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\03_RPA\Macro\BankRec2\"/>
    </mc:Choice>
  </mc:AlternateContent>
  <xr:revisionPtr revIDLastSave="0" documentId="13_ncr:1_{35A6170C-31E3-484C-9631-C603020C58EC}" xr6:coauthVersionLast="40" xr6:coauthVersionMax="40" xr10:uidLastSave="{00000000-0000-0000-0000-000000000000}"/>
  <bookViews>
    <workbookView xWindow="0" yWindow="0" windowWidth="20490" windowHeight="7470" activeTab="1" xr2:uid="{7D8AD57E-B9CB-4A35-BFCE-6065B04BF9DF}"/>
  </bookViews>
  <sheets>
    <sheet name="BS" sheetId="1" r:id="rId1"/>
    <sheet name="SAP" sheetId="2" r:id="rId2"/>
    <sheet name="Logic" sheetId="3" r:id="rId3"/>
    <sheet name="Sheet4" sheetId="4" r:id="rId4"/>
    <sheet name="Logic_TMB" sheetId="6" r:id="rId5"/>
    <sheet name="BS (2)" sheetId="7" r:id="rId6"/>
    <sheet name="SAP (2)" sheetId="8" r:id="rId7"/>
    <sheet name="BS (4)" sheetId="9" r:id="rId8"/>
    <sheet name="SAP (4)" sheetId="10" r:id="rId9"/>
  </sheets>
  <functionGroups builtInGroupCount="19"/>
  <definedNames>
    <definedName name="_xlnm._FilterDatabase" localSheetId="0" hidden="1">BS!$A$1:$J$5468</definedName>
    <definedName name="_xlnm._FilterDatabase" localSheetId="5" hidden="1">'BS (2)'!$A$1:$T$4720</definedName>
    <definedName name="_xlnm._FilterDatabase" localSheetId="7" hidden="1">'BS (4)'!$A$1:$T$5000</definedName>
    <definedName name="_xlnm._FilterDatabase" localSheetId="1" hidden="1">SAP!$A$1:$L$166</definedName>
    <definedName name="_xlnm._FilterDatabase" localSheetId="6" hidden="1">'SAP (2)'!$A$1:$X$156</definedName>
    <definedName name="_xlnm._FilterDatabase" localSheetId="8" hidden="1">'SAP (4)'!$A$1:$V$158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" i="10" l="1"/>
  <c r="N2" i="10" s="1"/>
  <c r="O2" i="10"/>
  <c r="P2" i="10"/>
  <c r="Q2" i="10"/>
  <c r="R2" i="10" s="1"/>
  <c r="T2" i="10"/>
  <c r="U2" i="10"/>
  <c r="V2" i="10"/>
  <c r="M3" i="10"/>
  <c r="N3" i="10" s="1"/>
  <c r="O3" i="10"/>
  <c r="P3" i="10" s="1"/>
  <c r="Q3" i="10"/>
  <c r="R3" i="10" s="1"/>
  <c r="S3" i="10"/>
  <c r="T3" i="10" s="1"/>
  <c r="M4" i="10"/>
  <c r="N4" i="10" s="1"/>
  <c r="O4" i="10"/>
  <c r="P4" i="10" s="1"/>
  <c r="Q4" i="10"/>
  <c r="R4" i="10" s="1"/>
  <c r="S4" i="10"/>
  <c r="T4" i="10" s="1"/>
  <c r="M5" i="10"/>
  <c r="N5" i="10" s="1"/>
  <c r="M6" i="10"/>
  <c r="N6" i="10"/>
  <c r="O6" i="10"/>
  <c r="P6" i="10" s="1"/>
  <c r="Q6" i="10"/>
  <c r="R6" i="10" s="1"/>
  <c r="T6" i="10"/>
  <c r="V6" i="10"/>
  <c r="M7" i="10"/>
  <c r="N7" i="10" s="1"/>
  <c r="O7" i="10"/>
  <c r="P7" i="10" s="1"/>
  <c r="Q7" i="10"/>
  <c r="R7" i="10" s="1"/>
  <c r="T7" i="10"/>
  <c r="U7" i="10"/>
  <c r="V7" i="10"/>
  <c r="M8" i="10"/>
  <c r="N8" i="10" s="1"/>
  <c r="O8" i="10"/>
  <c r="P8" i="10"/>
  <c r="Q8" i="10"/>
  <c r="R8" i="10"/>
  <c r="S8" i="10"/>
  <c r="T8" i="10"/>
  <c r="M9" i="10"/>
  <c r="N9" i="10" s="1"/>
  <c r="O9" i="10"/>
  <c r="P9" i="10"/>
  <c r="Q9" i="10"/>
  <c r="R9" i="10"/>
  <c r="S9" i="10"/>
  <c r="T9" i="10" s="1"/>
  <c r="M10" i="10"/>
  <c r="N10" i="10" s="1"/>
  <c r="M11" i="10"/>
  <c r="N11" i="10"/>
  <c r="O11" i="10"/>
  <c r="P11" i="10"/>
  <c r="Q11" i="10"/>
  <c r="R11" i="10"/>
  <c r="T11" i="10"/>
  <c r="V11" i="10"/>
  <c r="M12" i="10"/>
  <c r="N12" i="10"/>
  <c r="O12" i="10"/>
  <c r="P12" i="10"/>
  <c r="Q12" i="10"/>
  <c r="R12" i="10"/>
  <c r="T12" i="10"/>
  <c r="U12" i="10"/>
  <c r="V12" i="10" s="1"/>
  <c r="M13" i="10"/>
  <c r="N13" i="10" s="1"/>
  <c r="O13" i="10"/>
  <c r="P13" i="10" s="1"/>
  <c r="Q13" i="10"/>
  <c r="R13" i="10" s="1"/>
  <c r="S13" i="10"/>
  <c r="T13" i="10" s="1"/>
  <c r="M14" i="10"/>
  <c r="N14" i="10" s="1"/>
  <c r="O14" i="10"/>
  <c r="P14" i="10" s="1"/>
  <c r="Q14" i="10"/>
  <c r="R14" i="10" s="1"/>
  <c r="S14" i="10"/>
  <c r="T14" i="10" s="1"/>
  <c r="M15" i="10"/>
  <c r="N15" i="10" s="1"/>
  <c r="M16" i="10"/>
  <c r="N16" i="10" s="1"/>
  <c r="O16" i="10"/>
  <c r="P16" i="10"/>
  <c r="Q16" i="10"/>
  <c r="R16" i="10" s="1"/>
  <c r="T16" i="10"/>
  <c r="V16" i="10"/>
  <c r="M17" i="10"/>
  <c r="N17" i="10" s="1"/>
  <c r="O17" i="10"/>
  <c r="P17" i="10" s="1"/>
  <c r="Q17" i="10"/>
  <c r="R17" i="10" s="1"/>
  <c r="T17" i="10"/>
  <c r="U17" i="10"/>
  <c r="V17" i="10" s="1"/>
  <c r="M18" i="10"/>
  <c r="N18" i="10"/>
  <c r="O18" i="10"/>
  <c r="P18" i="10" s="1"/>
  <c r="Q18" i="10"/>
  <c r="R18" i="10"/>
  <c r="S18" i="10"/>
  <c r="T18" i="10"/>
  <c r="M19" i="10"/>
  <c r="N19" i="10"/>
  <c r="O19" i="10"/>
  <c r="P19" i="10" s="1"/>
  <c r="Q19" i="10"/>
  <c r="R19" i="10"/>
  <c r="S19" i="10"/>
  <c r="T19" i="10" s="1"/>
  <c r="M20" i="10"/>
  <c r="N20" i="10"/>
  <c r="M21" i="10"/>
  <c r="N21" i="10" s="1"/>
  <c r="O21" i="10"/>
  <c r="P21" i="10"/>
  <c r="Q21" i="10"/>
  <c r="R21" i="10"/>
  <c r="T21" i="10"/>
  <c r="V21" i="10"/>
  <c r="M22" i="10"/>
  <c r="N22" i="10" s="1"/>
  <c r="O22" i="10"/>
  <c r="P22" i="10"/>
  <c r="Q22" i="10"/>
  <c r="R22" i="10"/>
  <c r="T22" i="10"/>
  <c r="U22" i="10"/>
  <c r="V22" i="10"/>
  <c r="M23" i="10"/>
  <c r="N23" i="10" s="1"/>
  <c r="O23" i="10"/>
  <c r="P23" i="10" s="1"/>
  <c r="Q23" i="10"/>
  <c r="R23" i="10" s="1"/>
  <c r="S23" i="10"/>
  <c r="T23" i="10" s="1"/>
  <c r="M24" i="10"/>
  <c r="N24" i="10" s="1"/>
  <c r="O24" i="10"/>
  <c r="P24" i="10" s="1"/>
  <c r="Q24" i="10"/>
  <c r="R24" i="10" s="1"/>
  <c r="S24" i="10"/>
  <c r="T24" i="10" s="1"/>
  <c r="M25" i="10"/>
  <c r="N25" i="10" s="1"/>
  <c r="M26" i="10"/>
  <c r="N26" i="10" s="1"/>
  <c r="O26" i="10"/>
  <c r="P26" i="10" s="1"/>
  <c r="Q26" i="10"/>
  <c r="R26" i="10"/>
  <c r="T26" i="10"/>
  <c r="V26" i="10"/>
  <c r="M27" i="10"/>
  <c r="N27" i="10" s="1"/>
  <c r="O27" i="10"/>
  <c r="P27" i="10" s="1"/>
  <c r="Q27" i="10"/>
  <c r="R27" i="10" s="1"/>
  <c r="T27" i="10"/>
  <c r="U27" i="10"/>
  <c r="V27" i="10" s="1"/>
  <c r="M28" i="10"/>
  <c r="N28" i="10"/>
  <c r="O28" i="10"/>
  <c r="P28" i="10"/>
  <c r="Q28" i="10"/>
  <c r="R28" i="10" s="1"/>
  <c r="S28" i="10"/>
  <c r="T28" i="10"/>
  <c r="M29" i="10"/>
  <c r="N29" i="10"/>
  <c r="O29" i="10"/>
  <c r="P29" i="10"/>
  <c r="Q29" i="10"/>
  <c r="R29" i="10" s="1"/>
  <c r="S29" i="10"/>
  <c r="T29" i="10" s="1"/>
  <c r="M30" i="10"/>
  <c r="N30" i="10"/>
  <c r="M31" i="10"/>
  <c r="N31" i="10"/>
  <c r="O31" i="10"/>
  <c r="P31" i="10" s="1"/>
  <c r="Q31" i="10"/>
  <c r="R31" i="10"/>
  <c r="T31" i="10"/>
  <c r="V31" i="10"/>
  <c r="M32" i="10"/>
  <c r="N32" i="10"/>
  <c r="O32" i="10"/>
  <c r="P32" i="10" s="1"/>
  <c r="Q32" i="10"/>
  <c r="R32" i="10"/>
  <c r="T32" i="10"/>
  <c r="U32" i="10"/>
  <c r="V32" i="10" s="1"/>
  <c r="M33" i="10"/>
  <c r="N33" i="10"/>
  <c r="O33" i="10"/>
  <c r="P33" i="10" s="1"/>
  <c r="Q33" i="10"/>
  <c r="R33" i="10" s="1"/>
  <c r="S33" i="10"/>
  <c r="T33" i="10" s="1"/>
  <c r="M34" i="10"/>
  <c r="N34" i="10" s="1"/>
  <c r="O34" i="10"/>
  <c r="P34" i="10" s="1"/>
  <c r="Q34" i="10"/>
  <c r="R34" i="10" s="1"/>
  <c r="S34" i="10"/>
  <c r="T34" i="10" s="1"/>
  <c r="M35" i="10"/>
  <c r="N35" i="10" s="1"/>
  <c r="M36" i="10"/>
  <c r="N36" i="10" s="1"/>
  <c r="O36" i="10"/>
  <c r="P36" i="10" s="1"/>
  <c r="Q36" i="10"/>
  <c r="R36" i="10" s="1"/>
  <c r="T36" i="10"/>
  <c r="V36" i="10"/>
  <c r="M37" i="10"/>
  <c r="N37" i="10" s="1"/>
  <c r="O37" i="10"/>
  <c r="P37" i="10" s="1"/>
  <c r="Q37" i="10"/>
  <c r="R37" i="10" s="1"/>
  <c r="T37" i="10"/>
  <c r="U37" i="10"/>
  <c r="V37" i="10" s="1"/>
  <c r="M38" i="10"/>
  <c r="N38" i="10"/>
  <c r="O38" i="10"/>
  <c r="P38" i="10"/>
  <c r="Q38" i="10"/>
  <c r="R38" i="10"/>
  <c r="S38" i="10"/>
  <c r="T38" i="10" s="1"/>
  <c r="M39" i="10"/>
  <c r="N39" i="10"/>
  <c r="O39" i="10"/>
  <c r="P39" i="10"/>
  <c r="Q39" i="10"/>
  <c r="R39" i="10"/>
  <c r="S39" i="10"/>
  <c r="T39" i="10" s="1"/>
  <c r="M40" i="10"/>
  <c r="N40" i="10"/>
  <c r="M41" i="10"/>
  <c r="N41" i="10"/>
  <c r="O41" i="10"/>
  <c r="P41" i="10"/>
  <c r="Q41" i="10"/>
  <c r="R41" i="10" s="1"/>
  <c r="T41" i="10"/>
  <c r="V41" i="10"/>
  <c r="M42" i="10"/>
  <c r="N42" i="10"/>
  <c r="O42" i="10"/>
  <c r="P42" i="10"/>
  <c r="Q42" i="10"/>
  <c r="R42" i="10" s="1"/>
  <c r="T42" i="10"/>
  <c r="U42" i="10"/>
  <c r="V42" i="10" s="1"/>
  <c r="M43" i="10"/>
  <c r="N43" i="10" s="1"/>
  <c r="O43" i="10"/>
  <c r="P43" i="10" s="1"/>
  <c r="Q43" i="10"/>
  <c r="R43" i="10" s="1"/>
  <c r="S43" i="10"/>
  <c r="T43" i="10" s="1"/>
  <c r="M44" i="10"/>
  <c r="N44" i="10" s="1"/>
  <c r="O44" i="10"/>
  <c r="P44" i="10" s="1"/>
  <c r="Q44" i="10"/>
  <c r="R44" i="10" s="1"/>
  <c r="S44" i="10"/>
  <c r="T44" i="10" s="1"/>
  <c r="M45" i="10"/>
  <c r="N45" i="10" s="1"/>
  <c r="M46" i="10"/>
  <c r="N46" i="10"/>
  <c r="O46" i="10"/>
  <c r="P46" i="10" s="1"/>
  <c r="Q46" i="10"/>
  <c r="R46" i="10" s="1"/>
  <c r="T46" i="10"/>
  <c r="V46" i="10"/>
  <c r="M47" i="10"/>
  <c r="N47" i="10" s="1"/>
  <c r="O47" i="10"/>
  <c r="P47" i="10" s="1"/>
  <c r="Q47" i="10"/>
  <c r="R47" i="10" s="1"/>
  <c r="T47" i="10"/>
  <c r="U47" i="10"/>
  <c r="V47" i="10"/>
  <c r="M48" i="10"/>
  <c r="N48" i="10" s="1"/>
  <c r="O48" i="10"/>
  <c r="P48" i="10"/>
  <c r="Q48" i="10"/>
  <c r="R48" i="10"/>
  <c r="S48" i="10"/>
  <c r="T48" i="10" s="1"/>
  <c r="M49" i="10"/>
  <c r="N49" i="10" s="1"/>
  <c r="O49" i="10"/>
  <c r="P49" i="10"/>
  <c r="Q49" i="10"/>
  <c r="R49" i="10"/>
  <c r="S49" i="10"/>
  <c r="T49" i="10"/>
  <c r="M50" i="10"/>
  <c r="N50" i="10" s="1"/>
  <c r="M51" i="10"/>
  <c r="N51" i="10"/>
  <c r="O51" i="10"/>
  <c r="P51" i="10"/>
  <c r="Q51" i="10"/>
  <c r="R51" i="10"/>
  <c r="T51" i="10"/>
  <c r="V51" i="10"/>
  <c r="M52" i="10"/>
  <c r="N52" i="10"/>
  <c r="O52" i="10"/>
  <c r="P52" i="10"/>
  <c r="Q52" i="10"/>
  <c r="R52" i="10"/>
  <c r="T52" i="10"/>
  <c r="U52" i="10"/>
  <c r="V52" i="10" s="1"/>
  <c r="M53" i="10"/>
  <c r="N53" i="10" s="1"/>
  <c r="O53" i="10"/>
  <c r="P53" i="10" s="1"/>
  <c r="Q53" i="10"/>
  <c r="R53" i="10" s="1"/>
  <c r="S53" i="10"/>
  <c r="T53" i="10" s="1"/>
  <c r="M54" i="10"/>
  <c r="N54" i="10" s="1"/>
  <c r="O54" i="10"/>
  <c r="P54" i="10" s="1"/>
  <c r="Q54" i="10"/>
  <c r="R54" i="10" s="1"/>
  <c r="S54" i="10"/>
  <c r="T54" i="10" s="1"/>
  <c r="M55" i="10"/>
  <c r="N55" i="10" s="1"/>
  <c r="M56" i="10"/>
  <c r="N56" i="10" s="1"/>
  <c r="O56" i="10"/>
  <c r="P56" i="10"/>
  <c r="Q56" i="10"/>
  <c r="R56" i="10" s="1"/>
  <c r="T56" i="10"/>
  <c r="V56" i="10"/>
  <c r="M57" i="10"/>
  <c r="N57" i="10" s="1"/>
  <c r="O57" i="10"/>
  <c r="P57" i="10" s="1"/>
  <c r="Q57" i="10"/>
  <c r="R57" i="10" s="1"/>
  <c r="T57" i="10"/>
  <c r="U57" i="10"/>
  <c r="V57" i="10"/>
  <c r="M58" i="10"/>
  <c r="N58" i="10"/>
  <c r="O58" i="10"/>
  <c r="P58" i="10" s="1"/>
  <c r="Q58" i="10"/>
  <c r="R58" i="10"/>
  <c r="S58" i="10"/>
  <c r="T58" i="10"/>
  <c r="M59" i="10"/>
  <c r="N59" i="10"/>
  <c r="O59" i="10"/>
  <c r="P59" i="10" s="1"/>
  <c r="Q59" i="10"/>
  <c r="R59" i="10"/>
  <c r="S59" i="10"/>
  <c r="T59" i="10" s="1"/>
  <c r="M60" i="10"/>
  <c r="N60" i="10"/>
  <c r="M61" i="10"/>
  <c r="N61" i="10" s="1"/>
  <c r="O61" i="10"/>
  <c r="P61" i="10"/>
  <c r="Q61" i="10"/>
  <c r="R61" i="10"/>
  <c r="T61" i="10"/>
  <c r="V61" i="10"/>
  <c r="M62" i="10"/>
  <c r="N62" i="10" s="1"/>
  <c r="O62" i="10"/>
  <c r="P62" i="10"/>
  <c r="Q62" i="10"/>
  <c r="R62" i="10"/>
  <c r="T62" i="10"/>
  <c r="U62" i="10"/>
  <c r="V62" i="10"/>
  <c r="M63" i="10"/>
  <c r="N63" i="10" s="1"/>
  <c r="O63" i="10"/>
  <c r="P63" i="10" s="1"/>
  <c r="Q63" i="10"/>
  <c r="R63" i="10" s="1"/>
  <c r="S63" i="10"/>
  <c r="T63" i="10" s="1"/>
  <c r="M64" i="10"/>
  <c r="N64" i="10" s="1"/>
  <c r="O64" i="10"/>
  <c r="P64" i="10" s="1"/>
  <c r="Q64" i="10"/>
  <c r="R64" i="10" s="1"/>
  <c r="S64" i="10"/>
  <c r="T64" i="10" s="1"/>
  <c r="M65" i="10"/>
  <c r="N65" i="10" s="1"/>
  <c r="O65" i="10"/>
  <c r="P65" i="10" s="1"/>
  <c r="Q65" i="10"/>
  <c r="R65" i="10" s="1"/>
  <c r="S65" i="10"/>
  <c r="T65" i="10"/>
  <c r="M66" i="10"/>
  <c r="N66" i="10" s="1"/>
  <c r="O66" i="10"/>
  <c r="P66" i="10" s="1"/>
  <c r="Q66" i="10"/>
  <c r="R66" i="10" s="1"/>
  <c r="S66" i="10"/>
  <c r="T66" i="10" s="1"/>
  <c r="M67" i="10"/>
  <c r="N67" i="10" s="1"/>
  <c r="M68" i="10"/>
  <c r="N68" i="10" s="1"/>
  <c r="O68" i="10"/>
  <c r="P68" i="10" s="1"/>
  <c r="Q68" i="10"/>
  <c r="R68" i="10" s="1"/>
  <c r="T68" i="10"/>
  <c r="V68" i="10"/>
  <c r="M69" i="10"/>
  <c r="N69" i="10" s="1"/>
  <c r="O69" i="10"/>
  <c r="P69" i="10" s="1"/>
  <c r="Q69" i="10"/>
  <c r="R69" i="10"/>
  <c r="T69" i="10"/>
  <c r="U69" i="10"/>
  <c r="V69" i="10"/>
  <c r="M70" i="10"/>
  <c r="N70" i="10"/>
  <c r="O70" i="10"/>
  <c r="P70" i="10"/>
  <c r="Q70" i="10"/>
  <c r="R70" i="10" s="1"/>
  <c r="S70" i="10"/>
  <c r="T70" i="10"/>
  <c r="M71" i="10"/>
  <c r="N71" i="10"/>
  <c r="O71" i="10"/>
  <c r="P71" i="10"/>
  <c r="Q71" i="10"/>
  <c r="R71" i="10" s="1"/>
  <c r="S71" i="10"/>
  <c r="T71" i="10" s="1"/>
  <c r="M72" i="10"/>
  <c r="N72" i="10"/>
  <c r="O72" i="10"/>
  <c r="P72" i="10"/>
  <c r="Q72" i="10"/>
  <c r="R72" i="10" s="1"/>
  <c r="M73" i="10"/>
  <c r="N73" i="10"/>
  <c r="M74" i="10"/>
  <c r="N74" i="10"/>
  <c r="O74" i="10"/>
  <c r="P74" i="10"/>
  <c r="Q74" i="10"/>
  <c r="R74" i="10" s="1"/>
  <c r="T74" i="10"/>
  <c r="V74" i="10"/>
  <c r="M75" i="10"/>
  <c r="N75" i="10"/>
  <c r="O75" i="10"/>
  <c r="P75" i="10"/>
  <c r="Q75" i="10"/>
  <c r="R75" i="10" s="1"/>
  <c r="T75" i="10"/>
  <c r="U75" i="10"/>
  <c r="V75" i="10" s="1"/>
  <c r="M76" i="10"/>
  <c r="N76" i="10" s="1"/>
  <c r="O76" i="10"/>
  <c r="P76" i="10"/>
  <c r="Q76" i="10"/>
  <c r="R76" i="10" s="1"/>
  <c r="S76" i="10"/>
  <c r="T76" i="10" s="1"/>
  <c r="M77" i="10"/>
  <c r="N77" i="10" s="1"/>
  <c r="O77" i="10"/>
  <c r="P77" i="10" s="1"/>
  <c r="Q77" i="10"/>
  <c r="R77" i="10" s="1"/>
  <c r="S77" i="10"/>
  <c r="T77" i="10" s="1"/>
  <c r="M78" i="10"/>
  <c r="N78" i="10" s="1"/>
  <c r="M79" i="10"/>
  <c r="N79" i="10" s="1"/>
  <c r="O79" i="10"/>
  <c r="P79" i="10" s="1"/>
  <c r="Q79" i="10"/>
  <c r="R79" i="10" s="1"/>
  <c r="T79" i="10"/>
  <c r="V79" i="10"/>
  <c r="M80" i="10"/>
  <c r="N80" i="10"/>
  <c r="O80" i="10"/>
  <c r="P80" i="10" s="1"/>
  <c r="Q80" i="10"/>
  <c r="R80" i="10" s="1"/>
  <c r="T80" i="10"/>
  <c r="U80" i="10"/>
  <c r="V80" i="10"/>
  <c r="M81" i="10"/>
  <c r="N81" i="10" s="1"/>
  <c r="O81" i="10"/>
  <c r="P81" i="10"/>
  <c r="Q81" i="10"/>
  <c r="R81" i="10"/>
  <c r="S81" i="10"/>
  <c r="T81" i="10" s="1"/>
  <c r="M82" i="10"/>
  <c r="N82" i="10" s="1"/>
  <c r="O82" i="10"/>
  <c r="P82" i="10"/>
  <c r="Q82" i="10"/>
  <c r="R82" i="10"/>
  <c r="S82" i="10"/>
  <c r="T82" i="10"/>
  <c r="M83" i="10"/>
  <c r="N83" i="10" s="1"/>
  <c r="M84" i="10"/>
  <c r="N84" i="10"/>
  <c r="O84" i="10"/>
  <c r="P84" i="10"/>
  <c r="Q84" i="10"/>
  <c r="R84" i="10"/>
  <c r="T84" i="10"/>
  <c r="V84" i="10"/>
  <c r="M85" i="10"/>
  <c r="N85" i="10"/>
  <c r="O85" i="10"/>
  <c r="P85" i="10"/>
  <c r="Q85" i="10"/>
  <c r="R85" i="10"/>
  <c r="T85" i="10"/>
  <c r="U85" i="10"/>
  <c r="V85" i="10" s="1"/>
  <c r="M86" i="10"/>
  <c r="N86" i="10" s="1"/>
  <c r="O86" i="10"/>
  <c r="P86" i="10" s="1"/>
  <c r="Q86" i="10"/>
  <c r="R86" i="10"/>
  <c r="S86" i="10"/>
  <c r="T86" i="10" s="1"/>
  <c r="M87" i="10"/>
  <c r="N87" i="10" s="1"/>
  <c r="O87" i="10"/>
  <c r="P87" i="10" s="1"/>
  <c r="Q87" i="10"/>
  <c r="R87" i="10" s="1"/>
  <c r="S87" i="10"/>
  <c r="T87" i="10" s="1"/>
  <c r="M88" i="10"/>
  <c r="N88" i="10" s="1"/>
  <c r="M89" i="10"/>
  <c r="N89" i="10" s="1"/>
  <c r="O89" i="10"/>
  <c r="P89" i="10" s="1"/>
  <c r="Q89" i="10"/>
  <c r="R89" i="10" s="1"/>
  <c r="T89" i="10"/>
  <c r="V89" i="10"/>
  <c r="M90" i="10"/>
  <c r="N90" i="10" s="1"/>
  <c r="O90" i="10"/>
  <c r="P90" i="10"/>
  <c r="Q90" i="10"/>
  <c r="R90" i="10" s="1"/>
  <c r="T90" i="10"/>
  <c r="U90" i="10"/>
  <c r="V90" i="10" s="1"/>
  <c r="M91" i="10"/>
  <c r="N91" i="10"/>
  <c r="O91" i="10"/>
  <c r="P91" i="10" s="1"/>
  <c r="Q91" i="10"/>
  <c r="R91" i="10"/>
  <c r="S91" i="10"/>
  <c r="T91" i="10"/>
  <c r="M92" i="10"/>
  <c r="N92" i="10"/>
  <c r="O92" i="10"/>
  <c r="P92" i="10" s="1"/>
  <c r="Q92" i="10"/>
  <c r="R92" i="10"/>
  <c r="S92" i="10"/>
  <c r="T92" i="10" s="1"/>
  <c r="M93" i="10"/>
  <c r="N93" i="10"/>
  <c r="M94" i="10"/>
  <c r="N94" i="10" s="1"/>
  <c r="O94" i="10"/>
  <c r="P94" i="10"/>
  <c r="Q94" i="10"/>
  <c r="R94" i="10"/>
  <c r="T94" i="10"/>
  <c r="V94" i="10"/>
  <c r="M95" i="10"/>
  <c r="N95" i="10" s="1"/>
  <c r="O95" i="10"/>
  <c r="P95" i="10"/>
  <c r="Q95" i="10"/>
  <c r="R95" i="10"/>
  <c r="T95" i="10"/>
  <c r="U95" i="10"/>
  <c r="V95" i="10"/>
  <c r="M96" i="10"/>
  <c r="N96" i="10" s="1"/>
  <c r="O96" i="10"/>
  <c r="P96" i="10" s="1"/>
  <c r="Q96" i="10"/>
  <c r="R96" i="10" s="1"/>
  <c r="S96" i="10"/>
  <c r="T96" i="10" s="1"/>
  <c r="M97" i="10"/>
  <c r="N97" i="10" s="1"/>
  <c r="O97" i="10"/>
  <c r="P97" i="10" s="1"/>
  <c r="Q97" i="10"/>
  <c r="R97" i="10" s="1"/>
  <c r="S97" i="10"/>
  <c r="T97" i="10" s="1"/>
  <c r="M98" i="10"/>
  <c r="N98" i="10" s="1"/>
  <c r="M99" i="10"/>
  <c r="N99" i="10" s="1"/>
  <c r="O99" i="10"/>
  <c r="P99" i="10" s="1"/>
  <c r="Q99" i="10"/>
  <c r="R99" i="10" s="1"/>
  <c r="T99" i="10"/>
  <c r="V99" i="10"/>
  <c r="M100" i="10"/>
  <c r="N100" i="10" s="1"/>
  <c r="O100" i="10"/>
  <c r="P100" i="10" s="1"/>
  <c r="Q100" i="10"/>
  <c r="R100" i="10"/>
  <c r="T100" i="10"/>
  <c r="U100" i="10"/>
  <c r="V100" i="10"/>
  <c r="M101" i="10"/>
  <c r="N101" i="10"/>
  <c r="O101" i="10"/>
  <c r="P101" i="10"/>
  <c r="Q101" i="10"/>
  <c r="R101" i="10" s="1"/>
  <c r="S101" i="10"/>
  <c r="T101" i="10" s="1"/>
  <c r="M102" i="10"/>
  <c r="N102" i="10"/>
  <c r="O102" i="10"/>
  <c r="P102" i="10"/>
  <c r="Q102" i="10"/>
  <c r="R102" i="10" s="1"/>
  <c r="S102" i="10"/>
  <c r="T102" i="10" s="1"/>
  <c r="M103" i="10"/>
  <c r="N103" i="10"/>
  <c r="M104" i="10"/>
  <c r="N104" i="10"/>
  <c r="O104" i="10"/>
  <c r="P104" i="10" s="1"/>
  <c r="Q104" i="10"/>
  <c r="R104" i="10"/>
  <c r="T104" i="10"/>
  <c r="V104" i="10"/>
  <c r="M105" i="10"/>
  <c r="N105" i="10"/>
  <c r="O105" i="10"/>
  <c r="P105" i="10" s="1"/>
  <c r="Q105" i="10"/>
  <c r="R105" i="10"/>
  <c r="T105" i="10"/>
  <c r="U105" i="10"/>
  <c r="V105" i="10" s="1"/>
  <c r="M106" i="10"/>
  <c r="N106" i="10"/>
  <c r="O106" i="10"/>
  <c r="P106" i="10" s="1"/>
  <c r="Q106" i="10"/>
  <c r="R106" i="10" s="1"/>
  <c r="S106" i="10"/>
  <c r="T106" i="10" s="1"/>
  <c r="M107" i="10"/>
  <c r="N107" i="10"/>
  <c r="O107" i="10"/>
  <c r="P107" i="10" s="1"/>
  <c r="Q107" i="10"/>
  <c r="R107" i="10" s="1"/>
  <c r="S107" i="10"/>
  <c r="T107" i="10" s="1"/>
  <c r="M108" i="10"/>
  <c r="N108" i="10" s="1"/>
  <c r="M109" i="10"/>
  <c r="N109" i="10" s="1"/>
  <c r="O109" i="10"/>
  <c r="P109" i="10" s="1"/>
  <c r="Q109" i="10"/>
  <c r="R109" i="10" s="1"/>
  <c r="T109" i="10"/>
  <c r="V109" i="10"/>
  <c r="M110" i="10"/>
  <c r="N110" i="10" s="1"/>
  <c r="O110" i="10"/>
  <c r="P110" i="10" s="1"/>
  <c r="Q110" i="10"/>
  <c r="R110" i="10" s="1"/>
  <c r="T110" i="10"/>
  <c r="U110" i="10"/>
  <c r="V110" i="10" s="1"/>
  <c r="M111" i="10"/>
  <c r="N111" i="10"/>
  <c r="O111" i="10"/>
  <c r="P111" i="10"/>
  <c r="Q111" i="10"/>
  <c r="R111" i="10"/>
  <c r="S111" i="10"/>
  <c r="T111" i="10" s="1"/>
  <c r="M112" i="10"/>
  <c r="N112" i="10"/>
  <c r="O112" i="10"/>
  <c r="P112" i="10"/>
  <c r="Q112" i="10"/>
  <c r="R112" i="10"/>
  <c r="S112" i="10"/>
  <c r="T112" i="10" s="1"/>
  <c r="M113" i="10"/>
  <c r="N113" i="10"/>
  <c r="M114" i="10"/>
  <c r="N114" i="10"/>
  <c r="O114" i="10"/>
  <c r="P114" i="10"/>
  <c r="Q114" i="10"/>
  <c r="R114" i="10" s="1"/>
  <c r="T114" i="10"/>
  <c r="V114" i="10"/>
  <c r="M115" i="10"/>
  <c r="N115" i="10"/>
  <c r="O115" i="10"/>
  <c r="P115" i="10"/>
  <c r="Q115" i="10"/>
  <c r="R115" i="10" s="1"/>
  <c r="T115" i="10"/>
  <c r="U115" i="10"/>
  <c r="V115" i="10" s="1"/>
  <c r="M116" i="10"/>
  <c r="N116" i="10" s="1"/>
  <c r="O116" i="10"/>
  <c r="P116" i="10"/>
  <c r="Q116" i="10"/>
  <c r="R116" i="10" s="1"/>
  <c r="S116" i="10"/>
  <c r="T116" i="10" s="1"/>
  <c r="M117" i="10"/>
  <c r="N117" i="10" s="1"/>
  <c r="O117" i="10"/>
  <c r="P117" i="10" s="1"/>
  <c r="Q117" i="10"/>
  <c r="R117" i="10" s="1"/>
  <c r="S117" i="10"/>
  <c r="T117" i="10" s="1"/>
  <c r="M118" i="10"/>
  <c r="N118" i="10" s="1"/>
  <c r="M119" i="10"/>
  <c r="N119" i="10" s="1"/>
  <c r="O119" i="10"/>
  <c r="P119" i="10" s="1"/>
  <c r="Q119" i="10"/>
  <c r="R119" i="10" s="1"/>
  <c r="T119" i="10"/>
  <c r="V119" i="10"/>
  <c r="M120" i="10"/>
  <c r="N120" i="10"/>
  <c r="O120" i="10"/>
  <c r="P120" i="10" s="1"/>
  <c r="Q120" i="10"/>
  <c r="R120" i="10" s="1"/>
  <c r="T120" i="10"/>
  <c r="U120" i="10"/>
  <c r="V120" i="10" s="1"/>
  <c r="M121" i="10"/>
  <c r="N121" i="10" s="1"/>
  <c r="O121" i="10"/>
  <c r="P121" i="10"/>
  <c r="Q121" i="10"/>
  <c r="R121" i="10"/>
  <c r="S121" i="10"/>
  <c r="T121" i="10"/>
  <c r="M122" i="10"/>
  <c r="N122" i="10" s="1"/>
  <c r="O122" i="10"/>
  <c r="P122" i="10"/>
  <c r="Q122" i="10"/>
  <c r="R122" i="10"/>
  <c r="S122" i="10"/>
  <c r="T122" i="10" s="1"/>
  <c r="M123" i="10"/>
  <c r="N123" i="10" s="1"/>
  <c r="M124" i="10"/>
  <c r="N124" i="10"/>
  <c r="O124" i="10"/>
  <c r="P124" i="10"/>
  <c r="Q124" i="10"/>
  <c r="R124" i="10"/>
  <c r="T124" i="10"/>
  <c r="V124" i="10"/>
  <c r="M125" i="10"/>
  <c r="N125" i="10"/>
  <c r="O125" i="10"/>
  <c r="P125" i="10"/>
  <c r="Q125" i="10"/>
  <c r="R125" i="10"/>
  <c r="T125" i="10"/>
  <c r="U125" i="10"/>
  <c r="V125" i="10" s="1"/>
  <c r="M126" i="10"/>
  <c r="N126" i="10" s="1"/>
  <c r="O126" i="10"/>
  <c r="P126" i="10" s="1"/>
  <c r="Q126" i="10"/>
  <c r="R126" i="10"/>
  <c r="S126" i="10"/>
  <c r="T126" i="10" s="1"/>
  <c r="M127" i="10"/>
  <c r="N127" i="10" s="1"/>
  <c r="O127" i="10"/>
  <c r="P127" i="10" s="1"/>
  <c r="Q127" i="10"/>
  <c r="R127" i="10" s="1"/>
  <c r="S127" i="10"/>
  <c r="T127" i="10" s="1"/>
  <c r="M128" i="10"/>
  <c r="N128" i="10" s="1"/>
  <c r="M129" i="10"/>
  <c r="N129" i="10" s="1"/>
  <c r="O129" i="10"/>
  <c r="P129" i="10" s="1"/>
  <c r="Q129" i="10"/>
  <c r="R129" i="10" s="1"/>
  <c r="T129" i="10"/>
  <c r="V129" i="10"/>
  <c r="M130" i="10"/>
  <c r="N130" i="10" s="1"/>
  <c r="O130" i="10"/>
  <c r="P130" i="10"/>
  <c r="Q130" i="10"/>
  <c r="R130" i="10" s="1"/>
  <c r="T130" i="10"/>
  <c r="U130" i="10"/>
  <c r="V130" i="10"/>
  <c r="M131" i="10"/>
  <c r="N131" i="10"/>
  <c r="O131" i="10"/>
  <c r="P131" i="10" s="1"/>
  <c r="Q131" i="10"/>
  <c r="R131" i="10"/>
  <c r="S131" i="10"/>
  <c r="T131" i="10" s="1"/>
  <c r="M132" i="10"/>
  <c r="N132" i="10"/>
  <c r="O132" i="10"/>
  <c r="P132" i="10" s="1"/>
  <c r="Q132" i="10"/>
  <c r="R132" i="10"/>
  <c r="S132" i="10"/>
  <c r="T132" i="10"/>
  <c r="M133" i="10"/>
  <c r="N133" i="10"/>
  <c r="M134" i="10"/>
  <c r="N134" i="10" s="1"/>
  <c r="O134" i="10"/>
  <c r="P134" i="10"/>
  <c r="Q134" i="10"/>
  <c r="R134" i="10"/>
  <c r="T134" i="10"/>
  <c r="V134" i="10"/>
  <c r="M135" i="10"/>
  <c r="N135" i="10" s="1"/>
  <c r="O135" i="10"/>
  <c r="P135" i="10"/>
  <c r="Q135" i="10"/>
  <c r="R135" i="10"/>
  <c r="T135" i="10"/>
  <c r="U135" i="10"/>
  <c r="V135" i="10" s="1"/>
  <c r="M136" i="10"/>
  <c r="N136" i="10" s="1"/>
  <c r="O136" i="10"/>
  <c r="P136" i="10" s="1"/>
  <c r="M137" i="10"/>
  <c r="N137" i="10" s="1"/>
  <c r="O137" i="10"/>
  <c r="P137" i="10"/>
  <c r="Q137" i="10"/>
  <c r="R137" i="10" s="1"/>
  <c r="S137" i="10"/>
  <c r="T137" i="10" s="1"/>
  <c r="M138" i="10"/>
  <c r="N138" i="10" s="1"/>
  <c r="O138" i="10"/>
  <c r="P138" i="10" s="1"/>
  <c r="Q138" i="10"/>
  <c r="R138" i="10" s="1"/>
  <c r="S138" i="10"/>
  <c r="T138" i="10" s="1"/>
  <c r="M139" i="10"/>
  <c r="N139" i="10" s="1"/>
  <c r="M140" i="10"/>
  <c r="N140" i="10" s="1"/>
  <c r="O140" i="10"/>
  <c r="P140" i="10" s="1"/>
  <c r="Q140" i="10"/>
  <c r="R140" i="10" s="1"/>
  <c r="M141" i="10"/>
  <c r="N141" i="10" s="1"/>
  <c r="O141" i="10"/>
  <c r="P141" i="10" s="1"/>
  <c r="Q141" i="10"/>
  <c r="R141" i="10" s="1"/>
  <c r="T141" i="10"/>
  <c r="V141" i="10"/>
  <c r="M142" i="10"/>
  <c r="N142" i="10" s="1"/>
  <c r="O142" i="10"/>
  <c r="P142" i="10" s="1"/>
  <c r="Q142" i="10"/>
  <c r="R142" i="10" s="1"/>
  <c r="T142" i="10"/>
  <c r="U142" i="10"/>
  <c r="V142" i="10" s="1"/>
  <c r="M143" i="10"/>
  <c r="N143" i="10"/>
  <c r="O143" i="10"/>
  <c r="P143" i="10" s="1"/>
  <c r="Q143" i="10"/>
  <c r="R143" i="10"/>
  <c r="S143" i="10"/>
  <c r="T143" i="10"/>
  <c r="M144" i="10"/>
  <c r="N144" i="10"/>
  <c r="O144" i="10"/>
  <c r="P144" i="10" s="1"/>
  <c r="Q144" i="10"/>
  <c r="R144" i="10"/>
  <c r="S144" i="10"/>
  <c r="T144" i="10" s="1"/>
  <c r="M145" i="10"/>
  <c r="N145" i="10"/>
  <c r="O145" i="10"/>
  <c r="P145" i="10" s="1"/>
  <c r="Q145" i="10"/>
  <c r="R145" i="10"/>
  <c r="S145" i="10"/>
  <c r="T145" i="10"/>
  <c r="M146" i="10"/>
  <c r="N146" i="10"/>
  <c r="M147" i="10"/>
  <c r="N147" i="10" s="1"/>
  <c r="O147" i="10"/>
  <c r="P147" i="10"/>
  <c r="Q147" i="10"/>
  <c r="R147" i="10"/>
  <c r="T147" i="10"/>
  <c r="V147" i="10"/>
  <c r="M148" i="10"/>
  <c r="N148" i="10" s="1"/>
  <c r="O148" i="10"/>
  <c r="P148" i="10"/>
  <c r="Q148" i="10"/>
  <c r="R148" i="10"/>
  <c r="T148" i="10"/>
  <c r="U148" i="10"/>
  <c r="V148" i="10" s="1"/>
  <c r="M149" i="10"/>
  <c r="N149" i="10" s="1"/>
  <c r="O149" i="10"/>
  <c r="P149" i="10" s="1"/>
  <c r="Q149" i="10"/>
  <c r="R149" i="10" s="1"/>
  <c r="S149" i="10"/>
  <c r="T149" i="10"/>
  <c r="M150" i="10"/>
  <c r="N150" i="10" s="1"/>
  <c r="O150" i="10"/>
  <c r="P150" i="10" s="1"/>
  <c r="Q150" i="10"/>
  <c r="R150" i="10" s="1"/>
  <c r="S150" i="10"/>
  <c r="T150" i="10" s="1"/>
  <c r="M151" i="10"/>
  <c r="N151" i="10" s="1"/>
  <c r="M152" i="10"/>
  <c r="N152" i="10" s="1"/>
  <c r="O152" i="10"/>
  <c r="P152" i="10" s="1"/>
  <c r="Q152" i="10"/>
  <c r="R152" i="10"/>
  <c r="T152" i="10"/>
  <c r="V152" i="10"/>
  <c r="M153" i="10"/>
  <c r="N153" i="10" s="1"/>
  <c r="O153" i="10"/>
  <c r="P153" i="10" s="1"/>
  <c r="Q153" i="10"/>
  <c r="R153" i="10" s="1"/>
  <c r="T153" i="10"/>
  <c r="U153" i="10"/>
  <c r="V153" i="10" s="1"/>
  <c r="M154" i="10"/>
  <c r="N154" i="10"/>
  <c r="O154" i="10"/>
  <c r="P154" i="10"/>
  <c r="Q154" i="10"/>
  <c r="R154" i="10" s="1"/>
  <c r="S154" i="10"/>
  <c r="T154" i="10" s="1"/>
  <c r="M155" i="10"/>
  <c r="N155" i="10"/>
  <c r="O155" i="10"/>
  <c r="P155" i="10"/>
  <c r="Q155" i="10"/>
  <c r="R155" i="10" s="1"/>
  <c r="S155" i="10"/>
  <c r="T155" i="10"/>
  <c r="M156" i="10"/>
  <c r="N156" i="10"/>
  <c r="O156" i="10"/>
  <c r="P156" i="10"/>
  <c r="Q156" i="10"/>
  <c r="R156" i="10" s="1"/>
  <c r="T156" i="10"/>
  <c r="V156" i="10"/>
  <c r="M157" i="10"/>
  <c r="N157" i="10"/>
  <c r="M158" i="10"/>
  <c r="N158" i="10"/>
  <c r="O158" i="10"/>
  <c r="P158" i="10" s="1"/>
  <c r="Q158" i="10"/>
  <c r="R158" i="10"/>
  <c r="T158" i="10"/>
  <c r="V158" i="10"/>
  <c r="K5000" i="9"/>
  <c r="L5000" i="9" s="1"/>
  <c r="T4999" i="9"/>
  <c r="S4999" i="9"/>
  <c r="R4999" i="9"/>
  <c r="P4999" i="9"/>
  <c r="O4999" i="9"/>
  <c r="N4999" i="9"/>
  <c r="M4999" i="9"/>
  <c r="L4999" i="9"/>
  <c r="K4999" i="9"/>
  <c r="S4998" i="9"/>
  <c r="T4998" i="9" s="1"/>
  <c r="R4998" i="9"/>
  <c r="O4998" i="9"/>
  <c r="P4998" i="9" s="1"/>
  <c r="M4998" i="9"/>
  <c r="N4998" i="9" s="1"/>
  <c r="K4998" i="9"/>
  <c r="L4998" i="9" s="1"/>
  <c r="S4997" i="9"/>
  <c r="T4997" i="9" s="1"/>
  <c r="R4997" i="9"/>
  <c r="P4997" i="9"/>
  <c r="O4997" i="9"/>
  <c r="M4997" i="9"/>
  <c r="N4997" i="9" s="1"/>
  <c r="L4997" i="9"/>
  <c r="K4997" i="9"/>
  <c r="S4996" i="9"/>
  <c r="T4996" i="9" s="1"/>
  <c r="R4996" i="9"/>
  <c r="O4996" i="9"/>
  <c r="P4996" i="9" s="1"/>
  <c r="M4996" i="9"/>
  <c r="N4996" i="9" s="1"/>
  <c r="K4996" i="9"/>
  <c r="L4996" i="9" s="1"/>
  <c r="S4995" i="9"/>
  <c r="T4995" i="9" s="1"/>
  <c r="R4995" i="9"/>
  <c r="P4995" i="9"/>
  <c r="O4995" i="9"/>
  <c r="N4995" i="9"/>
  <c r="M4995" i="9"/>
  <c r="L4995" i="9"/>
  <c r="K4995" i="9"/>
  <c r="T4994" i="9"/>
  <c r="S4994" i="9"/>
  <c r="R4994" i="9"/>
  <c r="O4994" i="9"/>
  <c r="P4994" i="9" s="1"/>
  <c r="M4994" i="9"/>
  <c r="N4994" i="9" s="1"/>
  <c r="K4994" i="9"/>
  <c r="L4994" i="9" s="1"/>
  <c r="S4993" i="9"/>
  <c r="T4993" i="9" s="1"/>
  <c r="R4993" i="9"/>
  <c r="P4993" i="9"/>
  <c r="O4993" i="9"/>
  <c r="N4993" i="9"/>
  <c r="M4993" i="9"/>
  <c r="L4993" i="9"/>
  <c r="K4993" i="9"/>
  <c r="T4992" i="9"/>
  <c r="S4992" i="9"/>
  <c r="R4992" i="9"/>
  <c r="O4992" i="9"/>
  <c r="P4992" i="9" s="1"/>
  <c r="M4992" i="9"/>
  <c r="N4992" i="9" s="1"/>
  <c r="K4992" i="9"/>
  <c r="L4992" i="9" s="1"/>
  <c r="S4991" i="9"/>
  <c r="T4991" i="9" s="1"/>
  <c r="R4991" i="9"/>
  <c r="P4991" i="9"/>
  <c r="O4991" i="9"/>
  <c r="M4991" i="9"/>
  <c r="N4991" i="9" s="1"/>
  <c r="L4991" i="9"/>
  <c r="K4991" i="9"/>
  <c r="T4990" i="9"/>
  <c r="S4990" i="9"/>
  <c r="R4990" i="9"/>
  <c r="O4990" i="9"/>
  <c r="P4990" i="9" s="1"/>
  <c r="M4990" i="9"/>
  <c r="N4990" i="9" s="1"/>
  <c r="L4990" i="9"/>
  <c r="K4990" i="9"/>
  <c r="S4989" i="9"/>
  <c r="T4989" i="9" s="1"/>
  <c r="R4989" i="9"/>
  <c r="P4989" i="9"/>
  <c r="O4989" i="9"/>
  <c r="M4989" i="9"/>
  <c r="N4989" i="9" s="1"/>
  <c r="L4989" i="9"/>
  <c r="K4989" i="9"/>
  <c r="S4988" i="9"/>
  <c r="T4988" i="9" s="1"/>
  <c r="R4988" i="9"/>
  <c r="O4988" i="9"/>
  <c r="P4988" i="9" s="1"/>
  <c r="N4988" i="9"/>
  <c r="M4988" i="9"/>
  <c r="K4988" i="9"/>
  <c r="L4988" i="9" s="1"/>
  <c r="S4987" i="9"/>
  <c r="T4987" i="9" s="1"/>
  <c r="R4987" i="9"/>
  <c r="P4987" i="9"/>
  <c r="O4987" i="9"/>
  <c r="N4987" i="9"/>
  <c r="M4987" i="9"/>
  <c r="L4987" i="9"/>
  <c r="K4987" i="9"/>
  <c r="T4986" i="9"/>
  <c r="S4986" i="9"/>
  <c r="R4986" i="9"/>
  <c r="O4986" i="9"/>
  <c r="P4986" i="9" s="1"/>
  <c r="M4986" i="9"/>
  <c r="N4986" i="9" s="1"/>
  <c r="K4986" i="9"/>
  <c r="L4986" i="9" s="1"/>
  <c r="S4985" i="9"/>
  <c r="T4985" i="9" s="1"/>
  <c r="R4985" i="9"/>
  <c r="P4985" i="9"/>
  <c r="O4985" i="9"/>
  <c r="N4985" i="9"/>
  <c r="M4985" i="9"/>
  <c r="L4985" i="9"/>
  <c r="K4985" i="9"/>
  <c r="T4984" i="9"/>
  <c r="S4984" i="9"/>
  <c r="R4984" i="9"/>
  <c r="O4984" i="9"/>
  <c r="P4984" i="9" s="1"/>
  <c r="M4984" i="9"/>
  <c r="N4984" i="9" s="1"/>
  <c r="L4984" i="9"/>
  <c r="K4984" i="9"/>
  <c r="S4983" i="9"/>
  <c r="T4983" i="9" s="1"/>
  <c r="R4983" i="9"/>
  <c r="P4983" i="9"/>
  <c r="O4983" i="9"/>
  <c r="M4983" i="9"/>
  <c r="N4983" i="9" s="1"/>
  <c r="L4983" i="9"/>
  <c r="K4983" i="9"/>
  <c r="T4982" i="9"/>
  <c r="S4982" i="9"/>
  <c r="R4982" i="9"/>
  <c r="O4982" i="9"/>
  <c r="P4982" i="9" s="1"/>
  <c r="M4982" i="9"/>
  <c r="N4982" i="9" s="1"/>
  <c r="L4982" i="9"/>
  <c r="K4982" i="9"/>
  <c r="Q4981" i="9"/>
  <c r="R4981" i="9" s="1"/>
  <c r="O4981" i="9"/>
  <c r="P4981" i="9" s="1"/>
  <c r="M4981" i="9"/>
  <c r="N4981" i="9" s="1"/>
  <c r="K4981" i="9"/>
  <c r="L4981" i="9" s="1"/>
  <c r="Q4980" i="9"/>
  <c r="R4980" i="9" s="1"/>
  <c r="O4980" i="9"/>
  <c r="P4980" i="9" s="1"/>
  <c r="N4980" i="9"/>
  <c r="M4980" i="9"/>
  <c r="K4980" i="9"/>
  <c r="L4980" i="9" s="1"/>
  <c r="Q4979" i="9"/>
  <c r="R4979" i="9" s="1"/>
  <c r="O4979" i="9"/>
  <c r="P4979" i="9" s="1"/>
  <c r="M4979" i="9"/>
  <c r="N4979" i="9" s="1"/>
  <c r="K4979" i="9"/>
  <c r="L4979" i="9" s="1"/>
  <c r="Q4978" i="9"/>
  <c r="R4978" i="9" s="1"/>
  <c r="O4978" i="9"/>
  <c r="P4978" i="9" s="1"/>
  <c r="M4978" i="9"/>
  <c r="N4978" i="9" s="1"/>
  <c r="L4978" i="9"/>
  <c r="K4978" i="9"/>
  <c r="Q4977" i="9"/>
  <c r="R4977" i="9" s="1"/>
  <c r="O4977" i="9"/>
  <c r="P4977" i="9" s="1"/>
  <c r="M4977" i="9"/>
  <c r="N4977" i="9" s="1"/>
  <c r="L4977" i="9"/>
  <c r="K4977" i="9"/>
  <c r="Q4976" i="9"/>
  <c r="R4976" i="9" s="1"/>
  <c r="O4976" i="9"/>
  <c r="P4976" i="9" s="1"/>
  <c r="N4976" i="9"/>
  <c r="M4976" i="9"/>
  <c r="K4976" i="9"/>
  <c r="L4976" i="9" s="1"/>
  <c r="R4975" i="9"/>
  <c r="Q4975" i="9"/>
  <c r="O4975" i="9"/>
  <c r="P4975" i="9" s="1"/>
  <c r="M4975" i="9"/>
  <c r="N4975" i="9" s="1"/>
  <c r="K4975" i="9"/>
  <c r="L4975" i="9" s="1"/>
  <c r="Q4974" i="9"/>
  <c r="R4974" i="9" s="1"/>
  <c r="O4974" i="9"/>
  <c r="P4974" i="9" s="1"/>
  <c r="M4974" i="9"/>
  <c r="N4974" i="9" s="1"/>
  <c r="L4974" i="9"/>
  <c r="K4974" i="9"/>
  <c r="Q4973" i="9"/>
  <c r="R4973" i="9" s="1"/>
  <c r="O4973" i="9"/>
  <c r="P4973" i="9" s="1"/>
  <c r="M4973" i="9"/>
  <c r="N4973" i="9" s="1"/>
  <c r="L4973" i="9"/>
  <c r="K4973" i="9"/>
  <c r="Q4972" i="9"/>
  <c r="R4972" i="9" s="1"/>
  <c r="O4972" i="9"/>
  <c r="P4972" i="9" s="1"/>
  <c r="N4972" i="9"/>
  <c r="M4972" i="9"/>
  <c r="K4972" i="9"/>
  <c r="L4972" i="9" s="1"/>
  <c r="Q4971" i="9"/>
  <c r="R4971" i="9" s="1"/>
  <c r="O4971" i="9"/>
  <c r="P4971" i="9" s="1"/>
  <c r="N4971" i="9"/>
  <c r="M4971" i="9"/>
  <c r="K4971" i="9"/>
  <c r="L4971" i="9" s="1"/>
  <c r="Q4970" i="9"/>
  <c r="R4970" i="9" s="1"/>
  <c r="O4970" i="9"/>
  <c r="P4970" i="9" s="1"/>
  <c r="N4970" i="9"/>
  <c r="M4970" i="9"/>
  <c r="L4970" i="9"/>
  <c r="K4970" i="9"/>
  <c r="Q4969" i="9"/>
  <c r="R4969" i="9" s="1"/>
  <c r="O4969" i="9"/>
  <c r="P4969" i="9" s="1"/>
  <c r="M4969" i="9"/>
  <c r="N4969" i="9" s="1"/>
  <c r="L4969" i="9"/>
  <c r="K4969" i="9"/>
  <c r="Q4968" i="9"/>
  <c r="R4968" i="9" s="1"/>
  <c r="O4968" i="9"/>
  <c r="P4968" i="9" s="1"/>
  <c r="N4968" i="9"/>
  <c r="M4968" i="9"/>
  <c r="L4968" i="9"/>
  <c r="K4968" i="9"/>
  <c r="Q4967" i="9"/>
  <c r="R4967" i="9" s="1"/>
  <c r="O4967" i="9"/>
  <c r="P4967" i="9" s="1"/>
  <c r="N4967" i="9"/>
  <c r="M4967" i="9"/>
  <c r="K4967" i="9"/>
  <c r="L4967" i="9" s="1"/>
  <c r="R4966" i="9"/>
  <c r="Q4966" i="9"/>
  <c r="O4966" i="9"/>
  <c r="P4966" i="9" s="1"/>
  <c r="N4966" i="9"/>
  <c r="M4966" i="9"/>
  <c r="K4966" i="9"/>
  <c r="L4966" i="9" s="1"/>
  <c r="Q4965" i="9"/>
  <c r="R4965" i="9" s="1"/>
  <c r="O4965" i="9"/>
  <c r="P4965" i="9" s="1"/>
  <c r="M4965" i="9"/>
  <c r="N4965" i="9" s="1"/>
  <c r="K4965" i="9"/>
  <c r="L4965" i="9" s="1"/>
  <c r="Q4964" i="9"/>
  <c r="R4964" i="9" s="1"/>
  <c r="O4964" i="9"/>
  <c r="P4964" i="9" s="1"/>
  <c r="N4964" i="9"/>
  <c r="M4964" i="9"/>
  <c r="K4964" i="9"/>
  <c r="L4964" i="9" s="1"/>
  <c r="Q4963" i="9"/>
  <c r="R4963" i="9" s="1"/>
  <c r="O4963" i="9"/>
  <c r="P4963" i="9" s="1"/>
  <c r="N4963" i="9"/>
  <c r="M4963" i="9"/>
  <c r="K4963" i="9"/>
  <c r="L4963" i="9" s="1"/>
  <c r="Q4962" i="9"/>
  <c r="R4962" i="9" s="1"/>
  <c r="O4962" i="9"/>
  <c r="P4962" i="9" s="1"/>
  <c r="N4962" i="9"/>
  <c r="M4962" i="9"/>
  <c r="K4962" i="9"/>
  <c r="L4962" i="9" s="1"/>
  <c r="Q4961" i="9"/>
  <c r="R4961" i="9" s="1"/>
  <c r="O4961" i="9"/>
  <c r="P4961" i="9" s="1"/>
  <c r="M4961" i="9"/>
  <c r="N4961" i="9" s="1"/>
  <c r="K4961" i="9"/>
  <c r="L4961" i="9" s="1"/>
  <c r="Q4960" i="9"/>
  <c r="R4960" i="9" s="1"/>
  <c r="O4960" i="9"/>
  <c r="P4960" i="9" s="1"/>
  <c r="N4960" i="9"/>
  <c r="M4960" i="9"/>
  <c r="K4960" i="9"/>
  <c r="L4960" i="9" s="1"/>
  <c r="Q4959" i="9"/>
  <c r="R4959" i="9" s="1"/>
  <c r="O4959" i="9"/>
  <c r="P4959" i="9" s="1"/>
  <c r="N4959" i="9"/>
  <c r="M4959" i="9"/>
  <c r="K4959" i="9"/>
  <c r="L4959" i="9" s="1"/>
  <c r="Q4958" i="9"/>
  <c r="R4958" i="9" s="1"/>
  <c r="O4958" i="9"/>
  <c r="P4958" i="9" s="1"/>
  <c r="N4958" i="9"/>
  <c r="M4958" i="9"/>
  <c r="K4958" i="9"/>
  <c r="L4958" i="9" s="1"/>
  <c r="Q4957" i="9"/>
  <c r="R4957" i="9" s="1"/>
  <c r="O4957" i="9"/>
  <c r="P4957" i="9" s="1"/>
  <c r="M4957" i="9"/>
  <c r="N4957" i="9" s="1"/>
  <c r="K4957" i="9"/>
  <c r="L4957" i="9" s="1"/>
  <c r="Q4956" i="9"/>
  <c r="R4956" i="9" s="1"/>
  <c r="O4956" i="9"/>
  <c r="P4956" i="9" s="1"/>
  <c r="M4956" i="9"/>
  <c r="N4956" i="9" s="1"/>
  <c r="K4956" i="9"/>
  <c r="L4956" i="9" s="1"/>
  <c r="Q4955" i="9"/>
  <c r="R4955" i="9" s="1"/>
  <c r="O4955" i="9"/>
  <c r="P4955" i="9" s="1"/>
  <c r="N4955" i="9"/>
  <c r="M4955" i="9"/>
  <c r="K4955" i="9"/>
  <c r="L4955" i="9" s="1"/>
  <c r="R4954" i="9"/>
  <c r="Q4954" i="9"/>
  <c r="O4954" i="9"/>
  <c r="P4954" i="9" s="1"/>
  <c r="N4954" i="9"/>
  <c r="M4954" i="9"/>
  <c r="K4954" i="9"/>
  <c r="L4954" i="9" s="1"/>
  <c r="Q4953" i="9"/>
  <c r="R4953" i="9" s="1"/>
  <c r="O4953" i="9"/>
  <c r="P4953" i="9" s="1"/>
  <c r="M4953" i="9"/>
  <c r="N4953" i="9" s="1"/>
  <c r="K4953" i="9"/>
  <c r="L4953" i="9" s="1"/>
  <c r="Q4952" i="9"/>
  <c r="R4952" i="9" s="1"/>
  <c r="O4952" i="9"/>
  <c r="P4952" i="9" s="1"/>
  <c r="M4952" i="9"/>
  <c r="N4952" i="9" s="1"/>
  <c r="K4952" i="9"/>
  <c r="L4952" i="9" s="1"/>
  <c r="Q4951" i="9"/>
  <c r="R4951" i="9" s="1"/>
  <c r="O4951" i="9"/>
  <c r="P4951" i="9" s="1"/>
  <c r="N4951" i="9"/>
  <c r="M4951" i="9"/>
  <c r="K4951" i="9"/>
  <c r="L4951" i="9" s="1"/>
  <c r="R4950" i="9"/>
  <c r="Q4950" i="9"/>
  <c r="O4950" i="9"/>
  <c r="P4950" i="9" s="1"/>
  <c r="N4950" i="9"/>
  <c r="M4950" i="9"/>
  <c r="K4950" i="9"/>
  <c r="L4950" i="9" s="1"/>
  <c r="Q4949" i="9"/>
  <c r="R4949" i="9" s="1"/>
  <c r="O4949" i="9"/>
  <c r="P4949" i="9" s="1"/>
  <c r="N4949" i="9"/>
  <c r="M4949" i="9"/>
  <c r="K4949" i="9"/>
  <c r="L4949" i="9" s="1"/>
  <c r="Q4948" i="9"/>
  <c r="R4948" i="9" s="1"/>
  <c r="O4948" i="9"/>
  <c r="P4948" i="9" s="1"/>
  <c r="N4948" i="9"/>
  <c r="M4948" i="9"/>
  <c r="K4948" i="9"/>
  <c r="L4948" i="9" s="1"/>
  <c r="R4947" i="9"/>
  <c r="Q4947" i="9"/>
  <c r="O4947" i="9"/>
  <c r="P4947" i="9" s="1"/>
  <c r="N4947" i="9"/>
  <c r="M4947" i="9"/>
  <c r="K4947" i="9"/>
  <c r="L4947" i="9" s="1"/>
  <c r="R4946" i="9"/>
  <c r="Q4946" i="9"/>
  <c r="O4946" i="9"/>
  <c r="P4946" i="9" s="1"/>
  <c r="N4946" i="9"/>
  <c r="M4946" i="9"/>
  <c r="K4946" i="9"/>
  <c r="L4946" i="9" s="1"/>
  <c r="Q4945" i="9"/>
  <c r="R4945" i="9" s="1"/>
  <c r="O4945" i="9"/>
  <c r="P4945" i="9" s="1"/>
  <c r="N4945" i="9"/>
  <c r="M4945" i="9"/>
  <c r="K4945" i="9"/>
  <c r="L4945" i="9" s="1"/>
  <c r="Q4944" i="9"/>
  <c r="R4944" i="9" s="1"/>
  <c r="O4944" i="9"/>
  <c r="P4944" i="9" s="1"/>
  <c r="N4944" i="9"/>
  <c r="M4944" i="9"/>
  <c r="K4944" i="9"/>
  <c r="L4944" i="9" s="1"/>
  <c r="R4943" i="9"/>
  <c r="Q4943" i="9"/>
  <c r="O4943" i="9"/>
  <c r="P4943" i="9" s="1"/>
  <c r="N4943" i="9"/>
  <c r="M4943" i="9"/>
  <c r="K4943" i="9"/>
  <c r="L4943" i="9" s="1"/>
  <c r="Q4942" i="9"/>
  <c r="R4942" i="9" s="1"/>
  <c r="O4942" i="9"/>
  <c r="P4942" i="9" s="1"/>
  <c r="N4942" i="9"/>
  <c r="M4942" i="9"/>
  <c r="K4942" i="9"/>
  <c r="L4942" i="9" s="1"/>
  <c r="Q4941" i="9"/>
  <c r="R4941" i="9" s="1"/>
  <c r="O4941" i="9"/>
  <c r="P4941" i="9" s="1"/>
  <c r="N4941" i="9"/>
  <c r="M4941" i="9"/>
  <c r="K4941" i="9"/>
  <c r="L4941" i="9" s="1"/>
  <c r="Q4940" i="9"/>
  <c r="R4940" i="9" s="1"/>
  <c r="O4940" i="9"/>
  <c r="P4940" i="9" s="1"/>
  <c r="N4940" i="9"/>
  <c r="M4940" i="9"/>
  <c r="K4940" i="9"/>
  <c r="L4940" i="9" s="1"/>
  <c r="Q4939" i="9"/>
  <c r="R4939" i="9" s="1"/>
  <c r="O4939" i="9"/>
  <c r="P4939" i="9" s="1"/>
  <c r="N4939" i="9"/>
  <c r="M4939" i="9"/>
  <c r="K4939" i="9"/>
  <c r="L4939" i="9" s="1"/>
  <c r="R4938" i="9"/>
  <c r="Q4938" i="9"/>
  <c r="O4938" i="9"/>
  <c r="P4938" i="9" s="1"/>
  <c r="M4938" i="9"/>
  <c r="N4938" i="9" s="1"/>
  <c r="K4938" i="9"/>
  <c r="L4938" i="9" s="1"/>
  <c r="Q4937" i="9"/>
  <c r="R4937" i="9" s="1"/>
  <c r="P4937" i="9"/>
  <c r="O4937" i="9"/>
  <c r="N4937" i="9"/>
  <c r="M4937" i="9"/>
  <c r="K4937" i="9"/>
  <c r="L4937" i="9" s="1"/>
  <c r="Q4936" i="9"/>
  <c r="R4936" i="9" s="1"/>
  <c r="O4936" i="9"/>
  <c r="P4936" i="9" s="1"/>
  <c r="M4936" i="9"/>
  <c r="N4936" i="9" s="1"/>
  <c r="K4936" i="9"/>
  <c r="L4936" i="9" s="1"/>
  <c r="R4935" i="9"/>
  <c r="Q4935" i="9"/>
  <c r="O4935" i="9"/>
  <c r="P4935" i="9" s="1"/>
  <c r="N4935" i="9"/>
  <c r="M4935" i="9"/>
  <c r="K4935" i="9"/>
  <c r="L4935" i="9" s="1"/>
  <c r="Q4934" i="9"/>
  <c r="R4934" i="9" s="1"/>
  <c r="O4934" i="9"/>
  <c r="P4934" i="9" s="1"/>
  <c r="N4934" i="9"/>
  <c r="M4934" i="9"/>
  <c r="K4934" i="9"/>
  <c r="L4934" i="9" s="1"/>
  <c r="R4933" i="9"/>
  <c r="Q4933" i="9"/>
  <c r="P4933" i="9"/>
  <c r="O4933" i="9"/>
  <c r="M4933" i="9"/>
  <c r="N4933" i="9" s="1"/>
  <c r="K4933" i="9"/>
  <c r="L4933" i="9" s="1"/>
  <c r="Q4932" i="9"/>
  <c r="R4932" i="9" s="1"/>
  <c r="O4932" i="9"/>
  <c r="P4932" i="9" s="1"/>
  <c r="M4932" i="9"/>
  <c r="N4932" i="9" s="1"/>
  <c r="K4932" i="9"/>
  <c r="L4932" i="9" s="1"/>
  <c r="Q4931" i="9"/>
  <c r="R4931" i="9" s="1"/>
  <c r="P4931" i="9"/>
  <c r="O4931" i="9"/>
  <c r="N4931" i="9"/>
  <c r="M4931" i="9"/>
  <c r="K4931" i="9"/>
  <c r="L4931" i="9" s="1"/>
  <c r="Q4930" i="9"/>
  <c r="R4930" i="9" s="1"/>
  <c r="O4930" i="9"/>
  <c r="P4930" i="9" s="1"/>
  <c r="M4930" i="9"/>
  <c r="N4930" i="9" s="1"/>
  <c r="K4930" i="9"/>
  <c r="L4930" i="9" s="1"/>
  <c r="Q4929" i="9"/>
  <c r="R4929" i="9" s="1"/>
  <c r="P4929" i="9"/>
  <c r="O4929" i="9"/>
  <c r="N4929" i="9"/>
  <c r="M4929" i="9"/>
  <c r="K4929" i="9"/>
  <c r="L4929" i="9" s="1"/>
  <c r="Q4928" i="9"/>
  <c r="R4928" i="9" s="1"/>
  <c r="O4928" i="9"/>
  <c r="P4928" i="9" s="1"/>
  <c r="N4928" i="9"/>
  <c r="M4928" i="9"/>
  <c r="K4928" i="9"/>
  <c r="L4928" i="9" s="1"/>
  <c r="Q4927" i="9"/>
  <c r="R4927" i="9" s="1"/>
  <c r="P4927" i="9"/>
  <c r="O4927" i="9"/>
  <c r="M4927" i="9"/>
  <c r="N4927" i="9" s="1"/>
  <c r="K4927" i="9"/>
  <c r="L4927" i="9" s="1"/>
  <c r="Q4926" i="9"/>
  <c r="R4926" i="9" s="1"/>
  <c r="O4926" i="9"/>
  <c r="P4926" i="9" s="1"/>
  <c r="M4926" i="9"/>
  <c r="N4926" i="9" s="1"/>
  <c r="K4926" i="9"/>
  <c r="L4926" i="9" s="1"/>
  <c r="R4925" i="9"/>
  <c r="Q4925" i="9"/>
  <c r="P4925" i="9"/>
  <c r="O4925" i="9"/>
  <c r="N4925" i="9"/>
  <c r="M4925" i="9"/>
  <c r="K4925" i="9"/>
  <c r="L4925" i="9" s="1"/>
  <c r="Q4924" i="9"/>
  <c r="R4924" i="9" s="1"/>
  <c r="O4924" i="9"/>
  <c r="P4924" i="9" s="1"/>
  <c r="M4924" i="9"/>
  <c r="N4924" i="9" s="1"/>
  <c r="K4924" i="9"/>
  <c r="L4924" i="9" s="1"/>
  <c r="Q4923" i="9"/>
  <c r="R4923" i="9" s="1"/>
  <c r="P4923" i="9"/>
  <c r="O4923" i="9"/>
  <c r="N4923" i="9"/>
  <c r="M4923" i="9"/>
  <c r="K4923" i="9"/>
  <c r="L4923" i="9" s="1"/>
  <c r="Q4922" i="9"/>
  <c r="R4922" i="9" s="1"/>
  <c r="O4922" i="9"/>
  <c r="P4922" i="9" s="1"/>
  <c r="M4922" i="9"/>
  <c r="N4922" i="9" s="1"/>
  <c r="K4922" i="9"/>
  <c r="L4922" i="9" s="1"/>
  <c r="R4921" i="9"/>
  <c r="Q4921" i="9"/>
  <c r="O4921" i="9"/>
  <c r="P4921" i="9" s="1"/>
  <c r="N4921" i="9"/>
  <c r="M4921" i="9"/>
  <c r="K4921" i="9"/>
  <c r="L4921" i="9" s="1"/>
  <c r="Q4920" i="9"/>
  <c r="R4920" i="9" s="1"/>
  <c r="P4920" i="9"/>
  <c r="O4920" i="9"/>
  <c r="M4920" i="9"/>
  <c r="N4920" i="9" s="1"/>
  <c r="K4920" i="9"/>
  <c r="L4920" i="9" s="1"/>
  <c r="Q4919" i="9"/>
  <c r="R4919" i="9" s="1"/>
  <c r="O4919" i="9"/>
  <c r="P4919" i="9" s="1"/>
  <c r="N4919" i="9"/>
  <c r="M4919" i="9"/>
  <c r="K4919" i="9"/>
  <c r="L4919" i="9" s="1"/>
  <c r="Q4918" i="9"/>
  <c r="R4918" i="9" s="1"/>
  <c r="O4918" i="9"/>
  <c r="P4918" i="9" s="1"/>
  <c r="M4918" i="9"/>
  <c r="N4918" i="9" s="1"/>
  <c r="K4918" i="9"/>
  <c r="L4918" i="9" s="1"/>
  <c r="Q4917" i="9"/>
  <c r="R4917" i="9" s="1"/>
  <c r="P4917" i="9"/>
  <c r="O4917" i="9"/>
  <c r="N4917" i="9"/>
  <c r="M4917" i="9"/>
  <c r="K4917" i="9"/>
  <c r="L4917" i="9" s="1"/>
  <c r="R4916" i="9"/>
  <c r="Q4916" i="9"/>
  <c r="O4916" i="9"/>
  <c r="P4916" i="9" s="1"/>
  <c r="M4916" i="9"/>
  <c r="N4916" i="9" s="1"/>
  <c r="K4916" i="9"/>
  <c r="L4916" i="9" s="1"/>
  <c r="Q4915" i="9"/>
  <c r="R4915" i="9" s="1"/>
  <c r="P4915" i="9"/>
  <c r="O4915" i="9"/>
  <c r="N4915" i="9"/>
  <c r="M4915" i="9"/>
  <c r="K4915" i="9"/>
  <c r="L4915" i="9" s="1"/>
  <c r="Q4914" i="9"/>
  <c r="R4914" i="9" s="1"/>
  <c r="O4914" i="9"/>
  <c r="P4914" i="9" s="1"/>
  <c r="M4914" i="9"/>
  <c r="N4914" i="9" s="1"/>
  <c r="K4914" i="9"/>
  <c r="L4914" i="9" s="1"/>
  <c r="Q4913" i="9"/>
  <c r="R4913" i="9" s="1"/>
  <c r="O4913" i="9"/>
  <c r="P4913" i="9" s="1"/>
  <c r="N4913" i="9"/>
  <c r="M4913" i="9"/>
  <c r="K4913" i="9"/>
  <c r="L4913" i="9" s="1"/>
  <c r="Q4912" i="9"/>
  <c r="R4912" i="9" s="1"/>
  <c r="O4912" i="9"/>
  <c r="P4912" i="9" s="1"/>
  <c r="M4912" i="9"/>
  <c r="N4912" i="9" s="1"/>
  <c r="K4912" i="9"/>
  <c r="L4912" i="9" s="1"/>
  <c r="Q4911" i="9"/>
  <c r="R4911" i="9" s="1"/>
  <c r="P4911" i="9"/>
  <c r="O4911" i="9"/>
  <c r="M4911" i="9"/>
  <c r="N4911" i="9" s="1"/>
  <c r="K4911" i="9"/>
  <c r="L4911" i="9" s="1"/>
  <c r="Q4910" i="9"/>
  <c r="R4910" i="9" s="1"/>
  <c r="O4910" i="9"/>
  <c r="P4910" i="9" s="1"/>
  <c r="N4910" i="9"/>
  <c r="M4910" i="9"/>
  <c r="K4910" i="9"/>
  <c r="L4910" i="9" s="1"/>
  <c r="Q4909" i="9"/>
  <c r="R4909" i="9" s="1"/>
  <c r="O4909" i="9"/>
  <c r="P4909" i="9" s="1"/>
  <c r="M4909" i="9"/>
  <c r="N4909" i="9" s="1"/>
  <c r="K4909" i="9"/>
  <c r="L4909" i="9" s="1"/>
  <c r="Q4908" i="9"/>
  <c r="R4908" i="9" s="1"/>
  <c r="O4908" i="9"/>
  <c r="P4908" i="9" s="1"/>
  <c r="M4908" i="9"/>
  <c r="N4908" i="9" s="1"/>
  <c r="K4908" i="9"/>
  <c r="L4908" i="9" s="1"/>
  <c r="Q4907" i="9"/>
  <c r="R4907" i="9" s="1"/>
  <c r="P4907" i="9"/>
  <c r="O4907" i="9"/>
  <c r="M4907" i="9"/>
  <c r="N4907" i="9" s="1"/>
  <c r="K4907" i="9"/>
  <c r="L4907" i="9" s="1"/>
  <c r="Q4906" i="9"/>
  <c r="R4906" i="9" s="1"/>
  <c r="O4906" i="9"/>
  <c r="P4906" i="9" s="1"/>
  <c r="N4906" i="9"/>
  <c r="M4906" i="9"/>
  <c r="K4906" i="9"/>
  <c r="L4906" i="9" s="1"/>
  <c r="Q4905" i="9"/>
  <c r="R4905" i="9" s="1"/>
  <c r="O4905" i="9"/>
  <c r="P4905" i="9" s="1"/>
  <c r="M4905" i="9"/>
  <c r="N4905" i="9" s="1"/>
  <c r="K4905" i="9"/>
  <c r="L4905" i="9" s="1"/>
  <c r="Q4904" i="9"/>
  <c r="R4904" i="9" s="1"/>
  <c r="O4904" i="9"/>
  <c r="P4904" i="9" s="1"/>
  <c r="M4904" i="9"/>
  <c r="N4904" i="9" s="1"/>
  <c r="K4904" i="9"/>
  <c r="L4904" i="9" s="1"/>
  <c r="Q4903" i="9"/>
  <c r="R4903" i="9" s="1"/>
  <c r="P4903" i="9"/>
  <c r="O4903" i="9"/>
  <c r="M4903" i="9"/>
  <c r="N4903" i="9" s="1"/>
  <c r="K4903" i="9"/>
  <c r="L4903" i="9" s="1"/>
  <c r="Q4902" i="9"/>
  <c r="R4902" i="9" s="1"/>
  <c r="O4902" i="9"/>
  <c r="P4902" i="9" s="1"/>
  <c r="N4902" i="9"/>
  <c r="M4902" i="9"/>
  <c r="K4902" i="9"/>
  <c r="L4902" i="9" s="1"/>
  <c r="Q4901" i="9"/>
  <c r="R4901" i="9" s="1"/>
  <c r="O4901" i="9"/>
  <c r="P4901" i="9" s="1"/>
  <c r="M4901" i="9"/>
  <c r="N4901" i="9" s="1"/>
  <c r="K4901" i="9"/>
  <c r="L4901" i="9" s="1"/>
  <c r="Q4900" i="9"/>
  <c r="R4900" i="9" s="1"/>
  <c r="O4900" i="9"/>
  <c r="P4900" i="9" s="1"/>
  <c r="M4900" i="9"/>
  <c r="N4900" i="9" s="1"/>
  <c r="K4900" i="9"/>
  <c r="L4900" i="9" s="1"/>
  <c r="Q4899" i="9"/>
  <c r="R4899" i="9" s="1"/>
  <c r="P4899" i="9"/>
  <c r="O4899" i="9"/>
  <c r="M4899" i="9"/>
  <c r="N4899" i="9" s="1"/>
  <c r="K4899" i="9"/>
  <c r="L4899" i="9" s="1"/>
  <c r="Q4898" i="9"/>
  <c r="R4898" i="9" s="1"/>
  <c r="O4898" i="9"/>
  <c r="P4898" i="9" s="1"/>
  <c r="N4898" i="9"/>
  <c r="M4898" i="9"/>
  <c r="K4898" i="9"/>
  <c r="L4898" i="9" s="1"/>
  <c r="Q4897" i="9"/>
  <c r="R4897" i="9" s="1"/>
  <c r="O4897" i="9"/>
  <c r="P4897" i="9" s="1"/>
  <c r="M4897" i="9"/>
  <c r="N4897" i="9" s="1"/>
  <c r="K4897" i="9"/>
  <c r="L4897" i="9" s="1"/>
  <c r="Q4896" i="9"/>
  <c r="R4896" i="9" s="1"/>
  <c r="O4896" i="9"/>
  <c r="P4896" i="9" s="1"/>
  <c r="M4896" i="9"/>
  <c r="N4896" i="9" s="1"/>
  <c r="K4896" i="9"/>
  <c r="L4896" i="9" s="1"/>
  <c r="Q4895" i="9"/>
  <c r="R4895" i="9" s="1"/>
  <c r="P4895" i="9"/>
  <c r="O4895" i="9"/>
  <c r="M4895" i="9"/>
  <c r="N4895" i="9" s="1"/>
  <c r="K4895" i="9"/>
  <c r="L4895" i="9" s="1"/>
  <c r="Q4894" i="9"/>
  <c r="R4894" i="9" s="1"/>
  <c r="O4894" i="9"/>
  <c r="P4894" i="9" s="1"/>
  <c r="N4894" i="9"/>
  <c r="M4894" i="9"/>
  <c r="K4894" i="9"/>
  <c r="L4894" i="9" s="1"/>
  <c r="Q4893" i="9"/>
  <c r="R4893" i="9" s="1"/>
  <c r="O4893" i="9"/>
  <c r="P4893" i="9" s="1"/>
  <c r="M4893" i="9"/>
  <c r="N4893" i="9" s="1"/>
  <c r="K4893" i="9"/>
  <c r="L4893" i="9" s="1"/>
  <c r="Q4892" i="9"/>
  <c r="R4892" i="9" s="1"/>
  <c r="O4892" i="9"/>
  <c r="P4892" i="9" s="1"/>
  <c r="M4892" i="9"/>
  <c r="N4892" i="9" s="1"/>
  <c r="K4892" i="9"/>
  <c r="L4892" i="9" s="1"/>
  <c r="Q4891" i="9"/>
  <c r="R4891" i="9" s="1"/>
  <c r="P4891" i="9"/>
  <c r="O4891" i="9"/>
  <c r="M4891" i="9"/>
  <c r="N4891" i="9" s="1"/>
  <c r="K4891" i="9"/>
  <c r="L4891" i="9" s="1"/>
  <c r="Q4890" i="9"/>
  <c r="R4890" i="9" s="1"/>
  <c r="O4890" i="9"/>
  <c r="P4890" i="9" s="1"/>
  <c r="N4890" i="9"/>
  <c r="M4890" i="9"/>
  <c r="K4890" i="9"/>
  <c r="L4890" i="9" s="1"/>
  <c r="Q4889" i="9"/>
  <c r="R4889" i="9" s="1"/>
  <c r="O4889" i="9"/>
  <c r="P4889" i="9" s="1"/>
  <c r="M4889" i="9"/>
  <c r="N4889" i="9" s="1"/>
  <c r="K4889" i="9"/>
  <c r="L4889" i="9" s="1"/>
  <c r="Q4888" i="9"/>
  <c r="R4888" i="9" s="1"/>
  <c r="O4888" i="9"/>
  <c r="P4888" i="9" s="1"/>
  <c r="M4888" i="9"/>
  <c r="N4888" i="9" s="1"/>
  <c r="K4888" i="9"/>
  <c r="L4888" i="9" s="1"/>
  <c r="Q4887" i="9"/>
  <c r="R4887" i="9" s="1"/>
  <c r="O4887" i="9"/>
  <c r="P4887" i="9" s="1"/>
  <c r="M4887" i="9"/>
  <c r="N4887" i="9" s="1"/>
  <c r="K4887" i="9"/>
  <c r="L4887" i="9" s="1"/>
  <c r="Q4886" i="9"/>
  <c r="R4886" i="9" s="1"/>
  <c r="O4886" i="9"/>
  <c r="P4886" i="9" s="1"/>
  <c r="N4886" i="9"/>
  <c r="M4886" i="9"/>
  <c r="K4886" i="9"/>
  <c r="L4886" i="9" s="1"/>
  <c r="Q4885" i="9"/>
  <c r="R4885" i="9" s="1"/>
  <c r="O4885" i="9"/>
  <c r="P4885" i="9" s="1"/>
  <c r="M4885" i="9"/>
  <c r="N4885" i="9" s="1"/>
  <c r="K4885" i="9"/>
  <c r="L4885" i="9" s="1"/>
  <c r="Q4884" i="9"/>
  <c r="R4884" i="9" s="1"/>
  <c r="O4884" i="9"/>
  <c r="P4884" i="9" s="1"/>
  <c r="M4884" i="9"/>
  <c r="N4884" i="9" s="1"/>
  <c r="K4884" i="9"/>
  <c r="L4884" i="9" s="1"/>
  <c r="Q4883" i="9"/>
  <c r="R4883" i="9" s="1"/>
  <c r="P4883" i="9"/>
  <c r="O4883" i="9"/>
  <c r="M4883" i="9"/>
  <c r="N4883" i="9" s="1"/>
  <c r="K4883" i="9"/>
  <c r="L4883" i="9" s="1"/>
  <c r="Q4882" i="9"/>
  <c r="R4882" i="9" s="1"/>
  <c r="O4882" i="9"/>
  <c r="P4882" i="9" s="1"/>
  <c r="M4882" i="9"/>
  <c r="N4882" i="9" s="1"/>
  <c r="K4882" i="9"/>
  <c r="L4882" i="9" s="1"/>
  <c r="Q4881" i="9"/>
  <c r="R4881" i="9" s="1"/>
  <c r="O4881" i="9"/>
  <c r="P4881" i="9" s="1"/>
  <c r="M4881" i="9"/>
  <c r="N4881" i="9" s="1"/>
  <c r="K4881" i="9"/>
  <c r="L4881" i="9" s="1"/>
  <c r="Q4880" i="9"/>
  <c r="R4880" i="9" s="1"/>
  <c r="O4880" i="9"/>
  <c r="P4880" i="9" s="1"/>
  <c r="M4880" i="9"/>
  <c r="N4880" i="9" s="1"/>
  <c r="K4880" i="9"/>
  <c r="L4880" i="9" s="1"/>
  <c r="Q4879" i="9"/>
  <c r="R4879" i="9" s="1"/>
  <c r="P4879" i="9"/>
  <c r="O4879" i="9"/>
  <c r="M4879" i="9"/>
  <c r="N4879" i="9" s="1"/>
  <c r="K4879" i="9"/>
  <c r="L4879" i="9" s="1"/>
  <c r="Q4878" i="9"/>
  <c r="R4878" i="9" s="1"/>
  <c r="O4878" i="9"/>
  <c r="P4878" i="9" s="1"/>
  <c r="M4878" i="9"/>
  <c r="N4878" i="9" s="1"/>
  <c r="K4878" i="9"/>
  <c r="L4878" i="9" s="1"/>
  <c r="Q4877" i="9"/>
  <c r="R4877" i="9" s="1"/>
  <c r="O4877" i="9"/>
  <c r="P4877" i="9" s="1"/>
  <c r="M4877" i="9"/>
  <c r="N4877" i="9" s="1"/>
  <c r="K4877" i="9"/>
  <c r="L4877" i="9" s="1"/>
  <c r="Q4876" i="9"/>
  <c r="R4876" i="9" s="1"/>
  <c r="O4876" i="9"/>
  <c r="P4876" i="9" s="1"/>
  <c r="M4876" i="9"/>
  <c r="N4876" i="9" s="1"/>
  <c r="K4876" i="9"/>
  <c r="L4876" i="9" s="1"/>
  <c r="Q4875" i="9"/>
  <c r="R4875" i="9" s="1"/>
  <c r="P4875" i="9"/>
  <c r="O4875" i="9"/>
  <c r="M4875" i="9"/>
  <c r="N4875" i="9" s="1"/>
  <c r="K4875" i="9"/>
  <c r="L4875" i="9" s="1"/>
  <c r="Q4874" i="9"/>
  <c r="R4874" i="9" s="1"/>
  <c r="O4874" i="9"/>
  <c r="P4874" i="9" s="1"/>
  <c r="N4874" i="9"/>
  <c r="M4874" i="9"/>
  <c r="K4874" i="9"/>
  <c r="L4874" i="9" s="1"/>
  <c r="Q4873" i="9"/>
  <c r="R4873" i="9" s="1"/>
  <c r="O4873" i="9"/>
  <c r="P4873" i="9" s="1"/>
  <c r="M4873" i="9"/>
  <c r="N4873" i="9" s="1"/>
  <c r="K4873" i="9"/>
  <c r="L4873" i="9" s="1"/>
  <c r="Q4872" i="9"/>
  <c r="R4872" i="9" s="1"/>
  <c r="O4872" i="9"/>
  <c r="P4872" i="9" s="1"/>
  <c r="M4872" i="9"/>
  <c r="N4872" i="9" s="1"/>
  <c r="K4872" i="9"/>
  <c r="L4872" i="9" s="1"/>
  <c r="Q4871" i="9"/>
  <c r="R4871" i="9" s="1"/>
  <c r="O4871" i="9"/>
  <c r="P4871" i="9" s="1"/>
  <c r="M4871" i="9"/>
  <c r="N4871" i="9" s="1"/>
  <c r="K4871" i="9"/>
  <c r="L4871" i="9" s="1"/>
  <c r="Q4870" i="9"/>
  <c r="R4870" i="9" s="1"/>
  <c r="O4870" i="9"/>
  <c r="P4870" i="9" s="1"/>
  <c r="N4870" i="9"/>
  <c r="M4870" i="9"/>
  <c r="K4870" i="9"/>
  <c r="L4870" i="9" s="1"/>
  <c r="Q4869" i="9"/>
  <c r="R4869" i="9" s="1"/>
  <c r="O4869" i="9"/>
  <c r="P4869" i="9" s="1"/>
  <c r="M4869" i="9"/>
  <c r="N4869" i="9" s="1"/>
  <c r="K4869" i="9"/>
  <c r="L4869" i="9" s="1"/>
  <c r="Q4868" i="9"/>
  <c r="R4868" i="9" s="1"/>
  <c r="O4868" i="9"/>
  <c r="P4868" i="9" s="1"/>
  <c r="M4868" i="9"/>
  <c r="N4868" i="9" s="1"/>
  <c r="K4868" i="9"/>
  <c r="L4868" i="9" s="1"/>
  <c r="Q4867" i="9"/>
  <c r="R4867" i="9" s="1"/>
  <c r="O4867" i="9"/>
  <c r="P4867" i="9" s="1"/>
  <c r="M4867" i="9"/>
  <c r="N4867" i="9" s="1"/>
  <c r="K4867" i="9"/>
  <c r="L4867" i="9" s="1"/>
  <c r="Q4866" i="9"/>
  <c r="R4866" i="9" s="1"/>
  <c r="O4866" i="9"/>
  <c r="P4866" i="9" s="1"/>
  <c r="M4866" i="9"/>
  <c r="N4866" i="9" s="1"/>
  <c r="K4866" i="9"/>
  <c r="L4866" i="9" s="1"/>
  <c r="Q4865" i="9"/>
  <c r="R4865" i="9" s="1"/>
  <c r="O4865" i="9"/>
  <c r="P4865" i="9" s="1"/>
  <c r="M4865" i="9"/>
  <c r="N4865" i="9" s="1"/>
  <c r="K4865" i="9"/>
  <c r="L4865" i="9" s="1"/>
  <c r="Q4864" i="9"/>
  <c r="R4864" i="9" s="1"/>
  <c r="O4864" i="9"/>
  <c r="P4864" i="9" s="1"/>
  <c r="M4864" i="9"/>
  <c r="N4864" i="9" s="1"/>
  <c r="K4864" i="9"/>
  <c r="L4864" i="9" s="1"/>
  <c r="Q4863" i="9"/>
  <c r="R4863" i="9" s="1"/>
  <c r="P4863" i="9"/>
  <c r="O4863" i="9"/>
  <c r="M4863" i="9"/>
  <c r="N4863" i="9" s="1"/>
  <c r="K4863" i="9"/>
  <c r="L4863" i="9" s="1"/>
  <c r="Q4862" i="9"/>
  <c r="R4862" i="9" s="1"/>
  <c r="O4862" i="9"/>
  <c r="P4862" i="9" s="1"/>
  <c r="M4862" i="9"/>
  <c r="N4862" i="9" s="1"/>
  <c r="K4862" i="9"/>
  <c r="L4862" i="9" s="1"/>
  <c r="Q4861" i="9"/>
  <c r="R4861" i="9" s="1"/>
  <c r="O4861" i="9"/>
  <c r="P4861" i="9" s="1"/>
  <c r="M4861" i="9"/>
  <c r="N4861" i="9" s="1"/>
  <c r="K4861" i="9"/>
  <c r="L4861" i="9" s="1"/>
  <c r="Q4860" i="9"/>
  <c r="R4860" i="9" s="1"/>
  <c r="O4860" i="9"/>
  <c r="P4860" i="9" s="1"/>
  <c r="M4860" i="9"/>
  <c r="N4860" i="9" s="1"/>
  <c r="K4860" i="9"/>
  <c r="L4860" i="9" s="1"/>
  <c r="Q4859" i="9"/>
  <c r="R4859" i="9" s="1"/>
  <c r="P4859" i="9"/>
  <c r="O4859" i="9"/>
  <c r="M4859" i="9"/>
  <c r="N4859" i="9" s="1"/>
  <c r="K4859" i="9"/>
  <c r="L4859" i="9" s="1"/>
  <c r="Q4858" i="9"/>
  <c r="R4858" i="9" s="1"/>
  <c r="O4858" i="9"/>
  <c r="P4858" i="9" s="1"/>
  <c r="N4858" i="9"/>
  <c r="M4858" i="9"/>
  <c r="K4858" i="9"/>
  <c r="L4858" i="9" s="1"/>
  <c r="Q4857" i="9"/>
  <c r="R4857" i="9" s="1"/>
  <c r="O4857" i="9"/>
  <c r="P4857" i="9" s="1"/>
  <c r="M4857" i="9"/>
  <c r="N4857" i="9" s="1"/>
  <c r="K4857" i="9"/>
  <c r="L4857" i="9" s="1"/>
  <c r="Q4856" i="9"/>
  <c r="R4856" i="9" s="1"/>
  <c r="O4856" i="9"/>
  <c r="P4856" i="9" s="1"/>
  <c r="M4856" i="9"/>
  <c r="N4856" i="9" s="1"/>
  <c r="K4856" i="9"/>
  <c r="L4856" i="9" s="1"/>
  <c r="Q4855" i="9"/>
  <c r="R4855" i="9" s="1"/>
  <c r="O4855" i="9"/>
  <c r="P4855" i="9" s="1"/>
  <c r="M4855" i="9"/>
  <c r="N4855" i="9" s="1"/>
  <c r="K4855" i="9"/>
  <c r="L4855" i="9" s="1"/>
  <c r="Q4854" i="9"/>
  <c r="R4854" i="9" s="1"/>
  <c r="O4854" i="9"/>
  <c r="P4854" i="9" s="1"/>
  <c r="N4854" i="9"/>
  <c r="M4854" i="9"/>
  <c r="K4854" i="9"/>
  <c r="L4854" i="9" s="1"/>
  <c r="Q4853" i="9"/>
  <c r="R4853" i="9" s="1"/>
  <c r="O4853" i="9"/>
  <c r="P4853" i="9" s="1"/>
  <c r="M4853" i="9"/>
  <c r="N4853" i="9" s="1"/>
  <c r="K4853" i="9"/>
  <c r="L4853" i="9" s="1"/>
  <c r="Q4852" i="9"/>
  <c r="R4852" i="9" s="1"/>
  <c r="O4852" i="9"/>
  <c r="P4852" i="9" s="1"/>
  <c r="M4852" i="9"/>
  <c r="N4852" i="9" s="1"/>
  <c r="K4852" i="9"/>
  <c r="L4852" i="9" s="1"/>
  <c r="Q4851" i="9"/>
  <c r="R4851" i="9" s="1"/>
  <c r="O4851" i="9"/>
  <c r="P4851" i="9" s="1"/>
  <c r="M4851" i="9"/>
  <c r="N4851" i="9" s="1"/>
  <c r="K4851" i="9"/>
  <c r="L4851" i="9" s="1"/>
  <c r="Q4850" i="9"/>
  <c r="R4850" i="9" s="1"/>
  <c r="O4850" i="9"/>
  <c r="P4850" i="9" s="1"/>
  <c r="M4850" i="9"/>
  <c r="N4850" i="9" s="1"/>
  <c r="K4850" i="9"/>
  <c r="L4850" i="9" s="1"/>
  <c r="Q4849" i="9"/>
  <c r="R4849" i="9" s="1"/>
  <c r="O4849" i="9"/>
  <c r="P4849" i="9" s="1"/>
  <c r="M4849" i="9"/>
  <c r="N4849" i="9" s="1"/>
  <c r="K4849" i="9"/>
  <c r="L4849" i="9" s="1"/>
  <c r="Q4848" i="9"/>
  <c r="R4848" i="9" s="1"/>
  <c r="P4848" i="9"/>
  <c r="O4848" i="9"/>
  <c r="N4848" i="9"/>
  <c r="M4848" i="9"/>
  <c r="K4848" i="9"/>
  <c r="L4848" i="9" s="1"/>
  <c r="Q4847" i="9"/>
  <c r="R4847" i="9" s="1"/>
  <c r="O4847" i="9"/>
  <c r="P4847" i="9" s="1"/>
  <c r="M4847" i="9"/>
  <c r="N4847" i="9" s="1"/>
  <c r="K4847" i="9"/>
  <c r="L4847" i="9" s="1"/>
  <c r="Q4846" i="9"/>
  <c r="R4846" i="9" s="1"/>
  <c r="P4846" i="9"/>
  <c r="O4846" i="9"/>
  <c r="N4846" i="9"/>
  <c r="M4846" i="9"/>
  <c r="L4846" i="9"/>
  <c r="K4846" i="9"/>
  <c r="Q4845" i="9"/>
  <c r="R4845" i="9" s="1"/>
  <c r="P4845" i="9"/>
  <c r="O4845" i="9"/>
  <c r="N4845" i="9"/>
  <c r="M4845" i="9"/>
  <c r="L4845" i="9"/>
  <c r="K4845" i="9"/>
  <c r="Q4844" i="9"/>
  <c r="R4844" i="9" s="1"/>
  <c r="P4844" i="9"/>
  <c r="O4844" i="9"/>
  <c r="N4844" i="9"/>
  <c r="M4844" i="9"/>
  <c r="L4844" i="9"/>
  <c r="K4844" i="9"/>
  <c r="Q4843" i="9"/>
  <c r="R4843" i="9" s="1"/>
  <c r="P4843" i="9"/>
  <c r="O4843" i="9"/>
  <c r="N4843" i="9"/>
  <c r="M4843" i="9"/>
  <c r="L4843" i="9"/>
  <c r="K4843" i="9"/>
  <c r="Q4842" i="9"/>
  <c r="R4842" i="9" s="1"/>
  <c r="P4842" i="9"/>
  <c r="O4842" i="9"/>
  <c r="N4842" i="9"/>
  <c r="M4842" i="9"/>
  <c r="L4842" i="9"/>
  <c r="K4842" i="9"/>
  <c r="Q4841" i="9"/>
  <c r="R4841" i="9" s="1"/>
  <c r="P4841" i="9"/>
  <c r="O4841" i="9"/>
  <c r="N4841" i="9"/>
  <c r="M4841" i="9"/>
  <c r="L4841" i="9"/>
  <c r="K4841" i="9"/>
  <c r="Q4840" i="9"/>
  <c r="R4840" i="9" s="1"/>
  <c r="P4840" i="9"/>
  <c r="O4840" i="9"/>
  <c r="N4840" i="9"/>
  <c r="M4840" i="9"/>
  <c r="L4840" i="9"/>
  <c r="K4840" i="9"/>
  <c r="Q4839" i="9"/>
  <c r="R4839" i="9" s="1"/>
  <c r="P4839" i="9"/>
  <c r="O4839" i="9"/>
  <c r="N4839" i="9"/>
  <c r="M4839" i="9"/>
  <c r="L4839" i="9"/>
  <c r="K4839" i="9"/>
  <c r="Q4838" i="9"/>
  <c r="R4838" i="9" s="1"/>
  <c r="P4838" i="9"/>
  <c r="O4838" i="9"/>
  <c r="N4838" i="9"/>
  <c r="M4838" i="9"/>
  <c r="L4838" i="9"/>
  <c r="K4838" i="9"/>
  <c r="Q4837" i="9"/>
  <c r="R4837" i="9" s="1"/>
  <c r="P4837" i="9"/>
  <c r="O4837" i="9"/>
  <c r="N4837" i="9"/>
  <c r="M4837" i="9"/>
  <c r="L4837" i="9"/>
  <c r="K4837" i="9"/>
  <c r="Q4836" i="9"/>
  <c r="R4836" i="9" s="1"/>
  <c r="P4836" i="9"/>
  <c r="O4836" i="9"/>
  <c r="N4836" i="9"/>
  <c r="M4836" i="9"/>
  <c r="L4836" i="9"/>
  <c r="K4836" i="9"/>
  <c r="Q4835" i="9"/>
  <c r="R4835" i="9" s="1"/>
  <c r="P4835" i="9"/>
  <c r="O4835" i="9"/>
  <c r="N4835" i="9"/>
  <c r="M4835" i="9"/>
  <c r="L4835" i="9"/>
  <c r="K4835" i="9"/>
  <c r="Q4834" i="9"/>
  <c r="R4834" i="9" s="1"/>
  <c r="P4834" i="9"/>
  <c r="O4834" i="9"/>
  <c r="N4834" i="9"/>
  <c r="M4834" i="9"/>
  <c r="L4834" i="9"/>
  <c r="K4834" i="9"/>
  <c r="Q4833" i="9"/>
  <c r="R4833" i="9" s="1"/>
  <c r="P4833" i="9"/>
  <c r="O4833" i="9"/>
  <c r="N4833" i="9"/>
  <c r="M4833" i="9"/>
  <c r="L4833" i="9"/>
  <c r="K4833" i="9"/>
  <c r="Q4832" i="9"/>
  <c r="R4832" i="9" s="1"/>
  <c r="P4832" i="9"/>
  <c r="O4832" i="9"/>
  <c r="N4832" i="9"/>
  <c r="M4832" i="9"/>
  <c r="L4832" i="9"/>
  <c r="K4832" i="9"/>
  <c r="Q4831" i="9"/>
  <c r="R4831" i="9" s="1"/>
  <c r="P4831" i="9"/>
  <c r="O4831" i="9"/>
  <c r="N4831" i="9"/>
  <c r="M4831" i="9"/>
  <c r="L4831" i="9"/>
  <c r="K4831" i="9"/>
  <c r="Q4830" i="9"/>
  <c r="R4830" i="9" s="1"/>
  <c r="P4830" i="9"/>
  <c r="O4830" i="9"/>
  <c r="N4830" i="9"/>
  <c r="M4830" i="9"/>
  <c r="L4830" i="9"/>
  <c r="K4830" i="9"/>
  <c r="Q4829" i="9"/>
  <c r="R4829" i="9" s="1"/>
  <c r="P4829" i="9"/>
  <c r="O4829" i="9"/>
  <c r="N4829" i="9"/>
  <c r="M4829" i="9"/>
  <c r="L4829" i="9"/>
  <c r="K4829" i="9"/>
  <c r="Q4828" i="9"/>
  <c r="R4828" i="9" s="1"/>
  <c r="P4828" i="9"/>
  <c r="O4828" i="9"/>
  <c r="N4828" i="9"/>
  <c r="M4828" i="9"/>
  <c r="L4828" i="9"/>
  <c r="K4828" i="9"/>
  <c r="Q4827" i="9"/>
  <c r="R4827" i="9" s="1"/>
  <c r="P4827" i="9"/>
  <c r="O4827" i="9"/>
  <c r="N4827" i="9"/>
  <c r="M4827" i="9"/>
  <c r="L4827" i="9"/>
  <c r="K4827" i="9"/>
  <c r="Q4826" i="9"/>
  <c r="R4826" i="9" s="1"/>
  <c r="P4826" i="9"/>
  <c r="O4826" i="9"/>
  <c r="N4826" i="9"/>
  <c r="M4826" i="9"/>
  <c r="L4826" i="9"/>
  <c r="K4826" i="9"/>
  <c r="Q4825" i="9"/>
  <c r="R4825" i="9" s="1"/>
  <c r="P4825" i="9"/>
  <c r="O4825" i="9"/>
  <c r="N4825" i="9"/>
  <c r="M4825" i="9"/>
  <c r="L4825" i="9"/>
  <c r="K4825" i="9"/>
  <c r="K4824" i="9"/>
  <c r="L4824" i="9" s="1"/>
  <c r="S4823" i="9"/>
  <c r="T4823" i="9" s="1"/>
  <c r="R4823" i="9"/>
  <c r="O4823" i="9"/>
  <c r="P4823" i="9" s="1"/>
  <c r="M4823" i="9"/>
  <c r="N4823" i="9" s="1"/>
  <c r="K4823" i="9"/>
  <c r="L4823" i="9" s="1"/>
  <c r="S4822" i="9"/>
  <c r="T4822" i="9" s="1"/>
  <c r="R4822" i="9"/>
  <c r="P4822" i="9"/>
  <c r="O4822" i="9"/>
  <c r="M4822" i="9"/>
  <c r="N4822" i="9" s="1"/>
  <c r="L4822" i="9"/>
  <c r="K4822" i="9"/>
  <c r="S4821" i="9"/>
  <c r="T4821" i="9" s="1"/>
  <c r="R4821" i="9"/>
  <c r="O4821" i="9"/>
  <c r="P4821" i="9" s="1"/>
  <c r="M4821" i="9"/>
  <c r="N4821" i="9" s="1"/>
  <c r="K4821" i="9"/>
  <c r="L4821" i="9" s="1"/>
  <c r="S4820" i="9"/>
  <c r="T4820" i="9" s="1"/>
  <c r="R4820" i="9"/>
  <c r="P4820" i="9"/>
  <c r="O4820" i="9"/>
  <c r="N4820" i="9"/>
  <c r="M4820" i="9"/>
  <c r="L4820" i="9"/>
  <c r="K4820" i="9"/>
  <c r="T4819" i="9"/>
  <c r="S4819" i="9"/>
  <c r="R4819" i="9"/>
  <c r="O4819" i="9"/>
  <c r="P4819" i="9" s="1"/>
  <c r="M4819" i="9"/>
  <c r="N4819" i="9" s="1"/>
  <c r="K4819" i="9"/>
  <c r="L4819" i="9" s="1"/>
  <c r="S4818" i="9"/>
  <c r="T4818" i="9" s="1"/>
  <c r="R4818" i="9"/>
  <c r="P4818" i="9"/>
  <c r="O4818" i="9"/>
  <c r="N4818" i="9"/>
  <c r="M4818" i="9"/>
  <c r="L4818" i="9"/>
  <c r="K4818" i="9"/>
  <c r="S4817" i="9"/>
  <c r="T4817" i="9" s="1"/>
  <c r="R4817" i="9"/>
  <c r="O4817" i="9"/>
  <c r="P4817" i="9" s="1"/>
  <c r="M4817" i="9"/>
  <c r="N4817" i="9" s="1"/>
  <c r="K4817" i="9"/>
  <c r="L4817" i="9" s="1"/>
  <c r="S4816" i="9"/>
  <c r="T4816" i="9" s="1"/>
  <c r="R4816" i="9"/>
  <c r="P4816" i="9"/>
  <c r="O4816" i="9"/>
  <c r="N4816" i="9"/>
  <c r="M4816" i="9"/>
  <c r="L4816" i="9"/>
  <c r="K4816" i="9"/>
  <c r="T4815" i="9"/>
  <c r="S4815" i="9"/>
  <c r="R4815" i="9"/>
  <c r="O4815" i="9"/>
  <c r="P4815" i="9" s="1"/>
  <c r="M4815" i="9"/>
  <c r="N4815" i="9" s="1"/>
  <c r="K4815" i="9"/>
  <c r="L4815" i="9" s="1"/>
  <c r="S4814" i="9"/>
  <c r="T4814" i="9" s="1"/>
  <c r="R4814" i="9"/>
  <c r="P4814" i="9"/>
  <c r="O4814" i="9"/>
  <c r="N4814" i="9"/>
  <c r="M4814" i="9"/>
  <c r="L4814" i="9"/>
  <c r="K4814" i="9"/>
  <c r="T4813" i="9"/>
  <c r="S4813" i="9"/>
  <c r="R4813" i="9"/>
  <c r="O4813" i="9"/>
  <c r="P4813" i="9" s="1"/>
  <c r="N4813" i="9"/>
  <c r="M4813" i="9"/>
  <c r="K4813" i="9"/>
  <c r="L4813" i="9" s="1"/>
  <c r="S4812" i="9"/>
  <c r="T4812" i="9" s="1"/>
  <c r="R4812" i="9"/>
  <c r="P4812" i="9"/>
  <c r="O4812" i="9"/>
  <c r="N4812" i="9"/>
  <c r="M4812" i="9"/>
  <c r="L4812" i="9"/>
  <c r="K4812" i="9"/>
  <c r="T4811" i="9"/>
  <c r="S4811" i="9"/>
  <c r="R4811" i="9"/>
  <c r="O4811" i="9"/>
  <c r="P4811" i="9" s="1"/>
  <c r="M4811" i="9"/>
  <c r="N4811" i="9" s="1"/>
  <c r="K4811" i="9"/>
  <c r="L4811" i="9" s="1"/>
  <c r="S4810" i="9"/>
  <c r="T4810" i="9" s="1"/>
  <c r="R4810" i="9"/>
  <c r="P4810" i="9"/>
  <c r="O4810" i="9"/>
  <c r="N4810" i="9"/>
  <c r="M4810" i="9"/>
  <c r="L4810" i="9"/>
  <c r="K4810" i="9"/>
  <c r="S4809" i="9"/>
  <c r="T4809" i="9" s="1"/>
  <c r="R4809" i="9"/>
  <c r="O4809" i="9"/>
  <c r="P4809" i="9" s="1"/>
  <c r="M4809" i="9"/>
  <c r="N4809" i="9" s="1"/>
  <c r="K4809" i="9"/>
  <c r="L4809" i="9" s="1"/>
  <c r="T4808" i="9"/>
  <c r="S4808" i="9"/>
  <c r="R4808" i="9"/>
  <c r="P4808" i="9"/>
  <c r="O4808" i="9"/>
  <c r="N4808" i="9"/>
  <c r="M4808" i="9"/>
  <c r="K4808" i="9"/>
  <c r="L4808" i="9" s="1"/>
  <c r="T4807" i="9"/>
  <c r="S4807" i="9"/>
  <c r="R4807" i="9"/>
  <c r="O4807" i="9"/>
  <c r="P4807" i="9" s="1"/>
  <c r="M4807" i="9"/>
  <c r="N4807" i="9" s="1"/>
  <c r="K4807" i="9"/>
  <c r="L4807" i="9" s="1"/>
  <c r="S4806" i="9"/>
  <c r="T4806" i="9" s="1"/>
  <c r="R4806" i="9"/>
  <c r="P4806" i="9"/>
  <c r="O4806" i="9"/>
  <c r="M4806" i="9"/>
  <c r="N4806" i="9" s="1"/>
  <c r="L4806" i="9"/>
  <c r="K4806" i="9"/>
  <c r="T4805" i="9"/>
  <c r="S4805" i="9"/>
  <c r="R4805" i="9"/>
  <c r="O4805" i="9"/>
  <c r="P4805" i="9" s="1"/>
  <c r="M4805" i="9"/>
  <c r="N4805" i="9" s="1"/>
  <c r="K4805" i="9"/>
  <c r="L4805" i="9" s="1"/>
  <c r="S4804" i="9"/>
  <c r="T4804" i="9" s="1"/>
  <c r="R4804" i="9"/>
  <c r="P4804" i="9"/>
  <c r="O4804" i="9"/>
  <c r="N4804" i="9"/>
  <c r="M4804" i="9"/>
  <c r="L4804" i="9"/>
  <c r="K4804" i="9"/>
  <c r="S4803" i="9"/>
  <c r="T4803" i="9" s="1"/>
  <c r="R4803" i="9"/>
  <c r="O4803" i="9"/>
  <c r="P4803" i="9" s="1"/>
  <c r="M4803" i="9"/>
  <c r="N4803" i="9" s="1"/>
  <c r="K4803" i="9"/>
  <c r="L4803" i="9" s="1"/>
  <c r="S4802" i="9"/>
  <c r="T4802" i="9" s="1"/>
  <c r="R4802" i="9"/>
  <c r="P4802" i="9"/>
  <c r="O4802" i="9"/>
  <c r="N4802" i="9"/>
  <c r="M4802" i="9"/>
  <c r="L4802" i="9"/>
  <c r="K4802" i="9"/>
  <c r="S4801" i="9"/>
  <c r="T4801" i="9" s="1"/>
  <c r="R4801" i="9"/>
  <c r="O4801" i="9"/>
  <c r="P4801" i="9" s="1"/>
  <c r="M4801" i="9"/>
  <c r="N4801" i="9" s="1"/>
  <c r="K4801" i="9"/>
  <c r="L4801" i="9" s="1"/>
  <c r="S4800" i="9"/>
  <c r="T4800" i="9" s="1"/>
  <c r="R4800" i="9"/>
  <c r="P4800" i="9"/>
  <c r="O4800" i="9"/>
  <c r="N4800" i="9"/>
  <c r="M4800" i="9"/>
  <c r="L4800" i="9"/>
  <c r="K4800" i="9"/>
  <c r="T4799" i="9"/>
  <c r="S4799" i="9"/>
  <c r="R4799" i="9"/>
  <c r="P4799" i="9"/>
  <c r="O4799" i="9"/>
  <c r="M4799" i="9"/>
  <c r="N4799" i="9" s="1"/>
  <c r="L4799" i="9"/>
  <c r="K4799" i="9"/>
  <c r="Q4798" i="9"/>
  <c r="R4798" i="9" s="1"/>
  <c r="O4798" i="9"/>
  <c r="P4798" i="9" s="1"/>
  <c r="M4798" i="9"/>
  <c r="N4798" i="9" s="1"/>
  <c r="L4798" i="9"/>
  <c r="K4798" i="9"/>
  <c r="Q4797" i="9"/>
  <c r="R4797" i="9" s="1"/>
  <c r="O4797" i="9"/>
  <c r="P4797" i="9" s="1"/>
  <c r="M4797" i="9"/>
  <c r="N4797" i="9" s="1"/>
  <c r="K4797" i="9"/>
  <c r="L4797" i="9" s="1"/>
  <c r="Q4796" i="9"/>
  <c r="R4796" i="9" s="1"/>
  <c r="O4796" i="9"/>
  <c r="P4796" i="9" s="1"/>
  <c r="M4796" i="9"/>
  <c r="N4796" i="9" s="1"/>
  <c r="L4796" i="9"/>
  <c r="K4796" i="9"/>
  <c r="Q4795" i="9"/>
  <c r="R4795" i="9" s="1"/>
  <c r="P4795" i="9"/>
  <c r="O4795" i="9"/>
  <c r="M4795" i="9"/>
  <c r="N4795" i="9" s="1"/>
  <c r="L4795" i="9"/>
  <c r="K4795" i="9"/>
  <c r="Q4794" i="9"/>
  <c r="R4794" i="9" s="1"/>
  <c r="O4794" i="9"/>
  <c r="P4794" i="9" s="1"/>
  <c r="M4794" i="9"/>
  <c r="N4794" i="9" s="1"/>
  <c r="L4794" i="9"/>
  <c r="K4794" i="9"/>
  <c r="Q4793" i="9"/>
  <c r="R4793" i="9" s="1"/>
  <c r="O4793" i="9"/>
  <c r="P4793" i="9" s="1"/>
  <c r="M4793" i="9"/>
  <c r="N4793" i="9" s="1"/>
  <c r="K4793" i="9"/>
  <c r="L4793" i="9" s="1"/>
  <c r="Q4792" i="9"/>
  <c r="R4792" i="9" s="1"/>
  <c r="O4792" i="9"/>
  <c r="P4792" i="9" s="1"/>
  <c r="M4792" i="9"/>
  <c r="N4792" i="9" s="1"/>
  <c r="L4792" i="9"/>
  <c r="K4792" i="9"/>
  <c r="Q4791" i="9"/>
  <c r="R4791" i="9" s="1"/>
  <c r="P4791" i="9"/>
  <c r="O4791" i="9"/>
  <c r="M4791" i="9"/>
  <c r="N4791" i="9" s="1"/>
  <c r="L4791" i="9"/>
  <c r="K4791" i="9"/>
  <c r="Q4790" i="9"/>
  <c r="R4790" i="9" s="1"/>
  <c r="O4790" i="9"/>
  <c r="P4790" i="9" s="1"/>
  <c r="M4790" i="9"/>
  <c r="N4790" i="9" s="1"/>
  <c r="L4790" i="9"/>
  <c r="K4790" i="9"/>
  <c r="Q4789" i="9"/>
  <c r="R4789" i="9" s="1"/>
  <c r="O4789" i="9"/>
  <c r="P4789" i="9" s="1"/>
  <c r="M4789" i="9"/>
  <c r="N4789" i="9" s="1"/>
  <c r="K4789" i="9"/>
  <c r="L4789" i="9" s="1"/>
  <c r="Q4788" i="9"/>
  <c r="R4788" i="9" s="1"/>
  <c r="O4788" i="9"/>
  <c r="P4788" i="9" s="1"/>
  <c r="M4788" i="9"/>
  <c r="N4788" i="9" s="1"/>
  <c r="L4788" i="9"/>
  <c r="K4788" i="9"/>
  <c r="Q4787" i="9"/>
  <c r="R4787" i="9" s="1"/>
  <c r="P4787" i="9"/>
  <c r="O4787" i="9"/>
  <c r="M4787" i="9"/>
  <c r="N4787" i="9" s="1"/>
  <c r="L4787" i="9"/>
  <c r="K4787" i="9"/>
  <c r="Q4786" i="9"/>
  <c r="R4786" i="9" s="1"/>
  <c r="O4786" i="9"/>
  <c r="P4786" i="9" s="1"/>
  <c r="M4786" i="9"/>
  <c r="N4786" i="9" s="1"/>
  <c r="L4786" i="9"/>
  <c r="K4786" i="9"/>
  <c r="Q4785" i="9"/>
  <c r="R4785" i="9" s="1"/>
  <c r="O4785" i="9"/>
  <c r="P4785" i="9" s="1"/>
  <c r="M4785" i="9"/>
  <c r="N4785" i="9" s="1"/>
  <c r="K4785" i="9"/>
  <c r="L4785" i="9" s="1"/>
  <c r="Q4784" i="9"/>
  <c r="R4784" i="9" s="1"/>
  <c r="O4784" i="9"/>
  <c r="P4784" i="9" s="1"/>
  <c r="M4784" i="9"/>
  <c r="N4784" i="9" s="1"/>
  <c r="L4784" i="9"/>
  <c r="K4784" i="9"/>
  <c r="Q4783" i="9"/>
  <c r="R4783" i="9" s="1"/>
  <c r="P4783" i="9"/>
  <c r="O4783" i="9"/>
  <c r="M4783" i="9"/>
  <c r="N4783" i="9" s="1"/>
  <c r="K4783" i="9"/>
  <c r="L4783" i="9" s="1"/>
  <c r="Q4782" i="9"/>
  <c r="R4782" i="9" s="1"/>
  <c r="P4782" i="9"/>
  <c r="O4782" i="9"/>
  <c r="M4782" i="9"/>
  <c r="N4782" i="9" s="1"/>
  <c r="L4782" i="9"/>
  <c r="K4782" i="9"/>
  <c r="Q4781" i="9"/>
  <c r="R4781" i="9" s="1"/>
  <c r="O4781" i="9"/>
  <c r="P4781" i="9" s="1"/>
  <c r="M4781" i="9"/>
  <c r="N4781" i="9" s="1"/>
  <c r="K4781" i="9"/>
  <c r="L4781" i="9" s="1"/>
  <c r="Q4780" i="9"/>
  <c r="R4780" i="9" s="1"/>
  <c r="O4780" i="9"/>
  <c r="P4780" i="9" s="1"/>
  <c r="M4780" i="9"/>
  <c r="N4780" i="9" s="1"/>
  <c r="L4780" i="9"/>
  <c r="K4780" i="9"/>
  <c r="R4779" i="9"/>
  <c r="Q4779" i="9"/>
  <c r="P4779" i="9"/>
  <c r="O4779" i="9"/>
  <c r="M4779" i="9"/>
  <c r="N4779" i="9" s="1"/>
  <c r="L4779" i="9"/>
  <c r="K4779" i="9"/>
  <c r="Q4778" i="9"/>
  <c r="R4778" i="9" s="1"/>
  <c r="O4778" i="9"/>
  <c r="P4778" i="9" s="1"/>
  <c r="M4778" i="9"/>
  <c r="N4778" i="9" s="1"/>
  <c r="K4778" i="9"/>
  <c r="L4778" i="9" s="1"/>
  <c r="R4777" i="9"/>
  <c r="Q4777" i="9"/>
  <c r="P4777" i="9"/>
  <c r="O4777" i="9"/>
  <c r="M4777" i="9"/>
  <c r="N4777" i="9" s="1"/>
  <c r="K4777" i="9"/>
  <c r="L4777" i="9" s="1"/>
  <c r="R4776" i="9"/>
  <c r="Q4776" i="9"/>
  <c r="O4776" i="9"/>
  <c r="P4776" i="9" s="1"/>
  <c r="M4776" i="9"/>
  <c r="N4776" i="9" s="1"/>
  <c r="L4776" i="9"/>
  <c r="K4776" i="9"/>
  <c r="Q4775" i="9"/>
  <c r="R4775" i="9" s="1"/>
  <c r="P4775" i="9"/>
  <c r="O4775" i="9"/>
  <c r="M4775" i="9"/>
  <c r="N4775" i="9" s="1"/>
  <c r="K4775" i="9"/>
  <c r="L4775" i="9" s="1"/>
  <c r="Q4774" i="9"/>
  <c r="R4774" i="9" s="1"/>
  <c r="P4774" i="9"/>
  <c r="O4774" i="9"/>
  <c r="M4774" i="9"/>
  <c r="N4774" i="9" s="1"/>
  <c r="L4774" i="9"/>
  <c r="K4774" i="9"/>
  <c r="Q4773" i="9"/>
  <c r="R4773" i="9" s="1"/>
  <c r="O4773" i="9"/>
  <c r="P4773" i="9" s="1"/>
  <c r="M4773" i="9"/>
  <c r="N4773" i="9" s="1"/>
  <c r="K4773" i="9"/>
  <c r="L4773" i="9" s="1"/>
  <c r="Q4772" i="9"/>
  <c r="R4772" i="9" s="1"/>
  <c r="O4772" i="9"/>
  <c r="P4772" i="9" s="1"/>
  <c r="M4772" i="9"/>
  <c r="N4772" i="9" s="1"/>
  <c r="L4772" i="9"/>
  <c r="K4772" i="9"/>
  <c r="Q4771" i="9"/>
  <c r="R4771" i="9" s="1"/>
  <c r="P4771" i="9"/>
  <c r="O4771" i="9"/>
  <c r="M4771" i="9"/>
  <c r="N4771" i="9" s="1"/>
  <c r="L4771" i="9"/>
  <c r="K4771" i="9"/>
  <c r="Q4770" i="9"/>
  <c r="R4770" i="9" s="1"/>
  <c r="O4770" i="9"/>
  <c r="P4770" i="9" s="1"/>
  <c r="M4770" i="9"/>
  <c r="N4770" i="9" s="1"/>
  <c r="K4770" i="9"/>
  <c r="L4770" i="9" s="1"/>
  <c r="R4769" i="9"/>
  <c r="Q4769" i="9"/>
  <c r="P4769" i="9"/>
  <c r="O4769" i="9"/>
  <c r="M4769" i="9"/>
  <c r="N4769" i="9" s="1"/>
  <c r="K4769" i="9"/>
  <c r="L4769" i="9" s="1"/>
  <c r="Q4768" i="9"/>
  <c r="R4768" i="9" s="1"/>
  <c r="O4768" i="9"/>
  <c r="P4768" i="9" s="1"/>
  <c r="M4768" i="9"/>
  <c r="N4768" i="9" s="1"/>
  <c r="L4768" i="9"/>
  <c r="K4768" i="9"/>
  <c r="Q4767" i="9"/>
  <c r="R4767" i="9" s="1"/>
  <c r="P4767" i="9"/>
  <c r="O4767" i="9"/>
  <c r="M4767" i="9"/>
  <c r="N4767" i="9" s="1"/>
  <c r="K4767" i="9"/>
  <c r="L4767" i="9" s="1"/>
  <c r="Q4766" i="9"/>
  <c r="R4766" i="9" s="1"/>
  <c r="P4766" i="9"/>
  <c r="O4766" i="9"/>
  <c r="M4766" i="9"/>
  <c r="N4766" i="9" s="1"/>
  <c r="L4766" i="9"/>
  <c r="K4766" i="9"/>
  <c r="R4765" i="9"/>
  <c r="Q4765" i="9"/>
  <c r="O4765" i="9"/>
  <c r="P4765" i="9" s="1"/>
  <c r="N4765" i="9"/>
  <c r="M4765" i="9"/>
  <c r="L4765" i="9"/>
  <c r="K4765" i="9"/>
  <c r="Q4764" i="9"/>
  <c r="R4764" i="9" s="1"/>
  <c r="O4764" i="9"/>
  <c r="P4764" i="9" s="1"/>
  <c r="N4764" i="9"/>
  <c r="M4764" i="9"/>
  <c r="L4764" i="9"/>
  <c r="K4764" i="9"/>
  <c r="Q4763" i="9"/>
  <c r="R4763" i="9" s="1"/>
  <c r="O4763" i="9"/>
  <c r="P4763" i="9" s="1"/>
  <c r="N4763" i="9"/>
  <c r="M4763" i="9"/>
  <c r="L4763" i="9"/>
  <c r="K4763" i="9"/>
  <c r="R4762" i="9"/>
  <c r="Q4762" i="9"/>
  <c r="O4762" i="9"/>
  <c r="P4762" i="9" s="1"/>
  <c r="N4762" i="9"/>
  <c r="M4762" i="9"/>
  <c r="L4762" i="9"/>
  <c r="K4762" i="9"/>
  <c r="Q4761" i="9"/>
  <c r="R4761" i="9" s="1"/>
  <c r="O4761" i="9"/>
  <c r="P4761" i="9" s="1"/>
  <c r="N4761" i="9"/>
  <c r="M4761" i="9"/>
  <c r="L4761" i="9"/>
  <c r="K4761" i="9"/>
  <c r="R4760" i="9"/>
  <c r="Q4760" i="9"/>
  <c r="O4760" i="9"/>
  <c r="P4760" i="9" s="1"/>
  <c r="N4760" i="9"/>
  <c r="M4760" i="9"/>
  <c r="L4760" i="9"/>
  <c r="K4760" i="9"/>
  <c r="Q4759" i="9"/>
  <c r="R4759" i="9" s="1"/>
  <c r="O4759" i="9"/>
  <c r="P4759" i="9" s="1"/>
  <c r="N4759" i="9"/>
  <c r="M4759" i="9"/>
  <c r="L4759" i="9"/>
  <c r="K4759" i="9"/>
  <c r="Q4758" i="9"/>
  <c r="R4758" i="9" s="1"/>
  <c r="O4758" i="9"/>
  <c r="P4758" i="9" s="1"/>
  <c r="N4758" i="9"/>
  <c r="M4758" i="9"/>
  <c r="L4758" i="9"/>
  <c r="K4758" i="9"/>
  <c r="R4757" i="9"/>
  <c r="Q4757" i="9"/>
  <c r="O4757" i="9"/>
  <c r="P4757" i="9" s="1"/>
  <c r="N4757" i="9"/>
  <c r="M4757" i="9"/>
  <c r="L4757" i="9"/>
  <c r="K4757" i="9"/>
  <c r="Q4756" i="9"/>
  <c r="R4756" i="9" s="1"/>
  <c r="O4756" i="9"/>
  <c r="P4756" i="9" s="1"/>
  <c r="N4756" i="9"/>
  <c r="M4756" i="9"/>
  <c r="L4756" i="9"/>
  <c r="K4756" i="9"/>
  <c r="Q4755" i="9"/>
  <c r="R4755" i="9" s="1"/>
  <c r="O4755" i="9"/>
  <c r="P4755" i="9" s="1"/>
  <c r="N4755" i="9"/>
  <c r="M4755" i="9"/>
  <c r="L4755" i="9"/>
  <c r="K4755" i="9"/>
  <c r="R4754" i="9"/>
  <c r="Q4754" i="9"/>
  <c r="O4754" i="9"/>
  <c r="P4754" i="9" s="1"/>
  <c r="N4754" i="9"/>
  <c r="M4754" i="9"/>
  <c r="L4754" i="9"/>
  <c r="K4754" i="9"/>
  <c r="Q4753" i="9"/>
  <c r="R4753" i="9" s="1"/>
  <c r="O4753" i="9"/>
  <c r="P4753" i="9" s="1"/>
  <c r="N4753" i="9"/>
  <c r="M4753" i="9"/>
  <c r="L4753" i="9"/>
  <c r="K4753" i="9"/>
  <c r="R4752" i="9"/>
  <c r="Q4752" i="9"/>
  <c r="O4752" i="9"/>
  <c r="P4752" i="9" s="1"/>
  <c r="N4752" i="9"/>
  <c r="M4752" i="9"/>
  <c r="L4752" i="9"/>
  <c r="K4752" i="9"/>
  <c r="Q4751" i="9"/>
  <c r="R4751" i="9" s="1"/>
  <c r="O4751" i="9"/>
  <c r="P4751" i="9" s="1"/>
  <c r="N4751" i="9"/>
  <c r="M4751" i="9"/>
  <c r="L4751" i="9"/>
  <c r="K4751" i="9"/>
  <c r="Q4750" i="9"/>
  <c r="R4750" i="9" s="1"/>
  <c r="O4750" i="9"/>
  <c r="P4750" i="9" s="1"/>
  <c r="N4750" i="9"/>
  <c r="M4750" i="9"/>
  <c r="L4750" i="9"/>
  <c r="K4750" i="9"/>
  <c r="Q4749" i="9"/>
  <c r="R4749" i="9" s="1"/>
  <c r="O4749" i="9"/>
  <c r="P4749" i="9" s="1"/>
  <c r="N4749" i="9"/>
  <c r="M4749" i="9"/>
  <c r="L4749" i="9"/>
  <c r="K4749" i="9"/>
  <c r="Q4748" i="9"/>
  <c r="R4748" i="9" s="1"/>
  <c r="O4748" i="9"/>
  <c r="P4748" i="9" s="1"/>
  <c r="N4748" i="9"/>
  <c r="M4748" i="9"/>
  <c r="L4748" i="9"/>
  <c r="K4748" i="9"/>
  <c r="Q4747" i="9"/>
  <c r="R4747" i="9" s="1"/>
  <c r="O4747" i="9"/>
  <c r="P4747" i="9" s="1"/>
  <c r="N4747" i="9"/>
  <c r="M4747" i="9"/>
  <c r="L4747" i="9"/>
  <c r="K4747" i="9"/>
  <c r="R4746" i="9"/>
  <c r="Q4746" i="9"/>
  <c r="O4746" i="9"/>
  <c r="P4746" i="9" s="1"/>
  <c r="N4746" i="9"/>
  <c r="M4746" i="9"/>
  <c r="L4746" i="9"/>
  <c r="K4746" i="9"/>
  <c r="Q4745" i="9"/>
  <c r="R4745" i="9" s="1"/>
  <c r="O4745" i="9"/>
  <c r="P4745" i="9" s="1"/>
  <c r="N4745" i="9"/>
  <c r="M4745" i="9"/>
  <c r="L4745" i="9"/>
  <c r="K4745" i="9"/>
  <c r="Q4744" i="9"/>
  <c r="R4744" i="9" s="1"/>
  <c r="O4744" i="9"/>
  <c r="P4744" i="9" s="1"/>
  <c r="N4744" i="9"/>
  <c r="M4744" i="9"/>
  <c r="L4744" i="9"/>
  <c r="K4744" i="9"/>
  <c r="Q4743" i="9"/>
  <c r="R4743" i="9" s="1"/>
  <c r="O4743" i="9"/>
  <c r="P4743" i="9" s="1"/>
  <c r="N4743" i="9"/>
  <c r="M4743" i="9"/>
  <c r="L4743" i="9"/>
  <c r="K4743" i="9"/>
  <c r="Q4742" i="9"/>
  <c r="R4742" i="9" s="1"/>
  <c r="O4742" i="9"/>
  <c r="P4742" i="9" s="1"/>
  <c r="N4742" i="9"/>
  <c r="M4742" i="9"/>
  <c r="L4742" i="9"/>
  <c r="K4742" i="9"/>
  <c r="Q4741" i="9"/>
  <c r="R4741" i="9" s="1"/>
  <c r="O4741" i="9"/>
  <c r="P4741" i="9" s="1"/>
  <c r="N4741" i="9"/>
  <c r="M4741" i="9"/>
  <c r="L4741" i="9"/>
  <c r="K4741" i="9"/>
  <c r="R4740" i="9"/>
  <c r="Q4740" i="9"/>
  <c r="O4740" i="9"/>
  <c r="P4740" i="9" s="1"/>
  <c r="N4740" i="9"/>
  <c r="M4740" i="9"/>
  <c r="L4740" i="9"/>
  <c r="K4740" i="9"/>
  <c r="Q4739" i="9"/>
  <c r="R4739" i="9" s="1"/>
  <c r="O4739" i="9"/>
  <c r="P4739" i="9" s="1"/>
  <c r="N4739" i="9"/>
  <c r="M4739" i="9"/>
  <c r="L4739" i="9"/>
  <c r="K4739" i="9"/>
  <c r="Q4738" i="9"/>
  <c r="R4738" i="9" s="1"/>
  <c r="O4738" i="9"/>
  <c r="P4738" i="9" s="1"/>
  <c r="N4738" i="9"/>
  <c r="M4738" i="9"/>
  <c r="L4738" i="9"/>
  <c r="K4738" i="9"/>
  <c r="Q4737" i="9"/>
  <c r="R4737" i="9" s="1"/>
  <c r="O4737" i="9"/>
  <c r="P4737" i="9" s="1"/>
  <c r="N4737" i="9"/>
  <c r="M4737" i="9"/>
  <c r="L4737" i="9"/>
  <c r="K4737" i="9"/>
  <c r="Q4736" i="9"/>
  <c r="R4736" i="9" s="1"/>
  <c r="O4736" i="9"/>
  <c r="P4736" i="9" s="1"/>
  <c r="N4736" i="9"/>
  <c r="M4736" i="9"/>
  <c r="L4736" i="9"/>
  <c r="K4736" i="9"/>
  <c r="Q4735" i="9"/>
  <c r="R4735" i="9" s="1"/>
  <c r="O4735" i="9"/>
  <c r="P4735" i="9" s="1"/>
  <c r="N4735" i="9"/>
  <c r="M4735" i="9"/>
  <c r="L4735" i="9"/>
  <c r="K4735" i="9"/>
  <c r="Q4734" i="9"/>
  <c r="R4734" i="9" s="1"/>
  <c r="O4734" i="9"/>
  <c r="P4734" i="9" s="1"/>
  <c r="N4734" i="9"/>
  <c r="M4734" i="9"/>
  <c r="L4734" i="9"/>
  <c r="K4734" i="9"/>
  <c r="Q4733" i="9"/>
  <c r="R4733" i="9" s="1"/>
  <c r="O4733" i="9"/>
  <c r="P4733" i="9" s="1"/>
  <c r="N4733" i="9"/>
  <c r="M4733" i="9"/>
  <c r="L4733" i="9"/>
  <c r="K4733" i="9"/>
  <c r="R4732" i="9"/>
  <c r="Q4732" i="9"/>
  <c r="O4732" i="9"/>
  <c r="P4732" i="9" s="1"/>
  <c r="N4732" i="9"/>
  <c r="M4732" i="9"/>
  <c r="L4732" i="9"/>
  <c r="K4732" i="9"/>
  <c r="Q4731" i="9"/>
  <c r="R4731" i="9" s="1"/>
  <c r="O4731" i="9"/>
  <c r="P4731" i="9" s="1"/>
  <c r="N4731" i="9"/>
  <c r="M4731" i="9"/>
  <c r="L4731" i="9"/>
  <c r="K4731" i="9"/>
  <c r="R4730" i="9"/>
  <c r="Q4730" i="9"/>
  <c r="O4730" i="9"/>
  <c r="P4730" i="9" s="1"/>
  <c r="N4730" i="9"/>
  <c r="M4730" i="9"/>
  <c r="L4730" i="9"/>
  <c r="K4730" i="9"/>
  <c r="Q4729" i="9"/>
  <c r="R4729" i="9" s="1"/>
  <c r="O4729" i="9"/>
  <c r="P4729" i="9" s="1"/>
  <c r="N4729" i="9"/>
  <c r="M4729" i="9"/>
  <c r="L4729" i="9"/>
  <c r="K4729" i="9"/>
  <c r="Q4728" i="9"/>
  <c r="R4728" i="9" s="1"/>
  <c r="O4728" i="9"/>
  <c r="P4728" i="9" s="1"/>
  <c r="N4728" i="9"/>
  <c r="M4728" i="9"/>
  <c r="L4728" i="9"/>
  <c r="K4728" i="9"/>
  <c r="Q4727" i="9"/>
  <c r="R4727" i="9" s="1"/>
  <c r="O4727" i="9"/>
  <c r="P4727" i="9" s="1"/>
  <c r="N4727" i="9"/>
  <c r="M4727" i="9"/>
  <c r="L4727" i="9"/>
  <c r="K4727" i="9"/>
  <c r="Q4726" i="9"/>
  <c r="R4726" i="9" s="1"/>
  <c r="O4726" i="9"/>
  <c r="P4726" i="9" s="1"/>
  <c r="N4726" i="9"/>
  <c r="M4726" i="9"/>
  <c r="L4726" i="9"/>
  <c r="K4726" i="9"/>
  <c r="Q4725" i="9"/>
  <c r="R4725" i="9" s="1"/>
  <c r="O4725" i="9"/>
  <c r="P4725" i="9" s="1"/>
  <c r="N4725" i="9"/>
  <c r="M4725" i="9"/>
  <c r="L4725" i="9"/>
  <c r="K4725" i="9"/>
  <c r="R4724" i="9"/>
  <c r="Q4724" i="9"/>
  <c r="O4724" i="9"/>
  <c r="P4724" i="9" s="1"/>
  <c r="N4724" i="9"/>
  <c r="M4724" i="9"/>
  <c r="L4724" i="9"/>
  <c r="K4724" i="9"/>
  <c r="Q4723" i="9"/>
  <c r="R4723" i="9" s="1"/>
  <c r="O4723" i="9"/>
  <c r="P4723" i="9" s="1"/>
  <c r="N4723" i="9"/>
  <c r="M4723" i="9"/>
  <c r="L4723" i="9"/>
  <c r="K4723" i="9"/>
  <c r="Q4722" i="9"/>
  <c r="R4722" i="9" s="1"/>
  <c r="O4722" i="9"/>
  <c r="P4722" i="9" s="1"/>
  <c r="N4722" i="9"/>
  <c r="M4722" i="9"/>
  <c r="L4722" i="9"/>
  <c r="K4722" i="9"/>
  <c r="Q4721" i="9"/>
  <c r="R4721" i="9" s="1"/>
  <c r="O4721" i="9"/>
  <c r="P4721" i="9" s="1"/>
  <c r="N4721" i="9"/>
  <c r="M4721" i="9"/>
  <c r="L4721" i="9"/>
  <c r="K4721" i="9"/>
  <c r="Q4720" i="9"/>
  <c r="R4720" i="9" s="1"/>
  <c r="O4720" i="9"/>
  <c r="P4720" i="9" s="1"/>
  <c r="N4720" i="9"/>
  <c r="M4720" i="9"/>
  <c r="L4720" i="9"/>
  <c r="K4720" i="9"/>
  <c r="Q4719" i="9"/>
  <c r="R4719" i="9" s="1"/>
  <c r="O4719" i="9"/>
  <c r="P4719" i="9" s="1"/>
  <c r="N4719" i="9"/>
  <c r="M4719" i="9"/>
  <c r="L4719" i="9"/>
  <c r="K4719" i="9"/>
  <c r="Q4718" i="9"/>
  <c r="R4718" i="9" s="1"/>
  <c r="O4718" i="9"/>
  <c r="P4718" i="9" s="1"/>
  <c r="N4718" i="9"/>
  <c r="M4718" i="9"/>
  <c r="L4718" i="9"/>
  <c r="K4718" i="9"/>
  <c r="Q4717" i="9"/>
  <c r="R4717" i="9" s="1"/>
  <c r="O4717" i="9"/>
  <c r="P4717" i="9" s="1"/>
  <c r="N4717" i="9"/>
  <c r="M4717" i="9"/>
  <c r="L4717" i="9"/>
  <c r="K4717" i="9"/>
  <c r="R4716" i="9"/>
  <c r="Q4716" i="9"/>
  <c r="O4716" i="9"/>
  <c r="P4716" i="9" s="1"/>
  <c r="N4716" i="9"/>
  <c r="M4716" i="9"/>
  <c r="L4716" i="9"/>
  <c r="K4716" i="9"/>
  <c r="Q4715" i="9"/>
  <c r="R4715" i="9" s="1"/>
  <c r="O4715" i="9"/>
  <c r="P4715" i="9" s="1"/>
  <c r="N4715" i="9"/>
  <c r="M4715" i="9"/>
  <c r="L4715" i="9"/>
  <c r="K4715" i="9"/>
  <c r="Q4714" i="9"/>
  <c r="R4714" i="9" s="1"/>
  <c r="O4714" i="9"/>
  <c r="P4714" i="9" s="1"/>
  <c r="N4714" i="9"/>
  <c r="M4714" i="9"/>
  <c r="L4714" i="9"/>
  <c r="K4714" i="9"/>
  <c r="Q4713" i="9"/>
  <c r="R4713" i="9" s="1"/>
  <c r="O4713" i="9"/>
  <c r="P4713" i="9" s="1"/>
  <c r="N4713" i="9"/>
  <c r="M4713" i="9"/>
  <c r="L4713" i="9"/>
  <c r="K4713" i="9"/>
  <c r="Q4712" i="9"/>
  <c r="R4712" i="9" s="1"/>
  <c r="O4712" i="9"/>
  <c r="P4712" i="9" s="1"/>
  <c r="N4712" i="9"/>
  <c r="M4712" i="9"/>
  <c r="L4712" i="9"/>
  <c r="K4712" i="9"/>
  <c r="Q4711" i="9"/>
  <c r="R4711" i="9" s="1"/>
  <c r="O4711" i="9"/>
  <c r="P4711" i="9" s="1"/>
  <c r="N4711" i="9"/>
  <c r="M4711" i="9"/>
  <c r="L4711" i="9"/>
  <c r="K4711" i="9"/>
  <c r="Q4710" i="9"/>
  <c r="R4710" i="9" s="1"/>
  <c r="O4710" i="9"/>
  <c r="P4710" i="9" s="1"/>
  <c r="N4710" i="9"/>
  <c r="M4710" i="9"/>
  <c r="L4710" i="9"/>
  <c r="K4710" i="9"/>
  <c r="Q4709" i="9"/>
  <c r="R4709" i="9" s="1"/>
  <c r="O4709" i="9"/>
  <c r="P4709" i="9" s="1"/>
  <c r="N4709" i="9"/>
  <c r="M4709" i="9"/>
  <c r="L4709" i="9"/>
  <c r="K4709" i="9"/>
  <c r="Q4708" i="9"/>
  <c r="R4708" i="9" s="1"/>
  <c r="O4708" i="9"/>
  <c r="P4708" i="9" s="1"/>
  <c r="N4708" i="9"/>
  <c r="M4708" i="9"/>
  <c r="L4708" i="9"/>
  <c r="K4708" i="9"/>
  <c r="Q4707" i="9"/>
  <c r="R4707" i="9" s="1"/>
  <c r="O4707" i="9"/>
  <c r="P4707" i="9" s="1"/>
  <c r="N4707" i="9"/>
  <c r="M4707" i="9"/>
  <c r="L4707" i="9"/>
  <c r="K4707" i="9"/>
  <c r="Q4706" i="9"/>
  <c r="R4706" i="9" s="1"/>
  <c r="O4706" i="9"/>
  <c r="P4706" i="9" s="1"/>
  <c r="N4706" i="9"/>
  <c r="M4706" i="9"/>
  <c r="L4706" i="9"/>
  <c r="K4706" i="9"/>
  <c r="Q4705" i="9"/>
  <c r="R4705" i="9" s="1"/>
  <c r="O4705" i="9"/>
  <c r="P4705" i="9" s="1"/>
  <c r="N4705" i="9"/>
  <c r="M4705" i="9"/>
  <c r="L4705" i="9"/>
  <c r="K4705" i="9"/>
  <c r="Q4704" i="9"/>
  <c r="R4704" i="9" s="1"/>
  <c r="O4704" i="9"/>
  <c r="P4704" i="9" s="1"/>
  <c r="N4704" i="9"/>
  <c r="M4704" i="9"/>
  <c r="L4704" i="9"/>
  <c r="K4704" i="9"/>
  <c r="Q4703" i="9"/>
  <c r="R4703" i="9" s="1"/>
  <c r="O4703" i="9"/>
  <c r="P4703" i="9" s="1"/>
  <c r="N4703" i="9"/>
  <c r="M4703" i="9"/>
  <c r="L4703" i="9"/>
  <c r="K4703" i="9"/>
  <c r="Q4702" i="9"/>
  <c r="R4702" i="9" s="1"/>
  <c r="O4702" i="9"/>
  <c r="P4702" i="9" s="1"/>
  <c r="N4702" i="9"/>
  <c r="M4702" i="9"/>
  <c r="L4702" i="9"/>
  <c r="K4702" i="9"/>
  <c r="Q4701" i="9"/>
  <c r="R4701" i="9" s="1"/>
  <c r="O4701" i="9"/>
  <c r="P4701" i="9" s="1"/>
  <c r="N4701" i="9"/>
  <c r="M4701" i="9"/>
  <c r="L4701" i="9"/>
  <c r="K4701" i="9"/>
  <c r="Q4700" i="9"/>
  <c r="R4700" i="9" s="1"/>
  <c r="O4700" i="9"/>
  <c r="P4700" i="9" s="1"/>
  <c r="N4700" i="9"/>
  <c r="M4700" i="9"/>
  <c r="L4700" i="9"/>
  <c r="K4700" i="9"/>
  <c r="Q4699" i="9"/>
  <c r="R4699" i="9" s="1"/>
  <c r="O4699" i="9"/>
  <c r="P4699" i="9" s="1"/>
  <c r="N4699" i="9"/>
  <c r="M4699" i="9"/>
  <c r="L4699" i="9"/>
  <c r="K4699" i="9"/>
  <c r="Q4698" i="9"/>
  <c r="R4698" i="9" s="1"/>
  <c r="O4698" i="9"/>
  <c r="P4698" i="9" s="1"/>
  <c r="N4698" i="9"/>
  <c r="M4698" i="9"/>
  <c r="L4698" i="9"/>
  <c r="K4698" i="9"/>
  <c r="Q4697" i="9"/>
  <c r="R4697" i="9" s="1"/>
  <c r="O4697" i="9"/>
  <c r="P4697" i="9" s="1"/>
  <c r="N4697" i="9"/>
  <c r="M4697" i="9"/>
  <c r="L4697" i="9"/>
  <c r="K4697" i="9"/>
  <c r="Q4696" i="9"/>
  <c r="R4696" i="9" s="1"/>
  <c r="O4696" i="9"/>
  <c r="P4696" i="9" s="1"/>
  <c r="N4696" i="9"/>
  <c r="M4696" i="9"/>
  <c r="L4696" i="9"/>
  <c r="K4696" i="9"/>
  <c r="Q4695" i="9"/>
  <c r="R4695" i="9" s="1"/>
  <c r="O4695" i="9"/>
  <c r="P4695" i="9" s="1"/>
  <c r="N4695" i="9"/>
  <c r="M4695" i="9"/>
  <c r="L4695" i="9"/>
  <c r="K4695" i="9"/>
  <c r="Q4694" i="9"/>
  <c r="R4694" i="9" s="1"/>
  <c r="O4694" i="9"/>
  <c r="P4694" i="9" s="1"/>
  <c r="N4694" i="9"/>
  <c r="M4694" i="9"/>
  <c r="L4694" i="9"/>
  <c r="K4694" i="9"/>
  <c r="Q4693" i="9"/>
  <c r="R4693" i="9" s="1"/>
  <c r="O4693" i="9"/>
  <c r="P4693" i="9" s="1"/>
  <c r="N4693" i="9"/>
  <c r="M4693" i="9"/>
  <c r="L4693" i="9"/>
  <c r="K4693" i="9"/>
  <c r="Q4692" i="9"/>
  <c r="R4692" i="9" s="1"/>
  <c r="O4692" i="9"/>
  <c r="P4692" i="9" s="1"/>
  <c r="N4692" i="9"/>
  <c r="M4692" i="9"/>
  <c r="L4692" i="9"/>
  <c r="K4692" i="9"/>
  <c r="Q4691" i="9"/>
  <c r="R4691" i="9" s="1"/>
  <c r="O4691" i="9"/>
  <c r="P4691" i="9" s="1"/>
  <c r="N4691" i="9"/>
  <c r="M4691" i="9"/>
  <c r="L4691" i="9"/>
  <c r="K4691" i="9"/>
  <c r="Q4690" i="9"/>
  <c r="R4690" i="9" s="1"/>
  <c r="O4690" i="9"/>
  <c r="P4690" i="9" s="1"/>
  <c r="N4690" i="9"/>
  <c r="M4690" i="9"/>
  <c r="L4690" i="9"/>
  <c r="K4690" i="9"/>
  <c r="Q4689" i="9"/>
  <c r="R4689" i="9" s="1"/>
  <c r="O4689" i="9"/>
  <c r="P4689" i="9" s="1"/>
  <c r="N4689" i="9"/>
  <c r="M4689" i="9"/>
  <c r="L4689" i="9"/>
  <c r="K4689" i="9"/>
  <c r="Q4688" i="9"/>
  <c r="R4688" i="9" s="1"/>
  <c r="O4688" i="9"/>
  <c r="P4688" i="9" s="1"/>
  <c r="N4688" i="9"/>
  <c r="M4688" i="9"/>
  <c r="L4688" i="9"/>
  <c r="K4688" i="9"/>
  <c r="Q4687" i="9"/>
  <c r="R4687" i="9" s="1"/>
  <c r="O4687" i="9"/>
  <c r="P4687" i="9" s="1"/>
  <c r="N4687" i="9"/>
  <c r="M4687" i="9"/>
  <c r="L4687" i="9"/>
  <c r="K4687" i="9"/>
  <c r="Q4686" i="9"/>
  <c r="R4686" i="9" s="1"/>
  <c r="O4686" i="9"/>
  <c r="P4686" i="9" s="1"/>
  <c r="N4686" i="9"/>
  <c r="M4686" i="9"/>
  <c r="L4686" i="9"/>
  <c r="K4686" i="9"/>
  <c r="Q4685" i="9"/>
  <c r="R4685" i="9" s="1"/>
  <c r="O4685" i="9"/>
  <c r="P4685" i="9" s="1"/>
  <c r="N4685" i="9"/>
  <c r="M4685" i="9"/>
  <c r="L4685" i="9"/>
  <c r="K4685" i="9"/>
  <c r="Q4684" i="9"/>
  <c r="R4684" i="9" s="1"/>
  <c r="O4684" i="9"/>
  <c r="P4684" i="9" s="1"/>
  <c r="N4684" i="9"/>
  <c r="M4684" i="9"/>
  <c r="L4684" i="9"/>
  <c r="K4684" i="9"/>
  <c r="Q4683" i="9"/>
  <c r="R4683" i="9" s="1"/>
  <c r="O4683" i="9"/>
  <c r="P4683" i="9" s="1"/>
  <c r="N4683" i="9"/>
  <c r="M4683" i="9"/>
  <c r="L4683" i="9"/>
  <c r="K4683" i="9"/>
  <c r="Q4682" i="9"/>
  <c r="R4682" i="9" s="1"/>
  <c r="O4682" i="9"/>
  <c r="P4682" i="9" s="1"/>
  <c r="N4682" i="9"/>
  <c r="M4682" i="9"/>
  <c r="L4682" i="9"/>
  <c r="K4682" i="9"/>
  <c r="Q4681" i="9"/>
  <c r="R4681" i="9" s="1"/>
  <c r="O4681" i="9"/>
  <c r="P4681" i="9" s="1"/>
  <c r="N4681" i="9"/>
  <c r="M4681" i="9"/>
  <c r="L4681" i="9"/>
  <c r="K4681" i="9"/>
  <c r="Q4680" i="9"/>
  <c r="R4680" i="9" s="1"/>
  <c r="O4680" i="9"/>
  <c r="P4680" i="9" s="1"/>
  <c r="N4680" i="9"/>
  <c r="M4680" i="9"/>
  <c r="L4680" i="9"/>
  <c r="K4680" i="9"/>
  <c r="Q4679" i="9"/>
  <c r="R4679" i="9" s="1"/>
  <c r="O4679" i="9"/>
  <c r="P4679" i="9" s="1"/>
  <c r="N4679" i="9"/>
  <c r="M4679" i="9"/>
  <c r="L4679" i="9"/>
  <c r="K4679" i="9"/>
  <c r="Q4678" i="9"/>
  <c r="R4678" i="9" s="1"/>
  <c r="O4678" i="9"/>
  <c r="P4678" i="9" s="1"/>
  <c r="N4678" i="9"/>
  <c r="M4678" i="9"/>
  <c r="L4678" i="9"/>
  <c r="K4678" i="9"/>
  <c r="Q4677" i="9"/>
  <c r="R4677" i="9" s="1"/>
  <c r="O4677" i="9"/>
  <c r="P4677" i="9" s="1"/>
  <c r="N4677" i="9"/>
  <c r="M4677" i="9"/>
  <c r="L4677" i="9"/>
  <c r="K4677" i="9"/>
  <c r="Q4676" i="9"/>
  <c r="R4676" i="9" s="1"/>
  <c r="O4676" i="9"/>
  <c r="P4676" i="9" s="1"/>
  <c r="N4676" i="9"/>
  <c r="M4676" i="9"/>
  <c r="L4676" i="9"/>
  <c r="K4676" i="9"/>
  <c r="Q4675" i="9"/>
  <c r="R4675" i="9" s="1"/>
  <c r="O4675" i="9"/>
  <c r="P4675" i="9" s="1"/>
  <c r="N4675" i="9"/>
  <c r="M4675" i="9"/>
  <c r="L4675" i="9"/>
  <c r="K4675" i="9"/>
  <c r="Q4674" i="9"/>
  <c r="R4674" i="9" s="1"/>
  <c r="O4674" i="9"/>
  <c r="P4674" i="9" s="1"/>
  <c r="N4674" i="9"/>
  <c r="M4674" i="9"/>
  <c r="L4674" i="9"/>
  <c r="K4674" i="9"/>
  <c r="Q4673" i="9"/>
  <c r="R4673" i="9" s="1"/>
  <c r="O4673" i="9"/>
  <c r="P4673" i="9" s="1"/>
  <c r="N4673" i="9"/>
  <c r="M4673" i="9"/>
  <c r="L4673" i="9"/>
  <c r="K4673" i="9"/>
  <c r="Q4672" i="9"/>
  <c r="R4672" i="9" s="1"/>
  <c r="O4672" i="9"/>
  <c r="P4672" i="9" s="1"/>
  <c r="N4672" i="9"/>
  <c r="M4672" i="9"/>
  <c r="L4672" i="9"/>
  <c r="K4672" i="9"/>
  <c r="Q4671" i="9"/>
  <c r="R4671" i="9" s="1"/>
  <c r="O4671" i="9"/>
  <c r="P4671" i="9" s="1"/>
  <c r="N4671" i="9"/>
  <c r="M4671" i="9"/>
  <c r="L4671" i="9"/>
  <c r="K4671" i="9"/>
  <c r="Q4670" i="9"/>
  <c r="R4670" i="9" s="1"/>
  <c r="O4670" i="9"/>
  <c r="P4670" i="9" s="1"/>
  <c r="N4670" i="9"/>
  <c r="M4670" i="9"/>
  <c r="L4670" i="9"/>
  <c r="K4670" i="9"/>
  <c r="Q4669" i="9"/>
  <c r="R4669" i="9" s="1"/>
  <c r="O4669" i="9"/>
  <c r="P4669" i="9" s="1"/>
  <c r="N4669" i="9"/>
  <c r="M4669" i="9"/>
  <c r="L4669" i="9"/>
  <c r="K4669" i="9"/>
  <c r="Q4668" i="9"/>
  <c r="R4668" i="9" s="1"/>
  <c r="O4668" i="9"/>
  <c r="P4668" i="9" s="1"/>
  <c r="N4668" i="9"/>
  <c r="M4668" i="9"/>
  <c r="L4668" i="9"/>
  <c r="K4668" i="9"/>
  <c r="Q4667" i="9"/>
  <c r="R4667" i="9" s="1"/>
  <c r="O4667" i="9"/>
  <c r="P4667" i="9" s="1"/>
  <c r="N4667" i="9"/>
  <c r="M4667" i="9"/>
  <c r="L4667" i="9"/>
  <c r="K4667" i="9"/>
  <c r="Q4666" i="9"/>
  <c r="R4666" i="9" s="1"/>
  <c r="O4666" i="9"/>
  <c r="P4666" i="9" s="1"/>
  <c r="N4666" i="9"/>
  <c r="M4666" i="9"/>
  <c r="L4666" i="9"/>
  <c r="K4666" i="9"/>
  <c r="Q4665" i="9"/>
  <c r="R4665" i="9" s="1"/>
  <c r="O4665" i="9"/>
  <c r="P4665" i="9" s="1"/>
  <c r="N4665" i="9"/>
  <c r="M4665" i="9"/>
  <c r="L4665" i="9"/>
  <c r="K4665" i="9"/>
  <c r="Q4664" i="9"/>
  <c r="R4664" i="9" s="1"/>
  <c r="O4664" i="9"/>
  <c r="P4664" i="9" s="1"/>
  <c r="N4664" i="9"/>
  <c r="M4664" i="9"/>
  <c r="L4664" i="9"/>
  <c r="K4664" i="9"/>
  <c r="Q4663" i="9"/>
  <c r="R4663" i="9" s="1"/>
  <c r="O4663" i="9"/>
  <c r="P4663" i="9" s="1"/>
  <c r="N4663" i="9"/>
  <c r="M4663" i="9"/>
  <c r="L4663" i="9"/>
  <c r="K4663" i="9"/>
  <c r="Q4662" i="9"/>
  <c r="R4662" i="9" s="1"/>
  <c r="O4662" i="9"/>
  <c r="P4662" i="9" s="1"/>
  <c r="N4662" i="9"/>
  <c r="M4662" i="9"/>
  <c r="L4662" i="9"/>
  <c r="K4662" i="9"/>
  <c r="Q4661" i="9"/>
  <c r="R4661" i="9" s="1"/>
  <c r="O4661" i="9"/>
  <c r="P4661" i="9" s="1"/>
  <c r="N4661" i="9"/>
  <c r="M4661" i="9"/>
  <c r="L4661" i="9"/>
  <c r="K4661" i="9"/>
  <c r="Q4660" i="9"/>
  <c r="R4660" i="9" s="1"/>
  <c r="O4660" i="9"/>
  <c r="P4660" i="9" s="1"/>
  <c r="N4660" i="9"/>
  <c r="M4660" i="9"/>
  <c r="L4660" i="9"/>
  <c r="K4660" i="9"/>
  <c r="Q4659" i="9"/>
  <c r="R4659" i="9" s="1"/>
  <c r="O4659" i="9"/>
  <c r="P4659" i="9" s="1"/>
  <c r="N4659" i="9"/>
  <c r="M4659" i="9"/>
  <c r="L4659" i="9"/>
  <c r="K4659" i="9"/>
  <c r="Q4658" i="9"/>
  <c r="R4658" i="9" s="1"/>
  <c r="O4658" i="9"/>
  <c r="P4658" i="9" s="1"/>
  <c r="N4658" i="9"/>
  <c r="M4658" i="9"/>
  <c r="L4658" i="9"/>
  <c r="K4658" i="9"/>
  <c r="Q4657" i="9"/>
  <c r="R4657" i="9" s="1"/>
  <c r="O4657" i="9"/>
  <c r="P4657" i="9" s="1"/>
  <c r="N4657" i="9"/>
  <c r="M4657" i="9"/>
  <c r="L4657" i="9"/>
  <c r="K4657" i="9"/>
  <c r="Q4656" i="9"/>
  <c r="R4656" i="9" s="1"/>
  <c r="O4656" i="9"/>
  <c r="P4656" i="9" s="1"/>
  <c r="N4656" i="9"/>
  <c r="M4656" i="9"/>
  <c r="L4656" i="9"/>
  <c r="K4656" i="9"/>
  <c r="Q4655" i="9"/>
  <c r="R4655" i="9" s="1"/>
  <c r="O4655" i="9"/>
  <c r="P4655" i="9" s="1"/>
  <c r="N4655" i="9"/>
  <c r="M4655" i="9"/>
  <c r="L4655" i="9"/>
  <c r="K4655" i="9"/>
  <c r="Q4654" i="9"/>
  <c r="R4654" i="9" s="1"/>
  <c r="O4654" i="9"/>
  <c r="P4654" i="9" s="1"/>
  <c r="N4654" i="9"/>
  <c r="M4654" i="9"/>
  <c r="L4654" i="9"/>
  <c r="K4654" i="9"/>
  <c r="Q4653" i="9"/>
  <c r="R4653" i="9" s="1"/>
  <c r="O4653" i="9"/>
  <c r="P4653" i="9" s="1"/>
  <c r="N4653" i="9"/>
  <c r="M4653" i="9"/>
  <c r="L4653" i="9"/>
  <c r="K4653" i="9"/>
  <c r="Q4652" i="9"/>
  <c r="R4652" i="9" s="1"/>
  <c r="O4652" i="9"/>
  <c r="P4652" i="9" s="1"/>
  <c r="N4652" i="9"/>
  <c r="M4652" i="9"/>
  <c r="L4652" i="9"/>
  <c r="K4652" i="9"/>
  <c r="Q4651" i="9"/>
  <c r="R4651" i="9" s="1"/>
  <c r="O4651" i="9"/>
  <c r="P4651" i="9" s="1"/>
  <c r="N4651" i="9"/>
  <c r="M4651" i="9"/>
  <c r="L4651" i="9"/>
  <c r="K4651" i="9"/>
  <c r="Q4650" i="9"/>
  <c r="R4650" i="9" s="1"/>
  <c r="O4650" i="9"/>
  <c r="P4650" i="9" s="1"/>
  <c r="N4650" i="9"/>
  <c r="M4650" i="9"/>
  <c r="L4650" i="9"/>
  <c r="K4650" i="9"/>
  <c r="Q4649" i="9"/>
  <c r="R4649" i="9" s="1"/>
  <c r="O4649" i="9"/>
  <c r="P4649" i="9" s="1"/>
  <c r="N4649" i="9"/>
  <c r="M4649" i="9"/>
  <c r="L4649" i="9"/>
  <c r="K4649" i="9"/>
  <c r="Q4648" i="9"/>
  <c r="R4648" i="9" s="1"/>
  <c r="O4648" i="9"/>
  <c r="P4648" i="9" s="1"/>
  <c r="N4648" i="9"/>
  <c r="M4648" i="9"/>
  <c r="L4648" i="9"/>
  <c r="K4648" i="9"/>
  <c r="Q4647" i="9"/>
  <c r="R4647" i="9" s="1"/>
  <c r="O4647" i="9"/>
  <c r="P4647" i="9" s="1"/>
  <c r="N4647" i="9"/>
  <c r="M4647" i="9"/>
  <c r="L4647" i="9"/>
  <c r="K4647" i="9"/>
  <c r="Q4646" i="9"/>
  <c r="R4646" i="9" s="1"/>
  <c r="O4646" i="9"/>
  <c r="P4646" i="9" s="1"/>
  <c r="N4646" i="9"/>
  <c r="M4646" i="9"/>
  <c r="L4646" i="9"/>
  <c r="K4646" i="9"/>
  <c r="Q4645" i="9"/>
  <c r="R4645" i="9" s="1"/>
  <c r="O4645" i="9"/>
  <c r="P4645" i="9" s="1"/>
  <c r="N4645" i="9"/>
  <c r="M4645" i="9"/>
  <c r="L4645" i="9"/>
  <c r="K4645" i="9"/>
  <c r="K4644" i="9"/>
  <c r="L4644" i="9" s="1"/>
  <c r="S4643" i="9"/>
  <c r="T4643" i="9" s="1"/>
  <c r="R4643" i="9"/>
  <c r="O4643" i="9"/>
  <c r="P4643" i="9" s="1"/>
  <c r="N4643" i="9"/>
  <c r="M4643" i="9"/>
  <c r="L4643" i="9"/>
  <c r="K4643" i="9"/>
  <c r="S4642" i="9"/>
  <c r="T4642" i="9" s="1"/>
  <c r="R4642" i="9"/>
  <c r="P4642" i="9"/>
  <c r="O4642" i="9"/>
  <c r="M4642" i="9"/>
  <c r="N4642" i="9" s="1"/>
  <c r="K4642" i="9"/>
  <c r="L4642" i="9" s="1"/>
  <c r="S4641" i="9"/>
  <c r="T4641" i="9" s="1"/>
  <c r="R4641" i="9"/>
  <c r="P4641" i="9"/>
  <c r="O4641" i="9"/>
  <c r="N4641" i="9"/>
  <c r="M4641" i="9"/>
  <c r="K4641" i="9"/>
  <c r="L4641" i="9" s="1"/>
  <c r="S4640" i="9"/>
  <c r="T4640" i="9" s="1"/>
  <c r="R4640" i="9"/>
  <c r="O4640" i="9"/>
  <c r="P4640" i="9" s="1"/>
  <c r="M4640" i="9"/>
  <c r="N4640" i="9" s="1"/>
  <c r="L4640" i="9"/>
  <c r="K4640" i="9"/>
  <c r="T4639" i="9"/>
  <c r="S4639" i="9"/>
  <c r="R4639" i="9"/>
  <c r="P4639" i="9"/>
  <c r="O4639" i="9"/>
  <c r="M4639" i="9"/>
  <c r="N4639" i="9" s="1"/>
  <c r="K4639" i="9"/>
  <c r="L4639" i="9" s="1"/>
  <c r="T4638" i="9"/>
  <c r="S4638" i="9"/>
  <c r="R4638" i="9"/>
  <c r="O4638" i="9"/>
  <c r="P4638" i="9" s="1"/>
  <c r="N4638" i="9"/>
  <c r="M4638" i="9"/>
  <c r="L4638" i="9"/>
  <c r="K4638" i="9"/>
  <c r="S4637" i="9"/>
  <c r="T4637" i="9" s="1"/>
  <c r="R4637" i="9"/>
  <c r="O4637" i="9"/>
  <c r="P4637" i="9" s="1"/>
  <c r="M4637" i="9"/>
  <c r="N4637" i="9" s="1"/>
  <c r="L4637" i="9"/>
  <c r="K4637" i="9"/>
  <c r="S4636" i="9"/>
  <c r="T4636" i="9" s="1"/>
  <c r="R4636" i="9"/>
  <c r="P4636" i="9"/>
  <c r="O4636" i="9"/>
  <c r="N4636" i="9"/>
  <c r="M4636" i="9"/>
  <c r="K4636" i="9"/>
  <c r="L4636" i="9" s="1"/>
  <c r="S4635" i="9"/>
  <c r="T4635" i="9" s="1"/>
  <c r="R4635" i="9"/>
  <c r="O4635" i="9"/>
  <c r="P4635" i="9" s="1"/>
  <c r="N4635" i="9"/>
  <c r="M4635" i="9"/>
  <c r="L4635" i="9"/>
  <c r="K4635" i="9"/>
  <c r="S4634" i="9"/>
  <c r="T4634" i="9" s="1"/>
  <c r="R4634" i="9"/>
  <c r="P4634" i="9"/>
  <c r="O4634" i="9"/>
  <c r="M4634" i="9"/>
  <c r="N4634" i="9" s="1"/>
  <c r="K4634" i="9"/>
  <c r="L4634" i="9" s="1"/>
  <c r="S4633" i="9"/>
  <c r="T4633" i="9" s="1"/>
  <c r="R4633" i="9"/>
  <c r="P4633" i="9"/>
  <c r="O4633" i="9"/>
  <c r="N4633" i="9"/>
  <c r="M4633" i="9"/>
  <c r="K4633" i="9"/>
  <c r="L4633" i="9" s="1"/>
  <c r="S4632" i="9"/>
  <c r="T4632" i="9" s="1"/>
  <c r="R4632" i="9"/>
  <c r="O4632" i="9"/>
  <c r="P4632" i="9" s="1"/>
  <c r="M4632" i="9"/>
  <c r="N4632" i="9" s="1"/>
  <c r="L4632" i="9"/>
  <c r="K4632" i="9"/>
  <c r="S4631" i="9"/>
  <c r="T4631" i="9" s="1"/>
  <c r="R4631" i="9"/>
  <c r="P4631" i="9"/>
  <c r="O4631" i="9"/>
  <c r="M4631" i="9"/>
  <c r="N4631" i="9" s="1"/>
  <c r="K4631" i="9"/>
  <c r="L4631" i="9" s="1"/>
  <c r="T4630" i="9"/>
  <c r="S4630" i="9"/>
  <c r="R4630" i="9"/>
  <c r="O4630" i="9"/>
  <c r="P4630" i="9" s="1"/>
  <c r="N4630" i="9"/>
  <c r="M4630" i="9"/>
  <c r="L4630" i="9"/>
  <c r="K4630" i="9"/>
  <c r="S4629" i="9"/>
  <c r="T4629" i="9" s="1"/>
  <c r="R4629" i="9"/>
  <c r="O4629" i="9"/>
  <c r="P4629" i="9" s="1"/>
  <c r="M4629" i="9"/>
  <c r="N4629" i="9" s="1"/>
  <c r="L4629" i="9"/>
  <c r="K4629" i="9"/>
  <c r="S4628" i="9"/>
  <c r="T4628" i="9" s="1"/>
  <c r="R4628" i="9"/>
  <c r="P4628" i="9"/>
  <c r="O4628" i="9"/>
  <c r="N4628" i="9"/>
  <c r="M4628" i="9"/>
  <c r="K4628" i="9"/>
  <c r="L4628" i="9" s="1"/>
  <c r="S4627" i="9"/>
  <c r="T4627" i="9" s="1"/>
  <c r="R4627" i="9"/>
  <c r="O4627" i="9"/>
  <c r="P4627" i="9" s="1"/>
  <c r="N4627" i="9"/>
  <c r="M4627" i="9"/>
  <c r="L4627" i="9"/>
  <c r="K4627" i="9"/>
  <c r="T4626" i="9"/>
  <c r="S4626" i="9"/>
  <c r="R4626" i="9"/>
  <c r="O4626" i="9"/>
  <c r="P4626" i="9" s="1"/>
  <c r="M4626" i="9"/>
  <c r="N4626" i="9" s="1"/>
  <c r="K4626" i="9"/>
  <c r="L4626" i="9" s="1"/>
  <c r="S4625" i="9"/>
  <c r="T4625" i="9" s="1"/>
  <c r="R4625" i="9"/>
  <c r="P4625" i="9"/>
  <c r="O4625" i="9"/>
  <c r="N4625" i="9"/>
  <c r="M4625" i="9"/>
  <c r="L4625" i="9"/>
  <c r="K4625" i="9"/>
  <c r="T4624" i="9"/>
  <c r="S4624" i="9"/>
  <c r="R4624" i="9"/>
  <c r="O4624" i="9"/>
  <c r="P4624" i="9" s="1"/>
  <c r="M4624" i="9"/>
  <c r="N4624" i="9" s="1"/>
  <c r="L4624" i="9"/>
  <c r="K4624" i="9"/>
  <c r="S4623" i="9"/>
  <c r="T4623" i="9" s="1"/>
  <c r="R4623" i="9"/>
  <c r="P4623" i="9"/>
  <c r="O4623" i="9"/>
  <c r="M4623" i="9"/>
  <c r="N4623" i="9" s="1"/>
  <c r="L4623" i="9"/>
  <c r="K4623" i="9"/>
  <c r="T4622" i="9"/>
  <c r="S4622" i="9"/>
  <c r="R4622" i="9"/>
  <c r="O4622" i="9"/>
  <c r="P4622" i="9" s="1"/>
  <c r="M4622" i="9"/>
  <c r="N4622" i="9" s="1"/>
  <c r="L4622" i="9"/>
  <c r="K4622" i="9"/>
  <c r="S4621" i="9"/>
  <c r="T4621" i="9" s="1"/>
  <c r="R4621" i="9"/>
  <c r="P4621" i="9"/>
  <c r="O4621" i="9"/>
  <c r="M4621" i="9"/>
  <c r="N4621" i="9" s="1"/>
  <c r="L4621" i="9"/>
  <c r="K4621" i="9"/>
  <c r="T4620" i="9"/>
  <c r="S4620" i="9"/>
  <c r="R4620" i="9"/>
  <c r="O4620" i="9"/>
  <c r="P4620" i="9" s="1"/>
  <c r="N4620" i="9"/>
  <c r="M4620" i="9"/>
  <c r="K4620" i="9"/>
  <c r="L4620" i="9" s="1"/>
  <c r="Q4619" i="9"/>
  <c r="R4619" i="9" s="1"/>
  <c r="O4619" i="9"/>
  <c r="P4619" i="9" s="1"/>
  <c r="M4619" i="9"/>
  <c r="N4619" i="9" s="1"/>
  <c r="K4619" i="9"/>
  <c r="L4619" i="9" s="1"/>
  <c r="Q4618" i="9"/>
  <c r="R4618" i="9" s="1"/>
  <c r="O4618" i="9"/>
  <c r="P4618" i="9" s="1"/>
  <c r="M4618" i="9"/>
  <c r="N4618" i="9" s="1"/>
  <c r="K4618" i="9"/>
  <c r="L4618" i="9" s="1"/>
  <c r="Q4617" i="9"/>
  <c r="R4617" i="9" s="1"/>
  <c r="P4617" i="9"/>
  <c r="O4617" i="9"/>
  <c r="M4617" i="9"/>
  <c r="N4617" i="9" s="1"/>
  <c r="K4617" i="9"/>
  <c r="L4617" i="9" s="1"/>
  <c r="Q4616" i="9"/>
  <c r="R4616" i="9" s="1"/>
  <c r="O4616" i="9"/>
  <c r="P4616" i="9" s="1"/>
  <c r="N4616" i="9"/>
  <c r="M4616" i="9"/>
  <c r="K4616" i="9"/>
  <c r="L4616" i="9" s="1"/>
  <c r="Q4615" i="9"/>
  <c r="R4615" i="9" s="1"/>
  <c r="O4615" i="9"/>
  <c r="P4615" i="9" s="1"/>
  <c r="M4615" i="9"/>
  <c r="N4615" i="9" s="1"/>
  <c r="K4615" i="9"/>
  <c r="L4615" i="9" s="1"/>
  <c r="Q4614" i="9"/>
  <c r="R4614" i="9" s="1"/>
  <c r="O4614" i="9"/>
  <c r="P4614" i="9" s="1"/>
  <c r="M4614" i="9"/>
  <c r="N4614" i="9" s="1"/>
  <c r="K4614" i="9"/>
  <c r="L4614" i="9" s="1"/>
  <c r="Q4613" i="9"/>
  <c r="R4613" i="9" s="1"/>
  <c r="P4613" i="9"/>
  <c r="O4613" i="9"/>
  <c r="M4613" i="9"/>
  <c r="N4613" i="9" s="1"/>
  <c r="K4613" i="9"/>
  <c r="L4613" i="9" s="1"/>
  <c r="Q4612" i="9"/>
  <c r="R4612" i="9" s="1"/>
  <c r="O4612" i="9"/>
  <c r="P4612" i="9" s="1"/>
  <c r="N4612" i="9"/>
  <c r="M4612" i="9"/>
  <c r="K4612" i="9"/>
  <c r="L4612" i="9" s="1"/>
  <c r="Q4611" i="9"/>
  <c r="R4611" i="9" s="1"/>
  <c r="O4611" i="9"/>
  <c r="P4611" i="9" s="1"/>
  <c r="M4611" i="9"/>
  <c r="N4611" i="9" s="1"/>
  <c r="K4611" i="9"/>
  <c r="L4611" i="9" s="1"/>
  <c r="Q4610" i="9"/>
  <c r="R4610" i="9" s="1"/>
  <c r="O4610" i="9"/>
  <c r="P4610" i="9" s="1"/>
  <c r="M4610" i="9"/>
  <c r="N4610" i="9" s="1"/>
  <c r="K4610" i="9"/>
  <c r="L4610" i="9" s="1"/>
  <c r="Q4609" i="9"/>
  <c r="R4609" i="9" s="1"/>
  <c r="P4609" i="9"/>
  <c r="O4609" i="9"/>
  <c r="M4609" i="9"/>
  <c r="N4609" i="9" s="1"/>
  <c r="K4609" i="9"/>
  <c r="L4609" i="9" s="1"/>
  <c r="Q4608" i="9"/>
  <c r="R4608" i="9" s="1"/>
  <c r="O4608" i="9"/>
  <c r="P4608" i="9" s="1"/>
  <c r="N4608" i="9"/>
  <c r="M4608" i="9"/>
  <c r="K4608" i="9"/>
  <c r="L4608" i="9" s="1"/>
  <c r="Q4607" i="9"/>
  <c r="R4607" i="9" s="1"/>
  <c r="O4607" i="9"/>
  <c r="P4607" i="9" s="1"/>
  <c r="M4607" i="9"/>
  <c r="N4607" i="9" s="1"/>
  <c r="K4607" i="9"/>
  <c r="L4607" i="9" s="1"/>
  <c r="Q4606" i="9"/>
  <c r="R4606" i="9" s="1"/>
  <c r="O4606" i="9"/>
  <c r="P4606" i="9" s="1"/>
  <c r="M4606" i="9"/>
  <c r="N4606" i="9" s="1"/>
  <c r="K4606" i="9"/>
  <c r="L4606" i="9" s="1"/>
  <c r="Q4605" i="9"/>
  <c r="R4605" i="9" s="1"/>
  <c r="P4605" i="9"/>
  <c r="O4605" i="9"/>
  <c r="M4605" i="9"/>
  <c r="N4605" i="9" s="1"/>
  <c r="K4605" i="9"/>
  <c r="L4605" i="9" s="1"/>
  <c r="Q4604" i="9"/>
  <c r="R4604" i="9" s="1"/>
  <c r="O4604" i="9"/>
  <c r="P4604" i="9" s="1"/>
  <c r="N4604" i="9"/>
  <c r="M4604" i="9"/>
  <c r="K4604" i="9"/>
  <c r="L4604" i="9" s="1"/>
  <c r="Q4603" i="9"/>
  <c r="R4603" i="9" s="1"/>
  <c r="O4603" i="9"/>
  <c r="P4603" i="9" s="1"/>
  <c r="M4603" i="9"/>
  <c r="N4603" i="9" s="1"/>
  <c r="K4603" i="9"/>
  <c r="L4603" i="9" s="1"/>
  <c r="Q4602" i="9"/>
  <c r="R4602" i="9" s="1"/>
  <c r="O4602" i="9"/>
  <c r="P4602" i="9" s="1"/>
  <c r="M4602" i="9"/>
  <c r="N4602" i="9" s="1"/>
  <c r="K4602" i="9"/>
  <c r="L4602" i="9" s="1"/>
  <c r="Q4601" i="9"/>
  <c r="R4601" i="9" s="1"/>
  <c r="P4601" i="9"/>
  <c r="O4601" i="9"/>
  <c r="M4601" i="9"/>
  <c r="N4601" i="9" s="1"/>
  <c r="K4601" i="9"/>
  <c r="L4601" i="9" s="1"/>
  <c r="Q4600" i="9"/>
  <c r="R4600" i="9" s="1"/>
  <c r="O4600" i="9"/>
  <c r="P4600" i="9" s="1"/>
  <c r="N4600" i="9"/>
  <c r="M4600" i="9"/>
  <c r="K4600" i="9"/>
  <c r="L4600" i="9" s="1"/>
  <c r="Q4599" i="9"/>
  <c r="R4599" i="9" s="1"/>
  <c r="O4599" i="9"/>
  <c r="P4599" i="9" s="1"/>
  <c r="M4599" i="9"/>
  <c r="N4599" i="9" s="1"/>
  <c r="K4599" i="9"/>
  <c r="L4599" i="9" s="1"/>
  <c r="Q4598" i="9"/>
  <c r="R4598" i="9" s="1"/>
  <c r="O4598" i="9"/>
  <c r="P4598" i="9" s="1"/>
  <c r="M4598" i="9"/>
  <c r="N4598" i="9" s="1"/>
  <c r="K4598" i="9"/>
  <c r="L4598" i="9" s="1"/>
  <c r="Q4597" i="9"/>
  <c r="R4597" i="9" s="1"/>
  <c r="P4597" i="9"/>
  <c r="O4597" i="9"/>
  <c r="M4597" i="9"/>
  <c r="N4597" i="9" s="1"/>
  <c r="K4597" i="9"/>
  <c r="L4597" i="9" s="1"/>
  <c r="Q4596" i="9"/>
  <c r="R4596" i="9" s="1"/>
  <c r="O4596" i="9"/>
  <c r="P4596" i="9" s="1"/>
  <c r="N4596" i="9"/>
  <c r="M4596" i="9"/>
  <c r="K4596" i="9"/>
  <c r="L4596" i="9" s="1"/>
  <c r="Q4595" i="9"/>
  <c r="R4595" i="9" s="1"/>
  <c r="O4595" i="9"/>
  <c r="P4595" i="9" s="1"/>
  <c r="M4595" i="9"/>
  <c r="N4595" i="9" s="1"/>
  <c r="K4595" i="9"/>
  <c r="L4595" i="9" s="1"/>
  <c r="Q4594" i="9"/>
  <c r="R4594" i="9" s="1"/>
  <c r="O4594" i="9"/>
  <c r="P4594" i="9" s="1"/>
  <c r="M4594" i="9"/>
  <c r="N4594" i="9" s="1"/>
  <c r="K4594" i="9"/>
  <c r="L4594" i="9" s="1"/>
  <c r="Q4593" i="9"/>
  <c r="R4593" i="9" s="1"/>
  <c r="P4593" i="9"/>
  <c r="O4593" i="9"/>
  <c r="M4593" i="9"/>
  <c r="N4593" i="9" s="1"/>
  <c r="K4593" i="9"/>
  <c r="L4593" i="9" s="1"/>
  <c r="Q4592" i="9"/>
  <c r="R4592" i="9" s="1"/>
  <c r="O4592" i="9"/>
  <c r="P4592" i="9" s="1"/>
  <c r="N4592" i="9"/>
  <c r="M4592" i="9"/>
  <c r="K4592" i="9"/>
  <c r="L4592" i="9" s="1"/>
  <c r="Q4591" i="9"/>
  <c r="R4591" i="9" s="1"/>
  <c r="O4591" i="9"/>
  <c r="P4591" i="9" s="1"/>
  <c r="M4591" i="9"/>
  <c r="N4591" i="9" s="1"/>
  <c r="K4591" i="9"/>
  <c r="L4591" i="9" s="1"/>
  <c r="Q4590" i="9"/>
  <c r="R4590" i="9" s="1"/>
  <c r="O4590" i="9"/>
  <c r="P4590" i="9" s="1"/>
  <c r="M4590" i="9"/>
  <c r="N4590" i="9" s="1"/>
  <c r="K4590" i="9"/>
  <c r="L4590" i="9" s="1"/>
  <c r="Q4589" i="9"/>
  <c r="R4589" i="9" s="1"/>
  <c r="O4589" i="9"/>
  <c r="P4589" i="9" s="1"/>
  <c r="M4589" i="9"/>
  <c r="N4589" i="9" s="1"/>
  <c r="K4589" i="9"/>
  <c r="L4589" i="9" s="1"/>
  <c r="Q4588" i="9"/>
  <c r="R4588" i="9" s="1"/>
  <c r="O4588" i="9"/>
  <c r="P4588" i="9" s="1"/>
  <c r="M4588" i="9"/>
  <c r="N4588" i="9" s="1"/>
  <c r="K4588" i="9"/>
  <c r="L4588" i="9" s="1"/>
  <c r="Q4587" i="9"/>
  <c r="R4587" i="9" s="1"/>
  <c r="O4587" i="9"/>
  <c r="P4587" i="9" s="1"/>
  <c r="M4587" i="9"/>
  <c r="N4587" i="9" s="1"/>
  <c r="K4587" i="9"/>
  <c r="L4587" i="9" s="1"/>
  <c r="Q4586" i="9"/>
  <c r="R4586" i="9" s="1"/>
  <c r="O4586" i="9"/>
  <c r="P4586" i="9" s="1"/>
  <c r="M4586" i="9"/>
  <c r="N4586" i="9" s="1"/>
  <c r="K4586" i="9"/>
  <c r="L4586" i="9" s="1"/>
  <c r="Q4585" i="9"/>
  <c r="R4585" i="9" s="1"/>
  <c r="P4585" i="9"/>
  <c r="O4585" i="9"/>
  <c r="M4585" i="9"/>
  <c r="N4585" i="9" s="1"/>
  <c r="K4585" i="9"/>
  <c r="L4585" i="9" s="1"/>
  <c r="Q4584" i="9"/>
  <c r="R4584" i="9" s="1"/>
  <c r="O4584" i="9"/>
  <c r="P4584" i="9" s="1"/>
  <c r="M4584" i="9"/>
  <c r="N4584" i="9" s="1"/>
  <c r="K4584" i="9"/>
  <c r="L4584" i="9" s="1"/>
  <c r="Q4583" i="9"/>
  <c r="R4583" i="9" s="1"/>
  <c r="O4583" i="9"/>
  <c r="P4583" i="9" s="1"/>
  <c r="M4583" i="9"/>
  <c r="N4583" i="9" s="1"/>
  <c r="K4583" i="9"/>
  <c r="L4583" i="9" s="1"/>
  <c r="Q4582" i="9"/>
  <c r="R4582" i="9" s="1"/>
  <c r="O4582" i="9"/>
  <c r="P4582" i="9" s="1"/>
  <c r="M4582" i="9"/>
  <c r="N4582" i="9" s="1"/>
  <c r="K4582" i="9"/>
  <c r="L4582" i="9" s="1"/>
  <c r="Q4581" i="9"/>
  <c r="R4581" i="9" s="1"/>
  <c r="O4581" i="9"/>
  <c r="P4581" i="9" s="1"/>
  <c r="M4581" i="9"/>
  <c r="N4581" i="9" s="1"/>
  <c r="K4581" i="9"/>
  <c r="L4581" i="9" s="1"/>
  <c r="Q4580" i="9"/>
  <c r="R4580" i="9" s="1"/>
  <c r="O4580" i="9"/>
  <c r="P4580" i="9" s="1"/>
  <c r="N4580" i="9"/>
  <c r="M4580" i="9"/>
  <c r="K4580" i="9"/>
  <c r="L4580" i="9" s="1"/>
  <c r="Q4579" i="9"/>
  <c r="R4579" i="9" s="1"/>
  <c r="O4579" i="9"/>
  <c r="P4579" i="9" s="1"/>
  <c r="M4579" i="9"/>
  <c r="N4579" i="9" s="1"/>
  <c r="K4579" i="9"/>
  <c r="L4579" i="9" s="1"/>
  <c r="Q4578" i="9"/>
  <c r="R4578" i="9" s="1"/>
  <c r="O4578" i="9"/>
  <c r="P4578" i="9" s="1"/>
  <c r="M4578" i="9"/>
  <c r="N4578" i="9" s="1"/>
  <c r="K4578" i="9"/>
  <c r="L4578" i="9" s="1"/>
  <c r="Q4577" i="9"/>
  <c r="R4577" i="9" s="1"/>
  <c r="O4577" i="9"/>
  <c r="P4577" i="9" s="1"/>
  <c r="M4577" i="9"/>
  <c r="N4577" i="9" s="1"/>
  <c r="K4577" i="9"/>
  <c r="L4577" i="9" s="1"/>
  <c r="Q4576" i="9"/>
  <c r="R4576" i="9" s="1"/>
  <c r="O4576" i="9"/>
  <c r="P4576" i="9" s="1"/>
  <c r="M4576" i="9"/>
  <c r="N4576" i="9" s="1"/>
  <c r="K4576" i="9"/>
  <c r="L4576" i="9" s="1"/>
  <c r="Q4575" i="9"/>
  <c r="R4575" i="9" s="1"/>
  <c r="O4575" i="9"/>
  <c r="P4575" i="9" s="1"/>
  <c r="M4575" i="9"/>
  <c r="N4575" i="9" s="1"/>
  <c r="K4575" i="9"/>
  <c r="L4575" i="9" s="1"/>
  <c r="Q4574" i="9"/>
  <c r="R4574" i="9" s="1"/>
  <c r="O4574" i="9"/>
  <c r="P4574" i="9" s="1"/>
  <c r="M4574" i="9"/>
  <c r="N4574" i="9" s="1"/>
  <c r="K4574" i="9"/>
  <c r="L4574" i="9" s="1"/>
  <c r="Q4573" i="9"/>
  <c r="R4573" i="9" s="1"/>
  <c r="O4573" i="9"/>
  <c r="P4573" i="9" s="1"/>
  <c r="M4573" i="9"/>
  <c r="N4573" i="9" s="1"/>
  <c r="K4573" i="9"/>
  <c r="L4573" i="9" s="1"/>
  <c r="Q4572" i="9"/>
  <c r="R4572" i="9" s="1"/>
  <c r="O4572" i="9"/>
  <c r="P4572" i="9" s="1"/>
  <c r="M4572" i="9"/>
  <c r="N4572" i="9" s="1"/>
  <c r="K4572" i="9"/>
  <c r="L4572" i="9" s="1"/>
  <c r="Q4571" i="9"/>
  <c r="R4571" i="9" s="1"/>
  <c r="O4571" i="9"/>
  <c r="P4571" i="9" s="1"/>
  <c r="M4571" i="9"/>
  <c r="N4571" i="9" s="1"/>
  <c r="K4571" i="9"/>
  <c r="L4571" i="9" s="1"/>
  <c r="Q4570" i="9"/>
  <c r="R4570" i="9" s="1"/>
  <c r="O4570" i="9"/>
  <c r="P4570" i="9" s="1"/>
  <c r="M4570" i="9"/>
  <c r="N4570" i="9" s="1"/>
  <c r="K4570" i="9"/>
  <c r="L4570" i="9" s="1"/>
  <c r="Q4569" i="9"/>
  <c r="R4569" i="9" s="1"/>
  <c r="P4569" i="9"/>
  <c r="O4569" i="9"/>
  <c r="M4569" i="9"/>
  <c r="N4569" i="9" s="1"/>
  <c r="K4569" i="9"/>
  <c r="L4569" i="9" s="1"/>
  <c r="Q4568" i="9"/>
  <c r="R4568" i="9" s="1"/>
  <c r="O4568" i="9"/>
  <c r="P4568" i="9" s="1"/>
  <c r="M4568" i="9"/>
  <c r="N4568" i="9" s="1"/>
  <c r="K4568" i="9"/>
  <c r="L4568" i="9" s="1"/>
  <c r="Q4567" i="9"/>
  <c r="R4567" i="9" s="1"/>
  <c r="O4567" i="9"/>
  <c r="P4567" i="9" s="1"/>
  <c r="M4567" i="9"/>
  <c r="N4567" i="9" s="1"/>
  <c r="K4567" i="9"/>
  <c r="L4567" i="9" s="1"/>
  <c r="Q4566" i="9"/>
  <c r="R4566" i="9" s="1"/>
  <c r="O4566" i="9"/>
  <c r="P4566" i="9" s="1"/>
  <c r="M4566" i="9"/>
  <c r="N4566" i="9" s="1"/>
  <c r="K4566" i="9"/>
  <c r="L4566" i="9" s="1"/>
  <c r="Q4565" i="9"/>
  <c r="R4565" i="9" s="1"/>
  <c r="P4565" i="9"/>
  <c r="O4565" i="9"/>
  <c r="M4565" i="9"/>
  <c r="N4565" i="9" s="1"/>
  <c r="K4565" i="9"/>
  <c r="L4565" i="9" s="1"/>
  <c r="Q4564" i="9"/>
  <c r="R4564" i="9" s="1"/>
  <c r="O4564" i="9"/>
  <c r="P4564" i="9" s="1"/>
  <c r="N4564" i="9"/>
  <c r="M4564" i="9"/>
  <c r="K4564" i="9"/>
  <c r="L4564" i="9" s="1"/>
  <c r="Q4563" i="9"/>
  <c r="R4563" i="9" s="1"/>
  <c r="O4563" i="9"/>
  <c r="P4563" i="9" s="1"/>
  <c r="M4563" i="9"/>
  <c r="N4563" i="9" s="1"/>
  <c r="K4563" i="9"/>
  <c r="L4563" i="9" s="1"/>
  <c r="Q4562" i="9"/>
  <c r="R4562" i="9" s="1"/>
  <c r="O4562" i="9"/>
  <c r="P4562" i="9" s="1"/>
  <c r="M4562" i="9"/>
  <c r="N4562" i="9" s="1"/>
  <c r="K4562" i="9"/>
  <c r="L4562" i="9" s="1"/>
  <c r="Q4561" i="9"/>
  <c r="R4561" i="9" s="1"/>
  <c r="O4561" i="9"/>
  <c r="P4561" i="9" s="1"/>
  <c r="M4561" i="9"/>
  <c r="N4561" i="9" s="1"/>
  <c r="K4561" i="9"/>
  <c r="L4561" i="9" s="1"/>
  <c r="Q4560" i="9"/>
  <c r="R4560" i="9" s="1"/>
  <c r="O4560" i="9"/>
  <c r="P4560" i="9" s="1"/>
  <c r="N4560" i="9"/>
  <c r="M4560" i="9"/>
  <c r="K4560" i="9"/>
  <c r="L4560" i="9" s="1"/>
  <c r="Q4559" i="9"/>
  <c r="R4559" i="9" s="1"/>
  <c r="O4559" i="9"/>
  <c r="P4559" i="9" s="1"/>
  <c r="M4559" i="9"/>
  <c r="N4559" i="9" s="1"/>
  <c r="K4559" i="9"/>
  <c r="L4559" i="9" s="1"/>
  <c r="Q4558" i="9"/>
  <c r="R4558" i="9" s="1"/>
  <c r="O4558" i="9"/>
  <c r="P4558" i="9" s="1"/>
  <c r="M4558" i="9"/>
  <c r="N4558" i="9" s="1"/>
  <c r="K4558" i="9"/>
  <c r="L4558" i="9" s="1"/>
  <c r="Q4557" i="9"/>
  <c r="R4557" i="9" s="1"/>
  <c r="O4557" i="9"/>
  <c r="P4557" i="9" s="1"/>
  <c r="M4557" i="9"/>
  <c r="N4557" i="9" s="1"/>
  <c r="K4557" i="9"/>
  <c r="L4557" i="9" s="1"/>
  <c r="Q4556" i="9"/>
  <c r="R4556" i="9" s="1"/>
  <c r="O4556" i="9"/>
  <c r="P4556" i="9" s="1"/>
  <c r="M4556" i="9"/>
  <c r="N4556" i="9" s="1"/>
  <c r="K4556" i="9"/>
  <c r="L4556" i="9" s="1"/>
  <c r="Q4555" i="9"/>
  <c r="R4555" i="9" s="1"/>
  <c r="O4555" i="9"/>
  <c r="P4555" i="9" s="1"/>
  <c r="M4555" i="9"/>
  <c r="N4555" i="9" s="1"/>
  <c r="K4555" i="9"/>
  <c r="L4555" i="9" s="1"/>
  <c r="Q4554" i="9"/>
  <c r="R4554" i="9" s="1"/>
  <c r="O4554" i="9"/>
  <c r="P4554" i="9" s="1"/>
  <c r="M4554" i="9"/>
  <c r="N4554" i="9" s="1"/>
  <c r="K4554" i="9"/>
  <c r="L4554" i="9" s="1"/>
  <c r="Q4553" i="9"/>
  <c r="R4553" i="9" s="1"/>
  <c r="P4553" i="9"/>
  <c r="O4553" i="9"/>
  <c r="M4553" i="9"/>
  <c r="N4553" i="9" s="1"/>
  <c r="K4553" i="9"/>
  <c r="L4553" i="9" s="1"/>
  <c r="Q4552" i="9"/>
  <c r="R4552" i="9" s="1"/>
  <c r="O4552" i="9"/>
  <c r="P4552" i="9" s="1"/>
  <c r="M4552" i="9"/>
  <c r="N4552" i="9" s="1"/>
  <c r="K4552" i="9"/>
  <c r="L4552" i="9" s="1"/>
  <c r="Q4551" i="9"/>
  <c r="R4551" i="9" s="1"/>
  <c r="O4551" i="9"/>
  <c r="P4551" i="9" s="1"/>
  <c r="M4551" i="9"/>
  <c r="N4551" i="9" s="1"/>
  <c r="K4551" i="9"/>
  <c r="L4551" i="9" s="1"/>
  <c r="Q4550" i="9"/>
  <c r="R4550" i="9" s="1"/>
  <c r="O4550" i="9"/>
  <c r="P4550" i="9" s="1"/>
  <c r="M4550" i="9"/>
  <c r="N4550" i="9" s="1"/>
  <c r="K4550" i="9"/>
  <c r="L4550" i="9" s="1"/>
  <c r="Q4549" i="9"/>
  <c r="R4549" i="9" s="1"/>
  <c r="O4549" i="9"/>
  <c r="P4549" i="9" s="1"/>
  <c r="M4549" i="9"/>
  <c r="N4549" i="9" s="1"/>
  <c r="K4549" i="9"/>
  <c r="L4549" i="9" s="1"/>
  <c r="Q4548" i="9"/>
  <c r="R4548" i="9" s="1"/>
  <c r="O4548" i="9"/>
  <c r="P4548" i="9" s="1"/>
  <c r="N4548" i="9"/>
  <c r="M4548" i="9"/>
  <c r="K4548" i="9"/>
  <c r="L4548" i="9" s="1"/>
  <c r="Q4547" i="9"/>
  <c r="R4547" i="9" s="1"/>
  <c r="O4547" i="9"/>
  <c r="P4547" i="9" s="1"/>
  <c r="M4547" i="9"/>
  <c r="N4547" i="9" s="1"/>
  <c r="K4547" i="9"/>
  <c r="L4547" i="9" s="1"/>
  <c r="Q4546" i="9"/>
  <c r="R4546" i="9" s="1"/>
  <c r="O4546" i="9"/>
  <c r="P4546" i="9" s="1"/>
  <c r="M4546" i="9"/>
  <c r="N4546" i="9" s="1"/>
  <c r="K4546" i="9"/>
  <c r="L4546" i="9" s="1"/>
  <c r="Q4545" i="9"/>
  <c r="R4545" i="9" s="1"/>
  <c r="O4545" i="9"/>
  <c r="P4545" i="9" s="1"/>
  <c r="M4545" i="9"/>
  <c r="N4545" i="9" s="1"/>
  <c r="K4545" i="9"/>
  <c r="L4545" i="9" s="1"/>
  <c r="Q4544" i="9"/>
  <c r="R4544" i="9" s="1"/>
  <c r="O4544" i="9"/>
  <c r="P4544" i="9" s="1"/>
  <c r="M4544" i="9"/>
  <c r="N4544" i="9" s="1"/>
  <c r="K4544" i="9"/>
  <c r="L4544" i="9" s="1"/>
  <c r="Q4543" i="9"/>
  <c r="R4543" i="9" s="1"/>
  <c r="O4543" i="9"/>
  <c r="P4543" i="9" s="1"/>
  <c r="M4543" i="9"/>
  <c r="N4543" i="9" s="1"/>
  <c r="K4543" i="9"/>
  <c r="L4543" i="9" s="1"/>
  <c r="Q4542" i="9"/>
  <c r="R4542" i="9" s="1"/>
  <c r="O4542" i="9"/>
  <c r="P4542" i="9" s="1"/>
  <c r="M4542" i="9"/>
  <c r="N4542" i="9" s="1"/>
  <c r="K4542" i="9"/>
  <c r="L4542" i="9" s="1"/>
  <c r="Q4541" i="9"/>
  <c r="R4541" i="9" s="1"/>
  <c r="O4541" i="9"/>
  <c r="P4541" i="9" s="1"/>
  <c r="M4541" i="9"/>
  <c r="N4541" i="9" s="1"/>
  <c r="K4541" i="9"/>
  <c r="L4541" i="9" s="1"/>
  <c r="Q4540" i="9"/>
  <c r="R4540" i="9" s="1"/>
  <c r="O4540" i="9"/>
  <c r="P4540" i="9" s="1"/>
  <c r="M4540" i="9"/>
  <c r="N4540" i="9" s="1"/>
  <c r="K4540" i="9"/>
  <c r="L4540" i="9" s="1"/>
  <c r="Q4539" i="9"/>
  <c r="R4539" i="9" s="1"/>
  <c r="O4539" i="9"/>
  <c r="P4539" i="9" s="1"/>
  <c r="M4539" i="9"/>
  <c r="N4539" i="9" s="1"/>
  <c r="K4539" i="9"/>
  <c r="L4539" i="9" s="1"/>
  <c r="Q4538" i="9"/>
  <c r="R4538" i="9" s="1"/>
  <c r="O4538" i="9"/>
  <c r="P4538" i="9" s="1"/>
  <c r="M4538" i="9"/>
  <c r="N4538" i="9" s="1"/>
  <c r="K4538" i="9"/>
  <c r="L4538" i="9" s="1"/>
  <c r="Q4537" i="9"/>
  <c r="R4537" i="9" s="1"/>
  <c r="P4537" i="9"/>
  <c r="O4537" i="9"/>
  <c r="N4537" i="9"/>
  <c r="M4537" i="9"/>
  <c r="L4537" i="9"/>
  <c r="K4537" i="9"/>
  <c r="Q4536" i="9"/>
  <c r="R4536" i="9" s="1"/>
  <c r="P4536" i="9"/>
  <c r="O4536" i="9"/>
  <c r="N4536" i="9"/>
  <c r="M4536" i="9"/>
  <c r="L4536" i="9"/>
  <c r="K4536" i="9"/>
  <c r="Q4535" i="9"/>
  <c r="R4535" i="9" s="1"/>
  <c r="P4535" i="9"/>
  <c r="O4535" i="9"/>
  <c r="N4535" i="9"/>
  <c r="M4535" i="9"/>
  <c r="L4535" i="9"/>
  <c r="K4535" i="9"/>
  <c r="Q4534" i="9"/>
  <c r="R4534" i="9" s="1"/>
  <c r="P4534" i="9"/>
  <c r="O4534" i="9"/>
  <c r="N4534" i="9"/>
  <c r="M4534" i="9"/>
  <c r="L4534" i="9"/>
  <c r="K4534" i="9"/>
  <c r="Q4533" i="9"/>
  <c r="R4533" i="9" s="1"/>
  <c r="P4533" i="9"/>
  <c r="O4533" i="9"/>
  <c r="N4533" i="9"/>
  <c r="M4533" i="9"/>
  <c r="L4533" i="9"/>
  <c r="K4533" i="9"/>
  <c r="Q4532" i="9"/>
  <c r="R4532" i="9" s="1"/>
  <c r="P4532" i="9"/>
  <c r="O4532" i="9"/>
  <c r="N4532" i="9"/>
  <c r="M4532" i="9"/>
  <c r="L4532" i="9"/>
  <c r="K4532" i="9"/>
  <c r="Q4531" i="9"/>
  <c r="R4531" i="9" s="1"/>
  <c r="P4531" i="9"/>
  <c r="O4531" i="9"/>
  <c r="N4531" i="9"/>
  <c r="M4531" i="9"/>
  <c r="L4531" i="9"/>
  <c r="K4531" i="9"/>
  <c r="Q4530" i="9"/>
  <c r="R4530" i="9" s="1"/>
  <c r="P4530" i="9"/>
  <c r="O4530" i="9"/>
  <c r="N4530" i="9"/>
  <c r="M4530" i="9"/>
  <c r="L4530" i="9"/>
  <c r="K4530" i="9"/>
  <c r="Q4529" i="9"/>
  <c r="R4529" i="9" s="1"/>
  <c r="P4529" i="9"/>
  <c r="O4529" i="9"/>
  <c r="N4529" i="9"/>
  <c r="M4529" i="9"/>
  <c r="L4529" i="9"/>
  <c r="K4529" i="9"/>
  <c r="Q4528" i="9"/>
  <c r="R4528" i="9" s="1"/>
  <c r="P4528" i="9"/>
  <c r="O4528" i="9"/>
  <c r="N4528" i="9"/>
  <c r="M4528" i="9"/>
  <c r="L4528" i="9"/>
  <c r="K4528" i="9"/>
  <c r="Q4527" i="9"/>
  <c r="R4527" i="9" s="1"/>
  <c r="P4527" i="9"/>
  <c r="O4527" i="9"/>
  <c r="N4527" i="9"/>
  <c r="M4527" i="9"/>
  <c r="L4527" i="9"/>
  <c r="K4527" i="9"/>
  <c r="Q4526" i="9"/>
  <c r="R4526" i="9" s="1"/>
  <c r="P4526" i="9"/>
  <c r="O4526" i="9"/>
  <c r="N4526" i="9"/>
  <c r="M4526" i="9"/>
  <c r="L4526" i="9"/>
  <c r="K4526" i="9"/>
  <c r="Q4525" i="9"/>
  <c r="R4525" i="9" s="1"/>
  <c r="P4525" i="9"/>
  <c r="O4525" i="9"/>
  <c r="N4525" i="9"/>
  <c r="M4525" i="9"/>
  <c r="L4525" i="9"/>
  <c r="K4525" i="9"/>
  <c r="Q4524" i="9"/>
  <c r="R4524" i="9" s="1"/>
  <c r="P4524" i="9"/>
  <c r="O4524" i="9"/>
  <c r="N4524" i="9"/>
  <c r="M4524" i="9"/>
  <c r="L4524" i="9"/>
  <c r="K4524" i="9"/>
  <c r="Q4523" i="9"/>
  <c r="R4523" i="9" s="1"/>
  <c r="P4523" i="9"/>
  <c r="O4523" i="9"/>
  <c r="N4523" i="9"/>
  <c r="M4523" i="9"/>
  <c r="L4523" i="9"/>
  <c r="K4523" i="9"/>
  <c r="Q4522" i="9"/>
  <c r="R4522" i="9" s="1"/>
  <c r="P4522" i="9"/>
  <c r="O4522" i="9"/>
  <c r="N4522" i="9"/>
  <c r="M4522" i="9"/>
  <c r="L4522" i="9"/>
  <c r="K4522" i="9"/>
  <c r="Q4521" i="9"/>
  <c r="R4521" i="9" s="1"/>
  <c r="P4521" i="9"/>
  <c r="O4521" i="9"/>
  <c r="N4521" i="9"/>
  <c r="M4521" i="9"/>
  <c r="L4521" i="9"/>
  <c r="K4521" i="9"/>
  <c r="Q4520" i="9"/>
  <c r="R4520" i="9" s="1"/>
  <c r="P4520" i="9"/>
  <c r="O4520" i="9"/>
  <c r="N4520" i="9"/>
  <c r="M4520" i="9"/>
  <c r="L4520" i="9"/>
  <c r="K4520" i="9"/>
  <c r="Q4519" i="9"/>
  <c r="R4519" i="9" s="1"/>
  <c r="P4519" i="9"/>
  <c r="O4519" i="9"/>
  <c r="N4519" i="9"/>
  <c r="M4519" i="9"/>
  <c r="L4519" i="9"/>
  <c r="K4519" i="9"/>
  <c r="Q4518" i="9"/>
  <c r="R4518" i="9" s="1"/>
  <c r="P4518" i="9"/>
  <c r="O4518" i="9"/>
  <c r="N4518" i="9"/>
  <c r="M4518" i="9"/>
  <c r="L4518" i="9"/>
  <c r="K4518" i="9"/>
  <c r="Q4517" i="9"/>
  <c r="R4517" i="9" s="1"/>
  <c r="P4517" i="9"/>
  <c r="O4517" i="9"/>
  <c r="N4517" i="9"/>
  <c r="M4517" i="9"/>
  <c r="L4517" i="9"/>
  <c r="K4517" i="9"/>
  <c r="Q4516" i="9"/>
  <c r="R4516" i="9" s="1"/>
  <c r="P4516" i="9"/>
  <c r="O4516" i="9"/>
  <c r="N4516" i="9"/>
  <c r="M4516" i="9"/>
  <c r="L4516" i="9"/>
  <c r="K4516" i="9"/>
  <c r="Q4515" i="9"/>
  <c r="R4515" i="9" s="1"/>
  <c r="P4515" i="9"/>
  <c r="O4515" i="9"/>
  <c r="N4515" i="9"/>
  <c r="M4515" i="9"/>
  <c r="L4515" i="9"/>
  <c r="K4515" i="9"/>
  <c r="Q4514" i="9"/>
  <c r="R4514" i="9" s="1"/>
  <c r="P4514" i="9"/>
  <c r="O4514" i="9"/>
  <c r="N4514" i="9"/>
  <c r="M4514" i="9"/>
  <c r="L4514" i="9"/>
  <c r="K4514" i="9"/>
  <c r="Q4513" i="9"/>
  <c r="R4513" i="9" s="1"/>
  <c r="P4513" i="9"/>
  <c r="O4513" i="9"/>
  <c r="N4513" i="9"/>
  <c r="M4513" i="9"/>
  <c r="L4513" i="9"/>
  <c r="K4513" i="9"/>
  <c r="Q4512" i="9"/>
  <c r="R4512" i="9" s="1"/>
  <c r="P4512" i="9"/>
  <c r="O4512" i="9"/>
  <c r="N4512" i="9"/>
  <c r="M4512" i="9"/>
  <c r="L4512" i="9"/>
  <c r="K4512" i="9"/>
  <c r="Q4511" i="9"/>
  <c r="R4511" i="9" s="1"/>
  <c r="P4511" i="9"/>
  <c r="O4511" i="9"/>
  <c r="N4511" i="9"/>
  <c r="M4511" i="9"/>
  <c r="L4511" i="9"/>
  <c r="K4511" i="9"/>
  <c r="Q4510" i="9"/>
  <c r="R4510" i="9" s="1"/>
  <c r="P4510" i="9"/>
  <c r="O4510" i="9"/>
  <c r="N4510" i="9"/>
  <c r="M4510" i="9"/>
  <c r="L4510" i="9"/>
  <c r="K4510" i="9"/>
  <c r="Q4509" i="9"/>
  <c r="R4509" i="9" s="1"/>
  <c r="P4509" i="9"/>
  <c r="O4509" i="9"/>
  <c r="N4509" i="9"/>
  <c r="M4509" i="9"/>
  <c r="L4509" i="9"/>
  <c r="K4509" i="9"/>
  <c r="Q4508" i="9"/>
  <c r="R4508" i="9" s="1"/>
  <c r="P4508" i="9"/>
  <c r="O4508" i="9"/>
  <c r="N4508" i="9"/>
  <c r="M4508" i="9"/>
  <c r="L4508" i="9"/>
  <c r="K4508" i="9"/>
  <c r="Q4507" i="9"/>
  <c r="R4507" i="9" s="1"/>
  <c r="P4507" i="9"/>
  <c r="O4507" i="9"/>
  <c r="N4507" i="9"/>
  <c r="M4507" i="9"/>
  <c r="L4507" i="9"/>
  <c r="K4507" i="9"/>
  <c r="Q4506" i="9"/>
  <c r="R4506" i="9" s="1"/>
  <c r="P4506" i="9"/>
  <c r="O4506" i="9"/>
  <c r="N4506" i="9"/>
  <c r="M4506" i="9"/>
  <c r="L4506" i="9"/>
  <c r="K4506" i="9"/>
  <c r="Q4505" i="9"/>
  <c r="R4505" i="9" s="1"/>
  <c r="P4505" i="9"/>
  <c r="O4505" i="9"/>
  <c r="N4505" i="9"/>
  <c r="M4505" i="9"/>
  <c r="L4505" i="9"/>
  <c r="K4505" i="9"/>
  <c r="Q4504" i="9"/>
  <c r="R4504" i="9" s="1"/>
  <c r="P4504" i="9"/>
  <c r="O4504" i="9"/>
  <c r="N4504" i="9"/>
  <c r="M4504" i="9"/>
  <c r="L4504" i="9"/>
  <c r="K4504" i="9"/>
  <c r="Q4503" i="9"/>
  <c r="R4503" i="9" s="1"/>
  <c r="P4503" i="9"/>
  <c r="O4503" i="9"/>
  <c r="N4503" i="9"/>
  <c r="M4503" i="9"/>
  <c r="L4503" i="9"/>
  <c r="K4503" i="9"/>
  <c r="Q4502" i="9"/>
  <c r="R4502" i="9" s="1"/>
  <c r="P4502" i="9"/>
  <c r="O4502" i="9"/>
  <c r="N4502" i="9"/>
  <c r="M4502" i="9"/>
  <c r="L4502" i="9"/>
  <c r="K4502" i="9"/>
  <c r="Q4501" i="9"/>
  <c r="R4501" i="9" s="1"/>
  <c r="P4501" i="9"/>
  <c r="O4501" i="9"/>
  <c r="N4501" i="9"/>
  <c r="M4501" i="9"/>
  <c r="L4501" i="9"/>
  <c r="K4501" i="9"/>
  <c r="Q4500" i="9"/>
  <c r="R4500" i="9" s="1"/>
  <c r="P4500" i="9"/>
  <c r="O4500" i="9"/>
  <c r="N4500" i="9"/>
  <c r="M4500" i="9"/>
  <c r="L4500" i="9"/>
  <c r="K4500" i="9"/>
  <c r="Q4499" i="9"/>
  <c r="R4499" i="9" s="1"/>
  <c r="P4499" i="9"/>
  <c r="O4499" i="9"/>
  <c r="N4499" i="9"/>
  <c r="M4499" i="9"/>
  <c r="L4499" i="9"/>
  <c r="K4499" i="9"/>
  <c r="Q4498" i="9"/>
  <c r="R4498" i="9" s="1"/>
  <c r="P4498" i="9"/>
  <c r="O4498" i="9"/>
  <c r="N4498" i="9"/>
  <c r="M4498" i="9"/>
  <c r="L4498" i="9"/>
  <c r="K4498" i="9"/>
  <c r="Q4497" i="9"/>
  <c r="R4497" i="9" s="1"/>
  <c r="P4497" i="9"/>
  <c r="O4497" i="9"/>
  <c r="N4497" i="9"/>
  <c r="M4497" i="9"/>
  <c r="L4497" i="9"/>
  <c r="K4497" i="9"/>
  <c r="Q4496" i="9"/>
  <c r="R4496" i="9" s="1"/>
  <c r="P4496" i="9"/>
  <c r="O4496" i="9"/>
  <c r="N4496" i="9"/>
  <c r="M4496" i="9"/>
  <c r="L4496" i="9"/>
  <c r="K4496" i="9"/>
  <c r="Q4495" i="9"/>
  <c r="R4495" i="9" s="1"/>
  <c r="P4495" i="9"/>
  <c r="O4495" i="9"/>
  <c r="N4495" i="9"/>
  <c r="M4495" i="9"/>
  <c r="L4495" i="9"/>
  <c r="K4495" i="9"/>
  <c r="Q4494" i="9"/>
  <c r="R4494" i="9" s="1"/>
  <c r="P4494" i="9"/>
  <c r="O4494" i="9"/>
  <c r="N4494" i="9"/>
  <c r="M4494" i="9"/>
  <c r="L4494" i="9"/>
  <c r="K4494" i="9"/>
  <c r="Q4493" i="9"/>
  <c r="R4493" i="9" s="1"/>
  <c r="P4493" i="9"/>
  <c r="O4493" i="9"/>
  <c r="N4493" i="9"/>
  <c r="M4493" i="9"/>
  <c r="L4493" i="9"/>
  <c r="K4493" i="9"/>
  <c r="Q4492" i="9"/>
  <c r="R4492" i="9" s="1"/>
  <c r="P4492" i="9"/>
  <c r="O4492" i="9"/>
  <c r="N4492" i="9"/>
  <c r="M4492" i="9"/>
  <c r="L4492" i="9"/>
  <c r="K4492" i="9"/>
  <c r="Q4491" i="9"/>
  <c r="R4491" i="9" s="1"/>
  <c r="P4491" i="9"/>
  <c r="O4491" i="9"/>
  <c r="N4491" i="9"/>
  <c r="M4491" i="9"/>
  <c r="L4491" i="9"/>
  <c r="K4491" i="9"/>
  <c r="Q4490" i="9"/>
  <c r="R4490" i="9" s="1"/>
  <c r="P4490" i="9"/>
  <c r="O4490" i="9"/>
  <c r="N4490" i="9"/>
  <c r="M4490" i="9"/>
  <c r="L4490" i="9"/>
  <c r="K4490" i="9"/>
  <c r="Q4489" i="9"/>
  <c r="R4489" i="9" s="1"/>
  <c r="P4489" i="9"/>
  <c r="O4489" i="9"/>
  <c r="N4489" i="9"/>
  <c r="M4489" i="9"/>
  <c r="L4489" i="9"/>
  <c r="K4489" i="9"/>
  <c r="Q4488" i="9"/>
  <c r="R4488" i="9" s="1"/>
  <c r="P4488" i="9"/>
  <c r="O4488" i="9"/>
  <c r="N4488" i="9"/>
  <c r="M4488" i="9"/>
  <c r="L4488" i="9"/>
  <c r="K4488" i="9"/>
  <c r="Q4487" i="9"/>
  <c r="R4487" i="9" s="1"/>
  <c r="P4487" i="9"/>
  <c r="O4487" i="9"/>
  <c r="N4487" i="9"/>
  <c r="M4487" i="9"/>
  <c r="L4487" i="9"/>
  <c r="K4487" i="9"/>
  <c r="Q4486" i="9"/>
  <c r="R4486" i="9" s="1"/>
  <c r="P4486" i="9"/>
  <c r="O4486" i="9"/>
  <c r="N4486" i="9"/>
  <c r="M4486" i="9"/>
  <c r="L4486" i="9"/>
  <c r="K4486" i="9"/>
  <c r="Q4485" i="9"/>
  <c r="R4485" i="9" s="1"/>
  <c r="P4485" i="9"/>
  <c r="O4485" i="9"/>
  <c r="N4485" i="9"/>
  <c r="M4485" i="9"/>
  <c r="L4485" i="9"/>
  <c r="K4485" i="9"/>
  <c r="Q4484" i="9"/>
  <c r="R4484" i="9" s="1"/>
  <c r="P4484" i="9"/>
  <c r="O4484" i="9"/>
  <c r="N4484" i="9"/>
  <c r="M4484" i="9"/>
  <c r="L4484" i="9"/>
  <c r="K4484" i="9"/>
  <c r="Q4483" i="9"/>
  <c r="R4483" i="9" s="1"/>
  <c r="P4483" i="9"/>
  <c r="O4483" i="9"/>
  <c r="N4483" i="9"/>
  <c r="M4483" i="9"/>
  <c r="L4483" i="9"/>
  <c r="K4483" i="9"/>
  <c r="Q4482" i="9"/>
  <c r="R4482" i="9" s="1"/>
  <c r="P4482" i="9"/>
  <c r="O4482" i="9"/>
  <c r="N4482" i="9"/>
  <c r="M4482" i="9"/>
  <c r="L4482" i="9"/>
  <c r="K4482" i="9"/>
  <c r="Q4481" i="9"/>
  <c r="R4481" i="9" s="1"/>
  <c r="P4481" i="9"/>
  <c r="O4481" i="9"/>
  <c r="N4481" i="9"/>
  <c r="M4481" i="9"/>
  <c r="L4481" i="9"/>
  <c r="K4481" i="9"/>
  <c r="Q4480" i="9"/>
  <c r="R4480" i="9" s="1"/>
  <c r="P4480" i="9"/>
  <c r="O4480" i="9"/>
  <c r="N4480" i="9"/>
  <c r="M4480" i="9"/>
  <c r="L4480" i="9"/>
  <c r="K4480" i="9"/>
  <c r="Q4479" i="9"/>
  <c r="R4479" i="9" s="1"/>
  <c r="P4479" i="9"/>
  <c r="O4479" i="9"/>
  <c r="N4479" i="9"/>
  <c r="M4479" i="9"/>
  <c r="L4479" i="9"/>
  <c r="K4479" i="9"/>
  <c r="Q4478" i="9"/>
  <c r="R4478" i="9" s="1"/>
  <c r="P4478" i="9"/>
  <c r="O4478" i="9"/>
  <c r="N4478" i="9"/>
  <c r="M4478" i="9"/>
  <c r="L4478" i="9"/>
  <c r="K4478" i="9"/>
  <c r="Q4477" i="9"/>
  <c r="R4477" i="9" s="1"/>
  <c r="P4477" i="9"/>
  <c r="O4477" i="9"/>
  <c r="N4477" i="9"/>
  <c r="M4477" i="9"/>
  <c r="L4477" i="9"/>
  <c r="K4477" i="9"/>
  <c r="Q4476" i="9"/>
  <c r="R4476" i="9" s="1"/>
  <c r="P4476" i="9"/>
  <c r="O4476" i="9"/>
  <c r="N4476" i="9"/>
  <c r="M4476" i="9"/>
  <c r="L4476" i="9"/>
  <c r="K4476" i="9"/>
  <c r="Q4475" i="9"/>
  <c r="R4475" i="9" s="1"/>
  <c r="P4475" i="9"/>
  <c r="O4475" i="9"/>
  <c r="N4475" i="9"/>
  <c r="M4475" i="9"/>
  <c r="L4475" i="9"/>
  <c r="K4475" i="9"/>
  <c r="Q4474" i="9"/>
  <c r="R4474" i="9" s="1"/>
  <c r="P4474" i="9"/>
  <c r="O4474" i="9"/>
  <c r="N4474" i="9"/>
  <c r="M4474" i="9"/>
  <c r="L4474" i="9"/>
  <c r="K4474" i="9"/>
  <c r="Q4473" i="9"/>
  <c r="R4473" i="9" s="1"/>
  <c r="P4473" i="9"/>
  <c r="O4473" i="9"/>
  <c r="N4473" i="9"/>
  <c r="M4473" i="9"/>
  <c r="L4473" i="9"/>
  <c r="K4473" i="9"/>
  <c r="Q4472" i="9"/>
  <c r="R4472" i="9" s="1"/>
  <c r="P4472" i="9"/>
  <c r="O4472" i="9"/>
  <c r="N4472" i="9"/>
  <c r="M4472" i="9"/>
  <c r="L4472" i="9"/>
  <c r="K4472" i="9"/>
  <c r="Q4471" i="9"/>
  <c r="R4471" i="9" s="1"/>
  <c r="P4471" i="9"/>
  <c r="O4471" i="9"/>
  <c r="N4471" i="9"/>
  <c r="M4471" i="9"/>
  <c r="L4471" i="9"/>
  <c r="K4471" i="9"/>
  <c r="Q4470" i="9"/>
  <c r="R4470" i="9" s="1"/>
  <c r="P4470" i="9"/>
  <c r="O4470" i="9"/>
  <c r="N4470" i="9"/>
  <c r="M4470" i="9"/>
  <c r="L4470" i="9"/>
  <c r="K4470" i="9"/>
  <c r="Q4469" i="9"/>
  <c r="R4469" i="9" s="1"/>
  <c r="P4469" i="9"/>
  <c r="O4469" i="9"/>
  <c r="N4469" i="9"/>
  <c r="M4469" i="9"/>
  <c r="L4469" i="9"/>
  <c r="K4469" i="9"/>
  <c r="Q4468" i="9"/>
  <c r="R4468" i="9" s="1"/>
  <c r="P4468" i="9"/>
  <c r="O4468" i="9"/>
  <c r="N4468" i="9"/>
  <c r="M4468" i="9"/>
  <c r="L4468" i="9"/>
  <c r="K4468" i="9"/>
  <c r="Q4467" i="9"/>
  <c r="R4467" i="9" s="1"/>
  <c r="P4467" i="9"/>
  <c r="O4467" i="9"/>
  <c r="N4467" i="9"/>
  <c r="M4467" i="9"/>
  <c r="L4467" i="9"/>
  <c r="K4467" i="9"/>
  <c r="Q4466" i="9"/>
  <c r="R4466" i="9" s="1"/>
  <c r="P4466" i="9"/>
  <c r="O4466" i="9"/>
  <c r="N4466" i="9"/>
  <c r="M4466" i="9"/>
  <c r="L4466" i="9"/>
  <c r="K4466" i="9"/>
  <c r="Q4465" i="9"/>
  <c r="R4465" i="9" s="1"/>
  <c r="P4465" i="9"/>
  <c r="O4465" i="9"/>
  <c r="N4465" i="9"/>
  <c r="M4465" i="9"/>
  <c r="L4465" i="9"/>
  <c r="K4465" i="9"/>
  <c r="Q4464" i="9"/>
  <c r="R4464" i="9" s="1"/>
  <c r="P4464" i="9"/>
  <c r="O4464" i="9"/>
  <c r="N4464" i="9"/>
  <c r="M4464" i="9"/>
  <c r="L4464" i="9"/>
  <c r="K4464" i="9"/>
  <c r="K4463" i="9"/>
  <c r="L4463" i="9" s="1"/>
  <c r="S4462" i="9"/>
  <c r="T4462" i="9" s="1"/>
  <c r="R4462" i="9"/>
  <c r="O4462" i="9"/>
  <c r="P4462" i="9" s="1"/>
  <c r="M4462" i="9"/>
  <c r="N4462" i="9" s="1"/>
  <c r="L4462" i="9"/>
  <c r="K4462" i="9"/>
  <c r="S4461" i="9"/>
  <c r="T4461" i="9" s="1"/>
  <c r="R4461" i="9"/>
  <c r="P4461" i="9"/>
  <c r="O4461" i="9"/>
  <c r="M4461" i="9"/>
  <c r="N4461" i="9" s="1"/>
  <c r="L4461" i="9"/>
  <c r="K4461" i="9"/>
  <c r="S4460" i="9"/>
  <c r="T4460" i="9" s="1"/>
  <c r="R4460" i="9"/>
  <c r="O4460" i="9"/>
  <c r="P4460" i="9" s="1"/>
  <c r="N4460" i="9"/>
  <c r="M4460" i="9"/>
  <c r="K4460" i="9"/>
  <c r="L4460" i="9" s="1"/>
  <c r="S4459" i="9"/>
  <c r="T4459" i="9" s="1"/>
  <c r="R4459" i="9"/>
  <c r="O4459" i="9"/>
  <c r="P4459" i="9" s="1"/>
  <c r="N4459" i="9"/>
  <c r="M4459" i="9"/>
  <c r="L4459" i="9"/>
  <c r="K4459" i="9"/>
  <c r="S4458" i="9"/>
  <c r="T4458" i="9" s="1"/>
  <c r="R4458" i="9"/>
  <c r="P4458" i="9"/>
  <c r="O4458" i="9"/>
  <c r="M4458" i="9"/>
  <c r="N4458" i="9" s="1"/>
  <c r="K4458" i="9"/>
  <c r="L4458" i="9" s="1"/>
  <c r="S4457" i="9"/>
  <c r="T4457" i="9" s="1"/>
  <c r="R4457" i="9"/>
  <c r="P4457" i="9"/>
  <c r="O4457" i="9"/>
  <c r="N4457" i="9"/>
  <c r="M4457" i="9"/>
  <c r="L4457" i="9"/>
  <c r="K4457" i="9"/>
  <c r="S4456" i="9"/>
  <c r="T4456" i="9" s="1"/>
  <c r="R4456" i="9"/>
  <c r="O4456" i="9"/>
  <c r="P4456" i="9" s="1"/>
  <c r="M4456" i="9"/>
  <c r="N4456" i="9" s="1"/>
  <c r="K4456" i="9"/>
  <c r="L4456" i="9" s="1"/>
  <c r="S4455" i="9"/>
  <c r="T4455" i="9" s="1"/>
  <c r="R4455" i="9"/>
  <c r="P4455" i="9"/>
  <c r="O4455" i="9"/>
  <c r="N4455" i="9"/>
  <c r="M4455" i="9"/>
  <c r="K4455" i="9"/>
  <c r="L4455" i="9" s="1"/>
  <c r="T4454" i="9"/>
  <c r="S4454" i="9"/>
  <c r="R4454" i="9"/>
  <c r="O4454" i="9"/>
  <c r="P4454" i="9" s="1"/>
  <c r="M4454" i="9"/>
  <c r="N4454" i="9" s="1"/>
  <c r="L4454" i="9"/>
  <c r="K4454" i="9"/>
  <c r="S4453" i="9"/>
  <c r="T4453" i="9" s="1"/>
  <c r="R4453" i="9"/>
  <c r="P4453" i="9"/>
  <c r="O4453" i="9"/>
  <c r="M4453" i="9"/>
  <c r="N4453" i="9" s="1"/>
  <c r="L4453" i="9"/>
  <c r="K4453" i="9"/>
  <c r="T4452" i="9"/>
  <c r="S4452" i="9"/>
  <c r="R4452" i="9"/>
  <c r="O4452" i="9"/>
  <c r="P4452" i="9" s="1"/>
  <c r="N4452" i="9"/>
  <c r="M4452" i="9"/>
  <c r="K4452" i="9"/>
  <c r="L4452" i="9" s="1"/>
  <c r="S4451" i="9"/>
  <c r="T4451" i="9" s="1"/>
  <c r="R4451" i="9"/>
  <c r="O4451" i="9"/>
  <c r="P4451" i="9" s="1"/>
  <c r="N4451" i="9"/>
  <c r="M4451" i="9"/>
  <c r="L4451" i="9"/>
  <c r="K4451" i="9"/>
  <c r="T4450" i="9"/>
  <c r="S4450" i="9"/>
  <c r="R4450" i="9"/>
  <c r="P4450" i="9"/>
  <c r="O4450" i="9"/>
  <c r="M4450" i="9"/>
  <c r="N4450" i="9" s="1"/>
  <c r="K4450" i="9"/>
  <c r="L4450" i="9" s="1"/>
  <c r="S4449" i="9"/>
  <c r="T4449" i="9" s="1"/>
  <c r="R4449" i="9"/>
  <c r="P4449" i="9"/>
  <c r="O4449" i="9"/>
  <c r="N4449" i="9"/>
  <c r="M4449" i="9"/>
  <c r="L4449" i="9"/>
  <c r="K4449" i="9"/>
  <c r="S4448" i="9"/>
  <c r="T4448" i="9" s="1"/>
  <c r="R4448" i="9"/>
  <c r="O4448" i="9"/>
  <c r="P4448" i="9" s="1"/>
  <c r="M4448" i="9"/>
  <c r="N4448" i="9" s="1"/>
  <c r="K4448" i="9"/>
  <c r="L4448" i="9" s="1"/>
  <c r="S4447" i="9"/>
  <c r="T4447" i="9" s="1"/>
  <c r="R4447" i="9"/>
  <c r="P4447" i="9"/>
  <c r="O4447" i="9"/>
  <c r="N4447" i="9"/>
  <c r="M4447" i="9"/>
  <c r="K4447" i="9"/>
  <c r="L4447" i="9" s="1"/>
  <c r="S4446" i="9"/>
  <c r="T4446" i="9" s="1"/>
  <c r="R4446" i="9"/>
  <c r="O4446" i="9"/>
  <c r="P4446" i="9" s="1"/>
  <c r="M4446" i="9"/>
  <c r="N4446" i="9" s="1"/>
  <c r="L4446" i="9"/>
  <c r="K4446" i="9"/>
  <c r="S4445" i="9"/>
  <c r="T4445" i="9" s="1"/>
  <c r="R4445" i="9"/>
  <c r="P4445" i="9"/>
  <c r="O4445" i="9"/>
  <c r="M4445" i="9"/>
  <c r="N4445" i="9" s="1"/>
  <c r="L4445" i="9"/>
  <c r="K4445" i="9"/>
  <c r="S4444" i="9"/>
  <c r="T4444" i="9" s="1"/>
  <c r="R4444" i="9"/>
  <c r="O4444" i="9"/>
  <c r="P4444" i="9" s="1"/>
  <c r="N4444" i="9"/>
  <c r="M4444" i="9"/>
  <c r="K4444" i="9"/>
  <c r="L4444" i="9" s="1"/>
  <c r="S4443" i="9"/>
  <c r="T4443" i="9" s="1"/>
  <c r="R4443" i="9"/>
  <c r="O4443" i="9"/>
  <c r="P4443" i="9" s="1"/>
  <c r="N4443" i="9"/>
  <c r="M4443" i="9"/>
  <c r="L4443" i="9"/>
  <c r="K4443" i="9"/>
  <c r="S4442" i="9"/>
  <c r="T4442" i="9" s="1"/>
  <c r="R4442" i="9"/>
  <c r="P4442" i="9"/>
  <c r="O4442" i="9"/>
  <c r="M4442" i="9"/>
  <c r="N4442" i="9" s="1"/>
  <c r="K4442" i="9"/>
  <c r="L4442" i="9" s="1"/>
  <c r="S4441" i="9"/>
  <c r="T4441" i="9" s="1"/>
  <c r="R4441" i="9"/>
  <c r="P4441" i="9"/>
  <c r="O4441" i="9"/>
  <c r="N4441" i="9"/>
  <c r="M4441" i="9"/>
  <c r="L4441" i="9"/>
  <c r="K4441" i="9"/>
  <c r="M4440" i="9"/>
  <c r="N4440" i="9" s="1"/>
  <c r="L4440" i="9"/>
  <c r="K4440" i="9"/>
  <c r="Q4439" i="9"/>
  <c r="R4439" i="9" s="1"/>
  <c r="P4439" i="9"/>
  <c r="O4439" i="9"/>
  <c r="M4439" i="9"/>
  <c r="N4439" i="9" s="1"/>
  <c r="L4439" i="9"/>
  <c r="K4439" i="9"/>
  <c r="R4438" i="9"/>
  <c r="Q4438" i="9"/>
  <c r="P4438" i="9"/>
  <c r="O4438" i="9"/>
  <c r="M4438" i="9"/>
  <c r="N4438" i="9" s="1"/>
  <c r="L4438" i="9"/>
  <c r="K4438" i="9"/>
  <c r="Q4437" i="9"/>
  <c r="R4437" i="9" s="1"/>
  <c r="P4437" i="9"/>
  <c r="O4437" i="9"/>
  <c r="M4437" i="9"/>
  <c r="N4437" i="9" s="1"/>
  <c r="L4437" i="9"/>
  <c r="K4437" i="9"/>
  <c r="Q4436" i="9"/>
  <c r="R4436" i="9" s="1"/>
  <c r="P4436" i="9"/>
  <c r="O4436" i="9"/>
  <c r="M4436" i="9"/>
  <c r="N4436" i="9" s="1"/>
  <c r="L4436" i="9"/>
  <c r="K4436" i="9"/>
  <c r="Q4435" i="9"/>
  <c r="R4435" i="9" s="1"/>
  <c r="P4435" i="9"/>
  <c r="O4435" i="9"/>
  <c r="M4435" i="9"/>
  <c r="N4435" i="9" s="1"/>
  <c r="L4435" i="9"/>
  <c r="K4435" i="9"/>
  <c r="R4434" i="9"/>
  <c r="Q4434" i="9"/>
  <c r="P4434" i="9"/>
  <c r="O4434" i="9"/>
  <c r="M4434" i="9"/>
  <c r="N4434" i="9" s="1"/>
  <c r="L4434" i="9"/>
  <c r="K4434" i="9"/>
  <c r="Q4433" i="9"/>
  <c r="R4433" i="9" s="1"/>
  <c r="P4433" i="9"/>
  <c r="O4433" i="9"/>
  <c r="M4433" i="9"/>
  <c r="N4433" i="9" s="1"/>
  <c r="L4433" i="9"/>
  <c r="K4433" i="9"/>
  <c r="R4432" i="9"/>
  <c r="Q4432" i="9"/>
  <c r="P4432" i="9"/>
  <c r="O4432" i="9"/>
  <c r="M4432" i="9"/>
  <c r="N4432" i="9" s="1"/>
  <c r="L4432" i="9"/>
  <c r="K4432" i="9"/>
  <c r="Q4431" i="9"/>
  <c r="R4431" i="9" s="1"/>
  <c r="P4431" i="9"/>
  <c r="O4431" i="9"/>
  <c r="M4431" i="9"/>
  <c r="N4431" i="9" s="1"/>
  <c r="L4431" i="9"/>
  <c r="K4431" i="9"/>
  <c r="R4430" i="9"/>
  <c r="Q4430" i="9"/>
  <c r="P4430" i="9"/>
  <c r="O4430" i="9"/>
  <c r="M4430" i="9"/>
  <c r="N4430" i="9" s="1"/>
  <c r="L4430" i="9"/>
  <c r="K4430" i="9"/>
  <c r="R4429" i="9"/>
  <c r="Q4429" i="9"/>
  <c r="P4429" i="9"/>
  <c r="O4429" i="9"/>
  <c r="M4429" i="9"/>
  <c r="N4429" i="9" s="1"/>
  <c r="L4429" i="9"/>
  <c r="K4429" i="9"/>
  <c r="Q4428" i="9"/>
  <c r="R4428" i="9" s="1"/>
  <c r="P4428" i="9"/>
  <c r="O4428" i="9"/>
  <c r="M4428" i="9"/>
  <c r="N4428" i="9" s="1"/>
  <c r="L4428" i="9"/>
  <c r="K4428" i="9"/>
  <c r="Q4427" i="9"/>
  <c r="R4427" i="9" s="1"/>
  <c r="P4427" i="9"/>
  <c r="O4427" i="9"/>
  <c r="M4427" i="9"/>
  <c r="N4427" i="9" s="1"/>
  <c r="L4427" i="9"/>
  <c r="K4427" i="9"/>
  <c r="R4426" i="9"/>
  <c r="Q4426" i="9"/>
  <c r="P4426" i="9"/>
  <c r="O4426" i="9"/>
  <c r="M4426" i="9"/>
  <c r="N4426" i="9" s="1"/>
  <c r="L4426" i="9"/>
  <c r="K4426" i="9"/>
  <c r="Q4425" i="9"/>
  <c r="R4425" i="9" s="1"/>
  <c r="P4425" i="9"/>
  <c r="O4425" i="9"/>
  <c r="M4425" i="9"/>
  <c r="N4425" i="9" s="1"/>
  <c r="L4425" i="9"/>
  <c r="K4425" i="9"/>
  <c r="R4424" i="9"/>
  <c r="Q4424" i="9"/>
  <c r="P4424" i="9"/>
  <c r="O4424" i="9"/>
  <c r="M4424" i="9"/>
  <c r="N4424" i="9" s="1"/>
  <c r="L4424" i="9"/>
  <c r="K4424" i="9"/>
  <c r="Q4423" i="9"/>
  <c r="R4423" i="9" s="1"/>
  <c r="P4423" i="9"/>
  <c r="O4423" i="9"/>
  <c r="M4423" i="9"/>
  <c r="N4423" i="9" s="1"/>
  <c r="L4423" i="9"/>
  <c r="K4423" i="9"/>
  <c r="R4422" i="9"/>
  <c r="Q4422" i="9"/>
  <c r="P4422" i="9"/>
  <c r="O4422" i="9"/>
  <c r="M4422" i="9"/>
  <c r="N4422" i="9" s="1"/>
  <c r="L4422" i="9"/>
  <c r="K4422" i="9"/>
  <c r="Q4421" i="9"/>
  <c r="R4421" i="9" s="1"/>
  <c r="P4421" i="9"/>
  <c r="O4421" i="9"/>
  <c r="M4421" i="9"/>
  <c r="N4421" i="9" s="1"/>
  <c r="L4421" i="9"/>
  <c r="K4421" i="9"/>
  <c r="Q4420" i="9"/>
  <c r="R4420" i="9" s="1"/>
  <c r="P4420" i="9"/>
  <c r="O4420" i="9"/>
  <c r="M4420" i="9"/>
  <c r="N4420" i="9" s="1"/>
  <c r="L4420" i="9"/>
  <c r="K4420" i="9"/>
  <c r="Q4419" i="9"/>
  <c r="R4419" i="9" s="1"/>
  <c r="P4419" i="9"/>
  <c r="O4419" i="9"/>
  <c r="M4419" i="9"/>
  <c r="N4419" i="9" s="1"/>
  <c r="L4419" i="9"/>
  <c r="K4419" i="9"/>
  <c r="R4418" i="9"/>
  <c r="Q4418" i="9"/>
  <c r="P4418" i="9"/>
  <c r="O4418" i="9"/>
  <c r="M4418" i="9"/>
  <c r="N4418" i="9" s="1"/>
  <c r="L4418" i="9"/>
  <c r="K4418" i="9"/>
  <c r="Q4417" i="9"/>
  <c r="R4417" i="9" s="1"/>
  <c r="P4417" i="9"/>
  <c r="O4417" i="9"/>
  <c r="M4417" i="9"/>
  <c r="N4417" i="9" s="1"/>
  <c r="L4417" i="9"/>
  <c r="K4417" i="9"/>
  <c r="R4416" i="9"/>
  <c r="Q4416" i="9"/>
  <c r="P4416" i="9"/>
  <c r="O4416" i="9"/>
  <c r="M4416" i="9"/>
  <c r="N4416" i="9" s="1"/>
  <c r="L4416" i="9"/>
  <c r="K4416" i="9"/>
  <c r="Q4415" i="9"/>
  <c r="R4415" i="9" s="1"/>
  <c r="P4415" i="9"/>
  <c r="O4415" i="9"/>
  <c r="M4415" i="9"/>
  <c r="N4415" i="9" s="1"/>
  <c r="L4415" i="9"/>
  <c r="K4415" i="9"/>
  <c r="R4414" i="9"/>
  <c r="Q4414" i="9"/>
  <c r="P4414" i="9"/>
  <c r="O4414" i="9"/>
  <c r="M4414" i="9"/>
  <c r="N4414" i="9" s="1"/>
  <c r="L4414" i="9"/>
  <c r="K4414" i="9"/>
  <c r="R4413" i="9"/>
  <c r="Q4413" i="9"/>
  <c r="P4413" i="9"/>
  <c r="O4413" i="9"/>
  <c r="M4413" i="9"/>
  <c r="N4413" i="9" s="1"/>
  <c r="L4413" i="9"/>
  <c r="K4413" i="9"/>
  <c r="Q4412" i="9"/>
  <c r="R4412" i="9" s="1"/>
  <c r="P4412" i="9"/>
  <c r="O4412" i="9"/>
  <c r="M4412" i="9"/>
  <c r="N4412" i="9" s="1"/>
  <c r="L4412" i="9"/>
  <c r="K4412" i="9"/>
  <c r="Q4411" i="9"/>
  <c r="R4411" i="9" s="1"/>
  <c r="P4411" i="9"/>
  <c r="O4411" i="9"/>
  <c r="M4411" i="9"/>
  <c r="N4411" i="9" s="1"/>
  <c r="L4411" i="9"/>
  <c r="K4411" i="9"/>
  <c r="Q4410" i="9"/>
  <c r="R4410" i="9" s="1"/>
  <c r="P4410" i="9"/>
  <c r="O4410" i="9"/>
  <c r="M4410" i="9"/>
  <c r="N4410" i="9" s="1"/>
  <c r="L4410" i="9"/>
  <c r="K4410" i="9"/>
  <c r="Q4409" i="9"/>
  <c r="R4409" i="9" s="1"/>
  <c r="P4409" i="9"/>
  <c r="O4409" i="9"/>
  <c r="M4409" i="9"/>
  <c r="N4409" i="9" s="1"/>
  <c r="L4409" i="9"/>
  <c r="K4409" i="9"/>
  <c r="R4408" i="9"/>
  <c r="Q4408" i="9"/>
  <c r="P4408" i="9"/>
  <c r="O4408" i="9"/>
  <c r="M4408" i="9"/>
  <c r="N4408" i="9" s="1"/>
  <c r="L4408" i="9"/>
  <c r="K4408" i="9"/>
  <c r="Q4407" i="9"/>
  <c r="R4407" i="9" s="1"/>
  <c r="P4407" i="9"/>
  <c r="O4407" i="9"/>
  <c r="M4407" i="9"/>
  <c r="N4407" i="9" s="1"/>
  <c r="L4407" i="9"/>
  <c r="K4407" i="9"/>
  <c r="Q4406" i="9"/>
  <c r="R4406" i="9" s="1"/>
  <c r="P4406" i="9"/>
  <c r="O4406" i="9"/>
  <c r="M4406" i="9"/>
  <c r="N4406" i="9" s="1"/>
  <c r="L4406" i="9"/>
  <c r="K4406" i="9"/>
  <c r="Q4405" i="9"/>
  <c r="R4405" i="9" s="1"/>
  <c r="P4405" i="9"/>
  <c r="O4405" i="9"/>
  <c r="M4405" i="9"/>
  <c r="N4405" i="9" s="1"/>
  <c r="L4405" i="9"/>
  <c r="K4405" i="9"/>
  <c r="Q4404" i="9"/>
  <c r="R4404" i="9" s="1"/>
  <c r="P4404" i="9"/>
  <c r="O4404" i="9"/>
  <c r="M4404" i="9"/>
  <c r="N4404" i="9" s="1"/>
  <c r="L4404" i="9"/>
  <c r="K4404" i="9"/>
  <c r="R4403" i="9"/>
  <c r="Q4403" i="9"/>
  <c r="O4403" i="9"/>
  <c r="P4403" i="9" s="1"/>
  <c r="M4403" i="9"/>
  <c r="N4403" i="9" s="1"/>
  <c r="L4403" i="9"/>
  <c r="K4403" i="9"/>
  <c r="Q4402" i="9"/>
  <c r="R4402" i="9" s="1"/>
  <c r="O4402" i="9"/>
  <c r="P4402" i="9" s="1"/>
  <c r="M4402" i="9"/>
  <c r="N4402" i="9" s="1"/>
  <c r="L4402" i="9"/>
  <c r="K4402" i="9"/>
  <c r="Q4401" i="9"/>
  <c r="R4401" i="9" s="1"/>
  <c r="P4401" i="9"/>
  <c r="O4401" i="9"/>
  <c r="M4401" i="9"/>
  <c r="N4401" i="9" s="1"/>
  <c r="L4401" i="9"/>
  <c r="K4401" i="9"/>
  <c r="Q4400" i="9"/>
  <c r="R4400" i="9" s="1"/>
  <c r="O4400" i="9"/>
  <c r="P4400" i="9" s="1"/>
  <c r="M4400" i="9"/>
  <c r="N4400" i="9" s="1"/>
  <c r="L4400" i="9"/>
  <c r="K4400" i="9"/>
  <c r="Q4399" i="9"/>
  <c r="R4399" i="9" s="1"/>
  <c r="O4399" i="9"/>
  <c r="P4399" i="9" s="1"/>
  <c r="M4399" i="9"/>
  <c r="N4399" i="9" s="1"/>
  <c r="L4399" i="9"/>
  <c r="K4399" i="9"/>
  <c r="R4398" i="9"/>
  <c r="Q4398" i="9"/>
  <c r="P4398" i="9"/>
  <c r="O4398" i="9"/>
  <c r="M4398" i="9"/>
  <c r="N4398" i="9" s="1"/>
  <c r="L4398" i="9"/>
  <c r="K4398" i="9"/>
  <c r="Q4397" i="9"/>
  <c r="R4397" i="9" s="1"/>
  <c r="O4397" i="9"/>
  <c r="P4397" i="9" s="1"/>
  <c r="M4397" i="9"/>
  <c r="N4397" i="9" s="1"/>
  <c r="L4397" i="9"/>
  <c r="K4397" i="9"/>
  <c r="Q4396" i="9"/>
  <c r="R4396" i="9" s="1"/>
  <c r="P4396" i="9"/>
  <c r="O4396" i="9"/>
  <c r="M4396" i="9"/>
  <c r="N4396" i="9" s="1"/>
  <c r="L4396" i="9"/>
  <c r="K4396" i="9"/>
  <c r="R4395" i="9"/>
  <c r="Q4395" i="9"/>
  <c r="P4395" i="9"/>
  <c r="O4395" i="9"/>
  <c r="M4395" i="9"/>
  <c r="N4395" i="9" s="1"/>
  <c r="L4395" i="9"/>
  <c r="K4395" i="9"/>
  <c r="Q4394" i="9"/>
  <c r="R4394" i="9" s="1"/>
  <c r="O4394" i="9"/>
  <c r="P4394" i="9" s="1"/>
  <c r="M4394" i="9"/>
  <c r="N4394" i="9" s="1"/>
  <c r="L4394" i="9"/>
  <c r="K4394" i="9"/>
  <c r="Q4393" i="9"/>
  <c r="R4393" i="9" s="1"/>
  <c r="P4393" i="9"/>
  <c r="O4393" i="9"/>
  <c r="M4393" i="9"/>
  <c r="N4393" i="9" s="1"/>
  <c r="L4393" i="9"/>
  <c r="K4393" i="9"/>
  <c r="Q4392" i="9"/>
  <c r="R4392" i="9" s="1"/>
  <c r="O4392" i="9"/>
  <c r="P4392" i="9" s="1"/>
  <c r="M4392" i="9"/>
  <c r="N4392" i="9" s="1"/>
  <c r="L4392" i="9"/>
  <c r="K4392" i="9"/>
  <c r="Q4391" i="9"/>
  <c r="R4391" i="9" s="1"/>
  <c r="O4391" i="9"/>
  <c r="P4391" i="9" s="1"/>
  <c r="M4391" i="9"/>
  <c r="N4391" i="9" s="1"/>
  <c r="L4391" i="9"/>
  <c r="K4391" i="9"/>
  <c r="R4390" i="9"/>
  <c r="Q4390" i="9"/>
  <c r="P4390" i="9"/>
  <c r="O4390" i="9"/>
  <c r="M4390" i="9"/>
  <c r="N4390" i="9" s="1"/>
  <c r="L4390" i="9"/>
  <c r="K4390" i="9"/>
  <c r="Q4389" i="9"/>
  <c r="R4389" i="9" s="1"/>
  <c r="O4389" i="9"/>
  <c r="P4389" i="9" s="1"/>
  <c r="M4389" i="9"/>
  <c r="N4389" i="9" s="1"/>
  <c r="L4389" i="9"/>
  <c r="K4389" i="9"/>
  <c r="Q4388" i="9"/>
  <c r="R4388" i="9" s="1"/>
  <c r="P4388" i="9"/>
  <c r="O4388" i="9"/>
  <c r="M4388" i="9"/>
  <c r="N4388" i="9" s="1"/>
  <c r="L4388" i="9"/>
  <c r="K4388" i="9"/>
  <c r="Q4387" i="9"/>
  <c r="R4387" i="9" s="1"/>
  <c r="P4387" i="9"/>
  <c r="O4387" i="9"/>
  <c r="M4387" i="9"/>
  <c r="N4387" i="9" s="1"/>
  <c r="L4387" i="9"/>
  <c r="K4387" i="9"/>
  <c r="Q4386" i="9"/>
  <c r="R4386" i="9" s="1"/>
  <c r="O4386" i="9"/>
  <c r="P4386" i="9" s="1"/>
  <c r="M4386" i="9"/>
  <c r="N4386" i="9" s="1"/>
  <c r="L4386" i="9"/>
  <c r="K4386" i="9"/>
  <c r="Q4385" i="9"/>
  <c r="R4385" i="9" s="1"/>
  <c r="P4385" i="9"/>
  <c r="O4385" i="9"/>
  <c r="M4385" i="9"/>
  <c r="N4385" i="9" s="1"/>
  <c r="L4385" i="9"/>
  <c r="K4385" i="9"/>
  <c r="Q4384" i="9"/>
  <c r="R4384" i="9" s="1"/>
  <c r="O4384" i="9"/>
  <c r="P4384" i="9" s="1"/>
  <c r="M4384" i="9"/>
  <c r="N4384" i="9" s="1"/>
  <c r="L4384" i="9"/>
  <c r="K4384" i="9"/>
  <c r="Q4383" i="9"/>
  <c r="R4383" i="9" s="1"/>
  <c r="O4383" i="9"/>
  <c r="P4383" i="9" s="1"/>
  <c r="M4383" i="9"/>
  <c r="N4383" i="9" s="1"/>
  <c r="L4383" i="9"/>
  <c r="K4383" i="9"/>
  <c r="R4382" i="9"/>
  <c r="Q4382" i="9"/>
  <c r="P4382" i="9"/>
  <c r="O4382" i="9"/>
  <c r="M4382" i="9"/>
  <c r="N4382" i="9" s="1"/>
  <c r="L4382" i="9"/>
  <c r="K4382" i="9"/>
  <c r="Q4381" i="9"/>
  <c r="R4381" i="9" s="1"/>
  <c r="O4381" i="9"/>
  <c r="P4381" i="9" s="1"/>
  <c r="M4381" i="9"/>
  <c r="N4381" i="9" s="1"/>
  <c r="L4381" i="9"/>
  <c r="K4381" i="9"/>
  <c r="Q4380" i="9"/>
  <c r="R4380" i="9" s="1"/>
  <c r="P4380" i="9"/>
  <c r="O4380" i="9"/>
  <c r="M4380" i="9"/>
  <c r="N4380" i="9" s="1"/>
  <c r="L4380" i="9"/>
  <c r="K4380" i="9"/>
  <c r="R4379" i="9"/>
  <c r="Q4379" i="9"/>
  <c r="P4379" i="9"/>
  <c r="O4379" i="9"/>
  <c r="M4379" i="9"/>
  <c r="N4379" i="9" s="1"/>
  <c r="L4379" i="9"/>
  <c r="K4379" i="9"/>
  <c r="Q4378" i="9"/>
  <c r="R4378" i="9" s="1"/>
  <c r="O4378" i="9"/>
  <c r="P4378" i="9" s="1"/>
  <c r="M4378" i="9"/>
  <c r="N4378" i="9" s="1"/>
  <c r="L4378" i="9"/>
  <c r="K4378" i="9"/>
  <c r="Q4377" i="9"/>
  <c r="R4377" i="9" s="1"/>
  <c r="P4377" i="9"/>
  <c r="O4377" i="9"/>
  <c r="M4377" i="9"/>
  <c r="N4377" i="9" s="1"/>
  <c r="L4377" i="9"/>
  <c r="K4377" i="9"/>
  <c r="Q4376" i="9"/>
  <c r="R4376" i="9" s="1"/>
  <c r="O4376" i="9"/>
  <c r="P4376" i="9" s="1"/>
  <c r="M4376" i="9"/>
  <c r="N4376" i="9" s="1"/>
  <c r="L4376" i="9"/>
  <c r="K4376" i="9"/>
  <c r="Q4375" i="9"/>
  <c r="R4375" i="9" s="1"/>
  <c r="O4375" i="9"/>
  <c r="P4375" i="9" s="1"/>
  <c r="M4375" i="9"/>
  <c r="N4375" i="9" s="1"/>
  <c r="L4375" i="9"/>
  <c r="K4375" i="9"/>
  <c r="R4374" i="9"/>
  <c r="Q4374" i="9"/>
  <c r="P4374" i="9"/>
  <c r="O4374" i="9"/>
  <c r="M4374" i="9"/>
  <c r="N4374" i="9" s="1"/>
  <c r="L4374" i="9"/>
  <c r="K4374" i="9"/>
  <c r="Q4373" i="9"/>
  <c r="R4373" i="9" s="1"/>
  <c r="O4373" i="9"/>
  <c r="P4373" i="9" s="1"/>
  <c r="M4373" i="9"/>
  <c r="N4373" i="9" s="1"/>
  <c r="L4373" i="9"/>
  <c r="K4373" i="9"/>
  <c r="Q4372" i="9"/>
  <c r="R4372" i="9" s="1"/>
  <c r="P4372" i="9"/>
  <c r="O4372" i="9"/>
  <c r="M4372" i="9"/>
  <c r="N4372" i="9" s="1"/>
  <c r="L4372" i="9"/>
  <c r="K4372" i="9"/>
  <c r="Q4371" i="9"/>
  <c r="R4371" i="9" s="1"/>
  <c r="P4371" i="9"/>
  <c r="O4371" i="9"/>
  <c r="M4371" i="9"/>
  <c r="N4371" i="9" s="1"/>
  <c r="L4371" i="9"/>
  <c r="K4371" i="9"/>
  <c r="Q4370" i="9"/>
  <c r="R4370" i="9" s="1"/>
  <c r="O4370" i="9"/>
  <c r="P4370" i="9" s="1"/>
  <c r="M4370" i="9"/>
  <c r="N4370" i="9" s="1"/>
  <c r="L4370" i="9"/>
  <c r="K4370" i="9"/>
  <c r="Q4369" i="9"/>
  <c r="R4369" i="9" s="1"/>
  <c r="P4369" i="9"/>
  <c r="O4369" i="9"/>
  <c r="M4369" i="9"/>
  <c r="N4369" i="9" s="1"/>
  <c r="L4369" i="9"/>
  <c r="K4369" i="9"/>
  <c r="Q4368" i="9"/>
  <c r="R4368" i="9" s="1"/>
  <c r="O4368" i="9"/>
  <c r="P4368" i="9" s="1"/>
  <c r="M4368" i="9"/>
  <c r="N4368" i="9" s="1"/>
  <c r="L4368" i="9"/>
  <c r="K4368" i="9"/>
  <c r="Q4367" i="9"/>
  <c r="R4367" i="9" s="1"/>
  <c r="O4367" i="9"/>
  <c r="P4367" i="9" s="1"/>
  <c r="M4367" i="9"/>
  <c r="N4367" i="9" s="1"/>
  <c r="L4367" i="9"/>
  <c r="K4367" i="9"/>
  <c r="R4366" i="9"/>
  <c r="Q4366" i="9"/>
  <c r="P4366" i="9"/>
  <c r="O4366" i="9"/>
  <c r="M4366" i="9"/>
  <c r="N4366" i="9" s="1"/>
  <c r="L4366" i="9"/>
  <c r="K4366" i="9"/>
  <c r="Q4365" i="9"/>
  <c r="R4365" i="9" s="1"/>
  <c r="O4365" i="9"/>
  <c r="P4365" i="9" s="1"/>
  <c r="M4365" i="9"/>
  <c r="N4365" i="9" s="1"/>
  <c r="L4365" i="9"/>
  <c r="K4365" i="9"/>
  <c r="Q4364" i="9"/>
  <c r="R4364" i="9" s="1"/>
  <c r="P4364" i="9"/>
  <c r="O4364" i="9"/>
  <c r="M4364" i="9"/>
  <c r="N4364" i="9" s="1"/>
  <c r="L4364" i="9"/>
  <c r="K4364" i="9"/>
  <c r="R4363" i="9"/>
  <c r="Q4363" i="9"/>
  <c r="P4363" i="9"/>
  <c r="O4363" i="9"/>
  <c r="M4363" i="9"/>
  <c r="N4363" i="9" s="1"/>
  <c r="L4363" i="9"/>
  <c r="K4363" i="9"/>
  <c r="Q4362" i="9"/>
  <c r="R4362" i="9" s="1"/>
  <c r="O4362" i="9"/>
  <c r="P4362" i="9" s="1"/>
  <c r="M4362" i="9"/>
  <c r="N4362" i="9" s="1"/>
  <c r="L4362" i="9"/>
  <c r="K4362" i="9"/>
  <c r="Q4361" i="9"/>
  <c r="R4361" i="9" s="1"/>
  <c r="P4361" i="9"/>
  <c r="O4361" i="9"/>
  <c r="M4361" i="9"/>
  <c r="N4361" i="9" s="1"/>
  <c r="L4361" i="9"/>
  <c r="K4361" i="9"/>
  <c r="Q4360" i="9"/>
  <c r="R4360" i="9" s="1"/>
  <c r="O4360" i="9"/>
  <c r="P4360" i="9" s="1"/>
  <c r="M4360" i="9"/>
  <c r="N4360" i="9" s="1"/>
  <c r="L4360" i="9"/>
  <c r="K4360" i="9"/>
  <c r="Q4359" i="9"/>
  <c r="R4359" i="9" s="1"/>
  <c r="O4359" i="9"/>
  <c r="P4359" i="9" s="1"/>
  <c r="M4359" i="9"/>
  <c r="N4359" i="9" s="1"/>
  <c r="L4359" i="9"/>
  <c r="K4359" i="9"/>
  <c r="R4358" i="9"/>
  <c r="Q4358" i="9"/>
  <c r="P4358" i="9"/>
  <c r="O4358" i="9"/>
  <c r="M4358" i="9"/>
  <c r="N4358" i="9" s="1"/>
  <c r="L4358" i="9"/>
  <c r="K4358" i="9"/>
  <c r="Q4357" i="9"/>
  <c r="R4357" i="9" s="1"/>
  <c r="P4357" i="9"/>
  <c r="O4357" i="9"/>
  <c r="M4357" i="9"/>
  <c r="N4357" i="9" s="1"/>
  <c r="L4357" i="9"/>
  <c r="K4357" i="9"/>
  <c r="R4356" i="9"/>
  <c r="Q4356" i="9"/>
  <c r="P4356" i="9"/>
  <c r="O4356" i="9"/>
  <c r="M4356" i="9"/>
  <c r="N4356" i="9" s="1"/>
  <c r="L4356" i="9"/>
  <c r="K4356" i="9"/>
  <c r="Q4355" i="9"/>
  <c r="R4355" i="9" s="1"/>
  <c r="P4355" i="9"/>
  <c r="O4355" i="9"/>
  <c r="M4355" i="9"/>
  <c r="N4355" i="9" s="1"/>
  <c r="L4355" i="9"/>
  <c r="K4355" i="9"/>
  <c r="R4354" i="9"/>
  <c r="Q4354" i="9"/>
  <c r="P4354" i="9"/>
  <c r="O4354" i="9"/>
  <c r="M4354" i="9"/>
  <c r="N4354" i="9" s="1"/>
  <c r="L4354" i="9"/>
  <c r="K4354" i="9"/>
  <c r="R4353" i="9"/>
  <c r="Q4353" i="9"/>
  <c r="P4353" i="9"/>
  <c r="O4353" i="9"/>
  <c r="M4353" i="9"/>
  <c r="N4353" i="9" s="1"/>
  <c r="L4353" i="9"/>
  <c r="K4353" i="9"/>
  <c r="Q4352" i="9"/>
  <c r="R4352" i="9" s="1"/>
  <c r="P4352" i="9"/>
  <c r="O4352" i="9"/>
  <c r="M4352" i="9"/>
  <c r="N4352" i="9" s="1"/>
  <c r="L4352" i="9"/>
  <c r="K4352" i="9"/>
  <c r="Q4351" i="9"/>
  <c r="R4351" i="9" s="1"/>
  <c r="P4351" i="9"/>
  <c r="O4351" i="9"/>
  <c r="M4351" i="9"/>
  <c r="N4351" i="9" s="1"/>
  <c r="L4351" i="9"/>
  <c r="K4351" i="9"/>
  <c r="R4350" i="9"/>
  <c r="Q4350" i="9"/>
  <c r="P4350" i="9"/>
  <c r="O4350" i="9"/>
  <c r="M4350" i="9"/>
  <c r="N4350" i="9" s="1"/>
  <c r="L4350" i="9"/>
  <c r="K4350" i="9"/>
  <c r="Q4349" i="9"/>
  <c r="R4349" i="9" s="1"/>
  <c r="P4349" i="9"/>
  <c r="O4349" i="9"/>
  <c r="M4349" i="9"/>
  <c r="N4349" i="9" s="1"/>
  <c r="L4349" i="9"/>
  <c r="K4349" i="9"/>
  <c r="R4348" i="9"/>
  <c r="Q4348" i="9"/>
  <c r="P4348" i="9"/>
  <c r="O4348" i="9"/>
  <c r="M4348" i="9"/>
  <c r="N4348" i="9" s="1"/>
  <c r="L4348" i="9"/>
  <c r="K4348" i="9"/>
  <c r="Q4347" i="9"/>
  <c r="R4347" i="9" s="1"/>
  <c r="P4347" i="9"/>
  <c r="O4347" i="9"/>
  <c r="M4347" i="9"/>
  <c r="N4347" i="9" s="1"/>
  <c r="L4347" i="9"/>
  <c r="K4347" i="9"/>
  <c r="R4346" i="9"/>
  <c r="Q4346" i="9"/>
  <c r="P4346" i="9"/>
  <c r="O4346" i="9"/>
  <c r="M4346" i="9"/>
  <c r="N4346" i="9" s="1"/>
  <c r="L4346" i="9"/>
  <c r="K4346" i="9"/>
  <c r="Q4345" i="9"/>
  <c r="R4345" i="9" s="1"/>
  <c r="P4345" i="9"/>
  <c r="O4345" i="9"/>
  <c r="M4345" i="9"/>
  <c r="N4345" i="9" s="1"/>
  <c r="L4345" i="9"/>
  <c r="K4345" i="9"/>
  <c r="Q4344" i="9"/>
  <c r="R4344" i="9" s="1"/>
  <c r="P4344" i="9"/>
  <c r="O4344" i="9"/>
  <c r="M4344" i="9"/>
  <c r="N4344" i="9" s="1"/>
  <c r="L4344" i="9"/>
  <c r="K4344" i="9"/>
  <c r="Q4343" i="9"/>
  <c r="R4343" i="9" s="1"/>
  <c r="P4343" i="9"/>
  <c r="O4343" i="9"/>
  <c r="M4343" i="9"/>
  <c r="N4343" i="9" s="1"/>
  <c r="L4343" i="9"/>
  <c r="K4343" i="9"/>
  <c r="R4342" i="9"/>
  <c r="Q4342" i="9"/>
  <c r="P4342" i="9"/>
  <c r="O4342" i="9"/>
  <c r="M4342" i="9"/>
  <c r="N4342" i="9" s="1"/>
  <c r="L4342" i="9"/>
  <c r="K4342" i="9"/>
  <c r="Q4341" i="9"/>
  <c r="R4341" i="9" s="1"/>
  <c r="P4341" i="9"/>
  <c r="O4341" i="9"/>
  <c r="M4341" i="9"/>
  <c r="N4341" i="9" s="1"/>
  <c r="L4341" i="9"/>
  <c r="K4341" i="9"/>
  <c r="R4340" i="9"/>
  <c r="Q4340" i="9"/>
  <c r="P4340" i="9"/>
  <c r="O4340" i="9"/>
  <c r="M4340" i="9"/>
  <c r="N4340" i="9" s="1"/>
  <c r="L4340" i="9"/>
  <c r="K4340" i="9"/>
  <c r="Q4339" i="9"/>
  <c r="R4339" i="9" s="1"/>
  <c r="P4339" i="9"/>
  <c r="O4339" i="9"/>
  <c r="M4339" i="9"/>
  <c r="N4339" i="9" s="1"/>
  <c r="L4339" i="9"/>
  <c r="K4339" i="9"/>
  <c r="R4338" i="9"/>
  <c r="Q4338" i="9"/>
  <c r="P4338" i="9"/>
  <c r="O4338" i="9"/>
  <c r="M4338" i="9"/>
  <c r="N4338" i="9" s="1"/>
  <c r="L4338" i="9"/>
  <c r="K4338" i="9"/>
  <c r="R4337" i="9"/>
  <c r="Q4337" i="9"/>
  <c r="P4337" i="9"/>
  <c r="O4337" i="9"/>
  <c r="M4337" i="9"/>
  <c r="N4337" i="9" s="1"/>
  <c r="L4337" i="9"/>
  <c r="K4337" i="9"/>
  <c r="Q4336" i="9"/>
  <c r="R4336" i="9" s="1"/>
  <c r="P4336" i="9"/>
  <c r="O4336" i="9"/>
  <c r="M4336" i="9"/>
  <c r="N4336" i="9" s="1"/>
  <c r="L4336" i="9"/>
  <c r="K4336" i="9"/>
  <c r="Q4335" i="9"/>
  <c r="R4335" i="9" s="1"/>
  <c r="P4335" i="9"/>
  <c r="O4335" i="9"/>
  <c r="M4335" i="9"/>
  <c r="N4335" i="9" s="1"/>
  <c r="L4335" i="9"/>
  <c r="K4335" i="9"/>
  <c r="Q4334" i="9"/>
  <c r="R4334" i="9" s="1"/>
  <c r="P4334" i="9"/>
  <c r="O4334" i="9"/>
  <c r="M4334" i="9"/>
  <c r="N4334" i="9" s="1"/>
  <c r="L4334" i="9"/>
  <c r="K4334" i="9"/>
  <c r="Q4333" i="9"/>
  <c r="R4333" i="9" s="1"/>
  <c r="P4333" i="9"/>
  <c r="O4333" i="9"/>
  <c r="M4333" i="9"/>
  <c r="N4333" i="9" s="1"/>
  <c r="L4333" i="9"/>
  <c r="K4333" i="9"/>
  <c r="Q4332" i="9"/>
  <c r="R4332" i="9" s="1"/>
  <c r="P4332" i="9"/>
  <c r="O4332" i="9"/>
  <c r="M4332" i="9"/>
  <c r="N4332" i="9" s="1"/>
  <c r="L4332" i="9"/>
  <c r="K4332" i="9"/>
  <c r="Q4331" i="9"/>
  <c r="R4331" i="9" s="1"/>
  <c r="P4331" i="9"/>
  <c r="O4331" i="9"/>
  <c r="M4331" i="9"/>
  <c r="N4331" i="9" s="1"/>
  <c r="L4331" i="9"/>
  <c r="K4331" i="9"/>
  <c r="Q4330" i="9"/>
  <c r="R4330" i="9" s="1"/>
  <c r="P4330" i="9"/>
  <c r="O4330" i="9"/>
  <c r="M4330" i="9"/>
  <c r="N4330" i="9" s="1"/>
  <c r="L4330" i="9"/>
  <c r="K4330" i="9"/>
  <c r="Q4329" i="9"/>
  <c r="R4329" i="9" s="1"/>
  <c r="P4329" i="9"/>
  <c r="O4329" i="9"/>
  <c r="M4329" i="9"/>
  <c r="N4329" i="9" s="1"/>
  <c r="L4329" i="9"/>
  <c r="K4329" i="9"/>
  <c r="R4328" i="9"/>
  <c r="Q4328" i="9"/>
  <c r="P4328" i="9"/>
  <c r="O4328" i="9"/>
  <c r="M4328" i="9"/>
  <c r="N4328" i="9" s="1"/>
  <c r="L4328" i="9"/>
  <c r="K4328" i="9"/>
  <c r="Q4327" i="9"/>
  <c r="R4327" i="9" s="1"/>
  <c r="P4327" i="9"/>
  <c r="O4327" i="9"/>
  <c r="M4327" i="9"/>
  <c r="N4327" i="9" s="1"/>
  <c r="L4327" i="9"/>
  <c r="K4327" i="9"/>
  <c r="Q4326" i="9"/>
  <c r="R4326" i="9" s="1"/>
  <c r="P4326" i="9"/>
  <c r="O4326" i="9"/>
  <c r="M4326" i="9"/>
  <c r="N4326" i="9" s="1"/>
  <c r="L4326" i="9"/>
  <c r="K4326" i="9"/>
  <c r="Q4325" i="9"/>
  <c r="R4325" i="9" s="1"/>
  <c r="P4325" i="9"/>
  <c r="O4325" i="9"/>
  <c r="M4325" i="9"/>
  <c r="N4325" i="9" s="1"/>
  <c r="L4325" i="9"/>
  <c r="K4325" i="9"/>
  <c r="Q4324" i="9"/>
  <c r="R4324" i="9" s="1"/>
  <c r="P4324" i="9"/>
  <c r="O4324" i="9"/>
  <c r="M4324" i="9"/>
  <c r="N4324" i="9" s="1"/>
  <c r="L4324" i="9"/>
  <c r="K4324" i="9"/>
  <c r="R4323" i="9"/>
  <c r="Q4323" i="9"/>
  <c r="P4323" i="9"/>
  <c r="O4323" i="9"/>
  <c r="M4323" i="9"/>
  <c r="N4323" i="9" s="1"/>
  <c r="L4323" i="9"/>
  <c r="K4323" i="9"/>
  <c r="Q4322" i="9"/>
  <c r="R4322" i="9" s="1"/>
  <c r="P4322" i="9"/>
  <c r="O4322" i="9"/>
  <c r="M4322" i="9"/>
  <c r="N4322" i="9" s="1"/>
  <c r="L4322" i="9"/>
  <c r="K4322" i="9"/>
  <c r="Q4321" i="9"/>
  <c r="R4321" i="9" s="1"/>
  <c r="P4321" i="9"/>
  <c r="O4321" i="9"/>
  <c r="M4321" i="9"/>
  <c r="N4321" i="9" s="1"/>
  <c r="L4321" i="9"/>
  <c r="K4321" i="9"/>
  <c r="Q4320" i="9"/>
  <c r="R4320" i="9" s="1"/>
  <c r="P4320" i="9"/>
  <c r="O4320" i="9"/>
  <c r="M4320" i="9"/>
  <c r="N4320" i="9" s="1"/>
  <c r="L4320" i="9"/>
  <c r="K4320" i="9"/>
  <c r="Q4319" i="9"/>
  <c r="R4319" i="9" s="1"/>
  <c r="P4319" i="9"/>
  <c r="O4319" i="9"/>
  <c r="M4319" i="9"/>
  <c r="N4319" i="9" s="1"/>
  <c r="L4319" i="9"/>
  <c r="K4319" i="9"/>
  <c r="Q4318" i="9"/>
  <c r="R4318" i="9" s="1"/>
  <c r="P4318" i="9"/>
  <c r="O4318" i="9"/>
  <c r="M4318" i="9"/>
  <c r="N4318" i="9" s="1"/>
  <c r="L4318" i="9"/>
  <c r="K4318" i="9"/>
  <c r="Q4317" i="9"/>
  <c r="R4317" i="9" s="1"/>
  <c r="P4317" i="9"/>
  <c r="O4317" i="9"/>
  <c r="M4317" i="9"/>
  <c r="N4317" i="9" s="1"/>
  <c r="L4317" i="9"/>
  <c r="K4317" i="9"/>
  <c r="Q4316" i="9"/>
  <c r="R4316" i="9" s="1"/>
  <c r="P4316" i="9"/>
  <c r="O4316" i="9"/>
  <c r="M4316" i="9"/>
  <c r="N4316" i="9" s="1"/>
  <c r="L4316" i="9"/>
  <c r="K4316" i="9"/>
  <c r="Q4315" i="9"/>
  <c r="R4315" i="9" s="1"/>
  <c r="P4315" i="9"/>
  <c r="O4315" i="9"/>
  <c r="M4315" i="9"/>
  <c r="N4315" i="9" s="1"/>
  <c r="L4315" i="9"/>
  <c r="K4315" i="9"/>
  <c r="Q4314" i="9"/>
  <c r="R4314" i="9" s="1"/>
  <c r="P4314" i="9"/>
  <c r="O4314" i="9"/>
  <c r="M4314" i="9"/>
  <c r="N4314" i="9" s="1"/>
  <c r="L4314" i="9"/>
  <c r="K4314" i="9"/>
  <c r="Q4313" i="9"/>
  <c r="R4313" i="9" s="1"/>
  <c r="P4313" i="9"/>
  <c r="O4313" i="9"/>
  <c r="M4313" i="9"/>
  <c r="N4313" i="9" s="1"/>
  <c r="L4313" i="9"/>
  <c r="K4313" i="9"/>
  <c r="R4312" i="9"/>
  <c r="Q4312" i="9"/>
  <c r="P4312" i="9"/>
  <c r="O4312" i="9"/>
  <c r="M4312" i="9"/>
  <c r="N4312" i="9" s="1"/>
  <c r="L4312" i="9"/>
  <c r="K4312" i="9"/>
  <c r="Q4311" i="9"/>
  <c r="R4311" i="9" s="1"/>
  <c r="P4311" i="9"/>
  <c r="O4311" i="9"/>
  <c r="M4311" i="9"/>
  <c r="N4311" i="9" s="1"/>
  <c r="L4311" i="9"/>
  <c r="K4311" i="9"/>
  <c r="Q4310" i="9"/>
  <c r="R4310" i="9" s="1"/>
  <c r="P4310" i="9"/>
  <c r="O4310" i="9"/>
  <c r="M4310" i="9"/>
  <c r="N4310" i="9" s="1"/>
  <c r="L4310" i="9"/>
  <c r="K4310" i="9"/>
  <c r="Q4309" i="9"/>
  <c r="R4309" i="9" s="1"/>
  <c r="P4309" i="9"/>
  <c r="O4309" i="9"/>
  <c r="M4309" i="9"/>
  <c r="N4309" i="9" s="1"/>
  <c r="L4309" i="9"/>
  <c r="K4309" i="9"/>
  <c r="Q4308" i="9"/>
  <c r="R4308" i="9" s="1"/>
  <c r="P4308" i="9"/>
  <c r="O4308" i="9"/>
  <c r="M4308" i="9"/>
  <c r="N4308" i="9" s="1"/>
  <c r="L4308" i="9"/>
  <c r="K4308" i="9"/>
  <c r="R4307" i="9"/>
  <c r="Q4307" i="9"/>
  <c r="P4307" i="9"/>
  <c r="O4307" i="9"/>
  <c r="M4307" i="9"/>
  <c r="N4307" i="9" s="1"/>
  <c r="L4307" i="9"/>
  <c r="K4307" i="9"/>
  <c r="Q4306" i="9"/>
  <c r="R4306" i="9" s="1"/>
  <c r="P4306" i="9"/>
  <c r="O4306" i="9"/>
  <c r="M4306" i="9"/>
  <c r="N4306" i="9" s="1"/>
  <c r="L4306" i="9"/>
  <c r="K4306" i="9"/>
  <c r="Q4305" i="9"/>
  <c r="R4305" i="9" s="1"/>
  <c r="P4305" i="9"/>
  <c r="O4305" i="9"/>
  <c r="M4305" i="9"/>
  <c r="N4305" i="9" s="1"/>
  <c r="L4305" i="9"/>
  <c r="K4305" i="9"/>
  <c r="Q4304" i="9"/>
  <c r="R4304" i="9" s="1"/>
  <c r="P4304" i="9"/>
  <c r="O4304" i="9"/>
  <c r="M4304" i="9"/>
  <c r="N4304" i="9" s="1"/>
  <c r="L4304" i="9"/>
  <c r="K4304" i="9"/>
  <c r="Q4303" i="9"/>
  <c r="R4303" i="9" s="1"/>
  <c r="P4303" i="9"/>
  <c r="O4303" i="9"/>
  <c r="M4303" i="9"/>
  <c r="N4303" i="9" s="1"/>
  <c r="L4303" i="9"/>
  <c r="K4303" i="9"/>
  <c r="Q4302" i="9"/>
  <c r="R4302" i="9" s="1"/>
  <c r="P4302" i="9"/>
  <c r="O4302" i="9"/>
  <c r="M4302" i="9"/>
  <c r="N4302" i="9" s="1"/>
  <c r="L4302" i="9"/>
  <c r="K4302" i="9"/>
  <c r="Q4301" i="9"/>
  <c r="R4301" i="9" s="1"/>
  <c r="P4301" i="9"/>
  <c r="O4301" i="9"/>
  <c r="M4301" i="9"/>
  <c r="N4301" i="9" s="1"/>
  <c r="L4301" i="9"/>
  <c r="K4301" i="9"/>
  <c r="Q4300" i="9"/>
  <c r="R4300" i="9" s="1"/>
  <c r="P4300" i="9"/>
  <c r="O4300" i="9"/>
  <c r="M4300" i="9"/>
  <c r="N4300" i="9" s="1"/>
  <c r="L4300" i="9"/>
  <c r="K4300" i="9"/>
  <c r="Q4299" i="9"/>
  <c r="R4299" i="9" s="1"/>
  <c r="P4299" i="9"/>
  <c r="O4299" i="9"/>
  <c r="M4299" i="9"/>
  <c r="N4299" i="9" s="1"/>
  <c r="L4299" i="9"/>
  <c r="K4299" i="9"/>
  <c r="Q4298" i="9"/>
  <c r="R4298" i="9" s="1"/>
  <c r="P4298" i="9"/>
  <c r="O4298" i="9"/>
  <c r="M4298" i="9"/>
  <c r="N4298" i="9" s="1"/>
  <c r="L4298" i="9"/>
  <c r="K4298" i="9"/>
  <c r="Q4297" i="9"/>
  <c r="R4297" i="9" s="1"/>
  <c r="P4297" i="9"/>
  <c r="O4297" i="9"/>
  <c r="M4297" i="9"/>
  <c r="N4297" i="9" s="1"/>
  <c r="L4297" i="9"/>
  <c r="K4297" i="9"/>
  <c r="R4296" i="9"/>
  <c r="Q4296" i="9"/>
  <c r="P4296" i="9"/>
  <c r="O4296" i="9"/>
  <c r="M4296" i="9"/>
  <c r="N4296" i="9" s="1"/>
  <c r="L4296" i="9"/>
  <c r="K4296" i="9"/>
  <c r="Q4295" i="9"/>
  <c r="R4295" i="9" s="1"/>
  <c r="P4295" i="9"/>
  <c r="O4295" i="9"/>
  <c r="M4295" i="9"/>
  <c r="N4295" i="9" s="1"/>
  <c r="L4295" i="9"/>
  <c r="K4295" i="9"/>
  <c r="Q4294" i="9"/>
  <c r="R4294" i="9" s="1"/>
  <c r="P4294" i="9"/>
  <c r="O4294" i="9"/>
  <c r="M4294" i="9"/>
  <c r="N4294" i="9" s="1"/>
  <c r="L4294" i="9"/>
  <c r="K4294" i="9"/>
  <c r="Q4293" i="9"/>
  <c r="R4293" i="9" s="1"/>
  <c r="P4293" i="9"/>
  <c r="O4293" i="9"/>
  <c r="M4293" i="9"/>
  <c r="N4293" i="9" s="1"/>
  <c r="L4293" i="9"/>
  <c r="K4293" i="9"/>
  <c r="Q4292" i="9"/>
  <c r="R4292" i="9" s="1"/>
  <c r="P4292" i="9"/>
  <c r="O4292" i="9"/>
  <c r="M4292" i="9"/>
  <c r="N4292" i="9" s="1"/>
  <c r="L4292" i="9"/>
  <c r="K4292" i="9"/>
  <c r="Q4291" i="9"/>
  <c r="R4291" i="9" s="1"/>
  <c r="P4291" i="9"/>
  <c r="O4291" i="9"/>
  <c r="M4291" i="9"/>
  <c r="N4291" i="9" s="1"/>
  <c r="L4291" i="9"/>
  <c r="K4291" i="9"/>
  <c r="R4290" i="9"/>
  <c r="Q4290" i="9"/>
  <c r="P4290" i="9"/>
  <c r="O4290" i="9"/>
  <c r="M4290" i="9"/>
  <c r="N4290" i="9" s="1"/>
  <c r="L4290" i="9"/>
  <c r="K4290" i="9"/>
  <c r="Q4289" i="9"/>
  <c r="R4289" i="9" s="1"/>
  <c r="P4289" i="9"/>
  <c r="O4289" i="9"/>
  <c r="M4289" i="9"/>
  <c r="N4289" i="9" s="1"/>
  <c r="L4289" i="9"/>
  <c r="K4289" i="9"/>
  <c r="Q4288" i="9"/>
  <c r="R4288" i="9" s="1"/>
  <c r="P4288" i="9"/>
  <c r="O4288" i="9"/>
  <c r="M4288" i="9"/>
  <c r="N4288" i="9" s="1"/>
  <c r="L4288" i="9"/>
  <c r="K4288" i="9"/>
  <c r="Q4287" i="9"/>
  <c r="R4287" i="9" s="1"/>
  <c r="P4287" i="9"/>
  <c r="O4287" i="9"/>
  <c r="M4287" i="9"/>
  <c r="N4287" i="9" s="1"/>
  <c r="L4287" i="9"/>
  <c r="K4287" i="9"/>
  <c r="Q4286" i="9"/>
  <c r="R4286" i="9" s="1"/>
  <c r="P4286" i="9"/>
  <c r="O4286" i="9"/>
  <c r="M4286" i="9"/>
  <c r="N4286" i="9" s="1"/>
  <c r="L4286" i="9"/>
  <c r="K4286" i="9"/>
  <c r="Q4285" i="9"/>
  <c r="R4285" i="9" s="1"/>
  <c r="P4285" i="9"/>
  <c r="O4285" i="9"/>
  <c r="M4285" i="9"/>
  <c r="N4285" i="9" s="1"/>
  <c r="L4285" i="9"/>
  <c r="K4285" i="9"/>
  <c r="O4284" i="9"/>
  <c r="P4284" i="9" s="1"/>
  <c r="N4284" i="9"/>
  <c r="M4284" i="9"/>
  <c r="K4284" i="9"/>
  <c r="L4284" i="9" s="1"/>
  <c r="L4283" i="9"/>
  <c r="K4283" i="9"/>
  <c r="T4282" i="9"/>
  <c r="S4282" i="9"/>
  <c r="R4282" i="9"/>
  <c r="O4282" i="9"/>
  <c r="P4282" i="9" s="1"/>
  <c r="N4282" i="9"/>
  <c r="M4282" i="9"/>
  <c r="K4282" i="9"/>
  <c r="L4282" i="9" s="1"/>
  <c r="T4281" i="9"/>
  <c r="S4281" i="9"/>
  <c r="R4281" i="9"/>
  <c r="O4281" i="9"/>
  <c r="P4281" i="9" s="1"/>
  <c r="N4281" i="9"/>
  <c r="M4281" i="9"/>
  <c r="L4281" i="9"/>
  <c r="K4281" i="9"/>
  <c r="T4280" i="9"/>
  <c r="S4280" i="9"/>
  <c r="R4280" i="9"/>
  <c r="O4280" i="9"/>
  <c r="P4280" i="9" s="1"/>
  <c r="M4280" i="9"/>
  <c r="N4280" i="9" s="1"/>
  <c r="K4280" i="9"/>
  <c r="L4280" i="9" s="1"/>
  <c r="S4279" i="9"/>
  <c r="T4279" i="9" s="1"/>
  <c r="R4279" i="9"/>
  <c r="P4279" i="9"/>
  <c r="O4279" i="9"/>
  <c r="M4279" i="9"/>
  <c r="N4279" i="9" s="1"/>
  <c r="L4279" i="9"/>
  <c r="K4279" i="9"/>
  <c r="T4278" i="9"/>
  <c r="S4278" i="9"/>
  <c r="R4278" i="9"/>
  <c r="O4278" i="9"/>
  <c r="P4278" i="9" s="1"/>
  <c r="M4278" i="9"/>
  <c r="N4278" i="9" s="1"/>
  <c r="K4278" i="9"/>
  <c r="L4278" i="9" s="1"/>
  <c r="T4277" i="9"/>
  <c r="S4277" i="9"/>
  <c r="R4277" i="9"/>
  <c r="P4277" i="9"/>
  <c r="O4277" i="9"/>
  <c r="N4277" i="9"/>
  <c r="M4277" i="9"/>
  <c r="K4277" i="9"/>
  <c r="L4277" i="9" s="1"/>
  <c r="T4276" i="9"/>
  <c r="S4276" i="9"/>
  <c r="R4276" i="9"/>
  <c r="O4276" i="9"/>
  <c r="P4276" i="9" s="1"/>
  <c r="N4276" i="9"/>
  <c r="M4276" i="9"/>
  <c r="L4276" i="9"/>
  <c r="K4276" i="9"/>
  <c r="S4275" i="9"/>
  <c r="T4275" i="9" s="1"/>
  <c r="R4275" i="9"/>
  <c r="O4275" i="9"/>
  <c r="P4275" i="9" s="1"/>
  <c r="M4275" i="9"/>
  <c r="N4275" i="9" s="1"/>
  <c r="L4275" i="9"/>
  <c r="K4275" i="9"/>
  <c r="S4274" i="9"/>
  <c r="T4274" i="9" s="1"/>
  <c r="R4274" i="9"/>
  <c r="P4274" i="9"/>
  <c r="O4274" i="9"/>
  <c r="M4274" i="9"/>
  <c r="N4274" i="9" s="1"/>
  <c r="K4274" i="9"/>
  <c r="L4274" i="9" s="1"/>
  <c r="S4273" i="9"/>
  <c r="T4273" i="9" s="1"/>
  <c r="R4273" i="9"/>
  <c r="O4273" i="9"/>
  <c r="P4273" i="9" s="1"/>
  <c r="N4273" i="9"/>
  <c r="M4273" i="9"/>
  <c r="K4273" i="9"/>
  <c r="L4273" i="9" s="1"/>
  <c r="T4272" i="9"/>
  <c r="S4272" i="9"/>
  <c r="R4272" i="9"/>
  <c r="O4272" i="9"/>
  <c r="P4272" i="9" s="1"/>
  <c r="M4272" i="9"/>
  <c r="N4272" i="9" s="1"/>
  <c r="K4272" i="9"/>
  <c r="L4272" i="9" s="1"/>
  <c r="T4271" i="9"/>
  <c r="S4271" i="9"/>
  <c r="R4271" i="9"/>
  <c r="P4271" i="9"/>
  <c r="O4271" i="9"/>
  <c r="N4271" i="9"/>
  <c r="M4271" i="9"/>
  <c r="K4271" i="9"/>
  <c r="L4271" i="9" s="1"/>
  <c r="T4270" i="9"/>
  <c r="S4270" i="9"/>
  <c r="R4270" i="9"/>
  <c r="O4270" i="9"/>
  <c r="P4270" i="9" s="1"/>
  <c r="N4270" i="9"/>
  <c r="M4270" i="9"/>
  <c r="K4270" i="9"/>
  <c r="L4270" i="9" s="1"/>
  <c r="S4269" i="9"/>
  <c r="T4269" i="9" s="1"/>
  <c r="R4269" i="9"/>
  <c r="O4269" i="9"/>
  <c r="P4269" i="9" s="1"/>
  <c r="M4269" i="9"/>
  <c r="N4269" i="9" s="1"/>
  <c r="L4269" i="9"/>
  <c r="K4269" i="9"/>
  <c r="T4268" i="9"/>
  <c r="S4268" i="9"/>
  <c r="R4268" i="9"/>
  <c r="P4268" i="9"/>
  <c r="O4268" i="9"/>
  <c r="M4268" i="9"/>
  <c r="N4268" i="9" s="1"/>
  <c r="L4268" i="9"/>
  <c r="K4268" i="9"/>
  <c r="S4267" i="9"/>
  <c r="T4267" i="9" s="1"/>
  <c r="R4267" i="9"/>
  <c r="P4267" i="9"/>
  <c r="O4267" i="9"/>
  <c r="M4267" i="9"/>
  <c r="N4267" i="9" s="1"/>
  <c r="L4267" i="9"/>
  <c r="K4267" i="9"/>
  <c r="Q4266" i="9"/>
  <c r="R4266" i="9" s="1"/>
  <c r="P4266" i="9"/>
  <c r="O4266" i="9"/>
  <c r="M4266" i="9"/>
  <c r="N4266" i="9" s="1"/>
  <c r="L4266" i="9"/>
  <c r="K4266" i="9"/>
  <c r="Q4265" i="9"/>
  <c r="R4265" i="9" s="1"/>
  <c r="P4265" i="9"/>
  <c r="O4265" i="9"/>
  <c r="M4265" i="9"/>
  <c r="N4265" i="9" s="1"/>
  <c r="L4265" i="9"/>
  <c r="K4265" i="9"/>
  <c r="Q4264" i="9"/>
  <c r="R4264" i="9" s="1"/>
  <c r="P4264" i="9"/>
  <c r="O4264" i="9"/>
  <c r="M4264" i="9"/>
  <c r="N4264" i="9" s="1"/>
  <c r="L4264" i="9"/>
  <c r="K4264" i="9"/>
  <c r="R4263" i="9"/>
  <c r="Q4263" i="9"/>
  <c r="P4263" i="9"/>
  <c r="O4263" i="9"/>
  <c r="M4263" i="9"/>
  <c r="N4263" i="9" s="1"/>
  <c r="L4263" i="9"/>
  <c r="K4263" i="9"/>
  <c r="Q4262" i="9"/>
  <c r="R4262" i="9" s="1"/>
  <c r="P4262" i="9"/>
  <c r="O4262" i="9"/>
  <c r="M4262" i="9"/>
  <c r="N4262" i="9" s="1"/>
  <c r="L4262" i="9"/>
  <c r="K4262" i="9"/>
  <c r="Q4261" i="9"/>
  <c r="R4261" i="9" s="1"/>
  <c r="P4261" i="9"/>
  <c r="O4261" i="9"/>
  <c r="M4261" i="9"/>
  <c r="N4261" i="9" s="1"/>
  <c r="L4261" i="9"/>
  <c r="K4261" i="9"/>
  <c r="Q4260" i="9"/>
  <c r="R4260" i="9" s="1"/>
  <c r="P4260" i="9"/>
  <c r="O4260" i="9"/>
  <c r="M4260" i="9"/>
  <c r="N4260" i="9" s="1"/>
  <c r="L4260" i="9"/>
  <c r="K4260" i="9"/>
  <c r="Q4259" i="9"/>
  <c r="R4259" i="9" s="1"/>
  <c r="P4259" i="9"/>
  <c r="O4259" i="9"/>
  <c r="M4259" i="9"/>
  <c r="N4259" i="9" s="1"/>
  <c r="L4259" i="9"/>
  <c r="K4259" i="9"/>
  <c r="R4258" i="9"/>
  <c r="Q4258" i="9"/>
  <c r="P4258" i="9"/>
  <c r="O4258" i="9"/>
  <c r="M4258" i="9"/>
  <c r="N4258" i="9" s="1"/>
  <c r="L4258" i="9"/>
  <c r="K4258" i="9"/>
  <c r="Q4257" i="9"/>
  <c r="R4257" i="9" s="1"/>
  <c r="P4257" i="9"/>
  <c r="O4257" i="9"/>
  <c r="M4257" i="9"/>
  <c r="N4257" i="9" s="1"/>
  <c r="L4257" i="9"/>
  <c r="K4257" i="9"/>
  <c r="Q4256" i="9"/>
  <c r="R4256" i="9" s="1"/>
  <c r="P4256" i="9"/>
  <c r="O4256" i="9"/>
  <c r="M4256" i="9"/>
  <c r="N4256" i="9" s="1"/>
  <c r="L4256" i="9"/>
  <c r="K4256" i="9"/>
  <c r="Q4255" i="9"/>
  <c r="R4255" i="9" s="1"/>
  <c r="P4255" i="9"/>
  <c r="O4255" i="9"/>
  <c r="M4255" i="9"/>
  <c r="N4255" i="9" s="1"/>
  <c r="L4255" i="9"/>
  <c r="K4255" i="9"/>
  <c r="Q4254" i="9"/>
  <c r="R4254" i="9" s="1"/>
  <c r="P4254" i="9"/>
  <c r="O4254" i="9"/>
  <c r="M4254" i="9"/>
  <c r="N4254" i="9" s="1"/>
  <c r="L4254" i="9"/>
  <c r="K4254" i="9"/>
  <c r="Q4253" i="9"/>
  <c r="R4253" i="9" s="1"/>
  <c r="P4253" i="9"/>
  <c r="O4253" i="9"/>
  <c r="M4253" i="9"/>
  <c r="N4253" i="9" s="1"/>
  <c r="L4253" i="9"/>
  <c r="K4253" i="9"/>
  <c r="R4252" i="9"/>
  <c r="Q4252" i="9"/>
  <c r="P4252" i="9"/>
  <c r="O4252" i="9"/>
  <c r="M4252" i="9"/>
  <c r="N4252" i="9" s="1"/>
  <c r="L4252" i="9"/>
  <c r="K4252" i="9"/>
  <c r="Q4251" i="9"/>
  <c r="R4251" i="9" s="1"/>
  <c r="P4251" i="9"/>
  <c r="O4251" i="9"/>
  <c r="M4251" i="9"/>
  <c r="N4251" i="9" s="1"/>
  <c r="L4251" i="9"/>
  <c r="K4251" i="9"/>
  <c r="Q4250" i="9"/>
  <c r="R4250" i="9" s="1"/>
  <c r="P4250" i="9"/>
  <c r="O4250" i="9"/>
  <c r="M4250" i="9"/>
  <c r="N4250" i="9" s="1"/>
  <c r="L4250" i="9"/>
  <c r="K4250" i="9"/>
  <c r="Q4249" i="9"/>
  <c r="R4249" i="9" s="1"/>
  <c r="P4249" i="9"/>
  <c r="O4249" i="9"/>
  <c r="M4249" i="9"/>
  <c r="N4249" i="9" s="1"/>
  <c r="L4249" i="9"/>
  <c r="K4249" i="9"/>
  <c r="Q4248" i="9"/>
  <c r="R4248" i="9" s="1"/>
  <c r="P4248" i="9"/>
  <c r="O4248" i="9"/>
  <c r="M4248" i="9"/>
  <c r="N4248" i="9" s="1"/>
  <c r="L4248" i="9"/>
  <c r="K4248" i="9"/>
  <c r="Q4247" i="9"/>
  <c r="R4247" i="9" s="1"/>
  <c r="P4247" i="9"/>
  <c r="O4247" i="9"/>
  <c r="M4247" i="9"/>
  <c r="N4247" i="9" s="1"/>
  <c r="L4247" i="9"/>
  <c r="K4247" i="9"/>
  <c r="R4246" i="9"/>
  <c r="Q4246" i="9"/>
  <c r="P4246" i="9"/>
  <c r="O4246" i="9"/>
  <c r="M4246" i="9"/>
  <c r="N4246" i="9" s="1"/>
  <c r="L4246" i="9"/>
  <c r="K4246" i="9"/>
  <c r="Q4245" i="9"/>
  <c r="R4245" i="9" s="1"/>
  <c r="P4245" i="9"/>
  <c r="O4245" i="9"/>
  <c r="M4245" i="9"/>
  <c r="N4245" i="9" s="1"/>
  <c r="L4245" i="9"/>
  <c r="K4245" i="9"/>
  <c r="R4244" i="9"/>
  <c r="Q4244" i="9"/>
  <c r="P4244" i="9"/>
  <c r="O4244" i="9"/>
  <c r="M4244" i="9"/>
  <c r="N4244" i="9" s="1"/>
  <c r="L4244" i="9"/>
  <c r="K4244" i="9"/>
  <c r="Q4243" i="9"/>
  <c r="R4243" i="9" s="1"/>
  <c r="P4243" i="9"/>
  <c r="O4243" i="9"/>
  <c r="M4243" i="9"/>
  <c r="N4243" i="9" s="1"/>
  <c r="L4243" i="9"/>
  <c r="K4243" i="9"/>
  <c r="R4242" i="9"/>
  <c r="Q4242" i="9"/>
  <c r="P4242" i="9"/>
  <c r="O4242" i="9"/>
  <c r="M4242" i="9"/>
  <c r="N4242" i="9" s="1"/>
  <c r="L4242" i="9"/>
  <c r="K4242" i="9"/>
  <c r="Q4241" i="9"/>
  <c r="R4241" i="9" s="1"/>
  <c r="P4241" i="9"/>
  <c r="O4241" i="9"/>
  <c r="M4241" i="9"/>
  <c r="N4241" i="9" s="1"/>
  <c r="L4241" i="9"/>
  <c r="K4241" i="9"/>
  <c r="Q4240" i="9"/>
  <c r="R4240" i="9" s="1"/>
  <c r="P4240" i="9"/>
  <c r="O4240" i="9"/>
  <c r="M4240" i="9"/>
  <c r="N4240" i="9" s="1"/>
  <c r="L4240" i="9"/>
  <c r="K4240" i="9"/>
  <c r="R4239" i="9"/>
  <c r="Q4239" i="9"/>
  <c r="P4239" i="9"/>
  <c r="O4239" i="9"/>
  <c r="M4239" i="9"/>
  <c r="N4239" i="9" s="1"/>
  <c r="L4239" i="9"/>
  <c r="K4239" i="9"/>
  <c r="R4238" i="9"/>
  <c r="Q4238" i="9"/>
  <c r="P4238" i="9"/>
  <c r="O4238" i="9"/>
  <c r="M4238" i="9"/>
  <c r="N4238" i="9" s="1"/>
  <c r="L4238" i="9"/>
  <c r="K4238" i="9"/>
  <c r="Q4237" i="9"/>
  <c r="R4237" i="9" s="1"/>
  <c r="P4237" i="9"/>
  <c r="O4237" i="9"/>
  <c r="M4237" i="9"/>
  <c r="N4237" i="9" s="1"/>
  <c r="L4237" i="9"/>
  <c r="K4237" i="9"/>
  <c r="R4236" i="9"/>
  <c r="Q4236" i="9"/>
  <c r="P4236" i="9"/>
  <c r="O4236" i="9"/>
  <c r="M4236" i="9"/>
  <c r="N4236" i="9" s="1"/>
  <c r="L4236" i="9"/>
  <c r="K4236" i="9"/>
  <c r="Q4235" i="9"/>
  <c r="R4235" i="9" s="1"/>
  <c r="P4235" i="9"/>
  <c r="O4235" i="9"/>
  <c r="M4235" i="9"/>
  <c r="N4235" i="9" s="1"/>
  <c r="L4235" i="9"/>
  <c r="K4235" i="9"/>
  <c r="Q4234" i="9"/>
  <c r="R4234" i="9" s="1"/>
  <c r="P4234" i="9"/>
  <c r="O4234" i="9"/>
  <c r="M4234" i="9"/>
  <c r="N4234" i="9" s="1"/>
  <c r="L4234" i="9"/>
  <c r="K4234" i="9"/>
  <c r="R4233" i="9"/>
  <c r="Q4233" i="9"/>
  <c r="P4233" i="9"/>
  <c r="O4233" i="9"/>
  <c r="M4233" i="9"/>
  <c r="N4233" i="9" s="1"/>
  <c r="L4233" i="9"/>
  <c r="K4233" i="9"/>
  <c r="Q4232" i="9"/>
  <c r="R4232" i="9" s="1"/>
  <c r="P4232" i="9"/>
  <c r="O4232" i="9"/>
  <c r="M4232" i="9"/>
  <c r="N4232" i="9" s="1"/>
  <c r="L4232" i="9"/>
  <c r="K4232" i="9"/>
  <c r="Q4231" i="9"/>
  <c r="R4231" i="9" s="1"/>
  <c r="P4231" i="9"/>
  <c r="O4231" i="9"/>
  <c r="M4231" i="9"/>
  <c r="N4231" i="9" s="1"/>
  <c r="L4231" i="9"/>
  <c r="K4231" i="9"/>
  <c r="Q4230" i="9"/>
  <c r="R4230" i="9" s="1"/>
  <c r="P4230" i="9"/>
  <c r="O4230" i="9"/>
  <c r="M4230" i="9"/>
  <c r="N4230" i="9" s="1"/>
  <c r="L4230" i="9"/>
  <c r="K4230" i="9"/>
  <c r="Q4229" i="9"/>
  <c r="R4229" i="9" s="1"/>
  <c r="P4229" i="9"/>
  <c r="O4229" i="9"/>
  <c r="M4229" i="9"/>
  <c r="N4229" i="9" s="1"/>
  <c r="L4229" i="9"/>
  <c r="K4229" i="9"/>
  <c r="R4228" i="9"/>
  <c r="Q4228" i="9"/>
  <c r="P4228" i="9"/>
  <c r="O4228" i="9"/>
  <c r="M4228" i="9"/>
  <c r="N4228" i="9" s="1"/>
  <c r="L4228" i="9"/>
  <c r="K4228" i="9"/>
  <c r="Q4227" i="9"/>
  <c r="R4227" i="9" s="1"/>
  <c r="P4227" i="9"/>
  <c r="O4227" i="9"/>
  <c r="M4227" i="9"/>
  <c r="N4227" i="9" s="1"/>
  <c r="L4227" i="9"/>
  <c r="K4227" i="9"/>
  <c r="Q4226" i="9"/>
  <c r="R4226" i="9" s="1"/>
  <c r="P4226" i="9"/>
  <c r="O4226" i="9"/>
  <c r="M4226" i="9"/>
  <c r="N4226" i="9" s="1"/>
  <c r="L4226" i="9"/>
  <c r="K4226" i="9"/>
  <c r="R4225" i="9"/>
  <c r="Q4225" i="9"/>
  <c r="P4225" i="9"/>
  <c r="O4225" i="9"/>
  <c r="M4225" i="9"/>
  <c r="N4225" i="9" s="1"/>
  <c r="L4225" i="9"/>
  <c r="K4225" i="9"/>
  <c r="Q4224" i="9"/>
  <c r="R4224" i="9" s="1"/>
  <c r="P4224" i="9"/>
  <c r="O4224" i="9"/>
  <c r="M4224" i="9"/>
  <c r="N4224" i="9" s="1"/>
  <c r="L4224" i="9"/>
  <c r="K4224" i="9"/>
  <c r="Q4223" i="9"/>
  <c r="R4223" i="9" s="1"/>
  <c r="P4223" i="9"/>
  <c r="O4223" i="9"/>
  <c r="M4223" i="9"/>
  <c r="N4223" i="9" s="1"/>
  <c r="L4223" i="9"/>
  <c r="K4223" i="9"/>
  <c r="Q4222" i="9"/>
  <c r="R4222" i="9" s="1"/>
  <c r="P4222" i="9"/>
  <c r="O4222" i="9"/>
  <c r="M4222" i="9"/>
  <c r="N4222" i="9" s="1"/>
  <c r="L4222" i="9"/>
  <c r="K4222" i="9"/>
  <c r="Q4221" i="9"/>
  <c r="R4221" i="9" s="1"/>
  <c r="P4221" i="9"/>
  <c r="O4221" i="9"/>
  <c r="M4221" i="9"/>
  <c r="N4221" i="9" s="1"/>
  <c r="L4221" i="9"/>
  <c r="K4221" i="9"/>
  <c r="R4220" i="9"/>
  <c r="Q4220" i="9"/>
  <c r="P4220" i="9"/>
  <c r="O4220" i="9"/>
  <c r="M4220" i="9"/>
  <c r="N4220" i="9" s="1"/>
  <c r="L4220" i="9"/>
  <c r="K4220" i="9"/>
  <c r="Q4219" i="9"/>
  <c r="R4219" i="9" s="1"/>
  <c r="P4219" i="9"/>
  <c r="O4219" i="9"/>
  <c r="M4219" i="9"/>
  <c r="N4219" i="9" s="1"/>
  <c r="L4219" i="9"/>
  <c r="K4219" i="9"/>
  <c r="Q4218" i="9"/>
  <c r="R4218" i="9" s="1"/>
  <c r="P4218" i="9"/>
  <c r="O4218" i="9"/>
  <c r="M4218" i="9"/>
  <c r="N4218" i="9" s="1"/>
  <c r="L4218" i="9"/>
  <c r="K4218" i="9"/>
  <c r="R4217" i="9"/>
  <c r="Q4217" i="9"/>
  <c r="P4217" i="9"/>
  <c r="O4217" i="9"/>
  <c r="M4217" i="9"/>
  <c r="N4217" i="9" s="1"/>
  <c r="L4217" i="9"/>
  <c r="K4217" i="9"/>
  <c r="Q4216" i="9"/>
  <c r="R4216" i="9" s="1"/>
  <c r="P4216" i="9"/>
  <c r="O4216" i="9"/>
  <c r="M4216" i="9"/>
  <c r="N4216" i="9" s="1"/>
  <c r="L4216" i="9"/>
  <c r="K4216" i="9"/>
  <c r="Q4215" i="9"/>
  <c r="R4215" i="9" s="1"/>
  <c r="P4215" i="9"/>
  <c r="O4215" i="9"/>
  <c r="M4215" i="9"/>
  <c r="N4215" i="9" s="1"/>
  <c r="L4215" i="9"/>
  <c r="K4215" i="9"/>
  <c r="Q4214" i="9"/>
  <c r="R4214" i="9" s="1"/>
  <c r="P4214" i="9"/>
  <c r="O4214" i="9"/>
  <c r="M4214" i="9"/>
  <c r="N4214" i="9" s="1"/>
  <c r="L4214" i="9"/>
  <c r="K4214" i="9"/>
  <c r="Q4213" i="9"/>
  <c r="R4213" i="9" s="1"/>
  <c r="P4213" i="9"/>
  <c r="O4213" i="9"/>
  <c r="M4213" i="9"/>
  <c r="N4213" i="9" s="1"/>
  <c r="L4213" i="9"/>
  <c r="K4213" i="9"/>
  <c r="R4212" i="9"/>
  <c r="Q4212" i="9"/>
  <c r="P4212" i="9"/>
  <c r="O4212" i="9"/>
  <c r="M4212" i="9"/>
  <c r="N4212" i="9" s="1"/>
  <c r="L4212" i="9"/>
  <c r="K4212" i="9"/>
  <c r="Q4211" i="9"/>
  <c r="R4211" i="9" s="1"/>
  <c r="P4211" i="9"/>
  <c r="O4211" i="9"/>
  <c r="M4211" i="9"/>
  <c r="N4211" i="9" s="1"/>
  <c r="L4211" i="9"/>
  <c r="K4211" i="9"/>
  <c r="Q4210" i="9"/>
  <c r="R4210" i="9" s="1"/>
  <c r="P4210" i="9"/>
  <c r="O4210" i="9"/>
  <c r="M4210" i="9"/>
  <c r="N4210" i="9" s="1"/>
  <c r="L4210" i="9"/>
  <c r="K4210" i="9"/>
  <c r="R4209" i="9"/>
  <c r="Q4209" i="9"/>
  <c r="P4209" i="9"/>
  <c r="O4209" i="9"/>
  <c r="M4209" i="9"/>
  <c r="N4209" i="9" s="1"/>
  <c r="L4209" i="9"/>
  <c r="K4209" i="9"/>
  <c r="Q4208" i="9"/>
  <c r="R4208" i="9" s="1"/>
  <c r="P4208" i="9"/>
  <c r="O4208" i="9"/>
  <c r="M4208" i="9"/>
  <c r="N4208" i="9" s="1"/>
  <c r="L4208" i="9"/>
  <c r="K4208" i="9"/>
  <c r="Q4207" i="9"/>
  <c r="R4207" i="9" s="1"/>
  <c r="P4207" i="9"/>
  <c r="O4207" i="9"/>
  <c r="M4207" i="9"/>
  <c r="N4207" i="9" s="1"/>
  <c r="L4207" i="9"/>
  <c r="K4207" i="9"/>
  <c r="Q4206" i="9"/>
  <c r="R4206" i="9" s="1"/>
  <c r="P4206" i="9"/>
  <c r="O4206" i="9"/>
  <c r="M4206" i="9"/>
  <c r="N4206" i="9" s="1"/>
  <c r="L4206" i="9"/>
  <c r="K4206" i="9"/>
  <c r="Q4205" i="9"/>
  <c r="R4205" i="9" s="1"/>
  <c r="P4205" i="9"/>
  <c r="O4205" i="9"/>
  <c r="M4205" i="9"/>
  <c r="N4205" i="9" s="1"/>
  <c r="L4205" i="9"/>
  <c r="K4205" i="9"/>
  <c r="R4204" i="9"/>
  <c r="Q4204" i="9"/>
  <c r="P4204" i="9"/>
  <c r="O4204" i="9"/>
  <c r="M4204" i="9"/>
  <c r="N4204" i="9" s="1"/>
  <c r="L4204" i="9"/>
  <c r="K4204" i="9"/>
  <c r="Q4203" i="9"/>
  <c r="R4203" i="9" s="1"/>
  <c r="P4203" i="9"/>
  <c r="O4203" i="9"/>
  <c r="M4203" i="9"/>
  <c r="N4203" i="9" s="1"/>
  <c r="L4203" i="9"/>
  <c r="K4203" i="9"/>
  <c r="Q4202" i="9"/>
  <c r="R4202" i="9" s="1"/>
  <c r="P4202" i="9"/>
  <c r="O4202" i="9"/>
  <c r="M4202" i="9"/>
  <c r="N4202" i="9" s="1"/>
  <c r="L4202" i="9"/>
  <c r="K4202" i="9"/>
  <c r="R4201" i="9"/>
  <c r="Q4201" i="9"/>
  <c r="P4201" i="9"/>
  <c r="O4201" i="9"/>
  <c r="M4201" i="9"/>
  <c r="N4201" i="9" s="1"/>
  <c r="L4201" i="9"/>
  <c r="K4201" i="9"/>
  <c r="Q4200" i="9"/>
  <c r="R4200" i="9" s="1"/>
  <c r="P4200" i="9"/>
  <c r="O4200" i="9"/>
  <c r="M4200" i="9"/>
  <c r="N4200" i="9" s="1"/>
  <c r="L4200" i="9"/>
  <c r="K4200" i="9"/>
  <c r="Q4199" i="9"/>
  <c r="R4199" i="9" s="1"/>
  <c r="P4199" i="9"/>
  <c r="O4199" i="9"/>
  <c r="M4199" i="9"/>
  <c r="N4199" i="9" s="1"/>
  <c r="L4199" i="9"/>
  <c r="K4199" i="9"/>
  <c r="Q4198" i="9"/>
  <c r="R4198" i="9" s="1"/>
  <c r="P4198" i="9"/>
  <c r="O4198" i="9"/>
  <c r="M4198" i="9"/>
  <c r="N4198" i="9" s="1"/>
  <c r="L4198" i="9"/>
  <c r="K4198" i="9"/>
  <c r="Q4197" i="9"/>
  <c r="R4197" i="9" s="1"/>
  <c r="P4197" i="9"/>
  <c r="O4197" i="9"/>
  <c r="M4197" i="9"/>
  <c r="N4197" i="9" s="1"/>
  <c r="L4197" i="9"/>
  <c r="K4197" i="9"/>
  <c r="R4196" i="9"/>
  <c r="Q4196" i="9"/>
  <c r="P4196" i="9"/>
  <c r="O4196" i="9"/>
  <c r="M4196" i="9"/>
  <c r="N4196" i="9" s="1"/>
  <c r="L4196" i="9"/>
  <c r="K4196" i="9"/>
  <c r="Q4195" i="9"/>
  <c r="R4195" i="9" s="1"/>
  <c r="P4195" i="9"/>
  <c r="O4195" i="9"/>
  <c r="M4195" i="9"/>
  <c r="N4195" i="9" s="1"/>
  <c r="L4195" i="9"/>
  <c r="K4195" i="9"/>
  <c r="Q4194" i="9"/>
  <c r="R4194" i="9" s="1"/>
  <c r="P4194" i="9"/>
  <c r="O4194" i="9"/>
  <c r="M4194" i="9"/>
  <c r="N4194" i="9" s="1"/>
  <c r="L4194" i="9"/>
  <c r="K4194" i="9"/>
  <c r="R4193" i="9"/>
  <c r="Q4193" i="9"/>
  <c r="P4193" i="9"/>
  <c r="O4193" i="9"/>
  <c r="M4193" i="9"/>
  <c r="N4193" i="9" s="1"/>
  <c r="L4193" i="9"/>
  <c r="K4193" i="9"/>
  <c r="Q4192" i="9"/>
  <c r="R4192" i="9" s="1"/>
  <c r="P4192" i="9"/>
  <c r="O4192" i="9"/>
  <c r="M4192" i="9"/>
  <c r="N4192" i="9" s="1"/>
  <c r="L4192" i="9"/>
  <c r="K4192" i="9"/>
  <c r="Q4191" i="9"/>
  <c r="R4191" i="9" s="1"/>
  <c r="P4191" i="9"/>
  <c r="O4191" i="9"/>
  <c r="M4191" i="9"/>
  <c r="N4191" i="9" s="1"/>
  <c r="L4191" i="9"/>
  <c r="K4191" i="9"/>
  <c r="R4190" i="9"/>
  <c r="Q4190" i="9"/>
  <c r="P4190" i="9"/>
  <c r="O4190" i="9"/>
  <c r="M4190" i="9"/>
  <c r="N4190" i="9" s="1"/>
  <c r="L4190" i="9"/>
  <c r="K4190" i="9"/>
  <c r="R4189" i="9"/>
  <c r="Q4189" i="9"/>
  <c r="P4189" i="9"/>
  <c r="O4189" i="9"/>
  <c r="M4189" i="9"/>
  <c r="N4189" i="9" s="1"/>
  <c r="L4189" i="9"/>
  <c r="K4189" i="9"/>
  <c r="Q4188" i="9"/>
  <c r="R4188" i="9" s="1"/>
  <c r="P4188" i="9"/>
  <c r="O4188" i="9"/>
  <c r="M4188" i="9"/>
  <c r="N4188" i="9" s="1"/>
  <c r="L4188" i="9"/>
  <c r="K4188" i="9"/>
  <c r="Q4187" i="9"/>
  <c r="R4187" i="9" s="1"/>
  <c r="P4187" i="9"/>
  <c r="O4187" i="9"/>
  <c r="M4187" i="9"/>
  <c r="N4187" i="9" s="1"/>
  <c r="L4187" i="9"/>
  <c r="K4187" i="9"/>
  <c r="R4186" i="9"/>
  <c r="Q4186" i="9"/>
  <c r="P4186" i="9"/>
  <c r="O4186" i="9"/>
  <c r="M4186" i="9"/>
  <c r="N4186" i="9" s="1"/>
  <c r="L4186" i="9"/>
  <c r="K4186" i="9"/>
  <c r="Q4185" i="9"/>
  <c r="R4185" i="9" s="1"/>
  <c r="P4185" i="9"/>
  <c r="O4185" i="9"/>
  <c r="M4185" i="9"/>
  <c r="N4185" i="9" s="1"/>
  <c r="L4185" i="9"/>
  <c r="K4185" i="9"/>
  <c r="R4184" i="9"/>
  <c r="Q4184" i="9"/>
  <c r="P4184" i="9"/>
  <c r="O4184" i="9"/>
  <c r="M4184" i="9"/>
  <c r="N4184" i="9" s="1"/>
  <c r="L4184" i="9"/>
  <c r="K4184" i="9"/>
  <c r="Q4183" i="9"/>
  <c r="R4183" i="9" s="1"/>
  <c r="P4183" i="9"/>
  <c r="O4183" i="9"/>
  <c r="M4183" i="9"/>
  <c r="N4183" i="9" s="1"/>
  <c r="L4183" i="9"/>
  <c r="K4183" i="9"/>
  <c r="R4182" i="9"/>
  <c r="Q4182" i="9"/>
  <c r="P4182" i="9"/>
  <c r="O4182" i="9"/>
  <c r="M4182" i="9"/>
  <c r="N4182" i="9" s="1"/>
  <c r="L4182" i="9"/>
  <c r="K4182" i="9"/>
  <c r="R4181" i="9"/>
  <c r="Q4181" i="9"/>
  <c r="P4181" i="9"/>
  <c r="O4181" i="9"/>
  <c r="M4181" i="9"/>
  <c r="N4181" i="9" s="1"/>
  <c r="L4181" i="9"/>
  <c r="K4181" i="9"/>
  <c r="R4180" i="9"/>
  <c r="Q4180" i="9"/>
  <c r="P4180" i="9"/>
  <c r="O4180" i="9"/>
  <c r="M4180" i="9"/>
  <c r="N4180" i="9" s="1"/>
  <c r="L4180" i="9"/>
  <c r="K4180" i="9"/>
  <c r="Q4179" i="9"/>
  <c r="R4179" i="9" s="1"/>
  <c r="P4179" i="9"/>
  <c r="O4179" i="9"/>
  <c r="M4179" i="9"/>
  <c r="N4179" i="9" s="1"/>
  <c r="L4179" i="9"/>
  <c r="K4179" i="9"/>
  <c r="R4178" i="9"/>
  <c r="Q4178" i="9"/>
  <c r="P4178" i="9"/>
  <c r="O4178" i="9"/>
  <c r="M4178" i="9"/>
  <c r="N4178" i="9" s="1"/>
  <c r="L4178" i="9"/>
  <c r="K4178" i="9"/>
  <c r="Q4177" i="9"/>
  <c r="R4177" i="9" s="1"/>
  <c r="P4177" i="9"/>
  <c r="O4177" i="9"/>
  <c r="M4177" i="9"/>
  <c r="N4177" i="9" s="1"/>
  <c r="L4177" i="9"/>
  <c r="K4177" i="9"/>
  <c r="R4176" i="9"/>
  <c r="Q4176" i="9"/>
  <c r="P4176" i="9"/>
  <c r="O4176" i="9"/>
  <c r="M4176" i="9"/>
  <c r="N4176" i="9" s="1"/>
  <c r="L4176" i="9"/>
  <c r="K4176" i="9"/>
  <c r="Q4175" i="9"/>
  <c r="R4175" i="9" s="1"/>
  <c r="P4175" i="9"/>
  <c r="O4175" i="9"/>
  <c r="M4175" i="9"/>
  <c r="N4175" i="9" s="1"/>
  <c r="L4175" i="9"/>
  <c r="K4175" i="9"/>
  <c r="R4174" i="9"/>
  <c r="Q4174" i="9"/>
  <c r="P4174" i="9"/>
  <c r="O4174" i="9"/>
  <c r="M4174" i="9"/>
  <c r="N4174" i="9" s="1"/>
  <c r="L4174" i="9"/>
  <c r="K4174" i="9"/>
  <c r="R4173" i="9"/>
  <c r="Q4173" i="9"/>
  <c r="P4173" i="9"/>
  <c r="O4173" i="9"/>
  <c r="M4173" i="9"/>
  <c r="N4173" i="9" s="1"/>
  <c r="L4173" i="9"/>
  <c r="K4173" i="9"/>
  <c r="R4172" i="9"/>
  <c r="Q4172" i="9"/>
  <c r="P4172" i="9"/>
  <c r="O4172" i="9"/>
  <c r="M4172" i="9"/>
  <c r="N4172" i="9" s="1"/>
  <c r="L4172" i="9"/>
  <c r="K4172" i="9"/>
  <c r="Q4171" i="9"/>
  <c r="R4171" i="9" s="1"/>
  <c r="P4171" i="9"/>
  <c r="O4171" i="9"/>
  <c r="M4171" i="9"/>
  <c r="N4171" i="9" s="1"/>
  <c r="L4171" i="9"/>
  <c r="K4171" i="9"/>
  <c r="R4170" i="9"/>
  <c r="Q4170" i="9"/>
  <c r="P4170" i="9"/>
  <c r="O4170" i="9"/>
  <c r="M4170" i="9"/>
  <c r="N4170" i="9" s="1"/>
  <c r="L4170" i="9"/>
  <c r="K4170" i="9"/>
  <c r="Q4169" i="9"/>
  <c r="R4169" i="9" s="1"/>
  <c r="P4169" i="9"/>
  <c r="O4169" i="9"/>
  <c r="M4169" i="9"/>
  <c r="N4169" i="9" s="1"/>
  <c r="L4169" i="9"/>
  <c r="K4169" i="9"/>
  <c r="R4168" i="9"/>
  <c r="Q4168" i="9"/>
  <c r="P4168" i="9"/>
  <c r="O4168" i="9"/>
  <c r="M4168" i="9"/>
  <c r="N4168" i="9" s="1"/>
  <c r="L4168" i="9"/>
  <c r="K4168" i="9"/>
  <c r="Q4167" i="9"/>
  <c r="R4167" i="9" s="1"/>
  <c r="P4167" i="9"/>
  <c r="O4167" i="9"/>
  <c r="M4167" i="9"/>
  <c r="N4167" i="9" s="1"/>
  <c r="L4167" i="9"/>
  <c r="K4167" i="9"/>
  <c r="R4166" i="9"/>
  <c r="Q4166" i="9"/>
  <c r="P4166" i="9"/>
  <c r="O4166" i="9"/>
  <c r="M4166" i="9"/>
  <c r="N4166" i="9" s="1"/>
  <c r="L4166" i="9"/>
  <c r="K4166" i="9"/>
  <c r="Q4165" i="9"/>
  <c r="R4165" i="9" s="1"/>
  <c r="P4165" i="9"/>
  <c r="O4165" i="9"/>
  <c r="M4165" i="9"/>
  <c r="N4165" i="9" s="1"/>
  <c r="L4165" i="9"/>
  <c r="K4165" i="9"/>
  <c r="Q4164" i="9"/>
  <c r="R4164" i="9" s="1"/>
  <c r="P4164" i="9"/>
  <c r="O4164" i="9"/>
  <c r="M4164" i="9"/>
  <c r="N4164" i="9" s="1"/>
  <c r="L4164" i="9"/>
  <c r="K4164" i="9"/>
  <c r="Q4163" i="9"/>
  <c r="R4163" i="9" s="1"/>
  <c r="P4163" i="9"/>
  <c r="O4163" i="9"/>
  <c r="M4163" i="9"/>
  <c r="N4163" i="9" s="1"/>
  <c r="L4163" i="9"/>
  <c r="K4163" i="9"/>
  <c r="R4162" i="9"/>
  <c r="Q4162" i="9"/>
  <c r="P4162" i="9"/>
  <c r="O4162" i="9"/>
  <c r="M4162" i="9"/>
  <c r="N4162" i="9" s="1"/>
  <c r="L4162" i="9"/>
  <c r="K4162" i="9"/>
  <c r="Q4161" i="9"/>
  <c r="R4161" i="9" s="1"/>
  <c r="P4161" i="9"/>
  <c r="O4161" i="9"/>
  <c r="M4161" i="9"/>
  <c r="N4161" i="9" s="1"/>
  <c r="L4161" i="9"/>
  <c r="K4161" i="9"/>
  <c r="R4160" i="9"/>
  <c r="Q4160" i="9"/>
  <c r="P4160" i="9"/>
  <c r="O4160" i="9"/>
  <c r="M4160" i="9"/>
  <c r="N4160" i="9" s="1"/>
  <c r="L4160" i="9"/>
  <c r="K4160" i="9"/>
  <c r="Q4159" i="9"/>
  <c r="R4159" i="9" s="1"/>
  <c r="P4159" i="9"/>
  <c r="O4159" i="9"/>
  <c r="M4159" i="9"/>
  <c r="N4159" i="9" s="1"/>
  <c r="L4159" i="9"/>
  <c r="K4159" i="9"/>
  <c r="R4158" i="9"/>
  <c r="Q4158" i="9"/>
  <c r="P4158" i="9"/>
  <c r="O4158" i="9"/>
  <c r="M4158" i="9"/>
  <c r="N4158" i="9" s="1"/>
  <c r="L4158" i="9"/>
  <c r="K4158" i="9"/>
  <c r="R4157" i="9"/>
  <c r="Q4157" i="9"/>
  <c r="P4157" i="9"/>
  <c r="O4157" i="9"/>
  <c r="M4157" i="9"/>
  <c r="N4157" i="9" s="1"/>
  <c r="L4157" i="9"/>
  <c r="K4157" i="9"/>
  <c r="Q4156" i="9"/>
  <c r="R4156" i="9" s="1"/>
  <c r="P4156" i="9"/>
  <c r="O4156" i="9"/>
  <c r="M4156" i="9"/>
  <c r="N4156" i="9" s="1"/>
  <c r="L4156" i="9"/>
  <c r="K4156" i="9"/>
  <c r="R4155" i="9"/>
  <c r="Q4155" i="9"/>
  <c r="P4155" i="9"/>
  <c r="O4155" i="9"/>
  <c r="M4155" i="9"/>
  <c r="N4155" i="9" s="1"/>
  <c r="L4155" i="9"/>
  <c r="K4155" i="9"/>
  <c r="Q4154" i="9"/>
  <c r="R4154" i="9" s="1"/>
  <c r="P4154" i="9"/>
  <c r="O4154" i="9"/>
  <c r="M4154" i="9"/>
  <c r="N4154" i="9" s="1"/>
  <c r="L4154" i="9"/>
  <c r="K4154" i="9"/>
  <c r="Q4153" i="9"/>
  <c r="R4153" i="9" s="1"/>
  <c r="P4153" i="9"/>
  <c r="O4153" i="9"/>
  <c r="M4153" i="9"/>
  <c r="N4153" i="9" s="1"/>
  <c r="L4153" i="9"/>
  <c r="K4153" i="9"/>
  <c r="R4152" i="9"/>
  <c r="Q4152" i="9"/>
  <c r="P4152" i="9"/>
  <c r="O4152" i="9"/>
  <c r="M4152" i="9"/>
  <c r="N4152" i="9" s="1"/>
  <c r="L4152" i="9"/>
  <c r="K4152" i="9"/>
  <c r="Q4151" i="9"/>
  <c r="R4151" i="9" s="1"/>
  <c r="P4151" i="9"/>
  <c r="O4151" i="9"/>
  <c r="M4151" i="9"/>
  <c r="N4151" i="9" s="1"/>
  <c r="L4151" i="9"/>
  <c r="K4151" i="9"/>
  <c r="R4150" i="9"/>
  <c r="Q4150" i="9"/>
  <c r="P4150" i="9"/>
  <c r="O4150" i="9"/>
  <c r="M4150" i="9"/>
  <c r="N4150" i="9" s="1"/>
  <c r="L4150" i="9"/>
  <c r="K4150" i="9"/>
  <c r="Q4149" i="9"/>
  <c r="R4149" i="9" s="1"/>
  <c r="P4149" i="9"/>
  <c r="O4149" i="9"/>
  <c r="M4149" i="9"/>
  <c r="N4149" i="9" s="1"/>
  <c r="L4149" i="9"/>
  <c r="K4149" i="9"/>
  <c r="Q4148" i="9"/>
  <c r="R4148" i="9" s="1"/>
  <c r="P4148" i="9"/>
  <c r="O4148" i="9"/>
  <c r="M4148" i="9"/>
  <c r="N4148" i="9" s="1"/>
  <c r="L4148" i="9"/>
  <c r="K4148" i="9"/>
  <c r="R4147" i="9"/>
  <c r="Q4147" i="9"/>
  <c r="P4147" i="9"/>
  <c r="O4147" i="9"/>
  <c r="M4147" i="9"/>
  <c r="N4147" i="9" s="1"/>
  <c r="L4147" i="9"/>
  <c r="K4147" i="9"/>
  <c r="Q4146" i="9"/>
  <c r="R4146" i="9" s="1"/>
  <c r="P4146" i="9"/>
  <c r="O4146" i="9"/>
  <c r="M4146" i="9"/>
  <c r="N4146" i="9" s="1"/>
  <c r="L4146" i="9"/>
  <c r="K4146" i="9"/>
  <c r="Q4145" i="9"/>
  <c r="R4145" i="9" s="1"/>
  <c r="P4145" i="9"/>
  <c r="O4145" i="9"/>
  <c r="M4145" i="9"/>
  <c r="N4145" i="9" s="1"/>
  <c r="L4145" i="9"/>
  <c r="K4145" i="9"/>
  <c r="Q4144" i="9"/>
  <c r="R4144" i="9" s="1"/>
  <c r="P4144" i="9"/>
  <c r="O4144" i="9"/>
  <c r="M4144" i="9"/>
  <c r="N4144" i="9" s="1"/>
  <c r="L4144" i="9"/>
  <c r="K4144" i="9"/>
  <c r="Q4143" i="9"/>
  <c r="R4143" i="9" s="1"/>
  <c r="P4143" i="9"/>
  <c r="O4143" i="9"/>
  <c r="M4143" i="9"/>
  <c r="N4143" i="9" s="1"/>
  <c r="L4143" i="9"/>
  <c r="K4143" i="9"/>
  <c r="R4142" i="9"/>
  <c r="Q4142" i="9"/>
  <c r="P4142" i="9"/>
  <c r="O4142" i="9"/>
  <c r="M4142" i="9"/>
  <c r="N4142" i="9" s="1"/>
  <c r="L4142" i="9"/>
  <c r="K4142" i="9"/>
  <c r="Q4141" i="9"/>
  <c r="R4141" i="9" s="1"/>
  <c r="P4141" i="9"/>
  <c r="O4141" i="9"/>
  <c r="M4141" i="9"/>
  <c r="N4141" i="9" s="1"/>
  <c r="L4141" i="9"/>
  <c r="K4141" i="9"/>
  <c r="Q4140" i="9"/>
  <c r="R4140" i="9" s="1"/>
  <c r="P4140" i="9"/>
  <c r="O4140" i="9"/>
  <c r="M4140" i="9"/>
  <c r="N4140" i="9" s="1"/>
  <c r="L4140" i="9"/>
  <c r="K4140" i="9"/>
  <c r="Q4139" i="9"/>
  <c r="R4139" i="9" s="1"/>
  <c r="P4139" i="9"/>
  <c r="O4139" i="9"/>
  <c r="M4139" i="9"/>
  <c r="N4139" i="9" s="1"/>
  <c r="L4139" i="9"/>
  <c r="K4139" i="9"/>
  <c r="K4138" i="9"/>
  <c r="L4138" i="9" s="1"/>
  <c r="S4137" i="9"/>
  <c r="T4137" i="9" s="1"/>
  <c r="R4137" i="9"/>
  <c r="P4137" i="9"/>
  <c r="O4137" i="9"/>
  <c r="M4137" i="9"/>
  <c r="N4137" i="9" s="1"/>
  <c r="K4137" i="9"/>
  <c r="L4137" i="9" s="1"/>
  <c r="S4136" i="9"/>
  <c r="T4136" i="9" s="1"/>
  <c r="R4136" i="9"/>
  <c r="P4136" i="9"/>
  <c r="O4136" i="9"/>
  <c r="M4136" i="9"/>
  <c r="N4136" i="9" s="1"/>
  <c r="L4136" i="9"/>
  <c r="K4136" i="9"/>
  <c r="S4135" i="9"/>
  <c r="T4135" i="9" s="1"/>
  <c r="R4135" i="9"/>
  <c r="O4135" i="9"/>
  <c r="P4135" i="9" s="1"/>
  <c r="M4135" i="9"/>
  <c r="N4135" i="9" s="1"/>
  <c r="L4135" i="9"/>
  <c r="K4135" i="9"/>
  <c r="S4134" i="9"/>
  <c r="T4134" i="9" s="1"/>
  <c r="R4134" i="9"/>
  <c r="O4134" i="9"/>
  <c r="P4134" i="9" s="1"/>
  <c r="M4134" i="9"/>
  <c r="N4134" i="9" s="1"/>
  <c r="L4134" i="9"/>
  <c r="K4134" i="9"/>
  <c r="T4133" i="9"/>
  <c r="S4133" i="9"/>
  <c r="R4133" i="9"/>
  <c r="P4133" i="9"/>
  <c r="O4133" i="9"/>
  <c r="N4133" i="9"/>
  <c r="M4133" i="9"/>
  <c r="K4133" i="9"/>
  <c r="L4133" i="9" s="1"/>
  <c r="S4132" i="9"/>
  <c r="T4132" i="9" s="1"/>
  <c r="R4132" i="9"/>
  <c r="O4132" i="9"/>
  <c r="P4132" i="9" s="1"/>
  <c r="N4132" i="9"/>
  <c r="M4132" i="9"/>
  <c r="L4132" i="9"/>
  <c r="K4132" i="9"/>
  <c r="S4131" i="9"/>
  <c r="T4131" i="9" s="1"/>
  <c r="R4131" i="9"/>
  <c r="P4131" i="9"/>
  <c r="O4131" i="9"/>
  <c r="M4131" i="9"/>
  <c r="N4131" i="9" s="1"/>
  <c r="K4131" i="9"/>
  <c r="L4131" i="9" s="1"/>
  <c r="S4130" i="9"/>
  <c r="T4130" i="9" s="1"/>
  <c r="R4130" i="9"/>
  <c r="P4130" i="9"/>
  <c r="O4130" i="9"/>
  <c r="N4130" i="9"/>
  <c r="M4130" i="9"/>
  <c r="L4130" i="9"/>
  <c r="K4130" i="9"/>
  <c r="S4129" i="9"/>
  <c r="T4129" i="9" s="1"/>
  <c r="R4129" i="9"/>
  <c r="O4129" i="9"/>
  <c r="P4129" i="9" s="1"/>
  <c r="M4129" i="9"/>
  <c r="N4129" i="9" s="1"/>
  <c r="K4129" i="9"/>
  <c r="L4129" i="9" s="1"/>
  <c r="T4128" i="9"/>
  <c r="S4128" i="9"/>
  <c r="R4128" i="9"/>
  <c r="P4128" i="9"/>
  <c r="O4128" i="9"/>
  <c r="M4128" i="9"/>
  <c r="N4128" i="9" s="1"/>
  <c r="L4128" i="9"/>
  <c r="K4128" i="9"/>
  <c r="T4127" i="9"/>
  <c r="S4127" i="9"/>
  <c r="R4127" i="9"/>
  <c r="O4127" i="9"/>
  <c r="P4127" i="9" s="1"/>
  <c r="M4127" i="9"/>
  <c r="N4127" i="9" s="1"/>
  <c r="L4127" i="9"/>
  <c r="K4127" i="9"/>
  <c r="S4126" i="9"/>
  <c r="T4126" i="9" s="1"/>
  <c r="R4126" i="9"/>
  <c r="O4126" i="9"/>
  <c r="P4126" i="9" s="1"/>
  <c r="M4126" i="9"/>
  <c r="N4126" i="9" s="1"/>
  <c r="L4126" i="9"/>
  <c r="K4126" i="9"/>
  <c r="S4125" i="9"/>
  <c r="T4125" i="9" s="1"/>
  <c r="R4125" i="9"/>
  <c r="P4125" i="9"/>
  <c r="O4125" i="9"/>
  <c r="N4125" i="9"/>
  <c r="M4125" i="9"/>
  <c r="K4125" i="9"/>
  <c r="L4125" i="9" s="1"/>
  <c r="S4124" i="9"/>
  <c r="T4124" i="9" s="1"/>
  <c r="R4124" i="9"/>
  <c r="O4124" i="9"/>
  <c r="P4124" i="9" s="1"/>
  <c r="N4124" i="9"/>
  <c r="M4124" i="9"/>
  <c r="L4124" i="9"/>
  <c r="K4124" i="9"/>
  <c r="S4123" i="9"/>
  <c r="T4123" i="9" s="1"/>
  <c r="R4123" i="9"/>
  <c r="P4123" i="9"/>
  <c r="O4123" i="9"/>
  <c r="M4123" i="9"/>
  <c r="N4123" i="9" s="1"/>
  <c r="K4123" i="9"/>
  <c r="L4123" i="9" s="1"/>
  <c r="S4122" i="9"/>
  <c r="T4122" i="9" s="1"/>
  <c r="R4122" i="9"/>
  <c r="P4122" i="9"/>
  <c r="O4122" i="9"/>
  <c r="N4122" i="9"/>
  <c r="M4122" i="9"/>
  <c r="L4122" i="9"/>
  <c r="K4122" i="9"/>
  <c r="Q4121" i="9"/>
  <c r="R4121" i="9" s="1"/>
  <c r="P4121" i="9"/>
  <c r="O4121" i="9"/>
  <c r="N4121" i="9"/>
  <c r="M4121" i="9"/>
  <c r="L4121" i="9"/>
  <c r="K4121" i="9"/>
  <c r="Q4120" i="9"/>
  <c r="R4120" i="9" s="1"/>
  <c r="P4120" i="9"/>
  <c r="O4120" i="9"/>
  <c r="N4120" i="9"/>
  <c r="M4120" i="9"/>
  <c r="L4120" i="9"/>
  <c r="K4120" i="9"/>
  <c r="Q4119" i="9"/>
  <c r="R4119" i="9" s="1"/>
  <c r="P4119" i="9"/>
  <c r="O4119" i="9"/>
  <c r="N4119" i="9"/>
  <c r="M4119" i="9"/>
  <c r="L4119" i="9"/>
  <c r="K4119" i="9"/>
  <c r="Q4118" i="9"/>
  <c r="R4118" i="9" s="1"/>
  <c r="P4118" i="9"/>
  <c r="O4118" i="9"/>
  <c r="N4118" i="9"/>
  <c r="M4118" i="9"/>
  <c r="L4118" i="9"/>
  <c r="K4118" i="9"/>
  <c r="Q4117" i="9"/>
  <c r="R4117" i="9" s="1"/>
  <c r="P4117" i="9"/>
  <c r="O4117" i="9"/>
  <c r="N4117" i="9"/>
  <c r="M4117" i="9"/>
  <c r="L4117" i="9"/>
  <c r="K4117" i="9"/>
  <c r="Q4116" i="9"/>
  <c r="R4116" i="9" s="1"/>
  <c r="P4116" i="9"/>
  <c r="O4116" i="9"/>
  <c r="N4116" i="9"/>
  <c r="M4116" i="9"/>
  <c r="L4116" i="9"/>
  <c r="K4116" i="9"/>
  <c r="Q4115" i="9"/>
  <c r="R4115" i="9" s="1"/>
  <c r="P4115" i="9"/>
  <c r="O4115" i="9"/>
  <c r="N4115" i="9"/>
  <c r="M4115" i="9"/>
  <c r="L4115" i="9"/>
  <c r="K4115" i="9"/>
  <c r="Q4114" i="9"/>
  <c r="R4114" i="9" s="1"/>
  <c r="P4114" i="9"/>
  <c r="O4114" i="9"/>
  <c r="N4114" i="9"/>
  <c r="M4114" i="9"/>
  <c r="L4114" i="9"/>
  <c r="K4114" i="9"/>
  <c r="Q4113" i="9"/>
  <c r="R4113" i="9" s="1"/>
  <c r="P4113" i="9"/>
  <c r="O4113" i="9"/>
  <c r="N4113" i="9"/>
  <c r="M4113" i="9"/>
  <c r="L4113" i="9"/>
  <c r="K4113" i="9"/>
  <c r="Q4112" i="9"/>
  <c r="R4112" i="9" s="1"/>
  <c r="P4112" i="9"/>
  <c r="O4112" i="9"/>
  <c r="N4112" i="9"/>
  <c r="M4112" i="9"/>
  <c r="L4112" i="9"/>
  <c r="K4112" i="9"/>
  <c r="Q4111" i="9"/>
  <c r="R4111" i="9" s="1"/>
  <c r="P4111" i="9"/>
  <c r="O4111" i="9"/>
  <c r="N4111" i="9"/>
  <c r="M4111" i="9"/>
  <c r="L4111" i="9"/>
  <c r="K4111" i="9"/>
  <c r="Q4110" i="9"/>
  <c r="R4110" i="9" s="1"/>
  <c r="P4110" i="9"/>
  <c r="O4110" i="9"/>
  <c r="N4110" i="9"/>
  <c r="M4110" i="9"/>
  <c r="L4110" i="9"/>
  <c r="K4110" i="9"/>
  <c r="Q4109" i="9"/>
  <c r="R4109" i="9" s="1"/>
  <c r="P4109" i="9"/>
  <c r="O4109" i="9"/>
  <c r="N4109" i="9"/>
  <c r="M4109" i="9"/>
  <c r="L4109" i="9"/>
  <c r="K4109" i="9"/>
  <c r="Q4108" i="9"/>
  <c r="R4108" i="9" s="1"/>
  <c r="P4108" i="9"/>
  <c r="O4108" i="9"/>
  <c r="N4108" i="9"/>
  <c r="M4108" i="9"/>
  <c r="L4108" i="9"/>
  <c r="K4108" i="9"/>
  <c r="Q4107" i="9"/>
  <c r="R4107" i="9" s="1"/>
  <c r="P4107" i="9"/>
  <c r="O4107" i="9"/>
  <c r="N4107" i="9"/>
  <c r="M4107" i="9"/>
  <c r="L4107" i="9"/>
  <c r="K4107" i="9"/>
  <c r="Q4106" i="9"/>
  <c r="R4106" i="9" s="1"/>
  <c r="P4106" i="9"/>
  <c r="O4106" i="9"/>
  <c r="N4106" i="9"/>
  <c r="M4106" i="9"/>
  <c r="L4106" i="9"/>
  <c r="K4106" i="9"/>
  <c r="Q4105" i="9"/>
  <c r="R4105" i="9" s="1"/>
  <c r="P4105" i="9"/>
  <c r="O4105" i="9"/>
  <c r="N4105" i="9"/>
  <c r="M4105" i="9"/>
  <c r="L4105" i="9"/>
  <c r="K4105" i="9"/>
  <c r="Q4104" i="9"/>
  <c r="R4104" i="9" s="1"/>
  <c r="P4104" i="9"/>
  <c r="O4104" i="9"/>
  <c r="N4104" i="9"/>
  <c r="M4104" i="9"/>
  <c r="L4104" i="9"/>
  <c r="K4104" i="9"/>
  <c r="Q4103" i="9"/>
  <c r="R4103" i="9" s="1"/>
  <c r="P4103" i="9"/>
  <c r="O4103" i="9"/>
  <c r="N4103" i="9"/>
  <c r="M4103" i="9"/>
  <c r="L4103" i="9"/>
  <c r="K4103" i="9"/>
  <c r="Q4102" i="9"/>
  <c r="R4102" i="9" s="1"/>
  <c r="P4102" i="9"/>
  <c r="O4102" i="9"/>
  <c r="N4102" i="9"/>
  <c r="M4102" i="9"/>
  <c r="L4102" i="9"/>
  <c r="K4102" i="9"/>
  <c r="Q4101" i="9"/>
  <c r="R4101" i="9" s="1"/>
  <c r="P4101" i="9"/>
  <c r="O4101" i="9"/>
  <c r="N4101" i="9"/>
  <c r="M4101" i="9"/>
  <c r="L4101" i="9"/>
  <c r="K4101" i="9"/>
  <c r="Q4100" i="9"/>
  <c r="R4100" i="9" s="1"/>
  <c r="P4100" i="9"/>
  <c r="O4100" i="9"/>
  <c r="N4100" i="9"/>
  <c r="M4100" i="9"/>
  <c r="L4100" i="9"/>
  <c r="K4100" i="9"/>
  <c r="Q4099" i="9"/>
  <c r="R4099" i="9" s="1"/>
  <c r="P4099" i="9"/>
  <c r="O4099" i="9"/>
  <c r="N4099" i="9"/>
  <c r="M4099" i="9"/>
  <c r="L4099" i="9"/>
  <c r="K4099" i="9"/>
  <c r="Q4098" i="9"/>
  <c r="R4098" i="9" s="1"/>
  <c r="P4098" i="9"/>
  <c r="O4098" i="9"/>
  <c r="N4098" i="9"/>
  <c r="M4098" i="9"/>
  <c r="L4098" i="9"/>
  <c r="K4098" i="9"/>
  <c r="Q4097" i="9"/>
  <c r="R4097" i="9" s="1"/>
  <c r="P4097" i="9"/>
  <c r="O4097" i="9"/>
  <c r="N4097" i="9"/>
  <c r="M4097" i="9"/>
  <c r="L4097" i="9"/>
  <c r="K4097" i="9"/>
  <c r="Q4096" i="9"/>
  <c r="R4096" i="9" s="1"/>
  <c r="P4096" i="9"/>
  <c r="O4096" i="9"/>
  <c r="N4096" i="9"/>
  <c r="M4096" i="9"/>
  <c r="L4096" i="9"/>
  <c r="K4096" i="9"/>
  <c r="Q4095" i="9"/>
  <c r="R4095" i="9" s="1"/>
  <c r="P4095" i="9"/>
  <c r="O4095" i="9"/>
  <c r="N4095" i="9"/>
  <c r="M4095" i="9"/>
  <c r="L4095" i="9"/>
  <c r="K4095" i="9"/>
  <c r="Q4094" i="9"/>
  <c r="R4094" i="9" s="1"/>
  <c r="P4094" i="9"/>
  <c r="O4094" i="9"/>
  <c r="N4094" i="9"/>
  <c r="M4094" i="9"/>
  <c r="L4094" i="9"/>
  <c r="K4094" i="9"/>
  <c r="Q4093" i="9"/>
  <c r="R4093" i="9" s="1"/>
  <c r="P4093" i="9"/>
  <c r="O4093" i="9"/>
  <c r="N4093" i="9"/>
  <c r="M4093" i="9"/>
  <c r="L4093" i="9"/>
  <c r="K4093" i="9"/>
  <c r="Q4092" i="9"/>
  <c r="R4092" i="9" s="1"/>
  <c r="P4092" i="9"/>
  <c r="O4092" i="9"/>
  <c r="N4092" i="9"/>
  <c r="M4092" i="9"/>
  <c r="L4092" i="9"/>
  <c r="K4092" i="9"/>
  <c r="Q4091" i="9"/>
  <c r="R4091" i="9" s="1"/>
  <c r="P4091" i="9"/>
  <c r="O4091" i="9"/>
  <c r="N4091" i="9"/>
  <c r="M4091" i="9"/>
  <c r="L4091" i="9"/>
  <c r="K4091" i="9"/>
  <c r="Q4090" i="9"/>
  <c r="R4090" i="9" s="1"/>
  <c r="P4090" i="9"/>
  <c r="O4090" i="9"/>
  <c r="N4090" i="9"/>
  <c r="M4090" i="9"/>
  <c r="L4090" i="9"/>
  <c r="K4090" i="9"/>
  <c r="Q4089" i="9"/>
  <c r="R4089" i="9" s="1"/>
  <c r="P4089" i="9"/>
  <c r="O4089" i="9"/>
  <c r="N4089" i="9"/>
  <c r="M4089" i="9"/>
  <c r="L4089" i="9"/>
  <c r="K4089" i="9"/>
  <c r="Q4088" i="9"/>
  <c r="R4088" i="9" s="1"/>
  <c r="P4088" i="9"/>
  <c r="O4088" i="9"/>
  <c r="N4088" i="9"/>
  <c r="M4088" i="9"/>
  <c r="L4088" i="9"/>
  <c r="K4088" i="9"/>
  <c r="Q4087" i="9"/>
  <c r="R4087" i="9" s="1"/>
  <c r="P4087" i="9"/>
  <c r="O4087" i="9"/>
  <c r="N4087" i="9"/>
  <c r="M4087" i="9"/>
  <c r="L4087" i="9"/>
  <c r="K4087" i="9"/>
  <c r="Q4086" i="9"/>
  <c r="R4086" i="9" s="1"/>
  <c r="P4086" i="9"/>
  <c r="O4086" i="9"/>
  <c r="N4086" i="9"/>
  <c r="M4086" i="9"/>
  <c r="L4086" i="9"/>
  <c r="K4086" i="9"/>
  <c r="Q4085" i="9"/>
  <c r="R4085" i="9" s="1"/>
  <c r="P4085" i="9"/>
  <c r="O4085" i="9"/>
  <c r="N4085" i="9"/>
  <c r="M4085" i="9"/>
  <c r="L4085" i="9"/>
  <c r="K4085" i="9"/>
  <c r="Q4084" i="9"/>
  <c r="R4084" i="9" s="1"/>
  <c r="P4084" i="9"/>
  <c r="O4084" i="9"/>
  <c r="N4084" i="9"/>
  <c r="M4084" i="9"/>
  <c r="L4084" i="9"/>
  <c r="K4084" i="9"/>
  <c r="Q4083" i="9"/>
  <c r="R4083" i="9" s="1"/>
  <c r="P4083" i="9"/>
  <c r="O4083" i="9"/>
  <c r="N4083" i="9"/>
  <c r="M4083" i="9"/>
  <c r="L4083" i="9"/>
  <c r="K4083" i="9"/>
  <c r="Q4082" i="9"/>
  <c r="R4082" i="9" s="1"/>
  <c r="P4082" i="9"/>
  <c r="O4082" i="9"/>
  <c r="N4082" i="9"/>
  <c r="M4082" i="9"/>
  <c r="L4082" i="9"/>
  <c r="K4082" i="9"/>
  <c r="Q4081" i="9"/>
  <c r="R4081" i="9" s="1"/>
  <c r="P4081" i="9"/>
  <c r="O4081" i="9"/>
  <c r="N4081" i="9"/>
  <c r="M4081" i="9"/>
  <c r="L4081" i="9"/>
  <c r="K4081" i="9"/>
  <c r="Q4080" i="9"/>
  <c r="R4080" i="9" s="1"/>
  <c r="P4080" i="9"/>
  <c r="O4080" i="9"/>
  <c r="N4080" i="9"/>
  <c r="M4080" i="9"/>
  <c r="L4080" i="9"/>
  <c r="K4080" i="9"/>
  <c r="Q4079" i="9"/>
  <c r="R4079" i="9" s="1"/>
  <c r="P4079" i="9"/>
  <c r="O4079" i="9"/>
  <c r="N4079" i="9"/>
  <c r="M4079" i="9"/>
  <c r="L4079" i="9"/>
  <c r="K4079" i="9"/>
  <c r="Q4078" i="9"/>
  <c r="R4078" i="9" s="1"/>
  <c r="P4078" i="9"/>
  <c r="O4078" i="9"/>
  <c r="N4078" i="9"/>
  <c r="M4078" i="9"/>
  <c r="L4078" i="9"/>
  <c r="K4078" i="9"/>
  <c r="Q4077" i="9"/>
  <c r="R4077" i="9" s="1"/>
  <c r="P4077" i="9"/>
  <c r="O4077" i="9"/>
  <c r="N4077" i="9"/>
  <c r="M4077" i="9"/>
  <c r="L4077" i="9"/>
  <c r="K4077" i="9"/>
  <c r="Q4076" i="9"/>
  <c r="R4076" i="9" s="1"/>
  <c r="P4076" i="9"/>
  <c r="O4076" i="9"/>
  <c r="N4076" i="9"/>
  <c r="M4076" i="9"/>
  <c r="L4076" i="9"/>
  <c r="K4076" i="9"/>
  <c r="Q4075" i="9"/>
  <c r="R4075" i="9" s="1"/>
  <c r="P4075" i="9"/>
  <c r="O4075" i="9"/>
  <c r="N4075" i="9"/>
  <c r="M4075" i="9"/>
  <c r="L4075" i="9"/>
  <c r="K4075" i="9"/>
  <c r="Q4074" i="9"/>
  <c r="R4074" i="9" s="1"/>
  <c r="P4074" i="9"/>
  <c r="O4074" i="9"/>
  <c r="N4074" i="9"/>
  <c r="M4074" i="9"/>
  <c r="L4074" i="9"/>
  <c r="K4074" i="9"/>
  <c r="Q4073" i="9"/>
  <c r="R4073" i="9" s="1"/>
  <c r="P4073" i="9"/>
  <c r="O4073" i="9"/>
  <c r="N4073" i="9"/>
  <c r="M4073" i="9"/>
  <c r="L4073" i="9"/>
  <c r="K4073" i="9"/>
  <c r="Q4072" i="9"/>
  <c r="R4072" i="9" s="1"/>
  <c r="P4072" i="9"/>
  <c r="O4072" i="9"/>
  <c r="N4072" i="9"/>
  <c r="M4072" i="9"/>
  <c r="L4072" i="9"/>
  <c r="K4072" i="9"/>
  <c r="Q4071" i="9"/>
  <c r="R4071" i="9" s="1"/>
  <c r="P4071" i="9"/>
  <c r="O4071" i="9"/>
  <c r="N4071" i="9"/>
  <c r="M4071" i="9"/>
  <c r="L4071" i="9"/>
  <c r="K4071" i="9"/>
  <c r="Q4070" i="9"/>
  <c r="R4070" i="9" s="1"/>
  <c r="P4070" i="9"/>
  <c r="O4070" i="9"/>
  <c r="N4070" i="9"/>
  <c r="M4070" i="9"/>
  <c r="L4070" i="9"/>
  <c r="K4070" i="9"/>
  <c r="Q4069" i="9"/>
  <c r="R4069" i="9" s="1"/>
  <c r="P4069" i="9"/>
  <c r="O4069" i="9"/>
  <c r="N4069" i="9"/>
  <c r="M4069" i="9"/>
  <c r="L4069" i="9"/>
  <c r="K4069" i="9"/>
  <c r="Q4068" i="9"/>
  <c r="R4068" i="9" s="1"/>
  <c r="P4068" i="9"/>
  <c r="O4068" i="9"/>
  <c r="N4068" i="9"/>
  <c r="M4068" i="9"/>
  <c r="L4068" i="9"/>
  <c r="K4068" i="9"/>
  <c r="Q4067" i="9"/>
  <c r="R4067" i="9" s="1"/>
  <c r="P4067" i="9"/>
  <c r="O4067" i="9"/>
  <c r="N4067" i="9"/>
  <c r="M4067" i="9"/>
  <c r="L4067" i="9"/>
  <c r="K4067" i="9"/>
  <c r="Q4066" i="9"/>
  <c r="R4066" i="9" s="1"/>
  <c r="P4066" i="9"/>
  <c r="O4066" i="9"/>
  <c r="N4066" i="9"/>
  <c r="M4066" i="9"/>
  <c r="L4066" i="9"/>
  <c r="K4066" i="9"/>
  <c r="Q4065" i="9"/>
  <c r="R4065" i="9" s="1"/>
  <c r="P4065" i="9"/>
  <c r="O4065" i="9"/>
  <c r="N4065" i="9"/>
  <c r="M4065" i="9"/>
  <c r="L4065" i="9"/>
  <c r="K4065" i="9"/>
  <c r="Q4064" i="9"/>
  <c r="R4064" i="9" s="1"/>
  <c r="P4064" i="9"/>
  <c r="O4064" i="9"/>
  <c r="N4064" i="9"/>
  <c r="M4064" i="9"/>
  <c r="L4064" i="9"/>
  <c r="K4064" i="9"/>
  <c r="Q4063" i="9"/>
  <c r="R4063" i="9" s="1"/>
  <c r="P4063" i="9"/>
  <c r="O4063" i="9"/>
  <c r="N4063" i="9"/>
  <c r="M4063" i="9"/>
  <c r="L4063" i="9"/>
  <c r="K4063" i="9"/>
  <c r="Q4062" i="9"/>
  <c r="R4062" i="9" s="1"/>
  <c r="P4062" i="9"/>
  <c r="O4062" i="9"/>
  <c r="N4062" i="9"/>
  <c r="M4062" i="9"/>
  <c r="L4062" i="9"/>
  <c r="K4062" i="9"/>
  <c r="Q4061" i="9"/>
  <c r="R4061" i="9" s="1"/>
  <c r="P4061" i="9"/>
  <c r="O4061" i="9"/>
  <c r="N4061" i="9"/>
  <c r="M4061" i="9"/>
  <c r="L4061" i="9"/>
  <c r="K4061" i="9"/>
  <c r="Q4060" i="9"/>
  <c r="R4060" i="9" s="1"/>
  <c r="P4060" i="9"/>
  <c r="O4060" i="9"/>
  <c r="N4060" i="9"/>
  <c r="M4060" i="9"/>
  <c r="L4060" i="9"/>
  <c r="K4060" i="9"/>
  <c r="Q4059" i="9"/>
  <c r="R4059" i="9" s="1"/>
  <c r="P4059" i="9"/>
  <c r="O4059" i="9"/>
  <c r="N4059" i="9"/>
  <c r="M4059" i="9"/>
  <c r="L4059" i="9"/>
  <c r="K4059" i="9"/>
  <c r="Q4058" i="9"/>
  <c r="R4058" i="9" s="1"/>
  <c r="P4058" i="9"/>
  <c r="O4058" i="9"/>
  <c r="N4058" i="9"/>
  <c r="M4058" i="9"/>
  <c r="L4058" i="9"/>
  <c r="K4058" i="9"/>
  <c r="Q4057" i="9"/>
  <c r="R4057" i="9" s="1"/>
  <c r="P4057" i="9"/>
  <c r="O4057" i="9"/>
  <c r="N4057" i="9"/>
  <c r="M4057" i="9"/>
  <c r="L4057" i="9"/>
  <c r="K4057" i="9"/>
  <c r="Q4056" i="9"/>
  <c r="R4056" i="9" s="1"/>
  <c r="P4056" i="9"/>
  <c r="O4056" i="9"/>
  <c r="N4056" i="9"/>
  <c r="M4056" i="9"/>
  <c r="L4056" i="9"/>
  <c r="K4056" i="9"/>
  <c r="Q4055" i="9"/>
  <c r="R4055" i="9" s="1"/>
  <c r="P4055" i="9"/>
  <c r="O4055" i="9"/>
  <c r="N4055" i="9"/>
  <c r="M4055" i="9"/>
  <c r="L4055" i="9"/>
  <c r="K4055" i="9"/>
  <c r="Q4054" i="9"/>
  <c r="R4054" i="9" s="1"/>
  <c r="P4054" i="9"/>
  <c r="O4054" i="9"/>
  <c r="N4054" i="9"/>
  <c r="M4054" i="9"/>
  <c r="L4054" i="9"/>
  <c r="K4054" i="9"/>
  <c r="Q4053" i="9"/>
  <c r="R4053" i="9" s="1"/>
  <c r="P4053" i="9"/>
  <c r="O4053" i="9"/>
  <c r="N4053" i="9"/>
  <c r="M4053" i="9"/>
  <c r="L4053" i="9"/>
  <c r="K4053" i="9"/>
  <c r="Q4052" i="9"/>
  <c r="R4052" i="9" s="1"/>
  <c r="P4052" i="9"/>
  <c r="O4052" i="9"/>
  <c r="N4052" i="9"/>
  <c r="M4052" i="9"/>
  <c r="L4052" i="9"/>
  <c r="K4052" i="9"/>
  <c r="Q4051" i="9"/>
  <c r="R4051" i="9" s="1"/>
  <c r="P4051" i="9"/>
  <c r="O4051" i="9"/>
  <c r="N4051" i="9"/>
  <c r="M4051" i="9"/>
  <c r="L4051" i="9"/>
  <c r="K4051" i="9"/>
  <c r="Q4050" i="9"/>
  <c r="R4050" i="9" s="1"/>
  <c r="P4050" i="9"/>
  <c r="O4050" i="9"/>
  <c r="N4050" i="9"/>
  <c r="M4050" i="9"/>
  <c r="L4050" i="9"/>
  <c r="K4050" i="9"/>
  <c r="Q4049" i="9"/>
  <c r="R4049" i="9" s="1"/>
  <c r="P4049" i="9"/>
  <c r="O4049" i="9"/>
  <c r="N4049" i="9"/>
  <c r="M4049" i="9"/>
  <c r="L4049" i="9"/>
  <c r="K4049" i="9"/>
  <c r="Q4048" i="9"/>
  <c r="R4048" i="9" s="1"/>
  <c r="P4048" i="9"/>
  <c r="O4048" i="9"/>
  <c r="N4048" i="9"/>
  <c r="M4048" i="9"/>
  <c r="L4048" i="9"/>
  <c r="K4048" i="9"/>
  <c r="Q4047" i="9"/>
  <c r="R4047" i="9" s="1"/>
  <c r="P4047" i="9"/>
  <c r="O4047" i="9"/>
  <c r="N4047" i="9"/>
  <c r="M4047" i="9"/>
  <c r="L4047" i="9"/>
  <c r="K4047" i="9"/>
  <c r="Q4046" i="9"/>
  <c r="R4046" i="9" s="1"/>
  <c r="P4046" i="9"/>
  <c r="O4046" i="9"/>
  <c r="N4046" i="9"/>
  <c r="M4046" i="9"/>
  <c r="L4046" i="9"/>
  <c r="K4046" i="9"/>
  <c r="Q4045" i="9"/>
  <c r="R4045" i="9" s="1"/>
  <c r="P4045" i="9"/>
  <c r="O4045" i="9"/>
  <c r="N4045" i="9"/>
  <c r="M4045" i="9"/>
  <c r="L4045" i="9"/>
  <c r="K4045" i="9"/>
  <c r="Q4044" i="9"/>
  <c r="R4044" i="9" s="1"/>
  <c r="P4044" i="9"/>
  <c r="O4044" i="9"/>
  <c r="N4044" i="9"/>
  <c r="M4044" i="9"/>
  <c r="L4044" i="9"/>
  <c r="K4044" i="9"/>
  <c r="Q4043" i="9"/>
  <c r="R4043" i="9" s="1"/>
  <c r="P4043" i="9"/>
  <c r="O4043" i="9"/>
  <c r="N4043" i="9"/>
  <c r="M4043" i="9"/>
  <c r="L4043" i="9"/>
  <c r="K4043" i="9"/>
  <c r="Q4042" i="9"/>
  <c r="R4042" i="9" s="1"/>
  <c r="P4042" i="9"/>
  <c r="O4042" i="9"/>
  <c r="N4042" i="9"/>
  <c r="M4042" i="9"/>
  <c r="L4042" i="9"/>
  <c r="K4042" i="9"/>
  <c r="Q4041" i="9"/>
  <c r="R4041" i="9" s="1"/>
  <c r="P4041" i="9"/>
  <c r="O4041" i="9"/>
  <c r="N4041" i="9"/>
  <c r="M4041" i="9"/>
  <c r="L4041" i="9"/>
  <c r="K4041" i="9"/>
  <c r="Q4040" i="9"/>
  <c r="R4040" i="9" s="1"/>
  <c r="P4040" i="9"/>
  <c r="O4040" i="9"/>
  <c r="N4040" i="9"/>
  <c r="M4040" i="9"/>
  <c r="L4040" i="9"/>
  <c r="K4040" i="9"/>
  <c r="Q4039" i="9"/>
  <c r="R4039" i="9" s="1"/>
  <c r="P4039" i="9"/>
  <c r="O4039" i="9"/>
  <c r="N4039" i="9"/>
  <c r="M4039" i="9"/>
  <c r="L4039" i="9"/>
  <c r="K4039" i="9"/>
  <c r="Q4038" i="9"/>
  <c r="R4038" i="9" s="1"/>
  <c r="P4038" i="9"/>
  <c r="O4038" i="9"/>
  <c r="N4038" i="9"/>
  <c r="M4038" i="9"/>
  <c r="L4038" i="9"/>
  <c r="K4038" i="9"/>
  <c r="Q4037" i="9"/>
  <c r="R4037" i="9" s="1"/>
  <c r="P4037" i="9"/>
  <c r="O4037" i="9"/>
  <c r="N4037" i="9"/>
  <c r="M4037" i="9"/>
  <c r="L4037" i="9"/>
  <c r="K4037" i="9"/>
  <c r="Q4036" i="9"/>
  <c r="R4036" i="9" s="1"/>
  <c r="P4036" i="9"/>
  <c r="O4036" i="9"/>
  <c r="N4036" i="9"/>
  <c r="M4036" i="9"/>
  <c r="L4036" i="9"/>
  <c r="K4036" i="9"/>
  <c r="Q4035" i="9"/>
  <c r="R4035" i="9" s="1"/>
  <c r="P4035" i="9"/>
  <c r="O4035" i="9"/>
  <c r="N4035" i="9"/>
  <c r="M4035" i="9"/>
  <c r="L4035" i="9"/>
  <c r="K4035" i="9"/>
  <c r="Q4034" i="9"/>
  <c r="R4034" i="9" s="1"/>
  <c r="P4034" i="9"/>
  <c r="O4034" i="9"/>
  <c r="N4034" i="9"/>
  <c r="M4034" i="9"/>
  <c r="L4034" i="9"/>
  <c r="K4034" i="9"/>
  <c r="Q4033" i="9"/>
  <c r="R4033" i="9" s="1"/>
  <c r="P4033" i="9"/>
  <c r="O4033" i="9"/>
  <c r="N4033" i="9"/>
  <c r="M4033" i="9"/>
  <c r="L4033" i="9"/>
  <c r="K4033" i="9"/>
  <c r="Q4032" i="9"/>
  <c r="R4032" i="9" s="1"/>
  <c r="P4032" i="9"/>
  <c r="O4032" i="9"/>
  <c r="N4032" i="9"/>
  <c r="M4032" i="9"/>
  <c r="L4032" i="9"/>
  <c r="K4032" i="9"/>
  <c r="Q4031" i="9"/>
  <c r="R4031" i="9" s="1"/>
  <c r="P4031" i="9"/>
  <c r="O4031" i="9"/>
  <c r="N4031" i="9"/>
  <c r="M4031" i="9"/>
  <c r="L4031" i="9"/>
  <c r="K4031" i="9"/>
  <c r="Q4030" i="9"/>
  <c r="R4030" i="9" s="1"/>
  <c r="P4030" i="9"/>
  <c r="O4030" i="9"/>
  <c r="N4030" i="9"/>
  <c r="M4030" i="9"/>
  <c r="L4030" i="9"/>
  <c r="K4030" i="9"/>
  <c r="Q4029" i="9"/>
  <c r="R4029" i="9" s="1"/>
  <c r="P4029" i="9"/>
  <c r="O4029" i="9"/>
  <c r="N4029" i="9"/>
  <c r="M4029" i="9"/>
  <c r="L4029" i="9"/>
  <c r="K4029" i="9"/>
  <c r="Q4028" i="9"/>
  <c r="R4028" i="9" s="1"/>
  <c r="P4028" i="9"/>
  <c r="O4028" i="9"/>
  <c r="N4028" i="9"/>
  <c r="M4028" i="9"/>
  <c r="L4028" i="9"/>
  <c r="K4028" i="9"/>
  <c r="Q4027" i="9"/>
  <c r="R4027" i="9" s="1"/>
  <c r="P4027" i="9"/>
  <c r="O4027" i="9"/>
  <c r="N4027" i="9"/>
  <c r="M4027" i="9"/>
  <c r="L4027" i="9"/>
  <c r="K4027" i="9"/>
  <c r="Q4026" i="9"/>
  <c r="R4026" i="9" s="1"/>
  <c r="P4026" i="9"/>
  <c r="O4026" i="9"/>
  <c r="N4026" i="9"/>
  <c r="M4026" i="9"/>
  <c r="L4026" i="9"/>
  <c r="K4026" i="9"/>
  <c r="Q4025" i="9"/>
  <c r="R4025" i="9" s="1"/>
  <c r="P4025" i="9"/>
  <c r="O4025" i="9"/>
  <c r="N4025" i="9"/>
  <c r="M4025" i="9"/>
  <c r="L4025" i="9"/>
  <c r="K4025" i="9"/>
  <c r="Q4024" i="9"/>
  <c r="R4024" i="9" s="1"/>
  <c r="P4024" i="9"/>
  <c r="O4024" i="9"/>
  <c r="N4024" i="9"/>
  <c r="M4024" i="9"/>
  <c r="L4024" i="9"/>
  <c r="K4024" i="9"/>
  <c r="Q4023" i="9"/>
  <c r="R4023" i="9" s="1"/>
  <c r="P4023" i="9"/>
  <c r="O4023" i="9"/>
  <c r="N4023" i="9"/>
  <c r="M4023" i="9"/>
  <c r="L4023" i="9"/>
  <c r="K4023" i="9"/>
  <c r="Q4022" i="9"/>
  <c r="R4022" i="9" s="1"/>
  <c r="P4022" i="9"/>
  <c r="O4022" i="9"/>
  <c r="N4022" i="9"/>
  <c r="M4022" i="9"/>
  <c r="L4022" i="9"/>
  <c r="K4022" i="9"/>
  <c r="Q4021" i="9"/>
  <c r="R4021" i="9" s="1"/>
  <c r="P4021" i="9"/>
  <c r="O4021" i="9"/>
  <c r="N4021" i="9"/>
  <c r="M4021" i="9"/>
  <c r="L4021" i="9"/>
  <c r="K4021" i="9"/>
  <c r="Q4020" i="9"/>
  <c r="R4020" i="9" s="1"/>
  <c r="P4020" i="9"/>
  <c r="O4020" i="9"/>
  <c r="N4020" i="9"/>
  <c r="M4020" i="9"/>
  <c r="L4020" i="9"/>
  <c r="K4020" i="9"/>
  <c r="Q4019" i="9"/>
  <c r="R4019" i="9" s="1"/>
  <c r="P4019" i="9"/>
  <c r="O4019" i="9"/>
  <c r="N4019" i="9"/>
  <c r="M4019" i="9"/>
  <c r="L4019" i="9"/>
  <c r="K4019" i="9"/>
  <c r="Q4018" i="9"/>
  <c r="R4018" i="9" s="1"/>
  <c r="P4018" i="9"/>
  <c r="O4018" i="9"/>
  <c r="N4018" i="9"/>
  <c r="M4018" i="9"/>
  <c r="L4018" i="9"/>
  <c r="K4018" i="9"/>
  <c r="Q4017" i="9"/>
  <c r="R4017" i="9" s="1"/>
  <c r="P4017" i="9"/>
  <c r="O4017" i="9"/>
  <c r="N4017" i="9"/>
  <c r="M4017" i="9"/>
  <c r="L4017" i="9"/>
  <c r="K4017" i="9"/>
  <c r="Q4016" i="9"/>
  <c r="R4016" i="9" s="1"/>
  <c r="P4016" i="9"/>
  <c r="O4016" i="9"/>
  <c r="N4016" i="9"/>
  <c r="M4016" i="9"/>
  <c r="L4016" i="9"/>
  <c r="K4016" i="9"/>
  <c r="Q4015" i="9"/>
  <c r="R4015" i="9" s="1"/>
  <c r="P4015" i="9"/>
  <c r="O4015" i="9"/>
  <c r="N4015" i="9"/>
  <c r="M4015" i="9"/>
  <c r="L4015" i="9"/>
  <c r="K4015" i="9"/>
  <c r="Q4014" i="9"/>
  <c r="R4014" i="9" s="1"/>
  <c r="P4014" i="9"/>
  <c r="O4014" i="9"/>
  <c r="N4014" i="9"/>
  <c r="M4014" i="9"/>
  <c r="L4014" i="9"/>
  <c r="K4014" i="9"/>
  <c r="Q4013" i="9"/>
  <c r="R4013" i="9" s="1"/>
  <c r="P4013" i="9"/>
  <c r="O4013" i="9"/>
  <c r="N4013" i="9"/>
  <c r="M4013" i="9"/>
  <c r="L4013" i="9"/>
  <c r="K4013" i="9"/>
  <c r="Q4012" i="9"/>
  <c r="R4012" i="9" s="1"/>
  <c r="P4012" i="9"/>
  <c r="O4012" i="9"/>
  <c r="N4012" i="9"/>
  <c r="M4012" i="9"/>
  <c r="L4012" i="9"/>
  <c r="K4012" i="9"/>
  <c r="Q4011" i="9"/>
  <c r="R4011" i="9" s="1"/>
  <c r="P4011" i="9"/>
  <c r="O4011" i="9"/>
  <c r="N4011" i="9"/>
  <c r="M4011" i="9"/>
  <c r="L4011" i="9"/>
  <c r="K4011" i="9"/>
  <c r="Q4010" i="9"/>
  <c r="R4010" i="9" s="1"/>
  <c r="P4010" i="9"/>
  <c r="O4010" i="9"/>
  <c r="N4010" i="9"/>
  <c r="M4010" i="9"/>
  <c r="L4010" i="9"/>
  <c r="K4010" i="9"/>
  <c r="Q4009" i="9"/>
  <c r="R4009" i="9" s="1"/>
  <c r="P4009" i="9"/>
  <c r="O4009" i="9"/>
  <c r="N4009" i="9"/>
  <c r="M4009" i="9"/>
  <c r="L4009" i="9"/>
  <c r="K4009" i="9"/>
  <c r="Q4008" i="9"/>
  <c r="R4008" i="9" s="1"/>
  <c r="P4008" i="9"/>
  <c r="O4008" i="9"/>
  <c r="N4008" i="9"/>
  <c r="M4008" i="9"/>
  <c r="L4008" i="9"/>
  <c r="K4008" i="9"/>
  <c r="Q4007" i="9"/>
  <c r="R4007" i="9" s="1"/>
  <c r="P4007" i="9"/>
  <c r="O4007" i="9"/>
  <c r="N4007" i="9"/>
  <c r="M4007" i="9"/>
  <c r="L4007" i="9"/>
  <c r="K4007" i="9"/>
  <c r="Q4006" i="9"/>
  <c r="R4006" i="9" s="1"/>
  <c r="P4006" i="9"/>
  <c r="O4006" i="9"/>
  <c r="N4006" i="9"/>
  <c r="M4006" i="9"/>
  <c r="L4006" i="9"/>
  <c r="K4006" i="9"/>
  <c r="Q4005" i="9"/>
  <c r="R4005" i="9" s="1"/>
  <c r="P4005" i="9"/>
  <c r="O4005" i="9"/>
  <c r="N4005" i="9"/>
  <c r="M4005" i="9"/>
  <c r="L4005" i="9"/>
  <c r="K4005" i="9"/>
  <c r="Q4004" i="9"/>
  <c r="R4004" i="9" s="1"/>
  <c r="P4004" i="9"/>
  <c r="O4004" i="9"/>
  <c r="N4004" i="9"/>
  <c r="M4004" i="9"/>
  <c r="L4004" i="9"/>
  <c r="K4004" i="9"/>
  <c r="Q4003" i="9"/>
  <c r="R4003" i="9" s="1"/>
  <c r="P4003" i="9"/>
  <c r="O4003" i="9"/>
  <c r="N4003" i="9"/>
  <c r="M4003" i="9"/>
  <c r="L4003" i="9"/>
  <c r="K4003" i="9"/>
  <c r="Q4002" i="9"/>
  <c r="R4002" i="9" s="1"/>
  <c r="P4002" i="9"/>
  <c r="O4002" i="9"/>
  <c r="N4002" i="9"/>
  <c r="M4002" i="9"/>
  <c r="L4002" i="9"/>
  <c r="K4002" i="9"/>
  <c r="Q4001" i="9"/>
  <c r="R4001" i="9" s="1"/>
  <c r="P4001" i="9"/>
  <c r="O4001" i="9"/>
  <c r="N4001" i="9"/>
  <c r="M4001" i="9"/>
  <c r="L4001" i="9"/>
  <c r="K4001" i="9"/>
  <c r="Q4000" i="9"/>
  <c r="R4000" i="9" s="1"/>
  <c r="P4000" i="9"/>
  <c r="O4000" i="9"/>
  <c r="N4000" i="9"/>
  <c r="M4000" i="9"/>
  <c r="L4000" i="9"/>
  <c r="K4000" i="9"/>
  <c r="Q3999" i="9"/>
  <c r="R3999" i="9" s="1"/>
  <c r="P3999" i="9"/>
  <c r="O3999" i="9"/>
  <c r="N3999" i="9"/>
  <c r="M3999" i="9"/>
  <c r="L3999" i="9"/>
  <c r="K3999" i="9"/>
  <c r="Q3998" i="9"/>
  <c r="R3998" i="9" s="1"/>
  <c r="P3998" i="9"/>
  <c r="O3998" i="9"/>
  <c r="N3998" i="9"/>
  <c r="M3998" i="9"/>
  <c r="L3998" i="9"/>
  <c r="K3998" i="9"/>
  <c r="Q3997" i="9"/>
  <c r="R3997" i="9" s="1"/>
  <c r="P3997" i="9"/>
  <c r="O3997" i="9"/>
  <c r="N3997" i="9"/>
  <c r="M3997" i="9"/>
  <c r="L3997" i="9"/>
  <c r="K3997" i="9"/>
  <c r="Q3996" i="9"/>
  <c r="R3996" i="9" s="1"/>
  <c r="P3996" i="9"/>
  <c r="O3996" i="9"/>
  <c r="N3996" i="9"/>
  <c r="M3996" i="9"/>
  <c r="L3996" i="9"/>
  <c r="K3996" i="9"/>
  <c r="Q3995" i="9"/>
  <c r="R3995" i="9" s="1"/>
  <c r="P3995" i="9"/>
  <c r="O3995" i="9"/>
  <c r="N3995" i="9"/>
  <c r="M3995" i="9"/>
  <c r="L3995" i="9"/>
  <c r="K3995" i="9"/>
  <c r="Q3994" i="9"/>
  <c r="R3994" i="9" s="1"/>
  <c r="P3994" i="9"/>
  <c r="O3994" i="9"/>
  <c r="N3994" i="9"/>
  <c r="M3994" i="9"/>
  <c r="L3994" i="9"/>
  <c r="K3994" i="9"/>
  <c r="Q3993" i="9"/>
  <c r="R3993" i="9" s="1"/>
  <c r="P3993" i="9"/>
  <c r="O3993" i="9"/>
  <c r="N3993" i="9"/>
  <c r="M3993" i="9"/>
  <c r="L3993" i="9"/>
  <c r="K3993" i="9"/>
  <c r="Q3992" i="9"/>
  <c r="R3992" i="9" s="1"/>
  <c r="P3992" i="9"/>
  <c r="O3992" i="9"/>
  <c r="N3992" i="9"/>
  <c r="M3992" i="9"/>
  <c r="L3992" i="9"/>
  <c r="K3992" i="9"/>
  <c r="Q3991" i="9"/>
  <c r="R3991" i="9" s="1"/>
  <c r="P3991" i="9"/>
  <c r="O3991" i="9"/>
  <c r="N3991" i="9"/>
  <c r="M3991" i="9"/>
  <c r="L3991" i="9"/>
  <c r="K3991" i="9"/>
  <c r="Q3990" i="9"/>
  <c r="R3990" i="9" s="1"/>
  <c r="P3990" i="9"/>
  <c r="O3990" i="9"/>
  <c r="N3990" i="9"/>
  <c r="M3990" i="9"/>
  <c r="L3990" i="9"/>
  <c r="K3990" i="9"/>
  <c r="Q3989" i="9"/>
  <c r="R3989" i="9" s="1"/>
  <c r="P3989" i="9"/>
  <c r="O3989" i="9"/>
  <c r="N3989" i="9"/>
  <c r="M3989" i="9"/>
  <c r="L3989" i="9"/>
  <c r="K3989" i="9"/>
  <c r="Q3988" i="9"/>
  <c r="R3988" i="9" s="1"/>
  <c r="P3988" i="9"/>
  <c r="O3988" i="9"/>
  <c r="N3988" i="9"/>
  <c r="M3988" i="9"/>
  <c r="L3988" i="9"/>
  <c r="K3988" i="9"/>
  <c r="Q3987" i="9"/>
  <c r="R3987" i="9" s="1"/>
  <c r="P3987" i="9"/>
  <c r="O3987" i="9"/>
  <c r="N3987" i="9"/>
  <c r="M3987" i="9"/>
  <c r="L3987" i="9"/>
  <c r="K3987" i="9"/>
  <c r="Q3986" i="9"/>
  <c r="R3986" i="9" s="1"/>
  <c r="P3986" i="9"/>
  <c r="O3986" i="9"/>
  <c r="N3986" i="9"/>
  <c r="M3986" i="9"/>
  <c r="L3986" i="9"/>
  <c r="K3986" i="9"/>
  <c r="Q3985" i="9"/>
  <c r="R3985" i="9" s="1"/>
  <c r="P3985" i="9"/>
  <c r="O3985" i="9"/>
  <c r="N3985" i="9"/>
  <c r="M3985" i="9"/>
  <c r="L3985" i="9"/>
  <c r="K3985" i="9"/>
  <c r="Q3984" i="9"/>
  <c r="R3984" i="9" s="1"/>
  <c r="P3984" i="9"/>
  <c r="O3984" i="9"/>
  <c r="N3984" i="9"/>
  <c r="M3984" i="9"/>
  <c r="L3984" i="9"/>
  <c r="K3984" i="9"/>
  <c r="Q3983" i="9"/>
  <c r="R3983" i="9" s="1"/>
  <c r="P3983" i="9"/>
  <c r="O3983" i="9"/>
  <c r="N3983" i="9"/>
  <c r="M3983" i="9"/>
  <c r="L3983" i="9"/>
  <c r="K3983" i="9"/>
  <c r="Q3982" i="9"/>
  <c r="R3982" i="9" s="1"/>
  <c r="P3982" i="9"/>
  <c r="O3982" i="9"/>
  <c r="N3982" i="9"/>
  <c r="M3982" i="9"/>
  <c r="L3982" i="9"/>
  <c r="K3982" i="9"/>
  <c r="Q3981" i="9"/>
  <c r="R3981" i="9" s="1"/>
  <c r="P3981" i="9"/>
  <c r="O3981" i="9"/>
  <c r="N3981" i="9"/>
  <c r="M3981" i="9"/>
  <c r="L3981" i="9"/>
  <c r="K3981" i="9"/>
  <c r="Q3980" i="9"/>
  <c r="R3980" i="9" s="1"/>
  <c r="P3980" i="9"/>
  <c r="O3980" i="9"/>
  <c r="N3980" i="9"/>
  <c r="M3980" i="9"/>
  <c r="L3980" i="9"/>
  <c r="K3980" i="9"/>
  <c r="Q3979" i="9"/>
  <c r="R3979" i="9" s="1"/>
  <c r="P3979" i="9"/>
  <c r="O3979" i="9"/>
  <c r="N3979" i="9"/>
  <c r="M3979" i="9"/>
  <c r="L3979" i="9"/>
  <c r="K3979" i="9"/>
  <c r="Q3978" i="9"/>
  <c r="R3978" i="9" s="1"/>
  <c r="P3978" i="9"/>
  <c r="O3978" i="9"/>
  <c r="N3978" i="9"/>
  <c r="M3978" i="9"/>
  <c r="L3978" i="9"/>
  <c r="K3978" i="9"/>
  <c r="K3977" i="9"/>
  <c r="L3977" i="9" s="1"/>
  <c r="S3976" i="9"/>
  <c r="T3976" i="9" s="1"/>
  <c r="R3976" i="9"/>
  <c r="O3976" i="9"/>
  <c r="P3976" i="9" s="1"/>
  <c r="N3976" i="9"/>
  <c r="M3976" i="9"/>
  <c r="L3976" i="9"/>
  <c r="K3976" i="9"/>
  <c r="S3975" i="9"/>
  <c r="T3975" i="9" s="1"/>
  <c r="R3975" i="9"/>
  <c r="O3975" i="9"/>
  <c r="P3975" i="9" s="1"/>
  <c r="N3975" i="9"/>
  <c r="M3975" i="9"/>
  <c r="L3975" i="9"/>
  <c r="K3975" i="9"/>
  <c r="T3974" i="9"/>
  <c r="S3974" i="9"/>
  <c r="R3974" i="9"/>
  <c r="O3974" i="9"/>
  <c r="P3974" i="9" s="1"/>
  <c r="N3974" i="9"/>
  <c r="M3974" i="9"/>
  <c r="K3974" i="9"/>
  <c r="L3974" i="9" s="1"/>
  <c r="S3973" i="9"/>
  <c r="T3973" i="9" s="1"/>
  <c r="R3973" i="9"/>
  <c r="O3973" i="9"/>
  <c r="P3973" i="9" s="1"/>
  <c r="N3973" i="9"/>
  <c r="M3973" i="9"/>
  <c r="L3973" i="9"/>
  <c r="K3973" i="9"/>
  <c r="S3972" i="9"/>
  <c r="T3972" i="9" s="1"/>
  <c r="R3972" i="9"/>
  <c r="P3972" i="9"/>
  <c r="O3972" i="9"/>
  <c r="M3972" i="9"/>
  <c r="N3972" i="9" s="1"/>
  <c r="K3972" i="9"/>
  <c r="L3972" i="9" s="1"/>
  <c r="T3971" i="9"/>
  <c r="S3971" i="9"/>
  <c r="R3971" i="9"/>
  <c r="P3971" i="9"/>
  <c r="O3971" i="9"/>
  <c r="N3971" i="9"/>
  <c r="M3971" i="9"/>
  <c r="K3971" i="9"/>
  <c r="L3971" i="9" s="1"/>
  <c r="S3970" i="9"/>
  <c r="T3970" i="9" s="1"/>
  <c r="R3970" i="9"/>
  <c r="O3970" i="9"/>
  <c r="P3970" i="9" s="1"/>
  <c r="M3970" i="9"/>
  <c r="N3970" i="9" s="1"/>
  <c r="L3970" i="9"/>
  <c r="K3970" i="9"/>
  <c r="S3969" i="9"/>
  <c r="T3969" i="9" s="1"/>
  <c r="R3969" i="9"/>
  <c r="P3969" i="9"/>
  <c r="O3969" i="9"/>
  <c r="N3969" i="9"/>
  <c r="M3969" i="9"/>
  <c r="K3969" i="9"/>
  <c r="L3969" i="9" s="1"/>
  <c r="S3968" i="9"/>
  <c r="T3968" i="9" s="1"/>
  <c r="R3968" i="9"/>
  <c r="O3968" i="9"/>
  <c r="P3968" i="9" s="1"/>
  <c r="N3968" i="9"/>
  <c r="M3968" i="9"/>
  <c r="L3968" i="9"/>
  <c r="K3968" i="9"/>
  <c r="S3967" i="9"/>
  <c r="T3967" i="9" s="1"/>
  <c r="R3967" i="9"/>
  <c r="O3967" i="9"/>
  <c r="P3967" i="9" s="1"/>
  <c r="N3967" i="9"/>
  <c r="M3967" i="9"/>
  <c r="L3967" i="9"/>
  <c r="K3967" i="9"/>
  <c r="S3966" i="9"/>
  <c r="T3966" i="9" s="1"/>
  <c r="R3966" i="9"/>
  <c r="O3966" i="9"/>
  <c r="P3966" i="9" s="1"/>
  <c r="N3966" i="9"/>
  <c r="M3966" i="9"/>
  <c r="K3966" i="9"/>
  <c r="L3966" i="9" s="1"/>
  <c r="S3965" i="9"/>
  <c r="T3965" i="9" s="1"/>
  <c r="R3965" i="9"/>
  <c r="O3965" i="9"/>
  <c r="P3965" i="9" s="1"/>
  <c r="N3965" i="9"/>
  <c r="M3965" i="9"/>
  <c r="L3965" i="9"/>
  <c r="K3965" i="9"/>
  <c r="S3964" i="9"/>
  <c r="T3964" i="9" s="1"/>
  <c r="R3964" i="9"/>
  <c r="P3964" i="9"/>
  <c r="O3964" i="9"/>
  <c r="M3964" i="9"/>
  <c r="N3964" i="9" s="1"/>
  <c r="K3964" i="9"/>
  <c r="L3964" i="9" s="1"/>
  <c r="T3963" i="9"/>
  <c r="S3963" i="9"/>
  <c r="R3963" i="9"/>
  <c r="P3963" i="9"/>
  <c r="O3963" i="9"/>
  <c r="N3963" i="9"/>
  <c r="M3963" i="9"/>
  <c r="K3963" i="9"/>
  <c r="L3963" i="9" s="1"/>
  <c r="S3962" i="9"/>
  <c r="T3962" i="9" s="1"/>
  <c r="R3962" i="9"/>
  <c r="O3962" i="9"/>
  <c r="P3962" i="9" s="1"/>
  <c r="M3962" i="9"/>
  <c r="N3962" i="9" s="1"/>
  <c r="L3962" i="9"/>
  <c r="K3962" i="9"/>
  <c r="S3961" i="9"/>
  <c r="T3961" i="9" s="1"/>
  <c r="R3961" i="9"/>
  <c r="P3961" i="9"/>
  <c r="O3961" i="9"/>
  <c r="N3961" i="9"/>
  <c r="M3961" i="9"/>
  <c r="K3961" i="9"/>
  <c r="L3961" i="9" s="1"/>
  <c r="S3960" i="9"/>
  <c r="T3960" i="9" s="1"/>
  <c r="R3960" i="9"/>
  <c r="O3960" i="9"/>
  <c r="P3960" i="9" s="1"/>
  <c r="N3960" i="9"/>
  <c r="M3960" i="9"/>
  <c r="L3960" i="9"/>
  <c r="K3960" i="9"/>
  <c r="S3959" i="9"/>
  <c r="T3959" i="9" s="1"/>
  <c r="R3959" i="9"/>
  <c r="O3959" i="9"/>
  <c r="P3959" i="9" s="1"/>
  <c r="N3959" i="9"/>
  <c r="M3959" i="9"/>
  <c r="L3959" i="9"/>
  <c r="K3959" i="9"/>
  <c r="S3958" i="9"/>
  <c r="T3958" i="9" s="1"/>
  <c r="R3958" i="9"/>
  <c r="O3958" i="9"/>
  <c r="P3958" i="9" s="1"/>
  <c r="N3958" i="9"/>
  <c r="M3958" i="9"/>
  <c r="K3958" i="9"/>
  <c r="L3958" i="9" s="1"/>
  <c r="Q3957" i="9"/>
  <c r="R3957" i="9" s="1"/>
  <c r="P3957" i="9"/>
  <c r="O3957" i="9"/>
  <c r="N3957" i="9"/>
  <c r="M3957" i="9"/>
  <c r="K3957" i="9"/>
  <c r="L3957" i="9" s="1"/>
  <c r="Q3956" i="9"/>
  <c r="R3956" i="9" s="1"/>
  <c r="P3956" i="9"/>
  <c r="O3956" i="9"/>
  <c r="N3956" i="9"/>
  <c r="M3956" i="9"/>
  <c r="K3956" i="9"/>
  <c r="L3956" i="9" s="1"/>
  <c r="Q3955" i="9"/>
  <c r="R3955" i="9" s="1"/>
  <c r="P3955" i="9"/>
  <c r="O3955" i="9"/>
  <c r="N3955" i="9"/>
  <c r="M3955" i="9"/>
  <c r="K3955" i="9"/>
  <c r="L3955" i="9" s="1"/>
  <c r="Q3954" i="9"/>
  <c r="R3954" i="9" s="1"/>
  <c r="O3954" i="9"/>
  <c r="P3954" i="9" s="1"/>
  <c r="N3954" i="9"/>
  <c r="M3954" i="9"/>
  <c r="K3954" i="9"/>
  <c r="L3954" i="9" s="1"/>
  <c r="Q3953" i="9"/>
  <c r="R3953" i="9" s="1"/>
  <c r="P3953" i="9"/>
  <c r="O3953" i="9"/>
  <c r="N3953" i="9"/>
  <c r="M3953" i="9"/>
  <c r="K3953" i="9"/>
  <c r="L3953" i="9" s="1"/>
  <c r="Q3952" i="9"/>
  <c r="R3952" i="9" s="1"/>
  <c r="P3952" i="9"/>
  <c r="O3952" i="9"/>
  <c r="N3952" i="9"/>
  <c r="M3952" i="9"/>
  <c r="K3952" i="9"/>
  <c r="L3952" i="9" s="1"/>
  <c r="Q3951" i="9"/>
  <c r="R3951" i="9" s="1"/>
  <c r="O3951" i="9"/>
  <c r="P3951" i="9" s="1"/>
  <c r="N3951" i="9"/>
  <c r="M3951" i="9"/>
  <c r="K3951" i="9"/>
  <c r="L3951" i="9" s="1"/>
  <c r="Q3950" i="9"/>
  <c r="R3950" i="9" s="1"/>
  <c r="O3950" i="9"/>
  <c r="P3950" i="9" s="1"/>
  <c r="N3950" i="9"/>
  <c r="M3950" i="9"/>
  <c r="K3950" i="9"/>
  <c r="L3950" i="9" s="1"/>
  <c r="Q3949" i="9"/>
  <c r="R3949" i="9" s="1"/>
  <c r="P3949" i="9"/>
  <c r="O3949" i="9"/>
  <c r="N3949" i="9"/>
  <c r="M3949" i="9"/>
  <c r="K3949" i="9"/>
  <c r="L3949" i="9" s="1"/>
  <c r="Q3948" i="9"/>
  <c r="R3948" i="9" s="1"/>
  <c r="P3948" i="9"/>
  <c r="O3948" i="9"/>
  <c r="N3948" i="9"/>
  <c r="M3948" i="9"/>
  <c r="K3948" i="9"/>
  <c r="L3948" i="9" s="1"/>
  <c r="Q3947" i="9"/>
  <c r="R3947" i="9" s="1"/>
  <c r="O3947" i="9"/>
  <c r="P3947" i="9" s="1"/>
  <c r="N3947" i="9"/>
  <c r="M3947" i="9"/>
  <c r="K3947" i="9"/>
  <c r="L3947" i="9" s="1"/>
  <c r="Q3946" i="9"/>
  <c r="R3946" i="9" s="1"/>
  <c r="O3946" i="9"/>
  <c r="P3946" i="9" s="1"/>
  <c r="N3946" i="9"/>
  <c r="M3946" i="9"/>
  <c r="K3946" i="9"/>
  <c r="L3946" i="9" s="1"/>
  <c r="Q3945" i="9"/>
  <c r="R3945" i="9" s="1"/>
  <c r="P3945" i="9"/>
  <c r="O3945" i="9"/>
  <c r="N3945" i="9"/>
  <c r="M3945" i="9"/>
  <c r="K3945" i="9"/>
  <c r="L3945" i="9" s="1"/>
  <c r="Q3944" i="9"/>
  <c r="R3944" i="9" s="1"/>
  <c r="P3944" i="9"/>
  <c r="O3944" i="9"/>
  <c r="N3944" i="9"/>
  <c r="M3944" i="9"/>
  <c r="K3944" i="9"/>
  <c r="L3944" i="9" s="1"/>
  <c r="Q3943" i="9"/>
  <c r="R3943" i="9" s="1"/>
  <c r="O3943" i="9"/>
  <c r="P3943" i="9" s="1"/>
  <c r="N3943" i="9"/>
  <c r="M3943" i="9"/>
  <c r="K3943" i="9"/>
  <c r="L3943" i="9" s="1"/>
  <c r="Q3942" i="9"/>
  <c r="R3942" i="9" s="1"/>
  <c r="O3942" i="9"/>
  <c r="P3942" i="9" s="1"/>
  <c r="N3942" i="9"/>
  <c r="M3942" i="9"/>
  <c r="K3942" i="9"/>
  <c r="L3942" i="9" s="1"/>
  <c r="Q3941" i="9"/>
  <c r="R3941" i="9" s="1"/>
  <c r="P3941" i="9"/>
  <c r="O3941" i="9"/>
  <c r="N3941" i="9"/>
  <c r="M3941" i="9"/>
  <c r="K3941" i="9"/>
  <c r="L3941" i="9" s="1"/>
  <c r="Q3940" i="9"/>
  <c r="R3940" i="9" s="1"/>
  <c r="P3940" i="9"/>
  <c r="O3940" i="9"/>
  <c r="N3940" i="9"/>
  <c r="M3940" i="9"/>
  <c r="K3940" i="9"/>
  <c r="L3940" i="9" s="1"/>
  <c r="Q3939" i="9"/>
  <c r="R3939" i="9" s="1"/>
  <c r="O3939" i="9"/>
  <c r="P3939" i="9" s="1"/>
  <c r="N3939" i="9"/>
  <c r="M3939" i="9"/>
  <c r="K3939" i="9"/>
  <c r="L3939" i="9" s="1"/>
  <c r="Q3938" i="9"/>
  <c r="R3938" i="9" s="1"/>
  <c r="O3938" i="9"/>
  <c r="P3938" i="9" s="1"/>
  <c r="N3938" i="9"/>
  <c r="M3938" i="9"/>
  <c r="K3938" i="9"/>
  <c r="L3938" i="9" s="1"/>
  <c r="Q3937" i="9"/>
  <c r="R3937" i="9" s="1"/>
  <c r="P3937" i="9"/>
  <c r="O3937" i="9"/>
  <c r="N3937" i="9"/>
  <c r="M3937" i="9"/>
  <c r="K3937" i="9"/>
  <c r="L3937" i="9" s="1"/>
  <c r="Q3936" i="9"/>
  <c r="R3936" i="9" s="1"/>
  <c r="P3936" i="9"/>
  <c r="O3936" i="9"/>
  <c r="N3936" i="9"/>
  <c r="M3936" i="9"/>
  <c r="K3936" i="9"/>
  <c r="L3936" i="9" s="1"/>
  <c r="Q3935" i="9"/>
  <c r="R3935" i="9" s="1"/>
  <c r="O3935" i="9"/>
  <c r="P3935" i="9" s="1"/>
  <c r="N3935" i="9"/>
  <c r="M3935" i="9"/>
  <c r="K3935" i="9"/>
  <c r="L3935" i="9" s="1"/>
  <c r="Q3934" i="9"/>
  <c r="R3934" i="9" s="1"/>
  <c r="O3934" i="9"/>
  <c r="P3934" i="9" s="1"/>
  <c r="N3934" i="9"/>
  <c r="M3934" i="9"/>
  <c r="K3934" i="9"/>
  <c r="L3934" i="9" s="1"/>
  <c r="Q3933" i="9"/>
  <c r="R3933" i="9" s="1"/>
  <c r="P3933" i="9"/>
  <c r="O3933" i="9"/>
  <c r="N3933" i="9"/>
  <c r="M3933" i="9"/>
  <c r="K3933" i="9"/>
  <c r="L3933" i="9" s="1"/>
  <c r="Q3932" i="9"/>
  <c r="R3932" i="9" s="1"/>
  <c r="P3932" i="9"/>
  <c r="O3932" i="9"/>
  <c r="N3932" i="9"/>
  <c r="M3932" i="9"/>
  <c r="K3932" i="9"/>
  <c r="L3932" i="9" s="1"/>
  <c r="Q3931" i="9"/>
  <c r="R3931" i="9" s="1"/>
  <c r="O3931" i="9"/>
  <c r="P3931" i="9" s="1"/>
  <c r="N3931" i="9"/>
  <c r="M3931" i="9"/>
  <c r="K3931" i="9"/>
  <c r="L3931" i="9" s="1"/>
  <c r="Q3930" i="9"/>
  <c r="R3930" i="9" s="1"/>
  <c r="O3930" i="9"/>
  <c r="P3930" i="9" s="1"/>
  <c r="N3930" i="9"/>
  <c r="M3930" i="9"/>
  <c r="K3930" i="9"/>
  <c r="L3930" i="9" s="1"/>
  <c r="Q3929" i="9"/>
  <c r="R3929" i="9" s="1"/>
  <c r="P3929" i="9"/>
  <c r="O3929" i="9"/>
  <c r="N3929" i="9"/>
  <c r="M3929" i="9"/>
  <c r="K3929" i="9"/>
  <c r="L3929" i="9" s="1"/>
  <c r="Q3928" i="9"/>
  <c r="R3928" i="9" s="1"/>
  <c r="P3928" i="9"/>
  <c r="O3928" i="9"/>
  <c r="N3928" i="9"/>
  <c r="M3928" i="9"/>
  <c r="K3928" i="9"/>
  <c r="L3928" i="9" s="1"/>
  <c r="Q3927" i="9"/>
  <c r="R3927" i="9" s="1"/>
  <c r="O3927" i="9"/>
  <c r="P3927" i="9" s="1"/>
  <c r="N3927" i="9"/>
  <c r="M3927" i="9"/>
  <c r="K3927" i="9"/>
  <c r="L3927" i="9" s="1"/>
  <c r="Q3926" i="9"/>
  <c r="R3926" i="9" s="1"/>
  <c r="O3926" i="9"/>
  <c r="P3926" i="9" s="1"/>
  <c r="N3926" i="9"/>
  <c r="M3926" i="9"/>
  <c r="K3926" i="9"/>
  <c r="L3926" i="9" s="1"/>
  <c r="Q3925" i="9"/>
  <c r="R3925" i="9" s="1"/>
  <c r="P3925" i="9"/>
  <c r="O3925" i="9"/>
  <c r="N3925" i="9"/>
  <c r="M3925" i="9"/>
  <c r="K3925" i="9"/>
  <c r="L3925" i="9" s="1"/>
  <c r="Q3924" i="9"/>
  <c r="R3924" i="9" s="1"/>
  <c r="P3924" i="9"/>
  <c r="O3924" i="9"/>
  <c r="N3924" i="9"/>
  <c r="M3924" i="9"/>
  <c r="K3924" i="9"/>
  <c r="L3924" i="9" s="1"/>
  <c r="Q3923" i="9"/>
  <c r="R3923" i="9" s="1"/>
  <c r="O3923" i="9"/>
  <c r="P3923" i="9" s="1"/>
  <c r="N3923" i="9"/>
  <c r="M3923" i="9"/>
  <c r="K3923" i="9"/>
  <c r="L3923" i="9" s="1"/>
  <c r="Q3922" i="9"/>
  <c r="R3922" i="9" s="1"/>
  <c r="O3922" i="9"/>
  <c r="P3922" i="9" s="1"/>
  <c r="N3922" i="9"/>
  <c r="M3922" i="9"/>
  <c r="K3922" i="9"/>
  <c r="L3922" i="9" s="1"/>
  <c r="Q3921" i="9"/>
  <c r="R3921" i="9" s="1"/>
  <c r="P3921" i="9"/>
  <c r="O3921" i="9"/>
  <c r="N3921" i="9"/>
  <c r="M3921" i="9"/>
  <c r="K3921" i="9"/>
  <c r="L3921" i="9" s="1"/>
  <c r="Q3920" i="9"/>
  <c r="R3920" i="9" s="1"/>
  <c r="P3920" i="9"/>
  <c r="O3920" i="9"/>
  <c r="N3920" i="9"/>
  <c r="M3920" i="9"/>
  <c r="K3920" i="9"/>
  <c r="L3920" i="9" s="1"/>
  <c r="Q3919" i="9"/>
  <c r="R3919" i="9" s="1"/>
  <c r="O3919" i="9"/>
  <c r="P3919" i="9" s="1"/>
  <c r="N3919" i="9"/>
  <c r="M3919" i="9"/>
  <c r="K3919" i="9"/>
  <c r="L3919" i="9" s="1"/>
  <c r="Q3918" i="9"/>
  <c r="R3918" i="9" s="1"/>
  <c r="O3918" i="9"/>
  <c r="P3918" i="9" s="1"/>
  <c r="N3918" i="9"/>
  <c r="M3918" i="9"/>
  <c r="K3918" i="9"/>
  <c r="L3918" i="9" s="1"/>
  <c r="Q3917" i="9"/>
  <c r="R3917" i="9" s="1"/>
  <c r="P3917" i="9"/>
  <c r="O3917" i="9"/>
  <c r="N3917" i="9"/>
  <c r="M3917" i="9"/>
  <c r="K3917" i="9"/>
  <c r="L3917" i="9" s="1"/>
  <c r="Q3916" i="9"/>
  <c r="R3916" i="9" s="1"/>
  <c r="P3916" i="9"/>
  <c r="O3916" i="9"/>
  <c r="N3916" i="9"/>
  <c r="M3916" i="9"/>
  <c r="K3916" i="9"/>
  <c r="L3916" i="9" s="1"/>
  <c r="Q3915" i="9"/>
  <c r="R3915" i="9" s="1"/>
  <c r="O3915" i="9"/>
  <c r="P3915" i="9" s="1"/>
  <c r="N3915" i="9"/>
  <c r="M3915" i="9"/>
  <c r="K3915" i="9"/>
  <c r="L3915" i="9" s="1"/>
  <c r="Q3914" i="9"/>
  <c r="R3914" i="9" s="1"/>
  <c r="O3914" i="9"/>
  <c r="P3914" i="9" s="1"/>
  <c r="N3914" i="9"/>
  <c r="M3914" i="9"/>
  <c r="K3914" i="9"/>
  <c r="L3914" i="9" s="1"/>
  <c r="Q3913" i="9"/>
  <c r="R3913" i="9" s="1"/>
  <c r="P3913" i="9"/>
  <c r="O3913" i="9"/>
  <c r="N3913" i="9"/>
  <c r="M3913" i="9"/>
  <c r="K3913" i="9"/>
  <c r="L3913" i="9" s="1"/>
  <c r="Q3912" i="9"/>
  <c r="R3912" i="9" s="1"/>
  <c r="P3912" i="9"/>
  <c r="O3912" i="9"/>
  <c r="N3912" i="9"/>
  <c r="M3912" i="9"/>
  <c r="K3912" i="9"/>
  <c r="L3912" i="9" s="1"/>
  <c r="Q3911" i="9"/>
  <c r="R3911" i="9" s="1"/>
  <c r="O3911" i="9"/>
  <c r="P3911" i="9" s="1"/>
  <c r="N3911" i="9"/>
  <c r="M3911" i="9"/>
  <c r="K3911" i="9"/>
  <c r="L3911" i="9" s="1"/>
  <c r="Q3910" i="9"/>
  <c r="R3910" i="9" s="1"/>
  <c r="O3910" i="9"/>
  <c r="P3910" i="9" s="1"/>
  <c r="N3910" i="9"/>
  <c r="M3910" i="9"/>
  <c r="K3910" i="9"/>
  <c r="L3910" i="9" s="1"/>
  <c r="Q3909" i="9"/>
  <c r="R3909" i="9" s="1"/>
  <c r="P3909" i="9"/>
  <c r="O3909" i="9"/>
  <c r="N3909" i="9"/>
  <c r="M3909" i="9"/>
  <c r="K3909" i="9"/>
  <c r="L3909" i="9" s="1"/>
  <c r="Q3908" i="9"/>
  <c r="R3908" i="9" s="1"/>
  <c r="P3908" i="9"/>
  <c r="O3908" i="9"/>
  <c r="N3908" i="9"/>
  <c r="M3908" i="9"/>
  <c r="K3908" i="9"/>
  <c r="L3908" i="9" s="1"/>
  <c r="Q3907" i="9"/>
  <c r="R3907" i="9" s="1"/>
  <c r="O3907" i="9"/>
  <c r="P3907" i="9" s="1"/>
  <c r="N3907" i="9"/>
  <c r="M3907" i="9"/>
  <c r="K3907" i="9"/>
  <c r="L3907" i="9" s="1"/>
  <c r="Q3906" i="9"/>
  <c r="R3906" i="9" s="1"/>
  <c r="O3906" i="9"/>
  <c r="P3906" i="9" s="1"/>
  <c r="N3906" i="9"/>
  <c r="M3906" i="9"/>
  <c r="K3906" i="9"/>
  <c r="L3906" i="9" s="1"/>
  <c r="Q3905" i="9"/>
  <c r="R3905" i="9" s="1"/>
  <c r="P3905" i="9"/>
  <c r="O3905" i="9"/>
  <c r="N3905" i="9"/>
  <c r="M3905" i="9"/>
  <c r="K3905" i="9"/>
  <c r="L3905" i="9" s="1"/>
  <c r="Q3904" i="9"/>
  <c r="R3904" i="9" s="1"/>
  <c r="P3904" i="9"/>
  <c r="O3904" i="9"/>
  <c r="N3904" i="9"/>
  <c r="M3904" i="9"/>
  <c r="K3904" i="9"/>
  <c r="L3904" i="9" s="1"/>
  <c r="Q3903" i="9"/>
  <c r="R3903" i="9" s="1"/>
  <c r="O3903" i="9"/>
  <c r="P3903" i="9" s="1"/>
  <c r="N3903" i="9"/>
  <c r="M3903" i="9"/>
  <c r="K3903" i="9"/>
  <c r="L3903" i="9" s="1"/>
  <c r="Q3902" i="9"/>
  <c r="R3902" i="9" s="1"/>
  <c r="O3902" i="9"/>
  <c r="P3902" i="9" s="1"/>
  <c r="N3902" i="9"/>
  <c r="M3902" i="9"/>
  <c r="K3902" i="9"/>
  <c r="L3902" i="9" s="1"/>
  <c r="Q3901" i="9"/>
  <c r="R3901" i="9" s="1"/>
  <c r="P3901" i="9"/>
  <c r="O3901" i="9"/>
  <c r="N3901" i="9"/>
  <c r="M3901" i="9"/>
  <c r="K3901" i="9"/>
  <c r="L3901" i="9" s="1"/>
  <c r="Q3900" i="9"/>
  <c r="R3900" i="9" s="1"/>
  <c r="P3900" i="9"/>
  <c r="O3900" i="9"/>
  <c r="N3900" i="9"/>
  <c r="M3900" i="9"/>
  <c r="K3900" i="9"/>
  <c r="L3900" i="9" s="1"/>
  <c r="Q3899" i="9"/>
  <c r="R3899" i="9" s="1"/>
  <c r="O3899" i="9"/>
  <c r="P3899" i="9" s="1"/>
  <c r="N3899" i="9"/>
  <c r="M3899" i="9"/>
  <c r="K3899" i="9"/>
  <c r="L3899" i="9" s="1"/>
  <c r="Q3898" i="9"/>
  <c r="R3898" i="9" s="1"/>
  <c r="O3898" i="9"/>
  <c r="P3898" i="9" s="1"/>
  <c r="N3898" i="9"/>
  <c r="M3898" i="9"/>
  <c r="K3898" i="9"/>
  <c r="L3898" i="9" s="1"/>
  <c r="Q3897" i="9"/>
  <c r="R3897" i="9" s="1"/>
  <c r="P3897" i="9"/>
  <c r="O3897" i="9"/>
  <c r="N3897" i="9"/>
  <c r="M3897" i="9"/>
  <c r="K3897" i="9"/>
  <c r="L3897" i="9" s="1"/>
  <c r="Q3896" i="9"/>
  <c r="R3896" i="9" s="1"/>
  <c r="P3896" i="9"/>
  <c r="O3896" i="9"/>
  <c r="N3896" i="9"/>
  <c r="M3896" i="9"/>
  <c r="K3896" i="9"/>
  <c r="L3896" i="9" s="1"/>
  <c r="Q3895" i="9"/>
  <c r="R3895" i="9" s="1"/>
  <c r="O3895" i="9"/>
  <c r="P3895" i="9" s="1"/>
  <c r="N3895" i="9"/>
  <c r="M3895" i="9"/>
  <c r="K3895" i="9"/>
  <c r="L3895" i="9" s="1"/>
  <c r="Q3894" i="9"/>
  <c r="R3894" i="9" s="1"/>
  <c r="O3894" i="9"/>
  <c r="P3894" i="9" s="1"/>
  <c r="N3894" i="9"/>
  <c r="M3894" i="9"/>
  <c r="K3894" i="9"/>
  <c r="L3894" i="9" s="1"/>
  <c r="Q3893" i="9"/>
  <c r="R3893" i="9" s="1"/>
  <c r="O3893" i="9"/>
  <c r="P3893" i="9" s="1"/>
  <c r="N3893" i="9"/>
  <c r="M3893" i="9"/>
  <c r="K3893" i="9"/>
  <c r="L3893" i="9" s="1"/>
  <c r="Q3892" i="9"/>
  <c r="R3892" i="9" s="1"/>
  <c r="P3892" i="9"/>
  <c r="O3892" i="9"/>
  <c r="N3892" i="9"/>
  <c r="M3892" i="9"/>
  <c r="K3892" i="9"/>
  <c r="L3892" i="9" s="1"/>
  <c r="Q3891" i="9"/>
  <c r="R3891" i="9" s="1"/>
  <c r="O3891" i="9"/>
  <c r="P3891" i="9" s="1"/>
  <c r="N3891" i="9"/>
  <c r="M3891" i="9"/>
  <c r="K3891" i="9"/>
  <c r="L3891" i="9" s="1"/>
  <c r="Q3890" i="9"/>
  <c r="R3890" i="9" s="1"/>
  <c r="O3890" i="9"/>
  <c r="P3890" i="9" s="1"/>
  <c r="N3890" i="9"/>
  <c r="M3890" i="9"/>
  <c r="K3890" i="9"/>
  <c r="L3890" i="9" s="1"/>
  <c r="Q3889" i="9"/>
  <c r="R3889" i="9" s="1"/>
  <c r="O3889" i="9"/>
  <c r="P3889" i="9" s="1"/>
  <c r="N3889" i="9"/>
  <c r="M3889" i="9"/>
  <c r="K3889" i="9"/>
  <c r="L3889" i="9" s="1"/>
  <c r="Q3888" i="9"/>
  <c r="R3888" i="9" s="1"/>
  <c r="P3888" i="9"/>
  <c r="O3888" i="9"/>
  <c r="N3888" i="9"/>
  <c r="M3888" i="9"/>
  <c r="K3888" i="9"/>
  <c r="L3888" i="9" s="1"/>
  <c r="Q3887" i="9"/>
  <c r="R3887" i="9" s="1"/>
  <c r="O3887" i="9"/>
  <c r="P3887" i="9" s="1"/>
  <c r="N3887" i="9"/>
  <c r="M3887" i="9"/>
  <c r="K3887" i="9"/>
  <c r="L3887" i="9" s="1"/>
  <c r="Q3886" i="9"/>
  <c r="R3886" i="9" s="1"/>
  <c r="O3886" i="9"/>
  <c r="P3886" i="9" s="1"/>
  <c r="N3886" i="9"/>
  <c r="M3886" i="9"/>
  <c r="K3886" i="9"/>
  <c r="L3886" i="9" s="1"/>
  <c r="Q3885" i="9"/>
  <c r="R3885" i="9" s="1"/>
  <c r="O3885" i="9"/>
  <c r="P3885" i="9" s="1"/>
  <c r="N3885" i="9"/>
  <c r="M3885" i="9"/>
  <c r="K3885" i="9"/>
  <c r="L3885" i="9" s="1"/>
  <c r="Q3884" i="9"/>
  <c r="R3884" i="9" s="1"/>
  <c r="P3884" i="9"/>
  <c r="O3884" i="9"/>
  <c r="N3884" i="9"/>
  <c r="M3884" i="9"/>
  <c r="K3884" i="9"/>
  <c r="L3884" i="9" s="1"/>
  <c r="Q3883" i="9"/>
  <c r="R3883" i="9" s="1"/>
  <c r="O3883" i="9"/>
  <c r="P3883" i="9" s="1"/>
  <c r="N3883" i="9"/>
  <c r="M3883" i="9"/>
  <c r="K3883" i="9"/>
  <c r="L3883" i="9" s="1"/>
  <c r="Q3882" i="9"/>
  <c r="R3882" i="9" s="1"/>
  <c r="O3882" i="9"/>
  <c r="P3882" i="9" s="1"/>
  <c r="N3882" i="9"/>
  <c r="M3882" i="9"/>
  <c r="K3882" i="9"/>
  <c r="L3882" i="9" s="1"/>
  <c r="Q3881" i="9"/>
  <c r="R3881" i="9" s="1"/>
  <c r="O3881" i="9"/>
  <c r="P3881" i="9" s="1"/>
  <c r="N3881" i="9"/>
  <c r="M3881" i="9"/>
  <c r="K3881" i="9"/>
  <c r="L3881" i="9" s="1"/>
  <c r="Q3880" i="9"/>
  <c r="R3880" i="9" s="1"/>
  <c r="P3880" i="9"/>
  <c r="O3880" i="9"/>
  <c r="N3880" i="9"/>
  <c r="M3880" i="9"/>
  <c r="K3880" i="9"/>
  <c r="L3880" i="9" s="1"/>
  <c r="Q3879" i="9"/>
  <c r="R3879" i="9" s="1"/>
  <c r="O3879" i="9"/>
  <c r="P3879" i="9" s="1"/>
  <c r="N3879" i="9"/>
  <c r="M3879" i="9"/>
  <c r="K3879" i="9"/>
  <c r="L3879" i="9" s="1"/>
  <c r="Q3878" i="9"/>
  <c r="R3878" i="9" s="1"/>
  <c r="O3878" i="9"/>
  <c r="P3878" i="9" s="1"/>
  <c r="N3878" i="9"/>
  <c r="M3878" i="9"/>
  <c r="K3878" i="9"/>
  <c r="L3878" i="9" s="1"/>
  <c r="Q3877" i="9"/>
  <c r="R3877" i="9" s="1"/>
  <c r="O3877" i="9"/>
  <c r="P3877" i="9" s="1"/>
  <c r="N3877" i="9"/>
  <c r="M3877" i="9"/>
  <c r="K3877" i="9"/>
  <c r="L3877" i="9" s="1"/>
  <c r="Q3876" i="9"/>
  <c r="R3876" i="9" s="1"/>
  <c r="P3876" i="9"/>
  <c r="O3876" i="9"/>
  <c r="N3876" i="9"/>
  <c r="M3876" i="9"/>
  <c r="K3876" i="9"/>
  <c r="L3876" i="9" s="1"/>
  <c r="Q3875" i="9"/>
  <c r="R3875" i="9" s="1"/>
  <c r="O3875" i="9"/>
  <c r="P3875" i="9" s="1"/>
  <c r="N3875" i="9"/>
  <c r="M3875" i="9"/>
  <c r="K3875" i="9"/>
  <c r="L3875" i="9" s="1"/>
  <c r="Q3874" i="9"/>
  <c r="R3874" i="9" s="1"/>
  <c r="O3874" i="9"/>
  <c r="P3874" i="9" s="1"/>
  <c r="N3874" i="9"/>
  <c r="M3874" i="9"/>
  <c r="K3874" i="9"/>
  <c r="L3874" i="9" s="1"/>
  <c r="Q3873" i="9"/>
  <c r="R3873" i="9" s="1"/>
  <c r="O3873" i="9"/>
  <c r="P3873" i="9" s="1"/>
  <c r="N3873" i="9"/>
  <c r="M3873" i="9"/>
  <c r="K3873" i="9"/>
  <c r="L3873" i="9" s="1"/>
  <c r="Q3872" i="9"/>
  <c r="R3872" i="9" s="1"/>
  <c r="P3872" i="9"/>
  <c r="O3872" i="9"/>
  <c r="N3872" i="9"/>
  <c r="M3872" i="9"/>
  <c r="K3872" i="9"/>
  <c r="L3872" i="9" s="1"/>
  <c r="Q3871" i="9"/>
  <c r="R3871" i="9" s="1"/>
  <c r="O3871" i="9"/>
  <c r="P3871" i="9" s="1"/>
  <c r="N3871" i="9"/>
  <c r="M3871" i="9"/>
  <c r="K3871" i="9"/>
  <c r="L3871" i="9" s="1"/>
  <c r="Q3870" i="9"/>
  <c r="R3870" i="9" s="1"/>
  <c r="O3870" i="9"/>
  <c r="P3870" i="9" s="1"/>
  <c r="N3870" i="9"/>
  <c r="M3870" i="9"/>
  <c r="K3870" i="9"/>
  <c r="L3870" i="9" s="1"/>
  <c r="Q3869" i="9"/>
  <c r="R3869" i="9" s="1"/>
  <c r="O3869" i="9"/>
  <c r="P3869" i="9" s="1"/>
  <c r="N3869" i="9"/>
  <c r="M3869" i="9"/>
  <c r="K3869" i="9"/>
  <c r="L3869" i="9" s="1"/>
  <c r="Q3868" i="9"/>
  <c r="R3868" i="9" s="1"/>
  <c r="P3868" i="9"/>
  <c r="O3868" i="9"/>
  <c r="N3868" i="9"/>
  <c r="M3868" i="9"/>
  <c r="K3868" i="9"/>
  <c r="L3868" i="9" s="1"/>
  <c r="Q3867" i="9"/>
  <c r="R3867" i="9" s="1"/>
  <c r="O3867" i="9"/>
  <c r="P3867" i="9" s="1"/>
  <c r="N3867" i="9"/>
  <c r="M3867" i="9"/>
  <c r="K3867" i="9"/>
  <c r="L3867" i="9" s="1"/>
  <c r="Q3866" i="9"/>
  <c r="R3866" i="9" s="1"/>
  <c r="O3866" i="9"/>
  <c r="P3866" i="9" s="1"/>
  <c r="N3866" i="9"/>
  <c r="M3866" i="9"/>
  <c r="K3866" i="9"/>
  <c r="L3866" i="9" s="1"/>
  <c r="Q3865" i="9"/>
  <c r="R3865" i="9" s="1"/>
  <c r="O3865" i="9"/>
  <c r="P3865" i="9" s="1"/>
  <c r="N3865" i="9"/>
  <c r="M3865" i="9"/>
  <c r="K3865" i="9"/>
  <c r="L3865" i="9" s="1"/>
  <c r="Q3864" i="9"/>
  <c r="R3864" i="9" s="1"/>
  <c r="P3864" i="9"/>
  <c r="O3864" i="9"/>
  <c r="N3864" i="9"/>
  <c r="M3864" i="9"/>
  <c r="K3864" i="9"/>
  <c r="L3864" i="9" s="1"/>
  <c r="Q3863" i="9"/>
  <c r="R3863" i="9" s="1"/>
  <c r="O3863" i="9"/>
  <c r="P3863" i="9" s="1"/>
  <c r="N3863" i="9"/>
  <c r="M3863" i="9"/>
  <c r="K3863" i="9"/>
  <c r="L3863" i="9" s="1"/>
  <c r="Q3862" i="9"/>
  <c r="R3862" i="9" s="1"/>
  <c r="O3862" i="9"/>
  <c r="P3862" i="9" s="1"/>
  <c r="N3862" i="9"/>
  <c r="M3862" i="9"/>
  <c r="K3862" i="9"/>
  <c r="L3862" i="9" s="1"/>
  <c r="Q3861" i="9"/>
  <c r="R3861" i="9" s="1"/>
  <c r="O3861" i="9"/>
  <c r="P3861" i="9" s="1"/>
  <c r="N3861" i="9"/>
  <c r="M3861" i="9"/>
  <c r="K3861" i="9"/>
  <c r="L3861" i="9" s="1"/>
  <c r="Q3860" i="9"/>
  <c r="R3860" i="9" s="1"/>
  <c r="P3860" i="9"/>
  <c r="O3860" i="9"/>
  <c r="N3860" i="9"/>
  <c r="M3860" i="9"/>
  <c r="K3860" i="9"/>
  <c r="L3860" i="9" s="1"/>
  <c r="Q3859" i="9"/>
  <c r="R3859" i="9" s="1"/>
  <c r="O3859" i="9"/>
  <c r="P3859" i="9" s="1"/>
  <c r="N3859" i="9"/>
  <c r="M3859" i="9"/>
  <c r="K3859" i="9"/>
  <c r="L3859" i="9" s="1"/>
  <c r="Q3858" i="9"/>
  <c r="R3858" i="9" s="1"/>
  <c r="O3858" i="9"/>
  <c r="P3858" i="9" s="1"/>
  <c r="N3858" i="9"/>
  <c r="M3858" i="9"/>
  <c r="K3858" i="9"/>
  <c r="L3858" i="9" s="1"/>
  <c r="Q3857" i="9"/>
  <c r="R3857" i="9" s="1"/>
  <c r="O3857" i="9"/>
  <c r="P3857" i="9" s="1"/>
  <c r="N3857" i="9"/>
  <c r="M3857" i="9"/>
  <c r="K3857" i="9"/>
  <c r="L3857" i="9" s="1"/>
  <c r="Q3856" i="9"/>
  <c r="R3856" i="9" s="1"/>
  <c r="P3856" i="9"/>
  <c r="O3856" i="9"/>
  <c r="N3856" i="9"/>
  <c r="M3856" i="9"/>
  <c r="K3856" i="9"/>
  <c r="L3856" i="9" s="1"/>
  <c r="Q3855" i="9"/>
  <c r="R3855" i="9" s="1"/>
  <c r="O3855" i="9"/>
  <c r="P3855" i="9" s="1"/>
  <c r="N3855" i="9"/>
  <c r="M3855" i="9"/>
  <c r="K3855" i="9"/>
  <c r="L3855" i="9" s="1"/>
  <c r="Q3854" i="9"/>
  <c r="R3854" i="9" s="1"/>
  <c r="O3854" i="9"/>
  <c r="P3854" i="9" s="1"/>
  <c r="N3854" i="9"/>
  <c r="M3854" i="9"/>
  <c r="K3854" i="9"/>
  <c r="L3854" i="9" s="1"/>
  <c r="Q3853" i="9"/>
  <c r="R3853" i="9" s="1"/>
  <c r="O3853" i="9"/>
  <c r="P3853" i="9" s="1"/>
  <c r="N3853" i="9"/>
  <c r="M3853" i="9"/>
  <c r="K3853" i="9"/>
  <c r="L3853" i="9" s="1"/>
  <c r="Q3852" i="9"/>
  <c r="R3852" i="9" s="1"/>
  <c r="P3852" i="9"/>
  <c r="O3852" i="9"/>
  <c r="N3852" i="9"/>
  <c r="M3852" i="9"/>
  <c r="K3852" i="9"/>
  <c r="L3852" i="9" s="1"/>
  <c r="Q3851" i="9"/>
  <c r="R3851" i="9" s="1"/>
  <c r="O3851" i="9"/>
  <c r="P3851" i="9" s="1"/>
  <c r="N3851" i="9"/>
  <c r="M3851" i="9"/>
  <c r="K3851" i="9"/>
  <c r="L3851" i="9" s="1"/>
  <c r="Q3850" i="9"/>
  <c r="R3850" i="9" s="1"/>
  <c r="O3850" i="9"/>
  <c r="P3850" i="9" s="1"/>
  <c r="N3850" i="9"/>
  <c r="M3850" i="9"/>
  <c r="K3850" i="9"/>
  <c r="L3850" i="9" s="1"/>
  <c r="Q3849" i="9"/>
  <c r="R3849" i="9" s="1"/>
  <c r="O3849" i="9"/>
  <c r="P3849" i="9" s="1"/>
  <c r="N3849" i="9"/>
  <c r="M3849" i="9"/>
  <c r="K3849" i="9"/>
  <c r="L3849" i="9" s="1"/>
  <c r="Q3848" i="9"/>
  <c r="R3848" i="9" s="1"/>
  <c r="P3848" i="9"/>
  <c r="O3848" i="9"/>
  <c r="N3848" i="9"/>
  <c r="M3848" i="9"/>
  <c r="K3848" i="9"/>
  <c r="L3848" i="9" s="1"/>
  <c r="Q3847" i="9"/>
  <c r="R3847" i="9" s="1"/>
  <c r="O3847" i="9"/>
  <c r="P3847" i="9" s="1"/>
  <c r="N3847" i="9"/>
  <c r="M3847" i="9"/>
  <c r="K3847" i="9"/>
  <c r="L3847" i="9" s="1"/>
  <c r="Q3846" i="9"/>
  <c r="R3846" i="9" s="1"/>
  <c r="O3846" i="9"/>
  <c r="P3846" i="9" s="1"/>
  <c r="N3846" i="9"/>
  <c r="M3846" i="9"/>
  <c r="K3846" i="9"/>
  <c r="L3846" i="9" s="1"/>
  <c r="Q3845" i="9"/>
  <c r="R3845" i="9" s="1"/>
  <c r="O3845" i="9"/>
  <c r="P3845" i="9" s="1"/>
  <c r="N3845" i="9"/>
  <c r="M3845" i="9"/>
  <c r="K3845" i="9"/>
  <c r="L3845" i="9" s="1"/>
  <c r="Q3844" i="9"/>
  <c r="R3844" i="9" s="1"/>
  <c r="P3844" i="9"/>
  <c r="O3844" i="9"/>
  <c r="N3844" i="9"/>
  <c r="M3844" i="9"/>
  <c r="K3844" i="9"/>
  <c r="L3844" i="9" s="1"/>
  <c r="Q3843" i="9"/>
  <c r="R3843" i="9" s="1"/>
  <c r="O3843" i="9"/>
  <c r="P3843" i="9" s="1"/>
  <c r="N3843" i="9"/>
  <c r="M3843" i="9"/>
  <c r="K3843" i="9"/>
  <c r="L3843" i="9" s="1"/>
  <c r="Q3842" i="9"/>
  <c r="R3842" i="9" s="1"/>
  <c r="O3842" i="9"/>
  <c r="P3842" i="9" s="1"/>
  <c r="N3842" i="9"/>
  <c r="M3842" i="9"/>
  <c r="K3842" i="9"/>
  <c r="L3842" i="9" s="1"/>
  <c r="Q3841" i="9"/>
  <c r="R3841" i="9" s="1"/>
  <c r="O3841" i="9"/>
  <c r="P3841" i="9" s="1"/>
  <c r="N3841" i="9"/>
  <c r="M3841" i="9"/>
  <c r="K3841" i="9"/>
  <c r="L3841" i="9" s="1"/>
  <c r="Q3840" i="9"/>
  <c r="R3840" i="9" s="1"/>
  <c r="P3840" i="9"/>
  <c r="O3840" i="9"/>
  <c r="N3840" i="9"/>
  <c r="M3840" i="9"/>
  <c r="K3840" i="9"/>
  <c r="L3840" i="9" s="1"/>
  <c r="Q3839" i="9"/>
  <c r="R3839" i="9" s="1"/>
  <c r="O3839" i="9"/>
  <c r="P3839" i="9" s="1"/>
  <c r="N3839" i="9"/>
  <c r="M3839" i="9"/>
  <c r="K3839" i="9"/>
  <c r="L3839" i="9" s="1"/>
  <c r="Q3838" i="9"/>
  <c r="R3838" i="9" s="1"/>
  <c r="O3838" i="9"/>
  <c r="P3838" i="9" s="1"/>
  <c r="N3838" i="9"/>
  <c r="M3838" i="9"/>
  <c r="K3838" i="9"/>
  <c r="L3838" i="9" s="1"/>
  <c r="Q3837" i="9"/>
  <c r="R3837" i="9" s="1"/>
  <c r="O3837" i="9"/>
  <c r="P3837" i="9" s="1"/>
  <c r="N3837" i="9"/>
  <c r="M3837" i="9"/>
  <c r="K3837" i="9"/>
  <c r="L3837" i="9" s="1"/>
  <c r="Q3836" i="9"/>
  <c r="R3836" i="9" s="1"/>
  <c r="P3836" i="9"/>
  <c r="O3836" i="9"/>
  <c r="N3836" i="9"/>
  <c r="M3836" i="9"/>
  <c r="K3836" i="9"/>
  <c r="L3836" i="9" s="1"/>
  <c r="Q3835" i="9"/>
  <c r="R3835" i="9" s="1"/>
  <c r="O3835" i="9"/>
  <c r="P3835" i="9" s="1"/>
  <c r="N3835" i="9"/>
  <c r="M3835" i="9"/>
  <c r="K3835" i="9"/>
  <c r="L3835" i="9" s="1"/>
  <c r="Q3834" i="9"/>
  <c r="R3834" i="9" s="1"/>
  <c r="O3834" i="9"/>
  <c r="P3834" i="9" s="1"/>
  <c r="N3834" i="9"/>
  <c r="M3834" i="9"/>
  <c r="K3834" i="9"/>
  <c r="L3834" i="9" s="1"/>
  <c r="Q3833" i="9"/>
  <c r="R3833" i="9" s="1"/>
  <c r="O3833" i="9"/>
  <c r="P3833" i="9" s="1"/>
  <c r="N3833" i="9"/>
  <c r="M3833" i="9"/>
  <c r="K3833" i="9"/>
  <c r="L3833" i="9" s="1"/>
  <c r="Q3832" i="9"/>
  <c r="R3832" i="9" s="1"/>
  <c r="P3832" i="9"/>
  <c r="O3832" i="9"/>
  <c r="N3832" i="9"/>
  <c r="M3832" i="9"/>
  <c r="K3832" i="9"/>
  <c r="L3832" i="9" s="1"/>
  <c r="Q3831" i="9"/>
  <c r="R3831" i="9" s="1"/>
  <c r="O3831" i="9"/>
  <c r="P3831" i="9" s="1"/>
  <c r="N3831" i="9"/>
  <c r="M3831" i="9"/>
  <c r="K3831" i="9"/>
  <c r="L3831" i="9" s="1"/>
  <c r="Q3830" i="9"/>
  <c r="R3830" i="9" s="1"/>
  <c r="O3830" i="9"/>
  <c r="P3830" i="9" s="1"/>
  <c r="N3830" i="9"/>
  <c r="M3830" i="9"/>
  <c r="K3830" i="9"/>
  <c r="L3830" i="9" s="1"/>
  <c r="Q3829" i="9"/>
  <c r="R3829" i="9" s="1"/>
  <c r="O3829" i="9"/>
  <c r="P3829" i="9" s="1"/>
  <c r="N3829" i="9"/>
  <c r="M3829" i="9"/>
  <c r="K3829" i="9"/>
  <c r="L3829" i="9" s="1"/>
  <c r="Q3828" i="9"/>
  <c r="R3828" i="9" s="1"/>
  <c r="P3828" i="9"/>
  <c r="O3828" i="9"/>
  <c r="N3828" i="9"/>
  <c r="M3828" i="9"/>
  <c r="K3828" i="9"/>
  <c r="L3828" i="9" s="1"/>
  <c r="Q3827" i="9"/>
  <c r="R3827" i="9" s="1"/>
  <c r="O3827" i="9"/>
  <c r="P3827" i="9" s="1"/>
  <c r="N3827" i="9"/>
  <c r="M3827" i="9"/>
  <c r="K3827" i="9"/>
  <c r="L3827" i="9" s="1"/>
  <c r="Q3826" i="9"/>
  <c r="R3826" i="9" s="1"/>
  <c r="O3826" i="9"/>
  <c r="P3826" i="9" s="1"/>
  <c r="N3826" i="9"/>
  <c r="M3826" i="9"/>
  <c r="K3826" i="9"/>
  <c r="L3826" i="9" s="1"/>
  <c r="Q3825" i="9"/>
  <c r="R3825" i="9" s="1"/>
  <c r="O3825" i="9"/>
  <c r="P3825" i="9" s="1"/>
  <c r="N3825" i="9"/>
  <c r="M3825" i="9"/>
  <c r="K3825" i="9"/>
  <c r="L3825" i="9" s="1"/>
  <c r="Q3824" i="9"/>
  <c r="R3824" i="9" s="1"/>
  <c r="P3824" i="9"/>
  <c r="O3824" i="9"/>
  <c r="N3824" i="9"/>
  <c r="M3824" i="9"/>
  <c r="K3824" i="9"/>
  <c r="L3824" i="9" s="1"/>
  <c r="Q3823" i="9"/>
  <c r="R3823" i="9" s="1"/>
  <c r="O3823" i="9"/>
  <c r="P3823" i="9" s="1"/>
  <c r="N3823" i="9"/>
  <c r="M3823" i="9"/>
  <c r="K3823" i="9"/>
  <c r="L3823" i="9" s="1"/>
  <c r="Q3822" i="9"/>
  <c r="R3822" i="9" s="1"/>
  <c r="O3822" i="9"/>
  <c r="P3822" i="9" s="1"/>
  <c r="N3822" i="9"/>
  <c r="M3822" i="9"/>
  <c r="K3822" i="9"/>
  <c r="L3822" i="9" s="1"/>
  <c r="Q3821" i="9"/>
  <c r="R3821" i="9" s="1"/>
  <c r="O3821" i="9"/>
  <c r="P3821" i="9" s="1"/>
  <c r="N3821" i="9"/>
  <c r="M3821" i="9"/>
  <c r="K3821" i="9"/>
  <c r="L3821" i="9" s="1"/>
  <c r="Q3820" i="9"/>
  <c r="R3820" i="9" s="1"/>
  <c r="P3820" i="9"/>
  <c r="O3820" i="9"/>
  <c r="N3820" i="9"/>
  <c r="M3820" i="9"/>
  <c r="K3820" i="9"/>
  <c r="L3820" i="9" s="1"/>
  <c r="Q3819" i="9"/>
  <c r="R3819" i="9" s="1"/>
  <c r="O3819" i="9"/>
  <c r="P3819" i="9" s="1"/>
  <c r="N3819" i="9"/>
  <c r="M3819" i="9"/>
  <c r="K3819" i="9"/>
  <c r="L3819" i="9" s="1"/>
  <c r="Q3818" i="9"/>
  <c r="R3818" i="9" s="1"/>
  <c r="O3818" i="9"/>
  <c r="P3818" i="9" s="1"/>
  <c r="N3818" i="9"/>
  <c r="M3818" i="9"/>
  <c r="K3818" i="9"/>
  <c r="L3818" i="9" s="1"/>
  <c r="Q3817" i="9"/>
  <c r="R3817" i="9" s="1"/>
  <c r="O3817" i="9"/>
  <c r="P3817" i="9" s="1"/>
  <c r="N3817" i="9"/>
  <c r="M3817" i="9"/>
  <c r="K3817" i="9"/>
  <c r="L3817" i="9" s="1"/>
  <c r="Q3816" i="9"/>
  <c r="R3816" i="9" s="1"/>
  <c r="P3816" i="9"/>
  <c r="O3816" i="9"/>
  <c r="N3816" i="9"/>
  <c r="M3816" i="9"/>
  <c r="K3816" i="9"/>
  <c r="L3816" i="9" s="1"/>
  <c r="Q3815" i="9"/>
  <c r="R3815" i="9" s="1"/>
  <c r="O3815" i="9"/>
  <c r="P3815" i="9" s="1"/>
  <c r="N3815" i="9"/>
  <c r="M3815" i="9"/>
  <c r="K3815" i="9"/>
  <c r="L3815" i="9" s="1"/>
  <c r="Q3814" i="9"/>
  <c r="R3814" i="9" s="1"/>
  <c r="O3814" i="9"/>
  <c r="P3814" i="9" s="1"/>
  <c r="N3814" i="9"/>
  <c r="M3814" i="9"/>
  <c r="K3814" i="9"/>
  <c r="L3814" i="9" s="1"/>
  <c r="Q3813" i="9"/>
  <c r="R3813" i="9" s="1"/>
  <c r="O3813" i="9"/>
  <c r="P3813" i="9" s="1"/>
  <c r="N3813" i="9"/>
  <c r="M3813" i="9"/>
  <c r="K3813" i="9"/>
  <c r="L3813" i="9" s="1"/>
  <c r="Q3812" i="9"/>
  <c r="R3812" i="9" s="1"/>
  <c r="P3812" i="9"/>
  <c r="O3812" i="9"/>
  <c r="N3812" i="9"/>
  <c r="M3812" i="9"/>
  <c r="K3812" i="9"/>
  <c r="L3812" i="9" s="1"/>
  <c r="Q3811" i="9"/>
  <c r="R3811" i="9" s="1"/>
  <c r="O3811" i="9"/>
  <c r="P3811" i="9" s="1"/>
  <c r="N3811" i="9"/>
  <c r="M3811" i="9"/>
  <c r="K3811" i="9"/>
  <c r="L3811" i="9" s="1"/>
  <c r="Q3810" i="9"/>
  <c r="R3810" i="9" s="1"/>
  <c r="O3810" i="9"/>
  <c r="P3810" i="9" s="1"/>
  <c r="N3810" i="9"/>
  <c r="M3810" i="9"/>
  <c r="K3810" i="9"/>
  <c r="L3810" i="9" s="1"/>
  <c r="Q3809" i="9"/>
  <c r="R3809" i="9" s="1"/>
  <c r="O3809" i="9"/>
  <c r="P3809" i="9" s="1"/>
  <c r="N3809" i="9"/>
  <c r="M3809" i="9"/>
  <c r="K3809" i="9"/>
  <c r="L3809" i="9" s="1"/>
  <c r="Q3808" i="9"/>
  <c r="R3808" i="9" s="1"/>
  <c r="P3808" i="9"/>
  <c r="O3808" i="9"/>
  <c r="N3808" i="9"/>
  <c r="M3808" i="9"/>
  <c r="K3808" i="9"/>
  <c r="L3808" i="9" s="1"/>
  <c r="Q3807" i="9"/>
  <c r="R3807" i="9" s="1"/>
  <c r="O3807" i="9"/>
  <c r="P3807" i="9" s="1"/>
  <c r="N3807" i="9"/>
  <c r="M3807" i="9"/>
  <c r="K3807" i="9"/>
  <c r="L3807" i="9" s="1"/>
  <c r="Q3806" i="9"/>
  <c r="R3806" i="9" s="1"/>
  <c r="O3806" i="9"/>
  <c r="P3806" i="9" s="1"/>
  <c r="N3806" i="9"/>
  <c r="M3806" i="9"/>
  <c r="K3806" i="9"/>
  <c r="L3806" i="9" s="1"/>
  <c r="Q3805" i="9"/>
  <c r="R3805" i="9" s="1"/>
  <c r="O3805" i="9"/>
  <c r="P3805" i="9" s="1"/>
  <c r="N3805" i="9"/>
  <c r="M3805" i="9"/>
  <c r="K3805" i="9"/>
  <c r="L3805" i="9" s="1"/>
  <c r="Q3804" i="9"/>
  <c r="R3804" i="9" s="1"/>
  <c r="P3804" i="9"/>
  <c r="O3804" i="9"/>
  <c r="N3804" i="9"/>
  <c r="M3804" i="9"/>
  <c r="K3804" i="9"/>
  <c r="L3804" i="9" s="1"/>
  <c r="K3803" i="9"/>
  <c r="L3803" i="9" s="1"/>
  <c r="S3802" i="9"/>
  <c r="T3802" i="9" s="1"/>
  <c r="R3802" i="9"/>
  <c r="P3802" i="9"/>
  <c r="O3802" i="9"/>
  <c r="N3802" i="9"/>
  <c r="M3802" i="9"/>
  <c r="L3802" i="9"/>
  <c r="K3802" i="9"/>
  <c r="S3801" i="9"/>
  <c r="T3801" i="9" s="1"/>
  <c r="R3801" i="9"/>
  <c r="O3801" i="9"/>
  <c r="P3801" i="9" s="1"/>
  <c r="M3801" i="9"/>
  <c r="N3801" i="9" s="1"/>
  <c r="K3801" i="9"/>
  <c r="L3801" i="9" s="1"/>
  <c r="S3800" i="9"/>
  <c r="T3800" i="9" s="1"/>
  <c r="R3800" i="9"/>
  <c r="P3800" i="9"/>
  <c r="O3800" i="9"/>
  <c r="N3800" i="9"/>
  <c r="M3800" i="9"/>
  <c r="L3800" i="9"/>
  <c r="K3800" i="9"/>
  <c r="S3799" i="9"/>
  <c r="T3799" i="9" s="1"/>
  <c r="R3799" i="9"/>
  <c r="O3799" i="9"/>
  <c r="P3799" i="9" s="1"/>
  <c r="N3799" i="9"/>
  <c r="M3799" i="9"/>
  <c r="L3799" i="9"/>
  <c r="K3799" i="9"/>
  <c r="S3798" i="9"/>
  <c r="T3798" i="9" s="1"/>
  <c r="R3798" i="9"/>
  <c r="P3798" i="9"/>
  <c r="O3798" i="9"/>
  <c r="N3798" i="9"/>
  <c r="M3798" i="9"/>
  <c r="L3798" i="9"/>
  <c r="K3798" i="9"/>
  <c r="S3797" i="9"/>
  <c r="T3797" i="9" s="1"/>
  <c r="R3797" i="9"/>
  <c r="O3797" i="9"/>
  <c r="P3797" i="9" s="1"/>
  <c r="N3797" i="9"/>
  <c r="M3797" i="9"/>
  <c r="K3797" i="9"/>
  <c r="L3797" i="9" s="1"/>
  <c r="S3796" i="9"/>
  <c r="T3796" i="9" s="1"/>
  <c r="R3796" i="9"/>
  <c r="P3796" i="9"/>
  <c r="O3796" i="9"/>
  <c r="N3796" i="9"/>
  <c r="M3796" i="9"/>
  <c r="L3796" i="9"/>
  <c r="K3796" i="9"/>
  <c r="S3795" i="9"/>
  <c r="T3795" i="9" s="1"/>
  <c r="R3795" i="9"/>
  <c r="P3795" i="9"/>
  <c r="O3795" i="9"/>
  <c r="M3795" i="9"/>
  <c r="N3795" i="9" s="1"/>
  <c r="K3795" i="9"/>
  <c r="L3795" i="9" s="1"/>
  <c r="S3794" i="9"/>
  <c r="T3794" i="9" s="1"/>
  <c r="R3794" i="9"/>
  <c r="P3794" i="9"/>
  <c r="O3794" i="9"/>
  <c r="N3794" i="9"/>
  <c r="M3794" i="9"/>
  <c r="L3794" i="9"/>
  <c r="K3794" i="9"/>
  <c r="S3793" i="9"/>
  <c r="T3793" i="9" s="1"/>
  <c r="R3793" i="9"/>
  <c r="O3793" i="9"/>
  <c r="P3793" i="9" s="1"/>
  <c r="M3793" i="9"/>
  <c r="N3793" i="9" s="1"/>
  <c r="K3793" i="9"/>
  <c r="L3793" i="9" s="1"/>
  <c r="T3792" i="9"/>
  <c r="S3792" i="9"/>
  <c r="R3792" i="9"/>
  <c r="P3792" i="9"/>
  <c r="O3792" i="9"/>
  <c r="N3792" i="9"/>
  <c r="M3792" i="9"/>
  <c r="L3792" i="9"/>
  <c r="K3792" i="9"/>
  <c r="T3791" i="9"/>
  <c r="S3791" i="9"/>
  <c r="R3791" i="9"/>
  <c r="O3791" i="9"/>
  <c r="P3791" i="9" s="1"/>
  <c r="N3791" i="9"/>
  <c r="M3791" i="9"/>
  <c r="L3791" i="9"/>
  <c r="K3791" i="9"/>
  <c r="S3790" i="9"/>
  <c r="T3790" i="9" s="1"/>
  <c r="R3790" i="9"/>
  <c r="P3790" i="9"/>
  <c r="O3790" i="9"/>
  <c r="N3790" i="9"/>
  <c r="M3790" i="9"/>
  <c r="L3790" i="9"/>
  <c r="K3790" i="9"/>
  <c r="T3789" i="9"/>
  <c r="S3789" i="9"/>
  <c r="R3789" i="9"/>
  <c r="O3789" i="9"/>
  <c r="P3789" i="9" s="1"/>
  <c r="N3789" i="9"/>
  <c r="M3789" i="9"/>
  <c r="K3789" i="9"/>
  <c r="L3789" i="9" s="1"/>
  <c r="S3788" i="9"/>
  <c r="T3788" i="9" s="1"/>
  <c r="R3788" i="9"/>
  <c r="P3788" i="9"/>
  <c r="O3788" i="9"/>
  <c r="N3788" i="9"/>
  <c r="M3788" i="9"/>
  <c r="L3788" i="9"/>
  <c r="K3788" i="9"/>
  <c r="S3787" i="9"/>
  <c r="T3787" i="9" s="1"/>
  <c r="R3787" i="9"/>
  <c r="P3787" i="9"/>
  <c r="O3787" i="9"/>
  <c r="M3787" i="9"/>
  <c r="N3787" i="9" s="1"/>
  <c r="K3787" i="9"/>
  <c r="L3787" i="9" s="1"/>
  <c r="S3786" i="9"/>
  <c r="T3786" i="9" s="1"/>
  <c r="R3786" i="9"/>
  <c r="P3786" i="9"/>
  <c r="O3786" i="9"/>
  <c r="N3786" i="9"/>
  <c r="M3786" i="9"/>
  <c r="L3786" i="9"/>
  <c r="K3786" i="9"/>
  <c r="S3785" i="9"/>
  <c r="T3785" i="9" s="1"/>
  <c r="R3785" i="9"/>
  <c r="O3785" i="9"/>
  <c r="P3785" i="9" s="1"/>
  <c r="M3785" i="9"/>
  <c r="N3785" i="9" s="1"/>
  <c r="K3785" i="9"/>
  <c r="L3785" i="9" s="1"/>
  <c r="S3784" i="9"/>
  <c r="T3784" i="9" s="1"/>
  <c r="R3784" i="9"/>
  <c r="P3784" i="9"/>
  <c r="O3784" i="9"/>
  <c r="N3784" i="9"/>
  <c r="M3784" i="9"/>
  <c r="L3784" i="9"/>
  <c r="K3784" i="9"/>
  <c r="T3783" i="9"/>
  <c r="S3783" i="9"/>
  <c r="R3783" i="9"/>
  <c r="O3783" i="9"/>
  <c r="P3783" i="9" s="1"/>
  <c r="N3783" i="9"/>
  <c r="M3783" i="9"/>
  <c r="L3783" i="9"/>
  <c r="K3783" i="9"/>
  <c r="S3782" i="9"/>
  <c r="T3782" i="9" s="1"/>
  <c r="R3782" i="9"/>
  <c r="P3782" i="9"/>
  <c r="O3782" i="9"/>
  <c r="N3782" i="9"/>
  <c r="M3782" i="9"/>
  <c r="L3782" i="9"/>
  <c r="K3782" i="9"/>
  <c r="T3781" i="9"/>
  <c r="S3781" i="9"/>
  <c r="R3781" i="9"/>
  <c r="O3781" i="9"/>
  <c r="P3781" i="9" s="1"/>
  <c r="N3781" i="9"/>
  <c r="M3781" i="9"/>
  <c r="K3781" i="9"/>
  <c r="L3781" i="9" s="1"/>
  <c r="S3780" i="9"/>
  <c r="T3780" i="9" s="1"/>
  <c r="R3780" i="9"/>
  <c r="P3780" i="9"/>
  <c r="O3780" i="9"/>
  <c r="N3780" i="9"/>
  <c r="M3780" i="9"/>
  <c r="L3780" i="9"/>
  <c r="K3780" i="9"/>
  <c r="Q3779" i="9"/>
  <c r="R3779" i="9" s="1"/>
  <c r="P3779" i="9"/>
  <c r="O3779" i="9"/>
  <c r="N3779" i="9"/>
  <c r="M3779" i="9"/>
  <c r="L3779" i="9"/>
  <c r="K3779" i="9"/>
  <c r="Q3778" i="9"/>
  <c r="R3778" i="9" s="1"/>
  <c r="P3778" i="9"/>
  <c r="O3778" i="9"/>
  <c r="N3778" i="9"/>
  <c r="M3778" i="9"/>
  <c r="L3778" i="9"/>
  <c r="K3778" i="9"/>
  <c r="Q3777" i="9"/>
  <c r="R3777" i="9" s="1"/>
  <c r="P3777" i="9"/>
  <c r="O3777" i="9"/>
  <c r="N3777" i="9"/>
  <c r="M3777" i="9"/>
  <c r="L3777" i="9"/>
  <c r="K3777" i="9"/>
  <c r="Q3776" i="9"/>
  <c r="R3776" i="9" s="1"/>
  <c r="P3776" i="9"/>
  <c r="O3776" i="9"/>
  <c r="N3776" i="9"/>
  <c r="M3776" i="9"/>
  <c r="L3776" i="9"/>
  <c r="K3776" i="9"/>
  <c r="Q3775" i="9"/>
  <c r="R3775" i="9" s="1"/>
  <c r="P3775" i="9"/>
  <c r="O3775" i="9"/>
  <c r="N3775" i="9"/>
  <c r="M3775" i="9"/>
  <c r="L3775" i="9"/>
  <c r="K3775" i="9"/>
  <c r="Q3774" i="9"/>
  <c r="R3774" i="9" s="1"/>
  <c r="P3774" i="9"/>
  <c r="O3774" i="9"/>
  <c r="N3774" i="9"/>
  <c r="M3774" i="9"/>
  <c r="L3774" i="9"/>
  <c r="K3774" i="9"/>
  <c r="Q3773" i="9"/>
  <c r="R3773" i="9" s="1"/>
  <c r="P3773" i="9"/>
  <c r="O3773" i="9"/>
  <c r="N3773" i="9"/>
  <c r="M3773" i="9"/>
  <c r="L3773" i="9"/>
  <c r="K3773" i="9"/>
  <c r="Q3772" i="9"/>
  <c r="R3772" i="9" s="1"/>
  <c r="P3772" i="9"/>
  <c r="O3772" i="9"/>
  <c r="N3772" i="9"/>
  <c r="M3772" i="9"/>
  <c r="L3772" i="9"/>
  <c r="K3772" i="9"/>
  <c r="Q3771" i="9"/>
  <c r="R3771" i="9" s="1"/>
  <c r="P3771" i="9"/>
  <c r="O3771" i="9"/>
  <c r="N3771" i="9"/>
  <c r="M3771" i="9"/>
  <c r="L3771" i="9"/>
  <c r="K3771" i="9"/>
  <c r="Q3770" i="9"/>
  <c r="R3770" i="9" s="1"/>
  <c r="P3770" i="9"/>
  <c r="O3770" i="9"/>
  <c r="N3770" i="9"/>
  <c r="M3770" i="9"/>
  <c r="L3770" i="9"/>
  <c r="K3770" i="9"/>
  <c r="Q3769" i="9"/>
  <c r="R3769" i="9" s="1"/>
  <c r="P3769" i="9"/>
  <c r="O3769" i="9"/>
  <c r="N3769" i="9"/>
  <c r="M3769" i="9"/>
  <c r="L3769" i="9"/>
  <c r="K3769" i="9"/>
  <c r="Q3768" i="9"/>
  <c r="R3768" i="9" s="1"/>
  <c r="P3768" i="9"/>
  <c r="O3768" i="9"/>
  <c r="N3768" i="9"/>
  <c r="M3768" i="9"/>
  <c r="L3768" i="9"/>
  <c r="K3768" i="9"/>
  <c r="Q3767" i="9"/>
  <c r="R3767" i="9" s="1"/>
  <c r="P3767" i="9"/>
  <c r="O3767" i="9"/>
  <c r="N3767" i="9"/>
  <c r="M3767" i="9"/>
  <c r="L3767" i="9"/>
  <c r="K3767" i="9"/>
  <c r="Q3766" i="9"/>
  <c r="R3766" i="9" s="1"/>
  <c r="P3766" i="9"/>
  <c r="O3766" i="9"/>
  <c r="N3766" i="9"/>
  <c r="M3766" i="9"/>
  <c r="L3766" i="9"/>
  <c r="K3766" i="9"/>
  <c r="Q3765" i="9"/>
  <c r="R3765" i="9" s="1"/>
  <c r="P3765" i="9"/>
  <c r="O3765" i="9"/>
  <c r="N3765" i="9"/>
  <c r="M3765" i="9"/>
  <c r="L3765" i="9"/>
  <c r="K3765" i="9"/>
  <c r="Q3764" i="9"/>
  <c r="R3764" i="9" s="1"/>
  <c r="P3764" i="9"/>
  <c r="O3764" i="9"/>
  <c r="N3764" i="9"/>
  <c r="M3764" i="9"/>
  <c r="L3764" i="9"/>
  <c r="K3764" i="9"/>
  <c r="Q3763" i="9"/>
  <c r="R3763" i="9" s="1"/>
  <c r="P3763" i="9"/>
  <c r="O3763" i="9"/>
  <c r="N3763" i="9"/>
  <c r="M3763" i="9"/>
  <c r="L3763" i="9"/>
  <c r="K3763" i="9"/>
  <c r="Q3762" i="9"/>
  <c r="R3762" i="9" s="1"/>
  <c r="P3762" i="9"/>
  <c r="O3762" i="9"/>
  <c r="N3762" i="9"/>
  <c r="M3762" i="9"/>
  <c r="L3762" i="9"/>
  <c r="K3762" i="9"/>
  <c r="Q3761" i="9"/>
  <c r="R3761" i="9" s="1"/>
  <c r="P3761" i="9"/>
  <c r="O3761" i="9"/>
  <c r="N3761" i="9"/>
  <c r="M3761" i="9"/>
  <c r="L3761" i="9"/>
  <c r="K3761" i="9"/>
  <c r="Q3760" i="9"/>
  <c r="R3760" i="9" s="1"/>
  <c r="P3760" i="9"/>
  <c r="O3760" i="9"/>
  <c r="N3760" i="9"/>
  <c r="M3760" i="9"/>
  <c r="L3760" i="9"/>
  <c r="K3760" i="9"/>
  <c r="Q3759" i="9"/>
  <c r="R3759" i="9" s="1"/>
  <c r="P3759" i="9"/>
  <c r="O3759" i="9"/>
  <c r="N3759" i="9"/>
  <c r="M3759" i="9"/>
  <c r="L3759" i="9"/>
  <c r="K3759" i="9"/>
  <c r="Q3758" i="9"/>
  <c r="R3758" i="9" s="1"/>
  <c r="P3758" i="9"/>
  <c r="O3758" i="9"/>
  <c r="N3758" i="9"/>
  <c r="M3758" i="9"/>
  <c r="L3758" i="9"/>
  <c r="K3758" i="9"/>
  <c r="Q3757" i="9"/>
  <c r="R3757" i="9" s="1"/>
  <c r="P3757" i="9"/>
  <c r="O3757" i="9"/>
  <c r="N3757" i="9"/>
  <c r="M3757" i="9"/>
  <c r="L3757" i="9"/>
  <c r="K3757" i="9"/>
  <c r="Q3756" i="9"/>
  <c r="R3756" i="9" s="1"/>
  <c r="P3756" i="9"/>
  <c r="O3756" i="9"/>
  <c r="N3756" i="9"/>
  <c r="M3756" i="9"/>
  <c r="L3756" i="9"/>
  <c r="K3756" i="9"/>
  <c r="Q3755" i="9"/>
  <c r="R3755" i="9" s="1"/>
  <c r="P3755" i="9"/>
  <c r="O3755" i="9"/>
  <c r="N3755" i="9"/>
  <c r="M3755" i="9"/>
  <c r="L3755" i="9"/>
  <c r="K3755" i="9"/>
  <c r="Q3754" i="9"/>
  <c r="R3754" i="9" s="1"/>
  <c r="P3754" i="9"/>
  <c r="O3754" i="9"/>
  <c r="N3754" i="9"/>
  <c r="M3754" i="9"/>
  <c r="L3754" i="9"/>
  <c r="K3754" i="9"/>
  <c r="Q3753" i="9"/>
  <c r="R3753" i="9" s="1"/>
  <c r="P3753" i="9"/>
  <c r="O3753" i="9"/>
  <c r="N3753" i="9"/>
  <c r="M3753" i="9"/>
  <c r="L3753" i="9"/>
  <c r="K3753" i="9"/>
  <c r="Q3752" i="9"/>
  <c r="R3752" i="9" s="1"/>
  <c r="P3752" i="9"/>
  <c r="O3752" i="9"/>
  <c r="N3752" i="9"/>
  <c r="M3752" i="9"/>
  <c r="L3752" i="9"/>
  <c r="K3752" i="9"/>
  <c r="Q3751" i="9"/>
  <c r="R3751" i="9" s="1"/>
  <c r="P3751" i="9"/>
  <c r="O3751" i="9"/>
  <c r="N3751" i="9"/>
  <c r="M3751" i="9"/>
  <c r="L3751" i="9"/>
  <c r="K3751" i="9"/>
  <c r="Q3750" i="9"/>
  <c r="R3750" i="9" s="1"/>
  <c r="P3750" i="9"/>
  <c r="O3750" i="9"/>
  <c r="N3750" i="9"/>
  <c r="M3750" i="9"/>
  <c r="L3750" i="9"/>
  <c r="K3750" i="9"/>
  <c r="Q3749" i="9"/>
  <c r="R3749" i="9" s="1"/>
  <c r="P3749" i="9"/>
  <c r="O3749" i="9"/>
  <c r="N3749" i="9"/>
  <c r="M3749" i="9"/>
  <c r="L3749" i="9"/>
  <c r="K3749" i="9"/>
  <c r="Q3748" i="9"/>
  <c r="R3748" i="9" s="1"/>
  <c r="P3748" i="9"/>
  <c r="O3748" i="9"/>
  <c r="N3748" i="9"/>
  <c r="M3748" i="9"/>
  <c r="L3748" i="9"/>
  <c r="K3748" i="9"/>
  <c r="Q3747" i="9"/>
  <c r="R3747" i="9" s="1"/>
  <c r="P3747" i="9"/>
  <c r="O3747" i="9"/>
  <c r="N3747" i="9"/>
  <c r="M3747" i="9"/>
  <c r="L3747" i="9"/>
  <c r="K3747" i="9"/>
  <c r="Q3746" i="9"/>
  <c r="R3746" i="9" s="1"/>
  <c r="P3746" i="9"/>
  <c r="O3746" i="9"/>
  <c r="N3746" i="9"/>
  <c r="M3746" i="9"/>
  <c r="L3746" i="9"/>
  <c r="K3746" i="9"/>
  <c r="Q3745" i="9"/>
  <c r="R3745" i="9" s="1"/>
  <c r="P3745" i="9"/>
  <c r="O3745" i="9"/>
  <c r="N3745" i="9"/>
  <c r="M3745" i="9"/>
  <c r="L3745" i="9"/>
  <c r="K3745" i="9"/>
  <c r="Q3744" i="9"/>
  <c r="R3744" i="9" s="1"/>
  <c r="P3744" i="9"/>
  <c r="O3744" i="9"/>
  <c r="N3744" i="9"/>
  <c r="M3744" i="9"/>
  <c r="L3744" i="9"/>
  <c r="K3744" i="9"/>
  <c r="Q3743" i="9"/>
  <c r="R3743" i="9" s="1"/>
  <c r="P3743" i="9"/>
  <c r="O3743" i="9"/>
  <c r="N3743" i="9"/>
  <c r="M3743" i="9"/>
  <c r="L3743" i="9"/>
  <c r="K3743" i="9"/>
  <c r="Q3742" i="9"/>
  <c r="R3742" i="9" s="1"/>
  <c r="P3742" i="9"/>
  <c r="O3742" i="9"/>
  <c r="N3742" i="9"/>
  <c r="M3742" i="9"/>
  <c r="L3742" i="9"/>
  <c r="K3742" i="9"/>
  <c r="Q3741" i="9"/>
  <c r="R3741" i="9" s="1"/>
  <c r="P3741" i="9"/>
  <c r="O3741" i="9"/>
  <c r="N3741" i="9"/>
  <c r="M3741" i="9"/>
  <c r="L3741" i="9"/>
  <c r="K3741" i="9"/>
  <c r="Q3740" i="9"/>
  <c r="R3740" i="9" s="1"/>
  <c r="P3740" i="9"/>
  <c r="O3740" i="9"/>
  <c r="N3740" i="9"/>
  <c r="M3740" i="9"/>
  <c r="L3740" i="9"/>
  <c r="K3740" i="9"/>
  <c r="Q3739" i="9"/>
  <c r="R3739" i="9" s="1"/>
  <c r="P3739" i="9"/>
  <c r="O3739" i="9"/>
  <c r="N3739" i="9"/>
  <c r="M3739" i="9"/>
  <c r="L3739" i="9"/>
  <c r="K3739" i="9"/>
  <c r="Q3738" i="9"/>
  <c r="R3738" i="9" s="1"/>
  <c r="P3738" i="9"/>
  <c r="O3738" i="9"/>
  <c r="N3738" i="9"/>
  <c r="M3738" i="9"/>
  <c r="L3738" i="9"/>
  <c r="K3738" i="9"/>
  <c r="Q3737" i="9"/>
  <c r="R3737" i="9" s="1"/>
  <c r="P3737" i="9"/>
  <c r="O3737" i="9"/>
  <c r="N3737" i="9"/>
  <c r="M3737" i="9"/>
  <c r="L3737" i="9"/>
  <c r="K3737" i="9"/>
  <c r="Q3736" i="9"/>
  <c r="R3736" i="9" s="1"/>
  <c r="P3736" i="9"/>
  <c r="O3736" i="9"/>
  <c r="N3736" i="9"/>
  <c r="M3736" i="9"/>
  <c r="L3736" i="9"/>
  <c r="K3736" i="9"/>
  <c r="Q3735" i="9"/>
  <c r="R3735" i="9" s="1"/>
  <c r="P3735" i="9"/>
  <c r="O3735" i="9"/>
  <c r="N3735" i="9"/>
  <c r="M3735" i="9"/>
  <c r="L3735" i="9"/>
  <c r="K3735" i="9"/>
  <c r="Q3734" i="9"/>
  <c r="R3734" i="9" s="1"/>
  <c r="P3734" i="9"/>
  <c r="O3734" i="9"/>
  <c r="N3734" i="9"/>
  <c r="M3734" i="9"/>
  <c r="L3734" i="9"/>
  <c r="K3734" i="9"/>
  <c r="Q3733" i="9"/>
  <c r="R3733" i="9" s="1"/>
  <c r="P3733" i="9"/>
  <c r="O3733" i="9"/>
  <c r="N3733" i="9"/>
  <c r="M3733" i="9"/>
  <c r="L3733" i="9"/>
  <c r="K3733" i="9"/>
  <c r="Q3732" i="9"/>
  <c r="R3732" i="9" s="1"/>
  <c r="P3732" i="9"/>
  <c r="O3732" i="9"/>
  <c r="N3732" i="9"/>
  <c r="M3732" i="9"/>
  <c r="L3732" i="9"/>
  <c r="K3732" i="9"/>
  <c r="Q3731" i="9"/>
  <c r="R3731" i="9" s="1"/>
  <c r="P3731" i="9"/>
  <c r="O3731" i="9"/>
  <c r="N3731" i="9"/>
  <c r="M3731" i="9"/>
  <c r="L3731" i="9"/>
  <c r="K3731" i="9"/>
  <c r="Q3730" i="9"/>
  <c r="R3730" i="9" s="1"/>
  <c r="P3730" i="9"/>
  <c r="O3730" i="9"/>
  <c r="N3730" i="9"/>
  <c r="M3730" i="9"/>
  <c r="L3730" i="9"/>
  <c r="K3730" i="9"/>
  <c r="Q3729" i="9"/>
  <c r="R3729" i="9" s="1"/>
  <c r="P3729" i="9"/>
  <c r="O3729" i="9"/>
  <c r="N3729" i="9"/>
  <c r="M3729" i="9"/>
  <c r="L3729" i="9"/>
  <c r="K3729" i="9"/>
  <c r="Q3728" i="9"/>
  <c r="R3728" i="9" s="1"/>
  <c r="P3728" i="9"/>
  <c r="O3728" i="9"/>
  <c r="N3728" i="9"/>
  <c r="M3728" i="9"/>
  <c r="L3728" i="9"/>
  <c r="K3728" i="9"/>
  <c r="Q3727" i="9"/>
  <c r="R3727" i="9" s="1"/>
  <c r="P3727" i="9"/>
  <c r="O3727" i="9"/>
  <c r="N3727" i="9"/>
  <c r="M3727" i="9"/>
  <c r="L3727" i="9"/>
  <c r="K3727" i="9"/>
  <c r="Q3726" i="9"/>
  <c r="R3726" i="9" s="1"/>
  <c r="P3726" i="9"/>
  <c r="O3726" i="9"/>
  <c r="N3726" i="9"/>
  <c r="M3726" i="9"/>
  <c r="L3726" i="9"/>
  <c r="K3726" i="9"/>
  <c r="Q3725" i="9"/>
  <c r="R3725" i="9" s="1"/>
  <c r="P3725" i="9"/>
  <c r="O3725" i="9"/>
  <c r="N3725" i="9"/>
  <c r="M3725" i="9"/>
  <c r="L3725" i="9"/>
  <c r="K3725" i="9"/>
  <c r="Q3724" i="9"/>
  <c r="R3724" i="9" s="1"/>
  <c r="P3724" i="9"/>
  <c r="O3724" i="9"/>
  <c r="N3724" i="9"/>
  <c r="M3724" i="9"/>
  <c r="L3724" i="9"/>
  <c r="K3724" i="9"/>
  <c r="Q3723" i="9"/>
  <c r="R3723" i="9" s="1"/>
  <c r="P3723" i="9"/>
  <c r="O3723" i="9"/>
  <c r="N3723" i="9"/>
  <c r="M3723" i="9"/>
  <c r="L3723" i="9"/>
  <c r="K3723" i="9"/>
  <c r="Q3722" i="9"/>
  <c r="R3722" i="9" s="1"/>
  <c r="P3722" i="9"/>
  <c r="O3722" i="9"/>
  <c r="N3722" i="9"/>
  <c r="M3722" i="9"/>
  <c r="L3722" i="9"/>
  <c r="K3722" i="9"/>
  <c r="Q3721" i="9"/>
  <c r="R3721" i="9" s="1"/>
  <c r="P3721" i="9"/>
  <c r="O3721" i="9"/>
  <c r="N3721" i="9"/>
  <c r="M3721" i="9"/>
  <c r="L3721" i="9"/>
  <c r="K3721" i="9"/>
  <c r="Q3720" i="9"/>
  <c r="R3720" i="9" s="1"/>
  <c r="P3720" i="9"/>
  <c r="O3720" i="9"/>
  <c r="N3720" i="9"/>
  <c r="M3720" i="9"/>
  <c r="L3720" i="9"/>
  <c r="K3720" i="9"/>
  <c r="Q3719" i="9"/>
  <c r="R3719" i="9" s="1"/>
  <c r="P3719" i="9"/>
  <c r="O3719" i="9"/>
  <c r="N3719" i="9"/>
  <c r="M3719" i="9"/>
  <c r="L3719" i="9"/>
  <c r="K3719" i="9"/>
  <c r="Q3718" i="9"/>
  <c r="R3718" i="9" s="1"/>
  <c r="P3718" i="9"/>
  <c r="O3718" i="9"/>
  <c r="N3718" i="9"/>
  <c r="M3718" i="9"/>
  <c r="L3718" i="9"/>
  <c r="K3718" i="9"/>
  <c r="Q3717" i="9"/>
  <c r="R3717" i="9" s="1"/>
  <c r="P3717" i="9"/>
  <c r="O3717" i="9"/>
  <c r="N3717" i="9"/>
  <c r="M3717" i="9"/>
  <c r="L3717" i="9"/>
  <c r="K3717" i="9"/>
  <c r="Q3716" i="9"/>
  <c r="R3716" i="9" s="1"/>
  <c r="P3716" i="9"/>
  <c r="O3716" i="9"/>
  <c r="N3716" i="9"/>
  <c r="M3716" i="9"/>
  <c r="L3716" i="9"/>
  <c r="K3716" i="9"/>
  <c r="Q3715" i="9"/>
  <c r="R3715" i="9" s="1"/>
  <c r="P3715" i="9"/>
  <c r="O3715" i="9"/>
  <c r="N3715" i="9"/>
  <c r="M3715" i="9"/>
  <c r="L3715" i="9"/>
  <c r="K3715" i="9"/>
  <c r="Q3714" i="9"/>
  <c r="R3714" i="9" s="1"/>
  <c r="P3714" i="9"/>
  <c r="O3714" i="9"/>
  <c r="N3714" i="9"/>
  <c r="M3714" i="9"/>
  <c r="L3714" i="9"/>
  <c r="K3714" i="9"/>
  <c r="Q3713" i="9"/>
  <c r="R3713" i="9" s="1"/>
  <c r="P3713" i="9"/>
  <c r="O3713" i="9"/>
  <c r="N3713" i="9"/>
  <c r="M3713" i="9"/>
  <c r="L3713" i="9"/>
  <c r="K3713" i="9"/>
  <c r="Q3712" i="9"/>
  <c r="R3712" i="9" s="1"/>
  <c r="P3712" i="9"/>
  <c r="O3712" i="9"/>
  <c r="N3712" i="9"/>
  <c r="M3712" i="9"/>
  <c r="L3712" i="9"/>
  <c r="K3712" i="9"/>
  <c r="Q3711" i="9"/>
  <c r="R3711" i="9" s="1"/>
  <c r="P3711" i="9"/>
  <c r="O3711" i="9"/>
  <c r="N3711" i="9"/>
  <c r="M3711" i="9"/>
  <c r="L3711" i="9"/>
  <c r="K3711" i="9"/>
  <c r="Q3710" i="9"/>
  <c r="R3710" i="9" s="1"/>
  <c r="P3710" i="9"/>
  <c r="O3710" i="9"/>
  <c r="N3710" i="9"/>
  <c r="M3710" i="9"/>
  <c r="L3710" i="9"/>
  <c r="K3710" i="9"/>
  <c r="Q3709" i="9"/>
  <c r="R3709" i="9" s="1"/>
  <c r="P3709" i="9"/>
  <c r="O3709" i="9"/>
  <c r="N3709" i="9"/>
  <c r="M3709" i="9"/>
  <c r="L3709" i="9"/>
  <c r="K3709" i="9"/>
  <c r="Q3708" i="9"/>
  <c r="R3708" i="9" s="1"/>
  <c r="P3708" i="9"/>
  <c r="O3708" i="9"/>
  <c r="N3708" i="9"/>
  <c r="M3708" i="9"/>
  <c r="L3708" i="9"/>
  <c r="K3708" i="9"/>
  <c r="Q3707" i="9"/>
  <c r="R3707" i="9" s="1"/>
  <c r="P3707" i="9"/>
  <c r="O3707" i="9"/>
  <c r="N3707" i="9"/>
  <c r="M3707" i="9"/>
  <c r="L3707" i="9"/>
  <c r="K3707" i="9"/>
  <c r="Q3706" i="9"/>
  <c r="R3706" i="9" s="1"/>
  <c r="P3706" i="9"/>
  <c r="O3706" i="9"/>
  <c r="N3706" i="9"/>
  <c r="M3706" i="9"/>
  <c r="L3706" i="9"/>
  <c r="K3706" i="9"/>
  <c r="Q3705" i="9"/>
  <c r="R3705" i="9" s="1"/>
  <c r="P3705" i="9"/>
  <c r="O3705" i="9"/>
  <c r="N3705" i="9"/>
  <c r="M3705" i="9"/>
  <c r="L3705" i="9"/>
  <c r="K3705" i="9"/>
  <c r="Q3704" i="9"/>
  <c r="R3704" i="9" s="1"/>
  <c r="P3704" i="9"/>
  <c r="O3704" i="9"/>
  <c r="N3704" i="9"/>
  <c r="M3704" i="9"/>
  <c r="L3704" i="9"/>
  <c r="K3704" i="9"/>
  <c r="Q3703" i="9"/>
  <c r="R3703" i="9" s="1"/>
  <c r="P3703" i="9"/>
  <c r="O3703" i="9"/>
  <c r="N3703" i="9"/>
  <c r="M3703" i="9"/>
  <c r="L3703" i="9"/>
  <c r="K3703" i="9"/>
  <c r="Q3702" i="9"/>
  <c r="R3702" i="9" s="1"/>
  <c r="P3702" i="9"/>
  <c r="O3702" i="9"/>
  <c r="N3702" i="9"/>
  <c r="M3702" i="9"/>
  <c r="L3702" i="9"/>
  <c r="K3702" i="9"/>
  <c r="Q3701" i="9"/>
  <c r="R3701" i="9" s="1"/>
  <c r="P3701" i="9"/>
  <c r="O3701" i="9"/>
  <c r="N3701" i="9"/>
  <c r="M3701" i="9"/>
  <c r="L3701" i="9"/>
  <c r="K3701" i="9"/>
  <c r="Q3700" i="9"/>
  <c r="R3700" i="9" s="1"/>
  <c r="P3700" i="9"/>
  <c r="O3700" i="9"/>
  <c r="N3700" i="9"/>
  <c r="M3700" i="9"/>
  <c r="L3700" i="9"/>
  <c r="K3700" i="9"/>
  <c r="Q3699" i="9"/>
  <c r="R3699" i="9" s="1"/>
  <c r="P3699" i="9"/>
  <c r="O3699" i="9"/>
  <c r="N3699" i="9"/>
  <c r="M3699" i="9"/>
  <c r="L3699" i="9"/>
  <c r="K3699" i="9"/>
  <c r="Q3698" i="9"/>
  <c r="R3698" i="9" s="1"/>
  <c r="P3698" i="9"/>
  <c r="O3698" i="9"/>
  <c r="N3698" i="9"/>
  <c r="M3698" i="9"/>
  <c r="L3698" i="9"/>
  <c r="K3698" i="9"/>
  <c r="Q3697" i="9"/>
  <c r="R3697" i="9" s="1"/>
  <c r="P3697" i="9"/>
  <c r="O3697" i="9"/>
  <c r="N3697" i="9"/>
  <c r="M3697" i="9"/>
  <c r="L3697" i="9"/>
  <c r="K3697" i="9"/>
  <c r="Q3696" i="9"/>
  <c r="R3696" i="9" s="1"/>
  <c r="P3696" i="9"/>
  <c r="O3696" i="9"/>
  <c r="N3696" i="9"/>
  <c r="M3696" i="9"/>
  <c r="L3696" i="9"/>
  <c r="K3696" i="9"/>
  <c r="Q3695" i="9"/>
  <c r="R3695" i="9" s="1"/>
  <c r="P3695" i="9"/>
  <c r="O3695" i="9"/>
  <c r="N3695" i="9"/>
  <c r="M3695" i="9"/>
  <c r="L3695" i="9"/>
  <c r="K3695" i="9"/>
  <c r="Q3694" i="9"/>
  <c r="R3694" i="9" s="1"/>
  <c r="P3694" i="9"/>
  <c r="O3694" i="9"/>
  <c r="N3694" i="9"/>
  <c r="M3694" i="9"/>
  <c r="L3694" i="9"/>
  <c r="K3694" i="9"/>
  <c r="Q3693" i="9"/>
  <c r="R3693" i="9" s="1"/>
  <c r="P3693" i="9"/>
  <c r="O3693" i="9"/>
  <c r="N3693" i="9"/>
  <c r="M3693" i="9"/>
  <c r="L3693" i="9"/>
  <c r="K3693" i="9"/>
  <c r="Q3692" i="9"/>
  <c r="R3692" i="9" s="1"/>
  <c r="P3692" i="9"/>
  <c r="O3692" i="9"/>
  <c r="N3692" i="9"/>
  <c r="M3692" i="9"/>
  <c r="L3692" i="9"/>
  <c r="K3692" i="9"/>
  <c r="Q3691" i="9"/>
  <c r="R3691" i="9" s="1"/>
  <c r="P3691" i="9"/>
  <c r="O3691" i="9"/>
  <c r="N3691" i="9"/>
  <c r="M3691" i="9"/>
  <c r="L3691" i="9"/>
  <c r="K3691" i="9"/>
  <c r="Q3690" i="9"/>
  <c r="R3690" i="9" s="1"/>
  <c r="P3690" i="9"/>
  <c r="O3690" i="9"/>
  <c r="N3690" i="9"/>
  <c r="M3690" i="9"/>
  <c r="L3690" i="9"/>
  <c r="K3690" i="9"/>
  <c r="Q3689" i="9"/>
  <c r="R3689" i="9" s="1"/>
  <c r="P3689" i="9"/>
  <c r="O3689" i="9"/>
  <c r="N3689" i="9"/>
  <c r="M3689" i="9"/>
  <c r="L3689" i="9"/>
  <c r="K3689" i="9"/>
  <c r="Q3688" i="9"/>
  <c r="R3688" i="9" s="1"/>
  <c r="P3688" i="9"/>
  <c r="O3688" i="9"/>
  <c r="N3688" i="9"/>
  <c r="M3688" i="9"/>
  <c r="L3688" i="9"/>
  <c r="K3688" i="9"/>
  <c r="Q3687" i="9"/>
  <c r="R3687" i="9" s="1"/>
  <c r="P3687" i="9"/>
  <c r="O3687" i="9"/>
  <c r="N3687" i="9"/>
  <c r="M3687" i="9"/>
  <c r="L3687" i="9"/>
  <c r="K3687" i="9"/>
  <c r="Q3686" i="9"/>
  <c r="R3686" i="9" s="1"/>
  <c r="P3686" i="9"/>
  <c r="O3686" i="9"/>
  <c r="N3686" i="9"/>
  <c r="M3686" i="9"/>
  <c r="L3686" i="9"/>
  <c r="K3686" i="9"/>
  <c r="Q3685" i="9"/>
  <c r="R3685" i="9" s="1"/>
  <c r="P3685" i="9"/>
  <c r="O3685" i="9"/>
  <c r="N3685" i="9"/>
  <c r="M3685" i="9"/>
  <c r="L3685" i="9"/>
  <c r="K3685" i="9"/>
  <c r="Q3684" i="9"/>
  <c r="R3684" i="9" s="1"/>
  <c r="P3684" i="9"/>
  <c r="O3684" i="9"/>
  <c r="N3684" i="9"/>
  <c r="M3684" i="9"/>
  <c r="L3684" i="9"/>
  <c r="K3684" i="9"/>
  <c r="Q3683" i="9"/>
  <c r="R3683" i="9" s="1"/>
  <c r="P3683" i="9"/>
  <c r="O3683" i="9"/>
  <c r="N3683" i="9"/>
  <c r="M3683" i="9"/>
  <c r="L3683" i="9"/>
  <c r="K3683" i="9"/>
  <c r="Q3682" i="9"/>
  <c r="R3682" i="9" s="1"/>
  <c r="P3682" i="9"/>
  <c r="O3682" i="9"/>
  <c r="N3682" i="9"/>
  <c r="M3682" i="9"/>
  <c r="L3682" i="9"/>
  <c r="K3682" i="9"/>
  <c r="Q3681" i="9"/>
  <c r="R3681" i="9" s="1"/>
  <c r="P3681" i="9"/>
  <c r="O3681" i="9"/>
  <c r="N3681" i="9"/>
  <c r="M3681" i="9"/>
  <c r="L3681" i="9"/>
  <c r="K3681" i="9"/>
  <c r="Q3680" i="9"/>
  <c r="R3680" i="9" s="1"/>
  <c r="P3680" i="9"/>
  <c r="O3680" i="9"/>
  <c r="N3680" i="9"/>
  <c r="M3680" i="9"/>
  <c r="L3680" i="9"/>
  <c r="K3680" i="9"/>
  <c r="Q3679" i="9"/>
  <c r="R3679" i="9" s="1"/>
  <c r="P3679" i="9"/>
  <c r="O3679" i="9"/>
  <c r="N3679" i="9"/>
  <c r="M3679" i="9"/>
  <c r="L3679" i="9"/>
  <c r="K3679" i="9"/>
  <c r="Q3678" i="9"/>
  <c r="R3678" i="9" s="1"/>
  <c r="P3678" i="9"/>
  <c r="O3678" i="9"/>
  <c r="N3678" i="9"/>
  <c r="M3678" i="9"/>
  <c r="L3678" i="9"/>
  <c r="K3678" i="9"/>
  <c r="Q3677" i="9"/>
  <c r="R3677" i="9" s="1"/>
  <c r="P3677" i="9"/>
  <c r="O3677" i="9"/>
  <c r="N3677" i="9"/>
  <c r="M3677" i="9"/>
  <c r="L3677" i="9"/>
  <c r="K3677" i="9"/>
  <c r="Q3676" i="9"/>
  <c r="R3676" i="9" s="1"/>
  <c r="P3676" i="9"/>
  <c r="O3676" i="9"/>
  <c r="N3676" i="9"/>
  <c r="M3676" i="9"/>
  <c r="L3676" i="9"/>
  <c r="K3676" i="9"/>
  <c r="Q3675" i="9"/>
  <c r="R3675" i="9" s="1"/>
  <c r="P3675" i="9"/>
  <c r="O3675" i="9"/>
  <c r="N3675" i="9"/>
  <c r="M3675" i="9"/>
  <c r="L3675" i="9"/>
  <c r="K3675" i="9"/>
  <c r="Q3674" i="9"/>
  <c r="R3674" i="9" s="1"/>
  <c r="P3674" i="9"/>
  <c r="O3674" i="9"/>
  <c r="N3674" i="9"/>
  <c r="M3674" i="9"/>
  <c r="L3674" i="9"/>
  <c r="K3674" i="9"/>
  <c r="Q3673" i="9"/>
  <c r="R3673" i="9" s="1"/>
  <c r="P3673" i="9"/>
  <c r="O3673" i="9"/>
  <c r="N3673" i="9"/>
  <c r="M3673" i="9"/>
  <c r="L3673" i="9"/>
  <c r="K3673" i="9"/>
  <c r="Q3672" i="9"/>
  <c r="R3672" i="9" s="1"/>
  <c r="P3672" i="9"/>
  <c r="O3672" i="9"/>
  <c r="N3672" i="9"/>
  <c r="M3672" i="9"/>
  <c r="L3672" i="9"/>
  <c r="K3672" i="9"/>
  <c r="Q3671" i="9"/>
  <c r="R3671" i="9" s="1"/>
  <c r="P3671" i="9"/>
  <c r="O3671" i="9"/>
  <c r="N3671" i="9"/>
  <c r="M3671" i="9"/>
  <c r="L3671" i="9"/>
  <c r="K3671" i="9"/>
  <c r="Q3670" i="9"/>
  <c r="R3670" i="9" s="1"/>
  <c r="P3670" i="9"/>
  <c r="O3670" i="9"/>
  <c r="N3670" i="9"/>
  <c r="M3670" i="9"/>
  <c r="L3670" i="9"/>
  <c r="K3670" i="9"/>
  <c r="Q3669" i="9"/>
  <c r="R3669" i="9" s="1"/>
  <c r="P3669" i="9"/>
  <c r="O3669" i="9"/>
  <c r="N3669" i="9"/>
  <c r="M3669" i="9"/>
  <c r="L3669" i="9"/>
  <c r="K3669" i="9"/>
  <c r="Q3668" i="9"/>
  <c r="R3668" i="9" s="1"/>
  <c r="P3668" i="9"/>
  <c r="O3668" i="9"/>
  <c r="N3668" i="9"/>
  <c r="M3668" i="9"/>
  <c r="L3668" i="9"/>
  <c r="K3668" i="9"/>
  <c r="Q3667" i="9"/>
  <c r="R3667" i="9" s="1"/>
  <c r="P3667" i="9"/>
  <c r="O3667" i="9"/>
  <c r="N3667" i="9"/>
  <c r="M3667" i="9"/>
  <c r="L3667" i="9"/>
  <c r="K3667" i="9"/>
  <c r="Q3666" i="9"/>
  <c r="R3666" i="9" s="1"/>
  <c r="P3666" i="9"/>
  <c r="O3666" i="9"/>
  <c r="N3666" i="9"/>
  <c r="M3666" i="9"/>
  <c r="L3666" i="9"/>
  <c r="K3666" i="9"/>
  <c r="Q3665" i="9"/>
  <c r="R3665" i="9" s="1"/>
  <c r="P3665" i="9"/>
  <c r="O3665" i="9"/>
  <c r="N3665" i="9"/>
  <c r="M3665" i="9"/>
  <c r="L3665" i="9"/>
  <c r="K3665" i="9"/>
  <c r="Q3664" i="9"/>
  <c r="R3664" i="9" s="1"/>
  <c r="P3664" i="9"/>
  <c r="O3664" i="9"/>
  <c r="N3664" i="9"/>
  <c r="M3664" i="9"/>
  <c r="L3664" i="9"/>
  <c r="K3664" i="9"/>
  <c r="Q3663" i="9"/>
  <c r="R3663" i="9" s="1"/>
  <c r="P3663" i="9"/>
  <c r="O3663" i="9"/>
  <c r="N3663" i="9"/>
  <c r="M3663" i="9"/>
  <c r="L3663" i="9"/>
  <c r="K3663" i="9"/>
  <c r="Q3662" i="9"/>
  <c r="R3662" i="9" s="1"/>
  <c r="P3662" i="9"/>
  <c r="O3662" i="9"/>
  <c r="N3662" i="9"/>
  <c r="M3662" i="9"/>
  <c r="L3662" i="9"/>
  <c r="K3662" i="9"/>
  <c r="Q3661" i="9"/>
  <c r="R3661" i="9" s="1"/>
  <c r="P3661" i="9"/>
  <c r="O3661" i="9"/>
  <c r="N3661" i="9"/>
  <c r="M3661" i="9"/>
  <c r="L3661" i="9"/>
  <c r="K3661" i="9"/>
  <c r="Q3660" i="9"/>
  <c r="R3660" i="9" s="1"/>
  <c r="P3660" i="9"/>
  <c r="O3660" i="9"/>
  <c r="N3660" i="9"/>
  <c r="M3660" i="9"/>
  <c r="L3660" i="9"/>
  <c r="K3660" i="9"/>
  <c r="Q3659" i="9"/>
  <c r="R3659" i="9" s="1"/>
  <c r="P3659" i="9"/>
  <c r="O3659" i="9"/>
  <c r="N3659" i="9"/>
  <c r="M3659" i="9"/>
  <c r="L3659" i="9"/>
  <c r="K3659" i="9"/>
  <c r="Q3658" i="9"/>
  <c r="R3658" i="9" s="1"/>
  <c r="P3658" i="9"/>
  <c r="O3658" i="9"/>
  <c r="N3658" i="9"/>
  <c r="M3658" i="9"/>
  <c r="L3658" i="9"/>
  <c r="K3658" i="9"/>
  <c r="Q3657" i="9"/>
  <c r="R3657" i="9" s="1"/>
  <c r="P3657" i="9"/>
  <c r="O3657" i="9"/>
  <c r="N3657" i="9"/>
  <c r="M3657" i="9"/>
  <c r="L3657" i="9"/>
  <c r="K3657" i="9"/>
  <c r="Q3656" i="9"/>
  <c r="R3656" i="9" s="1"/>
  <c r="P3656" i="9"/>
  <c r="O3656" i="9"/>
  <c r="N3656" i="9"/>
  <c r="M3656" i="9"/>
  <c r="L3656" i="9"/>
  <c r="K3656" i="9"/>
  <c r="Q3655" i="9"/>
  <c r="R3655" i="9" s="1"/>
  <c r="P3655" i="9"/>
  <c r="O3655" i="9"/>
  <c r="N3655" i="9"/>
  <c r="M3655" i="9"/>
  <c r="L3655" i="9"/>
  <c r="K3655" i="9"/>
  <c r="Q3654" i="9"/>
  <c r="R3654" i="9" s="1"/>
  <c r="P3654" i="9"/>
  <c r="O3654" i="9"/>
  <c r="N3654" i="9"/>
  <c r="M3654" i="9"/>
  <c r="L3654" i="9"/>
  <c r="K3654" i="9"/>
  <c r="Q3653" i="9"/>
  <c r="R3653" i="9" s="1"/>
  <c r="P3653" i="9"/>
  <c r="O3653" i="9"/>
  <c r="N3653" i="9"/>
  <c r="M3653" i="9"/>
  <c r="L3653" i="9"/>
  <c r="K3653" i="9"/>
  <c r="Q3652" i="9"/>
  <c r="R3652" i="9" s="1"/>
  <c r="P3652" i="9"/>
  <c r="O3652" i="9"/>
  <c r="N3652" i="9"/>
  <c r="M3652" i="9"/>
  <c r="L3652" i="9"/>
  <c r="K3652" i="9"/>
  <c r="Q3651" i="9"/>
  <c r="R3651" i="9" s="1"/>
  <c r="P3651" i="9"/>
  <c r="O3651" i="9"/>
  <c r="N3651" i="9"/>
  <c r="M3651" i="9"/>
  <c r="L3651" i="9"/>
  <c r="K3651" i="9"/>
  <c r="Q3650" i="9"/>
  <c r="R3650" i="9" s="1"/>
  <c r="P3650" i="9"/>
  <c r="O3650" i="9"/>
  <c r="N3650" i="9"/>
  <c r="M3650" i="9"/>
  <c r="L3650" i="9"/>
  <c r="K3650" i="9"/>
  <c r="Q3649" i="9"/>
  <c r="R3649" i="9" s="1"/>
  <c r="P3649" i="9"/>
  <c r="O3649" i="9"/>
  <c r="N3649" i="9"/>
  <c r="M3649" i="9"/>
  <c r="L3649" i="9"/>
  <c r="K3649" i="9"/>
  <c r="Q3648" i="9"/>
  <c r="R3648" i="9" s="1"/>
  <c r="P3648" i="9"/>
  <c r="O3648" i="9"/>
  <c r="N3648" i="9"/>
  <c r="M3648" i="9"/>
  <c r="L3648" i="9"/>
  <c r="K3648" i="9"/>
  <c r="Q3647" i="9"/>
  <c r="R3647" i="9" s="1"/>
  <c r="P3647" i="9"/>
  <c r="O3647" i="9"/>
  <c r="N3647" i="9"/>
  <c r="M3647" i="9"/>
  <c r="L3647" i="9"/>
  <c r="K3647" i="9"/>
  <c r="Q3646" i="9"/>
  <c r="R3646" i="9" s="1"/>
  <c r="P3646" i="9"/>
  <c r="O3646" i="9"/>
  <c r="N3646" i="9"/>
  <c r="M3646" i="9"/>
  <c r="L3646" i="9"/>
  <c r="K3646" i="9"/>
  <c r="Q3645" i="9"/>
  <c r="R3645" i="9" s="1"/>
  <c r="P3645" i="9"/>
  <c r="O3645" i="9"/>
  <c r="N3645" i="9"/>
  <c r="M3645" i="9"/>
  <c r="L3645" i="9"/>
  <c r="K3645" i="9"/>
  <c r="Q3644" i="9"/>
  <c r="R3644" i="9" s="1"/>
  <c r="P3644" i="9"/>
  <c r="O3644" i="9"/>
  <c r="N3644" i="9"/>
  <c r="M3644" i="9"/>
  <c r="L3644" i="9"/>
  <c r="K3644" i="9"/>
  <c r="Q3643" i="9"/>
  <c r="R3643" i="9" s="1"/>
  <c r="P3643" i="9"/>
  <c r="O3643" i="9"/>
  <c r="N3643" i="9"/>
  <c r="M3643" i="9"/>
  <c r="L3643" i="9"/>
  <c r="K3643" i="9"/>
  <c r="Q3642" i="9"/>
  <c r="R3642" i="9" s="1"/>
  <c r="P3642" i="9"/>
  <c r="O3642" i="9"/>
  <c r="N3642" i="9"/>
  <c r="M3642" i="9"/>
  <c r="L3642" i="9"/>
  <c r="K3642" i="9"/>
  <c r="Q3641" i="9"/>
  <c r="R3641" i="9" s="1"/>
  <c r="P3641" i="9"/>
  <c r="O3641" i="9"/>
  <c r="N3641" i="9"/>
  <c r="M3641" i="9"/>
  <c r="L3641" i="9"/>
  <c r="K3641" i="9"/>
  <c r="Q3640" i="9"/>
  <c r="R3640" i="9" s="1"/>
  <c r="P3640" i="9"/>
  <c r="O3640" i="9"/>
  <c r="N3640" i="9"/>
  <c r="M3640" i="9"/>
  <c r="L3640" i="9"/>
  <c r="K3640" i="9"/>
  <c r="Q3639" i="9"/>
  <c r="R3639" i="9" s="1"/>
  <c r="P3639" i="9"/>
  <c r="O3639" i="9"/>
  <c r="N3639" i="9"/>
  <c r="M3639" i="9"/>
  <c r="L3639" i="9"/>
  <c r="K3639" i="9"/>
  <c r="Q3638" i="9"/>
  <c r="R3638" i="9" s="1"/>
  <c r="P3638" i="9"/>
  <c r="O3638" i="9"/>
  <c r="N3638" i="9"/>
  <c r="M3638" i="9"/>
  <c r="L3638" i="9"/>
  <c r="K3638" i="9"/>
  <c r="Q3637" i="9"/>
  <c r="R3637" i="9" s="1"/>
  <c r="P3637" i="9"/>
  <c r="O3637" i="9"/>
  <c r="N3637" i="9"/>
  <c r="M3637" i="9"/>
  <c r="L3637" i="9"/>
  <c r="K3637" i="9"/>
  <c r="Q3636" i="9"/>
  <c r="R3636" i="9" s="1"/>
  <c r="P3636" i="9"/>
  <c r="O3636" i="9"/>
  <c r="N3636" i="9"/>
  <c r="M3636" i="9"/>
  <c r="L3636" i="9"/>
  <c r="K3636" i="9"/>
  <c r="Q3635" i="9"/>
  <c r="R3635" i="9" s="1"/>
  <c r="P3635" i="9"/>
  <c r="O3635" i="9"/>
  <c r="N3635" i="9"/>
  <c r="M3635" i="9"/>
  <c r="L3635" i="9"/>
  <c r="K3635" i="9"/>
  <c r="Q3634" i="9"/>
  <c r="R3634" i="9" s="1"/>
  <c r="P3634" i="9"/>
  <c r="O3634" i="9"/>
  <c r="N3634" i="9"/>
  <c r="M3634" i="9"/>
  <c r="L3634" i="9"/>
  <c r="K3634" i="9"/>
  <c r="Q3633" i="9"/>
  <c r="R3633" i="9" s="1"/>
  <c r="P3633" i="9"/>
  <c r="O3633" i="9"/>
  <c r="N3633" i="9"/>
  <c r="M3633" i="9"/>
  <c r="L3633" i="9"/>
  <c r="K3633" i="9"/>
  <c r="Q3632" i="9"/>
  <c r="R3632" i="9" s="1"/>
  <c r="P3632" i="9"/>
  <c r="O3632" i="9"/>
  <c r="N3632" i="9"/>
  <c r="M3632" i="9"/>
  <c r="L3632" i="9"/>
  <c r="K3632" i="9"/>
  <c r="K3631" i="9"/>
  <c r="L3631" i="9" s="1"/>
  <c r="T3630" i="9"/>
  <c r="S3630" i="9"/>
  <c r="R3630" i="9"/>
  <c r="O3630" i="9"/>
  <c r="P3630" i="9" s="1"/>
  <c r="M3630" i="9"/>
  <c r="N3630" i="9" s="1"/>
  <c r="K3630" i="9"/>
  <c r="L3630" i="9" s="1"/>
  <c r="S3629" i="9"/>
  <c r="T3629" i="9" s="1"/>
  <c r="R3629" i="9"/>
  <c r="P3629" i="9"/>
  <c r="O3629" i="9"/>
  <c r="N3629" i="9"/>
  <c r="M3629" i="9"/>
  <c r="K3629" i="9"/>
  <c r="L3629" i="9" s="1"/>
  <c r="S3628" i="9"/>
  <c r="T3628" i="9" s="1"/>
  <c r="R3628" i="9"/>
  <c r="O3628" i="9"/>
  <c r="P3628" i="9" s="1"/>
  <c r="N3628" i="9"/>
  <c r="M3628" i="9"/>
  <c r="K3628" i="9"/>
  <c r="L3628" i="9" s="1"/>
  <c r="S3627" i="9"/>
  <c r="T3627" i="9" s="1"/>
  <c r="R3627" i="9"/>
  <c r="P3627" i="9"/>
  <c r="O3627" i="9"/>
  <c r="N3627" i="9"/>
  <c r="M3627" i="9"/>
  <c r="L3627" i="9"/>
  <c r="K3627" i="9"/>
  <c r="S3626" i="9"/>
  <c r="T3626" i="9" s="1"/>
  <c r="R3626" i="9"/>
  <c r="O3626" i="9"/>
  <c r="P3626" i="9" s="1"/>
  <c r="M3626" i="9"/>
  <c r="N3626" i="9" s="1"/>
  <c r="K3626" i="9"/>
  <c r="L3626" i="9" s="1"/>
  <c r="S3625" i="9"/>
  <c r="T3625" i="9" s="1"/>
  <c r="R3625" i="9"/>
  <c r="P3625" i="9"/>
  <c r="O3625" i="9"/>
  <c r="N3625" i="9"/>
  <c r="M3625" i="9"/>
  <c r="L3625" i="9"/>
  <c r="K3625" i="9"/>
  <c r="S3624" i="9"/>
  <c r="T3624" i="9" s="1"/>
  <c r="R3624" i="9"/>
  <c r="O3624" i="9"/>
  <c r="P3624" i="9" s="1"/>
  <c r="M3624" i="9"/>
  <c r="N3624" i="9" s="1"/>
  <c r="K3624" i="9"/>
  <c r="L3624" i="9" s="1"/>
  <c r="T3623" i="9"/>
  <c r="S3623" i="9"/>
  <c r="R3623" i="9"/>
  <c r="P3623" i="9"/>
  <c r="O3623" i="9"/>
  <c r="N3623" i="9"/>
  <c r="M3623" i="9"/>
  <c r="K3623" i="9"/>
  <c r="L3623" i="9" s="1"/>
  <c r="T3622" i="9"/>
  <c r="S3622" i="9"/>
  <c r="R3622" i="9"/>
  <c r="O3622" i="9"/>
  <c r="P3622" i="9" s="1"/>
  <c r="M3622" i="9"/>
  <c r="N3622" i="9" s="1"/>
  <c r="K3622" i="9"/>
  <c r="L3622" i="9" s="1"/>
  <c r="S3621" i="9"/>
  <c r="T3621" i="9" s="1"/>
  <c r="R3621" i="9"/>
  <c r="P3621" i="9"/>
  <c r="O3621" i="9"/>
  <c r="N3621" i="9"/>
  <c r="M3621" i="9"/>
  <c r="K3621" i="9"/>
  <c r="L3621" i="9" s="1"/>
  <c r="S3620" i="9"/>
  <c r="T3620" i="9" s="1"/>
  <c r="R3620" i="9"/>
  <c r="O3620" i="9"/>
  <c r="P3620" i="9" s="1"/>
  <c r="N3620" i="9"/>
  <c r="M3620" i="9"/>
  <c r="K3620" i="9"/>
  <c r="L3620" i="9" s="1"/>
  <c r="S3619" i="9"/>
  <c r="T3619" i="9" s="1"/>
  <c r="R3619" i="9"/>
  <c r="P3619" i="9"/>
  <c r="O3619" i="9"/>
  <c r="N3619" i="9"/>
  <c r="M3619" i="9"/>
  <c r="L3619" i="9"/>
  <c r="K3619" i="9"/>
  <c r="S3618" i="9"/>
  <c r="T3618" i="9" s="1"/>
  <c r="R3618" i="9"/>
  <c r="O3618" i="9"/>
  <c r="P3618" i="9" s="1"/>
  <c r="M3618" i="9"/>
  <c r="N3618" i="9" s="1"/>
  <c r="K3618" i="9"/>
  <c r="L3618" i="9" s="1"/>
  <c r="S3617" i="9"/>
  <c r="T3617" i="9" s="1"/>
  <c r="R3617" i="9"/>
  <c r="P3617" i="9"/>
  <c r="O3617" i="9"/>
  <c r="N3617" i="9"/>
  <c r="M3617" i="9"/>
  <c r="L3617" i="9"/>
  <c r="K3617" i="9"/>
  <c r="T3616" i="9"/>
  <c r="S3616" i="9"/>
  <c r="R3616" i="9"/>
  <c r="O3616" i="9"/>
  <c r="P3616" i="9" s="1"/>
  <c r="M3616" i="9"/>
  <c r="N3616" i="9" s="1"/>
  <c r="K3616" i="9"/>
  <c r="L3616" i="9" s="1"/>
  <c r="T3615" i="9"/>
  <c r="S3615" i="9"/>
  <c r="R3615" i="9"/>
  <c r="P3615" i="9"/>
  <c r="O3615" i="9"/>
  <c r="N3615" i="9"/>
  <c r="M3615" i="9"/>
  <c r="K3615" i="9"/>
  <c r="L3615" i="9" s="1"/>
  <c r="T3614" i="9"/>
  <c r="S3614" i="9"/>
  <c r="R3614" i="9"/>
  <c r="O3614" i="9"/>
  <c r="P3614" i="9" s="1"/>
  <c r="M3614" i="9"/>
  <c r="N3614" i="9" s="1"/>
  <c r="K3614" i="9"/>
  <c r="L3614" i="9" s="1"/>
  <c r="T3613" i="9"/>
  <c r="S3613" i="9"/>
  <c r="R3613" i="9"/>
  <c r="P3613" i="9"/>
  <c r="O3613" i="9"/>
  <c r="N3613" i="9"/>
  <c r="M3613" i="9"/>
  <c r="K3613" i="9"/>
  <c r="L3613" i="9" s="1"/>
  <c r="T3612" i="9"/>
  <c r="S3612" i="9"/>
  <c r="R3612" i="9"/>
  <c r="O3612" i="9"/>
  <c r="P3612" i="9" s="1"/>
  <c r="N3612" i="9"/>
  <c r="M3612" i="9"/>
  <c r="K3612" i="9"/>
  <c r="L3612" i="9" s="1"/>
  <c r="S3611" i="9"/>
  <c r="T3611" i="9" s="1"/>
  <c r="R3611" i="9"/>
  <c r="P3611" i="9"/>
  <c r="O3611" i="9"/>
  <c r="N3611" i="9"/>
  <c r="M3611" i="9"/>
  <c r="L3611" i="9"/>
  <c r="K3611" i="9"/>
  <c r="Q3610" i="9"/>
  <c r="R3610" i="9" s="1"/>
  <c r="P3610" i="9"/>
  <c r="O3610" i="9"/>
  <c r="N3610" i="9"/>
  <c r="M3610" i="9"/>
  <c r="L3610" i="9"/>
  <c r="K3610" i="9"/>
  <c r="Q3609" i="9"/>
  <c r="R3609" i="9" s="1"/>
  <c r="P3609" i="9"/>
  <c r="O3609" i="9"/>
  <c r="N3609" i="9"/>
  <c r="M3609" i="9"/>
  <c r="L3609" i="9"/>
  <c r="K3609" i="9"/>
  <c r="Q3608" i="9"/>
  <c r="R3608" i="9" s="1"/>
  <c r="P3608" i="9"/>
  <c r="O3608" i="9"/>
  <c r="N3608" i="9"/>
  <c r="M3608" i="9"/>
  <c r="L3608" i="9"/>
  <c r="K3608" i="9"/>
  <c r="Q3607" i="9"/>
  <c r="R3607" i="9" s="1"/>
  <c r="P3607" i="9"/>
  <c r="O3607" i="9"/>
  <c r="N3607" i="9"/>
  <c r="M3607" i="9"/>
  <c r="L3607" i="9"/>
  <c r="K3607" i="9"/>
  <c r="Q3606" i="9"/>
  <c r="R3606" i="9" s="1"/>
  <c r="P3606" i="9"/>
  <c r="O3606" i="9"/>
  <c r="N3606" i="9"/>
  <c r="M3606" i="9"/>
  <c r="L3606" i="9"/>
  <c r="K3606" i="9"/>
  <c r="Q3605" i="9"/>
  <c r="R3605" i="9" s="1"/>
  <c r="P3605" i="9"/>
  <c r="O3605" i="9"/>
  <c r="N3605" i="9"/>
  <c r="M3605" i="9"/>
  <c r="L3605" i="9"/>
  <c r="K3605" i="9"/>
  <c r="Q3604" i="9"/>
  <c r="R3604" i="9" s="1"/>
  <c r="P3604" i="9"/>
  <c r="O3604" i="9"/>
  <c r="N3604" i="9"/>
  <c r="M3604" i="9"/>
  <c r="L3604" i="9"/>
  <c r="K3604" i="9"/>
  <c r="Q3603" i="9"/>
  <c r="R3603" i="9" s="1"/>
  <c r="P3603" i="9"/>
  <c r="O3603" i="9"/>
  <c r="N3603" i="9"/>
  <c r="M3603" i="9"/>
  <c r="L3603" i="9"/>
  <c r="K3603" i="9"/>
  <c r="Q3602" i="9"/>
  <c r="R3602" i="9" s="1"/>
  <c r="P3602" i="9"/>
  <c r="O3602" i="9"/>
  <c r="N3602" i="9"/>
  <c r="M3602" i="9"/>
  <c r="L3602" i="9"/>
  <c r="K3602" i="9"/>
  <c r="Q3601" i="9"/>
  <c r="R3601" i="9" s="1"/>
  <c r="P3601" i="9"/>
  <c r="O3601" i="9"/>
  <c r="N3601" i="9"/>
  <c r="M3601" i="9"/>
  <c r="L3601" i="9"/>
  <c r="K3601" i="9"/>
  <c r="Q3600" i="9"/>
  <c r="R3600" i="9" s="1"/>
  <c r="P3600" i="9"/>
  <c r="O3600" i="9"/>
  <c r="N3600" i="9"/>
  <c r="M3600" i="9"/>
  <c r="L3600" i="9"/>
  <c r="K3600" i="9"/>
  <c r="Q3599" i="9"/>
  <c r="R3599" i="9" s="1"/>
  <c r="P3599" i="9"/>
  <c r="O3599" i="9"/>
  <c r="N3599" i="9"/>
  <c r="M3599" i="9"/>
  <c r="L3599" i="9"/>
  <c r="K3599" i="9"/>
  <c r="Q3598" i="9"/>
  <c r="R3598" i="9" s="1"/>
  <c r="P3598" i="9"/>
  <c r="O3598" i="9"/>
  <c r="N3598" i="9"/>
  <c r="M3598" i="9"/>
  <c r="L3598" i="9"/>
  <c r="K3598" i="9"/>
  <c r="Q3597" i="9"/>
  <c r="R3597" i="9" s="1"/>
  <c r="P3597" i="9"/>
  <c r="O3597" i="9"/>
  <c r="N3597" i="9"/>
  <c r="M3597" i="9"/>
  <c r="L3597" i="9"/>
  <c r="K3597" i="9"/>
  <c r="Q3596" i="9"/>
  <c r="R3596" i="9" s="1"/>
  <c r="P3596" i="9"/>
  <c r="O3596" i="9"/>
  <c r="N3596" i="9"/>
  <c r="M3596" i="9"/>
  <c r="L3596" i="9"/>
  <c r="K3596" i="9"/>
  <c r="Q3595" i="9"/>
  <c r="R3595" i="9" s="1"/>
  <c r="P3595" i="9"/>
  <c r="O3595" i="9"/>
  <c r="N3595" i="9"/>
  <c r="M3595" i="9"/>
  <c r="L3595" i="9"/>
  <c r="K3595" i="9"/>
  <c r="Q3594" i="9"/>
  <c r="R3594" i="9" s="1"/>
  <c r="P3594" i="9"/>
  <c r="O3594" i="9"/>
  <c r="N3594" i="9"/>
  <c r="M3594" i="9"/>
  <c r="L3594" i="9"/>
  <c r="K3594" i="9"/>
  <c r="Q3593" i="9"/>
  <c r="R3593" i="9" s="1"/>
  <c r="P3593" i="9"/>
  <c r="O3593" i="9"/>
  <c r="N3593" i="9"/>
  <c r="M3593" i="9"/>
  <c r="L3593" i="9"/>
  <c r="K3593" i="9"/>
  <c r="Q3592" i="9"/>
  <c r="R3592" i="9" s="1"/>
  <c r="P3592" i="9"/>
  <c r="O3592" i="9"/>
  <c r="N3592" i="9"/>
  <c r="M3592" i="9"/>
  <c r="L3592" i="9"/>
  <c r="K3592" i="9"/>
  <c r="Q3591" i="9"/>
  <c r="R3591" i="9" s="1"/>
  <c r="P3591" i="9"/>
  <c r="O3591" i="9"/>
  <c r="N3591" i="9"/>
  <c r="M3591" i="9"/>
  <c r="L3591" i="9"/>
  <c r="K3591" i="9"/>
  <c r="Q3590" i="9"/>
  <c r="R3590" i="9" s="1"/>
  <c r="P3590" i="9"/>
  <c r="O3590" i="9"/>
  <c r="N3590" i="9"/>
  <c r="M3590" i="9"/>
  <c r="L3590" i="9"/>
  <c r="K3590" i="9"/>
  <c r="Q3589" i="9"/>
  <c r="R3589" i="9" s="1"/>
  <c r="P3589" i="9"/>
  <c r="O3589" i="9"/>
  <c r="N3589" i="9"/>
  <c r="M3589" i="9"/>
  <c r="L3589" i="9"/>
  <c r="K3589" i="9"/>
  <c r="Q3588" i="9"/>
  <c r="R3588" i="9" s="1"/>
  <c r="P3588" i="9"/>
  <c r="O3588" i="9"/>
  <c r="N3588" i="9"/>
  <c r="M3588" i="9"/>
  <c r="L3588" i="9"/>
  <c r="K3588" i="9"/>
  <c r="Q3587" i="9"/>
  <c r="R3587" i="9" s="1"/>
  <c r="P3587" i="9"/>
  <c r="O3587" i="9"/>
  <c r="N3587" i="9"/>
  <c r="M3587" i="9"/>
  <c r="L3587" i="9"/>
  <c r="K3587" i="9"/>
  <c r="Q3586" i="9"/>
  <c r="R3586" i="9" s="1"/>
  <c r="P3586" i="9"/>
  <c r="O3586" i="9"/>
  <c r="N3586" i="9"/>
  <c r="M3586" i="9"/>
  <c r="L3586" i="9"/>
  <c r="K3586" i="9"/>
  <c r="Q3585" i="9"/>
  <c r="R3585" i="9" s="1"/>
  <c r="P3585" i="9"/>
  <c r="O3585" i="9"/>
  <c r="N3585" i="9"/>
  <c r="M3585" i="9"/>
  <c r="L3585" i="9"/>
  <c r="K3585" i="9"/>
  <c r="Q3584" i="9"/>
  <c r="R3584" i="9" s="1"/>
  <c r="P3584" i="9"/>
  <c r="O3584" i="9"/>
  <c r="N3584" i="9"/>
  <c r="M3584" i="9"/>
  <c r="L3584" i="9"/>
  <c r="K3584" i="9"/>
  <c r="Q3583" i="9"/>
  <c r="R3583" i="9" s="1"/>
  <c r="P3583" i="9"/>
  <c r="O3583" i="9"/>
  <c r="N3583" i="9"/>
  <c r="M3583" i="9"/>
  <c r="L3583" i="9"/>
  <c r="K3583" i="9"/>
  <c r="Q3582" i="9"/>
  <c r="R3582" i="9" s="1"/>
  <c r="P3582" i="9"/>
  <c r="O3582" i="9"/>
  <c r="N3582" i="9"/>
  <c r="M3582" i="9"/>
  <c r="L3582" i="9"/>
  <c r="K3582" i="9"/>
  <c r="Q3581" i="9"/>
  <c r="R3581" i="9" s="1"/>
  <c r="P3581" i="9"/>
  <c r="O3581" i="9"/>
  <c r="N3581" i="9"/>
  <c r="M3581" i="9"/>
  <c r="L3581" i="9"/>
  <c r="K3581" i="9"/>
  <c r="Q3580" i="9"/>
  <c r="R3580" i="9" s="1"/>
  <c r="P3580" i="9"/>
  <c r="O3580" i="9"/>
  <c r="N3580" i="9"/>
  <c r="M3580" i="9"/>
  <c r="L3580" i="9"/>
  <c r="K3580" i="9"/>
  <c r="Q3579" i="9"/>
  <c r="R3579" i="9" s="1"/>
  <c r="P3579" i="9"/>
  <c r="O3579" i="9"/>
  <c r="N3579" i="9"/>
  <c r="M3579" i="9"/>
  <c r="L3579" i="9"/>
  <c r="K3579" i="9"/>
  <c r="Q3578" i="9"/>
  <c r="R3578" i="9" s="1"/>
  <c r="P3578" i="9"/>
  <c r="O3578" i="9"/>
  <c r="N3578" i="9"/>
  <c r="M3578" i="9"/>
  <c r="L3578" i="9"/>
  <c r="K3578" i="9"/>
  <c r="Q3577" i="9"/>
  <c r="R3577" i="9" s="1"/>
  <c r="P3577" i="9"/>
  <c r="O3577" i="9"/>
  <c r="N3577" i="9"/>
  <c r="M3577" i="9"/>
  <c r="L3577" i="9"/>
  <c r="K3577" i="9"/>
  <c r="Q3576" i="9"/>
  <c r="R3576" i="9" s="1"/>
  <c r="P3576" i="9"/>
  <c r="O3576" i="9"/>
  <c r="N3576" i="9"/>
  <c r="M3576" i="9"/>
  <c r="L3576" i="9"/>
  <c r="K3576" i="9"/>
  <c r="Q3575" i="9"/>
  <c r="R3575" i="9" s="1"/>
  <c r="P3575" i="9"/>
  <c r="O3575" i="9"/>
  <c r="N3575" i="9"/>
  <c r="M3575" i="9"/>
  <c r="L3575" i="9"/>
  <c r="K3575" i="9"/>
  <c r="Q3574" i="9"/>
  <c r="R3574" i="9" s="1"/>
  <c r="P3574" i="9"/>
  <c r="O3574" i="9"/>
  <c r="N3574" i="9"/>
  <c r="M3574" i="9"/>
  <c r="L3574" i="9"/>
  <c r="K3574" i="9"/>
  <c r="Q3573" i="9"/>
  <c r="R3573" i="9" s="1"/>
  <c r="P3573" i="9"/>
  <c r="O3573" i="9"/>
  <c r="N3573" i="9"/>
  <c r="M3573" i="9"/>
  <c r="L3573" i="9"/>
  <c r="K3573" i="9"/>
  <c r="Q3572" i="9"/>
  <c r="R3572" i="9" s="1"/>
  <c r="P3572" i="9"/>
  <c r="O3572" i="9"/>
  <c r="N3572" i="9"/>
  <c r="M3572" i="9"/>
  <c r="L3572" i="9"/>
  <c r="K3572" i="9"/>
  <c r="Q3571" i="9"/>
  <c r="R3571" i="9" s="1"/>
  <c r="P3571" i="9"/>
  <c r="O3571" i="9"/>
  <c r="N3571" i="9"/>
  <c r="M3571" i="9"/>
  <c r="L3571" i="9"/>
  <c r="K3571" i="9"/>
  <c r="Q3570" i="9"/>
  <c r="R3570" i="9" s="1"/>
  <c r="P3570" i="9"/>
  <c r="O3570" i="9"/>
  <c r="N3570" i="9"/>
  <c r="M3570" i="9"/>
  <c r="L3570" i="9"/>
  <c r="K3570" i="9"/>
  <c r="Q3569" i="9"/>
  <c r="R3569" i="9" s="1"/>
  <c r="P3569" i="9"/>
  <c r="O3569" i="9"/>
  <c r="N3569" i="9"/>
  <c r="M3569" i="9"/>
  <c r="L3569" i="9"/>
  <c r="K3569" i="9"/>
  <c r="Q3568" i="9"/>
  <c r="R3568" i="9" s="1"/>
  <c r="P3568" i="9"/>
  <c r="O3568" i="9"/>
  <c r="N3568" i="9"/>
  <c r="M3568" i="9"/>
  <c r="L3568" i="9"/>
  <c r="K3568" i="9"/>
  <c r="Q3567" i="9"/>
  <c r="R3567" i="9" s="1"/>
  <c r="P3567" i="9"/>
  <c r="O3567" i="9"/>
  <c r="N3567" i="9"/>
  <c r="M3567" i="9"/>
  <c r="L3567" i="9"/>
  <c r="K3567" i="9"/>
  <c r="Q3566" i="9"/>
  <c r="R3566" i="9" s="1"/>
  <c r="P3566" i="9"/>
  <c r="O3566" i="9"/>
  <c r="N3566" i="9"/>
  <c r="M3566" i="9"/>
  <c r="L3566" i="9"/>
  <c r="K3566" i="9"/>
  <c r="Q3565" i="9"/>
  <c r="R3565" i="9" s="1"/>
  <c r="P3565" i="9"/>
  <c r="O3565" i="9"/>
  <c r="N3565" i="9"/>
  <c r="M3565" i="9"/>
  <c r="L3565" i="9"/>
  <c r="K3565" i="9"/>
  <c r="Q3564" i="9"/>
  <c r="R3564" i="9" s="1"/>
  <c r="P3564" i="9"/>
  <c r="O3564" i="9"/>
  <c r="N3564" i="9"/>
  <c r="M3564" i="9"/>
  <c r="L3564" i="9"/>
  <c r="K3564" i="9"/>
  <c r="Q3563" i="9"/>
  <c r="R3563" i="9" s="1"/>
  <c r="P3563" i="9"/>
  <c r="O3563" i="9"/>
  <c r="N3563" i="9"/>
  <c r="M3563" i="9"/>
  <c r="L3563" i="9"/>
  <c r="K3563" i="9"/>
  <c r="Q3562" i="9"/>
  <c r="R3562" i="9" s="1"/>
  <c r="P3562" i="9"/>
  <c r="O3562" i="9"/>
  <c r="N3562" i="9"/>
  <c r="M3562" i="9"/>
  <c r="L3562" i="9"/>
  <c r="K3562" i="9"/>
  <c r="Q3561" i="9"/>
  <c r="R3561" i="9" s="1"/>
  <c r="P3561" i="9"/>
  <c r="O3561" i="9"/>
  <c r="N3561" i="9"/>
  <c r="M3561" i="9"/>
  <c r="L3561" i="9"/>
  <c r="K3561" i="9"/>
  <c r="Q3560" i="9"/>
  <c r="R3560" i="9" s="1"/>
  <c r="P3560" i="9"/>
  <c r="O3560" i="9"/>
  <c r="N3560" i="9"/>
  <c r="M3560" i="9"/>
  <c r="L3560" i="9"/>
  <c r="K3560" i="9"/>
  <c r="Q3559" i="9"/>
  <c r="R3559" i="9" s="1"/>
  <c r="P3559" i="9"/>
  <c r="O3559" i="9"/>
  <c r="N3559" i="9"/>
  <c r="M3559" i="9"/>
  <c r="L3559" i="9"/>
  <c r="K3559" i="9"/>
  <c r="Q3558" i="9"/>
  <c r="R3558" i="9" s="1"/>
  <c r="P3558" i="9"/>
  <c r="O3558" i="9"/>
  <c r="N3558" i="9"/>
  <c r="M3558" i="9"/>
  <c r="L3558" i="9"/>
  <c r="K3558" i="9"/>
  <c r="Q3557" i="9"/>
  <c r="R3557" i="9" s="1"/>
  <c r="P3557" i="9"/>
  <c r="O3557" i="9"/>
  <c r="N3557" i="9"/>
  <c r="M3557" i="9"/>
  <c r="L3557" i="9"/>
  <c r="K3557" i="9"/>
  <c r="Q3556" i="9"/>
  <c r="R3556" i="9" s="1"/>
  <c r="P3556" i="9"/>
  <c r="O3556" i="9"/>
  <c r="N3556" i="9"/>
  <c r="M3556" i="9"/>
  <c r="L3556" i="9"/>
  <c r="K3556" i="9"/>
  <c r="Q3555" i="9"/>
  <c r="R3555" i="9" s="1"/>
  <c r="P3555" i="9"/>
  <c r="O3555" i="9"/>
  <c r="N3555" i="9"/>
  <c r="M3555" i="9"/>
  <c r="L3555" i="9"/>
  <c r="K3555" i="9"/>
  <c r="Q3554" i="9"/>
  <c r="R3554" i="9" s="1"/>
  <c r="P3554" i="9"/>
  <c r="O3554" i="9"/>
  <c r="N3554" i="9"/>
  <c r="M3554" i="9"/>
  <c r="L3554" i="9"/>
  <c r="K3554" i="9"/>
  <c r="Q3553" i="9"/>
  <c r="R3553" i="9" s="1"/>
  <c r="P3553" i="9"/>
  <c r="O3553" i="9"/>
  <c r="N3553" i="9"/>
  <c r="M3553" i="9"/>
  <c r="L3553" i="9"/>
  <c r="K3553" i="9"/>
  <c r="Q3552" i="9"/>
  <c r="R3552" i="9" s="1"/>
  <c r="P3552" i="9"/>
  <c r="O3552" i="9"/>
  <c r="N3552" i="9"/>
  <c r="M3552" i="9"/>
  <c r="L3552" i="9"/>
  <c r="K3552" i="9"/>
  <c r="Q3551" i="9"/>
  <c r="R3551" i="9" s="1"/>
  <c r="P3551" i="9"/>
  <c r="O3551" i="9"/>
  <c r="N3551" i="9"/>
  <c r="M3551" i="9"/>
  <c r="L3551" i="9"/>
  <c r="K3551" i="9"/>
  <c r="Q3550" i="9"/>
  <c r="R3550" i="9" s="1"/>
  <c r="P3550" i="9"/>
  <c r="O3550" i="9"/>
  <c r="N3550" i="9"/>
  <c r="M3550" i="9"/>
  <c r="L3550" i="9"/>
  <c r="K3550" i="9"/>
  <c r="Q3549" i="9"/>
  <c r="R3549" i="9" s="1"/>
  <c r="P3549" i="9"/>
  <c r="O3549" i="9"/>
  <c r="N3549" i="9"/>
  <c r="M3549" i="9"/>
  <c r="L3549" i="9"/>
  <c r="K3549" i="9"/>
  <c r="Q3548" i="9"/>
  <c r="R3548" i="9" s="1"/>
  <c r="P3548" i="9"/>
  <c r="O3548" i="9"/>
  <c r="N3548" i="9"/>
  <c r="M3548" i="9"/>
  <c r="L3548" i="9"/>
  <c r="K3548" i="9"/>
  <c r="Q3547" i="9"/>
  <c r="R3547" i="9" s="1"/>
  <c r="P3547" i="9"/>
  <c r="O3547" i="9"/>
  <c r="N3547" i="9"/>
  <c r="M3547" i="9"/>
  <c r="L3547" i="9"/>
  <c r="K3547" i="9"/>
  <c r="Q3546" i="9"/>
  <c r="R3546" i="9" s="1"/>
  <c r="P3546" i="9"/>
  <c r="O3546" i="9"/>
  <c r="N3546" i="9"/>
  <c r="M3546" i="9"/>
  <c r="L3546" i="9"/>
  <c r="K3546" i="9"/>
  <c r="Q3545" i="9"/>
  <c r="R3545" i="9" s="1"/>
  <c r="P3545" i="9"/>
  <c r="O3545" i="9"/>
  <c r="N3545" i="9"/>
  <c r="M3545" i="9"/>
  <c r="L3545" i="9"/>
  <c r="K3545" i="9"/>
  <c r="Q3544" i="9"/>
  <c r="R3544" i="9" s="1"/>
  <c r="P3544" i="9"/>
  <c r="O3544" i="9"/>
  <c r="N3544" i="9"/>
  <c r="M3544" i="9"/>
  <c r="L3544" i="9"/>
  <c r="K3544" i="9"/>
  <c r="Q3543" i="9"/>
  <c r="R3543" i="9" s="1"/>
  <c r="P3543" i="9"/>
  <c r="O3543" i="9"/>
  <c r="N3543" i="9"/>
  <c r="M3543" i="9"/>
  <c r="L3543" i="9"/>
  <c r="K3543" i="9"/>
  <c r="Q3542" i="9"/>
  <c r="R3542" i="9" s="1"/>
  <c r="P3542" i="9"/>
  <c r="O3542" i="9"/>
  <c r="N3542" i="9"/>
  <c r="M3542" i="9"/>
  <c r="L3542" i="9"/>
  <c r="K3542" i="9"/>
  <c r="Q3541" i="9"/>
  <c r="R3541" i="9" s="1"/>
  <c r="P3541" i="9"/>
  <c r="O3541" i="9"/>
  <c r="N3541" i="9"/>
  <c r="M3541" i="9"/>
  <c r="L3541" i="9"/>
  <c r="K3541" i="9"/>
  <c r="Q3540" i="9"/>
  <c r="R3540" i="9" s="1"/>
  <c r="P3540" i="9"/>
  <c r="O3540" i="9"/>
  <c r="N3540" i="9"/>
  <c r="M3540" i="9"/>
  <c r="L3540" i="9"/>
  <c r="K3540" i="9"/>
  <c r="Q3539" i="9"/>
  <c r="R3539" i="9" s="1"/>
  <c r="P3539" i="9"/>
  <c r="O3539" i="9"/>
  <c r="N3539" i="9"/>
  <c r="M3539" i="9"/>
  <c r="L3539" i="9"/>
  <c r="K3539" i="9"/>
  <c r="Q3538" i="9"/>
  <c r="R3538" i="9" s="1"/>
  <c r="P3538" i="9"/>
  <c r="O3538" i="9"/>
  <c r="N3538" i="9"/>
  <c r="M3538" i="9"/>
  <c r="L3538" i="9"/>
  <c r="K3538" i="9"/>
  <c r="Q3537" i="9"/>
  <c r="R3537" i="9" s="1"/>
  <c r="P3537" i="9"/>
  <c r="O3537" i="9"/>
  <c r="N3537" i="9"/>
  <c r="M3537" i="9"/>
  <c r="L3537" i="9"/>
  <c r="K3537" i="9"/>
  <c r="Q3536" i="9"/>
  <c r="R3536" i="9" s="1"/>
  <c r="P3536" i="9"/>
  <c r="O3536" i="9"/>
  <c r="N3536" i="9"/>
  <c r="M3536" i="9"/>
  <c r="L3536" i="9"/>
  <c r="K3536" i="9"/>
  <c r="Q3535" i="9"/>
  <c r="R3535" i="9" s="1"/>
  <c r="P3535" i="9"/>
  <c r="O3535" i="9"/>
  <c r="N3535" i="9"/>
  <c r="M3535" i="9"/>
  <c r="L3535" i="9"/>
  <c r="K3535" i="9"/>
  <c r="Q3534" i="9"/>
  <c r="R3534" i="9" s="1"/>
  <c r="P3534" i="9"/>
  <c r="O3534" i="9"/>
  <c r="N3534" i="9"/>
  <c r="M3534" i="9"/>
  <c r="L3534" i="9"/>
  <c r="K3534" i="9"/>
  <c r="Q3533" i="9"/>
  <c r="R3533" i="9" s="1"/>
  <c r="P3533" i="9"/>
  <c r="O3533" i="9"/>
  <c r="N3533" i="9"/>
  <c r="M3533" i="9"/>
  <c r="L3533" i="9"/>
  <c r="K3533" i="9"/>
  <c r="Q3532" i="9"/>
  <c r="R3532" i="9" s="1"/>
  <c r="P3532" i="9"/>
  <c r="O3532" i="9"/>
  <c r="N3532" i="9"/>
  <c r="M3532" i="9"/>
  <c r="L3532" i="9"/>
  <c r="K3532" i="9"/>
  <c r="Q3531" i="9"/>
  <c r="R3531" i="9" s="1"/>
  <c r="P3531" i="9"/>
  <c r="O3531" i="9"/>
  <c r="N3531" i="9"/>
  <c r="M3531" i="9"/>
  <c r="L3531" i="9"/>
  <c r="K3531" i="9"/>
  <c r="Q3530" i="9"/>
  <c r="R3530" i="9" s="1"/>
  <c r="P3530" i="9"/>
  <c r="O3530" i="9"/>
  <c r="N3530" i="9"/>
  <c r="M3530" i="9"/>
  <c r="L3530" i="9"/>
  <c r="K3530" i="9"/>
  <c r="Q3529" i="9"/>
  <c r="R3529" i="9" s="1"/>
  <c r="P3529" i="9"/>
  <c r="O3529" i="9"/>
  <c r="N3529" i="9"/>
  <c r="M3529" i="9"/>
  <c r="L3529" i="9"/>
  <c r="K3529" i="9"/>
  <c r="Q3528" i="9"/>
  <c r="R3528" i="9" s="1"/>
  <c r="P3528" i="9"/>
  <c r="O3528" i="9"/>
  <c r="N3528" i="9"/>
  <c r="M3528" i="9"/>
  <c r="L3528" i="9"/>
  <c r="K3528" i="9"/>
  <c r="Q3527" i="9"/>
  <c r="R3527" i="9" s="1"/>
  <c r="P3527" i="9"/>
  <c r="O3527" i="9"/>
  <c r="N3527" i="9"/>
  <c r="M3527" i="9"/>
  <c r="L3527" i="9"/>
  <c r="K3527" i="9"/>
  <c r="Q3526" i="9"/>
  <c r="R3526" i="9" s="1"/>
  <c r="P3526" i="9"/>
  <c r="O3526" i="9"/>
  <c r="N3526" i="9"/>
  <c r="M3526" i="9"/>
  <c r="L3526" i="9"/>
  <c r="K3526" i="9"/>
  <c r="Q3525" i="9"/>
  <c r="R3525" i="9" s="1"/>
  <c r="P3525" i="9"/>
  <c r="O3525" i="9"/>
  <c r="N3525" i="9"/>
  <c r="M3525" i="9"/>
  <c r="L3525" i="9"/>
  <c r="K3525" i="9"/>
  <c r="Q3524" i="9"/>
  <c r="R3524" i="9" s="1"/>
  <c r="P3524" i="9"/>
  <c r="O3524" i="9"/>
  <c r="N3524" i="9"/>
  <c r="M3524" i="9"/>
  <c r="L3524" i="9"/>
  <c r="K3524" i="9"/>
  <c r="Q3523" i="9"/>
  <c r="R3523" i="9" s="1"/>
  <c r="P3523" i="9"/>
  <c r="O3523" i="9"/>
  <c r="N3523" i="9"/>
  <c r="M3523" i="9"/>
  <c r="L3523" i="9"/>
  <c r="K3523" i="9"/>
  <c r="Q3522" i="9"/>
  <c r="R3522" i="9" s="1"/>
  <c r="P3522" i="9"/>
  <c r="O3522" i="9"/>
  <c r="N3522" i="9"/>
  <c r="M3522" i="9"/>
  <c r="L3522" i="9"/>
  <c r="K3522" i="9"/>
  <c r="Q3521" i="9"/>
  <c r="R3521" i="9" s="1"/>
  <c r="P3521" i="9"/>
  <c r="O3521" i="9"/>
  <c r="N3521" i="9"/>
  <c r="M3521" i="9"/>
  <c r="L3521" i="9"/>
  <c r="K3521" i="9"/>
  <c r="Q3520" i="9"/>
  <c r="R3520" i="9" s="1"/>
  <c r="P3520" i="9"/>
  <c r="O3520" i="9"/>
  <c r="N3520" i="9"/>
  <c r="M3520" i="9"/>
  <c r="L3520" i="9"/>
  <c r="K3520" i="9"/>
  <c r="Q3519" i="9"/>
  <c r="R3519" i="9" s="1"/>
  <c r="P3519" i="9"/>
  <c r="O3519" i="9"/>
  <c r="N3519" i="9"/>
  <c r="M3519" i="9"/>
  <c r="L3519" i="9"/>
  <c r="K3519" i="9"/>
  <c r="Q3518" i="9"/>
  <c r="R3518" i="9" s="1"/>
  <c r="P3518" i="9"/>
  <c r="O3518" i="9"/>
  <c r="N3518" i="9"/>
  <c r="M3518" i="9"/>
  <c r="L3518" i="9"/>
  <c r="K3518" i="9"/>
  <c r="Q3517" i="9"/>
  <c r="R3517" i="9" s="1"/>
  <c r="P3517" i="9"/>
  <c r="O3517" i="9"/>
  <c r="N3517" i="9"/>
  <c r="M3517" i="9"/>
  <c r="L3517" i="9"/>
  <c r="K3517" i="9"/>
  <c r="Q3516" i="9"/>
  <c r="R3516" i="9" s="1"/>
  <c r="P3516" i="9"/>
  <c r="O3516" i="9"/>
  <c r="N3516" i="9"/>
  <c r="M3516" i="9"/>
  <c r="L3516" i="9"/>
  <c r="K3516" i="9"/>
  <c r="Q3515" i="9"/>
  <c r="R3515" i="9" s="1"/>
  <c r="P3515" i="9"/>
  <c r="O3515" i="9"/>
  <c r="N3515" i="9"/>
  <c r="M3515" i="9"/>
  <c r="L3515" i="9"/>
  <c r="K3515" i="9"/>
  <c r="Q3514" i="9"/>
  <c r="R3514" i="9" s="1"/>
  <c r="P3514" i="9"/>
  <c r="O3514" i="9"/>
  <c r="N3514" i="9"/>
  <c r="M3514" i="9"/>
  <c r="L3514" i="9"/>
  <c r="K3514" i="9"/>
  <c r="Q3513" i="9"/>
  <c r="R3513" i="9" s="1"/>
  <c r="P3513" i="9"/>
  <c r="O3513" i="9"/>
  <c r="N3513" i="9"/>
  <c r="M3513" i="9"/>
  <c r="L3513" i="9"/>
  <c r="K3513" i="9"/>
  <c r="Q3512" i="9"/>
  <c r="R3512" i="9" s="1"/>
  <c r="P3512" i="9"/>
  <c r="O3512" i="9"/>
  <c r="N3512" i="9"/>
  <c r="M3512" i="9"/>
  <c r="L3512" i="9"/>
  <c r="K3512" i="9"/>
  <c r="Q3511" i="9"/>
  <c r="R3511" i="9" s="1"/>
  <c r="P3511" i="9"/>
  <c r="O3511" i="9"/>
  <c r="N3511" i="9"/>
  <c r="M3511" i="9"/>
  <c r="L3511" i="9"/>
  <c r="K3511" i="9"/>
  <c r="Q3510" i="9"/>
  <c r="R3510" i="9" s="1"/>
  <c r="P3510" i="9"/>
  <c r="O3510" i="9"/>
  <c r="N3510" i="9"/>
  <c r="M3510" i="9"/>
  <c r="L3510" i="9"/>
  <c r="K3510" i="9"/>
  <c r="Q3509" i="9"/>
  <c r="R3509" i="9" s="1"/>
  <c r="P3509" i="9"/>
  <c r="O3509" i="9"/>
  <c r="N3509" i="9"/>
  <c r="M3509" i="9"/>
  <c r="L3509" i="9"/>
  <c r="K3509" i="9"/>
  <c r="Q3508" i="9"/>
  <c r="R3508" i="9" s="1"/>
  <c r="P3508" i="9"/>
  <c r="O3508" i="9"/>
  <c r="N3508" i="9"/>
  <c r="M3508" i="9"/>
  <c r="L3508" i="9"/>
  <c r="K3508" i="9"/>
  <c r="Q3507" i="9"/>
  <c r="R3507" i="9" s="1"/>
  <c r="P3507" i="9"/>
  <c r="O3507" i="9"/>
  <c r="N3507" i="9"/>
  <c r="M3507" i="9"/>
  <c r="L3507" i="9"/>
  <c r="K3507" i="9"/>
  <c r="Q3506" i="9"/>
  <c r="R3506" i="9" s="1"/>
  <c r="P3506" i="9"/>
  <c r="O3506" i="9"/>
  <c r="N3506" i="9"/>
  <c r="M3506" i="9"/>
  <c r="L3506" i="9"/>
  <c r="K3506" i="9"/>
  <c r="Q3505" i="9"/>
  <c r="R3505" i="9" s="1"/>
  <c r="P3505" i="9"/>
  <c r="O3505" i="9"/>
  <c r="N3505" i="9"/>
  <c r="M3505" i="9"/>
  <c r="L3505" i="9"/>
  <c r="K3505" i="9"/>
  <c r="Q3504" i="9"/>
  <c r="R3504" i="9" s="1"/>
  <c r="P3504" i="9"/>
  <c r="O3504" i="9"/>
  <c r="N3504" i="9"/>
  <c r="M3504" i="9"/>
  <c r="L3504" i="9"/>
  <c r="K3504" i="9"/>
  <c r="Q3503" i="9"/>
  <c r="R3503" i="9" s="1"/>
  <c r="P3503" i="9"/>
  <c r="O3503" i="9"/>
  <c r="N3503" i="9"/>
  <c r="M3503" i="9"/>
  <c r="L3503" i="9"/>
  <c r="K3503" i="9"/>
  <c r="Q3502" i="9"/>
  <c r="R3502" i="9" s="1"/>
  <c r="P3502" i="9"/>
  <c r="O3502" i="9"/>
  <c r="N3502" i="9"/>
  <c r="M3502" i="9"/>
  <c r="L3502" i="9"/>
  <c r="K3502" i="9"/>
  <c r="Q3501" i="9"/>
  <c r="R3501" i="9" s="1"/>
  <c r="P3501" i="9"/>
  <c r="O3501" i="9"/>
  <c r="N3501" i="9"/>
  <c r="M3501" i="9"/>
  <c r="L3501" i="9"/>
  <c r="K3501" i="9"/>
  <c r="Q3500" i="9"/>
  <c r="R3500" i="9" s="1"/>
  <c r="P3500" i="9"/>
  <c r="O3500" i="9"/>
  <c r="N3500" i="9"/>
  <c r="M3500" i="9"/>
  <c r="L3500" i="9"/>
  <c r="K3500" i="9"/>
  <c r="Q3499" i="9"/>
  <c r="R3499" i="9" s="1"/>
  <c r="P3499" i="9"/>
  <c r="O3499" i="9"/>
  <c r="N3499" i="9"/>
  <c r="M3499" i="9"/>
  <c r="L3499" i="9"/>
  <c r="K3499" i="9"/>
  <c r="Q3498" i="9"/>
  <c r="R3498" i="9" s="1"/>
  <c r="P3498" i="9"/>
  <c r="O3498" i="9"/>
  <c r="N3498" i="9"/>
  <c r="M3498" i="9"/>
  <c r="L3498" i="9"/>
  <c r="K3498" i="9"/>
  <c r="Q3497" i="9"/>
  <c r="R3497" i="9" s="1"/>
  <c r="P3497" i="9"/>
  <c r="O3497" i="9"/>
  <c r="N3497" i="9"/>
  <c r="M3497" i="9"/>
  <c r="L3497" i="9"/>
  <c r="K3497" i="9"/>
  <c r="Q3496" i="9"/>
  <c r="R3496" i="9" s="1"/>
  <c r="P3496" i="9"/>
  <c r="O3496" i="9"/>
  <c r="N3496" i="9"/>
  <c r="M3496" i="9"/>
  <c r="L3496" i="9"/>
  <c r="K3496" i="9"/>
  <c r="Q3495" i="9"/>
  <c r="R3495" i="9" s="1"/>
  <c r="P3495" i="9"/>
  <c r="O3495" i="9"/>
  <c r="N3495" i="9"/>
  <c r="M3495" i="9"/>
  <c r="L3495" i="9"/>
  <c r="K3495" i="9"/>
  <c r="Q3494" i="9"/>
  <c r="R3494" i="9" s="1"/>
  <c r="P3494" i="9"/>
  <c r="O3494" i="9"/>
  <c r="N3494" i="9"/>
  <c r="M3494" i="9"/>
  <c r="L3494" i="9"/>
  <c r="K3494" i="9"/>
  <c r="Q3493" i="9"/>
  <c r="R3493" i="9" s="1"/>
  <c r="P3493" i="9"/>
  <c r="O3493" i="9"/>
  <c r="N3493" i="9"/>
  <c r="M3493" i="9"/>
  <c r="L3493" i="9"/>
  <c r="K3493" i="9"/>
  <c r="Q3492" i="9"/>
  <c r="R3492" i="9" s="1"/>
  <c r="P3492" i="9"/>
  <c r="O3492" i="9"/>
  <c r="N3492" i="9"/>
  <c r="M3492" i="9"/>
  <c r="L3492" i="9"/>
  <c r="K3492" i="9"/>
  <c r="Q3491" i="9"/>
  <c r="R3491" i="9" s="1"/>
  <c r="P3491" i="9"/>
  <c r="O3491" i="9"/>
  <c r="N3491" i="9"/>
  <c r="M3491" i="9"/>
  <c r="L3491" i="9"/>
  <c r="K3491" i="9"/>
  <c r="Q3490" i="9"/>
  <c r="R3490" i="9" s="1"/>
  <c r="P3490" i="9"/>
  <c r="O3490" i="9"/>
  <c r="N3490" i="9"/>
  <c r="M3490" i="9"/>
  <c r="L3490" i="9"/>
  <c r="K3490" i="9"/>
  <c r="Q3489" i="9"/>
  <c r="R3489" i="9" s="1"/>
  <c r="P3489" i="9"/>
  <c r="O3489" i="9"/>
  <c r="N3489" i="9"/>
  <c r="M3489" i="9"/>
  <c r="L3489" i="9"/>
  <c r="K3489" i="9"/>
  <c r="Q3488" i="9"/>
  <c r="R3488" i="9" s="1"/>
  <c r="P3488" i="9"/>
  <c r="O3488" i="9"/>
  <c r="N3488" i="9"/>
  <c r="M3488" i="9"/>
  <c r="L3488" i="9"/>
  <c r="K3488" i="9"/>
  <c r="Q3487" i="9"/>
  <c r="R3487" i="9" s="1"/>
  <c r="P3487" i="9"/>
  <c r="O3487" i="9"/>
  <c r="N3487" i="9"/>
  <c r="M3487" i="9"/>
  <c r="L3487" i="9"/>
  <c r="K3487" i="9"/>
  <c r="Q3486" i="9"/>
  <c r="R3486" i="9" s="1"/>
  <c r="P3486" i="9"/>
  <c r="O3486" i="9"/>
  <c r="N3486" i="9"/>
  <c r="M3486" i="9"/>
  <c r="L3486" i="9"/>
  <c r="K3486" i="9"/>
  <c r="Q3485" i="9"/>
  <c r="R3485" i="9" s="1"/>
  <c r="P3485" i="9"/>
  <c r="O3485" i="9"/>
  <c r="N3485" i="9"/>
  <c r="M3485" i="9"/>
  <c r="L3485" i="9"/>
  <c r="K3485" i="9"/>
  <c r="Q3484" i="9"/>
  <c r="R3484" i="9" s="1"/>
  <c r="P3484" i="9"/>
  <c r="O3484" i="9"/>
  <c r="N3484" i="9"/>
  <c r="M3484" i="9"/>
  <c r="L3484" i="9"/>
  <c r="K3484" i="9"/>
  <c r="Q3483" i="9"/>
  <c r="R3483" i="9" s="1"/>
  <c r="P3483" i="9"/>
  <c r="O3483" i="9"/>
  <c r="N3483" i="9"/>
  <c r="M3483" i="9"/>
  <c r="L3483" i="9"/>
  <c r="K3483" i="9"/>
  <c r="Q3482" i="9"/>
  <c r="R3482" i="9" s="1"/>
  <c r="P3482" i="9"/>
  <c r="O3482" i="9"/>
  <c r="N3482" i="9"/>
  <c r="M3482" i="9"/>
  <c r="L3482" i="9"/>
  <c r="K3482" i="9"/>
  <c r="Q3481" i="9"/>
  <c r="R3481" i="9" s="1"/>
  <c r="P3481" i="9"/>
  <c r="O3481" i="9"/>
  <c r="N3481" i="9"/>
  <c r="M3481" i="9"/>
  <c r="L3481" i="9"/>
  <c r="K3481" i="9"/>
  <c r="Q3480" i="9"/>
  <c r="R3480" i="9" s="1"/>
  <c r="P3480" i="9"/>
  <c r="O3480" i="9"/>
  <c r="N3480" i="9"/>
  <c r="M3480" i="9"/>
  <c r="L3480" i="9"/>
  <c r="K3480" i="9"/>
  <c r="Q3479" i="9"/>
  <c r="R3479" i="9" s="1"/>
  <c r="P3479" i="9"/>
  <c r="O3479" i="9"/>
  <c r="N3479" i="9"/>
  <c r="M3479" i="9"/>
  <c r="L3479" i="9"/>
  <c r="K3479" i="9"/>
  <c r="Q3478" i="9"/>
  <c r="R3478" i="9" s="1"/>
  <c r="P3478" i="9"/>
  <c r="O3478" i="9"/>
  <c r="N3478" i="9"/>
  <c r="M3478" i="9"/>
  <c r="L3478" i="9"/>
  <c r="K3478" i="9"/>
  <c r="Q3477" i="9"/>
  <c r="R3477" i="9" s="1"/>
  <c r="P3477" i="9"/>
  <c r="O3477" i="9"/>
  <c r="N3477" i="9"/>
  <c r="M3477" i="9"/>
  <c r="L3477" i="9"/>
  <c r="K3477" i="9"/>
  <c r="Q3476" i="9"/>
  <c r="R3476" i="9" s="1"/>
  <c r="P3476" i="9"/>
  <c r="O3476" i="9"/>
  <c r="N3476" i="9"/>
  <c r="M3476" i="9"/>
  <c r="L3476" i="9"/>
  <c r="K3476" i="9"/>
  <c r="Q3475" i="9"/>
  <c r="R3475" i="9" s="1"/>
  <c r="P3475" i="9"/>
  <c r="O3475" i="9"/>
  <c r="N3475" i="9"/>
  <c r="M3475" i="9"/>
  <c r="L3475" i="9"/>
  <c r="K3475" i="9"/>
  <c r="Q3474" i="9"/>
  <c r="R3474" i="9" s="1"/>
  <c r="P3474" i="9"/>
  <c r="O3474" i="9"/>
  <c r="N3474" i="9"/>
  <c r="M3474" i="9"/>
  <c r="L3474" i="9"/>
  <c r="K3474" i="9"/>
  <c r="Q3473" i="9"/>
  <c r="R3473" i="9" s="1"/>
  <c r="P3473" i="9"/>
  <c r="O3473" i="9"/>
  <c r="N3473" i="9"/>
  <c r="M3473" i="9"/>
  <c r="L3473" i="9"/>
  <c r="K3473" i="9"/>
  <c r="Q3472" i="9"/>
  <c r="R3472" i="9" s="1"/>
  <c r="P3472" i="9"/>
  <c r="O3472" i="9"/>
  <c r="N3472" i="9"/>
  <c r="M3472" i="9"/>
  <c r="L3472" i="9"/>
  <c r="K3472" i="9"/>
  <c r="Q3471" i="9"/>
  <c r="R3471" i="9" s="1"/>
  <c r="P3471" i="9"/>
  <c r="O3471" i="9"/>
  <c r="N3471" i="9"/>
  <c r="M3471" i="9"/>
  <c r="L3471" i="9"/>
  <c r="K3471" i="9"/>
  <c r="Q3470" i="9"/>
  <c r="R3470" i="9" s="1"/>
  <c r="P3470" i="9"/>
  <c r="O3470" i="9"/>
  <c r="N3470" i="9"/>
  <c r="M3470" i="9"/>
  <c r="L3470" i="9"/>
  <c r="K3470" i="9"/>
  <c r="Q3469" i="9"/>
  <c r="R3469" i="9" s="1"/>
  <c r="P3469" i="9"/>
  <c r="O3469" i="9"/>
  <c r="N3469" i="9"/>
  <c r="M3469" i="9"/>
  <c r="L3469" i="9"/>
  <c r="K3469" i="9"/>
  <c r="Q3468" i="9"/>
  <c r="R3468" i="9" s="1"/>
  <c r="P3468" i="9"/>
  <c r="O3468" i="9"/>
  <c r="N3468" i="9"/>
  <c r="M3468" i="9"/>
  <c r="L3468" i="9"/>
  <c r="K3468" i="9"/>
  <c r="Q3467" i="9"/>
  <c r="R3467" i="9" s="1"/>
  <c r="P3467" i="9"/>
  <c r="O3467" i="9"/>
  <c r="N3467" i="9"/>
  <c r="M3467" i="9"/>
  <c r="L3467" i="9"/>
  <c r="K3467" i="9"/>
  <c r="Q3466" i="9"/>
  <c r="R3466" i="9" s="1"/>
  <c r="P3466" i="9"/>
  <c r="O3466" i="9"/>
  <c r="N3466" i="9"/>
  <c r="M3466" i="9"/>
  <c r="L3466" i="9"/>
  <c r="K3466" i="9"/>
  <c r="Q3465" i="9"/>
  <c r="R3465" i="9" s="1"/>
  <c r="P3465" i="9"/>
  <c r="O3465" i="9"/>
  <c r="N3465" i="9"/>
  <c r="M3465" i="9"/>
  <c r="L3465" i="9"/>
  <c r="K3465" i="9"/>
  <c r="Q3464" i="9"/>
  <c r="R3464" i="9" s="1"/>
  <c r="P3464" i="9"/>
  <c r="O3464" i="9"/>
  <c r="N3464" i="9"/>
  <c r="M3464" i="9"/>
  <c r="L3464" i="9"/>
  <c r="K3464" i="9"/>
  <c r="Q3463" i="9"/>
  <c r="R3463" i="9" s="1"/>
  <c r="P3463" i="9"/>
  <c r="O3463" i="9"/>
  <c r="N3463" i="9"/>
  <c r="M3463" i="9"/>
  <c r="L3463" i="9"/>
  <c r="K3463" i="9"/>
  <c r="Q3462" i="9"/>
  <c r="R3462" i="9" s="1"/>
  <c r="P3462" i="9"/>
  <c r="O3462" i="9"/>
  <c r="N3462" i="9"/>
  <c r="M3462" i="9"/>
  <c r="L3462" i="9"/>
  <c r="K3462" i="9"/>
  <c r="Q3461" i="9"/>
  <c r="R3461" i="9" s="1"/>
  <c r="P3461" i="9"/>
  <c r="O3461" i="9"/>
  <c r="N3461" i="9"/>
  <c r="M3461" i="9"/>
  <c r="L3461" i="9"/>
  <c r="K3461" i="9"/>
  <c r="Q3460" i="9"/>
  <c r="R3460" i="9" s="1"/>
  <c r="P3460" i="9"/>
  <c r="O3460" i="9"/>
  <c r="N3460" i="9"/>
  <c r="M3460" i="9"/>
  <c r="L3460" i="9"/>
  <c r="K3460" i="9"/>
  <c r="K3459" i="9"/>
  <c r="L3459" i="9" s="1"/>
  <c r="S3458" i="9"/>
  <c r="T3458" i="9" s="1"/>
  <c r="R3458" i="9"/>
  <c r="O3458" i="9"/>
  <c r="P3458" i="9" s="1"/>
  <c r="M3458" i="9"/>
  <c r="N3458" i="9" s="1"/>
  <c r="K3458" i="9"/>
  <c r="L3458" i="9" s="1"/>
  <c r="T3457" i="9"/>
  <c r="S3457" i="9"/>
  <c r="R3457" i="9"/>
  <c r="P3457" i="9"/>
  <c r="O3457" i="9"/>
  <c r="N3457" i="9"/>
  <c r="M3457" i="9"/>
  <c r="K3457" i="9"/>
  <c r="L3457" i="9" s="1"/>
  <c r="S3456" i="9"/>
  <c r="T3456" i="9" s="1"/>
  <c r="R3456" i="9"/>
  <c r="O3456" i="9"/>
  <c r="P3456" i="9" s="1"/>
  <c r="M3456" i="9"/>
  <c r="N3456" i="9" s="1"/>
  <c r="K3456" i="9"/>
  <c r="L3456" i="9" s="1"/>
  <c r="S3455" i="9"/>
  <c r="T3455" i="9" s="1"/>
  <c r="R3455" i="9"/>
  <c r="O3455" i="9"/>
  <c r="P3455" i="9" s="1"/>
  <c r="M3455" i="9"/>
  <c r="N3455" i="9" s="1"/>
  <c r="L3455" i="9"/>
  <c r="K3455" i="9"/>
  <c r="T3454" i="9"/>
  <c r="S3454" i="9"/>
  <c r="R3454" i="9"/>
  <c r="P3454" i="9"/>
  <c r="O3454" i="9"/>
  <c r="N3454" i="9"/>
  <c r="M3454" i="9"/>
  <c r="K3454" i="9"/>
  <c r="L3454" i="9" s="1"/>
  <c r="S3453" i="9"/>
  <c r="T3453" i="9" s="1"/>
  <c r="R3453" i="9"/>
  <c r="O3453" i="9"/>
  <c r="P3453" i="9" s="1"/>
  <c r="M3453" i="9"/>
  <c r="N3453" i="9" s="1"/>
  <c r="L3453" i="9"/>
  <c r="K3453" i="9"/>
  <c r="S3452" i="9"/>
  <c r="T3452" i="9" s="1"/>
  <c r="R3452" i="9"/>
  <c r="O3452" i="9"/>
  <c r="P3452" i="9" s="1"/>
  <c r="N3452" i="9"/>
  <c r="M3452" i="9"/>
  <c r="K3452" i="9"/>
  <c r="L3452" i="9" s="1"/>
  <c r="S3451" i="9"/>
  <c r="T3451" i="9" s="1"/>
  <c r="R3451" i="9"/>
  <c r="P3451" i="9"/>
  <c r="O3451" i="9"/>
  <c r="N3451" i="9"/>
  <c r="M3451" i="9"/>
  <c r="L3451" i="9"/>
  <c r="K3451" i="9"/>
  <c r="S3450" i="9"/>
  <c r="T3450" i="9" s="1"/>
  <c r="R3450" i="9"/>
  <c r="O3450" i="9"/>
  <c r="P3450" i="9" s="1"/>
  <c r="M3450" i="9"/>
  <c r="N3450" i="9" s="1"/>
  <c r="L3450" i="9"/>
  <c r="K3450" i="9"/>
  <c r="S3449" i="9"/>
  <c r="T3449" i="9" s="1"/>
  <c r="R3449" i="9"/>
  <c r="P3449" i="9"/>
  <c r="O3449" i="9"/>
  <c r="M3449" i="9"/>
  <c r="N3449" i="9" s="1"/>
  <c r="K3449" i="9"/>
  <c r="L3449" i="9" s="1"/>
  <c r="S3448" i="9"/>
  <c r="T3448" i="9" s="1"/>
  <c r="R3448" i="9"/>
  <c r="O3448" i="9"/>
  <c r="P3448" i="9" s="1"/>
  <c r="M3448" i="9"/>
  <c r="N3448" i="9" s="1"/>
  <c r="K3448" i="9"/>
  <c r="L3448" i="9" s="1"/>
  <c r="S3447" i="9"/>
  <c r="T3447" i="9" s="1"/>
  <c r="R3447" i="9"/>
  <c r="P3447" i="9"/>
  <c r="O3447" i="9"/>
  <c r="N3447" i="9"/>
  <c r="M3447" i="9"/>
  <c r="L3447" i="9"/>
  <c r="K3447" i="9"/>
  <c r="T3446" i="9"/>
  <c r="S3446" i="9"/>
  <c r="R3446" i="9"/>
  <c r="O3446" i="9"/>
  <c r="P3446" i="9" s="1"/>
  <c r="M3446" i="9"/>
  <c r="N3446" i="9" s="1"/>
  <c r="K3446" i="9"/>
  <c r="L3446" i="9" s="1"/>
  <c r="S3445" i="9"/>
  <c r="T3445" i="9" s="1"/>
  <c r="R3445" i="9"/>
  <c r="O3445" i="9"/>
  <c r="P3445" i="9" s="1"/>
  <c r="M3445" i="9"/>
  <c r="N3445" i="9" s="1"/>
  <c r="L3445" i="9"/>
  <c r="K3445" i="9"/>
  <c r="S3444" i="9"/>
  <c r="T3444" i="9" s="1"/>
  <c r="R3444" i="9"/>
  <c r="P3444" i="9"/>
  <c r="O3444" i="9"/>
  <c r="M3444" i="9"/>
  <c r="N3444" i="9" s="1"/>
  <c r="K3444" i="9"/>
  <c r="L3444" i="9" s="1"/>
  <c r="S3443" i="9"/>
  <c r="T3443" i="9" s="1"/>
  <c r="R3443" i="9"/>
  <c r="P3443" i="9"/>
  <c r="O3443" i="9"/>
  <c r="N3443" i="9"/>
  <c r="M3443" i="9"/>
  <c r="L3443" i="9"/>
  <c r="K3443" i="9"/>
  <c r="S3442" i="9"/>
  <c r="T3442" i="9" s="1"/>
  <c r="R3442" i="9"/>
  <c r="O3442" i="9"/>
  <c r="P3442" i="9" s="1"/>
  <c r="M3442" i="9"/>
  <c r="N3442" i="9" s="1"/>
  <c r="L3442" i="9"/>
  <c r="K3442" i="9"/>
  <c r="S3441" i="9"/>
  <c r="T3441" i="9" s="1"/>
  <c r="R3441" i="9"/>
  <c r="P3441" i="9"/>
  <c r="O3441" i="9"/>
  <c r="M3441" i="9"/>
  <c r="N3441" i="9" s="1"/>
  <c r="L3441" i="9"/>
  <c r="K3441" i="9"/>
  <c r="S3440" i="9"/>
  <c r="T3440" i="9" s="1"/>
  <c r="R3440" i="9"/>
  <c r="O3440" i="9"/>
  <c r="P3440" i="9" s="1"/>
  <c r="M3440" i="9"/>
  <c r="N3440" i="9" s="1"/>
  <c r="L3440" i="9"/>
  <c r="K3440" i="9"/>
  <c r="S3439" i="9"/>
  <c r="T3439" i="9" s="1"/>
  <c r="R3439" i="9"/>
  <c r="O3439" i="9"/>
  <c r="P3439" i="9" s="1"/>
  <c r="M3439" i="9"/>
  <c r="N3439" i="9" s="1"/>
  <c r="L3439" i="9"/>
  <c r="K3439" i="9"/>
  <c r="S3438" i="9"/>
  <c r="T3438" i="9" s="1"/>
  <c r="R3438" i="9"/>
  <c r="P3438" i="9"/>
  <c r="O3438" i="9"/>
  <c r="M3438" i="9"/>
  <c r="N3438" i="9" s="1"/>
  <c r="K3438" i="9"/>
  <c r="L3438" i="9" s="1"/>
  <c r="S3437" i="9"/>
  <c r="T3437" i="9" s="1"/>
  <c r="R3437" i="9"/>
  <c r="O3437" i="9"/>
  <c r="P3437" i="9" s="1"/>
  <c r="M3437" i="9"/>
  <c r="N3437" i="9" s="1"/>
  <c r="L3437" i="9"/>
  <c r="K3437" i="9"/>
  <c r="S3436" i="9"/>
  <c r="T3436" i="9" s="1"/>
  <c r="R3436" i="9"/>
  <c r="O3436" i="9"/>
  <c r="P3436" i="9" s="1"/>
  <c r="N3436" i="9"/>
  <c r="M3436" i="9"/>
  <c r="K3436" i="9"/>
  <c r="L3436" i="9" s="1"/>
  <c r="S3435" i="9"/>
  <c r="T3435" i="9" s="1"/>
  <c r="R3435" i="9"/>
  <c r="P3435" i="9"/>
  <c r="O3435" i="9"/>
  <c r="N3435" i="9"/>
  <c r="M3435" i="9"/>
  <c r="L3435" i="9"/>
  <c r="K3435" i="9"/>
  <c r="T3434" i="9"/>
  <c r="S3434" i="9"/>
  <c r="R3434" i="9"/>
  <c r="O3434" i="9"/>
  <c r="P3434" i="9" s="1"/>
  <c r="M3434" i="9"/>
  <c r="N3434" i="9" s="1"/>
  <c r="L3434" i="9"/>
  <c r="K3434" i="9"/>
  <c r="R3433" i="9"/>
  <c r="Q3433" i="9"/>
  <c r="P3433" i="9"/>
  <c r="O3433" i="9"/>
  <c r="M3433" i="9"/>
  <c r="N3433" i="9" s="1"/>
  <c r="K3433" i="9"/>
  <c r="L3433" i="9" s="1"/>
  <c r="Q3432" i="9"/>
  <c r="R3432" i="9" s="1"/>
  <c r="P3432" i="9"/>
  <c r="O3432" i="9"/>
  <c r="M3432" i="9"/>
  <c r="N3432" i="9" s="1"/>
  <c r="L3432" i="9"/>
  <c r="K3432" i="9"/>
  <c r="R3431" i="9"/>
  <c r="Q3431" i="9"/>
  <c r="O3431" i="9"/>
  <c r="P3431" i="9" s="1"/>
  <c r="M3431" i="9"/>
  <c r="N3431" i="9" s="1"/>
  <c r="K3431" i="9"/>
  <c r="L3431" i="9" s="1"/>
  <c r="Q3430" i="9"/>
  <c r="R3430" i="9" s="1"/>
  <c r="O3430" i="9"/>
  <c r="P3430" i="9" s="1"/>
  <c r="M3430" i="9"/>
  <c r="N3430" i="9" s="1"/>
  <c r="K3430" i="9"/>
  <c r="L3430" i="9" s="1"/>
  <c r="Q3429" i="9"/>
  <c r="R3429" i="9" s="1"/>
  <c r="P3429" i="9"/>
  <c r="O3429" i="9"/>
  <c r="M3429" i="9"/>
  <c r="N3429" i="9" s="1"/>
  <c r="K3429" i="9"/>
  <c r="L3429" i="9" s="1"/>
  <c r="Q3428" i="9"/>
  <c r="R3428" i="9" s="1"/>
  <c r="O3428" i="9"/>
  <c r="P3428" i="9" s="1"/>
  <c r="M3428" i="9"/>
  <c r="N3428" i="9" s="1"/>
  <c r="K3428" i="9"/>
  <c r="L3428" i="9" s="1"/>
  <c r="Q3427" i="9"/>
  <c r="R3427" i="9" s="1"/>
  <c r="P3427" i="9"/>
  <c r="O3427" i="9"/>
  <c r="M3427" i="9"/>
  <c r="N3427" i="9" s="1"/>
  <c r="K3427" i="9"/>
  <c r="L3427" i="9" s="1"/>
  <c r="Q3426" i="9"/>
  <c r="R3426" i="9" s="1"/>
  <c r="O3426" i="9"/>
  <c r="P3426" i="9" s="1"/>
  <c r="M3426" i="9"/>
  <c r="N3426" i="9" s="1"/>
  <c r="L3426" i="9"/>
  <c r="K3426" i="9"/>
  <c r="Q3425" i="9"/>
  <c r="R3425" i="9" s="1"/>
  <c r="P3425" i="9"/>
  <c r="O3425" i="9"/>
  <c r="M3425" i="9"/>
  <c r="N3425" i="9" s="1"/>
  <c r="K3425" i="9"/>
  <c r="L3425" i="9" s="1"/>
  <c r="Q3424" i="9"/>
  <c r="R3424" i="9" s="1"/>
  <c r="O3424" i="9"/>
  <c r="P3424" i="9" s="1"/>
  <c r="M3424" i="9"/>
  <c r="N3424" i="9" s="1"/>
  <c r="L3424" i="9"/>
  <c r="K3424" i="9"/>
  <c r="Q3423" i="9"/>
  <c r="R3423" i="9" s="1"/>
  <c r="P3423" i="9"/>
  <c r="O3423" i="9"/>
  <c r="M3423" i="9"/>
  <c r="N3423" i="9" s="1"/>
  <c r="K3423" i="9"/>
  <c r="L3423" i="9" s="1"/>
  <c r="Q3422" i="9"/>
  <c r="R3422" i="9" s="1"/>
  <c r="O3422" i="9"/>
  <c r="P3422" i="9" s="1"/>
  <c r="M3422" i="9"/>
  <c r="N3422" i="9" s="1"/>
  <c r="L3422" i="9"/>
  <c r="K3422" i="9"/>
  <c r="R3421" i="9"/>
  <c r="Q3421" i="9"/>
  <c r="P3421" i="9"/>
  <c r="O3421" i="9"/>
  <c r="M3421" i="9"/>
  <c r="N3421" i="9" s="1"/>
  <c r="L3421" i="9"/>
  <c r="K3421" i="9"/>
  <c r="Q3420" i="9"/>
  <c r="R3420" i="9" s="1"/>
  <c r="O3420" i="9"/>
  <c r="P3420" i="9" s="1"/>
  <c r="M3420" i="9"/>
  <c r="N3420" i="9" s="1"/>
  <c r="K3420" i="9"/>
  <c r="L3420" i="9" s="1"/>
  <c r="Q3419" i="9"/>
  <c r="R3419" i="9" s="1"/>
  <c r="P3419" i="9"/>
  <c r="O3419" i="9"/>
  <c r="M3419" i="9"/>
  <c r="N3419" i="9" s="1"/>
  <c r="K3419" i="9"/>
  <c r="L3419" i="9" s="1"/>
  <c r="Q3418" i="9"/>
  <c r="R3418" i="9" s="1"/>
  <c r="P3418" i="9"/>
  <c r="O3418" i="9"/>
  <c r="M3418" i="9"/>
  <c r="N3418" i="9" s="1"/>
  <c r="L3418" i="9"/>
  <c r="K3418" i="9"/>
  <c r="R3417" i="9"/>
  <c r="Q3417" i="9"/>
  <c r="O3417" i="9"/>
  <c r="P3417" i="9" s="1"/>
  <c r="M3417" i="9"/>
  <c r="N3417" i="9" s="1"/>
  <c r="K3417" i="9"/>
  <c r="L3417" i="9" s="1"/>
  <c r="Q3416" i="9"/>
  <c r="R3416" i="9" s="1"/>
  <c r="O3416" i="9"/>
  <c r="P3416" i="9" s="1"/>
  <c r="M3416" i="9"/>
  <c r="N3416" i="9" s="1"/>
  <c r="L3416" i="9"/>
  <c r="K3416" i="9"/>
  <c r="R3415" i="9"/>
  <c r="Q3415" i="9"/>
  <c r="P3415" i="9"/>
  <c r="O3415" i="9"/>
  <c r="M3415" i="9"/>
  <c r="N3415" i="9" s="1"/>
  <c r="K3415" i="9"/>
  <c r="L3415" i="9" s="1"/>
  <c r="Q3414" i="9"/>
  <c r="R3414" i="9" s="1"/>
  <c r="O3414" i="9"/>
  <c r="P3414" i="9" s="1"/>
  <c r="M3414" i="9"/>
  <c r="N3414" i="9" s="1"/>
  <c r="L3414" i="9"/>
  <c r="K3414" i="9"/>
  <c r="R3413" i="9"/>
  <c r="Q3413" i="9"/>
  <c r="P3413" i="9"/>
  <c r="O3413" i="9"/>
  <c r="M3413" i="9"/>
  <c r="N3413" i="9" s="1"/>
  <c r="K3413" i="9"/>
  <c r="L3413" i="9" s="1"/>
  <c r="Q3412" i="9"/>
  <c r="R3412" i="9" s="1"/>
  <c r="O3412" i="9"/>
  <c r="P3412" i="9" s="1"/>
  <c r="M3412" i="9"/>
  <c r="N3412" i="9" s="1"/>
  <c r="L3412" i="9"/>
  <c r="K3412" i="9"/>
  <c r="Q3411" i="9"/>
  <c r="R3411" i="9" s="1"/>
  <c r="P3411" i="9"/>
  <c r="O3411" i="9"/>
  <c r="M3411" i="9"/>
  <c r="N3411" i="9" s="1"/>
  <c r="K3411" i="9"/>
  <c r="L3411" i="9" s="1"/>
  <c r="R3410" i="9"/>
  <c r="Q3410" i="9"/>
  <c r="O3410" i="9"/>
  <c r="P3410" i="9" s="1"/>
  <c r="M3410" i="9"/>
  <c r="N3410" i="9" s="1"/>
  <c r="L3410" i="9"/>
  <c r="K3410" i="9"/>
  <c r="Q3409" i="9"/>
  <c r="R3409" i="9" s="1"/>
  <c r="P3409" i="9"/>
  <c r="O3409" i="9"/>
  <c r="M3409" i="9"/>
  <c r="N3409" i="9" s="1"/>
  <c r="K3409" i="9"/>
  <c r="L3409" i="9" s="1"/>
  <c r="Q3408" i="9"/>
  <c r="R3408" i="9" s="1"/>
  <c r="O3408" i="9"/>
  <c r="P3408" i="9" s="1"/>
  <c r="M3408" i="9"/>
  <c r="N3408" i="9" s="1"/>
  <c r="L3408" i="9"/>
  <c r="K3408" i="9"/>
  <c r="R3407" i="9"/>
  <c r="Q3407" i="9"/>
  <c r="P3407" i="9"/>
  <c r="O3407" i="9"/>
  <c r="M3407" i="9"/>
  <c r="N3407" i="9" s="1"/>
  <c r="L3407" i="9"/>
  <c r="K3407" i="9"/>
  <c r="Q3406" i="9"/>
  <c r="R3406" i="9" s="1"/>
  <c r="O3406" i="9"/>
  <c r="P3406" i="9" s="1"/>
  <c r="M3406" i="9"/>
  <c r="N3406" i="9" s="1"/>
  <c r="L3406" i="9"/>
  <c r="K3406" i="9"/>
  <c r="R3405" i="9"/>
  <c r="Q3405" i="9"/>
  <c r="P3405" i="9"/>
  <c r="O3405" i="9"/>
  <c r="M3405" i="9"/>
  <c r="N3405" i="9" s="1"/>
  <c r="K3405" i="9"/>
  <c r="L3405" i="9" s="1"/>
  <c r="Q3404" i="9"/>
  <c r="R3404" i="9" s="1"/>
  <c r="O3404" i="9"/>
  <c r="P3404" i="9" s="1"/>
  <c r="M3404" i="9"/>
  <c r="N3404" i="9" s="1"/>
  <c r="K3404" i="9"/>
  <c r="L3404" i="9" s="1"/>
  <c r="Q3403" i="9"/>
  <c r="R3403" i="9" s="1"/>
  <c r="P3403" i="9"/>
  <c r="O3403" i="9"/>
  <c r="M3403" i="9"/>
  <c r="N3403" i="9" s="1"/>
  <c r="K3403" i="9"/>
  <c r="L3403" i="9" s="1"/>
  <c r="Q3402" i="9"/>
  <c r="R3402" i="9" s="1"/>
  <c r="O3402" i="9"/>
  <c r="P3402" i="9" s="1"/>
  <c r="M3402" i="9"/>
  <c r="N3402" i="9" s="1"/>
  <c r="L3402" i="9"/>
  <c r="K3402" i="9"/>
  <c r="R3401" i="9"/>
  <c r="Q3401" i="9"/>
  <c r="P3401" i="9"/>
  <c r="O3401" i="9"/>
  <c r="M3401" i="9"/>
  <c r="N3401" i="9" s="1"/>
  <c r="K3401" i="9"/>
  <c r="L3401" i="9" s="1"/>
  <c r="Q3400" i="9"/>
  <c r="R3400" i="9" s="1"/>
  <c r="P3400" i="9"/>
  <c r="O3400" i="9"/>
  <c r="M3400" i="9"/>
  <c r="N3400" i="9" s="1"/>
  <c r="L3400" i="9"/>
  <c r="K3400" i="9"/>
  <c r="R3399" i="9"/>
  <c r="Q3399" i="9"/>
  <c r="O3399" i="9"/>
  <c r="P3399" i="9" s="1"/>
  <c r="M3399" i="9"/>
  <c r="N3399" i="9" s="1"/>
  <c r="K3399" i="9"/>
  <c r="L3399" i="9" s="1"/>
  <c r="Q3398" i="9"/>
  <c r="R3398" i="9" s="1"/>
  <c r="O3398" i="9"/>
  <c r="P3398" i="9" s="1"/>
  <c r="M3398" i="9"/>
  <c r="N3398" i="9" s="1"/>
  <c r="K3398" i="9"/>
  <c r="L3398" i="9" s="1"/>
  <c r="R3397" i="9"/>
  <c r="Q3397" i="9"/>
  <c r="P3397" i="9"/>
  <c r="O3397" i="9"/>
  <c r="M3397" i="9"/>
  <c r="N3397" i="9" s="1"/>
  <c r="K3397" i="9"/>
  <c r="L3397" i="9" s="1"/>
  <c r="R3396" i="9"/>
  <c r="Q3396" i="9"/>
  <c r="O3396" i="9"/>
  <c r="P3396" i="9" s="1"/>
  <c r="M3396" i="9"/>
  <c r="N3396" i="9" s="1"/>
  <c r="K3396" i="9"/>
  <c r="L3396" i="9" s="1"/>
  <c r="Q3395" i="9"/>
  <c r="R3395" i="9" s="1"/>
  <c r="P3395" i="9"/>
  <c r="O3395" i="9"/>
  <c r="M3395" i="9"/>
  <c r="N3395" i="9" s="1"/>
  <c r="K3395" i="9"/>
  <c r="L3395" i="9" s="1"/>
  <c r="Q3394" i="9"/>
  <c r="R3394" i="9" s="1"/>
  <c r="O3394" i="9"/>
  <c r="P3394" i="9" s="1"/>
  <c r="M3394" i="9"/>
  <c r="N3394" i="9" s="1"/>
  <c r="L3394" i="9"/>
  <c r="K3394" i="9"/>
  <c r="Q3393" i="9"/>
  <c r="R3393" i="9" s="1"/>
  <c r="P3393" i="9"/>
  <c r="O3393" i="9"/>
  <c r="M3393" i="9"/>
  <c r="N3393" i="9" s="1"/>
  <c r="K3393" i="9"/>
  <c r="L3393" i="9" s="1"/>
  <c r="Q3392" i="9"/>
  <c r="R3392" i="9" s="1"/>
  <c r="O3392" i="9"/>
  <c r="P3392" i="9" s="1"/>
  <c r="M3392" i="9"/>
  <c r="N3392" i="9" s="1"/>
  <c r="L3392" i="9"/>
  <c r="K3392" i="9"/>
  <c r="R3391" i="9"/>
  <c r="Q3391" i="9"/>
  <c r="P3391" i="9"/>
  <c r="O3391" i="9"/>
  <c r="M3391" i="9"/>
  <c r="N3391" i="9" s="1"/>
  <c r="K3391" i="9"/>
  <c r="L3391" i="9" s="1"/>
  <c r="Q3390" i="9"/>
  <c r="R3390" i="9" s="1"/>
  <c r="O3390" i="9"/>
  <c r="P3390" i="9" s="1"/>
  <c r="M3390" i="9"/>
  <c r="N3390" i="9" s="1"/>
  <c r="L3390" i="9"/>
  <c r="K3390" i="9"/>
  <c r="R3389" i="9"/>
  <c r="Q3389" i="9"/>
  <c r="P3389" i="9"/>
  <c r="O3389" i="9"/>
  <c r="M3389" i="9"/>
  <c r="N3389" i="9" s="1"/>
  <c r="L3389" i="9"/>
  <c r="K3389" i="9"/>
  <c r="Q3388" i="9"/>
  <c r="R3388" i="9" s="1"/>
  <c r="O3388" i="9"/>
  <c r="P3388" i="9" s="1"/>
  <c r="M3388" i="9"/>
  <c r="N3388" i="9" s="1"/>
  <c r="K3388" i="9"/>
  <c r="L3388" i="9" s="1"/>
  <c r="Q3387" i="9"/>
  <c r="R3387" i="9" s="1"/>
  <c r="P3387" i="9"/>
  <c r="O3387" i="9"/>
  <c r="M3387" i="9"/>
  <c r="N3387" i="9" s="1"/>
  <c r="K3387" i="9"/>
  <c r="L3387" i="9" s="1"/>
  <c r="Q3386" i="9"/>
  <c r="R3386" i="9" s="1"/>
  <c r="O3386" i="9"/>
  <c r="P3386" i="9" s="1"/>
  <c r="M3386" i="9"/>
  <c r="N3386" i="9" s="1"/>
  <c r="L3386" i="9"/>
  <c r="K3386" i="9"/>
  <c r="R3385" i="9"/>
  <c r="Q3385" i="9"/>
  <c r="O3385" i="9"/>
  <c r="P3385" i="9" s="1"/>
  <c r="M3385" i="9"/>
  <c r="N3385" i="9" s="1"/>
  <c r="K3385" i="9"/>
  <c r="L3385" i="9" s="1"/>
  <c r="Q3384" i="9"/>
  <c r="R3384" i="9" s="1"/>
  <c r="O3384" i="9"/>
  <c r="P3384" i="9" s="1"/>
  <c r="M3384" i="9"/>
  <c r="N3384" i="9" s="1"/>
  <c r="L3384" i="9"/>
  <c r="K3384" i="9"/>
  <c r="Q3383" i="9"/>
  <c r="R3383" i="9" s="1"/>
  <c r="P3383" i="9"/>
  <c r="O3383" i="9"/>
  <c r="M3383" i="9"/>
  <c r="N3383" i="9" s="1"/>
  <c r="K3383" i="9"/>
  <c r="L3383" i="9" s="1"/>
  <c r="Q3382" i="9"/>
  <c r="R3382" i="9" s="1"/>
  <c r="O3382" i="9"/>
  <c r="P3382" i="9" s="1"/>
  <c r="M3382" i="9"/>
  <c r="N3382" i="9" s="1"/>
  <c r="L3382" i="9"/>
  <c r="K3382" i="9"/>
  <c r="Q3381" i="9"/>
  <c r="R3381" i="9" s="1"/>
  <c r="P3381" i="9"/>
  <c r="O3381" i="9"/>
  <c r="M3381" i="9"/>
  <c r="N3381" i="9" s="1"/>
  <c r="K3381" i="9"/>
  <c r="L3381" i="9" s="1"/>
  <c r="Q3380" i="9"/>
  <c r="R3380" i="9" s="1"/>
  <c r="O3380" i="9"/>
  <c r="P3380" i="9" s="1"/>
  <c r="M3380" i="9"/>
  <c r="N3380" i="9" s="1"/>
  <c r="L3380" i="9"/>
  <c r="K3380" i="9"/>
  <c r="Q3379" i="9"/>
  <c r="R3379" i="9" s="1"/>
  <c r="P3379" i="9"/>
  <c r="O3379" i="9"/>
  <c r="M3379" i="9"/>
  <c r="N3379" i="9" s="1"/>
  <c r="K3379" i="9"/>
  <c r="L3379" i="9" s="1"/>
  <c r="Q3378" i="9"/>
  <c r="R3378" i="9" s="1"/>
  <c r="O3378" i="9"/>
  <c r="P3378" i="9" s="1"/>
  <c r="M3378" i="9"/>
  <c r="N3378" i="9" s="1"/>
  <c r="L3378" i="9"/>
  <c r="K3378" i="9"/>
  <c r="Q3377" i="9"/>
  <c r="R3377" i="9" s="1"/>
  <c r="P3377" i="9"/>
  <c r="O3377" i="9"/>
  <c r="M3377" i="9"/>
  <c r="N3377" i="9" s="1"/>
  <c r="K3377" i="9"/>
  <c r="L3377" i="9" s="1"/>
  <c r="Q3376" i="9"/>
  <c r="R3376" i="9" s="1"/>
  <c r="O3376" i="9"/>
  <c r="P3376" i="9" s="1"/>
  <c r="M3376" i="9"/>
  <c r="N3376" i="9" s="1"/>
  <c r="L3376" i="9"/>
  <c r="K3376" i="9"/>
  <c r="Q3375" i="9"/>
  <c r="R3375" i="9" s="1"/>
  <c r="P3375" i="9"/>
  <c r="O3375" i="9"/>
  <c r="M3375" i="9"/>
  <c r="N3375" i="9" s="1"/>
  <c r="K3375" i="9"/>
  <c r="L3375" i="9" s="1"/>
  <c r="Q3374" i="9"/>
  <c r="R3374" i="9" s="1"/>
  <c r="O3374" i="9"/>
  <c r="P3374" i="9" s="1"/>
  <c r="M3374" i="9"/>
  <c r="N3374" i="9" s="1"/>
  <c r="L3374" i="9"/>
  <c r="K3374" i="9"/>
  <c r="R3373" i="9"/>
  <c r="Q3373" i="9"/>
  <c r="P3373" i="9"/>
  <c r="O3373" i="9"/>
  <c r="M3373" i="9"/>
  <c r="N3373" i="9" s="1"/>
  <c r="K3373" i="9"/>
  <c r="L3373" i="9" s="1"/>
  <c r="Q3372" i="9"/>
  <c r="R3372" i="9" s="1"/>
  <c r="O3372" i="9"/>
  <c r="P3372" i="9" s="1"/>
  <c r="N3372" i="9"/>
  <c r="M3372" i="9"/>
  <c r="L3372" i="9"/>
  <c r="K3372" i="9"/>
  <c r="R3371" i="9"/>
  <c r="Q3371" i="9"/>
  <c r="O3371" i="9"/>
  <c r="P3371" i="9" s="1"/>
  <c r="N3371" i="9"/>
  <c r="M3371" i="9"/>
  <c r="K3371" i="9"/>
  <c r="L3371" i="9" s="1"/>
  <c r="Q3370" i="9"/>
  <c r="R3370" i="9" s="1"/>
  <c r="O3370" i="9"/>
  <c r="P3370" i="9" s="1"/>
  <c r="M3370" i="9"/>
  <c r="N3370" i="9" s="1"/>
  <c r="L3370" i="9"/>
  <c r="K3370" i="9"/>
  <c r="R3369" i="9"/>
  <c r="Q3369" i="9"/>
  <c r="O3369" i="9"/>
  <c r="P3369" i="9" s="1"/>
  <c r="M3369" i="9"/>
  <c r="N3369" i="9" s="1"/>
  <c r="K3369" i="9"/>
  <c r="L3369" i="9" s="1"/>
  <c r="Q3368" i="9"/>
  <c r="R3368" i="9" s="1"/>
  <c r="O3368" i="9"/>
  <c r="P3368" i="9" s="1"/>
  <c r="N3368" i="9"/>
  <c r="M3368" i="9"/>
  <c r="K3368" i="9"/>
  <c r="L3368" i="9" s="1"/>
  <c r="R3367" i="9"/>
  <c r="Q3367" i="9"/>
  <c r="O3367" i="9"/>
  <c r="P3367" i="9" s="1"/>
  <c r="M3367" i="9"/>
  <c r="N3367" i="9" s="1"/>
  <c r="K3367" i="9"/>
  <c r="L3367" i="9" s="1"/>
  <c r="Q3366" i="9"/>
  <c r="R3366" i="9" s="1"/>
  <c r="O3366" i="9"/>
  <c r="P3366" i="9" s="1"/>
  <c r="N3366" i="9"/>
  <c r="M3366" i="9"/>
  <c r="L3366" i="9"/>
  <c r="K3366" i="9"/>
  <c r="Q3365" i="9"/>
  <c r="R3365" i="9" s="1"/>
  <c r="O3365" i="9"/>
  <c r="P3365" i="9" s="1"/>
  <c r="M3365" i="9"/>
  <c r="N3365" i="9" s="1"/>
  <c r="K3365" i="9"/>
  <c r="L3365" i="9" s="1"/>
  <c r="Q3364" i="9"/>
  <c r="R3364" i="9" s="1"/>
  <c r="O3364" i="9"/>
  <c r="P3364" i="9" s="1"/>
  <c r="N3364" i="9"/>
  <c r="M3364" i="9"/>
  <c r="L3364" i="9"/>
  <c r="K3364" i="9"/>
  <c r="R3363" i="9"/>
  <c r="Q3363" i="9"/>
  <c r="O3363" i="9"/>
  <c r="P3363" i="9" s="1"/>
  <c r="M3363" i="9"/>
  <c r="N3363" i="9" s="1"/>
  <c r="K3363" i="9"/>
  <c r="L3363" i="9" s="1"/>
  <c r="Q3362" i="9"/>
  <c r="R3362" i="9" s="1"/>
  <c r="O3362" i="9"/>
  <c r="P3362" i="9" s="1"/>
  <c r="M3362" i="9"/>
  <c r="N3362" i="9" s="1"/>
  <c r="L3362" i="9"/>
  <c r="K3362" i="9"/>
  <c r="R3361" i="9"/>
  <c r="Q3361" i="9"/>
  <c r="O3361" i="9"/>
  <c r="P3361" i="9" s="1"/>
  <c r="M3361" i="9"/>
  <c r="N3361" i="9" s="1"/>
  <c r="L3361" i="9"/>
  <c r="K3361" i="9"/>
  <c r="Q3360" i="9"/>
  <c r="R3360" i="9" s="1"/>
  <c r="O3360" i="9"/>
  <c r="P3360" i="9" s="1"/>
  <c r="N3360" i="9"/>
  <c r="M3360" i="9"/>
  <c r="L3360" i="9"/>
  <c r="K3360" i="9"/>
  <c r="Q3359" i="9"/>
  <c r="R3359" i="9" s="1"/>
  <c r="O3359" i="9"/>
  <c r="P3359" i="9" s="1"/>
  <c r="M3359" i="9"/>
  <c r="N3359" i="9" s="1"/>
  <c r="K3359" i="9"/>
  <c r="L3359" i="9" s="1"/>
  <c r="Q3358" i="9"/>
  <c r="R3358" i="9" s="1"/>
  <c r="O3358" i="9"/>
  <c r="P3358" i="9" s="1"/>
  <c r="N3358" i="9"/>
  <c r="M3358" i="9"/>
  <c r="L3358" i="9"/>
  <c r="K3358" i="9"/>
  <c r="Q3357" i="9"/>
  <c r="R3357" i="9" s="1"/>
  <c r="O3357" i="9"/>
  <c r="P3357" i="9" s="1"/>
  <c r="M3357" i="9"/>
  <c r="N3357" i="9" s="1"/>
  <c r="K3357" i="9"/>
  <c r="L3357" i="9" s="1"/>
  <c r="Q3356" i="9"/>
  <c r="R3356" i="9" s="1"/>
  <c r="O3356" i="9"/>
  <c r="P3356" i="9" s="1"/>
  <c r="N3356" i="9"/>
  <c r="M3356" i="9"/>
  <c r="L3356" i="9"/>
  <c r="K3356" i="9"/>
  <c r="Q3355" i="9"/>
  <c r="R3355" i="9" s="1"/>
  <c r="O3355" i="9"/>
  <c r="P3355" i="9" s="1"/>
  <c r="M3355" i="9"/>
  <c r="N3355" i="9" s="1"/>
  <c r="K3355" i="9"/>
  <c r="L3355" i="9" s="1"/>
  <c r="Q3354" i="9"/>
  <c r="R3354" i="9" s="1"/>
  <c r="O3354" i="9"/>
  <c r="P3354" i="9" s="1"/>
  <c r="M3354" i="9"/>
  <c r="N3354" i="9" s="1"/>
  <c r="L3354" i="9"/>
  <c r="K3354" i="9"/>
  <c r="R3353" i="9"/>
  <c r="Q3353" i="9"/>
  <c r="O3353" i="9"/>
  <c r="P3353" i="9" s="1"/>
  <c r="M3353" i="9"/>
  <c r="N3353" i="9" s="1"/>
  <c r="K3353" i="9"/>
  <c r="L3353" i="9" s="1"/>
  <c r="Q3352" i="9"/>
  <c r="R3352" i="9" s="1"/>
  <c r="O3352" i="9"/>
  <c r="P3352" i="9" s="1"/>
  <c r="N3352" i="9"/>
  <c r="M3352" i="9"/>
  <c r="K3352" i="9"/>
  <c r="L3352" i="9" s="1"/>
  <c r="Q3351" i="9"/>
  <c r="R3351" i="9" s="1"/>
  <c r="O3351" i="9"/>
  <c r="P3351" i="9" s="1"/>
  <c r="M3351" i="9"/>
  <c r="N3351" i="9" s="1"/>
  <c r="K3351" i="9"/>
  <c r="L3351" i="9" s="1"/>
  <c r="Q3350" i="9"/>
  <c r="R3350" i="9" s="1"/>
  <c r="O3350" i="9"/>
  <c r="P3350" i="9" s="1"/>
  <c r="N3350" i="9"/>
  <c r="M3350" i="9"/>
  <c r="L3350" i="9"/>
  <c r="K3350" i="9"/>
  <c r="R3349" i="9"/>
  <c r="Q3349" i="9"/>
  <c r="O3349" i="9"/>
  <c r="P3349" i="9" s="1"/>
  <c r="M3349" i="9"/>
  <c r="N3349" i="9" s="1"/>
  <c r="K3349" i="9"/>
  <c r="L3349" i="9" s="1"/>
  <c r="Q3348" i="9"/>
  <c r="R3348" i="9" s="1"/>
  <c r="O3348" i="9"/>
  <c r="P3348" i="9" s="1"/>
  <c r="N3348" i="9"/>
  <c r="M3348" i="9"/>
  <c r="L3348" i="9"/>
  <c r="K3348" i="9"/>
  <c r="R3347" i="9"/>
  <c r="Q3347" i="9"/>
  <c r="O3347" i="9"/>
  <c r="P3347" i="9" s="1"/>
  <c r="N3347" i="9"/>
  <c r="M3347" i="9"/>
  <c r="K3347" i="9"/>
  <c r="L3347" i="9" s="1"/>
  <c r="Q3346" i="9"/>
  <c r="R3346" i="9" s="1"/>
  <c r="O3346" i="9"/>
  <c r="P3346" i="9" s="1"/>
  <c r="N3346" i="9"/>
  <c r="M3346" i="9"/>
  <c r="L3346" i="9"/>
  <c r="K3346" i="9"/>
  <c r="R3345" i="9"/>
  <c r="Q3345" i="9"/>
  <c r="O3345" i="9"/>
  <c r="P3345" i="9" s="1"/>
  <c r="M3345" i="9"/>
  <c r="N3345" i="9" s="1"/>
  <c r="L3345" i="9"/>
  <c r="K3345" i="9"/>
  <c r="Q3344" i="9"/>
  <c r="R3344" i="9" s="1"/>
  <c r="O3344" i="9"/>
  <c r="P3344" i="9" s="1"/>
  <c r="N3344" i="9"/>
  <c r="M3344" i="9"/>
  <c r="K3344" i="9"/>
  <c r="L3344" i="9" s="1"/>
  <c r="Q3343" i="9"/>
  <c r="R3343" i="9" s="1"/>
  <c r="O3343" i="9"/>
  <c r="P3343" i="9" s="1"/>
  <c r="M3343" i="9"/>
  <c r="N3343" i="9" s="1"/>
  <c r="K3343" i="9"/>
  <c r="L3343" i="9" s="1"/>
  <c r="Q3342" i="9"/>
  <c r="R3342" i="9" s="1"/>
  <c r="O3342" i="9"/>
  <c r="P3342" i="9" s="1"/>
  <c r="N3342" i="9"/>
  <c r="M3342" i="9"/>
  <c r="L3342" i="9"/>
  <c r="K3342" i="9"/>
  <c r="Q3341" i="9"/>
  <c r="R3341" i="9" s="1"/>
  <c r="O3341" i="9"/>
  <c r="P3341" i="9" s="1"/>
  <c r="M3341" i="9"/>
  <c r="N3341" i="9" s="1"/>
  <c r="K3341" i="9"/>
  <c r="L3341" i="9" s="1"/>
  <c r="Q3340" i="9"/>
  <c r="R3340" i="9" s="1"/>
  <c r="O3340" i="9"/>
  <c r="P3340" i="9" s="1"/>
  <c r="N3340" i="9"/>
  <c r="M3340" i="9"/>
  <c r="L3340" i="9"/>
  <c r="K3340" i="9"/>
  <c r="R3339" i="9"/>
  <c r="Q3339" i="9"/>
  <c r="O3339" i="9"/>
  <c r="P3339" i="9" s="1"/>
  <c r="N3339" i="9"/>
  <c r="M3339" i="9"/>
  <c r="K3339" i="9"/>
  <c r="L3339" i="9" s="1"/>
  <c r="Q3338" i="9"/>
  <c r="R3338" i="9" s="1"/>
  <c r="O3338" i="9"/>
  <c r="P3338" i="9" s="1"/>
  <c r="M3338" i="9"/>
  <c r="N3338" i="9" s="1"/>
  <c r="L3338" i="9"/>
  <c r="K3338" i="9"/>
  <c r="Q3337" i="9"/>
  <c r="R3337" i="9" s="1"/>
  <c r="O3337" i="9"/>
  <c r="P3337" i="9" s="1"/>
  <c r="M3337" i="9"/>
  <c r="N3337" i="9" s="1"/>
  <c r="K3337" i="9"/>
  <c r="L3337" i="9" s="1"/>
  <c r="Q3336" i="9"/>
  <c r="R3336" i="9" s="1"/>
  <c r="O3336" i="9"/>
  <c r="P3336" i="9" s="1"/>
  <c r="N3336" i="9"/>
  <c r="M3336" i="9"/>
  <c r="L3336" i="9"/>
  <c r="K3336" i="9"/>
  <c r="Q3335" i="9"/>
  <c r="R3335" i="9" s="1"/>
  <c r="O3335" i="9"/>
  <c r="P3335" i="9" s="1"/>
  <c r="M3335" i="9"/>
  <c r="N3335" i="9" s="1"/>
  <c r="K3335" i="9"/>
  <c r="L3335" i="9" s="1"/>
  <c r="Q3334" i="9"/>
  <c r="R3334" i="9" s="1"/>
  <c r="O3334" i="9"/>
  <c r="P3334" i="9" s="1"/>
  <c r="N3334" i="9"/>
  <c r="M3334" i="9"/>
  <c r="L3334" i="9"/>
  <c r="K3334" i="9"/>
  <c r="R3333" i="9"/>
  <c r="Q3333" i="9"/>
  <c r="O3333" i="9"/>
  <c r="P3333" i="9" s="1"/>
  <c r="M3333" i="9"/>
  <c r="N3333" i="9" s="1"/>
  <c r="K3333" i="9"/>
  <c r="L3333" i="9" s="1"/>
  <c r="Q3332" i="9"/>
  <c r="R3332" i="9" s="1"/>
  <c r="O3332" i="9"/>
  <c r="P3332" i="9" s="1"/>
  <c r="N3332" i="9"/>
  <c r="M3332" i="9"/>
  <c r="L3332" i="9"/>
  <c r="K3332" i="9"/>
  <c r="R3331" i="9"/>
  <c r="Q3331" i="9"/>
  <c r="O3331" i="9"/>
  <c r="P3331" i="9" s="1"/>
  <c r="M3331" i="9"/>
  <c r="N3331" i="9" s="1"/>
  <c r="K3331" i="9"/>
  <c r="L3331" i="9" s="1"/>
  <c r="Q3330" i="9"/>
  <c r="R3330" i="9" s="1"/>
  <c r="O3330" i="9"/>
  <c r="P3330" i="9" s="1"/>
  <c r="M3330" i="9"/>
  <c r="N3330" i="9" s="1"/>
  <c r="L3330" i="9"/>
  <c r="K3330" i="9"/>
  <c r="Q3329" i="9"/>
  <c r="R3329" i="9" s="1"/>
  <c r="O3329" i="9"/>
  <c r="P3329" i="9" s="1"/>
  <c r="M3329" i="9"/>
  <c r="N3329" i="9" s="1"/>
  <c r="K3329" i="9"/>
  <c r="L3329" i="9" s="1"/>
  <c r="Q3328" i="9"/>
  <c r="R3328" i="9" s="1"/>
  <c r="O3328" i="9"/>
  <c r="P3328" i="9" s="1"/>
  <c r="N3328" i="9"/>
  <c r="M3328" i="9"/>
  <c r="K3328" i="9"/>
  <c r="L3328" i="9" s="1"/>
  <c r="R3327" i="9"/>
  <c r="Q3327" i="9"/>
  <c r="O3327" i="9"/>
  <c r="P3327" i="9" s="1"/>
  <c r="M3327" i="9"/>
  <c r="N3327" i="9" s="1"/>
  <c r="K3327" i="9"/>
  <c r="L3327" i="9" s="1"/>
  <c r="Q3326" i="9"/>
  <c r="R3326" i="9" s="1"/>
  <c r="O3326" i="9"/>
  <c r="P3326" i="9" s="1"/>
  <c r="N3326" i="9"/>
  <c r="M3326" i="9"/>
  <c r="L3326" i="9"/>
  <c r="K3326" i="9"/>
  <c r="Q3325" i="9"/>
  <c r="R3325" i="9" s="1"/>
  <c r="O3325" i="9"/>
  <c r="P3325" i="9" s="1"/>
  <c r="M3325" i="9"/>
  <c r="N3325" i="9" s="1"/>
  <c r="K3325" i="9"/>
  <c r="L3325" i="9" s="1"/>
  <c r="Q3324" i="9"/>
  <c r="R3324" i="9" s="1"/>
  <c r="O3324" i="9"/>
  <c r="P3324" i="9" s="1"/>
  <c r="N3324" i="9"/>
  <c r="M3324" i="9"/>
  <c r="L3324" i="9"/>
  <c r="K3324" i="9"/>
  <c r="Q3323" i="9"/>
  <c r="R3323" i="9" s="1"/>
  <c r="O3323" i="9"/>
  <c r="P3323" i="9" s="1"/>
  <c r="N3323" i="9"/>
  <c r="M3323" i="9"/>
  <c r="K3323" i="9"/>
  <c r="L3323" i="9" s="1"/>
  <c r="Q3322" i="9"/>
  <c r="R3322" i="9" s="1"/>
  <c r="O3322" i="9"/>
  <c r="P3322" i="9" s="1"/>
  <c r="N3322" i="9"/>
  <c r="M3322" i="9"/>
  <c r="L3322" i="9"/>
  <c r="K3322" i="9"/>
  <c r="Q3321" i="9"/>
  <c r="R3321" i="9" s="1"/>
  <c r="O3321" i="9"/>
  <c r="P3321" i="9" s="1"/>
  <c r="M3321" i="9"/>
  <c r="N3321" i="9" s="1"/>
  <c r="L3321" i="9"/>
  <c r="K3321" i="9"/>
  <c r="Q3320" i="9"/>
  <c r="R3320" i="9" s="1"/>
  <c r="O3320" i="9"/>
  <c r="P3320" i="9" s="1"/>
  <c r="N3320" i="9"/>
  <c r="M3320" i="9"/>
  <c r="L3320" i="9"/>
  <c r="K3320" i="9"/>
  <c r="Q3319" i="9"/>
  <c r="R3319" i="9" s="1"/>
  <c r="O3319" i="9"/>
  <c r="P3319" i="9" s="1"/>
  <c r="M3319" i="9"/>
  <c r="N3319" i="9" s="1"/>
  <c r="K3319" i="9"/>
  <c r="L3319" i="9" s="1"/>
  <c r="Q3318" i="9"/>
  <c r="R3318" i="9" s="1"/>
  <c r="O3318" i="9"/>
  <c r="P3318" i="9" s="1"/>
  <c r="N3318" i="9"/>
  <c r="M3318" i="9"/>
  <c r="L3318" i="9"/>
  <c r="K3318" i="9"/>
  <c r="Q3317" i="9"/>
  <c r="R3317" i="9" s="1"/>
  <c r="O3317" i="9"/>
  <c r="P3317" i="9" s="1"/>
  <c r="M3317" i="9"/>
  <c r="N3317" i="9" s="1"/>
  <c r="K3317" i="9"/>
  <c r="L3317" i="9" s="1"/>
  <c r="Q3316" i="9"/>
  <c r="R3316" i="9" s="1"/>
  <c r="O3316" i="9"/>
  <c r="P3316" i="9" s="1"/>
  <c r="N3316" i="9"/>
  <c r="M3316" i="9"/>
  <c r="L3316" i="9"/>
  <c r="K3316" i="9"/>
  <c r="R3315" i="9"/>
  <c r="Q3315" i="9"/>
  <c r="O3315" i="9"/>
  <c r="P3315" i="9" s="1"/>
  <c r="M3315" i="9"/>
  <c r="N3315" i="9" s="1"/>
  <c r="K3315" i="9"/>
  <c r="L3315" i="9" s="1"/>
  <c r="Q3314" i="9"/>
  <c r="R3314" i="9" s="1"/>
  <c r="O3314" i="9"/>
  <c r="P3314" i="9" s="1"/>
  <c r="M3314" i="9"/>
  <c r="N3314" i="9" s="1"/>
  <c r="L3314" i="9"/>
  <c r="K3314" i="9"/>
  <c r="Q3313" i="9"/>
  <c r="R3313" i="9" s="1"/>
  <c r="O3313" i="9"/>
  <c r="P3313" i="9" s="1"/>
  <c r="M3313" i="9"/>
  <c r="N3313" i="9" s="1"/>
  <c r="K3313" i="9"/>
  <c r="L3313" i="9" s="1"/>
  <c r="Q3312" i="9"/>
  <c r="R3312" i="9" s="1"/>
  <c r="O3312" i="9"/>
  <c r="P3312" i="9" s="1"/>
  <c r="N3312" i="9"/>
  <c r="M3312" i="9"/>
  <c r="L3312" i="9"/>
  <c r="K3312" i="9"/>
  <c r="R3311" i="9"/>
  <c r="Q3311" i="9"/>
  <c r="O3311" i="9"/>
  <c r="P3311" i="9" s="1"/>
  <c r="M3311" i="9"/>
  <c r="N3311" i="9" s="1"/>
  <c r="K3311" i="9"/>
  <c r="L3311" i="9" s="1"/>
  <c r="Q3310" i="9"/>
  <c r="R3310" i="9" s="1"/>
  <c r="O3310" i="9"/>
  <c r="P3310" i="9" s="1"/>
  <c r="N3310" i="9"/>
  <c r="M3310" i="9"/>
  <c r="L3310" i="9"/>
  <c r="K3310" i="9"/>
  <c r="R3309" i="9"/>
  <c r="Q3309" i="9"/>
  <c r="O3309" i="9"/>
  <c r="P3309" i="9" s="1"/>
  <c r="M3309" i="9"/>
  <c r="N3309" i="9" s="1"/>
  <c r="K3309" i="9"/>
  <c r="L3309" i="9" s="1"/>
  <c r="Q3308" i="9"/>
  <c r="R3308" i="9" s="1"/>
  <c r="O3308" i="9"/>
  <c r="P3308" i="9" s="1"/>
  <c r="N3308" i="9"/>
  <c r="M3308" i="9"/>
  <c r="L3308" i="9"/>
  <c r="K3308" i="9"/>
  <c r="R3307" i="9"/>
  <c r="Q3307" i="9"/>
  <c r="O3307" i="9"/>
  <c r="P3307" i="9" s="1"/>
  <c r="M3307" i="9"/>
  <c r="N3307" i="9" s="1"/>
  <c r="K3307" i="9"/>
  <c r="L3307" i="9" s="1"/>
  <c r="Q3306" i="9"/>
  <c r="R3306" i="9" s="1"/>
  <c r="O3306" i="9"/>
  <c r="P3306" i="9" s="1"/>
  <c r="N3306" i="9"/>
  <c r="M3306" i="9"/>
  <c r="L3306" i="9"/>
  <c r="K3306" i="9"/>
  <c r="Q3305" i="9"/>
  <c r="R3305" i="9" s="1"/>
  <c r="O3305" i="9"/>
  <c r="P3305" i="9" s="1"/>
  <c r="M3305" i="9"/>
  <c r="N3305" i="9" s="1"/>
  <c r="L3305" i="9"/>
  <c r="K3305" i="9"/>
  <c r="Q3304" i="9"/>
  <c r="R3304" i="9" s="1"/>
  <c r="O3304" i="9"/>
  <c r="P3304" i="9" s="1"/>
  <c r="N3304" i="9"/>
  <c r="M3304" i="9"/>
  <c r="K3304" i="9"/>
  <c r="L3304" i="9" s="1"/>
  <c r="Q3303" i="9"/>
  <c r="R3303" i="9" s="1"/>
  <c r="O3303" i="9"/>
  <c r="P3303" i="9" s="1"/>
  <c r="M3303" i="9"/>
  <c r="N3303" i="9" s="1"/>
  <c r="K3303" i="9"/>
  <c r="L3303" i="9" s="1"/>
  <c r="Q3302" i="9"/>
  <c r="R3302" i="9" s="1"/>
  <c r="O3302" i="9"/>
  <c r="P3302" i="9" s="1"/>
  <c r="N3302" i="9"/>
  <c r="M3302" i="9"/>
  <c r="L3302" i="9"/>
  <c r="K3302" i="9"/>
  <c r="Q3301" i="9"/>
  <c r="R3301" i="9" s="1"/>
  <c r="O3301" i="9"/>
  <c r="P3301" i="9" s="1"/>
  <c r="M3301" i="9"/>
  <c r="N3301" i="9" s="1"/>
  <c r="K3301" i="9"/>
  <c r="L3301" i="9" s="1"/>
  <c r="Q3300" i="9"/>
  <c r="R3300" i="9" s="1"/>
  <c r="O3300" i="9"/>
  <c r="P3300" i="9" s="1"/>
  <c r="N3300" i="9"/>
  <c r="M3300" i="9"/>
  <c r="L3300" i="9"/>
  <c r="K3300" i="9"/>
  <c r="Q3299" i="9"/>
  <c r="R3299" i="9" s="1"/>
  <c r="O3299" i="9"/>
  <c r="P3299" i="9" s="1"/>
  <c r="N3299" i="9"/>
  <c r="M3299" i="9"/>
  <c r="K3299" i="9"/>
  <c r="L3299" i="9" s="1"/>
  <c r="Q3298" i="9"/>
  <c r="R3298" i="9" s="1"/>
  <c r="O3298" i="9"/>
  <c r="P3298" i="9" s="1"/>
  <c r="N3298" i="9"/>
  <c r="M3298" i="9"/>
  <c r="L3298" i="9"/>
  <c r="K3298" i="9"/>
  <c r="R3297" i="9"/>
  <c r="Q3297" i="9"/>
  <c r="O3297" i="9"/>
  <c r="P3297" i="9" s="1"/>
  <c r="M3297" i="9"/>
  <c r="N3297" i="9" s="1"/>
  <c r="L3297" i="9"/>
  <c r="K3297" i="9"/>
  <c r="Q3296" i="9"/>
  <c r="R3296" i="9" s="1"/>
  <c r="O3296" i="9"/>
  <c r="P3296" i="9" s="1"/>
  <c r="N3296" i="9"/>
  <c r="M3296" i="9"/>
  <c r="L3296" i="9"/>
  <c r="K3296" i="9"/>
  <c r="Q3295" i="9"/>
  <c r="R3295" i="9" s="1"/>
  <c r="O3295" i="9"/>
  <c r="P3295" i="9" s="1"/>
  <c r="M3295" i="9"/>
  <c r="N3295" i="9" s="1"/>
  <c r="K3295" i="9"/>
  <c r="L3295" i="9" s="1"/>
  <c r="Q3294" i="9"/>
  <c r="R3294" i="9" s="1"/>
  <c r="O3294" i="9"/>
  <c r="P3294" i="9" s="1"/>
  <c r="N3294" i="9"/>
  <c r="M3294" i="9"/>
  <c r="L3294" i="9"/>
  <c r="K3294" i="9"/>
  <c r="Q3293" i="9"/>
  <c r="R3293" i="9" s="1"/>
  <c r="O3293" i="9"/>
  <c r="P3293" i="9" s="1"/>
  <c r="M3293" i="9"/>
  <c r="N3293" i="9" s="1"/>
  <c r="K3293" i="9"/>
  <c r="L3293" i="9" s="1"/>
  <c r="Q3292" i="9"/>
  <c r="R3292" i="9" s="1"/>
  <c r="O3292" i="9"/>
  <c r="P3292" i="9" s="1"/>
  <c r="N3292" i="9"/>
  <c r="M3292" i="9"/>
  <c r="L3292" i="9"/>
  <c r="K3292" i="9"/>
  <c r="R3291" i="9"/>
  <c r="Q3291" i="9"/>
  <c r="O3291" i="9"/>
  <c r="P3291" i="9" s="1"/>
  <c r="M3291" i="9"/>
  <c r="N3291" i="9" s="1"/>
  <c r="K3291" i="9"/>
  <c r="L3291" i="9" s="1"/>
  <c r="Q3290" i="9"/>
  <c r="R3290" i="9" s="1"/>
  <c r="O3290" i="9"/>
  <c r="P3290" i="9" s="1"/>
  <c r="M3290" i="9"/>
  <c r="N3290" i="9" s="1"/>
  <c r="L3290" i="9"/>
  <c r="K3290" i="9"/>
  <c r="Q3289" i="9"/>
  <c r="R3289" i="9" s="1"/>
  <c r="O3289" i="9"/>
  <c r="P3289" i="9" s="1"/>
  <c r="M3289" i="9"/>
  <c r="N3289" i="9" s="1"/>
  <c r="K3289" i="9"/>
  <c r="L3289" i="9" s="1"/>
  <c r="Q3288" i="9"/>
  <c r="R3288" i="9" s="1"/>
  <c r="O3288" i="9"/>
  <c r="P3288" i="9" s="1"/>
  <c r="N3288" i="9"/>
  <c r="M3288" i="9"/>
  <c r="K3288" i="9"/>
  <c r="L3288" i="9" s="1"/>
  <c r="R3287" i="9"/>
  <c r="Q3287" i="9"/>
  <c r="O3287" i="9"/>
  <c r="P3287" i="9" s="1"/>
  <c r="M3287" i="9"/>
  <c r="N3287" i="9" s="1"/>
  <c r="K3287" i="9"/>
  <c r="L3287" i="9" s="1"/>
  <c r="Q3286" i="9"/>
  <c r="R3286" i="9" s="1"/>
  <c r="O3286" i="9"/>
  <c r="P3286" i="9" s="1"/>
  <c r="N3286" i="9"/>
  <c r="M3286" i="9"/>
  <c r="L3286" i="9"/>
  <c r="K3286" i="9"/>
  <c r="R3285" i="9"/>
  <c r="Q3285" i="9"/>
  <c r="O3285" i="9"/>
  <c r="P3285" i="9" s="1"/>
  <c r="M3285" i="9"/>
  <c r="N3285" i="9" s="1"/>
  <c r="K3285" i="9"/>
  <c r="L3285" i="9" s="1"/>
  <c r="Q3284" i="9"/>
  <c r="R3284" i="9" s="1"/>
  <c r="O3284" i="9"/>
  <c r="P3284" i="9" s="1"/>
  <c r="N3284" i="9"/>
  <c r="M3284" i="9"/>
  <c r="L3284" i="9"/>
  <c r="K3284" i="9"/>
  <c r="Q3283" i="9"/>
  <c r="R3283" i="9" s="1"/>
  <c r="O3283" i="9"/>
  <c r="P3283" i="9" s="1"/>
  <c r="N3283" i="9"/>
  <c r="M3283" i="9"/>
  <c r="K3283" i="9"/>
  <c r="L3283" i="9" s="1"/>
  <c r="Q3282" i="9"/>
  <c r="R3282" i="9" s="1"/>
  <c r="O3282" i="9"/>
  <c r="P3282" i="9" s="1"/>
  <c r="N3282" i="9"/>
  <c r="M3282" i="9"/>
  <c r="L3282" i="9"/>
  <c r="K3282" i="9"/>
  <c r="Q3281" i="9"/>
  <c r="R3281" i="9" s="1"/>
  <c r="O3281" i="9"/>
  <c r="P3281" i="9" s="1"/>
  <c r="M3281" i="9"/>
  <c r="N3281" i="9" s="1"/>
  <c r="L3281" i="9"/>
  <c r="K3281" i="9"/>
  <c r="K3280" i="9"/>
  <c r="L3280" i="9" s="1"/>
  <c r="S3279" i="9"/>
  <c r="T3279" i="9" s="1"/>
  <c r="R3279" i="9"/>
  <c r="O3279" i="9"/>
  <c r="P3279" i="9" s="1"/>
  <c r="M3279" i="9"/>
  <c r="N3279" i="9" s="1"/>
  <c r="L3279" i="9"/>
  <c r="K3279" i="9"/>
  <c r="S3278" i="9"/>
  <c r="T3278" i="9" s="1"/>
  <c r="R3278" i="9"/>
  <c r="O3278" i="9"/>
  <c r="P3278" i="9" s="1"/>
  <c r="N3278" i="9"/>
  <c r="M3278" i="9"/>
  <c r="K3278" i="9"/>
  <c r="L3278" i="9" s="1"/>
  <c r="S3277" i="9"/>
  <c r="T3277" i="9" s="1"/>
  <c r="R3277" i="9"/>
  <c r="P3277" i="9"/>
  <c r="O3277" i="9"/>
  <c r="N3277" i="9"/>
  <c r="M3277" i="9"/>
  <c r="L3277" i="9"/>
  <c r="K3277" i="9"/>
  <c r="T3276" i="9"/>
  <c r="S3276" i="9"/>
  <c r="R3276" i="9"/>
  <c r="O3276" i="9"/>
  <c r="P3276" i="9" s="1"/>
  <c r="M3276" i="9"/>
  <c r="N3276" i="9" s="1"/>
  <c r="L3276" i="9"/>
  <c r="K3276" i="9"/>
  <c r="T3275" i="9"/>
  <c r="S3275" i="9"/>
  <c r="R3275" i="9"/>
  <c r="P3275" i="9"/>
  <c r="O3275" i="9"/>
  <c r="M3275" i="9"/>
  <c r="N3275" i="9" s="1"/>
  <c r="K3275" i="9"/>
  <c r="L3275" i="9" s="1"/>
  <c r="S3274" i="9"/>
  <c r="T3274" i="9" s="1"/>
  <c r="R3274" i="9"/>
  <c r="O3274" i="9"/>
  <c r="P3274" i="9" s="1"/>
  <c r="M3274" i="9"/>
  <c r="N3274" i="9" s="1"/>
  <c r="K3274" i="9"/>
  <c r="L3274" i="9" s="1"/>
  <c r="S3273" i="9"/>
  <c r="T3273" i="9" s="1"/>
  <c r="R3273" i="9"/>
  <c r="P3273" i="9"/>
  <c r="O3273" i="9"/>
  <c r="N3273" i="9"/>
  <c r="M3273" i="9"/>
  <c r="L3273" i="9"/>
  <c r="K3273" i="9"/>
  <c r="T3272" i="9"/>
  <c r="S3272" i="9"/>
  <c r="R3272" i="9"/>
  <c r="O3272" i="9"/>
  <c r="P3272" i="9" s="1"/>
  <c r="M3272" i="9"/>
  <c r="N3272" i="9" s="1"/>
  <c r="K3272" i="9"/>
  <c r="L3272" i="9" s="1"/>
  <c r="S3271" i="9"/>
  <c r="T3271" i="9" s="1"/>
  <c r="R3271" i="9"/>
  <c r="P3271" i="9"/>
  <c r="O3271" i="9"/>
  <c r="N3271" i="9"/>
  <c r="M3271" i="9"/>
  <c r="L3271" i="9"/>
  <c r="K3271" i="9"/>
  <c r="S3270" i="9"/>
  <c r="T3270" i="9" s="1"/>
  <c r="R3270" i="9"/>
  <c r="O3270" i="9"/>
  <c r="P3270" i="9" s="1"/>
  <c r="M3270" i="9"/>
  <c r="N3270" i="9" s="1"/>
  <c r="K3270" i="9"/>
  <c r="L3270" i="9" s="1"/>
  <c r="S3269" i="9"/>
  <c r="T3269" i="9" s="1"/>
  <c r="R3269" i="9"/>
  <c r="P3269" i="9"/>
  <c r="O3269" i="9"/>
  <c r="M3269" i="9"/>
  <c r="N3269" i="9" s="1"/>
  <c r="L3269" i="9"/>
  <c r="K3269" i="9"/>
  <c r="T3268" i="9"/>
  <c r="S3268" i="9"/>
  <c r="R3268" i="9"/>
  <c r="O3268" i="9"/>
  <c r="P3268" i="9" s="1"/>
  <c r="M3268" i="9"/>
  <c r="N3268" i="9" s="1"/>
  <c r="K3268" i="9"/>
  <c r="L3268" i="9" s="1"/>
  <c r="S3267" i="9"/>
  <c r="T3267" i="9" s="1"/>
  <c r="R3267" i="9"/>
  <c r="O3267" i="9"/>
  <c r="P3267" i="9" s="1"/>
  <c r="N3267" i="9"/>
  <c r="M3267" i="9"/>
  <c r="L3267" i="9"/>
  <c r="K3267" i="9"/>
  <c r="S3266" i="9"/>
  <c r="T3266" i="9" s="1"/>
  <c r="R3266" i="9"/>
  <c r="P3266" i="9"/>
  <c r="O3266" i="9"/>
  <c r="M3266" i="9"/>
  <c r="N3266" i="9" s="1"/>
  <c r="K3266" i="9"/>
  <c r="L3266" i="9" s="1"/>
  <c r="S3265" i="9"/>
  <c r="T3265" i="9" s="1"/>
  <c r="R3265" i="9"/>
  <c r="P3265" i="9"/>
  <c r="O3265" i="9"/>
  <c r="N3265" i="9"/>
  <c r="M3265" i="9"/>
  <c r="L3265" i="9"/>
  <c r="K3265" i="9"/>
  <c r="S3264" i="9"/>
  <c r="T3264" i="9" s="1"/>
  <c r="R3264" i="9"/>
  <c r="O3264" i="9"/>
  <c r="P3264" i="9" s="1"/>
  <c r="M3264" i="9"/>
  <c r="N3264" i="9" s="1"/>
  <c r="K3264" i="9"/>
  <c r="L3264" i="9" s="1"/>
  <c r="S3263" i="9"/>
  <c r="T3263" i="9" s="1"/>
  <c r="R3263" i="9"/>
  <c r="P3263" i="9"/>
  <c r="O3263" i="9"/>
  <c r="N3263" i="9"/>
  <c r="M3263" i="9"/>
  <c r="K3263" i="9"/>
  <c r="L3263" i="9" s="1"/>
  <c r="T3262" i="9"/>
  <c r="S3262" i="9"/>
  <c r="R3262" i="9"/>
  <c r="O3262" i="9"/>
  <c r="P3262" i="9" s="1"/>
  <c r="M3262" i="9"/>
  <c r="N3262" i="9" s="1"/>
  <c r="L3262" i="9"/>
  <c r="K3262" i="9"/>
  <c r="Q3261" i="9"/>
  <c r="R3261" i="9" s="1"/>
  <c r="O3261" i="9"/>
  <c r="P3261" i="9" s="1"/>
  <c r="M3261" i="9"/>
  <c r="N3261" i="9" s="1"/>
  <c r="L3261" i="9"/>
  <c r="K3261" i="9"/>
  <c r="Q3260" i="9"/>
  <c r="R3260" i="9" s="1"/>
  <c r="O3260" i="9"/>
  <c r="P3260" i="9" s="1"/>
  <c r="M3260" i="9"/>
  <c r="N3260" i="9" s="1"/>
  <c r="K3260" i="9"/>
  <c r="L3260" i="9" s="1"/>
  <c r="Q3259" i="9"/>
  <c r="R3259" i="9" s="1"/>
  <c r="O3259" i="9"/>
  <c r="P3259" i="9" s="1"/>
  <c r="M3259" i="9"/>
  <c r="N3259" i="9" s="1"/>
  <c r="K3259" i="9"/>
  <c r="L3259" i="9" s="1"/>
  <c r="Q3258" i="9"/>
  <c r="R3258" i="9" s="1"/>
  <c r="O3258" i="9"/>
  <c r="P3258" i="9" s="1"/>
  <c r="M3258" i="9"/>
  <c r="N3258" i="9" s="1"/>
  <c r="K3258" i="9"/>
  <c r="L3258" i="9" s="1"/>
  <c r="Q3257" i="9"/>
  <c r="R3257" i="9" s="1"/>
  <c r="O3257" i="9"/>
  <c r="P3257" i="9" s="1"/>
  <c r="M3257" i="9"/>
  <c r="N3257" i="9" s="1"/>
  <c r="K3257" i="9"/>
  <c r="L3257" i="9" s="1"/>
  <c r="Q3256" i="9"/>
  <c r="R3256" i="9" s="1"/>
  <c r="O3256" i="9"/>
  <c r="P3256" i="9" s="1"/>
  <c r="M3256" i="9"/>
  <c r="N3256" i="9" s="1"/>
  <c r="L3256" i="9"/>
  <c r="K3256" i="9"/>
  <c r="Q3255" i="9"/>
  <c r="R3255" i="9" s="1"/>
  <c r="O3255" i="9"/>
  <c r="P3255" i="9" s="1"/>
  <c r="M3255" i="9"/>
  <c r="N3255" i="9" s="1"/>
  <c r="L3255" i="9"/>
  <c r="K3255" i="9"/>
  <c r="Q3254" i="9"/>
  <c r="R3254" i="9" s="1"/>
  <c r="O3254" i="9"/>
  <c r="P3254" i="9" s="1"/>
  <c r="M3254" i="9"/>
  <c r="N3254" i="9" s="1"/>
  <c r="L3254" i="9"/>
  <c r="K3254" i="9"/>
  <c r="Q3253" i="9"/>
  <c r="R3253" i="9" s="1"/>
  <c r="O3253" i="9"/>
  <c r="P3253" i="9" s="1"/>
  <c r="M3253" i="9"/>
  <c r="N3253" i="9" s="1"/>
  <c r="L3253" i="9"/>
  <c r="K3253" i="9"/>
  <c r="Q3252" i="9"/>
  <c r="R3252" i="9" s="1"/>
  <c r="O3252" i="9"/>
  <c r="P3252" i="9" s="1"/>
  <c r="M3252" i="9"/>
  <c r="N3252" i="9" s="1"/>
  <c r="K3252" i="9"/>
  <c r="L3252" i="9" s="1"/>
  <c r="Q3251" i="9"/>
  <c r="R3251" i="9" s="1"/>
  <c r="O3251" i="9"/>
  <c r="P3251" i="9" s="1"/>
  <c r="M3251" i="9"/>
  <c r="N3251" i="9" s="1"/>
  <c r="K3251" i="9"/>
  <c r="L3251" i="9" s="1"/>
  <c r="Q3250" i="9"/>
  <c r="R3250" i="9" s="1"/>
  <c r="O3250" i="9"/>
  <c r="P3250" i="9" s="1"/>
  <c r="M3250" i="9"/>
  <c r="N3250" i="9" s="1"/>
  <c r="K3250" i="9"/>
  <c r="L3250" i="9" s="1"/>
  <c r="Q3249" i="9"/>
  <c r="R3249" i="9" s="1"/>
  <c r="O3249" i="9"/>
  <c r="P3249" i="9" s="1"/>
  <c r="M3249" i="9"/>
  <c r="N3249" i="9" s="1"/>
  <c r="K3249" i="9"/>
  <c r="L3249" i="9" s="1"/>
  <c r="Q3248" i="9"/>
  <c r="R3248" i="9" s="1"/>
  <c r="O3248" i="9"/>
  <c r="P3248" i="9" s="1"/>
  <c r="M3248" i="9"/>
  <c r="N3248" i="9" s="1"/>
  <c r="L3248" i="9"/>
  <c r="K3248" i="9"/>
  <c r="Q3247" i="9"/>
  <c r="R3247" i="9" s="1"/>
  <c r="O3247" i="9"/>
  <c r="P3247" i="9" s="1"/>
  <c r="M3247" i="9"/>
  <c r="N3247" i="9" s="1"/>
  <c r="L3247" i="9"/>
  <c r="K3247" i="9"/>
  <c r="Q3246" i="9"/>
  <c r="R3246" i="9" s="1"/>
  <c r="O3246" i="9"/>
  <c r="P3246" i="9" s="1"/>
  <c r="M3246" i="9"/>
  <c r="N3246" i="9" s="1"/>
  <c r="L3246" i="9"/>
  <c r="K3246" i="9"/>
  <c r="Q3245" i="9"/>
  <c r="R3245" i="9" s="1"/>
  <c r="O3245" i="9"/>
  <c r="P3245" i="9" s="1"/>
  <c r="M3245" i="9"/>
  <c r="N3245" i="9" s="1"/>
  <c r="L3245" i="9"/>
  <c r="K3245" i="9"/>
  <c r="Q3244" i="9"/>
  <c r="R3244" i="9" s="1"/>
  <c r="O3244" i="9"/>
  <c r="P3244" i="9" s="1"/>
  <c r="M3244" i="9"/>
  <c r="N3244" i="9" s="1"/>
  <c r="K3244" i="9"/>
  <c r="L3244" i="9" s="1"/>
  <c r="Q3243" i="9"/>
  <c r="R3243" i="9" s="1"/>
  <c r="O3243" i="9"/>
  <c r="P3243" i="9" s="1"/>
  <c r="M3243" i="9"/>
  <c r="N3243" i="9" s="1"/>
  <c r="K3243" i="9"/>
  <c r="L3243" i="9" s="1"/>
  <c r="Q3242" i="9"/>
  <c r="R3242" i="9" s="1"/>
  <c r="O3242" i="9"/>
  <c r="P3242" i="9" s="1"/>
  <c r="M3242" i="9"/>
  <c r="N3242" i="9" s="1"/>
  <c r="K3242" i="9"/>
  <c r="L3242" i="9" s="1"/>
  <c r="Q3241" i="9"/>
  <c r="R3241" i="9" s="1"/>
  <c r="O3241" i="9"/>
  <c r="P3241" i="9" s="1"/>
  <c r="M3241" i="9"/>
  <c r="N3241" i="9" s="1"/>
  <c r="K3241" i="9"/>
  <c r="L3241" i="9" s="1"/>
  <c r="Q3240" i="9"/>
  <c r="R3240" i="9" s="1"/>
  <c r="O3240" i="9"/>
  <c r="P3240" i="9" s="1"/>
  <c r="M3240" i="9"/>
  <c r="N3240" i="9" s="1"/>
  <c r="L3240" i="9"/>
  <c r="K3240" i="9"/>
  <c r="Q3239" i="9"/>
  <c r="R3239" i="9" s="1"/>
  <c r="O3239" i="9"/>
  <c r="P3239" i="9" s="1"/>
  <c r="M3239" i="9"/>
  <c r="N3239" i="9" s="1"/>
  <c r="L3239" i="9"/>
  <c r="K3239" i="9"/>
  <c r="Q3238" i="9"/>
  <c r="R3238" i="9" s="1"/>
  <c r="O3238" i="9"/>
  <c r="P3238" i="9" s="1"/>
  <c r="M3238" i="9"/>
  <c r="N3238" i="9" s="1"/>
  <c r="L3238" i="9"/>
  <c r="K3238" i="9"/>
  <c r="Q3237" i="9"/>
  <c r="R3237" i="9" s="1"/>
  <c r="O3237" i="9"/>
  <c r="P3237" i="9" s="1"/>
  <c r="M3237" i="9"/>
  <c r="N3237" i="9" s="1"/>
  <c r="L3237" i="9"/>
  <c r="K3237" i="9"/>
  <c r="Q3236" i="9"/>
  <c r="R3236" i="9" s="1"/>
  <c r="O3236" i="9"/>
  <c r="P3236" i="9" s="1"/>
  <c r="M3236" i="9"/>
  <c r="N3236" i="9" s="1"/>
  <c r="K3236" i="9"/>
  <c r="L3236" i="9" s="1"/>
  <c r="Q3235" i="9"/>
  <c r="R3235" i="9" s="1"/>
  <c r="O3235" i="9"/>
  <c r="P3235" i="9" s="1"/>
  <c r="M3235" i="9"/>
  <c r="N3235" i="9" s="1"/>
  <c r="K3235" i="9"/>
  <c r="L3235" i="9" s="1"/>
  <c r="Q3234" i="9"/>
  <c r="R3234" i="9" s="1"/>
  <c r="O3234" i="9"/>
  <c r="P3234" i="9" s="1"/>
  <c r="M3234" i="9"/>
  <c r="N3234" i="9" s="1"/>
  <c r="K3234" i="9"/>
  <c r="L3234" i="9" s="1"/>
  <c r="Q3233" i="9"/>
  <c r="R3233" i="9" s="1"/>
  <c r="O3233" i="9"/>
  <c r="P3233" i="9" s="1"/>
  <c r="M3233" i="9"/>
  <c r="N3233" i="9" s="1"/>
  <c r="K3233" i="9"/>
  <c r="L3233" i="9" s="1"/>
  <c r="Q3232" i="9"/>
  <c r="R3232" i="9" s="1"/>
  <c r="O3232" i="9"/>
  <c r="P3232" i="9" s="1"/>
  <c r="M3232" i="9"/>
  <c r="N3232" i="9" s="1"/>
  <c r="L3232" i="9"/>
  <c r="K3232" i="9"/>
  <c r="Q3231" i="9"/>
  <c r="R3231" i="9" s="1"/>
  <c r="O3231" i="9"/>
  <c r="P3231" i="9" s="1"/>
  <c r="M3231" i="9"/>
  <c r="N3231" i="9" s="1"/>
  <c r="L3231" i="9"/>
  <c r="K3231" i="9"/>
  <c r="Q3230" i="9"/>
  <c r="R3230" i="9" s="1"/>
  <c r="O3230" i="9"/>
  <c r="P3230" i="9" s="1"/>
  <c r="M3230" i="9"/>
  <c r="N3230" i="9" s="1"/>
  <c r="L3230" i="9"/>
  <c r="K3230" i="9"/>
  <c r="Q3229" i="9"/>
  <c r="R3229" i="9" s="1"/>
  <c r="O3229" i="9"/>
  <c r="P3229" i="9" s="1"/>
  <c r="M3229" i="9"/>
  <c r="N3229" i="9" s="1"/>
  <c r="L3229" i="9"/>
  <c r="K3229" i="9"/>
  <c r="Q3228" i="9"/>
  <c r="R3228" i="9" s="1"/>
  <c r="O3228" i="9"/>
  <c r="P3228" i="9" s="1"/>
  <c r="M3228" i="9"/>
  <c r="N3228" i="9" s="1"/>
  <c r="K3228" i="9"/>
  <c r="L3228" i="9" s="1"/>
  <c r="Q3227" i="9"/>
  <c r="R3227" i="9" s="1"/>
  <c r="O3227" i="9"/>
  <c r="P3227" i="9" s="1"/>
  <c r="M3227" i="9"/>
  <c r="N3227" i="9" s="1"/>
  <c r="K3227" i="9"/>
  <c r="L3227" i="9" s="1"/>
  <c r="Q3226" i="9"/>
  <c r="R3226" i="9" s="1"/>
  <c r="O3226" i="9"/>
  <c r="P3226" i="9" s="1"/>
  <c r="M3226" i="9"/>
  <c r="N3226" i="9" s="1"/>
  <c r="K3226" i="9"/>
  <c r="L3226" i="9" s="1"/>
  <c r="Q3225" i="9"/>
  <c r="R3225" i="9" s="1"/>
  <c r="O3225" i="9"/>
  <c r="P3225" i="9" s="1"/>
  <c r="M3225" i="9"/>
  <c r="N3225" i="9" s="1"/>
  <c r="K3225" i="9"/>
  <c r="L3225" i="9" s="1"/>
  <c r="Q3224" i="9"/>
  <c r="R3224" i="9" s="1"/>
  <c r="O3224" i="9"/>
  <c r="P3224" i="9" s="1"/>
  <c r="M3224" i="9"/>
  <c r="N3224" i="9" s="1"/>
  <c r="L3224" i="9"/>
  <c r="K3224" i="9"/>
  <c r="Q3223" i="9"/>
  <c r="R3223" i="9" s="1"/>
  <c r="O3223" i="9"/>
  <c r="P3223" i="9" s="1"/>
  <c r="M3223" i="9"/>
  <c r="N3223" i="9" s="1"/>
  <c r="L3223" i="9"/>
  <c r="K3223" i="9"/>
  <c r="Q3222" i="9"/>
  <c r="R3222" i="9" s="1"/>
  <c r="O3222" i="9"/>
  <c r="P3222" i="9" s="1"/>
  <c r="M3222" i="9"/>
  <c r="N3222" i="9" s="1"/>
  <c r="L3222" i="9"/>
  <c r="K3222" i="9"/>
  <c r="Q3221" i="9"/>
  <c r="R3221" i="9" s="1"/>
  <c r="O3221" i="9"/>
  <c r="P3221" i="9" s="1"/>
  <c r="M3221" i="9"/>
  <c r="N3221" i="9" s="1"/>
  <c r="L3221" i="9"/>
  <c r="K3221" i="9"/>
  <c r="Q3220" i="9"/>
  <c r="R3220" i="9" s="1"/>
  <c r="O3220" i="9"/>
  <c r="P3220" i="9" s="1"/>
  <c r="M3220" i="9"/>
  <c r="N3220" i="9" s="1"/>
  <c r="K3220" i="9"/>
  <c r="L3220" i="9" s="1"/>
  <c r="Q3219" i="9"/>
  <c r="R3219" i="9" s="1"/>
  <c r="O3219" i="9"/>
  <c r="P3219" i="9" s="1"/>
  <c r="M3219" i="9"/>
  <c r="N3219" i="9" s="1"/>
  <c r="K3219" i="9"/>
  <c r="L3219" i="9" s="1"/>
  <c r="Q3218" i="9"/>
  <c r="R3218" i="9" s="1"/>
  <c r="O3218" i="9"/>
  <c r="P3218" i="9" s="1"/>
  <c r="M3218" i="9"/>
  <c r="N3218" i="9" s="1"/>
  <c r="K3218" i="9"/>
  <c r="L3218" i="9" s="1"/>
  <c r="Q3217" i="9"/>
  <c r="R3217" i="9" s="1"/>
  <c r="O3217" i="9"/>
  <c r="P3217" i="9" s="1"/>
  <c r="M3217" i="9"/>
  <c r="N3217" i="9" s="1"/>
  <c r="K3217" i="9"/>
  <c r="L3217" i="9" s="1"/>
  <c r="Q3216" i="9"/>
  <c r="R3216" i="9" s="1"/>
  <c r="O3216" i="9"/>
  <c r="P3216" i="9" s="1"/>
  <c r="M3216" i="9"/>
  <c r="N3216" i="9" s="1"/>
  <c r="L3216" i="9"/>
  <c r="K3216" i="9"/>
  <c r="Q3215" i="9"/>
  <c r="R3215" i="9" s="1"/>
  <c r="O3215" i="9"/>
  <c r="P3215" i="9" s="1"/>
  <c r="M3215" i="9"/>
  <c r="N3215" i="9" s="1"/>
  <c r="L3215" i="9"/>
  <c r="K3215" i="9"/>
  <c r="Q3214" i="9"/>
  <c r="R3214" i="9" s="1"/>
  <c r="O3214" i="9"/>
  <c r="P3214" i="9" s="1"/>
  <c r="M3214" i="9"/>
  <c r="N3214" i="9" s="1"/>
  <c r="L3214" i="9"/>
  <c r="K3214" i="9"/>
  <c r="Q3213" i="9"/>
  <c r="R3213" i="9" s="1"/>
  <c r="O3213" i="9"/>
  <c r="P3213" i="9" s="1"/>
  <c r="M3213" i="9"/>
  <c r="N3213" i="9" s="1"/>
  <c r="L3213" i="9"/>
  <c r="K3213" i="9"/>
  <c r="Q3212" i="9"/>
  <c r="R3212" i="9" s="1"/>
  <c r="O3212" i="9"/>
  <c r="P3212" i="9" s="1"/>
  <c r="M3212" i="9"/>
  <c r="N3212" i="9" s="1"/>
  <c r="K3212" i="9"/>
  <c r="L3212" i="9" s="1"/>
  <c r="Q3211" i="9"/>
  <c r="R3211" i="9" s="1"/>
  <c r="O3211" i="9"/>
  <c r="P3211" i="9" s="1"/>
  <c r="M3211" i="9"/>
  <c r="N3211" i="9" s="1"/>
  <c r="K3211" i="9"/>
  <c r="L3211" i="9" s="1"/>
  <c r="Q3210" i="9"/>
  <c r="R3210" i="9" s="1"/>
  <c r="O3210" i="9"/>
  <c r="P3210" i="9" s="1"/>
  <c r="M3210" i="9"/>
  <c r="N3210" i="9" s="1"/>
  <c r="K3210" i="9"/>
  <c r="L3210" i="9" s="1"/>
  <c r="Q3209" i="9"/>
  <c r="R3209" i="9" s="1"/>
  <c r="O3209" i="9"/>
  <c r="P3209" i="9" s="1"/>
  <c r="M3209" i="9"/>
  <c r="N3209" i="9" s="1"/>
  <c r="K3209" i="9"/>
  <c r="L3209" i="9" s="1"/>
  <c r="Q3208" i="9"/>
  <c r="R3208" i="9" s="1"/>
  <c r="O3208" i="9"/>
  <c r="P3208" i="9" s="1"/>
  <c r="M3208" i="9"/>
  <c r="N3208" i="9" s="1"/>
  <c r="L3208" i="9"/>
  <c r="K3208" i="9"/>
  <c r="Q3207" i="9"/>
  <c r="R3207" i="9" s="1"/>
  <c r="O3207" i="9"/>
  <c r="P3207" i="9" s="1"/>
  <c r="M3207" i="9"/>
  <c r="N3207" i="9" s="1"/>
  <c r="L3207" i="9"/>
  <c r="K3207" i="9"/>
  <c r="Q3206" i="9"/>
  <c r="R3206" i="9" s="1"/>
  <c r="O3206" i="9"/>
  <c r="P3206" i="9" s="1"/>
  <c r="M3206" i="9"/>
  <c r="N3206" i="9" s="1"/>
  <c r="L3206" i="9"/>
  <c r="K3206" i="9"/>
  <c r="Q3205" i="9"/>
  <c r="R3205" i="9" s="1"/>
  <c r="O3205" i="9"/>
  <c r="P3205" i="9" s="1"/>
  <c r="M3205" i="9"/>
  <c r="N3205" i="9" s="1"/>
  <c r="L3205" i="9"/>
  <c r="K3205" i="9"/>
  <c r="Q3204" i="9"/>
  <c r="R3204" i="9" s="1"/>
  <c r="O3204" i="9"/>
  <c r="P3204" i="9" s="1"/>
  <c r="M3204" i="9"/>
  <c r="N3204" i="9" s="1"/>
  <c r="K3204" i="9"/>
  <c r="L3204" i="9" s="1"/>
  <c r="Q3203" i="9"/>
  <c r="R3203" i="9" s="1"/>
  <c r="O3203" i="9"/>
  <c r="P3203" i="9" s="1"/>
  <c r="M3203" i="9"/>
  <c r="N3203" i="9" s="1"/>
  <c r="K3203" i="9"/>
  <c r="L3203" i="9" s="1"/>
  <c r="Q3202" i="9"/>
  <c r="R3202" i="9" s="1"/>
  <c r="O3202" i="9"/>
  <c r="P3202" i="9" s="1"/>
  <c r="M3202" i="9"/>
  <c r="N3202" i="9" s="1"/>
  <c r="K3202" i="9"/>
  <c r="L3202" i="9" s="1"/>
  <c r="Q3201" i="9"/>
  <c r="R3201" i="9" s="1"/>
  <c r="O3201" i="9"/>
  <c r="P3201" i="9" s="1"/>
  <c r="M3201" i="9"/>
  <c r="N3201" i="9" s="1"/>
  <c r="K3201" i="9"/>
  <c r="L3201" i="9" s="1"/>
  <c r="Q3200" i="9"/>
  <c r="R3200" i="9" s="1"/>
  <c r="O3200" i="9"/>
  <c r="P3200" i="9" s="1"/>
  <c r="M3200" i="9"/>
  <c r="N3200" i="9" s="1"/>
  <c r="L3200" i="9"/>
  <c r="K3200" i="9"/>
  <c r="Q3199" i="9"/>
  <c r="R3199" i="9" s="1"/>
  <c r="O3199" i="9"/>
  <c r="P3199" i="9" s="1"/>
  <c r="M3199" i="9"/>
  <c r="N3199" i="9" s="1"/>
  <c r="L3199" i="9"/>
  <c r="K3199" i="9"/>
  <c r="Q3198" i="9"/>
  <c r="R3198" i="9" s="1"/>
  <c r="O3198" i="9"/>
  <c r="P3198" i="9" s="1"/>
  <c r="M3198" i="9"/>
  <c r="N3198" i="9" s="1"/>
  <c r="L3198" i="9"/>
  <c r="K3198" i="9"/>
  <c r="Q3197" i="9"/>
  <c r="R3197" i="9" s="1"/>
  <c r="O3197" i="9"/>
  <c r="P3197" i="9" s="1"/>
  <c r="M3197" i="9"/>
  <c r="N3197" i="9" s="1"/>
  <c r="L3197" i="9"/>
  <c r="K3197" i="9"/>
  <c r="Q3196" i="9"/>
  <c r="R3196" i="9" s="1"/>
  <c r="O3196" i="9"/>
  <c r="P3196" i="9" s="1"/>
  <c r="M3196" i="9"/>
  <c r="N3196" i="9" s="1"/>
  <c r="K3196" i="9"/>
  <c r="L3196" i="9" s="1"/>
  <c r="Q3195" i="9"/>
  <c r="R3195" i="9" s="1"/>
  <c r="O3195" i="9"/>
  <c r="P3195" i="9" s="1"/>
  <c r="M3195" i="9"/>
  <c r="N3195" i="9" s="1"/>
  <c r="K3195" i="9"/>
  <c r="L3195" i="9" s="1"/>
  <c r="Q3194" i="9"/>
  <c r="R3194" i="9" s="1"/>
  <c r="O3194" i="9"/>
  <c r="P3194" i="9" s="1"/>
  <c r="M3194" i="9"/>
  <c r="N3194" i="9" s="1"/>
  <c r="K3194" i="9"/>
  <c r="L3194" i="9" s="1"/>
  <c r="Q3193" i="9"/>
  <c r="R3193" i="9" s="1"/>
  <c r="O3193" i="9"/>
  <c r="P3193" i="9" s="1"/>
  <c r="M3193" i="9"/>
  <c r="N3193" i="9" s="1"/>
  <c r="K3193" i="9"/>
  <c r="L3193" i="9" s="1"/>
  <c r="Q3192" i="9"/>
  <c r="R3192" i="9" s="1"/>
  <c r="O3192" i="9"/>
  <c r="P3192" i="9" s="1"/>
  <c r="M3192" i="9"/>
  <c r="N3192" i="9" s="1"/>
  <c r="L3192" i="9"/>
  <c r="K3192" i="9"/>
  <c r="Q3191" i="9"/>
  <c r="R3191" i="9" s="1"/>
  <c r="O3191" i="9"/>
  <c r="P3191" i="9" s="1"/>
  <c r="M3191" i="9"/>
  <c r="N3191" i="9" s="1"/>
  <c r="L3191" i="9"/>
  <c r="K3191" i="9"/>
  <c r="Q3190" i="9"/>
  <c r="R3190" i="9" s="1"/>
  <c r="O3190" i="9"/>
  <c r="P3190" i="9" s="1"/>
  <c r="M3190" i="9"/>
  <c r="N3190" i="9" s="1"/>
  <c r="L3190" i="9"/>
  <c r="K3190" i="9"/>
  <c r="Q3189" i="9"/>
  <c r="R3189" i="9" s="1"/>
  <c r="O3189" i="9"/>
  <c r="P3189" i="9" s="1"/>
  <c r="M3189" i="9"/>
  <c r="N3189" i="9" s="1"/>
  <c r="L3189" i="9"/>
  <c r="K3189" i="9"/>
  <c r="Q3188" i="9"/>
  <c r="R3188" i="9" s="1"/>
  <c r="O3188" i="9"/>
  <c r="P3188" i="9" s="1"/>
  <c r="M3188" i="9"/>
  <c r="N3188" i="9" s="1"/>
  <c r="K3188" i="9"/>
  <c r="L3188" i="9" s="1"/>
  <c r="Q3187" i="9"/>
  <c r="R3187" i="9" s="1"/>
  <c r="O3187" i="9"/>
  <c r="P3187" i="9" s="1"/>
  <c r="M3187" i="9"/>
  <c r="N3187" i="9" s="1"/>
  <c r="K3187" i="9"/>
  <c r="L3187" i="9" s="1"/>
  <c r="Q3186" i="9"/>
  <c r="R3186" i="9" s="1"/>
  <c r="O3186" i="9"/>
  <c r="P3186" i="9" s="1"/>
  <c r="M3186" i="9"/>
  <c r="N3186" i="9" s="1"/>
  <c r="K3186" i="9"/>
  <c r="L3186" i="9" s="1"/>
  <c r="Q3185" i="9"/>
  <c r="R3185" i="9" s="1"/>
  <c r="O3185" i="9"/>
  <c r="P3185" i="9" s="1"/>
  <c r="M3185" i="9"/>
  <c r="N3185" i="9" s="1"/>
  <c r="K3185" i="9"/>
  <c r="L3185" i="9" s="1"/>
  <c r="Q3184" i="9"/>
  <c r="R3184" i="9" s="1"/>
  <c r="O3184" i="9"/>
  <c r="P3184" i="9" s="1"/>
  <c r="M3184" i="9"/>
  <c r="N3184" i="9" s="1"/>
  <c r="L3184" i="9"/>
  <c r="K3184" i="9"/>
  <c r="Q3183" i="9"/>
  <c r="R3183" i="9" s="1"/>
  <c r="O3183" i="9"/>
  <c r="P3183" i="9" s="1"/>
  <c r="M3183" i="9"/>
  <c r="N3183" i="9" s="1"/>
  <c r="L3183" i="9"/>
  <c r="K3183" i="9"/>
  <c r="Q3182" i="9"/>
  <c r="R3182" i="9" s="1"/>
  <c r="O3182" i="9"/>
  <c r="P3182" i="9" s="1"/>
  <c r="M3182" i="9"/>
  <c r="N3182" i="9" s="1"/>
  <c r="L3182" i="9"/>
  <c r="K3182" i="9"/>
  <c r="Q3181" i="9"/>
  <c r="R3181" i="9" s="1"/>
  <c r="O3181" i="9"/>
  <c r="P3181" i="9" s="1"/>
  <c r="M3181" i="9"/>
  <c r="N3181" i="9" s="1"/>
  <c r="L3181" i="9"/>
  <c r="K3181" i="9"/>
  <c r="Q3180" i="9"/>
  <c r="R3180" i="9" s="1"/>
  <c r="O3180" i="9"/>
  <c r="P3180" i="9" s="1"/>
  <c r="M3180" i="9"/>
  <c r="N3180" i="9" s="1"/>
  <c r="K3180" i="9"/>
  <c r="L3180" i="9" s="1"/>
  <c r="Q3179" i="9"/>
  <c r="R3179" i="9" s="1"/>
  <c r="O3179" i="9"/>
  <c r="P3179" i="9" s="1"/>
  <c r="M3179" i="9"/>
  <c r="N3179" i="9" s="1"/>
  <c r="K3179" i="9"/>
  <c r="L3179" i="9" s="1"/>
  <c r="Q3178" i="9"/>
  <c r="R3178" i="9" s="1"/>
  <c r="O3178" i="9"/>
  <c r="P3178" i="9" s="1"/>
  <c r="M3178" i="9"/>
  <c r="N3178" i="9" s="1"/>
  <c r="K3178" i="9"/>
  <c r="L3178" i="9" s="1"/>
  <c r="Q3177" i="9"/>
  <c r="R3177" i="9" s="1"/>
  <c r="O3177" i="9"/>
  <c r="P3177" i="9" s="1"/>
  <c r="M3177" i="9"/>
  <c r="N3177" i="9" s="1"/>
  <c r="K3177" i="9"/>
  <c r="L3177" i="9" s="1"/>
  <c r="Q3176" i="9"/>
  <c r="R3176" i="9" s="1"/>
  <c r="O3176" i="9"/>
  <c r="P3176" i="9" s="1"/>
  <c r="M3176" i="9"/>
  <c r="N3176" i="9" s="1"/>
  <c r="L3176" i="9"/>
  <c r="K3176" i="9"/>
  <c r="Q3175" i="9"/>
  <c r="R3175" i="9" s="1"/>
  <c r="O3175" i="9"/>
  <c r="P3175" i="9" s="1"/>
  <c r="M3175" i="9"/>
  <c r="N3175" i="9" s="1"/>
  <c r="L3175" i="9"/>
  <c r="K3175" i="9"/>
  <c r="Q3174" i="9"/>
  <c r="R3174" i="9" s="1"/>
  <c r="O3174" i="9"/>
  <c r="P3174" i="9" s="1"/>
  <c r="M3174" i="9"/>
  <c r="N3174" i="9" s="1"/>
  <c r="L3174" i="9"/>
  <c r="K3174" i="9"/>
  <c r="Q3173" i="9"/>
  <c r="R3173" i="9" s="1"/>
  <c r="O3173" i="9"/>
  <c r="P3173" i="9" s="1"/>
  <c r="M3173" i="9"/>
  <c r="N3173" i="9" s="1"/>
  <c r="L3173" i="9"/>
  <c r="K3173" i="9"/>
  <c r="Q3172" i="9"/>
  <c r="R3172" i="9" s="1"/>
  <c r="O3172" i="9"/>
  <c r="P3172" i="9" s="1"/>
  <c r="M3172" i="9"/>
  <c r="N3172" i="9" s="1"/>
  <c r="K3172" i="9"/>
  <c r="L3172" i="9" s="1"/>
  <c r="Q3171" i="9"/>
  <c r="R3171" i="9" s="1"/>
  <c r="O3171" i="9"/>
  <c r="P3171" i="9" s="1"/>
  <c r="M3171" i="9"/>
  <c r="N3171" i="9" s="1"/>
  <c r="K3171" i="9"/>
  <c r="L3171" i="9" s="1"/>
  <c r="Q3170" i="9"/>
  <c r="R3170" i="9" s="1"/>
  <c r="O3170" i="9"/>
  <c r="P3170" i="9" s="1"/>
  <c r="M3170" i="9"/>
  <c r="N3170" i="9" s="1"/>
  <c r="K3170" i="9"/>
  <c r="L3170" i="9" s="1"/>
  <c r="Q3169" i="9"/>
  <c r="R3169" i="9" s="1"/>
  <c r="O3169" i="9"/>
  <c r="P3169" i="9" s="1"/>
  <c r="M3169" i="9"/>
  <c r="N3169" i="9" s="1"/>
  <c r="K3169" i="9"/>
  <c r="L3169" i="9" s="1"/>
  <c r="Q3168" i="9"/>
  <c r="R3168" i="9" s="1"/>
  <c r="O3168" i="9"/>
  <c r="P3168" i="9" s="1"/>
  <c r="M3168" i="9"/>
  <c r="N3168" i="9" s="1"/>
  <c r="L3168" i="9"/>
  <c r="K3168" i="9"/>
  <c r="Q3167" i="9"/>
  <c r="R3167" i="9" s="1"/>
  <c r="O3167" i="9"/>
  <c r="P3167" i="9" s="1"/>
  <c r="M3167" i="9"/>
  <c r="N3167" i="9" s="1"/>
  <c r="L3167" i="9"/>
  <c r="K3167" i="9"/>
  <c r="Q3166" i="9"/>
  <c r="R3166" i="9" s="1"/>
  <c r="O3166" i="9"/>
  <c r="P3166" i="9" s="1"/>
  <c r="M3166" i="9"/>
  <c r="N3166" i="9" s="1"/>
  <c r="L3166" i="9"/>
  <c r="K3166" i="9"/>
  <c r="Q3165" i="9"/>
  <c r="R3165" i="9" s="1"/>
  <c r="O3165" i="9"/>
  <c r="P3165" i="9" s="1"/>
  <c r="M3165" i="9"/>
  <c r="N3165" i="9" s="1"/>
  <c r="L3165" i="9"/>
  <c r="K3165" i="9"/>
  <c r="Q3164" i="9"/>
  <c r="R3164" i="9" s="1"/>
  <c r="O3164" i="9"/>
  <c r="P3164" i="9" s="1"/>
  <c r="M3164" i="9"/>
  <c r="N3164" i="9" s="1"/>
  <c r="K3164" i="9"/>
  <c r="L3164" i="9" s="1"/>
  <c r="Q3163" i="9"/>
  <c r="R3163" i="9" s="1"/>
  <c r="O3163" i="9"/>
  <c r="P3163" i="9" s="1"/>
  <c r="M3163" i="9"/>
  <c r="N3163" i="9" s="1"/>
  <c r="K3163" i="9"/>
  <c r="L3163" i="9" s="1"/>
  <c r="Q3162" i="9"/>
  <c r="R3162" i="9" s="1"/>
  <c r="O3162" i="9"/>
  <c r="P3162" i="9" s="1"/>
  <c r="M3162" i="9"/>
  <c r="N3162" i="9" s="1"/>
  <c r="K3162" i="9"/>
  <c r="L3162" i="9" s="1"/>
  <c r="Q3161" i="9"/>
  <c r="R3161" i="9" s="1"/>
  <c r="O3161" i="9"/>
  <c r="P3161" i="9" s="1"/>
  <c r="M3161" i="9"/>
  <c r="N3161" i="9" s="1"/>
  <c r="L3161" i="9"/>
  <c r="K3161" i="9"/>
  <c r="Q3160" i="9"/>
  <c r="R3160" i="9" s="1"/>
  <c r="O3160" i="9"/>
  <c r="P3160" i="9" s="1"/>
  <c r="M3160" i="9"/>
  <c r="N3160" i="9" s="1"/>
  <c r="L3160" i="9"/>
  <c r="K3160" i="9"/>
  <c r="Q3159" i="9"/>
  <c r="R3159" i="9" s="1"/>
  <c r="O3159" i="9"/>
  <c r="P3159" i="9" s="1"/>
  <c r="M3159" i="9"/>
  <c r="N3159" i="9" s="1"/>
  <c r="L3159" i="9"/>
  <c r="K3159" i="9"/>
  <c r="Q3158" i="9"/>
  <c r="R3158" i="9" s="1"/>
  <c r="O3158" i="9"/>
  <c r="P3158" i="9" s="1"/>
  <c r="M3158" i="9"/>
  <c r="N3158" i="9" s="1"/>
  <c r="K3158" i="9"/>
  <c r="L3158" i="9" s="1"/>
  <c r="Q3157" i="9"/>
  <c r="R3157" i="9" s="1"/>
  <c r="O3157" i="9"/>
  <c r="P3157" i="9" s="1"/>
  <c r="M3157" i="9"/>
  <c r="N3157" i="9" s="1"/>
  <c r="L3157" i="9"/>
  <c r="K3157" i="9"/>
  <c r="Q3156" i="9"/>
  <c r="R3156" i="9" s="1"/>
  <c r="O3156" i="9"/>
  <c r="P3156" i="9" s="1"/>
  <c r="M3156" i="9"/>
  <c r="N3156" i="9" s="1"/>
  <c r="K3156" i="9"/>
  <c r="L3156" i="9" s="1"/>
  <c r="R3155" i="9"/>
  <c r="Q3155" i="9"/>
  <c r="O3155" i="9"/>
  <c r="P3155" i="9" s="1"/>
  <c r="N3155" i="9"/>
  <c r="M3155" i="9"/>
  <c r="K3155" i="9"/>
  <c r="L3155" i="9" s="1"/>
  <c r="Q3154" i="9"/>
  <c r="R3154" i="9" s="1"/>
  <c r="O3154" i="9"/>
  <c r="P3154" i="9" s="1"/>
  <c r="M3154" i="9"/>
  <c r="N3154" i="9" s="1"/>
  <c r="K3154" i="9"/>
  <c r="L3154" i="9" s="1"/>
  <c r="R3153" i="9"/>
  <c r="Q3153" i="9"/>
  <c r="O3153" i="9"/>
  <c r="P3153" i="9" s="1"/>
  <c r="M3153" i="9"/>
  <c r="N3153" i="9" s="1"/>
  <c r="K3153" i="9"/>
  <c r="L3153" i="9" s="1"/>
  <c r="Q3152" i="9"/>
  <c r="R3152" i="9" s="1"/>
  <c r="O3152" i="9"/>
  <c r="P3152" i="9" s="1"/>
  <c r="M3152" i="9"/>
  <c r="N3152" i="9" s="1"/>
  <c r="K3152" i="9"/>
  <c r="L3152" i="9" s="1"/>
  <c r="Q3151" i="9"/>
  <c r="R3151" i="9" s="1"/>
  <c r="O3151" i="9"/>
  <c r="P3151" i="9" s="1"/>
  <c r="M3151" i="9"/>
  <c r="N3151" i="9" s="1"/>
  <c r="K3151" i="9"/>
  <c r="L3151" i="9" s="1"/>
  <c r="Q3150" i="9"/>
  <c r="R3150" i="9" s="1"/>
  <c r="O3150" i="9"/>
  <c r="P3150" i="9" s="1"/>
  <c r="N3150" i="9"/>
  <c r="M3150" i="9"/>
  <c r="K3150" i="9"/>
  <c r="L3150" i="9" s="1"/>
  <c r="Q3149" i="9"/>
  <c r="R3149" i="9" s="1"/>
  <c r="O3149" i="9"/>
  <c r="P3149" i="9" s="1"/>
  <c r="N3149" i="9"/>
  <c r="M3149" i="9"/>
  <c r="K3149" i="9"/>
  <c r="L3149" i="9" s="1"/>
  <c r="Q3148" i="9"/>
  <c r="R3148" i="9" s="1"/>
  <c r="O3148" i="9"/>
  <c r="P3148" i="9" s="1"/>
  <c r="N3148" i="9"/>
  <c r="M3148" i="9"/>
  <c r="K3148" i="9"/>
  <c r="L3148" i="9" s="1"/>
  <c r="Q3147" i="9"/>
  <c r="R3147" i="9" s="1"/>
  <c r="O3147" i="9"/>
  <c r="P3147" i="9" s="1"/>
  <c r="M3147" i="9"/>
  <c r="N3147" i="9" s="1"/>
  <c r="K3147" i="9"/>
  <c r="L3147" i="9" s="1"/>
  <c r="Q3146" i="9"/>
  <c r="R3146" i="9" s="1"/>
  <c r="O3146" i="9"/>
  <c r="P3146" i="9" s="1"/>
  <c r="M3146" i="9"/>
  <c r="N3146" i="9" s="1"/>
  <c r="K3146" i="9"/>
  <c r="L3146" i="9" s="1"/>
  <c r="Q3145" i="9"/>
  <c r="R3145" i="9" s="1"/>
  <c r="O3145" i="9"/>
  <c r="P3145" i="9" s="1"/>
  <c r="M3145" i="9"/>
  <c r="N3145" i="9" s="1"/>
  <c r="K3145" i="9"/>
  <c r="L3145" i="9" s="1"/>
  <c r="Q3144" i="9"/>
  <c r="R3144" i="9" s="1"/>
  <c r="O3144" i="9"/>
  <c r="P3144" i="9" s="1"/>
  <c r="M3144" i="9"/>
  <c r="N3144" i="9" s="1"/>
  <c r="K3144" i="9"/>
  <c r="L3144" i="9" s="1"/>
  <c r="Q3143" i="9"/>
  <c r="R3143" i="9" s="1"/>
  <c r="O3143" i="9"/>
  <c r="P3143" i="9" s="1"/>
  <c r="M3143" i="9"/>
  <c r="N3143" i="9" s="1"/>
  <c r="K3143" i="9"/>
  <c r="L3143" i="9" s="1"/>
  <c r="Q3142" i="9"/>
  <c r="R3142" i="9" s="1"/>
  <c r="O3142" i="9"/>
  <c r="P3142" i="9" s="1"/>
  <c r="N3142" i="9"/>
  <c r="M3142" i="9"/>
  <c r="K3142" i="9"/>
  <c r="L3142" i="9" s="1"/>
  <c r="Q3141" i="9"/>
  <c r="R3141" i="9" s="1"/>
  <c r="O3141" i="9"/>
  <c r="P3141" i="9" s="1"/>
  <c r="N3141" i="9"/>
  <c r="M3141" i="9"/>
  <c r="K3141" i="9"/>
  <c r="L3141" i="9" s="1"/>
  <c r="Q3140" i="9"/>
  <c r="R3140" i="9" s="1"/>
  <c r="O3140" i="9"/>
  <c r="P3140" i="9" s="1"/>
  <c r="M3140" i="9"/>
  <c r="N3140" i="9" s="1"/>
  <c r="K3140" i="9"/>
  <c r="L3140" i="9" s="1"/>
  <c r="Q3139" i="9"/>
  <c r="R3139" i="9" s="1"/>
  <c r="O3139" i="9"/>
  <c r="P3139" i="9" s="1"/>
  <c r="N3139" i="9"/>
  <c r="M3139" i="9"/>
  <c r="K3139" i="9"/>
  <c r="L3139" i="9" s="1"/>
  <c r="Q3138" i="9"/>
  <c r="R3138" i="9" s="1"/>
  <c r="O3138" i="9"/>
  <c r="P3138" i="9" s="1"/>
  <c r="M3138" i="9"/>
  <c r="N3138" i="9" s="1"/>
  <c r="K3138" i="9"/>
  <c r="L3138" i="9" s="1"/>
  <c r="Q3137" i="9"/>
  <c r="R3137" i="9" s="1"/>
  <c r="O3137" i="9"/>
  <c r="P3137" i="9" s="1"/>
  <c r="M3137" i="9"/>
  <c r="N3137" i="9" s="1"/>
  <c r="K3137" i="9"/>
  <c r="L3137" i="9" s="1"/>
  <c r="Q3136" i="9"/>
  <c r="R3136" i="9" s="1"/>
  <c r="O3136" i="9"/>
  <c r="P3136" i="9" s="1"/>
  <c r="M3136" i="9"/>
  <c r="N3136" i="9" s="1"/>
  <c r="K3136" i="9"/>
  <c r="L3136" i="9" s="1"/>
  <c r="Q3135" i="9"/>
  <c r="R3135" i="9" s="1"/>
  <c r="O3135" i="9"/>
  <c r="P3135" i="9" s="1"/>
  <c r="M3135" i="9"/>
  <c r="N3135" i="9" s="1"/>
  <c r="K3135" i="9"/>
  <c r="L3135" i="9" s="1"/>
  <c r="Q3134" i="9"/>
  <c r="R3134" i="9" s="1"/>
  <c r="O3134" i="9"/>
  <c r="P3134" i="9" s="1"/>
  <c r="N3134" i="9"/>
  <c r="M3134" i="9"/>
  <c r="K3134" i="9"/>
  <c r="L3134" i="9" s="1"/>
  <c r="Q3133" i="9"/>
  <c r="R3133" i="9" s="1"/>
  <c r="O3133" i="9"/>
  <c r="P3133" i="9" s="1"/>
  <c r="N3133" i="9"/>
  <c r="M3133" i="9"/>
  <c r="K3133" i="9"/>
  <c r="L3133" i="9" s="1"/>
  <c r="Q3132" i="9"/>
  <c r="R3132" i="9" s="1"/>
  <c r="O3132" i="9"/>
  <c r="P3132" i="9" s="1"/>
  <c r="M3132" i="9"/>
  <c r="N3132" i="9" s="1"/>
  <c r="K3132" i="9"/>
  <c r="L3132" i="9" s="1"/>
  <c r="Q3131" i="9"/>
  <c r="R3131" i="9" s="1"/>
  <c r="O3131" i="9"/>
  <c r="P3131" i="9" s="1"/>
  <c r="N3131" i="9"/>
  <c r="M3131" i="9"/>
  <c r="K3131" i="9"/>
  <c r="L3131" i="9" s="1"/>
  <c r="Q3130" i="9"/>
  <c r="R3130" i="9" s="1"/>
  <c r="O3130" i="9"/>
  <c r="P3130" i="9" s="1"/>
  <c r="M3130" i="9"/>
  <c r="N3130" i="9" s="1"/>
  <c r="K3130" i="9"/>
  <c r="L3130" i="9" s="1"/>
  <c r="Q3129" i="9"/>
  <c r="R3129" i="9" s="1"/>
  <c r="O3129" i="9"/>
  <c r="P3129" i="9" s="1"/>
  <c r="M3129" i="9"/>
  <c r="N3129" i="9" s="1"/>
  <c r="K3129" i="9"/>
  <c r="L3129" i="9" s="1"/>
  <c r="Q3128" i="9"/>
  <c r="R3128" i="9" s="1"/>
  <c r="O3128" i="9"/>
  <c r="P3128" i="9" s="1"/>
  <c r="M3128" i="9"/>
  <c r="N3128" i="9" s="1"/>
  <c r="K3128" i="9"/>
  <c r="L3128" i="9" s="1"/>
  <c r="Q3127" i="9"/>
  <c r="R3127" i="9" s="1"/>
  <c r="O3127" i="9"/>
  <c r="P3127" i="9" s="1"/>
  <c r="M3127" i="9"/>
  <c r="N3127" i="9" s="1"/>
  <c r="K3127" i="9"/>
  <c r="L3127" i="9" s="1"/>
  <c r="Q3126" i="9"/>
  <c r="R3126" i="9" s="1"/>
  <c r="O3126" i="9"/>
  <c r="P3126" i="9" s="1"/>
  <c r="N3126" i="9"/>
  <c r="M3126" i="9"/>
  <c r="K3126" i="9"/>
  <c r="L3126" i="9" s="1"/>
  <c r="Q3125" i="9"/>
  <c r="R3125" i="9" s="1"/>
  <c r="O3125" i="9"/>
  <c r="P3125" i="9" s="1"/>
  <c r="N3125" i="9"/>
  <c r="M3125" i="9"/>
  <c r="K3125" i="9"/>
  <c r="L3125" i="9" s="1"/>
  <c r="Q3124" i="9"/>
  <c r="R3124" i="9" s="1"/>
  <c r="O3124" i="9"/>
  <c r="P3124" i="9" s="1"/>
  <c r="M3124" i="9"/>
  <c r="N3124" i="9" s="1"/>
  <c r="K3124" i="9"/>
  <c r="L3124" i="9" s="1"/>
  <c r="Q3123" i="9"/>
  <c r="R3123" i="9" s="1"/>
  <c r="O3123" i="9"/>
  <c r="P3123" i="9" s="1"/>
  <c r="N3123" i="9"/>
  <c r="M3123" i="9"/>
  <c r="K3123" i="9"/>
  <c r="L3123" i="9" s="1"/>
  <c r="Q3122" i="9"/>
  <c r="R3122" i="9" s="1"/>
  <c r="O3122" i="9"/>
  <c r="P3122" i="9" s="1"/>
  <c r="M3122" i="9"/>
  <c r="N3122" i="9" s="1"/>
  <c r="K3122" i="9"/>
  <c r="L3122" i="9" s="1"/>
  <c r="Q3121" i="9"/>
  <c r="R3121" i="9" s="1"/>
  <c r="O3121" i="9"/>
  <c r="P3121" i="9" s="1"/>
  <c r="M3121" i="9"/>
  <c r="N3121" i="9" s="1"/>
  <c r="K3121" i="9"/>
  <c r="L3121" i="9" s="1"/>
  <c r="Q3120" i="9"/>
  <c r="R3120" i="9" s="1"/>
  <c r="O3120" i="9"/>
  <c r="P3120" i="9" s="1"/>
  <c r="M3120" i="9"/>
  <c r="N3120" i="9" s="1"/>
  <c r="K3120" i="9"/>
  <c r="L3120" i="9" s="1"/>
  <c r="Q3119" i="9"/>
  <c r="R3119" i="9" s="1"/>
  <c r="O3119" i="9"/>
  <c r="P3119" i="9" s="1"/>
  <c r="M3119" i="9"/>
  <c r="N3119" i="9" s="1"/>
  <c r="K3119" i="9"/>
  <c r="L3119" i="9" s="1"/>
  <c r="Q3118" i="9"/>
  <c r="R3118" i="9" s="1"/>
  <c r="O3118" i="9"/>
  <c r="P3118" i="9" s="1"/>
  <c r="N3118" i="9"/>
  <c r="M3118" i="9"/>
  <c r="K3118" i="9"/>
  <c r="L3118" i="9" s="1"/>
  <c r="Q3117" i="9"/>
  <c r="R3117" i="9" s="1"/>
  <c r="O3117" i="9"/>
  <c r="P3117" i="9" s="1"/>
  <c r="N3117" i="9"/>
  <c r="M3117" i="9"/>
  <c r="K3117" i="9"/>
  <c r="L3117" i="9" s="1"/>
  <c r="Q3116" i="9"/>
  <c r="R3116" i="9" s="1"/>
  <c r="O3116" i="9"/>
  <c r="P3116" i="9" s="1"/>
  <c r="M3116" i="9"/>
  <c r="N3116" i="9" s="1"/>
  <c r="K3116" i="9"/>
  <c r="L3116" i="9" s="1"/>
  <c r="K3115" i="9"/>
  <c r="L3115" i="9" s="1"/>
  <c r="S3114" i="9"/>
  <c r="T3114" i="9" s="1"/>
  <c r="R3114" i="9"/>
  <c r="P3114" i="9"/>
  <c r="O3114" i="9"/>
  <c r="N3114" i="9"/>
  <c r="M3114" i="9"/>
  <c r="L3114" i="9"/>
  <c r="K3114" i="9"/>
  <c r="S3113" i="9"/>
  <c r="T3113" i="9" s="1"/>
  <c r="R3113" i="9"/>
  <c r="O3113" i="9"/>
  <c r="P3113" i="9" s="1"/>
  <c r="M3113" i="9"/>
  <c r="N3113" i="9" s="1"/>
  <c r="K3113" i="9"/>
  <c r="L3113" i="9" s="1"/>
  <c r="S3112" i="9"/>
  <c r="T3112" i="9" s="1"/>
  <c r="R3112" i="9"/>
  <c r="P3112" i="9"/>
  <c r="O3112" i="9"/>
  <c r="N3112" i="9"/>
  <c r="M3112" i="9"/>
  <c r="K3112" i="9"/>
  <c r="L3112" i="9" s="1"/>
  <c r="S3111" i="9"/>
  <c r="T3111" i="9" s="1"/>
  <c r="R3111" i="9"/>
  <c r="O3111" i="9"/>
  <c r="P3111" i="9" s="1"/>
  <c r="M3111" i="9"/>
  <c r="N3111" i="9" s="1"/>
  <c r="K3111" i="9"/>
  <c r="L3111" i="9" s="1"/>
  <c r="S3110" i="9"/>
  <c r="T3110" i="9" s="1"/>
  <c r="R3110" i="9"/>
  <c r="P3110" i="9"/>
  <c r="O3110" i="9"/>
  <c r="N3110" i="9"/>
  <c r="M3110" i="9"/>
  <c r="L3110" i="9"/>
  <c r="K3110" i="9"/>
  <c r="T3109" i="9"/>
  <c r="S3109" i="9"/>
  <c r="R3109" i="9"/>
  <c r="O3109" i="9"/>
  <c r="P3109" i="9" s="1"/>
  <c r="N3109" i="9"/>
  <c r="M3109" i="9"/>
  <c r="K3109" i="9"/>
  <c r="L3109" i="9" s="1"/>
  <c r="S3108" i="9"/>
  <c r="T3108" i="9" s="1"/>
  <c r="R3108" i="9"/>
  <c r="P3108" i="9"/>
  <c r="O3108" i="9"/>
  <c r="N3108" i="9"/>
  <c r="M3108" i="9"/>
  <c r="L3108" i="9"/>
  <c r="K3108" i="9"/>
  <c r="T3107" i="9"/>
  <c r="S3107" i="9"/>
  <c r="R3107" i="9"/>
  <c r="O3107" i="9"/>
  <c r="P3107" i="9" s="1"/>
  <c r="M3107" i="9"/>
  <c r="N3107" i="9" s="1"/>
  <c r="K3107" i="9"/>
  <c r="L3107" i="9" s="1"/>
  <c r="S3106" i="9"/>
  <c r="T3106" i="9" s="1"/>
  <c r="R3106" i="9"/>
  <c r="P3106" i="9"/>
  <c r="O3106" i="9"/>
  <c r="N3106" i="9"/>
  <c r="M3106" i="9"/>
  <c r="L3106" i="9"/>
  <c r="K3106" i="9"/>
  <c r="S3105" i="9"/>
  <c r="T3105" i="9" s="1"/>
  <c r="R3105" i="9"/>
  <c r="O3105" i="9"/>
  <c r="P3105" i="9" s="1"/>
  <c r="M3105" i="9"/>
  <c r="N3105" i="9" s="1"/>
  <c r="K3105" i="9"/>
  <c r="L3105" i="9" s="1"/>
  <c r="S3104" i="9"/>
  <c r="T3104" i="9" s="1"/>
  <c r="R3104" i="9"/>
  <c r="P3104" i="9"/>
  <c r="O3104" i="9"/>
  <c r="N3104" i="9"/>
  <c r="M3104" i="9"/>
  <c r="L3104" i="9"/>
  <c r="K3104" i="9"/>
  <c r="T3103" i="9"/>
  <c r="S3103" i="9"/>
  <c r="R3103" i="9"/>
  <c r="O3103" i="9"/>
  <c r="P3103" i="9" s="1"/>
  <c r="M3103" i="9"/>
  <c r="N3103" i="9" s="1"/>
  <c r="K3103" i="9"/>
  <c r="L3103" i="9" s="1"/>
  <c r="S3102" i="9"/>
  <c r="T3102" i="9" s="1"/>
  <c r="R3102" i="9"/>
  <c r="P3102" i="9"/>
  <c r="O3102" i="9"/>
  <c r="M3102" i="9"/>
  <c r="N3102" i="9" s="1"/>
  <c r="L3102" i="9"/>
  <c r="K3102" i="9"/>
  <c r="T3101" i="9"/>
  <c r="S3101" i="9"/>
  <c r="R3101" i="9"/>
  <c r="O3101" i="9"/>
  <c r="P3101" i="9" s="1"/>
  <c r="M3101" i="9"/>
  <c r="N3101" i="9" s="1"/>
  <c r="K3101" i="9"/>
  <c r="L3101" i="9" s="1"/>
  <c r="Q3100" i="9"/>
  <c r="R3100" i="9" s="1"/>
  <c r="O3100" i="9"/>
  <c r="P3100" i="9" s="1"/>
  <c r="M3100" i="9"/>
  <c r="N3100" i="9" s="1"/>
  <c r="K3100" i="9"/>
  <c r="L3100" i="9" s="1"/>
  <c r="Q3099" i="9"/>
  <c r="R3099" i="9" s="1"/>
  <c r="O3099" i="9"/>
  <c r="P3099" i="9" s="1"/>
  <c r="M3099" i="9"/>
  <c r="N3099" i="9" s="1"/>
  <c r="K3099" i="9"/>
  <c r="L3099" i="9" s="1"/>
  <c r="Q3098" i="9"/>
  <c r="R3098" i="9" s="1"/>
  <c r="O3098" i="9"/>
  <c r="P3098" i="9" s="1"/>
  <c r="M3098" i="9"/>
  <c r="N3098" i="9" s="1"/>
  <c r="K3098" i="9"/>
  <c r="L3098" i="9" s="1"/>
  <c r="Q3097" i="9"/>
  <c r="R3097" i="9" s="1"/>
  <c r="O3097" i="9"/>
  <c r="P3097" i="9" s="1"/>
  <c r="N3097" i="9"/>
  <c r="M3097" i="9"/>
  <c r="K3097" i="9"/>
  <c r="L3097" i="9" s="1"/>
  <c r="Q3096" i="9"/>
  <c r="R3096" i="9" s="1"/>
  <c r="O3096" i="9"/>
  <c r="P3096" i="9" s="1"/>
  <c r="N3096" i="9"/>
  <c r="M3096" i="9"/>
  <c r="K3096" i="9"/>
  <c r="L3096" i="9" s="1"/>
  <c r="Q3095" i="9"/>
  <c r="R3095" i="9" s="1"/>
  <c r="O3095" i="9"/>
  <c r="P3095" i="9" s="1"/>
  <c r="M3095" i="9"/>
  <c r="N3095" i="9" s="1"/>
  <c r="K3095" i="9"/>
  <c r="L3095" i="9" s="1"/>
  <c r="Q3094" i="9"/>
  <c r="R3094" i="9" s="1"/>
  <c r="O3094" i="9"/>
  <c r="P3094" i="9" s="1"/>
  <c r="N3094" i="9"/>
  <c r="M3094" i="9"/>
  <c r="K3094" i="9"/>
  <c r="L3094" i="9" s="1"/>
  <c r="Q3093" i="9"/>
  <c r="R3093" i="9" s="1"/>
  <c r="O3093" i="9"/>
  <c r="P3093" i="9" s="1"/>
  <c r="M3093" i="9"/>
  <c r="N3093" i="9" s="1"/>
  <c r="K3093" i="9"/>
  <c r="L3093" i="9" s="1"/>
  <c r="Q3092" i="9"/>
  <c r="R3092" i="9" s="1"/>
  <c r="O3092" i="9"/>
  <c r="P3092" i="9" s="1"/>
  <c r="M3092" i="9"/>
  <c r="N3092" i="9" s="1"/>
  <c r="K3092" i="9"/>
  <c r="L3092" i="9" s="1"/>
  <c r="Q3091" i="9"/>
  <c r="R3091" i="9" s="1"/>
  <c r="O3091" i="9"/>
  <c r="P3091" i="9" s="1"/>
  <c r="M3091" i="9"/>
  <c r="N3091" i="9" s="1"/>
  <c r="K3091" i="9"/>
  <c r="L3091" i="9" s="1"/>
  <c r="Q3090" i="9"/>
  <c r="R3090" i="9" s="1"/>
  <c r="O3090" i="9"/>
  <c r="P3090" i="9" s="1"/>
  <c r="M3090" i="9"/>
  <c r="N3090" i="9" s="1"/>
  <c r="K3090" i="9"/>
  <c r="L3090" i="9" s="1"/>
  <c r="Q3089" i="9"/>
  <c r="R3089" i="9" s="1"/>
  <c r="O3089" i="9"/>
  <c r="P3089" i="9" s="1"/>
  <c r="N3089" i="9"/>
  <c r="M3089" i="9"/>
  <c r="K3089" i="9"/>
  <c r="L3089" i="9" s="1"/>
  <c r="Q3088" i="9"/>
  <c r="R3088" i="9" s="1"/>
  <c r="O3088" i="9"/>
  <c r="P3088" i="9" s="1"/>
  <c r="N3088" i="9"/>
  <c r="M3088" i="9"/>
  <c r="K3088" i="9"/>
  <c r="L3088" i="9" s="1"/>
  <c r="Q3087" i="9"/>
  <c r="R3087" i="9" s="1"/>
  <c r="O3087" i="9"/>
  <c r="P3087" i="9" s="1"/>
  <c r="M3087" i="9"/>
  <c r="N3087" i="9" s="1"/>
  <c r="K3087" i="9"/>
  <c r="L3087" i="9" s="1"/>
  <c r="Q3086" i="9"/>
  <c r="R3086" i="9" s="1"/>
  <c r="O3086" i="9"/>
  <c r="P3086" i="9" s="1"/>
  <c r="N3086" i="9"/>
  <c r="M3086" i="9"/>
  <c r="K3086" i="9"/>
  <c r="L3086" i="9" s="1"/>
  <c r="Q3085" i="9"/>
  <c r="R3085" i="9" s="1"/>
  <c r="O3085" i="9"/>
  <c r="P3085" i="9" s="1"/>
  <c r="N3085" i="9"/>
  <c r="M3085" i="9"/>
  <c r="L3085" i="9"/>
  <c r="K3085" i="9"/>
  <c r="Q3084" i="9"/>
  <c r="R3084" i="9" s="1"/>
  <c r="O3084" i="9"/>
  <c r="P3084" i="9" s="1"/>
  <c r="M3084" i="9"/>
  <c r="N3084" i="9" s="1"/>
  <c r="L3084" i="9"/>
  <c r="K3084" i="9"/>
  <c r="Q3083" i="9"/>
  <c r="R3083" i="9" s="1"/>
  <c r="O3083" i="9"/>
  <c r="P3083" i="9" s="1"/>
  <c r="N3083" i="9"/>
  <c r="M3083" i="9"/>
  <c r="K3083" i="9"/>
  <c r="L3083" i="9" s="1"/>
  <c r="Q3082" i="9"/>
  <c r="R3082" i="9" s="1"/>
  <c r="O3082" i="9"/>
  <c r="P3082" i="9" s="1"/>
  <c r="N3082" i="9"/>
  <c r="M3082" i="9"/>
  <c r="L3082" i="9"/>
  <c r="K3082" i="9"/>
  <c r="Q3081" i="9"/>
  <c r="R3081" i="9" s="1"/>
  <c r="O3081" i="9"/>
  <c r="P3081" i="9" s="1"/>
  <c r="N3081" i="9"/>
  <c r="M3081" i="9"/>
  <c r="L3081" i="9"/>
  <c r="K3081" i="9"/>
  <c r="Q3080" i="9"/>
  <c r="R3080" i="9" s="1"/>
  <c r="O3080" i="9"/>
  <c r="P3080" i="9" s="1"/>
  <c r="M3080" i="9"/>
  <c r="N3080" i="9" s="1"/>
  <c r="K3080" i="9"/>
  <c r="L3080" i="9" s="1"/>
  <c r="R3079" i="9"/>
  <c r="Q3079" i="9"/>
  <c r="O3079" i="9"/>
  <c r="P3079" i="9" s="1"/>
  <c r="M3079" i="9"/>
  <c r="N3079" i="9" s="1"/>
  <c r="L3079" i="9"/>
  <c r="K3079" i="9"/>
  <c r="R3078" i="9"/>
  <c r="Q3078" i="9"/>
  <c r="O3078" i="9"/>
  <c r="P3078" i="9" s="1"/>
  <c r="M3078" i="9"/>
  <c r="N3078" i="9" s="1"/>
  <c r="K3078" i="9"/>
  <c r="L3078" i="9" s="1"/>
  <c r="Q3077" i="9"/>
  <c r="R3077" i="9" s="1"/>
  <c r="P3077" i="9"/>
  <c r="O3077" i="9"/>
  <c r="M3077" i="9"/>
  <c r="N3077" i="9" s="1"/>
  <c r="K3077" i="9"/>
  <c r="L3077" i="9" s="1"/>
  <c r="Q3076" i="9"/>
  <c r="R3076" i="9" s="1"/>
  <c r="P3076" i="9"/>
  <c r="O3076" i="9"/>
  <c r="M3076" i="9"/>
  <c r="N3076" i="9" s="1"/>
  <c r="K3076" i="9"/>
  <c r="L3076" i="9" s="1"/>
  <c r="Q3075" i="9"/>
  <c r="R3075" i="9" s="1"/>
  <c r="P3075" i="9"/>
  <c r="O3075" i="9"/>
  <c r="M3075" i="9"/>
  <c r="N3075" i="9" s="1"/>
  <c r="K3075" i="9"/>
  <c r="L3075" i="9" s="1"/>
  <c r="Q3074" i="9"/>
  <c r="R3074" i="9" s="1"/>
  <c r="P3074" i="9"/>
  <c r="O3074" i="9"/>
  <c r="M3074" i="9"/>
  <c r="N3074" i="9" s="1"/>
  <c r="K3074" i="9"/>
  <c r="L3074" i="9" s="1"/>
  <c r="Q3073" i="9"/>
  <c r="R3073" i="9" s="1"/>
  <c r="P3073" i="9"/>
  <c r="O3073" i="9"/>
  <c r="M3073" i="9"/>
  <c r="N3073" i="9" s="1"/>
  <c r="K3073" i="9"/>
  <c r="L3073" i="9" s="1"/>
  <c r="Q3072" i="9"/>
  <c r="R3072" i="9" s="1"/>
  <c r="P3072" i="9"/>
  <c r="O3072" i="9"/>
  <c r="M3072" i="9"/>
  <c r="N3072" i="9" s="1"/>
  <c r="K3072" i="9"/>
  <c r="L3072" i="9" s="1"/>
  <c r="Q3071" i="9"/>
  <c r="R3071" i="9" s="1"/>
  <c r="P3071" i="9"/>
  <c r="O3071" i="9"/>
  <c r="M3071" i="9"/>
  <c r="N3071" i="9" s="1"/>
  <c r="K3071" i="9"/>
  <c r="L3071" i="9" s="1"/>
  <c r="Q3070" i="9"/>
  <c r="R3070" i="9" s="1"/>
  <c r="P3070" i="9"/>
  <c r="O3070" i="9"/>
  <c r="M3070" i="9"/>
  <c r="N3070" i="9" s="1"/>
  <c r="K3070" i="9"/>
  <c r="L3070" i="9" s="1"/>
  <c r="Q3069" i="9"/>
  <c r="R3069" i="9" s="1"/>
  <c r="P3069" i="9"/>
  <c r="O3069" i="9"/>
  <c r="M3069" i="9"/>
  <c r="N3069" i="9" s="1"/>
  <c r="K3069" i="9"/>
  <c r="L3069" i="9" s="1"/>
  <c r="Q3068" i="9"/>
  <c r="R3068" i="9" s="1"/>
  <c r="P3068" i="9"/>
  <c r="O3068" i="9"/>
  <c r="M3068" i="9"/>
  <c r="N3068" i="9" s="1"/>
  <c r="K3068" i="9"/>
  <c r="L3068" i="9" s="1"/>
  <c r="Q3067" i="9"/>
  <c r="R3067" i="9" s="1"/>
  <c r="P3067" i="9"/>
  <c r="O3067" i="9"/>
  <c r="M3067" i="9"/>
  <c r="N3067" i="9" s="1"/>
  <c r="K3067" i="9"/>
  <c r="L3067" i="9" s="1"/>
  <c r="Q3066" i="9"/>
  <c r="R3066" i="9" s="1"/>
  <c r="P3066" i="9"/>
  <c r="O3066" i="9"/>
  <c r="M3066" i="9"/>
  <c r="N3066" i="9" s="1"/>
  <c r="K3066" i="9"/>
  <c r="L3066" i="9" s="1"/>
  <c r="Q3065" i="9"/>
  <c r="R3065" i="9" s="1"/>
  <c r="P3065" i="9"/>
  <c r="O3065" i="9"/>
  <c r="M3065" i="9"/>
  <c r="N3065" i="9" s="1"/>
  <c r="K3065" i="9"/>
  <c r="L3065" i="9" s="1"/>
  <c r="Q3064" i="9"/>
  <c r="R3064" i="9" s="1"/>
  <c r="P3064" i="9"/>
  <c r="O3064" i="9"/>
  <c r="M3064" i="9"/>
  <c r="N3064" i="9" s="1"/>
  <c r="K3064" i="9"/>
  <c r="L3064" i="9" s="1"/>
  <c r="Q3063" i="9"/>
  <c r="R3063" i="9" s="1"/>
  <c r="P3063" i="9"/>
  <c r="O3063" i="9"/>
  <c r="M3063" i="9"/>
  <c r="N3063" i="9" s="1"/>
  <c r="K3063" i="9"/>
  <c r="L3063" i="9" s="1"/>
  <c r="Q3062" i="9"/>
  <c r="R3062" i="9" s="1"/>
  <c r="P3062" i="9"/>
  <c r="O3062" i="9"/>
  <c r="M3062" i="9"/>
  <c r="N3062" i="9" s="1"/>
  <c r="K3062" i="9"/>
  <c r="L3062" i="9" s="1"/>
  <c r="Q3061" i="9"/>
  <c r="R3061" i="9" s="1"/>
  <c r="P3061" i="9"/>
  <c r="O3061" i="9"/>
  <c r="M3061" i="9"/>
  <c r="N3061" i="9" s="1"/>
  <c r="K3061" i="9"/>
  <c r="L3061" i="9" s="1"/>
  <c r="Q3060" i="9"/>
  <c r="R3060" i="9" s="1"/>
  <c r="P3060" i="9"/>
  <c r="O3060" i="9"/>
  <c r="M3060" i="9"/>
  <c r="N3060" i="9" s="1"/>
  <c r="K3060" i="9"/>
  <c r="L3060" i="9" s="1"/>
  <c r="Q3059" i="9"/>
  <c r="R3059" i="9" s="1"/>
  <c r="P3059" i="9"/>
  <c r="O3059" i="9"/>
  <c r="M3059" i="9"/>
  <c r="N3059" i="9" s="1"/>
  <c r="K3059" i="9"/>
  <c r="L3059" i="9" s="1"/>
  <c r="Q3058" i="9"/>
  <c r="R3058" i="9" s="1"/>
  <c r="P3058" i="9"/>
  <c r="O3058" i="9"/>
  <c r="M3058" i="9"/>
  <c r="N3058" i="9" s="1"/>
  <c r="K3058" i="9"/>
  <c r="L3058" i="9" s="1"/>
  <c r="Q3057" i="9"/>
  <c r="R3057" i="9" s="1"/>
  <c r="P3057" i="9"/>
  <c r="O3057" i="9"/>
  <c r="M3057" i="9"/>
  <c r="N3057" i="9" s="1"/>
  <c r="K3057" i="9"/>
  <c r="L3057" i="9" s="1"/>
  <c r="Q3056" i="9"/>
  <c r="R3056" i="9" s="1"/>
  <c r="P3056" i="9"/>
  <c r="O3056" i="9"/>
  <c r="M3056" i="9"/>
  <c r="N3056" i="9" s="1"/>
  <c r="K3056" i="9"/>
  <c r="L3056" i="9" s="1"/>
  <c r="Q3055" i="9"/>
  <c r="R3055" i="9" s="1"/>
  <c r="P3055" i="9"/>
  <c r="O3055" i="9"/>
  <c r="M3055" i="9"/>
  <c r="N3055" i="9" s="1"/>
  <c r="K3055" i="9"/>
  <c r="L3055" i="9" s="1"/>
  <c r="Q3054" i="9"/>
  <c r="R3054" i="9" s="1"/>
  <c r="P3054" i="9"/>
  <c r="O3054" i="9"/>
  <c r="M3054" i="9"/>
  <c r="N3054" i="9" s="1"/>
  <c r="K3054" i="9"/>
  <c r="L3054" i="9" s="1"/>
  <c r="Q3053" i="9"/>
  <c r="R3053" i="9" s="1"/>
  <c r="P3053" i="9"/>
  <c r="O3053" i="9"/>
  <c r="M3053" i="9"/>
  <c r="N3053" i="9" s="1"/>
  <c r="K3053" i="9"/>
  <c r="L3053" i="9" s="1"/>
  <c r="Q3052" i="9"/>
  <c r="R3052" i="9" s="1"/>
  <c r="P3052" i="9"/>
  <c r="O3052" i="9"/>
  <c r="M3052" i="9"/>
  <c r="N3052" i="9" s="1"/>
  <c r="K3052" i="9"/>
  <c r="L3052" i="9" s="1"/>
  <c r="Q3051" i="9"/>
  <c r="R3051" i="9" s="1"/>
  <c r="P3051" i="9"/>
  <c r="O3051" i="9"/>
  <c r="M3051" i="9"/>
  <c r="N3051" i="9" s="1"/>
  <c r="K3051" i="9"/>
  <c r="L3051" i="9" s="1"/>
  <c r="Q3050" i="9"/>
  <c r="R3050" i="9" s="1"/>
  <c r="P3050" i="9"/>
  <c r="O3050" i="9"/>
  <c r="M3050" i="9"/>
  <c r="N3050" i="9" s="1"/>
  <c r="K3050" i="9"/>
  <c r="L3050" i="9" s="1"/>
  <c r="Q3049" i="9"/>
  <c r="R3049" i="9" s="1"/>
  <c r="P3049" i="9"/>
  <c r="O3049" i="9"/>
  <c r="M3049" i="9"/>
  <c r="N3049" i="9" s="1"/>
  <c r="K3049" i="9"/>
  <c r="L3049" i="9" s="1"/>
  <c r="Q3048" i="9"/>
  <c r="R3048" i="9" s="1"/>
  <c r="P3048" i="9"/>
  <c r="O3048" i="9"/>
  <c r="M3048" i="9"/>
  <c r="N3048" i="9" s="1"/>
  <c r="K3048" i="9"/>
  <c r="L3048" i="9" s="1"/>
  <c r="Q3047" i="9"/>
  <c r="R3047" i="9" s="1"/>
  <c r="P3047" i="9"/>
  <c r="O3047" i="9"/>
  <c r="M3047" i="9"/>
  <c r="N3047" i="9" s="1"/>
  <c r="K3047" i="9"/>
  <c r="L3047" i="9" s="1"/>
  <c r="Q3046" i="9"/>
  <c r="R3046" i="9" s="1"/>
  <c r="P3046" i="9"/>
  <c r="O3046" i="9"/>
  <c r="M3046" i="9"/>
  <c r="N3046" i="9" s="1"/>
  <c r="K3046" i="9"/>
  <c r="L3046" i="9" s="1"/>
  <c r="Q3045" i="9"/>
  <c r="R3045" i="9" s="1"/>
  <c r="P3045" i="9"/>
  <c r="O3045" i="9"/>
  <c r="M3045" i="9"/>
  <c r="N3045" i="9" s="1"/>
  <c r="K3045" i="9"/>
  <c r="L3045" i="9" s="1"/>
  <c r="Q3044" i="9"/>
  <c r="R3044" i="9" s="1"/>
  <c r="P3044" i="9"/>
  <c r="O3044" i="9"/>
  <c r="M3044" i="9"/>
  <c r="N3044" i="9" s="1"/>
  <c r="K3044" i="9"/>
  <c r="L3044" i="9" s="1"/>
  <c r="Q3043" i="9"/>
  <c r="R3043" i="9" s="1"/>
  <c r="P3043" i="9"/>
  <c r="O3043" i="9"/>
  <c r="M3043" i="9"/>
  <c r="N3043" i="9" s="1"/>
  <c r="K3043" i="9"/>
  <c r="L3043" i="9" s="1"/>
  <c r="Q3042" i="9"/>
  <c r="R3042" i="9" s="1"/>
  <c r="P3042" i="9"/>
  <c r="O3042" i="9"/>
  <c r="M3042" i="9"/>
  <c r="N3042" i="9" s="1"/>
  <c r="K3042" i="9"/>
  <c r="L3042" i="9" s="1"/>
  <c r="Q3041" i="9"/>
  <c r="R3041" i="9" s="1"/>
  <c r="P3041" i="9"/>
  <c r="O3041" i="9"/>
  <c r="M3041" i="9"/>
  <c r="N3041" i="9" s="1"/>
  <c r="K3041" i="9"/>
  <c r="L3041" i="9" s="1"/>
  <c r="Q3040" i="9"/>
  <c r="R3040" i="9" s="1"/>
  <c r="P3040" i="9"/>
  <c r="O3040" i="9"/>
  <c r="M3040" i="9"/>
  <c r="N3040" i="9" s="1"/>
  <c r="K3040" i="9"/>
  <c r="L3040" i="9" s="1"/>
  <c r="Q3039" i="9"/>
  <c r="R3039" i="9" s="1"/>
  <c r="P3039" i="9"/>
  <c r="O3039" i="9"/>
  <c r="M3039" i="9"/>
  <c r="N3039" i="9" s="1"/>
  <c r="K3039" i="9"/>
  <c r="L3039" i="9" s="1"/>
  <c r="Q3038" i="9"/>
  <c r="R3038" i="9" s="1"/>
  <c r="P3038" i="9"/>
  <c r="O3038" i="9"/>
  <c r="M3038" i="9"/>
  <c r="N3038" i="9" s="1"/>
  <c r="K3038" i="9"/>
  <c r="L3038" i="9" s="1"/>
  <c r="Q3037" i="9"/>
  <c r="R3037" i="9" s="1"/>
  <c r="P3037" i="9"/>
  <c r="O3037" i="9"/>
  <c r="M3037" i="9"/>
  <c r="N3037" i="9" s="1"/>
  <c r="K3037" i="9"/>
  <c r="L3037" i="9" s="1"/>
  <c r="Q3036" i="9"/>
  <c r="R3036" i="9" s="1"/>
  <c r="P3036" i="9"/>
  <c r="O3036" i="9"/>
  <c r="M3036" i="9"/>
  <c r="N3036" i="9" s="1"/>
  <c r="K3036" i="9"/>
  <c r="L3036" i="9" s="1"/>
  <c r="Q3035" i="9"/>
  <c r="R3035" i="9" s="1"/>
  <c r="P3035" i="9"/>
  <c r="O3035" i="9"/>
  <c r="M3035" i="9"/>
  <c r="N3035" i="9" s="1"/>
  <c r="K3035" i="9"/>
  <c r="L3035" i="9" s="1"/>
  <c r="Q3034" i="9"/>
  <c r="R3034" i="9" s="1"/>
  <c r="P3034" i="9"/>
  <c r="O3034" i="9"/>
  <c r="M3034" i="9"/>
  <c r="N3034" i="9" s="1"/>
  <c r="K3034" i="9"/>
  <c r="L3034" i="9" s="1"/>
  <c r="Q3033" i="9"/>
  <c r="R3033" i="9" s="1"/>
  <c r="P3033" i="9"/>
  <c r="O3033" i="9"/>
  <c r="M3033" i="9"/>
  <c r="N3033" i="9" s="1"/>
  <c r="K3033" i="9"/>
  <c r="L3033" i="9" s="1"/>
  <c r="Q3032" i="9"/>
  <c r="R3032" i="9" s="1"/>
  <c r="P3032" i="9"/>
  <c r="O3032" i="9"/>
  <c r="M3032" i="9"/>
  <c r="N3032" i="9" s="1"/>
  <c r="K3032" i="9"/>
  <c r="L3032" i="9" s="1"/>
  <c r="Q3031" i="9"/>
  <c r="R3031" i="9" s="1"/>
  <c r="P3031" i="9"/>
  <c r="O3031" i="9"/>
  <c r="M3031" i="9"/>
  <c r="N3031" i="9" s="1"/>
  <c r="K3031" i="9"/>
  <c r="L3031" i="9" s="1"/>
  <c r="Q3030" i="9"/>
  <c r="R3030" i="9" s="1"/>
  <c r="P3030" i="9"/>
  <c r="O3030" i="9"/>
  <c r="M3030" i="9"/>
  <c r="N3030" i="9" s="1"/>
  <c r="K3030" i="9"/>
  <c r="L3030" i="9" s="1"/>
  <c r="Q3029" i="9"/>
  <c r="R3029" i="9" s="1"/>
  <c r="P3029" i="9"/>
  <c r="O3029" i="9"/>
  <c r="M3029" i="9"/>
  <c r="N3029" i="9" s="1"/>
  <c r="K3029" i="9"/>
  <c r="L3029" i="9" s="1"/>
  <c r="Q3028" i="9"/>
  <c r="R3028" i="9" s="1"/>
  <c r="P3028" i="9"/>
  <c r="O3028" i="9"/>
  <c r="M3028" i="9"/>
  <c r="N3028" i="9" s="1"/>
  <c r="K3028" i="9"/>
  <c r="L3028" i="9" s="1"/>
  <c r="Q3027" i="9"/>
  <c r="R3027" i="9" s="1"/>
  <c r="P3027" i="9"/>
  <c r="O3027" i="9"/>
  <c r="M3027" i="9"/>
  <c r="N3027" i="9" s="1"/>
  <c r="K3027" i="9"/>
  <c r="L3027" i="9" s="1"/>
  <c r="Q3026" i="9"/>
  <c r="R3026" i="9" s="1"/>
  <c r="P3026" i="9"/>
  <c r="O3026" i="9"/>
  <c r="M3026" i="9"/>
  <c r="N3026" i="9" s="1"/>
  <c r="K3026" i="9"/>
  <c r="L3026" i="9" s="1"/>
  <c r="Q3025" i="9"/>
  <c r="R3025" i="9" s="1"/>
  <c r="P3025" i="9"/>
  <c r="O3025" i="9"/>
  <c r="M3025" i="9"/>
  <c r="N3025" i="9" s="1"/>
  <c r="K3025" i="9"/>
  <c r="L3025" i="9" s="1"/>
  <c r="Q3024" i="9"/>
  <c r="R3024" i="9" s="1"/>
  <c r="P3024" i="9"/>
  <c r="O3024" i="9"/>
  <c r="M3024" i="9"/>
  <c r="N3024" i="9" s="1"/>
  <c r="K3024" i="9"/>
  <c r="L3024" i="9" s="1"/>
  <c r="Q3023" i="9"/>
  <c r="R3023" i="9" s="1"/>
  <c r="P3023" i="9"/>
  <c r="O3023" i="9"/>
  <c r="M3023" i="9"/>
  <c r="N3023" i="9" s="1"/>
  <c r="K3023" i="9"/>
  <c r="L3023" i="9" s="1"/>
  <c r="Q3022" i="9"/>
  <c r="R3022" i="9" s="1"/>
  <c r="P3022" i="9"/>
  <c r="O3022" i="9"/>
  <c r="M3022" i="9"/>
  <c r="N3022" i="9" s="1"/>
  <c r="K3022" i="9"/>
  <c r="L3022" i="9" s="1"/>
  <c r="Q3021" i="9"/>
  <c r="R3021" i="9" s="1"/>
  <c r="P3021" i="9"/>
  <c r="O3021" i="9"/>
  <c r="M3021" i="9"/>
  <c r="N3021" i="9" s="1"/>
  <c r="K3021" i="9"/>
  <c r="L3021" i="9" s="1"/>
  <c r="Q3020" i="9"/>
  <c r="R3020" i="9" s="1"/>
  <c r="P3020" i="9"/>
  <c r="O3020" i="9"/>
  <c r="M3020" i="9"/>
  <c r="N3020" i="9" s="1"/>
  <c r="K3020" i="9"/>
  <c r="L3020" i="9" s="1"/>
  <c r="Q3019" i="9"/>
  <c r="R3019" i="9" s="1"/>
  <c r="P3019" i="9"/>
  <c r="O3019" i="9"/>
  <c r="M3019" i="9"/>
  <c r="N3019" i="9" s="1"/>
  <c r="K3019" i="9"/>
  <c r="L3019" i="9" s="1"/>
  <c r="Q3018" i="9"/>
  <c r="R3018" i="9" s="1"/>
  <c r="P3018" i="9"/>
  <c r="O3018" i="9"/>
  <c r="M3018" i="9"/>
  <c r="N3018" i="9" s="1"/>
  <c r="K3018" i="9"/>
  <c r="L3018" i="9" s="1"/>
  <c r="Q3017" i="9"/>
  <c r="R3017" i="9" s="1"/>
  <c r="P3017" i="9"/>
  <c r="O3017" i="9"/>
  <c r="M3017" i="9"/>
  <c r="N3017" i="9" s="1"/>
  <c r="K3017" i="9"/>
  <c r="L3017" i="9" s="1"/>
  <c r="Q3016" i="9"/>
  <c r="R3016" i="9" s="1"/>
  <c r="P3016" i="9"/>
  <c r="O3016" i="9"/>
  <c r="M3016" i="9"/>
  <c r="N3016" i="9" s="1"/>
  <c r="K3016" i="9"/>
  <c r="L3016" i="9" s="1"/>
  <c r="Q3015" i="9"/>
  <c r="R3015" i="9" s="1"/>
  <c r="P3015" i="9"/>
  <c r="O3015" i="9"/>
  <c r="M3015" i="9"/>
  <c r="N3015" i="9" s="1"/>
  <c r="K3015" i="9"/>
  <c r="L3015" i="9" s="1"/>
  <c r="Q3014" i="9"/>
  <c r="R3014" i="9" s="1"/>
  <c r="P3014" i="9"/>
  <c r="O3014" i="9"/>
  <c r="M3014" i="9"/>
  <c r="N3014" i="9" s="1"/>
  <c r="K3014" i="9"/>
  <c r="L3014" i="9" s="1"/>
  <c r="Q3013" i="9"/>
  <c r="R3013" i="9" s="1"/>
  <c r="P3013" i="9"/>
  <c r="O3013" i="9"/>
  <c r="M3013" i="9"/>
  <c r="N3013" i="9" s="1"/>
  <c r="K3013" i="9"/>
  <c r="L3013" i="9" s="1"/>
  <c r="Q3012" i="9"/>
  <c r="R3012" i="9" s="1"/>
  <c r="P3012" i="9"/>
  <c r="O3012" i="9"/>
  <c r="M3012" i="9"/>
  <c r="N3012" i="9" s="1"/>
  <c r="K3012" i="9"/>
  <c r="L3012" i="9" s="1"/>
  <c r="Q3011" i="9"/>
  <c r="R3011" i="9" s="1"/>
  <c r="P3011" i="9"/>
  <c r="O3011" i="9"/>
  <c r="M3011" i="9"/>
  <c r="N3011" i="9" s="1"/>
  <c r="K3011" i="9"/>
  <c r="L3011" i="9" s="1"/>
  <c r="Q3010" i="9"/>
  <c r="R3010" i="9" s="1"/>
  <c r="P3010" i="9"/>
  <c r="O3010" i="9"/>
  <c r="M3010" i="9"/>
  <c r="N3010" i="9" s="1"/>
  <c r="K3010" i="9"/>
  <c r="L3010" i="9" s="1"/>
  <c r="Q3009" i="9"/>
  <c r="R3009" i="9" s="1"/>
  <c r="P3009" i="9"/>
  <c r="O3009" i="9"/>
  <c r="M3009" i="9"/>
  <c r="N3009" i="9" s="1"/>
  <c r="K3009" i="9"/>
  <c r="L3009" i="9" s="1"/>
  <c r="Q3008" i="9"/>
  <c r="R3008" i="9" s="1"/>
  <c r="P3008" i="9"/>
  <c r="O3008" i="9"/>
  <c r="M3008" i="9"/>
  <c r="N3008" i="9" s="1"/>
  <c r="K3008" i="9"/>
  <c r="L3008" i="9" s="1"/>
  <c r="Q3007" i="9"/>
  <c r="R3007" i="9" s="1"/>
  <c r="P3007" i="9"/>
  <c r="O3007" i="9"/>
  <c r="M3007" i="9"/>
  <c r="N3007" i="9" s="1"/>
  <c r="K3007" i="9"/>
  <c r="L3007" i="9" s="1"/>
  <c r="Q3006" i="9"/>
  <c r="R3006" i="9" s="1"/>
  <c r="P3006" i="9"/>
  <c r="O3006" i="9"/>
  <c r="M3006" i="9"/>
  <c r="N3006" i="9" s="1"/>
  <c r="K3006" i="9"/>
  <c r="L3006" i="9" s="1"/>
  <c r="Q3005" i="9"/>
  <c r="R3005" i="9" s="1"/>
  <c r="P3005" i="9"/>
  <c r="O3005" i="9"/>
  <c r="M3005" i="9"/>
  <c r="N3005" i="9" s="1"/>
  <c r="K3005" i="9"/>
  <c r="L3005" i="9" s="1"/>
  <c r="Q3004" i="9"/>
  <c r="R3004" i="9" s="1"/>
  <c r="P3004" i="9"/>
  <c r="O3004" i="9"/>
  <c r="M3004" i="9"/>
  <c r="N3004" i="9" s="1"/>
  <c r="K3004" i="9"/>
  <c r="L3004" i="9" s="1"/>
  <c r="Q3003" i="9"/>
  <c r="R3003" i="9" s="1"/>
  <c r="P3003" i="9"/>
  <c r="O3003" i="9"/>
  <c r="M3003" i="9"/>
  <c r="N3003" i="9" s="1"/>
  <c r="K3003" i="9"/>
  <c r="L3003" i="9" s="1"/>
  <c r="Q3002" i="9"/>
  <c r="R3002" i="9" s="1"/>
  <c r="P3002" i="9"/>
  <c r="O3002" i="9"/>
  <c r="M3002" i="9"/>
  <c r="N3002" i="9" s="1"/>
  <c r="K3002" i="9"/>
  <c r="L3002" i="9" s="1"/>
  <c r="Q3001" i="9"/>
  <c r="R3001" i="9" s="1"/>
  <c r="P3001" i="9"/>
  <c r="O3001" i="9"/>
  <c r="M3001" i="9"/>
  <c r="N3001" i="9" s="1"/>
  <c r="K3001" i="9"/>
  <c r="L3001" i="9" s="1"/>
  <c r="Q3000" i="9"/>
  <c r="R3000" i="9" s="1"/>
  <c r="P3000" i="9"/>
  <c r="O3000" i="9"/>
  <c r="M3000" i="9"/>
  <c r="N3000" i="9" s="1"/>
  <c r="K3000" i="9"/>
  <c r="L3000" i="9" s="1"/>
  <c r="Q2999" i="9"/>
  <c r="R2999" i="9" s="1"/>
  <c r="P2999" i="9"/>
  <c r="O2999" i="9"/>
  <c r="M2999" i="9"/>
  <c r="N2999" i="9" s="1"/>
  <c r="K2999" i="9"/>
  <c r="L2999" i="9" s="1"/>
  <c r="Q2998" i="9"/>
  <c r="R2998" i="9" s="1"/>
  <c r="P2998" i="9"/>
  <c r="O2998" i="9"/>
  <c r="M2998" i="9"/>
  <c r="N2998" i="9" s="1"/>
  <c r="K2998" i="9"/>
  <c r="L2998" i="9" s="1"/>
  <c r="Q2997" i="9"/>
  <c r="R2997" i="9" s="1"/>
  <c r="P2997" i="9"/>
  <c r="O2997" i="9"/>
  <c r="M2997" i="9"/>
  <c r="N2997" i="9" s="1"/>
  <c r="K2997" i="9"/>
  <c r="L2997" i="9" s="1"/>
  <c r="Q2996" i="9"/>
  <c r="R2996" i="9" s="1"/>
  <c r="P2996" i="9"/>
  <c r="O2996" i="9"/>
  <c r="M2996" i="9"/>
  <c r="N2996" i="9" s="1"/>
  <c r="K2996" i="9"/>
  <c r="L2996" i="9" s="1"/>
  <c r="Q2995" i="9"/>
  <c r="R2995" i="9" s="1"/>
  <c r="P2995" i="9"/>
  <c r="O2995" i="9"/>
  <c r="M2995" i="9"/>
  <c r="N2995" i="9" s="1"/>
  <c r="K2995" i="9"/>
  <c r="L2995" i="9" s="1"/>
  <c r="Q2994" i="9"/>
  <c r="R2994" i="9" s="1"/>
  <c r="P2994" i="9"/>
  <c r="O2994" i="9"/>
  <c r="M2994" i="9"/>
  <c r="N2994" i="9" s="1"/>
  <c r="K2994" i="9"/>
  <c r="L2994" i="9" s="1"/>
  <c r="Q2993" i="9"/>
  <c r="R2993" i="9" s="1"/>
  <c r="P2993" i="9"/>
  <c r="O2993" i="9"/>
  <c r="M2993" i="9"/>
  <c r="N2993" i="9" s="1"/>
  <c r="K2993" i="9"/>
  <c r="L2993" i="9" s="1"/>
  <c r="Q2992" i="9"/>
  <c r="R2992" i="9" s="1"/>
  <c r="P2992" i="9"/>
  <c r="O2992" i="9"/>
  <c r="M2992" i="9"/>
  <c r="N2992" i="9" s="1"/>
  <c r="K2992" i="9"/>
  <c r="L2992" i="9" s="1"/>
  <c r="Q2991" i="9"/>
  <c r="R2991" i="9" s="1"/>
  <c r="P2991" i="9"/>
  <c r="O2991" i="9"/>
  <c r="M2991" i="9"/>
  <c r="N2991" i="9" s="1"/>
  <c r="K2991" i="9"/>
  <c r="L2991" i="9" s="1"/>
  <c r="Q2990" i="9"/>
  <c r="R2990" i="9" s="1"/>
  <c r="P2990" i="9"/>
  <c r="O2990" i="9"/>
  <c r="M2990" i="9"/>
  <c r="N2990" i="9" s="1"/>
  <c r="K2990" i="9"/>
  <c r="L2990" i="9" s="1"/>
  <c r="Q2989" i="9"/>
  <c r="R2989" i="9" s="1"/>
  <c r="P2989" i="9"/>
  <c r="O2989" i="9"/>
  <c r="M2989" i="9"/>
  <c r="N2989" i="9" s="1"/>
  <c r="K2989" i="9"/>
  <c r="L2989" i="9" s="1"/>
  <c r="Q2988" i="9"/>
  <c r="R2988" i="9" s="1"/>
  <c r="P2988" i="9"/>
  <c r="O2988" i="9"/>
  <c r="M2988" i="9"/>
  <c r="N2988" i="9" s="1"/>
  <c r="K2988" i="9"/>
  <c r="L2988" i="9" s="1"/>
  <c r="Q2987" i="9"/>
  <c r="R2987" i="9" s="1"/>
  <c r="P2987" i="9"/>
  <c r="O2987" i="9"/>
  <c r="M2987" i="9"/>
  <c r="N2987" i="9" s="1"/>
  <c r="K2987" i="9"/>
  <c r="L2987" i="9" s="1"/>
  <c r="Q2986" i="9"/>
  <c r="R2986" i="9" s="1"/>
  <c r="P2986" i="9"/>
  <c r="O2986" i="9"/>
  <c r="M2986" i="9"/>
  <c r="N2986" i="9" s="1"/>
  <c r="K2986" i="9"/>
  <c r="L2986" i="9" s="1"/>
  <c r="Q2985" i="9"/>
  <c r="R2985" i="9" s="1"/>
  <c r="P2985" i="9"/>
  <c r="O2985" i="9"/>
  <c r="M2985" i="9"/>
  <c r="N2985" i="9" s="1"/>
  <c r="K2985" i="9"/>
  <c r="L2985" i="9" s="1"/>
  <c r="Q2984" i="9"/>
  <c r="R2984" i="9" s="1"/>
  <c r="P2984" i="9"/>
  <c r="O2984" i="9"/>
  <c r="M2984" i="9"/>
  <c r="N2984" i="9" s="1"/>
  <c r="K2984" i="9"/>
  <c r="L2984" i="9" s="1"/>
  <c r="Q2983" i="9"/>
  <c r="R2983" i="9" s="1"/>
  <c r="P2983" i="9"/>
  <c r="O2983" i="9"/>
  <c r="M2983" i="9"/>
  <c r="N2983" i="9" s="1"/>
  <c r="K2983" i="9"/>
  <c r="L2983" i="9" s="1"/>
  <c r="Q2982" i="9"/>
  <c r="R2982" i="9" s="1"/>
  <c r="P2982" i="9"/>
  <c r="O2982" i="9"/>
  <c r="M2982" i="9"/>
  <c r="N2982" i="9" s="1"/>
  <c r="K2982" i="9"/>
  <c r="L2982" i="9" s="1"/>
  <c r="Q2981" i="9"/>
  <c r="R2981" i="9" s="1"/>
  <c r="P2981" i="9"/>
  <c r="O2981" i="9"/>
  <c r="M2981" i="9"/>
  <c r="N2981" i="9" s="1"/>
  <c r="K2981" i="9"/>
  <c r="L2981" i="9" s="1"/>
  <c r="Q2980" i="9"/>
  <c r="R2980" i="9" s="1"/>
  <c r="P2980" i="9"/>
  <c r="O2980" i="9"/>
  <c r="M2980" i="9"/>
  <c r="N2980" i="9" s="1"/>
  <c r="K2980" i="9"/>
  <c r="L2980" i="9" s="1"/>
  <c r="Q2979" i="9"/>
  <c r="R2979" i="9" s="1"/>
  <c r="P2979" i="9"/>
  <c r="O2979" i="9"/>
  <c r="M2979" i="9"/>
  <c r="N2979" i="9" s="1"/>
  <c r="K2979" i="9"/>
  <c r="L2979" i="9" s="1"/>
  <c r="Q2978" i="9"/>
  <c r="R2978" i="9" s="1"/>
  <c r="P2978" i="9"/>
  <c r="O2978" i="9"/>
  <c r="M2978" i="9"/>
  <c r="N2978" i="9" s="1"/>
  <c r="K2978" i="9"/>
  <c r="L2978" i="9" s="1"/>
  <c r="K2977" i="9"/>
  <c r="L2977" i="9" s="1"/>
  <c r="T2976" i="9"/>
  <c r="S2976" i="9"/>
  <c r="R2976" i="9"/>
  <c r="P2976" i="9"/>
  <c r="O2976" i="9"/>
  <c r="N2976" i="9"/>
  <c r="M2976" i="9"/>
  <c r="K2976" i="9"/>
  <c r="L2976" i="9" s="1"/>
  <c r="T2975" i="9"/>
  <c r="S2975" i="9"/>
  <c r="R2975" i="9"/>
  <c r="O2975" i="9"/>
  <c r="P2975" i="9" s="1"/>
  <c r="M2975" i="9"/>
  <c r="N2975" i="9" s="1"/>
  <c r="L2975" i="9"/>
  <c r="K2975" i="9"/>
  <c r="S2974" i="9"/>
  <c r="T2974" i="9" s="1"/>
  <c r="R2974" i="9"/>
  <c r="P2974" i="9"/>
  <c r="O2974" i="9"/>
  <c r="M2974" i="9"/>
  <c r="N2974" i="9" s="1"/>
  <c r="L2974" i="9"/>
  <c r="K2974" i="9"/>
  <c r="T2973" i="9"/>
  <c r="S2973" i="9"/>
  <c r="R2973" i="9"/>
  <c r="O2973" i="9"/>
  <c r="P2973" i="9" s="1"/>
  <c r="N2973" i="9"/>
  <c r="M2973" i="9"/>
  <c r="K2973" i="9"/>
  <c r="L2973" i="9" s="1"/>
  <c r="S2972" i="9"/>
  <c r="T2972" i="9" s="1"/>
  <c r="R2972" i="9"/>
  <c r="O2972" i="9"/>
  <c r="P2972" i="9" s="1"/>
  <c r="N2972" i="9"/>
  <c r="M2972" i="9"/>
  <c r="L2972" i="9"/>
  <c r="K2972" i="9"/>
  <c r="S2971" i="9"/>
  <c r="T2971" i="9" s="1"/>
  <c r="R2971" i="9"/>
  <c r="P2971" i="9"/>
  <c r="O2971" i="9"/>
  <c r="M2971" i="9"/>
  <c r="N2971" i="9" s="1"/>
  <c r="K2971" i="9"/>
  <c r="L2971" i="9" s="1"/>
  <c r="S2970" i="9"/>
  <c r="T2970" i="9" s="1"/>
  <c r="R2970" i="9"/>
  <c r="P2970" i="9"/>
  <c r="O2970" i="9"/>
  <c r="N2970" i="9"/>
  <c r="M2970" i="9"/>
  <c r="L2970" i="9"/>
  <c r="K2970" i="9"/>
  <c r="S2969" i="9"/>
  <c r="T2969" i="9" s="1"/>
  <c r="R2969" i="9"/>
  <c r="O2969" i="9"/>
  <c r="P2969" i="9" s="1"/>
  <c r="M2969" i="9"/>
  <c r="N2969" i="9" s="1"/>
  <c r="K2969" i="9"/>
  <c r="L2969" i="9" s="1"/>
  <c r="T2968" i="9"/>
  <c r="S2968" i="9"/>
  <c r="R2968" i="9"/>
  <c r="P2968" i="9"/>
  <c r="O2968" i="9"/>
  <c r="N2968" i="9"/>
  <c r="M2968" i="9"/>
  <c r="L2968" i="9"/>
  <c r="K2968" i="9"/>
  <c r="S2967" i="9"/>
  <c r="T2967" i="9" s="1"/>
  <c r="R2967" i="9"/>
  <c r="O2967" i="9"/>
  <c r="P2967" i="9" s="1"/>
  <c r="M2967" i="9"/>
  <c r="N2967" i="9" s="1"/>
  <c r="L2967" i="9"/>
  <c r="K2967" i="9"/>
  <c r="S2966" i="9"/>
  <c r="T2966" i="9" s="1"/>
  <c r="R2966" i="9"/>
  <c r="P2966" i="9"/>
  <c r="O2966" i="9"/>
  <c r="M2966" i="9"/>
  <c r="N2966" i="9" s="1"/>
  <c r="L2966" i="9"/>
  <c r="K2966" i="9"/>
  <c r="T2965" i="9"/>
  <c r="S2965" i="9"/>
  <c r="R2965" i="9"/>
  <c r="O2965" i="9"/>
  <c r="P2965" i="9" s="1"/>
  <c r="N2965" i="9"/>
  <c r="M2965" i="9"/>
  <c r="K2965" i="9"/>
  <c r="L2965" i="9" s="1"/>
  <c r="S2964" i="9"/>
  <c r="T2964" i="9" s="1"/>
  <c r="R2964" i="9"/>
  <c r="O2964" i="9"/>
  <c r="P2964" i="9" s="1"/>
  <c r="N2964" i="9"/>
  <c r="M2964" i="9"/>
  <c r="L2964" i="9"/>
  <c r="K2964" i="9"/>
  <c r="S2963" i="9"/>
  <c r="T2963" i="9" s="1"/>
  <c r="R2963" i="9"/>
  <c r="P2963" i="9"/>
  <c r="O2963" i="9"/>
  <c r="M2963" i="9"/>
  <c r="N2963" i="9" s="1"/>
  <c r="K2963" i="9"/>
  <c r="L2963" i="9" s="1"/>
  <c r="S2962" i="9"/>
  <c r="T2962" i="9" s="1"/>
  <c r="R2962" i="9"/>
  <c r="P2962" i="9"/>
  <c r="O2962" i="9"/>
  <c r="N2962" i="9"/>
  <c r="M2962" i="9"/>
  <c r="K2962" i="9"/>
  <c r="L2962" i="9" s="1"/>
  <c r="T2961" i="9"/>
  <c r="S2961" i="9"/>
  <c r="R2961" i="9"/>
  <c r="O2961" i="9"/>
  <c r="P2961" i="9" s="1"/>
  <c r="M2961" i="9"/>
  <c r="N2961" i="9" s="1"/>
  <c r="K2961" i="9"/>
  <c r="L2961" i="9" s="1"/>
  <c r="S2960" i="9"/>
  <c r="T2960" i="9" s="1"/>
  <c r="R2960" i="9"/>
  <c r="P2960" i="9"/>
  <c r="O2960" i="9"/>
  <c r="N2960" i="9"/>
  <c r="M2960" i="9"/>
  <c r="K2960" i="9"/>
  <c r="L2960" i="9" s="1"/>
  <c r="S2959" i="9"/>
  <c r="T2959" i="9" s="1"/>
  <c r="R2959" i="9"/>
  <c r="O2959" i="9"/>
  <c r="P2959" i="9" s="1"/>
  <c r="N2959" i="9"/>
  <c r="M2959" i="9"/>
  <c r="K2959" i="9"/>
  <c r="L2959" i="9" s="1"/>
  <c r="Q2958" i="9"/>
  <c r="R2958" i="9" s="1"/>
  <c r="O2958" i="9"/>
  <c r="P2958" i="9" s="1"/>
  <c r="M2958" i="9"/>
  <c r="N2958" i="9" s="1"/>
  <c r="L2958" i="9"/>
  <c r="K2958" i="9"/>
  <c r="Q2957" i="9"/>
  <c r="R2957" i="9" s="1"/>
  <c r="O2957" i="9"/>
  <c r="P2957" i="9" s="1"/>
  <c r="N2957" i="9"/>
  <c r="M2957" i="9"/>
  <c r="K2957" i="9"/>
  <c r="L2957" i="9" s="1"/>
  <c r="Q2956" i="9"/>
  <c r="R2956" i="9" s="1"/>
  <c r="O2956" i="9"/>
  <c r="P2956" i="9" s="1"/>
  <c r="M2956" i="9"/>
  <c r="N2956" i="9" s="1"/>
  <c r="L2956" i="9"/>
  <c r="K2956" i="9"/>
  <c r="Q2955" i="9"/>
  <c r="R2955" i="9" s="1"/>
  <c r="O2955" i="9"/>
  <c r="P2955" i="9" s="1"/>
  <c r="N2955" i="9"/>
  <c r="M2955" i="9"/>
  <c r="K2955" i="9"/>
  <c r="L2955" i="9" s="1"/>
  <c r="Q2954" i="9"/>
  <c r="R2954" i="9" s="1"/>
  <c r="O2954" i="9"/>
  <c r="P2954" i="9" s="1"/>
  <c r="N2954" i="9"/>
  <c r="M2954" i="9"/>
  <c r="L2954" i="9"/>
  <c r="K2954" i="9"/>
  <c r="Q2953" i="9"/>
  <c r="R2953" i="9" s="1"/>
  <c r="O2953" i="9"/>
  <c r="P2953" i="9" s="1"/>
  <c r="N2953" i="9"/>
  <c r="M2953" i="9"/>
  <c r="L2953" i="9"/>
  <c r="K2953" i="9"/>
  <c r="Q2952" i="9"/>
  <c r="R2952" i="9" s="1"/>
  <c r="O2952" i="9"/>
  <c r="P2952" i="9" s="1"/>
  <c r="M2952" i="9"/>
  <c r="N2952" i="9" s="1"/>
  <c r="L2952" i="9"/>
  <c r="K2952" i="9"/>
  <c r="Q2951" i="9"/>
  <c r="R2951" i="9" s="1"/>
  <c r="O2951" i="9"/>
  <c r="P2951" i="9" s="1"/>
  <c r="N2951" i="9"/>
  <c r="M2951" i="9"/>
  <c r="K2951" i="9"/>
  <c r="L2951" i="9" s="1"/>
  <c r="Q2950" i="9"/>
  <c r="R2950" i="9" s="1"/>
  <c r="O2950" i="9"/>
  <c r="P2950" i="9" s="1"/>
  <c r="N2950" i="9"/>
  <c r="M2950" i="9"/>
  <c r="L2950" i="9"/>
  <c r="K2950" i="9"/>
  <c r="Q2949" i="9"/>
  <c r="R2949" i="9" s="1"/>
  <c r="O2949" i="9"/>
  <c r="P2949" i="9" s="1"/>
  <c r="N2949" i="9"/>
  <c r="M2949" i="9"/>
  <c r="L2949" i="9"/>
  <c r="K2949" i="9"/>
  <c r="Q2948" i="9"/>
  <c r="R2948" i="9" s="1"/>
  <c r="O2948" i="9"/>
  <c r="P2948" i="9" s="1"/>
  <c r="M2948" i="9"/>
  <c r="N2948" i="9" s="1"/>
  <c r="L2948" i="9"/>
  <c r="K2948" i="9"/>
  <c r="Q2947" i="9"/>
  <c r="R2947" i="9" s="1"/>
  <c r="O2947" i="9"/>
  <c r="P2947" i="9" s="1"/>
  <c r="N2947" i="9"/>
  <c r="M2947" i="9"/>
  <c r="K2947" i="9"/>
  <c r="L2947" i="9" s="1"/>
  <c r="Q2946" i="9"/>
  <c r="R2946" i="9" s="1"/>
  <c r="O2946" i="9"/>
  <c r="P2946" i="9" s="1"/>
  <c r="N2946" i="9"/>
  <c r="M2946" i="9"/>
  <c r="L2946" i="9"/>
  <c r="K2946" i="9"/>
  <c r="Q2945" i="9"/>
  <c r="R2945" i="9" s="1"/>
  <c r="O2945" i="9"/>
  <c r="P2945" i="9" s="1"/>
  <c r="N2945" i="9"/>
  <c r="M2945" i="9"/>
  <c r="L2945" i="9"/>
  <c r="K2945" i="9"/>
  <c r="Q2944" i="9"/>
  <c r="R2944" i="9" s="1"/>
  <c r="O2944" i="9"/>
  <c r="P2944" i="9" s="1"/>
  <c r="M2944" i="9"/>
  <c r="N2944" i="9" s="1"/>
  <c r="L2944" i="9"/>
  <c r="K2944" i="9"/>
  <c r="Q2943" i="9"/>
  <c r="R2943" i="9" s="1"/>
  <c r="O2943" i="9"/>
  <c r="P2943" i="9" s="1"/>
  <c r="N2943" i="9"/>
  <c r="M2943" i="9"/>
  <c r="K2943" i="9"/>
  <c r="L2943" i="9" s="1"/>
  <c r="Q2942" i="9"/>
  <c r="R2942" i="9" s="1"/>
  <c r="O2942" i="9"/>
  <c r="P2942" i="9" s="1"/>
  <c r="N2942" i="9"/>
  <c r="M2942" i="9"/>
  <c r="L2942" i="9"/>
  <c r="K2942" i="9"/>
  <c r="Q2941" i="9"/>
  <c r="R2941" i="9" s="1"/>
  <c r="O2941" i="9"/>
  <c r="P2941" i="9" s="1"/>
  <c r="N2941" i="9"/>
  <c r="M2941" i="9"/>
  <c r="L2941" i="9"/>
  <c r="K2941" i="9"/>
  <c r="Q2940" i="9"/>
  <c r="R2940" i="9" s="1"/>
  <c r="O2940" i="9"/>
  <c r="P2940" i="9" s="1"/>
  <c r="N2940" i="9"/>
  <c r="M2940" i="9"/>
  <c r="L2940" i="9"/>
  <c r="K2940" i="9"/>
  <c r="Q2939" i="9"/>
  <c r="R2939" i="9" s="1"/>
  <c r="O2939" i="9"/>
  <c r="P2939" i="9" s="1"/>
  <c r="N2939" i="9"/>
  <c r="M2939" i="9"/>
  <c r="L2939" i="9"/>
  <c r="K2939" i="9"/>
  <c r="Q2938" i="9"/>
  <c r="R2938" i="9" s="1"/>
  <c r="O2938" i="9"/>
  <c r="P2938" i="9" s="1"/>
  <c r="N2938" i="9"/>
  <c r="M2938" i="9"/>
  <c r="L2938" i="9"/>
  <c r="K2938" i="9"/>
  <c r="Q2937" i="9"/>
  <c r="R2937" i="9" s="1"/>
  <c r="O2937" i="9"/>
  <c r="P2937" i="9" s="1"/>
  <c r="N2937" i="9"/>
  <c r="M2937" i="9"/>
  <c r="L2937" i="9"/>
  <c r="K2937" i="9"/>
  <c r="Q2936" i="9"/>
  <c r="R2936" i="9" s="1"/>
  <c r="O2936" i="9"/>
  <c r="P2936" i="9" s="1"/>
  <c r="N2936" i="9"/>
  <c r="M2936" i="9"/>
  <c r="L2936" i="9"/>
  <c r="K2936" i="9"/>
  <c r="Q2935" i="9"/>
  <c r="R2935" i="9" s="1"/>
  <c r="O2935" i="9"/>
  <c r="P2935" i="9" s="1"/>
  <c r="N2935" i="9"/>
  <c r="M2935" i="9"/>
  <c r="L2935" i="9"/>
  <c r="K2935" i="9"/>
  <c r="Q2934" i="9"/>
  <c r="R2934" i="9" s="1"/>
  <c r="O2934" i="9"/>
  <c r="P2934" i="9" s="1"/>
  <c r="N2934" i="9"/>
  <c r="M2934" i="9"/>
  <c r="L2934" i="9"/>
  <c r="K2934" i="9"/>
  <c r="Q2933" i="9"/>
  <c r="R2933" i="9" s="1"/>
  <c r="O2933" i="9"/>
  <c r="P2933" i="9" s="1"/>
  <c r="N2933" i="9"/>
  <c r="M2933" i="9"/>
  <c r="L2933" i="9"/>
  <c r="K2933" i="9"/>
  <c r="Q2932" i="9"/>
  <c r="R2932" i="9" s="1"/>
  <c r="O2932" i="9"/>
  <c r="P2932" i="9" s="1"/>
  <c r="N2932" i="9"/>
  <c r="M2932" i="9"/>
  <c r="L2932" i="9"/>
  <c r="K2932" i="9"/>
  <c r="Q2931" i="9"/>
  <c r="R2931" i="9" s="1"/>
  <c r="O2931" i="9"/>
  <c r="P2931" i="9" s="1"/>
  <c r="N2931" i="9"/>
  <c r="M2931" i="9"/>
  <c r="L2931" i="9"/>
  <c r="K2931" i="9"/>
  <c r="Q2930" i="9"/>
  <c r="R2930" i="9" s="1"/>
  <c r="O2930" i="9"/>
  <c r="P2930" i="9" s="1"/>
  <c r="N2930" i="9"/>
  <c r="M2930" i="9"/>
  <c r="L2930" i="9"/>
  <c r="K2930" i="9"/>
  <c r="Q2929" i="9"/>
  <c r="R2929" i="9" s="1"/>
  <c r="O2929" i="9"/>
  <c r="P2929" i="9" s="1"/>
  <c r="N2929" i="9"/>
  <c r="M2929" i="9"/>
  <c r="L2929" i="9"/>
  <c r="K2929" i="9"/>
  <c r="Q2928" i="9"/>
  <c r="R2928" i="9" s="1"/>
  <c r="O2928" i="9"/>
  <c r="P2928" i="9" s="1"/>
  <c r="N2928" i="9"/>
  <c r="M2928" i="9"/>
  <c r="L2928" i="9"/>
  <c r="K2928" i="9"/>
  <c r="Q2927" i="9"/>
  <c r="R2927" i="9" s="1"/>
  <c r="O2927" i="9"/>
  <c r="P2927" i="9" s="1"/>
  <c r="N2927" i="9"/>
  <c r="M2927" i="9"/>
  <c r="L2927" i="9"/>
  <c r="K2927" i="9"/>
  <c r="Q2926" i="9"/>
  <c r="R2926" i="9" s="1"/>
  <c r="O2926" i="9"/>
  <c r="P2926" i="9" s="1"/>
  <c r="N2926" i="9"/>
  <c r="M2926" i="9"/>
  <c r="L2926" i="9"/>
  <c r="K2926" i="9"/>
  <c r="Q2925" i="9"/>
  <c r="R2925" i="9" s="1"/>
  <c r="O2925" i="9"/>
  <c r="P2925" i="9" s="1"/>
  <c r="N2925" i="9"/>
  <c r="M2925" i="9"/>
  <c r="L2925" i="9"/>
  <c r="K2925" i="9"/>
  <c r="Q2924" i="9"/>
  <c r="R2924" i="9" s="1"/>
  <c r="O2924" i="9"/>
  <c r="P2924" i="9" s="1"/>
  <c r="N2924" i="9"/>
  <c r="M2924" i="9"/>
  <c r="L2924" i="9"/>
  <c r="K2924" i="9"/>
  <c r="Q2923" i="9"/>
  <c r="R2923" i="9" s="1"/>
  <c r="O2923" i="9"/>
  <c r="P2923" i="9" s="1"/>
  <c r="N2923" i="9"/>
  <c r="M2923" i="9"/>
  <c r="L2923" i="9"/>
  <c r="K2923" i="9"/>
  <c r="Q2922" i="9"/>
  <c r="R2922" i="9" s="1"/>
  <c r="O2922" i="9"/>
  <c r="P2922" i="9" s="1"/>
  <c r="N2922" i="9"/>
  <c r="M2922" i="9"/>
  <c r="L2922" i="9"/>
  <c r="K2922" i="9"/>
  <c r="Q2921" i="9"/>
  <c r="R2921" i="9" s="1"/>
  <c r="O2921" i="9"/>
  <c r="P2921" i="9" s="1"/>
  <c r="N2921" i="9"/>
  <c r="M2921" i="9"/>
  <c r="L2921" i="9"/>
  <c r="K2921" i="9"/>
  <c r="Q2920" i="9"/>
  <c r="R2920" i="9" s="1"/>
  <c r="O2920" i="9"/>
  <c r="P2920" i="9" s="1"/>
  <c r="N2920" i="9"/>
  <c r="M2920" i="9"/>
  <c r="L2920" i="9"/>
  <c r="K2920" i="9"/>
  <c r="Q2919" i="9"/>
  <c r="R2919" i="9" s="1"/>
  <c r="O2919" i="9"/>
  <c r="P2919" i="9" s="1"/>
  <c r="N2919" i="9"/>
  <c r="M2919" i="9"/>
  <c r="L2919" i="9"/>
  <c r="K2919" i="9"/>
  <c r="Q2918" i="9"/>
  <c r="R2918" i="9" s="1"/>
  <c r="O2918" i="9"/>
  <c r="P2918" i="9" s="1"/>
  <c r="N2918" i="9"/>
  <c r="M2918" i="9"/>
  <c r="L2918" i="9"/>
  <c r="K2918" i="9"/>
  <c r="Q2917" i="9"/>
  <c r="R2917" i="9" s="1"/>
  <c r="O2917" i="9"/>
  <c r="P2917" i="9" s="1"/>
  <c r="N2917" i="9"/>
  <c r="M2917" i="9"/>
  <c r="L2917" i="9"/>
  <c r="K2917" i="9"/>
  <c r="Q2916" i="9"/>
  <c r="R2916" i="9" s="1"/>
  <c r="O2916" i="9"/>
  <c r="P2916" i="9" s="1"/>
  <c r="N2916" i="9"/>
  <c r="M2916" i="9"/>
  <c r="L2916" i="9"/>
  <c r="K2916" i="9"/>
  <c r="Q2915" i="9"/>
  <c r="R2915" i="9" s="1"/>
  <c r="O2915" i="9"/>
  <c r="P2915" i="9" s="1"/>
  <c r="N2915" i="9"/>
  <c r="M2915" i="9"/>
  <c r="L2915" i="9"/>
  <c r="K2915" i="9"/>
  <c r="Q2914" i="9"/>
  <c r="R2914" i="9" s="1"/>
  <c r="O2914" i="9"/>
  <c r="P2914" i="9" s="1"/>
  <c r="N2914" i="9"/>
  <c r="M2914" i="9"/>
  <c r="L2914" i="9"/>
  <c r="K2914" i="9"/>
  <c r="Q2913" i="9"/>
  <c r="R2913" i="9" s="1"/>
  <c r="O2913" i="9"/>
  <c r="P2913" i="9" s="1"/>
  <c r="N2913" i="9"/>
  <c r="M2913" i="9"/>
  <c r="L2913" i="9"/>
  <c r="K2913" i="9"/>
  <c r="Q2912" i="9"/>
  <c r="R2912" i="9" s="1"/>
  <c r="O2912" i="9"/>
  <c r="P2912" i="9" s="1"/>
  <c r="N2912" i="9"/>
  <c r="M2912" i="9"/>
  <c r="L2912" i="9"/>
  <c r="K2912" i="9"/>
  <c r="Q2911" i="9"/>
  <c r="R2911" i="9" s="1"/>
  <c r="O2911" i="9"/>
  <c r="P2911" i="9" s="1"/>
  <c r="N2911" i="9"/>
  <c r="M2911" i="9"/>
  <c r="L2911" i="9"/>
  <c r="K2911" i="9"/>
  <c r="Q2910" i="9"/>
  <c r="R2910" i="9" s="1"/>
  <c r="O2910" i="9"/>
  <c r="P2910" i="9" s="1"/>
  <c r="N2910" i="9"/>
  <c r="M2910" i="9"/>
  <c r="L2910" i="9"/>
  <c r="K2910" i="9"/>
  <c r="Q2909" i="9"/>
  <c r="R2909" i="9" s="1"/>
  <c r="O2909" i="9"/>
  <c r="P2909" i="9" s="1"/>
  <c r="N2909" i="9"/>
  <c r="M2909" i="9"/>
  <c r="L2909" i="9"/>
  <c r="K2909" i="9"/>
  <c r="Q2908" i="9"/>
  <c r="R2908" i="9" s="1"/>
  <c r="O2908" i="9"/>
  <c r="P2908" i="9" s="1"/>
  <c r="M2908" i="9"/>
  <c r="N2908" i="9" s="1"/>
  <c r="K2908" i="9"/>
  <c r="L2908" i="9" s="1"/>
  <c r="Q2907" i="9"/>
  <c r="R2907" i="9" s="1"/>
  <c r="O2907" i="9"/>
  <c r="P2907" i="9" s="1"/>
  <c r="M2907" i="9"/>
  <c r="N2907" i="9" s="1"/>
  <c r="K2907" i="9"/>
  <c r="L2907" i="9" s="1"/>
  <c r="Q2906" i="9"/>
  <c r="R2906" i="9" s="1"/>
  <c r="O2906" i="9"/>
  <c r="P2906" i="9" s="1"/>
  <c r="M2906" i="9"/>
  <c r="N2906" i="9" s="1"/>
  <c r="K2906" i="9"/>
  <c r="L2906" i="9" s="1"/>
  <c r="Q2905" i="9"/>
  <c r="R2905" i="9" s="1"/>
  <c r="O2905" i="9"/>
  <c r="P2905" i="9" s="1"/>
  <c r="M2905" i="9"/>
  <c r="N2905" i="9" s="1"/>
  <c r="K2905" i="9"/>
  <c r="L2905" i="9" s="1"/>
  <c r="Q2904" i="9"/>
  <c r="R2904" i="9" s="1"/>
  <c r="O2904" i="9"/>
  <c r="P2904" i="9" s="1"/>
  <c r="M2904" i="9"/>
  <c r="N2904" i="9" s="1"/>
  <c r="K2904" i="9"/>
  <c r="L2904" i="9" s="1"/>
  <c r="Q2903" i="9"/>
  <c r="R2903" i="9" s="1"/>
  <c r="O2903" i="9"/>
  <c r="P2903" i="9" s="1"/>
  <c r="M2903" i="9"/>
  <c r="N2903" i="9" s="1"/>
  <c r="K2903" i="9"/>
  <c r="L2903" i="9" s="1"/>
  <c r="Q2902" i="9"/>
  <c r="R2902" i="9" s="1"/>
  <c r="O2902" i="9"/>
  <c r="P2902" i="9" s="1"/>
  <c r="M2902" i="9"/>
  <c r="N2902" i="9" s="1"/>
  <c r="K2902" i="9"/>
  <c r="L2902" i="9" s="1"/>
  <c r="Q2901" i="9"/>
  <c r="R2901" i="9" s="1"/>
  <c r="O2901" i="9"/>
  <c r="P2901" i="9" s="1"/>
  <c r="M2901" i="9"/>
  <c r="N2901" i="9" s="1"/>
  <c r="K2901" i="9"/>
  <c r="L2901" i="9" s="1"/>
  <c r="Q2900" i="9"/>
  <c r="R2900" i="9" s="1"/>
  <c r="O2900" i="9"/>
  <c r="P2900" i="9" s="1"/>
  <c r="M2900" i="9"/>
  <c r="N2900" i="9" s="1"/>
  <c r="K2900" i="9"/>
  <c r="L2900" i="9" s="1"/>
  <c r="Q2899" i="9"/>
  <c r="R2899" i="9" s="1"/>
  <c r="O2899" i="9"/>
  <c r="P2899" i="9" s="1"/>
  <c r="M2899" i="9"/>
  <c r="N2899" i="9" s="1"/>
  <c r="K2899" i="9"/>
  <c r="L2899" i="9" s="1"/>
  <c r="Q2898" i="9"/>
  <c r="R2898" i="9" s="1"/>
  <c r="O2898" i="9"/>
  <c r="P2898" i="9" s="1"/>
  <c r="M2898" i="9"/>
  <c r="N2898" i="9" s="1"/>
  <c r="K2898" i="9"/>
  <c r="L2898" i="9" s="1"/>
  <c r="Q2897" i="9"/>
  <c r="R2897" i="9" s="1"/>
  <c r="O2897" i="9"/>
  <c r="P2897" i="9" s="1"/>
  <c r="M2897" i="9"/>
  <c r="N2897" i="9" s="1"/>
  <c r="K2897" i="9"/>
  <c r="L2897" i="9" s="1"/>
  <c r="Q2896" i="9"/>
  <c r="R2896" i="9" s="1"/>
  <c r="O2896" i="9"/>
  <c r="P2896" i="9" s="1"/>
  <c r="M2896" i="9"/>
  <c r="N2896" i="9" s="1"/>
  <c r="K2896" i="9"/>
  <c r="L2896" i="9" s="1"/>
  <c r="Q2895" i="9"/>
  <c r="R2895" i="9" s="1"/>
  <c r="O2895" i="9"/>
  <c r="P2895" i="9" s="1"/>
  <c r="M2895" i="9"/>
  <c r="N2895" i="9" s="1"/>
  <c r="K2895" i="9"/>
  <c r="L2895" i="9" s="1"/>
  <c r="Q2894" i="9"/>
  <c r="R2894" i="9" s="1"/>
  <c r="O2894" i="9"/>
  <c r="P2894" i="9" s="1"/>
  <c r="M2894" i="9"/>
  <c r="N2894" i="9" s="1"/>
  <c r="K2894" i="9"/>
  <c r="L2894" i="9" s="1"/>
  <c r="Q2893" i="9"/>
  <c r="R2893" i="9" s="1"/>
  <c r="O2893" i="9"/>
  <c r="P2893" i="9" s="1"/>
  <c r="M2893" i="9"/>
  <c r="N2893" i="9" s="1"/>
  <c r="K2893" i="9"/>
  <c r="L2893" i="9" s="1"/>
  <c r="Q2892" i="9"/>
  <c r="R2892" i="9" s="1"/>
  <c r="O2892" i="9"/>
  <c r="P2892" i="9" s="1"/>
  <c r="M2892" i="9"/>
  <c r="N2892" i="9" s="1"/>
  <c r="K2892" i="9"/>
  <c r="L2892" i="9" s="1"/>
  <c r="Q2891" i="9"/>
  <c r="R2891" i="9" s="1"/>
  <c r="O2891" i="9"/>
  <c r="P2891" i="9" s="1"/>
  <c r="M2891" i="9"/>
  <c r="N2891" i="9" s="1"/>
  <c r="K2891" i="9"/>
  <c r="L2891" i="9" s="1"/>
  <c r="Q2890" i="9"/>
  <c r="R2890" i="9" s="1"/>
  <c r="O2890" i="9"/>
  <c r="P2890" i="9" s="1"/>
  <c r="M2890" i="9"/>
  <c r="N2890" i="9" s="1"/>
  <c r="K2890" i="9"/>
  <c r="L2890" i="9" s="1"/>
  <c r="Q2889" i="9"/>
  <c r="R2889" i="9" s="1"/>
  <c r="O2889" i="9"/>
  <c r="P2889" i="9" s="1"/>
  <c r="M2889" i="9"/>
  <c r="N2889" i="9" s="1"/>
  <c r="K2889" i="9"/>
  <c r="L2889" i="9" s="1"/>
  <c r="Q2888" i="9"/>
  <c r="R2888" i="9" s="1"/>
  <c r="O2888" i="9"/>
  <c r="P2888" i="9" s="1"/>
  <c r="M2888" i="9"/>
  <c r="N2888" i="9" s="1"/>
  <c r="K2888" i="9"/>
  <c r="L2888" i="9" s="1"/>
  <c r="Q2887" i="9"/>
  <c r="R2887" i="9" s="1"/>
  <c r="O2887" i="9"/>
  <c r="P2887" i="9" s="1"/>
  <c r="M2887" i="9"/>
  <c r="N2887" i="9" s="1"/>
  <c r="K2887" i="9"/>
  <c r="L2887" i="9" s="1"/>
  <c r="Q2886" i="9"/>
  <c r="R2886" i="9" s="1"/>
  <c r="O2886" i="9"/>
  <c r="P2886" i="9" s="1"/>
  <c r="M2886" i="9"/>
  <c r="N2886" i="9" s="1"/>
  <c r="K2886" i="9"/>
  <c r="L2886" i="9" s="1"/>
  <c r="Q2885" i="9"/>
  <c r="R2885" i="9" s="1"/>
  <c r="O2885" i="9"/>
  <c r="P2885" i="9" s="1"/>
  <c r="M2885" i="9"/>
  <c r="N2885" i="9" s="1"/>
  <c r="K2885" i="9"/>
  <c r="L2885" i="9" s="1"/>
  <c r="Q2884" i="9"/>
  <c r="R2884" i="9" s="1"/>
  <c r="O2884" i="9"/>
  <c r="P2884" i="9" s="1"/>
  <c r="M2884" i="9"/>
  <c r="N2884" i="9" s="1"/>
  <c r="K2884" i="9"/>
  <c r="L2884" i="9" s="1"/>
  <c r="Q2883" i="9"/>
  <c r="R2883" i="9" s="1"/>
  <c r="O2883" i="9"/>
  <c r="P2883" i="9" s="1"/>
  <c r="M2883" i="9"/>
  <c r="N2883" i="9" s="1"/>
  <c r="K2883" i="9"/>
  <c r="L2883" i="9" s="1"/>
  <c r="Q2882" i="9"/>
  <c r="R2882" i="9" s="1"/>
  <c r="O2882" i="9"/>
  <c r="P2882" i="9" s="1"/>
  <c r="M2882" i="9"/>
  <c r="N2882" i="9" s="1"/>
  <c r="K2882" i="9"/>
  <c r="L2882" i="9" s="1"/>
  <c r="Q2881" i="9"/>
  <c r="R2881" i="9" s="1"/>
  <c r="O2881" i="9"/>
  <c r="P2881" i="9" s="1"/>
  <c r="M2881" i="9"/>
  <c r="N2881" i="9" s="1"/>
  <c r="K2881" i="9"/>
  <c r="L2881" i="9" s="1"/>
  <c r="Q2880" i="9"/>
  <c r="R2880" i="9" s="1"/>
  <c r="O2880" i="9"/>
  <c r="P2880" i="9" s="1"/>
  <c r="M2880" i="9"/>
  <c r="N2880" i="9" s="1"/>
  <c r="K2880" i="9"/>
  <c r="L2880" i="9" s="1"/>
  <c r="Q2879" i="9"/>
  <c r="R2879" i="9" s="1"/>
  <c r="O2879" i="9"/>
  <c r="P2879" i="9" s="1"/>
  <c r="M2879" i="9"/>
  <c r="N2879" i="9" s="1"/>
  <c r="K2879" i="9"/>
  <c r="L2879" i="9" s="1"/>
  <c r="Q2878" i="9"/>
  <c r="R2878" i="9" s="1"/>
  <c r="O2878" i="9"/>
  <c r="P2878" i="9" s="1"/>
  <c r="M2878" i="9"/>
  <c r="N2878" i="9" s="1"/>
  <c r="K2878" i="9"/>
  <c r="L2878" i="9" s="1"/>
  <c r="Q2877" i="9"/>
  <c r="R2877" i="9" s="1"/>
  <c r="O2877" i="9"/>
  <c r="P2877" i="9" s="1"/>
  <c r="M2877" i="9"/>
  <c r="N2877" i="9" s="1"/>
  <c r="K2877" i="9"/>
  <c r="L2877" i="9" s="1"/>
  <c r="Q2876" i="9"/>
  <c r="R2876" i="9" s="1"/>
  <c r="O2876" i="9"/>
  <c r="P2876" i="9" s="1"/>
  <c r="M2876" i="9"/>
  <c r="N2876" i="9" s="1"/>
  <c r="K2876" i="9"/>
  <c r="L2876" i="9" s="1"/>
  <c r="Q2875" i="9"/>
  <c r="R2875" i="9" s="1"/>
  <c r="O2875" i="9"/>
  <c r="P2875" i="9" s="1"/>
  <c r="M2875" i="9"/>
  <c r="N2875" i="9" s="1"/>
  <c r="K2875" i="9"/>
  <c r="L2875" i="9" s="1"/>
  <c r="Q2874" i="9"/>
  <c r="R2874" i="9" s="1"/>
  <c r="O2874" i="9"/>
  <c r="P2874" i="9" s="1"/>
  <c r="M2874" i="9"/>
  <c r="N2874" i="9" s="1"/>
  <c r="K2874" i="9"/>
  <c r="L2874" i="9" s="1"/>
  <c r="Q2873" i="9"/>
  <c r="R2873" i="9" s="1"/>
  <c r="O2873" i="9"/>
  <c r="P2873" i="9" s="1"/>
  <c r="M2873" i="9"/>
  <c r="N2873" i="9" s="1"/>
  <c r="K2873" i="9"/>
  <c r="L2873" i="9" s="1"/>
  <c r="Q2872" i="9"/>
  <c r="R2872" i="9" s="1"/>
  <c r="O2872" i="9"/>
  <c r="P2872" i="9" s="1"/>
  <c r="M2872" i="9"/>
  <c r="N2872" i="9" s="1"/>
  <c r="K2872" i="9"/>
  <c r="L2872" i="9" s="1"/>
  <c r="Q2871" i="9"/>
  <c r="R2871" i="9" s="1"/>
  <c r="O2871" i="9"/>
  <c r="P2871" i="9" s="1"/>
  <c r="M2871" i="9"/>
  <c r="N2871" i="9" s="1"/>
  <c r="K2871" i="9"/>
  <c r="L2871" i="9" s="1"/>
  <c r="Q2870" i="9"/>
  <c r="R2870" i="9" s="1"/>
  <c r="O2870" i="9"/>
  <c r="P2870" i="9" s="1"/>
  <c r="M2870" i="9"/>
  <c r="N2870" i="9" s="1"/>
  <c r="K2870" i="9"/>
  <c r="L2870" i="9" s="1"/>
  <c r="Q2869" i="9"/>
  <c r="R2869" i="9" s="1"/>
  <c r="O2869" i="9"/>
  <c r="P2869" i="9" s="1"/>
  <c r="M2869" i="9"/>
  <c r="N2869" i="9" s="1"/>
  <c r="K2869" i="9"/>
  <c r="L2869" i="9" s="1"/>
  <c r="Q2868" i="9"/>
  <c r="R2868" i="9" s="1"/>
  <c r="O2868" i="9"/>
  <c r="P2868" i="9" s="1"/>
  <c r="M2868" i="9"/>
  <c r="N2868" i="9" s="1"/>
  <c r="K2868" i="9"/>
  <c r="L2868" i="9" s="1"/>
  <c r="Q2867" i="9"/>
  <c r="R2867" i="9" s="1"/>
  <c r="O2867" i="9"/>
  <c r="P2867" i="9" s="1"/>
  <c r="M2867" i="9"/>
  <c r="N2867" i="9" s="1"/>
  <c r="K2867" i="9"/>
  <c r="L2867" i="9" s="1"/>
  <c r="Q2866" i="9"/>
  <c r="R2866" i="9" s="1"/>
  <c r="O2866" i="9"/>
  <c r="P2866" i="9" s="1"/>
  <c r="M2866" i="9"/>
  <c r="N2866" i="9" s="1"/>
  <c r="K2866" i="9"/>
  <c r="L2866" i="9" s="1"/>
  <c r="Q2865" i="9"/>
  <c r="R2865" i="9" s="1"/>
  <c r="O2865" i="9"/>
  <c r="P2865" i="9" s="1"/>
  <c r="M2865" i="9"/>
  <c r="N2865" i="9" s="1"/>
  <c r="K2865" i="9"/>
  <c r="L2865" i="9" s="1"/>
  <c r="Q2864" i="9"/>
  <c r="R2864" i="9" s="1"/>
  <c r="O2864" i="9"/>
  <c r="P2864" i="9" s="1"/>
  <c r="M2864" i="9"/>
  <c r="N2864" i="9" s="1"/>
  <c r="K2864" i="9"/>
  <c r="L2864" i="9" s="1"/>
  <c r="Q2863" i="9"/>
  <c r="R2863" i="9" s="1"/>
  <c r="O2863" i="9"/>
  <c r="P2863" i="9" s="1"/>
  <c r="M2863" i="9"/>
  <c r="N2863" i="9" s="1"/>
  <c r="K2863" i="9"/>
  <c r="L2863" i="9" s="1"/>
  <c r="Q2862" i="9"/>
  <c r="R2862" i="9" s="1"/>
  <c r="O2862" i="9"/>
  <c r="P2862" i="9" s="1"/>
  <c r="M2862" i="9"/>
  <c r="N2862" i="9" s="1"/>
  <c r="K2862" i="9"/>
  <c r="L2862" i="9" s="1"/>
  <c r="Q2861" i="9"/>
  <c r="R2861" i="9" s="1"/>
  <c r="O2861" i="9"/>
  <c r="P2861" i="9" s="1"/>
  <c r="M2861" i="9"/>
  <c r="N2861" i="9" s="1"/>
  <c r="K2861" i="9"/>
  <c r="L2861" i="9" s="1"/>
  <c r="Q2860" i="9"/>
  <c r="R2860" i="9" s="1"/>
  <c r="O2860" i="9"/>
  <c r="P2860" i="9" s="1"/>
  <c r="M2860" i="9"/>
  <c r="N2860" i="9" s="1"/>
  <c r="K2860" i="9"/>
  <c r="L2860" i="9" s="1"/>
  <c r="Q2859" i="9"/>
  <c r="R2859" i="9" s="1"/>
  <c r="O2859" i="9"/>
  <c r="P2859" i="9" s="1"/>
  <c r="M2859" i="9"/>
  <c r="N2859" i="9" s="1"/>
  <c r="K2859" i="9"/>
  <c r="L2859" i="9" s="1"/>
  <c r="Q2858" i="9"/>
  <c r="R2858" i="9" s="1"/>
  <c r="O2858" i="9"/>
  <c r="P2858" i="9" s="1"/>
  <c r="M2858" i="9"/>
  <c r="N2858" i="9" s="1"/>
  <c r="K2858" i="9"/>
  <c r="L2858" i="9" s="1"/>
  <c r="Q2857" i="9"/>
  <c r="R2857" i="9" s="1"/>
  <c r="O2857" i="9"/>
  <c r="P2857" i="9" s="1"/>
  <c r="M2857" i="9"/>
  <c r="N2857" i="9" s="1"/>
  <c r="K2857" i="9"/>
  <c r="L2857" i="9" s="1"/>
  <c r="Q2856" i="9"/>
  <c r="R2856" i="9" s="1"/>
  <c r="O2856" i="9"/>
  <c r="P2856" i="9" s="1"/>
  <c r="M2856" i="9"/>
  <c r="N2856" i="9" s="1"/>
  <c r="K2856" i="9"/>
  <c r="L2856" i="9" s="1"/>
  <c r="Q2855" i="9"/>
  <c r="R2855" i="9" s="1"/>
  <c r="O2855" i="9"/>
  <c r="P2855" i="9" s="1"/>
  <c r="M2855" i="9"/>
  <c r="N2855" i="9" s="1"/>
  <c r="K2855" i="9"/>
  <c r="L2855" i="9" s="1"/>
  <c r="Q2854" i="9"/>
  <c r="R2854" i="9" s="1"/>
  <c r="O2854" i="9"/>
  <c r="P2854" i="9" s="1"/>
  <c r="M2854" i="9"/>
  <c r="N2854" i="9" s="1"/>
  <c r="K2854" i="9"/>
  <c r="L2854" i="9" s="1"/>
  <c r="Q2853" i="9"/>
  <c r="R2853" i="9" s="1"/>
  <c r="O2853" i="9"/>
  <c r="P2853" i="9" s="1"/>
  <c r="M2853" i="9"/>
  <c r="N2853" i="9" s="1"/>
  <c r="K2853" i="9"/>
  <c r="L2853" i="9" s="1"/>
  <c r="Q2852" i="9"/>
  <c r="R2852" i="9" s="1"/>
  <c r="O2852" i="9"/>
  <c r="P2852" i="9" s="1"/>
  <c r="M2852" i="9"/>
  <c r="N2852" i="9" s="1"/>
  <c r="K2852" i="9"/>
  <c r="L2852" i="9" s="1"/>
  <c r="Q2851" i="9"/>
  <c r="R2851" i="9" s="1"/>
  <c r="O2851" i="9"/>
  <c r="P2851" i="9" s="1"/>
  <c r="M2851" i="9"/>
  <c r="N2851" i="9" s="1"/>
  <c r="K2851" i="9"/>
  <c r="L2851" i="9" s="1"/>
  <c r="Q2850" i="9"/>
  <c r="R2850" i="9" s="1"/>
  <c r="O2850" i="9"/>
  <c r="P2850" i="9" s="1"/>
  <c r="M2850" i="9"/>
  <c r="N2850" i="9" s="1"/>
  <c r="K2850" i="9"/>
  <c r="L2850" i="9" s="1"/>
  <c r="Q2849" i="9"/>
  <c r="R2849" i="9" s="1"/>
  <c r="O2849" i="9"/>
  <c r="P2849" i="9" s="1"/>
  <c r="M2849" i="9"/>
  <c r="N2849" i="9" s="1"/>
  <c r="K2849" i="9"/>
  <c r="L2849" i="9" s="1"/>
  <c r="Q2848" i="9"/>
  <c r="R2848" i="9" s="1"/>
  <c r="O2848" i="9"/>
  <c r="P2848" i="9" s="1"/>
  <c r="M2848" i="9"/>
  <c r="N2848" i="9" s="1"/>
  <c r="K2848" i="9"/>
  <c r="L2848" i="9" s="1"/>
  <c r="Q2847" i="9"/>
  <c r="R2847" i="9" s="1"/>
  <c r="O2847" i="9"/>
  <c r="P2847" i="9" s="1"/>
  <c r="M2847" i="9"/>
  <c r="N2847" i="9" s="1"/>
  <c r="K2847" i="9"/>
  <c r="L2847" i="9" s="1"/>
  <c r="Q2846" i="9"/>
  <c r="R2846" i="9" s="1"/>
  <c r="O2846" i="9"/>
  <c r="P2846" i="9" s="1"/>
  <c r="M2846" i="9"/>
  <c r="N2846" i="9" s="1"/>
  <c r="K2846" i="9"/>
  <c r="L2846" i="9" s="1"/>
  <c r="Q2845" i="9"/>
  <c r="R2845" i="9" s="1"/>
  <c r="O2845" i="9"/>
  <c r="P2845" i="9" s="1"/>
  <c r="M2845" i="9"/>
  <c r="N2845" i="9" s="1"/>
  <c r="K2845" i="9"/>
  <c r="L2845" i="9" s="1"/>
  <c r="Q2844" i="9"/>
  <c r="R2844" i="9" s="1"/>
  <c r="O2844" i="9"/>
  <c r="P2844" i="9" s="1"/>
  <c r="M2844" i="9"/>
  <c r="N2844" i="9" s="1"/>
  <c r="K2844" i="9"/>
  <c r="L2844" i="9" s="1"/>
  <c r="Q2843" i="9"/>
  <c r="R2843" i="9" s="1"/>
  <c r="O2843" i="9"/>
  <c r="P2843" i="9" s="1"/>
  <c r="M2843" i="9"/>
  <c r="N2843" i="9" s="1"/>
  <c r="K2843" i="9"/>
  <c r="L2843" i="9" s="1"/>
  <c r="Q2842" i="9"/>
  <c r="R2842" i="9" s="1"/>
  <c r="O2842" i="9"/>
  <c r="P2842" i="9" s="1"/>
  <c r="M2842" i="9"/>
  <c r="N2842" i="9" s="1"/>
  <c r="K2842" i="9"/>
  <c r="L2842" i="9" s="1"/>
  <c r="Q2841" i="9"/>
  <c r="R2841" i="9" s="1"/>
  <c r="O2841" i="9"/>
  <c r="P2841" i="9" s="1"/>
  <c r="M2841" i="9"/>
  <c r="N2841" i="9" s="1"/>
  <c r="K2841" i="9"/>
  <c r="L2841" i="9" s="1"/>
  <c r="Q2840" i="9"/>
  <c r="R2840" i="9" s="1"/>
  <c r="O2840" i="9"/>
  <c r="P2840" i="9" s="1"/>
  <c r="M2840" i="9"/>
  <c r="N2840" i="9" s="1"/>
  <c r="K2840" i="9"/>
  <c r="L2840" i="9" s="1"/>
  <c r="Q2839" i="9"/>
  <c r="R2839" i="9" s="1"/>
  <c r="O2839" i="9"/>
  <c r="P2839" i="9" s="1"/>
  <c r="M2839" i="9"/>
  <c r="N2839" i="9" s="1"/>
  <c r="K2839" i="9"/>
  <c r="L2839" i="9" s="1"/>
  <c r="Q2838" i="9"/>
  <c r="R2838" i="9" s="1"/>
  <c r="O2838" i="9"/>
  <c r="P2838" i="9" s="1"/>
  <c r="M2838" i="9"/>
  <c r="N2838" i="9" s="1"/>
  <c r="K2838" i="9"/>
  <c r="L2838" i="9" s="1"/>
  <c r="Q2837" i="9"/>
  <c r="R2837" i="9" s="1"/>
  <c r="O2837" i="9"/>
  <c r="P2837" i="9" s="1"/>
  <c r="M2837" i="9"/>
  <c r="N2837" i="9" s="1"/>
  <c r="K2837" i="9"/>
  <c r="L2837" i="9" s="1"/>
  <c r="Q2836" i="9"/>
  <c r="R2836" i="9" s="1"/>
  <c r="O2836" i="9"/>
  <c r="P2836" i="9" s="1"/>
  <c r="M2836" i="9"/>
  <c r="N2836" i="9" s="1"/>
  <c r="K2836" i="9"/>
  <c r="L2836" i="9" s="1"/>
  <c r="Q2835" i="9"/>
  <c r="R2835" i="9" s="1"/>
  <c r="O2835" i="9"/>
  <c r="P2835" i="9" s="1"/>
  <c r="M2835" i="9"/>
  <c r="N2835" i="9" s="1"/>
  <c r="K2835" i="9"/>
  <c r="L2835" i="9" s="1"/>
  <c r="Q2834" i="9"/>
  <c r="R2834" i="9" s="1"/>
  <c r="O2834" i="9"/>
  <c r="P2834" i="9" s="1"/>
  <c r="M2834" i="9"/>
  <c r="N2834" i="9" s="1"/>
  <c r="K2834" i="9"/>
  <c r="L2834" i="9" s="1"/>
  <c r="Q2833" i="9"/>
  <c r="R2833" i="9" s="1"/>
  <c r="O2833" i="9"/>
  <c r="P2833" i="9" s="1"/>
  <c r="M2833" i="9"/>
  <c r="N2833" i="9" s="1"/>
  <c r="K2833" i="9"/>
  <c r="L2833" i="9" s="1"/>
  <c r="Q2832" i="9"/>
  <c r="R2832" i="9" s="1"/>
  <c r="O2832" i="9"/>
  <c r="P2832" i="9" s="1"/>
  <c r="M2832" i="9"/>
  <c r="N2832" i="9" s="1"/>
  <c r="K2832" i="9"/>
  <c r="L2832" i="9" s="1"/>
  <c r="Q2831" i="9"/>
  <c r="R2831" i="9" s="1"/>
  <c r="O2831" i="9"/>
  <c r="P2831" i="9" s="1"/>
  <c r="M2831" i="9"/>
  <c r="N2831" i="9" s="1"/>
  <c r="K2831" i="9"/>
  <c r="L2831" i="9" s="1"/>
  <c r="Q2830" i="9"/>
  <c r="R2830" i="9" s="1"/>
  <c r="O2830" i="9"/>
  <c r="P2830" i="9" s="1"/>
  <c r="M2830" i="9"/>
  <c r="N2830" i="9" s="1"/>
  <c r="K2830" i="9"/>
  <c r="L2830" i="9" s="1"/>
  <c r="Q2829" i="9"/>
  <c r="R2829" i="9" s="1"/>
  <c r="O2829" i="9"/>
  <c r="P2829" i="9" s="1"/>
  <c r="M2829" i="9"/>
  <c r="N2829" i="9" s="1"/>
  <c r="K2829" i="9"/>
  <c r="L2829" i="9" s="1"/>
  <c r="Q2828" i="9"/>
  <c r="R2828" i="9" s="1"/>
  <c r="O2828" i="9"/>
  <c r="P2828" i="9" s="1"/>
  <c r="M2828" i="9"/>
  <c r="N2828" i="9" s="1"/>
  <c r="K2828" i="9"/>
  <c r="L2828" i="9" s="1"/>
  <c r="Q2827" i="9"/>
  <c r="R2827" i="9" s="1"/>
  <c r="O2827" i="9"/>
  <c r="P2827" i="9" s="1"/>
  <c r="M2827" i="9"/>
  <c r="N2827" i="9" s="1"/>
  <c r="K2827" i="9"/>
  <c r="L2827" i="9" s="1"/>
  <c r="Q2826" i="9"/>
  <c r="R2826" i="9" s="1"/>
  <c r="O2826" i="9"/>
  <c r="P2826" i="9" s="1"/>
  <c r="M2826" i="9"/>
  <c r="N2826" i="9" s="1"/>
  <c r="K2826" i="9"/>
  <c r="L2826" i="9" s="1"/>
  <c r="Q2825" i="9"/>
  <c r="R2825" i="9" s="1"/>
  <c r="O2825" i="9"/>
  <c r="P2825" i="9" s="1"/>
  <c r="M2825" i="9"/>
  <c r="N2825" i="9" s="1"/>
  <c r="K2825" i="9"/>
  <c r="L2825" i="9" s="1"/>
  <c r="Q2824" i="9"/>
  <c r="R2824" i="9" s="1"/>
  <c r="O2824" i="9"/>
  <c r="P2824" i="9" s="1"/>
  <c r="M2824" i="9"/>
  <c r="N2824" i="9" s="1"/>
  <c r="K2824" i="9"/>
  <c r="L2824" i="9" s="1"/>
  <c r="Q2823" i="9"/>
  <c r="R2823" i="9" s="1"/>
  <c r="O2823" i="9"/>
  <c r="P2823" i="9" s="1"/>
  <c r="M2823" i="9"/>
  <c r="N2823" i="9" s="1"/>
  <c r="K2823" i="9"/>
  <c r="L2823" i="9" s="1"/>
  <c r="Q2822" i="9"/>
  <c r="R2822" i="9" s="1"/>
  <c r="O2822" i="9"/>
  <c r="P2822" i="9" s="1"/>
  <c r="M2822" i="9"/>
  <c r="N2822" i="9" s="1"/>
  <c r="K2822" i="9"/>
  <c r="L2822" i="9" s="1"/>
  <c r="Q2821" i="9"/>
  <c r="R2821" i="9" s="1"/>
  <c r="O2821" i="9"/>
  <c r="P2821" i="9" s="1"/>
  <c r="M2821" i="9"/>
  <c r="N2821" i="9" s="1"/>
  <c r="K2821" i="9"/>
  <c r="L2821" i="9" s="1"/>
  <c r="Q2820" i="9"/>
  <c r="R2820" i="9" s="1"/>
  <c r="O2820" i="9"/>
  <c r="P2820" i="9" s="1"/>
  <c r="M2820" i="9"/>
  <c r="N2820" i="9" s="1"/>
  <c r="K2820" i="9"/>
  <c r="L2820" i="9" s="1"/>
  <c r="Q2819" i="9"/>
  <c r="R2819" i="9" s="1"/>
  <c r="O2819" i="9"/>
  <c r="P2819" i="9" s="1"/>
  <c r="M2819" i="9"/>
  <c r="N2819" i="9" s="1"/>
  <c r="K2819" i="9"/>
  <c r="L2819" i="9" s="1"/>
  <c r="Q2818" i="9"/>
  <c r="R2818" i="9" s="1"/>
  <c r="O2818" i="9"/>
  <c r="P2818" i="9" s="1"/>
  <c r="M2818" i="9"/>
  <c r="N2818" i="9" s="1"/>
  <c r="K2818" i="9"/>
  <c r="L2818" i="9" s="1"/>
  <c r="Q2817" i="9"/>
  <c r="R2817" i="9" s="1"/>
  <c r="O2817" i="9"/>
  <c r="P2817" i="9" s="1"/>
  <c r="M2817" i="9"/>
  <c r="N2817" i="9" s="1"/>
  <c r="K2817" i="9"/>
  <c r="L2817" i="9" s="1"/>
  <c r="Q2816" i="9"/>
  <c r="R2816" i="9" s="1"/>
  <c r="O2816" i="9"/>
  <c r="P2816" i="9" s="1"/>
  <c r="M2816" i="9"/>
  <c r="N2816" i="9" s="1"/>
  <c r="K2816" i="9"/>
  <c r="L2816" i="9" s="1"/>
  <c r="Q2815" i="9"/>
  <c r="R2815" i="9" s="1"/>
  <c r="O2815" i="9"/>
  <c r="P2815" i="9" s="1"/>
  <c r="M2815" i="9"/>
  <c r="N2815" i="9" s="1"/>
  <c r="K2815" i="9"/>
  <c r="L2815" i="9" s="1"/>
  <c r="Q2814" i="9"/>
  <c r="R2814" i="9" s="1"/>
  <c r="O2814" i="9"/>
  <c r="P2814" i="9" s="1"/>
  <c r="M2814" i="9"/>
  <c r="N2814" i="9" s="1"/>
  <c r="K2814" i="9"/>
  <c r="L2814" i="9" s="1"/>
  <c r="Q2813" i="9"/>
  <c r="R2813" i="9" s="1"/>
  <c r="O2813" i="9"/>
  <c r="P2813" i="9" s="1"/>
  <c r="M2813" i="9"/>
  <c r="N2813" i="9" s="1"/>
  <c r="K2813" i="9"/>
  <c r="L2813" i="9" s="1"/>
  <c r="K2812" i="9"/>
  <c r="L2812" i="9" s="1"/>
  <c r="S2811" i="9"/>
  <c r="T2811" i="9" s="1"/>
  <c r="R2811" i="9"/>
  <c r="P2811" i="9"/>
  <c r="O2811" i="9"/>
  <c r="N2811" i="9"/>
  <c r="M2811" i="9"/>
  <c r="L2811" i="9"/>
  <c r="K2811" i="9"/>
  <c r="T2810" i="9"/>
  <c r="S2810" i="9"/>
  <c r="R2810" i="9"/>
  <c r="O2810" i="9"/>
  <c r="P2810" i="9" s="1"/>
  <c r="M2810" i="9"/>
  <c r="N2810" i="9" s="1"/>
  <c r="K2810" i="9"/>
  <c r="L2810" i="9" s="1"/>
  <c r="S2809" i="9"/>
  <c r="T2809" i="9" s="1"/>
  <c r="R2809" i="9"/>
  <c r="P2809" i="9"/>
  <c r="O2809" i="9"/>
  <c r="N2809" i="9"/>
  <c r="M2809" i="9"/>
  <c r="L2809" i="9"/>
  <c r="K2809" i="9"/>
  <c r="S2808" i="9"/>
  <c r="T2808" i="9" s="1"/>
  <c r="R2808" i="9"/>
  <c r="O2808" i="9"/>
  <c r="P2808" i="9" s="1"/>
  <c r="M2808" i="9"/>
  <c r="N2808" i="9" s="1"/>
  <c r="K2808" i="9"/>
  <c r="L2808" i="9" s="1"/>
  <c r="S2807" i="9"/>
  <c r="T2807" i="9" s="1"/>
  <c r="R2807" i="9"/>
  <c r="P2807" i="9"/>
  <c r="O2807" i="9"/>
  <c r="N2807" i="9"/>
  <c r="M2807" i="9"/>
  <c r="L2807" i="9"/>
  <c r="K2807" i="9"/>
  <c r="T2806" i="9"/>
  <c r="S2806" i="9"/>
  <c r="R2806" i="9"/>
  <c r="O2806" i="9"/>
  <c r="P2806" i="9" s="1"/>
  <c r="M2806" i="9"/>
  <c r="N2806" i="9" s="1"/>
  <c r="K2806" i="9"/>
  <c r="L2806" i="9" s="1"/>
  <c r="S2805" i="9"/>
  <c r="T2805" i="9" s="1"/>
  <c r="R2805" i="9"/>
  <c r="P2805" i="9"/>
  <c r="O2805" i="9"/>
  <c r="N2805" i="9"/>
  <c r="M2805" i="9"/>
  <c r="L2805" i="9"/>
  <c r="K2805" i="9"/>
  <c r="S2804" i="9"/>
  <c r="T2804" i="9" s="1"/>
  <c r="R2804" i="9"/>
  <c r="O2804" i="9"/>
  <c r="P2804" i="9" s="1"/>
  <c r="M2804" i="9"/>
  <c r="N2804" i="9" s="1"/>
  <c r="K2804" i="9"/>
  <c r="L2804" i="9" s="1"/>
  <c r="S2803" i="9"/>
  <c r="T2803" i="9" s="1"/>
  <c r="R2803" i="9"/>
  <c r="P2803" i="9"/>
  <c r="O2803" i="9"/>
  <c r="N2803" i="9"/>
  <c r="M2803" i="9"/>
  <c r="L2803" i="9"/>
  <c r="K2803" i="9"/>
  <c r="T2802" i="9"/>
  <c r="S2802" i="9"/>
  <c r="R2802" i="9"/>
  <c r="O2802" i="9"/>
  <c r="P2802" i="9" s="1"/>
  <c r="M2802" i="9"/>
  <c r="N2802" i="9" s="1"/>
  <c r="K2802" i="9"/>
  <c r="L2802" i="9" s="1"/>
  <c r="S2801" i="9"/>
  <c r="T2801" i="9" s="1"/>
  <c r="R2801" i="9"/>
  <c r="P2801" i="9"/>
  <c r="O2801" i="9"/>
  <c r="N2801" i="9"/>
  <c r="M2801" i="9"/>
  <c r="L2801" i="9"/>
  <c r="K2801" i="9"/>
  <c r="S2800" i="9"/>
  <c r="T2800" i="9" s="1"/>
  <c r="R2800" i="9"/>
  <c r="O2800" i="9"/>
  <c r="P2800" i="9" s="1"/>
  <c r="M2800" i="9"/>
  <c r="N2800" i="9" s="1"/>
  <c r="K2800" i="9"/>
  <c r="L2800" i="9" s="1"/>
  <c r="S2799" i="9"/>
  <c r="T2799" i="9" s="1"/>
  <c r="R2799" i="9"/>
  <c r="P2799" i="9"/>
  <c r="O2799" i="9"/>
  <c r="N2799" i="9"/>
  <c r="M2799" i="9"/>
  <c r="L2799" i="9"/>
  <c r="K2799" i="9"/>
  <c r="T2798" i="9"/>
  <c r="S2798" i="9"/>
  <c r="R2798" i="9"/>
  <c r="O2798" i="9"/>
  <c r="P2798" i="9" s="1"/>
  <c r="M2798" i="9"/>
  <c r="N2798" i="9" s="1"/>
  <c r="K2798" i="9"/>
  <c r="L2798" i="9" s="1"/>
  <c r="S2797" i="9"/>
  <c r="T2797" i="9" s="1"/>
  <c r="R2797" i="9"/>
  <c r="P2797" i="9"/>
  <c r="O2797" i="9"/>
  <c r="N2797" i="9"/>
  <c r="M2797" i="9"/>
  <c r="L2797" i="9"/>
  <c r="K2797" i="9"/>
  <c r="S2796" i="9"/>
  <c r="T2796" i="9" s="1"/>
  <c r="R2796" i="9"/>
  <c r="O2796" i="9"/>
  <c r="P2796" i="9" s="1"/>
  <c r="M2796" i="9"/>
  <c r="N2796" i="9" s="1"/>
  <c r="K2796" i="9"/>
  <c r="L2796" i="9" s="1"/>
  <c r="S2795" i="9"/>
  <c r="T2795" i="9" s="1"/>
  <c r="R2795" i="9"/>
  <c r="P2795" i="9"/>
  <c r="O2795" i="9"/>
  <c r="N2795" i="9"/>
  <c r="M2795" i="9"/>
  <c r="L2795" i="9"/>
  <c r="K2795" i="9"/>
  <c r="T2794" i="9"/>
  <c r="S2794" i="9"/>
  <c r="R2794" i="9"/>
  <c r="O2794" i="9"/>
  <c r="P2794" i="9" s="1"/>
  <c r="M2794" i="9"/>
  <c r="N2794" i="9" s="1"/>
  <c r="K2794" i="9"/>
  <c r="L2794" i="9" s="1"/>
  <c r="S2793" i="9"/>
  <c r="T2793" i="9" s="1"/>
  <c r="R2793" i="9"/>
  <c r="P2793" i="9"/>
  <c r="O2793" i="9"/>
  <c r="N2793" i="9"/>
  <c r="M2793" i="9"/>
  <c r="L2793" i="9"/>
  <c r="K2793" i="9"/>
  <c r="S2792" i="9"/>
  <c r="T2792" i="9" s="1"/>
  <c r="R2792" i="9"/>
  <c r="O2792" i="9"/>
  <c r="P2792" i="9" s="1"/>
  <c r="M2792" i="9"/>
  <c r="N2792" i="9" s="1"/>
  <c r="K2792" i="9"/>
  <c r="L2792" i="9" s="1"/>
  <c r="S2791" i="9"/>
  <c r="T2791" i="9" s="1"/>
  <c r="R2791" i="9"/>
  <c r="P2791" i="9"/>
  <c r="O2791" i="9"/>
  <c r="N2791" i="9"/>
  <c r="M2791" i="9"/>
  <c r="L2791" i="9"/>
  <c r="K2791" i="9"/>
  <c r="R2790" i="9"/>
  <c r="Q2790" i="9"/>
  <c r="P2790" i="9"/>
  <c r="O2790" i="9"/>
  <c r="N2790" i="9"/>
  <c r="M2790" i="9"/>
  <c r="L2790" i="9"/>
  <c r="K2790" i="9"/>
  <c r="R2789" i="9"/>
  <c r="Q2789" i="9"/>
  <c r="P2789" i="9"/>
  <c r="O2789" i="9"/>
  <c r="N2789" i="9"/>
  <c r="M2789" i="9"/>
  <c r="L2789" i="9"/>
  <c r="K2789" i="9"/>
  <c r="R2788" i="9"/>
  <c r="Q2788" i="9"/>
  <c r="P2788" i="9"/>
  <c r="O2788" i="9"/>
  <c r="N2788" i="9"/>
  <c r="M2788" i="9"/>
  <c r="L2788" i="9"/>
  <c r="K2788" i="9"/>
  <c r="R2787" i="9"/>
  <c r="Q2787" i="9"/>
  <c r="P2787" i="9"/>
  <c r="O2787" i="9"/>
  <c r="N2787" i="9"/>
  <c r="M2787" i="9"/>
  <c r="L2787" i="9"/>
  <c r="K2787" i="9"/>
  <c r="R2786" i="9"/>
  <c r="Q2786" i="9"/>
  <c r="P2786" i="9"/>
  <c r="O2786" i="9"/>
  <c r="N2786" i="9"/>
  <c r="M2786" i="9"/>
  <c r="L2786" i="9"/>
  <c r="K2786" i="9"/>
  <c r="R2785" i="9"/>
  <c r="Q2785" i="9"/>
  <c r="P2785" i="9"/>
  <c r="O2785" i="9"/>
  <c r="N2785" i="9"/>
  <c r="M2785" i="9"/>
  <c r="L2785" i="9"/>
  <c r="K2785" i="9"/>
  <c r="R2784" i="9"/>
  <c r="Q2784" i="9"/>
  <c r="P2784" i="9"/>
  <c r="O2784" i="9"/>
  <c r="N2784" i="9"/>
  <c r="M2784" i="9"/>
  <c r="L2784" i="9"/>
  <c r="K2784" i="9"/>
  <c r="R2783" i="9"/>
  <c r="Q2783" i="9"/>
  <c r="P2783" i="9"/>
  <c r="O2783" i="9"/>
  <c r="N2783" i="9"/>
  <c r="M2783" i="9"/>
  <c r="L2783" i="9"/>
  <c r="K2783" i="9"/>
  <c r="R2782" i="9"/>
  <c r="Q2782" i="9"/>
  <c r="P2782" i="9"/>
  <c r="O2782" i="9"/>
  <c r="N2782" i="9"/>
  <c r="M2782" i="9"/>
  <c r="L2782" i="9"/>
  <c r="K2782" i="9"/>
  <c r="R2781" i="9"/>
  <c r="Q2781" i="9"/>
  <c r="P2781" i="9"/>
  <c r="O2781" i="9"/>
  <c r="N2781" i="9"/>
  <c r="M2781" i="9"/>
  <c r="L2781" i="9"/>
  <c r="K2781" i="9"/>
  <c r="R2780" i="9"/>
  <c r="Q2780" i="9"/>
  <c r="P2780" i="9"/>
  <c r="O2780" i="9"/>
  <c r="N2780" i="9"/>
  <c r="M2780" i="9"/>
  <c r="L2780" i="9"/>
  <c r="K2780" i="9"/>
  <c r="R2779" i="9"/>
  <c r="Q2779" i="9"/>
  <c r="P2779" i="9"/>
  <c r="O2779" i="9"/>
  <c r="N2779" i="9"/>
  <c r="M2779" i="9"/>
  <c r="L2779" i="9"/>
  <c r="K2779" i="9"/>
  <c r="R2778" i="9"/>
  <c r="Q2778" i="9"/>
  <c r="P2778" i="9"/>
  <c r="O2778" i="9"/>
  <c r="N2778" i="9"/>
  <c r="M2778" i="9"/>
  <c r="L2778" i="9"/>
  <c r="K2778" i="9"/>
  <c r="R2777" i="9"/>
  <c r="Q2777" i="9"/>
  <c r="P2777" i="9"/>
  <c r="O2777" i="9"/>
  <c r="N2777" i="9"/>
  <c r="M2777" i="9"/>
  <c r="L2777" i="9"/>
  <c r="K2777" i="9"/>
  <c r="R2776" i="9"/>
  <c r="Q2776" i="9"/>
  <c r="P2776" i="9"/>
  <c r="O2776" i="9"/>
  <c r="N2776" i="9"/>
  <c r="M2776" i="9"/>
  <c r="L2776" i="9"/>
  <c r="K2776" i="9"/>
  <c r="R2775" i="9"/>
  <c r="Q2775" i="9"/>
  <c r="P2775" i="9"/>
  <c r="O2775" i="9"/>
  <c r="N2775" i="9"/>
  <c r="M2775" i="9"/>
  <c r="L2775" i="9"/>
  <c r="K2775" i="9"/>
  <c r="R2774" i="9"/>
  <c r="Q2774" i="9"/>
  <c r="P2774" i="9"/>
  <c r="O2774" i="9"/>
  <c r="N2774" i="9"/>
  <c r="M2774" i="9"/>
  <c r="L2774" i="9"/>
  <c r="K2774" i="9"/>
  <c r="R2773" i="9"/>
  <c r="Q2773" i="9"/>
  <c r="P2773" i="9"/>
  <c r="O2773" i="9"/>
  <c r="N2773" i="9"/>
  <c r="M2773" i="9"/>
  <c r="L2773" i="9"/>
  <c r="K2773" i="9"/>
  <c r="R2772" i="9"/>
  <c r="Q2772" i="9"/>
  <c r="P2772" i="9"/>
  <c r="O2772" i="9"/>
  <c r="N2772" i="9"/>
  <c r="M2772" i="9"/>
  <c r="L2772" i="9"/>
  <c r="K2772" i="9"/>
  <c r="R2771" i="9"/>
  <c r="Q2771" i="9"/>
  <c r="P2771" i="9"/>
  <c r="O2771" i="9"/>
  <c r="N2771" i="9"/>
  <c r="M2771" i="9"/>
  <c r="L2771" i="9"/>
  <c r="K2771" i="9"/>
  <c r="R2770" i="9"/>
  <c r="Q2770" i="9"/>
  <c r="P2770" i="9"/>
  <c r="O2770" i="9"/>
  <c r="N2770" i="9"/>
  <c r="M2770" i="9"/>
  <c r="L2770" i="9"/>
  <c r="K2770" i="9"/>
  <c r="R2769" i="9"/>
  <c r="Q2769" i="9"/>
  <c r="P2769" i="9"/>
  <c r="O2769" i="9"/>
  <c r="N2769" i="9"/>
  <c r="M2769" i="9"/>
  <c r="L2769" i="9"/>
  <c r="K2769" i="9"/>
  <c r="R2768" i="9"/>
  <c r="Q2768" i="9"/>
  <c r="P2768" i="9"/>
  <c r="O2768" i="9"/>
  <c r="N2768" i="9"/>
  <c r="M2768" i="9"/>
  <c r="L2768" i="9"/>
  <c r="K2768" i="9"/>
  <c r="R2767" i="9"/>
  <c r="Q2767" i="9"/>
  <c r="P2767" i="9"/>
  <c r="O2767" i="9"/>
  <c r="N2767" i="9"/>
  <c r="M2767" i="9"/>
  <c r="L2767" i="9"/>
  <c r="K2767" i="9"/>
  <c r="R2766" i="9"/>
  <c r="Q2766" i="9"/>
  <c r="P2766" i="9"/>
  <c r="O2766" i="9"/>
  <c r="N2766" i="9"/>
  <c r="M2766" i="9"/>
  <c r="L2766" i="9"/>
  <c r="K2766" i="9"/>
  <c r="Q2765" i="9"/>
  <c r="R2765" i="9" s="1"/>
  <c r="P2765" i="9"/>
  <c r="O2765" i="9"/>
  <c r="N2765" i="9"/>
  <c r="M2765" i="9"/>
  <c r="L2765" i="9"/>
  <c r="K2765" i="9"/>
  <c r="Q2764" i="9"/>
  <c r="R2764" i="9" s="1"/>
  <c r="P2764" i="9"/>
  <c r="O2764" i="9"/>
  <c r="N2764" i="9"/>
  <c r="M2764" i="9"/>
  <c r="L2764" i="9"/>
  <c r="K2764" i="9"/>
  <c r="Q2763" i="9"/>
  <c r="R2763" i="9" s="1"/>
  <c r="P2763" i="9"/>
  <c r="O2763" i="9"/>
  <c r="N2763" i="9"/>
  <c r="M2763" i="9"/>
  <c r="L2763" i="9"/>
  <c r="K2763" i="9"/>
  <c r="Q2762" i="9"/>
  <c r="R2762" i="9" s="1"/>
  <c r="P2762" i="9"/>
  <c r="O2762" i="9"/>
  <c r="N2762" i="9"/>
  <c r="M2762" i="9"/>
  <c r="L2762" i="9"/>
  <c r="K2762" i="9"/>
  <c r="Q2761" i="9"/>
  <c r="R2761" i="9" s="1"/>
  <c r="P2761" i="9"/>
  <c r="O2761" i="9"/>
  <c r="N2761" i="9"/>
  <c r="M2761" i="9"/>
  <c r="L2761" i="9"/>
  <c r="K2761" i="9"/>
  <c r="Q2760" i="9"/>
  <c r="R2760" i="9" s="1"/>
  <c r="P2760" i="9"/>
  <c r="O2760" i="9"/>
  <c r="N2760" i="9"/>
  <c r="M2760" i="9"/>
  <c r="L2760" i="9"/>
  <c r="K2760" i="9"/>
  <c r="Q2759" i="9"/>
  <c r="R2759" i="9" s="1"/>
  <c r="P2759" i="9"/>
  <c r="O2759" i="9"/>
  <c r="N2759" i="9"/>
  <c r="M2759" i="9"/>
  <c r="L2759" i="9"/>
  <c r="K2759" i="9"/>
  <c r="Q2758" i="9"/>
  <c r="R2758" i="9" s="1"/>
  <c r="P2758" i="9"/>
  <c r="O2758" i="9"/>
  <c r="N2758" i="9"/>
  <c r="M2758" i="9"/>
  <c r="L2758" i="9"/>
  <c r="K2758" i="9"/>
  <c r="Q2757" i="9"/>
  <c r="R2757" i="9" s="1"/>
  <c r="P2757" i="9"/>
  <c r="O2757" i="9"/>
  <c r="N2757" i="9"/>
  <c r="M2757" i="9"/>
  <c r="L2757" i="9"/>
  <c r="K2757" i="9"/>
  <c r="Q2756" i="9"/>
  <c r="R2756" i="9" s="1"/>
  <c r="P2756" i="9"/>
  <c r="O2756" i="9"/>
  <c r="N2756" i="9"/>
  <c r="M2756" i="9"/>
  <c r="L2756" i="9"/>
  <c r="K2756" i="9"/>
  <c r="Q2755" i="9"/>
  <c r="R2755" i="9" s="1"/>
  <c r="P2755" i="9"/>
  <c r="O2755" i="9"/>
  <c r="N2755" i="9"/>
  <c r="M2755" i="9"/>
  <c r="L2755" i="9"/>
  <c r="K2755" i="9"/>
  <c r="Q2754" i="9"/>
  <c r="R2754" i="9" s="1"/>
  <c r="P2754" i="9"/>
  <c r="O2754" i="9"/>
  <c r="N2754" i="9"/>
  <c r="M2754" i="9"/>
  <c r="L2754" i="9"/>
  <c r="K2754" i="9"/>
  <c r="Q2753" i="9"/>
  <c r="R2753" i="9" s="1"/>
  <c r="P2753" i="9"/>
  <c r="O2753" i="9"/>
  <c r="N2753" i="9"/>
  <c r="M2753" i="9"/>
  <c r="L2753" i="9"/>
  <c r="K2753" i="9"/>
  <c r="Q2752" i="9"/>
  <c r="R2752" i="9" s="1"/>
  <c r="P2752" i="9"/>
  <c r="O2752" i="9"/>
  <c r="N2752" i="9"/>
  <c r="M2752" i="9"/>
  <c r="L2752" i="9"/>
  <c r="K2752" i="9"/>
  <c r="Q2751" i="9"/>
  <c r="R2751" i="9" s="1"/>
  <c r="P2751" i="9"/>
  <c r="O2751" i="9"/>
  <c r="N2751" i="9"/>
  <c r="M2751" i="9"/>
  <c r="L2751" i="9"/>
  <c r="K2751" i="9"/>
  <c r="Q2750" i="9"/>
  <c r="R2750" i="9" s="1"/>
  <c r="P2750" i="9"/>
  <c r="O2750" i="9"/>
  <c r="N2750" i="9"/>
  <c r="M2750" i="9"/>
  <c r="L2750" i="9"/>
  <c r="K2750" i="9"/>
  <c r="Q2749" i="9"/>
  <c r="R2749" i="9" s="1"/>
  <c r="P2749" i="9"/>
  <c r="O2749" i="9"/>
  <c r="N2749" i="9"/>
  <c r="M2749" i="9"/>
  <c r="L2749" i="9"/>
  <c r="K2749" i="9"/>
  <c r="Q2748" i="9"/>
  <c r="R2748" i="9" s="1"/>
  <c r="P2748" i="9"/>
  <c r="O2748" i="9"/>
  <c r="N2748" i="9"/>
  <c r="M2748" i="9"/>
  <c r="L2748" i="9"/>
  <c r="K2748" i="9"/>
  <c r="Q2747" i="9"/>
  <c r="R2747" i="9" s="1"/>
  <c r="P2747" i="9"/>
  <c r="O2747" i="9"/>
  <c r="N2747" i="9"/>
  <c r="M2747" i="9"/>
  <c r="L2747" i="9"/>
  <c r="K2747" i="9"/>
  <c r="Q2746" i="9"/>
  <c r="R2746" i="9" s="1"/>
  <c r="P2746" i="9"/>
  <c r="O2746" i="9"/>
  <c r="N2746" i="9"/>
  <c r="M2746" i="9"/>
  <c r="L2746" i="9"/>
  <c r="K2746" i="9"/>
  <c r="Q2745" i="9"/>
  <c r="R2745" i="9" s="1"/>
  <c r="P2745" i="9"/>
  <c r="O2745" i="9"/>
  <c r="N2745" i="9"/>
  <c r="M2745" i="9"/>
  <c r="L2745" i="9"/>
  <c r="K2745" i="9"/>
  <c r="Q2744" i="9"/>
  <c r="R2744" i="9" s="1"/>
  <c r="P2744" i="9"/>
  <c r="O2744" i="9"/>
  <c r="N2744" i="9"/>
  <c r="M2744" i="9"/>
  <c r="L2744" i="9"/>
  <c r="K2744" i="9"/>
  <c r="Q2743" i="9"/>
  <c r="R2743" i="9" s="1"/>
  <c r="P2743" i="9"/>
  <c r="O2743" i="9"/>
  <c r="N2743" i="9"/>
  <c r="M2743" i="9"/>
  <c r="L2743" i="9"/>
  <c r="K2743" i="9"/>
  <c r="Q2742" i="9"/>
  <c r="R2742" i="9" s="1"/>
  <c r="P2742" i="9"/>
  <c r="O2742" i="9"/>
  <c r="N2742" i="9"/>
  <c r="M2742" i="9"/>
  <c r="L2742" i="9"/>
  <c r="K2742" i="9"/>
  <c r="Q2741" i="9"/>
  <c r="R2741" i="9" s="1"/>
  <c r="P2741" i="9"/>
  <c r="O2741" i="9"/>
  <c r="N2741" i="9"/>
  <c r="M2741" i="9"/>
  <c r="L2741" i="9"/>
  <c r="K2741" i="9"/>
  <c r="Q2740" i="9"/>
  <c r="R2740" i="9" s="1"/>
  <c r="P2740" i="9"/>
  <c r="O2740" i="9"/>
  <c r="N2740" i="9"/>
  <c r="M2740" i="9"/>
  <c r="L2740" i="9"/>
  <c r="K2740" i="9"/>
  <c r="Q2739" i="9"/>
  <c r="R2739" i="9" s="1"/>
  <c r="P2739" i="9"/>
  <c r="O2739" i="9"/>
  <c r="N2739" i="9"/>
  <c r="M2739" i="9"/>
  <c r="L2739" i="9"/>
  <c r="K2739" i="9"/>
  <c r="Q2738" i="9"/>
  <c r="R2738" i="9" s="1"/>
  <c r="P2738" i="9"/>
  <c r="O2738" i="9"/>
  <c r="N2738" i="9"/>
  <c r="M2738" i="9"/>
  <c r="L2738" i="9"/>
  <c r="K2738" i="9"/>
  <c r="Q2737" i="9"/>
  <c r="R2737" i="9" s="1"/>
  <c r="P2737" i="9"/>
  <c r="O2737" i="9"/>
  <c r="N2737" i="9"/>
  <c r="M2737" i="9"/>
  <c r="L2737" i="9"/>
  <c r="K2737" i="9"/>
  <c r="Q2736" i="9"/>
  <c r="R2736" i="9" s="1"/>
  <c r="P2736" i="9"/>
  <c r="O2736" i="9"/>
  <c r="N2736" i="9"/>
  <c r="M2736" i="9"/>
  <c r="L2736" i="9"/>
  <c r="K2736" i="9"/>
  <c r="Q2735" i="9"/>
  <c r="R2735" i="9" s="1"/>
  <c r="P2735" i="9"/>
  <c r="O2735" i="9"/>
  <c r="N2735" i="9"/>
  <c r="M2735" i="9"/>
  <c r="L2735" i="9"/>
  <c r="K2735" i="9"/>
  <c r="Q2734" i="9"/>
  <c r="R2734" i="9" s="1"/>
  <c r="P2734" i="9"/>
  <c r="O2734" i="9"/>
  <c r="N2734" i="9"/>
  <c r="M2734" i="9"/>
  <c r="L2734" i="9"/>
  <c r="K2734" i="9"/>
  <c r="Q2733" i="9"/>
  <c r="R2733" i="9" s="1"/>
  <c r="P2733" i="9"/>
  <c r="O2733" i="9"/>
  <c r="N2733" i="9"/>
  <c r="M2733" i="9"/>
  <c r="L2733" i="9"/>
  <c r="K2733" i="9"/>
  <c r="Q2732" i="9"/>
  <c r="R2732" i="9" s="1"/>
  <c r="P2732" i="9"/>
  <c r="O2732" i="9"/>
  <c r="N2732" i="9"/>
  <c r="M2732" i="9"/>
  <c r="L2732" i="9"/>
  <c r="K2732" i="9"/>
  <c r="Q2731" i="9"/>
  <c r="R2731" i="9" s="1"/>
  <c r="P2731" i="9"/>
  <c r="O2731" i="9"/>
  <c r="N2731" i="9"/>
  <c r="M2731" i="9"/>
  <c r="L2731" i="9"/>
  <c r="K2731" i="9"/>
  <c r="Q2730" i="9"/>
  <c r="R2730" i="9" s="1"/>
  <c r="P2730" i="9"/>
  <c r="O2730" i="9"/>
  <c r="N2730" i="9"/>
  <c r="M2730" i="9"/>
  <c r="L2730" i="9"/>
  <c r="K2730" i="9"/>
  <c r="Q2729" i="9"/>
  <c r="R2729" i="9" s="1"/>
  <c r="P2729" i="9"/>
  <c r="O2729" i="9"/>
  <c r="N2729" i="9"/>
  <c r="M2729" i="9"/>
  <c r="L2729" i="9"/>
  <c r="K2729" i="9"/>
  <c r="Q2728" i="9"/>
  <c r="R2728" i="9" s="1"/>
  <c r="P2728" i="9"/>
  <c r="O2728" i="9"/>
  <c r="N2728" i="9"/>
  <c r="M2728" i="9"/>
  <c r="L2728" i="9"/>
  <c r="K2728" i="9"/>
  <c r="Q2727" i="9"/>
  <c r="R2727" i="9" s="1"/>
  <c r="P2727" i="9"/>
  <c r="O2727" i="9"/>
  <c r="N2727" i="9"/>
  <c r="M2727" i="9"/>
  <c r="L2727" i="9"/>
  <c r="K2727" i="9"/>
  <c r="Q2726" i="9"/>
  <c r="R2726" i="9" s="1"/>
  <c r="P2726" i="9"/>
  <c r="O2726" i="9"/>
  <c r="N2726" i="9"/>
  <c r="M2726" i="9"/>
  <c r="L2726" i="9"/>
  <c r="K2726" i="9"/>
  <c r="Q2725" i="9"/>
  <c r="R2725" i="9" s="1"/>
  <c r="P2725" i="9"/>
  <c r="O2725" i="9"/>
  <c r="N2725" i="9"/>
  <c r="M2725" i="9"/>
  <c r="L2725" i="9"/>
  <c r="K2725" i="9"/>
  <c r="Q2724" i="9"/>
  <c r="R2724" i="9" s="1"/>
  <c r="P2724" i="9"/>
  <c r="O2724" i="9"/>
  <c r="N2724" i="9"/>
  <c r="M2724" i="9"/>
  <c r="L2724" i="9"/>
  <c r="K2724" i="9"/>
  <c r="Q2723" i="9"/>
  <c r="R2723" i="9" s="1"/>
  <c r="P2723" i="9"/>
  <c r="O2723" i="9"/>
  <c r="N2723" i="9"/>
  <c r="M2723" i="9"/>
  <c r="L2723" i="9"/>
  <c r="K2723" i="9"/>
  <c r="Q2722" i="9"/>
  <c r="R2722" i="9" s="1"/>
  <c r="P2722" i="9"/>
  <c r="O2722" i="9"/>
  <c r="N2722" i="9"/>
  <c r="M2722" i="9"/>
  <c r="L2722" i="9"/>
  <c r="K2722" i="9"/>
  <c r="Q2721" i="9"/>
  <c r="R2721" i="9" s="1"/>
  <c r="P2721" i="9"/>
  <c r="O2721" i="9"/>
  <c r="N2721" i="9"/>
  <c r="M2721" i="9"/>
  <c r="L2721" i="9"/>
  <c r="K2721" i="9"/>
  <c r="Q2720" i="9"/>
  <c r="R2720" i="9" s="1"/>
  <c r="P2720" i="9"/>
  <c r="O2720" i="9"/>
  <c r="N2720" i="9"/>
  <c r="M2720" i="9"/>
  <c r="L2720" i="9"/>
  <c r="K2720" i="9"/>
  <c r="Q2719" i="9"/>
  <c r="R2719" i="9" s="1"/>
  <c r="P2719" i="9"/>
  <c r="O2719" i="9"/>
  <c r="N2719" i="9"/>
  <c r="M2719" i="9"/>
  <c r="L2719" i="9"/>
  <c r="K2719" i="9"/>
  <c r="Q2718" i="9"/>
  <c r="R2718" i="9" s="1"/>
  <c r="P2718" i="9"/>
  <c r="O2718" i="9"/>
  <c r="N2718" i="9"/>
  <c r="M2718" i="9"/>
  <c r="L2718" i="9"/>
  <c r="K2718" i="9"/>
  <c r="Q2717" i="9"/>
  <c r="R2717" i="9" s="1"/>
  <c r="P2717" i="9"/>
  <c r="O2717" i="9"/>
  <c r="N2717" i="9"/>
  <c r="M2717" i="9"/>
  <c r="L2717" i="9"/>
  <c r="K2717" i="9"/>
  <c r="Q2716" i="9"/>
  <c r="R2716" i="9" s="1"/>
  <c r="P2716" i="9"/>
  <c r="O2716" i="9"/>
  <c r="N2716" i="9"/>
  <c r="M2716" i="9"/>
  <c r="L2716" i="9"/>
  <c r="K2716" i="9"/>
  <c r="Q2715" i="9"/>
  <c r="R2715" i="9" s="1"/>
  <c r="P2715" i="9"/>
  <c r="O2715" i="9"/>
  <c r="N2715" i="9"/>
  <c r="M2715" i="9"/>
  <c r="L2715" i="9"/>
  <c r="K2715" i="9"/>
  <c r="Q2714" i="9"/>
  <c r="R2714" i="9" s="1"/>
  <c r="P2714" i="9"/>
  <c r="O2714" i="9"/>
  <c r="N2714" i="9"/>
  <c r="M2714" i="9"/>
  <c r="L2714" i="9"/>
  <c r="K2714" i="9"/>
  <c r="Q2713" i="9"/>
  <c r="R2713" i="9" s="1"/>
  <c r="P2713" i="9"/>
  <c r="O2713" i="9"/>
  <c r="N2713" i="9"/>
  <c r="M2713" i="9"/>
  <c r="L2713" i="9"/>
  <c r="K2713" i="9"/>
  <c r="Q2712" i="9"/>
  <c r="R2712" i="9" s="1"/>
  <c r="P2712" i="9"/>
  <c r="O2712" i="9"/>
  <c r="N2712" i="9"/>
  <c r="M2712" i="9"/>
  <c r="L2712" i="9"/>
  <c r="K2712" i="9"/>
  <c r="Q2711" i="9"/>
  <c r="R2711" i="9" s="1"/>
  <c r="P2711" i="9"/>
  <c r="O2711" i="9"/>
  <c r="N2711" i="9"/>
  <c r="M2711" i="9"/>
  <c r="L2711" i="9"/>
  <c r="K2711" i="9"/>
  <c r="Q2710" i="9"/>
  <c r="R2710" i="9" s="1"/>
  <c r="P2710" i="9"/>
  <c r="O2710" i="9"/>
  <c r="N2710" i="9"/>
  <c r="M2710" i="9"/>
  <c r="L2710" i="9"/>
  <c r="K2710" i="9"/>
  <c r="Q2709" i="9"/>
  <c r="R2709" i="9" s="1"/>
  <c r="P2709" i="9"/>
  <c r="O2709" i="9"/>
  <c r="N2709" i="9"/>
  <c r="M2709" i="9"/>
  <c r="L2709" i="9"/>
  <c r="K2709" i="9"/>
  <c r="Q2708" i="9"/>
  <c r="R2708" i="9" s="1"/>
  <c r="P2708" i="9"/>
  <c r="O2708" i="9"/>
  <c r="N2708" i="9"/>
  <c r="M2708" i="9"/>
  <c r="L2708" i="9"/>
  <c r="K2708" i="9"/>
  <c r="Q2707" i="9"/>
  <c r="R2707" i="9" s="1"/>
  <c r="P2707" i="9"/>
  <c r="O2707" i="9"/>
  <c r="N2707" i="9"/>
  <c r="M2707" i="9"/>
  <c r="L2707" i="9"/>
  <c r="K2707" i="9"/>
  <c r="Q2706" i="9"/>
  <c r="R2706" i="9" s="1"/>
  <c r="P2706" i="9"/>
  <c r="O2706" i="9"/>
  <c r="N2706" i="9"/>
  <c r="M2706" i="9"/>
  <c r="L2706" i="9"/>
  <c r="K2706" i="9"/>
  <c r="Q2705" i="9"/>
  <c r="R2705" i="9" s="1"/>
  <c r="P2705" i="9"/>
  <c r="O2705" i="9"/>
  <c r="N2705" i="9"/>
  <c r="M2705" i="9"/>
  <c r="L2705" i="9"/>
  <c r="K2705" i="9"/>
  <c r="Q2704" i="9"/>
  <c r="R2704" i="9" s="1"/>
  <c r="P2704" i="9"/>
  <c r="O2704" i="9"/>
  <c r="N2704" i="9"/>
  <c r="M2704" i="9"/>
  <c r="L2704" i="9"/>
  <c r="K2704" i="9"/>
  <c r="Q2703" i="9"/>
  <c r="R2703" i="9" s="1"/>
  <c r="P2703" i="9"/>
  <c r="O2703" i="9"/>
  <c r="N2703" i="9"/>
  <c r="M2703" i="9"/>
  <c r="L2703" i="9"/>
  <c r="K2703" i="9"/>
  <c r="Q2702" i="9"/>
  <c r="R2702" i="9" s="1"/>
  <c r="P2702" i="9"/>
  <c r="O2702" i="9"/>
  <c r="N2702" i="9"/>
  <c r="M2702" i="9"/>
  <c r="L2702" i="9"/>
  <c r="K2702" i="9"/>
  <c r="Q2701" i="9"/>
  <c r="R2701" i="9" s="1"/>
  <c r="P2701" i="9"/>
  <c r="O2701" i="9"/>
  <c r="N2701" i="9"/>
  <c r="M2701" i="9"/>
  <c r="L2701" i="9"/>
  <c r="K2701" i="9"/>
  <c r="Q2700" i="9"/>
  <c r="R2700" i="9" s="1"/>
  <c r="P2700" i="9"/>
  <c r="O2700" i="9"/>
  <c r="N2700" i="9"/>
  <c r="M2700" i="9"/>
  <c r="L2700" i="9"/>
  <c r="K2700" i="9"/>
  <c r="Q2699" i="9"/>
  <c r="R2699" i="9" s="1"/>
  <c r="P2699" i="9"/>
  <c r="O2699" i="9"/>
  <c r="N2699" i="9"/>
  <c r="M2699" i="9"/>
  <c r="L2699" i="9"/>
  <c r="K2699" i="9"/>
  <c r="Q2698" i="9"/>
  <c r="R2698" i="9" s="1"/>
  <c r="P2698" i="9"/>
  <c r="O2698" i="9"/>
  <c r="N2698" i="9"/>
  <c r="M2698" i="9"/>
  <c r="L2698" i="9"/>
  <c r="K2698" i="9"/>
  <c r="Q2697" i="9"/>
  <c r="R2697" i="9" s="1"/>
  <c r="P2697" i="9"/>
  <c r="O2697" i="9"/>
  <c r="N2697" i="9"/>
  <c r="M2697" i="9"/>
  <c r="L2697" i="9"/>
  <c r="K2697" i="9"/>
  <c r="Q2696" i="9"/>
  <c r="R2696" i="9" s="1"/>
  <c r="P2696" i="9"/>
  <c r="O2696" i="9"/>
  <c r="N2696" i="9"/>
  <c r="M2696" i="9"/>
  <c r="L2696" i="9"/>
  <c r="K2696" i="9"/>
  <c r="Q2695" i="9"/>
  <c r="R2695" i="9" s="1"/>
  <c r="P2695" i="9"/>
  <c r="O2695" i="9"/>
  <c r="N2695" i="9"/>
  <c r="M2695" i="9"/>
  <c r="L2695" i="9"/>
  <c r="K2695" i="9"/>
  <c r="Q2694" i="9"/>
  <c r="R2694" i="9" s="1"/>
  <c r="P2694" i="9"/>
  <c r="O2694" i="9"/>
  <c r="N2694" i="9"/>
  <c r="M2694" i="9"/>
  <c r="L2694" i="9"/>
  <c r="K2694" i="9"/>
  <c r="Q2693" i="9"/>
  <c r="R2693" i="9" s="1"/>
  <c r="P2693" i="9"/>
  <c r="O2693" i="9"/>
  <c r="N2693" i="9"/>
  <c r="M2693" i="9"/>
  <c r="L2693" i="9"/>
  <c r="K2693" i="9"/>
  <c r="Q2692" i="9"/>
  <c r="R2692" i="9" s="1"/>
  <c r="P2692" i="9"/>
  <c r="O2692" i="9"/>
  <c r="N2692" i="9"/>
  <c r="M2692" i="9"/>
  <c r="L2692" i="9"/>
  <c r="K2692" i="9"/>
  <c r="Q2691" i="9"/>
  <c r="R2691" i="9" s="1"/>
  <c r="P2691" i="9"/>
  <c r="O2691" i="9"/>
  <c r="N2691" i="9"/>
  <c r="M2691" i="9"/>
  <c r="L2691" i="9"/>
  <c r="K2691" i="9"/>
  <c r="Q2690" i="9"/>
  <c r="R2690" i="9" s="1"/>
  <c r="P2690" i="9"/>
  <c r="O2690" i="9"/>
  <c r="N2690" i="9"/>
  <c r="M2690" i="9"/>
  <c r="L2690" i="9"/>
  <c r="K2690" i="9"/>
  <c r="Q2689" i="9"/>
  <c r="R2689" i="9" s="1"/>
  <c r="P2689" i="9"/>
  <c r="O2689" i="9"/>
  <c r="N2689" i="9"/>
  <c r="M2689" i="9"/>
  <c r="L2689" i="9"/>
  <c r="K2689" i="9"/>
  <c r="Q2688" i="9"/>
  <c r="R2688" i="9" s="1"/>
  <c r="P2688" i="9"/>
  <c r="O2688" i="9"/>
  <c r="N2688" i="9"/>
  <c r="M2688" i="9"/>
  <c r="L2688" i="9"/>
  <c r="K2688" i="9"/>
  <c r="Q2687" i="9"/>
  <c r="R2687" i="9" s="1"/>
  <c r="P2687" i="9"/>
  <c r="O2687" i="9"/>
  <c r="N2687" i="9"/>
  <c r="M2687" i="9"/>
  <c r="L2687" i="9"/>
  <c r="K2687" i="9"/>
  <c r="Q2686" i="9"/>
  <c r="R2686" i="9" s="1"/>
  <c r="P2686" i="9"/>
  <c r="O2686" i="9"/>
  <c r="N2686" i="9"/>
  <c r="M2686" i="9"/>
  <c r="L2686" i="9"/>
  <c r="K2686" i="9"/>
  <c r="Q2685" i="9"/>
  <c r="R2685" i="9" s="1"/>
  <c r="P2685" i="9"/>
  <c r="O2685" i="9"/>
  <c r="N2685" i="9"/>
  <c r="M2685" i="9"/>
  <c r="L2685" i="9"/>
  <c r="K2685" i="9"/>
  <c r="Q2684" i="9"/>
  <c r="R2684" i="9" s="1"/>
  <c r="P2684" i="9"/>
  <c r="O2684" i="9"/>
  <c r="N2684" i="9"/>
  <c r="M2684" i="9"/>
  <c r="L2684" i="9"/>
  <c r="K2684" i="9"/>
  <c r="Q2683" i="9"/>
  <c r="R2683" i="9" s="1"/>
  <c r="P2683" i="9"/>
  <c r="O2683" i="9"/>
  <c r="N2683" i="9"/>
  <c r="M2683" i="9"/>
  <c r="L2683" i="9"/>
  <c r="K2683" i="9"/>
  <c r="Q2682" i="9"/>
  <c r="R2682" i="9" s="1"/>
  <c r="P2682" i="9"/>
  <c r="O2682" i="9"/>
  <c r="N2682" i="9"/>
  <c r="M2682" i="9"/>
  <c r="L2682" i="9"/>
  <c r="K2682" i="9"/>
  <c r="Q2681" i="9"/>
  <c r="R2681" i="9" s="1"/>
  <c r="P2681" i="9"/>
  <c r="O2681" i="9"/>
  <c r="N2681" i="9"/>
  <c r="M2681" i="9"/>
  <c r="L2681" i="9"/>
  <c r="K2681" i="9"/>
  <c r="Q2680" i="9"/>
  <c r="R2680" i="9" s="1"/>
  <c r="P2680" i="9"/>
  <c r="O2680" i="9"/>
  <c r="N2680" i="9"/>
  <c r="M2680" i="9"/>
  <c r="L2680" i="9"/>
  <c r="K2680" i="9"/>
  <c r="Q2679" i="9"/>
  <c r="R2679" i="9" s="1"/>
  <c r="P2679" i="9"/>
  <c r="O2679" i="9"/>
  <c r="N2679" i="9"/>
  <c r="M2679" i="9"/>
  <c r="L2679" i="9"/>
  <c r="K2679" i="9"/>
  <c r="Q2678" i="9"/>
  <c r="R2678" i="9" s="1"/>
  <c r="P2678" i="9"/>
  <c r="O2678" i="9"/>
  <c r="N2678" i="9"/>
  <c r="M2678" i="9"/>
  <c r="L2678" i="9"/>
  <c r="K2678" i="9"/>
  <c r="Q2677" i="9"/>
  <c r="R2677" i="9" s="1"/>
  <c r="P2677" i="9"/>
  <c r="O2677" i="9"/>
  <c r="N2677" i="9"/>
  <c r="M2677" i="9"/>
  <c r="L2677" i="9"/>
  <c r="K2677" i="9"/>
  <c r="Q2676" i="9"/>
  <c r="R2676" i="9" s="1"/>
  <c r="P2676" i="9"/>
  <c r="O2676" i="9"/>
  <c r="N2676" i="9"/>
  <c r="M2676" i="9"/>
  <c r="L2676" i="9"/>
  <c r="K2676" i="9"/>
  <c r="Q2675" i="9"/>
  <c r="R2675" i="9" s="1"/>
  <c r="P2675" i="9"/>
  <c r="O2675" i="9"/>
  <c r="N2675" i="9"/>
  <c r="M2675" i="9"/>
  <c r="L2675" i="9"/>
  <c r="K2675" i="9"/>
  <c r="Q2674" i="9"/>
  <c r="R2674" i="9" s="1"/>
  <c r="P2674" i="9"/>
  <c r="O2674" i="9"/>
  <c r="N2674" i="9"/>
  <c r="M2674" i="9"/>
  <c r="L2674" i="9"/>
  <c r="K2674" i="9"/>
  <c r="Q2673" i="9"/>
  <c r="R2673" i="9" s="1"/>
  <c r="P2673" i="9"/>
  <c r="O2673" i="9"/>
  <c r="N2673" i="9"/>
  <c r="M2673" i="9"/>
  <c r="L2673" i="9"/>
  <c r="K2673" i="9"/>
  <c r="Q2672" i="9"/>
  <c r="R2672" i="9" s="1"/>
  <c r="P2672" i="9"/>
  <c r="O2672" i="9"/>
  <c r="N2672" i="9"/>
  <c r="M2672" i="9"/>
  <c r="L2672" i="9"/>
  <c r="K2672" i="9"/>
  <c r="Q2671" i="9"/>
  <c r="R2671" i="9" s="1"/>
  <c r="P2671" i="9"/>
  <c r="O2671" i="9"/>
  <c r="N2671" i="9"/>
  <c r="M2671" i="9"/>
  <c r="L2671" i="9"/>
  <c r="K2671" i="9"/>
  <c r="Q2670" i="9"/>
  <c r="R2670" i="9" s="1"/>
  <c r="P2670" i="9"/>
  <c r="O2670" i="9"/>
  <c r="N2670" i="9"/>
  <c r="M2670" i="9"/>
  <c r="L2670" i="9"/>
  <c r="K2670" i="9"/>
  <c r="Q2669" i="9"/>
  <c r="R2669" i="9" s="1"/>
  <c r="P2669" i="9"/>
  <c r="O2669" i="9"/>
  <c r="N2669" i="9"/>
  <c r="M2669" i="9"/>
  <c r="L2669" i="9"/>
  <c r="K2669" i="9"/>
  <c r="Q2668" i="9"/>
  <c r="R2668" i="9" s="1"/>
  <c r="P2668" i="9"/>
  <c r="O2668" i="9"/>
  <c r="N2668" i="9"/>
  <c r="M2668" i="9"/>
  <c r="L2668" i="9"/>
  <c r="K2668" i="9"/>
  <c r="Q2667" i="9"/>
  <c r="R2667" i="9" s="1"/>
  <c r="P2667" i="9"/>
  <c r="O2667" i="9"/>
  <c r="N2667" i="9"/>
  <c r="M2667" i="9"/>
  <c r="L2667" i="9"/>
  <c r="K2667" i="9"/>
  <c r="Q2666" i="9"/>
  <c r="R2666" i="9" s="1"/>
  <c r="P2666" i="9"/>
  <c r="O2666" i="9"/>
  <c r="N2666" i="9"/>
  <c r="M2666" i="9"/>
  <c r="L2666" i="9"/>
  <c r="K2666" i="9"/>
  <c r="Q2665" i="9"/>
  <c r="R2665" i="9" s="1"/>
  <c r="P2665" i="9"/>
  <c r="O2665" i="9"/>
  <c r="N2665" i="9"/>
  <c r="M2665" i="9"/>
  <c r="L2665" i="9"/>
  <c r="K2665" i="9"/>
  <c r="Q2664" i="9"/>
  <c r="R2664" i="9" s="1"/>
  <c r="P2664" i="9"/>
  <c r="O2664" i="9"/>
  <c r="N2664" i="9"/>
  <c r="M2664" i="9"/>
  <c r="L2664" i="9"/>
  <c r="K2664" i="9"/>
  <c r="Q2663" i="9"/>
  <c r="R2663" i="9" s="1"/>
  <c r="P2663" i="9"/>
  <c r="O2663" i="9"/>
  <c r="N2663" i="9"/>
  <c r="M2663" i="9"/>
  <c r="L2663" i="9"/>
  <c r="K2663" i="9"/>
  <c r="Q2662" i="9"/>
  <c r="R2662" i="9" s="1"/>
  <c r="P2662" i="9"/>
  <c r="O2662" i="9"/>
  <c r="N2662" i="9"/>
  <c r="M2662" i="9"/>
  <c r="L2662" i="9"/>
  <c r="K2662" i="9"/>
  <c r="Q2661" i="9"/>
  <c r="R2661" i="9" s="1"/>
  <c r="P2661" i="9"/>
  <c r="O2661" i="9"/>
  <c r="N2661" i="9"/>
  <c r="M2661" i="9"/>
  <c r="L2661" i="9"/>
  <c r="K2661" i="9"/>
  <c r="Q2660" i="9"/>
  <c r="R2660" i="9" s="1"/>
  <c r="P2660" i="9"/>
  <c r="O2660" i="9"/>
  <c r="N2660" i="9"/>
  <c r="M2660" i="9"/>
  <c r="L2660" i="9"/>
  <c r="K2660" i="9"/>
  <c r="Q2659" i="9"/>
  <c r="R2659" i="9" s="1"/>
  <c r="P2659" i="9"/>
  <c r="O2659" i="9"/>
  <c r="N2659" i="9"/>
  <c r="M2659" i="9"/>
  <c r="L2659" i="9"/>
  <c r="K2659" i="9"/>
  <c r="Q2658" i="9"/>
  <c r="R2658" i="9" s="1"/>
  <c r="P2658" i="9"/>
  <c r="O2658" i="9"/>
  <c r="N2658" i="9"/>
  <c r="M2658" i="9"/>
  <c r="L2658" i="9"/>
  <c r="K2658" i="9"/>
  <c r="Q2657" i="9"/>
  <c r="R2657" i="9" s="1"/>
  <c r="P2657" i="9"/>
  <c r="O2657" i="9"/>
  <c r="N2657" i="9"/>
  <c r="M2657" i="9"/>
  <c r="L2657" i="9"/>
  <c r="K2657" i="9"/>
  <c r="Q2656" i="9"/>
  <c r="R2656" i="9" s="1"/>
  <c r="P2656" i="9"/>
  <c r="O2656" i="9"/>
  <c r="N2656" i="9"/>
  <c r="M2656" i="9"/>
  <c r="L2656" i="9"/>
  <c r="K2656" i="9"/>
  <c r="Q2655" i="9"/>
  <c r="R2655" i="9" s="1"/>
  <c r="P2655" i="9"/>
  <c r="O2655" i="9"/>
  <c r="N2655" i="9"/>
  <c r="M2655" i="9"/>
  <c r="L2655" i="9"/>
  <c r="K2655" i="9"/>
  <c r="Q2654" i="9"/>
  <c r="R2654" i="9" s="1"/>
  <c r="P2654" i="9"/>
  <c r="O2654" i="9"/>
  <c r="N2654" i="9"/>
  <c r="M2654" i="9"/>
  <c r="L2654" i="9"/>
  <c r="K2654" i="9"/>
  <c r="Q2653" i="9"/>
  <c r="R2653" i="9" s="1"/>
  <c r="P2653" i="9"/>
  <c r="O2653" i="9"/>
  <c r="N2653" i="9"/>
  <c r="M2653" i="9"/>
  <c r="L2653" i="9"/>
  <c r="K2653" i="9"/>
  <c r="Q2652" i="9"/>
  <c r="R2652" i="9" s="1"/>
  <c r="P2652" i="9"/>
  <c r="O2652" i="9"/>
  <c r="N2652" i="9"/>
  <c r="M2652" i="9"/>
  <c r="L2652" i="9"/>
  <c r="K2652" i="9"/>
  <c r="Q2651" i="9"/>
  <c r="R2651" i="9" s="1"/>
  <c r="P2651" i="9"/>
  <c r="O2651" i="9"/>
  <c r="N2651" i="9"/>
  <c r="M2651" i="9"/>
  <c r="L2651" i="9"/>
  <c r="K2651" i="9"/>
  <c r="Q2650" i="9"/>
  <c r="R2650" i="9" s="1"/>
  <c r="P2650" i="9"/>
  <c r="O2650" i="9"/>
  <c r="N2650" i="9"/>
  <c r="M2650" i="9"/>
  <c r="L2650" i="9"/>
  <c r="K2650" i="9"/>
  <c r="Q2649" i="9"/>
  <c r="R2649" i="9" s="1"/>
  <c r="P2649" i="9"/>
  <c r="O2649" i="9"/>
  <c r="N2649" i="9"/>
  <c r="M2649" i="9"/>
  <c r="L2649" i="9"/>
  <c r="K2649" i="9"/>
  <c r="Q2648" i="9"/>
  <c r="R2648" i="9" s="1"/>
  <c r="P2648" i="9"/>
  <c r="O2648" i="9"/>
  <c r="N2648" i="9"/>
  <c r="M2648" i="9"/>
  <c r="L2648" i="9"/>
  <c r="K2648" i="9"/>
  <c r="Q2647" i="9"/>
  <c r="R2647" i="9" s="1"/>
  <c r="P2647" i="9"/>
  <c r="O2647" i="9"/>
  <c r="N2647" i="9"/>
  <c r="M2647" i="9"/>
  <c r="L2647" i="9"/>
  <c r="K2647" i="9"/>
  <c r="Q2646" i="9"/>
  <c r="R2646" i="9" s="1"/>
  <c r="P2646" i="9"/>
  <c r="O2646" i="9"/>
  <c r="N2646" i="9"/>
  <c r="M2646" i="9"/>
  <c r="L2646" i="9"/>
  <c r="K2646" i="9"/>
  <c r="Q2645" i="9"/>
  <c r="R2645" i="9" s="1"/>
  <c r="P2645" i="9"/>
  <c r="O2645" i="9"/>
  <c r="N2645" i="9"/>
  <c r="M2645" i="9"/>
  <c r="L2645" i="9"/>
  <c r="K2645" i="9"/>
  <c r="Q2644" i="9"/>
  <c r="R2644" i="9" s="1"/>
  <c r="P2644" i="9"/>
  <c r="O2644" i="9"/>
  <c r="N2644" i="9"/>
  <c r="M2644" i="9"/>
  <c r="L2644" i="9"/>
  <c r="K2644" i="9"/>
  <c r="Q2643" i="9"/>
  <c r="R2643" i="9" s="1"/>
  <c r="P2643" i="9"/>
  <c r="O2643" i="9"/>
  <c r="N2643" i="9"/>
  <c r="M2643" i="9"/>
  <c r="L2643" i="9"/>
  <c r="K2643" i="9"/>
  <c r="Q2642" i="9"/>
  <c r="R2642" i="9" s="1"/>
  <c r="P2642" i="9"/>
  <c r="O2642" i="9"/>
  <c r="N2642" i="9"/>
  <c r="M2642" i="9"/>
  <c r="L2642" i="9"/>
  <c r="K2642" i="9"/>
  <c r="Q2641" i="9"/>
  <c r="R2641" i="9" s="1"/>
  <c r="P2641" i="9"/>
  <c r="O2641" i="9"/>
  <c r="N2641" i="9"/>
  <c r="M2641" i="9"/>
  <c r="L2641" i="9"/>
  <c r="K2641" i="9"/>
  <c r="Q2640" i="9"/>
  <c r="R2640" i="9" s="1"/>
  <c r="P2640" i="9"/>
  <c r="O2640" i="9"/>
  <c r="N2640" i="9"/>
  <c r="M2640" i="9"/>
  <c r="L2640" i="9"/>
  <c r="K2640" i="9"/>
  <c r="Q2639" i="9"/>
  <c r="R2639" i="9" s="1"/>
  <c r="P2639" i="9"/>
  <c r="O2639" i="9"/>
  <c r="N2639" i="9"/>
  <c r="M2639" i="9"/>
  <c r="L2639" i="9"/>
  <c r="K2639" i="9"/>
  <c r="Q2638" i="9"/>
  <c r="R2638" i="9" s="1"/>
  <c r="P2638" i="9"/>
  <c r="O2638" i="9"/>
  <c r="N2638" i="9"/>
  <c r="M2638" i="9"/>
  <c r="L2638" i="9"/>
  <c r="K2638" i="9"/>
  <c r="Q2637" i="9"/>
  <c r="R2637" i="9" s="1"/>
  <c r="P2637" i="9"/>
  <c r="O2637" i="9"/>
  <c r="N2637" i="9"/>
  <c r="M2637" i="9"/>
  <c r="L2637" i="9"/>
  <c r="K2637" i="9"/>
  <c r="K2636" i="9"/>
  <c r="L2636" i="9" s="1"/>
  <c r="T2635" i="9"/>
  <c r="S2635" i="9"/>
  <c r="R2635" i="9"/>
  <c r="O2635" i="9"/>
  <c r="P2635" i="9" s="1"/>
  <c r="M2635" i="9"/>
  <c r="N2635" i="9" s="1"/>
  <c r="L2635" i="9"/>
  <c r="K2635" i="9"/>
  <c r="S2634" i="9"/>
  <c r="T2634" i="9" s="1"/>
  <c r="R2634" i="9"/>
  <c r="P2634" i="9"/>
  <c r="O2634" i="9"/>
  <c r="M2634" i="9"/>
  <c r="N2634" i="9" s="1"/>
  <c r="L2634" i="9"/>
  <c r="K2634" i="9"/>
  <c r="S2633" i="9"/>
  <c r="T2633" i="9" s="1"/>
  <c r="R2633" i="9"/>
  <c r="O2633" i="9"/>
  <c r="P2633" i="9" s="1"/>
  <c r="M2633" i="9"/>
  <c r="N2633" i="9" s="1"/>
  <c r="K2633" i="9"/>
  <c r="L2633" i="9" s="1"/>
  <c r="S2632" i="9"/>
  <c r="T2632" i="9" s="1"/>
  <c r="R2632" i="9"/>
  <c r="O2632" i="9"/>
  <c r="P2632" i="9" s="1"/>
  <c r="N2632" i="9"/>
  <c r="M2632" i="9"/>
  <c r="L2632" i="9"/>
  <c r="K2632" i="9"/>
  <c r="T2631" i="9"/>
  <c r="S2631" i="9"/>
  <c r="R2631" i="9"/>
  <c r="P2631" i="9"/>
  <c r="O2631" i="9"/>
  <c r="M2631" i="9"/>
  <c r="N2631" i="9" s="1"/>
  <c r="K2631" i="9"/>
  <c r="L2631" i="9" s="1"/>
  <c r="S2630" i="9"/>
  <c r="T2630" i="9" s="1"/>
  <c r="R2630" i="9"/>
  <c r="P2630" i="9"/>
  <c r="O2630" i="9"/>
  <c r="N2630" i="9"/>
  <c r="M2630" i="9"/>
  <c r="L2630" i="9"/>
  <c r="K2630" i="9"/>
  <c r="S2629" i="9"/>
  <c r="T2629" i="9" s="1"/>
  <c r="R2629" i="9"/>
  <c r="O2629" i="9"/>
  <c r="P2629" i="9" s="1"/>
  <c r="M2629" i="9"/>
  <c r="N2629" i="9" s="1"/>
  <c r="K2629" i="9"/>
  <c r="L2629" i="9" s="1"/>
  <c r="S2628" i="9"/>
  <c r="T2628" i="9" s="1"/>
  <c r="R2628" i="9"/>
  <c r="P2628" i="9"/>
  <c r="O2628" i="9"/>
  <c r="N2628" i="9"/>
  <c r="M2628" i="9"/>
  <c r="K2628" i="9"/>
  <c r="L2628" i="9" s="1"/>
  <c r="S2627" i="9"/>
  <c r="T2627" i="9" s="1"/>
  <c r="R2627" i="9"/>
  <c r="O2627" i="9"/>
  <c r="P2627" i="9" s="1"/>
  <c r="M2627" i="9"/>
  <c r="N2627" i="9" s="1"/>
  <c r="L2627" i="9"/>
  <c r="K2627" i="9"/>
  <c r="S2626" i="9"/>
  <c r="T2626" i="9" s="1"/>
  <c r="R2626" i="9"/>
  <c r="P2626" i="9"/>
  <c r="O2626" i="9"/>
  <c r="M2626" i="9"/>
  <c r="N2626" i="9" s="1"/>
  <c r="L2626" i="9"/>
  <c r="K2626" i="9"/>
  <c r="T2625" i="9"/>
  <c r="S2625" i="9"/>
  <c r="R2625" i="9"/>
  <c r="O2625" i="9"/>
  <c r="P2625" i="9" s="1"/>
  <c r="M2625" i="9"/>
  <c r="N2625" i="9" s="1"/>
  <c r="K2625" i="9"/>
  <c r="L2625" i="9" s="1"/>
  <c r="S2624" i="9"/>
  <c r="T2624" i="9" s="1"/>
  <c r="R2624" i="9"/>
  <c r="O2624" i="9"/>
  <c r="P2624" i="9" s="1"/>
  <c r="N2624" i="9"/>
  <c r="M2624" i="9"/>
  <c r="L2624" i="9"/>
  <c r="K2624" i="9"/>
  <c r="T2623" i="9"/>
  <c r="S2623" i="9"/>
  <c r="R2623" i="9"/>
  <c r="P2623" i="9"/>
  <c r="O2623" i="9"/>
  <c r="M2623" i="9"/>
  <c r="N2623" i="9" s="1"/>
  <c r="K2623" i="9"/>
  <c r="L2623" i="9" s="1"/>
  <c r="S2622" i="9"/>
  <c r="T2622" i="9" s="1"/>
  <c r="R2622" i="9"/>
  <c r="P2622" i="9"/>
  <c r="O2622" i="9"/>
  <c r="N2622" i="9"/>
  <c r="M2622" i="9"/>
  <c r="L2622" i="9"/>
  <c r="K2622" i="9"/>
  <c r="S2621" i="9"/>
  <c r="T2621" i="9" s="1"/>
  <c r="R2621" i="9"/>
  <c r="O2621" i="9"/>
  <c r="P2621" i="9" s="1"/>
  <c r="M2621" i="9"/>
  <c r="N2621" i="9" s="1"/>
  <c r="K2621" i="9"/>
  <c r="L2621" i="9" s="1"/>
  <c r="S2620" i="9"/>
  <c r="T2620" i="9" s="1"/>
  <c r="R2620" i="9"/>
  <c r="P2620" i="9"/>
  <c r="O2620" i="9"/>
  <c r="N2620" i="9"/>
  <c r="M2620" i="9"/>
  <c r="K2620" i="9"/>
  <c r="L2620" i="9" s="1"/>
  <c r="T2619" i="9"/>
  <c r="S2619" i="9"/>
  <c r="R2619" i="9"/>
  <c r="O2619" i="9"/>
  <c r="P2619" i="9" s="1"/>
  <c r="M2619" i="9"/>
  <c r="N2619" i="9" s="1"/>
  <c r="L2619" i="9"/>
  <c r="K2619" i="9"/>
  <c r="S2618" i="9"/>
  <c r="T2618" i="9" s="1"/>
  <c r="R2618" i="9"/>
  <c r="P2618" i="9"/>
  <c r="O2618" i="9"/>
  <c r="M2618" i="9"/>
  <c r="N2618" i="9" s="1"/>
  <c r="L2618" i="9"/>
  <c r="K2618" i="9"/>
  <c r="S2617" i="9"/>
  <c r="T2617" i="9" s="1"/>
  <c r="R2617" i="9"/>
  <c r="O2617" i="9"/>
  <c r="P2617" i="9" s="1"/>
  <c r="M2617" i="9"/>
  <c r="N2617" i="9" s="1"/>
  <c r="K2617" i="9"/>
  <c r="L2617" i="9" s="1"/>
  <c r="S2616" i="9"/>
  <c r="T2616" i="9" s="1"/>
  <c r="R2616" i="9"/>
  <c r="O2616" i="9"/>
  <c r="P2616" i="9" s="1"/>
  <c r="N2616" i="9"/>
  <c r="M2616" i="9"/>
  <c r="L2616" i="9"/>
  <c r="K2616" i="9"/>
  <c r="T2615" i="9"/>
  <c r="S2615" i="9"/>
  <c r="R2615" i="9"/>
  <c r="P2615" i="9"/>
  <c r="O2615" i="9"/>
  <c r="M2615" i="9"/>
  <c r="N2615" i="9" s="1"/>
  <c r="K2615" i="9"/>
  <c r="L2615" i="9" s="1"/>
  <c r="S2614" i="9"/>
  <c r="T2614" i="9" s="1"/>
  <c r="R2614" i="9"/>
  <c r="P2614" i="9"/>
  <c r="O2614" i="9"/>
  <c r="N2614" i="9"/>
  <c r="M2614" i="9"/>
  <c r="L2614" i="9"/>
  <c r="K2614" i="9"/>
  <c r="S2613" i="9"/>
  <c r="T2613" i="9" s="1"/>
  <c r="R2613" i="9"/>
  <c r="O2613" i="9"/>
  <c r="P2613" i="9" s="1"/>
  <c r="M2613" i="9"/>
  <c r="N2613" i="9" s="1"/>
  <c r="K2613" i="9"/>
  <c r="L2613" i="9" s="1"/>
  <c r="S2612" i="9"/>
  <c r="T2612" i="9" s="1"/>
  <c r="R2612" i="9"/>
  <c r="P2612" i="9"/>
  <c r="O2612" i="9"/>
  <c r="N2612" i="9"/>
  <c r="M2612" i="9"/>
  <c r="K2612" i="9"/>
  <c r="L2612" i="9" s="1"/>
  <c r="S2611" i="9"/>
  <c r="T2611" i="9" s="1"/>
  <c r="R2611" i="9"/>
  <c r="O2611" i="9"/>
  <c r="P2611" i="9" s="1"/>
  <c r="M2611" i="9"/>
  <c r="N2611" i="9" s="1"/>
  <c r="L2611" i="9"/>
  <c r="K2611" i="9"/>
  <c r="Q2610" i="9"/>
  <c r="R2610" i="9" s="1"/>
  <c r="O2610" i="9"/>
  <c r="P2610" i="9" s="1"/>
  <c r="M2610" i="9"/>
  <c r="N2610" i="9" s="1"/>
  <c r="K2610" i="9"/>
  <c r="L2610" i="9" s="1"/>
  <c r="Q2609" i="9"/>
  <c r="R2609" i="9" s="1"/>
  <c r="O2609" i="9"/>
  <c r="P2609" i="9" s="1"/>
  <c r="M2609" i="9"/>
  <c r="N2609" i="9" s="1"/>
  <c r="L2609" i="9"/>
  <c r="K2609" i="9"/>
  <c r="Q2608" i="9"/>
  <c r="R2608" i="9" s="1"/>
  <c r="O2608" i="9"/>
  <c r="P2608" i="9" s="1"/>
  <c r="M2608" i="9"/>
  <c r="N2608" i="9" s="1"/>
  <c r="L2608" i="9"/>
  <c r="K2608" i="9"/>
  <c r="Q2607" i="9"/>
  <c r="R2607" i="9" s="1"/>
  <c r="O2607" i="9"/>
  <c r="P2607" i="9" s="1"/>
  <c r="M2607" i="9"/>
  <c r="N2607" i="9" s="1"/>
  <c r="L2607" i="9"/>
  <c r="K2607" i="9"/>
  <c r="Q2606" i="9"/>
  <c r="R2606" i="9" s="1"/>
  <c r="O2606" i="9"/>
  <c r="P2606" i="9" s="1"/>
  <c r="M2606" i="9"/>
  <c r="N2606" i="9" s="1"/>
  <c r="K2606" i="9"/>
  <c r="L2606" i="9" s="1"/>
  <c r="Q2605" i="9"/>
  <c r="R2605" i="9" s="1"/>
  <c r="O2605" i="9"/>
  <c r="P2605" i="9" s="1"/>
  <c r="M2605" i="9"/>
  <c r="N2605" i="9" s="1"/>
  <c r="K2605" i="9"/>
  <c r="L2605" i="9" s="1"/>
  <c r="Q2604" i="9"/>
  <c r="R2604" i="9" s="1"/>
  <c r="O2604" i="9"/>
  <c r="P2604" i="9" s="1"/>
  <c r="M2604" i="9"/>
  <c r="N2604" i="9" s="1"/>
  <c r="K2604" i="9"/>
  <c r="L2604" i="9" s="1"/>
  <c r="Q2603" i="9"/>
  <c r="R2603" i="9" s="1"/>
  <c r="O2603" i="9"/>
  <c r="P2603" i="9" s="1"/>
  <c r="M2603" i="9"/>
  <c r="N2603" i="9" s="1"/>
  <c r="L2603" i="9"/>
  <c r="K2603" i="9"/>
  <c r="Q2602" i="9"/>
  <c r="R2602" i="9" s="1"/>
  <c r="O2602" i="9"/>
  <c r="P2602" i="9" s="1"/>
  <c r="M2602" i="9"/>
  <c r="N2602" i="9" s="1"/>
  <c r="K2602" i="9"/>
  <c r="L2602" i="9" s="1"/>
  <c r="Q2601" i="9"/>
  <c r="R2601" i="9" s="1"/>
  <c r="O2601" i="9"/>
  <c r="P2601" i="9" s="1"/>
  <c r="M2601" i="9"/>
  <c r="N2601" i="9" s="1"/>
  <c r="L2601" i="9"/>
  <c r="K2601" i="9"/>
  <c r="Q2600" i="9"/>
  <c r="R2600" i="9" s="1"/>
  <c r="O2600" i="9"/>
  <c r="P2600" i="9" s="1"/>
  <c r="M2600" i="9"/>
  <c r="N2600" i="9" s="1"/>
  <c r="L2600" i="9"/>
  <c r="K2600" i="9"/>
  <c r="Q2599" i="9"/>
  <c r="R2599" i="9" s="1"/>
  <c r="O2599" i="9"/>
  <c r="P2599" i="9" s="1"/>
  <c r="M2599" i="9"/>
  <c r="N2599" i="9" s="1"/>
  <c r="L2599" i="9"/>
  <c r="K2599" i="9"/>
  <c r="Q2598" i="9"/>
  <c r="R2598" i="9" s="1"/>
  <c r="O2598" i="9"/>
  <c r="P2598" i="9" s="1"/>
  <c r="M2598" i="9"/>
  <c r="N2598" i="9" s="1"/>
  <c r="K2598" i="9"/>
  <c r="L2598" i="9" s="1"/>
  <c r="Q2597" i="9"/>
  <c r="R2597" i="9" s="1"/>
  <c r="O2597" i="9"/>
  <c r="P2597" i="9" s="1"/>
  <c r="M2597" i="9"/>
  <c r="N2597" i="9" s="1"/>
  <c r="K2597" i="9"/>
  <c r="L2597" i="9" s="1"/>
  <c r="Q2596" i="9"/>
  <c r="R2596" i="9" s="1"/>
  <c r="O2596" i="9"/>
  <c r="P2596" i="9" s="1"/>
  <c r="M2596" i="9"/>
  <c r="N2596" i="9" s="1"/>
  <c r="K2596" i="9"/>
  <c r="L2596" i="9" s="1"/>
  <c r="Q2595" i="9"/>
  <c r="R2595" i="9" s="1"/>
  <c r="O2595" i="9"/>
  <c r="P2595" i="9" s="1"/>
  <c r="M2595" i="9"/>
  <c r="N2595" i="9" s="1"/>
  <c r="L2595" i="9"/>
  <c r="K2595" i="9"/>
  <c r="Q2594" i="9"/>
  <c r="R2594" i="9" s="1"/>
  <c r="O2594" i="9"/>
  <c r="P2594" i="9" s="1"/>
  <c r="M2594" i="9"/>
  <c r="N2594" i="9" s="1"/>
  <c r="K2594" i="9"/>
  <c r="L2594" i="9" s="1"/>
  <c r="Q2593" i="9"/>
  <c r="R2593" i="9" s="1"/>
  <c r="O2593" i="9"/>
  <c r="P2593" i="9" s="1"/>
  <c r="M2593" i="9"/>
  <c r="N2593" i="9" s="1"/>
  <c r="L2593" i="9"/>
  <c r="K2593" i="9"/>
  <c r="Q2592" i="9"/>
  <c r="R2592" i="9" s="1"/>
  <c r="O2592" i="9"/>
  <c r="P2592" i="9" s="1"/>
  <c r="M2592" i="9"/>
  <c r="N2592" i="9" s="1"/>
  <c r="L2592" i="9"/>
  <c r="K2592" i="9"/>
  <c r="Q2591" i="9"/>
  <c r="R2591" i="9" s="1"/>
  <c r="O2591" i="9"/>
  <c r="P2591" i="9" s="1"/>
  <c r="M2591" i="9"/>
  <c r="N2591" i="9" s="1"/>
  <c r="L2591" i="9"/>
  <c r="K2591" i="9"/>
  <c r="Q2590" i="9"/>
  <c r="R2590" i="9" s="1"/>
  <c r="O2590" i="9"/>
  <c r="P2590" i="9" s="1"/>
  <c r="M2590" i="9"/>
  <c r="N2590" i="9" s="1"/>
  <c r="K2590" i="9"/>
  <c r="L2590" i="9" s="1"/>
  <c r="Q2589" i="9"/>
  <c r="R2589" i="9" s="1"/>
  <c r="O2589" i="9"/>
  <c r="P2589" i="9" s="1"/>
  <c r="M2589" i="9"/>
  <c r="N2589" i="9" s="1"/>
  <c r="K2589" i="9"/>
  <c r="L2589" i="9" s="1"/>
  <c r="Q2588" i="9"/>
  <c r="R2588" i="9" s="1"/>
  <c r="O2588" i="9"/>
  <c r="P2588" i="9" s="1"/>
  <c r="M2588" i="9"/>
  <c r="N2588" i="9" s="1"/>
  <c r="K2588" i="9"/>
  <c r="L2588" i="9" s="1"/>
  <c r="Q2587" i="9"/>
  <c r="R2587" i="9" s="1"/>
  <c r="O2587" i="9"/>
  <c r="P2587" i="9" s="1"/>
  <c r="M2587" i="9"/>
  <c r="N2587" i="9" s="1"/>
  <c r="L2587" i="9"/>
  <c r="K2587" i="9"/>
  <c r="Q2586" i="9"/>
  <c r="R2586" i="9" s="1"/>
  <c r="O2586" i="9"/>
  <c r="P2586" i="9" s="1"/>
  <c r="M2586" i="9"/>
  <c r="N2586" i="9" s="1"/>
  <c r="K2586" i="9"/>
  <c r="L2586" i="9" s="1"/>
  <c r="Q2585" i="9"/>
  <c r="R2585" i="9" s="1"/>
  <c r="O2585" i="9"/>
  <c r="P2585" i="9" s="1"/>
  <c r="M2585" i="9"/>
  <c r="N2585" i="9" s="1"/>
  <c r="L2585" i="9"/>
  <c r="K2585" i="9"/>
  <c r="Q2584" i="9"/>
  <c r="R2584" i="9" s="1"/>
  <c r="O2584" i="9"/>
  <c r="P2584" i="9" s="1"/>
  <c r="M2584" i="9"/>
  <c r="N2584" i="9" s="1"/>
  <c r="L2584" i="9"/>
  <c r="K2584" i="9"/>
  <c r="Q2583" i="9"/>
  <c r="R2583" i="9" s="1"/>
  <c r="O2583" i="9"/>
  <c r="P2583" i="9" s="1"/>
  <c r="M2583" i="9"/>
  <c r="N2583" i="9" s="1"/>
  <c r="L2583" i="9"/>
  <c r="K2583" i="9"/>
  <c r="Q2582" i="9"/>
  <c r="R2582" i="9" s="1"/>
  <c r="O2582" i="9"/>
  <c r="P2582" i="9" s="1"/>
  <c r="M2582" i="9"/>
  <c r="N2582" i="9" s="1"/>
  <c r="K2582" i="9"/>
  <c r="L2582" i="9" s="1"/>
  <c r="Q2581" i="9"/>
  <c r="R2581" i="9" s="1"/>
  <c r="O2581" i="9"/>
  <c r="P2581" i="9" s="1"/>
  <c r="M2581" i="9"/>
  <c r="N2581" i="9" s="1"/>
  <c r="K2581" i="9"/>
  <c r="L2581" i="9" s="1"/>
  <c r="Q2580" i="9"/>
  <c r="R2580" i="9" s="1"/>
  <c r="O2580" i="9"/>
  <c r="P2580" i="9" s="1"/>
  <c r="M2580" i="9"/>
  <c r="N2580" i="9" s="1"/>
  <c r="K2580" i="9"/>
  <c r="L2580" i="9" s="1"/>
  <c r="Q2579" i="9"/>
  <c r="R2579" i="9" s="1"/>
  <c r="O2579" i="9"/>
  <c r="P2579" i="9" s="1"/>
  <c r="M2579" i="9"/>
  <c r="N2579" i="9" s="1"/>
  <c r="L2579" i="9"/>
  <c r="K2579" i="9"/>
  <c r="Q2578" i="9"/>
  <c r="R2578" i="9" s="1"/>
  <c r="O2578" i="9"/>
  <c r="P2578" i="9" s="1"/>
  <c r="M2578" i="9"/>
  <c r="N2578" i="9" s="1"/>
  <c r="K2578" i="9"/>
  <c r="L2578" i="9" s="1"/>
  <c r="Q2577" i="9"/>
  <c r="R2577" i="9" s="1"/>
  <c r="O2577" i="9"/>
  <c r="P2577" i="9" s="1"/>
  <c r="M2577" i="9"/>
  <c r="N2577" i="9" s="1"/>
  <c r="L2577" i="9"/>
  <c r="K2577" i="9"/>
  <c r="Q2576" i="9"/>
  <c r="R2576" i="9" s="1"/>
  <c r="O2576" i="9"/>
  <c r="P2576" i="9" s="1"/>
  <c r="M2576" i="9"/>
  <c r="N2576" i="9" s="1"/>
  <c r="L2576" i="9"/>
  <c r="K2576" i="9"/>
  <c r="Q2575" i="9"/>
  <c r="R2575" i="9" s="1"/>
  <c r="O2575" i="9"/>
  <c r="P2575" i="9" s="1"/>
  <c r="M2575" i="9"/>
  <c r="N2575" i="9" s="1"/>
  <c r="L2575" i="9"/>
  <c r="K2575" i="9"/>
  <c r="Q2574" i="9"/>
  <c r="R2574" i="9" s="1"/>
  <c r="O2574" i="9"/>
  <c r="P2574" i="9" s="1"/>
  <c r="M2574" i="9"/>
  <c r="N2574" i="9" s="1"/>
  <c r="K2574" i="9"/>
  <c r="L2574" i="9" s="1"/>
  <c r="Q2573" i="9"/>
  <c r="R2573" i="9" s="1"/>
  <c r="O2573" i="9"/>
  <c r="P2573" i="9" s="1"/>
  <c r="M2573" i="9"/>
  <c r="N2573" i="9" s="1"/>
  <c r="K2573" i="9"/>
  <c r="L2573" i="9" s="1"/>
  <c r="Q2572" i="9"/>
  <c r="R2572" i="9" s="1"/>
  <c r="O2572" i="9"/>
  <c r="P2572" i="9" s="1"/>
  <c r="M2572" i="9"/>
  <c r="N2572" i="9" s="1"/>
  <c r="K2572" i="9"/>
  <c r="L2572" i="9" s="1"/>
  <c r="Q2571" i="9"/>
  <c r="R2571" i="9" s="1"/>
  <c r="O2571" i="9"/>
  <c r="P2571" i="9" s="1"/>
  <c r="M2571" i="9"/>
  <c r="N2571" i="9" s="1"/>
  <c r="L2571" i="9"/>
  <c r="K2571" i="9"/>
  <c r="Q2570" i="9"/>
  <c r="R2570" i="9" s="1"/>
  <c r="O2570" i="9"/>
  <c r="P2570" i="9" s="1"/>
  <c r="M2570" i="9"/>
  <c r="N2570" i="9" s="1"/>
  <c r="K2570" i="9"/>
  <c r="L2570" i="9" s="1"/>
  <c r="Q2569" i="9"/>
  <c r="R2569" i="9" s="1"/>
  <c r="O2569" i="9"/>
  <c r="P2569" i="9" s="1"/>
  <c r="M2569" i="9"/>
  <c r="N2569" i="9" s="1"/>
  <c r="L2569" i="9"/>
  <c r="K2569" i="9"/>
  <c r="Q2568" i="9"/>
  <c r="R2568" i="9" s="1"/>
  <c r="O2568" i="9"/>
  <c r="P2568" i="9" s="1"/>
  <c r="M2568" i="9"/>
  <c r="N2568" i="9" s="1"/>
  <c r="L2568" i="9"/>
  <c r="K2568" i="9"/>
  <c r="Q2567" i="9"/>
  <c r="R2567" i="9" s="1"/>
  <c r="O2567" i="9"/>
  <c r="P2567" i="9" s="1"/>
  <c r="M2567" i="9"/>
  <c r="N2567" i="9" s="1"/>
  <c r="L2567" i="9"/>
  <c r="K2567" i="9"/>
  <c r="Q2566" i="9"/>
  <c r="R2566" i="9" s="1"/>
  <c r="O2566" i="9"/>
  <c r="P2566" i="9" s="1"/>
  <c r="M2566" i="9"/>
  <c r="N2566" i="9" s="1"/>
  <c r="K2566" i="9"/>
  <c r="L2566" i="9" s="1"/>
  <c r="Q2565" i="9"/>
  <c r="R2565" i="9" s="1"/>
  <c r="O2565" i="9"/>
  <c r="P2565" i="9" s="1"/>
  <c r="M2565" i="9"/>
  <c r="N2565" i="9" s="1"/>
  <c r="K2565" i="9"/>
  <c r="L2565" i="9" s="1"/>
  <c r="Q2564" i="9"/>
  <c r="R2564" i="9" s="1"/>
  <c r="O2564" i="9"/>
  <c r="P2564" i="9" s="1"/>
  <c r="M2564" i="9"/>
  <c r="N2564" i="9" s="1"/>
  <c r="K2564" i="9"/>
  <c r="L2564" i="9" s="1"/>
  <c r="Q2563" i="9"/>
  <c r="R2563" i="9" s="1"/>
  <c r="O2563" i="9"/>
  <c r="P2563" i="9" s="1"/>
  <c r="M2563" i="9"/>
  <c r="N2563" i="9" s="1"/>
  <c r="L2563" i="9"/>
  <c r="K2563" i="9"/>
  <c r="Q2562" i="9"/>
  <c r="R2562" i="9" s="1"/>
  <c r="O2562" i="9"/>
  <c r="P2562" i="9" s="1"/>
  <c r="M2562" i="9"/>
  <c r="N2562" i="9" s="1"/>
  <c r="K2562" i="9"/>
  <c r="L2562" i="9" s="1"/>
  <c r="Q2561" i="9"/>
  <c r="R2561" i="9" s="1"/>
  <c r="O2561" i="9"/>
  <c r="P2561" i="9" s="1"/>
  <c r="M2561" i="9"/>
  <c r="N2561" i="9" s="1"/>
  <c r="L2561" i="9"/>
  <c r="K2561" i="9"/>
  <c r="Q2560" i="9"/>
  <c r="R2560" i="9" s="1"/>
  <c r="O2560" i="9"/>
  <c r="P2560" i="9" s="1"/>
  <c r="M2560" i="9"/>
  <c r="N2560" i="9" s="1"/>
  <c r="L2560" i="9"/>
  <c r="K2560" i="9"/>
  <c r="Q2559" i="9"/>
  <c r="R2559" i="9" s="1"/>
  <c r="O2559" i="9"/>
  <c r="P2559" i="9" s="1"/>
  <c r="M2559" i="9"/>
  <c r="N2559" i="9" s="1"/>
  <c r="L2559" i="9"/>
  <c r="K2559" i="9"/>
  <c r="Q2558" i="9"/>
  <c r="R2558" i="9" s="1"/>
  <c r="O2558" i="9"/>
  <c r="P2558" i="9" s="1"/>
  <c r="M2558" i="9"/>
  <c r="N2558" i="9" s="1"/>
  <c r="K2558" i="9"/>
  <c r="L2558" i="9" s="1"/>
  <c r="Q2557" i="9"/>
  <c r="R2557" i="9" s="1"/>
  <c r="O2557" i="9"/>
  <c r="P2557" i="9" s="1"/>
  <c r="M2557" i="9"/>
  <c r="N2557" i="9" s="1"/>
  <c r="K2557" i="9"/>
  <c r="L2557" i="9" s="1"/>
  <c r="Q2556" i="9"/>
  <c r="R2556" i="9" s="1"/>
  <c r="O2556" i="9"/>
  <c r="P2556" i="9" s="1"/>
  <c r="M2556" i="9"/>
  <c r="N2556" i="9" s="1"/>
  <c r="K2556" i="9"/>
  <c r="L2556" i="9" s="1"/>
  <c r="Q2555" i="9"/>
  <c r="R2555" i="9" s="1"/>
  <c r="O2555" i="9"/>
  <c r="P2555" i="9" s="1"/>
  <c r="M2555" i="9"/>
  <c r="N2555" i="9" s="1"/>
  <c r="L2555" i="9"/>
  <c r="K2555" i="9"/>
  <c r="Q2554" i="9"/>
  <c r="R2554" i="9" s="1"/>
  <c r="O2554" i="9"/>
  <c r="P2554" i="9" s="1"/>
  <c r="M2554" i="9"/>
  <c r="N2554" i="9" s="1"/>
  <c r="K2554" i="9"/>
  <c r="L2554" i="9" s="1"/>
  <c r="Q2553" i="9"/>
  <c r="R2553" i="9" s="1"/>
  <c r="O2553" i="9"/>
  <c r="P2553" i="9" s="1"/>
  <c r="M2553" i="9"/>
  <c r="N2553" i="9" s="1"/>
  <c r="L2553" i="9"/>
  <c r="K2553" i="9"/>
  <c r="Q2552" i="9"/>
  <c r="R2552" i="9" s="1"/>
  <c r="O2552" i="9"/>
  <c r="P2552" i="9" s="1"/>
  <c r="M2552" i="9"/>
  <c r="N2552" i="9" s="1"/>
  <c r="L2552" i="9"/>
  <c r="K2552" i="9"/>
  <c r="Q2551" i="9"/>
  <c r="R2551" i="9" s="1"/>
  <c r="O2551" i="9"/>
  <c r="P2551" i="9" s="1"/>
  <c r="M2551" i="9"/>
  <c r="N2551" i="9" s="1"/>
  <c r="L2551" i="9"/>
  <c r="K2551" i="9"/>
  <c r="Q2550" i="9"/>
  <c r="R2550" i="9" s="1"/>
  <c r="O2550" i="9"/>
  <c r="P2550" i="9" s="1"/>
  <c r="M2550" i="9"/>
  <c r="N2550" i="9" s="1"/>
  <c r="K2550" i="9"/>
  <c r="L2550" i="9" s="1"/>
  <c r="Q2549" i="9"/>
  <c r="R2549" i="9" s="1"/>
  <c r="O2549" i="9"/>
  <c r="P2549" i="9" s="1"/>
  <c r="M2549" i="9"/>
  <c r="N2549" i="9" s="1"/>
  <c r="K2549" i="9"/>
  <c r="L2549" i="9" s="1"/>
  <c r="Q2548" i="9"/>
  <c r="R2548" i="9" s="1"/>
  <c r="O2548" i="9"/>
  <c r="P2548" i="9" s="1"/>
  <c r="M2548" i="9"/>
  <c r="N2548" i="9" s="1"/>
  <c r="K2548" i="9"/>
  <c r="L2548" i="9" s="1"/>
  <c r="Q2547" i="9"/>
  <c r="R2547" i="9" s="1"/>
  <c r="O2547" i="9"/>
  <c r="P2547" i="9" s="1"/>
  <c r="M2547" i="9"/>
  <c r="N2547" i="9" s="1"/>
  <c r="L2547" i="9"/>
  <c r="K2547" i="9"/>
  <c r="Q2546" i="9"/>
  <c r="R2546" i="9" s="1"/>
  <c r="O2546" i="9"/>
  <c r="P2546" i="9" s="1"/>
  <c r="M2546" i="9"/>
  <c r="N2546" i="9" s="1"/>
  <c r="K2546" i="9"/>
  <c r="L2546" i="9" s="1"/>
  <c r="Q2545" i="9"/>
  <c r="R2545" i="9" s="1"/>
  <c r="O2545" i="9"/>
  <c r="P2545" i="9" s="1"/>
  <c r="M2545" i="9"/>
  <c r="N2545" i="9" s="1"/>
  <c r="L2545" i="9"/>
  <c r="K2545" i="9"/>
  <c r="Q2544" i="9"/>
  <c r="R2544" i="9" s="1"/>
  <c r="O2544" i="9"/>
  <c r="P2544" i="9" s="1"/>
  <c r="M2544" i="9"/>
  <c r="N2544" i="9" s="1"/>
  <c r="L2544" i="9"/>
  <c r="K2544" i="9"/>
  <c r="Q2543" i="9"/>
  <c r="R2543" i="9" s="1"/>
  <c r="O2543" i="9"/>
  <c r="P2543" i="9" s="1"/>
  <c r="M2543" i="9"/>
  <c r="N2543" i="9" s="1"/>
  <c r="L2543" i="9"/>
  <c r="K2543" i="9"/>
  <c r="Q2542" i="9"/>
  <c r="R2542" i="9" s="1"/>
  <c r="O2542" i="9"/>
  <c r="P2542" i="9" s="1"/>
  <c r="M2542" i="9"/>
  <c r="N2542" i="9" s="1"/>
  <c r="K2542" i="9"/>
  <c r="L2542" i="9" s="1"/>
  <c r="Q2541" i="9"/>
  <c r="R2541" i="9" s="1"/>
  <c r="O2541" i="9"/>
  <c r="P2541" i="9" s="1"/>
  <c r="M2541" i="9"/>
  <c r="N2541" i="9" s="1"/>
  <c r="K2541" i="9"/>
  <c r="L2541" i="9" s="1"/>
  <c r="Q2540" i="9"/>
  <c r="R2540" i="9" s="1"/>
  <c r="O2540" i="9"/>
  <c r="P2540" i="9" s="1"/>
  <c r="M2540" i="9"/>
  <c r="N2540" i="9" s="1"/>
  <c r="K2540" i="9"/>
  <c r="L2540" i="9" s="1"/>
  <c r="Q2539" i="9"/>
  <c r="R2539" i="9" s="1"/>
  <c r="O2539" i="9"/>
  <c r="P2539" i="9" s="1"/>
  <c r="M2539" i="9"/>
  <c r="N2539" i="9" s="1"/>
  <c r="L2539" i="9"/>
  <c r="K2539" i="9"/>
  <c r="Q2538" i="9"/>
  <c r="R2538" i="9" s="1"/>
  <c r="O2538" i="9"/>
  <c r="P2538" i="9" s="1"/>
  <c r="M2538" i="9"/>
  <c r="N2538" i="9" s="1"/>
  <c r="K2538" i="9"/>
  <c r="L2538" i="9" s="1"/>
  <c r="Q2537" i="9"/>
  <c r="R2537" i="9" s="1"/>
  <c r="O2537" i="9"/>
  <c r="P2537" i="9" s="1"/>
  <c r="M2537" i="9"/>
  <c r="N2537" i="9" s="1"/>
  <c r="L2537" i="9"/>
  <c r="K2537" i="9"/>
  <c r="Q2536" i="9"/>
  <c r="R2536" i="9" s="1"/>
  <c r="O2536" i="9"/>
  <c r="P2536" i="9" s="1"/>
  <c r="M2536" i="9"/>
  <c r="N2536" i="9" s="1"/>
  <c r="L2536" i="9"/>
  <c r="K2536" i="9"/>
  <c r="Q2535" i="9"/>
  <c r="R2535" i="9" s="1"/>
  <c r="O2535" i="9"/>
  <c r="P2535" i="9" s="1"/>
  <c r="M2535" i="9"/>
  <c r="N2535" i="9" s="1"/>
  <c r="L2535" i="9"/>
  <c r="K2535" i="9"/>
  <c r="Q2534" i="9"/>
  <c r="R2534" i="9" s="1"/>
  <c r="O2534" i="9"/>
  <c r="P2534" i="9" s="1"/>
  <c r="M2534" i="9"/>
  <c r="N2534" i="9" s="1"/>
  <c r="K2534" i="9"/>
  <c r="L2534" i="9" s="1"/>
  <c r="Q2533" i="9"/>
  <c r="R2533" i="9" s="1"/>
  <c r="O2533" i="9"/>
  <c r="P2533" i="9" s="1"/>
  <c r="M2533" i="9"/>
  <c r="N2533" i="9" s="1"/>
  <c r="K2533" i="9"/>
  <c r="L2533" i="9" s="1"/>
  <c r="Q2532" i="9"/>
  <c r="R2532" i="9" s="1"/>
  <c r="O2532" i="9"/>
  <c r="P2532" i="9" s="1"/>
  <c r="M2532" i="9"/>
  <c r="N2532" i="9" s="1"/>
  <c r="K2532" i="9"/>
  <c r="L2532" i="9" s="1"/>
  <c r="Q2531" i="9"/>
  <c r="R2531" i="9" s="1"/>
  <c r="O2531" i="9"/>
  <c r="P2531" i="9" s="1"/>
  <c r="M2531" i="9"/>
  <c r="N2531" i="9" s="1"/>
  <c r="L2531" i="9"/>
  <c r="K2531" i="9"/>
  <c r="Q2530" i="9"/>
  <c r="R2530" i="9" s="1"/>
  <c r="O2530" i="9"/>
  <c r="P2530" i="9" s="1"/>
  <c r="M2530" i="9"/>
  <c r="N2530" i="9" s="1"/>
  <c r="K2530" i="9"/>
  <c r="L2530" i="9" s="1"/>
  <c r="Q2529" i="9"/>
  <c r="R2529" i="9" s="1"/>
  <c r="O2529" i="9"/>
  <c r="P2529" i="9" s="1"/>
  <c r="M2529" i="9"/>
  <c r="N2529" i="9" s="1"/>
  <c r="L2529" i="9"/>
  <c r="K2529" i="9"/>
  <c r="Q2528" i="9"/>
  <c r="R2528" i="9" s="1"/>
  <c r="O2528" i="9"/>
  <c r="P2528" i="9" s="1"/>
  <c r="M2528" i="9"/>
  <c r="N2528" i="9" s="1"/>
  <c r="L2528" i="9"/>
  <c r="K2528" i="9"/>
  <c r="Q2527" i="9"/>
  <c r="R2527" i="9" s="1"/>
  <c r="O2527" i="9"/>
  <c r="P2527" i="9" s="1"/>
  <c r="M2527" i="9"/>
  <c r="N2527" i="9" s="1"/>
  <c r="L2527" i="9"/>
  <c r="K2527" i="9"/>
  <c r="Q2526" i="9"/>
  <c r="R2526" i="9" s="1"/>
  <c r="O2526" i="9"/>
  <c r="P2526" i="9" s="1"/>
  <c r="M2526" i="9"/>
  <c r="N2526" i="9" s="1"/>
  <c r="K2526" i="9"/>
  <c r="L2526" i="9" s="1"/>
  <c r="Q2525" i="9"/>
  <c r="R2525" i="9" s="1"/>
  <c r="O2525" i="9"/>
  <c r="P2525" i="9" s="1"/>
  <c r="M2525" i="9"/>
  <c r="N2525" i="9" s="1"/>
  <c r="K2525" i="9"/>
  <c r="L2525" i="9" s="1"/>
  <c r="Q2524" i="9"/>
  <c r="R2524" i="9" s="1"/>
  <c r="O2524" i="9"/>
  <c r="P2524" i="9" s="1"/>
  <c r="M2524" i="9"/>
  <c r="N2524" i="9" s="1"/>
  <c r="K2524" i="9"/>
  <c r="L2524" i="9" s="1"/>
  <c r="Q2523" i="9"/>
  <c r="R2523" i="9" s="1"/>
  <c r="O2523" i="9"/>
  <c r="P2523" i="9" s="1"/>
  <c r="M2523" i="9"/>
  <c r="N2523" i="9" s="1"/>
  <c r="L2523" i="9"/>
  <c r="K2523" i="9"/>
  <c r="Q2522" i="9"/>
  <c r="R2522" i="9" s="1"/>
  <c r="O2522" i="9"/>
  <c r="P2522" i="9" s="1"/>
  <c r="M2522" i="9"/>
  <c r="N2522" i="9" s="1"/>
  <c r="K2522" i="9"/>
  <c r="L2522" i="9" s="1"/>
  <c r="Q2521" i="9"/>
  <c r="R2521" i="9" s="1"/>
  <c r="O2521" i="9"/>
  <c r="P2521" i="9" s="1"/>
  <c r="M2521" i="9"/>
  <c r="N2521" i="9" s="1"/>
  <c r="L2521" i="9"/>
  <c r="K2521" i="9"/>
  <c r="Q2520" i="9"/>
  <c r="R2520" i="9" s="1"/>
  <c r="O2520" i="9"/>
  <c r="P2520" i="9" s="1"/>
  <c r="M2520" i="9"/>
  <c r="N2520" i="9" s="1"/>
  <c r="L2520" i="9"/>
  <c r="K2520" i="9"/>
  <c r="Q2519" i="9"/>
  <c r="R2519" i="9" s="1"/>
  <c r="O2519" i="9"/>
  <c r="P2519" i="9" s="1"/>
  <c r="M2519" i="9"/>
  <c r="N2519" i="9" s="1"/>
  <c r="L2519" i="9"/>
  <c r="K2519" i="9"/>
  <c r="Q2518" i="9"/>
  <c r="R2518" i="9" s="1"/>
  <c r="O2518" i="9"/>
  <c r="P2518" i="9" s="1"/>
  <c r="M2518" i="9"/>
  <c r="N2518" i="9" s="1"/>
  <c r="K2518" i="9"/>
  <c r="L2518" i="9" s="1"/>
  <c r="Q2517" i="9"/>
  <c r="R2517" i="9" s="1"/>
  <c r="O2517" i="9"/>
  <c r="P2517" i="9" s="1"/>
  <c r="M2517" i="9"/>
  <c r="N2517" i="9" s="1"/>
  <c r="K2517" i="9"/>
  <c r="L2517" i="9" s="1"/>
  <c r="Q2516" i="9"/>
  <c r="R2516" i="9" s="1"/>
  <c r="O2516" i="9"/>
  <c r="P2516" i="9" s="1"/>
  <c r="M2516" i="9"/>
  <c r="N2516" i="9" s="1"/>
  <c r="K2516" i="9"/>
  <c r="L2516" i="9" s="1"/>
  <c r="Q2515" i="9"/>
  <c r="R2515" i="9" s="1"/>
  <c r="O2515" i="9"/>
  <c r="P2515" i="9" s="1"/>
  <c r="M2515" i="9"/>
  <c r="N2515" i="9" s="1"/>
  <c r="L2515" i="9"/>
  <c r="K2515" i="9"/>
  <c r="Q2514" i="9"/>
  <c r="R2514" i="9" s="1"/>
  <c r="O2514" i="9"/>
  <c r="P2514" i="9" s="1"/>
  <c r="M2514" i="9"/>
  <c r="N2514" i="9" s="1"/>
  <c r="K2514" i="9"/>
  <c r="L2514" i="9" s="1"/>
  <c r="Q2513" i="9"/>
  <c r="R2513" i="9" s="1"/>
  <c r="O2513" i="9"/>
  <c r="P2513" i="9" s="1"/>
  <c r="M2513" i="9"/>
  <c r="N2513" i="9" s="1"/>
  <c r="L2513" i="9"/>
  <c r="K2513" i="9"/>
  <c r="Q2512" i="9"/>
  <c r="R2512" i="9" s="1"/>
  <c r="O2512" i="9"/>
  <c r="P2512" i="9" s="1"/>
  <c r="M2512" i="9"/>
  <c r="N2512" i="9" s="1"/>
  <c r="L2512" i="9"/>
  <c r="K2512" i="9"/>
  <c r="Q2511" i="9"/>
  <c r="R2511" i="9" s="1"/>
  <c r="O2511" i="9"/>
  <c r="P2511" i="9" s="1"/>
  <c r="M2511" i="9"/>
  <c r="N2511" i="9" s="1"/>
  <c r="L2511" i="9"/>
  <c r="K2511" i="9"/>
  <c r="Q2510" i="9"/>
  <c r="R2510" i="9" s="1"/>
  <c r="O2510" i="9"/>
  <c r="P2510" i="9" s="1"/>
  <c r="M2510" i="9"/>
  <c r="N2510" i="9" s="1"/>
  <c r="K2510" i="9"/>
  <c r="L2510" i="9" s="1"/>
  <c r="Q2509" i="9"/>
  <c r="R2509" i="9" s="1"/>
  <c r="O2509" i="9"/>
  <c r="P2509" i="9" s="1"/>
  <c r="M2509" i="9"/>
  <c r="N2509" i="9" s="1"/>
  <c r="K2509" i="9"/>
  <c r="L2509" i="9" s="1"/>
  <c r="Q2508" i="9"/>
  <c r="R2508" i="9" s="1"/>
  <c r="O2508" i="9"/>
  <c r="P2508" i="9" s="1"/>
  <c r="M2508" i="9"/>
  <c r="N2508" i="9" s="1"/>
  <c r="K2508" i="9"/>
  <c r="L2508" i="9" s="1"/>
  <c r="Q2507" i="9"/>
  <c r="R2507" i="9" s="1"/>
  <c r="O2507" i="9"/>
  <c r="P2507" i="9" s="1"/>
  <c r="M2507" i="9"/>
  <c r="N2507" i="9" s="1"/>
  <c r="L2507" i="9"/>
  <c r="K2507" i="9"/>
  <c r="Q2506" i="9"/>
  <c r="R2506" i="9" s="1"/>
  <c r="O2506" i="9"/>
  <c r="P2506" i="9" s="1"/>
  <c r="M2506" i="9"/>
  <c r="N2506" i="9" s="1"/>
  <c r="K2506" i="9"/>
  <c r="L2506" i="9" s="1"/>
  <c r="Q2505" i="9"/>
  <c r="R2505" i="9" s="1"/>
  <c r="O2505" i="9"/>
  <c r="P2505" i="9" s="1"/>
  <c r="M2505" i="9"/>
  <c r="N2505" i="9" s="1"/>
  <c r="L2505" i="9"/>
  <c r="K2505" i="9"/>
  <c r="Q2504" i="9"/>
  <c r="R2504" i="9" s="1"/>
  <c r="O2504" i="9"/>
  <c r="P2504" i="9" s="1"/>
  <c r="M2504" i="9"/>
  <c r="N2504" i="9" s="1"/>
  <c r="L2504" i="9"/>
  <c r="K2504" i="9"/>
  <c r="Q2503" i="9"/>
  <c r="R2503" i="9" s="1"/>
  <c r="O2503" i="9"/>
  <c r="P2503" i="9" s="1"/>
  <c r="M2503" i="9"/>
  <c r="N2503" i="9" s="1"/>
  <c r="L2503" i="9"/>
  <c r="K2503" i="9"/>
  <c r="Q2502" i="9"/>
  <c r="R2502" i="9" s="1"/>
  <c r="O2502" i="9"/>
  <c r="P2502" i="9" s="1"/>
  <c r="M2502" i="9"/>
  <c r="N2502" i="9" s="1"/>
  <c r="K2502" i="9"/>
  <c r="L2502" i="9" s="1"/>
  <c r="Q2501" i="9"/>
  <c r="R2501" i="9" s="1"/>
  <c r="O2501" i="9"/>
  <c r="P2501" i="9" s="1"/>
  <c r="M2501" i="9"/>
  <c r="N2501" i="9" s="1"/>
  <c r="K2501" i="9"/>
  <c r="L2501" i="9" s="1"/>
  <c r="Q2500" i="9"/>
  <c r="R2500" i="9" s="1"/>
  <c r="O2500" i="9"/>
  <c r="P2500" i="9" s="1"/>
  <c r="M2500" i="9"/>
  <c r="N2500" i="9" s="1"/>
  <c r="K2500" i="9"/>
  <c r="L2500" i="9" s="1"/>
  <c r="Q2499" i="9"/>
  <c r="R2499" i="9" s="1"/>
  <c r="O2499" i="9"/>
  <c r="P2499" i="9" s="1"/>
  <c r="M2499" i="9"/>
  <c r="N2499" i="9" s="1"/>
  <c r="L2499" i="9"/>
  <c r="K2499" i="9"/>
  <c r="Q2498" i="9"/>
  <c r="R2498" i="9" s="1"/>
  <c r="O2498" i="9"/>
  <c r="P2498" i="9" s="1"/>
  <c r="M2498" i="9"/>
  <c r="N2498" i="9" s="1"/>
  <c r="K2498" i="9"/>
  <c r="L2498" i="9" s="1"/>
  <c r="Q2497" i="9"/>
  <c r="R2497" i="9" s="1"/>
  <c r="O2497" i="9"/>
  <c r="P2497" i="9" s="1"/>
  <c r="M2497" i="9"/>
  <c r="N2497" i="9" s="1"/>
  <c r="L2497" i="9"/>
  <c r="K2497" i="9"/>
  <c r="Q2496" i="9"/>
  <c r="R2496" i="9" s="1"/>
  <c r="O2496" i="9"/>
  <c r="P2496" i="9" s="1"/>
  <c r="M2496" i="9"/>
  <c r="N2496" i="9" s="1"/>
  <c r="L2496" i="9"/>
  <c r="K2496" i="9"/>
  <c r="Q2495" i="9"/>
  <c r="R2495" i="9" s="1"/>
  <c r="O2495" i="9"/>
  <c r="P2495" i="9" s="1"/>
  <c r="M2495" i="9"/>
  <c r="N2495" i="9" s="1"/>
  <c r="L2495" i="9"/>
  <c r="K2495" i="9"/>
  <c r="Q2494" i="9"/>
  <c r="R2494" i="9" s="1"/>
  <c r="O2494" i="9"/>
  <c r="P2494" i="9" s="1"/>
  <c r="M2494" i="9"/>
  <c r="N2494" i="9" s="1"/>
  <c r="K2494" i="9"/>
  <c r="L2494" i="9" s="1"/>
  <c r="Q2493" i="9"/>
  <c r="R2493" i="9" s="1"/>
  <c r="O2493" i="9"/>
  <c r="P2493" i="9" s="1"/>
  <c r="M2493" i="9"/>
  <c r="N2493" i="9" s="1"/>
  <c r="K2493" i="9"/>
  <c r="L2493" i="9" s="1"/>
  <c r="Q2492" i="9"/>
  <c r="R2492" i="9" s="1"/>
  <c r="O2492" i="9"/>
  <c r="P2492" i="9" s="1"/>
  <c r="M2492" i="9"/>
  <c r="N2492" i="9" s="1"/>
  <c r="K2492" i="9"/>
  <c r="L2492" i="9" s="1"/>
  <c r="Q2491" i="9"/>
  <c r="R2491" i="9" s="1"/>
  <c r="O2491" i="9"/>
  <c r="P2491" i="9" s="1"/>
  <c r="M2491" i="9"/>
  <c r="N2491" i="9" s="1"/>
  <c r="L2491" i="9"/>
  <c r="K2491" i="9"/>
  <c r="Q2490" i="9"/>
  <c r="R2490" i="9" s="1"/>
  <c r="O2490" i="9"/>
  <c r="P2490" i="9" s="1"/>
  <c r="M2490" i="9"/>
  <c r="N2490" i="9" s="1"/>
  <c r="K2490" i="9"/>
  <c r="L2490" i="9" s="1"/>
  <c r="Q2489" i="9"/>
  <c r="R2489" i="9" s="1"/>
  <c r="O2489" i="9"/>
  <c r="P2489" i="9" s="1"/>
  <c r="M2489" i="9"/>
  <c r="N2489" i="9" s="1"/>
  <c r="L2489" i="9"/>
  <c r="K2489" i="9"/>
  <c r="Q2488" i="9"/>
  <c r="R2488" i="9" s="1"/>
  <c r="O2488" i="9"/>
  <c r="P2488" i="9" s="1"/>
  <c r="M2488" i="9"/>
  <c r="N2488" i="9" s="1"/>
  <c r="L2488" i="9"/>
  <c r="K2488" i="9"/>
  <c r="Q2487" i="9"/>
  <c r="R2487" i="9" s="1"/>
  <c r="O2487" i="9"/>
  <c r="P2487" i="9" s="1"/>
  <c r="M2487" i="9"/>
  <c r="N2487" i="9" s="1"/>
  <c r="L2487" i="9"/>
  <c r="K2487" i="9"/>
  <c r="Q2486" i="9"/>
  <c r="R2486" i="9" s="1"/>
  <c r="O2486" i="9"/>
  <c r="P2486" i="9" s="1"/>
  <c r="M2486" i="9"/>
  <c r="N2486" i="9" s="1"/>
  <c r="K2486" i="9"/>
  <c r="L2486" i="9" s="1"/>
  <c r="Q2485" i="9"/>
  <c r="R2485" i="9" s="1"/>
  <c r="O2485" i="9"/>
  <c r="P2485" i="9" s="1"/>
  <c r="M2485" i="9"/>
  <c r="N2485" i="9" s="1"/>
  <c r="K2485" i="9"/>
  <c r="L2485" i="9" s="1"/>
  <c r="Q2484" i="9"/>
  <c r="R2484" i="9" s="1"/>
  <c r="O2484" i="9"/>
  <c r="P2484" i="9" s="1"/>
  <c r="M2484" i="9"/>
  <c r="N2484" i="9" s="1"/>
  <c r="K2484" i="9"/>
  <c r="L2484" i="9" s="1"/>
  <c r="Q2483" i="9"/>
  <c r="R2483" i="9" s="1"/>
  <c r="O2483" i="9"/>
  <c r="P2483" i="9" s="1"/>
  <c r="M2483" i="9"/>
  <c r="N2483" i="9" s="1"/>
  <c r="L2483" i="9"/>
  <c r="K2483" i="9"/>
  <c r="Q2482" i="9"/>
  <c r="R2482" i="9" s="1"/>
  <c r="O2482" i="9"/>
  <c r="P2482" i="9" s="1"/>
  <c r="M2482" i="9"/>
  <c r="N2482" i="9" s="1"/>
  <c r="K2482" i="9"/>
  <c r="L2482" i="9" s="1"/>
  <c r="Q2481" i="9"/>
  <c r="R2481" i="9" s="1"/>
  <c r="O2481" i="9"/>
  <c r="P2481" i="9" s="1"/>
  <c r="M2481" i="9"/>
  <c r="N2481" i="9" s="1"/>
  <c r="L2481" i="9"/>
  <c r="K2481" i="9"/>
  <c r="Q2480" i="9"/>
  <c r="R2480" i="9" s="1"/>
  <c r="O2480" i="9"/>
  <c r="P2480" i="9" s="1"/>
  <c r="M2480" i="9"/>
  <c r="N2480" i="9" s="1"/>
  <c r="L2480" i="9"/>
  <c r="K2480" i="9"/>
  <c r="Q2479" i="9"/>
  <c r="R2479" i="9" s="1"/>
  <c r="O2479" i="9"/>
  <c r="P2479" i="9" s="1"/>
  <c r="M2479" i="9"/>
  <c r="N2479" i="9" s="1"/>
  <c r="L2479" i="9"/>
  <c r="K2479" i="9"/>
  <c r="Q2478" i="9"/>
  <c r="R2478" i="9" s="1"/>
  <c r="O2478" i="9"/>
  <c r="P2478" i="9" s="1"/>
  <c r="M2478" i="9"/>
  <c r="N2478" i="9" s="1"/>
  <c r="K2478" i="9"/>
  <c r="L2478" i="9" s="1"/>
  <c r="Q2477" i="9"/>
  <c r="R2477" i="9" s="1"/>
  <c r="O2477" i="9"/>
  <c r="P2477" i="9" s="1"/>
  <c r="M2477" i="9"/>
  <c r="N2477" i="9" s="1"/>
  <c r="K2477" i="9"/>
  <c r="L2477" i="9" s="1"/>
  <c r="Q2476" i="9"/>
  <c r="R2476" i="9" s="1"/>
  <c r="O2476" i="9"/>
  <c r="P2476" i="9" s="1"/>
  <c r="M2476" i="9"/>
  <c r="N2476" i="9" s="1"/>
  <c r="K2476" i="9"/>
  <c r="L2476" i="9" s="1"/>
  <c r="Q2475" i="9"/>
  <c r="R2475" i="9" s="1"/>
  <c r="O2475" i="9"/>
  <c r="P2475" i="9" s="1"/>
  <c r="M2475" i="9"/>
  <c r="N2475" i="9" s="1"/>
  <c r="L2475" i="9"/>
  <c r="K2475" i="9"/>
  <c r="Q2474" i="9"/>
  <c r="R2474" i="9" s="1"/>
  <c r="O2474" i="9"/>
  <c r="P2474" i="9" s="1"/>
  <c r="M2474" i="9"/>
  <c r="N2474" i="9" s="1"/>
  <c r="K2474" i="9"/>
  <c r="L2474" i="9" s="1"/>
  <c r="Q2473" i="9"/>
  <c r="R2473" i="9" s="1"/>
  <c r="O2473" i="9"/>
  <c r="P2473" i="9" s="1"/>
  <c r="M2473" i="9"/>
  <c r="N2473" i="9" s="1"/>
  <c r="L2473" i="9"/>
  <c r="K2473" i="9"/>
  <c r="Q2472" i="9"/>
  <c r="R2472" i="9" s="1"/>
  <c r="O2472" i="9"/>
  <c r="P2472" i="9" s="1"/>
  <c r="M2472" i="9"/>
  <c r="N2472" i="9" s="1"/>
  <c r="L2472" i="9"/>
  <c r="K2472" i="9"/>
  <c r="Q2471" i="9"/>
  <c r="R2471" i="9" s="1"/>
  <c r="O2471" i="9"/>
  <c r="P2471" i="9" s="1"/>
  <c r="M2471" i="9"/>
  <c r="N2471" i="9" s="1"/>
  <c r="L2471" i="9"/>
  <c r="K2471" i="9"/>
  <c r="Q2470" i="9"/>
  <c r="R2470" i="9" s="1"/>
  <c r="O2470" i="9"/>
  <c r="P2470" i="9" s="1"/>
  <c r="M2470" i="9"/>
  <c r="N2470" i="9" s="1"/>
  <c r="K2470" i="9"/>
  <c r="L2470" i="9" s="1"/>
  <c r="Q2469" i="9"/>
  <c r="R2469" i="9" s="1"/>
  <c r="O2469" i="9"/>
  <c r="P2469" i="9" s="1"/>
  <c r="M2469" i="9"/>
  <c r="N2469" i="9" s="1"/>
  <c r="K2469" i="9"/>
  <c r="L2469" i="9" s="1"/>
  <c r="Q2468" i="9"/>
  <c r="R2468" i="9" s="1"/>
  <c r="O2468" i="9"/>
  <c r="P2468" i="9" s="1"/>
  <c r="M2468" i="9"/>
  <c r="N2468" i="9" s="1"/>
  <c r="K2468" i="9"/>
  <c r="L2468" i="9" s="1"/>
  <c r="Q2467" i="9"/>
  <c r="R2467" i="9" s="1"/>
  <c r="O2467" i="9"/>
  <c r="P2467" i="9" s="1"/>
  <c r="M2467" i="9"/>
  <c r="N2467" i="9" s="1"/>
  <c r="L2467" i="9"/>
  <c r="K2467" i="9"/>
  <c r="Q2466" i="9"/>
  <c r="R2466" i="9" s="1"/>
  <c r="O2466" i="9"/>
  <c r="P2466" i="9" s="1"/>
  <c r="M2466" i="9"/>
  <c r="N2466" i="9" s="1"/>
  <c r="K2466" i="9"/>
  <c r="L2466" i="9" s="1"/>
  <c r="Q2465" i="9"/>
  <c r="R2465" i="9" s="1"/>
  <c r="O2465" i="9"/>
  <c r="P2465" i="9" s="1"/>
  <c r="M2465" i="9"/>
  <c r="N2465" i="9" s="1"/>
  <c r="L2465" i="9"/>
  <c r="K2465" i="9"/>
  <c r="Q2464" i="9"/>
  <c r="R2464" i="9" s="1"/>
  <c r="O2464" i="9"/>
  <c r="P2464" i="9" s="1"/>
  <c r="M2464" i="9"/>
  <c r="N2464" i="9" s="1"/>
  <c r="L2464" i="9"/>
  <c r="K2464" i="9"/>
  <c r="Q2463" i="9"/>
  <c r="R2463" i="9" s="1"/>
  <c r="O2463" i="9"/>
  <c r="P2463" i="9" s="1"/>
  <c r="M2463" i="9"/>
  <c r="N2463" i="9" s="1"/>
  <c r="L2463" i="9"/>
  <c r="K2463" i="9"/>
  <c r="Q2462" i="9"/>
  <c r="R2462" i="9" s="1"/>
  <c r="O2462" i="9"/>
  <c r="P2462" i="9" s="1"/>
  <c r="M2462" i="9"/>
  <c r="N2462" i="9" s="1"/>
  <c r="K2462" i="9"/>
  <c r="L2462" i="9" s="1"/>
  <c r="Q2461" i="9"/>
  <c r="R2461" i="9" s="1"/>
  <c r="O2461" i="9"/>
  <c r="P2461" i="9" s="1"/>
  <c r="M2461" i="9"/>
  <c r="N2461" i="9" s="1"/>
  <c r="K2461" i="9"/>
  <c r="L2461" i="9" s="1"/>
  <c r="K2460" i="9"/>
  <c r="L2460" i="9" s="1"/>
  <c r="S2459" i="9"/>
  <c r="T2459" i="9" s="1"/>
  <c r="R2459" i="9"/>
  <c r="O2459" i="9"/>
  <c r="P2459" i="9" s="1"/>
  <c r="N2459" i="9"/>
  <c r="M2459" i="9"/>
  <c r="L2459" i="9"/>
  <c r="K2459" i="9"/>
  <c r="T2458" i="9"/>
  <c r="S2458" i="9"/>
  <c r="R2458" i="9"/>
  <c r="P2458" i="9"/>
  <c r="O2458" i="9"/>
  <c r="M2458" i="9"/>
  <c r="N2458" i="9" s="1"/>
  <c r="K2458" i="9"/>
  <c r="L2458" i="9" s="1"/>
  <c r="S2457" i="9"/>
  <c r="T2457" i="9" s="1"/>
  <c r="R2457" i="9"/>
  <c r="P2457" i="9"/>
  <c r="O2457" i="9"/>
  <c r="N2457" i="9"/>
  <c r="M2457" i="9"/>
  <c r="L2457" i="9"/>
  <c r="K2457" i="9"/>
  <c r="T2456" i="9"/>
  <c r="S2456" i="9"/>
  <c r="R2456" i="9"/>
  <c r="O2456" i="9"/>
  <c r="P2456" i="9" s="1"/>
  <c r="M2456" i="9"/>
  <c r="N2456" i="9" s="1"/>
  <c r="K2456" i="9"/>
  <c r="L2456" i="9" s="1"/>
  <c r="S2455" i="9"/>
  <c r="T2455" i="9" s="1"/>
  <c r="R2455" i="9"/>
  <c r="P2455" i="9"/>
  <c r="O2455" i="9"/>
  <c r="N2455" i="9"/>
  <c r="M2455" i="9"/>
  <c r="K2455" i="9"/>
  <c r="L2455" i="9" s="1"/>
  <c r="T2454" i="9"/>
  <c r="S2454" i="9"/>
  <c r="R2454" i="9"/>
  <c r="O2454" i="9"/>
  <c r="P2454" i="9" s="1"/>
  <c r="M2454" i="9"/>
  <c r="N2454" i="9" s="1"/>
  <c r="L2454" i="9"/>
  <c r="K2454" i="9"/>
  <c r="S2453" i="9"/>
  <c r="T2453" i="9" s="1"/>
  <c r="R2453" i="9"/>
  <c r="P2453" i="9"/>
  <c r="O2453" i="9"/>
  <c r="N2453" i="9"/>
  <c r="M2453" i="9"/>
  <c r="L2453" i="9"/>
  <c r="K2453" i="9"/>
  <c r="T2452" i="9"/>
  <c r="S2452" i="9"/>
  <c r="R2452" i="9"/>
  <c r="O2452" i="9"/>
  <c r="P2452" i="9" s="1"/>
  <c r="N2452" i="9"/>
  <c r="M2452" i="9"/>
  <c r="K2452" i="9"/>
  <c r="L2452" i="9" s="1"/>
  <c r="S2451" i="9"/>
  <c r="T2451" i="9" s="1"/>
  <c r="R2451" i="9"/>
  <c r="P2451" i="9"/>
  <c r="O2451" i="9"/>
  <c r="N2451" i="9"/>
  <c r="M2451" i="9"/>
  <c r="L2451" i="9"/>
  <c r="K2451" i="9"/>
  <c r="S2450" i="9"/>
  <c r="T2450" i="9" s="1"/>
  <c r="R2450" i="9"/>
  <c r="P2450" i="9"/>
  <c r="O2450" i="9"/>
  <c r="M2450" i="9"/>
  <c r="N2450" i="9" s="1"/>
  <c r="K2450" i="9"/>
  <c r="L2450" i="9" s="1"/>
  <c r="S2449" i="9"/>
  <c r="T2449" i="9" s="1"/>
  <c r="R2449" i="9"/>
  <c r="P2449" i="9"/>
  <c r="O2449" i="9"/>
  <c r="M2449" i="9"/>
  <c r="N2449" i="9" s="1"/>
  <c r="L2449" i="9"/>
  <c r="K2449" i="9"/>
  <c r="S2448" i="9"/>
  <c r="T2448" i="9" s="1"/>
  <c r="R2448" i="9"/>
  <c r="O2448" i="9"/>
  <c r="P2448" i="9" s="1"/>
  <c r="M2448" i="9"/>
  <c r="N2448" i="9" s="1"/>
  <c r="K2448" i="9"/>
  <c r="L2448" i="9" s="1"/>
  <c r="T2447" i="9"/>
  <c r="S2447" i="9"/>
  <c r="R2447" i="9"/>
  <c r="P2447" i="9"/>
  <c r="O2447" i="9"/>
  <c r="N2447" i="9"/>
  <c r="M2447" i="9"/>
  <c r="K2447" i="9"/>
  <c r="L2447" i="9" s="1"/>
  <c r="T2446" i="9"/>
  <c r="S2446" i="9"/>
  <c r="R2446" i="9"/>
  <c r="P2446" i="9"/>
  <c r="O2446" i="9"/>
  <c r="M2446" i="9"/>
  <c r="N2446" i="9" s="1"/>
  <c r="K2446" i="9"/>
  <c r="L2446" i="9" s="1"/>
  <c r="S2445" i="9"/>
  <c r="T2445" i="9" s="1"/>
  <c r="R2445" i="9"/>
  <c r="P2445" i="9"/>
  <c r="O2445" i="9"/>
  <c r="M2445" i="9"/>
  <c r="N2445" i="9" s="1"/>
  <c r="L2445" i="9"/>
  <c r="K2445" i="9"/>
  <c r="S2444" i="9"/>
  <c r="T2444" i="9" s="1"/>
  <c r="R2444" i="9"/>
  <c r="O2444" i="9"/>
  <c r="P2444" i="9" s="1"/>
  <c r="M2444" i="9"/>
  <c r="N2444" i="9" s="1"/>
  <c r="K2444" i="9"/>
  <c r="L2444" i="9" s="1"/>
  <c r="R2443" i="9"/>
  <c r="Q2443" i="9"/>
  <c r="O2443" i="9"/>
  <c r="P2443" i="9" s="1"/>
  <c r="N2443" i="9"/>
  <c r="M2443" i="9"/>
  <c r="K2443" i="9"/>
  <c r="L2443" i="9" s="1"/>
  <c r="Q2442" i="9"/>
  <c r="R2442" i="9" s="1"/>
  <c r="O2442" i="9"/>
  <c r="P2442" i="9" s="1"/>
  <c r="M2442" i="9"/>
  <c r="N2442" i="9" s="1"/>
  <c r="K2442" i="9"/>
  <c r="L2442" i="9" s="1"/>
  <c r="R2441" i="9"/>
  <c r="Q2441" i="9"/>
  <c r="O2441" i="9"/>
  <c r="P2441" i="9" s="1"/>
  <c r="M2441" i="9"/>
  <c r="N2441" i="9" s="1"/>
  <c r="K2441" i="9"/>
  <c r="L2441" i="9" s="1"/>
  <c r="Q2440" i="9"/>
  <c r="R2440" i="9" s="1"/>
  <c r="O2440" i="9"/>
  <c r="P2440" i="9" s="1"/>
  <c r="M2440" i="9"/>
  <c r="N2440" i="9" s="1"/>
  <c r="K2440" i="9"/>
  <c r="L2440" i="9" s="1"/>
  <c r="Q2439" i="9"/>
  <c r="R2439" i="9" s="1"/>
  <c r="O2439" i="9"/>
  <c r="P2439" i="9" s="1"/>
  <c r="N2439" i="9"/>
  <c r="M2439" i="9"/>
  <c r="K2439" i="9"/>
  <c r="L2439" i="9" s="1"/>
  <c r="Q2438" i="9"/>
  <c r="R2438" i="9" s="1"/>
  <c r="O2438" i="9"/>
  <c r="P2438" i="9" s="1"/>
  <c r="M2438" i="9"/>
  <c r="N2438" i="9" s="1"/>
  <c r="K2438" i="9"/>
  <c r="L2438" i="9" s="1"/>
  <c r="Q2437" i="9"/>
  <c r="R2437" i="9" s="1"/>
  <c r="O2437" i="9"/>
  <c r="P2437" i="9" s="1"/>
  <c r="M2437" i="9"/>
  <c r="N2437" i="9" s="1"/>
  <c r="K2437" i="9"/>
  <c r="L2437" i="9" s="1"/>
  <c r="Q2436" i="9"/>
  <c r="R2436" i="9" s="1"/>
  <c r="O2436" i="9"/>
  <c r="P2436" i="9" s="1"/>
  <c r="M2436" i="9"/>
  <c r="N2436" i="9" s="1"/>
  <c r="K2436" i="9"/>
  <c r="L2436" i="9" s="1"/>
  <c r="Q2435" i="9"/>
  <c r="R2435" i="9" s="1"/>
  <c r="O2435" i="9"/>
  <c r="P2435" i="9" s="1"/>
  <c r="N2435" i="9"/>
  <c r="M2435" i="9"/>
  <c r="K2435" i="9"/>
  <c r="L2435" i="9" s="1"/>
  <c r="R2434" i="9"/>
  <c r="Q2434" i="9"/>
  <c r="O2434" i="9"/>
  <c r="P2434" i="9" s="1"/>
  <c r="M2434" i="9"/>
  <c r="N2434" i="9" s="1"/>
  <c r="K2434" i="9"/>
  <c r="L2434" i="9" s="1"/>
  <c r="Q2433" i="9"/>
  <c r="R2433" i="9" s="1"/>
  <c r="O2433" i="9"/>
  <c r="P2433" i="9" s="1"/>
  <c r="M2433" i="9"/>
  <c r="N2433" i="9" s="1"/>
  <c r="K2433" i="9"/>
  <c r="L2433" i="9" s="1"/>
  <c r="Q2432" i="9"/>
  <c r="R2432" i="9" s="1"/>
  <c r="O2432" i="9"/>
  <c r="P2432" i="9" s="1"/>
  <c r="M2432" i="9"/>
  <c r="N2432" i="9" s="1"/>
  <c r="K2432" i="9"/>
  <c r="L2432" i="9" s="1"/>
  <c r="Q2431" i="9"/>
  <c r="R2431" i="9" s="1"/>
  <c r="O2431" i="9"/>
  <c r="P2431" i="9" s="1"/>
  <c r="N2431" i="9"/>
  <c r="M2431" i="9"/>
  <c r="K2431" i="9"/>
  <c r="L2431" i="9" s="1"/>
  <c r="R2430" i="9"/>
  <c r="Q2430" i="9"/>
  <c r="O2430" i="9"/>
  <c r="P2430" i="9" s="1"/>
  <c r="M2430" i="9"/>
  <c r="N2430" i="9" s="1"/>
  <c r="K2430" i="9"/>
  <c r="L2430" i="9" s="1"/>
  <c r="R2429" i="9"/>
  <c r="Q2429" i="9"/>
  <c r="O2429" i="9"/>
  <c r="P2429" i="9" s="1"/>
  <c r="M2429" i="9"/>
  <c r="N2429" i="9" s="1"/>
  <c r="K2429" i="9"/>
  <c r="L2429" i="9" s="1"/>
  <c r="Q2428" i="9"/>
  <c r="R2428" i="9" s="1"/>
  <c r="O2428" i="9"/>
  <c r="P2428" i="9" s="1"/>
  <c r="M2428" i="9"/>
  <c r="N2428" i="9" s="1"/>
  <c r="K2428" i="9"/>
  <c r="L2428" i="9" s="1"/>
  <c r="Q2427" i="9"/>
  <c r="R2427" i="9" s="1"/>
  <c r="O2427" i="9"/>
  <c r="P2427" i="9" s="1"/>
  <c r="N2427" i="9"/>
  <c r="M2427" i="9"/>
  <c r="K2427" i="9"/>
  <c r="L2427" i="9" s="1"/>
  <c r="Q2426" i="9"/>
  <c r="R2426" i="9" s="1"/>
  <c r="O2426" i="9"/>
  <c r="P2426" i="9" s="1"/>
  <c r="M2426" i="9"/>
  <c r="N2426" i="9" s="1"/>
  <c r="K2426" i="9"/>
  <c r="L2426" i="9" s="1"/>
  <c r="R2425" i="9"/>
  <c r="Q2425" i="9"/>
  <c r="O2425" i="9"/>
  <c r="P2425" i="9" s="1"/>
  <c r="M2425" i="9"/>
  <c r="N2425" i="9" s="1"/>
  <c r="K2425" i="9"/>
  <c r="L2425" i="9" s="1"/>
  <c r="Q2424" i="9"/>
  <c r="R2424" i="9" s="1"/>
  <c r="O2424" i="9"/>
  <c r="P2424" i="9" s="1"/>
  <c r="M2424" i="9"/>
  <c r="N2424" i="9" s="1"/>
  <c r="K2424" i="9"/>
  <c r="L2424" i="9" s="1"/>
  <c r="Q2423" i="9"/>
  <c r="R2423" i="9" s="1"/>
  <c r="O2423" i="9"/>
  <c r="P2423" i="9" s="1"/>
  <c r="N2423" i="9"/>
  <c r="M2423" i="9"/>
  <c r="K2423" i="9"/>
  <c r="L2423" i="9" s="1"/>
  <c r="R2422" i="9"/>
  <c r="Q2422" i="9"/>
  <c r="O2422" i="9"/>
  <c r="P2422" i="9" s="1"/>
  <c r="M2422" i="9"/>
  <c r="N2422" i="9" s="1"/>
  <c r="K2422" i="9"/>
  <c r="L2422" i="9" s="1"/>
  <c r="Q2421" i="9"/>
  <c r="R2421" i="9" s="1"/>
  <c r="O2421" i="9"/>
  <c r="P2421" i="9" s="1"/>
  <c r="M2421" i="9"/>
  <c r="N2421" i="9" s="1"/>
  <c r="K2421" i="9"/>
  <c r="L2421" i="9" s="1"/>
  <c r="Q2420" i="9"/>
  <c r="R2420" i="9" s="1"/>
  <c r="O2420" i="9"/>
  <c r="P2420" i="9" s="1"/>
  <c r="M2420" i="9"/>
  <c r="N2420" i="9" s="1"/>
  <c r="K2420" i="9"/>
  <c r="L2420" i="9" s="1"/>
  <c r="Q2419" i="9"/>
  <c r="R2419" i="9" s="1"/>
  <c r="O2419" i="9"/>
  <c r="P2419" i="9" s="1"/>
  <c r="N2419" i="9"/>
  <c r="M2419" i="9"/>
  <c r="K2419" i="9"/>
  <c r="L2419" i="9" s="1"/>
  <c r="R2418" i="9"/>
  <c r="Q2418" i="9"/>
  <c r="O2418" i="9"/>
  <c r="P2418" i="9" s="1"/>
  <c r="M2418" i="9"/>
  <c r="N2418" i="9" s="1"/>
  <c r="K2418" i="9"/>
  <c r="L2418" i="9" s="1"/>
  <c r="R2417" i="9"/>
  <c r="Q2417" i="9"/>
  <c r="O2417" i="9"/>
  <c r="P2417" i="9" s="1"/>
  <c r="M2417" i="9"/>
  <c r="N2417" i="9" s="1"/>
  <c r="K2417" i="9"/>
  <c r="L2417" i="9" s="1"/>
  <c r="Q2416" i="9"/>
  <c r="R2416" i="9" s="1"/>
  <c r="O2416" i="9"/>
  <c r="P2416" i="9" s="1"/>
  <c r="M2416" i="9"/>
  <c r="N2416" i="9" s="1"/>
  <c r="K2416" i="9"/>
  <c r="L2416" i="9" s="1"/>
  <c r="Q2415" i="9"/>
  <c r="R2415" i="9" s="1"/>
  <c r="O2415" i="9"/>
  <c r="P2415" i="9" s="1"/>
  <c r="N2415" i="9"/>
  <c r="M2415" i="9"/>
  <c r="K2415" i="9"/>
  <c r="L2415" i="9" s="1"/>
  <c r="R2414" i="9"/>
  <c r="Q2414" i="9"/>
  <c r="O2414" i="9"/>
  <c r="P2414" i="9" s="1"/>
  <c r="M2414" i="9"/>
  <c r="N2414" i="9" s="1"/>
  <c r="K2414" i="9"/>
  <c r="L2414" i="9" s="1"/>
  <c r="R2413" i="9"/>
  <c r="Q2413" i="9"/>
  <c r="O2413" i="9"/>
  <c r="P2413" i="9" s="1"/>
  <c r="M2413" i="9"/>
  <c r="N2413" i="9" s="1"/>
  <c r="K2413" i="9"/>
  <c r="L2413" i="9" s="1"/>
  <c r="Q2412" i="9"/>
  <c r="R2412" i="9" s="1"/>
  <c r="O2412" i="9"/>
  <c r="P2412" i="9" s="1"/>
  <c r="M2412" i="9"/>
  <c r="N2412" i="9" s="1"/>
  <c r="K2412" i="9"/>
  <c r="L2412" i="9" s="1"/>
  <c r="Q2411" i="9"/>
  <c r="R2411" i="9" s="1"/>
  <c r="O2411" i="9"/>
  <c r="P2411" i="9" s="1"/>
  <c r="N2411" i="9"/>
  <c r="M2411" i="9"/>
  <c r="K2411" i="9"/>
  <c r="L2411" i="9" s="1"/>
  <c r="Q2410" i="9"/>
  <c r="R2410" i="9" s="1"/>
  <c r="O2410" i="9"/>
  <c r="P2410" i="9" s="1"/>
  <c r="M2410" i="9"/>
  <c r="N2410" i="9" s="1"/>
  <c r="K2410" i="9"/>
  <c r="L2410" i="9" s="1"/>
  <c r="R2409" i="9"/>
  <c r="Q2409" i="9"/>
  <c r="O2409" i="9"/>
  <c r="P2409" i="9" s="1"/>
  <c r="M2409" i="9"/>
  <c r="N2409" i="9" s="1"/>
  <c r="K2409" i="9"/>
  <c r="L2409" i="9" s="1"/>
  <c r="Q2408" i="9"/>
  <c r="R2408" i="9" s="1"/>
  <c r="O2408" i="9"/>
  <c r="P2408" i="9" s="1"/>
  <c r="M2408" i="9"/>
  <c r="N2408" i="9" s="1"/>
  <c r="K2408" i="9"/>
  <c r="L2408" i="9" s="1"/>
  <c r="Q2407" i="9"/>
  <c r="R2407" i="9" s="1"/>
  <c r="O2407" i="9"/>
  <c r="P2407" i="9" s="1"/>
  <c r="N2407" i="9"/>
  <c r="M2407" i="9"/>
  <c r="K2407" i="9"/>
  <c r="L2407" i="9" s="1"/>
  <c r="Q2406" i="9"/>
  <c r="R2406" i="9" s="1"/>
  <c r="O2406" i="9"/>
  <c r="P2406" i="9" s="1"/>
  <c r="M2406" i="9"/>
  <c r="N2406" i="9" s="1"/>
  <c r="K2406" i="9"/>
  <c r="L2406" i="9" s="1"/>
  <c r="Q2405" i="9"/>
  <c r="R2405" i="9" s="1"/>
  <c r="O2405" i="9"/>
  <c r="P2405" i="9" s="1"/>
  <c r="M2405" i="9"/>
  <c r="N2405" i="9" s="1"/>
  <c r="K2405" i="9"/>
  <c r="L2405" i="9" s="1"/>
  <c r="Q2404" i="9"/>
  <c r="R2404" i="9" s="1"/>
  <c r="O2404" i="9"/>
  <c r="P2404" i="9" s="1"/>
  <c r="M2404" i="9"/>
  <c r="N2404" i="9" s="1"/>
  <c r="K2404" i="9"/>
  <c r="L2404" i="9" s="1"/>
  <c r="Q2403" i="9"/>
  <c r="R2403" i="9" s="1"/>
  <c r="O2403" i="9"/>
  <c r="P2403" i="9" s="1"/>
  <c r="N2403" i="9"/>
  <c r="M2403" i="9"/>
  <c r="K2403" i="9"/>
  <c r="L2403" i="9" s="1"/>
  <c r="R2402" i="9"/>
  <c r="Q2402" i="9"/>
  <c r="O2402" i="9"/>
  <c r="P2402" i="9" s="1"/>
  <c r="M2402" i="9"/>
  <c r="N2402" i="9" s="1"/>
  <c r="K2402" i="9"/>
  <c r="L2402" i="9" s="1"/>
  <c r="Q2401" i="9"/>
  <c r="R2401" i="9" s="1"/>
  <c r="O2401" i="9"/>
  <c r="P2401" i="9" s="1"/>
  <c r="M2401" i="9"/>
  <c r="N2401" i="9" s="1"/>
  <c r="K2401" i="9"/>
  <c r="L2401" i="9" s="1"/>
  <c r="Q2400" i="9"/>
  <c r="R2400" i="9" s="1"/>
  <c r="O2400" i="9"/>
  <c r="P2400" i="9" s="1"/>
  <c r="M2400" i="9"/>
  <c r="N2400" i="9" s="1"/>
  <c r="K2400" i="9"/>
  <c r="L2400" i="9" s="1"/>
  <c r="Q2399" i="9"/>
  <c r="R2399" i="9" s="1"/>
  <c r="O2399" i="9"/>
  <c r="P2399" i="9" s="1"/>
  <c r="N2399" i="9"/>
  <c r="M2399" i="9"/>
  <c r="K2399" i="9"/>
  <c r="L2399" i="9" s="1"/>
  <c r="R2398" i="9"/>
  <c r="Q2398" i="9"/>
  <c r="O2398" i="9"/>
  <c r="P2398" i="9" s="1"/>
  <c r="M2398" i="9"/>
  <c r="N2398" i="9" s="1"/>
  <c r="K2398" i="9"/>
  <c r="L2398" i="9" s="1"/>
  <c r="R2397" i="9"/>
  <c r="Q2397" i="9"/>
  <c r="O2397" i="9"/>
  <c r="P2397" i="9" s="1"/>
  <c r="M2397" i="9"/>
  <c r="N2397" i="9" s="1"/>
  <c r="K2397" i="9"/>
  <c r="L2397" i="9" s="1"/>
  <c r="Q2396" i="9"/>
  <c r="R2396" i="9" s="1"/>
  <c r="O2396" i="9"/>
  <c r="P2396" i="9" s="1"/>
  <c r="M2396" i="9"/>
  <c r="N2396" i="9" s="1"/>
  <c r="K2396" i="9"/>
  <c r="L2396" i="9" s="1"/>
  <c r="Q2395" i="9"/>
  <c r="R2395" i="9" s="1"/>
  <c r="O2395" i="9"/>
  <c r="P2395" i="9" s="1"/>
  <c r="N2395" i="9"/>
  <c r="M2395" i="9"/>
  <c r="K2395" i="9"/>
  <c r="L2395" i="9" s="1"/>
  <c r="Q2394" i="9"/>
  <c r="R2394" i="9" s="1"/>
  <c r="O2394" i="9"/>
  <c r="P2394" i="9" s="1"/>
  <c r="M2394" i="9"/>
  <c r="N2394" i="9" s="1"/>
  <c r="K2394" i="9"/>
  <c r="L2394" i="9" s="1"/>
  <c r="R2393" i="9"/>
  <c r="Q2393" i="9"/>
  <c r="O2393" i="9"/>
  <c r="P2393" i="9" s="1"/>
  <c r="N2393" i="9"/>
  <c r="M2393" i="9"/>
  <c r="K2393" i="9"/>
  <c r="L2393" i="9" s="1"/>
  <c r="Q2392" i="9"/>
  <c r="R2392" i="9" s="1"/>
  <c r="O2392" i="9"/>
  <c r="P2392" i="9" s="1"/>
  <c r="M2392" i="9"/>
  <c r="N2392" i="9" s="1"/>
  <c r="K2392" i="9"/>
  <c r="L2392" i="9" s="1"/>
  <c r="Q2391" i="9"/>
  <c r="R2391" i="9" s="1"/>
  <c r="O2391" i="9"/>
  <c r="P2391" i="9" s="1"/>
  <c r="N2391" i="9"/>
  <c r="M2391" i="9"/>
  <c r="K2391" i="9"/>
  <c r="L2391" i="9" s="1"/>
  <c r="Q2390" i="9"/>
  <c r="R2390" i="9" s="1"/>
  <c r="O2390" i="9"/>
  <c r="P2390" i="9" s="1"/>
  <c r="M2390" i="9"/>
  <c r="N2390" i="9" s="1"/>
  <c r="K2390" i="9"/>
  <c r="L2390" i="9" s="1"/>
  <c r="R2389" i="9"/>
  <c r="Q2389" i="9"/>
  <c r="O2389" i="9"/>
  <c r="P2389" i="9" s="1"/>
  <c r="N2389" i="9"/>
  <c r="M2389" i="9"/>
  <c r="K2389" i="9"/>
  <c r="L2389" i="9" s="1"/>
  <c r="Q2388" i="9"/>
  <c r="R2388" i="9" s="1"/>
  <c r="O2388" i="9"/>
  <c r="P2388" i="9" s="1"/>
  <c r="M2388" i="9"/>
  <c r="N2388" i="9" s="1"/>
  <c r="K2388" i="9"/>
  <c r="L2388" i="9" s="1"/>
  <c r="Q2387" i="9"/>
  <c r="R2387" i="9" s="1"/>
  <c r="O2387" i="9"/>
  <c r="P2387" i="9" s="1"/>
  <c r="N2387" i="9"/>
  <c r="M2387" i="9"/>
  <c r="K2387" i="9"/>
  <c r="L2387" i="9" s="1"/>
  <c r="Q2386" i="9"/>
  <c r="R2386" i="9" s="1"/>
  <c r="O2386" i="9"/>
  <c r="P2386" i="9" s="1"/>
  <c r="M2386" i="9"/>
  <c r="N2386" i="9" s="1"/>
  <c r="K2386" i="9"/>
  <c r="L2386" i="9" s="1"/>
  <c r="R2385" i="9"/>
  <c r="Q2385" i="9"/>
  <c r="O2385" i="9"/>
  <c r="P2385" i="9" s="1"/>
  <c r="N2385" i="9"/>
  <c r="M2385" i="9"/>
  <c r="K2385" i="9"/>
  <c r="L2385" i="9" s="1"/>
  <c r="Q2384" i="9"/>
  <c r="R2384" i="9" s="1"/>
  <c r="O2384" i="9"/>
  <c r="P2384" i="9" s="1"/>
  <c r="M2384" i="9"/>
  <c r="N2384" i="9" s="1"/>
  <c r="K2384" i="9"/>
  <c r="L2384" i="9" s="1"/>
  <c r="Q2383" i="9"/>
  <c r="R2383" i="9" s="1"/>
  <c r="O2383" i="9"/>
  <c r="P2383" i="9" s="1"/>
  <c r="N2383" i="9"/>
  <c r="M2383" i="9"/>
  <c r="K2383" i="9"/>
  <c r="L2383" i="9" s="1"/>
  <c r="Q2382" i="9"/>
  <c r="R2382" i="9" s="1"/>
  <c r="O2382" i="9"/>
  <c r="P2382" i="9" s="1"/>
  <c r="M2382" i="9"/>
  <c r="N2382" i="9" s="1"/>
  <c r="K2382" i="9"/>
  <c r="L2382" i="9" s="1"/>
  <c r="R2381" i="9"/>
  <c r="Q2381" i="9"/>
  <c r="O2381" i="9"/>
  <c r="P2381" i="9" s="1"/>
  <c r="N2381" i="9"/>
  <c r="M2381" i="9"/>
  <c r="K2381" i="9"/>
  <c r="L2381" i="9" s="1"/>
  <c r="Q2380" i="9"/>
  <c r="R2380" i="9" s="1"/>
  <c r="P2380" i="9"/>
  <c r="O2380" i="9"/>
  <c r="N2380" i="9"/>
  <c r="M2380" i="9"/>
  <c r="K2380" i="9"/>
  <c r="L2380" i="9" s="1"/>
  <c r="Q2379" i="9"/>
  <c r="R2379" i="9" s="1"/>
  <c r="P2379" i="9"/>
  <c r="O2379" i="9"/>
  <c r="N2379" i="9"/>
  <c r="M2379" i="9"/>
  <c r="K2379" i="9"/>
  <c r="L2379" i="9" s="1"/>
  <c r="Q2378" i="9"/>
  <c r="R2378" i="9" s="1"/>
  <c r="P2378" i="9"/>
  <c r="O2378" i="9"/>
  <c r="N2378" i="9"/>
  <c r="M2378" i="9"/>
  <c r="K2378" i="9"/>
  <c r="L2378" i="9" s="1"/>
  <c r="Q2377" i="9"/>
  <c r="R2377" i="9" s="1"/>
  <c r="P2377" i="9"/>
  <c r="O2377" i="9"/>
  <c r="N2377" i="9"/>
  <c r="M2377" i="9"/>
  <c r="K2377" i="9"/>
  <c r="L2377" i="9" s="1"/>
  <c r="Q2376" i="9"/>
  <c r="R2376" i="9" s="1"/>
  <c r="P2376" i="9"/>
  <c r="O2376" i="9"/>
  <c r="N2376" i="9"/>
  <c r="M2376" i="9"/>
  <c r="K2376" i="9"/>
  <c r="L2376" i="9" s="1"/>
  <c r="Q2375" i="9"/>
  <c r="R2375" i="9" s="1"/>
  <c r="P2375" i="9"/>
  <c r="O2375" i="9"/>
  <c r="N2375" i="9"/>
  <c r="M2375" i="9"/>
  <c r="K2375" i="9"/>
  <c r="L2375" i="9" s="1"/>
  <c r="Q2374" i="9"/>
  <c r="R2374" i="9" s="1"/>
  <c r="P2374" i="9"/>
  <c r="O2374" i="9"/>
  <c r="N2374" i="9"/>
  <c r="M2374" i="9"/>
  <c r="K2374" i="9"/>
  <c r="L2374" i="9" s="1"/>
  <c r="Q2373" i="9"/>
  <c r="R2373" i="9" s="1"/>
  <c r="P2373" i="9"/>
  <c r="O2373" i="9"/>
  <c r="N2373" i="9"/>
  <c r="M2373" i="9"/>
  <c r="K2373" i="9"/>
  <c r="L2373" i="9" s="1"/>
  <c r="Q2372" i="9"/>
  <c r="R2372" i="9" s="1"/>
  <c r="P2372" i="9"/>
  <c r="O2372" i="9"/>
  <c r="N2372" i="9"/>
  <c r="M2372" i="9"/>
  <c r="K2372" i="9"/>
  <c r="L2372" i="9" s="1"/>
  <c r="Q2371" i="9"/>
  <c r="R2371" i="9" s="1"/>
  <c r="P2371" i="9"/>
  <c r="O2371" i="9"/>
  <c r="N2371" i="9"/>
  <c r="M2371" i="9"/>
  <c r="K2371" i="9"/>
  <c r="L2371" i="9" s="1"/>
  <c r="Q2370" i="9"/>
  <c r="R2370" i="9" s="1"/>
  <c r="P2370" i="9"/>
  <c r="O2370" i="9"/>
  <c r="N2370" i="9"/>
  <c r="M2370" i="9"/>
  <c r="K2370" i="9"/>
  <c r="L2370" i="9" s="1"/>
  <c r="Q2369" i="9"/>
  <c r="R2369" i="9" s="1"/>
  <c r="P2369" i="9"/>
  <c r="O2369" i="9"/>
  <c r="N2369" i="9"/>
  <c r="M2369" i="9"/>
  <c r="K2369" i="9"/>
  <c r="L2369" i="9" s="1"/>
  <c r="Q2368" i="9"/>
  <c r="R2368" i="9" s="1"/>
  <c r="P2368" i="9"/>
  <c r="O2368" i="9"/>
  <c r="N2368" i="9"/>
  <c r="M2368" i="9"/>
  <c r="K2368" i="9"/>
  <c r="L2368" i="9" s="1"/>
  <c r="Q2367" i="9"/>
  <c r="R2367" i="9" s="1"/>
  <c r="P2367" i="9"/>
  <c r="O2367" i="9"/>
  <c r="N2367" i="9"/>
  <c r="M2367" i="9"/>
  <c r="K2367" i="9"/>
  <c r="L2367" i="9" s="1"/>
  <c r="Q2366" i="9"/>
  <c r="R2366" i="9" s="1"/>
  <c r="P2366" i="9"/>
  <c r="O2366" i="9"/>
  <c r="N2366" i="9"/>
  <c r="M2366" i="9"/>
  <c r="K2366" i="9"/>
  <c r="L2366" i="9" s="1"/>
  <c r="Q2365" i="9"/>
  <c r="R2365" i="9" s="1"/>
  <c r="P2365" i="9"/>
  <c r="O2365" i="9"/>
  <c r="N2365" i="9"/>
  <c r="M2365" i="9"/>
  <c r="K2365" i="9"/>
  <c r="L2365" i="9" s="1"/>
  <c r="Q2364" i="9"/>
  <c r="R2364" i="9" s="1"/>
  <c r="P2364" i="9"/>
  <c r="O2364" i="9"/>
  <c r="N2364" i="9"/>
  <c r="M2364" i="9"/>
  <c r="K2364" i="9"/>
  <c r="L2364" i="9" s="1"/>
  <c r="Q2363" i="9"/>
  <c r="R2363" i="9" s="1"/>
  <c r="P2363" i="9"/>
  <c r="O2363" i="9"/>
  <c r="N2363" i="9"/>
  <c r="M2363" i="9"/>
  <c r="K2363" i="9"/>
  <c r="L2363" i="9" s="1"/>
  <c r="Q2362" i="9"/>
  <c r="R2362" i="9" s="1"/>
  <c r="P2362" i="9"/>
  <c r="O2362" i="9"/>
  <c r="N2362" i="9"/>
  <c r="M2362" i="9"/>
  <c r="K2362" i="9"/>
  <c r="L2362" i="9" s="1"/>
  <c r="Q2361" i="9"/>
  <c r="R2361" i="9" s="1"/>
  <c r="P2361" i="9"/>
  <c r="O2361" i="9"/>
  <c r="N2361" i="9"/>
  <c r="M2361" i="9"/>
  <c r="K2361" i="9"/>
  <c r="L2361" i="9" s="1"/>
  <c r="Q2360" i="9"/>
  <c r="R2360" i="9" s="1"/>
  <c r="P2360" i="9"/>
  <c r="O2360" i="9"/>
  <c r="N2360" i="9"/>
  <c r="M2360" i="9"/>
  <c r="K2360" i="9"/>
  <c r="L2360" i="9" s="1"/>
  <c r="Q2359" i="9"/>
  <c r="R2359" i="9" s="1"/>
  <c r="P2359" i="9"/>
  <c r="O2359" i="9"/>
  <c r="N2359" i="9"/>
  <c r="M2359" i="9"/>
  <c r="K2359" i="9"/>
  <c r="L2359" i="9" s="1"/>
  <c r="Q2358" i="9"/>
  <c r="R2358" i="9" s="1"/>
  <c r="P2358" i="9"/>
  <c r="O2358" i="9"/>
  <c r="N2358" i="9"/>
  <c r="M2358" i="9"/>
  <c r="K2358" i="9"/>
  <c r="L2358" i="9" s="1"/>
  <c r="Q2357" i="9"/>
  <c r="R2357" i="9" s="1"/>
  <c r="P2357" i="9"/>
  <c r="O2357" i="9"/>
  <c r="N2357" i="9"/>
  <c r="M2357" i="9"/>
  <c r="K2357" i="9"/>
  <c r="L2357" i="9" s="1"/>
  <c r="Q2356" i="9"/>
  <c r="R2356" i="9" s="1"/>
  <c r="P2356" i="9"/>
  <c r="O2356" i="9"/>
  <c r="N2356" i="9"/>
  <c r="M2356" i="9"/>
  <c r="K2356" i="9"/>
  <c r="L2356" i="9" s="1"/>
  <c r="Q2355" i="9"/>
  <c r="R2355" i="9" s="1"/>
  <c r="P2355" i="9"/>
  <c r="O2355" i="9"/>
  <c r="N2355" i="9"/>
  <c r="M2355" i="9"/>
  <c r="K2355" i="9"/>
  <c r="L2355" i="9" s="1"/>
  <c r="Q2354" i="9"/>
  <c r="R2354" i="9" s="1"/>
  <c r="P2354" i="9"/>
  <c r="O2354" i="9"/>
  <c r="N2354" i="9"/>
  <c r="M2354" i="9"/>
  <c r="K2354" i="9"/>
  <c r="L2354" i="9" s="1"/>
  <c r="Q2353" i="9"/>
  <c r="R2353" i="9" s="1"/>
  <c r="P2353" i="9"/>
  <c r="O2353" i="9"/>
  <c r="N2353" i="9"/>
  <c r="M2353" i="9"/>
  <c r="K2353" i="9"/>
  <c r="L2353" i="9" s="1"/>
  <c r="Q2352" i="9"/>
  <c r="R2352" i="9" s="1"/>
  <c r="P2352" i="9"/>
  <c r="O2352" i="9"/>
  <c r="N2352" i="9"/>
  <c r="M2352" i="9"/>
  <c r="K2352" i="9"/>
  <c r="L2352" i="9" s="1"/>
  <c r="Q2351" i="9"/>
  <c r="R2351" i="9" s="1"/>
  <c r="P2351" i="9"/>
  <c r="O2351" i="9"/>
  <c r="N2351" i="9"/>
  <c r="M2351" i="9"/>
  <c r="K2351" i="9"/>
  <c r="L2351" i="9" s="1"/>
  <c r="Q2350" i="9"/>
  <c r="R2350" i="9" s="1"/>
  <c r="P2350" i="9"/>
  <c r="O2350" i="9"/>
  <c r="N2350" i="9"/>
  <c r="M2350" i="9"/>
  <c r="K2350" i="9"/>
  <c r="L2350" i="9" s="1"/>
  <c r="Q2349" i="9"/>
  <c r="R2349" i="9" s="1"/>
  <c r="P2349" i="9"/>
  <c r="O2349" i="9"/>
  <c r="N2349" i="9"/>
  <c r="M2349" i="9"/>
  <c r="K2349" i="9"/>
  <c r="L2349" i="9" s="1"/>
  <c r="Q2348" i="9"/>
  <c r="R2348" i="9" s="1"/>
  <c r="P2348" i="9"/>
  <c r="O2348" i="9"/>
  <c r="N2348" i="9"/>
  <c r="M2348" i="9"/>
  <c r="K2348" i="9"/>
  <c r="L2348" i="9" s="1"/>
  <c r="Q2347" i="9"/>
  <c r="R2347" i="9" s="1"/>
  <c r="P2347" i="9"/>
  <c r="O2347" i="9"/>
  <c r="N2347" i="9"/>
  <c r="M2347" i="9"/>
  <c r="K2347" i="9"/>
  <c r="L2347" i="9" s="1"/>
  <c r="Q2346" i="9"/>
  <c r="R2346" i="9" s="1"/>
  <c r="P2346" i="9"/>
  <c r="O2346" i="9"/>
  <c r="N2346" i="9"/>
  <c r="M2346" i="9"/>
  <c r="K2346" i="9"/>
  <c r="L2346" i="9" s="1"/>
  <c r="Q2345" i="9"/>
  <c r="R2345" i="9" s="1"/>
  <c r="P2345" i="9"/>
  <c r="O2345" i="9"/>
  <c r="N2345" i="9"/>
  <c r="M2345" i="9"/>
  <c r="K2345" i="9"/>
  <c r="L2345" i="9" s="1"/>
  <c r="Q2344" i="9"/>
  <c r="R2344" i="9" s="1"/>
  <c r="P2344" i="9"/>
  <c r="O2344" i="9"/>
  <c r="N2344" i="9"/>
  <c r="M2344" i="9"/>
  <c r="K2344" i="9"/>
  <c r="L2344" i="9" s="1"/>
  <c r="Q2343" i="9"/>
  <c r="R2343" i="9" s="1"/>
  <c r="P2343" i="9"/>
  <c r="O2343" i="9"/>
  <c r="N2343" i="9"/>
  <c r="M2343" i="9"/>
  <c r="K2343" i="9"/>
  <c r="L2343" i="9" s="1"/>
  <c r="Q2342" i="9"/>
  <c r="R2342" i="9" s="1"/>
  <c r="P2342" i="9"/>
  <c r="O2342" i="9"/>
  <c r="N2342" i="9"/>
  <c r="M2342" i="9"/>
  <c r="K2342" i="9"/>
  <c r="L2342" i="9" s="1"/>
  <c r="Q2341" i="9"/>
  <c r="R2341" i="9" s="1"/>
  <c r="P2341" i="9"/>
  <c r="O2341" i="9"/>
  <c r="N2341" i="9"/>
  <c r="M2341" i="9"/>
  <c r="K2341" i="9"/>
  <c r="L2341" i="9" s="1"/>
  <c r="Q2340" i="9"/>
  <c r="R2340" i="9" s="1"/>
  <c r="P2340" i="9"/>
  <c r="O2340" i="9"/>
  <c r="N2340" i="9"/>
  <c r="M2340" i="9"/>
  <c r="K2340" i="9"/>
  <c r="L2340" i="9" s="1"/>
  <c r="Q2339" i="9"/>
  <c r="R2339" i="9" s="1"/>
  <c r="P2339" i="9"/>
  <c r="O2339" i="9"/>
  <c r="N2339" i="9"/>
  <c r="M2339" i="9"/>
  <c r="K2339" i="9"/>
  <c r="L2339" i="9" s="1"/>
  <c r="Q2338" i="9"/>
  <c r="R2338" i="9" s="1"/>
  <c r="P2338" i="9"/>
  <c r="O2338" i="9"/>
  <c r="N2338" i="9"/>
  <c r="M2338" i="9"/>
  <c r="K2338" i="9"/>
  <c r="L2338" i="9" s="1"/>
  <c r="Q2337" i="9"/>
  <c r="R2337" i="9" s="1"/>
  <c r="P2337" i="9"/>
  <c r="O2337" i="9"/>
  <c r="N2337" i="9"/>
  <c r="M2337" i="9"/>
  <c r="K2337" i="9"/>
  <c r="L2337" i="9" s="1"/>
  <c r="Q2336" i="9"/>
  <c r="R2336" i="9" s="1"/>
  <c r="P2336" i="9"/>
  <c r="O2336" i="9"/>
  <c r="N2336" i="9"/>
  <c r="M2336" i="9"/>
  <c r="K2336" i="9"/>
  <c r="L2336" i="9" s="1"/>
  <c r="Q2335" i="9"/>
  <c r="R2335" i="9" s="1"/>
  <c r="P2335" i="9"/>
  <c r="O2335" i="9"/>
  <c r="N2335" i="9"/>
  <c r="M2335" i="9"/>
  <c r="K2335" i="9"/>
  <c r="L2335" i="9" s="1"/>
  <c r="Q2334" i="9"/>
  <c r="R2334" i="9" s="1"/>
  <c r="P2334" i="9"/>
  <c r="O2334" i="9"/>
  <c r="N2334" i="9"/>
  <c r="M2334" i="9"/>
  <c r="K2334" i="9"/>
  <c r="L2334" i="9" s="1"/>
  <c r="Q2333" i="9"/>
  <c r="R2333" i="9" s="1"/>
  <c r="P2333" i="9"/>
  <c r="O2333" i="9"/>
  <c r="N2333" i="9"/>
  <c r="M2333" i="9"/>
  <c r="K2333" i="9"/>
  <c r="L2333" i="9" s="1"/>
  <c r="Q2332" i="9"/>
  <c r="R2332" i="9" s="1"/>
  <c r="P2332" i="9"/>
  <c r="O2332" i="9"/>
  <c r="N2332" i="9"/>
  <c r="M2332" i="9"/>
  <c r="K2332" i="9"/>
  <c r="L2332" i="9" s="1"/>
  <c r="Q2331" i="9"/>
  <c r="R2331" i="9" s="1"/>
  <c r="P2331" i="9"/>
  <c r="O2331" i="9"/>
  <c r="N2331" i="9"/>
  <c r="M2331" i="9"/>
  <c r="K2331" i="9"/>
  <c r="L2331" i="9" s="1"/>
  <c r="Q2330" i="9"/>
  <c r="R2330" i="9" s="1"/>
  <c r="P2330" i="9"/>
  <c r="O2330" i="9"/>
  <c r="N2330" i="9"/>
  <c r="M2330" i="9"/>
  <c r="K2330" i="9"/>
  <c r="L2330" i="9" s="1"/>
  <c r="Q2329" i="9"/>
  <c r="R2329" i="9" s="1"/>
  <c r="P2329" i="9"/>
  <c r="O2329" i="9"/>
  <c r="N2329" i="9"/>
  <c r="M2329" i="9"/>
  <c r="K2329" i="9"/>
  <c r="L2329" i="9" s="1"/>
  <c r="Q2328" i="9"/>
  <c r="R2328" i="9" s="1"/>
  <c r="P2328" i="9"/>
  <c r="O2328" i="9"/>
  <c r="N2328" i="9"/>
  <c r="M2328" i="9"/>
  <c r="K2328" i="9"/>
  <c r="L2328" i="9" s="1"/>
  <c r="Q2327" i="9"/>
  <c r="R2327" i="9" s="1"/>
  <c r="P2327" i="9"/>
  <c r="O2327" i="9"/>
  <c r="N2327" i="9"/>
  <c r="M2327" i="9"/>
  <c r="K2327" i="9"/>
  <c r="L2327" i="9" s="1"/>
  <c r="Q2326" i="9"/>
  <c r="R2326" i="9" s="1"/>
  <c r="P2326" i="9"/>
  <c r="O2326" i="9"/>
  <c r="N2326" i="9"/>
  <c r="M2326" i="9"/>
  <c r="K2326" i="9"/>
  <c r="L2326" i="9" s="1"/>
  <c r="Q2325" i="9"/>
  <c r="R2325" i="9" s="1"/>
  <c r="P2325" i="9"/>
  <c r="O2325" i="9"/>
  <c r="N2325" i="9"/>
  <c r="M2325" i="9"/>
  <c r="K2325" i="9"/>
  <c r="L2325" i="9" s="1"/>
  <c r="Q2324" i="9"/>
  <c r="R2324" i="9" s="1"/>
  <c r="P2324" i="9"/>
  <c r="O2324" i="9"/>
  <c r="N2324" i="9"/>
  <c r="M2324" i="9"/>
  <c r="K2324" i="9"/>
  <c r="L2324" i="9" s="1"/>
  <c r="Q2323" i="9"/>
  <c r="R2323" i="9" s="1"/>
  <c r="P2323" i="9"/>
  <c r="O2323" i="9"/>
  <c r="N2323" i="9"/>
  <c r="M2323" i="9"/>
  <c r="K2323" i="9"/>
  <c r="L2323" i="9" s="1"/>
  <c r="Q2322" i="9"/>
  <c r="R2322" i="9" s="1"/>
  <c r="P2322" i="9"/>
  <c r="O2322" i="9"/>
  <c r="N2322" i="9"/>
  <c r="M2322" i="9"/>
  <c r="K2322" i="9"/>
  <c r="L2322" i="9" s="1"/>
  <c r="Q2321" i="9"/>
  <c r="R2321" i="9" s="1"/>
  <c r="P2321" i="9"/>
  <c r="O2321" i="9"/>
  <c r="N2321" i="9"/>
  <c r="M2321" i="9"/>
  <c r="K2321" i="9"/>
  <c r="L2321" i="9" s="1"/>
  <c r="Q2320" i="9"/>
  <c r="R2320" i="9" s="1"/>
  <c r="P2320" i="9"/>
  <c r="O2320" i="9"/>
  <c r="N2320" i="9"/>
  <c r="M2320" i="9"/>
  <c r="K2320" i="9"/>
  <c r="L2320" i="9" s="1"/>
  <c r="Q2319" i="9"/>
  <c r="R2319" i="9" s="1"/>
  <c r="P2319" i="9"/>
  <c r="O2319" i="9"/>
  <c r="N2319" i="9"/>
  <c r="M2319" i="9"/>
  <c r="K2319" i="9"/>
  <c r="L2319" i="9" s="1"/>
  <c r="Q2318" i="9"/>
  <c r="R2318" i="9" s="1"/>
  <c r="P2318" i="9"/>
  <c r="O2318" i="9"/>
  <c r="N2318" i="9"/>
  <c r="M2318" i="9"/>
  <c r="K2318" i="9"/>
  <c r="L2318" i="9" s="1"/>
  <c r="Q2317" i="9"/>
  <c r="R2317" i="9" s="1"/>
  <c r="P2317" i="9"/>
  <c r="O2317" i="9"/>
  <c r="N2317" i="9"/>
  <c r="M2317" i="9"/>
  <c r="K2317" i="9"/>
  <c r="L2317" i="9" s="1"/>
  <c r="Q2316" i="9"/>
  <c r="R2316" i="9" s="1"/>
  <c r="P2316" i="9"/>
  <c r="O2316" i="9"/>
  <c r="N2316" i="9"/>
  <c r="M2316" i="9"/>
  <c r="K2316" i="9"/>
  <c r="L2316" i="9" s="1"/>
  <c r="Q2315" i="9"/>
  <c r="R2315" i="9" s="1"/>
  <c r="P2315" i="9"/>
  <c r="O2315" i="9"/>
  <c r="N2315" i="9"/>
  <c r="M2315" i="9"/>
  <c r="K2315" i="9"/>
  <c r="L2315" i="9" s="1"/>
  <c r="Q2314" i="9"/>
  <c r="R2314" i="9" s="1"/>
  <c r="P2314" i="9"/>
  <c r="O2314" i="9"/>
  <c r="N2314" i="9"/>
  <c r="M2314" i="9"/>
  <c r="K2314" i="9"/>
  <c r="L2314" i="9" s="1"/>
  <c r="Q2313" i="9"/>
  <c r="R2313" i="9" s="1"/>
  <c r="P2313" i="9"/>
  <c r="O2313" i="9"/>
  <c r="N2313" i="9"/>
  <c r="M2313" i="9"/>
  <c r="K2313" i="9"/>
  <c r="L2313" i="9" s="1"/>
  <c r="Q2312" i="9"/>
  <c r="R2312" i="9" s="1"/>
  <c r="P2312" i="9"/>
  <c r="O2312" i="9"/>
  <c r="N2312" i="9"/>
  <c r="M2312" i="9"/>
  <c r="K2312" i="9"/>
  <c r="L2312" i="9" s="1"/>
  <c r="Q2311" i="9"/>
  <c r="R2311" i="9" s="1"/>
  <c r="P2311" i="9"/>
  <c r="O2311" i="9"/>
  <c r="N2311" i="9"/>
  <c r="M2311" i="9"/>
  <c r="K2311" i="9"/>
  <c r="L2311" i="9" s="1"/>
  <c r="Q2310" i="9"/>
  <c r="R2310" i="9" s="1"/>
  <c r="P2310" i="9"/>
  <c r="O2310" i="9"/>
  <c r="N2310" i="9"/>
  <c r="M2310" i="9"/>
  <c r="K2310" i="9"/>
  <c r="L2310" i="9" s="1"/>
  <c r="Q2309" i="9"/>
  <c r="R2309" i="9" s="1"/>
  <c r="P2309" i="9"/>
  <c r="O2309" i="9"/>
  <c r="N2309" i="9"/>
  <c r="M2309" i="9"/>
  <c r="K2309" i="9"/>
  <c r="L2309" i="9" s="1"/>
  <c r="Q2308" i="9"/>
  <c r="R2308" i="9" s="1"/>
  <c r="P2308" i="9"/>
  <c r="O2308" i="9"/>
  <c r="N2308" i="9"/>
  <c r="M2308" i="9"/>
  <c r="K2308" i="9"/>
  <c r="L2308" i="9" s="1"/>
  <c r="Q2307" i="9"/>
  <c r="R2307" i="9" s="1"/>
  <c r="P2307" i="9"/>
  <c r="O2307" i="9"/>
  <c r="N2307" i="9"/>
  <c r="M2307" i="9"/>
  <c r="K2307" i="9"/>
  <c r="L2307" i="9" s="1"/>
  <c r="Q2306" i="9"/>
  <c r="R2306" i="9" s="1"/>
  <c r="P2306" i="9"/>
  <c r="O2306" i="9"/>
  <c r="N2306" i="9"/>
  <c r="M2306" i="9"/>
  <c r="K2306" i="9"/>
  <c r="L2306" i="9" s="1"/>
  <c r="Q2305" i="9"/>
  <c r="R2305" i="9" s="1"/>
  <c r="P2305" i="9"/>
  <c r="O2305" i="9"/>
  <c r="N2305" i="9"/>
  <c r="M2305" i="9"/>
  <c r="K2305" i="9"/>
  <c r="L2305" i="9" s="1"/>
  <c r="Q2304" i="9"/>
  <c r="R2304" i="9" s="1"/>
  <c r="P2304" i="9"/>
  <c r="O2304" i="9"/>
  <c r="N2304" i="9"/>
  <c r="M2304" i="9"/>
  <c r="K2304" i="9"/>
  <c r="L2304" i="9" s="1"/>
  <c r="Q2303" i="9"/>
  <c r="R2303" i="9" s="1"/>
  <c r="P2303" i="9"/>
  <c r="O2303" i="9"/>
  <c r="N2303" i="9"/>
  <c r="M2303" i="9"/>
  <c r="K2303" i="9"/>
  <c r="L2303" i="9" s="1"/>
  <c r="Q2302" i="9"/>
  <c r="R2302" i="9" s="1"/>
  <c r="P2302" i="9"/>
  <c r="O2302" i="9"/>
  <c r="N2302" i="9"/>
  <c r="M2302" i="9"/>
  <c r="K2302" i="9"/>
  <c r="L2302" i="9" s="1"/>
  <c r="Q2301" i="9"/>
  <c r="R2301" i="9" s="1"/>
  <c r="P2301" i="9"/>
  <c r="O2301" i="9"/>
  <c r="N2301" i="9"/>
  <c r="M2301" i="9"/>
  <c r="K2301" i="9"/>
  <c r="L2301" i="9" s="1"/>
  <c r="Q2300" i="9"/>
  <c r="R2300" i="9" s="1"/>
  <c r="P2300" i="9"/>
  <c r="O2300" i="9"/>
  <c r="N2300" i="9"/>
  <c r="M2300" i="9"/>
  <c r="K2300" i="9"/>
  <c r="L2300" i="9" s="1"/>
  <c r="Q2299" i="9"/>
  <c r="R2299" i="9" s="1"/>
  <c r="P2299" i="9"/>
  <c r="O2299" i="9"/>
  <c r="N2299" i="9"/>
  <c r="M2299" i="9"/>
  <c r="K2299" i="9"/>
  <c r="L2299" i="9" s="1"/>
  <c r="Q2298" i="9"/>
  <c r="R2298" i="9" s="1"/>
  <c r="P2298" i="9"/>
  <c r="O2298" i="9"/>
  <c r="N2298" i="9"/>
  <c r="M2298" i="9"/>
  <c r="K2298" i="9"/>
  <c r="L2298" i="9" s="1"/>
  <c r="K2297" i="9"/>
  <c r="L2297" i="9" s="1"/>
  <c r="T2296" i="9"/>
  <c r="R2296" i="9"/>
  <c r="P2296" i="9"/>
  <c r="O2296" i="9"/>
  <c r="M2296" i="9"/>
  <c r="N2296" i="9" s="1"/>
  <c r="K2296" i="9"/>
  <c r="L2296" i="9" s="1"/>
  <c r="S2295" i="9"/>
  <c r="T2295" i="9" s="1"/>
  <c r="R2295" i="9"/>
  <c r="P2295" i="9"/>
  <c r="O2295" i="9"/>
  <c r="N2295" i="9"/>
  <c r="M2295" i="9"/>
  <c r="L2295" i="9"/>
  <c r="K2295" i="9"/>
  <c r="S2294" i="9"/>
  <c r="T2294" i="9" s="1"/>
  <c r="R2294" i="9"/>
  <c r="O2294" i="9"/>
  <c r="P2294" i="9" s="1"/>
  <c r="M2294" i="9"/>
  <c r="N2294" i="9" s="1"/>
  <c r="L2294" i="9"/>
  <c r="K2294" i="9"/>
  <c r="S2293" i="9"/>
  <c r="T2293" i="9" s="1"/>
  <c r="R2293" i="9"/>
  <c r="P2293" i="9"/>
  <c r="O2293" i="9"/>
  <c r="N2293" i="9"/>
  <c r="M2293" i="9"/>
  <c r="K2293" i="9"/>
  <c r="L2293" i="9" s="1"/>
  <c r="S2292" i="9"/>
  <c r="T2292" i="9" s="1"/>
  <c r="R2292" i="9"/>
  <c r="O2292" i="9"/>
  <c r="P2292" i="9" s="1"/>
  <c r="N2292" i="9"/>
  <c r="M2292" i="9"/>
  <c r="L2292" i="9"/>
  <c r="K2292" i="9"/>
  <c r="S2291" i="9"/>
  <c r="T2291" i="9" s="1"/>
  <c r="R2291" i="9"/>
  <c r="P2291" i="9"/>
  <c r="O2291" i="9"/>
  <c r="M2291" i="9"/>
  <c r="N2291" i="9" s="1"/>
  <c r="L2291" i="9"/>
  <c r="K2291" i="9"/>
  <c r="T2290" i="9"/>
  <c r="S2290" i="9"/>
  <c r="R2290" i="9"/>
  <c r="P2290" i="9"/>
  <c r="O2290" i="9"/>
  <c r="N2290" i="9"/>
  <c r="M2290" i="9"/>
  <c r="K2290" i="9"/>
  <c r="L2290" i="9" s="1"/>
  <c r="S2289" i="9"/>
  <c r="T2289" i="9" s="1"/>
  <c r="R2289" i="9"/>
  <c r="O2289" i="9"/>
  <c r="P2289" i="9" s="1"/>
  <c r="N2289" i="9"/>
  <c r="M2289" i="9"/>
  <c r="L2289" i="9"/>
  <c r="K2289" i="9"/>
  <c r="T2288" i="9"/>
  <c r="S2288" i="9"/>
  <c r="R2288" i="9"/>
  <c r="P2288" i="9"/>
  <c r="O2288" i="9"/>
  <c r="M2288" i="9"/>
  <c r="N2288" i="9" s="1"/>
  <c r="K2288" i="9"/>
  <c r="L2288" i="9" s="1"/>
  <c r="S2287" i="9"/>
  <c r="T2287" i="9" s="1"/>
  <c r="R2287" i="9"/>
  <c r="P2287" i="9"/>
  <c r="O2287" i="9"/>
  <c r="N2287" i="9"/>
  <c r="M2287" i="9"/>
  <c r="L2287" i="9"/>
  <c r="K2287" i="9"/>
  <c r="S2286" i="9"/>
  <c r="T2286" i="9" s="1"/>
  <c r="R2286" i="9"/>
  <c r="O2286" i="9"/>
  <c r="P2286" i="9" s="1"/>
  <c r="M2286" i="9"/>
  <c r="N2286" i="9" s="1"/>
  <c r="L2286" i="9"/>
  <c r="K2286" i="9"/>
  <c r="T2285" i="9"/>
  <c r="S2285" i="9"/>
  <c r="R2285" i="9"/>
  <c r="P2285" i="9"/>
  <c r="O2285" i="9"/>
  <c r="N2285" i="9"/>
  <c r="M2285" i="9"/>
  <c r="K2285" i="9"/>
  <c r="L2285" i="9" s="1"/>
  <c r="T2284" i="9"/>
  <c r="S2284" i="9"/>
  <c r="R2284" i="9"/>
  <c r="O2284" i="9"/>
  <c r="P2284" i="9" s="1"/>
  <c r="N2284" i="9"/>
  <c r="M2284" i="9"/>
  <c r="L2284" i="9"/>
  <c r="K2284" i="9"/>
  <c r="S2283" i="9"/>
  <c r="T2283" i="9" s="1"/>
  <c r="R2283" i="9"/>
  <c r="P2283" i="9"/>
  <c r="O2283" i="9"/>
  <c r="M2283" i="9"/>
  <c r="N2283" i="9" s="1"/>
  <c r="L2283" i="9"/>
  <c r="K2283" i="9"/>
  <c r="T2282" i="9"/>
  <c r="S2282" i="9"/>
  <c r="R2282" i="9"/>
  <c r="P2282" i="9"/>
  <c r="O2282" i="9"/>
  <c r="N2282" i="9"/>
  <c r="M2282" i="9"/>
  <c r="K2282" i="9"/>
  <c r="L2282" i="9" s="1"/>
  <c r="S2281" i="9"/>
  <c r="T2281" i="9" s="1"/>
  <c r="R2281" i="9"/>
  <c r="O2281" i="9"/>
  <c r="P2281" i="9" s="1"/>
  <c r="N2281" i="9"/>
  <c r="M2281" i="9"/>
  <c r="L2281" i="9"/>
  <c r="K2281" i="9"/>
  <c r="T2280" i="9"/>
  <c r="S2280" i="9"/>
  <c r="R2280" i="9"/>
  <c r="P2280" i="9"/>
  <c r="O2280" i="9"/>
  <c r="M2280" i="9"/>
  <c r="N2280" i="9" s="1"/>
  <c r="K2280" i="9"/>
  <c r="L2280" i="9" s="1"/>
  <c r="S2279" i="9"/>
  <c r="T2279" i="9" s="1"/>
  <c r="R2279" i="9"/>
  <c r="P2279" i="9"/>
  <c r="O2279" i="9"/>
  <c r="N2279" i="9"/>
  <c r="M2279" i="9"/>
  <c r="L2279" i="9"/>
  <c r="K2279" i="9"/>
  <c r="S2278" i="9"/>
  <c r="T2278" i="9" s="1"/>
  <c r="R2278" i="9"/>
  <c r="O2278" i="9"/>
  <c r="P2278" i="9" s="1"/>
  <c r="M2278" i="9"/>
  <c r="N2278" i="9" s="1"/>
  <c r="L2278" i="9"/>
  <c r="K2278" i="9"/>
  <c r="S2277" i="9"/>
  <c r="T2277" i="9" s="1"/>
  <c r="R2277" i="9"/>
  <c r="P2277" i="9"/>
  <c r="O2277" i="9"/>
  <c r="N2277" i="9"/>
  <c r="M2277" i="9"/>
  <c r="K2277" i="9"/>
  <c r="L2277" i="9" s="1"/>
  <c r="S2276" i="9"/>
  <c r="T2276" i="9" s="1"/>
  <c r="R2276" i="9"/>
  <c r="O2276" i="9"/>
  <c r="P2276" i="9" s="1"/>
  <c r="N2276" i="9"/>
  <c r="M2276" i="9"/>
  <c r="L2276" i="9"/>
  <c r="K2276" i="9"/>
  <c r="S2275" i="9"/>
  <c r="T2275" i="9" s="1"/>
  <c r="R2275" i="9"/>
  <c r="P2275" i="9"/>
  <c r="O2275" i="9"/>
  <c r="M2275" i="9"/>
  <c r="N2275" i="9" s="1"/>
  <c r="L2275" i="9"/>
  <c r="K2275" i="9"/>
  <c r="T2274" i="9"/>
  <c r="S2274" i="9"/>
  <c r="R2274" i="9"/>
  <c r="P2274" i="9"/>
  <c r="O2274" i="9"/>
  <c r="N2274" i="9"/>
  <c r="M2274" i="9"/>
  <c r="K2274" i="9"/>
  <c r="L2274" i="9" s="1"/>
  <c r="S2273" i="9"/>
  <c r="T2273" i="9" s="1"/>
  <c r="R2273" i="9"/>
  <c r="O2273" i="9"/>
  <c r="P2273" i="9" s="1"/>
  <c r="N2273" i="9"/>
  <c r="M2273" i="9"/>
  <c r="L2273" i="9"/>
  <c r="K2273" i="9"/>
  <c r="R2272" i="9"/>
  <c r="Q2272" i="9"/>
  <c r="O2272" i="9"/>
  <c r="P2272" i="9" s="1"/>
  <c r="N2272" i="9"/>
  <c r="M2272" i="9"/>
  <c r="L2272" i="9"/>
  <c r="K2272" i="9"/>
  <c r="Q2271" i="9"/>
  <c r="R2271" i="9" s="1"/>
  <c r="O2271" i="9"/>
  <c r="P2271" i="9" s="1"/>
  <c r="N2271" i="9"/>
  <c r="M2271" i="9"/>
  <c r="L2271" i="9"/>
  <c r="K2271" i="9"/>
  <c r="R2270" i="9"/>
  <c r="Q2270" i="9"/>
  <c r="O2270" i="9"/>
  <c r="P2270" i="9" s="1"/>
  <c r="N2270" i="9"/>
  <c r="M2270" i="9"/>
  <c r="L2270" i="9"/>
  <c r="K2270" i="9"/>
  <c r="R2269" i="9"/>
  <c r="Q2269" i="9"/>
  <c r="O2269" i="9"/>
  <c r="P2269" i="9" s="1"/>
  <c r="N2269" i="9"/>
  <c r="M2269" i="9"/>
  <c r="L2269" i="9"/>
  <c r="K2269" i="9"/>
  <c r="R2268" i="9"/>
  <c r="Q2268" i="9"/>
  <c r="O2268" i="9"/>
  <c r="P2268" i="9" s="1"/>
  <c r="N2268" i="9"/>
  <c r="M2268" i="9"/>
  <c r="L2268" i="9"/>
  <c r="K2268" i="9"/>
  <c r="Q2267" i="9"/>
  <c r="R2267" i="9" s="1"/>
  <c r="O2267" i="9"/>
  <c r="P2267" i="9" s="1"/>
  <c r="N2267" i="9"/>
  <c r="M2267" i="9"/>
  <c r="L2267" i="9"/>
  <c r="K2267" i="9"/>
  <c r="Q2266" i="9"/>
  <c r="R2266" i="9" s="1"/>
  <c r="O2266" i="9"/>
  <c r="P2266" i="9" s="1"/>
  <c r="N2266" i="9"/>
  <c r="M2266" i="9"/>
  <c r="L2266" i="9"/>
  <c r="K2266" i="9"/>
  <c r="R2265" i="9"/>
  <c r="Q2265" i="9"/>
  <c r="O2265" i="9"/>
  <c r="P2265" i="9" s="1"/>
  <c r="N2265" i="9"/>
  <c r="M2265" i="9"/>
  <c r="L2265" i="9"/>
  <c r="K2265" i="9"/>
  <c r="R2264" i="9"/>
  <c r="Q2264" i="9"/>
  <c r="O2264" i="9"/>
  <c r="P2264" i="9" s="1"/>
  <c r="N2264" i="9"/>
  <c r="M2264" i="9"/>
  <c r="L2264" i="9"/>
  <c r="K2264" i="9"/>
  <c r="Q2263" i="9"/>
  <c r="R2263" i="9" s="1"/>
  <c r="O2263" i="9"/>
  <c r="P2263" i="9" s="1"/>
  <c r="N2263" i="9"/>
  <c r="M2263" i="9"/>
  <c r="L2263" i="9"/>
  <c r="K2263" i="9"/>
  <c r="R2262" i="9"/>
  <c r="Q2262" i="9"/>
  <c r="O2262" i="9"/>
  <c r="P2262" i="9" s="1"/>
  <c r="N2262" i="9"/>
  <c r="M2262" i="9"/>
  <c r="L2262" i="9"/>
  <c r="K2262" i="9"/>
  <c r="R2261" i="9"/>
  <c r="Q2261" i="9"/>
  <c r="O2261" i="9"/>
  <c r="P2261" i="9" s="1"/>
  <c r="N2261" i="9"/>
  <c r="M2261" i="9"/>
  <c r="L2261" i="9"/>
  <c r="K2261" i="9"/>
  <c r="R2260" i="9"/>
  <c r="Q2260" i="9"/>
  <c r="O2260" i="9"/>
  <c r="P2260" i="9" s="1"/>
  <c r="N2260" i="9"/>
  <c r="M2260" i="9"/>
  <c r="L2260" i="9"/>
  <c r="K2260" i="9"/>
  <c r="Q2259" i="9"/>
  <c r="R2259" i="9" s="1"/>
  <c r="O2259" i="9"/>
  <c r="P2259" i="9" s="1"/>
  <c r="N2259" i="9"/>
  <c r="M2259" i="9"/>
  <c r="L2259" i="9"/>
  <c r="K2259" i="9"/>
  <c r="Q2258" i="9"/>
  <c r="R2258" i="9" s="1"/>
  <c r="O2258" i="9"/>
  <c r="P2258" i="9" s="1"/>
  <c r="N2258" i="9"/>
  <c r="M2258" i="9"/>
  <c r="L2258" i="9"/>
  <c r="K2258" i="9"/>
  <c r="R2257" i="9"/>
  <c r="Q2257" i="9"/>
  <c r="O2257" i="9"/>
  <c r="P2257" i="9" s="1"/>
  <c r="N2257" i="9"/>
  <c r="M2257" i="9"/>
  <c r="L2257" i="9"/>
  <c r="K2257" i="9"/>
  <c r="R2256" i="9"/>
  <c r="Q2256" i="9"/>
  <c r="O2256" i="9"/>
  <c r="P2256" i="9" s="1"/>
  <c r="N2256" i="9"/>
  <c r="M2256" i="9"/>
  <c r="L2256" i="9"/>
  <c r="K2256" i="9"/>
  <c r="Q2255" i="9"/>
  <c r="R2255" i="9" s="1"/>
  <c r="O2255" i="9"/>
  <c r="P2255" i="9" s="1"/>
  <c r="N2255" i="9"/>
  <c r="M2255" i="9"/>
  <c r="L2255" i="9"/>
  <c r="K2255" i="9"/>
  <c r="R2254" i="9"/>
  <c r="Q2254" i="9"/>
  <c r="O2254" i="9"/>
  <c r="P2254" i="9" s="1"/>
  <c r="N2254" i="9"/>
  <c r="M2254" i="9"/>
  <c r="L2254" i="9"/>
  <c r="K2254" i="9"/>
  <c r="R2253" i="9"/>
  <c r="Q2253" i="9"/>
  <c r="O2253" i="9"/>
  <c r="P2253" i="9" s="1"/>
  <c r="N2253" i="9"/>
  <c r="M2253" i="9"/>
  <c r="L2253" i="9"/>
  <c r="K2253" i="9"/>
  <c r="R2252" i="9"/>
  <c r="Q2252" i="9"/>
  <c r="O2252" i="9"/>
  <c r="P2252" i="9" s="1"/>
  <c r="N2252" i="9"/>
  <c r="M2252" i="9"/>
  <c r="L2252" i="9"/>
  <c r="K2252" i="9"/>
  <c r="Q2251" i="9"/>
  <c r="R2251" i="9" s="1"/>
  <c r="O2251" i="9"/>
  <c r="P2251" i="9" s="1"/>
  <c r="N2251" i="9"/>
  <c r="M2251" i="9"/>
  <c r="L2251" i="9"/>
  <c r="K2251" i="9"/>
  <c r="Q2250" i="9"/>
  <c r="R2250" i="9" s="1"/>
  <c r="O2250" i="9"/>
  <c r="P2250" i="9" s="1"/>
  <c r="N2250" i="9"/>
  <c r="M2250" i="9"/>
  <c r="L2250" i="9"/>
  <c r="K2250" i="9"/>
  <c r="R2249" i="9"/>
  <c r="Q2249" i="9"/>
  <c r="O2249" i="9"/>
  <c r="P2249" i="9" s="1"/>
  <c r="N2249" i="9"/>
  <c r="M2249" i="9"/>
  <c r="L2249" i="9"/>
  <c r="K2249" i="9"/>
  <c r="R2248" i="9"/>
  <c r="Q2248" i="9"/>
  <c r="O2248" i="9"/>
  <c r="P2248" i="9" s="1"/>
  <c r="N2248" i="9"/>
  <c r="M2248" i="9"/>
  <c r="L2248" i="9"/>
  <c r="K2248" i="9"/>
  <c r="Q2247" i="9"/>
  <c r="R2247" i="9" s="1"/>
  <c r="O2247" i="9"/>
  <c r="P2247" i="9" s="1"/>
  <c r="N2247" i="9"/>
  <c r="M2247" i="9"/>
  <c r="L2247" i="9"/>
  <c r="K2247" i="9"/>
  <c r="R2246" i="9"/>
  <c r="Q2246" i="9"/>
  <c r="O2246" i="9"/>
  <c r="P2246" i="9" s="1"/>
  <c r="N2246" i="9"/>
  <c r="M2246" i="9"/>
  <c r="L2246" i="9"/>
  <c r="K2246" i="9"/>
  <c r="R2245" i="9"/>
  <c r="Q2245" i="9"/>
  <c r="O2245" i="9"/>
  <c r="P2245" i="9" s="1"/>
  <c r="N2245" i="9"/>
  <c r="M2245" i="9"/>
  <c r="L2245" i="9"/>
  <c r="K2245" i="9"/>
  <c r="R2244" i="9"/>
  <c r="Q2244" i="9"/>
  <c r="O2244" i="9"/>
  <c r="P2244" i="9" s="1"/>
  <c r="N2244" i="9"/>
  <c r="M2244" i="9"/>
  <c r="L2244" i="9"/>
  <c r="K2244" i="9"/>
  <c r="Q2243" i="9"/>
  <c r="R2243" i="9" s="1"/>
  <c r="O2243" i="9"/>
  <c r="P2243" i="9" s="1"/>
  <c r="N2243" i="9"/>
  <c r="M2243" i="9"/>
  <c r="L2243" i="9"/>
  <c r="K2243" i="9"/>
  <c r="Q2242" i="9"/>
  <c r="R2242" i="9" s="1"/>
  <c r="O2242" i="9"/>
  <c r="P2242" i="9" s="1"/>
  <c r="N2242" i="9"/>
  <c r="M2242" i="9"/>
  <c r="L2242" i="9"/>
  <c r="K2242" i="9"/>
  <c r="R2241" i="9"/>
  <c r="Q2241" i="9"/>
  <c r="O2241" i="9"/>
  <c r="P2241" i="9" s="1"/>
  <c r="N2241" i="9"/>
  <c r="M2241" i="9"/>
  <c r="L2241" i="9"/>
  <c r="K2241" i="9"/>
  <c r="R2240" i="9"/>
  <c r="Q2240" i="9"/>
  <c r="O2240" i="9"/>
  <c r="P2240" i="9" s="1"/>
  <c r="N2240" i="9"/>
  <c r="M2240" i="9"/>
  <c r="L2240" i="9"/>
  <c r="K2240" i="9"/>
  <c r="Q2239" i="9"/>
  <c r="R2239" i="9" s="1"/>
  <c r="O2239" i="9"/>
  <c r="P2239" i="9" s="1"/>
  <c r="N2239" i="9"/>
  <c r="M2239" i="9"/>
  <c r="L2239" i="9"/>
  <c r="K2239" i="9"/>
  <c r="R2238" i="9"/>
  <c r="Q2238" i="9"/>
  <c r="O2238" i="9"/>
  <c r="P2238" i="9" s="1"/>
  <c r="N2238" i="9"/>
  <c r="M2238" i="9"/>
  <c r="L2238" i="9"/>
  <c r="K2238" i="9"/>
  <c r="R2237" i="9"/>
  <c r="Q2237" i="9"/>
  <c r="O2237" i="9"/>
  <c r="P2237" i="9" s="1"/>
  <c r="N2237" i="9"/>
  <c r="M2237" i="9"/>
  <c r="L2237" i="9"/>
  <c r="K2237" i="9"/>
  <c r="R2236" i="9"/>
  <c r="Q2236" i="9"/>
  <c r="O2236" i="9"/>
  <c r="P2236" i="9" s="1"/>
  <c r="N2236" i="9"/>
  <c r="M2236" i="9"/>
  <c r="L2236" i="9"/>
  <c r="K2236" i="9"/>
  <c r="Q2235" i="9"/>
  <c r="R2235" i="9" s="1"/>
  <c r="O2235" i="9"/>
  <c r="P2235" i="9" s="1"/>
  <c r="N2235" i="9"/>
  <c r="M2235" i="9"/>
  <c r="L2235" i="9"/>
  <c r="K2235" i="9"/>
  <c r="Q2234" i="9"/>
  <c r="R2234" i="9" s="1"/>
  <c r="O2234" i="9"/>
  <c r="P2234" i="9" s="1"/>
  <c r="N2234" i="9"/>
  <c r="M2234" i="9"/>
  <c r="L2234" i="9"/>
  <c r="K2234" i="9"/>
  <c r="R2233" i="9"/>
  <c r="Q2233" i="9"/>
  <c r="O2233" i="9"/>
  <c r="P2233" i="9" s="1"/>
  <c r="N2233" i="9"/>
  <c r="M2233" i="9"/>
  <c r="L2233" i="9"/>
  <c r="K2233" i="9"/>
  <c r="R2232" i="9"/>
  <c r="Q2232" i="9"/>
  <c r="O2232" i="9"/>
  <c r="P2232" i="9" s="1"/>
  <c r="N2232" i="9"/>
  <c r="M2232" i="9"/>
  <c r="L2232" i="9"/>
  <c r="K2232" i="9"/>
  <c r="Q2231" i="9"/>
  <c r="R2231" i="9" s="1"/>
  <c r="O2231" i="9"/>
  <c r="P2231" i="9" s="1"/>
  <c r="N2231" i="9"/>
  <c r="M2231" i="9"/>
  <c r="L2231" i="9"/>
  <c r="K2231" i="9"/>
  <c r="Q2230" i="9"/>
  <c r="R2230" i="9" s="1"/>
  <c r="O2230" i="9"/>
  <c r="P2230" i="9" s="1"/>
  <c r="N2230" i="9"/>
  <c r="M2230" i="9"/>
  <c r="L2230" i="9"/>
  <c r="K2230" i="9"/>
  <c r="Q2229" i="9"/>
  <c r="R2229" i="9" s="1"/>
  <c r="O2229" i="9"/>
  <c r="P2229" i="9" s="1"/>
  <c r="N2229" i="9"/>
  <c r="M2229" i="9"/>
  <c r="L2229" i="9"/>
  <c r="K2229" i="9"/>
  <c r="Q2228" i="9"/>
  <c r="R2228" i="9" s="1"/>
  <c r="O2228" i="9"/>
  <c r="P2228" i="9" s="1"/>
  <c r="N2228" i="9"/>
  <c r="M2228" i="9"/>
  <c r="L2228" i="9"/>
  <c r="K2228" i="9"/>
  <c r="Q2227" i="9"/>
  <c r="R2227" i="9" s="1"/>
  <c r="O2227" i="9"/>
  <c r="P2227" i="9" s="1"/>
  <c r="N2227" i="9"/>
  <c r="M2227" i="9"/>
  <c r="L2227" i="9"/>
  <c r="K2227" i="9"/>
  <c r="Q2226" i="9"/>
  <c r="R2226" i="9" s="1"/>
  <c r="O2226" i="9"/>
  <c r="P2226" i="9" s="1"/>
  <c r="N2226" i="9"/>
  <c r="M2226" i="9"/>
  <c r="L2226" i="9"/>
  <c r="K2226" i="9"/>
  <c r="Q2225" i="9"/>
  <c r="R2225" i="9" s="1"/>
  <c r="O2225" i="9"/>
  <c r="P2225" i="9" s="1"/>
  <c r="N2225" i="9"/>
  <c r="M2225" i="9"/>
  <c r="L2225" i="9"/>
  <c r="K2225" i="9"/>
  <c r="R2224" i="9"/>
  <c r="Q2224" i="9"/>
  <c r="O2224" i="9"/>
  <c r="P2224" i="9" s="1"/>
  <c r="N2224" i="9"/>
  <c r="M2224" i="9"/>
  <c r="L2224" i="9"/>
  <c r="K2224" i="9"/>
  <c r="Q2223" i="9"/>
  <c r="R2223" i="9" s="1"/>
  <c r="O2223" i="9"/>
  <c r="P2223" i="9" s="1"/>
  <c r="N2223" i="9"/>
  <c r="M2223" i="9"/>
  <c r="L2223" i="9"/>
  <c r="K2223" i="9"/>
  <c r="Q2222" i="9"/>
  <c r="R2222" i="9" s="1"/>
  <c r="O2222" i="9"/>
  <c r="P2222" i="9" s="1"/>
  <c r="N2222" i="9"/>
  <c r="M2222" i="9"/>
  <c r="L2222" i="9"/>
  <c r="K2222" i="9"/>
  <c r="Q2221" i="9"/>
  <c r="R2221" i="9" s="1"/>
  <c r="O2221" i="9"/>
  <c r="P2221" i="9" s="1"/>
  <c r="N2221" i="9"/>
  <c r="M2221" i="9"/>
  <c r="L2221" i="9"/>
  <c r="K2221" i="9"/>
  <c r="R2220" i="9"/>
  <c r="Q2220" i="9"/>
  <c r="O2220" i="9"/>
  <c r="P2220" i="9" s="1"/>
  <c r="N2220" i="9"/>
  <c r="M2220" i="9"/>
  <c r="L2220" i="9"/>
  <c r="K2220" i="9"/>
  <c r="Q2219" i="9"/>
  <c r="R2219" i="9" s="1"/>
  <c r="O2219" i="9"/>
  <c r="P2219" i="9" s="1"/>
  <c r="N2219" i="9"/>
  <c r="M2219" i="9"/>
  <c r="L2219" i="9"/>
  <c r="K2219" i="9"/>
  <c r="Q2218" i="9"/>
  <c r="R2218" i="9" s="1"/>
  <c r="O2218" i="9"/>
  <c r="P2218" i="9" s="1"/>
  <c r="N2218" i="9"/>
  <c r="M2218" i="9"/>
  <c r="L2218" i="9"/>
  <c r="K2218" i="9"/>
  <c r="Q2217" i="9"/>
  <c r="R2217" i="9" s="1"/>
  <c r="O2217" i="9"/>
  <c r="P2217" i="9" s="1"/>
  <c r="N2217" i="9"/>
  <c r="M2217" i="9"/>
  <c r="L2217" i="9"/>
  <c r="K2217" i="9"/>
  <c r="R2216" i="9"/>
  <c r="Q2216" i="9"/>
  <c r="O2216" i="9"/>
  <c r="P2216" i="9" s="1"/>
  <c r="N2216" i="9"/>
  <c r="M2216" i="9"/>
  <c r="L2216" i="9"/>
  <c r="K2216" i="9"/>
  <c r="Q2215" i="9"/>
  <c r="R2215" i="9" s="1"/>
  <c r="O2215" i="9"/>
  <c r="P2215" i="9" s="1"/>
  <c r="N2215" i="9"/>
  <c r="M2215" i="9"/>
  <c r="L2215" i="9"/>
  <c r="K2215" i="9"/>
  <c r="Q2214" i="9"/>
  <c r="R2214" i="9" s="1"/>
  <c r="O2214" i="9"/>
  <c r="P2214" i="9" s="1"/>
  <c r="N2214" i="9"/>
  <c r="M2214" i="9"/>
  <c r="L2214" i="9"/>
  <c r="K2214" i="9"/>
  <c r="Q2213" i="9"/>
  <c r="R2213" i="9" s="1"/>
  <c r="O2213" i="9"/>
  <c r="P2213" i="9" s="1"/>
  <c r="N2213" i="9"/>
  <c r="M2213" i="9"/>
  <c r="L2213" i="9"/>
  <c r="K2213" i="9"/>
  <c r="Q2212" i="9"/>
  <c r="R2212" i="9" s="1"/>
  <c r="O2212" i="9"/>
  <c r="P2212" i="9" s="1"/>
  <c r="N2212" i="9"/>
  <c r="M2212" i="9"/>
  <c r="L2212" i="9"/>
  <c r="K2212" i="9"/>
  <c r="Q2211" i="9"/>
  <c r="R2211" i="9" s="1"/>
  <c r="O2211" i="9"/>
  <c r="P2211" i="9" s="1"/>
  <c r="N2211" i="9"/>
  <c r="M2211" i="9"/>
  <c r="L2211" i="9"/>
  <c r="K2211" i="9"/>
  <c r="Q2210" i="9"/>
  <c r="R2210" i="9" s="1"/>
  <c r="O2210" i="9"/>
  <c r="P2210" i="9" s="1"/>
  <c r="N2210" i="9"/>
  <c r="M2210" i="9"/>
  <c r="L2210" i="9"/>
  <c r="K2210" i="9"/>
  <c r="Q2209" i="9"/>
  <c r="R2209" i="9" s="1"/>
  <c r="O2209" i="9"/>
  <c r="P2209" i="9" s="1"/>
  <c r="N2209" i="9"/>
  <c r="M2209" i="9"/>
  <c r="L2209" i="9"/>
  <c r="K2209" i="9"/>
  <c r="R2208" i="9"/>
  <c r="Q2208" i="9"/>
  <c r="O2208" i="9"/>
  <c r="P2208" i="9" s="1"/>
  <c r="N2208" i="9"/>
  <c r="M2208" i="9"/>
  <c r="L2208" i="9"/>
  <c r="K2208" i="9"/>
  <c r="Q2207" i="9"/>
  <c r="R2207" i="9" s="1"/>
  <c r="O2207" i="9"/>
  <c r="P2207" i="9" s="1"/>
  <c r="N2207" i="9"/>
  <c r="M2207" i="9"/>
  <c r="L2207" i="9"/>
  <c r="K2207" i="9"/>
  <c r="Q2206" i="9"/>
  <c r="R2206" i="9" s="1"/>
  <c r="O2206" i="9"/>
  <c r="P2206" i="9" s="1"/>
  <c r="N2206" i="9"/>
  <c r="M2206" i="9"/>
  <c r="L2206" i="9"/>
  <c r="K2206" i="9"/>
  <c r="Q2205" i="9"/>
  <c r="R2205" i="9" s="1"/>
  <c r="O2205" i="9"/>
  <c r="P2205" i="9" s="1"/>
  <c r="N2205" i="9"/>
  <c r="M2205" i="9"/>
  <c r="L2205" i="9"/>
  <c r="K2205" i="9"/>
  <c r="R2204" i="9"/>
  <c r="Q2204" i="9"/>
  <c r="O2204" i="9"/>
  <c r="P2204" i="9" s="1"/>
  <c r="N2204" i="9"/>
  <c r="M2204" i="9"/>
  <c r="L2204" i="9"/>
  <c r="K2204" i="9"/>
  <c r="Q2203" i="9"/>
  <c r="R2203" i="9" s="1"/>
  <c r="O2203" i="9"/>
  <c r="P2203" i="9" s="1"/>
  <c r="N2203" i="9"/>
  <c r="M2203" i="9"/>
  <c r="L2203" i="9"/>
  <c r="K2203" i="9"/>
  <c r="Q2202" i="9"/>
  <c r="R2202" i="9" s="1"/>
  <c r="O2202" i="9"/>
  <c r="P2202" i="9" s="1"/>
  <c r="N2202" i="9"/>
  <c r="M2202" i="9"/>
  <c r="L2202" i="9"/>
  <c r="K2202" i="9"/>
  <c r="Q2201" i="9"/>
  <c r="R2201" i="9" s="1"/>
  <c r="O2201" i="9"/>
  <c r="P2201" i="9" s="1"/>
  <c r="N2201" i="9"/>
  <c r="M2201" i="9"/>
  <c r="L2201" i="9"/>
  <c r="K2201" i="9"/>
  <c r="R2200" i="9"/>
  <c r="Q2200" i="9"/>
  <c r="O2200" i="9"/>
  <c r="P2200" i="9" s="1"/>
  <c r="N2200" i="9"/>
  <c r="M2200" i="9"/>
  <c r="L2200" i="9"/>
  <c r="K2200" i="9"/>
  <c r="Q2199" i="9"/>
  <c r="R2199" i="9" s="1"/>
  <c r="O2199" i="9"/>
  <c r="P2199" i="9" s="1"/>
  <c r="N2199" i="9"/>
  <c r="M2199" i="9"/>
  <c r="L2199" i="9"/>
  <c r="K2199" i="9"/>
  <c r="Q2198" i="9"/>
  <c r="R2198" i="9" s="1"/>
  <c r="O2198" i="9"/>
  <c r="P2198" i="9" s="1"/>
  <c r="N2198" i="9"/>
  <c r="M2198" i="9"/>
  <c r="L2198" i="9"/>
  <c r="K2198" i="9"/>
  <c r="Q2197" i="9"/>
  <c r="R2197" i="9" s="1"/>
  <c r="O2197" i="9"/>
  <c r="P2197" i="9" s="1"/>
  <c r="N2197" i="9"/>
  <c r="M2197" i="9"/>
  <c r="L2197" i="9"/>
  <c r="K2197" i="9"/>
  <c r="Q2196" i="9"/>
  <c r="R2196" i="9" s="1"/>
  <c r="O2196" i="9"/>
  <c r="P2196" i="9" s="1"/>
  <c r="N2196" i="9"/>
  <c r="M2196" i="9"/>
  <c r="L2196" i="9"/>
  <c r="K2196" i="9"/>
  <c r="Q2195" i="9"/>
  <c r="R2195" i="9" s="1"/>
  <c r="O2195" i="9"/>
  <c r="P2195" i="9" s="1"/>
  <c r="N2195" i="9"/>
  <c r="M2195" i="9"/>
  <c r="L2195" i="9"/>
  <c r="K2195" i="9"/>
  <c r="Q2194" i="9"/>
  <c r="R2194" i="9" s="1"/>
  <c r="O2194" i="9"/>
  <c r="P2194" i="9" s="1"/>
  <c r="N2194" i="9"/>
  <c r="M2194" i="9"/>
  <c r="L2194" i="9"/>
  <c r="K2194" i="9"/>
  <c r="Q2193" i="9"/>
  <c r="R2193" i="9" s="1"/>
  <c r="O2193" i="9"/>
  <c r="P2193" i="9" s="1"/>
  <c r="N2193" i="9"/>
  <c r="M2193" i="9"/>
  <c r="L2193" i="9"/>
  <c r="K2193" i="9"/>
  <c r="R2192" i="9"/>
  <c r="Q2192" i="9"/>
  <c r="O2192" i="9"/>
  <c r="P2192" i="9" s="1"/>
  <c r="N2192" i="9"/>
  <c r="M2192" i="9"/>
  <c r="L2192" i="9"/>
  <c r="K2192" i="9"/>
  <c r="Q2191" i="9"/>
  <c r="R2191" i="9" s="1"/>
  <c r="O2191" i="9"/>
  <c r="P2191" i="9" s="1"/>
  <c r="N2191" i="9"/>
  <c r="M2191" i="9"/>
  <c r="L2191" i="9"/>
  <c r="K2191" i="9"/>
  <c r="Q2190" i="9"/>
  <c r="R2190" i="9" s="1"/>
  <c r="O2190" i="9"/>
  <c r="P2190" i="9" s="1"/>
  <c r="N2190" i="9"/>
  <c r="M2190" i="9"/>
  <c r="L2190" i="9"/>
  <c r="K2190" i="9"/>
  <c r="Q2189" i="9"/>
  <c r="R2189" i="9" s="1"/>
  <c r="O2189" i="9"/>
  <c r="P2189" i="9" s="1"/>
  <c r="N2189" i="9"/>
  <c r="M2189" i="9"/>
  <c r="L2189" i="9"/>
  <c r="K2189" i="9"/>
  <c r="R2188" i="9"/>
  <c r="Q2188" i="9"/>
  <c r="O2188" i="9"/>
  <c r="P2188" i="9" s="1"/>
  <c r="N2188" i="9"/>
  <c r="M2188" i="9"/>
  <c r="L2188" i="9"/>
  <c r="K2188" i="9"/>
  <c r="Q2187" i="9"/>
  <c r="R2187" i="9" s="1"/>
  <c r="O2187" i="9"/>
  <c r="P2187" i="9" s="1"/>
  <c r="N2187" i="9"/>
  <c r="M2187" i="9"/>
  <c r="L2187" i="9"/>
  <c r="K2187" i="9"/>
  <c r="Q2186" i="9"/>
  <c r="R2186" i="9" s="1"/>
  <c r="O2186" i="9"/>
  <c r="P2186" i="9" s="1"/>
  <c r="N2186" i="9"/>
  <c r="M2186" i="9"/>
  <c r="L2186" i="9"/>
  <c r="K2186" i="9"/>
  <c r="Q2185" i="9"/>
  <c r="R2185" i="9" s="1"/>
  <c r="O2185" i="9"/>
  <c r="P2185" i="9" s="1"/>
  <c r="N2185" i="9"/>
  <c r="M2185" i="9"/>
  <c r="L2185" i="9"/>
  <c r="K2185" i="9"/>
  <c r="R2184" i="9"/>
  <c r="Q2184" i="9"/>
  <c r="O2184" i="9"/>
  <c r="P2184" i="9" s="1"/>
  <c r="N2184" i="9"/>
  <c r="M2184" i="9"/>
  <c r="L2184" i="9"/>
  <c r="K2184" i="9"/>
  <c r="Q2183" i="9"/>
  <c r="R2183" i="9" s="1"/>
  <c r="O2183" i="9"/>
  <c r="P2183" i="9" s="1"/>
  <c r="N2183" i="9"/>
  <c r="M2183" i="9"/>
  <c r="L2183" i="9"/>
  <c r="K2183" i="9"/>
  <c r="Q2182" i="9"/>
  <c r="R2182" i="9" s="1"/>
  <c r="O2182" i="9"/>
  <c r="P2182" i="9" s="1"/>
  <c r="N2182" i="9"/>
  <c r="M2182" i="9"/>
  <c r="L2182" i="9"/>
  <c r="K2182" i="9"/>
  <c r="Q2181" i="9"/>
  <c r="R2181" i="9" s="1"/>
  <c r="O2181" i="9"/>
  <c r="P2181" i="9" s="1"/>
  <c r="N2181" i="9"/>
  <c r="M2181" i="9"/>
  <c r="L2181" i="9"/>
  <c r="K2181" i="9"/>
  <c r="Q2180" i="9"/>
  <c r="R2180" i="9" s="1"/>
  <c r="O2180" i="9"/>
  <c r="P2180" i="9" s="1"/>
  <c r="N2180" i="9"/>
  <c r="M2180" i="9"/>
  <c r="L2180" i="9"/>
  <c r="K2180" i="9"/>
  <c r="Q2179" i="9"/>
  <c r="R2179" i="9" s="1"/>
  <c r="O2179" i="9"/>
  <c r="P2179" i="9" s="1"/>
  <c r="N2179" i="9"/>
  <c r="M2179" i="9"/>
  <c r="L2179" i="9"/>
  <c r="K2179" i="9"/>
  <c r="Q2178" i="9"/>
  <c r="R2178" i="9" s="1"/>
  <c r="O2178" i="9"/>
  <c r="P2178" i="9" s="1"/>
  <c r="N2178" i="9"/>
  <c r="M2178" i="9"/>
  <c r="L2178" i="9"/>
  <c r="K2178" i="9"/>
  <c r="Q2177" i="9"/>
  <c r="R2177" i="9" s="1"/>
  <c r="O2177" i="9"/>
  <c r="P2177" i="9" s="1"/>
  <c r="N2177" i="9"/>
  <c r="M2177" i="9"/>
  <c r="L2177" i="9"/>
  <c r="K2177" i="9"/>
  <c r="R2176" i="9"/>
  <c r="Q2176" i="9"/>
  <c r="O2176" i="9"/>
  <c r="P2176" i="9" s="1"/>
  <c r="N2176" i="9"/>
  <c r="M2176" i="9"/>
  <c r="L2176" i="9"/>
  <c r="K2176" i="9"/>
  <c r="Q2175" i="9"/>
  <c r="R2175" i="9" s="1"/>
  <c r="O2175" i="9"/>
  <c r="P2175" i="9" s="1"/>
  <c r="N2175" i="9"/>
  <c r="M2175" i="9"/>
  <c r="L2175" i="9"/>
  <c r="K2175" i="9"/>
  <c r="Q2174" i="9"/>
  <c r="R2174" i="9" s="1"/>
  <c r="O2174" i="9"/>
  <c r="P2174" i="9" s="1"/>
  <c r="N2174" i="9"/>
  <c r="M2174" i="9"/>
  <c r="L2174" i="9"/>
  <c r="K2174" i="9"/>
  <c r="Q2173" i="9"/>
  <c r="R2173" i="9" s="1"/>
  <c r="O2173" i="9"/>
  <c r="P2173" i="9" s="1"/>
  <c r="N2173" i="9"/>
  <c r="M2173" i="9"/>
  <c r="L2173" i="9"/>
  <c r="K2173" i="9"/>
  <c r="R2172" i="9"/>
  <c r="Q2172" i="9"/>
  <c r="O2172" i="9"/>
  <c r="P2172" i="9" s="1"/>
  <c r="N2172" i="9"/>
  <c r="M2172" i="9"/>
  <c r="L2172" i="9"/>
  <c r="K2172" i="9"/>
  <c r="Q2171" i="9"/>
  <c r="R2171" i="9" s="1"/>
  <c r="O2171" i="9"/>
  <c r="P2171" i="9" s="1"/>
  <c r="N2171" i="9"/>
  <c r="M2171" i="9"/>
  <c r="L2171" i="9"/>
  <c r="K2171" i="9"/>
  <c r="Q2170" i="9"/>
  <c r="R2170" i="9" s="1"/>
  <c r="O2170" i="9"/>
  <c r="P2170" i="9" s="1"/>
  <c r="N2170" i="9"/>
  <c r="M2170" i="9"/>
  <c r="L2170" i="9"/>
  <c r="K2170" i="9"/>
  <c r="Q2169" i="9"/>
  <c r="R2169" i="9" s="1"/>
  <c r="O2169" i="9"/>
  <c r="P2169" i="9" s="1"/>
  <c r="N2169" i="9"/>
  <c r="M2169" i="9"/>
  <c r="L2169" i="9"/>
  <c r="K2169" i="9"/>
  <c r="R2168" i="9"/>
  <c r="Q2168" i="9"/>
  <c r="O2168" i="9"/>
  <c r="P2168" i="9" s="1"/>
  <c r="N2168" i="9"/>
  <c r="M2168" i="9"/>
  <c r="L2168" i="9"/>
  <c r="K2168" i="9"/>
  <c r="Q2167" i="9"/>
  <c r="R2167" i="9" s="1"/>
  <c r="O2167" i="9"/>
  <c r="P2167" i="9" s="1"/>
  <c r="N2167" i="9"/>
  <c r="M2167" i="9"/>
  <c r="L2167" i="9"/>
  <c r="K2167" i="9"/>
  <c r="Q2166" i="9"/>
  <c r="R2166" i="9" s="1"/>
  <c r="O2166" i="9"/>
  <c r="P2166" i="9" s="1"/>
  <c r="N2166" i="9"/>
  <c r="M2166" i="9"/>
  <c r="L2166" i="9"/>
  <c r="K2166" i="9"/>
  <c r="Q2165" i="9"/>
  <c r="R2165" i="9" s="1"/>
  <c r="O2165" i="9"/>
  <c r="P2165" i="9" s="1"/>
  <c r="N2165" i="9"/>
  <c r="M2165" i="9"/>
  <c r="L2165" i="9"/>
  <c r="K2165" i="9"/>
  <c r="Q2164" i="9"/>
  <c r="R2164" i="9" s="1"/>
  <c r="O2164" i="9"/>
  <c r="P2164" i="9" s="1"/>
  <c r="N2164" i="9"/>
  <c r="M2164" i="9"/>
  <c r="L2164" i="9"/>
  <c r="K2164" i="9"/>
  <c r="Q2163" i="9"/>
  <c r="R2163" i="9" s="1"/>
  <c r="O2163" i="9"/>
  <c r="P2163" i="9" s="1"/>
  <c r="N2163" i="9"/>
  <c r="M2163" i="9"/>
  <c r="L2163" i="9"/>
  <c r="K2163" i="9"/>
  <c r="Q2162" i="9"/>
  <c r="R2162" i="9" s="1"/>
  <c r="O2162" i="9"/>
  <c r="P2162" i="9" s="1"/>
  <c r="N2162" i="9"/>
  <c r="M2162" i="9"/>
  <c r="L2162" i="9"/>
  <c r="K2162" i="9"/>
  <c r="Q2161" i="9"/>
  <c r="R2161" i="9" s="1"/>
  <c r="O2161" i="9"/>
  <c r="P2161" i="9" s="1"/>
  <c r="N2161" i="9"/>
  <c r="M2161" i="9"/>
  <c r="L2161" i="9"/>
  <c r="K2161" i="9"/>
  <c r="R2160" i="9"/>
  <c r="Q2160" i="9"/>
  <c r="O2160" i="9"/>
  <c r="P2160" i="9" s="1"/>
  <c r="N2160" i="9"/>
  <c r="M2160" i="9"/>
  <c r="L2160" i="9"/>
  <c r="K2160" i="9"/>
  <c r="Q2159" i="9"/>
  <c r="R2159" i="9" s="1"/>
  <c r="O2159" i="9"/>
  <c r="P2159" i="9" s="1"/>
  <c r="N2159" i="9"/>
  <c r="M2159" i="9"/>
  <c r="L2159" i="9"/>
  <c r="K2159" i="9"/>
  <c r="Q2158" i="9"/>
  <c r="R2158" i="9" s="1"/>
  <c r="O2158" i="9"/>
  <c r="P2158" i="9" s="1"/>
  <c r="N2158" i="9"/>
  <c r="M2158" i="9"/>
  <c r="L2158" i="9"/>
  <c r="K2158" i="9"/>
  <c r="Q2157" i="9"/>
  <c r="R2157" i="9" s="1"/>
  <c r="O2157" i="9"/>
  <c r="P2157" i="9" s="1"/>
  <c r="N2157" i="9"/>
  <c r="M2157" i="9"/>
  <c r="L2157" i="9"/>
  <c r="K2157" i="9"/>
  <c r="R2156" i="9"/>
  <c r="Q2156" i="9"/>
  <c r="O2156" i="9"/>
  <c r="P2156" i="9" s="1"/>
  <c r="N2156" i="9"/>
  <c r="M2156" i="9"/>
  <c r="L2156" i="9"/>
  <c r="K2156" i="9"/>
  <c r="Q2155" i="9"/>
  <c r="R2155" i="9" s="1"/>
  <c r="O2155" i="9"/>
  <c r="P2155" i="9" s="1"/>
  <c r="N2155" i="9"/>
  <c r="M2155" i="9"/>
  <c r="L2155" i="9"/>
  <c r="K2155" i="9"/>
  <c r="Q2154" i="9"/>
  <c r="R2154" i="9" s="1"/>
  <c r="O2154" i="9"/>
  <c r="P2154" i="9" s="1"/>
  <c r="N2154" i="9"/>
  <c r="M2154" i="9"/>
  <c r="L2154" i="9"/>
  <c r="K2154" i="9"/>
  <c r="Q2153" i="9"/>
  <c r="R2153" i="9" s="1"/>
  <c r="O2153" i="9"/>
  <c r="P2153" i="9" s="1"/>
  <c r="N2153" i="9"/>
  <c r="M2153" i="9"/>
  <c r="L2153" i="9"/>
  <c r="K2153" i="9"/>
  <c r="R2152" i="9"/>
  <c r="Q2152" i="9"/>
  <c r="O2152" i="9"/>
  <c r="P2152" i="9" s="1"/>
  <c r="N2152" i="9"/>
  <c r="M2152" i="9"/>
  <c r="L2152" i="9"/>
  <c r="K2152" i="9"/>
  <c r="Q2151" i="9"/>
  <c r="R2151" i="9" s="1"/>
  <c r="O2151" i="9"/>
  <c r="P2151" i="9" s="1"/>
  <c r="N2151" i="9"/>
  <c r="M2151" i="9"/>
  <c r="L2151" i="9"/>
  <c r="K2151" i="9"/>
  <c r="Q2150" i="9"/>
  <c r="R2150" i="9" s="1"/>
  <c r="O2150" i="9"/>
  <c r="P2150" i="9" s="1"/>
  <c r="N2150" i="9"/>
  <c r="M2150" i="9"/>
  <c r="L2150" i="9"/>
  <c r="K2150" i="9"/>
  <c r="Q2149" i="9"/>
  <c r="R2149" i="9" s="1"/>
  <c r="O2149" i="9"/>
  <c r="P2149" i="9" s="1"/>
  <c r="N2149" i="9"/>
  <c r="M2149" i="9"/>
  <c r="L2149" i="9"/>
  <c r="K2149" i="9"/>
  <c r="Q2148" i="9"/>
  <c r="R2148" i="9" s="1"/>
  <c r="O2148" i="9"/>
  <c r="P2148" i="9" s="1"/>
  <c r="N2148" i="9"/>
  <c r="M2148" i="9"/>
  <c r="L2148" i="9"/>
  <c r="K2148" i="9"/>
  <c r="Q2147" i="9"/>
  <c r="R2147" i="9" s="1"/>
  <c r="O2147" i="9"/>
  <c r="P2147" i="9" s="1"/>
  <c r="N2147" i="9"/>
  <c r="M2147" i="9"/>
  <c r="L2147" i="9"/>
  <c r="K2147" i="9"/>
  <c r="Q2146" i="9"/>
  <c r="R2146" i="9" s="1"/>
  <c r="O2146" i="9"/>
  <c r="P2146" i="9" s="1"/>
  <c r="N2146" i="9"/>
  <c r="M2146" i="9"/>
  <c r="L2146" i="9"/>
  <c r="K2146" i="9"/>
  <c r="Q2145" i="9"/>
  <c r="R2145" i="9" s="1"/>
  <c r="O2145" i="9"/>
  <c r="P2145" i="9" s="1"/>
  <c r="N2145" i="9"/>
  <c r="M2145" i="9"/>
  <c r="L2145" i="9"/>
  <c r="K2145" i="9"/>
  <c r="R2144" i="9"/>
  <c r="Q2144" i="9"/>
  <c r="O2144" i="9"/>
  <c r="P2144" i="9" s="1"/>
  <c r="N2144" i="9"/>
  <c r="M2144" i="9"/>
  <c r="L2144" i="9"/>
  <c r="K2144" i="9"/>
  <c r="Q2143" i="9"/>
  <c r="R2143" i="9" s="1"/>
  <c r="O2143" i="9"/>
  <c r="P2143" i="9" s="1"/>
  <c r="N2143" i="9"/>
  <c r="M2143" i="9"/>
  <c r="L2143" i="9"/>
  <c r="K2143" i="9"/>
  <c r="Q2142" i="9"/>
  <c r="R2142" i="9" s="1"/>
  <c r="O2142" i="9"/>
  <c r="P2142" i="9" s="1"/>
  <c r="N2142" i="9"/>
  <c r="M2142" i="9"/>
  <c r="L2142" i="9"/>
  <c r="K2142" i="9"/>
  <c r="O2141" i="9"/>
  <c r="P2141" i="9" s="1"/>
  <c r="M2141" i="9"/>
  <c r="N2141" i="9" s="1"/>
  <c r="L2141" i="9"/>
  <c r="K2141" i="9"/>
  <c r="R2140" i="9"/>
  <c r="Q2140" i="9"/>
  <c r="P2140" i="9"/>
  <c r="O2140" i="9"/>
  <c r="M2140" i="9"/>
  <c r="N2140" i="9" s="1"/>
  <c r="L2140" i="9"/>
  <c r="K2140" i="9"/>
  <c r="Q2139" i="9"/>
  <c r="R2139" i="9" s="1"/>
  <c r="O2139" i="9"/>
  <c r="P2139" i="9" s="1"/>
  <c r="M2139" i="9"/>
  <c r="N2139" i="9" s="1"/>
  <c r="L2139" i="9"/>
  <c r="K2139" i="9"/>
  <c r="R2138" i="9"/>
  <c r="Q2138" i="9"/>
  <c r="P2138" i="9"/>
  <c r="O2138" i="9"/>
  <c r="M2138" i="9"/>
  <c r="N2138" i="9" s="1"/>
  <c r="L2138" i="9"/>
  <c r="K2138" i="9"/>
  <c r="R2137" i="9"/>
  <c r="Q2137" i="9"/>
  <c r="O2137" i="9"/>
  <c r="P2137" i="9" s="1"/>
  <c r="M2137" i="9"/>
  <c r="N2137" i="9" s="1"/>
  <c r="L2137" i="9"/>
  <c r="K2137" i="9"/>
  <c r="R2136" i="9"/>
  <c r="Q2136" i="9"/>
  <c r="P2136" i="9"/>
  <c r="O2136" i="9"/>
  <c r="M2136" i="9"/>
  <c r="N2136" i="9" s="1"/>
  <c r="L2136" i="9"/>
  <c r="K2136" i="9"/>
  <c r="R2135" i="9"/>
  <c r="Q2135" i="9"/>
  <c r="P2135" i="9"/>
  <c r="O2135" i="9"/>
  <c r="M2135" i="9"/>
  <c r="N2135" i="9" s="1"/>
  <c r="L2135" i="9"/>
  <c r="K2135" i="9"/>
  <c r="R2134" i="9"/>
  <c r="Q2134" i="9"/>
  <c r="O2134" i="9"/>
  <c r="P2134" i="9" s="1"/>
  <c r="M2134" i="9"/>
  <c r="N2134" i="9" s="1"/>
  <c r="L2134" i="9"/>
  <c r="K2134" i="9"/>
  <c r="Q2133" i="9"/>
  <c r="R2133" i="9" s="1"/>
  <c r="O2133" i="9"/>
  <c r="P2133" i="9" s="1"/>
  <c r="M2133" i="9"/>
  <c r="N2133" i="9" s="1"/>
  <c r="L2133" i="9"/>
  <c r="K2133" i="9"/>
  <c r="R2132" i="9"/>
  <c r="Q2132" i="9"/>
  <c r="P2132" i="9"/>
  <c r="O2132" i="9"/>
  <c r="M2132" i="9"/>
  <c r="N2132" i="9" s="1"/>
  <c r="L2132" i="9"/>
  <c r="K2132" i="9"/>
  <c r="Q2131" i="9"/>
  <c r="R2131" i="9" s="1"/>
  <c r="O2131" i="9"/>
  <c r="P2131" i="9" s="1"/>
  <c r="M2131" i="9"/>
  <c r="N2131" i="9" s="1"/>
  <c r="L2131" i="9"/>
  <c r="K2131" i="9"/>
  <c r="R2130" i="9"/>
  <c r="Q2130" i="9"/>
  <c r="P2130" i="9"/>
  <c r="O2130" i="9"/>
  <c r="M2130" i="9"/>
  <c r="N2130" i="9" s="1"/>
  <c r="L2130" i="9"/>
  <c r="K2130" i="9"/>
  <c r="L2129" i="9"/>
  <c r="K2129" i="9"/>
  <c r="S2128" i="9"/>
  <c r="T2128" i="9" s="1"/>
  <c r="R2128" i="9"/>
  <c r="P2128" i="9"/>
  <c r="O2128" i="9"/>
  <c r="M2128" i="9"/>
  <c r="N2128" i="9" s="1"/>
  <c r="K2128" i="9"/>
  <c r="L2128" i="9" s="1"/>
  <c r="T2127" i="9"/>
  <c r="S2127" i="9"/>
  <c r="R2127" i="9"/>
  <c r="P2127" i="9"/>
  <c r="O2127" i="9"/>
  <c r="N2127" i="9"/>
  <c r="M2127" i="9"/>
  <c r="L2127" i="9"/>
  <c r="K2127" i="9"/>
  <c r="S2126" i="9"/>
  <c r="T2126" i="9" s="1"/>
  <c r="R2126" i="9"/>
  <c r="O2126" i="9"/>
  <c r="P2126" i="9" s="1"/>
  <c r="M2126" i="9"/>
  <c r="N2126" i="9" s="1"/>
  <c r="L2126" i="9"/>
  <c r="K2126" i="9"/>
  <c r="S2125" i="9"/>
  <c r="T2125" i="9" s="1"/>
  <c r="R2125" i="9"/>
  <c r="P2125" i="9"/>
  <c r="O2125" i="9"/>
  <c r="N2125" i="9"/>
  <c r="M2125" i="9"/>
  <c r="K2125" i="9"/>
  <c r="L2125" i="9" s="1"/>
  <c r="S2124" i="9"/>
  <c r="T2124" i="9" s="1"/>
  <c r="R2124" i="9"/>
  <c r="O2124" i="9"/>
  <c r="P2124" i="9" s="1"/>
  <c r="N2124" i="9"/>
  <c r="M2124" i="9"/>
  <c r="L2124" i="9"/>
  <c r="K2124" i="9"/>
  <c r="S2123" i="9"/>
  <c r="T2123" i="9" s="1"/>
  <c r="R2123" i="9"/>
  <c r="O2123" i="9"/>
  <c r="P2123" i="9" s="1"/>
  <c r="M2123" i="9"/>
  <c r="N2123" i="9" s="1"/>
  <c r="L2123" i="9"/>
  <c r="K2123" i="9"/>
  <c r="T2122" i="9"/>
  <c r="S2122" i="9"/>
  <c r="R2122" i="9"/>
  <c r="P2122" i="9"/>
  <c r="O2122" i="9"/>
  <c r="N2122" i="9"/>
  <c r="M2122" i="9"/>
  <c r="K2122" i="9"/>
  <c r="L2122" i="9" s="1"/>
  <c r="S2121" i="9"/>
  <c r="T2121" i="9" s="1"/>
  <c r="R2121" i="9"/>
  <c r="O2121" i="9"/>
  <c r="P2121" i="9" s="1"/>
  <c r="N2121" i="9"/>
  <c r="M2121" i="9"/>
  <c r="L2121" i="9"/>
  <c r="K2121" i="9"/>
  <c r="S2120" i="9"/>
  <c r="T2120" i="9" s="1"/>
  <c r="R2120" i="9"/>
  <c r="P2120" i="9"/>
  <c r="O2120" i="9"/>
  <c r="M2120" i="9"/>
  <c r="N2120" i="9" s="1"/>
  <c r="K2120" i="9"/>
  <c r="L2120" i="9" s="1"/>
  <c r="T2119" i="9"/>
  <c r="S2119" i="9"/>
  <c r="R2119" i="9"/>
  <c r="P2119" i="9"/>
  <c r="O2119" i="9"/>
  <c r="N2119" i="9"/>
  <c r="M2119" i="9"/>
  <c r="K2119" i="9"/>
  <c r="L2119" i="9" s="1"/>
  <c r="S2118" i="9"/>
  <c r="T2118" i="9" s="1"/>
  <c r="R2118" i="9"/>
  <c r="O2118" i="9"/>
  <c r="P2118" i="9" s="1"/>
  <c r="M2118" i="9"/>
  <c r="N2118" i="9" s="1"/>
  <c r="L2118" i="9"/>
  <c r="K2118" i="9"/>
  <c r="T2117" i="9"/>
  <c r="S2117" i="9"/>
  <c r="R2117" i="9"/>
  <c r="P2117" i="9"/>
  <c r="O2117" i="9"/>
  <c r="N2117" i="9"/>
  <c r="M2117" i="9"/>
  <c r="K2117" i="9"/>
  <c r="L2117" i="9" s="1"/>
  <c r="T2116" i="9"/>
  <c r="S2116" i="9"/>
  <c r="R2116" i="9"/>
  <c r="O2116" i="9"/>
  <c r="P2116" i="9" s="1"/>
  <c r="N2116" i="9"/>
  <c r="M2116" i="9"/>
  <c r="L2116" i="9"/>
  <c r="K2116" i="9"/>
  <c r="S2115" i="9"/>
  <c r="T2115" i="9" s="1"/>
  <c r="R2115" i="9"/>
  <c r="O2115" i="9"/>
  <c r="P2115" i="9" s="1"/>
  <c r="M2115" i="9"/>
  <c r="N2115" i="9" s="1"/>
  <c r="L2115" i="9"/>
  <c r="K2115" i="9"/>
  <c r="S2114" i="9"/>
  <c r="T2114" i="9" s="1"/>
  <c r="R2114" i="9"/>
  <c r="P2114" i="9"/>
  <c r="O2114" i="9"/>
  <c r="N2114" i="9"/>
  <c r="M2114" i="9"/>
  <c r="K2114" i="9"/>
  <c r="L2114" i="9" s="1"/>
  <c r="S2113" i="9"/>
  <c r="T2113" i="9" s="1"/>
  <c r="R2113" i="9"/>
  <c r="O2113" i="9"/>
  <c r="P2113" i="9" s="1"/>
  <c r="N2113" i="9"/>
  <c r="M2113" i="9"/>
  <c r="L2113" i="9"/>
  <c r="K2113" i="9"/>
  <c r="S2112" i="9"/>
  <c r="T2112" i="9" s="1"/>
  <c r="R2112" i="9"/>
  <c r="P2112" i="9"/>
  <c r="O2112" i="9"/>
  <c r="M2112" i="9"/>
  <c r="N2112" i="9" s="1"/>
  <c r="K2112" i="9"/>
  <c r="L2112" i="9" s="1"/>
  <c r="S2111" i="9"/>
  <c r="T2111" i="9" s="1"/>
  <c r="R2111" i="9"/>
  <c r="P2111" i="9"/>
  <c r="O2111" i="9"/>
  <c r="N2111" i="9"/>
  <c r="M2111" i="9"/>
  <c r="L2111" i="9"/>
  <c r="K2111" i="9"/>
  <c r="S2110" i="9"/>
  <c r="T2110" i="9" s="1"/>
  <c r="R2110" i="9"/>
  <c r="O2110" i="9"/>
  <c r="P2110" i="9" s="1"/>
  <c r="M2110" i="9"/>
  <c r="N2110" i="9" s="1"/>
  <c r="L2110" i="9"/>
  <c r="K2110" i="9"/>
  <c r="T2109" i="9"/>
  <c r="S2109" i="9"/>
  <c r="R2109" i="9"/>
  <c r="P2109" i="9"/>
  <c r="O2109" i="9"/>
  <c r="N2109" i="9"/>
  <c r="M2109" i="9"/>
  <c r="K2109" i="9"/>
  <c r="L2109" i="9" s="1"/>
  <c r="T2108" i="9"/>
  <c r="S2108" i="9"/>
  <c r="R2108" i="9"/>
  <c r="O2108" i="9"/>
  <c r="P2108" i="9" s="1"/>
  <c r="N2108" i="9"/>
  <c r="M2108" i="9"/>
  <c r="L2108" i="9"/>
  <c r="K2108" i="9"/>
  <c r="Q2107" i="9"/>
  <c r="R2107" i="9" s="1"/>
  <c r="O2107" i="9"/>
  <c r="P2107" i="9" s="1"/>
  <c r="N2107" i="9"/>
  <c r="M2107" i="9"/>
  <c r="L2107" i="9"/>
  <c r="K2107" i="9"/>
  <c r="Q2106" i="9"/>
  <c r="R2106" i="9" s="1"/>
  <c r="O2106" i="9"/>
  <c r="P2106" i="9" s="1"/>
  <c r="N2106" i="9"/>
  <c r="M2106" i="9"/>
  <c r="L2106" i="9"/>
  <c r="K2106" i="9"/>
  <c r="Q2105" i="9"/>
  <c r="R2105" i="9" s="1"/>
  <c r="O2105" i="9"/>
  <c r="P2105" i="9" s="1"/>
  <c r="N2105" i="9"/>
  <c r="M2105" i="9"/>
  <c r="L2105" i="9"/>
  <c r="K2105" i="9"/>
  <c r="Q2104" i="9"/>
  <c r="R2104" i="9" s="1"/>
  <c r="O2104" i="9"/>
  <c r="P2104" i="9" s="1"/>
  <c r="N2104" i="9"/>
  <c r="M2104" i="9"/>
  <c r="L2104" i="9"/>
  <c r="K2104" i="9"/>
  <c r="Q2103" i="9"/>
  <c r="R2103" i="9" s="1"/>
  <c r="O2103" i="9"/>
  <c r="P2103" i="9" s="1"/>
  <c r="N2103" i="9"/>
  <c r="M2103" i="9"/>
  <c r="L2103" i="9"/>
  <c r="K2103" i="9"/>
  <c r="Q2102" i="9"/>
  <c r="R2102" i="9" s="1"/>
  <c r="O2102" i="9"/>
  <c r="P2102" i="9" s="1"/>
  <c r="N2102" i="9"/>
  <c r="M2102" i="9"/>
  <c r="L2102" i="9"/>
  <c r="K2102" i="9"/>
  <c r="Q2101" i="9"/>
  <c r="R2101" i="9" s="1"/>
  <c r="O2101" i="9"/>
  <c r="P2101" i="9" s="1"/>
  <c r="N2101" i="9"/>
  <c r="M2101" i="9"/>
  <c r="L2101" i="9"/>
  <c r="K2101" i="9"/>
  <c r="Q2100" i="9"/>
  <c r="R2100" i="9" s="1"/>
  <c r="O2100" i="9"/>
  <c r="P2100" i="9" s="1"/>
  <c r="N2100" i="9"/>
  <c r="M2100" i="9"/>
  <c r="L2100" i="9"/>
  <c r="K2100" i="9"/>
  <c r="Q2099" i="9"/>
  <c r="R2099" i="9" s="1"/>
  <c r="O2099" i="9"/>
  <c r="P2099" i="9" s="1"/>
  <c r="N2099" i="9"/>
  <c r="M2099" i="9"/>
  <c r="L2099" i="9"/>
  <c r="K2099" i="9"/>
  <c r="Q2098" i="9"/>
  <c r="R2098" i="9" s="1"/>
  <c r="O2098" i="9"/>
  <c r="P2098" i="9" s="1"/>
  <c r="N2098" i="9"/>
  <c r="M2098" i="9"/>
  <c r="L2098" i="9"/>
  <c r="K2098" i="9"/>
  <c r="Q2097" i="9"/>
  <c r="R2097" i="9" s="1"/>
  <c r="O2097" i="9"/>
  <c r="P2097" i="9" s="1"/>
  <c r="N2097" i="9"/>
  <c r="M2097" i="9"/>
  <c r="L2097" i="9"/>
  <c r="K2097" i="9"/>
  <c r="Q2096" i="9"/>
  <c r="R2096" i="9" s="1"/>
  <c r="O2096" i="9"/>
  <c r="P2096" i="9" s="1"/>
  <c r="N2096" i="9"/>
  <c r="M2096" i="9"/>
  <c r="L2096" i="9"/>
  <c r="K2096" i="9"/>
  <c r="Q2095" i="9"/>
  <c r="R2095" i="9" s="1"/>
  <c r="O2095" i="9"/>
  <c r="P2095" i="9" s="1"/>
  <c r="N2095" i="9"/>
  <c r="M2095" i="9"/>
  <c r="L2095" i="9"/>
  <c r="K2095" i="9"/>
  <c r="Q2094" i="9"/>
  <c r="R2094" i="9" s="1"/>
  <c r="O2094" i="9"/>
  <c r="P2094" i="9" s="1"/>
  <c r="N2094" i="9"/>
  <c r="M2094" i="9"/>
  <c r="L2094" i="9"/>
  <c r="K2094" i="9"/>
  <c r="Q2093" i="9"/>
  <c r="R2093" i="9" s="1"/>
  <c r="O2093" i="9"/>
  <c r="P2093" i="9" s="1"/>
  <c r="N2093" i="9"/>
  <c r="M2093" i="9"/>
  <c r="L2093" i="9"/>
  <c r="K2093" i="9"/>
  <c r="Q2092" i="9"/>
  <c r="R2092" i="9" s="1"/>
  <c r="O2092" i="9"/>
  <c r="P2092" i="9" s="1"/>
  <c r="N2092" i="9"/>
  <c r="M2092" i="9"/>
  <c r="L2092" i="9"/>
  <c r="K2092" i="9"/>
  <c r="Q2091" i="9"/>
  <c r="R2091" i="9" s="1"/>
  <c r="O2091" i="9"/>
  <c r="P2091" i="9" s="1"/>
  <c r="N2091" i="9"/>
  <c r="M2091" i="9"/>
  <c r="L2091" i="9"/>
  <c r="K2091" i="9"/>
  <c r="Q2090" i="9"/>
  <c r="R2090" i="9" s="1"/>
  <c r="O2090" i="9"/>
  <c r="P2090" i="9" s="1"/>
  <c r="N2090" i="9"/>
  <c r="M2090" i="9"/>
  <c r="L2090" i="9"/>
  <c r="K2090" i="9"/>
  <c r="Q2089" i="9"/>
  <c r="R2089" i="9" s="1"/>
  <c r="O2089" i="9"/>
  <c r="P2089" i="9" s="1"/>
  <c r="N2089" i="9"/>
  <c r="M2089" i="9"/>
  <c r="L2089" i="9"/>
  <c r="K2089" i="9"/>
  <c r="Q2088" i="9"/>
  <c r="R2088" i="9" s="1"/>
  <c r="O2088" i="9"/>
  <c r="P2088" i="9" s="1"/>
  <c r="N2088" i="9"/>
  <c r="M2088" i="9"/>
  <c r="L2088" i="9"/>
  <c r="K2088" i="9"/>
  <c r="Q2087" i="9"/>
  <c r="R2087" i="9" s="1"/>
  <c r="O2087" i="9"/>
  <c r="P2087" i="9" s="1"/>
  <c r="N2087" i="9"/>
  <c r="M2087" i="9"/>
  <c r="L2087" i="9"/>
  <c r="K2087" i="9"/>
  <c r="Q2086" i="9"/>
  <c r="R2086" i="9" s="1"/>
  <c r="O2086" i="9"/>
  <c r="P2086" i="9" s="1"/>
  <c r="N2086" i="9"/>
  <c r="M2086" i="9"/>
  <c r="L2086" i="9"/>
  <c r="K2086" i="9"/>
  <c r="Q2085" i="9"/>
  <c r="R2085" i="9" s="1"/>
  <c r="O2085" i="9"/>
  <c r="P2085" i="9" s="1"/>
  <c r="N2085" i="9"/>
  <c r="M2085" i="9"/>
  <c r="L2085" i="9"/>
  <c r="K2085" i="9"/>
  <c r="Q2084" i="9"/>
  <c r="R2084" i="9" s="1"/>
  <c r="O2084" i="9"/>
  <c r="P2084" i="9" s="1"/>
  <c r="N2084" i="9"/>
  <c r="M2084" i="9"/>
  <c r="L2084" i="9"/>
  <c r="K2084" i="9"/>
  <c r="Q2083" i="9"/>
  <c r="R2083" i="9" s="1"/>
  <c r="O2083" i="9"/>
  <c r="P2083" i="9" s="1"/>
  <c r="N2083" i="9"/>
  <c r="M2083" i="9"/>
  <c r="L2083" i="9"/>
  <c r="K2083" i="9"/>
  <c r="Q2082" i="9"/>
  <c r="R2082" i="9" s="1"/>
  <c r="O2082" i="9"/>
  <c r="P2082" i="9" s="1"/>
  <c r="N2082" i="9"/>
  <c r="M2082" i="9"/>
  <c r="L2082" i="9"/>
  <c r="K2082" i="9"/>
  <c r="Q2081" i="9"/>
  <c r="R2081" i="9" s="1"/>
  <c r="O2081" i="9"/>
  <c r="P2081" i="9" s="1"/>
  <c r="N2081" i="9"/>
  <c r="M2081" i="9"/>
  <c r="L2081" i="9"/>
  <c r="K2081" i="9"/>
  <c r="Q2080" i="9"/>
  <c r="R2080" i="9" s="1"/>
  <c r="O2080" i="9"/>
  <c r="P2080" i="9" s="1"/>
  <c r="N2080" i="9"/>
  <c r="M2080" i="9"/>
  <c r="L2080" i="9"/>
  <c r="K2080" i="9"/>
  <c r="Q2079" i="9"/>
  <c r="R2079" i="9" s="1"/>
  <c r="O2079" i="9"/>
  <c r="P2079" i="9" s="1"/>
  <c r="N2079" i="9"/>
  <c r="M2079" i="9"/>
  <c r="L2079" i="9"/>
  <c r="K2079" i="9"/>
  <c r="Q2078" i="9"/>
  <c r="R2078" i="9" s="1"/>
  <c r="O2078" i="9"/>
  <c r="P2078" i="9" s="1"/>
  <c r="N2078" i="9"/>
  <c r="M2078" i="9"/>
  <c r="L2078" i="9"/>
  <c r="K2078" i="9"/>
  <c r="Q2077" i="9"/>
  <c r="R2077" i="9" s="1"/>
  <c r="O2077" i="9"/>
  <c r="P2077" i="9" s="1"/>
  <c r="N2077" i="9"/>
  <c r="M2077" i="9"/>
  <c r="L2077" i="9"/>
  <c r="K2077" i="9"/>
  <c r="Q2076" i="9"/>
  <c r="R2076" i="9" s="1"/>
  <c r="O2076" i="9"/>
  <c r="P2076" i="9" s="1"/>
  <c r="N2076" i="9"/>
  <c r="M2076" i="9"/>
  <c r="L2076" i="9"/>
  <c r="K2076" i="9"/>
  <c r="Q2075" i="9"/>
  <c r="R2075" i="9" s="1"/>
  <c r="O2075" i="9"/>
  <c r="P2075" i="9" s="1"/>
  <c r="N2075" i="9"/>
  <c r="M2075" i="9"/>
  <c r="L2075" i="9"/>
  <c r="K2075" i="9"/>
  <c r="Q2074" i="9"/>
  <c r="R2074" i="9" s="1"/>
  <c r="O2074" i="9"/>
  <c r="P2074" i="9" s="1"/>
  <c r="N2074" i="9"/>
  <c r="M2074" i="9"/>
  <c r="L2074" i="9"/>
  <c r="K2074" i="9"/>
  <c r="Q2073" i="9"/>
  <c r="R2073" i="9" s="1"/>
  <c r="O2073" i="9"/>
  <c r="P2073" i="9" s="1"/>
  <c r="N2073" i="9"/>
  <c r="M2073" i="9"/>
  <c r="L2073" i="9"/>
  <c r="K2073" i="9"/>
  <c r="Q2072" i="9"/>
  <c r="R2072" i="9" s="1"/>
  <c r="O2072" i="9"/>
  <c r="P2072" i="9" s="1"/>
  <c r="N2072" i="9"/>
  <c r="M2072" i="9"/>
  <c r="L2072" i="9"/>
  <c r="K2072" i="9"/>
  <c r="Q2071" i="9"/>
  <c r="R2071" i="9" s="1"/>
  <c r="O2071" i="9"/>
  <c r="P2071" i="9" s="1"/>
  <c r="N2071" i="9"/>
  <c r="M2071" i="9"/>
  <c r="L2071" i="9"/>
  <c r="K2071" i="9"/>
  <c r="Q2070" i="9"/>
  <c r="R2070" i="9" s="1"/>
  <c r="O2070" i="9"/>
  <c r="P2070" i="9" s="1"/>
  <c r="N2070" i="9"/>
  <c r="M2070" i="9"/>
  <c r="L2070" i="9"/>
  <c r="K2070" i="9"/>
  <c r="Q2069" i="9"/>
  <c r="R2069" i="9" s="1"/>
  <c r="O2069" i="9"/>
  <c r="P2069" i="9" s="1"/>
  <c r="N2069" i="9"/>
  <c r="M2069" i="9"/>
  <c r="L2069" i="9"/>
  <c r="K2069" i="9"/>
  <c r="Q2068" i="9"/>
  <c r="R2068" i="9" s="1"/>
  <c r="O2068" i="9"/>
  <c r="P2068" i="9" s="1"/>
  <c r="N2068" i="9"/>
  <c r="M2068" i="9"/>
  <c r="L2068" i="9"/>
  <c r="K2068" i="9"/>
  <c r="Q2067" i="9"/>
  <c r="R2067" i="9" s="1"/>
  <c r="O2067" i="9"/>
  <c r="P2067" i="9" s="1"/>
  <c r="N2067" i="9"/>
  <c r="M2067" i="9"/>
  <c r="L2067" i="9"/>
  <c r="K2067" i="9"/>
  <c r="Q2066" i="9"/>
  <c r="R2066" i="9" s="1"/>
  <c r="O2066" i="9"/>
  <c r="P2066" i="9" s="1"/>
  <c r="N2066" i="9"/>
  <c r="M2066" i="9"/>
  <c r="L2066" i="9"/>
  <c r="K2066" i="9"/>
  <c r="Q2065" i="9"/>
  <c r="R2065" i="9" s="1"/>
  <c r="O2065" i="9"/>
  <c r="P2065" i="9" s="1"/>
  <c r="N2065" i="9"/>
  <c r="M2065" i="9"/>
  <c r="L2065" i="9"/>
  <c r="K2065" i="9"/>
  <c r="Q2064" i="9"/>
  <c r="R2064" i="9" s="1"/>
  <c r="O2064" i="9"/>
  <c r="P2064" i="9" s="1"/>
  <c r="N2064" i="9"/>
  <c r="M2064" i="9"/>
  <c r="L2064" i="9"/>
  <c r="K2064" i="9"/>
  <c r="Q2063" i="9"/>
  <c r="R2063" i="9" s="1"/>
  <c r="O2063" i="9"/>
  <c r="P2063" i="9" s="1"/>
  <c r="N2063" i="9"/>
  <c r="M2063" i="9"/>
  <c r="L2063" i="9"/>
  <c r="K2063" i="9"/>
  <c r="Q2062" i="9"/>
  <c r="R2062" i="9" s="1"/>
  <c r="O2062" i="9"/>
  <c r="P2062" i="9" s="1"/>
  <c r="N2062" i="9"/>
  <c r="M2062" i="9"/>
  <c r="L2062" i="9"/>
  <c r="K2062" i="9"/>
  <c r="Q2061" i="9"/>
  <c r="R2061" i="9" s="1"/>
  <c r="O2061" i="9"/>
  <c r="P2061" i="9" s="1"/>
  <c r="N2061" i="9"/>
  <c r="M2061" i="9"/>
  <c r="L2061" i="9"/>
  <c r="K2061" i="9"/>
  <c r="Q2060" i="9"/>
  <c r="R2060" i="9" s="1"/>
  <c r="O2060" i="9"/>
  <c r="P2060" i="9" s="1"/>
  <c r="N2060" i="9"/>
  <c r="M2060" i="9"/>
  <c r="L2060" i="9"/>
  <c r="K2060" i="9"/>
  <c r="Q2059" i="9"/>
  <c r="R2059" i="9" s="1"/>
  <c r="O2059" i="9"/>
  <c r="P2059" i="9" s="1"/>
  <c r="N2059" i="9"/>
  <c r="M2059" i="9"/>
  <c r="L2059" i="9"/>
  <c r="K2059" i="9"/>
  <c r="Q2058" i="9"/>
  <c r="R2058" i="9" s="1"/>
  <c r="O2058" i="9"/>
  <c r="P2058" i="9" s="1"/>
  <c r="N2058" i="9"/>
  <c r="M2058" i="9"/>
  <c r="L2058" i="9"/>
  <c r="K2058" i="9"/>
  <c r="Q2057" i="9"/>
  <c r="R2057" i="9" s="1"/>
  <c r="O2057" i="9"/>
  <c r="P2057" i="9" s="1"/>
  <c r="N2057" i="9"/>
  <c r="M2057" i="9"/>
  <c r="L2057" i="9"/>
  <c r="K2057" i="9"/>
  <c r="Q2056" i="9"/>
  <c r="R2056" i="9" s="1"/>
  <c r="O2056" i="9"/>
  <c r="P2056" i="9" s="1"/>
  <c r="N2056" i="9"/>
  <c r="M2056" i="9"/>
  <c r="L2056" i="9"/>
  <c r="K2056" i="9"/>
  <c r="Q2055" i="9"/>
  <c r="R2055" i="9" s="1"/>
  <c r="O2055" i="9"/>
  <c r="P2055" i="9" s="1"/>
  <c r="N2055" i="9"/>
  <c r="M2055" i="9"/>
  <c r="L2055" i="9"/>
  <c r="K2055" i="9"/>
  <c r="Q2054" i="9"/>
  <c r="R2054" i="9" s="1"/>
  <c r="O2054" i="9"/>
  <c r="P2054" i="9" s="1"/>
  <c r="N2054" i="9"/>
  <c r="M2054" i="9"/>
  <c r="L2054" i="9"/>
  <c r="K2054" i="9"/>
  <c r="Q2053" i="9"/>
  <c r="R2053" i="9" s="1"/>
  <c r="O2053" i="9"/>
  <c r="P2053" i="9" s="1"/>
  <c r="N2053" i="9"/>
  <c r="M2053" i="9"/>
  <c r="L2053" i="9"/>
  <c r="K2053" i="9"/>
  <c r="Q2052" i="9"/>
  <c r="R2052" i="9" s="1"/>
  <c r="O2052" i="9"/>
  <c r="P2052" i="9" s="1"/>
  <c r="N2052" i="9"/>
  <c r="M2052" i="9"/>
  <c r="L2052" i="9"/>
  <c r="K2052" i="9"/>
  <c r="Q2051" i="9"/>
  <c r="R2051" i="9" s="1"/>
  <c r="O2051" i="9"/>
  <c r="P2051" i="9" s="1"/>
  <c r="N2051" i="9"/>
  <c r="M2051" i="9"/>
  <c r="L2051" i="9"/>
  <c r="K2051" i="9"/>
  <c r="Q2050" i="9"/>
  <c r="R2050" i="9" s="1"/>
  <c r="O2050" i="9"/>
  <c r="P2050" i="9" s="1"/>
  <c r="N2050" i="9"/>
  <c r="M2050" i="9"/>
  <c r="L2050" i="9"/>
  <c r="K2050" i="9"/>
  <c r="Q2049" i="9"/>
  <c r="R2049" i="9" s="1"/>
  <c r="O2049" i="9"/>
  <c r="P2049" i="9" s="1"/>
  <c r="N2049" i="9"/>
  <c r="M2049" i="9"/>
  <c r="L2049" i="9"/>
  <c r="K2049" i="9"/>
  <c r="Q2048" i="9"/>
  <c r="R2048" i="9" s="1"/>
  <c r="O2048" i="9"/>
  <c r="P2048" i="9" s="1"/>
  <c r="N2048" i="9"/>
  <c r="M2048" i="9"/>
  <c r="L2048" i="9"/>
  <c r="K2048" i="9"/>
  <c r="Q2047" i="9"/>
  <c r="R2047" i="9" s="1"/>
  <c r="O2047" i="9"/>
  <c r="P2047" i="9" s="1"/>
  <c r="N2047" i="9"/>
  <c r="M2047" i="9"/>
  <c r="L2047" i="9"/>
  <c r="K2047" i="9"/>
  <c r="Q2046" i="9"/>
  <c r="R2046" i="9" s="1"/>
  <c r="O2046" i="9"/>
  <c r="P2046" i="9" s="1"/>
  <c r="N2046" i="9"/>
  <c r="M2046" i="9"/>
  <c r="L2046" i="9"/>
  <c r="K2046" i="9"/>
  <c r="Q2045" i="9"/>
  <c r="R2045" i="9" s="1"/>
  <c r="O2045" i="9"/>
  <c r="P2045" i="9" s="1"/>
  <c r="N2045" i="9"/>
  <c r="M2045" i="9"/>
  <c r="L2045" i="9"/>
  <c r="K2045" i="9"/>
  <c r="Q2044" i="9"/>
  <c r="R2044" i="9" s="1"/>
  <c r="O2044" i="9"/>
  <c r="P2044" i="9" s="1"/>
  <c r="N2044" i="9"/>
  <c r="M2044" i="9"/>
  <c r="L2044" i="9"/>
  <c r="K2044" i="9"/>
  <c r="Q2043" i="9"/>
  <c r="R2043" i="9" s="1"/>
  <c r="O2043" i="9"/>
  <c r="P2043" i="9" s="1"/>
  <c r="N2043" i="9"/>
  <c r="M2043" i="9"/>
  <c r="L2043" i="9"/>
  <c r="K2043" i="9"/>
  <c r="Q2042" i="9"/>
  <c r="R2042" i="9" s="1"/>
  <c r="O2042" i="9"/>
  <c r="P2042" i="9" s="1"/>
  <c r="N2042" i="9"/>
  <c r="M2042" i="9"/>
  <c r="L2042" i="9"/>
  <c r="K2042" i="9"/>
  <c r="Q2041" i="9"/>
  <c r="R2041" i="9" s="1"/>
  <c r="O2041" i="9"/>
  <c r="P2041" i="9" s="1"/>
  <c r="N2041" i="9"/>
  <c r="M2041" i="9"/>
  <c r="L2041" i="9"/>
  <c r="K2041" i="9"/>
  <c r="Q2040" i="9"/>
  <c r="R2040" i="9" s="1"/>
  <c r="O2040" i="9"/>
  <c r="P2040" i="9" s="1"/>
  <c r="N2040" i="9"/>
  <c r="M2040" i="9"/>
  <c r="L2040" i="9"/>
  <c r="K2040" i="9"/>
  <c r="Q2039" i="9"/>
  <c r="R2039" i="9" s="1"/>
  <c r="O2039" i="9"/>
  <c r="P2039" i="9" s="1"/>
  <c r="N2039" i="9"/>
  <c r="M2039" i="9"/>
  <c r="L2039" i="9"/>
  <c r="K2039" i="9"/>
  <c r="Q2038" i="9"/>
  <c r="R2038" i="9" s="1"/>
  <c r="O2038" i="9"/>
  <c r="P2038" i="9" s="1"/>
  <c r="N2038" i="9"/>
  <c r="M2038" i="9"/>
  <c r="L2038" i="9"/>
  <c r="K2038" i="9"/>
  <c r="Q2037" i="9"/>
  <c r="R2037" i="9" s="1"/>
  <c r="O2037" i="9"/>
  <c r="P2037" i="9" s="1"/>
  <c r="N2037" i="9"/>
  <c r="M2037" i="9"/>
  <c r="L2037" i="9"/>
  <c r="K2037" i="9"/>
  <c r="Q2036" i="9"/>
  <c r="R2036" i="9" s="1"/>
  <c r="O2036" i="9"/>
  <c r="P2036" i="9" s="1"/>
  <c r="N2036" i="9"/>
  <c r="M2036" i="9"/>
  <c r="L2036" i="9"/>
  <c r="K2036" i="9"/>
  <c r="Q2035" i="9"/>
  <c r="R2035" i="9" s="1"/>
  <c r="O2035" i="9"/>
  <c r="P2035" i="9" s="1"/>
  <c r="N2035" i="9"/>
  <c r="M2035" i="9"/>
  <c r="L2035" i="9"/>
  <c r="K2035" i="9"/>
  <c r="Q2034" i="9"/>
  <c r="R2034" i="9" s="1"/>
  <c r="O2034" i="9"/>
  <c r="P2034" i="9" s="1"/>
  <c r="N2034" i="9"/>
  <c r="M2034" i="9"/>
  <c r="L2034" i="9"/>
  <c r="K2034" i="9"/>
  <c r="Q2033" i="9"/>
  <c r="R2033" i="9" s="1"/>
  <c r="O2033" i="9"/>
  <c r="P2033" i="9" s="1"/>
  <c r="N2033" i="9"/>
  <c r="M2033" i="9"/>
  <c r="L2033" i="9"/>
  <c r="K2033" i="9"/>
  <c r="Q2032" i="9"/>
  <c r="R2032" i="9" s="1"/>
  <c r="O2032" i="9"/>
  <c r="P2032" i="9" s="1"/>
  <c r="N2032" i="9"/>
  <c r="M2032" i="9"/>
  <c r="L2032" i="9"/>
  <c r="K2032" i="9"/>
  <c r="Q2031" i="9"/>
  <c r="R2031" i="9" s="1"/>
  <c r="O2031" i="9"/>
  <c r="P2031" i="9" s="1"/>
  <c r="N2031" i="9"/>
  <c r="M2031" i="9"/>
  <c r="L2031" i="9"/>
  <c r="K2031" i="9"/>
  <c r="Q2030" i="9"/>
  <c r="R2030" i="9" s="1"/>
  <c r="O2030" i="9"/>
  <c r="P2030" i="9" s="1"/>
  <c r="N2030" i="9"/>
  <c r="M2030" i="9"/>
  <c r="L2030" i="9"/>
  <c r="K2030" i="9"/>
  <c r="Q2029" i="9"/>
  <c r="R2029" i="9" s="1"/>
  <c r="O2029" i="9"/>
  <c r="P2029" i="9" s="1"/>
  <c r="N2029" i="9"/>
  <c r="M2029" i="9"/>
  <c r="L2029" i="9"/>
  <c r="K2029" i="9"/>
  <c r="Q2028" i="9"/>
  <c r="R2028" i="9" s="1"/>
  <c r="O2028" i="9"/>
  <c r="P2028" i="9" s="1"/>
  <c r="N2028" i="9"/>
  <c r="M2028" i="9"/>
  <c r="L2028" i="9"/>
  <c r="K2028" i="9"/>
  <c r="Q2027" i="9"/>
  <c r="R2027" i="9" s="1"/>
  <c r="O2027" i="9"/>
  <c r="P2027" i="9" s="1"/>
  <c r="N2027" i="9"/>
  <c r="M2027" i="9"/>
  <c r="L2027" i="9"/>
  <c r="K2027" i="9"/>
  <c r="Q2026" i="9"/>
  <c r="R2026" i="9" s="1"/>
  <c r="O2026" i="9"/>
  <c r="P2026" i="9" s="1"/>
  <c r="N2026" i="9"/>
  <c r="M2026" i="9"/>
  <c r="L2026" i="9"/>
  <c r="K2026" i="9"/>
  <c r="Q2025" i="9"/>
  <c r="R2025" i="9" s="1"/>
  <c r="O2025" i="9"/>
  <c r="P2025" i="9" s="1"/>
  <c r="N2025" i="9"/>
  <c r="M2025" i="9"/>
  <c r="L2025" i="9"/>
  <c r="K2025" i="9"/>
  <c r="Q2024" i="9"/>
  <c r="R2024" i="9" s="1"/>
  <c r="O2024" i="9"/>
  <c r="P2024" i="9" s="1"/>
  <c r="N2024" i="9"/>
  <c r="M2024" i="9"/>
  <c r="L2024" i="9"/>
  <c r="K2024" i="9"/>
  <c r="Q2023" i="9"/>
  <c r="R2023" i="9" s="1"/>
  <c r="O2023" i="9"/>
  <c r="P2023" i="9" s="1"/>
  <c r="N2023" i="9"/>
  <c r="M2023" i="9"/>
  <c r="L2023" i="9"/>
  <c r="K2023" i="9"/>
  <c r="Q2022" i="9"/>
  <c r="R2022" i="9" s="1"/>
  <c r="O2022" i="9"/>
  <c r="P2022" i="9" s="1"/>
  <c r="N2022" i="9"/>
  <c r="M2022" i="9"/>
  <c r="L2022" i="9"/>
  <c r="K2022" i="9"/>
  <c r="Q2021" i="9"/>
  <c r="R2021" i="9" s="1"/>
  <c r="O2021" i="9"/>
  <c r="P2021" i="9" s="1"/>
  <c r="N2021" i="9"/>
  <c r="M2021" i="9"/>
  <c r="L2021" i="9"/>
  <c r="K2021" i="9"/>
  <c r="Q2020" i="9"/>
  <c r="R2020" i="9" s="1"/>
  <c r="O2020" i="9"/>
  <c r="P2020" i="9" s="1"/>
  <c r="N2020" i="9"/>
  <c r="M2020" i="9"/>
  <c r="L2020" i="9"/>
  <c r="K2020" i="9"/>
  <c r="Q2019" i="9"/>
  <c r="R2019" i="9" s="1"/>
  <c r="O2019" i="9"/>
  <c r="P2019" i="9" s="1"/>
  <c r="N2019" i="9"/>
  <c r="M2019" i="9"/>
  <c r="L2019" i="9"/>
  <c r="K2019" i="9"/>
  <c r="Q2018" i="9"/>
  <c r="R2018" i="9" s="1"/>
  <c r="O2018" i="9"/>
  <c r="P2018" i="9" s="1"/>
  <c r="N2018" i="9"/>
  <c r="M2018" i="9"/>
  <c r="L2018" i="9"/>
  <c r="K2018" i="9"/>
  <c r="Q2017" i="9"/>
  <c r="R2017" i="9" s="1"/>
  <c r="O2017" i="9"/>
  <c r="P2017" i="9" s="1"/>
  <c r="N2017" i="9"/>
  <c r="M2017" i="9"/>
  <c r="L2017" i="9"/>
  <c r="K2017" i="9"/>
  <c r="Q2016" i="9"/>
  <c r="R2016" i="9" s="1"/>
  <c r="O2016" i="9"/>
  <c r="P2016" i="9" s="1"/>
  <c r="N2016" i="9"/>
  <c r="M2016" i="9"/>
  <c r="L2016" i="9"/>
  <c r="K2016" i="9"/>
  <c r="Q2015" i="9"/>
  <c r="R2015" i="9" s="1"/>
  <c r="O2015" i="9"/>
  <c r="P2015" i="9" s="1"/>
  <c r="N2015" i="9"/>
  <c r="M2015" i="9"/>
  <c r="L2015" i="9"/>
  <c r="K2015" i="9"/>
  <c r="Q2014" i="9"/>
  <c r="R2014" i="9" s="1"/>
  <c r="O2014" i="9"/>
  <c r="P2014" i="9" s="1"/>
  <c r="N2014" i="9"/>
  <c r="M2014" i="9"/>
  <c r="L2014" i="9"/>
  <c r="K2014" i="9"/>
  <c r="Q2013" i="9"/>
  <c r="R2013" i="9" s="1"/>
  <c r="O2013" i="9"/>
  <c r="P2013" i="9" s="1"/>
  <c r="N2013" i="9"/>
  <c r="M2013" i="9"/>
  <c r="L2013" i="9"/>
  <c r="K2013" i="9"/>
  <c r="Q2012" i="9"/>
  <c r="R2012" i="9" s="1"/>
  <c r="O2012" i="9"/>
  <c r="P2012" i="9" s="1"/>
  <c r="N2012" i="9"/>
  <c r="M2012" i="9"/>
  <c r="L2012" i="9"/>
  <c r="K2012" i="9"/>
  <c r="Q2011" i="9"/>
  <c r="R2011" i="9" s="1"/>
  <c r="O2011" i="9"/>
  <c r="P2011" i="9" s="1"/>
  <c r="N2011" i="9"/>
  <c r="M2011" i="9"/>
  <c r="L2011" i="9"/>
  <c r="K2011" i="9"/>
  <c r="Q2010" i="9"/>
  <c r="R2010" i="9" s="1"/>
  <c r="O2010" i="9"/>
  <c r="P2010" i="9" s="1"/>
  <c r="N2010" i="9"/>
  <c r="M2010" i="9"/>
  <c r="L2010" i="9"/>
  <c r="K2010" i="9"/>
  <c r="Q2009" i="9"/>
  <c r="R2009" i="9" s="1"/>
  <c r="O2009" i="9"/>
  <c r="P2009" i="9" s="1"/>
  <c r="N2009" i="9"/>
  <c r="M2009" i="9"/>
  <c r="L2009" i="9"/>
  <c r="K2009" i="9"/>
  <c r="Q2008" i="9"/>
  <c r="R2008" i="9" s="1"/>
  <c r="O2008" i="9"/>
  <c r="P2008" i="9" s="1"/>
  <c r="N2008" i="9"/>
  <c r="M2008" i="9"/>
  <c r="L2008" i="9"/>
  <c r="K2008" i="9"/>
  <c r="Q2007" i="9"/>
  <c r="R2007" i="9" s="1"/>
  <c r="O2007" i="9"/>
  <c r="P2007" i="9" s="1"/>
  <c r="N2007" i="9"/>
  <c r="M2007" i="9"/>
  <c r="L2007" i="9"/>
  <c r="K2007" i="9"/>
  <c r="Q2006" i="9"/>
  <c r="R2006" i="9" s="1"/>
  <c r="O2006" i="9"/>
  <c r="P2006" i="9" s="1"/>
  <c r="N2006" i="9"/>
  <c r="M2006" i="9"/>
  <c r="L2006" i="9"/>
  <c r="K2006" i="9"/>
  <c r="Q2005" i="9"/>
  <c r="R2005" i="9" s="1"/>
  <c r="O2005" i="9"/>
  <c r="P2005" i="9" s="1"/>
  <c r="N2005" i="9"/>
  <c r="M2005" i="9"/>
  <c r="L2005" i="9"/>
  <c r="K2005" i="9"/>
  <c r="Q2004" i="9"/>
  <c r="R2004" i="9" s="1"/>
  <c r="O2004" i="9"/>
  <c r="P2004" i="9" s="1"/>
  <c r="N2004" i="9"/>
  <c r="M2004" i="9"/>
  <c r="L2004" i="9"/>
  <c r="K2004" i="9"/>
  <c r="Q2003" i="9"/>
  <c r="R2003" i="9" s="1"/>
  <c r="O2003" i="9"/>
  <c r="P2003" i="9" s="1"/>
  <c r="N2003" i="9"/>
  <c r="M2003" i="9"/>
  <c r="L2003" i="9"/>
  <c r="K2003" i="9"/>
  <c r="Q2002" i="9"/>
  <c r="R2002" i="9" s="1"/>
  <c r="O2002" i="9"/>
  <c r="P2002" i="9" s="1"/>
  <c r="N2002" i="9"/>
  <c r="M2002" i="9"/>
  <c r="L2002" i="9"/>
  <c r="K2002" i="9"/>
  <c r="Q2001" i="9"/>
  <c r="R2001" i="9" s="1"/>
  <c r="O2001" i="9"/>
  <c r="P2001" i="9" s="1"/>
  <c r="N2001" i="9"/>
  <c r="M2001" i="9"/>
  <c r="L2001" i="9"/>
  <c r="K2001" i="9"/>
  <c r="Q2000" i="9"/>
  <c r="R2000" i="9" s="1"/>
  <c r="O2000" i="9"/>
  <c r="P2000" i="9" s="1"/>
  <c r="N2000" i="9"/>
  <c r="M2000" i="9"/>
  <c r="L2000" i="9"/>
  <c r="K2000" i="9"/>
  <c r="Q1999" i="9"/>
  <c r="R1999" i="9" s="1"/>
  <c r="O1999" i="9"/>
  <c r="P1999" i="9" s="1"/>
  <c r="N1999" i="9"/>
  <c r="M1999" i="9"/>
  <c r="L1999" i="9"/>
  <c r="K1999" i="9"/>
  <c r="Q1998" i="9"/>
  <c r="R1998" i="9" s="1"/>
  <c r="O1998" i="9"/>
  <c r="P1998" i="9" s="1"/>
  <c r="N1998" i="9"/>
  <c r="M1998" i="9"/>
  <c r="L1998" i="9"/>
  <c r="K1998" i="9"/>
  <c r="Q1997" i="9"/>
  <c r="R1997" i="9" s="1"/>
  <c r="O1997" i="9"/>
  <c r="P1997" i="9" s="1"/>
  <c r="N1997" i="9"/>
  <c r="M1997" i="9"/>
  <c r="L1997" i="9"/>
  <c r="K1997" i="9"/>
  <c r="Q1996" i="9"/>
  <c r="R1996" i="9" s="1"/>
  <c r="O1996" i="9"/>
  <c r="P1996" i="9" s="1"/>
  <c r="N1996" i="9"/>
  <c r="M1996" i="9"/>
  <c r="L1996" i="9"/>
  <c r="K1996" i="9"/>
  <c r="Q1995" i="9"/>
  <c r="R1995" i="9" s="1"/>
  <c r="O1995" i="9"/>
  <c r="P1995" i="9" s="1"/>
  <c r="N1995" i="9"/>
  <c r="M1995" i="9"/>
  <c r="L1995" i="9"/>
  <c r="K1995" i="9"/>
  <c r="Q1994" i="9"/>
  <c r="R1994" i="9" s="1"/>
  <c r="O1994" i="9"/>
  <c r="P1994" i="9" s="1"/>
  <c r="N1994" i="9"/>
  <c r="M1994" i="9"/>
  <c r="L1994" i="9"/>
  <c r="K1994" i="9"/>
  <c r="Q1993" i="9"/>
  <c r="R1993" i="9" s="1"/>
  <c r="O1993" i="9"/>
  <c r="P1993" i="9" s="1"/>
  <c r="N1993" i="9"/>
  <c r="M1993" i="9"/>
  <c r="L1993" i="9"/>
  <c r="K1993" i="9"/>
  <c r="Q1992" i="9"/>
  <c r="R1992" i="9" s="1"/>
  <c r="O1992" i="9"/>
  <c r="P1992" i="9" s="1"/>
  <c r="N1992" i="9"/>
  <c r="M1992" i="9"/>
  <c r="L1992" i="9"/>
  <c r="K1992" i="9"/>
  <c r="Q1991" i="9"/>
  <c r="R1991" i="9" s="1"/>
  <c r="O1991" i="9"/>
  <c r="P1991" i="9" s="1"/>
  <c r="N1991" i="9"/>
  <c r="M1991" i="9"/>
  <c r="L1991" i="9"/>
  <c r="K1991" i="9"/>
  <c r="Q1990" i="9"/>
  <c r="R1990" i="9" s="1"/>
  <c r="O1990" i="9"/>
  <c r="P1990" i="9" s="1"/>
  <c r="N1990" i="9"/>
  <c r="M1990" i="9"/>
  <c r="L1990" i="9"/>
  <c r="K1990" i="9"/>
  <c r="Q1989" i="9"/>
  <c r="R1989" i="9" s="1"/>
  <c r="O1989" i="9"/>
  <c r="P1989" i="9" s="1"/>
  <c r="N1989" i="9"/>
  <c r="M1989" i="9"/>
  <c r="L1989" i="9"/>
  <c r="K1989" i="9"/>
  <c r="Q1988" i="9"/>
  <c r="R1988" i="9" s="1"/>
  <c r="O1988" i="9"/>
  <c r="P1988" i="9" s="1"/>
  <c r="N1988" i="9"/>
  <c r="M1988" i="9"/>
  <c r="L1988" i="9"/>
  <c r="K1988" i="9"/>
  <c r="Q1987" i="9"/>
  <c r="R1987" i="9" s="1"/>
  <c r="O1987" i="9"/>
  <c r="P1987" i="9" s="1"/>
  <c r="N1987" i="9"/>
  <c r="M1987" i="9"/>
  <c r="L1987" i="9"/>
  <c r="K1987" i="9"/>
  <c r="Q1986" i="9"/>
  <c r="R1986" i="9" s="1"/>
  <c r="O1986" i="9"/>
  <c r="P1986" i="9" s="1"/>
  <c r="N1986" i="9"/>
  <c r="M1986" i="9"/>
  <c r="L1986" i="9"/>
  <c r="K1986" i="9"/>
  <c r="Q1985" i="9"/>
  <c r="R1985" i="9" s="1"/>
  <c r="O1985" i="9"/>
  <c r="P1985" i="9" s="1"/>
  <c r="N1985" i="9"/>
  <c r="M1985" i="9"/>
  <c r="L1985" i="9"/>
  <c r="K1985" i="9"/>
  <c r="Q1984" i="9"/>
  <c r="R1984" i="9" s="1"/>
  <c r="O1984" i="9"/>
  <c r="P1984" i="9" s="1"/>
  <c r="N1984" i="9"/>
  <c r="M1984" i="9"/>
  <c r="L1984" i="9"/>
  <c r="K1984" i="9"/>
  <c r="Q1983" i="9"/>
  <c r="R1983" i="9" s="1"/>
  <c r="O1983" i="9"/>
  <c r="P1983" i="9" s="1"/>
  <c r="N1983" i="9"/>
  <c r="M1983" i="9"/>
  <c r="L1983" i="9"/>
  <c r="K1983" i="9"/>
  <c r="Q1982" i="9"/>
  <c r="R1982" i="9" s="1"/>
  <c r="O1982" i="9"/>
  <c r="P1982" i="9" s="1"/>
  <c r="N1982" i="9"/>
  <c r="M1982" i="9"/>
  <c r="L1982" i="9"/>
  <c r="K1982" i="9"/>
  <c r="Q1981" i="9"/>
  <c r="R1981" i="9" s="1"/>
  <c r="O1981" i="9"/>
  <c r="P1981" i="9" s="1"/>
  <c r="N1981" i="9"/>
  <c r="M1981" i="9"/>
  <c r="L1981" i="9"/>
  <c r="K1981" i="9"/>
  <c r="Q1980" i="9"/>
  <c r="R1980" i="9" s="1"/>
  <c r="O1980" i="9"/>
  <c r="P1980" i="9" s="1"/>
  <c r="N1980" i="9"/>
  <c r="M1980" i="9"/>
  <c r="L1980" i="9"/>
  <c r="K1980" i="9"/>
  <c r="Q1979" i="9"/>
  <c r="R1979" i="9" s="1"/>
  <c r="O1979" i="9"/>
  <c r="P1979" i="9" s="1"/>
  <c r="N1979" i="9"/>
  <c r="M1979" i="9"/>
  <c r="L1979" i="9"/>
  <c r="K1979" i="9"/>
  <c r="Q1978" i="9"/>
  <c r="R1978" i="9" s="1"/>
  <c r="O1978" i="9"/>
  <c r="P1978" i="9" s="1"/>
  <c r="N1978" i="9"/>
  <c r="M1978" i="9"/>
  <c r="L1978" i="9"/>
  <c r="K1978" i="9"/>
  <c r="Q1977" i="9"/>
  <c r="R1977" i="9" s="1"/>
  <c r="O1977" i="9"/>
  <c r="P1977" i="9" s="1"/>
  <c r="N1977" i="9"/>
  <c r="M1977" i="9"/>
  <c r="L1977" i="9"/>
  <c r="K1977" i="9"/>
  <c r="Q1976" i="9"/>
  <c r="R1976" i="9" s="1"/>
  <c r="O1976" i="9"/>
  <c r="P1976" i="9" s="1"/>
  <c r="N1976" i="9"/>
  <c r="M1976" i="9"/>
  <c r="L1976" i="9"/>
  <c r="K1976" i="9"/>
  <c r="Q1975" i="9"/>
  <c r="R1975" i="9" s="1"/>
  <c r="O1975" i="9"/>
  <c r="P1975" i="9" s="1"/>
  <c r="N1975" i="9"/>
  <c r="M1975" i="9"/>
  <c r="L1975" i="9"/>
  <c r="K1975" i="9"/>
  <c r="Q1974" i="9"/>
  <c r="R1974" i="9" s="1"/>
  <c r="O1974" i="9"/>
  <c r="P1974" i="9" s="1"/>
  <c r="N1974" i="9"/>
  <c r="M1974" i="9"/>
  <c r="L1974" i="9"/>
  <c r="K1974" i="9"/>
  <c r="Q1973" i="9"/>
  <c r="R1973" i="9" s="1"/>
  <c r="O1973" i="9"/>
  <c r="P1973" i="9" s="1"/>
  <c r="N1973" i="9"/>
  <c r="M1973" i="9"/>
  <c r="L1973" i="9"/>
  <c r="K1973" i="9"/>
  <c r="Q1972" i="9"/>
  <c r="R1972" i="9" s="1"/>
  <c r="O1972" i="9"/>
  <c r="P1972" i="9" s="1"/>
  <c r="N1972" i="9"/>
  <c r="M1972" i="9"/>
  <c r="L1972" i="9"/>
  <c r="K1972" i="9"/>
  <c r="Q1971" i="9"/>
  <c r="R1971" i="9" s="1"/>
  <c r="O1971" i="9"/>
  <c r="P1971" i="9" s="1"/>
  <c r="N1971" i="9"/>
  <c r="M1971" i="9"/>
  <c r="L1971" i="9"/>
  <c r="K1971" i="9"/>
  <c r="Q1970" i="9"/>
  <c r="R1970" i="9" s="1"/>
  <c r="O1970" i="9"/>
  <c r="P1970" i="9" s="1"/>
  <c r="N1970" i="9"/>
  <c r="M1970" i="9"/>
  <c r="L1970" i="9"/>
  <c r="K1970" i="9"/>
  <c r="Q1969" i="9"/>
  <c r="R1969" i="9" s="1"/>
  <c r="O1969" i="9"/>
  <c r="P1969" i="9" s="1"/>
  <c r="N1969" i="9"/>
  <c r="M1969" i="9"/>
  <c r="L1969" i="9"/>
  <c r="K1969" i="9"/>
  <c r="Q1968" i="9"/>
  <c r="R1968" i="9" s="1"/>
  <c r="O1968" i="9"/>
  <c r="P1968" i="9" s="1"/>
  <c r="N1968" i="9"/>
  <c r="M1968" i="9"/>
  <c r="L1968" i="9"/>
  <c r="K1968" i="9"/>
  <c r="Q1967" i="9"/>
  <c r="R1967" i="9" s="1"/>
  <c r="O1967" i="9"/>
  <c r="P1967" i="9" s="1"/>
  <c r="N1967" i="9"/>
  <c r="M1967" i="9"/>
  <c r="L1967" i="9"/>
  <c r="K1967" i="9"/>
  <c r="Q1966" i="9"/>
  <c r="R1966" i="9" s="1"/>
  <c r="O1966" i="9"/>
  <c r="P1966" i="9" s="1"/>
  <c r="N1966" i="9"/>
  <c r="M1966" i="9"/>
  <c r="L1966" i="9"/>
  <c r="K1966" i="9"/>
  <c r="Q1965" i="9"/>
  <c r="R1965" i="9" s="1"/>
  <c r="O1965" i="9"/>
  <c r="P1965" i="9" s="1"/>
  <c r="N1965" i="9"/>
  <c r="M1965" i="9"/>
  <c r="L1965" i="9"/>
  <c r="K1965" i="9"/>
  <c r="Q1964" i="9"/>
  <c r="R1964" i="9" s="1"/>
  <c r="O1964" i="9"/>
  <c r="P1964" i="9" s="1"/>
  <c r="N1964" i="9"/>
  <c r="M1964" i="9"/>
  <c r="L1964" i="9"/>
  <c r="K1964" i="9"/>
  <c r="Q1963" i="9"/>
  <c r="R1963" i="9" s="1"/>
  <c r="O1963" i="9"/>
  <c r="P1963" i="9" s="1"/>
  <c r="N1963" i="9"/>
  <c r="M1963" i="9"/>
  <c r="L1963" i="9"/>
  <c r="K1963" i="9"/>
  <c r="Q1962" i="9"/>
  <c r="R1962" i="9" s="1"/>
  <c r="O1962" i="9"/>
  <c r="P1962" i="9" s="1"/>
  <c r="N1962" i="9"/>
  <c r="M1962" i="9"/>
  <c r="L1962" i="9"/>
  <c r="K1962" i="9"/>
  <c r="Q1961" i="9"/>
  <c r="R1961" i="9" s="1"/>
  <c r="O1961" i="9"/>
  <c r="P1961" i="9" s="1"/>
  <c r="N1961" i="9"/>
  <c r="M1961" i="9"/>
  <c r="L1961" i="9"/>
  <c r="K1961" i="9"/>
  <c r="Q1960" i="9"/>
  <c r="R1960" i="9" s="1"/>
  <c r="O1960" i="9"/>
  <c r="P1960" i="9" s="1"/>
  <c r="N1960" i="9"/>
  <c r="M1960" i="9"/>
  <c r="L1960" i="9"/>
  <c r="K1960" i="9"/>
  <c r="Q1959" i="9"/>
  <c r="R1959" i="9" s="1"/>
  <c r="O1959" i="9"/>
  <c r="P1959" i="9" s="1"/>
  <c r="N1959" i="9"/>
  <c r="M1959" i="9"/>
  <c r="L1959" i="9"/>
  <c r="K1959" i="9"/>
  <c r="K1958" i="9"/>
  <c r="L1958" i="9" s="1"/>
  <c r="S1957" i="9"/>
  <c r="T1957" i="9" s="1"/>
  <c r="R1957" i="9"/>
  <c r="O1957" i="9"/>
  <c r="P1957" i="9" s="1"/>
  <c r="N1957" i="9"/>
  <c r="M1957" i="9"/>
  <c r="L1957" i="9"/>
  <c r="K1957" i="9"/>
  <c r="T1956" i="9"/>
  <c r="S1956" i="9"/>
  <c r="R1956" i="9"/>
  <c r="P1956" i="9"/>
  <c r="O1956" i="9"/>
  <c r="M1956" i="9"/>
  <c r="N1956" i="9" s="1"/>
  <c r="K1956" i="9"/>
  <c r="L1956" i="9" s="1"/>
  <c r="S1955" i="9"/>
  <c r="T1955" i="9" s="1"/>
  <c r="R1955" i="9"/>
  <c r="P1955" i="9"/>
  <c r="O1955" i="9"/>
  <c r="N1955" i="9"/>
  <c r="M1955" i="9"/>
  <c r="K1955" i="9"/>
  <c r="L1955" i="9" s="1"/>
  <c r="S1954" i="9"/>
  <c r="T1954" i="9" s="1"/>
  <c r="R1954" i="9"/>
  <c r="O1954" i="9"/>
  <c r="P1954" i="9" s="1"/>
  <c r="M1954" i="9"/>
  <c r="N1954" i="9" s="1"/>
  <c r="L1954" i="9"/>
  <c r="K1954" i="9"/>
  <c r="T1953" i="9"/>
  <c r="S1953" i="9"/>
  <c r="R1953" i="9"/>
  <c r="P1953" i="9"/>
  <c r="O1953" i="9"/>
  <c r="M1953" i="9"/>
  <c r="N1953" i="9" s="1"/>
  <c r="K1953" i="9"/>
  <c r="L1953" i="9" s="1"/>
  <c r="T1952" i="9"/>
  <c r="S1952" i="9"/>
  <c r="R1952" i="9"/>
  <c r="O1952" i="9"/>
  <c r="P1952" i="9" s="1"/>
  <c r="N1952" i="9"/>
  <c r="M1952" i="9"/>
  <c r="L1952" i="9"/>
  <c r="K1952" i="9"/>
  <c r="S1951" i="9"/>
  <c r="T1951" i="9" s="1"/>
  <c r="R1951" i="9"/>
  <c r="P1951" i="9"/>
  <c r="O1951" i="9"/>
  <c r="M1951" i="9"/>
  <c r="N1951" i="9" s="1"/>
  <c r="L1951" i="9"/>
  <c r="K1951" i="9"/>
  <c r="S1950" i="9"/>
  <c r="T1950" i="9" s="1"/>
  <c r="R1950" i="9"/>
  <c r="P1950" i="9"/>
  <c r="O1950" i="9"/>
  <c r="N1950" i="9"/>
  <c r="M1950" i="9"/>
  <c r="K1950" i="9"/>
  <c r="L1950" i="9" s="1"/>
  <c r="S1949" i="9"/>
  <c r="T1949" i="9" s="1"/>
  <c r="R1949" i="9"/>
  <c r="O1949" i="9"/>
  <c r="P1949" i="9" s="1"/>
  <c r="N1949" i="9"/>
  <c r="M1949" i="9"/>
  <c r="L1949" i="9"/>
  <c r="K1949" i="9"/>
  <c r="S1948" i="9"/>
  <c r="T1948" i="9" s="1"/>
  <c r="R1948" i="9"/>
  <c r="P1948" i="9"/>
  <c r="O1948" i="9"/>
  <c r="M1948" i="9"/>
  <c r="N1948" i="9" s="1"/>
  <c r="K1948" i="9"/>
  <c r="L1948" i="9" s="1"/>
  <c r="T1947" i="9"/>
  <c r="S1947" i="9"/>
  <c r="R1947" i="9"/>
  <c r="P1947" i="9"/>
  <c r="O1947" i="9"/>
  <c r="N1947" i="9"/>
  <c r="M1947" i="9"/>
  <c r="L1947" i="9"/>
  <c r="K1947" i="9"/>
  <c r="S1946" i="9"/>
  <c r="T1946" i="9" s="1"/>
  <c r="R1946" i="9"/>
  <c r="O1946" i="9"/>
  <c r="P1946" i="9" s="1"/>
  <c r="M1946" i="9"/>
  <c r="N1946" i="9" s="1"/>
  <c r="L1946" i="9"/>
  <c r="K1946" i="9"/>
  <c r="S1945" i="9"/>
  <c r="T1945" i="9" s="1"/>
  <c r="R1945" i="9"/>
  <c r="P1945" i="9"/>
  <c r="O1945" i="9"/>
  <c r="M1945" i="9"/>
  <c r="N1945" i="9" s="1"/>
  <c r="K1945" i="9"/>
  <c r="L1945" i="9" s="1"/>
  <c r="Q1944" i="9"/>
  <c r="R1944" i="9" s="1"/>
  <c r="P1944" i="9"/>
  <c r="O1944" i="9"/>
  <c r="M1944" i="9"/>
  <c r="N1944" i="9" s="1"/>
  <c r="K1944" i="9"/>
  <c r="L1944" i="9" s="1"/>
  <c r="R1943" i="9"/>
  <c r="Q1943" i="9"/>
  <c r="P1943" i="9"/>
  <c r="O1943" i="9"/>
  <c r="N1943" i="9"/>
  <c r="M1943" i="9"/>
  <c r="K1943" i="9"/>
  <c r="L1943" i="9" s="1"/>
  <c r="Q1942" i="9"/>
  <c r="R1942" i="9" s="1"/>
  <c r="P1942" i="9"/>
  <c r="O1942" i="9"/>
  <c r="M1942" i="9"/>
  <c r="N1942" i="9" s="1"/>
  <c r="K1942" i="9"/>
  <c r="L1942" i="9" s="1"/>
  <c r="R1941" i="9"/>
  <c r="Q1941" i="9"/>
  <c r="P1941" i="9"/>
  <c r="O1941" i="9"/>
  <c r="M1941" i="9"/>
  <c r="N1941" i="9" s="1"/>
  <c r="K1941" i="9"/>
  <c r="L1941" i="9" s="1"/>
  <c r="Q1940" i="9"/>
  <c r="R1940" i="9" s="1"/>
  <c r="P1940" i="9"/>
  <c r="O1940" i="9"/>
  <c r="N1940" i="9"/>
  <c r="M1940" i="9"/>
  <c r="K1940" i="9"/>
  <c r="L1940" i="9" s="1"/>
  <c r="Q1939" i="9"/>
  <c r="R1939" i="9" s="1"/>
  <c r="P1939" i="9"/>
  <c r="O1939" i="9"/>
  <c r="M1939" i="9"/>
  <c r="N1939" i="9" s="1"/>
  <c r="K1939" i="9"/>
  <c r="L1939" i="9" s="1"/>
  <c r="R1938" i="9"/>
  <c r="Q1938" i="9"/>
  <c r="P1938" i="9"/>
  <c r="O1938" i="9"/>
  <c r="N1938" i="9"/>
  <c r="M1938" i="9"/>
  <c r="K1938" i="9"/>
  <c r="L1938" i="9" s="1"/>
  <c r="Q1937" i="9"/>
  <c r="R1937" i="9" s="1"/>
  <c r="P1937" i="9"/>
  <c r="O1937" i="9"/>
  <c r="M1937" i="9"/>
  <c r="N1937" i="9" s="1"/>
  <c r="K1937" i="9"/>
  <c r="L1937" i="9" s="1"/>
  <c r="R1936" i="9"/>
  <c r="Q1936" i="9"/>
  <c r="P1936" i="9"/>
  <c r="O1936" i="9"/>
  <c r="M1936" i="9"/>
  <c r="N1936" i="9" s="1"/>
  <c r="K1936" i="9"/>
  <c r="L1936" i="9" s="1"/>
  <c r="Q1935" i="9"/>
  <c r="R1935" i="9" s="1"/>
  <c r="P1935" i="9"/>
  <c r="O1935" i="9"/>
  <c r="N1935" i="9"/>
  <c r="M1935" i="9"/>
  <c r="K1935" i="9"/>
  <c r="L1935" i="9" s="1"/>
  <c r="Q1934" i="9"/>
  <c r="R1934" i="9" s="1"/>
  <c r="P1934" i="9"/>
  <c r="O1934" i="9"/>
  <c r="M1934" i="9"/>
  <c r="N1934" i="9" s="1"/>
  <c r="K1934" i="9"/>
  <c r="L1934" i="9" s="1"/>
  <c r="R1933" i="9"/>
  <c r="Q1933" i="9"/>
  <c r="P1933" i="9"/>
  <c r="O1933" i="9"/>
  <c r="M1933" i="9"/>
  <c r="N1933" i="9" s="1"/>
  <c r="K1933" i="9"/>
  <c r="L1933" i="9" s="1"/>
  <c r="R1932" i="9"/>
  <c r="Q1932" i="9"/>
  <c r="P1932" i="9"/>
  <c r="O1932" i="9"/>
  <c r="N1932" i="9"/>
  <c r="M1932" i="9"/>
  <c r="K1932" i="9"/>
  <c r="L1932" i="9" s="1"/>
  <c r="R1931" i="9"/>
  <c r="Q1931" i="9"/>
  <c r="P1931" i="9"/>
  <c r="O1931" i="9"/>
  <c r="M1931" i="9"/>
  <c r="N1931" i="9" s="1"/>
  <c r="K1931" i="9"/>
  <c r="L1931" i="9" s="1"/>
  <c r="Q1930" i="9"/>
  <c r="R1930" i="9" s="1"/>
  <c r="P1930" i="9"/>
  <c r="O1930" i="9"/>
  <c r="N1930" i="9"/>
  <c r="M1930" i="9"/>
  <c r="K1930" i="9"/>
  <c r="L1930" i="9" s="1"/>
  <c r="Q1929" i="9"/>
  <c r="R1929" i="9" s="1"/>
  <c r="P1929" i="9"/>
  <c r="O1929" i="9"/>
  <c r="M1929" i="9"/>
  <c r="N1929" i="9" s="1"/>
  <c r="K1929" i="9"/>
  <c r="L1929" i="9" s="1"/>
  <c r="R1928" i="9"/>
  <c r="Q1928" i="9"/>
  <c r="P1928" i="9"/>
  <c r="O1928" i="9"/>
  <c r="M1928" i="9"/>
  <c r="N1928" i="9" s="1"/>
  <c r="K1928" i="9"/>
  <c r="L1928" i="9" s="1"/>
  <c r="R1927" i="9"/>
  <c r="Q1927" i="9"/>
  <c r="P1927" i="9"/>
  <c r="O1927" i="9"/>
  <c r="N1927" i="9"/>
  <c r="M1927" i="9"/>
  <c r="K1927" i="9"/>
  <c r="L1927" i="9" s="1"/>
  <c r="R1926" i="9"/>
  <c r="Q1926" i="9"/>
  <c r="P1926" i="9"/>
  <c r="O1926" i="9"/>
  <c r="M1926" i="9"/>
  <c r="N1926" i="9" s="1"/>
  <c r="K1926" i="9"/>
  <c r="L1926" i="9" s="1"/>
  <c r="Q1925" i="9"/>
  <c r="R1925" i="9" s="1"/>
  <c r="P1925" i="9"/>
  <c r="O1925" i="9"/>
  <c r="M1925" i="9"/>
  <c r="N1925" i="9" s="1"/>
  <c r="K1925" i="9"/>
  <c r="L1925" i="9" s="1"/>
  <c r="R1924" i="9"/>
  <c r="Q1924" i="9"/>
  <c r="P1924" i="9"/>
  <c r="O1924" i="9"/>
  <c r="N1924" i="9"/>
  <c r="M1924" i="9"/>
  <c r="K1924" i="9"/>
  <c r="L1924" i="9" s="1"/>
  <c r="R1923" i="9"/>
  <c r="Q1923" i="9"/>
  <c r="P1923" i="9"/>
  <c r="O1923" i="9"/>
  <c r="M1923" i="9"/>
  <c r="N1923" i="9" s="1"/>
  <c r="K1923" i="9"/>
  <c r="L1923" i="9" s="1"/>
  <c r="R1922" i="9"/>
  <c r="Q1922" i="9"/>
  <c r="P1922" i="9"/>
  <c r="O1922" i="9"/>
  <c r="N1922" i="9"/>
  <c r="M1922" i="9"/>
  <c r="K1922" i="9"/>
  <c r="L1922" i="9" s="1"/>
  <c r="R1921" i="9"/>
  <c r="Q1921" i="9"/>
  <c r="P1921" i="9"/>
  <c r="O1921" i="9"/>
  <c r="M1921" i="9"/>
  <c r="N1921" i="9" s="1"/>
  <c r="K1921" i="9"/>
  <c r="L1921" i="9" s="1"/>
  <c r="Q1920" i="9"/>
  <c r="R1920" i="9" s="1"/>
  <c r="P1920" i="9"/>
  <c r="O1920" i="9"/>
  <c r="M1920" i="9"/>
  <c r="N1920" i="9" s="1"/>
  <c r="K1920" i="9"/>
  <c r="L1920" i="9" s="1"/>
  <c r="R1919" i="9"/>
  <c r="Q1919" i="9"/>
  <c r="P1919" i="9"/>
  <c r="O1919" i="9"/>
  <c r="N1919" i="9"/>
  <c r="M1919" i="9"/>
  <c r="K1919" i="9"/>
  <c r="L1919" i="9" s="1"/>
  <c r="R1918" i="9"/>
  <c r="Q1918" i="9"/>
  <c r="P1918" i="9"/>
  <c r="O1918" i="9"/>
  <c r="M1918" i="9"/>
  <c r="N1918" i="9" s="1"/>
  <c r="K1918" i="9"/>
  <c r="L1918" i="9" s="1"/>
  <c r="R1917" i="9"/>
  <c r="Q1917" i="9"/>
  <c r="P1917" i="9"/>
  <c r="O1917" i="9"/>
  <c r="M1917" i="9"/>
  <c r="N1917" i="9" s="1"/>
  <c r="K1917" i="9"/>
  <c r="L1917" i="9" s="1"/>
  <c r="R1916" i="9"/>
  <c r="Q1916" i="9"/>
  <c r="P1916" i="9"/>
  <c r="O1916" i="9"/>
  <c r="N1916" i="9"/>
  <c r="M1916" i="9"/>
  <c r="K1916" i="9"/>
  <c r="L1916" i="9" s="1"/>
  <c r="Q1915" i="9"/>
  <c r="R1915" i="9" s="1"/>
  <c r="P1915" i="9"/>
  <c r="O1915" i="9"/>
  <c r="M1915" i="9"/>
  <c r="N1915" i="9" s="1"/>
  <c r="K1915" i="9"/>
  <c r="L1915" i="9" s="1"/>
  <c r="R1914" i="9"/>
  <c r="Q1914" i="9"/>
  <c r="P1914" i="9"/>
  <c r="O1914" i="9"/>
  <c r="N1914" i="9"/>
  <c r="M1914" i="9"/>
  <c r="K1914" i="9"/>
  <c r="L1914" i="9" s="1"/>
  <c r="R1913" i="9"/>
  <c r="Q1913" i="9"/>
  <c r="P1913" i="9"/>
  <c r="O1913" i="9"/>
  <c r="M1913" i="9"/>
  <c r="N1913" i="9" s="1"/>
  <c r="K1913" i="9"/>
  <c r="L1913" i="9" s="1"/>
  <c r="Q1912" i="9"/>
  <c r="R1912" i="9" s="1"/>
  <c r="P1912" i="9"/>
  <c r="O1912" i="9"/>
  <c r="N1912" i="9"/>
  <c r="M1912" i="9"/>
  <c r="K1912" i="9"/>
  <c r="L1912" i="9" s="1"/>
  <c r="Q1911" i="9"/>
  <c r="R1911" i="9" s="1"/>
  <c r="P1911" i="9"/>
  <c r="O1911" i="9"/>
  <c r="M1911" i="9"/>
  <c r="N1911" i="9" s="1"/>
  <c r="K1911" i="9"/>
  <c r="L1911" i="9" s="1"/>
  <c r="Q1910" i="9"/>
  <c r="R1910" i="9" s="1"/>
  <c r="P1910" i="9"/>
  <c r="O1910" i="9"/>
  <c r="M1910" i="9"/>
  <c r="N1910" i="9" s="1"/>
  <c r="K1910" i="9"/>
  <c r="L1910" i="9" s="1"/>
  <c r="Q1909" i="9"/>
  <c r="R1909" i="9" s="1"/>
  <c r="P1909" i="9"/>
  <c r="O1909" i="9"/>
  <c r="M1909" i="9"/>
  <c r="N1909" i="9" s="1"/>
  <c r="K1909" i="9"/>
  <c r="L1909" i="9" s="1"/>
  <c r="Q1908" i="9"/>
  <c r="R1908" i="9" s="1"/>
  <c r="P1908" i="9"/>
  <c r="O1908" i="9"/>
  <c r="N1908" i="9"/>
  <c r="M1908" i="9"/>
  <c r="K1908" i="9"/>
  <c r="L1908" i="9" s="1"/>
  <c r="Q1907" i="9"/>
  <c r="R1907" i="9" s="1"/>
  <c r="P1907" i="9"/>
  <c r="O1907" i="9"/>
  <c r="M1907" i="9"/>
  <c r="N1907" i="9" s="1"/>
  <c r="K1907" i="9"/>
  <c r="L1907" i="9" s="1"/>
  <c r="Q1906" i="9"/>
  <c r="R1906" i="9" s="1"/>
  <c r="P1906" i="9"/>
  <c r="O1906" i="9"/>
  <c r="M1906" i="9"/>
  <c r="N1906" i="9" s="1"/>
  <c r="K1906" i="9"/>
  <c r="L1906" i="9" s="1"/>
  <c r="Q1905" i="9"/>
  <c r="R1905" i="9" s="1"/>
  <c r="P1905" i="9"/>
  <c r="O1905" i="9"/>
  <c r="M1905" i="9"/>
  <c r="N1905" i="9" s="1"/>
  <c r="K1905" i="9"/>
  <c r="L1905" i="9" s="1"/>
  <c r="Q1904" i="9"/>
  <c r="R1904" i="9" s="1"/>
  <c r="P1904" i="9"/>
  <c r="O1904" i="9"/>
  <c r="N1904" i="9"/>
  <c r="M1904" i="9"/>
  <c r="K1904" i="9"/>
  <c r="L1904" i="9" s="1"/>
  <c r="Q1903" i="9"/>
  <c r="R1903" i="9" s="1"/>
  <c r="P1903" i="9"/>
  <c r="O1903" i="9"/>
  <c r="M1903" i="9"/>
  <c r="N1903" i="9" s="1"/>
  <c r="K1903" i="9"/>
  <c r="L1903" i="9" s="1"/>
  <c r="Q1902" i="9"/>
  <c r="R1902" i="9" s="1"/>
  <c r="P1902" i="9"/>
  <c r="O1902" i="9"/>
  <c r="M1902" i="9"/>
  <c r="N1902" i="9" s="1"/>
  <c r="K1902" i="9"/>
  <c r="L1902" i="9" s="1"/>
  <c r="Q1901" i="9"/>
  <c r="R1901" i="9" s="1"/>
  <c r="P1901" i="9"/>
  <c r="O1901" i="9"/>
  <c r="M1901" i="9"/>
  <c r="N1901" i="9" s="1"/>
  <c r="K1901" i="9"/>
  <c r="L1901" i="9" s="1"/>
  <c r="Q1900" i="9"/>
  <c r="R1900" i="9" s="1"/>
  <c r="P1900" i="9"/>
  <c r="O1900" i="9"/>
  <c r="N1900" i="9"/>
  <c r="M1900" i="9"/>
  <c r="K1900" i="9"/>
  <c r="L1900" i="9" s="1"/>
  <c r="Q1899" i="9"/>
  <c r="R1899" i="9" s="1"/>
  <c r="P1899" i="9"/>
  <c r="O1899" i="9"/>
  <c r="M1899" i="9"/>
  <c r="N1899" i="9" s="1"/>
  <c r="K1899" i="9"/>
  <c r="L1899" i="9" s="1"/>
  <c r="Q1898" i="9"/>
  <c r="R1898" i="9" s="1"/>
  <c r="P1898" i="9"/>
  <c r="O1898" i="9"/>
  <c r="M1898" i="9"/>
  <c r="N1898" i="9" s="1"/>
  <c r="K1898" i="9"/>
  <c r="L1898" i="9" s="1"/>
  <c r="Q1897" i="9"/>
  <c r="R1897" i="9" s="1"/>
  <c r="P1897" i="9"/>
  <c r="O1897" i="9"/>
  <c r="M1897" i="9"/>
  <c r="N1897" i="9" s="1"/>
  <c r="K1897" i="9"/>
  <c r="L1897" i="9" s="1"/>
  <c r="Q1896" i="9"/>
  <c r="R1896" i="9" s="1"/>
  <c r="P1896" i="9"/>
  <c r="O1896" i="9"/>
  <c r="N1896" i="9"/>
  <c r="M1896" i="9"/>
  <c r="K1896" i="9"/>
  <c r="L1896" i="9" s="1"/>
  <c r="Q1895" i="9"/>
  <c r="R1895" i="9" s="1"/>
  <c r="P1895" i="9"/>
  <c r="O1895" i="9"/>
  <c r="M1895" i="9"/>
  <c r="N1895" i="9" s="1"/>
  <c r="K1895" i="9"/>
  <c r="L1895" i="9" s="1"/>
  <c r="Q1894" i="9"/>
  <c r="R1894" i="9" s="1"/>
  <c r="P1894" i="9"/>
  <c r="O1894" i="9"/>
  <c r="M1894" i="9"/>
  <c r="N1894" i="9" s="1"/>
  <c r="K1894" i="9"/>
  <c r="L1894" i="9" s="1"/>
  <c r="Q1893" i="9"/>
  <c r="R1893" i="9" s="1"/>
  <c r="P1893" i="9"/>
  <c r="O1893" i="9"/>
  <c r="M1893" i="9"/>
  <c r="N1893" i="9" s="1"/>
  <c r="K1893" i="9"/>
  <c r="L1893" i="9" s="1"/>
  <c r="Q1892" i="9"/>
  <c r="R1892" i="9" s="1"/>
  <c r="P1892" i="9"/>
  <c r="O1892" i="9"/>
  <c r="N1892" i="9"/>
  <c r="M1892" i="9"/>
  <c r="K1892" i="9"/>
  <c r="L1892" i="9" s="1"/>
  <c r="Q1891" i="9"/>
  <c r="R1891" i="9" s="1"/>
  <c r="P1891" i="9"/>
  <c r="O1891" i="9"/>
  <c r="M1891" i="9"/>
  <c r="N1891" i="9" s="1"/>
  <c r="K1891" i="9"/>
  <c r="L1891" i="9" s="1"/>
  <c r="Q1890" i="9"/>
  <c r="R1890" i="9" s="1"/>
  <c r="P1890" i="9"/>
  <c r="O1890" i="9"/>
  <c r="M1890" i="9"/>
  <c r="N1890" i="9" s="1"/>
  <c r="K1890" i="9"/>
  <c r="L1890" i="9" s="1"/>
  <c r="Q1889" i="9"/>
  <c r="R1889" i="9" s="1"/>
  <c r="P1889" i="9"/>
  <c r="O1889" i="9"/>
  <c r="M1889" i="9"/>
  <c r="N1889" i="9" s="1"/>
  <c r="K1889" i="9"/>
  <c r="L1889" i="9" s="1"/>
  <c r="Q1888" i="9"/>
  <c r="R1888" i="9" s="1"/>
  <c r="P1888" i="9"/>
  <c r="O1888" i="9"/>
  <c r="N1888" i="9"/>
  <c r="M1888" i="9"/>
  <c r="K1888" i="9"/>
  <c r="L1888" i="9" s="1"/>
  <c r="Q1887" i="9"/>
  <c r="R1887" i="9" s="1"/>
  <c r="P1887" i="9"/>
  <c r="O1887" i="9"/>
  <c r="M1887" i="9"/>
  <c r="N1887" i="9" s="1"/>
  <c r="K1887" i="9"/>
  <c r="L1887" i="9" s="1"/>
  <c r="Q1886" i="9"/>
  <c r="R1886" i="9" s="1"/>
  <c r="P1886" i="9"/>
  <c r="O1886" i="9"/>
  <c r="M1886" i="9"/>
  <c r="N1886" i="9" s="1"/>
  <c r="K1886" i="9"/>
  <c r="L1886" i="9" s="1"/>
  <c r="Q1885" i="9"/>
  <c r="R1885" i="9" s="1"/>
  <c r="P1885" i="9"/>
  <c r="O1885" i="9"/>
  <c r="M1885" i="9"/>
  <c r="N1885" i="9" s="1"/>
  <c r="K1885" i="9"/>
  <c r="L1885" i="9" s="1"/>
  <c r="Q1884" i="9"/>
  <c r="R1884" i="9" s="1"/>
  <c r="P1884" i="9"/>
  <c r="O1884" i="9"/>
  <c r="N1884" i="9"/>
  <c r="M1884" i="9"/>
  <c r="K1884" i="9"/>
  <c r="L1884" i="9" s="1"/>
  <c r="Q1883" i="9"/>
  <c r="R1883" i="9" s="1"/>
  <c r="P1883" i="9"/>
  <c r="O1883" i="9"/>
  <c r="M1883" i="9"/>
  <c r="N1883" i="9" s="1"/>
  <c r="K1883" i="9"/>
  <c r="L1883" i="9" s="1"/>
  <c r="Q1882" i="9"/>
  <c r="R1882" i="9" s="1"/>
  <c r="P1882" i="9"/>
  <c r="O1882" i="9"/>
  <c r="M1882" i="9"/>
  <c r="N1882" i="9" s="1"/>
  <c r="K1882" i="9"/>
  <c r="L1882" i="9" s="1"/>
  <c r="Q1881" i="9"/>
  <c r="R1881" i="9" s="1"/>
  <c r="P1881" i="9"/>
  <c r="O1881" i="9"/>
  <c r="M1881" i="9"/>
  <c r="N1881" i="9" s="1"/>
  <c r="K1881" i="9"/>
  <c r="L1881" i="9" s="1"/>
  <c r="Q1880" i="9"/>
  <c r="R1880" i="9" s="1"/>
  <c r="P1880" i="9"/>
  <c r="O1880" i="9"/>
  <c r="N1880" i="9"/>
  <c r="M1880" i="9"/>
  <c r="K1880" i="9"/>
  <c r="L1880" i="9" s="1"/>
  <c r="Q1879" i="9"/>
  <c r="R1879" i="9" s="1"/>
  <c r="P1879" i="9"/>
  <c r="O1879" i="9"/>
  <c r="M1879" i="9"/>
  <c r="N1879" i="9" s="1"/>
  <c r="K1879" i="9"/>
  <c r="L1879" i="9" s="1"/>
  <c r="Q1878" i="9"/>
  <c r="R1878" i="9" s="1"/>
  <c r="P1878" i="9"/>
  <c r="O1878" i="9"/>
  <c r="M1878" i="9"/>
  <c r="N1878" i="9" s="1"/>
  <c r="K1878" i="9"/>
  <c r="L1878" i="9" s="1"/>
  <c r="Q1877" i="9"/>
  <c r="R1877" i="9" s="1"/>
  <c r="P1877" i="9"/>
  <c r="O1877" i="9"/>
  <c r="M1877" i="9"/>
  <c r="N1877" i="9" s="1"/>
  <c r="K1877" i="9"/>
  <c r="L1877" i="9" s="1"/>
  <c r="Q1876" i="9"/>
  <c r="R1876" i="9" s="1"/>
  <c r="P1876" i="9"/>
  <c r="O1876" i="9"/>
  <c r="N1876" i="9"/>
  <c r="M1876" i="9"/>
  <c r="K1876" i="9"/>
  <c r="L1876" i="9" s="1"/>
  <c r="Q1875" i="9"/>
  <c r="R1875" i="9" s="1"/>
  <c r="P1875" i="9"/>
  <c r="O1875" i="9"/>
  <c r="M1875" i="9"/>
  <c r="N1875" i="9" s="1"/>
  <c r="K1875" i="9"/>
  <c r="L1875" i="9" s="1"/>
  <c r="Q1874" i="9"/>
  <c r="R1874" i="9" s="1"/>
  <c r="P1874" i="9"/>
  <c r="O1874" i="9"/>
  <c r="M1874" i="9"/>
  <c r="N1874" i="9" s="1"/>
  <c r="K1874" i="9"/>
  <c r="L1874" i="9" s="1"/>
  <c r="Q1873" i="9"/>
  <c r="R1873" i="9" s="1"/>
  <c r="P1873" i="9"/>
  <c r="O1873" i="9"/>
  <c r="M1873" i="9"/>
  <c r="N1873" i="9" s="1"/>
  <c r="K1873" i="9"/>
  <c r="L1873" i="9" s="1"/>
  <c r="Q1872" i="9"/>
  <c r="R1872" i="9" s="1"/>
  <c r="P1872" i="9"/>
  <c r="O1872" i="9"/>
  <c r="N1872" i="9"/>
  <c r="M1872" i="9"/>
  <c r="K1872" i="9"/>
  <c r="L1872" i="9" s="1"/>
  <c r="Q1871" i="9"/>
  <c r="R1871" i="9" s="1"/>
  <c r="P1871" i="9"/>
  <c r="O1871" i="9"/>
  <c r="M1871" i="9"/>
  <c r="N1871" i="9" s="1"/>
  <c r="K1871" i="9"/>
  <c r="L1871" i="9" s="1"/>
  <c r="Q1870" i="9"/>
  <c r="R1870" i="9" s="1"/>
  <c r="P1870" i="9"/>
  <c r="O1870" i="9"/>
  <c r="M1870" i="9"/>
  <c r="N1870" i="9" s="1"/>
  <c r="K1870" i="9"/>
  <c r="L1870" i="9" s="1"/>
  <c r="Q1869" i="9"/>
  <c r="R1869" i="9" s="1"/>
  <c r="P1869" i="9"/>
  <c r="O1869" i="9"/>
  <c r="M1869" i="9"/>
  <c r="N1869" i="9" s="1"/>
  <c r="K1869" i="9"/>
  <c r="L1869" i="9" s="1"/>
  <c r="Q1868" i="9"/>
  <c r="R1868" i="9" s="1"/>
  <c r="P1868" i="9"/>
  <c r="O1868" i="9"/>
  <c r="N1868" i="9"/>
  <c r="M1868" i="9"/>
  <c r="K1868" i="9"/>
  <c r="L1868" i="9" s="1"/>
  <c r="Q1867" i="9"/>
  <c r="R1867" i="9" s="1"/>
  <c r="P1867" i="9"/>
  <c r="O1867" i="9"/>
  <c r="M1867" i="9"/>
  <c r="N1867" i="9" s="1"/>
  <c r="K1867" i="9"/>
  <c r="L1867" i="9" s="1"/>
  <c r="Q1866" i="9"/>
  <c r="R1866" i="9" s="1"/>
  <c r="P1866" i="9"/>
  <c r="O1866" i="9"/>
  <c r="M1866" i="9"/>
  <c r="N1866" i="9" s="1"/>
  <c r="K1866" i="9"/>
  <c r="L1866" i="9" s="1"/>
  <c r="Q1865" i="9"/>
  <c r="R1865" i="9" s="1"/>
  <c r="P1865" i="9"/>
  <c r="O1865" i="9"/>
  <c r="M1865" i="9"/>
  <c r="N1865" i="9" s="1"/>
  <c r="K1865" i="9"/>
  <c r="L1865" i="9" s="1"/>
  <c r="Q1864" i="9"/>
  <c r="R1864" i="9" s="1"/>
  <c r="P1864" i="9"/>
  <c r="O1864" i="9"/>
  <c r="M1864" i="9"/>
  <c r="N1864" i="9" s="1"/>
  <c r="K1864" i="9"/>
  <c r="L1864" i="9" s="1"/>
  <c r="Q1863" i="9"/>
  <c r="R1863" i="9" s="1"/>
  <c r="P1863" i="9"/>
  <c r="O1863" i="9"/>
  <c r="N1863" i="9"/>
  <c r="M1863" i="9"/>
  <c r="K1863" i="9"/>
  <c r="L1863" i="9" s="1"/>
  <c r="R1862" i="9"/>
  <c r="Q1862" i="9"/>
  <c r="P1862" i="9"/>
  <c r="O1862" i="9"/>
  <c r="M1862" i="9"/>
  <c r="N1862" i="9" s="1"/>
  <c r="K1862" i="9"/>
  <c r="L1862" i="9" s="1"/>
  <c r="Q1861" i="9"/>
  <c r="R1861" i="9" s="1"/>
  <c r="P1861" i="9"/>
  <c r="O1861" i="9"/>
  <c r="M1861" i="9"/>
  <c r="N1861" i="9" s="1"/>
  <c r="K1861" i="9"/>
  <c r="L1861" i="9" s="1"/>
  <c r="Q1860" i="9"/>
  <c r="R1860" i="9" s="1"/>
  <c r="P1860" i="9"/>
  <c r="O1860" i="9"/>
  <c r="N1860" i="9"/>
  <c r="M1860" i="9"/>
  <c r="K1860" i="9"/>
  <c r="L1860" i="9" s="1"/>
  <c r="Q1859" i="9"/>
  <c r="R1859" i="9" s="1"/>
  <c r="P1859" i="9"/>
  <c r="O1859" i="9"/>
  <c r="M1859" i="9"/>
  <c r="N1859" i="9" s="1"/>
  <c r="K1859" i="9"/>
  <c r="L1859" i="9" s="1"/>
  <c r="Q1858" i="9"/>
  <c r="R1858" i="9" s="1"/>
  <c r="P1858" i="9"/>
  <c r="O1858" i="9"/>
  <c r="N1858" i="9"/>
  <c r="M1858" i="9"/>
  <c r="K1858" i="9"/>
  <c r="L1858" i="9" s="1"/>
  <c r="Q1857" i="9"/>
  <c r="R1857" i="9" s="1"/>
  <c r="P1857" i="9"/>
  <c r="O1857" i="9"/>
  <c r="M1857" i="9"/>
  <c r="N1857" i="9" s="1"/>
  <c r="K1857" i="9"/>
  <c r="L1857" i="9" s="1"/>
  <c r="R1856" i="9"/>
  <c r="Q1856" i="9"/>
  <c r="P1856" i="9"/>
  <c r="O1856" i="9"/>
  <c r="M1856" i="9"/>
  <c r="N1856" i="9" s="1"/>
  <c r="K1856" i="9"/>
  <c r="L1856" i="9" s="1"/>
  <c r="Q1855" i="9"/>
  <c r="R1855" i="9" s="1"/>
  <c r="P1855" i="9"/>
  <c r="O1855" i="9"/>
  <c r="N1855" i="9"/>
  <c r="M1855" i="9"/>
  <c r="K1855" i="9"/>
  <c r="L1855" i="9" s="1"/>
  <c r="R1854" i="9"/>
  <c r="Q1854" i="9"/>
  <c r="P1854" i="9"/>
  <c r="O1854" i="9"/>
  <c r="M1854" i="9"/>
  <c r="N1854" i="9" s="1"/>
  <c r="K1854" i="9"/>
  <c r="L1854" i="9" s="1"/>
  <c r="Q1853" i="9"/>
  <c r="R1853" i="9" s="1"/>
  <c r="P1853" i="9"/>
  <c r="O1853" i="9"/>
  <c r="M1853" i="9"/>
  <c r="N1853" i="9" s="1"/>
  <c r="K1853" i="9"/>
  <c r="L1853" i="9" s="1"/>
  <c r="Q1852" i="9"/>
  <c r="R1852" i="9" s="1"/>
  <c r="P1852" i="9"/>
  <c r="O1852" i="9"/>
  <c r="N1852" i="9"/>
  <c r="M1852" i="9"/>
  <c r="K1852" i="9"/>
  <c r="L1852" i="9" s="1"/>
  <c r="R1851" i="9"/>
  <c r="Q1851" i="9"/>
  <c r="P1851" i="9"/>
  <c r="O1851" i="9"/>
  <c r="M1851" i="9"/>
  <c r="N1851" i="9" s="1"/>
  <c r="K1851" i="9"/>
  <c r="L1851" i="9" s="1"/>
  <c r="Q1850" i="9"/>
  <c r="R1850" i="9" s="1"/>
  <c r="P1850" i="9"/>
  <c r="O1850" i="9"/>
  <c r="N1850" i="9"/>
  <c r="M1850" i="9"/>
  <c r="K1850" i="9"/>
  <c r="L1850" i="9" s="1"/>
  <c r="Q1849" i="9"/>
  <c r="R1849" i="9" s="1"/>
  <c r="P1849" i="9"/>
  <c r="O1849" i="9"/>
  <c r="M1849" i="9"/>
  <c r="N1849" i="9" s="1"/>
  <c r="K1849" i="9"/>
  <c r="L1849" i="9" s="1"/>
  <c r="R1848" i="9"/>
  <c r="Q1848" i="9"/>
  <c r="P1848" i="9"/>
  <c r="O1848" i="9"/>
  <c r="M1848" i="9"/>
  <c r="N1848" i="9" s="1"/>
  <c r="K1848" i="9"/>
  <c r="L1848" i="9" s="1"/>
  <c r="Q1847" i="9"/>
  <c r="R1847" i="9" s="1"/>
  <c r="P1847" i="9"/>
  <c r="O1847" i="9"/>
  <c r="N1847" i="9"/>
  <c r="M1847" i="9"/>
  <c r="K1847" i="9"/>
  <c r="L1847" i="9" s="1"/>
  <c r="Q1846" i="9"/>
  <c r="R1846" i="9" s="1"/>
  <c r="P1846" i="9"/>
  <c r="O1846" i="9"/>
  <c r="M1846" i="9"/>
  <c r="N1846" i="9" s="1"/>
  <c r="K1846" i="9"/>
  <c r="L1846" i="9" s="1"/>
  <c r="Q1845" i="9"/>
  <c r="R1845" i="9" s="1"/>
  <c r="P1845" i="9"/>
  <c r="O1845" i="9"/>
  <c r="M1845" i="9"/>
  <c r="N1845" i="9" s="1"/>
  <c r="K1845" i="9"/>
  <c r="L1845" i="9" s="1"/>
  <c r="Q1844" i="9"/>
  <c r="R1844" i="9" s="1"/>
  <c r="P1844" i="9"/>
  <c r="O1844" i="9"/>
  <c r="N1844" i="9"/>
  <c r="M1844" i="9"/>
  <c r="K1844" i="9"/>
  <c r="L1844" i="9" s="1"/>
  <c r="Q1843" i="9"/>
  <c r="R1843" i="9" s="1"/>
  <c r="P1843" i="9"/>
  <c r="O1843" i="9"/>
  <c r="M1843" i="9"/>
  <c r="N1843" i="9" s="1"/>
  <c r="K1843" i="9"/>
  <c r="L1843" i="9" s="1"/>
  <c r="Q1842" i="9"/>
  <c r="R1842" i="9" s="1"/>
  <c r="P1842" i="9"/>
  <c r="O1842" i="9"/>
  <c r="N1842" i="9"/>
  <c r="M1842" i="9"/>
  <c r="K1842" i="9"/>
  <c r="L1842" i="9" s="1"/>
  <c r="Q1841" i="9"/>
  <c r="R1841" i="9" s="1"/>
  <c r="P1841" i="9"/>
  <c r="O1841" i="9"/>
  <c r="M1841" i="9"/>
  <c r="N1841" i="9" s="1"/>
  <c r="K1841" i="9"/>
  <c r="L1841" i="9" s="1"/>
  <c r="R1840" i="9"/>
  <c r="Q1840" i="9"/>
  <c r="P1840" i="9"/>
  <c r="O1840" i="9"/>
  <c r="M1840" i="9"/>
  <c r="N1840" i="9" s="1"/>
  <c r="K1840" i="9"/>
  <c r="L1840" i="9" s="1"/>
  <c r="Q1839" i="9"/>
  <c r="R1839" i="9" s="1"/>
  <c r="P1839" i="9"/>
  <c r="O1839" i="9"/>
  <c r="N1839" i="9"/>
  <c r="M1839" i="9"/>
  <c r="K1839" i="9"/>
  <c r="L1839" i="9" s="1"/>
  <c r="R1838" i="9"/>
  <c r="Q1838" i="9"/>
  <c r="P1838" i="9"/>
  <c r="O1838" i="9"/>
  <c r="M1838" i="9"/>
  <c r="N1838" i="9" s="1"/>
  <c r="K1838" i="9"/>
  <c r="L1838" i="9" s="1"/>
  <c r="Q1837" i="9"/>
  <c r="R1837" i="9" s="1"/>
  <c r="P1837" i="9"/>
  <c r="O1837" i="9"/>
  <c r="M1837" i="9"/>
  <c r="N1837" i="9" s="1"/>
  <c r="K1837" i="9"/>
  <c r="L1837" i="9" s="1"/>
  <c r="Q1836" i="9"/>
  <c r="R1836" i="9" s="1"/>
  <c r="P1836" i="9"/>
  <c r="O1836" i="9"/>
  <c r="N1836" i="9"/>
  <c r="M1836" i="9"/>
  <c r="K1836" i="9"/>
  <c r="L1836" i="9" s="1"/>
  <c r="R1835" i="9"/>
  <c r="Q1835" i="9"/>
  <c r="P1835" i="9"/>
  <c r="O1835" i="9"/>
  <c r="M1835" i="9"/>
  <c r="N1835" i="9" s="1"/>
  <c r="K1835" i="9"/>
  <c r="L1835" i="9" s="1"/>
  <c r="Q1834" i="9"/>
  <c r="R1834" i="9" s="1"/>
  <c r="P1834" i="9"/>
  <c r="O1834" i="9"/>
  <c r="N1834" i="9"/>
  <c r="M1834" i="9"/>
  <c r="K1834" i="9"/>
  <c r="L1834" i="9" s="1"/>
  <c r="Q1833" i="9"/>
  <c r="R1833" i="9" s="1"/>
  <c r="P1833" i="9"/>
  <c r="O1833" i="9"/>
  <c r="M1833" i="9"/>
  <c r="N1833" i="9" s="1"/>
  <c r="K1833" i="9"/>
  <c r="L1833" i="9" s="1"/>
  <c r="Q1832" i="9"/>
  <c r="R1832" i="9" s="1"/>
  <c r="P1832" i="9"/>
  <c r="O1832" i="9"/>
  <c r="M1832" i="9"/>
  <c r="N1832" i="9" s="1"/>
  <c r="K1832" i="9"/>
  <c r="L1832" i="9" s="1"/>
  <c r="Q1831" i="9"/>
  <c r="R1831" i="9" s="1"/>
  <c r="P1831" i="9"/>
  <c r="O1831" i="9"/>
  <c r="N1831" i="9"/>
  <c r="M1831" i="9"/>
  <c r="K1831" i="9"/>
  <c r="L1831" i="9" s="1"/>
  <c r="R1830" i="9"/>
  <c r="Q1830" i="9"/>
  <c r="P1830" i="9"/>
  <c r="O1830" i="9"/>
  <c r="M1830" i="9"/>
  <c r="N1830" i="9" s="1"/>
  <c r="K1830" i="9"/>
  <c r="L1830" i="9" s="1"/>
  <c r="Q1829" i="9"/>
  <c r="R1829" i="9" s="1"/>
  <c r="P1829" i="9"/>
  <c r="O1829" i="9"/>
  <c r="M1829" i="9"/>
  <c r="N1829" i="9" s="1"/>
  <c r="K1829" i="9"/>
  <c r="L1829" i="9" s="1"/>
  <c r="K1828" i="9"/>
  <c r="L1828" i="9" s="1"/>
  <c r="S1827" i="9"/>
  <c r="T1827" i="9" s="1"/>
  <c r="R1827" i="9"/>
  <c r="P1827" i="9"/>
  <c r="O1827" i="9"/>
  <c r="N1827" i="9"/>
  <c r="M1827" i="9"/>
  <c r="K1827" i="9"/>
  <c r="L1827" i="9" s="1"/>
  <c r="S1826" i="9"/>
  <c r="T1826" i="9" s="1"/>
  <c r="R1826" i="9"/>
  <c r="O1826" i="9"/>
  <c r="P1826" i="9" s="1"/>
  <c r="N1826" i="9"/>
  <c r="M1826" i="9"/>
  <c r="K1826" i="9"/>
  <c r="L1826" i="9" s="1"/>
  <c r="S1825" i="9"/>
  <c r="T1825" i="9" s="1"/>
  <c r="R1825" i="9"/>
  <c r="O1825" i="9"/>
  <c r="P1825" i="9" s="1"/>
  <c r="M1825" i="9"/>
  <c r="N1825" i="9" s="1"/>
  <c r="L1825" i="9"/>
  <c r="K1825" i="9"/>
  <c r="T1824" i="9"/>
  <c r="S1824" i="9"/>
  <c r="R1824" i="9"/>
  <c r="P1824" i="9"/>
  <c r="O1824" i="9"/>
  <c r="M1824" i="9"/>
  <c r="N1824" i="9" s="1"/>
  <c r="K1824" i="9"/>
  <c r="L1824" i="9" s="1"/>
  <c r="S1823" i="9"/>
  <c r="T1823" i="9" s="1"/>
  <c r="R1823" i="9"/>
  <c r="P1823" i="9"/>
  <c r="O1823" i="9"/>
  <c r="M1823" i="9"/>
  <c r="N1823" i="9" s="1"/>
  <c r="L1823" i="9"/>
  <c r="K1823" i="9"/>
  <c r="S1822" i="9"/>
  <c r="T1822" i="9" s="1"/>
  <c r="R1822" i="9"/>
  <c r="O1822" i="9"/>
  <c r="P1822" i="9" s="1"/>
  <c r="N1822" i="9"/>
  <c r="M1822" i="9"/>
  <c r="K1822" i="9"/>
  <c r="L1822" i="9" s="1"/>
  <c r="S1821" i="9"/>
  <c r="T1821" i="9" s="1"/>
  <c r="R1821" i="9"/>
  <c r="O1821" i="9"/>
  <c r="P1821" i="9" s="1"/>
  <c r="N1821" i="9"/>
  <c r="M1821" i="9"/>
  <c r="L1821" i="9"/>
  <c r="K1821" i="9"/>
  <c r="S1820" i="9"/>
  <c r="T1820" i="9" s="1"/>
  <c r="R1820" i="9"/>
  <c r="O1820" i="9"/>
  <c r="P1820" i="9" s="1"/>
  <c r="M1820" i="9"/>
  <c r="N1820" i="9" s="1"/>
  <c r="L1820" i="9"/>
  <c r="K1820" i="9"/>
  <c r="S1819" i="9"/>
  <c r="T1819" i="9" s="1"/>
  <c r="R1819" i="9"/>
  <c r="P1819" i="9"/>
  <c r="O1819" i="9"/>
  <c r="M1819" i="9"/>
  <c r="N1819" i="9" s="1"/>
  <c r="K1819" i="9"/>
  <c r="L1819" i="9" s="1"/>
  <c r="T1818" i="9"/>
  <c r="S1818" i="9"/>
  <c r="R1818" i="9"/>
  <c r="O1818" i="9"/>
  <c r="P1818" i="9" s="1"/>
  <c r="M1818" i="9"/>
  <c r="N1818" i="9" s="1"/>
  <c r="K1818" i="9"/>
  <c r="L1818" i="9" s="1"/>
  <c r="S1817" i="9"/>
  <c r="T1817" i="9" s="1"/>
  <c r="R1817" i="9"/>
  <c r="P1817" i="9"/>
  <c r="O1817" i="9"/>
  <c r="N1817" i="9"/>
  <c r="M1817" i="9"/>
  <c r="K1817" i="9"/>
  <c r="L1817" i="9" s="1"/>
  <c r="S1816" i="9"/>
  <c r="T1816" i="9" s="1"/>
  <c r="R1816" i="9"/>
  <c r="O1816" i="9"/>
  <c r="P1816" i="9" s="1"/>
  <c r="M1816" i="9"/>
  <c r="N1816" i="9" s="1"/>
  <c r="L1816" i="9"/>
  <c r="K1816" i="9"/>
  <c r="S1815" i="9"/>
  <c r="T1815" i="9" s="1"/>
  <c r="R1815" i="9"/>
  <c r="O1815" i="9"/>
  <c r="P1815" i="9" s="1"/>
  <c r="M1815" i="9"/>
  <c r="N1815" i="9" s="1"/>
  <c r="L1815" i="9"/>
  <c r="K1815" i="9"/>
  <c r="S1814" i="9"/>
  <c r="T1814" i="9" s="1"/>
  <c r="R1814" i="9"/>
  <c r="P1814" i="9"/>
  <c r="O1814" i="9"/>
  <c r="M1814" i="9"/>
  <c r="N1814" i="9" s="1"/>
  <c r="K1814" i="9"/>
  <c r="L1814" i="9" s="1"/>
  <c r="S1813" i="9"/>
  <c r="T1813" i="9" s="1"/>
  <c r="R1813" i="9"/>
  <c r="P1813" i="9"/>
  <c r="O1813" i="9"/>
  <c r="N1813" i="9"/>
  <c r="M1813" i="9"/>
  <c r="K1813" i="9"/>
  <c r="L1813" i="9" s="1"/>
  <c r="T1812" i="9"/>
  <c r="S1812" i="9"/>
  <c r="R1812" i="9"/>
  <c r="O1812" i="9"/>
  <c r="P1812" i="9" s="1"/>
  <c r="M1812" i="9"/>
  <c r="N1812" i="9" s="1"/>
  <c r="K1812" i="9"/>
  <c r="L1812" i="9" s="1"/>
  <c r="S1811" i="9"/>
  <c r="T1811" i="9" s="1"/>
  <c r="R1811" i="9"/>
  <c r="P1811" i="9"/>
  <c r="O1811" i="9"/>
  <c r="N1811" i="9"/>
  <c r="M1811" i="9"/>
  <c r="K1811" i="9"/>
  <c r="L1811" i="9" s="1"/>
  <c r="S1810" i="9"/>
  <c r="T1810" i="9" s="1"/>
  <c r="R1810" i="9"/>
  <c r="O1810" i="9"/>
  <c r="P1810" i="9" s="1"/>
  <c r="N1810" i="9"/>
  <c r="M1810" i="9"/>
  <c r="K1810" i="9"/>
  <c r="L1810" i="9" s="1"/>
  <c r="S1809" i="9"/>
  <c r="T1809" i="9" s="1"/>
  <c r="R1809" i="9"/>
  <c r="O1809" i="9"/>
  <c r="P1809" i="9" s="1"/>
  <c r="M1809" i="9"/>
  <c r="N1809" i="9" s="1"/>
  <c r="L1809" i="9"/>
  <c r="K1809" i="9"/>
  <c r="Q1808" i="9"/>
  <c r="R1808" i="9" s="1"/>
  <c r="O1808" i="9"/>
  <c r="P1808" i="9" s="1"/>
  <c r="M1808" i="9"/>
  <c r="N1808" i="9" s="1"/>
  <c r="L1808" i="9"/>
  <c r="K1808" i="9"/>
  <c r="R1807" i="9"/>
  <c r="Q1807" i="9"/>
  <c r="O1807" i="9"/>
  <c r="P1807" i="9" s="1"/>
  <c r="M1807" i="9"/>
  <c r="N1807" i="9" s="1"/>
  <c r="L1807" i="9"/>
  <c r="K1807" i="9"/>
  <c r="Q1806" i="9"/>
  <c r="R1806" i="9" s="1"/>
  <c r="O1806" i="9"/>
  <c r="P1806" i="9" s="1"/>
  <c r="M1806" i="9"/>
  <c r="N1806" i="9" s="1"/>
  <c r="L1806" i="9"/>
  <c r="K1806" i="9"/>
  <c r="R1805" i="9"/>
  <c r="Q1805" i="9"/>
  <c r="O1805" i="9"/>
  <c r="P1805" i="9" s="1"/>
  <c r="M1805" i="9"/>
  <c r="N1805" i="9" s="1"/>
  <c r="L1805" i="9"/>
  <c r="K1805" i="9"/>
  <c r="Q1804" i="9"/>
  <c r="R1804" i="9" s="1"/>
  <c r="O1804" i="9"/>
  <c r="P1804" i="9" s="1"/>
  <c r="M1804" i="9"/>
  <c r="N1804" i="9" s="1"/>
  <c r="L1804" i="9"/>
  <c r="K1804" i="9"/>
  <c r="R1803" i="9"/>
  <c r="Q1803" i="9"/>
  <c r="O1803" i="9"/>
  <c r="P1803" i="9" s="1"/>
  <c r="M1803" i="9"/>
  <c r="N1803" i="9" s="1"/>
  <c r="L1803" i="9"/>
  <c r="K1803" i="9"/>
  <c r="Q1802" i="9"/>
  <c r="R1802" i="9" s="1"/>
  <c r="O1802" i="9"/>
  <c r="P1802" i="9" s="1"/>
  <c r="M1802" i="9"/>
  <c r="N1802" i="9" s="1"/>
  <c r="L1802" i="9"/>
  <c r="K1802" i="9"/>
  <c r="R1801" i="9"/>
  <c r="Q1801" i="9"/>
  <c r="O1801" i="9"/>
  <c r="P1801" i="9" s="1"/>
  <c r="M1801" i="9"/>
  <c r="N1801" i="9" s="1"/>
  <c r="L1801" i="9"/>
  <c r="K1801" i="9"/>
  <c r="Q1800" i="9"/>
  <c r="R1800" i="9" s="1"/>
  <c r="O1800" i="9"/>
  <c r="P1800" i="9" s="1"/>
  <c r="M1800" i="9"/>
  <c r="N1800" i="9" s="1"/>
  <c r="L1800" i="9"/>
  <c r="K1800" i="9"/>
  <c r="R1799" i="9"/>
  <c r="Q1799" i="9"/>
  <c r="O1799" i="9"/>
  <c r="P1799" i="9" s="1"/>
  <c r="M1799" i="9"/>
  <c r="N1799" i="9" s="1"/>
  <c r="L1799" i="9"/>
  <c r="K1799" i="9"/>
  <c r="Q1798" i="9"/>
  <c r="R1798" i="9" s="1"/>
  <c r="O1798" i="9"/>
  <c r="P1798" i="9" s="1"/>
  <c r="M1798" i="9"/>
  <c r="N1798" i="9" s="1"/>
  <c r="L1798" i="9"/>
  <c r="K1798" i="9"/>
  <c r="R1797" i="9"/>
  <c r="Q1797" i="9"/>
  <c r="O1797" i="9"/>
  <c r="P1797" i="9" s="1"/>
  <c r="M1797" i="9"/>
  <c r="N1797" i="9" s="1"/>
  <c r="L1797" i="9"/>
  <c r="K1797" i="9"/>
  <c r="Q1796" i="9"/>
  <c r="R1796" i="9" s="1"/>
  <c r="O1796" i="9"/>
  <c r="P1796" i="9" s="1"/>
  <c r="M1796" i="9"/>
  <c r="N1796" i="9" s="1"/>
  <c r="L1796" i="9"/>
  <c r="K1796" i="9"/>
  <c r="R1795" i="9"/>
  <c r="Q1795" i="9"/>
  <c r="O1795" i="9"/>
  <c r="P1795" i="9" s="1"/>
  <c r="M1795" i="9"/>
  <c r="N1795" i="9" s="1"/>
  <c r="L1795" i="9"/>
  <c r="K1795" i="9"/>
  <c r="Q1794" i="9"/>
  <c r="R1794" i="9" s="1"/>
  <c r="O1794" i="9"/>
  <c r="P1794" i="9" s="1"/>
  <c r="M1794" i="9"/>
  <c r="N1794" i="9" s="1"/>
  <c r="L1794" i="9"/>
  <c r="K1794" i="9"/>
  <c r="R1793" i="9"/>
  <c r="Q1793" i="9"/>
  <c r="O1793" i="9"/>
  <c r="P1793" i="9" s="1"/>
  <c r="M1793" i="9"/>
  <c r="N1793" i="9" s="1"/>
  <c r="L1793" i="9"/>
  <c r="K1793" i="9"/>
  <c r="Q1792" i="9"/>
  <c r="R1792" i="9" s="1"/>
  <c r="O1792" i="9"/>
  <c r="P1792" i="9" s="1"/>
  <c r="M1792" i="9"/>
  <c r="N1792" i="9" s="1"/>
  <c r="L1792" i="9"/>
  <c r="K1792" i="9"/>
  <c r="R1791" i="9"/>
  <c r="Q1791" i="9"/>
  <c r="O1791" i="9"/>
  <c r="P1791" i="9" s="1"/>
  <c r="M1791" i="9"/>
  <c r="N1791" i="9" s="1"/>
  <c r="L1791" i="9"/>
  <c r="K1791" i="9"/>
  <c r="Q1790" i="9"/>
  <c r="R1790" i="9" s="1"/>
  <c r="O1790" i="9"/>
  <c r="P1790" i="9" s="1"/>
  <c r="M1790" i="9"/>
  <c r="N1790" i="9" s="1"/>
  <c r="L1790" i="9"/>
  <c r="K1790" i="9"/>
  <c r="R1789" i="9"/>
  <c r="Q1789" i="9"/>
  <c r="O1789" i="9"/>
  <c r="P1789" i="9" s="1"/>
  <c r="M1789" i="9"/>
  <c r="N1789" i="9" s="1"/>
  <c r="L1789" i="9"/>
  <c r="K1789" i="9"/>
  <c r="Q1788" i="9"/>
  <c r="R1788" i="9" s="1"/>
  <c r="O1788" i="9"/>
  <c r="P1788" i="9" s="1"/>
  <c r="M1788" i="9"/>
  <c r="N1788" i="9" s="1"/>
  <c r="L1788" i="9"/>
  <c r="K1788" i="9"/>
  <c r="R1787" i="9"/>
  <c r="Q1787" i="9"/>
  <c r="O1787" i="9"/>
  <c r="P1787" i="9" s="1"/>
  <c r="M1787" i="9"/>
  <c r="N1787" i="9" s="1"/>
  <c r="L1787" i="9"/>
  <c r="K1787" i="9"/>
  <c r="Q1786" i="9"/>
  <c r="R1786" i="9" s="1"/>
  <c r="O1786" i="9"/>
  <c r="P1786" i="9" s="1"/>
  <c r="M1786" i="9"/>
  <c r="N1786" i="9" s="1"/>
  <c r="L1786" i="9"/>
  <c r="K1786" i="9"/>
  <c r="R1785" i="9"/>
  <c r="Q1785" i="9"/>
  <c r="O1785" i="9"/>
  <c r="P1785" i="9" s="1"/>
  <c r="M1785" i="9"/>
  <c r="N1785" i="9" s="1"/>
  <c r="L1785" i="9"/>
  <c r="K1785" i="9"/>
  <c r="Q1784" i="9"/>
  <c r="R1784" i="9" s="1"/>
  <c r="O1784" i="9"/>
  <c r="P1784" i="9" s="1"/>
  <c r="M1784" i="9"/>
  <c r="N1784" i="9" s="1"/>
  <c r="L1784" i="9"/>
  <c r="K1784" i="9"/>
  <c r="R1783" i="9"/>
  <c r="Q1783" i="9"/>
  <c r="O1783" i="9"/>
  <c r="P1783" i="9" s="1"/>
  <c r="M1783" i="9"/>
  <c r="N1783" i="9" s="1"/>
  <c r="L1783" i="9"/>
  <c r="K1783" i="9"/>
  <c r="Q1782" i="9"/>
  <c r="R1782" i="9" s="1"/>
  <c r="O1782" i="9"/>
  <c r="P1782" i="9" s="1"/>
  <c r="M1782" i="9"/>
  <c r="N1782" i="9" s="1"/>
  <c r="L1782" i="9"/>
  <c r="K1782" i="9"/>
  <c r="R1781" i="9"/>
  <c r="Q1781" i="9"/>
  <c r="O1781" i="9"/>
  <c r="P1781" i="9" s="1"/>
  <c r="M1781" i="9"/>
  <c r="N1781" i="9" s="1"/>
  <c r="L1781" i="9"/>
  <c r="K1781" i="9"/>
  <c r="Q1780" i="9"/>
  <c r="R1780" i="9" s="1"/>
  <c r="O1780" i="9"/>
  <c r="P1780" i="9" s="1"/>
  <c r="M1780" i="9"/>
  <c r="N1780" i="9" s="1"/>
  <c r="L1780" i="9"/>
  <c r="K1780" i="9"/>
  <c r="R1779" i="9"/>
  <c r="Q1779" i="9"/>
  <c r="O1779" i="9"/>
  <c r="P1779" i="9" s="1"/>
  <c r="M1779" i="9"/>
  <c r="N1779" i="9" s="1"/>
  <c r="L1779" i="9"/>
  <c r="K1779" i="9"/>
  <c r="Q1778" i="9"/>
  <c r="R1778" i="9" s="1"/>
  <c r="O1778" i="9"/>
  <c r="P1778" i="9" s="1"/>
  <c r="M1778" i="9"/>
  <c r="N1778" i="9" s="1"/>
  <c r="L1778" i="9"/>
  <c r="K1778" i="9"/>
  <c r="R1777" i="9"/>
  <c r="Q1777" i="9"/>
  <c r="O1777" i="9"/>
  <c r="P1777" i="9" s="1"/>
  <c r="M1777" i="9"/>
  <c r="N1777" i="9" s="1"/>
  <c r="L1777" i="9"/>
  <c r="K1777" i="9"/>
  <c r="Q1776" i="9"/>
  <c r="R1776" i="9" s="1"/>
  <c r="O1776" i="9"/>
  <c r="P1776" i="9" s="1"/>
  <c r="M1776" i="9"/>
  <c r="N1776" i="9" s="1"/>
  <c r="L1776" i="9"/>
  <c r="K1776" i="9"/>
  <c r="R1775" i="9"/>
  <c r="Q1775" i="9"/>
  <c r="O1775" i="9"/>
  <c r="P1775" i="9" s="1"/>
  <c r="M1775" i="9"/>
  <c r="N1775" i="9" s="1"/>
  <c r="L1775" i="9"/>
  <c r="K1775" i="9"/>
  <c r="Q1774" i="9"/>
  <c r="R1774" i="9" s="1"/>
  <c r="O1774" i="9"/>
  <c r="P1774" i="9" s="1"/>
  <c r="M1774" i="9"/>
  <c r="N1774" i="9" s="1"/>
  <c r="L1774" i="9"/>
  <c r="K1774" i="9"/>
  <c r="R1773" i="9"/>
  <c r="Q1773" i="9"/>
  <c r="O1773" i="9"/>
  <c r="P1773" i="9" s="1"/>
  <c r="M1773" i="9"/>
  <c r="N1773" i="9" s="1"/>
  <c r="L1773" i="9"/>
  <c r="K1773" i="9"/>
  <c r="Q1772" i="9"/>
  <c r="R1772" i="9" s="1"/>
  <c r="O1772" i="9"/>
  <c r="P1772" i="9" s="1"/>
  <c r="M1772" i="9"/>
  <c r="N1772" i="9" s="1"/>
  <c r="L1772" i="9"/>
  <c r="K1772" i="9"/>
  <c r="R1771" i="9"/>
  <c r="Q1771" i="9"/>
  <c r="O1771" i="9"/>
  <c r="P1771" i="9" s="1"/>
  <c r="M1771" i="9"/>
  <c r="N1771" i="9" s="1"/>
  <c r="L1771" i="9"/>
  <c r="K1771" i="9"/>
  <c r="Q1770" i="9"/>
  <c r="R1770" i="9" s="1"/>
  <c r="O1770" i="9"/>
  <c r="P1770" i="9" s="1"/>
  <c r="M1770" i="9"/>
  <c r="N1770" i="9" s="1"/>
  <c r="L1770" i="9"/>
  <c r="K1770" i="9"/>
  <c r="R1769" i="9"/>
  <c r="Q1769" i="9"/>
  <c r="O1769" i="9"/>
  <c r="P1769" i="9" s="1"/>
  <c r="M1769" i="9"/>
  <c r="N1769" i="9" s="1"/>
  <c r="L1769" i="9"/>
  <c r="K1769" i="9"/>
  <c r="Q1768" i="9"/>
  <c r="R1768" i="9" s="1"/>
  <c r="O1768" i="9"/>
  <c r="P1768" i="9" s="1"/>
  <c r="M1768" i="9"/>
  <c r="N1768" i="9" s="1"/>
  <c r="L1768" i="9"/>
  <c r="K1768" i="9"/>
  <c r="R1767" i="9"/>
  <c r="Q1767" i="9"/>
  <c r="O1767" i="9"/>
  <c r="P1767" i="9" s="1"/>
  <c r="M1767" i="9"/>
  <c r="N1767" i="9" s="1"/>
  <c r="L1767" i="9"/>
  <c r="K1767" i="9"/>
  <c r="Q1766" i="9"/>
  <c r="R1766" i="9" s="1"/>
  <c r="O1766" i="9"/>
  <c r="P1766" i="9" s="1"/>
  <c r="M1766" i="9"/>
  <c r="N1766" i="9" s="1"/>
  <c r="L1766" i="9"/>
  <c r="K1766" i="9"/>
  <c r="R1765" i="9"/>
  <c r="Q1765" i="9"/>
  <c r="O1765" i="9"/>
  <c r="P1765" i="9" s="1"/>
  <c r="M1765" i="9"/>
  <c r="N1765" i="9" s="1"/>
  <c r="L1765" i="9"/>
  <c r="K1765" i="9"/>
  <c r="Q1764" i="9"/>
  <c r="R1764" i="9" s="1"/>
  <c r="O1764" i="9"/>
  <c r="P1764" i="9" s="1"/>
  <c r="M1764" i="9"/>
  <c r="N1764" i="9" s="1"/>
  <c r="L1764" i="9"/>
  <c r="K1764" i="9"/>
  <c r="R1763" i="9"/>
  <c r="Q1763" i="9"/>
  <c r="O1763" i="9"/>
  <c r="P1763" i="9" s="1"/>
  <c r="M1763" i="9"/>
  <c r="N1763" i="9" s="1"/>
  <c r="L1763" i="9"/>
  <c r="K1763" i="9"/>
  <c r="Q1762" i="9"/>
  <c r="R1762" i="9" s="1"/>
  <c r="O1762" i="9"/>
  <c r="P1762" i="9" s="1"/>
  <c r="M1762" i="9"/>
  <c r="N1762" i="9" s="1"/>
  <c r="L1762" i="9"/>
  <c r="K1762" i="9"/>
  <c r="R1761" i="9"/>
  <c r="Q1761" i="9"/>
  <c r="O1761" i="9"/>
  <c r="P1761" i="9" s="1"/>
  <c r="M1761" i="9"/>
  <c r="N1761" i="9" s="1"/>
  <c r="L1761" i="9"/>
  <c r="K1761" i="9"/>
  <c r="Q1760" i="9"/>
  <c r="R1760" i="9" s="1"/>
  <c r="O1760" i="9"/>
  <c r="P1760" i="9" s="1"/>
  <c r="M1760" i="9"/>
  <c r="N1760" i="9" s="1"/>
  <c r="L1760" i="9"/>
  <c r="K1760" i="9"/>
  <c r="R1759" i="9"/>
  <c r="Q1759" i="9"/>
  <c r="O1759" i="9"/>
  <c r="P1759" i="9" s="1"/>
  <c r="M1759" i="9"/>
  <c r="N1759" i="9" s="1"/>
  <c r="L1759" i="9"/>
  <c r="K1759" i="9"/>
  <c r="Q1758" i="9"/>
  <c r="R1758" i="9" s="1"/>
  <c r="O1758" i="9"/>
  <c r="P1758" i="9" s="1"/>
  <c r="M1758" i="9"/>
  <c r="N1758" i="9" s="1"/>
  <c r="L1758" i="9"/>
  <c r="K1758" i="9"/>
  <c r="R1757" i="9"/>
  <c r="Q1757" i="9"/>
  <c r="O1757" i="9"/>
  <c r="P1757" i="9" s="1"/>
  <c r="M1757" i="9"/>
  <c r="N1757" i="9" s="1"/>
  <c r="L1757" i="9"/>
  <c r="K1757" i="9"/>
  <c r="Q1756" i="9"/>
  <c r="R1756" i="9" s="1"/>
  <c r="O1756" i="9"/>
  <c r="P1756" i="9" s="1"/>
  <c r="M1756" i="9"/>
  <c r="N1756" i="9" s="1"/>
  <c r="L1756" i="9"/>
  <c r="K1756" i="9"/>
  <c r="R1755" i="9"/>
  <c r="Q1755" i="9"/>
  <c r="O1755" i="9"/>
  <c r="P1755" i="9" s="1"/>
  <c r="M1755" i="9"/>
  <c r="N1755" i="9" s="1"/>
  <c r="L1755" i="9"/>
  <c r="K1755" i="9"/>
  <c r="Q1754" i="9"/>
  <c r="R1754" i="9" s="1"/>
  <c r="O1754" i="9"/>
  <c r="P1754" i="9" s="1"/>
  <c r="M1754" i="9"/>
  <c r="N1754" i="9" s="1"/>
  <c r="L1754" i="9"/>
  <c r="K1754" i="9"/>
  <c r="R1753" i="9"/>
  <c r="Q1753" i="9"/>
  <c r="O1753" i="9"/>
  <c r="P1753" i="9" s="1"/>
  <c r="M1753" i="9"/>
  <c r="N1753" i="9" s="1"/>
  <c r="L1753" i="9"/>
  <c r="K1753" i="9"/>
  <c r="Q1752" i="9"/>
  <c r="R1752" i="9" s="1"/>
  <c r="O1752" i="9"/>
  <c r="P1752" i="9" s="1"/>
  <c r="M1752" i="9"/>
  <c r="N1752" i="9" s="1"/>
  <c r="L1752" i="9"/>
  <c r="K1752" i="9"/>
  <c r="R1751" i="9"/>
  <c r="Q1751" i="9"/>
  <c r="O1751" i="9"/>
  <c r="P1751" i="9" s="1"/>
  <c r="M1751" i="9"/>
  <c r="N1751" i="9" s="1"/>
  <c r="L1751" i="9"/>
  <c r="K1751" i="9"/>
  <c r="Q1750" i="9"/>
  <c r="R1750" i="9" s="1"/>
  <c r="O1750" i="9"/>
  <c r="P1750" i="9" s="1"/>
  <c r="M1750" i="9"/>
  <c r="N1750" i="9" s="1"/>
  <c r="L1750" i="9"/>
  <c r="K1750" i="9"/>
  <c r="R1749" i="9"/>
  <c r="Q1749" i="9"/>
  <c r="O1749" i="9"/>
  <c r="P1749" i="9" s="1"/>
  <c r="M1749" i="9"/>
  <c r="N1749" i="9" s="1"/>
  <c r="L1749" i="9"/>
  <c r="K1749" i="9"/>
  <c r="Q1748" i="9"/>
  <c r="R1748" i="9" s="1"/>
  <c r="O1748" i="9"/>
  <c r="P1748" i="9" s="1"/>
  <c r="M1748" i="9"/>
  <c r="N1748" i="9" s="1"/>
  <c r="L1748" i="9"/>
  <c r="K1748" i="9"/>
  <c r="R1747" i="9"/>
  <c r="Q1747" i="9"/>
  <c r="O1747" i="9"/>
  <c r="P1747" i="9" s="1"/>
  <c r="M1747" i="9"/>
  <c r="N1747" i="9" s="1"/>
  <c r="L1747" i="9"/>
  <c r="K1747" i="9"/>
  <c r="Q1746" i="9"/>
  <c r="R1746" i="9" s="1"/>
  <c r="O1746" i="9"/>
  <c r="P1746" i="9" s="1"/>
  <c r="M1746" i="9"/>
  <c r="N1746" i="9" s="1"/>
  <c r="L1746" i="9"/>
  <c r="K1746" i="9"/>
  <c r="R1745" i="9"/>
  <c r="Q1745" i="9"/>
  <c r="O1745" i="9"/>
  <c r="P1745" i="9" s="1"/>
  <c r="M1745" i="9"/>
  <c r="N1745" i="9" s="1"/>
  <c r="L1745" i="9"/>
  <c r="K1745" i="9"/>
  <c r="Q1744" i="9"/>
  <c r="R1744" i="9" s="1"/>
  <c r="O1744" i="9"/>
  <c r="P1744" i="9" s="1"/>
  <c r="M1744" i="9"/>
  <c r="N1744" i="9" s="1"/>
  <c r="L1744" i="9"/>
  <c r="K1744" i="9"/>
  <c r="R1743" i="9"/>
  <c r="Q1743" i="9"/>
  <c r="O1743" i="9"/>
  <c r="P1743" i="9" s="1"/>
  <c r="M1743" i="9"/>
  <c r="N1743" i="9" s="1"/>
  <c r="L1743" i="9"/>
  <c r="K1743" i="9"/>
  <c r="Q1742" i="9"/>
  <c r="R1742" i="9" s="1"/>
  <c r="O1742" i="9"/>
  <c r="P1742" i="9" s="1"/>
  <c r="M1742" i="9"/>
  <c r="N1742" i="9" s="1"/>
  <c r="L1742" i="9"/>
  <c r="K1742" i="9"/>
  <c r="R1741" i="9"/>
  <c r="Q1741" i="9"/>
  <c r="O1741" i="9"/>
  <c r="P1741" i="9" s="1"/>
  <c r="M1741" i="9"/>
  <c r="N1741" i="9" s="1"/>
  <c r="L1741" i="9"/>
  <c r="K1741" i="9"/>
  <c r="Q1740" i="9"/>
  <c r="R1740" i="9" s="1"/>
  <c r="O1740" i="9"/>
  <c r="P1740" i="9" s="1"/>
  <c r="M1740" i="9"/>
  <c r="N1740" i="9" s="1"/>
  <c r="L1740" i="9"/>
  <c r="K1740" i="9"/>
  <c r="R1739" i="9"/>
  <c r="Q1739" i="9"/>
  <c r="O1739" i="9"/>
  <c r="P1739" i="9" s="1"/>
  <c r="M1739" i="9"/>
  <c r="N1739" i="9" s="1"/>
  <c r="L1739" i="9"/>
  <c r="K1739" i="9"/>
  <c r="Q1738" i="9"/>
  <c r="R1738" i="9" s="1"/>
  <c r="O1738" i="9"/>
  <c r="P1738" i="9" s="1"/>
  <c r="M1738" i="9"/>
  <c r="N1738" i="9" s="1"/>
  <c r="L1738" i="9"/>
  <c r="K1738" i="9"/>
  <c r="R1737" i="9"/>
  <c r="Q1737" i="9"/>
  <c r="O1737" i="9"/>
  <c r="P1737" i="9" s="1"/>
  <c r="M1737" i="9"/>
  <c r="N1737" i="9" s="1"/>
  <c r="L1737" i="9"/>
  <c r="K1737" i="9"/>
  <c r="Q1736" i="9"/>
  <c r="R1736" i="9" s="1"/>
  <c r="O1736" i="9"/>
  <c r="P1736" i="9" s="1"/>
  <c r="M1736" i="9"/>
  <c r="N1736" i="9" s="1"/>
  <c r="L1736" i="9"/>
  <c r="K1736" i="9"/>
  <c r="R1735" i="9"/>
  <c r="Q1735" i="9"/>
  <c r="O1735" i="9"/>
  <c r="P1735" i="9" s="1"/>
  <c r="M1735" i="9"/>
  <c r="N1735" i="9" s="1"/>
  <c r="L1735" i="9"/>
  <c r="K1735" i="9"/>
  <c r="Q1734" i="9"/>
  <c r="R1734" i="9" s="1"/>
  <c r="O1734" i="9"/>
  <c r="P1734" i="9" s="1"/>
  <c r="M1734" i="9"/>
  <c r="N1734" i="9" s="1"/>
  <c r="L1734" i="9"/>
  <c r="K1734" i="9"/>
  <c r="R1733" i="9"/>
  <c r="Q1733" i="9"/>
  <c r="O1733" i="9"/>
  <c r="P1733" i="9" s="1"/>
  <c r="M1733" i="9"/>
  <c r="N1733" i="9" s="1"/>
  <c r="L1733" i="9"/>
  <c r="K1733" i="9"/>
  <c r="Q1732" i="9"/>
  <c r="R1732" i="9" s="1"/>
  <c r="O1732" i="9"/>
  <c r="P1732" i="9" s="1"/>
  <c r="M1732" i="9"/>
  <c r="N1732" i="9" s="1"/>
  <c r="L1732" i="9"/>
  <c r="K1732" i="9"/>
  <c r="R1731" i="9"/>
  <c r="Q1731" i="9"/>
  <c r="O1731" i="9"/>
  <c r="P1731" i="9" s="1"/>
  <c r="M1731" i="9"/>
  <c r="N1731" i="9" s="1"/>
  <c r="L1731" i="9"/>
  <c r="K1731" i="9"/>
  <c r="Q1730" i="9"/>
  <c r="R1730" i="9" s="1"/>
  <c r="O1730" i="9"/>
  <c r="P1730" i="9" s="1"/>
  <c r="M1730" i="9"/>
  <c r="N1730" i="9" s="1"/>
  <c r="L1730" i="9"/>
  <c r="K1730" i="9"/>
  <c r="R1729" i="9"/>
  <c r="Q1729" i="9"/>
  <c r="O1729" i="9"/>
  <c r="P1729" i="9" s="1"/>
  <c r="M1729" i="9"/>
  <c r="N1729" i="9" s="1"/>
  <c r="L1729" i="9"/>
  <c r="K1729" i="9"/>
  <c r="Q1728" i="9"/>
  <c r="R1728" i="9" s="1"/>
  <c r="O1728" i="9"/>
  <c r="P1728" i="9" s="1"/>
  <c r="M1728" i="9"/>
  <c r="N1728" i="9" s="1"/>
  <c r="L1728" i="9"/>
  <c r="K1728" i="9"/>
  <c r="Q1727" i="9"/>
  <c r="R1727" i="9" s="1"/>
  <c r="O1727" i="9"/>
  <c r="P1727" i="9" s="1"/>
  <c r="M1727" i="9"/>
  <c r="N1727" i="9" s="1"/>
  <c r="L1727" i="9"/>
  <c r="K1727" i="9"/>
  <c r="Q1726" i="9"/>
  <c r="R1726" i="9" s="1"/>
  <c r="O1726" i="9"/>
  <c r="P1726" i="9" s="1"/>
  <c r="M1726" i="9"/>
  <c r="N1726" i="9" s="1"/>
  <c r="L1726" i="9"/>
  <c r="K1726" i="9"/>
  <c r="Q1725" i="9"/>
  <c r="R1725" i="9" s="1"/>
  <c r="O1725" i="9"/>
  <c r="P1725" i="9" s="1"/>
  <c r="M1725" i="9"/>
  <c r="N1725" i="9" s="1"/>
  <c r="L1725" i="9"/>
  <c r="K1725" i="9"/>
  <c r="R1724" i="9"/>
  <c r="Q1724" i="9"/>
  <c r="O1724" i="9"/>
  <c r="P1724" i="9" s="1"/>
  <c r="M1724" i="9"/>
  <c r="N1724" i="9" s="1"/>
  <c r="L1724" i="9"/>
  <c r="K1724" i="9"/>
  <c r="Q1723" i="9"/>
  <c r="R1723" i="9" s="1"/>
  <c r="O1723" i="9"/>
  <c r="P1723" i="9" s="1"/>
  <c r="M1723" i="9"/>
  <c r="N1723" i="9" s="1"/>
  <c r="L1723" i="9"/>
  <c r="K1723" i="9"/>
  <c r="R1722" i="9"/>
  <c r="Q1722" i="9"/>
  <c r="O1722" i="9"/>
  <c r="P1722" i="9" s="1"/>
  <c r="M1722" i="9"/>
  <c r="N1722" i="9" s="1"/>
  <c r="L1722" i="9"/>
  <c r="K1722" i="9"/>
  <c r="Q1721" i="9"/>
  <c r="R1721" i="9" s="1"/>
  <c r="O1721" i="9"/>
  <c r="P1721" i="9" s="1"/>
  <c r="M1721" i="9"/>
  <c r="N1721" i="9" s="1"/>
  <c r="L1721" i="9"/>
  <c r="K1721" i="9"/>
  <c r="Q1720" i="9"/>
  <c r="R1720" i="9" s="1"/>
  <c r="O1720" i="9"/>
  <c r="P1720" i="9" s="1"/>
  <c r="M1720" i="9"/>
  <c r="N1720" i="9" s="1"/>
  <c r="L1720" i="9"/>
  <c r="K1720" i="9"/>
  <c r="Q1719" i="9"/>
  <c r="R1719" i="9" s="1"/>
  <c r="O1719" i="9"/>
  <c r="P1719" i="9" s="1"/>
  <c r="M1719" i="9"/>
  <c r="N1719" i="9" s="1"/>
  <c r="L1719" i="9"/>
  <c r="K1719" i="9"/>
  <c r="R1718" i="9"/>
  <c r="Q1718" i="9"/>
  <c r="O1718" i="9"/>
  <c r="P1718" i="9" s="1"/>
  <c r="M1718" i="9"/>
  <c r="N1718" i="9" s="1"/>
  <c r="L1718" i="9"/>
  <c r="K1718" i="9"/>
  <c r="Q1717" i="9"/>
  <c r="R1717" i="9" s="1"/>
  <c r="O1717" i="9"/>
  <c r="P1717" i="9" s="1"/>
  <c r="M1717" i="9"/>
  <c r="N1717" i="9" s="1"/>
  <c r="L1717" i="9"/>
  <c r="K1717" i="9"/>
  <c r="R1716" i="9"/>
  <c r="Q1716" i="9"/>
  <c r="O1716" i="9"/>
  <c r="P1716" i="9" s="1"/>
  <c r="M1716" i="9"/>
  <c r="N1716" i="9" s="1"/>
  <c r="L1716" i="9"/>
  <c r="K1716" i="9"/>
  <c r="Q1715" i="9"/>
  <c r="R1715" i="9" s="1"/>
  <c r="O1715" i="9"/>
  <c r="P1715" i="9" s="1"/>
  <c r="M1715" i="9"/>
  <c r="N1715" i="9" s="1"/>
  <c r="L1715" i="9"/>
  <c r="K1715" i="9"/>
  <c r="R1714" i="9"/>
  <c r="Q1714" i="9"/>
  <c r="O1714" i="9"/>
  <c r="P1714" i="9" s="1"/>
  <c r="M1714" i="9"/>
  <c r="N1714" i="9" s="1"/>
  <c r="L1714" i="9"/>
  <c r="K1714" i="9"/>
  <c r="Q1713" i="9"/>
  <c r="R1713" i="9" s="1"/>
  <c r="O1713" i="9"/>
  <c r="P1713" i="9" s="1"/>
  <c r="M1713" i="9"/>
  <c r="N1713" i="9" s="1"/>
  <c r="L1713" i="9"/>
  <c r="K1713" i="9"/>
  <c r="Q1712" i="9"/>
  <c r="R1712" i="9" s="1"/>
  <c r="O1712" i="9"/>
  <c r="P1712" i="9" s="1"/>
  <c r="M1712" i="9"/>
  <c r="N1712" i="9" s="1"/>
  <c r="L1712" i="9"/>
  <c r="K1712" i="9"/>
  <c r="Q1711" i="9"/>
  <c r="R1711" i="9" s="1"/>
  <c r="O1711" i="9"/>
  <c r="P1711" i="9" s="1"/>
  <c r="M1711" i="9"/>
  <c r="N1711" i="9" s="1"/>
  <c r="L1711" i="9"/>
  <c r="K1711" i="9"/>
  <c r="Q1710" i="9"/>
  <c r="R1710" i="9" s="1"/>
  <c r="O1710" i="9"/>
  <c r="P1710" i="9" s="1"/>
  <c r="M1710" i="9"/>
  <c r="N1710" i="9" s="1"/>
  <c r="L1710" i="9"/>
  <c r="K1710" i="9"/>
  <c r="Q1709" i="9"/>
  <c r="R1709" i="9" s="1"/>
  <c r="O1709" i="9"/>
  <c r="P1709" i="9" s="1"/>
  <c r="M1709" i="9"/>
  <c r="N1709" i="9" s="1"/>
  <c r="L1709" i="9"/>
  <c r="K1709" i="9"/>
  <c r="R1708" i="9"/>
  <c r="Q1708" i="9"/>
  <c r="O1708" i="9"/>
  <c r="P1708" i="9" s="1"/>
  <c r="M1708" i="9"/>
  <c r="N1708" i="9" s="1"/>
  <c r="L1708" i="9"/>
  <c r="K1708" i="9"/>
  <c r="Q1707" i="9"/>
  <c r="R1707" i="9" s="1"/>
  <c r="O1707" i="9"/>
  <c r="P1707" i="9" s="1"/>
  <c r="M1707" i="9"/>
  <c r="N1707" i="9" s="1"/>
  <c r="L1707" i="9"/>
  <c r="K1707" i="9"/>
  <c r="R1706" i="9"/>
  <c r="Q1706" i="9"/>
  <c r="O1706" i="9"/>
  <c r="P1706" i="9" s="1"/>
  <c r="M1706" i="9"/>
  <c r="N1706" i="9" s="1"/>
  <c r="L1706" i="9"/>
  <c r="K1706" i="9"/>
  <c r="Q1705" i="9"/>
  <c r="R1705" i="9" s="1"/>
  <c r="O1705" i="9"/>
  <c r="P1705" i="9" s="1"/>
  <c r="M1705" i="9"/>
  <c r="N1705" i="9" s="1"/>
  <c r="L1705" i="9"/>
  <c r="K1705" i="9"/>
  <c r="Q1704" i="9"/>
  <c r="R1704" i="9" s="1"/>
  <c r="O1704" i="9"/>
  <c r="P1704" i="9" s="1"/>
  <c r="M1704" i="9"/>
  <c r="N1704" i="9" s="1"/>
  <c r="L1704" i="9"/>
  <c r="K1704" i="9"/>
  <c r="Q1703" i="9"/>
  <c r="R1703" i="9" s="1"/>
  <c r="O1703" i="9"/>
  <c r="P1703" i="9" s="1"/>
  <c r="M1703" i="9"/>
  <c r="N1703" i="9" s="1"/>
  <c r="L1703" i="9"/>
  <c r="K1703" i="9"/>
  <c r="R1702" i="9"/>
  <c r="Q1702" i="9"/>
  <c r="O1702" i="9"/>
  <c r="P1702" i="9" s="1"/>
  <c r="M1702" i="9"/>
  <c r="N1702" i="9" s="1"/>
  <c r="L1702" i="9"/>
  <c r="K1702" i="9"/>
  <c r="Q1701" i="9"/>
  <c r="R1701" i="9" s="1"/>
  <c r="O1701" i="9"/>
  <c r="P1701" i="9" s="1"/>
  <c r="M1701" i="9"/>
  <c r="N1701" i="9" s="1"/>
  <c r="L1701" i="9"/>
  <c r="K1701" i="9"/>
  <c r="R1700" i="9"/>
  <c r="Q1700" i="9"/>
  <c r="O1700" i="9"/>
  <c r="P1700" i="9" s="1"/>
  <c r="M1700" i="9"/>
  <c r="N1700" i="9" s="1"/>
  <c r="L1700" i="9"/>
  <c r="K1700" i="9"/>
  <c r="Q1699" i="9"/>
  <c r="R1699" i="9" s="1"/>
  <c r="O1699" i="9"/>
  <c r="P1699" i="9" s="1"/>
  <c r="M1699" i="9"/>
  <c r="N1699" i="9" s="1"/>
  <c r="L1699" i="9"/>
  <c r="K1699" i="9"/>
  <c r="R1698" i="9"/>
  <c r="Q1698" i="9"/>
  <c r="O1698" i="9"/>
  <c r="P1698" i="9" s="1"/>
  <c r="M1698" i="9"/>
  <c r="N1698" i="9" s="1"/>
  <c r="L1698" i="9"/>
  <c r="K1698" i="9"/>
  <c r="Q1697" i="9"/>
  <c r="R1697" i="9" s="1"/>
  <c r="O1697" i="9"/>
  <c r="P1697" i="9" s="1"/>
  <c r="M1697" i="9"/>
  <c r="N1697" i="9" s="1"/>
  <c r="L1697" i="9"/>
  <c r="K1697" i="9"/>
  <c r="Q1696" i="9"/>
  <c r="R1696" i="9" s="1"/>
  <c r="O1696" i="9"/>
  <c r="P1696" i="9" s="1"/>
  <c r="M1696" i="9"/>
  <c r="N1696" i="9" s="1"/>
  <c r="L1696" i="9"/>
  <c r="K1696" i="9"/>
  <c r="Q1695" i="9"/>
  <c r="R1695" i="9" s="1"/>
  <c r="O1695" i="9"/>
  <c r="P1695" i="9" s="1"/>
  <c r="M1695" i="9"/>
  <c r="N1695" i="9" s="1"/>
  <c r="L1695" i="9"/>
  <c r="K1695" i="9"/>
  <c r="Q1694" i="9"/>
  <c r="R1694" i="9" s="1"/>
  <c r="O1694" i="9"/>
  <c r="P1694" i="9" s="1"/>
  <c r="M1694" i="9"/>
  <c r="N1694" i="9" s="1"/>
  <c r="L1694" i="9"/>
  <c r="K1694" i="9"/>
  <c r="Q1693" i="9"/>
  <c r="R1693" i="9" s="1"/>
  <c r="O1693" i="9"/>
  <c r="P1693" i="9" s="1"/>
  <c r="M1693" i="9"/>
  <c r="N1693" i="9" s="1"/>
  <c r="L1693" i="9"/>
  <c r="K1693" i="9"/>
  <c r="R1692" i="9"/>
  <c r="Q1692" i="9"/>
  <c r="O1692" i="9"/>
  <c r="P1692" i="9" s="1"/>
  <c r="M1692" i="9"/>
  <c r="N1692" i="9" s="1"/>
  <c r="L1692" i="9"/>
  <c r="K1692" i="9"/>
  <c r="Q1691" i="9"/>
  <c r="R1691" i="9" s="1"/>
  <c r="O1691" i="9"/>
  <c r="P1691" i="9" s="1"/>
  <c r="M1691" i="9"/>
  <c r="N1691" i="9" s="1"/>
  <c r="L1691" i="9"/>
  <c r="K1691" i="9"/>
  <c r="R1690" i="9"/>
  <c r="Q1690" i="9"/>
  <c r="O1690" i="9"/>
  <c r="P1690" i="9" s="1"/>
  <c r="M1690" i="9"/>
  <c r="N1690" i="9" s="1"/>
  <c r="L1690" i="9"/>
  <c r="K1690" i="9"/>
  <c r="Q1689" i="9"/>
  <c r="R1689" i="9" s="1"/>
  <c r="O1689" i="9"/>
  <c r="P1689" i="9" s="1"/>
  <c r="M1689" i="9"/>
  <c r="N1689" i="9" s="1"/>
  <c r="L1689" i="9"/>
  <c r="K1689" i="9"/>
  <c r="Q1688" i="9"/>
  <c r="R1688" i="9" s="1"/>
  <c r="O1688" i="9"/>
  <c r="P1688" i="9" s="1"/>
  <c r="M1688" i="9"/>
  <c r="N1688" i="9" s="1"/>
  <c r="L1688" i="9"/>
  <c r="K1688" i="9"/>
  <c r="Q1687" i="9"/>
  <c r="R1687" i="9" s="1"/>
  <c r="O1687" i="9"/>
  <c r="P1687" i="9" s="1"/>
  <c r="M1687" i="9"/>
  <c r="N1687" i="9" s="1"/>
  <c r="L1687" i="9"/>
  <c r="K1687" i="9"/>
  <c r="R1686" i="9"/>
  <c r="Q1686" i="9"/>
  <c r="O1686" i="9"/>
  <c r="P1686" i="9" s="1"/>
  <c r="M1686" i="9"/>
  <c r="N1686" i="9" s="1"/>
  <c r="L1686" i="9"/>
  <c r="K1686" i="9"/>
  <c r="Q1685" i="9"/>
  <c r="R1685" i="9" s="1"/>
  <c r="O1685" i="9"/>
  <c r="P1685" i="9" s="1"/>
  <c r="M1685" i="9"/>
  <c r="N1685" i="9" s="1"/>
  <c r="L1685" i="9"/>
  <c r="K1685" i="9"/>
  <c r="R1684" i="9"/>
  <c r="Q1684" i="9"/>
  <c r="O1684" i="9"/>
  <c r="P1684" i="9" s="1"/>
  <c r="M1684" i="9"/>
  <c r="N1684" i="9" s="1"/>
  <c r="L1684" i="9"/>
  <c r="K1684" i="9"/>
  <c r="Q1683" i="9"/>
  <c r="R1683" i="9" s="1"/>
  <c r="O1683" i="9"/>
  <c r="P1683" i="9" s="1"/>
  <c r="M1683" i="9"/>
  <c r="N1683" i="9" s="1"/>
  <c r="L1683" i="9"/>
  <c r="K1683" i="9"/>
  <c r="R1682" i="9"/>
  <c r="Q1682" i="9"/>
  <c r="O1682" i="9"/>
  <c r="P1682" i="9" s="1"/>
  <c r="M1682" i="9"/>
  <c r="N1682" i="9" s="1"/>
  <c r="L1682" i="9"/>
  <c r="K1682" i="9"/>
  <c r="Q1681" i="9"/>
  <c r="R1681" i="9" s="1"/>
  <c r="O1681" i="9"/>
  <c r="P1681" i="9" s="1"/>
  <c r="M1681" i="9"/>
  <c r="N1681" i="9" s="1"/>
  <c r="L1681" i="9"/>
  <c r="K1681" i="9"/>
  <c r="Q1680" i="9"/>
  <c r="R1680" i="9" s="1"/>
  <c r="O1680" i="9"/>
  <c r="P1680" i="9" s="1"/>
  <c r="M1680" i="9"/>
  <c r="N1680" i="9" s="1"/>
  <c r="L1680" i="9"/>
  <c r="K1680" i="9"/>
  <c r="Q1679" i="9"/>
  <c r="R1679" i="9" s="1"/>
  <c r="O1679" i="9"/>
  <c r="P1679" i="9" s="1"/>
  <c r="M1679" i="9"/>
  <c r="N1679" i="9" s="1"/>
  <c r="L1679" i="9"/>
  <c r="K1679" i="9"/>
  <c r="Q1678" i="9"/>
  <c r="R1678" i="9" s="1"/>
  <c r="O1678" i="9"/>
  <c r="P1678" i="9" s="1"/>
  <c r="M1678" i="9"/>
  <c r="N1678" i="9" s="1"/>
  <c r="L1678" i="9"/>
  <c r="K1678" i="9"/>
  <c r="Q1677" i="9"/>
  <c r="R1677" i="9" s="1"/>
  <c r="O1677" i="9"/>
  <c r="P1677" i="9" s="1"/>
  <c r="M1677" i="9"/>
  <c r="N1677" i="9" s="1"/>
  <c r="L1677" i="9"/>
  <c r="K1677" i="9"/>
  <c r="R1676" i="9"/>
  <c r="Q1676" i="9"/>
  <c r="O1676" i="9"/>
  <c r="P1676" i="9" s="1"/>
  <c r="M1676" i="9"/>
  <c r="N1676" i="9" s="1"/>
  <c r="L1676" i="9"/>
  <c r="K1676" i="9"/>
  <c r="Q1675" i="9"/>
  <c r="R1675" i="9" s="1"/>
  <c r="O1675" i="9"/>
  <c r="P1675" i="9" s="1"/>
  <c r="M1675" i="9"/>
  <c r="N1675" i="9" s="1"/>
  <c r="L1675" i="9"/>
  <c r="K1675" i="9"/>
  <c r="R1674" i="9"/>
  <c r="Q1674" i="9"/>
  <c r="O1674" i="9"/>
  <c r="P1674" i="9" s="1"/>
  <c r="M1674" i="9"/>
  <c r="N1674" i="9" s="1"/>
  <c r="L1674" i="9"/>
  <c r="K1674" i="9"/>
  <c r="Q1673" i="9"/>
  <c r="R1673" i="9" s="1"/>
  <c r="O1673" i="9"/>
  <c r="P1673" i="9" s="1"/>
  <c r="M1673" i="9"/>
  <c r="N1673" i="9" s="1"/>
  <c r="L1673" i="9"/>
  <c r="K1673" i="9"/>
  <c r="Q1672" i="9"/>
  <c r="R1672" i="9" s="1"/>
  <c r="O1672" i="9"/>
  <c r="P1672" i="9" s="1"/>
  <c r="M1672" i="9"/>
  <c r="N1672" i="9" s="1"/>
  <c r="L1672" i="9"/>
  <c r="K1672" i="9"/>
  <c r="Q1671" i="9"/>
  <c r="R1671" i="9" s="1"/>
  <c r="O1671" i="9"/>
  <c r="P1671" i="9" s="1"/>
  <c r="M1671" i="9"/>
  <c r="N1671" i="9" s="1"/>
  <c r="L1671" i="9"/>
  <c r="K1671" i="9"/>
  <c r="R1670" i="9"/>
  <c r="Q1670" i="9"/>
  <c r="O1670" i="9"/>
  <c r="P1670" i="9" s="1"/>
  <c r="M1670" i="9"/>
  <c r="N1670" i="9" s="1"/>
  <c r="L1670" i="9"/>
  <c r="K1670" i="9"/>
  <c r="Q1669" i="9"/>
  <c r="R1669" i="9" s="1"/>
  <c r="O1669" i="9"/>
  <c r="P1669" i="9" s="1"/>
  <c r="M1669" i="9"/>
  <c r="N1669" i="9" s="1"/>
  <c r="L1669" i="9"/>
  <c r="K1669" i="9"/>
  <c r="R1668" i="9"/>
  <c r="Q1668" i="9"/>
  <c r="O1668" i="9"/>
  <c r="P1668" i="9" s="1"/>
  <c r="M1668" i="9"/>
  <c r="N1668" i="9" s="1"/>
  <c r="L1668" i="9"/>
  <c r="K1668" i="9"/>
  <c r="Q1667" i="9"/>
  <c r="R1667" i="9" s="1"/>
  <c r="O1667" i="9"/>
  <c r="P1667" i="9" s="1"/>
  <c r="M1667" i="9"/>
  <c r="N1667" i="9" s="1"/>
  <c r="L1667" i="9"/>
  <c r="K1667" i="9"/>
  <c r="R1666" i="9"/>
  <c r="Q1666" i="9"/>
  <c r="O1666" i="9"/>
  <c r="P1666" i="9" s="1"/>
  <c r="M1666" i="9"/>
  <c r="N1666" i="9" s="1"/>
  <c r="L1666" i="9"/>
  <c r="K1666" i="9"/>
  <c r="Q1665" i="9"/>
  <c r="R1665" i="9" s="1"/>
  <c r="O1665" i="9"/>
  <c r="P1665" i="9" s="1"/>
  <c r="M1665" i="9"/>
  <c r="N1665" i="9" s="1"/>
  <c r="L1665" i="9"/>
  <c r="K1665" i="9"/>
  <c r="Q1664" i="9"/>
  <c r="R1664" i="9" s="1"/>
  <c r="O1664" i="9"/>
  <c r="P1664" i="9" s="1"/>
  <c r="M1664" i="9"/>
  <c r="N1664" i="9" s="1"/>
  <c r="L1664" i="9"/>
  <c r="K1664" i="9"/>
  <c r="Q1663" i="9"/>
  <c r="R1663" i="9" s="1"/>
  <c r="O1663" i="9"/>
  <c r="P1663" i="9" s="1"/>
  <c r="M1663" i="9"/>
  <c r="N1663" i="9" s="1"/>
  <c r="L1663" i="9"/>
  <c r="K1663" i="9"/>
  <c r="Q1662" i="9"/>
  <c r="R1662" i="9" s="1"/>
  <c r="O1662" i="9"/>
  <c r="P1662" i="9" s="1"/>
  <c r="M1662" i="9"/>
  <c r="N1662" i="9" s="1"/>
  <c r="L1662" i="9"/>
  <c r="K1662" i="9"/>
  <c r="Q1661" i="9"/>
  <c r="R1661" i="9" s="1"/>
  <c r="O1661" i="9"/>
  <c r="P1661" i="9" s="1"/>
  <c r="M1661" i="9"/>
  <c r="N1661" i="9" s="1"/>
  <c r="L1661" i="9"/>
  <c r="K1661" i="9"/>
  <c r="R1660" i="9"/>
  <c r="Q1660" i="9"/>
  <c r="O1660" i="9"/>
  <c r="P1660" i="9" s="1"/>
  <c r="M1660" i="9"/>
  <c r="N1660" i="9" s="1"/>
  <c r="L1660" i="9"/>
  <c r="K1660" i="9"/>
  <c r="Q1659" i="9"/>
  <c r="R1659" i="9" s="1"/>
  <c r="O1659" i="9"/>
  <c r="P1659" i="9" s="1"/>
  <c r="M1659" i="9"/>
  <c r="N1659" i="9" s="1"/>
  <c r="L1659" i="9"/>
  <c r="K1659" i="9"/>
  <c r="R1658" i="9"/>
  <c r="Q1658" i="9"/>
  <c r="O1658" i="9"/>
  <c r="P1658" i="9" s="1"/>
  <c r="M1658" i="9"/>
  <c r="N1658" i="9" s="1"/>
  <c r="L1658" i="9"/>
  <c r="K1658" i="9"/>
  <c r="K1657" i="9"/>
  <c r="L1657" i="9" s="1"/>
  <c r="S1656" i="9"/>
  <c r="T1656" i="9" s="1"/>
  <c r="R1656" i="9"/>
  <c r="O1656" i="9"/>
  <c r="P1656" i="9" s="1"/>
  <c r="M1656" i="9"/>
  <c r="N1656" i="9" s="1"/>
  <c r="L1656" i="9"/>
  <c r="K1656" i="9"/>
  <c r="T1655" i="9"/>
  <c r="S1655" i="9"/>
  <c r="R1655" i="9"/>
  <c r="P1655" i="9"/>
  <c r="O1655" i="9"/>
  <c r="N1655" i="9"/>
  <c r="M1655" i="9"/>
  <c r="K1655" i="9"/>
  <c r="L1655" i="9" s="1"/>
  <c r="S1654" i="9"/>
  <c r="T1654" i="9" s="1"/>
  <c r="R1654" i="9"/>
  <c r="O1654" i="9"/>
  <c r="P1654" i="9" s="1"/>
  <c r="N1654" i="9"/>
  <c r="M1654" i="9"/>
  <c r="L1654" i="9"/>
  <c r="K1654" i="9"/>
  <c r="S1653" i="9"/>
  <c r="T1653" i="9" s="1"/>
  <c r="R1653" i="9"/>
  <c r="P1653" i="9"/>
  <c r="O1653" i="9"/>
  <c r="M1653" i="9"/>
  <c r="N1653" i="9" s="1"/>
  <c r="K1653" i="9"/>
  <c r="L1653" i="9" s="1"/>
  <c r="S1652" i="9"/>
  <c r="T1652" i="9" s="1"/>
  <c r="R1652" i="9"/>
  <c r="P1652" i="9"/>
  <c r="O1652" i="9"/>
  <c r="N1652" i="9"/>
  <c r="M1652" i="9"/>
  <c r="L1652" i="9"/>
  <c r="K1652" i="9"/>
  <c r="S1651" i="9"/>
  <c r="T1651" i="9" s="1"/>
  <c r="R1651" i="9"/>
  <c r="O1651" i="9"/>
  <c r="P1651" i="9" s="1"/>
  <c r="M1651" i="9"/>
  <c r="N1651" i="9" s="1"/>
  <c r="L1651" i="9"/>
  <c r="K1651" i="9"/>
  <c r="T1650" i="9"/>
  <c r="S1650" i="9"/>
  <c r="R1650" i="9"/>
  <c r="P1650" i="9"/>
  <c r="O1650" i="9"/>
  <c r="N1650" i="9"/>
  <c r="M1650" i="9"/>
  <c r="K1650" i="9"/>
  <c r="L1650" i="9" s="1"/>
  <c r="T1649" i="9"/>
  <c r="S1649" i="9"/>
  <c r="R1649" i="9"/>
  <c r="O1649" i="9"/>
  <c r="P1649" i="9" s="1"/>
  <c r="N1649" i="9"/>
  <c r="M1649" i="9"/>
  <c r="K1649" i="9"/>
  <c r="L1649" i="9" s="1"/>
  <c r="S1648" i="9"/>
  <c r="T1648" i="9" s="1"/>
  <c r="R1648" i="9"/>
  <c r="O1648" i="9"/>
  <c r="P1648" i="9" s="1"/>
  <c r="M1648" i="9"/>
  <c r="N1648" i="9" s="1"/>
  <c r="L1648" i="9"/>
  <c r="K1648" i="9"/>
  <c r="T1647" i="9"/>
  <c r="S1647" i="9"/>
  <c r="R1647" i="9"/>
  <c r="P1647" i="9"/>
  <c r="O1647" i="9"/>
  <c r="N1647" i="9"/>
  <c r="M1647" i="9"/>
  <c r="K1647" i="9"/>
  <c r="L1647" i="9" s="1"/>
  <c r="S1646" i="9"/>
  <c r="T1646" i="9" s="1"/>
  <c r="R1646" i="9"/>
  <c r="O1646" i="9"/>
  <c r="P1646" i="9" s="1"/>
  <c r="N1646" i="9"/>
  <c r="M1646" i="9"/>
  <c r="L1646" i="9"/>
  <c r="K1646" i="9"/>
  <c r="S1645" i="9"/>
  <c r="T1645" i="9" s="1"/>
  <c r="R1645" i="9"/>
  <c r="O1645" i="9"/>
  <c r="P1645" i="9" s="1"/>
  <c r="M1645" i="9"/>
  <c r="N1645" i="9" s="1"/>
  <c r="K1645" i="9"/>
  <c r="L1645" i="9" s="1"/>
  <c r="S1644" i="9"/>
  <c r="T1644" i="9" s="1"/>
  <c r="R1644" i="9"/>
  <c r="P1644" i="9"/>
  <c r="O1644" i="9"/>
  <c r="N1644" i="9"/>
  <c r="M1644" i="9"/>
  <c r="L1644" i="9"/>
  <c r="K1644" i="9"/>
  <c r="S1643" i="9"/>
  <c r="T1643" i="9" s="1"/>
  <c r="R1643" i="9"/>
  <c r="O1643" i="9"/>
  <c r="P1643" i="9" s="1"/>
  <c r="M1643" i="9"/>
  <c r="N1643" i="9" s="1"/>
  <c r="L1643" i="9"/>
  <c r="K1643" i="9"/>
  <c r="T1642" i="9"/>
  <c r="S1642" i="9"/>
  <c r="R1642" i="9"/>
  <c r="P1642" i="9"/>
  <c r="O1642" i="9"/>
  <c r="M1642" i="9"/>
  <c r="N1642" i="9" s="1"/>
  <c r="K1642" i="9"/>
  <c r="L1642" i="9" s="1"/>
  <c r="T1641" i="9"/>
  <c r="S1641" i="9"/>
  <c r="R1641" i="9"/>
  <c r="O1641" i="9"/>
  <c r="P1641" i="9" s="1"/>
  <c r="N1641" i="9"/>
  <c r="M1641" i="9"/>
  <c r="K1641" i="9"/>
  <c r="L1641" i="9" s="1"/>
  <c r="S1640" i="9"/>
  <c r="T1640" i="9" s="1"/>
  <c r="R1640" i="9"/>
  <c r="O1640" i="9"/>
  <c r="P1640" i="9" s="1"/>
  <c r="M1640" i="9"/>
  <c r="N1640" i="9" s="1"/>
  <c r="L1640" i="9"/>
  <c r="K1640" i="9"/>
  <c r="T1639" i="9"/>
  <c r="S1639" i="9"/>
  <c r="R1639" i="9"/>
  <c r="P1639" i="9"/>
  <c r="O1639" i="9"/>
  <c r="N1639" i="9"/>
  <c r="M1639" i="9"/>
  <c r="K1639" i="9"/>
  <c r="L1639" i="9" s="1"/>
  <c r="S1638" i="9"/>
  <c r="T1638" i="9" s="1"/>
  <c r="R1638" i="9"/>
  <c r="O1638" i="9"/>
  <c r="P1638" i="9" s="1"/>
  <c r="N1638" i="9"/>
  <c r="M1638" i="9"/>
  <c r="L1638" i="9"/>
  <c r="K1638" i="9"/>
  <c r="S1637" i="9"/>
  <c r="T1637" i="9" s="1"/>
  <c r="R1637" i="9"/>
  <c r="P1637" i="9"/>
  <c r="O1637" i="9"/>
  <c r="M1637" i="9"/>
  <c r="N1637" i="9" s="1"/>
  <c r="K1637" i="9"/>
  <c r="L1637" i="9" s="1"/>
  <c r="S1636" i="9"/>
  <c r="T1636" i="9" s="1"/>
  <c r="R1636" i="9"/>
  <c r="P1636" i="9"/>
  <c r="O1636" i="9"/>
  <c r="N1636" i="9"/>
  <c r="M1636" i="9"/>
  <c r="L1636" i="9"/>
  <c r="K1636" i="9"/>
  <c r="S1635" i="9"/>
  <c r="T1635" i="9" s="1"/>
  <c r="R1635" i="9"/>
  <c r="O1635" i="9"/>
  <c r="P1635" i="9" s="1"/>
  <c r="M1635" i="9"/>
  <c r="N1635" i="9" s="1"/>
  <c r="L1635" i="9"/>
  <c r="K1635" i="9"/>
  <c r="T1634" i="9"/>
  <c r="S1634" i="9"/>
  <c r="R1634" i="9"/>
  <c r="P1634" i="9"/>
  <c r="O1634" i="9"/>
  <c r="N1634" i="9"/>
  <c r="M1634" i="9"/>
  <c r="K1634" i="9"/>
  <c r="L1634" i="9" s="1"/>
  <c r="R1633" i="9"/>
  <c r="Q1633" i="9"/>
  <c r="P1633" i="9"/>
  <c r="O1633" i="9"/>
  <c r="N1633" i="9"/>
  <c r="M1633" i="9"/>
  <c r="K1633" i="9"/>
  <c r="L1633" i="9" s="1"/>
  <c r="R1632" i="9"/>
  <c r="Q1632" i="9"/>
  <c r="P1632" i="9"/>
  <c r="O1632" i="9"/>
  <c r="N1632" i="9"/>
  <c r="M1632" i="9"/>
  <c r="K1632" i="9"/>
  <c r="L1632" i="9" s="1"/>
  <c r="Q1631" i="9"/>
  <c r="R1631" i="9" s="1"/>
  <c r="P1631" i="9"/>
  <c r="O1631" i="9"/>
  <c r="M1631" i="9"/>
  <c r="N1631" i="9" s="1"/>
  <c r="K1631" i="9"/>
  <c r="L1631" i="9" s="1"/>
  <c r="R1630" i="9"/>
  <c r="Q1630" i="9"/>
  <c r="P1630" i="9"/>
  <c r="O1630" i="9"/>
  <c r="M1630" i="9"/>
  <c r="N1630" i="9" s="1"/>
  <c r="K1630" i="9"/>
  <c r="L1630" i="9" s="1"/>
  <c r="Q1629" i="9"/>
  <c r="R1629" i="9" s="1"/>
  <c r="P1629" i="9"/>
  <c r="O1629" i="9"/>
  <c r="N1629" i="9"/>
  <c r="M1629" i="9"/>
  <c r="K1629" i="9"/>
  <c r="L1629" i="9" s="1"/>
  <c r="Q1628" i="9"/>
  <c r="R1628" i="9" s="1"/>
  <c r="P1628" i="9"/>
  <c r="O1628" i="9"/>
  <c r="N1628" i="9"/>
  <c r="M1628" i="9"/>
  <c r="K1628" i="9"/>
  <c r="L1628" i="9" s="1"/>
  <c r="R1627" i="9"/>
  <c r="Q1627" i="9"/>
  <c r="P1627" i="9"/>
  <c r="O1627" i="9"/>
  <c r="M1627" i="9"/>
  <c r="N1627" i="9" s="1"/>
  <c r="K1627" i="9"/>
  <c r="L1627" i="9" s="1"/>
  <c r="Q1626" i="9"/>
  <c r="R1626" i="9" s="1"/>
  <c r="P1626" i="9"/>
  <c r="O1626" i="9"/>
  <c r="N1626" i="9"/>
  <c r="M1626" i="9"/>
  <c r="K1626" i="9"/>
  <c r="L1626" i="9" s="1"/>
  <c r="R1625" i="9"/>
  <c r="Q1625" i="9"/>
  <c r="P1625" i="9"/>
  <c r="O1625" i="9"/>
  <c r="N1625" i="9"/>
  <c r="M1625" i="9"/>
  <c r="K1625" i="9"/>
  <c r="L1625" i="9" s="1"/>
  <c r="R1624" i="9"/>
  <c r="Q1624" i="9"/>
  <c r="P1624" i="9"/>
  <c r="O1624" i="9"/>
  <c r="N1624" i="9"/>
  <c r="M1624" i="9"/>
  <c r="K1624" i="9"/>
  <c r="L1624" i="9" s="1"/>
  <c r="Q1623" i="9"/>
  <c r="R1623" i="9" s="1"/>
  <c r="P1623" i="9"/>
  <c r="O1623" i="9"/>
  <c r="M1623" i="9"/>
  <c r="N1623" i="9" s="1"/>
  <c r="K1623" i="9"/>
  <c r="L1623" i="9" s="1"/>
  <c r="R1622" i="9"/>
  <c r="Q1622" i="9"/>
  <c r="P1622" i="9"/>
  <c r="O1622" i="9"/>
  <c r="M1622" i="9"/>
  <c r="N1622" i="9" s="1"/>
  <c r="K1622" i="9"/>
  <c r="L1622" i="9" s="1"/>
  <c r="Q1621" i="9"/>
  <c r="R1621" i="9" s="1"/>
  <c r="P1621" i="9"/>
  <c r="O1621" i="9"/>
  <c r="N1621" i="9"/>
  <c r="M1621" i="9"/>
  <c r="K1621" i="9"/>
  <c r="L1621" i="9" s="1"/>
  <c r="R1620" i="9"/>
  <c r="Q1620" i="9"/>
  <c r="P1620" i="9"/>
  <c r="O1620" i="9"/>
  <c r="N1620" i="9"/>
  <c r="M1620" i="9"/>
  <c r="K1620" i="9"/>
  <c r="L1620" i="9" s="1"/>
  <c r="Q1619" i="9"/>
  <c r="R1619" i="9" s="1"/>
  <c r="P1619" i="9"/>
  <c r="O1619" i="9"/>
  <c r="M1619" i="9"/>
  <c r="N1619" i="9" s="1"/>
  <c r="K1619" i="9"/>
  <c r="L1619" i="9" s="1"/>
  <c r="Q1618" i="9"/>
  <c r="R1618" i="9" s="1"/>
  <c r="P1618" i="9"/>
  <c r="O1618" i="9"/>
  <c r="N1618" i="9"/>
  <c r="M1618" i="9"/>
  <c r="K1618" i="9"/>
  <c r="L1618" i="9" s="1"/>
  <c r="R1617" i="9"/>
  <c r="Q1617" i="9"/>
  <c r="P1617" i="9"/>
  <c r="O1617" i="9"/>
  <c r="N1617" i="9"/>
  <c r="M1617" i="9"/>
  <c r="K1617" i="9"/>
  <c r="L1617" i="9" s="1"/>
  <c r="Q1616" i="9"/>
  <c r="R1616" i="9" s="1"/>
  <c r="P1616" i="9"/>
  <c r="O1616" i="9"/>
  <c r="N1616" i="9"/>
  <c r="M1616" i="9"/>
  <c r="K1616" i="9"/>
  <c r="L1616" i="9" s="1"/>
  <c r="Q1615" i="9"/>
  <c r="R1615" i="9" s="1"/>
  <c r="P1615" i="9"/>
  <c r="O1615" i="9"/>
  <c r="M1615" i="9"/>
  <c r="N1615" i="9" s="1"/>
  <c r="K1615" i="9"/>
  <c r="L1615" i="9" s="1"/>
  <c r="Q1614" i="9"/>
  <c r="R1614" i="9" s="1"/>
  <c r="P1614" i="9"/>
  <c r="O1614" i="9"/>
  <c r="M1614" i="9"/>
  <c r="N1614" i="9" s="1"/>
  <c r="K1614" i="9"/>
  <c r="L1614" i="9" s="1"/>
  <c r="R1613" i="9"/>
  <c r="Q1613" i="9"/>
  <c r="P1613" i="9"/>
  <c r="O1613" i="9"/>
  <c r="N1613" i="9"/>
  <c r="M1613" i="9"/>
  <c r="K1613" i="9"/>
  <c r="L1613" i="9" s="1"/>
  <c r="R1612" i="9"/>
  <c r="Q1612" i="9"/>
  <c r="P1612" i="9"/>
  <c r="O1612" i="9"/>
  <c r="N1612" i="9"/>
  <c r="M1612" i="9"/>
  <c r="K1612" i="9"/>
  <c r="L1612" i="9" s="1"/>
  <c r="Q1611" i="9"/>
  <c r="R1611" i="9" s="1"/>
  <c r="P1611" i="9"/>
  <c r="O1611" i="9"/>
  <c r="M1611" i="9"/>
  <c r="N1611" i="9" s="1"/>
  <c r="K1611" i="9"/>
  <c r="L1611" i="9" s="1"/>
  <c r="Q1610" i="9"/>
  <c r="R1610" i="9" s="1"/>
  <c r="P1610" i="9"/>
  <c r="O1610" i="9"/>
  <c r="N1610" i="9"/>
  <c r="M1610" i="9"/>
  <c r="K1610" i="9"/>
  <c r="L1610" i="9" s="1"/>
  <c r="Q1609" i="9"/>
  <c r="R1609" i="9" s="1"/>
  <c r="P1609" i="9"/>
  <c r="O1609" i="9"/>
  <c r="N1609" i="9"/>
  <c r="M1609" i="9"/>
  <c r="K1609" i="9"/>
  <c r="L1609" i="9" s="1"/>
  <c r="R1608" i="9"/>
  <c r="Q1608" i="9"/>
  <c r="P1608" i="9"/>
  <c r="O1608" i="9"/>
  <c r="N1608" i="9"/>
  <c r="M1608" i="9"/>
  <c r="K1608" i="9"/>
  <c r="L1608" i="9" s="1"/>
  <c r="Q1607" i="9"/>
  <c r="R1607" i="9" s="1"/>
  <c r="P1607" i="9"/>
  <c r="O1607" i="9"/>
  <c r="M1607" i="9"/>
  <c r="N1607" i="9" s="1"/>
  <c r="K1607" i="9"/>
  <c r="L1607" i="9" s="1"/>
  <c r="R1606" i="9"/>
  <c r="Q1606" i="9"/>
  <c r="P1606" i="9"/>
  <c r="O1606" i="9"/>
  <c r="M1606" i="9"/>
  <c r="N1606" i="9" s="1"/>
  <c r="K1606" i="9"/>
  <c r="L1606" i="9" s="1"/>
  <c r="Q1605" i="9"/>
  <c r="R1605" i="9" s="1"/>
  <c r="P1605" i="9"/>
  <c r="O1605" i="9"/>
  <c r="N1605" i="9"/>
  <c r="M1605" i="9"/>
  <c r="K1605" i="9"/>
  <c r="L1605" i="9" s="1"/>
  <c r="Q1604" i="9"/>
  <c r="R1604" i="9" s="1"/>
  <c r="P1604" i="9"/>
  <c r="O1604" i="9"/>
  <c r="N1604" i="9"/>
  <c r="M1604" i="9"/>
  <c r="K1604" i="9"/>
  <c r="L1604" i="9" s="1"/>
  <c r="Q1603" i="9"/>
  <c r="R1603" i="9" s="1"/>
  <c r="P1603" i="9"/>
  <c r="O1603" i="9"/>
  <c r="M1603" i="9"/>
  <c r="N1603" i="9" s="1"/>
  <c r="K1603" i="9"/>
  <c r="L1603" i="9" s="1"/>
  <c r="Q1602" i="9"/>
  <c r="R1602" i="9" s="1"/>
  <c r="P1602" i="9"/>
  <c r="O1602" i="9"/>
  <c r="N1602" i="9"/>
  <c r="M1602" i="9"/>
  <c r="K1602" i="9"/>
  <c r="L1602" i="9" s="1"/>
  <c r="R1601" i="9"/>
  <c r="Q1601" i="9"/>
  <c r="P1601" i="9"/>
  <c r="O1601" i="9"/>
  <c r="N1601" i="9"/>
  <c r="M1601" i="9"/>
  <c r="K1601" i="9"/>
  <c r="L1601" i="9" s="1"/>
  <c r="Q1600" i="9"/>
  <c r="R1600" i="9" s="1"/>
  <c r="P1600" i="9"/>
  <c r="O1600" i="9"/>
  <c r="N1600" i="9"/>
  <c r="M1600" i="9"/>
  <c r="K1600" i="9"/>
  <c r="L1600" i="9" s="1"/>
  <c r="Q1599" i="9"/>
  <c r="R1599" i="9" s="1"/>
  <c r="P1599" i="9"/>
  <c r="O1599" i="9"/>
  <c r="M1599" i="9"/>
  <c r="N1599" i="9" s="1"/>
  <c r="K1599" i="9"/>
  <c r="L1599" i="9" s="1"/>
  <c r="Q1598" i="9"/>
  <c r="R1598" i="9" s="1"/>
  <c r="P1598" i="9"/>
  <c r="O1598" i="9"/>
  <c r="M1598" i="9"/>
  <c r="N1598" i="9" s="1"/>
  <c r="K1598" i="9"/>
  <c r="L1598" i="9" s="1"/>
  <c r="R1597" i="9"/>
  <c r="Q1597" i="9"/>
  <c r="P1597" i="9"/>
  <c r="O1597" i="9"/>
  <c r="N1597" i="9"/>
  <c r="M1597" i="9"/>
  <c r="K1597" i="9"/>
  <c r="L1597" i="9" s="1"/>
  <c r="R1596" i="9"/>
  <c r="Q1596" i="9"/>
  <c r="P1596" i="9"/>
  <c r="O1596" i="9"/>
  <c r="N1596" i="9"/>
  <c r="M1596" i="9"/>
  <c r="K1596" i="9"/>
  <c r="L1596" i="9" s="1"/>
  <c r="Q1595" i="9"/>
  <c r="R1595" i="9" s="1"/>
  <c r="P1595" i="9"/>
  <c r="O1595" i="9"/>
  <c r="M1595" i="9"/>
  <c r="N1595" i="9" s="1"/>
  <c r="K1595" i="9"/>
  <c r="L1595" i="9" s="1"/>
  <c r="Q1594" i="9"/>
  <c r="R1594" i="9" s="1"/>
  <c r="P1594" i="9"/>
  <c r="O1594" i="9"/>
  <c r="N1594" i="9"/>
  <c r="M1594" i="9"/>
  <c r="K1594" i="9"/>
  <c r="L1594" i="9" s="1"/>
  <c r="R1593" i="9"/>
  <c r="Q1593" i="9"/>
  <c r="P1593" i="9"/>
  <c r="O1593" i="9"/>
  <c r="N1593" i="9"/>
  <c r="M1593" i="9"/>
  <c r="K1593" i="9"/>
  <c r="L1593" i="9" s="1"/>
  <c r="R1592" i="9"/>
  <c r="Q1592" i="9"/>
  <c r="P1592" i="9"/>
  <c r="O1592" i="9"/>
  <c r="N1592" i="9"/>
  <c r="M1592" i="9"/>
  <c r="K1592" i="9"/>
  <c r="L1592" i="9" s="1"/>
  <c r="Q1591" i="9"/>
  <c r="R1591" i="9" s="1"/>
  <c r="P1591" i="9"/>
  <c r="O1591" i="9"/>
  <c r="M1591" i="9"/>
  <c r="N1591" i="9" s="1"/>
  <c r="K1591" i="9"/>
  <c r="L1591" i="9" s="1"/>
  <c r="R1590" i="9"/>
  <c r="Q1590" i="9"/>
  <c r="P1590" i="9"/>
  <c r="O1590" i="9"/>
  <c r="M1590" i="9"/>
  <c r="N1590" i="9" s="1"/>
  <c r="K1590" i="9"/>
  <c r="L1590" i="9" s="1"/>
  <c r="Q1589" i="9"/>
  <c r="R1589" i="9" s="1"/>
  <c r="P1589" i="9"/>
  <c r="O1589" i="9"/>
  <c r="N1589" i="9"/>
  <c r="M1589" i="9"/>
  <c r="K1589" i="9"/>
  <c r="L1589" i="9" s="1"/>
  <c r="R1588" i="9"/>
  <c r="Q1588" i="9"/>
  <c r="P1588" i="9"/>
  <c r="O1588" i="9"/>
  <c r="N1588" i="9"/>
  <c r="M1588" i="9"/>
  <c r="K1588" i="9"/>
  <c r="L1588" i="9" s="1"/>
  <c r="Q1587" i="9"/>
  <c r="R1587" i="9" s="1"/>
  <c r="P1587" i="9"/>
  <c r="O1587" i="9"/>
  <c r="M1587" i="9"/>
  <c r="N1587" i="9" s="1"/>
  <c r="K1587" i="9"/>
  <c r="L1587" i="9" s="1"/>
  <c r="Q1586" i="9"/>
  <c r="R1586" i="9" s="1"/>
  <c r="P1586" i="9"/>
  <c r="O1586" i="9"/>
  <c r="N1586" i="9"/>
  <c r="M1586" i="9"/>
  <c r="K1586" i="9"/>
  <c r="L1586" i="9" s="1"/>
  <c r="R1585" i="9"/>
  <c r="Q1585" i="9"/>
  <c r="P1585" i="9"/>
  <c r="O1585" i="9"/>
  <c r="N1585" i="9"/>
  <c r="M1585" i="9"/>
  <c r="K1585" i="9"/>
  <c r="L1585" i="9" s="1"/>
  <c r="Q1584" i="9"/>
  <c r="R1584" i="9" s="1"/>
  <c r="P1584" i="9"/>
  <c r="O1584" i="9"/>
  <c r="N1584" i="9"/>
  <c r="M1584" i="9"/>
  <c r="K1584" i="9"/>
  <c r="L1584" i="9" s="1"/>
  <c r="Q1583" i="9"/>
  <c r="R1583" i="9" s="1"/>
  <c r="P1583" i="9"/>
  <c r="O1583" i="9"/>
  <c r="M1583" i="9"/>
  <c r="N1583" i="9" s="1"/>
  <c r="K1583" i="9"/>
  <c r="L1583" i="9" s="1"/>
  <c r="Q1582" i="9"/>
  <c r="R1582" i="9" s="1"/>
  <c r="P1582" i="9"/>
  <c r="O1582" i="9"/>
  <c r="M1582" i="9"/>
  <c r="N1582" i="9" s="1"/>
  <c r="K1582" i="9"/>
  <c r="L1582" i="9" s="1"/>
  <c r="R1581" i="9"/>
  <c r="Q1581" i="9"/>
  <c r="P1581" i="9"/>
  <c r="O1581" i="9"/>
  <c r="N1581" i="9"/>
  <c r="M1581" i="9"/>
  <c r="K1581" i="9"/>
  <c r="L1581" i="9" s="1"/>
  <c r="R1580" i="9"/>
  <c r="Q1580" i="9"/>
  <c r="P1580" i="9"/>
  <c r="O1580" i="9"/>
  <c r="N1580" i="9"/>
  <c r="M1580" i="9"/>
  <c r="K1580" i="9"/>
  <c r="L1580" i="9" s="1"/>
  <c r="Q1579" i="9"/>
  <c r="R1579" i="9" s="1"/>
  <c r="P1579" i="9"/>
  <c r="O1579" i="9"/>
  <c r="M1579" i="9"/>
  <c r="N1579" i="9" s="1"/>
  <c r="K1579" i="9"/>
  <c r="L1579" i="9" s="1"/>
  <c r="Q1578" i="9"/>
  <c r="R1578" i="9" s="1"/>
  <c r="P1578" i="9"/>
  <c r="O1578" i="9"/>
  <c r="N1578" i="9"/>
  <c r="M1578" i="9"/>
  <c r="K1578" i="9"/>
  <c r="L1578" i="9" s="1"/>
  <c r="Q1577" i="9"/>
  <c r="R1577" i="9" s="1"/>
  <c r="P1577" i="9"/>
  <c r="O1577" i="9"/>
  <c r="N1577" i="9"/>
  <c r="M1577" i="9"/>
  <c r="K1577" i="9"/>
  <c r="L1577" i="9" s="1"/>
  <c r="R1576" i="9"/>
  <c r="Q1576" i="9"/>
  <c r="P1576" i="9"/>
  <c r="O1576" i="9"/>
  <c r="N1576" i="9"/>
  <c r="M1576" i="9"/>
  <c r="K1576" i="9"/>
  <c r="L1576" i="9" s="1"/>
  <c r="Q1575" i="9"/>
  <c r="R1575" i="9" s="1"/>
  <c r="P1575" i="9"/>
  <c r="O1575" i="9"/>
  <c r="M1575" i="9"/>
  <c r="N1575" i="9" s="1"/>
  <c r="K1575" i="9"/>
  <c r="L1575" i="9" s="1"/>
  <c r="R1574" i="9"/>
  <c r="Q1574" i="9"/>
  <c r="P1574" i="9"/>
  <c r="O1574" i="9"/>
  <c r="M1574" i="9"/>
  <c r="N1574" i="9" s="1"/>
  <c r="K1574" i="9"/>
  <c r="L1574" i="9" s="1"/>
  <c r="Q1573" i="9"/>
  <c r="R1573" i="9" s="1"/>
  <c r="P1573" i="9"/>
  <c r="O1573" i="9"/>
  <c r="N1573" i="9"/>
  <c r="M1573" i="9"/>
  <c r="K1573" i="9"/>
  <c r="L1573" i="9" s="1"/>
  <c r="Q1572" i="9"/>
  <c r="R1572" i="9" s="1"/>
  <c r="P1572" i="9"/>
  <c r="O1572" i="9"/>
  <c r="N1572" i="9"/>
  <c r="M1572" i="9"/>
  <c r="K1572" i="9"/>
  <c r="L1572" i="9" s="1"/>
  <c r="Q1571" i="9"/>
  <c r="R1571" i="9" s="1"/>
  <c r="P1571" i="9"/>
  <c r="O1571" i="9"/>
  <c r="M1571" i="9"/>
  <c r="N1571" i="9" s="1"/>
  <c r="K1571" i="9"/>
  <c r="L1571" i="9" s="1"/>
  <c r="Q1570" i="9"/>
  <c r="R1570" i="9" s="1"/>
  <c r="P1570" i="9"/>
  <c r="O1570" i="9"/>
  <c r="N1570" i="9"/>
  <c r="M1570" i="9"/>
  <c r="K1570" i="9"/>
  <c r="L1570" i="9" s="1"/>
  <c r="R1569" i="9"/>
  <c r="Q1569" i="9"/>
  <c r="P1569" i="9"/>
  <c r="O1569" i="9"/>
  <c r="N1569" i="9"/>
  <c r="M1569" i="9"/>
  <c r="K1569" i="9"/>
  <c r="L1569" i="9" s="1"/>
  <c r="Q1568" i="9"/>
  <c r="R1568" i="9" s="1"/>
  <c r="P1568" i="9"/>
  <c r="O1568" i="9"/>
  <c r="N1568" i="9"/>
  <c r="M1568" i="9"/>
  <c r="K1568" i="9"/>
  <c r="L1568" i="9" s="1"/>
  <c r="Q1567" i="9"/>
  <c r="R1567" i="9" s="1"/>
  <c r="P1567" i="9"/>
  <c r="O1567" i="9"/>
  <c r="M1567" i="9"/>
  <c r="N1567" i="9" s="1"/>
  <c r="K1567" i="9"/>
  <c r="L1567" i="9" s="1"/>
  <c r="Q1566" i="9"/>
  <c r="R1566" i="9" s="1"/>
  <c r="P1566" i="9"/>
  <c r="O1566" i="9"/>
  <c r="M1566" i="9"/>
  <c r="N1566" i="9" s="1"/>
  <c r="K1566" i="9"/>
  <c r="L1566" i="9" s="1"/>
  <c r="R1565" i="9"/>
  <c r="Q1565" i="9"/>
  <c r="P1565" i="9"/>
  <c r="O1565" i="9"/>
  <c r="N1565" i="9"/>
  <c r="M1565" i="9"/>
  <c r="K1565" i="9"/>
  <c r="L1565" i="9" s="1"/>
  <c r="R1564" i="9"/>
  <c r="Q1564" i="9"/>
  <c r="P1564" i="9"/>
  <c r="O1564" i="9"/>
  <c r="N1564" i="9"/>
  <c r="M1564" i="9"/>
  <c r="K1564" i="9"/>
  <c r="L1564" i="9" s="1"/>
  <c r="Q1563" i="9"/>
  <c r="R1563" i="9" s="1"/>
  <c r="P1563" i="9"/>
  <c r="O1563" i="9"/>
  <c r="M1563" i="9"/>
  <c r="N1563" i="9" s="1"/>
  <c r="K1563" i="9"/>
  <c r="L1563" i="9" s="1"/>
  <c r="Q1562" i="9"/>
  <c r="R1562" i="9" s="1"/>
  <c r="P1562" i="9"/>
  <c r="O1562" i="9"/>
  <c r="N1562" i="9"/>
  <c r="M1562" i="9"/>
  <c r="K1562" i="9"/>
  <c r="L1562" i="9" s="1"/>
  <c r="R1561" i="9"/>
  <c r="Q1561" i="9"/>
  <c r="P1561" i="9"/>
  <c r="O1561" i="9"/>
  <c r="N1561" i="9"/>
  <c r="M1561" i="9"/>
  <c r="K1561" i="9"/>
  <c r="L1561" i="9" s="1"/>
  <c r="R1560" i="9"/>
  <c r="Q1560" i="9"/>
  <c r="P1560" i="9"/>
  <c r="O1560" i="9"/>
  <c r="N1560" i="9"/>
  <c r="M1560" i="9"/>
  <c r="K1560" i="9"/>
  <c r="L1560" i="9" s="1"/>
  <c r="Q1559" i="9"/>
  <c r="R1559" i="9" s="1"/>
  <c r="P1559" i="9"/>
  <c r="O1559" i="9"/>
  <c r="M1559" i="9"/>
  <c r="N1559" i="9" s="1"/>
  <c r="K1559" i="9"/>
  <c r="L1559" i="9" s="1"/>
  <c r="R1558" i="9"/>
  <c r="Q1558" i="9"/>
  <c r="P1558" i="9"/>
  <c r="O1558" i="9"/>
  <c r="M1558" i="9"/>
  <c r="N1558" i="9" s="1"/>
  <c r="K1558" i="9"/>
  <c r="L1558" i="9" s="1"/>
  <c r="Q1557" i="9"/>
  <c r="R1557" i="9" s="1"/>
  <c r="P1557" i="9"/>
  <c r="O1557" i="9"/>
  <c r="N1557" i="9"/>
  <c r="M1557" i="9"/>
  <c r="K1557" i="9"/>
  <c r="L1557" i="9" s="1"/>
  <c r="R1556" i="9"/>
  <c r="Q1556" i="9"/>
  <c r="P1556" i="9"/>
  <c r="O1556" i="9"/>
  <c r="N1556" i="9"/>
  <c r="M1556" i="9"/>
  <c r="K1556" i="9"/>
  <c r="L1556" i="9" s="1"/>
  <c r="Q1555" i="9"/>
  <c r="R1555" i="9" s="1"/>
  <c r="P1555" i="9"/>
  <c r="O1555" i="9"/>
  <c r="M1555" i="9"/>
  <c r="N1555" i="9" s="1"/>
  <c r="K1555" i="9"/>
  <c r="L1555" i="9" s="1"/>
  <c r="Q1554" i="9"/>
  <c r="R1554" i="9" s="1"/>
  <c r="P1554" i="9"/>
  <c r="O1554" i="9"/>
  <c r="N1554" i="9"/>
  <c r="M1554" i="9"/>
  <c r="K1554" i="9"/>
  <c r="L1554" i="9" s="1"/>
  <c r="R1553" i="9"/>
  <c r="Q1553" i="9"/>
  <c r="P1553" i="9"/>
  <c r="O1553" i="9"/>
  <c r="N1553" i="9"/>
  <c r="M1553" i="9"/>
  <c r="K1553" i="9"/>
  <c r="L1553" i="9" s="1"/>
  <c r="Q1552" i="9"/>
  <c r="R1552" i="9" s="1"/>
  <c r="P1552" i="9"/>
  <c r="O1552" i="9"/>
  <c r="N1552" i="9"/>
  <c r="M1552" i="9"/>
  <c r="K1552" i="9"/>
  <c r="L1552" i="9" s="1"/>
  <c r="Q1551" i="9"/>
  <c r="R1551" i="9" s="1"/>
  <c r="P1551" i="9"/>
  <c r="O1551" i="9"/>
  <c r="M1551" i="9"/>
  <c r="N1551" i="9" s="1"/>
  <c r="K1551" i="9"/>
  <c r="L1551" i="9" s="1"/>
  <c r="Q1550" i="9"/>
  <c r="R1550" i="9" s="1"/>
  <c r="P1550" i="9"/>
  <c r="O1550" i="9"/>
  <c r="M1550" i="9"/>
  <c r="N1550" i="9" s="1"/>
  <c r="K1550" i="9"/>
  <c r="L1550" i="9" s="1"/>
  <c r="R1549" i="9"/>
  <c r="Q1549" i="9"/>
  <c r="P1549" i="9"/>
  <c r="O1549" i="9"/>
  <c r="N1549" i="9"/>
  <c r="M1549" i="9"/>
  <c r="K1549" i="9"/>
  <c r="L1549" i="9" s="1"/>
  <c r="R1548" i="9"/>
  <c r="Q1548" i="9"/>
  <c r="P1548" i="9"/>
  <c r="O1548" i="9"/>
  <c r="N1548" i="9"/>
  <c r="M1548" i="9"/>
  <c r="K1548" i="9"/>
  <c r="L1548" i="9" s="1"/>
  <c r="Q1547" i="9"/>
  <c r="R1547" i="9" s="1"/>
  <c r="P1547" i="9"/>
  <c r="O1547" i="9"/>
  <c r="M1547" i="9"/>
  <c r="N1547" i="9" s="1"/>
  <c r="K1547" i="9"/>
  <c r="L1547" i="9" s="1"/>
  <c r="Q1546" i="9"/>
  <c r="R1546" i="9" s="1"/>
  <c r="P1546" i="9"/>
  <c r="O1546" i="9"/>
  <c r="N1546" i="9"/>
  <c r="M1546" i="9"/>
  <c r="K1546" i="9"/>
  <c r="L1546" i="9" s="1"/>
  <c r="Q1545" i="9"/>
  <c r="R1545" i="9" s="1"/>
  <c r="P1545" i="9"/>
  <c r="O1545" i="9"/>
  <c r="N1545" i="9"/>
  <c r="M1545" i="9"/>
  <c r="K1545" i="9"/>
  <c r="L1545" i="9" s="1"/>
  <c r="R1544" i="9"/>
  <c r="Q1544" i="9"/>
  <c r="P1544" i="9"/>
  <c r="O1544" i="9"/>
  <c r="N1544" i="9"/>
  <c r="M1544" i="9"/>
  <c r="K1544" i="9"/>
  <c r="L1544" i="9" s="1"/>
  <c r="Q1543" i="9"/>
  <c r="R1543" i="9" s="1"/>
  <c r="P1543" i="9"/>
  <c r="O1543" i="9"/>
  <c r="M1543" i="9"/>
  <c r="N1543" i="9" s="1"/>
  <c r="K1543" i="9"/>
  <c r="L1543" i="9" s="1"/>
  <c r="R1542" i="9"/>
  <c r="Q1542" i="9"/>
  <c r="P1542" i="9"/>
  <c r="O1542" i="9"/>
  <c r="M1542" i="9"/>
  <c r="N1542" i="9" s="1"/>
  <c r="K1542" i="9"/>
  <c r="L1542" i="9" s="1"/>
  <c r="Q1541" i="9"/>
  <c r="R1541" i="9" s="1"/>
  <c r="P1541" i="9"/>
  <c r="O1541" i="9"/>
  <c r="N1541" i="9"/>
  <c r="M1541" i="9"/>
  <c r="K1541" i="9"/>
  <c r="L1541" i="9" s="1"/>
  <c r="Q1540" i="9"/>
  <c r="R1540" i="9" s="1"/>
  <c r="P1540" i="9"/>
  <c r="O1540" i="9"/>
  <c r="N1540" i="9"/>
  <c r="M1540" i="9"/>
  <c r="K1540" i="9"/>
  <c r="L1540" i="9" s="1"/>
  <c r="Q1539" i="9"/>
  <c r="R1539" i="9" s="1"/>
  <c r="P1539" i="9"/>
  <c r="O1539" i="9"/>
  <c r="M1539" i="9"/>
  <c r="N1539" i="9" s="1"/>
  <c r="K1539" i="9"/>
  <c r="L1539" i="9" s="1"/>
  <c r="Q1538" i="9"/>
  <c r="R1538" i="9" s="1"/>
  <c r="P1538" i="9"/>
  <c r="O1538" i="9"/>
  <c r="N1538" i="9"/>
  <c r="M1538" i="9"/>
  <c r="K1538" i="9"/>
  <c r="L1538" i="9" s="1"/>
  <c r="R1537" i="9"/>
  <c r="Q1537" i="9"/>
  <c r="P1537" i="9"/>
  <c r="O1537" i="9"/>
  <c r="N1537" i="9"/>
  <c r="M1537" i="9"/>
  <c r="K1537" i="9"/>
  <c r="L1537" i="9" s="1"/>
  <c r="Q1536" i="9"/>
  <c r="R1536" i="9" s="1"/>
  <c r="P1536" i="9"/>
  <c r="O1536" i="9"/>
  <c r="N1536" i="9"/>
  <c r="M1536" i="9"/>
  <c r="K1536" i="9"/>
  <c r="L1536" i="9" s="1"/>
  <c r="Q1535" i="9"/>
  <c r="R1535" i="9" s="1"/>
  <c r="P1535" i="9"/>
  <c r="O1535" i="9"/>
  <c r="M1535" i="9"/>
  <c r="N1535" i="9" s="1"/>
  <c r="K1535" i="9"/>
  <c r="L1535" i="9" s="1"/>
  <c r="Q1534" i="9"/>
  <c r="R1534" i="9" s="1"/>
  <c r="P1534" i="9"/>
  <c r="O1534" i="9"/>
  <c r="M1534" i="9"/>
  <c r="N1534" i="9" s="1"/>
  <c r="K1534" i="9"/>
  <c r="L1534" i="9" s="1"/>
  <c r="R1533" i="9"/>
  <c r="Q1533" i="9"/>
  <c r="P1533" i="9"/>
  <c r="O1533" i="9"/>
  <c r="N1533" i="9"/>
  <c r="M1533" i="9"/>
  <c r="K1533" i="9"/>
  <c r="L1533" i="9" s="1"/>
  <c r="R1532" i="9"/>
  <c r="Q1532" i="9"/>
  <c r="P1532" i="9"/>
  <c r="O1532" i="9"/>
  <c r="N1532" i="9"/>
  <c r="M1532" i="9"/>
  <c r="K1532" i="9"/>
  <c r="L1532" i="9" s="1"/>
  <c r="Q1531" i="9"/>
  <c r="R1531" i="9" s="1"/>
  <c r="P1531" i="9"/>
  <c r="O1531" i="9"/>
  <c r="M1531" i="9"/>
  <c r="N1531" i="9" s="1"/>
  <c r="K1531" i="9"/>
  <c r="L1531" i="9" s="1"/>
  <c r="Q1530" i="9"/>
  <c r="R1530" i="9" s="1"/>
  <c r="P1530" i="9"/>
  <c r="O1530" i="9"/>
  <c r="N1530" i="9"/>
  <c r="M1530" i="9"/>
  <c r="K1530" i="9"/>
  <c r="L1530" i="9" s="1"/>
  <c r="R1529" i="9"/>
  <c r="Q1529" i="9"/>
  <c r="P1529" i="9"/>
  <c r="O1529" i="9"/>
  <c r="N1529" i="9"/>
  <c r="M1529" i="9"/>
  <c r="K1529" i="9"/>
  <c r="L1529" i="9" s="1"/>
  <c r="R1528" i="9"/>
  <c r="Q1528" i="9"/>
  <c r="P1528" i="9"/>
  <c r="O1528" i="9"/>
  <c r="N1528" i="9"/>
  <c r="M1528" i="9"/>
  <c r="K1528" i="9"/>
  <c r="L1528" i="9" s="1"/>
  <c r="Q1527" i="9"/>
  <c r="R1527" i="9" s="1"/>
  <c r="P1527" i="9"/>
  <c r="O1527" i="9"/>
  <c r="M1527" i="9"/>
  <c r="N1527" i="9" s="1"/>
  <c r="K1527" i="9"/>
  <c r="L1527" i="9" s="1"/>
  <c r="R1526" i="9"/>
  <c r="Q1526" i="9"/>
  <c r="P1526" i="9"/>
  <c r="O1526" i="9"/>
  <c r="M1526" i="9"/>
  <c r="N1526" i="9" s="1"/>
  <c r="K1526" i="9"/>
  <c r="L1526" i="9" s="1"/>
  <c r="Q1525" i="9"/>
  <c r="R1525" i="9" s="1"/>
  <c r="P1525" i="9"/>
  <c r="O1525" i="9"/>
  <c r="N1525" i="9"/>
  <c r="M1525" i="9"/>
  <c r="K1525" i="9"/>
  <c r="L1525" i="9" s="1"/>
  <c r="R1524" i="9"/>
  <c r="Q1524" i="9"/>
  <c r="P1524" i="9"/>
  <c r="O1524" i="9"/>
  <c r="N1524" i="9"/>
  <c r="M1524" i="9"/>
  <c r="K1524" i="9"/>
  <c r="L1524" i="9" s="1"/>
  <c r="Q1523" i="9"/>
  <c r="R1523" i="9" s="1"/>
  <c r="P1523" i="9"/>
  <c r="O1523" i="9"/>
  <c r="M1523" i="9"/>
  <c r="N1523" i="9" s="1"/>
  <c r="K1523" i="9"/>
  <c r="L1523" i="9" s="1"/>
  <c r="Q1522" i="9"/>
  <c r="R1522" i="9" s="1"/>
  <c r="P1522" i="9"/>
  <c r="O1522" i="9"/>
  <c r="N1522" i="9"/>
  <c r="M1522" i="9"/>
  <c r="K1522" i="9"/>
  <c r="L1522" i="9" s="1"/>
  <c r="R1521" i="9"/>
  <c r="Q1521" i="9"/>
  <c r="P1521" i="9"/>
  <c r="O1521" i="9"/>
  <c r="N1521" i="9"/>
  <c r="M1521" i="9"/>
  <c r="K1521" i="9"/>
  <c r="L1521" i="9" s="1"/>
  <c r="Q1520" i="9"/>
  <c r="R1520" i="9" s="1"/>
  <c r="P1520" i="9"/>
  <c r="O1520" i="9"/>
  <c r="N1520" i="9"/>
  <c r="M1520" i="9"/>
  <c r="K1520" i="9"/>
  <c r="L1520" i="9" s="1"/>
  <c r="Q1519" i="9"/>
  <c r="R1519" i="9" s="1"/>
  <c r="P1519" i="9"/>
  <c r="O1519" i="9"/>
  <c r="M1519" i="9"/>
  <c r="N1519" i="9" s="1"/>
  <c r="K1519" i="9"/>
  <c r="L1519" i="9" s="1"/>
  <c r="Q1518" i="9"/>
  <c r="R1518" i="9" s="1"/>
  <c r="P1518" i="9"/>
  <c r="O1518" i="9"/>
  <c r="M1518" i="9"/>
  <c r="N1518" i="9" s="1"/>
  <c r="K1518" i="9"/>
  <c r="L1518" i="9" s="1"/>
  <c r="R1517" i="9"/>
  <c r="Q1517" i="9"/>
  <c r="P1517" i="9"/>
  <c r="O1517" i="9"/>
  <c r="N1517" i="9"/>
  <c r="M1517" i="9"/>
  <c r="K1517" i="9"/>
  <c r="L1517" i="9" s="1"/>
  <c r="R1516" i="9"/>
  <c r="Q1516" i="9"/>
  <c r="P1516" i="9"/>
  <c r="O1516" i="9"/>
  <c r="N1516" i="9"/>
  <c r="M1516" i="9"/>
  <c r="K1516" i="9"/>
  <c r="L1516" i="9" s="1"/>
  <c r="Q1515" i="9"/>
  <c r="R1515" i="9" s="1"/>
  <c r="P1515" i="9"/>
  <c r="O1515" i="9"/>
  <c r="M1515" i="9"/>
  <c r="N1515" i="9" s="1"/>
  <c r="K1515" i="9"/>
  <c r="L1515" i="9" s="1"/>
  <c r="Q1514" i="9"/>
  <c r="R1514" i="9" s="1"/>
  <c r="P1514" i="9"/>
  <c r="O1514" i="9"/>
  <c r="N1514" i="9"/>
  <c r="M1514" i="9"/>
  <c r="K1514" i="9"/>
  <c r="L1514" i="9" s="1"/>
  <c r="Q1513" i="9"/>
  <c r="R1513" i="9" s="1"/>
  <c r="P1513" i="9"/>
  <c r="O1513" i="9"/>
  <c r="N1513" i="9"/>
  <c r="M1513" i="9"/>
  <c r="K1513" i="9"/>
  <c r="L1513" i="9" s="1"/>
  <c r="R1512" i="9"/>
  <c r="Q1512" i="9"/>
  <c r="P1512" i="9"/>
  <c r="O1512" i="9"/>
  <c r="N1512" i="9"/>
  <c r="M1512" i="9"/>
  <c r="K1512" i="9"/>
  <c r="L1512" i="9" s="1"/>
  <c r="Q1511" i="9"/>
  <c r="R1511" i="9" s="1"/>
  <c r="P1511" i="9"/>
  <c r="O1511" i="9"/>
  <c r="M1511" i="9"/>
  <c r="N1511" i="9" s="1"/>
  <c r="K1511" i="9"/>
  <c r="L1511" i="9" s="1"/>
  <c r="R1510" i="9"/>
  <c r="Q1510" i="9"/>
  <c r="P1510" i="9"/>
  <c r="O1510" i="9"/>
  <c r="M1510" i="9"/>
  <c r="N1510" i="9" s="1"/>
  <c r="K1510" i="9"/>
  <c r="L1510" i="9" s="1"/>
  <c r="Q1509" i="9"/>
  <c r="R1509" i="9" s="1"/>
  <c r="P1509" i="9"/>
  <c r="O1509" i="9"/>
  <c r="N1509" i="9"/>
  <c r="M1509" i="9"/>
  <c r="K1509" i="9"/>
  <c r="L1509" i="9" s="1"/>
  <c r="Q1508" i="9"/>
  <c r="R1508" i="9" s="1"/>
  <c r="P1508" i="9"/>
  <c r="O1508" i="9"/>
  <c r="N1508" i="9"/>
  <c r="M1508" i="9"/>
  <c r="K1508" i="9"/>
  <c r="L1508" i="9" s="1"/>
  <c r="Q1507" i="9"/>
  <c r="R1507" i="9" s="1"/>
  <c r="P1507" i="9"/>
  <c r="O1507" i="9"/>
  <c r="M1507" i="9"/>
  <c r="N1507" i="9" s="1"/>
  <c r="K1507" i="9"/>
  <c r="L1507" i="9" s="1"/>
  <c r="Q1506" i="9"/>
  <c r="R1506" i="9" s="1"/>
  <c r="P1506" i="9"/>
  <c r="O1506" i="9"/>
  <c r="N1506" i="9"/>
  <c r="M1506" i="9"/>
  <c r="K1506" i="9"/>
  <c r="L1506" i="9" s="1"/>
  <c r="R1505" i="9"/>
  <c r="Q1505" i="9"/>
  <c r="P1505" i="9"/>
  <c r="O1505" i="9"/>
  <c r="N1505" i="9"/>
  <c r="M1505" i="9"/>
  <c r="K1505" i="9"/>
  <c r="L1505" i="9" s="1"/>
  <c r="Q1504" i="9"/>
  <c r="R1504" i="9" s="1"/>
  <c r="P1504" i="9"/>
  <c r="O1504" i="9"/>
  <c r="N1504" i="9"/>
  <c r="M1504" i="9"/>
  <c r="K1504" i="9"/>
  <c r="L1504" i="9" s="1"/>
  <c r="Q1503" i="9"/>
  <c r="R1503" i="9" s="1"/>
  <c r="P1503" i="9"/>
  <c r="O1503" i="9"/>
  <c r="M1503" i="9"/>
  <c r="N1503" i="9" s="1"/>
  <c r="K1503" i="9"/>
  <c r="L1503" i="9" s="1"/>
  <c r="Q1502" i="9"/>
  <c r="R1502" i="9" s="1"/>
  <c r="P1502" i="9"/>
  <c r="O1502" i="9"/>
  <c r="M1502" i="9"/>
  <c r="N1502" i="9" s="1"/>
  <c r="K1502" i="9"/>
  <c r="L1502" i="9" s="1"/>
  <c r="R1501" i="9"/>
  <c r="Q1501" i="9"/>
  <c r="P1501" i="9"/>
  <c r="O1501" i="9"/>
  <c r="N1501" i="9"/>
  <c r="M1501" i="9"/>
  <c r="K1501" i="9"/>
  <c r="L1501" i="9" s="1"/>
  <c r="R1500" i="9"/>
  <c r="Q1500" i="9"/>
  <c r="P1500" i="9"/>
  <c r="O1500" i="9"/>
  <c r="N1500" i="9"/>
  <c r="M1500" i="9"/>
  <c r="K1500" i="9"/>
  <c r="L1500" i="9" s="1"/>
  <c r="Q1499" i="9"/>
  <c r="R1499" i="9" s="1"/>
  <c r="P1499" i="9"/>
  <c r="O1499" i="9"/>
  <c r="M1499" i="9"/>
  <c r="N1499" i="9" s="1"/>
  <c r="K1499" i="9"/>
  <c r="L1499" i="9" s="1"/>
  <c r="Q1498" i="9"/>
  <c r="R1498" i="9" s="1"/>
  <c r="P1498" i="9"/>
  <c r="O1498" i="9"/>
  <c r="N1498" i="9"/>
  <c r="M1498" i="9"/>
  <c r="K1498" i="9"/>
  <c r="L1498" i="9" s="1"/>
  <c r="R1497" i="9"/>
  <c r="Q1497" i="9"/>
  <c r="P1497" i="9"/>
  <c r="O1497" i="9"/>
  <c r="N1497" i="9"/>
  <c r="M1497" i="9"/>
  <c r="K1497" i="9"/>
  <c r="L1497" i="9" s="1"/>
  <c r="R1496" i="9"/>
  <c r="Q1496" i="9"/>
  <c r="P1496" i="9"/>
  <c r="O1496" i="9"/>
  <c r="N1496" i="9"/>
  <c r="M1496" i="9"/>
  <c r="K1496" i="9"/>
  <c r="L1496" i="9" s="1"/>
  <c r="Q1495" i="9"/>
  <c r="R1495" i="9" s="1"/>
  <c r="P1495" i="9"/>
  <c r="O1495" i="9"/>
  <c r="M1495" i="9"/>
  <c r="N1495" i="9" s="1"/>
  <c r="K1495" i="9"/>
  <c r="L1495" i="9" s="1"/>
  <c r="R1494" i="9"/>
  <c r="Q1494" i="9"/>
  <c r="P1494" i="9"/>
  <c r="O1494" i="9"/>
  <c r="M1494" i="9"/>
  <c r="N1494" i="9" s="1"/>
  <c r="K1494" i="9"/>
  <c r="L1494" i="9" s="1"/>
  <c r="Q1493" i="9"/>
  <c r="R1493" i="9" s="1"/>
  <c r="P1493" i="9"/>
  <c r="O1493" i="9"/>
  <c r="N1493" i="9"/>
  <c r="M1493" i="9"/>
  <c r="K1493" i="9"/>
  <c r="L1493" i="9" s="1"/>
  <c r="R1492" i="9"/>
  <c r="Q1492" i="9"/>
  <c r="P1492" i="9"/>
  <c r="O1492" i="9"/>
  <c r="N1492" i="9"/>
  <c r="M1492" i="9"/>
  <c r="K1492" i="9"/>
  <c r="L1492" i="9" s="1"/>
  <c r="Q1491" i="9"/>
  <c r="R1491" i="9" s="1"/>
  <c r="P1491" i="9"/>
  <c r="O1491" i="9"/>
  <c r="M1491" i="9"/>
  <c r="N1491" i="9" s="1"/>
  <c r="K1491" i="9"/>
  <c r="L1491" i="9" s="1"/>
  <c r="Q1490" i="9"/>
  <c r="R1490" i="9" s="1"/>
  <c r="P1490" i="9"/>
  <c r="O1490" i="9"/>
  <c r="N1490" i="9"/>
  <c r="M1490" i="9"/>
  <c r="K1490" i="9"/>
  <c r="L1490" i="9" s="1"/>
  <c r="R1489" i="9"/>
  <c r="Q1489" i="9"/>
  <c r="P1489" i="9"/>
  <c r="O1489" i="9"/>
  <c r="N1489" i="9"/>
  <c r="M1489" i="9"/>
  <c r="K1489" i="9"/>
  <c r="L1489" i="9" s="1"/>
  <c r="Q1488" i="9"/>
  <c r="R1488" i="9" s="1"/>
  <c r="P1488" i="9"/>
  <c r="O1488" i="9"/>
  <c r="N1488" i="9"/>
  <c r="M1488" i="9"/>
  <c r="K1488" i="9"/>
  <c r="L1488" i="9" s="1"/>
  <c r="Q1487" i="9"/>
  <c r="R1487" i="9" s="1"/>
  <c r="P1487" i="9"/>
  <c r="O1487" i="9"/>
  <c r="M1487" i="9"/>
  <c r="N1487" i="9" s="1"/>
  <c r="K1487" i="9"/>
  <c r="L1487" i="9" s="1"/>
  <c r="L1486" i="9"/>
  <c r="K1486" i="9"/>
  <c r="T1485" i="9"/>
  <c r="S1485" i="9"/>
  <c r="R1485" i="9"/>
  <c r="P1485" i="9"/>
  <c r="O1485" i="9"/>
  <c r="N1485" i="9"/>
  <c r="M1485" i="9"/>
  <c r="K1485" i="9"/>
  <c r="L1485" i="9" s="1"/>
  <c r="S1484" i="9"/>
  <c r="T1484" i="9" s="1"/>
  <c r="R1484" i="9"/>
  <c r="O1484" i="9"/>
  <c r="P1484" i="9" s="1"/>
  <c r="N1484" i="9"/>
  <c r="M1484" i="9"/>
  <c r="L1484" i="9"/>
  <c r="K1484" i="9"/>
  <c r="T1483" i="9"/>
  <c r="S1483" i="9"/>
  <c r="R1483" i="9"/>
  <c r="O1483" i="9"/>
  <c r="P1483" i="9" s="1"/>
  <c r="N1483" i="9"/>
  <c r="M1483" i="9"/>
  <c r="K1483" i="9"/>
  <c r="L1483" i="9" s="1"/>
  <c r="S1482" i="9"/>
  <c r="T1482" i="9" s="1"/>
  <c r="R1482" i="9"/>
  <c r="O1482" i="9"/>
  <c r="P1482" i="9" s="1"/>
  <c r="N1482" i="9"/>
  <c r="M1482" i="9"/>
  <c r="K1482" i="9"/>
  <c r="L1482" i="9" s="1"/>
  <c r="S1481" i="9"/>
  <c r="T1481" i="9" s="1"/>
  <c r="R1481" i="9"/>
  <c r="O1481" i="9"/>
  <c r="P1481" i="9" s="1"/>
  <c r="M1481" i="9"/>
  <c r="N1481" i="9" s="1"/>
  <c r="L1481" i="9"/>
  <c r="K1481" i="9"/>
  <c r="T1480" i="9"/>
  <c r="S1480" i="9"/>
  <c r="R1480" i="9"/>
  <c r="P1480" i="9"/>
  <c r="O1480" i="9"/>
  <c r="N1480" i="9"/>
  <c r="M1480" i="9"/>
  <c r="K1480" i="9"/>
  <c r="L1480" i="9" s="1"/>
  <c r="T1479" i="9"/>
  <c r="S1479" i="9"/>
  <c r="R1479" i="9"/>
  <c r="O1479" i="9"/>
  <c r="P1479" i="9" s="1"/>
  <c r="N1479" i="9"/>
  <c r="M1479" i="9"/>
  <c r="L1479" i="9"/>
  <c r="K1479" i="9"/>
  <c r="T1478" i="9"/>
  <c r="S1478" i="9"/>
  <c r="R1478" i="9"/>
  <c r="O1478" i="9"/>
  <c r="P1478" i="9" s="1"/>
  <c r="M1478" i="9"/>
  <c r="N1478" i="9" s="1"/>
  <c r="L1478" i="9"/>
  <c r="K1478" i="9"/>
  <c r="S1477" i="9"/>
  <c r="T1477" i="9" s="1"/>
  <c r="R1477" i="9"/>
  <c r="P1477" i="9"/>
  <c r="O1477" i="9"/>
  <c r="N1477" i="9"/>
  <c r="M1477" i="9"/>
  <c r="K1477" i="9"/>
  <c r="L1477" i="9" s="1"/>
  <c r="S1476" i="9"/>
  <c r="T1476" i="9" s="1"/>
  <c r="R1476" i="9"/>
  <c r="O1476" i="9"/>
  <c r="P1476" i="9" s="1"/>
  <c r="N1476" i="9"/>
  <c r="M1476" i="9"/>
  <c r="L1476" i="9"/>
  <c r="K1476" i="9"/>
  <c r="T1475" i="9"/>
  <c r="S1475" i="9"/>
  <c r="R1475" i="9"/>
  <c r="O1475" i="9"/>
  <c r="P1475" i="9" s="1"/>
  <c r="N1475" i="9"/>
  <c r="M1475" i="9"/>
  <c r="K1475" i="9"/>
  <c r="L1475" i="9" s="1"/>
  <c r="T1474" i="9"/>
  <c r="S1474" i="9"/>
  <c r="R1474" i="9"/>
  <c r="O1474" i="9"/>
  <c r="P1474" i="9" s="1"/>
  <c r="N1474" i="9"/>
  <c r="M1474" i="9"/>
  <c r="K1474" i="9"/>
  <c r="L1474" i="9" s="1"/>
  <c r="S1473" i="9"/>
  <c r="T1473" i="9" s="1"/>
  <c r="R1473" i="9"/>
  <c r="O1473" i="9"/>
  <c r="P1473" i="9" s="1"/>
  <c r="M1473" i="9"/>
  <c r="N1473" i="9" s="1"/>
  <c r="L1473" i="9"/>
  <c r="K1473" i="9"/>
  <c r="S1472" i="9"/>
  <c r="T1472" i="9" s="1"/>
  <c r="R1472" i="9"/>
  <c r="P1472" i="9"/>
  <c r="O1472" i="9"/>
  <c r="N1472" i="9"/>
  <c r="M1472" i="9"/>
  <c r="K1472" i="9"/>
  <c r="L1472" i="9" s="1"/>
  <c r="S1471" i="9"/>
  <c r="T1471" i="9" s="1"/>
  <c r="R1471" i="9"/>
  <c r="O1471" i="9"/>
  <c r="P1471" i="9" s="1"/>
  <c r="N1471" i="9"/>
  <c r="M1471" i="9"/>
  <c r="L1471" i="9"/>
  <c r="K1471" i="9"/>
  <c r="S1470" i="9"/>
  <c r="T1470" i="9" s="1"/>
  <c r="R1470" i="9"/>
  <c r="O1470" i="9"/>
  <c r="P1470" i="9" s="1"/>
  <c r="M1470" i="9"/>
  <c r="N1470" i="9" s="1"/>
  <c r="L1470" i="9"/>
  <c r="K1470" i="9"/>
  <c r="T1469" i="9"/>
  <c r="S1469" i="9"/>
  <c r="R1469" i="9"/>
  <c r="P1469" i="9"/>
  <c r="O1469" i="9"/>
  <c r="N1469" i="9"/>
  <c r="M1469" i="9"/>
  <c r="K1469" i="9"/>
  <c r="L1469" i="9" s="1"/>
  <c r="S1468" i="9"/>
  <c r="T1468" i="9" s="1"/>
  <c r="R1468" i="9"/>
  <c r="O1468" i="9"/>
  <c r="P1468" i="9" s="1"/>
  <c r="N1468" i="9"/>
  <c r="M1468" i="9"/>
  <c r="L1468" i="9"/>
  <c r="K1468" i="9"/>
  <c r="T1467" i="9"/>
  <c r="S1467" i="9"/>
  <c r="R1467" i="9"/>
  <c r="O1467" i="9"/>
  <c r="P1467" i="9" s="1"/>
  <c r="N1467" i="9"/>
  <c r="M1467" i="9"/>
  <c r="K1467" i="9"/>
  <c r="L1467" i="9" s="1"/>
  <c r="S1466" i="9"/>
  <c r="T1466" i="9" s="1"/>
  <c r="R1466" i="9"/>
  <c r="O1466" i="9"/>
  <c r="P1466" i="9" s="1"/>
  <c r="N1466" i="9"/>
  <c r="M1466" i="9"/>
  <c r="K1466" i="9"/>
  <c r="L1466" i="9" s="1"/>
  <c r="S1465" i="9"/>
  <c r="T1465" i="9" s="1"/>
  <c r="R1465" i="9"/>
  <c r="O1465" i="9"/>
  <c r="P1465" i="9" s="1"/>
  <c r="M1465" i="9"/>
  <c r="N1465" i="9" s="1"/>
  <c r="L1465" i="9"/>
  <c r="K1465" i="9"/>
  <c r="R1464" i="9"/>
  <c r="Q1464" i="9"/>
  <c r="O1464" i="9"/>
  <c r="P1464" i="9" s="1"/>
  <c r="M1464" i="9"/>
  <c r="N1464" i="9" s="1"/>
  <c r="L1464" i="9"/>
  <c r="K1464" i="9"/>
  <c r="Q1463" i="9"/>
  <c r="R1463" i="9" s="1"/>
  <c r="P1463" i="9"/>
  <c r="O1463" i="9"/>
  <c r="M1463" i="9"/>
  <c r="N1463" i="9" s="1"/>
  <c r="L1463" i="9"/>
  <c r="K1463" i="9"/>
  <c r="R1462" i="9"/>
  <c r="Q1462" i="9"/>
  <c r="P1462" i="9"/>
  <c r="O1462" i="9"/>
  <c r="M1462" i="9"/>
  <c r="N1462" i="9" s="1"/>
  <c r="L1462" i="9"/>
  <c r="K1462" i="9"/>
  <c r="Q1461" i="9"/>
  <c r="R1461" i="9" s="1"/>
  <c r="O1461" i="9"/>
  <c r="P1461" i="9" s="1"/>
  <c r="M1461" i="9"/>
  <c r="N1461" i="9" s="1"/>
  <c r="L1461" i="9"/>
  <c r="K1461" i="9"/>
  <c r="R1460" i="9"/>
  <c r="Q1460" i="9"/>
  <c r="P1460" i="9"/>
  <c r="O1460" i="9"/>
  <c r="M1460" i="9"/>
  <c r="N1460" i="9" s="1"/>
  <c r="L1460" i="9"/>
  <c r="K1460" i="9"/>
  <c r="Q1459" i="9"/>
  <c r="R1459" i="9" s="1"/>
  <c r="P1459" i="9"/>
  <c r="O1459" i="9"/>
  <c r="M1459" i="9"/>
  <c r="N1459" i="9" s="1"/>
  <c r="L1459" i="9"/>
  <c r="K1459" i="9"/>
  <c r="Q1458" i="9"/>
  <c r="R1458" i="9" s="1"/>
  <c r="P1458" i="9"/>
  <c r="O1458" i="9"/>
  <c r="M1458" i="9"/>
  <c r="N1458" i="9" s="1"/>
  <c r="L1458" i="9"/>
  <c r="K1458" i="9"/>
  <c r="R1457" i="9"/>
  <c r="Q1457" i="9"/>
  <c r="O1457" i="9"/>
  <c r="P1457" i="9" s="1"/>
  <c r="M1457" i="9"/>
  <c r="N1457" i="9" s="1"/>
  <c r="L1457" i="9"/>
  <c r="K1457" i="9"/>
  <c r="R1456" i="9"/>
  <c r="Q1456" i="9"/>
  <c r="O1456" i="9"/>
  <c r="P1456" i="9" s="1"/>
  <c r="M1456" i="9"/>
  <c r="N1456" i="9" s="1"/>
  <c r="L1456" i="9"/>
  <c r="K1456" i="9"/>
  <c r="Q1455" i="9"/>
  <c r="R1455" i="9" s="1"/>
  <c r="P1455" i="9"/>
  <c r="O1455" i="9"/>
  <c r="M1455" i="9"/>
  <c r="N1455" i="9" s="1"/>
  <c r="L1455" i="9"/>
  <c r="K1455" i="9"/>
  <c r="Q1454" i="9"/>
  <c r="R1454" i="9" s="1"/>
  <c r="P1454" i="9"/>
  <c r="O1454" i="9"/>
  <c r="M1454" i="9"/>
  <c r="N1454" i="9" s="1"/>
  <c r="L1454" i="9"/>
  <c r="K1454" i="9"/>
  <c r="R1453" i="9"/>
  <c r="Q1453" i="9"/>
  <c r="O1453" i="9"/>
  <c r="P1453" i="9" s="1"/>
  <c r="M1453" i="9"/>
  <c r="N1453" i="9" s="1"/>
  <c r="L1453" i="9"/>
  <c r="K1453" i="9"/>
  <c r="Q1452" i="9"/>
  <c r="R1452" i="9" s="1"/>
  <c r="P1452" i="9"/>
  <c r="O1452" i="9"/>
  <c r="M1452" i="9"/>
  <c r="N1452" i="9" s="1"/>
  <c r="L1452" i="9"/>
  <c r="K1452" i="9"/>
  <c r="Q1451" i="9"/>
  <c r="R1451" i="9" s="1"/>
  <c r="P1451" i="9"/>
  <c r="O1451" i="9"/>
  <c r="M1451" i="9"/>
  <c r="N1451" i="9" s="1"/>
  <c r="L1451" i="9"/>
  <c r="K1451" i="9"/>
  <c r="Q1450" i="9"/>
  <c r="R1450" i="9" s="1"/>
  <c r="P1450" i="9"/>
  <c r="O1450" i="9"/>
  <c r="M1450" i="9"/>
  <c r="N1450" i="9" s="1"/>
  <c r="L1450" i="9"/>
  <c r="K1450" i="9"/>
  <c r="Q1449" i="9"/>
  <c r="R1449" i="9" s="1"/>
  <c r="O1449" i="9"/>
  <c r="P1449" i="9" s="1"/>
  <c r="M1449" i="9"/>
  <c r="N1449" i="9" s="1"/>
  <c r="L1449" i="9"/>
  <c r="K1449" i="9"/>
  <c r="R1448" i="9"/>
  <c r="Q1448" i="9"/>
  <c r="O1448" i="9"/>
  <c r="P1448" i="9" s="1"/>
  <c r="M1448" i="9"/>
  <c r="N1448" i="9" s="1"/>
  <c r="L1448" i="9"/>
  <c r="K1448" i="9"/>
  <c r="Q1447" i="9"/>
  <c r="R1447" i="9" s="1"/>
  <c r="P1447" i="9"/>
  <c r="O1447" i="9"/>
  <c r="M1447" i="9"/>
  <c r="N1447" i="9" s="1"/>
  <c r="L1447" i="9"/>
  <c r="K1447" i="9"/>
  <c r="R1446" i="9"/>
  <c r="Q1446" i="9"/>
  <c r="P1446" i="9"/>
  <c r="O1446" i="9"/>
  <c r="M1446" i="9"/>
  <c r="N1446" i="9" s="1"/>
  <c r="L1446" i="9"/>
  <c r="K1446" i="9"/>
  <c r="Q1445" i="9"/>
  <c r="R1445" i="9" s="1"/>
  <c r="O1445" i="9"/>
  <c r="P1445" i="9" s="1"/>
  <c r="M1445" i="9"/>
  <c r="N1445" i="9" s="1"/>
  <c r="L1445" i="9"/>
  <c r="K1445" i="9"/>
  <c r="R1444" i="9"/>
  <c r="Q1444" i="9"/>
  <c r="P1444" i="9"/>
  <c r="O1444" i="9"/>
  <c r="M1444" i="9"/>
  <c r="N1444" i="9" s="1"/>
  <c r="L1444" i="9"/>
  <c r="K1444" i="9"/>
  <c r="Q1443" i="9"/>
  <c r="R1443" i="9" s="1"/>
  <c r="P1443" i="9"/>
  <c r="O1443" i="9"/>
  <c r="M1443" i="9"/>
  <c r="N1443" i="9" s="1"/>
  <c r="L1443" i="9"/>
  <c r="K1443" i="9"/>
  <c r="Q1442" i="9"/>
  <c r="R1442" i="9" s="1"/>
  <c r="P1442" i="9"/>
  <c r="O1442" i="9"/>
  <c r="M1442" i="9"/>
  <c r="N1442" i="9" s="1"/>
  <c r="L1442" i="9"/>
  <c r="K1442" i="9"/>
  <c r="R1441" i="9"/>
  <c r="Q1441" i="9"/>
  <c r="O1441" i="9"/>
  <c r="P1441" i="9" s="1"/>
  <c r="M1441" i="9"/>
  <c r="N1441" i="9" s="1"/>
  <c r="L1441" i="9"/>
  <c r="K1441" i="9"/>
  <c r="Q1440" i="9"/>
  <c r="R1440" i="9" s="1"/>
  <c r="O1440" i="9"/>
  <c r="P1440" i="9" s="1"/>
  <c r="M1440" i="9"/>
  <c r="N1440" i="9" s="1"/>
  <c r="L1440" i="9"/>
  <c r="K1440" i="9"/>
  <c r="Q1439" i="9"/>
  <c r="R1439" i="9" s="1"/>
  <c r="P1439" i="9"/>
  <c r="O1439" i="9"/>
  <c r="M1439" i="9"/>
  <c r="N1439" i="9" s="1"/>
  <c r="L1439" i="9"/>
  <c r="K1439" i="9"/>
  <c r="R1438" i="9"/>
  <c r="Q1438" i="9"/>
  <c r="P1438" i="9"/>
  <c r="O1438" i="9"/>
  <c r="M1438" i="9"/>
  <c r="N1438" i="9" s="1"/>
  <c r="L1438" i="9"/>
  <c r="K1438" i="9"/>
  <c r="R1437" i="9"/>
  <c r="Q1437" i="9"/>
  <c r="O1437" i="9"/>
  <c r="P1437" i="9" s="1"/>
  <c r="M1437" i="9"/>
  <c r="N1437" i="9" s="1"/>
  <c r="L1437" i="9"/>
  <c r="K1437" i="9"/>
  <c r="Q1436" i="9"/>
  <c r="R1436" i="9" s="1"/>
  <c r="P1436" i="9"/>
  <c r="O1436" i="9"/>
  <c r="M1436" i="9"/>
  <c r="N1436" i="9" s="1"/>
  <c r="L1436" i="9"/>
  <c r="K1436" i="9"/>
  <c r="Q1435" i="9"/>
  <c r="R1435" i="9" s="1"/>
  <c r="P1435" i="9"/>
  <c r="O1435" i="9"/>
  <c r="M1435" i="9"/>
  <c r="N1435" i="9" s="1"/>
  <c r="L1435" i="9"/>
  <c r="K1435" i="9"/>
  <c r="Q1434" i="9"/>
  <c r="R1434" i="9" s="1"/>
  <c r="P1434" i="9"/>
  <c r="O1434" i="9"/>
  <c r="M1434" i="9"/>
  <c r="N1434" i="9" s="1"/>
  <c r="L1434" i="9"/>
  <c r="K1434" i="9"/>
  <c r="R1433" i="9"/>
  <c r="Q1433" i="9"/>
  <c r="O1433" i="9"/>
  <c r="P1433" i="9" s="1"/>
  <c r="M1433" i="9"/>
  <c r="N1433" i="9" s="1"/>
  <c r="L1433" i="9"/>
  <c r="K1433" i="9"/>
  <c r="R1432" i="9"/>
  <c r="Q1432" i="9"/>
  <c r="O1432" i="9"/>
  <c r="P1432" i="9" s="1"/>
  <c r="M1432" i="9"/>
  <c r="N1432" i="9" s="1"/>
  <c r="L1432" i="9"/>
  <c r="K1432" i="9"/>
  <c r="Q1431" i="9"/>
  <c r="R1431" i="9" s="1"/>
  <c r="P1431" i="9"/>
  <c r="O1431" i="9"/>
  <c r="M1431" i="9"/>
  <c r="N1431" i="9" s="1"/>
  <c r="L1431" i="9"/>
  <c r="K1431" i="9"/>
  <c r="R1430" i="9"/>
  <c r="Q1430" i="9"/>
  <c r="P1430" i="9"/>
  <c r="O1430" i="9"/>
  <c r="M1430" i="9"/>
  <c r="N1430" i="9" s="1"/>
  <c r="L1430" i="9"/>
  <c r="K1430" i="9"/>
  <c r="Q1429" i="9"/>
  <c r="R1429" i="9" s="1"/>
  <c r="O1429" i="9"/>
  <c r="P1429" i="9" s="1"/>
  <c r="M1429" i="9"/>
  <c r="N1429" i="9" s="1"/>
  <c r="L1429" i="9"/>
  <c r="K1429" i="9"/>
  <c r="R1428" i="9"/>
  <c r="Q1428" i="9"/>
  <c r="P1428" i="9"/>
  <c r="O1428" i="9"/>
  <c r="M1428" i="9"/>
  <c r="N1428" i="9" s="1"/>
  <c r="L1428" i="9"/>
  <c r="K1428" i="9"/>
  <c r="Q1427" i="9"/>
  <c r="R1427" i="9" s="1"/>
  <c r="P1427" i="9"/>
  <c r="O1427" i="9"/>
  <c r="M1427" i="9"/>
  <c r="N1427" i="9" s="1"/>
  <c r="L1427" i="9"/>
  <c r="K1427" i="9"/>
  <c r="Q1426" i="9"/>
  <c r="R1426" i="9" s="1"/>
  <c r="P1426" i="9"/>
  <c r="O1426" i="9"/>
  <c r="M1426" i="9"/>
  <c r="N1426" i="9" s="1"/>
  <c r="L1426" i="9"/>
  <c r="K1426" i="9"/>
  <c r="R1425" i="9"/>
  <c r="Q1425" i="9"/>
  <c r="O1425" i="9"/>
  <c r="P1425" i="9" s="1"/>
  <c r="M1425" i="9"/>
  <c r="N1425" i="9" s="1"/>
  <c r="L1425" i="9"/>
  <c r="K1425" i="9"/>
  <c r="R1424" i="9"/>
  <c r="Q1424" i="9"/>
  <c r="O1424" i="9"/>
  <c r="P1424" i="9" s="1"/>
  <c r="M1424" i="9"/>
  <c r="N1424" i="9" s="1"/>
  <c r="L1424" i="9"/>
  <c r="K1424" i="9"/>
  <c r="Q1423" i="9"/>
  <c r="R1423" i="9" s="1"/>
  <c r="P1423" i="9"/>
  <c r="O1423" i="9"/>
  <c r="M1423" i="9"/>
  <c r="N1423" i="9" s="1"/>
  <c r="L1423" i="9"/>
  <c r="K1423" i="9"/>
  <c r="Q1422" i="9"/>
  <c r="R1422" i="9" s="1"/>
  <c r="P1422" i="9"/>
  <c r="O1422" i="9"/>
  <c r="M1422" i="9"/>
  <c r="N1422" i="9" s="1"/>
  <c r="L1422" i="9"/>
  <c r="K1422" i="9"/>
  <c r="R1421" i="9"/>
  <c r="Q1421" i="9"/>
  <c r="O1421" i="9"/>
  <c r="P1421" i="9" s="1"/>
  <c r="M1421" i="9"/>
  <c r="N1421" i="9" s="1"/>
  <c r="L1421" i="9"/>
  <c r="K1421" i="9"/>
  <c r="Q1420" i="9"/>
  <c r="R1420" i="9" s="1"/>
  <c r="P1420" i="9"/>
  <c r="O1420" i="9"/>
  <c r="M1420" i="9"/>
  <c r="N1420" i="9" s="1"/>
  <c r="L1420" i="9"/>
  <c r="K1420" i="9"/>
  <c r="Q1419" i="9"/>
  <c r="R1419" i="9" s="1"/>
  <c r="P1419" i="9"/>
  <c r="O1419" i="9"/>
  <c r="M1419" i="9"/>
  <c r="N1419" i="9" s="1"/>
  <c r="L1419" i="9"/>
  <c r="K1419" i="9"/>
  <c r="Q1418" i="9"/>
  <c r="R1418" i="9" s="1"/>
  <c r="P1418" i="9"/>
  <c r="O1418" i="9"/>
  <c r="M1418" i="9"/>
  <c r="N1418" i="9" s="1"/>
  <c r="L1418" i="9"/>
  <c r="K1418" i="9"/>
  <c r="Q1417" i="9"/>
  <c r="R1417" i="9" s="1"/>
  <c r="O1417" i="9"/>
  <c r="P1417" i="9" s="1"/>
  <c r="M1417" i="9"/>
  <c r="N1417" i="9" s="1"/>
  <c r="L1417" i="9"/>
  <c r="K1417" i="9"/>
  <c r="R1416" i="9"/>
  <c r="Q1416" i="9"/>
  <c r="O1416" i="9"/>
  <c r="P1416" i="9" s="1"/>
  <c r="M1416" i="9"/>
  <c r="N1416" i="9" s="1"/>
  <c r="L1416" i="9"/>
  <c r="K1416" i="9"/>
  <c r="Q1415" i="9"/>
  <c r="R1415" i="9" s="1"/>
  <c r="P1415" i="9"/>
  <c r="O1415" i="9"/>
  <c r="M1415" i="9"/>
  <c r="N1415" i="9" s="1"/>
  <c r="L1415" i="9"/>
  <c r="K1415" i="9"/>
  <c r="R1414" i="9"/>
  <c r="Q1414" i="9"/>
  <c r="P1414" i="9"/>
  <c r="O1414" i="9"/>
  <c r="M1414" i="9"/>
  <c r="N1414" i="9" s="1"/>
  <c r="L1414" i="9"/>
  <c r="K1414" i="9"/>
  <c r="Q1413" i="9"/>
  <c r="R1413" i="9" s="1"/>
  <c r="O1413" i="9"/>
  <c r="P1413" i="9" s="1"/>
  <c r="M1413" i="9"/>
  <c r="N1413" i="9" s="1"/>
  <c r="L1413" i="9"/>
  <c r="K1413" i="9"/>
  <c r="R1412" i="9"/>
  <c r="Q1412" i="9"/>
  <c r="P1412" i="9"/>
  <c r="O1412" i="9"/>
  <c r="M1412" i="9"/>
  <c r="N1412" i="9" s="1"/>
  <c r="L1412" i="9"/>
  <c r="K1412" i="9"/>
  <c r="Q1411" i="9"/>
  <c r="R1411" i="9" s="1"/>
  <c r="P1411" i="9"/>
  <c r="O1411" i="9"/>
  <c r="M1411" i="9"/>
  <c r="N1411" i="9" s="1"/>
  <c r="L1411" i="9"/>
  <c r="K1411" i="9"/>
  <c r="Q1410" i="9"/>
  <c r="R1410" i="9" s="1"/>
  <c r="P1410" i="9"/>
  <c r="O1410" i="9"/>
  <c r="M1410" i="9"/>
  <c r="N1410" i="9" s="1"/>
  <c r="L1410" i="9"/>
  <c r="K1410" i="9"/>
  <c r="R1409" i="9"/>
  <c r="Q1409" i="9"/>
  <c r="O1409" i="9"/>
  <c r="P1409" i="9" s="1"/>
  <c r="M1409" i="9"/>
  <c r="N1409" i="9" s="1"/>
  <c r="L1409" i="9"/>
  <c r="K1409" i="9"/>
  <c r="Q1408" i="9"/>
  <c r="R1408" i="9" s="1"/>
  <c r="O1408" i="9"/>
  <c r="P1408" i="9" s="1"/>
  <c r="M1408" i="9"/>
  <c r="N1408" i="9" s="1"/>
  <c r="L1408" i="9"/>
  <c r="K1408" i="9"/>
  <c r="Q1407" i="9"/>
  <c r="R1407" i="9" s="1"/>
  <c r="P1407" i="9"/>
  <c r="O1407" i="9"/>
  <c r="M1407" i="9"/>
  <c r="N1407" i="9" s="1"/>
  <c r="L1407" i="9"/>
  <c r="K1407" i="9"/>
  <c r="R1406" i="9"/>
  <c r="Q1406" i="9"/>
  <c r="P1406" i="9"/>
  <c r="O1406" i="9"/>
  <c r="M1406" i="9"/>
  <c r="N1406" i="9" s="1"/>
  <c r="L1406" i="9"/>
  <c r="K1406" i="9"/>
  <c r="R1405" i="9"/>
  <c r="Q1405" i="9"/>
  <c r="O1405" i="9"/>
  <c r="P1405" i="9" s="1"/>
  <c r="M1405" i="9"/>
  <c r="N1405" i="9" s="1"/>
  <c r="L1405" i="9"/>
  <c r="K1405" i="9"/>
  <c r="Q1404" i="9"/>
  <c r="R1404" i="9" s="1"/>
  <c r="P1404" i="9"/>
  <c r="O1404" i="9"/>
  <c r="M1404" i="9"/>
  <c r="N1404" i="9" s="1"/>
  <c r="L1404" i="9"/>
  <c r="K1404" i="9"/>
  <c r="Q1403" i="9"/>
  <c r="R1403" i="9" s="1"/>
  <c r="P1403" i="9"/>
  <c r="O1403" i="9"/>
  <c r="M1403" i="9"/>
  <c r="N1403" i="9" s="1"/>
  <c r="L1403" i="9"/>
  <c r="K1403" i="9"/>
  <c r="Q1402" i="9"/>
  <c r="R1402" i="9" s="1"/>
  <c r="P1402" i="9"/>
  <c r="O1402" i="9"/>
  <c r="M1402" i="9"/>
  <c r="N1402" i="9" s="1"/>
  <c r="L1402" i="9"/>
  <c r="K1402" i="9"/>
  <c r="R1401" i="9"/>
  <c r="Q1401" i="9"/>
  <c r="O1401" i="9"/>
  <c r="P1401" i="9" s="1"/>
  <c r="M1401" i="9"/>
  <c r="N1401" i="9" s="1"/>
  <c r="L1401" i="9"/>
  <c r="K1401" i="9"/>
  <c r="R1400" i="9"/>
  <c r="Q1400" i="9"/>
  <c r="O1400" i="9"/>
  <c r="P1400" i="9" s="1"/>
  <c r="M1400" i="9"/>
  <c r="N1400" i="9" s="1"/>
  <c r="L1400" i="9"/>
  <c r="K1400" i="9"/>
  <c r="Q1399" i="9"/>
  <c r="R1399" i="9" s="1"/>
  <c r="P1399" i="9"/>
  <c r="O1399" i="9"/>
  <c r="M1399" i="9"/>
  <c r="N1399" i="9" s="1"/>
  <c r="L1399" i="9"/>
  <c r="K1399" i="9"/>
  <c r="R1398" i="9"/>
  <c r="Q1398" i="9"/>
  <c r="P1398" i="9"/>
  <c r="O1398" i="9"/>
  <c r="M1398" i="9"/>
  <c r="N1398" i="9" s="1"/>
  <c r="L1398" i="9"/>
  <c r="K1398" i="9"/>
  <c r="Q1397" i="9"/>
  <c r="R1397" i="9" s="1"/>
  <c r="O1397" i="9"/>
  <c r="P1397" i="9" s="1"/>
  <c r="M1397" i="9"/>
  <c r="N1397" i="9" s="1"/>
  <c r="L1397" i="9"/>
  <c r="K1397" i="9"/>
  <c r="R1396" i="9"/>
  <c r="Q1396" i="9"/>
  <c r="P1396" i="9"/>
  <c r="O1396" i="9"/>
  <c r="M1396" i="9"/>
  <c r="N1396" i="9" s="1"/>
  <c r="L1396" i="9"/>
  <c r="K1396" i="9"/>
  <c r="Q1395" i="9"/>
  <c r="R1395" i="9" s="1"/>
  <c r="P1395" i="9"/>
  <c r="O1395" i="9"/>
  <c r="M1395" i="9"/>
  <c r="N1395" i="9" s="1"/>
  <c r="L1395" i="9"/>
  <c r="K1395" i="9"/>
  <c r="Q1394" i="9"/>
  <c r="R1394" i="9" s="1"/>
  <c r="P1394" i="9"/>
  <c r="O1394" i="9"/>
  <c r="M1394" i="9"/>
  <c r="N1394" i="9" s="1"/>
  <c r="L1394" i="9"/>
  <c r="K1394" i="9"/>
  <c r="R1393" i="9"/>
  <c r="Q1393" i="9"/>
  <c r="O1393" i="9"/>
  <c r="P1393" i="9" s="1"/>
  <c r="M1393" i="9"/>
  <c r="N1393" i="9" s="1"/>
  <c r="L1393" i="9"/>
  <c r="K1393" i="9"/>
  <c r="R1392" i="9"/>
  <c r="Q1392" i="9"/>
  <c r="O1392" i="9"/>
  <c r="P1392" i="9" s="1"/>
  <c r="M1392" i="9"/>
  <c r="N1392" i="9" s="1"/>
  <c r="L1392" i="9"/>
  <c r="K1392" i="9"/>
  <c r="Q1391" i="9"/>
  <c r="R1391" i="9" s="1"/>
  <c r="P1391" i="9"/>
  <c r="O1391" i="9"/>
  <c r="M1391" i="9"/>
  <c r="N1391" i="9" s="1"/>
  <c r="L1391" i="9"/>
  <c r="K1391" i="9"/>
  <c r="Q1390" i="9"/>
  <c r="R1390" i="9" s="1"/>
  <c r="P1390" i="9"/>
  <c r="O1390" i="9"/>
  <c r="M1390" i="9"/>
  <c r="N1390" i="9" s="1"/>
  <c r="L1390" i="9"/>
  <c r="K1390" i="9"/>
  <c r="R1389" i="9"/>
  <c r="Q1389" i="9"/>
  <c r="O1389" i="9"/>
  <c r="P1389" i="9" s="1"/>
  <c r="M1389" i="9"/>
  <c r="N1389" i="9" s="1"/>
  <c r="L1389" i="9"/>
  <c r="K1389" i="9"/>
  <c r="Q1388" i="9"/>
  <c r="R1388" i="9" s="1"/>
  <c r="P1388" i="9"/>
  <c r="O1388" i="9"/>
  <c r="M1388" i="9"/>
  <c r="N1388" i="9" s="1"/>
  <c r="L1388" i="9"/>
  <c r="K1388" i="9"/>
  <c r="Q1387" i="9"/>
  <c r="R1387" i="9" s="1"/>
  <c r="P1387" i="9"/>
  <c r="O1387" i="9"/>
  <c r="M1387" i="9"/>
  <c r="N1387" i="9" s="1"/>
  <c r="L1387" i="9"/>
  <c r="K1387" i="9"/>
  <c r="Q1386" i="9"/>
  <c r="R1386" i="9" s="1"/>
  <c r="P1386" i="9"/>
  <c r="O1386" i="9"/>
  <c r="M1386" i="9"/>
  <c r="N1386" i="9" s="1"/>
  <c r="L1386" i="9"/>
  <c r="K1386" i="9"/>
  <c r="Q1385" i="9"/>
  <c r="R1385" i="9" s="1"/>
  <c r="O1385" i="9"/>
  <c r="P1385" i="9" s="1"/>
  <c r="M1385" i="9"/>
  <c r="N1385" i="9" s="1"/>
  <c r="L1385" i="9"/>
  <c r="K1385" i="9"/>
  <c r="Q1384" i="9"/>
  <c r="R1384" i="9" s="1"/>
  <c r="O1384" i="9"/>
  <c r="P1384" i="9" s="1"/>
  <c r="M1384" i="9"/>
  <c r="N1384" i="9" s="1"/>
  <c r="L1384" i="9"/>
  <c r="K1384" i="9"/>
  <c r="Q1383" i="9"/>
  <c r="R1383" i="9" s="1"/>
  <c r="P1383" i="9"/>
  <c r="O1383" i="9"/>
  <c r="M1383" i="9"/>
  <c r="N1383" i="9" s="1"/>
  <c r="L1383" i="9"/>
  <c r="K1383" i="9"/>
  <c r="Q1382" i="9"/>
  <c r="R1382" i="9" s="1"/>
  <c r="O1382" i="9"/>
  <c r="P1382" i="9" s="1"/>
  <c r="M1382" i="9"/>
  <c r="N1382" i="9" s="1"/>
  <c r="L1382" i="9"/>
  <c r="K1382" i="9"/>
  <c r="R1381" i="9"/>
  <c r="Q1381" i="9"/>
  <c r="O1381" i="9"/>
  <c r="P1381" i="9" s="1"/>
  <c r="M1381" i="9"/>
  <c r="N1381" i="9" s="1"/>
  <c r="L1381" i="9"/>
  <c r="K1381" i="9"/>
  <c r="Q1380" i="9"/>
  <c r="R1380" i="9" s="1"/>
  <c r="P1380" i="9"/>
  <c r="O1380" i="9"/>
  <c r="M1380" i="9"/>
  <c r="N1380" i="9" s="1"/>
  <c r="L1380" i="9"/>
  <c r="K1380" i="9"/>
  <c r="Q1379" i="9"/>
  <c r="R1379" i="9" s="1"/>
  <c r="P1379" i="9"/>
  <c r="O1379" i="9"/>
  <c r="M1379" i="9"/>
  <c r="N1379" i="9" s="1"/>
  <c r="L1379" i="9"/>
  <c r="K1379" i="9"/>
  <c r="Q1378" i="9"/>
  <c r="R1378" i="9" s="1"/>
  <c r="P1378" i="9"/>
  <c r="O1378" i="9"/>
  <c r="M1378" i="9"/>
  <c r="N1378" i="9" s="1"/>
  <c r="L1378" i="9"/>
  <c r="K1378" i="9"/>
  <c r="Q1377" i="9"/>
  <c r="R1377" i="9" s="1"/>
  <c r="O1377" i="9"/>
  <c r="P1377" i="9" s="1"/>
  <c r="M1377" i="9"/>
  <c r="N1377" i="9" s="1"/>
  <c r="L1377" i="9"/>
  <c r="K1377" i="9"/>
  <c r="R1376" i="9"/>
  <c r="Q1376" i="9"/>
  <c r="O1376" i="9"/>
  <c r="P1376" i="9" s="1"/>
  <c r="M1376" i="9"/>
  <c r="N1376" i="9" s="1"/>
  <c r="L1376" i="9"/>
  <c r="K1376" i="9"/>
  <c r="Q1375" i="9"/>
  <c r="R1375" i="9" s="1"/>
  <c r="P1375" i="9"/>
  <c r="O1375" i="9"/>
  <c r="M1375" i="9"/>
  <c r="N1375" i="9" s="1"/>
  <c r="L1375" i="9"/>
  <c r="K1375" i="9"/>
  <c r="R1374" i="9"/>
  <c r="Q1374" i="9"/>
  <c r="O1374" i="9"/>
  <c r="P1374" i="9" s="1"/>
  <c r="M1374" i="9"/>
  <c r="N1374" i="9" s="1"/>
  <c r="L1374" i="9"/>
  <c r="K1374" i="9"/>
  <c r="Q1373" i="9"/>
  <c r="R1373" i="9" s="1"/>
  <c r="O1373" i="9"/>
  <c r="P1373" i="9" s="1"/>
  <c r="M1373" i="9"/>
  <c r="N1373" i="9" s="1"/>
  <c r="L1373" i="9"/>
  <c r="K1373" i="9"/>
  <c r="R1372" i="9"/>
  <c r="Q1372" i="9"/>
  <c r="P1372" i="9"/>
  <c r="O1372" i="9"/>
  <c r="M1372" i="9"/>
  <c r="N1372" i="9" s="1"/>
  <c r="L1372" i="9"/>
  <c r="K1372" i="9"/>
  <c r="Q1371" i="9"/>
  <c r="R1371" i="9" s="1"/>
  <c r="P1371" i="9"/>
  <c r="O1371" i="9"/>
  <c r="M1371" i="9"/>
  <c r="N1371" i="9" s="1"/>
  <c r="L1371" i="9"/>
  <c r="K1371" i="9"/>
  <c r="Q1370" i="9"/>
  <c r="R1370" i="9" s="1"/>
  <c r="P1370" i="9"/>
  <c r="O1370" i="9"/>
  <c r="M1370" i="9"/>
  <c r="N1370" i="9" s="1"/>
  <c r="L1370" i="9"/>
  <c r="K1370" i="9"/>
  <c r="Q1369" i="9"/>
  <c r="R1369" i="9" s="1"/>
  <c r="O1369" i="9"/>
  <c r="P1369" i="9" s="1"/>
  <c r="M1369" i="9"/>
  <c r="N1369" i="9" s="1"/>
  <c r="L1369" i="9"/>
  <c r="K1369" i="9"/>
  <c r="R1368" i="9"/>
  <c r="Q1368" i="9"/>
  <c r="O1368" i="9"/>
  <c r="P1368" i="9" s="1"/>
  <c r="M1368" i="9"/>
  <c r="N1368" i="9" s="1"/>
  <c r="L1368" i="9"/>
  <c r="K1368" i="9"/>
  <c r="Q1367" i="9"/>
  <c r="R1367" i="9" s="1"/>
  <c r="P1367" i="9"/>
  <c r="O1367" i="9"/>
  <c r="M1367" i="9"/>
  <c r="N1367" i="9" s="1"/>
  <c r="L1367" i="9"/>
  <c r="K1367" i="9"/>
  <c r="R1366" i="9"/>
  <c r="Q1366" i="9"/>
  <c r="P1366" i="9"/>
  <c r="O1366" i="9"/>
  <c r="M1366" i="9"/>
  <c r="N1366" i="9" s="1"/>
  <c r="L1366" i="9"/>
  <c r="K1366" i="9"/>
  <c r="R1365" i="9"/>
  <c r="Q1365" i="9"/>
  <c r="O1365" i="9"/>
  <c r="P1365" i="9" s="1"/>
  <c r="M1365" i="9"/>
  <c r="N1365" i="9" s="1"/>
  <c r="L1365" i="9"/>
  <c r="K1365" i="9"/>
  <c r="Q1364" i="9"/>
  <c r="R1364" i="9" s="1"/>
  <c r="P1364" i="9"/>
  <c r="O1364" i="9"/>
  <c r="M1364" i="9"/>
  <c r="N1364" i="9" s="1"/>
  <c r="L1364" i="9"/>
  <c r="K1364" i="9"/>
  <c r="Q1363" i="9"/>
  <c r="R1363" i="9" s="1"/>
  <c r="P1363" i="9"/>
  <c r="O1363" i="9"/>
  <c r="M1363" i="9"/>
  <c r="N1363" i="9" s="1"/>
  <c r="L1363" i="9"/>
  <c r="K1363" i="9"/>
  <c r="Q1362" i="9"/>
  <c r="R1362" i="9" s="1"/>
  <c r="P1362" i="9"/>
  <c r="O1362" i="9"/>
  <c r="M1362" i="9"/>
  <c r="N1362" i="9" s="1"/>
  <c r="L1362" i="9"/>
  <c r="K1362" i="9"/>
  <c r="R1361" i="9"/>
  <c r="Q1361" i="9"/>
  <c r="O1361" i="9"/>
  <c r="P1361" i="9" s="1"/>
  <c r="M1361" i="9"/>
  <c r="N1361" i="9" s="1"/>
  <c r="L1361" i="9"/>
  <c r="K1361" i="9"/>
  <c r="Q1360" i="9"/>
  <c r="R1360" i="9" s="1"/>
  <c r="O1360" i="9"/>
  <c r="P1360" i="9" s="1"/>
  <c r="M1360" i="9"/>
  <c r="N1360" i="9" s="1"/>
  <c r="L1360" i="9"/>
  <c r="K1360" i="9"/>
  <c r="Q1359" i="9"/>
  <c r="R1359" i="9" s="1"/>
  <c r="P1359" i="9"/>
  <c r="O1359" i="9"/>
  <c r="M1359" i="9"/>
  <c r="N1359" i="9" s="1"/>
  <c r="L1359" i="9"/>
  <c r="K1359" i="9"/>
  <c r="R1358" i="9"/>
  <c r="Q1358" i="9"/>
  <c r="P1358" i="9"/>
  <c r="O1358" i="9"/>
  <c r="M1358" i="9"/>
  <c r="N1358" i="9" s="1"/>
  <c r="L1358" i="9"/>
  <c r="K1358" i="9"/>
  <c r="R1357" i="9"/>
  <c r="Q1357" i="9"/>
  <c r="O1357" i="9"/>
  <c r="P1357" i="9" s="1"/>
  <c r="M1357" i="9"/>
  <c r="N1357" i="9" s="1"/>
  <c r="L1357" i="9"/>
  <c r="K1357" i="9"/>
  <c r="Q1356" i="9"/>
  <c r="R1356" i="9" s="1"/>
  <c r="P1356" i="9"/>
  <c r="O1356" i="9"/>
  <c r="M1356" i="9"/>
  <c r="N1356" i="9" s="1"/>
  <c r="L1356" i="9"/>
  <c r="K1356" i="9"/>
  <c r="Q1355" i="9"/>
  <c r="R1355" i="9" s="1"/>
  <c r="P1355" i="9"/>
  <c r="O1355" i="9"/>
  <c r="M1355" i="9"/>
  <c r="N1355" i="9" s="1"/>
  <c r="L1355" i="9"/>
  <c r="K1355" i="9"/>
  <c r="Q1354" i="9"/>
  <c r="R1354" i="9" s="1"/>
  <c r="P1354" i="9"/>
  <c r="O1354" i="9"/>
  <c r="M1354" i="9"/>
  <c r="N1354" i="9" s="1"/>
  <c r="L1354" i="9"/>
  <c r="K1354" i="9"/>
  <c r="R1353" i="9"/>
  <c r="Q1353" i="9"/>
  <c r="O1353" i="9"/>
  <c r="P1353" i="9" s="1"/>
  <c r="M1353" i="9"/>
  <c r="N1353" i="9" s="1"/>
  <c r="L1353" i="9"/>
  <c r="K1353" i="9"/>
  <c r="Q1352" i="9"/>
  <c r="R1352" i="9" s="1"/>
  <c r="O1352" i="9"/>
  <c r="P1352" i="9" s="1"/>
  <c r="M1352" i="9"/>
  <c r="N1352" i="9" s="1"/>
  <c r="L1352" i="9"/>
  <c r="K1352" i="9"/>
  <c r="Q1351" i="9"/>
  <c r="R1351" i="9" s="1"/>
  <c r="P1351" i="9"/>
  <c r="O1351" i="9"/>
  <c r="M1351" i="9"/>
  <c r="N1351" i="9" s="1"/>
  <c r="L1351" i="9"/>
  <c r="K1351" i="9"/>
  <c r="Q1350" i="9"/>
  <c r="R1350" i="9" s="1"/>
  <c r="O1350" i="9"/>
  <c r="P1350" i="9" s="1"/>
  <c r="M1350" i="9"/>
  <c r="N1350" i="9" s="1"/>
  <c r="L1350" i="9"/>
  <c r="K1350" i="9"/>
  <c r="R1349" i="9"/>
  <c r="Q1349" i="9"/>
  <c r="O1349" i="9"/>
  <c r="P1349" i="9" s="1"/>
  <c r="M1349" i="9"/>
  <c r="N1349" i="9" s="1"/>
  <c r="L1349" i="9"/>
  <c r="K1349" i="9"/>
  <c r="Q1348" i="9"/>
  <c r="R1348" i="9" s="1"/>
  <c r="P1348" i="9"/>
  <c r="O1348" i="9"/>
  <c r="M1348" i="9"/>
  <c r="N1348" i="9" s="1"/>
  <c r="L1348" i="9"/>
  <c r="K1348" i="9"/>
  <c r="Q1347" i="9"/>
  <c r="R1347" i="9" s="1"/>
  <c r="P1347" i="9"/>
  <c r="O1347" i="9"/>
  <c r="M1347" i="9"/>
  <c r="N1347" i="9" s="1"/>
  <c r="L1347" i="9"/>
  <c r="K1347" i="9"/>
  <c r="Q1346" i="9"/>
  <c r="R1346" i="9" s="1"/>
  <c r="P1346" i="9"/>
  <c r="O1346" i="9"/>
  <c r="M1346" i="9"/>
  <c r="N1346" i="9" s="1"/>
  <c r="L1346" i="9"/>
  <c r="K1346" i="9"/>
  <c r="R1345" i="9"/>
  <c r="Q1345" i="9"/>
  <c r="O1345" i="9"/>
  <c r="P1345" i="9" s="1"/>
  <c r="M1345" i="9"/>
  <c r="N1345" i="9" s="1"/>
  <c r="L1345" i="9"/>
  <c r="K1345" i="9"/>
  <c r="R1344" i="9"/>
  <c r="Q1344" i="9"/>
  <c r="O1344" i="9"/>
  <c r="P1344" i="9" s="1"/>
  <c r="M1344" i="9"/>
  <c r="N1344" i="9" s="1"/>
  <c r="L1344" i="9"/>
  <c r="K1344" i="9"/>
  <c r="Q1343" i="9"/>
  <c r="R1343" i="9" s="1"/>
  <c r="P1343" i="9"/>
  <c r="O1343" i="9"/>
  <c r="M1343" i="9"/>
  <c r="N1343" i="9" s="1"/>
  <c r="L1343" i="9"/>
  <c r="K1343" i="9"/>
  <c r="R1342" i="9"/>
  <c r="Q1342" i="9"/>
  <c r="O1342" i="9"/>
  <c r="P1342" i="9" s="1"/>
  <c r="M1342" i="9"/>
  <c r="N1342" i="9" s="1"/>
  <c r="L1342" i="9"/>
  <c r="K1342" i="9"/>
  <c r="R1341" i="9"/>
  <c r="Q1341" i="9"/>
  <c r="O1341" i="9"/>
  <c r="P1341" i="9" s="1"/>
  <c r="M1341" i="9"/>
  <c r="N1341" i="9" s="1"/>
  <c r="L1341" i="9"/>
  <c r="K1341" i="9"/>
  <c r="R1340" i="9"/>
  <c r="Q1340" i="9"/>
  <c r="P1340" i="9"/>
  <c r="O1340" i="9"/>
  <c r="M1340" i="9"/>
  <c r="N1340" i="9" s="1"/>
  <c r="L1340" i="9"/>
  <c r="K1340" i="9"/>
  <c r="Q1339" i="9"/>
  <c r="R1339" i="9" s="1"/>
  <c r="P1339" i="9"/>
  <c r="O1339" i="9"/>
  <c r="M1339" i="9"/>
  <c r="N1339" i="9" s="1"/>
  <c r="L1339" i="9"/>
  <c r="K1339" i="9"/>
  <c r="Q1338" i="9"/>
  <c r="R1338" i="9" s="1"/>
  <c r="P1338" i="9"/>
  <c r="O1338" i="9"/>
  <c r="M1338" i="9"/>
  <c r="N1338" i="9" s="1"/>
  <c r="L1338" i="9"/>
  <c r="K1338" i="9"/>
  <c r="Q1337" i="9"/>
  <c r="R1337" i="9" s="1"/>
  <c r="O1337" i="9"/>
  <c r="P1337" i="9" s="1"/>
  <c r="M1337" i="9"/>
  <c r="N1337" i="9" s="1"/>
  <c r="L1337" i="9"/>
  <c r="K1337" i="9"/>
  <c r="R1336" i="9"/>
  <c r="Q1336" i="9"/>
  <c r="O1336" i="9"/>
  <c r="P1336" i="9" s="1"/>
  <c r="M1336" i="9"/>
  <c r="N1336" i="9" s="1"/>
  <c r="L1336" i="9"/>
  <c r="K1336" i="9"/>
  <c r="Q1335" i="9"/>
  <c r="R1335" i="9" s="1"/>
  <c r="P1335" i="9"/>
  <c r="O1335" i="9"/>
  <c r="M1335" i="9"/>
  <c r="N1335" i="9" s="1"/>
  <c r="L1335" i="9"/>
  <c r="K1335" i="9"/>
  <c r="R1334" i="9"/>
  <c r="Q1334" i="9"/>
  <c r="P1334" i="9"/>
  <c r="O1334" i="9"/>
  <c r="M1334" i="9"/>
  <c r="N1334" i="9" s="1"/>
  <c r="L1334" i="9"/>
  <c r="K1334" i="9"/>
  <c r="R1333" i="9"/>
  <c r="Q1333" i="9"/>
  <c r="O1333" i="9"/>
  <c r="P1333" i="9" s="1"/>
  <c r="M1333" i="9"/>
  <c r="N1333" i="9" s="1"/>
  <c r="L1333" i="9"/>
  <c r="K1333" i="9"/>
  <c r="R1332" i="9"/>
  <c r="Q1332" i="9"/>
  <c r="P1332" i="9"/>
  <c r="O1332" i="9"/>
  <c r="M1332" i="9"/>
  <c r="N1332" i="9" s="1"/>
  <c r="L1332" i="9"/>
  <c r="K1332" i="9"/>
  <c r="Q1331" i="9"/>
  <c r="R1331" i="9" s="1"/>
  <c r="P1331" i="9"/>
  <c r="O1331" i="9"/>
  <c r="M1331" i="9"/>
  <c r="N1331" i="9" s="1"/>
  <c r="L1331" i="9"/>
  <c r="K1331" i="9"/>
  <c r="Q1330" i="9"/>
  <c r="R1330" i="9" s="1"/>
  <c r="P1330" i="9"/>
  <c r="O1330" i="9"/>
  <c r="M1330" i="9"/>
  <c r="N1330" i="9" s="1"/>
  <c r="L1330" i="9"/>
  <c r="K1330" i="9"/>
  <c r="Q1329" i="9"/>
  <c r="R1329" i="9" s="1"/>
  <c r="P1329" i="9"/>
  <c r="O1329" i="9"/>
  <c r="M1329" i="9"/>
  <c r="N1329" i="9" s="1"/>
  <c r="L1329" i="9"/>
  <c r="K1329" i="9"/>
  <c r="Q1328" i="9"/>
  <c r="R1328" i="9" s="1"/>
  <c r="P1328" i="9"/>
  <c r="O1328" i="9"/>
  <c r="M1328" i="9"/>
  <c r="N1328" i="9" s="1"/>
  <c r="L1328" i="9"/>
  <c r="K1328" i="9"/>
  <c r="Q1327" i="9"/>
  <c r="R1327" i="9" s="1"/>
  <c r="P1327" i="9"/>
  <c r="O1327" i="9"/>
  <c r="M1327" i="9"/>
  <c r="N1327" i="9" s="1"/>
  <c r="L1327" i="9"/>
  <c r="K1327" i="9"/>
  <c r="Q1326" i="9"/>
  <c r="R1326" i="9" s="1"/>
  <c r="P1326" i="9"/>
  <c r="O1326" i="9"/>
  <c r="M1326" i="9"/>
  <c r="N1326" i="9" s="1"/>
  <c r="L1326" i="9"/>
  <c r="K1326" i="9"/>
  <c r="Q1325" i="9"/>
  <c r="R1325" i="9" s="1"/>
  <c r="P1325" i="9"/>
  <c r="O1325" i="9"/>
  <c r="M1325" i="9"/>
  <c r="N1325" i="9" s="1"/>
  <c r="L1325" i="9"/>
  <c r="K1325" i="9"/>
  <c r="Q1324" i="9"/>
  <c r="R1324" i="9" s="1"/>
  <c r="P1324" i="9"/>
  <c r="O1324" i="9"/>
  <c r="M1324" i="9"/>
  <c r="N1324" i="9" s="1"/>
  <c r="L1324" i="9"/>
  <c r="K1324" i="9"/>
  <c r="Q1323" i="9"/>
  <c r="R1323" i="9" s="1"/>
  <c r="P1323" i="9"/>
  <c r="O1323" i="9"/>
  <c r="M1323" i="9"/>
  <c r="N1323" i="9" s="1"/>
  <c r="L1323" i="9"/>
  <c r="K1323" i="9"/>
  <c r="Q1322" i="9"/>
  <c r="R1322" i="9" s="1"/>
  <c r="P1322" i="9"/>
  <c r="O1322" i="9"/>
  <c r="M1322" i="9"/>
  <c r="N1322" i="9" s="1"/>
  <c r="L1322" i="9"/>
  <c r="K1322" i="9"/>
  <c r="Q1321" i="9"/>
  <c r="R1321" i="9" s="1"/>
  <c r="P1321" i="9"/>
  <c r="O1321" i="9"/>
  <c r="M1321" i="9"/>
  <c r="N1321" i="9" s="1"/>
  <c r="L1321" i="9"/>
  <c r="K1321" i="9"/>
  <c r="Q1320" i="9"/>
  <c r="R1320" i="9" s="1"/>
  <c r="P1320" i="9"/>
  <c r="O1320" i="9"/>
  <c r="M1320" i="9"/>
  <c r="N1320" i="9" s="1"/>
  <c r="L1320" i="9"/>
  <c r="K1320" i="9"/>
  <c r="Q1319" i="9"/>
  <c r="R1319" i="9" s="1"/>
  <c r="P1319" i="9"/>
  <c r="O1319" i="9"/>
  <c r="M1319" i="9"/>
  <c r="N1319" i="9" s="1"/>
  <c r="L1319" i="9"/>
  <c r="K1319" i="9"/>
  <c r="Q1318" i="9"/>
  <c r="R1318" i="9" s="1"/>
  <c r="P1318" i="9"/>
  <c r="O1318" i="9"/>
  <c r="M1318" i="9"/>
  <c r="N1318" i="9" s="1"/>
  <c r="L1318" i="9"/>
  <c r="K1318" i="9"/>
  <c r="Q1317" i="9"/>
  <c r="R1317" i="9" s="1"/>
  <c r="P1317" i="9"/>
  <c r="O1317" i="9"/>
  <c r="M1317" i="9"/>
  <c r="N1317" i="9" s="1"/>
  <c r="L1317" i="9"/>
  <c r="K1317" i="9"/>
  <c r="Q1316" i="9"/>
  <c r="R1316" i="9" s="1"/>
  <c r="P1316" i="9"/>
  <c r="O1316" i="9"/>
  <c r="M1316" i="9"/>
  <c r="N1316" i="9" s="1"/>
  <c r="L1316" i="9"/>
  <c r="K1316" i="9"/>
  <c r="Q1315" i="9"/>
  <c r="R1315" i="9" s="1"/>
  <c r="P1315" i="9"/>
  <c r="O1315" i="9"/>
  <c r="M1315" i="9"/>
  <c r="N1315" i="9" s="1"/>
  <c r="L1315" i="9"/>
  <c r="K1315" i="9"/>
  <c r="Q1314" i="9"/>
  <c r="R1314" i="9" s="1"/>
  <c r="P1314" i="9"/>
  <c r="O1314" i="9"/>
  <c r="M1314" i="9"/>
  <c r="N1314" i="9" s="1"/>
  <c r="L1314" i="9"/>
  <c r="K1314" i="9"/>
  <c r="Q1313" i="9"/>
  <c r="R1313" i="9" s="1"/>
  <c r="P1313" i="9"/>
  <c r="O1313" i="9"/>
  <c r="M1313" i="9"/>
  <c r="N1313" i="9" s="1"/>
  <c r="L1313" i="9"/>
  <c r="K1313" i="9"/>
  <c r="Q1312" i="9"/>
  <c r="R1312" i="9" s="1"/>
  <c r="P1312" i="9"/>
  <c r="O1312" i="9"/>
  <c r="M1312" i="9"/>
  <c r="N1312" i="9" s="1"/>
  <c r="L1312" i="9"/>
  <c r="K1312" i="9"/>
  <c r="K1311" i="9"/>
  <c r="L1311" i="9" s="1"/>
  <c r="T1310" i="9"/>
  <c r="S1310" i="9"/>
  <c r="R1310" i="9"/>
  <c r="O1310" i="9"/>
  <c r="P1310" i="9" s="1"/>
  <c r="M1310" i="9"/>
  <c r="N1310" i="9" s="1"/>
  <c r="K1310" i="9"/>
  <c r="L1310" i="9" s="1"/>
  <c r="T1309" i="9"/>
  <c r="S1309" i="9"/>
  <c r="R1309" i="9"/>
  <c r="P1309" i="9"/>
  <c r="O1309" i="9"/>
  <c r="M1309" i="9"/>
  <c r="N1309" i="9" s="1"/>
  <c r="L1309" i="9"/>
  <c r="K1309" i="9"/>
  <c r="T1308" i="9"/>
  <c r="S1308" i="9"/>
  <c r="R1308" i="9"/>
  <c r="O1308" i="9"/>
  <c r="P1308" i="9" s="1"/>
  <c r="M1308" i="9"/>
  <c r="N1308" i="9" s="1"/>
  <c r="L1308" i="9"/>
  <c r="K1308" i="9"/>
  <c r="S1307" i="9"/>
  <c r="T1307" i="9" s="1"/>
  <c r="R1307" i="9"/>
  <c r="P1307" i="9"/>
  <c r="O1307" i="9"/>
  <c r="M1307" i="9"/>
  <c r="N1307" i="9" s="1"/>
  <c r="L1307" i="9"/>
  <c r="K1307" i="9"/>
  <c r="S1306" i="9"/>
  <c r="T1306" i="9" s="1"/>
  <c r="R1306" i="9"/>
  <c r="O1306" i="9"/>
  <c r="P1306" i="9" s="1"/>
  <c r="N1306" i="9"/>
  <c r="M1306" i="9"/>
  <c r="L1306" i="9"/>
  <c r="K1306" i="9"/>
  <c r="S1305" i="9"/>
  <c r="T1305" i="9" s="1"/>
  <c r="R1305" i="9"/>
  <c r="O1305" i="9"/>
  <c r="P1305" i="9" s="1"/>
  <c r="N1305" i="9"/>
  <c r="M1305" i="9"/>
  <c r="L1305" i="9"/>
  <c r="K1305" i="9"/>
  <c r="S1304" i="9"/>
  <c r="T1304" i="9" s="1"/>
  <c r="R1304" i="9"/>
  <c r="O1304" i="9"/>
  <c r="P1304" i="9" s="1"/>
  <c r="N1304" i="9"/>
  <c r="M1304" i="9"/>
  <c r="K1304" i="9"/>
  <c r="L1304" i="9" s="1"/>
  <c r="T1303" i="9"/>
  <c r="S1303" i="9"/>
  <c r="R1303" i="9"/>
  <c r="O1303" i="9"/>
  <c r="P1303" i="9" s="1"/>
  <c r="N1303" i="9"/>
  <c r="M1303" i="9"/>
  <c r="K1303" i="9"/>
  <c r="L1303" i="9" s="1"/>
  <c r="T1302" i="9"/>
  <c r="S1302" i="9"/>
  <c r="R1302" i="9"/>
  <c r="P1302" i="9"/>
  <c r="O1302" i="9"/>
  <c r="M1302" i="9"/>
  <c r="N1302" i="9" s="1"/>
  <c r="K1302" i="9"/>
  <c r="L1302" i="9" s="1"/>
  <c r="S1301" i="9"/>
  <c r="T1301" i="9" s="1"/>
  <c r="R1301" i="9"/>
  <c r="P1301" i="9"/>
  <c r="O1301" i="9"/>
  <c r="N1301" i="9"/>
  <c r="M1301" i="9"/>
  <c r="K1301" i="9"/>
  <c r="L1301" i="9" s="1"/>
  <c r="S1300" i="9"/>
  <c r="T1300" i="9" s="1"/>
  <c r="R1300" i="9"/>
  <c r="O1300" i="9"/>
  <c r="P1300" i="9" s="1"/>
  <c r="N1300" i="9"/>
  <c r="M1300" i="9"/>
  <c r="K1300" i="9"/>
  <c r="L1300" i="9" s="1"/>
  <c r="S1299" i="9"/>
  <c r="T1299" i="9" s="1"/>
  <c r="R1299" i="9"/>
  <c r="P1299" i="9"/>
  <c r="O1299" i="9"/>
  <c r="M1299" i="9"/>
  <c r="N1299" i="9" s="1"/>
  <c r="L1299" i="9"/>
  <c r="K1299" i="9"/>
  <c r="T1298" i="9"/>
  <c r="S1298" i="9"/>
  <c r="R1298" i="9"/>
  <c r="P1298" i="9"/>
  <c r="O1298" i="9"/>
  <c r="M1298" i="9"/>
  <c r="N1298" i="9" s="1"/>
  <c r="K1298" i="9"/>
  <c r="L1298" i="9" s="1"/>
  <c r="S1297" i="9"/>
  <c r="T1297" i="9" s="1"/>
  <c r="R1297" i="9"/>
  <c r="P1297" i="9"/>
  <c r="O1297" i="9"/>
  <c r="N1297" i="9"/>
  <c r="M1297" i="9"/>
  <c r="L1297" i="9"/>
  <c r="K1297" i="9"/>
  <c r="S1296" i="9"/>
  <c r="T1296" i="9" s="1"/>
  <c r="R1296" i="9"/>
  <c r="O1296" i="9"/>
  <c r="P1296" i="9" s="1"/>
  <c r="N1296" i="9"/>
  <c r="M1296" i="9"/>
  <c r="K1296" i="9"/>
  <c r="L1296" i="9" s="1"/>
  <c r="S1295" i="9"/>
  <c r="T1295" i="9" s="1"/>
  <c r="R1295" i="9"/>
  <c r="O1295" i="9"/>
  <c r="P1295" i="9" s="1"/>
  <c r="N1295" i="9"/>
  <c r="M1295" i="9"/>
  <c r="K1295" i="9"/>
  <c r="L1295" i="9" s="1"/>
  <c r="T1294" i="9"/>
  <c r="S1294" i="9"/>
  <c r="R1294" i="9"/>
  <c r="P1294" i="9"/>
  <c r="O1294" i="9"/>
  <c r="M1294" i="9"/>
  <c r="N1294" i="9" s="1"/>
  <c r="K1294" i="9"/>
  <c r="L1294" i="9" s="1"/>
  <c r="T1293" i="9"/>
  <c r="S1293" i="9"/>
  <c r="R1293" i="9"/>
  <c r="P1293" i="9"/>
  <c r="O1293" i="9"/>
  <c r="M1293" i="9"/>
  <c r="N1293" i="9" s="1"/>
  <c r="L1293" i="9"/>
  <c r="K1293" i="9"/>
  <c r="T1292" i="9"/>
  <c r="S1292" i="9"/>
  <c r="R1292" i="9"/>
  <c r="O1292" i="9"/>
  <c r="P1292" i="9" s="1"/>
  <c r="M1292" i="9"/>
  <c r="N1292" i="9" s="1"/>
  <c r="L1292" i="9"/>
  <c r="K1292" i="9"/>
  <c r="S1291" i="9"/>
  <c r="T1291" i="9" s="1"/>
  <c r="R1291" i="9"/>
  <c r="P1291" i="9"/>
  <c r="O1291" i="9"/>
  <c r="M1291" i="9"/>
  <c r="N1291" i="9" s="1"/>
  <c r="L1291" i="9"/>
  <c r="K1291" i="9"/>
  <c r="S1290" i="9"/>
  <c r="T1290" i="9" s="1"/>
  <c r="R1290" i="9"/>
  <c r="O1290" i="9"/>
  <c r="P1290" i="9" s="1"/>
  <c r="N1290" i="9"/>
  <c r="M1290" i="9"/>
  <c r="L1290" i="9"/>
  <c r="K1290" i="9"/>
  <c r="Q1289" i="9"/>
  <c r="R1289" i="9" s="1"/>
  <c r="P1289" i="9"/>
  <c r="O1289" i="9"/>
  <c r="M1289" i="9"/>
  <c r="N1289" i="9" s="1"/>
  <c r="L1289" i="9"/>
  <c r="K1289" i="9"/>
  <c r="Q1288" i="9"/>
  <c r="R1288" i="9" s="1"/>
  <c r="P1288" i="9"/>
  <c r="O1288" i="9"/>
  <c r="M1288" i="9"/>
  <c r="N1288" i="9" s="1"/>
  <c r="L1288" i="9"/>
  <c r="K1288" i="9"/>
  <c r="Q1287" i="9"/>
  <c r="R1287" i="9" s="1"/>
  <c r="O1287" i="9"/>
  <c r="P1287" i="9" s="1"/>
  <c r="N1287" i="9"/>
  <c r="M1287" i="9"/>
  <c r="K1287" i="9"/>
  <c r="L1287" i="9" s="1"/>
  <c r="Q1286" i="9"/>
  <c r="R1286" i="9" s="1"/>
  <c r="P1286" i="9"/>
  <c r="O1286" i="9"/>
  <c r="M1286" i="9"/>
  <c r="N1286" i="9" s="1"/>
  <c r="K1286" i="9"/>
  <c r="L1286" i="9" s="1"/>
  <c r="Q1285" i="9"/>
  <c r="R1285" i="9" s="1"/>
  <c r="P1285" i="9"/>
  <c r="O1285" i="9"/>
  <c r="M1285" i="9"/>
  <c r="N1285" i="9" s="1"/>
  <c r="L1285" i="9"/>
  <c r="K1285" i="9"/>
  <c r="Q1284" i="9"/>
  <c r="R1284" i="9" s="1"/>
  <c r="P1284" i="9"/>
  <c r="O1284" i="9"/>
  <c r="N1284" i="9"/>
  <c r="M1284" i="9"/>
  <c r="L1284" i="9"/>
  <c r="K1284" i="9"/>
  <c r="Q1283" i="9"/>
  <c r="R1283" i="9" s="1"/>
  <c r="O1283" i="9"/>
  <c r="P1283" i="9" s="1"/>
  <c r="N1283" i="9"/>
  <c r="M1283" i="9"/>
  <c r="K1283" i="9"/>
  <c r="L1283" i="9" s="1"/>
  <c r="Q1282" i="9"/>
  <c r="R1282" i="9" s="1"/>
  <c r="O1282" i="9"/>
  <c r="P1282" i="9" s="1"/>
  <c r="N1282" i="9"/>
  <c r="M1282" i="9"/>
  <c r="L1282" i="9"/>
  <c r="K1282" i="9"/>
  <c r="Q1281" i="9"/>
  <c r="R1281" i="9" s="1"/>
  <c r="P1281" i="9"/>
  <c r="O1281" i="9"/>
  <c r="M1281" i="9"/>
  <c r="N1281" i="9" s="1"/>
  <c r="L1281" i="9"/>
  <c r="K1281" i="9"/>
  <c r="Q1280" i="9"/>
  <c r="R1280" i="9" s="1"/>
  <c r="O1280" i="9"/>
  <c r="P1280" i="9" s="1"/>
  <c r="M1280" i="9"/>
  <c r="N1280" i="9" s="1"/>
  <c r="L1280" i="9"/>
  <c r="K1280" i="9"/>
  <c r="Q1279" i="9"/>
  <c r="R1279" i="9" s="1"/>
  <c r="O1279" i="9"/>
  <c r="P1279" i="9" s="1"/>
  <c r="N1279" i="9"/>
  <c r="M1279" i="9"/>
  <c r="K1279" i="9"/>
  <c r="L1279" i="9" s="1"/>
  <c r="Q1278" i="9"/>
  <c r="R1278" i="9" s="1"/>
  <c r="P1278" i="9"/>
  <c r="O1278" i="9"/>
  <c r="M1278" i="9"/>
  <c r="N1278" i="9" s="1"/>
  <c r="K1278" i="9"/>
  <c r="L1278" i="9" s="1"/>
  <c r="Q1277" i="9"/>
  <c r="R1277" i="9" s="1"/>
  <c r="P1277" i="9"/>
  <c r="O1277" i="9"/>
  <c r="M1277" i="9"/>
  <c r="N1277" i="9" s="1"/>
  <c r="L1277" i="9"/>
  <c r="K1277" i="9"/>
  <c r="Q1276" i="9"/>
  <c r="R1276" i="9" s="1"/>
  <c r="P1276" i="9"/>
  <c r="O1276" i="9"/>
  <c r="N1276" i="9"/>
  <c r="M1276" i="9"/>
  <c r="K1276" i="9"/>
  <c r="L1276" i="9" s="1"/>
  <c r="Q1275" i="9"/>
  <c r="R1275" i="9" s="1"/>
  <c r="O1275" i="9"/>
  <c r="P1275" i="9" s="1"/>
  <c r="N1275" i="9"/>
  <c r="M1275" i="9"/>
  <c r="K1275" i="9"/>
  <c r="L1275" i="9" s="1"/>
  <c r="Q1274" i="9"/>
  <c r="R1274" i="9" s="1"/>
  <c r="O1274" i="9"/>
  <c r="P1274" i="9" s="1"/>
  <c r="N1274" i="9"/>
  <c r="M1274" i="9"/>
  <c r="L1274" i="9"/>
  <c r="K1274" i="9"/>
  <c r="Q1273" i="9"/>
  <c r="R1273" i="9" s="1"/>
  <c r="P1273" i="9"/>
  <c r="O1273" i="9"/>
  <c r="M1273" i="9"/>
  <c r="N1273" i="9" s="1"/>
  <c r="L1273" i="9"/>
  <c r="K1273" i="9"/>
  <c r="Q1272" i="9"/>
  <c r="R1272" i="9" s="1"/>
  <c r="P1272" i="9"/>
  <c r="O1272" i="9"/>
  <c r="M1272" i="9"/>
  <c r="N1272" i="9" s="1"/>
  <c r="L1272" i="9"/>
  <c r="K1272" i="9"/>
  <c r="Q1271" i="9"/>
  <c r="R1271" i="9" s="1"/>
  <c r="O1271" i="9"/>
  <c r="P1271" i="9" s="1"/>
  <c r="N1271" i="9"/>
  <c r="M1271" i="9"/>
  <c r="K1271" i="9"/>
  <c r="L1271" i="9" s="1"/>
  <c r="Q1270" i="9"/>
  <c r="R1270" i="9" s="1"/>
  <c r="P1270" i="9"/>
  <c r="O1270" i="9"/>
  <c r="N1270" i="9"/>
  <c r="M1270" i="9"/>
  <c r="K1270" i="9"/>
  <c r="L1270" i="9" s="1"/>
  <c r="Q1269" i="9"/>
  <c r="R1269" i="9" s="1"/>
  <c r="P1269" i="9"/>
  <c r="O1269" i="9"/>
  <c r="M1269" i="9"/>
  <c r="N1269" i="9" s="1"/>
  <c r="L1269" i="9"/>
  <c r="K1269" i="9"/>
  <c r="Q1268" i="9"/>
  <c r="R1268" i="9" s="1"/>
  <c r="P1268" i="9"/>
  <c r="O1268" i="9"/>
  <c r="N1268" i="9"/>
  <c r="M1268" i="9"/>
  <c r="L1268" i="9"/>
  <c r="K1268" i="9"/>
  <c r="Q1267" i="9"/>
  <c r="R1267" i="9" s="1"/>
  <c r="O1267" i="9"/>
  <c r="P1267" i="9" s="1"/>
  <c r="N1267" i="9"/>
  <c r="M1267" i="9"/>
  <c r="K1267" i="9"/>
  <c r="L1267" i="9" s="1"/>
  <c r="Q1266" i="9"/>
  <c r="R1266" i="9" s="1"/>
  <c r="O1266" i="9"/>
  <c r="P1266" i="9" s="1"/>
  <c r="N1266" i="9"/>
  <c r="M1266" i="9"/>
  <c r="L1266" i="9"/>
  <c r="K1266" i="9"/>
  <c r="Q1265" i="9"/>
  <c r="R1265" i="9" s="1"/>
  <c r="P1265" i="9"/>
  <c r="O1265" i="9"/>
  <c r="M1265" i="9"/>
  <c r="N1265" i="9" s="1"/>
  <c r="L1265" i="9"/>
  <c r="K1265" i="9"/>
  <c r="Q1264" i="9"/>
  <c r="R1264" i="9" s="1"/>
  <c r="O1264" i="9"/>
  <c r="P1264" i="9" s="1"/>
  <c r="M1264" i="9"/>
  <c r="N1264" i="9" s="1"/>
  <c r="L1264" i="9"/>
  <c r="K1264" i="9"/>
  <c r="Q1263" i="9"/>
  <c r="R1263" i="9" s="1"/>
  <c r="O1263" i="9"/>
  <c r="P1263" i="9" s="1"/>
  <c r="N1263" i="9"/>
  <c r="M1263" i="9"/>
  <c r="K1263" i="9"/>
  <c r="L1263" i="9" s="1"/>
  <c r="Q1262" i="9"/>
  <c r="R1262" i="9" s="1"/>
  <c r="P1262" i="9"/>
  <c r="O1262" i="9"/>
  <c r="M1262" i="9"/>
  <c r="N1262" i="9" s="1"/>
  <c r="K1262" i="9"/>
  <c r="L1262" i="9" s="1"/>
  <c r="Q1261" i="9"/>
  <c r="R1261" i="9" s="1"/>
  <c r="P1261" i="9"/>
  <c r="O1261" i="9"/>
  <c r="M1261" i="9"/>
  <c r="N1261" i="9" s="1"/>
  <c r="L1261" i="9"/>
  <c r="K1261" i="9"/>
  <c r="Q1260" i="9"/>
  <c r="R1260" i="9" s="1"/>
  <c r="P1260" i="9"/>
  <c r="O1260" i="9"/>
  <c r="N1260" i="9"/>
  <c r="M1260" i="9"/>
  <c r="L1260" i="9"/>
  <c r="K1260" i="9"/>
  <c r="Q1259" i="9"/>
  <c r="R1259" i="9" s="1"/>
  <c r="O1259" i="9"/>
  <c r="P1259" i="9" s="1"/>
  <c r="N1259" i="9"/>
  <c r="M1259" i="9"/>
  <c r="K1259" i="9"/>
  <c r="L1259" i="9" s="1"/>
  <c r="Q1258" i="9"/>
  <c r="R1258" i="9" s="1"/>
  <c r="O1258" i="9"/>
  <c r="P1258" i="9" s="1"/>
  <c r="N1258" i="9"/>
  <c r="M1258" i="9"/>
  <c r="L1258" i="9"/>
  <c r="K1258" i="9"/>
  <c r="Q1257" i="9"/>
  <c r="R1257" i="9" s="1"/>
  <c r="P1257" i="9"/>
  <c r="O1257" i="9"/>
  <c r="M1257" i="9"/>
  <c r="N1257" i="9" s="1"/>
  <c r="L1257" i="9"/>
  <c r="K1257" i="9"/>
  <c r="Q1256" i="9"/>
  <c r="R1256" i="9" s="1"/>
  <c r="O1256" i="9"/>
  <c r="P1256" i="9" s="1"/>
  <c r="M1256" i="9"/>
  <c r="N1256" i="9" s="1"/>
  <c r="L1256" i="9"/>
  <c r="K1256" i="9"/>
  <c r="Q1255" i="9"/>
  <c r="R1255" i="9" s="1"/>
  <c r="O1255" i="9"/>
  <c r="P1255" i="9" s="1"/>
  <c r="N1255" i="9"/>
  <c r="M1255" i="9"/>
  <c r="K1255" i="9"/>
  <c r="L1255" i="9" s="1"/>
  <c r="Q1254" i="9"/>
  <c r="R1254" i="9" s="1"/>
  <c r="P1254" i="9"/>
  <c r="O1254" i="9"/>
  <c r="N1254" i="9"/>
  <c r="M1254" i="9"/>
  <c r="K1254" i="9"/>
  <c r="L1254" i="9" s="1"/>
  <c r="Q1253" i="9"/>
  <c r="R1253" i="9" s="1"/>
  <c r="P1253" i="9"/>
  <c r="O1253" i="9"/>
  <c r="M1253" i="9"/>
  <c r="N1253" i="9" s="1"/>
  <c r="L1253" i="9"/>
  <c r="K1253" i="9"/>
  <c r="Q1252" i="9"/>
  <c r="R1252" i="9" s="1"/>
  <c r="P1252" i="9"/>
  <c r="O1252" i="9"/>
  <c r="N1252" i="9"/>
  <c r="M1252" i="9"/>
  <c r="K1252" i="9"/>
  <c r="L1252" i="9" s="1"/>
  <c r="Q1251" i="9"/>
  <c r="R1251" i="9" s="1"/>
  <c r="O1251" i="9"/>
  <c r="P1251" i="9" s="1"/>
  <c r="N1251" i="9"/>
  <c r="M1251" i="9"/>
  <c r="K1251" i="9"/>
  <c r="L1251" i="9" s="1"/>
  <c r="Q1250" i="9"/>
  <c r="R1250" i="9" s="1"/>
  <c r="O1250" i="9"/>
  <c r="P1250" i="9" s="1"/>
  <c r="N1250" i="9"/>
  <c r="M1250" i="9"/>
  <c r="L1250" i="9"/>
  <c r="K1250" i="9"/>
  <c r="Q1249" i="9"/>
  <c r="R1249" i="9" s="1"/>
  <c r="P1249" i="9"/>
  <c r="O1249" i="9"/>
  <c r="M1249" i="9"/>
  <c r="N1249" i="9" s="1"/>
  <c r="L1249" i="9"/>
  <c r="K1249" i="9"/>
  <c r="Q1248" i="9"/>
  <c r="R1248" i="9" s="1"/>
  <c r="P1248" i="9"/>
  <c r="O1248" i="9"/>
  <c r="M1248" i="9"/>
  <c r="N1248" i="9" s="1"/>
  <c r="L1248" i="9"/>
  <c r="K1248" i="9"/>
  <c r="Q1247" i="9"/>
  <c r="R1247" i="9" s="1"/>
  <c r="O1247" i="9"/>
  <c r="P1247" i="9" s="1"/>
  <c r="N1247" i="9"/>
  <c r="M1247" i="9"/>
  <c r="K1247" i="9"/>
  <c r="L1247" i="9" s="1"/>
  <c r="Q1246" i="9"/>
  <c r="R1246" i="9" s="1"/>
  <c r="P1246" i="9"/>
  <c r="O1246" i="9"/>
  <c r="N1246" i="9"/>
  <c r="M1246" i="9"/>
  <c r="K1246" i="9"/>
  <c r="L1246" i="9" s="1"/>
  <c r="Q1245" i="9"/>
  <c r="R1245" i="9" s="1"/>
  <c r="P1245" i="9"/>
  <c r="O1245" i="9"/>
  <c r="M1245" i="9"/>
  <c r="N1245" i="9" s="1"/>
  <c r="L1245" i="9"/>
  <c r="K1245" i="9"/>
  <c r="Q1244" i="9"/>
  <c r="R1244" i="9" s="1"/>
  <c r="P1244" i="9"/>
  <c r="O1244" i="9"/>
  <c r="N1244" i="9"/>
  <c r="M1244" i="9"/>
  <c r="L1244" i="9"/>
  <c r="K1244" i="9"/>
  <c r="Q1243" i="9"/>
  <c r="R1243" i="9" s="1"/>
  <c r="O1243" i="9"/>
  <c r="P1243" i="9" s="1"/>
  <c r="N1243" i="9"/>
  <c r="M1243" i="9"/>
  <c r="K1243" i="9"/>
  <c r="L1243" i="9" s="1"/>
  <c r="Q1242" i="9"/>
  <c r="R1242" i="9" s="1"/>
  <c r="O1242" i="9"/>
  <c r="P1242" i="9" s="1"/>
  <c r="N1242" i="9"/>
  <c r="M1242" i="9"/>
  <c r="L1242" i="9"/>
  <c r="K1242" i="9"/>
  <c r="Q1241" i="9"/>
  <c r="R1241" i="9" s="1"/>
  <c r="P1241" i="9"/>
  <c r="O1241" i="9"/>
  <c r="M1241" i="9"/>
  <c r="N1241" i="9" s="1"/>
  <c r="L1241" i="9"/>
  <c r="K1241" i="9"/>
  <c r="Q1240" i="9"/>
  <c r="R1240" i="9" s="1"/>
  <c r="O1240" i="9"/>
  <c r="P1240" i="9" s="1"/>
  <c r="M1240" i="9"/>
  <c r="N1240" i="9" s="1"/>
  <c r="K1240" i="9"/>
  <c r="L1240" i="9" s="1"/>
  <c r="Q1239" i="9"/>
  <c r="R1239" i="9" s="1"/>
  <c r="O1239" i="9"/>
  <c r="P1239" i="9" s="1"/>
  <c r="N1239" i="9"/>
  <c r="M1239" i="9"/>
  <c r="K1239" i="9"/>
  <c r="L1239" i="9" s="1"/>
  <c r="Q1238" i="9"/>
  <c r="R1238" i="9" s="1"/>
  <c r="P1238" i="9"/>
  <c r="O1238" i="9"/>
  <c r="M1238" i="9"/>
  <c r="N1238" i="9" s="1"/>
  <c r="K1238" i="9"/>
  <c r="L1238" i="9" s="1"/>
  <c r="Q1237" i="9"/>
  <c r="R1237" i="9" s="1"/>
  <c r="P1237" i="9"/>
  <c r="O1237" i="9"/>
  <c r="M1237" i="9"/>
  <c r="N1237" i="9" s="1"/>
  <c r="L1237" i="9"/>
  <c r="K1237" i="9"/>
  <c r="Q1236" i="9"/>
  <c r="R1236" i="9" s="1"/>
  <c r="P1236" i="9"/>
  <c r="O1236" i="9"/>
  <c r="N1236" i="9"/>
  <c r="M1236" i="9"/>
  <c r="K1236" i="9"/>
  <c r="L1236" i="9" s="1"/>
  <c r="Q1235" i="9"/>
  <c r="R1235" i="9" s="1"/>
  <c r="O1235" i="9"/>
  <c r="P1235" i="9" s="1"/>
  <c r="N1235" i="9"/>
  <c r="M1235" i="9"/>
  <c r="K1235" i="9"/>
  <c r="L1235" i="9" s="1"/>
  <c r="Q1234" i="9"/>
  <c r="R1234" i="9" s="1"/>
  <c r="O1234" i="9"/>
  <c r="P1234" i="9" s="1"/>
  <c r="N1234" i="9"/>
  <c r="M1234" i="9"/>
  <c r="L1234" i="9"/>
  <c r="K1234" i="9"/>
  <c r="Q1233" i="9"/>
  <c r="R1233" i="9" s="1"/>
  <c r="P1233" i="9"/>
  <c r="O1233" i="9"/>
  <c r="M1233" i="9"/>
  <c r="N1233" i="9" s="1"/>
  <c r="L1233" i="9"/>
  <c r="K1233" i="9"/>
  <c r="Q1232" i="9"/>
  <c r="R1232" i="9" s="1"/>
  <c r="P1232" i="9"/>
  <c r="O1232" i="9"/>
  <c r="M1232" i="9"/>
  <c r="N1232" i="9" s="1"/>
  <c r="K1232" i="9"/>
  <c r="L1232" i="9" s="1"/>
  <c r="Q1231" i="9"/>
  <c r="R1231" i="9" s="1"/>
  <c r="O1231" i="9"/>
  <c r="P1231" i="9" s="1"/>
  <c r="N1231" i="9"/>
  <c r="M1231" i="9"/>
  <c r="K1231" i="9"/>
  <c r="L1231" i="9" s="1"/>
  <c r="Q1230" i="9"/>
  <c r="R1230" i="9" s="1"/>
  <c r="P1230" i="9"/>
  <c r="O1230" i="9"/>
  <c r="N1230" i="9"/>
  <c r="M1230" i="9"/>
  <c r="K1230" i="9"/>
  <c r="L1230" i="9" s="1"/>
  <c r="Q1229" i="9"/>
  <c r="R1229" i="9" s="1"/>
  <c r="P1229" i="9"/>
  <c r="O1229" i="9"/>
  <c r="M1229" i="9"/>
  <c r="N1229" i="9" s="1"/>
  <c r="L1229" i="9"/>
  <c r="K1229" i="9"/>
  <c r="Q1228" i="9"/>
  <c r="R1228" i="9" s="1"/>
  <c r="P1228" i="9"/>
  <c r="O1228" i="9"/>
  <c r="N1228" i="9"/>
  <c r="M1228" i="9"/>
  <c r="K1228" i="9"/>
  <c r="L1228" i="9" s="1"/>
  <c r="Q1227" i="9"/>
  <c r="R1227" i="9" s="1"/>
  <c r="O1227" i="9"/>
  <c r="P1227" i="9" s="1"/>
  <c r="N1227" i="9"/>
  <c r="M1227" i="9"/>
  <c r="K1227" i="9"/>
  <c r="L1227" i="9" s="1"/>
  <c r="Q1226" i="9"/>
  <c r="R1226" i="9" s="1"/>
  <c r="O1226" i="9"/>
  <c r="P1226" i="9" s="1"/>
  <c r="M1226" i="9"/>
  <c r="N1226" i="9" s="1"/>
  <c r="L1226" i="9"/>
  <c r="K1226" i="9"/>
  <c r="Q1225" i="9"/>
  <c r="R1225" i="9" s="1"/>
  <c r="P1225" i="9"/>
  <c r="O1225" i="9"/>
  <c r="M1225" i="9"/>
  <c r="N1225" i="9" s="1"/>
  <c r="L1225" i="9"/>
  <c r="K1225" i="9"/>
  <c r="Q1224" i="9"/>
  <c r="R1224" i="9" s="1"/>
  <c r="P1224" i="9"/>
  <c r="O1224" i="9"/>
  <c r="M1224" i="9"/>
  <c r="N1224" i="9" s="1"/>
  <c r="L1224" i="9"/>
  <c r="K1224" i="9"/>
  <c r="Q1223" i="9"/>
  <c r="R1223" i="9" s="1"/>
  <c r="O1223" i="9"/>
  <c r="P1223" i="9" s="1"/>
  <c r="N1223" i="9"/>
  <c r="M1223" i="9"/>
  <c r="K1223" i="9"/>
  <c r="L1223" i="9" s="1"/>
  <c r="Q1222" i="9"/>
  <c r="R1222" i="9" s="1"/>
  <c r="P1222" i="9"/>
  <c r="O1222" i="9"/>
  <c r="M1222" i="9"/>
  <c r="N1222" i="9" s="1"/>
  <c r="K1222" i="9"/>
  <c r="L1222" i="9" s="1"/>
  <c r="Q1221" i="9"/>
  <c r="R1221" i="9" s="1"/>
  <c r="P1221" i="9"/>
  <c r="O1221" i="9"/>
  <c r="M1221" i="9"/>
  <c r="N1221" i="9" s="1"/>
  <c r="L1221" i="9"/>
  <c r="K1221" i="9"/>
  <c r="Q1220" i="9"/>
  <c r="R1220" i="9" s="1"/>
  <c r="O1220" i="9"/>
  <c r="P1220" i="9" s="1"/>
  <c r="N1220" i="9"/>
  <c r="M1220" i="9"/>
  <c r="L1220" i="9"/>
  <c r="K1220" i="9"/>
  <c r="Q1219" i="9"/>
  <c r="R1219" i="9" s="1"/>
  <c r="O1219" i="9"/>
  <c r="P1219" i="9" s="1"/>
  <c r="N1219" i="9"/>
  <c r="M1219" i="9"/>
  <c r="K1219" i="9"/>
  <c r="L1219" i="9" s="1"/>
  <c r="Q1218" i="9"/>
  <c r="R1218" i="9" s="1"/>
  <c r="O1218" i="9"/>
  <c r="P1218" i="9" s="1"/>
  <c r="M1218" i="9"/>
  <c r="N1218" i="9" s="1"/>
  <c r="L1218" i="9"/>
  <c r="K1218" i="9"/>
  <c r="Q1217" i="9"/>
  <c r="R1217" i="9" s="1"/>
  <c r="P1217" i="9"/>
  <c r="O1217" i="9"/>
  <c r="M1217" i="9"/>
  <c r="N1217" i="9" s="1"/>
  <c r="K1217" i="9"/>
  <c r="L1217" i="9" s="1"/>
  <c r="Q1216" i="9"/>
  <c r="R1216" i="9" s="1"/>
  <c r="O1216" i="9"/>
  <c r="P1216" i="9" s="1"/>
  <c r="M1216" i="9"/>
  <c r="N1216" i="9" s="1"/>
  <c r="K1216" i="9"/>
  <c r="L1216" i="9" s="1"/>
  <c r="Q1215" i="9"/>
  <c r="R1215" i="9" s="1"/>
  <c r="O1215" i="9"/>
  <c r="P1215" i="9" s="1"/>
  <c r="N1215" i="9"/>
  <c r="M1215" i="9"/>
  <c r="K1215" i="9"/>
  <c r="L1215" i="9" s="1"/>
  <c r="Q1214" i="9"/>
  <c r="R1214" i="9" s="1"/>
  <c r="P1214" i="9"/>
  <c r="O1214" i="9"/>
  <c r="M1214" i="9"/>
  <c r="N1214" i="9" s="1"/>
  <c r="K1214" i="9"/>
  <c r="L1214" i="9" s="1"/>
  <c r="Q1213" i="9"/>
  <c r="R1213" i="9" s="1"/>
  <c r="P1213" i="9"/>
  <c r="O1213" i="9"/>
  <c r="M1213" i="9"/>
  <c r="N1213" i="9" s="1"/>
  <c r="L1213" i="9"/>
  <c r="K1213" i="9"/>
  <c r="Q1212" i="9"/>
  <c r="R1212" i="9" s="1"/>
  <c r="P1212" i="9"/>
  <c r="O1212" i="9"/>
  <c r="N1212" i="9"/>
  <c r="M1212" i="9"/>
  <c r="K1212" i="9"/>
  <c r="L1212" i="9" s="1"/>
  <c r="Q1211" i="9"/>
  <c r="R1211" i="9" s="1"/>
  <c r="O1211" i="9"/>
  <c r="P1211" i="9" s="1"/>
  <c r="N1211" i="9"/>
  <c r="M1211" i="9"/>
  <c r="K1211" i="9"/>
  <c r="L1211" i="9" s="1"/>
  <c r="Q1210" i="9"/>
  <c r="R1210" i="9" s="1"/>
  <c r="O1210" i="9"/>
  <c r="P1210" i="9" s="1"/>
  <c r="N1210" i="9"/>
  <c r="M1210" i="9"/>
  <c r="L1210" i="9"/>
  <c r="K1210" i="9"/>
  <c r="Q1209" i="9"/>
  <c r="R1209" i="9" s="1"/>
  <c r="P1209" i="9"/>
  <c r="O1209" i="9"/>
  <c r="M1209" i="9"/>
  <c r="N1209" i="9" s="1"/>
  <c r="L1209" i="9"/>
  <c r="K1209" i="9"/>
  <c r="Q1208" i="9"/>
  <c r="R1208" i="9" s="1"/>
  <c r="P1208" i="9"/>
  <c r="O1208" i="9"/>
  <c r="M1208" i="9"/>
  <c r="N1208" i="9" s="1"/>
  <c r="L1208" i="9"/>
  <c r="K1208" i="9"/>
  <c r="Q1207" i="9"/>
  <c r="R1207" i="9" s="1"/>
  <c r="O1207" i="9"/>
  <c r="P1207" i="9" s="1"/>
  <c r="N1207" i="9"/>
  <c r="M1207" i="9"/>
  <c r="K1207" i="9"/>
  <c r="L1207" i="9" s="1"/>
  <c r="Q1206" i="9"/>
  <c r="R1206" i="9" s="1"/>
  <c r="P1206" i="9"/>
  <c r="O1206" i="9"/>
  <c r="N1206" i="9"/>
  <c r="M1206" i="9"/>
  <c r="K1206" i="9"/>
  <c r="L1206" i="9" s="1"/>
  <c r="Q1205" i="9"/>
  <c r="R1205" i="9" s="1"/>
  <c r="O1205" i="9"/>
  <c r="P1205" i="9" s="1"/>
  <c r="M1205" i="9"/>
  <c r="N1205" i="9" s="1"/>
  <c r="L1205" i="9"/>
  <c r="K1205" i="9"/>
  <c r="Q1204" i="9"/>
  <c r="R1204" i="9" s="1"/>
  <c r="O1204" i="9"/>
  <c r="P1204" i="9" s="1"/>
  <c r="N1204" i="9"/>
  <c r="M1204" i="9"/>
  <c r="L1204" i="9"/>
  <c r="K1204" i="9"/>
  <c r="Q1203" i="9"/>
  <c r="R1203" i="9" s="1"/>
  <c r="O1203" i="9"/>
  <c r="P1203" i="9" s="1"/>
  <c r="M1203" i="9"/>
  <c r="N1203" i="9" s="1"/>
  <c r="K1203" i="9"/>
  <c r="L1203" i="9" s="1"/>
  <c r="Q1202" i="9"/>
  <c r="R1202" i="9" s="1"/>
  <c r="O1202" i="9"/>
  <c r="P1202" i="9" s="1"/>
  <c r="M1202" i="9"/>
  <c r="N1202" i="9" s="1"/>
  <c r="L1202" i="9"/>
  <c r="K1202" i="9"/>
  <c r="Q1201" i="9"/>
  <c r="R1201" i="9" s="1"/>
  <c r="P1201" i="9"/>
  <c r="O1201" i="9"/>
  <c r="M1201" i="9"/>
  <c r="N1201" i="9" s="1"/>
  <c r="K1201" i="9"/>
  <c r="L1201" i="9" s="1"/>
  <c r="Q1200" i="9"/>
  <c r="R1200" i="9" s="1"/>
  <c r="O1200" i="9"/>
  <c r="P1200" i="9" s="1"/>
  <c r="M1200" i="9"/>
  <c r="N1200" i="9" s="1"/>
  <c r="L1200" i="9"/>
  <c r="K1200" i="9"/>
  <c r="Q1199" i="9"/>
  <c r="R1199" i="9" s="1"/>
  <c r="O1199" i="9"/>
  <c r="P1199" i="9" s="1"/>
  <c r="N1199" i="9"/>
  <c r="M1199" i="9"/>
  <c r="K1199" i="9"/>
  <c r="L1199" i="9" s="1"/>
  <c r="Q1198" i="9"/>
  <c r="R1198" i="9" s="1"/>
  <c r="P1198" i="9"/>
  <c r="O1198" i="9"/>
  <c r="M1198" i="9"/>
  <c r="N1198" i="9" s="1"/>
  <c r="K1198" i="9"/>
  <c r="L1198" i="9" s="1"/>
  <c r="Q1197" i="9"/>
  <c r="R1197" i="9" s="1"/>
  <c r="P1197" i="9"/>
  <c r="O1197" i="9"/>
  <c r="M1197" i="9"/>
  <c r="N1197" i="9" s="1"/>
  <c r="L1197" i="9"/>
  <c r="K1197" i="9"/>
  <c r="Q1196" i="9"/>
  <c r="R1196" i="9" s="1"/>
  <c r="O1196" i="9"/>
  <c r="P1196" i="9" s="1"/>
  <c r="N1196" i="9"/>
  <c r="M1196" i="9"/>
  <c r="L1196" i="9"/>
  <c r="K1196" i="9"/>
  <c r="Q1195" i="9"/>
  <c r="R1195" i="9" s="1"/>
  <c r="O1195" i="9"/>
  <c r="P1195" i="9" s="1"/>
  <c r="M1195" i="9"/>
  <c r="N1195" i="9" s="1"/>
  <c r="K1195" i="9"/>
  <c r="L1195" i="9" s="1"/>
  <c r="Q1194" i="9"/>
  <c r="R1194" i="9" s="1"/>
  <c r="O1194" i="9"/>
  <c r="P1194" i="9" s="1"/>
  <c r="N1194" i="9"/>
  <c r="M1194" i="9"/>
  <c r="L1194" i="9"/>
  <c r="K1194" i="9"/>
  <c r="Q1193" i="9"/>
  <c r="R1193" i="9" s="1"/>
  <c r="P1193" i="9"/>
  <c r="O1193" i="9"/>
  <c r="M1193" i="9"/>
  <c r="N1193" i="9" s="1"/>
  <c r="L1193" i="9"/>
  <c r="K1193" i="9"/>
  <c r="Q1192" i="9"/>
  <c r="R1192" i="9" s="1"/>
  <c r="O1192" i="9"/>
  <c r="P1192" i="9" s="1"/>
  <c r="M1192" i="9"/>
  <c r="N1192" i="9" s="1"/>
  <c r="K1192" i="9"/>
  <c r="L1192" i="9" s="1"/>
  <c r="Q1191" i="9"/>
  <c r="R1191" i="9" s="1"/>
  <c r="O1191" i="9"/>
  <c r="P1191" i="9" s="1"/>
  <c r="N1191" i="9"/>
  <c r="M1191" i="9"/>
  <c r="K1191" i="9"/>
  <c r="L1191" i="9" s="1"/>
  <c r="Q1190" i="9"/>
  <c r="R1190" i="9" s="1"/>
  <c r="P1190" i="9"/>
  <c r="O1190" i="9"/>
  <c r="N1190" i="9"/>
  <c r="M1190" i="9"/>
  <c r="K1190" i="9"/>
  <c r="L1190" i="9" s="1"/>
  <c r="Q1189" i="9"/>
  <c r="R1189" i="9" s="1"/>
  <c r="O1189" i="9"/>
  <c r="P1189" i="9" s="1"/>
  <c r="M1189" i="9"/>
  <c r="N1189" i="9" s="1"/>
  <c r="L1189" i="9"/>
  <c r="K1189" i="9"/>
  <c r="Q1188" i="9"/>
  <c r="R1188" i="9" s="1"/>
  <c r="P1188" i="9"/>
  <c r="O1188" i="9"/>
  <c r="N1188" i="9"/>
  <c r="M1188" i="9"/>
  <c r="K1188" i="9"/>
  <c r="L1188" i="9" s="1"/>
  <c r="Q1187" i="9"/>
  <c r="R1187" i="9" s="1"/>
  <c r="O1187" i="9"/>
  <c r="P1187" i="9" s="1"/>
  <c r="N1187" i="9"/>
  <c r="M1187" i="9"/>
  <c r="K1187" i="9"/>
  <c r="L1187" i="9" s="1"/>
  <c r="Q1186" i="9"/>
  <c r="R1186" i="9" s="1"/>
  <c r="O1186" i="9"/>
  <c r="P1186" i="9" s="1"/>
  <c r="N1186" i="9"/>
  <c r="M1186" i="9"/>
  <c r="L1186" i="9"/>
  <c r="K1186" i="9"/>
  <c r="Q1185" i="9"/>
  <c r="R1185" i="9" s="1"/>
  <c r="P1185" i="9"/>
  <c r="O1185" i="9"/>
  <c r="M1185" i="9"/>
  <c r="N1185" i="9" s="1"/>
  <c r="L1185" i="9"/>
  <c r="K1185" i="9"/>
  <c r="Q1184" i="9"/>
  <c r="R1184" i="9" s="1"/>
  <c r="P1184" i="9"/>
  <c r="O1184" i="9"/>
  <c r="M1184" i="9"/>
  <c r="N1184" i="9" s="1"/>
  <c r="L1184" i="9"/>
  <c r="K1184" i="9"/>
  <c r="Q1183" i="9"/>
  <c r="R1183" i="9" s="1"/>
  <c r="O1183" i="9"/>
  <c r="P1183" i="9" s="1"/>
  <c r="N1183" i="9"/>
  <c r="M1183" i="9"/>
  <c r="K1183" i="9"/>
  <c r="L1183" i="9" s="1"/>
  <c r="Q1182" i="9"/>
  <c r="R1182" i="9" s="1"/>
  <c r="P1182" i="9"/>
  <c r="O1182" i="9"/>
  <c r="N1182" i="9"/>
  <c r="M1182" i="9"/>
  <c r="K1182" i="9"/>
  <c r="L1182" i="9" s="1"/>
  <c r="Q1181" i="9"/>
  <c r="R1181" i="9" s="1"/>
  <c r="O1181" i="9"/>
  <c r="P1181" i="9" s="1"/>
  <c r="M1181" i="9"/>
  <c r="N1181" i="9" s="1"/>
  <c r="L1181" i="9"/>
  <c r="K1181" i="9"/>
  <c r="Q1180" i="9"/>
  <c r="R1180" i="9" s="1"/>
  <c r="O1180" i="9"/>
  <c r="P1180" i="9" s="1"/>
  <c r="N1180" i="9"/>
  <c r="M1180" i="9"/>
  <c r="L1180" i="9"/>
  <c r="K1180" i="9"/>
  <c r="Q1179" i="9"/>
  <c r="R1179" i="9" s="1"/>
  <c r="P1179" i="9"/>
  <c r="O1179" i="9"/>
  <c r="N1179" i="9"/>
  <c r="M1179" i="9"/>
  <c r="K1179" i="9"/>
  <c r="L1179" i="9" s="1"/>
  <c r="Q1178" i="9"/>
  <c r="R1178" i="9" s="1"/>
  <c r="O1178" i="9"/>
  <c r="P1178" i="9" s="1"/>
  <c r="N1178" i="9"/>
  <c r="M1178" i="9"/>
  <c r="L1178" i="9"/>
  <c r="K1178" i="9"/>
  <c r="Q1177" i="9"/>
  <c r="R1177" i="9" s="1"/>
  <c r="P1177" i="9"/>
  <c r="O1177" i="9"/>
  <c r="M1177" i="9"/>
  <c r="N1177" i="9" s="1"/>
  <c r="L1177" i="9"/>
  <c r="K1177" i="9"/>
  <c r="Q1176" i="9"/>
  <c r="R1176" i="9" s="1"/>
  <c r="O1176" i="9"/>
  <c r="P1176" i="9" s="1"/>
  <c r="M1176" i="9"/>
  <c r="N1176" i="9" s="1"/>
  <c r="K1176" i="9"/>
  <c r="L1176" i="9" s="1"/>
  <c r="Q1175" i="9"/>
  <c r="R1175" i="9" s="1"/>
  <c r="O1175" i="9"/>
  <c r="P1175" i="9" s="1"/>
  <c r="N1175" i="9"/>
  <c r="M1175" i="9"/>
  <c r="K1175" i="9"/>
  <c r="L1175" i="9" s="1"/>
  <c r="Q1174" i="9"/>
  <c r="R1174" i="9" s="1"/>
  <c r="P1174" i="9"/>
  <c r="O1174" i="9"/>
  <c r="M1174" i="9"/>
  <c r="N1174" i="9" s="1"/>
  <c r="K1174" i="9"/>
  <c r="L1174" i="9" s="1"/>
  <c r="Q1173" i="9"/>
  <c r="R1173" i="9" s="1"/>
  <c r="P1173" i="9"/>
  <c r="O1173" i="9"/>
  <c r="M1173" i="9"/>
  <c r="N1173" i="9" s="1"/>
  <c r="L1173" i="9"/>
  <c r="K1173" i="9"/>
  <c r="Q1172" i="9"/>
  <c r="R1172" i="9" s="1"/>
  <c r="O1172" i="9"/>
  <c r="P1172" i="9" s="1"/>
  <c r="N1172" i="9"/>
  <c r="M1172" i="9"/>
  <c r="L1172" i="9"/>
  <c r="K1172" i="9"/>
  <c r="Q1171" i="9"/>
  <c r="R1171" i="9" s="1"/>
  <c r="P1171" i="9"/>
  <c r="O1171" i="9"/>
  <c r="M1171" i="9"/>
  <c r="N1171" i="9" s="1"/>
  <c r="K1171" i="9"/>
  <c r="L1171" i="9" s="1"/>
  <c r="Q1170" i="9"/>
  <c r="R1170" i="9" s="1"/>
  <c r="O1170" i="9"/>
  <c r="P1170" i="9" s="1"/>
  <c r="M1170" i="9"/>
  <c r="N1170" i="9" s="1"/>
  <c r="L1170" i="9"/>
  <c r="K1170" i="9"/>
  <c r="Q1169" i="9"/>
  <c r="R1169" i="9" s="1"/>
  <c r="P1169" i="9"/>
  <c r="O1169" i="9"/>
  <c r="N1169" i="9"/>
  <c r="M1169" i="9"/>
  <c r="L1169" i="9"/>
  <c r="K1169" i="9"/>
  <c r="Q1168" i="9"/>
  <c r="R1168" i="9" s="1"/>
  <c r="P1168" i="9"/>
  <c r="O1168" i="9"/>
  <c r="M1168" i="9"/>
  <c r="N1168" i="9" s="1"/>
  <c r="L1168" i="9"/>
  <c r="K1168" i="9"/>
  <c r="Q1167" i="9"/>
  <c r="R1167" i="9" s="1"/>
  <c r="O1167" i="9"/>
  <c r="P1167" i="9" s="1"/>
  <c r="N1167" i="9"/>
  <c r="M1167" i="9"/>
  <c r="K1167" i="9"/>
  <c r="L1167" i="9" s="1"/>
  <c r="Q1166" i="9"/>
  <c r="R1166" i="9" s="1"/>
  <c r="P1166" i="9"/>
  <c r="O1166" i="9"/>
  <c r="M1166" i="9"/>
  <c r="N1166" i="9" s="1"/>
  <c r="K1166" i="9"/>
  <c r="L1166" i="9" s="1"/>
  <c r="Q1165" i="9"/>
  <c r="R1165" i="9" s="1"/>
  <c r="P1165" i="9"/>
  <c r="O1165" i="9"/>
  <c r="M1165" i="9"/>
  <c r="N1165" i="9" s="1"/>
  <c r="L1165" i="9"/>
  <c r="K1165" i="9"/>
  <c r="Q1164" i="9"/>
  <c r="R1164" i="9" s="1"/>
  <c r="P1164" i="9"/>
  <c r="O1164" i="9"/>
  <c r="N1164" i="9"/>
  <c r="M1164" i="9"/>
  <c r="K1164" i="9"/>
  <c r="L1164" i="9" s="1"/>
  <c r="Q1163" i="9"/>
  <c r="R1163" i="9" s="1"/>
  <c r="O1163" i="9"/>
  <c r="P1163" i="9" s="1"/>
  <c r="M1163" i="9"/>
  <c r="N1163" i="9" s="1"/>
  <c r="L1163" i="9"/>
  <c r="K1163" i="9"/>
  <c r="Q1162" i="9"/>
  <c r="R1162" i="9" s="1"/>
  <c r="O1162" i="9"/>
  <c r="P1162" i="9" s="1"/>
  <c r="N1162" i="9"/>
  <c r="M1162" i="9"/>
  <c r="L1162" i="9"/>
  <c r="K1162" i="9"/>
  <c r="Q1161" i="9"/>
  <c r="R1161" i="9" s="1"/>
  <c r="P1161" i="9"/>
  <c r="O1161" i="9"/>
  <c r="M1161" i="9"/>
  <c r="N1161" i="9" s="1"/>
  <c r="K1161" i="9"/>
  <c r="L1161" i="9" s="1"/>
  <c r="Q1160" i="9"/>
  <c r="R1160" i="9" s="1"/>
  <c r="O1160" i="9"/>
  <c r="P1160" i="9" s="1"/>
  <c r="M1160" i="9"/>
  <c r="N1160" i="9" s="1"/>
  <c r="L1160" i="9"/>
  <c r="K1160" i="9"/>
  <c r="Q1159" i="9"/>
  <c r="R1159" i="9" s="1"/>
  <c r="P1159" i="9"/>
  <c r="O1159" i="9"/>
  <c r="N1159" i="9"/>
  <c r="M1159" i="9"/>
  <c r="K1159" i="9"/>
  <c r="L1159" i="9" s="1"/>
  <c r="Q1158" i="9"/>
  <c r="R1158" i="9" s="1"/>
  <c r="P1158" i="9"/>
  <c r="O1158" i="9"/>
  <c r="M1158" i="9"/>
  <c r="N1158" i="9" s="1"/>
  <c r="K1158" i="9"/>
  <c r="L1158" i="9" s="1"/>
  <c r="Q1157" i="9"/>
  <c r="R1157" i="9" s="1"/>
  <c r="O1157" i="9"/>
  <c r="P1157" i="9" s="1"/>
  <c r="N1157" i="9"/>
  <c r="M1157" i="9"/>
  <c r="L1157" i="9"/>
  <c r="K1157" i="9"/>
  <c r="Q1156" i="9"/>
  <c r="R1156" i="9" s="1"/>
  <c r="P1156" i="9"/>
  <c r="O1156" i="9"/>
  <c r="N1156" i="9"/>
  <c r="M1156" i="9"/>
  <c r="K1156" i="9"/>
  <c r="L1156" i="9" s="1"/>
  <c r="Q1155" i="9"/>
  <c r="R1155" i="9" s="1"/>
  <c r="O1155" i="9"/>
  <c r="P1155" i="9" s="1"/>
  <c r="M1155" i="9"/>
  <c r="N1155" i="9" s="1"/>
  <c r="L1155" i="9"/>
  <c r="K1155" i="9"/>
  <c r="Q1154" i="9"/>
  <c r="R1154" i="9" s="1"/>
  <c r="O1154" i="9"/>
  <c r="P1154" i="9" s="1"/>
  <c r="N1154" i="9"/>
  <c r="M1154" i="9"/>
  <c r="L1154" i="9"/>
  <c r="K1154" i="9"/>
  <c r="Q1153" i="9"/>
  <c r="R1153" i="9" s="1"/>
  <c r="P1153" i="9"/>
  <c r="O1153" i="9"/>
  <c r="M1153" i="9"/>
  <c r="N1153" i="9" s="1"/>
  <c r="K1153" i="9"/>
  <c r="L1153" i="9" s="1"/>
  <c r="Q1152" i="9"/>
  <c r="R1152" i="9" s="1"/>
  <c r="O1152" i="9"/>
  <c r="P1152" i="9" s="1"/>
  <c r="M1152" i="9"/>
  <c r="N1152" i="9" s="1"/>
  <c r="L1152" i="9"/>
  <c r="K1152" i="9"/>
  <c r="Q1151" i="9"/>
  <c r="R1151" i="9" s="1"/>
  <c r="P1151" i="9"/>
  <c r="O1151" i="9"/>
  <c r="N1151" i="9"/>
  <c r="M1151" i="9"/>
  <c r="K1151" i="9"/>
  <c r="L1151" i="9" s="1"/>
  <c r="Q1150" i="9"/>
  <c r="R1150" i="9" s="1"/>
  <c r="P1150" i="9"/>
  <c r="O1150" i="9"/>
  <c r="M1150" i="9"/>
  <c r="N1150" i="9" s="1"/>
  <c r="K1150" i="9"/>
  <c r="L1150" i="9" s="1"/>
  <c r="Q1149" i="9"/>
  <c r="R1149" i="9" s="1"/>
  <c r="O1149" i="9"/>
  <c r="P1149" i="9" s="1"/>
  <c r="N1149" i="9"/>
  <c r="M1149" i="9"/>
  <c r="L1149" i="9"/>
  <c r="K1149" i="9"/>
  <c r="Q1148" i="9"/>
  <c r="R1148" i="9" s="1"/>
  <c r="P1148" i="9"/>
  <c r="O1148" i="9"/>
  <c r="N1148" i="9"/>
  <c r="M1148" i="9"/>
  <c r="K1148" i="9"/>
  <c r="L1148" i="9" s="1"/>
  <c r="Q1147" i="9"/>
  <c r="R1147" i="9" s="1"/>
  <c r="O1147" i="9"/>
  <c r="P1147" i="9" s="1"/>
  <c r="M1147" i="9"/>
  <c r="N1147" i="9" s="1"/>
  <c r="L1147" i="9"/>
  <c r="K1147" i="9"/>
  <c r="Q1146" i="9"/>
  <c r="R1146" i="9" s="1"/>
  <c r="O1146" i="9"/>
  <c r="P1146" i="9" s="1"/>
  <c r="N1146" i="9"/>
  <c r="M1146" i="9"/>
  <c r="L1146" i="9"/>
  <c r="K1146" i="9"/>
  <c r="Q1145" i="9"/>
  <c r="R1145" i="9" s="1"/>
  <c r="P1145" i="9"/>
  <c r="O1145" i="9"/>
  <c r="M1145" i="9"/>
  <c r="N1145" i="9" s="1"/>
  <c r="K1145" i="9"/>
  <c r="L1145" i="9" s="1"/>
  <c r="Q1144" i="9"/>
  <c r="R1144" i="9" s="1"/>
  <c r="O1144" i="9"/>
  <c r="P1144" i="9" s="1"/>
  <c r="M1144" i="9"/>
  <c r="N1144" i="9" s="1"/>
  <c r="L1144" i="9"/>
  <c r="K1144" i="9"/>
  <c r="Q1143" i="9"/>
  <c r="R1143" i="9" s="1"/>
  <c r="P1143" i="9"/>
  <c r="O1143" i="9"/>
  <c r="N1143" i="9"/>
  <c r="M1143" i="9"/>
  <c r="K1143" i="9"/>
  <c r="L1143" i="9" s="1"/>
  <c r="K1142" i="9"/>
  <c r="L1142" i="9" s="1"/>
  <c r="T1141" i="9"/>
  <c r="S1141" i="9"/>
  <c r="R1141" i="9"/>
  <c r="P1141" i="9"/>
  <c r="O1141" i="9"/>
  <c r="N1141" i="9"/>
  <c r="M1141" i="9"/>
  <c r="K1141" i="9"/>
  <c r="L1141" i="9" s="1"/>
  <c r="T1140" i="9"/>
  <c r="S1140" i="9"/>
  <c r="R1140" i="9"/>
  <c r="O1140" i="9"/>
  <c r="P1140" i="9" s="1"/>
  <c r="M1140" i="9"/>
  <c r="N1140" i="9" s="1"/>
  <c r="K1140" i="9"/>
  <c r="L1140" i="9" s="1"/>
  <c r="S1139" i="9"/>
  <c r="T1139" i="9" s="1"/>
  <c r="R1139" i="9"/>
  <c r="P1139" i="9"/>
  <c r="O1139" i="9"/>
  <c r="N1139" i="9"/>
  <c r="M1139" i="9"/>
  <c r="L1139" i="9"/>
  <c r="K1139" i="9"/>
  <c r="S1138" i="9"/>
  <c r="T1138" i="9" s="1"/>
  <c r="R1138" i="9"/>
  <c r="O1138" i="9"/>
  <c r="P1138" i="9" s="1"/>
  <c r="N1138" i="9"/>
  <c r="M1138" i="9"/>
  <c r="L1138" i="9"/>
  <c r="K1138" i="9"/>
  <c r="S1137" i="9"/>
  <c r="T1137" i="9" s="1"/>
  <c r="R1137" i="9"/>
  <c r="O1137" i="9"/>
  <c r="P1137" i="9" s="1"/>
  <c r="M1137" i="9"/>
  <c r="N1137" i="9" s="1"/>
  <c r="L1137" i="9"/>
  <c r="K1137" i="9"/>
  <c r="T1136" i="9"/>
  <c r="S1136" i="9"/>
  <c r="R1136" i="9"/>
  <c r="P1136" i="9"/>
  <c r="O1136" i="9"/>
  <c r="N1136" i="9"/>
  <c r="M1136" i="9"/>
  <c r="K1136" i="9"/>
  <c r="L1136" i="9" s="1"/>
  <c r="S1135" i="9"/>
  <c r="T1135" i="9" s="1"/>
  <c r="R1135" i="9"/>
  <c r="P1135" i="9"/>
  <c r="O1135" i="9"/>
  <c r="N1135" i="9"/>
  <c r="M1135" i="9"/>
  <c r="L1135" i="9"/>
  <c r="K1135" i="9"/>
  <c r="S1134" i="9"/>
  <c r="T1134" i="9" s="1"/>
  <c r="R1134" i="9"/>
  <c r="O1134" i="9"/>
  <c r="P1134" i="9" s="1"/>
  <c r="N1134" i="9"/>
  <c r="M1134" i="9"/>
  <c r="K1134" i="9"/>
  <c r="L1134" i="9" s="1"/>
  <c r="S1133" i="9"/>
  <c r="T1133" i="9" s="1"/>
  <c r="R1133" i="9"/>
  <c r="O1133" i="9"/>
  <c r="P1133" i="9" s="1"/>
  <c r="N1133" i="9"/>
  <c r="M1133" i="9"/>
  <c r="L1133" i="9"/>
  <c r="K1133" i="9"/>
  <c r="S1132" i="9"/>
  <c r="T1132" i="9" s="1"/>
  <c r="R1132" i="9"/>
  <c r="P1132" i="9"/>
  <c r="O1132" i="9"/>
  <c r="M1132" i="9"/>
  <c r="N1132" i="9" s="1"/>
  <c r="L1132" i="9"/>
  <c r="K1132" i="9"/>
  <c r="S1131" i="9"/>
  <c r="T1131" i="9" s="1"/>
  <c r="R1131" i="9"/>
  <c r="P1131" i="9"/>
  <c r="O1131" i="9"/>
  <c r="M1131" i="9"/>
  <c r="N1131" i="9" s="1"/>
  <c r="K1131" i="9"/>
  <c r="L1131" i="9" s="1"/>
  <c r="S1130" i="9"/>
  <c r="T1130" i="9" s="1"/>
  <c r="R1130" i="9"/>
  <c r="O1130" i="9"/>
  <c r="P1130" i="9" s="1"/>
  <c r="M1130" i="9"/>
  <c r="N1130" i="9" s="1"/>
  <c r="K1130" i="9"/>
  <c r="L1130" i="9" s="1"/>
  <c r="T1129" i="9"/>
  <c r="S1129" i="9"/>
  <c r="R1129" i="9"/>
  <c r="P1129" i="9"/>
  <c r="O1129" i="9"/>
  <c r="N1129" i="9"/>
  <c r="M1129" i="9"/>
  <c r="K1129" i="9"/>
  <c r="L1129" i="9" s="1"/>
  <c r="T1128" i="9"/>
  <c r="S1128" i="9"/>
  <c r="R1128" i="9"/>
  <c r="O1128" i="9"/>
  <c r="P1128" i="9" s="1"/>
  <c r="M1128" i="9"/>
  <c r="N1128" i="9" s="1"/>
  <c r="L1128" i="9"/>
  <c r="K1128" i="9"/>
  <c r="T1127" i="9"/>
  <c r="S1127" i="9"/>
  <c r="R1127" i="9"/>
  <c r="P1127" i="9"/>
  <c r="O1127" i="9"/>
  <c r="M1127" i="9"/>
  <c r="N1127" i="9" s="1"/>
  <c r="K1127" i="9"/>
  <c r="L1127" i="9" s="1"/>
  <c r="S1126" i="9"/>
  <c r="T1126" i="9" s="1"/>
  <c r="R1126" i="9"/>
  <c r="O1126" i="9"/>
  <c r="P1126" i="9" s="1"/>
  <c r="N1126" i="9"/>
  <c r="M1126" i="9"/>
  <c r="L1126" i="9"/>
  <c r="K1126" i="9"/>
  <c r="S1125" i="9"/>
  <c r="T1125" i="9" s="1"/>
  <c r="R1125" i="9"/>
  <c r="O1125" i="9"/>
  <c r="P1125" i="9" s="1"/>
  <c r="M1125" i="9"/>
  <c r="N1125" i="9" s="1"/>
  <c r="L1125" i="9"/>
  <c r="K1125" i="9"/>
  <c r="T1124" i="9"/>
  <c r="S1124" i="9"/>
  <c r="R1124" i="9"/>
  <c r="P1124" i="9"/>
  <c r="O1124" i="9"/>
  <c r="N1124" i="9"/>
  <c r="M1124" i="9"/>
  <c r="K1124" i="9"/>
  <c r="L1124" i="9" s="1"/>
  <c r="S1123" i="9"/>
  <c r="T1123" i="9" s="1"/>
  <c r="R1123" i="9"/>
  <c r="O1123" i="9"/>
  <c r="P1123" i="9" s="1"/>
  <c r="N1123" i="9"/>
  <c r="M1123" i="9"/>
  <c r="L1123" i="9"/>
  <c r="K1123" i="9"/>
  <c r="S1122" i="9"/>
  <c r="T1122" i="9" s="1"/>
  <c r="R1122" i="9"/>
  <c r="P1122" i="9"/>
  <c r="O1122" i="9"/>
  <c r="M1122" i="9"/>
  <c r="N1122" i="9" s="1"/>
  <c r="K1122" i="9"/>
  <c r="L1122" i="9" s="1"/>
  <c r="S1121" i="9"/>
  <c r="T1121" i="9" s="1"/>
  <c r="R1121" i="9"/>
  <c r="P1121" i="9"/>
  <c r="O1121" i="9"/>
  <c r="N1121" i="9"/>
  <c r="M1121" i="9"/>
  <c r="K1121" i="9"/>
  <c r="L1121" i="9" s="1"/>
  <c r="S1120" i="9"/>
  <c r="T1120" i="9" s="1"/>
  <c r="R1120" i="9"/>
  <c r="O1120" i="9"/>
  <c r="P1120" i="9" s="1"/>
  <c r="M1120" i="9"/>
  <c r="N1120" i="9" s="1"/>
  <c r="L1120" i="9"/>
  <c r="K1120" i="9"/>
  <c r="T1119" i="9"/>
  <c r="S1119" i="9"/>
  <c r="R1119" i="9"/>
  <c r="P1119" i="9"/>
  <c r="O1119" i="9"/>
  <c r="M1119" i="9"/>
  <c r="N1119" i="9" s="1"/>
  <c r="K1119" i="9"/>
  <c r="L1119" i="9" s="1"/>
  <c r="S1118" i="9"/>
  <c r="T1118" i="9" s="1"/>
  <c r="R1118" i="9"/>
  <c r="O1118" i="9"/>
  <c r="P1118" i="9" s="1"/>
  <c r="N1118" i="9"/>
  <c r="M1118" i="9"/>
  <c r="L1118" i="9"/>
  <c r="K1118" i="9"/>
  <c r="S1117" i="9"/>
  <c r="T1117" i="9" s="1"/>
  <c r="R1117" i="9"/>
  <c r="O1117" i="9"/>
  <c r="P1117" i="9" s="1"/>
  <c r="M1117" i="9"/>
  <c r="N1117" i="9" s="1"/>
  <c r="L1117" i="9"/>
  <c r="K1117" i="9"/>
  <c r="T1116" i="9"/>
  <c r="S1116" i="9"/>
  <c r="R1116" i="9"/>
  <c r="P1116" i="9"/>
  <c r="O1116" i="9"/>
  <c r="N1116" i="9"/>
  <c r="M1116" i="9"/>
  <c r="K1116" i="9"/>
  <c r="L1116" i="9" s="1"/>
  <c r="Q1115" i="9"/>
  <c r="R1115" i="9" s="1"/>
  <c r="P1115" i="9"/>
  <c r="O1115" i="9"/>
  <c r="N1115" i="9"/>
  <c r="M1115" i="9"/>
  <c r="K1115" i="9"/>
  <c r="L1115" i="9" s="1"/>
  <c r="Q1114" i="9"/>
  <c r="R1114" i="9" s="1"/>
  <c r="P1114" i="9"/>
  <c r="O1114" i="9"/>
  <c r="N1114" i="9"/>
  <c r="M1114" i="9"/>
  <c r="K1114" i="9"/>
  <c r="L1114" i="9" s="1"/>
  <c r="Q1113" i="9"/>
  <c r="R1113" i="9" s="1"/>
  <c r="P1113" i="9"/>
  <c r="O1113" i="9"/>
  <c r="N1113" i="9"/>
  <c r="M1113" i="9"/>
  <c r="K1113" i="9"/>
  <c r="L1113" i="9" s="1"/>
  <c r="Q1112" i="9"/>
  <c r="R1112" i="9" s="1"/>
  <c r="P1112" i="9"/>
  <c r="O1112" i="9"/>
  <c r="N1112" i="9"/>
  <c r="M1112" i="9"/>
  <c r="K1112" i="9"/>
  <c r="L1112" i="9" s="1"/>
  <c r="Q1111" i="9"/>
  <c r="R1111" i="9" s="1"/>
  <c r="P1111" i="9"/>
  <c r="O1111" i="9"/>
  <c r="N1111" i="9"/>
  <c r="M1111" i="9"/>
  <c r="K1111" i="9"/>
  <c r="L1111" i="9" s="1"/>
  <c r="Q1110" i="9"/>
  <c r="R1110" i="9" s="1"/>
  <c r="P1110" i="9"/>
  <c r="O1110" i="9"/>
  <c r="N1110" i="9"/>
  <c r="M1110" i="9"/>
  <c r="K1110" i="9"/>
  <c r="L1110" i="9" s="1"/>
  <c r="Q1109" i="9"/>
  <c r="R1109" i="9" s="1"/>
  <c r="P1109" i="9"/>
  <c r="O1109" i="9"/>
  <c r="N1109" i="9"/>
  <c r="M1109" i="9"/>
  <c r="K1109" i="9"/>
  <c r="L1109" i="9" s="1"/>
  <c r="Q1108" i="9"/>
  <c r="R1108" i="9" s="1"/>
  <c r="P1108" i="9"/>
  <c r="O1108" i="9"/>
  <c r="N1108" i="9"/>
  <c r="M1108" i="9"/>
  <c r="K1108" i="9"/>
  <c r="L1108" i="9" s="1"/>
  <c r="Q1107" i="9"/>
  <c r="R1107" i="9" s="1"/>
  <c r="P1107" i="9"/>
  <c r="O1107" i="9"/>
  <c r="N1107" i="9"/>
  <c r="M1107" i="9"/>
  <c r="K1107" i="9"/>
  <c r="L1107" i="9" s="1"/>
  <c r="Q1106" i="9"/>
  <c r="R1106" i="9" s="1"/>
  <c r="P1106" i="9"/>
  <c r="O1106" i="9"/>
  <c r="N1106" i="9"/>
  <c r="M1106" i="9"/>
  <c r="K1106" i="9"/>
  <c r="L1106" i="9" s="1"/>
  <c r="Q1105" i="9"/>
  <c r="R1105" i="9" s="1"/>
  <c r="P1105" i="9"/>
  <c r="O1105" i="9"/>
  <c r="N1105" i="9"/>
  <c r="M1105" i="9"/>
  <c r="K1105" i="9"/>
  <c r="L1105" i="9" s="1"/>
  <c r="Q1104" i="9"/>
  <c r="R1104" i="9" s="1"/>
  <c r="P1104" i="9"/>
  <c r="O1104" i="9"/>
  <c r="N1104" i="9"/>
  <c r="M1104" i="9"/>
  <c r="K1104" i="9"/>
  <c r="L1104" i="9" s="1"/>
  <c r="Q1103" i="9"/>
  <c r="R1103" i="9" s="1"/>
  <c r="P1103" i="9"/>
  <c r="O1103" i="9"/>
  <c r="N1103" i="9"/>
  <c r="M1103" i="9"/>
  <c r="K1103" i="9"/>
  <c r="L1103" i="9" s="1"/>
  <c r="Q1102" i="9"/>
  <c r="R1102" i="9" s="1"/>
  <c r="P1102" i="9"/>
  <c r="O1102" i="9"/>
  <c r="N1102" i="9"/>
  <c r="M1102" i="9"/>
  <c r="K1102" i="9"/>
  <c r="L1102" i="9" s="1"/>
  <c r="Q1101" i="9"/>
  <c r="R1101" i="9" s="1"/>
  <c r="P1101" i="9"/>
  <c r="O1101" i="9"/>
  <c r="N1101" i="9"/>
  <c r="M1101" i="9"/>
  <c r="K1101" i="9"/>
  <c r="L1101" i="9" s="1"/>
  <c r="Q1100" i="9"/>
  <c r="R1100" i="9" s="1"/>
  <c r="P1100" i="9"/>
  <c r="O1100" i="9"/>
  <c r="N1100" i="9"/>
  <c r="M1100" i="9"/>
  <c r="K1100" i="9"/>
  <c r="L1100" i="9" s="1"/>
  <c r="Q1099" i="9"/>
  <c r="R1099" i="9" s="1"/>
  <c r="P1099" i="9"/>
  <c r="O1099" i="9"/>
  <c r="N1099" i="9"/>
  <c r="M1099" i="9"/>
  <c r="K1099" i="9"/>
  <c r="L1099" i="9" s="1"/>
  <c r="Q1098" i="9"/>
  <c r="R1098" i="9" s="1"/>
  <c r="P1098" i="9"/>
  <c r="O1098" i="9"/>
  <c r="N1098" i="9"/>
  <c r="M1098" i="9"/>
  <c r="K1098" i="9"/>
  <c r="L1098" i="9" s="1"/>
  <c r="Q1097" i="9"/>
  <c r="R1097" i="9" s="1"/>
  <c r="P1097" i="9"/>
  <c r="O1097" i="9"/>
  <c r="N1097" i="9"/>
  <c r="M1097" i="9"/>
  <c r="K1097" i="9"/>
  <c r="L1097" i="9" s="1"/>
  <c r="Q1096" i="9"/>
  <c r="R1096" i="9" s="1"/>
  <c r="P1096" i="9"/>
  <c r="O1096" i="9"/>
  <c r="N1096" i="9"/>
  <c r="M1096" i="9"/>
  <c r="K1096" i="9"/>
  <c r="L1096" i="9" s="1"/>
  <c r="Q1095" i="9"/>
  <c r="R1095" i="9" s="1"/>
  <c r="P1095" i="9"/>
  <c r="O1095" i="9"/>
  <c r="N1095" i="9"/>
  <c r="M1095" i="9"/>
  <c r="K1095" i="9"/>
  <c r="L1095" i="9" s="1"/>
  <c r="Q1094" i="9"/>
  <c r="R1094" i="9" s="1"/>
  <c r="P1094" i="9"/>
  <c r="O1094" i="9"/>
  <c r="N1094" i="9"/>
  <c r="M1094" i="9"/>
  <c r="K1094" i="9"/>
  <c r="L1094" i="9" s="1"/>
  <c r="Q1093" i="9"/>
  <c r="R1093" i="9" s="1"/>
  <c r="P1093" i="9"/>
  <c r="O1093" i="9"/>
  <c r="N1093" i="9"/>
  <c r="M1093" i="9"/>
  <c r="K1093" i="9"/>
  <c r="L1093" i="9" s="1"/>
  <c r="Q1092" i="9"/>
  <c r="R1092" i="9" s="1"/>
  <c r="P1092" i="9"/>
  <c r="O1092" i="9"/>
  <c r="N1092" i="9"/>
  <c r="M1092" i="9"/>
  <c r="K1092" i="9"/>
  <c r="L1092" i="9" s="1"/>
  <c r="Q1091" i="9"/>
  <c r="R1091" i="9" s="1"/>
  <c r="P1091" i="9"/>
  <c r="O1091" i="9"/>
  <c r="N1091" i="9"/>
  <c r="M1091" i="9"/>
  <c r="K1091" i="9"/>
  <c r="L1091" i="9" s="1"/>
  <c r="Q1090" i="9"/>
  <c r="R1090" i="9" s="1"/>
  <c r="P1090" i="9"/>
  <c r="O1090" i="9"/>
  <c r="N1090" i="9"/>
  <c r="M1090" i="9"/>
  <c r="K1090" i="9"/>
  <c r="L1090" i="9" s="1"/>
  <c r="Q1089" i="9"/>
  <c r="R1089" i="9" s="1"/>
  <c r="P1089" i="9"/>
  <c r="O1089" i="9"/>
  <c r="N1089" i="9"/>
  <c r="M1089" i="9"/>
  <c r="K1089" i="9"/>
  <c r="L1089" i="9" s="1"/>
  <c r="Q1088" i="9"/>
  <c r="R1088" i="9" s="1"/>
  <c r="P1088" i="9"/>
  <c r="O1088" i="9"/>
  <c r="N1088" i="9"/>
  <c r="M1088" i="9"/>
  <c r="K1088" i="9"/>
  <c r="L1088" i="9" s="1"/>
  <c r="Q1087" i="9"/>
  <c r="R1087" i="9" s="1"/>
  <c r="P1087" i="9"/>
  <c r="O1087" i="9"/>
  <c r="N1087" i="9"/>
  <c r="M1087" i="9"/>
  <c r="K1087" i="9"/>
  <c r="L1087" i="9" s="1"/>
  <c r="Q1086" i="9"/>
  <c r="R1086" i="9" s="1"/>
  <c r="P1086" i="9"/>
  <c r="O1086" i="9"/>
  <c r="N1086" i="9"/>
  <c r="M1086" i="9"/>
  <c r="K1086" i="9"/>
  <c r="L1086" i="9" s="1"/>
  <c r="Q1085" i="9"/>
  <c r="R1085" i="9" s="1"/>
  <c r="P1085" i="9"/>
  <c r="O1085" i="9"/>
  <c r="N1085" i="9"/>
  <c r="M1085" i="9"/>
  <c r="K1085" i="9"/>
  <c r="L1085" i="9" s="1"/>
  <c r="Q1084" i="9"/>
  <c r="R1084" i="9" s="1"/>
  <c r="P1084" i="9"/>
  <c r="O1084" i="9"/>
  <c r="N1084" i="9"/>
  <c r="M1084" i="9"/>
  <c r="K1084" i="9"/>
  <c r="L1084" i="9" s="1"/>
  <c r="Q1083" i="9"/>
  <c r="R1083" i="9" s="1"/>
  <c r="P1083" i="9"/>
  <c r="O1083" i="9"/>
  <c r="N1083" i="9"/>
  <c r="M1083" i="9"/>
  <c r="K1083" i="9"/>
  <c r="L1083" i="9" s="1"/>
  <c r="Q1082" i="9"/>
  <c r="R1082" i="9" s="1"/>
  <c r="P1082" i="9"/>
  <c r="O1082" i="9"/>
  <c r="N1082" i="9"/>
  <c r="M1082" i="9"/>
  <c r="K1082" i="9"/>
  <c r="L1082" i="9" s="1"/>
  <c r="Q1081" i="9"/>
  <c r="R1081" i="9" s="1"/>
  <c r="P1081" i="9"/>
  <c r="O1081" i="9"/>
  <c r="N1081" i="9"/>
  <c r="M1081" i="9"/>
  <c r="K1081" i="9"/>
  <c r="L1081" i="9" s="1"/>
  <c r="Q1080" i="9"/>
  <c r="R1080" i="9" s="1"/>
  <c r="P1080" i="9"/>
  <c r="O1080" i="9"/>
  <c r="N1080" i="9"/>
  <c r="M1080" i="9"/>
  <c r="K1080" i="9"/>
  <c r="L1080" i="9" s="1"/>
  <c r="Q1079" i="9"/>
  <c r="R1079" i="9" s="1"/>
  <c r="P1079" i="9"/>
  <c r="O1079" i="9"/>
  <c r="N1079" i="9"/>
  <c r="M1079" i="9"/>
  <c r="K1079" i="9"/>
  <c r="L1079" i="9" s="1"/>
  <c r="Q1078" i="9"/>
  <c r="R1078" i="9" s="1"/>
  <c r="P1078" i="9"/>
  <c r="O1078" i="9"/>
  <c r="N1078" i="9"/>
  <c r="M1078" i="9"/>
  <c r="K1078" i="9"/>
  <c r="L1078" i="9" s="1"/>
  <c r="Q1077" i="9"/>
  <c r="R1077" i="9" s="1"/>
  <c r="P1077" i="9"/>
  <c r="O1077" i="9"/>
  <c r="N1077" i="9"/>
  <c r="M1077" i="9"/>
  <c r="K1077" i="9"/>
  <c r="L1077" i="9" s="1"/>
  <c r="Q1076" i="9"/>
  <c r="R1076" i="9" s="1"/>
  <c r="P1076" i="9"/>
  <c r="O1076" i="9"/>
  <c r="N1076" i="9"/>
  <c r="M1076" i="9"/>
  <c r="K1076" i="9"/>
  <c r="L1076" i="9" s="1"/>
  <c r="Q1075" i="9"/>
  <c r="R1075" i="9" s="1"/>
  <c r="P1075" i="9"/>
  <c r="O1075" i="9"/>
  <c r="N1075" i="9"/>
  <c r="M1075" i="9"/>
  <c r="K1075" i="9"/>
  <c r="L1075" i="9" s="1"/>
  <c r="Q1074" i="9"/>
  <c r="R1074" i="9" s="1"/>
  <c r="P1074" i="9"/>
  <c r="O1074" i="9"/>
  <c r="N1074" i="9"/>
  <c r="M1074" i="9"/>
  <c r="K1074" i="9"/>
  <c r="L1074" i="9" s="1"/>
  <c r="Q1073" i="9"/>
  <c r="R1073" i="9" s="1"/>
  <c r="P1073" i="9"/>
  <c r="O1073" i="9"/>
  <c r="N1073" i="9"/>
  <c r="M1073" i="9"/>
  <c r="K1073" i="9"/>
  <c r="L1073" i="9" s="1"/>
  <c r="Q1072" i="9"/>
  <c r="R1072" i="9" s="1"/>
  <c r="P1072" i="9"/>
  <c r="O1072" i="9"/>
  <c r="N1072" i="9"/>
  <c r="M1072" i="9"/>
  <c r="K1072" i="9"/>
  <c r="L1072" i="9" s="1"/>
  <c r="Q1071" i="9"/>
  <c r="R1071" i="9" s="1"/>
  <c r="P1071" i="9"/>
  <c r="O1071" i="9"/>
  <c r="N1071" i="9"/>
  <c r="M1071" i="9"/>
  <c r="K1071" i="9"/>
  <c r="L1071" i="9" s="1"/>
  <c r="Q1070" i="9"/>
  <c r="R1070" i="9" s="1"/>
  <c r="P1070" i="9"/>
  <c r="O1070" i="9"/>
  <c r="N1070" i="9"/>
  <c r="M1070" i="9"/>
  <c r="K1070" i="9"/>
  <c r="L1070" i="9" s="1"/>
  <c r="Q1069" i="9"/>
  <c r="R1069" i="9" s="1"/>
  <c r="P1069" i="9"/>
  <c r="O1069" i="9"/>
  <c r="N1069" i="9"/>
  <c r="M1069" i="9"/>
  <c r="K1069" i="9"/>
  <c r="L1069" i="9" s="1"/>
  <c r="Q1068" i="9"/>
  <c r="R1068" i="9" s="1"/>
  <c r="P1068" i="9"/>
  <c r="O1068" i="9"/>
  <c r="N1068" i="9"/>
  <c r="M1068" i="9"/>
  <c r="K1068" i="9"/>
  <c r="L1068" i="9" s="1"/>
  <c r="Q1067" i="9"/>
  <c r="R1067" i="9" s="1"/>
  <c r="P1067" i="9"/>
  <c r="O1067" i="9"/>
  <c r="N1067" i="9"/>
  <c r="M1067" i="9"/>
  <c r="K1067" i="9"/>
  <c r="L1067" i="9" s="1"/>
  <c r="Q1066" i="9"/>
  <c r="R1066" i="9" s="1"/>
  <c r="P1066" i="9"/>
  <c r="O1066" i="9"/>
  <c r="N1066" i="9"/>
  <c r="M1066" i="9"/>
  <c r="K1066" i="9"/>
  <c r="L1066" i="9" s="1"/>
  <c r="Q1065" i="9"/>
  <c r="R1065" i="9" s="1"/>
  <c r="P1065" i="9"/>
  <c r="O1065" i="9"/>
  <c r="N1065" i="9"/>
  <c r="M1065" i="9"/>
  <c r="K1065" i="9"/>
  <c r="L1065" i="9" s="1"/>
  <c r="Q1064" i="9"/>
  <c r="R1064" i="9" s="1"/>
  <c r="P1064" i="9"/>
  <c r="O1064" i="9"/>
  <c r="N1064" i="9"/>
  <c r="M1064" i="9"/>
  <c r="K1064" i="9"/>
  <c r="L1064" i="9" s="1"/>
  <c r="Q1063" i="9"/>
  <c r="R1063" i="9" s="1"/>
  <c r="P1063" i="9"/>
  <c r="O1063" i="9"/>
  <c r="N1063" i="9"/>
  <c r="M1063" i="9"/>
  <c r="K1063" i="9"/>
  <c r="L1063" i="9" s="1"/>
  <c r="Q1062" i="9"/>
  <c r="R1062" i="9" s="1"/>
  <c r="P1062" i="9"/>
  <c r="O1062" i="9"/>
  <c r="N1062" i="9"/>
  <c r="M1062" i="9"/>
  <c r="K1062" i="9"/>
  <c r="L1062" i="9" s="1"/>
  <c r="Q1061" i="9"/>
  <c r="R1061" i="9" s="1"/>
  <c r="P1061" i="9"/>
  <c r="O1061" i="9"/>
  <c r="N1061" i="9"/>
  <c r="M1061" i="9"/>
  <c r="K1061" i="9"/>
  <c r="L1061" i="9" s="1"/>
  <c r="Q1060" i="9"/>
  <c r="R1060" i="9" s="1"/>
  <c r="P1060" i="9"/>
  <c r="O1060" i="9"/>
  <c r="N1060" i="9"/>
  <c r="M1060" i="9"/>
  <c r="K1060" i="9"/>
  <c r="L1060" i="9" s="1"/>
  <c r="Q1059" i="9"/>
  <c r="R1059" i="9" s="1"/>
  <c r="P1059" i="9"/>
  <c r="O1059" i="9"/>
  <c r="N1059" i="9"/>
  <c r="M1059" i="9"/>
  <c r="K1059" i="9"/>
  <c r="L1059" i="9" s="1"/>
  <c r="Q1058" i="9"/>
  <c r="R1058" i="9" s="1"/>
  <c r="P1058" i="9"/>
  <c r="O1058" i="9"/>
  <c r="N1058" i="9"/>
  <c r="M1058" i="9"/>
  <c r="K1058" i="9"/>
  <c r="L1058" i="9" s="1"/>
  <c r="Q1057" i="9"/>
  <c r="R1057" i="9" s="1"/>
  <c r="P1057" i="9"/>
  <c r="O1057" i="9"/>
  <c r="N1057" i="9"/>
  <c r="M1057" i="9"/>
  <c r="K1057" i="9"/>
  <c r="L1057" i="9" s="1"/>
  <c r="Q1056" i="9"/>
  <c r="R1056" i="9" s="1"/>
  <c r="P1056" i="9"/>
  <c r="O1056" i="9"/>
  <c r="N1056" i="9"/>
  <c r="M1056" i="9"/>
  <c r="K1056" i="9"/>
  <c r="L1056" i="9" s="1"/>
  <c r="Q1055" i="9"/>
  <c r="R1055" i="9" s="1"/>
  <c r="P1055" i="9"/>
  <c r="O1055" i="9"/>
  <c r="N1055" i="9"/>
  <c r="M1055" i="9"/>
  <c r="K1055" i="9"/>
  <c r="L1055" i="9" s="1"/>
  <c r="Q1054" i="9"/>
  <c r="R1054" i="9" s="1"/>
  <c r="P1054" i="9"/>
  <c r="O1054" i="9"/>
  <c r="N1054" i="9"/>
  <c r="M1054" i="9"/>
  <c r="K1054" i="9"/>
  <c r="L1054" i="9" s="1"/>
  <c r="Q1053" i="9"/>
  <c r="R1053" i="9" s="1"/>
  <c r="P1053" i="9"/>
  <c r="O1053" i="9"/>
  <c r="N1053" i="9"/>
  <c r="M1053" i="9"/>
  <c r="K1053" i="9"/>
  <c r="L1053" i="9" s="1"/>
  <c r="Q1052" i="9"/>
  <c r="R1052" i="9" s="1"/>
  <c r="P1052" i="9"/>
  <c r="O1052" i="9"/>
  <c r="N1052" i="9"/>
  <c r="M1052" i="9"/>
  <c r="K1052" i="9"/>
  <c r="L1052" i="9" s="1"/>
  <c r="Q1051" i="9"/>
  <c r="R1051" i="9" s="1"/>
  <c r="P1051" i="9"/>
  <c r="O1051" i="9"/>
  <c r="N1051" i="9"/>
  <c r="M1051" i="9"/>
  <c r="K1051" i="9"/>
  <c r="L1051" i="9" s="1"/>
  <c r="Q1050" i="9"/>
  <c r="R1050" i="9" s="1"/>
  <c r="P1050" i="9"/>
  <c r="O1050" i="9"/>
  <c r="N1050" i="9"/>
  <c r="M1050" i="9"/>
  <c r="K1050" i="9"/>
  <c r="L1050" i="9" s="1"/>
  <c r="Q1049" i="9"/>
  <c r="R1049" i="9" s="1"/>
  <c r="P1049" i="9"/>
  <c r="O1049" i="9"/>
  <c r="N1049" i="9"/>
  <c r="M1049" i="9"/>
  <c r="K1049" i="9"/>
  <c r="L1049" i="9" s="1"/>
  <c r="Q1048" i="9"/>
  <c r="R1048" i="9" s="1"/>
  <c r="P1048" i="9"/>
  <c r="O1048" i="9"/>
  <c r="N1048" i="9"/>
  <c r="M1048" i="9"/>
  <c r="K1048" i="9"/>
  <c r="L1048" i="9" s="1"/>
  <c r="Q1047" i="9"/>
  <c r="R1047" i="9" s="1"/>
  <c r="P1047" i="9"/>
  <c r="O1047" i="9"/>
  <c r="N1047" i="9"/>
  <c r="M1047" i="9"/>
  <c r="K1047" i="9"/>
  <c r="L1047" i="9" s="1"/>
  <c r="Q1046" i="9"/>
  <c r="R1046" i="9" s="1"/>
  <c r="P1046" i="9"/>
  <c r="O1046" i="9"/>
  <c r="N1046" i="9"/>
  <c r="M1046" i="9"/>
  <c r="K1046" i="9"/>
  <c r="L1046" i="9" s="1"/>
  <c r="Q1045" i="9"/>
  <c r="R1045" i="9" s="1"/>
  <c r="P1045" i="9"/>
  <c r="O1045" i="9"/>
  <c r="N1045" i="9"/>
  <c r="M1045" i="9"/>
  <c r="K1045" i="9"/>
  <c r="L1045" i="9" s="1"/>
  <c r="Q1044" i="9"/>
  <c r="R1044" i="9" s="1"/>
  <c r="P1044" i="9"/>
  <c r="O1044" i="9"/>
  <c r="N1044" i="9"/>
  <c r="M1044" i="9"/>
  <c r="K1044" i="9"/>
  <c r="L1044" i="9" s="1"/>
  <c r="Q1043" i="9"/>
  <c r="R1043" i="9" s="1"/>
  <c r="P1043" i="9"/>
  <c r="O1043" i="9"/>
  <c r="N1043" i="9"/>
  <c r="M1043" i="9"/>
  <c r="K1043" i="9"/>
  <c r="L1043" i="9" s="1"/>
  <c r="Q1042" i="9"/>
  <c r="R1042" i="9" s="1"/>
  <c r="P1042" i="9"/>
  <c r="O1042" i="9"/>
  <c r="N1042" i="9"/>
  <c r="M1042" i="9"/>
  <c r="K1042" i="9"/>
  <c r="L1042" i="9" s="1"/>
  <c r="Q1041" i="9"/>
  <c r="R1041" i="9" s="1"/>
  <c r="P1041" i="9"/>
  <c r="O1041" i="9"/>
  <c r="N1041" i="9"/>
  <c r="M1041" i="9"/>
  <c r="K1041" i="9"/>
  <c r="L1041" i="9" s="1"/>
  <c r="Q1040" i="9"/>
  <c r="R1040" i="9" s="1"/>
  <c r="P1040" i="9"/>
  <c r="O1040" i="9"/>
  <c r="N1040" i="9"/>
  <c r="M1040" i="9"/>
  <c r="K1040" i="9"/>
  <c r="L1040" i="9" s="1"/>
  <c r="Q1039" i="9"/>
  <c r="R1039" i="9" s="1"/>
  <c r="P1039" i="9"/>
  <c r="O1039" i="9"/>
  <c r="N1039" i="9"/>
  <c r="M1039" i="9"/>
  <c r="K1039" i="9"/>
  <c r="L1039" i="9" s="1"/>
  <c r="Q1038" i="9"/>
  <c r="R1038" i="9" s="1"/>
  <c r="P1038" i="9"/>
  <c r="O1038" i="9"/>
  <c r="N1038" i="9"/>
  <c r="M1038" i="9"/>
  <c r="K1038" i="9"/>
  <c r="L1038" i="9" s="1"/>
  <c r="Q1037" i="9"/>
  <c r="R1037" i="9" s="1"/>
  <c r="P1037" i="9"/>
  <c r="O1037" i="9"/>
  <c r="N1037" i="9"/>
  <c r="M1037" i="9"/>
  <c r="K1037" i="9"/>
  <c r="L1037" i="9" s="1"/>
  <c r="Q1036" i="9"/>
  <c r="R1036" i="9" s="1"/>
  <c r="P1036" i="9"/>
  <c r="O1036" i="9"/>
  <c r="N1036" i="9"/>
  <c r="M1036" i="9"/>
  <c r="K1036" i="9"/>
  <c r="L1036" i="9" s="1"/>
  <c r="Q1035" i="9"/>
  <c r="R1035" i="9" s="1"/>
  <c r="P1035" i="9"/>
  <c r="O1035" i="9"/>
  <c r="N1035" i="9"/>
  <c r="M1035" i="9"/>
  <c r="K1035" i="9"/>
  <c r="L1035" i="9" s="1"/>
  <c r="Q1034" i="9"/>
  <c r="R1034" i="9" s="1"/>
  <c r="P1034" i="9"/>
  <c r="O1034" i="9"/>
  <c r="N1034" i="9"/>
  <c r="M1034" i="9"/>
  <c r="K1034" i="9"/>
  <c r="L1034" i="9" s="1"/>
  <c r="Q1033" i="9"/>
  <c r="R1033" i="9" s="1"/>
  <c r="P1033" i="9"/>
  <c r="O1033" i="9"/>
  <c r="N1033" i="9"/>
  <c r="M1033" i="9"/>
  <c r="K1033" i="9"/>
  <c r="L1033" i="9" s="1"/>
  <c r="Q1032" i="9"/>
  <c r="R1032" i="9" s="1"/>
  <c r="P1032" i="9"/>
  <c r="O1032" i="9"/>
  <c r="N1032" i="9"/>
  <c r="M1032" i="9"/>
  <c r="K1032" i="9"/>
  <c r="L1032" i="9" s="1"/>
  <c r="Q1031" i="9"/>
  <c r="R1031" i="9" s="1"/>
  <c r="P1031" i="9"/>
  <c r="O1031" i="9"/>
  <c r="N1031" i="9"/>
  <c r="M1031" i="9"/>
  <c r="K1031" i="9"/>
  <c r="L1031" i="9" s="1"/>
  <c r="Q1030" i="9"/>
  <c r="R1030" i="9" s="1"/>
  <c r="P1030" i="9"/>
  <c r="O1030" i="9"/>
  <c r="N1030" i="9"/>
  <c r="M1030" i="9"/>
  <c r="K1030" i="9"/>
  <c r="L1030" i="9" s="1"/>
  <c r="Q1029" i="9"/>
  <c r="R1029" i="9" s="1"/>
  <c r="P1029" i="9"/>
  <c r="O1029" i="9"/>
  <c r="N1029" i="9"/>
  <c r="M1029" i="9"/>
  <c r="K1029" i="9"/>
  <c r="L1029" i="9" s="1"/>
  <c r="Q1028" i="9"/>
  <c r="R1028" i="9" s="1"/>
  <c r="P1028" i="9"/>
  <c r="O1028" i="9"/>
  <c r="N1028" i="9"/>
  <c r="M1028" i="9"/>
  <c r="K1028" i="9"/>
  <c r="L1028" i="9" s="1"/>
  <c r="Q1027" i="9"/>
  <c r="R1027" i="9" s="1"/>
  <c r="P1027" i="9"/>
  <c r="O1027" i="9"/>
  <c r="N1027" i="9"/>
  <c r="M1027" i="9"/>
  <c r="K1027" i="9"/>
  <c r="L1027" i="9" s="1"/>
  <c r="Q1026" i="9"/>
  <c r="R1026" i="9" s="1"/>
  <c r="P1026" i="9"/>
  <c r="O1026" i="9"/>
  <c r="N1026" i="9"/>
  <c r="M1026" i="9"/>
  <c r="K1026" i="9"/>
  <c r="L1026" i="9" s="1"/>
  <c r="Q1025" i="9"/>
  <c r="R1025" i="9" s="1"/>
  <c r="P1025" i="9"/>
  <c r="O1025" i="9"/>
  <c r="N1025" i="9"/>
  <c r="M1025" i="9"/>
  <c r="K1025" i="9"/>
  <c r="L1025" i="9" s="1"/>
  <c r="Q1024" i="9"/>
  <c r="R1024" i="9" s="1"/>
  <c r="P1024" i="9"/>
  <c r="O1024" i="9"/>
  <c r="N1024" i="9"/>
  <c r="M1024" i="9"/>
  <c r="K1024" i="9"/>
  <c r="L1024" i="9" s="1"/>
  <c r="Q1023" i="9"/>
  <c r="R1023" i="9" s="1"/>
  <c r="P1023" i="9"/>
  <c r="O1023" i="9"/>
  <c r="N1023" i="9"/>
  <c r="M1023" i="9"/>
  <c r="K1023" i="9"/>
  <c r="L1023" i="9" s="1"/>
  <c r="Q1022" i="9"/>
  <c r="R1022" i="9" s="1"/>
  <c r="P1022" i="9"/>
  <c r="O1022" i="9"/>
  <c r="N1022" i="9"/>
  <c r="M1022" i="9"/>
  <c r="K1022" i="9"/>
  <c r="L1022" i="9" s="1"/>
  <c r="Q1021" i="9"/>
  <c r="R1021" i="9" s="1"/>
  <c r="P1021" i="9"/>
  <c r="O1021" i="9"/>
  <c r="N1021" i="9"/>
  <c r="M1021" i="9"/>
  <c r="K1021" i="9"/>
  <c r="L1021" i="9" s="1"/>
  <c r="Q1020" i="9"/>
  <c r="R1020" i="9" s="1"/>
  <c r="P1020" i="9"/>
  <c r="O1020" i="9"/>
  <c r="N1020" i="9"/>
  <c r="M1020" i="9"/>
  <c r="K1020" i="9"/>
  <c r="L1020" i="9" s="1"/>
  <c r="Q1019" i="9"/>
  <c r="R1019" i="9" s="1"/>
  <c r="P1019" i="9"/>
  <c r="O1019" i="9"/>
  <c r="N1019" i="9"/>
  <c r="M1019" i="9"/>
  <c r="K1019" i="9"/>
  <c r="L1019" i="9" s="1"/>
  <c r="Q1018" i="9"/>
  <c r="R1018" i="9" s="1"/>
  <c r="P1018" i="9"/>
  <c r="O1018" i="9"/>
  <c r="N1018" i="9"/>
  <c r="M1018" i="9"/>
  <c r="K1018" i="9"/>
  <c r="L1018" i="9" s="1"/>
  <c r="Q1017" i="9"/>
  <c r="R1017" i="9" s="1"/>
  <c r="P1017" i="9"/>
  <c r="O1017" i="9"/>
  <c r="N1017" i="9"/>
  <c r="M1017" i="9"/>
  <c r="K1017" i="9"/>
  <c r="L1017" i="9" s="1"/>
  <c r="Q1016" i="9"/>
  <c r="R1016" i="9" s="1"/>
  <c r="P1016" i="9"/>
  <c r="O1016" i="9"/>
  <c r="N1016" i="9"/>
  <c r="M1016" i="9"/>
  <c r="K1016" i="9"/>
  <c r="L1016" i="9" s="1"/>
  <c r="Q1015" i="9"/>
  <c r="R1015" i="9" s="1"/>
  <c r="P1015" i="9"/>
  <c r="O1015" i="9"/>
  <c r="N1015" i="9"/>
  <c r="M1015" i="9"/>
  <c r="K1015" i="9"/>
  <c r="L1015" i="9" s="1"/>
  <c r="Q1014" i="9"/>
  <c r="R1014" i="9" s="1"/>
  <c r="P1014" i="9"/>
  <c r="O1014" i="9"/>
  <c r="N1014" i="9"/>
  <c r="M1014" i="9"/>
  <c r="K1014" i="9"/>
  <c r="L1014" i="9" s="1"/>
  <c r="Q1013" i="9"/>
  <c r="R1013" i="9" s="1"/>
  <c r="P1013" i="9"/>
  <c r="O1013" i="9"/>
  <c r="N1013" i="9"/>
  <c r="M1013" i="9"/>
  <c r="K1013" i="9"/>
  <c r="L1013" i="9" s="1"/>
  <c r="Q1012" i="9"/>
  <c r="R1012" i="9" s="1"/>
  <c r="P1012" i="9"/>
  <c r="O1012" i="9"/>
  <c r="N1012" i="9"/>
  <c r="M1012" i="9"/>
  <c r="K1012" i="9"/>
  <c r="L1012" i="9" s="1"/>
  <c r="Q1011" i="9"/>
  <c r="R1011" i="9" s="1"/>
  <c r="P1011" i="9"/>
  <c r="O1011" i="9"/>
  <c r="M1011" i="9"/>
  <c r="N1011" i="9" s="1"/>
  <c r="K1011" i="9"/>
  <c r="L1011" i="9" s="1"/>
  <c r="Q1010" i="9"/>
  <c r="R1010" i="9" s="1"/>
  <c r="P1010" i="9"/>
  <c r="O1010" i="9"/>
  <c r="N1010" i="9"/>
  <c r="M1010" i="9"/>
  <c r="K1010" i="9"/>
  <c r="L1010" i="9" s="1"/>
  <c r="Q1009" i="9"/>
  <c r="R1009" i="9" s="1"/>
  <c r="P1009" i="9"/>
  <c r="O1009" i="9"/>
  <c r="M1009" i="9"/>
  <c r="N1009" i="9" s="1"/>
  <c r="K1009" i="9"/>
  <c r="L1009" i="9" s="1"/>
  <c r="Q1008" i="9"/>
  <c r="R1008" i="9" s="1"/>
  <c r="P1008" i="9"/>
  <c r="O1008" i="9"/>
  <c r="N1008" i="9"/>
  <c r="M1008" i="9"/>
  <c r="K1008" i="9"/>
  <c r="L1008" i="9" s="1"/>
  <c r="Q1007" i="9"/>
  <c r="R1007" i="9" s="1"/>
  <c r="P1007" i="9"/>
  <c r="O1007" i="9"/>
  <c r="M1007" i="9"/>
  <c r="N1007" i="9" s="1"/>
  <c r="K1007" i="9"/>
  <c r="L1007" i="9" s="1"/>
  <c r="Q1006" i="9"/>
  <c r="R1006" i="9" s="1"/>
  <c r="P1006" i="9"/>
  <c r="O1006" i="9"/>
  <c r="N1006" i="9"/>
  <c r="M1006" i="9"/>
  <c r="K1006" i="9"/>
  <c r="L1006" i="9" s="1"/>
  <c r="Q1005" i="9"/>
  <c r="R1005" i="9" s="1"/>
  <c r="P1005" i="9"/>
  <c r="O1005" i="9"/>
  <c r="M1005" i="9"/>
  <c r="N1005" i="9" s="1"/>
  <c r="K1005" i="9"/>
  <c r="L1005" i="9" s="1"/>
  <c r="Q1004" i="9"/>
  <c r="R1004" i="9" s="1"/>
  <c r="P1004" i="9"/>
  <c r="O1004" i="9"/>
  <c r="N1004" i="9"/>
  <c r="M1004" i="9"/>
  <c r="K1004" i="9"/>
  <c r="L1004" i="9" s="1"/>
  <c r="Q1003" i="9"/>
  <c r="R1003" i="9" s="1"/>
  <c r="P1003" i="9"/>
  <c r="O1003" i="9"/>
  <c r="M1003" i="9"/>
  <c r="N1003" i="9" s="1"/>
  <c r="K1003" i="9"/>
  <c r="L1003" i="9" s="1"/>
  <c r="Q1002" i="9"/>
  <c r="R1002" i="9" s="1"/>
  <c r="P1002" i="9"/>
  <c r="O1002" i="9"/>
  <c r="N1002" i="9"/>
  <c r="M1002" i="9"/>
  <c r="K1002" i="9"/>
  <c r="L1002" i="9" s="1"/>
  <c r="Q1001" i="9"/>
  <c r="R1001" i="9" s="1"/>
  <c r="P1001" i="9"/>
  <c r="O1001" i="9"/>
  <c r="M1001" i="9"/>
  <c r="N1001" i="9" s="1"/>
  <c r="K1001" i="9"/>
  <c r="L1001" i="9" s="1"/>
  <c r="Q1000" i="9"/>
  <c r="R1000" i="9" s="1"/>
  <c r="P1000" i="9"/>
  <c r="O1000" i="9"/>
  <c r="N1000" i="9"/>
  <c r="M1000" i="9"/>
  <c r="K1000" i="9"/>
  <c r="L1000" i="9" s="1"/>
  <c r="Q999" i="9"/>
  <c r="R999" i="9" s="1"/>
  <c r="P999" i="9"/>
  <c r="O999" i="9"/>
  <c r="M999" i="9"/>
  <c r="N999" i="9" s="1"/>
  <c r="K999" i="9"/>
  <c r="L999" i="9" s="1"/>
  <c r="Q998" i="9"/>
  <c r="R998" i="9" s="1"/>
  <c r="P998" i="9"/>
  <c r="O998" i="9"/>
  <c r="N998" i="9"/>
  <c r="M998" i="9"/>
  <c r="K998" i="9"/>
  <c r="L998" i="9" s="1"/>
  <c r="Q997" i="9"/>
  <c r="R997" i="9" s="1"/>
  <c r="P997" i="9"/>
  <c r="O997" i="9"/>
  <c r="M997" i="9"/>
  <c r="N997" i="9" s="1"/>
  <c r="K997" i="9"/>
  <c r="L997" i="9" s="1"/>
  <c r="Q996" i="9"/>
  <c r="R996" i="9" s="1"/>
  <c r="P996" i="9"/>
  <c r="O996" i="9"/>
  <c r="N996" i="9"/>
  <c r="M996" i="9"/>
  <c r="K996" i="9"/>
  <c r="L996" i="9" s="1"/>
  <c r="Q995" i="9"/>
  <c r="R995" i="9" s="1"/>
  <c r="P995" i="9"/>
  <c r="O995" i="9"/>
  <c r="M995" i="9"/>
  <c r="N995" i="9" s="1"/>
  <c r="K995" i="9"/>
  <c r="L995" i="9" s="1"/>
  <c r="Q994" i="9"/>
  <c r="R994" i="9" s="1"/>
  <c r="P994" i="9"/>
  <c r="O994" i="9"/>
  <c r="N994" i="9"/>
  <c r="M994" i="9"/>
  <c r="K994" i="9"/>
  <c r="L994" i="9" s="1"/>
  <c r="Q993" i="9"/>
  <c r="R993" i="9" s="1"/>
  <c r="P993" i="9"/>
  <c r="O993" i="9"/>
  <c r="M993" i="9"/>
  <c r="N993" i="9" s="1"/>
  <c r="K993" i="9"/>
  <c r="L993" i="9" s="1"/>
  <c r="Q992" i="9"/>
  <c r="R992" i="9" s="1"/>
  <c r="P992" i="9"/>
  <c r="O992" i="9"/>
  <c r="N992" i="9"/>
  <c r="M992" i="9"/>
  <c r="K992" i="9"/>
  <c r="L992" i="9" s="1"/>
  <c r="Q991" i="9"/>
  <c r="R991" i="9" s="1"/>
  <c r="P991" i="9"/>
  <c r="O991" i="9"/>
  <c r="M991" i="9"/>
  <c r="N991" i="9" s="1"/>
  <c r="K991" i="9"/>
  <c r="L991" i="9" s="1"/>
  <c r="Q990" i="9"/>
  <c r="R990" i="9" s="1"/>
  <c r="P990" i="9"/>
  <c r="O990" i="9"/>
  <c r="N990" i="9"/>
  <c r="M990" i="9"/>
  <c r="K990" i="9"/>
  <c r="L990" i="9" s="1"/>
  <c r="Q989" i="9"/>
  <c r="R989" i="9" s="1"/>
  <c r="P989" i="9"/>
  <c r="O989" i="9"/>
  <c r="M989" i="9"/>
  <c r="N989" i="9" s="1"/>
  <c r="K989" i="9"/>
  <c r="L989" i="9" s="1"/>
  <c r="Q988" i="9"/>
  <c r="R988" i="9" s="1"/>
  <c r="P988" i="9"/>
  <c r="O988" i="9"/>
  <c r="N988" i="9"/>
  <c r="M988" i="9"/>
  <c r="K988" i="9"/>
  <c r="L988" i="9" s="1"/>
  <c r="Q987" i="9"/>
  <c r="R987" i="9" s="1"/>
  <c r="P987" i="9"/>
  <c r="O987" i="9"/>
  <c r="M987" i="9"/>
  <c r="N987" i="9" s="1"/>
  <c r="K987" i="9"/>
  <c r="L987" i="9" s="1"/>
  <c r="Q986" i="9"/>
  <c r="R986" i="9" s="1"/>
  <c r="P986" i="9"/>
  <c r="O986" i="9"/>
  <c r="N986" i="9"/>
  <c r="M986" i="9"/>
  <c r="K986" i="9"/>
  <c r="L986" i="9" s="1"/>
  <c r="Q985" i="9"/>
  <c r="R985" i="9" s="1"/>
  <c r="P985" i="9"/>
  <c r="O985" i="9"/>
  <c r="M985" i="9"/>
  <c r="N985" i="9" s="1"/>
  <c r="K985" i="9"/>
  <c r="L985" i="9" s="1"/>
  <c r="Q984" i="9"/>
  <c r="R984" i="9" s="1"/>
  <c r="P984" i="9"/>
  <c r="O984" i="9"/>
  <c r="N984" i="9"/>
  <c r="M984" i="9"/>
  <c r="K984" i="9"/>
  <c r="L984" i="9" s="1"/>
  <c r="Q983" i="9"/>
  <c r="R983" i="9" s="1"/>
  <c r="P983" i="9"/>
  <c r="O983" i="9"/>
  <c r="M983" i="9"/>
  <c r="N983" i="9" s="1"/>
  <c r="K983" i="9"/>
  <c r="L983" i="9" s="1"/>
  <c r="Q982" i="9"/>
  <c r="R982" i="9" s="1"/>
  <c r="P982" i="9"/>
  <c r="O982" i="9"/>
  <c r="N982" i="9"/>
  <c r="M982" i="9"/>
  <c r="K982" i="9"/>
  <c r="L982" i="9" s="1"/>
  <c r="Q981" i="9"/>
  <c r="R981" i="9" s="1"/>
  <c r="P981" i="9"/>
  <c r="O981" i="9"/>
  <c r="M981" i="9"/>
  <c r="N981" i="9" s="1"/>
  <c r="K981" i="9"/>
  <c r="L981" i="9" s="1"/>
  <c r="Q980" i="9"/>
  <c r="R980" i="9" s="1"/>
  <c r="P980" i="9"/>
  <c r="O980" i="9"/>
  <c r="N980" i="9"/>
  <c r="M980" i="9"/>
  <c r="K980" i="9"/>
  <c r="L980" i="9" s="1"/>
  <c r="Q979" i="9"/>
  <c r="R979" i="9" s="1"/>
  <c r="P979" i="9"/>
  <c r="O979" i="9"/>
  <c r="M979" i="9"/>
  <c r="N979" i="9" s="1"/>
  <c r="K979" i="9"/>
  <c r="L979" i="9" s="1"/>
  <c r="Q978" i="9"/>
  <c r="R978" i="9" s="1"/>
  <c r="P978" i="9"/>
  <c r="O978" i="9"/>
  <c r="N978" i="9"/>
  <c r="M978" i="9"/>
  <c r="K978" i="9"/>
  <c r="L978" i="9" s="1"/>
  <c r="Q977" i="9"/>
  <c r="R977" i="9" s="1"/>
  <c r="P977" i="9"/>
  <c r="O977" i="9"/>
  <c r="M977" i="9"/>
  <c r="N977" i="9" s="1"/>
  <c r="K977" i="9"/>
  <c r="L977" i="9" s="1"/>
  <c r="Q976" i="9"/>
  <c r="R976" i="9" s="1"/>
  <c r="P976" i="9"/>
  <c r="O976" i="9"/>
  <c r="N976" i="9"/>
  <c r="M976" i="9"/>
  <c r="K976" i="9"/>
  <c r="L976" i="9" s="1"/>
  <c r="Q975" i="9"/>
  <c r="R975" i="9" s="1"/>
  <c r="P975" i="9"/>
  <c r="O975" i="9"/>
  <c r="M975" i="9"/>
  <c r="N975" i="9" s="1"/>
  <c r="K975" i="9"/>
  <c r="L975" i="9" s="1"/>
  <c r="Q974" i="9"/>
  <c r="R974" i="9" s="1"/>
  <c r="P974" i="9"/>
  <c r="O974" i="9"/>
  <c r="N974" i="9"/>
  <c r="M974" i="9"/>
  <c r="K974" i="9"/>
  <c r="L974" i="9" s="1"/>
  <c r="Q973" i="9"/>
  <c r="R973" i="9" s="1"/>
  <c r="P973" i="9"/>
  <c r="O973" i="9"/>
  <c r="M973" i="9"/>
  <c r="N973" i="9" s="1"/>
  <c r="K973" i="9"/>
  <c r="L973" i="9" s="1"/>
  <c r="Q972" i="9"/>
  <c r="R972" i="9" s="1"/>
  <c r="P972" i="9"/>
  <c r="O972" i="9"/>
  <c r="N972" i="9"/>
  <c r="M972" i="9"/>
  <c r="K972" i="9"/>
  <c r="L972" i="9" s="1"/>
  <c r="Q971" i="9"/>
  <c r="R971" i="9" s="1"/>
  <c r="P971" i="9"/>
  <c r="O971" i="9"/>
  <c r="M971" i="9"/>
  <c r="N971" i="9" s="1"/>
  <c r="K971" i="9"/>
  <c r="L971" i="9" s="1"/>
  <c r="Q970" i="9"/>
  <c r="R970" i="9" s="1"/>
  <c r="P970" i="9"/>
  <c r="O970" i="9"/>
  <c r="N970" i="9"/>
  <c r="M970" i="9"/>
  <c r="K970" i="9"/>
  <c r="L970" i="9" s="1"/>
  <c r="Q969" i="9"/>
  <c r="R969" i="9" s="1"/>
  <c r="P969" i="9"/>
  <c r="O969" i="9"/>
  <c r="M969" i="9"/>
  <c r="N969" i="9" s="1"/>
  <c r="K969" i="9"/>
  <c r="L969" i="9" s="1"/>
  <c r="Q968" i="9"/>
  <c r="R968" i="9" s="1"/>
  <c r="P968" i="9"/>
  <c r="O968" i="9"/>
  <c r="N968" i="9"/>
  <c r="M968" i="9"/>
  <c r="K968" i="9"/>
  <c r="L968" i="9" s="1"/>
  <c r="Q967" i="9"/>
  <c r="R967" i="9" s="1"/>
  <c r="P967" i="9"/>
  <c r="O967" i="9"/>
  <c r="M967" i="9"/>
  <c r="N967" i="9" s="1"/>
  <c r="K967" i="9"/>
  <c r="L967" i="9" s="1"/>
  <c r="Q966" i="9"/>
  <c r="R966" i="9" s="1"/>
  <c r="P966" i="9"/>
  <c r="O966" i="9"/>
  <c r="N966" i="9"/>
  <c r="M966" i="9"/>
  <c r="K966" i="9"/>
  <c r="L966" i="9" s="1"/>
  <c r="K965" i="9"/>
  <c r="L965" i="9" s="1"/>
  <c r="S964" i="9"/>
  <c r="T964" i="9" s="1"/>
  <c r="R964" i="9"/>
  <c r="P964" i="9"/>
  <c r="O964" i="9"/>
  <c r="N964" i="9"/>
  <c r="M964" i="9"/>
  <c r="K964" i="9"/>
  <c r="L964" i="9" s="1"/>
  <c r="S963" i="9"/>
  <c r="T963" i="9" s="1"/>
  <c r="R963" i="9"/>
  <c r="O963" i="9"/>
  <c r="P963" i="9" s="1"/>
  <c r="M963" i="9"/>
  <c r="N963" i="9" s="1"/>
  <c r="K963" i="9"/>
  <c r="L963" i="9" s="1"/>
  <c r="T962" i="9"/>
  <c r="S962" i="9"/>
  <c r="R962" i="9"/>
  <c r="P962" i="9"/>
  <c r="O962" i="9"/>
  <c r="N962" i="9"/>
  <c r="M962" i="9"/>
  <c r="K962" i="9"/>
  <c r="L962" i="9" s="1"/>
  <c r="T961" i="9"/>
  <c r="S961" i="9"/>
  <c r="R961" i="9"/>
  <c r="O961" i="9"/>
  <c r="P961" i="9" s="1"/>
  <c r="N961" i="9"/>
  <c r="M961" i="9"/>
  <c r="K961" i="9"/>
  <c r="L961" i="9" s="1"/>
  <c r="S960" i="9"/>
  <c r="T960" i="9" s="1"/>
  <c r="R960" i="9"/>
  <c r="O960" i="9"/>
  <c r="P960" i="9" s="1"/>
  <c r="N960" i="9"/>
  <c r="M960" i="9"/>
  <c r="L960" i="9"/>
  <c r="K960" i="9"/>
  <c r="S959" i="9"/>
  <c r="T959" i="9" s="1"/>
  <c r="R959" i="9"/>
  <c r="P959" i="9"/>
  <c r="O959" i="9"/>
  <c r="M959" i="9"/>
  <c r="N959" i="9" s="1"/>
  <c r="K959" i="9"/>
  <c r="L959" i="9" s="1"/>
  <c r="S958" i="9"/>
  <c r="T958" i="9" s="1"/>
  <c r="R958" i="9"/>
  <c r="O958" i="9"/>
  <c r="P958" i="9" s="1"/>
  <c r="N958" i="9"/>
  <c r="M958" i="9"/>
  <c r="L958" i="9"/>
  <c r="K958" i="9"/>
  <c r="T957" i="9"/>
  <c r="S957" i="9"/>
  <c r="R957" i="9"/>
  <c r="P957" i="9"/>
  <c r="O957" i="9"/>
  <c r="M957" i="9"/>
  <c r="N957" i="9" s="1"/>
  <c r="K957" i="9"/>
  <c r="L957" i="9" s="1"/>
  <c r="T956" i="9"/>
  <c r="S956" i="9"/>
  <c r="R956" i="9"/>
  <c r="P956" i="9"/>
  <c r="O956" i="9"/>
  <c r="N956" i="9"/>
  <c r="M956" i="9"/>
  <c r="K956" i="9"/>
  <c r="L956" i="9" s="1"/>
  <c r="T955" i="9"/>
  <c r="S955" i="9"/>
  <c r="R955" i="9"/>
  <c r="O955" i="9"/>
  <c r="P955" i="9" s="1"/>
  <c r="M955" i="9"/>
  <c r="N955" i="9" s="1"/>
  <c r="K955" i="9"/>
  <c r="L955" i="9" s="1"/>
  <c r="Q954" i="9"/>
  <c r="R954" i="9" s="1"/>
  <c r="O954" i="9"/>
  <c r="P954" i="9" s="1"/>
  <c r="M954" i="9"/>
  <c r="N954" i="9" s="1"/>
  <c r="L954" i="9"/>
  <c r="K954" i="9"/>
  <c r="Q953" i="9"/>
  <c r="R953" i="9" s="1"/>
  <c r="O953" i="9"/>
  <c r="P953" i="9" s="1"/>
  <c r="M953" i="9"/>
  <c r="N953" i="9" s="1"/>
  <c r="K953" i="9"/>
  <c r="L953" i="9" s="1"/>
  <c r="R952" i="9"/>
  <c r="Q952" i="9"/>
  <c r="O952" i="9"/>
  <c r="P952" i="9" s="1"/>
  <c r="M952" i="9"/>
  <c r="N952" i="9" s="1"/>
  <c r="L952" i="9"/>
  <c r="K952" i="9"/>
  <c r="Q951" i="9"/>
  <c r="R951" i="9" s="1"/>
  <c r="O951" i="9"/>
  <c r="P951" i="9" s="1"/>
  <c r="M951" i="9"/>
  <c r="N951" i="9" s="1"/>
  <c r="K951" i="9"/>
  <c r="L951" i="9" s="1"/>
  <c r="R950" i="9"/>
  <c r="Q950" i="9"/>
  <c r="O950" i="9"/>
  <c r="P950" i="9" s="1"/>
  <c r="M950" i="9"/>
  <c r="N950" i="9" s="1"/>
  <c r="L950" i="9"/>
  <c r="K950" i="9"/>
  <c r="Q949" i="9"/>
  <c r="R949" i="9" s="1"/>
  <c r="O949" i="9"/>
  <c r="P949" i="9" s="1"/>
  <c r="M949" i="9"/>
  <c r="N949" i="9" s="1"/>
  <c r="K949" i="9"/>
  <c r="L949" i="9" s="1"/>
  <c r="R948" i="9"/>
  <c r="Q948" i="9"/>
  <c r="O948" i="9"/>
  <c r="P948" i="9" s="1"/>
  <c r="M948" i="9"/>
  <c r="N948" i="9" s="1"/>
  <c r="L948" i="9"/>
  <c r="K948" i="9"/>
  <c r="Q947" i="9"/>
  <c r="R947" i="9" s="1"/>
  <c r="O947" i="9"/>
  <c r="P947" i="9" s="1"/>
  <c r="M947" i="9"/>
  <c r="N947" i="9" s="1"/>
  <c r="K947" i="9"/>
  <c r="L947" i="9" s="1"/>
  <c r="Q946" i="9"/>
  <c r="R946" i="9" s="1"/>
  <c r="O946" i="9"/>
  <c r="P946" i="9" s="1"/>
  <c r="M946" i="9"/>
  <c r="N946" i="9" s="1"/>
  <c r="L946" i="9"/>
  <c r="K946" i="9"/>
  <c r="Q945" i="9"/>
  <c r="R945" i="9" s="1"/>
  <c r="O945" i="9"/>
  <c r="P945" i="9" s="1"/>
  <c r="M945" i="9"/>
  <c r="N945" i="9" s="1"/>
  <c r="K945" i="9"/>
  <c r="L945" i="9" s="1"/>
  <c r="R944" i="9"/>
  <c r="Q944" i="9"/>
  <c r="O944" i="9"/>
  <c r="P944" i="9" s="1"/>
  <c r="M944" i="9"/>
  <c r="N944" i="9" s="1"/>
  <c r="L944" i="9"/>
  <c r="K944" i="9"/>
  <c r="Q943" i="9"/>
  <c r="R943" i="9" s="1"/>
  <c r="O943" i="9"/>
  <c r="P943" i="9" s="1"/>
  <c r="M943" i="9"/>
  <c r="N943" i="9" s="1"/>
  <c r="K943" i="9"/>
  <c r="L943" i="9" s="1"/>
  <c r="R942" i="9"/>
  <c r="Q942" i="9"/>
  <c r="O942" i="9"/>
  <c r="P942" i="9" s="1"/>
  <c r="M942" i="9"/>
  <c r="N942" i="9" s="1"/>
  <c r="L942" i="9"/>
  <c r="K942" i="9"/>
  <c r="Q941" i="9"/>
  <c r="R941" i="9" s="1"/>
  <c r="O941" i="9"/>
  <c r="P941" i="9" s="1"/>
  <c r="M941" i="9"/>
  <c r="N941" i="9" s="1"/>
  <c r="K941" i="9"/>
  <c r="L941" i="9" s="1"/>
  <c r="R940" i="9"/>
  <c r="Q940" i="9"/>
  <c r="O940" i="9"/>
  <c r="P940" i="9" s="1"/>
  <c r="M940" i="9"/>
  <c r="N940" i="9" s="1"/>
  <c r="L940" i="9"/>
  <c r="K940" i="9"/>
  <c r="Q939" i="9"/>
  <c r="R939" i="9" s="1"/>
  <c r="O939" i="9"/>
  <c r="P939" i="9" s="1"/>
  <c r="M939" i="9"/>
  <c r="N939" i="9" s="1"/>
  <c r="K939" i="9"/>
  <c r="L939" i="9" s="1"/>
  <c r="Q938" i="9"/>
  <c r="R938" i="9" s="1"/>
  <c r="O938" i="9"/>
  <c r="P938" i="9" s="1"/>
  <c r="M938" i="9"/>
  <c r="N938" i="9" s="1"/>
  <c r="L938" i="9"/>
  <c r="K938" i="9"/>
  <c r="Q937" i="9"/>
  <c r="R937" i="9" s="1"/>
  <c r="O937" i="9"/>
  <c r="P937" i="9" s="1"/>
  <c r="M937" i="9"/>
  <c r="N937" i="9" s="1"/>
  <c r="K937" i="9"/>
  <c r="L937" i="9" s="1"/>
  <c r="R936" i="9"/>
  <c r="Q936" i="9"/>
  <c r="O936" i="9"/>
  <c r="P936" i="9" s="1"/>
  <c r="M936" i="9"/>
  <c r="N936" i="9" s="1"/>
  <c r="L936" i="9"/>
  <c r="K936" i="9"/>
  <c r="Q935" i="9"/>
  <c r="R935" i="9" s="1"/>
  <c r="O935" i="9"/>
  <c r="P935" i="9" s="1"/>
  <c r="M935" i="9"/>
  <c r="N935" i="9" s="1"/>
  <c r="K935" i="9"/>
  <c r="L935" i="9" s="1"/>
  <c r="R934" i="9"/>
  <c r="Q934" i="9"/>
  <c r="O934" i="9"/>
  <c r="P934" i="9" s="1"/>
  <c r="M934" i="9"/>
  <c r="N934" i="9" s="1"/>
  <c r="L934" i="9"/>
  <c r="K934" i="9"/>
  <c r="Q933" i="9"/>
  <c r="R933" i="9" s="1"/>
  <c r="O933" i="9"/>
  <c r="P933" i="9" s="1"/>
  <c r="M933" i="9"/>
  <c r="N933" i="9" s="1"/>
  <c r="K933" i="9"/>
  <c r="L933" i="9" s="1"/>
  <c r="R932" i="9"/>
  <c r="Q932" i="9"/>
  <c r="O932" i="9"/>
  <c r="P932" i="9" s="1"/>
  <c r="M932" i="9"/>
  <c r="N932" i="9" s="1"/>
  <c r="L932" i="9"/>
  <c r="K932" i="9"/>
  <c r="Q931" i="9"/>
  <c r="R931" i="9" s="1"/>
  <c r="O931" i="9"/>
  <c r="P931" i="9" s="1"/>
  <c r="M931" i="9"/>
  <c r="N931" i="9" s="1"/>
  <c r="K931" i="9"/>
  <c r="L931" i="9" s="1"/>
  <c r="Q930" i="9"/>
  <c r="R930" i="9" s="1"/>
  <c r="O930" i="9"/>
  <c r="P930" i="9" s="1"/>
  <c r="M930" i="9"/>
  <c r="N930" i="9" s="1"/>
  <c r="L930" i="9"/>
  <c r="K930" i="9"/>
  <c r="Q929" i="9"/>
  <c r="R929" i="9" s="1"/>
  <c r="O929" i="9"/>
  <c r="P929" i="9" s="1"/>
  <c r="M929" i="9"/>
  <c r="N929" i="9" s="1"/>
  <c r="K929" i="9"/>
  <c r="L929" i="9" s="1"/>
  <c r="R928" i="9"/>
  <c r="Q928" i="9"/>
  <c r="O928" i="9"/>
  <c r="P928" i="9" s="1"/>
  <c r="M928" i="9"/>
  <c r="N928" i="9" s="1"/>
  <c r="L928" i="9"/>
  <c r="K928" i="9"/>
  <c r="Q927" i="9"/>
  <c r="R927" i="9" s="1"/>
  <c r="O927" i="9"/>
  <c r="P927" i="9" s="1"/>
  <c r="M927" i="9"/>
  <c r="N927" i="9" s="1"/>
  <c r="K927" i="9"/>
  <c r="L927" i="9" s="1"/>
  <c r="R926" i="9"/>
  <c r="Q926" i="9"/>
  <c r="O926" i="9"/>
  <c r="P926" i="9" s="1"/>
  <c r="M926" i="9"/>
  <c r="N926" i="9" s="1"/>
  <c r="L926" i="9"/>
  <c r="K926" i="9"/>
  <c r="Q925" i="9"/>
  <c r="R925" i="9" s="1"/>
  <c r="O925" i="9"/>
  <c r="P925" i="9" s="1"/>
  <c r="M925" i="9"/>
  <c r="N925" i="9" s="1"/>
  <c r="K925" i="9"/>
  <c r="L925" i="9" s="1"/>
  <c r="R924" i="9"/>
  <c r="Q924" i="9"/>
  <c r="O924" i="9"/>
  <c r="P924" i="9" s="1"/>
  <c r="M924" i="9"/>
  <c r="N924" i="9" s="1"/>
  <c r="L924" i="9"/>
  <c r="K924" i="9"/>
  <c r="Q923" i="9"/>
  <c r="R923" i="9" s="1"/>
  <c r="O923" i="9"/>
  <c r="P923" i="9" s="1"/>
  <c r="M923" i="9"/>
  <c r="N923" i="9" s="1"/>
  <c r="K923" i="9"/>
  <c r="L923" i="9" s="1"/>
  <c r="Q922" i="9"/>
  <c r="R922" i="9" s="1"/>
  <c r="O922" i="9"/>
  <c r="P922" i="9" s="1"/>
  <c r="M922" i="9"/>
  <c r="N922" i="9" s="1"/>
  <c r="L922" i="9"/>
  <c r="K922" i="9"/>
  <c r="Q921" i="9"/>
  <c r="R921" i="9" s="1"/>
  <c r="O921" i="9"/>
  <c r="P921" i="9" s="1"/>
  <c r="M921" i="9"/>
  <c r="N921" i="9" s="1"/>
  <c r="K921" i="9"/>
  <c r="L921" i="9" s="1"/>
  <c r="R920" i="9"/>
  <c r="Q920" i="9"/>
  <c r="O920" i="9"/>
  <c r="P920" i="9" s="1"/>
  <c r="M920" i="9"/>
  <c r="N920" i="9" s="1"/>
  <c r="L920" i="9"/>
  <c r="K920" i="9"/>
  <c r="Q919" i="9"/>
  <c r="R919" i="9" s="1"/>
  <c r="O919" i="9"/>
  <c r="P919" i="9" s="1"/>
  <c r="M919" i="9"/>
  <c r="N919" i="9" s="1"/>
  <c r="K919" i="9"/>
  <c r="L919" i="9" s="1"/>
  <c r="R918" i="9"/>
  <c r="Q918" i="9"/>
  <c r="O918" i="9"/>
  <c r="P918" i="9" s="1"/>
  <c r="M918" i="9"/>
  <c r="N918" i="9" s="1"/>
  <c r="L918" i="9"/>
  <c r="K918" i="9"/>
  <c r="Q917" i="9"/>
  <c r="R917" i="9" s="1"/>
  <c r="O917" i="9"/>
  <c r="P917" i="9" s="1"/>
  <c r="M917" i="9"/>
  <c r="N917" i="9" s="1"/>
  <c r="K917" i="9"/>
  <c r="L917" i="9" s="1"/>
  <c r="R916" i="9"/>
  <c r="Q916" i="9"/>
  <c r="O916" i="9"/>
  <c r="P916" i="9" s="1"/>
  <c r="M916" i="9"/>
  <c r="N916" i="9" s="1"/>
  <c r="L916" i="9"/>
  <c r="K916" i="9"/>
  <c r="Q915" i="9"/>
  <c r="R915" i="9" s="1"/>
  <c r="O915" i="9"/>
  <c r="P915" i="9" s="1"/>
  <c r="M915" i="9"/>
  <c r="N915" i="9" s="1"/>
  <c r="K915" i="9"/>
  <c r="L915" i="9" s="1"/>
  <c r="Q914" i="9"/>
  <c r="R914" i="9" s="1"/>
  <c r="O914" i="9"/>
  <c r="P914" i="9" s="1"/>
  <c r="M914" i="9"/>
  <c r="N914" i="9" s="1"/>
  <c r="L914" i="9"/>
  <c r="K914" i="9"/>
  <c r="Q913" i="9"/>
  <c r="R913" i="9" s="1"/>
  <c r="O913" i="9"/>
  <c r="P913" i="9" s="1"/>
  <c r="M913" i="9"/>
  <c r="N913" i="9" s="1"/>
  <c r="K913" i="9"/>
  <c r="L913" i="9" s="1"/>
  <c r="R912" i="9"/>
  <c r="Q912" i="9"/>
  <c r="O912" i="9"/>
  <c r="P912" i="9" s="1"/>
  <c r="M912" i="9"/>
  <c r="N912" i="9" s="1"/>
  <c r="L912" i="9"/>
  <c r="K912" i="9"/>
  <c r="Q911" i="9"/>
  <c r="R911" i="9" s="1"/>
  <c r="O911" i="9"/>
  <c r="P911" i="9" s="1"/>
  <c r="M911" i="9"/>
  <c r="N911" i="9" s="1"/>
  <c r="K911" i="9"/>
  <c r="L911" i="9" s="1"/>
  <c r="R910" i="9"/>
  <c r="Q910" i="9"/>
  <c r="O910" i="9"/>
  <c r="P910" i="9" s="1"/>
  <c r="M910" i="9"/>
  <c r="N910" i="9" s="1"/>
  <c r="L910" i="9"/>
  <c r="K910" i="9"/>
  <c r="Q909" i="9"/>
  <c r="R909" i="9" s="1"/>
  <c r="O909" i="9"/>
  <c r="P909" i="9" s="1"/>
  <c r="M909" i="9"/>
  <c r="N909" i="9" s="1"/>
  <c r="K909" i="9"/>
  <c r="L909" i="9" s="1"/>
  <c r="R908" i="9"/>
  <c r="Q908" i="9"/>
  <c r="O908" i="9"/>
  <c r="P908" i="9" s="1"/>
  <c r="M908" i="9"/>
  <c r="N908" i="9" s="1"/>
  <c r="L908" i="9"/>
  <c r="K908" i="9"/>
  <c r="Q907" i="9"/>
  <c r="R907" i="9" s="1"/>
  <c r="O907" i="9"/>
  <c r="P907" i="9" s="1"/>
  <c r="M907" i="9"/>
  <c r="N907" i="9" s="1"/>
  <c r="K907" i="9"/>
  <c r="L907" i="9" s="1"/>
  <c r="Q906" i="9"/>
  <c r="R906" i="9" s="1"/>
  <c r="O906" i="9"/>
  <c r="P906" i="9" s="1"/>
  <c r="M906" i="9"/>
  <c r="N906" i="9" s="1"/>
  <c r="L906" i="9"/>
  <c r="K906" i="9"/>
  <c r="Q905" i="9"/>
  <c r="R905" i="9" s="1"/>
  <c r="O905" i="9"/>
  <c r="P905" i="9" s="1"/>
  <c r="M905" i="9"/>
  <c r="N905" i="9" s="1"/>
  <c r="K905" i="9"/>
  <c r="L905" i="9" s="1"/>
  <c r="R904" i="9"/>
  <c r="Q904" i="9"/>
  <c r="O904" i="9"/>
  <c r="P904" i="9" s="1"/>
  <c r="M904" i="9"/>
  <c r="N904" i="9" s="1"/>
  <c r="L904" i="9"/>
  <c r="K904" i="9"/>
  <c r="Q903" i="9"/>
  <c r="R903" i="9" s="1"/>
  <c r="O903" i="9"/>
  <c r="P903" i="9" s="1"/>
  <c r="M903" i="9"/>
  <c r="N903" i="9" s="1"/>
  <c r="K903" i="9"/>
  <c r="L903" i="9" s="1"/>
  <c r="R902" i="9"/>
  <c r="Q902" i="9"/>
  <c r="O902" i="9"/>
  <c r="P902" i="9" s="1"/>
  <c r="M902" i="9"/>
  <c r="N902" i="9" s="1"/>
  <c r="L902" i="9"/>
  <c r="K902" i="9"/>
  <c r="Q901" i="9"/>
  <c r="R901" i="9" s="1"/>
  <c r="O901" i="9"/>
  <c r="P901" i="9" s="1"/>
  <c r="M901" i="9"/>
  <c r="N901" i="9" s="1"/>
  <c r="K901" i="9"/>
  <c r="L901" i="9" s="1"/>
  <c r="R900" i="9"/>
  <c r="Q900" i="9"/>
  <c r="O900" i="9"/>
  <c r="P900" i="9" s="1"/>
  <c r="M900" i="9"/>
  <c r="N900" i="9" s="1"/>
  <c r="L900" i="9"/>
  <c r="K900" i="9"/>
  <c r="Q899" i="9"/>
  <c r="R899" i="9" s="1"/>
  <c r="O899" i="9"/>
  <c r="P899" i="9" s="1"/>
  <c r="M899" i="9"/>
  <c r="N899" i="9" s="1"/>
  <c r="K899" i="9"/>
  <c r="L899" i="9" s="1"/>
  <c r="Q898" i="9"/>
  <c r="R898" i="9" s="1"/>
  <c r="O898" i="9"/>
  <c r="P898" i="9" s="1"/>
  <c r="M898" i="9"/>
  <c r="N898" i="9" s="1"/>
  <c r="L898" i="9"/>
  <c r="K898" i="9"/>
  <c r="Q897" i="9"/>
  <c r="R897" i="9" s="1"/>
  <c r="O897" i="9"/>
  <c r="P897" i="9" s="1"/>
  <c r="M897" i="9"/>
  <c r="N897" i="9" s="1"/>
  <c r="K897" i="9"/>
  <c r="L897" i="9" s="1"/>
  <c r="R896" i="9"/>
  <c r="Q896" i="9"/>
  <c r="O896" i="9"/>
  <c r="P896" i="9" s="1"/>
  <c r="M896" i="9"/>
  <c r="N896" i="9" s="1"/>
  <c r="L896" i="9"/>
  <c r="K896" i="9"/>
  <c r="Q895" i="9"/>
  <c r="R895" i="9" s="1"/>
  <c r="O895" i="9"/>
  <c r="P895" i="9" s="1"/>
  <c r="M895" i="9"/>
  <c r="N895" i="9" s="1"/>
  <c r="K895" i="9"/>
  <c r="L895" i="9" s="1"/>
  <c r="R894" i="9"/>
  <c r="Q894" i="9"/>
  <c r="O894" i="9"/>
  <c r="P894" i="9" s="1"/>
  <c r="M894" i="9"/>
  <c r="N894" i="9" s="1"/>
  <c r="L894" i="9"/>
  <c r="K894" i="9"/>
  <c r="Q893" i="9"/>
  <c r="R893" i="9" s="1"/>
  <c r="O893" i="9"/>
  <c r="P893" i="9" s="1"/>
  <c r="M893" i="9"/>
  <c r="N893" i="9" s="1"/>
  <c r="K893" i="9"/>
  <c r="L893" i="9" s="1"/>
  <c r="R892" i="9"/>
  <c r="Q892" i="9"/>
  <c r="O892" i="9"/>
  <c r="P892" i="9" s="1"/>
  <c r="M892" i="9"/>
  <c r="N892" i="9" s="1"/>
  <c r="L892" i="9"/>
  <c r="K892" i="9"/>
  <c r="Q891" i="9"/>
  <c r="R891" i="9" s="1"/>
  <c r="O891" i="9"/>
  <c r="P891" i="9" s="1"/>
  <c r="M891" i="9"/>
  <c r="N891" i="9" s="1"/>
  <c r="K891" i="9"/>
  <c r="L891" i="9" s="1"/>
  <c r="Q890" i="9"/>
  <c r="R890" i="9" s="1"/>
  <c r="O890" i="9"/>
  <c r="P890" i="9" s="1"/>
  <c r="M890" i="9"/>
  <c r="N890" i="9" s="1"/>
  <c r="L890" i="9"/>
  <c r="K890" i="9"/>
  <c r="Q889" i="9"/>
  <c r="R889" i="9" s="1"/>
  <c r="O889" i="9"/>
  <c r="P889" i="9" s="1"/>
  <c r="M889" i="9"/>
  <c r="N889" i="9" s="1"/>
  <c r="K889" i="9"/>
  <c r="L889" i="9" s="1"/>
  <c r="R888" i="9"/>
  <c r="Q888" i="9"/>
  <c r="O888" i="9"/>
  <c r="P888" i="9" s="1"/>
  <c r="M888" i="9"/>
  <c r="N888" i="9" s="1"/>
  <c r="L888" i="9"/>
  <c r="K888" i="9"/>
  <c r="Q887" i="9"/>
  <c r="R887" i="9" s="1"/>
  <c r="O887" i="9"/>
  <c r="P887" i="9" s="1"/>
  <c r="M887" i="9"/>
  <c r="N887" i="9" s="1"/>
  <c r="K887" i="9"/>
  <c r="L887" i="9" s="1"/>
  <c r="R886" i="9"/>
  <c r="Q886" i="9"/>
  <c r="O886" i="9"/>
  <c r="P886" i="9" s="1"/>
  <c r="M886" i="9"/>
  <c r="N886" i="9" s="1"/>
  <c r="L886" i="9"/>
  <c r="K886" i="9"/>
  <c r="Q885" i="9"/>
  <c r="R885" i="9" s="1"/>
  <c r="O885" i="9"/>
  <c r="P885" i="9" s="1"/>
  <c r="M885" i="9"/>
  <c r="N885" i="9" s="1"/>
  <c r="K885" i="9"/>
  <c r="L885" i="9" s="1"/>
  <c r="R884" i="9"/>
  <c r="Q884" i="9"/>
  <c r="O884" i="9"/>
  <c r="P884" i="9" s="1"/>
  <c r="M884" i="9"/>
  <c r="N884" i="9" s="1"/>
  <c r="L884" i="9"/>
  <c r="K884" i="9"/>
  <c r="Q883" i="9"/>
  <c r="R883" i="9" s="1"/>
  <c r="O883" i="9"/>
  <c r="P883" i="9" s="1"/>
  <c r="M883" i="9"/>
  <c r="N883" i="9" s="1"/>
  <c r="K883" i="9"/>
  <c r="L883" i="9" s="1"/>
  <c r="Q882" i="9"/>
  <c r="R882" i="9" s="1"/>
  <c r="O882" i="9"/>
  <c r="P882" i="9" s="1"/>
  <c r="M882" i="9"/>
  <c r="N882" i="9" s="1"/>
  <c r="L882" i="9"/>
  <c r="K882" i="9"/>
  <c r="Q881" i="9"/>
  <c r="R881" i="9" s="1"/>
  <c r="O881" i="9"/>
  <c r="P881" i="9" s="1"/>
  <c r="M881" i="9"/>
  <c r="N881" i="9" s="1"/>
  <c r="K881" i="9"/>
  <c r="L881" i="9" s="1"/>
  <c r="R880" i="9"/>
  <c r="Q880" i="9"/>
  <c r="O880" i="9"/>
  <c r="P880" i="9" s="1"/>
  <c r="M880" i="9"/>
  <c r="N880" i="9" s="1"/>
  <c r="L880" i="9"/>
  <c r="K880" i="9"/>
  <c r="Q879" i="9"/>
  <c r="R879" i="9" s="1"/>
  <c r="O879" i="9"/>
  <c r="P879" i="9" s="1"/>
  <c r="M879" i="9"/>
  <c r="N879" i="9" s="1"/>
  <c r="K879" i="9"/>
  <c r="L879" i="9" s="1"/>
  <c r="R878" i="9"/>
  <c r="Q878" i="9"/>
  <c r="O878" i="9"/>
  <c r="P878" i="9" s="1"/>
  <c r="M878" i="9"/>
  <c r="N878" i="9" s="1"/>
  <c r="L878" i="9"/>
  <c r="K878" i="9"/>
  <c r="Q877" i="9"/>
  <c r="R877" i="9" s="1"/>
  <c r="O877" i="9"/>
  <c r="P877" i="9" s="1"/>
  <c r="M877" i="9"/>
  <c r="N877" i="9" s="1"/>
  <c r="K877" i="9"/>
  <c r="L877" i="9" s="1"/>
  <c r="R876" i="9"/>
  <c r="Q876" i="9"/>
  <c r="O876" i="9"/>
  <c r="P876" i="9" s="1"/>
  <c r="M876" i="9"/>
  <c r="N876" i="9" s="1"/>
  <c r="L876" i="9"/>
  <c r="K876" i="9"/>
  <c r="Q875" i="9"/>
  <c r="R875" i="9" s="1"/>
  <c r="O875" i="9"/>
  <c r="P875" i="9" s="1"/>
  <c r="M875" i="9"/>
  <c r="N875" i="9" s="1"/>
  <c r="K875" i="9"/>
  <c r="L875" i="9" s="1"/>
  <c r="Q874" i="9"/>
  <c r="R874" i="9" s="1"/>
  <c r="O874" i="9"/>
  <c r="P874" i="9" s="1"/>
  <c r="M874" i="9"/>
  <c r="N874" i="9" s="1"/>
  <c r="L874" i="9"/>
  <c r="K874" i="9"/>
  <c r="Q873" i="9"/>
  <c r="R873" i="9" s="1"/>
  <c r="O873" i="9"/>
  <c r="P873" i="9" s="1"/>
  <c r="M873" i="9"/>
  <c r="N873" i="9" s="1"/>
  <c r="K873" i="9"/>
  <c r="L873" i="9" s="1"/>
  <c r="R872" i="9"/>
  <c r="Q872" i="9"/>
  <c r="O872" i="9"/>
  <c r="P872" i="9" s="1"/>
  <c r="M872" i="9"/>
  <c r="N872" i="9" s="1"/>
  <c r="L872" i="9"/>
  <c r="K872" i="9"/>
  <c r="Q871" i="9"/>
  <c r="R871" i="9" s="1"/>
  <c r="O871" i="9"/>
  <c r="P871" i="9" s="1"/>
  <c r="M871" i="9"/>
  <c r="N871" i="9" s="1"/>
  <c r="K871" i="9"/>
  <c r="L871" i="9" s="1"/>
  <c r="R870" i="9"/>
  <c r="Q870" i="9"/>
  <c r="O870" i="9"/>
  <c r="P870" i="9" s="1"/>
  <c r="M870" i="9"/>
  <c r="N870" i="9" s="1"/>
  <c r="L870" i="9"/>
  <c r="K870" i="9"/>
  <c r="Q869" i="9"/>
  <c r="R869" i="9" s="1"/>
  <c r="O869" i="9"/>
  <c r="P869" i="9" s="1"/>
  <c r="M869" i="9"/>
  <c r="N869" i="9" s="1"/>
  <c r="K869" i="9"/>
  <c r="L869" i="9" s="1"/>
  <c r="R868" i="9"/>
  <c r="Q868" i="9"/>
  <c r="O868" i="9"/>
  <c r="P868" i="9" s="1"/>
  <c r="M868" i="9"/>
  <c r="N868" i="9" s="1"/>
  <c r="L868" i="9"/>
  <c r="K868" i="9"/>
  <c r="Q867" i="9"/>
  <c r="R867" i="9" s="1"/>
  <c r="O867" i="9"/>
  <c r="P867" i="9" s="1"/>
  <c r="M867" i="9"/>
  <c r="N867" i="9" s="1"/>
  <c r="K867" i="9"/>
  <c r="L867" i="9" s="1"/>
  <c r="Q866" i="9"/>
  <c r="R866" i="9" s="1"/>
  <c r="O866" i="9"/>
  <c r="P866" i="9" s="1"/>
  <c r="M866" i="9"/>
  <c r="N866" i="9" s="1"/>
  <c r="L866" i="9"/>
  <c r="K866" i="9"/>
  <c r="Q865" i="9"/>
  <c r="R865" i="9" s="1"/>
  <c r="O865" i="9"/>
  <c r="P865" i="9" s="1"/>
  <c r="M865" i="9"/>
  <c r="N865" i="9" s="1"/>
  <c r="K865" i="9"/>
  <c r="L865" i="9" s="1"/>
  <c r="R864" i="9"/>
  <c r="Q864" i="9"/>
  <c r="O864" i="9"/>
  <c r="P864" i="9" s="1"/>
  <c r="M864" i="9"/>
  <c r="N864" i="9" s="1"/>
  <c r="L864" i="9"/>
  <c r="K864" i="9"/>
  <c r="Q863" i="9"/>
  <c r="R863" i="9" s="1"/>
  <c r="O863" i="9"/>
  <c r="P863" i="9" s="1"/>
  <c r="M863" i="9"/>
  <c r="N863" i="9" s="1"/>
  <c r="K863" i="9"/>
  <c r="L863" i="9" s="1"/>
  <c r="R862" i="9"/>
  <c r="Q862" i="9"/>
  <c r="O862" i="9"/>
  <c r="P862" i="9" s="1"/>
  <c r="M862" i="9"/>
  <c r="N862" i="9" s="1"/>
  <c r="L862" i="9"/>
  <c r="K862" i="9"/>
  <c r="Q861" i="9"/>
  <c r="R861" i="9" s="1"/>
  <c r="O861" i="9"/>
  <c r="P861" i="9" s="1"/>
  <c r="M861" i="9"/>
  <c r="N861" i="9" s="1"/>
  <c r="K861" i="9"/>
  <c r="L861" i="9" s="1"/>
  <c r="R860" i="9"/>
  <c r="Q860" i="9"/>
  <c r="O860" i="9"/>
  <c r="P860" i="9" s="1"/>
  <c r="M860" i="9"/>
  <c r="N860" i="9" s="1"/>
  <c r="L860" i="9"/>
  <c r="K860" i="9"/>
  <c r="Q859" i="9"/>
  <c r="R859" i="9" s="1"/>
  <c r="O859" i="9"/>
  <c r="P859" i="9" s="1"/>
  <c r="M859" i="9"/>
  <c r="N859" i="9" s="1"/>
  <c r="K859" i="9"/>
  <c r="L859" i="9" s="1"/>
  <c r="Q858" i="9"/>
  <c r="R858" i="9" s="1"/>
  <c r="O858" i="9"/>
  <c r="P858" i="9" s="1"/>
  <c r="M858" i="9"/>
  <c r="N858" i="9" s="1"/>
  <c r="L858" i="9"/>
  <c r="K858" i="9"/>
  <c r="Q857" i="9"/>
  <c r="R857" i="9" s="1"/>
  <c r="O857" i="9"/>
  <c r="P857" i="9" s="1"/>
  <c r="M857" i="9"/>
  <c r="N857" i="9" s="1"/>
  <c r="K857" i="9"/>
  <c r="L857" i="9" s="1"/>
  <c r="R856" i="9"/>
  <c r="Q856" i="9"/>
  <c r="O856" i="9"/>
  <c r="P856" i="9" s="1"/>
  <c r="M856" i="9"/>
  <c r="N856" i="9" s="1"/>
  <c r="L856" i="9"/>
  <c r="K856" i="9"/>
  <c r="Q855" i="9"/>
  <c r="R855" i="9" s="1"/>
  <c r="O855" i="9"/>
  <c r="P855" i="9" s="1"/>
  <c r="M855" i="9"/>
  <c r="N855" i="9" s="1"/>
  <c r="K855" i="9"/>
  <c r="L855" i="9" s="1"/>
  <c r="R854" i="9"/>
  <c r="Q854" i="9"/>
  <c r="O854" i="9"/>
  <c r="P854" i="9" s="1"/>
  <c r="M854" i="9"/>
  <c r="N854" i="9" s="1"/>
  <c r="L854" i="9"/>
  <c r="K854" i="9"/>
  <c r="Q853" i="9"/>
  <c r="R853" i="9" s="1"/>
  <c r="O853" i="9"/>
  <c r="P853" i="9" s="1"/>
  <c r="M853" i="9"/>
  <c r="N853" i="9" s="1"/>
  <c r="K853" i="9"/>
  <c r="L853" i="9" s="1"/>
  <c r="R852" i="9"/>
  <c r="Q852" i="9"/>
  <c r="O852" i="9"/>
  <c r="P852" i="9" s="1"/>
  <c r="M852" i="9"/>
  <c r="N852" i="9" s="1"/>
  <c r="L852" i="9"/>
  <c r="K852" i="9"/>
  <c r="Q851" i="9"/>
  <c r="R851" i="9" s="1"/>
  <c r="O851" i="9"/>
  <c r="P851" i="9" s="1"/>
  <c r="M851" i="9"/>
  <c r="N851" i="9" s="1"/>
  <c r="K851" i="9"/>
  <c r="L851" i="9" s="1"/>
  <c r="Q850" i="9"/>
  <c r="R850" i="9" s="1"/>
  <c r="O850" i="9"/>
  <c r="P850" i="9" s="1"/>
  <c r="M850" i="9"/>
  <c r="N850" i="9" s="1"/>
  <c r="L850" i="9"/>
  <c r="K850" i="9"/>
  <c r="Q849" i="9"/>
  <c r="R849" i="9" s="1"/>
  <c r="O849" i="9"/>
  <c r="P849" i="9" s="1"/>
  <c r="M849" i="9"/>
  <c r="N849" i="9" s="1"/>
  <c r="K849" i="9"/>
  <c r="L849" i="9" s="1"/>
  <c r="R848" i="9"/>
  <c r="Q848" i="9"/>
  <c r="O848" i="9"/>
  <c r="P848" i="9" s="1"/>
  <c r="M848" i="9"/>
  <c r="N848" i="9" s="1"/>
  <c r="L848" i="9"/>
  <c r="K848" i="9"/>
  <c r="Q847" i="9"/>
  <c r="R847" i="9" s="1"/>
  <c r="O847" i="9"/>
  <c r="P847" i="9" s="1"/>
  <c r="M847" i="9"/>
  <c r="N847" i="9" s="1"/>
  <c r="K847" i="9"/>
  <c r="L847" i="9" s="1"/>
  <c r="R846" i="9"/>
  <c r="Q846" i="9"/>
  <c r="O846" i="9"/>
  <c r="P846" i="9" s="1"/>
  <c r="M846" i="9"/>
  <c r="N846" i="9" s="1"/>
  <c r="L846" i="9"/>
  <c r="K846" i="9"/>
  <c r="Q845" i="9"/>
  <c r="R845" i="9" s="1"/>
  <c r="O845" i="9"/>
  <c r="P845" i="9" s="1"/>
  <c r="M845" i="9"/>
  <c r="N845" i="9" s="1"/>
  <c r="K845" i="9"/>
  <c r="L845" i="9" s="1"/>
  <c r="R844" i="9"/>
  <c r="Q844" i="9"/>
  <c r="O844" i="9"/>
  <c r="P844" i="9" s="1"/>
  <c r="M844" i="9"/>
  <c r="N844" i="9" s="1"/>
  <c r="L844" i="9"/>
  <c r="K844" i="9"/>
  <c r="Q843" i="9"/>
  <c r="R843" i="9" s="1"/>
  <c r="O843" i="9"/>
  <c r="P843" i="9" s="1"/>
  <c r="M843" i="9"/>
  <c r="N843" i="9" s="1"/>
  <c r="K843" i="9"/>
  <c r="L843" i="9" s="1"/>
  <c r="Q842" i="9"/>
  <c r="R842" i="9" s="1"/>
  <c r="O842" i="9"/>
  <c r="P842" i="9" s="1"/>
  <c r="M842" i="9"/>
  <c r="N842" i="9" s="1"/>
  <c r="L842" i="9"/>
  <c r="K842" i="9"/>
  <c r="Q841" i="9"/>
  <c r="R841" i="9" s="1"/>
  <c r="O841" i="9"/>
  <c r="P841" i="9" s="1"/>
  <c r="M841" i="9"/>
  <c r="N841" i="9" s="1"/>
  <c r="K841" i="9"/>
  <c r="L841" i="9" s="1"/>
  <c r="R840" i="9"/>
  <c r="Q840" i="9"/>
  <c r="O840" i="9"/>
  <c r="P840" i="9" s="1"/>
  <c r="M840" i="9"/>
  <c r="N840" i="9" s="1"/>
  <c r="L840" i="9"/>
  <c r="K840" i="9"/>
  <c r="Q839" i="9"/>
  <c r="R839" i="9" s="1"/>
  <c r="O839" i="9"/>
  <c r="P839" i="9" s="1"/>
  <c r="M839" i="9"/>
  <c r="N839" i="9" s="1"/>
  <c r="K839" i="9"/>
  <c r="L839" i="9" s="1"/>
  <c r="R838" i="9"/>
  <c r="Q838" i="9"/>
  <c r="O838" i="9"/>
  <c r="P838" i="9" s="1"/>
  <c r="M838" i="9"/>
  <c r="N838" i="9" s="1"/>
  <c r="L838" i="9"/>
  <c r="K838" i="9"/>
  <c r="Q837" i="9"/>
  <c r="R837" i="9" s="1"/>
  <c r="O837" i="9"/>
  <c r="P837" i="9" s="1"/>
  <c r="M837" i="9"/>
  <c r="N837" i="9" s="1"/>
  <c r="K837" i="9"/>
  <c r="L837" i="9" s="1"/>
  <c r="R836" i="9"/>
  <c r="Q836" i="9"/>
  <c r="O836" i="9"/>
  <c r="P836" i="9" s="1"/>
  <c r="M836" i="9"/>
  <c r="N836" i="9" s="1"/>
  <c r="L836" i="9"/>
  <c r="K836" i="9"/>
  <c r="Q835" i="9"/>
  <c r="R835" i="9" s="1"/>
  <c r="O835" i="9"/>
  <c r="P835" i="9" s="1"/>
  <c r="M835" i="9"/>
  <c r="N835" i="9" s="1"/>
  <c r="K835" i="9"/>
  <c r="L835" i="9" s="1"/>
  <c r="Q834" i="9"/>
  <c r="R834" i="9" s="1"/>
  <c r="O834" i="9"/>
  <c r="P834" i="9" s="1"/>
  <c r="M834" i="9"/>
  <c r="N834" i="9" s="1"/>
  <c r="L834" i="9"/>
  <c r="K834" i="9"/>
  <c r="Q833" i="9"/>
  <c r="R833" i="9" s="1"/>
  <c r="O833" i="9"/>
  <c r="P833" i="9" s="1"/>
  <c r="M833" i="9"/>
  <c r="N833" i="9" s="1"/>
  <c r="K833" i="9"/>
  <c r="L833" i="9" s="1"/>
  <c r="R832" i="9"/>
  <c r="Q832" i="9"/>
  <c r="O832" i="9"/>
  <c r="P832" i="9" s="1"/>
  <c r="M832" i="9"/>
  <c r="N832" i="9" s="1"/>
  <c r="L832" i="9"/>
  <c r="K832" i="9"/>
  <c r="Q831" i="9"/>
  <c r="R831" i="9" s="1"/>
  <c r="O831" i="9"/>
  <c r="P831" i="9" s="1"/>
  <c r="M831" i="9"/>
  <c r="N831" i="9" s="1"/>
  <c r="K831" i="9"/>
  <c r="L831" i="9" s="1"/>
  <c r="R830" i="9"/>
  <c r="Q830" i="9"/>
  <c r="O830" i="9"/>
  <c r="P830" i="9" s="1"/>
  <c r="M830" i="9"/>
  <c r="N830" i="9" s="1"/>
  <c r="L830" i="9"/>
  <c r="K830" i="9"/>
  <c r="Q829" i="9"/>
  <c r="R829" i="9" s="1"/>
  <c r="O829" i="9"/>
  <c r="P829" i="9" s="1"/>
  <c r="M829" i="9"/>
  <c r="N829" i="9" s="1"/>
  <c r="K829" i="9"/>
  <c r="L829" i="9" s="1"/>
  <c r="R828" i="9"/>
  <c r="Q828" i="9"/>
  <c r="O828" i="9"/>
  <c r="P828" i="9" s="1"/>
  <c r="M828" i="9"/>
  <c r="N828" i="9" s="1"/>
  <c r="L828" i="9"/>
  <c r="K828" i="9"/>
  <c r="Q827" i="9"/>
  <c r="R827" i="9" s="1"/>
  <c r="O827" i="9"/>
  <c r="P827" i="9" s="1"/>
  <c r="M827" i="9"/>
  <c r="N827" i="9" s="1"/>
  <c r="K827" i="9"/>
  <c r="L827" i="9" s="1"/>
  <c r="Q826" i="9"/>
  <c r="R826" i="9" s="1"/>
  <c r="O826" i="9"/>
  <c r="P826" i="9" s="1"/>
  <c r="M826" i="9"/>
  <c r="N826" i="9" s="1"/>
  <c r="L826" i="9"/>
  <c r="K826" i="9"/>
  <c r="Q825" i="9"/>
  <c r="R825" i="9" s="1"/>
  <c r="O825" i="9"/>
  <c r="P825" i="9" s="1"/>
  <c r="M825" i="9"/>
  <c r="N825" i="9" s="1"/>
  <c r="K825" i="9"/>
  <c r="L825" i="9" s="1"/>
  <c r="R824" i="9"/>
  <c r="Q824" i="9"/>
  <c r="O824" i="9"/>
  <c r="P824" i="9" s="1"/>
  <c r="M824" i="9"/>
  <c r="N824" i="9" s="1"/>
  <c r="L824" i="9"/>
  <c r="K824" i="9"/>
  <c r="Q823" i="9"/>
  <c r="R823" i="9" s="1"/>
  <c r="O823" i="9"/>
  <c r="P823" i="9" s="1"/>
  <c r="M823" i="9"/>
  <c r="N823" i="9" s="1"/>
  <c r="K823" i="9"/>
  <c r="L823" i="9" s="1"/>
  <c r="R822" i="9"/>
  <c r="Q822" i="9"/>
  <c r="O822" i="9"/>
  <c r="P822" i="9" s="1"/>
  <c r="M822" i="9"/>
  <c r="N822" i="9" s="1"/>
  <c r="L822" i="9"/>
  <c r="K822" i="9"/>
  <c r="Q821" i="9"/>
  <c r="R821" i="9" s="1"/>
  <c r="O821" i="9"/>
  <c r="P821" i="9" s="1"/>
  <c r="M821" i="9"/>
  <c r="N821" i="9" s="1"/>
  <c r="K821" i="9"/>
  <c r="L821" i="9" s="1"/>
  <c r="R820" i="9"/>
  <c r="Q820" i="9"/>
  <c r="O820" i="9"/>
  <c r="P820" i="9" s="1"/>
  <c r="M820" i="9"/>
  <c r="N820" i="9" s="1"/>
  <c r="L820" i="9"/>
  <c r="K820" i="9"/>
  <c r="Q819" i="9"/>
  <c r="R819" i="9" s="1"/>
  <c r="O819" i="9"/>
  <c r="P819" i="9" s="1"/>
  <c r="M819" i="9"/>
  <c r="N819" i="9" s="1"/>
  <c r="K819" i="9"/>
  <c r="L819" i="9" s="1"/>
  <c r="Q818" i="9"/>
  <c r="R818" i="9" s="1"/>
  <c r="O818" i="9"/>
  <c r="P818" i="9" s="1"/>
  <c r="M818" i="9"/>
  <c r="N818" i="9" s="1"/>
  <c r="L818" i="9"/>
  <c r="K818" i="9"/>
  <c r="Q817" i="9"/>
  <c r="R817" i="9" s="1"/>
  <c r="O817" i="9"/>
  <c r="P817" i="9" s="1"/>
  <c r="M817" i="9"/>
  <c r="N817" i="9" s="1"/>
  <c r="K817" i="9"/>
  <c r="L817" i="9" s="1"/>
  <c r="L816" i="9"/>
  <c r="K816" i="9"/>
  <c r="S815" i="9"/>
  <c r="T815" i="9" s="1"/>
  <c r="R815" i="9"/>
  <c r="P815" i="9"/>
  <c r="O815" i="9"/>
  <c r="M815" i="9"/>
  <c r="N815" i="9" s="1"/>
  <c r="L815" i="9"/>
  <c r="K815" i="9"/>
  <c r="T814" i="9"/>
  <c r="S814" i="9"/>
  <c r="R814" i="9"/>
  <c r="P814" i="9"/>
  <c r="O814" i="9"/>
  <c r="N814" i="9"/>
  <c r="M814" i="9"/>
  <c r="K814" i="9"/>
  <c r="L814" i="9" s="1"/>
  <c r="S813" i="9"/>
  <c r="T813" i="9" s="1"/>
  <c r="R813" i="9"/>
  <c r="O813" i="9"/>
  <c r="P813" i="9" s="1"/>
  <c r="N813" i="9"/>
  <c r="M813" i="9"/>
  <c r="L813" i="9"/>
  <c r="K813" i="9"/>
  <c r="S812" i="9"/>
  <c r="T812" i="9" s="1"/>
  <c r="R812" i="9"/>
  <c r="P812" i="9"/>
  <c r="O812" i="9"/>
  <c r="M812" i="9"/>
  <c r="N812" i="9" s="1"/>
  <c r="K812" i="9"/>
  <c r="L812" i="9" s="1"/>
  <c r="S811" i="9"/>
  <c r="T811" i="9" s="1"/>
  <c r="R811" i="9"/>
  <c r="P811" i="9"/>
  <c r="O811" i="9"/>
  <c r="N811" i="9"/>
  <c r="M811" i="9"/>
  <c r="L811" i="9"/>
  <c r="K811" i="9"/>
  <c r="S810" i="9"/>
  <c r="T810" i="9" s="1"/>
  <c r="R810" i="9"/>
  <c r="O810" i="9"/>
  <c r="P810" i="9" s="1"/>
  <c r="M810" i="9"/>
  <c r="N810" i="9" s="1"/>
  <c r="L810" i="9"/>
  <c r="K810" i="9"/>
  <c r="T809" i="9"/>
  <c r="S809" i="9"/>
  <c r="R809" i="9"/>
  <c r="P809" i="9"/>
  <c r="O809" i="9"/>
  <c r="M809" i="9"/>
  <c r="N809" i="9" s="1"/>
  <c r="L809" i="9"/>
  <c r="K809" i="9"/>
  <c r="T808" i="9"/>
  <c r="S808" i="9"/>
  <c r="R808" i="9"/>
  <c r="O808" i="9"/>
  <c r="P808" i="9" s="1"/>
  <c r="M808" i="9"/>
  <c r="N808" i="9" s="1"/>
  <c r="K808" i="9"/>
  <c r="L808" i="9" s="1"/>
  <c r="S807" i="9"/>
  <c r="T807" i="9" s="1"/>
  <c r="R807" i="9"/>
  <c r="O807" i="9"/>
  <c r="P807" i="9" s="1"/>
  <c r="M807" i="9"/>
  <c r="N807" i="9" s="1"/>
  <c r="L807" i="9"/>
  <c r="K807" i="9"/>
  <c r="T806" i="9"/>
  <c r="S806" i="9"/>
  <c r="R806" i="9"/>
  <c r="P806" i="9"/>
  <c r="O806" i="9"/>
  <c r="N806" i="9"/>
  <c r="M806" i="9"/>
  <c r="K806" i="9"/>
  <c r="L806" i="9" s="1"/>
  <c r="S805" i="9"/>
  <c r="T805" i="9" s="1"/>
  <c r="R805" i="9"/>
  <c r="P805" i="9"/>
  <c r="O805" i="9"/>
  <c r="N805" i="9"/>
  <c r="M805" i="9"/>
  <c r="L805" i="9"/>
  <c r="K805" i="9"/>
  <c r="Q804" i="9"/>
  <c r="R804" i="9" s="1"/>
  <c r="O804" i="9"/>
  <c r="P804" i="9" s="1"/>
  <c r="N804" i="9"/>
  <c r="M804" i="9"/>
  <c r="L804" i="9"/>
  <c r="K804" i="9"/>
  <c r="Q803" i="9"/>
  <c r="R803" i="9" s="1"/>
  <c r="P803" i="9"/>
  <c r="O803" i="9"/>
  <c r="N803" i="9"/>
  <c r="M803" i="9"/>
  <c r="L803" i="9"/>
  <c r="K803" i="9"/>
  <c r="Q802" i="9"/>
  <c r="R802" i="9" s="1"/>
  <c r="O802" i="9"/>
  <c r="P802" i="9" s="1"/>
  <c r="N802" i="9"/>
  <c r="M802" i="9"/>
  <c r="L802" i="9"/>
  <c r="K802" i="9"/>
  <c r="Q801" i="9"/>
  <c r="R801" i="9" s="1"/>
  <c r="P801" i="9"/>
  <c r="O801" i="9"/>
  <c r="N801" i="9"/>
  <c r="M801" i="9"/>
  <c r="L801" i="9"/>
  <c r="K801" i="9"/>
  <c r="Q800" i="9"/>
  <c r="R800" i="9" s="1"/>
  <c r="P800" i="9"/>
  <c r="O800" i="9"/>
  <c r="N800" i="9"/>
  <c r="M800" i="9"/>
  <c r="L800" i="9"/>
  <c r="K800" i="9"/>
  <c r="Q799" i="9"/>
  <c r="R799" i="9" s="1"/>
  <c r="P799" i="9"/>
  <c r="O799" i="9"/>
  <c r="N799" i="9"/>
  <c r="M799" i="9"/>
  <c r="L799" i="9"/>
  <c r="K799" i="9"/>
  <c r="Q798" i="9"/>
  <c r="R798" i="9" s="1"/>
  <c r="O798" i="9"/>
  <c r="P798" i="9" s="1"/>
  <c r="N798" i="9"/>
  <c r="M798" i="9"/>
  <c r="L798" i="9"/>
  <c r="K798" i="9"/>
  <c r="Q797" i="9"/>
  <c r="R797" i="9" s="1"/>
  <c r="P797" i="9"/>
  <c r="O797" i="9"/>
  <c r="N797" i="9"/>
  <c r="M797" i="9"/>
  <c r="L797" i="9"/>
  <c r="K797" i="9"/>
  <c r="Q796" i="9"/>
  <c r="R796" i="9" s="1"/>
  <c r="O796" i="9"/>
  <c r="P796" i="9" s="1"/>
  <c r="N796" i="9"/>
  <c r="M796" i="9"/>
  <c r="L796" i="9"/>
  <c r="K796" i="9"/>
  <c r="Q795" i="9"/>
  <c r="R795" i="9" s="1"/>
  <c r="P795" i="9"/>
  <c r="O795" i="9"/>
  <c r="N795" i="9"/>
  <c r="M795" i="9"/>
  <c r="L795" i="9"/>
  <c r="K795" i="9"/>
  <c r="Q794" i="9"/>
  <c r="R794" i="9" s="1"/>
  <c r="O794" i="9"/>
  <c r="P794" i="9" s="1"/>
  <c r="N794" i="9"/>
  <c r="M794" i="9"/>
  <c r="L794" i="9"/>
  <c r="K794" i="9"/>
  <c r="Q793" i="9"/>
  <c r="R793" i="9" s="1"/>
  <c r="P793" i="9"/>
  <c r="O793" i="9"/>
  <c r="N793" i="9"/>
  <c r="M793" i="9"/>
  <c r="L793" i="9"/>
  <c r="K793" i="9"/>
  <c r="Q792" i="9"/>
  <c r="R792" i="9" s="1"/>
  <c r="P792" i="9"/>
  <c r="O792" i="9"/>
  <c r="N792" i="9"/>
  <c r="M792" i="9"/>
  <c r="L792" i="9"/>
  <c r="K792" i="9"/>
  <c r="Q791" i="9"/>
  <c r="R791" i="9" s="1"/>
  <c r="P791" i="9"/>
  <c r="O791" i="9"/>
  <c r="N791" i="9"/>
  <c r="M791" i="9"/>
  <c r="L791" i="9"/>
  <c r="K791" i="9"/>
  <c r="Q790" i="9"/>
  <c r="R790" i="9" s="1"/>
  <c r="O790" i="9"/>
  <c r="P790" i="9" s="1"/>
  <c r="N790" i="9"/>
  <c r="M790" i="9"/>
  <c r="L790" i="9"/>
  <c r="K790" i="9"/>
  <c r="Q789" i="9"/>
  <c r="R789" i="9" s="1"/>
  <c r="P789" i="9"/>
  <c r="O789" i="9"/>
  <c r="N789" i="9"/>
  <c r="M789" i="9"/>
  <c r="L789" i="9"/>
  <c r="K789" i="9"/>
  <c r="Q788" i="9"/>
  <c r="R788" i="9" s="1"/>
  <c r="O788" i="9"/>
  <c r="P788" i="9" s="1"/>
  <c r="N788" i="9"/>
  <c r="M788" i="9"/>
  <c r="L788" i="9"/>
  <c r="K788" i="9"/>
  <c r="Q787" i="9"/>
  <c r="R787" i="9" s="1"/>
  <c r="P787" i="9"/>
  <c r="O787" i="9"/>
  <c r="N787" i="9"/>
  <c r="M787" i="9"/>
  <c r="L787" i="9"/>
  <c r="K787" i="9"/>
  <c r="Q786" i="9"/>
  <c r="R786" i="9" s="1"/>
  <c r="O786" i="9"/>
  <c r="P786" i="9" s="1"/>
  <c r="N786" i="9"/>
  <c r="M786" i="9"/>
  <c r="L786" i="9"/>
  <c r="K786" i="9"/>
  <c r="Q785" i="9"/>
  <c r="R785" i="9" s="1"/>
  <c r="P785" i="9"/>
  <c r="O785" i="9"/>
  <c r="N785" i="9"/>
  <c r="M785" i="9"/>
  <c r="L785" i="9"/>
  <c r="K785" i="9"/>
  <c r="Q784" i="9"/>
  <c r="R784" i="9" s="1"/>
  <c r="P784" i="9"/>
  <c r="O784" i="9"/>
  <c r="N784" i="9"/>
  <c r="M784" i="9"/>
  <c r="L784" i="9"/>
  <c r="K784" i="9"/>
  <c r="Q783" i="9"/>
  <c r="R783" i="9" s="1"/>
  <c r="P783" i="9"/>
  <c r="O783" i="9"/>
  <c r="N783" i="9"/>
  <c r="M783" i="9"/>
  <c r="L783" i="9"/>
  <c r="K783" i="9"/>
  <c r="Q782" i="9"/>
  <c r="R782" i="9" s="1"/>
  <c r="O782" i="9"/>
  <c r="P782" i="9" s="1"/>
  <c r="N782" i="9"/>
  <c r="M782" i="9"/>
  <c r="L782" i="9"/>
  <c r="K782" i="9"/>
  <c r="Q781" i="9"/>
  <c r="R781" i="9" s="1"/>
  <c r="P781" i="9"/>
  <c r="O781" i="9"/>
  <c r="N781" i="9"/>
  <c r="M781" i="9"/>
  <c r="L781" i="9"/>
  <c r="K781" i="9"/>
  <c r="Q780" i="9"/>
  <c r="R780" i="9" s="1"/>
  <c r="O780" i="9"/>
  <c r="P780" i="9" s="1"/>
  <c r="N780" i="9"/>
  <c r="M780" i="9"/>
  <c r="L780" i="9"/>
  <c r="K780" i="9"/>
  <c r="Q779" i="9"/>
  <c r="R779" i="9" s="1"/>
  <c r="P779" i="9"/>
  <c r="O779" i="9"/>
  <c r="N779" i="9"/>
  <c r="M779" i="9"/>
  <c r="L779" i="9"/>
  <c r="K779" i="9"/>
  <c r="Q778" i="9"/>
  <c r="R778" i="9" s="1"/>
  <c r="O778" i="9"/>
  <c r="P778" i="9" s="1"/>
  <c r="N778" i="9"/>
  <c r="M778" i="9"/>
  <c r="L778" i="9"/>
  <c r="K778" i="9"/>
  <c r="Q777" i="9"/>
  <c r="R777" i="9" s="1"/>
  <c r="P777" i="9"/>
  <c r="O777" i="9"/>
  <c r="N777" i="9"/>
  <c r="M777" i="9"/>
  <c r="L777" i="9"/>
  <c r="K777" i="9"/>
  <c r="Q776" i="9"/>
  <c r="R776" i="9" s="1"/>
  <c r="P776" i="9"/>
  <c r="O776" i="9"/>
  <c r="N776" i="9"/>
  <c r="M776" i="9"/>
  <c r="L776" i="9"/>
  <c r="K776" i="9"/>
  <c r="Q775" i="9"/>
  <c r="R775" i="9" s="1"/>
  <c r="P775" i="9"/>
  <c r="O775" i="9"/>
  <c r="N775" i="9"/>
  <c r="M775" i="9"/>
  <c r="L775" i="9"/>
  <c r="K775" i="9"/>
  <c r="Q774" i="9"/>
  <c r="R774" i="9" s="1"/>
  <c r="O774" i="9"/>
  <c r="P774" i="9" s="1"/>
  <c r="N774" i="9"/>
  <c r="M774" i="9"/>
  <c r="L774" i="9"/>
  <c r="K774" i="9"/>
  <c r="Q773" i="9"/>
  <c r="R773" i="9" s="1"/>
  <c r="P773" i="9"/>
  <c r="O773" i="9"/>
  <c r="N773" i="9"/>
  <c r="M773" i="9"/>
  <c r="L773" i="9"/>
  <c r="K773" i="9"/>
  <c r="Q772" i="9"/>
  <c r="R772" i="9" s="1"/>
  <c r="O772" i="9"/>
  <c r="P772" i="9" s="1"/>
  <c r="N772" i="9"/>
  <c r="M772" i="9"/>
  <c r="L772" i="9"/>
  <c r="K772" i="9"/>
  <c r="Q771" i="9"/>
  <c r="R771" i="9" s="1"/>
  <c r="P771" i="9"/>
  <c r="O771" i="9"/>
  <c r="N771" i="9"/>
  <c r="M771" i="9"/>
  <c r="L771" i="9"/>
  <c r="K771" i="9"/>
  <c r="Q770" i="9"/>
  <c r="R770" i="9" s="1"/>
  <c r="O770" i="9"/>
  <c r="P770" i="9" s="1"/>
  <c r="N770" i="9"/>
  <c r="M770" i="9"/>
  <c r="L770" i="9"/>
  <c r="K770" i="9"/>
  <c r="Q769" i="9"/>
  <c r="R769" i="9" s="1"/>
  <c r="P769" i="9"/>
  <c r="O769" i="9"/>
  <c r="N769" i="9"/>
  <c r="M769" i="9"/>
  <c r="L769" i="9"/>
  <c r="K769" i="9"/>
  <c r="Q768" i="9"/>
  <c r="R768" i="9" s="1"/>
  <c r="P768" i="9"/>
  <c r="O768" i="9"/>
  <c r="N768" i="9"/>
  <c r="M768" i="9"/>
  <c r="L768" i="9"/>
  <c r="K768" i="9"/>
  <c r="Q767" i="9"/>
  <c r="R767" i="9" s="1"/>
  <c r="P767" i="9"/>
  <c r="O767" i="9"/>
  <c r="N767" i="9"/>
  <c r="M767" i="9"/>
  <c r="L767" i="9"/>
  <c r="K767" i="9"/>
  <c r="Q766" i="9"/>
  <c r="R766" i="9" s="1"/>
  <c r="O766" i="9"/>
  <c r="P766" i="9" s="1"/>
  <c r="N766" i="9"/>
  <c r="M766" i="9"/>
  <c r="L766" i="9"/>
  <c r="K766" i="9"/>
  <c r="Q765" i="9"/>
  <c r="R765" i="9" s="1"/>
  <c r="P765" i="9"/>
  <c r="O765" i="9"/>
  <c r="N765" i="9"/>
  <c r="M765" i="9"/>
  <c r="L765" i="9"/>
  <c r="K765" i="9"/>
  <c r="Q764" i="9"/>
  <c r="R764" i="9" s="1"/>
  <c r="O764" i="9"/>
  <c r="P764" i="9" s="1"/>
  <c r="N764" i="9"/>
  <c r="M764" i="9"/>
  <c r="L764" i="9"/>
  <c r="K764" i="9"/>
  <c r="Q763" i="9"/>
  <c r="R763" i="9" s="1"/>
  <c r="P763" i="9"/>
  <c r="O763" i="9"/>
  <c r="N763" i="9"/>
  <c r="M763" i="9"/>
  <c r="L763" i="9"/>
  <c r="K763" i="9"/>
  <c r="Q762" i="9"/>
  <c r="R762" i="9" s="1"/>
  <c r="O762" i="9"/>
  <c r="P762" i="9" s="1"/>
  <c r="N762" i="9"/>
  <c r="M762" i="9"/>
  <c r="L762" i="9"/>
  <c r="K762" i="9"/>
  <c r="Q761" i="9"/>
  <c r="R761" i="9" s="1"/>
  <c r="P761" i="9"/>
  <c r="O761" i="9"/>
  <c r="N761" i="9"/>
  <c r="M761" i="9"/>
  <c r="L761" i="9"/>
  <c r="K761" i="9"/>
  <c r="Q760" i="9"/>
  <c r="R760" i="9" s="1"/>
  <c r="P760" i="9"/>
  <c r="O760" i="9"/>
  <c r="N760" i="9"/>
  <c r="M760" i="9"/>
  <c r="L760" i="9"/>
  <c r="K760" i="9"/>
  <c r="Q759" i="9"/>
  <c r="R759" i="9" s="1"/>
  <c r="P759" i="9"/>
  <c r="O759" i="9"/>
  <c r="N759" i="9"/>
  <c r="M759" i="9"/>
  <c r="L759" i="9"/>
  <c r="K759" i="9"/>
  <c r="Q758" i="9"/>
  <c r="R758" i="9" s="1"/>
  <c r="O758" i="9"/>
  <c r="P758" i="9" s="1"/>
  <c r="N758" i="9"/>
  <c r="M758" i="9"/>
  <c r="L758" i="9"/>
  <c r="K758" i="9"/>
  <c r="Q757" i="9"/>
  <c r="R757" i="9" s="1"/>
  <c r="P757" i="9"/>
  <c r="O757" i="9"/>
  <c r="N757" i="9"/>
  <c r="M757" i="9"/>
  <c r="L757" i="9"/>
  <c r="K757" i="9"/>
  <c r="Q756" i="9"/>
  <c r="R756" i="9" s="1"/>
  <c r="O756" i="9"/>
  <c r="P756" i="9" s="1"/>
  <c r="N756" i="9"/>
  <c r="M756" i="9"/>
  <c r="L756" i="9"/>
  <c r="K756" i="9"/>
  <c r="Q755" i="9"/>
  <c r="R755" i="9" s="1"/>
  <c r="P755" i="9"/>
  <c r="O755" i="9"/>
  <c r="N755" i="9"/>
  <c r="M755" i="9"/>
  <c r="L755" i="9"/>
  <c r="K755" i="9"/>
  <c r="Q754" i="9"/>
  <c r="R754" i="9" s="1"/>
  <c r="O754" i="9"/>
  <c r="P754" i="9" s="1"/>
  <c r="N754" i="9"/>
  <c r="M754" i="9"/>
  <c r="L754" i="9"/>
  <c r="K754" i="9"/>
  <c r="Q753" i="9"/>
  <c r="R753" i="9" s="1"/>
  <c r="P753" i="9"/>
  <c r="O753" i="9"/>
  <c r="N753" i="9"/>
  <c r="M753" i="9"/>
  <c r="L753" i="9"/>
  <c r="K753" i="9"/>
  <c r="Q752" i="9"/>
  <c r="R752" i="9" s="1"/>
  <c r="P752" i="9"/>
  <c r="O752" i="9"/>
  <c r="N752" i="9"/>
  <c r="M752" i="9"/>
  <c r="L752" i="9"/>
  <c r="K752" i="9"/>
  <c r="Q751" i="9"/>
  <c r="R751" i="9" s="1"/>
  <c r="P751" i="9"/>
  <c r="O751" i="9"/>
  <c r="N751" i="9"/>
  <c r="M751" i="9"/>
  <c r="L751" i="9"/>
  <c r="K751" i="9"/>
  <c r="Q750" i="9"/>
  <c r="R750" i="9" s="1"/>
  <c r="O750" i="9"/>
  <c r="P750" i="9" s="1"/>
  <c r="N750" i="9"/>
  <c r="M750" i="9"/>
  <c r="L750" i="9"/>
  <c r="K750" i="9"/>
  <c r="Q749" i="9"/>
  <c r="R749" i="9" s="1"/>
  <c r="P749" i="9"/>
  <c r="O749" i="9"/>
  <c r="N749" i="9"/>
  <c r="M749" i="9"/>
  <c r="L749" i="9"/>
  <c r="K749" i="9"/>
  <c r="Q748" i="9"/>
  <c r="R748" i="9" s="1"/>
  <c r="O748" i="9"/>
  <c r="P748" i="9" s="1"/>
  <c r="N748" i="9"/>
  <c r="M748" i="9"/>
  <c r="L748" i="9"/>
  <c r="K748" i="9"/>
  <c r="Q747" i="9"/>
  <c r="R747" i="9" s="1"/>
  <c r="P747" i="9"/>
  <c r="O747" i="9"/>
  <c r="N747" i="9"/>
  <c r="M747" i="9"/>
  <c r="L747" i="9"/>
  <c r="K747" i="9"/>
  <c r="Q746" i="9"/>
  <c r="R746" i="9" s="1"/>
  <c r="O746" i="9"/>
  <c r="P746" i="9" s="1"/>
  <c r="N746" i="9"/>
  <c r="M746" i="9"/>
  <c r="L746" i="9"/>
  <c r="K746" i="9"/>
  <c r="Q745" i="9"/>
  <c r="R745" i="9" s="1"/>
  <c r="P745" i="9"/>
  <c r="O745" i="9"/>
  <c r="N745" i="9"/>
  <c r="M745" i="9"/>
  <c r="L745" i="9"/>
  <c r="K745" i="9"/>
  <c r="Q744" i="9"/>
  <c r="R744" i="9" s="1"/>
  <c r="P744" i="9"/>
  <c r="O744" i="9"/>
  <c r="N744" i="9"/>
  <c r="M744" i="9"/>
  <c r="L744" i="9"/>
  <c r="K744" i="9"/>
  <c r="Q743" i="9"/>
  <c r="R743" i="9" s="1"/>
  <c r="P743" i="9"/>
  <c r="O743" i="9"/>
  <c r="N743" i="9"/>
  <c r="M743" i="9"/>
  <c r="L743" i="9"/>
  <c r="K743" i="9"/>
  <c r="Q742" i="9"/>
  <c r="R742" i="9" s="1"/>
  <c r="O742" i="9"/>
  <c r="P742" i="9" s="1"/>
  <c r="N742" i="9"/>
  <c r="M742" i="9"/>
  <c r="L742" i="9"/>
  <c r="K742" i="9"/>
  <c r="Q741" i="9"/>
  <c r="R741" i="9" s="1"/>
  <c r="P741" i="9"/>
  <c r="O741" i="9"/>
  <c r="N741" i="9"/>
  <c r="M741" i="9"/>
  <c r="L741" i="9"/>
  <c r="K741" i="9"/>
  <c r="Q740" i="9"/>
  <c r="R740" i="9" s="1"/>
  <c r="O740" i="9"/>
  <c r="P740" i="9" s="1"/>
  <c r="N740" i="9"/>
  <c r="M740" i="9"/>
  <c r="L740" i="9"/>
  <c r="K740" i="9"/>
  <c r="Q739" i="9"/>
  <c r="R739" i="9" s="1"/>
  <c r="P739" i="9"/>
  <c r="O739" i="9"/>
  <c r="N739" i="9"/>
  <c r="M739" i="9"/>
  <c r="L739" i="9"/>
  <c r="K739" i="9"/>
  <c r="Q738" i="9"/>
  <c r="R738" i="9" s="1"/>
  <c r="O738" i="9"/>
  <c r="P738" i="9" s="1"/>
  <c r="N738" i="9"/>
  <c r="M738" i="9"/>
  <c r="L738" i="9"/>
  <c r="K738" i="9"/>
  <c r="Q737" i="9"/>
  <c r="R737" i="9" s="1"/>
  <c r="P737" i="9"/>
  <c r="O737" i="9"/>
  <c r="N737" i="9"/>
  <c r="M737" i="9"/>
  <c r="L737" i="9"/>
  <c r="K737" i="9"/>
  <c r="Q736" i="9"/>
  <c r="R736" i="9" s="1"/>
  <c r="P736" i="9"/>
  <c r="O736" i="9"/>
  <c r="N736" i="9"/>
  <c r="M736" i="9"/>
  <c r="L736" i="9"/>
  <c r="K736" i="9"/>
  <c r="Q735" i="9"/>
  <c r="R735" i="9" s="1"/>
  <c r="P735" i="9"/>
  <c r="O735" i="9"/>
  <c r="N735" i="9"/>
  <c r="M735" i="9"/>
  <c r="L735" i="9"/>
  <c r="K735" i="9"/>
  <c r="Q734" i="9"/>
  <c r="R734" i="9" s="1"/>
  <c r="O734" i="9"/>
  <c r="P734" i="9" s="1"/>
  <c r="N734" i="9"/>
  <c r="M734" i="9"/>
  <c r="L734" i="9"/>
  <c r="K734" i="9"/>
  <c r="Q733" i="9"/>
  <c r="R733" i="9" s="1"/>
  <c r="P733" i="9"/>
  <c r="O733" i="9"/>
  <c r="N733" i="9"/>
  <c r="M733" i="9"/>
  <c r="L733" i="9"/>
  <c r="K733" i="9"/>
  <c r="Q732" i="9"/>
  <c r="R732" i="9" s="1"/>
  <c r="O732" i="9"/>
  <c r="P732" i="9" s="1"/>
  <c r="N732" i="9"/>
  <c r="M732" i="9"/>
  <c r="L732" i="9"/>
  <c r="K732" i="9"/>
  <c r="Q731" i="9"/>
  <c r="R731" i="9" s="1"/>
  <c r="P731" i="9"/>
  <c r="O731" i="9"/>
  <c r="N731" i="9"/>
  <c r="M731" i="9"/>
  <c r="L731" i="9"/>
  <c r="K731" i="9"/>
  <c r="Q730" i="9"/>
  <c r="R730" i="9" s="1"/>
  <c r="O730" i="9"/>
  <c r="P730" i="9" s="1"/>
  <c r="N730" i="9"/>
  <c r="M730" i="9"/>
  <c r="L730" i="9"/>
  <c r="K730" i="9"/>
  <c r="Q729" i="9"/>
  <c r="R729" i="9" s="1"/>
  <c r="P729" i="9"/>
  <c r="O729" i="9"/>
  <c r="N729" i="9"/>
  <c r="M729" i="9"/>
  <c r="L729" i="9"/>
  <c r="K729" i="9"/>
  <c r="Q728" i="9"/>
  <c r="R728" i="9" s="1"/>
  <c r="P728" i="9"/>
  <c r="O728" i="9"/>
  <c r="N728" i="9"/>
  <c r="M728" i="9"/>
  <c r="L728" i="9"/>
  <c r="K728" i="9"/>
  <c r="Q727" i="9"/>
  <c r="R727" i="9" s="1"/>
  <c r="P727" i="9"/>
  <c r="O727" i="9"/>
  <c r="N727" i="9"/>
  <c r="M727" i="9"/>
  <c r="L727" i="9"/>
  <c r="K727" i="9"/>
  <c r="Q726" i="9"/>
  <c r="R726" i="9" s="1"/>
  <c r="O726" i="9"/>
  <c r="P726" i="9" s="1"/>
  <c r="N726" i="9"/>
  <c r="M726" i="9"/>
  <c r="L726" i="9"/>
  <c r="K726" i="9"/>
  <c r="Q725" i="9"/>
  <c r="R725" i="9" s="1"/>
  <c r="P725" i="9"/>
  <c r="O725" i="9"/>
  <c r="N725" i="9"/>
  <c r="M725" i="9"/>
  <c r="L725" i="9"/>
  <c r="K725" i="9"/>
  <c r="Q724" i="9"/>
  <c r="R724" i="9" s="1"/>
  <c r="O724" i="9"/>
  <c r="P724" i="9" s="1"/>
  <c r="N724" i="9"/>
  <c r="M724" i="9"/>
  <c r="L724" i="9"/>
  <c r="K724" i="9"/>
  <c r="Q723" i="9"/>
  <c r="R723" i="9" s="1"/>
  <c r="P723" i="9"/>
  <c r="O723" i="9"/>
  <c r="N723" i="9"/>
  <c r="M723" i="9"/>
  <c r="L723" i="9"/>
  <c r="K723" i="9"/>
  <c r="Q722" i="9"/>
  <c r="R722" i="9" s="1"/>
  <c r="O722" i="9"/>
  <c r="P722" i="9" s="1"/>
  <c r="N722" i="9"/>
  <c r="M722" i="9"/>
  <c r="L722" i="9"/>
  <c r="K722" i="9"/>
  <c r="Q721" i="9"/>
  <c r="R721" i="9" s="1"/>
  <c r="P721" i="9"/>
  <c r="O721" i="9"/>
  <c r="N721" i="9"/>
  <c r="M721" i="9"/>
  <c r="L721" i="9"/>
  <c r="K721" i="9"/>
  <c r="Q720" i="9"/>
  <c r="R720" i="9" s="1"/>
  <c r="P720" i="9"/>
  <c r="O720" i="9"/>
  <c r="N720" i="9"/>
  <c r="M720" i="9"/>
  <c r="L720" i="9"/>
  <c r="K720" i="9"/>
  <c r="Q719" i="9"/>
  <c r="R719" i="9" s="1"/>
  <c r="O719" i="9"/>
  <c r="P719" i="9" s="1"/>
  <c r="N719" i="9"/>
  <c r="M719" i="9"/>
  <c r="L719" i="9"/>
  <c r="K719" i="9"/>
  <c r="Q718" i="9"/>
  <c r="R718" i="9" s="1"/>
  <c r="O718" i="9"/>
  <c r="P718" i="9" s="1"/>
  <c r="N718" i="9"/>
  <c r="M718" i="9"/>
  <c r="L718" i="9"/>
  <c r="K718" i="9"/>
  <c r="Q717" i="9"/>
  <c r="R717" i="9" s="1"/>
  <c r="P717" i="9"/>
  <c r="O717" i="9"/>
  <c r="N717" i="9"/>
  <c r="M717" i="9"/>
  <c r="L717" i="9"/>
  <c r="K717" i="9"/>
  <c r="Q716" i="9"/>
  <c r="R716" i="9" s="1"/>
  <c r="O716" i="9"/>
  <c r="P716" i="9" s="1"/>
  <c r="N716" i="9"/>
  <c r="M716" i="9"/>
  <c r="L716" i="9"/>
  <c r="K716" i="9"/>
  <c r="Q715" i="9"/>
  <c r="R715" i="9" s="1"/>
  <c r="P715" i="9"/>
  <c r="O715" i="9"/>
  <c r="N715" i="9"/>
  <c r="M715" i="9"/>
  <c r="L715" i="9"/>
  <c r="K715" i="9"/>
  <c r="Q714" i="9"/>
  <c r="R714" i="9" s="1"/>
  <c r="O714" i="9"/>
  <c r="P714" i="9" s="1"/>
  <c r="N714" i="9"/>
  <c r="M714" i="9"/>
  <c r="L714" i="9"/>
  <c r="K714" i="9"/>
  <c r="Q713" i="9"/>
  <c r="R713" i="9" s="1"/>
  <c r="P713" i="9"/>
  <c r="O713" i="9"/>
  <c r="N713" i="9"/>
  <c r="M713" i="9"/>
  <c r="L713" i="9"/>
  <c r="K713" i="9"/>
  <c r="Q712" i="9"/>
  <c r="R712" i="9" s="1"/>
  <c r="P712" i="9"/>
  <c r="O712" i="9"/>
  <c r="N712" i="9"/>
  <c r="M712" i="9"/>
  <c r="L712" i="9"/>
  <c r="K712" i="9"/>
  <c r="Q711" i="9"/>
  <c r="R711" i="9" s="1"/>
  <c r="O711" i="9"/>
  <c r="P711" i="9" s="1"/>
  <c r="N711" i="9"/>
  <c r="M711" i="9"/>
  <c r="L711" i="9"/>
  <c r="K711" i="9"/>
  <c r="Q710" i="9"/>
  <c r="R710" i="9" s="1"/>
  <c r="O710" i="9"/>
  <c r="P710" i="9" s="1"/>
  <c r="N710" i="9"/>
  <c r="M710" i="9"/>
  <c r="L710" i="9"/>
  <c r="K710" i="9"/>
  <c r="Q709" i="9"/>
  <c r="R709" i="9" s="1"/>
  <c r="P709" i="9"/>
  <c r="O709" i="9"/>
  <c r="N709" i="9"/>
  <c r="M709" i="9"/>
  <c r="L709" i="9"/>
  <c r="K709" i="9"/>
  <c r="Q708" i="9"/>
  <c r="R708" i="9" s="1"/>
  <c r="O708" i="9"/>
  <c r="P708" i="9" s="1"/>
  <c r="N708" i="9"/>
  <c r="M708" i="9"/>
  <c r="L708" i="9"/>
  <c r="K708" i="9"/>
  <c r="Q707" i="9"/>
  <c r="R707" i="9" s="1"/>
  <c r="P707" i="9"/>
  <c r="O707" i="9"/>
  <c r="N707" i="9"/>
  <c r="M707" i="9"/>
  <c r="L707" i="9"/>
  <c r="K707" i="9"/>
  <c r="Q706" i="9"/>
  <c r="R706" i="9" s="1"/>
  <c r="O706" i="9"/>
  <c r="P706" i="9" s="1"/>
  <c r="N706" i="9"/>
  <c r="M706" i="9"/>
  <c r="L706" i="9"/>
  <c r="K706" i="9"/>
  <c r="Q705" i="9"/>
  <c r="R705" i="9" s="1"/>
  <c r="P705" i="9"/>
  <c r="O705" i="9"/>
  <c r="N705" i="9"/>
  <c r="M705" i="9"/>
  <c r="L705" i="9"/>
  <c r="K705" i="9"/>
  <c r="Q704" i="9"/>
  <c r="R704" i="9" s="1"/>
  <c r="P704" i="9"/>
  <c r="O704" i="9"/>
  <c r="N704" i="9"/>
  <c r="M704" i="9"/>
  <c r="L704" i="9"/>
  <c r="K704" i="9"/>
  <c r="Q703" i="9"/>
  <c r="R703" i="9" s="1"/>
  <c r="O703" i="9"/>
  <c r="P703" i="9" s="1"/>
  <c r="N703" i="9"/>
  <c r="M703" i="9"/>
  <c r="L703" i="9"/>
  <c r="K703" i="9"/>
  <c r="Q702" i="9"/>
  <c r="R702" i="9" s="1"/>
  <c r="O702" i="9"/>
  <c r="P702" i="9" s="1"/>
  <c r="N702" i="9"/>
  <c r="M702" i="9"/>
  <c r="L702" i="9"/>
  <c r="K702" i="9"/>
  <c r="Q701" i="9"/>
  <c r="R701" i="9" s="1"/>
  <c r="P701" i="9"/>
  <c r="O701" i="9"/>
  <c r="N701" i="9"/>
  <c r="M701" i="9"/>
  <c r="L701" i="9"/>
  <c r="K701" i="9"/>
  <c r="Q700" i="9"/>
  <c r="R700" i="9" s="1"/>
  <c r="O700" i="9"/>
  <c r="P700" i="9" s="1"/>
  <c r="N700" i="9"/>
  <c r="M700" i="9"/>
  <c r="L700" i="9"/>
  <c r="K700" i="9"/>
  <c r="Q699" i="9"/>
  <c r="R699" i="9" s="1"/>
  <c r="P699" i="9"/>
  <c r="O699" i="9"/>
  <c r="N699" i="9"/>
  <c r="M699" i="9"/>
  <c r="L699" i="9"/>
  <c r="K699" i="9"/>
  <c r="Q698" i="9"/>
  <c r="R698" i="9" s="1"/>
  <c r="O698" i="9"/>
  <c r="P698" i="9" s="1"/>
  <c r="N698" i="9"/>
  <c r="M698" i="9"/>
  <c r="L698" i="9"/>
  <c r="K698" i="9"/>
  <c r="Q697" i="9"/>
  <c r="R697" i="9" s="1"/>
  <c r="P697" i="9"/>
  <c r="O697" i="9"/>
  <c r="N697" i="9"/>
  <c r="M697" i="9"/>
  <c r="L697" i="9"/>
  <c r="K697" i="9"/>
  <c r="Q696" i="9"/>
  <c r="R696" i="9" s="1"/>
  <c r="P696" i="9"/>
  <c r="O696" i="9"/>
  <c r="N696" i="9"/>
  <c r="M696" i="9"/>
  <c r="L696" i="9"/>
  <c r="K696" i="9"/>
  <c r="Q695" i="9"/>
  <c r="R695" i="9" s="1"/>
  <c r="O695" i="9"/>
  <c r="P695" i="9" s="1"/>
  <c r="N695" i="9"/>
  <c r="M695" i="9"/>
  <c r="L695" i="9"/>
  <c r="K695" i="9"/>
  <c r="Q694" i="9"/>
  <c r="R694" i="9" s="1"/>
  <c r="O694" i="9"/>
  <c r="P694" i="9" s="1"/>
  <c r="N694" i="9"/>
  <c r="M694" i="9"/>
  <c r="L694" i="9"/>
  <c r="K694" i="9"/>
  <c r="Q693" i="9"/>
  <c r="R693" i="9" s="1"/>
  <c r="P693" i="9"/>
  <c r="O693" i="9"/>
  <c r="N693" i="9"/>
  <c r="M693" i="9"/>
  <c r="L693" i="9"/>
  <c r="K693" i="9"/>
  <c r="Q692" i="9"/>
  <c r="R692" i="9" s="1"/>
  <c r="O692" i="9"/>
  <c r="P692" i="9" s="1"/>
  <c r="N692" i="9"/>
  <c r="M692" i="9"/>
  <c r="L692" i="9"/>
  <c r="K692" i="9"/>
  <c r="Q691" i="9"/>
  <c r="R691" i="9" s="1"/>
  <c r="P691" i="9"/>
  <c r="O691" i="9"/>
  <c r="N691" i="9"/>
  <c r="M691" i="9"/>
  <c r="L691" i="9"/>
  <c r="K691" i="9"/>
  <c r="Q690" i="9"/>
  <c r="R690" i="9" s="1"/>
  <c r="O690" i="9"/>
  <c r="P690" i="9" s="1"/>
  <c r="N690" i="9"/>
  <c r="M690" i="9"/>
  <c r="L690" i="9"/>
  <c r="K690" i="9"/>
  <c r="Q689" i="9"/>
  <c r="R689" i="9" s="1"/>
  <c r="P689" i="9"/>
  <c r="O689" i="9"/>
  <c r="N689" i="9"/>
  <c r="M689" i="9"/>
  <c r="L689" i="9"/>
  <c r="K689" i="9"/>
  <c r="Q688" i="9"/>
  <c r="R688" i="9" s="1"/>
  <c r="P688" i="9"/>
  <c r="O688" i="9"/>
  <c r="N688" i="9"/>
  <c r="M688" i="9"/>
  <c r="L688" i="9"/>
  <c r="K688" i="9"/>
  <c r="K687" i="9"/>
  <c r="L687" i="9" s="1"/>
  <c r="S686" i="9"/>
  <c r="T686" i="9" s="1"/>
  <c r="R686" i="9"/>
  <c r="O686" i="9"/>
  <c r="P686" i="9" s="1"/>
  <c r="M686" i="9"/>
  <c r="N686" i="9" s="1"/>
  <c r="L686" i="9"/>
  <c r="K686" i="9"/>
  <c r="S685" i="9"/>
  <c r="T685" i="9" s="1"/>
  <c r="R685" i="9"/>
  <c r="P685" i="9"/>
  <c r="O685" i="9"/>
  <c r="N685" i="9"/>
  <c r="M685" i="9"/>
  <c r="K685" i="9"/>
  <c r="L685" i="9" s="1"/>
  <c r="T684" i="9"/>
  <c r="S684" i="9"/>
  <c r="R684" i="9"/>
  <c r="O684" i="9"/>
  <c r="P684" i="9" s="1"/>
  <c r="M684" i="9"/>
  <c r="N684" i="9" s="1"/>
  <c r="K684" i="9"/>
  <c r="L684" i="9" s="1"/>
  <c r="S683" i="9"/>
  <c r="T683" i="9" s="1"/>
  <c r="R683" i="9"/>
  <c r="O683" i="9"/>
  <c r="P683" i="9" s="1"/>
  <c r="N683" i="9"/>
  <c r="M683" i="9"/>
  <c r="L683" i="9"/>
  <c r="K683" i="9"/>
  <c r="S682" i="9"/>
  <c r="T682" i="9" s="1"/>
  <c r="R682" i="9"/>
  <c r="O682" i="9"/>
  <c r="P682" i="9" s="1"/>
  <c r="N682" i="9"/>
  <c r="M682" i="9"/>
  <c r="K682" i="9"/>
  <c r="L682" i="9" s="1"/>
  <c r="S681" i="9"/>
  <c r="T681" i="9" s="1"/>
  <c r="R681" i="9"/>
  <c r="O681" i="9"/>
  <c r="P681" i="9" s="1"/>
  <c r="N681" i="9"/>
  <c r="M681" i="9"/>
  <c r="L681" i="9"/>
  <c r="K681" i="9"/>
  <c r="T680" i="9"/>
  <c r="S680" i="9"/>
  <c r="R680" i="9"/>
  <c r="O680" i="9"/>
  <c r="P680" i="9" s="1"/>
  <c r="M680" i="9"/>
  <c r="N680" i="9" s="1"/>
  <c r="K680" i="9"/>
  <c r="L680" i="9" s="1"/>
  <c r="S679" i="9"/>
  <c r="T679" i="9" s="1"/>
  <c r="R679" i="9"/>
  <c r="P679" i="9"/>
  <c r="O679" i="9"/>
  <c r="N679" i="9"/>
  <c r="M679" i="9"/>
  <c r="K679" i="9"/>
  <c r="L679" i="9" s="1"/>
  <c r="S678" i="9"/>
  <c r="T678" i="9" s="1"/>
  <c r="R678" i="9"/>
  <c r="O678" i="9"/>
  <c r="P678" i="9" s="1"/>
  <c r="M678" i="9"/>
  <c r="N678" i="9" s="1"/>
  <c r="L678" i="9"/>
  <c r="K678" i="9"/>
  <c r="R677" i="9"/>
  <c r="Q677" i="9"/>
  <c r="O677" i="9"/>
  <c r="P677" i="9" s="1"/>
  <c r="M677" i="9"/>
  <c r="N677" i="9" s="1"/>
  <c r="L677" i="9"/>
  <c r="K677" i="9"/>
  <c r="Q676" i="9"/>
  <c r="R676" i="9" s="1"/>
  <c r="P676" i="9"/>
  <c r="O676" i="9"/>
  <c r="M676" i="9"/>
  <c r="N676" i="9" s="1"/>
  <c r="K676" i="9"/>
  <c r="L676" i="9" s="1"/>
  <c r="R675" i="9"/>
  <c r="Q675" i="9"/>
  <c r="O675" i="9"/>
  <c r="P675" i="9" s="1"/>
  <c r="M675" i="9"/>
  <c r="N675" i="9" s="1"/>
  <c r="L675" i="9"/>
  <c r="K675" i="9"/>
  <c r="R674" i="9"/>
  <c r="Q674" i="9"/>
  <c r="P674" i="9"/>
  <c r="O674" i="9"/>
  <c r="M674" i="9"/>
  <c r="N674" i="9" s="1"/>
  <c r="L674" i="9"/>
  <c r="K674" i="9"/>
  <c r="R673" i="9"/>
  <c r="Q673" i="9"/>
  <c r="P673" i="9"/>
  <c r="O673" i="9"/>
  <c r="M673" i="9"/>
  <c r="N673" i="9" s="1"/>
  <c r="L673" i="9"/>
  <c r="K673" i="9"/>
  <c r="R672" i="9"/>
  <c r="Q672" i="9"/>
  <c r="P672" i="9"/>
  <c r="O672" i="9"/>
  <c r="M672" i="9"/>
  <c r="N672" i="9" s="1"/>
  <c r="L672" i="9"/>
  <c r="K672" i="9"/>
  <c r="Q671" i="9"/>
  <c r="R671" i="9" s="1"/>
  <c r="P671" i="9"/>
  <c r="O671" i="9"/>
  <c r="M671" i="9"/>
  <c r="N671" i="9" s="1"/>
  <c r="L671" i="9"/>
  <c r="K671" i="9"/>
  <c r="Q670" i="9"/>
  <c r="R670" i="9" s="1"/>
  <c r="P670" i="9"/>
  <c r="O670" i="9"/>
  <c r="M670" i="9"/>
  <c r="N670" i="9" s="1"/>
  <c r="L670" i="9"/>
  <c r="K670" i="9"/>
  <c r="R669" i="9"/>
  <c r="Q669" i="9"/>
  <c r="P669" i="9"/>
  <c r="O669" i="9"/>
  <c r="M669" i="9"/>
  <c r="N669" i="9" s="1"/>
  <c r="L669" i="9"/>
  <c r="K669" i="9"/>
  <c r="Q668" i="9"/>
  <c r="R668" i="9" s="1"/>
  <c r="P668" i="9"/>
  <c r="O668" i="9"/>
  <c r="M668" i="9"/>
  <c r="N668" i="9" s="1"/>
  <c r="L668" i="9"/>
  <c r="K668" i="9"/>
  <c r="Q667" i="9"/>
  <c r="R667" i="9" s="1"/>
  <c r="P667" i="9"/>
  <c r="O667" i="9"/>
  <c r="M667" i="9"/>
  <c r="N667" i="9" s="1"/>
  <c r="L667" i="9"/>
  <c r="K667" i="9"/>
  <c r="Q666" i="9"/>
  <c r="R666" i="9" s="1"/>
  <c r="P666" i="9"/>
  <c r="O666" i="9"/>
  <c r="M666" i="9"/>
  <c r="N666" i="9" s="1"/>
  <c r="L666" i="9"/>
  <c r="K666" i="9"/>
  <c r="Q665" i="9"/>
  <c r="R665" i="9" s="1"/>
  <c r="P665" i="9"/>
  <c r="O665" i="9"/>
  <c r="M665" i="9"/>
  <c r="N665" i="9" s="1"/>
  <c r="L665" i="9"/>
  <c r="K665" i="9"/>
  <c r="Q664" i="9"/>
  <c r="R664" i="9" s="1"/>
  <c r="P664" i="9"/>
  <c r="O664" i="9"/>
  <c r="M664" i="9"/>
  <c r="N664" i="9" s="1"/>
  <c r="L664" i="9"/>
  <c r="K664" i="9"/>
  <c r="Q663" i="9"/>
  <c r="R663" i="9" s="1"/>
  <c r="P663" i="9"/>
  <c r="O663" i="9"/>
  <c r="M663" i="9"/>
  <c r="N663" i="9" s="1"/>
  <c r="L663" i="9"/>
  <c r="K663" i="9"/>
  <c r="Q662" i="9"/>
  <c r="R662" i="9" s="1"/>
  <c r="P662" i="9"/>
  <c r="O662" i="9"/>
  <c r="M662" i="9"/>
  <c r="N662" i="9" s="1"/>
  <c r="L662" i="9"/>
  <c r="K662" i="9"/>
  <c r="Q661" i="9"/>
  <c r="R661" i="9" s="1"/>
  <c r="P661" i="9"/>
  <c r="O661" i="9"/>
  <c r="M661" i="9"/>
  <c r="N661" i="9" s="1"/>
  <c r="L661" i="9"/>
  <c r="K661" i="9"/>
  <c r="Q660" i="9"/>
  <c r="R660" i="9" s="1"/>
  <c r="P660" i="9"/>
  <c r="O660" i="9"/>
  <c r="M660" i="9"/>
  <c r="N660" i="9" s="1"/>
  <c r="L660" i="9"/>
  <c r="K660" i="9"/>
  <c r="Q659" i="9"/>
  <c r="R659" i="9" s="1"/>
  <c r="P659" i="9"/>
  <c r="O659" i="9"/>
  <c r="M659" i="9"/>
  <c r="N659" i="9" s="1"/>
  <c r="L659" i="9"/>
  <c r="K659" i="9"/>
  <c r="Q658" i="9"/>
  <c r="R658" i="9" s="1"/>
  <c r="P658" i="9"/>
  <c r="O658" i="9"/>
  <c r="M658" i="9"/>
  <c r="N658" i="9" s="1"/>
  <c r="L658" i="9"/>
  <c r="K658" i="9"/>
  <c r="Q657" i="9"/>
  <c r="R657" i="9" s="1"/>
  <c r="P657" i="9"/>
  <c r="O657" i="9"/>
  <c r="M657" i="9"/>
  <c r="N657" i="9" s="1"/>
  <c r="L657" i="9"/>
  <c r="K657" i="9"/>
  <c r="Q656" i="9"/>
  <c r="R656" i="9" s="1"/>
  <c r="P656" i="9"/>
  <c r="O656" i="9"/>
  <c r="M656" i="9"/>
  <c r="N656" i="9" s="1"/>
  <c r="L656" i="9"/>
  <c r="K656" i="9"/>
  <c r="Q655" i="9"/>
  <c r="R655" i="9" s="1"/>
  <c r="P655" i="9"/>
  <c r="O655" i="9"/>
  <c r="M655" i="9"/>
  <c r="N655" i="9" s="1"/>
  <c r="L655" i="9"/>
  <c r="K655" i="9"/>
  <c r="Q654" i="9"/>
  <c r="R654" i="9" s="1"/>
  <c r="P654" i="9"/>
  <c r="O654" i="9"/>
  <c r="M654" i="9"/>
  <c r="N654" i="9" s="1"/>
  <c r="L654" i="9"/>
  <c r="K654" i="9"/>
  <c r="Q653" i="9"/>
  <c r="R653" i="9" s="1"/>
  <c r="P653" i="9"/>
  <c r="O653" i="9"/>
  <c r="M653" i="9"/>
  <c r="N653" i="9" s="1"/>
  <c r="L653" i="9"/>
  <c r="K653" i="9"/>
  <c r="Q652" i="9"/>
  <c r="R652" i="9" s="1"/>
  <c r="P652" i="9"/>
  <c r="O652" i="9"/>
  <c r="M652" i="9"/>
  <c r="N652" i="9" s="1"/>
  <c r="L652" i="9"/>
  <c r="K652" i="9"/>
  <c r="Q651" i="9"/>
  <c r="R651" i="9" s="1"/>
  <c r="P651" i="9"/>
  <c r="O651" i="9"/>
  <c r="M651" i="9"/>
  <c r="N651" i="9" s="1"/>
  <c r="L651" i="9"/>
  <c r="K651" i="9"/>
  <c r="Q650" i="9"/>
  <c r="R650" i="9" s="1"/>
  <c r="P650" i="9"/>
  <c r="O650" i="9"/>
  <c r="M650" i="9"/>
  <c r="N650" i="9" s="1"/>
  <c r="L650" i="9"/>
  <c r="K650" i="9"/>
  <c r="Q649" i="9"/>
  <c r="R649" i="9" s="1"/>
  <c r="P649" i="9"/>
  <c r="O649" i="9"/>
  <c r="M649" i="9"/>
  <c r="N649" i="9" s="1"/>
  <c r="L649" i="9"/>
  <c r="K649" i="9"/>
  <c r="Q648" i="9"/>
  <c r="R648" i="9" s="1"/>
  <c r="P648" i="9"/>
  <c r="O648" i="9"/>
  <c r="M648" i="9"/>
  <c r="N648" i="9" s="1"/>
  <c r="L648" i="9"/>
  <c r="K648" i="9"/>
  <c r="Q647" i="9"/>
  <c r="R647" i="9" s="1"/>
  <c r="P647" i="9"/>
  <c r="O647" i="9"/>
  <c r="M647" i="9"/>
  <c r="N647" i="9" s="1"/>
  <c r="L647" i="9"/>
  <c r="K647" i="9"/>
  <c r="Q646" i="9"/>
  <c r="R646" i="9" s="1"/>
  <c r="P646" i="9"/>
  <c r="O646" i="9"/>
  <c r="M646" i="9"/>
  <c r="N646" i="9" s="1"/>
  <c r="L646" i="9"/>
  <c r="K646" i="9"/>
  <c r="Q645" i="9"/>
  <c r="R645" i="9" s="1"/>
  <c r="P645" i="9"/>
  <c r="O645" i="9"/>
  <c r="M645" i="9"/>
  <c r="N645" i="9" s="1"/>
  <c r="L645" i="9"/>
  <c r="K645" i="9"/>
  <c r="Q644" i="9"/>
  <c r="R644" i="9" s="1"/>
  <c r="P644" i="9"/>
  <c r="O644" i="9"/>
  <c r="M644" i="9"/>
  <c r="N644" i="9" s="1"/>
  <c r="L644" i="9"/>
  <c r="K644" i="9"/>
  <c r="Q643" i="9"/>
  <c r="R643" i="9" s="1"/>
  <c r="P643" i="9"/>
  <c r="O643" i="9"/>
  <c r="M643" i="9"/>
  <c r="N643" i="9" s="1"/>
  <c r="L643" i="9"/>
  <c r="K643" i="9"/>
  <c r="Q642" i="9"/>
  <c r="R642" i="9" s="1"/>
  <c r="P642" i="9"/>
  <c r="O642" i="9"/>
  <c r="M642" i="9"/>
  <c r="N642" i="9" s="1"/>
  <c r="L642" i="9"/>
  <c r="K642" i="9"/>
  <c r="Q641" i="9"/>
  <c r="R641" i="9" s="1"/>
  <c r="P641" i="9"/>
  <c r="O641" i="9"/>
  <c r="M641" i="9"/>
  <c r="N641" i="9" s="1"/>
  <c r="L641" i="9"/>
  <c r="K641" i="9"/>
  <c r="Q640" i="9"/>
  <c r="R640" i="9" s="1"/>
  <c r="P640" i="9"/>
  <c r="O640" i="9"/>
  <c r="M640" i="9"/>
  <c r="N640" i="9" s="1"/>
  <c r="L640" i="9"/>
  <c r="K640" i="9"/>
  <c r="Q639" i="9"/>
  <c r="R639" i="9" s="1"/>
  <c r="P639" i="9"/>
  <c r="O639" i="9"/>
  <c r="M639" i="9"/>
  <c r="N639" i="9" s="1"/>
  <c r="L639" i="9"/>
  <c r="K639" i="9"/>
  <c r="Q638" i="9"/>
  <c r="R638" i="9" s="1"/>
  <c r="P638" i="9"/>
  <c r="O638" i="9"/>
  <c r="M638" i="9"/>
  <c r="N638" i="9" s="1"/>
  <c r="L638" i="9"/>
  <c r="K638" i="9"/>
  <c r="Q637" i="9"/>
  <c r="R637" i="9" s="1"/>
  <c r="P637" i="9"/>
  <c r="O637" i="9"/>
  <c r="M637" i="9"/>
  <c r="N637" i="9" s="1"/>
  <c r="L637" i="9"/>
  <c r="K637" i="9"/>
  <c r="Q636" i="9"/>
  <c r="R636" i="9" s="1"/>
  <c r="P636" i="9"/>
  <c r="O636" i="9"/>
  <c r="M636" i="9"/>
  <c r="N636" i="9" s="1"/>
  <c r="L636" i="9"/>
  <c r="K636" i="9"/>
  <c r="Q635" i="9"/>
  <c r="R635" i="9" s="1"/>
  <c r="P635" i="9"/>
  <c r="O635" i="9"/>
  <c r="M635" i="9"/>
  <c r="N635" i="9" s="1"/>
  <c r="L635" i="9"/>
  <c r="K635" i="9"/>
  <c r="Q634" i="9"/>
  <c r="R634" i="9" s="1"/>
  <c r="P634" i="9"/>
  <c r="O634" i="9"/>
  <c r="M634" i="9"/>
  <c r="N634" i="9" s="1"/>
  <c r="L634" i="9"/>
  <c r="K634" i="9"/>
  <c r="Q633" i="9"/>
  <c r="R633" i="9" s="1"/>
  <c r="P633" i="9"/>
  <c r="O633" i="9"/>
  <c r="M633" i="9"/>
  <c r="N633" i="9" s="1"/>
  <c r="L633" i="9"/>
  <c r="K633" i="9"/>
  <c r="Q632" i="9"/>
  <c r="R632" i="9" s="1"/>
  <c r="P632" i="9"/>
  <c r="O632" i="9"/>
  <c r="M632" i="9"/>
  <c r="N632" i="9" s="1"/>
  <c r="L632" i="9"/>
  <c r="K632" i="9"/>
  <c r="Q631" i="9"/>
  <c r="R631" i="9" s="1"/>
  <c r="P631" i="9"/>
  <c r="O631" i="9"/>
  <c r="M631" i="9"/>
  <c r="N631" i="9" s="1"/>
  <c r="L631" i="9"/>
  <c r="K631" i="9"/>
  <c r="Q630" i="9"/>
  <c r="R630" i="9" s="1"/>
  <c r="P630" i="9"/>
  <c r="O630" i="9"/>
  <c r="M630" i="9"/>
  <c r="N630" i="9" s="1"/>
  <c r="L630" i="9"/>
  <c r="K630" i="9"/>
  <c r="Q629" i="9"/>
  <c r="R629" i="9" s="1"/>
  <c r="P629" i="9"/>
  <c r="O629" i="9"/>
  <c r="M629" i="9"/>
  <c r="N629" i="9" s="1"/>
  <c r="L629" i="9"/>
  <c r="K629" i="9"/>
  <c r="Q628" i="9"/>
  <c r="R628" i="9" s="1"/>
  <c r="P628" i="9"/>
  <c r="O628" i="9"/>
  <c r="M628" i="9"/>
  <c r="N628" i="9" s="1"/>
  <c r="L628" i="9"/>
  <c r="K628" i="9"/>
  <c r="Q627" i="9"/>
  <c r="R627" i="9" s="1"/>
  <c r="P627" i="9"/>
  <c r="O627" i="9"/>
  <c r="M627" i="9"/>
  <c r="N627" i="9" s="1"/>
  <c r="L627" i="9"/>
  <c r="K627" i="9"/>
  <c r="Q626" i="9"/>
  <c r="R626" i="9" s="1"/>
  <c r="P626" i="9"/>
  <c r="O626" i="9"/>
  <c r="M626" i="9"/>
  <c r="N626" i="9" s="1"/>
  <c r="L626" i="9"/>
  <c r="K626" i="9"/>
  <c r="Q625" i="9"/>
  <c r="R625" i="9" s="1"/>
  <c r="P625" i="9"/>
  <c r="O625" i="9"/>
  <c r="M625" i="9"/>
  <c r="N625" i="9" s="1"/>
  <c r="L625" i="9"/>
  <c r="K625" i="9"/>
  <c r="Q624" i="9"/>
  <c r="R624" i="9" s="1"/>
  <c r="P624" i="9"/>
  <c r="O624" i="9"/>
  <c r="M624" i="9"/>
  <c r="N624" i="9" s="1"/>
  <c r="L624" i="9"/>
  <c r="K624" i="9"/>
  <c r="Q623" i="9"/>
  <c r="R623" i="9" s="1"/>
  <c r="P623" i="9"/>
  <c r="O623" i="9"/>
  <c r="M623" i="9"/>
  <c r="N623" i="9" s="1"/>
  <c r="L623" i="9"/>
  <c r="K623" i="9"/>
  <c r="Q622" i="9"/>
  <c r="R622" i="9" s="1"/>
  <c r="P622" i="9"/>
  <c r="O622" i="9"/>
  <c r="M622" i="9"/>
  <c r="N622" i="9" s="1"/>
  <c r="L622" i="9"/>
  <c r="K622" i="9"/>
  <c r="Q621" i="9"/>
  <c r="R621" i="9" s="1"/>
  <c r="P621" i="9"/>
  <c r="O621" i="9"/>
  <c r="M621" i="9"/>
  <c r="N621" i="9" s="1"/>
  <c r="L621" i="9"/>
  <c r="K621" i="9"/>
  <c r="Q620" i="9"/>
  <c r="R620" i="9" s="1"/>
  <c r="P620" i="9"/>
  <c r="O620" i="9"/>
  <c r="M620" i="9"/>
  <c r="N620" i="9" s="1"/>
  <c r="L620" i="9"/>
  <c r="K620" i="9"/>
  <c r="Q619" i="9"/>
  <c r="R619" i="9" s="1"/>
  <c r="P619" i="9"/>
  <c r="O619" i="9"/>
  <c r="M619" i="9"/>
  <c r="N619" i="9" s="1"/>
  <c r="L619" i="9"/>
  <c r="K619" i="9"/>
  <c r="Q618" i="9"/>
  <c r="R618" i="9" s="1"/>
  <c r="P618" i="9"/>
  <c r="O618" i="9"/>
  <c r="M618" i="9"/>
  <c r="N618" i="9" s="1"/>
  <c r="L618" i="9"/>
  <c r="K618" i="9"/>
  <c r="Q617" i="9"/>
  <c r="R617" i="9" s="1"/>
  <c r="P617" i="9"/>
  <c r="O617" i="9"/>
  <c r="M617" i="9"/>
  <c r="N617" i="9" s="1"/>
  <c r="L617" i="9"/>
  <c r="K617" i="9"/>
  <c r="Q616" i="9"/>
  <c r="R616" i="9" s="1"/>
  <c r="P616" i="9"/>
  <c r="O616" i="9"/>
  <c r="M616" i="9"/>
  <c r="N616" i="9" s="1"/>
  <c r="L616" i="9"/>
  <c r="K616" i="9"/>
  <c r="Q615" i="9"/>
  <c r="R615" i="9" s="1"/>
  <c r="P615" i="9"/>
  <c r="O615" i="9"/>
  <c r="M615" i="9"/>
  <c r="N615" i="9" s="1"/>
  <c r="L615" i="9"/>
  <c r="K615" i="9"/>
  <c r="Q614" i="9"/>
  <c r="R614" i="9" s="1"/>
  <c r="P614" i="9"/>
  <c r="O614" i="9"/>
  <c r="M614" i="9"/>
  <c r="N614" i="9" s="1"/>
  <c r="L614" i="9"/>
  <c r="K614" i="9"/>
  <c r="Q613" i="9"/>
  <c r="R613" i="9" s="1"/>
  <c r="P613" i="9"/>
  <c r="O613" i="9"/>
  <c r="M613" i="9"/>
  <c r="N613" i="9" s="1"/>
  <c r="L613" i="9"/>
  <c r="K613" i="9"/>
  <c r="Q612" i="9"/>
  <c r="R612" i="9" s="1"/>
  <c r="P612" i="9"/>
  <c r="O612" i="9"/>
  <c r="M612" i="9"/>
  <c r="N612" i="9" s="1"/>
  <c r="L612" i="9"/>
  <c r="K612" i="9"/>
  <c r="Q611" i="9"/>
  <c r="R611" i="9" s="1"/>
  <c r="P611" i="9"/>
  <c r="O611" i="9"/>
  <c r="M611" i="9"/>
  <c r="N611" i="9" s="1"/>
  <c r="L611" i="9"/>
  <c r="K611" i="9"/>
  <c r="Q610" i="9"/>
  <c r="R610" i="9" s="1"/>
  <c r="P610" i="9"/>
  <c r="O610" i="9"/>
  <c r="M610" i="9"/>
  <c r="N610" i="9" s="1"/>
  <c r="L610" i="9"/>
  <c r="K610" i="9"/>
  <c r="Q609" i="9"/>
  <c r="R609" i="9" s="1"/>
  <c r="P609" i="9"/>
  <c r="O609" i="9"/>
  <c r="M609" i="9"/>
  <c r="N609" i="9" s="1"/>
  <c r="L609" i="9"/>
  <c r="K609" i="9"/>
  <c r="Q608" i="9"/>
  <c r="R608" i="9" s="1"/>
  <c r="P608" i="9"/>
  <c r="O608" i="9"/>
  <c r="M608" i="9"/>
  <c r="N608" i="9" s="1"/>
  <c r="L608" i="9"/>
  <c r="K608" i="9"/>
  <c r="Q607" i="9"/>
  <c r="R607" i="9" s="1"/>
  <c r="P607" i="9"/>
  <c r="O607" i="9"/>
  <c r="M607" i="9"/>
  <c r="N607" i="9" s="1"/>
  <c r="L607" i="9"/>
  <c r="K607" i="9"/>
  <c r="Q606" i="9"/>
  <c r="R606" i="9" s="1"/>
  <c r="P606" i="9"/>
  <c r="O606" i="9"/>
  <c r="M606" i="9"/>
  <c r="N606" i="9" s="1"/>
  <c r="L606" i="9"/>
  <c r="K606" i="9"/>
  <c r="Q605" i="9"/>
  <c r="R605" i="9" s="1"/>
  <c r="P605" i="9"/>
  <c r="O605" i="9"/>
  <c r="M605" i="9"/>
  <c r="N605" i="9" s="1"/>
  <c r="L605" i="9"/>
  <c r="K605" i="9"/>
  <c r="Q604" i="9"/>
  <c r="R604" i="9" s="1"/>
  <c r="P604" i="9"/>
  <c r="O604" i="9"/>
  <c r="M604" i="9"/>
  <c r="N604" i="9" s="1"/>
  <c r="L604" i="9"/>
  <c r="K604" i="9"/>
  <c r="Q603" i="9"/>
  <c r="R603" i="9" s="1"/>
  <c r="P603" i="9"/>
  <c r="O603" i="9"/>
  <c r="M603" i="9"/>
  <c r="N603" i="9" s="1"/>
  <c r="L603" i="9"/>
  <c r="K603" i="9"/>
  <c r="Q602" i="9"/>
  <c r="R602" i="9" s="1"/>
  <c r="P602" i="9"/>
  <c r="O602" i="9"/>
  <c r="M602" i="9"/>
  <c r="N602" i="9" s="1"/>
  <c r="L602" i="9"/>
  <c r="K602" i="9"/>
  <c r="Q601" i="9"/>
  <c r="R601" i="9" s="1"/>
  <c r="P601" i="9"/>
  <c r="O601" i="9"/>
  <c r="M601" i="9"/>
  <c r="N601" i="9" s="1"/>
  <c r="L601" i="9"/>
  <c r="K601" i="9"/>
  <c r="Q600" i="9"/>
  <c r="R600" i="9" s="1"/>
  <c r="P600" i="9"/>
  <c r="O600" i="9"/>
  <c r="M600" i="9"/>
  <c r="N600" i="9" s="1"/>
  <c r="L600" i="9"/>
  <c r="K600" i="9"/>
  <c r="Q599" i="9"/>
  <c r="R599" i="9" s="1"/>
  <c r="P599" i="9"/>
  <c r="O599" i="9"/>
  <c r="M599" i="9"/>
  <c r="N599" i="9" s="1"/>
  <c r="L599" i="9"/>
  <c r="K599" i="9"/>
  <c r="Q598" i="9"/>
  <c r="R598" i="9" s="1"/>
  <c r="P598" i="9"/>
  <c r="O598" i="9"/>
  <c r="M598" i="9"/>
  <c r="N598" i="9" s="1"/>
  <c r="L598" i="9"/>
  <c r="K598" i="9"/>
  <c r="Q597" i="9"/>
  <c r="R597" i="9" s="1"/>
  <c r="P597" i="9"/>
  <c r="O597" i="9"/>
  <c r="M597" i="9"/>
  <c r="N597" i="9" s="1"/>
  <c r="L597" i="9"/>
  <c r="K597" i="9"/>
  <c r="Q596" i="9"/>
  <c r="R596" i="9" s="1"/>
  <c r="P596" i="9"/>
  <c r="O596" i="9"/>
  <c r="M596" i="9"/>
  <c r="N596" i="9" s="1"/>
  <c r="L596" i="9"/>
  <c r="K596" i="9"/>
  <c r="Q595" i="9"/>
  <c r="R595" i="9" s="1"/>
  <c r="P595" i="9"/>
  <c r="O595" i="9"/>
  <c r="M595" i="9"/>
  <c r="N595" i="9" s="1"/>
  <c r="L595" i="9"/>
  <c r="K595" i="9"/>
  <c r="Q594" i="9"/>
  <c r="R594" i="9" s="1"/>
  <c r="P594" i="9"/>
  <c r="O594" i="9"/>
  <c r="M594" i="9"/>
  <c r="N594" i="9" s="1"/>
  <c r="L594" i="9"/>
  <c r="K594" i="9"/>
  <c r="Q593" i="9"/>
  <c r="R593" i="9" s="1"/>
  <c r="P593" i="9"/>
  <c r="O593" i="9"/>
  <c r="M593" i="9"/>
  <c r="N593" i="9" s="1"/>
  <c r="L593" i="9"/>
  <c r="K593" i="9"/>
  <c r="Q592" i="9"/>
  <c r="R592" i="9" s="1"/>
  <c r="P592" i="9"/>
  <c r="O592" i="9"/>
  <c r="M592" i="9"/>
  <c r="N592" i="9" s="1"/>
  <c r="L592" i="9"/>
  <c r="K592" i="9"/>
  <c r="Q591" i="9"/>
  <c r="R591" i="9" s="1"/>
  <c r="P591" i="9"/>
  <c r="O591" i="9"/>
  <c r="M591" i="9"/>
  <c r="N591" i="9" s="1"/>
  <c r="L591" i="9"/>
  <c r="K591" i="9"/>
  <c r="Q590" i="9"/>
  <c r="R590" i="9" s="1"/>
  <c r="P590" i="9"/>
  <c r="O590" i="9"/>
  <c r="M590" i="9"/>
  <c r="N590" i="9" s="1"/>
  <c r="L590" i="9"/>
  <c r="K590" i="9"/>
  <c r="Q589" i="9"/>
  <c r="R589" i="9" s="1"/>
  <c r="P589" i="9"/>
  <c r="O589" i="9"/>
  <c r="M589" i="9"/>
  <c r="N589" i="9" s="1"/>
  <c r="L589" i="9"/>
  <c r="K589" i="9"/>
  <c r="Q588" i="9"/>
  <c r="R588" i="9" s="1"/>
  <c r="P588" i="9"/>
  <c r="O588" i="9"/>
  <c r="M588" i="9"/>
  <c r="N588" i="9" s="1"/>
  <c r="L588" i="9"/>
  <c r="K588" i="9"/>
  <c r="Q587" i="9"/>
  <c r="R587" i="9" s="1"/>
  <c r="P587" i="9"/>
  <c r="O587" i="9"/>
  <c r="M587" i="9"/>
  <c r="N587" i="9" s="1"/>
  <c r="L587" i="9"/>
  <c r="K587" i="9"/>
  <c r="Q586" i="9"/>
  <c r="R586" i="9" s="1"/>
  <c r="P586" i="9"/>
  <c r="O586" i="9"/>
  <c r="M586" i="9"/>
  <c r="N586" i="9" s="1"/>
  <c r="L586" i="9"/>
  <c r="K586" i="9"/>
  <c r="Q585" i="9"/>
  <c r="R585" i="9" s="1"/>
  <c r="P585" i="9"/>
  <c r="O585" i="9"/>
  <c r="M585" i="9"/>
  <c r="N585" i="9" s="1"/>
  <c r="L585" i="9"/>
  <c r="K585" i="9"/>
  <c r="Q584" i="9"/>
  <c r="R584" i="9" s="1"/>
  <c r="P584" i="9"/>
  <c r="O584" i="9"/>
  <c r="M584" i="9"/>
  <c r="N584" i="9" s="1"/>
  <c r="L584" i="9"/>
  <c r="K584" i="9"/>
  <c r="Q583" i="9"/>
  <c r="R583" i="9" s="1"/>
  <c r="P583" i="9"/>
  <c r="O583" i="9"/>
  <c r="M583" i="9"/>
  <c r="N583" i="9" s="1"/>
  <c r="L583" i="9"/>
  <c r="K583" i="9"/>
  <c r="Q582" i="9"/>
  <c r="R582" i="9" s="1"/>
  <c r="P582" i="9"/>
  <c r="O582" i="9"/>
  <c r="M582" i="9"/>
  <c r="N582" i="9" s="1"/>
  <c r="L582" i="9"/>
  <c r="K582" i="9"/>
  <c r="Q581" i="9"/>
  <c r="R581" i="9" s="1"/>
  <c r="P581" i="9"/>
  <c r="O581" i="9"/>
  <c r="M581" i="9"/>
  <c r="N581" i="9" s="1"/>
  <c r="L581" i="9"/>
  <c r="K581" i="9"/>
  <c r="Q580" i="9"/>
  <c r="R580" i="9" s="1"/>
  <c r="P580" i="9"/>
  <c r="O580" i="9"/>
  <c r="M580" i="9"/>
  <c r="N580" i="9" s="1"/>
  <c r="L580" i="9"/>
  <c r="K580" i="9"/>
  <c r="Q579" i="9"/>
  <c r="R579" i="9" s="1"/>
  <c r="P579" i="9"/>
  <c r="O579" i="9"/>
  <c r="M579" i="9"/>
  <c r="N579" i="9" s="1"/>
  <c r="L579" i="9"/>
  <c r="K579" i="9"/>
  <c r="Q578" i="9"/>
  <c r="R578" i="9" s="1"/>
  <c r="P578" i="9"/>
  <c r="O578" i="9"/>
  <c r="M578" i="9"/>
  <c r="N578" i="9" s="1"/>
  <c r="L578" i="9"/>
  <c r="K578" i="9"/>
  <c r="Q577" i="9"/>
  <c r="R577" i="9" s="1"/>
  <c r="P577" i="9"/>
  <c r="O577" i="9"/>
  <c r="M577" i="9"/>
  <c r="N577" i="9" s="1"/>
  <c r="L577" i="9"/>
  <c r="K577" i="9"/>
  <c r="Q576" i="9"/>
  <c r="R576" i="9" s="1"/>
  <c r="P576" i="9"/>
  <c r="O576" i="9"/>
  <c r="M576" i="9"/>
  <c r="N576" i="9" s="1"/>
  <c r="L576" i="9"/>
  <c r="K576" i="9"/>
  <c r="Q575" i="9"/>
  <c r="R575" i="9" s="1"/>
  <c r="P575" i="9"/>
  <c r="O575" i="9"/>
  <c r="M575" i="9"/>
  <c r="N575" i="9" s="1"/>
  <c r="L575" i="9"/>
  <c r="K575" i="9"/>
  <c r="Q574" i="9"/>
  <c r="R574" i="9" s="1"/>
  <c r="P574" i="9"/>
  <c r="O574" i="9"/>
  <c r="M574" i="9"/>
  <c r="N574" i="9" s="1"/>
  <c r="L574" i="9"/>
  <c r="K574" i="9"/>
  <c r="Q573" i="9"/>
  <c r="R573" i="9" s="1"/>
  <c r="P573" i="9"/>
  <c r="O573" i="9"/>
  <c r="M573" i="9"/>
  <c r="N573" i="9" s="1"/>
  <c r="L573" i="9"/>
  <c r="K573" i="9"/>
  <c r="Q572" i="9"/>
  <c r="R572" i="9" s="1"/>
  <c r="P572" i="9"/>
  <c r="O572" i="9"/>
  <c r="M572" i="9"/>
  <c r="N572" i="9" s="1"/>
  <c r="L572" i="9"/>
  <c r="K572" i="9"/>
  <c r="Q571" i="9"/>
  <c r="R571" i="9" s="1"/>
  <c r="P571" i="9"/>
  <c r="O571" i="9"/>
  <c r="M571" i="9"/>
  <c r="N571" i="9" s="1"/>
  <c r="L571" i="9"/>
  <c r="K571" i="9"/>
  <c r="Q570" i="9"/>
  <c r="R570" i="9" s="1"/>
  <c r="P570" i="9"/>
  <c r="O570" i="9"/>
  <c r="M570" i="9"/>
  <c r="N570" i="9" s="1"/>
  <c r="L570" i="9"/>
  <c r="K570" i="9"/>
  <c r="Q569" i="9"/>
  <c r="R569" i="9" s="1"/>
  <c r="P569" i="9"/>
  <c r="O569" i="9"/>
  <c r="M569" i="9"/>
  <c r="N569" i="9" s="1"/>
  <c r="L569" i="9"/>
  <c r="K569" i="9"/>
  <c r="Q568" i="9"/>
  <c r="R568" i="9" s="1"/>
  <c r="P568" i="9"/>
  <c r="O568" i="9"/>
  <c r="M568" i="9"/>
  <c r="N568" i="9" s="1"/>
  <c r="L568" i="9"/>
  <c r="K568" i="9"/>
  <c r="Q567" i="9"/>
  <c r="R567" i="9" s="1"/>
  <c r="P567" i="9"/>
  <c r="O567" i="9"/>
  <c r="M567" i="9"/>
  <c r="N567" i="9" s="1"/>
  <c r="L567" i="9"/>
  <c r="K567" i="9"/>
  <c r="Q566" i="9"/>
  <c r="R566" i="9" s="1"/>
  <c r="P566" i="9"/>
  <c r="O566" i="9"/>
  <c r="M566" i="9"/>
  <c r="N566" i="9" s="1"/>
  <c r="L566" i="9"/>
  <c r="K566" i="9"/>
  <c r="Q565" i="9"/>
  <c r="R565" i="9" s="1"/>
  <c r="P565" i="9"/>
  <c r="O565" i="9"/>
  <c r="M565" i="9"/>
  <c r="N565" i="9" s="1"/>
  <c r="L565" i="9"/>
  <c r="K565" i="9"/>
  <c r="Q564" i="9"/>
  <c r="R564" i="9" s="1"/>
  <c r="P564" i="9"/>
  <c r="O564" i="9"/>
  <c r="M564" i="9"/>
  <c r="N564" i="9" s="1"/>
  <c r="L564" i="9"/>
  <c r="K564" i="9"/>
  <c r="Q563" i="9"/>
  <c r="R563" i="9" s="1"/>
  <c r="P563" i="9"/>
  <c r="O563" i="9"/>
  <c r="M563" i="9"/>
  <c r="N563" i="9" s="1"/>
  <c r="L563" i="9"/>
  <c r="K563" i="9"/>
  <c r="Q562" i="9"/>
  <c r="R562" i="9" s="1"/>
  <c r="P562" i="9"/>
  <c r="O562" i="9"/>
  <c r="M562" i="9"/>
  <c r="N562" i="9" s="1"/>
  <c r="L562" i="9"/>
  <c r="K562" i="9"/>
  <c r="Q561" i="9"/>
  <c r="R561" i="9" s="1"/>
  <c r="P561" i="9"/>
  <c r="O561" i="9"/>
  <c r="M561" i="9"/>
  <c r="N561" i="9" s="1"/>
  <c r="L561" i="9"/>
  <c r="K561" i="9"/>
  <c r="Q560" i="9"/>
  <c r="R560" i="9" s="1"/>
  <c r="P560" i="9"/>
  <c r="O560" i="9"/>
  <c r="M560" i="9"/>
  <c r="N560" i="9" s="1"/>
  <c r="L560" i="9"/>
  <c r="K560" i="9"/>
  <c r="Q559" i="9"/>
  <c r="R559" i="9" s="1"/>
  <c r="P559" i="9"/>
  <c r="O559" i="9"/>
  <c r="M559" i="9"/>
  <c r="N559" i="9" s="1"/>
  <c r="L559" i="9"/>
  <c r="K559" i="9"/>
  <c r="Q558" i="9"/>
  <c r="R558" i="9" s="1"/>
  <c r="P558" i="9"/>
  <c r="O558" i="9"/>
  <c r="M558" i="9"/>
  <c r="N558" i="9" s="1"/>
  <c r="L558" i="9"/>
  <c r="K558" i="9"/>
  <c r="Q557" i="9"/>
  <c r="R557" i="9" s="1"/>
  <c r="P557" i="9"/>
  <c r="O557" i="9"/>
  <c r="M557" i="9"/>
  <c r="N557" i="9" s="1"/>
  <c r="L557" i="9"/>
  <c r="K557" i="9"/>
  <c r="Q556" i="9"/>
  <c r="R556" i="9" s="1"/>
  <c r="P556" i="9"/>
  <c r="O556" i="9"/>
  <c r="M556" i="9"/>
  <c r="N556" i="9" s="1"/>
  <c r="L556" i="9"/>
  <c r="K556" i="9"/>
  <c r="Q555" i="9"/>
  <c r="R555" i="9" s="1"/>
  <c r="P555" i="9"/>
  <c r="O555" i="9"/>
  <c r="M555" i="9"/>
  <c r="N555" i="9" s="1"/>
  <c r="L555" i="9"/>
  <c r="K555" i="9"/>
  <c r="Q554" i="9"/>
  <c r="R554" i="9" s="1"/>
  <c r="P554" i="9"/>
  <c r="O554" i="9"/>
  <c r="M554" i="9"/>
  <c r="N554" i="9" s="1"/>
  <c r="L554" i="9"/>
  <c r="K554" i="9"/>
  <c r="Q553" i="9"/>
  <c r="R553" i="9" s="1"/>
  <c r="P553" i="9"/>
  <c r="O553" i="9"/>
  <c r="M553" i="9"/>
  <c r="N553" i="9" s="1"/>
  <c r="L553" i="9"/>
  <c r="K553" i="9"/>
  <c r="Q552" i="9"/>
  <c r="R552" i="9" s="1"/>
  <c r="P552" i="9"/>
  <c r="O552" i="9"/>
  <c r="M552" i="9"/>
  <c r="N552" i="9" s="1"/>
  <c r="L552" i="9"/>
  <c r="K552" i="9"/>
  <c r="Q551" i="9"/>
  <c r="R551" i="9" s="1"/>
  <c r="P551" i="9"/>
  <c r="O551" i="9"/>
  <c r="M551" i="9"/>
  <c r="N551" i="9" s="1"/>
  <c r="L551" i="9"/>
  <c r="K551" i="9"/>
  <c r="Q550" i="9"/>
  <c r="R550" i="9" s="1"/>
  <c r="P550" i="9"/>
  <c r="O550" i="9"/>
  <c r="M550" i="9"/>
  <c r="N550" i="9" s="1"/>
  <c r="L550" i="9"/>
  <c r="K550" i="9"/>
  <c r="Q549" i="9"/>
  <c r="R549" i="9" s="1"/>
  <c r="P549" i="9"/>
  <c r="O549" i="9"/>
  <c r="M549" i="9"/>
  <c r="N549" i="9" s="1"/>
  <c r="L549" i="9"/>
  <c r="K549" i="9"/>
  <c r="Q548" i="9"/>
  <c r="R548" i="9" s="1"/>
  <c r="P548" i="9"/>
  <c r="O548" i="9"/>
  <c r="M548" i="9"/>
  <c r="N548" i="9" s="1"/>
  <c r="L548" i="9"/>
  <c r="K548" i="9"/>
  <c r="Q547" i="9"/>
  <c r="R547" i="9" s="1"/>
  <c r="P547" i="9"/>
  <c r="O547" i="9"/>
  <c r="M547" i="9"/>
  <c r="N547" i="9" s="1"/>
  <c r="L547" i="9"/>
  <c r="K547" i="9"/>
  <c r="Q546" i="9"/>
  <c r="R546" i="9" s="1"/>
  <c r="P546" i="9"/>
  <c r="O546" i="9"/>
  <c r="M546" i="9"/>
  <c r="N546" i="9" s="1"/>
  <c r="L546" i="9"/>
  <c r="K546" i="9"/>
  <c r="Q545" i="9"/>
  <c r="R545" i="9" s="1"/>
  <c r="P545" i="9"/>
  <c r="O545" i="9"/>
  <c r="M545" i="9"/>
  <c r="N545" i="9" s="1"/>
  <c r="L545" i="9"/>
  <c r="K545" i="9"/>
  <c r="Q544" i="9"/>
  <c r="R544" i="9" s="1"/>
  <c r="P544" i="9"/>
  <c r="O544" i="9"/>
  <c r="M544" i="9"/>
  <c r="N544" i="9" s="1"/>
  <c r="L544" i="9"/>
  <c r="K544" i="9"/>
  <c r="Q543" i="9"/>
  <c r="R543" i="9" s="1"/>
  <c r="P543" i="9"/>
  <c r="O543" i="9"/>
  <c r="M543" i="9"/>
  <c r="N543" i="9" s="1"/>
  <c r="L543" i="9"/>
  <c r="K543" i="9"/>
  <c r="Q542" i="9"/>
  <c r="R542" i="9" s="1"/>
  <c r="P542" i="9"/>
  <c r="O542" i="9"/>
  <c r="M542" i="9"/>
  <c r="N542" i="9" s="1"/>
  <c r="L542" i="9"/>
  <c r="K542" i="9"/>
  <c r="Q541" i="9"/>
  <c r="R541" i="9" s="1"/>
  <c r="P541" i="9"/>
  <c r="O541" i="9"/>
  <c r="M541" i="9"/>
  <c r="N541" i="9" s="1"/>
  <c r="L541" i="9"/>
  <c r="K541" i="9"/>
  <c r="Q540" i="9"/>
  <c r="R540" i="9" s="1"/>
  <c r="P540" i="9"/>
  <c r="O540" i="9"/>
  <c r="M540" i="9"/>
  <c r="N540" i="9" s="1"/>
  <c r="L540" i="9"/>
  <c r="K540" i="9"/>
  <c r="Q539" i="9"/>
  <c r="R539" i="9" s="1"/>
  <c r="P539" i="9"/>
  <c r="O539" i="9"/>
  <c r="M539" i="9"/>
  <c r="N539" i="9" s="1"/>
  <c r="L539" i="9"/>
  <c r="K539" i="9"/>
  <c r="Q538" i="9"/>
  <c r="R538" i="9" s="1"/>
  <c r="P538" i="9"/>
  <c r="O538" i="9"/>
  <c r="M538" i="9"/>
  <c r="N538" i="9" s="1"/>
  <c r="L538" i="9"/>
  <c r="K538" i="9"/>
  <c r="Q537" i="9"/>
  <c r="R537" i="9" s="1"/>
  <c r="P537" i="9"/>
  <c r="O537" i="9"/>
  <c r="M537" i="9"/>
  <c r="N537" i="9" s="1"/>
  <c r="L537" i="9"/>
  <c r="K537" i="9"/>
  <c r="Q536" i="9"/>
  <c r="R536" i="9" s="1"/>
  <c r="P536" i="9"/>
  <c r="O536" i="9"/>
  <c r="M536" i="9"/>
  <c r="N536" i="9" s="1"/>
  <c r="L536" i="9"/>
  <c r="K536" i="9"/>
  <c r="Q535" i="9"/>
  <c r="R535" i="9" s="1"/>
  <c r="P535" i="9"/>
  <c r="O535" i="9"/>
  <c r="M535" i="9"/>
  <c r="N535" i="9" s="1"/>
  <c r="L535" i="9"/>
  <c r="K535" i="9"/>
  <c r="Q534" i="9"/>
  <c r="R534" i="9" s="1"/>
  <c r="P534" i="9"/>
  <c r="O534" i="9"/>
  <c r="M534" i="9"/>
  <c r="N534" i="9" s="1"/>
  <c r="L534" i="9"/>
  <c r="K534" i="9"/>
  <c r="Q533" i="9"/>
  <c r="R533" i="9" s="1"/>
  <c r="P533" i="9"/>
  <c r="O533" i="9"/>
  <c r="M533" i="9"/>
  <c r="N533" i="9" s="1"/>
  <c r="L533" i="9"/>
  <c r="K533" i="9"/>
  <c r="Q532" i="9"/>
  <c r="R532" i="9" s="1"/>
  <c r="P532" i="9"/>
  <c r="O532" i="9"/>
  <c r="M532" i="9"/>
  <c r="N532" i="9" s="1"/>
  <c r="L532" i="9"/>
  <c r="K532" i="9"/>
  <c r="K531" i="9"/>
  <c r="L531" i="9" s="1"/>
  <c r="S530" i="9"/>
  <c r="T530" i="9" s="1"/>
  <c r="R530" i="9"/>
  <c r="O530" i="9"/>
  <c r="P530" i="9" s="1"/>
  <c r="M530" i="9"/>
  <c r="N530" i="9" s="1"/>
  <c r="K530" i="9"/>
  <c r="L530" i="9" s="1"/>
  <c r="S529" i="9"/>
  <c r="T529" i="9" s="1"/>
  <c r="R529" i="9"/>
  <c r="P529" i="9"/>
  <c r="O529" i="9"/>
  <c r="N529" i="9"/>
  <c r="M529" i="9"/>
  <c r="L529" i="9"/>
  <c r="K529" i="9"/>
  <c r="T528" i="9"/>
  <c r="S528" i="9"/>
  <c r="R528" i="9"/>
  <c r="O528" i="9"/>
  <c r="P528" i="9" s="1"/>
  <c r="N528" i="9"/>
  <c r="M528" i="9"/>
  <c r="K528" i="9"/>
  <c r="L528" i="9" s="1"/>
  <c r="T527" i="9"/>
  <c r="S527" i="9"/>
  <c r="R527" i="9"/>
  <c r="O527" i="9"/>
  <c r="P527" i="9" s="1"/>
  <c r="N527" i="9"/>
  <c r="M527" i="9"/>
  <c r="K527" i="9"/>
  <c r="L527" i="9" s="1"/>
  <c r="S526" i="9"/>
  <c r="T526" i="9" s="1"/>
  <c r="R526" i="9"/>
  <c r="O526" i="9"/>
  <c r="P526" i="9" s="1"/>
  <c r="M526" i="9"/>
  <c r="N526" i="9" s="1"/>
  <c r="K526" i="9"/>
  <c r="L526" i="9" s="1"/>
  <c r="T525" i="9"/>
  <c r="S525" i="9"/>
  <c r="R525" i="9"/>
  <c r="P525" i="9"/>
  <c r="O525" i="9"/>
  <c r="M525" i="9"/>
  <c r="N525" i="9" s="1"/>
  <c r="K525" i="9"/>
  <c r="L525" i="9" s="1"/>
  <c r="S524" i="9"/>
  <c r="T524" i="9" s="1"/>
  <c r="R524" i="9"/>
  <c r="O524" i="9"/>
  <c r="P524" i="9" s="1"/>
  <c r="M524" i="9"/>
  <c r="N524" i="9" s="1"/>
  <c r="K524" i="9"/>
  <c r="L524" i="9" s="1"/>
  <c r="S523" i="9"/>
  <c r="T523" i="9" s="1"/>
  <c r="R523" i="9"/>
  <c r="P523" i="9"/>
  <c r="O523" i="9"/>
  <c r="M523" i="9"/>
  <c r="N523" i="9" s="1"/>
  <c r="L523" i="9"/>
  <c r="K523" i="9"/>
  <c r="T522" i="9"/>
  <c r="S522" i="9"/>
  <c r="R522" i="9"/>
  <c r="O522" i="9"/>
  <c r="P522" i="9" s="1"/>
  <c r="N522" i="9"/>
  <c r="M522" i="9"/>
  <c r="K522" i="9"/>
  <c r="L522" i="9" s="1"/>
  <c r="S521" i="9"/>
  <c r="T521" i="9" s="1"/>
  <c r="R521" i="9"/>
  <c r="O521" i="9"/>
  <c r="P521" i="9" s="1"/>
  <c r="N521" i="9"/>
  <c r="M521" i="9"/>
  <c r="L521" i="9"/>
  <c r="K521" i="9"/>
  <c r="S520" i="9"/>
  <c r="T520" i="9" s="1"/>
  <c r="R520" i="9"/>
  <c r="O520" i="9"/>
  <c r="P520" i="9" s="1"/>
  <c r="N520" i="9"/>
  <c r="M520" i="9"/>
  <c r="K520" i="9"/>
  <c r="L520" i="9" s="1"/>
  <c r="S519" i="9"/>
  <c r="T519" i="9" s="1"/>
  <c r="R519" i="9"/>
  <c r="O519" i="9"/>
  <c r="P519" i="9" s="1"/>
  <c r="N519" i="9"/>
  <c r="M519" i="9"/>
  <c r="K519" i="9"/>
  <c r="L519" i="9" s="1"/>
  <c r="S518" i="9"/>
  <c r="T518" i="9" s="1"/>
  <c r="R518" i="9"/>
  <c r="O518" i="9"/>
  <c r="P518" i="9" s="1"/>
  <c r="M518" i="9"/>
  <c r="N518" i="9" s="1"/>
  <c r="K518" i="9"/>
  <c r="L518" i="9" s="1"/>
  <c r="T517" i="9"/>
  <c r="S517" i="9"/>
  <c r="R517" i="9"/>
  <c r="P517" i="9"/>
  <c r="O517" i="9"/>
  <c r="M517" i="9"/>
  <c r="N517" i="9" s="1"/>
  <c r="K517" i="9"/>
  <c r="L517" i="9" s="1"/>
  <c r="S516" i="9"/>
  <c r="T516" i="9" s="1"/>
  <c r="R516" i="9"/>
  <c r="O516" i="9"/>
  <c r="P516" i="9" s="1"/>
  <c r="M516" i="9"/>
  <c r="N516" i="9" s="1"/>
  <c r="K516" i="9"/>
  <c r="L516" i="9" s="1"/>
  <c r="S515" i="9"/>
  <c r="T515" i="9" s="1"/>
  <c r="R515" i="9"/>
  <c r="P515" i="9"/>
  <c r="O515" i="9"/>
  <c r="M515" i="9"/>
  <c r="N515" i="9" s="1"/>
  <c r="L515" i="9"/>
  <c r="K515" i="9"/>
  <c r="T514" i="9"/>
  <c r="S514" i="9"/>
  <c r="R514" i="9"/>
  <c r="O514" i="9"/>
  <c r="P514" i="9" s="1"/>
  <c r="N514" i="9"/>
  <c r="M514" i="9"/>
  <c r="K514" i="9"/>
  <c r="L514" i="9" s="1"/>
  <c r="S513" i="9"/>
  <c r="T513" i="9" s="1"/>
  <c r="R513" i="9"/>
  <c r="O513" i="9"/>
  <c r="P513" i="9" s="1"/>
  <c r="N513" i="9"/>
  <c r="M513" i="9"/>
  <c r="L513" i="9"/>
  <c r="K513" i="9"/>
  <c r="T512" i="9"/>
  <c r="S512" i="9"/>
  <c r="R512" i="9"/>
  <c r="O512" i="9"/>
  <c r="P512" i="9" s="1"/>
  <c r="N512" i="9"/>
  <c r="M512" i="9"/>
  <c r="K512" i="9"/>
  <c r="L512" i="9" s="1"/>
  <c r="S511" i="9"/>
  <c r="T511" i="9" s="1"/>
  <c r="R511" i="9"/>
  <c r="O511" i="9"/>
  <c r="P511" i="9" s="1"/>
  <c r="N511" i="9"/>
  <c r="M511" i="9"/>
  <c r="K511" i="9"/>
  <c r="L511" i="9" s="1"/>
  <c r="S510" i="9"/>
  <c r="T510" i="9" s="1"/>
  <c r="R510" i="9"/>
  <c r="O510" i="9"/>
  <c r="P510" i="9" s="1"/>
  <c r="M510" i="9"/>
  <c r="N510" i="9" s="1"/>
  <c r="K510" i="9"/>
  <c r="L510" i="9" s="1"/>
  <c r="T509" i="9"/>
  <c r="S509" i="9"/>
  <c r="R509" i="9"/>
  <c r="P509" i="9"/>
  <c r="O509" i="9"/>
  <c r="M509" i="9"/>
  <c r="N509" i="9" s="1"/>
  <c r="K509" i="9"/>
  <c r="L509" i="9" s="1"/>
  <c r="S508" i="9"/>
  <c r="T508" i="9" s="1"/>
  <c r="R508" i="9"/>
  <c r="O508" i="9"/>
  <c r="P508" i="9" s="1"/>
  <c r="M508" i="9"/>
  <c r="N508" i="9" s="1"/>
  <c r="K508" i="9"/>
  <c r="L508" i="9" s="1"/>
  <c r="S507" i="9"/>
  <c r="T507" i="9" s="1"/>
  <c r="R507" i="9"/>
  <c r="P507" i="9"/>
  <c r="O507" i="9"/>
  <c r="M507" i="9"/>
  <c r="N507" i="9" s="1"/>
  <c r="L507" i="9"/>
  <c r="K507" i="9"/>
  <c r="T506" i="9"/>
  <c r="S506" i="9"/>
  <c r="R506" i="9"/>
  <c r="O506" i="9"/>
  <c r="P506" i="9" s="1"/>
  <c r="N506" i="9"/>
  <c r="M506" i="9"/>
  <c r="K506" i="9"/>
  <c r="L506" i="9" s="1"/>
  <c r="Q505" i="9"/>
  <c r="R505" i="9" s="1"/>
  <c r="P505" i="9"/>
  <c r="O505" i="9"/>
  <c r="M505" i="9"/>
  <c r="N505" i="9" s="1"/>
  <c r="L505" i="9"/>
  <c r="K505" i="9"/>
  <c r="Q504" i="9"/>
  <c r="R504" i="9" s="1"/>
  <c r="P504" i="9"/>
  <c r="O504" i="9"/>
  <c r="M504" i="9"/>
  <c r="N504" i="9" s="1"/>
  <c r="K504" i="9"/>
  <c r="L504" i="9" s="1"/>
  <c r="Q503" i="9"/>
  <c r="R503" i="9" s="1"/>
  <c r="O503" i="9"/>
  <c r="P503" i="9" s="1"/>
  <c r="N503" i="9"/>
  <c r="M503" i="9"/>
  <c r="K503" i="9"/>
  <c r="L503" i="9" s="1"/>
  <c r="Q502" i="9"/>
  <c r="R502" i="9" s="1"/>
  <c r="O502" i="9"/>
  <c r="P502" i="9" s="1"/>
  <c r="N502" i="9"/>
  <c r="M502" i="9"/>
  <c r="K502" i="9"/>
  <c r="L502" i="9" s="1"/>
  <c r="Q501" i="9"/>
  <c r="R501" i="9" s="1"/>
  <c r="P501" i="9"/>
  <c r="O501" i="9"/>
  <c r="M501" i="9"/>
  <c r="N501" i="9" s="1"/>
  <c r="L501" i="9"/>
  <c r="K501" i="9"/>
  <c r="Q500" i="9"/>
  <c r="R500" i="9" s="1"/>
  <c r="P500" i="9"/>
  <c r="O500" i="9"/>
  <c r="M500" i="9"/>
  <c r="N500" i="9" s="1"/>
  <c r="K500" i="9"/>
  <c r="L500" i="9" s="1"/>
  <c r="Q499" i="9"/>
  <c r="R499" i="9" s="1"/>
  <c r="O499" i="9"/>
  <c r="P499" i="9" s="1"/>
  <c r="N499" i="9"/>
  <c r="M499" i="9"/>
  <c r="K499" i="9"/>
  <c r="L499" i="9" s="1"/>
  <c r="Q498" i="9"/>
  <c r="R498" i="9" s="1"/>
  <c r="O498" i="9"/>
  <c r="P498" i="9" s="1"/>
  <c r="N498" i="9"/>
  <c r="M498" i="9"/>
  <c r="K498" i="9"/>
  <c r="L498" i="9" s="1"/>
  <c r="Q497" i="9"/>
  <c r="R497" i="9" s="1"/>
  <c r="P497" i="9"/>
  <c r="O497" i="9"/>
  <c r="M497" i="9"/>
  <c r="N497" i="9" s="1"/>
  <c r="L497" i="9"/>
  <c r="K497" i="9"/>
  <c r="Q496" i="9"/>
  <c r="R496" i="9" s="1"/>
  <c r="P496" i="9"/>
  <c r="O496" i="9"/>
  <c r="M496" i="9"/>
  <c r="N496" i="9" s="1"/>
  <c r="K496" i="9"/>
  <c r="L496" i="9" s="1"/>
  <c r="Q495" i="9"/>
  <c r="R495" i="9" s="1"/>
  <c r="O495" i="9"/>
  <c r="P495" i="9" s="1"/>
  <c r="N495" i="9"/>
  <c r="M495" i="9"/>
  <c r="K495" i="9"/>
  <c r="L495" i="9" s="1"/>
  <c r="Q494" i="9"/>
  <c r="R494" i="9" s="1"/>
  <c r="O494" i="9"/>
  <c r="P494" i="9" s="1"/>
  <c r="N494" i="9"/>
  <c r="M494" i="9"/>
  <c r="K494" i="9"/>
  <c r="L494" i="9" s="1"/>
  <c r="Q493" i="9"/>
  <c r="R493" i="9" s="1"/>
  <c r="P493" i="9"/>
  <c r="O493" i="9"/>
  <c r="M493" i="9"/>
  <c r="N493" i="9" s="1"/>
  <c r="L493" i="9"/>
  <c r="K493" i="9"/>
  <c r="Q492" i="9"/>
  <c r="R492" i="9" s="1"/>
  <c r="P492" i="9"/>
  <c r="O492" i="9"/>
  <c r="M492" i="9"/>
  <c r="N492" i="9" s="1"/>
  <c r="K492" i="9"/>
  <c r="L492" i="9" s="1"/>
  <c r="Q491" i="9"/>
  <c r="R491" i="9" s="1"/>
  <c r="O491" i="9"/>
  <c r="P491" i="9" s="1"/>
  <c r="N491" i="9"/>
  <c r="M491" i="9"/>
  <c r="K491" i="9"/>
  <c r="L491" i="9" s="1"/>
  <c r="Q490" i="9"/>
  <c r="R490" i="9" s="1"/>
  <c r="O490" i="9"/>
  <c r="P490" i="9" s="1"/>
  <c r="N490" i="9"/>
  <c r="M490" i="9"/>
  <c r="K490" i="9"/>
  <c r="L490" i="9" s="1"/>
  <c r="Q489" i="9"/>
  <c r="R489" i="9" s="1"/>
  <c r="P489" i="9"/>
  <c r="O489" i="9"/>
  <c r="M489" i="9"/>
  <c r="N489" i="9" s="1"/>
  <c r="L489" i="9"/>
  <c r="K489" i="9"/>
  <c r="Q488" i="9"/>
  <c r="R488" i="9" s="1"/>
  <c r="P488" i="9"/>
  <c r="O488" i="9"/>
  <c r="M488" i="9"/>
  <c r="N488" i="9" s="1"/>
  <c r="K488" i="9"/>
  <c r="L488" i="9" s="1"/>
  <c r="Q487" i="9"/>
  <c r="R487" i="9" s="1"/>
  <c r="O487" i="9"/>
  <c r="P487" i="9" s="1"/>
  <c r="N487" i="9"/>
  <c r="M487" i="9"/>
  <c r="K487" i="9"/>
  <c r="L487" i="9" s="1"/>
  <c r="Q486" i="9"/>
  <c r="R486" i="9" s="1"/>
  <c r="O486" i="9"/>
  <c r="P486" i="9" s="1"/>
  <c r="N486" i="9"/>
  <c r="M486" i="9"/>
  <c r="K486" i="9"/>
  <c r="L486" i="9" s="1"/>
  <c r="Q485" i="9"/>
  <c r="R485" i="9" s="1"/>
  <c r="P485" i="9"/>
  <c r="O485" i="9"/>
  <c r="M485" i="9"/>
  <c r="N485" i="9" s="1"/>
  <c r="L485" i="9"/>
  <c r="K485" i="9"/>
  <c r="Q484" i="9"/>
  <c r="R484" i="9" s="1"/>
  <c r="P484" i="9"/>
  <c r="O484" i="9"/>
  <c r="M484" i="9"/>
  <c r="N484" i="9" s="1"/>
  <c r="K484" i="9"/>
  <c r="L484" i="9" s="1"/>
  <c r="Q483" i="9"/>
  <c r="R483" i="9" s="1"/>
  <c r="O483" i="9"/>
  <c r="P483" i="9" s="1"/>
  <c r="N483" i="9"/>
  <c r="M483" i="9"/>
  <c r="K483" i="9"/>
  <c r="L483" i="9" s="1"/>
  <c r="Q482" i="9"/>
  <c r="R482" i="9" s="1"/>
  <c r="O482" i="9"/>
  <c r="P482" i="9" s="1"/>
  <c r="N482" i="9"/>
  <c r="M482" i="9"/>
  <c r="K482" i="9"/>
  <c r="L482" i="9" s="1"/>
  <c r="Q481" i="9"/>
  <c r="R481" i="9" s="1"/>
  <c r="P481" i="9"/>
  <c r="O481" i="9"/>
  <c r="M481" i="9"/>
  <c r="N481" i="9" s="1"/>
  <c r="L481" i="9"/>
  <c r="K481" i="9"/>
  <c r="Q480" i="9"/>
  <c r="R480" i="9" s="1"/>
  <c r="P480" i="9"/>
  <c r="O480" i="9"/>
  <c r="M480" i="9"/>
  <c r="N480" i="9" s="1"/>
  <c r="K480" i="9"/>
  <c r="L480" i="9" s="1"/>
  <c r="Q479" i="9"/>
  <c r="R479" i="9" s="1"/>
  <c r="O479" i="9"/>
  <c r="P479" i="9" s="1"/>
  <c r="N479" i="9"/>
  <c r="M479" i="9"/>
  <c r="K479" i="9"/>
  <c r="L479" i="9" s="1"/>
  <c r="Q478" i="9"/>
  <c r="R478" i="9" s="1"/>
  <c r="O478" i="9"/>
  <c r="P478" i="9" s="1"/>
  <c r="N478" i="9"/>
  <c r="M478" i="9"/>
  <c r="K478" i="9"/>
  <c r="L478" i="9" s="1"/>
  <c r="Q477" i="9"/>
  <c r="R477" i="9" s="1"/>
  <c r="P477" i="9"/>
  <c r="O477" i="9"/>
  <c r="M477" i="9"/>
  <c r="N477" i="9" s="1"/>
  <c r="L477" i="9"/>
  <c r="K477" i="9"/>
  <c r="Q476" i="9"/>
  <c r="R476" i="9" s="1"/>
  <c r="P476" i="9"/>
  <c r="O476" i="9"/>
  <c r="M476" i="9"/>
  <c r="N476" i="9" s="1"/>
  <c r="K476" i="9"/>
  <c r="L476" i="9" s="1"/>
  <c r="Q475" i="9"/>
  <c r="R475" i="9" s="1"/>
  <c r="O475" i="9"/>
  <c r="P475" i="9" s="1"/>
  <c r="N475" i="9"/>
  <c r="M475" i="9"/>
  <c r="K475" i="9"/>
  <c r="L475" i="9" s="1"/>
  <c r="Q474" i="9"/>
  <c r="R474" i="9" s="1"/>
  <c r="O474" i="9"/>
  <c r="P474" i="9" s="1"/>
  <c r="N474" i="9"/>
  <c r="M474" i="9"/>
  <c r="K474" i="9"/>
  <c r="L474" i="9" s="1"/>
  <c r="Q473" i="9"/>
  <c r="R473" i="9" s="1"/>
  <c r="P473" i="9"/>
  <c r="O473" i="9"/>
  <c r="M473" i="9"/>
  <c r="N473" i="9" s="1"/>
  <c r="L473" i="9"/>
  <c r="K473" i="9"/>
  <c r="Q472" i="9"/>
  <c r="R472" i="9" s="1"/>
  <c r="P472" i="9"/>
  <c r="O472" i="9"/>
  <c r="M472" i="9"/>
  <c r="N472" i="9" s="1"/>
  <c r="K472" i="9"/>
  <c r="L472" i="9" s="1"/>
  <c r="Q471" i="9"/>
  <c r="R471" i="9" s="1"/>
  <c r="O471" i="9"/>
  <c r="P471" i="9" s="1"/>
  <c r="N471" i="9"/>
  <c r="M471" i="9"/>
  <c r="K471" i="9"/>
  <c r="L471" i="9" s="1"/>
  <c r="Q470" i="9"/>
  <c r="R470" i="9" s="1"/>
  <c r="O470" i="9"/>
  <c r="P470" i="9" s="1"/>
  <c r="N470" i="9"/>
  <c r="M470" i="9"/>
  <c r="K470" i="9"/>
  <c r="L470" i="9" s="1"/>
  <c r="Q469" i="9"/>
  <c r="R469" i="9" s="1"/>
  <c r="P469" i="9"/>
  <c r="O469" i="9"/>
  <c r="M469" i="9"/>
  <c r="N469" i="9" s="1"/>
  <c r="L469" i="9"/>
  <c r="K469" i="9"/>
  <c r="Q468" i="9"/>
  <c r="R468" i="9" s="1"/>
  <c r="P468" i="9"/>
  <c r="O468" i="9"/>
  <c r="M468" i="9"/>
  <c r="N468" i="9" s="1"/>
  <c r="K468" i="9"/>
  <c r="L468" i="9" s="1"/>
  <c r="Q467" i="9"/>
  <c r="R467" i="9" s="1"/>
  <c r="O467" i="9"/>
  <c r="P467" i="9" s="1"/>
  <c r="N467" i="9"/>
  <c r="M467" i="9"/>
  <c r="K467" i="9"/>
  <c r="L467" i="9" s="1"/>
  <c r="Q466" i="9"/>
  <c r="R466" i="9" s="1"/>
  <c r="O466" i="9"/>
  <c r="P466" i="9" s="1"/>
  <c r="N466" i="9"/>
  <c r="M466" i="9"/>
  <c r="K466" i="9"/>
  <c r="L466" i="9" s="1"/>
  <c r="Q465" i="9"/>
  <c r="R465" i="9" s="1"/>
  <c r="P465" i="9"/>
  <c r="O465" i="9"/>
  <c r="M465" i="9"/>
  <c r="N465" i="9" s="1"/>
  <c r="L465" i="9"/>
  <c r="K465" i="9"/>
  <c r="Q464" i="9"/>
  <c r="R464" i="9" s="1"/>
  <c r="P464" i="9"/>
  <c r="O464" i="9"/>
  <c r="M464" i="9"/>
  <c r="N464" i="9" s="1"/>
  <c r="K464" i="9"/>
  <c r="L464" i="9" s="1"/>
  <c r="Q463" i="9"/>
  <c r="R463" i="9" s="1"/>
  <c r="P463" i="9"/>
  <c r="O463" i="9"/>
  <c r="N463" i="9"/>
  <c r="M463" i="9"/>
  <c r="K463" i="9"/>
  <c r="L463" i="9" s="1"/>
  <c r="Q462" i="9"/>
  <c r="R462" i="9" s="1"/>
  <c r="O462" i="9"/>
  <c r="P462" i="9" s="1"/>
  <c r="M462" i="9"/>
  <c r="N462" i="9" s="1"/>
  <c r="K462" i="9"/>
  <c r="L462" i="9" s="1"/>
  <c r="Q461" i="9"/>
  <c r="R461" i="9" s="1"/>
  <c r="P461" i="9"/>
  <c r="O461" i="9"/>
  <c r="M461" i="9"/>
  <c r="N461" i="9" s="1"/>
  <c r="L461" i="9"/>
  <c r="K461" i="9"/>
  <c r="Q460" i="9"/>
  <c r="R460" i="9" s="1"/>
  <c r="P460" i="9"/>
  <c r="O460" i="9"/>
  <c r="M460" i="9"/>
  <c r="N460" i="9" s="1"/>
  <c r="K460" i="9"/>
  <c r="L460" i="9" s="1"/>
  <c r="Q459" i="9"/>
  <c r="R459" i="9" s="1"/>
  <c r="P459" i="9"/>
  <c r="O459" i="9"/>
  <c r="N459" i="9"/>
  <c r="M459" i="9"/>
  <c r="L459" i="9"/>
  <c r="K459" i="9"/>
  <c r="Q458" i="9"/>
  <c r="R458" i="9" s="1"/>
  <c r="O458" i="9"/>
  <c r="P458" i="9" s="1"/>
  <c r="N458" i="9"/>
  <c r="M458" i="9"/>
  <c r="K458" i="9"/>
  <c r="L458" i="9" s="1"/>
  <c r="Q457" i="9"/>
  <c r="R457" i="9" s="1"/>
  <c r="P457" i="9"/>
  <c r="O457" i="9"/>
  <c r="N457" i="9"/>
  <c r="M457" i="9"/>
  <c r="L457" i="9"/>
  <c r="K457" i="9"/>
  <c r="Q456" i="9"/>
  <c r="R456" i="9" s="1"/>
  <c r="O456" i="9"/>
  <c r="P456" i="9" s="1"/>
  <c r="M456" i="9"/>
  <c r="N456" i="9" s="1"/>
  <c r="L456" i="9"/>
  <c r="K456" i="9"/>
  <c r="Q455" i="9"/>
  <c r="R455" i="9" s="1"/>
  <c r="O455" i="9"/>
  <c r="P455" i="9" s="1"/>
  <c r="N455" i="9"/>
  <c r="M455" i="9"/>
  <c r="K455" i="9"/>
  <c r="L455" i="9" s="1"/>
  <c r="Q454" i="9"/>
  <c r="R454" i="9" s="1"/>
  <c r="O454" i="9"/>
  <c r="P454" i="9" s="1"/>
  <c r="M454" i="9"/>
  <c r="N454" i="9" s="1"/>
  <c r="K454" i="9"/>
  <c r="L454" i="9" s="1"/>
  <c r="Q453" i="9"/>
  <c r="R453" i="9" s="1"/>
  <c r="P453" i="9"/>
  <c r="O453" i="9"/>
  <c r="M453" i="9"/>
  <c r="N453" i="9" s="1"/>
  <c r="L453" i="9"/>
  <c r="K453" i="9"/>
  <c r="Q452" i="9"/>
  <c r="R452" i="9" s="1"/>
  <c r="P452" i="9"/>
  <c r="O452" i="9"/>
  <c r="M452" i="9"/>
  <c r="N452" i="9" s="1"/>
  <c r="K452" i="9"/>
  <c r="L452" i="9" s="1"/>
  <c r="Q451" i="9"/>
  <c r="R451" i="9" s="1"/>
  <c r="P451" i="9"/>
  <c r="O451" i="9"/>
  <c r="N451" i="9"/>
  <c r="M451" i="9"/>
  <c r="L451" i="9"/>
  <c r="K451" i="9"/>
  <c r="Q450" i="9"/>
  <c r="R450" i="9" s="1"/>
  <c r="O450" i="9"/>
  <c r="P450" i="9" s="1"/>
  <c r="N450" i="9"/>
  <c r="M450" i="9"/>
  <c r="K450" i="9"/>
  <c r="L450" i="9" s="1"/>
  <c r="Q449" i="9"/>
  <c r="R449" i="9" s="1"/>
  <c r="P449" i="9"/>
  <c r="O449" i="9"/>
  <c r="N449" i="9"/>
  <c r="M449" i="9"/>
  <c r="L449" i="9"/>
  <c r="K449" i="9"/>
  <c r="Q448" i="9"/>
  <c r="R448" i="9" s="1"/>
  <c r="O448" i="9"/>
  <c r="P448" i="9" s="1"/>
  <c r="M448" i="9"/>
  <c r="N448" i="9" s="1"/>
  <c r="L448" i="9"/>
  <c r="K448" i="9"/>
  <c r="Q447" i="9"/>
  <c r="R447" i="9" s="1"/>
  <c r="O447" i="9"/>
  <c r="P447" i="9" s="1"/>
  <c r="N447" i="9"/>
  <c r="M447" i="9"/>
  <c r="K447" i="9"/>
  <c r="L447" i="9" s="1"/>
  <c r="Q446" i="9"/>
  <c r="R446" i="9" s="1"/>
  <c r="O446" i="9"/>
  <c r="P446" i="9" s="1"/>
  <c r="M446" i="9"/>
  <c r="N446" i="9" s="1"/>
  <c r="K446" i="9"/>
  <c r="L446" i="9" s="1"/>
  <c r="Q445" i="9"/>
  <c r="R445" i="9" s="1"/>
  <c r="P445" i="9"/>
  <c r="O445" i="9"/>
  <c r="M445" i="9"/>
  <c r="N445" i="9" s="1"/>
  <c r="L445" i="9"/>
  <c r="K445" i="9"/>
  <c r="Q444" i="9"/>
  <c r="R444" i="9" s="1"/>
  <c r="P444" i="9"/>
  <c r="O444" i="9"/>
  <c r="M444" i="9"/>
  <c r="N444" i="9" s="1"/>
  <c r="K444" i="9"/>
  <c r="L444" i="9" s="1"/>
  <c r="Q443" i="9"/>
  <c r="R443" i="9" s="1"/>
  <c r="P443" i="9"/>
  <c r="O443" i="9"/>
  <c r="N443" i="9"/>
  <c r="M443" i="9"/>
  <c r="L443" i="9"/>
  <c r="K443" i="9"/>
  <c r="Q442" i="9"/>
  <c r="R442" i="9" s="1"/>
  <c r="O442" i="9"/>
  <c r="P442" i="9" s="1"/>
  <c r="N442" i="9"/>
  <c r="M442" i="9"/>
  <c r="K442" i="9"/>
  <c r="L442" i="9" s="1"/>
  <c r="Q441" i="9"/>
  <c r="R441" i="9" s="1"/>
  <c r="P441" i="9"/>
  <c r="O441" i="9"/>
  <c r="N441" i="9"/>
  <c r="M441" i="9"/>
  <c r="L441" i="9"/>
  <c r="K441" i="9"/>
  <c r="Q440" i="9"/>
  <c r="R440" i="9" s="1"/>
  <c r="O440" i="9"/>
  <c r="P440" i="9" s="1"/>
  <c r="M440" i="9"/>
  <c r="N440" i="9" s="1"/>
  <c r="L440" i="9"/>
  <c r="K440" i="9"/>
  <c r="Q439" i="9"/>
  <c r="R439" i="9" s="1"/>
  <c r="O439" i="9"/>
  <c r="P439" i="9" s="1"/>
  <c r="N439" i="9"/>
  <c r="M439" i="9"/>
  <c r="K439" i="9"/>
  <c r="L439" i="9" s="1"/>
  <c r="Q438" i="9"/>
  <c r="R438" i="9" s="1"/>
  <c r="O438" i="9"/>
  <c r="P438" i="9" s="1"/>
  <c r="M438" i="9"/>
  <c r="N438" i="9" s="1"/>
  <c r="K438" i="9"/>
  <c r="L438" i="9" s="1"/>
  <c r="Q437" i="9"/>
  <c r="R437" i="9" s="1"/>
  <c r="P437" i="9"/>
  <c r="O437" i="9"/>
  <c r="M437" i="9"/>
  <c r="N437" i="9" s="1"/>
  <c r="L437" i="9"/>
  <c r="K437" i="9"/>
  <c r="Q436" i="9"/>
  <c r="R436" i="9" s="1"/>
  <c r="P436" i="9"/>
  <c r="O436" i="9"/>
  <c r="M436" i="9"/>
  <c r="N436" i="9" s="1"/>
  <c r="K436" i="9"/>
  <c r="L436" i="9" s="1"/>
  <c r="Q435" i="9"/>
  <c r="R435" i="9" s="1"/>
  <c r="P435" i="9"/>
  <c r="O435" i="9"/>
  <c r="N435" i="9"/>
  <c r="M435" i="9"/>
  <c r="L435" i="9"/>
  <c r="K435" i="9"/>
  <c r="Q434" i="9"/>
  <c r="R434" i="9" s="1"/>
  <c r="O434" i="9"/>
  <c r="P434" i="9" s="1"/>
  <c r="N434" i="9"/>
  <c r="M434" i="9"/>
  <c r="K434" i="9"/>
  <c r="L434" i="9" s="1"/>
  <c r="Q433" i="9"/>
  <c r="R433" i="9" s="1"/>
  <c r="P433" i="9"/>
  <c r="O433" i="9"/>
  <c r="N433" i="9"/>
  <c r="M433" i="9"/>
  <c r="L433" i="9"/>
  <c r="K433" i="9"/>
  <c r="Q432" i="9"/>
  <c r="R432" i="9" s="1"/>
  <c r="O432" i="9"/>
  <c r="P432" i="9" s="1"/>
  <c r="M432" i="9"/>
  <c r="N432" i="9" s="1"/>
  <c r="L432" i="9"/>
  <c r="K432" i="9"/>
  <c r="Q431" i="9"/>
  <c r="R431" i="9" s="1"/>
  <c r="O431" i="9"/>
  <c r="P431" i="9" s="1"/>
  <c r="N431" i="9"/>
  <c r="M431" i="9"/>
  <c r="K431" i="9"/>
  <c r="L431" i="9" s="1"/>
  <c r="Q430" i="9"/>
  <c r="R430" i="9" s="1"/>
  <c r="O430" i="9"/>
  <c r="P430" i="9" s="1"/>
  <c r="M430" i="9"/>
  <c r="N430" i="9" s="1"/>
  <c r="K430" i="9"/>
  <c r="L430" i="9" s="1"/>
  <c r="Q429" i="9"/>
  <c r="R429" i="9" s="1"/>
  <c r="P429" i="9"/>
  <c r="O429" i="9"/>
  <c r="M429" i="9"/>
  <c r="N429" i="9" s="1"/>
  <c r="L429" i="9"/>
  <c r="K429" i="9"/>
  <c r="Q428" i="9"/>
  <c r="R428" i="9" s="1"/>
  <c r="P428" i="9"/>
  <c r="O428" i="9"/>
  <c r="M428" i="9"/>
  <c r="N428" i="9" s="1"/>
  <c r="K428" i="9"/>
  <c r="L428" i="9" s="1"/>
  <c r="Q427" i="9"/>
  <c r="R427" i="9" s="1"/>
  <c r="P427" i="9"/>
  <c r="O427" i="9"/>
  <c r="N427" i="9"/>
  <c r="M427" i="9"/>
  <c r="L427" i="9"/>
  <c r="K427" i="9"/>
  <c r="Q426" i="9"/>
  <c r="R426" i="9" s="1"/>
  <c r="O426" i="9"/>
  <c r="P426" i="9" s="1"/>
  <c r="N426" i="9"/>
  <c r="M426" i="9"/>
  <c r="K426" i="9"/>
  <c r="L426" i="9" s="1"/>
  <c r="Q425" i="9"/>
  <c r="R425" i="9" s="1"/>
  <c r="P425" i="9"/>
  <c r="O425" i="9"/>
  <c r="N425" i="9"/>
  <c r="M425" i="9"/>
  <c r="L425" i="9"/>
  <c r="K425" i="9"/>
  <c r="Q424" i="9"/>
  <c r="R424" i="9" s="1"/>
  <c r="O424" i="9"/>
  <c r="P424" i="9" s="1"/>
  <c r="M424" i="9"/>
  <c r="N424" i="9" s="1"/>
  <c r="L424" i="9"/>
  <c r="K424" i="9"/>
  <c r="Q423" i="9"/>
  <c r="R423" i="9" s="1"/>
  <c r="O423" i="9"/>
  <c r="P423" i="9" s="1"/>
  <c r="N423" i="9"/>
  <c r="M423" i="9"/>
  <c r="K423" i="9"/>
  <c r="L423" i="9" s="1"/>
  <c r="Q422" i="9"/>
  <c r="R422" i="9" s="1"/>
  <c r="O422" i="9"/>
  <c r="P422" i="9" s="1"/>
  <c r="M422" i="9"/>
  <c r="N422" i="9" s="1"/>
  <c r="K422" i="9"/>
  <c r="L422" i="9" s="1"/>
  <c r="Q421" i="9"/>
  <c r="R421" i="9" s="1"/>
  <c r="P421" i="9"/>
  <c r="O421" i="9"/>
  <c r="M421" i="9"/>
  <c r="N421" i="9" s="1"/>
  <c r="L421" i="9"/>
  <c r="K421" i="9"/>
  <c r="Q420" i="9"/>
  <c r="R420" i="9" s="1"/>
  <c r="P420" i="9"/>
  <c r="O420" i="9"/>
  <c r="M420" i="9"/>
  <c r="N420" i="9" s="1"/>
  <c r="K420" i="9"/>
  <c r="L420" i="9" s="1"/>
  <c r="Q419" i="9"/>
  <c r="R419" i="9" s="1"/>
  <c r="P419" i="9"/>
  <c r="O419" i="9"/>
  <c r="N419" i="9"/>
  <c r="M419" i="9"/>
  <c r="L419" i="9"/>
  <c r="K419" i="9"/>
  <c r="Q418" i="9"/>
  <c r="R418" i="9" s="1"/>
  <c r="O418" i="9"/>
  <c r="P418" i="9" s="1"/>
  <c r="N418" i="9"/>
  <c r="M418" i="9"/>
  <c r="K418" i="9"/>
  <c r="L418" i="9" s="1"/>
  <c r="Q417" i="9"/>
  <c r="R417" i="9" s="1"/>
  <c r="P417" i="9"/>
  <c r="O417" i="9"/>
  <c r="N417" i="9"/>
  <c r="M417" i="9"/>
  <c r="L417" i="9"/>
  <c r="K417" i="9"/>
  <c r="Q416" i="9"/>
  <c r="R416" i="9" s="1"/>
  <c r="O416" i="9"/>
  <c r="P416" i="9" s="1"/>
  <c r="M416" i="9"/>
  <c r="N416" i="9" s="1"/>
  <c r="L416" i="9"/>
  <c r="K416" i="9"/>
  <c r="Q415" i="9"/>
  <c r="R415" i="9" s="1"/>
  <c r="O415" i="9"/>
  <c r="P415" i="9" s="1"/>
  <c r="N415" i="9"/>
  <c r="M415" i="9"/>
  <c r="K415" i="9"/>
  <c r="L415" i="9" s="1"/>
  <c r="Q414" i="9"/>
  <c r="R414" i="9" s="1"/>
  <c r="P414" i="9"/>
  <c r="O414" i="9"/>
  <c r="N414" i="9"/>
  <c r="M414" i="9"/>
  <c r="K414" i="9"/>
  <c r="L414" i="9" s="1"/>
  <c r="Q413" i="9"/>
  <c r="R413" i="9" s="1"/>
  <c r="P413" i="9"/>
  <c r="O413" i="9"/>
  <c r="N413" i="9"/>
  <c r="M413" i="9"/>
  <c r="L413" i="9"/>
  <c r="K413" i="9"/>
  <c r="Q412" i="9"/>
  <c r="R412" i="9" s="1"/>
  <c r="O412" i="9"/>
  <c r="P412" i="9" s="1"/>
  <c r="M412" i="9"/>
  <c r="N412" i="9" s="1"/>
  <c r="K412" i="9"/>
  <c r="L412" i="9" s="1"/>
  <c r="Q411" i="9"/>
  <c r="R411" i="9" s="1"/>
  <c r="P411" i="9"/>
  <c r="O411" i="9"/>
  <c r="N411" i="9"/>
  <c r="M411" i="9"/>
  <c r="L411" i="9"/>
  <c r="K411" i="9"/>
  <c r="Q410" i="9"/>
  <c r="R410" i="9" s="1"/>
  <c r="O410" i="9"/>
  <c r="P410" i="9" s="1"/>
  <c r="N410" i="9"/>
  <c r="M410" i="9"/>
  <c r="L410" i="9"/>
  <c r="K410" i="9"/>
  <c r="Q409" i="9"/>
  <c r="R409" i="9" s="1"/>
  <c r="P409" i="9"/>
  <c r="O409" i="9"/>
  <c r="M409" i="9"/>
  <c r="N409" i="9" s="1"/>
  <c r="K409" i="9"/>
  <c r="L409" i="9" s="1"/>
  <c r="Q408" i="9"/>
  <c r="R408" i="9" s="1"/>
  <c r="P408" i="9"/>
  <c r="O408" i="9"/>
  <c r="M408" i="9"/>
  <c r="N408" i="9" s="1"/>
  <c r="K408" i="9"/>
  <c r="L408" i="9" s="1"/>
  <c r="Q407" i="9"/>
  <c r="R407" i="9" s="1"/>
  <c r="P407" i="9"/>
  <c r="O407" i="9"/>
  <c r="N407" i="9"/>
  <c r="M407" i="9"/>
  <c r="L407" i="9"/>
  <c r="K407" i="9"/>
  <c r="Q406" i="9"/>
  <c r="R406" i="9" s="1"/>
  <c r="O406" i="9"/>
  <c r="P406" i="9" s="1"/>
  <c r="M406" i="9"/>
  <c r="N406" i="9" s="1"/>
  <c r="K406" i="9"/>
  <c r="L406" i="9" s="1"/>
  <c r="Q405" i="9"/>
  <c r="R405" i="9" s="1"/>
  <c r="O405" i="9"/>
  <c r="P405" i="9" s="1"/>
  <c r="M405" i="9"/>
  <c r="N405" i="9" s="1"/>
  <c r="L405" i="9"/>
  <c r="K405" i="9"/>
  <c r="Q404" i="9"/>
  <c r="R404" i="9" s="1"/>
  <c r="P404" i="9"/>
  <c r="O404" i="9"/>
  <c r="N404" i="9"/>
  <c r="M404" i="9"/>
  <c r="L404" i="9"/>
  <c r="K404" i="9"/>
  <c r="Q403" i="9"/>
  <c r="R403" i="9" s="1"/>
  <c r="O403" i="9"/>
  <c r="P403" i="9" s="1"/>
  <c r="M403" i="9"/>
  <c r="N403" i="9" s="1"/>
  <c r="K403" i="9"/>
  <c r="L403" i="9" s="1"/>
  <c r="Q402" i="9"/>
  <c r="R402" i="9" s="1"/>
  <c r="P402" i="9"/>
  <c r="O402" i="9"/>
  <c r="N402" i="9"/>
  <c r="M402" i="9"/>
  <c r="L402" i="9"/>
  <c r="K402" i="9"/>
  <c r="Q401" i="9"/>
  <c r="R401" i="9" s="1"/>
  <c r="O401" i="9"/>
  <c r="P401" i="9" s="1"/>
  <c r="M401" i="9"/>
  <c r="N401" i="9" s="1"/>
  <c r="K401" i="9"/>
  <c r="L401" i="9" s="1"/>
  <c r="Q400" i="9"/>
  <c r="R400" i="9" s="1"/>
  <c r="P400" i="9"/>
  <c r="O400" i="9"/>
  <c r="N400" i="9"/>
  <c r="M400" i="9"/>
  <c r="L400" i="9"/>
  <c r="K400" i="9"/>
  <c r="Q399" i="9"/>
  <c r="R399" i="9" s="1"/>
  <c r="O399" i="9"/>
  <c r="P399" i="9" s="1"/>
  <c r="M399" i="9"/>
  <c r="N399" i="9" s="1"/>
  <c r="K399" i="9"/>
  <c r="L399" i="9" s="1"/>
  <c r="Q398" i="9"/>
  <c r="R398" i="9" s="1"/>
  <c r="P398" i="9"/>
  <c r="O398" i="9"/>
  <c r="N398" i="9"/>
  <c r="M398" i="9"/>
  <c r="L398" i="9"/>
  <c r="K398" i="9"/>
  <c r="Q397" i="9"/>
  <c r="R397" i="9" s="1"/>
  <c r="O397" i="9"/>
  <c r="P397" i="9" s="1"/>
  <c r="M397" i="9"/>
  <c r="N397" i="9" s="1"/>
  <c r="K397" i="9"/>
  <c r="L397" i="9" s="1"/>
  <c r="Q396" i="9"/>
  <c r="R396" i="9" s="1"/>
  <c r="P396" i="9"/>
  <c r="O396" i="9"/>
  <c r="N396" i="9"/>
  <c r="M396" i="9"/>
  <c r="L396" i="9"/>
  <c r="K396" i="9"/>
  <c r="Q395" i="9"/>
  <c r="R395" i="9" s="1"/>
  <c r="O395" i="9"/>
  <c r="P395" i="9" s="1"/>
  <c r="M395" i="9"/>
  <c r="N395" i="9" s="1"/>
  <c r="K395" i="9"/>
  <c r="L395" i="9" s="1"/>
  <c r="Q394" i="9"/>
  <c r="R394" i="9" s="1"/>
  <c r="P394" i="9"/>
  <c r="O394" i="9"/>
  <c r="N394" i="9"/>
  <c r="M394" i="9"/>
  <c r="L394" i="9"/>
  <c r="K394" i="9"/>
  <c r="Q393" i="9"/>
  <c r="R393" i="9" s="1"/>
  <c r="O393" i="9"/>
  <c r="P393" i="9" s="1"/>
  <c r="M393" i="9"/>
  <c r="N393" i="9" s="1"/>
  <c r="K393" i="9"/>
  <c r="L393" i="9" s="1"/>
  <c r="Q392" i="9"/>
  <c r="R392" i="9" s="1"/>
  <c r="P392" i="9"/>
  <c r="O392" i="9"/>
  <c r="N392" i="9"/>
  <c r="M392" i="9"/>
  <c r="L392" i="9"/>
  <c r="K392" i="9"/>
  <c r="Q391" i="9"/>
  <c r="R391" i="9" s="1"/>
  <c r="O391" i="9"/>
  <c r="P391" i="9" s="1"/>
  <c r="M391" i="9"/>
  <c r="N391" i="9" s="1"/>
  <c r="K391" i="9"/>
  <c r="L391" i="9" s="1"/>
  <c r="Q390" i="9"/>
  <c r="R390" i="9" s="1"/>
  <c r="P390" i="9"/>
  <c r="O390" i="9"/>
  <c r="N390" i="9"/>
  <c r="M390" i="9"/>
  <c r="L390" i="9"/>
  <c r="K390" i="9"/>
  <c r="Q389" i="9"/>
  <c r="R389" i="9" s="1"/>
  <c r="O389" i="9"/>
  <c r="P389" i="9" s="1"/>
  <c r="M389" i="9"/>
  <c r="N389" i="9" s="1"/>
  <c r="K389" i="9"/>
  <c r="L389" i="9" s="1"/>
  <c r="Q388" i="9"/>
  <c r="R388" i="9" s="1"/>
  <c r="P388" i="9"/>
  <c r="O388" i="9"/>
  <c r="N388" i="9"/>
  <c r="M388" i="9"/>
  <c r="L388" i="9"/>
  <c r="K388" i="9"/>
  <c r="Q387" i="9"/>
  <c r="R387" i="9" s="1"/>
  <c r="O387" i="9"/>
  <c r="P387" i="9" s="1"/>
  <c r="M387" i="9"/>
  <c r="N387" i="9" s="1"/>
  <c r="K387" i="9"/>
  <c r="L387" i="9" s="1"/>
  <c r="Q386" i="9"/>
  <c r="R386" i="9" s="1"/>
  <c r="P386" i="9"/>
  <c r="O386" i="9"/>
  <c r="N386" i="9"/>
  <c r="M386" i="9"/>
  <c r="L386" i="9"/>
  <c r="K386" i="9"/>
  <c r="Q385" i="9"/>
  <c r="R385" i="9" s="1"/>
  <c r="O385" i="9"/>
  <c r="P385" i="9" s="1"/>
  <c r="M385" i="9"/>
  <c r="N385" i="9" s="1"/>
  <c r="K385" i="9"/>
  <c r="L385" i="9" s="1"/>
  <c r="Q384" i="9"/>
  <c r="R384" i="9" s="1"/>
  <c r="O384" i="9"/>
  <c r="P384" i="9" s="1"/>
  <c r="M384" i="9"/>
  <c r="N384" i="9" s="1"/>
  <c r="K384" i="9"/>
  <c r="L384" i="9" s="1"/>
  <c r="Q383" i="9"/>
  <c r="R383" i="9" s="1"/>
  <c r="O383" i="9"/>
  <c r="P383" i="9" s="1"/>
  <c r="M383" i="9"/>
  <c r="N383" i="9" s="1"/>
  <c r="K383" i="9"/>
  <c r="L383" i="9" s="1"/>
  <c r="Q382" i="9"/>
  <c r="R382" i="9" s="1"/>
  <c r="O382" i="9"/>
  <c r="P382" i="9" s="1"/>
  <c r="M382" i="9"/>
  <c r="N382" i="9" s="1"/>
  <c r="K382" i="9"/>
  <c r="L382" i="9" s="1"/>
  <c r="Q381" i="9"/>
  <c r="R381" i="9" s="1"/>
  <c r="O381" i="9"/>
  <c r="P381" i="9" s="1"/>
  <c r="M381" i="9"/>
  <c r="N381" i="9" s="1"/>
  <c r="K381" i="9"/>
  <c r="L381" i="9" s="1"/>
  <c r="Q380" i="9"/>
  <c r="R380" i="9" s="1"/>
  <c r="O380" i="9"/>
  <c r="P380" i="9" s="1"/>
  <c r="M380" i="9"/>
  <c r="N380" i="9" s="1"/>
  <c r="K380" i="9"/>
  <c r="L380" i="9" s="1"/>
  <c r="Q379" i="9"/>
  <c r="R379" i="9" s="1"/>
  <c r="O379" i="9"/>
  <c r="P379" i="9" s="1"/>
  <c r="M379" i="9"/>
  <c r="N379" i="9" s="1"/>
  <c r="K379" i="9"/>
  <c r="L379" i="9" s="1"/>
  <c r="Q378" i="9"/>
  <c r="R378" i="9" s="1"/>
  <c r="O378" i="9"/>
  <c r="P378" i="9" s="1"/>
  <c r="M378" i="9"/>
  <c r="N378" i="9" s="1"/>
  <c r="K378" i="9"/>
  <c r="L378" i="9" s="1"/>
  <c r="Q377" i="9"/>
  <c r="R377" i="9" s="1"/>
  <c r="O377" i="9"/>
  <c r="P377" i="9" s="1"/>
  <c r="M377" i="9"/>
  <c r="N377" i="9" s="1"/>
  <c r="K377" i="9"/>
  <c r="L377" i="9" s="1"/>
  <c r="Q376" i="9"/>
  <c r="R376" i="9" s="1"/>
  <c r="O376" i="9"/>
  <c r="P376" i="9" s="1"/>
  <c r="M376" i="9"/>
  <c r="N376" i="9" s="1"/>
  <c r="K376" i="9"/>
  <c r="L376" i="9" s="1"/>
  <c r="Q375" i="9"/>
  <c r="R375" i="9" s="1"/>
  <c r="O375" i="9"/>
  <c r="P375" i="9" s="1"/>
  <c r="M375" i="9"/>
  <c r="N375" i="9" s="1"/>
  <c r="K375" i="9"/>
  <c r="L375" i="9" s="1"/>
  <c r="Q374" i="9"/>
  <c r="R374" i="9" s="1"/>
  <c r="O374" i="9"/>
  <c r="P374" i="9" s="1"/>
  <c r="M374" i="9"/>
  <c r="N374" i="9" s="1"/>
  <c r="K374" i="9"/>
  <c r="L374" i="9" s="1"/>
  <c r="Q373" i="9"/>
  <c r="R373" i="9" s="1"/>
  <c r="O373" i="9"/>
  <c r="P373" i="9" s="1"/>
  <c r="M373" i="9"/>
  <c r="N373" i="9" s="1"/>
  <c r="K373" i="9"/>
  <c r="L373" i="9" s="1"/>
  <c r="Q372" i="9"/>
  <c r="R372" i="9" s="1"/>
  <c r="P372" i="9"/>
  <c r="O372" i="9"/>
  <c r="M372" i="9"/>
  <c r="N372" i="9" s="1"/>
  <c r="K372" i="9"/>
  <c r="L372" i="9" s="1"/>
  <c r="Q371" i="9"/>
  <c r="R371" i="9" s="1"/>
  <c r="P371" i="9"/>
  <c r="O371" i="9"/>
  <c r="M371" i="9"/>
  <c r="N371" i="9" s="1"/>
  <c r="K371" i="9"/>
  <c r="L371" i="9" s="1"/>
  <c r="Q370" i="9"/>
  <c r="R370" i="9" s="1"/>
  <c r="O370" i="9"/>
  <c r="P370" i="9" s="1"/>
  <c r="M370" i="9"/>
  <c r="N370" i="9" s="1"/>
  <c r="K370" i="9"/>
  <c r="L370" i="9" s="1"/>
  <c r="Q369" i="9"/>
  <c r="R369" i="9" s="1"/>
  <c r="P369" i="9"/>
  <c r="O369" i="9"/>
  <c r="M369" i="9"/>
  <c r="N369" i="9" s="1"/>
  <c r="K369" i="9"/>
  <c r="L369" i="9" s="1"/>
  <c r="Q368" i="9"/>
  <c r="R368" i="9" s="1"/>
  <c r="P368" i="9"/>
  <c r="O368" i="9"/>
  <c r="M368" i="9"/>
  <c r="N368" i="9" s="1"/>
  <c r="K368" i="9"/>
  <c r="L368" i="9" s="1"/>
  <c r="Q367" i="9"/>
  <c r="R367" i="9" s="1"/>
  <c r="P367" i="9"/>
  <c r="O367" i="9"/>
  <c r="M367" i="9"/>
  <c r="N367" i="9" s="1"/>
  <c r="K367" i="9"/>
  <c r="L367" i="9" s="1"/>
  <c r="Q366" i="9"/>
  <c r="R366" i="9" s="1"/>
  <c r="O366" i="9"/>
  <c r="P366" i="9" s="1"/>
  <c r="M366" i="9"/>
  <c r="N366" i="9" s="1"/>
  <c r="K366" i="9"/>
  <c r="L366" i="9" s="1"/>
  <c r="Q365" i="9"/>
  <c r="R365" i="9" s="1"/>
  <c r="O365" i="9"/>
  <c r="P365" i="9" s="1"/>
  <c r="M365" i="9"/>
  <c r="N365" i="9" s="1"/>
  <c r="K365" i="9"/>
  <c r="L365" i="9" s="1"/>
  <c r="Q364" i="9"/>
  <c r="R364" i="9" s="1"/>
  <c r="P364" i="9"/>
  <c r="O364" i="9"/>
  <c r="M364" i="9"/>
  <c r="N364" i="9" s="1"/>
  <c r="K364" i="9"/>
  <c r="L364" i="9" s="1"/>
  <c r="Q363" i="9"/>
  <c r="R363" i="9" s="1"/>
  <c r="P363" i="9"/>
  <c r="O363" i="9"/>
  <c r="M363" i="9"/>
  <c r="N363" i="9" s="1"/>
  <c r="K363" i="9"/>
  <c r="L363" i="9" s="1"/>
  <c r="Q362" i="9"/>
  <c r="R362" i="9" s="1"/>
  <c r="O362" i="9"/>
  <c r="P362" i="9" s="1"/>
  <c r="M362" i="9"/>
  <c r="N362" i="9" s="1"/>
  <c r="K362" i="9"/>
  <c r="L362" i="9" s="1"/>
  <c r="Q361" i="9"/>
  <c r="R361" i="9" s="1"/>
  <c r="P361" i="9"/>
  <c r="O361" i="9"/>
  <c r="M361" i="9"/>
  <c r="N361" i="9" s="1"/>
  <c r="K361" i="9"/>
  <c r="L361" i="9" s="1"/>
  <c r="Q360" i="9"/>
  <c r="R360" i="9" s="1"/>
  <c r="P360" i="9"/>
  <c r="O360" i="9"/>
  <c r="M360" i="9"/>
  <c r="N360" i="9" s="1"/>
  <c r="K360" i="9"/>
  <c r="L360" i="9" s="1"/>
  <c r="Q359" i="9"/>
  <c r="R359" i="9" s="1"/>
  <c r="P359" i="9"/>
  <c r="O359" i="9"/>
  <c r="M359" i="9"/>
  <c r="N359" i="9" s="1"/>
  <c r="K359" i="9"/>
  <c r="L359" i="9" s="1"/>
  <c r="Q358" i="9"/>
  <c r="R358" i="9" s="1"/>
  <c r="O358" i="9"/>
  <c r="P358" i="9" s="1"/>
  <c r="M358" i="9"/>
  <c r="N358" i="9" s="1"/>
  <c r="K358" i="9"/>
  <c r="L358" i="9" s="1"/>
  <c r="Q357" i="9"/>
  <c r="R357" i="9" s="1"/>
  <c r="O357" i="9"/>
  <c r="P357" i="9" s="1"/>
  <c r="M357" i="9"/>
  <c r="N357" i="9" s="1"/>
  <c r="K357" i="9"/>
  <c r="L357" i="9" s="1"/>
  <c r="Q356" i="9"/>
  <c r="R356" i="9" s="1"/>
  <c r="P356" i="9"/>
  <c r="O356" i="9"/>
  <c r="M356" i="9"/>
  <c r="N356" i="9" s="1"/>
  <c r="K356" i="9"/>
  <c r="L356" i="9" s="1"/>
  <c r="Q355" i="9"/>
  <c r="R355" i="9" s="1"/>
  <c r="P355" i="9"/>
  <c r="O355" i="9"/>
  <c r="M355" i="9"/>
  <c r="N355" i="9" s="1"/>
  <c r="K355" i="9"/>
  <c r="L355" i="9" s="1"/>
  <c r="Q354" i="9"/>
  <c r="R354" i="9" s="1"/>
  <c r="O354" i="9"/>
  <c r="P354" i="9" s="1"/>
  <c r="M354" i="9"/>
  <c r="N354" i="9" s="1"/>
  <c r="K354" i="9"/>
  <c r="L354" i="9" s="1"/>
  <c r="Q353" i="9"/>
  <c r="R353" i="9" s="1"/>
  <c r="P353" i="9"/>
  <c r="O353" i="9"/>
  <c r="M353" i="9"/>
  <c r="N353" i="9" s="1"/>
  <c r="K353" i="9"/>
  <c r="L353" i="9" s="1"/>
  <c r="Q352" i="9"/>
  <c r="R352" i="9" s="1"/>
  <c r="P352" i="9"/>
  <c r="O352" i="9"/>
  <c r="M352" i="9"/>
  <c r="N352" i="9" s="1"/>
  <c r="K352" i="9"/>
  <c r="L352" i="9" s="1"/>
  <c r="Q351" i="9"/>
  <c r="R351" i="9" s="1"/>
  <c r="P351" i="9"/>
  <c r="O351" i="9"/>
  <c r="M351" i="9"/>
  <c r="N351" i="9" s="1"/>
  <c r="K351" i="9"/>
  <c r="L351" i="9" s="1"/>
  <c r="K350" i="9"/>
  <c r="L350" i="9" s="1"/>
  <c r="S349" i="9"/>
  <c r="T349" i="9" s="1"/>
  <c r="R349" i="9"/>
  <c r="P349" i="9"/>
  <c r="O349" i="9"/>
  <c r="N349" i="9"/>
  <c r="M349" i="9"/>
  <c r="L349" i="9"/>
  <c r="K349" i="9"/>
  <c r="T348" i="9"/>
  <c r="S348" i="9"/>
  <c r="R348" i="9"/>
  <c r="O348" i="9"/>
  <c r="P348" i="9" s="1"/>
  <c r="M348" i="9"/>
  <c r="N348" i="9" s="1"/>
  <c r="L348" i="9"/>
  <c r="K348" i="9"/>
  <c r="S347" i="9"/>
  <c r="T347" i="9" s="1"/>
  <c r="R347" i="9"/>
  <c r="P347" i="9"/>
  <c r="O347" i="9"/>
  <c r="M347" i="9"/>
  <c r="N347" i="9" s="1"/>
  <c r="L347" i="9"/>
  <c r="K347" i="9"/>
  <c r="S346" i="9"/>
  <c r="T346" i="9" s="1"/>
  <c r="R346" i="9"/>
  <c r="O346" i="9"/>
  <c r="P346" i="9" s="1"/>
  <c r="M346" i="9"/>
  <c r="N346" i="9" s="1"/>
  <c r="K346" i="9"/>
  <c r="L346" i="9" s="1"/>
  <c r="S345" i="9"/>
  <c r="T345" i="9" s="1"/>
  <c r="R345" i="9"/>
  <c r="P345" i="9"/>
  <c r="O345" i="9"/>
  <c r="N345" i="9"/>
  <c r="M345" i="9"/>
  <c r="L345" i="9"/>
  <c r="K345" i="9"/>
  <c r="T344" i="9"/>
  <c r="S344" i="9"/>
  <c r="R344" i="9"/>
  <c r="P344" i="9"/>
  <c r="O344" i="9"/>
  <c r="M344" i="9"/>
  <c r="N344" i="9" s="1"/>
  <c r="K344" i="9"/>
  <c r="L344" i="9" s="1"/>
  <c r="S343" i="9"/>
  <c r="T343" i="9" s="1"/>
  <c r="R343" i="9"/>
  <c r="P343" i="9"/>
  <c r="O343" i="9"/>
  <c r="N343" i="9"/>
  <c r="M343" i="9"/>
  <c r="L343" i="9"/>
  <c r="K343" i="9"/>
  <c r="S342" i="9"/>
  <c r="T342" i="9" s="1"/>
  <c r="R342" i="9"/>
  <c r="O342" i="9"/>
  <c r="P342" i="9" s="1"/>
  <c r="M342" i="9"/>
  <c r="N342" i="9" s="1"/>
  <c r="K342" i="9"/>
  <c r="L342" i="9" s="1"/>
  <c r="S341" i="9"/>
  <c r="T341" i="9" s="1"/>
  <c r="R341" i="9"/>
  <c r="P341" i="9"/>
  <c r="O341" i="9"/>
  <c r="N341" i="9"/>
  <c r="M341" i="9"/>
  <c r="L341" i="9"/>
  <c r="K341" i="9"/>
  <c r="T340" i="9"/>
  <c r="S340" i="9"/>
  <c r="R340" i="9"/>
  <c r="O340" i="9"/>
  <c r="P340" i="9" s="1"/>
  <c r="M340" i="9"/>
  <c r="N340" i="9" s="1"/>
  <c r="L340" i="9"/>
  <c r="K340" i="9"/>
  <c r="S339" i="9"/>
  <c r="T339" i="9" s="1"/>
  <c r="R339" i="9"/>
  <c r="P339" i="9"/>
  <c r="O339" i="9"/>
  <c r="M339" i="9"/>
  <c r="N339" i="9" s="1"/>
  <c r="L339" i="9"/>
  <c r="K339" i="9"/>
  <c r="S338" i="9"/>
  <c r="T338" i="9" s="1"/>
  <c r="R338" i="9"/>
  <c r="O338" i="9"/>
  <c r="P338" i="9" s="1"/>
  <c r="M338" i="9"/>
  <c r="N338" i="9" s="1"/>
  <c r="K338" i="9"/>
  <c r="L338" i="9" s="1"/>
  <c r="S337" i="9"/>
  <c r="T337" i="9" s="1"/>
  <c r="R337" i="9"/>
  <c r="O337" i="9"/>
  <c r="P337" i="9" s="1"/>
  <c r="N337" i="9"/>
  <c r="M337" i="9"/>
  <c r="L337" i="9"/>
  <c r="K337" i="9"/>
  <c r="T336" i="9"/>
  <c r="S336" i="9"/>
  <c r="R336" i="9"/>
  <c r="P336" i="9"/>
  <c r="O336" i="9"/>
  <c r="M336" i="9"/>
  <c r="N336" i="9" s="1"/>
  <c r="K336" i="9"/>
  <c r="L336" i="9" s="1"/>
  <c r="S335" i="9"/>
  <c r="T335" i="9" s="1"/>
  <c r="R335" i="9"/>
  <c r="P335" i="9"/>
  <c r="O335" i="9"/>
  <c r="N335" i="9"/>
  <c r="M335" i="9"/>
  <c r="L335" i="9"/>
  <c r="K335" i="9"/>
  <c r="S334" i="9"/>
  <c r="T334" i="9" s="1"/>
  <c r="R334" i="9"/>
  <c r="O334" i="9"/>
  <c r="P334" i="9" s="1"/>
  <c r="M334" i="9"/>
  <c r="N334" i="9" s="1"/>
  <c r="K334" i="9"/>
  <c r="L334" i="9" s="1"/>
  <c r="S333" i="9"/>
  <c r="T333" i="9" s="1"/>
  <c r="R333" i="9"/>
  <c r="P333" i="9"/>
  <c r="O333" i="9"/>
  <c r="N333" i="9"/>
  <c r="M333" i="9"/>
  <c r="L333" i="9"/>
  <c r="K333" i="9"/>
  <c r="T332" i="9"/>
  <c r="S332" i="9"/>
  <c r="R332" i="9"/>
  <c r="O332" i="9"/>
  <c r="P332" i="9" s="1"/>
  <c r="M332" i="9"/>
  <c r="N332" i="9" s="1"/>
  <c r="L332" i="9"/>
  <c r="K332" i="9"/>
  <c r="S331" i="9"/>
  <c r="T331" i="9" s="1"/>
  <c r="R331" i="9"/>
  <c r="P331" i="9"/>
  <c r="O331" i="9"/>
  <c r="M331" i="9"/>
  <c r="N331" i="9" s="1"/>
  <c r="L331" i="9"/>
  <c r="K331" i="9"/>
  <c r="S330" i="9"/>
  <c r="T330" i="9" s="1"/>
  <c r="R330" i="9"/>
  <c r="O330" i="9"/>
  <c r="P330" i="9" s="1"/>
  <c r="M330" i="9"/>
  <c r="N330" i="9" s="1"/>
  <c r="K330" i="9"/>
  <c r="L330" i="9" s="1"/>
  <c r="Q329" i="9"/>
  <c r="R329" i="9" s="1"/>
  <c r="O329" i="9"/>
  <c r="P329" i="9" s="1"/>
  <c r="N329" i="9"/>
  <c r="M329" i="9"/>
  <c r="K329" i="9"/>
  <c r="L329" i="9" s="1"/>
  <c r="Q328" i="9"/>
  <c r="R328" i="9" s="1"/>
  <c r="O328" i="9"/>
  <c r="P328" i="9" s="1"/>
  <c r="N328" i="9"/>
  <c r="M328" i="9"/>
  <c r="K328" i="9"/>
  <c r="L328" i="9" s="1"/>
  <c r="Q327" i="9"/>
  <c r="R327" i="9" s="1"/>
  <c r="O327" i="9"/>
  <c r="P327" i="9" s="1"/>
  <c r="N327" i="9"/>
  <c r="M327" i="9"/>
  <c r="K327" i="9"/>
  <c r="L327" i="9" s="1"/>
  <c r="Q326" i="9"/>
  <c r="R326" i="9" s="1"/>
  <c r="O326" i="9"/>
  <c r="P326" i="9" s="1"/>
  <c r="M326" i="9"/>
  <c r="N326" i="9" s="1"/>
  <c r="K326" i="9"/>
  <c r="L326" i="9" s="1"/>
  <c r="Q325" i="9"/>
  <c r="R325" i="9" s="1"/>
  <c r="O325" i="9"/>
  <c r="P325" i="9" s="1"/>
  <c r="M325" i="9"/>
  <c r="N325" i="9" s="1"/>
  <c r="K325" i="9"/>
  <c r="L325" i="9" s="1"/>
  <c r="Q324" i="9"/>
  <c r="R324" i="9" s="1"/>
  <c r="O324" i="9"/>
  <c r="P324" i="9" s="1"/>
  <c r="M324" i="9"/>
  <c r="N324" i="9" s="1"/>
  <c r="K324" i="9"/>
  <c r="L324" i="9" s="1"/>
  <c r="Q323" i="9"/>
  <c r="R323" i="9" s="1"/>
  <c r="O323" i="9"/>
  <c r="P323" i="9" s="1"/>
  <c r="N323" i="9"/>
  <c r="M323" i="9"/>
  <c r="K323" i="9"/>
  <c r="L323" i="9" s="1"/>
  <c r="Q322" i="9"/>
  <c r="R322" i="9" s="1"/>
  <c r="O322" i="9"/>
  <c r="P322" i="9" s="1"/>
  <c r="M322" i="9"/>
  <c r="N322" i="9" s="1"/>
  <c r="K322" i="9"/>
  <c r="L322" i="9" s="1"/>
  <c r="Q321" i="9"/>
  <c r="R321" i="9" s="1"/>
  <c r="O321" i="9"/>
  <c r="P321" i="9" s="1"/>
  <c r="N321" i="9"/>
  <c r="M321" i="9"/>
  <c r="K321" i="9"/>
  <c r="L321" i="9" s="1"/>
  <c r="Q320" i="9"/>
  <c r="R320" i="9" s="1"/>
  <c r="O320" i="9"/>
  <c r="P320" i="9" s="1"/>
  <c r="N320" i="9"/>
  <c r="M320" i="9"/>
  <c r="K320" i="9"/>
  <c r="L320" i="9" s="1"/>
  <c r="Q319" i="9"/>
  <c r="R319" i="9" s="1"/>
  <c r="O319" i="9"/>
  <c r="P319" i="9" s="1"/>
  <c r="N319" i="9"/>
  <c r="M319" i="9"/>
  <c r="K319" i="9"/>
  <c r="L319" i="9" s="1"/>
  <c r="Q318" i="9"/>
  <c r="R318" i="9" s="1"/>
  <c r="O318" i="9"/>
  <c r="P318" i="9" s="1"/>
  <c r="M318" i="9"/>
  <c r="N318" i="9" s="1"/>
  <c r="K318" i="9"/>
  <c r="L318" i="9" s="1"/>
  <c r="Q317" i="9"/>
  <c r="R317" i="9" s="1"/>
  <c r="O317" i="9"/>
  <c r="P317" i="9" s="1"/>
  <c r="M317" i="9"/>
  <c r="N317" i="9" s="1"/>
  <c r="K317" i="9"/>
  <c r="L317" i="9" s="1"/>
  <c r="Q316" i="9"/>
  <c r="R316" i="9" s="1"/>
  <c r="O316" i="9"/>
  <c r="P316" i="9" s="1"/>
  <c r="M316" i="9"/>
  <c r="N316" i="9" s="1"/>
  <c r="K316" i="9"/>
  <c r="L316" i="9" s="1"/>
  <c r="Q315" i="9"/>
  <c r="R315" i="9" s="1"/>
  <c r="O315" i="9"/>
  <c r="P315" i="9" s="1"/>
  <c r="N315" i="9"/>
  <c r="M315" i="9"/>
  <c r="K315" i="9"/>
  <c r="L315" i="9" s="1"/>
  <c r="Q314" i="9"/>
  <c r="R314" i="9" s="1"/>
  <c r="O314" i="9"/>
  <c r="P314" i="9" s="1"/>
  <c r="M314" i="9"/>
  <c r="N314" i="9" s="1"/>
  <c r="K314" i="9"/>
  <c r="L314" i="9" s="1"/>
  <c r="Q313" i="9"/>
  <c r="R313" i="9" s="1"/>
  <c r="O313" i="9"/>
  <c r="P313" i="9" s="1"/>
  <c r="N313" i="9"/>
  <c r="M313" i="9"/>
  <c r="K313" i="9"/>
  <c r="L313" i="9" s="1"/>
  <c r="Q312" i="9"/>
  <c r="R312" i="9" s="1"/>
  <c r="O312" i="9"/>
  <c r="P312" i="9" s="1"/>
  <c r="N312" i="9"/>
  <c r="M312" i="9"/>
  <c r="K312" i="9"/>
  <c r="L312" i="9" s="1"/>
  <c r="Q311" i="9"/>
  <c r="R311" i="9" s="1"/>
  <c r="O311" i="9"/>
  <c r="P311" i="9" s="1"/>
  <c r="N311" i="9"/>
  <c r="M311" i="9"/>
  <c r="K311" i="9"/>
  <c r="L311" i="9" s="1"/>
  <c r="Q310" i="9"/>
  <c r="R310" i="9" s="1"/>
  <c r="O310" i="9"/>
  <c r="P310" i="9" s="1"/>
  <c r="M310" i="9"/>
  <c r="N310" i="9" s="1"/>
  <c r="K310" i="9"/>
  <c r="L310" i="9" s="1"/>
  <c r="Q309" i="9"/>
  <c r="R309" i="9" s="1"/>
  <c r="O309" i="9"/>
  <c r="P309" i="9" s="1"/>
  <c r="M309" i="9"/>
  <c r="N309" i="9" s="1"/>
  <c r="K309" i="9"/>
  <c r="L309" i="9" s="1"/>
  <c r="Q308" i="9"/>
  <c r="R308" i="9" s="1"/>
  <c r="O308" i="9"/>
  <c r="P308" i="9" s="1"/>
  <c r="M308" i="9"/>
  <c r="N308" i="9" s="1"/>
  <c r="K308" i="9"/>
  <c r="L308" i="9" s="1"/>
  <c r="Q307" i="9"/>
  <c r="R307" i="9" s="1"/>
  <c r="O307" i="9"/>
  <c r="P307" i="9" s="1"/>
  <c r="N307" i="9"/>
  <c r="M307" i="9"/>
  <c r="K307" i="9"/>
  <c r="L307" i="9" s="1"/>
  <c r="Q306" i="9"/>
  <c r="R306" i="9" s="1"/>
  <c r="O306" i="9"/>
  <c r="P306" i="9" s="1"/>
  <c r="M306" i="9"/>
  <c r="N306" i="9" s="1"/>
  <c r="K306" i="9"/>
  <c r="L306" i="9" s="1"/>
  <c r="Q305" i="9"/>
  <c r="R305" i="9" s="1"/>
  <c r="O305" i="9"/>
  <c r="P305" i="9" s="1"/>
  <c r="N305" i="9"/>
  <c r="M305" i="9"/>
  <c r="K305" i="9"/>
  <c r="L305" i="9" s="1"/>
  <c r="Q304" i="9"/>
  <c r="R304" i="9" s="1"/>
  <c r="O304" i="9"/>
  <c r="P304" i="9" s="1"/>
  <c r="N304" i="9"/>
  <c r="M304" i="9"/>
  <c r="K304" i="9"/>
  <c r="L304" i="9" s="1"/>
  <c r="Q303" i="9"/>
  <c r="R303" i="9" s="1"/>
  <c r="O303" i="9"/>
  <c r="P303" i="9" s="1"/>
  <c r="N303" i="9"/>
  <c r="M303" i="9"/>
  <c r="K303" i="9"/>
  <c r="L303" i="9" s="1"/>
  <c r="Q302" i="9"/>
  <c r="R302" i="9" s="1"/>
  <c r="O302" i="9"/>
  <c r="P302" i="9" s="1"/>
  <c r="M302" i="9"/>
  <c r="N302" i="9" s="1"/>
  <c r="K302" i="9"/>
  <c r="L302" i="9" s="1"/>
  <c r="Q301" i="9"/>
  <c r="R301" i="9" s="1"/>
  <c r="O301" i="9"/>
  <c r="P301" i="9" s="1"/>
  <c r="M301" i="9"/>
  <c r="N301" i="9" s="1"/>
  <c r="K301" i="9"/>
  <c r="L301" i="9" s="1"/>
  <c r="Q300" i="9"/>
  <c r="R300" i="9" s="1"/>
  <c r="O300" i="9"/>
  <c r="P300" i="9" s="1"/>
  <c r="M300" i="9"/>
  <c r="N300" i="9" s="1"/>
  <c r="K300" i="9"/>
  <c r="L300" i="9" s="1"/>
  <c r="Q299" i="9"/>
  <c r="R299" i="9" s="1"/>
  <c r="O299" i="9"/>
  <c r="P299" i="9" s="1"/>
  <c r="N299" i="9"/>
  <c r="M299" i="9"/>
  <c r="K299" i="9"/>
  <c r="L299" i="9" s="1"/>
  <c r="Q298" i="9"/>
  <c r="R298" i="9" s="1"/>
  <c r="O298" i="9"/>
  <c r="P298" i="9" s="1"/>
  <c r="M298" i="9"/>
  <c r="N298" i="9" s="1"/>
  <c r="K298" i="9"/>
  <c r="L298" i="9" s="1"/>
  <c r="Q297" i="9"/>
  <c r="R297" i="9" s="1"/>
  <c r="O297" i="9"/>
  <c r="P297" i="9" s="1"/>
  <c r="N297" i="9"/>
  <c r="M297" i="9"/>
  <c r="K297" i="9"/>
  <c r="L297" i="9" s="1"/>
  <c r="Q296" i="9"/>
  <c r="R296" i="9" s="1"/>
  <c r="O296" i="9"/>
  <c r="P296" i="9" s="1"/>
  <c r="N296" i="9"/>
  <c r="M296" i="9"/>
  <c r="K296" i="9"/>
  <c r="L296" i="9" s="1"/>
  <c r="Q295" i="9"/>
  <c r="R295" i="9" s="1"/>
  <c r="O295" i="9"/>
  <c r="P295" i="9" s="1"/>
  <c r="N295" i="9"/>
  <c r="M295" i="9"/>
  <c r="K295" i="9"/>
  <c r="L295" i="9" s="1"/>
  <c r="Q294" i="9"/>
  <c r="R294" i="9" s="1"/>
  <c r="O294" i="9"/>
  <c r="P294" i="9" s="1"/>
  <c r="M294" i="9"/>
  <c r="N294" i="9" s="1"/>
  <c r="K294" i="9"/>
  <c r="L294" i="9" s="1"/>
  <c r="Q293" i="9"/>
  <c r="R293" i="9" s="1"/>
  <c r="O293" i="9"/>
  <c r="P293" i="9" s="1"/>
  <c r="M293" i="9"/>
  <c r="N293" i="9" s="1"/>
  <c r="K293" i="9"/>
  <c r="L293" i="9" s="1"/>
  <c r="Q292" i="9"/>
  <c r="R292" i="9" s="1"/>
  <c r="O292" i="9"/>
  <c r="P292" i="9" s="1"/>
  <c r="M292" i="9"/>
  <c r="N292" i="9" s="1"/>
  <c r="K292" i="9"/>
  <c r="L292" i="9" s="1"/>
  <c r="Q291" i="9"/>
  <c r="R291" i="9" s="1"/>
  <c r="O291" i="9"/>
  <c r="P291" i="9" s="1"/>
  <c r="N291" i="9"/>
  <c r="M291" i="9"/>
  <c r="K291" i="9"/>
  <c r="L291" i="9" s="1"/>
  <c r="Q290" i="9"/>
  <c r="R290" i="9" s="1"/>
  <c r="O290" i="9"/>
  <c r="P290" i="9" s="1"/>
  <c r="M290" i="9"/>
  <c r="N290" i="9" s="1"/>
  <c r="K290" i="9"/>
  <c r="L290" i="9" s="1"/>
  <c r="Q289" i="9"/>
  <c r="R289" i="9" s="1"/>
  <c r="O289" i="9"/>
  <c r="P289" i="9" s="1"/>
  <c r="N289" i="9"/>
  <c r="M289" i="9"/>
  <c r="K289" i="9"/>
  <c r="L289" i="9" s="1"/>
  <c r="Q288" i="9"/>
  <c r="R288" i="9" s="1"/>
  <c r="O288" i="9"/>
  <c r="P288" i="9" s="1"/>
  <c r="N288" i="9"/>
  <c r="M288" i="9"/>
  <c r="K288" i="9"/>
  <c r="L288" i="9" s="1"/>
  <c r="Q287" i="9"/>
  <c r="R287" i="9" s="1"/>
  <c r="O287" i="9"/>
  <c r="P287" i="9" s="1"/>
  <c r="N287" i="9"/>
  <c r="M287" i="9"/>
  <c r="K287" i="9"/>
  <c r="L287" i="9" s="1"/>
  <c r="Q286" i="9"/>
  <c r="R286" i="9" s="1"/>
  <c r="O286" i="9"/>
  <c r="P286" i="9" s="1"/>
  <c r="M286" i="9"/>
  <c r="N286" i="9" s="1"/>
  <c r="K286" i="9"/>
  <c r="L286" i="9" s="1"/>
  <c r="Q285" i="9"/>
  <c r="R285" i="9" s="1"/>
  <c r="O285" i="9"/>
  <c r="P285" i="9" s="1"/>
  <c r="M285" i="9"/>
  <c r="N285" i="9" s="1"/>
  <c r="K285" i="9"/>
  <c r="L285" i="9" s="1"/>
  <c r="Q284" i="9"/>
  <c r="R284" i="9" s="1"/>
  <c r="O284" i="9"/>
  <c r="P284" i="9" s="1"/>
  <c r="M284" i="9"/>
  <c r="N284" i="9" s="1"/>
  <c r="K284" i="9"/>
  <c r="L284" i="9" s="1"/>
  <c r="Q283" i="9"/>
  <c r="R283" i="9" s="1"/>
  <c r="O283" i="9"/>
  <c r="P283" i="9" s="1"/>
  <c r="N283" i="9"/>
  <c r="M283" i="9"/>
  <c r="K283" i="9"/>
  <c r="L283" i="9" s="1"/>
  <c r="Q282" i="9"/>
  <c r="R282" i="9" s="1"/>
  <c r="O282" i="9"/>
  <c r="P282" i="9" s="1"/>
  <c r="M282" i="9"/>
  <c r="N282" i="9" s="1"/>
  <c r="K282" i="9"/>
  <c r="L282" i="9" s="1"/>
  <c r="Q281" i="9"/>
  <c r="R281" i="9" s="1"/>
  <c r="O281" i="9"/>
  <c r="P281" i="9" s="1"/>
  <c r="N281" i="9"/>
  <c r="M281" i="9"/>
  <c r="K281" i="9"/>
  <c r="L281" i="9" s="1"/>
  <c r="Q280" i="9"/>
  <c r="R280" i="9" s="1"/>
  <c r="O280" i="9"/>
  <c r="P280" i="9" s="1"/>
  <c r="N280" i="9"/>
  <c r="M280" i="9"/>
  <c r="K280" i="9"/>
  <c r="L280" i="9" s="1"/>
  <c r="Q279" i="9"/>
  <c r="R279" i="9" s="1"/>
  <c r="O279" i="9"/>
  <c r="P279" i="9" s="1"/>
  <c r="N279" i="9"/>
  <c r="M279" i="9"/>
  <c r="K279" i="9"/>
  <c r="L279" i="9" s="1"/>
  <c r="Q278" i="9"/>
  <c r="R278" i="9" s="1"/>
  <c r="O278" i="9"/>
  <c r="P278" i="9" s="1"/>
  <c r="M278" i="9"/>
  <c r="N278" i="9" s="1"/>
  <c r="K278" i="9"/>
  <c r="L278" i="9" s="1"/>
  <c r="Q277" i="9"/>
  <c r="R277" i="9" s="1"/>
  <c r="O277" i="9"/>
  <c r="P277" i="9" s="1"/>
  <c r="M277" i="9"/>
  <c r="N277" i="9" s="1"/>
  <c r="K277" i="9"/>
  <c r="L277" i="9" s="1"/>
  <c r="Q276" i="9"/>
  <c r="R276" i="9" s="1"/>
  <c r="O276" i="9"/>
  <c r="P276" i="9" s="1"/>
  <c r="N276" i="9"/>
  <c r="M276" i="9"/>
  <c r="K276" i="9"/>
  <c r="L276" i="9" s="1"/>
  <c r="Q275" i="9"/>
  <c r="R275" i="9" s="1"/>
  <c r="O275" i="9"/>
  <c r="P275" i="9" s="1"/>
  <c r="N275" i="9"/>
  <c r="M275" i="9"/>
  <c r="K275" i="9"/>
  <c r="L275" i="9" s="1"/>
  <c r="Q274" i="9"/>
  <c r="R274" i="9" s="1"/>
  <c r="O274" i="9"/>
  <c r="P274" i="9" s="1"/>
  <c r="M274" i="9"/>
  <c r="N274" i="9" s="1"/>
  <c r="K274" i="9"/>
  <c r="L274" i="9" s="1"/>
  <c r="Q273" i="9"/>
  <c r="R273" i="9" s="1"/>
  <c r="O273" i="9"/>
  <c r="P273" i="9" s="1"/>
  <c r="N273" i="9"/>
  <c r="M273" i="9"/>
  <c r="K273" i="9"/>
  <c r="L273" i="9" s="1"/>
  <c r="Q272" i="9"/>
  <c r="R272" i="9" s="1"/>
  <c r="O272" i="9"/>
  <c r="P272" i="9" s="1"/>
  <c r="N272" i="9"/>
  <c r="M272" i="9"/>
  <c r="K272" i="9"/>
  <c r="L272" i="9" s="1"/>
  <c r="Q271" i="9"/>
  <c r="R271" i="9" s="1"/>
  <c r="O271" i="9"/>
  <c r="P271" i="9" s="1"/>
  <c r="N271" i="9"/>
  <c r="M271" i="9"/>
  <c r="K271" i="9"/>
  <c r="L271" i="9" s="1"/>
  <c r="Q270" i="9"/>
  <c r="R270" i="9" s="1"/>
  <c r="O270" i="9"/>
  <c r="P270" i="9" s="1"/>
  <c r="M270" i="9"/>
  <c r="N270" i="9" s="1"/>
  <c r="K270" i="9"/>
  <c r="L270" i="9" s="1"/>
  <c r="Q269" i="9"/>
  <c r="R269" i="9" s="1"/>
  <c r="O269" i="9"/>
  <c r="P269" i="9" s="1"/>
  <c r="M269" i="9"/>
  <c r="N269" i="9" s="1"/>
  <c r="K269" i="9"/>
  <c r="L269" i="9" s="1"/>
  <c r="Q268" i="9"/>
  <c r="R268" i="9" s="1"/>
  <c r="O268" i="9"/>
  <c r="P268" i="9" s="1"/>
  <c r="N268" i="9"/>
  <c r="M268" i="9"/>
  <c r="K268" i="9"/>
  <c r="L268" i="9" s="1"/>
  <c r="Q267" i="9"/>
  <c r="R267" i="9" s="1"/>
  <c r="O267" i="9"/>
  <c r="P267" i="9" s="1"/>
  <c r="N267" i="9"/>
  <c r="M267" i="9"/>
  <c r="K267" i="9"/>
  <c r="L267" i="9" s="1"/>
  <c r="Q266" i="9"/>
  <c r="R266" i="9" s="1"/>
  <c r="O266" i="9"/>
  <c r="P266" i="9" s="1"/>
  <c r="M266" i="9"/>
  <c r="N266" i="9" s="1"/>
  <c r="K266" i="9"/>
  <c r="L266" i="9" s="1"/>
  <c r="Q265" i="9"/>
  <c r="R265" i="9" s="1"/>
  <c r="O265" i="9"/>
  <c r="P265" i="9" s="1"/>
  <c r="N265" i="9"/>
  <c r="M265" i="9"/>
  <c r="K265" i="9"/>
  <c r="L265" i="9" s="1"/>
  <c r="Q264" i="9"/>
  <c r="R264" i="9" s="1"/>
  <c r="O264" i="9"/>
  <c r="P264" i="9" s="1"/>
  <c r="N264" i="9"/>
  <c r="M264" i="9"/>
  <c r="K264" i="9"/>
  <c r="L264" i="9" s="1"/>
  <c r="Q263" i="9"/>
  <c r="R263" i="9" s="1"/>
  <c r="O263" i="9"/>
  <c r="P263" i="9" s="1"/>
  <c r="N263" i="9"/>
  <c r="M263" i="9"/>
  <c r="K263" i="9"/>
  <c r="L263" i="9" s="1"/>
  <c r="Q262" i="9"/>
  <c r="R262" i="9" s="1"/>
  <c r="O262" i="9"/>
  <c r="P262" i="9" s="1"/>
  <c r="M262" i="9"/>
  <c r="N262" i="9" s="1"/>
  <c r="K262" i="9"/>
  <c r="L262" i="9" s="1"/>
  <c r="Q261" i="9"/>
  <c r="R261" i="9" s="1"/>
  <c r="O261" i="9"/>
  <c r="P261" i="9" s="1"/>
  <c r="M261" i="9"/>
  <c r="N261" i="9" s="1"/>
  <c r="K261" i="9"/>
  <c r="L261" i="9" s="1"/>
  <c r="Q260" i="9"/>
  <c r="R260" i="9" s="1"/>
  <c r="O260" i="9"/>
  <c r="P260" i="9" s="1"/>
  <c r="N260" i="9"/>
  <c r="M260" i="9"/>
  <c r="K260" i="9"/>
  <c r="L260" i="9" s="1"/>
  <c r="Q259" i="9"/>
  <c r="R259" i="9" s="1"/>
  <c r="O259" i="9"/>
  <c r="P259" i="9" s="1"/>
  <c r="N259" i="9"/>
  <c r="M259" i="9"/>
  <c r="K259" i="9"/>
  <c r="L259" i="9" s="1"/>
  <c r="Q258" i="9"/>
  <c r="R258" i="9" s="1"/>
  <c r="O258" i="9"/>
  <c r="P258" i="9" s="1"/>
  <c r="M258" i="9"/>
  <c r="N258" i="9" s="1"/>
  <c r="K258" i="9"/>
  <c r="L258" i="9" s="1"/>
  <c r="Q257" i="9"/>
  <c r="R257" i="9" s="1"/>
  <c r="O257" i="9"/>
  <c r="P257" i="9" s="1"/>
  <c r="N257" i="9"/>
  <c r="M257" i="9"/>
  <c r="K257" i="9"/>
  <c r="L257" i="9" s="1"/>
  <c r="Q256" i="9"/>
  <c r="R256" i="9" s="1"/>
  <c r="O256" i="9"/>
  <c r="P256" i="9" s="1"/>
  <c r="N256" i="9"/>
  <c r="M256" i="9"/>
  <c r="K256" i="9"/>
  <c r="L256" i="9" s="1"/>
  <c r="Q255" i="9"/>
  <c r="R255" i="9" s="1"/>
  <c r="O255" i="9"/>
  <c r="P255" i="9" s="1"/>
  <c r="N255" i="9"/>
  <c r="M255" i="9"/>
  <c r="K255" i="9"/>
  <c r="L255" i="9" s="1"/>
  <c r="Q254" i="9"/>
  <c r="R254" i="9" s="1"/>
  <c r="O254" i="9"/>
  <c r="P254" i="9" s="1"/>
  <c r="M254" i="9"/>
  <c r="N254" i="9" s="1"/>
  <c r="K254" i="9"/>
  <c r="L254" i="9" s="1"/>
  <c r="Q253" i="9"/>
  <c r="R253" i="9" s="1"/>
  <c r="O253" i="9"/>
  <c r="P253" i="9" s="1"/>
  <c r="M253" i="9"/>
  <c r="N253" i="9" s="1"/>
  <c r="K253" i="9"/>
  <c r="L253" i="9" s="1"/>
  <c r="Q252" i="9"/>
  <c r="R252" i="9" s="1"/>
  <c r="O252" i="9"/>
  <c r="P252" i="9" s="1"/>
  <c r="N252" i="9"/>
  <c r="M252" i="9"/>
  <c r="K252" i="9"/>
  <c r="L252" i="9" s="1"/>
  <c r="Q251" i="9"/>
  <c r="R251" i="9" s="1"/>
  <c r="O251" i="9"/>
  <c r="P251" i="9" s="1"/>
  <c r="N251" i="9"/>
  <c r="M251" i="9"/>
  <c r="K251" i="9"/>
  <c r="L251" i="9" s="1"/>
  <c r="Q250" i="9"/>
  <c r="R250" i="9" s="1"/>
  <c r="O250" i="9"/>
  <c r="P250" i="9" s="1"/>
  <c r="M250" i="9"/>
  <c r="N250" i="9" s="1"/>
  <c r="K250" i="9"/>
  <c r="L250" i="9" s="1"/>
  <c r="Q249" i="9"/>
  <c r="R249" i="9" s="1"/>
  <c r="O249" i="9"/>
  <c r="P249" i="9" s="1"/>
  <c r="M249" i="9"/>
  <c r="N249" i="9" s="1"/>
  <c r="K249" i="9"/>
  <c r="L249" i="9" s="1"/>
  <c r="Q248" i="9"/>
  <c r="R248" i="9" s="1"/>
  <c r="O248" i="9"/>
  <c r="P248" i="9" s="1"/>
  <c r="N248" i="9"/>
  <c r="M248" i="9"/>
  <c r="K248" i="9"/>
  <c r="L248" i="9" s="1"/>
  <c r="Q247" i="9"/>
  <c r="R247" i="9" s="1"/>
  <c r="O247" i="9"/>
  <c r="P247" i="9" s="1"/>
  <c r="N247" i="9"/>
  <c r="M247" i="9"/>
  <c r="K247" i="9"/>
  <c r="L247" i="9" s="1"/>
  <c r="Q246" i="9"/>
  <c r="R246" i="9" s="1"/>
  <c r="O246" i="9"/>
  <c r="P246" i="9" s="1"/>
  <c r="M246" i="9"/>
  <c r="N246" i="9" s="1"/>
  <c r="K246" i="9"/>
  <c r="L246" i="9" s="1"/>
  <c r="Q245" i="9"/>
  <c r="R245" i="9" s="1"/>
  <c r="O245" i="9"/>
  <c r="P245" i="9" s="1"/>
  <c r="M245" i="9"/>
  <c r="N245" i="9" s="1"/>
  <c r="K245" i="9"/>
  <c r="L245" i="9" s="1"/>
  <c r="Q244" i="9"/>
  <c r="R244" i="9" s="1"/>
  <c r="O244" i="9"/>
  <c r="P244" i="9" s="1"/>
  <c r="N244" i="9"/>
  <c r="M244" i="9"/>
  <c r="K244" i="9"/>
  <c r="L244" i="9" s="1"/>
  <c r="Q243" i="9"/>
  <c r="R243" i="9" s="1"/>
  <c r="O243" i="9"/>
  <c r="P243" i="9" s="1"/>
  <c r="N243" i="9"/>
  <c r="M243" i="9"/>
  <c r="K243" i="9"/>
  <c r="L243" i="9" s="1"/>
  <c r="Q242" i="9"/>
  <c r="R242" i="9" s="1"/>
  <c r="O242" i="9"/>
  <c r="P242" i="9" s="1"/>
  <c r="M242" i="9"/>
  <c r="N242" i="9" s="1"/>
  <c r="K242" i="9"/>
  <c r="L242" i="9" s="1"/>
  <c r="Q241" i="9"/>
  <c r="R241" i="9" s="1"/>
  <c r="O241" i="9"/>
  <c r="P241" i="9" s="1"/>
  <c r="M241" i="9"/>
  <c r="N241" i="9" s="1"/>
  <c r="K241" i="9"/>
  <c r="L241" i="9" s="1"/>
  <c r="Q240" i="9"/>
  <c r="R240" i="9" s="1"/>
  <c r="O240" i="9"/>
  <c r="P240" i="9" s="1"/>
  <c r="N240" i="9"/>
  <c r="M240" i="9"/>
  <c r="K240" i="9"/>
  <c r="L240" i="9" s="1"/>
  <c r="Q239" i="9"/>
  <c r="R239" i="9" s="1"/>
  <c r="O239" i="9"/>
  <c r="P239" i="9" s="1"/>
  <c r="N239" i="9"/>
  <c r="M239" i="9"/>
  <c r="K239" i="9"/>
  <c r="L239" i="9" s="1"/>
  <c r="Q238" i="9"/>
  <c r="R238" i="9" s="1"/>
  <c r="O238" i="9"/>
  <c r="P238" i="9" s="1"/>
  <c r="M238" i="9"/>
  <c r="N238" i="9" s="1"/>
  <c r="K238" i="9"/>
  <c r="L238" i="9" s="1"/>
  <c r="Q237" i="9"/>
  <c r="R237" i="9" s="1"/>
  <c r="O237" i="9"/>
  <c r="P237" i="9" s="1"/>
  <c r="M237" i="9"/>
  <c r="N237" i="9" s="1"/>
  <c r="K237" i="9"/>
  <c r="L237" i="9" s="1"/>
  <c r="Q236" i="9"/>
  <c r="R236" i="9" s="1"/>
  <c r="O236" i="9"/>
  <c r="P236" i="9" s="1"/>
  <c r="N236" i="9"/>
  <c r="M236" i="9"/>
  <c r="K236" i="9"/>
  <c r="L236" i="9" s="1"/>
  <c r="Q235" i="9"/>
  <c r="R235" i="9" s="1"/>
  <c r="O235" i="9"/>
  <c r="P235" i="9" s="1"/>
  <c r="N235" i="9"/>
  <c r="M235" i="9"/>
  <c r="K235" i="9"/>
  <c r="L235" i="9" s="1"/>
  <c r="Q234" i="9"/>
  <c r="R234" i="9" s="1"/>
  <c r="O234" i="9"/>
  <c r="P234" i="9" s="1"/>
  <c r="M234" i="9"/>
  <c r="N234" i="9" s="1"/>
  <c r="K234" i="9"/>
  <c r="L234" i="9" s="1"/>
  <c r="Q233" i="9"/>
  <c r="R233" i="9" s="1"/>
  <c r="O233" i="9"/>
  <c r="P233" i="9" s="1"/>
  <c r="M233" i="9"/>
  <c r="N233" i="9" s="1"/>
  <c r="K233" i="9"/>
  <c r="L233" i="9" s="1"/>
  <c r="Q232" i="9"/>
  <c r="R232" i="9" s="1"/>
  <c r="O232" i="9"/>
  <c r="P232" i="9" s="1"/>
  <c r="N232" i="9"/>
  <c r="M232" i="9"/>
  <c r="K232" i="9"/>
  <c r="L232" i="9" s="1"/>
  <c r="Q231" i="9"/>
  <c r="R231" i="9" s="1"/>
  <c r="O231" i="9"/>
  <c r="P231" i="9" s="1"/>
  <c r="N231" i="9"/>
  <c r="M231" i="9"/>
  <c r="K231" i="9"/>
  <c r="L231" i="9" s="1"/>
  <c r="Q230" i="9"/>
  <c r="R230" i="9" s="1"/>
  <c r="O230" i="9"/>
  <c r="P230" i="9" s="1"/>
  <c r="M230" i="9"/>
  <c r="N230" i="9" s="1"/>
  <c r="K230" i="9"/>
  <c r="L230" i="9" s="1"/>
  <c r="Q229" i="9"/>
  <c r="R229" i="9" s="1"/>
  <c r="O229" i="9"/>
  <c r="P229" i="9" s="1"/>
  <c r="M229" i="9"/>
  <c r="N229" i="9" s="1"/>
  <c r="K229" i="9"/>
  <c r="L229" i="9" s="1"/>
  <c r="Q228" i="9"/>
  <c r="R228" i="9" s="1"/>
  <c r="O228" i="9"/>
  <c r="P228" i="9" s="1"/>
  <c r="N228" i="9"/>
  <c r="M228" i="9"/>
  <c r="K228" i="9"/>
  <c r="L228" i="9" s="1"/>
  <c r="Q227" i="9"/>
  <c r="R227" i="9" s="1"/>
  <c r="O227" i="9"/>
  <c r="P227" i="9" s="1"/>
  <c r="N227" i="9"/>
  <c r="M227" i="9"/>
  <c r="K227" i="9"/>
  <c r="L227" i="9" s="1"/>
  <c r="Q226" i="9"/>
  <c r="R226" i="9" s="1"/>
  <c r="O226" i="9"/>
  <c r="P226" i="9" s="1"/>
  <c r="M226" i="9"/>
  <c r="N226" i="9" s="1"/>
  <c r="K226" i="9"/>
  <c r="L226" i="9" s="1"/>
  <c r="Q225" i="9"/>
  <c r="R225" i="9" s="1"/>
  <c r="O225" i="9"/>
  <c r="P225" i="9" s="1"/>
  <c r="M225" i="9"/>
  <c r="N225" i="9" s="1"/>
  <c r="K225" i="9"/>
  <c r="L225" i="9" s="1"/>
  <c r="Q224" i="9"/>
  <c r="R224" i="9" s="1"/>
  <c r="O224" i="9"/>
  <c r="P224" i="9" s="1"/>
  <c r="N224" i="9"/>
  <c r="M224" i="9"/>
  <c r="K224" i="9"/>
  <c r="L224" i="9" s="1"/>
  <c r="Q223" i="9"/>
  <c r="R223" i="9" s="1"/>
  <c r="O223" i="9"/>
  <c r="P223" i="9" s="1"/>
  <c r="N223" i="9"/>
  <c r="M223" i="9"/>
  <c r="K223" i="9"/>
  <c r="L223" i="9" s="1"/>
  <c r="Q222" i="9"/>
  <c r="R222" i="9" s="1"/>
  <c r="O222" i="9"/>
  <c r="P222" i="9" s="1"/>
  <c r="M222" i="9"/>
  <c r="N222" i="9" s="1"/>
  <c r="K222" i="9"/>
  <c r="L222" i="9" s="1"/>
  <c r="Q221" i="9"/>
  <c r="R221" i="9" s="1"/>
  <c r="O221" i="9"/>
  <c r="P221" i="9" s="1"/>
  <c r="M221" i="9"/>
  <c r="N221" i="9" s="1"/>
  <c r="K221" i="9"/>
  <c r="L221" i="9" s="1"/>
  <c r="Q220" i="9"/>
  <c r="R220" i="9" s="1"/>
  <c r="O220" i="9"/>
  <c r="P220" i="9" s="1"/>
  <c r="N220" i="9"/>
  <c r="M220" i="9"/>
  <c r="K220" i="9"/>
  <c r="L220" i="9" s="1"/>
  <c r="Q219" i="9"/>
  <c r="R219" i="9" s="1"/>
  <c r="O219" i="9"/>
  <c r="P219" i="9" s="1"/>
  <c r="N219" i="9"/>
  <c r="M219" i="9"/>
  <c r="K219" i="9"/>
  <c r="L219" i="9" s="1"/>
  <c r="Q218" i="9"/>
  <c r="R218" i="9" s="1"/>
  <c r="O218" i="9"/>
  <c r="P218" i="9" s="1"/>
  <c r="M218" i="9"/>
  <c r="N218" i="9" s="1"/>
  <c r="K218" i="9"/>
  <c r="L218" i="9" s="1"/>
  <c r="Q217" i="9"/>
  <c r="R217" i="9" s="1"/>
  <c r="O217" i="9"/>
  <c r="P217" i="9" s="1"/>
  <c r="M217" i="9"/>
  <c r="N217" i="9" s="1"/>
  <c r="K217" i="9"/>
  <c r="L217" i="9" s="1"/>
  <c r="Q216" i="9"/>
  <c r="R216" i="9" s="1"/>
  <c r="O216" i="9"/>
  <c r="P216" i="9" s="1"/>
  <c r="N216" i="9"/>
  <c r="M216" i="9"/>
  <c r="K216" i="9"/>
  <c r="L216" i="9" s="1"/>
  <c r="Q215" i="9"/>
  <c r="R215" i="9" s="1"/>
  <c r="O215" i="9"/>
  <c r="P215" i="9" s="1"/>
  <c r="N215" i="9"/>
  <c r="M215" i="9"/>
  <c r="K215" i="9"/>
  <c r="L215" i="9" s="1"/>
  <c r="Q214" i="9"/>
  <c r="R214" i="9" s="1"/>
  <c r="O214" i="9"/>
  <c r="P214" i="9" s="1"/>
  <c r="M214" i="9"/>
  <c r="N214" i="9" s="1"/>
  <c r="K214" i="9"/>
  <c r="L214" i="9" s="1"/>
  <c r="Q213" i="9"/>
  <c r="R213" i="9" s="1"/>
  <c r="O213" i="9"/>
  <c r="P213" i="9" s="1"/>
  <c r="M213" i="9"/>
  <c r="N213" i="9" s="1"/>
  <c r="K213" i="9"/>
  <c r="L213" i="9" s="1"/>
  <c r="Q212" i="9"/>
  <c r="R212" i="9" s="1"/>
  <c r="O212" i="9"/>
  <c r="P212" i="9" s="1"/>
  <c r="N212" i="9"/>
  <c r="M212" i="9"/>
  <c r="K212" i="9"/>
  <c r="L212" i="9" s="1"/>
  <c r="Q211" i="9"/>
  <c r="R211" i="9" s="1"/>
  <c r="O211" i="9"/>
  <c r="P211" i="9" s="1"/>
  <c r="N211" i="9"/>
  <c r="M211" i="9"/>
  <c r="K211" i="9"/>
  <c r="L211" i="9" s="1"/>
  <c r="Q210" i="9"/>
  <c r="R210" i="9" s="1"/>
  <c r="O210" i="9"/>
  <c r="P210" i="9" s="1"/>
  <c r="M210" i="9"/>
  <c r="N210" i="9" s="1"/>
  <c r="K210" i="9"/>
  <c r="L210" i="9" s="1"/>
  <c r="Q209" i="9"/>
  <c r="R209" i="9" s="1"/>
  <c r="O209" i="9"/>
  <c r="P209" i="9" s="1"/>
  <c r="M209" i="9"/>
  <c r="N209" i="9" s="1"/>
  <c r="K209" i="9"/>
  <c r="L209" i="9" s="1"/>
  <c r="Q208" i="9"/>
  <c r="R208" i="9" s="1"/>
  <c r="O208" i="9"/>
  <c r="P208" i="9" s="1"/>
  <c r="N208" i="9"/>
  <c r="M208" i="9"/>
  <c r="K208" i="9"/>
  <c r="L208" i="9" s="1"/>
  <c r="Q207" i="9"/>
  <c r="R207" i="9" s="1"/>
  <c r="O207" i="9"/>
  <c r="P207" i="9" s="1"/>
  <c r="N207" i="9"/>
  <c r="M207" i="9"/>
  <c r="K207" i="9"/>
  <c r="L207" i="9" s="1"/>
  <c r="Q206" i="9"/>
  <c r="R206" i="9" s="1"/>
  <c r="O206" i="9"/>
  <c r="P206" i="9" s="1"/>
  <c r="M206" i="9"/>
  <c r="N206" i="9" s="1"/>
  <c r="K206" i="9"/>
  <c r="L206" i="9" s="1"/>
  <c r="Q205" i="9"/>
  <c r="R205" i="9" s="1"/>
  <c r="O205" i="9"/>
  <c r="P205" i="9" s="1"/>
  <c r="M205" i="9"/>
  <c r="N205" i="9" s="1"/>
  <c r="K205" i="9"/>
  <c r="L205" i="9" s="1"/>
  <c r="Q204" i="9"/>
  <c r="R204" i="9" s="1"/>
  <c r="O204" i="9"/>
  <c r="P204" i="9" s="1"/>
  <c r="N204" i="9"/>
  <c r="M204" i="9"/>
  <c r="K204" i="9"/>
  <c r="L204" i="9" s="1"/>
  <c r="Q203" i="9"/>
  <c r="R203" i="9" s="1"/>
  <c r="O203" i="9"/>
  <c r="P203" i="9" s="1"/>
  <c r="N203" i="9"/>
  <c r="M203" i="9"/>
  <c r="K203" i="9"/>
  <c r="L203" i="9" s="1"/>
  <c r="Q202" i="9"/>
  <c r="R202" i="9" s="1"/>
  <c r="O202" i="9"/>
  <c r="P202" i="9" s="1"/>
  <c r="M202" i="9"/>
  <c r="N202" i="9" s="1"/>
  <c r="K202" i="9"/>
  <c r="L202" i="9" s="1"/>
  <c r="Q201" i="9"/>
  <c r="R201" i="9" s="1"/>
  <c r="O201" i="9"/>
  <c r="P201" i="9" s="1"/>
  <c r="M201" i="9"/>
  <c r="N201" i="9" s="1"/>
  <c r="K201" i="9"/>
  <c r="L201" i="9" s="1"/>
  <c r="Q200" i="9"/>
  <c r="R200" i="9" s="1"/>
  <c r="O200" i="9"/>
  <c r="P200" i="9" s="1"/>
  <c r="N200" i="9"/>
  <c r="M200" i="9"/>
  <c r="K200" i="9"/>
  <c r="L200" i="9" s="1"/>
  <c r="Q199" i="9"/>
  <c r="R199" i="9" s="1"/>
  <c r="O199" i="9"/>
  <c r="P199" i="9" s="1"/>
  <c r="N199" i="9"/>
  <c r="M199" i="9"/>
  <c r="K199" i="9"/>
  <c r="L199" i="9" s="1"/>
  <c r="Q198" i="9"/>
  <c r="R198" i="9" s="1"/>
  <c r="O198" i="9"/>
  <c r="P198" i="9" s="1"/>
  <c r="M198" i="9"/>
  <c r="N198" i="9" s="1"/>
  <c r="K198" i="9"/>
  <c r="L198" i="9" s="1"/>
  <c r="Q197" i="9"/>
  <c r="R197" i="9" s="1"/>
  <c r="O197" i="9"/>
  <c r="P197" i="9" s="1"/>
  <c r="M197" i="9"/>
  <c r="N197" i="9" s="1"/>
  <c r="K197" i="9"/>
  <c r="L197" i="9" s="1"/>
  <c r="Q196" i="9"/>
  <c r="R196" i="9" s="1"/>
  <c r="O196" i="9"/>
  <c r="P196" i="9" s="1"/>
  <c r="N196" i="9"/>
  <c r="M196" i="9"/>
  <c r="K196" i="9"/>
  <c r="L196" i="9" s="1"/>
  <c r="Q195" i="9"/>
  <c r="R195" i="9" s="1"/>
  <c r="O195" i="9"/>
  <c r="P195" i="9" s="1"/>
  <c r="N195" i="9"/>
  <c r="M195" i="9"/>
  <c r="K195" i="9"/>
  <c r="L195" i="9" s="1"/>
  <c r="Q194" i="9"/>
  <c r="R194" i="9" s="1"/>
  <c r="O194" i="9"/>
  <c r="P194" i="9" s="1"/>
  <c r="M194" i="9"/>
  <c r="N194" i="9" s="1"/>
  <c r="K194" i="9"/>
  <c r="L194" i="9" s="1"/>
  <c r="Q193" i="9"/>
  <c r="R193" i="9" s="1"/>
  <c r="O193" i="9"/>
  <c r="P193" i="9" s="1"/>
  <c r="M193" i="9"/>
  <c r="N193" i="9" s="1"/>
  <c r="K193" i="9"/>
  <c r="L193" i="9" s="1"/>
  <c r="Q192" i="9"/>
  <c r="R192" i="9" s="1"/>
  <c r="O192" i="9"/>
  <c r="P192" i="9" s="1"/>
  <c r="N192" i="9"/>
  <c r="M192" i="9"/>
  <c r="K192" i="9"/>
  <c r="L192" i="9" s="1"/>
  <c r="Q191" i="9"/>
  <c r="R191" i="9" s="1"/>
  <c r="O191" i="9"/>
  <c r="P191" i="9" s="1"/>
  <c r="N191" i="9"/>
  <c r="M191" i="9"/>
  <c r="K191" i="9"/>
  <c r="L191" i="9" s="1"/>
  <c r="Q190" i="9"/>
  <c r="R190" i="9" s="1"/>
  <c r="O190" i="9"/>
  <c r="P190" i="9" s="1"/>
  <c r="M190" i="9"/>
  <c r="N190" i="9" s="1"/>
  <c r="K190" i="9"/>
  <c r="L190" i="9" s="1"/>
  <c r="Q189" i="9"/>
  <c r="R189" i="9" s="1"/>
  <c r="O189" i="9"/>
  <c r="P189" i="9" s="1"/>
  <c r="M189" i="9"/>
  <c r="N189" i="9" s="1"/>
  <c r="K189" i="9"/>
  <c r="L189" i="9" s="1"/>
  <c r="Q188" i="9"/>
  <c r="R188" i="9" s="1"/>
  <c r="O188" i="9"/>
  <c r="P188" i="9" s="1"/>
  <c r="N188" i="9"/>
  <c r="M188" i="9"/>
  <c r="K188" i="9"/>
  <c r="L188" i="9" s="1"/>
  <c r="Q187" i="9"/>
  <c r="R187" i="9" s="1"/>
  <c r="O187" i="9"/>
  <c r="P187" i="9" s="1"/>
  <c r="N187" i="9"/>
  <c r="M187" i="9"/>
  <c r="K187" i="9"/>
  <c r="L187" i="9" s="1"/>
  <c r="Q186" i="9"/>
  <c r="R186" i="9" s="1"/>
  <c r="O186" i="9"/>
  <c r="P186" i="9" s="1"/>
  <c r="M186" i="9"/>
  <c r="N186" i="9" s="1"/>
  <c r="K186" i="9"/>
  <c r="L186" i="9" s="1"/>
  <c r="Q185" i="9"/>
  <c r="R185" i="9" s="1"/>
  <c r="O185" i="9"/>
  <c r="P185" i="9" s="1"/>
  <c r="M185" i="9"/>
  <c r="N185" i="9" s="1"/>
  <c r="K185" i="9"/>
  <c r="L185" i="9" s="1"/>
  <c r="Q184" i="9"/>
  <c r="R184" i="9" s="1"/>
  <c r="O184" i="9"/>
  <c r="P184" i="9" s="1"/>
  <c r="N184" i="9"/>
  <c r="M184" i="9"/>
  <c r="K184" i="9"/>
  <c r="L184" i="9" s="1"/>
  <c r="Q183" i="9"/>
  <c r="R183" i="9" s="1"/>
  <c r="O183" i="9"/>
  <c r="P183" i="9" s="1"/>
  <c r="N183" i="9"/>
  <c r="M183" i="9"/>
  <c r="K183" i="9"/>
  <c r="L183" i="9" s="1"/>
  <c r="Q182" i="9"/>
  <c r="R182" i="9" s="1"/>
  <c r="O182" i="9"/>
  <c r="P182" i="9" s="1"/>
  <c r="M182" i="9"/>
  <c r="N182" i="9" s="1"/>
  <c r="K182" i="9"/>
  <c r="L182" i="9" s="1"/>
  <c r="K181" i="9"/>
  <c r="L181" i="9" s="1"/>
  <c r="S180" i="9"/>
  <c r="T180" i="9" s="1"/>
  <c r="R180" i="9"/>
  <c r="P180" i="9"/>
  <c r="O180" i="9"/>
  <c r="N180" i="9"/>
  <c r="M180" i="9"/>
  <c r="L180" i="9"/>
  <c r="K180" i="9"/>
  <c r="S179" i="9"/>
  <c r="T179" i="9" s="1"/>
  <c r="R179" i="9"/>
  <c r="O179" i="9"/>
  <c r="P179" i="9" s="1"/>
  <c r="M179" i="9"/>
  <c r="N179" i="9" s="1"/>
  <c r="K179" i="9"/>
  <c r="L179" i="9" s="1"/>
  <c r="T178" i="9"/>
  <c r="S178" i="9"/>
  <c r="R178" i="9"/>
  <c r="P178" i="9"/>
  <c r="O178" i="9"/>
  <c r="N178" i="9"/>
  <c r="M178" i="9"/>
  <c r="K178" i="9"/>
  <c r="L178" i="9" s="1"/>
  <c r="T177" i="9"/>
  <c r="S177" i="9"/>
  <c r="R177" i="9"/>
  <c r="O177" i="9"/>
  <c r="P177" i="9" s="1"/>
  <c r="M177" i="9"/>
  <c r="N177" i="9" s="1"/>
  <c r="K177" i="9"/>
  <c r="L177" i="9" s="1"/>
  <c r="S176" i="9"/>
  <c r="T176" i="9" s="1"/>
  <c r="R176" i="9"/>
  <c r="P176" i="9"/>
  <c r="O176" i="9"/>
  <c r="N176" i="9"/>
  <c r="M176" i="9"/>
  <c r="L176" i="9"/>
  <c r="K176" i="9"/>
  <c r="S175" i="9"/>
  <c r="T175" i="9" s="1"/>
  <c r="R175" i="9"/>
  <c r="O175" i="9"/>
  <c r="P175" i="9" s="1"/>
  <c r="N175" i="9"/>
  <c r="M175" i="9"/>
  <c r="K175" i="9"/>
  <c r="L175" i="9" s="1"/>
  <c r="S174" i="9"/>
  <c r="T174" i="9" s="1"/>
  <c r="R174" i="9"/>
  <c r="P174" i="9"/>
  <c r="O174" i="9"/>
  <c r="N174" i="9"/>
  <c r="M174" i="9"/>
  <c r="L174" i="9"/>
  <c r="K174" i="9"/>
  <c r="S173" i="9"/>
  <c r="T173" i="9" s="1"/>
  <c r="R173" i="9"/>
  <c r="O173" i="9"/>
  <c r="P173" i="9" s="1"/>
  <c r="M173" i="9"/>
  <c r="N173" i="9" s="1"/>
  <c r="K173" i="9"/>
  <c r="L173" i="9" s="1"/>
  <c r="S172" i="9"/>
  <c r="T172" i="9" s="1"/>
  <c r="R172" i="9"/>
  <c r="P172" i="9"/>
  <c r="O172" i="9"/>
  <c r="N172" i="9"/>
  <c r="M172" i="9"/>
  <c r="L172" i="9"/>
  <c r="K172" i="9"/>
  <c r="S171" i="9"/>
  <c r="T171" i="9" s="1"/>
  <c r="R171" i="9"/>
  <c r="O171" i="9"/>
  <c r="P171" i="9" s="1"/>
  <c r="M171" i="9"/>
  <c r="N171" i="9" s="1"/>
  <c r="K171" i="9"/>
  <c r="L171" i="9" s="1"/>
  <c r="T170" i="9"/>
  <c r="S170" i="9"/>
  <c r="R170" i="9"/>
  <c r="P170" i="9"/>
  <c r="O170" i="9"/>
  <c r="N170" i="9"/>
  <c r="M170" i="9"/>
  <c r="K170" i="9"/>
  <c r="L170" i="9" s="1"/>
  <c r="T169" i="9"/>
  <c r="S169" i="9"/>
  <c r="R169" i="9"/>
  <c r="O169" i="9"/>
  <c r="P169" i="9" s="1"/>
  <c r="M169" i="9"/>
  <c r="N169" i="9" s="1"/>
  <c r="K169" i="9"/>
  <c r="L169" i="9" s="1"/>
  <c r="S168" i="9"/>
  <c r="T168" i="9" s="1"/>
  <c r="R168" i="9"/>
  <c r="P168" i="9"/>
  <c r="O168" i="9"/>
  <c r="N168" i="9"/>
  <c r="M168" i="9"/>
  <c r="L168" i="9"/>
  <c r="K168" i="9"/>
  <c r="S167" i="9"/>
  <c r="T167" i="9" s="1"/>
  <c r="R167" i="9"/>
  <c r="O167" i="9"/>
  <c r="P167" i="9" s="1"/>
  <c r="N167" i="9"/>
  <c r="M167" i="9"/>
  <c r="K167" i="9"/>
  <c r="L167" i="9" s="1"/>
  <c r="S166" i="9"/>
  <c r="T166" i="9" s="1"/>
  <c r="R166" i="9"/>
  <c r="P166" i="9"/>
  <c r="O166" i="9"/>
  <c r="N166" i="9"/>
  <c r="M166" i="9"/>
  <c r="L166" i="9"/>
  <c r="K166" i="9"/>
  <c r="S165" i="9"/>
  <c r="T165" i="9" s="1"/>
  <c r="R165" i="9"/>
  <c r="O165" i="9"/>
  <c r="P165" i="9" s="1"/>
  <c r="M165" i="9"/>
  <c r="N165" i="9" s="1"/>
  <c r="K165" i="9"/>
  <c r="L165" i="9" s="1"/>
  <c r="S164" i="9"/>
  <c r="T164" i="9" s="1"/>
  <c r="R164" i="9"/>
  <c r="P164" i="9"/>
  <c r="O164" i="9"/>
  <c r="N164" i="9"/>
  <c r="M164" i="9"/>
  <c r="L164" i="9"/>
  <c r="K164" i="9"/>
  <c r="S163" i="9"/>
  <c r="T163" i="9" s="1"/>
  <c r="R163" i="9"/>
  <c r="O163" i="9"/>
  <c r="P163" i="9" s="1"/>
  <c r="M163" i="9"/>
  <c r="N163" i="9" s="1"/>
  <c r="K163" i="9"/>
  <c r="L163" i="9" s="1"/>
  <c r="T162" i="9"/>
  <c r="S162" i="9"/>
  <c r="R162" i="9"/>
  <c r="P162" i="9"/>
  <c r="O162" i="9"/>
  <c r="N162" i="9"/>
  <c r="M162" i="9"/>
  <c r="K162" i="9"/>
  <c r="L162" i="9" s="1"/>
  <c r="T161" i="9"/>
  <c r="S161" i="9"/>
  <c r="R161" i="9"/>
  <c r="O161" i="9"/>
  <c r="P161" i="9" s="1"/>
  <c r="M161" i="9"/>
  <c r="N161" i="9" s="1"/>
  <c r="K161" i="9"/>
  <c r="L161" i="9" s="1"/>
  <c r="S160" i="9"/>
  <c r="T160" i="9" s="1"/>
  <c r="R160" i="9"/>
  <c r="P160" i="9"/>
  <c r="O160" i="9"/>
  <c r="N160" i="9"/>
  <c r="M160" i="9"/>
  <c r="L160" i="9"/>
  <c r="K160" i="9"/>
  <c r="S159" i="9"/>
  <c r="T159" i="9" s="1"/>
  <c r="R159" i="9"/>
  <c r="O159" i="9"/>
  <c r="P159" i="9" s="1"/>
  <c r="N159" i="9"/>
  <c r="M159" i="9"/>
  <c r="K159" i="9"/>
  <c r="L159" i="9" s="1"/>
  <c r="Q158" i="9"/>
  <c r="R158" i="9" s="1"/>
  <c r="O158" i="9"/>
  <c r="P158" i="9" s="1"/>
  <c r="N158" i="9"/>
  <c r="M158" i="9"/>
  <c r="K158" i="9"/>
  <c r="L158" i="9" s="1"/>
  <c r="Q157" i="9"/>
  <c r="R157" i="9" s="1"/>
  <c r="O157" i="9"/>
  <c r="P157" i="9" s="1"/>
  <c r="M157" i="9"/>
  <c r="N157" i="9" s="1"/>
  <c r="K157" i="9"/>
  <c r="L157" i="9" s="1"/>
  <c r="Q156" i="9"/>
  <c r="R156" i="9" s="1"/>
  <c r="O156" i="9"/>
  <c r="P156" i="9" s="1"/>
  <c r="M156" i="9"/>
  <c r="N156" i="9" s="1"/>
  <c r="K156" i="9"/>
  <c r="L156" i="9" s="1"/>
  <c r="Q155" i="9"/>
  <c r="R155" i="9" s="1"/>
  <c r="O155" i="9"/>
  <c r="P155" i="9" s="1"/>
  <c r="N155" i="9"/>
  <c r="M155" i="9"/>
  <c r="K155" i="9"/>
  <c r="L155" i="9" s="1"/>
  <c r="Q154" i="9"/>
  <c r="R154" i="9" s="1"/>
  <c r="O154" i="9"/>
  <c r="P154" i="9" s="1"/>
  <c r="N154" i="9"/>
  <c r="M154" i="9"/>
  <c r="K154" i="9"/>
  <c r="L154" i="9" s="1"/>
  <c r="Q153" i="9"/>
  <c r="R153" i="9" s="1"/>
  <c r="O153" i="9"/>
  <c r="P153" i="9" s="1"/>
  <c r="M153" i="9"/>
  <c r="N153" i="9" s="1"/>
  <c r="K153" i="9"/>
  <c r="L153" i="9" s="1"/>
  <c r="Q152" i="9"/>
  <c r="R152" i="9" s="1"/>
  <c r="O152" i="9"/>
  <c r="P152" i="9" s="1"/>
  <c r="M152" i="9"/>
  <c r="N152" i="9" s="1"/>
  <c r="K152" i="9"/>
  <c r="L152" i="9" s="1"/>
  <c r="Q151" i="9"/>
  <c r="R151" i="9" s="1"/>
  <c r="O151" i="9"/>
  <c r="P151" i="9" s="1"/>
  <c r="N151" i="9"/>
  <c r="M151" i="9"/>
  <c r="K151" i="9"/>
  <c r="L151" i="9" s="1"/>
  <c r="Q150" i="9"/>
  <c r="R150" i="9" s="1"/>
  <c r="O150" i="9"/>
  <c r="P150" i="9" s="1"/>
  <c r="N150" i="9"/>
  <c r="M150" i="9"/>
  <c r="K150" i="9"/>
  <c r="L150" i="9" s="1"/>
  <c r="Q149" i="9"/>
  <c r="R149" i="9" s="1"/>
  <c r="O149" i="9"/>
  <c r="P149" i="9" s="1"/>
  <c r="M149" i="9"/>
  <c r="N149" i="9" s="1"/>
  <c r="K149" i="9"/>
  <c r="L149" i="9" s="1"/>
  <c r="Q148" i="9"/>
  <c r="R148" i="9" s="1"/>
  <c r="O148" i="9"/>
  <c r="P148" i="9" s="1"/>
  <c r="M148" i="9"/>
  <c r="N148" i="9" s="1"/>
  <c r="K148" i="9"/>
  <c r="L148" i="9" s="1"/>
  <c r="Q147" i="9"/>
  <c r="R147" i="9" s="1"/>
  <c r="O147" i="9"/>
  <c r="P147" i="9" s="1"/>
  <c r="N147" i="9"/>
  <c r="M147" i="9"/>
  <c r="K147" i="9"/>
  <c r="L147" i="9" s="1"/>
  <c r="Q146" i="9"/>
  <c r="R146" i="9" s="1"/>
  <c r="O146" i="9"/>
  <c r="P146" i="9" s="1"/>
  <c r="N146" i="9"/>
  <c r="M146" i="9"/>
  <c r="K146" i="9"/>
  <c r="L146" i="9" s="1"/>
  <c r="Q145" i="9"/>
  <c r="R145" i="9" s="1"/>
  <c r="O145" i="9"/>
  <c r="P145" i="9" s="1"/>
  <c r="M145" i="9"/>
  <c r="N145" i="9" s="1"/>
  <c r="K145" i="9"/>
  <c r="L145" i="9" s="1"/>
  <c r="Q144" i="9"/>
  <c r="R144" i="9" s="1"/>
  <c r="O144" i="9"/>
  <c r="P144" i="9" s="1"/>
  <c r="M144" i="9"/>
  <c r="N144" i="9" s="1"/>
  <c r="K144" i="9"/>
  <c r="L144" i="9" s="1"/>
  <c r="Q143" i="9"/>
  <c r="R143" i="9" s="1"/>
  <c r="O143" i="9"/>
  <c r="P143" i="9" s="1"/>
  <c r="N143" i="9"/>
  <c r="M143" i="9"/>
  <c r="K143" i="9"/>
  <c r="L143" i="9" s="1"/>
  <c r="Q142" i="9"/>
  <c r="R142" i="9" s="1"/>
  <c r="O142" i="9"/>
  <c r="P142" i="9" s="1"/>
  <c r="N142" i="9"/>
  <c r="M142" i="9"/>
  <c r="K142" i="9"/>
  <c r="L142" i="9" s="1"/>
  <c r="Q141" i="9"/>
  <c r="R141" i="9" s="1"/>
  <c r="O141" i="9"/>
  <c r="P141" i="9" s="1"/>
  <c r="M141" i="9"/>
  <c r="N141" i="9" s="1"/>
  <c r="K141" i="9"/>
  <c r="L141" i="9" s="1"/>
  <c r="Q140" i="9"/>
  <c r="R140" i="9" s="1"/>
  <c r="O140" i="9"/>
  <c r="P140" i="9" s="1"/>
  <c r="M140" i="9"/>
  <c r="N140" i="9" s="1"/>
  <c r="K140" i="9"/>
  <c r="L140" i="9" s="1"/>
  <c r="Q139" i="9"/>
  <c r="R139" i="9" s="1"/>
  <c r="O139" i="9"/>
  <c r="P139" i="9" s="1"/>
  <c r="N139" i="9"/>
  <c r="M139" i="9"/>
  <c r="K139" i="9"/>
  <c r="L139" i="9" s="1"/>
  <c r="Q138" i="9"/>
  <c r="R138" i="9" s="1"/>
  <c r="O138" i="9"/>
  <c r="P138" i="9" s="1"/>
  <c r="N138" i="9"/>
  <c r="M138" i="9"/>
  <c r="K138" i="9"/>
  <c r="L138" i="9" s="1"/>
  <c r="Q137" i="9"/>
  <c r="R137" i="9" s="1"/>
  <c r="O137" i="9"/>
  <c r="P137" i="9" s="1"/>
  <c r="M137" i="9"/>
  <c r="N137" i="9" s="1"/>
  <c r="K137" i="9"/>
  <c r="L137" i="9" s="1"/>
  <c r="Q136" i="9"/>
  <c r="R136" i="9" s="1"/>
  <c r="O136" i="9"/>
  <c r="P136" i="9" s="1"/>
  <c r="M136" i="9"/>
  <c r="N136" i="9" s="1"/>
  <c r="K136" i="9"/>
  <c r="L136" i="9" s="1"/>
  <c r="Q135" i="9"/>
  <c r="R135" i="9" s="1"/>
  <c r="O135" i="9"/>
  <c r="P135" i="9" s="1"/>
  <c r="N135" i="9"/>
  <c r="M135" i="9"/>
  <c r="K135" i="9"/>
  <c r="L135" i="9" s="1"/>
  <c r="Q134" i="9"/>
  <c r="R134" i="9" s="1"/>
  <c r="O134" i="9"/>
  <c r="P134" i="9" s="1"/>
  <c r="N134" i="9"/>
  <c r="M134" i="9"/>
  <c r="K134" i="9"/>
  <c r="L134" i="9" s="1"/>
  <c r="Q133" i="9"/>
  <c r="R133" i="9" s="1"/>
  <c r="O133" i="9"/>
  <c r="P133" i="9" s="1"/>
  <c r="M133" i="9"/>
  <c r="N133" i="9" s="1"/>
  <c r="K133" i="9"/>
  <c r="L133" i="9" s="1"/>
  <c r="Q132" i="9"/>
  <c r="R132" i="9" s="1"/>
  <c r="O132" i="9"/>
  <c r="P132" i="9" s="1"/>
  <c r="M132" i="9"/>
  <c r="N132" i="9" s="1"/>
  <c r="K132" i="9"/>
  <c r="L132" i="9" s="1"/>
  <c r="Q131" i="9"/>
  <c r="R131" i="9" s="1"/>
  <c r="O131" i="9"/>
  <c r="P131" i="9" s="1"/>
  <c r="N131" i="9"/>
  <c r="M131" i="9"/>
  <c r="K131" i="9"/>
  <c r="L131" i="9" s="1"/>
  <c r="Q130" i="9"/>
  <c r="R130" i="9" s="1"/>
  <c r="O130" i="9"/>
  <c r="P130" i="9" s="1"/>
  <c r="N130" i="9"/>
  <c r="M130" i="9"/>
  <c r="K130" i="9"/>
  <c r="L130" i="9" s="1"/>
  <c r="Q129" i="9"/>
  <c r="R129" i="9" s="1"/>
  <c r="O129" i="9"/>
  <c r="P129" i="9" s="1"/>
  <c r="M129" i="9"/>
  <c r="N129" i="9" s="1"/>
  <c r="K129" i="9"/>
  <c r="L129" i="9" s="1"/>
  <c r="Q128" i="9"/>
  <c r="R128" i="9" s="1"/>
  <c r="O128" i="9"/>
  <c r="P128" i="9" s="1"/>
  <c r="M128" i="9"/>
  <c r="N128" i="9" s="1"/>
  <c r="K128" i="9"/>
  <c r="L128" i="9" s="1"/>
  <c r="Q127" i="9"/>
  <c r="R127" i="9" s="1"/>
  <c r="O127" i="9"/>
  <c r="P127" i="9" s="1"/>
  <c r="N127" i="9"/>
  <c r="M127" i="9"/>
  <c r="K127" i="9"/>
  <c r="L127" i="9" s="1"/>
  <c r="Q126" i="9"/>
  <c r="R126" i="9" s="1"/>
  <c r="O126" i="9"/>
  <c r="P126" i="9" s="1"/>
  <c r="N126" i="9"/>
  <c r="M126" i="9"/>
  <c r="K126" i="9"/>
  <c r="L126" i="9" s="1"/>
  <c r="Q125" i="9"/>
  <c r="R125" i="9" s="1"/>
  <c r="O125" i="9"/>
  <c r="P125" i="9" s="1"/>
  <c r="M125" i="9"/>
  <c r="N125" i="9" s="1"/>
  <c r="K125" i="9"/>
  <c r="L125" i="9" s="1"/>
  <c r="Q124" i="9"/>
  <c r="R124" i="9" s="1"/>
  <c r="O124" i="9"/>
  <c r="P124" i="9" s="1"/>
  <c r="M124" i="9"/>
  <c r="N124" i="9" s="1"/>
  <c r="K124" i="9"/>
  <c r="L124" i="9" s="1"/>
  <c r="Q123" i="9"/>
  <c r="R123" i="9" s="1"/>
  <c r="O123" i="9"/>
  <c r="P123" i="9" s="1"/>
  <c r="N123" i="9"/>
  <c r="M123" i="9"/>
  <c r="K123" i="9"/>
  <c r="L123" i="9" s="1"/>
  <c r="Q122" i="9"/>
  <c r="R122" i="9" s="1"/>
  <c r="O122" i="9"/>
  <c r="P122" i="9" s="1"/>
  <c r="N122" i="9"/>
  <c r="M122" i="9"/>
  <c r="K122" i="9"/>
  <c r="L122" i="9" s="1"/>
  <c r="Q121" i="9"/>
  <c r="R121" i="9" s="1"/>
  <c r="O121" i="9"/>
  <c r="P121" i="9" s="1"/>
  <c r="M121" i="9"/>
  <c r="N121" i="9" s="1"/>
  <c r="K121" i="9"/>
  <c r="L121" i="9" s="1"/>
  <c r="Q120" i="9"/>
  <c r="R120" i="9" s="1"/>
  <c r="O120" i="9"/>
  <c r="P120" i="9" s="1"/>
  <c r="M120" i="9"/>
  <c r="N120" i="9" s="1"/>
  <c r="K120" i="9"/>
  <c r="L120" i="9" s="1"/>
  <c r="Q119" i="9"/>
  <c r="R119" i="9" s="1"/>
  <c r="O119" i="9"/>
  <c r="P119" i="9" s="1"/>
  <c r="N119" i="9"/>
  <c r="M119" i="9"/>
  <c r="K119" i="9"/>
  <c r="L119" i="9" s="1"/>
  <c r="Q118" i="9"/>
  <c r="R118" i="9" s="1"/>
  <c r="O118" i="9"/>
  <c r="P118" i="9" s="1"/>
  <c r="N118" i="9"/>
  <c r="M118" i="9"/>
  <c r="K118" i="9"/>
  <c r="L118" i="9" s="1"/>
  <c r="Q117" i="9"/>
  <c r="R117" i="9" s="1"/>
  <c r="O117" i="9"/>
  <c r="P117" i="9" s="1"/>
  <c r="M117" i="9"/>
  <c r="N117" i="9" s="1"/>
  <c r="K117" i="9"/>
  <c r="L117" i="9" s="1"/>
  <c r="Q116" i="9"/>
  <c r="R116" i="9" s="1"/>
  <c r="O116" i="9"/>
  <c r="P116" i="9" s="1"/>
  <c r="M116" i="9"/>
  <c r="N116" i="9" s="1"/>
  <c r="K116" i="9"/>
  <c r="L116" i="9" s="1"/>
  <c r="Q115" i="9"/>
  <c r="R115" i="9" s="1"/>
  <c r="O115" i="9"/>
  <c r="P115" i="9" s="1"/>
  <c r="N115" i="9"/>
  <c r="M115" i="9"/>
  <c r="K115" i="9"/>
  <c r="L115" i="9" s="1"/>
  <c r="Q114" i="9"/>
  <c r="R114" i="9" s="1"/>
  <c r="O114" i="9"/>
  <c r="P114" i="9" s="1"/>
  <c r="N114" i="9"/>
  <c r="M114" i="9"/>
  <c r="K114" i="9"/>
  <c r="L114" i="9" s="1"/>
  <c r="Q113" i="9"/>
  <c r="R113" i="9" s="1"/>
  <c r="O113" i="9"/>
  <c r="P113" i="9" s="1"/>
  <c r="M113" i="9"/>
  <c r="N113" i="9" s="1"/>
  <c r="K113" i="9"/>
  <c r="L113" i="9" s="1"/>
  <c r="Q112" i="9"/>
  <c r="R112" i="9" s="1"/>
  <c r="O112" i="9"/>
  <c r="P112" i="9" s="1"/>
  <c r="M112" i="9"/>
  <c r="N112" i="9" s="1"/>
  <c r="K112" i="9"/>
  <c r="L112" i="9" s="1"/>
  <c r="Q111" i="9"/>
  <c r="R111" i="9" s="1"/>
  <c r="O111" i="9"/>
  <c r="P111" i="9" s="1"/>
  <c r="N111" i="9"/>
  <c r="M111" i="9"/>
  <c r="K111" i="9"/>
  <c r="L111" i="9" s="1"/>
  <c r="Q110" i="9"/>
  <c r="R110" i="9" s="1"/>
  <c r="O110" i="9"/>
  <c r="P110" i="9" s="1"/>
  <c r="N110" i="9"/>
  <c r="M110" i="9"/>
  <c r="K110" i="9"/>
  <c r="L110" i="9" s="1"/>
  <c r="Q109" i="9"/>
  <c r="R109" i="9" s="1"/>
  <c r="O109" i="9"/>
  <c r="P109" i="9" s="1"/>
  <c r="M109" i="9"/>
  <c r="N109" i="9" s="1"/>
  <c r="K109" i="9"/>
  <c r="L109" i="9" s="1"/>
  <c r="Q108" i="9"/>
  <c r="R108" i="9" s="1"/>
  <c r="O108" i="9"/>
  <c r="P108" i="9" s="1"/>
  <c r="M108" i="9"/>
  <c r="N108" i="9" s="1"/>
  <c r="K108" i="9"/>
  <c r="L108" i="9" s="1"/>
  <c r="Q107" i="9"/>
  <c r="R107" i="9" s="1"/>
  <c r="O107" i="9"/>
  <c r="P107" i="9" s="1"/>
  <c r="N107" i="9"/>
  <c r="M107" i="9"/>
  <c r="K107" i="9"/>
  <c r="L107" i="9" s="1"/>
  <c r="Q106" i="9"/>
  <c r="R106" i="9" s="1"/>
  <c r="O106" i="9"/>
  <c r="P106" i="9" s="1"/>
  <c r="N106" i="9"/>
  <c r="M106" i="9"/>
  <c r="K106" i="9"/>
  <c r="L106" i="9" s="1"/>
  <c r="Q105" i="9"/>
  <c r="R105" i="9" s="1"/>
  <c r="O105" i="9"/>
  <c r="P105" i="9" s="1"/>
  <c r="M105" i="9"/>
  <c r="N105" i="9" s="1"/>
  <c r="K105" i="9"/>
  <c r="L105" i="9" s="1"/>
  <c r="Q104" i="9"/>
  <c r="R104" i="9" s="1"/>
  <c r="O104" i="9"/>
  <c r="P104" i="9" s="1"/>
  <c r="M104" i="9"/>
  <c r="N104" i="9" s="1"/>
  <c r="K104" i="9"/>
  <c r="L104" i="9" s="1"/>
  <c r="Q103" i="9"/>
  <c r="R103" i="9" s="1"/>
  <c r="O103" i="9"/>
  <c r="P103" i="9" s="1"/>
  <c r="N103" i="9"/>
  <c r="M103" i="9"/>
  <c r="K103" i="9"/>
  <c r="L103" i="9" s="1"/>
  <c r="Q102" i="9"/>
  <c r="R102" i="9" s="1"/>
  <c r="O102" i="9"/>
  <c r="P102" i="9" s="1"/>
  <c r="N102" i="9"/>
  <c r="M102" i="9"/>
  <c r="K102" i="9"/>
  <c r="L102" i="9" s="1"/>
  <c r="Q101" i="9"/>
  <c r="R101" i="9" s="1"/>
  <c r="O101" i="9"/>
  <c r="P101" i="9" s="1"/>
  <c r="M101" i="9"/>
  <c r="N101" i="9" s="1"/>
  <c r="K101" i="9"/>
  <c r="L101" i="9" s="1"/>
  <c r="Q100" i="9"/>
  <c r="R100" i="9" s="1"/>
  <c r="O100" i="9"/>
  <c r="P100" i="9" s="1"/>
  <c r="M100" i="9"/>
  <c r="N100" i="9" s="1"/>
  <c r="K100" i="9"/>
  <c r="L100" i="9" s="1"/>
  <c r="Q99" i="9"/>
  <c r="R99" i="9" s="1"/>
  <c r="O99" i="9"/>
  <c r="P99" i="9" s="1"/>
  <c r="N99" i="9"/>
  <c r="M99" i="9"/>
  <c r="K99" i="9"/>
  <c r="L99" i="9" s="1"/>
  <c r="Q98" i="9"/>
  <c r="R98" i="9" s="1"/>
  <c r="O98" i="9"/>
  <c r="P98" i="9" s="1"/>
  <c r="N98" i="9"/>
  <c r="M98" i="9"/>
  <c r="K98" i="9"/>
  <c r="L98" i="9" s="1"/>
  <c r="Q97" i="9"/>
  <c r="R97" i="9" s="1"/>
  <c r="O97" i="9"/>
  <c r="P97" i="9" s="1"/>
  <c r="M97" i="9"/>
  <c r="N97" i="9" s="1"/>
  <c r="K97" i="9"/>
  <c r="L97" i="9" s="1"/>
  <c r="Q96" i="9"/>
  <c r="R96" i="9" s="1"/>
  <c r="O96" i="9"/>
  <c r="P96" i="9" s="1"/>
  <c r="N96" i="9"/>
  <c r="M96" i="9"/>
  <c r="K96" i="9"/>
  <c r="L96" i="9" s="1"/>
  <c r="Q95" i="9"/>
  <c r="R95" i="9" s="1"/>
  <c r="O95" i="9"/>
  <c r="P95" i="9" s="1"/>
  <c r="N95" i="9"/>
  <c r="M95" i="9"/>
  <c r="K95" i="9"/>
  <c r="L95" i="9" s="1"/>
  <c r="Q94" i="9"/>
  <c r="R94" i="9" s="1"/>
  <c r="O94" i="9"/>
  <c r="P94" i="9" s="1"/>
  <c r="N94" i="9"/>
  <c r="M94" i="9"/>
  <c r="K94" i="9"/>
  <c r="L94" i="9" s="1"/>
  <c r="Q93" i="9"/>
  <c r="R93" i="9" s="1"/>
  <c r="O93" i="9"/>
  <c r="P93" i="9" s="1"/>
  <c r="M93" i="9"/>
  <c r="N93" i="9" s="1"/>
  <c r="K93" i="9"/>
  <c r="L93" i="9" s="1"/>
  <c r="Q92" i="9"/>
  <c r="R92" i="9" s="1"/>
  <c r="O92" i="9"/>
  <c r="P92" i="9" s="1"/>
  <c r="M92" i="9"/>
  <c r="N92" i="9" s="1"/>
  <c r="K92" i="9"/>
  <c r="L92" i="9" s="1"/>
  <c r="Q91" i="9"/>
  <c r="R91" i="9" s="1"/>
  <c r="O91" i="9"/>
  <c r="P91" i="9" s="1"/>
  <c r="N91" i="9"/>
  <c r="M91" i="9"/>
  <c r="K91" i="9"/>
  <c r="L91" i="9" s="1"/>
  <c r="Q90" i="9"/>
  <c r="R90" i="9" s="1"/>
  <c r="O90" i="9"/>
  <c r="P90" i="9" s="1"/>
  <c r="N90" i="9"/>
  <c r="M90" i="9"/>
  <c r="K90" i="9"/>
  <c r="L90" i="9" s="1"/>
  <c r="Q89" i="9"/>
  <c r="R89" i="9" s="1"/>
  <c r="O89" i="9"/>
  <c r="P89" i="9" s="1"/>
  <c r="M89" i="9"/>
  <c r="N89" i="9" s="1"/>
  <c r="K89" i="9"/>
  <c r="L89" i="9" s="1"/>
  <c r="Q88" i="9"/>
  <c r="R88" i="9" s="1"/>
  <c r="O88" i="9"/>
  <c r="P88" i="9" s="1"/>
  <c r="N88" i="9"/>
  <c r="M88" i="9"/>
  <c r="K88" i="9"/>
  <c r="L88" i="9" s="1"/>
  <c r="Q87" i="9"/>
  <c r="R87" i="9" s="1"/>
  <c r="O87" i="9"/>
  <c r="P87" i="9" s="1"/>
  <c r="N87" i="9"/>
  <c r="M87" i="9"/>
  <c r="K87" i="9"/>
  <c r="L87" i="9" s="1"/>
  <c r="Q86" i="9"/>
  <c r="R86" i="9" s="1"/>
  <c r="O86" i="9"/>
  <c r="P86" i="9" s="1"/>
  <c r="N86" i="9"/>
  <c r="M86" i="9"/>
  <c r="K86" i="9"/>
  <c r="L86" i="9" s="1"/>
  <c r="Q85" i="9"/>
  <c r="R85" i="9" s="1"/>
  <c r="O85" i="9"/>
  <c r="P85" i="9" s="1"/>
  <c r="M85" i="9"/>
  <c r="N85" i="9" s="1"/>
  <c r="K85" i="9"/>
  <c r="L85" i="9" s="1"/>
  <c r="Q84" i="9"/>
  <c r="R84" i="9" s="1"/>
  <c r="O84" i="9"/>
  <c r="P84" i="9" s="1"/>
  <c r="M84" i="9"/>
  <c r="N84" i="9" s="1"/>
  <c r="K84" i="9"/>
  <c r="L84" i="9" s="1"/>
  <c r="Q83" i="9"/>
  <c r="R83" i="9" s="1"/>
  <c r="O83" i="9"/>
  <c r="P83" i="9" s="1"/>
  <c r="N83" i="9"/>
  <c r="M83" i="9"/>
  <c r="K83" i="9"/>
  <c r="L83" i="9" s="1"/>
  <c r="Q82" i="9"/>
  <c r="R82" i="9" s="1"/>
  <c r="O82" i="9"/>
  <c r="P82" i="9" s="1"/>
  <c r="N82" i="9"/>
  <c r="M82" i="9"/>
  <c r="K82" i="9"/>
  <c r="L82" i="9" s="1"/>
  <c r="Q81" i="9"/>
  <c r="R81" i="9" s="1"/>
  <c r="O81" i="9"/>
  <c r="P81" i="9" s="1"/>
  <c r="M81" i="9"/>
  <c r="N81" i="9" s="1"/>
  <c r="K81" i="9"/>
  <c r="L81" i="9" s="1"/>
  <c r="Q80" i="9"/>
  <c r="R80" i="9" s="1"/>
  <c r="O80" i="9"/>
  <c r="P80" i="9" s="1"/>
  <c r="N80" i="9"/>
  <c r="M80" i="9"/>
  <c r="K80" i="9"/>
  <c r="L80" i="9" s="1"/>
  <c r="Q79" i="9"/>
  <c r="R79" i="9" s="1"/>
  <c r="O79" i="9"/>
  <c r="P79" i="9" s="1"/>
  <c r="N79" i="9"/>
  <c r="M79" i="9"/>
  <c r="K79" i="9"/>
  <c r="L79" i="9" s="1"/>
  <c r="Q78" i="9"/>
  <c r="R78" i="9" s="1"/>
  <c r="O78" i="9"/>
  <c r="P78" i="9" s="1"/>
  <c r="N78" i="9"/>
  <c r="M78" i="9"/>
  <c r="K78" i="9"/>
  <c r="L78" i="9" s="1"/>
  <c r="Q77" i="9"/>
  <c r="R77" i="9" s="1"/>
  <c r="O77" i="9"/>
  <c r="P77" i="9" s="1"/>
  <c r="M77" i="9"/>
  <c r="N77" i="9" s="1"/>
  <c r="K77" i="9"/>
  <c r="L77" i="9" s="1"/>
  <c r="Q76" i="9"/>
  <c r="R76" i="9" s="1"/>
  <c r="O76" i="9"/>
  <c r="P76" i="9" s="1"/>
  <c r="M76" i="9"/>
  <c r="N76" i="9" s="1"/>
  <c r="K76" i="9"/>
  <c r="L76" i="9" s="1"/>
  <c r="Q75" i="9"/>
  <c r="R75" i="9" s="1"/>
  <c r="O75" i="9"/>
  <c r="P75" i="9" s="1"/>
  <c r="N75" i="9"/>
  <c r="M75" i="9"/>
  <c r="K75" i="9"/>
  <c r="L75" i="9" s="1"/>
  <c r="Q74" i="9"/>
  <c r="R74" i="9" s="1"/>
  <c r="O74" i="9"/>
  <c r="P74" i="9" s="1"/>
  <c r="N74" i="9"/>
  <c r="M74" i="9"/>
  <c r="K74" i="9"/>
  <c r="L74" i="9" s="1"/>
  <c r="Q73" i="9"/>
  <c r="R73" i="9" s="1"/>
  <c r="O73" i="9"/>
  <c r="P73" i="9" s="1"/>
  <c r="M73" i="9"/>
  <c r="N73" i="9" s="1"/>
  <c r="K73" i="9"/>
  <c r="L73" i="9" s="1"/>
  <c r="Q72" i="9"/>
  <c r="R72" i="9" s="1"/>
  <c r="O72" i="9"/>
  <c r="P72" i="9" s="1"/>
  <c r="N72" i="9"/>
  <c r="M72" i="9"/>
  <c r="K72" i="9"/>
  <c r="L72" i="9" s="1"/>
  <c r="Q71" i="9"/>
  <c r="R71" i="9" s="1"/>
  <c r="O71" i="9"/>
  <c r="P71" i="9" s="1"/>
  <c r="N71" i="9"/>
  <c r="M71" i="9"/>
  <c r="K71" i="9"/>
  <c r="L71" i="9" s="1"/>
  <c r="Q70" i="9"/>
  <c r="R70" i="9" s="1"/>
  <c r="O70" i="9"/>
  <c r="P70" i="9" s="1"/>
  <c r="N70" i="9"/>
  <c r="M70" i="9"/>
  <c r="K70" i="9"/>
  <c r="L70" i="9" s="1"/>
  <c r="Q69" i="9"/>
  <c r="R69" i="9" s="1"/>
  <c r="O69" i="9"/>
  <c r="P69" i="9" s="1"/>
  <c r="M69" i="9"/>
  <c r="N69" i="9" s="1"/>
  <c r="K69" i="9"/>
  <c r="L69" i="9" s="1"/>
  <c r="Q68" i="9"/>
  <c r="R68" i="9" s="1"/>
  <c r="O68" i="9"/>
  <c r="P68" i="9" s="1"/>
  <c r="M68" i="9"/>
  <c r="N68" i="9" s="1"/>
  <c r="K68" i="9"/>
  <c r="L68" i="9" s="1"/>
  <c r="Q67" i="9"/>
  <c r="R67" i="9" s="1"/>
  <c r="O67" i="9"/>
  <c r="P67" i="9" s="1"/>
  <c r="N67" i="9"/>
  <c r="M67" i="9"/>
  <c r="K67" i="9"/>
  <c r="L67" i="9" s="1"/>
  <c r="Q66" i="9"/>
  <c r="R66" i="9" s="1"/>
  <c r="O66" i="9"/>
  <c r="P66" i="9" s="1"/>
  <c r="N66" i="9"/>
  <c r="M66" i="9"/>
  <c r="K66" i="9"/>
  <c r="L66" i="9" s="1"/>
  <c r="Q65" i="9"/>
  <c r="R65" i="9" s="1"/>
  <c r="O65" i="9"/>
  <c r="P65" i="9" s="1"/>
  <c r="M65" i="9"/>
  <c r="N65" i="9" s="1"/>
  <c r="K65" i="9"/>
  <c r="L65" i="9" s="1"/>
  <c r="Q64" i="9"/>
  <c r="R64" i="9" s="1"/>
  <c r="O64" i="9"/>
  <c r="P64" i="9" s="1"/>
  <c r="N64" i="9"/>
  <c r="M64" i="9"/>
  <c r="K64" i="9"/>
  <c r="L64" i="9" s="1"/>
  <c r="Q63" i="9"/>
  <c r="R63" i="9" s="1"/>
  <c r="O63" i="9"/>
  <c r="P63" i="9" s="1"/>
  <c r="N63" i="9"/>
  <c r="M63" i="9"/>
  <c r="K63" i="9"/>
  <c r="L63" i="9" s="1"/>
  <c r="Q62" i="9"/>
  <c r="R62" i="9" s="1"/>
  <c r="O62" i="9"/>
  <c r="P62" i="9" s="1"/>
  <c r="N62" i="9"/>
  <c r="M62" i="9"/>
  <c r="K62" i="9"/>
  <c r="L62" i="9" s="1"/>
  <c r="Q61" i="9"/>
  <c r="R61" i="9" s="1"/>
  <c r="P61" i="9"/>
  <c r="O61" i="9"/>
  <c r="N61" i="9"/>
  <c r="M61" i="9"/>
  <c r="K61" i="9"/>
  <c r="L61" i="9" s="1"/>
  <c r="Q60" i="9"/>
  <c r="R60" i="9" s="1"/>
  <c r="O60" i="9"/>
  <c r="P60" i="9" s="1"/>
  <c r="N60" i="9"/>
  <c r="M60" i="9"/>
  <c r="K60" i="9"/>
  <c r="L60" i="9" s="1"/>
  <c r="Q59" i="9"/>
  <c r="R59" i="9" s="1"/>
  <c r="P59" i="9"/>
  <c r="O59" i="9"/>
  <c r="M59" i="9"/>
  <c r="N59" i="9" s="1"/>
  <c r="K59" i="9"/>
  <c r="L59" i="9" s="1"/>
  <c r="Q58" i="9"/>
  <c r="R58" i="9" s="1"/>
  <c r="P58" i="9"/>
  <c r="O58" i="9"/>
  <c r="N58" i="9"/>
  <c r="M58" i="9"/>
  <c r="K58" i="9"/>
  <c r="L58" i="9" s="1"/>
  <c r="Q57" i="9"/>
  <c r="R57" i="9" s="1"/>
  <c r="P57" i="9"/>
  <c r="O57" i="9"/>
  <c r="N57" i="9"/>
  <c r="M57" i="9"/>
  <c r="K57" i="9"/>
  <c r="L57" i="9" s="1"/>
  <c r="Q56" i="9"/>
  <c r="R56" i="9" s="1"/>
  <c r="O56" i="9"/>
  <c r="P56" i="9" s="1"/>
  <c r="N56" i="9"/>
  <c r="M56" i="9"/>
  <c r="K56" i="9"/>
  <c r="L56" i="9" s="1"/>
  <c r="Q55" i="9"/>
  <c r="R55" i="9" s="1"/>
  <c r="P55" i="9"/>
  <c r="O55" i="9"/>
  <c r="M55" i="9"/>
  <c r="N55" i="9" s="1"/>
  <c r="K55" i="9"/>
  <c r="L55" i="9" s="1"/>
  <c r="Q54" i="9"/>
  <c r="R54" i="9" s="1"/>
  <c r="P54" i="9"/>
  <c r="O54" i="9"/>
  <c r="N54" i="9"/>
  <c r="M54" i="9"/>
  <c r="K54" i="9"/>
  <c r="L54" i="9" s="1"/>
  <c r="Q53" i="9"/>
  <c r="R53" i="9" s="1"/>
  <c r="P53" i="9"/>
  <c r="O53" i="9"/>
  <c r="N53" i="9"/>
  <c r="M53" i="9"/>
  <c r="K53" i="9"/>
  <c r="L53" i="9" s="1"/>
  <c r="Q52" i="9"/>
  <c r="R52" i="9" s="1"/>
  <c r="O52" i="9"/>
  <c r="P52" i="9" s="1"/>
  <c r="N52" i="9"/>
  <c r="M52" i="9"/>
  <c r="K52" i="9"/>
  <c r="L52" i="9" s="1"/>
  <c r="Q51" i="9"/>
  <c r="R51" i="9" s="1"/>
  <c r="O51" i="9"/>
  <c r="P51" i="9" s="1"/>
  <c r="M51" i="9"/>
  <c r="N51" i="9" s="1"/>
  <c r="K51" i="9"/>
  <c r="L51" i="9" s="1"/>
  <c r="Q50" i="9"/>
  <c r="R50" i="9" s="1"/>
  <c r="P50" i="9"/>
  <c r="O50" i="9"/>
  <c r="N50" i="9"/>
  <c r="M50" i="9"/>
  <c r="K50" i="9"/>
  <c r="L50" i="9" s="1"/>
  <c r="Q49" i="9"/>
  <c r="R49" i="9" s="1"/>
  <c r="P49" i="9"/>
  <c r="O49" i="9"/>
  <c r="N49" i="9"/>
  <c r="M49" i="9"/>
  <c r="K49" i="9"/>
  <c r="L49" i="9" s="1"/>
  <c r="Q48" i="9"/>
  <c r="R48" i="9" s="1"/>
  <c r="O48" i="9"/>
  <c r="P48" i="9" s="1"/>
  <c r="N48" i="9"/>
  <c r="M48" i="9"/>
  <c r="K48" i="9"/>
  <c r="L48" i="9" s="1"/>
  <c r="Q47" i="9"/>
  <c r="R47" i="9" s="1"/>
  <c r="O47" i="9"/>
  <c r="P47" i="9" s="1"/>
  <c r="M47" i="9"/>
  <c r="N47" i="9" s="1"/>
  <c r="K47" i="9"/>
  <c r="L47" i="9" s="1"/>
  <c r="Q46" i="9"/>
  <c r="R46" i="9" s="1"/>
  <c r="P46" i="9"/>
  <c r="O46" i="9"/>
  <c r="M46" i="9"/>
  <c r="N46" i="9" s="1"/>
  <c r="K46" i="9"/>
  <c r="L46" i="9" s="1"/>
  <c r="Q45" i="9"/>
  <c r="R45" i="9" s="1"/>
  <c r="P45" i="9"/>
  <c r="O45" i="9"/>
  <c r="N45" i="9"/>
  <c r="M45" i="9"/>
  <c r="K45" i="9"/>
  <c r="L45" i="9" s="1"/>
  <c r="Q44" i="9"/>
  <c r="R44" i="9" s="1"/>
  <c r="O44" i="9"/>
  <c r="P44" i="9" s="1"/>
  <c r="N44" i="9"/>
  <c r="M44" i="9"/>
  <c r="K44" i="9"/>
  <c r="L44" i="9" s="1"/>
  <c r="Q43" i="9"/>
  <c r="R43" i="9" s="1"/>
  <c r="O43" i="9"/>
  <c r="P43" i="9" s="1"/>
  <c r="M43" i="9"/>
  <c r="N43" i="9" s="1"/>
  <c r="K43" i="9"/>
  <c r="L43" i="9" s="1"/>
  <c r="Q42" i="9"/>
  <c r="R42" i="9" s="1"/>
  <c r="P42" i="9"/>
  <c r="O42" i="9"/>
  <c r="M42" i="9"/>
  <c r="N42" i="9" s="1"/>
  <c r="K42" i="9"/>
  <c r="L42" i="9" s="1"/>
  <c r="Q41" i="9"/>
  <c r="R41" i="9" s="1"/>
  <c r="P41" i="9"/>
  <c r="O41" i="9"/>
  <c r="N41" i="9"/>
  <c r="M41" i="9"/>
  <c r="K41" i="9"/>
  <c r="L41" i="9" s="1"/>
  <c r="Q40" i="9"/>
  <c r="R40" i="9" s="1"/>
  <c r="O40" i="9"/>
  <c r="P40" i="9" s="1"/>
  <c r="N40" i="9"/>
  <c r="M40" i="9"/>
  <c r="K40" i="9"/>
  <c r="L40" i="9" s="1"/>
  <c r="Q39" i="9"/>
  <c r="R39" i="9" s="1"/>
  <c r="O39" i="9"/>
  <c r="P39" i="9" s="1"/>
  <c r="M39" i="9"/>
  <c r="N39" i="9" s="1"/>
  <c r="L39" i="9"/>
  <c r="K39" i="9"/>
  <c r="R38" i="9"/>
  <c r="Q38" i="9"/>
  <c r="O38" i="9"/>
  <c r="P38" i="9" s="1"/>
  <c r="M38" i="9"/>
  <c r="N38" i="9" s="1"/>
  <c r="L38" i="9"/>
  <c r="K38" i="9"/>
  <c r="Q37" i="9"/>
  <c r="R37" i="9" s="1"/>
  <c r="O37" i="9"/>
  <c r="P37" i="9" s="1"/>
  <c r="M37" i="9"/>
  <c r="N37" i="9" s="1"/>
  <c r="L37" i="9"/>
  <c r="K37" i="9"/>
  <c r="R36" i="9"/>
  <c r="Q36" i="9"/>
  <c r="O36" i="9"/>
  <c r="P36" i="9" s="1"/>
  <c r="M36" i="9"/>
  <c r="N36" i="9" s="1"/>
  <c r="L36" i="9"/>
  <c r="K36" i="9"/>
  <c r="Q35" i="9"/>
  <c r="R35" i="9" s="1"/>
  <c r="O35" i="9"/>
  <c r="P35" i="9" s="1"/>
  <c r="M35" i="9"/>
  <c r="N35" i="9" s="1"/>
  <c r="L35" i="9"/>
  <c r="K35" i="9"/>
  <c r="R34" i="9"/>
  <c r="Q34" i="9"/>
  <c r="O34" i="9"/>
  <c r="P34" i="9" s="1"/>
  <c r="M34" i="9"/>
  <c r="N34" i="9" s="1"/>
  <c r="L34" i="9"/>
  <c r="K34" i="9"/>
  <c r="Q33" i="9"/>
  <c r="R33" i="9" s="1"/>
  <c r="O33" i="9"/>
  <c r="P33" i="9" s="1"/>
  <c r="M33" i="9"/>
  <c r="N33" i="9" s="1"/>
  <c r="L33" i="9"/>
  <c r="K33" i="9"/>
  <c r="R32" i="9"/>
  <c r="Q32" i="9"/>
  <c r="O32" i="9"/>
  <c r="P32" i="9" s="1"/>
  <c r="M32" i="9"/>
  <c r="N32" i="9" s="1"/>
  <c r="L32" i="9"/>
  <c r="K32" i="9"/>
  <c r="Q31" i="9"/>
  <c r="R31" i="9" s="1"/>
  <c r="O31" i="9"/>
  <c r="P31" i="9" s="1"/>
  <c r="M31" i="9"/>
  <c r="N31" i="9" s="1"/>
  <c r="L31" i="9"/>
  <c r="K31" i="9"/>
  <c r="R30" i="9"/>
  <c r="Q30" i="9"/>
  <c r="O30" i="9"/>
  <c r="P30" i="9" s="1"/>
  <c r="M30" i="9"/>
  <c r="N30" i="9" s="1"/>
  <c r="L30" i="9"/>
  <c r="K30" i="9"/>
  <c r="Q29" i="9"/>
  <c r="R29" i="9" s="1"/>
  <c r="O29" i="9"/>
  <c r="P29" i="9" s="1"/>
  <c r="M29" i="9"/>
  <c r="N29" i="9" s="1"/>
  <c r="L29" i="9"/>
  <c r="K29" i="9"/>
  <c r="R28" i="9"/>
  <c r="Q28" i="9"/>
  <c r="O28" i="9"/>
  <c r="P28" i="9" s="1"/>
  <c r="M28" i="9"/>
  <c r="N28" i="9" s="1"/>
  <c r="L28" i="9"/>
  <c r="K28" i="9"/>
  <c r="Q27" i="9"/>
  <c r="R27" i="9" s="1"/>
  <c r="O27" i="9"/>
  <c r="P27" i="9" s="1"/>
  <c r="M27" i="9"/>
  <c r="N27" i="9" s="1"/>
  <c r="L27" i="9"/>
  <c r="K27" i="9"/>
  <c r="R26" i="9"/>
  <c r="Q26" i="9"/>
  <c r="O26" i="9"/>
  <c r="P26" i="9" s="1"/>
  <c r="M26" i="9"/>
  <c r="N26" i="9" s="1"/>
  <c r="L26" i="9"/>
  <c r="K26" i="9"/>
  <c r="Q25" i="9"/>
  <c r="R25" i="9" s="1"/>
  <c r="O25" i="9"/>
  <c r="P25" i="9" s="1"/>
  <c r="M25" i="9"/>
  <c r="N25" i="9" s="1"/>
  <c r="L25" i="9"/>
  <c r="K25" i="9"/>
  <c r="R24" i="9"/>
  <c r="Q24" i="9"/>
  <c r="O24" i="9"/>
  <c r="P24" i="9" s="1"/>
  <c r="M24" i="9"/>
  <c r="N24" i="9" s="1"/>
  <c r="L24" i="9"/>
  <c r="K24" i="9"/>
  <c r="Q23" i="9"/>
  <c r="R23" i="9" s="1"/>
  <c r="O23" i="9"/>
  <c r="P23" i="9" s="1"/>
  <c r="M23" i="9"/>
  <c r="N23" i="9" s="1"/>
  <c r="L23" i="9"/>
  <c r="K23" i="9"/>
  <c r="R22" i="9"/>
  <c r="Q22" i="9"/>
  <c r="O22" i="9"/>
  <c r="P22" i="9" s="1"/>
  <c r="M22" i="9"/>
  <c r="N22" i="9" s="1"/>
  <c r="L22" i="9"/>
  <c r="K22" i="9"/>
  <c r="Q21" i="9"/>
  <c r="R21" i="9" s="1"/>
  <c r="O21" i="9"/>
  <c r="P21" i="9" s="1"/>
  <c r="M21" i="9"/>
  <c r="N21" i="9" s="1"/>
  <c r="L21" i="9"/>
  <c r="K21" i="9"/>
  <c r="R20" i="9"/>
  <c r="Q20" i="9"/>
  <c r="O20" i="9"/>
  <c r="P20" i="9" s="1"/>
  <c r="M20" i="9"/>
  <c r="N20" i="9" s="1"/>
  <c r="L20" i="9"/>
  <c r="K20" i="9"/>
  <c r="Q19" i="9"/>
  <c r="R19" i="9" s="1"/>
  <c r="O19" i="9"/>
  <c r="P19" i="9" s="1"/>
  <c r="M19" i="9"/>
  <c r="N19" i="9" s="1"/>
  <c r="L19" i="9"/>
  <c r="K19" i="9"/>
  <c r="R18" i="9"/>
  <c r="Q18" i="9"/>
  <c r="O18" i="9"/>
  <c r="P18" i="9" s="1"/>
  <c r="M18" i="9"/>
  <c r="N18" i="9" s="1"/>
  <c r="L18" i="9"/>
  <c r="K18" i="9"/>
  <c r="Q17" i="9"/>
  <c r="R17" i="9" s="1"/>
  <c r="O17" i="9"/>
  <c r="P17" i="9" s="1"/>
  <c r="M17" i="9"/>
  <c r="N17" i="9" s="1"/>
  <c r="L17" i="9"/>
  <c r="K17" i="9"/>
  <c r="R16" i="9"/>
  <c r="Q16" i="9"/>
  <c r="O16" i="9"/>
  <c r="P16" i="9" s="1"/>
  <c r="M16" i="9"/>
  <c r="N16" i="9" s="1"/>
  <c r="L16" i="9"/>
  <c r="K16" i="9"/>
  <c r="Q15" i="9"/>
  <c r="R15" i="9" s="1"/>
  <c r="O15" i="9"/>
  <c r="P15" i="9" s="1"/>
  <c r="M15" i="9"/>
  <c r="N15" i="9" s="1"/>
  <c r="L15" i="9"/>
  <c r="K15" i="9"/>
  <c r="R14" i="9"/>
  <c r="Q14" i="9"/>
  <c r="O14" i="9"/>
  <c r="P14" i="9" s="1"/>
  <c r="M14" i="9"/>
  <c r="N14" i="9" s="1"/>
  <c r="L14" i="9"/>
  <c r="K14" i="9"/>
  <c r="Q13" i="9"/>
  <c r="R13" i="9" s="1"/>
  <c r="O13" i="9"/>
  <c r="P13" i="9" s="1"/>
  <c r="M13" i="9"/>
  <c r="N13" i="9" s="1"/>
  <c r="L13" i="9"/>
  <c r="K13" i="9"/>
  <c r="R12" i="9"/>
  <c r="Q12" i="9"/>
  <c r="O12" i="9"/>
  <c r="P12" i="9" s="1"/>
  <c r="M12" i="9"/>
  <c r="N12" i="9" s="1"/>
  <c r="L12" i="9"/>
  <c r="K12" i="9"/>
  <c r="Q11" i="9"/>
  <c r="R11" i="9" s="1"/>
  <c r="O11" i="9"/>
  <c r="P11" i="9" s="1"/>
  <c r="M11" i="9"/>
  <c r="N11" i="9" s="1"/>
  <c r="L11" i="9"/>
  <c r="K11" i="9"/>
  <c r="R10" i="9"/>
  <c r="Q10" i="9"/>
  <c r="O10" i="9"/>
  <c r="P10" i="9" s="1"/>
  <c r="M10" i="9"/>
  <c r="N10" i="9" s="1"/>
  <c r="L10" i="9"/>
  <c r="K10" i="9"/>
  <c r="Q9" i="9"/>
  <c r="R9" i="9" s="1"/>
  <c r="O9" i="9"/>
  <c r="P9" i="9" s="1"/>
  <c r="M9" i="9"/>
  <c r="N9" i="9" s="1"/>
  <c r="L9" i="9"/>
  <c r="K9" i="9"/>
  <c r="R8" i="9"/>
  <c r="Q8" i="9"/>
  <c r="O8" i="9"/>
  <c r="P8" i="9" s="1"/>
  <c r="M8" i="9"/>
  <c r="N8" i="9" s="1"/>
  <c r="L8" i="9"/>
  <c r="K8" i="9"/>
  <c r="Q7" i="9"/>
  <c r="R7" i="9" s="1"/>
  <c r="O7" i="9"/>
  <c r="P7" i="9" s="1"/>
  <c r="M7" i="9"/>
  <c r="N7" i="9" s="1"/>
  <c r="L7" i="9"/>
  <c r="K7" i="9"/>
  <c r="R6" i="9"/>
  <c r="Q6" i="9"/>
  <c r="O6" i="9"/>
  <c r="P6" i="9" s="1"/>
  <c r="M6" i="9"/>
  <c r="N6" i="9" s="1"/>
  <c r="L6" i="9"/>
  <c r="K6" i="9"/>
  <c r="Q5" i="9"/>
  <c r="R5" i="9" s="1"/>
  <c r="O5" i="9"/>
  <c r="P5" i="9" s="1"/>
  <c r="M5" i="9"/>
  <c r="N5" i="9" s="1"/>
  <c r="L5" i="9"/>
  <c r="K5" i="9"/>
  <c r="R4" i="9"/>
  <c r="Q4" i="9"/>
  <c r="O4" i="9"/>
  <c r="P4" i="9" s="1"/>
  <c r="M4" i="9"/>
  <c r="N4" i="9" s="1"/>
  <c r="L4" i="9"/>
  <c r="K4" i="9"/>
  <c r="Q3" i="9"/>
  <c r="R3" i="9" s="1"/>
  <c r="O3" i="9"/>
  <c r="P3" i="9" s="1"/>
  <c r="M3" i="9"/>
  <c r="N3" i="9" s="1"/>
  <c r="L3" i="9"/>
  <c r="K3" i="9"/>
  <c r="R2" i="9"/>
  <c r="Q2" i="9"/>
  <c r="O2" i="9"/>
  <c r="P2" i="9" s="1"/>
  <c r="M2" i="9"/>
  <c r="N2" i="9" s="1"/>
  <c r="L2" i="9"/>
  <c r="K2" i="9"/>
  <c r="X156" i="8"/>
  <c r="V156" i="8"/>
  <c r="S156" i="8"/>
  <c r="T156" i="8" s="1"/>
  <c r="Q156" i="8"/>
  <c r="R156" i="8" s="1"/>
  <c r="P156" i="8"/>
  <c r="O156" i="8"/>
  <c r="X155" i="8"/>
  <c r="V155" i="8"/>
  <c r="S155" i="8"/>
  <c r="T155" i="8" s="1"/>
  <c r="Q155" i="8"/>
  <c r="R155" i="8" s="1"/>
  <c r="P155" i="8"/>
  <c r="O155" i="8"/>
  <c r="P154" i="8"/>
  <c r="O154" i="8"/>
  <c r="U153" i="8"/>
  <c r="V153" i="8" s="1"/>
  <c r="S153" i="8"/>
  <c r="T153" i="8" s="1"/>
  <c r="R153" i="8"/>
  <c r="Q153" i="8"/>
  <c r="P153" i="8"/>
  <c r="O153" i="8"/>
  <c r="U152" i="8"/>
  <c r="V152" i="8" s="1"/>
  <c r="S152" i="8"/>
  <c r="T152" i="8" s="1"/>
  <c r="R152" i="8"/>
  <c r="Q152" i="8"/>
  <c r="P152" i="8"/>
  <c r="O152" i="8"/>
  <c r="W151" i="8"/>
  <c r="X151" i="8" s="1"/>
  <c r="V151" i="8"/>
  <c r="T151" i="8"/>
  <c r="S151" i="8"/>
  <c r="Q151" i="8"/>
  <c r="R151" i="8" s="1"/>
  <c r="P151" i="8"/>
  <c r="O151" i="8"/>
  <c r="X150" i="8"/>
  <c r="V150" i="8"/>
  <c r="T150" i="8"/>
  <c r="S150" i="8"/>
  <c r="Q150" i="8"/>
  <c r="R150" i="8" s="1"/>
  <c r="P150" i="8"/>
  <c r="O150" i="8"/>
  <c r="P149" i="8"/>
  <c r="O149" i="8"/>
  <c r="V148" i="8"/>
  <c r="U148" i="8"/>
  <c r="S148" i="8"/>
  <c r="T148" i="8" s="1"/>
  <c r="R148" i="8"/>
  <c r="Q148" i="8"/>
  <c r="P148" i="8"/>
  <c r="O148" i="8"/>
  <c r="V147" i="8"/>
  <c r="U147" i="8"/>
  <c r="S147" i="8"/>
  <c r="T147" i="8" s="1"/>
  <c r="R147" i="8"/>
  <c r="Q147" i="8"/>
  <c r="P147" i="8"/>
  <c r="O147" i="8"/>
  <c r="W146" i="8"/>
  <c r="X146" i="8" s="1"/>
  <c r="V146" i="8"/>
  <c r="T146" i="8"/>
  <c r="S146" i="8"/>
  <c r="Q146" i="8"/>
  <c r="R146" i="8" s="1"/>
  <c r="O146" i="8"/>
  <c r="P146" i="8" s="1"/>
  <c r="X145" i="8"/>
  <c r="V145" i="8"/>
  <c r="T145" i="8"/>
  <c r="S145" i="8"/>
  <c r="Q145" i="8"/>
  <c r="R145" i="8" s="1"/>
  <c r="O145" i="8"/>
  <c r="P145" i="8" s="1"/>
  <c r="P144" i="8"/>
  <c r="O144" i="8"/>
  <c r="U143" i="8"/>
  <c r="V143" i="8" s="1"/>
  <c r="S143" i="8"/>
  <c r="T143" i="8" s="1"/>
  <c r="Q143" i="8"/>
  <c r="R143" i="8" s="1"/>
  <c r="P143" i="8"/>
  <c r="O143" i="8"/>
  <c r="V142" i="8"/>
  <c r="U142" i="8"/>
  <c r="S142" i="8"/>
  <c r="T142" i="8" s="1"/>
  <c r="Q142" i="8"/>
  <c r="R142" i="8" s="1"/>
  <c r="P142" i="8"/>
  <c r="O142" i="8"/>
  <c r="V141" i="8"/>
  <c r="U141" i="8"/>
  <c r="S141" i="8"/>
  <c r="T141" i="8" s="1"/>
  <c r="Q141" i="8"/>
  <c r="R141" i="8" s="1"/>
  <c r="P141" i="8"/>
  <c r="O141" i="8"/>
  <c r="X140" i="8"/>
  <c r="W140" i="8"/>
  <c r="V140" i="8"/>
  <c r="T140" i="8"/>
  <c r="S140" i="8"/>
  <c r="R140" i="8"/>
  <c r="Q140" i="8"/>
  <c r="O140" i="8"/>
  <c r="P140" i="8" s="1"/>
  <c r="X139" i="8"/>
  <c r="V139" i="8"/>
  <c r="T139" i="8"/>
  <c r="S139" i="8"/>
  <c r="R139" i="8"/>
  <c r="Q139" i="8"/>
  <c r="O139" i="8"/>
  <c r="P139" i="8" s="1"/>
  <c r="P138" i="8"/>
  <c r="O138" i="8"/>
  <c r="V137" i="8"/>
  <c r="U137" i="8"/>
  <c r="T137" i="8"/>
  <c r="S137" i="8"/>
  <c r="Q137" i="8"/>
  <c r="R137" i="8" s="1"/>
  <c r="P137" i="8"/>
  <c r="O137" i="8"/>
  <c r="V136" i="8"/>
  <c r="U136" i="8"/>
  <c r="T136" i="8"/>
  <c r="S136" i="8"/>
  <c r="Q136" i="8"/>
  <c r="R136" i="8" s="1"/>
  <c r="P136" i="8"/>
  <c r="O136" i="8"/>
  <c r="W135" i="8"/>
  <c r="X135" i="8" s="1"/>
  <c r="V135" i="8"/>
  <c r="T135" i="8"/>
  <c r="S135" i="8"/>
  <c r="R135" i="8"/>
  <c r="Q135" i="8"/>
  <c r="O135" i="8"/>
  <c r="P135" i="8" s="1"/>
  <c r="X134" i="8"/>
  <c r="V134" i="8"/>
  <c r="T134" i="8"/>
  <c r="S134" i="8"/>
  <c r="R134" i="8"/>
  <c r="Q134" i="8"/>
  <c r="O134" i="8"/>
  <c r="P134" i="8" s="1"/>
  <c r="S133" i="8"/>
  <c r="T133" i="8" s="1"/>
  <c r="R133" i="8"/>
  <c r="Q133" i="8"/>
  <c r="P133" i="8"/>
  <c r="O133" i="8"/>
  <c r="O132" i="8"/>
  <c r="P132" i="8" s="1"/>
  <c r="U131" i="8"/>
  <c r="V131" i="8" s="1"/>
  <c r="T131" i="8"/>
  <c r="S131" i="8"/>
  <c r="R131" i="8"/>
  <c r="Q131" i="8"/>
  <c r="O131" i="8"/>
  <c r="P131" i="8" s="1"/>
  <c r="U130" i="8"/>
  <c r="V130" i="8" s="1"/>
  <c r="T130" i="8"/>
  <c r="S130" i="8"/>
  <c r="R130" i="8"/>
  <c r="Q130" i="8"/>
  <c r="O130" i="8"/>
  <c r="P130" i="8" s="1"/>
  <c r="Q129" i="8"/>
  <c r="R129" i="8" s="1"/>
  <c r="P129" i="8"/>
  <c r="O129" i="8"/>
  <c r="W128" i="8"/>
  <c r="X128" i="8" s="1"/>
  <c r="V128" i="8"/>
  <c r="T128" i="8"/>
  <c r="S128" i="8"/>
  <c r="R128" i="8"/>
  <c r="Q128" i="8"/>
  <c r="O128" i="8"/>
  <c r="P128" i="8" s="1"/>
  <c r="X127" i="8"/>
  <c r="V127" i="8"/>
  <c r="T127" i="8"/>
  <c r="S127" i="8"/>
  <c r="R127" i="8"/>
  <c r="Q127" i="8"/>
  <c r="O127" i="8"/>
  <c r="P127" i="8" s="1"/>
  <c r="P126" i="8"/>
  <c r="O126" i="8"/>
  <c r="V125" i="8"/>
  <c r="U125" i="8"/>
  <c r="T125" i="8"/>
  <c r="S125" i="8"/>
  <c r="Q125" i="8"/>
  <c r="R125" i="8" s="1"/>
  <c r="P125" i="8"/>
  <c r="O125" i="8"/>
  <c r="U124" i="8"/>
  <c r="V124" i="8" s="1"/>
  <c r="T124" i="8"/>
  <c r="S124" i="8"/>
  <c r="Q124" i="8"/>
  <c r="R124" i="8" s="1"/>
  <c r="P124" i="8"/>
  <c r="O124" i="8"/>
  <c r="X123" i="8"/>
  <c r="W123" i="8"/>
  <c r="V123" i="8"/>
  <c r="T123" i="8"/>
  <c r="S123" i="8"/>
  <c r="R123" i="8"/>
  <c r="Q123" i="8"/>
  <c r="O123" i="8"/>
  <c r="P123" i="8" s="1"/>
  <c r="X122" i="8"/>
  <c r="V122" i="8"/>
  <c r="T122" i="8"/>
  <c r="S122" i="8"/>
  <c r="R122" i="8"/>
  <c r="Q122" i="8"/>
  <c r="O122" i="8"/>
  <c r="P122" i="8" s="1"/>
  <c r="O121" i="8"/>
  <c r="P121" i="8" s="1"/>
  <c r="V120" i="8"/>
  <c r="U120" i="8"/>
  <c r="T120" i="8"/>
  <c r="S120" i="8"/>
  <c r="Q120" i="8"/>
  <c r="R120" i="8" s="1"/>
  <c r="O120" i="8"/>
  <c r="P120" i="8" s="1"/>
  <c r="V119" i="8"/>
  <c r="U119" i="8"/>
  <c r="T119" i="8"/>
  <c r="S119" i="8"/>
  <c r="Q119" i="8"/>
  <c r="R119" i="8" s="1"/>
  <c r="O119" i="8"/>
  <c r="P119" i="8" s="1"/>
  <c r="W118" i="8"/>
  <c r="X118" i="8" s="1"/>
  <c r="V118" i="8"/>
  <c r="T118" i="8"/>
  <c r="S118" i="8"/>
  <c r="R118" i="8"/>
  <c r="Q118" i="8"/>
  <c r="P118" i="8"/>
  <c r="O118" i="8"/>
  <c r="X117" i="8"/>
  <c r="V117" i="8"/>
  <c r="T117" i="8"/>
  <c r="S117" i="8"/>
  <c r="R117" i="8"/>
  <c r="Q117" i="8"/>
  <c r="P117" i="8"/>
  <c r="O117" i="8"/>
  <c r="O116" i="8"/>
  <c r="P116" i="8" s="1"/>
  <c r="V115" i="8"/>
  <c r="U115" i="8"/>
  <c r="T115" i="8"/>
  <c r="S115" i="8"/>
  <c r="R115" i="8"/>
  <c r="Q115" i="8"/>
  <c r="O115" i="8"/>
  <c r="P115" i="8" s="1"/>
  <c r="U114" i="8"/>
  <c r="V114" i="8" s="1"/>
  <c r="T114" i="8"/>
  <c r="S114" i="8"/>
  <c r="R114" i="8"/>
  <c r="Q114" i="8"/>
  <c r="O114" i="8"/>
  <c r="P114" i="8" s="1"/>
  <c r="W113" i="8"/>
  <c r="X113" i="8" s="1"/>
  <c r="V113" i="8"/>
  <c r="S113" i="8"/>
  <c r="T113" i="8" s="1"/>
  <c r="R113" i="8"/>
  <c r="Q113" i="8"/>
  <c r="P113" i="8"/>
  <c r="O113" i="8"/>
  <c r="X112" i="8"/>
  <c r="V112" i="8"/>
  <c r="S112" i="8"/>
  <c r="T112" i="8" s="1"/>
  <c r="R112" i="8"/>
  <c r="Q112" i="8"/>
  <c r="P112" i="8"/>
  <c r="O112" i="8"/>
  <c r="O111" i="8"/>
  <c r="P111" i="8" s="1"/>
  <c r="U110" i="8"/>
  <c r="V110" i="8" s="1"/>
  <c r="T110" i="8"/>
  <c r="S110" i="8"/>
  <c r="R110" i="8"/>
  <c r="Q110" i="8"/>
  <c r="O110" i="8"/>
  <c r="P110" i="8" s="1"/>
  <c r="U109" i="8"/>
  <c r="V109" i="8" s="1"/>
  <c r="T109" i="8"/>
  <c r="S109" i="8"/>
  <c r="R109" i="8"/>
  <c r="Q109" i="8"/>
  <c r="O109" i="8"/>
  <c r="P109" i="8" s="1"/>
  <c r="W108" i="8"/>
  <c r="X108" i="8" s="1"/>
  <c r="V108" i="8"/>
  <c r="S108" i="8"/>
  <c r="T108" i="8" s="1"/>
  <c r="R108" i="8"/>
  <c r="Q108" i="8"/>
  <c r="P108" i="8"/>
  <c r="O108" i="8"/>
  <c r="X107" i="8"/>
  <c r="V107" i="8"/>
  <c r="S107" i="8"/>
  <c r="T107" i="8" s="1"/>
  <c r="R107" i="8"/>
  <c r="Q107" i="8"/>
  <c r="P107" i="8"/>
  <c r="O107" i="8"/>
  <c r="P106" i="8"/>
  <c r="O106" i="8"/>
  <c r="U105" i="8"/>
  <c r="V105" i="8" s="1"/>
  <c r="T105" i="8"/>
  <c r="S105" i="8"/>
  <c r="R105" i="8"/>
  <c r="Q105" i="8"/>
  <c r="P105" i="8"/>
  <c r="O105" i="8"/>
  <c r="U104" i="8"/>
  <c r="V104" i="8" s="1"/>
  <c r="T104" i="8"/>
  <c r="S104" i="8"/>
  <c r="R104" i="8"/>
  <c r="Q104" i="8"/>
  <c r="P104" i="8"/>
  <c r="O104" i="8"/>
  <c r="U103" i="8"/>
  <c r="V103" i="8" s="1"/>
  <c r="T103" i="8"/>
  <c r="S103" i="8"/>
  <c r="R103" i="8"/>
  <c r="Q103" i="8"/>
  <c r="P103" i="8"/>
  <c r="O103" i="8"/>
  <c r="W102" i="8"/>
  <c r="X102" i="8" s="1"/>
  <c r="V102" i="8"/>
  <c r="S102" i="8"/>
  <c r="T102" i="8" s="1"/>
  <c r="Q102" i="8"/>
  <c r="R102" i="8" s="1"/>
  <c r="P102" i="8"/>
  <c r="O102" i="8"/>
  <c r="X101" i="8"/>
  <c r="V101" i="8"/>
  <c r="S101" i="8"/>
  <c r="T101" i="8" s="1"/>
  <c r="Q101" i="8"/>
  <c r="R101" i="8" s="1"/>
  <c r="P101" i="8"/>
  <c r="O101" i="8"/>
  <c r="P100" i="8"/>
  <c r="O100" i="8"/>
  <c r="U99" i="8"/>
  <c r="V99" i="8" s="1"/>
  <c r="S99" i="8"/>
  <c r="T99" i="8" s="1"/>
  <c r="R99" i="8"/>
  <c r="Q99" i="8"/>
  <c r="P99" i="8"/>
  <c r="O99" i="8"/>
  <c r="U98" i="8"/>
  <c r="V98" i="8" s="1"/>
  <c r="S98" i="8"/>
  <c r="T98" i="8" s="1"/>
  <c r="R98" i="8"/>
  <c r="Q98" i="8"/>
  <c r="P98" i="8"/>
  <c r="O98" i="8"/>
  <c r="W97" i="8"/>
  <c r="X97" i="8" s="1"/>
  <c r="V97" i="8"/>
  <c r="T97" i="8"/>
  <c r="S97" i="8"/>
  <c r="Q97" i="8"/>
  <c r="R97" i="8" s="1"/>
  <c r="P97" i="8"/>
  <c r="O97" i="8"/>
  <c r="X96" i="8"/>
  <c r="V96" i="8"/>
  <c r="T96" i="8"/>
  <c r="S96" i="8"/>
  <c r="Q96" i="8"/>
  <c r="R96" i="8" s="1"/>
  <c r="P96" i="8"/>
  <c r="O96" i="8"/>
  <c r="P95" i="8"/>
  <c r="O95" i="8"/>
  <c r="V94" i="8"/>
  <c r="U94" i="8"/>
  <c r="S94" i="8"/>
  <c r="T94" i="8" s="1"/>
  <c r="R94" i="8"/>
  <c r="Q94" i="8"/>
  <c r="P94" i="8"/>
  <c r="O94" i="8"/>
  <c r="V93" i="8"/>
  <c r="U93" i="8"/>
  <c r="S93" i="8"/>
  <c r="T93" i="8" s="1"/>
  <c r="R93" i="8"/>
  <c r="Q93" i="8"/>
  <c r="P93" i="8"/>
  <c r="O93" i="8"/>
  <c r="W92" i="8"/>
  <c r="X92" i="8" s="1"/>
  <c r="V92" i="8"/>
  <c r="T92" i="8"/>
  <c r="S92" i="8"/>
  <c r="Q92" i="8"/>
  <c r="R92" i="8" s="1"/>
  <c r="O92" i="8"/>
  <c r="P92" i="8" s="1"/>
  <c r="X91" i="8"/>
  <c r="V91" i="8"/>
  <c r="T91" i="8"/>
  <c r="S91" i="8"/>
  <c r="Q91" i="8"/>
  <c r="R91" i="8" s="1"/>
  <c r="O91" i="8"/>
  <c r="P91" i="8" s="1"/>
  <c r="P90" i="8"/>
  <c r="O90" i="8"/>
  <c r="U89" i="8"/>
  <c r="V89" i="8" s="1"/>
  <c r="S89" i="8"/>
  <c r="T89" i="8" s="1"/>
  <c r="Q89" i="8"/>
  <c r="R89" i="8" s="1"/>
  <c r="P89" i="8"/>
  <c r="O89" i="8"/>
  <c r="V88" i="8"/>
  <c r="U88" i="8"/>
  <c r="S88" i="8"/>
  <c r="T88" i="8" s="1"/>
  <c r="Q88" i="8"/>
  <c r="R88" i="8" s="1"/>
  <c r="P88" i="8"/>
  <c r="O88" i="8"/>
  <c r="X87" i="8"/>
  <c r="W87" i="8"/>
  <c r="V87" i="8"/>
  <c r="T87" i="8"/>
  <c r="S87" i="8"/>
  <c r="R87" i="8"/>
  <c r="Q87" i="8"/>
  <c r="O87" i="8"/>
  <c r="P87" i="8" s="1"/>
  <c r="X86" i="8"/>
  <c r="V86" i="8"/>
  <c r="T86" i="8"/>
  <c r="S86" i="8"/>
  <c r="R86" i="8"/>
  <c r="Q86" i="8"/>
  <c r="O86" i="8"/>
  <c r="P86" i="8" s="1"/>
  <c r="P85" i="8"/>
  <c r="O85" i="8"/>
  <c r="U84" i="8"/>
  <c r="V84" i="8" s="1"/>
  <c r="T84" i="8"/>
  <c r="S84" i="8"/>
  <c r="Q84" i="8"/>
  <c r="R84" i="8" s="1"/>
  <c r="P84" i="8"/>
  <c r="O84" i="8"/>
  <c r="V83" i="8"/>
  <c r="U83" i="8"/>
  <c r="T83" i="8"/>
  <c r="S83" i="8"/>
  <c r="Q83" i="8"/>
  <c r="R83" i="8" s="1"/>
  <c r="P83" i="8"/>
  <c r="O83" i="8"/>
  <c r="X82" i="8"/>
  <c r="W82" i="8"/>
  <c r="V82" i="8"/>
  <c r="T82" i="8"/>
  <c r="S82" i="8"/>
  <c r="R82" i="8"/>
  <c r="Q82" i="8"/>
  <c r="O82" i="8"/>
  <c r="P82" i="8" s="1"/>
  <c r="X81" i="8"/>
  <c r="V81" i="8"/>
  <c r="T81" i="8"/>
  <c r="S81" i="8"/>
  <c r="R81" i="8"/>
  <c r="Q81" i="8"/>
  <c r="O81" i="8"/>
  <c r="P81" i="8" s="1"/>
  <c r="O80" i="8"/>
  <c r="P80" i="8" s="1"/>
  <c r="V79" i="8"/>
  <c r="U79" i="8"/>
  <c r="T79" i="8"/>
  <c r="S79" i="8"/>
  <c r="Q79" i="8"/>
  <c r="R79" i="8" s="1"/>
  <c r="O79" i="8"/>
  <c r="P79" i="8" s="1"/>
  <c r="U78" i="8"/>
  <c r="V78" i="8" s="1"/>
  <c r="T78" i="8"/>
  <c r="S78" i="8"/>
  <c r="Q78" i="8"/>
  <c r="R78" i="8" s="1"/>
  <c r="O78" i="8"/>
  <c r="P78" i="8" s="1"/>
  <c r="X77" i="8"/>
  <c r="W77" i="8"/>
  <c r="V77" i="8"/>
  <c r="T77" i="8"/>
  <c r="S77" i="8"/>
  <c r="R77" i="8"/>
  <c r="Q77" i="8"/>
  <c r="P77" i="8"/>
  <c r="O77" i="8"/>
  <c r="X76" i="8"/>
  <c r="V76" i="8"/>
  <c r="T76" i="8"/>
  <c r="S76" i="8"/>
  <c r="R76" i="8"/>
  <c r="Q76" i="8"/>
  <c r="P76" i="8"/>
  <c r="O76" i="8"/>
  <c r="O75" i="8"/>
  <c r="P75" i="8" s="1"/>
  <c r="U74" i="8"/>
  <c r="V74" i="8" s="1"/>
  <c r="T74" i="8"/>
  <c r="S74" i="8"/>
  <c r="R74" i="8"/>
  <c r="Q74" i="8"/>
  <c r="O74" i="8"/>
  <c r="P74" i="8" s="1"/>
  <c r="U73" i="8"/>
  <c r="V73" i="8" s="1"/>
  <c r="T73" i="8"/>
  <c r="S73" i="8"/>
  <c r="R73" i="8"/>
  <c r="Q73" i="8"/>
  <c r="O73" i="8"/>
  <c r="P73" i="8" s="1"/>
  <c r="X72" i="8"/>
  <c r="W72" i="8"/>
  <c r="V72" i="8"/>
  <c r="S72" i="8"/>
  <c r="T72" i="8" s="1"/>
  <c r="R72" i="8"/>
  <c r="Q72" i="8"/>
  <c r="P72" i="8"/>
  <c r="O72" i="8"/>
  <c r="X71" i="8"/>
  <c r="V71" i="8"/>
  <c r="S71" i="8"/>
  <c r="T71" i="8" s="1"/>
  <c r="R71" i="8"/>
  <c r="Q71" i="8"/>
  <c r="P71" i="8"/>
  <c r="O71" i="8"/>
  <c r="O70" i="8"/>
  <c r="P70" i="8" s="1"/>
  <c r="U69" i="8"/>
  <c r="V69" i="8" s="1"/>
  <c r="T69" i="8"/>
  <c r="S69" i="8"/>
  <c r="R69" i="8"/>
  <c r="Q69" i="8"/>
  <c r="O69" i="8"/>
  <c r="P69" i="8" s="1"/>
  <c r="U68" i="8"/>
  <c r="V68" i="8" s="1"/>
  <c r="T68" i="8"/>
  <c r="S68" i="8"/>
  <c r="R68" i="8"/>
  <c r="Q68" i="8"/>
  <c r="O68" i="8"/>
  <c r="P68" i="8" s="1"/>
  <c r="W67" i="8"/>
  <c r="X67" i="8" s="1"/>
  <c r="V67" i="8"/>
  <c r="S67" i="8"/>
  <c r="T67" i="8" s="1"/>
  <c r="R67" i="8"/>
  <c r="Q67" i="8"/>
  <c r="P67" i="8"/>
  <c r="O67" i="8"/>
  <c r="X66" i="8"/>
  <c r="V66" i="8"/>
  <c r="S66" i="8"/>
  <c r="T66" i="8" s="1"/>
  <c r="R66" i="8"/>
  <c r="Q66" i="8"/>
  <c r="P66" i="8"/>
  <c r="O66" i="8"/>
  <c r="P65" i="8"/>
  <c r="O65" i="8"/>
  <c r="U64" i="8"/>
  <c r="V64" i="8" s="1"/>
  <c r="T64" i="8"/>
  <c r="S64" i="8"/>
  <c r="R64" i="8"/>
  <c r="Q64" i="8"/>
  <c r="P64" i="8"/>
  <c r="O64" i="8"/>
  <c r="U63" i="8"/>
  <c r="V63" i="8" s="1"/>
  <c r="T63" i="8"/>
  <c r="S63" i="8"/>
  <c r="R63" i="8"/>
  <c r="Q63" i="8"/>
  <c r="P63" i="8"/>
  <c r="O63" i="8"/>
  <c r="W62" i="8"/>
  <c r="X62" i="8" s="1"/>
  <c r="V62" i="8"/>
  <c r="S62" i="8"/>
  <c r="T62" i="8" s="1"/>
  <c r="Q62" i="8"/>
  <c r="R62" i="8" s="1"/>
  <c r="P62" i="8"/>
  <c r="O62" i="8"/>
  <c r="X61" i="8"/>
  <c r="V61" i="8"/>
  <c r="S61" i="8"/>
  <c r="T61" i="8" s="1"/>
  <c r="Q61" i="8"/>
  <c r="R61" i="8" s="1"/>
  <c r="P61" i="8"/>
  <c r="O61" i="8"/>
  <c r="P60" i="8"/>
  <c r="O60" i="8"/>
  <c r="U59" i="8"/>
  <c r="V59" i="8" s="1"/>
  <c r="S59" i="8"/>
  <c r="T59" i="8" s="1"/>
  <c r="R59" i="8"/>
  <c r="Q59" i="8"/>
  <c r="P59" i="8"/>
  <c r="O59" i="8"/>
  <c r="U58" i="8"/>
  <c r="V58" i="8" s="1"/>
  <c r="S58" i="8"/>
  <c r="T58" i="8" s="1"/>
  <c r="R58" i="8"/>
  <c r="Q58" i="8"/>
  <c r="P58" i="8"/>
  <c r="O58" i="8"/>
  <c r="U57" i="8"/>
  <c r="V57" i="8" s="1"/>
  <c r="S57" i="8"/>
  <c r="T57" i="8" s="1"/>
  <c r="R57" i="8"/>
  <c r="Q57" i="8"/>
  <c r="P57" i="8"/>
  <c r="O57" i="8"/>
  <c r="W56" i="8"/>
  <c r="X56" i="8" s="1"/>
  <c r="V56" i="8"/>
  <c r="T56" i="8"/>
  <c r="S56" i="8"/>
  <c r="Q56" i="8"/>
  <c r="R56" i="8" s="1"/>
  <c r="P56" i="8"/>
  <c r="O56" i="8"/>
  <c r="X55" i="8"/>
  <c r="V55" i="8"/>
  <c r="T55" i="8"/>
  <c r="S55" i="8"/>
  <c r="Q55" i="8"/>
  <c r="R55" i="8" s="1"/>
  <c r="P55" i="8"/>
  <c r="O55" i="8"/>
  <c r="P54" i="8"/>
  <c r="O54" i="8"/>
  <c r="U53" i="8"/>
  <c r="V53" i="8" s="1"/>
  <c r="S53" i="8"/>
  <c r="T53" i="8" s="1"/>
  <c r="R53" i="8"/>
  <c r="Q53" i="8"/>
  <c r="P53" i="8"/>
  <c r="O53" i="8"/>
  <c r="U52" i="8"/>
  <c r="V52" i="8" s="1"/>
  <c r="S52" i="8"/>
  <c r="T52" i="8" s="1"/>
  <c r="R52" i="8"/>
  <c r="Q52" i="8"/>
  <c r="P52" i="8"/>
  <c r="O52" i="8"/>
  <c r="X51" i="8"/>
  <c r="W51" i="8"/>
  <c r="V51" i="8"/>
  <c r="T51" i="8"/>
  <c r="S51" i="8"/>
  <c r="Q51" i="8"/>
  <c r="R51" i="8" s="1"/>
  <c r="O51" i="8"/>
  <c r="P51" i="8" s="1"/>
  <c r="X50" i="8"/>
  <c r="V50" i="8"/>
  <c r="T50" i="8"/>
  <c r="S50" i="8"/>
  <c r="Q50" i="8"/>
  <c r="R50" i="8" s="1"/>
  <c r="O50" i="8"/>
  <c r="P50" i="8" s="1"/>
  <c r="P49" i="8"/>
  <c r="O49" i="8"/>
  <c r="V48" i="8"/>
  <c r="U48" i="8"/>
  <c r="S48" i="8"/>
  <c r="T48" i="8" s="1"/>
  <c r="Q48" i="8"/>
  <c r="R48" i="8" s="1"/>
  <c r="P48" i="8"/>
  <c r="O48" i="8"/>
  <c r="V47" i="8"/>
  <c r="U47" i="8"/>
  <c r="S47" i="8"/>
  <c r="T47" i="8" s="1"/>
  <c r="Q47" i="8"/>
  <c r="R47" i="8" s="1"/>
  <c r="P47" i="8"/>
  <c r="O47" i="8"/>
  <c r="X46" i="8"/>
  <c r="W46" i="8"/>
  <c r="V46" i="8"/>
  <c r="T46" i="8"/>
  <c r="S46" i="8"/>
  <c r="R46" i="8"/>
  <c r="Q46" i="8"/>
  <c r="O46" i="8"/>
  <c r="P46" i="8" s="1"/>
  <c r="X45" i="8"/>
  <c r="V45" i="8"/>
  <c r="T45" i="8"/>
  <c r="S45" i="8"/>
  <c r="R45" i="8"/>
  <c r="Q45" i="8"/>
  <c r="O45" i="8"/>
  <c r="P45" i="8" s="1"/>
  <c r="P44" i="8"/>
  <c r="O44" i="8"/>
  <c r="V43" i="8"/>
  <c r="U43" i="8"/>
  <c r="T43" i="8"/>
  <c r="S43" i="8"/>
  <c r="Q43" i="8"/>
  <c r="R43" i="8" s="1"/>
  <c r="P43" i="8"/>
  <c r="O43" i="8"/>
  <c r="V42" i="8"/>
  <c r="U42" i="8"/>
  <c r="T42" i="8"/>
  <c r="S42" i="8"/>
  <c r="Q42" i="8"/>
  <c r="R42" i="8" s="1"/>
  <c r="P42" i="8"/>
  <c r="O42" i="8"/>
  <c r="X41" i="8"/>
  <c r="W41" i="8"/>
  <c r="V41" i="8"/>
  <c r="T41" i="8"/>
  <c r="S41" i="8"/>
  <c r="R41" i="8"/>
  <c r="Q41" i="8"/>
  <c r="O41" i="8"/>
  <c r="P41" i="8" s="1"/>
  <c r="X40" i="8"/>
  <c r="V40" i="8"/>
  <c r="T40" i="8"/>
  <c r="S40" i="8"/>
  <c r="R40" i="8"/>
  <c r="Q40" i="8"/>
  <c r="O40" i="8"/>
  <c r="P40" i="8" s="1"/>
  <c r="O39" i="8"/>
  <c r="P39" i="8" s="1"/>
  <c r="V38" i="8"/>
  <c r="U38" i="8"/>
  <c r="T38" i="8"/>
  <c r="S38" i="8"/>
  <c r="Q38" i="8"/>
  <c r="R38" i="8" s="1"/>
  <c r="O38" i="8"/>
  <c r="P38" i="8" s="1"/>
  <c r="V37" i="8"/>
  <c r="U37" i="8"/>
  <c r="T37" i="8"/>
  <c r="S37" i="8"/>
  <c r="Q37" i="8"/>
  <c r="R37" i="8" s="1"/>
  <c r="O37" i="8"/>
  <c r="P37" i="8" s="1"/>
  <c r="W36" i="8"/>
  <c r="X36" i="8" s="1"/>
  <c r="V36" i="8"/>
  <c r="T36" i="8"/>
  <c r="S36" i="8"/>
  <c r="R36" i="8"/>
  <c r="Q36" i="8"/>
  <c r="P36" i="8"/>
  <c r="O36" i="8"/>
  <c r="X35" i="8"/>
  <c r="V35" i="8"/>
  <c r="T35" i="8"/>
  <c r="S35" i="8"/>
  <c r="R35" i="8"/>
  <c r="Q35" i="8"/>
  <c r="P35" i="8"/>
  <c r="O35" i="8"/>
  <c r="O34" i="8"/>
  <c r="P34" i="8" s="1"/>
  <c r="V33" i="8"/>
  <c r="U33" i="8"/>
  <c r="T33" i="8"/>
  <c r="S33" i="8"/>
  <c r="R33" i="8"/>
  <c r="Q33" i="8"/>
  <c r="O33" i="8"/>
  <c r="P33" i="8" s="1"/>
  <c r="V32" i="8"/>
  <c r="U32" i="8"/>
  <c r="T32" i="8"/>
  <c r="S32" i="8"/>
  <c r="R32" i="8"/>
  <c r="Q32" i="8"/>
  <c r="O32" i="8"/>
  <c r="P32" i="8" s="1"/>
  <c r="W31" i="8"/>
  <c r="X31" i="8" s="1"/>
  <c r="V31" i="8"/>
  <c r="S31" i="8"/>
  <c r="T31" i="8" s="1"/>
  <c r="R31" i="8"/>
  <c r="Q31" i="8"/>
  <c r="P31" i="8"/>
  <c r="O31" i="8"/>
  <c r="X30" i="8"/>
  <c r="V30" i="8"/>
  <c r="S30" i="8"/>
  <c r="T30" i="8" s="1"/>
  <c r="R30" i="8"/>
  <c r="Q30" i="8"/>
  <c r="P30" i="8"/>
  <c r="O30" i="8"/>
  <c r="O29" i="8"/>
  <c r="P29" i="8" s="1"/>
  <c r="U28" i="8"/>
  <c r="V28" i="8" s="1"/>
  <c r="T28" i="8"/>
  <c r="S28" i="8"/>
  <c r="R28" i="8"/>
  <c r="Q28" i="8"/>
  <c r="O28" i="8"/>
  <c r="P28" i="8" s="1"/>
  <c r="U27" i="8"/>
  <c r="V27" i="8" s="1"/>
  <c r="T27" i="8"/>
  <c r="S27" i="8"/>
  <c r="R27" i="8"/>
  <c r="Q27" i="8"/>
  <c r="O27" i="8"/>
  <c r="P27" i="8" s="1"/>
  <c r="U26" i="8"/>
  <c r="V26" i="8" s="1"/>
  <c r="T26" i="8"/>
  <c r="S26" i="8"/>
  <c r="R26" i="8"/>
  <c r="Q26" i="8"/>
  <c r="O26" i="8"/>
  <c r="P26" i="8" s="1"/>
  <c r="W25" i="8"/>
  <c r="X25" i="8" s="1"/>
  <c r="V25" i="8"/>
  <c r="S25" i="8"/>
  <c r="T25" i="8" s="1"/>
  <c r="R25" i="8"/>
  <c r="Q25" i="8"/>
  <c r="P25" i="8"/>
  <c r="O25" i="8"/>
  <c r="X24" i="8"/>
  <c r="V24" i="8"/>
  <c r="S24" i="8"/>
  <c r="T24" i="8" s="1"/>
  <c r="R24" i="8"/>
  <c r="Q24" i="8"/>
  <c r="P24" i="8"/>
  <c r="O24" i="8"/>
  <c r="P23" i="8"/>
  <c r="O23" i="8"/>
  <c r="U22" i="8"/>
  <c r="V22" i="8" s="1"/>
  <c r="T22" i="8"/>
  <c r="S22" i="8"/>
  <c r="R22" i="8"/>
  <c r="Q22" i="8"/>
  <c r="P22" i="8"/>
  <c r="O22" i="8"/>
  <c r="U21" i="8"/>
  <c r="V21" i="8" s="1"/>
  <c r="T21" i="8"/>
  <c r="S21" i="8"/>
  <c r="R21" i="8"/>
  <c r="Q21" i="8"/>
  <c r="P21" i="8"/>
  <c r="O21" i="8"/>
  <c r="U20" i="8"/>
  <c r="V20" i="8" s="1"/>
  <c r="T20" i="8"/>
  <c r="S20" i="8"/>
  <c r="R20" i="8"/>
  <c r="Q20" i="8"/>
  <c r="P20" i="8"/>
  <c r="O20" i="8"/>
  <c r="W19" i="8"/>
  <c r="X19" i="8" s="1"/>
  <c r="V19" i="8"/>
  <c r="S19" i="8"/>
  <c r="T19" i="8" s="1"/>
  <c r="Q19" i="8"/>
  <c r="R19" i="8" s="1"/>
  <c r="P19" i="8"/>
  <c r="O19" i="8"/>
  <c r="X18" i="8"/>
  <c r="V18" i="8"/>
  <c r="S18" i="8"/>
  <c r="T18" i="8" s="1"/>
  <c r="Q18" i="8"/>
  <c r="R18" i="8" s="1"/>
  <c r="P18" i="8"/>
  <c r="O18" i="8"/>
  <c r="P17" i="8"/>
  <c r="O17" i="8"/>
  <c r="U16" i="8"/>
  <c r="V16" i="8" s="1"/>
  <c r="S16" i="8"/>
  <c r="T16" i="8" s="1"/>
  <c r="R16" i="8"/>
  <c r="Q16" i="8"/>
  <c r="P16" i="8"/>
  <c r="O16" i="8"/>
  <c r="U15" i="8"/>
  <c r="V15" i="8" s="1"/>
  <c r="S15" i="8"/>
  <c r="T15" i="8" s="1"/>
  <c r="R15" i="8"/>
  <c r="Q15" i="8"/>
  <c r="P15" i="8"/>
  <c r="O15" i="8"/>
  <c r="W14" i="8"/>
  <c r="X14" i="8" s="1"/>
  <c r="V14" i="8"/>
  <c r="T14" i="8"/>
  <c r="S14" i="8"/>
  <c r="Q14" i="8"/>
  <c r="R14" i="8" s="1"/>
  <c r="P14" i="8"/>
  <c r="O14" i="8"/>
  <c r="X13" i="8"/>
  <c r="V13" i="8"/>
  <c r="T13" i="8"/>
  <c r="S13" i="8"/>
  <c r="Q13" i="8"/>
  <c r="R13" i="8" s="1"/>
  <c r="P13" i="8"/>
  <c r="O13" i="8"/>
  <c r="P12" i="8"/>
  <c r="O12" i="8"/>
  <c r="V11" i="8"/>
  <c r="U11" i="8"/>
  <c r="S11" i="8"/>
  <c r="T11" i="8" s="1"/>
  <c r="R11" i="8"/>
  <c r="Q11" i="8"/>
  <c r="P11" i="8"/>
  <c r="O11" i="8"/>
  <c r="U10" i="8"/>
  <c r="V10" i="8" s="1"/>
  <c r="S10" i="8"/>
  <c r="T10" i="8" s="1"/>
  <c r="R10" i="8"/>
  <c r="Q10" i="8"/>
  <c r="P10" i="8"/>
  <c r="O10" i="8"/>
  <c r="X9" i="8"/>
  <c r="W9" i="8"/>
  <c r="V9" i="8"/>
  <c r="T9" i="8"/>
  <c r="S9" i="8"/>
  <c r="Q9" i="8"/>
  <c r="R9" i="8" s="1"/>
  <c r="O9" i="8"/>
  <c r="P9" i="8" s="1"/>
  <c r="X8" i="8"/>
  <c r="V8" i="8"/>
  <c r="T8" i="8"/>
  <c r="S8" i="8"/>
  <c r="Q8" i="8"/>
  <c r="R8" i="8" s="1"/>
  <c r="O8" i="8"/>
  <c r="P8" i="8" s="1"/>
  <c r="P7" i="8"/>
  <c r="O7" i="8"/>
  <c r="V6" i="8"/>
  <c r="U6" i="8"/>
  <c r="S6" i="8"/>
  <c r="T6" i="8" s="1"/>
  <c r="Q6" i="8"/>
  <c r="R6" i="8" s="1"/>
  <c r="P6" i="8"/>
  <c r="O6" i="8"/>
  <c r="V5" i="8"/>
  <c r="U5" i="8"/>
  <c r="S5" i="8"/>
  <c r="T5" i="8" s="1"/>
  <c r="Q5" i="8"/>
  <c r="R5" i="8" s="1"/>
  <c r="P5" i="8"/>
  <c r="O5" i="8"/>
  <c r="X4" i="8"/>
  <c r="W4" i="8"/>
  <c r="V4" i="8"/>
  <c r="T4" i="8"/>
  <c r="S4" i="8"/>
  <c r="R4" i="8"/>
  <c r="Q4" i="8"/>
  <c r="O4" i="8"/>
  <c r="P4" i="8" s="1"/>
  <c r="X3" i="8"/>
  <c r="U3" i="8"/>
  <c r="V3" i="8" s="1"/>
  <c r="S3" i="8"/>
  <c r="T3" i="8" s="1"/>
  <c r="R3" i="8"/>
  <c r="Q3" i="8"/>
  <c r="P3" i="8"/>
  <c r="O3" i="8"/>
  <c r="W2" i="8"/>
  <c r="X2" i="8" s="1"/>
  <c r="U2" i="8"/>
  <c r="V2" i="8" s="1"/>
  <c r="S2" i="8"/>
  <c r="T2" i="8" s="1"/>
  <c r="R2" i="8"/>
  <c r="Q2" i="8"/>
  <c r="O2" i="8"/>
  <c r="P2" i="8" s="1"/>
  <c r="K4720" i="7"/>
  <c r="L4720" i="7" s="1"/>
  <c r="T4719" i="7"/>
  <c r="S4719" i="7"/>
  <c r="R4719" i="7"/>
  <c r="P4719" i="7"/>
  <c r="O4719" i="7"/>
  <c r="N4719" i="7"/>
  <c r="M4719" i="7"/>
  <c r="L4719" i="7"/>
  <c r="K4719" i="7"/>
  <c r="S4718" i="7"/>
  <c r="T4718" i="7" s="1"/>
  <c r="R4718" i="7"/>
  <c r="O4718" i="7"/>
  <c r="P4718" i="7" s="1"/>
  <c r="M4718" i="7"/>
  <c r="N4718" i="7" s="1"/>
  <c r="L4718" i="7"/>
  <c r="K4718" i="7"/>
  <c r="S4717" i="7"/>
  <c r="T4717" i="7" s="1"/>
  <c r="R4717" i="7"/>
  <c r="P4717" i="7"/>
  <c r="O4717" i="7"/>
  <c r="N4717" i="7"/>
  <c r="M4717" i="7"/>
  <c r="K4717" i="7"/>
  <c r="L4717" i="7" s="1"/>
  <c r="S4716" i="7"/>
  <c r="T4716" i="7" s="1"/>
  <c r="R4716" i="7"/>
  <c r="O4716" i="7"/>
  <c r="P4716" i="7" s="1"/>
  <c r="N4716" i="7"/>
  <c r="M4716" i="7"/>
  <c r="L4716" i="7"/>
  <c r="K4716" i="7"/>
  <c r="S4715" i="7"/>
  <c r="T4715" i="7" s="1"/>
  <c r="R4715" i="7"/>
  <c r="P4715" i="7"/>
  <c r="O4715" i="7"/>
  <c r="M4715" i="7"/>
  <c r="N4715" i="7" s="1"/>
  <c r="L4715" i="7"/>
  <c r="K4715" i="7"/>
  <c r="T4714" i="7"/>
  <c r="S4714" i="7"/>
  <c r="R4714" i="7"/>
  <c r="P4714" i="7"/>
  <c r="O4714" i="7"/>
  <c r="N4714" i="7"/>
  <c r="M4714" i="7"/>
  <c r="K4714" i="7"/>
  <c r="L4714" i="7" s="1"/>
  <c r="S4713" i="7"/>
  <c r="T4713" i="7" s="1"/>
  <c r="R4713" i="7"/>
  <c r="O4713" i="7"/>
  <c r="P4713" i="7" s="1"/>
  <c r="N4713" i="7"/>
  <c r="M4713" i="7"/>
  <c r="L4713" i="7"/>
  <c r="K4713" i="7"/>
  <c r="T4712" i="7"/>
  <c r="S4712" i="7"/>
  <c r="R4712" i="7"/>
  <c r="P4712" i="7"/>
  <c r="O4712" i="7"/>
  <c r="M4712" i="7"/>
  <c r="N4712" i="7" s="1"/>
  <c r="K4712" i="7"/>
  <c r="L4712" i="7" s="1"/>
  <c r="T4711" i="7"/>
  <c r="S4711" i="7"/>
  <c r="R4711" i="7"/>
  <c r="P4711" i="7"/>
  <c r="O4711" i="7"/>
  <c r="N4711" i="7"/>
  <c r="M4711" i="7"/>
  <c r="L4711" i="7"/>
  <c r="K4711" i="7"/>
  <c r="S4710" i="7"/>
  <c r="T4710" i="7" s="1"/>
  <c r="R4710" i="7"/>
  <c r="O4710" i="7"/>
  <c r="P4710" i="7" s="1"/>
  <c r="M4710" i="7"/>
  <c r="N4710" i="7" s="1"/>
  <c r="L4710" i="7"/>
  <c r="K4710" i="7"/>
  <c r="T4709" i="7"/>
  <c r="S4709" i="7"/>
  <c r="R4709" i="7"/>
  <c r="P4709" i="7"/>
  <c r="O4709" i="7"/>
  <c r="N4709" i="7"/>
  <c r="M4709" i="7"/>
  <c r="K4709" i="7"/>
  <c r="L4709" i="7" s="1"/>
  <c r="T4708" i="7"/>
  <c r="S4708" i="7"/>
  <c r="R4708" i="7"/>
  <c r="O4708" i="7"/>
  <c r="P4708" i="7" s="1"/>
  <c r="N4708" i="7"/>
  <c r="M4708" i="7"/>
  <c r="L4708" i="7"/>
  <c r="K4708" i="7"/>
  <c r="S4707" i="7"/>
  <c r="T4707" i="7" s="1"/>
  <c r="R4707" i="7"/>
  <c r="P4707" i="7"/>
  <c r="O4707" i="7"/>
  <c r="M4707" i="7"/>
  <c r="N4707" i="7" s="1"/>
  <c r="L4707" i="7"/>
  <c r="K4707" i="7"/>
  <c r="S4706" i="7"/>
  <c r="T4706" i="7" s="1"/>
  <c r="R4706" i="7"/>
  <c r="P4706" i="7"/>
  <c r="O4706" i="7"/>
  <c r="N4706" i="7"/>
  <c r="M4706" i="7"/>
  <c r="K4706" i="7"/>
  <c r="L4706" i="7" s="1"/>
  <c r="S4705" i="7"/>
  <c r="T4705" i="7" s="1"/>
  <c r="R4705" i="7"/>
  <c r="O4705" i="7"/>
  <c r="P4705" i="7" s="1"/>
  <c r="N4705" i="7"/>
  <c r="M4705" i="7"/>
  <c r="L4705" i="7"/>
  <c r="K4705" i="7"/>
  <c r="T4704" i="7"/>
  <c r="S4704" i="7"/>
  <c r="R4704" i="7"/>
  <c r="P4704" i="7"/>
  <c r="O4704" i="7"/>
  <c r="M4704" i="7"/>
  <c r="N4704" i="7" s="1"/>
  <c r="K4704" i="7"/>
  <c r="L4704" i="7" s="1"/>
  <c r="T4703" i="7"/>
  <c r="S4703" i="7"/>
  <c r="R4703" i="7"/>
  <c r="P4703" i="7"/>
  <c r="O4703" i="7"/>
  <c r="N4703" i="7"/>
  <c r="M4703" i="7"/>
  <c r="L4703" i="7"/>
  <c r="K4703" i="7"/>
  <c r="S4702" i="7"/>
  <c r="T4702" i="7" s="1"/>
  <c r="R4702" i="7"/>
  <c r="O4702" i="7"/>
  <c r="P4702" i="7" s="1"/>
  <c r="M4702" i="7"/>
  <c r="N4702" i="7" s="1"/>
  <c r="L4702" i="7"/>
  <c r="K4702" i="7"/>
  <c r="S4701" i="7"/>
  <c r="T4701" i="7" s="1"/>
  <c r="R4701" i="7"/>
  <c r="P4701" i="7"/>
  <c r="O4701" i="7"/>
  <c r="N4701" i="7"/>
  <c r="M4701" i="7"/>
  <c r="K4701" i="7"/>
  <c r="L4701" i="7" s="1"/>
  <c r="Q4700" i="7"/>
  <c r="R4700" i="7" s="1"/>
  <c r="P4700" i="7"/>
  <c r="O4700" i="7"/>
  <c r="N4700" i="7"/>
  <c r="M4700" i="7"/>
  <c r="K4700" i="7"/>
  <c r="L4700" i="7" s="1"/>
  <c r="R4699" i="7"/>
  <c r="Q4699" i="7"/>
  <c r="P4699" i="7"/>
  <c r="O4699" i="7"/>
  <c r="N4699" i="7"/>
  <c r="M4699" i="7"/>
  <c r="K4699" i="7"/>
  <c r="L4699" i="7" s="1"/>
  <c r="R4698" i="7"/>
  <c r="Q4698" i="7"/>
  <c r="P4698" i="7"/>
  <c r="O4698" i="7"/>
  <c r="N4698" i="7"/>
  <c r="M4698" i="7"/>
  <c r="K4698" i="7"/>
  <c r="L4698" i="7" s="1"/>
  <c r="R4697" i="7"/>
  <c r="Q4697" i="7"/>
  <c r="P4697" i="7"/>
  <c r="O4697" i="7"/>
  <c r="N4697" i="7"/>
  <c r="M4697" i="7"/>
  <c r="K4697" i="7"/>
  <c r="L4697" i="7" s="1"/>
  <c r="R4696" i="7"/>
  <c r="Q4696" i="7"/>
  <c r="P4696" i="7"/>
  <c r="O4696" i="7"/>
  <c r="N4696" i="7"/>
  <c r="M4696" i="7"/>
  <c r="K4696" i="7"/>
  <c r="L4696" i="7" s="1"/>
  <c r="Q4695" i="7"/>
  <c r="R4695" i="7" s="1"/>
  <c r="P4695" i="7"/>
  <c r="O4695" i="7"/>
  <c r="N4695" i="7"/>
  <c r="M4695" i="7"/>
  <c r="K4695" i="7"/>
  <c r="L4695" i="7" s="1"/>
  <c r="R4694" i="7"/>
  <c r="Q4694" i="7"/>
  <c r="P4694" i="7"/>
  <c r="O4694" i="7"/>
  <c r="N4694" i="7"/>
  <c r="M4694" i="7"/>
  <c r="K4694" i="7"/>
  <c r="L4694" i="7" s="1"/>
  <c r="R4693" i="7"/>
  <c r="Q4693" i="7"/>
  <c r="P4693" i="7"/>
  <c r="O4693" i="7"/>
  <c r="N4693" i="7"/>
  <c r="M4693" i="7"/>
  <c r="K4693" i="7"/>
  <c r="L4693" i="7" s="1"/>
  <c r="Q4692" i="7"/>
  <c r="R4692" i="7" s="1"/>
  <c r="P4692" i="7"/>
  <c r="O4692" i="7"/>
  <c r="N4692" i="7"/>
  <c r="M4692" i="7"/>
  <c r="K4692" i="7"/>
  <c r="L4692" i="7" s="1"/>
  <c r="R4691" i="7"/>
  <c r="Q4691" i="7"/>
  <c r="P4691" i="7"/>
  <c r="O4691" i="7"/>
  <c r="N4691" i="7"/>
  <c r="M4691" i="7"/>
  <c r="K4691" i="7"/>
  <c r="L4691" i="7" s="1"/>
  <c r="R4690" i="7"/>
  <c r="Q4690" i="7"/>
  <c r="P4690" i="7"/>
  <c r="O4690" i="7"/>
  <c r="N4690" i="7"/>
  <c r="M4690" i="7"/>
  <c r="K4690" i="7"/>
  <c r="L4690" i="7" s="1"/>
  <c r="R4689" i="7"/>
  <c r="Q4689" i="7"/>
  <c r="P4689" i="7"/>
  <c r="O4689" i="7"/>
  <c r="N4689" i="7"/>
  <c r="M4689" i="7"/>
  <c r="K4689" i="7"/>
  <c r="L4689" i="7" s="1"/>
  <c r="R4688" i="7"/>
  <c r="Q4688" i="7"/>
  <c r="P4688" i="7"/>
  <c r="O4688" i="7"/>
  <c r="N4688" i="7"/>
  <c r="M4688" i="7"/>
  <c r="K4688" i="7"/>
  <c r="L4688" i="7" s="1"/>
  <c r="Q4687" i="7"/>
  <c r="R4687" i="7" s="1"/>
  <c r="P4687" i="7"/>
  <c r="O4687" i="7"/>
  <c r="N4687" i="7"/>
  <c r="M4687" i="7"/>
  <c r="K4687" i="7"/>
  <c r="L4687" i="7" s="1"/>
  <c r="R4686" i="7"/>
  <c r="Q4686" i="7"/>
  <c r="P4686" i="7"/>
  <c r="O4686" i="7"/>
  <c r="N4686" i="7"/>
  <c r="M4686" i="7"/>
  <c r="K4686" i="7"/>
  <c r="L4686" i="7" s="1"/>
  <c r="R4685" i="7"/>
  <c r="Q4685" i="7"/>
  <c r="P4685" i="7"/>
  <c r="O4685" i="7"/>
  <c r="N4685" i="7"/>
  <c r="M4685" i="7"/>
  <c r="K4685" i="7"/>
  <c r="L4685" i="7" s="1"/>
  <c r="Q4684" i="7"/>
  <c r="R4684" i="7" s="1"/>
  <c r="P4684" i="7"/>
  <c r="O4684" i="7"/>
  <c r="N4684" i="7"/>
  <c r="M4684" i="7"/>
  <c r="K4684" i="7"/>
  <c r="L4684" i="7" s="1"/>
  <c r="R4683" i="7"/>
  <c r="Q4683" i="7"/>
  <c r="P4683" i="7"/>
  <c r="O4683" i="7"/>
  <c r="N4683" i="7"/>
  <c r="M4683" i="7"/>
  <c r="K4683" i="7"/>
  <c r="L4683" i="7" s="1"/>
  <c r="R4682" i="7"/>
  <c r="Q4682" i="7"/>
  <c r="P4682" i="7"/>
  <c r="O4682" i="7"/>
  <c r="N4682" i="7"/>
  <c r="M4682" i="7"/>
  <c r="K4682" i="7"/>
  <c r="L4682" i="7" s="1"/>
  <c r="R4681" i="7"/>
  <c r="Q4681" i="7"/>
  <c r="P4681" i="7"/>
  <c r="O4681" i="7"/>
  <c r="N4681" i="7"/>
  <c r="M4681" i="7"/>
  <c r="K4681" i="7"/>
  <c r="L4681" i="7" s="1"/>
  <c r="Q4680" i="7"/>
  <c r="R4680" i="7" s="1"/>
  <c r="P4680" i="7"/>
  <c r="O4680" i="7"/>
  <c r="N4680" i="7"/>
  <c r="M4680" i="7"/>
  <c r="K4680" i="7"/>
  <c r="L4680" i="7" s="1"/>
  <c r="Q4679" i="7"/>
  <c r="R4679" i="7" s="1"/>
  <c r="P4679" i="7"/>
  <c r="O4679" i="7"/>
  <c r="N4679" i="7"/>
  <c r="M4679" i="7"/>
  <c r="K4679" i="7"/>
  <c r="L4679" i="7" s="1"/>
  <c r="R4678" i="7"/>
  <c r="Q4678" i="7"/>
  <c r="P4678" i="7"/>
  <c r="O4678" i="7"/>
  <c r="N4678" i="7"/>
  <c r="M4678" i="7"/>
  <c r="K4678" i="7"/>
  <c r="L4678" i="7" s="1"/>
  <c r="R4677" i="7"/>
  <c r="Q4677" i="7"/>
  <c r="P4677" i="7"/>
  <c r="O4677" i="7"/>
  <c r="N4677" i="7"/>
  <c r="M4677" i="7"/>
  <c r="K4677" i="7"/>
  <c r="L4677" i="7" s="1"/>
  <c r="Q4676" i="7"/>
  <c r="R4676" i="7" s="1"/>
  <c r="P4676" i="7"/>
  <c r="O4676" i="7"/>
  <c r="N4676" i="7"/>
  <c r="M4676" i="7"/>
  <c r="K4676" i="7"/>
  <c r="L4676" i="7" s="1"/>
  <c r="R4675" i="7"/>
  <c r="Q4675" i="7"/>
  <c r="P4675" i="7"/>
  <c r="O4675" i="7"/>
  <c r="N4675" i="7"/>
  <c r="M4675" i="7"/>
  <c r="K4675" i="7"/>
  <c r="L4675" i="7" s="1"/>
  <c r="R4674" i="7"/>
  <c r="Q4674" i="7"/>
  <c r="P4674" i="7"/>
  <c r="O4674" i="7"/>
  <c r="N4674" i="7"/>
  <c r="M4674" i="7"/>
  <c r="K4674" i="7"/>
  <c r="L4674" i="7" s="1"/>
  <c r="R4673" i="7"/>
  <c r="Q4673" i="7"/>
  <c r="P4673" i="7"/>
  <c r="O4673" i="7"/>
  <c r="N4673" i="7"/>
  <c r="M4673" i="7"/>
  <c r="K4673" i="7"/>
  <c r="L4673" i="7" s="1"/>
  <c r="Q4672" i="7"/>
  <c r="R4672" i="7" s="1"/>
  <c r="P4672" i="7"/>
  <c r="O4672" i="7"/>
  <c r="N4672" i="7"/>
  <c r="M4672" i="7"/>
  <c r="K4672" i="7"/>
  <c r="L4672" i="7" s="1"/>
  <c r="Q4671" i="7"/>
  <c r="R4671" i="7" s="1"/>
  <c r="P4671" i="7"/>
  <c r="O4671" i="7"/>
  <c r="N4671" i="7"/>
  <c r="M4671" i="7"/>
  <c r="K4671" i="7"/>
  <c r="L4671" i="7" s="1"/>
  <c r="R4670" i="7"/>
  <c r="Q4670" i="7"/>
  <c r="P4670" i="7"/>
  <c r="O4670" i="7"/>
  <c r="N4670" i="7"/>
  <c r="M4670" i="7"/>
  <c r="K4670" i="7"/>
  <c r="L4670" i="7" s="1"/>
  <c r="R4669" i="7"/>
  <c r="Q4669" i="7"/>
  <c r="P4669" i="7"/>
  <c r="O4669" i="7"/>
  <c r="N4669" i="7"/>
  <c r="M4669" i="7"/>
  <c r="K4669" i="7"/>
  <c r="L4669" i="7" s="1"/>
  <c r="Q4668" i="7"/>
  <c r="R4668" i="7" s="1"/>
  <c r="P4668" i="7"/>
  <c r="O4668" i="7"/>
  <c r="N4668" i="7"/>
  <c r="M4668" i="7"/>
  <c r="K4668" i="7"/>
  <c r="L4668" i="7" s="1"/>
  <c r="R4667" i="7"/>
  <c r="Q4667" i="7"/>
  <c r="P4667" i="7"/>
  <c r="O4667" i="7"/>
  <c r="N4667" i="7"/>
  <c r="M4667" i="7"/>
  <c r="K4667" i="7"/>
  <c r="L4667" i="7" s="1"/>
  <c r="R4666" i="7"/>
  <c r="Q4666" i="7"/>
  <c r="P4666" i="7"/>
  <c r="O4666" i="7"/>
  <c r="N4666" i="7"/>
  <c r="M4666" i="7"/>
  <c r="K4666" i="7"/>
  <c r="L4666" i="7" s="1"/>
  <c r="R4665" i="7"/>
  <c r="Q4665" i="7"/>
  <c r="P4665" i="7"/>
  <c r="O4665" i="7"/>
  <c r="N4665" i="7"/>
  <c r="M4665" i="7"/>
  <c r="K4665" i="7"/>
  <c r="L4665" i="7" s="1"/>
  <c r="R4664" i="7"/>
  <c r="Q4664" i="7"/>
  <c r="P4664" i="7"/>
  <c r="O4664" i="7"/>
  <c r="N4664" i="7"/>
  <c r="M4664" i="7"/>
  <c r="K4664" i="7"/>
  <c r="L4664" i="7" s="1"/>
  <c r="Q4663" i="7"/>
  <c r="R4663" i="7" s="1"/>
  <c r="P4663" i="7"/>
  <c r="O4663" i="7"/>
  <c r="N4663" i="7"/>
  <c r="M4663" i="7"/>
  <c r="K4663" i="7"/>
  <c r="L4663" i="7" s="1"/>
  <c r="R4662" i="7"/>
  <c r="Q4662" i="7"/>
  <c r="P4662" i="7"/>
  <c r="O4662" i="7"/>
  <c r="N4662" i="7"/>
  <c r="M4662" i="7"/>
  <c r="K4662" i="7"/>
  <c r="L4662" i="7" s="1"/>
  <c r="R4661" i="7"/>
  <c r="Q4661" i="7"/>
  <c r="P4661" i="7"/>
  <c r="O4661" i="7"/>
  <c r="N4661" i="7"/>
  <c r="M4661" i="7"/>
  <c r="K4661" i="7"/>
  <c r="L4661" i="7" s="1"/>
  <c r="Q4660" i="7"/>
  <c r="R4660" i="7" s="1"/>
  <c r="P4660" i="7"/>
  <c r="O4660" i="7"/>
  <c r="N4660" i="7"/>
  <c r="M4660" i="7"/>
  <c r="K4660" i="7"/>
  <c r="L4660" i="7" s="1"/>
  <c r="R4659" i="7"/>
  <c r="Q4659" i="7"/>
  <c r="P4659" i="7"/>
  <c r="O4659" i="7"/>
  <c r="N4659" i="7"/>
  <c r="M4659" i="7"/>
  <c r="K4659" i="7"/>
  <c r="L4659" i="7" s="1"/>
  <c r="R4658" i="7"/>
  <c r="Q4658" i="7"/>
  <c r="P4658" i="7"/>
  <c r="O4658" i="7"/>
  <c r="N4658" i="7"/>
  <c r="M4658" i="7"/>
  <c r="K4658" i="7"/>
  <c r="L4658" i="7" s="1"/>
  <c r="R4657" i="7"/>
  <c r="Q4657" i="7"/>
  <c r="P4657" i="7"/>
  <c r="O4657" i="7"/>
  <c r="N4657" i="7"/>
  <c r="M4657" i="7"/>
  <c r="K4657" i="7"/>
  <c r="L4657" i="7" s="1"/>
  <c r="R4656" i="7"/>
  <c r="Q4656" i="7"/>
  <c r="P4656" i="7"/>
  <c r="O4656" i="7"/>
  <c r="N4656" i="7"/>
  <c r="M4656" i="7"/>
  <c r="K4656" i="7"/>
  <c r="L4656" i="7" s="1"/>
  <c r="Q4655" i="7"/>
  <c r="R4655" i="7" s="1"/>
  <c r="P4655" i="7"/>
  <c r="O4655" i="7"/>
  <c r="N4655" i="7"/>
  <c r="M4655" i="7"/>
  <c r="K4655" i="7"/>
  <c r="L4655" i="7" s="1"/>
  <c r="R4654" i="7"/>
  <c r="Q4654" i="7"/>
  <c r="P4654" i="7"/>
  <c r="O4654" i="7"/>
  <c r="N4654" i="7"/>
  <c r="M4654" i="7"/>
  <c r="K4654" i="7"/>
  <c r="L4654" i="7" s="1"/>
  <c r="R4653" i="7"/>
  <c r="Q4653" i="7"/>
  <c r="P4653" i="7"/>
  <c r="O4653" i="7"/>
  <c r="N4653" i="7"/>
  <c r="M4653" i="7"/>
  <c r="K4653" i="7"/>
  <c r="L4653" i="7" s="1"/>
  <c r="Q4652" i="7"/>
  <c r="R4652" i="7" s="1"/>
  <c r="P4652" i="7"/>
  <c r="O4652" i="7"/>
  <c r="N4652" i="7"/>
  <c r="M4652" i="7"/>
  <c r="K4652" i="7"/>
  <c r="L4652" i="7" s="1"/>
  <c r="R4651" i="7"/>
  <c r="Q4651" i="7"/>
  <c r="P4651" i="7"/>
  <c r="O4651" i="7"/>
  <c r="N4651" i="7"/>
  <c r="M4651" i="7"/>
  <c r="K4651" i="7"/>
  <c r="L4651" i="7" s="1"/>
  <c r="R4650" i="7"/>
  <c r="Q4650" i="7"/>
  <c r="P4650" i="7"/>
  <c r="O4650" i="7"/>
  <c r="N4650" i="7"/>
  <c r="M4650" i="7"/>
  <c r="K4650" i="7"/>
  <c r="L4650" i="7" s="1"/>
  <c r="R4649" i="7"/>
  <c r="Q4649" i="7"/>
  <c r="P4649" i="7"/>
  <c r="O4649" i="7"/>
  <c r="N4649" i="7"/>
  <c r="M4649" i="7"/>
  <c r="K4649" i="7"/>
  <c r="L4649" i="7" s="1"/>
  <c r="Q4648" i="7"/>
  <c r="R4648" i="7" s="1"/>
  <c r="P4648" i="7"/>
  <c r="O4648" i="7"/>
  <c r="N4648" i="7"/>
  <c r="M4648" i="7"/>
  <c r="K4648" i="7"/>
  <c r="L4648" i="7" s="1"/>
  <c r="Q4647" i="7"/>
  <c r="R4647" i="7" s="1"/>
  <c r="P4647" i="7"/>
  <c r="O4647" i="7"/>
  <c r="N4647" i="7"/>
  <c r="M4647" i="7"/>
  <c r="K4647" i="7"/>
  <c r="L4647" i="7" s="1"/>
  <c r="R4646" i="7"/>
  <c r="Q4646" i="7"/>
  <c r="P4646" i="7"/>
  <c r="O4646" i="7"/>
  <c r="N4646" i="7"/>
  <c r="M4646" i="7"/>
  <c r="K4646" i="7"/>
  <c r="L4646" i="7" s="1"/>
  <c r="R4645" i="7"/>
  <c r="Q4645" i="7"/>
  <c r="P4645" i="7"/>
  <c r="O4645" i="7"/>
  <c r="N4645" i="7"/>
  <c r="M4645" i="7"/>
  <c r="K4645" i="7"/>
  <c r="L4645" i="7" s="1"/>
  <c r="Q4644" i="7"/>
  <c r="R4644" i="7" s="1"/>
  <c r="P4644" i="7"/>
  <c r="O4644" i="7"/>
  <c r="N4644" i="7"/>
  <c r="M4644" i="7"/>
  <c r="K4644" i="7"/>
  <c r="L4644" i="7" s="1"/>
  <c r="R4643" i="7"/>
  <c r="Q4643" i="7"/>
  <c r="P4643" i="7"/>
  <c r="O4643" i="7"/>
  <c r="N4643" i="7"/>
  <c r="M4643" i="7"/>
  <c r="K4643" i="7"/>
  <c r="L4643" i="7" s="1"/>
  <c r="R4642" i="7"/>
  <c r="Q4642" i="7"/>
  <c r="P4642" i="7"/>
  <c r="O4642" i="7"/>
  <c r="N4642" i="7"/>
  <c r="M4642" i="7"/>
  <c r="K4642" i="7"/>
  <c r="L4642" i="7" s="1"/>
  <c r="R4641" i="7"/>
  <c r="Q4641" i="7"/>
  <c r="P4641" i="7"/>
  <c r="O4641" i="7"/>
  <c r="N4641" i="7"/>
  <c r="M4641" i="7"/>
  <c r="K4641" i="7"/>
  <c r="L4641" i="7" s="1"/>
  <c r="Q4640" i="7"/>
  <c r="R4640" i="7" s="1"/>
  <c r="P4640" i="7"/>
  <c r="O4640" i="7"/>
  <c r="N4640" i="7"/>
  <c r="M4640" i="7"/>
  <c r="K4640" i="7"/>
  <c r="L4640" i="7" s="1"/>
  <c r="Q4639" i="7"/>
  <c r="R4639" i="7" s="1"/>
  <c r="P4639" i="7"/>
  <c r="O4639" i="7"/>
  <c r="N4639" i="7"/>
  <c r="M4639" i="7"/>
  <c r="K4639" i="7"/>
  <c r="L4639" i="7" s="1"/>
  <c r="R4638" i="7"/>
  <c r="Q4638" i="7"/>
  <c r="P4638" i="7"/>
  <c r="O4638" i="7"/>
  <c r="N4638" i="7"/>
  <c r="M4638" i="7"/>
  <c r="K4638" i="7"/>
  <c r="L4638" i="7" s="1"/>
  <c r="R4637" i="7"/>
  <c r="Q4637" i="7"/>
  <c r="P4637" i="7"/>
  <c r="O4637" i="7"/>
  <c r="N4637" i="7"/>
  <c r="M4637" i="7"/>
  <c r="K4637" i="7"/>
  <c r="L4637" i="7" s="1"/>
  <c r="Q4636" i="7"/>
  <c r="R4636" i="7" s="1"/>
  <c r="P4636" i="7"/>
  <c r="O4636" i="7"/>
  <c r="N4636" i="7"/>
  <c r="M4636" i="7"/>
  <c r="K4636" i="7"/>
  <c r="L4636" i="7" s="1"/>
  <c r="R4635" i="7"/>
  <c r="Q4635" i="7"/>
  <c r="P4635" i="7"/>
  <c r="O4635" i="7"/>
  <c r="N4635" i="7"/>
  <c r="M4635" i="7"/>
  <c r="K4635" i="7"/>
  <c r="L4635" i="7" s="1"/>
  <c r="R4634" i="7"/>
  <c r="Q4634" i="7"/>
  <c r="P4634" i="7"/>
  <c r="O4634" i="7"/>
  <c r="N4634" i="7"/>
  <c r="M4634" i="7"/>
  <c r="K4634" i="7"/>
  <c r="L4634" i="7" s="1"/>
  <c r="R4633" i="7"/>
  <c r="Q4633" i="7"/>
  <c r="P4633" i="7"/>
  <c r="O4633" i="7"/>
  <c r="N4633" i="7"/>
  <c r="M4633" i="7"/>
  <c r="K4633" i="7"/>
  <c r="L4633" i="7" s="1"/>
  <c r="R4632" i="7"/>
  <c r="Q4632" i="7"/>
  <c r="P4632" i="7"/>
  <c r="O4632" i="7"/>
  <c r="N4632" i="7"/>
  <c r="M4632" i="7"/>
  <c r="K4632" i="7"/>
  <c r="L4632" i="7" s="1"/>
  <c r="Q4631" i="7"/>
  <c r="R4631" i="7" s="1"/>
  <c r="P4631" i="7"/>
  <c r="O4631" i="7"/>
  <c r="N4631" i="7"/>
  <c r="M4631" i="7"/>
  <c r="K4631" i="7"/>
  <c r="L4631" i="7" s="1"/>
  <c r="R4630" i="7"/>
  <c r="Q4630" i="7"/>
  <c r="P4630" i="7"/>
  <c r="O4630" i="7"/>
  <c r="N4630" i="7"/>
  <c r="M4630" i="7"/>
  <c r="K4630" i="7"/>
  <c r="L4630" i="7" s="1"/>
  <c r="R4629" i="7"/>
  <c r="Q4629" i="7"/>
  <c r="P4629" i="7"/>
  <c r="O4629" i="7"/>
  <c r="N4629" i="7"/>
  <c r="M4629" i="7"/>
  <c r="K4629" i="7"/>
  <c r="L4629" i="7" s="1"/>
  <c r="Q4628" i="7"/>
  <c r="R4628" i="7" s="1"/>
  <c r="P4628" i="7"/>
  <c r="O4628" i="7"/>
  <c r="N4628" i="7"/>
  <c r="M4628" i="7"/>
  <c r="K4628" i="7"/>
  <c r="L4628" i="7" s="1"/>
  <c r="R4627" i="7"/>
  <c r="Q4627" i="7"/>
  <c r="P4627" i="7"/>
  <c r="O4627" i="7"/>
  <c r="N4627" i="7"/>
  <c r="M4627" i="7"/>
  <c r="K4627" i="7"/>
  <c r="L4627" i="7" s="1"/>
  <c r="R4626" i="7"/>
  <c r="Q4626" i="7"/>
  <c r="P4626" i="7"/>
  <c r="O4626" i="7"/>
  <c r="N4626" i="7"/>
  <c r="M4626" i="7"/>
  <c r="K4626" i="7"/>
  <c r="L4626" i="7" s="1"/>
  <c r="R4625" i="7"/>
  <c r="Q4625" i="7"/>
  <c r="P4625" i="7"/>
  <c r="O4625" i="7"/>
  <c r="N4625" i="7"/>
  <c r="M4625" i="7"/>
  <c r="K4625" i="7"/>
  <c r="L4625" i="7" s="1"/>
  <c r="R4624" i="7"/>
  <c r="Q4624" i="7"/>
  <c r="P4624" i="7"/>
  <c r="O4624" i="7"/>
  <c r="N4624" i="7"/>
  <c r="M4624" i="7"/>
  <c r="K4624" i="7"/>
  <c r="L4624" i="7" s="1"/>
  <c r="Q4623" i="7"/>
  <c r="R4623" i="7" s="1"/>
  <c r="P4623" i="7"/>
  <c r="O4623" i="7"/>
  <c r="N4623" i="7"/>
  <c r="M4623" i="7"/>
  <c r="K4623" i="7"/>
  <c r="L4623" i="7" s="1"/>
  <c r="R4622" i="7"/>
  <c r="Q4622" i="7"/>
  <c r="P4622" i="7"/>
  <c r="O4622" i="7"/>
  <c r="N4622" i="7"/>
  <c r="M4622" i="7"/>
  <c r="K4622" i="7"/>
  <c r="L4622" i="7" s="1"/>
  <c r="R4621" i="7"/>
  <c r="Q4621" i="7"/>
  <c r="P4621" i="7"/>
  <c r="O4621" i="7"/>
  <c r="N4621" i="7"/>
  <c r="M4621" i="7"/>
  <c r="K4621" i="7"/>
  <c r="L4621" i="7" s="1"/>
  <c r="Q4620" i="7"/>
  <c r="R4620" i="7" s="1"/>
  <c r="P4620" i="7"/>
  <c r="O4620" i="7"/>
  <c r="N4620" i="7"/>
  <c r="M4620" i="7"/>
  <c r="K4620" i="7"/>
  <c r="L4620" i="7" s="1"/>
  <c r="R4619" i="7"/>
  <c r="Q4619" i="7"/>
  <c r="P4619" i="7"/>
  <c r="O4619" i="7"/>
  <c r="N4619" i="7"/>
  <c r="M4619" i="7"/>
  <c r="K4619" i="7"/>
  <c r="L4619" i="7" s="1"/>
  <c r="R4618" i="7"/>
  <c r="Q4618" i="7"/>
  <c r="P4618" i="7"/>
  <c r="O4618" i="7"/>
  <c r="N4618" i="7"/>
  <c r="M4618" i="7"/>
  <c r="K4618" i="7"/>
  <c r="L4618" i="7" s="1"/>
  <c r="R4617" i="7"/>
  <c r="Q4617" i="7"/>
  <c r="P4617" i="7"/>
  <c r="O4617" i="7"/>
  <c r="N4617" i="7"/>
  <c r="M4617" i="7"/>
  <c r="K4617" i="7"/>
  <c r="L4617" i="7" s="1"/>
  <c r="Q4616" i="7"/>
  <c r="R4616" i="7" s="1"/>
  <c r="P4616" i="7"/>
  <c r="O4616" i="7"/>
  <c r="N4616" i="7"/>
  <c r="M4616" i="7"/>
  <c r="K4616" i="7"/>
  <c r="L4616" i="7" s="1"/>
  <c r="Q4615" i="7"/>
  <c r="R4615" i="7" s="1"/>
  <c r="P4615" i="7"/>
  <c r="O4615" i="7"/>
  <c r="N4615" i="7"/>
  <c r="M4615" i="7"/>
  <c r="K4615" i="7"/>
  <c r="L4615" i="7" s="1"/>
  <c r="R4614" i="7"/>
  <c r="Q4614" i="7"/>
  <c r="P4614" i="7"/>
  <c r="O4614" i="7"/>
  <c r="N4614" i="7"/>
  <c r="M4614" i="7"/>
  <c r="K4614" i="7"/>
  <c r="L4614" i="7" s="1"/>
  <c r="R4613" i="7"/>
  <c r="Q4613" i="7"/>
  <c r="P4613" i="7"/>
  <c r="O4613" i="7"/>
  <c r="N4613" i="7"/>
  <c r="M4613" i="7"/>
  <c r="K4613" i="7"/>
  <c r="L4613" i="7" s="1"/>
  <c r="Q4612" i="7"/>
  <c r="R4612" i="7" s="1"/>
  <c r="P4612" i="7"/>
  <c r="O4612" i="7"/>
  <c r="N4612" i="7"/>
  <c r="M4612" i="7"/>
  <c r="K4612" i="7"/>
  <c r="L4612" i="7" s="1"/>
  <c r="R4611" i="7"/>
  <c r="Q4611" i="7"/>
  <c r="P4611" i="7"/>
  <c r="O4611" i="7"/>
  <c r="N4611" i="7"/>
  <c r="M4611" i="7"/>
  <c r="K4611" i="7"/>
  <c r="L4611" i="7" s="1"/>
  <c r="R4610" i="7"/>
  <c r="Q4610" i="7"/>
  <c r="P4610" i="7"/>
  <c r="O4610" i="7"/>
  <c r="N4610" i="7"/>
  <c r="M4610" i="7"/>
  <c r="K4610" i="7"/>
  <c r="L4610" i="7" s="1"/>
  <c r="R4609" i="7"/>
  <c r="Q4609" i="7"/>
  <c r="P4609" i="7"/>
  <c r="O4609" i="7"/>
  <c r="N4609" i="7"/>
  <c r="M4609" i="7"/>
  <c r="K4609" i="7"/>
  <c r="L4609" i="7" s="1"/>
  <c r="Q4608" i="7"/>
  <c r="R4608" i="7" s="1"/>
  <c r="P4608" i="7"/>
  <c r="O4608" i="7"/>
  <c r="N4608" i="7"/>
  <c r="M4608" i="7"/>
  <c r="K4608" i="7"/>
  <c r="L4608" i="7" s="1"/>
  <c r="Q4607" i="7"/>
  <c r="R4607" i="7" s="1"/>
  <c r="P4607" i="7"/>
  <c r="O4607" i="7"/>
  <c r="N4607" i="7"/>
  <c r="M4607" i="7"/>
  <c r="K4607" i="7"/>
  <c r="L4607" i="7" s="1"/>
  <c r="R4606" i="7"/>
  <c r="Q4606" i="7"/>
  <c r="P4606" i="7"/>
  <c r="O4606" i="7"/>
  <c r="N4606" i="7"/>
  <c r="M4606" i="7"/>
  <c r="K4606" i="7"/>
  <c r="L4606" i="7" s="1"/>
  <c r="R4605" i="7"/>
  <c r="Q4605" i="7"/>
  <c r="P4605" i="7"/>
  <c r="O4605" i="7"/>
  <c r="N4605" i="7"/>
  <c r="M4605" i="7"/>
  <c r="K4605" i="7"/>
  <c r="L4605" i="7" s="1"/>
  <c r="Q4604" i="7"/>
  <c r="R4604" i="7" s="1"/>
  <c r="P4604" i="7"/>
  <c r="O4604" i="7"/>
  <c r="N4604" i="7"/>
  <c r="M4604" i="7"/>
  <c r="K4604" i="7"/>
  <c r="L4604" i="7" s="1"/>
  <c r="R4603" i="7"/>
  <c r="Q4603" i="7"/>
  <c r="P4603" i="7"/>
  <c r="O4603" i="7"/>
  <c r="N4603" i="7"/>
  <c r="M4603" i="7"/>
  <c r="K4603" i="7"/>
  <c r="L4603" i="7" s="1"/>
  <c r="R4602" i="7"/>
  <c r="Q4602" i="7"/>
  <c r="P4602" i="7"/>
  <c r="O4602" i="7"/>
  <c r="N4602" i="7"/>
  <c r="M4602" i="7"/>
  <c r="K4602" i="7"/>
  <c r="L4602" i="7" s="1"/>
  <c r="R4601" i="7"/>
  <c r="Q4601" i="7"/>
  <c r="P4601" i="7"/>
  <c r="O4601" i="7"/>
  <c r="N4601" i="7"/>
  <c r="M4601" i="7"/>
  <c r="K4601" i="7"/>
  <c r="L4601" i="7" s="1"/>
  <c r="R4600" i="7"/>
  <c r="Q4600" i="7"/>
  <c r="P4600" i="7"/>
  <c r="O4600" i="7"/>
  <c r="N4600" i="7"/>
  <c r="M4600" i="7"/>
  <c r="K4600" i="7"/>
  <c r="L4600" i="7" s="1"/>
  <c r="Q4599" i="7"/>
  <c r="R4599" i="7" s="1"/>
  <c r="P4599" i="7"/>
  <c r="O4599" i="7"/>
  <c r="N4599" i="7"/>
  <c r="M4599" i="7"/>
  <c r="K4599" i="7"/>
  <c r="L4599" i="7" s="1"/>
  <c r="R4598" i="7"/>
  <c r="Q4598" i="7"/>
  <c r="P4598" i="7"/>
  <c r="O4598" i="7"/>
  <c r="N4598" i="7"/>
  <c r="M4598" i="7"/>
  <c r="K4598" i="7"/>
  <c r="L4598" i="7" s="1"/>
  <c r="R4597" i="7"/>
  <c r="Q4597" i="7"/>
  <c r="P4597" i="7"/>
  <c r="O4597" i="7"/>
  <c r="N4597" i="7"/>
  <c r="M4597" i="7"/>
  <c r="K4597" i="7"/>
  <c r="L4597" i="7" s="1"/>
  <c r="Q4596" i="7"/>
  <c r="R4596" i="7" s="1"/>
  <c r="P4596" i="7"/>
  <c r="O4596" i="7"/>
  <c r="N4596" i="7"/>
  <c r="M4596" i="7"/>
  <c r="K4596" i="7"/>
  <c r="L4596" i="7" s="1"/>
  <c r="R4595" i="7"/>
  <c r="Q4595" i="7"/>
  <c r="P4595" i="7"/>
  <c r="O4595" i="7"/>
  <c r="N4595" i="7"/>
  <c r="M4595" i="7"/>
  <c r="K4595" i="7"/>
  <c r="L4595" i="7" s="1"/>
  <c r="R4594" i="7"/>
  <c r="Q4594" i="7"/>
  <c r="P4594" i="7"/>
  <c r="O4594" i="7"/>
  <c r="N4594" i="7"/>
  <c r="M4594" i="7"/>
  <c r="K4594" i="7"/>
  <c r="L4594" i="7" s="1"/>
  <c r="R4593" i="7"/>
  <c r="Q4593" i="7"/>
  <c r="P4593" i="7"/>
  <c r="O4593" i="7"/>
  <c r="N4593" i="7"/>
  <c r="M4593" i="7"/>
  <c r="K4593" i="7"/>
  <c r="L4593" i="7" s="1"/>
  <c r="R4592" i="7"/>
  <c r="Q4592" i="7"/>
  <c r="P4592" i="7"/>
  <c r="O4592" i="7"/>
  <c r="N4592" i="7"/>
  <c r="M4592" i="7"/>
  <c r="K4592" i="7"/>
  <c r="L4592" i="7" s="1"/>
  <c r="Q4591" i="7"/>
  <c r="R4591" i="7" s="1"/>
  <c r="P4591" i="7"/>
  <c r="O4591" i="7"/>
  <c r="N4591" i="7"/>
  <c r="M4591" i="7"/>
  <c r="K4591" i="7"/>
  <c r="L4591" i="7" s="1"/>
  <c r="R4590" i="7"/>
  <c r="Q4590" i="7"/>
  <c r="P4590" i="7"/>
  <c r="O4590" i="7"/>
  <c r="N4590" i="7"/>
  <c r="M4590" i="7"/>
  <c r="K4590" i="7"/>
  <c r="L4590" i="7" s="1"/>
  <c r="R4589" i="7"/>
  <c r="Q4589" i="7"/>
  <c r="P4589" i="7"/>
  <c r="O4589" i="7"/>
  <c r="N4589" i="7"/>
  <c r="M4589" i="7"/>
  <c r="K4589" i="7"/>
  <c r="L4589" i="7" s="1"/>
  <c r="Q4588" i="7"/>
  <c r="R4588" i="7" s="1"/>
  <c r="P4588" i="7"/>
  <c r="O4588" i="7"/>
  <c r="N4588" i="7"/>
  <c r="M4588" i="7"/>
  <c r="K4588" i="7"/>
  <c r="L4588" i="7" s="1"/>
  <c r="R4587" i="7"/>
  <c r="Q4587" i="7"/>
  <c r="P4587" i="7"/>
  <c r="O4587" i="7"/>
  <c r="N4587" i="7"/>
  <c r="M4587" i="7"/>
  <c r="K4587" i="7"/>
  <c r="L4587" i="7" s="1"/>
  <c r="R4586" i="7"/>
  <c r="Q4586" i="7"/>
  <c r="P4586" i="7"/>
  <c r="O4586" i="7"/>
  <c r="N4586" i="7"/>
  <c r="M4586" i="7"/>
  <c r="K4586" i="7"/>
  <c r="L4586" i="7" s="1"/>
  <c r="R4585" i="7"/>
  <c r="Q4585" i="7"/>
  <c r="P4585" i="7"/>
  <c r="O4585" i="7"/>
  <c r="N4585" i="7"/>
  <c r="M4585" i="7"/>
  <c r="K4585" i="7"/>
  <c r="L4585" i="7" s="1"/>
  <c r="Q4584" i="7"/>
  <c r="R4584" i="7" s="1"/>
  <c r="P4584" i="7"/>
  <c r="O4584" i="7"/>
  <c r="N4584" i="7"/>
  <c r="M4584" i="7"/>
  <c r="K4584" i="7"/>
  <c r="L4584" i="7" s="1"/>
  <c r="Q4583" i="7"/>
  <c r="R4583" i="7" s="1"/>
  <c r="P4583" i="7"/>
  <c r="O4583" i="7"/>
  <c r="N4583" i="7"/>
  <c r="M4583" i="7"/>
  <c r="K4583" i="7"/>
  <c r="L4583" i="7" s="1"/>
  <c r="R4582" i="7"/>
  <c r="Q4582" i="7"/>
  <c r="P4582" i="7"/>
  <c r="O4582" i="7"/>
  <c r="N4582" i="7"/>
  <c r="M4582" i="7"/>
  <c r="K4582" i="7"/>
  <c r="L4582" i="7" s="1"/>
  <c r="R4581" i="7"/>
  <c r="Q4581" i="7"/>
  <c r="P4581" i="7"/>
  <c r="O4581" i="7"/>
  <c r="N4581" i="7"/>
  <c r="M4581" i="7"/>
  <c r="K4581" i="7"/>
  <c r="L4581" i="7" s="1"/>
  <c r="Q4580" i="7"/>
  <c r="R4580" i="7" s="1"/>
  <c r="P4580" i="7"/>
  <c r="O4580" i="7"/>
  <c r="N4580" i="7"/>
  <c r="M4580" i="7"/>
  <c r="K4580" i="7"/>
  <c r="L4580" i="7" s="1"/>
  <c r="R4579" i="7"/>
  <c r="Q4579" i="7"/>
  <c r="P4579" i="7"/>
  <c r="O4579" i="7"/>
  <c r="N4579" i="7"/>
  <c r="M4579" i="7"/>
  <c r="K4579" i="7"/>
  <c r="L4579" i="7" s="1"/>
  <c r="R4578" i="7"/>
  <c r="Q4578" i="7"/>
  <c r="P4578" i="7"/>
  <c r="O4578" i="7"/>
  <c r="N4578" i="7"/>
  <c r="M4578" i="7"/>
  <c r="K4578" i="7"/>
  <c r="L4578" i="7" s="1"/>
  <c r="R4577" i="7"/>
  <c r="Q4577" i="7"/>
  <c r="P4577" i="7"/>
  <c r="O4577" i="7"/>
  <c r="N4577" i="7"/>
  <c r="M4577" i="7"/>
  <c r="K4577" i="7"/>
  <c r="L4577" i="7" s="1"/>
  <c r="Q4576" i="7"/>
  <c r="R4576" i="7" s="1"/>
  <c r="P4576" i="7"/>
  <c r="O4576" i="7"/>
  <c r="N4576" i="7"/>
  <c r="M4576" i="7"/>
  <c r="K4576" i="7"/>
  <c r="L4576" i="7" s="1"/>
  <c r="Q4575" i="7"/>
  <c r="R4575" i="7" s="1"/>
  <c r="P4575" i="7"/>
  <c r="O4575" i="7"/>
  <c r="N4575" i="7"/>
  <c r="M4575" i="7"/>
  <c r="K4575" i="7"/>
  <c r="L4575" i="7" s="1"/>
  <c r="Q4574" i="7"/>
  <c r="R4574" i="7" s="1"/>
  <c r="P4574" i="7"/>
  <c r="O4574" i="7"/>
  <c r="N4574" i="7"/>
  <c r="M4574" i="7"/>
  <c r="K4574" i="7"/>
  <c r="L4574" i="7" s="1"/>
  <c r="Q4573" i="7"/>
  <c r="R4573" i="7" s="1"/>
  <c r="P4573" i="7"/>
  <c r="O4573" i="7"/>
  <c r="N4573" i="7"/>
  <c r="M4573" i="7"/>
  <c r="K4573" i="7"/>
  <c r="L4573" i="7" s="1"/>
  <c r="Q4572" i="7"/>
  <c r="R4572" i="7" s="1"/>
  <c r="P4572" i="7"/>
  <c r="O4572" i="7"/>
  <c r="N4572" i="7"/>
  <c r="M4572" i="7"/>
  <c r="K4572" i="7"/>
  <c r="L4572" i="7" s="1"/>
  <c r="Q4571" i="7"/>
  <c r="R4571" i="7" s="1"/>
  <c r="P4571" i="7"/>
  <c r="O4571" i="7"/>
  <c r="N4571" i="7"/>
  <c r="M4571" i="7"/>
  <c r="K4571" i="7"/>
  <c r="L4571" i="7" s="1"/>
  <c r="Q4570" i="7"/>
  <c r="R4570" i="7" s="1"/>
  <c r="P4570" i="7"/>
  <c r="O4570" i="7"/>
  <c r="N4570" i="7"/>
  <c r="M4570" i="7"/>
  <c r="K4570" i="7"/>
  <c r="L4570" i="7" s="1"/>
  <c r="Q4569" i="7"/>
  <c r="R4569" i="7" s="1"/>
  <c r="P4569" i="7"/>
  <c r="O4569" i="7"/>
  <c r="N4569" i="7"/>
  <c r="M4569" i="7"/>
  <c r="K4569" i="7"/>
  <c r="L4569" i="7" s="1"/>
  <c r="Q4568" i="7"/>
  <c r="R4568" i="7" s="1"/>
  <c r="P4568" i="7"/>
  <c r="O4568" i="7"/>
  <c r="N4568" i="7"/>
  <c r="M4568" i="7"/>
  <c r="K4568" i="7"/>
  <c r="L4568" i="7" s="1"/>
  <c r="Q4567" i="7"/>
  <c r="R4567" i="7" s="1"/>
  <c r="P4567" i="7"/>
  <c r="O4567" i="7"/>
  <c r="N4567" i="7"/>
  <c r="M4567" i="7"/>
  <c r="K4567" i="7"/>
  <c r="L4567" i="7" s="1"/>
  <c r="Q4566" i="7"/>
  <c r="R4566" i="7" s="1"/>
  <c r="P4566" i="7"/>
  <c r="O4566" i="7"/>
  <c r="N4566" i="7"/>
  <c r="M4566" i="7"/>
  <c r="K4566" i="7"/>
  <c r="L4566" i="7" s="1"/>
  <c r="Q4565" i="7"/>
  <c r="R4565" i="7" s="1"/>
  <c r="P4565" i="7"/>
  <c r="O4565" i="7"/>
  <c r="N4565" i="7"/>
  <c r="M4565" i="7"/>
  <c r="K4565" i="7"/>
  <c r="L4565" i="7" s="1"/>
  <c r="Q4564" i="7"/>
  <c r="R4564" i="7" s="1"/>
  <c r="P4564" i="7"/>
  <c r="O4564" i="7"/>
  <c r="N4564" i="7"/>
  <c r="M4564" i="7"/>
  <c r="K4564" i="7"/>
  <c r="L4564" i="7" s="1"/>
  <c r="Q4563" i="7"/>
  <c r="R4563" i="7" s="1"/>
  <c r="P4563" i="7"/>
  <c r="O4563" i="7"/>
  <c r="N4563" i="7"/>
  <c r="M4563" i="7"/>
  <c r="K4563" i="7"/>
  <c r="L4563" i="7" s="1"/>
  <c r="Q4562" i="7"/>
  <c r="R4562" i="7" s="1"/>
  <c r="P4562" i="7"/>
  <c r="O4562" i="7"/>
  <c r="N4562" i="7"/>
  <c r="M4562" i="7"/>
  <c r="K4562" i="7"/>
  <c r="L4562" i="7" s="1"/>
  <c r="Q4561" i="7"/>
  <c r="R4561" i="7" s="1"/>
  <c r="P4561" i="7"/>
  <c r="O4561" i="7"/>
  <c r="N4561" i="7"/>
  <c r="M4561" i="7"/>
  <c r="K4561" i="7"/>
  <c r="L4561" i="7" s="1"/>
  <c r="Q4560" i="7"/>
  <c r="R4560" i="7" s="1"/>
  <c r="P4560" i="7"/>
  <c r="O4560" i="7"/>
  <c r="N4560" i="7"/>
  <c r="M4560" i="7"/>
  <c r="K4560" i="7"/>
  <c r="L4560" i="7" s="1"/>
  <c r="Q4559" i="7"/>
  <c r="R4559" i="7" s="1"/>
  <c r="P4559" i="7"/>
  <c r="O4559" i="7"/>
  <c r="N4559" i="7"/>
  <c r="M4559" i="7"/>
  <c r="K4559" i="7"/>
  <c r="L4559" i="7" s="1"/>
  <c r="Q4558" i="7"/>
  <c r="R4558" i="7" s="1"/>
  <c r="P4558" i="7"/>
  <c r="O4558" i="7"/>
  <c r="N4558" i="7"/>
  <c r="M4558" i="7"/>
  <c r="K4558" i="7"/>
  <c r="L4558" i="7" s="1"/>
  <c r="Q4557" i="7"/>
  <c r="R4557" i="7" s="1"/>
  <c r="P4557" i="7"/>
  <c r="O4557" i="7"/>
  <c r="N4557" i="7"/>
  <c r="M4557" i="7"/>
  <c r="K4557" i="7"/>
  <c r="L4557" i="7" s="1"/>
  <c r="Q4556" i="7"/>
  <c r="R4556" i="7" s="1"/>
  <c r="P4556" i="7"/>
  <c r="O4556" i="7"/>
  <c r="N4556" i="7"/>
  <c r="M4556" i="7"/>
  <c r="K4556" i="7"/>
  <c r="L4556" i="7" s="1"/>
  <c r="K4555" i="7"/>
  <c r="L4555" i="7" s="1"/>
  <c r="S4554" i="7"/>
  <c r="T4554" i="7" s="1"/>
  <c r="R4554" i="7"/>
  <c r="P4554" i="7"/>
  <c r="O4554" i="7"/>
  <c r="N4554" i="7"/>
  <c r="M4554" i="7"/>
  <c r="L4554" i="7"/>
  <c r="K4554" i="7"/>
  <c r="S4553" i="7"/>
  <c r="T4553" i="7" s="1"/>
  <c r="R4553" i="7"/>
  <c r="O4553" i="7"/>
  <c r="P4553" i="7" s="1"/>
  <c r="M4553" i="7"/>
  <c r="N4553" i="7" s="1"/>
  <c r="L4553" i="7"/>
  <c r="K4553" i="7"/>
  <c r="T4552" i="7"/>
  <c r="S4552" i="7"/>
  <c r="R4552" i="7"/>
  <c r="P4552" i="7"/>
  <c r="O4552" i="7"/>
  <c r="N4552" i="7"/>
  <c r="M4552" i="7"/>
  <c r="K4552" i="7"/>
  <c r="L4552" i="7" s="1"/>
  <c r="T4551" i="7"/>
  <c r="S4551" i="7"/>
  <c r="R4551" i="7"/>
  <c r="O4551" i="7"/>
  <c r="P4551" i="7" s="1"/>
  <c r="N4551" i="7"/>
  <c r="M4551" i="7"/>
  <c r="L4551" i="7"/>
  <c r="K4551" i="7"/>
  <c r="S4550" i="7"/>
  <c r="T4550" i="7" s="1"/>
  <c r="R4550" i="7"/>
  <c r="P4550" i="7"/>
  <c r="O4550" i="7"/>
  <c r="M4550" i="7"/>
  <c r="N4550" i="7" s="1"/>
  <c r="L4550" i="7"/>
  <c r="K4550" i="7"/>
  <c r="T4549" i="7"/>
  <c r="S4549" i="7"/>
  <c r="R4549" i="7"/>
  <c r="P4549" i="7"/>
  <c r="O4549" i="7"/>
  <c r="N4549" i="7"/>
  <c r="M4549" i="7"/>
  <c r="K4549" i="7"/>
  <c r="L4549" i="7" s="1"/>
  <c r="S4548" i="7"/>
  <c r="T4548" i="7" s="1"/>
  <c r="R4548" i="7"/>
  <c r="O4548" i="7"/>
  <c r="P4548" i="7" s="1"/>
  <c r="N4548" i="7"/>
  <c r="M4548" i="7"/>
  <c r="L4548" i="7"/>
  <c r="K4548" i="7"/>
  <c r="S4547" i="7"/>
  <c r="T4547" i="7" s="1"/>
  <c r="R4547" i="7"/>
  <c r="P4547" i="7"/>
  <c r="O4547" i="7"/>
  <c r="M4547" i="7"/>
  <c r="N4547" i="7" s="1"/>
  <c r="K4547" i="7"/>
  <c r="L4547" i="7" s="1"/>
  <c r="T4546" i="7"/>
  <c r="S4546" i="7"/>
  <c r="R4546" i="7"/>
  <c r="P4546" i="7"/>
  <c r="O4546" i="7"/>
  <c r="N4546" i="7"/>
  <c r="M4546" i="7"/>
  <c r="L4546" i="7"/>
  <c r="K4546" i="7"/>
  <c r="S4545" i="7"/>
  <c r="T4545" i="7" s="1"/>
  <c r="R4545" i="7"/>
  <c r="O4545" i="7"/>
  <c r="P4545" i="7" s="1"/>
  <c r="M4545" i="7"/>
  <c r="N4545" i="7" s="1"/>
  <c r="L4545" i="7"/>
  <c r="K4545" i="7"/>
  <c r="T4544" i="7"/>
  <c r="S4544" i="7"/>
  <c r="R4544" i="7"/>
  <c r="P4544" i="7"/>
  <c r="O4544" i="7"/>
  <c r="N4544" i="7"/>
  <c r="M4544" i="7"/>
  <c r="K4544" i="7"/>
  <c r="L4544" i="7" s="1"/>
  <c r="T4543" i="7"/>
  <c r="S4543" i="7"/>
  <c r="R4543" i="7"/>
  <c r="O4543" i="7"/>
  <c r="P4543" i="7" s="1"/>
  <c r="N4543" i="7"/>
  <c r="M4543" i="7"/>
  <c r="L4543" i="7"/>
  <c r="K4543" i="7"/>
  <c r="S4542" i="7"/>
  <c r="T4542" i="7" s="1"/>
  <c r="R4542" i="7"/>
  <c r="P4542" i="7"/>
  <c r="O4542" i="7"/>
  <c r="M4542" i="7"/>
  <c r="N4542" i="7" s="1"/>
  <c r="L4542" i="7"/>
  <c r="K4542" i="7"/>
  <c r="T4541" i="7"/>
  <c r="S4541" i="7"/>
  <c r="R4541" i="7"/>
  <c r="P4541" i="7"/>
  <c r="O4541" i="7"/>
  <c r="N4541" i="7"/>
  <c r="M4541" i="7"/>
  <c r="K4541" i="7"/>
  <c r="L4541" i="7" s="1"/>
  <c r="S4540" i="7"/>
  <c r="T4540" i="7" s="1"/>
  <c r="R4540" i="7"/>
  <c r="O4540" i="7"/>
  <c r="P4540" i="7" s="1"/>
  <c r="N4540" i="7"/>
  <c r="M4540" i="7"/>
  <c r="L4540" i="7"/>
  <c r="K4540" i="7"/>
  <c r="T4539" i="7"/>
  <c r="S4539" i="7"/>
  <c r="R4539" i="7"/>
  <c r="P4539" i="7"/>
  <c r="O4539" i="7"/>
  <c r="M4539" i="7"/>
  <c r="N4539" i="7" s="1"/>
  <c r="K4539" i="7"/>
  <c r="L4539" i="7" s="1"/>
  <c r="S4538" i="7"/>
  <c r="T4538" i="7" s="1"/>
  <c r="R4538" i="7"/>
  <c r="P4538" i="7"/>
  <c r="O4538" i="7"/>
  <c r="N4538" i="7"/>
  <c r="M4538" i="7"/>
  <c r="L4538" i="7"/>
  <c r="K4538" i="7"/>
  <c r="S4537" i="7"/>
  <c r="T4537" i="7" s="1"/>
  <c r="R4537" i="7"/>
  <c r="O4537" i="7"/>
  <c r="P4537" i="7" s="1"/>
  <c r="M4537" i="7"/>
  <c r="N4537" i="7" s="1"/>
  <c r="L4537" i="7"/>
  <c r="K4537" i="7"/>
  <c r="T4536" i="7"/>
  <c r="S4536" i="7"/>
  <c r="R4536" i="7"/>
  <c r="P4536" i="7"/>
  <c r="O4536" i="7"/>
  <c r="N4536" i="7"/>
  <c r="M4536" i="7"/>
  <c r="K4536" i="7"/>
  <c r="L4536" i="7" s="1"/>
  <c r="T4535" i="7"/>
  <c r="S4535" i="7"/>
  <c r="R4535" i="7"/>
  <c r="O4535" i="7"/>
  <c r="P4535" i="7" s="1"/>
  <c r="N4535" i="7"/>
  <c r="M4535" i="7"/>
  <c r="L4535" i="7"/>
  <c r="K4535" i="7"/>
  <c r="S4534" i="7"/>
  <c r="T4534" i="7" s="1"/>
  <c r="R4534" i="7"/>
  <c r="P4534" i="7"/>
  <c r="O4534" i="7"/>
  <c r="M4534" i="7"/>
  <c r="N4534" i="7" s="1"/>
  <c r="L4534" i="7"/>
  <c r="K4534" i="7"/>
  <c r="T4533" i="7"/>
  <c r="S4533" i="7"/>
  <c r="R4533" i="7"/>
  <c r="P4533" i="7"/>
  <c r="O4533" i="7"/>
  <c r="N4533" i="7"/>
  <c r="M4533" i="7"/>
  <c r="K4533" i="7"/>
  <c r="L4533" i="7" s="1"/>
  <c r="Q4532" i="7"/>
  <c r="R4532" i="7" s="1"/>
  <c r="P4532" i="7"/>
  <c r="O4532" i="7"/>
  <c r="N4532" i="7"/>
  <c r="M4532" i="7"/>
  <c r="K4532" i="7"/>
  <c r="L4532" i="7" s="1"/>
  <c r="Q4531" i="7"/>
  <c r="R4531" i="7" s="1"/>
  <c r="P4531" i="7"/>
  <c r="O4531" i="7"/>
  <c r="N4531" i="7"/>
  <c r="M4531" i="7"/>
  <c r="K4531" i="7"/>
  <c r="L4531" i="7" s="1"/>
  <c r="Q4530" i="7"/>
  <c r="R4530" i="7" s="1"/>
  <c r="P4530" i="7"/>
  <c r="O4530" i="7"/>
  <c r="N4530" i="7"/>
  <c r="M4530" i="7"/>
  <c r="K4530" i="7"/>
  <c r="L4530" i="7" s="1"/>
  <c r="Q4529" i="7"/>
  <c r="R4529" i="7" s="1"/>
  <c r="P4529" i="7"/>
  <c r="O4529" i="7"/>
  <c r="N4529" i="7"/>
  <c r="M4529" i="7"/>
  <c r="K4529" i="7"/>
  <c r="L4529" i="7" s="1"/>
  <c r="Q4528" i="7"/>
  <c r="R4528" i="7" s="1"/>
  <c r="P4528" i="7"/>
  <c r="O4528" i="7"/>
  <c r="N4528" i="7"/>
  <c r="M4528" i="7"/>
  <c r="K4528" i="7"/>
  <c r="L4528" i="7" s="1"/>
  <c r="Q4527" i="7"/>
  <c r="R4527" i="7" s="1"/>
  <c r="P4527" i="7"/>
  <c r="O4527" i="7"/>
  <c r="N4527" i="7"/>
  <c r="M4527" i="7"/>
  <c r="K4527" i="7"/>
  <c r="L4527" i="7" s="1"/>
  <c r="Q4526" i="7"/>
  <c r="R4526" i="7" s="1"/>
  <c r="P4526" i="7"/>
  <c r="O4526" i="7"/>
  <c r="N4526" i="7"/>
  <c r="M4526" i="7"/>
  <c r="K4526" i="7"/>
  <c r="L4526" i="7" s="1"/>
  <c r="Q4525" i="7"/>
  <c r="R4525" i="7" s="1"/>
  <c r="P4525" i="7"/>
  <c r="O4525" i="7"/>
  <c r="N4525" i="7"/>
  <c r="M4525" i="7"/>
  <c r="K4525" i="7"/>
  <c r="L4525" i="7" s="1"/>
  <c r="Q4524" i="7"/>
  <c r="R4524" i="7" s="1"/>
  <c r="P4524" i="7"/>
  <c r="O4524" i="7"/>
  <c r="N4524" i="7"/>
  <c r="M4524" i="7"/>
  <c r="K4524" i="7"/>
  <c r="L4524" i="7" s="1"/>
  <c r="Q4523" i="7"/>
  <c r="R4523" i="7" s="1"/>
  <c r="P4523" i="7"/>
  <c r="O4523" i="7"/>
  <c r="N4523" i="7"/>
  <c r="M4523" i="7"/>
  <c r="K4523" i="7"/>
  <c r="L4523" i="7" s="1"/>
  <c r="Q4522" i="7"/>
  <c r="R4522" i="7" s="1"/>
  <c r="P4522" i="7"/>
  <c r="O4522" i="7"/>
  <c r="N4522" i="7"/>
  <c r="M4522" i="7"/>
  <c r="K4522" i="7"/>
  <c r="L4522" i="7" s="1"/>
  <c r="Q4521" i="7"/>
  <c r="R4521" i="7" s="1"/>
  <c r="P4521" i="7"/>
  <c r="O4521" i="7"/>
  <c r="N4521" i="7"/>
  <c r="M4521" i="7"/>
  <c r="K4521" i="7"/>
  <c r="L4521" i="7" s="1"/>
  <c r="Q4520" i="7"/>
  <c r="R4520" i="7" s="1"/>
  <c r="P4520" i="7"/>
  <c r="O4520" i="7"/>
  <c r="N4520" i="7"/>
  <c r="M4520" i="7"/>
  <c r="K4520" i="7"/>
  <c r="L4520" i="7" s="1"/>
  <c r="Q4519" i="7"/>
  <c r="R4519" i="7" s="1"/>
  <c r="P4519" i="7"/>
  <c r="O4519" i="7"/>
  <c r="N4519" i="7"/>
  <c r="M4519" i="7"/>
  <c r="K4519" i="7"/>
  <c r="L4519" i="7" s="1"/>
  <c r="Q4518" i="7"/>
  <c r="R4518" i="7" s="1"/>
  <c r="P4518" i="7"/>
  <c r="O4518" i="7"/>
  <c r="N4518" i="7"/>
  <c r="M4518" i="7"/>
  <c r="K4518" i="7"/>
  <c r="L4518" i="7" s="1"/>
  <c r="Q4517" i="7"/>
  <c r="R4517" i="7" s="1"/>
  <c r="P4517" i="7"/>
  <c r="O4517" i="7"/>
  <c r="N4517" i="7"/>
  <c r="M4517" i="7"/>
  <c r="K4517" i="7"/>
  <c r="L4517" i="7" s="1"/>
  <c r="Q4516" i="7"/>
  <c r="R4516" i="7" s="1"/>
  <c r="P4516" i="7"/>
  <c r="O4516" i="7"/>
  <c r="N4516" i="7"/>
  <c r="M4516" i="7"/>
  <c r="K4516" i="7"/>
  <c r="L4516" i="7" s="1"/>
  <c r="Q4515" i="7"/>
  <c r="R4515" i="7" s="1"/>
  <c r="P4515" i="7"/>
  <c r="O4515" i="7"/>
  <c r="N4515" i="7"/>
  <c r="M4515" i="7"/>
  <c r="K4515" i="7"/>
  <c r="L4515" i="7" s="1"/>
  <c r="Q4514" i="7"/>
  <c r="R4514" i="7" s="1"/>
  <c r="P4514" i="7"/>
  <c r="O4514" i="7"/>
  <c r="N4514" i="7"/>
  <c r="M4514" i="7"/>
  <c r="K4514" i="7"/>
  <c r="L4514" i="7" s="1"/>
  <c r="Q4513" i="7"/>
  <c r="R4513" i="7" s="1"/>
  <c r="P4513" i="7"/>
  <c r="O4513" i="7"/>
  <c r="N4513" i="7"/>
  <c r="M4513" i="7"/>
  <c r="K4513" i="7"/>
  <c r="L4513" i="7" s="1"/>
  <c r="Q4512" i="7"/>
  <c r="R4512" i="7" s="1"/>
  <c r="P4512" i="7"/>
  <c r="O4512" i="7"/>
  <c r="N4512" i="7"/>
  <c r="M4512" i="7"/>
  <c r="K4512" i="7"/>
  <c r="L4512" i="7" s="1"/>
  <c r="Q4511" i="7"/>
  <c r="R4511" i="7" s="1"/>
  <c r="P4511" i="7"/>
  <c r="O4511" i="7"/>
  <c r="N4511" i="7"/>
  <c r="M4511" i="7"/>
  <c r="K4511" i="7"/>
  <c r="L4511" i="7" s="1"/>
  <c r="Q4510" i="7"/>
  <c r="R4510" i="7" s="1"/>
  <c r="P4510" i="7"/>
  <c r="O4510" i="7"/>
  <c r="N4510" i="7"/>
  <c r="M4510" i="7"/>
  <c r="K4510" i="7"/>
  <c r="L4510" i="7" s="1"/>
  <c r="Q4509" i="7"/>
  <c r="R4509" i="7" s="1"/>
  <c r="P4509" i="7"/>
  <c r="O4509" i="7"/>
  <c r="N4509" i="7"/>
  <c r="M4509" i="7"/>
  <c r="K4509" i="7"/>
  <c r="L4509" i="7" s="1"/>
  <c r="Q4508" i="7"/>
  <c r="R4508" i="7" s="1"/>
  <c r="P4508" i="7"/>
  <c r="O4508" i="7"/>
  <c r="N4508" i="7"/>
  <c r="M4508" i="7"/>
  <c r="K4508" i="7"/>
  <c r="L4508" i="7" s="1"/>
  <c r="Q4507" i="7"/>
  <c r="R4507" i="7" s="1"/>
  <c r="P4507" i="7"/>
  <c r="O4507" i="7"/>
  <c r="N4507" i="7"/>
  <c r="M4507" i="7"/>
  <c r="K4507" i="7"/>
  <c r="L4507" i="7" s="1"/>
  <c r="Q4506" i="7"/>
  <c r="R4506" i="7" s="1"/>
  <c r="P4506" i="7"/>
  <c r="O4506" i="7"/>
  <c r="N4506" i="7"/>
  <c r="M4506" i="7"/>
  <c r="K4506" i="7"/>
  <c r="L4506" i="7" s="1"/>
  <c r="Q4505" i="7"/>
  <c r="R4505" i="7" s="1"/>
  <c r="P4505" i="7"/>
  <c r="O4505" i="7"/>
  <c r="N4505" i="7"/>
  <c r="M4505" i="7"/>
  <c r="K4505" i="7"/>
  <c r="L4505" i="7" s="1"/>
  <c r="Q4504" i="7"/>
  <c r="R4504" i="7" s="1"/>
  <c r="P4504" i="7"/>
  <c r="O4504" i="7"/>
  <c r="N4504" i="7"/>
  <c r="M4504" i="7"/>
  <c r="K4504" i="7"/>
  <c r="L4504" i="7" s="1"/>
  <c r="Q4503" i="7"/>
  <c r="R4503" i="7" s="1"/>
  <c r="P4503" i="7"/>
  <c r="O4503" i="7"/>
  <c r="N4503" i="7"/>
  <c r="M4503" i="7"/>
  <c r="K4503" i="7"/>
  <c r="L4503" i="7" s="1"/>
  <c r="Q4502" i="7"/>
  <c r="R4502" i="7" s="1"/>
  <c r="P4502" i="7"/>
  <c r="O4502" i="7"/>
  <c r="N4502" i="7"/>
  <c r="M4502" i="7"/>
  <c r="K4502" i="7"/>
  <c r="L4502" i="7" s="1"/>
  <c r="Q4501" i="7"/>
  <c r="R4501" i="7" s="1"/>
  <c r="P4501" i="7"/>
  <c r="O4501" i="7"/>
  <c r="N4501" i="7"/>
  <c r="M4501" i="7"/>
  <c r="K4501" i="7"/>
  <c r="L4501" i="7" s="1"/>
  <c r="Q4500" i="7"/>
  <c r="R4500" i="7" s="1"/>
  <c r="P4500" i="7"/>
  <c r="O4500" i="7"/>
  <c r="N4500" i="7"/>
  <c r="M4500" i="7"/>
  <c r="K4500" i="7"/>
  <c r="L4500" i="7" s="1"/>
  <c r="Q4499" i="7"/>
  <c r="R4499" i="7" s="1"/>
  <c r="P4499" i="7"/>
  <c r="O4499" i="7"/>
  <c r="N4499" i="7"/>
  <c r="M4499" i="7"/>
  <c r="K4499" i="7"/>
  <c r="L4499" i="7" s="1"/>
  <c r="Q4498" i="7"/>
  <c r="R4498" i="7" s="1"/>
  <c r="P4498" i="7"/>
  <c r="O4498" i="7"/>
  <c r="N4498" i="7"/>
  <c r="M4498" i="7"/>
  <c r="K4498" i="7"/>
  <c r="L4498" i="7" s="1"/>
  <c r="Q4497" i="7"/>
  <c r="R4497" i="7" s="1"/>
  <c r="P4497" i="7"/>
  <c r="O4497" i="7"/>
  <c r="N4497" i="7"/>
  <c r="M4497" i="7"/>
  <c r="K4497" i="7"/>
  <c r="L4497" i="7" s="1"/>
  <c r="Q4496" i="7"/>
  <c r="R4496" i="7" s="1"/>
  <c r="P4496" i="7"/>
  <c r="O4496" i="7"/>
  <c r="N4496" i="7"/>
  <c r="M4496" i="7"/>
  <c r="K4496" i="7"/>
  <c r="L4496" i="7" s="1"/>
  <c r="Q4495" i="7"/>
  <c r="R4495" i="7" s="1"/>
  <c r="P4495" i="7"/>
  <c r="O4495" i="7"/>
  <c r="N4495" i="7"/>
  <c r="M4495" i="7"/>
  <c r="K4495" i="7"/>
  <c r="L4495" i="7" s="1"/>
  <c r="Q4494" i="7"/>
  <c r="R4494" i="7" s="1"/>
  <c r="P4494" i="7"/>
  <c r="O4494" i="7"/>
  <c r="N4494" i="7"/>
  <c r="M4494" i="7"/>
  <c r="K4494" i="7"/>
  <c r="L4494" i="7" s="1"/>
  <c r="Q4493" i="7"/>
  <c r="R4493" i="7" s="1"/>
  <c r="P4493" i="7"/>
  <c r="O4493" i="7"/>
  <c r="N4493" i="7"/>
  <c r="M4493" i="7"/>
  <c r="K4493" i="7"/>
  <c r="L4493" i="7" s="1"/>
  <c r="Q4492" i="7"/>
  <c r="R4492" i="7" s="1"/>
  <c r="P4492" i="7"/>
  <c r="O4492" i="7"/>
  <c r="N4492" i="7"/>
  <c r="M4492" i="7"/>
  <c r="K4492" i="7"/>
  <c r="L4492" i="7" s="1"/>
  <c r="Q4491" i="7"/>
  <c r="R4491" i="7" s="1"/>
  <c r="P4491" i="7"/>
  <c r="O4491" i="7"/>
  <c r="N4491" i="7"/>
  <c r="M4491" i="7"/>
  <c r="K4491" i="7"/>
  <c r="L4491" i="7" s="1"/>
  <c r="Q4490" i="7"/>
  <c r="R4490" i="7" s="1"/>
  <c r="P4490" i="7"/>
  <c r="O4490" i="7"/>
  <c r="N4490" i="7"/>
  <c r="M4490" i="7"/>
  <c r="K4490" i="7"/>
  <c r="L4490" i="7" s="1"/>
  <c r="Q4489" i="7"/>
  <c r="R4489" i="7" s="1"/>
  <c r="P4489" i="7"/>
  <c r="O4489" i="7"/>
  <c r="N4489" i="7"/>
  <c r="M4489" i="7"/>
  <c r="K4489" i="7"/>
  <c r="L4489" i="7" s="1"/>
  <c r="Q4488" i="7"/>
  <c r="R4488" i="7" s="1"/>
  <c r="P4488" i="7"/>
  <c r="O4488" i="7"/>
  <c r="N4488" i="7"/>
  <c r="M4488" i="7"/>
  <c r="K4488" i="7"/>
  <c r="L4488" i="7" s="1"/>
  <c r="Q4487" i="7"/>
  <c r="R4487" i="7" s="1"/>
  <c r="P4487" i="7"/>
  <c r="O4487" i="7"/>
  <c r="N4487" i="7"/>
  <c r="M4487" i="7"/>
  <c r="K4487" i="7"/>
  <c r="L4487" i="7" s="1"/>
  <c r="Q4486" i="7"/>
  <c r="R4486" i="7" s="1"/>
  <c r="P4486" i="7"/>
  <c r="O4486" i="7"/>
  <c r="N4486" i="7"/>
  <c r="M4486" i="7"/>
  <c r="K4486" i="7"/>
  <c r="L4486" i="7" s="1"/>
  <c r="Q4485" i="7"/>
  <c r="R4485" i="7" s="1"/>
  <c r="P4485" i="7"/>
  <c r="O4485" i="7"/>
  <c r="N4485" i="7"/>
  <c r="M4485" i="7"/>
  <c r="K4485" i="7"/>
  <c r="L4485" i="7" s="1"/>
  <c r="Q4484" i="7"/>
  <c r="R4484" i="7" s="1"/>
  <c r="P4484" i="7"/>
  <c r="O4484" i="7"/>
  <c r="N4484" i="7"/>
  <c r="M4484" i="7"/>
  <c r="K4484" i="7"/>
  <c r="L4484" i="7" s="1"/>
  <c r="Q4483" i="7"/>
  <c r="R4483" i="7" s="1"/>
  <c r="P4483" i="7"/>
  <c r="O4483" i="7"/>
  <c r="N4483" i="7"/>
  <c r="M4483" i="7"/>
  <c r="K4483" i="7"/>
  <c r="L4483" i="7" s="1"/>
  <c r="Q4482" i="7"/>
  <c r="R4482" i="7" s="1"/>
  <c r="P4482" i="7"/>
  <c r="O4482" i="7"/>
  <c r="N4482" i="7"/>
  <c r="M4482" i="7"/>
  <c r="K4482" i="7"/>
  <c r="L4482" i="7" s="1"/>
  <c r="Q4481" i="7"/>
  <c r="R4481" i="7" s="1"/>
  <c r="P4481" i="7"/>
  <c r="O4481" i="7"/>
  <c r="N4481" i="7"/>
  <c r="M4481" i="7"/>
  <c r="K4481" i="7"/>
  <c r="L4481" i="7" s="1"/>
  <c r="Q4480" i="7"/>
  <c r="R4480" i="7" s="1"/>
  <c r="P4480" i="7"/>
  <c r="O4480" i="7"/>
  <c r="N4480" i="7"/>
  <c r="M4480" i="7"/>
  <c r="K4480" i="7"/>
  <c r="L4480" i="7" s="1"/>
  <c r="Q4479" i="7"/>
  <c r="R4479" i="7" s="1"/>
  <c r="P4479" i="7"/>
  <c r="O4479" i="7"/>
  <c r="N4479" i="7"/>
  <c r="M4479" i="7"/>
  <c r="K4479" i="7"/>
  <c r="L4479" i="7" s="1"/>
  <c r="Q4478" i="7"/>
  <c r="R4478" i="7" s="1"/>
  <c r="P4478" i="7"/>
  <c r="O4478" i="7"/>
  <c r="N4478" i="7"/>
  <c r="M4478" i="7"/>
  <c r="K4478" i="7"/>
  <c r="L4478" i="7" s="1"/>
  <c r="Q4477" i="7"/>
  <c r="R4477" i="7" s="1"/>
  <c r="P4477" i="7"/>
  <c r="O4477" i="7"/>
  <c r="N4477" i="7"/>
  <c r="M4477" i="7"/>
  <c r="K4477" i="7"/>
  <c r="L4477" i="7" s="1"/>
  <c r="Q4476" i="7"/>
  <c r="R4476" i="7" s="1"/>
  <c r="P4476" i="7"/>
  <c r="O4476" i="7"/>
  <c r="N4476" i="7"/>
  <c r="M4476" i="7"/>
  <c r="K4476" i="7"/>
  <c r="L4476" i="7" s="1"/>
  <c r="Q4475" i="7"/>
  <c r="R4475" i="7" s="1"/>
  <c r="P4475" i="7"/>
  <c r="O4475" i="7"/>
  <c r="N4475" i="7"/>
  <c r="M4475" i="7"/>
  <c r="K4475" i="7"/>
  <c r="L4475" i="7" s="1"/>
  <c r="Q4474" i="7"/>
  <c r="R4474" i="7" s="1"/>
  <c r="P4474" i="7"/>
  <c r="O4474" i="7"/>
  <c r="N4474" i="7"/>
  <c r="M4474" i="7"/>
  <c r="K4474" i="7"/>
  <c r="L4474" i="7" s="1"/>
  <c r="Q4473" i="7"/>
  <c r="R4473" i="7" s="1"/>
  <c r="P4473" i="7"/>
  <c r="O4473" i="7"/>
  <c r="N4473" i="7"/>
  <c r="M4473" i="7"/>
  <c r="K4473" i="7"/>
  <c r="L4473" i="7" s="1"/>
  <c r="Q4472" i="7"/>
  <c r="R4472" i="7" s="1"/>
  <c r="P4472" i="7"/>
  <c r="O4472" i="7"/>
  <c r="N4472" i="7"/>
  <c r="M4472" i="7"/>
  <c r="K4472" i="7"/>
  <c r="L4472" i="7" s="1"/>
  <c r="Q4471" i="7"/>
  <c r="R4471" i="7" s="1"/>
  <c r="P4471" i="7"/>
  <c r="O4471" i="7"/>
  <c r="N4471" i="7"/>
  <c r="M4471" i="7"/>
  <c r="K4471" i="7"/>
  <c r="L4471" i="7" s="1"/>
  <c r="Q4470" i="7"/>
  <c r="R4470" i="7" s="1"/>
  <c r="P4470" i="7"/>
  <c r="O4470" i="7"/>
  <c r="N4470" i="7"/>
  <c r="M4470" i="7"/>
  <c r="K4470" i="7"/>
  <c r="L4470" i="7" s="1"/>
  <c r="Q4469" i="7"/>
  <c r="R4469" i="7" s="1"/>
  <c r="P4469" i="7"/>
  <c r="O4469" i="7"/>
  <c r="N4469" i="7"/>
  <c r="M4469" i="7"/>
  <c r="K4469" i="7"/>
  <c r="L4469" i="7" s="1"/>
  <c r="Q4468" i="7"/>
  <c r="R4468" i="7" s="1"/>
  <c r="P4468" i="7"/>
  <c r="O4468" i="7"/>
  <c r="N4468" i="7"/>
  <c r="M4468" i="7"/>
  <c r="K4468" i="7"/>
  <c r="L4468" i="7" s="1"/>
  <c r="Q4467" i="7"/>
  <c r="R4467" i="7" s="1"/>
  <c r="P4467" i="7"/>
  <c r="O4467" i="7"/>
  <c r="N4467" i="7"/>
  <c r="M4467" i="7"/>
  <c r="K4467" i="7"/>
  <c r="L4467" i="7" s="1"/>
  <c r="Q4466" i="7"/>
  <c r="R4466" i="7" s="1"/>
  <c r="P4466" i="7"/>
  <c r="O4466" i="7"/>
  <c r="N4466" i="7"/>
  <c r="M4466" i="7"/>
  <c r="K4466" i="7"/>
  <c r="L4466" i="7" s="1"/>
  <c r="Q4465" i="7"/>
  <c r="R4465" i="7" s="1"/>
  <c r="P4465" i="7"/>
  <c r="O4465" i="7"/>
  <c r="N4465" i="7"/>
  <c r="M4465" i="7"/>
  <c r="K4465" i="7"/>
  <c r="L4465" i="7" s="1"/>
  <c r="Q4464" i="7"/>
  <c r="R4464" i="7" s="1"/>
  <c r="P4464" i="7"/>
  <c r="O4464" i="7"/>
  <c r="N4464" i="7"/>
  <c r="M4464" i="7"/>
  <c r="K4464" i="7"/>
  <c r="L4464" i="7" s="1"/>
  <c r="Q4463" i="7"/>
  <c r="R4463" i="7" s="1"/>
  <c r="P4463" i="7"/>
  <c r="O4463" i="7"/>
  <c r="N4463" i="7"/>
  <c r="M4463" i="7"/>
  <c r="K4463" i="7"/>
  <c r="L4463" i="7" s="1"/>
  <c r="Q4462" i="7"/>
  <c r="R4462" i="7" s="1"/>
  <c r="P4462" i="7"/>
  <c r="O4462" i="7"/>
  <c r="N4462" i="7"/>
  <c r="M4462" i="7"/>
  <c r="K4462" i="7"/>
  <c r="L4462" i="7" s="1"/>
  <c r="Q4461" i="7"/>
  <c r="R4461" i="7" s="1"/>
  <c r="P4461" i="7"/>
  <c r="O4461" i="7"/>
  <c r="N4461" i="7"/>
  <c r="M4461" i="7"/>
  <c r="K4461" i="7"/>
  <c r="L4461" i="7" s="1"/>
  <c r="Q4460" i="7"/>
  <c r="R4460" i="7" s="1"/>
  <c r="P4460" i="7"/>
  <c r="O4460" i="7"/>
  <c r="N4460" i="7"/>
  <c r="M4460" i="7"/>
  <c r="K4460" i="7"/>
  <c r="L4460" i="7" s="1"/>
  <c r="Q4459" i="7"/>
  <c r="R4459" i="7" s="1"/>
  <c r="P4459" i="7"/>
  <c r="O4459" i="7"/>
  <c r="N4459" i="7"/>
  <c r="M4459" i="7"/>
  <c r="K4459" i="7"/>
  <c r="L4459" i="7" s="1"/>
  <c r="Q4458" i="7"/>
  <c r="R4458" i="7" s="1"/>
  <c r="P4458" i="7"/>
  <c r="O4458" i="7"/>
  <c r="N4458" i="7"/>
  <c r="M4458" i="7"/>
  <c r="K4458" i="7"/>
  <c r="L4458" i="7" s="1"/>
  <c r="Q4457" i="7"/>
  <c r="R4457" i="7" s="1"/>
  <c r="P4457" i="7"/>
  <c r="O4457" i="7"/>
  <c r="N4457" i="7"/>
  <c r="M4457" i="7"/>
  <c r="K4457" i="7"/>
  <c r="L4457" i="7" s="1"/>
  <c r="Q4456" i="7"/>
  <c r="R4456" i="7" s="1"/>
  <c r="P4456" i="7"/>
  <c r="O4456" i="7"/>
  <c r="N4456" i="7"/>
  <c r="M4456" i="7"/>
  <c r="K4456" i="7"/>
  <c r="L4456" i="7" s="1"/>
  <c r="Q4455" i="7"/>
  <c r="R4455" i="7" s="1"/>
  <c r="P4455" i="7"/>
  <c r="O4455" i="7"/>
  <c r="N4455" i="7"/>
  <c r="M4455" i="7"/>
  <c r="K4455" i="7"/>
  <c r="L4455" i="7" s="1"/>
  <c r="Q4454" i="7"/>
  <c r="R4454" i="7" s="1"/>
  <c r="P4454" i="7"/>
  <c r="O4454" i="7"/>
  <c r="N4454" i="7"/>
  <c r="M4454" i="7"/>
  <c r="K4454" i="7"/>
  <c r="L4454" i="7" s="1"/>
  <c r="Q4453" i="7"/>
  <c r="R4453" i="7" s="1"/>
  <c r="P4453" i="7"/>
  <c r="O4453" i="7"/>
  <c r="N4453" i="7"/>
  <c r="M4453" i="7"/>
  <c r="K4453" i="7"/>
  <c r="L4453" i="7" s="1"/>
  <c r="Q4452" i="7"/>
  <c r="R4452" i="7" s="1"/>
  <c r="P4452" i="7"/>
  <c r="O4452" i="7"/>
  <c r="N4452" i="7"/>
  <c r="M4452" i="7"/>
  <c r="K4452" i="7"/>
  <c r="L4452" i="7" s="1"/>
  <c r="Q4451" i="7"/>
  <c r="R4451" i="7" s="1"/>
  <c r="P4451" i="7"/>
  <c r="O4451" i="7"/>
  <c r="N4451" i="7"/>
  <c r="M4451" i="7"/>
  <c r="K4451" i="7"/>
  <c r="L4451" i="7" s="1"/>
  <c r="Q4450" i="7"/>
  <c r="R4450" i="7" s="1"/>
  <c r="P4450" i="7"/>
  <c r="O4450" i="7"/>
  <c r="N4450" i="7"/>
  <c r="M4450" i="7"/>
  <c r="K4450" i="7"/>
  <c r="L4450" i="7" s="1"/>
  <c r="Q4449" i="7"/>
  <c r="R4449" i="7" s="1"/>
  <c r="P4449" i="7"/>
  <c r="O4449" i="7"/>
  <c r="N4449" i="7"/>
  <c r="M4449" i="7"/>
  <c r="K4449" i="7"/>
  <c r="L4449" i="7" s="1"/>
  <c r="Q4448" i="7"/>
  <c r="R4448" i="7" s="1"/>
  <c r="P4448" i="7"/>
  <c r="O4448" i="7"/>
  <c r="N4448" i="7"/>
  <c r="M4448" i="7"/>
  <c r="K4448" i="7"/>
  <c r="L4448" i="7" s="1"/>
  <c r="Q4447" i="7"/>
  <c r="R4447" i="7" s="1"/>
  <c r="P4447" i="7"/>
  <c r="O4447" i="7"/>
  <c r="N4447" i="7"/>
  <c r="M4447" i="7"/>
  <c r="K4447" i="7"/>
  <c r="L4447" i="7" s="1"/>
  <c r="Q4446" i="7"/>
  <c r="R4446" i="7" s="1"/>
  <c r="P4446" i="7"/>
  <c r="O4446" i="7"/>
  <c r="N4446" i="7"/>
  <c r="M4446" i="7"/>
  <c r="K4446" i="7"/>
  <c r="L4446" i="7" s="1"/>
  <c r="Q4445" i="7"/>
  <c r="R4445" i="7" s="1"/>
  <c r="P4445" i="7"/>
  <c r="O4445" i="7"/>
  <c r="N4445" i="7"/>
  <c r="M4445" i="7"/>
  <c r="K4445" i="7"/>
  <c r="L4445" i="7" s="1"/>
  <c r="Q4444" i="7"/>
  <c r="R4444" i="7" s="1"/>
  <c r="P4444" i="7"/>
  <c r="O4444" i="7"/>
  <c r="N4444" i="7"/>
  <c r="M4444" i="7"/>
  <c r="K4444" i="7"/>
  <c r="L4444" i="7" s="1"/>
  <c r="Q4443" i="7"/>
  <c r="R4443" i="7" s="1"/>
  <c r="P4443" i="7"/>
  <c r="O4443" i="7"/>
  <c r="N4443" i="7"/>
  <c r="M4443" i="7"/>
  <c r="K4443" i="7"/>
  <c r="L4443" i="7" s="1"/>
  <c r="Q4442" i="7"/>
  <c r="R4442" i="7" s="1"/>
  <c r="P4442" i="7"/>
  <c r="O4442" i="7"/>
  <c r="N4442" i="7"/>
  <c r="M4442" i="7"/>
  <c r="K4442" i="7"/>
  <c r="L4442" i="7" s="1"/>
  <c r="Q4441" i="7"/>
  <c r="R4441" i="7" s="1"/>
  <c r="P4441" i="7"/>
  <c r="O4441" i="7"/>
  <c r="N4441" i="7"/>
  <c r="M4441" i="7"/>
  <c r="K4441" i="7"/>
  <c r="L4441" i="7" s="1"/>
  <c r="Q4440" i="7"/>
  <c r="R4440" i="7" s="1"/>
  <c r="P4440" i="7"/>
  <c r="O4440" i="7"/>
  <c r="N4440" i="7"/>
  <c r="M4440" i="7"/>
  <c r="K4440" i="7"/>
  <c r="L4440" i="7" s="1"/>
  <c r="Q4439" i="7"/>
  <c r="R4439" i="7" s="1"/>
  <c r="P4439" i="7"/>
  <c r="O4439" i="7"/>
  <c r="N4439" i="7"/>
  <c r="M4439" i="7"/>
  <c r="K4439" i="7"/>
  <c r="L4439" i="7" s="1"/>
  <c r="Q4438" i="7"/>
  <c r="R4438" i="7" s="1"/>
  <c r="P4438" i="7"/>
  <c r="O4438" i="7"/>
  <c r="N4438" i="7"/>
  <c r="M4438" i="7"/>
  <c r="K4438" i="7"/>
  <c r="L4438" i="7" s="1"/>
  <c r="Q4437" i="7"/>
  <c r="R4437" i="7" s="1"/>
  <c r="P4437" i="7"/>
  <c r="O4437" i="7"/>
  <c r="N4437" i="7"/>
  <c r="M4437" i="7"/>
  <c r="K4437" i="7"/>
  <c r="L4437" i="7" s="1"/>
  <c r="Q4436" i="7"/>
  <c r="R4436" i="7" s="1"/>
  <c r="P4436" i="7"/>
  <c r="O4436" i="7"/>
  <c r="N4436" i="7"/>
  <c r="M4436" i="7"/>
  <c r="K4436" i="7"/>
  <c r="L4436" i="7" s="1"/>
  <c r="Q4435" i="7"/>
  <c r="R4435" i="7" s="1"/>
  <c r="P4435" i="7"/>
  <c r="O4435" i="7"/>
  <c r="N4435" i="7"/>
  <c r="M4435" i="7"/>
  <c r="K4435" i="7"/>
  <c r="L4435" i="7" s="1"/>
  <c r="Q4434" i="7"/>
  <c r="R4434" i="7" s="1"/>
  <c r="P4434" i="7"/>
  <c r="O4434" i="7"/>
  <c r="N4434" i="7"/>
  <c r="M4434" i="7"/>
  <c r="K4434" i="7"/>
  <c r="L4434" i="7" s="1"/>
  <c r="Q4433" i="7"/>
  <c r="R4433" i="7" s="1"/>
  <c r="P4433" i="7"/>
  <c r="O4433" i="7"/>
  <c r="N4433" i="7"/>
  <c r="M4433" i="7"/>
  <c r="K4433" i="7"/>
  <c r="L4433" i="7" s="1"/>
  <c r="Q4432" i="7"/>
  <c r="R4432" i="7" s="1"/>
  <c r="P4432" i="7"/>
  <c r="O4432" i="7"/>
  <c r="N4432" i="7"/>
  <c r="M4432" i="7"/>
  <c r="K4432" i="7"/>
  <c r="L4432" i="7" s="1"/>
  <c r="Q4431" i="7"/>
  <c r="R4431" i="7" s="1"/>
  <c r="P4431" i="7"/>
  <c r="O4431" i="7"/>
  <c r="N4431" i="7"/>
  <c r="M4431" i="7"/>
  <c r="K4431" i="7"/>
  <c r="L4431" i="7" s="1"/>
  <c r="Q4430" i="7"/>
  <c r="R4430" i="7" s="1"/>
  <c r="P4430" i="7"/>
  <c r="O4430" i="7"/>
  <c r="N4430" i="7"/>
  <c r="M4430" i="7"/>
  <c r="K4430" i="7"/>
  <c r="L4430" i="7" s="1"/>
  <c r="Q4429" i="7"/>
  <c r="R4429" i="7" s="1"/>
  <c r="P4429" i="7"/>
  <c r="O4429" i="7"/>
  <c r="N4429" i="7"/>
  <c r="M4429" i="7"/>
  <c r="K4429" i="7"/>
  <c r="L4429" i="7" s="1"/>
  <c r="Q4428" i="7"/>
  <c r="R4428" i="7" s="1"/>
  <c r="P4428" i="7"/>
  <c r="O4428" i="7"/>
  <c r="N4428" i="7"/>
  <c r="M4428" i="7"/>
  <c r="K4428" i="7"/>
  <c r="L4428" i="7" s="1"/>
  <c r="Q4427" i="7"/>
  <c r="R4427" i="7" s="1"/>
  <c r="P4427" i="7"/>
  <c r="O4427" i="7"/>
  <c r="N4427" i="7"/>
  <c r="M4427" i="7"/>
  <c r="K4427" i="7"/>
  <c r="L4427" i="7" s="1"/>
  <c r="Q4426" i="7"/>
  <c r="R4426" i="7" s="1"/>
  <c r="P4426" i="7"/>
  <c r="O4426" i="7"/>
  <c r="N4426" i="7"/>
  <c r="M4426" i="7"/>
  <c r="K4426" i="7"/>
  <c r="L4426" i="7" s="1"/>
  <c r="Q4425" i="7"/>
  <c r="R4425" i="7" s="1"/>
  <c r="P4425" i="7"/>
  <c r="O4425" i="7"/>
  <c r="N4425" i="7"/>
  <c r="M4425" i="7"/>
  <c r="K4425" i="7"/>
  <c r="L4425" i="7" s="1"/>
  <c r="Q4424" i="7"/>
  <c r="R4424" i="7" s="1"/>
  <c r="P4424" i="7"/>
  <c r="O4424" i="7"/>
  <c r="N4424" i="7"/>
  <c r="M4424" i="7"/>
  <c r="K4424" i="7"/>
  <c r="L4424" i="7" s="1"/>
  <c r="Q4423" i="7"/>
  <c r="R4423" i="7" s="1"/>
  <c r="P4423" i="7"/>
  <c r="O4423" i="7"/>
  <c r="N4423" i="7"/>
  <c r="M4423" i="7"/>
  <c r="K4423" i="7"/>
  <c r="L4423" i="7" s="1"/>
  <c r="Q4422" i="7"/>
  <c r="R4422" i="7" s="1"/>
  <c r="P4422" i="7"/>
  <c r="O4422" i="7"/>
  <c r="N4422" i="7"/>
  <c r="M4422" i="7"/>
  <c r="K4422" i="7"/>
  <c r="L4422" i="7" s="1"/>
  <c r="Q4421" i="7"/>
  <c r="R4421" i="7" s="1"/>
  <c r="P4421" i="7"/>
  <c r="O4421" i="7"/>
  <c r="N4421" i="7"/>
  <c r="M4421" i="7"/>
  <c r="K4421" i="7"/>
  <c r="L4421" i="7" s="1"/>
  <c r="Q4420" i="7"/>
  <c r="R4420" i="7" s="1"/>
  <c r="P4420" i="7"/>
  <c r="O4420" i="7"/>
  <c r="N4420" i="7"/>
  <c r="M4420" i="7"/>
  <c r="K4420" i="7"/>
  <c r="L4420" i="7" s="1"/>
  <c r="Q4419" i="7"/>
  <c r="R4419" i="7" s="1"/>
  <c r="P4419" i="7"/>
  <c r="O4419" i="7"/>
  <c r="N4419" i="7"/>
  <c r="M4419" i="7"/>
  <c r="K4419" i="7"/>
  <c r="L4419" i="7" s="1"/>
  <c r="Q4418" i="7"/>
  <c r="R4418" i="7" s="1"/>
  <c r="P4418" i="7"/>
  <c r="O4418" i="7"/>
  <c r="N4418" i="7"/>
  <c r="M4418" i="7"/>
  <c r="K4418" i="7"/>
  <c r="L4418" i="7" s="1"/>
  <c r="Q4417" i="7"/>
  <c r="R4417" i="7" s="1"/>
  <c r="P4417" i="7"/>
  <c r="O4417" i="7"/>
  <c r="N4417" i="7"/>
  <c r="M4417" i="7"/>
  <c r="K4417" i="7"/>
  <c r="L4417" i="7" s="1"/>
  <c r="Q4416" i="7"/>
  <c r="R4416" i="7" s="1"/>
  <c r="P4416" i="7"/>
  <c r="O4416" i="7"/>
  <c r="N4416" i="7"/>
  <c r="M4416" i="7"/>
  <c r="K4416" i="7"/>
  <c r="L4416" i="7" s="1"/>
  <c r="Q4415" i="7"/>
  <c r="R4415" i="7" s="1"/>
  <c r="P4415" i="7"/>
  <c r="O4415" i="7"/>
  <c r="N4415" i="7"/>
  <c r="M4415" i="7"/>
  <c r="K4415" i="7"/>
  <c r="L4415" i="7" s="1"/>
  <c r="Q4414" i="7"/>
  <c r="R4414" i="7" s="1"/>
  <c r="P4414" i="7"/>
  <c r="O4414" i="7"/>
  <c r="N4414" i="7"/>
  <c r="M4414" i="7"/>
  <c r="K4414" i="7"/>
  <c r="L4414" i="7" s="1"/>
  <c r="Q4413" i="7"/>
  <c r="R4413" i="7" s="1"/>
  <c r="P4413" i="7"/>
  <c r="O4413" i="7"/>
  <c r="N4413" i="7"/>
  <c r="M4413" i="7"/>
  <c r="K4413" i="7"/>
  <c r="L4413" i="7" s="1"/>
  <c r="Q4412" i="7"/>
  <c r="R4412" i="7" s="1"/>
  <c r="P4412" i="7"/>
  <c r="O4412" i="7"/>
  <c r="N4412" i="7"/>
  <c r="M4412" i="7"/>
  <c r="K4412" i="7"/>
  <c r="L4412" i="7" s="1"/>
  <c r="Q4411" i="7"/>
  <c r="R4411" i="7" s="1"/>
  <c r="P4411" i="7"/>
  <c r="O4411" i="7"/>
  <c r="N4411" i="7"/>
  <c r="M4411" i="7"/>
  <c r="K4411" i="7"/>
  <c r="L4411" i="7" s="1"/>
  <c r="Q4410" i="7"/>
  <c r="R4410" i="7" s="1"/>
  <c r="P4410" i="7"/>
  <c r="O4410" i="7"/>
  <c r="N4410" i="7"/>
  <c r="M4410" i="7"/>
  <c r="K4410" i="7"/>
  <c r="L4410" i="7" s="1"/>
  <c r="Q4409" i="7"/>
  <c r="R4409" i="7" s="1"/>
  <c r="P4409" i="7"/>
  <c r="O4409" i="7"/>
  <c r="N4409" i="7"/>
  <c r="M4409" i="7"/>
  <c r="K4409" i="7"/>
  <c r="L4409" i="7" s="1"/>
  <c r="Q4408" i="7"/>
  <c r="R4408" i="7" s="1"/>
  <c r="P4408" i="7"/>
  <c r="O4408" i="7"/>
  <c r="N4408" i="7"/>
  <c r="M4408" i="7"/>
  <c r="K4408" i="7"/>
  <c r="L4408" i="7" s="1"/>
  <c r="Q4407" i="7"/>
  <c r="R4407" i="7" s="1"/>
  <c r="P4407" i="7"/>
  <c r="O4407" i="7"/>
  <c r="N4407" i="7"/>
  <c r="M4407" i="7"/>
  <c r="K4407" i="7"/>
  <c r="L4407" i="7" s="1"/>
  <c r="Q4406" i="7"/>
  <c r="R4406" i="7" s="1"/>
  <c r="P4406" i="7"/>
  <c r="O4406" i="7"/>
  <c r="N4406" i="7"/>
  <c r="M4406" i="7"/>
  <c r="K4406" i="7"/>
  <c r="L4406" i="7" s="1"/>
  <c r="Q4405" i="7"/>
  <c r="R4405" i="7" s="1"/>
  <c r="P4405" i="7"/>
  <c r="O4405" i="7"/>
  <c r="N4405" i="7"/>
  <c r="M4405" i="7"/>
  <c r="K4405" i="7"/>
  <c r="L4405" i="7" s="1"/>
  <c r="Q4404" i="7"/>
  <c r="R4404" i="7" s="1"/>
  <c r="P4404" i="7"/>
  <c r="O4404" i="7"/>
  <c r="N4404" i="7"/>
  <c r="M4404" i="7"/>
  <c r="K4404" i="7"/>
  <c r="L4404" i="7" s="1"/>
  <c r="Q4403" i="7"/>
  <c r="R4403" i="7" s="1"/>
  <c r="P4403" i="7"/>
  <c r="O4403" i="7"/>
  <c r="N4403" i="7"/>
  <c r="M4403" i="7"/>
  <c r="K4403" i="7"/>
  <c r="L4403" i="7" s="1"/>
  <c r="Q4402" i="7"/>
  <c r="R4402" i="7" s="1"/>
  <c r="P4402" i="7"/>
  <c r="O4402" i="7"/>
  <c r="N4402" i="7"/>
  <c r="M4402" i="7"/>
  <c r="K4402" i="7"/>
  <c r="L4402" i="7" s="1"/>
  <c r="Q4401" i="7"/>
  <c r="R4401" i="7" s="1"/>
  <c r="P4401" i="7"/>
  <c r="O4401" i="7"/>
  <c r="N4401" i="7"/>
  <c r="M4401" i="7"/>
  <c r="K4401" i="7"/>
  <c r="L4401" i="7" s="1"/>
  <c r="Q4400" i="7"/>
  <c r="R4400" i="7" s="1"/>
  <c r="P4400" i="7"/>
  <c r="O4400" i="7"/>
  <c r="N4400" i="7"/>
  <c r="M4400" i="7"/>
  <c r="K4400" i="7"/>
  <c r="L4400" i="7" s="1"/>
  <c r="Q4399" i="7"/>
  <c r="R4399" i="7" s="1"/>
  <c r="P4399" i="7"/>
  <c r="O4399" i="7"/>
  <c r="N4399" i="7"/>
  <c r="M4399" i="7"/>
  <c r="K4399" i="7"/>
  <c r="L4399" i="7" s="1"/>
  <c r="Q4398" i="7"/>
  <c r="R4398" i="7" s="1"/>
  <c r="P4398" i="7"/>
  <c r="O4398" i="7"/>
  <c r="N4398" i="7"/>
  <c r="M4398" i="7"/>
  <c r="K4398" i="7"/>
  <c r="L4398" i="7" s="1"/>
  <c r="Q4397" i="7"/>
  <c r="R4397" i="7" s="1"/>
  <c r="P4397" i="7"/>
  <c r="O4397" i="7"/>
  <c r="N4397" i="7"/>
  <c r="M4397" i="7"/>
  <c r="K4397" i="7"/>
  <c r="L4397" i="7" s="1"/>
  <c r="Q4396" i="7"/>
  <c r="R4396" i="7" s="1"/>
  <c r="P4396" i="7"/>
  <c r="O4396" i="7"/>
  <c r="N4396" i="7"/>
  <c r="M4396" i="7"/>
  <c r="K4396" i="7"/>
  <c r="L4396" i="7" s="1"/>
  <c r="Q4395" i="7"/>
  <c r="R4395" i="7" s="1"/>
  <c r="P4395" i="7"/>
  <c r="O4395" i="7"/>
  <c r="N4395" i="7"/>
  <c r="M4395" i="7"/>
  <c r="K4395" i="7"/>
  <c r="L4395" i="7" s="1"/>
  <c r="Q4394" i="7"/>
  <c r="R4394" i="7" s="1"/>
  <c r="P4394" i="7"/>
  <c r="O4394" i="7"/>
  <c r="N4394" i="7"/>
  <c r="M4394" i="7"/>
  <c r="K4394" i="7"/>
  <c r="L4394" i="7" s="1"/>
  <c r="Q4393" i="7"/>
  <c r="R4393" i="7" s="1"/>
  <c r="P4393" i="7"/>
  <c r="O4393" i="7"/>
  <c r="N4393" i="7"/>
  <c r="M4393" i="7"/>
  <c r="K4393" i="7"/>
  <c r="L4393" i="7" s="1"/>
  <c r="Q4392" i="7"/>
  <c r="R4392" i="7" s="1"/>
  <c r="P4392" i="7"/>
  <c r="O4392" i="7"/>
  <c r="N4392" i="7"/>
  <c r="M4392" i="7"/>
  <c r="K4392" i="7"/>
  <c r="L4392" i="7" s="1"/>
  <c r="Q4391" i="7"/>
  <c r="R4391" i="7" s="1"/>
  <c r="P4391" i="7"/>
  <c r="O4391" i="7"/>
  <c r="N4391" i="7"/>
  <c r="M4391" i="7"/>
  <c r="K4391" i="7"/>
  <c r="L4391" i="7" s="1"/>
  <c r="Q4390" i="7"/>
  <c r="R4390" i="7" s="1"/>
  <c r="P4390" i="7"/>
  <c r="O4390" i="7"/>
  <c r="N4390" i="7"/>
  <c r="M4390" i="7"/>
  <c r="K4390" i="7"/>
  <c r="L4390" i="7" s="1"/>
  <c r="Q4389" i="7"/>
  <c r="R4389" i="7" s="1"/>
  <c r="P4389" i="7"/>
  <c r="O4389" i="7"/>
  <c r="N4389" i="7"/>
  <c r="M4389" i="7"/>
  <c r="K4389" i="7"/>
  <c r="L4389" i="7" s="1"/>
  <c r="Q4388" i="7"/>
  <c r="R4388" i="7" s="1"/>
  <c r="P4388" i="7"/>
  <c r="O4388" i="7"/>
  <c r="N4388" i="7"/>
  <c r="M4388" i="7"/>
  <c r="K4388" i="7"/>
  <c r="L4388" i="7" s="1"/>
  <c r="Q4387" i="7"/>
  <c r="R4387" i="7" s="1"/>
  <c r="P4387" i="7"/>
  <c r="O4387" i="7"/>
  <c r="N4387" i="7"/>
  <c r="M4387" i="7"/>
  <c r="K4387" i="7"/>
  <c r="L4387" i="7" s="1"/>
  <c r="Q4386" i="7"/>
  <c r="R4386" i="7" s="1"/>
  <c r="P4386" i="7"/>
  <c r="O4386" i="7"/>
  <c r="N4386" i="7"/>
  <c r="M4386" i="7"/>
  <c r="K4386" i="7"/>
  <c r="L4386" i="7" s="1"/>
  <c r="Q4385" i="7"/>
  <c r="R4385" i="7" s="1"/>
  <c r="P4385" i="7"/>
  <c r="O4385" i="7"/>
  <c r="N4385" i="7"/>
  <c r="M4385" i="7"/>
  <c r="K4385" i="7"/>
  <c r="L4385" i="7" s="1"/>
  <c r="Q4384" i="7"/>
  <c r="R4384" i="7" s="1"/>
  <c r="P4384" i="7"/>
  <c r="O4384" i="7"/>
  <c r="N4384" i="7"/>
  <c r="M4384" i="7"/>
  <c r="K4384" i="7"/>
  <c r="L4384" i="7" s="1"/>
  <c r="Q4383" i="7"/>
  <c r="R4383" i="7" s="1"/>
  <c r="P4383" i="7"/>
  <c r="O4383" i="7"/>
  <c r="N4383" i="7"/>
  <c r="M4383" i="7"/>
  <c r="K4383" i="7"/>
  <c r="L4383" i="7" s="1"/>
  <c r="Q4382" i="7"/>
  <c r="R4382" i="7" s="1"/>
  <c r="P4382" i="7"/>
  <c r="O4382" i="7"/>
  <c r="N4382" i="7"/>
  <c r="M4382" i="7"/>
  <c r="K4382" i="7"/>
  <c r="L4382" i="7" s="1"/>
  <c r="K4381" i="7"/>
  <c r="L4381" i="7" s="1"/>
  <c r="S4380" i="7"/>
  <c r="T4380" i="7" s="1"/>
  <c r="R4380" i="7"/>
  <c r="P4380" i="7"/>
  <c r="O4380" i="7"/>
  <c r="N4380" i="7"/>
  <c r="M4380" i="7"/>
  <c r="L4380" i="7"/>
  <c r="K4380" i="7"/>
  <c r="S4379" i="7"/>
  <c r="T4379" i="7" s="1"/>
  <c r="R4379" i="7"/>
  <c r="O4379" i="7"/>
  <c r="P4379" i="7" s="1"/>
  <c r="M4379" i="7"/>
  <c r="N4379" i="7" s="1"/>
  <c r="L4379" i="7"/>
  <c r="K4379" i="7"/>
  <c r="S4378" i="7"/>
  <c r="T4378" i="7" s="1"/>
  <c r="R4378" i="7"/>
  <c r="P4378" i="7"/>
  <c r="O4378" i="7"/>
  <c r="N4378" i="7"/>
  <c r="M4378" i="7"/>
  <c r="K4378" i="7"/>
  <c r="L4378" i="7" s="1"/>
  <c r="S4377" i="7"/>
  <c r="T4377" i="7" s="1"/>
  <c r="R4377" i="7"/>
  <c r="O4377" i="7"/>
  <c r="P4377" i="7" s="1"/>
  <c r="N4377" i="7"/>
  <c r="M4377" i="7"/>
  <c r="L4377" i="7"/>
  <c r="K4377" i="7"/>
  <c r="S4376" i="7"/>
  <c r="T4376" i="7" s="1"/>
  <c r="R4376" i="7"/>
  <c r="P4376" i="7"/>
  <c r="O4376" i="7"/>
  <c r="M4376" i="7"/>
  <c r="N4376" i="7" s="1"/>
  <c r="L4376" i="7"/>
  <c r="K4376" i="7"/>
  <c r="T4375" i="7"/>
  <c r="S4375" i="7"/>
  <c r="R4375" i="7"/>
  <c r="P4375" i="7"/>
  <c r="O4375" i="7"/>
  <c r="N4375" i="7"/>
  <c r="M4375" i="7"/>
  <c r="K4375" i="7"/>
  <c r="L4375" i="7" s="1"/>
  <c r="S4374" i="7"/>
  <c r="T4374" i="7" s="1"/>
  <c r="R4374" i="7"/>
  <c r="O4374" i="7"/>
  <c r="P4374" i="7" s="1"/>
  <c r="N4374" i="7"/>
  <c r="M4374" i="7"/>
  <c r="L4374" i="7"/>
  <c r="K4374" i="7"/>
  <c r="T4373" i="7"/>
  <c r="S4373" i="7"/>
  <c r="R4373" i="7"/>
  <c r="P4373" i="7"/>
  <c r="O4373" i="7"/>
  <c r="M4373" i="7"/>
  <c r="N4373" i="7" s="1"/>
  <c r="K4373" i="7"/>
  <c r="L4373" i="7" s="1"/>
  <c r="S4372" i="7"/>
  <c r="T4372" i="7" s="1"/>
  <c r="R4372" i="7"/>
  <c r="P4372" i="7"/>
  <c r="O4372" i="7"/>
  <c r="N4372" i="7"/>
  <c r="M4372" i="7"/>
  <c r="K4372" i="7"/>
  <c r="L4372" i="7" s="1"/>
  <c r="S4371" i="7"/>
  <c r="T4371" i="7" s="1"/>
  <c r="R4371" i="7"/>
  <c r="O4371" i="7"/>
  <c r="P4371" i="7" s="1"/>
  <c r="M4371" i="7"/>
  <c r="N4371" i="7" s="1"/>
  <c r="L4371" i="7"/>
  <c r="K4371" i="7"/>
  <c r="T4370" i="7"/>
  <c r="S4370" i="7"/>
  <c r="R4370" i="7"/>
  <c r="P4370" i="7"/>
  <c r="O4370" i="7"/>
  <c r="M4370" i="7"/>
  <c r="N4370" i="7" s="1"/>
  <c r="K4370" i="7"/>
  <c r="L4370" i="7" s="1"/>
  <c r="T4369" i="7"/>
  <c r="S4369" i="7"/>
  <c r="R4369" i="7"/>
  <c r="O4369" i="7"/>
  <c r="P4369" i="7" s="1"/>
  <c r="N4369" i="7"/>
  <c r="M4369" i="7"/>
  <c r="L4369" i="7"/>
  <c r="K4369" i="7"/>
  <c r="S4368" i="7"/>
  <c r="T4368" i="7" s="1"/>
  <c r="R4368" i="7"/>
  <c r="P4368" i="7"/>
  <c r="O4368" i="7"/>
  <c r="M4368" i="7"/>
  <c r="N4368" i="7" s="1"/>
  <c r="L4368" i="7"/>
  <c r="K4368" i="7"/>
  <c r="S4367" i="7"/>
  <c r="T4367" i="7" s="1"/>
  <c r="R4367" i="7"/>
  <c r="P4367" i="7"/>
  <c r="O4367" i="7"/>
  <c r="N4367" i="7"/>
  <c r="M4367" i="7"/>
  <c r="K4367" i="7"/>
  <c r="L4367" i="7" s="1"/>
  <c r="S4366" i="7"/>
  <c r="T4366" i="7" s="1"/>
  <c r="R4366" i="7"/>
  <c r="O4366" i="7"/>
  <c r="P4366" i="7" s="1"/>
  <c r="N4366" i="7"/>
  <c r="M4366" i="7"/>
  <c r="L4366" i="7"/>
  <c r="K4366" i="7"/>
  <c r="S4365" i="7"/>
  <c r="T4365" i="7" s="1"/>
  <c r="R4365" i="7"/>
  <c r="P4365" i="7"/>
  <c r="O4365" i="7"/>
  <c r="M4365" i="7"/>
  <c r="N4365" i="7" s="1"/>
  <c r="K4365" i="7"/>
  <c r="L4365" i="7" s="1"/>
  <c r="T4364" i="7"/>
  <c r="S4364" i="7"/>
  <c r="R4364" i="7"/>
  <c r="P4364" i="7"/>
  <c r="O4364" i="7"/>
  <c r="N4364" i="7"/>
  <c r="M4364" i="7"/>
  <c r="L4364" i="7"/>
  <c r="K4364" i="7"/>
  <c r="S4363" i="7"/>
  <c r="T4363" i="7" s="1"/>
  <c r="R4363" i="7"/>
  <c r="O4363" i="7"/>
  <c r="P4363" i="7" s="1"/>
  <c r="M4363" i="7"/>
  <c r="N4363" i="7" s="1"/>
  <c r="L4363" i="7"/>
  <c r="K4363" i="7"/>
  <c r="T4362" i="7"/>
  <c r="S4362" i="7"/>
  <c r="R4362" i="7"/>
  <c r="P4362" i="7"/>
  <c r="O4362" i="7"/>
  <c r="N4362" i="7"/>
  <c r="M4362" i="7"/>
  <c r="K4362" i="7"/>
  <c r="L4362" i="7" s="1"/>
  <c r="T4361" i="7"/>
  <c r="S4361" i="7"/>
  <c r="R4361" i="7"/>
  <c r="O4361" i="7"/>
  <c r="P4361" i="7" s="1"/>
  <c r="N4361" i="7"/>
  <c r="M4361" i="7"/>
  <c r="L4361" i="7"/>
  <c r="K4361" i="7"/>
  <c r="S4360" i="7"/>
  <c r="T4360" i="7" s="1"/>
  <c r="R4360" i="7"/>
  <c r="P4360" i="7"/>
  <c r="O4360" i="7"/>
  <c r="M4360" i="7"/>
  <c r="N4360" i="7" s="1"/>
  <c r="L4360" i="7"/>
  <c r="K4360" i="7"/>
  <c r="S4359" i="7"/>
  <c r="T4359" i="7" s="1"/>
  <c r="R4359" i="7"/>
  <c r="P4359" i="7"/>
  <c r="O4359" i="7"/>
  <c r="N4359" i="7"/>
  <c r="M4359" i="7"/>
  <c r="K4359" i="7"/>
  <c r="L4359" i="7" s="1"/>
  <c r="S4358" i="7"/>
  <c r="T4358" i="7" s="1"/>
  <c r="R4358" i="7"/>
  <c r="O4358" i="7"/>
  <c r="P4358" i="7" s="1"/>
  <c r="N4358" i="7"/>
  <c r="M4358" i="7"/>
  <c r="L4358" i="7"/>
  <c r="K4358" i="7"/>
  <c r="T4357" i="7"/>
  <c r="S4357" i="7"/>
  <c r="R4357" i="7"/>
  <c r="P4357" i="7"/>
  <c r="O4357" i="7"/>
  <c r="M4357" i="7"/>
  <c r="N4357" i="7" s="1"/>
  <c r="K4357" i="7"/>
  <c r="L4357" i="7" s="1"/>
  <c r="R4356" i="7"/>
  <c r="Q4356" i="7"/>
  <c r="P4356" i="7"/>
  <c r="O4356" i="7"/>
  <c r="M4356" i="7"/>
  <c r="N4356" i="7" s="1"/>
  <c r="K4356" i="7"/>
  <c r="L4356" i="7" s="1"/>
  <c r="Q4355" i="7"/>
  <c r="R4355" i="7" s="1"/>
  <c r="P4355" i="7"/>
  <c r="O4355" i="7"/>
  <c r="M4355" i="7"/>
  <c r="N4355" i="7" s="1"/>
  <c r="K4355" i="7"/>
  <c r="L4355" i="7" s="1"/>
  <c r="R4354" i="7"/>
  <c r="Q4354" i="7"/>
  <c r="P4354" i="7"/>
  <c r="O4354" i="7"/>
  <c r="M4354" i="7"/>
  <c r="N4354" i="7" s="1"/>
  <c r="K4354" i="7"/>
  <c r="L4354" i="7" s="1"/>
  <c r="Q4353" i="7"/>
  <c r="R4353" i="7" s="1"/>
  <c r="P4353" i="7"/>
  <c r="O4353" i="7"/>
  <c r="M4353" i="7"/>
  <c r="N4353" i="7" s="1"/>
  <c r="K4353" i="7"/>
  <c r="L4353" i="7" s="1"/>
  <c r="R4352" i="7"/>
  <c r="Q4352" i="7"/>
  <c r="P4352" i="7"/>
  <c r="O4352" i="7"/>
  <c r="M4352" i="7"/>
  <c r="N4352" i="7" s="1"/>
  <c r="K4352" i="7"/>
  <c r="L4352" i="7" s="1"/>
  <c r="R4351" i="7"/>
  <c r="Q4351" i="7"/>
  <c r="P4351" i="7"/>
  <c r="O4351" i="7"/>
  <c r="M4351" i="7"/>
  <c r="N4351" i="7" s="1"/>
  <c r="K4351" i="7"/>
  <c r="L4351" i="7" s="1"/>
  <c r="R4350" i="7"/>
  <c r="Q4350" i="7"/>
  <c r="P4350" i="7"/>
  <c r="O4350" i="7"/>
  <c r="M4350" i="7"/>
  <c r="N4350" i="7" s="1"/>
  <c r="K4350" i="7"/>
  <c r="L4350" i="7" s="1"/>
  <c r="Q4349" i="7"/>
  <c r="R4349" i="7" s="1"/>
  <c r="P4349" i="7"/>
  <c r="O4349" i="7"/>
  <c r="M4349" i="7"/>
  <c r="N4349" i="7" s="1"/>
  <c r="K4349" i="7"/>
  <c r="L4349" i="7" s="1"/>
  <c r="R4348" i="7"/>
  <c r="Q4348" i="7"/>
  <c r="P4348" i="7"/>
  <c r="O4348" i="7"/>
  <c r="M4348" i="7"/>
  <c r="N4348" i="7" s="1"/>
  <c r="K4348" i="7"/>
  <c r="L4348" i="7" s="1"/>
  <c r="R4347" i="7"/>
  <c r="Q4347" i="7"/>
  <c r="P4347" i="7"/>
  <c r="O4347" i="7"/>
  <c r="M4347" i="7"/>
  <c r="N4347" i="7" s="1"/>
  <c r="K4347" i="7"/>
  <c r="L4347" i="7" s="1"/>
  <c r="R4346" i="7"/>
  <c r="Q4346" i="7"/>
  <c r="P4346" i="7"/>
  <c r="O4346" i="7"/>
  <c r="M4346" i="7"/>
  <c r="N4346" i="7" s="1"/>
  <c r="K4346" i="7"/>
  <c r="L4346" i="7" s="1"/>
  <c r="Q4345" i="7"/>
  <c r="R4345" i="7" s="1"/>
  <c r="P4345" i="7"/>
  <c r="O4345" i="7"/>
  <c r="M4345" i="7"/>
  <c r="N4345" i="7" s="1"/>
  <c r="K4345" i="7"/>
  <c r="L4345" i="7" s="1"/>
  <c r="R4344" i="7"/>
  <c r="Q4344" i="7"/>
  <c r="P4344" i="7"/>
  <c r="O4344" i="7"/>
  <c r="M4344" i="7"/>
  <c r="N4344" i="7" s="1"/>
  <c r="K4344" i="7"/>
  <c r="L4344" i="7" s="1"/>
  <c r="Q4343" i="7"/>
  <c r="R4343" i="7" s="1"/>
  <c r="P4343" i="7"/>
  <c r="O4343" i="7"/>
  <c r="M4343" i="7"/>
  <c r="N4343" i="7" s="1"/>
  <c r="K4343" i="7"/>
  <c r="L4343" i="7" s="1"/>
  <c r="R4342" i="7"/>
  <c r="Q4342" i="7"/>
  <c r="P4342" i="7"/>
  <c r="O4342" i="7"/>
  <c r="M4342" i="7"/>
  <c r="N4342" i="7" s="1"/>
  <c r="K4342" i="7"/>
  <c r="L4342" i="7" s="1"/>
  <c r="Q4341" i="7"/>
  <c r="R4341" i="7" s="1"/>
  <c r="P4341" i="7"/>
  <c r="O4341" i="7"/>
  <c r="M4341" i="7"/>
  <c r="N4341" i="7" s="1"/>
  <c r="K4341" i="7"/>
  <c r="L4341" i="7" s="1"/>
  <c r="R4340" i="7"/>
  <c r="Q4340" i="7"/>
  <c r="P4340" i="7"/>
  <c r="O4340" i="7"/>
  <c r="M4340" i="7"/>
  <c r="N4340" i="7" s="1"/>
  <c r="K4340" i="7"/>
  <c r="L4340" i="7" s="1"/>
  <c r="R4339" i="7"/>
  <c r="Q4339" i="7"/>
  <c r="P4339" i="7"/>
  <c r="O4339" i="7"/>
  <c r="M4339" i="7"/>
  <c r="N4339" i="7" s="1"/>
  <c r="K4339" i="7"/>
  <c r="L4339" i="7" s="1"/>
  <c r="R4338" i="7"/>
  <c r="Q4338" i="7"/>
  <c r="P4338" i="7"/>
  <c r="O4338" i="7"/>
  <c r="M4338" i="7"/>
  <c r="N4338" i="7" s="1"/>
  <c r="K4338" i="7"/>
  <c r="L4338" i="7" s="1"/>
  <c r="Q4337" i="7"/>
  <c r="R4337" i="7" s="1"/>
  <c r="P4337" i="7"/>
  <c r="O4337" i="7"/>
  <c r="M4337" i="7"/>
  <c r="N4337" i="7" s="1"/>
  <c r="K4337" i="7"/>
  <c r="L4337" i="7" s="1"/>
  <c r="R4336" i="7"/>
  <c r="Q4336" i="7"/>
  <c r="P4336" i="7"/>
  <c r="O4336" i="7"/>
  <c r="M4336" i="7"/>
  <c r="N4336" i="7" s="1"/>
  <c r="K4336" i="7"/>
  <c r="L4336" i="7" s="1"/>
  <c r="Q4335" i="7"/>
  <c r="R4335" i="7" s="1"/>
  <c r="P4335" i="7"/>
  <c r="O4335" i="7"/>
  <c r="M4335" i="7"/>
  <c r="N4335" i="7" s="1"/>
  <c r="K4335" i="7"/>
  <c r="L4335" i="7" s="1"/>
  <c r="R4334" i="7"/>
  <c r="Q4334" i="7"/>
  <c r="P4334" i="7"/>
  <c r="O4334" i="7"/>
  <c r="M4334" i="7"/>
  <c r="N4334" i="7" s="1"/>
  <c r="K4334" i="7"/>
  <c r="L4334" i="7" s="1"/>
  <c r="Q4333" i="7"/>
  <c r="R4333" i="7" s="1"/>
  <c r="P4333" i="7"/>
  <c r="O4333" i="7"/>
  <c r="M4333" i="7"/>
  <c r="N4333" i="7" s="1"/>
  <c r="K4333" i="7"/>
  <c r="L4333" i="7" s="1"/>
  <c r="R4332" i="7"/>
  <c r="Q4332" i="7"/>
  <c r="P4332" i="7"/>
  <c r="O4332" i="7"/>
  <c r="M4332" i="7"/>
  <c r="N4332" i="7" s="1"/>
  <c r="K4332" i="7"/>
  <c r="L4332" i="7" s="1"/>
  <c r="Q4331" i="7"/>
  <c r="R4331" i="7" s="1"/>
  <c r="P4331" i="7"/>
  <c r="O4331" i="7"/>
  <c r="M4331" i="7"/>
  <c r="N4331" i="7" s="1"/>
  <c r="K4331" i="7"/>
  <c r="L4331" i="7" s="1"/>
  <c r="R4330" i="7"/>
  <c r="Q4330" i="7"/>
  <c r="P4330" i="7"/>
  <c r="O4330" i="7"/>
  <c r="M4330" i="7"/>
  <c r="N4330" i="7" s="1"/>
  <c r="K4330" i="7"/>
  <c r="L4330" i="7" s="1"/>
  <c r="Q4329" i="7"/>
  <c r="R4329" i="7" s="1"/>
  <c r="P4329" i="7"/>
  <c r="O4329" i="7"/>
  <c r="M4329" i="7"/>
  <c r="N4329" i="7" s="1"/>
  <c r="K4329" i="7"/>
  <c r="L4329" i="7" s="1"/>
  <c r="R4328" i="7"/>
  <c r="Q4328" i="7"/>
  <c r="P4328" i="7"/>
  <c r="O4328" i="7"/>
  <c r="M4328" i="7"/>
  <c r="N4328" i="7" s="1"/>
  <c r="K4328" i="7"/>
  <c r="L4328" i="7" s="1"/>
  <c r="R4327" i="7"/>
  <c r="Q4327" i="7"/>
  <c r="P4327" i="7"/>
  <c r="O4327" i="7"/>
  <c r="M4327" i="7"/>
  <c r="N4327" i="7" s="1"/>
  <c r="K4327" i="7"/>
  <c r="L4327" i="7" s="1"/>
  <c r="R4326" i="7"/>
  <c r="Q4326" i="7"/>
  <c r="P4326" i="7"/>
  <c r="O4326" i="7"/>
  <c r="M4326" i="7"/>
  <c r="N4326" i="7" s="1"/>
  <c r="K4326" i="7"/>
  <c r="L4326" i="7" s="1"/>
  <c r="Q4325" i="7"/>
  <c r="R4325" i="7" s="1"/>
  <c r="P4325" i="7"/>
  <c r="O4325" i="7"/>
  <c r="M4325" i="7"/>
  <c r="N4325" i="7" s="1"/>
  <c r="K4325" i="7"/>
  <c r="L4325" i="7" s="1"/>
  <c r="R4324" i="7"/>
  <c r="Q4324" i="7"/>
  <c r="P4324" i="7"/>
  <c r="O4324" i="7"/>
  <c r="M4324" i="7"/>
  <c r="N4324" i="7" s="1"/>
  <c r="K4324" i="7"/>
  <c r="L4324" i="7" s="1"/>
  <c r="Q4323" i="7"/>
  <c r="R4323" i="7" s="1"/>
  <c r="P4323" i="7"/>
  <c r="O4323" i="7"/>
  <c r="M4323" i="7"/>
  <c r="N4323" i="7" s="1"/>
  <c r="K4323" i="7"/>
  <c r="L4323" i="7" s="1"/>
  <c r="R4322" i="7"/>
  <c r="Q4322" i="7"/>
  <c r="P4322" i="7"/>
  <c r="O4322" i="7"/>
  <c r="M4322" i="7"/>
  <c r="N4322" i="7" s="1"/>
  <c r="K4322" i="7"/>
  <c r="L4322" i="7" s="1"/>
  <c r="Q4321" i="7"/>
  <c r="R4321" i="7" s="1"/>
  <c r="P4321" i="7"/>
  <c r="O4321" i="7"/>
  <c r="M4321" i="7"/>
  <c r="N4321" i="7" s="1"/>
  <c r="K4321" i="7"/>
  <c r="L4321" i="7" s="1"/>
  <c r="R4320" i="7"/>
  <c r="Q4320" i="7"/>
  <c r="P4320" i="7"/>
  <c r="O4320" i="7"/>
  <c r="M4320" i="7"/>
  <c r="N4320" i="7" s="1"/>
  <c r="K4320" i="7"/>
  <c r="L4320" i="7" s="1"/>
  <c r="R4319" i="7"/>
  <c r="Q4319" i="7"/>
  <c r="P4319" i="7"/>
  <c r="O4319" i="7"/>
  <c r="M4319" i="7"/>
  <c r="N4319" i="7" s="1"/>
  <c r="K4319" i="7"/>
  <c r="L4319" i="7" s="1"/>
  <c r="R4318" i="7"/>
  <c r="Q4318" i="7"/>
  <c r="P4318" i="7"/>
  <c r="O4318" i="7"/>
  <c r="M4318" i="7"/>
  <c r="N4318" i="7" s="1"/>
  <c r="K4318" i="7"/>
  <c r="L4318" i="7" s="1"/>
  <c r="Q4317" i="7"/>
  <c r="R4317" i="7" s="1"/>
  <c r="P4317" i="7"/>
  <c r="O4317" i="7"/>
  <c r="M4317" i="7"/>
  <c r="N4317" i="7" s="1"/>
  <c r="K4317" i="7"/>
  <c r="L4317" i="7" s="1"/>
  <c r="R4316" i="7"/>
  <c r="Q4316" i="7"/>
  <c r="P4316" i="7"/>
  <c r="O4316" i="7"/>
  <c r="M4316" i="7"/>
  <c r="N4316" i="7" s="1"/>
  <c r="K4316" i="7"/>
  <c r="L4316" i="7" s="1"/>
  <c r="R4315" i="7"/>
  <c r="Q4315" i="7"/>
  <c r="P4315" i="7"/>
  <c r="O4315" i="7"/>
  <c r="M4315" i="7"/>
  <c r="N4315" i="7" s="1"/>
  <c r="K4315" i="7"/>
  <c r="L4315" i="7" s="1"/>
  <c r="R4314" i="7"/>
  <c r="Q4314" i="7"/>
  <c r="P4314" i="7"/>
  <c r="O4314" i="7"/>
  <c r="M4314" i="7"/>
  <c r="N4314" i="7" s="1"/>
  <c r="K4314" i="7"/>
  <c r="L4314" i="7" s="1"/>
  <c r="Q4313" i="7"/>
  <c r="R4313" i="7" s="1"/>
  <c r="P4313" i="7"/>
  <c r="O4313" i="7"/>
  <c r="M4313" i="7"/>
  <c r="N4313" i="7" s="1"/>
  <c r="K4313" i="7"/>
  <c r="L4313" i="7" s="1"/>
  <c r="R4312" i="7"/>
  <c r="Q4312" i="7"/>
  <c r="P4312" i="7"/>
  <c r="O4312" i="7"/>
  <c r="M4312" i="7"/>
  <c r="N4312" i="7" s="1"/>
  <c r="K4312" i="7"/>
  <c r="L4312" i="7" s="1"/>
  <c r="Q4311" i="7"/>
  <c r="R4311" i="7" s="1"/>
  <c r="P4311" i="7"/>
  <c r="O4311" i="7"/>
  <c r="M4311" i="7"/>
  <c r="N4311" i="7" s="1"/>
  <c r="K4311" i="7"/>
  <c r="L4311" i="7" s="1"/>
  <c r="R4310" i="7"/>
  <c r="Q4310" i="7"/>
  <c r="P4310" i="7"/>
  <c r="O4310" i="7"/>
  <c r="M4310" i="7"/>
  <c r="N4310" i="7" s="1"/>
  <c r="K4310" i="7"/>
  <c r="L4310" i="7" s="1"/>
  <c r="Q4309" i="7"/>
  <c r="R4309" i="7" s="1"/>
  <c r="P4309" i="7"/>
  <c r="O4309" i="7"/>
  <c r="M4309" i="7"/>
  <c r="N4309" i="7" s="1"/>
  <c r="K4309" i="7"/>
  <c r="L4309" i="7" s="1"/>
  <c r="R4308" i="7"/>
  <c r="Q4308" i="7"/>
  <c r="P4308" i="7"/>
  <c r="O4308" i="7"/>
  <c r="M4308" i="7"/>
  <c r="N4308" i="7" s="1"/>
  <c r="K4308" i="7"/>
  <c r="L4308" i="7" s="1"/>
  <c r="R4307" i="7"/>
  <c r="Q4307" i="7"/>
  <c r="P4307" i="7"/>
  <c r="O4307" i="7"/>
  <c r="M4307" i="7"/>
  <c r="N4307" i="7" s="1"/>
  <c r="K4307" i="7"/>
  <c r="L4307" i="7" s="1"/>
  <c r="R4306" i="7"/>
  <c r="Q4306" i="7"/>
  <c r="P4306" i="7"/>
  <c r="O4306" i="7"/>
  <c r="M4306" i="7"/>
  <c r="N4306" i="7" s="1"/>
  <c r="K4306" i="7"/>
  <c r="L4306" i="7" s="1"/>
  <c r="Q4305" i="7"/>
  <c r="R4305" i="7" s="1"/>
  <c r="P4305" i="7"/>
  <c r="O4305" i="7"/>
  <c r="M4305" i="7"/>
  <c r="N4305" i="7" s="1"/>
  <c r="K4305" i="7"/>
  <c r="L4305" i="7" s="1"/>
  <c r="R4304" i="7"/>
  <c r="Q4304" i="7"/>
  <c r="P4304" i="7"/>
  <c r="O4304" i="7"/>
  <c r="M4304" i="7"/>
  <c r="N4304" i="7" s="1"/>
  <c r="K4304" i="7"/>
  <c r="L4304" i="7" s="1"/>
  <c r="Q4303" i="7"/>
  <c r="R4303" i="7" s="1"/>
  <c r="P4303" i="7"/>
  <c r="O4303" i="7"/>
  <c r="M4303" i="7"/>
  <c r="N4303" i="7" s="1"/>
  <c r="K4303" i="7"/>
  <c r="L4303" i="7" s="1"/>
  <c r="R4302" i="7"/>
  <c r="Q4302" i="7"/>
  <c r="P4302" i="7"/>
  <c r="O4302" i="7"/>
  <c r="M4302" i="7"/>
  <c r="N4302" i="7" s="1"/>
  <c r="K4302" i="7"/>
  <c r="L4302" i="7" s="1"/>
  <c r="Q4301" i="7"/>
  <c r="R4301" i="7" s="1"/>
  <c r="P4301" i="7"/>
  <c r="O4301" i="7"/>
  <c r="M4301" i="7"/>
  <c r="N4301" i="7" s="1"/>
  <c r="K4301" i="7"/>
  <c r="L4301" i="7" s="1"/>
  <c r="R4300" i="7"/>
  <c r="Q4300" i="7"/>
  <c r="P4300" i="7"/>
  <c r="O4300" i="7"/>
  <c r="M4300" i="7"/>
  <c r="N4300" i="7" s="1"/>
  <c r="K4300" i="7"/>
  <c r="L4300" i="7" s="1"/>
  <c r="Q4299" i="7"/>
  <c r="R4299" i="7" s="1"/>
  <c r="P4299" i="7"/>
  <c r="O4299" i="7"/>
  <c r="M4299" i="7"/>
  <c r="N4299" i="7" s="1"/>
  <c r="K4299" i="7"/>
  <c r="L4299" i="7" s="1"/>
  <c r="R4298" i="7"/>
  <c r="Q4298" i="7"/>
  <c r="P4298" i="7"/>
  <c r="O4298" i="7"/>
  <c r="M4298" i="7"/>
  <c r="N4298" i="7" s="1"/>
  <c r="K4298" i="7"/>
  <c r="L4298" i="7" s="1"/>
  <c r="Q4297" i="7"/>
  <c r="R4297" i="7" s="1"/>
  <c r="P4297" i="7"/>
  <c r="O4297" i="7"/>
  <c r="M4297" i="7"/>
  <c r="N4297" i="7" s="1"/>
  <c r="K4297" i="7"/>
  <c r="L4297" i="7" s="1"/>
  <c r="R4296" i="7"/>
  <c r="Q4296" i="7"/>
  <c r="P4296" i="7"/>
  <c r="O4296" i="7"/>
  <c r="M4296" i="7"/>
  <c r="N4296" i="7" s="1"/>
  <c r="K4296" i="7"/>
  <c r="L4296" i="7" s="1"/>
  <c r="R4295" i="7"/>
  <c r="Q4295" i="7"/>
  <c r="P4295" i="7"/>
  <c r="O4295" i="7"/>
  <c r="M4295" i="7"/>
  <c r="N4295" i="7" s="1"/>
  <c r="K4295" i="7"/>
  <c r="L4295" i="7" s="1"/>
  <c r="R4294" i="7"/>
  <c r="Q4294" i="7"/>
  <c r="P4294" i="7"/>
  <c r="O4294" i="7"/>
  <c r="M4294" i="7"/>
  <c r="N4294" i="7" s="1"/>
  <c r="K4294" i="7"/>
  <c r="L4294" i="7" s="1"/>
  <c r="Q4293" i="7"/>
  <c r="R4293" i="7" s="1"/>
  <c r="P4293" i="7"/>
  <c r="O4293" i="7"/>
  <c r="M4293" i="7"/>
  <c r="N4293" i="7" s="1"/>
  <c r="K4293" i="7"/>
  <c r="L4293" i="7" s="1"/>
  <c r="R4292" i="7"/>
  <c r="Q4292" i="7"/>
  <c r="P4292" i="7"/>
  <c r="O4292" i="7"/>
  <c r="M4292" i="7"/>
  <c r="N4292" i="7" s="1"/>
  <c r="K4292" i="7"/>
  <c r="L4292" i="7" s="1"/>
  <c r="Q4291" i="7"/>
  <c r="R4291" i="7" s="1"/>
  <c r="P4291" i="7"/>
  <c r="O4291" i="7"/>
  <c r="M4291" i="7"/>
  <c r="N4291" i="7" s="1"/>
  <c r="K4291" i="7"/>
  <c r="L4291" i="7" s="1"/>
  <c r="R4290" i="7"/>
  <c r="Q4290" i="7"/>
  <c r="P4290" i="7"/>
  <c r="O4290" i="7"/>
  <c r="M4290" i="7"/>
  <c r="N4290" i="7" s="1"/>
  <c r="K4290" i="7"/>
  <c r="L4290" i="7" s="1"/>
  <c r="Q4289" i="7"/>
  <c r="R4289" i="7" s="1"/>
  <c r="P4289" i="7"/>
  <c r="O4289" i="7"/>
  <c r="M4289" i="7"/>
  <c r="N4289" i="7" s="1"/>
  <c r="K4289" i="7"/>
  <c r="L4289" i="7" s="1"/>
  <c r="R4288" i="7"/>
  <c r="Q4288" i="7"/>
  <c r="P4288" i="7"/>
  <c r="O4288" i="7"/>
  <c r="M4288" i="7"/>
  <c r="N4288" i="7" s="1"/>
  <c r="K4288" i="7"/>
  <c r="L4288" i="7" s="1"/>
  <c r="R4287" i="7"/>
  <c r="Q4287" i="7"/>
  <c r="P4287" i="7"/>
  <c r="O4287" i="7"/>
  <c r="M4287" i="7"/>
  <c r="N4287" i="7" s="1"/>
  <c r="K4287" i="7"/>
  <c r="L4287" i="7" s="1"/>
  <c r="R4286" i="7"/>
  <c r="Q4286" i="7"/>
  <c r="P4286" i="7"/>
  <c r="O4286" i="7"/>
  <c r="M4286" i="7"/>
  <c r="N4286" i="7" s="1"/>
  <c r="K4286" i="7"/>
  <c r="L4286" i="7" s="1"/>
  <c r="Q4285" i="7"/>
  <c r="R4285" i="7" s="1"/>
  <c r="P4285" i="7"/>
  <c r="O4285" i="7"/>
  <c r="M4285" i="7"/>
  <c r="N4285" i="7" s="1"/>
  <c r="K4285" i="7"/>
  <c r="L4285" i="7" s="1"/>
  <c r="R4284" i="7"/>
  <c r="Q4284" i="7"/>
  <c r="P4284" i="7"/>
  <c r="O4284" i="7"/>
  <c r="M4284" i="7"/>
  <c r="N4284" i="7" s="1"/>
  <c r="K4284" i="7"/>
  <c r="L4284" i="7" s="1"/>
  <c r="R4283" i="7"/>
  <c r="Q4283" i="7"/>
  <c r="P4283" i="7"/>
  <c r="O4283" i="7"/>
  <c r="M4283" i="7"/>
  <c r="N4283" i="7" s="1"/>
  <c r="K4283" i="7"/>
  <c r="L4283" i="7" s="1"/>
  <c r="R4282" i="7"/>
  <c r="Q4282" i="7"/>
  <c r="P4282" i="7"/>
  <c r="O4282" i="7"/>
  <c r="M4282" i="7"/>
  <c r="N4282" i="7" s="1"/>
  <c r="K4282" i="7"/>
  <c r="L4282" i="7" s="1"/>
  <c r="Q4281" i="7"/>
  <c r="R4281" i="7" s="1"/>
  <c r="P4281" i="7"/>
  <c r="O4281" i="7"/>
  <c r="M4281" i="7"/>
  <c r="N4281" i="7" s="1"/>
  <c r="K4281" i="7"/>
  <c r="L4281" i="7" s="1"/>
  <c r="R4280" i="7"/>
  <c r="Q4280" i="7"/>
  <c r="P4280" i="7"/>
  <c r="O4280" i="7"/>
  <c r="M4280" i="7"/>
  <c r="N4280" i="7" s="1"/>
  <c r="K4280" i="7"/>
  <c r="L4280" i="7" s="1"/>
  <c r="Q4279" i="7"/>
  <c r="R4279" i="7" s="1"/>
  <c r="P4279" i="7"/>
  <c r="O4279" i="7"/>
  <c r="M4279" i="7"/>
  <c r="N4279" i="7" s="1"/>
  <c r="K4279" i="7"/>
  <c r="L4279" i="7" s="1"/>
  <c r="R4278" i="7"/>
  <c r="Q4278" i="7"/>
  <c r="P4278" i="7"/>
  <c r="O4278" i="7"/>
  <c r="M4278" i="7"/>
  <c r="N4278" i="7" s="1"/>
  <c r="K4278" i="7"/>
  <c r="L4278" i="7" s="1"/>
  <c r="Q4277" i="7"/>
  <c r="R4277" i="7" s="1"/>
  <c r="P4277" i="7"/>
  <c r="O4277" i="7"/>
  <c r="M4277" i="7"/>
  <c r="N4277" i="7" s="1"/>
  <c r="K4277" i="7"/>
  <c r="L4277" i="7" s="1"/>
  <c r="R4276" i="7"/>
  <c r="Q4276" i="7"/>
  <c r="P4276" i="7"/>
  <c r="O4276" i="7"/>
  <c r="M4276" i="7"/>
  <c r="N4276" i="7" s="1"/>
  <c r="K4276" i="7"/>
  <c r="L4276" i="7" s="1"/>
  <c r="R4275" i="7"/>
  <c r="Q4275" i="7"/>
  <c r="P4275" i="7"/>
  <c r="O4275" i="7"/>
  <c r="M4275" i="7"/>
  <c r="N4275" i="7" s="1"/>
  <c r="K4275" i="7"/>
  <c r="L4275" i="7" s="1"/>
  <c r="R4274" i="7"/>
  <c r="Q4274" i="7"/>
  <c r="P4274" i="7"/>
  <c r="O4274" i="7"/>
  <c r="M4274" i="7"/>
  <c r="N4274" i="7" s="1"/>
  <c r="K4274" i="7"/>
  <c r="L4274" i="7" s="1"/>
  <c r="Q4273" i="7"/>
  <c r="R4273" i="7" s="1"/>
  <c r="P4273" i="7"/>
  <c r="O4273" i="7"/>
  <c r="M4273" i="7"/>
  <c r="N4273" i="7" s="1"/>
  <c r="K4273" i="7"/>
  <c r="L4273" i="7" s="1"/>
  <c r="R4272" i="7"/>
  <c r="Q4272" i="7"/>
  <c r="P4272" i="7"/>
  <c r="O4272" i="7"/>
  <c r="M4272" i="7"/>
  <c r="N4272" i="7" s="1"/>
  <c r="K4272" i="7"/>
  <c r="L4272" i="7" s="1"/>
  <c r="Q4271" i="7"/>
  <c r="R4271" i="7" s="1"/>
  <c r="P4271" i="7"/>
  <c r="O4271" i="7"/>
  <c r="M4271" i="7"/>
  <c r="N4271" i="7" s="1"/>
  <c r="K4271" i="7"/>
  <c r="L4271" i="7" s="1"/>
  <c r="R4270" i="7"/>
  <c r="Q4270" i="7"/>
  <c r="P4270" i="7"/>
  <c r="O4270" i="7"/>
  <c r="M4270" i="7"/>
  <c r="N4270" i="7" s="1"/>
  <c r="K4270" i="7"/>
  <c r="L4270" i="7" s="1"/>
  <c r="Q4269" i="7"/>
  <c r="R4269" i="7" s="1"/>
  <c r="P4269" i="7"/>
  <c r="O4269" i="7"/>
  <c r="M4269" i="7"/>
  <c r="N4269" i="7" s="1"/>
  <c r="K4269" i="7"/>
  <c r="L4269" i="7" s="1"/>
  <c r="R4268" i="7"/>
  <c r="Q4268" i="7"/>
  <c r="P4268" i="7"/>
  <c r="O4268" i="7"/>
  <c r="M4268" i="7"/>
  <c r="N4268" i="7" s="1"/>
  <c r="K4268" i="7"/>
  <c r="L4268" i="7" s="1"/>
  <c r="Q4267" i="7"/>
  <c r="R4267" i="7" s="1"/>
  <c r="P4267" i="7"/>
  <c r="O4267" i="7"/>
  <c r="M4267" i="7"/>
  <c r="N4267" i="7" s="1"/>
  <c r="K4267" i="7"/>
  <c r="L4267" i="7" s="1"/>
  <c r="R4266" i="7"/>
  <c r="Q4266" i="7"/>
  <c r="P4266" i="7"/>
  <c r="O4266" i="7"/>
  <c r="M4266" i="7"/>
  <c r="N4266" i="7" s="1"/>
  <c r="K4266" i="7"/>
  <c r="L4266" i="7" s="1"/>
  <c r="Q4265" i="7"/>
  <c r="R4265" i="7" s="1"/>
  <c r="P4265" i="7"/>
  <c r="O4265" i="7"/>
  <c r="M4265" i="7"/>
  <c r="N4265" i="7" s="1"/>
  <c r="K4265" i="7"/>
  <c r="L4265" i="7" s="1"/>
  <c r="R4264" i="7"/>
  <c r="Q4264" i="7"/>
  <c r="P4264" i="7"/>
  <c r="O4264" i="7"/>
  <c r="M4264" i="7"/>
  <c r="N4264" i="7" s="1"/>
  <c r="K4264" i="7"/>
  <c r="L4264" i="7" s="1"/>
  <c r="R4263" i="7"/>
  <c r="Q4263" i="7"/>
  <c r="P4263" i="7"/>
  <c r="O4263" i="7"/>
  <c r="M4263" i="7"/>
  <c r="N4263" i="7" s="1"/>
  <c r="K4263" i="7"/>
  <c r="L4263" i="7" s="1"/>
  <c r="R4262" i="7"/>
  <c r="Q4262" i="7"/>
  <c r="P4262" i="7"/>
  <c r="O4262" i="7"/>
  <c r="M4262" i="7"/>
  <c r="N4262" i="7" s="1"/>
  <c r="K4262" i="7"/>
  <c r="L4262" i="7" s="1"/>
  <c r="Q4261" i="7"/>
  <c r="R4261" i="7" s="1"/>
  <c r="P4261" i="7"/>
  <c r="O4261" i="7"/>
  <c r="M4261" i="7"/>
  <c r="N4261" i="7" s="1"/>
  <c r="K4261" i="7"/>
  <c r="L4261" i="7" s="1"/>
  <c r="R4260" i="7"/>
  <c r="Q4260" i="7"/>
  <c r="P4260" i="7"/>
  <c r="O4260" i="7"/>
  <c r="M4260" i="7"/>
  <c r="N4260" i="7" s="1"/>
  <c r="K4260" i="7"/>
  <c r="L4260" i="7" s="1"/>
  <c r="Q4259" i="7"/>
  <c r="R4259" i="7" s="1"/>
  <c r="P4259" i="7"/>
  <c r="O4259" i="7"/>
  <c r="M4259" i="7"/>
  <c r="N4259" i="7" s="1"/>
  <c r="K4259" i="7"/>
  <c r="L4259" i="7" s="1"/>
  <c r="R4258" i="7"/>
  <c r="Q4258" i="7"/>
  <c r="P4258" i="7"/>
  <c r="O4258" i="7"/>
  <c r="M4258" i="7"/>
  <c r="N4258" i="7" s="1"/>
  <c r="K4258" i="7"/>
  <c r="L4258" i="7" s="1"/>
  <c r="Q4257" i="7"/>
  <c r="R4257" i="7" s="1"/>
  <c r="P4257" i="7"/>
  <c r="O4257" i="7"/>
  <c r="M4257" i="7"/>
  <c r="N4257" i="7" s="1"/>
  <c r="K4257" i="7"/>
  <c r="L4257" i="7" s="1"/>
  <c r="R4256" i="7"/>
  <c r="Q4256" i="7"/>
  <c r="P4256" i="7"/>
  <c r="O4256" i="7"/>
  <c r="M4256" i="7"/>
  <c r="N4256" i="7" s="1"/>
  <c r="K4256" i="7"/>
  <c r="L4256" i="7" s="1"/>
  <c r="R4255" i="7"/>
  <c r="Q4255" i="7"/>
  <c r="P4255" i="7"/>
  <c r="O4255" i="7"/>
  <c r="M4255" i="7"/>
  <c r="N4255" i="7" s="1"/>
  <c r="K4255" i="7"/>
  <c r="L4255" i="7" s="1"/>
  <c r="R4254" i="7"/>
  <c r="Q4254" i="7"/>
  <c r="P4254" i="7"/>
  <c r="O4254" i="7"/>
  <c r="M4254" i="7"/>
  <c r="N4254" i="7" s="1"/>
  <c r="K4254" i="7"/>
  <c r="L4254" i="7" s="1"/>
  <c r="Q4253" i="7"/>
  <c r="R4253" i="7" s="1"/>
  <c r="P4253" i="7"/>
  <c r="O4253" i="7"/>
  <c r="M4253" i="7"/>
  <c r="N4253" i="7" s="1"/>
  <c r="K4253" i="7"/>
  <c r="L4253" i="7" s="1"/>
  <c r="R4252" i="7"/>
  <c r="Q4252" i="7"/>
  <c r="P4252" i="7"/>
  <c r="O4252" i="7"/>
  <c r="M4252" i="7"/>
  <c r="N4252" i="7" s="1"/>
  <c r="K4252" i="7"/>
  <c r="L4252" i="7" s="1"/>
  <c r="R4251" i="7"/>
  <c r="Q4251" i="7"/>
  <c r="P4251" i="7"/>
  <c r="O4251" i="7"/>
  <c r="M4251" i="7"/>
  <c r="N4251" i="7" s="1"/>
  <c r="K4251" i="7"/>
  <c r="L4251" i="7" s="1"/>
  <c r="R4250" i="7"/>
  <c r="Q4250" i="7"/>
  <c r="P4250" i="7"/>
  <c r="O4250" i="7"/>
  <c r="M4250" i="7"/>
  <c r="N4250" i="7" s="1"/>
  <c r="K4250" i="7"/>
  <c r="L4250" i="7" s="1"/>
  <c r="Q4249" i="7"/>
  <c r="R4249" i="7" s="1"/>
  <c r="P4249" i="7"/>
  <c r="O4249" i="7"/>
  <c r="M4249" i="7"/>
  <c r="N4249" i="7" s="1"/>
  <c r="K4249" i="7"/>
  <c r="L4249" i="7" s="1"/>
  <c r="R4248" i="7"/>
  <c r="Q4248" i="7"/>
  <c r="P4248" i="7"/>
  <c r="O4248" i="7"/>
  <c r="M4248" i="7"/>
  <c r="N4248" i="7" s="1"/>
  <c r="K4248" i="7"/>
  <c r="L4248" i="7" s="1"/>
  <c r="Q4247" i="7"/>
  <c r="R4247" i="7" s="1"/>
  <c r="P4247" i="7"/>
  <c r="O4247" i="7"/>
  <c r="M4247" i="7"/>
  <c r="N4247" i="7" s="1"/>
  <c r="K4247" i="7"/>
  <c r="L4247" i="7" s="1"/>
  <c r="Q4246" i="7"/>
  <c r="R4246" i="7" s="1"/>
  <c r="P4246" i="7"/>
  <c r="O4246" i="7"/>
  <c r="M4246" i="7"/>
  <c r="N4246" i="7" s="1"/>
  <c r="K4246" i="7"/>
  <c r="L4246" i="7" s="1"/>
  <c r="Q4245" i="7"/>
  <c r="R4245" i="7" s="1"/>
  <c r="P4245" i="7"/>
  <c r="O4245" i="7"/>
  <c r="M4245" i="7"/>
  <c r="N4245" i="7" s="1"/>
  <c r="K4245" i="7"/>
  <c r="L4245" i="7" s="1"/>
  <c r="Q4244" i="7"/>
  <c r="R4244" i="7" s="1"/>
  <c r="P4244" i="7"/>
  <c r="O4244" i="7"/>
  <c r="M4244" i="7"/>
  <c r="N4244" i="7" s="1"/>
  <c r="K4244" i="7"/>
  <c r="L4244" i="7" s="1"/>
  <c r="Q4243" i="7"/>
  <c r="R4243" i="7" s="1"/>
  <c r="P4243" i="7"/>
  <c r="O4243" i="7"/>
  <c r="M4243" i="7"/>
  <c r="N4243" i="7" s="1"/>
  <c r="K4243" i="7"/>
  <c r="L4243" i="7" s="1"/>
  <c r="Q4242" i="7"/>
  <c r="R4242" i="7" s="1"/>
  <c r="P4242" i="7"/>
  <c r="O4242" i="7"/>
  <c r="M4242" i="7"/>
  <c r="N4242" i="7" s="1"/>
  <c r="K4242" i="7"/>
  <c r="L4242" i="7" s="1"/>
  <c r="Q4241" i="7"/>
  <c r="R4241" i="7" s="1"/>
  <c r="P4241" i="7"/>
  <c r="O4241" i="7"/>
  <c r="M4241" i="7"/>
  <c r="N4241" i="7" s="1"/>
  <c r="K4241" i="7"/>
  <c r="L4241" i="7" s="1"/>
  <c r="R4240" i="7"/>
  <c r="Q4240" i="7"/>
  <c r="P4240" i="7"/>
  <c r="O4240" i="7"/>
  <c r="M4240" i="7"/>
  <c r="N4240" i="7" s="1"/>
  <c r="K4240" i="7"/>
  <c r="L4240" i="7" s="1"/>
  <c r="Q4239" i="7"/>
  <c r="R4239" i="7" s="1"/>
  <c r="P4239" i="7"/>
  <c r="O4239" i="7"/>
  <c r="M4239" i="7"/>
  <c r="N4239" i="7" s="1"/>
  <c r="K4239" i="7"/>
  <c r="L4239" i="7" s="1"/>
  <c r="Q4238" i="7"/>
  <c r="R4238" i="7" s="1"/>
  <c r="P4238" i="7"/>
  <c r="O4238" i="7"/>
  <c r="M4238" i="7"/>
  <c r="N4238" i="7" s="1"/>
  <c r="K4238" i="7"/>
  <c r="L4238" i="7" s="1"/>
  <c r="Q4237" i="7"/>
  <c r="R4237" i="7" s="1"/>
  <c r="P4237" i="7"/>
  <c r="O4237" i="7"/>
  <c r="M4237" i="7"/>
  <c r="N4237" i="7" s="1"/>
  <c r="K4237" i="7"/>
  <c r="L4237" i="7" s="1"/>
  <c r="R4236" i="7"/>
  <c r="Q4236" i="7"/>
  <c r="P4236" i="7"/>
  <c r="O4236" i="7"/>
  <c r="M4236" i="7"/>
  <c r="N4236" i="7" s="1"/>
  <c r="K4236" i="7"/>
  <c r="L4236" i="7" s="1"/>
  <c r="Q4235" i="7"/>
  <c r="R4235" i="7" s="1"/>
  <c r="P4235" i="7"/>
  <c r="O4235" i="7"/>
  <c r="M4235" i="7"/>
  <c r="N4235" i="7" s="1"/>
  <c r="K4235" i="7"/>
  <c r="L4235" i="7" s="1"/>
  <c r="Q4234" i="7"/>
  <c r="R4234" i="7" s="1"/>
  <c r="P4234" i="7"/>
  <c r="O4234" i="7"/>
  <c r="M4234" i="7"/>
  <c r="N4234" i="7" s="1"/>
  <c r="K4234" i="7"/>
  <c r="L4234" i="7" s="1"/>
  <c r="Q4233" i="7"/>
  <c r="R4233" i="7" s="1"/>
  <c r="P4233" i="7"/>
  <c r="O4233" i="7"/>
  <c r="M4233" i="7"/>
  <c r="N4233" i="7" s="1"/>
  <c r="K4233" i="7"/>
  <c r="L4233" i="7" s="1"/>
  <c r="Q4232" i="7"/>
  <c r="R4232" i="7" s="1"/>
  <c r="P4232" i="7"/>
  <c r="O4232" i="7"/>
  <c r="M4232" i="7"/>
  <c r="N4232" i="7" s="1"/>
  <c r="K4232" i="7"/>
  <c r="L4232" i="7" s="1"/>
  <c r="Q4231" i="7"/>
  <c r="R4231" i="7" s="1"/>
  <c r="P4231" i="7"/>
  <c r="O4231" i="7"/>
  <c r="M4231" i="7"/>
  <c r="N4231" i="7" s="1"/>
  <c r="K4231" i="7"/>
  <c r="L4231" i="7" s="1"/>
  <c r="Q4230" i="7"/>
  <c r="R4230" i="7" s="1"/>
  <c r="P4230" i="7"/>
  <c r="O4230" i="7"/>
  <c r="M4230" i="7"/>
  <c r="N4230" i="7" s="1"/>
  <c r="K4230" i="7"/>
  <c r="L4230" i="7" s="1"/>
  <c r="Q4229" i="7"/>
  <c r="R4229" i="7" s="1"/>
  <c r="P4229" i="7"/>
  <c r="O4229" i="7"/>
  <c r="M4229" i="7"/>
  <c r="N4229" i="7" s="1"/>
  <c r="K4229" i="7"/>
  <c r="L4229" i="7" s="1"/>
  <c r="Q4228" i="7"/>
  <c r="R4228" i="7" s="1"/>
  <c r="P4228" i="7"/>
  <c r="O4228" i="7"/>
  <c r="M4228" i="7"/>
  <c r="N4228" i="7" s="1"/>
  <c r="K4228" i="7"/>
  <c r="L4228" i="7" s="1"/>
  <c r="Q4227" i="7"/>
  <c r="R4227" i="7" s="1"/>
  <c r="P4227" i="7"/>
  <c r="O4227" i="7"/>
  <c r="M4227" i="7"/>
  <c r="N4227" i="7" s="1"/>
  <c r="K4227" i="7"/>
  <c r="L4227" i="7" s="1"/>
  <c r="Q4226" i="7"/>
  <c r="R4226" i="7" s="1"/>
  <c r="P4226" i="7"/>
  <c r="O4226" i="7"/>
  <c r="M4226" i="7"/>
  <c r="N4226" i="7" s="1"/>
  <c r="K4226" i="7"/>
  <c r="L4226" i="7" s="1"/>
  <c r="Q4225" i="7"/>
  <c r="R4225" i="7" s="1"/>
  <c r="P4225" i="7"/>
  <c r="O4225" i="7"/>
  <c r="M4225" i="7"/>
  <c r="N4225" i="7" s="1"/>
  <c r="K4225" i="7"/>
  <c r="L4225" i="7" s="1"/>
  <c r="R4224" i="7"/>
  <c r="Q4224" i="7"/>
  <c r="P4224" i="7"/>
  <c r="O4224" i="7"/>
  <c r="M4224" i="7"/>
  <c r="N4224" i="7" s="1"/>
  <c r="K4224" i="7"/>
  <c r="L4224" i="7" s="1"/>
  <c r="Q4223" i="7"/>
  <c r="R4223" i="7" s="1"/>
  <c r="P4223" i="7"/>
  <c r="O4223" i="7"/>
  <c r="M4223" i="7"/>
  <c r="N4223" i="7" s="1"/>
  <c r="K4223" i="7"/>
  <c r="L4223" i="7" s="1"/>
  <c r="Q4222" i="7"/>
  <c r="R4222" i="7" s="1"/>
  <c r="P4222" i="7"/>
  <c r="O4222" i="7"/>
  <c r="M4222" i="7"/>
  <c r="N4222" i="7" s="1"/>
  <c r="K4222" i="7"/>
  <c r="L4222" i="7" s="1"/>
  <c r="Q4221" i="7"/>
  <c r="R4221" i="7" s="1"/>
  <c r="P4221" i="7"/>
  <c r="O4221" i="7"/>
  <c r="M4221" i="7"/>
  <c r="N4221" i="7" s="1"/>
  <c r="K4221" i="7"/>
  <c r="L4221" i="7" s="1"/>
  <c r="R4220" i="7"/>
  <c r="Q4220" i="7"/>
  <c r="P4220" i="7"/>
  <c r="O4220" i="7"/>
  <c r="M4220" i="7"/>
  <c r="N4220" i="7" s="1"/>
  <c r="K4220" i="7"/>
  <c r="L4220" i="7" s="1"/>
  <c r="Q4219" i="7"/>
  <c r="R4219" i="7" s="1"/>
  <c r="P4219" i="7"/>
  <c r="O4219" i="7"/>
  <c r="M4219" i="7"/>
  <c r="N4219" i="7" s="1"/>
  <c r="K4219" i="7"/>
  <c r="L4219" i="7" s="1"/>
  <c r="Q4218" i="7"/>
  <c r="R4218" i="7" s="1"/>
  <c r="P4218" i="7"/>
  <c r="O4218" i="7"/>
  <c r="M4218" i="7"/>
  <c r="N4218" i="7" s="1"/>
  <c r="K4218" i="7"/>
  <c r="L4218" i="7" s="1"/>
  <c r="Q4217" i="7"/>
  <c r="R4217" i="7" s="1"/>
  <c r="P4217" i="7"/>
  <c r="O4217" i="7"/>
  <c r="M4217" i="7"/>
  <c r="N4217" i="7" s="1"/>
  <c r="K4217" i="7"/>
  <c r="L4217" i="7" s="1"/>
  <c r="R4216" i="7"/>
  <c r="Q4216" i="7"/>
  <c r="P4216" i="7"/>
  <c r="O4216" i="7"/>
  <c r="M4216" i="7"/>
  <c r="N4216" i="7" s="1"/>
  <c r="K4216" i="7"/>
  <c r="L4216" i="7" s="1"/>
  <c r="Q4215" i="7"/>
  <c r="R4215" i="7" s="1"/>
  <c r="P4215" i="7"/>
  <c r="O4215" i="7"/>
  <c r="M4215" i="7"/>
  <c r="N4215" i="7" s="1"/>
  <c r="K4215" i="7"/>
  <c r="L4215" i="7" s="1"/>
  <c r="Q4214" i="7"/>
  <c r="R4214" i="7" s="1"/>
  <c r="P4214" i="7"/>
  <c r="O4214" i="7"/>
  <c r="M4214" i="7"/>
  <c r="N4214" i="7" s="1"/>
  <c r="K4214" i="7"/>
  <c r="L4214" i="7" s="1"/>
  <c r="K4213" i="7"/>
  <c r="L4213" i="7" s="1"/>
  <c r="S4212" i="7"/>
  <c r="T4212" i="7" s="1"/>
  <c r="R4212" i="7"/>
  <c r="P4212" i="7"/>
  <c r="O4212" i="7"/>
  <c r="N4212" i="7"/>
  <c r="M4212" i="7"/>
  <c r="L4212" i="7"/>
  <c r="K4212" i="7"/>
  <c r="T4211" i="7"/>
  <c r="S4211" i="7"/>
  <c r="R4211" i="7"/>
  <c r="O4211" i="7"/>
  <c r="P4211" i="7" s="1"/>
  <c r="N4211" i="7"/>
  <c r="M4211" i="7"/>
  <c r="L4211" i="7"/>
  <c r="K4211" i="7"/>
  <c r="S4210" i="7"/>
  <c r="T4210" i="7" s="1"/>
  <c r="R4210" i="7"/>
  <c r="O4210" i="7"/>
  <c r="P4210" i="7" s="1"/>
  <c r="N4210" i="7"/>
  <c r="M4210" i="7"/>
  <c r="L4210" i="7"/>
  <c r="K4210" i="7"/>
  <c r="S4209" i="7"/>
  <c r="T4209" i="7" s="1"/>
  <c r="R4209" i="7"/>
  <c r="P4209" i="7"/>
  <c r="O4209" i="7"/>
  <c r="N4209" i="7"/>
  <c r="M4209" i="7"/>
  <c r="K4209" i="7"/>
  <c r="L4209" i="7" s="1"/>
  <c r="S4208" i="7"/>
  <c r="T4208" i="7" s="1"/>
  <c r="R4208" i="7"/>
  <c r="O4208" i="7"/>
  <c r="P4208" i="7" s="1"/>
  <c r="N4208" i="7"/>
  <c r="M4208" i="7"/>
  <c r="L4208" i="7"/>
  <c r="K4208" i="7"/>
  <c r="T4207" i="7"/>
  <c r="S4207" i="7"/>
  <c r="R4207" i="7"/>
  <c r="P4207" i="7"/>
  <c r="O4207" i="7"/>
  <c r="M4207" i="7"/>
  <c r="N4207" i="7" s="1"/>
  <c r="K4207" i="7"/>
  <c r="L4207" i="7" s="1"/>
  <c r="S4206" i="7"/>
  <c r="T4206" i="7" s="1"/>
  <c r="R4206" i="7"/>
  <c r="P4206" i="7"/>
  <c r="O4206" i="7"/>
  <c r="N4206" i="7"/>
  <c r="M4206" i="7"/>
  <c r="L4206" i="7"/>
  <c r="K4206" i="7"/>
  <c r="T4205" i="7"/>
  <c r="S4205" i="7"/>
  <c r="R4205" i="7"/>
  <c r="O4205" i="7"/>
  <c r="P4205" i="7" s="1"/>
  <c r="M4205" i="7"/>
  <c r="N4205" i="7" s="1"/>
  <c r="K4205" i="7"/>
  <c r="L4205" i="7" s="1"/>
  <c r="T4204" i="7"/>
  <c r="S4204" i="7"/>
  <c r="R4204" i="7"/>
  <c r="P4204" i="7"/>
  <c r="O4204" i="7"/>
  <c r="N4204" i="7"/>
  <c r="M4204" i="7"/>
  <c r="L4204" i="7"/>
  <c r="K4204" i="7"/>
  <c r="T4203" i="7"/>
  <c r="S4203" i="7"/>
  <c r="R4203" i="7"/>
  <c r="O4203" i="7"/>
  <c r="P4203" i="7" s="1"/>
  <c r="N4203" i="7"/>
  <c r="M4203" i="7"/>
  <c r="L4203" i="7"/>
  <c r="K4203" i="7"/>
  <c r="S4202" i="7"/>
  <c r="T4202" i="7" s="1"/>
  <c r="R4202" i="7"/>
  <c r="O4202" i="7"/>
  <c r="P4202" i="7" s="1"/>
  <c r="N4202" i="7"/>
  <c r="M4202" i="7"/>
  <c r="L4202" i="7"/>
  <c r="K4202" i="7"/>
  <c r="T4201" i="7"/>
  <c r="S4201" i="7"/>
  <c r="R4201" i="7"/>
  <c r="P4201" i="7"/>
  <c r="O4201" i="7"/>
  <c r="N4201" i="7"/>
  <c r="M4201" i="7"/>
  <c r="K4201" i="7"/>
  <c r="L4201" i="7" s="1"/>
  <c r="S4200" i="7"/>
  <c r="T4200" i="7" s="1"/>
  <c r="R4200" i="7"/>
  <c r="O4200" i="7"/>
  <c r="P4200" i="7" s="1"/>
  <c r="N4200" i="7"/>
  <c r="M4200" i="7"/>
  <c r="L4200" i="7"/>
  <c r="K4200" i="7"/>
  <c r="S4199" i="7"/>
  <c r="T4199" i="7" s="1"/>
  <c r="R4199" i="7"/>
  <c r="P4199" i="7"/>
  <c r="O4199" i="7"/>
  <c r="M4199" i="7"/>
  <c r="N4199" i="7" s="1"/>
  <c r="K4199" i="7"/>
  <c r="L4199" i="7" s="1"/>
  <c r="S4198" i="7"/>
  <c r="T4198" i="7" s="1"/>
  <c r="R4198" i="7"/>
  <c r="P4198" i="7"/>
  <c r="O4198" i="7"/>
  <c r="N4198" i="7"/>
  <c r="M4198" i="7"/>
  <c r="L4198" i="7"/>
  <c r="K4198" i="7"/>
  <c r="T4197" i="7"/>
  <c r="S4197" i="7"/>
  <c r="R4197" i="7"/>
  <c r="O4197" i="7"/>
  <c r="P4197" i="7" s="1"/>
  <c r="M4197" i="7"/>
  <c r="N4197" i="7" s="1"/>
  <c r="K4197" i="7"/>
  <c r="L4197" i="7" s="1"/>
  <c r="S4196" i="7"/>
  <c r="T4196" i="7" s="1"/>
  <c r="R4196" i="7"/>
  <c r="P4196" i="7"/>
  <c r="O4196" i="7"/>
  <c r="N4196" i="7"/>
  <c r="M4196" i="7"/>
  <c r="L4196" i="7"/>
  <c r="K4196" i="7"/>
  <c r="T4195" i="7"/>
  <c r="S4195" i="7"/>
  <c r="R4195" i="7"/>
  <c r="O4195" i="7"/>
  <c r="P4195" i="7" s="1"/>
  <c r="N4195" i="7"/>
  <c r="M4195" i="7"/>
  <c r="L4195" i="7"/>
  <c r="K4195" i="7"/>
  <c r="S4194" i="7"/>
  <c r="T4194" i="7" s="1"/>
  <c r="R4194" i="7"/>
  <c r="O4194" i="7"/>
  <c r="P4194" i="7" s="1"/>
  <c r="N4194" i="7"/>
  <c r="M4194" i="7"/>
  <c r="L4194" i="7"/>
  <c r="K4194" i="7"/>
  <c r="S4193" i="7"/>
  <c r="T4193" i="7" s="1"/>
  <c r="R4193" i="7"/>
  <c r="P4193" i="7"/>
  <c r="O4193" i="7"/>
  <c r="N4193" i="7"/>
  <c r="M4193" i="7"/>
  <c r="K4193" i="7"/>
  <c r="L4193" i="7" s="1"/>
  <c r="S4192" i="7"/>
  <c r="T4192" i="7" s="1"/>
  <c r="R4192" i="7"/>
  <c r="O4192" i="7"/>
  <c r="P4192" i="7" s="1"/>
  <c r="N4192" i="7"/>
  <c r="M4192" i="7"/>
  <c r="L4192" i="7"/>
  <c r="K4192" i="7"/>
  <c r="T4191" i="7"/>
  <c r="S4191" i="7"/>
  <c r="R4191" i="7"/>
  <c r="P4191" i="7"/>
  <c r="O4191" i="7"/>
  <c r="M4191" i="7"/>
  <c r="N4191" i="7" s="1"/>
  <c r="K4191" i="7"/>
  <c r="L4191" i="7" s="1"/>
  <c r="S4190" i="7"/>
  <c r="T4190" i="7" s="1"/>
  <c r="R4190" i="7"/>
  <c r="P4190" i="7"/>
  <c r="O4190" i="7"/>
  <c r="N4190" i="7"/>
  <c r="M4190" i="7"/>
  <c r="L4190" i="7"/>
  <c r="K4190" i="7"/>
  <c r="R4189" i="7"/>
  <c r="Q4189" i="7"/>
  <c r="P4189" i="7"/>
  <c r="O4189" i="7"/>
  <c r="N4189" i="7"/>
  <c r="M4189" i="7"/>
  <c r="L4189" i="7"/>
  <c r="K4189" i="7"/>
  <c r="R4188" i="7"/>
  <c r="Q4188" i="7"/>
  <c r="P4188" i="7"/>
  <c r="O4188" i="7"/>
  <c r="N4188" i="7"/>
  <c r="M4188" i="7"/>
  <c r="L4188" i="7"/>
  <c r="K4188" i="7"/>
  <c r="R4187" i="7"/>
  <c r="Q4187" i="7"/>
  <c r="P4187" i="7"/>
  <c r="O4187" i="7"/>
  <c r="N4187" i="7"/>
  <c r="M4187" i="7"/>
  <c r="L4187" i="7"/>
  <c r="K4187" i="7"/>
  <c r="R4186" i="7"/>
  <c r="Q4186" i="7"/>
  <c r="P4186" i="7"/>
  <c r="O4186" i="7"/>
  <c r="N4186" i="7"/>
  <c r="M4186" i="7"/>
  <c r="L4186" i="7"/>
  <c r="K4186" i="7"/>
  <c r="R4185" i="7"/>
  <c r="Q4185" i="7"/>
  <c r="P4185" i="7"/>
  <c r="O4185" i="7"/>
  <c r="N4185" i="7"/>
  <c r="M4185" i="7"/>
  <c r="L4185" i="7"/>
  <c r="K4185" i="7"/>
  <c r="R4184" i="7"/>
  <c r="Q4184" i="7"/>
  <c r="P4184" i="7"/>
  <c r="O4184" i="7"/>
  <c r="N4184" i="7"/>
  <c r="M4184" i="7"/>
  <c r="L4184" i="7"/>
  <c r="K4184" i="7"/>
  <c r="R4183" i="7"/>
  <c r="Q4183" i="7"/>
  <c r="P4183" i="7"/>
  <c r="O4183" i="7"/>
  <c r="N4183" i="7"/>
  <c r="M4183" i="7"/>
  <c r="L4183" i="7"/>
  <c r="K4183" i="7"/>
  <c r="R4182" i="7"/>
  <c r="Q4182" i="7"/>
  <c r="P4182" i="7"/>
  <c r="O4182" i="7"/>
  <c r="N4182" i="7"/>
  <c r="M4182" i="7"/>
  <c r="L4182" i="7"/>
  <c r="K4182" i="7"/>
  <c r="R4181" i="7"/>
  <c r="Q4181" i="7"/>
  <c r="P4181" i="7"/>
  <c r="O4181" i="7"/>
  <c r="N4181" i="7"/>
  <c r="M4181" i="7"/>
  <c r="L4181" i="7"/>
  <c r="K4181" i="7"/>
  <c r="R4180" i="7"/>
  <c r="Q4180" i="7"/>
  <c r="P4180" i="7"/>
  <c r="O4180" i="7"/>
  <c r="N4180" i="7"/>
  <c r="M4180" i="7"/>
  <c r="L4180" i="7"/>
  <c r="K4180" i="7"/>
  <c r="R4179" i="7"/>
  <c r="Q4179" i="7"/>
  <c r="P4179" i="7"/>
  <c r="O4179" i="7"/>
  <c r="N4179" i="7"/>
  <c r="M4179" i="7"/>
  <c r="L4179" i="7"/>
  <c r="K4179" i="7"/>
  <c r="R4178" i="7"/>
  <c r="Q4178" i="7"/>
  <c r="P4178" i="7"/>
  <c r="O4178" i="7"/>
  <c r="N4178" i="7"/>
  <c r="M4178" i="7"/>
  <c r="L4178" i="7"/>
  <c r="K4178" i="7"/>
  <c r="R4177" i="7"/>
  <c r="Q4177" i="7"/>
  <c r="P4177" i="7"/>
  <c r="O4177" i="7"/>
  <c r="N4177" i="7"/>
  <c r="M4177" i="7"/>
  <c r="L4177" i="7"/>
  <c r="K4177" i="7"/>
  <c r="R4176" i="7"/>
  <c r="Q4176" i="7"/>
  <c r="P4176" i="7"/>
  <c r="O4176" i="7"/>
  <c r="N4176" i="7"/>
  <c r="M4176" i="7"/>
  <c r="L4176" i="7"/>
  <c r="K4176" i="7"/>
  <c r="R4175" i="7"/>
  <c r="Q4175" i="7"/>
  <c r="P4175" i="7"/>
  <c r="O4175" i="7"/>
  <c r="N4175" i="7"/>
  <c r="M4175" i="7"/>
  <c r="L4175" i="7"/>
  <c r="K4175" i="7"/>
  <c r="R4174" i="7"/>
  <c r="Q4174" i="7"/>
  <c r="P4174" i="7"/>
  <c r="O4174" i="7"/>
  <c r="N4174" i="7"/>
  <c r="M4174" i="7"/>
  <c r="L4174" i="7"/>
  <c r="K4174" i="7"/>
  <c r="R4173" i="7"/>
  <c r="Q4173" i="7"/>
  <c r="P4173" i="7"/>
  <c r="O4173" i="7"/>
  <c r="N4173" i="7"/>
  <c r="M4173" i="7"/>
  <c r="L4173" i="7"/>
  <c r="K4173" i="7"/>
  <c r="R4172" i="7"/>
  <c r="Q4172" i="7"/>
  <c r="P4172" i="7"/>
  <c r="O4172" i="7"/>
  <c r="N4172" i="7"/>
  <c r="M4172" i="7"/>
  <c r="L4172" i="7"/>
  <c r="K4172" i="7"/>
  <c r="R4171" i="7"/>
  <c r="Q4171" i="7"/>
  <c r="P4171" i="7"/>
  <c r="O4171" i="7"/>
  <c r="N4171" i="7"/>
  <c r="M4171" i="7"/>
  <c r="L4171" i="7"/>
  <c r="K4171" i="7"/>
  <c r="Q4170" i="7"/>
  <c r="R4170" i="7" s="1"/>
  <c r="P4170" i="7"/>
  <c r="O4170" i="7"/>
  <c r="N4170" i="7"/>
  <c r="M4170" i="7"/>
  <c r="L4170" i="7"/>
  <c r="K4170" i="7"/>
  <c r="Q4169" i="7"/>
  <c r="R4169" i="7" s="1"/>
  <c r="P4169" i="7"/>
  <c r="O4169" i="7"/>
  <c r="N4169" i="7"/>
  <c r="M4169" i="7"/>
  <c r="L4169" i="7"/>
  <c r="K4169" i="7"/>
  <c r="Q4168" i="7"/>
  <c r="R4168" i="7" s="1"/>
  <c r="P4168" i="7"/>
  <c r="O4168" i="7"/>
  <c r="N4168" i="7"/>
  <c r="M4168" i="7"/>
  <c r="L4168" i="7"/>
  <c r="K4168" i="7"/>
  <c r="Q4167" i="7"/>
  <c r="R4167" i="7" s="1"/>
  <c r="P4167" i="7"/>
  <c r="O4167" i="7"/>
  <c r="N4167" i="7"/>
  <c r="M4167" i="7"/>
  <c r="L4167" i="7"/>
  <c r="K4167" i="7"/>
  <c r="Q4166" i="7"/>
  <c r="R4166" i="7" s="1"/>
  <c r="P4166" i="7"/>
  <c r="O4166" i="7"/>
  <c r="N4166" i="7"/>
  <c r="M4166" i="7"/>
  <c r="L4166" i="7"/>
  <c r="K4166" i="7"/>
  <c r="Q4165" i="7"/>
  <c r="R4165" i="7" s="1"/>
  <c r="P4165" i="7"/>
  <c r="O4165" i="7"/>
  <c r="N4165" i="7"/>
  <c r="M4165" i="7"/>
  <c r="L4165" i="7"/>
  <c r="K4165" i="7"/>
  <c r="Q4164" i="7"/>
  <c r="R4164" i="7" s="1"/>
  <c r="P4164" i="7"/>
  <c r="O4164" i="7"/>
  <c r="N4164" i="7"/>
  <c r="M4164" i="7"/>
  <c r="L4164" i="7"/>
  <c r="K4164" i="7"/>
  <c r="Q4163" i="7"/>
  <c r="R4163" i="7" s="1"/>
  <c r="P4163" i="7"/>
  <c r="O4163" i="7"/>
  <c r="N4163" i="7"/>
  <c r="M4163" i="7"/>
  <c r="L4163" i="7"/>
  <c r="K4163" i="7"/>
  <c r="Q4162" i="7"/>
  <c r="R4162" i="7" s="1"/>
  <c r="P4162" i="7"/>
  <c r="O4162" i="7"/>
  <c r="N4162" i="7"/>
  <c r="M4162" i="7"/>
  <c r="L4162" i="7"/>
  <c r="K4162" i="7"/>
  <c r="Q4161" i="7"/>
  <c r="R4161" i="7" s="1"/>
  <c r="P4161" i="7"/>
  <c r="O4161" i="7"/>
  <c r="N4161" i="7"/>
  <c r="M4161" i="7"/>
  <c r="L4161" i="7"/>
  <c r="K4161" i="7"/>
  <c r="Q4160" i="7"/>
  <c r="R4160" i="7" s="1"/>
  <c r="P4160" i="7"/>
  <c r="O4160" i="7"/>
  <c r="N4160" i="7"/>
  <c r="M4160" i="7"/>
  <c r="L4160" i="7"/>
  <c r="K4160" i="7"/>
  <c r="Q4159" i="7"/>
  <c r="R4159" i="7" s="1"/>
  <c r="P4159" i="7"/>
  <c r="O4159" i="7"/>
  <c r="N4159" i="7"/>
  <c r="M4159" i="7"/>
  <c r="L4159" i="7"/>
  <c r="K4159" i="7"/>
  <c r="Q4158" i="7"/>
  <c r="R4158" i="7" s="1"/>
  <c r="P4158" i="7"/>
  <c r="O4158" i="7"/>
  <c r="N4158" i="7"/>
  <c r="M4158" i="7"/>
  <c r="L4158" i="7"/>
  <c r="K4158" i="7"/>
  <c r="Q4157" i="7"/>
  <c r="R4157" i="7" s="1"/>
  <c r="P4157" i="7"/>
  <c r="O4157" i="7"/>
  <c r="N4157" i="7"/>
  <c r="M4157" i="7"/>
  <c r="L4157" i="7"/>
  <c r="K4157" i="7"/>
  <c r="Q4156" i="7"/>
  <c r="R4156" i="7" s="1"/>
  <c r="P4156" i="7"/>
  <c r="O4156" i="7"/>
  <c r="N4156" i="7"/>
  <c r="M4156" i="7"/>
  <c r="L4156" i="7"/>
  <c r="K4156" i="7"/>
  <c r="Q4155" i="7"/>
  <c r="R4155" i="7" s="1"/>
  <c r="P4155" i="7"/>
  <c r="O4155" i="7"/>
  <c r="N4155" i="7"/>
  <c r="M4155" i="7"/>
  <c r="L4155" i="7"/>
  <c r="K4155" i="7"/>
  <c r="Q4154" i="7"/>
  <c r="R4154" i="7" s="1"/>
  <c r="P4154" i="7"/>
  <c r="O4154" i="7"/>
  <c r="N4154" i="7"/>
  <c r="M4154" i="7"/>
  <c r="L4154" i="7"/>
  <c r="K4154" i="7"/>
  <c r="Q4153" i="7"/>
  <c r="R4153" i="7" s="1"/>
  <c r="P4153" i="7"/>
  <c r="O4153" i="7"/>
  <c r="N4153" i="7"/>
  <c r="M4153" i="7"/>
  <c r="L4153" i="7"/>
  <c r="K4153" i="7"/>
  <c r="Q4152" i="7"/>
  <c r="R4152" i="7" s="1"/>
  <c r="P4152" i="7"/>
  <c r="O4152" i="7"/>
  <c r="N4152" i="7"/>
  <c r="M4152" i="7"/>
  <c r="L4152" i="7"/>
  <c r="K4152" i="7"/>
  <c r="Q4151" i="7"/>
  <c r="R4151" i="7" s="1"/>
  <c r="P4151" i="7"/>
  <c r="O4151" i="7"/>
  <c r="N4151" i="7"/>
  <c r="M4151" i="7"/>
  <c r="L4151" i="7"/>
  <c r="K4151" i="7"/>
  <c r="Q4150" i="7"/>
  <c r="R4150" i="7" s="1"/>
  <c r="P4150" i="7"/>
  <c r="O4150" i="7"/>
  <c r="N4150" i="7"/>
  <c r="M4150" i="7"/>
  <c r="L4150" i="7"/>
  <c r="K4150" i="7"/>
  <c r="Q4149" i="7"/>
  <c r="R4149" i="7" s="1"/>
  <c r="P4149" i="7"/>
  <c r="O4149" i="7"/>
  <c r="N4149" i="7"/>
  <c r="M4149" i="7"/>
  <c r="L4149" i="7"/>
  <c r="K4149" i="7"/>
  <c r="Q4148" i="7"/>
  <c r="R4148" i="7" s="1"/>
  <c r="P4148" i="7"/>
  <c r="O4148" i="7"/>
  <c r="N4148" i="7"/>
  <c r="M4148" i="7"/>
  <c r="L4148" i="7"/>
  <c r="K4148" i="7"/>
  <c r="Q4147" i="7"/>
  <c r="R4147" i="7" s="1"/>
  <c r="P4147" i="7"/>
  <c r="O4147" i="7"/>
  <c r="N4147" i="7"/>
  <c r="M4147" i="7"/>
  <c r="L4147" i="7"/>
  <c r="K4147" i="7"/>
  <c r="Q4146" i="7"/>
  <c r="R4146" i="7" s="1"/>
  <c r="P4146" i="7"/>
  <c r="O4146" i="7"/>
  <c r="N4146" i="7"/>
  <c r="M4146" i="7"/>
  <c r="L4146" i="7"/>
  <c r="K4146" i="7"/>
  <c r="Q4145" i="7"/>
  <c r="R4145" i="7" s="1"/>
  <c r="P4145" i="7"/>
  <c r="O4145" i="7"/>
  <c r="N4145" i="7"/>
  <c r="M4145" i="7"/>
  <c r="L4145" i="7"/>
  <c r="K4145" i="7"/>
  <c r="Q4144" i="7"/>
  <c r="R4144" i="7" s="1"/>
  <c r="P4144" i="7"/>
  <c r="O4144" i="7"/>
  <c r="N4144" i="7"/>
  <c r="M4144" i="7"/>
  <c r="L4144" i="7"/>
  <c r="K4144" i="7"/>
  <c r="Q4143" i="7"/>
  <c r="R4143" i="7" s="1"/>
  <c r="P4143" i="7"/>
  <c r="O4143" i="7"/>
  <c r="N4143" i="7"/>
  <c r="M4143" i="7"/>
  <c r="L4143" i="7"/>
  <c r="K4143" i="7"/>
  <c r="Q4142" i="7"/>
  <c r="R4142" i="7" s="1"/>
  <c r="P4142" i="7"/>
  <c r="O4142" i="7"/>
  <c r="N4142" i="7"/>
  <c r="M4142" i="7"/>
  <c r="L4142" i="7"/>
  <c r="K4142" i="7"/>
  <c r="Q4141" i="7"/>
  <c r="R4141" i="7" s="1"/>
  <c r="P4141" i="7"/>
  <c r="O4141" i="7"/>
  <c r="N4141" i="7"/>
  <c r="M4141" i="7"/>
  <c r="L4141" i="7"/>
  <c r="K4141" i="7"/>
  <c r="Q4140" i="7"/>
  <c r="R4140" i="7" s="1"/>
  <c r="P4140" i="7"/>
  <c r="O4140" i="7"/>
  <c r="N4140" i="7"/>
  <c r="M4140" i="7"/>
  <c r="L4140" i="7"/>
  <c r="K4140" i="7"/>
  <c r="Q4139" i="7"/>
  <c r="R4139" i="7" s="1"/>
  <c r="P4139" i="7"/>
  <c r="O4139" i="7"/>
  <c r="N4139" i="7"/>
  <c r="M4139" i="7"/>
  <c r="L4139" i="7"/>
  <c r="K4139" i="7"/>
  <c r="Q4138" i="7"/>
  <c r="R4138" i="7" s="1"/>
  <c r="P4138" i="7"/>
  <c r="O4138" i="7"/>
  <c r="N4138" i="7"/>
  <c r="M4138" i="7"/>
  <c r="L4138" i="7"/>
  <c r="K4138" i="7"/>
  <c r="Q4137" i="7"/>
  <c r="R4137" i="7" s="1"/>
  <c r="P4137" i="7"/>
  <c r="O4137" i="7"/>
  <c r="N4137" i="7"/>
  <c r="M4137" i="7"/>
  <c r="L4137" i="7"/>
  <c r="K4137" i="7"/>
  <c r="Q4136" i="7"/>
  <c r="R4136" i="7" s="1"/>
  <c r="P4136" i="7"/>
  <c r="O4136" i="7"/>
  <c r="N4136" i="7"/>
  <c r="M4136" i="7"/>
  <c r="L4136" i="7"/>
  <c r="K4136" i="7"/>
  <c r="Q4135" i="7"/>
  <c r="R4135" i="7" s="1"/>
  <c r="P4135" i="7"/>
  <c r="O4135" i="7"/>
  <c r="N4135" i="7"/>
  <c r="M4135" i="7"/>
  <c r="L4135" i="7"/>
  <c r="K4135" i="7"/>
  <c r="Q4134" i="7"/>
  <c r="R4134" i="7" s="1"/>
  <c r="P4134" i="7"/>
  <c r="O4134" i="7"/>
  <c r="N4134" i="7"/>
  <c r="M4134" i="7"/>
  <c r="L4134" i="7"/>
  <c r="K4134" i="7"/>
  <c r="Q4133" i="7"/>
  <c r="R4133" i="7" s="1"/>
  <c r="P4133" i="7"/>
  <c r="O4133" i="7"/>
  <c r="N4133" i="7"/>
  <c r="M4133" i="7"/>
  <c r="L4133" i="7"/>
  <c r="K4133" i="7"/>
  <c r="Q4132" i="7"/>
  <c r="R4132" i="7" s="1"/>
  <c r="P4132" i="7"/>
  <c r="O4132" i="7"/>
  <c r="N4132" i="7"/>
  <c r="M4132" i="7"/>
  <c r="L4132" i="7"/>
  <c r="K4132" i="7"/>
  <c r="Q4131" i="7"/>
  <c r="R4131" i="7" s="1"/>
  <c r="P4131" i="7"/>
  <c r="O4131" i="7"/>
  <c r="N4131" i="7"/>
  <c r="M4131" i="7"/>
  <c r="L4131" i="7"/>
  <c r="K4131" i="7"/>
  <c r="Q4130" i="7"/>
  <c r="R4130" i="7" s="1"/>
  <c r="P4130" i="7"/>
  <c r="O4130" i="7"/>
  <c r="N4130" i="7"/>
  <c r="M4130" i="7"/>
  <c r="L4130" i="7"/>
  <c r="K4130" i="7"/>
  <c r="Q4129" i="7"/>
  <c r="R4129" i="7" s="1"/>
  <c r="P4129" i="7"/>
  <c r="O4129" i="7"/>
  <c r="N4129" i="7"/>
  <c r="M4129" i="7"/>
  <c r="L4129" i="7"/>
  <c r="K4129" i="7"/>
  <c r="Q4128" i="7"/>
  <c r="R4128" i="7" s="1"/>
  <c r="P4128" i="7"/>
  <c r="O4128" i="7"/>
  <c r="N4128" i="7"/>
  <c r="M4128" i="7"/>
  <c r="L4128" i="7"/>
  <c r="K4128" i="7"/>
  <c r="Q4127" i="7"/>
  <c r="R4127" i="7" s="1"/>
  <c r="P4127" i="7"/>
  <c r="O4127" i="7"/>
  <c r="N4127" i="7"/>
  <c r="M4127" i="7"/>
  <c r="L4127" i="7"/>
  <c r="K4127" i="7"/>
  <c r="Q4126" i="7"/>
  <c r="R4126" i="7" s="1"/>
  <c r="P4126" i="7"/>
  <c r="O4126" i="7"/>
  <c r="N4126" i="7"/>
  <c r="M4126" i="7"/>
  <c r="L4126" i="7"/>
  <c r="K4126" i="7"/>
  <c r="Q4125" i="7"/>
  <c r="R4125" i="7" s="1"/>
  <c r="P4125" i="7"/>
  <c r="O4125" i="7"/>
  <c r="N4125" i="7"/>
  <c r="M4125" i="7"/>
  <c r="L4125" i="7"/>
  <c r="K4125" i="7"/>
  <c r="Q4124" i="7"/>
  <c r="R4124" i="7" s="1"/>
  <c r="P4124" i="7"/>
  <c r="O4124" i="7"/>
  <c r="N4124" i="7"/>
  <c r="M4124" i="7"/>
  <c r="L4124" i="7"/>
  <c r="K4124" i="7"/>
  <c r="Q4123" i="7"/>
  <c r="R4123" i="7" s="1"/>
  <c r="P4123" i="7"/>
  <c r="O4123" i="7"/>
  <c r="N4123" i="7"/>
  <c r="M4123" i="7"/>
  <c r="L4123" i="7"/>
  <c r="K4123" i="7"/>
  <c r="Q4122" i="7"/>
  <c r="R4122" i="7" s="1"/>
  <c r="P4122" i="7"/>
  <c r="O4122" i="7"/>
  <c r="N4122" i="7"/>
  <c r="M4122" i="7"/>
  <c r="L4122" i="7"/>
  <c r="K4122" i="7"/>
  <c r="Q4121" i="7"/>
  <c r="R4121" i="7" s="1"/>
  <c r="P4121" i="7"/>
  <c r="O4121" i="7"/>
  <c r="N4121" i="7"/>
  <c r="M4121" i="7"/>
  <c r="L4121" i="7"/>
  <c r="K4121" i="7"/>
  <c r="Q4120" i="7"/>
  <c r="R4120" i="7" s="1"/>
  <c r="P4120" i="7"/>
  <c r="O4120" i="7"/>
  <c r="N4120" i="7"/>
  <c r="M4120" i="7"/>
  <c r="L4120" i="7"/>
  <c r="K4120" i="7"/>
  <c r="Q4119" i="7"/>
  <c r="R4119" i="7" s="1"/>
  <c r="P4119" i="7"/>
  <c r="O4119" i="7"/>
  <c r="N4119" i="7"/>
  <c r="M4119" i="7"/>
  <c r="L4119" i="7"/>
  <c r="K4119" i="7"/>
  <c r="Q4118" i="7"/>
  <c r="R4118" i="7" s="1"/>
  <c r="P4118" i="7"/>
  <c r="O4118" i="7"/>
  <c r="N4118" i="7"/>
  <c r="M4118" i="7"/>
  <c r="L4118" i="7"/>
  <c r="K4118" i="7"/>
  <c r="Q4117" i="7"/>
  <c r="R4117" i="7" s="1"/>
  <c r="P4117" i="7"/>
  <c r="O4117" i="7"/>
  <c r="N4117" i="7"/>
  <c r="M4117" i="7"/>
  <c r="L4117" i="7"/>
  <c r="K4117" i="7"/>
  <c r="Q4116" i="7"/>
  <c r="R4116" i="7" s="1"/>
  <c r="P4116" i="7"/>
  <c r="O4116" i="7"/>
  <c r="N4116" i="7"/>
  <c r="M4116" i="7"/>
  <c r="L4116" i="7"/>
  <c r="K4116" i="7"/>
  <c r="Q4115" i="7"/>
  <c r="R4115" i="7" s="1"/>
  <c r="P4115" i="7"/>
  <c r="O4115" i="7"/>
  <c r="N4115" i="7"/>
  <c r="M4115" i="7"/>
  <c r="L4115" i="7"/>
  <c r="K4115" i="7"/>
  <c r="Q4114" i="7"/>
  <c r="R4114" i="7" s="1"/>
  <c r="P4114" i="7"/>
  <c r="O4114" i="7"/>
  <c r="N4114" i="7"/>
  <c r="M4114" i="7"/>
  <c r="L4114" i="7"/>
  <c r="K4114" i="7"/>
  <c r="Q4113" i="7"/>
  <c r="R4113" i="7" s="1"/>
  <c r="P4113" i="7"/>
  <c r="O4113" i="7"/>
  <c r="N4113" i="7"/>
  <c r="M4113" i="7"/>
  <c r="L4113" i="7"/>
  <c r="K4113" i="7"/>
  <c r="Q4112" i="7"/>
  <c r="R4112" i="7" s="1"/>
  <c r="P4112" i="7"/>
  <c r="O4112" i="7"/>
  <c r="N4112" i="7"/>
  <c r="M4112" i="7"/>
  <c r="L4112" i="7"/>
  <c r="K4112" i="7"/>
  <c r="Q4111" i="7"/>
  <c r="R4111" i="7" s="1"/>
  <c r="P4111" i="7"/>
  <c r="O4111" i="7"/>
  <c r="N4111" i="7"/>
  <c r="M4111" i="7"/>
  <c r="L4111" i="7"/>
  <c r="K4111" i="7"/>
  <c r="Q4110" i="7"/>
  <c r="R4110" i="7" s="1"/>
  <c r="P4110" i="7"/>
  <c r="O4110" i="7"/>
  <c r="N4110" i="7"/>
  <c r="M4110" i="7"/>
  <c r="L4110" i="7"/>
  <c r="K4110" i="7"/>
  <c r="Q4109" i="7"/>
  <c r="R4109" i="7" s="1"/>
  <c r="P4109" i="7"/>
  <c r="O4109" i="7"/>
  <c r="N4109" i="7"/>
  <c r="M4109" i="7"/>
  <c r="L4109" i="7"/>
  <c r="K4109" i="7"/>
  <c r="Q4108" i="7"/>
  <c r="R4108" i="7" s="1"/>
  <c r="P4108" i="7"/>
  <c r="O4108" i="7"/>
  <c r="N4108" i="7"/>
  <c r="M4108" i="7"/>
  <c r="L4108" i="7"/>
  <c r="K4108" i="7"/>
  <c r="Q4107" i="7"/>
  <c r="R4107" i="7" s="1"/>
  <c r="P4107" i="7"/>
  <c r="O4107" i="7"/>
  <c r="N4107" i="7"/>
  <c r="M4107" i="7"/>
  <c r="L4107" i="7"/>
  <c r="K4107" i="7"/>
  <c r="Q4106" i="7"/>
  <c r="R4106" i="7" s="1"/>
  <c r="P4106" i="7"/>
  <c r="O4106" i="7"/>
  <c r="N4106" i="7"/>
  <c r="M4106" i="7"/>
  <c r="L4106" i="7"/>
  <c r="K4106" i="7"/>
  <c r="Q4105" i="7"/>
  <c r="R4105" i="7" s="1"/>
  <c r="P4105" i="7"/>
  <c r="O4105" i="7"/>
  <c r="N4105" i="7"/>
  <c r="M4105" i="7"/>
  <c r="L4105" i="7"/>
  <c r="K4105" i="7"/>
  <c r="Q4104" i="7"/>
  <c r="R4104" i="7" s="1"/>
  <c r="P4104" i="7"/>
  <c r="O4104" i="7"/>
  <c r="N4104" i="7"/>
  <c r="M4104" i="7"/>
  <c r="L4104" i="7"/>
  <c r="K4104" i="7"/>
  <c r="Q4103" i="7"/>
  <c r="R4103" i="7" s="1"/>
  <c r="P4103" i="7"/>
  <c r="O4103" i="7"/>
  <c r="N4103" i="7"/>
  <c r="M4103" i="7"/>
  <c r="L4103" i="7"/>
  <c r="K4103" i="7"/>
  <c r="Q4102" i="7"/>
  <c r="R4102" i="7" s="1"/>
  <c r="P4102" i="7"/>
  <c r="O4102" i="7"/>
  <c r="N4102" i="7"/>
  <c r="M4102" i="7"/>
  <c r="L4102" i="7"/>
  <c r="K4102" i="7"/>
  <c r="Q4101" i="7"/>
  <c r="R4101" i="7" s="1"/>
  <c r="P4101" i="7"/>
  <c r="O4101" i="7"/>
  <c r="N4101" i="7"/>
  <c r="M4101" i="7"/>
  <c r="L4101" i="7"/>
  <c r="K4101" i="7"/>
  <c r="Q4100" i="7"/>
  <c r="R4100" i="7" s="1"/>
  <c r="P4100" i="7"/>
  <c r="O4100" i="7"/>
  <c r="N4100" i="7"/>
  <c r="M4100" i="7"/>
  <c r="L4100" i="7"/>
  <c r="K4100" i="7"/>
  <c r="Q4099" i="7"/>
  <c r="R4099" i="7" s="1"/>
  <c r="P4099" i="7"/>
  <c r="O4099" i="7"/>
  <c r="N4099" i="7"/>
  <c r="M4099" i="7"/>
  <c r="L4099" i="7"/>
  <c r="K4099" i="7"/>
  <c r="Q4098" i="7"/>
  <c r="R4098" i="7" s="1"/>
  <c r="P4098" i="7"/>
  <c r="O4098" i="7"/>
  <c r="N4098" i="7"/>
  <c r="M4098" i="7"/>
  <c r="L4098" i="7"/>
  <c r="K4098" i="7"/>
  <c r="Q4097" i="7"/>
  <c r="R4097" i="7" s="1"/>
  <c r="P4097" i="7"/>
  <c r="O4097" i="7"/>
  <c r="N4097" i="7"/>
  <c r="M4097" i="7"/>
  <c r="L4097" i="7"/>
  <c r="K4097" i="7"/>
  <c r="Q4096" i="7"/>
  <c r="R4096" i="7" s="1"/>
  <c r="P4096" i="7"/>
  <c r="O4096" i="7"/>
  <c r="N4096" i="7"/>
  <c r="M4096" i="7"/>
  <c r="L4096" i="7"/>
  <c r="K4096" i="7"/>
  <c r="Q4095" i="7"/>
  <c r="R4095" i="7" s="1"/>
  <c r="P4095" i="7"/>
  <c r="O4095" i="7"/>
  <c r="N4095" i="7"/>
  <c r="M4095" i="7"/>
  <c r="L4095" i="7"/>
  <c r="K4095" i="7"/>
  <c r="Q4094" i="7"/>
  <c r="R4094" i="7" s="1"/>
  <c r="P4094" i="7"/>
  <c r="O4094" i="7"/>
  <c r="N4094" i="7"/>
  <c r="M4094" i="7"/>
  <c r="L4094" i="7"/>
  <c r="K4094" i="7"/>
  <c r="Q4093" i="7"/>
  <c r="R4093" i="7" s="1"/>
  <c r="P4093" i="7"/>
  <c r="O4093" i="7"/>
  <c r="N4093" i="7"/>
  <c r="M4093" i="7"/>
  <c r="L4093" i="7"/>
  <c r="K4093" i="7"/>
  <c r="Q4092" i="7"/>
  <c r="R4092" i="7" s="1"/>
  <c r="P4092" i="7"/>
  <c r="O4092" i="7"/>
  <c r="N4092" i="7"/>
  <c r="M4092" i="7"/>
  <c r="L4092" i="7"/>
  <c r="K4092" i="7"/>
  <c r="Q4091" i="7"/>
  <c r="R4091" i="7" s="1"/>
  <c r="P4091" i="7"/>
  <c r="O4091" i="7"/>
  <c r="N4091" i="7"/>
  <c r="M4091" i="7"/>
  <c r="L4091" i="7"/>
  <c r="K4091" i="7"/>
  <c r="Q4090" i="7"/>
  <c r="R4090" i="7" s="1"/>
  <c r="P4090" i="7"/>
  <c r="O4090" i="7"/>
  <c r="N4090" i="7"/>
  <c r="M4090" i="7"/>
  <c r="L4090" i="7"/>
  <c r="K4090" i="7"/>
  <c r="Q4089" i="7"/>
  <c r="R4089" i="7" s="1"/>
  <c r="P4089" i="7"/>
  <c r="O4089" i="7"/>
  <c r="N4089" i="7"/>
  <c r="M4089" i="7"/>
  <c r="L4089" i="7"/>
  <c r="K4089" i="7"/>
  <c r="Q4088" i="7"/>
  <c r="R4088" i="7" s="1"/>
  <c r="P4088" i="7"/>
  <c r="O4088" i="7"/>
  <c r="N4088" i="7"/>
  <c r="M4088" i="7"/>
  <c r="L4088" i="7"/>
  <c r="K4088" i="7"/>
  <c r="Q4087" i="7"/>
  <c r="R4087" i="7" s="1"/>
  <c r="P4087" i="7"/>
  <c r="O4087" i="7"/>
  <c r="N4087" i="7"/>
  <c r="M4087" i="7"/>
  <c r="L4087" i="7"/>
  <c r="K4087" i="7"/>
  <c r="Q4086" i="7"/>
  <c r="R4086" i="7" s="1"/>
  <c r="P4086" i="7"/>
  <c r="O4086" i="7"/>
  <c r="N4086" i="7"/>
  <c r="M4086" i="7"/>
  <c r="L4086" i="7"/>
  <c r="K4086" i="7"/>
  <c r="Q4085" i="7"/>
  <c r="R4085" i="7" s="1"/>
  <c r="P4085" i="7"/>
  <c r="O4085" i="7"/>
  <c r="N4085" i="7"/>
  <c r="M4085" i="7"/>
  <c r="L4085" i="7"/>
  <c r="K4085" i="7"/>
  <c r="Q4084" i="7"/>
  <c r="R4084" i="7" s="1"/>
  <c r="P4084" i="7"/>
  <c r="O4084" i="7"/>
  <c r="N4084" i="7"/>
  <c r="M4084" i="7"/>
  <c r="L4084" i="7"/>
  <c r="K4084" i="7"/>
  <c r="Q4083" i="7"/>
  <c r="R4083" i="7" s="1"/>
  <c r="P4083" i="7"/>
  <c r="O4083" i="7"/>
  <c r="N4083" i="7"/>
  <c r="M4083" i="7"/>
  <c r="L4083" i="7"/>
  <c r="K4083" i="7"/>
  <c r="Q4082" i="7"/>
  <c r="R4082" i="7" s="1"/>
  <c r="P4082" i="7"/>
  <c r="O4082" i="7"/>
  <c r="N4082" i="7"/>
  <c r="M4082" i="7"/>
  <c r="L4082" i="7"/>
  <c r="K4082" i="7"/>
  <c r="Q4081" i="7"/>
  <c r="R4081" i="7" s="1"/>
  <c r="P4081" i="7"/>
  <c r="O4081" i="7"/>
  <c r="N4081" i="7"/>
  <c r="M4081" i="7"/>
  <c r="L4081" i="7"/>
  <c r="K4081" i="7"/>
  <c r="Q4080" i="7"/>
  <c r="R4080" i="7" s="1"/>
  <c r="P4080" i="7"/>
  <c r="O4080" i="7"/>
  <c r="N4080" i="7"/>
  <c r="M4080" i="7"/>
  <c r="L4080" i="7"/>
  <c r="K4080" i="7"/>
  <c r="Q4079" i="7"/>
  <c r="R4079" i="7" s="1"/>
  <c r="P4079" i="7"/>
  <c r="O4079" i="7"/>
  <c r="N4079" i="7"/>
  <c r="M4079" i="7"/>
  <c r="L4079" i="7"/>
  <c r="K4079" i="7"/>
  <c r="Q4078" i="7"/>
  <c r="R4078" i="7" s="1"/>
  <c r="P4078" i="7"/>
  <c r="O4078" i="7"/>
  <c r="N4078" i="7"/>
  <c r="M4078" i="7"/>
  <c r="L4078" i="7"/>
  <c r="K4078" i="7"/>
  <c r="Q4077" i="7"/>
  <c r="R4077" i="7" s="1"/>
  <c r="P4077" i="7"/>
  <c r="O4077" i="7"/>
  <c r="N4077" i="7"/>
  <c r="M4077" i="7"/>
  <c r="L4077" i="7"/>
  <c r="K4077" i="7"/>
  <c r="Q4076" i="7"/>
  <c r="R4076" i="7" s="1"/>
  <c r="P4076" i="7"/>
  <c r="O4076" i="7"/>
  <c r="N4076" i="7"/>
  <c r="M4076" i="7"/>
  <c r="L4076" i="7"/>
  <c r="K4076" i="7"/>
  <c r="Q4075" i="7"/>
  <c r="R4075" i="7" s="1"/>
  <c r="P4075" i="7"/>
  <c r="O4075" i="7"/>
  <c r="N4075" i="7"/>
  <c r="M4075" i="7"/>
  <c r="L4075" i="7"/>
  <c r="K4075" i="7"/>
  <c r="Q4074" i="7"/>
  <c r="R4074" i="7" s="1"/>
  <c r="P4074" i="7"/>
  <c r="O4074" i="7"/>
  <c r="N4074" i="7"/>
  <c r="M4074" i="7"/>
  <c r="L4074" i="7"/>
  <c r="K4074" i="7"/>
  <c r="Q4073" i="7"/>
  <c r="R4073" i="7" s="1"/>
  <c r="P4073" i="7"/>
  <c r="O4073" i="7"/>
  <c r="N4073" i="7"/>
  <c r="M4073" i="7"/>
  <c r="L4073" i="7"/>
  <c r="K4073" i="7"/>
  <c r="Q4072" i="7"/>
  <c r="R4072" i="7" s="1"/>
  <c r="P4072" i="7"/>
  <c r="O4072" i="7"/>
  <c r="N4072" i="7"/>
  <c r="M4072" i="7"/>
  <c r="L4072" i="7"/>
  <c r="K4072" i="7"/>
  <c r="Q4071" i="7"/>
  <c r="R4071" i="7" s="1"/>
  <c r="P4071" i="7"/>
  <c r="O4071" i="7"/>
  <c r="N4071" i="7"/>
  <c r="M4071" i="7"/>
  <c r="L4071" i="7"/>
  <c r="K4071" i="7"/>
  <c r="Q4070" i="7"/>
  <c r="R4070" i="7" s="1"/>
  <c r="P4070" i="7"/>
  <c r="O4070" i="7"/>
  <c r="N4070" i="7"/>
  <c r="M4070" i="7"/>
  <c r="L4070" i="7"/>
  <c r="K4070" i="7"/>
  <c r="Q4069" i="7"/>
  <c r="R4069" i="7" s="1"/>
  <c r="P4069" i="7"/>
  <c r="O4069" i="7"/>
  <c r="N4069" i="7"/>
  <c r="M4069" i="7"/>
  <c r="L4069" i="7"/>
  <c r="K4069" i="7"/>
  <c r="Q4068" i="7"/>
  <c r="R4068" i="7" s="1"/>
  <c r="P4068" i="7"/>
  <c r="O4068" i="7"/>
  <c r="N4068" i="7"/>
  <c r="M4068" i="7"/>
  <c r="L4068" i="7"/>
  <c r="K4068" i="7"/>
  <c r="Q4067" i="7"/>
  <c r="R4067" i="7" s="1"/>
  <c r="P4067" i="7"/>
  <c r="O4067" i="7"/>
  <c r="N4067" i="7"/>
  <c r="M4067" i="7"/>
  <c r="L4067" i="7"/>
  <c r="K4067" i="7"/>
  <c r="Q4066" i="7"/>
  <c r="R4066" i="7" s="1"/>
  <c r="P4066" i="7"/>
  <c r="O4066" i="7"/>
  <c r="N4066" i="7"/>
  <c r="M4066" i="7"/>
  <c r="L4066" i="7"/>
  <c r="K4066" i="7"/>
  <c r="Q4065" i="7"/>
  <c r="R4065" i="7" s="1"/>
  <c r="P4065" i="7"/>
  <c r="O4065" i="7"/>
  <c r="N4065" i="7"/>
  <c r="M4065" i="7"/>
  <c r="L4065" i="7"/>
  <c r="K4065" i="7"/>
  <c r="Q4064" i="7"/>
  <c r="R4064" i="7" s="1"/>
  <c r="P4064" i="7"/>
  <c r="O4064" i="7"/>
  <c r="N4064" i="7"/>
  <c r="M4064" i="7"/>
  <c r="L4064" i="7"/>
  <c r="K4064" i="7"/>
  <c r="Q4063" i="7"/>
  <c r="R4063" i="7" s="1"/>
  <c r="P4063" i="7"/>
  <c r="O4063" i="7"/>
  <c r="N4063" i="7"/>
  <c r="M4063" i="7"/>
  <c r="L4063" i="7"/>
  <c r="K4063" i="7"/>
  <c r="Q4062" i="7"/>
  <c r="R4062" i="7" s="1"/>
  <c r="P4062" i="7"/>
  <c r="O4062" i="7"/>
  <c r="N4062" i="7"/>
  <c r="M4062" i="7"/>
  <c r="L4062" i="7"/>
  <c r="K4062" i="7"/>
  <c r="Q4061" i="7"/>
  <c r="R4061" i="7" s="1"/>
  <c r="P4061" i="7"/>
  <c r="O4061" i="7"/>
  <c r="N4061" i="7"/>
  <c r="M4061" i="7"/>
  <c r="L4061" i="7"/>
  <c r="K4061" i="7"/>
  <c r="Q4060" i="7"/>
  <c r="R4060" i="7" s="1"/>
  <c r="P4060" i="7"/>
  <c r="O4060" i="7"/>
  <c r="N4060" i="7"/>
  <c r="M4060" i="7"/>
  <c r="L4060" i="7"/>
  <c r="K4060" i="7"/>
  <c r="Q4059" i="7"/>
  <c r="R4059" i="7" s="1"/>
  <c r="P4059" i="7"/>
  <c r="O4059" i="7"/>
  <c r="N4059" i="7"/>
  <c r="M4059" i="7"/>
  <c r="L4059" i="7"/>
  <c r="K4059" i="7"/>
  <c r="Q4058" i="7"/>
  <c r="R4058" i="7" s="1"/>
  <c r="P4058" i="7"/>
  <c r="O4058" i="7"/>
  <c r="N4058" i="7"/>
  <c r="M4058" i="7"/>
  <c r="L4058" i="7"/>
  <c r="K4058" i="7"/>
  <c r="Q4057" i="7"/>
  <c r="R4057" i="7" s="1"/>
  <c r="P4057" i="7"/>
  <c r="O4057" i="7"/>
  <c r="N4057" i="7"/>
  <c r="M4057" i="7"/>
  <c r="L4057" i="7"/>
  <c r="K4057" i="7"/>
  <c r="Q4056" i="7"/>
  <c r="R4056" i="7" s="1"/>
  <c r="P4056" i="7"/>
  <c r="O4056" i="7"/>
  <c r="N4056" i="7"/>
  <c r="M4056" i="7"/>
  <c r="L4056" i="7"/>
  <c r="K4056" i="7"/>
  <c r="Q4055" i="7"/>
  <c r="R4055" i="7" s="1"/>
  <c r="P4055" i="7"/>
  <c r="O4055" i="7"/>
  <c r="N4055" i="7"/>
  <c r="M4055" i="7"/>
  <c r="L4055" i="7"/>
  <c r="K4055" i="7"/>
  <c r="Q4054" i="7"/>
  <c r="R4054" i="7" s="1"/>
  <c r="P4054" i="7"/>
  <c r="O4054" i="7"/>
  <c r="N4054" i="7"/>
  <c r="M4054" i="7"/>
  <c r="L4054" i="7"/>
  <c r="K4054" i="7"/>
  <c r="Q4053" i="7"/>
  <c r="R4053" i="7" s="1"/>
  <c r="P4053" i="7"/>
  <c r="O4053" i="7"/>
  <c r="N4053" i="7"/>
  <c r="M4053" i="7"/>
  <c r="L4053" i="7"/>
  <c r="K4053" i="7"/>
  <c r="Q4052" i="7"/>
  <c r="R4052" i="7" s="1"/>
  <c r="P4052" i="7"/>
  <c r="O4052" i="7"/>
  <c r="N4052" i="7"/>
  <c r="M4052" i="7"/>
  <c r="L4052" i="7"/>
  <c r="K4052" i="7"/>
  <c r="Q4051" i="7"/>
  <c r="R4051" i="7" s="1"/>
  <c r="P4051" i="7"/>
  <c r="O4051" i="7"/>
  <c r="N4051" i="7"/>
  <c r="M4051" i="7"/>
  <c r="L4051" i="7"/>
  <c r="K4051" i="7"/>
  <c r="Q4050" i="7"/>
  <c r="R4050" i="7" s="1"/>
  <c r="P4050" i="7"/>
  <c r="O4050" i="7"/>
  <c r="N4050" i="7"/>
  <c r="M4050" i="7"/>
  <c r="L4050" i="7"/>
  <c r="K4050" i="7"/>
  <c r="Q4049" i="7"/>
  <c r="R4049" i="7" s="1"/>
  <c r="P4049" i="7"/>
  <c r="O4049" i="7"/>
  <c r="N4049" i="7"/>
  <c r="M4049" i="7"/>
  <c r="L4049" i="7"/>
  <c r="K4049" i="7"/>
  <c r="Q4048" i="7"/>
  <c r="R4048" i="7" s="1"/>
  <c r="P4048" i="7"/>
  <c r="O4048" i="7"/>
  <c r="N4048" i="7"/>
  <c r="M4048" i="7"/>
  <c r="L4048" i="7"/>
  <c r="K4048" i="7"/>
  <c r="Q4047" i="7"/>
  <c r="R4047" i="7" s="1"/>
  <c r="P4047" i="7"/>
  <c r="O4047" i="7"/>
  <c r="N4047" i="7"/>
  <c r="M4047" i="7"/>
  <c r="L4047" i="7"/>
  <c r="K4047" i="7"/>
  <c r="Q4046" i="7"/>
  <c r="R4046" i="7" s="1"/>
  <c r="P4046" i="7"/>
  <c r="O4046" i="7"/>
  <c r="N4046" i="7"/>
  <c r="M4046" i="7"/>
  <c r="L4046" i="7"/>
  <c r="K4046" i="7"/>
  <c r="Q4045" i="7"/>
  <c r="R4045" i="7" s="1"/>
  <c r="P4045" i="7"/>
  <c r="O4045" i="7"/>
  <c r="N4045" i="7"/>
  <c r="M4045" i="7"/>
  <c r="L4045" i="7"/>
  <c r="K4045" i="7"/>
  <c r="K4044" i="7"/>
  <c r="L4044" i="7" s="1"/>
  <c r="T4043" i="7"/>
  <c r="S4043" i="7"/>
  <c r="R4043" i="7"/>
  <c r="O4043" i="7"/>
  <c r="P4043" i="7" s="1"/>
  <c r="M4043" i="7"/>
  <c r="N4043" i="7" s="1"/>
  <c r="L4043" i="7"/>
  <c r="K4043" i="7"/>
  <c r="S4042" i="7"/>
  <c r="T4042" i="7" s="1"/>
  <c r="R4042" i="7"/>
  <c r="O4042" i="7"/>
  <c r="P4042" i="7" s="1"/>
  <c r="M4042" i="7"/>
  <c r="N4042" i="7" s="1"/>
  <c r="L4042" i="7"/>
  <c r="K4042" i="7"/>
  <c r="T4041" i="7"/>
  <c r="S4041" i="7"/>
  <c r="R4041" i="7"/>
  <c r="P4041" i="7"/>
  <c r="O4041" i="7"/>
  <c r="N4041" i="7"/>
  <c r="M4041" i="7"/>
  <c r="K4041" i="7"/>
  <c r="L4041" i="7" s="1"/>
  <c r="T4040" i="7"/>
  <c r="S4040" i="7"/>
  <c r="R4040" i="7"/>
  <c r="P4040" i="7"/>
  <c r="O4040" i="7"/>
  <c r="N4040" i="7"/>
  <c r="M4040" i="7"/>
  <c r="K4040" i="7"/>
  <c r="L4040" i="7" s="1"/>
  <c r="T4039" i="7"/>
  <c r="S4039" i="7"/>
  <c r="R4039" i="7"/>
  <c r="P4039" i="7"/>
  <c r="O4039" i="7"/>
  <c r="M4039" i="7"/>
  <c r="N4039" i="7" s="1"/>
  <c r="K4039" i="7"/>
  <c r="L4039" i="7" s="1"/>
  <c r="T4038" i="7"/>
  <c r="S4038" i="7"/>
  <c r="R4038" i="7"/>
  <c r="P4038" i="7"/>
  <c r="O4038" i="7"/>
  <c r="N4038" i="7"/>
  <c r="M4038" i="7"/>
  <c r="K4038" i="7"/>
  <c r="L4038" i="7" s="1"/>
  <c r="S4037" i="7"/>
  <c r="T4037" i="7" s="1"/>
  <c r="R4037" i="7"/>
  <c r="O4037" i="7"/>
  <c r="P4037" i="7" s="1"/>
  <c r="N4037" i="7"/>
  <c r="M4037" i="7"/>
  <c r="L4037" i="7"/>
  <c r="K4037" i="7"/>
  <c r="T4036" i="7"/>
  <c r="S4036" i="7"/>
  <c r="R4036" i="7"/>
  <c r="O4036" i="7"/>
  <c r="P4036" i="7" s="1"/>
  <c r="M4036" i="7"/>
  <c r="N4036" i="7" s="1"/>
  <c r="L4036" i="7"/>
  <c r="K4036" i="7"/>
  <c r="S4035" i="7"/>
  <c r="T4035" i="7" s="1"/>
  <c r="R4035" i="7"/>
  <c r="P4035" i="7"/>
  <c r="O4035" i="7"/>
  <c r="N4035" i="7"/>
  <c r="M4035" i="7"/>
  <c r="L4035" i="7"/>
  <c r="K4035" i="7"/>
  <c r="S4034" i="7"/>
  <c r="T4034" i="7" s="1"/>
  <c r="R4034" i="7"/>
  <c r="P4034" i="7"/>
  <c r="O4034" i="7"/>
  <c r="N4034" i="7"/>
  <c r="M4034" i="7"/>
  <c r="L4034" i="7"/>
  <c r="K4034" i="7"/>
  <c r="S4033" i="7"/>
  <c r="T4033" i="7" s="1"/>
  <c r="R4033" i="7"/>
  <c r="O4033" i="7"/>
  <c r="P4033" i="7" s="1"/>
  <c r="N4033" i="7"/>
  <c r="M4033" i="7"/>
  <c r="K4033" i="7"/>
  <c r="L4033" i="7" s="1"/>
  <c r="S4032" i="7"/>
  <c r="T4032" i="7" s="1"/>
  <c r="R4032" i="7"/>
  <c r="O4032" i="7"/>
  <c r="P4032" i="7" s="1"/>
  <c r="N4032" i="7"/>
  <c r="M4032" i="7"/>
  <c r="L4032" i="7"/>
  <c r="K4032" i="7"/>
  <c r="S4031" i="7"/>
  <c r="T4031" i="7" s="1"/>
  <c r="R4031" i="7"/>
  <c r="P4031" i="7"/>
  <c r="O4031" i="7"/>
  <c r="M4031" i="7"/>
  <c r="N4031" i="7" s="1"/>
  <c r="L4031" i="7"/>
  <c r="K4031" i="7"/>
  <c r="S4030" i="7"/>
  <c r="T4030" i="7" s="1"/>
  <c r="R4030" i="7"/>
  <c r="P4030" i="7"/>
  <c r="O4030" i="7"/>
  <c r="M4030" i="7"/>
  <c r="N4030" i="7" s="1"/>
  <c r="K4030" i="7"/>
  <c r="L4030" i="7" s="1"/>
  <c r="T4029" i="7"/>
  <c r="S4029" i="7"/>
  <c r="R4029" i="7"/>
  <c r="O4029" i="7"/>
  <c r="P4029" i="7" s="1"/>
  <c r="M4029" i="7"/>
  <c r="N4029" i="7" s="1"/>
  <c r="K4029" i="7"/>
  <c r="L4029" i="7" s="1"/>
  <c r="S4028" i="7"/>
  <c r="T4028" i="7" s="1"/>
  <c r="R4028" i="7"/>
  <c r="P4028" i="7"/>
  <c r="O4028" i="7"/>
  <c r="N4028" i="7"/>
  <c r="M4028" i="7"/>
  <c r="K4028" i="7"/>
  <c r="L4028" i="7" s="1"/>
  <c r="S4027" i="7"/>
  <c r="T4027" i="7" s="1"/>
  <c r="R4027" i="7"/>
  <c r="O4027" i="7"/>
  <c r="P4027" i="7" s="1"/>
  <c r="M4027" i="7"/>
  <c r="N4027" i="7" s="1"/>
  <c r="L4027" i="7"/>
  <c r="K4027" i="7"/>
  <c r="S4026" i="7"/>
  <c r="T4026" i="7" s="1"/>
  <c r="R4026" i="7"/>
  <c r="O4026" i="7"/>
  <c r="P4026" i="7" s="1"/>
  <c r="M4026" i="7"/>
  <c r="N4026" i="7" s="1"/>
  <c r="L4026" i="7"/>
  <c r="K4026" i="7"/>
  <c r="S4025" i="7"/>
  <c r="T4025" i="7" s="1"/>
  <c r="R4025" i="7"/>
  <c r="P4025" i="7"/>
  <c r="O4025" i="7"/>
  <c r="N4025" i="7"/>
  <c r="M4025" i="7"/>
  <c r="K4025" i="7"/>
  <c r="L4025" i="7" s="1"/>
  <c r="S4024" i="7"/>
  <c r="T4024" i="7" s="1"/>
  <c r="R4024" i="7"/>
  <c r="P4024" i="7"/>
  <c r="O4024" i="7"/>
  <c r="N4024" i="7"/>
  <c r="M4024" i="7"/>
  <c r="K4024" i="7"/>
  <c r="L4024" i="7" s="1"/>
  <c r="T4023" i="7"/>
  <c r="S4023" i="7"/>
  <c r="R4023" i="7"/>
  <c r="O4023" i="7"/>
  <c r="P4023" i="7" s="1"/>
  <c r="M4023" i="7"/>
  <c r="N4023" i="7" s="1"/>
  <c r="K4023" i="7"/>
  <c r="L4023" i="7" s="1"/>
  <c r="T4022" i="7"/>
  <c r="S4022" i="7"/>
  <c r="R4022" i="7"/>
  <c r="P4022" i="7"/>
  <c r="O4022" i="7"/>
  <c r="N4022" i="7"/>
  <c r="M4022" i="7"/>
  <c r="K4022" i="7"/>
  <c r="L4022" i="7" s="1"/>
  <c r="M4021" i="7"/>
  <c r="N4021" i="7" s="1"/>
  <c r="L4021" i="7"/>
  <c r="K4021" i="7"/>
  <c r="Q4020" i="7"/>
  <c r="R4020" i="7" s="1"/>
  <c r="P4020" i="7"/>
  <c r="O4020" i="7"/>
  <c r="M4020" i="7"/>
  <c r="N4020" i="7" s="1"/>
  <c r="L4020" i="7"/>
  <c r="K4020" i="7"/>
  <c r="R4019" i="7"/>
  <c r="Q4019" i="7"/>
  <c r="O4019" i="7"/>
  <c r="P4019" i="7" s="1"/>
  <c r="M4019" i="7"/>
  <c r="N4019" i="7" s="1"/>
  <c r="L4019" i="7"/>
  <c r="K4019" i="7"/>
  <c r="R4018" i="7"/>
  <c r="Q4018" i="7"/>
  <c r="O4018" i="7"/>
  <c r="P4018" i="7" s="1"/>
  <c r="M4018" i="7"/>
  <c r="N4018" i="7" s="1"/>
  <c r="L4018" i="7"/>
  <c r="K4018" i="7"/>
  <c r="Q4017" i="7"/>
  <c r="R4017" i="7" s="1"/>
  <c r="P4017" i="7"/>
  <c r="O4017" i="7"/>
  <c r="M4017" i="7"/>
  <c r="N4017" i="7" s="1"/>
  <c r="L4017" i="7"/>
  <c r="K4017" i="7"/>
  <c r="R4016" i="7"/>
  <c r="Q4016" i="7"/>
  <c r="O4016" i="7"/>
  <c r="P4016" i="7" s="1"/>
  <c r="M4016" i="7"/>
  <c r="N4016" i="7" s="1"/>
  <c r="L4016" i="7"/>
  <c r="K4016" i="7"/>
  <c r="Q4015" i="7"/>
  <c r="R4015" i="7" s="1"/>
  <c r="P4015" i="7"/>
  <c r="O4015" i="7"/>
  <c r="M4015" i="7"/>
  <c r="N4015" i="7" s="1"/>
  <c r="L4015" i="7"/>
  <c r="K4015" i="7"/>
  <c r="R4014" i="7"/>
  <c r="Q4014" i="7"/>
  <c r="P4014" i="7"/>
  <c r="O4014" i="7"/>
  <c r="M4014" i="7"/>
  <c r="N4014" i="7" s="1"/>
  <c r="L4014" i="7"/>
  <c r="K4014" i="7"/>
  <c r="R4013" i="7"/>
  <c r="Q4013" i="7"/>
  <c r="O4013" i="7"/>
  <c r="P4013" i="7" s="1"/>
  <c r="M4013" i="7"/>
  <c r="N4013" i="7" s="1"/>
  <c r="L4013" i="7"/>
  <c r="K4013" i="7"/>
  <c r="Q4012" i="7"/>
  <c r="R4012" i="7" s="1"/>
  <c r="P4012" i="7"/>
  <c r="O4012" i="7"/>
  <c r="M4012" i="7"/>
  <c r="N4012" i="7" s="1"/>
  <c r="L4012" i="7"/>
  <c r="K4012" i="7"/>
  <c r="Q4011" i="7"/>
  <c r="R4011" i="7" s="1"/>
  <c r="O4011" i="7"/>
  <c r="P4011" i="7" s="1"/>
  <c r="M4011" i="7"/>
  <c r="N4011" i="7" s="1"/>
  <c r="L4011" i="7"/>
  <c r="K4011" i="7"/>
  <c r="R4010" i="7"/>
  <c r="Q4010" i="7"/>
  <c r="O4010" i="7"/>
  <c r="P4010" i="7" s="1"/>
  <c r="M4010" i="7"/>
  <c r="N4010" i="7" s="1"/>
  <c r="L4010" i="7"/>
  <c r="K4010" i="7"/>
  <c r="R4009" i="7"/>
  <c r="Q4009" i="7"/>
  <c r="P4009" i="7"/>
  <c r="O4009" i="7"/>
  <c r="M4009" i="7"/>
  <c r="N4009" i="7" s="1"/>
  <c r="L4009" i="7"/>
  <c r="K4009" i="7"/>
  <c r="R4008" i="7"/>
  <c r="Q4008" i="7"/>
  <c r="O4008" i="7"/>
  <c r="P4008" i="7" s="1"/>
  <c r="M4008" i="7"/>
  <c r="N4008" i="7" s="1"/>
  <c r="L4008" i="7"/>
  <c r="K4008" i="7"/>
  <c r="R4007" i="7"/>
  <c r="Q4007" i="7"/>
  <c r="P4007" i="7"/>
  <c r="O4007" i="7"/>
  <c r="M4007" i="7"/>
  <c r="N4007" i="7" s="1"/>
  <c r="L4007" i="7"/>
  <c r="K4007" i="7"/>
  <c r="Q4006" i="7"/>
  <c r="R4006" i="7" s="1"/>
  <c r="P4006" i="7"/>
  <c r="O4006" i="7"/>
  <c r="M4006" i="7"/>
  <c r="N4006" i="7" s="1"/>
  <c r="L4006" i="7"/>
  <c r="K4006" i="7"/>
  <c r="R4005" i="7"/>
  <c r="Q4005" i="7"/>
  <c r="O4005" i="7"/>
  <c r="P4005" i="7" s="1"/>
  <c r="M4005" i="7"/>
  <c r="N4005" i="7" s="1"/>
  <c r="L4005" i="7"/>
  <c r="K4005" i="7"/>
  <c r="Q4004" i="7"/>
  <c r="R4004" i="7" s="1"/>
  <c r="P4004" i="7"/>
  <c r="O4004" i="7"/>
  <c r="M4004" i="7"/>
  <c r="N4004" i="7" s="1"/>
  <c r="L4004" i="7"/>
  <c r="K4004" i="7"/>
  <c r="R4003" i="7"/>
  <c r="Q4003" i="7"/>
  <c r="O4003" i="7"/>
  <c r="P4003" i="7" s="1"/>
  <c r="M4003" i="7"/>
  <c r="N4003" i="7" s="1"/>
  <c r="L4003" i="7"/>
  <c r="K4003" i="7"/>
  <c r="R4002" i="7"/>
  <c r="Q4002" i="7"/>
  <c r="O4002" i="7"/>
  <c r="P4002" i="7" s="1"/>
  <c r="M4002" i="7"/>
  <c r="N4002" i="7" s="1"/>
  <c r="L4002" i="7"/>
  <c r="K4002" i="7"/>
  <c r="Q4001" i="7"/>
  <c r="R4001" i="7" s="1"/>
  <c r="P4001" i="7"/>
  <c r="O4001" i="7"/>
  <c r="M4001" i="7"/>
  <c r="N4001" i="7" s="1"/>
  <c r="L4001" i="7"/>
  <c r="K4001" i="7"/>
  <c r="R4000" i="7"/>
  <c r="Q4000" i="7"/>
  <c r="O4000" i="7"/>
  <c r="P4000" i="7" s="1"/>
  <c r="M4000" i="7"/>
  <c r="N4000" i="7" s="1"/>
  <c r="L4000" i="7"/>
  <c r="K4000" i="7"/>
  <c r="Q3999" i="7"/>
  <c r="R3999" i="7" s="1"/>
  <c r="P3999" i="7"/>
  <c r="O3999" i="7"/>
  <c r="M3999" i="7"/>
  <c r="N3999" i="7" s="1"/>
  <c r="L3999" i="7"/>
  <c r="K3999" i="7"/>
  <c r="R3998" i="7"/>
  <c r="Q3998" i="7"/>
  <c r="P3998" i="7"/>
  <c r="O3998" i="7"/>
  <c r="M3998" i="7"/>
  <c r="N3998" i="7" s="1"/>
  <c r="L3998" i="7"/>
  <c r="K3998" i="7"/>
  <c r="R3997" i="7"/>
  <c r="Q3997" i="7"/>
  <c r="O3997" i="7"/>
  <c r="P3997" i="7" s="1"/>
  <c r="M3997" i="7"/>
  <c r="N3997" i="7" s="1"/>
  <c r="L3997" i="7"/>
  <c r="K3997" i="7"/>
  <c r="Q3996" i="7"/>
  <c r="R3996" i="7" s="1"/>
  <c r="P3996" i="7"/>
  <c r="O3996" i="7"/>
  <c r="M3996" i="7"/>
  <c r="N3996" i="7" s="1"/>
  <c r="L3996" i="7"/>
  <c r="K3996" i="7"/>
  <c r="Q3995" i="7"/>
  <c r="R3995" i="7" s="1"/>
  <c r="O3995" i="7"/>
  <c r="P3995" i="7" s="1"/>
  <c r="M3995" i="7"/>
  <c r="N3995" i="7" s="1"/>
  <c r="L3995" i="7"/>
  <c r="K3995" i="7"/>
  <c r="R3994" i="7"/>
  <c r="Q3994" i="7"/>
  <c r="O3994" i="7"/>
  <c r="P3994" i="7" s="1"/>
  <c r="M3994" i="7"/>
  <c r="N3994" i="7" s="1"/>
  <c r="L3994" i="7"/>
  <c r="K3994" i="7"/>
  <c r="R3993" i="7"/>
  <c r="Q3993" i="7"/>
  <c r="P3993" i="7"/>
  <c r="O3993" i="7"/>
  <c r="M3993" i="7"/>
  <c r="N3993" i="7" s="1"/>
  <c r="L3993" i="7"/>
  <c r="K3993" i="7"/>
  <c r="R3992" i="7"/>
  <c r="Q3992" i="7"/>
  <c r="O3992" i="7"/>
  <c r="P3992" i="7" s="1"/>
  <c r="M3992" i="7"/>
  <c r="N3992" i="7" s="1"/>
  <c r="L3992" i="7"/>
  <c r="K3992" i="7"/>
  <c r="R3991" i="7"/>
  <c r="Q3991" i="7"/>
  <c r="P3991" i="7"/>
  <c r="O3991" i="7"/>
  <c r="M3991" i="7"/>
  <c r="N3991" i="7" s="1"/>
  <c r="L3991" i="7"/>
  <c r="K3991" i="7"/>
  <c r="Q3990" i="7"/>
  <c r="R3990" i="7" s="1"/>
  <c r="P3990" i="7"/>
  <c r="O3990" i="7"/>
  <c r="M3990" i="7"/>
  <c r="N3990" i="7" s="1"/>
  <c r="L3990" i="7"/>
  <c r="K3990" i="7"/>
  <c r="R3989" i="7"/>
  <c r="Q3989" i="7"/>
  <c r="O3989" i="7"/>
  <c r="P3989" i="7" s="1"/>
  <c r="M3989" i="7"/>
  <c r="N3989" i="7" s="1"/>
  <c r="L3989" i="7"/>
  <c r="K3989" i="7"/>
  <c r="Q3988" i="7"/>
  <c r="R3988" i="7" s="1"/>
  <c r="P3988" i="7"/>
  <c r="O3988" i="7"/>
  <c r="M3988" i="7"/>
  <c r="N3988" i="7" s="1"/>
  <c r="L3988" i="7"/>
  <c r="K3988" i="7"/>
  <c r="R3987" i="7"/>
  <c r="Q3987" i="7"/>
  <c r="O3987" i="7"/>
  <c r="P3987" i="7" s="1"/>
  <c r="M3987" i="7"/>
  <c r="N3987" i="7" s="1"/>
  <c r="L3987" i="7"/>
  <c r="K3987" i="7"/>
  <c r="R3986" i="7"/>
  <c r="Q3986" i="7"/>
  <c r="O3986" i="7"/>
  <c r="P3986" i="7" s="1"/>
  <c r="M3986" i="7"/>
  <c r="N3986" i="7" s="1"/>
  <c r="L3986" i="7"/>
  <c r="K3986" i="7"/>
  <c r="Q3985" i="7"/>
  <c r="R3985" i="7" s="1"/>
  <c r="P3985" i="7"/>
  <c r="O3985" i="7"/>
  <c r="M3985" i="7"/>
  <c r="N3985" i="7" s="1"/>
  <c r="L3985" i="7"/>
  <c r="K3985" i="7"/>
  <c r="R3984" i="7"/>
  <c r="Q3984" i="7"/>
  <c r="O3984" i="7"/>
  <c r="P3984" i="7" s="1"/>
  <c r="M3984" i="7"/>
  <c r="N3984" i="7" s="1"/>
  <c r="L3984" i="7"/>
  <c r="K3984" i="7"/>
  <c r="Q3983" i="7"/>
  <c r="R3983" i="7" s="1"/>
  <c r="P3983" i="7"/>
  <c r="O3983" i="7"/>
  <c r="M3983" i="7"/>
  <c r="N3983" i="7" s="1"/>
  <c r="L3983" i="7"/>
  <c r="K3983" i="7"/>
  <c r="R3982" i="7"/>
  <c r="Q3982" i="7"/>
  <c r="P3982" i="7"/>
  <c r="O3982" i="7"/>
  <c r="M3982" i="7"/>
  <c r="N3982" i="7" s="1"/>
  <c r="L3982" i="7"/>
  <c r="K3982" i="7"/>
  <c r="R3981" i="7"/>
  <c r="Q3981" i="7"/>
  <c r="O3981" i="7"/>
  <c r="P3981" i="7" s="1"/>
  <c r="M3981" i="7"/>
  <c r="N3981" i="7" s="1"/>
  <c r="L3981" i="7"/>
  <c r="K3981" i="7"/>
  <c r="Q3980" i="7"/>
  <c r="R3980" i="7" s="1"/>
  <c r="P3980" i="7"/>
  <c r="O3980" i="7"/>
  <c r="M3980" i="7"/>
  <c r="N3980" i="7" s="1"/>
  <c r="L3980" i="7"/>
  <c r="K3980" i="7"/>
  <c r="Q3979" i="7"/>
  <c r="R3979" i="7" s="1"/>
  <c r="O3979" i="7"/>
  <c r="P3979" i="7" s="1"/>
  <c r="M3979" i="7"/>
  <c r="N3979" i="7" s="1"/>
  <c r="L3979" i="7"/>
  <c r="K3979" i="7"/>
  <c r="R3978" i="7"/>
  <c r="Q3978" i="7"/>
  <c r="O3978" i="7"/>
  <c r="P3978" i="7" s="1"/>
  <c r="M3978" i="7"/>
  <c r="N3978" i="7" s="1"/>
  <c r="L3978" i="7"/>
  <c r="K3978" i="7"/>
  <c r="R3977" i="7"/>
  <c r="Q3977" i="7"/>
  <c r="P3977" i="7"/>
  <c r="O3977" i="7"/>
  <c r="M3977" i="7"/>
  <c r="N3977" i="7" s="1"/>
  <c r="L3977" i="7"/>
  <c r="K3977" i="7"/>
  <c r="R3976" i="7"/>
  <c r="Q3976" i="7"/>
  <c r="O3976" i="7"/>
  <c r="P3976" i="7" s="1"/>
  <c r="M3976" i="7"/>
  <c r="N3976" i="7" s="1"/>
  <c r="L3976" i="7"/>
  <c r="K3976" i="7"/>
  <c r="R3975" i="7"/>
  <c r="Q3975" i="7"/>
  <c r="P3975" i="7"/>
  <c r="O3975" i="7"/>
  <c r="M3975" i="7"/>
  <c r="N3975" i="7" s="1"/>
  <c r="L3975" i="7"/>
  <c r="K3975" i="7"/>
  <c r="Q3974" i="7"/>
  <c r="R3974" i="7" s="1"/>
  <c r="P3974" i="7"/>
  <c r="O3974" i="7"/>
  <c r="M3974" i="7"/>
  <c r="N3974" i="7" s="1"/>
  <c r="L3974" i="7"/>
  <c r="K3974" i="7"/>
  <c r="R3973" i="7"/>
  <c r="Q3973" i="7"/>
  <c r="O3973" i="7"/>
  <c r="P3973" i="7" s="1"/>
  <c r="M3973" i="7"/>
  <c r="N3973" i="7" s="1"/>
  <c r="L3973" i="7"/>
  <c r="K3973" i="7"/>
  <c r="Q3972" i="7"/>
  <c r="R3972" i="7" s="1"/>
  <c r="P3972" i="7"/>
  <c r="O3972" i="7"/>
  <c r="M3972" i="7"/>
  <c r="N3972" i="7" s="1"/>
  <c r="L3972" i="7"/>
  <c r="K3972" i="7"/>
  <c r="R3971" i="7"/>
  <c r="Q3971" i="7"/>
  <c r="O3971" i="7"/>
  <c r="P3971" i="7" s="1"/>
  <c r="M3971" i="7"/>
  <c r="N3971" i="7" s="1"/>
  <c r="L3971" i="7"/>
  <c r="K3971" i="7"/>
  <c r="R3970" i="7"/>
  <c r="Q3970" i="7"/>
  <c r="O3970" i="7"/>
  <c r="P3970" i="7" s="1"/>
  <c r="M3970" i="7"/>
  <c r="N3970" i="7" s="1"/>
  <c r="L3970" i="7"/>
  <c r="K3970" i="7"/>
  <c r="Q3969" i="7"/>
  <c r="R3969" i="7" s="1"/>
  <c r="P3969" i="7"/>
  <c r="O3969" i="7"/>
  <c r="M3969" i="7"/>
  <c r="N3969" i="7" s="1"/>
  <c r="L3969" i="7"/>
  <c r="K3969" i="7"/>
  <c r="R3968" i="7"/>
  <c r="Q3968" i="7"/>
  <c r="O3968" i="7"/>
  <c r="P3968" i="7" s="1"/>
  <c r="M3968" i="7"/>
  <c r="N3968" i="7" s="1"/>
  <c r="L3968" i="7"/>
  <c r="K3968" i="7"/>
  <c r="Q3967" i="7"/>
  <c r="R3967" i="7" s="1"/>
  <c r="P3967" i="7"/>
  <c r="O3967" i="7"/>
  <c r="M3967" i="7"/>
  <c r="N3967" i="7" s="1"/>
  <c r="L3967" i="7"/>
  <c r="K3967" i="7"/>
  <c r="R3966" i="7"/>
  <c r="Q3966" i="7"/>
  <c r="P3966" i="7"/>
  <c r="O3966" i="7"/>
  <c r="M3966" i="7"/>
  <c r="N3966" i="7" s="1"/>
  <c r="L3966" i="7"/>
  <c r="K3966" i="7"/>
  <c r="R3965" i="7"/>
  <c r="Q3965" i="7"/>
  <c r="O3965" i="7"/>
  <c r="P3965" i="7" s="1"/>
  <c r="M3965" i="7"/>
  <c r="N3965" i="7" s="1"/>
  <c r="L3965" i="7"/>
  <c r="K3965" i="7"/>
  <c r="Q3964" i="7"/>
  <c r="R3964" i="7" s="1"/>
  <c r="P3964" i="7"/>
  <c r="O3964" i="7"/>
  <c r="M3964" i="7"/>
  <c r="N3964" i="7" s="1"/>
  <c r="L3964" i="7"/>
  <c r="K3964" i="7"/>
  <c r="Q3963" i="7"/>
  <c r="R3963" i="7" s="1"/>
  <c r="O3963" i="7"/>
  <c r="P3963" i="7" s="1"/>
  <c r="M3963" i="7"/>
  <c r="N3963" i="7" s="1"/>
  <c r="L3963" i="7"/>
  <c r="K3963" i="7"/>
  <c r="R3962" i="7"/>
  <c r="Q3962" i="7"/>
  <c r="O3962" i="7"/>
  <c r="P3962" i="7" s="1"/>
  <c r="M3962" i="7"/>
  <c r="N3962" i="7" s="1"/>
  <c r="L3962" i="7"/>
  <c r="K3962" i="7"/>
  <c r="R3961" i="7"/>
  <c r="Q3961" i="7"/>
  <c r="P3961" i="7"/>
  <c r="O3961" i="7"/>
  <c r="M3961" i="7"/>
  <c r="N3961" i="7" s="1"/>
  <c r="L3961" i="7"/>
  <c r="K3961" i="7"/>
  <c r="R3960" i="7"/>
  <c r="Q3960" i="7"/>
  <c r="O3960" i="7"/>
  <c r="P3960" i="7" s="1"/>
  <c r="M3960" i="7"/>
  <c r="N3960" i="7" s="1"/>
  <c r="L3960" i="7"/>
  <c r="K3960" i="7"/>
  <c r="Q3959" i="7"/>
  <c r="R3959" i="7" s="1"/>
  <c r="P3959" i="7"/>
  <c r="O3959" i="7"/>
  <c r="M3959" i="7"/>
  <c r="N3959" i="7" s="1"/>
  <c r="L3959" i="7"/>
  <c r="K3959" i="7"/>
  <c r="R3958" i="7"/>
  <c r="Q3958" i="7"/>
  <c r="P3958" i="7"/>
  <c r="O3958" i="7"/>
  <c r="M3958" i="7"/>
  <c r="N3958" i="7" s="1"/>
  <c r="L3958" i="7"/>
  <c r="K3958" i="7"/>
  <c r="Q3957" i="7"/>
  <c r="R3957" i="7" s="1"/>
  <c r="O3957" i="7"/>
  <c r="P3957" i="7" s="1"/>
  <c r="M3957" i="7"/>
  <c r="N3957" i="7" s="1"/>
  <c r="L3957" i="7"/>
  <c r="K3957" i="7"/>
  <c r="Q3956" i="7"/>
  <c r="R3956" i="7" s="1"/>
  <c r="P3956" i="7"/>
  <c r="O3956" i="7"/>
  <c r="M3956" i="7"/>
  <c r="N3956" i="7" s="1"/>
  <c r="L3956" i="7"/>
  <c r="K3956" i="7"/>
  <c r="Q3955" i="7"/>
  <c r="R3955" i="7" s="1"/>
  <c r="O3955" i="7"/>
  <c r="P3955" i="7" s="1"/>
  <c r="M3955" i="7"/>
  <c r="N3955" i="7" s="1"/>
  <c r="L3955" i="7"/>
  <c r="K3955" i="7"/>
  <c r="Q3954" i="7"/>
  <c r="R3954" i="7" s="1"/>
  <c r="O3954" i="7"/>
  <c r="P3954" i="7" s="1"/>
  <c r="M3954" i="7"/>
  <c r="N3954" i="7" s="1"/>
  <c r="L3954" i="7"/>
  <c r="K3954" i="7"/>
  <c r="R3953" i="7"/>
  <c r="Q3953" i="7"/>
  <c r="P3953" i="7"/>
  <c r="O3953" i="7"/>
  <c r="M3953" i="7"/>
  <c r="N3953" i="7" s="1"/>
  <c r="L3953" i="7"/>
  <c r="K3953" i="7"/>
  <c r="R3952" i="7"/>
  <c r="Q3952" i="7"/>
  <c r="O3952" i="7"/>
  <c r="P3952" i="7" s="1"/>
  <c r="M3952" i="7"/>
  <c r="N3952" i="7" s="1"/>
  <c r="L3952" i="7"/>
  <c r="K3952" i="7"/>
  <c r="Q3951" i="7"/>
  <c r="R3951" i="7" s="1"/>
  <c r="P3951" i="7"/>
  <c r="O3951" i="7"/>
  <c r="M3951" i="7"/>
  <c r="N3951" i="7" s="1"/>
  <c r="L3951" i="7"/>
  <c r="K3951" i="7"/>
  <c r="R3950" i="7"/>
  <c r="Q3950" i="7"/>
  <c r="P3950" i="7"/>
  <c r="O3950" i="7"/>
  <c r="M3950" i="7"/>
  <c r="N3950" i="7" s="1"/>
  <c r="L3950" i="7"/>
  <c r="K3950" i="7"/>
  <c r="Q3949" i="7"/>
  <c r="R3949" i="7" s="1"/>
  <c r="O3949" i="7"/>
  <c r="P3949" i="7" s="1"/>
  <c r="M3949" i="7"/>
  <c r="N3949" i="7" s="1"/>
  <c r="L3949" i="7"/>
  <c r="K3949" i="7"/>
  <c r="Q3948" i="7"/>
  <c r="R3948" i="7" s="1"/>
  <c r="P3948" i="7"/>
  <c r="O3948" i="7"/>
  <c r="M3948" i="7"/>
  <c r="N3948" i="7" s="1"/>
  <c r="L3948" i="7"/>
  <c r="K3948" i="7"/>
  <c r="Q3947" i="7"/>
  <c r="R3947" i="7" s="1"/>
  <c r="O3947" i="7"/>
  <c r="P3947" i="7" s="1"/>
  <c r="M3947" i="7"/>
  <c r="N3947" i="7" s="1"/>
  <c r="L3947" i="7"/>
  <c r="K3947" i="7"/>
  <c r="Q3946" i="7"/>
  <c r="R3946" i="7" s="1"/>
  <c r="O3946" i="7"/>
  <c r="P3946" i="7" s="1"/>
  <c r="M3946" i="7"/>
  <c r="N3946" i="7" s="1"/>
  <c r="L3946" i="7"/>
  <c r="K3946" i="7"/>
  <c r="R3945" i="7"/>
  <c r="Q3945" i="7"/>
  <c r="P3945" i="7"/>
  <c r="O3945" i="7"/>
  <c r="M3945" i="7"/>
  <c r="N3945" i="7" s="1"/>
  <c r="L3945" i="7"/>
  <c r="K3945" i="7"/>
  <c r="R3944" i="7"/>
  <c r="Q3944" i="7"/>
  <c r="O3944" i="7"/>
  <c r="P3944" i="7" s="1"/>
  <c r="M3944" i="7"/>
  <c r="N3944" i="7" s="1"/>
  <c r="L3944" i="7"/>
  <c r="K3944" i="7"/>
  <c r="Q3943" i="7"/>
  <c r="R3943" i="7" s="1"/>
  <c r="P3943" i="7"/>
  <c r="O3943" i="7"/>
  <c r="M3943" i="7"/>
  <c r="N3943" i="7" s="1"/>
  <c r="L3943" i="7"/>
  <c r="K3943" i="7"/>
  <c r="R3942" i="7"/>
  <c r="Q3942" i="7"/>
  <c r="P3942" i="7"/>
  <c r="O3942" i="7"/>
  <c r="M3942" i="7"/>
  <c r="N3942" i="7" s="1"/>
  <c r="L3942" i="7"/>
  <c r="K3942" i="7"/>
  <c r="Q3941" i="7"/>
  <c r="R3941" i="7" s="1"/>
  <c r="O3941" i="7"/>
  <c r="P3941" i="7" s="1"/>
  <c r="M3941" i="7"/>
  <c r="N3941" i="7" s="1"/>
  <c r="L3941" i="7"/>
  <c r="K3941" i="7"/>
  <c r="Q3940" i="7"/>
  <c r="R3940" i="7" s="1"/>
  <c r="P3940" i="7"/>
  <c r="O3940" i="7"/>
  <c r="M3940" i="7"/>
  <c r="N3940" i="7" s="1"/>
  <c r="L3940" i="7"/>
  <c r="K3940" i="7"/>
  <c r="Q3939" i="7"/>
  <c r="R3939" i="7" s="1"/>
  <c r="O3939" i="7"/>
  <c r="P3939" i="7" s="1"/>
  <c r="M3939" i="7"/>
  <c r="N3939" i="7" s="1"/>
  <c r="L3939" i="7"/>
  <c r="K3939" i="7"/>
  <c r="Q3938" i="7"/>
  <c r="R3938" i="7" s="1"/>
  <c r="O3938" i="7"/>
  <c r="P3938" i="7" s="1"/>
  <c r="M3938" i="7"/>
  <c r="N3938" i="7" s="1"/>
  <c r="L3938" i="7"/>
  <c r="K3938" i="7"/>
  <c r="R3937" i="7"/>
  <c r="Q3937" i="7"/>
  <c r="P3937" i="7"/>
  <c r="O3937" i="7"/>
  <c r="M3937" i="7"/>
  <c r="N3937" i="7" s="1"/>
  <c r="L3937" i="7"/>
  <c r="K3937" i="7"/>
  <c r="R3936" i="7"/>
  <c r="Q3936" i="7"/>
  <c r="O3936" i="7"/>
  <c r="P3936" i="7" s="1"/>
  <c r="M3936" i="7"/>
  <c r="N3936" i="7" s="1"/>
  <c r="L3936" i="7"/>
  <c r="K3936" i="7"/>
  <c r="Q3935" i="7"/>
  <c r="R3935" i="7" s="1"/>
  <c r="P3935" i="7"/>
  <c r="O3935" i="7"/>
  <c r="M3935" i="7"/>
  <c r="N3935" i="7" s="1"/>
  <c r="L3935" i="7"/>
  <c r="K3935" i="7"/>
  <c r="R3934" i="7"/>
  <c r="Q3934" i="7"/>
  <c r="P3934" i="7"/>
  <c r="O3934" i="7"/>
  <c r="M3934" i="7"/>
  <c r="N3934" i="7" s="1"/>
  <c r="L3934" i="7"/>
  <c r="K3934" i="7"/>
  <c r="Q3933" i="7"/>
  <c r="R3933" i="7" s="1"/>
  <c r="O3933" i="7"/>
  <c r="P3933" i="7" s="1"/>
  <c r="M3933" i="7"/>
  <c r="N3933" i="7" s="1"/>
  <c r="L3933" i="7"/>
  <c r="K3933" i="7"/>
  <c r="Q3932" i="7"/>
  <c r="R3932" i="7" s="1"/>
  <c r="P3932" i="7"/>
  <c r="O3932" i="7"/>
  <c r="M3932" i="7"/>
  <c r="N3932" i="7" s="1"/>
  <c r="L3932" i="7"/>
  <c r="K3932" i="7"/>
  <c r="Q3931" i="7"/>
  <c r="R3931" i="7" s="1"/>
  <c r="O3931" i="7"/>
  <c r="P3931" i="7" s="1"/>
  <c r="M3931" i="7"/>
  <c r="N3931" i="7" s="1"/>
  <c r="L3931" i="7"/>
  <c r="K3931" i="7"/>
  <c r="Q3930" i="7"/>
  <c r="R3930" i="7" s="1"/>
  <c r="O3930" i="7"/>
  <c r="P3930" i="7" s="1"/>
  <c r="M3930" i="7"/>
  <c r="N3930" i="7" s="1"/>
  <c r="L3930" i="7"/>
  <c r="K3930" i="7"/>
  <c r="R3929" i="7"/>
  <c r="Q3929" i="7"/>
  <c r="P3929" i="7"/>
  <c r="O3929" i="7"/>
  <c r="M3929" i="7"/>
  <c r="N3929" i="7" s="1"/>
  <c r="L3929" i="7"/>
  <c r="K3929" i="7"/>
  <c r="R3928" i="7"/>
  <c r="Q3928" i="7"/>
  <c r="O3928" i="7"/>
  <c r="P3928" i="7" s="1"/>
  <c r="M3928" i="7"/>
  <c r="N3928" i="7" s="1"/>
  <c r="L3928" i="7"/>
  <c r="K3928" i="7"/>
  <c r="Q3927" i="7"/>
  <c r="R3927" i="7" s="1"/>
  <c r="P3927" i="7"/>
  <c r="O3927" i="7"/>
  <c r="M3927" i="7"/>
  <c r="N3927" i="7" s="1"/>
  <c r="L3927" i="7"/>
  <c r="K3927" i="7"/>
  <c r="R3926" i="7"/>
  <c r="Q3926" i="7"/>
  <c r="P3926" i="7"/>
  <c r="O3926" i="7"/>
  <c r="M3926" i="7"/>
  <c r="N3926" i="7" s="1"/>
  <c r="L3926" i="7"/>
  <c r="K3926" i="7"/>
  <c r="Q3925" i="7"/>
  <c r="R3925" i="7" s="1"/>
  <c r="O3925" i="7"/>
  <c r="P3925" i="7" s="1"/>
  <c r="M3925" i="7"/>
  <c r="N3925" i="7" s="1"/>
  <c r="L3925" i="7"/>
  <c r="K3925" i="7"/>
  <c r="Q3924" i="7"/>
  <c r="R3924" i="7" s="1"/>
  <c r="P3924" i="7"/>
  <c r="O3924" i="7"/>
  <c r="M3924" i="7"/>
  <c r="N3924" i="7" s="1"/>
  <c r="L3924" i="7"/>
  <c r="K3924" i="7"/>
  <c r="Q3923" i="7"/>
  <c r="R3923" i="7" s="1"/>
  <c r="O3923" i="7"/>
  <c r="P3923" i="7" s="1"/>
  <c r="M3923" i="7"/>
  <c r="N3923" i="7" s="1"/>
  <c r="L3923" i="7"/>
  <c r="K3923" i="7"/>
  <c r="Q3922" i="7"/>
  <c r="R3922" i="7" s="1"/>
  <c r="O3922" i="7"/>
  <c r="P3922" i="7" s="1"/>
  <c r="M3922" i="7"/>
  <c r="N3922" i="7" s="1"/>
  <c r="L3922" i="7"/>
  <c r="K3922" i="7"/>
  <c r="R3921" i="7"/>
  <c r="Q3921" i="7"/>
  <c r="P3921" i="7"/>
  <c r="O3921" i="7"/>
  <c r="M3921" i="7"/>
  <c r="N3921" i="7" s="1"/>
  <c r="L3921" i="7"/>
  <c r="K3921" i="7"/>
  <c r="R3920" i="7"/>
  <c r="Q3920" i="7"/>
  <c r="O3920" i="7"/>
  <c r="P3920" i="7" s="1"/>
  <c r="M3920" i="7"/>
  <c r="N3920" i="7" s="1"/>
  <c r="L3920" i="7"/>
  <c r="K3920" i="7"/>
  <c r="Q3919" i="7"/>
  <c r="R3919" i="7" s="1"/>
  <c r="P3919" i="7"/>
  <c r="O3919" i="7"/>
  <c r="M3919" i="7"/>
  <c r="N3919" i="7" s="1"/>
  <c r="L3919" i="7"/>
  <c r="K3919" i="7"/>
  <c r="R3918" i="7"/>
  <c r="Q3918" i="7"/>
  <c r="P3918" i="7"/>
  <c r="O3918" i="7"/>
  <c r="M3918" i="7"/>
  <c r="N3918" i="7" s="1"/>
  <c r="L3918" i="7"/>
  <c r="K3918" i="7"/>
  <c r="Q3917" i="7"/>
  <c r="R3917" i="7" s="1"/>
  <c r="O3917" i="7"/>
  <c r="P3917" i="7" s="1"/>
  <c r="M3917" i="7"/>
  <c r="N3917" i="7" s="1"/>
  <c r="L3917" i="7"/>
  <c r="K3917" i="7"/>
  <c r="Q3916" i="7"/>
  <c r="R3916" i="7" s="1"/>
  <c r="P3916" i="7"/>
  <c r="O3916" i="7"/>
  <c r="M3916" i="7"/>
  <c r="N3916" i="7" s="1"/>
  <c r="L3916" i="7"/>
  <c r="K3916" i="7"/>
  <c r="Q3915" i="7"/>
  <c r="R3915" i="7" s="1"/>
  <c r="O3915" i="7"/>
  <c r="P3915" i="7" s="1"/>
  <c r="M3915" i="7"/>
  <c r="N3915" i="7" s="1"/>
  <c r="L3915" i="7"/>
  <c r="K3915" i="7"/>
  <c r="Q3914" i="7"/>
  <c r="R3914" i="7" s="1"/>
  <c r="O3914" i="7"/>
  <c r="P3914" i="7" s="1"/>
  <c r="M3914" i="7"/>
  <c r="N3914" i="7" s="1"/>
  <c r="L3914" i="7"/>
  <c r="K3914" i="7"/>
  <c r="R3913" i="7"/>
  <c r="Q3913" i="7"/>
  <c r="P3913" i="7"/>
  <c r="O3913" i="7"/>
  <c r="M3913" i="7"/>
  <c r="N3913" i="7" s="1"/>
  <c r="L3913" i="7"/>
  <c r="K3913" i="7"/>
  <c r="R3912" i="7"/>
  <c r="Q3912" i="7"/>
  <c r="O3912" i="7"/>
  <c r="P3912" i="7" s="1"/>
  <c r="M3912" i="7"/>
  <c r="N3912" i="7" s="1"/>
  <c r="L3912" i="7"/>
  <c r="K3912" i="7"/>
  <c r="Q3911" i="7"/>
  <c r="R3911" i="7" s="1"/>
  <c r="P3911" i="7"/>
  <c r="O3911" i="7"/>
  <c r="M3911" i="7"/>
  <c r="N3911" i="7" s="1"/>
  <c r="L3911" i="7"/>
  <c r="K3911" i="7"/>
  <c r="R3910" i="7"/>
  <c r="Q3910" i="7"/>
  <c r="P3910" i="7"/>
  <c r="O3910" i="7"/>
  <c r="M3910" i="7"/>
  <c r="N3910" i="7" s="1"/>
  <c r="L3910" i="7"/>
  <c r="K3910" i="7"/>
  <c r="Q3909" i="7"/>
  <c r="R3909" i="7" s="1"/>
  <c r="O3909" i="7"/>
  <c r="P3909" i="7" s="1"/>
  <c r="M3909" i="7"/>
  <c r="N3909" i="7" s="1"/>
  <c r="L3909" i="7"/>
  <c r="K3909" i="7"/>
  <c r="Q3908" i="7"/>
  <c r="R3908" i="7" s="1"/>
  <c r="P3908" i="7"/>
  <c r="O3908" i="7"/>
  <c r="M3908" i="7"/>
  <c r="N3908" i="7" s="1"/>
  <c r="L3908" i="7"/>
  <c r="K3908" i="7"/>
  <c r="Q3907" i="7"/>
  <c r="R3907" i="7" s="1"/>
  <c r="O3907" i="7"/>
  <c r="P3907" i="7" s="1"/>
  <c r="M3907" i="7"/>
  <c r="N3907" i="7" s="1"/>
  <c r="L3907" i="7"/>
  <c r="K3907" i="7"/>
  <c r="Q3906" i="7"/>
  <c r="R3906" i="7" s="1"/>
  <c r="O3906" i="7"/>
  <c r="P3906" i="7" s="1"/>
  <c r="M3906" i="7"/>
  <c r="N3906" i="7" s="1"/>
  <c r="L3906" i="7"/>
  <c r="K3906" i="7"/>
  <c r="R3905" i="7"/>
  <c r="Q3905" i="7"/>
  <c r="P3905" i="7"/>
  <c r="O3905" i="7"/>
  <c r="M3905" i="7"/>
  <c r="N3905" i="7" s="1"/>
  <c r="L3905" i="7"/>
  <c r="K3905" i="7"/>
  <c r="R3904" i="7"/>
  <c r="Q3904" i="7"/>
  <c r="O3904" i="7"/>
  <c r="P3904" i="7" s="1"/>
  <c r="M3904" i="7"/>
  <c r="N3904" i="7" s="1"/>
  <c r="L3904" i="7"/>
  <c r="K3904" i="7"/>
  <c r="Q3903" i="7"/>
  <c r="R3903" i="7" s="1"/>
  <c r="P3903" i="7"/>
  <c r="O3903" i="7"/>
  <c r="M3903" i="7"/>
  <c r="N3903" i="7" s="1"/>
  <c r="L3903" i="7"/>
  <c r="K3903" i="7"/>
  <c r="R3902" i="7"/>
  <c r="Q3902" i="7"/>
  <c r="P3902" i="7"/>
  <c r="O3902" i="7"/>
  <c r="M3902" i="7"/>
  <c r="N3902" i="7" s="1"/>
  <c r="L3902" i="7"/>
  <c r="K3902" i="7"/>
  <c r="Q3901" i="7"/>
  <c r="R3901" i="7" s="1"/>
  <c r="O3901" i="7"/>
  <c r="P3901" i="7" s="1"/>
  <c r="M3901" i="7"/>
  <c r="N3901" i="7" s="1"/>
  <c r="L3901" i="7"/>
  <c r="K3901" i="7"/>
  <c r="Q3900" i="7"/>
  <c r="R3900" i="7" s="1"/>
  <c r="P3900" i="7"/>
  <c r="O3900" i="7"/>
  <c r="M3900" i="7"/>
  <c r="N3900" i="7" s="1"/>
  <c r="L3900" i="7"/>
  <c r="K3900" i="7"/>
  <c r="Q3899" i="7"/>
  <c r="R3899" i="7" s="1"/>
  <c r="O3899" i="7"/>
  <c r="P3899" i="7" s="1"/>
  <c r="M3899" i="7"/>
  <c r="N3899" i="7" s="1"/>
  <c r="L3899" i="7"/>
  <c r="K3899" i="7"/>
  <c r="Q3898" i="7"/>
  <c r="R3898" i="7" s="1"/>
  <c r="O3898" i="7"/>
  <c r="P3898" i="7" s="1"/>
  <c r="M3898" i="7"/>
  <c r="N3898" i="7" s="1"/>
  <c r="L3898" i="7"/>
  <c r="K3898" i="7"/>
  <c r="R3897" i="7"/>
  <c r="Q3897" i="7"/>
  <c r="P3897" i="7"/>
  <c r="O3897" i="7"/>
  <c r="M3897" i="7"/>
  <c r="N3897" i="7" s="1"/>
  <c r="L3897" i="7"/>
  <c r="K3897" i="7"/>
  <c r="R3896" i="7"/>
  <c r="Q3896" i="7"/>
  <c r="O3896" i="7"/>
  <c r="P3896" i="7" s="1"/>
  <c r="M3896" i="7"/>
  <c r="N3896" i="7" s="1"/>
  <c r="L3896" i="7"/>
  <c r="K3896" i="7"/>
  <c r="Q3895" i="7"/>
  <c r="R3895" i="7" s="1"/>
  <c r="P3895" i="7"/>
  <c r="O3895" i="7"/>
  <c r="M3895" i="7"/>
  <c r="N3895" i="7" s="1"/>
  <c r="L3895" i="7"/>
  <c r="K3895" i="7"/>
  <c r="R3894" i="7"/>
  <c r="Q3894" i="7"/>
  <c r="P3894" i="7"/>
  <c r="O3894" i="7"/>
  <c r="M3894" i="7"/>
  <c r="N3894" i="7" s="1"/>
  <c r="L3894" i="7"/>
  <c r="K3894" i="7"/>
  <c r="Q3893" i="7"/>
  <c r="R3893" i="7" s="1"/>
  <c r="O3893" i="7"/>
  <c r="P3893" i="7" s="1"/>
  <c r="M3893" i="7"/>
  <c r="N3893" i="7" s="1"/>
  <c r="L3893" i="7"/>
  <c r="K3893" i="7"/>
  <c r="Q3892" i="7"/>
  <c r="R3892" i="7" s="1"/>
  <c r="P3892" i="7"/>
  <c r="O3892" i="7"/>
  <c r="M3892" i="7"/>
  <c r="N3892" i="7" s="1"/>
  <c r="L3892" i="7"/>
  <c r="K3892" i="7"/>
  <c r="Q3891" i="7"/>
  <c r="R3891" i="7" s="1"/>
  <c r="O3891" i="7"/>
  <c r="P3891" i="7" s="1"/>
  <c r="M3891" i="7"/>
  <c r="N3891" i="7" s="1"/>
  <c r="L3891" i="7"/>
  <c r="K3891" i="7"/>
  <c r="Q3890" i="7"/>
  <c r="R3890" i="7" s="1"/>
  <c r="O3890" i="7"/>
  <c r="P3890" i="7" s="1"/>
  <c r="M3890" i="7"/>
  <c r="N3890" i="7" s="1"/>
  <c r="L3890" i="7"/>
  <c r="K3890" i="7"/>
  <c r="R3889" i="7"/>
  <c r="Q3889" i="7"/>
  <c r="P3889" i="7"/>
  <c r="O3889" i="7"/>
  <c r="M3889" i="7"/>
  <c r="N3889" i="7" s="1"/>
  <c r="L3889" i="7"/>
  <c r="K3889" i="7"/>
  <c r="R3888" i="7"/>
  <c r="Q3888" i="7"/>
  <c r="O3888" i="7"/>
  <c r="P3888" i="7" s="1"/>
  <c r="M3888" i="7"/>
  <c r="N3888" i="7" s="1"/>
  <c r="L3888" i="7"/>
  <c r="K3888" i="7"/>
  <c r="Q3887" i="7"/>
  <c r="R3887" i="7" s="1"/>
  <c r="P3887" i="7"/>
  <c r="O3887" i="7"/>
  <c r="M3887" i="7"/>
  <c r="N3887" i="7" s="1"/>
  <c r="L3887" i="7"/>
  <c r="K3887" i="7"/>
  <c r="R3886" i="7"/>
  <c r="Q3886" i="7"/>
  <c r="P3886" i="7"/>
  <c r="O3886" i="7"/>
  <c r="M3886" i="7"/>
  <c r="N3886" i="7" s="1"/>
  <c r="L3886" i="7"/>
  <c r="K3886" i="7"/>
  <c r="Q3885" i="7"/>
  <c r="R3885" i="7" s="1"/>
  <c r="O3885" i="7"/>
  <c r="P3885" i="7" s="1"/>
  <c r="M3885" i="7"/>
  <c r="N3885" i="7" s="1"/>
  <c r="L3885" i="7"/>
  <c r="K3885" i="7"/>
  <c r="Q3884" i="7"/>
  <c r="R3884" i="7" s="1"/>
  <c r="P3884" i="7"/>
  <c r="O3884" i="7"/>
  <c r="M3884" i="7"/>
  <c r="N3884" i="7" s="1"/>
  <c r="L3884" i="7"/>
  <c r="K3884" i="7"/>
  <c r="Q3883" i="7"/>
  <c r="R3883" i="7" s="1"/>
  <c r="O3883" i="7"/>
  <c r="P3883" i="7" s="1"/>
  <c r="M3883" i="7"/>
  <c r="N3883" i="7" s="1"/>
  <c r="L3883" i="7"/>
  <c r="K3883" i="7"/>
  <c r="Q3882" i="7"/>
  <c r="R3882" i="7" s="1"/>
  <c r="O3882" i="7"/>
  <c r="P3882" i="7" s="1"/>
  <c r="M3882" i="7"/>
  <c r="N3882" i="7" s="1"/>
  <c r="L3882" i="7"/>
  <c r="K3882" i="7"/>
  <c r="R3881" i="7"/>
  <c r="Q3881" i="7"/>
  <c r="P3881" i="7"/>
  <c r="O3881" i="7"/>
  <c r="M3881" i="7"/>
  <c r="N3881" i="7" s="1"/>
  <c r="L3881" i="7"/>
  <c r="K3881" i="7"/>
  <c r="R3880" i="7"/>
  <c r="Q3880" i="7"/>
  <c r="O3880" i="7"/>
  <c r="P3880" i="7" s="1"/>
  <c r="M3880" i="7"/>
  <c r="N3880" i="7" s="1"/>
  <c r="L3880" i="7"/>
  <c r="K3880" i="7"/>
  <c r="Q3879" i="7"/>
  <c r="R3879" i="7" s="1"/>
  <c r="P3879" i="7"/>
  <c r="O3879" i="7"/>
  <c r="M3879" i="7"/>
  <c r="N3879" i="7" s="1"/>
  <c r="L3879" i="7"/>
  <c r="K3879" i="7"/>
  <c r="P3878" i="7"/>
  <c r="O3878" i="7"/>
  <c r="N3878" i="7"/>
  <c r="M3878" i="7"/>
  <c r="K3878" i="7"/>
  <c r="L3878" i="7" s="1"/>
  <c r="R3877" i="7"/>
  <c r="Q3877" i="7"/>
  <c r="O3877" i="7"/>
  <c r="P3877" i="7" s="1"/>
  <c r="M3877" i="7"/>
  <c r="N3877" i="7" s="1"/>
  <c r="K3877" i="7"/>
  <c r="L3877" i="7" s="1"/>
  <c r="Q3876" i="7"/>
  <c r="R3876" i="7" s="1"/>
  <c r="O3876" i="7"/>
  <c r="P3876" i="7" s="1"/>
  <c r="N3876" i="7"/>
  <c r="M3876" i="7"/>
  <c r="K3876" i="7"/>
  <c r="L3876" i="7" s="1"/>
  <c r="L3875" i="7"/>
  <c r="K3875" i="7"/>
  <c r="S3874" i="7"/>
  <c r="T3874" i="7" s="1"/>
  <c r="R3874" i="7"/>
  <c r="P3874" i="7"/>
  <c r="O3874" i="7"/>
  <c r="N3874" i="7"/>
  <c r="M3874" i="7"/>
  <c r="K3874" i="7"/>
  <c r="L3874" i="7" s="1"/>
  <c r="S3873" i="7"/>
  <c r="T3873" i="7" s="1"/>
  <c r="R3873" i="7"/>
  <c r="P3873" i="7"/>
  <c r="O3873" i="7"/>
  <c r="N3873" i="7"/>
  <c r="M3873" i="7"/>
  <c r="K3873" i="7"/>
  <c r="L3873" i="7" s="1"/>
  <c r="S3872" i="7"/>
  <c r="T3872" i="7" s="1"/>
  <c r="R3872" i="7"/>
  <c r="O3872" i="7"/>
  <c r="P3872" i="7" s="1"/>
  <c r="M3872" i="7"/>
  <c r="N3872" i="7" s="1"/>
  <c r="K3872" i="7"/>
  <c r="L3872" i="7" s="1"/>
  <c r="T3871" i="7"/>
  <c r="S3871" i="7"/>
  <c r="R3871" i="7"/>
  <c r="P3871" i="7"/>
  <c r="O3871" i="7"/>
  <c r="N3871" i="7"/>
  <c r="M3871" i="7"/>
  <c r="L3871" i="7"/>
  <c r="K3871" i="7"/>
  <c r="S3870" i="7"/>
  <c r="T3870" i="7" s="1"/>
  <c r="R3870" i="7"/>
  <c r="O3870" i="7"/>
  <c r="P3870" i="7" s="1"/>
  <c r="N3870" i="7"/>
  <c r="M3870" i="7"/>
  <c r="L3870" i="7"/>
  <c r="K3870" i="7"/>
  <c r="S3869" i="7"/>
  <c r="T3869" i="7" s="1"/>
  <c r="R3869" i="7"/>
  <c r="P3869" i="7"/>
  <c r="O3869" i="7"/>
  <c r="M3869" i="7"/>
  <c r="N3869" i="7" s="1"/>
  <c r="L3869" i="7"/>
  <c r="K3869" i="7"/>
  <c r="T3868" i="7"/>
  <c r="S3868" i="7"/>
  <c r="R3868" i="7"/>
  <c r="P3868" i="7"/>
  <c r="O3868" i="7"/>
  <c r="M3868" i="7"/>
  <c r="N3868" i="7" s="1"/>
  <c r="L3868" i="7"/>
  <c r="K3868" i="7"/>
  <c r="S3867" i="7"/>
  <c r="T3867" i="7" s="1"/>
  <c r="R3867" i="7"/>
  <c r="P3867" i="7"/>
  <c r="O3867" i="7"/>
  <c r="M3867" i="7"/>
  <c r="N3867" i="7" s="1"/>
  <c r="L3867" i="7"/>
  <c r="K3867" i="7"/>
  <c r="S3866" i="7"/>
  <c r="T3866" i="7" s="1"/>
  <c r="R3866" i="7"/>
  <c r="O3866" i="7"/>
  <c r="P3866" i="7" s="1"/>
  <c r="N3866" i="7"/>
  <c r="M3866" i="7"/>
  <c r="K3866" i="7"/>
  <c r="L3866" i="7" s="1"/>
  <c r="S3865" i="7"/>
  <c r="T3865" i="7" s="1"/>
  <c r="R3865" i="7"/>
  <c r="O3865" i="7"/>
  <c r="P3865" i="7" s="1"/>
  <c r="N3865" i="7"/>
  <c r="M3865" i="7"/>
  <c r="L3865" i="7"/>
  <c r="K3865" i="7"/>
  <c r="T3864" i="7"/>
  <c r="S3864" i="7"/>
  <c r="R3864" i="7"/>
  <c r="P3864" i="7"/>
  <c r="O3864" i="7"/>
  <c r="M3864" i="7"/>
  <c r="N3864" i="7" s="1"/>
  <c r="L3864" i="7"/>
  <c r="K3864" i="7"/>
  <c r="T3863" i="7"/>
  <c r="S3863" i="7"/>
  <c r="R3863" i="7"/>
  <c r="P3863" i="7"/>
  <c r="O3863" i="7"/>
  <c r="M3863" i="7"/>
  <c r="N3863" i="7" s="1"/>
  <c r="K3863" i="7"/>
  <c r="L3863" i="7" s="1"/>
  <c r="S3862" i="7"/>
  <c r="T3862" i="7" s="1"/>
  <c r="R3862" i="7"/>
  <c r="O3862" i="7"/>
  <c r="P3862" i="7" s="1"/>
  <c r="M3862" i="7"/>
  <c r="N3862" i="7" s="1"/>
  <c r="K3862" i="7"/>
  <c r="L3862" i="7" s="1"/>
  <c r="T3861" i="7"/>
  <c r="S3861" i="7"/>
  <c r="R3861" i="7"/>
  <c r="O3861" i="7"/>
  <c r="P3861" i="7" s="1"/>
  <c r="N3861" i="7"/>
  <c r="M3861" i="7"/>
  <c r="L3861" i="7"/>
  <c r="K3861" i="7"/>
  <c r="T3860" i="7"/>
  <c r="S3860" i="7"/>
  <c r="R3860" i="7"/>
  <c r="P3860" i="7"/>
  <c r="O3860" i="7"/>
  <c r="M3860" i="7"/>
  <c r="N3860" i="7" s="1"/>
  <c r="L3860" i="7"/>
  <c r="K3860" i="7"/>
  <c r="S3859" i="7"/>
  <c r="T3859" i="7" s="1"/>
  <c r="R3859" i="7"/>
  <c r="O3859" i="7"/>
  <c r="P3859" i="7" s="1"/>
  <c r="M3859" i="7"/>
  <c r="N3859" i="7" s="1"/>
  <c r="L3859" i="7"/>
  <c r="K3859" i="7"/>
  <c r="S3858" i="7"/>
  <c r="T3858" i="7" s="1"/>
  <c r="R3858" i="7"/>
  <c r="P3858" i="7"/>
  <c r="O3858" i="7"/>
  <c r="N3858" i="7"/>
  <c r="M3858" i="7"/>
  <c r="K3858" i="7"/>
  <c r="L3858" i="7" s="1"/>
  <c r="S3857" i="7"/>
  <c r="T3857" i="7" s="1"/>
  <c r="R3857" i="7"/>
  <c r="P3857" i="7"/>
  <c r="O3857" i="7"/>
  <c r="N3857" i="7"/>
  <c r="M3857" i="7"/>
  <c r="K3857" i="7"/>
  <c r="L3857" i="7" s="1"/>
  <c r="S3856" i="7"/>
  <c r="T3856" i="7" s="1"/>
  <c r="R3856" i="7"/>
  <c r="O3856" i="7"/>
  <c r="P3856" i="7" s="1"/>
  <c r="M3856" i="7"/>
  <c r="N3856" i="7" s="1"/>
  <c r="K3856" i="7"/>
  <c r="L3856" i="7" s="1"/>
  <c r="Q3855" i="7"/>
  <c r="R3855" i="7" s="1"/>
  <c r="P3855" i="7"/>
  <c r="O3855" i="7"/>
  <c r="M3855" i="7"/>
  <c r="N3855" i="7" s="1"/>
  <c r="L3855" i="7"/>
  <c r="K3855" i="7"/>
  <c r="Q3854" i="7"/>
  <c r="R3854" i="7" s="1"/>
  <c r="P3854" i="7"/>
  <c r="O3854" i="7"/>
  <c r="M3854" i="7"/>
  <c r="N3854" i="7" s="1"/>
  <c r="L3854" i="7"/>
  <c r="K3854" i="7"/>
  <c r="Q3853" i="7"/>
  <c r="R3853" i="7" s="1"/>
  <c r="O3853" i="7"/>
  <c r="P3853" i="7" s="1"/>
  <c r="M3853" i="7"/>
  <c r="N3853" i="7" s="1"/>
  <c r="K3853" i="7"/>
  <c r="L3853" i="7" s="1"/>
  <c r="Q3852" i="7"/>
  <c r="R3852" i="7" s="1"/>
  <c r="O3852" i="7"/>
  <c r="P3852" i="7" s="1"/>
  <c r="M3852" i="7"/>
  <c r="N3852" i="7" s="1"/>
  <c r="L3852" i="7"/>
  <c r="K3852" i="7"/>
  <c r="R3851" i="7"/>
  <c r="Q3851" i="7"/>
  <c r="O3851" i="7"/>
  <c r="P3851" i="7" s="1"/>
  <c r="M3851" i="7"/>
  <c r="N3851" i="7" s="1"/>
  <c r="L3851" i="7"/>
  <c r="K3851" i="7"/>
  <c r="Q3850" i="7"/>
  <c r="R3850" i="7" s="1"/>
  <c r="P3850" i="7"/>
  <c r="O3850" i="7"/>
  <c r="M3850" i="7"/>
  <c r="N3850" i="7" s="1"/>
  <c r="L3850" i="7"/>
  <c r="K3850" i="7"/>
  <c r="R3849" i="7"/>
  <c r="Q3849" i="7"/>
  <c r="P3849" i="7"/>
  <c r="O3849" i="7"/>
  <c r="M3849" i="7"/>
  <c r="N3849" i="7" s="1"/>
  <c r="L3849" i="7"/>
  <c r="K3849" i="7"/>
  <c r="Q3848" i="7"/>
  <c r="R3848" i="7" s="1"/>
  <c r="O3848" i="7"/>
  <c r="P3848" i="7" s="1"/>
  <c r="M3848" i="7"/>
  <c r="N3848" i="7" s="1"/>
  <c r="K3848" i="7"/>
  <c r="L3848" i="7" s="1"/>
  <c r="Q3847" i="7"/>
  <c r="R3847" i="7" s="1"/>
  <c r="P3847" i="7"/>
  <c r="O3847" i="7"/>
  <c r="M3847" i="7"/>
  <c r="N3847" i="7" s="1"/>
  <c r="L3847" i="7"/>
  <c r="K3847" i="7"/>
  <c r="R3846" i="7"/>
  <c r="Q3846" i="7"/>
  <c r="P3846" i="7"/>
  <c r="O3846" i="7"/>
  <c r="M3846" i="7"/>
  <c r="N3846" i="7" s="1"/>
  <c r="L3846" i="7"/>
  <c r="K3846" i="7"/>
  <c r="Q3845" i="7"/>
  <c r="R3845" i="7" s="1"/>
  <c r="P3845" i="7"/>
  <c r="O3845" i="7"/>
  <c r="M3845" i="7"/>
  <c r="N3845" i="7" s="1"/>
  <c r="K3845" i="7"/>
  <c r="L3845" i="7" s="1"/>
  <c r="R3844" i="7"/>
  <c r="Q3844" i="7"/>
  <c r="O3844" i="7"/>
  <c r="P3844" i="7" s="1"/>
  <c r="M3844" i="7"/>
  <c r="N3844" i="7" s="1"/>
  <c r="L3844" i="7"/>
  <c r="K3844" i="7"/>
  <c r="Q3843" i="7"/>
  <c r="R3843" i="7" s="1"/>
  <c r="O3843" i="7"/>
  <c r="P3843" i="7" s="1"/>
  <c r="M3843" i="7"/>
  <c r="N3843" i="7" s="1"/>
  <c r="K3843" i="7"/>
  <c r="L3843" i="7" s="1"/>
  <c r="Q3842" i="7"/>
  <c r="R3842" i="7" s="1"/>
  <c r="P3842" i="7"/>
  <c r="O3842" i="7"/>
  <c r="M3842" i="7"/>
  <c r="N3842" i="7" s="1"/>
  <c r="L3842" i="7"/>
  <c r="K3842" i="7"/>
  <c r="Q3841" i="7"/>
  <c r="R3841" i="7" s="1"/>
  <c r="P3841" i="7"/>
  <c r="O3841" i="7"/>
  <c r="M3841" i="7"/>
  <c r="N3841" i="7" s="1"/>
  <c r="K3841" i="7"/>
  <c r="L3841" i="7" s="1"/>
  <c r="Q3840" i="7"/>
  <c r="R3840" i="7" s="1"/>
  <c r="O3840" i="7"/>
  <c r="P3840" i="7" s="1"/>
  <c r="M3840" i="7"/>
  <c r="N3840" i="7" s="1"/>
  <c r="K3840" i="7"/>
  <c r="L3840" i="7" s="1"/>
  <c r="R3839" i="7"/>
  <c r="Q3839" i="7"/>
  <c r="P3839" i="7"/>
  <c r="O3839" i="7"/>
  <c r="M3839" i="7"/>
  <c r="N3839" i="7" s="1"/>
  <c r="L3839" i="7"/>
  <c r="K3839" i="7"/>
  <c r="R3838" i="7"/>
  <c r="Q3838" i="7"/>
  <c r="O3838" i="7"/>
  <c r="P3838" i="7" s="1"/>
  <c r="M3838" i="7"/>
  <c r="N3838" i="7" s="1"/>
  <c r="L3838" i="7"/>
  <c r="K3838" i="7"/>
  <c r="Q3837" i="7"/>
  <c r="R3837" i="7" s="1"/>
  <c r="P3837" i="7"/>
  <c r="O3837" i="7"/>
  <c r="M3837" i="7"/>
  <c r="N3837" i="7" s="1"/>
  <c r="K3837" i="7"/>
  <c r="L3837" i="7" s="1"/>
  <c r="R3836" i="7"/>
  <c r="Q3836" i="7"/>
  <c r="P3836" i="7"/>
  <c r="O3836" i="7"/>
  <c r="M3836" i="7"/>
  <c r="N3836" i="7" s="1"/>
  <c r="L3836" i="7"/>
  <c r="K3836" i="7"/>
  <c r="R3835" i="7"/>
  <c r="Q3835" i="7"/>
  <c r="O3835" i="7"/>
  <c r="P3835" i="7" s="1"/>
  <c r="M3835" i="7"/>
  <c r="N3835" i="7" s="1"/>
  <c r="K3835" i="7"/>
  <c r="L3835" i="7" s="1"/>
  <c r="Q3834" i="7"/>
  <c r="R3834" i="7" s="1"/>
  <c r="P3834" i="7"/>
  <c r="O3834" i="7"/>
  <c r="M3834" i="7"/>
  <c r="N3834" i="7" s="1"/>
  <c r="K3834" i="7"/>
  <c r="L3834" i="7" s="1"/>
  <c r="Q3833" i="7"/>
  <c r="R3833" i="7" s="1"/>
  <c r="P3833" i="7"/>
  <c r="O3833" i="7"/>
  <c r="M3833" i="7"/>
  <c r="N3833" i="7" s="1"/>
  <c r="K3833" i="7"/>
  <c r="L3833" i="7" s="1"/>
  <c r="R3832" i="7"/>
  <c r="Q3832" i="7"/>
  <c r="O3832" i="7"/>
  <c r="P3832" i="7" s="1"/>
  <c r="M3832" i="7"/>
  <c r="N3832" i="7" s="1"/>
  <c r="K3832" i="7"/>
  <c r="L3832" i="7" s="1"/>
  <c r="Q3831" i="7"/>
  <c r="R3831" i="7" s="1"/>
  <c r="P3831" i="7"/>
  <c r="O3831" i="7"/>
  <c r="M3831" i="7"/>
  <c r="N3831" i="7" s="1"/>
  <c r="L3831" i="7"/>
  <c r="K3831" i="7"/>
  <c r="Q3830" i="7"/>
  <c r="R3830" i="7" s="1"/>
  <c r="O3830" i="7"/>
  <c r="P3830" i="7" s="1"/>
  <c r="M3830" i="7"/>
  <c r="N3830" i="7" s="1"/>
  <c r="L3830" i="7"/>
  <c r="K3830" i="7"/>
  <c r="Q3829" i="7"/>
  <c r="R3829" i="7" s="1"/>
  <c r="O3829" i="7"/>
  <c r="P3829" i="7" s="1"/>
  <c r="M3829" i="7"/>
  <c r="N3829" i="7" s="1"/>
  <c r="K3829" i="7"/>
  <c r="L3829" i="7" s="1"/>
  <c r="Q3828" i="7"/>
  <c r="R3828" i="7" s="1"/>
  <c r="P3828" i="7"/>
  <c r="O3828" i="7"/>
  <c r="M3828" i="7"/>
  <c r="N3828" i="7" s="1"/>
  <c r="L3828" i="7"/>
  <c r="K3828" i="7"/>
  <c r="R3827" i="7"/>
  <c r="Q3827" i="7"/>
  <c r="O3827" i="7"/>
  <c r="P3827" i="7" s="1"/>
  <c r="M3827" i="7"/>
  <c r="N3827" i="7" s="1"/>
  <c r="L3827" i="7"/>
  <c r="K3827" i="7"/>
  <c r="Q3826" i="7"/>
  <c r="R3826" i="7" s="1"/>
  <c r="P3826" i="7"/>
  <c r="O3826" i="7"/>
  <c r="M3826" i="7"/>
  <c r="N3826" i="7" s="1"/>
  <c r="K3826" i="7"/>
  <c r="L3826" i="7" s="1"/>
  <c r="R3825" i="7"/>
  <c r="Q3825" i="7"/>
  <c r="P3825" i="7"/>
  <c r="O3825" i="7"/>
  <c r="M3825" i="7"/>
  <c r="N3825" i="7" s="1"/>
  <c r="L3825" i="7"/>
  <c r="K3825" i="7"/>
  <c r="R3824" i="7"/>
  <c r="Q3824" i="7"/>
  <c r="O3824" i="7"/>
  <c r="P3824" i="7" s="1"/>
  <c r="M3824" i="7"/>
  <c r="N3824" i="7" s="1"/>
  <c r="K3824" i="7"/>
  <c r="L3824" i="7" s="1"/>
  <c r="Q3823" i="7"/>
  <c r="R3823" i="7" s="1"/>
  <c r="P3823" i="7"/>
  <c r="O3823" i="7"/>
  <c r="M3823" i="7"/>
  <c r="N3823" i="7" s="1"/>
  <c r="L3823" i="7"/>
  <c r="K3823" i="7"/>
  <c r="Q3822" i="7"/>
  <c r="R3822" i="7" s="1"/>
  <c r="P3822" i="7"/>
  <c r="O3822" i="7"/>
  <c r="M3822" i="7"/>
  <c r="N3822" i="7" s="1"/>
  <c r="L3822" i="7"/>
  <c r="K3822" i="7"/>
  <c r="Q3821" i="7"/>
  <c r="R3821" i="7" s="1"/>
  <c r="O3821" i="7"/>
  <c r="P3821" i="7" s="1"/>
  <c r="M3821" i="7"/>
  <c r="N3821" i="7" s="1"/>
  <c r="K3821" i="7"/>
  <c r="L3821" i="7" s="1"/>
  <c r="R3820" i="7"/>
  <c r="Q3820" i="7"/>
  <c r="O3820" i="7"/>
  <c r="P3820" i="7" s="1"/>
  <c r="M3820" i="7"/>
  <c r="N3820" i="7" s="1"/>
  <c r="L3820" i="7"/>
  <c r="K3820" i="7"/>
  <c r="R3819" i="7"/>
  <c r="Q3819" i="7"/>
  <c r="O3819" i="7"/>
  <c r="P3819" i="7" s="1"/>
  <c r="M3819" i="7"/>
  <c r="N3819" i="7" s="1"/>
  <c r="L3819" i="7"/>
  <c r="K3819" i="7"/>
  <c r="Q3818" i="7"/>
  <c r="R3818" i="7" s="1"/>
  <c r="P3818" i="7"/>
  <c r="O3818" i="7"/>
  <c r="M3818" i="7"/>
  <c r="N3818" i="7" s="1"/>
  <c r="L3818" i="7"/>
  <c r="K3818" i="7"/>
  <c r="Q3817" i="7"/>
  <c r="R3817" i="7" s="1"/>
  <c r="P3817" i="7"/>
  <c r="O3817" i="7"/>
  <c r="M3817" i="7"/>
  <c r="N3817" i="7" s="1"/>
  <c r="L3817" i="7"/>
  <c r="K3817" i="7"/>
  <c r="Q3816" i="7"/>
  <c r="R3816" i="7" s="1"/>
  <c r="O3816" i="7"/>
  <c r="P3816" i="7" s="1"/>
  <c r="M3816" i="7"/>
  <c r="N3816" i="7" s="1"/>
  <c r="K3816" i="7"/>
  <c r="L3816" i="7" s="1"/>
  <c r="Q3815" i="7"/>
  <c r="R3815" i="7" s="1"/>
  <c r="P3815" i="7"/>
  <c r="O3815" i="7"/>
  <c r="M3815" i="7"/>
  <c r="N3815" i="7" s="1"/>
  <c r="L3815" i="7"/>
  <c r="K3815" i="7"/>
  <c r="Q3814" i="7"/>
  <c r="R3814" i="7" s="1"/>
  <c r="P3814" i="7"/>
  <c r="O3814" i="7"/>
  <c r="M3814" i="7"/>
  <c r="N3814" i="7" s="1"/>
  <c r="L3814" i="7"/>
  <c r="K3814" i="7"/>
  <c r="Q3813" i="7"/>
  <c r="R3813" i="7" s="1"/>
  <c r="P3813" i="7"/>
  <c r="O3813" i="7"/>
  <c r="M3813" i="7"/>
  <c r="N3813" i="7" s="1"/>
  <c r="K3813" i="7"/>
  <c r="L3813" i="7" s="1"/>
  <c r="Q3812" i="7"/>
  <c r="R3812" i="7" s="1"/>
  <c r="O3812" i="7"/>
  <c r="P3812" i="7" s="1"/>
  <c r="M3812" i="7"/>
  <c r="N3812" i="7" s="1"/>
  <c r="L3812" i="7"/>
  <c r="K3812" i="7"/>
  <c r="R3811" i="7"/>
  <c r="Q3811" i="7"/>
  <c r="O3811" i="7"/>
  <c r="P3811" i="7" s="1"/>
  <c r="M3811" i="7"/>
  <c r="N3811" i="7" s="1"/>
  <c r="L3811" i="7"/>
  <c r="K3811" i="7"/>
  <c r="Q3810" i="7"/>
  <c r="R3810" i="7" s="1"/>
  <c r="P3810" i="7"/>
  <c r="O3810" i="7"/>
  <c r="M3810" i="7"/>
  <c r="N3810" i="7" s="1"/>
  <c r="L3810" i="7"/>
  <c r="K3810" i="7"/>
  <c r="R3809" i="7"/>
  <c r="Q3809" i="7"/>
  <c r="P3809" i="7"/>
  <c r="O3809" i="7"/>
  <c r="M3809" i="7"/>
  <c r="N3809" i="7" s="1"/>
  <c r="K3809" i="7"/>
  <c r="L3809" i="7" s="1"/>
  <c r="Q3808" i="7"/>
  <c r="R3808" i="7" s="1"/>
  <c r="O3808" i="7"/>
  <c r="P3808" i="7" s="1"/>
  <c r="M3808" i="7"/>
  <c r="N3808" i="7" s="1"/>
  <c r="K3808" i="7"/>
  <c r="L3808" i="7" s="1"/>
  <c r="Q3807" i="7"/>
  <c r="R3807" i="7" s="1"/>
  <c r="P3807" i="7"/>
  <c r="O3807" i="7"/>
  <c r="M3807" i="7"/>
  <c r="N3807" i="7" s="1"/>
  <c r="L3807" i="7"/>
  <c r="K3807" i="7"/>
  <c r="Q3806" i="7"/>
  <c r="R3806" i="7" s="1"/>
  <c r="O3806" i="7"/>
  <c r="P3806" i="7" s="1"/>
  <c r="M3806" i="7"/>
  <c r="N3806" i="7" s="1"/>
  <c r="L3806" i="7"/>
  <c r="K3806" i="7"/>
  <c r="Q3805" i="7"/>
  <c r="R3805" i="7" s="1"/>
  <c r="P3805" i="7"/>
  <c r="O3805" i="7"/>
  <c r="M3805" i="7"/>
  <c r="N3805" i="7" s="1"/>
  <c r="K3805" i="7"/>
  <c r="L3805" i="7" s="1"/>
  <c r="R3804" i="7"/>
  <c r="Q3804" i="7"/>
  <c r="P3804" i="7"/>
  <c r="O3804" i="7"/>
  <c r="M3804" i="7"/>
  <c r="N3804" i="7" s="1"/>
  <c r="L3804" i="7"/>
  <c r="K3804" i="7"/>
  <c r="R3803" i="7"/>
  <c r="Q3803" i="7"/>
  <c r="O3803" i="7"/>
  <c r="P3803" i="7" s="1"/>
  <c r="M3803" i="7"/>
  <c r="N3803" i="7" s="1"/>
  <c r="K3803" i="7"/>
  <c r="L3803" i="7" s="1"/>
  <c r="Q3802" i="7"/>
  <c r="R3802" i="7" s="1"/>
  <c r="P3802" i="7"/>
  <c r="O3802" i="7"/>
  <c r="M3802" i="7"/>
  <c r="N3802" i="7" s="1"/>
  <c r="L3802" i="7"/>
  <c r="K3802" i="7"/>
  <c r="Q3801" i="7"/>
  <c r="R3801" i="7" s="1"/>
  <c r="P3801" i="7"/>
  <c r="O3801" i="7"/>
  <c r="M3801" i="7"/>
  <c r="N3801" i="7" s="1"/>
  <c r="K3801" i="7"/>
  <c r="L3801" i="7" s="1"/>
  <c r="R3800" i="7"/>
  <c r="Q3800" i="7"/>
  <c r="O3800" i="7"/>
  <c r="P3800" i="7" s="1"/>
  <c r="M3800" i="7"/>
  <c r="N3800" i="7" s="1"/>
  <c r="K3800" i="7"/>
  <c r="L3800" i="7" s="1"/>
  <c r="Q3799" i="7"/>
  <c r="R3799" i="7" s="1"/>
  <c r="P3799" i="7"/>
  <c r="O3799" i="7"/>
  <c r="M3799" i="7"/>
  <c r="N3799" i="7" s="1"/>
  <c r="L3799" i="7"/>
  <c r="K3799" i="7"/>
  <c r="Q3798" i="7"/>
  <c r="R3798" i="7" s="1"/>
  <c r="O3798" i="7"/>
  <c r="P3798" i="7" s="1"/>
  <c r="M3798" i="7"/>
  <c r="N3798" i="7" s="1"/>
  <c r="K3798" i="7"/>
  <c r="L3798" i="7" s="1"/>
  <c r="Q3797" i="7"/>
  <c r="R3797" i="7" s="1"/>
  <c r="O3797" i="7"/>
  <c r="P3797" i="7" s="1"/>
  <c r="M3797" i="7"/>
  <c r="N3797" i="7" s="1"/>
  <c r="K3797" i="7"/>
  <c r="L3797" i="7" s="1"/>
  <c r="R3796" i="7"/>
  <c r="Q3796" i="7"/>
  <c r="P3796" i="7"/>
  <c r="O3796" i="7"/>
  <c r="M3796" i="7"/>
  <c r="N3796" i="7" s="1"/>
  <c r="L3796" i="7"/>
  <c r="K3796" i="7"/>
  <c r="R3795" i="7"/>
  <c r="Q3795" i="7"/>
  <c r="O3795" i="7"/>
  <c r="P3795" i="7" s="1"/>
  <c r="M3795" i="7"/>
  <c r="N3795" i="7" s="1"/>
  <c r="L3795" i="7"/>
  <c r="K3795" i="7"/>
  <c r="Q3794" i="7"/>
  <c r="R3794" i="7" s="1"/>
  <c r="P3794" i="7"/>
  <c r="O3794" i="7"/>
  <c r="M3794" i="7"/>
  <c r="N3794" i="7" s="1"/>
  <c r="K3794" i="7"/>
  <c r="L3794" i="7" s="1"/>
  <c r="R3793" i="7"/>
  <c r="Q3793" i="7"/>
  <c r="P3793" i="7"/>
  <c r="O3793" i="7"/>
  <c r="M3793" i="7"/>
  <c r="N3793" i="7" s="1"/>
  <c r="L3793" i="7"/>
  <c r="K3793" i="7"/>
  <c r="Q3792" i="7"/>
  <c r="R3792" i="7" s="1"/>
  <c r="O3792" i="7"/>
  <c r="P3792" i="7" s="1"/>
  <c r="M3792" i="7"/>
  <c r="N3792" i="7" s="1"/>
  <c r="K3792" i="7"/>
  <c r="L3792" i="7" s="1"/>
  <c r="Q3791" i="7"/>
  <c r="R3791" i="7" s="1"/>
  <c r="P3791" i="7"/>
  <c r="O3791" i="7"/>
  <c r="M3791" i="7"/>
  <c r="N3791" i="7" s="1"/>
  <c r="L3791" i="7"/>
  <c r="K3791" i="7"/>
  <c r="Q3790" i="7"/>
  <c r="R3790" i="7" s="1"/>
  <c r="P3790" i="7"/>
  <c r="O3790" i="7"/>
  <c r="M3790" i="7"/>
  <c r="N3790" i="7" s="1"/>
  <c r="L3790" i="7"/>
  <c r="K3790" i="7"/>
  <c r="Q3789" i="7"/>
  <c r="R3789" i="7" s="1"/>
  <c r="O3789" i="7"/>
  <c r="P3789" i="7" s="1"/>
  <c r="M3789" i="7"/>
  <c r="N3789" i="7" s="1"/>
  <c r="K3789" i="7"/>
  <c r="L3789" i="7" s="1"/>
  <c r="Q3788" i="7"/>
  <c r="R3788" i="7" s="1"/>
  <c r="O3788" i="7"/>
  <c r="P3788" i="7" s="1"/>
  <c r="M3788" i="7"/>
  <c r="N3788" i="7" s="1"/>
  <c r="L3788" i="7"/>
  <c r="K3788" i="7"/>
  <c r="Q3787" i="7"/>
  <c r="R3787" i="7" s="1"/>
  <c r="O3787" i="7"/>
  <c r="P3787" i="7" s="1"/>
  <c r="M3787" i="7"/>
  <c r="N3787" i="7" s="1"/>
  <c r="L3787" i="7"/>
  <c r="K3787" i="7"/>
  <c r="Q3786" i="7"/>
  <c r="R3786" i="7" s="1"/>
  <c r="P3786" i="7"/>
  <c r="O3786" i="7"/>
  <c r="M3786" i="7"/>
  <c r="N3786" i="7" s="1"/>
  <c r="L3786" i="7"/>
  <c r="K3786" i="7"/>
  <c r="R3785" i="7"/>
  <c r="Q3785" i="7"/>
  <c r="P3785" i="7"/>
  <c r="O3785" i="7"/>
  <c r="M3785" i="7"/>
  <c r="N3785" i="7" s="1"/>
  <c r="L3785" i="7"/>
  <c r="K3785" i="7"/>
  <c r="Q3784" i="7"/>
  <c r="R3784" i="7" s="1"/>
  <c r="O3784" i="7"/>
  <c r="P3784" i="7" s="1"/>
  <c r="M3784" i="7"/>
  <c r="N3784" i="7" s="1"/>
  <c r="K3784" i="7"/>
  <c r="L3784" i="7" s="1"/>
  <c r="Q3783" i="7"/>
  <c r="R3783" i="7" s="1"/>
  <c r="P3783" i="7"/>
  <c r="O3783" i="7"/>
  <c r="M3783" i="7"/>
  <c r="N3783" i="7" s="1"/>
  <c r="L3783" i="7"/>
  <c r="K3783" i="7"/>
  <c r="R3782" i="7"/>
  <c r="Q3782" i="7"/>
  <c r="P3782" i="7"/>
  <c r="O3782" i="7"/>
  <c r="M3782" i="7"/>
  <c r="N3782" i="7" s="1"/>
  <c r="L3782" i="7"/>
  <c r="K3782" i="7"/>
  <c r="Q3781" i="7"/>
  <c r="R3781" i="7" s="1"/>
  <c r="P3781" i="7"/>
  <c r="O3781" i="7"/>
  <c r="M3781" i="7"/>
  <c r="N3781" i="7" s="1"/>
  <c r="K3781" i="7"/>
  <c r="L3781" i="7" s="1"/>
  <c r="R3780" i="7"/>
  <c r="Q3780" i="7"/>
  <c r="O3780" i="7"/>
  <c r="P3780" i="7" s="1"/>
  <c r="M3780" i="7"/>
  <c r="N3780" i="7" s="1"/>
  <c r="L3780" i="7"/>
  <c r="K3780" i="7"/>
  <c r="Q3779" i="7"/>
  <c r="R3779" i="7" s="1"/>
  <c r="O3779" i="7"/>
  <c r="P3779" i="7" s="1"/>
  <c r="M3779" i="7"/>
  <c r="N3779" i="7" s="1"/>
  <c r="L3779" i="7"/>
  <c r="K3779" i="7"/>
  <c r="Q3778" i="7"/>
  <c r="R3778" i="7" s="1"/>
  <c r="P3778" i="7"/>
  <c r="O3778" i="7"/>
  <c r="M3778" i="7"/>
  <c r="N3778" i="7" s="1"/>
  <c r="L3778" i="7"/>
  <c r="K3778" i="7"/>
  <c r="Q3777" i="7"/>
  <c r="R3777" i="7" s="1"/>
  <c r="O3777" i="7"/>
  <c r="P3777" i="7" s="1"/>
  <c r="M3777" i="7"/>
  <c r="N3777" i="7" s="1"/>
  <c r="K3777" i="7"/>
  <c r="L3777" i="7" s="1"/>
  <c r="R3776" i="7"/>
  <c r="Q3776" i="7"/>
  <c r="P3776" i="7"/>
  <c r="O3776" i="7"/>
  <c r="M3776" i="7"/>
  <c r="N3776" i="7" s="1"/>
  <c r="L3776" i="7"/>
  <c r="K3776" i="7"/>
  <c r="R3775" i="7"/>
  <c r="Q3775" i="7"/>
  <c r="P3775" i="7"/>
  <c r="O3775" i="7"/>
  <c r="M3775" i="7"/>
  <c r="N3775" i="7" s="1"/>
  <c r="L3775" i="7"/>
  <c r="K3775" i="7"/>
  <c r="Q3774" i="7"/>
  <c r="R3774" i="7" s="1"/>
  <c r="O3774" i="7"/>
  <c r="P3774" i="7" s="1"/>
  <c r="M3774" i="7"/>
  <c r="N3774" i="7" s="1"/>
  <c r="K3774" i="7"/>
  <c r="L3774" i="7" s="1"/>
  <c r="Q3773" i="7"/>
  <c r="R3773" i="7" s="1"/>
  <c r="P3773" i="7"/>
  <c r="O3773" i="7"/>
  <c r="M3773" i="7"/>
  <c r="N3773" i="7" s="1"/>
  <c r="L3773" i="7"/>
  <c r="K3773" i="7"/>
  <c r="R3772" i="7"/>
  <c r="Q3772" i="7"/>
  <c r="O3772" i="7"/>
  <c r="P3772" i="7" s="1"/>
  <c r="M3772" i="7"/>
  <c r="N3772" i="7" s="1"/>
  <c r="L3772" i="7"/>
  <c r="K3772" i="7"/>
  <c r="R3771" i="7"/>
  <c r="Q3771" i="7"/>
  <c r="P3771" i="7"/>
  <c r="O3771" i="7"/>
  <c r="M3771" i="7"/>
  <c r="N3771" i="7" s="1"/>
  <c r="K3771" i="7"/>
  <c r="L3771" i="7" s="1"/>
  <c r="Q3770" i="7"/>
  <c r="R3770" i="7" s="1"/>
  <c r="P3770" i="7"/>
  <c r="O3770" i="7"/>
  <c r="M3770" i="7"/>
  <c r="N3770" i="7" s="1"/>
  <c r="L3770" i="7"/>
  <c r="K3770" i="7"/>
  <c r="R3769" i="7"/>
  <c r="Q3769" i="7"/>
  <c r="O3769" i="7"/>
  <c r="P3769" i="7" s="1"/>
  <c r="M3769" i="7"/>
  <c r="N3769" i="7" s="1"/>
  <c r="K3769" i="7"/>
  <c r="L3769" i="7" s="1"/>
  <c r="R3768" i="7"/>
  <c r="Q3768" i="7"/>
  <c r="P3768" i="7"/>
  <c r="O3768" i="7"/>
  <c r="M3768" i="7"/>
  <c r="N3768" i="7" s="1"/>
  <c r="L3768" i="7"/>
  <c r="K3768" i="7"/>
  <c r="R3767" i="7"/>
  <c r="Q3767" i="7"/>
  <c r="P3767" i="7"/>
  <c r="O3767" i="7"/>
  <c r="M3767" i="7"/>
  <c r="N3767" i="7" s="1"/>
  <c r="L3767" i="7"/>
  <c r="K3767" i="7"/>
  <c r="R3766" i="7"/>
  <c r="Q3766" i="7"/>
  <c r="O3766" i="7"/>
  <c r="P3766" i="7" s="1"/>
  <c r="M3766" i="7"/>
  <c r="N3766" i="7" s="1"/>
  <c r="K3766" i="7"/>
  <c r="L3766" i="7" s="1"/>
  <c r="R3765" i="7"/>
  <c r="Q3765" i="7"/>
  <c r="P3765" i="7"/>
  <c r="O3765" i="7"/>
  <c r="M3765" i="7"/>
  <c r="N3765" i="7" s="1"/>
  <c r="L3765" i="7"/>
  <c r="K3765" i="7"/>
  <c r="R3764" i="7"/>
  <c r="Q3764" i="7"/>
  <c r="O3764" i="7"/>
  <c r="P3764" i="7" s="1"/>
  <c r="M3764" i="7"/>
  <c r="N3764" i="7" s="1"/>
  <c r="L3764" i="7"/>
  <c r="K3764" i="7"/>
  <c r="R3763" i="7"/>
  <c r="Q3763" i="7"/>
  <c r="P3763" i="7"/>
  <c r="O3763" i="7"/>
  <c r="M3763" i="7"/>
  <c r="N3763" i="7" s="1"/>
  <c r="K3763" i="7"/>
  <c r="L3763" i="7" s="1"/>
  <c r="R3762" i="7"/>
  <c r="Q3762" i="7"/>
  <c r="P3762" i="7"/>
  <c r="O3762" i="7"/>
  <c r="M3762" i="7"/>
  <c r="N3762" i="7" s="1"/>
  <c r="L3762" i="7"/>
  <c r="K3762" i="7"/>
  <c r="R3761" i="7"/>
  <c r="Q3761" i="7"/>
  <c r="O3761" i="7"/>
  <c r="P3761" i="7" s="1"/>
  <c r="M3761" i="7"/>
  <c r="N3761" i="7" s="1"/>
  <c r="K3761" i="7"/>
  <c r="L3761" i="7" s="1"/>
  <c r="Q3760" i="7"/>
  <c r="R3760" i="7" s="1"/>
  <c r="P3760" i="7"/>
  <c r="O3760" i="7"/>
  <c r="M3760" i="7"/>
  <c r="N3760" i="7" s="1"/>
  <c r="L3760" i="7"/>
  <c r="K3760" i="7"/>
  <c r="R3759" i="7"/>
  <c r="Q3759" i="7"/>
  <c r="P3759" i="7"/>
  <c r="O3759" i="7"/>
  <c r="M3759" i="7"/>
  <c r="N3759" i="7" s="1"/>
  <c r="L3759" i="7"/>
  <c r="K3759" i="7"/>
  <c r="Q3758" i="7"/>
  <c r="R3758" i="7" s="1"/>
  <c r="O3758" i="7"/>
  <c r="P3758" i="7" s="1"/>
  <c r="M3758" i="7"/>
  <c r="N3758" i="7" s="1"/>
  <c r="K3758" i="7"/>
  <c r="L3758" i="7" s="1"/>
  <c r="R3757" i="7"/>
  <c r="Q3757" i="7"/>
  <c r="P3757" i="7"/>
  <c r="O3757" i="7"/>
  <c r="M3757" i="7"/>
  <c r="N3757" i="7" s="1"/>
  <c r="L3757" i="7"/>
  <c r="K3757" i="7"/>
  <c r="R3756" i="7"/>
  <c r="Q3756" i="7"/>
  <c r="O3756" i="7"/>
  <c r="P3756" i="7" s="1"/>
  <c r="M3756" i="7"/>
  <c r="N3756" i="7" s="1"/>
  <c r="L3756" i="7"/>
  <c r="K3756" i="7"/>
  <c r="Q3755" i="7"/>
  <c r="R3755" i="7" s="1"/>
  <c r="P3755" i="7"/>
  <c r="O3755" i="7"/>
  <c r="M3755" i="7"/>
  <c r="N3755" i="7" s="1"/>
  <c r="K3755" i="7"/>
  <c r="L3755" i="7" s="1"/>
  <c r="R3754" i="7"/>
  <c r="Q3754" i="7"/>
  <c r="P3754" i="7"/>
  <c r="O3754" i="7"/>
  <c r="M3754" i="7"/>
  <c r="N3754" i="7" s="1"/>
  <c r="L3754" i="7"/>
  <c r="K3754" i="7"/>
  <c r="Q3753" i="7"/>
  <c r="R3753" i="7" s="1"/>
  <c r="O3753" i="7"/>
  <c r="P3753" i="7" s="1"/>
  <c r="M3753" i="7"/>
  <c r="N3753" i="7" s="1"/>
  <c r="K3753" i="7"/>
  <c r="L3753" i="7" s="1"/>
  <c r="Q3752" i="7"/>
  <c r="R3752" i="7" s="1"/>
  <c r="P3752" i="7"/>
  <c r="O3752" i="7"/>
  <c r="M3752" i="7"/>
  <c r="N3752" i="7" s="1"/>
  <c r="L3752" i="7"/>
  <c r="K3752" i="7"/>
  <c r="R3751" i="7"/>
  <c r="Q3751" i="7"/>
  <c r="P3751" i="7"/>
  <c r="O3751" i="7"/>
  <c r="M3751" i="7"/>
  <c r="N3751" i="7" s="1"/>
  <c r="L3751" i="7"/>
  <c r="K3751" i="7"/>
  <c r="Q3750" i="7"/>
  <c r="R3750" i="7" s="1"/>
  <c r="O3750" i="7"/>
  <c r="P3750" i="7" s="1"/>
  <c r="M3750" i="7"/>
  <c r="N3750" i="7" s="1"/>
  <c r="K3750" i="7"/>
  <c r="L3750" i="7" s="1"/>
  <c r="R3749" i="7"/>
  <c r="Q3749" i="7"/>
  <c r="P3749" i="7"/>
  <c r="O3749" i="7"/>
  <c r="M3749" i="7"/>
  <c r="N3749" i="7" s="1"/>
  <c r="L3749" i="7"/>
  <c r="K3749" i="7"/>
  <c r="Q3748" i="7"/>
  <c r="R3748" i="7" s="1"/>
  <c r="O3748" i="7"/>
  <c r="P3748" i="7" s="1"/>
  <c r="M3748" i="7"/>
  <c r="N3748" i="7" s="1"/>
  <c r="L3748" i="7"/>
  <c r="K3748" i="7"/>
  <c r="Q3747" i="7"/>
  <c r="R3747" i="7" s="1"/>
  <c r="P3747" i="7"/>
  <c r="O3747" i="7"/>
  <c r="M3747" i="7"/>
  <c r="N3747" i="7" s="1"/>
  <c r="K3747" i="7"/>
  <c r="L3747" i="7" s="1"/>
  <c r="Q3746" i="7"/>
  <c r="R3746" i="7" s="1"/>
  <c r="P3746" i="7"/>
  <c r="O3746" i="7"/>
  <c r="M3746" i="7"/>
  <c r="N3746" i="7" s="1"/>
  <c r="L3746" i="7"/>
  <c r="K3746" i="7"/>
  <c r="R3745" i="7"/>
  <c r="Q3745" i="7"/>
  <c r="O3745" i="7"/>
  <c r="P3745" i="7" s="1"/>
  <c r="M3745" i="7"/>
  <c r="N3745" i="7" s="1"/>
  <c r="K3745" i="7"/>
  <c r="L3745" i="7" s="1"/>
  <c r="Q3744" i="7"/>
  <c r="R3744" i="7" s="1"/>
  <c r="P3744" i="7"/>
  <c r="O3744" i="7"/>
  <c r="M3744" i="7"/>
  <c r="N3744" i="7" s="1"/>
  <c r="L3744" i="7"/>
  <c r="K3744" i="7"/>
  <c r="R3743" i="7"/>
  <c r="Q3743" i="7"/>
  <c r="P3743" i="7"/>
  <c r="O3743" i="7"/>
  <c r="M3743" i="7"/>
  <c r="N3743" i="7" s="1"/>
  <c r="L3743" i="7"/>
  <c r="K3743" i="7"/>
  <c r="Q3742" i="7"/>
  <c r="R3742" i="7" s="1"/>
  <c r="O3742" i="7"/>
  <c r="P3742" i="7" s="1"/>
  <c r="M3742" i="7"/>
  <c r="N3742" i="7" s="1"/>
  <c r="K3742" i="7"/>
  <c r="L3742" i="7" s="1"/>
  <c r="Q3741" i="7"/>
  <c r="R3741" i="7" s="1"/>
  <c r="P3741" i="7"/>
  <c r="O3741" i="7"/>
  <c r="M3741" i="7"/>
  <c r="N3741" i="7" s="1"/>
  <c r="L3741" i="7"/>
  <c r="K3741" i="7"/>
  <c r="R3740" i="7"/>
  <c r="Q3740" i="7"/>
  <c r="O3740" i="7"/>
  <c r="P3740" i="7" s="1"/>
  <c r="M3740" i="7"/>
  <c r="N3740" i="7" s="1"/>
  <c r="L3740" i="7"/>
  <c r="K3740" i="7"/>
  <c r="Q3739" i="7"/>
  <c r="R3739" i="7" s="1"/>
  <c r="P3739" i="7"/>
  <c r="O3739" i="7"/>
  <c r="M3739" i="7"/>
  <c r="N3739" i="7" s="1"/>
  <c r="K3739" i="7"/>
  <c r="L3739" i="7" s="1"/>
  <c r="R3738" i="7"/>
  <c r="Q3738" i="7"/>
  <c r="P3738" i="7"/>
  <c r="O3738" i="7"/>
  <c r="M3738" i="7"/>
  <c r="N3738" i="7" s="1"/>
  <c r="L3738" i="7"/>
  <c r="K3738" i="7"/>
  <c r="R3737" i="7"/>
  <c r="Q3737" i="7"/>
  <c r="O3737" i="7"/>
  <c r="P3737" i="7" s="1"/>
  <c r="M3737" i="7"/>
  <c r="N3737" i="7" s="1"/>
  <c r="K3737" i="7"/>
  <c r="L3737" i="7" s="1"/>
  <c r="Q3736" i="7"/>
  <c r="R3736" i="7" s="1"/>
  <c r="P3736" i="7"/>
  <c r="O3736" i="7"/>
  <c r="M3736" i="7"/>
  <c r="N3736" i="7" s="1"/>
  <c r="L3736" i="7"/>
  <c r="K3736" i="7"/>
  <c r="Q3735" i="7"/>
  <c r="R3735" i="7" s="1"/>
  <c r="P3735" i="7"/>
  <c r="O3735" i="7"/>
  <c r="M3735" i="7"/>
  <c r="N3735" i="7" s="1"/>
  <c r="L3735" i="7"/>
  <c r="K3735" i="7"/>
  <c r="Q3734" i="7"/>
  <c r="R3734" i="7" s="1"/>
  <c r="O3734" i="7"/>
  <c r="P3734" i="7" s="1"/>
  <c r="M3734" i="7"/>
  <c r="N3734" i="7" s="1"/>
  <c r="K3734" i="7"/>
  <c r="L3734" i="7" s="1"/>
  <c r="R3733" i="7"/>
  <c r="Q3733" i="7"/>
  <c r="P3733" i="7"/>
  <c r="O3733" i="7"/>
  <c r="M3733" i="7"/>
  <c r="N3733" i="7" s="1"/>
  <c r="L3733" i="7"/>
  <c r="K3733" i="7"/>
  <c r="R3732" i="7"/>
  <c r="Q3732" i="7"/>
  <c r="O3732" i="7"/>
  <c r="P3732" i="7" s="1"/>
  <c r="M3732" i="7"/>
  <c r="N3732" i="7" s="1"/>
  <c r="L3732" i="7"/>
  <c r="K3732" i="7"/>
  <c r="Q3731" i="7"/>
  <c r="R3731" i="7" s="1"/>
  <c r="P3731" i="7"/>
  <c r="O3731" i="7"/>
  <c r="M3731" i="7"/>
  <c r="N3731" i="7" s="1"/>
  <c r="K3731" i="7"/>
  <c r="L3731" i="7" s="1"/>
  <c r="R3730" i="7"/>
  <c r="Q3730" i="7"/>
  <c r="P3730" i="7"/>
  <c r="O3730" i="7"/>
  <c r="M3730" i="7"/>
  <c r="N3730" i="7" s="1"/>
  <c r="L3730" i="7"/>
  <c r="K3730" i="7"/>
  <c r="Q3729" i="7"/>
  <c r="R3729" i="7" s="1"/>
  <c r="O3729" i="7"/>
  <c r="P3729" i="7" s="1"/>
  <c r="M3729" i="7"/>
  <c r="N3729" i="7" s="1"/>
  <c r="K3729" i="7"/>
  <c r="L3729" i="7" s="1"/>
  <c r="Q3728" i="7"/>
  <c r="R3728" i="7" s="1"/>
  <c r="P3728" i="7"/>
  <c r="O3728" i="7"/>
  <c r="M3728" i="7"/>
  <c r="N3728" i="7" s="1"/>
  <c r="L3728" i="7"/>
  <c r="K3728" i="7"/>
  <c r="Q3727" i="7"/>
  <c r="R3727" i="7" s="1"/>
  <c r="P3727" i="7"/>
  <c r="O3727" i="7"/>
  <c r="M3727" i="7"/>
  <c r="N3727" i="7" s="1"/>
  <c r="L3727" i="7"/>
  <c r="K3727" i="7"/>
  <c r="Q3726" i="7"/>
  <c r="R3726" i="7" s="1"/>
  <c r="O3726" i="7"/>
  <c r="P3726" i="7" s="1"/>
  <c r="M3726" i="7"/>
  <c r="N3726" i="7" s="1"/>
  <c r="K3726" i="7"/>
  <c r="L3726" i="7" s="1"/>
  <c r="R3725" i="7"/>
  <c r="Q3725" i="7"/>
  <c r="P3725" i="7"/>
  <c r="O3725" i="7"/>
  <c r="M3725" i="7"/>
  <c r="N3725" i="7" s="1"/>
  <c r="L3725" i="7"/>
  <c r="K3725" i="7"/>
  <c r="R3724" i="7"/>
  <c r="Q3724" i="7"/>
  <c r="O3724" i="7"/>
  <c r="P3724" i="7" s="1"/>
  <c r="M3724" i="7"/>
  <c r="N3724" i="7" s="1"/>
  <c r="L3724" i="7"/>
  <c r="K3724" i="7"/>
  <c r="Q3723" i="7"/>
  <c r="R3723" i="7" s="1"/>
  <c r="P3723" i="7"/>
  <c r="O3723" i="7"/>
  <c r="M3723" i="7"/>
  <c r="N3723" i="7" s="1"/>
  <c r="K3723" i="7"/>
  <c r="L3723" i="7" s="1"/>
  <c r="Q3722" i="7"/>
  <c r="R3722" i="7" s="1"/>
  <c r="P3722" i="7"/>
  <c r="O3722" i="7"/>
  <c r="M3722" i="7"/>
  <c r="N3722" i="7" s="1"/>
  <c r="L3722" i="7"/>
  <c r="K3722" i="7"/>
  <c r="R3721" i="7"/>
  <c r="Q3721" i="7"/>
  <c r="O3721" i="7"/>
  <c r="P3721" i="7" s="1"/>
  <c r="M3721" i="7"/>
  <c r="N3721" i="7" s="1"/>
  <c r="K3721" i="7"/>
  <c r="L3721" i="7" s="1"/>
  <c r="Q3720" i="7"/>
  <c r="R3720" i="7" s="1"/>
  <c r="P3720" i="7"/>
  <c r="O3720" i="7"/>
  <c r="M3720" i="7"/>
  <c r="N3720" i="7" s="1"/>
  <c r="L3720" i="7"/>
  <c r="K3720" i="7"/>
  <c r="R3719" i="7"/>
  <c r="Q3719" i="7"/>
  <c r="P3719" i="7"/>
  <c r="O3719" i="7"/>
  <c r="M3719" i="7"/>
  <c r="N3719" i="7" s="1"/>
  <c r="L3719" i="7"/>
  <c r="K3719" i="7"/>
  <c r="Q3718" i="7"/>
  <c r="R3718" i="7" s="1"/>
  <c r="O3718" i="7"/>
  <c r="P3718" i="7" s="1"/>
  <c r="M3718" i="7"/>
  <c r="N3718" i="7" s="1"/>
  <c r="K3718" i="7"/>
  <c r="L3718" i="7" s="1"/>
  <c r="R3717" i="7"/>
  <c r="Q3717" i="7"/>
  <c r="P3717" i="7"/>
  <c r="O3717" i="7"/>
  <c r="M3717" i="7"/>
  <c r="N3717" i="7" s="1"/>
  <c r="L3717" i="7"/>
  <c r="K3717" i="7"/>
  <c r="Q3716" i="7"/>
  <c r="R3716" i="7" s="1"/>
  <c r="O3716" i="7"/>
  <c r="P3716" i="7" s="1"/>
  <c r="M3716" i="7"/>
  <c r="N3716" i="7" s="1"/>
  <c r="L3716" i="7"/>
  <c r="K3716" i="7"/>
  <c r="Q3715" i="7"/>
  <c r="R3715" i="7" s="1"/>
  <c r="P3715" i="7"/>
  <c r="O3715" i="7"/>
  <c r="M3715" i="7"/>
  <c r="N3715" i="7" s="1"/>
  <c r="K3715" i="7"/>
  <c r="L3715" i="7" s="1"/>
  <c r="L3714" i="7"/>
  <c r="K3714" i="7"/>
  <c r="T3713" i="7"/>
  <c r="S3713" i="7"/>
  <c r="R3713" i="7"/>
  <c r="P3713" i="7"/>
  <c r="O3713" i="7"/>
  <c r="N3713" i="7"/>
  <c r="M3713" i="7"/>
  <c r="K3713" i="7"/>
  <c r="L3713" i="7" s="1"/>
  <c r="T3712" i="7"/>
  <c r="S3712" i="7"/>
  <c r="R3712" i="7"/>
  <c r="O3712" i="7"/>
  <c r="P3712" i="7" s="1"/>
  <c r="N3712" i="7"/>
  <c r="M3712" i="7"/>
  <c r="L3712" i="7"/>
  <c r="K3712" i="7"/>
  <c r="S3711" i="7"/>
  <c r="T3711" i="7" s="1"/>
  <c r="R3711" i="7"/>
  <c r="O3711" i="7"/>
  <c r="P3711" i="7" s="1"/>
  <c r="N3711" i="7"/>
  <c r="M3711" i="7"/>
  <c r="L3711" i="7"/>
  <c r="K3711" i="7"/>
  <c r="S3710" i="7"/>
  <c r="T3710" i="7" s="1"/>
  <c r="R3710" i="7"/>
  <c r="P3710" i="7"/>
  <c r="O3710" i="7"/>
  <c r="M3710" i="7"/>
  <c r="N3710" i="7" s="1"/>
  <c r="K3710" i="7"/>
  <c r="L3710" i="7" s="1"/>
  <c r="S3709" i="7"/>
  <c r="T3709" i="7" s="1"/>
  <c r="R3709" i="7"/>
  <c r="P3709" i="7"/>
  <c r="O3709" i="7"/>
  <c r="N3709" i="7"/>
  <c r="M3709" i="7"/>
  <c r="L3709" i="7"/>
  <c r="K3709" i="7"/>
  <c r="T3708" i="7"/>
  <c r="S3708" i="7"/>
  <c r="R3708" i="7"/>
  <c r="P3708" i="7"/>
  <c r="O3708" i="7"/>
  <c r="M3708" i="7"/>
  <c r="N3708" i="7" s="1"/>
  <c r="L3708" i="7"/>
  <c r="K3708" i="7"/>
  <c r="T3707" i="7"/>
  <c r="S3707" i="7"/>
  <c r="R3707" i="7"/>
  <c r="P3707" i="7"/>
  <c r="O3707" i="7"/>
  <c r="N3707" i="7"/>
  <c r="M3707" i="7"/>
  <c r="K3707" i="7"/>
  <c r="L3707" i="7" s="1"/>
  <c r="S3706" i="7"/>
  <c r="T3706" i="7" s="1"/>
  <c r="R3706" i="7"/>
  <c r="O3706" i="7"/>
  <c r="P3706" i="7" s="1"/>
  <c r="N3706" i="7"/>
  <c r="M3706" i="7"/>
  <c r="K3706" i="7"/>
  <c r="L3706" i="7" s="1"/>
  <c r="S3705" i="7"/>
  <c r="T3705" i="7" s="1"/>
  <c r="R3705" i="7"/>
  <c r="O3705" i="7"/>
  <c r="P3705" i="7" s="1"/>
  <c r="N3705" i="7"/>
  <c r="M3705" i="7"/>
  <c r="L3705" i="7"/>
  <c r="K3705" i="7"/>
  <c r="S3704" i="7"/>
  <c r="T3704" i="7" s="1"/>
  <c r="R3704" i="7"/>
  <c r="P3704" i="7"/>
  <c r="O3704" i="7"/>
  <c r="M3704" i="7"/>
  <c r="N3704" i="7" s="1"/>
  <c r="K3704" i="7"/>
  <c r="L3704" i="7" s="1"/>
  <c r="S3703" i="7"/>
  <c r="T3703" i="7" s="1"/>
  <c r="R3703" i="7"/>
  <c r="P3703" i="7"/>
  <c r="O3703" i="7"/>
  <c r="M3703" i="7"/>
  <c r="N3703" i="7" s="1"/>
  <c r="L3703" i="7"/>
  <c r="K3703" i="7"/>
  <c r="T3702" i="7"/>
  <c r="S3702" i="7"/>
  <c r="R3702" i="7"/>
  <c r="P3702" i="7"/>
  <c r="O3702" i="7"/>
  <c r="N3702" i="7"/>
  <c r="M3702" i="7"/>
  <c r="K3702" i="7"/>
  <c r="L3702" i="7" s="1"/>
  <c r="R3701" i="7"/>
  <c r="Q3701" i="7"/>
  <c r="P3701" i="7"/>
  <c r="O3701" i="7"/>
  <c r="M3701" i="7"/>
  <c r="N3701" i="7" s="1"/>
  <c r="K3701" i="7"/>
  <c r="L3701" i="7" s="1"/>
  <c r="R3700" i="7"/>
  <c r="Q3700" i="7"/>
  <c r="O3700" i="7"/>
  <c r="P3700" i="7" s="1"/>
  <c r="N3700" i="7"/>
  <c r="M3700" i="7"/>
  <c r="K3700" i="7"/>
  <c r="L3700" i="7" s="1"/>
  <c r="Q3699" i="7"/>
  <c r="R3699" i="7" s="1"/>
  <c r="P3699" i="7"/>
  <c r="O3699" i="7"/>
  <c r="N3699" i="7"/>
  <c r="M3699" i="7"/>
  <c r="K3699" i="7"/>
  <c r="L3699" i="7" s="1"/>
  <c r="Q3698" i="7"/>
  <c r="R3698" i="7" s="1"/>
  <c r="P3698" i="7"/>
  <c r="O3698" i="7"/>
  <c r="M3698" i="7"/>
  <c r="N3698" i="7" s="1"/>
  <c r="K3698" i="7"/>
  <c r="L3698" i="7" s="1"/>
  <c r="Q3697" i="7"/>
  <c r="R3697" i="7" s="1"/>
  <c r="O3697" i="7"/>
  <c r="P3697" i="7" s="1"/>
  <c r="N3697" i="7"/>
  <c r="M3697" i="7"/>
  <c r="K3697" i="7"/>
  <c r="L3697" i="7" s="1"/>
  <c r="R3696" i="7"/>
  <c r="Q3696" i="7"/>
  <c r="P3696" i="7"/>
  <c r="O3696" i="7"/>
  <c r="N3696" i="7"/>
  <c r="M3696" i="7"/>
  <c r="K3696" i="7"/>
  <c r="L3696" i="7" s="1"/>
  <c r="R3695" i="7"/>
  <c r="Q3695" i="7"/>
  <c r="O3695" i="7"/>
  <c r="P3695" i="7" s="1"/>
  <c r="M3695" i="7"/>
  <c r="N3695" i="7" s="1"/>
  <c r="K3695" i="7"/>
  <c r="L3695" i="7" s="1"/>
  <c r="Q3694" i="7"/>
  <c r="R3694" i="7" s="1"/>
  <c r="P3694" i="7"/>
  <c r="O3694" i="7"/>
  <c r="N3694" i="7"/>
  <c r="M3694" i="7"/>
  <c r="K3694" i="7"/>
  <c r="L3694" i="7" s="1"/>
  <c r="Q3693" i="7"/>
  <c r="R3693" i="7" s="1"/>
  <c r="P3693" i="7"/>
  <c r="O3693" i="7"/>
  <c r="M3693" i="7"/>
  <c r="N3693" i="7" s="1"/>
  <c r="K3693" i="7"/>
  <c r="L3693" i="7" s="1"/>
  <c r="R3692" i="7"/>
  <c r="Q3692" i="7"/>
  <c r="O3692" i="7"/>
  <c r="P3692" i="7" s="1"/>
  <c r="N3692" i="7"/>
  <c r="M3692" i="7"/>
  <c r="K3692" i="7"/>
  <c r="L3692" i="7" s="1"/>
  <c r="Q3691" i="7"/>
  <c r="R3691" i="7" s="1"/>
  <c r="P3691" i="7"/>
  <c r="O3691" i="7"/>
  <c r="N3691" i="7"/>
  <c r="M3691" i="7"/>
  <c r="K3691" i="7"/>
  <c r="L3691" i="7" s="1"/>
  <c r="R3690" i="7"/>
  <c r="Q3690" i="7"/>
  <c r="P3690" i="7"/>
  <c r="O3690" i="7"/>
  <c r="M3690" i="7"/>
  <c r="N3690" i="7" s="1"/>
  <c r="K3690" i="7"/>
  <c r="L3690" i="7" s="1"/>
  <c r="Q3689" i="7"/>
  <c r="R3689" i="7" s="1"/>
  <c r="O3689" i="7"/>
  <c r="P3689" i="7" s="1"/>
  <c r="N3689" i="7"/>
  <c r="M3689" i="7"/>
  <c r="K3689" i="7"/>
  <c r="L3689" i="7" s="1"/>
  <c r="R3688" i="7"/>
  <c r="Q3688" i="7"/>
  <c r="P3688" i="7"/>
  <c r="O3688" i="7"/>
  <c r="N3688" i="7"/>
  <c r="M3688" i="7"/>
  <c r="K3688" i="7"/>
  <c r="L3688" i="7" s="1"/>
  <c r="R3687" i="7"/>
  <c r="Q3687" i="7"/>
  <c r="O3687" i="7"/>
  <c r="P3687" i="7" s="1"/>
  <c r="M3687" i="7"/>
  <c r="N3687" i="7" s="1"/>
  <c r="K3687" i="7"/>
  <c r="L3687" i="7" s="1"/>
  <c r="Q3686" i="7"/>
  <c r="R3686" i="7" s="1"/>
  <c r="P3686" i="7"/>
  <c r="O3686" i="7"/>
  <c r="N3686" i="7"/>
  <c r="M3686" i="7"/>
  <c r="K3686" i="7"/>
  <c r="L3686" i="7" s="1"/>
  <c r="R3685" i="7"/>
  <c r="Q3685" i="7"/>
  <c r="P3685" i="7"/>
  <c r="O3685" i="7"/>
  <c r="M3685" i="7"/>
  <c r="N3685" i="7" s="1"/>
  <c r="K3685" i="7"/>
  <c r="L3685" i="7" s="1"/>
  <c r="R3684" i="7"/>
  <c r="Q3684" i="7"/>
  <c r="O3684" i="7"/>
  <c r="P3684" i="7" s="1"/>
  <c r="N3684" i="7"/>
  <c r="M3684" i="7"/>
  <c r="K3684" i="7"/>
  <c r="L3684" i="7" s="1"/>
  <c r="Q3683" i="7"/>
  <c r="R3683" i="7" s="1"/>
  <c r="P3683" i="7"/>
  <c r="O3683" i="7"/>
  <c r="N3683" i="7"/>
  <c r="M3683" i="7"/>
  <c r="K3683" i="7"/>
  <c r="L3683" i="7" s="1"/>
  <c r="R3682" i="7"/>
  <c r="Q3682" i="7"/>
  <c r="P3682" i="7"/>
  <c r="O3682" i="7"/>
  <c r="M3682" i="7"/>
  <c r="N3682" i="7" s="1"/>
  <c r="K3682" i="7"/>
  <c r="L3682" i="7" s="1"/>
  <c r="Q3681" i="7"/>
  <c r="R3681" i="7" s="1"/>
  <c r="O3681" i="7"/>
  <c r="P3681" i="7" s="1"/>
  <c r="N3681" i="7"/>
  <c r="M3681" i="7"/>
  <c r="K3681" i="7"/>
  <c r="L3681" i="7" s="1"/>
  <c r="R3680" i="7"/>
  <c r="Q3680" i="7"/>
  <c r="P3680" i="7"/>
  <c r="O3680" i="7"/>
  <c r="N3680" i="7"/>
  <c r="M3680" i="7"/>
  <c r="K3680" i="7"/>
  <c r="L3680" i="7" s="1"/>
  <c r="Q3679" i="7"/>
  <c r="R3679" i="7" s="1"/>
  <c r="O3679" i="7"/>
  <c r="P3679" i="7" s="1"/>
  <c r="M3679" i="7"/>
  <c r="N3679" i="7" s="1"/>
  <c r="K3679" i="7"/>
  <c r="L3679" i="7" s="1"/>
  <c r="Q3678" i="7"/>
  <c r="R3678" i="7" s="1"/>
  <c r="P3678" i="7"/>
  <c r="O3678" i="7"/>
  <c r="N3678" i="7"/>
  <c r="M3678" i="7"/>
  <c r="K3678" i="7"/>
  <c r="L3678" i="7" s="1"/>
  <c r="R3677" i="7"/>
  <c r="Q3677" i="7"/>
  <c r="P3677" i="7"/>
  <c r="O3677" i="7"/>
  <c r="M3677" i="7"/>
  <c r="N3677" i="7" s="1"/>
  <c r="K3677" i="7"/>
  <c r="L3677" i="7" s="1"/>
  <c r="R3676" i="7"/>
  <c r="Q3676" i="7"/>
  <c r="O3676" i="7"/>
  <c r="P3676" i="7" s="1"/>
  <c r="N3676" i="7"/>
  <c r="M3676" i="7"/>
  <c r="K3676" i="7"/>
  <c r="L3676" i="7" s="1"/>
  <c r="Q3675" i="7"/>
  <c r="R3675" i="7" s="1"/>
  <c r="P3675" i="7"/>
  <c r="O3675" i="7"/>
  <c r="N3675" i="7"/>
  <c r="M3675" i="7"/>
  <c r="K3675" i="7"/>
  <c r="L3675" i="7" s="1"/>
  <c r="Q3674" i="7"/>
  <c r="R3674" i="7" s="1"/>
  <c r="P3674" i="7"/>
  <c r="O3674" i="7"/>
  <c r="M3674" i="7"/>
  <c r="N3674" i="7" s="1"/>
  <c r="K3674" i="7"/>
  <c r="L3674" i="7" s="1"/>
  <c r="Q3673" i="7"/>
  <c r="R3673" i="7" s="1"/>
  <c r="O3673" i="7"/>
  <c r="P3673" i="7" s="1"/>
  <c r="N3673" i="7"/>
  <c r="M3673" i="7"/>
  <c r="K3673" i="7"/>
  <c r="L3673" i="7" s="1"/>
  <c r="Q3672" i="7"/>
  <c r="R3672" i="7" s="1"/>
  <c r="P3672" i="7"/>
  <c r="O3672" i="7"/>
  <c r="N3672" i="7"/>
  <c r="M3672" i="7"/>
  <c r="K3672" i="7"/>
  <c r="L3672" i="7" s="1"/>
  <c r="R3671" i="7"/>
  <c r="Q3671" i="7"/>
  <c r="O3671" i="7"/>
  <c r="P3671" i="7" s="1"/>
  <c r="M3671" i="7"/>
  <c r="N3671" i="7" s="1"/>
  <c r="K3671" i="7"/>
  <c r="L3671" i="7" s="1"/>
  <c r="Q3670" i="7"/>
  <c r="R3670" i="7" s="1"/>
  <c r="P3670" i="7"/>
  <c r="O3670" i="7"/>
  <c r="N3670" i="7"/>
  <c r="M3670" i="7"/>
  <c r="K3670" i="7"/>
  <c r="L3670" i="7" s="1"/>
  <c r="R3669" i="7"/>
  <c r="Q3669" i="7"/>
  <c r="P3669" i="7"/>
  <c r="O3669" i="7"/>
  <c r="M3669" i="7"/>
  <c r="N3669" i="7" s="1"/>
  <c r="K3669" i="7"/>
  <c r="L3669" i="7" s="1"/>
  <c r="Q3668" i="7"/>
  <c r="R3668" i="7" s="1"/>
  <c r="O3668" i="7"/>
  <c r="P3668" i="7" s="1"/>
  <c r="N3668" i="7"/>
  <c r="M3668" i="7"/>
  <c r="K3668" i="7"/>
  <c r="L3668" i="7" s="1"/>
  <c r="Q3667" i="7"/>
  <c r="R3667" i="7" s="1"/>
  <c r="P3667" i="7"/>
  <c r="O3667" i="7"/>
  <c r="N3667" i="7"/>
  <c r="M3667" i="7"/>
  <c r="K3667" i="7"/>
  <c r="L3667" i="7" s="1"/>
  <c r="R3666" i="7"/>
  <c r="Q3666" i="7"/>
  <c r="P3666" i="7"/>
  <c r="O3666" i="7"/>
  <c r="M3666" i="7"/>
  <c r="N3666" i="7" s="1"/>
  <c r="K3666" i="7"/>
  <c r="L3666" i="7" s="1"/>
  <c r="Q3665" i="7"/>
  <c r="R3665" i="7" s="1"/>
  <c r="O3665" i="7"/>
  <c r="P3665" i="7" s="1"/>
  <c r="N3665" i="7"/>
  <c r="M3665" i="7"/>
  <c r="K3665" i="7"/>
  <c r="L3665" i="7" s="1"/>
  <c r="R3664" i="7"/>
  <c r="Q3664" i="7"/>
  <c r="P3664" i="7"/>
  <c r="O3664" i="7"/>
  <c r="N3664" i="7"/>
  <c r="M3664" i="7"/>
  <c r="K3664" i="7"/>
  <c r="L3664" i="7" s="1"/>
  <c r="R3663" i="7"/>
  <c r="Q3663" i="7"/>
  <c r="O3663" i="7"/>
  <c r="P3663" i="7" s="1"/>
  <c r="M3663" i="7"/>
  <c r="N3663" i="7" s="1"/>
  <c r="K3663" i="7"/>
  <c r="L3663" i="7" s="1"/>
  <c r="Q3662" i="7"/>
  <c r="R3662" i="7" s="1"/>
  <c r="P3662" i="7"/>
  <c r="O3662" i="7"/>
  <c r="N3662" i="7"/>
  <c r="M3662" i="7"/>
  <c r="K3662" i="7"/>
  <c r="L3662" i="7" s="1"/>
  <c r="Q3661" i="7"/>
  <c r="R3661" i="7" s="1"/>
  <c r="P3661" i="7"/>
  <c r="O3661" i="7"/>
  <c r="M3661" i="7"/>
  <c r="N3661" i="7" s="1"/>
  <c r="K3661" i="7"/>
  <c r="L3661" i="7" s="1"/>
  <c r="R3660" i="7"/>
  <c r="Q3660" i="7"/>
  <c r="O3660" i="7"/>
  <c r="P3660" i="7" s="1"/>
  <c r="N3660" i="7"/>
  <c r="M3660" i="7"/>
  <c r="K3660" i="7"/>
  <c r="L3660" i="7" s="1"/>
  <c r="Q3659" i="7"/>
  <c r="R3659" i="7" s="1"/>
  <c r="P3659" i="7"/>
  <c r="O3659" i="7"/>
  <c r="N3659" i="7"/>
  <c r="M3659" i="7"/>
  <c r="K3659" i="7"/>
  <c r="L3659" i="7" s="1"/>
  <c r="R3658" i="7"/>
  <c r="Q3658" i="7"/>
  <c r="P3658" i="7"/>
  <c r="O3658" i="7"/>
  <c r="M3658" i="7"/>
  <c r="N3658" i="7" s="1"/>
  <c r="K3658" i="7"/>
  <c r="L3658" i="7" s="1"/>
  <c r="Q3657" i="7"/>
  <c r="R3657" i="7" s="1"/>
  <c r="O3657" i="7"/>
  <c r="P3657" i="7" s="1"/>
  <c r="N3657" i="7"/>
  <c r="M3657" i="7"/>
  <c r="K3657" i="7"/>
  <c r="L3657" i="7" s="1"/>
  <c r="R3656" i="7"/>
  <c r="Q3656" i="7"/>
  <c r="P3656" i="7"/>
  <c r="O3656" i="7"/>
  <c r="N3656" i="7"/>
  <c r="M3656" i="7"/>
  <c r="K3656" i="7"/>
  <c r="L3656" i="7" s="1"/>
  <c r="Q3655" i="7"/>
  <c r="R3655" i="7" s="1"/>
  <c r="O3655" i="7"/>
  <c r="P3655" i="7" s="1"/>
  <c r="M3655" i="7"/>
  <c r="N3655" i="7" s="1"/>
  <c r="K3655" i="7"/>
  <c r="L3655" i="7" s="1"/>
  <c r="Q3654" i="7"/>
  <c r="R3654" i="7" s="1"/>
  <c r="P3654" i="7"/>
  <c r="O3654" i="7"/>
  <c r="N3654" i="7"/>
  <c r="M3654" i="7"/>
  <c r="K3654" i="7"/>
  <c r="L3654" i="7" s="1"/>
  <c r="Q3653" i="7"/>
  <c r="R3653" i="7" s="1"/>
  <c r="P3653" i="7"/>
  <c r="O3653" i="7"/>
  <c r="M3653" i="7"/>
  <c r="N3653" i="7" s="1"/>
  <c r="K3653" i="7"/>
  <c r="L3653" i="7" s="1"/>
  <c r="R3652" i="7"/>
  <c r="Q3652" i="7"/>
  <c r="O3652" i="7"/>
  <c r="P3652" i="7" s="1"/>
  <c r="N3652" i="7"/>
  <c r="M3652" i="7"/>
  <c r="K3652" i="7"/>
  <c r="L3652" i="7" s="1"/>
  <c r="Q3651" i="7"/>
  <c r="R3651" i="7" s="1"/>
  <c r="P3651" i="7"/>
  <c r="O3651" i="7"/>
  <c r="N3651" i="7"/>
  <c r="M3651" i="7"/>
  <c r="K3651" i="7"/>
  <c r="L3651" i="7" s="1"/>
  <c r="R3650" i="7"/>
  <c r="Q3650" i="7"/>
  <c r="P3650" i="7"/>
  <c r="O3650" i="7"/>
  <c r="M3650" i="7"/>
  <c r="N3650" i="7" s="1"/>
  <c r="K3650" i="7"/>
  <c r="L3650" i="7" s="1"/>
  <c r="Q3649" i="7"/>
  <c r="R3649" i="7" s="1"/>
  <c r="O3649" i="7"/>
  <c r="P3649" i="7" s="1"/>
  <c r="N3649" i="7"/>
  <c r="M3649" i="7"/>
  <c r="K3649" i="7"/>
  <c r="L3649" i="7" s="1"/>
  <c r="Q3648" i="7"/>
  <c r="R3648" i="7" s="1"/>
  <c r="P3648" i="7"/>
  <c r="O3648" i="7"/>
  <c r="N3648" i="7"/>
  <c r="M3648" i="7"/>
  <c r="K3648" i="7"/>
  <c r="L3648" i="7" s="1"/>
  <c r="R3647" i="7"/>
  <c r="Q3647" i="7"/>
  <c r="O3647" i="7"/>
  <c r="P3647" i="7" s="1"/>
  <c r="M3647" i="7"/>
  <c r="N3647" i="7" s="1"/>
  <c r="K3647" i="7"/>
  <c r="L3647" i="7" s="1"/>
  <c r="Q3646" i="7"/>
  <c r="R3646" i="7" s="1"/>
  <c r="P3646" i="7"/>
  <c r="O3646" i="7"/>
  <c r="N3646" i="7"/>
  <c r="M3646" i="7"/>
  <c r="K3646" i="7"/>
  <c r="L3646" i="7" s="1"/>
  <c r="R3645" i="7"/>
  <c r="Q3645" i="7"/>
  <c r="P3645" i="7"/>
  <c r="O3645" i="7"/>
  <c r="M3645" i="7"/>
  <c r="N3645" i="7" s="1"/>
  <c r="K3645" i="7"/>
  <c r="L3645" i="7" s="1"/>
  <c r="Q3644" i="7"/>
  <c r="R3644" i="7" s="1"/>
  <c r="O3644" i="7"/>
  <c r="P3644" i="7" s="1"/>
  <c r="N3644" i="7"/>
  <c r="M3644" i="7"/>
  <c r="K3644" i="7"/>
  <c r="L3644" i="7" s="1"/>
  <c r="Q3643" i="7"/>
  <c r="R3643" i="7" s="1"/>
  <c r="P3643" i="7"/>
  <c r="O3643" i="7"/>
  <c r="N3643" i="7"/>
  <c r="M3643" i="7"/>
  <c r="K3643" i="7"/>
  <c r="L3643" i="7" s="1"/>
  <c r="R3642" i="7"/>
  <c r="Q3642" i="7"/>
  <c r="P3642" i="7"/>
  <c r="O3642" i="7"/>
  <c r="M3642" i="7"/>
  <c r="N3642" i="7" s="1"/>
  <c r="K3642" i="7"/>
  <c r="L3642" i="7" s="1"/>
  <c r="Q3641" i="7"/>
  <c r="R3641" i="7" s="1"/>
  <c r="O3641" i="7"/>
  <c r="P3641" i="7" s="1"/>
  <c r="N3641" i="7"/>
  <c r="M3641" i="7"/>
  <c r="K3641" i="7"/>
  <c r="L3641" i="7" s="1"/>
  <c r="R3640" i="7"/>
  <c r="Q3640" i="7"/>
  <c r="P3640" i="7"/>
  <c r="O3640" i="7"/>
  <c r="N3640" i="7"/>
  <c r="M3640" i="7"/>
  <c r="K3640" i="7"/>
  <c r="L3640" i="7" s="1"/>
  <c r="R3639" i="7"/>
  <c r="Q3639" i="7"/>
  <c r="O3639" i="7"/>
  <c r="P3639" i="7" s="1"/>
  <c r="M3639" i="7"/>
  <c r="N3639" i="7" s="1"/>
  <c r="K3639" i="7"/>
  <c r="L3639" i="7" s="1"/>
  <c r="Q3638" i="7"/>
  <c r="R3638" i="7" s="1"/>
  <c r="P3638" i="7"/>
  <c r="O3638" i="7"/>
  <c r="N3638" i="7"/>
  <c r="M3638" i="7"/>
  <c r="K3638" i="7"/>
  <c r="L3638" i="7" s="1"/>
  <c r="R3637" i="7"/>
  <c r="Q3637" i="7"/>
  <c r="P3637" i="7"/>
  <c r="O3637" i="7"/>
  <c r="M3637" i="7"/>
  <c r="N3637" i="7" s="1"/>
  <c r="K3637" i="7"/>
  <c r="L3637" i="7" s="1"/>
  <c r="R3636" i="7"/>
  <c r="Q3636" i="7"/>
  <c r="O3636" i="7"/>
  <c r="P3636" i="7" s="1"/>
  <c r="N3636" i="7"/>
  <c r="M3636" i="7"/>
  <c r="K3636" i="7"/>
  <c r="L3636" i="7" s="1"/>
  <c r="Q3635" i="7"/>
  <c r="R3635" i="7" s="1"/>
  <c r="P3635" i="7"/>
  <c r="O3635" i="7"/>
  <c r="N3635" i="7"/>
  <c r="M3635" i="7"/>
  <c r="K3635" i="7"/>
  <c r="L3635" i="7" s="1"/>
  <c r="Q3634" i="7"/>
  <c r="R3634" i="7" s="1"/>
  <c r="P3634" i="7"/>
  <c r="O3634" i="7"/>
  <c r="M3634" i="7"/>
  <c r="N3634" i="7" s="1"/>
  <c r="K3634" i="7"/>
  <c r="L3634" i="7" s="1"/>
  <c r="Q3633" i="7"/>
  <c r="R3633" i="7" s="1"/>
  <c r="O3633" i="7"/>
  <c r="P3633" i="7" s="1"/>
  <c r="N3633" i="7"/>
  <c r="M3633" i="7"/>
  <c r="K3633" i="7"/>
  <c r="L3633" i="7" s="1"/>
  <c r="R3632" i="7"/>
  <c r="Q3632" i="7"/>
  <c r="P3632" i="7"/>
  <c r="O3632" i="7"/>
  <c r="N3632" i="7"/>
  <c r="M3632" i="7"/>
  <c r="K3632" i="7"/>
  <c r="L3632" i="7" s="1"/>
  <c r="R3631" i="7"/>
  <c r="Q3631" i="7"/>
  <c r="O3631" i="7"/>
  <c r="P3631" i="7" s="1"/>
  <c r="M3631" i="7"/>
  <c r="N3631" i="7" s="1"/>
  <c r="K3631" i="7"/>
  <c r="L3631" i="7" s="1"/>
  <c r="Q3630" i="7"/>
  <c r="R3630" i="7" s="1"/>
  <c r="P3630" i="7"/>
  <c r="O3630" i="7"/>
  <c r="N3630" i="7"/>
  <c r="M3630" i="7"/>
  <c r="K3630" i="7"/>
  <c r="L3630" i="7" s="1"/>
  <c r="Q3629" i="7"/>
  <c r="R3629" i="7" s="1"/>
  <c r="P3629" i="7"/>
  <c r="O3629" i="7"/>
  <c r="M3629" i="7"/>
  <c r="N3629" i="7" s="1"/>
  <c r="K3629" i="7"/>
  <c r="L3629" i="7" s="1"/>
  <c r="R3628" i="7"/>
  <c r="Q3628" i="7"/>
  <c r="O3628" i="7"/>
  <c r="P3628" i="7" s="1"/>
  <c r="N3628" i="7"/>
  <c r="M3628" i="7"/>
  <c r="K3628" i="7"/>
  <c r="L3628" i="7" s="1"/>
  <c r="Q3627" i="7"/>
  <c r="R3627" i="7" s="1"/>
  <c r="P3627" i="7"/>
  <c r="O3627" i="7"/>
  <c r="N3627" i="7"/>
  <c r="M3627" i="7"/>
  <c r="K3627" i="7"/>
  <c r="L3627" i="7" s="1"/>
  <c r="R3626" i="7"/>
  <c r="Q3626" i="7"/>
  <c r="P3626" i="7"/>
  <c r="O3626" i="7"/>
  <c r="M3626" i="7"/>
  <c r="N3626" i="7" s="1"/>
  <c r="K3626" i="7"/>
  <c r="L3626" i="7" s="1"/>
  <c r="Q3625" i="7"/>
  <c r="R3625" i="7" s="1"/>
  <c r="O3625" i="7"/>
  <c r="P3625" i="7" s="1"/>
  <c r="N3625" i="7"/>
  <c r="M3625" i="7"/>
  <c r="K3625" i="7"/>
  <c r="L3625" i="7" s="1"/>
  <c r="R3624" i="7"/>
  <c r="Q3624" i="7"/>
  <c r="P3624" i="7"/>
  <c r="O3624" i="7"/>
  <c r="N3624" i="7"/>
  <c r="M3624" i="7"/>
  <c r="K3624" i="7"/>
  <c r="L3624" i="7" s="1"/>
  <c r="Q3623" i="7"/>
  <c r="R3623" i="7" s="1"/>
  <c r="O3623" i="7"/>
  <c r="P3623" i="7" s="1"/>
  <c r="M3623" i="7"/>
  <c r="N3623" i="7" s="1"/>
  <c r="K3623" i="7"/>
  <c r="L3623" i="7" s="1"/>
  <c r="Q3622" i="7"/>
  <c r="R3622" i="7" s="1"/>
  <c r="P3622" i="7"/>
  <c r="O3622" i="7"/>
  <c r="N3622" i="7"/>
  <c r="M3622" i="7"/>
  <c r="K3622" i="7"/>
  <c r="L3622" i="7" s="1"/>
  <c r="R3621" i="7"/>
  <c r="Q3621" i="7"/>
  <c r="P3621" i="7"/>
  <c r="O3621" i="7"/>
  <c r="M3621" i="7"/>
  <c r="N3621" i="7" s="1"/>
  <c r="K3621" i="7"/>
  <c r="L3621" i="7" s="1"/>
  <c r="R3620" i="7"/>
  <c r="Q3620" i="7"/>
  <c r="O3620" i="7"/>
  <c r="P3620" i="7" s="1"/>
  <c r="N3620" i="7"/>
  <c r="M3620" i="7"/>
  <c r="K3620" i="7"/>
  <c r="L3620" i="7" s="1"/>
  <c r="Q3619" i="7"/>
  <c r="R3619" i="7" s="1"/>
  <c r="P3619" i="7"/>
  <c r="O3619" i="7"/>
  <c r="N3619" i="7"/>
  <c r="M3619" i="7"/>
  <c r="K3619" i="7"/>
  <c r="L3619" i="7" s="1"/>
  <c r="R3618" i="7"/>
  <c r="Q3618" i="7"/>
  <c r="P3618" i="7"/>
  <c r="O3618" i="7"/>
  <c r="M3618" i="7"/>
  <c r="N3618" i="7" s="1"/>
  <c r="K3618" i="7"/>
  <c r="L3618" i="7" s="1"/>
  <c r="Q3617" i="7"/>
  <c r="R3617" i="7" s="1"/>
  <c r="O3617" i="7"/>
  <c r="P3617" i="7" s="1"/>
  <c r="N3617" i="7"/>
  <c r="M3617" i="7"/>
  <c r="K3617" i="7"/>
  <c r="L3617" i="7" s="1"/>
  <c r="Q3616" i="7"/>
  <c r="R3616" i="7" s="1"/>
  <c r="P3616" i="7"/>
  <c r="O3616" i="7"/>
  <c r="N3616" i="7"/>
  <c r="M3616" i="7"/>
  <c r="K3616" i="7"/>
  <c r="L3616" i="7" s="1"/>
  <c r="Q3615" i="7"/>
  <c r="R3615" i="7" s="1"/>
  <c r="O3615" i="7"/>
  <c r="P3615" i="7" s="1"/>
  <c r="M3615" i="7"/>
  <c r="N3615" i="7" s="1"/>
  <c r="K3615" i="7"/>
  <c r="L3615" i="7" s="1"/>
  <c r="Q3614" i="7"/>
  <c r="R3614" i="7" s="1"/>
  <c r="P3614" i="7"/>
  <c r="O3614" i="7"/>
  <c r="N3614" i="7"/>
  <c r="M3614" i="7"/>
  <c r="K3614" i="7"/>
  <c r="L3614" i="7" s="1"/>
  <c r="R3613" i="7"/>
  <c r="Q3613" i="7"/>
  <c r="P3613" i="7"/>
  <c r="O3613" i="7"/>
  <c r="M3613" i="7"/>
  <c r="N3613" i="7" s="1"/>
  <c r="K3613" i="7"/>
  <c r="L3613" i="7" s="1"/>
  <c r="R3612" i="7"/>
  <c r="Q3612" i="7"/>
  <c r="O3612" i="7"/>
  <c r="P3612" i="7" s="1"/>
  <c r="N3612" i="7"/>
  <c r="M3612" i="7"/>
  <c r="K3612" i="7"/>
  <c r="L3612" i="7" s="1"/>
  <c r="Q3611" i="7"/>
  <c r="R3611" i="7" s="1"/>
  <c r="P3611" i="7"/>
  <c r="O3611" i="7"/>
  <c r="N3611" i="7"/>
  <c r="M3611" i="7"/>
  <c r="K3611" i="7"/>
  <c r="L3611" i="7" s="1"/>
  <c r="Q3610" i="7"/>
  <c r="R3610" i="7" s="1"/>
  <c r="P3610" i="7"/>
  <c r="O3610" i="7"/>
  <c r="M3610" i="7"/>
  <c r="N3610" i="7" s="1"/>
  <c r="K3610" i="7"/>
  <c r="L3610" i="7" s="1"/>
  <c r="Q3609" i="7"/>
  <c r="R3609" i="7" s="1"/>
  <c r="O3609" i="7"/>
  <c r="P3609" i="7" s="1"/>
  <c r="N3609" i="7"/>
  <c r="M3609" i="7"/>
  <c r="K3609" i="7"/>
  <c r="L3609" i="7" s="1"/>
  <c r="Q3608" i="7"/>
  <c r="R3608" i="7" s="1"/>
  <c r="P3608" i="7"/>
  <c r="O3608" i="7"/>
  <c r="N3608" i="7"/>
  <c r="M3608" i="7"/>
  <c r="K3608" i="7"/>
  <c r="L3608" i="7" s="1"/>
  <c r="R3607" i="7"/>
  <c r="Q3607" i="7"/>
  <c r="O3607" i="7"/>
  <c r="P3607" i="7" s="1"/>
  <c r="M3607" i="7"/>
  <c r="N3607" i="7" s="1"/>
  <c r="K3607" i="7"/>
  <c r="L3607" i="7" s="1"/>
  <c r="Q3606" i="7"/>
  <c r="R3606" i="7" s="1"/>
  <c r="P3606" i="7"/>
  <c r="O3606" i="7"/>
  <c r="N3606" i="7"/>
  <c r="M3606" i="7"/>
  <c r="K3606" i="7"/>
  <c r="L3606" i="7" s="1"/>
  <c r="R3605" i="7"/>
  <c r="Q3605" i="7"/>
  <c r="P3605" i="7"/>
  <c r="O3605" i="7"/>
  <c r="M3605" i="7"/>
  <c r="N3605" i="7" s="1"/>
  <c r="K3605" i="7"/>
  <c r="L3605" i="7" s="1"/>
  <c r="Q3604" i="7"/>
  <c r="R3604" i="7" s="1"/>
  <c r="O3604" i="7"/>
  <c r="P3604" i="7" s="1"/>
  <c r="N3604" i="7"/>
  <c r="M3604" i="7"/>
  <c r="K3604" i="7"/>
  <c r="L3604" i="7" s="1"/>
  <c r="Q3603" i="7"/>
  <c r="R3603" i="7" s="1"/>
  <c r="P3603" i="7"/>
  <c r="O3603" i="7"/>
  <c r="N3603" i="7"/>
  <c r="M3603" i="7"/>
  <c r="K3603" i="7"/>
  <c r="L3603" i="7" s="1"/>
  <c r="R3602" i="7"/>
  <c r="Q3602" i="7"/>
  <c r="P3602" i="7"/>
  <c r="O3602" i="7"/>
  <c r="M3602" i="7"/>
  <c r="N3602" i="7" s="1"/>
  <c r="K3602" i="7"/>
  <c r="L3602" i="7" s="1"/>
  <c r="Q3601" i="7"/>
  <c r="R3601" i="7" s="1"/>
  <c r="O3601" i="7"/>
  <c r="P3601" i="7" s="1"/>
  <c r="N3601" i="7"/>
  <c r="M3601" i="7"/>
  <c r="K3601" i="7"/>
  <c r="L3601" i="7" s="1"/>
  <c r="R3600" i="7"/>
  <c r="Q3600" i="7"/>
  <c r="P3600" i="7"/>
  <c r="O3600" i="7"/>
  <c r="N3600" i="7"/>
  <c r="M3600" i="7"/>
  <c r="K3600" i="7"/>
  <c r="L3600" i="7" s="1"/>
  <c r="R3599" i="7"/>
  <c r="Q3599" i="7"/>
  <c r="O3599" i="7"/>
  <c r="P3599" i="7" s="1"/>
  <c r="M3599" i="7"/>
  <c r="N3599" i="7" s="1"/>
  <c r="K3599" i="7"/>
  <c r="L3599" i="7" s="1"/>
  <c r="Q3598" i="7"/>
  <c r="R3598" i="7" s="1"/>
  <c r="P3598" i="7"/>
  <c r="O3598" i="7"/>
  <c r="N3598" i="7"/>
  <c r="M3598" i="7"/>
  <c r="K3598" i="7"/>
  <c r="L3598" i="7" s="1"/>
  <c r="R3597" i="7"/>
  <c r="Q3597" i="7"/>
  <c r="P3597" i="7"/>
  <c r="O3597" i="7"/>
  <c r="M3597" i="7"/>
  <c r="N3597" i="7" s="1"/>
  <c r="K3597" i="7"/>
  <c r="L3597" i="7" s="1"/>
  <c r="R3596" i="7"/>
  <c r="Q3596" i="7"/>
  <c r="O3596" i="7"/>
  <c r="P3596" i="7" s="1"/>
  <c r="N3596" i="7"/>
  <c r="M3596" i="7"/>
  <c r="L3596" i="7"/>
  <c r="K3596" i="7"/>
  <c r="R3595" i="7"/>
  <c r="Q3595" i="7"/>
  <c r="O3595" i="7"/>
  <c r="P3595" i="7" s="1"/>
  <c r="N3595" i="7"/>
  <c r="M3595" i="7"/>
  <c r="L3595" i="7"/>
  <c r="K3595" i="7"/>
  <c r="Q3594" i="7"/>
  <c r="R3594" i="7" s="1"/>
  <c r="O3594" i="7"/>
  <c r="P3594" i="7" s="1"/>
  <c r="N3594" i="7"/>
  <c r="M3594" i="7"/>
  <c r="L3594" i="7"/>
  <c r="K3594" i="7"/>
  <c r="R3593" i="7"/>
  <c r="Q3593" i="7"/>
  <c r="O3593" i="7"/>
  <c r="P3593" i="7" s="1"/>
  <c r="N3593" i="7"/>
  <c r="M3593" i="7"/>
  <c r="L3593" i="7"/>
  <c r="K3593" i="7"/>
  <c r="R3592" i="7"/>
  <c r="Q3592" i="7"/>
  <c r="O3592" i="7"/>
  <c r="P3592" i="7" s="1"/>
  <c r="N3592" i="7"/>
  <c r="M3592" i="7"/>
  <c r="L3592" i="7"/>
  <c r="K3592" i="7"/>
  <c r="R3591" i="7"/>
  <c r="Q3591" i="7"/>
  <c r="O3591" i="7"/>
  <c r="P3591" i="7" s="1"/>
  <c r="N3591" i="7"/>
  <c r="M3591" i="7"/>
  <c r="L3591" i="7"/>
  <c r="K3591" i="7"/>
  <c r="Q3590" i="7"/>
  <c r="R3590" i="7" s="1"/>
  <c r="O3590" i="7"/>
  <c r="P3590" i="7" s="1"/>
  <c r="N3590" i="7"/>
  <c r="M3590" i="7"/>
  <c r="L3590" i="7"/>
  <c r="K3590" i="7"/>
  <c r="Q3589" i="7"/>
  <c r="R3589" i="7" s="1"/>
  <c r="O3589" i="7"/>
  <c r="P3589" i="7" s="1"/>
  <c r="N3589" i="7"/>
  <c r="M3589" i="7"/>
  <c r="L3589" i="7"/>
  <c r="K3589" i="7"/>
  <c r="Q3588" i="7"/>
  <c r="R3588" i="7" s="1"/>
  <c r="O3588" i="7"/>
  <c r="P3588" i="7" s="1"/>
  <c r="N3588" i="7"/>
  <c r="M3588" i="7"/>
  <c r="L3588" i="7"/>
  <c r="K3588" i="7"/>
  <c r="Q3587" i="7"/>
  <c r="R3587" i="7" s="1"/>
  <c r="O3587" i="7"/>
  <c r="P3587" i="7" s="1"/>
  <c r="N3587" i="7"/>
  <c r="M3587" i="7"/>
  <c r="L3587" i="7"/>
  <c r="K3587" i="7"/>
  <c r="Q3586" i="7"/>
  <c r="R3586" i="7" s="1"/>
  <c r="O3586" i="7"/>
  <c r="P3586" i="7" s="1"/>
  <c r="N3586" i="7"/>
  <c r="M3586" i="7"/>
  <c r="L3586" i="7"/>
  <c r="K3586" i="7"/>
  <c r="Q3585" i="7"/>
  <c r="R3585" i="7" s="1"/>
  <c r="O3585" i="7"/>
  <c r="P3585" i="7" s="1"/>
  <c r="N3585" i="7"/>
  <c r="M3585" i="7"/>
  <c r="L3585" i="7"/>
  <c r="K3585" i="7"/>
  <c r="Q3584" i="7"/>
  <c r="R3584" i="7" s="1"/>
  <c r="O3584" i="7"/>
  <c r="P3584" i="7" s="1"/>
  <c r="N3584" i="7"/>
  <c r="M3584" i="7"/>
  <c r="L3584" i="7"/>
  <c r="K3584" i="7"/>
  <c r="Q3583" i="7"/>
  <c r="R3583" i="7" s="1"/>
  <c r="O3583" i="7"/>
  <c r="P3583" i="7" s="1"/>
  <c r="N3583" i="7"/>
  <c r="M3583" i="7"/>
  <c r="L3583" i="7"/>
  <c r="K3583" i="7"/>
  <c r="Q3582" i="7"/>
  <c r="R3582" i="7" s="1"/>
  <c r="O3582" i="7"/>
  <c r="P3582" i="7" s="1"/>
  <c r="N3582" i="7"/>
  <c r="M3582" i="7"/>
  <c r="L3582" i="7"/>
  <c r="K3582" i="7"/>
  <c r="Q3581" i="7"/>
  <c r="R3581" i="7" s="1"/>
  <c r="O3581" i="7"/>
  <c r="P3581" i="7" s="1"/>
  <c r="N3581" i="7"/>
  <c r="M3581" i="7"/>
  <c r="L3581" i="7"/>
  <c r="K3581" i="7"/>
  <c r="Q3580" i="7"/>
  <c r="R3580" i="7" s="1"/>
  <c r="O3580" i="7"/>
  <c r="P3580" i="7" s="1"/>
  <c r="N3580" i="7"/>
  <c r="M3580" i="7"/>
  <c r="L3580" i="7"/>
  <c r="K3580" i="7"/>
  <c r="Q3579" i="7"/>
  <c r="R3579" i="7" s="1"/>
  <c r="O3579" i="7"/>
  <c r="P3579" i="7" s="1"/>
  <c r="N3579" i="7"/>
  <c r="M3579" i="7"/>
  <c r="L3579" i="7"/>
  <c r="K3579" i="7"/>
  <c r="Q3578" i="7"/>
  <c r="R3578" i="7" s="1"/>
  <c r="O3578" i="7"/>
  <c r="P3578" i="7" s="1"/>
  <c r="N3578" i="7"/>
  <c r="M3578" i="7"/>
  <c r="L3578" i="7"/>
  <c r="K3578" i="7"/>
  <c r="Q3577" i="7"/>
  <c r="R3577" i="7" s="1"/>
  <c r="O3577" i="7"/>
  <c r="P3577" i="7" s="1"/>
  <c r="N3577" i="7"/>
  <c r="M3577" i="7"/>
  <c r="L3577" i="7"/>
  <c r="K3577" i="7"/>
  <c r="Q3576" i="7"/>
  <c r="R3576" i="7" s="1"/>
  <c r="O3576" i="7"/>
  <c r="P3576" i="7" s="1"/>
  <c r="N3576" i="7"/>
  <c r="M3576" i="7"/>
  <c r="L3576" i="7"/>
  <c r="K3576" i="7"/>
  <c r="Q3575" i="7"/>
  <c r="R3575" i="7" s="1"/>
  <c r="O3575" i="7"/>
  <c r="P3575" i="7" s="1"/>
  <c r="N3575" i="7"/>
  <c r="M3575" i="7"/>
  <c r="L3575" i="7"/>
  <c r="K3575" i="7"/>
  <c r="Q3574" i="7"/>
  <c r="R3574" i="7" s="1"/>
  <c r="O3574" i="7"/>
  <c r="P3574" i="7" s="1"/>
  <c r="N3574" i="7"/>
  <c r="M3574" i="7"/>
  <c r="L3574" i="7"/>
  <c r="K3574" i="7"/>
  <c r="Q3573" i="7"/>
  <c r="R3573" i="7" s="1"/>
  <c r="O3573" i="7"/>
  <c r="P3573" i="7" s="1"/>
  <c r="N3573" i="7"/>
  <c r="M3573" i="7"/>
  <c r="L3573" i="7"/>
  <c r="K3573" i="7"/>
  <c r="Q3572" i="7"/>
  <c r="R3572" i="7" s="1"/>
  <c r="O3572" i="7"/>
  <c r="P3572" i="7" s="1"/>
  <c r="N3572" i="7"/>
  <c r="M3572" i="7"/>
  <c r="L3572" i="7"/>
  <c r="K3572" i="7"/>
  <c r="Q3571" i="7"/>
  <c r="R3571" i="7" s="1"/>
  <c r="O3571" i="7"/>
  <c r="P3571" i="7" s="1"/>
  <c r="N3571" i="7"/>
  <c r="M3571" i="7"/>
  <c r="L3571" i="7"/>
  <c r="K3571" i="7"/>
  <c r="Q3570" i="7"/>
  <c r="R3570" i="7" s="1"/>
  <c r="O3570" i="7"/>
  <c r="P3570" i="7" s="1"/>
  <c r="N3570" i="7"/>
  <c r="M3570" i="7"/>
  <c r="L3570" i="7"/>
  <c r="K3570" i="7"/>
  <c r="Q3569" i="7"/>
  <c r="R3569" i="7" s="1"/>
  <c r="O3569" i="7"/>
  <c r="P3569" i="7" s="1"/>
  <c r="N3569" i="7"/>
  <c r="M3569" i="7"/>
  <c r="L3569" i="7"/>
  <c r="K3569" i="7"/>
  <c r="Q3568" i="7"/>
  <c r="R3568" i="7" s="1"/>
  <c r="O3568" i="7"/>
  <c r="P3568" i="7" s="1"/>
  <c r="N3568" i="7"/>
  <c r="M3568" i="7"/>
  <c r="L3568" i="7"/>
  <c r="K3568" i="7"/>
  <c r="Q3567" i="7"/>
  <c r="R3567" i="7" s="1"/>
  <c r="O3567" i="7"/>
  <c r="P3567" i="7" s="1"/>
  <c r="N3567" i="7"/>
  <c r="M3567" i="7"/>
  <c r="L3567" i="7"/>
  <c r="K3567" i="7"/>
  <c r="K3566" i="7"/>
  <c r="L3566" i="7" s="1"/>
  <c r="S3565" i="7"/>
  <c r="T3565" i="7" s="1"/>
  <c r="R3565" i="7"/>
  <c r="O3565" i="7"/>
  <c r="P3565" i="7" s="1"/>
  <c r="M3565" i="7"/>
  <c r="N3565" i="7" s="1"/>
  <c r="L3565" i="7"/>
  <c r="K3565" i="7"/>
  <c r="S3564" i="7"/>
  <c r="T3564" i="7" s="1"/>
  <c r="R3564" i="7"/>
  <c r="P3564" i="7"/>
  <c r="O3564" i="7"/>
  <c r="M3564" i="7"/>
  <c r="N3564" i="7" s="1"/>
  <c r="K3564" i="7"/>
  <c r="L3564" i="7" s="1"/>
  <c r="T3563" i="7"/>
  <c r="S3563" i="7"/>
  <c r="R3563" i="7"/>
  <c r="O3563" i="7"/>
  <c r="P3563" i="7" s="1"/>
  <c r="N3563" i="7"/>
  <c r="M3563" i="7"/>
  <c r="L3563" i="7"/>
  <c r="K3563" i="7"/>
  <c r="S3562" i="7"/>
  <c r="T3562" i="7" s="1"/>
  <c r="R3562" i="7"/>
  <c r="O3562" i="7"/>
  <c r="P3562" i="7" s="1"/>
  <c r="M3562" i="7"/>
  <c r="N3562" i="7" s="1"/>
  <c r="L3562" i="7"/>
  <c r="K3562" i="7"/>
  <c r="S3561" i="7"/>
  <c r="T3561" i="7" s="1"/>
  <c r="R3561" i="7"/>
  <c r="P3561" i="7"/>
  <c r="O3561" i="7"/>
  <c r="N3561" i="7"/>
  <c r="M3561" i="7"/>
  <c r="K3561" i="7"/>
  <c r="L3561" i="7" s="1"/>
  <c r="S3560" i="7"/>
  <c r="T3560" i="7" s="1"/>
  <c r="R3560" i="7"/>
  <c r="O3560" i="7"/>
  <c r="P3560" i="7" s="1"/>
  <c r="N3560" i="7"/>
  <c r="M3560" i="7"/>
  <c r="L3560" i="7"/>
  <c r="K3560" i="7"/>
  <c r="S3559" i="7"/>
  <c r="T3559" i="7" s="1"/>
  <c r="R3559" i="7"/>
  <c r="P3559" i="7"/>
  <c r="O3559" i="7"/>
  <c r="M3559" i="7"/>
  <c r="N3559" i="7" s="1"/>
  <c r="K3559" i="7"/>
  <c r="L3559" i="7" s="1"/>
  <c r="T3558" i="7"/>
  <c r="S3558" i="7"/>
  <c r="R3558" i="7"/>
  <c r="P3558" i="7"/>
  <c r="O3558" i="7"/>
  <c r="N3558" i="7"/>
  <c r="M3558" i="7"/>
  <c r="K3558" i="7"/>
  <c r="L3558" i="7" s="1"/>
  <c r="S3557" i="7"/>
  <c r="T3557" i="7" s="1"/>
  <c r="R3557" i="7"/>
  <c r="O3557" i="7"/>
  <c r="P3557" i="7" s="1"/>
  <c r="M3557" i="7"/>
  <c r="N3557" i="7" s="1"/>
  <c r="L3557" i="7"/>
  <c r="K3557" i="7"/>
  <c r="S3556" i="7"/>
  <c r="T3556" i="7" s="1"/>
  <c r="R3556" i="7"/>
  <c r="P3556" i="7"/>
  <c r="O3556" i="7"/>
  <c r="M3556" i="7"/>
  <c r="N3556" i="7" s="1"/>
  <c r="K3556" i="7"/>
  <c r="L3556" i="7" s="1"/>
  <c r="T3555" i="7"/>
  <c r="S3555" i="7"/>
  <c r="R3555" i="7"/>
  <c r="O3555" i="7"/>
  <c r="P3555" i="7" s="1"/>
  <c r="N3555" i="7"/>
  <c r="M3555" i="7"/>
  <c r="L3555" i="7"/>
  <c r="K3555" i="7"/>
  <c r="S3554" i="7"/>
  <c r="T3554" i="7" s="1"/>
  <c r="R3554" i="7"/>
  <c r="O3554" i="7"/>
  <c r="P3554" i="7" s="1"/>
  <c r="M3554" i="7"/>
  <c r="N3554" i="7" s="1"/>
  <c r="L3554" i="7"/>
  <c r="K3554" i="7"/>
  <c r="S3553" i="7"/>
  <c r="T3553" i="7" s="1"/>
  <c r="R3553" i="7"/>
  <c r="P3553" i="7"/>
  <c r="O3553" i="7"/>
  <c r="N3553" i="7"/>
  <c r="M3553" i="7"/>
  <c r="K3553" i="7"/>
  <c r="L3553" i="7" s="1"/>
  <c r="S3552" i="7"/>
  <c r="T3552" i="7" s="1"/>
  <c r="R3552" i="7"/>
  <c r="O3552" i="7"/>
  <c r="P3552" i="7" s="1"/>
  <c r="N3552" i="7"/>
  <c r="M3552" i="7"/>
  <c r="L3552" i="7"/>
  <c r="K3552" i="7"/>
  <c r="Q3551" i="7"/>
  <c r="R3551" i="7" s="1"/>
  <c r="O3551" i="7"/>
  <c r="P3551" i="7" s="1"/>
  <c r="N3551" i="7"/>
  <c r="M3551" i="7"/>
  <c r="L3551" i="7"/>
  <c r="K3551" i="7"/>
  <c r="Q3550" i="7"/>
  <c r="R3550" i="7" s="1"/>
  <c r="O3550" i="7"/>
  <c r="P3550" i="7" s="1"/>
  <c r="N3550" i="7"/>
  <c r="M3550" i="7"/>
  <c r="L3550" i="7"/>
  <c r="K3550" i="7"/>
  <c r="Q3549" i="7"/>
  <c r="R3549" i="7" s="1"/>
  <c r="O3549" i="7"/>
  <c r="P3549" i="7" s="1"/>
  <c r="N3549" i="7"/>
  <c r="M3549" i="7"/>
  <c r="L3549" i="7"/>
  <c r="K3549" i="7"/>
  <c r="Q3548" i="7"/>
  <c r="R3548" i="7" s="1"/>
  <c r="O3548" i="7"/>
  <c r="P3548" i="7" s="1"/>
  <c r="N3548" i="7"/>
  <c r="M3548" i="7"/>
  <c r="L3548" i="7"/>
  <c r="K3548" i="7"/>
  <c r="Q3547" i="7"/>
  <c r="R3547" i="7" s="1"/>
  <c r="O3547" i="7"/>
  <c r="P3547" i="7" s="1"/>
  <c r="N3547" i="7"/>
  <c r="M3547" i="7"/>
  <c r="L3547" i="7"/>
  <c r="K3547" i="7"/>
  <c r="Q3546" i="7"/>
  <c r="R3546" i="7" s="1"/>
  <c r="O3546" i="7"/>
  <c r="P3546" i="7" s="1"/>
  <c r="N3546" i="7"/>
  <c r="M3546" i="7"/>
  <c r="L3546" i="7"/>
  <c r="K3546" i="7"/>
  <c r="Q3545" i="7"/>
  <c r="R3545" i="7" s="1"/>
  <c r="O3545" i="7"/>
  <c r="P3545" i="7" s="1"/>
  <c r="N3545" i="7"/>
  <c r="M3545" i="7"/>
  <c r="L3545" i="7"/>
  <c r="K3545" i="7"/>
  <c r="Q3544" i="7"/>
  <c r="R3544" i="7" s="1"/>
  <c r="O3544" i="7"/>
  <c r="P3544" i="7" s="1"/>
  <c r="N3544" i="7"/>
  <c r="M3544" i="7"/>
  <c r="L3544" i="7"/>
  <c r="K3544" i="7"/>
  <c r="Q3543" i="7"/>
  <c r="R3543" i="7" s="1"/>
  <c r="O3543" i="7"/>
  <c r="P3543" i="7" s="1"/>
  <c r="N3543" i="7"/>
  <c r="M3543" i="7"/>
  <c r="L3543" i="7"/>
  <c r="K3543" i="7"/>
  <c r="Q3542" i="7"/>
  <c r="R3542" i="7" s="1"/>
  <c r="O3542" i="7"/>
  <c r="P3542" i="7" s="1"/>
  <c r="N3542" i="7"/>
  <c r="M3542" i="7"/>
  <c r="L3542" i="7"/>
  <c r="K3542" i="7"/>
  <c r="Q3541" i="7"/>
  <c r="R3541" i="7" s="1"/>
  <c r="O3541" i="7"/>
  <c r="P3541" i="7" s="1"/>
  <c r="N3541" i="7"/>
  <c r="M3541" i="7"/>
  <c r="L3541" i="7"/>
  <c r="K3541" i="7"/>
  <c r="Q3540" i="7"/>
  <c r="R3540" i="7" s="1"/>
  <c r="O3540" i="7"/>
  <c r="P3540" i="7" s="1"/>
  <c r="N3540" i="7"/>
  <c r="M3540" i="7"/>
  <c r="L3540" i="7"/>
  <c r="K3540" i="7"/>
  <c r="Q3539" i="7"/>
  <c r="R3539" i="7" s="1"/>
  <c r="O3539" i="7"/>
  <c r="P3539" i="7" s="1"/>
  <c r="N3539" i="7"/>
  <c r="M3539" i="7"/>
  <c r="L3539" i="7"/>
  <c r="K3539" i="7"/>
  <c r="Q3538" i="7"/>
  <c r="R3538" i="7" s="1"/>
  <c r="O3538" i="7"/>
  <c r="P3538" i="7" s="1"/>
  <c r="N3538" i="7"/>
  <c r="M3538" i="7"/>
  <c r="L3538" i="7"/>
  <c r="K3538" i="7"/>
  <c r="Q3537" i="7"/>
  <c r="R3537" i="7" s="1"/>
  <c r="O3537" i="7"/>
  <c r="P3537" i="7" s="1"/>
  <c r="N3537" i="7"/>
  <c r="M3537" i="7"/>
  <c r="L3537" i="7"/>
  <c r="K3537" i="7"/>
  <c r="Q3536" i="7"/>
  <c r="R3536" i="7" s="1"/>
  <c r="O3536" i="7"/>
  <c r="P3536" i="7" s="1"/>
  <c r="N3536" i="7"/>
  <c r="M3536" i="7"/>
  <c r="L3536" i="7"/>
  <c r="K3536" i="7"/>
  <c r="Q3535" i="7"/>
  <c r="R3535" i="7" s="1"/>
  <c r="O3535" i="7"/>
  <c r="P3535" i="7" s="1"/>
  <c r="N3535" i="7"/>
  <c r="M3535" i="7"/>
  <c r="L3535" i="7"/>
  <c r="K3535" i="7"/>
  <c r="Q3534" i="7"/>
  <c r="R3534" i="7" s="1"/>
  <c r="O3534" i="7"/>
  <c r="P3534" i="7" s="1"/>
  <c r="N3534" i="7"/>
  <c r="M3534" i="7"/>
  <c r="L3534" i="7"/>
  <c r="K3534" i="7"/>
  <c r="Q3533" i="7"/>
  <c r="R3533" i="7" s="1"/>
  <c r="O3533" i="7"/>
  <c r="P3533" i="7" s="1"/>
  <c r="N3533" i="7"/>
  <c r="M3533" i="7"/>
  <c r="L3533" i="7"/>
  <c r="K3533" i="7"/>
  <c r="Q3532" i="7"/>
  <c r="R3532" i="7" s="1"/>
  <c r="O3532" i="7"/>
  <c r="P3532" i="7" s="1"/>
  <c r="N3532" i="7"/>
  <c r="M3532" i="7"/>
  <c r="L3532" i="7"/>
  <c r="K3532" i="7"/>
  <c r="Q3531" i="7"/>
  <c r="R3531" i="7" s="1"/>
  <c r="O3531" i="7"/>
  <c r="P3531" i="7" s="1"/>
  <c r="N3531" i="7"/>
  <c r="M3531" i="7"/>
  <c r="L3531" i="7"/>
  <c r="K3531" i="7"/>
  <c r="Q3530" i="7"/>
  <c r="R3530" i="7" s="1"/>
  <c r="O3530" i="7"/>
  <c r="P3530" i="7" s="1"/>
  <c r="N3530" i="7"/>
  <c r="M3530" i="7"/>
  <c r="L3530" i="7"/>
  <c r="K3530" i="7"/>
  <c r="Q3529" i="7"/>
  <c r="R3529" i="7" s="1"/>
  <c r="O3529" i="7"/>
  <c r="P3529" i="7" s="1"/>
  <c r="N3529" i="7"/>
  <c r="M3529" i="7"/>
  <c r="L3529" i="7"/>
  <c r="K3529" i="7"/>
  <c r="Q3528" i="7"/>
  <c r="R3528" i="7" s="1"/>
  <c r="O3528" i="7"/>
  <c r="P3528" i="7" s="1"/>
  <c r="N3528" i="7"/>
  <c r="M3528" i="7"/>
  <c r="L3528" i="7"/>
  <c r="K3528" i="7"/>
  <c r="Q3527" i="7"/>
  <c r="R3527" i="7" s="1"/>
  <c r="O3527" i="7"/>
  <c r="P3527" i="7" s="1"/>
  <c r="N3527" i="7"/>
  <c r="M3527" i="7"/>
  <c r="L3527" i="7"/>
  <c r="K3527" i="7"/>
  <c r="Q3526" i="7"/>
  <c r="R3526" i="7" s="1"/>
  <c r="O3526" i="7"/>
  <c r="P3526" i="7" s="1"/>
  <c r="N3526" i="7"/>
  <c r="M3526" i="7"/>
  <c r="L3526" i="7"/>
  <c r="K3526" i="7"/>
  <c r="Q3525" i="7"/>
  <c r="R3525" i="7" s="1"/>
  <c r="O3525" i="7"/>
  <c r="P3525" i="7" s="1"/>
  <c r="N3525" i="7"/>
  <c r="M3525" i="7"/>
  <c r="L3525" i="7"/>
  <c r="K3525" i="7"/>
  <c r="Q3524" i="7"/>
  <c r="R3524" i="7" s="1"/>
  <c r="O3524" i="7"/>
  <c r="P3524" i="7" s="1"/>
  <c r="N3524" i="7"/>
  <c r="M3524" i="7"/>
  <c r="L3524" i="7"/>
  <c r="K3524" i="7"/>
  <c r="Q3523" i="7"/>
  <c r="R3523" i="7" s="1"/>
  <c r="O3523" i="7"/>
  <c r="P3523" i="7" s="1"/>
  <c r="N3523" i="7"/>
  <c r="M3523" i="7"/>
  <c r="L3523" i="7"/>
  <c r="K3523" i="7"/>
  <c r="Q3522" i="7"/>
  <c r="R3522" i="7" s="1"/>
  <c r="O3522" i="7"/>
  <c r="P3522" i="7" s="1"/>
  <c r="N3522" i="7"/>
  <c r="M3522" i="7"/>
  <c r="L3522" i="7"/>
  <c r="K3522" i="7"/>
  <c r="Q3521" i="7"/>
  <c r="R3521" i="7" s="1"/>
  <c r="O3521" i="7"/>
  <c r="P3521" i="7" s="1"/>
  <c r="N3521" i="7"/>
  <c r="M3521" i="7"/>
  <c r="L3521" i="7"/>
  <c r="K3521" i="7"/>
  <c r="Q3520" i="7"/>
  <c r="R3520" i="7" s="1"/>
  <c r="O3520" i="7"/>
  <c r="P3520" i="7" s="1"/>
  <c r="N3520" i="7"/>
  <c r="M3520" i="7"/>
  <c r="L3520" i="7"/>
  <c r="K3520" i="7"/>
  <c r="Q3519" i="7"/>
  <c r="R3519" i="7" s="1"/>
  <c r="O3519" i="7"/>
  <c r="P3519" i="7" s="1"/>
  <c r="N3519" i="7"/>
  <c r="M3519" i="7"/>
  <c r="L3519" i="7"/>
  <c r="K3519" i="7"/>
  <c r="Q3518" i="7"/>
  <c r="R3518" i="7" s="1"/>
  <c r="O3518" i="7"/>
  <c r="P3518" i="7" s="1"/>
  <c r="N3518" i="7"/>
  <c r="M3518" i="7"/>
  <c r="L3518" i="7"/>
  <c r="K3518" i="7"/>
  <c r="Q3517" i="7"/>
  <c r="R3517" i="7" s="1"/>
  <c r="O3517" i="7"/>
  <c r="P3517" i="7" s="1"/>
  <c r="N3517" i="7"/>
  <c r="M3517" i="7"/>
  <c r="L3517" i="7"/>
  <c r="K3517" i="7"/>
  <c r="Q3516" i="7"/>
  <c r="R3516" i="7" s="1"/>
  <c r="O3516" i="7"/>
  <c r="P3516" i="7" s="1"/>
  <c r="N3516" i="7"/>
  <c r="M3516" i="7"/>
  <c r="L3516" i="7"/>
  <c r="K3516" i="7"/>
  <c r="Q3515" i="7"/>
  <c r="R3515" i="7" s="1"/>
  <c r="O3515" i="7"/>
  <c r="P3515" i="7" s="1"/>
  <c r="N3515" i="7"/>
  <c r="M3515" i="7"/>
  <c r="L3515" i="7"/>
  <c r="K3515" i="7"/>
  <c r="Q3514" i="7"/>
  <c r="R3514" i="7" s="1"/>
  <c r="O3514" i="7"/>
  <c r="P3514" i="7" s="1"/>
  <c r="N3514" i="7"/>
  <c r="M3514" i="7"/>
  <c r="L3514" i="7"/>
  <c r="K3514" i="7"/>
  <c r="Q3513" i="7"/>
  <c r="R3513" i="7" s="1"/>
  <c r="O3513" i="7"/>
  <c r="P3513" i="7" s="1"/>
  <c r="N3513" i="7"/>
  <c r="M3513" i="7"/>
  <c r="L3513" i="7"/>
  <c r="K3513" i="7"/>
  <c r="Q3512" i="7"/>
  <c r="R3512" i="7" s="1"/>
  <c r="O3512" i="7"/>
  <c r="P3512" i="7" s="1"/>
  <c r="N3512" i="7"/>
  <c r="M3512" i="7"/>
  <c r="L3512" i="7"/>
  <c r="K3512" i="7"/>
  <c r="Q3511" i="7"/>
  <c r="R3511" i="7" s="1"/>
  <c r="O3511" i="7"/>
  <c r="P3511" i="7" s="1"/>
  <c r="N3511" i="7"/>
  <c r="M3511" i="7"/>
  <c r="L3511" i="7"/>
  <c r="K3511" i="7"/>
  <c r="Q3510" i="7"/>
  <c r="R3510" i="7" s="1"/>
  <c r="O3510" i="7"/>
  <c r="P3510" i="7" s="1"/>
  <c r="N3510" i="7"/>
  <c r="M3510" i="7"/>
  <c r="L3510" i="7"/>
  <c r="K3510" i="7"/>
  <c r="Q3509" i="7"/>
  <c r="R3509" i="7" s="1"/>
  <c r="O3509" i="7"/>
  <c r="P3509" i="7" s="1"/>
  <c r="N3509" i="7"/>
  <c r="M3509" i="7"/>
  <c r="L3509" i="7"/>
  <c r="K3509" i="7"/>
  <c r="Q3508" i="7"/>
  <c r="R3508" i="7" s="1"/>
  <c r="O3508" i="7"/>
  <c r="P3508" i="7" s="1"/>
  <c r="N3508" i="7"/>
  <c r="M3508" i="7"/>
  <c r="L3508" i="7"/>
  <c r="K3508" i="7"/>
  <c r="Q3507" i="7"/>
  <c r="R3507" i="7" s="1"/>
  <c r="O3507" i="7"/>
  <c r="P3507" i="7" s="1"/>
  <c r="N3507" i="7"/>
  <c r="M3507" i="7"/>
  <c r="L3507" i="7"/>
  <c r="K3507" i="7"/>
  <c r="Q3506" i="7"/>
  <c r="R3506" i="7" s="1"/>
  <c r="O3506" i="7"/>
  <c r="P3506" i="7" s="1"/>
  <c r="N3506" i="7"/>
  <c r="M3506" i="7"/>
  <c r="L3506" i="7"/>
  <c r="K3506" i="7"/>
  <c r="Q3505" i="7"/>
  <c r="R3505" i="7" s="1"/>
  <c r="O3505" i="7"/>
  <c r="P3505" i="7" s="1"/>
  <c r="N3505" i="7"/>
  <c r="M3505" i="7"/>
  <c r="L3505" i="7"/>
  <c r="K3505" i="7"/>
  <c r="Q3504" i="7"/>
  <c r="R3504" i="7" s="1"/>
  <c r="O3504" i="7"/>
  <c r="P3504" i="7" s="1"/>
  <c r="N3504" i="7"/>
  <c r="M3504" i="7"/>
  <c r="L3504" i="7"/>
  <c r="K3504" i="7"/>
  <c r="Q3503" i="7"/>
  <c r="R3503" i="7" s="1"/>
  <c r="O3503" i="7"/>
  <c r="P3503" i="7" s="1"/>
  <c r="N3503" i="7"/>
  <c r="M3503" i="7"/>
  <c r="L3503" i="7"/>
  <c r="K3503" i="7"/>
  <c r="Q3502" i="7"/>
  <c r="R3502" i="7" s="1"/>
  <c r="O3502" i="7"/>
  <c r="P3502" i="7" s="1"/>
  <c r="N3502" i="7"/>
  <c r="M3502" i="7"/>
  <c r="L3502" i="7"/>
  <c r="K3502" i="7"/>
  <c r="Q3501" i="7"/>
  <c r="R3501" i="7" s="1"/>
  <c r="O3501" i="7"/>
  <c r="P3501" i="7" s="1"/>
  <c r="N3501" i="7"/>
  <c r="M3501" i="7"/>
  <c r="L3501" i="7"/>
  <c r="K3501" i="7"/>
  <c r="Q3500" i="7"/>
  <c r="R3500" i="7" s="1"/>
  <c r="O3500" i="7"/>
  <c r="P3500" i="7" s="1"/>
  <c r="N3500" i="7"/>
  <c r="M3500" i="7"/>
  <c r="L3500" i="7"/>
  <c r="K3500" i="7"/>
  <c r="Q3499" i="7"/>
  <c r="R3499" i="7" s="1"/>
  <c r="O3499" i="7"/>
  <c r="P3499" i="7" s="1"/>
  <c r="N3499" i="7"/>
  <c r="M3499" i="7"/>
  <c r="L3499" i="7"/>
  <c r="K3499" i="7"/>
  <c r="Q3498" i="7"/>
  <c r="R3498" i="7" s="1"/>
  <c r="O3498" i="7"/>
  <c r="P3498" i="7" s="1"/>
  <c r="N3498" i="7"/>
  <c r="M3498" i="7"/>
  <c r="L3498" i="7"/>
  <c r="K3498" i="7"/>
  <c r="Q3497" i="7"/>
  <c r="R3497" i="7" s="1"/>
  <c r="O3497" i="7"/>
  <c r="P3497" i="7" s="1"/>
  <c r="N3497" i="7"/>
  <c r="M3497" i="7"/>
  <c r="L3497" i="7"/>
  <c r="K3497" i="7"/>
  <c r="Q3496" i="7"/>
  <c r="R3496" i="7" s="1"/>
  <c r="O3496" i="7"/>
  <c r="P3496" i="7" s="1"/>
  <c r="N3496" i="7"/>
  <c r="M3496" i="7"/>
  <c r="L3496" i="7"/>
  <c r="K3496" i="7"/>
  <c r="Q3495" i="7"/>
  <c r="R3495" i="7" s="1"/>
  <c r="O3495" i="7"/>
  <c r="P3495" i="7" s="1"/>
  <c r="N3495" i="7"/>
  <c r="M3495" i="7"/>
  <c r="L3495" i="7"/>
  <c r="K3495" i="7"/>
  <c r="Q3494" i="7"/>
  <c r="R3494" i="7" s="1"/>
  <c r="O3494" i="7"/>
  <c r="P3494" i="7" s="1"/>
  <c r="N3494" i="7"/>
  <c r="M3494" i="7"/>
  <c r="L3494" i="7"/>
  <c r="K3494" i="7"/>
  <c r="Q3493" i="7"/>
  <c r="R3493" i="7" s="1"/>
  <c r="O3493" i="7"/>
  <c r="P3493" i="7" s="1"/>
  <c r="N3493" i="7"/>
  <c r="M3493" i="7"/>
  <c r="L3493" i="7"/>
  <c r="K3493" i="7"/>
  <c r="Q3492" i="7"/>
  <c r="R3492" i="7" s="1"/>
  <c r="O3492" i="7"/>
  <c r="P3492" i="7" s="1"/>
  <c r="N3492" i="7"/>
  <c r="M3492" i="7"/>
  <c r="L3492" i="7"/>
  <c r="K3492" i="7"/>
  <c r="Q3491" i="7"/>
  <c r="R3491" i="7" s="1"/>
  <c r="O3491" i="7"/>
  <c r="P3491" i="7" s="1"/>
  <c r="N3491" i="7"/>
  <c r="M3491" i="7"/>
  <c r="L3491" i="7"/>
  <c r="K3491" i="7"/>
  <c r="Q3490" i="7"/>
  <c r="R3490" i="7" s="1"/>
  <c r="O3490" i="7"/>
  <c r="P3490" i="7" s="1"/>
  <c r="N3490" i="7"/>
  <c r="M3490" i="7"/>
  <c r="L3490" i="7"/>
  <c r="K3490" i="7"/>
  <c r="Q3489" i="7"/>
  <c r="R3489" i="7" s="1"/>
  <c r="O3489" i="7"/>
  <c r="P3489" i="7" s="1"/>
  <c r="N3489" i="7"/>
  <c r="M3489" i="7"/>
  <c r="L3489" i="7"/>
  <c r="K3489" i="7"/>
  <c r="Q3488" i="7"/>
  <c r="R3488" i="7" s="1"/>
  <c r="O3488" i="7"/>
  <c r="P3488" i="7" s="1"/>
  <c r="N3488" i="7"/>
  <c r="M3488" i="7"/>
  <c r="L3488" i="7"/>
  <c r="K3488" i="7"/>
  <c r="Q3487" i="7"/>
  <c r="R3487" i="7" s="1"/>
  <c r="O3487" i="7"/>
  <c r="P3487" i="7" s="1"/>
  <c r="N3487" i="7"/>
  <c r="M3487" i="7"/>
  <c r="L3487" i="7"/>
  <c r="K3487" i="7"/>
  <c r="Q3486" i="7"/>
  <c r="R3486" i="7" s="1"/>
  <c r="O3486" i="7"/>
  <c r="P3486" i="7" s="1"/>
  <c r="N3486" i="7"/>
  <c r="M3486" i="7"/>
  <c r="L3486" i="7"/>
  <c r="K3486" i="7"/>
  <c r="Q3485" i="7"/>
  <c r="R3485" i="7" s="1"/>
  <c r="O3485" i="7"/>
  <c r="P3485" i="7" s="1"/>
  <c r="N3485" i="7"/>
  <c r="M3485" i="7"/>
  <c r="L3485" i="7"/>
  <c r="K3485" i="7"/>
  <c r="Q3484" i="7"/>
  <c r="R3484" i="7" s="1"/>
  <c r="O3484" i="7"/>
  <c r="P3484" i="7" s="1"/>
  <c r="N3484" i="7"/>
  <c r="M3484" i="7"/>
  <c r="L3484" i="7"/>
  <c r="K3484" i="7"/>
  <c r="Q3483" i="7"/>
  <c r="R3483" i="7" s="1"/>
  <c r="O3483" i="7"/>
  <c r="P3483" i="7" s="1"/>
  <c r="N3483" i="7"/>
  <c r="M3483" i="7"/>
  <c r="L3483" i="7"/>
  <c r="K3483" i="7"/>
  <c r="Q3482" i="7"/>
  <c r="R3482" i="7" s="1"/>
  <c r="O3482" i="7"/>
  <c r="P3482" i="7" s="1"/>
  <c r="N3482" i="7"/>
  <c r="M3482" i="7"/>
  <c r="L3482" i="7"/>
  <c r="K3482" i="7"/>
  <c r="Q3481" i="7"/>
  <c r="R3481" i="7" s="1"/>
  <c r="O3481" i="7"/>
  <c r="P3481" i="7" s="1"/>
  <c r="N3481" i="7"/>
  <c r="M3481" i="7"/>
  <c r="L3481" i="7"/>
  <c r="K3481" i="7"/>
  <c r="Q3480" i="7"/>
  <c r="R3480" i="7" s="1"/>
  <c r="O3480" i="7"/>
  <c r="P3480" i="7" s="1"/>
  <c r="N3480" i="7"/>
  <c r="M3480" i="7"/>
  <c r="L3480" i="7"/>
  <c r="K3480" i="7"/>
  <c r="Q3479" i="7"/>
  <c r="R3479" i="7" s="1"/>
  <c r="O3479" i="7"/>
  <c r="P3479" i="7" s="1"/>
  <c r="N3479" i="7"/>
  <c r="M3479" i="7"/>
  <c r="L3479" i="7"/>
  <c r="K3479" i="7"/>
  <c r="Q3478" i="7"/>
  <c r="R3478" i="7" s="1"/>
  <c r="O3478" i="7"/>
  <c r="P3478" i="7" s="1"/>
  <c r="N3478" i="7"/>
  <c r="M3478" i="7"/>
  <c r="L3478" i="7"/>
  <c r="K3478" i="7"/>
  <c r="Q3477" i="7"/>
  <c r="R3477" i="7" s="1"/>
  <c r="O3477" i="7"/>
  <c r="P3477" i="7" s="1"/>
  <c r="N3477" i="7"/>
  <c r="M3477" i="7"/>
  <c r="L3477" i="7"/>
  <c r="K3477" i="7"/>
  <c r="Q3476" i="7"/>
  <c r="R3476" i="7" s="1"/>
  <c r="O3476" i="7"/>
  <c r="P3476" i="7" s="1"/>
  <c r="N3476" i="7"/>
  <c r="M3476" i="7"/>
  <c r="L3476" i="7"/>
  <c r="K3476" i="7"/>
  <c r="Q3475" i="7"/>
  <c r="R3475" i="7" s="1"/>
  <c r="O3475" i="7"/>
  <c r="P3475" i="7" s="1"/>
  <c r="N3475" i="7"/>
  <c r="M3475" i="7"/>
  <c r="L3475" i="7"/>
  <c r="K3475" i="7"/>
  <c r="Q3474" i="7"/>
  <c r="R3474" i="7" s="1"/>
  <c r="O3474" i="7"/>
  <c r="P3474" i="7" s="1"/>
  <c r="N3474" i="7"/>
  <c r="M3474" i="7"/>
  <c r="L3474" i="7"/>
  <c r="K3474" i="7"/>
  <c r="Q3473" i="7"/>
  <c r="R3473" i="7" s="1"/>
  <c r="O3473" i="7"/>
  <c r="P3473" i="7" s="1"/>
  <c r="N3473" i="7"/>
  <c r="M3473" i="7"/>
  <c r="L3473" i="7"/>
  <c r="K3473" i="7"/>
  <c r="Q3472" i="7"/>
  <c r="R3472" i="7" s="1"/>
  <c r="O3472" i="7"/>
  <c r="P3472" i="7" s="1"/>
  <c r="N3472" i="7"/>
  <c r="M3472" i="7"/>
  <c r="L3472" i="7"/>
  <c r="K3472" i="7"/>
  <c r="Q3471" i="7"/>
  <c r="R3471" i="7" s="1"/>
  <c r="O3471" i="7"/>
  <c r="P3471" i="7" s="1"/>
  <c r="N3471" i="7"/>
  <c r="M3471" i="7"/>
  <c r="L3471" i="7"/>
  <c r="K3471" i="7"/>
  <c r="Q3470" i="7"/>
  <c r="R3470" i="7" s="1"/>
  <c r="O3470" i="7"/>
  <c r="P3470" i="7" s="1"/>
  <c r="N3470" i="7"/>
  <c r="M3470" i="7"/>
  <c r="L3470" i="7"/>
  <c r="K3470" i="7"/>
  <c r="Q3469" i="7"/>
  <c r="R3469" i="7" s="1"/>
  <c r="O3469" i="7"/>
  <c r="P3469" i="7" s="1"/>
  <c r="N3469" i="7"/>
  <c r="M3469" i="7"/>
  <c r="L3469" i="7"/>
  <c r="K3469" i="7"/>
  <c r="Q3468" i="7"/>
  <c r="R3468" i="7" s="1"/>
  <c r="O3468" i="7"/>
  <c r="P3468" i="7" s="1"/>
  <c r="N3468" i="7"/>
  <c r="M3468" i="7"/>
  <c r="L3468" i="7"/>
  <c r="K3468" i="7"/>
  <c r="Q3467" i="7"/>
  <c r="R3467" i="7" s="1"/>
  <c r="O3467" i="7"/>
  <c r="P3467" i="7" s="1"/>
  <c r="N3467" i="7"/>
  <c r="M3467" i="7"/>
  <c r="L3467" i="7"/>
  <c r="K3467" i="7"/>
  <c r="Q3466" i="7"/>
  <c r="R3466" i="7" s="1"/>
  <c r="O3466" i="7"/>
  <c r="P3466" i="7" s="1"/>
  <c r="N3466" i="7"/>
  <c r="M3466" i="7"/>
  <c r="L3466" i="7"/>
  <c r="K3466" i="7"/>
  <c r="Q3465" i="7"/>
  <c r="R3465" i="7" s="1"/>
  <c r="O3465" i="7"/>
  <c r="P3465" i="7" s="1"/>
  <c r="N3465" i="7"/>
  <c r="M3465" i="7"/>
  <c r="L3465" i="7"/>
  <c r="K3465" i="7"/>
  <c r="Q3464" i="7"/>
  <c r="R3464" i="7" s="1"/>
  <c r="O3464" i="7"/>
  <c r="P3464" i="7" s="1"/>
  <c r="N3464" i="7"/>
  <c r="M3464" i="7"/>
  <c r="L3464" i="7"/>
  <c r="K3464" i="7"/>
  <c r="Q3463" i="7"/>
  <c r="R3463" i="7" s="1"/>
  <c r="O3463" i="7"/>
  <c r="P3463" i="7" s="1"/>
  <c r="N3463" i="7"/>
  <c r="M3463" i="7"/>
  <c r="L3463" i="7"/>
  <c r="K3463" i="7"/>
  <c r="Q3462" i="7"/>
  <c r="R3462" i="7" s="1"/>
  <c r="O3462" i="7"/>
  <c r="P3462" i="7" s="1"/>
  <c r="N3462" i="7"/>
  <c r="M3462" i="7"/>
  <c r="L3462" i="7"/>
  <c r="K3462" i="7"/>
  <c r="Q3461" i="7"/>
  <c r="R3461" i="7" s="1"/>
  <c r="O3461" i="7"/>
  <c r="P3461" i="7" s="1"/>
  <c r="N3461" i="7"/>
  <c r="M3461" i="7"/>
  <c r="L3461" i="7"/>
  <c r="K3461" i="7"/>
  <c r="Q3460" i="7"/>
  <c r="R3460" i="7" s="1"/>
  <c r="O3460" i="7"/>
  <c r="P3460" i="7" s="1"/>
  <c r="N3460" i="7"/>
  <c r="M3460" i="7"/>
  <c r="L3460" i="7"/>
  <c r="K3460" i="7"/>
  <c r="Q3459" i="7"/>
  <c r="R3459" i="7" s="1"/>
  <c r="O3459" i="7"/>
  <c r="P3459" i="7" s="1"/>
  <c r="N3459" i="7"/>
  <c r="M3459" i="7"/>
  <c r="L3459" i="7"/>
  <c r="K3459" i="7"/>
  <c r="Q3458" i="7"/>
  <c r="R3458" i="7" s="1"/>
  <c r="O3458" i="7"/>
  <c r="P3458" i="7" s="1"/>
  <c r="N3458" i="7"/>
  <c r="M3458" i="7"/>
  <c r="L3458" i="7"/>
  <c r="K3458" i="7"/>
  <c r="Q3457" i="7"/>
  <c r="R3457" i="7" s="1"/>
  <c r="O3457" i="7"/>
  <c r="P3457" i="7" s="1"/>
  <c r="N3457" i="7"/>
  <c r="M3457" i="7"/>
  <c r="L3457" i="7"/>
  <c r="K3457" i="7"/>
  <c r="Q3456" i="7"/>
  <c r="R3456" i="7" s="1"/>
  <c r="O3456" i="7"/>
  <c r="P3456" i="7" s="1"/>
  <c r="N3456" i="7"/>
  <c r="M3456" i="7"/>
  <c r="L3456" i="7"/>
  <c r="K3456" i="7"/>
  <c r="Q3455" i="7"/>
  <c r="R3455" i="7" s="1"/>
  <c r="O3455" i="7"/>
  <c r="P3455" i="7" s="1"/>
  <c r="N3455" i="7"/>
  <c r="M3455" i="7"/>
  <c r="L3455" i="7"/>
  <c r="K3455" i="7"/>
  <c r="Q3454" i="7"/>
  <c r="R3454" i="7" s="1"/>
  <c r="O3454" i="7"/>
  <c r="P3454" i="7" s="1"/>
  <c r="N3454" i="7"/>
  <c r="M3454" i="7"/>
  <c r="L3454" i="7"/>
  <c r="K3454" i="7"/>
  <c r="Q3453" i="7"/>
  <c r="R3453" i="7" s="1"/>
  <c r="O3453" i="7"/>
  <c r="P3453" i="7" s="1"/>
  <c r="N3453" i="7"/>
  <c r="M3453" i="7"/>
  <c r="L3453" i="7"/>
  <c r="K3453" i="7"/>
  <c r="Q3452" i="7"/>
  <c r="R3452" i="7" s="1"/>
  <c r="O3452" i="7"/>
  <c r="P3452" i="7" s="1"/>
  <c r="N3452" i="7"/>
  <c r="M3452" i="7"/>
  <c r="L3452" i="7"/>
  <c r="K3452" i="7"/>
  <c r="Q3451" i="7"/>
  <c r="R3451" i="7" s="1"/>
  <c r="O3451" i="7"/>
  <c r="P3451" i="7" s="1"/>
  <c r="N3451" i="7"/>
  <c r="M3451" i="7"/>
  <c r="L3451" i="7"/>
  <c r="K3451" i="7"/>
  <c r="Q3450" i="7"/>
  <c r="R3450" i="7" s="1"/>
  <c r="O3450" i="7"/>
  <c r="P3450" i="7" s="1"/>
  <c r="N3450" i="7"/>
  <c r="M3450" i="7"/>
  <c r="L3450" i="7"/>
  <c r="K3450" i="7"/>
  <c r="Q3449" i="7"/>
  <c r="R3449" i="7" s="1"/>
  <c r="O3449" i="7"/>
  <c r="P3449" i="7" s="1"/>
  <c r="N3449" i="7"/>
  <c r="M3449" i="7"/>
  <c r="L3449" i="7"/>
  <c r="K3449" i="7"/>
  <c r="Q3448" i="7"/>
  <c r="R3448" i="7" s="1"/>
  <c r="O3448" i="7"/>
  <c r="P3448" i="7" s="1"/>
  <c r="N3448" i="7"/>
  <c r="M3448" i="7"/>
  <c r="L3448" i="7"/>
  <c r="K3448" i="7"/>
  <c r="Q3447" i="7"/>
  <c r="R3447" i="7" s="1"/>
  <c r="O3447" i="7"/>
  <c r="P3447" i="7" s="1"/>
  <c r="N3447" i="7"/>
  <c r="M3447" i="7"/>
  <c r="L3447" i="7"/>
  <c r="K3447" i="7"/>
  <c r="Q3446" i="7"/>
  <c r="R3446" i="7" s="1"/>
  <c r="O3446" i="7"/>
  <c r="P3446" i="7" s="1"/>
  <c r="N3446" i="7"/>
  <c r="M3446" i="7"/>
  <c r="L3446" i="7"/>
  <c r="K3446" i="7"/>
  <c r="Q3445" i="7"/>
  <c r="R3445" i="7" s="1"/>
  <c r="O3445" i="7"/>
  <c r="P3445" i="7" s="1"/>
  <c r="N3445" i="7"/>
  <c r="M3445" i="7"/>
  <c r="L3445" i="7"/>
  <c r="K3445" i="7"/>
  <c r="Q3444" i="7"/>
  <c r="R3444" i="7" s="1"/>
  <c r="O3444" i="7"/>
  <c r="P3444" i="7" s="1"/>
  <c r="N3444" i="7"/>
  <c r="M3444" i="7"/>
  <c r="L3444" i="7"/>
  <c r="K3444" i="7"/>
  <c r="Q3443" i="7"/>
  <c r="R3443" i="7" s="1"/>
  <c r="O3443" i="7"/>
  <c r="P3443" i="7" s="1"/>
  <c r="N3443" i="7"/>
  <c r="M3443" i="7"/>
  <c r="L3443" i="7"/>
  <c r="K3443" i="7"/>
  <c r="Q3442" i="7"/>
  <c r="R3442" i="7" s="1"/>
  <c r="O3442" i="7"/>
  <c r="P3442" i="7" s="1"/>
  <c r="N3442" i="7"/>
  <c r="M3442" i="7"/>
  <c r="L3442" i="7"/>
  <c r="K3442" i="7"/>
  <c r="Q3441" i="7"/>
  <c r="R3441" i="7" s="1"/>
  <c r="O3441" i="7"/>
  <c r="P3441" i="7" s="1"/>
  <c r="N3441" i="7"/>
  <c r="M3441" i="7"/>
  <c r="L3441" i="7"/>
  <c r="K3441" i="7"/>
  <c r="Q3440" i="7"/>
  <c r="R3440" i="7" s="1"/>
  <c r="O3440" i="7"/>
  <c r="P3440" i="7" s="1"/>
  <c r="N3440" i="7"/>
  <c r="M3440" i="7"/>
  <c r="L3440" i="7"/>
  <c r="K3440" i="7"/>
  <c r="Q3439" i="7"/>
  <c r="R3439" i="7" s="1"/>
  <c r="O3439" i="7"/>
  <c r="P3439" i="7" s="1"/>
  <c r="N3439" i="7"/>
  <c r="M3439" i="7"/>
  <c r="L3439" i="7"/>
  <c r="K3439" i="7"/>
  <c r="Q3438" i="7"/>
  <c r="R3438" i="7" s="1"/>
  <c r="O3438" i="7"/>
  <c r="P3438" i="7" s="1"/>
  <c r="N3438" i="7"/>
  <c r="M3438" i="7"/>
  <c r="L3438" i="7"/>
  <c r="K3438" i="7"/>
  <c r="Q3437" i="7"/>
  <c r="R3437" i="7" s="1"/>
  <c r="O3437" i="7"/>
  <c r="P3437" i="7" s="1"/>
  <c r="N3437" i="7"/>
  <c r="M3437" i="7"/>
  <c r="L3437" i="7"/>
  <c r="K3437" i="7"/>
  <c r="Q3436" i="7"/>
  <c r="R3436" i="7" s="1"/>
  <c r="O3436" i="7"/>
  <c r="P3436" i="7" s="1"/>
  <c r="N3436" i="7"/>
  <c r="M3436" i="7"/>
  <c r="L3436" i="7"/>
  <c r="K3436" i="7"/>
  <c r="Q3435" i="7"/>
  <c r="R3435" i="7" s="1"/>
  <c r="O3435" i="7"/>
  <c r="P3435" i="7" s="1"/>
  <c r="N3435" i="7"/>
  <c r="M3435" i="7"/>
  <c r="L3435" i="7"/>
  <c r="K3435" i="7"/>
  <c r="Q3434" i="7"/>
  <c r="R3434" i="7" s="1"/>
  <c r="O3434" i="7"/>
  <c r="P3434" i="7" s="1"/>
  <c r="N3434" i="7"/>
  <c r="M3434" i="7"/>
  <c r="L3434" i="7"/>
  <c r="K3434" i="7"/>
  <c r="Q3433" i="7"/>
  <c r="R3433" i="7" s="1"/>
  <c r="O3433" i="7"/>
  <c r="P3433" i="7" s="1"/>
  <c r="N3433" i="7"/>
  <c r="M3433" i="7"/>
  <c r="L3433" i="7"/>
  <c r="K3433" i="7"/>
  <c r="Q3432" i="7"/>
  <c r="R3432" i="7" s="1"/>
  <c r="O3432" i="7"/>
  <c r="P3432" i="7" s="1"/>
  <c r="N3432" i="7"/>
  <c r="M3432" i="7"/>
  <c r="L3432" i="7"/>
  <c r="K3432" i="7"/>
  <c r="Q3431" i="7"/>
  <c r="R3431" i="7" s="1"/>
  <c r="O3431" i="7"/>
  <c r="P3431" i="7" s="1"/>
  <c r="N3431" i="7"/>
  <c r="M3431" i="7"/>
  <c r="L3431" i="7"/>
  <c r="K3431" i="7"/>
  <c r="Q3430" i="7"/>
  <c r="R3430" i="7" s="1"/>
  <c r="O3430" i="7"/>
  <c r="P3430" i="7" s="1"/>
  <c r="N3430" i="7"/>
  <c r="M3430" i="7"/>
  <c r="L3430" i="7"/>
  <c r="K3430" i="7"/>
  <c r="Q3429" i="7"/>
  <c r="R3429" i="7" s="1"/>
  <c r="O3429" i="7"/>
  <c r="P3429" i="7" s="1"/>
  <c r="N3429" i="7"/>
  <c r="M3429" i="7"/>
  <c r="L3429" i="7"/>
  <c r="K3429" i="7"/>
  <c r="Q3428" i="7"/>
  <c r="R3428" i="7" s="1"/>
  <c r="O3428" i="7"/>
  <c r="P3428" i="7" s="1"/>
  <c r="N3428" i="7"/>
  <c r="M3428" i="7"/>
  <c r="L3428" i="7"/>
  <c r="K3428" i="7"/>
  <c r="Q3427" i="7"/>
  <c r="R3427" i="7" s="1"/>
  <c r="O3427" i="7"/>
  <c r="P3427" i="7" s="1"/>
  <c r="N3427" i="7"/>
  <c r="M3427" i="7"/>
  <c r="L3427" i="7"/>
  <c r="K3427" i="7"/>
  <c r="Q3426" i="7"/>
  <c r="R3426" i="7" s="1"/>
  <c r="O3426" i="7"/>
  <c r="P3426" i="7" s="1"/>
  <c r="N3426" i="7"/>
  <c r="M3426" i="7"/>
  <c r="L3426" i="7"/>
  <c r="K3426" i="7"/>
  <c r="Q3425" i="7"/>
  <c r="R3425" i="7" s="1"/>
  <c r="O3425" i="7"/>
  <c r="P3425" i="7" s="1"/>
  <c r="N3425" i="7"/>
  <c r="M3425" i="7"/>
  <c r="L3425" i="7"/>
  <c r="K3425" i="7"/>
  <c r="Q3424" i="7"/>
  <c r="R3424" i="7" s="1"/>
  <c r="O3424" i="7"/>
  <c r="P3424" i="7" s="1"/>
  <c r="N3424" i="7"/>
  <c r="M3424" i="7"/>
  <c r="L3424" i="7"/>
  <c r="K3424" i="7"/>
  <c r="Q3423" i="7"/>
  <c r="R3423" i="7" s="1"/>
  <c r="O3423" i="7"/>
  <c r="P3423" i="7" s="1"/>
  <c r="N3423" i="7"/>
  <c r="M3423" i="7"/>
  <c r="L3423" i="7"/>
  <c r="K3423" i="7"/>
  <c r="Q3422" i="7"/>
  <c r="R3422" i="7" s="1"/>
  <c r="O3422" i="7"/>
  <c r="P3422" i="7" s="1"/>
  <c r="N3422" i="7"/>
  <c r="M3422" i="7"/>
  <c r="L3422" i="7"/>
  <c r="K3422" i="7"/>
  <c r="Q3421" i="7"/>
  <c r="R3421" i="7" s="1"/>
  <c r="O3421" i="7"/>
  <c r="P3421" i="7" s="1"/>
  <c r="N3421" i="7"/>
  <c r="M3421" i="7"/>
  <c r="L3421" i="7"/>
  <c r="K3421" i="7"/>
  <c r="Q3420" i="7"/>
  <c r="R3420" i="7" s="1"/>
  <c r="O3420" i="7"/>
  <c r="P3420" i="7" s="1"/>
  <c r="N3420" i="7"/>
  <c r="M3420" i="7"/>
  <c r="L3420" i="7"/>
  <c r="K3420" i="7"/>
  <c r="Q3419" i="7"/>
  <c r="R3419" i="7" s="1"/>
  <c r="O3419" i="7"/>
  <c r="P3419" i="7" s="1"/>
  <c r="N3419" i="7"/>
  <c r="M3419" i="7"/>
  <c r="L3419" i="7"/>
  <c r="K3419" i="7"/>
  <c r="Q3418" i="7"/>
  <c r="R3418" i="7" s="1"/>
  <c r="O3418" i="7"/>
  <c r="P3418" i="7" s="1"/>
  <c r="N3418" i="7"/>
  <c r="M3418" i="7"/>
  <c r="L3418" i="7"/>
  <c r="K3418" i="7"/>
  <c r="Q3417" i="7"/>
  <c r="R3417" i="7" s="1"/>
  <c r="O3417" i="7"/>
  <c r="P3417" i="7" s="1"/>
  <c r="N3417" i="7"/>
  <c r="M3417" i="7"/>
  <c r="L3417" i="7"/>
  <c r="K3417" i="7"/>
  <c r="Q3416" i="7"/>
  <c r="R3416" i="7" s="1"/>
  <c r="O3416" i="7"/>
  <c r="P3416" i="7" s="1"/>
  <c r="N3416" i="7"/>
  <c r="M3416" i="7"/>
  <c r="L3416" i="7"/>
  <c r="K3416" i="7"/>
  <c r="Q3415" i="7"/>
  <c r="R3415" i="7" s="1"/>
  <c r="O3415" i="7"/>
  <c r="P3415" i="7" s="1"/>
  <c r="N3415" i="7"/>
  <c r="M3415" i="7"/>
  <c r="L3415" i="7"/>
  <c r="K3415" i="7"/>
  <c r="Q3414" i="7"/>
  <c r="R3414" i="7" s="1"/>
  <c r="O3414" i="7"/>
  <c r="P3414" i="7" s="1"/>
  <c r="N3414" i="7"/>
  <c r="M3414" i="7"/>
  <c r="L3414" i="7"/>
  <c r="K3414" i="7"/>
  <c r="Q3413" i="7"/>
  <c r="R3413" i="7" s="1"/>
  <c r="O3413" i="7"/>
  <c r="P3413" i="7" s="1"/>
  <c r="N3413" i="7"/>
  <c r="M3413" i="7"/>
  <c r="L3413" i="7"/>
  <c r="K3413" i="7"/>
  <c r="K3412" i="7"/>
  <c r="L3412" i="7" s="1"/>
  <c r="S3411" i="7"/>
  <c r="T3411" i="7" s="1"/>
  <c r="R3411" i="7"/>
  <c r="O3411" i="7"/>
  <c r="P3411" i="7" s="1"/>
  <c r="M3411" i="7"/>
  <c r="N3411" i="7" s="1"/>
  <c r="L3411" i="7"/>
  <c r="K3411" i="7"/>
  <c r="S3410" i="7"/>
  <c r="T3410" i="7" s="1"/>
  <c r="R3410" i="7"/>
  <c r="P3410" i="7"/>
  <c r="O3410" i="7"/>
  <c r="M3410" i="7"/>
  <c r="N3410" i="7" s="1"/>
  <c r="K3410" i="7"/>
  <c r="L3410" i="7" s="1"/>
  <c r="T3409" i="7"/>
  <c r="S3409" i="7"/>
  <c r="R3409" i="7"/>
  <c r="O3409" i="7"/>
  <c r="P3409" i="7" s="1"/>
  <c r="N3409" i="7"/>
  <c r="M3409" i="7"/>
  <c r="L3409" i="7"/>
  <c r="K3409" i="7"/>
  <c r="S3408" i="7"/>
  <c r="T3408" i="7" s="1"/>
  <c r="R3408" i="7"/>
  <c r="O3408" i="7"/>
  <c r="P3408" i="7" s="1"/>
  <c r="M3408" i="7"/>
  <c r="N3408" i="7" s="1"/>
  <c r="L3408" i="7"/>
  <c r="K3408" i="7"/>
  <c r="T3407" i="7"/>
  <c r="S3407" i="7"/>
  <c r="R3407" i="7"/>
  <c r="P3407" i="7"/>
  <c r="O3407" i="7"/>
  <c r="N3407" i="7"/>
  <c r="M3407" i="7"/>
  <c r="K3407" i="7"/>
  <c r="L3407" i="7" s="1"/>
  <c r="S3406" i="7"/>
  <c r="T3406" i="7" s="1"/>
  <c r="R3406" i="7"/>
  <c r="O3406" i="7"/>
  <c r="P3406" i="7" s="1"/>
  <c r="N3406" i="7"/>
  <c r="M3406" i="7"/>
  <c r="L3406" i="7"/>
  <c r="K3406" i="7"/>
  <c r="S3405" i="7"/>
  <c r="T3405" i="7" s="1"/>
  <c r="R3405" i="7"/>
  <c r="P3405" i="7"/>
  <c r="O3405" i="7"/>
  <c r="M3405" i="7"/>
  <c r="N3405" i="7" s="1"/>
  <c r="K3405" i="7"/>
  <c r="L3405" i="7" s="1"/>
  <c r="T3404" i="7"/>
  <c r="S3404" i="7"/>
  <c r="R3404" i="7"/>
  <c r="P3404" i="7"/>
  <c r="O3404" i="7"/>
  <c r="N3404" i="7"/>
  <c r="M3404" i="7"/>
  <c r="K3404" i="7"/>
  <c r="L3404" i="7" s="1"/>
  <c r="S3403" i="7"/>
  <c r="T3403" i="7" s="1"/>
  <c r="R3403" i="7"/>
  <c r="O3403" i="7"/>
  <c r="P3403" i="7" s="1"/>
  <c r="M3403" i="7"/>
  <c r="N3403" i="7" s="1"/>
  <c r="L3403" i="7"/>
  <c r="K3403" i="7"/>
  <c r="S3402" i="7"/>
  <c r="T3402" i="7" s="1"/>
  <c r="R3402" i="7"/>
  <c r="P3402" i="7"/>
  <c r="O3402" i="7"/>
  <c r="M3402" i="7"/>
  <c r="N3402" i="7" s="1"/>
  <c r="K3402" i="7"/>
  <c r="L3402" i="7" s="1"/>
  <c r="T3401" i="7"/>
  <c r="S3401" i="7"/>
  <c r="R3401" i="7"/>
  <c r="O3401" i="7"/>
  <c r="P3401" i="7" s="1"/>
  <c r="N3401" i="7"/>
  <c r="M3401" i="7"/>
  <c r="L3401" i="7"/>
  <c r="K3401" i="7"/>
  <c r="S3400" i="7"/>
  <c r="T3400" i="7" s="1"/>
  <c r="R3400" i="7"/>
  <c r="O3400" i="7"/>
  <c r="P3400" i="7" s="1"/>
  <c r="M3400" i="7"/>
  <c r="N3400" i="7" s="1"/>
  <c r="L3400" i="7"/>
  <c r="K3400" i="7"/>
  <c r="T3399" i="7"/>
  <c r="S3399" i="7"/>
  <c r="R3399" i="7"/>
  <c r="P3399" i="7"/>
  <c r="O3399" i="7"/>
  <c r="N3399" i="7"/>
  <c r="M3399" i="7"/>
  <c r="K3399" i="7"/>
  <c r="L3399" i="7" s="1"/>
  <c r="S3398" i="7"/>
  <c r="T3398" i="7" s="1"/>
  <c r="R3398" i="7"/>
  <c r="O3398" i="7"/>
  <c r="P3398" i="7" s="1"/>
  <c r="N3398" i="7"/>
  <c r="M3398" i="7"/>
  <c r="L3398" i="7"/>
  <c r="K3398" i="7"/>
  <c r="S3397" i="7"/>
  <c r="T3397" i="7" s="1"/>
  <c r="R3397" i="7"/>
  <c r="P3397" i="7"/>
  <c r="O3397" i="7"/>
  <c r="M3397" i="7"/>
  <c r="N3397" i="7" s="1"/>
  <c r="K3397" i="7"/>
  <c r="L3397" i="7" s="1"/>
  <c r="T3396" i="7"/>
  <c r="S3396" i="7"/>
  <c r="R3396" i="7"/>
  <c r="P3396" i="7"/>
  <c r="O3396" i="7"/>
  <c r="N3396" i="7"/>
  <c r="M3396" i="7"/>
  <c r="K3396" i="7"/>
  <c r="L3396" i="7" s="1"/>
  <c r="S3395" i="7"/>
  <c r="T3395" i="7" s="1"/>
  <c r="R3395" i="7"/>
  <c r="O3395" i="7"/>
  <c r="P3395" i="7" s="1"/>
  <c r="M3395" i="7"/>
  <c r="N3395" i="7" s="1"/>
  <c r="L3395" i="7"/>
  <c r="K3395" i="7"/>
  <c r="S3394" i="7"/>
  <c r="T3394" i="7" s="1"/>
  <c r="R3394" i="7"/>
  <c r="P3394" i="7"/>
  <c r="O3394" i="7"/>
  <c r="M3394" i="7"/>
  <c r="N3394" i="7" s="1"/>
  <c r="K3394" i="7"/>
  <c r="L3394" i="7" s="1"/>
  <c r="T3393" i="7"/>
  <c r="S3393" i="7"/>
  <c r="R3393" i="7"/>
  <c r="O3393" i="7"/>
  <c r="P3393" i="7" s="1"/>
  <c r="N3393" i="7"/>
  <c r="M3393" i="7"/>
  <c r="L3393" i="7"/>
  <c r="K3393" i="7"/>
  <c r="S3392" i="7"/>
  <c r="T3392" i="7" s="1"/>
  <c r="R3392" i="7"/>
  <c r="O3392" i="7"/>
  <c r="P3392" i="7" s="1"/>
  <c r="M3392" i="7"/>
  <c r="N3392" i="7" s="1"/>
  <c r="L3392" i="7"/>
  <c r="K3392" i="7"/>
  <c r="T3391" i="7"/>
  <c r="S3391" i="7"/>
  <c r="R3391" i="7"/>
  <c r="P3391" i="7"/>
  <c r="O3391" i="7"/>
  <c r="N3391" i="7"/>
  <c r="M3391" i="7"/>
  <c r="K3391" i="7"/>
  <c r="L3391" i="7" s="1"/>
  <c r="Q3390" i="7"/>
  <c r="R3390" i="7" s="1"/>
  <c r="P3390" i="7"/>
  <c r="O3390" i="7"/>
  <c r="N3390" i="7"/>
  <c r="M3390" i="7"/>
  <c r="K3390" i="7"/>
  <c r="L3390" i="7" s="1"/>
  <c r="Q3389" i="7"/>
  <c r="R3389" i="7" s="1"/>
  <c r="P3389" i="7"/>
  <c r="O3389" i="7"/>
  <c r="N3389" i="7"/>
  <c r="M3389" i="7"/>
  <c r="K3389" i="7"/>
  <c r="L3389" i="7" s="1"/>
  <c r="Q3388" i="7"/>
  <c r="R3388" i="7" s="1"/>
  <c r="P3388" i="7"/>
  <c r="O3388" i="7"/>
  <c r="N3388" i="7"/>
  <c r="M3388" i="7"/>
  <c r="K3388" i="7"/>
  <c r="L3388" i="7" s="1"/>
  <c r="Q3387" i="7"/>
  <c r="R3387" i="7" s="1"/>
  <c r="P3387" i="7"/>
  <c r="O3387" i="7"/>
  <c r="N3387" i="7"/>
  <c r="M3387" i="7"/>
  <c r="K3387" i="7"/>
  <c r="L3387" i="7" s="1"/>
  <c r="Q3386" i="7"/>
  <c r="R3386" i="7" s="1"/>
  <c r="P3386" i="7"/>
  <c r="O3386" i="7"/>
  <c r="N3386" i="7"/>
  <c r="M3386" i="7"/>
  <c r="K3386" i="7"/>
  <c r="L3386" i="7" s="1"/>
  <c r="Q3385" i="7"/>
  <c r="R3385" i="7" s="1"/>
  <c r="P3385" i="7"/>
  <c r="O3385" i="7"/>
  <c r="N3385" i="7"/>
  <c r="M3385" i="7"/>
  <c r="K3385" i="7"/>
  <c r="L3385" i="7" s="1"/>
  <c r="Q3384" i="7"/>
  <c r="R3384" i="7" s="1"/>
  <c r="P3384" i="7"/>
  <c r="O3384" i="7"/>
  <c r="N3384" i="7"/>
  <c r="M3384" i="7"/>
  <c r="K3384" i="7"/>
  <c r="L3384" i="7" s="1"/>
  <c r="Q3383" i="7"/>
  <c r="R3383" i="7" s="1"/>
  <c r="P3383" i="7"/>
  <c r="O3383" i="7"/>
  <c r="N3383" i="7"/>
  <c r="M3383" i="7"/>
  <c r="K3383" i="7"/>
  <c r="L3383" i="7" s="1"/>
  <c r="Q3382" i="7"/>
  <c r="R3382" i="7" s="1"/>
  <c r="P3382" i="7"/>
  <c r="O3382" i="7"/>
  <c r="N3382" i="7"/>
  <c r="M3382" i="7"/>
  <c r="K3382" i="7"/>
  <c r="L3382" i="7" s="1"/>
  <c r="Q3381" i="7"/>
  <c r="R3381" i="7" s="1"/>
  <c r="P3381" i="7"/>
  <c r="O3381" i="7"/>
  <c r="N3381" i="7"/>
  <c r="M3381" i="7"/>
  <c r="K3381" i="7"/>
  <c r="L3381" i="7" s="1"/>
  <c r="Q3380" i="7"/>
  <c r="R3380" i="7" s="1"/>
  <c r="P3380" i="7"/>
  <c r="O3380" i="7"/>
  <c r="N3380" i="7"/>
  <c r="M3380" i="7"/>
  <c r="K3380" i="7"/>
  <c r="L3380" i="7" s="1"/>
  <c r="Q3379" i="7"/>
  <c r="R3379" i="7" s="1"/>
  <c r="P3379" i="7"/>
  <c r="O3379" i="7"/>
  <c r="N3379" i="7"/>
  <c r="M3379" i="7"/>
  <c r="K3379" i="7"/>
  <c r="L3379" i="7" s="1"/>
  <c r="Q3378" i="7"/>
  <c r="R3378" i="7" s="1"/>
  <c r="P3378" i="7"/>
  <c r="O3378" i="7"/>
  <c r="N3378" i="7"/>
  <c r="M3378" i="7"/>
  <c r="K3378" i="7"/>
  <c r="L3378" i="7" s="1"/>
  <c r="Q3377" i="7"/>
  <c r="R3377" i="7" s="1"/>
  <c r="P3377" i="7"/>
  <c r="O3377" i="7"/>
  <c r="N3377" i="7"/>
  <c r="M3377" i="7"/>
  <c r="K3377" i="7"/>
  <c r="L3377" i="7" s="1"/>
  <c r="Q3376" i="7"/>
  <c r="R3376" i="7" s="1"/>
  <c r="P3376" i="7"/>
  <c r="O3376" i="7"/>
  <c r="N3376" i="7"/>
  <c r="M3376" i="7"/>
  <c r="K3376" i="7"/>
  <c r="L3376" i="7" s="1"/>
  <c r="Q3375" i="7"/>
  <c r="R3375" i="7" s="1"/>
  <c r="P3375" i="7"/>
  <c r="O3375" i="7"/>
  <c r="N3375" i="7"/>
  <c r="M3375" i="7"/>
  <c r="K3375" i="7"/>
  <c r="L3375" i="7" s="1"/>
  <c r="Q3374" i="7"/>
  <c r="R3374" i="7" s="1"/>
  <c r="P3374" i="7"/>
  <c r="O3374" i="7"/>
  <c r="N3374" i="7"/>
  <c r="M3374" i="7"/>
  <c r="K3374" i="7"/>
  <c r="L3374" i="7" s="1"/>
  <c r="Q3373" i="7"/>
  <c r="R3373" i="7" s="1"/>
  <c r="P3373" i="7"/>
  <c r="O3373" i="7"/>
  <c r="N3373" i="7"/>
  <c r="M3373" i="7"/>
  <c r="K3373" i="7"/>
  <c r="L3373" i="7" s="1"/>
  <c r="Q3372" i="7"/>
  <c r="R3372" i="7" s="1"/>
  <c r="P3372" i="7"/>
  <c r="O3372" i="7"/>
  <c r="N3372" i="7"/>
  <c r="M3372" i="7"/>
  <c r="K3372" i="7"/>
  <c r="L3372" i="7" s="1"/>
  <c r="Q3371" i="7"/>
  <c r="R3371" i="7" s="1"/>
  <c r="P3371" i="7"/>
  <c r="O3371" i="7"/>
  <c r="N3371" i="7"/>
  <c r="M3371" i="7"/>
  <c r="K3371" i="7"/>
  <c r="L3371" i="7" s="1"/>
  <c r="Q3370" i="7"/>
  <c r="R3370" i="7" s="1"/>
  <c r="P3370" i="7"/>
  <c r="O3370" i="7"/>
  <c r="N3370" i="7"/>
  <c r="M3370" i="7"/>
  <c r="K3370" i="7"/>
  <c r="L3370" i="7" s="1"/>
  <c r="Q3369" i="7"/>
  <c r="R3369" i="7" s="1"/>
  <c r="P3369" i="7"/>
  <c r="O3369" i="7"/>
  <c r="N3369" i="7"/>
  <c r="M3369" i="7"/>
  <c r="K3369" i="7"/>
  <c r="L3369" i="7" s="1"/>
  <c r="Q3368" i="7"/>
  <c r="R3368" i="7" s="1"/>
  <c r="P3368" i="7"/>
  <c r="O3368" i="7"/>
  <c r="N3368" i="7"/>
  <c r="M3368" i="7"/>
  <c r="K3368" i="7"/>
  <c r="L3368" i="7" s="1"/>
  <c r="Q3367" i="7"/>
  <c r="R3367" i="7" s="1"/>
  <c r="P3367" i="7"/>
  <c r="O3367" i="7"/>
  <c r="N3367" i="7"/>
  <c r="M3367" i="7"/>
  <c r="K3367" i="7"/>
  <c r="L3367" i="7" s="1"/>
  <c r="Q3366" i="7"/>
  <c r="R3366" i="7" s="1"/>
  <c r="P3366" i="7"/>
  <c r="O3366" i="7"/>
  <c r="N3366" i="7"/>
  <c r="M3366" i="7"/>
  <c r="K3366" i="7"/>
  <c r="L3366" i="7" s="1"/>
  <c r="Q3365" i="7"/>
  <c r="R3365" i="7" s="1"/>
  <c r="P3365" i="7"/>
  <c r="O3365" i="7"/>
  <c r="N3365" i="7"/>
  <c r="M3365" i="7"/>
  <c r="K3365" i="7"/>
  <c r="L3365" i="7" s="1"/>
  <c r="Q3364" i="7"/>
  <c r="R3364" i="7" s="1"/>
  <c r="P3364" i="7"/>
  <c r="O3364" i="7"/>
  <c r="N3364" i="7"/>
  <c r="M3364" i="7"/>
  <c r="K3364" i="7"/>
  <c r="L3364" i="7" s="1"/>
  <c r="Q3363" i="7"/>
  <c r="R3363" i="7" s="1"/>
  <c r="P3363" i="7"/>
  <c r="O3363" i="7"/>
  <c r="N3363" i="7"/>
  <c r="M3363" i="7"/>
  <c r="K3363" i="7"/>
  <c r="L3363" i="7" s="1"/>
  <c r="Q3362" i="7"/>
  <c r="R3362" i="7" s="1"/>
  <c r="P3362" i="7"/>
  <c r="O3362" i="7"/>
  <c r="N3362" i="7"/>
  <c r="M3362" i="7"/>
  <c r="K3362" i="7"/>
  <c r="L3362" i="7" s="1"/>
  <c r="Q3361" i="7"/>
  <c r="R3361" i="7" s="1"/>
  <c r="P3361" i="7"/>
  <c r="O3361" i="7"/>
  <c r="N3361" i="7"/>
  <c r="M3361" i="7"/>
  <c r="K3361" i="7"/>
  <c r="L3361" i="7" s="1"/>
  <c r="Q3360" i="7"/>
  <c r="R3360" i="7" s="1"/>
  <c r="P3360" i="7"/>
  <c r="O3360" i="7"/>
  <c r="N3360" i="7"/>
  <c r="M3360" i="7"/>
  <c r="K3360" i="7"/>
  <c r="L3360" i="7" s="1"/>
  <c r="Q3359" i="7"/>
  <c r="R3359" i="7" s="1"/>
  <c r="P3359" i="7"/>
  <c r="O3359" i="7"/>
  <c r="N3359" i="7"/>
  <c r="M3359" i="7"/>
  <c r="K3359" i="7"/>
  <c r="L3359" i="7" s="1"/>
  <c r="Q3358" i="7"/>
  <c r="R3358" i="7" s="1"/>
  <c r="P3358" i="7"/>
  <c r="O3358" i="7"/>
  <c r="N3358" i="7"/>
  <c r="M3358" i="7"/>
  <c r="K3358" i="7"/>
  <c r="L3358" i="7" s="1"/>
  <c r="Q3357" i="7"/>
  <c r="R3357" i="7" s="1"/>
  <c r="P3357" i="7"/>
  <c r="O3357" i="7"/>
  <c r="N3357" i="7"/>
  <c r="M3357" i="7"/>
  <c r="K3357" i="7"/>
  <c r="L3357" i="7" s="1"/>
  <c r="Q3356" i="7"/>
  <c r="R3356" i="7" s="1"/>
  <c r="P3356" i="7"/>
  <c r="O3356" i="7"/>
  <c r="N3356" i="7"/>
  <c r="M3356" i="7"/>
  <c r="K3356" i="7"/>
  <c r="L3356" i="7" s="1"/>
  <c r="Q3355" i="7"/>
  <c r="R3355" i="7" s="1"/>
  <c r="P3355" i="7"/>
  <c r="O3355" i="7"/>
  <c r="N3355" i="7"/>
  <c r="M3355" i="7"/>
  <c r="K3355" i="7"/>
  <c r="L3355" i="7" s="1"/>
  <c r="Q3354" i="7"/>
  <c r="R3354" i="7" s="1"/>
  <c r="P3354" i="7"/>
  <c r="O3354" i="7"/>
  <c r="N3354" i="7"/>
  <c r="M3354" i="7"/>
  <c r="K3354" i="7"/>
  <c r="L3354" i="7" s="1"/>
  <c r="Q3353" i="7"/>
  <c r="R3353" i="7" s="1"/>
  <c r="P3353" i="7"/>
  <c r="O3353" i="7"/>
  <c r="N3353" i="7"/>
  <c r="M3353" i="7"/>
  <c r="K3353" i="7"/>
  <c r="L3353" i="7" s="1"/>
  <c r="Q3352" i="7"/>
  <c r="R3352" i="7" s="1"/>
  <c r="P3352" i="7"/>
  <c r="O3352" i="7"/>
  <c r="N3352" i="7"/>
  <c r="M3352" i="7"/>
  <c r="K3352" i="7"/>
  <c r="L3352" i="7" s="1"/>
  <c r="Q3351" i="7"/>
  <c r="R3351" i="7" s="1"/>
  <c r="P3351" i="7"/>
  <c r="O3351" i="7"/>
  <c r="N3351" i="7"/>
  <c r="M3351" i="7"/>
  <c r="K3351" i="7"/>
  <c r="L3351" i="7" s="1"/>
  <c r="Q3350" i="7"/>
  <c r="R3350" i="7" s="1"/>
  <c r="P3350" i="7"/>
  <c r="O3350" i="7"/>
  <c r="N3350" i="7"/>
  <c r="M3350" i="7"/>
  <c r="K3350" i="7"/>
  <c r="L3350" i="7" s="1"/>
  <c r="Q3349" i="7"/>
  <c r="R3349" i="7" s="1"/>
  <c r="P3349" i="7"/>
  <c r="O3349" i="7"/>
  <c r="N3349" i="7"/>
  <c r="M3349" i="7"/>
  <c r="K3349" i="7"/>
  <c r="L3349" i="7" s="1"/>
  <c r="Q3348" i="7"/>
  <c r="R3348" i="7" s="1"/>
  <c r="P3348" i="7"/>
  <c r="O3348" i="7"/>
  <c r="N3348" i="7"/>
  <c r="M3348" i="7"/>
  <c r="K3348" i="7"/>
  <c r="L3348" i="7" s="1"/>
  <c r="Q3347" i="7"/>
  <c r="R3347" i="7" s="1"/>
  <c r="P3347" i="7"/>
  <c r="O3347" i="7"/>
  <c r="N3347" i="7"/>
  <c r="M3347" i="7"/>
  <c r="K3347" i="7"/>
  <c r="L3347" i="7" s="1"/>
  <c r="Q3346" i="7"/>
  <c r="R3346" i="7" s="1"/>
  <c r="P3346" i="7"/>
  <c r="O3346" i="7"/>
  <c r="N3346" i="7"/>
  <c r="M3346" i="7"/>
  <c r="K3346" i="7"/>
  <c r="L3346" i="7" s="1"/>
  <c r="Q3345" i="7"/>
  <c r="R3345" i="7" s="1"/>
  <c r="P3345" i="7"/>
  <c r="O3345" i="7"/>
  <c r="N3345" i="7"/>
  <c r="M3345" i="7"/>
  <c r="K3345" i="7"/>
  <c r="L3345" i="7" s="1"/>
  <c r="Q3344" i="7"/>
  <c r="R3344" i="7" s="1"/>
  <c r="P3344" i="7"/>
  <c r="O3344" i="7"/>
  <c r="N3344" i="7"/>
  <c r="M3344" i="7"/>
  <c r="K3344" i="7"/>
  <c r="L3344" i="7" s="1"/>
  <c r="Q3343" i="7"/>
  <c r="R3343" i="7" s="1"/>
  <c r="P3343" i="7"/>
  <c r="O3343" i="7"/>
  <c r="N3343" i="7"/>
  <c r="M3343" i="7"/>
  <c r="K3343" i="7"/>
  <c r="L3343" i="7" s="1"/>
  <c r="Q3342" i="7"/>
  <c r="R3342" i="7" s="1"/>
  <c r="P3342" i="7"/>
  <c r="O3342" i="7"/>
  <c r="N3342" i="7"/>
  <c r="M3342" i="7"/>
  <c r="K3342" i="7"/>
  <c r="L3342" i="7" s="1"/>
  <c r="Q3341" i="7"/>
  <c r="R3341" i="7" s="1"/>
  <c r="P3341" i="7"/>
  <c r="O3341" i="7"/>
  <c r="N3341" i="7"/>
  <c r="M3341" i="7"/>
  <c r="K3341" i="7"/>
  <c r="L3341" i="7" s="1"/>
  <c r="Q3340" i="7"/>
  <c r="R3340" i="7" s="1"/>
  <c r="P3340" i="7"/>
  <c r="O3340" i="7"/>
  <c r="N3340" i="7"/>
  <c r="M3340" i="7"/>
  <c r="K3340" i="7"/>
  <c r="L3340" i="7" s="1"/>
  <c r="Q3339" i="7"/>
  <c r="R3339" i="7" s="1"/>
  <c r="P3339" i="7"/>
  <c r="O3339" i="7"/>
  <c r="N3339" i="7"/>
  <c r="M3339" i="7"/>
  <c r="K3339" i="7"/>
  <c r="L3339" i="7" s="1"/>
  <c r="Q3338" i="7"/>
  <c r="R3338" i="7" s="1"/>
  <c r="P3338" i="7"/>
  <c r="O3338" i="7"/>
  <c r="N3338" i="7"/>
  <c r="M3338" i="7"/>
  <c r="K3338" i="7"/>
  <c r="L3338" i="7" s="1"/>
  <c r="Q3337" i="7"/>
  <c r="R3337" i="7" s="1"/>
  <c r="P3337" i="7"/>
  <c r="O3337" i="7"/>
  <c r="N3337" i="7"/>
  <c r="M3337" i="7"/>
  <c r="K3337" i="7"/>
  <c r="L3337" i="7" s="1"/>
  <c r="Q3336" i="7"/>
  <c r="R3336" i="7" s="1"/>
  <c r="P3336" i="7"/>
  <c r="O3336" i="7"/>
  <c r="N3336" i="7"/>
  <c r="M3336" i="7"/>
  <c r="K3336" i="7"/>
  <c r="L3336" i="7" s="1"/>
  <c r="Q3335" i="7"/>
  <c r="R3335" i="7" s="1"/>
  <c r="P3335" i="7"/>
  <c r="O3335" i="7"/>
  <c r="N3335" i="7"/>
  <c r="M3335" i="7"/>
  <c r="K3335" i="7"/>
  <c r="L3335" i="7" s="1"/>
  <c r="Q3334" i="7"/>
  <c r="R3334" i="7" s="1"/>
  <c r="P3334" i="7"/>
  <c r="O3334" i="7"/>
  <c r="N3334" i="7"/>
  <c r="M3334" i="7"/>
  <c r="K3334" i="7"/>
  <c r="L3334" i="7" s="1"/>
  <c r="Q3333" i="7"/>
  <c r="R3333" i="7" s="1"/>
  <c r="P3333" i="7"/>
  <c r="O3333" i="7"/>
  <c r="N3333" i="7"/>
  <c r="M3333" i="7"/>
  <c r="K3333" i="7"/>
  <c r="L3333" i="7" s="1"/>
  <c r="Q3332" i="7"/>
  <c r="R3332" i="7" s="1"/>
  <c r="P3332" i="7"/>
  <c r="O3332" i="7"/>
  <c r="N3332" i="7"/>
  <c r="M3332" i="7"/>
  <c r="K3332" i="7"/>
  <c r="L3332" i="7" s="1"/>
  <c r="Q3331" i="7"/>
  <c r="R3331" i="7" s="1"/>
  <c r="P3331" i="7"/>
  <c r="O3331" i="7"/>
  <c r="N3331" i="7"/>
  <c r="M3331" i="7"/>
  <c r="K3331" i="7"/>
  <c r="L3331" i="7" s="1"/>
  <c r="Q3330" i="7"/>
  <c r="R3330" i="7" s="1"/>
  <c r="P3330" i="7"/>
  <c r="O3330" i="7"/>
  <c r="N3330" i="7"/>
  <c r="M3330" i="7"/>
  <c r="K3330" i="7"/>
  <c r="L3330" i="7" s="1"/>
  <c r="Q3329" i="7"/>
  <c r="R3329" i="7" s="1"/>
  <c r="P3329" i="7"/>
  <c r="O3329" i="7"/>
  <c r="N3329" i="7"/>
  <c r="M3329" i="7"/>
  <c r="K3329" i="7"/>
  <c r="L3329" i="7" s="1"/>
  <c r="Q3328" i="7"/>
  <c r="R3328" i="7" s="1"/>
  <c r="P3328" i="7"/>
  <c r="O3328" i="7"/>
  <c r="N3328" i="7"/>
  <c r="M3328" i="7"/>
  <c r="K3328" i="7"/>
  <c r="L3328" i="7" s="1"/>
  <c r="Q3327" i="7"/>
  <c r="R3327" i="7" s="1"/>
  <c r="P3327" i="7"/>
  <c r="O3327" i="7"/>
  <c r="N3327" i="7"/>
  <c r="M3327" i="7"/>
  <c r="K3327" i="7"/>
  <c r="L3327" i="7" s="1"/>
  <c r="Q3326" i="7"/>
  <c r="R3326" i="7" s="1"/>
  <c r="P3326" i="7"/>
  <c r="O3326" i="7"/>
  <c r="N3326" i="7"/>
  <c r="M3326" i="7"/>
  <c r="K3326" i="7"/>
  <c r="L3326" i="7" s="1"/>
  <c r="Q3325" i="7"/>
  <c r="R3325" i="7" s="1"/>
  <c r="P3325" i="7"/>
  <c r="O3325" i="7"/>
  <c r="N3325" i="7"/>
  <c r="M3325" i="7"/>
  <c r="K3325" i="7"/>
  <c r="L3325" i="7" s="1"/>
  <c r="Q3324" i="7"/>
  <c r="R3324" i="7" s="1"/>
  <c r="P3324" i="7"/>
  <c r="O3324" i="7"/>
  <c r="N3324" i="7"/>
  <c r="M3324" i="7"/>
  <c r="K3324" i="7"/>
  <c r="L3324" i="7" s="1"/>
  <c r="Q3323" i="7"/>
  <c r="R3323" i="7" s="1"/>
  <c r="P3323" i="7"/>
  <c r="O3323" i="7"/>
  <c r="N3323" i="7"/>
  <c r="M3323" i="7"/>
  <c r="K3323" i="7"/>
  <c r="L3323" i="7" s="1"/>
  <c r="Q3322" i="7"/>
  <c r="R3322" i="7" s="1"/>
  <c r="P3322" i="7"/>
  <c r="O3322" i="7"/>
  <c r="N3322" i="7"/>
  <c r="M3322" i="7"/>
  <c r="K3322" i="7"/>
  <c r="L3322" i="7" s="1"/>
  <c r="Q3321" i="7"/>
  <c r="R3321" i="7" s="1"/>
  <c r="P3321" i="7"/>
  <c r="O3321" i="7"/>
  <c r="N3321" i="7"/>
  <c r="M3321" i="7"/>
  <c r="K3321" i="7"/>
  <c r="L3321" i="7" s="1"/>
  <c r="Q3320" i="7"/>
  <c r="R3320" i="7" s="1"/>
  <c r="P3320" i="7"/>
  <c r="O3320" i="7"/>
  <c r="N3320" i="7"/>
  <c r="M3320" i="7"/>
  <c r="K3320" i="7"/>
  <c r="L3320" i="7" s="1"/>
  <c r="Q3319" i="7"/>
  <c r="R3319" i="7" s="1"/>
  <c r="P3319" i="7"/>
  <c r="O3319" i="7"/>
  <c r="N3319" i="7"/>
  <c r="M3319" i="7"/>
  <c r="K3319" i="7"/>
  <c r="L3319" i="7" s="1"/>
  <c r="Q3318" i="7"/>
  <c r="R3318" i="7" s="1"/>
  <c r="P3318" i="7"/>
  <c r="O3318" i="7"/>
  <c r="N3318" i="7"/>
  <c r="M3318" i="7"/>
  <c r="K3318" i="7"/>
  <c r="L3318" i="7" s="1"/>
  <c r="Q3317" i="7"/>
  <c r="R3317" i="7" s="1"/>
  <c r="P3317" i="7"/>
  <c r="O3317" i="7"/>
  <c r="N3317" i="7"/>
  <c r="M3317" i="7"/>
  <c r="K3317" i="7"/>
  <c r="L3317" i="7" s="1"/>
  <c r="Q3316" i="7"/>
  <c r="R3316" i="7" s="1"/>
  <c r="P3316" i="7"/>
  <c r="O3316" i="7"/>
  <c r="N3316" i="7"/>
  <c r="M3316" i="7"/>
  <c r="K3316" i="7"/>
  <c r="L3316" i="7" s="1"/>
  <c r="Q3315" i="7"/>
  <c r="R3315" i="7" s="1"/>
  <c r="P3315" i="7"/>
  <c r="O3315" i="7"/>
  <c r="N3315" i="7"/>
  <c r="M3315" i="7"/>
  <c r="K3315" i="7"/>
  <c r="L3315" i="7" s="1"/>
  <c r="Q3314" i="7"/>
  <c r="R3314" i="7" s="1"/>
  <c r="P3314" i="7"/>
  <c r="O3314" i="7"/>
  <c r="N3314" i="7"/>
  <c r="M3314" i="7"/>
  <c r="K3314" i="7"/>
  <c r="L3314" i="7" s="1"/>
  <c r="Q3313" i="7"/>
  <c r="R3313" i="7" s="1"/>
  <c r="P3313" i="7"/>
  <c r="O3313" i="7"/>
  <c r="N3313" i="7"/>
  <c r="M3313" i="7"/>
  <c r="K3313" i="7"/>
  <c r="L3313" i="7" s="1"/>
  <c r="Q3312" i="7"/>
  <c r="R3312" i="7" s="1"/>
  <c r="P3312" i="7"/>
  <c r="O3312" i="7"/>
  <c r="N3312" i="7"/>
  <c r="M3312" i="7"/>
  <c r="K3312" i="7"/>
  <c r="L3312" i="7" s="1"/>
  <c r="Q3311" i="7"/>
  <c r="R3311" i="7" s="1"/>
  <c r="P3311" i="7"/>
  <c r="O3311" i="7"/>
  <c r="N3311" i="7"/>
  <c r="M3311" i="7"/>
  <c r="K3311" i="7"/>
  <c r="L3311" i="7" s="1"/>
  <c r="Q3310" i="7"/>
  <c r="R3310" i="7" s="1"/>
  <c r="P3310" i="7"/>
  <c r="O3310" i="7"/>
  <c r="N3310" i="7"/>
  <c r="M3310" i="7"/>
  <c r="K3310" i="7"/>
  <c r="L3310" i="7" s="1"/>
  <c r="Q3309" i="7"/>
  <c r="R3309" i="7" s="1"/>
  <c r="P3309" i="7"/>
  <c r="O3309" i="7"/>
  <c r="N3309" i="7"/>
  <c r="M3309" i="7"/>
  <c r="K3309" i="7"/>
  <c r="L3309" i="7" s="1"/>
  <c r="Q3308" i="7"/>
  <c r="R3308" i="7" s="1"/>
  <c r="P3308" i="7"/>
  <c r="O3308" i="7"/>
  <c r="N3308" i="7"/>
  <c r="M3308" i="7"/>
  <c r="K3308" i="7"/>
  <c r="L3308" i="7" s="1"/>
  <c r="Q3307" i="7"/>
  <c r="R3307" i="7" s="1"/>
  <c r="P3307" i="7"/>
  <c r="O3307" i="7"/>
  <c r="N3307" i="7"/>
  <c r="M3307" i="7"/>
  <c r="K3307" i="7"/>
  <c r="L3307" i="7" s="1"/>
  <c r="Q3306" i="7"/>
  <c r="R3306" i="7" s="1"/>
  <c r="P3306" i="7"/>
  <c r="O3306" i="7"/>
  <c r="N3306" i="7"/>
  <c r="M3306" i="7"/>
  <c r="K3306" i="7"/>
  <c r="L3306" i="7" s="1"/>
  <c r="Q3305" i="7"/>
  <c r="R3305" i="7" s="1"/>
  <c r="P3305" i="7"/>
  <c r="O3305" i="7"/>
  <c r="N3305" i="7"/>
  <c r="M3305" i="7"/>
  <c r="K3305" i="7"/>
  <c r="L3305" i="7" s="1"/>
  <c r="Q3304" i="7"/>
  <c r="R3304" i="7" s="1"/>
  <c r="P3304" i="7"/>
  <c r="O3304" i="7"/>
  <c r="N3304" i="7"/>
  <c r="M3304" i="7"/>
  <c r="K3304" i="7"/>
  <c r="L3304" i="7" s="1"/>
  <c r="Q3303" i="7"/>
  <c r="R3303" i="7" s="1"/>
  <c r="P3303" i="7"/>
  <c r="O3303" i="7"/>
  <c r="N3303" i="7"/>
  <c r="M3303" i="7"/>
  <c r="K3303" i="7"/>
  <c r="L3303" i="7" s="1"/>
  <c r="Q3302" i="7"/>
  <c r="R3302" i="7" s="1"/>
  <c r="P3302" i="7"/>
  <c r="O3302" i="7"/>
  <c r="N3302" i="7"/>
  <c r="M3302" i="7"/>
  <c r="K3302" i="7"/>
  <c r="L3302" i="7" s="1"/>
  <c r="Q3301" i="7"/>
  <c r="R3301" i="7" s="1"/>
  <c r="P3301" i="7"/>
  <c r="O3301" i="7"/>
  <c r="N3301" i="7"/>
  <c r="M3301" i="7"/>
  <c r="K3301" i="7"/>
  <c r="L3301" i="7" s="1"/>
  <c r="Q3300" i="7"/>
  <c r="R3300" i="7" s="1"/>
  <c r="P3300" i="7"/>
  <c r="O3300" i="7"/>
  <c r="N3300" i="7"/>
  <c r="M3300" i="7"/>
  <c r="K3300" i="7"/>
  <c r="L3300" i="7" s="1"/>
  <c r="Q3299" i="7"/>
  <c r="R3299" i="7" s="1"/>
  <c r="P3299" i="7"/>
  <c r="O3299" i="7"/>
  <c r="N3299" i="7"/>
  <c r="M3299" i="7"/>
  <c r="K3299" i="7"/>
  <c r="L3299" i="7" s="1"/>
  <c r="Q3298" i="7"/>
  <c r="R3298" i="7" s="1"/>
  <c r="P3298" i="7"/>
  <c r="O3298" i="7"/>
  <c r="N3298" i="7"/>
  <c r="M3298" i="7"/>
  <c r="K3298" i="7"/>
  <c r="L3298" i="7" s="1"/>
  <c r="Q3297" i="7"/>
  <c r="R3297" i="7" s="1"/>
  <c r="P3297" i="7"/>
  <c r="O3297" i="7"/>
  <c r="N3297" i="7"/>
  <c r="M3297" i="7"/>
  <c r="K3297" i="7"/>
  <c r="L3297" i="7" s="1"/>
  <c r="Q3296" i="7"/>
  <c r="R3296" i="7" s="1"/>
  <c r="P3296" i="7"/>
  <c r="O3296" i="7"/>
  <c r="N3296" i="7"/>
  <c r="M3296" i="7"/>
  <c r="K3296" i="7"/>
  <c r="L3296" i="7" s="1"/>
  <c r="Q3295" i="7"/>
  <c r="R3295" i="7" s="1"/>
  <c r="P3295" i="7"/>
  <c r="O3295" i="7"/>
  <c r="N3295" i="7"/>
  <c r="M3295" i="7"/>
  <c r="K3295" i="7"/>
  <c r="L3295" i="7" s="1"/>
  <c r="Q3294" i="7"/>
  <c r="R3294" i="7" s="1"/>
  <c r="P3294" i="7"/>
  <c r="O3294" i="7"/>
  <c r="N3294" i="7"/>
  <c r="M3294" i="7"/>
  <c r="K3294" i="7"/>
  <c r="L3294" i="7" s="1"/>
  <c r="Q3293" i="7"/>
  <c r="R3293" i="7" s="1"/>
  <c r="P3293" i="7"/>
  <c r="O3293" i="7"/>
  <c r="N3293" i="7"/>
  <c r="M3293" i="7"/>
  <c r="K3293" i="7"/>
  <c r="L3293" i="7" s="1"/>
  <c r="Q3292" i="7"/>
  <c r="R3292" i="7" s="1"/>
  <c r="P3292" i="7"/>
  <c r="O3292" i="7"/>
  <c r="N3292" i="7"/>
  <c r="M3292" i="7"/>
  <c r="K3292" i="7"/>
  <c r="L3292" i="7" s="1"/>
  <c r="Q3291" i="7"/>
  <c r="R3291" i="7" s="1"/>
  <c r="P3291" i="7"/>
  <c r="O3291" i="7"/>
  <c r="N3291" i="7"/>
  <c r="M3291" i="7"/>
  <c r="K3291" i="7"/>
  <c r="L3291" i="7" s="1"/>
  <c r="Q3290" i="7"/>
  <c r="R3290" i="7" s="1"/>
  <c r="P3290" i="7"/>
  <c r="O3290" i="7"/>
  <c r="N3290" i="7"/>
  <c r="M3290" i="7"/>
  <c r="K3290" i="7"/>
  <c r="L3290" i="7" s="1"/>
  <c r="Q3289" i="7"/>
  <c r="R3289" i="7" s="1"/>
  <c r="P3289" i="7"/>
  <c r="O3289" i="7"/>
  <c r="N3289" i="7"/>
  <c r="M3289" i="7"/>
  <c r="K3289" i="7"/>
  <c r="L3289" i="7" s="1"/>
  <c r="Q3288" i="7"/>
  <c r="R3288" i="7" s="1"/>
  <c r="P3288" i="7"/>
  <c r="O3288" i="7"/>
  <c r="N3288" i="7"/>
  <c r="M3288" i="7"/>
  <c r="K3288" i="7"/>
  <c r="L3288" i="7" s="1"/>
  <c r="Q3287" i="7"/>
  <c r="R3287" i="7" s="1"/>
  <c r="P3287" i="7"/>
  <c r="O3287" i="7"/>
  <c r="N3287" i="7"/>
  <c r="M3287" i="7"/>
  <c r="K3287" i="7"/>
  <c r="L3287" i="7" s="1"/>
  <c r="Q3286" i="7"/>
  <c r="R3286" i="7" s="1"/>
  <c r="P3286" i="7"/>
  <c r="O3286" i="7"/>
  <c r="N3286" i="7"/>
  <c r="M3286" i="7"/>
  <c r="K3286" i="7"/>
  <c r="L3286" i="7" s="1"/>
  <c r="Q3285" i="7"/>
  <c r="R3285" i="7" s="1"/>
  <c r="P3285" i="7"/>
  <c r="O3285" i="7"/>
  <c r="N3285" i="7"/>
  <c r="M3285" i="7"/>
  <c r="K3285" i="7"/>
  <c r="L3285" i="7" s="1"/>
  <c r="Q3284" i="7"/>
  <c r="R3284" i="7" s="1"/>
  <c r="P3284" i="7"/>
  <c r="O3284" i="7"/>
  <c r="N3284" i="7"/>
  <c r="M3284" i="7"/>
  <c r="K3284" i="7"/>
  <c r="L3284" i="7" s="1"/>
  <c r="Q3283" i="7"/>
  <c r="R3283" i="7" s="1"/>
  <c r="P3283" i="7"/>
  <c r="O3283" i="7"/>
  <c r="N3283" i="7"/>
  <c r="M3283" i="7"/>
  <c r="K3283" i="7"/>
  <c r="L3283" i="7" s="1"/>
  <c r="Q3282" i="7"/>
  <c r="R3282" i="7" s="1"/>
  <c r="P3282" i="7"/>
  <c r="O3282" i="7"/>
  <c r="N3282" i="7"/>
  <c r="M3282" i="7"/>
  <c r="K3282" i="7"/>
  <c r="L3282" i="7" s="1"/>
  <c r="Q3281" i="7"/>
  <c r="R3281" i="7" s="1"/>
  <c r="P3281" i="7"/>
  <c r="O3281" i="7"/>
  <c r="N3281" i="7"/>
  <c r="M3281" i="7"/>
  <c r="K3281" i="7"/>
  <c r="L3281" i="7" s="1"/>
  <c r="Q3280" i="7"/>
  <c r="R3280" i="7" s="1"/>
  <c r="P3280" i="7"/>
  <c r="O3280" i="7"/>
  <c r="N3280" i="7"/>
  <c r="M3280" i="7"/>
  <c r="K3280" i="7"/>
  <c r="L3280" i="7" s="1"/>
  <c r="Q3279" i="7"/>
  <c r="R3279" i="7" s="1"/>
  <c r="P3279" i="7"/>
  <c r="O3279" i="7"/>
  <c r="N3279" i="7"/>
  <c r="M3279" i="7"/>
  <c r="K3279" i="7"/>
  <c r="L3279" i="7" s="1"/>
  <c r="Q3278" i="7"/>
  <c r="R3278" i="7" s="1"/>
  <c r="P3278" i="7"/>
  <c r="O3278" i="7"/>
  <c r="N3278" i="7"/>
  <c r="M3278" i="7"/>
  <c r="K3278" i="7"/>
  <c r="L3278" i="7" s="1"/>
  <c r="Q3277" i="7"/>
  <c r="R3277" i="7" s="1"/>
  <c r="P3277" i="7"/>
  <c r="O3277" i="7"/>
  <c r="N3277" i="7"/>
  <c r="M3277" i="7"/>
  <c r="K3277" i="7"/>
  <c r="L3277" i="7" s="1"/>
  <c r="Q3276" i="7"/>
  <c r="R3276" i="7" s="1"/>
  <c r="P3276" i="7"/>
  <c r="O3276" i="7"/>
  <c r="N3276" i="7"/>
  <c r="M3276" i="7"/>
  <c r="K3276" i="7"/>
  <c r="L3276" i="7" s="1"/>
  <c r="Q3275" i="7"/>
  <c r="R3275" i="7" s="1"/>
  <c r="P3275" i="7"/>
  <c r="O3275" i="7"/>
  <c r="N3275" i="7"/>
  <c r="M3275" i="7"/>
  <c r="K3275" i="7"/>
  <c r="L3275" i="7" s="1"/>
  <c r="Q3274" i="7"/>
  <c r="R3274" i="7" s="1"/>
  <c r="P3274" i="7"/>
  <c r="O3274" i="7"/>
  <c r="N3274" i="7"/>
  <c r="M3274" i="7"/>
  <c r="K3274" i="7"/>
  <c r="L3274" i="7" s="1"/>
  <c r="Q3273" i="7"/>
  <c r="R3273" i="7" s="1"/>
  <c r="P3273" i="7"/>
  <c r="O3273" i="7"/>
  <c r="N3273" i="7"/>
  <c r="M3273" i="7"/>
  <c r="K3273" i="7"/>
  <c r="L3273" i="7" s="1"/>
  <c r="Q3272" i="7"/>
  <c r="R3272" i="7" s="1"/>
  <c r="P3272" i="7"/>
  <c r="O3272" i="7"/>
  <c r="N3272" i="7"/>
  <c r="M3272" i="7"/>
  <c r="K3272" i="7"/>
  <c r="L3272" i="7" s="1"/>
  <c r="Q3271" i="7"/>
  <c r="R3271" i="7" s="1"/>
  <c r="P3271" i="7"/>
  <c r="O3271" i="7"/>
  <c r="N3271" i="7"/>
  <c r="M3271" i="7"/>
  <c r="K3271" i="7"/>
  <c r="L3271" i="7" s="1"/>
  <c r="Q3270" i="7"/>
  <c r="R3270" i="7" s="1"/>
  <c r="P3270" i="7"/>
  <c r="O3270" i="7"/>
  <c r="N3270" i="7"/>
  <c r="M3270" i="7"/>
  <c r="K3270" i="7"/>
  <c r="L3270" i="7" s="1"/>
  <c r="Q3269" i="7"/>
  <c r="R3269" i="7" s="1"/>
  <c r="P3269" i="7"/>
  <c r="O3269" i="7"/>
  <c r="N3269" i="7"/>
  <c r="M3269" i="7"/>
  <c r="K3269" i="7"/>
  <c r="L3269" i="7" s="1"/>
  <c r="Q3268" i="7"/>
  <c r="R3268" i="7" s="1"/>
  <c r="P3268" i="7"/>
  <c r="O3268" i="7"/>
  <c r="N3268" i="7"/>
  <c r="M3268" i="7"/>
  <c r="K3268" i="7"/>
  <c r="L3268" i="7" s="1"/>
  <c r="Q3267" i="7"/>
  <c r="R3267" i="7" s="1"/>
  <c r="P3267" i="7"/>
  <c r="O3267" i="7"/>
  <c r="N3267" i="7"/>
  <c r="M3267" i="7"/>
  <c r="K3267" i="7"/>
  <c r="L3267" i="7" s="1"/>
  <c r="Q3266" i="7"/>
  <c r="R3266" i="7" s="1"/>
  <c r="P3266" i="7"/>
  <c r="O3266" i="7"/>
  <c r="N3266" i="7"/>
  <c r="M3266" i="7"/>
  <c r="K3266" i="7"/>
  <c r="L3266" i="7" s="1"/>
  <c r="Q3265" i="7"/>
  <c r="R3265" i="7" s="1"/>
  <c r="P3265" i="7"/>
  <c r="O3265" i="7"/>
  <c r="N3265" i="7"/>
  <c r="M3265" i="7"/>
  <c r="K3265" i="7"/>
  <c r="L3265" i="7" s="1"/>
  <c r="Q3264" i="7"/>
  <c r="R3264" i="7" s="1"/>
  <c r="P3264" i="7"/>
  <c r="O3264" i="7"/>
  <c r="N3264" i="7"/>
  <c r="M3264" i="7"/>
  <c r="K3264" i="7"/>
  <c r="L3264" i="7" s="1"/>
  <c r="Q3263" i="7"/>
  <c r="R3263" i="7" s="1"/>
  <c r="P3263" i="7"/>
  <c r="O3263" i="7"/>
  <c r="N3263" i="7"/>
  <c r="M3263" i="7"/>
  <c r="K3263" i="7"/>
  <c r="L3263" i="7" s="1"/>
  <c r="Q3262" i="7"/>
  <c r="R3262" i="7" s="1"/>
  <c r="P3262" i="7"/>
  <c r="O3262" i="7"/>
  <c r="N3262" i="7"/>
  <c r="M3262" i="7"/>
  <c r="K3262" i="7"/>
  <c r="L3262" i="7" s="1"/>
  <c r="Q3261" i="7"/>
  <c r="R3261" i="7" s="1"/>
  <c r="P3261" i="7"/>
  <c r="O3261" i="7"/>
  <c r="N3261" i="7"/>
  <c r="M3261" i="7"/>
  <c r="K3261" i="7"/>
  <c r="L3261" i="7" s="1"/>
  <c r="Q3260" i="7"/>
  <c r="R3260" i="7" s="1"/>
  <c r="P3260" i="7"/>
  <c r="O3260" i="7"/>
  <c r="N3260" i="7"/>
  <c r="M3260" i="7"/>
  <c r="K3260" i="7"/>
  <c r="L3260" i="7" s="1"/>
  <c r="Q3259" i="7"/>
  <c r="R3259" i="7" s="1"/>
  <c r="P3259" i="7"/>
  <c r="O3259" i="7"/>
  <c r="N3259" i="7"/>
  <c r="M3259" i="7"/>
  <c r="K3259" i="7"/>
  <c r="L3259" i="7" s="1"/>
  <c r="Q3258" i="7"/>
  <c r="R3258" i="7" s="1"/>
  <c r="P3258" i="7"/>
  <c r="O3258" i="7"/>
  <c r="N3258" i="7"/>
  <c r="M3258" i="7"/>
  <c r="K3258" i="7"/>
  <c r="L3258" i="7" s="1"/>
  <c r="Q3257" i="7"/>
  <c r="R3257" i="7" s="1"/>
  <c r="P3257" i="7"/>
  <c r="O3257" i="7"/>
  <c r="N3257" i="7"/>
  <c r="M3257" i="7"/>
  <c r="K3257" i="7"/>
  <c r="L3257" i="7" s="1"/>
  <c r="Q3256" i="7"/>
  <c r="R3256" i="7" s="1"/>
  <c r="P3256" i="7"/>
  <c r="O3256" i="7"/>
  <c r="N3256" i="7"/>
  <c r="M3256" i="7"/>
  <c r="K3256" i="7"/>
  <c r="L3256" i="7" s="1"/>
  <c r="Q3255" i="7"/>
  <c r="R3255" i="7" s="1"/>
  <c r="P3255" i="7"/>
  <c r="O3255" i="7"/>
  <c r="N3255" i="7"/>
  <c r="M3255" i="7"/>
  <c r="K3255" i="7"/>
  <c r="L3255" i="7" s="1"/>
  <c r="Q3254" i="7"/>
  <c r="R3254" i="7" s="1"/>
  <c r="P3254" i="7"/>
  <c r="O3254" i="7"/>
  <c r="N3254" i="7"/>
  <c r="M3254" i="7"/>
  <c r="K3254" i="7"/>
  <c r="L3254" i="7" s="1"/>
  <c r="Q3253" i="7"/>
  <c r="R3253" i="7" s="1"/>
  <c r="P3253" i="7"/>
  <c r="O3253" i="7"/>
  <c r="N3253" i="7"/>
  <c r="M3253" i="7"/>
  <c r="K3253" i="7"/>
  <c r="L3253" i="7" s="1"/>
  <c r="Q3252" i="7"/>
  <c r="R3252" i="7" s="1"/>
  <c r="P3252" i="7"/>
  <c r="O3252" i="7"/>
  <c r="N3252" i="7"/>
  <c r="M3252" i="7"/>
  <c r="K3252" i="7"/>
  <c r="L3252" i="7" s="1"/>
  <c r="Q3251" i="7"/>
  <c r="R3251" i="7" s="1"/>
  <c r="P3251" i="7"/>
  <c r="O3251" i="7"/>
  <c r="N3251" i="7"/>
  <c r="M3251" i="7"/>
  <c r="K3251" i="7"/>
  <c r="L3251" i="7" s="1"/>
  <c r="Q3250" i="7"/>
  <c r="R3250" i="7" s="1"/>
  <c r="P3250" i="7"/>
  <c r="O3250" i="7"/>
  <c r="N3250" i="7"/>
  <c r="M3250" i="7"/>
  <c r="K3250" i="7"/>
  <c r="L3250" i="7" s="1"/>
  <c r="Q3249" i="7"/>
  <c r="R3249" i="7" s="1"/>
  <c r="P3249" i="7"/>
  <c r="O3249" i="7"/>
  <c r="N3249" i="7"/>
  <c r="M3249" i="7"/>
  <c r="K3249" i="7"/>
  <c r="L3249" i="7" s="1"/>
  <c r="Q3248" i="7"/>
  <c r="R3248" i="7" s="1"/>
  <c r="P3248" i="7"/>
  <c r="O3248" i="7"/>
  <c r="N3248" i="7"/>
  <c r="M3248" i="7"/>
  <c r="K3248" i="7"/>
  <c r="L3248" i="7" s="1"/>
  <c r="Q3247" i="7"/>
  <c r="R3247" i="7" s="1"/>
  <c r="P3247" i="7"/>
  <c r="O3247" i="7"/>
  <c r="N3247" i="7"/>
  <c r="M3247" i="7"/>
  <c r="K3247" i="7"/>
  <c r="L3247" i="7" s="1"/>
  <c r="Q3246" i="7"/>
  <c r="R3246" i="7" s="1"/>
  <c r="P3246" i="7"/>
  <c r="O3246" i="7"/>
  <c r="N3246" i="7"/>
  <c r="M3246" i="7"/>
  <c r="K3246" i="7"/>
  <c r="L3246" i="7" s="1"/>
  <c r="Q3245" i="7"/>
  <c r="R3245" i="7" s="1"/>
  <c r="P3245" i="7"/>
  <c r="O3245" i="7"/>
  <c r="N3245" i="7"/>
  <c r="M3245" i="7"/>
  <c r="K3245" i="7"/>
  <c r="L3245" i="7" s="1"/>
  <c r="Q3244" i="7"/>
  <c r="R3244" i="7" s="1"/>
  <c r="P3244" i="7"/>
  <c r="O3244" i="7"/>
  <c r="N3244" i="7"/>
  <c r="M3244" i="7"/>
  <c r="K3244" i="7"/>
  <c r="L3244" i="7" s="1"/>
  <c r="Q3243" i="7"/>
  <c r="R3243" i="7" s="1"/>
  <c r="P3243" i="7"/>
  <c r="O3243" i="7"/>
  <c r="N3243" i="7"/>
  <c r="M3243" i="7"/>
  <c r="K3243" i="7"/>
  <c r="L3243" i="7" s="1"/>
  <c r="K3242" i="7"/>
  <c r="L3242" i="7" s="1"/>
  <c r="S3241" i="7"/>
  <c r="T3241" i="7" s="1"/>
  <c r="R3241" i="7"/>
  <c r="P3241" i="7"/>
  <c r="O3241" i="7"/>
  <c r="N3241" i="7"/>
  <c r="M3241" i="7"/>
  <c r="L3241" i="7"/>
  <c r="K3241" i="7"/>
  <c r="S3240" i="7"/>
  <c r="T3240" i="7" s="1"/>
  <c r="R3240" i="7"/>
  <c r="O3240" i="7"/>
  <c r="P3240" i="7" s="1"/>
  <c r="M3240" i="7"/>
  <c r="N3240" i="7" s="1"/>
  <c r="L3240" i="7"/>
  <c r="K3240" i="7"/>
  <c r="T3239" i="7"/>
  <c r="S3239" i="7"/>
  <c r="R3239" i="7"/>
  <c r="P3239" i="7"/>
  <c r="O3239" i="7"/>
  <c r="M3239" i="7"/>
  <c r="N3239" i="7" s="1"/>
  <c r="K3239" i="7"/>
  <c r="L3239" i="7" s="1"/>
  <c r="S3238" i="7"/>
  <c r="T3238" i="7" s="1"/>
  <c r="R3238" i="7"/>
  <c r="O3238" i="7"/>
  <c r="P3238" i="7" s="1"/>
  <c r="N3238" i="7"/>
  <c r="M3238" i="7"/>
  <c r="L3238" i="7"/>
  <c r="K3238" i="7"/>
  <c r="S3237" i="7"/>
  <c r="T3237" i="7" s="1"/>
  <c r="R3237" i="7"/>
  <c r="O3237" i="7"/>
  <c r="P3237" i="7" s="1"/>
  <c r="M3237" i="7"/>
  <c r="N3237" i="7" s="1"/>
  <c r="L3237" i="7"/>
  <c r="K3237" i="7"/>
  <c r="S3236" i="7"/>
  <c r="T3236" i="7" s="1"/>
  <c r="R3236" i="7"/>
  <c r="P3236" i="7"/>
  <c r="O3236" i="7"/>
  <c r="N3236" i="7"/>
  <c r="M3236" i="7"/>
  <c r="K3236" i="7"/>
  <c r="L3236" i="7" s="1"/>
  <c r="S3235" i="7"/>
  <c r="T3235" i="7" s="1"/>
  <c r="R3235" i="7"/>
  <c r="O3235" i="7"/>
  <c r="P3235" i="7" s="1"/>
  <c r="N3235" i="7"/>
  <c r="M3235" i="7"/>
  <c r="L3235" i="7"/>
  <c r="K3235" i="7"/>
  <c r="T3234" i="7"/>
  <c r="S3234" i="7"/>
  <c r="R3234" i="7"/>
  <c r="P3234" i="7"/>
  <c r="O3234" i="7"/>
  <c r="M3234" i="7"/>
  <c r="N3234" i="7" s="1"/>
  <c r="K3234" i="7"/>
  <c r="L3234" i="7" s="1"/>
  <c r="S3233" i="7"/>
  <c r="T3233" i="7" s="1"/>
  <c r="R3233" i="7"/>
  <c r="P3233" i="7"/>
  <c r="O3233" i="7"/>
  <c r="N3233" i="7"/>
  <c r="M3233" i="7"/>
  <c r="K3233" i="7"/>
  <c r="L3233" i="7" s="1"/>
  <c r="S3232" i="7"/>
  <c r="T3232" i="7" s="1"/>
  <c r="R3232" i="7"/>
  <c r="O3232" i="7"/>
  <c r="P3232" i="7" s="1"/>
  <c r="M3232" i="7"/>
  <c r="N3232" i="7" s="1"/>
  <c r="L3232" i="7"/>
  <c r="K3232" i="7"/>
  <c r="S3231" i="7"/>
  <c r="T3231" i="7" s="1"/>
  <c r="R3231" i="7"/>
  <c r="P3231" i="7"/>
  <c r="O3231" i="7"/>
  <c r="M3231" i="7"/>
  <c r="N3231" i="7" s="1"/>
  <c r="K3231" i="7"/>
  <c r="L3231" i="7" s="1"/>
  <c r="T3230" i="7"/>
  <c r="S3230" i="7"/>
  <c r="R3230" i="7"/>
  <c r="O3230" i="7"/>
  <c r="P3230" i="7" s="1"/>
  <c r="N3230" i="7"/>
  <c r="M3230" i="7"/>
  <c r="K3230" i="7"/>
  <c r="L3230" i="7" s="1"/>
  <c r="S3229" i="7"/>
  <c r="T3229" i="7" s="1"/>
  <c r="R3229" i="7"/>
  <c r="P3229" i="7"/>
  <c r="O3229" i="7"/>
  <c r="M3229" i="7"/>
  <c r="N3229" i="7" s="1"/>
  <c r="L3229" i="7"/>
  <c r="K3229" i="7"/>
  <c r="S3228" i="7"/>
  <c r="T3228" i="7" s="1"/>
  <c r="R3228" i="7"/>
  <c r="P3228" i="7"/>
  <c r="O3228" i="7"/>
  <c r="N3228" i="7"/>
  <c r="M3228" i="7"/>
  <c r="K3228" i="7"/>
  <c r="L3228" i="7" s="1"/>
  <c r="S3227" i="7"/>
  <c r="T3227" i="7" s="1"/>
  <c r="R3227" i="7"/>
  <c r="O3227" i="7"/>
  <c r="P3227" i="7" s="1"/>
  <c r="N3227" i="7"/>
  <c r="M3227" i="7"/>
  <c r="L3227" i="7"/>
  <c r="K3227" i="7"/>
  <c r="S3226" i="7"/>
  <c r="T3226" i="7" s="1"/>
  <c r="R3226" i="7"/>
  <c r="O3226" i="7"/>
  <c r="P3226" i="7" s="1"/>
  <c r="M3226" i="7"/>
  <c r="N3226" i="7" s="1"/>
  <c r="K3226" i="7"/>
  <c r="L3226" i="7" s="1"/>
  <c r="S3225" i="7"/>
  <c r="T3225" i="7" s="1"/>
  <c r="R3225" i="7"/>
  <c r="P3225" i="7"/>
  <c r="O3225" i="7"/>
  <c r="N3225" i="7"/>
  <c r="M3225" i="7"/>
  <c r="L3225" i="7"/>
  <c r="K3225" i="7"/>
  <c r="S3224" i="7"/>
  <c r="T3224" i="7" s="1"/>
  <c r="R3224" i="7"/>
  <c r="O3224" i="7"/>
  <c r="P3224" i="7" s="1"/>
  <c r="M3224" i="7"/>
  <c r="N3224" i="7" s="1"/>
  <c r="L3224" i="7"/>
  <c r="K3224" i="7"/>
  <c r="T3223" i="7"/>
  <c r="S3223" i="7"/>
  <c r="R3223" i="7"/>
  <c r="P3223" i="7"/>
  <c r="O3223" i="7"/>
  <c r="M3223" i="7"/>
  <c r="N3223" i="7" s="1"/>
  <c r="K3223" i="7"/>
  <c r="L3223" i="7" s="1"/>
  <c r="T3222" i="7"/>
  <c r="S3222" i="7"/>
  <c r="R3222" i="7"/>
  <c r="O3222" i="7"/>
  <c r="P3222" i="7" s="1"/>
  <c r="N3222" i="7"/>
  <c r="M3222" i="7"/>
  <c r="L3222" i="7"/>
  <c r="K3222" i="7"/>
  <c r="S3221" i="7"/>
  <c r="T3221" i="7" s="1"/>
  <c r="R3221" i="7"/>
  <c r="O3221" i="7"/>
  <c r="P3221" i="7" s="1"/>
  <c r="M3221" i="7"/>
  <c r="N3221" i="7" s="1"/>
  <c r="L3221" i="7"/>
  <c r="K3221" i="7"/>
  <c r="R3220" i="7"/>
  <c r="Q3220" i="7"/>
  <c r="O3220" i="7"/>
  <c r="P3220" i="7" s="1"/>
  <c r="M3220" i="7"/>
  <c r="N3220" i="7" s="1"/>
  <c r="L3220" i="7"/>
  <c r="K3220" i="7"/>
  <c r="Q3219" i="7"/>
  <c r="R3219" i="7" s="1"/>
  <c r="P3219" i="7"/>
  <c r="O3219" i="7"/>
  <c r="M3219" i="7"/>
  <c r="N3219" i="7" s="1"/>
  <c r="L3219" i="7"/>
  <c r="K3219" i="7"/>
  <c r="R3218" i="7"/>
  <c r="Q3218" i="7"/>
  <c r="O3218" i="7"/>
  <c r="P3218" i="7" s="1"/>
  <c r="M3218" i="7"/>
  <c r="N3218" i="7" s="1"/>
  <c r="L3218" i="7"/>
  <c r="K3218" i="7"/>
  <c r="R3217" i="7"/>
  <c r="Q3217" i="7"/>
  <c r="P3217" i="7"/>
  <c r="O3217" i="7"/>
  <c r="M3217" i="7"/>
  <c r="N3217" i="7" s="1"/>
  <c r="L3217" i="7"/>
  <c r="K3217" i="7"/>
  <c r="Q3216" i="7"/>
  <c r="R3216" i="7" s="1"/>
  <c r="O3216" i="7"/>
  <c r="P3216" i="7" s="1"/>
  <c r="M3216" i="7"/>
  <c r="N3216" i="7" s="1"/>
  <c r="L3216" i="7"/>
  <c r="K3216" i="7"/>
  <c r="Q3215" i="7"/>
  <c r="R3215" i="7" s="1"/>
  <c r="O3215" i="7"/>
  <c r="P3215" i="7" s="1"/>
  <c r="M3215" i="7"/>
  <c r="N3215" i="7" s="1"/>
  <c r="L3215" i="7"/>
  <c r="K3215" i="7"/>
  <c r="Q3214" i="7"/>
  <c r="R3214" i="7" s="1"/>
  <c r="P3214" i="7"/>
  <c r="O3214" i="7"/>
  <c r="M3214" i="7"/>
  <c r="N3214" i="7" s="1"/>
  <c r="L3214" i="7"/>
  <c r="K3214" i="7"/>
  <c r="R3213" i="7"/>
  <c r="Q3213" i="7"/>
  <c r="O3213" i="7"/>
  <c r="P3213" i="7" s="1"/>
  <c r="M3213" i="7"/>
  <c r="N3213" i="7" s="1"/>
  <c r="L3213" i="7"/>
  <c r="K3213" i="7"/>
  <c r="R3212" i="7"/>
  <c r="Q3212" i="7"/>
  <c r="O3212" i="7"/>
  <c r="P3212" i="7" s="1"/>
  <c r="M3212" i="7"/>
  <c r="N3212" i="7" s="1"/>
  <c r="L3212" i="7"/>
  <c r="K3212" i="7"/>
  <c r="Q3211" i="7"/>
  <c r="R3211" i="7" s="1"/>
  <c r="P3211" i="7"/>
  <c r="O3211" i="7"/>
  <c r="M3211" i="7"/>
  <c r="N3211" i="7" s="1"/>
  <c r="L3211" i="7"/>
  <c r="K3211" i="7"/>
  <c r="Q3210" i="7"/>
  <c r="R3210" i="7" s="1"/>
  <c r="O3210" i="7"/>
  <c r="P3210" i="7" s="1"/>
  <c r="M3210" i="7"/>
  <c r="N3210" i="7" s="1"/>
  <c r="L3210" i="7"/>
  <c r="K3210" i="7"/>
  <c r="Q3209" i="7"/>
  <c r="R3209" i="7" s="1"/>
  <c r="P3209" i="7"/>
  <c r="O3209" i="7"/>
  <c r="M3209" i="7"/>
  <c r="N3209" i="7" s="1"/>
  <c r="L3209" i="7"/>
  <c r="K3209" i="7"/>
  <c r="R3208" i="7"/>
  <c r="Q3208" i="7"/>
  <c r="O3208" i="7"/>
  <c r="P3208" i="7" s="1"/>
  <c r="M3208" i="7"/>
  <c r="N3208" i="7" s="1"/>
  <c r="L3208" i="7"/>
  <c r="K3208" i="7"/>
  <c r="R3207" i="7"/>
  <c r="Q3207" i="7"/>
  <c r="O3207" i="7"/>
  <c r="P3207" i="7" s="1"/>
  <c r="M3207" i="7"/>
  <c r="N3207" i="7" s="1"/>
  <c r="L3207" i="7"/>
  <c r="K3207" i="7"/>
  <c r="Q3206" i="7"/>
  <c r="R3206" i="7" s="1"/>
  <c r="P3206" i="7"/>
  <c r="O3206" i="7"/>
  <c r="M3206" i="7"/>
  <c r="N3206" i="7" s="1"/>
  <c r="L3206" i="7"/>
  <c r="K3206" i="7"/>
  <c r="Q3205" i="7"/>
  <c r="R3205" i="7" s="1"/>
  <c r="O3205" i="7"/>
  <c r="P3205" i="7" s="1"/>
  <c r="M3205" i="7"/>
  <c r="N3205" i="7" s="1"/>
  <c r="L3205" i="7"/>
  <c r="K3205" i="7"/>
  <c r="Q3204" i="7"/>
  <c r="R3204" i="7" s="1"/>
  <c r="O3204" i="7"/>
  <c r="P3204" i="7" s="1"/>
  <c r="M3204" i="7"/>
  <c r="N3204" i="7" s="1"/>
  <c r="L3204" i="7"/>
  <c r="K3204" i="7"/>
  <c r="Q3203" i="7"/>
  <c r="R3203" i="7" s="1"/>
  <c r="P3203" i="7"/>
  <c r="O3203" i="7"/>
  <c r="M3203" i="7"/>
  <c r="N3203" i="7" s="1"/>
  <c r="L3203" i="7"/>
  <c r="K3203" i="7"/>
  <c r="R3202" i="7"/>
  <c r="Q3202" i="7"/>
  <c r="O3202" i="7"/>
  <c r="P3202" i="7" s="1"/>
  <c r="M3202" i="7"/>
  <c r="N3202" i="7" s="1"/>
  <c r="L3202" i="7"/>
  <c r="K3202" i="7"/>
  <c r="Q3201" i="7"/>
  <c r="R3201" i="7" s="1"/>
  <c r="P3201" i="7"/>
  <c r="O3201" i="7"/>
  <c r="M3201" i="7"/>
  <c r="N3201" i="7" s="1"/>
  <c r="L3201" i="7"/>
  <c r="K3201" i="7"/>
  <c r="Q3200" i="7"/>
  <c r="R3200" i="7" s="1"/>
  <c r="O3200" i="7"/>
  <c r="P3200" i="7" s="1"/>
  <c r="M3200" i="7"/>
  <c r="N3200" i="7" s="1"/>
  <c r="L3200" i="7"/>
  <c r="K3200" i="7"/>
  <c r="Q3199" i="7"/>
  <c r="R3199" i="7" s="1"/>
  <c r="O3199" i="7"/>
  <c r="P3199" i="7" s="1"/>
  <c r="M3199" i="7"/>
  <c r="N3199" i="7" s="1"/>
  <c r="L3199" i="7"/>
  <c r="K3199" i="7"/>
  <c r="Q3198" i="7"/>
  <c r="R3198" i="7" s="1"/>
  <c r="P3198" i="7"/>
  <c r="O3198" i="7"/>
  <c r="M3198" i="7"/>
  <c r="N3198" i="7" s="1"/>
  <c r="L3198" i="7"/>
  <c r="K3198" i="7"/>
  <c r="R3197" i="7"/>
  <c r="Q3197" i="7"/>
  <c r="O3197" i="7"/>
  <c r="P3197" i="7" s="1"/>
  <c r="M3197" i="7"/>
  <c r="N3197" i="7" s="1"/>
  <c r="L3197" i="7"/>
  <c r="K3197" i="7"/>
  <c r="Q3196" i="7"/>
  <c r="R3196" i="7" s="1"/>
  <c r="O3196" i="7"/>
  <c r="P3196" i="7" s="1"/>
  <c r="M3196" i="7"/>
  <c r="N3196" i="7" s="1"/>
  <c r="L3196" i="7"/>
  <c r="K3196" i="7"/>
  <c r="R3195" i="7"/>
  <c r="Q3195" i="7"/>
  <c r="P3195" i="7"/>
  <c r="O3195" i="7"/>
  <c r="M3195" i="7"/>
  <c r="N3195" i="7" s="1"/>
  <c r="L3195" i="7"/>
  <c r="K3195" i="7"/>
  <c r="Q3194" i="7"/>
  <c r="R3194" i="7" s="1"/>
  <c r="O3194" i="7"/>
  <c r="P3194" i="7" s="1"/>
  <c r="M3194" i="7"/>
  <c r="N3194" i="7" s="1"/>
  <c r="L3194" i="7"/>
  <c r="K3194" i="7"/>
  <c r="Q3193" i="7"/>
  <c r="R3193" i="7" s="1"/>
  <c r="P3193" i="7"/>
  <c r="O3193" i="7"/>
  <c r="M3193" i="7"/>
  <c r="N3193" i="7" s="1"/>
  <c r="L3193" i="7"/>
  <c r="K3193" i="7"/>
  <c r="R3192" i="7"/>
  <c r="Q3192" i="7"/>
  <c r="O3192" i="7"/>
  <c r="P3192" i="7" s="1"/>
  <c r="M3192" i="7"/>
  <c r="N3192" i="7" s="1"/>
  <c r="L3192" i="7"/>
  <c r="K3192" i="7"/>
  <c r="Q3191" i="7"/>
  <c r="R3191" i="7" s="1"/>
  <c r="O3191" i="7"/>
  <c r="P3191" i="7" s="1"/>
  <c r="M3191" i="7"/>
  <c r="N3191" i="7" s="1"/>
  <c r="L3191" i="7"/>
  <c r="K3191" i="7"/>
  <c r="R3190" i="7"/>
  <c r="Q3190" i="7"/>
  <c r="P3190" i="7"/>
  <c r="O3190" i="7"/>
  <c r="M3190" i="7"/>
  <c r="N3190" i="7" s="1"/>
  <c r="L3190" i="7"/>
  <c r="K3190" i="7"/>
  <c r="Q3189" i="7"/>
  <c r="R3189" i="7" s="1"/>
  <c r="O3189" i="7"/>
  <c r="P3189" i="7" s="1"/>
  <c r="M3189" i="7"/>
  <c r="N3189" i="7" s="1"/>
  <c r="L3189" i="7"/>
  <c r="K3189" i="7"/>
  <c r="Q3188" i="7"/>
  <c r="R3188" i="7" s="1"/>
  <c r="O3188" i="7"/>
  <c r="P3188" i="7" s="1"/>
  <c r="M3188" i="7"/>
  <c r="N3188" i="7" s="1"/>
  <c r="L3188" i="7"/>
  <c r="K3188" i="7"/>
  <c r="Q3187" i="7"/>
  <c r="R3187" i="7" s="1"/>
  <c r="P3187" i="7"/>
  <c r="O3187" i="7"/>
  <c r="M3187" i="7"/>
  <c r="N3187" i="7" s="1"/>
  <c r="L3187" i="7"/>
  <c r="K3187" i="7"/>
  <c r="Q3186" i="7"/>
  <c r="R3186" i="7" s="1"/>
  <c r="O3186" i="7"/>
  <c r="P3186" i="7" s="1"/>
  <c r="M3186" i="7"/>
  <c r="N3186" i="7" s="1"/>
  <c r="L3186" i="7"/>
  <c r="K3186" i="7"/>
  <c r="R3185" i="7"/>
  <c r="Q3185" i="7"/>
  <c r="P3185" i="7"/>
  <c r="O3185" i="7"/>
  <c r="M3185" i="7"/>
  <c r="N3185" i="7" s="1"/>
  <c r="L3185" i="7"/>
  <c r="K3185" i="7"/>
  <c r="Q3184" i="7"/>
  <c r="R3184" i="7" s="1"/>
  <c r="O3184" i="7"/>
  <c r="P3184" i="7" s="1"/>
  <c r="M3184" i="7"/>
  <c r="N3184" i="7" s="1"/>
  <c r="L3184" i="7"/>
  <c r="K3184" i="7"/>
  <c r="Q3183" i="7"/>
  <c r="R3183" i="7" s="1"/>
  <c r="O3183" i="7"/>
  <c r="P3183" i="7" s="1"/>
  <c r="M3183" i="7"/>
  <c r="N3183" i="7" s="1"/>
  <c r="L3183" i="7"/>
  <c r="K3183" i="7"/>
  <c r="Q3182" i="7"/>
  <c r="R3182" i="7" s="1"/>
  <c r="P3182" i="7"/>
  <c r="O3182" i="7"/>
  <c r="M3182" i="7"/>
  <c r="N3182" i="7" s="1"/>
  <c r="L3182" i="7"/>
  <c r="K3182" i="7"/>
  <c r="Q3181" i="7"/>
  <c r="R3181" i="7" s="1"/>
  <c r="O3181" i="7"/>
  <c r="P3181" i="7" s="1"/>
  <c r="M3181" i="7"/>
  <c r="N3181" i="7" s="1"/>
  <c r="L3181" i="7"/>
  <c r="K3181" i="7"/>
  <c r="R3180" i="7"/>
  <c r="Q3180" i="7"/>
  <c r="O3180" i="7"/>
  <c r="P3180" i="7" s="1"/>
  <c r="M3180" i="7"/>
  <c r="N3180" i="7" s="1"/>
  <c r="L3180" i="7"/>
  <c r="K3180" i="7"/>
  <c r="R3179" i="7"/>
  <c r="Q3179" i="7"/>
  <c r="P3179" i="7"/>
  <c r="O3179" i="7"/>
  <c r="M3179" i="7"/>
  <c r="N3179" i="7" s="1"/>
  <c r="L3179" i="7"/>
  <c r="K3179" i="7"/>
  <c r="Q3178" i="7"/>
  <c r="R3178" i="7" s="1"/>
  <c r="O3178" i="7"/>
  <c r="P3178" i="7" s="1"/>
  <c r="M3178" i="7"/>
  <c r="N3178" i="7" s="1"/>
  <c r="L3178" i="7"/>
  <c r="K3178" i="7"/>
  <c r="Q3177" i="7"/>
  <c r="R3177" i="7" s="1"/>
  <c r="P3177" i="7"/>
  <c r="O3177" i="7"/>
  <c r="M3177" i="7"/>
  <c r="N3177" i="7" s="1"/>
  <c r="L3177" i="7"/>
  <c r="K3177" i="7"/>
  <c r="Q3176" i="7"/>
  <c r="R3176" i="7" s="1"/>
  <c r="O3176" i="7"/>
  <c r="P3176" i="7" s="1"/>
  <c r="M3176" i="7"/>
  <c r="N3176" i="7" s="1"/>
  <c r="L3176" i="7"/>
  <c r="K3176" i="7"/>
  <c r="R3175" i="7"/>
  <c r="Q3175" i="7"/>
  <c r="O3175" i="7"/>
  <c r="P3175" i="7" s="1"/>
  <c r="M3175" i="7"/>
  <c r="N3175" i="7" s="1"/>
  <c r="L3175" i="7"/>
  <c r="K3175" i="7"/>
  <c r="Q3174" i="7"/>
  <c r="R3174" i="7" s="1"/>
  <c r="P3174" i="7"/>
  <c r="O3174" i="7"/>
  <c r="M3174" i="7"/>
  <c r="N3174" i="7" s="1"/>
  <c r="L3174" i="7"/>
  <c r="K3174" i="7"/>
  <c r="R3173" i="7"/>
  <c r="Q3173" i="7"/>
  <c r="O3173" i="7"/>
  <c r="P3173" i="7" s="1"/>
  <c r="M3173" i="7"/>
  <c r="N3173" i="7" s="1"/>
  <c r="L3173" i="7"/>
  <c r="K3173" i="7"/>
  <c r="Q3172" i="7"/>
  <c r="R3172" i="7" s="1"/>
  <c r="O3172" i="7"/>
  <c r="P3172" i="7" s="1"/>
  <c r="M3172" i="7"/>
  <c r="N3172" i="7" s="1"/>
  <c r="L3172" i="7"/>
  <c r="K3172" i="7"/>
  <c r="Q3171" i="7"/>
  <c r="R3171" i="7" s="1"/>
  <c r="P3171" i="7"/>
  <c r="O3171" i="7"/>
  <c r="M3171" i="7"/>
  <c r="N3171" i="7" s="1"/>
  <c r="L3171" i="7"/>
  <c r="K3171" i="7"/>
  <c r="Q3170" i="7"/>
  <c r="R3170" i="7" s="1"/>
  <c r="O3170" i="7"/>
  <c r="P3170" i="7" s="1"/>
  <c r="M3170" i="7"/>
  <c r="N3170" i="7" s="1"/>
  <c r="L3170" i="7"/>
  <c r="K3170" i="7"/>
  <c r="Q3169" i="7"/>
  <c r="R3169" i="7" s="1"/>
  <c r="P3169" i="7"/>
  <c r="O3169" i="7"/>
  <c r="M3169" i="7"/>
  <c r="N3169" i="7" s="1"/>
  <c r="L3169" i="7"/>
  <c r="K3169" i="7"/>
  <c r="R3168" i="7"/>
  <c r="Q3168" i="7"/>
  <c r="O3168" i="7"/>
  <c r="P3168" i="7" s="1"/>
  <c r="M3168" i="7"/>
  <c r="N3168" i="7" s="1"/>
  <c r="L3168" i="7"/>
  <c r="K3168" i="7"/>
  <c r="Q3167" i="7"/>
  <c r="R3167" i="7" s="1"/>
  <c r="O3167" i="7"/>
  <c r="P3167" i="7" s="1"/>
  <c r="M3167" i="7"/>
  <c r="N3167" i="7" s="1"/>
  <c r="L3167" i="7"/>
  <c r="K3167" i="7"/>
  <c r="Q3166" i="7"/>
  <c r="R3166" i="7" s="1"/>
  <c r="P3166" i="7"/>
  <c r="O3166" i="7"/>
  <c r="M3166" i="7"/>
  <c r="N3166" i="7" s="1"/>
  <c r="L3166" i="7"/>
  <c r="K3166" i="7"/>
  <c r="Q3165" i="7"/>
  <c r="R3165" i="7" s="1"/>
  <c r="O3165" i="7"/>
  <c r="P3165" i="7" s="1"/>
  <c r="M3165" i="7"/>
  <c r="N3165" i="7" s="1"/>
  <c r="L3165" i="7"/>
  <c r="K3165" i="7"/>
  <c r="Q3164" i="7"/>
  <c r="R3164" i="7" s="1"/>
  <c r="O3164" i="7"/>
  <c r="P3164" i="7" s="1"/>
  <c r="M3164" i="7"/>
  <c r="N3164" i="7" s="1"/>
  <c r="L3164" i="7"/>
  <c r="K3164" i="7"/>
  <c r="Q3163" i="7"/>
  <c r="R3163" i="7" s="1"/>
  <c r="P3163" i="7"/>
  <c r="O3163" i="7"/>
  <c r="M3163" i="7"/>
  <c r="N3163" i="7" s="1"/>
  <c r="L3163" i="7"/>
  <c r="K3163" i="7"/>
  <c r="Q3162" i="7"/>
  <c r="R3162" i="7" s="1"/>
  <c r="O3162" i="7"/>
  <c r="P3162" i="7" s="1"/>
  <c r="M3162" i="7"/>
  <c r="N3162" i="7" s="1"/>
  <c r="L3162" i="7"/>
  <c r="K3162" i="7"/>
  <c r="Q3161" i="7"/>
  <c r="R3161" i="7" s="1"/>
  <c r="P3161" i="7"/>
  <c r="O3161" i="7"/>
  <c r="M3161" i="7"/>
  <c r="N3161" i="7" s="1"/>
  <c r="L3161" i="7"/>
  <c r="K3161" i="7"/>
  <c r="Q3160" i="7"/>
  <c r="R3160" i="7" s="1"/>
  <c r="O3160" i="7"/>
  <c r="P3160" i="7" s="1"/>
  <c r="M3160" i="7"/>
  <c r="N3160" i="7" s="1"/>
  <c r="L3160" i="7"/>
  <c r="K3160" i="7"/>
  <c r="Q3159" i="7"/>
  <c r="R3159" i="7" s="1"/>
  <c r="O3159" i="7"/>
  <c r="P3159" i="7" s="1"/>
  <c r="M3159" i="7"/>
  <c r="N3159" i="7" s="1"/>
  <c r="L3159" i="7"/>
  <c r="K3159" i="7"/>
  <c r="Q3158" i="7"/>
  <c r="R3158" i="7" s="1"/>
  <c r="P3158" i="7"/>
  <c r="O3158" i="7"/>
  <c r="M3158" i="7"/>
  <c r="N3158" i="7" s="1"/>
  <c r="L3158" i="7"/>
  <c r="K3158" i="7"/>
  <c r="R3157" i="7"/>
  <c r="Q3157" i="7"/>
  <c r="O3157" i="7"/>
  <c r="P3157" i="7" s="1"/>
  <c r="M3157" i="7"/>
  <c r="N3157" i="7" s="1"/>
  <c r="L3157" i="7"/>
  <c r="K3157" i="7"/>
  <c r="Q3156" i="7"/>
  <c r="R3156" i="7" s="1"/>
  <c r="O3156" i="7"/>
  <c r="P3156" i="7" s="1"/>
  <c r="M3156" i="7"/>
  <c r="N3156" i="7" s="1"/>
  <c r="L3156" i="7"/>
  <c r="K3156" i="7"/>
  <c r="R3155" i="7"/>
  <c r="Q3155" i="7"/>
  <c r="P3155" i="7"/>
  <c r="O3155" i="7"/>
  <c r="M3155" i="7"/>
  <c r="N3155" i="7" s="1"/>
  <c r="L3155" i="7"/>
  <c r="K3155" i="7"/>
  <c r="Q3154" i="7"/>
  <c r="R3154" i="7" s="1"/>
  <c r="O3154" i="7"/>
  <c r="P3154" i="7" s="1"/>
  <c r="M3154" i="7"/>
  <c r="N3154" i="7" s="1"/>
  <c r="L3154" i="7"/>
  <c r="K3154" i="7"/>
  <c r="Q3153" i="7"/>
  <c r="R3153" i="7" s="1"/>
  <c r="P3153" i="7"/>
  <c r="O3153" i="7"/>
  <c r="M3153" i="7"/>
  <c r="N3153" i="7" s="1"/>
  <c r="L3153" i="7"/>
  <c r="K3153" i="7"/>
  <c r="Q3152" i="7"/>
  <c r="R3152" i="7" s="1"/>
  <c r="O3152" i="7"/>
  <c r="P3152" i="7" s="1"/>
  <c r="M3152" i="7"/>
  <c r="N3152" i="7" s="1"/>
  <c r="L3152" i="7"/>
  <c r="K3152" i="7"/>
  <c r="Q3151" i="7"/>
  <c r="R3151" i="7" s="1"/>
  <c r="O3151" i="7"/>
  <c r="P3151" i="7" s="1"/>
  <c r="M3151" i="7"/>
  <c r="N3151" i="7" s="1"/>
  <c r="L3151" i="7"/>
  <c r="K3151" i="7"/>
  <c r="Q3150" i="7"/>
  <c r="R3150" i="7" s="1"/>
  <c r="P3150" i="7"/>
  <c r="O3150" i="7"/>
  <c r="M3150" i="7"/>
  <c r="N3150" i="7" s="1"/>
  <c r="L3150" i="7"/>
  <c r="K3150" i="7"/>
  <c r="R3149" i="7"/>
  <c r="Q3149" i="7"/>
  <c r="O3149" i="7"/>
  <c r="P3149" i="7" s="1"/>
  <c r="M3149" i="7"/>
  <c r="N3149" i="7" s="1"/>
  <c r="L3149" i="7"/>
  <c r="K3149" i="7"/>
  <c r="Q3148" i="7"/>
  <c r="R3148" i="7" s="1"/>
  <c r="O3148" i="7"/>
  <c r="P3148" i="7" s="1"/>
  <c r="M3148" i="7"/>
  <c r="N3148" i="7" s="1"/>
  <c r="L3148" i="7"/>
  <c r="K3148" i="7"/>
  <c r="Q3147" i="7"/>
  <c r="R3147" i="7" s="1"/>
  <c r="P3147" i="7"/>
  <c r="O3147" i="7"/>
  <c r="M3147" i="7"/>
  <c r="N3147" i="7" s="1"/>
  <c r="L3147" i="7"/>
  <c r="K3147" i="7"/>
  <c r="Q3146" i="7"/>
  <c r="R3146" i="7" s="1"/>
  <c r="O3146" i="7"/>
  <c r="P3146" i="7" s="1"/>
  <c r="M3146" i="7"/>
  <c r="N3146" i="7" s="1"/>
  <c r="L3146" i="7"/>
  <c r="K3146" i="7"/>
  <c r="Q3145" i="7"/>
  <c r="R3145" i="7" s="1"/>
  <c r="P3145" i="7"/>
  <c r="O3145" i="7"/>
  <c r="M3145" i="7"/>
  <c r="N3145" i="7" s="1"/>
  <c r="L3145" i="7"/>
  <c r="K3145" i="7"/>
  <c r="R3144" i="7"/>
  <c r="Q3144" i="7"/>
  <c r="O3144" i="7"/>
  <c r="P3144" i="7" s="1"/>
  <c r="M3144" i="7"/>
  <c r="N3144" i="7" s="1"/>
  <c r="L3144" i="7"/>
  <c r="K3144" i="7"/>
  <c r="Q3143" i="7"/>
  <c r="R3143" i="7" s="1"/>
  <c r="O3143" i="7"/>
  <c r="P3143" i="7" s="1"/>
  <c r="M3143" i="7"/>
  <c r="N3143" i="7" s="1"/>
  <c r="L3143" i="7"/>
  <c r="K3143" i="7"/>
  <c r="Q3142" i="7"/>
  <c r="R3142" i="7" s="1"/>
  <c r="P3142" i="7"/>
  <c r="O3142" i="7"/>
  <c r="M3142" i="7"/>
  <c r="N3142" i="7" s="1"/>
  <c r="L3142" i="7"/>
  <c r="K3142" i="7"/>
  <c r="R3141" i="7"/>
  <c r="Q3141" i="7"/>
  <c r="O3141" i="7"/>
  <c r="P3141" i="7" s="1"/>
  <c r="M3141" i="7"/>
  <c r="N3141" i="7" s="1"/>
  <c r="L3141" i="7"/>
  <c r="K3141" i="7"/>
  <c r="Q3140" i="7"/>
  <c r="R3140" i="7" s="1"/>
  <c r="O3140" i="7"/>
  <c r="P3140" i="7" s="1"/>
  <c r="M3140" i="7"/>
  <c r="N3140" i="7" s="1"/>
  <c r="L3140" i="7"/>
  <c r="K3140" i="7"/>
  <c r="Q3139" i="7"/>
  <c r="R3139" i="7" s="1"/>
  <c r="P3139" i="7"/>
  <c r="O3139" i="7"/>
  <c r="M3139" i="7"/>
  <c r="N3139" i="7" s="1"/>
  <c r="L3139" i="7"/>
  <c r="K3139" i="7"/>
  <c r="Q3138" i="7"/>
  <c r="R3138" i="7" s="1"/>
  <c r="O3138" i="7"/>
  <c r="P3138" i="7" s="1"/>
  <c r="M3138" i="7"/>
  <c r="N3138" i="7" s="1"/>
  <c r="L3138" i="7"/>
  <c r="K3138" i="7"/>
  <c r="Q3137" i="7"/>
  <c r="R3137" i="7" s="1"/>
  <c r="P3137" i="7"/>
  <c r="O3137" i="7"/>
  <c r="M3137" i="7"/>
  <c r="N3137" i="7" s="1"/>
  <c r="L3137" i="7"/>
  <c r="K3137" i="7"/>
  <c r="Q3136" i="7"/>
  <c r="R3136" i="7" s="1"/>
  <c r="O3136" i="7"/>
  <c r="P3136" i="7" s="1"/>
  <c r="M3136" i="7"/>
  <c r="N3136" i="7" s="1"/>
  <c r="L3136" i="7"/>
  <c r="K3136" i="7"/>
  <c r="Q3135" i="7"/>
  <c r="R3135" i="7" s="1"/>
  <c r="O3135" i="7"/>
  <c r="P3135" i="7" s="1"/>
  <c r="M3135" i="7"/>
  <c r="N3135" i="7" s="1"/>
  <c r="L3135" i="7"/>
  <c r="K3135" i="7"/>
  <c r="Q3134" i="7"/>
  <c r="R3134" i="7" s="1"/>
  <c r="P3134" i="7"/>
  <c r="O3134" i="7"/>
  <c r="M3134" i="7"/>
  <c r="N3134" i="7" s="1"/>
  <c r="L3134" i="7"/>
  <c r="K3134" i="7"/>
  <c r="Q3133" i="7"/>
  <c r="R3133" i="7" s="1"/>
  <c r="O3133" i="7"/>
  <c r="P3133" i="7" s="1"/>
  <c r="M3133" i="7"/>
  <c r="N3133" i="7" s="1"/>
  <c r="L3133" i="7"/>
  <c r="K3133" i="7"/>
  <c r="Q3132" i="7"/>
  <c r="R3132" i="7" s="1"/>
  <c r="O3132" i="7"/>
  <c r="P3132" i="7" s="1"/>
  <c r="M3132" i="7"/>
  <c r="N3132" i="7" s="1"/>
  <c r="L3132" i="7"/>
  <c r="K3132" i="7"/>
  <c r="Q3131" i="7"/>
  <c r="R3131" i="7" s="1"/>
  <c r="P3131" i="7"/>
  <c r="O3131" i="7"/>
  <c r="M3131" i="7"/>
  <c r="N3131" i="7" s="1"/>
  <c r="L3131" i="7"/>
  <c r="K3131" i="7"/>
  <c r="Q3130" i="7"/>
  <c r="R3130" i="7" s="1"/>
  <c r="O3130" i="7"/>
  <c r="P3130" i="7" s="1"/>
  <c r="M3130" i="7"/>
  <c r="N3130" i="7" s="1"/>
  <c r="L3130" i="7"/>
  <c r="K3130" i="7"/>
  <c r="Q3129" i="7"/>
  <c r="R3129" i="7" s="1"/>
  <c r="P3129" i="7"/>
  <c r="O3129" i="7"/>
  <c r="M3129" i="7"/>
  <c r="N3129" i="7" s="1"/>
  <c r="L3129" i="7"/>
  <c r="K3129" i="7"/>
  <c r="Q3128" i="7"/>
  <c r="R3128" i="7" s="1"/>
  <c r="O3128" i="7"/>
  <c r="P3128" i="7" s="1"/>
  <c r="M3128" i="7"/>
  <c r="N3128" i="7" s="1"/>
  <c r="L3128" i="7"/>
  <c r="K3128" i="7"/>
  <c r="Q3127" i="7"/>
  <c r="R3127" i="7" s="1"/>
  <c r="O3127" i="7"/>
  <c r="P3127" i="7" s="1"/>
  <c r="M3127" i="7"/>
  <c r="N3127" i="7" s="1"/>
  <c r="L3127" i="7"/>
  <c r="K3127" i="7"/>
  <c r="Q3126" i="7"/>
  <c r="R3126" i="7" s="1"/>
  <c r="P3126" i="7"/>
  <c r="O3126" i="7"/>
  <c r="M3126" i="7"/>
  <c r="N3126" i="7" s="1"/>
  <c r="L3126" i="7"/>
  <c r="K3126" i="7"/>
  <c r="R3125" i="7"/>
  <c r="Q3125" i="7"/>
  <c r="O3125" i="7"/>
  <c r="P3125" i="7" s="1"/>
  <c r="M3125" i="7"/>
  <c r="N3125" i="7" s="1"/>
  <c r="L3125" i="7"/>
  <c r="K3125" i="7"/>
  <c r="Q3124" i="7"/>
  <c r="R3124" i="7" s="1"/>
  <c r="O3124" i="7"/>
  <c r="P3124" i="7" s="1"/>
  <c r="M3124" i="7"/>
  <c r="N3124" i="7" s="1"/>
  <c r="L3124" i="7"/>
  <c r="K3124" i="7"/>
  <c r="R3123" i="7"/>
  <c r="Q3123" i="7"/>
  <c r="P3123" i="7"/>
  <c r="O3123" i="7"/>
  <c r="M3123" i="7"/>
  <c r="N3123" i="7" s="1"/>
  <c r="L3123" i="7"/>
  <c r="K3123" i="7"/>
  <c r="Q3122" i="7"/>
  <c r="R3122" i="7" s="1"/>
  <c r="O3122" i="7"/>
  <c r="P3122" i="7" s="1"/>
  <c r="M3122" i="7"/>
  <c r="N3122" i="7" s="1"/>
  <c r="L3122" i="7"/>
  <c r="K3122" i="7"/>
  <c r="Q3121" i="7"/>
  <c r="R3121" i="7" s="1"/>
  <c r="P3121" i="7"/>
  <c r="O3121" i="7"/>
  <c r="M3121" i="7"/>
  <c r="N3121" i="7" s="1"/>
  <c r="L3121" i="7"/>
  <c r="K3121" i="7"/>
  <c r="Q3120" i="7"/>
  <c r="R3120" i="7" s="1"/>
  <c r="O3120" i="7"/>
  <c r="P3120" i="7" s="1"/>
  <c r="M3120" i="7"/>
  <c r="N3120" i="7" s="1"/>
  <c r="L3120" i="7"/>
  <c r="K3120" i="7"/>
  <c r="Q3119" i="7"/>
  <c r="R3119" i="7" s="1"/>
  <c r="O3119" i="7"/>
  <c r="P3119" i="7" s="1"/>
  <c r="M3119" i="7"/>
  <c r="N3119" i="7" s="1"/>
  <c r="L3119" i="7"/>
  <c r="K3119" i="7"/>
  <c r="Q3118" i="7"/>
  <c r="R3118" i="7" s="1"/>
  <c r="P3118" i="7"/>
  <c r="O3118" i="7"/>
  <c r="M3118" i="7"/>
  <c r="N3118" i="7" s="1"/>
  <c r="L3118" i="7"/>
  <c r="K3118" i="7"/>
  <c r="R3117" i="7"/>
  <c r="Q3117" i="7"/>
  <c r="O3117" i="7"/>
  <c r="P3117" i="7" s="1"/>
  <c r="M3117" i="7"/>
  <c r="N3117" i="7" s="1"/>
  <c r="L3117" i="7"/>
  <c r="K3117" i="7"/>
  <c r="Q3116" i="7"/>
  <c r="R3116" i="7" s="1"/>
  <c r="O3116" i="7"/>
  <c r="P3116" i="7" s="1"/>
  <c r="M3116" i="7"/>
  <c r="N3116" i="7" s="1"/>
  <c r="L3116" i="7"/>
  <c r="K3116" i="7"/>
  <c r="Q3115" i="7"/>
  <c r="R3115" i="7" s="1"/>
  <c r="P3115" i="7"/>
  <c r="O3115" i="7"/>
  <c r="M3115" i="7"/>
  <c r="N3115" i="7" s="1"/>
  <c r="L3115" i="7"/>
  <c r="K3115" i="7"/>
  <c r="Q3114" i="7"/>
  <c r="R3114" i="7" s="1"/>
  <c r="O3114" i="7"/>
  <c r="P3114" i="7" s="1"/>
  <c r="M3114" i="7"/>
  <c r="N3114" i="7" s="1"/>
  <c r="L3114" i="7"/>
  <c r="K3114" i="7"/>
  <c r="Q3113" i="7"/>
  <c r="R3113" i="7" s="1"/>
  <c r="P3113" i="7"/>
  <c r="O3113" i="7"/>
  <c r="M3113" i="7"/>
  <c r="N3113" i="7" s="1"/>
  <c r="L3113" i="7"/>
  <c r="K3113" i="7"/>
  <c r="Q3112" i="7"/>
  <c r="R3112" i="7" s="1"/>
  <c r="O3112" i="7"/>
  <c r="P3112" i="7" s="1"/>
  <c r="M3112" i="7"/>
  <c r="N3112" i="7" s="1"/>
  <c r="L3112" i="7"/>
  <c r="K3112" i="7"/>
  <c r="Q3111" i="7"/>
  <c r="R3111" i="7" s="1"/>
  <c r="O3111" i="7"/>
  <c r="P3111" i="7" s="1"/>
  <c r="M3111" i="7"/>
  <c r="N3111" i="7" s="1"/>
  <c r="L3111" i="7"/>
  <c r="K3111" i="7"/>
  <c r="Q3110" i="7"/>
  <c r="R3110" i="7" s="1"/>
  <c r="P3110" i="7"/>
  <c r="O3110" i="7"/>
  <c r="M3110" i="7"/>
  <c r="N3110" i="7" s="1"/>
  <c r="L3110" i="7"/>
  <c r="K3110" i="7"/>
  <c r="R3109" i="7"/>
  <c r="Q3109" i="7"/>
  <c r="O3109" i="7"/>
  <c r="P3109" i="7" s="1"/>
  <c r="M3109" i="7"/>
  <c r="N3109" i="7" s="1"/>
  <c r="L3109" i="7"/>
  <c r="K3109" i="7"/>
  <c r="Q3108" i="7"/>
  <c r="R3108" i="7" s="1"/>
  <c r="O3108" i="7"/>
  <c r="P3108" i="7" s="1"/>
  <c r="M3108" i="7"/>
  <c r="N3108" i="7" s="1"/>
  <c r="L3108" i="7"/>
  <c r="K3108" i="7"/>
  <c r="Q3107" i="7"/>
  <c r="R3107" i="7" s="1"/>
  <c r="P3107" i="7"/>
  <c r="O3107" i="7"/>
  <c r="M3107" i="7"/>
  <c r="N3107" i="7" s="1"/>
  <c r="L3107" i="7"/>
  <c r="K3107" i="7"/>
  <c r="Q3106" i="7"/>
  <c r="R3106" i="7" s="1"/>
  <c r="O3106" i="7"/>
  <c r="P3106" i="7" s="1"/>
  <c r="M3106" i="7"/>
  <c r="N3106" i="7" s="1"/>
  <c r="L3106" i="7"/>
  <c r="K3106" i="7"/>
  <c r="Q3105" i="7"/>
  <c r="R3105" i="7" s="1"/>
  <c r="P3105" i="7"/>
  <c r="O3105" i="7"/>
  <c r="M3105" i="7"/>
  <c r="N3105" i="7" s="1"/>
  <c r="L3105" i="7"/>
  <c r="K3105" i="7"/>
  <c r="Q3104" i="7"/>
  <c r="R3104" i="7" s="1"/>
  <c r="O3104" i="7"/>
  <c r="P3104" i="7" s="1"/>
  <c r="M3104" i="7"/>
  <c r="N3104" i="7" s="1"/>
  <c r="L3104" i="7"/>
  <c r="K3104" i="7"/>
  <c r="Q3103" i="7"/>
  <c r="R3103" i="7" s="1"/>
  <c r="O3103" i="7"/>
  <c r="P3103" i="7" s="1"/>
  <c r="M3103" i="7"/>
  <c r="N3103" i="7" s="1"/>
  <c r="L3103" i="7"/>
  <c r="K3103" i="7"/>
  <c r="Q3102" i="7"/>
  <c r="R3102" i="7" s="1"/>
  <c r="P3102" i="7"/>
  <c r="O3102" i="7"/>
  <c r="M3102" i="7"/>
  <c r="N3102" i="7" s="1"/>
  <c r="L3102" i="7"/>
  <c r="K3102" i="7"/>
  <c r="Q3101" i="7"/>
  <c r="R3101" i="7" s="1"/>
  <c r="O3101" i="7"/>
  <c r="P3101" i="7" s="1"/>
  <c r="M3101" i="7"/>
  <c r="N3101" i="7" s="1"/>
  <c r="L3101" i="7"/>
  <c r="K3101" i="7"/>
  <c r="Q3100" i="7"/>
  <c r="R3100" i="7" s="1"/>
  <c r="O3100" i="7"/>
  <c r="P3100" i="7" s="1"/>
  <c r="M3100" i="7"/>
  <c r="N3100" i="7" s="1"/>
  <c r="L3100" i="7"/>
  <c r="K3100" i="7"/>
  <c r="Q3099" i="7"/>
  <c r="R3099" i="7" s="1"/>
  <c r="P3099" i="7"/>
  <c r="O3099" i="7"/>
  <c r="M3099" i="7"/>
  <c r="N3099" i="7" s="1"/>
  <c r="L3099" i="7"/>
  <c r="K3099" i="7"/>
  <c r="Q3098" i="7"/>
  <c r="R3098" i="7" s="1"/>
  <c r="O3098" i="7"/>
  <c r="P3098" i="7" s="1"/>
  <c r="M3098" i="7"/>
  <c r="N3098" i="7" s="1"/>
  <c r="L3098" i="7"/>
  <c r="K3098" i="7"/>
  <c r="Q3097" i="7"/>
  <c r="R3097" i="7" s="1"/>
  <c r="P3097" i="7"/>
  <c r="O3097" i="7"/>
  <c r="M3097" i="7"/>
  <c r="N3097" i="7" s="1"/>
  <c r="L3097" i="7"/>
  <c r="K3097" i="7"/>
  <c r="Q3096" i="7"/>
  <c r="R3096" i="7" s="1"/>
  <c r="O3096" i="7"/>
  <c r="P3096" i="7" s="1"/>
  <c r="M3096" i="7"/>
  <c r="N3096" i="7" s="1"/>
  <c r="L3096" i="7"/>
  <c r="K3096" i="7"/>
  <c r="Q3095" i="7"/>
  <c r="R3095" i="7" s="1"/>
  <c r="O3095" i="7"/>
  <c r="P3095" i="7" s="1"/>
  <c r="M3095" i="7"/>
  <c r="N3095" i="7" s="1"/>
  <c r="L3095" i="7"/>
  <c r="K3095" i="7"/>
  <c r="Q3094" i="7"/>
  <c r="R3094" i="7" s="1"/>
  <c r="P3094" i="7"/>
  <c r="O3094" i="7"/>
  <c r="M3094" i="7"/>
  <c r="N3094" i="7" s="1"/>
  <c r="L3094" i="7"/>
  <c r="K3094" i="7"/>
  <c r="R3093" i="7"/>
  <c r="Q3093" i="7"/>
  <c r="O3093" i="7"/>
  <c r="P3093" i="7" s="1"/>
  <c r="M3093" i="7"/>
  <c r="N3093" i="7" s="1"/>
  <c r="L3093" i="7"/>
  <c r="K3093" i="7"/>
  <c r="Q3092" i="7"/>
  <c r="R3092" i="7" s="1"/>
  <c r="O3092" i="7"/>
  <c r="P3092" i="7" s="1"/>
  <c r="M3092" i="7"/>
  <c r="N3092" i="7" s="1"/>
  <c r="L3092" i="7"/>
  <c r="K3092" i="7"/>
  <c r="Q3091" i="7"/>
  <c r="R3091" i="7" s="1"/>
  <c r="P3091" i="7"/>
  <c r="O3091" i="7"/>
  <c r="M3091" i="7"/>
  <c r="N3091" i="7" s="1"/>
  <c r="L3091" i="7"/>
  <c r="K3091" i="7"/>
  <c r="Q3090" i="7"/>
  <c r="R3090" i="7" s="1"/>
  <c r="O3090" i="7"/>
  <c r="P3090" i="7" s="1"/>
  <c r="M3090" i="7"/>
  <c r="N3090" i="7" s="1"/>
  <c r="L3090" i="7"/>
  <c r="K3090" i="7"/>
  <c r="Q3089" i="7"/>
  <c r="R3089" i="7" s="1"/>
  <c r="P3089" i="7"/>
  <c r="O3089" i="7"/>
  <c r="M3089" i="7"/>
  <c r="N3089" i="7" s="1"/>
  <c r="L3089" i="7"/>
  <c r="K3089" i="7"/>
  <c r="Q3088" i="7"/>
  <c r="R3088" i="7" s="1"/>
  <c r="O3088" i="7"/>
  <c r="P3088" i="7" s="1"/>
  <c r="M3088" i="7"/>
  <c r="N3088" i="7" s="1"/>
  <c r="L3088" i="7"/>
  <c r="K3088" i="7"/>
  <c r="Q3087" i="7"/>
  <c r="R3087" i="7" s="1"/>
  <c r="O3087" i="7"/>
  <c r="P3087" i="7" s="1"/>
  <c r="M3087" i="7"/>
  <c r="N3087" i="7" s="1"/>
  <c r="L3087" i="7"/>
  <c r="K3087" i="7"/>
  <c r="Q3086" i="7"/>
  <c r="R3086" i="7" s="1"/>
  <c r="P3086" i="7"/>
  <c r="O3086" i="7"/>
  <c r="M3086" i="7"/>
  <c r="N3086" i="7" s="1"/>
  <c r="L3086" i="7"/>
  <c r="K3086" i="7"/>
  <c r="R3085" i="7"/>
  <c r="Q3085" i="7"/>
  <c r="O3085" i="7"/>
  <c r="P3085" i="7" s="1"/>
  <c r="M3085" i="7"/>
  <c r="N3085" i="7" s="1"/>
  <c r="L3085" i="7"/>
  <c r="K3085" i="7"/>
  <c r="Q3084" i="7"/>
  <c r="R3084" i="7" s="1"/>
  <c r="O3084" i="7"/>
  <c r="P3084" i="7" s="1"/>
  <c r="M3084" i="7"/>
  <c r="N3084" i="7" s="1"/>
  <c r="L3084" i="7"/>
  <c r="K3084" i="7"/>
  <c r="Q3083" i="7"/>
  <c r="R3083" i="7" s="1"/>
  <c r="P3083" i="7"/>
  <c r="O3083" i="7"/>
  <c r="M3083" i="7"/>
  <c r="N3083" i="7" s="1"/>
  <c r="L3083" i="7"/>
  <c r="K3083" i="7"/>
  <c r="Q3082" i="7"/>
  <c r="R3082" i="7" s="1"/>
  <c r="O3082" i="7"/>
  <c r="P3082" i="7" s="1"/>
  <c r="M3082" i="7"/>
  <c r="N3082" i="7" s="1"/>
  <c r="L3082" i="7"/>
  <c r="K3082" i="7"/>
  <c r="Q3081" i="7"/>
  <c r="R3081" i="7" s="1"/>
  <c r="P3081" i="7"/>
  <c r="O3081" i="7"/>
  <c r="M3081" i="7"/>
  <c r="N3081" i="7" s="1"/>
  <c r="L3081" i="7"/>
  <c r="K3081" i="7"/>
  <c r="R3080" i="7"/>
  <c r="Q3080" i="7"/>
  <c r="O3080" i="7"/>
  <c r="P3080" i="7" s="1"/>
  <c r="M3080" i="7"/>
  <c r="N3080" i="7" s="1"/>
  <c r="L3080" i="7"/>
  <c r="K3080" i="7"/>
  <c r="Q3079" i="7"/>
  <c r="R3079" i="7" s="1"/>
  <c r="O3079" i="7"/>
  <c r="P3079" i="7" s="1"/>
  <c r="M3079" i="7"/>
  <c r="N3079" i="7" s="1"/>
  <c r="L3079" i="7"/>
  <c r="K3079" i="7"/>
  <c r="Q3078" i="7"/>
  <c r="R3078" i="7" s="1"/>
  <c r="P3078" i="7"/>
  <c r="O3078" i="7"/>
  <c r="M3078" i="7"/>
  <c r="N3078" i="7" s="1"/>
  <c r="L3078" i="7"/>
  <c r="K3078" i="7"/>
  <c r="R3077" i="7"/>
  <c r="Q3077" i="7"/>
  <c r="O3077" i="7"/>
  <c r="P3077" i="7" s="1"/>
  <c r="M3077" i="7"/>
  <c r="N3077" i="7" s="1"/>
  <c r="L3077" i="7"/>
  <c r="K3077" i="7"/>
  <c r="Q3076" i="7"/>
  <c r="R3076" i="7" s="1"/>
  <c r="O3076" i="7"/>
  <c r="P3076" i="7" s="1"/>
  <c r="M3076" i="7"/>
  <c r="N3076" i="7" s="1"/>
  <c r="L3076" i="7"/>
  <c r="K3076" i="7"/>
  <c r="Q3075" i="7"/>
  <c r="R3075" i="7" s="1"/>
  <c r="P3075" i="7"/>
  <c r="O3075" i="7"/>
  <c r="M3075" i="7"/>
  <c r="N3075" i="7" s="1"/>
  <c r="L3075" i="7"/>
  <c r="K3075" i="7"/>
  <c r="Q3074" i="7"/>
  <c r="R3074" i="7" s="1"/>
  <c r="O3074" i="7"/>
  <c r="P3074" i="7" s="1"/>
  <c r="M3074" i="7"/>
  <c r="N3074" i="7" s="1"/>
  <c r="L3074" i="7"/>
  <c r="K3074" i="7"/>
  <c r="Q3073" i="7"/>
  <c r="R3073" i="7" s="1"/>
  <c r="P3073" i="7"/>
  <c r="O3073" i="7"/>
  <c r="M3073" i="7"/>
  <c r="N3073" i="7" s="1"/>
  <c r="L3073" i="7"/>
  <c r="K3073" i="7"/>
  <c r="L3072" i="7"/>
  <c r="K3072" i="7"/>
  <c r="S3071" i="7"/>
  <c r="T3071" i="7" s="1"/>
  <c r="R3071" i="7"/>
  <c r="P3071" i="7"/>
  <c r="O3071" i="7"/>
  <c r="M3071" i="7"/>
  <c r="N3071" i="7" s="1"/>
  <c r="L3071" i="7"/>
  <c r="K3071" i="7"/>
  <c r="S3070" i="7"/>
  <c r="T3070" i="7" s="1"/>
  <c r="R3070" i="7"/>
  <c r="P3070" i="7"/>
  <c r="O3070" i="7"/>
  <c r="M3070" i="7"/>
  <c r="N3070" i="7" s="1"/>
  <c r="K3070" i="7"/>
  <c r="L3070" i="7" s="1"/>
  <c r="S3069" i="7"/>
  <c r="T3069" i="7" s="1"/>
  <c r="R3069" i="7"/>
  <c r="O3069" i="7"/>
  <c r="P3069" i="7" s="1"/>
  <c r="M3069" i="7"/>
  <c r="N3069" i="7" s="1"/>
  <c r="L3069" i="7"/>
  <c r="K3069" i="7"/>
  <c r="S3068" i="7"/>
  <c r="T3068" i="7" s="1"/>
  <c r="R3068" i="7"/>
  <c r="P3068" i="7"/>
  <c r="O3068" i="7"/>
  <c r="M3068" i="7"/>
  <c r="N3068" i="7" s="1"/>
  <c r="K3068" i="7"/>
  <c r="L3068" i="7" s="1"/>
  <c r="S3067" i="7"/>
  <c r="T3067" i="7" s="1"/>
  <c r="R3067" i="7"/>
  <c r="P3067" i="7"/>
  <c r="O3067" i="7"/>
  <c r="N3067" i="7"/>
  <c r="M3067" i="7"/>
  <c r="K3067" i="7"/>
  <c r="L3067" i="7" s="1"/>
  <c r="S3066" i="7"/>
  <c r="T3066" i="7" s="1"/>
  <c r="R3066" i="7"/>
  <c r="P3066" i="7"/>
  <c r="O3066" i="7"/>
  <c r="M3066" i="7"/>
  <c r="N3066" i="7" s="1"/>
  <c r="L3066" i="7"/>
  <c r="K3066" i="7"/>
  <c r="S3065" i="7"/>
  <c r="T3065" i="7" s="1"/>
  <c r="R3065" i="7"/>
  <c r="P3065" i="7"/>
  <c r="O3065" i="7"/>
  <c r="M3065" i="7"/>
  <c r="N3065" i="7" s="1"/>
  <c r="K3065" i="7"/>
  <c r="L3065" i="7" s="1"/>
  <c r="S3064" i="7"/>
  <c r="T3064" i="7" s="1"/>
  <c r="R3064" i="7"/>
  <c r="O3064" i="7"/>
  <c r="P3064" i="7" s="1"/>
  <c r="N3064" i="7"/>
  <c r="M3064" i="7"/>
  <c r="L3064" i="7"/>
  <c r="K3064" i="7"/>
  <c r="S3063" i="7"/>
  <c r="T3063" i="7" s="1"/>
  <c r="R3063" i="7"/>
  <c r="P3063" i="7"/>
  <c r="O3063" i="7"/>
  <c r="M3063" i="7"/>
  <c r="N3063" i="7" s="1"/>
  <c r="L3063" i="7"/>
  <c r="K3063" i="7"/>
  <c r="T3062" i="7"/>
  <c r="S3062" i="7"/>
  <c r="R3062" i="7"/>
  <c r="P3062" i="7"/>
  <c r="O3062" i="7"/>
  <c r="M3062" i="7"/>
  <c r="N3062" i="7" s="1"/>
  <c r="K3062" i="7"/>
  <c r="L3062" i="7" s="1"/>
  <c r="S3061" i="7"/>
  <c r="T3061" i="7" s="1"/>
  <c r="R3061" i="7"/>
  <c r="O3061" i="7"/>
  <c r="P3061" i="7" s="1"/>
  <c r="M3061" i="7"/>
  <c r="N3061" i="7" s="1"/>
  <c r="L3061" i="7"/>
  <c r="K3061" i="7"/>
  <c r="S3060" i="7"/>
  <c r="T3060" i="7" s="1"/>
  <c r="R3060" i="7"/>
  <c r="P3060" i="7"/>
  <c r="O3060" i="7"/>
  <c r="M3060" i="7"/>
  <c r="N3060" i="7" s="1"/>
  <c r="K3060" i="7"/>
  <c r="L3060" i="7" s="1"/>
  <c r="S3059" i="7"/>
  <c r="T3059" i="7" s="1"/>
  <c r="R3059" i="7"/>
  <c r="P3059" i="7"/>
  <c r="O3059" i="7"/>
  <c r="N3059" i="7"/>
  <c r="M3059" i="7"/>
  <c r="K3059" i="7"/>
  <c r="L3059" i="7" s="1"/>
  <c r="S3058" i="7"/>
  <c r="T3058" i="7" s="1"/>
  <c r="R3058" i="7"/>
  <c r="P3058" i="7"/>
  <c r="O3058" i="7"/>
  <c r="M3058" i="7"/>
  <c r="N3058" i="7" s="1"/>
  <c r="L3058" i="7"/>
  <c r="K3058" i="7"/>
  <c r="S3057" i="7"/>
  <c r="T3057" i="7" s="1"/>
  <c r="R3057" i="7"/>
  <c r="P3057" i="7"/>
  <c r="O3057" i="7"/>
  <c r="M3057" i="7"/>
  <c r="N3057" i="7" s="1"/>
  <c r="K3057" i="7"/>
  <c r="L3057" i="7" s="1"/>
  <c r="S3056" i="7"/>
  <c r="T3056" i="7" s="1"/>
  <c r="R3056" i="7"/>
  <c r="O3056" i="7"/>
  <c r="P3056" i="7" s="1"/>
  <c r="N3056" i="7"/>
  <c r="M3056" i="7"/>
  <c r="L3056" i="7"/>
  <c r="K3056" i="7"/>
  <c r="S3055" i="7"/>
  <c r="T3055" i="7" s="1"/>
  <c r="R3055" i="7"/>
  <c r="P3055" i="7"/>
  <c r="O3055" i="7"/>
  <c r="M3055" i="7"/>
  <c r="N3055" i="7" s="1"/>
  <c r="L3055" i="7"/>
  <c r="K3055" i="7"/>
  <c r="T3054" i="7"/>
  <c r="S3054" i="7"/>
  <c r="R3054" i="7"/>
  <c r="P3054" i="7"/>
  <c r="O3054" i="7"/>
  <c r="M3054" i="7"/>
  <c r="N3054" i="7" s="1"/>
  <c r="K3054" i="7"/>
  <c r="L3054" i="7" s="1"/>
  <c r="S3053" i="7"/>
  <c r="T3053" i="7" s="1"/>
  <c r="R3053" i="7"/>
  <c r="O3053" i="7"/>
  <c r="P3053" i="7" s="1"/>
  <c r="M3053" i="7"/>
  <c r="N3053" i="7" s="1"/>
  <c r="L3053" i="7"/>
  <c r="K3053" i="7"/>
  <c r="S3052" i="7"/>
  <c r="T3052" i="7" s="1"/>
  <c r="R3052" i="7"/>
  <c r="P3052" i="7"/>
  <c r="O3052" i="7"/>
  <c r="M3052" i="7"/>
  <c r="N3052" i="7" s="1"/>
  <c r="K3052" i="7"/>
  <c r="L3052" i="7" s="1"/>
  <c r="S3051" i="7"/>
  <c r="T3051" i="7" s="1"/>
  <c r="R3051" i="7"/>
  <c r="P3051" i="7"/>
  <c r="O3051" i="7"/>
  <c r="N3051" i="7"/>
  <c r="M3051" i="7"/>
  <c r="K3051" i="7"/>
  <c r="L3051" i="7" s="1"/>
  <c r="S3050" i="7"/>
  <c r="T3050" i="7" s="1"/>
  <c r="R3050" i="7"/>
  <c r="P3050" i="7"/>
  <c r="O3050" i="7"/>
  <c r="M3050" i="7"/>
  <c r="N3050" i="7" s="1"/>
  <c r="L3050" i="7"/>
  <c r="K3050" i="7"/>
  <c r="S3049" i="7"/>
  <c r="T3049" i="7" s="1"/>
  <c r="R3049" i="7"/>
  <c r="P3049" i="7"/>
  <c r="O3049" i="7"/>
  <c r="M3049" i="7"/>
  <c r="N3049" i="7" s="1"/>
  <c r="K3049" i="7"/>
  <c r="L3049" i="7" s="1"/>
  <c r="S3048" i="7"/>
  <c r="T3048" i="7" s="1"/>
  <c r="R3048" i="7"/>
  <c r="O3048" i="7"/>
  <c r="P3048" i="7" s="1"/>
  <c r="N3048" i="7"/>
  <c r="M3048" i="7"/>
  <c r="L3048" i="7"/>
  <c r="K3048" i="7"/>
  <c r="S3047" i="7"/>
  <c r="T3047" i="7" s="1"/>
  <c r="R3047" i="7"/>
  <c r="P3047" i="7"/>
  <c r="O3047" i="7"/>
  <c r="M3047" i="7"/>
  <c r="N3047" i="7" s="1"/>
  <c r="L3047" i="7"/>
  <c r="K3047" i="7"/>
  <c r="T3046" i="7"/>
  <c r="S3046" i="7"/>
  <c r="R3046" i="7"/>
  <c r="P3046" i="7"/>
  <c r="O3046" i="7"/>
  <c r="M3046" i="7"/>
  <c r="N3046" i="7" s="1"/>
  <c r="K3046" i="7"/>
  <c r="L3046" i="7" s="1"/>
  <c r="Q3045" i="7"/>
  <c r="R3045" i="7" s="1"/>
  <c r="P3045" i="7"/>
  <c r="O3045" i="7"/>
  <c r="M3045" i="7"/>
  <c r="N3045" i="7" s="1"/>
  <c r="L3045" i="7"/>
  <c r="K3045" i="7"/>
  <c r="Q3044" i="7"/>
  <c r="R3044" i="7" s="1"/>
  <c r="P3044" i="7"/>
  <c r="O3044" i="7"/>
  <c r="N3044" i="7"/>
  <c r="M3044" i="7"/>
  <c r="K3044" i="7"/>
  <c r="L3044" i="7" s="1"/>
  <c r="Q3043" i="7"/>
  <c r="R3043" i="7" s="1"/>
  <c r="P3043" i="7"/>
  <c r="O3043" i="7"/>
  <c r="M3043" i="7"/>
  <c r="N3043" i="7" s="1"/>
  <c r="K3043" i="7"/>
  <c r="L3043" i="7" s="1"/>
  <c r="Q3042" i="7"/>
  <c r="R3042" i="7" s="1"/>
  <c r="P3042" i="7"/>
  <c r="O3042" i="7"/>
  <c r="N3042" i="7"/>
  <c r="M3042" i="7"/>
  <c r="L3042" i="7"/>
  <c r="K3042" i="7"/>
  <c r="Q3041" i="7"/>
  <c r="R3041" i="7" s="1"/>
  <c r="P3041" i="7"/>
  <c r="O3041" i="7"/>
  <c r="M3041" i="7"/>
  <c r="N3041" i="7" s="1"/>
  <c r="K3041" i="7"/>
  <c r="L3041" i="7" s="1"/>
  <c r="Q3040" i="7"/>
  <c r="R3040" i="7" s="1"/>
  <c r="P3040" i="7"/>
  <c r="O3040" i="7"/>
  <c r="M3040" i="7"/>
  <c r="N3040" i="7" s="1"/>
  <c r="L3040" i="7"/>
  <c r="K3040" i="7"/>
  <c r="Q3039" i="7"/>
  <c r="R3039" i="7" s="1"/>
  <c r="P3039" i="7"/>
  <c r="O3039" i="7"/>
  <c r="N3039" i="7"/>
  <c r="M3039" i="7"/>
  <c r="K3039" i="7"/>
  <c r="L3039" i="7" s="1"/>
  <c r="Q3038" i="7"/>
  <c r="R3038" i="7" s="1"/>
  <c r="P3038" i="7"/>
  <c r="O3038" i="7"/>
  <c r="M3038" i="7"/>
  <c r="N3038" i="7" s="1"/>
  <c r="K3038" i="7"/>
  <c r="L3038" i="7" s="1"/>
  <c r="Q3037" i="7"/>
  <c r="R3037" i="7" s="1"/>
  <c r="P3037" i="7"/>
  <c r="O3037" i="7"/>
  <c r="M3037" i="7"/>
  <c r="N3037" i="7" s="1"/>
  <c r="L3037" i="7"/>
  <c r="K3037" i="7"/>
  <c r="Q3036" i="7"/>
  <c r="R3036" i="7" s="1"/>
  <c r="P3036" i="7"/>
  <c r="O3036" i="7"/>
  <c r="N3036" i="7"/>
  <c r="M3036" i="7"/>
  <c r="K3036" i="7"/>
  <c r="L3036" i="7" s="1"/>
  <c r="Q3035" i="7"/>
  <c r="R3035" i="7" s="1"/>
  <c r="P3035" i="7"/>
  <c r="O3035" i="7"/>
  <c r="M3035" i="7"/>
  <c r="N3035" i="7" s="1"/>
  <c r="K3035" i="7"/>
  <c r="L3035" i="7" s="1"/>
  <c r="Q3034" i="7"/>
  <c r="R3034" i="7" s="1"/>
  <c r="P3034" i="7"/>
  <c r="O3034" i="7"/>
  <c r="N3034" i="7"/>
  <c r="M3034" i="7"/>
  <c r="L3034" i="7"/>
  <c r="K3034" i="7"/>
  <c r="Q3033" i="7"/>
  <c r="R3033" i="7" s="1"/>
  <c r="P3033" i="7"/>
  <c r="O3033" i="7"/>
  <c r="M3033" i="7"/>
  <c r="N3033" i="7" s="1"/>
  <c r="K3033" i="7"/>
  <c r="L3033" i="7" s="1"/>
  <c r="Q3032" i="7"/>
  <c r="R3032" i="7" s="1"/>
  <c r="P3032" i="7"/>
  <c r="O3032" i="7"/>
  <c r="M3032" i="7"/>
  <c r="N3032" i="7" s="1"/>
  <c r="L3032" i="7"/>
  <c r="K3032" i="7"/>
  <c r="Q3031" i="7"/>
  <c r="R3031" i="7" s="1"/>
  <c r="P3031" i="7"/>
  <c r="O3031" i="7"/>
  <c r="N3031" i="7"/>
  <c r="M3031" i="7"/>
  <c r="K3031" i="7"/>
  <c r="L3031" i="7" s="1"/>
  <c r="Q3030" i="7"/>
  <c r="R3030" i="7" s="1"/>
  <c r="P3030" i="7"/>
  <c r="O3030" i="7"/>
  <c r="M3030" i="7"/>
  <c r="N3030" i="7" s="1"/>
  <c r="K3030" i="7"/>
  <c r="L3030" i="7" s="1"/>
  <c r="Q3029" i="7"/>
  <c r="R3029" i="7" s="1"/>
  <c r="P3029" i="7"/>
  <c r="O3029" i="7"/>
  <c r="M3029" i="7"/>
  <c r="N3029" i="7" s="1"/>
  <c r="L3029" i="7"/>
  <c r="K3029" i="7"/>
  <c r="Q3028" i="7"/>
  <c r="R3028" i="7" s="1"/>
  <c r="P3028" i="7"/>
  <c r="O3028" i="7"/>
  <c r="N3028" i="7"/>
  <c r="M3028" i="7"/>
  <c r="K3028" i="7"/>
  <c r="L3028" i="7" s="1"/>
  <c r="Q3027" i="7"/>
  <c r="R3027" i="7" s="1"/>
  <c r="P3027" i="7"/>
  <c r="O3027" i="7"/>
  <c r="M3027" i="7"/>
  <c r="N3027" i="7" s="1"/>
  <c r="K3027" i="7"/>
  <c r="L3027" i="7" s="1"/>
  <c r="Q3026" i="7"/>
  <c r="R3026" i="7" s="1"/>
  <c r="P3026" i="7"/>
  <c r="O3026" i="7"/>
  <c r="N3026" i="7"/>
  <c r="M3026" i="7"/>
  <c r="L3026" i="7"/>
  <c r="K3026" i="7"/>
  <c r="Q3025" i="7"/>
  <c r="R3025" i="7" s="1"/>
  <c r="P3025" i="7"/>
  <c r="O3025" i="7"/>
  <c r="M3025" i="7"/>
  <c r="N3025" i="7" s="1"/>
  <c r="K3025" i="7"/>
  <c r="L3025" i="7" s="1"/>
  <c r="Q3024" i="7"/>
  <c r="R3024" i="7" s="1"/>
  <c r="P3024" i="7"/>
  <c r="O3024" i="7"/>
  <c r="M3024" i="7"/>
  <c r="N3024" i="7" s="1"/>
  <c r="L3024" i="7"/>
  <c r="K3024" i="7"/>
  <c r="Q3023" i="7"/>
  <c r="R3023" i="7" s="1"/>
  <c r="P3023" i="7"/>
  <c r="O3023" i="7"/>
  <c r="N3023" i="7"/>
  <c r="M3023" i="7"/>
  <c r="K3023" i="7"/>
  <c r="L3023" i="7" s="1"/>
  <c r="Q3022" i="7"/>
  <c r="R3022" i="7" s="1"/>
  <c r="P3022" i="7"/>
  <c r="O3022" i="7"/>
  <c r="M3022" i="7"/>
  <c r="N3022" i="7" s="1"/>
  <c r="K3022" i="7"/>
  <c r="L3022" i="7" s="1"/>
  <c r="Q3021" i="7"/>
  <c r="R3021" i="7" s="1"/>
  <c r="P3021" i="7"/>
  <c r="O3021" i="7"/>
  <c r="M3021" i="7"/>
  <c r="N3021" i="7" s="1"/>
  <c r="L3021" i="7"/>
  <c r="K3021" i="7"/>
  <c r="Q3020" i="7"/>
  <c r="R3020" i="7" s="1"/>
  <c r="P3020" i="7"/>
  <c r="O3020" i="7"/>
  <c r="N3020" i="7"/>
  <c r="M3020" i="7"/>
  <c r="K3020" i="7"/>
  <c r="L3020" i="7" s="1"/>
  <c r="Q3019" i="7"/>
  <c r="R3019" i="7" s="1"/>
  <c r="P3019" i="7"/>
  <c r="O3019" i="7"/>
  <c r="M3019" i="7"/>
  <c r="N3019" i="7" s="1"/>
  <c r="K3019" i="7"/>
  <c r="L3019" i="7" s="1"/>
  <c r="Q3018" i="7"/>
  <c r="R3018" i="7" s="1"/>
  <c r="P3018" i="7"/>
  <c r="O3018" i="7"/>
  <c r="N3018" i="7"/>
  <c r="M3018" i="7"/>
  <c r="L3018" i="7"/>
  <c r="K3018" i="7"/>
  <c r="Q3017" i="7"/>
  <c r="R3017" i="7" s="1"/>
  <c r="P3017" i="7"/>
  <c r="O3017" i="7"/>
  <c r="M3017" i="7"/>
  <c r="N3017" i="7" s="1"/>
  <c r="K3017" i="7"/>
  <c r="L3017" i="7" s="1"/>
  <c r="Q3016" i="7"/>
  <c r="R3016" i="7" s="1"/>
  <c r="P3016" i="7"/>
  <c r="O3016" i="7"/>
  <c r="M3016" i="7"/>
  <c r="N3016" i="7" s="1"/>
  <c r="L3016" i="7"/>
  <c r="K3016" i="7"/>
  <c r="Q3015" i="7"/>
  <c r="R3015" i="7" s="1"/>
  <c r="P3015" i="7"/>
  <c r="O3015" i="7"/>
  <c r="N3015" i="7"/>
  <c r="M3015" i="7"/>
  <c r="K3015" i="7"/>
  <c r="L3015" i="7" s="1"/>
  <c r="Q3014" i="7"/>
  <c r="R3014" i="7" s="1"/>
  <c r="P3014" i="7"/>
  <c r="O3014" i="7"/>
  <c r="M3014" i="7"/>
  <c r="N3014" i="7" s="1"/>
  <c r="K3014" i="7"/>
  <c r="L3014" i="7" s="1"/>
  <c r="Q3013" i="7"/>
  <c r="R3013" i="7" s="1"/>
  <c r="P3013" i="7"/>
  <c r="O3013" i="7"/>
  <c r="M3013" i="7"/>
  <c r="N3013" i="7" s="1"/>
  <c r="L3013" i="7"/>
  <c r="K3013" i="7"/>
  <c r="Q3012" i="7"/>
  <c r="R3012" i="7" s="1"/>
  <c r="P3012" i="7"/>
  <c r="O3012" i="7"/>
  <c r="N3012" i="7"/>
  <c r="M3012" i="7"/>
  <c r="K3012" i="7"/>
  <c r="L3012" i="7" s="1"/>
  <c r="Q3011" i="7"/>
  <c r="R3011" i="7" s="1"/>
  <c r="P3011" i="7"/>
  <c r="O3011" i="7"/>
  <c r="M3011" i="7"/>
  <c r="N3011" i="7" s="1"/>
  <c r="K3011" i="7"/>
  <c r="L3011" i="7" s="1"/>
  <c r="Q3010" i="7"/>
  <c r="R3010" i="7" s="1"/>
  <c r="P3010" i="7"/>
  <c r="O3010" i="7"/>
  <c r="N3010" i="7"/>
  <c r="M3010" i="7"/>
  <c r="L3010" i="7"/>
  <c r="K3010" i="7"/>
  <c r="Q3009" i="7"/>
  <c r="R3009" i="7" s="1"/>
  <c r="P3009" i="7"/>
  <c r="O3009" i="7"/>
  <c r="M3009" i="7"/>
  <c r="N3009" i="7" s="1"/>
  <c r="K3009" i="7"/>
  <c r="L3009" i="7" s="1"/>
  <c r="Q3008" i="7"/>
  <c r="R3008" i="7" s="1"/>
  <c r="P3008" i="7"/>
  <c r="O3008" i="7"/>
  <c r="M3008" i="7"/>
  <c r="N3008" i="7" s="1"/>
  <c r="L3008" i="7"/>
  <c r="K3008" i="7"/>
  <c r="Q3007" i="7"/>
  <c r="R3007" i="7" s="1"/>
  <c r="P3007" i="7"/>
  <c r="O3007" i="7"/>
  <c r="N3007" i="7"/>
  <c r="M3007" i="7"/>
  <c r="K3007" i="7"/>
  <c r="L3007" i="7" s="1"/>
  <c r="Q3006" i="7"/>
  <c r="R3006" i="7" s="1"/>
  <c r="P3006" i="7"/>
  <c r="O3006" i="7"/>
  <c r="M3006" i="7"/>
  <c r="N3006" i="7" s="1"/>
  <c r="K3006" i="7"/>
  <c r="L3006" i="7" s="1"/>
  <c r="Q3005" i="7"/>
  <c r="R3005" i="7" s="1"/>
  <c r="P3005" i="7"/>
  <c r="O3005" i="7"/>
  <c r="M3005" i="7"/>
  <c r="N3005" i="7" s="1"/>
  <c r="L3005" i="7"/>
  <c r="K3005" i="7"/>
  <c r="Q3004" i="7"/>
  <c r="R3004" i="7" s="1"/>
  <c r="P3004" i="7"/>
  <c r="O3004" i="7"/>
  <c r="N3004" i="7"/>
  <c r="M3004" i="7"/>
  <c r="K3004" i="7"/>
  <c r="L3004" i="7" s="1"/>
  <c r="Q3003" i="7"/>
  <c r="R3003" i="7" s="1"/>
  <c r="P3003" i="7"/>
  <c r="O3003" i="7"/>
  <c r="M3003" i="7"/>
  <c r="N3003" i="7" s="1"/>
  <c r="K3003" i="7"/>
  <c r="L3003" i="7" s="1"/>
  <c r="Q3002" i="7"/>
  <c r="R3002" i="7" s="1"/>
  <c r="P3002" i="7"/>
  <c r="O3002" i="7"/>
  <c r="N3002" i="7"/>
  <c r="M3002" i="7"/>
  <c r="L3002" i="7"/>
  <c r="K3002" i="7"/>
  <c r="Q3001" i="7"/>
  <c r="R3001" i="7" s="1"/>
  <c r="P3001" i="7"/>
  <c r="O3001" i="7"/>
  <c r="M3001" i="7"/>
  <c r="N3001" i="7" s="1"/>
  <c r="K3001" i="7"/>
  <c r="L3001" i="7" s="1"/>
  <c r="Q3000" i="7"/>
  <c r="R3000" i="7" s="1"/>
  <c r="P3000" i="7"/>
  <c r="O3000" i="7"/>
  <c r="M3000" i="7"/>
  <c r="N3000" i="7" s="1"/>
  <c r="L3000" i="7"/>
  <c r="K3000" i="7"/>
  <c r="Q2999" i="7"/>
  <c r="R2999" i="7" s="1"/>
  <c r="P2999" i="7"/>
  <c r="O2999" i="7"/>
  <c r="N2999" i="7"/>
  <c r="M2999" i="7"/>
  <c r="K2999" i="7"/>
  <c r="L2999" i="7" s="1"/>
  <c r="Q2998" i="7"/>
  <c r="R2998" i="7" s="1"/>
  <c r="P2998" i="7"/>
  <c r="O2998" i="7"/>
  <c r="M2998" i="7"/>
  <c r="N2998" i="7" s="1"/>
  <c r="K2998" i="7"/>
  <c r="L2998" i="7" s="1"/>
  <c r="Q2997" i="7"/>
  <c r="R2997" i="7" s="1"/>
  <c r="P2997" i="7"/>
  <c r="O2997" i="7"/>
  <c r="M2997" i="7"/>
  <c r="N2997" i="7" s="1"/>
  <c r="L2997" i="7"/>
  <c r="K2997" i="7"/>
  <c r="Q2996" i="7"/>
  <c r="R2996" i="7" s="1"/>
  <c r="P2996" i="7"/>
  <c r="O2996" i="7"/>
  <c r="N2996" i="7"/>
  <c r="M2996" i="7"/>
  <c r="K2996" i="7"/>
  <c r="L2996" i="7" s="1"/>
  <c r="Q2995" i="7"/>
  <c r="R2995" i="7" s="1"/>
  <c r="P2995" i="7"/>
  <c r="O2995" i="7"/>
  <c r="M2995" i="7"/>
  <c r="N2995" i="7" s="1"/>
  <c r="K2995" i="7"/>
  <c r="L2995" i="7" s="1"/>
  <c r="Q2994" i="7"/>
  <c r="R2994" i="7" s="1"/>
  <c r="P2994" i="7"/>
  <c r="O2994" i="7"/>
  <c r="N2994" i="7"/>
  <c r="M2994" i="7"/>
  <c r="L2994" i="7"/>
  <c r="K2994" i="7"/>
  <c r="Q2993" i="7"/>
  <c r="R2993" i="7" s="1"/>
  <c r="P2993" i="7"/>
  <c r="O2993" i="7"/>
  <c r="M2993" i="7"/>
  <c r="N2993" i="7" s="1"/>
  <c r="K2993" i="7"/>
  <c r="L2993" i="7" s="1"/>
  <c r="Q2992" i="7"/>
  <c r="R2992" i="7" s="1"/>
  <c r="P2992" i="7"/>
  <c r="O2992" i="7"/>
  <c r="M2992" i="7"/>
  <c r="N2992" i="7" s="1"/>
  <c r="L2992" i="7"/>
  <c r="K2992" i="7"/>
  <c r="Q2991" i="7"/>
  <c r="R2991" i="7" s="1"/>
  <c r="P2991" i="7"/>
  <c r="O2991" i="7"/>
  <c r="N2991" i="7"/>
  <c r="M2991" i="7"/>
  <c r="K2991" i="7"/>
  <c r="L2991" i="7" s="1"/>
  <c r="Q2990" i="7"/>
  <c r="R2990" i="7" s="1"/>
  <c r="P2990" i="7"/>
  <c r="O2990" i="7"/>
  <c r="M2990" i="7"/>
  <c r="N2990" i="7" s="1"/>
  <c r="K2990" i="7"/>
  <c r="L2990" i="7" s="1"/>
  <c r="Q2989" i="7"/>
  <c r="R2989" i="7" s="1"/>
  <c r="P2989" i="7"/>
  <c r="O2989" i="7"/>
  <c r="M2989" i="7"/>
  <c r="N2989" i="7" s="1"/>
  <c r="L2989" i="7"/>
  <c r="K2989" i="7"/>
  <c r="Q2988" i="7"/>
  <c r="R2988" i="7" s="1"/>
  <c r="P2988" i="7"/>
  <c r="O2988" i="7"/>
  <c r="N2988" i="7"/>
  <c r="M2988" i="7"/>
  <c r="K2988" i="7"/>
  <c r="L2988" i="7" s="1"/>
  <c r="Q2987" i="7"/>
  <c r="R2987" i="7" s="1"/>
  <c r="P2987" i="7"/>
  <c r="O2987" i="7"/>
  <c r="M2987" i="7"/>
  <c r="N2987" i="7" s="1"/>
  <c r="K2987" i="7"/>
  <c r="L2987" i="7" s="1"/>
  <c r="Q2986" i="7"/>
  <c r="R2986" i="7" s="1"/>
  <c r="P2986" i="7"/>
  <c r="O2986" i="7"/>
  <c r="N2986" i="7"/>
  <c r="M2986" i="7"/>
  <c r="L2986" i="7"/>
  <c r="K2986" i="7"/>
  <c r="Q2985" i="7"/>
  <c r="R2985" i="7" s="1"/>
  <c r="P2985" i="7"/>
  <c r="O2985" i="7"/>
  <c r="M2985" i="7"/>
  <c r="N2985" i="7" s="1"/>
  <c r="K2985" i="7"/>
  <c r="L2985" i="7" s="1"/>
  <c r="Q2984" i="7"/>
  <c r="R2984" i="7" s="1"/>
  <c r="P2984" i="7"/>
  <c r="O2984" i="7"/>
  <c r="M2984" i="7"/>
  <c r="N2984" i="7" s="1"/>
  <c r="L2984" i="7"/>
  <c r="K2984" i="7"/>
  <c r="Q2983" i="7"/>
  <c r="R2983" i="7" s="1"/>
  <c r="P2983" i="7"/>
  <c r="O2983" i="7"/>
  <c r="N2983" i="7"/>
  <c r="M2983" i="7"/>
  <c r="K2983" i="7"/>
  <c r="L2983" i="7" s="1"/>
  <c r="Q2982" i="7"/>
  <c r="R2982" i="7" s="1"/>
  <c r="P2982" i="7"/>
  <c r="O2982" i="7"/>
  <c r="M2982" i="7"/>
  <c r="N2982" i="7" s="1"/>
  <c r="K2982" i="7"/>
  <c r="L2982" i="7" s="1"/>
  <c r="Q2981" i="7"/>
  <c r="R2981" i="7" s="1"/>
  <c r="P2981" i="7"/>
  <c r="O2981" i="7"/>
  <c r="M2981" i="7"/>
  <c r="N2981" i="7" s="1"/>
  <c r="L2981" i="7"/>
  <c r="K2981" i="7"/>
  <c r="Q2980" i="7"/>
  <c r="R2980" i="7" s="1"/>
  <c r="P2980" i="7"/>
  <c r="O2980" i="7"/>
  <c r="N2980" i="7"/>
  <c r="M2980" i="7"/>
  <c r="K2980" i="7"/>
  <c r="L2980" i="7" s="1"/>
  <c r="Q2979" i="7"/>
  <c r="R2979" i="7" s="1"/>
  <c r="P2979" i="7"/>
  <c r="O2979" i="7"/>
  <c r="M2979" i="7"/>
  <c r="N2979" i="7" s="1"/>
  <c r="K2979" i="7"/>
  <c r="L2979" i="7" s="1"/>
  <c r="Q2978" i="7"/>
  <c r="R2978" i="7" s="1"/>
  <c r="P2978" i="7"/>
  <c r="O2978" i="7"/>
  <c r="N2978" i="7"/>
  <c r="M2978" i="7"/>
  <c r="L2978" i="7"/>
  <c r="K2978" i="7"/>
  <c r="Q2977" i="7"/>
  <c r="R2977" i="7" s="1"/>
  <c r="P2977" i="7"/>
  <c r="O2977" i="7"/>
  <c r="M2977" i="7"/>
  <c r="N2977" i="7" s="1"/>
  <c r="K2977" i="7"/>
  <c r="L2977" i="7" s="1"/>
  <c r="Q2976" i="7"/>
  <c r="R2976" i="7" s="1"/>
  <c r="P2976" i="7"/>
  <c r="O2976" i="7"/>
  <c r="M2976" i="7"/>
  <c r="N2976" i="7" s="1"/>
  <c r="L2976" i="7"/>
  <c r="K2976" i="7"/>
  <c r="Q2975" i="7"/>
  <c r="R2975" i="7" s="1"/>
  <c r="P2975" i="7"/>
  <c r="O2975" i="7"/>
  <c r="N2975" i="7"/>
  <c r="M2975" i="7"/>
  <c r="K2975" i="7"/>
  <c r="L2975" i="7" s="1"/>
  <c r="Q2974" i="7"/>
  <c r="R2974" i="7" s="1"/>
  <c r="P2974" i="7"/>
  <c r="O2974" i="7"/>
  <c r="M2974" i="7"/>
  <c r="N2974" i="7" s="1"/>
  <c r="K2974" i="7"/>
  <c r="L2974" i="7" s="1"/>
  <c r="Q2973" i="7"/>
  <c r="R2973" i="7" s="1"/>
  <c r="P2973" i="7"/>
  <c r="O2973" i="7"/>
  <c r="M2973" i="7"/>
  <c r="N2973" i="7" s="1"/>
  <c r="L2973" i="7"/>
  <c r="K2973" i="7"/>
  <c r="Q2972" i="7"/>
  <c r="R2972" i="7" s="1"/>
  <c r="P2972" i="7"/>
  <c r="O2972" i="7"/>
  <c r="N2972" i="7"/>
  <c r="M2972" i="7"/>
  <c r="K2972" i="7"/>
  <c r="L2972" i="7" s="1"/>
  <c r="Q2971" i="7"/>
  <c r="R2971" i="7" s="1"/>
  <c r="P2971" i="7"/>
  <c r="O2971" i="7"/>
  <c r="M2971" i="7"/>
  <c r="N2971" i="7" s="1"/>
  <c r="K2971" i="7"/>
  <c r="L2971" i="7" s="1"/>
  <c r="Q2970" i="7"/>
  <c r="R2970" i="7" s="1"/>
  <c r="P2970" i="7"/>
  <c r="O2970" i="7"/>
  <c r="N2970" i="7"/>
  <c r="M2970" i="7"/>
  <c r="L2970" i="7"/>
  <c r="K2970" i="7"/>
  <c r="Q2969" i="7"/>
  <c r="R2969" i="7" s="1"/>
  <c r="P2969" i="7"/>
  <c r="O2969" i="7"/>
  <c r="M2969" i="7"/>
  <c r="N2969" i="7" s="1"/>
  <c r="K2969" i="7"/>
  <c r="L2969" i="7" s="1"/>
  <c r="Q2968" i="7"/>
  <c r="R2968" i="7" s="1"/>
  <c r="P2968" i="7"/>
  <c r="O2968" i="7"/>
  <c r="M2968" i="7"/>
  <c r="N2968" i="7" s="1"/>
  <c r="L2968" i="7"/>
  <c r="K2968" i="7"/>
  <c r="Q2967" i="7"/>
  <c r="R2967" i="7" s="1"/>
  <c r="P2967" i="7"/>
  <c r="O2967" i="7"/>
  <c r="N2967" i="7"/>
  <c r="M2967" i="7"/>
  <c r="K2967" i="7"/>
  <c r="L2967" i="7" s="1"/>
  <c r="Q2966" i="7"/>
  <c r="R2966" i="7" s="1"/>
  <c r="P2966" i="7"/>
  <c r="O2966" i="7"/>
  <c r="M2966" i="7"/>
  <c r="N2966" i="7" s="1"/>
  <c r="K2966" i="7"/>
  <c r="L2966" i="7" s="1"/>
  <c r="Q2965" i="7"/>
  <c r="R2965" i="7" s="1"/>
  <c r="P2965" i="7"/>
  <c r="O2965" i="7"/>
  <c r="M2965" i="7"/>
  <c r="N2965" i="7" s="1"/>
  <c r="L2965" i="7"/>
  <c r="K2965" i="7"/>
  <c r="Q2964" i="7"/>
  <c r="R2964" i="7" s="1"/>
  <c r="P2964" i="7"/>
  <c r="O2964" i="7"/>
  <c r="N2964" i="7"/>
  <c r="M2964" i="7"/>
  <c r="K2964" i="7"/>
  <c r="L2964" i="7" s="1"/>
  <c r="Q2963" i="7"/>
  <c r="R2963" i="7" s="1"/>
  <c r="P2963" i="7"/>
  <c r="O2963" i="7"/>
  <c r="M2963" i="7"/>
  <c r="N2963" i="7" s="1"/>
  <c r="K2963" i="7"/>
  <c r="L2963" i="7" s="1"/>
  <c r="Q2962" i="7"/>
  <c r="R2962" i="7" s="1"/>
  <c r="P2962" i="7"/>
  <c r="O2962" i="7"/>
  <c r="N2962" i="7"/>
  <c r="M2962" i="7"/>
  <c r="L2962" i="7"/>
  <c r="K2962" i="7"/>
  <c r="Q2961" i="7"/>
  <c r="R2961" i="7" s="1"/>
  <c r="P2961" i="7"/>
  <c r="O2961" i="7"/>
  <c r="M2961" i="7"/>
  <c r="N2961" i="7" s="1"/>
  <c r="K2961" i="7"/>
  <c r="L2961" i="7" s="1"/>
  <c r="Q2960" i="7"/>
  <c r="R2960" i="7" s="1"/>
  <c r="P2960" i="7"/>
  <c r="O2960" i="7"/>
  <c r="M2960" i="7"/>
  <c r="N2960" i="7" s="1"/>
  <c r="L2960" i="7"/>
  <c r="K2960" i="7"/>
  <c r="Q2959" i="7"/>
  <c r="R2959" i="7" s="1"/>
  <c r="P2959" i="7"/>
  <c r="O2959" i="7"/>
  <c r="N2959" i="7"/>
  <c r="M2959" i="7"/>
  <c r="K2959" i="7"/>
  <c r="L2959" i="7" s="1"/>
  <c r="Q2958" i="7"/>
  <c r="R2958" i="7" s="1"/>
  <c r="P2958" i="7"/>
  <c r="O2958" i="7"/>
  <c r="M2958" i="7"/>
  <c r="N2958" i="7" s="1"/>
  <c r="K2958" i="7"/>
  <c r="L2958" i="7" s="1"/>
  <c r="Q2957" i="7"/>
  <c r="R2957" i="7" s="1"/>
  <c r="P2957" i="7"/>
  <c r="O2957" i="7"/>
  <c r="M2957" i="7"/>
  <c r="N2957" i="7" s="1"/>
  <c r="L2957" i="7"/>
  <c r="K2957" i="7"/>
  <c r="Q2956" i="7"/>
  <c r="R2956" i="7" s="1"/>
  <c r="P2956" i="7"/>
  <c r="O2956" i="7"/>
  <c r="N2956" i="7"/>
  <c r="M2956" i="7"/>
  <c r="K2956" i="7"/>
  <c r="L2956" i="7" s="1"/>
  <c r="Q2955" i="7"/>
  <c r="R2955" i="7" s="1"/>
  <c r="P2955" i="7"/>
  <c r="O2955" i="7"/>
  <c r="M2955" i="7"/>
  <c r="N2955" i="7" s="1"/>
  <c r="K2955" i="7"/>
  <c r="L2955" i="7" s="1"/>
  <c r="Q2954" i="7"/>
  <c r="R2954" i="7" s="1"/>
  <c r="P2954" i="7"/>
  <c r="O2954" i="7"/>
  <c r="N2954" i="7"/>
  <c r="M2954" i="7"/>
  <c r="L2954" i="7"/>
  <c r="K2954" i="7"/>
  <c r="Q2953" i="7"/>
  <c r="R2953" i="7" s="1"/>
  <c r="P2953" i="7"/>
  <c r="O2953" i="7"/>
  <c r="M2953" i="7"/>
  <c r="N2953" i="7" s="1"/>
  <c r="K2953" i="7"/>
  <c r="L2953" i="7" s="1"/>
  <c r="Q2952" i="7"/>
  <c r="R2952" i="7" s="1"/>
  <c r="P2952" i="7"/>
  <c r="O2952" i="7"/>
  <c r="M2952" i="7"/>
  <c r="N2952" i="7" s="1"/>
  <c r="L2952" i="7"/>
  <c r="K2952" i="7"/>
  <c r="Q2951" i="7"/>
  <c r="R2951" i="7" s="1"/>
  <c r="P2951" i="7"/>
  <c r="O2951" i="7"/>
  <c r="N2951" i="7"/>
  <c r="M2951" i="7"/>
  <c r="K2951" i="7"/>
  <c r="L2951" i="7" s="1"/>
  <c r="Q2950" i="7"/>
  <c r="R2950" i="7" s="1"/>
  <c r="P2950" i="7"/>
  <c r="O2950" i="7"/>
  <c r="M2950" i="7"/>
  <c r="N2950" i="7" s="1"/>
  <c r="K2950" i="7"/>
  <c r="L2950" i="7" s="1"/>
  <c r="Q2949" i="7"/>
  <c r="R2949" i="7" s="1"/>
  <c r="P2949" i="7"/>
  <c r="O2949" i="7"/>
  <c r="M2949" i="7"/>
  <c r="N2949" i="7" s="1"/>
  <c r="L2949" i="7"/>
  <c r="K2949" i="7"/>
  <c r="Q2948" i="7"/>
  <c r="R2948" i="7" s="1"/>
  <c r="P2948" i="7"/>
  <c r="O2948" i="7"/>
  <c r="N2948" i="7"/>
  <c r="M2948" i="7"/>
  <c r="K2948" i="7"/>
  <c r="L2948" i="7" s="1"/>
  <c r="Q2947" i="7"/>
  <c r="R2947" i="7" s="1"/>
  <c r="P2947" i="7"/>
  <c r="O2947" i="7"/>
  <c r="M2947" i="7"/>
  <c r="N2947" i="7" s="1"/>
  <c r="K2947" i="7"/>
  <c r="L2947" i="7" s="1"/>
  <c r="Q2946" i="7"/>
  <c r="R2946" i="7" s="1"/>
  <c r="P2946" i="7"/>
  <c r="O2946" i="7"/>
  <c r="N2946" i="7"/>
  <c r="M2946" i="7"/>
  <c r="L2946" i="7"/>
  <c r="K2946" i="7"/>
  <c r="Q2945" i="7"/>
  <c r="R2945" i="7" s="1"/>
  <c r="P2945" i="7"/>
  <c r="O2945" i="7"/>
  <c r="M2945" i="7"/>
  <c r="N2945" i="7" s="1"/>
  <c r="K2945" i="7"/>
  <c r="L2945" i="7" s="1"/>
  <c r="Q2944" i="7"/>
  <c r="R2944" i="7" s="1"/>
  <c r="P2944" i="7"/>
  <c r="O2944" i="7"/>
  <c r="M2944" i="7"/>
  <c r="N2944" i="7" s="1"/>
  <c r="L2944" i="7"/>
  <c r="K2944" i="7"/>
  <c r="Q2943" i="7"/>
  <c r="R2943" i="7" s="1"/>
  <c r="P2943" i="7"/>
  <c r="O2943" i="7"/>
  <c r="N2943" i="7"/>
  <c r="M2943" i="7"/>
  <c r="K2943" i="7"/>
  <c r="L2943" i="7" s="1"/>
  <c r="Q2942" i="7"/>
  <c r="R2942" i="7" s="1"/>
  <c r="P2942" i="7"/>
  <c r="O2942" i="7"/>
  <c r="M2942" i="7"/>
  <c r="N2942" i="7" s="1"/>
  <c r="K2942" i="7"/>
  <c r="L2942" i="7" s="1"/>
  <c r="Q2941" i="7"/>
  <c r="R2941" i="7" s="1"/>
  <c r="P2941" i="7"/>
  <c r="O2941" i="7"/>
  <c r="M2941" i="7"/>
  <c r="N2941" i="7" s="1"/>
  <c r="L2941" i="7"/>
  <c r="K2941" i="7"/>
  <c r="Q2940" i="7"/>
  <c r="R2940" i="7" s="1"/>
  <c r="P2940" i="7"/>
  <c r="O2940" i="7"/>
  <c r="N2940" i="7"/>
  <c r="M2940" i="7"/>
  <c r="K2940" i="7"/>
  <c r="L2940" i="7" s="1"/>
  <c r="Q2939" i="7"/>
  <c r="R2939" i="7" s="1"/>
  <c r="P2939" i="7"/>
  <c r="O2939" i="7"/>
  <c r="M2939" i="7"/>
  <c r="N2939" i="7" s="1"/>
  <c r="K2939" i="7"/>
  <c r="L2939" i="7" s="1"/>
  <c r="Q2938" i="7"/>
  <c r="R2938" i="7" s="1"/>
  <c r="P2938" i="7"/>
  <c r="O2938" i="7"/>
  <c r="N2938" i="7"/>
  <c r="M2938" i="7"/>
  <c r="L2938" i="7"/>
  <c r="K2938" i="7"/>
  <c r="Q2937" i="7"/>
  <c r="R2937" i="7" s="1"/>
  <c r="P2937" i="7"/>
  <c r="O2937" i="7"/>
  <c r="M2937" i="7"/>
  <c r="N2937" i="7" s="1"/>
  <c r="K2937" i="7"/>
  <c r="L2937" i="7" s="1"/>
  <c r="Q2936" i="7"/>
  <c r="R2936" i="7" s="1"/>
  <c r="P2936" i="7"/>
  <c r="O2936" i="7"/>
  <c r="M2936" i="7"/>
  <c r="N2936" i="7" s="1"/>
  <c r="L2936" i="7"/>
  <c r="K2936" i="7"/>
  <c r="Q2935" i="7"/>
  <c r="R2935" i="7" s="1"/>
  <c r="P2935" i="7"/>
  <c r="O2935" i="7"/>
  <c r="N2935" i="7"/>
  <c r="M2935" i="7"/>
  <c r="K2935" i="7"/>
  <c r="L2935" i="7" s="1"/>
  <c r="Q2934" i="7"/>
  <c r="R2934" i="7" s="1"/>
  <c r="P2934" i="7"/>
  <c r="O2934" i="7"/>
  <c r="N2934" i="7"/>
  <c r="M2934" i="7"/>
  <c r="K2934" i="7"/>
  <c r="L2934" i="7" s="1"/>
  <c r="Q2933" i="7"/>
  <c r="R2933" i="7" s="1"/>
  <c r="P2933" i="7"/>
  <c r="O2933" i="7"/>
  <c r="M2933" i="7"/>
  <c r="N2933" i="7" s="1"/>
  <c r="L2933" i="7"/>
  <c r="K2933" i="7"/>
  <c r="Q2932" i="7"/>
  <c r="R2932" i="7" s="1"/>
  <c r="P2932" i="7"/>
  <c r="O2932" i="7"/>
  <c r="N2932" i="7"/>
  <c r="M2932" i="7"/>
  <c r="K2932" i="7"/>
  <c r="L2932" i="7" s="1"/>
  <c r="Q2931" i="7"/>
  <c r="R2931" i="7" s="1"/>
  <c r="P2931" i="7"/>
  <c r="O2931" i="7"/>
  <c r="M2931" i="7"/>
  <c r="N2931" i="7" s="1"/>
  <c r="K2931" i="7"/>
  <c r="L2931" i="7" s="1"/>
  <c r="Q2930" i="7"/>
  <c r="R2930" i="7" s="1"/>
  <c r="P2930" i="7"/>
  <c r="O2930" i="7"/>
  <c r="N2930" i="7"/>
  <c r="M2930" i="7"/>
  <c r="L2930" i="7"/>
  <c r="K2930" i="7"/>
  <c r="Q2929" i="7"/>
  <c r="R2929" i="7" s="1"/>
  <c r="P2929" i="7"/>
  <c r="O2929" i="7"/>
  <c r="M2929" i="7"/>
  <c r="N2929" i="7" s="1"/>
  <c r="K2929" i="7"/>
  <c r="L2929" i="7" s="1"/>
  <c r="Q2928" i="7"/>
  <c r="R2928" i="7" s="1"/>
  <c r="P2928" i="7"/>
  <c r="O2928" i="7"/>
  <c r="M2928" i="7"/>
  <c r="N2928" i="7" s="1"/>
  <c r="L2928" i="7"/>
  <c r="K2928" i="7"/>
  <c r="Q2927" i="7"/>
  <c r="R2927" i="7" s="1"/>
  <c r="P2927" i="7"/>
  <c r="O2927" i="7"/>
  <c r="N2927" i="7"/>
  <c r="M2927" i="7"/>
  <c r="K2927" i="7"/>
  <c r="L2927" i="7" s="1"/>
  <c r="Q2926" i="7"/>
  <c r="R2926" i="7" s="1"/>
  <c r="P2926" i="7"/>
  <c r="O2926" i="7"/>
  <c r="N2926" i="7"/>
  <c r="M2926" i="7"/>
  <c r="K2926" i="7"/>
  <c r="L2926" i="7" s="1"/>
  <c r="Q2925" i="7"/>
  <c r="R2925" i="7" s="1"/>
  <c r="P2925" i="7"/>
  <c r="O2925" i="7"/>
  <c r="M2925" i="7"/>
  <c r="N2925" i="7" s="1"/>
  <c r="L2925" i="7"/>
  <c r="K2925" i="7"/>
  <c r="Q2924" i="7"/>
  <c r="R2924" i="7" s="1"/>
  <c r="P2924" i="7"/>
  <c r="O2924" i="7"/>
  <c r="N2924" i="7"/>
  <c r="M2924" i="7"/>
  <c r="K2924" i="7"/>
  <c r="L2924" i="7" s="1"/>
  <c r="Q2923" i="7"/>
  <c r="R2923" i="7" s="1"/>
  <c r="P2923" i="7"/>
  <c r="O2923" i="7"/>
  <c r="M2923" i="7"/>
  <c r="N2923" i="7" s="1"/>
  <c r="K2923" i="7"/>
  <c r="L2923" i="7" s="1"/>
  <c r="Q2922" i="7"/>
  <c r="R2922" i="7" s="1"/>
  <c r="P2922" i="7"/>
  <c r="O2922" i="7"/>
  <c r="N2922" i="7"/>
  <c r="M2922" i="7"/>
  <c r="L2922" i="7"/>
  <c r="K2922" i="7"/>
  <c r="Q2921" i="7"/>
  <c r="R2921" i="7" s="1"/>
  <c r="P2921" i="7"/>
  <c r="O2921" i="7"/>
  <c r="M2921" i="7"/>
  <c r="N2921" i="7" s="1"/>
  <c r="K2921" i="7"/>
  <c r="L2921" i="7" s="1"/>
  <c r="Q2920" i="7"/>
  <c r="R2920" i="7" s="1"/>
  <c r="P2920" i="7"/>
  <c r="O2920" i="7"/>
  <c r="M2920" i="7"/>
  <c r="N2920" i="7" s="1"/>
  <c r="L2920" i="7"/>
  <c r="K2920" i="7"/>
  <c r="Q2919" i="7"/>
  <c r="R2919" i="7" s="1"/>
  <c r="P2919" i="7"/>
  <c r="O2919" i="7"/>
  <c r="N2919" i="7"/>
  <c r="M2919" i="7"/>
  <c r="K2919" i="7"/>
  <c r="L2919" i="7" s="1"/>
  <c r="Q2918" i="7"/>
  <c r="R2918" i="7" s="1"/>
  <c r="P2918" i="7"/>
  <c r="O2918" i="7"/>
  <c r="N2918" i="7"/>
  <c r="M2918" i="7"/>
  <c r="K2918" i="7"/>
  <c r="L2918" i="7" s="1"/>
  <c r="Q2917" i="7"/>
  <c r="R2917" i="7" s="1"/>
  <c r="P2917" i="7"/>
  <c r="O2917" i="7"/>
  <c r="M2917" i="7"/>
  <c r="N2917" i="7" s="1"/>
  <c r="L2917" i="7"/>
  <c r="K2917" i="7"/>
  <c r="Q2916" i="7"/>
  <c r="R2916" i="7" s="1"/>
  <c r="P2916" i="7"/>
  <c r="O2916" i="7"/>
  <c r="N2916" i="7"/>
  <c r="M2916" i="7"/>
  <c r="K2916" i="7"/>
  <c r="L2916" i="7" s="1"/>
  <c r="Q2915" i="7"/>
  <c r="R2915" i="7" s="1"/>
  <c r="P2915" i="7"/>
  <c r="O2915" i="7"/>
  <c r="M2915" i="7"/>
  <c r="N2915" i="7" s="1"/>
  <c r="K2915" i="7"/>
  <c r="L2915" i="7" s="1"/>
  <c r="Q2914" i="7"/>
  <c r="R2914" i="7" s="1"/>
  <c r="P2914" i="7"/>
  <c r="O2914" i="7"/>
  <c r="N2914" i="7"/>
  <c r="M2914" i="7"/>
  <c r="L2914" i="7"/>
  <c r="K2914" i="7"/>
  <c r="Q2913" i="7"/>
  <c r="R2913" i="7" s="1"/>
  <c r="P2913" i="7"/>
  <c r="O2913" i="7"/>
  <c r="M2913" i="7"/>
  <c r="N2913" i="7" s="1"/>
  <c r="K2913" i="7"/>
  <c r="L2913" i="7" s="1"/>
  <c r="Q2912" i="7"/>
  <c r="R2912" i="7" s="1"/>
  <c r="P2912" i="7"/>
  <c r="O2912" i="7"/>
  <c r="M2912" i="7"/>
  <c r="N2912" i="7" s="1"/>
  <c r="L2912" i="7"/>
  <c r="K2912" i="7"/>
  <c r="Q2911" i="7"/>
  <c r="R2911" i="7" s="1"/>
  <c r="P2911" i="7"/>
  <c r="O2911" i="7"/>
  <c r="N2911" i="7"/>
  <c r="M2911" i="7"/>
  <c r="K2911" i="7"/>
  <c r="L2911" i="7" s="1"/>
  <c r="Q2910" i="7"/>
  <c r="R2910" i="7" s="1"/>
  <c r="P2910" i="7"/>
  <c r="O2910" i="7"/>
  <c r="N2910" i="7"/>
  <c r="M2910" i="7"/>
  <c r="K2910" i="7"/>
  <c r="L2910" i="7" s="1"/>
  <c r="Q2909" i="7"/>
  <c r="R2909" i="7" s="1"/>
  <c r="P2909" i="7"/>
  <c r="O2909" i="7"/>
  <c r="M2909" i="7"/>
  <c r="N2909" i="7" s="1"/>
  <c r="L2909" i="7"/>
  <c r="K2909" i="7"/>
  <c r="Q2908" i="7"/>
  <c r="R2908" i="7" s="1"/>
  <c r="P2908" i="7"/>
  <c r="O2908" i="7"/>
  <c r="N2908" i="7"/>
  <c r="M2908" i="7"/>
  <c r="K2908" i="7"/>
  <c r="L2908" i="7" s="1"/>
  <c r="Q2907" i="7"/>
  <c r="R2907" i="7" s="1"/>
  <c r="P2907" i="7"/>
  <c r="O2907" i="7"/>
  <c r="M2907" i="7"/>
  <c r="N2907" i="7" s="1"/>
  <c r="K2907" i="7"/>
  <c r="L2907" i="7" s="1"/>
  <c r="Q2906" i="7"/>
  <c r="R2906" i="7" s="1"/>
  <c r="P2906" i="7"/>
  <c r="O2906" i="7"/>
  <c r="N2906" i="7"/>
  <c r="M2906" i="7"/>
  <c r="L2906" i="7"/>
  <c r="K2906" i="7"/>
  <c r="Q2905" i="7"/>
  <c r="R2905" i="7" s="1"/>
  <c r="P2905" i="7"/>
  <c r="O2905" i="7"/>
  <c r="M2905" i="7"/>
  <c r="N2905" i="7" s="1"/>
  <c r="K2905" i="7"/>
  <c r="L2905" i="7" s="1"/>
  <c r="Q2904" i="7"/>
  <c r="R2904" i="7" s="1"/>
  <c r="P2904" i="7"/>
  <c r="O2904" i="7"/>
  <c r="M2904" i="7"/>
  <c r="N2904" i="7" s="1"/>
  <c r="L2904" i="7"/>
  <c r="K2904" i="7"/>
  <c r="Q2903" i="7"/>
  <c r="R2903" i="7" s="1"/>
  <c r="P2903" i="7"/>
  <c r="O2903" i="7"/>
  <c r="N2903" i="7"/>
  <c r="M2903" i="7"/>
  <c r="K2903" i="7"/>
  <c r="L2903" i="7" s="1"/>
  <c r="Q2902" i="7"/>
  <c r="R2902" i="7" s="1"/>
  <c r="P2902" i="7"/>
  <c r="O2902" i="7"/>
  <c r="N2902" i="7"/>
  <c r="M2902" i="7"/>
  <c r="K2902" i="7"/>
  <c r="L2902" i="7" s="1"/>
  <c r="Q2901" i="7"/>
  <c r="R2901" i="7" s="1"/>
  <c r="P2901" i="7"/>
  <c r="O2901" i="7"/>
  <c r="M2901" i="7"/>
  <c r="N2901" i="7" s="1"/>
  <c r="L2901" i="7"/>
  <c r="K2901" i="7"/>
  <c r="Q2900" i="7"/>
  <c r="R2900" i="7" s="1"/>
  <c r="P2900" i="7"/>
  <c r="O2900" i="7"/>
  <c r="N2900" i="7"/>
  <c r="M2900" i="7"/>
  <c r="K2900" i="7"/>
  <c r="L2900" i="7" s="1"/>
  <c r="Q2899" i="7"/>
  <c r="R2899" i="7" s="1"/>
  <c r="P2899" i="7"/>
  <c r="O2899" i="7"/>
  <c r="M2899" i="7"/>
  <c r="N2899" i="7" s="1"/>
  <c r="K2899" i="7"/>
  <c r="L2899" i="7" s="1"/>
  <c r="K2898" i="7"/>
  <c r="L2898" i="7" s="1"/>
  <c r="T2897" i="7"/>
  <c r="S2897" i="7"/>
  <c r="R2897" i="7"/>
  <c r="O2897" i="7"/>
  <c r="P2897" i="7" s="1"/>
  <c r="N2897" i="7"/>
  <c r="M2897" i="7"/>
  <c r="L2897" i="7"/>
  <c r="K2897" i="7"/>
  <c r="S2896" i="7"/>
  <c r="T2896" i="7" s="1"/>
  <c r="R2896" i="7"/>
  <c r="O2896" i="7"/>
  <c r="P2896" i="7" s="1"/>
  <c r="M2896" i="7"/>
  <c r="N2896" i="7" s="1"/>
  <c r="L2896" i="7"/>
  <c r="K2896" i="7"/>
  <c r="S2895" i="7"/>
  <c r="T2895" i="7" s="1"/>
  <c r="R2895" i="7"/>
  <c r="P2895" i="7"/>
  <c r="O2895" i="7"/>
  <c r="M2895" i="7"/>
  <c r="N2895" i="7" s="1"/>
  <c r="K2895" i="7"/>
  <c r="L2895" i="7" s="1"/>
  <c r="S2894" i="7"/>
  <c r="T2894" i="7" s="1"/>
  <c r="R2894" i="7"/>
  <c r="O2894" i="7"/>
  <c r="P2894" i="7" s="1"/>
  <c r="N2894" i="7"/>
  <c r="M2894" i="7"/>
  <c r="L2894" i="7"/>
  <c r="K2894" i="7"/>
  <c r="S2893" i="7"/>
  <c r="T2893" i="7" s="1"/>
  <c r="R2893" i="7"/>
  <c r="O2893" i="7"/>
  <c r="P2893" i="7" s="1"/>
  <c r="M2893" i="7"/>
  <c r="N2893" i="7" s="1"/>
  <c r="L2893" i="7"/>
  <c r="K2893" i="7"/>
  <c r="S2892" i="7"/>
  <c r="T2892" i="7" s="1"/>
  <c r="R2892" i="7"/>
  <c r="P2892" i="7"/>
  <c r="O2892" i="7"/>
  <c r="M2892" i="7"/>
  <c r="N2892" i="7" s="1"/>
  <c r="L2892" i="7"/>
  <c r="K2892" i="7"/>
  <c r="S2891" i="7"/>
  <c r="T2891" i="7" s="1"/>
  <c r="R2891" i="7"/>
  <c r="O2891" i="7"/>
  <c r="P2891" i="7" s="1"/>
  <c r="N2891" i="7"/>
  <c r="M2891" i="7"/>
  <c r="L2891" i="7"/>
  <c r="K2891" i="7"/>
  <c r="S2890" i="7"/>
  <c r="T2890" i="7" s="1"/>
  <c r="R2890" i="7"/>
  <c r="O2890" i="7"/>
  <c r="P2890" i="7" s="1"/>
  <c r="M2890" i="7"/>
  <c r="N2890" i="7" s="1"/>
  <c r="K2890" i="7"/>
  <c r="L2890" i="7" s="1"/>
  <c r="S2889" i="7"/>
  <c r="T2889" i="7" s="1"/>
  <c r="R2889" i="7"/>
  <c r="O2889" i="7"/>
  <c r="P2889" i="7" s="1"/>
  <c r="N2889" i="7"/>
  <c r="M2889" i="7"/>
  <c r="L2889" i="7"/>
  <c r="K2889" i="7"/>
  <c r="S2888" i="7"/>
  <c r="T2888" i="7" s="1"/>
  <c r="R2888" i="7"/>
  <c r="P2888" i="7"/>
  <c r="O2888" i="7"/>
  <c r="M2888" i="7"/>
  <c r="N2888" i="7" s="1"/>
  <c r="L2888" i="7"/>
  <c r="K2888" i="7"/>
  <c r="S2887" i="7"/>
  <c r="T2887" i="7" s="1"/>
  <c r="R2887" i="7"/>
  <c r="P2887" i="7"/>
  <c r="O2887" i="7"/>
  <c r="N2887" i="7"/>
  <c r="M2887" i="7"/>
  <c r="K2887" i="7"/>
  <c r="L2887" i="7" s="1"/>
  <c r="T2886" i="7"/>
  <c r="S2886" i="7"/>
  <c r="R2886" i="7"/>
  <c r="O2886" i="7"/>
  <c r="P2886" i="7" s="1"/>
  <c r="N2886" i="7"/>
  <c r="M2886" i="7"/>
  <c r="K2886" i="7"/>
  <c r="L2886" i="7" s="1"/>
  <c r="S2885" i="7"/>
  <c r="T2885" i="7" s="1"/>
  <c r="R2885" i="7"/>
  <c r="O2885" i="7"/>
  <c r="P2885" i="7" s="1"/>
  <c r="N2885" i="7"/>
  <c r="M2885" i="7"/>
  <c r="K2885" i="7"/>
  <c r="L2885" i="7" s="1"/>
  <c r="T2884" i="7"/>
  <c r="S2884" i="7"/>
  <c r="R2884" i="7"/>
  <c r="O2884" i="7"/>
  <c r="P2884" i="7" s="1"/>
  <c r="M2884" i="7"/>
  <c r="N2884" i="7" s="1"/>
  <c r="L2884" i="7"/>
  <c r="K2884" i="7"/>
  <c r="S2883" i="7"/>
  <c r="T2883" i="7" s="1"/>
  <c r="R2883" i="7"/>
  <c r="P2883" i="7"/>
  <c r="O2883" i="7"/>
  <c r="M2883" i="7"/>
  <c r="N2883" i="7" s="1"/>
  <c r="L2883" i="7"/>
  <c r="K2883" i="7"/>
  <c r="T2882" i="7"/>
  <c r="S2882" i="7"/>
  <c r="R2882" i="7"/>
  <c r="P2882" i="7"/>
  <c r="O2882" i="7"/>
  <c r="M2882" i="7"/>
  <c r="N2882" i="7" s="1"/>
  <c r="K2882" i="7"/>
  <c r="L2882" i="7" s="1"/>
  <c r="S2881" i="7"/>
  <c r="T2881" i="7" s="1"/>
  <c r="R2881" i="7"/>
  <c r="P2881" i="7"/>
  <c r="O2881" i="7"/>
  <c r="N2881" i="7"/>
  <c r="M2881" i="7"/>
  <c r="L2881" i="7"/>
  <c r="K2881" i="7"/>
  <c r="S2880" i="7"/>
  <c r="T2880" i="7" s="1"/>
  <c r="R2880" i="7"/>
  <c r="O2880" i="7"/>
  <c r="P2880" i="7" s="1"/>
  <c r="M2880" i="7"/>
  <c r="N2880" i="7" s="1"/>
  <c r="L2880" i="7"/>
  <c r="K2880" i="7"/>
  <c r="S2879" i="7"/>
  <c r="T2879" i="7" s="1"/>
  <c r="R2879" i="7"/>
  <c r="P2879" i="7"/>
  <c r="O2879" i="7"/>
  <c r="N2879" i="7"/>
  <c r="M2879" i="7"/>
  <c r="L2879" i="7"/>
  <c r="K2879" i="7"/>
  <c r="S2878" i="7"/>
  <c r="T2878" i="7" s="1"/>
  <c r="R2878" i="7"/>
  <c r="O2878" i="7"/>
  <c r="P2878" i="7" s="1"/>
  <c r="N2878" i="7"/>
  <c r="M2878" i="7"/>
  <c r="L2878" i="7"/>
  <c r="K2878" i="7"/>
  <c r="S2877" i="7"/>
  <c r="T2877" i="7" s="1"/>
  <c r="R2877" i="7"/>
  <c r="O2877" i="7"/>
  <c r="P2877" i="7" s="1"/>
  <c r="N2877" i="7"/>
  <c r="M2877" i="7"/>
  <c r="K2877" i="7"/>
  <c r="L2877" i="7" s="1"/>
  <c r="S2876" i="7"/>
  <c r="T2876" i="7" s="1"/>
  <c r="R2876" i="7"/>
  <c r="P2876" i="7"/>
  <c r="O2876" i="7"/>
  <c r="N2876" i="7"/>
  <c r="M2876" i="7"/>
  <c r="K2876" i="7"/>
  <c r="L2876" i="7" s="1"/>
  <c r="S2875" i="7"/>
  <c r="T2875" i="7" s="1"/>
  <c r="R2875" i="7"/>
  <c r="P2875" i="7"/>
  <c r="O2875" i="7"/>
  <c r="N2875" i="7"/>
  <c r="M2875" i="7"/>
  <c r="L2875" i="7"/>
  <c r="K2875" i="7"/>
  <c r="S2874" i="7"/>
  <c r="T2874" i="7" s="1"/>
  <c r="R2874" i="7"/>
  <c r="P2874" i="7"/>
  <c r="O2874" i="7"/>
  <c r="M2874" i="7"/>
  <c r="N2874" i="7" s="1"/>
  <c r="K2874" i="7"/>
  <c r="L2874" i="7" s="1"/>
  <c r="Q2873" i="7"/>
  <c r="R2873" i="7" s="1"/>
  <c r="O2873" i="7"/>
  <c r="P2873" i="7" s="1"/>
  <c r="N2873" i="7"/>
  <c r="M2873" i="7"/>
  <c r="K2873" i="7"/>
  <c r="L2873" i="7" s="1"/>
  <c r="Q2872" i="7"/>
  <c r="R2872" i="7" s="1"/>
  <c r="O2872" i="7"/>
  <c r="P2872" i="7" s="1"/>
  <c r="N2872" i="7"/>
  <c r="M2872" i="7"/>
  <c r="K2872" i="7"/>
  <c r="L2872" i="7" s="1"/>
  <c r="R2871" i="7"/>
  <c r="Q2871" i="7"/>
  <c r="O2871" i="7"/>
  <c r="P2871" i="7" s="1"/>
  <c r="N2871" i="7"/>
  <c r="M2871" i="7"/>
  <c r="K2871" i="7"/>
  <c r="L2871" i="7" s="1"/>
  <c r="Q2870" i="7"/>
  <c r="R2870" i="7" s="1"/>
  <c r="P2870" i="7"/>
  <c r="O2870" i="7"/>
  <c r="M2870" i="7"/>
  <c r="N2870" i="7" s="1"/>
  <c r="K2870" i="7"/>
  <c r="L2870" i="7" s="1"/>
  <c r="R2869" i="7"/>
  <c r="Q2869" i="7"/>
  <c r="O2869" i="7"/>
  <c r="P2869" i="7" s="1"/>
  <c r="M2869" i="7"/>
  <c r="N2869" i="7" s="1"/>
  <c r="K2869" i="7"/>
  <c r="L2869" i="7" s="1"/>
  <c r="R2868" i="7"/>
  <c r="Q2868" i="7"/>
  <c r="O2868" i="7"/>
  <c r="P2868" i="7" s="1"/>
  <c r="N2868" i="7"/>
  <c r="M2868" i="7"/>
  <c r="K2868" i="7"/>
  <c r="L2868" i="7" s="1"/>
  <c r="R2867" i="7"/>
  <c r="Q2867" i="7"/>
  <c r="P2867" i="7"/>
  <c r="O2867" i="7"/>
  <c r="N2867" i="7"/>
  <c r="M2867" i="7"/>
  <c r="K2867" i="7"/>
  <c r="L2867" i="7" s="1"/>
  <c r="Q2866" i="7"/>
  <c r="R2866" i="7" s="1"/>
  <c r="P2866" i="7"/>
  <c r="O2866" i="7"/>
  <c r="M2866" i="7"/>
  <c r="N2866" i="7" s="1"/>
  <c r="K2866" i="7"/>
  <c r="L2866" i="7" s="1"/>
  <c r="Q2865" i="7"/>
  <c r="R2865" i="7" s="1"/>
  <c r="O2865" i="7"/>
  <c r="P2865" i="7" s="1"/>
  <c r="N2865" i="7"/>
  <c r="M2865" i="7"/>
  <c r="K2865" i="7"/>
  <c r="L2865" i="7" s="1"/>
  <c r="Q2864" i="7"/>
  <c r="R2864" i="7" s="1"/>
  <c r="O2864" i="7"/>
  <c r="P2864" i="7" s="1"/>
  <c r="N2864" i="7"/>
  <c r="M2864" i="7"/>
  <c r="K2864" i="7"/>
  <c r="L2864" i="7" s="1"/>
  <c r="Q2863" i="7"/>
  <c r="R2863" i="7" s="1"/>
  <c r="O2863" i="7"/>
  <c r="P2863" i="7" s="1"/>
  <c r="N2863" i="7"/>
  <c r="M2863" i="7"/>
  <c r="K2863" i="7"/>
  <c r="L2863" i="7" s="1"/>
  <c r="Q2862" i="7"/>
  <c r="R2862" i="7" s="1"/>
  <c r="P2862" i="7"/>
  <c r="O2862" i="7"/>
  <c r="M2862" i="7"/>
  <c r="N2862" i="7" s="1"/>
  <c r="K2862" i="7"/>
  <c r="L2862" i="7" s="1"/>
  <c r="R2861" i="7"/>
  <c r="Q2861" i="7"/>
  <c r="O2861" i="7"/>
  <c r="P2861" i="7" s="1"/>
  <c r="M2861" i="7"/>
  <c r="N2861" i="7" s="1"/>
  <c r="K2861" i="7"/>
  <c r="L2861" i="7" s="1"/>
  <c r="Q2860" i="7"/>
  <c r="R2860" i="7" s="1"/>
  <c r="O2860" i="7"/>
  <c r="P2860" i="7" s="1"/>
  <c r="N2860" i="7"/>
  <c r="M2860" i="7"/>
  <c r="K2860" i="7"/>
  <c r="L2860" i="7" s="1"/>
  <c r="Q2859" i="7"/>
  <c r="R2859" i="7" s="1"/>
  <c r="P2859" i="7"/>
  <c r="O2859" i="7"/>
  <c r="N2859" i="7"/>
  <c r="M2859" i="7"/>
  <c r="K2859" i="7"/>
  <c r="L2859" i="7" s="1"/>
  <c r="Q2858" i="7"/>
  <c r="R2858" i="7" s="1"/>
  <c r="P2858" i="7"/>
  <c r="O2858" i="7"/>
  <c r="M2858" i="7"/>
  <c r="N2858" i="7" s="1"/>
  <c r="K2858" i="7"/>
  <c r="L2858" i="7" s="1"/>
  <c r="Q2857" i="7"/>
  <c r="R2857" i="7" s="1"/>
  <c r="P2857" i="7"/>
  <c r="O2857" i="7"/>
  <c r="N2857" i="7"/>
  <c r="M2857" i="7"/>
  <c r="K2857" i="7"/>
  <c r="L2857" i="7" s="1"/>
  <c r="R2856" i="7"/>
  <c r="Q2856" i="7"/>
  <c r="O2856" i="7"/>
  <c r="P2856" i="7" s="1"/>
  <c r="N2856" i="7"/>
  <c r="M2856" i="7"/>
  <c r="K2856" i="7"/>
  <c r="L2856" i="7" s="1"/>
  <c r="Q2855" i="7"/>
  <c r="R2855" i="7" s="1"/>
  <c r="O2855" i="7"/>
  <c r="P2855" i="7" s="1"/>
  <c r="M2855" i="7"/>
  <c r="N2855" i="7" s="1"/>
  <c r="K2855" i="7"/>
  <c r="L2855" i="7" s="1"/>
  <c r="Q2854" i="7"/>
  <c r="R2854" i="7" s="1"/>
  <c r="P2854" i="7"/>
  <c r="O2854" i="7"/>
  <c r="M2854" i="7"/>
  <c r="N2854" i="7" s="1"/>
  <c r="K2854" i="7"/>
  <c r="L2854" i="7" s="1"/>
  <c r="Q2853" i="7"/>
  <c r="R2853" i="7" s="1"/>
  <c r="P2853" i="7"/>
  <c r="O2853" i="7"/>
  <c r="M2853" i="7"/>
  <c r="N2853" i="7" s="1"/>
  <c r="K2853" i="7"/>
  <c r="L2853" i="7" s="1"/>
  <c r="R2852" i="7"/>
  <c r="Q2852" i="7"/>
  <c r="O2852" i="7"/>
  <c r="P2852" i="7" s="1"/>
  <c r="N2852" i="7"/>
  <c r="M2852" i="7"/>
  <c r="K2852" i="7"/>
  <c r="L2852" i="7" s="1"/>
  <c r="Q2851" i="7"/>
  <c r="R2851" i="7" s="1"/>
  <c r="P2851" i="7"/>
  <c r="O2851" i="7"/>
  <c r="M2851" i="7"/>
  <c r="N2851" i="7" s="1"/>
  <c r="K2851" i="7"/>
  <c r="L2851" i="7" s="1"/>
  <c r="Q2850" i="7"/>
  <c r="R2850" i="7" s="1"/>
  <c r="P2850" i="7"/>
  <c r="O2850" i="7"/>
  <c r="M2850" i="7"/>
  <c r="N2850" i="7" s="1"/>
  <c r="K2850" i="7"/>
  <c r="L2850" i="7" s="1"/>
  <c r="Q2849" i="7"/>
  <c r="R2849" i="7" s="1"/>
  <c r="P2849" i="7"/>
  <c r="O2849" i="7"/>
  <c r="N2849" i="7"/>
  <c r="M2849" i="7"/>
  <c r="K2849" i="7"/>
  <c r="L2849" i="7" s="1"/>
  <c r="Q2848" i="7"/>
  <c r="R2848" i="7" s="1"/>
  <c r="O2848" i="7"/>
  <c r="P2848" i="7" s="1"/>
  <c r="N2848" i="7"/>
  <c r="M2848" i="7"/>
  <c r="K2848" i="7"/>
  <c r="L2848" i="7" s="1"/>
  <c r="Q2847" i="7"/>
  <c r="R2847" i="7" s="1"/>
  <c r="O2847" i="7"/>
  <c r="P2847" i="7" s="1"/>
  <c r="N2847" i="7"/>
  <c r="M2847" i="7"/>
  <c r="K2847" i="7"/>
  <c r="L2847" i="7" s="1"/>
  <c r="Q2846" i="7"/>
  <c r="R2846" i="7" s="1"/>
  <c r="P2846" i="7"/>
  <c r="O2846" i="7"/>
  <c r="M2846" i="7"/>
  <c r="N2846" i="7" s="1"/>
  <c r="K2846" i="7"/>
  <c r="L2846" i="7" s="1"/>
  <c r="Q2845" i="7"/>
  <c r="R2845" i="7" s="1"/>
  <c r="O2845" i="7"/>
  <c r="P2845" i="7" s="1"/>
  <c r="M2845" i="7"/>
  <c r="N2845" i="7" s="1"/>
  <c r="K2845" i="7"/>
  <c r="L2845" i="7" s="1"/>
  <c r="R2844" i="7"/>
  <c r="Q2844" i="7"/>
  <c r="O2844" i="7"/>
  <c r="P2844" i="7" s="1"/>
  <c r="N2844" i="7"/>
  <c r="M2844" i="7"/>
  <c r="K2844" i="7"/>
  <c r="L2844" i="7" s="1"/>
  <c r="Q2843" i="7"/>
  <c r="R2843" i="7" s="1"/>
  <c r="P2843" i="7"/>
  <c r="O2843" i="7"/>
  <c r="N2843" i="7"/>
  <c r="M2843" i="7"/>
  <c r="K2843" i="7"/>
  <c r="L2843" i="7" s="1"/>
  <c r="Q2842" i="7"/>
  <c r="R2842" i="7" s="1"/>
  <c r="P2842" i="7"/>
  <c r="O2842" i="7"/>
  <c r="M2842" i="7"/>
  <c r="N2842" i="7" s="1"/>
  <c r="K2842" i="7"/>
  <c r="L2842" i="7" s="1"/>
  <c r="Q2841" i="7"/>
  <c r="R2841" i="7" s="1"/>
  <c r="O2841" i="7"/>
  <c r="P2841" i="7" s="1"/>
  <c r="N2841" i="7"/>
  <c r="M2841" i="7"/>
  <c r="K2841" i="7"/>
  <c r="L2841" i="7" s="1"/>
  <c r="Q2840" i="7"/>
  <c r="R2840" i="7" s="1"/>
  <c r="O2840" i="7"/>
  <c r="P2840" i="7" s="1"/>
  <c r="N2840" i="7"/>
  <c r="M2840" i="7"/>
  <c r="K2840" i="7"/>
  <c r="L2840" i="7" s="1"/>
  <c r="Q2839" i="7"/>
  <c r="R2839" i="7" s="1"/>
  <c r="O2839" i="7"/>
  <c r="P2839" i="7" s="1"/>
  <c r="N2839" i="7"/>
  <c r="M2839" i="7"/>
  <c r="K2839" i="7"/>
  <c r="L2839" i="7" s="1"/>
  <c r="Q2838" i="7"/>
  <c r="R2838" i="7" s="1"/>
  <c r="P2838" i="7"/>
  <c r="O2838" i="7"/>
  <c r="M2838" i="7"/>
  <c r="N2838" i="7" s="1"/>
  <c r="K2838" i="7"/>
  <c r="L2838" i="7" s="1"/>
  <c r="Q2837" i="7"/>
  <c r="R2837" i="7" s="1"/>
  <c r="O2837" i="7"/>
  <c r="P2837" i="7" s="1"/>
  <c r="M2837" i="7"/>
  <c r="N2837" i="7" s="1"/>
  <c r="K2837" i="7"/>
  <c r="L2837" i="7" s="1"/>
  <c r="Q2836" i="7"/>
  <c r="R2836" i="7" s="1"/>
  <c r="O2836" i="7"/>
  <c r="P2836" i="7" s="1"/>
  <c r="N2836" i="7"/>
  <c r="M2836" i="7"/>
  <c r="K2836" i="7"/>
  <c r="L2836" i="7" s="1"/>
  <c r="Q2835" i="7"/>
  <c r="R2835" i="7" s="1"/>
  <c r="P2835" i="7"/>
  <c r="O2835" i="7"/>
  <c r="N2835" i="7"/>
  <c r="M2835" i="7"/>
  <c r="K2835" i="7"/>
  <c r="L2835" i="7" s="1"/>
  <c r="Q2834" i="7"/>
  <c r="R2834" i="7" s="1"/>
  <c r="P2834" i="7"/>
  <c r="O2834" i="7"/>
  <c r="M2834" i="7"/>
  <c r="N2834" i="7" s="1"/>
  <c r="K2834" i="7"/>
  <c r="L2834" i="7" s="1"/>
  <c r="Q2833" i="7"/>
  <c r="R2833" i="7" s="1"/>
  <c r="P2833" i="7"/>
  <c r="O2833" i="7"/>
  <c r="N2833" i="7"/>
  <c r="M2833" i="7"/>
  <c r="K2833" i="7"/>
  <c r="L2833" i="7" s="1"/>
  <c r="Q2832" i="7"/>
  <c r="R2832" i="7" s="1"/>
  <c r="O2832" i="7"/>
  <c r="P2832" i="7" s="1"/>
  <c r="N2832" i="7"/>
  <c r="M2832" i="7"/>
  <c r="K2832" i="7"/>
  <c r="L2832" i="7" s="1"/>
  <c r="Q2831" i="7"/>
  <c r="R2831" i="7" s="1"/>
  <c r="O2831" i="7"/>
  <c r="P2831" i="7" s="1"/>
  <c r="M2831" i="7"/>
  <c r="N2831" i="7" s="1"/>
  <c r="K2831" i="7"/>
  <c r="L2831" i="7" s="1"/>
  <c r="Q2830" i="7"/>
  <c r="R2830" i="7" s="1"/>
  <c r="P2830" i="7"/>
  <c r="O2830" i="7"/>
  <c r="M2830" i="7"/>
  <c r="N2830" i="7" s="1"/>
  <c r="K2830" i="7"/>
  <c r="L2830" i="7" s="1"/>
  <c r="Q2829" i="7"/>
  <c r="R2829" i="7" s="1"/>
  <c r="P2829" i="7"/>
  <c r="O2829" i="7"/>
  <c r="M2829" i="7"/>
  <c r="N2829" i="7" s="1"/>
  <c r="K2829" i="7"/>
  <c r="L2829" i="7" s="1"/>
  <c r="Q2828" i="7"/>
  <c r="R2828" i="7" s="1"/>
  <c r="O2828" i="7"/>
  <c r="P2828" i="7" s="1"/>
  <c r="N2828" i="7"/>
  <c r="M2828" i="7"/>
  <c r="K2828" i="7"/>
  <c r="L2828" i="7" s="1"/>
  <c r="Q2827" i="7"/>
  <c r="R2827" i="7" s="1"/>
  <c r="P2827" i="7"/>
  <c r="O2827" i="7"/>
  <c r="M2827" i="7"/>
  <c r="N2827" i="7" s="1"/>
  <c r="K2827" i="7"/>
  <c r="L2827" i="7" s="1"/>
  <c r="Q2826" i="7"/>
  <c r="R2826" i="7" s="1"/>
  <c r="O2826" i="7"/>
  <c r="P2826" i="7" s="1"/>
  <c r="M2826" i="7"/>
  <c r="N2826" i="7" s="1"/>
  <c r="K2826" i="7"/>
  <c r="L2826" i="7" s="1"/>
  <c r="Q2825" i="7"/>
  <c r="R2825" i="7" s="1"/>
  <c r="P2825" i="7"/>
  <c r="O2825" i="7"/>
  <c r="N2825" i="7"/>
  <c r="M2825" i="7"/>
  <c r="K2825" i="7"/>
  <c r="L2825" i="7" s="1"/>
  <c r="Q2824" i="7"/>
  <c r="R2824" i="7" s="1"/>
  <c r="O2824" i="7"/>
  <c r="P2824" i="7" s="1"/>
  <c r="N2824" i="7"/>
  <c r="M2824" i="7"/>
  <c r="K2824" i="7"/>
  <c r="L2824" i="7" s="1"/>
  <c r="Q2823" i="7"/>
  <c r="R2823" i="7" s="1"/>
  <c r="O2823" i="7"/>
  <c r="P2823" i="7" s="1"/>
  <c r="M2823" i="7"/>
  <c r="N2823" i="7" s="1"/>
  <c r="K2823" i="7"/>
  <c r="L2823" i="7" s="1"/>
  <c r="Q2822" i="7"/>
  <c r="R2822" i="7" s="1"/>
  <c r="P2822" i="7"/>
  <c r="O2822" i="7"/>
  <c r="M2822" i="7"/>
  <c r="N2822" i="7" s="1"/>
  <c r="K2822" i="7"/>
  <c r="L2822" i="7" s="1"/>
  <c r="R2821" i="7"/>
  <c r="Q2821" i="7"/>
  <c r="P2821" i="7"/>
  <c r="O2821" i="7"/>
  <c r="M2821" i="7"/>
  <c r="N2821" i="7" s="1"/>
  <c r="K2821" i="7"/>
  <c r="L2821" i="7" s="1"/>
  <c r="Q2820" i="7"/>
  <c r="R2820" i="7" s="1"/>
  <c r="O2820" i="7"/>
  <c r="P2820" i="7" s="1"/>
  <c r="N2820" i="7"/>
  <c r="M2820" i="7"/>
  <c r="K2820" i="7"/>
  <c r="L2820" i="7" s="1"/>
  <c r="Q2819" i="7"/>
  <c r="R2819" i="7" s="1"/>
  <c r="P2819" i="7"/>
  <c r="O2819" i="7"/>
  <c r="M2819" i="7"/>
  <c r="N2819" i="7" s="1"/>
  <c r="K2819" i="7"/>
  <c r="L2819" i="7" s="1"/>
  <c r="Q2818" i="7"/>
  <c r="R2818" i="7" s="1"/>
  <c r="O2818" i="7"/>
  <c r="P2818" i="7" s="1"/>
  <c r="M2818" i="7"/>
  <c r="N2818" i="7" s="1"/>
  <c r="L2818" i="7"/>
  <c r="K2818" i="7"/>
  <c r="Q2817" i="7"/>
  <c r="R2817" i="7" s="1"/>
  <c r="P2817" i="7"/>
  <c r="O2817" i="7"/>
  <c r="M2817" i="7"/>
  <c r="N2817" i="7" s="1"/>
  <c r="L2817" i="7"/>
  <c r="K2817" i="7"/>
  <c r="Q2816" i="7"/>
  <c r="R2816" i="7" s="1"/>
  <c r="O2816" i="7"/>
  <c r="P2816" i="7" s="1"/>
  <c r="M2816" i="7"/>
  <c r="N2816" i="7" s="1"/>
  <c r="L2816" i="7"/>
  <c r="K2816" i="7"/>
  <c r="Q2815" i="7"/>
  <c r="R2815" i="7" s="1"/>
  <c r="P2815" i="7"/>
  <c r="O2815" i="7"/>
  <c r="M2815" i="7"/>
  <c r="N2815" i="7" s="1"/>
  <c r="L2815" i="7"/>
  <c r="K2815" i="7"/>
  <c r="Q2814" i="7"/>
  <c r="R2814" i="7" s="1"/>
  <c r="O2814" i="7"/>
  <c r="P2814" i="7" s="1"/>
  <c r="M2814" i="7"/>
  <c r="N2814" i="7" s="1"/>
  <c r="L2814" i="7"/>
  <c r="K2814" i="7"/>
  <c r="Q2813" i="7"/>
  <c r="R2813" i="7" s="1"/>
  <c r="P2813" i="7"/>
  <c r="O2813" i="7"/>
  <c r="M2813" i="7"/>
  <c r="N2813" i="7" s="1"/>
  <c r="L2813" i="7"/>
  <c r="K2813" i="7"/>
  <c r="Q2812" i="7"/>
  <c r="R2812" i="7" s="1"/>
  <c r="O2812" i="7"/>
  <c r="P2812" i="7" s="1"/>
  <c r="M2812" i="7"/>
  <c r="N2812" i="7" s="1"/>
  <c r="L2812" i="7"/>
  <c r="K2812" i="7"/>
  <c r="Q2811" i="7"/>
  <c r="R2811" i="7" s="1"/>
  <c r="P2811" i="7"/>
  <c r="O2811" i="7"/>
  <c r="M2811" i="7"/>
  <c r="N2811" i="7" s="1"/>
  <c r="L2811" i="7"/>
  <c r="K2811" i="7"/>
  <c r="Q2810" i="7"/>
  <c r="R2810" i="7" s="1"/>
  <c r="O2810" i="7"/>
  <c r="P2810" i="7" s="1"/>
  <c r="M2810" i="7"/>
  <c r="N2810" i="7" s="1"/>
  <c r="L2810" i="7"/>
  <c r="K2810" i="7"/>
  <c r="Q2809" i="7"/>
  <c r="R2809" i="7" s="1"/>
  <c r="P2809" i="7"/>
  <c r="O2809" i="7"/>
  <c r="M2809" i="7"/>
  <c r="N2809" i="7" s="1"/>
  <c r="L2809" i="7"/>
  <c r="K2809" i="7"/>
  <c r="Q2808" i="7"/>
  <c r="R2808" i="7" s="1"/>
  <c r="O2808" i="7"/>
  <c r="P2808" i="7" s="1"/>
  <c r="M2808" i="7"/>
  <c r="N2808" i="7" s="1"/>
  <c r="L2808" i="7"/>
  <c r="K2808" i="7"/>
  <c r="Q2807" i="7"/>
  <c r="R2807" i="7" s="1"/>
  <c r="O2807" i="7"/>
  <c r="P2807" i="7" s="1"/>
  <c r="M2807" i="7"/>
  <c r="N2807" i="7" s="1"/>
  <c r="L2807" i="7"/>
  <c r="K2807" i="7"/>
  <c r="Q2806" i="7"/>
  <c r="R2806" i="7" s="1"/>
  <c r="O2806" i="7"/>
  <c r="P2806" i="7" s="1"/>
  <c r="M2806" i="7"/>
  <c r="N2806" i="7" s="1"/>
  <c r="L2806" i="7"/>
  <c r="K2806" i="7"/>
  <c r="Q2805" i="7"/>
  <c r="R2805" i="7" s="1"/>
  <c r="P2805" i="7"/>
  <c r="O2805" i="7"/>
  <c r="M2805" i="7"/>
  <c r="N2805" i="7" s="1"/>
  <c r="L2805" i="7"/>
  <c r="K2805" i="7"/>
  <c r="Q2804" i="7"/>
  <c r="R2804" i="7" s="1"/>
  <c r="O2804" i="7"/>
  <c r="P2804" i="7" s="1"/>
  <c r="M2804" i="7"/>
  <c r="N2804" i="7" s="1"/>
  <c r="L2804" i="7"/>
  <c r="K2804" i="7"/>
  <c r="Q2803" i="7"/>
  <c r="R2803" i="7" s="1"/>
  <c r="O2803" i="7"/>
  <c r="P2803" i="7" s="1"/>
  <c r="M2803" i="7"/>
  <c r="N2803" i="7" s="1"/>
  <c r="L2803" i="7"/>
  <c r="K2803" i="7"/>
  <c r="Q2802" i="7"/>
  <c r="R2802" i="7" s="1"/>
  <c r="O2802" i="7"/>
  <c r="P2802" i="7" s="1"/>
  <c r="M2802" i="7"/>
  <c r="N2802" i="7" s="1"/>
  <c r="L2802" i="7"/>
  <c r="K2802" i="7"/>
  <c r="Q2801" i="7"/>
  <c r="R2801" i="7" s="1"/>
  <c r="P2801" i="7"/>
  <c r="O2801" i="7"/>
  <c r="M2801" i="7"/>
  <c r="N2801" i="7" s="1"/>
  <c r="L2801" i="7"/>
  <c r="K2801" i="7"/>
  <c r="Q2800" i="7"/>
  <c r="R2800" i="7" s="1"/>
  <c r="O2800" i="7"/>
  <c r="P2800" i="7" s="1"/>
  <c r="M2800" i="7"/>
  <c r="N2800" i="7" s="1"/>
  <c r="L2800" i="7"/>
  <c r="K2800" i="7"/>
  <c r="Q2799" i="7"/>
  <c r="R2799" i="7" s="1"/>
  <c r="O2799" i="7"/>
  <c r="P2799" i="7" s="1"/>
  <c r="M2799" i="7"/>
  <c r="N2799" i="7" s="1"/>
  <c r="L2799" i="7"/>
  <c r="K2799" i="7"/>
  <c r="Q2798" i="7"/>
  <c r="R2798" i="7" s="1"/>
  <c r="O2798" i="7"/>
  <c r="P2798" i="7" s="1"/>
  <c r="M2798" i="7"/>
  <c r="N2798" i="7" s="1"/>
  <c r="L2798" i="7"/>
  <c r="K2798" i="7"/>
  <c r="Q2797" i="7"/>
  <c r="R2797" i="7" s="1"/>
  <c r="P2797" i="7"/>
  <c r="O2797" i="7"/>
  <c r="M2797" i="7"/>
  <c r="N2797" i="7" s="1"/>
  <c r="L2797" i="7"/>
  <c r="K2797" i="7"/>
  <c r="Q2796" i="7"/>
  <c r="R2796" i="7" s="1"/>
  <c r="O2796" i="7"/>
  <c r="P2796" i="7" s="1"/>
  <c r="M2796" i="7"/>
  <c r="N2796" i="7" s="1"/>
  <c r="L2796" i="7"/>
  <c r="K2796" i="7"/>
  <c r="Q2795" i="7"/>
  <c r="R2795" i="7" s="1"/>
  <c r="O2795" i="7"/>
  <c r="P2795" i="7" s="1"/>
  <c r="M2795" i="7"/>
  <c r="N2795" i="7" s="1"/>
  <c r="L2795" i="7"/>
  <c r="K2795" i="7"/>
  <c r="Q2794" i="7"/>
  <c r="R2794" i="7" s="1"/>
  <c r="O2794" i="7"/>
  <c r="P2794" i="7" s="1"/>
  <c r="M2794" i="7"/>
  <c r="N2794" i="7" s="1"/>
  <c r="L2794" i="7"/>
  <c r="K2794" i="7"/>
  <c r="Q2793" i="7"/>
  <c r="R2793" i="7" s="1"/>
  <c r="P2793" i="7"/>
  <c r="O2793" i="7"/>
  <c r="M2793" i="7"/>
  <c r="N2793" i="7" s="1"/>
  <c r="L2793" i="7"/>
  <c r="K2793" i="7"/>
  <c r="Q2792" i="7"/>
  <c r="R2792" i="7" s="1"/>
  <c r="O2792" i="7"/>
  <c r="P2792" i="7" s="1"/>
  <c r="M2792" i="7"/>
  <c r="N2792" i="7" s="1"/>
  <c r="L2792" i="7"/>
  <c r="K2792" i="7"/>
  <c r="Q2791" i="7"/>
  <c r="R2791" i="7" s="1"/>
  <c r="O2791" i="7"/>
  <c r="P2791" i="7" s="1"/>
  <c r="M2791" i="7"/>
  <c r="N2791" i="7" s="1"/>
  <c r="L2791" i="7"/>
  <c r="K2791" i="7"/>
  <c r="Q2790" i="7"/>
  <c r="R2790" i="7" s="1"/>
  <c r="O2790" i="7"/>
  <c r="P2790" i="7" s="1"/>
  <c r="M2790" i="7"/>
  <c r="N2790" i="7" s="1"/>
  <c r="L2790" i="7"/>
  <c r="K2790" i="7"/>
  <c r="Q2789" i="7"/>
  <c r="R2789" i="7" s="1"/>
  <c r="P2789" i="7"/>
  <c r="O2789" i="7"/>
  <c r="M2789" i="7"/>
  <c r="N2789" i="7" s="1"/>
  <c r="L2789" i="7"/>
  <c r="K2789" i="7"/>
  <c r="Q2788" i="7"/>
  <c r="R2788" i="7" s="1"/>
  <c r="O2788" i="7"/>
  <c r="P2788" i="7" s="1"/>
  <c r="M2788" i="7"/>
  <c r="N2788" i="7" s="1"/>
  <c r="L2788" i="7"/>
  <c r="K2788" i="7"/>
  <c r="Q2787" i="7"/>
  <c r="R2787" i="7" s="1"/>
  <c r="O2787" i="7"/>
  <c r="P2787" i="7" s="1"/>
  <c r="M2787" i="7"/>
  <c r="N2787" i="7" s="1"/>
  <c r="L2787" i="7"/>
  <c r="K2787" i="7"/>
  <c r="Q2786" i="7"/>
  <c r="R2786" i="7" s="1"/>
  <c r="O2786" i="7"/>
  <c r="P2786" i="7" s="1"/>
  <c r="M2786" i="7"/>
  <c r="N2786" i="7" s="1"/>
  <c r="L2786" i="7"/>
  <c r="K2786" i="7"/>
  <c r="Q2785" i="7"/>
  <c r="R2785" i="7" s="1"/>
  <c r="P2785" i="7"/>
  <c r="O2785" i="7"/>
  <c r="M2785" i="7"/>
  <c r="N2785" i="7" s="1"/>
  <c r="L2785" i="7"/>
  <c r="K2785" i="7"/>
  <c r="Q2784" i="7"/>
  <c r="R2784" i="7" s="1"/>
  <c r="O2784" i="7"/>
  <c r="P2784" i="7" s="1"/>
  <c r="M2784" i="7"/>
  <c r="N2784" i="7" s="1"/>
  <c r="L2784" i="7"/>
  <c r="K2784" i="7"/>
  <c r="Q2783" i="7"/>
  <c r="R2783" i="7" s="1"/>
  <c r="O2783" i="7"/>
  <c r="P2783" i="7" s="1"/>
  <c r="M2783" i="7"/>
  <c r="N2783" i="7" s="1"/>
  <c r="L2783" i="7"/>
  <c r="K2783" i="7"/>
  <c r="Q2782" i="7"/>
  <c r="R2782" i="7" s="1"/>
  <c r="O2782" i="7"/>
  <c r="P2782" i="7" s="1"/>
  <c r="M2782" i="7"/>
  <c r="N2782" i="7" s="1"/>
  <c r="L2782" i="7"/>
  <c r="K2782" i="7"/>
  <c r="Q2781" i="7"/>
  <c r="R2781" i="7" s="1"/>
  <c r="P2781" i="7"/>
  <c r="O2781" i="7"/>
  <c r="M2781" i="7"/>
  <c r="N2781" i="7" s="1"/>
  <c r="L2781" i="7"/>
  <c r="K2781" i="7"/>
  <c r="Q2780" i="7"/>
  <c r="R2780" i="7" s="1"/>
  <c r="O2780" i="7"/>
  <c r="P2780" i="7" s="1"/>
  <c r="M2780" i="7"/>
  <c r="N2780" i="7" s="1"/>
  <c r="L2780" i="7"/>
  <c r="K2780" i="7"/>
  <c r="Q2779" i="7"/>
  <c r="R2779" i="7" s="1"/>
  <c r="O2779" i="7"/>
  <c r="P2779" i="7" s="1"/>
  <c r="M2779" i="7"/>
  <c r="N2779" i="7" s="1"/>
  <c r="L2779" i="7"/>
  <c r="K2779" i="7"/>
  <c r="Q2778" i="7"/>
  <c r="R2778" i="7" s="1"/>
  <c r="O2778" i="7"/>
  <c r="P2778" i="7" s="1"/>
  <c r="M2778" i="7"/>
  <c r="N2778" i="7" s="1"/>
  <c r="L2778" i="7"/>
  <c r="K2778" i="7"/>
  <c r="Q2777" i="7"/>
  <c r="R2777" i="7" s="1"/>
  <c r="P2777" i="7"/>
  <c r="O2777" i="7"/>
  <c r="M2777" i="7"/>
  <c r="N2777" i="7" s="1"/>
  <c r="L2777" i="7"/>
  <c r="K2777" i="7"/>
  <c r="Q2776" i="7"/>
  <c r="R2776" i="7" s="1"/>
  <c r="O2776" i="7"/>
  <c r="P2776" i="7" s="1"/>
  <c r="M2776" i="7"/>
  <c r="N2776" i="7" s="1"/>
  <c r="L2776" i="7"/>
  <c r="K2776" i="7"/>
  <c r="Q2775" i="7"/>
  <c r="R2775" i="7" s="1"/>
  <c r="O2775" i="7"/>
  <c r="P2775" i="7" s="1"/>
  <c r="M2775" i="7"/>
  <c r="N2775" i="7" s="1"/>
  <c r="L2775" i="7"/>
  <c r="K2775" i="7"/>
  <c r="Q2774" i="7"/>
  <c r="R2774" i="7" s="1"/>
  <c r="O2774" i="7"/>
  <c r="P2774" i="7" s="1"/>
  <c r="M2774" i="7"/>
  <c r="N2774" i="7" s="1"/>
  <c r="L2774" i="7"/>
  <c r="K2774" i="7"/>
  <c r="Q2773" i="7"/>
  <c r="R2773" i="7" s="1"/>
  <c r="P2773" i="7"/>
  <c r="O2773" i="7"/>
  <c r="M2773" i="7"/>
  <c r="N2773" i="7" s="1"/>
  <c r="L2773" i="7"/>
  <c r="K2773" i="7"/>
  <c r="Q2772" i="7"/>
  <c r="R2772" i="7" s="1"/>
  <c r="O2772" i="7"/>
  <c r="P2772" i="7" s="1"/>
  <c r="M2772" i="7"/>
  <c r="N2772" i="7" s="1"/>
  <c r="L2772" i="7"/>
  <c r="K2772" i="7"/>
  <c r="Q2771" i="7"/>
  <c r="R2771" i="7" s="1"/>
  <c r="O2771" i="7"/>
  <c r="P2771" i="7" s="1"/>
  <c r="M2771" i="7"/>
  <c r="N2771" i="7" s="1"/>
  <c r="L2771" i="7"/>
  <c r="K2771" i="7"/>
  <c r="Q2770" i="7"/>
  <c r="R2770" i="7" s="1"/>
  <c r="O2770" i="7"/>
  <c r="P2770" i="7" s="1"/>
  <c r="M2770" i="7"/>
  <c r="N2770" i="7" s="1"/>
  <c r="L2770" i="7"/>
  <c r="K2770" i="7"/>
  <c r="Q2769" i="7"/>
  <c r="R2769" i="7" s="1"/>
  <c r="P2769" i="7"/>
  <c r="O2769" i="7"/>
  <c r="M2769" i="7"/>
  <c r="N2769" i="7" s="1"/>
  <c r="L2769" i="7"/>
  <c r="K2769" i="7"/>
  <c r="Q2768" i="7"/>
  <c r="R2768" i="7" s="1"/>
  <c r="O2768" i="7"/>
  <c r="P2768" i="7" s="1"/>
  <c r="M2768" i="7"/>
  <c r="N2768" i="7" s="1"/>
  <c r="L2768" i="7"/>
  <c r="K2768" i="7"/>
  <c r="Q2767" i="7"/>
  <c r="R2767" i="7" s="1"/>
  <c r="O2767" i="7"/>
  <c r="P2767" i="7" s="1"/>
  <c r="M2767" i="7"/>
  <c r="N2767" i="7" s="1"/>
  <c r="L2767" i="7"/>
  <c r="K2767" i="7"/>
  <c r="Q2766" i="7"/>
  <c r="R2766" i="7" s="1"/>
  <c r="O2766" i="7"/>
  <c r="P2766" i="7" s="1"/>
  <c r="M2766" i="7"/>
  <c r="N2766" i="7" s="1"/>
  <c r="L2766" i="7"/>
  <c r="K2766" i="7"/>
  <c r="Q2765" i="7"/>
  <c r="R2765" i="7" s="1"/>
  <c r="P2765" i="7"/>
  <c r="O2765" i="7"/>
  <c r="M2765" i="7"/>
  <c r="N2765" i="7" s="1"/>
  <c r="L2765" i="7"/>
  <c r="K2765" i="7"/>
  <c r="Q2764" i="7"/>
  <c r="R2764" i="7" s="1"/>
  <c r="O2764" i="7"/>
  <c r="P2764" i="7" s="1"/>
  <c r="M2764" i="7"/>
  <c r="N2764" i="7" s="1"/>
  <c r="L2764" i="7"/>
  <c r="K2764" i="7"/>
  <c r="Q2763" i="7"/>
  <c r="R2763" i="7" s="1"/>
  <c r="O2763" i="7"/>
  <c r="P2763" i="7" s="1"/>
  <c r="M2763" i="7"/>
  <c r="N2763" i="7" s="1"/>
  <c r="L2763" i="7"/>
  <c r="K2763" i="7"/>
  <c r="Q2762" i="7"/>
  <c r="R2762" i="7" s="1"/>
  <c r="O2762" i="7"/>
  <c r="P2762" i="7" s="1"/>
  <c r="M2762" i="7"/>
  <c r="N2762" i="7" s="1"/>
  <c r="L2762" i="7"/>
  <c r="K2762" i="7"/>
  <c r="Q2761" i="7"/>
  <c r="R2761" i="7" s="1"/>
  <c r="P2761" i="7"/>
  <c r="O2761" i="7"/>
  <c r="M2761" i="7"/>
  <c r="N2761" i="7" s="1"/>
  <c r="L2761" i="7"/>
  <c r="K2761" i="7"/>
  <c r="Q2760" i="7"/>
  <c r="R2760" i="7" s="1"/>
  <c r="O2760" i="7"/>
  <c r="P2760" i="7" s="1"/>
  <c r="M2760" i="7"/>
  <c r="N2760" i="7" s="1"/>
  <c r="L2760" i="7"/>
  <c r="K2760" i="7"/>
  <c r="Q2759" i="7"/>
  <c r="R2759" i="7" s="1"/>
  <c r="O2759" i="7"/>
  <c r="P2759" i="7" s="1"/>
  <c r="M2759" i="7"/>
  <c r="N2759" i="7" s="1"/>
  <c r="L2759" i="7"/>
  <c r="K2759" i="7"/>
  <c r="Q2758" i="7"/>
  <c r="R2758" i="7" s="1"/>
  <c r="O2758" i="7"/>
  <c r="P2758" i="7" s="1"/>
  <c r="M2758" i="7"/>
  <c r="N2758" i="7" s="1"/>
  <c r="L2758" i="7"/>
  <c r="K2758" i="7"/>
  <c r="Q2757" i="7"/>
  <c r="R2757" i="7" s="1"/>
  <c r="P2757" i="7"/>
  <c r="O2757" i="7"/>
  <c r="M2757" i="7"/>
  <c r="N2757" i="7" s="1"/>
  <c r="L2757" i="7"/>
  <c r="K2757" i="7"/>
  <c r="Q2756" i="7"/>
  <c r="R2756" i="7" s="1"/>
  <c r="O2756" i="7"/>
  <c r="P2756" i="7" s="1"/>
  <c r="M2756" i="7"/>
  <c r="N2756" i="7" s="1"/>
  <c r="L2756" i="7"/>
  <c r="K2756" i="7"/>
  <c r="Q2755" i="7"/>
  <c r="R2755" i="7" s="1"/>
  <c r="O2755" i="7"/>
  <c r="P2755" i="7" s="1"/>
  <c r="M2755" i="7"/>
  <c r="N2755" i="7" s="1"/>
  <c r="L2755" i="7"/>
  <c r="K2755" i="7"/>
  <c r="Q2754" i="7"/>
  <c r="R2754" i="7" s="1"/>
  <c r="O2754" i="7"/>
  <c r="P2754" i="7" s="1"/>
  <c r="M2754" i="7"/>
  <c r="N2754" i="7" s="1"/>
  <c r="L2754" i="7"/>
  <c r="K2754" i="7"/>
  <c r="Q2753" i="7"/>
  <c r="R2753" i="7" s="1"/>
  <c r="P2753" i="7"/>
  <c r="O2753" i="7"/>
  <c r="M2753" i="7"/>
  <c r="N2753" i="7" s="1"/>
  <c r="L2753" i="7"/>
  <c r="K2753" i="7"/>
  <c r="Q2752" i="7"/>
  <c r="R2752" i="7" s="1"/>
  <c r="O2752" i="7"/>
  <c r="P2752" i="7" s="1"/>
  <c r="M2752" i="7"/>
  <c r="N2752" i="7" s="1"/>
  <c r="L2752" i="7"/>
  <c r="K2752" i="7"/>
  <c r="Q2751" i="7"/>
  <c r="R2751" i="7" s="1"/>
  <c r="O2751" i="7"/>
  <c r="P2751" i="7" s="1"/>
  <c r="M2751" i="7"/>
  <c r="N2751" i="7" s="1"/>
  <c r="L2751" i="7"/>
  <c r="K2751" i="7"/>
  <c r="Q2750" i="7"/>
  <c r="R2750" i="7" s="1"/>
  <c r="O2750" i="7"/>
  <c r="P2750" i="7" s="1"/>
  <c r="M2750" i="7"/>
  <c r="N2750" i="7" s="1"/>
  <c r="L2750" i="7"/>
  <c r="K2750" i="7"/>
  <c r="Q2749" i="7"/>
  <c r="R2749" i="7" s="1"/>
  <c r="P2749" i="7"/>
  <c r="O2749" i="7"/>
  <c r="M2749" i="7"/>
  <c r="N2749" i="7" s="1"/>
  <c r="L2749" i="7"/>
  <c r="K2749" i="7"/>
  <c r="Q2748" i="7"/>
  <c r="R2748" i="7" s="1"/>
  <c r="O2748" i="7"/>
  <c r="P2748" i="7" s="1"/>
  <c r="M2748" i="7"/>
  <c r="N2748" i="7" s="1"/>
  <c r="L2748" i="7"/>
  <c r="K2748" i="7"/>
  <c r="Q2747" i="7"/>
  <c r="R2747" i="7" s="1"/>
  <c r="O2747" i="7"/>
  <c r="P2747" i="7" s="1"/>
  <c r="M2747" i="7"/>
  <c r="N2747" i="7" s="1"/>
  <c r="L2747" i="7"/>
  <c r="K2747" i="7"/>
  <c r="Q2746" i="7"/>
  <c r="R2746" i="7" s="1"/>
  <c r="O2746" i="7"/>
  <c r="P2746" i="7" s="1"/>
  <c r="M2746" i="7"/>
  <c r="N2746" i="7" s="1"/>
  <c r="L2746" i="7"/>
  <c r="K2746" i="7"/>
  <c r="Q2745" i="7"/>
  <c r="R2745" i="7" s="1"/>
  <c r="P2745" i="7"/>
  <c r="O2745" i="7"/>
  <c r="M2745" i="7"/>
  <c r="N2745" i="7" s="1"/>
  <c r="L2745" i="7"/>
  <c r="K2745" i="7"/>
  <c r="Q2744" i="7"/>
  <c r="R2744" i="7" s="1"/>
  <c r="O2744" i="7"/>
  <c r="P2744" i="7" s="1"/>
  <c r="M2744" i="7"/>
  <c r="N2744" i="7" s="1"/>
  <c r="L2744" i="7"/>
  <c r="K2744" i="7"/>
  <c r="Q2743" i="7"/>
  <c r="R2743" i="7" s="1"/>
  <c r="O2743" i="7"/>
  <c r="P2743" i="7" s="1"/>
  <c r="M2743" i="7"/>
  <c r="N2743" i="7" s="1"/>
  <c r="L2743" i="7"/>
  <c r="K2743" i="7"/>
  <c r="Q2742" i="7"/>
  <c r="R2742" i="7" s="1"/>
  <c r="O2742" i="7"/>
  <c r="P2742" i="7" s="1"/>
  <c r="M2742" i="7"/>
  <c r="N2742" i="7" s="1"/>
  <c r="L2742" i="7"/>
  <c r="K2742" i="7"/>
  <c r="Q2741" i="7"/>
  <c r="R2741" i="7" s="1"/>
  <c r="P2741" i="7"/>
  <c r="O2741" i="7"/>
  <c r="M2741" i="7"/>
  <c r="N2741" i="7" s="1"/>
  <c r="L2741" i="7"/>
  <c r="K2741" i="7"/>
  <c r="Q2740" i="7"/>
  <c r="R2740" i="7" s="1"/>
  <c r="O2740" i="7"/>
  <c r="P2740" i="7" s="1"/>
  <c r="M2740" i="7"/>
  <c r="N2740" i="7" s="1"/>
  <c r="L2740" i="7"/>
  <c r="K2740" i="7"/>
  <c r="Q2739" i="7"/>
  <c r="R2739" i="7" s="1"/>
  <c r="O2739" i="7"/>
  <c r="P2739" i="7" s="1"/>
  <c r="M2739" i="7"/>
  <c r="N2739" i="7" s="1"/>
  <c r="L2739" i="7"/>
  <c r="K2739" i="7"/>
  <c r="Q2738" i="7"/>
  <c r="R2738" i="7" s="1"/>
  <c r="O2738" i="7"/>
  <c r="P2738" i="7" s="1"/>
  <c r="M2738" i="7"/>
  <c r="N2738" i="7" s="1"/>
  <c r="L2738" i="7"/>
  <c r="K2738" i="7"/>
  <c r="Q2737" i="7"/>
  <c r="R2737" i="7" s="1"/>
  <c r="P2737" i="7"/>
  <c r="O2737" i="7"/>
  <c r="M2737" i="7"/>
  <c r="N2737" i="7" s="1"/>
  <c r="L2737" i="7"/>
  <c r="K2737" i="7"/>
  <c r="Q2736" i="7"/>
  <c r="R2736" i="7" s="1"/>
  <c r="O2736" i="7"/>
  <c r="P2736" i="7" s="1"/>
  <c r="M2736" i="7"/>
  <c r="N2736" i="7" s="1"/>
  <c r="L2736" i="7"/>
  <c r="K2736" i="7"/>
  <c r="Q2735" i="7"/>
  <c r="R2735" i="7" s="1"/>
  <c r="O2735" i="7"/>
  <c r="P2735" i="7" s="1"/>
  <c r="M2735" i="7"/>
  <c r="N2735" i="7" s="1"/>
  <c r="L2735" i="7"/>
  <c r="K2735" i="7"/>
  <c r="Q2734" i="7"/>
  <c r="R2734" i="7" s="1"/>
  <c r="O2734" i="7"/>
  <c r="P2734" i="7" s="1"/>
  <c r="M2734" i="7"/>
  <c r="N2734" i="7" s="1"/>
  <c r="L2734" i="7"/>
  <c r="K2734" i="7"/>
  <c r="Q2733" i="7"/>
  <c r="R2733" i="7" s="1"/>
  <c r="P2733" i="7"/>
  <c r="O2733" i="7"/>
  <c r="M2733" i="7"/>
  <c r="N2733" i="7" s="1"/>
  <c r="L2733" i="7"/>
  <c r="K2733" i="7"/>
  <c r="Q2732" i="7"/>
  <c r="R2732" i="7" s="1"/>
  <c r="O2732" i="7"/>
  <c r="P2732" i="7" s="1"/>
  <c r="M2732" i="7"/>
  <c r="N2732" i="7" s="1"/>
  <c r="L2732" i="7"/>
  <c r="K2732" i="7"/>
  <c r="Q2731" i="7"/>
  <c r="R2731" i="7" s="1"/>
  <c r="O2731" i="7"/>
  <c r="P2731" i="7" s="1"/>
  <c r="M2731" i="7"/>
  <c r="N2731" i="7" s="1"/>
  <c r="L2731" i="7"/>
  <c r="K2731" i="7"/>
  <c r="Q2730" i="7"/>
  <c r="R2730" i="7" s="1"/>
  <c r="O2730" i="7"/>
  <c r="P2730" i="7" s="1"/>
  <c r="M2730" i="7"/>
  <c r="N2730" i="7" s="1"/>
  <c r="L2730" i="7"/>
  <c r="K2730" i="7"/>
  <c r="Q2729" i="7"/>
  <c r="R2729" i="7" s="1"/>
  <c r="O2729" i="7"/>
  <c r="P2729" i="7" s="1"/>
  <c r="M2729" i="7"/>
  <c r="N2729" i="7" s="1"/>
  <c r="L2729" i="7"/>
  <c r="K2729" i="7"/>
  <c r="Q2728" i="7"/>
  <c r="R2728" i="7" s="1"/>
  <c r="O2728" i="7"/>
  <c r="P2728" i="7" s="1"/>
  <c r="M2728" i="7"/>
  <c r="N2728" i="7" s="1"/>
  <c r="L2728" i="7"/>
  <c r="K2728" i="7"/>
  <c r="Q2727" i="7"/>
  <c r="R2727" i="7" s="1"/>
  <c r="O2727" i="7"/>
  <c r="P2727" i="7" s="1"/>
  <c r="M2727" i="7"/>
  <c r="N2727" i="7" s="1"/>
  <c r="L2727" i="7"/>
  <c r="K2727" i="7"/>
  <c r="Q2726" i="7"/>
  <c r="R2726" i="7" s="1"/>
  <c r="O2726" i="7"/>
  <c r="P2726" i="7" s="1"/>
  <c r="M2726" i="7"/>
  <c r="N2726" i="7" s="1"/>
  <c r="L2726" i="7"/>
  <c r="K2726" i="7"/>
  <c r="Q2725" i="7"/>
  <c r="R2725" i="7" s="1"/>
  <c r="O2725" i="7"/>
  <c r="P2725" i="7" s="1"/>
  <c r="M2725" i="7"/>
  <c r="N2725" i="7" s="1"/>
  <c r="L2725" i="7"/>
  <c r="K2725" i="7"/>
  <c r="K2724" i="7"/>
  <c r="L2724" i="7" s="1"/>
  <c r="S2723" i="7"/>
  <c r="T2723" i="7" s="1"/>
  <c r="R2723" i="7"/>
  <c r="P2723" i="7"/>
  <c r="O2723" i="7"/>
  <c r="M2723" i="7"/>
  <c r="N2723" i="7" s="1"/>
  <c r="K2723" i="7"/>
  <c r="L2723" i="7" s="1"/>
  <c r="S2722" i="7"/>
  <c r="T2722" i="7" s="1"/>
  <c r="R2722" i="7"/>
  <c r="P2722" i="7"/>
  <c r="O2722" i="7"/>
  <c r="M2722" i="7"/>
  <c r="N2722" i="7" s="1"/>
  <c r="K2722" i="7"/>
  <c r="L2722" i="7" s="1"/>
  <c r="S2721" i="7"/>
  <c r="T2721" i="7" s="1"/>
  <c r="R2721" i="7"/>
  <c r="O2721" i="7"/>
  <c r="P2721" i="7" s="1"/>
  <c r="N2721" i="7"/>
  <c r="M2721" i="7"/>
  <c r="L2721" i="7"/>
  <c r="K2721" i="7"/>
  <c r="S2720" i="7"/>
  <c r="T2720" i="7" s="1"/>
  <c r="R2720" i="7"/>
  <c r="O2720" i="7"/>
  <c r="P2720" i="7" s="1"/>
  <c r="N2720" i="7"/>
  <c r="M2720" i="7"/>
  <c r="K2720" i="7"/>
  <c r="L2720" i="7" s="1"/>
  <c r="T2719" i="7"/>
  <c r="S2719" i="7"/>
  <c r="R2719" i="7"/>
  <c r="O2719" i="7"/>
  <c r="P2719" i="7" s="1"/>
  <c r="N2719" i="7"/>
  <c r="M2719" i="7"/>
  <c r="L2719" i="7"/>
  <c r="K2719" i="7"/>
  <c r="S2718" i="7"/>
  <c r="T2718" i="7" s="1"/>
  <c r="R2718" i="7"/>
  <c r="O2718" i="7"/>
  <c r="P2718" i="7" s="1"/>
  <c r="M2718" i="7"/>
  <c r="N2718" i="7" s="1"/>
  <c r="L2718" i="7"/>
  <c r="K2718" i="7"/>
  <c r="S2717" i="7"/>
  <c r="T2717" i="7" s="1"/>
  <c r="R2717" i="7"/>
  <c r="P2717" i="7"/>
  <c r="O2717" i="7"/>
  <c r="M2717" i="7"/>
  <c r="N2717" i="7" s="1"/>
  <c r="K2717" i="7"/>
  <c r="L2717" i="7" s="1"/>
  <c r="T2716" i="7"/>
  <c r="S2716" i="7"/>
  <c r="R2716" i="7"/>
  <c r="O2716" i="7"/>
  <c r="P2716" i="7" s="1"/>
  <c r="N2716" i="7"/>
  <c r="M2716" i="7"/>
  <c r="K2716" i="7"/>
  <c r="L2716" i="7" s="1"/>
  <c r="S2715" i="7"/>
  <c r="T2715" i="7" s="1"/>
  <c r="R2715" i="7"/>
  <c r="P2715" i="7"/>
  <c r="O2715" i="7"/>
  <c r="M2715" i="7"/>
  <c r="N2715" i="7" s="1"/>
  <c r="L2715" i="7"/>
  <c r="K2715" i="7"/>
  <c r="T2714" i="7"/>
  <c r="S2714" i="7"/>
  <c r="R2714" i="7"/>
  <c r="P2714" i="7"/>
  <c r="O2714" i="7"/>
  <c r="M2714" i="7"/>
  <c r="N2714" i="7" s="1"/>
  <c r="L2714" i="7"/>
  <c r="K2714" i="7"/>
  <c r="S2713" i="7"/>
  <c r="T2713" i="7" s="1"/>
  <c r="R2713" i="7"/>
  <c r="O2713" i="7"/>
  <c r="P2713" i="7" s="1"/>
  <c r="N2713" i="7"/>
  <c r="M2713" i="7"/>
  <c r="L2713" i="7"/>
  <c r="K2713" i="7"/>
  <c r="S2712" i="7"/>
  <c r="T2712" i="7" s="1"/>
  <c r="R2712" i="7"/>
  <c r="O2712" i="7"/>
  <c r="P2712" i="7" s="1"/>
  <c r="N2712" i="7"/>
  <c r="M2712" i="7"/>
  <c r="K2712" i="7"/>
  <c r="L2712" i="7" s="1"/>
  <c r="T2711" i="7"/>
  <c r="S2711" i="7"/>
  <c r="R2711" i="7"/>
  <c r="P2711" i="7"/>
  <c r="O2711" i="7"/>
  <c r="N2711" i="7"/>
  <c r="M2711" i="7"/>
  <c r="K2711" i="7"/>
  <c r="L2711" i="7" s="1"/>
  <c r="S2710" i="7"/>
  <c r="T2710" i="7" s="1"/>
  <c r="R2710" i="7"/>
  <c r="P2710" i="7"/>
  <c r="O2710" i="7"/>
  <c r="M2710" i="7"/>
  <c r="N2710" i="7" s="1"/>
  <c r="L2710" i="7"/>
  <c r="K2710" i="7"/>
  <c r="S2709" i="7"/>
  <c r="T2709" i="7" s="1"/>
  <c r="R2709" i="7"/>
  <c r="P2709" i="7"/>
  <c r="O2709" i="7"/>
  <c r="M2709" i="7"/>
  <c r="N2709" i="7" s="1"/>
  <c r="K2709" i="7"/>
  <c r="L2709" i="7" s="1"/>
  <c r="S2708" i="7"/>
  <c r="T2708" i="7" s="1"/>
  <c r="R2708" i="7"/>
  <c r="O2708" i="7"/>
  <c r="P2708" i="7" s="1"/>
  <c r="N2708" i="7"/>
  <c r="M2708" i="7"/>
  <c r="K2708" i="7"/>
  <c r="L2708" i="7" s="1"/>
  <c r="S2707" i="7"/>
  <c r="T2707" i="7" s="1"/>
  <c r="R2707" i="7"/>
  <c r="P2707" i="7"/>
  <c r="O2707" i="7"/>
  <c r="M2707" i="7"/>
  <c r="N2707" i="7" s="1"/>
  <c r="K2707" i="7"/>
  <c r="L2707" i="7" s="1"/>
  <c r="S2706" i="7"/>
  <c r="T2706" i="7" s="1"/>
  <c r="R2706" i="7"/>
  <c r="P2706" i="7"/>
  <c r="O2706" i="7"/>
  <c r="M2706" i="7"/>
  <c r="N2706" i="7" s="1"/>
  <c r="K2706" i="7"/>
  <c r="L2706" i="7" s="1"/>
  <c r="S2705" i="7"/>
  <c r="T2705" i="7" s="1"/>
  <c r="R2705" i="7"/>
  <c r="O2705" i="7"/>
  <c r="P2705" i="7" s="1"/>
  <c r="N2705" i="7"/>
  <c r="M2705" i="7"/>
  <c r="L2705" i="7"/>
  <c r="K2705" i="7"/>
  <c r="S2704" i="7"/>
  <c r="T2704" i="7" s="1"/>
  <c r="R2704" i="7"/>
  <c r="O2704" i="7"/>
  <c r="P2704" i="7" s="1"/>
  <c r="N2704" i="7"/>
  <c r="M2704" i="7"/>
  <c r="K2704" i="7"/>
  <c r="L2704" i="7" s="1"/>
  <c r="S2703" i="7"/>
  <c r="T2703" i="7" s="1"/>
  <c r="R2703" i="7"/>
  <c r="O2703" i="7"/>
  <c r="P2703" i="7" s="1"/>
  <c r="N2703" i="7"/>
  <c r="M2703" i="7"/>
  <c r="L2703" i="7"/>
  <c r="K2703" i="7"/>
  <c r="Q2702" i="7"/>
  <c r="R2702" i="7" s="1"/>
  <c r="O2702" i="7"/>
  <c r="P2702" i="7" s="1"/>
  <c r="N2702" i="7"/>
  <c r="M2702" i="7"/>
  <c r="K2702" i="7"/>
  <c r="L2702" i="7" s="1"/>
  <c r="Q2701" i="7"/>
  <c r="R2701" i="7" s="1"/>
  <c r="P2701" i="7"/>
  <c r="O2701" i="7"/>
  <c r="N2701" i="7"/>
  <c r="M2701" i="7"/>
  <c r="L2701" i="7"/>
  <c r="K2701" i="7"/>
  <c r="Q2700" i="7"/>
  <c r="R2700" i="7" s="1"/>
  <c r="O2700" i="7"/>
  <c r="P2700" i="7" s="1"/>
  <c r="N2700" i="7"/>
  <c r="M2700" i="7"/>
  <c r="K2700" i="7"/>
  <c r="L2700" i="7" s="1"/>
  <c r="Q2699" i="7"/>
  <c r="R2699" i="7" s="1"/>
  <c r="P2699" i="7"/>
  <c r="O2699" i="7"/>
  <c r="N2699" i="7"/>
  <c r="M2699" i="7"/>
  <c r="K2699" i="7"/>
  <c r="L2699" i="7" s="1"/>
  <c r="Q2698" i="7"/>
  <c r="R2698" i="7" s="1"/>
  <c r="O2698" i="7"/>
  <c r="P2698" i="7" s="1"/>
  <c r="N2698" i="7"/>
  <c r="M2698" i="7"/>
  <c r="K2698" i="7"/>
  <c r="L2698" i="7" s="1"/>
  <c r="Q2697" i="7"/>
  <c r="R2697" i="7" s="1"/>
  <c r="P2697" i="7"/>
  <c r="O2697" i="7"/>
  <c r="N2697" i="7"/>
  <c r="M2697" i="7"/>
  <c r="L2697" i="7"/>
  <c r="K2697" i="7"/>
  <c r="Q2696" i="7"/>
  <c r="R2696" i="7" s="1"/>
  <c r="P2696" i="7"/>
  <c r="O2696" i="7"/>
  <c r="N2696" i="7"/>
  <c r="M2696" i="7"/>
  <c r="K2696" i="7"/>
  <c r="L2696" i="7" s="1"/>
  <c r="Q2695" i="7"/>
  <c r="R2695" i="7" s="1"/>
  <c r="O2695" i="7"/>
  <c r="P2695" i="7" s="1"/>
  <c r="N2695" i="7"/>
  <c r="M2695" i="7"/>
  <c r="L2695" i="7"/>
  <c r="K2695" i="7"/>
  <c r="Q2694" i="7"/>
  <c r="R2694" i="7" s="1"/>
  <c r="O2694" i="7"/>
  <c r="P2694" i="7" s="1"/>
  <c r="N2694" i="7"/>
  <c r="M2694" i="7"/>
  <c r="K2694" i="7"/>
  <c r="L2694" i="7" s="1"/>
  <c r="Q2693" i="7"/>
  <c r="R2693" i="7" s="1"/>
  <c r="P2693" i="7"/>
  <c r="O2693" i="7"/>
  <c r="N2693" i="7"/>
  <c r="M2693" i="7"/>
  <c r="L2693" i="7"/>
  <c r="K2693" i="7"/>
  <c r="Q2692" i="7"/>
  <c r="R2692" i="7" s="1"/>
  <c r="O2692" i="7"/>
  <c r="P2692" i="7" s="1"/>
  <c r="N2692" i="7"/>
  <c r="M2692" i="7"/>
  <c r="K2692" i="7"/>
  <c r="L2692" i="7" s="1"/>
  <c r="Q2691" i="7"/>
  <c r="R2691" i="7" s="1"/>
  <c r="P2691" i="7"/>
  <c r="O2691" i="7"/>
  <c r="N2691" i="7"/>
  <c r="M2691" i="7"/>
  <c r="K2691" i="7"/>
  <c r="L2691" i="7" s="1"/>
  <c r="Q2690" i="7"/>
  <c r="R2690" i="7" s="1"/>
  <c r="O2690" i="7"/>
  <c r="P2690" i="7" s="1"/>
  <c r="N2690" i="7"/>
  <c r="M2690" i="7"/>
  <c r="K2690" i="7"/>
  <c r="L2690" i="7" s="1"/>
  <c r="Q2689" i="7"/>
  <c r="R2689" i="7" s="1"/>
  <c r="P2689" i="7"/>
  <c r="O2689" i="7"/>
  <c r="N2689" i="7"/>
  <c r="M2689" i="7"/>
  <c r="L2689" i="7"/>
  <c r="K2689" i="7"/>
  <c r="Q2688" i="7"/>
  <c r="R2688" i="7" s="1"/>
  <c r="P2688" i="7"/>
  <c r="O2688" i="7"/>
  <c r="N2688" i="7"/>
  <c r="M2688" i="7"/>
  <c r="K2688" i="7"/>
  <c r="L2688" i="7" s="1"/>
  <c r="Q2687" i="7"/>
  <c r="R2687" i="7" s="1"/>
  <c r="O2687" i="7"/>
  <c r="P2687" i="7" s="1"/>
  <c r="N2687" i="7"/>
  <c r="M2687" i="7"/>
  <c r="L2687" i="7"/>
  <c r="K2687" i="7"/>
  <c r="Q2686" i="7"/>
  <c r="R2686" i="7" s="1"/>
  <c r="O2686" i="7"/>
  <c r="P2686" i="7" s="1"/>
  <c r="N2686" i="7"/>
  <c r="M2686" i="7"/>
  <c r="K2686" i="7"/>
  <c r="L2686" i="7" s="1"/>
  <c r="Q2685" i="7"/>
  <c r="R2685" i="7" s="1"/>
  <c r="P2685" i="7"/>
  <c r="O2685" i="7"/>
  <c r="N2685" i="7"/>
  <c r="M2685" i="7"/>
  <c r="L2685" i="7"/>
  <c r="K2685" i="7"/>
  <c r="Q2684" i="7"/>
  <c r="R2684" i="7" s="1"/>
  <c r="O2684" i="7"/>
  <c r="P2684" i="7" s="1"/>
  <c r="N2684" i="7"/>
  <c r="M2684" i="7"/>
  <c r="K2684" i="7"/>
  <c r="L2684" i="7" s="1"/>
  <c r="Q2683" i="7"/>
  <c r="R2683" i="7" s="1"/>
  <c r="P2683" i="7"/>
  <c r="O2683" i="7"/>
  <c r="N2683" i="7"/>
  <c r="M2683" i="7"/>
  <c r="K2683" i="7"/>
  <c r="L2683" i="7" s="1"/>
  <c r="Q2682" i="7"/>
  <c r="R2682" i="7" s="1"/>
  <c r="O2682" i="7"/>
  <c r="P2682" i="7" s="1"/>
  <c r="N2682" i="7"/>
  <c r="M2682" i="7"/>
  <c r="K2682" i="7"/>
  <c r="L2682" i="7" s="1"/>
  <c r="Q2681" i="7"/>
  <c r="R2681" i="7" s="1"/>
  <c r="P2681" i="7"/>
  <c r="O2681" i="7"/>
  <c r="N2681" i="7"/>
  <c r="M2681" i="7"/>
  <c r="L2681" i="7"/>
  <c r="K2681" i="7"/>
  <c r="Q2680" i="7"/>
  <c r="R2680" i="7" s="1"/>
  <c r="P2680" i="7"/>
  <c r="O2680" i="7"/>
  <c r="N2680" i="7"/>
  <c r="M2680" i="7"/>
  <c r="K2680" i="7"/>
  <c r="L2680" i="7" s="1"/>
  <c r="Q2679" i="7"/>
  <c r="R2679" i="7" s="1"/>
  <c r="O2679" i="7"/>
  <c r="P2679" i="7" s="1"/>
  <c r="N2679" i="7"/>
  <c r="M2679" i="7"/>
  <c r="L2679" i="7"/>
  <c r="K2679" i="7"/>
  <c r="Q2678" i="7"/>
  <c r="R2678" i="7" s="1"/>
  <c r="O2678" i="7"/>
  <c r="P2678" i="7" s="1"/>
  <c r="N2678" i="7"/>
  <c r="M2678" i="7"/>
  <c r="K2678" i="7"/>
  <c r="L2678" i="7" s="1"/>
  <c r="Q2677" i="7"/>
  <c r="R2677" i="7" s="1"/>
  <c r="P2677" i="7"/>
  <c r="O2677" i="7"/>
  <c r="N2677" i="7"/>
  <c r="M2677" i="7"/>
  <c r="L2677" i="7"/>
  <c r="K2677" i="7"/>
  <c r="Q2676" i="7"/>
  <c r="R2676" i="7" s="1"/>
  <c r="O2676" i="7"/>
  <c r="P2676" i="7" s="1"/>
  <c r="N2676" i="7"/>
  <c r="M2676" i="7"/>
  <c r="K2676" i="7"/>
  <c r="L2676" i="7" s="1"/>
  <c r="Q2675" i="7"/>
  <c r="R2675" i="7" s="1"/>
  <c r="P2675" i="7"/>
  <c r="O2675" i="7"/>
  <c r="N2675" i="7"/>
  <c r="M2675" i="7"/>
  <c r="K2675" i="7"/>
  <c r="L2675" i="7" s="1"/>
  <c r="Q2674" i="7"/>
  <c r="R2674" i="7" s="1"/>
  <c r="O2674" i="7"/>
  <c r="P2674" i="7" s="1"/>
  <c r="N2674" i="7"/>
  <c r="M2674" i="7"/>
  <c r="K2674" i="7"/>
  <c r="L2674" i="7" s="1"/>
  <c r="Q2673" i="7"/>
  <c r="R2673" i="7" s="1"/>
  <c r="P2673" i="7"/>
  <c r="O2673" i="7"/>
  <c r="N2673" i="7"/>
  <c r="M2673" i="7"/>
  <c r="L2673" i="7"/>
  <c r="K2673" i="7"/>
  <c r="Q2672" i="7"/>
  <c r="R2672" i="7" s="1"/>
  <c r="P2672" i="7"/>
  <c r="O2672" i="7"/>
  <c r="N2672" i="7"/>
  <c r="M2672" i="7"/>
  <c r="K2672" i="7"/>
  <c r="L2672" i="7" s="1"/>
  <c r="Q2671" i="7"/>
  <c r="R2671" i="7" s="1"/>
  <c r="O2671" i="7"/>
  <c r="P2671" i="7" s="1"/>
  <c r="N2671" i="7"/>
  <c r="M2671" i="7"/>
  <c r="L2671" i="7"/>
  <c r="K2671" i="7"/>
  <c r="Q2670" i="7"/>
  <c r="R2670" i="7" s="1"/>
  <c r="O2670" i="7"/>
  <c r="P2670" i="7" s="1"/>
  <c r="N2670" i="7"/>
  <c r="M2670" i="7"/>
  <c r="K2670" i="7"/>
  <c r="L2670" i="7" s="1"/>
  <c r="Q2669" i="7"/>
  <c r="R2669" i="7" s="1"/>
  <c r="P2669" i="7"/>
  <c r="O2669" i="7"/>
  <c r="N2669" i="7"/>
  <c r="M2669" i="7"/>
  <c r="L2669" i="7"/>
  <c r="K2669" i="7"/>
  <c r="Q2668" i="7"/>
  <c r="R2668" i="7" s="1"/>
  <c r="O2668" i="7"/>
  <c r="P2668" i="7" s="1"/>
  <c r="N2668" i="7"/>
  <c r="M2668" i="7"/>
  <c r="K2668" i="7"/>
  <c r="L2668" i="7" s="1"/>
  <c r="Q2667" i="7"/>
  <c r="R2667" i="7" s="1"/>
  <c r="P2667" i="7"/>
  <c r="O2667" i="7"/>
  <c r="N2667" i="7"/>
  <c r="M2667" i="7"/>
  <c r="K2667" i="7"/>
  <c r="L2667" i="7" s="1"/>
  <c r="Q2666" i="7"/>
  <c r="R2666" i="7" s="1"/>
  <c r="O2666" i="7"/>
  <c r="P2666" i="7" s="1"/>
  <c r="N2666" i="7"/>
  <c r="M2666" i="7"/>
  <c r="K2666" i="7"/>
  <c r="L2666" i="7" s="1"/>
  <c r="Q2665" i="7"/>
  <c r="R2665" i="7" s="1"/>
  <c r="P2665" i="7"/>
  <c r="O2665" i="7"/>
  <c r="N2665" i="7"/>
  <c r="M2665" i="7"/>
  <c r="L2665" i="7"/>
  <c r="K2665" i="7"/>
  <c r="Q2664" i="7"/>
  <c r="R2664" i="7" s="1"/>
  <c r="P2664" i="7"/>
  <c r="O2664" i="7"/>
  <c r="N2664" i="7"/>
  <c r="M2664" i="7"/>
  <c r="K2664" i="7"/>
  <c r="L2664" i="7" s="1"/>
  <c r="Q2663" i="7"/>
  <c r="R2663" i="7" s="1"/>
  <c r="O2663" i="7"/>
  <c r="P2663" i="7" s="1"/>
  <c r="N2663" i="7"/>
  <c r="M2663" i="7"/>
  <c r="L2663" i="7"/>
  <c r="K2663" i="7"/>
  <c r="Q2662" i="7"/>
  <c r="R2662" i="7" s="1"/>
  <c r="O2662" i="7"/>
  <c r="P2662" i="7" s="1"/>
  <c r="N2662" i="7"/>
  <c r="M2662" i="7"/>
  <c r="K2662" i="7"/>
  <c r="L2662" i="7" s="1"/>
  <c r="Q2661" i="7"/>
  <c r="R2661" i="7" s="1"/>
  <c r="P2661" i="7"/>
  <c r="O2661" i="7"/>
  <c r="N2661" i="7"/>
  <c r="M2661" i="7"/>
  <c r="L2661" i="7"/>
  <c r="K2661" i="7"/>
  <c r="Q2660" i="7"/>
  <c r="R2660" i="7" s="1"/>
  <c r="O2660" i="7"/>
  <c r="P2660" i="7" s="1"/>
  <c r="N2660" i="7"/>
  <c r="M2660" i="7"/>
  <c r="K2660" i="7"/>
  <c r="L2660" i="7" s="1"/>
  <c r="Q2659" i="7"/>
  <c r="R2659" i="7" s="1"/>
  <c r="P2659" i="7"/>
  <c r="O2659" i="7"/>
  <c r="N2659" i="7"/>
  <c r="M2659" i="7"/>
  <c r="K2659" i="7"/>
  <c r="L2659" i="7" s="1"/>
  <c r="Q2658" i="7"/>
  <c r="R2658" i="7" s="1"/>
  <c r="O2658" i="7"/>
  <c r="P2658" i="7" s="1"/>
  <c r="N2658" i="7"/>
  <c r="M2658" i="7"/>
  <c r="K2658" i="7"/>
  <c r="L2658" i="7" s="1"/>
  <c r="Q2657" i="7"/>
  <c r="R2657" i="7" s="1"/>
  <c r="P2657" i="7"/>
  <c r="O2657" i="7"/>
  <c r="N2657" i="7"/>
  <c r="M2657" i="7"/>
  <c r="L2657" i="7"/>
  <c r="K2657" i="7"/>
  <c r="Q2656" i="7"/>
  <c r="R2656" i="7" s="1"/>
  <c r="P2656" i="7"/>
  <c r="O2656" i="7"/>
  <c r="N2656" i="7"/>
  <c r="M2656" i="7"/>
  <c r="K2656" i="7"/>
  <c r="L2656" i="7" s="1"/>
  <c r="Q2655" i="7"/>
  <c r="R2655" i="7" s="1"/>
  <c r="O2655" i="7"/>
  <c r="P2655" i="7" s="1"/>
  <c r="N2655" i="7"/>
  <c r="M2655" i="7"/>
  <c r="L2655" i="7"/>
  <c r="K2655" i="7"/>
  <c r="Q2654" i="7"/>
  <c r="R2654" i="7" s="1"/>
  <c r="O2654" i="7"/>
  <c r="P2654" i="7" s="1"/>
  <c r="N2654" i="7"/>
  <c r="M2654" i="7"/>
  <c r="K2654" i="7"/>
  <c r="L2654" i="7" s="1"/>
  <c r="Q2653" i="7"/>
  <c r="R2653" i="7" s="1"/>
  <c r="P2653" i="7"/>
  <c r="O2653" i="7"/>
  <c r="N2653" i="7"/>
  <c r="M2653" i="7"/>
  <c r="L2653" i="7"/>
  <c r="K2653" i="7"/>
  <c r="Q2652" i="7"/>
  <c r="R2652" i="7" s="1"/>
  <c r="O2652" i="7"/>
  <c r="P2652" i="7" s="1"/>
  <c r="N2652" i="7"/>
  <c r="M2652" i="7"/>
  <c r="K2652" i="7"/>
  <c r="L2652" i="7" s="1"/>
  <c r="Q2651" i="7"/>
  <c r="R2651" i="7" s="1"/>
  <c r="P2651" i="7"/>
  <c r="O2651" i="7"/>
  <c r="N2651" i="7"/>
  <c r="M2651" i="7"/>
  <c r="K2651" i="7"/>
  <c r="L2651" i="7" s="1"/>
  <c r="Q2650" i="7"/>
  <c r="R2650" i="7" s="1"/>
  <c r="O2650" i="7"/>
  <c r="P2650" i="7" s="1"/>
  <c r="N2650" i="7"/>
  <c r="M2650" i="7"/>
  <c r="K2650" i="7"/>
  <c r="L2650" i="7" s="1"/>
  <c r="Q2649" i="7"/>
  <c r="R2649" i="7" s="1"/>
  <c r="P2649" i="7"/>
  <c r="O2649" i="7"/>
  <c r="N2649" i="7"/>
  <c r="M2649" i="7"/>
  <c r="L2649" i="7"/>
  <c r="K2649" i="7"/>
  <c r="Q2648" i="7"/>
  <c r="R2648" i="7" s="1"/>
  <c r="P2648" i="7"/>
  <c r="O2648" i="7"/>
  <c r="N2648" i="7"/>
  <c r="M2648" i="7"/>
  <c r="K2648" i="7"/>
  <c r="L2648" i="7" s="1"/>
  <c r="Q2647" i="7"/>
  <c r="R2647" i="7" s="1"/>
  <c r="O2647" i="7"/>
  <c r="P2647" i="7" s="1"/>
  <c r="N2647" i="7"/>
  <c r="M2647" i="7"/>
  <c r="L2647" i="7"/>
  <c r="K2647" i="7"/>
  <c r="Q2646" i="7"/>
  <c r="R2646" i="7" s="1"/>
  <c r="O2646" i="7"/>
  <c r="P2646" i="7" s="1"/>
  <c r="N2646" i="7"/>
  <c r="M2646" i="7"/>
  <c r="K2646" i="7"/>
  <c r="L2646" i="7" s="1"/>
  <c r="Q2645" i="7"/>
  <c r="R2645" i="7" s="1"/>
  <c r="P2645" i="7"/>
  <c r="O2645" i="7"/>
  <c r="N2645" i="7"/>
  <c r="M2645" i="7"/>
  <c r="L2645" i="7"/>
  <c r="K2645" i="7"/>
  <c r="Q2644" i="7"/>
  <c r="R2644" i="7" s="1"/>
  <c r="O2644" i="7"/>
  <c r="P2644" i="7" s="1"/>
  <c r="N2644" i="7"/>
  <c r="M2644" i="7"/>
  <c r="K2644" i="7"/>
  <c r="L2644" i="7" s="1"/>
  <c r="Q2643" i="7"/>
  <c r="R2643" i="7" s="1"/>
  <c r="P2643" i="7"/>
  <c r="O2643" i="7"/>
  <c r="N2643" i="7"/>
  <c r="M2643" i="7"/>
  <c r="K2643" i="7"/>
  <c r="L2643" i="7" s="1"/>
  <c r="Q2642" i="7"/>
  <c r="R2642" i="7" s="1"/>
  <c r="O2642" i="7"/>
  <c r="P2642" i="7" s="1"/>
  <c r="N2642" i="7"/>
  <c r="M2642" i="7"/>
  <c r="K2642" i="7"/>
  <c r="L2642" i="7" s="1"/>
  <c r="Q2641" i="7"/>
  <c r="R2641" i="7" s="1"/>
  <c r="P2641" i="7"/>
  <c r="O2641" i="7"/>
  <c r="N2641" i="7"/>
  <c r="M2641" i="7"/>
  <c r="L2641" i="7"/>
  <c r="K2641" i="7"/>
  <c r="Q2640" i="7"/>
  <c r="R2640" i="7" s="1"/>
  <c r="P2640" i="7"/>
  <c r="O2640" i="7"/>
  <c r="N2640" i="7"/>
  <c r="M2640" i="7"/>
  <c r="K2640" i="7"/>
  <c r="L2640" i="7" s="1"/>
  <c r="Q2639" i="7"/>
  <c r="R2639" i="7" s="1"/>
  <c r="O2639" i="7"/>
  <c r="P2639" i="7" s="1"/>
  <c r="N2639" i="7"/>
  <c r="M2639" i="7"/>
  <c r="L2639" i="7"/>
  <c r="K2639" i="7"/>
  <c r="Q2638" i="7"/>
  <c r="R2638" i="7" s="1"/>
  <c r="O2638" i="7"/>
  <c r="P2638" i="7" s="1"/>
  <c r="N2638" i="7"/>
  <c r="M2638" i="7"/>
  <c r="K2638" i="7"/>
  <c r="L2638" i="7" s="1"/>
  <c r="Q2637" i="7"/>
  <c r="R2637" i="7" s="1"/>
  <c r="P2637" i="7"/>
  <c r="O2637" i="7"/>
  <c r="N2637" i="7"/>
  <c r="M2637" i="7"/>
  <c r="L2637" i="7"/>
  <c r="K2637" i="7"/>
  <c r="Q2636" i="7"/>
  <c r="R2636" i="7" s="1"/>
  <c r="O2636" i="7"/>
  <c r="P2636" i="7" s="1"/>
  <c r="N2636" i="7"/>
  <c r="M2636" i="7"/>
  <c r="K2636" i="7"/>
  <c r="L2636" i="7" s="1"/>
  <c r="Q2635" i="7"/>
  <c r="R2635" i="7" s="1"/>
  <c r="P2635" i="7"/>
  <c r="O2635" i="7"/>
  <c r="N2635" i="7"/>
  <c r="M2635" i="7"/>
  <c r="K2635" i="7"/>
  <c r="L2635" i="7" s="1"/>
  <c r="Q2634" i="7"/>
  <c r="R2634" i="7" s="1"/>
  <c r="O2634" i="7"/>
  <c r="P2634" i="7" s="1"/>
  <c r="N2634" i="7"/>
  <c r="M2634" i="7"/>
  <c r="K2634" i="7"/>
  <c r="L2634" i="7" s="1"/>
  <c r="Q2633" i="7"/>
  <c r="R2633" i="7" s="1"/>
  <c r="P2633" i="7"/>
  <c r="O2633" i="7"/>
  <c r="N2633" i="7"/>
  <c r="M2633" i="7"/>
  <c r="L2633" i="7"/>
  <c r="K2633" i="7"/>
  <c r="Q2632" i="7"/>
  <c r="R2632" i="7" s="1"/>
  <c r="P2632" i="7"/>
  <c r="O2632" i="7"/>
  <c r="N2632" i="7"/>
  <c r="M2632" i="7"/>
  <c r="K2632" i="7"/>
  <c r="L2632" i="7" s="1"/>
  <c r="Q2631" i="7"/>
  <c r="R2631" i="7" s="1"/>
  <c r="O2631" i="7"/>
  <c r="P2631" i="7" s="1"/>
  <c r="N2631" i="7"/>
  <c r="M2631" i="7"/>
  <c r="L2631" i="7"/>
  <c r="K2631" i="7"/>
  <c r="Q2630" i="7"/>
  <c r="R2630" i="7" s="1"/>
  <c r="O2630" i="7"/>
  <c r="P2630" i="7" s="1"/>
  <c r="N2630" i="7"/>
  <c r="M2630" i="7"/>
  <c r="K2630" i="7"/>
  <c r="L2630" i="7" s="1"/>
  <c r="Q2629" i="7"/>
  <c r="R2629" i="7" s="1"/>
  <c r="P2629" i="7"/>
  <c r="O2629" i="7"/>
  <c r="N2629" i="7"/>
  <c r="M2629" i="7"/>
  <c r="L2629" i="7"/>
  <c r="K2629" i="7"/>
  <c r="Q2628" i="7"/>
  <c r="R2628" i="7" s="1"/>
  <c r="O2628" i="7"/>
  <c r="P2628" i="7" s="1"/>
  <c r="N2628" i="7"/>
  <c r="M2628" i="7"/>
  <c r="K2628" i="7"/>
  <c r="L2628" i="7" s="1"/>
  <c r="Q2627" i="7"/>
  <c r="R2627" i="7" s="1"/>
  <c r="P2627" i="7"/>
  <c r="O2627" i="7"/>
  <c r="N2627" i="7"/>
  <c r="M2627" i="7"/>
  <c r="K2627" i="7"/>
  <c r="L2627" i="7" s="1"/>
  <c r="Q2626" i="7"/>
  <c r="R2626" i="7" s="1"/>
  <c r="O2626" i="7"/>
  <c r="P2626" i="7" s="1"/>
  <c r="N2626" i="7"/>
  <c r="M2626" i="7"/>
  <c r="K2626" i="7"/>
  <c r="L2626" i="7" s="1"/>
  <c r="Q2625" i="7"/>
  <c r="R2625" i="7" s="1"/>
  <c r="P2625" i="7"/>
  <c r="O2625" i="7"/>
  <c r="N2625" i="7"/>
  <c r="M2625" i="7"/>
  <c r="L2625" i="7"/>
  <c r="K2625" i="7"/>
  <c r="Q2624" i="7"/>
  <c r="R2624" i="7" s="1"/>
  <c r="P2624" i="7"/>
  <c r="O2624" i="7"/>
  <c r="N2624" i="7"/>
  <c r="M2624" i="7"/>
  <c r="K2624" i="7"/>
  <c r="L2624" i="7" s="1"/>
  <c r="Q2623" i="7"/>
  <c r="R2623" i="7" s="1"/>
  <c r="O2623" i="7"/>
  <c r="P2623" i="7" s="1"/>
  <c r="N2623" i="7"/>
  <c r="M2623" i="7"/>
  <c r="L2623" i="7"/>
  <c r="K2623" i="7"/>
  <c r="Q2622" i="7"/>
  <c r="R2622" i="7" s="1"/>
  <c r="O2622" i="7"/>
  <c r="P2622" i="7" s="1"/>
  <c r="N2622" i="7"/>
  <c r="M2622" i="7"/>
  <c r="K2622" i="7"/>
  <c r="L2622" i="7" s="1"/>
  <c r="Q2621" i="7"/>
  <c r="R2621" i="7" s="1"/>
  <c r="P2621" i="7"/>
  <c r="O2621" i="7"/>
  <c r="N2621" i="7"/>
  <c r="M2621" i="7"/>
  <c r="L2621" i="7"/>
  <c r="K2621" i="7"/>
  <c r="Q2620" i="7"/>
  <c r="R2620" i="7" s="1"/>
  <c r="O2620" i="7"/>
  <c r="P2620" i="7" s="1"/>
  <c r="N2620" i="7"/>
  <c r="M2620" i="7"/>
  <c r="K2620" i="7"/>
  <c r="L2620" i="7" s="1"/>
  <c r="Q2619" i="7"/>
  <c r="R2619" i="7" s="1"/>
  <c r="P2619" i="7"/>
  <c r="O2619" i="7"/>
  <c r="N2619" i="7"/>
  <c r="M2619" i="7"/>
  <c r="K2619" i="7"/>
  <c r="L2619" i="7" s="1"/>
  <c r="Q2618" i="7"/>
  <c r="R2618" i="7" s="1"/>
  <c r="O2618" i="7"/>
  <c r="P2618" i="7" s="1"/>
  <c r="N2618" i="7"/>
  <c r="M2618" i="7"/>
  <c r="K2618" i="7"/>
  <c r="L2618" i="7" s="1"/>
  <c r="Q2617" i="7"/>
  <c r="R2617" i="7" s="1"/>
  <c r="P2617" i="7"/>
  <c r="O2617" i="7"/>
  <c r="N2617" i="7"/>
  <c r="M2617" i="7"/>
  <c r="L2617" i="7"/>
  <c r="K2617" i="7"/>
  <c r="Q2616" i="7"/>
  <c r="R2616" i="7" s="1"/>
  <c r="P2616" i="7"/>
  <c r="O2616" i="7"/>
  <c r="N2616" i="7"/>
  <c r="M2616" i="7"/>
  <c r="K2616" i="7"/>
  <c r="L2616" i="7" s="1"/>
  <c r="Q2615" i="7"/>
  <c r="R2615" i="7" s="1"/>
  <c r="O2615" i="7"/>
  <c r="P2615" i="7" s="1"/>
  <c r="N2615" i="7"/>
  <c r="M2615" i="7"/>
  <c r="L2615" i="7"/>
  <c r="K2615" i="7"/>
  <c r="Q2614" i="7"/>
  <c r="R2614" i="7" s="1"/>
  <c r="O2614" i="7"/>
  <c r="P2614" i="7" s="1"/>
  <c r="N2614" i="7"/>
  <c r="M2614" i="7"/>
  <c r="K2614" i="7"/>
  <c r="L2614" i="7" s="1"/>
  <c r="Q2613" i="7"/>
  <c r="R2613" i="7" s="1"/>
  <c r="P2613" i="7"/>
  <c r="O2613" i="7"/>
  <c r="N2613" i="7"/>
  <c r="M2613" i="7"/>
  <c r="L2613" i="7"/>
  <c r="K2613" i="7"/>
  <c r="Q2612" i="7"/>
  <c r="R2612" i="7" s="1"/>
  <c r="O2612" i="7"/>
  <c r="P2612" i="7" s="1"/>
  <c r="N2612" i="7"/>
  <c r="M2612" i="7"/>
  <c r="K2612" i="7"/>
  <c r="L2612" i="7" s="1"/>
  <c r="Q2611" i="7"/>
  <c r="R2611" i="7" s="1"/>
  <c r="P2611" i="7"/>
  <c r="O2611" i="7"/>
  <c r="N2611" i="7"/>
  <c r="M2611" i="7"/>
  <c r="K2611" i="7"/>
  <c r="L2611" i="7" s="1"/>
  <c r="Q2610" i="7"/>
  <c r="R2610" i="7" s="1"/>
  <c r="O2610" i="7"/>
  <c r="P2610" i="7" s="1"/>
  <c r="N2610" i="7"/>
  <c r="M2610" i="7"/>
  <c r="K2610" i="7"/>
  <c r="L2610" i="7" s="1"/>
  <c r="Q2609" i="7"/>
  <c r="R2609" i="7" s="1"/>
  <c r="P2609" i="7"/>
  <c r="O2609" i="7"/>
  <c r="N2609" i="7"/>
  <c r="M2609" i="7"/>
  <c r="L2609" i="7"/>
  <c r="K2609" i="7"/>
  <c r="Q2608" i="7"/>
  <c r="R2608" i="7" s="1"/>
  <c r="P2608" i="7"/>
  <c r="O2608" i="7"/>
  <c r="N2608" i="7"/>
  <c r="M2608" i="7"/>
  <c r="K2608" i="7"/>
  <c r="L2608" i="7" s="1"/>
  <c r="Q2607" i="7"/>
  <c r="R2607" i="7" s="1"/>
  <c r="O2607" i="7"/>
  <c r="P2607" i="7" s="1"/>
  <c r="N2607" i="7"/>
  <c r="M2607" i="7"/>
  <c r="L2607" i="7"/>
  <c r="K2607" i="7"/>
  <c r="Q2606" i="7"/>
  <c r="R2606" i="7" s="1"/>
  <c r="O2606" i="7"/>
  <c r="P2606" i="7" s="1"/>
  <c r="N2606" i="7"/>
  <c r="M2606" i="7"/>
  <c r="K2606" i="7"/>
  <c r="L2606" i="7" s="1"/>
  <c r="Q2605" i="7"/>
  <c r="R2605" i="7" s="1"/>
  <c r="P2605" i="7"/>
  <c r="O2605" i="7"/>
  <c r="N2605" i="7"/>
  <c r="M2605" i="7"/>
  <c r="L2605" i="7"/>
  <c r="K2605" i="7"/>
  <c r="Q2604" i="7"/>
  <c r="R2604" i="7" s="1"/>
  <c r="O2604" i="7"/>
  <c r="P2604" i="7" s="1"/>
  <c r="N2604" i="7"/>
  <c r="M2604" i="7"/>
  <c r="K2604" i="7"/>
  <c r="L2604" i="7" s="1"/>
  <c r="Q2603" i="7"/>
  <c r="R2603" i="7" s="1"/>
  <c r="P2603" i="7"/>
  <c r="O2603" i="7"/>
  <c r="N2603" i="7"/>
  <c r="M2603" i="7"/>
  <c r="K2603" i="7"/>
  <c r="L2603" i="7" s="1"/>
  <c r="Q2602" i="7"/>
  <c r="R2602" i="7" s="1"/>
  <c r="O2602" i="7"/>
  <c r="P2602" i="7" s="1"/>
  <c r="N2602" i="7"/>
  <c r="M2602" i="7"/>
  <c r="K2602" i="7"/>
  <c r="L2602" i="7" s="1"/>
  <c r="Q2601" i="7"/>
  <c r="R2601" i="7" s="1"/>
  <c r="P2601" i="7"/>
  <c r="O2601" i="7"/>
  <c r="N2601" i="7"/>
  <c r="M2601" i="7"/>
  <c r="L2601" i="7"/>
  <c r="K2601" i="7"/>
  <c r="Q2600" i="7"/>
  <c r="R2600" i="7" s="1"/>
  <c r="P2600" i="7"/>
  <c r="O2600" i="7"/>
  <c r="N2600" i="7"/>
  <c r="M2600" i="7"/>
  <c r="K2600" i="7"/>
  <c r="L2600" i="7" s="1"/>
  <c r="Q2599" i="7"/>
  <c r="R2599" i="7" s="1"/>
  <c r="O2599" i="7"/>
  <c r="P2599" i="7" s="1"/>
  <c r="N2599" i="7"/>
  <c r="M2599" i="7"/>
  <c r="L2599" i="7"/>
  <c r="K2599" i="7"/>
  <c r="Q2598" i="7"/>
  <c r="R2598" i="7" s="1"/>
  <c r="O2598" i="7"/>
  <c r="P2598" i="7" s="1"/>
  <c r="N2598" i="7"/>
  <c r="M2598" i="7"/>
  <c r="K2598" i="7"/>
  <c r="L2598" i="7" s="1"/>
  <c r="Q2597" i="7"/>
  <c r="R2597" i="7" s="1"/>
  <c r="P2597" i="7"/>
  <c r="O2597" i="7"/>
  <c r="N2597" i="7"/>
  <c r="M2597" i="7"/>
  <c r="L2597" i="7"/>
  <c r="K2597" i="7"/>
  <c r="Q2596" i="7"/>
  <c r="R2596" i="7" s="1"/>
  <c r="O2596" i="7"/>
  <c r="P2596" i="7" s="1"/>
  <c r="N2596" i="7"/>
  <c r="M2596" i="7"/>
  <c r="K2596" i="7"/>
  <c r="L2596" i="7" s="1"/>
  <c r="Q2595" i="7"/>
  <c r="R2595" i="7" s="1"/>
  <c r="P2595" i="7"/>
  <c r="O2595" i="7"/>
  <c r="N2595" i="7"/>
  <c r="M2595" i="7"/>
  <c r="K2595" i="7"/>
  <c r="L2595" i="7" s="1"/>
  <c r="Q2594" i="7"/>
  <c r="R2594" i="7" s="1"/>
  <c r="O2594" i="7"/>
  <c r="P2594" i="7" s="1"/>
  <c r="N2594" i="7"/>
  <c r="M2594" i="7"/>
  <c r="K2594" i="7"/>
  <c r="L2594" i="7" s="1"/>
  <c r="Q2593" i="7"/>
  <c r="R2593" i="7" s="1"/>
  <c r="P2593" i="7"/>
  <c r="O2593" i="7"/>
  <c r="N2593" i="7"/>
  <c r="M2593" i="7"/>
  <c r="L2593" i="7"/>
  <c r="K2593" i="7"/>
  <c r="Q2592" i="7"/>
  <c r="R2592" i="7" s="1"/>
  <c r="P2592" i="7"/>
  <c r="O2592" i="7"/>
  <c r="N2592" i="7"/>
  <c r="M2592" i="7"/>
  <c r="K2592" i="7"/>
  <c r="L2592" i="7" s="1"/>
  <c r="Q2591" i="7"/>
  <c r="R2591" i="7" s="1"/>
  <c r="O2591" i="7"/>
  <c r="P2591" i="7" s="1"/>
  <c r="N2591" i="7"/>
  <c r="M2591" i="7"/>
  <c r="L2591" i="7"/>
  <c r="K2591" i="7"/>
  <c r="Q2590" i="7"/>
  <c r="R2590" i="7" s="1"/>
  <c r="O2590" i="7"/>
  <c r="P2590" i="7" s="1"/>
  <c r="N2590" i="7"/>
  <c r="M2590" i="7"/>
  <c r="K2590" i="7"/>
  <c r="L2590" i="7" s="1"/>
  <c r="Q2589" i="7"/>
  <c r="R2589" i="7" s="1"/>
  <c r="P2589" i="7"/>
  <c r="O2589" i="7"/>
  <c r="N2589" i="7"/>
  <c r="M2589" i="7"/>
  <c r="L2589" i="7"/>
  <c r="K2589" i="7"/>
  <c r="Q2588" i="7"/>
  <c r="R2588" i="7" s="1"/>
  <c r="O2588" i="7"/>
  <c r="P2588" i="7" s="1"/>
  <c r="N2588" i="7"/>
  <c r="M2588" i="7"/>
  <c r="K2588" i="7"/>
  <c r="L2588" i="7" s="1"/>
  <c r="Q2587" i="7"/>
  <c r="R2587" i="7" s="1"/>
  <c r="P2587" i="7"/>
  <c r="O2587" i="7"/>
  <c r="N2587" i="7"/>
  <c r="M2587" i="7"/>
  <c r="K2587" i="7"/>
  <c r="L2587" i="7" s="1"/>
  <c r="Q2586" i="7"/>
  <c r="R2586" i="7" s="1"/>
  <c r="O2586" i="7"/>
  <c r="P2586" i="7" s="1"/>
  <c r="N2586" i="7"/>
  <c r="M2586" i="7"/>
  <c r="K2586" i="7"/>
  <c r="L2586" i="7" s="1"/>
  <c r="Q2585" i="7"/>
  <c r="R2585" i="7" s="1"/>
  <c r="P2585" i="7"/>
  <c r="O2585" i="7"/>
  <c r="N2585" i="7"/>
  <c r="M2585" i="7"/>
  <c r="L2585" i="7"/>
  <c r="K2585" i="7"/>
  <c r="Q2584" i="7"/>
  <c r="R2584" i="7" s="1"/>
  <c r="P2584" i="7"/>
  <c r="O2584" i="7"/>
  <c r="N2584" i="7"/>
  <c r="M2584" i="7"/>
  <c r="K2584" i="7"/>
  <c r="L2584" i="7" s="1"/>
  <c r="Q2583" i="7"/>
  <c r="R2583" i="7" s="1"/>
  <c r="O2583" i="7"/>
  <c r="P2583" i="7" s="1"/>
  <c r="N2583" i="7"/>
  <c r="M2583" i="7"/>
  <c r="L2583" i="7"/>
  <c r="K2583" i="7"/>
  <c r="Q2582" i="7"/>
  <c r="R2582" i="7" s="1"/>
  <c r="O2582" i="7"/>
  <c r="P2582" i="7" s="1"/>
  <c r="N2582" i="7"/>
  <c r="M2582" i="7"/>
  <c r="K2582" i="7"/>
  <c r="L2582" i="7" s="1"/>
  <c r="Q2581" i="7"/>
  <c r="R2581" i="7" s="1"/>
  <c r="P2581" i="7"/>
  <c r="O2581" i="7"/>
  <c r="N2581" i="7"/>
  <c r="M2581" i="7"/>
  <c r="L2581" i="7"/>
  <c r="K2581" i="7"/>
  <c r="Q2580" i="7"/>
  <c r="R2580" i="7" s="1"/>
  <c r="O2580" i="7"/>
  <c r="P2580" i="7" s="1"/>
  <c r="N2580" i="7"/>
  <c r="M2580" i="7"/>
  <c r="K2580" i="7"/>
  <c r="L2580" i="7" s="1"/>
  <c r="Q2579" i="7"/>
  <c r="R2579" i="7" s="1"/>
  <c r="P2579" i="7"/>
  <c r="O2579" i="7"/>
  <c r="N2579" i="7"/>
  <c r="M2579" i="7"/>
  <c r="K2579" i="7"/>
  <c r="L2579" i="7" s="1"/>
  <c r="Q2578" i="7"/>
  <c r="R2578" i="7" s="1"/>
  <c r="O2578" i="7"/>
  <c r="P2578" i="7" s="1"/>
  <c r="N2578" i="7"/>
  <c r="M2578" i="7"/>
  <c r="K2578" i="7"/>
  <c r="L2578" i="7" s="1"/>
  <c r="Q2577" i="7"/>
  <c r="R2577" i="7" s="1"/>
  <c r="P2577" i="7"/>
  <c r="O2577" i="7"/>
  <c r="N2577" i="7"/>
  <c r="M2577" i="7"/>
  <c r="L2577" i="7"/>
  <c r="K2577" i="7"/>
  <c r="Q2576" i="7"/>
  <c r="R2576" i="7" s="1"/>
  <c r="P2576" i="7"/>
  <c r="O2576" i="7"/>
  <c r="N2576" i="7"/>
  <c r="M2576" i="7"/>
  <c r="K2576" i="7"/>
  <c r="L2576" i="7" s="1"/>
  <c r="Q2575" i="7"/>
  <c r="R2575" i="7" s="1"/>
  <c r="O2575" i="7"/>
  <c r="P2575" i="7" s="1"/>
  <c r="N2575" i="7"/>
  <c r="M2575" i="7"/>
  <c r="L2575" i="7"/>
  <c r="K2575" i="7"/>
  <c r="Q2574" i="7"/>
  <c r="R2574" i="7" s="1"/>
  <c r="O2574" i="7"/>
  <c r="P2574" i="7" s="1"/>
  <c r="N2574" i="7"/>
  <c r="M2574" i="7"/>
  <c r="K2574" i="7"/>
  <c r="L2574" i="7" s="1"/>
  <c r="Q2573" i="7"/>
  <c r="R2573" i="7" s="1"/>
  <c r="P2573" i="7"/>
  <c r="O2573" i="7"/>
  <c r="N2573" i="7"/>
  <c r="M2573" i="7"/>
  <c r="L2573" i="7"/>
  <c r="K2573" i="7"/>
  <c r="Q2572" i="7"/>
  <c r="R2572" i="7" s="1"/>
  <c r="O2572" i="7"/>
  <c r="P2572" i="7" s="1"/>
  <c r="N2572" i="7"/>
  <c r="M2572" i="7"/>
  <c r="K2572" i="7"/>
  <c r="L2572" i="7" s="1"/>
  <c r="Q2571" i="7"/>
  <c r="R2571" i="7" s="1"/>
  <c r="P2571" i="7"/>
  <c r="O2571" i="7"/>
  <c r="N2571" i="7"/>
  <c r="M2571" i="7"/>
  <c r="K2571" i="7"/>
  <c r="L2571" i="7" s="1"/>
  <c r="Q2570" i="7"/>
  <c r="R2570" i="7" s="1"/>
  <c r="O2570" i="7"/>
  <c r="P2570" i="7" s="1"/>
  <c r="N2570" i="7"/>
  <c r="M2570" i="7"/>
  <c r="K2570" i="7"/>
  <c r="L2570" i="7" s="1"/>
  <c r="Q2569" i="7"/>
  <c r="R2569" i="7" s="1"/>
  <c r="P2569" i="7"/>
  <c r="O2569" i="7"/>
  <c r="N2569" i="7"/>
  <c r="M2569" i="7"/>
  <c r="L2569" i="7"/>
  <c r="K2569" i="7"/>
  <c r="Q2568" i="7"/>
  <c r="R2568" i="7" s="1"/>
  <c r="P2568" i="7"/>
  <c r="O2568" i="7"/>
  <c r="N2568" i="7"/>
  <c r="M2568" i="7"/>
  <c r="K2568" i="7"/>
  <c r="L2568" i="7" s="1"/>
  <c r="Q2567" i="7"/>
  <c r="R2567" i="7" s="1"/>
  <c r="O2567" i="7"/>
  <c r="P2567" i="7" s="1"/>
  <c r="N2567" i="7"/>
  <c r="M2567" i="7"/>
  <c r="L2567" i="7"/>
  <c r="K2567" i="7"/>
  <c r="Q2566" i="7"/>
  <c r="R2566" i="7" s="1"/>
  <c r="O2566" i="7"/>
  <c r="P2566" i="7" s="1"/>
  <c r="N2566" i="7"/>
  <c r="M2566" i="7"/>
  <c r="K2566" i="7"/>
  <c r="L2566" i="7" s="1"/>
  <c r="Q2565" i="7"/>
  <c r="R2565" i="7" s="1"/>
  <c r="P2565" i="7"/>
  <c r="O2565" i="7"/>
  <c r="N2565" i="7"/>
  <c r="M2565" i="7"/>
  <c r="L2565" i="7"/>
  <c r="K2565" i="7"/>
  <c r="Q2564" i="7"/>
  <c r="R2564" i="7" s="1"/>
  <c r="O2564" i="7"/>
  <c r="P2564" i="7" s="1"/>
  <c r="N2564" i="7"/>
  <c r="M2564" i="7"/>
  <c r="K2564" i="7"/>
  <c r="L2564" i="7" s="1"/>
  <c r="Q2563" i="7"/>
  <c r="R2563" i="7" s="1"/>
  <c r="P2563" i="7"/>
  <c r="O2563" i="7"/>
  <c r="N2563" i="7"/>
  <c r="M2563" i="7"/>
  <c r="K2563" i="7"/>
  <c r="L2563" i="7" s="1"/>
  <c r="Q2562" i="7"/>
  <c r="R2562" i="7" s="1"/>
  <c r="O2562" i="7"/>
  <c r="P2562" i="7" s="1"/>
  <c r="N2562" i="7"/>
  <c r="M2562" i="7"/>
  <c r="K2562" i="7"/>
  <c r="L2562" i="7" s="1"/>
  <c r="Q2561" i="7"/>
  <c r="R2561" i="7" s="1"/>
  <c r="P2561" i="7"/>
  <c r="O2561" i="7"/>
  <c r="N2561" i="7"/>
  <c r="M2561" i="7"/>
  <c r="L2561" i="7"/>
  <c r="K2561" i="7"/>
  <c r="Q2560" i="7"/>
  <c r="R2560" i="7" s="1"/>
  <c r="P2560" i="7"/>
  <c r="O2560" i="7"/>
  <c r="N2560" i="7"/>
  <c r="M2560" i="7"/>
  <c r="K2560" i="7"/>
  <c r="L2560" i="7" s="1"/>
  <c r="K2559" i="7"/>
  <c r="L2559" i="7" s="1"/>
  <c r="S2558" i="7"/>
  <c r="T2558" i="7" s="1"/>
  <c r="R2558" i="7"/>
  <c r="O2558" i="7"/>
  <c r="P2558" i="7" s="1"/>
  <c r="N2558" i="7"/>
  <c r="M2558" i="7"/>
  <c r="L2558" i="7"/>
  <c r="K2558" i="7"/>
  <c r="S2557" i="7"/>
  <c r="T2557" i="7" s="1"/>
  <c r="R2557" i="7"/>
  <c r="O2557" i="7"/>
  <c r="P2557" i="7" s="1"/>
  <c r="M2557" i="7"/>
  <c r="N2557" i="7" s="1"/>
  <c r="L2557" i="7"/>
  <c r="K2557" i="7"/>
  <c r="T2556" i="7"/>
  <c r="S2556" i="7"/>
  <c r="R2556" i="7"/>
  <c r="P2556" i="7"/>
  <c r="O2556" i="7"/>
  <c r="M2556" i="7"/>
  <c r="N2556" i="7" s="1"/>
  <c r="K2556" i="7"/>
  <c r="L2556" i="7" s="1"/>
  <c r="S2555" i="7"/>
  <c r="T2555" i="7" s="1"/>
  <c r="R2555" i="7"/>
  <c r="O2555" i="7"/>
  <c r="P2555" i="7" s="1"/>
  <c r="N2555" i="7"/>
  <c r="M2555" i="7"/>
  <c r="L2555" i="7"/>
  <c r="K2555" i="7"/>
  <c r="S2554" i="7"/>
  <c r="T2554" i="7" s="1"/>
  <c r="R2554" i="7"/>
  <c r="O2554" i="7"/>
  <c r="P2554" i="7" s="1"/>
  <c r="M2554" i="7"/>
  <c r="N2554" i="7" s="1"/>
  <c r="K2554" i="7"/>
  <c r="L2554" i="7" s="1"/>
  <c r="S2553" i="7"/>
  <c r="T2553" i="7" s="1"/>
  <c r="R2553" i="7"/>
  <c r="O2553" i="7"/>
  <c r="P2553" i="7" s="1"/>
  <c r="N2553" i="7"/>
  <c r="M2553" i="7"/>
  <c r="K2553" i="7"/>
  <c r="L2553" i="7" s="1"/>
  <c r="S2552" i="7"/>
  <c r="T2552" i="7" s="1"/>
  <c r="R2552" i="7"/>
  <c r="O2552" i="7"/>
  <c r="P2552" i="7" s="1"/>
  <c r="M2552" i="7"/>
  <c r="N2552" i="7" s="1"/>
  <c r="L2552" i="7"/>
  <c r="K2552" i="7"/>
  <c r="S2551" i="7"/>
  <c r="T2551" i="7" s="1"/>
  <c r="R2551" i="7"/>
  <c r="P2551" i="7"/>
  <c r="O2551" i="7"/>
  <c r="M2551" i="7"/>
  <c r="N2551" i="7" s="1"/>
  <c r="K2551" i="7"/>
  <c r="L2551" i="7" s="1"/>
  <c r="S2550" i="7"/>
  <c r="T2550" i="7" s="1"/>
  <c r="R2550" i="7"/>
  <c r="O2550" i="7"/>
  <c r="P2550" i="7" s="1"/>
  <c r="N2550" i="7"/>
  <c r="M2550" i="7"/>
  <c r="L2550" i="7"/>
  <c r="K2550" i="7"/>
  <c r="S2549" i="7"/>
  <c r="T2549" i="7" s="1"/>
  <c r="R2549" i="7"/>
  <c r="O2549" i="7"/>
  <c r="P2549" i="7" s="1"/>
  <c r="M2549" i="7"/>
  <c r="N2549" i="7" s="1"/>
  <c r="L2549" i="7"/>
  <c r="K2549" i="7"/>
  <c r="S2548" i="7"/>
  <c r="T2548" i="7" s="1"/>
  <c r="R2548" i="7"/>
  <c r="P2548" i="7"/>
  <c r="O2548" i="7"/>
  <c r="M2548" i="7"/>
  <c r="N2548" i="7" s="1"/>
  <c r="K2548" i="7"/>
  <c r="L2548" i="7" s="1"/>
  <c r="S2547" i="7"/>
  <c r="T2547" i="7" s="1"/>
  <c r="R2547" i="7"/>
  <c r="O2547" i="7"/>
  <c r="P2547" i="7" s="1"/>
  <c r="N2547" i="7"/>
  <c r="M2547" i="7"/>
  <c r="L2547" i="7"/>
  <c r="K2547" i="7"/>
  <c r="Q2546" i="7"/>
  <c r="R2546" i="7" s="1"/>
  <c r="O2546" i="7"/>
  <c r="P2546" i="7" s="1"/>
  <c r="M2546" i="7"/>
  <c r="N2546" i="7" s="1"/>
  <c r="L2546" i="7"/>
  <c r="K2546" i="7"/>
  <c r="Q2545" i="7"/>
  <c r="R2545" i="7" s="1"/>
  <c r="O2545" i="7"/>
  <c r="P2545" i="7" s="1"/>
  <c r="N2545" i="7"/>
  <c r="M2545" i="7"/>
  <c r="L2545" i="7"/>
  <c r="K2545" i="7"/>
  <c r="R2544" i="7"/>
  <c r="Q2544" i="7"/>
  <c r="O2544" i="7"/>
  <c r="P2544" i="7" s="1"/>
  <c r="M2544" i="7"/>
  <c r="N2544" i="7" s="1"/>
  <c r="L2544" i="7"/>
  <c r="K2544" i="7"/>
  <c r="Q2543" i="7"/>
  <c r="R2543" i="7" s="1"/>
  <c r="O2543" i="7"/>
  <c r="P2543" i="7" s="1"/>
  <c r="M2543" i="7"/>
  <c r="N2543" i="7" s="1"/>
  <c r="L2543" i="7"/>
  <c r="K2543" i="7"/>
  <c r="Q2542" i="7"/>
  <c r="R2542" i="7" s="1"/>
  <c r="O2542" i="7"/>
  <c r="P2542" i="7" s="1"/>
  <c r="M2542" i="7"/>
  <c r="N2542" i="7" s="1"/>
  <c r="L2542" i="7"/>
  <c r="K2542" i="7"/>
  <c r="Q2541" i="7"/>
  <c r="R2541" i="7" s="1"/>
  <c r="O2541" i="7"/>
  <c r="P2541" i="7" s="1"/>
  <c r="N2541" i="7"/>
  <c r="M2541" i="7"/>
  <c r="L2541" i="7"/>
  <c r="K2541" i="7"/>
  <c r="R2540" i="7"/>
  <c r="Q2540" i="7"/>
  <c r="O2540" i="7"/>
  <c r="P2540" i="7" s="1"/>
  <c r="M2540" i="7"/>
  <c r="N2540" i="7" s="1"/>
  <c r="L2540" i="7"/>
  <c r="K2540" i="7"/>
  <c r="R2539" i="7"/>
  <c r="Q2539" i="7"/>
  <c r="O2539" i="7"/>
  <c r="P2539" i="7" s="1"/>
  <c r="N2539" i="7"/>
  <c r="M2539" i="7"/>
  <c r="L2539" i="7"/>
  <c r="K2539" i="7"/>
  <c r="Q2538" i="7"/>
  <c r="R2538" i="7" s="1"/>
  <c r="O2538" i="7"/>
  <c r="P2538" i="7" s="1"/>
  <c r="M2538" i="7"/>
  <c r="N2538" i="7" s="1"/>
  <c r="L2538" i="7"/>
  <c r="K2538" i="7"/>
  <c r="Q2537" i="7"/>
  <c r="R2537" i="7" s="1"/>
  <c r="O2537" i="7"/>
  <c r="P2537" i="7" s="1"/>
  <c r="N2537" i="7"/>
  <c r="M2537" i="7"/>
  <c r="L2537" i="7"/>
  <c r="K2537" i="7"/>
  <c r="R2536" i="7"/>
  <c r="Q2536" i="7"/>
  <c r="O2536" i="7"/>
  <c r="P2536" i="7" s="1"/>
  <c r="M2536" i="7"/>
  <c r="N2536" i="7" s="1"/>
  <c r="L2536" i="7"/>
  <c r="K2536" i="7"/>
  <c r="Q2535" i="7"/>
  <c r="R2535" i="7" s="1"/>
  <c r="O2535" i="7"/>
  <c r="P2535" i="7" s="1"/>
  <c r="M2535" i="7"/>
  <c r="N2535" i="7" s="1"/>
  <c r="L2535" i="7"/>
  <c r="K2535" i="7"/>
  <c r="R2534" i="7"/>
  <c r="Q2534" i="7"/>
  <c r="O2534" i="7"/>
  <c r="P2534" i="7" s="1"/>
  <c r="M2534" i="7"/>
  <c r="N2534" i="7" s="1"/>
  <c r="L2534" i="7"/>
  <c r="K2534" i="7"/>
  <c r="Q2533" i="7"/>
  <c r="R2533" i="7" s="1"/>
  <c r="O2533" i="7"/>
  <c r="P2533" i="7" s="1"/>
  <c r="N2533" i="7"/>
  <c r="M2533" i="7"/>
  <c r="L2533" i="7"/>
  <c r="K2533" i="7"/>
  <c r="Q2532" i="7"/>
  <c r="R2532" i="7" s="1"/>
  <c r="O2532" i="7"/>
  <c r="P2532" i="7" s="1"/>
  <c r="M2532" i="7"/>
  <c r="N2532" i="7" s="1"/>
  <c r="L2532" i="7"/>
  <c r="K2532" i="7"/>
  <c r="R2531" i="7"/>
  <c r="Q2531" i="7"/>
  <c r="O2531" i="7"/>
  <c r="P2531" i="7" s="1"/>
  <c r="N2531" i="7"/>
  <c r="M2531" i="7"/>
  <c r="L2531" i="7"/>
  <c r="K2531" i="7"/>
  <c r="Q2530" i="7"/>
  <c r="R2530" i="7" s="1"/>
  <c r="O2530" i="7"/>
  <c r="P2530" i="7" s="1"/>
  <c r="M2530" i="7"/>
  <c r="N2530" i="7" s="1"/>
  <c r="L2530" i="7"/>
  <c r="K2530" i="7"/>
  <c r="Q2529" i="7"/>
  <c r="R2529" i="7" s="1"/>
  <c r="O2529" i="7"/>
  <c r="P2529" i="7" s="1"/>
  <c r="N2529" i="7"/>
  <c r="M2529" i="7"/>
  <c r="L2529" i="7"/>
  <c r="K2529" i="7"/>
  <c r="Q2528" i="7"/>
  <c r="R2528" i="7" s="1"/>
  <c r="O2528" i="7"/>
  <c r="P2528" i="7" s="1"/>
  <c r="M2528" i="7"/>
  <c r="N2528" i="7" s="1"/>
  <c r="L2528" i="7"/>
  <c r="K2528" i="7"/>
  <c r="Q2527" i="7"/>
  <c r="R2527" i="7" s="1"/>
  <c r="O2527" i="7"/>
  <c r="P2527" i="7" s="1"/>
  <c r="M2527" i="7"/>
  <c r="N2527" i="7" s="1"/>
  <c r="L2527" i="7"/>
  <c r="K2527" i="7"/>
  <c r="Q2526" i="7"/>
  <c r="R2526" i="7" s="1"/>
  <c r="O2526" i="7"/>
  <c r="P2526" i="7" s="1"/>
  <c r="M2526" i="7"/>
  <c r="N2526" i="7" s="1"/>
  <c r="L2526" i="7"/>
  <c r="K2526" i="7"/>
  <c r="Q2525" i="7"/>
  <c r="R2525" i="7" s="1"/>
  <c r="O2525" i="7"/>
  <c r="P2525" i="7" s="1"/>
  <c r="N2525" i="7"/>
  <c r="M2525" i="7"/>
  <c r="L2525" i="7"/>
  <c r="K2525" i="7"/>
  <c r="R2524" i="7"/>
  <c r="Q2524" i="7"/>
  <c r="O2524" i="7"/>
  <c r="P2524" i="7" s="1"/>
  <c r="M2524" i="7"/>
  <c r="N2524" i="7" s="1"/>
  <c r="L2524" i="7"/>
  <c r="K2524" i="7"/>
  <c r="Q2523" i="7"/>
  <c r="R2523" i="7" s="1"/>
  <c r="O2523" i="7"/>
  <c r="P2523" i="7" s="1"/>
  <c r="N2523" i="7"/>
  <c r="M2523" i="7"/>
  <c r="L2523" i="7"/>
  <c r="K2523" i="7"/>
  <c r="Q2522" i="7"/>
  <c r="R2522" i="7" s="1"/>
  <c r="O2522" i="7"/>
  <c r="P2522" i="7" s="1"/>
  <c r="M2522" i="7"/>
  <c r="N2522" i="7" s="1"/>
  <c r="L2522" i="7"/>
  <c r="K2522" i="7"/>
  <c r="Q2521" i="7"/>
  <c r="R2521" i="7" s="1"/>
  <c r="O2521" i="7"/>
  <c r="P2521" i="7" s="1"/>
  <c r="N2521" i="7"/>
  <c r="M2521" i="7"/>
  <c r="L2521" i="7"/>
  <c r="K2521" i="7"/>
  <c r="R2520" i="7"/>
  <c r="Q2520" i="7"/>
  <c r="O2520" i="7"/>
  <c r="P2520" i="7" s="1"/>
  <c r="M2520" i="7"/>
  <c r="N2520" i="7" s="1"/>
  <c r="L2520" i="7"/>
  <c r="K2520" i="7"/>
  <c r="Q2519" i="7"/>
  <c r="R2519" i="7" s="1"/>
  <c r="O2519" i="7"/>
  <c r="P2519" i="7" s="1"/>
  <c r="M2519" i="7"/>
  <c r="N2519" i="7" s="1"/>
  <c r="L2519" i="7"/>
  <c r="K2519" i="7"/>
  <c r="R2518" i="7"/>
  <c r="Q2518" i="7"/>
  <c r="O2518" i="7"/>
  <c r="P2518" i="7" s="1"/>
  <c r="M2518" i="7"/>
  <c r="N2518" i="7" s="1"/>
  <c r="L2518" i="7"/>
  <c r="K2518" i="7"/>
  <c r="Q2517" i="7"/>
  <c r="R2517" i="7" s="1"/>
  <c r="O2517" i="7"/>
  <c r="P2517" i="7" s="1"/>
  <c r="N2517" i="7"/>
  <c r="M2517" i="7"/>
  <c r="L2517" i="7"/>
  <c r="K2517" i="7"/>
  <c r="R2516" i="7"/>
  <c r="Q2516" i="7"/>
  <c r="O2516" i="7"/>
  <c r="P2516" i="7" s="1"/>
  <c r="M2516" i="7"/>
  <c r="N2516" i="7" s="1"/>
  <c r="L2516" i="7"/>
  <c r="K2516" i="7"/>
  <c r="Q2515" i="7"/>
  <c r="R2515" i="7" s="1"/>
  <c r="O2515" i="7"/>
  <c r="P2515" i="7" s="1"/>
  <c r="N2515" i="7"/>
  <c r="M2515" i="7"/>
  <c r="L2515" i="7"/>
  <c r="K2515" i="7"/>
  <c r="Q2514" i="7"/>
  <c r="R2514" i="7" s="1"/>
  <c r="O2514" i="7"/>
  <c r="P2514" i="7" s="1"/>
  <c r="M2514" i="7"/>
  <c r="N2514" i="7" s="1"/>
  <c r="L2514" i="7"/>
  <c r="K2514" i="7"/>
  <c r="Q2513" i="7"/>
  <c r="R2513" i="7" s="1"/>
  <c r="O2513" i="7"/>
  <c r="P2513" i="7" s="1"/>
  <c r="N2513" i="7"/>
  <c r="M2513" i="7"/>
  <c r="L2513" i="7"/>
  <c r="K2513" i="7"/>
  <c r="Q2512" i="7"/>
  <c r="R2512" i="7" s="1"/>
  <c r="O2512" i="7"/>
  <c r="P2512" i="7" s="1"/>
  <c r="M2512" i="7"/>
  <c r="N2512" i="7" s="1"/>
  <c r="L2512" i="7"/>
  <c r="K2512" i="7"/>
  <c r="Q2511" i="7"/>
  <c r="R2511" i="7" s="1"/>
  <c r="O2511" i="7"/>
  <c r="P2511" i="7" s="1"/>
  <c r="M2511" i="7"/>
  <c r="N2511" i="7" s="1"/>
  <c r="L2511" i="7"/>
  <c r="K2511" i="7"/>
  <c r="Q2510" i="7"/>
  <c r="R2510" i="7" s="1"/>
  <c r="O2510" i="7"/>
  <c r="P2510" i="7" s="1"/>
  <c r="M2510" i="7"/>
  <c r="N2510" i="7" s="1"/>
  <c r="L2510" i="7"/>
  <c r="K2510" i="7"/>
  <c r="Q2509" i="7"/>
  <c r="R2509" i="7" s="1"/>
  <c r="O2509" i="7"/>
  <c r="P2509" i="7" s="1"/>
  <c r="N2509" i="7"/>
  <c r="M2509" i="7"/>
  <c r="L2509" i="7"/>
  <c r="K2509" i="7"/>
  <c r="R2508" i="7"/>
  <c r="Q2508" i="7"/>
  <c r="O2508" i="7"/>
  <c r="P2508" i="7" s="1"/>
  <c r="M2508" i="7"/>
  <c r="N2508" i="7" s="1"/>
  <c r="L2508" i="7"/>
  <c r="K2508" i="7"/>
  <c r="Q2507" i="7"/>
  <c r="R2507" i="7" s="1"/>
  <c r="O2507" i="7"/>
  <c r="P2507" i="7" s="1"/>
  <c r="N2507" i="7"/>
  <c r="M2507" i="7"/>
  <c r="L2507" i="7"/>
  <c r="K2507" i="7"/>
  <c r="Q2506" i="7"/>
  <c r="R2506" i="7" s="1"/>
  <c r="O2506" i="7"/>
  <c r="P2506" i="7" s="1"/>
  <c r="M2506" i="7"/>
  <c r="N2506" i="7" s="1"/>
  <c r="L2506" i="7"/>
  <c r="K2506" i="7"/>
  <c r="Q2505" i="7"/>
  <c r="R2505" i="7" s="1"/>
  <c r="O2505" i="7"/>
  <c r="P2505" i="7" s="1"/>
  <c r="N2505" i="7"/>
  <c r="M2505" i="7"/>
  <c r="L2505" i="7"/>
  <c r="K2505" i="7"/>
  <c r="Q2504" i="7"/>
  <c r="R2504" i="7" s="1"/>
  <c r="O2504" i="7"/>
  <c r="P2504" i="7" s="1"/>
  <c r="M2504" i="7"/>
  <c r="N2504" i="7" s="1"/>
  <c r="L2504" i="7"/>
  <c r="K2504" i="7"/>
  <c r="Q2503" i="7"/>
  <c r="R2503" i="7" s="1"/>
  <c r="O2503" i="7"/>
  <c r="P2503" i="7" s="1"/>
  <c r="M2503" i="7"/>
  <c r="N2503" i="7" s="1"/>
  <c r="L2503" i="7"/>
  <c r="K2503" i="7"/>
  <c r="R2502" i="7"/>
  <c r="Q2502" i="7"/>
  <c r="O2502" i="7"/>
  <c r="P2502" i="7" s="1"/>
  <c r="M2502" i="7"/>
  <c r="N2502" i="7" s="1"/>
  <c r="L2502" i="7"/>
  <c r="K2502" i="7"/>
  <c r="Q2501" i="7"/>
  <c r="R2501" i="7" s="1"/>
  <c r="O2501" i="7"/>
  <c r="P2501" i="7" s="1"/>
  <c r="N2501" i="7"/>
  <c r="M2501" i="7"/>
  <c r="L2501" i="7"/>
  <c r="K2501" i="7"/>
  <c r="R2500" i="7"/>
  <c r="Q2500" i="7"/>
  <c r="O2500" i="7"/>
  <c r="P2500" i="7" s="1"/>
  <c r="M2500" i="7"/>
  <c r="N2500" i="7" s="1"/>
  <c r="L2500" i="7"/>
  <c r="K2500" i="7"/>
  <c r="Q2499" i="7"/>
  <c r="R2499" i="7" s="1"/>
  <c r="O2499" i="7"/>
  <c r="P2499" i="7" s="1"/>
  <c r="N2499" i="7"/>
  <c r="M2499" i="7"/>
  <c r="L2499" i="7"/>
  <c r="K2499" i="7"/>
  <c r="Q2498" i="7"/>
  <c r="R2498" i="7" s="1"/>
  <c r="O2498" i="7"/>
  <c r="P2498" i="7" s="1"/>
  <c r="M2498" i="7"/>
  <c r="N2498" i="7" s="1"/>
  <c r="L2498" i="7"/>
  <c r="K2498" i="7"/>
  <c r="Q2497" i="7"/>
  <c r="R2497" i="7" s="1"/>
  <c r="O2497" i="7"/>
  <c r="P2497" i="7" s="1"/>
  <c r="N2497" i="7"/>
  <c r="M2497" i="7"/>
  <c r="L2497" i="7"/>
  <c r="K2497" i="7"/>
  <c r="Q2496" i="7"/>
  <c r="R2496" i="7" s="1"/>
  <c r="O2496" i="7"/>
  <c r="P2496" i="7" s="1"/>
  <c r="M2496" i="7"/>
  <c r="N2496" i="7" s="1"/>
  <c r="L2496" i="7"/>
  <c r="K2496" i="7"/>
  <c r="Q2495" i="7"/>
  <c r="R2495" i="7" s="1"/>
  <c r="O2495" i="7"/>
  <c r="P2495" i="7" s="1"/>
  <c r="M2495" i="7"/>
  <c r="N2495" i="7" s="1"/>
  <c r="L2495" i="7"/>
  <c r="K2495" i="7"/>
  <c r="R2494" i="7"/>
  <c r="Q2494" i="7"/>
  <c r="O2494" i="7"/>
  <c r="P2494" i="7" s="1"/>
  <c r="M2494" i="7"/>
  <c r="N2494" i="7" s="1"/>
  <c r="L2494" i="7"/>
  <c r="K2494" i="7"/>
  <c r="Q2493" i="7"/>
  <c r="R2493" i="7" s="1"/>
  <c r="O2493" i="7"/>
  <c r="P2493" i="7" s="1"/>
  <c r="N2493" i="7"/>
  <c r="M2493" i="7"/>
  <c r="L2493" i="7"/>
  <c r="K2493" i="7"/>
  <c r="Q2492" i="7"/>
  <c r="R2492" i="7" s="1"/>
  <c r="O2492" i="7"/>
  <c r="P2492" i="7" s="1"/>
  <c r="M2492" i="7"/>
  <c r="N2492" i="7" s="1"/>
  <c r="L2492" i="7"/>
  <c r="K2492" i="7"/>
  <c r="Q2491" i="7"/>
  <c r="R2491" i="7" s="1"/>
  <c r="O2491" i="7"/>
  <c r="P2491" i="7" s="1"/>
  <c r="N2491" i="7"/>
  <c r="M2491" i="7"/>
  <c r="L2491" i="7"/>
  <c r="K2491" i="7"/>
  <c r="Q2490" i="7"/>
  <c r="R2490" i="7" s="1"/>
  <c r="O2490" i="7"/>
  <c r="P2490" i="7" s="1"/>
  <c r="M2490" i="7"/>
  <c r="N2490" i="7" s="1"/>
  <c r="L2490" i="7"/>
  <c r="K2490" i="7"/>
  <c r="Q2489" i="7"/>
  <c r="R2489" i="7" s="1"/>
  <c r="O2489" i="7"/>
  <c r="P2489" i="7" s="1"/>
  <c r="N2489" i="7"/>
  <c r="M2489" i="7"/>
  <c r="L2489" i="7"/>
  <c r="K2489" i="7"/>
  <c r="R2488" i="7"/>
  <c r="Q2488" i="7"/>
  <c r="O2488" i="7"/>
  <c r="P2488" i="7" s="1"/>
  <c r="M2488" i="7"/>
  <c r="N2488" i="7" s="1"/>
  <c r="L2488" i="7"/>
  <c r="K2488" i="7"/>
  <c r="Q2487" i="7"/>
  <c r="R2487" i="7" s="1"/>
  <c r="O2487" i="7"/>
  <c r="P2487" i="7" s="1"/>
  <c r="M2487" i="7"/>
  <c r="N2487" i="7" s="1"/>
  <c r="L2487" i="7"/>
  <c r="K2487" i="7"/>
  <c r="R2486" i="7"/>
  <c r="Q2486" i="7"/>
  <c r="O2486" i="7"/>
  <c r="P2486" i="7" s="1"/>
  <c r="M2486" i="7"/>
  <c r="N2486" i="7" s="1"/>
  <c r="L2486" i="7"/>
  <c r="K2486" i="7"/>
  <c r="Q2485" i="7"/>
  <c r="R2485" i="7" s="1"/>
  <c r="O2485" i="7"/>
  <c r="P2485" i="7" s="1"/>
  <c r="N2485" i="7"/>
  <c r="M2485" i="7"/>
  <c r="L2485" i="7"/>
  <c r="K2485" i="7"/>
  <c r="R2484" i="7"/>
  <c r="Q2484" i="7"/>
  <c r="O2484" i="7"/>
  <c r="P2484" i="7" s="1"/>
  <c r="M2484" i="7"/>
  <c r="N2484" i="7" s="1"/>
  <c r="L2484" i="7"/>
  <c r="K2484" i="7"/>
  <c r="Q2483" i="7"/>
  <c r="R2483" i="7" s="1"/>
  <c r="O2483" i="7"/>
  <c r="P2483" i="7" s="1"/>
  <c r="N2483" i="7"/>
  <c r="M2483" i="7"/>
  <c r="L2483" i="7"/>
  <c r="K2483" i="7"/>
  <c r="Q2482" i="7"/>
  <c r="R2482" i="7" s="1"/>
  <c r="O2482" i="7"/>
  <c r="P2482" i="7" s="1"/>
  <c r="M2482" i="7"/>
  <c r="N2482" i="7" s="1"/>
  <c r="L2482" i="7"/>
  <c r="K2482" i="7"/>
  <c r="Q2481" i="7"/>
  <c r="R2481" i="7" s="1"/>
  <c r="O2481" i="7"/>
  <c r="P2481" i="7" s="1"/>
  <c r="N2481" i="7"/>
  <c r="M2481" i="7"/>
  <c r="L2481" i="7"/>
  <c r="K2481" i="7"/>
  <c r="Q2480" i="7"/>
  <c r="R2480" i="7" s="1"/>
  <c r="O2480" i="7"/>
  <c r="P2480" i="7" s="1"/>
  <c r="M2480" i="7"/>
  <c r="N2480" i="7" s="1"/>
  <c r="L2480" i="7"/>
  <c r="K2480" i="7"/>
  <c r="Q2479" i="7"/>
  <c r="R2479" i="7" s="1"/>
  <c r="O2479" i="7"/>
  <c r="P2479" i="7" s="1"/>
  <c r="M2479" i="7"/>
  <c r="N2479" i="7" s="1"/>
  <c r="L2479" i="7"/>
  <c r="K2479" i="7"/>
  <c r="Q2478" i="7"/>
  <c r="R2478" i="7" s="1"/>
  <c r="O2478" i="7"/>
  <c r="P2478" i="7" s="1"/>
  <c r="M2478" i="7"/>
  <c r="N2478" i="7" s="1"/>
  <c r="L2478" i="7"/>
  <c r="K2478" i="7"/>
  <c r="Q2477" i="7"/>
  <c r="R2477" i="7" s="1"/>
  <c r="O2477" i="7"/>
  <c r="P2477" i="7" s="1"/>
  <c r="N2477" i="7"/>
  <c r="M2477" i="7"/>
  <c r="L2477" i="7"/>
  <c r="K2477" i="7"/>
  <c r="R2476" i="7"/>
  <c r="Q2476" i="7"/>
  <c r="O2476" i="7"/>
  <c r="P2476" i="7" s="1"/>
  <c r="M2476" i="7"/>
  <c r="N2476" i="7" s="1"/>
  <c r="L2476" i="7"/>
  <c r="K2476" i="7"/>
  <c r="Q2475" i="7"/>
  <c r="R2475" i="7" s="1"/>
  <c r="O2475" i="7"/>
  <c r="P2475" i="7" s="1"/>
  <c r="N2475" i="7"/>
  <c r="M2475" i="7"/>
  <c r="L2475" i="7"/>
  <c r="K2475" i="7"/>
  <c r="Q2474" i="7"/>
  <c r="R2474" i="7" s="1"/>
  <c r="O2474" i="7"/>
  <c r="P2474" i="7" s="1"/>
  <c r="M2474" i="7"/>
  <c r="N2474" i="7" s="1"/>
  <c r="L2474" i="7"/>
  <c r="K2474" i="7"/>
  <c r="Q2473" i="7"/>
  <c r="R2473" i="7" s="1"/>
  <c r="O2473" i="7"/>
  <c r="P2473" i="7" s="1"/>
  <c r="N2473" i="7"/>
  <c r="M2473" i="7"/>
  <c r="L2473" i="7"/>
  <c r="K2473" i="7"/>
  <c r="Q2472" i="7"/>
  <c r="R2472" i="7" s="1"/>
  <c r="O2472" i="7"/>
  <c r="P2472" i="7" s="1"/>
  <c r="M2472" i="7"/>
  <c r="N2472" i="7" s="1"/>
  <c r="L2472" i="7"/>
  <c r="K2472" i="7"/>
  <c r="Q2471" i="7"/>
  <c r="R2471" i="7" s="1"/>
  <c r="O2471" i="7"/>
  <c r="P2471" i="7" s="1"/>
  <c r="M2471" i="7"/>
  <c r="N2471" i="7" s="1"/>
  <c r="L2471" i="7"/>
  <c r="K2471" i="7"/>
  <c r="R2470" i="7"/>
  <c r="Q2470" i="7"/>
  <c r="O2470" i="7"/>
  <c r="P2470" i="7" s="1"/>
  <c r="M2470" i="7"/>
  <c r="N2470" i="7" s="1"/>
  <c r="L2470" i="7"/>
  <c r="K2470" i="7"/>
  <c r="Q2469" i="7"/>
  <c r="R2469" i="7" s="1"/>
  <c r="O2469" i="7"/>
  <c r="P2469" i="7" s="1"/>
  <c r="N2469" i="7"/>
  <c r="M2469" i="7"/>
  <c r="L2469" i="7"/>
  <c r="K2469" i="7"/>
  <c r="R2468" i="7"/>
  <c r="Q2468" i="7"/>
  <c r="O2468" i="7"/>
  <c r="P2468" i="7" s="1"/>
  <c r="M2468" i="7"/>
  <c r="N2468" i="7" s="1"/>
  <c r="L2468" i="7"/>
  <c r="K2468" i="7"/>
  <c r="Q2467" i="7"/>
  <c r="R2467" i="7" s="1"/>
  <c r="O2467" i="7"/>
  <c r="P2467" i="7" s="1"/>
  <c r="N2467" i="7"/>
  <c r="M2467" i="7"/>
  <c r="L2467" i="7"/>
  <c r="K2467" i="7"/>
  <c r="Q2466" i="7"/>
  <c r="R2466" i="7" s="1"/>
  <c r="O2466" i="7"/>
  <c r="P2466" i="7" s="1"/>
  <c r="M2466" i="7"/>
  <c r="N2466" i="7" s="1"/>
  <c r="L2466" i="7"/>
  <c r="K2466" i="7"/>
  <c r="Q2465" i="7"/>
  <c r="R2465" i="7" s="1"/>
  <c r="O2465" i="7"/>
  <c r="P2465" i="7" s="1"/>
  <c r="N2465" i="7"/>
  <c r="M2465" i="7"/>
  <c r="L2465" i="7"/>
  <c r="K2465" i="7"/>
  <c r="R2464" i="7"/>
  <c r="Q2464" i="7"/>
  <c r="O2464" i="7"/>
  <c r="P2464" i="7" s="1"/>
  <c r="M2464" i="7"/>
  <c r="N2464" i="7" s="1"/>
  <c r="L2464" i="7"/>
  <c r="K2464" i="7"/>
  <c r="Q2463" i="7"/>
  <c r="R2463" i="7" s="1"/>
  <c r="O2463" i="7"/>
  <c r="P2463" i="7" s="1"/>
  <c r="M2463" i="7"/>
  <c r="N2463" i="7" s="1"/>
  <c r="L2463" i="7"/>
  <c r="K2463" i="7"/>
  <c r="R2462" i="7"/>
  <c r="Q2462" i="7"/>
  <c r="O2462" i="7"/>
  <c r="P2462" i="7" s="1"/>
  <c r="M2462" i="7"/>
  <c r="N2462" i="7" s="1"/>
  <c r="L2462" i="7"/>
  <c r="K2462" i="7"/>
  <c r="Q2461" i="7"/>
  <c r="R2461" i="7" s="1"/>
  <c r="O2461" i="7"/>
  <c r="P2461" i="7" s="1"/>
  <c r="N2461" i="7"/>
  <c r="M2461" i="7"/>
  <c r="L2461" i="7"/>
  <c r="K2461" i="7"/>
  <c r="Q2460" i="7"/>
  <c r="R2460" i="7" s="1"/>
  <c r="O2460" i="7"/>
  <c r="P2460" i="7" s="1"/>
  <c r="M2460" i="7"/>
  <c r="N2460" i="7" s="1"/>
  <c r="L2460" i="7"/>
  <c r="K2460" i="7"/>
  <c r="Q2459" i="7"/>
  <c r="R2459" i="7" s="1"/>
  <c r="O2459" i="7"/>
  <c r="P2459" i="7" s="1"/>
  <c r="N2459" i="7"/>
  <c r="M2459" i="7"/>
  <c r="L2459" i="7"/>
  <c r="K2459" i="7"/>
  <c r="Q2458" i="7"/>
  <c r="R2458" i="7" s="1"/>
  <c r="O2458" i="7"/>
  <c r="P2458" i="7" s="1"/>
  <c r="M2458" i="7"/>
  <c r="N2458" i="7" s="1"/>
  <c r="L2458" i="7"/>
  <c r="K2458" i="7"/>
  <c r="Q2457" i="7"/>
  <c r="R2457" i="7" s="1"/>
  <c r="O2457" i="7"/>
  <c r="P2457" i="7" s="1"/>
  <c r="N2457" i="7"/>
  <c r="M2457" i="7"/>
  <c r="L2457" i="7"/>
  <c r="K2457" i="7"/>
  <c r="R2456" i="7"/>
  <c r="Q2456" i="7"/>
  <c r="O2456" i="7"/>
  <c r="P2456" i="7" s="1"/>
  <c r="M2456" i="7"/>
  <c r="N2456" i="7" s="1"/>
  <c r="L2456" i="7"/>
  <c r="K2456" i="7"/>
  <c r="Q2455" i="7"/>
  <c r="R2455" i="7" s="1"/>
  <c r="O2455" i="7"/>
  <c r="P2455" i="7" s="1"/>
  <c r="M2455" i="7"/>
  <c r="N2455" i="7" s="1"/>
  <c r="L2455" i="7"/>
  <c r="K2455" i="7"/>
  <c r="R2454" i="7"/>
  <c r="Q2454" i="7"/>
  <c r="O2454" i="7"/>
  <c r="P2454" i="7" s="1"/>
  <c r="M2454" i="7"/>
  <c r="N2454" i="7" s="1"/>
  <c r="L2454" i="7"/>
  <c r="K2454" i="7"/>
  <c r="Q2453" i="7"/>
  <c r="R2453" i="7" s="1"/>
  <c r="O2453" i="7"/>
  <c r="P2453" i="7" s="1"/>
  <c r="N2453" i="7"/>
  <c r="M2453" i="7"/>
  <c r="L2453" i="7"/>
  <c r="K2453" i="7"/>
  <c r="R2452" i="7"/>
  <c r="Q2452" i="7"/>
  <c r="O2452" i="7"/>
  <c r="P2452" i="7" s="1"/>
  <c r="M2452" i="7"/>
  <c r="N2452" i="7" s="1"/>
  <c r="L2452" i="7"/>
  <c r="K2452" i="7"/>
  <c r="Q2451" i="7"/>
  <c r="R2451" i="7" s="1"/>
  <c r="O2451" i="7"/>
  <c r="P2451" i="7" s="1"/>
  <c r="N2451" i="7"/>
  <c r="M2451" i="7"/>
  <c r="L2451" i="7"/>
  <c r="K2451" i="7"/>
  <c r="Q2450" i="7"/>
  <c r="R2450" i="7" s="1"/>
  <c r="O2450" i="7"/>
  <c r="P2450" i="7" s="1"/>
  <c r="M2450" i="7"/>
  <c r="N2450" i="7" s="1"/>
  <c r="L2450" i="7"/>
  <c r="K2450" i="7"/>
  <c r="Q2449" i="7"/>
  <c r="R2449" i="7" s="1"/>
  <c r="O2449" i="7"/>
  <c r="P2449" i="7" s="1"/>
  <c r="N2449" i="7"/>
  <c r="M2449" i="7"/>
  <c r="L2449" i="7"/>
  <c r="K2449" i="7"/>
  <c r="Q2448" i="7"/>
  <c r="R2448" i="7" s="1"/>
  <c r="O2448" i="7"/>
  <c r="P2448" i="7" s="1"/>
  <c r="M2448" i="7"/>
  <c r="N2448" i="7" s="1"/>
  <c r="L2448" i="7"/>
  <c r="K2448" i="7"/>
  <c r="Q2447" i="7"/>
  <c r="R2447" i="7" s="1"/>
  <c r="O2447" i="7"/>
  <c r="P2447" i="7" s="1"/>
  <c r="M2447" i="7"/>
  <c r="N2447" i="7" s="1"/>
  <c r="L2447" i="7"/>
  <c r="K2447" i="7"/>
  <c r="Q2446" i="7"/>
  <c r="R2446" i="7" s="1"/>
  <c r="O2446" i="7"/>
  <c r="P2446" i="7" s="1"/>
  <c r="M2446" i="7"/>
  <c r="N2446" i="7" s="1"/>
  <c r="L2446" i="7"/>
  <c r="K2446" i="7"/>
  <c r="Q2445" i="7"/>
  <c r="R2445" i="7" s="1"/>
  <c r="O2445" i="7"/>
  <c r="P2445" i="7" s="1"/>
  <c r="N2445" i="7"/>
  <c r="M2445" i="7"/>
  <c r="L2445" i="7"/>
  <c r="K2445" i="7"/>
  <c r="R2444" i="7"/>
  <c r="Q2444" i="7"/>
  <c r="O2444" i="7"/>
  <c r="P2444" i="7" s="1"/>
  <c r="M2444" i="7"/>
  <c r="N2444" i="7" s="1"/>
  <c r="L2444" i="7"/>
  <c r="K2444" i="7"/>
  <c r="Q2443" i="7"/>
  <c r="R2443" i="7" s="1"/>
  <c r="O2443" i="7"/>
  <c r="P2443" i="7" s="1"/>
  <c r="N2443" i="7"/>
  <c r="M2443" i="7"/>
  <c r="L2443" i="7"/>
  <c r="K2443" i="7"/>
  <c r="Q2442" i="7"/>
  <c r="R2442" i="7" s="1"/>
  <c r="O2442" i="7"/>
  <c r="P2442" i="7" s="1"/>
  <c r="M2442" i="7"/>
  <c r="N2442" i="7" s="1"/>
  <c r="L2442" i="7"/>
  <c r="K2442" i="7"/>
  <c r="Q2441" i="7"/>
  <c r="R2441" i="7" s="1"/>
  <c r="O2441" i="7"/>
  <c r="P2441" i="7" s="1"/>
  <c r="N2441" i="7"/>
  <c r="M2441" i="7"/>
  <c r="L2441" i="7"/>
  <c r="K2441" i="7"/>
  <c r="Q2440" i="7"/>
  <c r="R2440" i="7" s="1"/>
  <c r="O2440" i="7"/>
  <c r="P2440" i="7" s="1"/>
  <c r="M2440" i="7"/>
  <c r="N2440" i="7" s="1"/>
  <c r="L2440" i="7"/>
  <c r="K2440" i="7"/>
  <c r="Q2439" i="7"/>
  <c r="R2439" i="7" s="1"/>
  <c r="O2439" i="7"/>
  <c r="P2439" i="7" s="1"/>
  <c r="M2439" i="7"/>
  <c r="N2439" i="7" s="1"/>
  <c r="L2439" i="7"/>
  <c r="K2439" i="7"/>
  <c r="R2438" i="7"/>
  <c r="Q2438" i="7"/>
  <c r="O2438" i="7"/>
  <c r="P2438" i="7" s="1"/>
  <c r="M2438" i="7"/>
  <c r="N2438" i="7" s="1"/>
  <c r="L2438" i="7"/>
  <c r="K2438" i="7"/>
  <c r="Q2437" i="7"/>
  <c r="R2437" i="7" s="1"/>
  <c r="O2437" i="7"/>
  <c r="P2437" i="7" s="1"/>
  <c r="N2437" i="7"/>
  <c r="M2437" i="7"/>
  <c r="L2437" i="7"/>
  <c r="K2437" i="7"/>
  <c r="R2436" i="7"/>
  <c r="Q2436" i="7"/>
  <c r="O2436" i="7"/>
  <c r="P2436" i="7" s="1"/>
  <c r="M2436" i="7"/>
  <c r="N2436" i="7" s="1"/>
  <c r="L2436" i="7"/>
  <c r="K2436" i="7"/>
  <c r="Q2435" i="7"/>
  <c r="R2435" i="7" s="1"/>
  <c r="O2435" i="7"/>
  <c r="P2435" i="7" s="1"/>
  <c r="N2435" i="7"/>
  <c r="M2435" i="7"/>
  <c r="L2435" i="7"/>
  <c r="K2435" i="7"/>
  <c r="Q2434" i="7"/>
  <c r="R2434" i="7" s="1"/>
  <c r="O2434" i="7"/>
  <c r="P2434" i="7" s="1"/>
  <c r="M2434" i="7"/>
  <c r="N2434" i="7" s="1"/>
  <c r="L2434" i="7"/>
  <c r="K2434" i="7"/>
  <c r="Q2433" i="7"/>
  <c r="R2433" i="7" s="1"/>
  <c r="O2433" i="7"/>
  <c r="P2433" i="7" s="1"/>
  <c r="N2433" i="7"/>
  <c r="M2433" i="7"/>
  <c r="L2433" i="7"/>
  <c r="K2433" i="7"/>
  <c r="Q2432" i="7"/>
  <c r="R2432" i="7" s="1"/>
  <c r="O2432" i="7"/>
  <c r="P2432" i="7" s="1"/>
  <c r="M2432" i="7"/>
  <c r="N2432" i="7" s="1"/>
  <c r="L2432" i="7"/>
  <c r="K2432" i="7"/>
  <c r="Q2431" i="7"/>
  <c r="R2431" i="7" s="1"/>
  <c r="O2431" i="7"/>
  <c r="P2431" i="7" s="1"/>
  <c r="M2431" i="7"/>
  <c r="N2431" i="7" s="1"/>
  <c r="L2431" i="7"/>
  <c r="K2431" i="7"/>
  <c r="R2430" i="7"/>
  <c r="Q2430" i="7"/>
  <c r="O2430" i="7"/>
  <c r="P2430" i="7" s="1"/>
  <c r="M2430" i="7"/>
  <c r="N2430" i="7" s="1"/>
  <c r="L2430" i="7"/>
  <c r="K2430" i="7"/>
  <c r="Q2429" i="7"/>
  <c r="R2429" i="7" s="1"/>
  <c r="O2429" i="7"/>
  <c r="P2429" i="7" s="1"/>
  <c r="N2429" i="7"/>
  <c r="M2429" i="7"/>
  <c r="L2429" i="7"/>
  <c r="K2429" i="7"/>
  <c r="Q2428" i="7"/>
  <c r="R2428" i="7" s="1"/>
  <c r="O2428" i="7"/>
  <c r="P2428" i="7" s="1"/>
  <c r="M2428" i="7"/>
  <c r="N2428" i="7" s="1"/>
  <c r="L2428" i="7"/>
  <c r="K2428" i="7"/>
  <c r="Q2427" i="7"/>
  <c r="R2427" i="7" s="1"/>
  <c r="O2427" i="7"/>
  <c r="P2427" i="7" s="1"/>
  <c r="N2427" i="7"/>
  <c r="M2427" i="7"/>
  <c r="L2427" i="7"/>
  <c r="K2427" i="7"/>
  <c r="Q2426" i="7"/>
  <c r="R2426" i="7" s="1"/>
  <c r="O2426" i="7"/>
  <c r="P2426" i="7" s="1"/>
  <c r="M2426" i="7"/>
  <c r="N2426" i="7" s="1"/>
  <c r="L2426" i="7"/>
  <c r="K2426" i="7"/>
  <c r="Q2425" i="7"/>
  <c r="R2425" i="7" s="1"/>
  <c r="O2425" i="7"/>
  <c r="P2425" i="7" s="1"/>
  <c r="N2425" i="7"/>
  <c r="M2425" i="7"/>
  <c r="L2425" i="7"/>
  <c r="K2425" i="7"/>
  <c r="R2424" i="7"/>
  <c r="Q2424" i="7"/>
  <c r="O2424" i="7"/>
  <c r="P2424" i="7" s="1"/>
  <c r="M2424" i="7"/>
  <c r="N2424" i="7" s="1"/>
  <c r="L2424" i="7"/>
  <c r="K2424" i="7"/>
  <c r="Q2423" i="7"/>
  <c r="R2423" i="7" s="1"/>
  <c r="O2423" i="7"/>
  <c r="P2423" i="7" s="1"/>
  <c r="M2423" i="7"/>
  <c r="N2423" i="7" s="1"/>
  <c r="L2423" i="7"/>
  <c r="K2423" i="7"/>
  <c r="R2422" i="7"/>
  <c r="Q2422" i="7"/>
  <c r="O2422" i="7"/>
  <c r="P2422" i="7" s="1"/>
  <c r="M2422" i="7"/>
  <c r="N2422" i="7" s="1"/>
  <c r="L2422" i="7"/>
  <c r="K2422" i="7"/>
  <c r="Q2421" i="7"/>
  <c r="R2421" i="7" s="1"/>
  <c r="O2421" i="7"/>
  <c r="P2421" i="7" s="1"/>
  <c r="N2421" i="7"/>
  <c r="M2421" i="7"/>
  <c r="L2421" i="7"/>
  <c r="K2421" i="7"/>
  <c r="R2420" i="7"/>
  <c r="Q2420" i="7"/>
  <c r="O2420" i="7"/>
  <c r="P2420" i="7" s="1"/>
  <c r="M2420" i="7"/>
  <c r="N2420" i="7" s="1"/>
  <c r="L2420" i="7"/>
  <c r="K2420" i="7"/>
  <c r="Q2419" i="7"/>
  <c r="R2419" i="7" s="1"/>
  <c r="O2419" i="7"/>
  <c r="P2419" i="7" s="1"/>
  <c r="N2419" i="7"/>
  <c r="M2419" i="7"/>
  <c r="L2419" i="7"/>
  <c r="K2419" i="7"/>
  <c r="Q2418" i="7"/>
  <c r="R2418" i="7" s="1"/>
  <c r="O2418" i="7"/>
  <c r="P2418" i="7" s="1"/>
  <c r="M2418" i="7"/>
  <c r="N2418" i="7" s="1"/>
  <c r="L2418" i="7"/>
  <c r="K2418" i="7"/>
  <c r="Q2417" i="7"/>
  <c r="R2417" i="7" s="1"/>
  <c r="O2417" i="7"/>
  <c r="P2417" i="7" s="1"/>
  <c r="N2417" i="7"/>
  <c r="M2417" i="7"/>
  <c r="L2417" i="7"/>
  <c r="K2417" i="7"/>
  <c r="Q2416" i="7"/>
  <c r="R2416" i="7" s="1"/>
  <c r="O2416" i="7"/>
  <c r="P2416" i="7" s="1"/>
  <c r="M2416" i="7"/>
  <c r="N2416" i="7" s="1"/>
  <c r="L2416" i="7"/>
  <c r="K2416" i="7"/>
  <c r="Q2415" i="7"/>
  <c r="R2415" i="7" s="1"/>
  <c r="O2415" i="7"/>
  <c r="P2415" i="7" s="1"/>
  <c r="M2415" i="7"/>
  <c r="N2415" i="7" s="1"/>
  <c r="L2415" i="7"/>
  <c r="K2415" i="7"/>
  <c r="Q2414" i="7"/>
  <c r="R2414" i="7" s="1"/>
  <c r="O2414" i="7"/>
  <c r="P2414" i="7" s="1"/>
  <c r="M2414" i="7"/>
  <c r="N2414" i="7" s="1"/>
  <c r="L2414" i="7"/>
  <c r="K2414" i="7"/>
  <c r="K2413" i="7"/>
  <c r="L2413" i="7" s="1"/>
  <c r="S2412" i="7"/>
  <c r="T2412" i="7" s="1"/>
  <c r="R2412" i="7"/>
  <c r="O2412" i="7"/>
  <c r="P2412" i="7" s="1"/>
  <c r="M2412" i="7"/>
  <c r="N2412" i="7" s="1"/>
  <c r="L2412" i="7"/>
  <c r="K2412" i="7"/>
  <c r="S2411" i="7"/>
  <c r="T2411" i="7" s="1"/>
  <c r="R2411" i="7"/>
  <c r="P2411" i="7"/>
  <c r="O2411" i="7"/>
  <c r="M2411" i="7"/>
  <c r="N2411" i="7" s="1"/>
  <c r="K2411" i="7"/>
  <c r="L2411" i="7" s="1"/>
  <c r="T2410" i="7"/>
  <c r="S2410" i="7"/>
  <c r="R2410" i="7"/>
  <c r="O2410" i="7"/>
  <c r="P2410" i="7" s="1"/>
  <c r="N2410" i="7"/>
  <c r="M2410" i="7"/>
  <c r="L2410" i="7"/>
  <c r="K2410" i="7"/>
  <c r="T2409" i="7"/>
  <c r="S2409" i="7"/>
  <c r="R2409" i="7"/>
  <c r="O2409" i="7"/>
  <c r="P2409" i="7" s="1"/>
  <c r="M2409" i="7"/>
  <c r="N2409" i="7" s="1"/>
  <c r="L2409" i="7"/>
  <c r="K2409" i="7"/>
  <c r="S2408" i="7"/>
  <c r="T2408" i="7" s="1"/>
  <c r="R2408" i="7"/>
  <c r="P2408" i="7"/>
  <c r="O2408" i="7"/>
  <c r="N2408" i="7"/>
  <c r="M2408" i="7"/>
  <c r="K2408" i="7"/>
  <c r="L2408" i="7" s="1"/>
  <c r="S2407" i="7"/>
  <c r="T2407" i="7" s="1"/>
  <c r="R2407" i="7"/>
  <c r="O2407" i="7"/>
  <c r="P2407" i="7" s="1"/>
  <c r="M2407" i="7"/>
  <c r="N2407" i="7" s="1"/>
  <c r="L2407" i="7"/>
  <c r="K2407" i="7"/>
  <c r="S2406" i="7"/>
  <c r="T2406" i="7" s="1"/>
  <c r="R2406" i="7"/>
  <c r="O2406" i="7"/>
  <c r="P2406" i="7" s="1"/>
  <c r="N2406" i="7"/>
  <c r="M2406" i="7"/>
  <c r="K2406" i="7"/>
  <c r="L2406" i="7" s="1"/>
  <c r="S2405" i="7"/>
  <c r="T2405" i="7" s="1"/>
  <c r="R2405" i="7"/>
  <c r="O2405" i="7"/>
  <c r="P2405" i="7" s="1"/>
  <c r="N2405" i="7"/>
  <c r="M2405" i="7"/>
  <c r="K2405" i="7"/>
  <c r="L2405" i="7" s="1"/>
  <c r="S2404" i="7"/>
  <c r="T2404" i="7" s="1"/>
  <c r="R2404" i="7"/>
  <c r="O2404" i="7"/>
  <c r="P2404" i="7" s="1"/>
  <c r="M2404" i="7"/>
  <c r="N2404" i="7" s="1"/>
  <c r="L2404" i="7"/>
  <c r="K2404" i="7"/>
  <c r="S2403" i="7"/>
  <c r="T2403" i="7" s="1"/>
  <c r="R2403" i="7"/>
  <c r="P2403" i="7"/>
  <c r="O2403" i="7"/>
  <c r="M2403" i="7"/>
  <c r="N2403" i="7" s="1"/>
  <c r="K2403" i="7"/>
  <c r="L2403" i="7" s="1"/>
  <c r="T2402" i="7"/>
  <c r="S2402" i="7"/>
  <c r="R2402" i="7"/>
  <c r="O2402" i="7"/>
  <c r="P2402" i="7" s="1"/>
  <c r="N2402" i="7"/>
  <c r="M2402" i="7"/>
  <c r="L2402" i="7"/>
  <c r="K2402" i="7"/>
  <c r="T2401" i="7"/>
  <c r="S2401" i="7"/>
  <c r="R2401" i="7"/>
  <c r="O2401" i="7"/>
  <c r="P2401" i="7" s="1"/>
  <c r="M2401" i="7"/>
  <c r="N2401" i="7" s="1"/>
  <c r="L2401" i="7"/>
  <c r="K2401" i="7"/>
  <c r="S2400" i="7"/>
  <c r="T2400" i="7" s="1"/>
  <c r="R2400" i="7"/>
  <c r="P2400" i="7"/>
  <c r="O2400" i="7"/>
  <c r="M2400" i="7"/>
  <c r="N2400" i="7" s="1"/>
  <c r="K2400" i="7"/>
  <c r="L2400" i="7" s="1"/>
  <c r="Q2399" i="7"/>
  <c r="R2399" i="7" s="1"/>
  <c r="P2399" i="7"/>
  <c r="O2399" i="7"/>
  <c r="M2399" i="7"/>
  <c r="N2399" i="7" s="1"/>
  <c r="L2399" i="7"/>
  <c r="K2399" i="7"/>
  <c r="Q2398" i="7"/>
  <c r="R2398" i="7" s="1"/>
  <c r="P2398" i="7"/>
  <c r="O2398" i="7"/>
  <c r="M2398" i="7"/>
  <c r="N2398" i="7" s="1"/>
  <c r="K2398" i="7"/>
  <c r="L2398" i="7" s="1"/>
  <c r="Q2397" i="7"/>
  <c r="R2397" i="7" s="1"/>
  <c r="P2397" i="7"/>
  <c r="O2397" i="7"/>
  <c r="N2397" i="7"/>
  <c r="M2397" i="7"/>
  <c r="K2397" i="7"/>
  <c r="L2397" i="7" s="1"/>
  <c r="Q2396" i="7"/>
  <c r="R2396" i="7" s="1"/>
  <c r="P2396" i="7"/>
  <c r="O2396" i="7"/>
  <c r="M2396" i="7"/>
  <c r="N2396" i="7" s="1"/>
  <c r="K2396" i="7"/>
  <c r="L2396" i="7" s="1"/>
  <c r="Q2395" i="7"/>
  <c r="R2395" i="7" s="1"/>
  <c r="P2395" i="7"/>
  <c r="O2395" i="7"/>
  <c r="N2395" i="7"/>
  <c r="M2395" i="7"/>
  <c r="L2395" i="7"/>
  <c r="K2395" i="7"/>
  <c r="Q2394" i="7"/>
  <c r="R2394" i="7" s="1"/>
  <c r="P2394" i="7"/>
  <c r="O2394" i="7"/>
  <c r="M2394" i="7"/>
  <c r="N2394" i="7" s="1"/>
  <c r="K2394" i="7"/>
  <c r="L2394" i="7" s="1"/>
  <c r="Q2393" i="7"/>
  <c r="R2393" i="7" s="1"/>
  <c r="P2393" i="7"/>
  <c r="O2393" i="7"/>
  <c r="N2393" i="7"/>
  <c r="M2393" i="7"/>
  <c r="L2393" i="7"/>
  <c r="K2393" i="7"/>
  <c r="Q2392" i="7"/>
  <c r="R2392" i="7" s="1"/>
  <c r="P2392" i="7"/>
  <c r="O2392" i="7"/>
  <c r="M2392" i="7"/>
  <c r="N2392" i="7" s="1"/>
  <c r="K2392" i="7"/>
  <c r="L2392" i="7" s="1"/>
  <c r="Q2391" i="7"/>
  <c r="R2391" i="7" s="1"/>
  <c r="P2391" i="7"/>
  <c r="O2391" i="7"/>
  <c r="M2391" i="7"/>
  <c r="N2391" i="7" s="1"/>
  <c r="L2391" i="7"/>
  <c r="K2391" i="7"/>
  <c r="Q2390" i="7"/>
  <c r="R2390" i="7" s="1"/>
  <c r="P2390" i="7"/>
  <c r="O2390" i="7"/>
  <c r="M2390" i="7"/>
  <c r="N2390" i="7" s="1"/>
  <c r="K2390" i="7"/>
  <c r="L2390" i="7" s="1"/>
  <c r="Q2389" i="7"/>
  <c r="R2389" i="7" s="1"/>
  <c r="P2389" i="7"/>
  <c r="O2389" i="7"/>
  <c r="N2389" i="7"/>
  <c r="M2389" i="7"/>
  <c r="K2389" i="7"/>
  <c r="L2389" i="7" s="1"/>
  <c r="Q2388" i="7"/>
  <c r="R2388" i="7" s="1"/>
  <c r="P2388" i="7"/>
  <c r="O2388" i="7"/>
  <c r="M2388" i="7"/>
  <c r="N2388" i="7" s="1"/>
  <c r="K2388" i="7"/>
  <c r="L2388" i="7" s="1"/>
  <c r="Q2387" i="7"/>
  <c r="R2387" i="7" s="1"/>
  <c r="P2387" i="7"/>
  <c r="O2387" i="7"/>
  <c r="N2387" i="7"/>
  <c r="M2387" i="7"/>
  <c r="L2387" i="7"/>
  <c r="K2387" i="7"/>
  <c r="Q2386" i="7"/>
  <c r="R2386" i="7" s="1"/>
  <c r="P2386" i="7"/>
  <c r="O2386" i="7"/>
  <c r="M2386" i="7"/>
  <c r="N2386" i="7" s="1"/>
  <c r="K2386" i="7"/>
  <c r="L2386" i="7" s="1"/>
  <c r="Q2385" i="7"/>
  <c r="R2385" i="7" s="1"/>
  <c r="P2385" i="7"/>
  <c r="O2385" i="7"/>
  <c r="N2385" i="7"/>
  <c r="M2385" i="7"/>
  <c r="L2385" i="7"/>
  <c r="K2385" i="7"/>
  <c r="Q2384" i="7"/>
  <c r="R2384" i="7" s="1"/>
  <c r="P2384" i="7"/>
  <c r="O2384" i="7"/>
  <c r="M2384" i="7"/>
  <c r="N2384" i="7" s="1"/>
  <c r="K2384" i="7"/>
  <c r="L2384" i="7" s="1"/>
  <c r="Q2383" i="7"/>
  <c r="R2383" i="7" s="1"/>
  <c r="P2383" i="7"/>
  <c r="O2383" i="7"/>
  <c r="M2383" i="7"/>
  <c r="N2383" i="7" s="1"/>
  <c r="L2383" i="7"/>
  <c r="K2383" i="7"/>
  <c r="Q2382" i="7"/>
  <c r="R2382" i="7" s="1"/>
  <c r="P2382" i="7"/>
  <c r="O2382" i="7"/>
  <c r="M2382" i="7"/>
  <c r="N2382" i="7" s="1"/>
  <c r="K2382" i="7"/>
  <c r="L2382" i="7" s="1"/>
  <c r="Q2381" i="7"/>
  <c r="R2381" i="7" s="1"/>
  <c r="P2381" i="7"/>
  <c r="O2381" i="7"/>
  <c r="N2381" i="7"/>
  <c r="M2381" i="7"/>
  <c r="K2381" i="7"/>
  <c r="L2381" i="7" s="1"/>
  <c r="Q2380" i="7"/>
  <c r="R2380" i="7" s="1"/>
  <c r="P2380" i="7"/>
  <c r="O2380" i="7"/>
  <c r="M2380" i="7"/>
  <c r="N2380" i="7" s="1"/>
  <c r="K2380" i="7"/>
  <c r="L2380" i="7" s="1"/>
  <c r="Q2379" i="7"/>
  <c r="R2379" i="7" s="1"/>
  <c r="P2379" i="7"/>
  <c r="O2379" i="7"/>
  <c r="N2379" i="7"/>
  <c r="M2379" i="7"/>
  <c r="L2379" i="7"/>
  <c r="K2379" i="7"/>
  <c r="Q2378" i="7"/>
  <c r="R2378" i="7" s="1"/>
  <c r="P2378" i="7"/>
  <c r="O2378" i="7"/>
  <c r="M2378" i="7"/>
  <c r="N2378" i="7" s="1"/>
  <c r="K2378" i="7"/>
  <c r="L2378" i="7" s="1"/>
  <c r="Q2377" i="7"/>
  <c r="R2377" i="7" s="1"/>
  <c r="P2377" i="7"/>
  <c r="O2377" i="7"/>
  <c r="N2377" i="7"/>
  <c r="M2377" i="7"/>
  <c r="L2377" i="7"/>
  <c r="K2377" i="7"/>
  <c r="Q2376" i="7"/>
  <c r="R2376" i="7" s="1"/>
  <c r="P2376" i="7"/>
  <c r="O2376" i="7"/>
  <c r="M2376" i="7"/>
  <c r="N2376" i="7" s="1"/>
  <c r="K2376" i="7"/>
  <c r="L2376" i="7" s="1"/>
  <c r="Q2375" i="7"/>
  <c r="R2375" i="7" s="1"/>
  <c r="P2375" i="7"/>
  <c r="O2375" i="7"/>
  <c r="M2375" i="7"/>
  <c r="N2375" i="7" s="1"/>
  <c r="L2375" i="7"/>
  <c r="K2375" i="7"/>
  <c r="Q2374" i="7"/>
  <c r="R2374" i="7" s="1"/>
  <c r="P2374" i="7"/>
  <c r="O2374" i="7"/>
  <c r="M2374" i="7"/>
  <c r="N2374" i="7" s="1"/>
  <c r="K2374" i="7"/>
  <c r="L2374" i="7" s="1"/>
  <c r="Q2373" i="7"/>
  <c r="R2373" i="7" s="1"/>
  <c r="P2373" i="7"/>
  <c r="O2373" i="7"/>
  <c r="N2373" i="7"/>
  <c r="M2373" i="7"/>
  <c r="K2373" i="7"/>
  <c r="L2373" i="7" s="1"/>
  <c r="Q2372" i="7"/>
  <c r="R2372" i="7" s="1"/>
  <c r="P2372" i="7"/>
  <c r="O2372" i="7"/>
  <c r="M2372" i="7"/>
  <c r="N2372" i="7" s="1"/>
  <c r="K2372" i="7"/>
  <c r="L2372" i="7" s="1"/>
  <c r="Q2371" i="7"/>
  <c r="R2371" i="7" s="1"/>
  <c r="P2371" i="7"/>
  <c r="O2371" i="7"/>
  <c r="N2371" i="7"/>
  <c r="M2371" i="7"/>
  <c r="L2371" i="7"/>
  <c r="K2371" i="7"/>
  <c r="Q2370" i="7"/>
  <c r="R2370" i="7" s="1"/>
  <c r="P2370" i="7"/>
  <c r="O2370" i="7"/>
  <c r="M2370" i="7"/>
  <c r="N2370" i="7" s="1"/>
  <c r="K2370" i="7"/>
  <c r="L2370" i="7" s="1"/>
  <c r="Q2369" i="7"/>
  <c r="R2369" i="7" s="1"/>
  <c r="P2369" i="7"/>
  <c r="O2369" i="7"/>
  <c r="N2369" i="7"/>
  <c r="M2369" i="7"/>
  <c r="L2369" i="7"/>
  <c r="K2369" i="7"/>
  <c r="Q2368" i="7"/>
  <c r="R2368" i="7" s="1"/>
  <c r="P2368" i="7"/>
  <c r="O2368" i="7"/>
  <c r="M2368" i="7"/>
  <c r="N2368" i="7" s="1"/>
  <c r="K2368" i="7"/>
  <c r="L2368" i="7" s="1"/>
  <c r="Q2367" i="7"/>
  <c r="R2367" i="7" s="1"/>
  <c r="P2367" i="7"/>
  <c r="O2367" i="7"/>
  <c r="M2367" i="7"/>
  <c r="N2367" i="7" s="1"/>
  <c r="L2367" i="7"/>
  <c r="K2367" i="7"/>
  <c r="Q2366" i="7"/>
  <c r="R2366" i="7" s="1"/>
  <c r="P2366" i="7"/>
  <c r="O2366" i="7"/>
  <c r="M2366" i="7"/>
  <c r="N2366" i="7" s="1"/>
  <c r="K2366" i="7"/>
  <c r="L2366" i="7" s="1"/>
  <c r="Q2365" i="7"/>
  <c r="R2365" i="7" s="1"/>
  <c r="P2365" i="7"/>
  <c r="O2365" i="7"/>
  <c r="N2365" i="7"/>
  <c r="M2365" i="7"/>
  <c r="K2365" i="7"/>
  <c r="L2365" i="7" s="1"/>
  <c r="Q2364" i="7"/>
  <c r="R2364" i="7" s="1"/>
  <c r="P2364" i="7"/>
  <c r="O2364" i="7"/>
  <c r="M2364" i="7"/>
  <c r="N2364" i="7" s="1"/>
  <c r="K2364" i="7"/>
  <c r="L2364" i="7" s="1"/>
  <c r="Q2363" i="7"/>
  <c r="R2363" i="7" s="1"/>
  <c r="P2363" i="7"/>
  <c r="O2363" i="7"/>
  <c r="N2363" i="7"/>
  <c r="M2363" i="7"/>
  <c r="L2363" i="7"/>
  <c r="K2363" i="7"/>
  <c r="Q2362" i="7"/>
  <c r="R2362" i="7" s="1"/>
  <c r="P2362" i="7"/>
  <c r="O2362" i="7"/>
  <c r="M2362" i="7"/>
  <c r="N2362" i="7" s="1"/>
  <c r="K2362" i="7"/>
  <c r="L2362" i="7" s="1"/>
  <c r="Q2361" i="7"/>
  <c r="R2361" i="7" s="1"/>
  <c r="P2361" i="7"/>
  <c r="O2361" i="7"/>
  <c r="N2361" i="7"/>
  <c r="M2361" i="7"/>
  <c r="L2361" i="7"/>
  <c r="K2361" i="7"/>
  <c r="Q2360" i="7"/>
  <c r="R2360" i="7" s="1"/>
  <c r="P2360" i="7"/>
  <c r="O2360" i="7"/>
  <c r="M2360" i="7"/>
  <c r="N2360" i="7" s="1"/>
  <c r="K2360" i="7"/>
  <c r="L2360" i="7" s="1"/>
  <c r="Q2359" i="7"/>
  <c r="R2359" i="7" s="1"/>
  <c r="P2359" i="7"/>
  <c r="O2359" i="7"/>
  <c r="M2359" i="7"/>
  <c r="N2359" i="7" s="1"/>
  <c r="L2359" i="7"/>
  <c r="K2359" i="7"/>
  <c r="Q2358" i="7"/>
  <c r="R2358" i="7" s="1"/>
  <c r="P2358" i="7"/>
  <c r="O2358" i="7"/>
  <c r="M2358" i="7"/>
  <c r="N2358" i="7" s="1"/>
  <c r="K2358" i="7"/>
  <c r="L2358" i="7" s="1"/>
  <c r="Q2357" i="7"/>
  <c r="R2357" i="7" s="1"/>
  <c r="P2357" i="7"/>
  <c r="O2357" i="7"/>
  <c r="N2357" i="7"/>
  <c r="M2357" i="7"/>
  <c r="K2357" i="7"/>
  <c r="L2357" i="7" s="1"/>
  <c r="Q2356" i="7"/>
  <c r="R2356" i="7" s="1"/>
  <c r="P2356" i="7"/>
  <c r="O2356" i="7"/>
  <c r="M2356" i="7"/>
  <c r="N2356" i="7" s="1"/>
  <c r="K2356" i="7"/>
  <c r="L2356" i="7" s="1"/>
  <c r="Q2355" i="7"/>
  <c r="R2355" i="7" s="1"/>
  <c r="P2355" i="7"/>
  <c r="O2355" i="7"/>
  <c r="N2355" i="7"/>
  <c r="M2355" i="7"/>
  <c r="L2355" i="7"/>
  <c r="K2355" i="7"/>
  <c r="Q2354" i="7"/>
  <c r="R2354" i="7" s="1"/>
  <c r="P2354" i="7"/>
  <c r="O2354" i="7"/>
  <c r="M2354" i="7"/>
  <c r="N2354" i="7" s="1"/>
  <c r="K2354" i="7"/>
  <c r="L2354" i="7" s="1"/>
  <c r="Q2353" i="7"/>
  <c r="R2353" i="7" s="1"/>
  <c r="P2353" i="7"/>
  <c r="O2353" i="7"/>
  <c r="N2353" i="7"/>
  <c r="M2353" i="7"/>
  <c r="L2353" i="7"/>
  <c r="K2353" i="7"/>
  <c r="Q2352" i="7"/>
  <c r="R2352" i="7" s="1"/>
  <c r="P2352" i="7"/>
  <c r="O2352" i="7"/>
  <c r="M2352" i="7"/>
  <c r="N2352" i="7" s="1"/>
  <c r="K2352" i="7"/>
  <c r="L2352" i="7" s="1"/>
  <c r="Q2351" i="7"/>
  <c r="R2351" i="7" s="1"/>
  <c r="P2351" i="7"/>
  <c r="O2351" i="7"/>
  <c r="M2351" i="7"/>
  <c r="N2351" i="7" s="1"/>
  <c r="L2351" i="7"/>
  <c r="K2351" i="7"/>
  <c r="Q2350" i="7"/>
  <c r="R2350" i="7" s="1"/>
  <c r="P2350" i="7"/>
  <c r="O2350" i="7"/>
  <c r="M2350" i="7"/>
  <c r="N2350" i="7" s="1"/>
  <c r="K2350" i="7"/>
  <c r="L2350" i="7" s="1"/>
  <c r="Q2349" i="7"/>
  <c r="R2349" i="7" s="1"/>
  <c r="P2349" i="7"/>
  <c r="O2349" i="7"/>
  <c r="N2349" i="7"/>
  <c r="M2349" i="7"/>
  <c r="K2349" i="7"/>
  <c r="L2349" i="7" s="1"/>
  <c r="Q2348" i="7"/>
  <c r="R2348" i="7" s="1"/>
  <c r="P2348" i="7"/>
  <c r="O2348" i="7"/>
  <c r="M2348" i="7"/>
  <c r="N2348" i="7" s="1"/>
  <c r="K2348" i="7"/>
  <c r="L2348" i="7" s="1"/>
  <c r="Q2347" i="7"/>
  <c r="R2347" i="7" s="1"/>
  <c r="P2347" i="7"/>
  <c r="O2347" i="7"/>
  <c r="N2347" i="7"/>
  <c r="M2347" i="7"/>
  <c r="L2347" i="7"/>
  <c r="K2347" i="7"/>
  <c r="Q2346" i="7"/>
  <c r="R2346" i="7" s="1"/>
  <c r="P2346" i="7"/>
  <c r="O2346" i="7"/>
  <c r="M2346" i="7"/>
  <c r="N2346" i="7" s="1"/>
  <c r="K2346" i="7"/>
  <c r="L2346" i="7" s="1"/>
  <c r="Q2345" i="7"/>
  <c r="R2345" i="7" s="1"/>
  <c r="P2345" i="7"/>
  <c r="O2345" i="7"/>
  <c r="N2345" i="7"/>
  <c r="M2345" i="7"/>
  <c r="L2345" i="7"/>
  <c r="K2345" i="7"/>
  <c r="Q2344" i="7"/>
  <c r="R2344" i="7" s="1"/>
  <c r="P2344" i="7"/>
  <c r="O2344" i="7"/>
  <c r="M2344" i="7"/>
  <c r="N2344" i="7" s="1"/>
  <c r="K2344" i="7"/>
  <c r="L2344" i="7" s="1"/>
  <c r="Q2343" i="7"/>
  <c r="R2343" i="7" s="1"/>
  <c r="P2343" i="7"/>
  <c r="O2343" i="7"/>
  <c r="M2343" i="7"/>
  <c r="N2343" i="7" s="1"/>
  <c r="L2343" i="7"/>
  <c r="K2343" i="7"/>
  <c r="Q2342" i="7"/>
  <c r="R2342" i="7" s="1"/>
  <c r="P2342" i="7"/>
  <c r="O2342" i="7"/>
  <c r="M2342" i="7"/>
  <c r="N2342" i="7" s="1"/>
  <c r="K2342" i="7"/>
  <c r="L2342" i="7" s="1"/>
  <c r="Q2341" i="7"/>
  <c r="R2341" i="7" s="1"/>
  <c r="P2341" i="7"/>
  <c r="O2341" i="7"/>
  <c r="N2341" i="7"/>
  <c r="M2341" i="7"/>
  <c r="K2341" i="7"/>
  <c r="L2341" i="7" s="1"/>
  <c r="Q2340" i="7"/>
  <c r="R2340" i="7" s="1"/>
  <c r="P2340" i="7"/>
  <c r="O2340" i="7"/>
  <c r="M2340" i="7"/>
  <c r="N2340" i="7" s="1"/>
  <c r="K2340" i="7"/>
  <c r="L2340" i="7" s="1"/>
  <c r="Q2339" i="7"/>
  <c r="R2339" i="7" s="1"/>
  <c r="P2339" i="7"/>
  <c r="O2339" i="7"/>
  <c r="N2339" i="7"/>
  <c r="M2339" i="7"/>
  <c r="L2339" i="7"/>
  <c r="K2339" i="7"/>
  <c r="Q2338" i="7"/>
  <c r="R2338" i="7" s="1"/>
  <c r="P2338" i="7"/>
  <c r="O2338" i="7"/>
  <c r="M2338" i="7"/>
  <c r="N2338" i="7" s="1"/>
  <c r="K2338" i="7"/>
  <c r="L2338" i="7" s="1"/>
  <c r="Q2337" i="7"/>
  <c r="R2337" i="7" s="1"/>
  <c r="P2337" i="7"/>
  <c r="O2337" i="7"/>
  <c r="N2337" i="7"/>
  <c r="M2337" i="7"/>
  <c r="L2337" i="7"/>
  <c r="K2337" i="7"/>
  <c r="Q2336" i="7"/>
  <c r="R2336" i="7" s="1"/>
  <c r="P2336" i="7"/>
  <c r="O2336" i="7"/>
  <c r="M2336" i="7"/>
  <c r="N2336" i="7" s="1"/>
  <c r="K2336" i="7"/>
  <c r="L2336" i="7" s="1"/>
  <c r="Q2335" i="7"/>
  <c r="R2335" i="7" s="1"/>
  <c r="P2335" i="7"/>
  <c r="O2335" i="7"/>
  <c r="M2335" i="7"/>
  <c r="N2335" i="7" s="1"/>
  <c r="L2335" i="7"/>
  <c r="K2335" i="7"/>
  <c r="Q2334" i="7"/>
  <c r="R2334" i="7" s="1"/>
  <c r="P2334" i="7"/>
  <c r="O2334" i="7"/>
  <c r="M2334" i="7"/>
  <c r="N2334" i="7" s="1"/>
  <c r="K2334" i="7"/>
  <c r="L2334" i="7" s="1"/>
  <c r="Q2333" i="7"/>
  <c r="R2333" i="7" s="1"/>
  <c r="P2333" i="7"/>
  <c r="O2333" i="7"/>
  <c r="N2333" i="7"/>
  <c r="M2333" i="7"/>
  <c r="K2333" i="7"/>
  <c r="L2333" i="7" s="1"/>
  <c r="Q2332" i="7"/>
  <c r="R2332" i="7" s="1"/>
  <c r="P2332" i="7"/>
  <c r="O2332" i="7"/>
  <c r="M2332" i="7"/>
  <c r="N2332" i="7" s="1"/>
  <c r="K2332" i="7"/>
  <c r="L2332" i="7" s="1"/>
  <c r="Q2331" i="7"/>
  <c r="R2331" i="7" s="1"/>
  <c r="P2331" i="7"/>
  <c r="O2331" i="7"/>
  <c r="N2331" i="7"/>
  <c r="M2331" i="7"/>
  <c r="L2331" i="7"/>
  <c r="K2331" i="7"/>
  <c r="Q2330" i="7"/>
  <c r="R2330" i="7" s="1"/>
  <c r="P2330" i="7"/>
  <c r="O2330" i="7"/>
  <c r="M2330" i="7"/>
  <c r="N2330" i="7" s="1"/>
  <c r="K2330" i="7"/>
  <c r="L2330" i="7" s="1"/>
  <c r="Q2329" i="7"/>
  <c r="R2329" i="7" s="1"/>
  <c r="P2329" i="7"/>
  <c r="O2329" i="7"/>
  <c r="N2329" i="7"/>
  <c r="M2329" i="7"/>
  <c r="L2329" i="7"/>
  <c r="K2329" i="7"/>
  <c r="Q2328" i="7"/>
  <c r="R2328" i="7" s="1"/>
  <c r="P2328" i="7"/>
  <c r="O2328" i="7"/>
  <c r="M2328" i="7"/>
  <c r="N2328" i="7" s="1"/>
  <c r="K2328" i="7"/>
  <c r="L2328" i="7" s="1"/>
  <c r="Q2327" i="7"/>
  <c r="R2327" i="7" s="1"/>
  <c r="P2327" i="7"/>
  <c r="O2327" i="7"/>
  <c r="M2327" i="7"/>
  <c r="N2327" i="7" s="1"/>
  <c r="L2327" i="7"/>
  <c r="K2327" i="7"/>
  <c r="Q2326" i="7"/>
  <c r="R2326" i="7" s="1"/>
  <c r="P2326" i="7"/>
  <c r="O2326" i="7"/>
  <c r="M2326" i="7"/>
  <c r="N2326" i="7" s="1"/>
  <c r="K2326" i="7"/>
  <c r="L2326" i="7" s="1"/>
  <c r="Q2325" i="7"/>
  <c r="R2325" i="7" s="1"/>
  <c r="P2325" i="7"/>
  <c r="O2325" i="7"/>
  <c r="N2325" i="7"/>
  <c r="M2325" i="7"/>
  <c r="K2325" i="7"/>
  <c r="L2325" i="7" s="1"/>
  <c r="Q2324" i="7"/>
  <c r="R2324" i="7" s="1"/>
  <c r="P2324" i="7"/>
  <c r="O2324" i="7"/>
  <c r="M2324" i="7"/>
  <c r="N2324" i="7" s="1"/>
  <c r="K2324" i="7"/>
  <c r="L2324" i="7" s="1"/>
  <c r="Q2323" i="7"/>
  <c r="R2323" i="7" s="1"/>
  <c r="P2323" i="7"/>
  <c r="O2323" i="7"/>
  <c r="N2323" i="7"/>
  <c r="M2323" i="7"/>
  <c r="L2323" i="7"/>
  <c r="K2323" i="7"/>
  <c r="Q2322" i="7"/>
  <c r="R2322" i="7" s="1"/>
  <c r="P2322" i="7"/>
  <c r="O2322" i="7"/>
  <c r="M2322" i="7"/>
  <c r="N2322" i="7" s="1"/>
  <c r="K2322" i="7"/>
  <c r="L2322" i="7" s="1"/>
  <c r="Q2321" i="7"/>
  <c r="R2321" i="7" s="1"/>
  <c r="P2321" i="7"/>
  <c r="O2321" i="7"/>
  <c r="N2321" i="7"/>
  <c r="M2321" i="7"/>
  <c r="L2321" i="7"/>
  <c r="K2321" i="7"/>
  <c r="Q2320" i="7"/>
  <c r="R2320" i="7" s="1"/>
  <c r="P2320" i="7"/>
  <c r="O2320" i="7"/>
  <c r="M2320" i="7"/>
  <c r="N2320" i="7" s="1"/>
  <c r="K2320" i="7"/>
  <c r="L2320" i="7" s="1"/>
  <c r="Q2319" i="7"/>
  <c r="R2319" i="7" s="1"/>
  <c r="P2319" i="7"/>
  <c r="O2319" i="7"/>
  <c r="M2319" i="7"/>
  <c r="N2319" i="7" s="1"/>
  <c r="L2319" i="7"/>
  <c r="K2319" i="7"/>
  <c r="Q2318" i="7"/>
  <c r="R2318" i="7" s="1"/>
  <c r="P2318" i="7"/>
  <c r="O2318" i="7"/>
  <c r="M2318" i="7"/>
  <c r="N2318" i="7" s="1"/>
  <c r="L2318" i="7"/>
  <c r="K2318" i="7"/>
  <c r="Q2317" i="7"/>
  <c r="R2317" i="7" s="1"/>
  <c r="P2317" i="7"/>
  <c r="O2317" i="7"/>
  <c r="N2317" i="7"/>
  <c r="M2317" i="7"/>
  <c r="K2317" i="7"/>
  <c r="L2317" i="7" s="1"/>
  <c r="Q2316" i="7"/>
  <c r="R2316" i="7" s="1"/>
  <c r="P2316" i="7"/>
  <c r="O2316" i="7"/>
  <c r="M2316" i="7"/>
  <c r="N2316" i="7" s="1"/>
  <c r="K2316" i="7"/>
  <c r="L2316" i="7" s="1"/>
  <c r="Q2315" i="7"/>
  <c r="R2315" i="7" s="1"/>
  <c r="P2315" i="7"/>
  <c r="O2315" i="7"/>
  <c r="N2315" i="7"/>
  <c r="M2315" i="7"/>
  <c r="L2315" i="7"/>
  <c r="K2315" i="7"/>
  <c r="Q2314" i="7"/>
  <c r="R2314" i="7" s="1"/>
  <c r="P2314" i="7"/>
  <c r="O2314" i="7"/>
  <c r="M2314" i="7"/>
  <c r="N2314" i="7" s="1"/>
  <c r="K2314" i="7"/>
  <c r="L2314" i="7" s="1"/>
  <c r="Q2313" i="7"/>
  <c r="R2313" i="7" s="1"/>
  <c r="P2313" i="7"/>
  <c r="O2313" i="7"/>
  <c r="N2313" i="7"/>
  <c r="M2313" i="7"/>
  <c r="L2313" i="7"/>
  <c r="K2313" i="7"/>
  <c r="Q2312" i="7"/>
  <c r="R2312" i="7" s="1"/>
  <c r="P2312" i="7"/>
  <c r="O2312" i="7"/>
  <c r="M2312" i="7"/>
  <c r="N2312" i="7" s="1"/>
  <c r="K2312" i="7"/>
  <c r="L2312" i="7" s="1"/>
  <c r="Q2311" i="7"/>
  <c r="R2311" i="7" s="1"/>
  <c r="P2311" i="7"/>
  <c r="O2311" i="7"/>
  <c r="M2311" i="7"/>
  <c r="N2311" i="7" s="1"/>
  <c r="L2311" i="7"/>
  <c r="K2311" i="7"/>
  <c r="Q2310" i="7"/>
  <c r="R2310" i="7" s="1"/>
  <c r="P2310" i="7"/>
  <c r="O2310" i="7"/>
  <c r="M2310" i="7"/>
  <c r="N2310" i="7" s="1"/>
  <c r="L2310" i="7"/>
  <c r="K2310" i="7"/>
  <c r="Q2309" i="7"/>
  <c r="R2309" i="7" s="1"/>
  <c r="P2309" i="7"/>
  <c r="O2309" i="7"/>
  <c r="N2309" i="7"/>
  <c r="M2309" i="7"/>
  <c r="K2309" i="7"/>
  <c r="L2309" i="7" s="1"/>
  <c r="Q2308" i="7"/>
  <c r="R2308" i="7" s="1"/>
  <c r="P2308" i="7"/>
  <c r="O2308" i="7"/>
  <c r="M2308" i="7"/>
  <c r="N2308" i="7" s="1"/>
  <c r="K2308" i="7"/>
  <c r="L2308" i="7" s="1"/>
  <c r="Q2307" i="7"/>
  <c r="R2307" i="7" s="1"/>
  <c r="P2307" i="7"/>
  <c r="O2307" i="7"/>
  <c r="N2307" i="7"/>
  <c r="M2307" i="7"/>
  <c r="L2307" i="7"/>
  <c r="K2307" i="7"/>
  <c r="Q2306" i="7"/>
  <c r="R2306" i="7" s="1"/>
  <c r="P2306" i="7"/>
  <c r="O2306" i="7"/>
  <c r="M2306" i="7"/>
  <c r="N2306" i="7" s="1"/>
  <c r="K2306" i="7"/>
  <c r="L2306" i="7" s="1"/>
  <c r="Q2305" i="7"/>
  <c r="R2305" i="7" s="1"/>
  <c r="P2305" i="7"/>
  <c r="O2305" i="7"/>
  <c r="N2305" i="7"/>
  <c r="M2305" i="7"/>
  <c r="L2305" i="7"/>
  <c r="K2305" i="7"/>
  <c r="Q2304" i="7"/>
  <c r="R2304" i="7" s="1"/>
  <c r="P2304" i="7"/>
  <c r="O2304" i="7"/>
  <c r="M2304" i="7"/>
  <c r="N2304" i="7" s="1"/>
  <c r="K2304" i="7"/>
  <c r="L2304" i="7" s="1"/>
  <c r="Q2303" i="7"/>
  <c r="R2303" i="7" s="1"/>
  <c r="P2303" i="7"/>
  <c r="O2303" i="7"/>
  <c r="M2303" i="7"/>
  <c r="N2303" i="7" s="1"/>
  <c r="L2303" i="7"/>
  <c r="K2303" i="7"/>
  <c r="Q2302" i="7"/>
  <c r="R2302" i="7" s="1"/>
  <c r="P2302" i="7"/>
  <c r="O2302" i="7"/>
  <c r="M2302" i="7"/>
  <c r="N2302" i="7" s="1"/>
  <c r="L2302" i="7"/>
  <c r="K2302" i="7"/>
  <c r="Q2301" i="7"/>
  <c r="R2301" i="7" s="1"/>
  <c r="P2301" i="7"/>
  <c r="O2301" i="7"/>
  <c r="N2301" i="7"/>
  <c r="M2301" i="7"/>
  <c r="K2301" i="7"/>
  <c r="L2301" i="7" s="1"/>
  <c r="Q2300" i="7"/>
  <c r="R2300" i="7" s="1"/>
  <c r="P2300" i="7"/>
  <c r="O2300" i="7"/>
  <c r="M2300" i="7"/>
  <c r="N2300" i="7" s="1"/>
  <c r="K2300" i="7"/>
  <c r="L2300" i="7" s="1"/>
  <c r="Q2299" i="7"/>
  <c r="R2299" i="7" s="1"/>
  <c r="P2299" i="7"/>
  <c r="O2299" i="7"/>
  <c r="N2299" i="7"/>
  <c r="M2299" i="7"/>
  <c r="L2299" i="7"/>
  <c r="K2299" i="7"/>
  <c r="Q2298" i="7"/>
  <c r="R2298" i="7" s="1"/>
  <c r="P2298" i="7"/>
  <c r="O2298" i="7"/>
  <c r="M2298" i="7"/>
  <c r="N2298" i="7" s="1"/>
  <c r="K2298" i="7"/>
  <c r="L2298" i="7" s="1"/>
  <c r="Q2297" i="7"/>
  <c r="R2297" i="7" s="1"/>
  <c r="P2297" i="7"/>
  <c r="O2297" i="7"/>
  <c r="N2297" i="7"/>
  <c r="M2297" i="7"/>
  <c r="L2297" i="7"/>
  <c r="K2297" i="7"/>
  <c r="Q2296" i="7"/>
  <c r="R2296" i="7" s="1"/>
  <c r="P2296" i="7"/>
  <c r="O2296" i="7"/>
  <c r="M2296" i="7"/>
  <c r="N2296" i="7" s="1"/>
  <c r="K2296" i="7"/>
  <c r="L2296" i="7" s="1"/>
  <c r="Q2295" i="7"/>
  <c r="R2295" i="7" s="1"/>
  <c r="P2295" i="7"/>
  <c r="O2295" i="7"/>
  <c r="M2295" i="7"/>
  <c r="N2295" i="7" s="1"/>
  <c r="L2295" i="7"/>
  <c r="K2295" i="7"/>
  <c r="Q2294" i="7"/>
  <c r="R2294" i="7" s="1"/>
  <c r="P2294" i="7"/>
  <c r="O2294" i="7"/>
  <c r="M2294" i="7"/>
  <c r="N2294" i="7" s="1"/>
  <c r="L2294" i="7"/>
  <c r="K2294" i="7"/>
  <c r="Q2293" i="7"/>
  <c r="R2293" i="7" s="1"/>
  <c r="P2293" i="7"/>
  <c r="O2293" i="7"/>
  <c r="N2293" i="7"/>
  <c r="M2293" i="7"/>
  <c r="K2293" i="7"/>
  <c r="L2293" i="7" s="1"/>
  <c r="Q2292" i="7"/>
  <c r="R2292" i="7" s="1"/>
  <c r="P2292" i="7"/>
  <c r="O2292" i="7"/>
  <c r="M2292" i="7"/>
  <c r="N2292" i="7" s="1"/>
  <c r="K2292" i="7"/>
  <c r="L2292" i="7" s="1"/>
  <c r="Q2291" i="7"/>
  <c r="R2291" i="7" s="1"/>
  <c r="P2291" i="7"/>
  <c r="O2291" i="7"/>
  <c r="N2291" i="7"/>
  <c r="M2291" i="7"/>
  <c r="L2291" i="7"/>
  <c r="K2291" i="7"/>
  <c r="Q2290" i="7"/>
  <c r="R2290" i="7" s="1"/>
  <c r="P2290" i="7"/>
  <c r="O2290" i="7"/>
  <c r="M2290" i="7"/>
  <c r="N2290" i="7" s="1"/>
  <c r="K2290" i="7"/>
  <c r="L2290" i="7" s="1"/>
  <c r="Q2289" i="7"/>
  <c r="R2289" i="7" s="1"/>
  <c r="P2289" i="7"/>
  <c r="O2289" i="7"/>
  <c r="N2289" i="7"/>
  <c r="M2289" i="7"/>
  <c r="L2289" i="7"/>
  <c r="K2289" i="7"/>
  <c r="Q2288" i="7"/>
  <c r="R2288" i="7" s="1"/>
  <c r="P2288" i="7"/>
  <c r="O2288" i="7"/>
  <c r="M2288" i="7"/>
  <c r="N2288" i="7" s="1"/>
  <c r="K2288" i="7"/>
  <c r="L2288" i="7" s="1"/>
  <c r="Q2287" i="7"/>
  <c r="R2287" i="7" s="1"/>
  <c r="P2287" i="7"/>
  <c r="O2287" i="7"/>
  <c r="M2287" i="7"/>
  <c r="N2287" i="7" s="1"/>
  <c r="L2287" i="7"/>
  <c r="K2287" i="7"/>
  <c r="Q2286" i="7"/>
  <c r="R2286" i="7" s="1"/>
  <c r="P2286" i="7"/>
  <c r="O2286" i="7"/>
  <c r="M2286" i="7"/>
  <c r="N2286" i="7" s="1"/>
  <c r="L2286" i="7"/>
  <c r="K2286" i="7"/>
  <c r="Q2285" i="7"/>
  <c r="R2285" i="7" s="1"/>
  <c r="P2285" i="7"/>
  <c r="O2285" i="7"/>
  <c r="N2285" i="7"/>
  <c r="M2285" i="7"/>
  <c r="K2285" i="7"/>
  <c r="L2285" i="7" s="1"/>
  <c r="Q2284" i="7"/>
  <c r="R2284" i="7" s="1"/>
  <c r="P2284" i="7"/>
  <c r="O2284" i="7"/>
  <c r="M2284" i="7"/>
  <c r="N2284" i="7" s="1"/>
  <c r="K2284" i="7"/>
  <c r="L2284" i="7" s="1"/>
  <c r="Q2283" i="7"/>
  <c r="R2283" i="7" s="1"/>
  <c r="P2283" i="7"/>
  <c r="O2283" i="7"/>
  <c r="N2283" i="7"/>
  <c r="M2283" i="7"/>
  <c r="L2283" i="7"/>
  <c r="K2283" i="7"/>
  <c r="Q2282" i="7"/>
  <c r="R2282" i="7" s="1"/>
  <c r="P2282" i="7"/>
  <c r="O2282" i="7"/>
  <c r="M2282" i="7"/>
  <c r="N2282" i="7" s="1"/>
  <c r="K2282" i="7"/>
  <c r="L2282" i="7" s="1"/>
  <c r="Q2281" i="7"/>
  <c r="R2281" i="7" s="1"/>
  <c r="P2281" i="7"/>
  <c r="O2281" i="7"/>
  <c r="N2281" i="7"/>
  <c r="M2281" i="7"/>
  <c r="L2281" i="7"/>
  <c r="K2281" i="7"/>
  <c r="Q2280" i="7"/>
  <c r="R2280" i="7" s="1"/>
  <c r="P2280" i="7"/>
  <c r="O2280" i="7"/>
  <c r="M2280" i="7"/>
  <c r="N2280" i="7" s="1"/>
  <c r="K2280" i="7"/>
  <c r="L2280" i="7" s="1"/>
  <c r="Q2279" i="7"/>
  <c r="R2279" i="7" s="1"/>
  <c r="P2279" i="7"/>
  <c r="O2279" i="7"/>
  <c r="M2279" i="7"/>
  <c r="N2279" i="7" s="1"/>
  <c r="L2279" i="7"/>
  <c r="K2279" i="7"/>
  <c r="Q2278" i="7"/>
  <c r="R2278" i="7" s="1"/>
  <c r="P2278" i="7"/>
  <c r="O2278" i="7"/>
  <c r="M2278" i="7"/>
  <c r="N2278" i="7" s="1"/>
  <c r="K2278" i="7"/>
  <c r="L2278" i="7" s="1"/>
  <c r="Q2277" i="7"/>
  <c r="R2277" i="7" s="1"/>
  <c r="P2277" i="7"/>
  <c r="O2277" i="7"/>
  <c r="N2277" i="7"/>
  <c r="M2277" i="7"/>
  <c r="L2277" i="7"/>
  <c r="K2277" i="7"/>
  <c r="Q2276" i="7"/>
  <c r="R2276" i="7" s="1"/>
  <c r="P2276" i="7"/>
  <c r="O2276" i="7"/>
  <c r="M2276" i="7"/>
  <c r="N2276" i="7" s="1"/>
  <c r="K2276" i="7"/>
  <c r="L2276" i="7" s="1"/>
  <c r="Q2275" i="7"/>
  <c r="R2275" i="7" s="1"/>
  <c r="P2275" i="7"/>
  <c r="O2275" i="7"/>
  <c r="N2275" i="7"/>
  <c r="M2275" i="7"/>
  <c r="L2275" i="7"/>
  <c r="K2275" i="7"/>
  <c r="Q2274" i="7"/>
  <c r="R2274" i="7" s="1"/>
  <c r="P2274" i="7"/>
  <c r="O2274" i="7"/>
  <c r="M2274" i="7"/>
  <c r="N2274" i="7" s="1"/>
  <c r="K2274" i="7"/>
  <c r="L2274" i="7" s="1"/>
  <c r="Q2273" i="7"/>
  <c r="R2273" i="7" s="1"/>
  <c r="P2273" i="7"/>
  <c r="O2273" i="7"/>
  <c r="N2273" i="7"/>
  <c r="M2273" i="7"/>
  <c r="L2273" i="7"/>
  <c r="K2273" i="7"/>
  <c r="Q2272" i="7"/>
  <c r="R2272" i="7" s="1"/>
  <c r="P2272" i="7"/>
  <c r="O2272" i="7"/>
  <c r="N2272" i="7"/>
  <c r="M2272" i="7"/>
  <c r="K2272" i="7"/>
  <c r="L2272" i="7" s="1"/>
  <c r="Q2271" i="7"/>
  <c r="R2271" i="7" s="1"/>
  <c r="P2271" i="7"/>
  <c r="O2271" i="7"/>
  <c r="M2271" i="7"/>
  <c r="N2271" i="7" s="1"/>
  <c r="L2271" i="7"/>
  <c r="K2271" i="7"/>
  <c r="Q2270" i="7"/>
  <c r="R2270" i="7" s="1"/>
  <c r="P2270" i="7"/>
  <c r="O2270" i="7"/>
  <c r="M2270" i="7"/>
  <c r="N2270" i="7" s="1"/>
  <c r="K2270" i="7"/>
  <c r="L2270" i="7" s="1"/>
  <c r="Q2269" i="7"/>
  <c r="R2269" i="7" s="1"/>
  <c r="P2269" i="7"/>
  <c r="O2269" i="7"/>
  <c r="N2269" i="7"/>
  <c r="M2269" i="7"/>
  <c r="L2269" i="7"/>
  <c r="K2269" i="7"/>
  <c r="Q2268" i="7"/>
  <c r="R2268" i="7" s="1"/>
  <c r="P2268" i="7"/>
  <c r="O2268" i="7"/>
  <c r="M2268" i="7"/>
  <c r="N2268" i="7" s="1"/>
  <c r="K2268" i="7"/>
  <c r="L2268" i="7" s="1"/>
  <c r="Q2267" i="7"/>
  <c r="R2267" i="7" s="1"/>
  <c r="P2267" i="7"/>
  <c r="O2267" i="7"/>
  <c r="N2267" i="7"/>
  <c r="M2267" i="7"/>
  <c r="L2267" i="7"/>
  <c r="K2267" i="7"/>
  <c r="Q2266" i="7"/>
  <c r="R2266" i="7" s="1"/>
  <c r="P2266" i="7"/>
  <c r="O2266" i="7"/>
  <c r="M2266" i="7"/>
  <c r="N2266" i="7" s="1"/>
  <c r="K2266" i="7"/>
  <c r="L2266" i="7" s="1"/>
  <c r="Q2265" i="7"/>
  <c r="R2265" i="7" s="1"/>
  <c r="P2265" i="7"/>
  <c r="O2265" i="7"/>
  <c r="N2265" i="7"/>
  <c r="M2265" i="7"/>
  <c r="L2265" i="7"/>
  <c r="K2265" i="7"/>
  <c r="Q2264" i="7"/>
  <c r="R2264" i="7" s="1"/>
  <c r="P2264" i="7"/>
  <c r="O2264" i="7"/>
  <c r="N2264" i="7"/>
  <c r="M2264" i="7"/>
  <c r="K2264" i="7"/>
  <c r="L2264" i="7" s="1"/>
  <c r="Q2263" i="7"/>
  <c r="R2263" i="7" s="1"/>
  <c r="P2263" i="7"/>
  <c r="O2263" i="7"/>
  <c r="N2263" i="7"/>
  <c r="M2263" i="7"/>
  <c r="L2263" i="7"/>
  <c r="K2263" i="7"/>
  <c r="Q2262" i="7"/>
  <c r="R2262" i="7" s="1"/>
  <c r="P2262" i="7"/>
  <c r="O2262" i="7"/>
  <c r="M2262" i="7"/>
  <c r="N2262" i="7" s="1"/>
  <c r="L2262" i="7"/>
  <c r="K2262" i="7"/>
  <c r="Q2261" i="7"/>
  <c r="R2261" i="7" s="1"/>
  <c r="P2261" i="7"/>
  <c r="O2261" i="7"/>
  <c r="N2261" i="7"/>
  <c r="M2261" i="7"/>
  <c r="K2261" i="7"/>
  <c r="L2261" i="7" s="1"/>
  <c r="Q2260" i="7"/>
  <c r="R2260" i="7" s="1"/>
  <c r="P2260" i="7"/>
  <c r="O2260" i="7"/>
  <c r="M2260" i="7"/>
  <c r="N2260" i="7" s="1"/>
  <c r="K2260" i="7"/>
  <c r="L2260" i="7" s="1"/>
  <c r="Q2259" i="7"/>
  <c r="R2259" i="7" s="1"/>
  <c r="P2259" i="7"/>
  <c r="O2259" i="7"/>
  <c r="N2259" i="7"/>
  <c r="M2259" i="7"/>
  <c r="L2259" i="7"/>
  <c r="K2259" i="7"/>
  <c r="Q2258" i="7"/>
  <c r="R2258" i="7" s="1"/>
  <c r="P2258" i="7"/>
  <c r="O2258" i="7"/>
  <c r="M2258" i="7"/>
  <c r="N2258" i="7" s="1"/>
  <c r="K2258" i="7"/>
  <c r="L2258" i="7" s="1"/>
  <c r="Q2257" i="7"/>
  <c r="R2257" i="7" s="1"/>
  <c r="P2257" i="7"/>
  <c r="O2257" i="7"/>
  <c r="N2257" i="7"/>
  <c r="M2257" i="7"/>
  <c r="L2257" i="7"/>
  <c r="K2257" i="7"/>
  <c r="Q2256" i="7"/>
  <c r="R2256" i="7" s="1"/>
  <c r="P2256" i="7"/>
  <c r="O2256" i="7"/>
  <c r="M2256" i="7"/>
  <c r="N2256" i="7" s="1"/>
  <c r="K2256" i="7"/>
  <c r="L2256" i="7" s="1"/>
  <c r="Q2255" i="7"/>
  <c r="R2255" i="7" s="1"/>
  <c r="P2255" i="7"/>
  <c r="O2255" i="7"/>
  <c r="N2255" i="7"/>
  <c r="M2255" i="7"/>
  <c r="L2255" i="7"/>
  <c r="K2255" i="7"/>
  <c r="Q2254" i="7"/>
  <c r="R2254" i="7" s="1"/>
  <c r="P2254" i="7"/>
  <c r="O2254" i="7"/>
  <c r="M2254" i="7"/>
  <c r="N2254" i="7" s="1"/>
  <c r="L2254" i="7"/>
  <c r="K2254" i="7"/>
  <c r="Q2253" i="7"/>
  <c r="R2253" i="7" s="1"/>
  <c r="P2253" i="7"/>
  <c r="O2253" i="7"/>
  <c r="N2253" i="7"/>
  <c r="M2253" i="7"/>
  <c r="K2253" i="7"/>
  <c r="L2253" i="7" s="1"/>
  <c r="K2252" i="7"/>
  <c r="L2252" i="7" s="1"/>
  <c r="S2251" i="7"/>
  <c r="T2251" i="7" s="1"/>
  <c r="R2251" i="7"/>
  <c r="P2251" i="7"/>
  <c r="O2251" i="7"/>
  <c r="N2251" i="7"/>
  <c r="M2251" i="7"/>
  <c r="L2251" i="7"/>
  <c r="K2251" i="7"/>
  <c r="S2250" i="7"/>
  <c r="T2250" i="7" s="1"/>
  <c r="R2250" i="7"/>
  <c r="P2250" i="7"/>
  <c r="O2250" i="7"/>
  <c r="M2250" i="7"/>
  <c r="N2250" i="7" s="1"/>
  <c r="L2250" i="7"/>
  <c r="K2250" i="7"/>
  <c r="S2249" i="7"/>
  <c r="T2249" i="7" s="1"/>
  <c r="R2249" i="7"/>
  <c r="P2249" i="7"/>
  <c r="O2249" i="7"/>
  <c r="N2249" i="7"/>
  <c r="M2249" i="7"/>
  <c r="K2249" i="7"/>
  <c r="L2249" i="7" s="1"/>
  <c r="S2248" i="7"/>
  <c r="T2248" i="7" s="1"/>
  <c r="R2248" i="7"/>
  <c r="O2248" i="7"/>
  <c r="P2248" i="7" s="1"/>
  <c r="N2248" i="7"/>
  <c r="M2248" i="7"/>
  <c r="L2248" i="7"/>
  <c r="K2248" i="7"/>
  <c r="S2247" i="7"/>
  <c r="T2247" i="7" s="1"/>
  <c r="R2247" i="7"/>
  <c r="P2247" i="7"/>
  <c r="O2247" i="7"/>
  <c r="M2247" i="7"/>
  <c r="N2247" i="7" s="1"/>
  <c r="K2247" i="7"/>
  <c r="L2247" i="7" s="1"/>
  <c r="S2246" i="7"/>
  <c r="T2246" i="7" s="1"/>
  <c r="R2246" i="7"/>
  <c r="P2246" i="7"/>
  <c r="O2246" i="7"/>
  <c r="M2246" i="7"/>
  <c r="N2246" i="7" s="1"/>
  <c r="L2246" i="7"/>
  <c r="K2246" i="7"/>
  <c r="S2245" i="7"/>
  <c r="T2245" i="7" s="1"/>
  <c r="R2245" i="7"/>
  <c r="O2245" i="7"/>
  <c r="P2245" i="7" s="1"/>
  <c r="M2245" i="7"/>
  <c r="N2245" i="7" s="1"/>
  <c r="L2245" i="7"/>
  <c r="K2245" i="7"/>
  <c r="S2244" i="7"/>
  <c r="T2244" i="7" s="1"/>
  <c r="R2244" i="7"/>
  <c r="P2244" i="7"/>
  <c r="O2244" i="7"/>
  <c r="M2244" i="7"/>
  <c r="N2244" i="7" s="1"/>
  <c r="K2244" i="7"/>
  <c r="L2244" i="7" s="1"/>
  <c r="S2243" i="7"/>
  <c r="T2243" i="7" s="1"/>
  <c r="R2243" i="7"/>
  <c r="P2243" i="7"/>
  <c r="O2243" i="7"/>
  <c r="N2243" i="7"/>
  <c r="M2243" i="7"/>
  <c r="L2243" i="7"/>
  <c r="K2243" i="7"/>
  <c r="S2242" i="7"/>
  <c r="T2242" i="7" s="1"/>
  <c r="R2242" i="7"/>
  <c r="P2242" i="7"/>
  <c r="O2242" i="7"/>
  <c r="M2242" i="7"/>
  <c r="N2242" i="7" s="1"/>
  <c r="L2242" i="7"/>
  <c r="K2242" i="7"/>
  <c r="S2241" i="7"/>
  <c r="T2241" i="7" s="1"/>
  <c r="R2241" i="7"/>
  <c r="P2241" i="7"/>
  <c r="O2241" i="7"/>
  <c r="N2241" i="7"/>
  <c r="M2241" i="7"/>
  <c r="K2241" i="7"/>
  <c r="L2241" i="7" s="1"/>
  <c r="S2240" i="7"/>
  <c r="T2240" i="7" s="1"/>
  <c r="R2240" i="7"/>
  <c r="O2240" i="7"/>
  <c r="P2240" i="7" s="1"/>
  <c r="N2240" i="7"/>
  <c r="M2240" i="7"/>
  <c r="L2240" i="7"/>
  <c r="K2240" i="7"/>
  <c r="S2239" i="7"/>
  <c r="T2239" i="7" s="1"/>
  <c r="R2239" i="7"/>
  <c r="P2239" i="7"/>
  <c r="O2239" i="7"/>
  <c r="M2239" i="7"/>
  <c r="N2239" i="7" s="1"/>
  <c r="L2239" i="7"/>
  <c r="K2239" i="7"/>
  <c r="T2238" i="7"/>
  <c r="S2238" i="7"/>
  <c r="R2238" i="7"/>
  <c r="P2238" i="7"/>
  <c r="O2238" i="7"/>
  <c r="M2238" i="7"/>
  <c r="N2238" i="7" s="1"/>
  <c r="L2238" i="7"/>
  <c r="K2238" i="7"/>
  <c r="S2237" i="7"/>
  <c r="T2237" i="7" s="1"/>
  <c r="R2237" i="7"/>
  <c r="O2237" i="7"/>
  <c r="P2237" i="7" s="1"/>
  <c r="M2237" i="7"/>
  <c r="N2237" i="7" s="1"/>
  <c r="L2237" i="7"/>
  <c r="K2237" i="7"/>
  <c r="S2236" i="7"/>
  <c r="T2236" i="7" s="1"/>
  <c r="R2236" i="7"/>
  <c r="P2236" i="7"/>
  <c r="O2236" i="7"/>
  <c r="M2236" i="7"/>
  <c r="N2236" i="7" s="1"/>
  <c r="K2236" i="7"/>
  <c r="L2236" i="7" s="1"/>
  <c r="T2235" i="7"/>
  <c r="S2235" i="7"/>
  <c r="R2235" i="7"/>
  <c r="P2235" i="7"/>
  <c r="O2235" i="7"/>
  <c r="N2235" i="7"/>
  <c r="M2235" i="7"/>
  <c r="L2235" i="7"/>
  <c r="K2235" i="7"/>
  <c r="S2234" i="7"/>
  <c r="T2234" i="7" s="1"/>
  <c r="R2234" i="7"/>
  <c r="P2234" i="7"/>
  <c r="O2234" i="7"/>
  <c r="M2234" i="7"/>
  <c r="N2234" i="7" s="1"/>
  <c r="L2234" i="7"/>
  <c r="K2234" i="7"/>
  <c r="S2233" i="7"/>
  <c r="T2233" i="7" s="1"/>
  <c r="R2233" i="7"/>
  <c r="P2233" i="7"/>
  <c r="O2233" i="7"/>
  <c r="M2233" i="7"/>
  <c r="N2233" i="7" s="1"/>
  <c r="K2233" i="7"/>
  <c r="L2233" i="7" s="1"/>
  <c r="S2232" i="7"/>
  <c r="T2232" i="7" s="1"/>
  <c r="R2232" i="7"/>
  <c r="O2232" i="7"/>
  <c r="P2232" i="7" s="1"/>
  <c r="N2232" i="7"/>
  <c r="M2232" i="7"/>
  <c r="K2232" i="7"/>
  <c r="L2232" i="7" s="1"/>
  <c r="S2231" i="7"/>
  <c r="T2231" i="7" s="1"/>
  <c r="R2231" i="7"/>
  <c r="P2231" i="7"/>
  <c r="O2231" i="7"/>
  <c r="M2231" i="7"/>
  <c r="N2231" i="7" s="1"/>
  <c r="L2231" i="7"/>
  <c r="K2231" i="7"/>
  <c r="S2230" i="7"/>
  <c r="T2230" i="7" s="1"/>
  <c r="R2230" i="7"/>
  <c r="P2230" i="7"/>
  <c r="O2230" i="7"/>
  <c r="M2230" i="7"/>
  <c r="N2230" i="7" s="1"/>
  <c r="L2230" i="7"/>
  <c r="K2230" i="7"/>
  <c r="S2229" i="7"/>
  <c r="T2229" i="7" s="1"/>
  <c r="R2229" i="7"/>
  <c r="O2229" i="7"/>
  <c r="P2229" i="7" s="1"/>
  <c r="M2229" i="7"/>
  <c r="N2229" i="7" s="1"/>
  <c r="L2229" i="7"/>
  <c r="K2229" i="7"/>
  <c r="Q2228" i="7"/>
  <c r="R2228" i="7" s="1"/>
  <c r="O2228" i="7"/>
  <c r="P2228" i="7" s="1"/>
  <c r="N2228" i="7"/>
  <c r="M2228" i="7"/>
  <c r="L2228" i="7"/>
  <c r="K2228" i="7"/>
  <c r="Q2227" i="7"/>
  <c r="R2227" i="7" s="1"/>
  <c r="O2227" i="7"/>
  <c r="P2227" i="7" s="1"/>
  <c r="M2227" i="7"/>
  <c r="N2227" i="7" s="1"/>
  <c r="L2227" i="7"/>
  <c r="K2227" i="7"/>
  <c r="Q2226" i="7"/>
  <c r="R2226" i="7" s="1"/>
  <c r="O2226" i="7"/>
  <c r="P2226" i="7" s="1"/>
  <c r="N2226" i="7"/>
  <c r="M2226" i="7"/>
  <c r="L2226" i="7"/>
  <c r="K2226" i="7"/>
  <c r="Q2225" i="7"/>
  <c r="R2225" i="7" s="1"/>
  <c r="O2225" i="7"/>
  <c r="P2225" i="7" s="1"/>
  <c r="M2225" i="7"/>
  <c r="N2225" i="7" s="1"/>
  <c r="L2225" i="7"/>
  <c r="K2225" i="7"/>
  <c r="Q2224" i="7"/>
  <c r="R2224" i="7" s="1"/>
  <c r="O2224" i="7"/>
  <c r="P2224" i="7" s="1"/>
  <c r="N2224" i="7"/>
  <c r="M2224" i="7"/>
  <c r="L2224" i="7"/>
  <c r="K2224" i="7"/>
  <c r="Q2223" i="7"/>
  <c r="R2223" i="7" s="1"/>
  <c r="O2223" i="7"/>
  <c r="P2223" i="7" s="1"/>
  <c r="N2223" i="7"/>
  <c r="M2223" i="7"/>
  <c r="L2223" i="7"/>
  <c r="K2223" i="7"/>
  <c r="Q2222" i="7"/>
  <c r="R2222" i="7" s="1"/>
  <c r="O2222" i="7"/>
  <c r="P2222" i="7" s="1"/>
  <c r="M2222" i="7"/>
  <c r="N2222" i="7" s="1"/>
  <c r="L2222" i="7"/>
  <c r="K2222" i="7"/>
  <c r="Q2221" i="7"/>
  <c r="R2221" i="7" s="1"/>
  <c r="O2221" i="7"/>
  <c r="P2221" i="7" s="1"/>
  <c r="M2221" i="7"/>
  <c r="N2221" i="7" s="1"/>
  <c r="L2221" i="7"/>
  <c r="K2221" i="7"/>
  <c r="Q2220" i="7"/>
  <c r="R2220" i="7" s="1"/>
  <c r="O2220" i="7"/>
  <c r="P2220" i="7" s="1"/>
  <c r="N2220" i="7"/>
  <c r="M2220" i="7"/>
  <c r="L2220" i="7"/>
  <c r="K2220" i="7"/>
  <c r="Q2219" i="7"/>
  <c r="R2219" i="7" s="1"/>
  <c r="O2219" i="7"/>
  <c r="P2219" i="7" s="1"/>
  <c r="M2219" i="7"/>
  <c r="N2219" i="7" s="1"/>
  <c r="L2219" i="7"/>
  <c r="K2219" i="7"/>
  <c r="Q2218" i="7"/>
  <c r="R2218" i="7" s="1"/>
  <c r="O2218" i="7"/>
  <c r="P2218" i="7" s="1"/>
  <c r="N2218" i="7"/>
  <c r="M2218" i="7"/>
  <c r="L2218" i="7"/>
  <c r="K2218" i="7"/>
  <c r="R2217" i="7"/>
  <c r="Q2217" i="7"/>
  <c r="O2217" i="7"/>
  <c r="P2217" i="7" s="1"/>
  <c r="M2217" i="7"/>
  <c r="N2217" i="7" s="1"/>
  <c r="L2217" i="7"/>
  <c r="K2217" i="7"/>
  <c r="Q2216" i="7"/>
  <c r="R2216" i="7" s="1"/>
  <c r="O2216" i="7"/>
  <c r="P2216" i="7" s="1"/>
  <c r="N2216" i="7"/>
  <c r="M2216" i="7"/>
  <c r="L2216" i="7"/>
  <c r="K2216" i="7"/>
  <c r="Q2215" i="7"/>
  <c r="R2215" i="7" s="1"/>
  <c r="O2215" i="7"/>
  <c r="P2215" i="7" s="1"/>
  <c r="N2215" i="7"/>
  <c r="M2215" i="7"/>
  <c r="L2215" i="7"/>
  <c r="K2215" i="7"/>
  <c r="Q2214" i="7"/>
  <c r="R2214" i="7" s="1"/>
  <c r="O2214" i="7"/>
  <c r="P2214" i="7" s="1"/>
  <c r="N2214" i="7"/>
  <c r="M2214" i="7"/>
  <c r="L2214" i="7"/>
  <c r="K2214" i="7"/>
  <c r="R2213" i="7"/>
  <c r="Q2213" i="7"/>
  <c r="O2213" i="7"/>
  <c r="P2213" i="7" s="1"/>
  <c r="M2213" i="7"/>
  <c r="N2213" i="7" s="1"/>
  <c r="L2213" i="7"/>
  <c r="K2213" i="7"/>
  <c r="Q2212" i="7"/>
  <c r="R2212" i="7" s="1"/>
  <c r="O2212" i="7"/>
  <c r="P2212" i="7" s="1"/>
  <c r="N2212" i="7"/>
  <c r="M2212" i="7"/>
  <c r="L2212" i="7"/>
  <c r="K2212" i="7"/>
  <c r="R2211" i="7"/>
  <c r="Q2211" i="7"/>
  <c r="O2211" i="7"/>
  <c r="P2211" i="7" s="1"/>
  <c r="M2211" i="7"/>
  <c r="N2211" i="7" s="1"/>
  <c r="L2211" i="7"/>
  <c r="K2211" i="7"/>
  <c r="Q2210" i="7"/>
  <c r="R2210" i="7" s="1"/>
  <c r="O2210" i="7"/>
  <c r="P2210" i="7" s="1"/>
  <c r="N2210" i="7"/>
  <c r="M2210" i="7"/>
  <c r="L2210" i="7"/>
  <c r="K2210" i="7"/>
  <c r="R2209" i="7"/>
  <c r="Q2209" i="7"/>
  <c r="O2209" i="7"/>
  <c r="P2209" i="7" s="1"/>
  <c r="M2209" i="7"/>
  <c r="N2209" i="7" s="1"/>
  <c r="L2209" i="7"/>
  <c r="K2209" i="7"/>
  <c r="Q2208" i="7"/>
  <c r="R2208" i="7" s="1"/>
  <c r="O2208" i="7"/>
  <c r="P2208" i="7" s="1"/>
  <c r="N2208" i="7"/>
  <c r="M2208" i="7"/>
  <c r="L2208" i="7"/>
  <c r="K2208" i="7"/>
  <c r="R2207" i="7"/>
  <c r="Q2207" i="7"/>
  <c r="O2207" i="7"/>
  <c r="P2207" i="7" s="1"/>
  <c r="M2207" i="7"/>
  <c r="N2207" i="7" s="1"/>
  <c r="L2207" i="7"/>
  <c r="K2207" i="7"/>
  <c r="Q2206" i="7"/>
  <c r="R2206" i="7" s="1"/>
  <c r="O2206" i="7"/>
  <c r="P2206" i="7" s="1"/>
  <c r="N2206" i="7"/>
  <c r="M2206" i="7"/>
  <c r="L2206" i="7"/>
  <c r="K2206" i="7"/>
  <c r="R2205" i="7"/>
  <c r="Q2205" i="7"/>
  <c r="O2205" i="7"/>
  <c r="P2205" i="7" s="1"/>
  <c r="M2205" i="7"/>
  <c r="N2205" i="7" s="1"/>
  <c r="L2205" i="7"/>
  <c r="K2205" i="7"/>
  <c r="Q2204" i="7"/>
  <c r="R2204" i="7" s="1"/>
  <c r="O2204" i="7"/>
  <c r="P2204" i="7" s="1"/>
  <c r="N2204" i="7"/>
  <c r="M2204" i="7"/>
  <c r="L2204" i="7"/>
  <c r="K2204" i="7"/>
  <c r="R2203" i="7"/>
  <c r="Q2203" i="7"/>
  <c r="O2203" i="7"/>
  <c r="P2203" i="7" s="1"/>
  <c r="M2203" i="7"/>
  <c r="N2203" i="7" s="1"/>
  <c r="L2203" i="7"/>
  <c r="K2203" i="7"/>
  <c r="R2202" i="7"/>
  <c r="Q2202" i="7"/>
  <c r="O2202" i="7"/>
  <c r="P2202" i="7" s="1"/>
  <c r="N2202" i="7"/>
  <c r="M2202" i="7"/>
  <c r="L2202" i="7"/>
  <c r="K2202" i="7"/>
  <c r="Q2201" i="7"/>
  <c r="R2201" i="7" s="1"/>
  <c r="O2201" i="7"/>
  <c r="P2201" i="7" s="1"/>
  <c r="M2201" i="7"/>
  <c r="N2201" i="7" s="1"/>
  <c r="L2201" i="7"/>
  <c r="K2201" i="7"/>
  <c r="Q2200" i="7"/>
  <c r="R2200" i="7" s="1"/>
  <c r="O2200" i="7"/>
  <c r="P2200" i="7" s="1"/>
  <c r="N2200" i="7"/>
  <c r="M2200" i="7"/>
  <c r="L2200" i="7"/>
  <c r="K2200" i="7"/>
  <c r="R2199" i="7"/>
  <c r="Q2199" i="7"/>
  <c r="O2199" i="7"/>
  <c r="P2199" i="7" s="1"/>
  <c r="M2199" i="7"/>
  <c r="N2199" i="7" s="1"/>
  <c r="L2199" i="7"/>
  <c r="K2199" i="7"/>
  <c r="Q2198" i="7"/>
  <c r="R2198" i="7" s="1"/>
  <c r="O2198" i="7"/>
  <c r="P2198" i="7" s="1"/>
  <c r="M2198" i="7"/>
  <c r="N2198" i="7" s="1"/>
  <c r="L2198" i="7"/>
  <c r="K2198" i="7"/>
  <c r="Q2197" i="7"/>
  <c r="R2197" i="7" s="1"/>
  <c r="O2197" i="7"/>
  <c r="P2197" i="7" s="1"/>
  <c r="M2197" i="7"/>
  <c r="N2197" i="7" s="1"/>
  <c r="L2197" i="7"/>
  <c r="K2197" i="7"/>
  <c r="Q2196" i="7"/>
  <c r="R2196" i="7" s="1"/>
  <c r="O2196" i="7"/>
  <c r="P2196" i="7" s="1"/>
  <c r="N2196" i="7"/>
  <c r="M2196" i="7"/>
  <c r="L2196" i="7"/>
  <c r="K2196" i="7"/>
  <c r="Q2195" i="7"/>
  <c r="R2195" i="7" s="1"/>
  <c r="O2195" i="7"/>
  <c r="P2195" i="7" s="1"/>
  <c r="M2195" i="7"/>
  <c r="N2195" i="7" s="1"/>
  <c r="L2195" i="7"/>
  <c r="K2195" i="7"/>
  <c r="Q2194" i="7"/>
  <c r="R2194" i="7" s="1"/>
  <c r="O2194" i="7"/>
  <c r="P2194" i="7" s="1"/>
  <c r="M2194" i="7"/>
  <c r="N2194" i="7" s="1"/>
  <c r="L2194" i="7"/>
  <c r="K2194" i="7"/>
  <c r="Q2193" i="7"/>
  <c r="R2193" i="7" s="1"/>
  <c r="O2193" i="7"/>
  <c r="P2193" i="7" s="1"/>
  <c r="M2193" i="7"/>
  <c r="N2193" i="7" s="1"/>
  <c r="L2193" i="7"/>
  <c r="K2193" i="7"/>
  <c r="Q2192" i="7"/>
  <c r="R2192" i="7" s="1"/>
  <c r="O2192" i="7"/>
  <c r="P2192" i="7" s="1"/>
  <c r="N2192" i="7"/>
  <c r="M2192" i="7"/>
  <c r="L2192" i="7"/>
  <c r="K2192" i="7"/>
  <c r="Q2191" i="7"/>
  <c r="R2191" i="7" s="1"/>
  <c r="O2191" i="7"/>
  <c r="P2191" i="7" s="1"/>
  <c r="M2191" i="7"/>
  <c r="N2191" i="7" s="1"/>
  <c r="L2191" i="7"/>
  <c r="K2191" i="7"/>
  <c r="Q2190" i="7"/>
  <c r="R2190" i="7" s="1"/>
  <c r="O2190" i="7"/>
  <c r="P2190" i="7" s="1"/>
  <c r="N2190" i="7"/>
  <c r="M2190" i="7"/>
  <c r="L2190" i="7"/>
  <c r="K2190" i="7"/>
  <c r="Q2189" i="7"/>
  <c r="R2189" i="7" s="1"/>
  <c r="O2189" i="7"/>
  <c r="P2189" i="7" s="1"/>
  <c r="M2189" i="7"/>
  <c r="N2189" i="7" s="1"/>
  <c r="L2189" i="7"/>
  <c r="K2189" i="7"/>
  <c r="Q2188" i="7"/>
  <c r="R2188" i="7" s="1"/>
  <c r="O2188" i="7"/>
  <c r="P2188" i="7" s="1"/>
  <c r="N2188" i="7"/>
  <c r="M2188" i="7"/>
  <c r="L2188" i="7"/>
  <c r="K2188" i="7"/>
  <c r="Q2187" i="7"/>
  <c r="R2187" i="7" s="1"/>
  <c r="O2187" i="7"/>
  <c r="P2187" i="7" s="1"/>
  <c r="N2187" i="7"/>
  <c r="M2187" i="7"/>
  <c r="L2187" i="7"/>
  <c r="K2187" i="7"/>
  <c r="Q2186" i="7"/>
  <c r="R2186" i="7" s="1"/>
  <c r="O2186" i="7"/>
  <c r="P2186" i="7" s="1"/>
  <c r="N2186" i="7"/>
  <c r="M2186" i="7"/>
  <c r="L2186" i="7"/>
  <c r="K2186" i="7"/>
  <c r="Q2185" i="7"/>
  <c r="R2185" i="7" s="1"/>
  <c r="O2185" i="7"/>
  <c r="P2185" i="7" s="1"/>
  <c r="M2185" i="7"/>
  <c r="N2185" i="7" s="1"/>
  <c r="L2185" i="7"/>
  <c r="K2185" i="7"/>
  <c r="Q2184" i="7"/>
  <c r="R2184" i="7" s="1"/>
  <c r="O2184" i="7"/>
  <c r="P2184" i="7" s="1"/>
  <c r="N2184" i="7"/>
  <c r="M2184" i="7"/>
  <c r="L2184" i="7"/>
  <c r="K2184" i="7"/>
  <c r="Q2183" i="7"/>
  <c r="R2183" i="7" s="1"/>
  <c r="O2183" i="7"/>
  <c r="P2183" i="7" s="1"/>
  <c r="N2183" i="7"/>
  <c r="M2183" i="7"/>
  <c r="L2183" i="7"/>
  <c r="K2183" i="7"/>
  <c r="Q2182" i="7"/>
  <c r="R2182" i="7" s="1"/>
  <c r="O2182" i="7"/>
  <c r="P2182" i="7" s="1"/>
  <c r="M2182" i="7"/>
  <c r="N2182" i="7" s="1"/>
  <c r="L2182" i="7"/>
  <c r="K2182" i="7"/>
  <c r="Q2181" i="7"/>
  <c r="R2181" i="7" s="1"/>
  <c r="O2181" i="7"/>
  <c r="P2181" i="7" s="1"/>
  <c r="M2181" i="7"/>
  <c r="N2181" i="7" s="1"/>
  <c r="L2181" i="7"/>
  <c r="K2181" i="7"/>
  <c r="Q2180" i="7"/>
  <c r="R2180" i="7" s="1"/>
  <c r="O2180" i="7"/>
  <c r="P2180" i="7" s="1"/>
  <c r="N2180" i="7"/>
  <c r="M2180" i="7"/>
  <c r="L2180" i="7"/>
  <c r="K2180" i="7"/>
  <c r="Q2179" i="7"/>
  <c r="R2179" i="7" s="1"/>
  <c r="O2179" i="7"/>
  <c r="P2179" i="7" s="1"/>
  <c r="M2179" i="7"/>
  <c r="N2179" i="7" s="1"/>
  <c r="L2179" i="7"/>
  <c r="K2179" i="7"/>
  <c r="Q2178" i="7"/>
  <c r="R2178" i="7" s="1"/>
  <c r="O2178" i="7"/>
  <c r="P2178" i="7" s="1"/>
  <c r="M2178" i="7"/>
  <c r="N2178" i="7" s="1"/>
  <c r="L2178" i="7"/>
  <c r="K2178" i="7"/>
  <c r="Q2177" i="7"/>
  <c r="R2177" i="7" s="1"/>
  <c r="O2177" i="7"/>
  <c r="P2177" i="7" s="1"/>
  <c r="M2177" i="7"/>
  <c r="N2177" i="7" s="1"/>
  <c r="L2177" i="7"/>
  <c r="K2177" i="7"/>
  <c r="Q2176" i="7"/>
  <c r="R2176" i="7" s="1"/>
  <c r="O2176" i="7"/>
  <c r="P2176" i="7" s="1"/>
  <c r="N2176" i="7"/>
  <c r="M2176" i="7"/>
  <c r="L2176" i="7"/>
  <c r="K2176" i="7"/>
  <c r="Q2175" i="7"/>
  <c r="R2175" i="7" s="1"/>
  <c r="O2175" i="7"/>
  <c r="P2175" i="7" s="1"/>
  <c r="M2175" i="7"/>
  <c r="N2175" i="7" s="1"/>
  <c r="L2175" i="7"/>
  <c r="K2175" i="7"/>
  <c r="Q2174" i="7"/>
  <c r="R2174" i="7" s="1"/>
  <c r="O2174" i="7"/>
  <c r="P2174" i="7" s="1"/>
  <c r="N2174" i="7"/>
  <c r="M2174" i="7"/>
  <c r="L2174" i="7"/>
  <c r="K2174" i="7"/>
  <c r="Q2173" i="7"/>
  <c r="R2173" i="7" s="1"/>
  <c r="O2173" i="7"/>
  <c r="P2173" i="7" s="1"/>
  <c r="M2173" i="7"/>
  <c r="N2173" i="7" s="1"/>
  <c r="L2173" i="7"/>
  <c r="K2173" i="7"/>
  <c r="Q2172" i="7"/>
  <c r="R2172" i="7" s="1"/>
  <c r="O2172" i="7"/>
  <c r="P2172" i="7" s="1"/>
  <c r="N2172" i="7"/>
  <c r="M2172" i="7"/>
  <c r="L2172" i="7"/>
  <c r="K2172" i="7"/>
  <c r="Q2171" i="7"/>
  <c r="R2171" i="7" s="1"/>
  <c r="O2171" i="7"/>
  <c r="P2171" i="7" s="1"/>
  <c r="N2171" i="7"/>
  <c r="M2171" i="7"/>
  <c r="L2171" i="7"/>
  <c r="K2171" i="7"/>
  <c r="Q2170" i="7"/>
  <c r="R2170" i="7" s="1"/>
  <c r="O2170" i="7"/>
  <c r="P2170" i="7" s="1"/>
  <c r="N2170" i="7"/>
  <c r="M2170" i="7"/>
  <c r="L2170" i="7"/>
  <c r="K2170" i="7"/>
  <c r="Q2169" i="7"/>
  <c r="R2169" i="7" s="1"/>
  <c r="O2169" i="7"/>
  <c r="P2169" i="7" s="1"/>
  <c r="M2169" i="7"/>
  <c r="N2169" i="7" s="1"/>
  <c r="L2169" i="7"/>
  <c r="K2169" i="7"/>
  <c r="Q2168" i="7"/>
  <c r="R2168" i="7" s="1"/>
  <c r="O2168" i="7"/>
  <c r="P2168" i="7" s="1"/>
  <c r="N2168" i="7"/>
  <c r="M2168" i="7"/>
  <c r="L2168" i="7"/>
  <c r="K2168" i="7"/>
  <c r="Q2167" i="7"/>
  <c r="R2167" i="7" s="1"/>
  <c r="O2167" i="7"/>
  <c r="P2167" i="7" s="1"/>
  <c r="N2167" i="7"/>
  <c r="M2167" i="7"/>
  <c r="L2167" i="7"/>
  <c r="K2167" i="7"/>
  <c r="Q2166" i="7"/>
  <c r="R2166" i="7" s="1"/>
  <c r="O2166" i="7"/>
  <c r="P2166" i="7" s="1"/>
  <c r="M2166" i="7"/>
  <c r="N2166" i="7" s="1"/>
  <c r="L2166" i="7"/>
  <c r="K2166" i="7"/>
  <c r="R2165" i="7"/>
  <c r="Q2165" i="7"/>
  <c r="O2165" i="7"/>
  <c r="P2165" i="7" s="1"/>
  <c r="M2165" i="7"/>
  <c r="N2165" i="7" s="1"/>
  <c r="L2165" i="7"/>
  <c r="K2165" i="7"/>
  <c r="Q2164" i="7"/>
  <c r="R2164" i="7" s="1"/>
  <c r="O2164" i="7"/>
  <c r="P2164" i="7" s="1"/>
  <c r="N2164" i="7"/>
  <c r="M2164" i="7"/>
  <c r="L2164" i="7"/>
  <c r="K2164" i="7"/>
  <c r="Q2163" i="7"/>
  <c r="R2163" i="7" s="1"/>
  <c r="O2163" i="7"/>
  <c r="P2163" i="7" s="1"/>
  <c r="M2163" i="7"/>
  <c r="N2163" i="7" s="1"/>
  <c r="L2163" i="7"/>
  <c r="K2163" i="7"/>
  <c r="Q2162" i="7"/>
  <c r="R2162" i="7" s="1"/>
  <c r="O2162" i="7"/>
  <c r="P2162" i="7" s="1"/>
  <c r="M2162" i="7"/>
  <c r="N2162" i="7" s="1"/>
  <c r="L2162" i="7"/>
  <c r="K2162" i="7"/>
  <c r="Q2161" i="7"/>
  <c r="R2161" i="7" s="1"/>
  <c r="O2161" i="7"/>
  <c r="P2161" i="7" s="1"/>
  <c r="M2161" i="7"/>
  <c r="N2161" i="7" s="1"/>
  <c r="L2161" i="7"/>
  <c r="K2161" i="7"/>
  <c r="Q2160" i="7"/>
  <c r="R2160" i="7" s="1"/>
  <c r="O2160" i="7"/>
  <c r="P2160" i="7" s="1"/>
  <c r="N2160" i="7"/>
  <c r="M2160" i="7"/>
  <c r="L2160" i="7"/>
  <c r="K2160" i="7"/>
  <c r="Q2159" i="7"/>
  <c r="R2159" i="7" s="1"/>
  <c r="O2159" i="7"/>
  <c r="P2159" i="7" s="1"/>
  <c r="M2159" i="7"/>
  <c r="N2159" i="7" s="1"/>
  <c r="L2159" i="7"/>
  <c r="K2159" i="7"/>
  <c r="Q2158" i="7"/>
  <c r="R2158" i="7" s="1"/>
  <c r="O2158" i="7"/>
  <c r="P2158" i="7" s="1"/>
  <c r="N2158" i="7"/>
  <c r="M2158" i="7"/>
  <c r="L2158" i="7"/>
  <c r="K2158" i="7"/>
  <c r="Q2157" i="7"/>
  <c r="R2157" i="7" s="1"/>
  <c r="O2157" i="7"/>
  <c r="P2157" i="7" s="1"/>
  <c r="M2157" i="7"/>
  <c r="N2157" i="7" s="1"/>
  <c r="L2157" i="7"/>
  <c r="K2157" i="7"/>
  <c r="Q2156" i="7"/>
  <c r="R2156" i="7" s="1"/>
  <c r="O2156" i="7"/>
  <c r="P2156" i="7" s="1"/>
  <c r="N2156" i="7"/>
  <c r="M2156" i="7"/>
  <c r="L2156" i="7"/>
  <c r="K2156" i="7"/>
  <c r="Q2155" i="7"/>
  <c r="R2155" i="7" s="1"/>
  <c r="O2155" i="7"/>
  <c r="P2155" i="7" s="1"/>
  <c r="N2155" i="7"/>
  <c r="M2155" i="7"/>
  <c r="L2155" i="7"/>
  <c r="K2155" i="7"/>
  <c r="Q2154" i="7"/>
  <c r="R2154" i="7" s="1"/>
  <c r="O2154" i="7"/>
  <c r="P2154" i="7" s="1"/>
  <c r="N2154" i="7"/>
  <c r="M2154" i="7"/>
  <c r="L2154" i="7"/>
  <c r="K2154" i="7"/>
  <c r="Q2153" i="7"/>
  <c r="R2153" i="7" s="1"/>
  <c r="O2153" i="7"/>
  <c r="P2153" i="7" s="1"/>
  <c r="M2153" i="7"/>
  <c r="N2153" i="7" s="1"/>
  <c r="L2153" i="7"/>
  <c r="K2153" i="7"/>
  <c r="Q2152" i="7"/>
  <c r="R2152" i="7" s="1"/>
  <c r="O2152" i="7"/>
  <c r="P2152" i="7" s="1"/>
  <c r="N2152" i="7"/>
  <c r="M2152" i="7"/>
  <c r="L2152" i="7"/>
  <c r="K2152" i="7"/>
  <c r="Q2151" i="7"/>
  <c r="R2151" i="7" s="1"/>
  <c r="O2151" i="7"/>
  <c r="P2151" i="7" s="1"/>
  <c r="N2151" i="7"/>
  <c r="M2151" i="7"/>
  <c r="L2151" i="7"/>
  <c r="K2151" i="7"/>
  <c r="Q2150" i="7"/>
  <c r="R2150" i="7" s="1"/>
  <c r="O2150" i="7"/>
  <c r="P2150" i="7" s="1"/>
  <c r="M2150" i="7"/>
  <c r="N2150" i="7" s="1"/>
  <c r="L2150" i="7"/>
  <c r="K2150" i="7"/>
  <c r="Q2149" i="7"/>
  <c r="R2149" i="7" s="1"/>
  <c r="O2149" i="7"/>
  <c r="P2149" i="7" s="1"/>
  <c r="M2149" i="7"/>
  <c r="N2149" i="7" s="1"/>
  <c r="L2149" i="7"/>
  <c r="K2149" i="7"/>
  <c r="Q2148" i="7"/>
  <c r="R2148" i="7" s="1"/>
  <c r="O2148" i="7"/>
  <c r="P2148" i="7" s="1"/>
  <c r="N2148" i="7"/>
  <c r="M2148" i="7"/>
  <c r="L2148" i="7"/>
  <c r="K2148" i="7"/>
  <c r="Q2147" i="7"/>
  <c r="R2147" i="7" s="1"/>
  <c r="O2147" i="7"/>
  <c r="P2147" i="7" s="1"/>
  <c r="M2147" i="7"/>
  <c r="N2147" i="7" s="1"/>
  <c r="L2147" i="7"/>
  <c r="K2147" i="7"/>
  <c r="Q2146" i="7"/>
  <c r="R2146" i="7" s="1"/>
  <c r="O2146" i="7"/>
  <c r="P2146" i="7" s="1"/>
  <c r="M2146" i="7"/>
  <c r="N2146" i="7" s="1"/>
  <c r="L2146" i="7"/>
  <c r="K2146" i="7"/>
  <c r="R2145" i="7"/>
  <c r="Q2145" i="7"/>
  <c r="O2145" i="7"/>
  <c r="P2145" i="7" s="1"/>
  <c r="M2145" i="7"/>
  <c r="N2145" i="7" s="1"/>
  <c r="L2145" i="7"/>
  <c r="K2145" i="7"/>
  <c r="R2144" i="7"/>
  <c r="Q2144" i="7"/>
  <c r="O2144" i="7"/>
  <c r="P2144" i="7" s="1"/>
  <c r="N2144" i="7"/>
  <c r="M2144" i="7"/>
  <c r="L2144" i="7"/>
  <c r="K2144" i="7"/>
  <c r="Q2143" i="7"/>
  <c r="R2143" i="7" s="1"/>
  <c r="O2143" i="7"/>
  <c r="P2143" i="7" s="1"/>
  <c r="N2143" i="7"/>
  <c r="M2143" i="7"/>
  <c r="L2143" i="7"/>
  <c r="K2143" i="7"/>
  <c r="Q2142" i="7"/>
  <c r="R2142" i="7" s="1"/>
  <c r="O2142" i="7"/>
  <c r="P2142" i="7" s="1"/>
  <c r="M2142" i="7"/>
  <c r="N2142" i="7" s="1"/>
  <c r="L2142" i="7"/>
  <c r="K2142" i="7"/>
  <c r="R2141" i="7"/>
  <c r="Q2141" i="7"/>
  <c r="O2141" i="7"/>
  <c r="P2141" i="7" s="1"/>
  <c r="N2141" i="7"/>
  <c r="M2141" i="7"/>
  <c r="L2141" i="7"/>
  <c r="K2141" i="7"/>
  <c r="Q2140" i="7"/>
  <c r="R2140" i="7" s="1"/>
  <c r="O2140" i="7"/>
  <c r="P2140" i="7" s="1"/>
  <c r="M2140" i="7"/>
  <c r="N2140" i="7" s="1"/>
  <c r="L2140" i="7"/>
  <c r="K2140" i="7"/>
  <c r="Q2139" i="7"/>
  <c r="R2139" i="7" s="1"/>
  <c r="O2139" i="7"/>
  <c r="P2139" i="7" s="1"/>
  <c r="N2139" i="7"/>
  <c r="M2139" i="7"/>
  <c r="L2139" i="7"/>
  <c r="K2139" i="7"/>
  <c r="Q2138" i="7"/>
  <c r="R2138" i="7" s="1"/>
  <c r="O2138" i="7"/>
  <c r="P2138" i="7" s="1"/>
  <c r="M2138" i="7"/>
  <c r="N2138" i="7" s="1"/>
  <c r="L2138" i="7"/>
  <c r="K2138" i="7"/>
  <c r="R2137" i="7"/>
  <c r="Q2137" i="7"/>
  <c r="O2137" i="7"/>
  <c r="P2137" i="7" s="1"/>
  <c r="N2137" i="7"/>
  <c r="M2137" i="7"/>
  <c r="L2137" i="7"/>
  <c r="K2137" i="7"/>
  <c r="Q2136" i="7"/>
  <c r="R2136" i="7" s="1"/>
  <c r="O2136" i="7"/>
  <c r="P2136" i="7" s="1"/>
  <c r="N2136" i="7"/>
  <c r="M2136" i="7"/>
  <c r="L2136" i="7"/>
  <c r="K2136" i="7"/>
  <c r="Q2135" i="7"/>
  <c r="R2135" i="7" s="1"/>
  <c r="O2135" i="7"/>
  <c r="P2135" i="7" s="1"/>
  <c r="M2135" i="7"/>
  <c r="N2135" i="7" s="1"/>
  <c r="L2135" i="7"/>
  <c r="K2135" i="7"/>
  <c r="Q2134" i="7"/>
  <c r="R2134" i="7" s="1"/>
  <c r="O2134" i="7"/>
  <c r="P2134" i="7" s="1"/>
  <c r="N2134" i="7"/>
  <c r="M2134" i="7"/>
  <c r="L2134" i="7"/>
  <c r="K2134" i="7"/>
  <c r="Q2133" i="7"/>
  <c r="R2133" i="7" s="1"/>
  <c r="O2133" i="7"/>
  <c r="P2133" i="7" s="1"/>
  <c r="M2133" i="7"/>
  <c r="N2133" i="7" s="1"/>
  <c r="L2133" i="7"/>
  <c r="K2133" i="7"/>
  <c r="R2132" i="7"/>
  <c r="Q2132" i="7"/>
  <c r="O2132" i="7"/>
  <c r="P2132" i="7" s="1"/>
  <c r="M2132" i="7"/>
  <c r="N2132" i="7" s="1"/>
  <c r="L2132" i="7"/>
  <c r="K2132" i="7"/>
  <c r="Q2131" i="7"/>
  <c r="R2131" i="7" s="1"/>
  <c r="O2131" i="7"/>
  <c r="P2131" i="7" s="1"/>
  <c r="N2131" i="7"/>
  <c r="M2131" i="7"/>
  <c r="L2131" i="7"/>
  <c r="K2131" i="7"/>
  <c r="Q2130" i="7"/>
  <c r="R2130" i="7" s="1"/>
  <c r="O2130" i="7"/>
  <c r="P2130" i="7" s="1"/>
  <c r="M2130" i="7"/>
  <c r="N2130" i="7" s="1"/>
  <c r="L2130" i="7"/>
  <c r="K2130" i="7"/>
  <c r="R2129" i="7"/>
  <c r="Q2129" i="7"/>
  <c r="O2129" i="7"/>
  <c r="P2129" i="7" s="1"/>
  <c r="N2129" i="7"/>
  <c r="M2129" i="7"/>
  <c r="L2129" i="7"/>
  <c r="K2129" i="7"/>
  <c r="Q2128" i="7"/>
  <c r="R2128" i="7" s="1"/>
  <c r="O2128" i="7"/>
  <c r="P2128" i="7" s="1"/>
  <c r="N2128" i="7"/>
  <c r="M2128" i="7"/>
  <c r="L2128" i="7"/>
  <c r="K2128" i="7"/>
  <c r="Q2127" i="7"/>
  <c r="R2127" i="7" s="1"/>
  <c r="O2127" i="7"/>
  <c r="P2127" i="7" s="1"/>
  <c r="M2127" i="7"/>
  <c r="N2127" i="7" s="1"/>
  <c r="L2127" i="7"/>
  <c r="K2127" i="7"/>
  <c r="Q2126" i="7"/>
  <c r="R2126" i="7" s="1"/>
  <c r="O2126" i="7"/>
  <c r="P2126" i="7" s="1"/>
  <c r="N2126" i="7"/>
  <c r="M2126" i="7"/>
  <c r="L2126" i="7"/>
  <c r="K2126" i="7"/>
  <c r="Q2125" i="7"/>
  <c r="R2125" i="7" s="1"/>
  <c r="O2125" i="7"/>
  <c r="P2125" i="7" s="1"/>
  <c r="M2125" i="7"/>
  <c r="N2125" i="7" s="1"/>
  <c r="L2125" i="7"/>
  <c r="K2125" i="7"/>
  <c r="R2124" i="7"/>
  <c r="Q2124" i="7"/>
  <c r="O2124" i="7"/>
  <c r="P2124" i="7" s="1"/>
  <c r="M2124" i="7"/>
  <c r="N2124" i="7" s="1"/>
  <c r="L2124" i="7"/>
  <c r="K2124" i="7"/>
  <c r="Q2123" i="7"/>
  <c r="R2123" i="7" s="1"/>
  <c r="O2123" i="7"/>
  <c r="P2123" i="7" s="1"/>
  <c r="N2123" i="7"/>
  <c r="M2123" i="7"/>
  <c r="L2123" i="7"/>
  <c r="K2123" i="7"/>
  <c r="Q2122" i="7"/>
  <c r="R2122" i="7" s="1"/>
  <c r="O2122" i="7"/>
  <c r="P2122" i="7" s="1"/>
  <c r="M2122" i="7"/>
  <c r="N2122" i="7" s="1"/>
  <c r="L2122" i="7"/>
  <c r="K2122" i="7"/>
  <c r="Q2121" i="7"/>
  <c r="R2121" i="7" s="1"/>
  <c r="O2121" i="7"/>
  <c r="P2121" i="7" s="1"/>
  <c r="N2121" i="7"/>
  <c r="M2121" i="7"/>
  <c r="L2121" i="7"/>
  <c r="K2121" i="7"/>
  <c r="Q2120" i="7"/>
  <c r="R2120" i="7" s="1"/>
  <c r="O2120" i="7"/>
  <c r="P2120" i="7" s="1"/>
  <c r="N2120" i="7"/>
  <c r="M2120" i="7"/>
  <c r="L2120" i="7"/>
  <c r="K2120" i="7"/>
  <c r="Q2119" i="7"/>
  <c r="R2119" i="7" s="1"/>
  <c r="O2119" i="7"/>
  <c r="P2119" i="7" s="1"/>
  <c r="M2119" i="7"/>
  <c r="N2119" i="7" s="1"/>
  <c r="L2119" i="7"/>
  <c r="K2119" i="7"/>
  <c r="Q2118" i="7"/>
  <c r="R2118" i="7" s="1"/>
  <c r="O2118" i="7"/>
  <c r="P2118" i="7" s="1"/>
  <c r="N2118" i="7"/>
  <c r="M2118" i="7"/>
  <c r="L2118" i="7"/>
  <c r="K2118" i="7"/>
  <c r="Q2117" i="7"/>
  <c r="R2117" i="7" s="1"/>
  <c r="O2117" i="7"/>
  <c r="P2117" i="7" s="1"/>
  <c r="M2117" i="7"/>
  <c r="N2117" i="7" s="1"/>
  <c r="L2117" i="7"/>
  <c r="K2117" i="7"/>
  <c r="R2116" i="7"/>
  <c r="Q2116" i="7"/>
  <c r="O2116" i="7"/>
  <c r="P2116" i="7" s="1"/>
  <c r="M2116" i="7"/>
  <c r="N2116" i="7" s="1"/>
  <c r="L2116" i="7"/>
  <c r="K2116" i="7"/>
  <c r="Q2115" i="7"/>
  <c r="R2115" i="7" s="1"/>
  <c r="O2115" i="7"/>
  <c r="P2115" i="7" s="1"/>
  <c r="N2115" i="7"/>
  <c r="M2115" i="7"/>
  <c r="L2115" i="7"/>
  <c r="K2115" i="7"/>
  <c r="Q2114" i="7"/>
  <c r="R2114" i="7" s="1"/>
  <c r="O2114" i="7"/>
  <c r="P2114" i="7" s="1"/>
  <c r="M2114" i="7"/>
  <c r="N2114" i="7" s="1"/>
  <c r="L2114" i="7"/>
  <c r="K2114" i="7"/>
  <c r="Q2113" i="7"/>
  <c r="R2113" i="7" s="1"/>
  <c r="O2113" i="7"/>
  <c r="P2113" i="7" s="1"/>
  <c r="N2113" i="7"/>
  <c r="M2113" i="7"/>
  <c r="L2113" i="7"/>
  <c r="K2113" i="7"/>
  <c r="Q2112" i="7"/>
  <c r="R2112" i="7" s="1"/>
  <c r="O2112" i="7"/>
  <c r="P2112" i="7" s="1"/>
  <c r="N2112" i="7"/>
  <c r="M2112" i="7"/>
  <c r="L2112" i="7"/>
  <c r="K2112" i="7"/>
  <c r="Q2111" i="7"/>
  <c r="R2111" i="7" s="1"/>
  <c r="O2111" i="7"/>
  <c r="P2111" i="7" s="1"/>
  <c r="M2111" i="7"/>
  <c r="N2111" i="7" s="1"/>
  <c r="L2111" i="7"/>
  <c r="K2111" i="7"/>
  <c r="Q2110" i="7"/>
  <c r="R2110" i="7" s="1"/>
  <c r="O2110" i="7"/>
  <c r="P2110" i="7" s="1"/>
  <c r="N2110" i="7"/>
  <c r="M2110" i="7"/>
  <c r="L2110" i="7"/>
  <c r="K2110" i="7"/>
  <c r="Q2109" i="7"/>
  <c r="R2109" i="7" s="1"/>
  <c r="O2109" i="7"/>
  <c r="P2109" i="7" s="1"/>
  <c r="M2109" i="7"/>
  <c r="N2109" i="7" s="1"/>
  <c r="L2109" i="7"/>
  <c r="K2109" i="7"/>
  <c r="R2108" i="7"/>
  <c r="Q2108" i="7"/>
  <c r="O2108" i="7"/>
  <c r="P2108" i="7" s="1"/>
  <c r="M2108" i="7"/>
  <c r="N2108" i="7" s="1"/>
  <c r="L2108" i="7"/>
  <c r="K2108" i="7"/>
  <c r="Q2107" i="7"/>
  <c r="R2107" i="7" s="1"/>
  <c r="O2107" i="7"/>
  <c r="P2107" i="7" s="1"/>
  <c r="N2107" i="7"/>
  <c r="M2107" i="7"/>
  <c r="L2107" i="7"/>
  <c r="K2107" i="7"/>
  <c r="Q2106" i="7"/>
  <c r="R2106" i="7" s="1"/>
  <c r="O2106" i="7"/>
  <c r="P2106" i="7" s="1"/>
  <c r="M2106" i="7"/>
  <c r="N2106" i="7" s="1"/>
  <c r="L2106" i="7"/>
  <c r="K2106" i="7"/>
  <c r="R2105" i="7"/>
  <c r="Q2105" i="7"/>
  <c r="O2105" i="7"/>
  <c r="P2105" i="7" s="1"/>
  <c r="N2105" i="7"/>
  <c r="M2105" i="7"/>
  <c r="L2105" i="7"/>
  <c r="K2105" i="7"/>
  <c r="Q2104" i="7"/>
  <c r="R2104" i="7" s="1"/>
  <c r="O2104" i="7"/>
  <c r="P2104" i="7" s="1"/>
  <c r="N2104" i="7"/>
  <c r="M2104" i="7"/>
  <c r="L2104" i="7"/>
  <c r="K2104" i="7"/>
  <c r="Q2103" i="7"/>
  <c r="R2103" i="7" s="1"/>
  <c r="O2103" i="7"/>
  <c r="P2103" i="7" s="1"/>
  <c r="M2103" i="7"/>
  <c r="N2103" i="7" s="1"/>
  <c r="L2103" i="7"/>
  <c r="K2103" i="7"/>
  <c r="Q2102" i="7"/>
  <c r="R2102" i="7" s="1"/>
  <c r="O2102" i="7"/>
  <c r="P2102" i="7" s="1"/>
  <c r="N2102" i="7"/>
  <c r="M2102" i="7"/>
  <c r="L2102" i="7"/>
  <c r="K2102" i="7"/>
  <c r="Q2101" i="7"/>
  <c r="R2101" i="7" s="1"/>
  <c r="O2101" i="7"/>
  <c r="P2101" i="7" s="1"/>
  <c r="M2101" i="7"/>
  <c r="N2101" i="7" s="1"/>
  <c r="L2101" i="7"/>
  <c r="K2101" i="7"/>
  <c r="R2100" i="7"/>
  <c r="Q2100" i="7"/>
  <c r="O2100" i="7"/>
  <c r="P2100" i="7" s="1"/>
  <c r="M2100" i="7"/>
  <c r="N2100" i="7" s="1"/>
  <c r="L2100" i="7"/>
  <c r="K2100" i="7"/>
  <c r="Q2099" i="7"/>
  <c r="R2099" i="7" s="1"/>
  <c r="O2099" i="7"/>
  <c r="P2099" i="7" s="1"/>
  <c r="N2099" i="7"/>
  <c r="M2099" i="7"/>
  <c r="L2099" i="7"/>
  <c r="K2099" i="7"/>
  <c r="Q2098" i="7"/>
  <c r="R2098" i="7" s="1"/>
  <c r="O2098" i="7"/>
  <c r="P2098" i="7" s="1"/>
  <c r="M2098" i="7"/>
  <c r="N2098" i="7" s="1"/>
  <c r="L2098" i="7"/>
  <c r="K2098" i="7"/>
  <c r="R2097" i="7"/>
  <c r="Q2097" i="7"/>
  <c r="O2097" i="7"/>
  <c r="P2097" i="7" s="1"/>
  <c r="N2097" i="7"/>
  <c r="M2097" i="7"/>
  <c r="L2097" i="7"/>
  <c r="K2097" i="7"/>
  <c r="Q2096" i="7"/>
  <c r="R2096" i="7" s="1"/>
  <c r="O2096" i="7"/>
  <c r="P2096" i="7" s="1"/>
  <c r="N2096" i="7"/>
  <c r="M2096" i="7"/>
  <c r="L2096" i="7"/>
  <c r="K2096" i="7"/>
  <c r="Q2095" i="7"/>
  <c r="R2095" i="7" s="1"/>
  <c r="O2095" i="7"/>
  <c r="P2095" i="7" s="1"/>
  <c r="M2095" i="7"/>
  <c r="N2095" i="7" s="1"/>
  <c r="L2095" i="7"/>
  <c r="K2095" i="7"/>
  <c r="Q2094" i="7"/>
  <c r="R2094" i="7" s="1"/>
  <c r="O2094" i="7"/>
  <c r="P2094" i="7" s="1"/>
  <c r="N2094" i="7"/>
  <c r="M2094" i="7"/>
  <c r="L2094" i="7"/>
  <c r="K2094" i="7"/>
  <c r="Q2093" i="7"/>
  <c r="R2093" i="7" s="1"/>
  <c r="O2093" i="7"/>
  <c r="P2093" i="7" s="1"/>
  <c r="M2093" i="7"/>
  <c r="N2093" i="7" s="1"/>
  <c r="L2093" i="7"/>
  <c r="K2093" i="7"/>
  <c r="R2092" i="7"/>
  <c r="Q2092" i="7"/>
  <c r="O2092" i="7"/>
  <c r="P2092" i="7" s="1"/>
  <c r="M2092" i="7"/>
  <c r="N2092" i="7" s="1"/>
  <c r="L2092" i="7"/>
  <c r="K2092" i="7"/>
  <c r="Q2091" i="7"/>
  <c r="R2091" i="7" s="1"/>
  <c r="O2091" i="7"/>
  <c r="P2091" i="7" s="1"/>
  <c r="N2091" i="7"/>
  <c r="M2091" i="7"/>
  <c r="L2091" i="7"/>
  <c r="K2091" i="7"/>
  <c r="Q2090" i="7"/>
  <c r="R2090" i="7" s="1"/>
  <c r="O2090" i="7"/>
  <c r="P2090" i="7" s="1"/>
  <c r="M2090" i="7"/>
  <c r="N2090" i="7" s="1"/>
  <c r="L2090" i="7"/>
  <c r="K2090" i="7"/>
  <c r="Q2089" i="7"/>
  <c r="R2089" i="7" s="1"/>
  <c r="O2089" i="7"/>
  <c r="P2089" i="7" s="1"/>
  <c r="N2089" i="7"/>
  <c r="M2089" i="7"/>
  <c r="L2089" i="7"/>
  <c r="K2089" i="7"/>
  <c r="Q2088" i="7"/>
  <c r="R2088" i="7" s="1"/>
  <c r="O2088" i="7"/>
  <c r="P2088" i="7" s="1"/>
  <c r="N2088" i="7"/>
  <c r="M2088" i="7"/>
  <c r="L2088" i="7"/>
  <c r="K2088" i="7"/>
  <c r="Q2087" i="7"/>
  <c r="R2087" i="7" s="1"/>
  <c r="O2087" i="7"/>
  <c r="P2087" i="7" s="1"/>
  <c r="M2087" i="7"/>
  <c r="N2087" i="7" s="1"/>
  <c r="L2087" i="7"/>
  <c r="K2087" i="7"/>
  <c r="Q2086" i="7"/>
  <c r="R2086" i="7" s="1"/>
  <c r="O2086" i="7"/>
  <c r="P2086" i="7" s="1"/>
  <c r="N2086" i="7"/>
  <c r="M2086" i="7"/>
  <c r="L2086" i="7"/>
  <c r="K2086" i="7"/>
  <c r="Q2085" i="7"/>
  <c r="R2085" i="7" s="1"/>
  <c r="O2085" i="7"/>
  <c r="P2085" i="7" s="1"/>
  <c r="M2085" i="7"/>
  <c r="N2085" i="7" s="1"/>
  <c r="L2085" i="7"/>
  <c r="K2085" i="7"/>
  <c r="Q2084" i="7"/>
  <c r="R2084" i="7" s="1"/>
  <c r="O2084" i="7"/>
  <c r="P2084" i="7" s="1"/>
  <c r="M2084" i="7"/>
  <c r="N2084" i="7" s="1"/>
  <c r="L2084" i="7"/>
  <c r="K2084" i="7"/>
  <c r="L2083" i="7"/>
  <c r="K2083" i="7"/>
  <c r="S2082" i="7"/>
  <c r="T2082" i="7" s="1"/>
  <c r="R2082" i="7"/>
  <c r="O2082" i="7"/>
  <c r="P2082" i="7" s="1"/>
  <c r="M2082" i="7"/>
  <c r="N2082" i="7" s="1"/>
  <c r="L2082" i="7"/>
  <c r="K2082" i="7"/>
  <c r="S2081" i="7"/>
  <c r="T2081" i="7" s="1"/>
  <c r="R2081" i="7"/>
  <c r="P2081" i="7"/>
  <c r="O2081" i="7"/>
  <c r="N2081" i="7"/>
  <c r="M2081" i="7"/>
  <c r="K2081" i="7"/>
  <c r="L2081" i="7" s="1"/>
  <c r="S2080" i="7"/>
  <c r="T2080" i="7" s="1"/>
  <c r="R2080" i="7"/>
  <c r="O2080" i="7"/>
  <c r="P2080" i="7" s="1"/>
  <c r="N2080" i="7"/>
  <c r="M2080" i="7"/>
  <c r="K2080" i="7"/>
  <c r="L2080" i="7" s="1"/>
  <c r="S2079" i="7"/>
  <c r="T2079" i="7" s="1"/>
  <c r="R2079" i="7"/>
  <c r="O2079" i="7"/>
  <c r="P2079" i="7" s="1"/>
  <c r="M2079" i="7"/>
  <c r="N2079" i="7" s="1"/>
  <c r="K2079" i="7"/>
  <c r="L2079" i="7" s="1"/>
  <c r="T2078" i="7"/>
  <c r="S2078" i="7"/>
  <c r="R2078" i="7"/>
  <c r="P2078" i="7"/>
  <c r="O2078" i="7"/>
  <c r="N2078" i="7"/>
  <c r="M2078" i="7"/>
  <c r="L2078" i="7"/>
  <c r="K2078" i="7"/>
  <c r="S2077" i="7"/>
  <c r="T2077" i="7" s="1"/>
  <c r="R2077" i="7"/>
  <c r="O2077" i="7"/>
  <c r="P2077" i="7" s="1"/>
  <c r="M2077" i="7"/>
  <c r="N2077" i="7" s="1"/>
  <c r="L2077" i="7"/>
  <c r="K2077" i="7"/>
  <c r="S2076" i="7"/>
  <c r="T2076" i="7" s="1"/>
  <c r="R2076" i="7"/>
  <c r="O2076" i="7"/>
  <c r="P2076" i="7" s="1"/>
  <c r="N2076" i="7"/>
  <c r="M2076" i="7"/>
  <c r="K2076" i="7"/>
  <c r="L2076" i="7" s="1"/>
  <c r="T2075" i="7"/>
  <c r="S2075" i="7"/>
  <c r="R2075" i="7"/>
  <c r="O2075" i="7"/>
  <c r="P2075" i="7" s="1"/>
  <c r="N2075" i="7"/>
  <c r="M2075" i="7"/>
  <c r="L2075" i="7"/>
  <c r="K2075" i="7"/>
  <c r="S2074" i="7"/>
  <c r="T2074" i="7" s="1"/>
  <c r="R2074" i="7"/>
  <c r="O2074" i="7"/>
  <c r="P2074" i="7" s="1"/>
  <c r="M2074" i="7"/>
  <c r="N2074" i="7" s="1"/>
  <c r="L2074" i="7"/>
  <c r="K2074" i="7"/>
  <c r="S2073" i="7"/>
  <c r="T2073" i="7" s="1"/>
  <c r="R2073" i="7"/>
  <c r="P2073" i="7"/>
  <c r="O2073" i="7"/>
  <c r="N2073" i="7"/>
  <c r="M2073" i="7"/>
  <c r="K2073" i="7"/>
  <c r="L2073" i="7" s="1"/>
  <c r="S2072" i="7"/>
  <c r="T2072" i="7" s="1"/>
  <c r="R2072" i="7"/>
  <c r="O2072" i="7"/>
  <c r="P2072" i="7" s="1"/>
  <c r="N2072" i="7"/>
  <c r="M2072" i="7"/>
  <c r="K2072" i="7"/>
  <c r="L2072" i="7" s="1"/>
  <c r="S2071" i="7"/>
  <c r="T2071" i="7" s="1"/>
  <c r="R2071" i="7"/>
  <c r="O2071" i="7"/>
  <c r="P2071" i="7" s="1"/>
  <c r="M2071" i="7"/>
  <c r="N2071" i="7" s="1"/>
  <c r="K2071" i="7"/>
  <c r="L2071" i="7" s="1"/>
  <c r="T2070" i="7"/>
  <c r="S2070" i="7"/>
  <c r="R2070" i="7"/>
  <c r="P2070" i="7"/>
  <c r="O2070" i="7"/>
  <c r="N2070" i="7"/>
  <c r="M2070" i="7"/>
  <c r="L2070" i="7"/>
  <c r="K2070" i="7"/>
  <c r="S2069" i="7"/>
  <c r="T2069" i="7" s="1"/>
  <c r="R2069" i="7"/>
  <c r="O2069" i="7"/>
  <c r="P2069" i="7" s="1"/>
  <c r="M2069" i="7"/>
  <c r="N2069" i="7" s="1"/>
  <c r="L2069" i="7"/>
  <c r="K2069" i="7"/>
  <c r="S2068" i="7"/>
  <c r="T2068" i="7" s="1"/>
  <c r="R2068" i="7"/>
  <c r="O2068" i="7"/>
  <c r="P2068" i="7" s="1"/>
  <c r="N2068" i="7"/>
  <c r="M2068" i="7"/>
  <c r="K2068" i="7"/>
  <c r="L2068" i="7" s="1"/>
  <c r="S2067" i="7"/>
  <c r="T2067" i="7" s="1"/>
  <c r="R2067" i="7"/>
  <c r="O2067" i="7"/>
  <c r="P2067" i="7" s="1"/>
  <c r="N2067" i="7"/>
  <c r="M2067" i="7"/>
  <c r="L2067" i="7"/>
  <c r="K2067" i="7"/>
  <c r="S2066" i="7"/>
  <c r="T2066" i="7" s="1"/>
  <c r="R2066" i="7"/>
  <c r="O2066" i="7"/>
  <c r="P2066" i="7" s="1"/>
  <c r="M2066" i="7"/>
  <c r="N2066" i="7" s="1"/>
  <c r="L2066" i="7"/>
  <c r="K2066" i="7"/>
  <c r="S2065" i="7"/>
  <c r="T2065" i="7" s="1"/>
  <c r="R2065" i="7"/>
  <c r="P2065" i="7"/>
  <c r="O2065" i="7"/>
  <c r="N2065" i="7"/>
  <c r="M2065" i="7"/>
  <c r="K2065" i="7"/>
  <c r="L2065" i="7" s="1"/>
  <c r="Q2064" i="7"/>
  <c r="R2064" i="7" s="1"/>
  <c r="P2064" i="7"/>
  <c r="O2064" i="7"/>
  <c r="M2064" i="7"/>
  <c r="N2064" i="7" s="1"/>
  <c r="K2064" i="7"/>
  <c r="L2064" i="7" s="1"/>
  <c r="Q2063" i="7"/>
  <c r="R2063" i="7" s="1"/>
  <c r="P2063" i="7"/>
  <c r="O2063" i="7"/>
  <c r="M2063" i="7"/>
  <c r="N2063" i="7" s="1"/>
  <c r="K2063" i="7"/>
  <c r="L2063" i="7" s="1"/>
  <c r="Q2062" i="7"/>
  <c r="R2062" i="7" s="1"/>
  <c r="P2062" i="7"/>
  <c r="O2062" i="7"/>
  <c r="N2062" i="7"/>
  <c r="M2062" i="7"/>
  <c r="K2062" i="7"/>
  <c r="L2062" i="7" s="1"/>
  <c r="R2061" i="7"/>
  <c r="Q2061" i="7"/>
  <c r="P2061" i="7"/>
  <c r="O2061" i="7"/>
  <c r="M2061" i="7"/>
  <c r="N2061" i="7" s="1"/>
  <c r="K2061" i="7"/>
  <c r="L2061" i="7" s="1"/>
  <c r="Q2060" i="7"/>
  <c r="R2060" i="7" s="1"/>
  <c r="P2060" i="7"/>
  <c r="O2060" i="7"/>
  <c r="M2060" i="7"/>
  <c r="N2060" i="7" s="1"/>
  <c r="K2060" i="7"/>
  <c r="L2060" i="7" s="1"/>
  <c r="Q2059" i="7"/>
  <c r="R2059" i="7" s="1"/>
  <c r="P2059" i="7"/>
  <c r="O2059" i="7"/>
  <c r="N2059" i="7"/>
  <c r="M2059" i="7"/>
  <c r="K2059" i="7"/>
  <c r="L2059" i="7" s="1"/>
  <c r="R2058" i="7"/>
  <c r="Q2058" i="7"/>
  <c r="P2058" i="7"/>
  <c r="O2058" i="7"/>
  <c r="M2058" i="7"/>
  <c r="N2058" i="7" s="1"/>
  <c r="K2058" i="7"/>
  <c r="L2058" i="7" s="1"/>
  <c r="Q2057" i="7"/>
  <c r="R2057" i="7" s="1"/>
  <c r="P2057" i="7"/>
  <c r="O2057" i="7"/>
  <c r="N2057" i="7"/>
  <c r="M2057" i="7"/>
  <c r="K2057" i="7"/>
  <c r="L2057" i="7" s="1"/>
  <c r="Q2056" i="7"/>
  <c r="R2056" i="7" s="1"/>
  <c r="P2056" i="7"/>
  <c r="O2056" i="7"/>
  <c r="M2056" i="7"/>
  <c r="N2056" i="7" s="1"/>
  <c r="K2056" i="7"/>
  <c r="L2056" i="7" s="1"/>
  <c r="Q2055" i="7"/>
  <c r="R2055" i="7" s="1"/>
  <c r="P2055" i="7"/>
  <c r="O2055" i="7"/>
  <c r="M2055" i="7"/>
  <c r="N2055" i="7" s="1"/>
  <c r="K2055" i="7"/>
  <c r="L2055" i="7" s="1"/>
  <c r="Q2054" i="7"/>
  <c r="R2054" i="7" s="1"/>
  <c r="P2054" i="7"/>
  <c r="O2054" i="7"/>
  <c r="N2054" i="7"/>
  <c r="M2054" i="7"/>
  <c r="K2054" i="7"/>
  <c r="L2054" i="7" s="1"/>
  <c r="Q2053" i="7"/>
  <c r="R2053" i="7" s="1"/>
  <c r="P2053" i="7"/>
  <c r="O2053" i="7"/>
  <c r="M2053" i="7"/>
  <c r="N2053" i="7" s="1"/>
  <c r="K2053" i="7"/>
  <c r="L2053" i="7" s="1"/>
  <c r="Q2052" i="7"/>
  <c r="R2052" i="7" s="1"/>
  <c r="P2052" i="7"/>
  <c r="O2052" i="7"/>
  <c r="M2052" i="7"/>
  <c r="N2052" i="7" s="1"/>
  <c r="K2052" i="7"/>
  <c r="L2052" i="7" s="1"/>
  <c r="Q2051" i="7"/>
  <c r="R2051" i="7" s="1"/>
  <c r="P2051" i="7"/>
  <c r="O2051" i="7"/>
  <c r="N2051" i="7"/>
  <c r="M2051" i="7"/>
  <c r="K2051" i="7"/>
  <c r="L2051" i="7" s="1"/>
  <c r="Q2050" i="7"/>
  <c r="R2050" i="7" s="1"/>
  <c r="P2050" i="7"/>
  <c r="O2050" i="7"/>
  <c r="M2050" i="7"/>
  <c r="N2050" i="7" s="1"/>
  <c r="K2050" i="7"/>
  <c r="L2050" i="7" s="1"/>
  <c r="Q2049" i="7"/>
  <c r="R2049" i="7" s="1"/>
  <c r="P2049" i="7"/>
  <c r="O2049" i="7"/>
  <c r="N2049" i="7"/>
  <c r="M2049" i="7"/>
  <c r="K2049" i="7"/>
  <c r="L2049" i="7" s="1"/>
  <c r="Q2048" i="7"/>
  <c r="R2048" i="7" s="1"/>
  <c r="P2048" i="7"/>
  <c r="O2048" i="7"/>
  <c r="M2048" i="7"/>
  <c r="N2048" i="7" s="1"/>
  <c r="K2048" i="7"/>
  <c r="L2048" i="7" s="1"/>
  <c r="Q2047" i="7"/>
  <c r="R2047" i="7" s="1"/>
  <c r="P2047" i="7"/>
  <c r="O2047" i="7"/>
  <c r="M2047" i="7"/>
  <c r="N2047" i="7" s="1"/>
  <c r="K2047" i="7"/>
  <c r="L2047" i="7" s="1"/>
  <c r="Q2046" i="7"/>
  <c r="R2046" i="7" s="1"/>
  <c r="P2046" i="7"/>
  <c r="O2046" i="7"/>
  <c r="N2046" i="7"/>
  <c r="M2046" i="7"/>
  <c r="K2046" i="7"/>
  <c r="L2046" i="7" s="1"/>
  <c r="Q2045" i="7"/>
  <c r="R2045" i="7" s="1"/>
  <c r="P2045" i="7"/>
  <c r="O2045" i="7"/>
  <c r="M2045" i="7"/>
  <c r="N2045" i="7" s="1"/>
  <c r="K2045" i="7"/>
  <c r="L2045" i="7" s="1"/>
  <c r="Q2044" i="7"/>
  <c r="R2044" i="7" s="1"/>
  <c r="P2044" i="7"/>
  <c r="O2044" i="7"/>
  <c r="M2044" i="7"/>
  <c r="N2044" i="7" s="1"/>
  <c r="K2044" i="7"/>
  <c r="L2044" i="7" s="1"/>
  <c r="Q2043" i="7"/>
  <c r="R2043" i="7" s="1"/>
  <c r="P2043" i="7"/>
  <c r="O2043" i="7"/>
  <c r="N2043" i="7"/>
  <c r="M2043" i="7"/>
  <c r="K2043" i="7"/>
  <c r="L2043" i="7" s="1"/>
  <c r="R2042" i="7"/>
  <c r="Q2042" i="7"/>
  <c r="P2042" i="7"/>
  <c r="O2042" i="7"/>
  <c r="M2042" i="7"/>
  <c r="N2042" i="7" s="1"/>
  <c r="K2042" i="7"/>
  <c r="L2042" i="7" s="1"/>
  <c r="Q2041" i="7"/>
  <c r="R2041" i="7" s="1"/>
  <c r="P2041" i="7"/>
  <c r="O2041" i="7"/>
  <c r="N2041" i="7"/>
  <c r="M2041" i="7"/>
  <c r="K2041" i="7"/>
  <c r="L2041" i="7" s="1"/>
  <c r="Q2040" i="7"/>
  <c r="R2040" i="7" s="1"/>
  <c r="P2040" i="7"/>
  <c r="O2040" i="7"/>
  <c r="M2040" i="7"/>
  <c r="N2040" i="7" s="1"/>
  <c r="K2040" i="7"/>
  <c r="L2040" i="7" s="1"/>
  <c r="Q2039" i="7"/>
  <c r="R2039" i="7" s="1"/>
  <c r="P2039" i="7"/>
  <c r="O2039" i="7"/>
  <c r="M2039" i="7"/>
  <c r="N2039" i="7" s="1"/>
  <c r="K2039" i="7"/>
  <c r="L2039" i="7" s="1"/>
  <c r="Q2038" i="7"/>
  <c r="R2038" i="7" s="1"/>
  <c r="P2038" i="7"/>
  <c r="O2038" i="7"/>
  <c r="N2038" i="7"/>
  <c r="M2038" i="7"/>
  <c r="K2038" i="7"/>
  <c r="L2038" i="7" s="1"/>
  <c r="Q2037" i="7"/>
  <c r="R2037" i="7" s="1"/>
  <c r="P2037" i="7"/>
  <c r="O2037" i="7"/>
  <c r="M2037" i="7"/>
  <c r="N2037" i="7" s="1"/>
  <c r="K2037" i="7"/>
  <c r="L2037" i="7" s="1"/>
  <c r="Q2036" i="7"/>
  <c r="R2036" i="7" s="1"/>
  <c r="P2036" i="7"/>
  <c r="O2036" i="7"/>
  <c r="M2036" i="7"/>
  <c r="N2036" i="7" s="1"/>
  <c r="K2036" i="7"/>
  <c r="L2036" i="7" s="1"/>
  <c r="Q2035" i="7"/>
  <c r="R2035" i="7" s="1"/>
  <c r="P2035" i="7"/>
  <c r="O2035" i="7"/>
  <c r="N2035" i="7"/>
  <c r="M2035" i="7"/>
  <c r="K2035" i="7"/>
  <c r="L2035" i="7" s="1"/>
  <c r="R2034" i="7"/>
  <c r="Q2034" i="7"/>
  <c r="P2034" i="7"/>
  <c r="O2034" i="7"/>
  <c r="M2034" i="7"/>
  <c r="N2034" i="7" s="1"/>
  <c r="K2034" i="7"/>
  <c r="L2034" i="7" s="1"/>
  <c r="Q2033" i="7"/>
  <c r="R2033" i="7" s="1"/>
  <c r="P2033" i="7"/>
  <c r="O2033" i="7"/>
  <c r="N2033" i="7"/>
  <c r="M2033" i="7"/>
  <c r="K2033" i="7"/>
  <c r="L2033" i="7" s="1"/>
  <c r="Q2032" i="7"/>
  <c r="R2032" i="7" s="1"/>
  <c r="P2032" i="7"/>
  <c r="O2032" i="7"/>
  <c r="M2032" i="7"/>
  <c r="N2032" i="7" s="1"/>
  <c r="K2032" i="7"/>
  <c r="L2032" i="7" s="1"/>
  <c r="Q2031" i="7"/>
  <c r="R2031" i="7" s="1"/>
  <c r="P2031" i="7"/>
  <c r="O2031" i="7"/>
  <c r="M2031" i="7"/>
  <c r="N2031" i="7" s="1"/>
  <c r="K2031" i="7"/>
  <c r="L2031" i="7" s="1"/>
  <c r="Q2030" i="7"/>
  <c r="R2030" i="7" s="1"/>
  <c r="P2030" i="7"/>
  <c r="O2030" i="7"/>
  <c r="N2030" i="7"/>
  <c r="M2030" i="7"/>
  <c r="K2030" i="7"/>
  <c r="L2030" i="7" s="1"/>
  <c r="Q2029" i="7"/>
  <c r="R2029" i="7" s="1"/>
  <c r="P2029" i="7"/>
  <c r="O2029" i="7"/>
  <c r="M2029" i="7"/>
  <c r="N2029" i="7" s="1"/>
  <c r="K2029" i="7"/>
  <c r="L2029" i="7" s="1"/>
  <c r="Q2028" i="7"/>
  <c r="R2028" i="7" s="1"/>
  <c r="P2028" i="7"/>
  <c r="O2028" i="7"/>
  <c r="M2028" i="7"/>
  <c r="N2028" i="7" s="1"/>
  <c r="K2028" i="7"/>
  <c r="L2028" i="7" s="1"/>
  <c r="Q2027" i="7"/>
  <c r="R2027" i="7" s="1"/>
  <c r="P2027" i="7"/>
  <c r="O2027" i="7"/>
  <c r="N2027" i="7"/>
  <c r="M2027" i="7"/>
  <c r="K2027" i="7"/>
  <c r="L2027" i="7" s="1"/>
  <c r="R2026" i="7"/>
  <c r="Q2026" i="7"/>
  <c r="P2026" i="7"/>
  <c r="O2026" i="7"/>
  <c r="M2026" i="7"/>
  <c r="N2026" i="7" s="1"/>
  <c r="K2026" i="7"/>
  <c r="L2026" i="7" s="1"/>
  <c r="Q2025" i="7"/>
  <c r="R2025" i="7" s="1"/>
  <c r="P2025" i="7"/>
  <c r="O2025" i="7"/>
  <c r="N2025" i="7"/>
  <c r="M2025" i="7"/>
  <c r="K2025" i="7"/>
  <c r="L2025" i="7" s="1"/>
  <c r="Q2024" i="7"/>
  <c r="R2024" i="7" s="1"/>
  <c r="P2024" i="7"/>
  <c r="O2024" i="7"/>
  <c r="M2024" i="7"/>
  <c r="N2024" i="7" s="1"/>
  <c r="K2024" i="7"/>
  <c r="L2024" i="7" s="1"/>
  <c r="Q2023" i="7"/>
  <c r="R2023" i="7" s="1"/>
  <c r="P2023" i="7"/>
  <c r="O2023" i="7"/>
  <c r="M2023" i="7"/>
  <c r="N2023" i="7" s="1"/>
  <c r="K2023" i="7"/>
  <c r="L2023" i="7" s="1"/>
  <c r="Q2022" i="7"/>
  <c r="R2022" i="7" s="1"/>
  <c r="P2022" i="7"/>
  <c r="O2022" i="7"/>
  <c r="N2022" i="7"/>
  <c r="M2022" i="7"/>
  <c r="K2022" i="7"/>
  <c r="L2022" i="7" s="1"/>
  <c r="Q2021" i="7"/>
  <c r="R2021" i="7" s="1"/>
  <c r="P2021" i="7"/>
  <c r="O2021" i="7"/>
  <c r="M2021" i="7"/>
  <c r="N2021" i="7" s="1"/>
  <c r="K2021" i="7"/>
  <c r="L2021" i="7" s="1"/>
  <c r="Q2020" i="7"/>
  <c r="R2020" i="7" s="1"/>
  <c r="P2020" i="7"/>
  <c r="O2020" i="7"/>
  <c r="M2020" i="7"/>
  <c r="N2020" i="7" s="1"/>
  <c r="K2020" i="7"/>
  <c r="L2020" i="7" s="1"/>
  <c r="Q2019" i="7"/>
  <c r="R2019" i="7" s="1"/>
  <c r="P2019" i="7"/>
  <c r="O2019" i="7"/>
  <c r="N2019" i="7"/>
  <c r="M2019" i="7"/>
  <c r="K2019" i="7"/>
  <c r="L2019" i="7" s="1"/>
  <c r="Q2018" i="7"/>
  <c r="R2018" i="7" s="1"/>
  <c r="P2018" i="7"/>
  <c r="O2018" i="7"/>
  <c r="M2018" i="7"/>
  <c r="N2018" i="7" s="1"/>
  <c r="K2018" i="7"/>
  <c r="L2018" i="7" s="1"/>
  <c r="Q2017" i="7"/>
  <c r="R2017" i="7" s="1"/>
  <c r="P2017" i="7"/>
  <c r="O2017" i="7"/>
  <c r="N2017" i="7"/>
  <c r="M2017" i="7"/>
  <c r="K2017" i="7"/>
  <c r="L2017" i="7" s="1"/>
  <c r="Q2016" i="7"/>
  <c r="R2016" i="7" s="1"/>
  <c r="P2016" i="7"/>
  <c r="O2016" i="7"/>
  <c r="M2016" i="7"/>
  <c r="N2016" i="7" s="1"/>
  <c r="K2016" i="7"/>
  <c r="L2016" i="7" s="1"/>
  <c r="Q2015" i="7"/>
  <c r="R2015" i="7" s="1"/>
  <c r="P2015" i="7"/>
  <c r="O2015" i="7"/>
  <c r="M2015" i="7"/>
  <c r="N2015" i="7" s="1"/>
  <c r="K2015" i="7"/>
  <c r="L2015" i="7" s="1"/>
  <c r="Q2014" i="7"/>
  <c r="R2014" i="7" s="1"/>
  <c r="P2014" i="7"/>
  <c r="O2014" i="7"/>
  <c r="N2014" i="7"/>
  <c r="M2014" i="7"/>
  <c r="K2014" i="7"/>
  <c r="L2014" i="7" s="1"/>
  <c r="Q2013" i="7"/>
  <c r="R2013" i="7" s="1"/>
  <c r="P2013" i="7"/>
  <c r="O2013" i="7"/>
  <c r="M2013" i="7"/>
  <c r="N2013" i="7" s="1"/>
  <c r="K2013" i="7"/>
  <c r="L2013" i="7" s="1"/>
  <c r="Q2012" i="7"/>
  <c r="R2012" i="7" s="1"/>
  <c r="P2012" i="7"/>
  <c r="O2012" i="7"/>
  <c r="M2012" i="7"/>
  <c r="N2012" i="7" s="1"/>
  <c r="K2012" i="7"/>
  <c r="L2012" i="7" s="1"/>
  <c r="Q2011" i="7"/>
  <c r="R2011" i="7" s="1"/>
  <c r="P2011" i="7"/>
  <c r="O2011" i="7"/>
  <c r="N2011" i="7"/>
  <c r="M2011" i="7"/>
  <c r="K2011" i="7"/>
  <c r="L2011" i="7" s="1"/>
  <c r="R2010" i="7"/>
  <c r="Q2010" i="7"/>
  <c r="P2010" i="7"/>
  <c r="O2010" i="7"/>
  <c r="M2010" i="7"/>
  <c r="N2010" i="7" s="1"/>
  <c r="K2010" i="7"/>
  <c r="L2010" i="7" s="1"/>
  <c r="Q2009" i="7"/>
  <c r="R2009" i="7" s="1"/>
  <c r="P2009" i="7"/>
  <c r="O2009" i="7"/>
  <c r="N2009" i="7"/>
  <c r="M2009" i="7"/>
  <c r="K2009" i="7"/>
  <c r="L2009" i="7" s="1"/>
  <c r="Q2008" i="7"/>
  <c r="R2008" i="7" s="1"/>
  <c r="P2008" i="7"/>
  <c r="O2008" i="7"/>
  <c r="M2008" i="7"/>
  <c r="N2008" i="7" s="1"/>
  <c r="K2008" i="7"/>
  <c r="L2008" i="7" s="1"/>
  <c r="Q2007" i="7"/>
  <c r="R2007" i="7" s="1"/>
  <c r="P2007" i="7"/>
  <c r="O2007" i="7"/>
  <c r="M2007" i="7"/>
  <c r="N2007" i="7" s="1"/>
  <c r="K2007" i="7"/>
  <c r="L2007" i="7" s="1"/>
  <c r="Q2006" i="7"/>
  <c r="R2006" i="7" s="1"/>
  <c r="P2006" i="7"/>
  <c r="O2006" i="7"/>
  <c r="N2006" i="7"/>
  <c r="M2006" i="7"/>
  <c r="K2006" i="7"/>
  <c r="L2006" i="7" s="1"/>
  <c r="Q2005" i="7"/>
  <c r="R2005" i="7" s="1"/>
  <c r="P2005" i="7"/>
  <c r="O2005" i="7"/>
  <c r="M2005" i="7"/>
  <c r="N2005" i="7" s="1"/>
  <c r="K2005" i="7"/>
  <c r="L2005" i="7" s="1"/>
  <c r="Q2004" i="7"/>
  <c r="R2004" i="7" s="1"/>
  <c r="P2004" i="7"/>
  <c r="O2004" i="7"/>
  <c r="M2004" i="7"/>
  <c r="N2004" i="7" s="1"/>
  <c r="K2004" i="7"/>
  <c r="L2004" i="7" s="1"/>
  <c r="Q2003" i="7"/>
  <c r="R2003" i="7" s="1"/>
  <c r="P2003" i="7"/>
  <c r="O2003" i="7"/>
  <c r="N2003" i="7"/>
  <c r="M2003" i="7"/>
  <c r="K2003" i="7"/>
  <c r="L2003" i="7" s="1"/>
  <c r="R2002" i="7"/>
  <c r="Q2002" i="7"/>
  <c r="P2002" i="7"/>
  <c r="O2002" i="7"/>
  <c r="M2002" i="7"/>
  <c r="N2002" i="7" s="1"/>
  <c r="K2002" i="7"/>
  <c r="L2002" i="7" s="1"/>
  <c r="Q2001" i="7"/>
  <c r="R2001" i="7" s="1"/>
  <c r="P2001" i="7"/>
  <c r="O2001" i="7"/>
  <c r="N2001" i="7"/>
  <c r="M2001" i="7"/>
  <c r="K2001" i="7"/>
  <c r="L2001" i="7" s="1"/>
  <c r="Q2000" i="7"/>
  <c r="R2000" i="7" s="1"/>
  <c r="P2000" i="7"/>
  <c r="O2000" i="7"/>
  <c r="M2000" i="7"/>
  <c r="N2000" i="7" s="1"/>
  <c r="K2000" i="7"/>
  <c r="L2000" i="7" s="1"/>
  <c r="Q1999" i="7"/>
  <c r="R1999" i="7" s="1"/>
  <c r="P1999" i="7"/>
  <c r="O1999" i="7"/>
  <c r="M1999" i="7"/>
  <c r="N1999" i="7" s="1"/>
  <c r="K1999" i="7"/>
  <c r="L1999" i="7" s="1"/>
  <c r="Q1998" i="7"/>
  <c r="R1998" i="7" s="1"/>
  <c r="P1998" i="7"/>
  <c r="O1998" i="7"/>
  <c r="N1998" i="7"/>
  <c r="M1998" i="7"/>
  <c r="K1998" i="7"/>
  <c r="L1998" i="7" s="1"/>
  <c r="R1997" i="7"/>
  <c r="Q1997" i="7"/>
  <c r="P1997" i="7"/>
  <c r="O1997" i="7"/>
  <c r="M1997" i="7"/>
  <c r="N1997" i="7" s="1"/>
  <c r="K1997" i="7"/>
  <c r="L1997" i="7" s="1"/>
  <c r="Q1996" i="7"/>
  <c r="R1996" i="7" s="1"/>
  <c r="P1996" i="7"/>
  <c r="O1996" i="7"/>
  <c r="M1996" i="7"/>
  <c r="N1996" i="7" s="1"/>
  <c r="K1996" i="7"/>
  <c r="L1996" i="7" s="1"/>
  <c r="Q1995" i="7"/>
  <c r="R1995" i="7" s="1"/>
  <c r="P1995" i="7"/>
  <c r="O1995" i="7"/>
  <c r="N1995" i="7"/>
  <c r="M1995" i="7"/>
  <c r="K1995" i="7"/>
  <c r="L1995" i="7" s="1"/>
  <c r="R1994" i="7"/>
  <c r="Q1994" i="7"/>
  <c r="P1994" i="7"/>
  <c r="O1994" i="7"/>
  <c r="M1994" i="7"/>
  <c r="N1994" i="7" s="1"/>
  <c r="K1994" i="7"/>
  <c r="L1994" i="7" s="1"/>
  <c r="Q1993" i="7"/>
  <c r="R1993" i="7" s="1"/>
  <c r="P1993" i="7"/>
  <c r="O1993" i="7"/>
  <c r="N1993" i="7"/>
  <c r="M1993" i="7"/>
  <c r="K1993" i="7"/>
  <c r="L1993" i="7" s="1"/>
  <c r="Q1992" i="7"/>
  <c r="R1992" i="7" s="1"/>
  <c r="P1992" i="7"/>
  <c r="O1992" i="7"/>
  <c r="M1992" i="7"/>
  <c r="N1992" i="7" s="1"/>
  <c r="K1992" i="7"/>
  <c r="L1992" i="7" s="1"/>
  <c r="Q1991" i="7"/>
  <c r="R1991" i="7" s="1"/>
  <c r="P1991" i="7"/>
  <c r="O1991" i="7"/>
  <c r="M1991" i="7"/>
  <c r="N1991" i="7" s="1"/>
  <c r="K1991" i="7"/>
  <c r="L1991" i="7" s="1"/>
  <c r="Q1990" i="7"/>
  <c r="R1990" i="7" s="1"/>
  <c r="P1990" i="7"/>
  <c r="O1990" i="7"/>
  <c r="N1990" i="7"/>
  <c r="M1990" i="7"/>
  <c r="K1990" i="7"/>
  <c r="L1990" i="7" s="1"/>
  <c r="Q1989" i="7"/>
  <c r="R1989" i="7" s="1"/>
  <c r="P1989" i="7"/>
  <c r="O1989" i="7"/>
  <c r="M1989" i="7"/>
  <c r="N1989" i="7" s="1"/>
  <c r="K1989" i="7"/>
  <c r="L1989" i="7" s="1"/>
  <c r="Q1988" i="7"/>
  <c r="R1988" i="7" s="1"/>
  <c r="P1988" i="7"/>
  <c r="O1988" i="7"/>
  <c r="M1988" i="7"/>
  <c r="N1988" i="7" s="1"/>
  <c r="K1988" i="7"/>
  <c r="L1988" i="7" s="1"/>
  <c r="Q1987" i="7"/>
  <c r="R1987" i="7" s="1"/>
  <c r="P1987" i="7"/>
  <c r="O1987" i="7"/>
  <c r="N1987" i="7"/>
  <c r="M1987" i="7"/>
  <c r="K1987" i="7"/>
  <c r="L1987" i="7" s="1"/>
  <c r="Q1986" i="7"/>
  <c r="R1986" i="7" s="1"/>
  <c r="P1986" i="7"/>
  <c r="O1986" i="7"/>
  <c r="M1986" i="7"/>
  <c r="N1986" i="7" s="1"/>
  <c r="K1986" i="7"/>
  <c r="L1986" i="7" s="1"/>
  <c r="Q1985" i="7"/>
  <c r="R1985" i="7" s="1"/>
  <c r="P1985" i="7"/>
  <c r="O1985" i="7"/>
  <c r="N1985" i="7"/>
  <c r="M1985" i="7"/>
  <c r="K1985" i="7"/>
  <c r="L1985" i="7" s="1"/>
  <c r="Q1984" i="7"/>
  <c r="R1984" i="7" s="1"/>
  <c r="P1984" i="7"/>
  <c r="O1984" i="7"/>
  <c r="M1984" i="7"/>
  <c r="N1984" i="7" s="1"/>
  <c r="K1984" i="7"/>
  <c r="L1984" i="7" s="1"/>
  <c r="Q1983" i="7"/>
  <c r="R1983" i="7" s="1"/>
  <c r="P1983" i="7"/>
  <c r="O1983" i="7"/>
  <c r="M1983" i="7"/>
  <c r="N1983" i="7" s="1"/>
  <c r="K1983" i="7"/>
  <c r="L1983" i="7" s="1"/>
  <c r="Q1982" i="7"/>
  <c r="R1982" i="7" s="1"/>
  <c r="P1982" i="7"/>
  <c r="O1982" i="7"/>
  <c r="N1982" i="7"/>
  <c r="M1982" i="7"/>
  <c r="K1982" i="7"/>
  <c r="L1982" i="7" s="1"/>
  <c r="Q1981" i="7"/>
  <c r="R1981" i="7" s="1"/>
  <c r="P1981" i="7"/>
  <c r="O1981" i="7"/>
  <c r="M1981" i="7"/>
  <c r="N1981" i="7" s="1"/>
  <c r="K1981" i="7"/>
  <c r="L1981" i="7" s="1"/>
  <c r="Q1980" i="7"/>
  <c r="R1980" i="7" s="1"/>
  <c r="P1980" i="7"/>
  <c r="O1980" i="7"/>
  <c r="M1980" i="7"/>
  <c r="N1980" i="7" s="1"/>
  <c r="K1980" i="7"/>
  <c r="L1980" i="7" s="1"/>
  <c r="Q1979" i="7"/>
  <c r="R1979" i="7" s="1"/>
  <c r="P1979" i="7"/>
  <c r="O1979" i="7"/>
  <c r="N1979" i="7"/>
  <c r="M1979" i="7"/>
  <c r="K1979" i="7"/>
  <c r="L1979" i="7" s="1"/>
  <c r="R1978" i="7"/>
  <c r="Q1978" i="7"/>
  <c r="P1978" i="7"/>
  <c r="O1978" i="7"/>
  <c r="M1978" i="7"/>
  <c r="N1978" i="7" s="1"/>
  <c r="K1978" i="7"/>
  <c r="L1978" i="7" s="1"/>
  <c r="Q1977" i="7"/>
  <c r="R1977" i="7" s="1"/>
  <c r="P1977" i="7"/>
  <c r="O1977" i="7"/>
  <c r="N1977" i="7"/>
  <c r="M1977" i="7"/>
  <c r="K1977" i="7"/>
  <c r="L1977" i="7" s="1"/>
  <c r="Q1976" i="7"/>
  <c r="R1976" i="7" s="1"/>
  <c r="P1976" i="7"/>
  <c r="O1976" i="7"/>
  <c r="M1976" i="7"/>
  <c r="N1976" i="7" s="1"/>
  <c r="K1976" i="7"/>
  <c r="L1976" i="7" s="1"/>
  <c r="Q1975" i="7"/>
  <c r="R1975" i="7" s="1"/>
  <c r="P1975" i="7"/>
  <c r="O1975" i="7"/>
  <c r="M1975" i="7"/>
  <c r="N1975" i="7" s="1"/>
  <c r="K1975" i="7"/>
  <c r="L1975" i="7" s="1"/>
  <c r="Q1974" i="7"/>
  <c r="R1974" i="7" s="1"/>
  <c r="P1974" i="7"/>
  <c r="O1974" i="7"/>
  <c r="N1974" i="7"/>
  <c r="M1974" i="7"/>
  <c r="K1974" i="7"/>
  <c r="L1974" i="7" s="1"/>
  <c r="Q1973" i="7"/>
  <c r="R1973" i="7" s="1"/>
  <c r="P1973" i="7"/>
  <c r="O1973" i="7"/>
  <c r="M1973" i="7"/>
  <c r="N1973" i="7" s="1"/>
  <c r="K1973" i="7"/>
  <c r="L1973" i="7" s="1"/>
  <c r="Q1972" i="7"/>
  <c r="R1972" i="7" s="1"/>
  <c r="P1972" i="7"/>
  <c r="O1972" i="7"/>
  <c r="M1972" i="7"/>
  <c r="N1972" i="7" s="1"/>
  <c r="K1972" i="7"/>
  <c r="L1972" i="7" s="1"/>
  <c r="Q1971" i="7"/>
  <c r="R1971" i="7" s="1"/>
  <c r="P1971" i="7"/>
  <c r="O1971" i="7"/>
  <c r="N1971" i="7"/>
  <c r="M1971" i="7"/>
  <c r="K1971" i="7"/>
  <c r="L1971" i="7" s="1"/>
  <c r="R1970" i="7"/>
  <c r="Q1970" i="7"/>
  <c r="P1970" i="7"/>
  <c r="O1970" i="7"/>
  <c r="M1970" i="7"/>
  <c r="N1970" i="7" s="1"/>
  <c r="K1970" i="7"/>
  <c r="L1970" i="7" s="1"/>
  <c r="Q1969" i="7"/>
  <c r="R1969" i="7" s="1"/>
  <c r="P1969" i="7"/>
  <c r="O1969" i="7"/>
  <c r="N1969" i="7"/>
  <c r="M1969" i="7"/>
  <c r="K1969" i="7"/>
  <c r="L1969" i="7" s="1"/>
  <c r="Q1968" i="7"/>
  <c r="R1968" i="7" s="1"/>
  <c r="P1968" i="7"/>
  <c r="O1968" i="7"/>
  <c r="M1968" i="7"/>
  <c r="N1968" i="7" s="1"/>
  <c r="K1968" i="7"/>
  <c r="L1968" i="7" s="1"/>
  <c r="Q1967" i="7"/>
  <c r="R1967" i="7" s="1"/>
  <c r="P1967" i="7"/>
  <c r="O1967" i="7"/>
  <c r="M1967" i="7"/>
  <c r="N1967" i="7" s="1"/>
  <c r="K1967" i="7"/>
  <c r="L1967" i="7" s="1"/>
  <c r="Q1966" i="7"/>
  <c r="R1966" i="7" s="1"/>
  <c r="P1966" i="7"/>
  <c r="O1966" i="7"/>
  <c r="N1966" i="7"/>
  <c r="M1966" i="7"/>
  <c r="K1966" i="7"/>
  <c r="L1966" i="7" s="1"/>
  <c r="R1965" i="7"/>
  <c r="Q1965" i="7"/>
  <c r="P1965" i="7"/>
  <c r="O1965" i="7"/>
  <c r="M1965" i="7"/>
  <c r="N1965" i="7" s="1"/>
  <c r="K1965" i="7"/>
  <c r="L1965" i="7" s="1"/>
  <c r="Q1964" i="7"/>
  <c r="R1964" i="7" s="1"/>
  <c r="P1964" i="7"/>
  <c r="O1964" i="7"/>
  <c r="M1964" i="7"/>
  <c r="N1964" i="7" s="1"/>
  <c r="K1964" i="7"/>
  <c r="L1964" i="7" s="1"/>
  <c r="Q1963" i="7"/>
  <c r="R1963" i="7" s="1"/>
  <c r="P1963" i="7"/>
  <c r="O1963" i="7"/>
  <c r="N1963" i="7"/>
  <c r="M1963" i="7"/>
  <c r="K1963" i="7"/>
  <c r="L1963" i="7" s="1"/>
  <c r="R1962" i="7"/>
  <c r="Q1962" i="7"/>
  <c r="P1962" i="7"/>
  <c r="O1962" i="7"/>
  <c r="M1962" i="7"/>
  <c r="N1962" i="7" s="1"/>
  <c r="K1962" i="7"/>
  <c r="L1962" i="7" s="1"/>
  <c r="Q1961" i="7"/>
  <c r="R1961" i="7" s="1"/>
  <c r="P1961" i="7"/>
  <c r="O1961" i="7"/>
  <c r="N1961" i="7"/>
  <c r="M1961" i="7"/>
  <c r="K1961" i="7"/>
  <c r="L1961" i="7" s="1"/>
  <c r="Q1960" i="7"/>
  <c r="R1960" i="7" s="1"/>
  <c r="P1960" i="7"/>
  <c r="O1960" i="7"/>
  <c r="M1960" i="7"/>
  <c r="N1960" i="7" s="1"/>
  <c r="K1960" i="7"/>
  <c r="L1960" i="7" s="1"/>
  <c r="Q1959" i="7"/>
  <c r="R1959" i="7" s="1"/>
  <c r="P1959" i="7"/>
  <c r="O1959" i="7"/>
  <c r="M1959" i="7"/>
  <c r="N1959" i="7" s="1"/>
  <c r="K1959" i="7"/>
  <c r="L1959" i="7" s="1"/>
  <c r="Q1958" i="7"/>
  <c r="R1958" i="7" s="1"/>
  <c r="P1958" i="7"/>
  <c r="O1958" i="7"/>
  <c r="N1958" i="7"/>
  <c r="M1958" i="7"/>
  <c r="K1958" i="7"/>
  <c r="L1958" i="7" s="1"/>
  <c r="Q1957" i="7"/>
  <c r="R1957" i="7" s="1"/>
  <c r="P1957" i="7"/>
  <c r="O1957" i="7"/>
  <c r="M1957" i="7"/>
  <c r="N1957" i="7" s="1"/>
  <c r="K1957" i="7"/>
  <c r="L1957" i="7" s="1"/>
  <c r="Q1956" i="7"/>
  <c r="R1956" i="7" s="1"/>
  <c r="P1956" i="7"/>
  <c r="O1956" i="7"/>
  <c r="M1956" i="7"/>
  <c r="N1956" i="7" s="1"/>
  <c r="K1956" i="7"/>
  <c r="L1956" i="7" s="1"/>
  <c r="Q1955" i="7"/>
  <c r="R1955" i="7" s="1"/>
  <c r="P1955" i="7"/>
  <c r="O1955" i="7"/>
  <c r="M1955" i="7"/>
  <c r="N1955" i="7" s="1"/>
  <c r="K1955" i="7"/>
  <c r="L1955" i="7" s="1"/>
  <c r="Q1954" i="7"/>
  <c r="R1954" i="7" s="1"/>
  <c r="P1954" i="7"/>
  <c r="O1954" i="7"/>
  <c r="M1954" i="7"/>
  <c r="N1954" i="7" s="1"/>
  <c r="K1954" i="7"/>
  <c r="L1954" i="7" s="1"/>
  <c r="Q1953" i="7"/>
  <c r="R1953" i="7" s="1"/>
  <c r="P1953" i="7"/>
  <c r="O1953" i="7"/>
  <c r="M1953" i="7"/>
  <c r="N1953" i="7" s="1"/>
  <c r="K1953" i="7"/>
  <c r="L1953" i="7" s="1"/>
  <c r="Q1952" i="7"/>
  <c r="R1952" i="7" s="1"/>
  <c r="P1952" i="7"/>
  <c r="O1952" i="7"/>
  <c r="M1952" i="7"/>
  <c r="N1952" i="7" s="1"/>
  <c r="K1952" i="7"/>
  <c r="L1952" i="7" s="1"/>
  <c r="Q1951" i="7"/>
  <c r="R1951" i="7" s="1"/>
  <c r="P1951" i="7"/>
  <c r="O1951" i="7"/>
  <c r="M1951" i="7"/>
  <c r="N1951" i="7" s="1"/>
  <c r="K1951" i="7"/>
  <c r="L1951" i="7" s="1"/>
  <c r="Q1950" i="7"/>
  <c r="R1950" i="7" s="1"/>
  <c r="P1950" i="7"/>
  <c r="O1950" i="7"/>
  <c r="M1950" i="7"/>
  <c r="N1950" i="7" s="1"/>
  <c r="K1950" i="7"/>
  <c r="L1950" i="7" s="1"/>
  <c r="Q1949" i="7"/>
  <c r="R1949" i="7" s="1"/>
  <c r="P1949" i="7"/>
  <c r="O1949" i="7"/>
  <c r="M1949" i="7"/>
  <c r="N1949" i="7" s="1"/>
  <c r="K1949" i="7"/>
  <c r="L1949" i="7" s="1"/>
  <c r="Q1948" i="7"/>
  <c r="R1948" i="7" s="1"/>
  <c r="P1948" i="7"/>
  <c r="O1948" i="7"/>
  <c r="M1948" i="7"/>
  <c r="N1948" i="7" s="1"/>
  <c r="K1948" i="7"/>
  <c r="L1948" i="7" s="1"/>
  <c r="Q1947" i="7"/>
  <c r="R1947" i="7" s="1"/>
  <c r="P1947" i="7"/>
  <c r="O1947" i="7"/>
  <c r="M1947" i="7"/>
  <c r="N1947" i="7" s="1"/>
  <c r="K1947" i="7"/>
  <c r="L1947" i="7" s="1"/>
  <c r="Q1946" i="7"/>
  <c r="R1946" i="7" s="1"/>
  <c r="P1946" i="7"/>
  <c r="O1946" i="7"/>
  <c r="M1946" i="7"/>
  <c r="N1946" i="7" s="1"/>
  <c r="K1946" i="7"/>
  <c r="L1946" i="7" s="1"/>
  <c r="Q1945" i="7"/>
  <c r="R1945" i="7" s="1"/>
  <c r="P1945" i="7"/>
  <c r="O1945" i="7"/>
  <c r="M1945" i="7"/>
  <c r="N1945" i="7" s="1"/>
  <c r="K1945" i="7"/>
  <c r="L1945" i="7" s="1"/>
  <c r="Q1944" i="7"/>
  <c r="R1944" i="7" s="1"/>
  <c r="P1944" i="7"/>
  <c r="O1944" i="7"/>
  <c r="M1944" i="7"/>
  <c r="N1944" i="7" s="1"/>
  <c r="K1944" i="7"/>
  <c r="L1944" i="7" s="1"/>
  <c r="Q1943" i="7"/>
  <c r="R1943" i="7" s="1"/>
  <c r="P1943" i="7"/>
  <c r="O1943" i="7"/>
  <c r="M1943" i="7"/>
  <c r="N1943" i="7" s="1"/>
  <c r="K1943" i="7"/>
  <c r="L1943" i="7" s="1"/>
  <c r="Q1942" i="7"/>
  <c r="R1942" i="7" s="1"/>
  <c r="P1942" i="7"/>
  <c r="O1942" i="7"/>
  <c r="M1942" i="7"/>
  <c r="N1942" i="7" s="1"/>
  <c r="K1942" i="7"/>
  <c r="L1942" i="7" s="1"/>
  <c r="Q1941" i="7"/>
  <c r="R1941" i="7" s="1"/>
  <c r="P1941" i="7"/>
  <c r="O1941" i="7"/>
  <c r="M1941" i="7"/>
  <c r="N1941" i="7" s="1"/>
  <c r="K1941" i="7"/>
  <c r="L1941" i="7" s="1"/>
  <c r="Q1940" i="7"/>
  <c r="R1940" i="7" s="1"/>
  <c r="P1940" i="7"/>
  <c r="O1940" i="7"/>
  <c r="M1940" i="7"/>
  <c r="N1940" i="7" s="1"/>
  <c r="K1940" i="7"/>
  <c r="L1940" i="7" s="1"/>
  <c r="Q1939" i="7"/>
  <c r="R1939" i="7" s="1"/>
  <c r="P1939" i="7"/>
  <c r="O1939" i="7"/>
  <c r="M1939" i="7"/>
  <c r="N1939" i="7" s="1"/>
  <c r="K1939" i="7"/>
  <c r="L1939" i="7" s="1"/>
  <c r="R1938" i="7"/>
  <c r="Q1938" i="7"/>
  <c r="P1938" i="7"/>
  <c r="O1938" i="7"/>
  <c r="M1938" i="7"/>
  <c r="N1938" i="7" s="1"/>
  <c r="K1938" i="7"/>
  <c r="L1938" i="7" s="1"/>
  <c r="Q1937" i="7"/>
  <c r="R1937" i="7" s="1"/>
  <c r="P1937" i="7"/>
  <c r="O1937" i="7"/>
  <c r="M1937" i="7"/>
  <c r="N1937" i="7" s="1"/>
  <c r="K1937" i="7"/>
  <c r="L1937" i="7" s="1"/>
  <c r="Q1936" i="7"/>
  <c r="R1936" i="7" s="1"/>
  <c r="P1936" i="7"/>
  <c r="O1936" i="7"/>
  <c r="M1936" i="7"/>
  <c r="N1936" i="7" s="1"/>
  <c r="K1936" i="7"/>
  <c r="L1936" i="7" s="1"/>
  <c r="Q1935" i="7"/>
  <c r="R1935" i="7" s="1"/>
  <c r="P1935" i="7"/>
  <c r="O1935" i="7"/>
  <c r="M1935" i="7"/>
  <c r="N1935" i="7" s="1"/>
  <c r="K1935" i="7"/>
  <c r="L1935" i="7" s="1"/>
  <c r="R1934" i="7"/>
  <c r="Q1934" i="7"/>
  <c r="P1934" i="7"/>
  <c r="O1934" i="7"/>
  <c r="M1934" i="7"/>
  <c r="N1934" i="7" s="1"/>
  <c r="K1934" i="7"/>
  <c r="L1934" i="7" s="1"/>
  <c r="Q1933" i="7"/>
  <c r="R1933" i="7" s="1"/>
  <c r="P1933" i="7"/>
  <c r="O1933" i="7"/>
  <c r="M1933" i="7"/>
  <c r="N1933" i="7" s="1"/>
  <c r="K1933" i="7"/>
  <c r="L1933" i="7" s="1"/>
  <c r="Q1932" i="7"/>
  <c r="R1932" i="7" s="1"/>
  <c r="P1932" i="7"/>
  <c r="O1932" i="7"/>
  <c r="M1932" i="7"/>
  <c r="N1932" i="7" s="1"/>
  <c r="K1932" i="7"/>
  <c r="L1932" i="7" s="1"/>
  <c r="Q1931" i="7"/>
  <c r="R1931" i="7" s="1"/>
  <c r="P1931" i="7"/>
  <c r="O1931" i="7"/>
  <c r="M1931" i="7"/>
  <c r="N1931" i="7" s="1"/>
  <c r="K1931" i="7"/>
  <c r="L1931" i="7" s="1"/>
  <c r="Q1930" i="7"/>
  <c r="R1930" i="7" s="1"/>
  <c r="P1930" i="7"/>
  <c r="O1930" i="7"/>
  <c r="M1930" i="7"/>
  <c r="N1930" i="7" s="1"/>
  <c r="K1930" i="7"/>
  <c r="L1930" i="7" s="1"/>
  <c r="Q1929" i="7"/>
  <c r="R1929" i="7" s="1"/>
  <c r="P1929" i="7"/>
  <c r="O1929" i="7"/>
  <c r="M1929" i="7"/>
  <c r="N1929" i="7" s="1"/>
  <c r="K1929" i="7"/>
  <c r="L1929" i="7" s="1"/>
  <c r="Q1928" i="7"/>
  <c r="R1928" i="7" s="1"/>
  <c r="P1928" i="7"/>
  <c r="O1928" i="7"/>
  <c r="M1928" i="7"/>
  <c r="N1928" i="7" s="1"/>
  <c r="K1928" i="7"/>
  <c r="L1928" i="7" s="1"/>
  <c r="Q1927" i="7"/>
  <c r="R1927" i="7" s="1"/>
  <c r="P1927" i="7"/>
  <c r="O1927" i="7"/>
  <c r="M1927" i="7"/>
  <c r="N1927" i="7" s="1"/>
  <c r="K1927" i="7"/>
  <c r="L1927" i="7" s="1"/>
  <c r="R1926" i="7"/>
  <c r="Q1926" i="7"/>
  <c r="P1926" i="7"/>
  <c r="O1926" i="7"/>
  <c r="M1926" i="7"/>
  <c r="N1926" i="7" s="1"/>
  <c r="K1926" i="7"/>
  <c r="L1926" i="7" s="1"/>
  <c r="Q1925" i="7"/>
  <c r="R1925" i="7" s="1"/>
  <c r="P1925" i="7"/>
  <c r="O1925" i="7"/>
  <c r="M1925" i="7"/>
  <c r="N1925" i="7" s="1"/>
  <c r="K1925" i="7"/>
  <c r="L1925" i="7" s="1"/>
  <c r="Q1924" i="7"/>
  <c r="R1924" i="7" s="1"/>
  <c r="P1924" i="7"/>
  <c r="O1924" i="7"/>
  <c r="M1924" i="7"/>
  <c r="N1924" i="7" s="1"/>
  <c r="K1924" i="7"/>
  <c r="L1924" i="7" s="1"/>
  <c r="Q1923" i="7"/>
  <c r="R1923" i="7" s="1"/>
  <c r="P1923" i="7"/>
  <c r="O1923" i="7"/>
  <c r="M1923" i="7"/>
  <c r="N1923" i="7" s="1"/>
  <c r="K1923" i="7"/>
  <c r="L1923" i="7" s="1"/>
  <c r="L1922" i="7"/>
  <c r="K1922" i="7"/>
  <c r="S1921" i="7"/>
  <c r="T1921" i="7" s="1"/>
  <c r="R1921" i="7"/>
  <c r="P1921" i="7"/>
  <c r="O1921" i="7"/>
  <c r="M1921" i="7"/>
  <c r="N1921" i="7" s="1"/>
  <c r="K1921" i="7"/>
  <c r="L1921" i="7" s="1"/>
  <c r="S1920" i="7"/>
  <c r="T1920" i="7" s="1"/>
  <c r="R1920" i="7"/>
  <c r="O1920" i="7"/>
  <c r="P1920" i="7" s="1"/>
  <c r="N1920" i="7"/>
  <c r="M1920" i="7"/>
  <c r="L1920" i="7"/>
  <c r="K1920" i="7"/>
  <c r="S1919" i="7"/>
  <c r="T1919" i="7" s="1"/>
  <c r="R1919" i="7"/>
  <c r="O1919" i="7"/>
  <c r="P1919" i="7" s="1"/>
  <c r="M1919" i="7"/>
  <c r="N1919" i="7" s="1"/>
  <c r="K1919" i="7"/>
  <c r="L1919" i="7" s="1"/>
  <c r="T1918" i="7"/>
  <c r="S1918" i="7"/>
  <c r="R1918" i="7"/>
  <c r="P1918" i="7"/>
  <c r="O1918" i="7"/>
  <c r="N1918" i="7"/>
  <c r="M1918" i="7"/>
  <c r="K1918" i="7"/>
  <c r="L1918" i="7" s="1"/>
  <c r="S1917" i="7"/>
  <c r="T1917" i="7" s="1"/>
  <c r="R1917" i="7"/>
  <c r="O1917" i="7"/>
  <c r="P1917" i="7" s="1"/>
  <c r="M1917" i="7"/>
  <c r="N1917" i="7" s="1"/>
  <c r="L1917" i="7"/>
  <c r="K1917" i="7"/>
  <c r="S1916" i="7"/>
  <c r="T1916" i="7" s="1"/>
  <c r="R1916" i="7"/>
  <c r="P1916" i="7"/>
  <c r="O1916" i="7"/>
  <c r="M1916" i="7"/>
  <c r="N1916" i="7" s="1"/>
  <c r="K1916" i="7"/>
  <c r="L1916" i="7" s="1"/>
  <c r="T1915" i="7"/>
  <c r="S1915" i="7"/>
  <c r="R1915" i="7"/>
  <c r="O1915" i="7"/>
  <c r="P1915" i="7" s="1"/>
  <c r="N1915" i="7"/>
  <c r="M1915" i="7"/>
  <c r="K1915" i="7"/>
  <c r="L1915" i="7" s="1"/>
  <c r="S1914" i="7"/>
  <c r="T1914" i="7" s="1"/>
  <c r="R1914" i="7"/>
  <c r="O1914" i="7"/>
  <c r="P1914" i="7" s="1"/>
  <c r="M1914" i="7"/>
  <c r="N1914" i="7" s="1"/>
  <c r="L1914" i="7"/>
  <c r="K1914" i="7"/>
  <c r="S1913" i="7"/>
  <c r="T1913" i="7" s="1"/>
  <c r="R1913" i="7"/>
  <c r="P1913" i="7"/>
  <c r="O1913" i="7"/>
  <c r="M1913" i="7"/>
  <c r="N1913" i="7" s="1"/>
  <c r="K1913" i="7"/>
  <c r="L1913" i="7" s="1"/>
  <c r="S1912" i="7"/>
  <c r="T1912" i="7" s="1"/>
  <c r="R1912" i="7"/>
  <c r="O1912" i="7"/>
  <c r="P1912" i="7" s="1"/>
  <c r="N1912" i="7"/>
  <c r="M1912" i="7"/>
  <c r="L1912" i="7"/>
  <c r="K1912" i="7"/>
  <c r="S1911" i="7"/>
  <c r="T1911" i="7" s="1"/>
  <c r="R1911" i="7"/>
  <c r="O1911" i="7"/>
  <c r="P1911" i="7" s="1"/>
  <c r="M1911" i="7"/>
  <c r="N1911" i="7" s="1"/>
  <c r="K1911" i="7"/>
  <c r="L1911" i="7" s="1"/>
  <c r="T1910" i="7"/>
  <c r="S1910" i="7"/>
  <c r="R1910" i="7"/>
  <c r="P1910" i="7"/>
  <c r="O1910" i="7"/>
  <c r="N1910" i="7"/>
  <c r="M1910" i="7"/>
  <c r="K1910" i="7"/>
  <c r="L1910" i="7" s="1"/>
  <c r="S1909" i="7"/>
  <c r="T1909" i="7" s="1"/>
  <c r="R1909" i="7"/>
  <c r="O1909" i="7"/>
  <c r="P1909" i="7" s="1"/>
  <c r="M1909" i="7"/>
  <c r="N1909" i="7" s="1"/>
  <c r="L1909" i="7"/>
  <c r="K1909" i="7"/>
  <c r="S1908" i="7"/>
  <c r="T1908" i="7" s="1"/>
  <c r="R1908" i="7"/>
  <c r="P1908" i="7"/>
  <c r="O1908" i="7"/>
  <c r="M1908" i="7"/>
  <c r="N1908" i="7" s="1"/>
  <c r="K1908" i="7"/>
  <c r="L1908" i="7" s="1"/>
  <c r="T1907" i="7"/>
  <c r="S1907" i="7"/>
  <c r="R1907" i="7"/>
  <c r="O1907" i="7"/>
  <c r="P1907" i="7" s="1"/>
  <c r="N1907" i="7"/>
  <c r="M1907" i="7"/>
  <c r="K1907" i="7"/>
  <c r="L1907" i="7" s="1"/>
  <c r="S1906" i="7"/>
  <c r="T1906" i="7" s="1"/>
  <c r="R1906" i="7"/>
  <c r="O1906" i="7"/>
  <c r="P1906" i="7" s="1"/>
  <c r="M1906" i="7"/>
  <c r="N1906" i="7" s="1"/>
  <c r="L1906" i="7"/>
  <c r="K1906" i="7"/>
  <c r="S1905" i="7"/>
  <c r="T1905" i="7" s="1"/>
  <c r="R1905" i="7"/>
  <c r="P1905" i="7"/>
  <c r="O1905" i="7"/>
  <c r="M1905" i="7"/>
  <c r="N1905" i="7" s="1"/>
  <c r="K1905" i="7"/>
  <c r="L1905" i="7" s="1"/>
  <c r="S1904" i="7"/>
  <c r="T1904" i="7" s="1"/>
  <c r="R1904" i="7"/>
  <c r="O1904" i="7"/>
  <c r="P1904" i="7" s="1"/>
  <c r="N1904" i="7"/>
  <c r="M1904" i="7"/>
  <c r="L1904" i="7"/>
  <c r="K1904" i="7"/>
  <c r="S1903" i="7"/>
  <c r="T1903" i="7" s="1"/>
  <c r="R1903" i="7"/>
  <c r="O1903" i="7"/>
  <c r="P1903" i="7" s="1"/>
  <c r="M1903" i="7"/>
  <c r="N1903" i="7" s="1"/>
  <c r="K1903" i="7"/>
  <c r="L1903" i="7" s="1"/>
  <c r="T1902" i="7"/>
  <c r="S1902" i="7"/>
  <c r="R1902" i="7"/>
  <c r="P1902" i="7"/>
  <c r="O1902" i="7"/>
  <c r="N1902" i="7"/>
  <c r="M1902" i="7"/>
  <c r="K1902" i="7"/>
  <c r="L1902" i="7" s="1"/>
  <c r="S1901" i="7"/>
  <c r="T1901" i="7" s="1"/>
  <c r="R1901" i="7"/>
  <c r="O1901" i="7"/>
  <c r="P1901" i="7" s="1"/>
  <c r="M1901" i="7"/>
  <c r="N1901" i="7" s="1"/>
  <c r="L1901" i="7"/>
  <c r="K1901" i="7"/>
  <c r="S1900" i="7"/>
  <c r="T1900" i="7" s="1"/>
  <c r="R1900" i="7"/>
  <c r="P1900" i="7"/>
  <c r="O1900" i="7"/>
  <c r="M1900" i="7"/>
  <c r="N1900" i="7" s="1"/>
  <c r="K1900" i="7"/>
  <c r="L1900" i="7" s="1"/>
  <c r="T1899" i="7"/>
  <c r="S1899" i="7"/>
  <c r="R1899" i="7"/>
  <c r="O1899" i="7"/>
  <c r="P1899" i="7" s="1"/>
  <c r="N1899" i="7"/>
  <c r="M1899" i="7"/>
  <c r="K1899" i="7"/>
  <c r="L1899" i="7" s="1"/>
  <c r="Q1898" i="7"/>
  <c r="R1898" i="7" s="1"/>
  <c r="O1898" i="7"/>
  <c r="P1898" i="7" s="1"/>
  <c r="N1898" i="7"/>
  <c r="M1898" i="7"/>
  <c r="K1898" i="7"/>
  <c r="L1898" i="7" s="1"/>
  <c r="Q1897" i="7"/>
  <c r="R1897" i="7" s="1"/>
  <c r="O1897" i="7"/>
  <c r="P1897" i="7" s="1"/>
  <c r="N1897" i="7"/>
  <c r="M1897" i="7"/>
  <c r="K1897" i="7"/>
  <c r="L1897" i="7" s="1"/>
  <c r="Q1896" i="7"/>
  <c r="R1896" i="7" s="1"/>
  <c r="O1896" i="7"/>
  <c r="P1896" i="7" s="1"/>
  <c r="N1896" i="7"/>
  <c r="M1896" i="7"/>
  <c r="K1896" i="7"/>
  <c r="L1896" i="7" s="1"/>
  <c r="Q1895" i="7"/>
  <c r="R1895" i="7" s="1"/>
  <c r="O1895" i="7"/>
  <c r="P1895" i="7" s="1"/>
  <c r="N1895" i="7"/>
  <c r="M1895" i="7"/>
  <c r="K1895" i="7"/>
  <c r="L1895" i="7" s="1"/>
  <c r="Q1894" i="7"/>
  <c r="R1894" i="7" s="1"/>
  <c r="O1894" i="7"/>
  <c r="P1894" i="7" s="1"/>
  <c r="N1894" i="7"/>
  <c r="M1894" i="7"/>
  <c r="K1894" i="7"/>
  <c r="L1894" i="7" s="1"/>
  <c r="Q1893" i="7"/>
  <c r="R1893" i="7" s="1"/>
  <c r="O1893" i="7"/>
  <c r="P1893" i="7" s="1"/>
  <c r="N1893" i="7"/>
  <c r="M1893" i="7"/>
  <c r="K1893" i="7"/>
  <c r="L1893" i="7" s="1"/>
  <c r="Q1892" i="7"/>
  <c r="R1892" i="7" s="1"/>
  <c r="O1892" i="7"/>
  <c r="P1892" i="7" s="1"/>
  <c r="N1892" i="7"/>
  <c r="M1892" i="7"/>
  <c r="K1892" i="7"/>
  <c r="L1892" i="7" s="1"/>
  <c r="Q1891" i="7"/>
  <c r="R1891" i="7" s="1"/>
  <c r="O1891" i="7"/>
  <c r="P1891" i="7" s="1"/>
  <c r="N1891" i="7"/>
  <c r="M1891" i="7"/>
  <c r="K1891" i="7"/>
  <c r="L1891" i="7" s="1"/>
  <c r="Q1890" i="7"/>
  <c r="R1890" i="7" s="1"/>
  <c r="O1890" i="7"/>
  <c r="P1890" i="7" s="1"/>
  <c r="N1890" i="7"/>
  <c r="M1890" i="7"/>
  <c r="K1890" i="7"/>
  <c r="L1890" i="7" s="1"/>
  <c r="Q1889" i="7"/>
  <c r="R1889" i="7" s="1"/>
  <c r="O1889" i="7"/>
  <c r="P1889" i="7" s="1"/>
  <c r="N1889" i="7"/>
  <c r="M1889" i="7"/>
  <c r="K1889" i="7"/>
  <c r="L1889" i="7" s="1"/>
  <c r="Q1888" i="7"/>
  <c r="R1888" i="7" s="1"/>
  <c r="O1888" i="7"/>
  <c r="P1888" i="7" s="1"/>
  <c r="N1888" i="7"/>
  <c r="M1888" i="7"/>
  <c r="K1888" i="7"/>
  <c r="L1888" i="7" s="1"/>
  <c r="Q1887" i="7"/>
  <c r="R1887" i="7" s="1"/>
  <c r="O1887" i="7"/>
  <c r="P1887" i="7" s="1"/>
  <c r="N1887" i="7"/>
  <c r="M1887" i="7"/>
  <c r="K1887" i="7"/>
  <c r="L1887" i="7" s="1"/>
  <c r="Q1886" i="7"/>
  <c r="R1886" i="7" s="1"/>
  <c r="O1886" i="7"/>
  <c r="P1886" i="7" s="1"/>
  <c r="N1886" i="7"/>
  <c r="M1886" i="7"/>
  <c r="K1886" i="7"/>
  <c r="L1886" i="7" s="1"/>
  <c r="Q1885" i="7"/>
  <c r="R1885" i="7" s="1"/>
  <c r="O1885" i="7"/>
  <c r="P1885" i="7" s="1"/>
  <c r="N1885" i="7"/>
  <c r="M1885" i="7"/>
  <c r="K1885" i="7"/>
  <c r="L1885" i="7" s="1"/>
  <c r="Q1884" i="7"/>
  <c r="R1884" i="7" s="1"/>
  <c r="O1884" i="7"/>
  <c r="P1884" i="7" s="1"/>
  <c r="N1884" i="7"/>
  <c r="M1884" i="7"/>
  <c r="K1884" i="7"/>
  <c r="L1884" i="7" s="1"/>
  <c r="Q1883" i="7"/>
  <c r="R1883" i="7" s="1"/>
  <c r="O1883" i="7"/>
  <c r="P1883" i="7" s="1"/>
  <c r="N1883" i="7"/>
  <c r="M1883" i="7"/>
  <c r="K1883" i="7"/>
  <c r="L1883" i="7" s="1"/>
  <c r="Q1882" i="7"/>
  <c r="R1882" i="7" s="1"/>
  <c r="O1882" i="7"/>
  <c r="P1882" i="7" s="1"/>
  <c r="N1882" i="7"/>
  <c r="M1882" i="7"/>
  <c r="K1882" i="7"/>
  <c r="L1882" i="7" s="1"/>
  <c r="Q1881" i="7"/>
  <c r="R1881" i="7" s="1"/>
  <c r="O1881" i="7"/>
  <c r="P1881" i="7" s="1"/>
  <c r="N1881" i="7"/>
  <c r="M1881" i="7"/>
  <c r="K1881" i="7"/>
  <c r="L1881" i="7" s="1"/>
  <c r="Q1880" i="7"/>
  <c r="R1880" i="7" s="1"/>
  <c r="O1880" i="7"/>
  <c r="P1880" i="7" s="1"/>
  <c r="N1880" i="7"/>
  <c r="M1880" i="7"/>
  <c r="K1880" i="7"/>
  <c r="L1880" i="7" s="1"/>
  <c r="Q1879" i="7"/>
  <c r="R1879" i="7" s="1"/>
  <c r="O1879" i="7"/>
  <c r="P1879" i="7" s="1"/>
  <c r="N1879" i="7"/>
  <c r="M1879" i="7"/>
  <c r="K1879" i="7"/>
  <c r="L1879" i="7" s="1"/>
  <c r="Q1878" i="7"/>
  <c r="R1878" i="7" s="1"/>
  <c r="O1878" i="7"/>
  <c r="P1878" i="7" s="1"/>
  <c r="N1878" i="7"/>
  <c r="M1878" i="7"/>
  <c r="K1878" i="7"/>
  <c r="L1878" i="7" s="1"/>
  <c r="Q1877" i="7"/>
  <c r="R1877" i="7" s="1"/>
  <c r="O1877" i="7"/>
  <c r="P1877" i="7" s="1"/>
  <c r="N1877" i="7"/>
  <c r="M1877" i="7"/>
  <c r="K1877" i="7"/>
  <c r="L1877" i="7" s="1"/>
  <c r="Q1876" i="7"/>
  <c r="R1876" i="7" s="1"/>
  <c r="O1876" i="7"/>
  <c r="P1876" i="7" s="1"/>
  <c r="N1876" i="7"/>
  <c r="M1876" i="7"/>
  <c r="K1876" i="7"/>
  <c r="L1876" i="7" s="1"/>
  <c r="Q1875" i="7"/>
  <c r="R1875" i="7" s="1"/>
  <c r="O1875" i="7"/>
  <c r="P1875" i="7" s="1"/>
  <c r="N1875" i="7"/>
  <c r="M1875" i="7"/>
  <c r="K1875" i="7"/>
  <c r="L1875" i="7" s="1"/>
  <c r="Q1874" i="7"/>
  <c r="R1874" i="7" s="1"/>
  <c r="O1874" i="7"/>
  <c r="P1874" i="7" s="1"/>
  <c r="N1874" i="7"/>
  <c r="M1874" i="7"/>
  <c r="K1874" i="7"/>
  <c r="L1874" i="7" s="1"/>
  <c r="Q1873" i="7"/>
  <c r="R1873" i="7" s="1"/>
  <c r="O1873" i="7"/>
  <c r="P1873" i="7" s="1"/>
  <c r="N1873" i="7"/>
  <c r="M1873" i="7"/>
  <c r="K1873" i="7"/>
  <c r="L1873" i="7" s="1"/>
  <c r="Q1872" i="7"/>
  <c r="R1872" i="7" s="1"/>
  <c r="O1872" i="7"/>
  <c r="P1872" i="7" s="1"/>
  <c r="N1872" i="7"/>
  <c r="M1872" i="7"/>
  <c r="K1872" i="7"/>
  <c r="L1872" i="7" s="1"/>
  <c r="Q1871" i="7"/>
  <c r="R1871" i="7" s="1"/>
  <c r="O1871" i="7"/>
  <c r="P1871" i="7" s="1"/>
  <c r="N1871" i="7"/>
  <c r="M1871" i="7"/>
  <c r="K1871" i="7"/>
  <c r="L1871" i="7" s="1"/>
  <c r="Q1870" i="7"/>
  <c r="R1870" i="7" s="1"/>
  <c r="O1870" i="7"/>
  <c r="P1870" i="7" s="1"/>
  <c r="N1870" i="7"/>
  <c r="M1870" i="7"/>
  <c r="K1870" i="7"/>
  <c r="L1870" i="7" s="1"/>
  <c r="Q1869" i="7"/>
  <c r="R1869" i="7" s="1"/>
  <c r="O1869" i="7"/>
  <c r="P1869" i="7" s="1"/>
  <c r="N1869" i="7"/>
  <c r="M1869" i="7"/>
  <c r="K1869" i="7"/>
  <c r="L1869" i="7" s="1"/>
  <c r="Q1868" i="7"/>
  <c r="R1868" i="7" s="1"/>
  <c r="O1868" i="7"/>
  <c r="P1868" i="7" s="1"/>
  <c r="N1868" i="7"/>
  <c r="M1868" i="7"/>
  <c r="K1868" i="7"/>
  <c r="L1868" i="7" s="1"/>
  <c r="Q1867" i="7"/>
  <c r="R1867" i="7" s="1"/>
  <c r="O1867" i="7"/>
  <c r="P1867" i="7" s="1"/>
  <c r="N1867" i="7"/>
  <c r="M1867" i="7"/>
  <c r="K1867" i="7"/>
  <c r="L1867" i="7" s="1"/>
  <c r="Q1866" i="7"/>
  <c r="R1866" i="7" s="1"/>
  <c r="O1866" i="7"/>
  <c r="P1866" i="7" s="1"/>
  <c r="N1866" i="7"/>
  <c r="M1866" i="7"/>
  <c r="K1866" i="7"/>
  <c r="L1866" i="7" s="1"/>
  <c r="Q1865" i="7"/>
  <c r="R1865" i="7" s="1"/>
  <c r="O1865" i="7"/>
  <c r="P1865" i="7" s="1"/>
  <c r="N1865" i="7"/>
  <c r="M1865" i="7"/>
  <c r="K1865" i="7"/>
  <c r="L1865" i="7" s="1"/>
  <c r="Q1864" i="7"/>
  <c r="R1864" i="7" s="1"/>
  <c r="O1864" i="7"/>
  <c r="P1864" i="7" s="1"/>
  <c r="N1864" i="7"/>
  <c r="M1864" i="7"/>
  <c r="K1864" i="7"/>
  <c r="L1864" i="7" s="1"/>
  <c r="Q1863" i="7"/>
  <c r="R1863" i="7" s="1"/>
  <c r="O1863" i="7"/>
  <c r="P1863" i="7" s="1"/>
  <c r="N1863" i="7"/>
  <c r="M1863" i="7"/>
  <c r="K1863" i="7"/>
  <c r="L1863" i="7" s="1"/>
  <c r="Q1862" i="7"/>
  <c r="R1862" i="7" s="1"/>
  <c r="O1862" i="7"/>
  <c r="P1862" i="7" s="1"/>
  <c r="N1862" i="7"/>
  <c r="M1862" i="7"/>
  <c r="K1862" i="7"/>
  <c r="L1862" i="7" s="1"/>
  <c r="Q1861" i="7"/>
  <c r="R1861" i="7" s="1"/>
  <c r="O1861" i="7"/>
  <c r="P1861" i="7" s="1"/>
  <c r="N1861" i="7"/>
  <c r="M1861" i="7"/>
  <c r="K1861" i="7"/>
  <c r="L1861" i="7" s="1"/>
  <c r="Q1860" i="7"/>
  <c r="R1860" i="7" s="1"/>
  <c r="O1860" i="7"/>
  <c r="P1860" i="7" s="1"/>
  <c r="N1860" i="7"/>
  <c r="M1860" i="7"/>
  <c r="K1860" i="7"/>
  <c r="L1860" i="7" s="1"/>
  <c r="Q1859" i="7"/>
  <c r="R1859" i="7" s="1"/>
  <c r="O1859" i="7"/>
  <c r="P1859" i="7" s="1"/>
  <c r="N1859" i="7"/>
  <c r="M1859" i="7"/>
  <c r="K1859" i="7"/>
  <c r="L1859" i="7" s="1"/>
  <c r="Q1858" i="7"/>
  <c r="R1858" i="7" s="1"/>
  <c r="O1858" i="7"/>
  <c r="P1858" i="7" s="1"/>
  <c r="N1858" i="7"/>
  <c r="M1858" i="7"/>
  <c r="K1858" i="7"/>
  <c r="L1858" i="7" s="1"/>
  <c r="Q1857" i="7"/>
  <c r="R1857" i="7" s="1"/>
  <c r="O1857" i="7"/>
  <c r="P1857" i="7" s="1"/>
  <c r="N1857" i="7"/>
  <c r="M1857" i="7"/>
  <c r="K1857" i="7"/>
  <c r="L1857" i="7" s="1"/>
  <c r="Q1856" i="7"/>
  <c r="R1856" i="7" s="1"/>
  <c r="O1856" i="7"/>
  <c r="P1856" i="7" s="1"/>
  <c r="N1856" i="7"/>
  <c r="M1856" i="7"/>
  <c r="K1856" i="7"/>
  <c r="L1856" i="7" s="1"/>
  <c r="Q1855" i="7"/>
  <c r="R1855" i="7" s="1"/>
  <c r="O1855" i="7"/>
  <c r="P1855" i="7" s="1"/>
  <c r="N1855" i="7"/>
  <c r="M1855" i="7"/>
  <c r="K1855" i="7"/>
  <c r="L1855" i="7" s="1"/>
  <c r="Q1854" i="7"/>
  <c r="R1854" i="7" s="1"/>
  <c r="O1854" i="7"/>
  <c r="P1854" i="7" s="1"/>
  <c r="N1854" i="7"/>
  <c r="M1854" i="7"/>
  <c r="K1854" i="7"/>
  <c r="L1854" i="7" s="1"/>
  <c r="Q1853" i="7"/>
  <c r="R1853" i="7" s="1"/>
  <c r="O1853" i="7"/>
  <c r="P1853" i="7" s="1"/>
  <c r="N1853" i="7"/>
  <c r="M1853" i="7"/>
  <c r="K1853" i="7"/>
  <c r="L1853" i="7" s="1"/>
  <c r="Q1852" i="7"/>
  <c r="R1852" i="7" s="1"/>
  <c r="O1852" i="7"/>
  <c r="P1852" i="7" s="1"/>
  <c r="N1852" i="7"/>
  <c r="M1852" i="7"/>
  <c r="K1852" i="7"/>
  <c r="L1852" i="7" s="1"/>
  <c r="Q1851" i="7"/>
  <c r="R1851" i="7" s="1"/>
  <c r="O1851" i="7"/>
  <c r="P1851" i="7" s="1"/>
  <c r="N1851" i="7"/>
  <c r="M1851" i="7"/>
  <c r="K1851" i="7"/>
  <c r="L1851" i="7" s="1"/>
  <c r="Q1850" i="7"/>
  <c r="R1850" i="7" s="1"/>
  <c r="O1850" i="7"/>
  <c r="P1850" i="7" s="1"/>
  <c r="N1850" i="7"/>
  <c r="M1850" i="7"/>
  <c r="K1850" i="7"/>
  <c r="L1850" i="7" s="1"/>
  <c r="Q1849" i="7"/>
  <c r="R1849" i="7" s="1"/>
  <c r="O1849" i="7"/>
  <c r="P1849" i="7" s="1"/>
  <c r="N1849" i="7"/>
  <c r="M1849" i="7"/>
  <c r="K1849" i="7"/>
  <c r="L1849" i="7" s="1"/>
  <c r="Q1848" i="7"/>
  <c r="R1848" i="7" s="1"/>
  <c r="O1848" i="7"/>
  <c r="P1848" i="7" s="1"/>
  <c r="N1848" i="7"/>
  <c r="M1848" i="7"/>
  <c r="K1848" i="7"/>
  <c r="L1848" i="7" s="1"/>
  <c r="Q1847" i="7"/>
  <c r="R1847" i="7" s="1"/>
  <c r="O1847" i="7"/>
  <c r="P1847" i="7" s="1"/>
  <c r="N1847" i="7"/>
  <c r="M1847" i="7"/>
  <c r="K1847" i="7"/>
  <c r="L1847" i="7" s="1"/>
  <c r="Q1846" i="7"/>
  <c r="R1846" i="7" s="1"/>
  <c r="O1846" i="7"/>
  <c r="P1846" i="7" s="1"/>
  <c r="N1846" i="7"/>
  <c r="M1846" i="7"/>
  <c r="K1846" i="7"/>
  <c r="L1846" i="7" s="1"/>
  <c r="Q1845" i="7"/>
  <c r="R1845" i="7" s="1"/>
  <c r="O1845" i="7"/>
  <c r="P1845" i="7" s="1"/>
  <c r="N1845" i="7"/>
  <c r="M1845" i="7"/>
  <c r="K1845" i="7"/>
  <c r="L1845" i="7" s="1"/>
  <c r="Q1844" i="7"/>
  <c r="R1844" i="7" s="1"/>
  <c r="O1844" i="7"/>
  <c r="P1844" i="7" s="1"/>
  <c r="N1844" i="7"/>
  <c r="M1844" i="7"/>
  <c r="K1844" i="7"/>
  <c r="L1844" i="7" s="1"/>
  <c r="Q1843" i="7"/>
  <c r="R1843" i="7" s="1"/>
  <c r="O1843" i="7"/>
  <c r="P1843" i="7" s="1"/>
  <c r="N1843" i="7"/>
  <c r="M1843" i="7"/>
  <c r="K1843" i="7"/>
  <c r="L1843" i="7" s="1"/>
  <c r="Q1842" i="7"/>
  <c r="R1842" i="7" s="1"/>
  <c r="O1842" i="7"/>
  <c r="P1842" i="7" s="1"/>
  <c r="N1842" i="7"/>
  <c r="M1842" i="7"/>
  <c r="K1842" i="7"/>
  <c r="L1842" i="7" s="1"/>
  <c r="Q1841" i="7"/>
  <c r="R1841" i="7" s="1"/>
  <c r="O1841" i="7"/>
  <c r="P1841" i="7" s="1"/>
  <c r="N1841" i="7"/>
  <c r="M1841" i="7"/>
  <c r="K1841" i="7"/>
  <c r="L1841" i="7" s="1"/>
  <c r="Q1840" i="7"/>
  <c r="R1840" i="7" s="1"/>
  <c r="O1840" i="7"/>
  <c r="P1840" i="7" s="1"/>
  <c r="N1840" i="7"/>
  <c r="M1840" i="7"/>
  <c r="K1840" i="7"/>
  <c r="L1840" i="7" s="1"/>
  <c r="Q1839" i="7"/>
  <c r="R1839" i="7" s="1"/>
  <c r="O1839" i="7"/>
  <c r="P1839" i="7" s="1"/>
  <c r="N1839" i="7"/>
  <c r="M1839" i="7"/>
  <c r="K1839" i="7"/>
  <c r="L1839" i="7" s="1"/>
  <c r="Q1838" i="7"/>
  <c r="R1838" i="7" s="1"/>
  <c r="O1838" i="7"/>
  <c r="P1838" i="7" s="1"/>
  <c r="N1838" i="7"/>
  <c r="M1838" i="7"/>
  <c r="K1838" i="7"/>
  <c r="L1838" i="7" s="1"/>
  <c r="Q1837" i="7"/>
  <c r="R1837" i="7" s="1"/>
  <c r="O1837" i="7"/>
  <c r="P1837" i="7" s="1"/>
  <c r="N1837" i="7"/>
  <c r="M1837" i="7"/>
  <c r="K1837" i="7"/>
  <c r="L1837" i="7" s="1"/>
  <c r="Q1836" i="7"/>
  <c r="R1836" i="7" s="1"/>
  <c r="O1836" i="7"/>
  <c r="P1836" i="7" s="1"/>
  <c r="N1836" i="7"/>
  <c r="M1836" i="7"/>
  <c r="K1836" i="7"/>
  <c r="L1836" i="7" s="1"/>
  <c r="Q1835" i="7"/>
  <c r="R1835" i="7" s="1"/>
  <c r="O1835" i="7"/>
  <c r="P1835" i="7" s="1"/>
  <c r="N1835" i="7"/>
  <c r="M1835" i="7"/>
  <c r="K1835" i="7"/>
  <c r="L1835" i="7" s="1"/>
  <c r="Q1834" i="7"/>
  <c r="R1834" i="7" s="1"/>
  <c r="O1834" i="7"/>
  <c r="P1834" i="7" s="1"/>
  <c r="N1834" i="7"/>
  <c r="M1834" i="7"/>
  <c r="K1834" i="7"/>
  <c r="L1834" i="7" s="1"/>
  <c r="Q1833" i="7"/>
  <c r="R1833" i="7" s="1"/>
  <c r="O1833" i="7"/>
  <c r="P1833" i="7" s="1"/>
  <c r="N1833" i="7"/>
  <c r="M1833" i="7"/>
  <c r="K1833" i="7"/>
  <c r="L1833" i="7" s="1"/>
  <c r="Q1832" i="7"/>
  <c r="R1832" i="7" s="1"/>
  <c r="O1832" i="7"/>
  <c r="P1832" i="7" s="1"/>
  <c r="N1832" i="7"/>
  <c r="M1832" i="7"/>
  <c r="K1832" i="7"/>
  <c r="L1832" i="7" s="1"/>
  <c r="Q1831" i="7"/>
  <c r="R1831" i="7" s="1"/>
  <c r="O1831" i="7"/>
  <c r="P1831" i="7" s="1"/>
  <c r="N1831" i="7"/>
  <c r="M1831" i="7"/>
  <c r="K1831" i="7"/>
  <c r="L1831" i="7" s="1"/>
  <c r="Q1830" i="7"/>
  <c r="R1830" i="7" s="1"/>
  <c r="O1830" i="7"/>
  <c r="P1830" i="7" s="1"/>
  <c r="N1830" i="7"/>
  <c r="M1830" i="7"/>
  <c r="K1830" i="7"/>
  <c r="L1830" i="7" s="1"/>
  <c r="Q1829" i="7"/>
  <c r="R1829" i="7" s="1"/>
  <c r="O1829" i="7"/>
  <c r="P1829" i="7" s="1"/>
  <c r="N1829" i="7"/>
  <c r="M1829" i="7"/>
  <c r="K1829" i="7"/>
  <c r="L1829" i="7" s="1"/>
  <c r="Q1828" i="7"/>
  <c r="R1828" i="7" s="1"/>
  <c r="O1828" i="7"/>
  <c r="P1828" i="7" s="1"/>
  <c r="N1828" i="7"/>
  <c r="M1828" i="7"/>
  <c r="K1828" i="7"/>
  <c r="L1828" i="7" s="1"/>
  <c r="Q1827" i="7"/>
  <c r="R1827" i="7" s="1"/>
  <c r="O1827" i="7"/>
  <c r="P1827" i="7" s="1"/>
  <c r="N1827" i="7"/>
  <c r="M1827" i="7"/>
  <c r="K1827" i="7"/>
  <c r="L1827" i="7" s="1"/>
  <c r="Q1826" i="7"/>
  <c r="R1826" i="7" s="1"/>
  <c r="O1826" i="7"/>
  <c r="P1826" i="7" s="1"/>
  <c r="N1826" i="7"/>
  <c r="M1826" i="7"/>
  <c r="K1826" i="7"/>
  <c r="L1826" i="7" s="1"/>
  <c r="Q1825" i="7"/>
  <c r="R1825" i="7" s="1"/>
  <c r="O1825" i="7"/>
  <c r="P1825" i="7" s="1"/>
  <c r="N1825" i="7"/>
  <c r="M1825" i="7"/>
  <c r="K1825" i="7"/>
  <c r="L1825" i="7" s="1"/>
  <c r="Q1824" i="7"/>
  <c r="R1824" i="7" s="1"/>
  <c r="O1824" i="7"/>
  <c r="P1824" i="7" s="1"/>
  <c r="N1824" i="7"/>
  <c r="M1824" i="7"/>
  <c r="K1824" i="7"/>
  <c r="L1824" i="7" s="1"/>
  <c r="Q1823" i="7"/>
  <c r="R1823" i="7" s="1"/>
  <c r="O1823" i="7"/>
  <c r="P1823" i="7" s="1"/>
  <c r="N1823" i="7"/>
  <c r="M1823" i="7"/>
  <c r="K1823" i="7"/>
  <c r="L1823" i="7" s="1"/>
  <c r="Q1822" i="7"/>
  <c r="R1822" i="7" s="1"/>
  <c r="O1822" i="7"/>
  <c r="P1822" i="7" s="1"/>
  <c r="N1822" i="7"/>
  <c r="M1822" i="7"/>
  <c r="K1822" i="7"/>
  <c r="L1822" i="7" s="1"/>
  <c r="Q1821" i="7"/>
  <c r="R1821" i="7" s="1"/>
  <c r="O1821" i="7"/>
  <c r="P1821" i="7" s="1"/>
  <c r="N1821" i="7"/>
  <c r="M1821" i="7"/>
  <c r="K1821" i="7"/>
  <c r="L1821" i="7" s="1"/>
  <c r="Q1820" i="7"/>
  <c r="R1820" i="7" s="1"/>
  <c r="O1820" i="7"/>
  <c r="P1820" i="7" s="1"/>
  <c r="N1820" i="7"/>
  <c r="M1820" i="7"/>
  <c r="K1820" i="7"/>
  <c r="L1820" i="7" s="1"/>
  <c r="Q1819" i="7"/>
  <c r="R1819" i="7" s="1"/>
  <c r="O1819" i="7"/>
  <c r="P1819" i="7" s="1"/>
  <c r="N1819" i="7"/>
  <c r="M1819" i="7"/>
  <c r="K1819" i="7"/>
  <c r="L1819" i="7" s="1"/>
  <c r="Q1818" i="7"/>
  <c r="R1818" i="7" s="1"/>
  <c r="O1818" i="7"/>
  <c r="P1818" i="7" s="1"/>
  <c r="N1818" i="7"/>
  <c r="M1818" i="7"/>
  <c r="K1818" i="7"/>
  <c r="L1818" i="7" s="1"/>
  <c r="Q1817" i="7"/>
  <c r="R1817" i="7" s="1"/>
  <c r="O1817" i="7"/>
  <c r="P1817" i="7" s="1"/>
  <c r="N1817" i="7"/>
  <c r="M1817" i="7"/>
  <c r="K1817" i="7"/>
  <c r="L1817" i="7" s="1"/>
  <c r="Q1816" i="7"/>
  <c r="R1816" i="7" s="1"/>
  <c r="O1816" i="7"/>
  <c r="P1816" i="7" s="1"/>
  <c r="N1816" i="7"/>
  <c r="M1816" i="7"/>
  <c r="K1816" i="7"/>
  <c r="L1816" i="7" s="1"/>
  <c r="Q1815" i="7"/>
  <c r="R1815" i="7" s="1"/>
  <c r="O1815" i="7"/>
  <c r="P1815" i="7" s="1"/>
  <c r="N1815" i="7"/>
  <c r="M1815" i="7"/>
  <c r="K1815" i="7"/>
  <c r="L1815" i="7" s="1"/>
  <c r="Q1814" i="7"/>
  <c r="R1814" i="7" s="1"/>
  <c r="O1814" i="7"/>
  <c r="P1814" i="7" s="1"/>
  <c r="N1814" i="7"/>
  <c r="M1814" i="7"/>
  <c r="K1814" i="7"/>
  <c r="L1814" i="7" s="1"/>
  <c r="Q1813" i="7"/>
  <c r="R1813" i="7" s="1"/>
  <c r="O1813" i="7"/>
  <c r="P1813" i="7" s="1"/>
  <c r="N1813" i="7"/>
  <c r="M1813" i="7"/>
  <c r="K1813" i="7"/>
  <c r="L1813" i="7" s="1"/>
  <c r="Q1812" i="7"/>
  <c r="R1812" i="7" s="1"/>
  <c r="O1812" i="7"/>
  <c r="P1812" i="7" s="1"/>
  <c r="N1812" i="7"/>
  <c r="M1812" i="7"/>
  <c r="K1812" i="7"/>
  <c r="L1812" i="7" s="1"/>
  <c r="Q1811" i="7"/>
  <c r="R1811" i="7" s="1"/>
  <c r="O1811" i="7"/>
  <c r="P1811" i="7" s="1"/>
  <c r="N1811" i="7"/>
  <c r="M1811" i="7"/>
  <c r="K1811" i="7"/>
  <c r="L1811" i="7" s="1"/>
  <c r="Q1810" i="7"/>
  <c r="R1810" i="7" s="1"/>
  <c r="O1810" i="7"/>
  <c r="P1810" i="7" s="1"/>
  <c r="N1810" i="7"/>
  <c r="M1810" i="7"/>
  <c r="K1810" i="7"/>
  <c r="L1810" i="7" s="1"/>
  <c r="Q1809" i="7"/>
  <c r="R1809" i="7" s="1"/>
  <c r="O1809" i="7"/>
  <c r="P1809" i="7" s="1"/>
  <c r="N1809" i="7"/>
  <c r="M1809" i="7"/>
  <c r="K1809" i="7"/>
  <c r="L1809" i="7" s="1"/>
  <c r="Q1808" i="7"/>
  <c r="R1808" i="7" s="1"/>
  <c r="O1808" i="7"/>
  <c r="P1808" i="7" s="1"/>
  <c r="N1808" i="7"/>
  <c r="M1808" i="7"/>
  <c r="K1808" i="7"/>
  <c r="L1808" i="7" s="1"/>
  <c r="Q1807" i="7"/>
  <c r="R1807" i="7" s="1"/>
  <c r="O1807" i="7"/>
  <c r="P1807" i="7" s="1"/>
  <c r="N1807" i="7"/>
  <c r="M1807" i="7"/>
  <c r="K1807" i="7"/>
  <c r="L1807" i="7" s="1"/>
  <c r="Q1806" i="7"/>
  <c r="R1806" i="7" s="1"/>
  <c r="O1806" i="7"/>
  <c r="P1806" i="7" s="1"/>
  <c r="N1806" i="7"/>
  <c r="M1806" i="7"/>
  <c r="K1806" i="7"/>
  <c r="L1806" i="7" s="1"/>
  <c r="Q1805" i="7"/>
  <c r="R1805" i="7" s="1"/>
  <c r="O1805" i="7"/>
  <c r="P1805" i="7" s="1"/>
  <c r="N1805" i="7"/>
  <c r="M1805" i="7"/>
  <c r="K1805" i="7"/>
  <c r="L1805" i="7" s="1"/>
  <c r="Q1804" i="7"/>
  <c r="R1804" i="7" s="1"/>
  <c r="O1804" i="7"/>
  <c r="P1804" i="7" s="1"/>
  <c r="N1804" i="7"/>
  <c r="M1804" i="7"/>
  <c r="K1804" i="7"/>
  <c r="L1804" i="7" s="1"/>
  <c r="Q1803" i="7"/>
  <c r="R1803" i="7" s="1"/>
  <c r="O1803" i="7"/>
  <c r="P1803" i="7" s="1"/>
  <c r="N1803" i="7"/>
  <c r="M1803" i="7"/>
  <c r="K1803" i="7"/>
  <c r="L1803" i="7" s="1"/>
  <c r="Q1802" i="7"/>
  <c r="R1802" i="7" s="1"/>
  <c r="O1802" i="7"/>
  <c r="P1802" i="7" s="1"/>
  <c r="N1802" i="7"/>
  <c r="M1802" i="7"/>
  <c r="K1802" i="7"/>
  <c r="L1802" i="7" s="1"/>
  <c r="Q1801" i="7"/>
  <c r="R1801" i="7" s="1"/>
  <c r="O1801" i="7"/>
  <c r="P1801" i="7" s="1"/>
  <c r="N1801" i="7"/>
  <c r="M1801" i="7"/>
  <c r="K1801" i="7"/>
  <c r="L1801" i="7" s="1"/>
  <c r="Q1800" i="7"/>
  <c r="R1800" i="7" s="1"/>
  <c r="O1800" i="7"/>
  <c r="P1800" i="7" s="1"/>
  <c r="N1800" i="7"/>
  <c r="M1800" i="7"/>
  <c r="K1800" i="7"/>
  <c r="L1800" i="7" s="1"/>
  <c r="Q1799" i="7"/>
  <c r="R1799" i="7" s="1"/>
  <c r="O1799" i="7"/>
  <c r="P1799" i="7" s="1"/>
  <c r="N1799" i="7"/>
  <c r="M1799" i="7"/>
  <c r="K1799" i="7"/>
  <c r="L1799" i="7" s="1"/>
  <c r="Q1798" i="7"/>
  <c r="R1798" i="7" s="1"/>
  <c r="O1798" i="7"/>
  <c r="P1798" i="7" s="1"/>
  <c r="N1798" i="7"/>
  <c r="M1798" i="7"/>
  <c r="K1798" i="7"/>
  <c r="L1798" i="7" s="1"/>
  <c r="Q1797" i="7"/>
  <c r="R1797" i="7" s="1"/>
  <c r="O1797" i="7"/>
  <c r="P1797" i="7" s="1"/>
  <c r="N1797" i="7"/>
  <c r="M1797" i="7"/>
  <c r="K1797" i="7"/>
  <c r="L1797" i="7" s="1"/>
  <c r="Q1796" i="7"/>
  <c r="R1796" i="7" s="1"/>
  <c r="O1796" i="7"/>
  <c r="P1796" i="7" s="1"/>
  <c r="N1796" i="7"/>
  <c r="M1796" i="7"/>
  <c r="K1796" i="7"/>
  <c r="L1796" i="7" s="1"/>
  <c r="Q1795" i="7"/>
  <c r="R1795" i="7" s="1"/>
  <c r="O1795" i="7"/>
  <c r="P1795" i="7" s="1"/>
  <c r="N1795" i="7"/>
  <c r="M1795" i="7"/>
  <c r="K1795" i="7"/>
  <c r="L1795" i="7" s="1"/>
  <c r="Q1794" i="7"/>
  <c r="R1794" i="7" s="1"/>
  <c r="O1794" i="7"/>
  <c r="P1794" i="7" s="1"/>
  <c r="N1794" i="7"/>
  <c r="M1794" i="7"/>
  <c r="K1794" i="7"/>
  <c r="L1794" i="7" s="1"/>
  <c r="Q1793" i="7"/>
  <c r="R1793" i="7" s="1"/>
  <c r="O1793" i="7"/>
  <c r="P1793" i="7" s="1"/>
  <c r="N1793" i="7"/>
  <c r="M1793" i="7"/>
  <c r="K1793" i="7"/>
  <c r="L1793" i="7" s="1"/>
  <c r="Q1792" i="7"/>
  <c r="R1792" i="7" s="1"/>
  <c r="O1792" i="7"/>
  <c r="P1792" i="7" s="1"/>
  <c r="N1792" i="7"/>
  <c r="M1792" i="7"/>
  <c r="K1792" i="7"/>
  <c r="L1792" i="7" s="1"/>
  <c r="Q1791" i="7"/>
  <c r="R1791" i="7" s="1"/>
  <c r="O1791" i="7"/>
  <c r="P1791" i="7" s="1"/>
  <c r="N1791" i="7"/>
  <c r="M1791" i="7"/>
  <c r="K1791" i="7"/>
  <c r="L1791" i="7" s="1"/>
  <c r="Q1790" i="7"/>
  <c r="R1790" i="7" s="1"/>
  <c r="O1790" i="7"/>
  <c r="P1790" i="7" s="1"/>
  <c r="N1790" i="7"/>
  <c r="M1790" i="7"/>
  <c r="K1790" i="7"/>
  <c r="L1790" i="7" s="1"/>
  <c r="Q1789" i="7"/>
  <c r="R1789" i="7" s="1"/>
  <c r="O1789" i="7"/>
  <c r="P1789" i="7" s="1"/>
  <c r="N1789" i="7"/>
  <c r="M1789" i="7"/>
  <c r="K1789" i="7"/>
  <c r="L1789" i="7" s="1"/>
  <c r="Q1788" i="7"/>
  <c r="R1788" i="7" s="1"/>
  <c r="O1788" i="7"/>
  <c r="P1788" i="7" s="1"/>
  <c r="N1788" i="7"/>
  <c r="M1788" i="7"/>
  <c r="K1788" i="7"/>
  <c r="L1788" i="7" s="1"/>
  <c r="Q1787" i="7"/>
  <c r="R1787" i="7" s="1"/>
  <c r="O1787" i="7"/>
  <c r="P1787" i="7" s="1"/>
  <c r="N1787" i="7"/>
  <c r="M1787" i="7"/>
  <c r="K1787" i="7"/>
  <c r="L1787" i="7" s="1"/>
  <c r="Q1786" i="7"/>
  <c r="R1786" i="7" s="1"/>
  <c r="O1786" i="7"/>
  <c r="P1786" i="7" s="1"/>
  <c r="N1786" i="7"/>
  <c r="M1786" i="7"/>
  <c r="K1786" i="7"/>
  <c r="L1786" i="7" s="1"/>
  <c r="Q1785" i="7"/>
  <c r="R1785" i="7" s="1"/>
  <c r="O1785" i="7"/>
  <c r="P1785" i="7" s="1"/>
  <c r="N1785" i="7"/>
  <c r="M1785" i="7"/>
  <c r="K1785" i="7"/>
  <c r="L1785" i="7" s="1"/>
  <c r="Q1784" i="7"/>
  <c r="R1784" i="7" s="1"/>
  <c r="O1784" i="7"/>
  <c r="P1784" i="7" s="1"/>
  <c r="N1784" i="7"/>
  <c r="M1784" i="7"/>
  <c r="K1784" i="7"/>
  <c r="L1784" i="7" s="1"/>
  <c r="Q1783" i="7"/>
  <c r="R1783" i="7" s="1"/>
  <c r="O1783" i="7"/>
  <c r="P1783" i="7" s="1"/>
  <c r="N1783" i="7"/>
  <c r="M1783" i="7"/>
  <c r="K1783" i="7"/>
  <c r="L1783" i="7" s="1"/>
  <c r="Q1782" i="7"/>
  <c r="R1782" i="7" s="1"/>
  <c r="O1782" i="7"/>
  <c r="P1782" i="7" s="1"/>
  <c r="N1782" i="7"/>
  <c r="M1782" i="7"/>
  <c r="K1782" i="7"/>
  <c r="L1782" i="7" s="1"/>
  <c r="Q1781" i="7"/>
  <c r="R1781" i="7" s="1"/>
  <c r="O1781" i="7"/>
  <c r="P1781" i="7" s="1"/>
  <c r="N1781" i="7"/>
  <c r="M1781" i="7"/>
  <c r="K1781" i="7"/>
  <c r="L1781" i="7" s="1"/>
  <c r="Q1780" i="7"/>
  <c r="R1780" i="7" s="1"/>
  <c r="O1780" i="7"/>
  <c r="P1780" i="7" s="1"/>
  <c r="N1780" i="7"/>
  <c r="M1780" i="7"/>
  <c r="K1780" i="7"/>
  <c r="L1780" i="7" s="1"/>
  <c r="Q1779" i="7"/>
  <c r="R1779" i="7" s="1"/>
  <c r="O1779" i="7"/>
  <c r="P1779" i="7" s="1"/>
  <c r="N1779" i="7"/>
  <c r="M1779" i="7"/>
  <c r="K1779" i="7"/>
  <c r="L1779" i="7" s="1"/>
  <c r="Q1778" i="7"/>
  <c r="R1778" i="7" s="1"/>
  <c r="O1778" i="7"/>
  <c r="P1778" i="7" s="1"/>
  <c r="N1778" i="7"/>
  <c r="M1778" i="7"/>
  <c r="K1778" i="7"/>
  <c r="L1778" i="7" s="1"/>
  <c r="Q1777" i="7"/>
  <c r="R1777" i="7" s="1"/>
  <c r="O1777" i="7"/>
  <c r="P1777" i="7" s="1"/>
  <c r="N1777" i="7"/>
  <c r="M1777" i="7"/>
  <c r="K1777" i="7"/>
  <c r="L1777" i="7" s="1"/>
  <c r="Q1776" i="7"/>
  <c r="R1776" i="7" s="1"/>
  <c r="O1776" i="7"/>
  <c r="P1776" i="7" s="1"/>
  <c r="N1776" i="7"/>
  <c r="M1776" i="7"/>
  <c r="K1776" i="7"/>
  <c r="L1776" i="7" s="1"/>
  <c r="Q1775" i="7"/>
  <c r="R1775" i="7" s="1"/>
  <c r="O1775" i="7"/>
  <c r="P1775" i="7" s="1"/>
  <c r="N1775" i="7"/>
  <c r="M1775" i="7"/>
  <c r="K1775" i="7"/>
  <c r="L1775" i="7" s="1"/>
  <c r="Q1774" i="7"/>
  <c r="R1774" i="7" s="1"/>
  <c r="O1774" i="7"/>
  <c r="P1774" i="7" s="1"/>
  <c r="N1774" i="7"/>
  <c r="M1774" i="7"/>
  <c r="K1774" i="7"/>
  <c r="L1774" i="7" s="1"/>
  <c r="Q1773" i="7"/>
  <c r="R1773" i="7" s="1"/>
  <c r="O1773" i="7"/>
  <c r="P1773" i="7" s="1"/>
  <c r="N1773" i="7"/>
  <c r="M1773" i="7"/>
  <c r="K1773" i="7"/>
  <c r="L1773" i="7" s="1"/>
  <c r="Q1772" i="7"/>
  <c r="R1772" i="7" s="1"/>
  <c r="O1772" i="7"/>
  <c r="P1772" i="7" s="1"/>
  <c r="N1772" i="7"/>
  <c r="M1772" i="7"/>
  <c r="K1772" i="7"/>
  <c r="L1772" i="7" s="1"/>
  <c r="Q1771" i="7"/>
  <c r="R1771" i="7" s="1"/>
  <c r="O1771" i="7"/>
  <c r="P1771" i="7" s="1"/>
  <c r="N1771" i="7"/>
  <c r="M1771" i="7"/>
  <c r="K1771" i="7"/>
  <c r="L1771" i="7" s="1"/>
  <c r="Q1770" i="7"/>
  <c r="R1770" i="7" s="1"/>
  <c r="O1770" i="7"/>
  <c r="P1770" i="7" s="1"/>
  <c r="N1770" i="7"/>
  <c r="M1770" i="7"/>
  <c r="K1770" i="7"/>
  <c r="L1770" i="7" s="1"/>
  <c r="Q1769" i="7"/>
  <c r="R1769" i="7" s="1"/>
  <c r="O1769" i="7"/>
  <c r="P1769" i="7" s="1"/>
  <c r="N1769" i="7"/>
  <c r="M1769" i="7"/>
  <c r="K1769" i="7"/>
  <c r="L1769" i="7" s="1"/>
  <c r="Q1768" i="7"/>
  <c r="R1768" i="7" s="1"/>
  <c r="O1768" i="7"/>
  <c r="P1768" i="7" s="1"/>
  <c r="N1768" i="7"/>
  <c r="M1768" i="7"/>
  <c r="K1768" i="7"/>
  <c r="L1768" i="7" s="1"/>
  <c r="Q1767" i="7"/>
  <c r="R1767" i="7" s="1"/>
  <c r="O1767" i="7"/>
  <c r="P1767" i="7" s="1"/>
  <c r="N1767" i="7"/>
  <c r="M1767" i="7"/>
  <c r="K1767" i="7"/>
  <c r="L1767" i="7" s="1"/>
  <c r="Q1766" i="7"/>
  <c r="R1766" i="7" s="1"/>
  <c r="O1766" i="7"/>
  <c r="P1766" i="7" s="1"/>
  <c r="N1766" i="7"/>
  <c r="M1766" i="7"/>
  <c r="K1766" i="7"/>
  <c r="L1766" i="7" s="1"/>
  <c r="Q1765" i="7"/>
  <c r="R1765" i="7" s="1"/>
  <c r="O1765" i="7"/>
  <c r="P1765" i="7" s="1"/>
  <c r="N1765" i="7"/>
  <c r="M1765" i="7"/>
  <c r="K1765" i="7"/>
  <c r="L1765" i="7" s="1"/>
  <c r="Q1764" i="7"/>
  <c r="R1764" i="7" s="1"/>
  <c r="O1764" i="7"/>
  <c r="P1764" i="7" s="1"/>
  <c r="N1764" i="7"/>
  <c r="M1764" i="7"/>
  <c r="K1764" i="7"/>
  <c r="L1764" i="7" s="1"/>
  <c r="Q1763" i="7"/>
  <c r="R1763" i="7" s="1"/>
  <c r="O1763" i="7"/>
  <c r="P1763" i="7" s="1"/>
  <c r="N1763" i="7"/>
  <c r="M1763" i="7"/>
  <c r="K1763" i="7"/>
  <c r="L1763" i="7" s="1"/>
  <c r="Q1762" i="7"/>
  <c r="R1762" i="7" s="1"/>
  <c r="O1762" i="7"/>
  <c r="P1762" i="7" s="1"/>
  <c r="N1762" i="7"/>
  <c r="M1762" i="7"/>
  <c r="K1762" i="7"/>
  <c r="L1762" i="7" s="1"/>
  <c r="Q1761" i="7"/>
  <c r="R1761" i="7" s="1"/>
  <c r="O1761" i="7"/>
  <c r="P1761" i="7" s="1"/>
  <c r="N1761" i="7"/>
  <c r="M1761" i="7"/>
  <c r="K1761" i="7"/>
  <c r="L1761" i="7" s="1"/>
  <c r="Q1760" i="7"/>
  <c r="R1760" i="7" s="1"/>
  <c r="O1760" i="7"/>
  <c r="P1760" i="7" s="1"/>
  <c r="N1760" i="7"/>
  <c r="M1760" i="7"/>
  <c r="K1760" i="7"/>
  <c r="L1760" i="7" s="1"/>
  <c r="Q1759" i="7"/>
  <c r="R1759" i="7" s="1"/>
  <c r="O1759" i="7"/>
  <c r="P1759" i="7" s="1"/>
  <c r="N1759" i="7"/>
  <c r="M1759" i="7"/>
  <c r="K1759" i="7"/>
  <c r="L1759" i="7" s="1"/>
  <c r="Q1758" i="7"/>
  <c r="R1758" i="7" s="1"/>
  <c r="O1758" i="7"/>
  <c r="P1758" i="7" s="1"/>
  <c r="N1758" i="7"/>
  <c r="M1758" i="7"/>
  <c r="K1758" i="7"/>
  <c r="L1758" i="7" s="1"/>
  <c r="Q1757" i="7"/>
  <c r="R1757" i="7" s="1"/>
  <c r="O1757" i="7"/>
  <c r="P1757" i="7" s="1"/>
  <c r="N1757" i="7"/>
  <c r="M1757" i="7"/>
  <c r="K1757" i="7"/>
  <c r="L1757" i="7" s="1"/>
  <c r="Q1756" i="7"/>
  <c r="R1756" i="7" s="1"/>
  <c r="O1756" i="7"/>
  <c r="P1756" i="7" s="1"/>
  <c r="N1756" i="7"/>
  <c r="M1756" i="7"/>
  <c r="K1756" i="7"/>
  <c r="L1756" i="7" s="1"/>
  <c r="Q1755" i="7"/>
  <c r="R1755" i="7" s="1"/>
  <c r="O1755" i="7"/>
  <c r="P1755" i="7" s="1"/>
  <c r="N1755" i="7"/>
  <c r="M1755" i="7"/>
  <c r="K1755" i="7"/>
  <c r="L1755" i="7" s="1"/>
  <c r="Q1754" i="7"/>
  <c r="R1754" i="7" s="1"/>
  <c r="O1754" i="7"/>
  <c r="P1754" i="7" s="1"/>
  <c r="N1754" i="7"/>
  <c r="M1754" i="7"/>
  <c r="K1754" i="7"/>
  <c r="L1754" i="7" s="1"/>
  <c r="K1753" i="7"/>
  <c r="L1753" i="7" s="1"/>
  <c r="S1752" i="7"/>
  <c r="T1752" i="7" s="1"/>
  <c r="R1752" i="7"/>
  <c r="O1752" i="7"/>
  <c r="P1752" i="7" s="1"/>
  <c r="N1752" i="7"/>
  <c r="M1752" i="7"/>
  <c r="L1752" i="7"/>
  <c r="K1752" i="7"/>
  <c r="S1751" i="7"/>
  <c r="T1751" i="7" s="1"/>
  <c r="R1751" i="7"/>
  <c r="O1751" i="7"/>
  <c r="P1751" i="7" s="1"/>
  <c r="M1751" i="7"/>
  <c r="N1751" i="7" s="1"/>
  <c r="K1751" i="7"/>
  <c r="L1751" i="7" s="1"/>
  <c r="S1750" i="7"/>
  <c r="T1750" i="7" s="1"/>
  <c r="R1750" i="7"/>
  <c r="P1750" i="7"/>
  <c r="O1750" i="7"/>
  <c r="N1750" i="7"/>
  <c r="M1750" i="7"/>
  <c r="K1750" i="7"/>
  <c r="L1750" i="7" s="1"/>
  <c r="S1749" i="7"/>
  <c r="T1749" i="7" s="1"/>
  <c r="R1749" i="7"/>
  <c r="O1749" i="7"/>
  <c r="P1749" i="7" s="1"/>
  <c r="M1749" i="7"/>
  <c r="N1749" i="7" s="1"/>
  <c r="L1749" i="7"/>
  <c r="K1749" i="7"/>
  <c r="S1748" i="7"/>
  <c r="T1748" i="7" s="1"/>
  <c r="R1748" i="7"/>
  <c r="P1748" i="7"/>
  <c r="O1748" i="7"/>
  <c r="M1748" i="7"/>
  <c r="N1748" i="7" s="1"/>
  <c r="K1748" i="7"/>
  <c r="L1748" i="7" s="1"/>
  <c r="S1747" i="7"/>
  <c r="T1747" i="7" s="1"/>
  <c r="R1747" i="7"/>
  <c r="O1747" i="7"/>
  <c r="P1747" i="7" s="1"/>
  <c r="N1747" i="7"/>
  <c r="M1747" i="7"/>
  <c r="K1747" i="7"/>
  <c r="L1747" i="7" s="1"/>
  <c r="S1746" i="7"/>
  <c r="T1746" i="7" s="1"/>
  <c r="R1746" i="7"/>
  <c r="O1746" i="7"/>
  <c r="P1746" i="7" s="1"/>
  <c r="M1746" i="7"/>
  <c r="N1746" i="7" s="1"/>
  <c r="L1746" i="7"/>
  <c r="K1746" i="7"/>
  <c r="T1745" i="7"/>
  <c r="S1745" i="7"/>
  <c r="R1745" i="7"/>
  <c r="P1745" i="7"/>
  <c r="O1745" i="7"/>
  <c r="M1745" i="7"/>
  <c r="N1745" i="7" s="1"/>
  <c r="K1745" i="7"/>
  <c r="L1745" i="7" s="1"/>
  <c r="S1744" i="7"/>
  <c r="T1744" i="7" s="1"/>
  <c r="R1744" i="7"/>
  <c r="O1744" i="7"/>
  <c r="P1744" i="7" s="1"/>
  <c r="N1744" i="7"/>
  <c r="M1744" i="7"/>
  <c r="L1744" i="7"/>
  <c r="K1744" i="7"/>
  <c r="S1743" i="7"/>
  <c r="T1743" i="7" s="1"/>
  <c r="R1743" i="7"/>
  <c r="O1743" i="7"/>
  <c r="P1743" i="7" s="1"/>
  <c r="M1743" i="7"/>
  <c r="N1743" i="7" s="1"/>
  <c r="K1743" i="7"/>
  <c r="L1743" i="7" s="1"/>
  <c r="S1742" i="7"/>
  <c r="T1742" i="7" s="1"/>
  <c r="R1742" i="7"/>
  <c r="P1742" i="7"/>
  <c r="O1742" i="7"/>
  <c r="N1742" i="7"/>
  <c r="M1742" i="7"/>
  <c r="K1742" i="7"/>
  <c r="L1742" i="7" s="1"/>
  <c r="S1741" i="7"/>
  <c r="T1741" i="7" s="1"/>
  <c r="R1741" i="7"/>
  <c r="O1741" i="7"/>
  <c r="P1741" i="7" s="1"/>
  <c r="M1741" i="7"/>
  <c r="N1741" i="7" s="1"/>
  <c r="L1741" i="7"/>
  <c r="K1741" i="7"/>
  <c r="S1740" i="7"/>
  <c r="T1740" i="7" s="1"/>
  <c r="R1740" i="7"/>
  <c r="P1740" i="7"/>
  <c r="O1740" i="7"/>
  <c r="M1740" i="7"/>
  <c r="N1740" i="7" s="1"/>
  <c r="K1740" i="7"/>
  <c r="L1740" i="7" s="1"/>
  <c r="S1739" i="7"/>
  <c r="T1739" i="7" s="1"/>
  <c r="R1739" i="7"/>
  <c r="O1739" i="7"/>
  <c r="P1739" i="7" s="1"/>
  <c r="N1739" i="7"/>
  <c r="M1739" i="7"/>
  <c r="K1739" i="7"/>
  <c r="L1739" i="7" s="1"/>
  <c r="S1738" i="7"/>
  <c r="T1738" i="7" s="1"/>
  <c r="R1738" i="7"/>
  <c r="O1738" i="7"/>
  <c r="P1738" i="7" s="1"/>
  <c r="M1738" i="7"/>
  <c r="N1738" i="7" s="1"/>
  <c r="L1738" i="7"/>
  <c r="K1738" i="7"/>
  <c r="S1737" i="7"/>
  <c r="T1737" i="7" s="1"/>
  <c r="R1737" i="7"/>
  <c r="P1737" i="7"/>
  <c r="O1737" i="7"/>
  <c r="M1737" i="7"/>
  <c r="N1737" i="7" s="1"/>
  <c r="K1737" i="7"/>
  <c r="L1737" i="7" s="1"/>
  <c r="S1736" i="7"/>
  <c r="T1736" i="7" s="1"/>
  <c r="R1736" i="7"/>
  <c r="O1736" i="7"/>
  <c r="P1736" i="7" s="1"/>
  <c r="N1736" i="7"/>
  <c r="M1736" i="7"/>
  <c r="L1736" i="7"/>
  <c r="K1736" i="7"/>
  <c r="S1735" i="7"/>
  <c r="T1735" i="7" s="1"/>
  <c r="R1735" i="7"/>
  <c r="O1735" i="7"/>
  <c r="P1735" i="7" s="1"/>
  <c r="M1735" i="7"/>
  <c r="N1735" i="7" s="1"/>
  <c r="K1735" i="7"/>
  <c r="L1735" i="7" s="1"/>
  <c r="S1734" i="7"/>
  <c r="T1734" i="7" s="1"/>
  <c r="R1734" i="7"/>
  <c r="P1734" i="7"/>
  <c r="O1734" i="7"/>
  <c r="N1734" i="7"/>
  <c r="M1734" i="7"/>
  <c r="K1734" i="7"/>
  <c r="L1734" i="7" s="1"/>
  <c r="S1733" i="7"/>
  <c r="T1733" i="7" s="1"/>
  <c r="R1733" i="7"/>
  <c r="O1733" i="7"/>
  <c r="P1733" i="7" s="1"/>
  <c r="M1733" i="7"/>
  <c r="N1733" i="7" s="1"/>
  <c r="L1733" i="7"/>
  <c r="K1733" i="7"/>
  <c r="Q1732" i="7"/>
  <c r="R1732" i="7" s="1"/>
  <c r="O1732" i="7"/>
  <c r="P1732" i="7" s="1"/>
  <c r="M1732" i="7"/>
  <c r="N1732" i="7" s="1"/>
  <c r="L1732" i="7"/>
  <c r="K1732" i="7"/>
  <c r="Q1731" i="7"/>
  <c r="R1731" i="7" s="1"/>
  <c r="O1731" i="7"/>
  <c r="P1731" i="7" s="1"/>
  <c r="M1731" i="7"/>
  <c r="N1731" i="7" s="1"/>
  <c r="L1731" i="7"/>
  <c r="K1731" i="7"/>
  <c r="Q1730" i="7"/>
  <c r="R1730" i="7" s="1"/>
  <c r="O1730" i="7"/>
  <c r="P1730" i="7" s="1"/>
  <c r="M1730" i="7"/>
  <c r="N1730" i="7" s="1"/>
  <c r="L1730" i="7"/>
  <c r="K1730" i="7"/>
  <c r="Q1729" i="7"/>
  <c r="R1729" i="7" s="1"/>
  <c r="O1729" i="7"/>
  <c r="P1729" i="7" s="1"/>
  <c r="M1729" i="7"/>
  <c r="N1729" i="7" s="1"/>
  <c r="L1729" i="7"/>
  <c r="K1729" i="7"/>
  <c r="Q1728" i="7"/>
  <c r="R1728" i="7" s="1"/>
  <c r="O1728" i="7"/>
  <c r="P1728" i="7" s="1"/>
  <c r="M1728" i="7"/>
  <c r="N1728" i="7" s="1"/>
  <c r="L1728" i="7"/>
  <c r="K1728" i="7"/>
  <c r="Q1727" i="7"/>
  <c r="R1727" i="7" s="1"/>
  <c r="O1727" i="7"/>
  <c r="P1727" i="7" s="1"/>
  <c r="M1727" i="7"/>
  <c r="N1727" i="7" s="1"/>
  <c r="L1727" i="7"/>
  <c r="K1727" i="7"/>
  <c r="Q1726" i="7"/>
  <c r="R1726" i="7" s="1"/>
  <c r="O1726" i="7"/>
  <c r="P1726" i="7" s="1"/>
  <c r="M1726" i="7"/>
  <c r="N1726" i="7" s="1"/>
  <c r="L1726" i="7"/>
  <c r="K1726" i="7"/>
  <c r="Q1725" i="7"/>
  <c r="R1725" i="7" s="1"/>
  <c r="O1725" i="7"/>
  <c r="P1725" i="7" s="1"/>
  <c r="M1725" i="7"/>
  <c r="N1725" i="7" s="1"/>
  <c r="L1725" i="7"/>
  <c r="K1725" i="7"/>
  <c r="Q1724" i="7"/>
  <c r="R1724" i="7" s="1"/>
  <c r="O1724" i="7"/>
  <c r="P1724" i="7" s="1"/>
  <c r="M1724" i="7"/>
  <c r="N1724" i="7" s="1"/>
  <c r="L1724" i="7"/>
  <c r="K1724" i="7"/>
  <c r="Q1723" i="7"/>
  <c r="R1723" i="7" s="1"/>
  <c r="O1723" i="7"/>
  <c r="P1723" i="7" s="1"/>
  <c r="M1723" i="7"/>
  <c r="N1723" i="7" s="1"/>
  <c r="L1723" i="7"/>
  <c r="K1723" i="7"/>
  <c r="Q1722" i="7"/>
  <c r="R1722" i="7" s="1"/>
  <c r="O1722" i="7"/>
  <c r="P1722" i="7" s="1"/>
  <c r="M1722" i="7"/>
  <c r="N1722" i="7" s="1"/>
  <c r="L1722" i="7"/>
  <c r="K1722" i="7"/>
  <c r="Q1721" i="7"/>
  <c r="R1721" i="7" s="1"/>
  <c r="O1721" i="7"/>
  <c r="P1721" i="7" s="1"/>
  <c r="M1721" i="7"/>
  <c r="N1721" i="7" s="1"/>
  <c r="L1721" i="7"/>
  <c r="K1721" i="7"/>
  <c r="Q1720" i="7"/>
  <c r="R1720" i="7" s="1"/>
  <c r="O1720" i="7"/>
  <c r="P1720" i="7" s="1"/>
  <c r="M1720" i="7"/>
  <c r="N1720" i="7" s="1"/>
  <c r="L1720" i="7"/>
  <c r="K1720" i="7"/>
  <c r="Q1719" i="7"/>
  <c r="R1719" i="7" s="1"/>
  <c r="O1719" i="7"/>
  <c r="P1719" i="7" s="1"/>
  <c r="M1719" i="7"/>
  <c r="N1719" i="7" s="1"/>
  <c r="L1719" i="7"/>
  <c r="K1719" i="7"/>
  <c r="Q1718" i="7"/>
  <c r="R1718" i="7" s="1"/>
  <c r="O1718" i="7"/>
  <c r="P1718" i="7" s="1"/>
  <c r="M1718" i="7"/>
  <c r="N1718" i="7" s="1"/>
  <c r="L1718" i="7"/>
  <c r="K1718" i="7"/>
  <c r="Q1717" i="7"/>
  <c r="R1717" i="7" s="1"/>
  <c r="O1717" i="7"/>
  <c r="P1717" i="7" s="1"/>
  <c r="M1717" i="7"/>
  <c r="N1717" i="7" s="1"/>
  <c r="L1717" i="7"/>
  <c r="K1717" i="7"/>
  <c r="Q1716" i="7"/>
  <c r="R1716" i="7" s="1"/>
  <c r="O1716" i="7"/>
  <c r="P1716" i="7" s="1"/>
  <c r="M1716" i="7"/>
  <c r="N1716" i="7" s="1"/>
  <c r="L1716" i="7"/>
  <c r="K1716" i="7"/>
  <c r="Q1715" i="7"/>
  <c r="R1715" i="7" s="1"/>
  <c r="O1715" i="7"/>
  <c r="P1715" i="7" s="1"/>
  <c r="M1715" i="7"/>
  <c r="N1715" i="7" s="1"/>
  <c r="L1715" i="7"/>
  <c r="K1715" i="7"/>
  <c r="Q1714" i="7"/>
  <c r="R1714" i="7" s="1"/>
  <c r="O1714" i="7"/>
  <c r="P1714" i="7" s="1"/>
  <c r="M1714" i="7"/>
  <c r="N1714" i="7" s="1"/>
  <c r="L1714" i="7"/>
  <c r="K1714" i="7"/>
  <c r="Q1713" i="7"/>
  <c r="R1713" i="7" s="1"/>
  <c r="O1713" i="7"/>
  <c r="P1713" i="7" s="1"/>
  <c r="M1713" i="7"/>
  <c r="N1713" i="7" s="1"/>
  <c r="L1713" i="7"/>
  <c r="K1713" i="7"/>
  <c r="Q1712" i="7"/>
  <c r="R1712" i="7" s="1"/>
  <c r="O1712" i="7"/>
  <c r="P1712" i="7" s="1"/>
  <c r="M1712" i="7"/>
  <c r="N1712" i="7" s="1"/>
  <c r="L1712" i="7"/>
  <c r="K1712" i="7"/>
  <c r="Q1711" i="7"/>
  <c r="R1711" i="7" s="1"/>
  <c r="O1711" i="7"/>
  <c r="P1711" i="7" s="1"/>
  <c r="M1711" i="7"/>
  <c r="N1711" i="7" s="1"/>
  <c r="L1711" i="7"/>
  <c r="K1711" i="7"/>
  <c r="Q1710" i="7"/>
  <c r="R1710" i="7" s="1"/>
  <c r="O1710" i="7"/>
  <c r="P1710" i="7" s="1"/>
  <c r="M1710" i="7"/>
  <c r="N1710" i="7" s="1"/>
  <c r="L1710" i="7"/>
  <c r="K1710" i="7"/>
  <c r="Q1709" i="7"/>
  <c r="R1709" i="7" s="1"/>
  <c r="O1709" i="7"/>
  <c r="P1709" i="7" s="1"/>
  <c r="M1709" i="7"/>
  <c r="N1709" i="7" s="1"/>
  <c r="L1709" i="7"/>
  <c r="K1709" i="7"/>
  <c r="Q1708" i="7"/>
  <c r="R1708" i="7" s="1"/>
  <c r="O1708" i="7"/>
  <c r="P1708" i="7" s="1"/>
  <c r="M1708" i="7"/>
  <c r="N1708" i="7" s="1"/>
  <c r="L1708" i="7"/>
  <c r="K1708" i="7"/>
  <c r="Q1707" i="7"/>
  <c r="R1707" i="7" s="1"/>
  <c r="O1707" i="7"/>
  <c r="P1707" i="7" s="1"/>
  <c r="M1707" i="7"/>
  <c r="N1707" i="7" s="1"/>
  <c r="L1707" i="7"/>
  <c r="K1707" i="7"/>
  <c r="Q1706" i="7"/>
  <c r="R1706" i="7" s="1"/>
  <c r="O1706" i="7"/>
  <c r="P1706" i="7" s="1"/>
  <c r="M1706" i="7"/>
  <c r="N1706" i="7" s="1"/>
  <c r="L1706" i="7"/>
  <c r="K1706" i="7"/>
  <c r="Q1705" i="7"/>
  <c r="R1705" i="7" s="1"/>
  <c r="O1705" i="7"/>
  <c r="P1705" i="7" s="1"/>
  <c r="M1705" i="7"/>
  <c r="N1705" i="7" s="1"/>
  <c r="L1705" i="7"/>
  <c r="K1705" i="7"/>
  <c r="Q1704" i="7"/>
  <c r="R1704" i="7" s="1"/>
  <c r="O1704" i="7"/>
  <c r="P1704" i="7" s="1"/>
  <c r="M1704" i="7"/>
  <c r="N1704" i="7" s="1"/>
  <c r="L1704" i="7"/>
  <c r="K1704" i="7"/>
  <c r="Q1703" i="7"/>
  <c r="R1703" i="7" s="1"/>
  <c r="O1703" i="7"/>
  <c r="P1703" i="7" s="1"/>
  <c r="M1703" i="7"/>
  <c r="N1703" i="7" s="1"/>
  <c r="L1703" i="7"/>
  <c r="K1703" i="7"/>
  <c r="Q1702" i="7"/>
  <c r="R1702" i="7" s="1"/>
  <c r="O1702" i="7"/>
  <c r="P1702" i="7" s="1"/>
  <c r="M1702" i="7"/>
  <c r="N1702" i="7" s="1"/>
  <c r="L1702" i="7"/>
  <c r="K1702" i="7"/>
  <c r="Q1701" i="7"/>
  <c r="R1701" i="7" s="1"/>
  <c r="O1701" i="7"/>
  <c r="P1701" i="7" s="1"/>
  <c r="M1701" i="7"/>
  <c r="N1701" i="7" s="1"/>
  <c r="L1701" i="7"/>
  <c r="K1701" i="7"/>
  <c r="Q1700" i="7"/>
  <c r="R1700" i="7" s="1"/>
  <c r="O1700" i="7"/>
  <c r="P1700" i="7" s="1"/>
  <c r="M1700" i="7"/>
  <c r="N1700" i="7" s="1"/>
  <c r="L1700" i="7"/>
  <c r="K1700" i="7"/>
  <c r="Q1699" i="7"/>
  <c r="R1699" i="7" s="1"/>
  <c r="O1699" i="7"/>
  <c r="P1699" i="7" s="1"/>
  <c r="M1699" i="7"/>
  <c r="N1699" i="7" s="1"/>
  <c r="L1699" i="7"/>
  <c r="K1699" i="7"/>
  <c r="Q1698" i="7"/>
  <c r="R1698" i="7" s="1"/>
  <c r="O1698" i="7"/>
  <c r="P1698" i="7" s="1"/>
  <c r="M1698" i="7"/>
  <c r="N1698" i="7" s="1"/>
  <c r="L1698" i="7"/>
  <c r="K1698" i="7"/>
  <c r="Q1697" i="7"/>
  <c r="R1697" i="7" s="1"/>
  <c r="O1697" i="7"/>
  <c r="P1697" i="7" s="1"/>
  <c r="M1697" i="7"/>
  <c r="N1697" i="7" s="1"/>
  <c r="L1697" i="7"/>
  <c r="K1697" i="7"/>
  <c r="Q1696" i="7"/>
  <c r="R1696" i="7" s="1"/>
  <c r="O1696" i="7"/>
  <c r="P1696" i="7" s="1"/>
  <c r="M1696" i="7"/>
  <c r="N1696" i="7" s="1"/>
  <c r="L1696" i="7"/>
  <c r="K1696" i="7"/>
  <c r="Q1695" i="7"/>
  <c r="R1695" i="7" s="1"/>
  <c r="O1695" i="7"/>
  <c r="P1695" i="7" s="1"/>
  <c r="M1695" i="7"/>
  <c r="N1695" i="7" s="1"/>
  <c r="L1695" i="7"/>
  <c r="K1695" i="7"/>
  <c r="Q1694" i="7"/>
  <c r="R1694" i="7" s="1"/>
  <c r="O1694" i="7"/>
  <c r="P1694" i="7" s="1"/>
  <c r="M1694" i="7"/>
  <c r="N1694" i="7" s="1"/>
  <c r="L1694" i="7"/>
  <c r="K1694" i="7"/>
  <c r="Q1693" i="7"/>
  <c r="R1693" i="7" s="1"/>
  <c r="O1693" i="7"/>
  <c r="P1693" i="7" s="1"/>
  <c r="M1693" i="7"/>
  <c r="N1693" i="7" s="1"/>
  <c r="L1693" i="7"/>
  <c r="K1693" i="7"/>
  <c r="Q1692" i="7"/>
  <c r="R1692" i="7" s="1"/>
  <c r="O1692" i="7"/>
  <c r="P1692" i="7" s="1"/>
  <c r="M1692" i="7"/>
  <c r="N1692" i="7" s="1"/>
  <c r="L1692" i="7"/>
  <c r="K1692" i="7"/>
  <c r="Q1691" i="7"/>
  <c r="R1691" i="7" s="1"/>
  <c r="O1691" i="7"/>
  <c r="P1691" i="7" s="1"/>
  <c r="M1691" i="7"/>
  <c r="N1691" i="7" s="1"/>
  <c r="L1691" i="7"/>
  <c r="K1691" i="7"/>
  <c r="Q1690" i="7"/>
  <c r="R1690" i="7" s="1"/>
  <c r="O1690" i="7"/>
  <c r="P1690" i="7" s="1"/>
  <c r="M1690" i="7"/>
  <c r="N1690" i="7" s="1"/>
  <c r="L1690" i="7"/>
  <c r="K1690" i="7"/>
  <c r="Q1689" i="7"/>
  <c r="R1689" i="7" s="1"/>
  <c r="O1689" i="7"/>
  <c r="P1689" i="7" s="1"/>
  <c r="M1689" i="7"/>
  <c r="N1689" i="7" s="1"/>
  <c r="L1689" i="7"/>
  <c r="K1689" i="7"/>
  <c r="Q1688" i="7"/>
  <c r="R1688" i="7" s="1"/>
  <c r="O1688" i="7"/>
  <c r="P1688" i="7" s="1"/>
  <c r="M1688" i="7"/>
  <c r="N1688" i="7" s="1"/>
  <c r="L1688" i="7"/>
  <c r="K1688" i="7"/>
  <c r="Q1687" i="7"/>
  <c r="R1687" i="7" s="1"/>
  <c r="O1687" i="7"/>
  <c r="P1687" i="7" s="1"/>
  <c r="M1687" i="7"/>
  <c r="N1687" i="7" s="1"/>
  <c r="L1687" i="7"/>
  <c r="K1687" i="7"/>
  <c r="Q1686" i="7"/>
  <c r="R1686" i="7" s="1"/>
  <c r="O1686" i="7"/>
  <c r="P1686" i="7" s="1"/>
  <c r="M1686" i="7"/>
  <c r="N1686" i="7" s="1"/>
  <c r="L1686" i="7"/>
  <c r="K1686" i="7"/>
  <c r="Q1685" i="7"/>
  <c r="R1685" i="7" s="1"/>
  <c r="O1685" i="7"/>
  <c r="P1685" i="7" s="1"/>
  <c r="M1685" i="7"/>
  <c r="N1685" i="7" s="1"/>
  <c r="L1685" i="7"/>
  <c r="K1685" i="7"/>
  <c r="Q1684" i="7"/>
  <c r="R1684" i="7" s="1"/>
  <c r="O1684" i="7"/>
  <c r="P1684" i="7" s="1"/>
  <c r="M1684" i="7"/>
  <c r="N1684" i="7" s="1"/>
  <c r="L1684" i="7"/>
  <c r="K1684" i="7"/>
  <c r="Q1683" i="7"/>
  <c r="R1683" i="7" s="1"/>
  <c r="O1683" i="7"/>
  <c r="P1683" i="7" s="1"/>
  <c r="M1683" i="7"/>
  <c r="N1683" i="7" s="1"/>
  <c r="L1683" i="7"/>
  <c r="K1683" i="7"/>
  <c r="Q1682" i="7"/>
  <c r="R1682" i="7" s="1"/>
  <c r="O1682" i="7"/>
  <c r="P1682" i="7" s="1"/>
  <c r="M1682" i="7"/>
  <c r="N1682" i="7" s="1"/>
  <c r="L1682" i="7"/>
  <c r="K1682" i="7"/>
  <c r="Q1681" i="7"/>
  <c r="R1681" i="7" s="1"/>
  <c r="O1681" i="7"/>
  <c r="P1681" i="7" s="1"/>
  <c r="M1681" i="7"/>
  <c r="N1681" i="7" s="1"/>
  <c r="L1681" i="7"/>
  <c r="K1681" i="7"/>
  <c r="Q1680" i="7"/>
  <c r="R1680" i="7" s="1"/>
  <c r="O1680" i="7"/>
  <c r="P1680" i="7" s="1"/>
  <c r="M1680" i="7"/>
  <c r="N1680" i="7" s="1"/>
  <c r="L1680" i="7"/>
  <c r="K1680" i="7"/>
  <c r="Q1679" i="7"/>
  <c r="R1679" i="7" s="1"/>
  <c r="O1679" i="7"/>
  <c r="P1679" i="7" s="1"/>
  <c r="M1679" i="7"/>
  <c r="N1679" i="7" s="1"/>
  <c r="L1679" i="7"/>
  <c r="K1679" i="7"/>
  <c r="Q1678" i="7"/>
  <c r="R1678" i="7" s="1"/>
  <c r="O1678" i="7"/>
  <c r="P1678" i="7" s="1"/>
  <c r="M1678" i="7"/>
  <c r="N1678" i="7" s="1"/>
  <c r="L1678" i="7"/>
  <c r="K1678" i="7"/>
  <c r="Q1677" i="7"/>
  <c r="R1677" i="7" s="1"/>
  <c r="O1677" i="7"/>
  <c r="P1677" i="7" s="1"/>
  <c r="M1677" i="7"/>
  <c r="N1677" i="7" s="1"/>
  <c r="L1677" i="7"/>
  <c r="K1677" i="7"/>
  <c r="Q1676" i="7"/>
  <c r="R1676" i="7" s="1"/>
  <c r="O1676" i="7"/>
  <c r="P1676" i="7" s="1"/>
  <c r="M1676" i="7"/>
  <c r="N1676" i="7" s="1"/>
  <c r="L1676" i="7"/>
  <c r="K1676" i="7"/>
  <c r="Q1675" i="7"/>
  <c r="R1675" i="7" s="1"/>
  <c r="O1675" i="7"/>
  <c r="P1675" i="7" s="1"/>
  <c r="M1675" i="7"/>
  <c r="N1675" i="7" s="1"/>
  <c r="L1675" i="7"/>
  <c r="K1675" i="7"/>
  <c r="Q1674" i="7"/>
  <c r="R1674" i="7" s="1"/>
  <c r="O1674" i="7"/>
  <c r="P1674" i="7" s="1"/>
  <c r="M1674" i="7"/>
  <c r="N1674" i="7" s="1"/>
  <c r="L1674" i="7"/>
  <c r="K1674" i="7"/>
  <c r="Q1673" i="7"/>
  <c r="R1673" i="7" s="1"/>
  <c r="O1673" i="7"/>
  <c r="P1673" i="7" s="1"/>
  <c r="M1673" i="7"/>
  <c r="N1673" i="7" s="1"/>
  <c r="L1673" i="7"/>
  <c r="K1673" i="7"/>
  <c r="Q1672" i="7"/>
  <c r="R1672" i="7" s="1"/>
  <c r="O1672" i="7"/>
  <c r="P1672" i="7" s="1"/>
  <c r="M1672" i="7"/>
  <c r="N1672" i="7" s="1"/>
  <c r="L1672" i="7"/>
  <c r="K1672" i="7"/>
  <c r="Q1671" i="7"/>
  <c r="R1671" i="7" s="1"/>
  <c r="O1671" i="7"/>
  <c r="P1671" i="7" s="1"/>
  <c r="M1671" i="7"/>
  <c r="N1671" i="7" s="1"/>
  <c r="L1671" i="7"/>
  <c r="K1671" i="7"/>
  <c r="Q1670" i="7"/>
  <c r="R1670" i="7" s="1"/>
  <c r="O1670" i="7"/>
  <c r="P1670" i="7" s="1"/>
  <c r="M1670" i="7"/>
  <c r="N1670" i="7" s="1"/>
  <c r="L1670" i="7"/>
  <c r="K1670" i="7"/>
  <c r="Q1669" i="7"/>
  <c r="R1669" i="7" s="1"/>
  <c r="O1669" i="7"/>
  <c r="P1669" i="7" s="1"/>
  <c r="M1669" i="7"/>
  <c r="N1669" i="7" s="1"/>
  <c r="L1669" i="7"/>
  <c r="K1669" i="7"/>
  <c r="Q1668" i="7"/>
  <c r="R1668" i="7" s="1"/>
  <c r="O1668" i="7"/>
  <c r="P1668" i="7" s="1"/>
  <c r="M1668" i="7"/>
  <c r="N1668" i="7" s="1"/>
  <c r="L1668" i="7"/>
  <c r="K1668" i="7"/>
  <c r="Q1667" i="7"/>
  <c r="R1667" i="7" s="1"/>
  <c r="O1667" i="7"/>
  <c r="P1667" i="7" s="1"/>
  <c r="M1667" i="7"/>
  <c r="N1667" i="7" s="1"/>
  <c r="L1667" i="7"/>
  <c r="K1667" i="7"/>
  <c r="Q1666" i="7"/>
  <c r="R1666" i="7" s="1"/>
  <c r="O1666" i="7"/>
  <c r="P1666" i="7" s="1"/>
  <c r="M1666" i="7"/>
  <c r="N1666" i="7" s="1"/>
  <c r="L1666" i="7"/>
  <c r="K1666" i="7"/>
  <c r="Q1665" i="7"/>
  <c r="R1665" i="7" s="1"/>
  <c r="O1665" i="7"/>
  <c r="P1665" i="7" s="1"/>
  <c r="M1665" i="7"/>
  <c r="N1665" i="7" s="1"/>
  <c r="L1665" i="7"/>
  <c r="K1665" i="7"/>
  <c r="Q1664" i="7"/>
  <c r="R1664" i="7" s="1"/>
  <c r="O1664" i="7"/>
  <c r="P1664" i="7" s="1"/>
  <c r="M1664" i="7"/>
  <c r="N1664" i="7" s="1"/>
  <c r="L1664" i="7"/>
  <c r="K1664" i="7"/>
  <c r="Q1663" i="7"/>
  <c r="R1663" i="7" s="1"/>
  <c r="O1663" i="7"/>
  <c r="P1663" i="7" s="1"/>
  <c r="M1663" i="7"/>
  <c r="N1663" i="7" s="1"/>
  <c r="L1663" i="7"/>
  <c r="K1663" i="7"/>
  <c r="Q1662" i="7"/>
  <c r="R1662" i="7" s="1"/>
  <c r="O1662" i="7"/>
  <c r="P1662" i="7" s="1"/>
  <c r="M1662" i="7"/>
  <c r="N1662" i="7" s="1"/>
  <c r="L1662" i="7"/>
  <c r="K1662" i="7"/>
  <c r="Q1661" i="7"/>
  <c r="R1661" i="7" s="1"/>
  <c r="O1661" i="7"/>
  <c r="P1661" i="7" s="1"/>
  <c r="M1661" i="7"/>
  <c r="N1661" i="7" s="1"/>
  <c r="L1661" i="7"/>
  <c r="K1661" i="7"/>
  <c r="Q1660" i="7"/>
  <c r="R1660" i="7" s="1"/>
  <c r="O1660" i="7"/>
  <c r="P1660" i="7" s="1"/>
  <c r="M1660" i="7"/>
  <c r="N1660" i="7" s="1"/>
  <c r="L1660" i="7"/>
  <c r="K1660" i="7"/>
  <c r="Q1659" i="7"/>
  <c r="R1659" i="7" s="1"/>
  <c r="O1659" i="7"/>
  <c r="P1659" i="7" s="1"/>
  <c r="M1659" i="7"/>
  <c r="N1659" i="7" s="1"/>
  <c r="L1659" i="7"/>
  <c r="K1659" i="7"/>
  <c r="Q1658" i="7"/>
  <c r="R1658" i="7" s="1"/>
  <c r="O1658" i="7"/>
  <c r="P1658" i="7" s="1"/>
  <c r="M1658" i="7"/>
  <c r="N1658" i="7" s="1"/>
  <c r="L1658" i="7"/>
  <c r="K1658" i="7"/>
  <c r="Q1657" i="7"/>
  <c r="R1657" i="7" s="1"/>
  <c r="O1657" i="7"/>
  <c r="P1657" i="7" s="1"/>
  <c r="M1657" i="7"/>
  <c r="N1657" i="7" s="1"/>
  <c r="L1657" i="7"/>
  <c r="K1657" i="7"/>
  <c r="Q1656" i="7"/>
  <c r="R1656" i="7" s="1"/>
  <c r="O1656" i="7"/>
  <c r="P1656" i="7" s="1"/>
  <c r="M1656" i="7"/>
  <c r="N1656" i="7" s="1"/>
  <c r="L1656" i="7"/>
  <c r="K1656" i="7"/>
  <c r="Q1655" i="7"/>
  <c r="R1655" i="7" s="1"/>
  <c r="O1655" i="7"/>
  <c r="P1655" i="7" s="1"/>
  <c r="M1655" i="7"/>
  <c r="N1655" i="7" s="1"/>
  <c r="L1655" i="7"/>
  <c r="K1655" i="7"/>
  <c r="Q1654" i="7"/>
  <c r="R1654" i="7" s="1"/>
  <c r="O1654" i="7"/>
  <c r="P1654" i="7" s="1"/>
  <c r="M1654" i="7"/>
  <c r="N1654" i="7" s="1"/>
  <c r="L1654" i="7"/>
  <c r="K1654" i="7"/>
  <c r="Q1653" i="7"/>
  <c r="R1653" i="7" s="1"/>
  <c r="O1653" i="7"/>
  <c r="P1653" i="7" s="1"/>
  <c r="M1653" i="7"/>
  <c r="N1653" i="7" s="1"/>
  <c r="L1653" i="7"/>
  <c r="K1653" i="7"/>
  <c r="Q1652" i="7"/>
  <c r="R1652" i="7" s="1"/>
  <c r="O1652" i="7"/>
  <c r="P1652" i="7" s="1"/>
  <c r="M1652" i="7"/>
  <c r="N1652" i="7" s="1"/>
  <c r="L1652" i="7"/>
  <c r="K1652" i="7"/>
  <c r="Q1651" i="7"/>
  <c r="R1651" i="7" s="1"/>
  <c r="O1651" i="7"/>
  <c r="P1651" i="7" s="1"/>
  <c r="M1651" i="7"/>
  <c r="N1651" i="7" s="1"/>
  <c r="L1651" i="7"/>
  <c r="K1651" i="7"/>
  <c r="Q1650" i="7"/>
  <c r="R1650" i="7" s="1"/>
  <c r="O1650" i="7"/>
  <c r="P1650" i="7" s="1"/>
  <c r="M1650" i="7"/>
  <c r="N1650" i="7" s="1"/>
  <c r="L1650" i="7"/>
  <c r="K1650" i="7"/>
  <c r="Q1649" i="7"/>
  <c r="R1649" i="7" s="1"/>
  <c r="O1649" i="7"/>
  <c r="P1649" i="7" s="1"/>
  <c r="M1649" i="7"/>
  <c r="N1649" i="7" s="1"/>
  <c r="L1649" i="7"/>
  <c r="K1649" i="7"/>
  <c r="Q1648" i="7"/>
  <c r="R1648" i="7" s="1"/>
  <c r="O1648" i="7"/>
  <c r="P1648" i="7" s="1"/>
  <c r="M1648" i="7"/>
  <c r="N1648" i="7" s="1"/>
  <c r="L1648" i="7"/>
  <c r="K1648" i="7"/>
  <c r="Q1647" i="7"/>
  <c r="R1647" i="7" s="1"/>
  <c r="O1647" i="7"/>
  <c r="P1647" i="7" s="1"/>
  <c r="M1647" i="7"/>
  <c r="N1647" i="7" s="1"/>
  <c r="L1647" i="7"/>
  <c r="K1647" i="7"/>
  <c r="Q1646" i="7"/>
  <c r="R1646" i="7" s="1"/>
  <c r="O1646" i="7"/>
  <c r="P1646" i="7" s="1"/>
  <c r="M1646" i="7"/>
  <c r="N1646" i="7" s="1"/>
  <c r="L1646" i="7"/>
  <c r="K1646" i="7"/>
  <c r="Q1645" i="7"/>
  <c r="R1645" i="7" s="1"/>
  <c r="O1645" i="7"/>
  <c r="P1645" i="7" s="1"/>
  <c r="M1645" i="7"/>
  <c r="N1645" i="7" s="1"/>
  <c r="L1645" i="7"/>
  <c r="K1645" i="7"/>
  <c r="Q1644" i="7"/>
  <c r="R1644" i="7" s="1"/>
  <c r="O1644" i="7"/>
  <c r="P1644" i="7" s="1"/>
  <c r="M1644" i="7"/>
  <c r="N1644" i="7" s="1"/>
  <c r="L1644" i="7"/>
  <c r="K1644" i="7"/>
  <c r="Q1643" i="7"/>
  <c r="R1643" i="7" s="1"/>
  <c r="O1643" i="7"/>
  <c r="P1643" i="7" s="1"/>
  <c r="M1643" i="7"/>
  <c r="N1643" i="7" s="1"/>
  <c r="L1643" i="7"/>
  <c r="K1643" i="7"/>
  <c r="Q1642" i="7"/>
  <c r="R1642" i="7" s="1"/>
  <c r="O1642" i="7"/>
  <c r="P1642" i="7" s="1"/>
  <c r="M1642" i="7"/>
  <c r="N1642" i="7" s="1"/>
  <c r="L1642" i="7"/>
  <c r="K1642" i="7"/>
  <c r="Q1641" i="7"/>
  <c r="R1641" i="7" s="1"/>
  <c r="O1641" i="7"/>
  <c r="P1641" i="7" s="1"/>
  <c r="M1641" i="7"/>
  <c r="N1641" i="7" s="1"/>
  <c r="L1641" i="7"/>
  <c r="K1641" i="7"/>
  <c r="Q1640" i="7"/>
  <c r="R1640" i="7" s="1"/>
  <c r="O1640" i="7"/>
  <c r="P1640" i="7" s="1"/>
  <c r="M1640" i="7"/>
  <c r="N1640" i="7" s="1"/>
  <c r="L1640" i="7"/>
  <c r="K1640" i="7"/>
  <c r="Q1639" i="7"/>
  <c r="R1639" i="7" s="1"/>
  <c r="O1639" i="7"/>
  <c r="P1639" i="7" s="1"/>
  <c r="M1639" i="7"/>
  <c r="N1639" i="7" s="1"/>
  <c r="L1639" i="7"/>
  <c r="K1639" i="7"/>
  <c r="Q1638" i="7"/>
  <c r="R1638" i="7" s="1"/>
  <c r="O1638" i="7"/>
  <c r="P1638" i="7" s="1"/>
  <c r="M1638" i="7"/>
  <c r="N1638" i="7" s="1"/>
  <c r="L1638" i="7"/>
  <c r="K1638" i="7"/>
  <c r="Q1637" i="7"/>
  <c r="R1637" i="7" s="1"/>
  <c r="O1637" i="7"/>
  <c r="P1637" i="7" s="1"/>
  <c r="M1637" i="7"/>
  <c r="N1637" i="7" s="1"/>
  <c r="L1637" i="7"/>
  <c r="K1637" i="7"/>
  <c r="Q1636" i="7"/>
  <c r="R1636" i="7" s="1"/>
  <c r="O1636" i="7"/>
  <c r="P1636" i="7" s="1"/>
  <c r="M1636" i="7"/>
  <c r="N1636" i="7" s="1"/>
  <c r="L1636" i="7"/>
  <c r="K1636" i="7"/>
  <c r="Q1635" i="7"/>
  <c r="R1635" i="7" s="1"/>
  <c r="O1635" i="7"/>
  <c r="P1635" i="7" s="1"/>
  <c r="M1635" i="7"/>
  <c r="N1635" i="7" s="1"/>
  <c r="L1635" i="7"/>
  <c r="K1635" i="7"/>
  <c r="Q1634" i="7"/>
  <c r="R1634" i="7" s="1"/>
  <c r="O1634" i="7"/>
  <c r="P1634" i="7" s="1"/>
  <c r="M1634" i="7"/>
  <c r="N1634" i="7" s="1"/>
  <c r="L1634" i="7"/>
  <c r="K1634" i="7"/>
  <c r="Q1633" i="7"/>
  <c r="R1633" i="7" s="1"/>
  <c r="O1633" i="7"/>
  <c r="P1633" i="7" s="1"/>
  <c r="M1633" i="7"/>
  <c r="N1633" i="7" s="1"/>
  <c r="L1633" i="7"/>
  <c r="K1633" i="7"/>
  <c r="Q1632" i="7"/>
  <c r="R1632" i="7" s="1"/>
  <c r="O1632" i="7"/>
  <c r="P1632" i="7" s="1"/>
  <c r="M1632" i="7"/>
  <c r="N1632" i="7" s="1"/>
  <c r="L1632" i="7"/>
  <c r="K1632" i="7"/>
  <c r="Q1631" i="7"/>
  <c r="R1631" i="7" s="1"/>
  <c r="O1631" i="7"/>
  <c r="P1631" i="7" s="1"/>
  <c r="M1631" i="7"/>
  <c r="N1631" i="7" s="1"/>
  <c r="L1631" i="7"/>
  <c r="K1631" i="7"/>
  <c r="Q1630" i="7"/>
  <c r="R1630" i="7" s="1"/>
  <c r="O1630" i="7"/>
  <c r="P1630" i="7" s="1"/>
  <c r="M1630" i="7"/>
  <c r="N1630" i="7" s="1"/>
  <c r="L1630" i="7"/>
  <c r="K1630" i="7"/>
  <c r="Q1629" i="7"/>
  <c r="R1629" i="7" s="1"/>
  <c r="O1629" i="7"/>
  <c r="P1629" i="7" s="1"/>
  <c r="M1629" i="7"/>
  <c r="N1629" i="7" s="1"/>
  <c r="L1629" i="7"/>
  <c r="K1629" i="7"/>
  <c r="Q1628" i="7"/>
  <c r="R1628" i="7" s="1"/>
  <c r="O1628" i="7"/>
  <c r="P1628" i="7" s="1"/>
  <c r="M1628" i="7"/>
  <c r="N1628" i="7" s="1"/>
  <c r="L1628" i="7"/>
  <c r="K1628" i="7"/>
  <c r="Q1627" i="7"/>
  <c r="R1627" i="7" s="1"/>
  <c r="O1627" i="7"/>
  <c r="P1627" i="7" s="1"/>
  <c r="M1627" i="7"/>
  <c r="N1627" i="7" s="1"/>
  <c r="L1627" i="7"/>
  <c r="K1627" i="7"/>
  <c r="Q1626" i="7"/>
  <c r="R1626" i="7" s="1"/>
  <c r="O1626" i="7"/>
  <c r="P1626" i="7" s="1"/>
  <c r="M1626" i="7"/>
  <c r="N1626" i="7" s="1"/>
  <c r="L1626" i="7"/>
  <c r="K1626" i="7"/>
  <c r="Q1625" i="7"/>
  <c r="R1625" i="7" s="1"/>
  <c r="O1625" i="7"/>
  <c r="P1625" i="7" s="1"/>
  <c r="M1625" i="7"/>
  <c r="N1625" i="7" s="1"/>
  <c r="L1625" i="7"/>
  <c r="K1625" i="7"/>
  <c r="Q1624" i="7"/>
  <c r="R1624" i="7" s="1"/>
  <c r="O1624" i="7"/>
  <c r="P1624" i="7" s="1"/>
  <c r="M1624" i="7"/>
  <c r="N1624" i="7" s="1"/>
  <c r="L1624" i="7"/>
  <c r="K1624" i="7"/>
  <c r="Q1623" i="7"/>
  <c r="R1623" i="7" s="1"/>
  <c r="O1623" i="7"/>
  <c r="P1623" i="7" s="1"/>
  <c r="M1623" i="7"/>
  <c r="N1623" i="7" s="1"/>
  <c r="L1623" i="7"/>
  <c r="K1623" i="7"/>
  <c r="Q1622" i="7"/>
  <c r="R1622" i="7" s="1"/>
  <c r="O1622" i="7"/>
  <c r="P1622" i="7" s="1"/>
  <c r="M1622" i="7"/>
  <c r="N1622" i="7" s="1"/>
  <c r="L1622" i="7"/>
  <c r="K1622" i="7"/>
  <c r="Q1621" i="7"/>
  <c r="R1621" i="7" s="1"/>
  <c r="O1621" i="7"/>
  <c r="P1621" i="7" s="1"/>
  <c r="M1621" i="7"/>
  <c r="N1621" i="7" s="1"/>
  <c r="L1621" i="7"/>
  <c r="K1621" i="7"/>
  <c r="Q1620" i="7"/>
  <c r="R1620" i="7" s="1"/>
  <c r="O1620" i="7"/>
  <c r="P1620" i="7" s="1"/>
  <c r="M1620" i="7"/>
  <c r="N1620" i="7" s="1"/>
  <c r="L1620" i="7"/>
  <c r="K1620" i="7"/>
  <c r="Q1619" i="7"/>
  <c r="R1619" i="7" s="1"/>
  <c r="O1619" i="7"/>
  <c r="P1619" i="7" s="1"/>
  <c r="M1619" i="7"/>
  <c r="N1619" i="7" s="1"/>
  <c r="L1619" i="7"/>
  <c r="K1619" i="7"/>
  <c r="Q1618" i="7"/>
  <c r="R1618" i="7" s="1"/>
  <c r="O1618" i="7"/>
  <c r="P1618" i="7" s="1"/>
  <c r="M1618" i="7"/>
  <c r="N1618" i="7" s="1"/>
  <c r="L1618" i="7"/>
  <c r="K1618" i="7"/>
  <c r="Q1617" i="7"/>
  <c r="R1617" i="7" s="1"/>
  <c r="O1617" i="7"/>
  <c r="P1617" i="7" s="1"/>
  <c r="M1617" i="7"/>
  <c r="N1617" i="7" s="1"/>
  <c r="L1617" i="7"/>
  <c r="K1617" i="7"/>
  <c r="Q1616" i="7"/>
  <c r="R1616" i="7" s="1"/>
  <c r="O1616" i="7"/>
  <c r="P1616" i="7" s="1"/>
  <c r="M1616" i="7"/>
  <c r="N1616" i="7" s="1"/>
  <c r="L1616" i="7"/>
  <c r="K1616" i="7"/>
  <c r="Q1615" i="7"/>
  <c r="R1615" i="7" s="1"/>
  <c r="O1615" i="7"/>
  <c r="P1615" i="7" s="1"/>
  <c r="M1615" i="7"/>
  <c r="N1615" i="7" s="1"/>
  <c r="L1615" i="7"/>
  <c r="K1615" i="7"/>
  <c r="Q1614" i="7"/>
  <c r="R1614" i="7" s="1"/>
  <c r="O1614" i="7"/>
  <c r="P1614" i="7" s="1"/>
  <c r="M1614" i="7"/>
  <c r="N1614" i="7" s="1"/>
  <c r="L1614" i="7"/>
  <c r="K1614" i="7"/>
  <c r="Q1613" i="7"/>
  <c r="R1613" i="7" s="1"/>
  <c r="O1613" i="7"/>
  <c r="P1613" i="7" s="1"/>
  <c r="M1613" i="7"/>
  <c r="N1613" i="7" s="1"/>
  <c r="L1613" i="7"/>
  <c r="K1613" i="7"/>
  <c r="Q1612" i="7"/>
  <c r="R1612" i="7" s="1"/>
  <c r="O1612" i="7"/>
  <c r="P1612" i="7" s="1"/>
  <c r="M1612" i="7"/>
  <c r="N1612" i="7" s="1"/>
  <c r="L1612" i="7"/>
  <c r="K1612" i="7"/>
  <c r="Q1611" i="7"/>
  <c r="R1611" i="7" s="1"/>
  <c r="O1611" i="7"/>
  <c r="P1611" i="7" s="1"/>
  <c r="M1611" i="7"/>
  <c r="N1611" i="7" s="1"/>
  <c r="L1611" i="7"/>
  <c r="K1611" i="7"/>
  <c r="Q1610" i="7"/>
  <c r="R1610" i="7" s="1"/>
  <c r="O1610" i="7"/>
  <c r="P1610" i="7" s="1"/>
  <c r="M1610" i="7"/>
  <c r="N1610" i="7" s="1"/>
  <c r="L1610" i="7"/>
  <c r="K1610" i="7"/>
  <c r="Q1609" i="7"/>
  <c r="R1609" i="7" s="1"/>
  <c r="O1609" i="7"/>
  <c r="P1609" i="7" s="1"/>
  <c r="M1609" i="7"/>
  <c r="N1609" i="7" s="1"/>
  <c r="L1609" i="7"/>
  <c r="K1609" i="7"/>
  <c r="Q1608" i="7"/>
  <c r="R1608" i="7" s="1"/>
  <c r="O1608" i="7"/>
  <c r="P1608" i="7" s="1"/>
  <c r="M1608" i="7"/>
  <c r="N1608" i="7" s="1"/>
  <c r="L1608" i="7"/>
  <c r="K1608" i="7"/>
  <c r="Q1607" i="7"/>
  <c r="R1607" i="7" s="1"/>
  <c r="O1607" i="7"/>
  <c r="P1607" i="7" s="1"/>
  <c r="M1607" i="7"/>
  <c r="N1607" i="7" s="1"/>
  <c r="L1607" i="7"/>
  <c r="K1607" i="7"/>
  <c r="Q1606" i="7"/>
  <c r="R1606" i="7" s="1"/>
  <c r="O1606" i="7"/>
  <c r="P1606" i="7" s="1"/>
  <c r="M1606" i="7"/>
  <c r="N1606" i="7" s="1"/>
  <c r="L1606" i="7"/>
  <c r="K1606" i="7"/>
  <c r="Q1605" i="7"/>
  <c r="R1605" i="7" s="1"/>
  <c r="O1605" i="7"/>
  <c r="P1605" i="7" s="1"/>
  <c r="M1605" i="7"/>
  <c r="N1605" i="7" s="1"/>
  <c r="L1605" i="7"/>
  <c r="K1605" i="7"/>
  <c r="Q1604" i="7"/>
  <c r="R1604" i="7" s="1"/>
  <c r="O1604" i="7"/>
  <c r="P1604" i="7" s="1"/>
  <c r="M1604" i="7"/>
  <c r="N1604" i="7" s="1"/>
  <c r="L1604" i="7"/>
  <c r="K1604" i="7"/>
  <c r="Q1603" i="7"/>
  <c r="R1603" i="7" s="1"/>
  <c r="O1603" i="7"/>
  <c r="P1603" i="7" s="1"/>
  <c r="M1603" i="7"/>
  <c r="N1603" i="7" s="1"/>
  <c r="L1603" i="7"/>
  <c r="K1603" i="7"/>
  <c r="Q1602" i="7"/>
  <c r="R1602" i="7" s="1"/>
  <c r="O1602" i="7"/>
  <c r="P1602" i="7" s="1"/>
  <c r="M1602" i="7"/>
  <c r="N1602" i="7" s="1"/>
  <c r="L1602" i="7"/>
  <c r="K1602" i="7"/>
  <c r="Q1601" i="7"/>
  <c r="R1601" i="7" s="1"/>
  <c r="O1601" i="7"/>
  <c r="P1601" i="7" s="1"/>
  <c r="M1601" i="7"/>
  <c r="N1601" i="7" s="1"/>
  <c r="L1601" i="7"/>
  <c r="K1601" i="7"/>
  <c r="Q1600" i="7"/>
  <c r="R1600" i="7" s="1"/>
  <c r="O1600" i="7"/>
  <c r="P1600" i="7" s="1"/>
  <c r="M1600" i="7"/>
  <c r="N1600" i="7" s="1"/>
  <c r="L1600" i="7"/>
  <c r="K1600" i="7"/>
  <c r="Q1599" i="7"/>
  <c r="R1599" i="7" s="1"/>
  <c r="O1599" i="7"/>
  <c r="P1599" i="7" s="1"/>
  <c r="M1599" i="7"/>
  <c r="N1599" i="7" s="1"/>
  <c r="L1599" i="7"/>
  <c r="K1599" i="7"/>
  <c r="Q1598" i="7"/>
  <c r="R1598" i="7" s="1"/>
  <c r="O1598" i="7"/>
  <c r="P1598" i="7" s="1"/>
  <c r="M1598" i="7"/>
  <c r="N1598" i="7" s="1"/>
  <c r="L1598" i="7"/>
  <c r="K1598" i="7"/>
  <c r="Q1597" i="7"/>
  <c r="R1597" i="7" s="1"/>
  <c r="O1597" i="7"/>
  <c r="P1597" i="7" s="1"/>
  <c r="M1597" i="7"/>
  <c r="N1597" i="7" s="1"/>
  <c r="L1597" i="7"/>
  <c r="K1597" i="7"/>
  <c r="Q1596" i="7"/>
  <c r="R1596" i="7" s="1"/>
  <c r="O1596" i="7"/>
  <c r="P1596" i="7" s="1"/>
  <c r="M1596" i="7"/>
  <c r="N1596" i="7" s="1"/>
  <c r="L1596" i="7"/>
  <c r="K1596" i="7"/>
  <c r="Q1595" i="7"/>
  <c r="R1595" i="7" s="1"/>
  <c r="O1595" i="7"/>
  <c r="P1595" i="7" s="1"/>
  <c r="M1595" i="7"/>
  <c r="N1595" i="7" s="1"/>
  <c r="L1595" i="7"/>
  <c r="K1595" i="7"/>
  <c r="Q1594" i="7"/>
  <c r="R1594" i="7" s="1"/>
  <c r="O1594" i="7"/>
  <c r="P1594" i="7" s="1"/>
  <c r="M1594" i="7"/>
  <c r="N1594" i="7" s="1"/>
  <c r="L1594" i="7"/>
  <c r="K1594" i="7"/>
  <c r="Q1593" i="7"/>
  <c r="R1593" i="7" s="1"/>
  <c r="O1593" i="7"/>
  <c r="P1593" i="7" s="1"/>
  <c r="M1593" i="7"/>
  <c r="N1593" i="7" s="1"/>
  <c r="L1593" i="7"/>
  <c r="K1593" i="7"/>
  <c r="Q1592" i="7"/>
  <c r="R1592" i="7" s="1"/>
  <c r="O1592" i="7"/>
  <c r="P1592" i="7" s="1"/>
  <c r="M1592" i="7"/>
  <c r="N1592" i="7" s="1"/>
  <c r="L1592" i="7"/>
  <c r="K1592" i="7"/>
  <c r="Q1591" i="7"/>
  <c r="R1591" i="7" s="1"/>
  <c r="O1591" i="7"/>
  <c r="P1591" i="7" s="1"/>
  <c r="M1591" i="7"/>
  <c r="N1591" i="7" s="1"/>
  <c r="L1591" i="7"/>
  <c r="K1591" i="7"/>
  <c r="Q1590" i="7"/>
  <c r="R1590" i="7" s="1"/>
  <c r="O1590" i="7"/>
  <c r="P1590" i="7" s="1"/>
  <c r="M1590" i="7"/>
  <c r="N1590" i="7" s="1"/>
  <c r="L1590" i="7"/>
  <c r="K1590" i="7"/>
  <c r="Q1589" i="7"/>
  <c r="R1589" i="7" s="1"/>
  <c r="O1589" i="7"/>
  <c r="P1589" i="7" s="1"/>
  <c r="M1589" i="7"/>
  <c r="N1589" i="7" s="1"/>
  <c r="L1589" i="7"/>
  <c r="K1589" i="7"/>
  <c r="Q1588" i="7"/>
  <c r="R1588" i="7" s="1"/>
  <c r="O1588" i="7"/>
  <c r="P1588" i="7" s="1"/>
  <c r="M1588" i="7"/>
  <c r="N1588" i="7" s="1"/>
  <c r="L1588" i="7"/>
  <c r="K1588" i="7"/>
  <c r="Q1587" i="7"/>
  <c r="R1587" i="7" s="1"/>
  <c r="O1587" i="7"/>
  <c r="P1587" i="7" s="1"/>
  <c r="M1587" i="7"/>
  <c r="N1587" i="7" s="1"/>
  <c r="L1587" i="7"/>
  <c r="K1587" i="7"/>
  <c r="K1586" i="7"/>
  <c r="L1586" i="7" s="1"/>
  <c r="S1585" i="7"/>
  <c r="T1585" i="7" s="1"/>
  <c r="R1585" i="7"/>
  <c r="O1585" i="7"/>
  <c r="P1585" i="7" s="1"/>
  <c r="M1585" i="7"/>
  <c r="N1585" i="7" s="1"/>
  <c r="L1585" i="7"/>
  <c r="K1585" i="7"/>
  <c r="T1584" i="7"/>
  <c r="S1584" i="7"/>
  <c r="R1584" i="7"/>
  <c r="P1584" i="7"/>
  <c r="O1584" i="7"/>
  <c r="M1584" i="7"/>
  <c r="N1584" i="7" s="1"/>
  <c r="K1584" i="7"/>
  <c r="L1584" i="7" s="1"/>
  <c r="S1583" i="7"/>
  <c r="T1583" i="7" s="1"/>
  <c r="R1583" i="7"/>
  <c r="O1583" i="7"/>
  <c r="P1583" i="7" s="1"/>
  <c r="N1583" i="7"/>
  <c r="M1583" i="7"/>
  <c r="L1583" i="7"/>
  <c r="K1583" i="7"/>
  <c r="S1582" i="7"/>
  <c r="T1582" i="7" s="1"/>
  <c r="R1582" i="7"/>
  <c r="O1582" i="7"/>
  <c r="P1582" i="7" s="1"/>
  <c r="M1582" i="7"/>
  <c r="N1582" i="7" s="1"/>
  <c r="K1582" i="7"/>
  <c r="L1582" i="7" s="1"/>
  <c r="S1581" i="7"/>
  <c r="T1581" i="7" s="1"/>
  <c r="R1581" i="7"/>
  <c r="P1581" i="7"/>
  <c r="O1581" i="7"/>
  <c r="N1581" i="7"/>
  <c r="M1581" i="7"/>
  <c r="K1581" i="7"/>
  <c r="L1581" i="7" s="1"/>
  <c r="S1580" i="7"/>
  <c r="T1580" i="7" s="1"/>
  <c r="R1580" i="7"/>
  <c r="O1580" i="7"/>
  <c r="P1580" i="7" s="1"/>
  <c r="M1580" i="7"/>
  <c r="N1580" i="7" s="1"/>
  <c r="L1580" i="7"/>
  <c r="K1580" i="7"/>
  <c r="S1579" i="7"/>
  <c r="T1579" i="7" s="1"/>
  <c r="R1579" i="7"/>
  <c r="P1579" i="7"/>
  <c r="O1579" i="7"/>
  <c r="N1579" i="7"/>
  <c r="M1579" i="7"/>
  <c r="K1579" i="7"/>
  <c r="L1579" i="7" s="1"/>
  <c r="T1578" i="7"/>
  <c r="S1578" i="7"/>
  <c r="R1578" i="7"/>
  <c r="O1578" i="7"/>
  <c r="P1578" i="7" s="1"/>
  <c r="N1578" i="7"/>
  <c r="M1578" i="7"/>
  <c r="K1578" i="7"/>
  <c r="L1578" i="7" s="1"/>
  <c r="S1577" i="7"/>
  <c r="T1577" i="7" s="1"/>
  <c r="R1577" i="7"/>
  <c r="O1577" i="7"/>
  <c r="P1577" i="7" s="1"/>
  <c r="M1577" i="7"/>
  <c r="N1577" i="7" s="1"/>
  <c r="L1577" i="7"/>
  <c r="K1577" i="7"/>
  <c r="S1576" i="7"/>
  <c r="T1576" i="7" s="1"/>
  <c r="R1576" i="7"/>
  <c r="P1576" i="7"/>
  <c r="O1576" i="7"/>
  <c r="M1576" i="7"/>
  <c r="N1576" i="7" s="1"/>
  <c r="K1576" i="7"/>
  <c r="L1576" i="7" s="1"/>
  <c r="S1575" i="7"/>
  <c r="T1575" i="7" s="1"/>
  <c r="R1575" i="7"/>
  <c r="O1575" i="7"/>
  <c r="P1575" i="7" s="1"/>
  <c r="N1575" i="7"/>
  <c r="M1575" i="7"/>
  <c r="L1575" i="7"/>
  <c r="K1575" i="7"/>
  <c r="Q1574" i="7"/>
  <c r="R1574" i="7" s="1"/>
  <c r="O1574" i="7"/>
  <c r="P1574" i="7" s="1"/>
  <c r="N1574" i="7"/>
  <c r="M1574" i="7"/>
  <c r="L1574" i="7"/>
  <c r="K1574" i="7"/>
  <c r="Q1573" i="7"/>
  <c r="R1573" i="7" s="1"/>
  <c r="O1573" i="7"/>
  <c r="P1573" i="7" s="1"/>
  <c r="N1573" i="7"/>
  <c r="M1573" i="7"/>
  <c r="L1573" i="7"/>
  <c r="K1573" i="7"/>
  <c r="R1572" i="7"/>
  <c r="Q1572" i="7"/>
  <c r="O1572" i="7"/>
  <c r="P1572" i="7" s="1"/>
  <c r="N1572" i="7"/>
  <c r="M1572" i="7"/>
  <c r="L1572" i="7"/>
  <c r="K1572" i="7"/>
  <c r="Q1571" i="7"/>
  <c r="R1571" i="7" s="1"/>
  <c r="O1571" i="7"/>
  <c r="P1571" i="7" s="1"/>
  <c r="N1571" i="7"/>
  <c r="M1571" i="7"/>
  <c r="L1571" i="7"/>
  <c r="K1571" i="7"/>
  <c r="Q1570" i="7"/>
  <c r="R1570" i="7" s="1"/>
  <c r="O1570" i="7"/>
  <c r="P1570" i="7" s="1"/>
  <c r="N1570" i="7"/>
  <c r="M1570" i="7"/>
  <c r="L1570" i="7"/>
  <c r="K1570" i="7"/>
  <c r="Q1569" i="7"/>
  <c r="R1569" i="7" s="1"/>
  <c r="O1569" i="7"/>
  <c r="P1569" i="7" s="1"/>
  <c r="N1569" i="7"/>
  <c r="M1569" i="7"/>
  <c r="L1569" i="7"/>
  <c r="K1569" i="7"/>
  <c r="Q1568" i="7"/>
  <c r="R1568" i="7" s="1"/>
  <c r="O1568" i="7"/>
  <c r="P1568" i="7" s="1"/>
  <c r="N1568" i="7"/>
  <c r="M1568" i="7"/>
  <c r="L1568" i="7"/>
  <c r="K1568" i="7"/>
  <c r="R1567" i="7"/>
  <c r="Q1567" i="7"/>
  <c r="O1567" i="7"/>
  <c r="P1567" i="7" s="1"/>
  <c r="N1567" i="7"/>
  <c r="M1567" i="7"/>
  <c r="L1567" i="7"/>
  <c r="K1567" i="7"/>
  <c r="Q1566" i="7"/>
  <c r="R1566" i="7" s="1"/>
  <c r="O1566" i="7"/>
  <c r="P1566" i="7" s="1"/>
  <c r="N1566" i="7"/>
  <c r="M1566" i="7"/>
  <c r="L1566" i="7"/>
  <c r="K1566" i="7"/>
  <c r="Q1565" i="7"/>
  <c r="R1565" i="7" s="1"/>
  <c r="O1565" i="7"/>
  <c r="P1565" i="7" s="1"/>
  <c r="N1565" i="7"/>
  <c r="M1565" i="7"/>
  <c r="L1565" i="7"/>
  <c r="K1565" i="7"/>
  <c r="R1564" i="7"/>
  <c r="Q1564" i="7"/>
  <c r="O1564" i="7"/>
  <c r="P1564" i="7" s="1"/>
  <c r="N1564" i="7"/>
  <c r="M1564" i="7"/>
  <c r="L1564" i="7"/>
  <c r="K1564" i="7"/>
  <c r="Q1563" i="7"/>
  <c r="R1563" i="7" s="1"/>
  <c r="O1563" i="7"/>
  <c r="P1563" i="7" s="1"/>
  <c r="N1563" i="7"/>
  <c r="M1563" i="7"/>
  <c r="L1563" i="7"/>
  <c r="K1563" i="7"/>
  <c r="Q1562" i="7"/>
  <c r="R1562" i="7" s="1"/>
  <c r="O1562" i="7"/>
  <c r="P1562" i="7" s="1"/>
  <c r="N1562" i="7"/>
  <c r="M1562" i="7"/>
  <c r="L1562" i="7"/>
  <c r="K1562" i="7"/>
  <c r="Q1561" i="7"/>
  <c r="R1561" i="7" s="1"/>
  <c r="O1561" i="7"/>
  <c r="P1561" i="7" s="1"/>
  <c r="N1561" i="7"/>
  <c r="M1561" i="7"/>
  <c r="L1561" i="7"/>
  <c r="K1561" i="7"/>
  <c r="Q1560" i="7"/>
  <c r="R1560" i="7" s="1"/>
  <c r="O1560" i="7"/>
  <c r="P1560" i="7" s="1"/>
  <c r="N1560" i="7"/>
  <c r="M1560" i="7"/>
  <c r="L1560" i="7"/>
  <c r="K1560" i="7"/>
  <c r="R1559" i="7"/>
  <c r="Q1559" i="7"/>
  <c r="O1559" i="7"/>
  <c r="P1559" i="7" s="1"/>
  <c r="N1559" i="7"/>
  <c r="M1559" i="7"/>
  <c r="L1559" i="7"/>
  <c r="K1559" i="7"/>
  <c r="Q1558" i="7"/>
  <c r="R1558" i="7" s="1"/>
  <c r="O1558" i="7"/>
  <c r="P1558" i="7" s="1"/>
  <c r="N1558" i="7"/>
  <c r="M1558" i="7"/>
  <c r="L1558" i="7"/>
  <c r="K1558" i="7"/>
  <c r="Q1557" i="7"/>
  <c r="R1557" i="7" s="1"/>
  <c r="O1557" i="7"/>
  <c r="P1557" i="7" s="1"/>
  <c r="N1557" i="7"/>
  <c r="M1557" i="7"/>
  <c r="L1557" i="7"/>
  <c r="K1557" i="7"/>
  <c r="R1556" i="7"/>
  <c r="Q1556" i="7"/>
  <c r="O1556" i="7"/>
  <c r="P1556" i="7" s="1"/>
  <c r="N1556" i="7"/>
  <c r="M1556" i="7"/>
  <c r="L1556" i="7"/>
  <c r="K1556" i="7"/>
  <c r="Q1555" i="7"/>
  <c r="R1555" i="7" s="1"/>
  <c r="O1555" i="7"/>
  <c r="P1555" i="7" s="1"/>
  <c r="N1555" i="7"/>
  <c r="M1555" i="7"/>
  <c r="L1555" i="7"/>
  <c r="K1555" i="7"/>
  <c r="Q1554" i="7"/>
  <c r="R1554" i="7" s="1"/>
  <c r="O1554" i="7"/>
  <c r="P1554" i="7" s="1"/>
  <c r="N1554" i="7"/>
  <c r="M1554" i="7"/>
  <c r="L1554" i="7"/>
  <c r="K1554" i="7"/>
  <c r="Q1553" i="7"/>
  <c r="R1553" i="7" s="1"/>
  <c r="O1553" i="7"/>
  <c r="P1553" i="7" s="1"/>
  <c r="N1553" i="7"/>
  <c r="M1553" i="7"/>
  <c r="L1553" i="7"/>
  <c r="K1553" i="7"/>
  <c r="Q1552" i="7"/>
  <c r="R1552" i="7" s="1"/>
  <c r="O1552" i="7"/>
  <c r="P1552" i="7" s="1"/>
  <c r="N1552" i="7"/>
  <c r="M1552" i="7"/>
  <c r="L1552" i="7"/>
  <c r="K1552" i="7"/>
  <c r="R1551" i="7"/>
  <c r="Q1551" i="7"/>
  <c r="O1551" i="7"/>
  <c r="P1551" i="7" s="1"/>
  <c r="N1551" i="7"/>
  <c r="M1551" i="7"/>
  <c r="L1551" i="7"/>
  <c r="K1551" i="7"/>
  <c r="Q1550" i="7"/>
  <c r="R1550" i="7" s="1"/>
  <c r="O1550" i="7"/>
  <c r="P1550" i="7" s="1"/>
  <c r="N1550" i="7"/>
  <c r="M1550" i="7"/>
  <c r="L1550" i="7"/>
  <c r="K1550" i="7"/>
  <c r="Q1549" i="7"/>
  <c r="R1549" i="7" s="1"/>
  <c r="O1549" i="7"/>
  <c r="P1549" i="7" s="1"/>
  <c r="N1549" i="7"/>
  <c r="M1549" i="7"/>
  <c r="L1549" i="7"/>
  <c r="K1549" i="7"/>
  <c r="R1548" i="7"/>
  <c r="Q1548" i="7"/>
  <c r="O1548" i="7"/>
  <c r="P1548" i="7" s="1"/>
  <c r="N1548" i="7"/>
  <c r="M1548" i="7"/>
  <c r="L1548" i="7"/>
  <c r="K1548" i="7"/>
  <c r="Q1547" i="7"/>
  <c r="R1547" i="7" s="1"/>
  <c r="O1547" i="7"/>
  <c r="P1547" i="7" s="1"/>
  <c r="N1547" i="7"/>
  <c r="M1547" i="7"/>
  <c r="L1547" i="7"/>
  <c r="K1547" i="7"/>
  <c r="Q1546" i="7"/>
  <c r="R1546" i="7" s="1"/>
  <c r="O1546" i="7"/>
  <c r="P1546" i="7" s="1"/>
  <c r="N1546" i="7"/>
  <c r="M1546" i="7"/>
  <c r="L1546" i="7"/>
  <c r="K1546" i="7"/>
  <c r="Q1545" i="7"/>
  <c r="R1545" i="7" s="1"/>
  <c r="O1545" i="7"/>
  <c r="P1545" i="7" s="1"/>
  <c r="N1545" i="7"/>
  <c r="M1545" i="7"/>
  <c r="L1545" i="7"/>
  <c r="K1545" i="7"/>
  <c r="Q1544" i="7"/>
  <c r="R1544" i="7" s="1"/>
  <c r="O1544" i="7"/>
  <c r="P1544" i="7" s="1"/>
  <c r="N1544" i="7"/>
  <c r="M1544" i="7"/>
  <c r="L1544" i="7"/>
  <c r="K1544" i="7"/>
  <c r="R1543" i="7"/>
  <c r="Q1543" i="7"/>
  <c r="O1543" i="7"/>
  <c r="P1543" i="7" s="1"/>
  <c r="N1543" i="7"/>
  <c r="M1543" i="7"/>
  <c r="L1543" i="7"/>
  <c r="K1543" i="7"/>
  <c r="Q1542" i="7"/>
  <c r="R1542" i="7" s="1"/>
  <c r="O1542" i="7"/>
  <c r="P1542" i="7" s="1"/>
  <c r="N1542" i="7"/>
  <c r="M1542" i="7"/>
  <c r="L1542" i="7"/>
  <c r="K1542" i="7"/>
  <c r="Q1541" i="7"/>
  <c r="R1541" i="7" s="1"/>
  <c r="O1541" i="7"/>
  <c r="P1541" i="7" s="1"/>
  <c r="N1541" i="7"/>
  <c r="M1541" i="7"/>
  <c r="L1541" i="7"/>
  <c r="K1541" i="7"/>
  <c r="R1540" i="7"/>
  <c r="Q1540" i="7"/>
  <c r="O1540" i="7"/>
  <c r="P1540" i="7" s="1"/>
  <c r="N1540" i="7"/>
  <c r="M1540" i="7"/>
  <c r="L1540" i="7"/>
  <c r="K1540" i="7"/>
  <c r="Q1539" i="7"/>
  <c r="R1539" i="7" s="1"/>
  <c r="O1539" i="7"/>
  <c r="P1539" i="7" s="1"/>
  <c r="N1539" i="7"/>
  <c r="M1539" i="7"/>
  <c r="L1539" i="7"/>
  <c r="K1539" i="7"/>
  <c r="Q1538" i="7"/>
  <c r="R1538" i="7" s="1"/>
  <c r="O1538" i="7"/>
  <c r="P1538" i="7" s="1"/>
  <c r="N1538" i="7"/>
  <c r="M1538" i="7"/>
  <c r="L1538" i="7"/>
  <c r="K1538" i="7"/>
  <c r="Q1537" i="7"/>
  <c r="R1537" i="7" s="1"/>
  <c r="O1537" i="7"/>
  <c r="P1537" i="7" s="1"/>
  <c r="N1537" i="7"/>
  <c r="M1537" i="7"/>
  <c r="L1537" i="7"/>
  <c r="K1537" i="7"/>
  <c r="Q1536" i="7"/>
  <c r="R1536" i="7" s="1"/>
  <c r="O1536" i="7"/>
  <c r="P1536" i="7" s="1"/>
  <c r="N1536" i="7"/>
  <c r="M1536" i="7"/>
  <c r="L1536" i="7"/>
  <c r="K1536" i="7"/>
  <c r="R1535" i="7"/>
  <c r="Q1535" i="7"/>
  <c r="O1535" i="7"/>
  <c r="P1535" i="7" s="1"/>
  <c r="N1535" i="7"/>
  <c r="M1535" i="7"/>
  <c r="L1535" i="7"/>
  <c r="K1535" i="7"/>
  <c r="Q1534" i="7"/>
  <c r="R1534" i="7" s="1"/>
  <c r="O1534" i="7"/>
  <c r="P1534" i="7" s="1"/>
  <c r="N1534" i="7"/>
  <c r="M1534" i="7"/>
  <c r="L1534" i="7"/>
  <c r="K1534" i="7"/>
  <c r="Q1533" i="7"/>
  <c r="R1533" i="7" s="1"/>
  <c r="O1533" i="7"/>
  <c r="P1533" i="7" s="1"/>
  <c r="N1533" i="7"/>
  <c r="M1533" i="7"/>
  <c r="L1533" i="7"/>
  <c r="K1533" i="7"/>
  <c r="R1532" i="7"/>
  <c r="Q1532" i="7"/>
  <c r="O1532" i="7"/>
  <c r="P1532" i="7" s="1"/>
  <c r="N1532" i="7"/>
  <c r="M1532" i="7"/>
  <c r="L1532" i="7"/>
  <c r="K1532" i="7"/>
  <c r="Q1531" i="7"/>
  <c r="R1531" i="7" s="1"/>
  <c r="O1531" i="7"/>
  <c r="P1531" i="7" s="1"/>
  <c r="N1531" i="7"/>
  <c r="M1531" i="7"/>
  <c r="L1531" i="7"/>
  <c r="K1531" i="7"/>
  <c r="Q1530" i="7"/>
  <c r="R1530" i="7" s="1"/>
  <c r="O1530" i="7"/>
  <c r="P1530" i="7" s="1"/>
  <c r="N1530" i="7"/>
  <c r="M1530" i="7"/>
  <c r="L1530" i="7"/>
  <c r="K1530" i="7"/>
  <c r="Q1529" i="7"/>
  <c r="R1529" i="7" s="1"/>
  <c r="O1529" i="7"/>
  <c r="P1529" i="7" s="1"/>
  <c r="N1529" i="7"/>
  <c r="M1529" i="7"/>
  <c r="L1529" i="7"/>
  <c r="K1529" i="7"/>
  <c r="Q1528" i="7"/>
  <c r="R1528" i="7" s="1"/>
  <c r="O1528" i="7"/>
  <c r="P1528" i="7" s="1"/>
  <c r="N1528" i="7"/>
  <c r="M1528" i="7"/>
  <c r="L1528" i="7"/>
  <c r="K1528" i="7"/>
  <c r="R1527" i="7"/>
  <c r="Q1527" i="7"/>
  <c r="O1527" i="7"/>
  <c r="P1527" i="7" s="1"/>
  <c r="N1527" i="7"/>
  <c r="M1527" i="7"/>
  <c r="L1527" i="7"/>
  <c r="K1527" i="7"/>
  <c r="Q1526" i="7"/>
  <c r="R1526" i="7" s="1"/>
  <c r="O1526" i="7"/>
  <c r="P1526" i="7" s="1"/>
  <c r="N1526" i="7"/>
  <c r="M1526" i="7"/>
  <c r="L1526" i="7"/>
  <c r="K1526" i="7"/>
  <c r="Q1525" i="7"/>
  <c r="R1525" i="7" s="1"/>
  <c r="O1525" i="7"/>
  <c r="P1525" i="7" s="1"/>
  <c r="N1525" i="7"/>
  <c r="M1525" i="7"/>
  <c r="L1525" i="7"/>
  <c r="K1525" i="7"/>
  <c r="R1524" i="7"/>
  <c r="Q1524" i="7"/>
  <c r="O1524" i="7"/>
  <c r="P1524" i="7" s="1"/>
  <c r="N1524" i="7"/>
  <c r="M1524" i="7"/>
  <c r="L1524" i="7"/>
  <c r="K1524" i="7"/>
  <c r="Q1523" i="7"/>
  <c r="R1523" i="7" s="1"/>
  <c r="O1523" i="7"/>
  <c r="P1523" i="7" s="1"/>
  <c r="N1523" i="7"/>
  <c r="M1523" i="7"/>
  <c r="L1523" i="7"/>
  <c r="K1523" i="7"/>
  <c r="Q1522" i="7"/>
  <c r="R1522" i="7" s="1"/>
  <c r="O1522" i="7"/>
  <c r="P1522" i="7" s="1"/>
  <c r="N1522" i="7"/>
  <c r="M1522" i="7"/>
  <c r="L1522" i="7"/>
  <c r="K1522" i="7"/>
  <c r="Q1521" i="7"/>
  <c r="R1521" i="7" s="1"/>
  <c r="O1521" i="7"/>
  <c r="P1521" i="7" s="1"/>
  <c r="N1521" i="7"/>
  <c r="M1521" i="7"/>
  <c r="L1521" i="7"/>
  <c r="K1521" i="7"/>
  <c r="Q1520" i="7"/>
  <c r="R1520" i="7" s="1"/>
  <c r="O1520" i="7"/>
  <c r="P1520" i="7" s="1"/>
  <c r="N1520" i="7"/>
  <c r="M1520" i="7"/>
  <c r="L1520" i="7"/>
  <c r="K1520" i="7"/>
  <c r="R1519" i="7"/>
  <c r="Q1519" i="7"/>
  <c r="O1519" i="7"/>
  <c r="P1519" i="7" s="1"/>
  <c r="N1519" i="7"/>
  <c r="M1519" i="7"/>
  <c r="L1519" i="7"/>
  <c r="K1519" i="7"/>
  <c r="Q1518" i="7"/>
  <c r="R1518" i="7" s="1"/>
  <c r="O1518" i="7"/>
  <c r="P1518" i="7" s="1"/>
  <c r="N1518" i="7"/>
  <c r="M1518" i="7"/>
  <c r="L1518" i="7"/>
  <c r="K1518" i="7"/>
  <c r="Q1517" i="7"/>
  <c r="R1517" i="7" s="1"/>
  <c r="O1517" i="7"/>
  <c r="P1517" i="7" s="1"/>
  <c r="N1517" i="7"/>
  <c r="M1517" i="7"/>
  <c r="L1517" i="7"/>
  <c r="K1517" i="7"/>
  <c r="R1516" i="7"/>
  <c r="Q1516" i="7"/>
  <c r="O1516" i="7"/>
  <c r="P1516" i="7" s="1"/>
  <c r="N1516" i="7"/>
  <c r="M1516" i="7"/>
  <c r="L1516" i="7"/>
  <c r="K1516" i="7"/>
  <c r="Q1515" i="7"/>
  <c r="R1515" i="7" s="1"/>
  <c r="O1515" i="7"/>
  <c r="P1515" i="7" s="1"/>
  <c r="N1515" i="7"/>
  <c r="M1515" i="7"/>
  <c r="L1515" i="7"/>
  <c r="K1515" i="7"/>
  <c r="Q1514" i="7"/>
  <c r="R1514" i="7" s="1"/>
  <c r="O1514" i="7"/>
  <c r="P1514" i="7" s="1"/>
  <c r="N1514" i="7"/>
  <c r="M1514" i="7"/>
  <c r="L1514" i="7"/>
  <c r="K1514" i="7"/>
  <c r="R1513" i="7"/>
  <c r="Q1513" i="7"/>
  <c r="O1513" i="7"/>
  <c r="P1513" i="7" s="1"/>
  <c r="N1513" i="7"/>
  <c r="M1513" i="7"/>
  <c r="L1513" i="7"/>
  <c r="K1513" i="7"/>
  <c r="Q1512" i="7"/>
  <c r="R1512" i="7" s="1"/>
  <c r="O1512" i="7"/>
  <c r="P1512" i="7" s="1"/>
  <c r="N1512" i="7"/>
  <c r="M1512" i="7"/>
  <c r="L1512" i="7"/>
  <c r="K1512" i="7"/>
  <c r="R1511" i="7"/>
  <c r="Q1511" i="7"/>
  <c r="O1511" i="7"/>
  <c r="P1511" i="7" s="1"/>
  <c r="N1511" i="7"/>
  <c r="M1511" i="7"/>
  <c r="L1511" i="7"/>
  <c r="K1511" i="7"/>
  <c r="Q1510" i="7"/>
  <c r="R1510" i="7" s="1"/>
  <c r="O1510" i="7"/>
  <c r="P1510" i="7" s="1"/>
  <c r="N1510" i="7"/>
  <c r="M1510" i="7"/>
  <c r="L1510" i="7"/>
  <c r="K1510" i="7"/>
  <c r="Q1509" i="7"/>
  <c r="R1509" i="7" s="1"/>
  <c r="O1509" i="7"/>
  <c r="P1509" i="7" s="1"/>
  <c r="N1509" i="7"/>
  <c r="M1509" i="7"/>
  <c r="L1509" i="7"/>
  <c r="K1509" i="7"/>
  <c r="R1508" i="7"/>
  <c r="Q1508" i="7"/>
  <c r="O1508" i="7"/>
  <c r="P1508" i="7" s="1"/>
  <c r="N1508" i="7"/>
  <c r="M1508" i="7"/>
  <c r="L1508" i="7"/>
  <c r="K1508" i="7"/>
  <c r="Q1507" i="7"/>
  <c r="R1507" i="7" s="1"/>
  <c r="O1507" i="7"/>
  <c r="P1507" i="7" s="1"/>
  <c r="N1507" i="7"/>
  <c r="M1507" i="7"/>
  <c r="L1507" i="7"/>
  <c r="K1507" i="7"/>
  <c r="Q1506" i="7"/>
  <c r="R1506" i="7" s="1"/>
  <c r="O1506" i="7"/>
  <c r="P1506" i="7" s="1"/>
  <c r="N1506" i="7"/>
  <c r="M1506" i="7"/>
  <c r="L1506" i="7"/>
  <c r="K1506" i="7"/>
  <c r="Q1505" i="7"/>
  <c r="R1505" i="7" s="1"/>
  <c r="O1505" i="7"/>
  <c r="P1505" i="7" s="1"/>
  <c r="N1505" i="7"/>
  <c r="M1505" i="7"/>
  <c r="L1505" i="7"/>
  <c r="K1505" i="7"/>
  <c r="Q1504" i="7"/>
  <c r="R1504" i="7" s="1"/>
  <c r="O1504" i="7"/>
  <c r="P1504" i="7" s="1"/>
  <c r="N1504" i="7"/>
  <c r="M1504" i="7"/>
  <c r="L1504" i="7"/>
  <c r="K1504" i="7"/>
  <c r="R1503" i="7"/>
  <c r="Q1503" i="7"/>
  <c r="O1503" i="7"/>
  <c r="P1503" i="7" s="1"/>
  <c r="N1503" i="7"/>
  <c r="M1503" i="7"/>
  <c r="L1503" i="7"/>
  <c r="K1503" i="7"/>
  <c r="Q1502" i="7"/>
  <c r="R1502" i="7" s="1"/>
  <c r="O1502" i="7"/>
  <c r="P1502" i="7" s="1"/>
  <c r="N1502" i="7"/>
  <c r="M1502" i="7"/>
  <c r="L1502" i="7"/>
  <c r="K1502" i="7"/>
  <c r="Q1501" i="7"/>
  <c r="R1501" i="7" s="1"/>
  <c r="O1501" i="7"/>
  <c r="P1501" i="7" s="1"/>
  <c r="M1501" i="7"/>
  <c r="N1501" i="7" s="1"/>
  <c r="L1501" i="7"/>
  <c r="K1501" i="7"/>
  <c r="Q1500" i="7"/>
  <c r="R1500" i="7" s="1"/>
  <c r="O1500" i="7"/>
  <c r="P1500" i="7" s="1"/>
  <c r="N1500" i="7"/>
  <c r="M1500" i="7"/>
  <c r="L1500" i="7"/>
  <c r="K1500" i="7"/>
  <c r="Q1499" i="7"/>
  <c r="R1499" i="7" s="1"/>
  <c r="O1499" i="7"/>
  <c r="P1499" i="7" s="1"/>
  <c r="M1499" i="7"/>
  <c r="N1499" i="7" s="1"/>
  <c r="L1499" i="7"/>
  <c r="K1499" i="7"/>
  <c r="Q1498" i="7"/>
  <c r="R1498" i="7" s="1"/>
  <c r="O1498" i="7"/>
  <c r="P1498" i="7" s="1"/>
  <c r="N1498" i="7"/>
  <c r="M1498" i="7"/>
  <c r="L1498" i="7"/>
  <c r="K1498" i="7"/>
  <c r="Q1497" i="7"/>
  <c r="R1497" i="7" s="1"/>
  <c r="O1497" i="7"/>
  <c r="P1497" i="7" s="1"/>
  <c r="N1497" i="7"/>
  <c r="M1497" i="7"/>
  <c r="L1497" i="7"/>
  <c r="K1497" i="7"/>
  <c r="Q1496" i="7"/>
  <c r="R1496" i="7" s="1"/>
  <c r="O1496" i="7"/>
  <c r="P1496" i="7" s="1"/>
  <c r="M1496" i="7"/>
  <c r="N1496" i="7" s="1"/>
  <c r="L1496" i="7"/>
  <c r="K1496" i="7"/>
  <c r="Q1495" i="7"/>
  <c r="R1495" i="7" s="1"/>
  <c r="O1495" i="7"/>
  <c r="P1495" i="7" s="1"/>
  <c r="M1495" i="7"/>
  <c r="N1495" i="7" s="1"/>
  <c r="L1495" i="7"/>
  <c r="K1495" i="7"/>
  <c r="Q1494" i="7"/>
  <c r="R1494" i="7" s="1"/>
  <c r="O1494" i="7"/>
  <c r="P1494" i="7" s="1"/>
  <c r="N1494" i="7"/>
  <c r="M1494" i="7"/>
  <c r="L1494" i="7"/>
  <c r="K1494" i="7"/>
  <c r="Q1493" i="7"/>
  <c r="R1493" i="7" s="1"/>
  <c r="O1493" i="7"/>
  <c r="P1493" i="7" s="1"/>
  <c r="M1493" i="7"/>
  <c r="N1493" i="7" s="1"/>
  <c r="L1493" i="7"/>
  <c r="K1493" i="7"/>
  <c r="Q1492" i="7"/>
  <c r="R1492" i="7" s="1"/>
  <c r="O1492" i="7"/>
  <c r="P1492" i="7" s="1"/>
  <c r="N1492" i="7"/>
  <c r="M1492" i="7"/>
  <c r="L1492" i="7"/>
  <c r="K1492" i="7"/>
  <c r="Q1491" i="7"/>
  <c r="R1491" i="7" s="1"/>
  <c r="O1491" i="7"/>
  <c r="P1491" i="7" s="1"/>
  <c r="M1491" i="7"/>
  <c r="N1491" i="7" s="1"/>
  <c r="L1491" i="7"/>
  <c r="K1491" i="7"/>
  <c r="Q1490" i="7"/>
  <c r="R1490" i="7" s="1"/>
  <c r="O1490" i="7"/>
  <c r="P1490" i="7" s="1"/>
  <c r="N1490" i="7"/>
  <c r="M1490" i="7"/>
  <c r="L1490" i="7"/>
  <c r="K1490" i="7"/>
  <c r="Q1489" i="7"/>
  <c r="R1489" i="7" s="1"/>
  <c r="O1489" i="7"/>
  <c r="P1489" i="7" s="1"/>
  <c r="N1489" i="7"/>
  <c r="M1489" i="7"/>
  <c r="L1489" i="7"/>
  <c r="K1489" i="7"/>
  <c r="Q1488" i="7"/>
  <c r="R1488" i="7" s="1"/>
  <c r="O1488" i="7"/>
  <c r="P1488" i="7" s="1"/>
  <c r="M1488" i="7"/>
  <c r="N1488" i="7" s="1"/>
  <c r="L1488" i="7"/>
  <c r="K1488" i="7"/>
  <c r="Q1487" i="7"/>
  <c r="R1487" i="7" s="1"/>
  <c r="O1487" i="7"/>
  <c r="P1487" i="7" s="1"/>
  <c r="M1487" i="7"/>
  <c r="N1487" i="7" s="1"/>
  <c r="L1487" i="7"/>
  <c r="K1487" i="7"/>
  <c r="Q1486" i="7"/>
  <c r="R1486" i="7" s="1"/>
  <c r="O1486" i="7"/>
  <c r="P1486" i="7" s="1"/>
  <c r="N1486" i="7"/>
  <c r="M1486" i="7"/>
  <c r="L1486" i="7"/>
  <c r="K1486" i="7"/>
  <c r="Q1485" i="7"/>
  <c r="R1485" i="7" s="1"/>
  <c r="O1485" i="7"/>
  <c r="P1485" i="7" s="1"/>
  <c r="M1485" i="7"/>
  <c r="N1485" i="7" s="1"/>
  <c r="L1485" i="7"/>
  <c r="K1485" i="7"/>
  <c r="Q1484" i="7"/>
  <c r="R1484" i="7" s="1"/>
  <c r="O1484" i="7"/>
  <c r="P1484" i="7" s="1"/>
  <c r="N1484" i="7"/>
  <c r="M1484" i="7"/>
  <c r="L1484" i="7"/>
  <c r="K1484" i="7"/>
  <c r="Q1483" i="7"/>
  <c r="R1483" i="7" s="1"/>
  <c r="O1483" i="7"/>
  <c r="P1483" i="7" s="1"/>
  <c r="M1483" i="7"/>
  <c r="N1483" i="7" s="1"/>
  <c r="L1483" i="7"/>
  <c r="K1483" i="7"/>
  <c r="Q1482" i="7"/>
  <c r="R1482" i="7" s="1"/>
  <c r="O1482" i="7"/>
  <c r="P1482" i="7" s="1"/>
  <c r="N1482" i="7"/>
  <c r="M1482" i="7"/>
  <c r="L1482" i="7"/>
  <c r="K1482" i="7"/>
  <c r="Q1481" i="7"/>
  <c r="R1481" i="7" s="1"/>
  <c r="O1481" i="7"/>
  <c r="P1481" i="7" s="1"/>
  <c r="N1481" i="7"/>
  <c r="M1481" i="7"/>
  <c r="L1481" i="7"/>
  <c r="K1481" i="7"/>
  <c r="Q1480" i="7"/>
  <c r="R1480" i="7" s="1"/>
  <c r="O1480" i="7"/>
  <c r="P1480" i="7" s="1"/>
  <c r="M1480" i="7"/>
  <c r="N1480" i="7" s="1"/>
  <c r="L1480" i="7"/>
  <c r="K1480" i="7"/>
  <c r="Q1479" i="7"/>
  <c r="R1479" i="7" s="1"/>
  <c r="O1479" i="7"/>
  <c r="P1479" i="7" s="1"/>
  <c r="M1479" i="7"/>
  <c r="N1479" i="7" s="1"/>
  <c r="L1479" i="7"/>
  <c r="K1479" i="7"/>
  <c r="Q1478" i="7"/>
  <c r="R1478" i="7" s="1"/>
  <c r="O1478" i="7"/>
  <c r="P1478" i="7" s="1"/>
  <c r="N1478" i="7"/>
  <c r="M1478" i="7"/>
  <c r="L1478" i="7"/>
  <c r="K1478" i="7"/>
  <c r="Q1477" i="7"/>
  <c r="R1477" i="7" s="1"/>
  <c r="O1477" i="7"/>
  <c r="P1477" i="7" s="1"/>
  <c r="M1477" i="7"/>
  <c r="N1477" i="7" s="1"/>
  <c r="L1477" i="7"/>
  <c r="K1477" i="7"/>
  <c r="Q1476" i="7"/>
  <c r="R1476" i="7" s="1"/>
  <c r="O1476" i="7"/>
  <c r="P1476" i="7" s="1"/>
  <c r="N1476" i="7"/>
  <c r="M1476" i="7"/>
  <c r="L1476" i="7"/>
  <c r="K1476" i="7"/>
  <c r="Q1475" i="7"/>
  <c r="R1475" i="7" s="1"/>
  <c r="O1475" i="7"/>
  <c r="P1475" i="7" s="1"/>
  <c r="M1475" i="7"/>
  <c r="N1475" i="7" s="1"/>
  <c r="L1475" i="7"/>
  <c r="K1475" i="7"/>
  <c r="Q1474" i="7"/>
  <c r="R1474" i="7" s="1"/>
  <c r="O1474" i="7"/>
  <c r="P1474" i="7" s="1"/>
  <c r="N1474" i="7"/>
  <c r="M1474" i="7"/>
  <c r="L1474" i="7"/>
  <c r="K1474" i="7"/>
  <c r="Q1473" i="7"/>
  <c r="R1473" i="7" s="1"/>
  <c r="O1473" i="7"/>
  <c r="P1473" i="7" s="1"/>
  <c r="N1473" i="7"/>
  <c r="M1473" i="7"/>
  <c r="K1473" i="7"/>
  <c r="L1473" i="7" s="1"/>
  <c r="Q1472" i="7"/>
  <c r="R1472" i="7" s="1"/>
  <c r="O1472" i="7"/>
  <c r="P1472" i="7" s="1"/>
  <c r="M1472" i="7"/>
  <c r="N1472" i="7" s="1"/>
  <c r="L1472" i="7"/>
  <c r="K1472" i="7"/>
  <c r="R1471" i="7"/>
  <c r="Q1471" i="7"/>
  <c r="O1471" i="7"/>
  <c r="P1471" i="7" s="1"/>
  <c r="M1471" i="7"/>
  <c r="N1471" i="7" s="1"/>
  <c r="L1471" i="7"/>
  <c r="K1471" i="7"/>
  <c r="Q1470" i="7"/>
  <c r="R1470" i="7" s="1"/>
  <c r="O1470" i="7"/>
  <c r="P1470" i="7" s="1"/>
  <c r="N1470" i="7"/>
  <c r="M1470" i="7"/>
  <c r="K1470" i="7"/>
  <c r="L1470" i="7" s="1"/>
  <c r="Q1469" i="7"/>
  <c r="R1469" i="7" s="1"/>
  <c r="O1469" i="7"/>
  <c r="P1469" i="7" s="1"/>
  <c r="M1469" i="7"/>
  <c r="N1469" i="7" s="1"/>
  <c r="K1469" i="7"/>
  <c r="L1469" i="7" s="1"/>
  <c r="R1468" i="7"/>
  <c r="Q1468" i="7"/>
  <c r="O1468" i="7"/>
  <c r="P1468" i="7" s="1"/>
  <c r="N1468" i="7"/>
  <c r="M1468" i="7"/>
  <c r="L1468" i="7"/>
  <c r="K1468" i="7"/>
  <c r="Q1467" i="7"/>
  <c r="R1467" i="7" s="1"/>
  <c r="O1467" i="7"/>
  <c r="P1467" i="7" s="1"/>
  <c r="M1467" i="7"/>
  <c r="N1467" i="7" s="1"/>
  <c r="K1467" i="7"/>
  <c r="L1467" i="7" s="1"/>
  <c r="Q1466" i="7"/>
  <c r="R1466" i="7" s="1"/>
  <c r="O1466" i="7"/>
  <c r="P1466" i="7" s="1"/>
  <c r="N1466" i="7"/>
  <c r="M1466" i="7"/>
  <c r="L1466" i="7"/>
  <c r="K1466" i="7"/>
  <c r="Q1465" i="7"/>
  <c r="R1465" i="7" s="1"/>
  <c r="O1465" i="7"/>
  <c r="P1465" i="7" s="1"/>
  <c r="N1465" i="7"/>
  <c r="M1465" i="7"/>
  <c r="K1465" i="7"/>
  <c r="L1465" i="7" s="1"/>
  <c r="Q1464" i="7"/>
  <c r="R1464" i="7" s="1"/>
  <c r="O1464" i="7"/>
  <c r="P1464" i="7" s="1"/>
  <c r="M1464" i="7"/>
  <c r="N1464" i="7" s="1"/>
  <c r="L1464" i="7"/>
  <c r="K1464" i="7"/>
  <c r="R1463" i="7"/>
  <c r="Q1463" i="7"/>
  <c r="O1463" i="7"/>
  <c r="P1463" i="7" s="1"/>
  <c r="M1463" i="7"/>
  <c r="N1463" i="7" s="1"/>
  <c r="L1463" i="7"/>
  <c r="K1463" i="7"/>
  <c r="Q1462" i="7"/>
  <c r="R1462" i="7" s="1"/>
  <c r="O1462" i="7"/>
  <c r="P1462" i="7" s="1"/>
  <c r="N1462" i="7"/>
  <c r="M1462" i="7"/>
  <c r="K1462" i="7"/>
  <c r="L1462" i="7" s="1"/>
  <c r="Q1461" i="7"/>
  <c r="R1461" i="7" s="1"/>
  <c r="O1461" i="7"/>
  <c r="P1461" i="7" s="1"/>
  <c r="M1461" i="7"/>
  <c r="N1461" i="7" s="1"/>
  <c r="K1461" i="7"/>
  <c r="L1461" i="7" s="1"/>
  <c r="R1460" i="7"/>
  <c r="Q1460" i="7"/>
  <c r="O1460" i="7"/>
  <c r="P1460" i="7" s="1"/>
  <c r="N1460" i="7"/>
  <c r="M1460" i="7"/>
  <c r="L1460" i="7"/>
  <c r="K1460" i="7"/>
  <c r="Q1459" i="7"/>
  <c r="R1459" i="7" s="1"/>
  <c r="O1459" i="7"/>
  <c r="P1459" i="7" s="1"/>
  <c r="M1459" i="7"/>
  <c r="N1459" i="7" s="1"/>
  <c r="K1459" i="7"/>
  <c r="L1459" i="7" s="1"/>
  <c r="Q1458" i="7"/>
  <c r="R1458" i="7" s="1"/>
  <c r="O1458" i="7"/>
  <c r="P1458" i="7" s="1"/>
  <c r="N1458" i="7"/>
  <c r="M1458" i="7"/>
  <c r="L1458" i="7"/>
  <c r="K1458" i="7"/>
  <c r="Q1457" i="7"/>
  <c r="R1457" i="7" s="1"/>
  <c r="O1457" i="7"/>
  <c r="P1457" i="7" s="1"/>
  <c r="N1457" i="7"/>
  <c r="M1457" i="7"/>
  <c r="K1457" i="7"/>
  <c r="L1457" i="7" s="1"/>
  <c r="Q1456" i="7"/>
  <c r="R1456" i="7" s="1"/>
  <c r="O1456" i="7"/>
  <c r="P1456" i="7" s="1"/>
  <c r="M1456" i="7"/>
  <c r="N1456" i="7" s="1"/>
  <c r="L1456" i="7"/>
  <c r="K1456" i="7"/>
  <c r="R1455" i="7"/>
  <c r="Q1455" i="7"/>
  <c r="O1455" i="7"/>
  <c r="P1455" i="7" s="1"/>
  <c r="M1455" i="7"/>
  <c r="N1455" i="7" s="1"/>
  <c r="L1455" i="7"/>
  <c r="K1455" i="7"/>
  <c r="Q1454" i="7"/>
  <c r="R1454" i="7" s="1"/>
  <c r="O1454" i="7"/>
  <c r="P1454" i="7" s="1"/>
  <c r="N1454" i="7"/>
  <c r="M1454" i="7"/>
  <c r="K1454" i="7"/>
  <c r="L1454" i="7" s="1"/>
  <c r="Q1453" i="7"/>
  <c r="R1453" i="7" s="1"/>
  <c r="O1453" i="7"/>
  <c r="P1453" i="7" s="1"/>
  <c r="M1453" i="7"/>
  <c r="N1453" i="7" s="1"/>
  <c r="K1453" i="7"/>
  <c r="L1453" i="7" s="1"/>
  <c r="R1452" i="7"/>
  <c r="Q1452" i="7"/>
  <c r="O1452" i="7"/>
  <c r="P1452" i="7" s="1"/>
  <c r="N1452" i="7"/>
  <c r="M1452" i="7"/>
  <c r="L1452" i="7"/>
  <c r="K1452" i="7"/>
  <c r="Q1451" i="7"/>
  <c r="R1451" i="7" s="1"/>
  <c r="O1451" i="7"/>
  <c r="P1451" i="7" s="1"/>
  <c r="M1451" i="7"/>
  <c r="N1451" i="7" s="1"/>
  <c r="K1451" i="7"/>
  <c r="L1451" i="7" s="1"/>
  <c r="Q1450" i="7"/>
  <c r="R1450" i="7" s="1"/>
  <c r="O1450" i="7"/>
  <c r="P1450" i="7" s="1"/>
  <c r="N1450" i="7"/>
  <c r="M1450" i="7"/>
  <c r="L1450" i="7"/>
  <c r="K1450" i="7"/>
  <c r="Q1449" i="7"/>
  <c r="R1449" i="7" s="1"/>
  <c r="O1449" i="7"/>
  <c r="P1449" i="7" s="1"/>
  <c r="N1449" i="7"/>
  <c r="M1449" i="7"/>
  <c r="K1449" i="7"/>
  <c r="L1449" i="7" s="1"/>
  <c r="Q1448" i="7"/>
  <c r="R1448" i="7" s="1"/>
  <c r="O1448" i="7"/>
  <c r="P1448" i="7" s="1"/>
  <c r="M1448" i="7"/>
  <c r="N1448" i="7" s="1"/>
  <c r="L1448" i="7"/>
  <c r="K1448" i="7"/>
  <c r="R1447" i="7"/>
  <c r="Q1447" i="7"/>
  <c r="O1447" i="7"/>
  <c r="P1447" i="7" s="1"/>
  <c r="M1447" i="7"/>
  <c r="N1447" i="7" s="1"/>
  <c r="L1447" i="7"/>
  <c r="K1447" i="7"/>
  <c r="Q1446" i="7"/>
  <c r="R1446" i="7" s="1"/>
  <c r="O1446" i="7"/>
  <c r="P1446" i="7" s="1"/>
  <c r="N1446" i="7"/>
  <c r="M1446" i="7"/>
  <c r="K1446" i="7"/>
  <c r="L1446" i="7" s="1"/>
  <c r="R1445" i="7"/>
  <c r="Q1445" i="7"/>
  <c r="O1445" i="7"/>
  <c r="P1445" i="7" s="1"/>
  <c r="M1445" i="7"/>
  <c r="N1445" i="7" s="1"/>
  <c r="K1445" i="7"/>
  <c r="L1445" i="7" s="1"/>
  <c r="R1444" i="7"/>
  <c r="Q1444" i="7"/>
  <c r="O1444" i="7"/>
  <c r="P1444" i="7" s="1"/>
  <c r="N1444" i="7"/>
  <c r="M1444" i="7"/>
  <c r="L1444" i="7"/>
  <c r="K1444" i="7"/>
  <c r="Q1443" i="7"/>
  <c r="R1443" i="7" s="1"/>
  <c r="O1443" i="7"/>
  <c r="P1443" i="7" s="1"/>
  <c r="M1443" i="7"/>
  <c r="N1443" i="7" s="1"/>
  <c r="K1443" i="7"/>
  <c r="L1443" i="7" s="1"/>
  <c r="Q1442" i="7"/>
  <c r="R1442" i="7" s="1"/>
  <c r="O1442" i="7"/>
  <c r="P1442" i="7" s="1"/>
  <c r="N1442" i="7"/>
  <c r="M1442" i="7"/>
  <c r="L1442" i="7"/>
  <c r="K1442" i="7"/>
  <c r="L1441" i="7"/>
  <c r="K1441" i="7"/>
  <c r="S1440" i="7"/>
  <c r="T1440" i="7" s="1"/>
  <c r="R1440" i="7"/>
  <c r="P1440" i="7"/>
  <c r="O1440" i="7"/>
  <c r="N1440" i="7"/>
  <c r="M1440" i="7"/>
  <c r="L1440" i="7"/>
  <c r="K1440" i="7"/>
  <c r="S1439" i="7"/>
  <c r="T1439" i="7" s="1"/>
  <c r="R1439" i="7"/>
  <c r="O1439" i="7"/>
  <c r="P1439" i="7" s="1"/>
  <c r="M1439" i="7"/>
  <c r="N1439" i="7" s="1"/>
  <c r="K1439" i="7"/>
  <c r="L1439" i="7" s="1"/>
  <c r="S1438" i="7"/>
  <c r="T1438" i="7" s="1"/>
  <c r="R1438" i="7"/>
  <c r="O1438" i="7"/>
  <c r="P1438" i="7" s="1"/>
  <c r="N1438" i="7"/>
  <c r="M1438" i="7"/>
  <c r="K1438" i="7"/>
  <c r="L1438" i="7" s="1"/>
  <c r="T1437" i="7"/>
  <c r="S1437" i="7"/>
  <c r="R1437" i="7"/>
  <c r="P1437" i="7"/>
  <c r="O1437" i="7"/>
  <c r="M1437" i="7"/>
  <c r="N1437" i="7" s="1"/>
  <c r="K1437" i="7"/>
  <c r="L1437" i="7" s="1"/>
  <c r="S1436" i="7"/>
  <c r="T1436" i="7" s="1"/>
  <c r="R1436" i="7"/>
  <c r="P1436" i="7"/>
  <c r="O1436" i="7"/>
  <c r="N1436" i="7"/>
  <c r="M1436" i="7"/>
  <c r="K1436" i="7"/>
  <c r="L1436" i="7" s="1"/>
  <c r="S1435" i="7"/>
  <c r="T1435" i="7" s="1"/>
  <c r="R1435" i="7"/>
  <c r="O1435" i="7"/>
  <c r="P1435" i="7" s="1"/>
  <c r="N1435" i="7"/>
  <c r="M1435" i="7"/>
  <c r="K1435" i="7"/>
  <c r="L1435" i="7" s="1"/>
  <c r="T1434" i="7"/>
  <c r="S1434" i="7"/>
  <c r="R1434" i="7"/>
  <c r="O1434" i="7"/>
  <c r="P1434" i="7" s="1"/>
  <c r="M1434" i="7"/>
  <c r="N1434" i="7" s="1"/>
  <c r="L1434" i="7"/>
  <c r="K1434" i="7"/>
  <c r="T1433" i="7"/>
  <c r="S1433" i="7"/>
  <c r="R1433" i="7"/>
  <c r="P1433" i="7"/>
  <c r="O1433" i="7"/>
  <c r="M1433" i="7"/>
  <c r="N1433" i="7" s="1"/>
  <c r="L1433" i="7"/>
  <c r="K1433" i="7"/>
  <c r="S1432" i="7"/>
  <c r="T1432" i="7" s="1"/>
  <c r="R1432" i="7"/>
  <c r="P1432" i="7"/>
  <c r="O1432" i="7"/>
  <c r="M1432" i="7"/>
  <c r="N1432" i="7" s="1"/>
  <c r="L1432" i="7"/>
  <c r="K1432" i="7"/>
  <c r="S1431" i="7"/>
  <c r="T1431" i="7" s="1"/>
  <c r="R1431" i="7"/>
  <c r="O1431" i="7"/>
  <c r="P1431" i="7" s="1"/>
  <c r="N1431" i="7"/>
  <c r="M1431" i="7"/>
  <c r="K1431" i="7"/>
  <c r="L1431" i="7" s="1"/>
  <c r="S1430" i="7"/>
  <c r="T1430" i="7" s="1"/>
  <c r="R1430" i="7"/>
  <c r="O1430" i="7"/>
  <c r="P1430" i="7" s="1"/>
  <c r="N1430" i="7"/>
  <c r="M1430" i="7"/>
  <c r="K1430" i="7"/>
  <c r="L1430" i="7" s="1"/>
  <c r="S1429" i="7"/>
  <c r="T1429" i="7" s="1"/>
  <c r="R1429" i="7"/>
  <c r="O1429" i="7"/>
  <c r="P1429" i="7" s="1"/>
  <c r="M1429" i="7"/>
  <c r="N1429" i="7" s="1"/>
  <c r="K1429" i="7"/>
  <c r="L1429" i="7" s="1"/>
  <c r="Q1428" i="7"/>
  <c r="R1428" i="7" s="1"/>
  <c r="O1428" i="7"/>
  <c r="P1428" i="7" s="1"/>
  <c r="M1428" i="7"/>
  <c r="N1428" i="7" s="1"/>
  <c r="L1428" i="7"/>
  <c r="K1428" i="7"/>
  <c r="Q1427" i="7"/>
  <c r="R1427" i="7" s="1"/>
  <c r="P1427" i="7"/>
  <c r="O1427" i="7"/>
  <c r="M1427" i="7"/>
  <c r="N1427" i="7" s="1"/>
  <c r="L1427" i="7"/>
  <c r="K1427" i="7"/>
  <c r="Q1426" i="7"/>
  <c r="R1426" i="7" s="1"/>
  <c r="O1426" i="7"/>
  <c r="P1426" i="7" s="1"/>
  <c r="M1426" i="7"/>
  <c r="N1426" i="7" s="1"/>
  <c r="K1426" i="7"/>
  <c r="L1426" i="7" s="1"/>
  <c r="Q1425" i="7"/>
  <c r="R1425" i="7" s="1"/>
  <c r="P1425" i="7"/>
  <c r="O1425" i="7"/>
  <c r="M1425" i="7"/>
  <c r="N1425" i="7" s="1"/>
  <c r="K1425" i="7"/>
  <c r="L1425" i="7" s="1"/>
  <c r="Q1424" i="7"/>
  <c r="R1424" i="7" s="1"/>
  <c r="O1424" i="7"/>
  <c r="P1424" i="7" s="1"/>
  <c r="M1424" i="7"/>
  <c r="N1424" i="7" s="1"/>
  <c r="L1424" i="7"/>
  <c r="K1424" i="7"/>
  <c r="Q1423" i="7"/>
  <c r="R1423" i="7" s="1"/>
  <c r="P1423" i="7"/>
  <c r="O1423" i="7"/>
  <c r="M1423" i="7"/>
  <c r="N1423" i="7" s="1"/>
  <c r="K1423" i="7"/>
  <c r="L1423" i="7" s="1"/>
  <c r="Q1422" i="7"/>
  <c r="R1422" i="7" s="1"/>
  <c r="P1422" i="7"/>
  <c r="O1422" i="7"/>
  <c r="M1422" i="7"/>
  <c r="N1422" i="7" s="1"/>
  <c r="L1422" i="7"/>
  <c r="K1422" i="7"/>
  <c r="R1421" i="7"/>
  <c r="Q1421" i="7"/>
  <c r="O1421" i="7"/>
  <c r="P1421" i="7" s="1"/>
  <c r="M1421" i="7"/>
  <c r="N1421" i="7" s="1"/>
  <c r="K1421" i="7"/>
  <c r="L1421" i="7" s="1"/>
  <c r="Q1420" i="7"/>
  <c r="R1420" i="7" s="1"/>
  <c r="O1420" i="7"/>
  <c r="P1420" i="7" s="1"/>
  <c r="M1420" i="7"/>
  <c r="N1420" i="7" s="1"/>
  <c r="L1420" i="7"/>
  <c r="K1420" i="7"/>
  <c r="R1419" i="7"/>
  <c r="Q1419" i="7"/>
  <c r="P1419" i="7"/>
  <c r="O1419" i="7"/>
  <c r="M1419" i="7"/>
  <c r="N1419" i="7" s="1"/>
  <c r="L1419" i="7"/>
  <c r="K1419" i="7"/>
  <c r="Q1418" i="7"/>
  <c r="R1418" i="7" s="1"/>
  <c r="O1418" i="7"/>
  <c r="P1418" i="7" s="1"/>
  <c r="M1418" i="7"/>
  <c r="N1418" i="7" s="1"/>
  <c r="K1418" i="7"/>
  <c r="L1418" i="7" s="1"/>
  <c r="Q1417" i="7"/>
  <c r="R1417" i="7" s="1"/>
  <c r="P1417" i="7"/>
  <c r="O1417" i="7"/>
  <c r="M1417" i="7"/>
  <c r="N1417" i="7" s="1"/>
  <c r="K1417" i="7"/>
  <c r="L1417" i="7" s="1"/>
  <c r="Q1416" i="7"/>
  <c r="R1416" i="7" s="1"/>
  <c r="O1416" i="7"/>
  <c r="P1416" i="7" s="1"/>
  <c r="M1416" i="7"/>
  <c r="N1416" i="7" s="1"/>
  <c r="L1416" i="7"/>
  <c r="K1416" i="7"/>
  <c r="Q1415" i="7"/>
  <c r="R1415" i="7" s="1"/>
  <c r="P1415" i="7"/>
  <c r="O1415" i="7"/>
  <c r="M1415" i="7"/>
  <c r="N1415" i="7" s="1"/>
  <c r="K1415" i="7"/>
  <c r="L1415" i="7" s="1"/>
  <c r="Q1414" i="7"/>
  <c r="R1414" i="7" s="1"/>
  <c r="P1414" i="7"/>
  <c r="O1414" i="7"/>
  <c r="M1414" i="7"/>
  <c r="N1414" i="7" s="1"/>
  <c r="L1414" i="7"/>
  <c r="K1414" i="7"/>
  <c r="R1413" i="7"/>
  <c r="Q1413" i="7"/>
  <c r="O1413" i="7"/>
  <c r="P1413" i="7" s="1"/>
  <c r="M1413" i="7"/>
  <c r="N1413" i="7" s="1"/>
  <c r="K1413" i="7"/>
  <c r="L1413" i="7" s="1"/>
  <c r="Q1412" i="7"/>
  <c r="R1412" i="7" s="1"/>
  <c r="O1412" i="7"/>
  <c r="P1412" i="7" s="1"/>
  <c r="M1412" i="7"/>
  <c r="N1412" i="7" s="1"/>
  <c r="L1412" i="7"/>
  <c r="K1412" i="7"/>
  <c r="Q1411" i="7"/>
  <c r="R1411" i="7" s="1"/>
  <c r="P1411" i="7"/>
  <c r="O1411" i="7"/>
  <c r="M1411" i="7"/>
  <c r="N1411" i="7" s="1"/>
  <c r="L1411" i="7"/>
  <c r="K1411" i="7"/>
  <c r="Q1410" i="7"/>
  <c r="R1410" i="7" s="1"/>
  <c r="O1410" i="7"/>
  <c r="P1410" i="7" s="1"/>
  <c r="M1410" i="7"/>
  <c r="N1410" i="7" s="1"/>
  <c r="K1410" i="7"/>
  <c r="L1410" i="7" s="1"/>
  <c r="Q1409" i="7"/>
  <c r="R1409" i="7" s="1"/>
  <c r="P1409" i="7"/>
  <c r="O1409" i="7"/>
  <c r="M1409" i="7"/>
  <c r="N1409" i="7" s="1"/>
  <c r="K1409" i="7"/>
  <c r="L1409" i="7" s="1"/>
  <c r="R1408" i="7"/>
  <c r="Q1408" i="7"/>
  <c r="O1408" i="7"/>
  <c r="P1408" i="7" s="1"/>
  <c r="M1408" i="7"/>
  <c r="N1408" i="7" s="1"/>
  <c r="L1408" i="7"/>
  <c r="K1408" i="7"/>
  <c r="Q1407" i="7"/>
  <c r="R1407" i="7" s="1"/>
  <c r="P1407" i="7"/>
  <c r="O1407" i="7"/>
  <c r="M1407" i="7"/>
  <c r="N1407" i="7" s="1"/>
  <c r="K1407" i="7"/>
  <c r="L1407" i="7" s="1"/>
  <c r="Q1406" i="7"/>
  <c r="R1406" i="7" s="1"/>
  <c r="P1406" i="7"/>
  <c r="O1406" i="7"/>
  <c r="M1406" i="7"/>
  <c r="N1406" i="7" s="1"/>
  <c r="L1406" i="7"/>
  <c r="K1406" i="7"/>
  <c r="R1405" i="7"/>
  <c r="Q1405" i="7"/>
  <c r="O1405" i="7"/>
  <c r="P1405" i="7" s="1"/>
  <c r="M1405" i="7"/>
  <c r="N1405" i="7" s="1"/>
  <c r="K1405" i="7"/>
  <c r="L1405" i="7" s="1"/>
  <c r="Q1404" i="7"/>
  <c r="R1404" i="7" s="1"/>
  <c r="O1404" i="7"/>
  <c r="P1404" i="7" s="1"/>
  <c r="M1404" i="7"/>
  <c r="N1404" i="7" s="1"/>
  <c r="L1404" i="7"/>
  <c r="K1404" i="7"/>
  <c r="R1403" i="7"/>
  <c r="Q1403" i="7"/>
  <c r="P1403" i="7"/>
  <c r="O1403" i="7"/>
  <c r="M1403" i="7"/>
  <c r="N1403" i="7" s="1"/>
  <c r="L1403" i="7"/>
  <c r="K1403" i="7"/>
  <c r="Q1402" i="7"/>
  <c r="R1402" i="7" s="1"/>
  <c r="O1402" i="7"/>
  <c r="P1402" i="7" s="1"/>
  <c r="M1402" i="7"/>
  <c r="N1402" i="7" s="1"/>
  <c r="K1402" i="7"/>
  <c r="L1402" i="7" s="1"/>
  <c r="Q1401" i="7"/>
  <c r="R1401" i="7" s="1"/>
  <c r="P1401" i="7"/>
  <c r="O1401" i="7"/>
  <c r="M1401" i="7"/>
  <c r="N1401" i="7" s="1"/>
  <c r="K1401" i="7"/>
  <c r="L1401" i="7" s="1"/>
  <c r="Q1400" i="7"/>
  <c r="R1400" i="7" s="1"/>
  <c r="O1400" i="7"/>
  <c r="P1400" i="7" s="1"/>
  <c r="M1400" i="7"/>
  <c r="N1400" i="7" s="1"/>
  <c r="L1400" i="7"/>
  <c r="K1400" i="7"/>
  <c r="Q1399" i="7"/>
  <c r="R1399" i="7" s="1"/>
  <c r="P1399" i="7"/>
  <c r="O1399" i="7"/>
  <c r="M1399" i="7"/>
  <c r="N1399" i="7" s="1"/>
  <c r="K1399" i="7"/>
  <c r="L1399" i="7" s="1"/>
  <c r="Q1398" i="7"/>
  <c r="R1398" i="7" s="1"/>
  <c r="P1398" i="7"/>
  <c r="O1398" i="7"/>
  <c r="M1398" i="7"/>
  <c r="N1398" i="7" s="1"/>
  <c r="L1398" i="7"/>
  <c r="K1398" i="7"/>
  <c r="R1397" i="7"/>
  <c r="Q1397" i="7"/>
  <c r="O1397" i="7"/>
  <c r="P1397" i="7" s="1"/>
  <c r="M1397" i="7"/>
  <c r="N1397" i="7" s="1"/>
  <c r="K1397" i="7"/>
  <c r="L1397" i="7" s="1"/>
  <c r="Q1396" i="7"/>
  <c r="R1396" i="7" s="1"/>
  <c r="O1396" i="7"/>
  <c r="P1396" i="7" s="1"/>
  <c r="M1396" i="7"/>
  <c r="N1396" i="7" s="1"/>
  <c r="L1396" i="7"/>
  <c r="K1396" i="7"/>
  <c r="Q1395" i="7"/>
  <c r="R1395" i="7" s="1"/>
  <c r="P1395" i="7"/>
  <c r="O1395" i="7"/>
  <c r="M1395" i="7"/>
  <c r="N1395" i="7" s="1"/>
  <c r="L1395" i="7"/>
  <c r="K1395" i="7"/>
  <c r="Q1394" i="7"/>
  <c r="R1394" i="7" s="1"/>
  <c r="O1394" i="7"/>
  <c r="P1394" i="7" s="1"/>
  <c r="M1394" i="7"/>
  <c r="N1394" i="7" s="1"/>
  <c r="K1394" i="7"/>
  <c r="L1394" i="7" s="1"/>
  <c r="Q1393" i="7"/>
  <c r="R1393" i="7" s="1"/>
  <c r="P1393" i="7"/>
  <c r="O1393" i="7"/>
  <c r="M1393" i="7"/>
  <c r="N1393" i="7" s="1"/>
  <c r="K1393" i="7"/>
  <c r="L1393" i="7" s="1"/>
  <c r="Q1392" i="7"/>
  <c r="R1392" i="7" s="1"/>
  <c r="O1392" i="7"/>
  <c r="P1392" i="7" s="1"/>
  <c r="M1392" i="7"/>
  <c r="N1392" i="7" s="1"/>
  <c r="L1392" i="7"/>
  <c r="K1392" i="7"/>
  <c r="Q1391" i="7"/>
  <c r="R1391" i="7" s="1"/>
  <c r="P1391" i="7"/>
  <c r="O1391" i="7"/>
  <c r="M1391" i="7"/>
  <c r="N1391" i="7" s="1"/>
  <c r="K1391" i="7"/>
  <c r="L1391" i="7" s="1"/>
  <c r="Q1390" i="7"/>
  <c r="R1390" i="7" s="1"/>
  <c r="P1390" i="7"/>
  <c r="O1390" i="7"/>
  <c r="M1390" i="7"/>
  <c r="N1390" i="7" s="1"/>
  <c r="L1390" i="7"/>
  <c r="K1390" i="7"/>
  <c r="R1389" i="7"/>
  <c r="Q1389" i="7"/>
  <c r="O1389" i="7"/>
  <c r="P1389" i="7" s="1"/>
  <c r="M1389" i="7"/>
  <c r="N1389" i="7" s="1"/>
  <c r="K1389" i="7"/>
  <c r="L1389" i="7" s="1"/>
  <c r="Q1388" i="7"/>
  <c r="R1388" i="7" s="1"/>
  <c r="O1388" i="7"/>
  <c r="P1388" i="7" s="1"/>
  <c r="M1388" i="7"/>
  <c r="N1388" i="7" s="1"/>
  <c r="L1388" i="7"/>
  <c r="K1388" i="7"/>
  <c r="R1387" i="7"/>
  <c r="Q1387" i="7"/>
  <c r="P1387" i="7"/>
  <c r="O1387" i="7"/>
  <c r="M1387" i="7"/>
  <c r="N1387" i="7" s="1"/>
  <c r="L1387" i="7"/>
  <c r="K1387" i="7"/>
  <c r="Q1386" i="7"/>
  <c r="R1386" i="7" s="1"/>
  <c r="O1386" i="7"/>
  <c r="P1386" i="7" s="1"/>
  <c r="M1386" i="7"/>
  <c r="N1386" i="7" s="1"/>
  <c r="L1386" i="7"/>
  <c r="K1386" i="7"/>
  <c r="Q1385" i="7"/>
  <c r="R1385" i="7" s="1"/>
  <c r="O1385" i="7"/>
  <c r="P1385" i="7" s="1"/>
  <c r="M1385" i="7"/>
  <c r="N1385" i="7" s="1"/>
  <c r="L1385" i="7"/>
  <c r="K1385" i="7"/>
  <c r="Q1384" i="7"/>
  <c r="R1384" i="7" s="1"/>
  <c r="O1384" i="7"/>
  <c r="P1384" i="7" s="1"/>
  <c r="M1384" i="7"/>
  <c r="N1384" i="7" s="1"/>
  <c r="L1384" i="7"/>
  <c r="K1384" i="7"/>
  <c r="Q1383" i="7"/>
  <c r="R1383" i="7" s="1"/>
  <c r="O1383" i="7"/>
  <c r="P1383" i="7" s="1"/>
  <c r="M1383" i="7"/>
  <c r="N1383" i="7" s="1"/>
  <c r="L1383" i="7"/>
  <c r="K1383" i="7"/>
  <c r="Q1382" i="7"/>
  <c r="R1382" i="7" s="1"/>
  <c r="O1382" i="7"/>
  <c r="P1382" i="7" s="1"/>
  <c r="M1382" i="7"/>
  <c r="N1382" i="7" s="1"/>
  <c r="L1382" i="7"/>
  <c r="K1382" i="7"/>
  <c r="Q1381" i="7"/>
  <c r="R1381" i="7" s="1"/>
  <c r="O1381" i="7"/>
  <c r="P1381" i="7" s="1"/>
  <c r="M1381" i="7"/>
  <c r="N1381" i="7" s="1"/>
  <c r="L1381" i="7"/>
  <c r="K1381" i="7"/>
  <c r="Q1380" i="7"/>
  <c r="R1380" i="7" s="1"/>
  <c r="O1380" i="7"/>
  <c r="P1380" i="7" s="1"/>
  <c r="M1380" i="7"/>
  <c r="N1380" i="7" s="1"/>
  <c r="L1380" i="7"/>
  <c r="K1380" i="7"/>
  <c r="Q1379" i="7"/>
  <c r="R1379" i="7" s="1"/>
  <c r="O1379" i="7"/>
  <c r="P1379" i="7" s="1"/>
  <c r="M1379" i="7"/>
  <c r="N1379" i="7" s="1"/>
  <c r="L1379" i="7"/>
  <c r="K1379" i="7"/>
  <c r="Q1378" i="7"/>
  <c r="R1378" i="7" s="1"/>
  <c r="O1378" i="7"/>
  <c r="P1378" i="7" s="1"/>
  <c r="M1378" i="7"/>
  <c r="N1378" i="7" s="1"/>
  <c r="L1378" i="7"/>
  <c r="K1378" i="7"/>
  <c r="Q1377" i="7"/>
  <c r="R1377" i="7" s="1"/>
  <c r="O1377" i="7"/>
  <c r="P1377" i="7" s="1"/>
  <c r="M1377" i="7"/>
  <c r="N1377" i="7" s="1"/>
  <c r="L1377" i="7"/>
  <c r="K1377" i="7"/>
  <c r="Q1376" i="7"/>
  <c r="R1376" i="7" s="1"/>
  <c r="O1376" i="7"/>
  <c r="P1376" i="7" s="1"/>
  <c r="M1376" i="7"/>
  <c r="N1376" i="7" s="1"/>
  <c r="L1376" i="7"/>
  <c r="K1376" i="7"/>
  <c r="Q1375" i="7"/>
  <c r="R1375" i="7" s="1"/>
  <c r="O1375" i="7"/>
  <c r="P1375" i="7" s="1"/>
  <c r="M1375" i="7"/>
  <c r="N1375" i="7" s="1"/>
  <c r="L1375" i="7"/>
  <c r="K1375" i="7"/>
  <c r="Q1374" i="7"/>
  <c r="R1374" i="7" s="1"/>
  <c r="O1374" i="7"/>
  <c r="P1374" i="7" s="1"/>
  <c r="M1374" i="7"/>
  <c r="N1374" i="7" s="1"/>
  <c r="L1374" i="7"/>
  <c r="K1374" i="7"/>
  <c r="Q1373" i="7"/>
  <c r="R1373" i="7" s="1"/>
  <c r="O1373" i="7"/>
  <c r="P1373" i="7" s="1"/>
  <c r="M1373" i="7"/>
  <c r="N1373" i="7" s="1"/>
  <c r="L1373" i="7"/>
  <c r="K1373" i="7"/>
  <c r="Q1372" i="7"/>
  <c r="R1372" i="7" s="1"/>
  <c r="O1372" i="7"/>
  <c r="P1372" i="7" s="1"/>
  <c r="M1372" i="7"/>
  <c r="N1372" i="7" s="1"/>
  <c r="L1372" i="7"/>
  <c r="K1372" i="7"/>
  <c r="Q1371" i="7"/>
  <c r="R1371" i="7" s="1"/>
  <c r="O1371" i="7"/>
  <c r="P1371" i="7" s="1"/>
  <c r="M1371" i="7"/>
  <c r="N1371" i="7" s="1"/>
  <c r="L1371" i="7"/>
  <c r="K1371" i="7"/>
  <c r="Q1370" i="7"/>
  <c r="R1370" i="7" s="1"/>
  <c r="O1370" i="7"/>
  <c r="P1370" i="7" s="1"/>
  <c r="M1370" i="7"/>
  <c r="N1370" i="7" s="1"/>
  <c r="L1370" i="7"/>
  <c r="K1370" i="7"/>
  <c r="Q1369" i="7"/>
  <c r="R1369" i="7" s="1"/>
  <c r="O1369" i="7"/>
  <c r="P1369" i="7" s="1"/>
  <c r="M1369" i="7"/>
  <c r="N1369" i="7" s="1"/>
  <c r="L1369" i="7"/>
  <c r="K1369" i="7"/>
  <c r="Q1368" i="7"/>
  <c r="R1368" i="7" s="1"/>
  <c r="O1368" i="7"/>
  <c r="P1368" i="7" s="1"/>
  <c r="M1368" i="7"/>
  <c r="N1368" i="7" s="1"/>
  <c r="L1368" i="7"/>
  <c r="K1368" i="7"/>
  <c r="Q1367" i="7"/>
  <c r="R1367" i="7" s="1"/>
  <c r="O1367" i="7"/>
  <c r="P1367" i="7" s="1"/>
  <c r="M1367" i="7"/>
  <c r="N1367" i="7" s="1"/>
  <c r="L1367" i="7"/>
  <c r="K1367" i="7"/>
  <c r="Q1366" i="7"/>
  <c r="R1366" i="7" s="1"/>
  <c r="O1366" i="7"/>
  <c r="P1366" i="7" s="1"/>
  <c r="M1366" i="7"/>
  <c r="N1366" i="7" s="1"/>
  <c r="L1366" i="7"/>
  <c r="K1366" i="7"/>
  <c r="Q1365" i="7"/>
  <c r="R1365" i="7" s="1"/>
  <c r="O1365" i="7"/>
  <c r="P1365" i="7" s="1"/>
  <c r="M1365" i="7"/>
  <c r="N1365" i="7" s="1"/>
  <c r="L1365" i="7"/>
  <c r="K1365" i="7"/>
  <c r="Q1364" i="7"/>
  <c r="R1364" i="7" s="1"/>
  <c r="O1364" i="7"/>
  <c r="P1364" i="7" s="1"/>
  <c r="M1364" i="7"/>
  <c r="N1364" i="7" s="1"/>
  <c r="L1364" i="7"/>
  <c r="K1364" i="7"/>
  <c r="Q1363" i="7"/>
  <c r="R1363" i="7" s="1"/>
  <c r="O1363" i="7"/>
  <c r="P1363" i="7" s="1"/>
  <c r="M1363" i="7"/>
  <c r="N1363" i="7" s="1"/>
  <c r="L1363" i="7"/>
  <c r="K1363" i="7"/>
  <c r="Q1362" i="7"/>
  <c r="R1362" i="7" s="1"/>
  <c r="O1362" i="7"/>
  <c r="P1362" i="7" s="1"/>
  <c r="M1362" i="7"/>
  <c r="N1362" i="7" s="1"/>
  <c r="L1362" i="7"/>
  <c r="K1362" i="7"/>
  <c r="Q1361" i="7"/>
  <c r="R1361" i="7" s="1"/>
  <c r="O1361" i="7"/>
  <c r="P1361" i="7" s="1"/>
  <c r="M1361" i="7"/>
  <c r="N1361" i="7" s="1"/>
  <c r="L1361" i="7"/>
  <c r="K1361" i="7"/>
  <c r="Q1360" i="7"/>
  <c r="R1360" i="7" s="1"/>
  <c r="O1360" i="7"/>
  <c r="P1360" i="7" s="1"/>
  <c r="M1360" i="7"/>
  <c r="N1360" i="7" s="1"/>
  <c r="L1360" i="7"/>
  <c r="K1360" i="7"/>
  <c r="Q1359" i="7"/>
  <c r="R1359" i="7" s="1"/>
  <c r="O1359" i="7"/>
  <c r="P1359" i="7" s="1"/>
  <c r="M1359" i="7"/>
  <c r="N1359" i="7" s="1"/>
  <c r="L1359" i="7"/>
  <c r="K1359" i="7"/>
  <c r="Q1358" i="7"/>
  <c r="R1358" i="7" s="1"/>
  <c r="O1358" i="7"/>
  <c r="P1358" i="7" s="1"/>
  <c r="M1358" i="7"/>
  <c r="N1358" i="7" s="1"/>
  <c r="L1358" i="7"/>
  <c r="K1358" i="7"/>
  <c r="Q1357" i="7"/>
  <c r="R1357" i="7" s="1"/>
  <c r="O1357" i="7"/>
  <c r="P1357" i="7" s="1"/>
  <c r="M1357" i="7"/>
  <c r="N1357" i="7" s="1"/>
  <c r="L1357" i="7"/>
  <c r="K1357" i="7"/>
  <c r="Q1356" i="7"/>
  <c r="R1356" i="7" s="1"/>
  <c r="O1356" i="7"/>
  <c r="P1356" i="7" s="1"/>
  <c r="M1356" i="7"/>
  <c r="N1356" i="7" s="1"/>
  <c r="L1356" i="7"/>
  <c r="K1356" i="7"/>
  <c r="Q1355" i="7"/>
  <c r="R1355" i="7" s="1"/>
  <c r="O1355" i="7"/>
  <c r="P1355" i="7" s="1"/>
  <c r="M1355" i="7"/>
  <c r="N1355" i="7" s="1"/>
  <c r="L1355" i="7"/>
  <c r="K1355" i="7"/>
  <c r="Q1354" i="7"/>
  <c r="R1354" i="7" s="1"/>
  <c r="O1354" i="7"/>
  <c r="P1354" i="7" s="1"/>
  <c r="M1354" i="7"/>
  <c r="N1354" i="7" s="1"/>
  <c r="L1354" i="7"/>
  <c r="K1354" i="7"/>
  <c r="Q1353" i="7"/>
  <c r="R1353" i="7" s="1"/>
  <c r="O1353" i="7"/>
  <c r="P1353" i="7" s="1"/>
  <c r="M1353" i="7"/>
  <c r="N1353" i="7" s="1"/>
  <c r="L1353" i="7"/>
  <c r="K1353" i="7"/>
  <c r="Q1352" i="7"/>
  <c r="R1352" i="7" s="1"/>
  <c r="O1352" i="7"/>
  <c r="P1352" i="7" s="1"/>
  <c r="M1352" i="7"/>
  <c r="N1352" i="7" s="1"/>
  <c r="L1352" i="7"/>
  <c r="K1352" i="7"/>
  <c r="Q1351" i="7"/>
  <c r="R1351" i="7" s="1"/>
  <c r="O1351" i="7"/>
  <c r="P1351" i="7" s="1"/>
  <c r="M1351" i="7"/>
  <c r="N1351" i="7" s="1"/>
  <c r="L1351" i="7"/>
  <c r="K1351" i="7"/>
  <c r="Q1350" i="7"/>
  <c r="R1350" i="7" s="1"/>
  <c r="O1350" i="7"/>
  <c r="P1350" i="7" s="1"/>
  <c r="M1350" i="7"/>
  <c r="N1350" i="7" s="1"/>
  <c r="L1350" i="7"/>
  <c r="K1350" i="7"/>
  <c r="Q1349" i="7"/>
  <c r="R1349" i="7" s="1"/>
  <c r="O1349" i="7"/>
  <c r="P1349" i="7" s="1"/>
  <c r="M1349" i="7"/>
  <c r="N1349" i="7" s="1"/>
  <c r="L1349" i="7"/>
  <c r="K1349" i="7"/>
  <c r="Q1348" i="7"/>
  <c r="R1348" i="7" s="1"/>
  <c r="O1348" i="7"/>
  <c r="P1348" i="7" s="1"/>
  <c r="M1348" i="7"/>
  <c r="N1348" i="7" s="1"/>
  <c r="L1348" i="7"/>
  <c r="K1348" i="7"/>
  <c r="Q1347" i="7"/>
  <c r="R1347" i="7" s="1"/>
  <c r="O1347" i="7"/>
  <c r="P1347" i="7" s="1"/>
  <c r="M1347" i="7"/>
  <c r="N1347" i="7" s="1"/>
  <c r="L1347" i="7"/>
  <c r="K1347" i="7"/>
  <c r="Q1346" i="7"/>
  <c r="R1346" i="7" s="1"/>
  <c r="O1346" i="7"/>
  <c r="P1346" i="7" s="1"/>
  <c r="M1346" i="7"/>
  <c r="N1346" i="7" s="1"/>
  <c r="L1346" i="7"/>
  <c r="K1346" i="7"/>
  <c r="Q1345" i="7"/>
  <c r="R1345" i="7" s="1"/>
  <c r="O1345" i="7"/>
  <c r="P1345" i="7" s="1"/>
  <c r="M1345" i="7"/>
  <c r="N1345" i="7" s="1"/>
  <c r="L1345" i="7"/>
  <c r="K1345" i="7"/>
  <c r="Q1344" i="7"/>
  <c r="R1344" i="7" s="1"/>
  <c r="O1344" i="7"/>
  <c r="P1344" i="7" s="1"/>
  <c r="M1344" i="7"/>
  <c r="N1344" i="7" s="1"/>
  <c r="L1344" i="7"/>
  <c r="K1344" i="7"/>
  <c r="Q1343" i="7"/>
  <c r="R1343" i="7" s="1"/>
  <c r="O1343" i="7"/>
  <c r="P1343" i="7" s="1"/>
  <c r="M1343" i="7"/>
  <c r="N1343" i="7" s="1"/>
  <c r="L1343" i="7"/>
  <c r="K1343" i="7"/>
  <c r="Q1342" i="7"/>
  <c r="R1342" i="7" s="1"/>
  <c r="O1342" i="7"/>
  <c r="P1342" i="7" s="1"/>
  <c r="M1342" i="7"/>
  <c r="N1342" i="7" s="1"/>
  <c r="L1342" i="7"/>
  <c r="K1342" i="7"/>
  <c r="Q1341" i="7"/>
  <c r="R1341" i="7" s="1"/>
  <c r="O1341" i="7"/>
  <c r="P1341" i="7" s="1"/>
  <c r="M1341" i="7"/>
  <c r="N1341" i="7" s="1"/>
  <c r="L1341" i="7"/>
  <c r="K1341" i="7"/>
  <c r="Q1340" i="7"/>
  <c r="R1340" i="7" s="1"/>
  <c r="O1340" i="7"/>
  <c r="P1340" i="7" s="1"/>
  <c r="M1340" i="7"/>
  <c r="N1340" i="7" s="1"/>
  <c r="L1340" i="7"/>
  <c r="K1340" i="7"/>
  <c r="Q1339" i="7"/>
  <c r="R1339" i="7" s="1"/>
  <c r="O1339" i="7"/>
  <c r="P1339" i="7" s="1"/>
  <c r="M1339" i="7"/>
  <c r="N1339" i="7" s="1"/>
  <c r="L1339" i="7"/>
  <c r="K1339" i="7"/>
  <c r="Q1338" i="7"/>
  <c r="R1338" i="7" s="1"/>
  <c r="O1338" i="7"/>
  <c r="P1338" i="7" s="1"/>
  <c r="M1338" i="7"/>
  <c r="N1338" i="7" s="1"/>
  <c r="L1338" i="7"/>
  <c r="K1338" i="7"/>
  <c r="Q1337" i="7"/>
  <c r="R1337" i="7" s="1"/>
  <c r="O1337" i="7"/>
  <c r="P1337" i="7" s="1"/>
  <c r="M1337" i="7"/>
  <c r="N1337" i="7" s="1"/>
  <c r="L1337" i="7"/>
  <c r="K1337" i="7"/>
  <c r="Q1336" i="7"/>
  <c r="R1336" i="7" s="1"/>
  <c r="O1336" i="7"/>
  <c r="P1336" i="7" s="1"/>
  <c r="M1336" i="7"/>
  <c r="N1336" i="7" s="1"/>
  <c r="L1336" i="7"/>
  <c r="K1336" i="7"/>
  <c r="Q1335" i="7"/>
  <c r="R1335" i="7" s="1"/>
  <c r="O1335" i="7"/>
  <c r="P1335" i="7" s="1"/>
  <c r="M1335" i="7"/>
  <c r="N1335" i="7" s="1"/>
  <c r="L1335" i="7"/>
  <c r="K1335" i="7"/>
  <c r="Q1334" i="7"/>
  <c r="R1334" i="7" s="1"/>
  <c r="O1334" i="7"/>
  <c r="P1334" i="7" s="1"/>
  <c r="M1334" i="7"/>
  <c r="N1334" i="7" s="1"/>
  <c r="L1334" i="7"/>
  <c r="K1334" i="7"/>
  <c r="Q1333" i="7"/>
  <c r="R1333" i="7" s="1"/>
  <c r="O1333" i="7"/>
  <c r="P1333" i="7" s="1"/>
  <c r="M1333" i="7"/>
  <c r="N1333" i="7" s="1"/>
  <c r="L1333" i="7"/>
  <c r="K1333" i="7"/>
  <c r="Q1332" i="7"/>
  <c r="R1332" i="7" s="1"/>
  <c r="O1332" i="7"/>
  <c r="P1332" i="7" s="1"/>
  <c r="M1332" i="7"/>
  <c r="N1332" i="7" s="1"/>
  <c r="L1332" i="7"/>
  <c r="K1332" i="7"/>
  <c r="Q1331" i="7"/>
  <c r="R1331" i="7" s="1"/>
  <c r="O1331" i="7"/>
  <c r="P1331" i="7" s="1"/>
  <c r="M1331" i="7"/>
  <c r="N1331" i="7" s="1"/>
  <c r="L1331" i="7"/>
  <c r="K1331" i="7"/>
  <c r="Q1330" i="7"/>
  <c r="R1330" i="7" s="1"/>
  <c r="O1330" i="7"/>
  <c r="P1330" i="7" s="1"/>
  <c r="M1330" i="7"/>
  <c r="N1330" i="7" s="1"/>
  <c r="L1330" i="7"/>
  <c r="K1330" i="7"/>
  <c r="Q1329" i="7"/>
  <c r="R1329" i="7" s="1"/>
  <c r="O1329" i="7"/>
  <c r="P1329" i="7" s="1"/>
  <c r="M1329" i="7"/>
  <c r="N1329" i="7" s="1"/>
  <c r="L1329" i="7"/>
  <c r="K1329" i="7"/>
  <c r="Q1328" i="7"/>
  <c r="R1328" i="7" s="1"/>
  <c r="O1328" i="7"/>
  <c r="P1328" i="7" s="1"/>
  <c r="M1328" i="7"/>
  <c r="N1328" i="7" s="1"/>
  <c r="L1328" i="7"/>
  <c r="K1328" i="7"/>
  <c r="Q1327" i="7"/>
  <c r="R1327" i="7" s="1"/>
  <c r="O1327" i="7"/>
  <c r="P1327" i="7" s="1"/>
  <c r="M1327" i="7"/>
  <c r="N1327" i="7" s="1"/>
  <c r="L1327" i="7"/>
  <c r="K1327" i="7"/>
  <c r="Q1326" i="7"/>
  <c r="R1326" i="7" s="1"/>
  <c r="O1326" i="7"/>
  <c r="P1326" i="7" s="1"/>
  <c r="M1326" i="7"/>
  <c r="N1326" i="7" s="1"/>
  <c r="L1326" i="7"/>
  <c r="K1326" i="7"/>
  <c r="Q1325" i="7"/>
  <c r="R1325" i="7" s="1"/>
  <c r="O1325" i="7"/>
  <c r="P1325" i="7" s="1"/>
  <c r="M1325" i="7"/>
  <c r="N1325" i="7" s="1"/>
  <c r="L1325" i="7"/>
  <c r="K1325" i="7"/>
  <c r="Q1324" i="7"/>
  <c r="R1324" i="7" s="1"/>
  <c r="O1324" i="7"/>
  <c r="P1324" i="7" s="1"/>
  <c r="M1324" i="7"/>
  <c r="N1324" i="7" s="1"/>
  <c r="L1324" i="7"/>
  <c r="K1324" i="7"/>
  <c r="Q1323" i="7"/>
  <c r="R1323" i="7" s="1"/>
  <c r="O1323" i="7"/>
  <c r="P1323" i="7" s="1"/>
  <c r="M1323" i="7"/>
  <c r="N1323" i="7" s="1"/>
  <c r="L1323" i="7"/>
  <c r="K1323" i="7"/>
  <c r="Q1322" i="7"/>
  <c r="R1322" i="7" s="1"/>
  <c r="O1322" i="7"/>
  <c r="P1322" i="7" s="1"/>
  <c r="M1322" i="7"/>
  <c r="N1322" i="7" s="1"/>
  <c r="L1322" i="7"/>
  <c r="K1322" i="7"/>
  <c r="Q1321" i="7"/>
  <c r="R1321" i="7" s="1"/>
  <c r="O1321" i="7"/>
  <c r="P1321" i="7" s="1"/>
  <c r="M1321" i="7"/>
  <c r="N1321" i="7" s="1"/>
  <c r="L1321" i="7"/>
  <c r="K1321" i="7"/>
  <c r="Q1320" i="7"/>
  <c r="R1320" i="7" s="1"/>
  <c r="O1320" i="7"/>
  <c r="P1320" i="7" s="1"/>
  <c r="M1320" i="7"/>
  <c r="N1320" i="7" s="1"/>
  <c r="L1320" i="7"/>
  <c r="K1320" i="7"/>
  <c r="Q1319" i="7"/>
  <c r="R1319" i="7" s="1"/>
  <c r="O1319" i="7"/>
  <c r="P1319" i="7" s="1"/>
  <c r="M1319" i="7"/>
  <c r="N1319" i="7" s="1"/>
  <c r="L1319" i="7"/>
  <c r="K1319" i="7"/>
  <c r="Q1318" i="7"/>
  <c r="R1318" i="7" s="1"/>
  <c r="O1318" i="7"/>
  <c r="P1318" i="7" s="1"/>
  <c r="M1318" i="7"/>
  <c r="N1318" i="7" s="1"/>
  <c r="L1318" i="7"/>
  <c r="K1318" i="7"/>
  <c r="Q1317" i="7"/>
  <c r="R1317" i="7" s="1"/>
  <c r="O1317" i="7"/>
  <c r="P1317" i="7" s="1"/>
  <c r="M1317" i="7"/>
  <c r="N1317" i="7" s="1"/>
  <c r="L1317" i="7"/>
  <c r="K1317" i="7"/>
  <c r="Q1316" i="7"/>
  <c r="R1316" i="7" s="1"/>
  <c r="O1316" i="7"/>
  <c r="P1316" i="7" s="1"/>
  <c r="M1316" i="7"/>
  <c r="N1316" i="7" s="1"/>
  <c r="L1316" i="7"/>
  <c r="K1316" i="7"/>
  <c r="Q1315" i="7"/>
  <c r="R1315" i="7" s="1"/>
  <c r="O1315" i="7"/>
  <c r="P1315" i="7" s="1"/>
  <c r="M1315" i="7"/>
  <c r="N1315" i="7" s="1"/>
  <c r="L1315" i="7"/>
  <c r="K1315" i="7"/>
  <c r="Q1314" i="7"/>
  <c r="R1314" i="7" s="1"/>
  <c r="O1314" i="7"/>
  <c r="P1314" i="7" s="1"/>
  <c r="M1314" i="7"/>
  <c r="N1314" i="7" s="1"/>
  <c r="L1314" i="7"/>
  <c r="K1314" i="7"/>
  <c r="Q1313" i="7"/>
  <c r="R1313" i="7" s="1"/>
  <c r="O1313" i="7"/>
  <c r="P1313" i="7" s="1"/>
  <c r="M1313" i="7"/>
  <c r="N1313" i="7" s="1"/>
  <c r="L1313" i="7"/>
  <c r="K1313" i="7"/>
  <c r="Q1312" i="7"/>
  <c r="R1312" i="7" s="1"/>
  <c r="O1312" i="7"/>
  <c r="P1312" i="7" s="1"/>
  <c r="M1312" i="7"/>
  <c r="N1312" i="7" s="1"/>
  <c r="L1312" i="7"/>
  <c r="K1312" i="7"/>
  <c r="Q1311" i="7"/>
  <c r="R1311" i="7" s="1"/>
  <c r="O1311" i="7"/>
  <c r="P1311" i="7" s="1"/>
  <c r="M1311" i="7"/>
  <c r="N1311" i="7" s="1"/>
  <c r="L1311" i="7"/>
  <c r="K1311" i="7"/>
  <c r="Q1310" i="7"/>
  <c r="R1310" i="7" s="1"/>
  <c r="O1310" i="7"/>
  <c r="P1310" i="7" s="1"/>
  <c r="M1310" i="7"/>
  <c r="N1310" i="7" s="1"/>
  <c r="L1310" i="7"/>
  <c r="K1310" i="7"/>
  <c r="Q1309" i="7"/>
  <c r="R1309" i="7" s="1"/>
  <c r="O1309" i="7"/>
  <c r="P1309" i="7" s="1"/>
  <c r="M1309" i="7"/>
  <c r="N1309" i="7" s="1"/>
  <c r="L1309" i="7"/>
  <c r="K1309" i="7"/>
  <c r="Q1308" i="7"/>
  <c r="R1308" i="7" s="1"/>
  <c r="O1308" i="7"/>
  <c r="P1308" i="7" s="1"/>
  <c r="M1308" i="7"/>
  <c r="N1308" i="7" s="1"/>
  <c r="L1308" i="7"/>
  <c r="K1308" i="7"/>
  <c r="Q1307" i="7"/>
  <c r="R1307" i="7" s="1"/>
  <c r="O1307" i="7"/>
  <c r="P1307" i="7" s="1"/>
  <c r="M1307" i="7"/>
  <c r="N1307" i="7" s="1"/>
  <c r="L1307" i="7"/>
  <c r="K1307" i="7"/>
  <c r="Q1306" i="7"/>
  <c r="R1306" i="7" s="1"/>
  <c r="O1306" i="7"/>
  <c r="P1306" i="7" s="1"/>
  <c r="M1306" i="7"/>
  <c r="N1306" i="7" s="1"/>
  <c r="L1306" i="7"/>
  <c r="K1306" i="7"/>
  <c r="Q1305" i="7"/>
  <c r="R1305" i="7" s="1"/>
  <c r="O1305" i="7"/>
  <c r="P1305" i="7" s="1"/>
  <c r="M1305" i="7"/>
  <c r="N1305" i="7" s="1"/>
  <c r="L1305" i="7"/>
  <c r="K1305" i="7"/>
  <c r="Q1304" i="7"/>
  <c r="R1304" i="7" s="1"/>
  <c r="O1304" i="7"/>
  <c r="P1304" i="7" s="1"/>
  <c r="M1304" i="7"/>
  <c r="N1304" i="7" s="1"/>
  <c r="L1304" i="7"/>
  <c r="K1304" i="7"/>
  <c r="Q1303" i="7"/>
  <c r="R1303" i="7" s="1"/>
  <c r="O1303" i="7"/>
  <c r="P1303" i="7" s="1"/>
  <c r="M1303" i="7"/>
  <c r="N1303" i="7" s="1"/>
  <c r="L1303" i="7"/>
  <c r="K1303" i="7"/>
  <c r="Q1302" i="7"/>
  <c r="R1302" i="7" s="1"/>
  <c r="O1302" i="7"/>
  <c r="P1302" i="7" s="1"/>
  <c r="M1302" i="7"/>
  <c r="N1302" i="7" s="1"/>
  <c r="L1302" i="7"/>
  <c r="K1302" i="7"/>
  <c r="Q1301" i="7"/>
  <c r="R1301" i="7" s="1"/>
  <c r="O1301" i="7"/>
  <c r="P1301" i="7" s="1"/>
  <c r="M1301" i="7"/>
  <c r="N1301" i="7" s="1"/>
  <c r="L1301" i="7"/>
  <c r="K1301" i="7"/>
  <c r="Q1300" i="7"/>
  <c r="R1300" i="7" s="1"/>
  <c r="O1300" i="7"/>
  <c r="P1300" i="7" s="1"/>
  <c r="M1300" i="7"/>
  <c r="N1300" i="7" s="1"/>
  <c r="L1300" i="7"/>
  <c r="K1300" i="7"/>
  <c r="Q1299" i="7"/>
  <c r="R1299" i="7" s="1"/>
  <c r="O1299" i="7"/>
  <c r="P1299" i="7" s="1"/>
  <c r="M1299" i="7"/>
  <c r="N1299" i="7" s="1"/>
  <c r="L1299" i="7"/>
  <c r="K1299" i="7"/>
  <c r="Q1298" i="7"/>
  <c r="R1298" i="7" s="1"/>
  <c r="O1298" i="7"/>
  <c r="P1298" i="7" s="1"/>
  <c r="M1298" i="7"/>
  <c r="N1298" i="7" s="1"/>
  <c r="L1298" i="7"/>
  <c r="K1298" i="7"/>
  <c r="Q1297" i="7"/>
  <c r="R1297" i="7" s="1"/>
  <c r="O1297" i="7"/>
  <c r="P1297" i="7" s="1"/>
  <c r="M1297" i="7"/>
  <c r="N1297" i="7" s="1"/>
  <c r="L1297" i="7"/>
  <c r="K1297" i="7"/>
  <c r="Q1296" i="7"/>
  <c r="R1296" i="7" s="1"/>
  <c r="O1296" i="7"/>
  <c r="P1296" i="7" s="1"/>
  <c r="M1296" i="7"/>
  <c r="N1296" i="7" s="1"/>
  <c r="L1296" i="7"/>
  <c r="K1296" i="7"/>
  <c r="Q1295" i="7"/>
  <c r="R1295" i="7" s="1"/>
  <c r="O1295" i="7"/>
  <c r="P1295" i="7" s="1"/>
  <c r="M1295" i="7"/>
  <c r="N1295" i="7" s="1"/>
  <c r="L1295" i="7"/>
  <c r="K1295" i="7"/>
  <c r="K1294" i="7"/>
  <c r="L1294" i="7" s="1"/>
  <c r="S1293" i="7"/>
  <c r="T1293" i="7" s="1"/>
  <c r="R1293" i="7"/>
  <c r="O1293" i="7"/>
  <c r="P1293" i="7" s="1"/>
  <c r="N1293" i="7"/>
  <c r="M1293" i="7"/>
  <c r="L1293" i="7"/>
  <c r="K1293" i="7"/>
  <c r="S1292" i="7"/>
  <c r="T1292" i="7" s="1"/>
  <c r="R1292" i="7"/>
  <c r="P1292" i="7"/>
  <c r="O1292" i="7"/>
  <c r="M1292" i="7"/>
  <c r="N1292" i="7" s="1"/>
  <c r="K1292" i="7"/>
  <c r="L1292" i="7" s="1"/>
  <c r="S1291" i="7"/>
  <c r="T1291" i="7" s="1"/>
  <c r="R1291" i="7"/>
  <c r="P1291" i="7"/>
  <c r="O1291" i="7"/>
  <c r="N1291" i="7"/>
  <c r="M1291" i="7"/>
  <c r="L1291" i="7"/>
  <c r="K1291" i="7"/>
  <c r="S1290" i="7"/>
  <c r="T1290" i="7" s="1"/>
  <c r="R1290" i="7"/>
  <c r="O1290" i="7"/>
  <c r="P1290" i="7" s="1"/>
  <c r="M1290" i="7"/>
  <c r="N1290" i="7" s="1"/>
  <c r="K1290" i="7"/>
  <c r="L1290" i="7" s="1"/>
  <c r="S1289" i="7"/>
  <c r="T1289" i="7" s="1"/>
  <c r="R1289" i="7"/>
  <c r="P1289" i="7"/>
  <c r="O1289" i="7"/>
  <c r="N1289" i="7"/>
  <c r="M1289" i="7"/>
  <c r="K1289" i="7"/>
  <c r="L1289" i="7" s="1"/>
  <c r="S1288" i="7"/>
  <c r="T1288" i="7" s="1"/>
  <c r="R1288" i="7"/>
  <c r="O1288" i="7"/>
  <c r="P1288" i="7" s="1"/>
  <c r="M1288" i="7"/>
  <c r="N1288" i="7" s="1"/>
  <c r="L1288" i="7"/>
  <c r="K1288" i="7"/>
  <c r="S1287" i="7"/>
  <c r="T1287" i="7" s="1"/>
  <c r="R1287" i="7"/>
  <c r="P1287" i="7"/>
  <c r="O1287" i="7"/>
  <c r="M1287" i="7"/>
  <c r="N1287" i="7" s="1"/>
  <c r="L1287" i="7"/>
  <c r="K1287" i="7"/>
  <c r="S1286" i="7"/>
  <c r="T1286" i="7" s="1"/>
  <c r="R1286" i="7"/>
  <c r="O1286" i="7"/>
  <c r="P1286" i="7" s="1"/>
  <c r="N1286" i="7"/>
  <c r="M1286" i="7"/>
  <c r="K1286" i="7"/>
  <c r="L1286" i="7" s="1"/>
  <c r="S1285" i="7"/>
  <c r="T1285" i="7" s="1"/>
  <c r="R1285" i="7"/>
  <c r="O1285" i="7"/>
  <c r="P1285" i="7" s="1"/>
  <c r="N1285" i="7"/>
  <c r="M1285" i="7"/>
  <c r="L1285" i="7"/>
  <c r="K1285" i="7"/>
  <c r="S1284" i="7"/>
  <c r="T1284" i="7" s="1"/>
  <c r="R1284" i="7"/>
  <c r="P1284" i="7"/>
  <c r="O1284" i="7"/>
  <c r="M1284" i="7"/>
  <c r="N1284" i="7" s="1"/>
  <c r="K1284" i="7"/>
  <c r="L1284" i="7" s="1"/>
  <c r="S1283" i="7"/>
  <c r="T1283" i="7" s="1"/>
  <c r="R1283" i="7"/>
  <c r="P1283" i="7"/>
  <c r="O1283" i="7"/>
  <c r="N1283" i="7"/>
  <c r="M1283" i="7"/>
  <c r="L1283" i="7"/>
  <c r="K1283" i="7"/>
  <c r="S1282" i="7"/>
  <c r="T1282" i="7" s="1"/>
  <c r="R1282" i="7"/>
  <c r="O1282" i="7"/>
  <c r="P1282" i="7" s="1"/>
  <c r="M1282" i="7"/>
  <c r="N1282" i="7" s="1"/>
  <c r="K1282" i="7"/>
  <c r="L1282" i="7" s="1"/>
  <c r="S1281" i="7"/>
  <c r="T1281" i="7" s="1"/>
  <c r="R1281" i="7"/>
  <c r="P1281" i="7"/>
  <c r="O1281" i="7"/>
  <c r="N1281" i="7"/>
  <c r="M1281" i="7"/>
  <c r="K1281" i="7"/>
  <c r="L1281" i="7" s="1"/>
  <c r="S1280" i="7"/>
  <c r="T1280" i="7" s="1"/>
  <c r="R1280" i="7"/>
  <c r="O1280" i="7"/>
  <c r="P1280" i="7" s="1"/>
  <c r="M1280" i="7"/>
  <c r="N1280" i="7" s="1"/>
  <c r="L1280" i="7"/>
  <c r="K1280" i="7"/>
  <c r="S1279" i="7"/>
  <c r="T1279" i="7" s="1"/>
  <c r="R1279" i="7"/>
  <c r="P1279" i="7"/>
  <c r="O1279" i="7"/>
  <c r="M1279" i="7"/>
  <c r="N1279" i="7" s="1"/>
  <c r="L1279" i="7"/>
  <c r="K1279" i="7"/>
  <c r="S1278" i="7"/>
  <c r="T1278" i="7" s="1"/>
  <c r="R1278" i="7"/>
  <c r="O1278" i="7"/>
  <c r="P1278" i="7" s="1"/>
  <c r="N1278" i="7"/>
  <c r="M1278" i="7"/>
  <c r="K1278" i="7"/>
  <c r="L1278" i="7" s="1"/>
  <c r="S1277" i="7"/>
  <c r="T1277" i="7" s="1"/>
  <c r="R1277" i="7"/>
  <c r="O1277" i="7"/>
  <c r="P1277" i="7" s="1"/>
  <c r="N1277" i="7"/>
  <c r="M1277" i="7"/>
  <c r="L1277" i="7"/>
  <c r="K1277" i="7"/>
  <c r="S1276" i="7"/>
  <c r="T1276" i="7" s="1"/>
  <c r="R1276" i="7"/>
  <c r="P1276" i="7"/>
  <c r="O1276" i="7"/>
  <c r="M1276" i="7"/>
  <c r="N1276" i="7" s="1"/>
  <c r="K1276" i="7"/>
  <c r="L1276" i="7" s="1"/>
  <c r="S1275" i="7"/>
  <c r="T1275" i="7" s="1"/>
  <c r="R1275" i="7"/>
  <c r="P1275" i="7"/>
  <c r="O1275" i="7"/>
  <c r="N1275" i="7"/>
  <c r="M1275" i="7"/>
  <c r="L1275" i="7"/>
  <c r="K1275" i="7"/>
  <c r="S1274" i="7"/>
  <c r="T1274" i="7" s="1"/>
  <c r="R1274" i="7"/>
  <c r="O1274" i="7"/>
  <c r="P1274" i="7" s="1"/>
  <c r="M1274" i="7"/>
  <c r="N1274" i="7" s="1"/>
  <c r="K1274" i="7"/>
  <c r="L1274" i="7" s="1"/>
  <c r="S1273" i="7"/>
  <c r="T1273" i="7" s="1"/>
  <c r="R1273" i="7"/>
  <c r="P1273" i="7"/>
  <c r="O1273" i="7"/>
  <c r="N1273" i="7"/>
  <c r="M1273" i="7"/>
  <c r="K1273" i="7"/>
  <c r="L1273" i="7" s="1"/>
  <c r="Q1272" i="7"/>
  <c r="R1272" i="7" s="1"/>
  <c r="P1272" i="7"/>
  <c r="O1272" i="7"/>
  <c r="N1272" i="7"/>
  <c r="M1272" i="7"/>
  <c r="K1272" i="7"/>
  <c r="L1272" i="7" s="1"/>
  <c r="R1271" i="7"/>
  <c r="Q1271" i="7"/>
  <c r="P1271" i="7"/>
  <c r="O1271" i="7"/>
  <c r="N1271" i="7"/>
  <c r="M1271" i="7"/>
  <c r="K1271" i="7"/>
  <c r="L1271" i="7" s="1"/>
  <c r="Q1270" i="7"/>
  <c r="R1270" i="7" s="1"/>
  <c r="P1270" i="7"/>
  <c r="O1270" i="7"/>
  <c r="N1270" i="7"/>
  <c r="M1270" i="7"/>
  <c r="K1270" i="7"/>
  <c r="L1270" i="7" s="1"/>
  <c r="Q1269" i="7"/>
  <c r="R1269" i="7" s="1"/>
  <c r="P1269" i="7"/>
  <c r="O1269" i="7"/>
  <c r="N1269" i="7"/>
  <c r="M1269" i="7"/>
  <c r="K1269" i="7"/>
  <c r="L1269" i="7" s="1"/>
  <c r="Q1268" i="7"/>
  <c r="R1268" i="7" s="1"/>
  <c r="P1268" i="7"/>
  <c r="O1268" i="7"/>
  <c r="N1268" i="7"/>
  <c r="M1268" i="7"/>
  <c r="K1268" i="7"/>
  <c r="L1268" i="7" s="1"/>
  <c r="R1267" i="7"/>
  <c r="Q1267" i="7"/>
  <c r="P1267" i="7"/>
  <c r="O1267" i="7"/>
  <c r="N1267" i="7"/>
  <c r="M1267" i="7"/>
  <c r="K1267" i="7"/>
  <c r="L1267" i="7" s="1"/>
  <c r="Q1266" i="7"/>
  <c r="R1266" i="7" s="1"/>
  <c r="P1266" i="7"/>
  <c r="O1266" i="7"/>
  <c r="N1266" i="7"/>
  <c r="M1266" i="7"/>
  <c r="K1266" i="7"/>
  <c r="L1266" i="7" s="1"/>
  <c r="R1265" i="7"/>
  <c r="Q1265" i="7"/>
  <c r="P1265" i="7"/>
  <c r="O1265" i="7"/>
  <c r="N1265" i="7"/>
  <c r="M1265" i="7"/>
  <c r="K1265" i="7"/>
  <c r="L1265" i="7" s="1"/>
  <c r="Q1264" i="7"/>
  <c r="R1264" i="7" s="1"/>
  <c r="P1264" i="7"/>
  <c r="O1264" i="7"/>
  <c r="N1264" i="7"/>
  <c r="M1264" i="7"/>
  <c r="K1264" i="7"/>
  <c r="L1264" i="7" s="1"/>
  <c r="R1263" i="7"/>
  <c r="Q1263" i="7"/>
  <c r="P1263" i="7"/>
  <c r="O1263" i="7"/>
  <c r="N1263" i="7"/>
  <c r="M1263" i="7"/>
  <c r="K1263" i="7"/>
  <c r="L1263" i="7" s="1"/>
  <c r="Q1262" i="7"/>
  <c r="R1262" i="7" s="1"/>
  <c r="P1262" i="7"/>
  <c r="O1262" i="7"/>
  <c r="N1262" i="7"/>
  <c r="M1262" i="7"/>
  <c r="K1262" i="7"/>
  <c r="L1262" i="7" s="1"/>
  <c r="Q1261" i="7"/>
  <c r="R1261" i="7" s="1"/>
  <c r="P1261" i="7"/>
  <c r="O1261" i="7"/>
  <c r="N1261" i="7"/>
  <c r="M1261" i="7"/>
  <c r="K1261" i="7"/>
  <c r="L1261" i="7" s="1"/>
  <c r="Q1260" i="7"/>
  <c r="R1260" i="7" s="1"/>
  <c r="P1260" i="7"/>
  <c r="O1260" i="7"/>
  <c r="N1260" i="7"/>
  <c r="M1260" i="7"/>
  <c r="K1260" i="7"/>
  <c r="L1260" i="7" s="1"/>
  <c r="R1259" i="7"/>
  <c r="Q1259" i="7"/>
  <c r="P1259" i="7"/>
  <c r="O1259" i="7"/>
  <c r="N1259" i="7"/>
  <c r="M1259" i="7"/>
  <c r="K1259" i="7"/>
  <c r="L1259" i="7" s="1"/>
  <c r="Q1258" i="7"/>
  <c r="R1258" i="7" s="1"/>
  <c r="P1258" i="7"/>
  <c r="O1258" i="7"/>
  <c r="N1258" i="7"/>
  <c r="M1258" i="7"/>
  <c r="K1258" i="7"/>
  <c r="L1258" i="7" s="1"/>
  <c r="R1257" i="7"/>
  <c r="Q1257" i="7"/>
  <c r="P1257" i="7"/>
  <c r="O1257" i="7"/>
  <c r="N1257" i="7"/>
  <c r="M1257" i="7"/>
  <c r="K1257" i="7"/>
  <c r="L1257" i="7" s="1"/>
  <c r="Q1256" i="7"/>
  <c r="R1256" i="7" s="1"/>
  <c r="P1256" i="7"/>
  <c r="O1256" i="7"/>
  <c r="N1256" i="7"/>
  <c r="M1256" i="7"/>
  <c r="K1256" i="7"/>
  <c r="L1256" i="7" s="1"/>
  <c r="R1255" i="7"/>
  <c r="Q1255" i="7"/>
  <c r="P1255" i="7"/>
  <c r="O1255" i="7"/>
  <c r="N1255" i="7"/>
  <c r="M1255" i="7"/>
  <c r="K1255" i="7"/>
  <c r="L1255" i="7" s="1"/>
  <c r="Q1254" i="7"/>
  <c r="R1254" i="7" s="1"/>
  <c r="P1254" i="7"/>
  <c r="O1254" i="7"/>
  <c r="N1254" i="7"/>
  <c r="M1254" i="7"/>
  <c r="K1254" i="7"/>
  <c r="L1254" i="7" s="1"/>
  <c r="Q1253" i="7"/>
  <c r="R1253" i="7" s="1"/>
  <c r="P1253" i="7"/>
  <c r="O1253" i="7"/>
  <c r="N1253" i="7"/>
  <c r="M1253" i="7"/>
  <c r="K1253" i="7"/>
  <c r="L1253" i="7" s="1"/>
  <c r="Q1252" i="7"/>
  <c r="R1252" i="7" s="1"/>
  <c r="P1252" i="7"/>
  <c r="O1252" i="7"/>
  <c r="N1252" i="7"/>
  <c r="M1252" i="7"/>
  <c r="K1252" i="7"/>
  <c r="L1252" i="7" s="1"/>
  <c r="R1251" i="7"/>
  <c r="Q1251" i="7"/>
  <c r="P1251" i="7"/>
  <c r="O1251" i="7"/>
  <c r="N1251" i="7"/>
  <c r="M1251" i="7"/>
  <c r="K1251" i="7"/>
  <c r="L1251" i="7" s="1"/>
  <c r="Q1250" i="7"/>
  <c r="R1250" i="7" s="1"/>
  <c r="P1250" i="7"/>
  <c r="O1250" i="7"/>
  <c r="N1250" i="7"/>
  <c r="M1250" i="7"/>
  <c r="K1250" i="7"/>
  <c r="L1250" i="7" s="1"/>
  <c r="R1249" i="7"/>
  <c r="Q1249" i="7"/>
  <c r="P1249" i="7"/>
  <c r="O1249" i="7"/>
  <c r="N1249" i="7"/>
  <c r="M1249" i="7"/>
  <c r="K1249" i="7"/>
  <c r="L1249" i="7" s="1"/>
  <c r="Q1248" i="7"/>
  <c r="R1248" i="7" s="1"/>
  <c r="P1248" i="7"/>
  <c r="O1248" i="7"/>
  <c r="N1248" i="7"/>
  <c r="M1248" i="7"/>
  <c r="K1248" i="7"/>
  <c r="L1248" i="7" s="1"/>
  <c r="R1247" i="7"/>
  <c r="Q1247" i="7"/>
  <c r="P1247" i="7"/>
  <c r="O1247" i="7"/>
  <c r="N1247" i="7"/>
  <c r="M1247" i="7"/>
  <c r="K1247" i="7"/>
  <c r="L1247" i="7" s="1"/>
  <c r="Q1246" i="7"/>
  <c r="R1246" i="7" s="1"/>
  <c r="P1246" i="7"/>
  <c r="O1246" i="7"/>
  <c r="N1246" i="7"/>
  <c r="M1246" i="7"/>
  <c r="K1246" i="7"/>
  <c r="L1246" i="7" s="1"/>
  <c r="Q1245" i="7"/>
  <c r="R1245" i="7" s="1"/>
  <c r="P1245" i="7"/>
  <c r="O1245" i="7"/>
  <c r="N1245" i="7"/>
  <c r="M1245" i="7"/>
  <c r="K1245" i="7"/>
  <c r="L1245" i="7" s="1"/>
  <c r="Q1244" i="7"/>
  <c r="R1244" i="7" s="1"/>
  <c r="P1244" i="7"/>
  <c r="O1244" i="7"/>
  <c r="N1244" i="7"/>
  <c r="M1244" i="7"/>
  <c r="K1244" i="7"/>
  <c r="L1244" i="7" s="1"/>
  <c r="R1243" i="7"/>
  <c r="Q1243" i="7"/>
  <c r="P1243" i="7"/>
  <c r="O1243" i="7"/>
  <c r="N1243" i="7"/>
  <c r="M1243" i="7"/>
  <c r="K1243" i="7"/>
  <c r="L1243" i="7" s="1"/>
  <c r="Q1242" i="7"/>
  <c r="R1242" i="7" s="1"/>
  <c r="P1242" i="7"/>
  <c r="O1242" i="7"/>
  <c r="N1242" i="7"/>
  <c r="M1242" i="7"/>
  <c r="K1242" i="7"/>
  <c r="L1242" i="7" s="1"/>
  <c r="Q1241" i="7"/>
  <c r="R1241" i="7" s="1"/>
  <c r="P1241" i="7"/>
  <c r="O1241" i="7"/>
  <c r="N1241" i="7"/>
  <c r="M1241" i="7"/>
  <c r="K1241" i="7"/>
  <c r="L1241" i="7" s="1"/>
  <c r="Q1240" i="7"/>
  <c r="R1240" i="7" s="1"/>
  <c r="P1240" i="7"/>
  <c r="O1240" i="7"/>
  <c r="N1240" i="7"/>
  <c r="M1240" i="7"/>
  <c r="K1240" i="7"/>
  <c r="L1240" i="7" s="1"/>
  <c r="Q1239" i="7"/>
  <c r="R1239" i="7" s="1"/>
  <c r="P1239" i="7"/>
  <c r="O1239" i="7"/>
  <c r="N1239" i="7"/>
  <c r="M1239" i="7"/>
  <c r="K1239" i="7"/>
  <c r="L1239" i="7" s="1"/>
  <c r="Q1238" i="7"/>
  <c r="R1238" i="7" s="1"/>
  <c r="P1238" i="7"/>
  <c r="O1238" i="7"/>
  <c r="N1238" i="7"/>
  <c r="M1238" i="7"/>
  <c r="K1238" i="7"/>
  <c r="L1238" i="7" s="1"/>
  <c r="Q1237" i="7"/>
  <c r="R1237" i="7" s="1"/>
  <c r="P1237" i="7"/>
  <c r="O1237" i="7"/>
  <c r="N1237" i="7"/>
  <c r="M1237" i="7"/>
  <c r="K1237" i="7"/>
  <c r="L1237" i="7" s="1"/>
  <c r="Q1236" i="7"/>
  <c r="R1236" i="7" s="1"/>
  <c r="P1236" i="7"/>
  <c r="O1236" i="7"/>
  <c r="N1236" i="7"/>
  <c r="M1236" i="7"/>
  <c r="K1236" i="7"/>
  <c r="L1236" i="7" s="1"/>
  <c r="Q1235" i="7"/>
  <c r="R1235" i="7" s="1"/>
  <c r="P1235" i="7"/>
  <c r="O1235" i="7"/>
  <c r="N1235" i="7"/>
  <c r="M1235" i="7"/>
  <c r="K1235" i="7"/>
  <c r="L1235" i="7" s="1"/>
  <c r="Q1234" i="7"/>
  <c r="R1234" i="7" s="1"/>
  <c r="P1234" i="7"/>
  <c r="O1234" i="7"/>
  <c r="N1234" i="7"/>
  <c r="M1234" i="7"/>
  <c r="K1234" i="7"/>
  <c r="L1234" i="7" s="1"/>
  <c r="Q1233" i="7"/>
  <c r="R1233" i="7" s="1"/>
  <c r="P1233" i="7"/>
  <c r="O1233" i="7"/>
  <c r="N1233" i="7"/>
  <c r="M1233" i="7"/>
  <c r="K1233" i="7"/>
  <c r="L1233" i="7" s="1"/>
  <c r="Q1232" i="7"/>
  <c r="R1232" i="7" s="1"/>
  <c r="P1232" i="7"/>
  <c r="O1232" i="7"/>
  <c r="N1232" i="7"/>
  <c r="M1232" i="7"/>
  <c r="K1232" i="7"/>
  <c r="L1232" i="7" s="1"/>
  <c r="Q1231" i="7"/>
  <c r="R1231" i="7" s="1"/>
  <c r="P1231" i="7"/>
  <c r="O1231" i="7"/>
  <c r="N1231" i="7"/>
  <c r="M1231" i="7"/>
  <c r="K1231" i="7"/>
  <c r="L1231" i="7" s="1"/>
  <c r="Q1230" i="7"/>
  <c r="R1230" i="7" s="1"/>
  <c r="P1230" i="7"/>
  <c r="O1230" i="7"/>
  <c r="N1230" i="7"/>
  <c r="M1230" i="7"/>
  <c r="K1230" i="7"/>
  <c r="L1230" i="7" s="1"/>
  <c r="Q1229" i="7"/>
  <c r="R1229" i="7" s="1"/>
  <c r="P1229" i="7"/>
  <c r="O1229" i="7"/>
  <c r="N1229" i="7"/>
  <c r="M1229" i="7"/>
  <c r="K1229" i="7"/>
  <c r="L1229" i="7" s="1"/>
  <c r="Q1228" i="7"/>
  <c r="R1228" i="7" s="1"/>
  <c r="P1228" i="7"/>
  <c r="O1228" i="7"/>
  <c r="N1228" i="7"/>
  <c r="M1228" i="7"/>
  <c r="K1228" i="7"/>
  <c r="L1228" i="7" s="1"/>
  <c r="Q1227" i="7"/>
  <c r="R1227" i="7" s="1"/>
  <c r="P1227" i="7"/>
  <c r="O1227" i="7"/>
  <c r="N1227" i="7"/>
  <c r="M1227" i="7"/>
  <c r="K1227" i="7"/>
  <c r="L1227" i="7" s="1"/>
  <c r="Q1226" i="7"/>
  <c r="R1226" i="7" s="1"/>
  <c r="P1226" i="7"/>
  <c r="O1226" i="7"/>
  <c r="N1226" i="7"/>
  <c r="M1226" i="7"/>
  <c r="K1226" i="7"/>
  <c r="L1226" i="7" s="1"/>
  <c r="Q1225" i="7"/>
  <c r="R1225" i="7" s="1"/>
  <c r="P1225" i="7"/>
  <c r="O1225" i="7"/>
  <c r="N1225" i="7"/>
  <c r="M1225" i="7"/>
  <c r="K1225" i="7"/>
  <c r="L1225" i="7" s="1"/>
  <c r="Q1224" i="7"/>
  <c r="R1224" i="7" s="1"/>
  <c r="P1224" i="7"/>
  <c r="O1224" i="7"/>
  <c r="N1224" i="7"/>
  <c r="M1224" i="7"/>
  <c r="K1224" i="7"/>
  <c r="L1224" i="7" s="1"/>
  <c r="Q1223" i="7"/>
  <c r="R1223" i="7" s="1"/>
  <c r="P1223" i="7"/>
  <c r="O1223" i="7"/>
  <c r="N1223" i="7"/>
  <c r="M1223" i="7"/>
  <c r="K1223" i="7"/>
  <c r="L1223" i="7" s="1"/>
  <c r="Q1222" i="7"/>
  <c r="R1222" i="7" s="1"/>
  <c r="P1222" i="7"/>
  <c r="O1222" i="7"/>
  <c r="N1222" i="7"/>
  <c r="M1222" i="7"/>
  <c r="K1222" i="7"/>
  <c r="L1222" i="7" s="1"/>
  <c r="Q1221" i="7"/>
  <c r="R1221" i="7" s="1"/>
  <c r="P1221" i="7"/>
  <c r="O1221" i="7"/>
  <c r="N1221" i="7"/>
  <c r="M1221" i="7"/>
  <c r="K1221" i="7"/>
  <c r="L1221" i="7" s="1"/>
  <c r="Q1220" i="7"/>
  <c r="R1220" i="7" s="1"/>
  <c r="P1220" i="7"/>
  <c r="O1220" i="7"/>
  <c r="N1220" i="7"/>
  <c r="M1220" i="7"/>
  <c r="K1220" i="7"/>
  <c r="L1220" i="7" s="1"/>
  <c r="Q1219" i="7"/>
  <c r="R1219" i="7" s="1"/>
  <c r="P1219" i="7"/>
  <c r="O1219" i="7"/>
  <c r="N1219" i="7"/>
  <c r="M1219" i="7"/>
  <c r="K1219" i="7"/>
  <c r="L1219" i="7" s="1"/>
  <c r="Q1218" i="7"/>
  <c r="R1218" i="7" s="1"/>
  <c r="P1218" i="7"/>
  <c r="O1218" i="7"/>
  <c r="N1218" i="7"/>
  <c r="M1218" i="7"/>
  <c r="K1218" i="7"/>
  <c r="L1218" i="7" s="1"/>
  <c r="Q1217" i="7"/>
  <c r="R1217" i="7" s="1"/>
  <c r="P1217" i="7"/>
  <c r="O1217" i="7"/>
  <c r="N1217" i="7"/>
  <c r="M1217" i="7"/>
  <c r="K1217" i="7"/>
  <c r="L1217" i="7" s="1"/>
  <c r="Q1216" i="7"/>
  <c r="R1216" i="7" s="1"/>
  <c r="P1216" i="7"/>
  <c r="O1216" i="7"/>
  <c r="N1216" i="7"/>
  <c r="M1216" i="7"/>
  <c r="K1216" i="7"/>
  <c r="L1216" i="7" s="1"/>
  <c r="Q1215" i="7"/>
  <c r="R1215" i="7" s="1"/>
  <c r="P1215" i="7"/>
  <c r="O1215" i="7"/>
  <c r="N1215" i="7"/>
  <c r="M1215" i="7"/>
  <c r="K1215" i="7"/>
  <c r="L1215" i="7" s="1"/>
  <c r="Q1214" i="7"/>
  <c r="R1214" i="7" s="1"/>
  <c r="P1214" i="7"/>
  <c r="O1214" i="7"/>
  <c r="N1214" i="7"/>
  <c r="M1214" i="7"/>
  <c r="K1214" i="7"/>
  <c r="L1214" i="7" s="1"/>
  <c r="Q1213" i="7"/>
  <c r="R1213" i="7" s="1"/>
  <c r="P1213" i="7"/>
  <c r="O1213" i="7"/>
  <c r="N1213" i="7"/>
  <c r="M1213" i="7"/>
  <c r="K1213" i="7"/>
  <c r="L1213" i="7" s="1"/>
  <c r="Q1212" i="7"/>
  <c r="R1212" i="7" s="1"/>
  <c r="P1212" i="7"/>
  <c r="O1212" i="7"/>
  <c r="N1212" i="7"/>
  <c r="M1212" i="7"/>
  <c r="K1212" i="7"/>
  <c r="L1212" i="7" s="1"/>
  <c r="Q1211" i="7"/>
  <c r="R1211" i="7" s="1"/>
  <c r="P1211" i="7"/>
  <c r="O1211" i="7"/>
  <c r="N1211" i="7"/>
  <c r="M1211" i="7"/>
  <c r="K1211" i="7"/>
  <c r="L1211" i="7" s="1"/>
  <c r="Q1210" i="7"/>
  <c r="R1210" i="7" s="1"/>
  <c r="P1210" i="7"/>
  <c r="O1210" i="7"/>
  <c r="N1210" i="7"/>
  <c r="M1210" i="7"/>
  <c r="K1210" i="7"/>
  <c r="L1210" i="7" s="1"/>
  <c r="Q1209" i="7"/>
  <c r="R1209" i="7" s="1"/>
  <c r="P1209" i="7"/>
  <c r="O1209" i="7"/>
  <c r="N1209" i="7"/>
  <c r="M1209" i="7"/>
  <c r="K1209" i="7"/>
  <c r="L1209" i="7" s="1"/>
  <c r="Q1208" i="7"/>
  <c r="R1208" i="7" s="1"/>
  <c r="P1208" i="7"/>
  <c r="O1208" i="7"/>
  <c r="N1208" i="7"/>
  <c r="M1208" i="7"/>
  <c r="K1208" i="7"/>
  <c r="L1208" i="7" s="1"/>
  <c r="Q1207" i="7"/>
  <c r="R1207" i="7" s="1"/>
  <c r="P1207" i="7"/>
  <c r="O1207" i="7"/>
  <c r="N1207" i="7"/>
  <c r="M1207" i="7"/>
  <c r="K1207" i="7"/>
  <c r="L1207" i="7" s="1"/>
  <c r="Q1206" i="7"/>
  <c r="R1206" i="7" s="1"/>
  <c r="P1206" i="7"/>
  <c r="O1206" i="7"/>
  <c r="N1206" i="7"/>
  <c r="M1206" i="7"/>
  <c r="K1206" i="7"/>
  <c r="L1206" i="7" s="1"/>
  <c r="Q1205" i="7"/>
  <c r="R1205" i="7" s="1"/>
  <c r="P1205" i="7"/>
  <c r="O1205" i="7"/>
  <c r="N1205" i="7"/>
  <c r="M1205" i="7"/>
  <c r="K1205" i="7"/>
  <c r="L1205" i="7" s="1"/>
  <c r="Q1204" i="7"/>
  <c r="R1204" i="7" s="1"/>
  <c r="P1204" i="7"/>
  <c r="O1204" i="7"/>
  <c r="N1204" i="7"/>
  <c r="M1204" i="7"/>
  <c r="K1204" i="7"/>
  <c r="L1204" i="7" s="1"/>
  <c r="Q1203" i="7"/>
  <c r="R1203" i="7" s="1"/>
  <c r="P1203" i="7"/>
  <c r="O1203" i="7"/>
  <c r="N1203" i="7"/>
  <c r="M1203" i="7"/>
  <c r="K1203" i="7"/>
  <c r="L1203" i="7" s="1"/>
  <c r="Q1202" i="7"/>
  <c r="R1202" i="7" s="1"/>
  <c r="P1202" i="7"/>
  <c r="O1202" i="7"/>
  <c r="N1202" i="7"/>
  <c r="M1202" i="7"/>
  <c r="K1202" i="7"/>
  <c r="L1202" i="7" s="1"/>
  <c r="Q1201" i="7"/>
  <c r="R1201" i="7" s="1"/>
  <c r="P1201" i="7"/>
  <c r="O1201" i="7"/>
  <c r="N1201" i="7"/>
  <c r="M1201" i="7"/>
  <c r="K1201" i="7"/>
  <c r="L1201" i="7" s="1"/>
  <c r="Q1200" i="7"/>
  <c r="R1200" i="7" s="1"/>
  <c r="P1200" i="7"/>
  <c r="O1200" i="7"/>
  <c r="N1200" i="7"/>
  <c r="M1200" i="7"/>
  <c r="K1200" i="7"/>
  <c r="L1200" i="7" s="1"/>
  <c r="Q1199" i="7"/>
  <c r="R1199" i="7" s="1"/>
  <c r="P1199" i="7"/>
  <c r="O1199" i="7"/>
  <c r="N1199" i="7"/>
  <c r="M1199" i="7"/>
  <c r="K1199" i="7"/>
  <c r="L1199" i="7" s="1"/>
  <c r="Q1198" i="7"/>
  <c r="R1198" i="7" s="1"/>
  <c r="P1198" i="7"/>
  <c r="O1198" i="7"/>
  <c r="N1198" i="7"/>
  <c r="M1198" i="7"/>
  <c r="K1198" i="7"/>
  <c r="L1198" i="7" s="1"/>
  <c r="Q1197" i="7"/>
  <c r="R1197" i="7" s="1"/>
  <c r="P1197" i="7"/>
  <c r="O1197" i="7"/>
  <c r="N1197" i="7"/>
  <c r="M1197" i="7"/>
  <c r="K1197" i="7"/>
  <c r="L1197" i="7" s="1"/>
  <c r="Q1196" i="7"/>
  <c r="R1196" i="7" s="1"/>
  <c r="P1196" i="7"/>
  <c r="O1196" i="7"/>
  <c r="N1196" i="7"/>
  <c r="M1196" i="7"/>
  <c r="K1196" i="7"/>
  <c r="L1196" i="7" s="1"/>
  <c r="Q1195" i="7"/>
  <c r="R1195" i="7" s="1"/>
  <c r="P1195" i="7"/>
  <c r="O1195" i="7"/>
  <c r="N1195" i="7"/>
  <c r="M1195" i="7"/>
  <c r="K1195" i="7"/>
  <c r="L1195" i="7" s="1"/>
  <c r="Q1194" i="7"/>
  <c r="R1194" i="7" s="1"/>
  <c r="P1194" i="7"/>
  <c r="O1194" i="7"/>
  <c r="N1194" i="7"/>
  <c r="M1194" i="7"/>
  <c r="K1194" i="7"/>
  <c r="L1194" i="7" s="1"/>
  <c r="Q1193" i="7"/>
  <c r="R1193" i="7" s="1"/>
  <c r="P1193" i="7"/>
  <c r="O1193" i="7"/>
  <c r="N1193" i="7"/>
  <c r="M1193" i="7"/>
  <c r="K1193" i="7"/>
  <c r="L1193" i="7" s="1"/>
  <c r="Q1192" i="7"/>
  <c r="R1192" i="7" s="1"/>
  <c r="P1192" i="7"/>
  <c r="O1192" i="7"/>
  <c r="N1192" i="7"/>
  <c r="M1192" i="7"/>
  <c r="K1192" i="7"/>
  <c r="L1192" i="7" s="1"/>
  <c r="Q1191" i="7"/>
  <c r="R1191" i="7" s="1"/>
  <c r="P1191" i="7"/>
  <c r="O1191" i="7"/>
  <c r="N1191" i="7"/>
  <c r="M1191" i="7"/>
  <c r="K1191" i="7"/>
  <c r="L1191" i="7" s="1"/>
  <c r="Q1190" i="7"/>
  <c r="R1190" i="7" s="1"/>
  <c r="P1190" i="7"/>
  <c r="O1190" i="7"/>
  <c r="N1190" i="7"/>
  <c r="M1190" i="7"/>
  <c r="K1190" i="7"/>
  <c r="L1190" i="7" s="1"/>
  <c r="Q1189" i="7"/>
  <c r="R1189" i="7" s="1"/>
  <c r="P1189" i="7"/>
  <c r="O1189" i="7"/>
  <c r="N1189" i="7"/>
  <c r="M1189" i="7"/>
  <c r="K1189" i="7"/>
  <c r="L1189" i="7" s="1"/>
  <c r="Q1188" i="7"/>
  <c r="R1188" i="7" s="1"/>
  <c r="P1188" i="7"/>
  <c r="O1188" i="7"/>
  <c r="N1188" i="7"/>
  <c r="M1188" i="7"/>
  <c r="K1188" i="7"/>
  <c r="L1188" i="7" s="1"/>
  <c r="Q1187" i="7"/>
  <c r="R1187" i="7" s="1"/>
  <c r="P1187" i="7"/>
  <c r="O1187" i="7"/>
  <c r="N1187" i="7"/>
  <c r="M1187" i="7"/>
  <c r="K1187" i="7"/>
  <c r="L1187" i="7" s="1"/>
  <c r="Q1186" i="7"/>
  <c r="R1186" i="7" s="1"/>
  <c r="P1186" i="7"/>
  <c r="O1186" i="7"/>
  <c r="N1186" i="7"/>
  <c r="M1186" i="7"/>
  <c r="K1186" i="7"/>
  <c r="L1186" i="7" s="1"/>
  <c r="Q1185" i="7"/>
  <c r="R1185" i="7" s="1"/>
  <c r="P1185" i="7"/>
  <c r="O1185" i="7"/>
  <c r="N1185" i="7"/>
  <c r="M1185" i="7"/>
  <c r="K1185" i="7"/>
  <c r="L1185" i="7" s="1"/>
  <c r="Q1184" i="7"/>
  <c r="R1184" i="7" s="1"/>
  <c r="P1184" i="7"/>
  <c r="O1184" i="7"/>
  <c r="N1184" i="7"/>
  <c r="M1184" i="7"/>
  <c r="K1184" i="7"/>
  <c r="L1184" i="7" s="1"/>
  <c r="Q1183" i="7"/>
  <c r="R1183" i="7" s="1"/>
  <c r="P1183" i="7"/>
  <c r="O1183" i="7"/>
  <c r="N1183" i="7"/>
  <c r="M1183" i="7"/>
  <c r="K1183" i="7"/>
  <c r="L1183" i="7" s="1"/>
  <c r="Q1182" i="7"/>
  <c r="R1182" i="7" s="1"/>
  <c r="P1182" i="7"/>
  <c r="O1182" i="7"/>
  <c r="N1182" i="7"/>
  <c r="M1182" i="7"/>
  <c r="K1182" i="7"/>
  <c r="L1182" i="7" s="1"/>
  <c r="Q1181" i="7"/>
  <c r="R1181" i="7" s="1"/>
  <c r="P1181" i="7"/>
  <c r="O1181" i="7"/>
  <c r="N1181" i="7"/>
  <c r="M1181" i="7"/>
  <c r="K1181" i="7"/>
  <c r="L1181" i="7" s="1"/>
  <c r="Q1180" i="7"/>
  <c r="R1180" i="7" s="1"/>
  <c r="P1180" i="7"/>
  <c r="O1180" i="7"/>
  <c r="N1180" i="7"/>
  <c r="M1180" i="7"/>
  <c r="K1180" i="7"/>
  <c r="L1180" i="7" s="1"/>
  <c r="Q1179" i="7"/>
  <c r="R1179" i="7" s="1"/>
  <c r="P1179" i="7"/>
  <c r="O1179" i="7"/>
  <c r="N1179" i="7"/>
  <c r="M1179" i="7"/>
  <c r="K1179" i="7"/>
  <c r="L1179" i="7" s="1"/>
  <c r="Q1178" i="7"/>
  <c r="R1178" i="7" s="1"/>
  <c r="P1178" i="7"/>
  <c r="O1178" i="7"/>
  <c r="N1178" i="7"/>
  <c r="M1178" i="7"/>
  <c r="K1178" i="7"/>
  <c r="L1178" i="7" s="1"/>
  <c r="Q1177" i="7"/>
  <c r="R1177" i="7" s="1"/>
  <c r="P1177" i="7"/>
  <c r="O1177" i="7"/>
  <c r="N1177" i="7"/>
  <c r="M1177" i="7"/>
  <c r="K1177" i="7"/>
  <c r="L1177" i="7" s="1"/>
  <c r="Q1176" i="7"/>
  <c r="R1176" i="7" s="1"/>
  <c r="P1176" i="7"/>
  <c r="O1176" i="7"/>
  <c r="N1176" i="7"/>
  <c r="M1176" i="7"/>
  <c r="K1176" i="7"/>
  <c r="L1176" i="7" s="1"/>
  <c r="Q1175" i="7"/>
  <c r="R1175" i="7" s="1"/>
  <c r="P1175" i="7"/>
  <c r="O1175" i="7"/>
  <c r="N1175" i="7"/>
  <c r="M1175" i="7"/>
  <c r="K1175" i="7"/>
  <c r="L1175" i="7" s="1"/>
  <c r="Q1174" i="7"/>
  <c r="R1174" i="7" s="1"/>
  <c r="P1174" i="7"/>
  <c r="O1174" i="7"/>
  <c r="N1174" i="7"/>
  <c r="M1174" i="7"/>
  <c r="K1174" i="7"/>
  <c r="L1174" i="7" s="1"/>
  <c r="Q1173" i="7"/>
  <c r="R1173" i="7" s="1"/>
  <c r="P1173" i="7"/>
  <c r="O1173" i="7"/>
  <c r="N1173" i="7"/>
  <c r="M1173" i="7"/>
  <c r="K1173" i="7"/>
  <c r="L1173" i="7" s="1"/>
  <c r="Q1172" i="7"/>
  <c r="R1172" i="7" s="1"/>
  <c r="P1172" i="7"/>
  <c r="O1172" i="7"/>
  <c r="N1172" i="7"/>
  <c r="M1172" i="7"/>
  <c r="K1172" i="7"/>
  <c r="L1172" i="7" s="1"/>
  <c r="Q1171" i="7"/>
  <c r="R1171" i="7" s="1"/>
  <c r="P1171" i="7"/>
  <c r="O1171" i="7"/>
  <c r="N1171" i="7"/>
  <c r="M1171" i="7"/>
  <c r="K1171" i="7"/>
  <c r="L1171" i="7" s="1"/>
  <c r="Q1170" i="7"/>
  <c r="R1170" i="7" s="1"/>
  <c r="P1170" i="7"/>
  <c r="O1170" i="7"/>
  <c r="N1170" i="7"/>
  <c r="M1170" i="7"/>
  <c r="K1170" i="7"/>
  <c r="L1170" i="7" s="1"/>
  <c r="Q1169" i="7"/>
  <c r="R1169" i="7" s="1"/>
  <c r="P1169" i="7"/>
  <c r="O1169" i="7"/>
  <c r="N1169" i="7"/>
  <c r="M1169" i="7"/>
  <c r="K1169" i="7"/>
  <c r="L1169" i="7" s="1"/>
  <c r="Q1168" i="7"/>
  <c r="R1168" i="7" s="1"/>
  <c r="P1168" i="7"/>
  <c r="O1168" i="7"/>
  <c r="N1168" i="7"/>
  <c r="M1168" i="7"/>
  <c r="K1168" i="7"/>
  <c r="L1168" i="7" s="1"/>
  <c r="Q1167" i="7"/>
  <c r="R1167" i="7" s="1"/>
  <c r="P1167" i="7"/>
  <c r="O1167" i="7"/>
  <c r="N1167" i="7"/>
  <c r="M1167" i="7"/>
  <c r="K1167" i="7"/>
  <c r="L1167" i="7" s="1"/>
  <c r="Q1166" i="7"/>
  <c r="R1166" i="7" s="1"/>
  <c r="P1166" i="7"/>
  <c r="O1166" i="7"/>
  <c r="N1166" i="7"/>
  <c r="M1166" i="7"/>
  <c r="K1166" i="7"/>
  <c r="L1166" i="7" s="1"/>
  <c r="Q1165" i="7"/>
  <c r="R1165" i="7" s="1"/>
  <c r="P1165" i="7"/>
  <c r="O1165" i="7"/>
  <c r="N1165" i="7"/>
  <c r="M1165" i="7"/>
  <c r="K1165" i="7"/>
  <c r="L1165" i="7" s="1"/>
  <c r="Q1164" i="7"/>
  <c r="R1164" i="7" s="1"/>
  <c r="P1164" i="7"/>
  <c r="O1164" i="7"/>
  <c r="N1164" i="7"/>
  <c r="M1164" i="7"/>
  <c r="K1164" i="7"/>
  <c r="L1164" i="7" s="1"/>
  <c r="Q1163" i="7"/>
  <c r="R1163" i="7" s="1"/>
  <c r="P1163" i="7"/>
  <c r="O1163" i="7"/>
  <c r="N1163" i="7"/>
  <c r="M1163" i="7"/>
  <c r="K1163" i="7"/>
  <c r="L1163" i="7" s="1"/>
  <c r="Q1162" i="7"/>
  <c r="R1162" i="7" s="1"/>
  <c r="P1162" i="7"/>
  <c r="O1162" i="7"/>
  <c r="N1162" i="7"/>
  <c r="M1162" i="7"/>
  <c r="K1162" i="7"/>
  <c r="L1162" i="7" s="1"/>
  <c r="Q1161" i="7"/>
  <c r="R1161" i="7" s="1"/>
  <c r="P1161" i="7"/>
  <c r="O1161" i="7"/>
  <c r="N1161" i="7"/>
  <c r="M1161" i="7"/>
  <c r="K1161" i="7"/>
  <c r="L1161" i="7" s="1"/>
  <c r="Q1160" i="7"/>
  <c r="R1160" i="7" s="1"/>
  <c r="P1160" i="7"/>
  <c r="O1160" i="7"/>
  <c r="N1160" i="7"/>
  <c r="M1160" i="7"/>
  <c r="K1160" i="7"/>
  <c r="L1160" i="7" s="1"/>
  <c r="Q1159" i="7"/>
  <c r="R1159" i="7" s="1"/>
  <c r="P1159" i="7"/>
  <c r="O1159" i="7"/>
  <c r="N1159" i="7"/>
  <c r="M1159" i="7"/>
  <c r="K1159" i="7"/>
  <c r="L1159" i="7" s="1"/>
  <c r="Q1158" i="7"/>
  <c r="R1158" i="7" s="1"/>
  <c r="P1158" i="7"/>
  <c r="O1158" i="7"/>
  <c r="N1158" i="7"/>
  <c r="M1158" i="7"/>
  <c r="K1158" i="7"/>
  <c r="L1158" i="7" s="1"/>
  <c r="Q1157" i="7"/>
  <c r="R1157" i="7" s="1"/>
  <c r="P1157" i="7"/>
  <c r="O1157" i="7"/>
  <c r="N1157" i="7"/>
  <c r="M1157" i="7"/>
  <c r="K1157" i="7"/>
  <c r="L1157" i="7" s="1"/>
  <c r="Q1156" i="7"/>
  <c r="R1156" i="7" s="1"/>
  <c r="P1156" i="7"/>
  <c r="O1156" i="7"/>
  <c r="N1156" i="7"/>
  <c r="M1156" i="7"/>
  <c r="K1156" i="7"/>
  <c r="L1156" i="7" s="1"/>
  <c r="Q1155" i="7"/>
  <c r="R1155" i="7" s="1"/>
  <c r="P1155" i="7"/>
  <c r="O1155" i="7"/>
  <c r="N1155" i="7"/>
  <c r="M1155" i="7"/>
  <c r="K1155" i="7"/>
  <c r="L1155" i="7" s="1"/>
  <c r="Q1154" i="7"/>
  <c r="R1154" i="7" s="1"/>
  <c r="P1154" i="7"/>
  <c r="O1154" i="7"/>
  <c r="N1154" i="7"/>
  <c r="M1154" i="7"/>
  <c r="K1154" i="7"/>
  <c r="L1154" i="7" s="1"/>
  <c r="Q1153" i="7"/>
  <c r="R1153" i="7" s="1"/>
  <c r="P1153" i="7"/>
  <c r="O1153" i="7"/>
  <c r="N1153" i="7"/>
  <c r="M1153" i="7"/>
  <c r="K1153" i="7"/>
  <c r="L1153" i="7" s="1"/>
  <c r="Q1152" i="7"/>
  <c r="R1152" i="7" s="1"/>
  <c r="P1152" i="7"/>
  <c r="O1152" i="7"/>
  <c r="N1152" i="7"/>
  <c r="M1152" i="7"/>
  <c r="K1152" i="7"/>
  <c r="L1152" i="7" s="1"/>
  <c r="Q1151" i="7"/>
  <c r="R1151" i="7" s="1"/>
  <c r="P1151" i="7"/>
  <c r="O1151" i="7"/>
  <c r="N1151" i="7"/>
  <c r="M1151" i="7"/>
  <c r="K1151" i="7"/>
  <c r="L1151" i="7" s="1"/>
  <c r="Q1150" i="7"/>
  <c r="R1150" i="7" s="1"/>
  <c r="P1150" i="7"/>
  <c r="O1150" i="7"/>
  <c r="N1150" i="7"/>
  <c r="M1150" i="7"/>
  <c r="K1150" i="7"/>
  <c r="L1150" i="7" s="1"/>
  <c r="Q1149" i="7"/>
  <c r="R1149" i="7" s="1"/>
  <c r="P1149" i="7"/>
  <c r="O1149" i="7"/>
  <c r="N1149" i="7"/>
  <c r="M1149" i="7"/>
  <c r="K1149" i="7"/>
  <c r="L1149" i="7" s="1"/>
  <c r="Q1148" i="7"/>
  <c r="R1148" i="7" s="1"/>
  <c r="P1148" i="7"/>
  <c r="O1148" i="7"/>
  <c r="N1148" i="7"/>
  <c r="M1148" i="7"/>
  <c r="K1148" i="7"/>
  <c r="L1148" i="7" s="1"/>
  <c r="Q1147" i="7"/>
  <c r="R1147" i="7" s="1"/>
  <c r="P1147" i="7"/>
  <c r="O1147" i="7"/>
  <c r="N1147" i="7"/>
  <c r="M1147" i="7"/>
  <c r="K1147" i="7"/>
  <c r="L1147" i="7" s="1"/>
  <c r="Q1146" i="7"/>
  <c r="R1146" i="7" s="1"/>
  <c r="P1146" i="7"/>
  <c r="O1146" i="7"/>
  <c r="N1146" i="7"/>
  <c r="M1146" i="7"/>
  <c r="K1146" i="7"/>
  <c r="L1146" i="7" s="1"/>
  <c r="Q1145" i="7"/>
  <c r="R1145" i="7" s="1"/>
  <c r="P1145" i="7"/>
  <c r="O1145" i="7"/>
  <c r="N1145" i="7"/>
  <c r="M1145" i="7"/>
  <c r="K1145" i="7"/>
  <c r="L1145" i="7" s="1"/>
  <c r="Q1144" i="7"/>
  <c r="R1144" i="7" s="1"/>
  <c r="P1144" i="7"/>
  <c r="O1144" i="7"/>
  <c r="N1144" i="7"/>
  <c r="M1144" i="7"/>
  <c r="K1144" i="7"/>
  <c r="L1144" i="7" s="1"/>
  <c r="Q1143" i="7"/>
  <c r="R1143" i="7" s="1"/>
  <c r="P1143" i="7"/>
  <c r="O1143" i="7"/>
  <c r="N1143" i="7"/>
  <c r="M1143" i="7"/>
  <c r="K1143" i="7"/>
  <c r="L1143" i="7" s="1"/>
  <c r="Q1142" i="7"/>
  <c r="R1142" i="7" s="1"/>
  <c r="P1142" i="7"/>
  <c r="O1142" i="7"/>
  <c r="N1142" i="7"/>
  <c r="M1142" i="7"/>
  <c r="K1142" i="7"/>
  <c r="L1142" i="7" s="1"/>
  <c r="Q1141" i="7"/>
  <c r="R1141" i="7" s="1"/>
  <c r="P1141" i="7"/>
  <c r="O1141" i="7"/>
  <c r="N1141" i="7"/>
  <c r="M1141" i="7"/>
  <c r="K1141" i="7"/>
  <c r="L1141" i="7" s="1"/>
  <c r="Q1140" i="7"/>
  <c r="R1140" i="7" s="1"/>
  <c r="P1140" i="7"/>
  <c r="O1140" i="7"/>
  <c r="N1140" i="7"/>
  <c r="M1140" i="7"/>
  <c r="K1140" i="7"/>
  <c r="L1140" i="7" s="1"/>
  <c r="Q1139" i="7"/>
  <c r="R1139" i="7" s="1"/>
  <c r="P1139" i="7"/>
  <c r="O1139" i="7"/>
  <c r="N1139" i="7"/>
  <c r="M1139" i="7"/>
  <c r="K1139" i="7"/>
  <c r="L1139" i="7" s="1"/>
  <c r="Q1138" i="7"/>
  <c r="R1138" i="7" s="1"/>
  <c r="P1138" i="7"/>
  <c r="O1138" i="7"/>
  <c r="N1138" i="7"/>
  <c r="M1138" i="7"/>
  <c r="K1138" i="7"/>
  <c r="L1138" i="7" s="1"/>
  <c r="Q1137" i="7"/>
  <c r="R1137" i="7" s="1"/>
  <c r="P1137" i="7"/>
  <c r="O1137" i="7"/>
  <c r="N1137" i="7"/>
  <c r="M1137" i="7"/>
  <c r="K1137" i="7"/>
  <c r="L1137" i="7" s="1"/>
  <c r="Q1136" i="7"/>
  <c r="R1136" i="7" s="1"/>
  <c r="P1136" i="7"/>
  <c r="O1136" i="7"/>
  <c r="N1136" i="7"/>
  <c r="M1136" i="7"/>
  <c r="K1136" i="7"/>
  <c r="L1136" i="7" s="1"/>
  <c r="Q1135" i="7"/>
  <c r="R1135" i="7" s="1"/>
  <c r="P1135" i="7"/>
  <c r="O1135" i="7"/>
  <c r="N1135" i="7"/>
  <c r="M1135" i="7"/>
  <c r="K1135" i="7"/>
  <c r="L1135" i="7" s="1"/>
  <c r="Q1134" i="7"/>
  <c r="R1134" i="7" s="1"/>
  <c r="P1134" i="7"/>
  <c r="O1134" i="7"/>
  <c r="N1134" i="7"/>
  <c r="M1134" i="7"/>
  <c r="K1134" i="7"/>
  <c r="L1134" i="7" s="1"/>
  <c r="Q1133" i="7"/>
  <c r="R1133" i="7" s="1"/>
  <c r="P1133" i="7"/>
  <c r="O1133" i="7"/>
  <c r="N1133" i="7"/>
  <c r="M1133" i="7"/>
  <c r="K1133" i="7"/>
  <c r="L1133" i="7" s="1"/>
  <c r="Q1132" i="7"/>
  <c r="R1132" i="7" s="1"/>
  <c r="P1132" i="7"/>
  <c r="O1132" i="7"/>
  <c r="N1132" i="7"/>
  <c r="M1132" i="7"/>
  <c r="K1132" i="7"/>
  <c r="L1132" i="7" s="1"/>
  <c r="Q1131" i="7"/>
  <c r="R1131" i="7" s="1"/>
  <c r="P1131" i="7"/>
  <c r="O1131" i="7"/>
  <c r="N1131" i="7"/>
  <c r="M1131" i="7"/>
  <c r="K1131" i="7"/>
  <c r="L1131" i="7" s="1"/>
  <c r="Q1130" i="7"/>
  <c r="R1130" i="7" s="1"/>
  <c r="P1130" i="7"/>
  <c r="O1130" i="7"/>
  <c r="N1130" i="7"/>
  <c r="M1130" i="7"/>
  <c r="K1130" i="7"/>
  <c r="L1130" i="7" s="1"/>
  <c r="Q1129" i="7"/>
  <c r="R1129" i="7" s="1"/>
  <c r="P1129" i="7"/>
  <c r="O1129" i="7"/>
  <c r="N1129" i="7"/>
  <c r="M1129" i="7"/>
  <c r="K1129" i="7"/>
  <c r="L1129" i="7" s="1"/>
  <c r="Q1128" i="7"/>
  <c r="R1128" i="7" s="1"/>
  <c r="P1128" i="7"/>
  <c r="O1128" i="7"/>
  <c r="N1128" i="7"/>
  <c r="M1128" i="7"/>
  <c r="K1128" i="7"/>
  <c r="L1128" i="7" s="1"/>
  <c r="Q1127" i="7"/>
  <c r="R1127" i="7" s="1"/>
  <c r="P1127" i="7"/>
  <c r="O1127" i="7"/>
  <c r="N1127" i="7"/>
  <c r="M1127" i="7"/>
  <c r="K1127" i="7"/>
  <c r="L1127" i="7" s="1"/>
  <c r="K1126" i="7"/>
  <c r="L1126" i="7" s="1"/>
  <c r="T1125" i="7"/>
  <c r="S1125" i="7"/>
  <c r="R1125" i="7"/>
  <c r="O1125" i="7"/>
  <c r="P1125" i="7" s="1"/>
  <c r="N1125" i="7"/>
  <c r="M1125" i="7"/>
  <c r="K1125" i="7"/>
  <c r="L1125" i="7" s="1"/>
  <c r="S1124" i="7"/>
  <c r="T1124" i="7" s="1"/>
  <c r="R1124" i="7"/>
  <c r="O1124" i="7"/>
  <c r="P1124" i="7" s="1"/>
  <c r="M1124" i="7"/>
  <c r="N1124" i="7" s="1"/>
  <c r="L1124" i="7"/>
  <c r="K1124" i="7"/>
  <c r="S1123" i="7"/>
  <c r="T1123" i="7" s="1"/>
  <c r="R1123" i="7"/>
  <c r="P1123" i="7"/>
  <c r="O1123" i="7"/>
  <c r="N1123" i="7"/>
  <c r="M1123" i="7"/>
  <c r="K1123" i="7"/>
  <c r="L1123" i="7" s="1"/>
  <c r="S1122" i="7"/>
  <c r="T1122" i="7" s="1"/>
  <c r="R1122" i="7"/>
  <c r="O1122" i="7"/>
  <c r="P1122" i="7" s="1"/>
  <c r="N1122" i="7"/>
  <c r="M1122" i="7"/>
  <c r="L1122" i="7"/>
  <c r="K1122" i="7"/>
  <c r="S1121" i="7"/>
  <c r="T1121" i="7" s="1"/>
  <c r="R1121" i="7"/>
  <c r="P1121" i="7"/>
  <c r="O1121" i="7"/>
  <c r="M1121" i="7"/>
  <c r="N1121" i="7" s="1"/>
  <c r="K1121" i="7"/>
  <c r="L1121" i="7" s="1"/>
  <c r="S1120" i="7"/>
  <c r="T1120" i="7" s="1"/>
  <c r="R1120" i="7"/>
  <c r="P1120" i="7"/>
  <c r="O1120" i="7"/>
  <c r="N1120" i="7"/>
  <c r="M1120" i="7"/>
  <c r="K1120" i="7"/>
  <c r="L1120" i="7" s="1"/>
  <c r="S1119" i="7"/>
  <c r="T1119" i="7" s="1"/>
  <c r="R1119" i="7"/>
  <c r="O1119" i="7"/>
  <c r="P1119" i="7" s="1"/>
  <c r="M1119" i="7"/>
  <c r="N1119" i="7" s="1"/>
  <c r="L1119" i="7"/>
  <c r="K1119" i="7"/>
  <c r="T1118" i="7"/>
  <c r="S1118" i="7"/>
  <c r="R1118" i="7"/>
  <c r="P1118" i="7"/>
  <c r="O1118" i="7"/>
  <c r="M1118" i="7"/>
  <c r="N1118" i="7" s="1"/>
  <c r="K1118" i="7"/>
  <c r="L1118" i="7" s="1"/>
  <c r="S1117" i="7"/>
  <c r="T1117" i="7" s="1"/>
  <c r="R1117" i="7"/>
  <c r="O1117" i="7"/>
  <c r="P1117" i="7" s="1"/>
  <c r="N1117" i="7"/>
  <c r="M1117" i="7"/>
  <c r="K1117" i="7"/>
  <c r="L1117" i="7" s="1"/>
  <c r="S1116" i="7"/>
  <c r="T1116" i="7" s="1"/>
  <c r="R1116" i="7"/>
  <c r="O1116" i="7"/>
  <c r="P1116" i="7" s="1"/>
  <c r="M1116" i="7"/>
  <c r="N1116" i="7" s="1"/>
  <c r="L1116" i="7"/>
  <c r="K1116" i="7"/>
  <c r="T1115" i="7"/>
  <c r="S1115" i="7"/>
  <c r="R1115" i="7"/>
  <c r="P1115" i="7"/>
  <c r="O1115" i="7"/>
  <c r="N1115" i="7"/>
  <c r="M1115" i="7"/>
  <c r="K1115" i="7"/>
  <c r="L1115" i="7" s="1"/>
  <c r="S1114" i="7"/>
  <c r="T1114" i="7" s="1"/>
  <c r="R1114" i="7"/>
  <c r="O1114" i="7"/>
  <c r="P1114" i="7" s="1"/>
  <c r="N1114" i="7"/>
  <c r="M1114" i="7"/>
  <c r="L1114" i="7"/>
  <c r="K1114" i="7"/>
  <c r="S1113" i="7"/>
  <c r="T1113" i="7" s="1"/>
  <c r="R1113" i="7"/>
  <c r="P1113" i="7"/>
  <c r="O1113" i="7"/>
  <c r="M1113" i="7"/>
  <c r="N1113" i="7" s="1"/>
  <c r="K1113" i="7"/>
  <c r="L1113" i="7" s="1"/>
  <c r="S1112" i="7"/>
  <c r="T1112" i="7" s="1"/>
  <c r="R1112" i="7"/>
  <c r="P1112" i="7"/>
  <c r="O1112" i="7"/>
  <c r="N1112" i="7"/>
  <c r="M1112" i="7"/>
  <c r="K1112" i="7"/>
  <c r="L1112" i="7" s="1"/>
  <c r="S1111" i="7"/>
  <c r="T1111" i="7" s="1"/>
  <c r="R1111" i="7"/>
  <c r="O1111" i="7"/>
  <c r="P1111" i="7" s="1"/>
  <c r="M1111" i="7"/>
  <c r="N1111" i="7" s="1"/>
  <c r="L1111" i="7"/>
  <c r="K1111" i="7"/>
  <c r="S1110" i="7"/>
  <c r="T1110" i="7" s="1"/>
  <c r="R1110" i="7"/>
  <c r="P1110" i="7"/>
  <c r="O1110" i="7"/>
  <c r="M1110" i="7"/>
  <c r="N1110" i="7" s="1"/>
  <c r="K1110" i="7"/>
  <c r="L1110" i="7" s="1"/>
  <c r="T1109" i="7"/>
  <c r="S1109" i="7"/>
  <c r="R1109" i="7"/>
  <c r="O1109" i="7"/>
  <c r="P1109" i="7" s="1"/>
  <c r="N1109" i="7"/>
  <c r="M1109" i="7"/>
  <c r="K1109" i="7"/>
  <c r="L1109" i="7" s="1"/>
  <c r="S1108" i="7"/>
  <c r="T1108" i="7" s="1"/>
  <c r="R1108" i="7"/>
  <c r="O1108" i="7"/>
  <c r="P1108" i="7" s="1"/>
  <c r="M1108" i="7"/>
  <c r="N1108" i="7" s="1"/>
  <c r="L1108" i="7"/>
  <c r="K1108" i="7"/>
  <c r="T1107" i="7"/>
  <c r="S1107" i="7"/>
  <c r="R1107" i="7"/>
  <c r="P1107" i="7"/>
  <c r="O1107" i="7"/>
  <c r="N1107" i="7"/>
  <c r="M1107" i="7"/>
  <c r="K1107" i="7"/>
  <c r="L1107" i="7" s="1"/>
  <c r="S1106" i="7"/>
  <c r="T1106" i="7" s="1"/>
  <c r="R1106" i="7"/>
  <c r="O1106" i="7"/>
  <c r="P1106" i="7" s="1"/>
  <c r="N1106" i="7"/>
  <c r="M1106" i="7"/>
  <c r="L1106" i="7"/>
  <c r="K1106" i="7"/>
  <c r="S1105" i="7"/>
  <c r="T1105" i="7" s="1"/>
  <c r="R1105" i="7"/>
  <c r="P1105" i="7"/>
  <c r="O1105" i="7"/>
  <c r="M1105" i="7"/>
  <c r="N1105" i="7" s="1"/>
  <c r="K1105" i="7"/>
  <c r="L1105" i="7" s="1"/>
  <c r="T1104" i="7"/>
  <c r="S1104" i="7"/>
  <c r="R1104" i="7"/>
  <c r="P1104" i="7"/>
  <c r="O1104" i="7"/>
  <c r="N1104" i="7"/>
  <c r="M1104" i="7"/>
  <c r="K1104" i="7"/>
  <c r="L1104" i="7" s="1"/>
  <c r="S1103" i="7"/>
  <c r="T1103" i="7" s="1"/>
  <c r="R1103" i="7"/>
  <c r="O1103" i="7"/>
  <c r="P1103" i="7" s="1"/>
  <c r="M1103" i="7"/>
  <c r="N1103" i="7" s="1"/>
  <c r="L1103" i="7"/>
  <c r="K1103" i="7"/>
  <c r="T1102" i="7"/>
  <c r="S1102" i="7"/>
  <c r="R1102" i="7"/>
  <c r="P1102" i="7"/>
  <c r="O1102" i="7"/>
  <c r="M1102" i="7"/>
  <c r="N1102" i="7" s="1"/>
  <c r="K1102" i="7"/>
  <c r="L1102" i="7" s="1"/>
  <c r="S1101" i="7"/>
  <c r="T1101" i="7" s="1"/>
  <c r="R1101" i="7"/>
  <c r="O1101" i="7"/>
  <c r="P1101" i="7" s="1"/>
  <c r="N1101" i="7"/>
  <c r="M1101" i="7"/>
  <c r="K1101" i="7"/>
  <c r="L1101" i="7" s="1"/>
  <c r="S1100" i="7"/>
  <c r="T1100" i="7" s="1"/>
  <c r="R1100" i="7"/>
  <c r="O1100" i="7"/>
  <c r="P1100" i="7" s="1"/>
  <c r="M1100" i="7"/>
  <c r="N1100" i="7" s="1"/>
  <c r="L1100" i="7"/>
  <c r="K1100" i="7"/>
  <c r="Q1099" i="7"/>
  <c r="R1099" i="7" s="1"/>
  <c r="O1099" i="7"/>
  <c r="P1099" i="7" s="1"/>
  <c r="M1099" i="7"/>
  <c r="N1099" i="7" s="1"/>
  <c r="L1099" i="7"/>
  <c r="K1099" i="7"/>
  <c r="R1098" i="7"/>
  <c r="Q1098" i="7"/>
  <c r="O1098" i="7"/>
  <c r="P1098" i="7" s="1"/>
  <c r="M1098" i="7"/>
  <c r="N1098" i="7" s="1"/>
  <c r="L1098" i="7"/>
  <c r="K1098" i="7"/>
  <c r="R1097" i="7"/>
  <c r="Q1097" i="7"/>
  <c r="O1097" i="7"/>
  <c r="P1097" i="7" s="1"/>
  <c r="M1097" i="7"/>
  <c r="N1097" i="7" s="1"/>
  <c r="L1097" i="7"/>
  <c r="K1097" i="7"/>
  <c r="R1096" i="7"/>
  <c r="Q1096" i="7"/>
  <c r="O1096" i="7"/>
  <c r="P1096" i="7" s="1"/>
  <c r="M1096" i="7"/>
  <c r="N1096" i="7" s="1"/>
  <c r="L1096" i="7"/>
  <c r="K1096" i="7"/>
  <c r="Q1095" i="7"/>
  <c r="R1095" i="7" s="1"/>
  <c r="O1095" i="7"/>
  <c r="P1095" i="7" s="1"/>
  <c r="M1095" i="7"/>
  <c r="N1095" i="7" s="1"/>
  <c r="L1095" i="7"/>
  <c r="K1095" i="7"/>
  <c r="R1094" i="7"/>
  <c r="Q1094" i="7"/>
  <c r="O1094" i="7"/>
  <c r="P1094" i="7" s="1"/>
  <c r="M1094" i="7"/>
  <c r="N1094" i="7" s="1"/>
  <c r="L1094" i="7"/>
  <c r="K1094" i="7"/>
  <c r="R1093" i="7"/>
  <c r="Q1093" i="7"/>
  <c r="O1093" i="7"/>
  <c r="P1093" i="7" s="1"/>
  <c r="M1093" i="7"/>
  <c r="N1093" i="7" s="1"/>
  <c r="L1093" i="7"/>
  <c r="K1093" i="7"/>
  <c r="R1092" i="7"/>
  <c r="Q1092" i="7"/>
  <c r="O1092" i="7"/>
  <c r="P1092" i="7" s="1"/>
  <c r="M1092" i="7"/>
  <c r="N1092" i="7" s="1"/>
  <c r="L1092" i="7"/>
  <c r="K1092" i="7"/>
  <c r="Q1091" i="7"/>
  <c r="R1091" i="7" s="1"/>
  <c r="O1091" i="7"/>
  <c r="P1091" i="7" s="1"/>
  <c r="M1091" i="7"/>
  <c r="N1091" i="7" s="1"/>
  <c r="L1091" i="7"/>
  <c r="K1091" i="7"/>
  <c r="R1090" i="7"/>
  <c r="Q1090" i="7"/>
  <c r="O1090" i="7"/>
  <c r="P1090" i="7" s="1"/>
  <c r="M1090" i="7"/>
  <c r="N1090" i="7" s="1"/>
  <c r="L1090" i="7"/>
  <c r="K1090" i="7"/>
  <c r="R1089" i="7"/>
  <c r="Q1089" i="7"/>
  <c r="O1089" i="7"/>
  <c r="P1089" i="7" s="1"/>
  <c r="M1089" i="7"/>
  <c r="N1089" i="7" s="1"/>
  <c r="L1089" i="7"/>
  <c r="K1089" i="7"/>
  <c r="R1088" i="7"/>
  <c r="Q1088" i="7"/>
  <c r="O1088" i="7"/>
  <c r="P1088" i="7" s="1"/>
  <c r="M1088" i="7"/>
  <c r="N1088" i="7" s="1"/>
  <c r="L1088" i="7"/>
  <c r="K1088" i="7"/>
  <c r="Q1087" i="7"/>
  <c r="R1087" i="7" s="1"/>
  <c r="O1087" i="7"/>
  <c r="P1087" i="7" s="1"/>
  <c r="M1087" i="7"/>
  <c r="N1087" i="7" s="1"/>
  <c r="L1087" i="7"/>
  <c r="K1087" i="7"/>
  <c r="R1086" i="7"/>
  <c r="Q1086" i="7"/>
  <c r="O1086" i="7"/>
  <c r="P1086" i="7" s="1"/>
  <c r="M1086" i="7"/>
  <c r="N1086" i="7" s="1"/>
  <c r="L1086" i="7"/>
  <c r="K1086" i="7"/>
  <c r="R1085" i="7"/>
  <c r="Q1085" i="7"/>
  <c r="O1085" i="7"/>
  <c r="P1085" i="7" s="1"/>
  <c r="M1085" i="7"/>
  <c r="N1085" i="7" s="1"/>
  <c r="L1085" i="7"/>
  <c r="K1085" i="7"/>
  <c r="R1084" i="7"/>
  <c r="Q1084" i="7"/>
  <c r="O1084" i="7"/>
  <c r="P1084" i="7" s="1"/>
  <c r="M1084" i="7"/>
  <c r="N1084" i="7" s="1"/>
  <c r="L1084" i="7"/>
  <c r="K1084" i="7"/>
  <c r="Q1083" i="7"/>
  <c r="R1083" i="7" s="1"/>
  <c r="O1083" i="7"/>
  <c r="P1083" i="7" s="1"/>
  <c r="M1083" i="7"/>
  <c r="N1083" i="7" s="1"/>
  <c r="L1083" i="7"/>
  <c r="K1083" i="7"/>
  <c r="R1082" i="7"/>
  <c r="Q1082" i="7"/>
  <c r="O1082" i="7"/>
  <c r="P1082" i="7" s="1"/>
  <c r="M1082" i="7"/>
  <c r="N1082" i="7" s="1"/>
  <c r="L1082" i="7"/>
  <c r="K1082" i="7"/>
  <c r="R1081" i="7"/>
  <c r="Q1081" i="7"/>
  <c r="O1081" i="7"/>
  <c r="P1081" i="7" s="1"/>
  <c r="M1081" i="7"/>
  <c r="N1081" i="7" s="1"/>
  <c r="L1081" i="7"/>
  <c r="K1081" i="7"/>
  <c r="R1080" i="7"/>
  <c r="Q1080" i="7"/>
  <c r="O1080" i="7"/>
  <c r="P1080" i="7" s="1"/>
  <c r="M1080" i="7"/>
  <c r="N1080" i="7" s="1"/>
  <c r="L1080" i="7"/>
  <c r="K1080" i="7"/>
  <c r="Q1079" i="7"/>
  <c r="R1079" i="7" s="1"/>
  <c r="O1079" i="7"/>
  <c r="P1079" i="7" s="1"/>
  <c r="M1079" i="7"/>
  <c r="N1079" i="7" s="1"/>
  <c r="L1079" i="7"/>
  <c r="K1079" i="7"/>
  <c r="R1078" i="7"/>
  <c r="Q1078" i="7"/>
  <c r="O1078" i="7"/>
  <c r="P1078" i="7" s="1"/>
  <c r="M1078" i="7"/>
  <c r="N1078" i="7" s="1"/>
  <c r="L1078" i="7"/>
  <c r="K1078" i="7"/>
  <c r="R1077" i="7"/>
  <c r="Q1077" i="7"/>
  <c r="O1077" i="7"/>
  <c r="P1077" i="7" s="1"/>
  <c r="M1077" i="7"/>
  <c r="N1077" i="7" s="1"/>
  <c r="L1077" i="7"/>
  <c r="K1077" i="7"/>
  <c r="R1076" i="7"/>
  <c r="Q1076" i="7"/>
  <c r="O1076" i="7"/>
  <c r="P1076" i="7" s="1"/>
  <c r="M1076" i="7"/>
  <c r="N1076" i="7" s="1"/>
  <c r="L1076" i="7"/>
  <c r="K1076" i="7"/>
  <c r="Q1075" i="7"/>
  <c r="R1075" i="7" s="1"/>
  <c r="O1075" i="7"/>
  <c r="P1075" i="7" s="1"/>
  <c r="M1075" i="7"/>
  <c r="N1075" i="7" s="1"/>
  <c r="L1075" i="7"/>
  <c r="K1075" i="7"/>
  <c r="R1074" i="7"/>
  <c r="Q1074" i="7"/>
  <c r="O1074" i="7"/>
  <c r="P1074" i="7" s="1"/>
  <c r="M1074" i="7"/>
  <c r="N1074" i="7" s="1"/>
  <c r="L1074" i="7"/>
  <c r="K1074" i="7"/>
  <c r="R1073" i="7"/>
  <c r="Q1073" i="7"/>
  <c r="O1073" i="7"/>
  <c r="P1073" i="7" s="1"/>
  <c r="M1073" i="7"/>
  <c r="N1073" i="7" s="1"/>
  <c r="L1073" i="7"/>
  <c r="K1073" i="7"/>
  <c r="R1072" i="7"/>
  <c r="Q1072" i="7"/>
  <c r="O1072" i="7"/>
  <c r="P1072" i="7" s="1"/>
  <c r="M1072" i="7"/>
  <c r="N1072" i="7" s="1"/>
  <c r="L1072" i="7"/>
  <c r="K1072" i="7"/>
  <c r="Q1071" i="7"/>
  <c r="R1071" i="7" s="1"/>
  <c r="O1071" i="7"/>
  <c r="P1071" i="7" s="1"/>
  <c r="M1071" i="7"/>
  <c r="N1071" i="7" s="1"/>
  <c r="L1071" i="7"/>
  <c r="K1071" i="7"/>
  <c r="R1070" i="7"/>
  <c r="Q1070" i="7"/>
  <c r="O1070" i="7"/>
  <c r="P1070" i="7" s="1"/>
  <c r="M1070" i="7"/>
  <c r="N1070" i="7" s="1"/>
  <c r="L1070" i="7"/>
  <c r="K1070" i="7"/>
  <c r="R1069" i="7"/>
  <c r="Q1069" i="7"/>
  <c r="O1069" i="7"/>
  <c r="P1069" i="7" s="1"/>
  <c r="M1069" i="7"/>
  <c r="N1069" i="7" s="1"/>
  <c r="L1069" i="7"/>
  <c r="K1069" i="7"/>
  <c r="R1068" i="7"/>
  <c r="Q1068" i="7"/>
  <c r="O1068" i="7"/>
  <c r="P1068" i="7" s="1"/>
  <c r="M1068" i="7"/>
  <c r="N1068" i="7" s="1"/>
  <c r="L1068" i="7"/>
  <c r="K1068" i="7"/>
  <c r="Q1067" i="7"/>
  <c r="R1067" i="7" s="1"/>
  <c r="O1067" i="7"/>
  <c r="P1067" i="7" s="1"/>
  <c r="M1067" i="7"/>
  <c r="N1067" i="7" s="1"/>
  <c r="L1067" i="7"/>
  <c r="K1067" i="7"/>
  <c r="R1066" i="7"/>
  <c r="Q1066" i="7"/>
  <c r="O1066" i="7"/>
  <c r="P1066" i="7" s="1"/>
  <c r="M1066" i="7"/>
  <c r="N1066" i="7" s="1"/>
  <c r="L1066" i="7"/>
  <c r="K1066" i="7"/>
  <c r="R1065" i="7"/>
  <c r="Q1065" i="7"/>
  <c r="O1065" i="7"/>
  <c r="P1065" i="7" s="1"/>
  <c r="M1065" i="7"/>
  <c r="N1065" i="7" s="1"/>
  <c r="L1065" i="7"/>
  <c r="K1065" i="7"/>
  <c r="R1064" i="7"/>
  <c r="Q1064" i="7"/>
  <c r="O1064" i="7"/>
  <c r="P1064" i="7" s="1"/>
  <c r="M1064" i="7"/>
  <c r="N1064" i="7" s="1"/>
  <c r="L1064" i="7"/>
  <c r="K1064" i="7"/>
  <c r="Q1063" i="7"/>
  <c r="R1063" i="7" s="1"/>
  <c r="O1063" i="7"/>
  <c r="P1063" i="7" s="1"/>
  <c r="M1063" i="7"/>
  <c r="N1063" i="7" s="1"/>
  <c r="L1063" i="7"/>
  <c r="K1063" i="7"/>
  <c r="R1062" i="7"/>
  <c r="Q1062" i="7"/>
  <c r="O1062" i="7"/>
  <c r="P1062" i="7" s="1"/>
  <c r="M1062" i="7"/>
  <c r="N1062" i="7" s="1"/>
  <c r="L1062" i="7"/>
  <c r="K1062" i="7"/>
  <c r="R1061" i="7"/>
  <c r="Q1061" i="7"/>
  <c r="O1061" i="7"/>
  <c r="P1061" i="7" s="1"/>
  <c r="M1061" i="7"/>
  <c r="N1061" i="7" s="1"/>
  <c r="L1061" i="7"/>
  <c r="K1061" i="7"/>
  <c r="R1060" i="7"/>
  <c r="Q1060" i="7"/>
  <c r="O1060" i="7"/>
  <c r="P1060" i="7" s="1"/>
  <c r="M1060" i="7"/>
  <c r="N1060" i="7" s="1"/>
  <c r="L1060" i="7"/>
  <c r="K1060" i="7"/>
  <c r="Q1059" i="7"/>
  <c r="R1059" i="7" s="1"/>
  <c r="O1059" i="7"/>
  <c r="P1059" i="7" s="1"/>
  <c r="M1059" i="7"/>
  <c r="N1059" i="7" s="1"/>
  <c r="L1059" i="7"/>
  <c r="K1059" i="7"/>
  <c r="Q1058" i="7"/>
  <c r="R1058" i="7" s="1"/>
  <c r="O1058" i="7"/>
  <c r="P1058" i="7" s="1"/>
  <c r="M1058" i="7"/>
  <c r="N1058" i="7" s="1"/>
  <c r="L1058" i="7"/>
  <c r="K1058" i="7"/>
  <c r="Q1057" i="7"/>
  <c r="R1057" i="7" s="1"/>
  <c r="O1057" i="7"/>
  <c r="P1057" i="7" s="1"/>
  <c r="M1057" i="7"/>
  <c r="N1057" i="7" s="1"/>
  <c r="L1057" i="7"/>
  <c r="K1057" i="7"/>
  <c r="Q1056" i="7"/>
  <c r="R1056" i="7" s="1"/>
  <c r="O1056" i="7"/>
  <c r="P1056" i="7" s="1"/>
  <c r="M1056" i="7"/>
  <c r="N1056" i="7" s="1"/>
  <c r="L1056" i="7"/>
  <c r="K1056" i="7"/>
  <c r="Q1055" i="7"/>
  <c r="R1055" i="7" s="1"/>
  <c r="O1055" i="7"/>
  <c r="P1055" i="7" s="1"/>
  <c r="M1055" i="7"/>
  <c r="N1055" i="7" s="1"/>
  <c r="L1055" i="7"/>
  <c r="K1055" i="7"/>
  <c r="Q1054" i="7"/>
  <c r="R1054" i="7" s="1"/>
  <c r="O1054" i="7"/>
  <c r="P1054" i="7" s="1"/>
  <c r="M1054" i="7"/>
  <c r="N1054" i="7" s="1"/>
  <c r="L1054" i="7"/>
  <c r="K1054" i="7"/>
  <c r="Q1053" i="7"/>
  <c r="R1053" i="7" s="1"/>
  <c r="O1053" i="7"/>
  <c r="P1053" i="7" s="1"/>
  <c r="M1053" i="7"/>
  <c r="N1053" i="7" s="1"/>
  <c r="L1053" i="7"/>
  <c r="K1053" i="7"/>
  <c r="Q1052" i="7"/>
  <c r="R1052" i="7" s="1"/>
  <c r="O1052" i="7"/>
  <c r="P1052" i="7" s="1"/>
  <c r="M1052" i="7"/>
  <c r="N1052" i="7" s="1"/>
  <c r="L1052" i="7"/>
  <c r="K1052" i="7"/>
  <c r="Q1051" i="7"/>
  <c r="R1051" i="7" s="1"/>
  <c r="O1051" i="7"/>
  <c r="P1051" i="7" s="1"/>
  <c r="M1051" i="7"/>
  <c r="N1051" i="7" s="1"/>
  <c r="L1051" i="7"/>
  <c r="K1051" i="7"/>
  <c r="Q1050" i="7"/>
  <c r="R1050" i="7" s="1"/>
  <c r="O1050" i="7"/>
  <c r="P1050" i="7" s="1"/>
  <c r="M1050" i="7"/>
  <c r="N1050" i="7" s="1"/>
  <c r="L1050" i="7"/>
  <c r="K1050" i="7"/>
  <c r="Q1049" i="7"/>
  <c r="R1049" i="7" s="1"/>
  <c r="O1049" i="7"/>
  <c r="P1049" i="7" s="1"/>
  <c r="M1049" i="7"/>
  <c r="N1049" i="7" s="1"/>
  <c r="L1049" i="7"/>
  <c r="K1049" i="7"/>
  <c r="Q1048" i="7"/>
  <c r="R1048" i="7" s="1"/>
  <c r="O1048" i="7"/>
  <c r="P1048" i="7" s="1"/>
  <c r="M1048" i="7"/>
  <c r="N1048" i="7" s="1"/>
  <c r="L1048" i="7"/>
  <c r="K1048" i="7"/>
  <c r="Q1047" i="7"/>
  <c r="R1047" i="7" s="1"/>
  <c r="O1047" i="7"/>
  <c r="P1047" i="7" s="1"/>
  <c r="M1047" i="7"/>
  <c r="N1047" i="7" s="1"/>
  <c r="L1047" i="7"/>
  <c r="K1047" i="7"/>
  <c r="Q1046" i="7"/>
  <c r="R1046" i="7" s="1"/>
  <c r="O1046" i="7"/>
  <c r="P1046" i="7" s="1"/>
  <c r="M1046" i="7"/>
  <c r="N1046" i="7" s="1"/>
  <c r="L1046" i="7"/>
  <c r="K1046" i="7"/>
  <c r="Q1045" i="7"/>
  <c r="R1045" i="7" s="1"/>
  <c r="O1045" i="7"/>
  <c r="P1045" i="7" s="1"/>
  <c r="M1045" i="7"/>
  <c r="N1045" i="7" s="1"/>
  <c r="L1045" i="7"/>
  <c r="K1045" i="7"/>
  <c r="Q1044" i="7"/>
  <c r="R1044" i="7" s="1"/>
  <c r="O1044" i="7"/>
  <c r="P1044" i="7" s="1"/>
  <c r="M1044" i="7"/>
  <c r="N1044" i="7" s="1"/>
  <c r="L1044" i="7"/>
  <c r="K1044" i="7"/>
  <c r="Q1043" i="7"/>
  <c r="R1043" i="7" s="1"/>
  <c r="O1043" i="7"/>
  <c r="P1043" i="7" s="1"/>
  <c r="M1043" i="7"/>
  <c r="N1043" i="7" s="1"/>
  <c r="L1043" i="7"/>
  <c r="K1043" i="7"/>
  <c r="Q1042" i="7"/>
  <c r="R1042" i="7" s="1"/>
  <c r="O1042" i="7"/>
  <c r="P1042" i="7" s="1"/>
  <c r="M1042" i="7"/>
  <c r="N1042" i="7" s="1"/>
  <c r="L1042" i="7"/>
  <c r="K1042" i="7"/>
  <c r="Q1041" i="7"/>
  <c r="R1041" i="7" s="1"/>
  <c r="O1041" i="7"/>
  <c r="P1041" i="7" s="1"/>
  <c r="M1041" i="7"/>
  <c r="N1041" i="7" s="1"/>
  <c r="L1041" i="7"/>
  <c r="K1041" i="7"/>
  <c r="Q1040" i="7"/>
  <c r="R1040" i="7" s="1"/>
  <c r="O1040" i="7"/>
  <c r="P1040" i="7" s="1"/>
  <c r="M1040" i="7"/>
  <c r="N1040" i="7" s="1"/>
  <c r="L1040" i="7"/>
  <c r="K1040" i="7"/>
  <c r="Q1039" i="7"/>
  <c r="R1039" i="7" s="1"/>
  <c r="O1039" i="7"/>
  <c r="P1039" i="7" s="1"/>
  <c r="M1039" i="7"/>
  <c r="N1039" i="7" s="1"/>
  <c r="L1039" i="7"/>
  <c r="K1039" i="7"/>
  <c r="Q1038" i="7"/>
  <c r="R1038" i="7" s="1"/>
  <c r="O1038" i="7"/>
  <c r="P1038" i="7" s="1"/>
  <c r="M1038" i="7"/>
  <c r="N1038" i="7" s="1"/>
  <c r="L1038" i="7"/>
  <c r="K1038" i="7"/>
  <c r="Q1037" i="7"/>
  <c r="R1037" i="7" s="1"/>
  <c r="O1037" i="7"/>
  <c r="P1037" i="7" s="1"/>
  <c r="M1037" i="7"/>
  <c r="N1037" i="7" s="1"/>
  <c r="L1037" i="7"/>
  <c r="K1037" i="7"/>
  <c r="Q1036" i="7"/>
  <c r="R1036" i="7" s="1"/>
  <c r="O1036" i="7"/>
  <c r="P1036" i="7" s="1"/>
  <c r="M1036" i="7"/>
  <c r="N1036" i="7" s="1"/>
  <c r="L1036" i="7"/>
  <c r="K1036" i="7"/>
  <c r="Q1035" i="7"/>
  <c r="R1035" i="7" s="1"/>
  <c r="O1035" i="7"/>
  <c r="P1035" i="7" s="1"/>
  <c r="M1035" i="7"/>
  <c r="N1035" i="7" s="1"/>
  <c r="L1035" i="7"/>
  <c r="K1035" i="7"/>
  <c r="Q1034" i="7"/>
  <c r="R1034" i="7" s="1"/>
  <c r="O1034" i="7"/>
  <c r="P1034" i="7" s="1"/>
  <c r="M1034" i="7"/>
  <c r="N1034" i="7" s="1"/>
  <c r="L1034" i="7"/>
  <c r="K1034" i="7"/>
  <c r="Q1033" i="7"/>
  <c r="R1033" i="7" s="1"/>
  <c r="O1033" i="7"/>
  <c r="P1033" i="7" s="1"/>
  <c r="M1033" i="7"/>
  <c r="N1033" i="7" s="1"/>
  <c r="L1033" i="7"/>
  <c r="K1033" i="7"/>
  <c r="Q1032" i="7"/>
  <c r="R1032" i="7" s="1"/>
  <c r="O1032" i="7"/>
  <c r="P1032" i="7" s="1"/>
  <c r="M1032" i="7"/>
  <c r="N1032" i="7" s="1"/>
  <c r="L1032" i="7"/>
  <c r="K1032" i="7"/>
  <c r="Q1031" i="7"/>
  <c r="R1031" i="7" s="1"/>
  <c r="O1031" i="7"/>
  <c r="P1031" i="7" s="1"/>
  <c r="M1031" i="7"/>
  <c r="N1031" i="7" s="1"/>
  <c r="L1031" i="7"/>
  <c r="K1031" i="7"/>
  <c r="Q1030" i="7"/>
  <c r="R1030" i="7" s="1"/>
  <c r="O1030" i="7"/>
  <c r="P1030" i="7" s="1"/>
  <c r="M1030" i="7"/>
  <c r="N1030" i="7" s="1"/>
  <c r="L1030" i="7"/>
  <c r="K1030" i="7"/>
  <c r="Q1029" i="7"/>
  <c r="R1029" i="7" s="1"/>
  <c r="O1029" i="7"/>
  <c r="P1029" i="7" s="1"/>
  <c r="M1029" i="7"/>
  <c r="N1029" i="7" s="1"/>
  <c r="L1029" i="7"/>
  <c r="K1029" i="7"/>
  <c r="Q1028" i="7"/>
  <c r="R1028" i="7" s="1"/>
  <c r="O1028" i="7"/>
  <c r="P1028" i="7" s="1"/>
  <c r="M1028" i="7"/>
  <c r="N1028" i="7" s="1"/>
  <c r="L1028" i="7"/>
  <c r="K1028" i="7"/>
  <c r="Q1027" i="7"/>
  <c r="R1027" i="7" s="1"/>
  <c r="O1027" i="7"/>
  <c r="P1027" i="7" s="1"/>
  <c r="M1027" i="7"/>
  <c r="N1027" i="7" s="1"/>
  <c r="L1027" i="7"/>
  <c r="K1027" i="7"/>
  <c r="Q1026" i="7"/>
  <c r="R1026" i="7" s="1"/>
  <c r="O1026" i="7"/>
  <c r="P1026" i="7" s="1"/>
  <c r="M1026" i="7"/>
  <c r="N1026" i="7" s="1"/>
  <c r="L1026" i="7"/>
  <c r="K1026" i="7"/>
  <c r="Q1025" i="7"/>
  <c r="R1025" i="7" s="1"/>
  <c r="O1025" i="7"/>
  <c r="P1025" i="7" s="1"/>
  <c r="M1025" i="7"/>
  <c r="N1025" i="7" s="1"/>
  <c r="L1025" i="7"/>
  <c r="K1025" i="7"/>
  <c r="Q1024" i="7"/>
  <c r="R1024" i="7" s="1"/>
  <c r="O1024" i="7"/>
  <c r="P1024" i="7" s="1"/>
  <c r="M1024" i="7"/>
  <c r="N1024" i="7" s="1"/>
  <c r="L1024" i="7"/>
  <c r="K1024" i="7"/>
  <c r="Q1023" i="7"/>
  <c r="R1023" i="7" s="1"/>
  <c r="O1023" i="7"/>
  <c r="P1023" i="7" s="1"/>
  <c r="M1023" i="7"/>
  <c r="N1023" i="7" s="1"/>
  <c r="L1023" i="7"/>
  <c r="K1023" i="7"/>
  <c r="Q1022" i="7"/>
  <c r="R1022" i="7" s="1"/>
  <c r="O1022" i="7"/>
  <c r="P1022" i="7" s="1"/>
  <c r="M1022" i="7"/>
  <c r="N1022" i="7" s="1"/>
  <c r="L1022" i="7"/>
  <c r="K1022" i="7"/>
  <c r="Q1021" i="7"/>
  <c r="R1021" i="7" s="1"/>
  <c r="O1021" i="7"/>
  <c r="P1021" i="7" s="1"/>
  <c r="M1021" i="7"/>
  <c r="N1021" i="7" s="1"/>
  <c r="L1021" i="7"/>
  <c r="K1021" i="7"/>
  <c r="Q1020" i="7"/>
  <c r="R1020" i="7" s="1"/>
  <c r="O1020" i="7"/>
  <c r="P1020" i="7" s="1"/>
  <c r="M1020" i="7"/>
  <c r="N1020" i="7" s="1"/>
  <c r="L1020" i="7"/>
  <c r="K1020" i="7"/>
  <c r="Q1019" i="7"/>
  <c r="R1019" i="7" s="1"/>
  <c r="O1019" i="7"/>
  <c r="P1019" i="7" s="1"/>
  <c r="M1019" i="7"/>
  <c r="N1019" i="7" s="1"/>
  <c r="L1019" i="7"/>
  <c r="K1019" i="7"/>
  <c r="Q1018" i="7"/>
  <c r="R1018" i="7" s="1"/>
  <c r="O1018" i="7"/>
  <c r="P1018" i="7" s="1"/>
  <c r="M1018" i="7"/>
  <c r="N1018" i="7" s="1"/>
  <c r="L1018" i="7"/>
  <c r="K1018" i="7"/>
  <c r="Q1017" i="7"/>
  <c r="R1017" i="7" s="1"/>
  <c r="O1017" i="7"/>
  <c r="P1017" i="7" s="1"/>
  <c r="M1017" i="7"/>
  <c r="N1017" i="7" s="1"/>
  <c r="L1017" i="7"/>
  <c r="K1017" i="7"/>
  <c r="Q1016" i="7"/>
  <c r="R1016" i="7" s="1"/>
  <c r="O1016" i="7"/>
  <c r="P1016" i="7" s="1"/>
  <c r="M1016" i="7"/>
  <c r="N1016" i="7" s="1"/>
  <c r="L1016" i="7"/>
  <c r="K1016" i="7"/>
  <c r="Q1015" i="7"/>
  <c r="R1015" i="7" s="1"/>
  <c r="O1015" i="7"/>
  <c r="P1015" i="7" s="1"/>
  <c r="M1015" i="7"/>
  <c r="N1015" i="7" s="1"/>
  <c r="L1015" i="7"/>
  <c r="K1015" i="7"/>
  <c r="Q1014" i="7"/>
  <c r="R1014" i="7" s="1"/>
  <c r="O1014" i="7"/>
  <c r="P1014" i="7" s="1"/>
  <c r="M1014" i="7"/>
  <c r="N1014" i="7" s="1"/>
  <c r="L1014" i="7"/>
  <c r="K1014" i="7"/>
  <c r="Q1013" i="7"/>
  <c r="R1013" i="7" s="1"/>
  <c r="O1013" i="7"/>
  <c r="P1013" i="7" s="1"/>
  <c r="M1013" i="7"/>
  <c r="N1013" i="7" s="1"/>
  <c r="L1013" i="7"/>
  <c r="K1013" i="7"/>
  <c r="Q1012" i="7"/>
  <c r="R1012" i="7" s="1"/>
  <c r="O1012" i="7"/>
  <c r="P1012" i="7" s="1"/>
  <c r="M1012" i="7"/>
  <c r="N1012" i="7" s="1"/>
  <c r="L1012" i="7"/>
  <c r="K1012" i="7"/>
  <c r="Q1011" i="7"/>
  <c r="R1011" i="7" s="1"/>
  <c r="O1011" i="7"/>
  <c r="P1011" i="7" s="1"/>
  <c r="M1011" i="7"/>
  <c r="N1011" i="7" s="1"/>
  <c r="L1011" i="7"/>
  <c r="K1011" i="7"/>
  <c r="Q1010" i="7"/>
  <c r="R1010" i="7" s="1"/>
  <c r="O1010" i="7"/>
  <c r="P1010" i="7" s="1"/>
  <c r="M1010" i="7"/>
  <c r="N1010" i="7" s="1"/>
  <c r="L1010" i="7"/>
  <c r="K1010" i="7"/>
  <c r="Q1009" i="7"/>
  <c r="R1009" i="7" s="1"/>
  <c r="O1009" i="7"/>
  <c r="P1009" i="7" s="1"/>
  <c r="M1009" i="7"/>
  <c r="N1009" i="7" s="1"/>
  <c r="L1009" i="7"/>
  <c r="K1009" i="7"/>
  <c r="Q1008" i="7"/>
  <c r="R1008" i="7" s="1"/>
  <c r="O1008" i="7"/>
  <c r="P1008" i="7" s="1"/>
  <c r="M1008" i="7"/>
  <c r="N1008" i="7" s="1"/>
  <c r="L1008" i="7"/>
  <c r="K1008" i="7"/>
  <c r="Q1007" i="7"/>
  <c r="R1007" i="7" s="1"/>
  <c r="O1007" i="7"/>
  <c r="P1007" i="7" s="1"/>
  <c r="M1007" i="7"/>
  <c r="N1007" i="7" s="1"/>
  <c r="L1007" i="7"/>
  <c r="K1007" i="7"/>
  <c r="Q1006" i="7"/>
  <c r="R1006" i="7" s="1"/>
  <c r="O1006" i="7"/>
  <c r="P1006" i="7" s="1"/>
  <c r="M1006" i="7"/>
  <c r="N1006" i="7" s="1"/>
  <c r="L1006" i="7"/>
  <c r="K1006" i="7"/>
  <c r="Q1005" i="7"/>
  <c r="R1005" i="7" s="1"/>
  <c r="O1005" i="7"/>
  <c r="P1005" i="7" s="1"/>
  <c r="M1005" i="7"/>
  <c r="N1005" i="7" s="1"/>
  <c r="L1005" i="7"/>
  <c r="K1005" i="7"/>
  <c r="Q1004" i="7"/>
  <c r="R1004" i="7" s="1"/>
  <c r="O1004" i="7"/>
  <c r="P1004" i="7" s="1"/>
  <c r="M1004" i="7"/>
  <c r="N1004" i="7" s="1"/>
  <c r="L1004" i="7"/>
  <c r="K1004" i="7"/>
  <c r="Q1003" i="7"/>
  <c r="R1003" i="7" s="1"/>
  <c r="O1003" i="7"/>
  <c r="P1003" i="7" s="1"/>
  <c r="M1003" i="7"/>
  <c r="N1003" i="7" s="1"/>
  <c r="L1003" i="7"/>
  <c r="K1003" i="7"/>
  <c r="Q1002" i="7"/>
  <c r="R1002" i="7" s="1"/>
  <c r="O1002" i="7"/>
  <c r="P1002" i="7" s="1"/>
  <c r="M1002" i="7"/>
  <c r="N1002" i="7" s="1"/>
  <c r="L1002" i="7"/>
  <c r="K1002" i="7"/>
  <c r="Q1001" i="7"/>
  <c r="R1001" i="7" s="1"/>
  <c r="O1001" i="7"/>
  <c r="P1001" i="7" s="1"/>
  <c r="M1001" i="7"/>
  <c r="N1001" i="7" s="1"/>
  <c r="L1001" i="7"/>
  <c r="K1001" i="7"/>
  <c r="Q1000" i="7"/>
  <c r="R1000" i="7" s="1"/>
  <c r="O1000" i="7"/>
  <c r="P1000" i="7" s="1"/>
  <c r="M1000" i="7"/>
  <c r="N1000" i="7" s="1"/>
  <c r="L1000" i="7"/>
  <c r="K1000" i="7"/>
  <c r="Q999" i="7"/>
  <c r="R999" i="7" s="1"/>
  <c r="O999" i="7"/>
  <c r="P999" i="7" s="1"/>
  <c r="M999" i="7"/>
  <c r="N999" i="7" s="1"/>
  <c r="L999" i="7"/>
  <c r="K999" i="7"/>
  <c r="Q998" i="7"/>
  <c r="R998" i="7" s="1"/>
  <c r="O998" i="7"/>
  <c r="P998" i="7" s="1"/>
  <c r="M998" i="7"/>
  <c r="N998" i="7" s="1"/>
  <c r="L998" i="7"/>
  <c r="K998" i="7"/>
  <c r="Q997" i="7"/>
  <c r="R997" i="7" s="1"/>
  <c r="O997" i="7"/>
  <c r="P997" i="7" s="1"/>
  <c r="M997" i="7"/>
  <c r="N997" i="7" s="1"/>
  <c r="L997" i="7"/>
  <c r="K997" i="7"/>
  <c r="Q996" i="7"/>
  <c r="R996" i="7" s="1"/>
  <c r="O996" i="7"/>
  <c r="P996" i="7" s="1"/>
  <c r="M996" i="7"/>
  <c r="N996" i="7" s="1"/>
  <c r="L996" i="7"/>
  <c r="K996" i="7"/>
  <c r="Q995" i="7"/>
  <c r="R995" i="7" s="1"/>
  <c r="O995" i="7"/>
  <c r="P995" i="7" s="1"/>
  <c r="M995" i="7"/>
  <c r="N995" i="7" s="1"/>
  <c r="L995" i="7"/>
  <c r="K995" i="7"/>
  <c r="Q994" i="7"/>
  <c r="R994" i="7" s="1"/>
  <c r="O994" i="7"/>
  <c r="P994" i="7" s="1"/>
  <c r="M994" i="7"/>
  <c r="N994" i="7" s="1"/>
  <c r="L994" i="7"/>
  <c r="K994" i="7"/>
  <c r="Q993" i="7"/>
  <c r="R993" i="7" s="1"/>
  <c r="O993" i="7"/>
  <c r="P993" i="7" s="1"/>
  <c r="M993" i="7"/>
  <c r="N993" i="7" s="1"/>
  <c r="L993" i="7"/>
  <c r="K993" i="7"/>
  <c r="Q992" i="7"/>
  <c r="R992" i="7" s="1"/>
  <c r="O992" i="7"/>
  <c r="P992" i="7" s="1"/>
  <c r="M992" i="7"/>
  <c r="N992" i="7" s="1"/>
  <c r="L992" i="7"/>
  <c r="K992" i="7"/>
  <c r="Q991" i="7"/>
  <c r="R991" i="7" s="1"/>
  <c r="O991" i="7"/>
  <c r="P991" i="7" s="1"/>
  <c r="M991" i="7"/>
  <c r="N991" i="7" s="1"/>
  <c r="L991" i="7"/>
  <c r="K991" i="7"/>
  <c r="Q990" i="7"/>
  <c r="R990" i="7" s="1"/>
  <c r="O990" i="7"/>
  <c r="P990" i="7" s="1"/>
  <c r="M990" i="7"/>
  <c r="N990" i="7" s="1"/>
  <c r="L990" i="7"/>
  <c r="K990" i="7"/>
  <c r="Q989" i="7"/>
  <c r="R989" i="7" s="1"/>
  <c r="O989" i="7"/>
  <c r="P989" i="7" s="1"/>
  <c r="M989" i="7"/>
  <c r="N989" i="7" s="1"/>
  <c r="L989" i="7"/>
  <c r="K989" i="7"/>
  <c r="Q988" i="7"/>
  <c r="R988" i="7" s="1"/>
  <c r="O988" i="7"/>
  <c r="P988" i="7" s="1"/>
  <c r="M988" i="7"/>
  <c r="N988" i="7" s="1"/>
  <c r="L988" i="7"/>
  <c r="K988" i="7"/>
  <c r="Q987" i="7"/>
  <c r="R987" i="7" s="1"/>
  <c r="O987" i="7"/>
  <c r="P987" i="7" s="1"/>
  <c r="M987" i="7"/>
  <c r="N987" i="7" s="1"/>
  <c r="L987" i="7"/>
  <c r="K987" i="7"/>
  <c r="Q986" i="7"/>
  <c r="R986" i="7" s="1"/>
  <c r="O986" i="7"/>
  <c r="P986" i="7" s="1"/>
  <c r="M986" i="7"/>
  <c r="N986" i="7" s="1"/>
  <c r="L986" i="7"/>
  <c r="K986" i="7"/>
  <c r="Q985" i="7"/>
  <c r="R985" i="7" s="1"/>
  <c r="O985" i="7"/>
  <c r="P985" i="7" s="1"/>
  <c r="M985" i="7"/>
  <c r="N985" i="7" s="1"/>
  <c r="L985" i="7"/>
  <c r="K985" i="7"/>
  <c r="Q984" i="7"/>
  <c r="R984" i="7" s="1"/>
  <c r="O984" i="7"/>
  <c r="P984" i="7" s="1"/>
  <c r="M984" i="7"/>
  <c r="N984" i="7" s="1"/>
  <c r="L984" i="7"/>
  <c r="K984" i="7"/>
  <c r="Q983" i="7"/>
  <c r="R983" i="7" s="1"/>
  <c r="O983" i="7"/>
  <c r="P983" i="7" s="1"/>
  <c r="M983" i="7"/>
  <c r="N983" i="7" s="1"/>
  <c r="L983" i="7"/>
  <c r="K983" i="7"/>
  <c r="Q982" i="7"/>
  <c r="R982" i="7" s="1"/>
  <c r="O982" i="7"/>
  <c r="P982" i="7" s="1"/>
  <c r="M982" i="7"/>
  <c r="N982" i="7" s="1"/>
  <c r="L982" i="7"/>
  <c r="K982" i="7"/>
  <c r="Q981" i="7"/>
  <c r="R981" i="7" s="1"/>
  <c r="O981" i="7"/>
  <c r="P981" i="7" s="1"/>
  <c r="M981" i="7"/>
  <c r="N981" i="7" s="1"/>
  <c r="L981" i="7"/>
  <c r="K981" i="7"/>
  <c r="Q980" i="7"/>
  <c r="R980" i="7" s="1"/>
  <c r="O980" i="7"/>
  <c r="P980" i="7" s="1"/>
  <c r="M980" i="7"/>
  <c r="N980" i="7" s="1"/>
  <c r="L980" i="7"/>
  <c r="K980" i="7"/>
  <c r="Q979" i="7"/>
  <c r="R979" i="7" s="1"/>
  <c r="O979" i="7"/>
  <c r="P979" i="7" s="1"/>
  <c r="M979" i="7"/>
  <c r="N979" i="7" s="1"/>
  <c r="L979" i="7"/>
  <c r="K979" i="7"/>
  <c r="Q978" i="7"/>
  <c r="R978" i="7" s="1"/>
  <c r="O978" i="7"/>
  <c r="P978" i="7" s="1"/>
  <c r="M978" i="7"/>
  <c r="N978" i="7" s="1"/>
  <c r="L978" i="7"/>
  <c r="K978" i="7"/>
  <c r="Q977" i="7"/>
  <c r="R977" i="7" s="1"/>
  <c r="O977" i="7"/>
  <c r="P977" i="7" s="1"/>
  <c r="M977" i="7"/>
  <c r="N977" i="7" s="1"/>
  <c r="L977" i="7"/>
  <c r="K977" i="7"/>
  <c r="Q976" i="7"/>
  <c r="R976" i="7" s="1"/>
  <c r="O976" i="7"/>
  <c r="P976" i="7" s="1"/>
  <c r="M976" i="7"/>
  <c r="N976" i="7" s="1"/>
  <c r="L976" i="7"/>
  <c r="K976" i="7"/>
  <c r="Q975" i="7"/>
  <c r="R975" i="7" s="1"/>
  <c r="O975" i="7"/>
  <c r="P975" i="7" s="1"/>
  <c r="M975" i="7"/>
  <c r="N975" i="7" s="1"/>
  <c r="L975" i="7"/>
  <c r="K975" i="7"/>
  <c r="Q974" i="7"/>
  <c r="R974" i="7" s="1"/>
  <c r="O974" i="7"/>
  <c r="P974" i="7" s="1"/>
  <c r="M974" i="7"/>
  <c r="N974" i="7" s="1"/>
  <c r="L974" i="7"/>
  <c r="K974" i="7"/>
  <c r="Q973" i="7"/>
  <c r="R973" i="7" s="1"/>
  <c r="O973" i="7"/>
  <c r="P973" i="7" s="1"/>
  <c r="M973" i="7"/>
  <c r="N973" i="7" s="1"/>
  <c r="L973" i="7"/>
  <c r="K973" i="7"/>
  <c r="Q972" i="7"/>
  <c r="R972" i="7" s="1"/>
  <c r="O972" i="7"/>
  <c r="P972" i="7" s="1"/>
  <c r="M972" i="7"/>
  <c r="N972" i="7" s="1"/>
  <c r="L972" i="7"/>
  <c r="K972" i="7"/>
  <c r="Q971" i="7"/>
  <c r="R971" i="7" s="1"/>
  <c r="O971" i="7"/>
  <c r="P971" i="7" s="1"/>
  <c r="M971" i="7"/>
  <c r="N971" i="7" s="1"/>
  <c r="L971" i="7"/>
  <c r="K971" i="7"/>
  <c r="Q970" i="7"/>
  <c r="R970" i="7" s="1"/>
  <c r="O970" i="7"/>
  <c r="P970" i="7" s="1"/>
  <c r="M970" i="7"/>
  <c r="N970" i="7" s="1"/>
  <c r="L970" i="7"/>
  <c r="K970" i="7"/>
  <c r="Q969" i="7"/>
  <c r="R969" i="7" s="1"/>
  <c r="O969" i="7"/>
  <c r="P969" i="7" s="1"/>
  <c r="M969" i="7"/>
  <c r="N969" i="7" s="1"/>
  <c r="L969" i="7"/>
  <c r="K969" i="7"/>
  <c r="Q968" i="7"/>
  <c r="R968" i="7" s="1"/>
  <c r="O968" i="7"/>
  <c r="P968" i="7" s="1"/>
  <c r="M968" i="7"/>
  <c r="N968" i="7" s="1"/>
  <c r="L968" i="7"/>
  <c r="K968" i="7"/>
  <c r="Q967" i="7"/>
  <c r="R967" i="7" s="1"/>
  <c r="O967" i="7"/>
  <c r="P967" i="7" s="1"/>
  <c r="M967" i="7"/>
  <c r="N967" i="7" s="1"/>
  <c r="L967" i="7"/>
  <c r="K967" i="7"/>
  <c r="Q966" i="7"/>
  <c r="R966" i="7" s="1"/>
  <c r="O966" i="7"/>
  <c r="P966" i="7" s="1"/>
  <c r="M966" i="7"/>
  <c r="N966" i="7" s="1"/>
  <c r="L966" i="7"/>
  <c r="K966" i="7"/>
  <c r="Q965" i="7"/>
  <c r="R965" i="7" s="1"/>
  <c r="O965" i="7"/>
  <c r="P965" i="7" s="1"/>
  <c r="M965" i="7"/>
  <c r="N965" i="7" s="1"/>
  <c r="L965" i="7"/>
  <c r="K965" i="7"/>
  <c r="Q964" i="7"/>
  <c r="R964" i="7" s="1"/>
  <c r="O964" i="7"/>
  <c r="P964" i="7" s="1"/>
  <c r="M964" i="7"/>
  <c r="N964" i="7" s="1"/>
  <c r="L964" i="7"/>
  <c r="K964" i="7"/>
  <c r="Q963" i="7"/>
  <c r="R963" i="7" s="1"/>
  <c r="O963" i="7"/>
  <c r="P963" i="7" s="1"/>
  <c r="M963" i="7"/>
  <c r="N963" i="7" s="1"/>
  <c r="L963" i="7"/>
  <c r="K963" i="7"/>
  <c r="Q962" i="7"/>
  <c r="R962" i="7" s="1"/>
  <c r="O962" i="7"/>
  <c r="P962" i="7" s="1"/>
  <c r="M962" i="7"/>
  <c r="N962" i="7" s="1"/>
  <c r="L962" i="7"/>
  <c r="K962" i="7"/>
  <c r="Q961" i="7"/>
  <c r="R961" i="7" s="1"/>
  <c r="O961" i="7"/>
  <c r="P961" i="7" s="1"/>
  <c r="M961" i="7"/>
  <c r="N961" i="7" s="1"/>
  <c r="L961" i="7"/>
  <c r="K961" i="7"/>
  <c r="Q960" i="7"/>
  <c r="R960" i="7" s="1"/>
  <c r="O960" i="7"/>
  <c r="P960" i="7" s="1"/>
  <c r="M960" i="7"/>
  <c r="N960" i="7" s="1"/>
  <c r="L960" i="7"/>
  <c r="K960" i="7"/>
  <c r="Q959" i="7"/>
  <c r="R959" i="7" s="1"/>
  <c r="O959" i="7"/>
  <c r="P959" i="7" s="1"/>
  <c r="M959" i="7"/>
  <c r="N959" i="7" s="1"/>
  <c r="L959" i="7"/>
  <c r="K959" i="7"/>
  <c r="Q958" i="7"/>
  <c r="R958" i="7" s="1"/>
  <c r="O958" i="7"/>
  <c r="P958" i="7" s="1"/>
  <c r="M958" i="7"/>
  <c r="N958" i="7" s="1"/>
  <c r="L958" i="7"/>
  <c r="K958" i="7"/>
  <c r="Q957" i="7"/>
  <c r="R957" i="7" s="1"/>
  <c r="O957" i="7"/>
  <c r="P957" i="7" s="1"/>
  <c r="M957" i="7"/>
  <c r="N957" i="7" s="1"/>
  <c r="L957" i="7"/>
  <c r="K957" i="7"/>
  <c r="Q956" i="7"/>
  <c r="R956" i="7" s="1"/>
  <c r="O956" i="7"/>
  <c r="P956" i="7" s="1"/>
  <c r="M956" i="7"/>
  <c r="N956" i="7" s="1"/>
  <c r="L956" i="7"/>
  <c r="K956" i="7"/>
  <c r="K955" i="7"/>
  <c r="L955" i="7" s="1"/>
  <c r="S954" i="7"/>
  <c r="T954" i="7" s="1"/>
  <c r="R954" i="7"/>
  <c r="P954" i="7"/>
  <c r="O954" i="7"/>
  <c r="M954" i="7"/>
  <c r="N954" i="7" s="1"/>
  <c r="L954" i="7"/>
  <c r="K954" i="7"/>
  <c r="S953" i="7"/>
  <c r="T953" i="7" s="1"/>
  <c r="R953" i="7"/>
  <c r="P953" i="7"/>
  <c r="O953" i="7"/>
  <c r="M953" i="7"/>
  <c r="N953" i="7" s="1"/>
  <c r="K953" i="7"/>
  <c r="L953" i="7" s="1"/>
  <c r="S952" i="7"/>
  <c r="T952" i="7" s="1"/>
  <c r="R952" i="7"/>
  <c r="O952" i="7"/>
  <c r="P952" i="7" s="1"/>
  <c r="N952" i="7"/>
  <c r="M952" i="7"/>
  <c r="L952" i="7"/>
  <c r="K952" i="7"/>
  <c r="S951" i="7"/>
  <c r="T951" i="7" s="1"/>
  <c r="R951" i="7"/>
  <c r="O951" i="7"/>
  <c r="P951" i="7" s="1"/>
  <c r="M951" i="7"/>
  <c r="N951" i="7" s="1"/>
  <c r="K951" i="7"/>
  <c r="L951" i="7" s="1"/>
  <c r="T950" i="7"/>
  <c r="S950" i="7"/>
  <c r="R950" i="7"/>
  <c r="P950" i="7"/>
  <c r="O950" i="7"/>
  <c r="N950" i="7"/>
  <c r="M950" i="7"/>
  <c r="L950" i="7"/>
  <c r="K950" i="7"/>
  <c r="S949" i="7"/>
  <c r="T949" i="7" s="1"/>
  <c r="R949" i="7"/>
  <c r="O949" i="7"/>
  <c r="P949" i="7" s="1"/>
  <c r="M949" i="7"/>
  <c r="N949" i="7" s="1"/>
  <c r="L949" i="7"/>
  <c r="K949" i="7"/>
  <c r="S948" i="7"/>
  <c r="T948" i="7" s="1"/>
  <c r="R948" i="7"/>
  <c r="P948" i="7"/>
  <c r="O948" i="7"/>
  <c r="N948" i="7"/>
  <c r="M948" i="7"/>
  <c r="K948" i="7"/>
  <c r="L948" i="7" s="1"/>
  <c r="S947" i="7"/>
  <c r="T947" i="7" s="1"/>
  <c r="R947" i="7"/>
  <c r="O947" i="7"/>
  <c r="P947" i="7" s="1"/>
  <c r="N947" i="7"/>
  <c r="M947" i="7"/>
  <c r="K947" i="7"/>
  <c r="L947" i="7" s="1"/>
  <c r="S946" i="7"/>
  <c r="T946" i="7" s="1"/>
  <c r="R946" i="7"/>
  <c r="P946" i="7"/>
  <c r="O946" i="7"/>
  <c r="M946" i="7"/>
  <c r="N946" i="7" s="1"/>
  <c r="L946" i="7"/>
  <c r="K946" i="7"/>
  <c r="S945" i="7"/>
  <c r="T945" i="7" s="1"/>
  <c r="R945" i="7"/>
  <c r="P945" i="7"/>
  <c r="O945" i="7"/>
  <c r="M945" i="7"/>
  <c r="N945" i="7" s="1"/>
  <c r="K945" i="7"/>
  <c r="L945" i="7" s="1"/>
  <c r="S944" i="7"/>
  <c r="T944" i="7" s="1"/>
  <c r="R944" i="7"/>
  <c r="O944" i="7"/>
  <c r="P944" i="7" s="1"/>
  <c r="N944" i="7"/>
  <c r="M944" i="7"/>
  <c r="L944" i="7"/>
  <c r="K944" i="7"/>
  <c r="S943" i="7"/>
  <c r="T943" i="7" s="1"/>
  <c r="R943" i="7"/>
  <c r="O943" i="7"/>
  <c r="P943" i="7" s="1"/>
  <c r="M943" i="7"/>
  <c r="N943" i="7" s="1"/>
  <c r="K943" i="7"/>
  <c r="L943" i="7" s="1"/>
  <c r="T942" i="7"/>
  <c r="S942" i="7"/>
  <c r="R942" i="7"/>
  <c r="P942" i="7"/>
  <c r="O942" i="7"/>
  <c r="N942" i="7"/>
  <c r="M942" i="7"/>
  <c r="L942" i="7"/>
  <c r="K942" i="7"/>
  <c r="S941" i="7"/>
  <c r="T941" i="7" s="1"/>
  <c r="R941" i="7"/>
  <c r="O941" i="7"/>
  <c r="P941" i="7" s="1"/>
  <c r="M941" i="7"/>
  <c r="N941" i="7" s="1"/>
  <c r="L941" i="7"/>
  <c r="K941" i="7"/>
  <c r="S940" i="7"/>
  <c r="T940" i="7" s="1"/>
  <c r="R940" i="7"/>
  <c r="P940" i="7"/>
  <c r="O940" i="7"/>
  <c r="N940" i="7"/>
  <c r="M940" i="7"/>
  <c r="K940" i="7"/>
  <c r="L940" i="7" s="1"/>
  <c r="S939" i="7"/>
  <c r="T939" i="7" s="1"/>
  <c r="R939" i="7"/>
  <c r="O939" i="7"/>
  <c r="P939" i="7" s="1"/>
  <c r="N939" i="7"/>
  <c r="M939" i="7"/>
  <c r="K939" i="7"/>
  <c r="L939" i="7" s="1"/>
  <c r="S938" i="7"/>
  <c r="T938" i="7" s="1"/>
  <c r="R938" i="7"/>
  <c r="P938" i="7"/>
  <c r="O938" i="7"/>
  <c r="M938" i="7"/>
  <c r="N938" i="7" s="1"/>
  <c r="L938" i="7"/>
  <c r="K938" i="7"/>
  <c r="T937" i="7"/>
  <c r="S937" i="7"/>
  <c r="R937" i="7"/>
  <c r="P937" i="7"/>
  <c r="O937" i="7"/>
  <c r="M937" i="7"/>
  <c r="N937" i="7" s="1"/>
  <c r="K937" i="7"/>
  <c r="L937" i="7" s="1"/>
  <c r="S936" i="7"/>
  <c r="T936" i="7" s="1"/>
  <c r="R936" i="7"/>
  <c r="O936" i="7"/>
  <c r="P936" i="7" s="1"/>
  <c r="N936" i="7"/>
  <c r="M936" i="7"/>
  <c r="L936" i="7"/>
  <c r="K936" i="7"/>
  <c r="S935" i="7"/>
  <c r="T935" i="7" s="1"/>
  <c r="R935" i="7"/>
  <c r="O935" i="7"/>
  <c r="P935" i="7" s="1"/>
  <c r="M935" i="7"/>
  <c r="N935" i="7" s="1"/>
  <c r="K935" i="7"/>
  <c r="L935" i="7" s="1"/>
  <c r="T934" i="7"/>
  <c r="S934" i="7"/>
  <c r="R934" i="7"/>
  <c r="P934" i="7"/>
  <c r="O934" i="7"/>
  <c r="N934" i="7"/>
  <c r="M934" i="7"/>
  <c r="L934" i="7"/>
  <c r="K934" i="7"/>
  <c r="S933" i="7"/>
  <c r="T933" i="7" s="1"/>
  <c r="R933" i="7"/>
  <c r="O933" i="7"/>
  <c r="P933" i="7" s="1"/>
  <c r="M933" i="7"/>
  <c r="N933" i="7" s="1"/>
  <c r="L933" i="7"/>
  <c r="K933" i="7"/>
  <c r="S932" i="7"/>
  <c r="T932" i="7" s="1"/>
  <c r="R932" i="7"/>
  <c r="P932" i="7"/>
  <c r="O932" i="7"/>
  <c r="N932" i="7"/>
  <c r="M932" i="7"/>
  <c r="K932" i="7"/>
  <c r="L932" i="7" s="1"/>
  <c r="S931" i="7"/>
  <c r="T931" i="7" s="1"/>
  <c r="R931" i="7"/>
  <c r="O931" i="7"/>
  <c r="P931" i="7" s="1"/>
  <c r="N931" i="7"/>
  <c r="M931" i="7"/>
  <c r="K931" i="7"/>
  <c r="L931" i="7" s="1"/>
  <c r="S930" i="7"/>
  <c r="T930" i="7" s="1"/>
  <c r="R930" i="7"/>
  <c r="P930" i="7"/>
  <c r="O930" i="7"/>
  <c r="M930" i="7"/>
  <c r="N930" i="7" s="1"/>
  <c r="L930" i="7"/>
  <c r="K930" i="7"/>
  <c r="Q929" i="7"/>
  <c r="R929" i="7" s="1"/>
  <c r="O929" i="7"/>
  <c r="P929" i="7" s="1"/>
  <c r="M929" i="7"/>
  <c r="N929" i="7" s="1"/>
  <c r="L929" i="7"/>
  <c r="K929" i="7"/>
  <c r="R928" i="7"/>
  <c r="Q928" i="7"/>
  <c r="P928" i="7"/>
  <c r="O928" i="7"/>
  <c r="M928" i="7"/>
  <c r="N928" i="7" s="1"/>
  <c r="L928" i="7"/>
  <c r="K928" i="7"/>
  <c r="R927" i="7"/>
  <c r="Q927" i="7"/>
  <c r="O927" i="7"/>
  <c r="P927" i="7" s="1"/>
  <c r="M927" i="7"/>
  <c r="N927" i="7" s="1"/>
  <c r="L927" i="7"/>
  <c r="K927" i="7"/>
  <c r="Q926" i="7"/>
  <c r="R926" i="7" s="1"/>
  <c r="P926" i="7"/>
  <c r="O926" i="7"/>
  <c r="M926" i="7"/>
  <c r="N926" i="7" s="1"/>
  <c r="L926" i="7"/>
  <c r="K926" i="7"/>
  <c r="Q925" i="7"/>
  <c r="R925" i="7" s="1"/>
  <c r="O925" i="7"/>
  <c r="P925" i="7" s="1"/>
  <c r="M925" i="7"/>
  <c r="N925" i="7" s="1"/>
  <c r="L925" i="7"/>
  <c r="K925" i="7"/>
  <c r="Q924" i="7"/>
  <c r="R924" i="7" s="1"/>
  <c r="P924" i="7"/>
  <c r="O924" i="7"/>
  <c r="M924" i="7"/>
  <c r="N924" i="7" s="1"/>
  <c r="L924" i="7"/>
  <c r="K924" i="7"/>
  <c r="R923" i="7"/>
  <c r="Q923" i="7"/>
  <c r="O923" i="7"/>
  <c r="P923" i="7" s="1"/>
  <c r="M923" i="7"/>
  <c r="N923" i="7" s="1"/>
  <c r="L923" i="7"/>
  <c r="K923" i="7"/>
  <c r="R922" i="7"/>
  <c r="Q922" i="7"/>
  <c r="P922" i="7"/>
  <c r="O922" i="7"/>
  <c r="M922" i="7"/>
  <c r="N922" i="7" s="1"/>
  <c r="L922" i="7"/>
  <c r="K922" i="7"/>
  <c r="R921" i="7"/>
  <c r="Q921" i="7"/>
  <c r="O921" i="7"/>
  <c r="P921" i="7" s="1"/>
  <c r="M921" i="7"/>
  <c r="N921" i="7" s="1"/>
  <c r="L921" i="7"/>
  <c r="K921" i="7"/>
  <c r="Q920" i="7"/>
  <c r="R920" i="7" s="1"/>
  <c r="P920" i="7"/>
  <c r="O920" i="7"/>
  <c r="M920" i="7"/>
  <c r="N920" i="7" s="1"/>
  <c r="L920" i="7"/>
  <c r="K920" i="7"/>
  <c r="R919" i="7"/>
  <c r="Q919" i="7"/>
  <c r="O919" i="7"/>
  <c r="P919" i="7" s="1"/>
  <c r="M919" i="7"/>
  <c r="N919" i="7" s="1"/>
  <c r="L919" i="7"/>
  <c r="K919" i="7"/>
  <c r="R918" i="7"/>
  <c r="Q918" i="7"/>
  <c r="P918" i="7"/>
  <c r="O918" i="7"/>
  <c r="M918" i="7"/>
  <c r="N918" i="7" s="1"/>
  <c r="L918" i="7"/>
  <c r="K918" i="7"/>
  <c r="R917" i="7"/>
  <c r="Q917" i="7"/>
  <c r="O917" i="7"/>
  <c r="P917" i="7" s="1"/>
  <c r="M917" i="7"/>
  <c r="N917" i="7" s="1"/>
  <c r="L917" i="7"/>
  <c r="K917" i="7"/>
  <c r="Q916" i="7"/>
  <c r="R916" i="7" s="1"/>
  <c r="P916" i="7"/>
  <c r="O916" i="7"/>
  <c r="M916" i="7"/>
  <c r="N916" i="7" s="1"/>
  <c r="L916" i="7"/>
  <c r="K916" i="7"/>
  <c r="Q915" i="7"/>
  <c r="R915" i="7" s="1"/>
  <c r="O915" i="7"/>
  <c r="P915" i="7" s="1"/>
  <c r="M915" i="7"/>
  <c r="N915" i="7" s="1"/>
  <c r="L915" i="7"/>
  <c r="K915" i="7"/>
  <c r="R914" i="7"/>
  <c r="Q914" i="7"/>
  <c r="P914" i="7"/>
  <c r="O914" i="7"/>
  <c r="M914" i="7"/>
  <c r="N914" i="7" s="1"/>
  <c r="L914" i="7"/>
  <c r="K914" i="7"/>
  <c r="Q913" i="7"/>
  <c r="R913" i="7" s="1"/>
  <c r="O913" i="7"/>
  <c r="P913" i="7" s="1"/>
  <c r="M913" i="7"/>
  <c r="N913" i="7" s="1"/>
  <c r="L913" i="7"/>
  <c r="K913" i="7"/>
  <c r="R912" i="7"/>
  <c r="Q912" i="7"/>
  <c r="P912" i="7"/>
  <c r="O912" i="7"/>
  <c r="M912" i="7"/>
  <c r="N912" i="7" s="1"/>
  <c r="L912" i="7"/>
  <c r="K912" i="7"/>
  <c r="R911" i="7"/>
  <c r="Q911" i="7"/>
  <c r="O911" i="7"/>
  <c r="P911" i="7" s="1"/>
  <c r="M911" i="7"/>
  <c r="N911" i="7" s="1"/>
  <c r="L911" i="7"/>
  <c r="K911" i="7"/>
  <c r="Q910" i="7"/>
  <c r="R910" i="7" s="1"/>
  <c r="P910" i="7"/>
  <c r="O910" i="7"/>
  <c r="M910" i="7"/>
  <c r="N910" i="7" s="1"/>
  <c r="L910" i="7"/>
  <c r="K910" i="7"/>
  <c r="Q909" i="7"/>
  <c r="R909" i="7" s="1"/>
  <c r="O909" i="7"/>
  <c r="P909" i="7" s="1"/>
  <c r="M909" i="7"/>
  <c r="N909" i="7" s="1"/>
  <c r="L909" i="7"/>
  <c r="K909" i="7"/>
  <c r="Q908" i="7"/>
  <c r="R908" i="7" s="1"/>
  <c r="P908" i="7"/>
  <c r="O908" i="7"/>
  <c r="M908" i="7"/>
  <c r="N908" i="7" s="1"/>
  <c r="L908" i="7"/>
  <c r="K908" i="7"/>
  <c r="R907" i="7"/>
  <c r="Q907" i="7"/>
  <c r="O907" i="7"/>
  <c r="P907" i="7" s="1"/>
  <c r="M907" i="7"/>
  <c r="N907" i="7" s="1"/>
  <c r="L907" i="7"/>
  <c r="K907" i="7"/>
  <c r="R906" i="7"/>
  <c r="Q906" i="7"/>
  <c r="P906" i="7"/>
  <c r="O906" i="7"/>
  <c r="M906" i="7"/>
  <c r="N906" i="7" s="1"/>
  <c r="L906" i="7"/>
  <c r="K906" i="7"/>
  <c r="Q905" i="7"/>
  <c r="R905" i="7" s="1"/>
  <c r="O905" i="7"/>
  <c r="P905" i="7" s="1"/>
  <c r="M905" i="7"/>
  <c r="N905" i="7" s="1"/>
  <c r="L905" i="7"/>
  <c r="K905" i="7"/>
  <c r="Q904" i="7"/>
  <c r="R904" i="7" s="1"/>
  <c r="P904" i="7"/>
  <c r="O904" i="7"/>
  <c r="M904" i="7"/>
  <c r="N904" i="7" s="1"/>
  <c r="L904" i="7"/>
  <c r="K904" i="7"/>
  <c r="R903" i="7"/>
  <c r="Q903" i="7"/>
  <c r="O903" i="7"/>
  <c r="P903" i="7" s="1"/>
  <c r="M903" i="7"/>
  <c r="N903" i="7" s="1"/>
  <c r="L903" i="7"/>
  <c r="K903" i="7"/>
  <c r="R902" i="7"/>
  <c r="Q902" i="7"/>
  <c r="P902" i="7"/>
  <c r="O902" i="7"/>
  <c r="M902" i="7"/>
  <c r="N902" i="7" s="1"/>
  <c r="L902" i="7"/>
  <c r="K902" i="7"/>
  <c r="R901" i="7"/>
  <c r="Q901" i="7"/>
  <c r="O901" i="7"/>
  <c r="P901" i="7" s="1"/>
  <c r="M901" i="7"/>
  <c r="N901" i="7" s="1"/>
  <c r="L901" i="7"/>
  <c r="K901" i="7"/>
  <c r="Q900" i="7"/>
  <c r="R900" i="7" s="1"/>
  <c r="P900" i="7"/>
  <c r="O900" i="7"/>
  <c r="M900" i="7"/>
  <c r="N900" i="7" s="1"/>
  <c r="L900" i="7"/>
  <c r="K900" i="7"/>
  <c r="Q899" i="7"/>
  <c r="R899" i="7" s="1"/>
  <c r="O899" i="7"/>
  <c r="P899" i="7" s="1"/>
  <c r="M899" i="7"/>
  <c r="N899" i="7" s="1"/>
  <c r="L899" i="7"/>
  <c r="K899" i="7"/>
  <c r="R898" i="7"/>
  <c r="Q898" i="7"/>
  <c r="P898" i="7"/>
  <c r="O898" i="7"/>
  <c r="M898" i="7"/>
  <c r="N898" i="7" s="1"/>
  <c r="L898" i="7"/>
  <c r="K898" i="7"/>
  <c r="Q897" i="7"/>
  <c r="R897" i="7" s="1"/>
  <c r="O897" i="7"/>
  <c r="P897" i="7" s="1"/>
  <c r="M897" i="7"/>
  <c r="N897" i="7" s="1"/>
  <c r="L897" i="7"/>
  <c r="K897" i="7"/>
  <c r="R896" i="7"/>
  <c r="Q896" i="7"/>
  <c r="P896" i="7"/>
  <c r="O896" i="7"/>
  <c r="M896" i="7"/>
  <c r="N896" i="7" s="1"/>
  <c r="L896" i="7"/>
  <c r="K896" i="7"/>
  <c r="R895" i="7"/>
  <c r="Q895" i="7"/>
  <c r="O895" i="7"/>
  <c r="P895" i="7" s="1"/>
  <c r="M895" i="7"/>
  <c r="N895" i="7" s="1"/>
  <c r="L895" i="7"/>
  <c r="K895" i="7"/>
  <c r="Q894" i="7"/>
  <c r="R894" i="7" s="1"/>
  <c r="P894" i="7"/>
  <c r="O894" i="7"/>
  <c r="M894" i="7"/>
  <c r="N894" i="7" s="1"/>
  <c r="L894" i="7"/>
  <c r="K894" i="7"/>
  <c r="Q893" i="7"/>
  <c r="R893" i="7" s="1"/>
  <c r="O893" i="7"/>
  <c r="P893" i="7" s="1"/>
  <c r="M893" i="7"/>
  <c r="N893" i="7" s="1"/>
  <c r="L893" i="7"/>
  <c r="K893" i="7"/>
  <c r="Q892" i="7"/>
  <c r="R892" i="7" s="1"/>
  <c r="P892" i="7"/>
  <c r="O892" i="7"/>
  <c r="M892" i="7"/>
  <c r="N892" i="7" s="1"/>
  <c r="L892" i="7"/>
  <c r="K892" i="7"/>
  <c r="R891" i="7"/>
  <c r="Q891" i="7"/>
  <c r="O891" i="7"/>
  <c r="P891" i="7" s="1"/>
  <c r="M891" i="7"/>
  <c r="N891" i="7" s="1"/>
  <c r="L891" i="7"/>
  <c r="K891" i="7"/>
  <c r="R890" i="7"/>
  <c r="Q890" i="7"/>
  <c r="P890" i="7"/>
  <c r="O890" i="7"/>
  <c r="M890" i="7"/>
  <c r="N890" i="7" s="1"/>
  <c r="L890" i="7"/>
  <c r="K890" i="7"/>
  <c r="Q889" i="7"/>
  <c r="R889" i="7" s="1"/>
  <c r="O889" i="7"/>
  <c r="P889" i="7" s="1"/>
  <c r="M889" i="7"/>
  <c r="N889" i="7" s="1"/>
  <c r="L889" i="7"/>
  <c r="K889" i="7"/>
  <c r="Q888" i="7"/>
  <c r="R888" i="7" s="1"/>
  <c r="P888" i="7"/>
  <c r="O888" i="7"/>
  <c r="M888" i="7"/>
  <c r="N888" i="7" s="1"/>
  <c r="L888" i="7"/>
  <c r="K888" i="7"/>
  <c r="R887" i="7"/>
  <c r="Q887" i="7"/>
  <c r="O887" i="7"/>
  <c r="P887" i="7" s="1"/>
  <c r="M887" i="7"/>
  <c r="N887" i="7" s="1"/>
  <c r="L887" i="7"/>
  <c r="K887" i="7"/>
  <c r="R886" i="7"/>
  <c r="Q886" i="7"/>
  <c r="P886" i="7"/>
  <c r="O886" i="7"/>
  <c r="M886" i="7"/>
  <c r="N886" i="7" s="1"/>
  <c r="L886" i="7"/>
  <c r="K886" i="7"/>
  <c r="R885" i="7"/>
  <c r="Q885" i="7"/>
  <c r="O885" i="7"/>
  <c r="P885" i="7" s="1"/>
  <c r="M885" i="7"/>
  <c r="N885" i="7" s="1"/>
  <c r="L885" i="7"/>
  <c r="K885" i="7"/>
  <c r="R884" i="7"/>
  <c r="Q884" i="7"/>
  <c r="P884" i="7"/>
  <c r="O884" i="7"/>
  <c r="M884" i="7"/>
  <c r="N884" i="7" s="1"/>
  <c r="L884" i="7"/>
  <c r="K884" i="7"/>
  <c r="Q883" i="7"/>
  <c r="R883" i="7" s="1"/>
  <c r="O883" i="7"/>
  <c r="P883" i="7" s="1"/>
  <c r="M883" i="7"/>
  <c r="N883" i="7" s="1"/>
  <c r="L883" i="7"/>
  <c r="K883" i="7"/>
  <c r="R882" i="7"/>
  <c r="Q882" i="7"/>
  <c r="P882" i="7"/>
  <c r="O882" i="7"/>
  <c r="M882" i="7"/>
  <c r="N882" i="7" s="1"/>
  <c r="L882" i="7"/>
  <c r="K882" i="7"/>
  <c r="Q881" i="7"/>
  <c r="R881" i="7" s="1"/>
  <c r="O881" i="7"/>
  <c r="P881" i="7" s="1"/>
  <c r="M881" i="7"/>
  <c r="N881" i="7" s="1"/>
  <c r="L881" i="7"/>
  <c r="K881" i="7"/>
  <c r="R880" i="7"/>
  <c r="Q880" i="7"/>
  <c r="P880" i="7"/>
  <c r="O880" i="7"/>
  <c r="M880" i="7"/>
  <c r="N880" i="7" s="1"/>
  <c r="L880" i="7"/>
  <c r="K880" i="7"/>
  <c r="R879" i="7"/>
  <c r="Q879" i="7"/>
  <c r="O879" i="7"/>
  <c r="P879" i="7" s="1"/>
  <c r="M879" i="7"/>
  <c r="N879" i="7" s="1"/>
  <c r="L879" i="7"/>
  <c r="K879" i="7"/>
  <c r="Q878" i="7"/>
  <c r="R878" i="7" s="1"/>
  <c r="P878" i="7"/>
  <c r="O878" i="7"/>
  <c r="M878" i="7"/>
  <c r="N878" i="7" s="1"/>
  <c r="L878" i="7"/>
  <c r="K878" i="7"/>
  <c r="Q877" i="7"/>
  <c r="R877" i="7" s="1"/>
  <c r="O877" i="7"/>
  <c r="P877" i="7" s="1"/>
  <c r="M877" i="7"/>
  <c r="N877" i="7" s="1"/>
  <c r="L877" i="7"/>
  <c r="K877" i="7"/>
  <c r="Q876" i="7"/>
  <c r="R876" i="7" s="1"/>
  <c r="P876" i="7"/>
  <c r="O876" i="7"/>
  <c r="M876" i="7"/>
  <c r="N876" i="7" s="1"/>
  <c r="L876" i="7"/>
  <c r="K876" i="7"/>
  <c r="R875" i="7"/>
  <c r="Q875" i="7"/>
  <c r="O875" i="7"/>
  <c r="P875" i="7" s="1"/>
  <c r="M875" i="7"/>
  <c r="N875" i="7" s="1"/>
  <c r="L875" i="7"/>
  <c r="K875" i="7"/>
  <c r="R874" i="7"/>
  <c r="Q874" i="7"/>
  <c r="P874" i="7"/>
  <c r="O874" i="7"/>
  <c r="M874" i="7"/>
  <c r="N874" i="7" s="1"/>
  <c r="L874" i="7"/>
  <c r="K874" i="7"/>
  <c r="Q873" i="7"/>
  <c r="R873" i="7" s="1"/>
  <c r="O873" i="7"/>
  <c r="P873" i="7" s="1"/>
  <c r="M873" i="7"/>
  <c r="N873" i="7" s="1"/>
  <c r="L873" i="7"/>
  <c r="K873" i="7"/>
  <c r="Q872" i="7"/>
  <c r="R872" i="7" s="1"/>
  <c r="P872" i="7"/>
  <c r="O872" i="7"/>
  <c r="M872" i="7"/>
  <c r="N872" i="7" s="1"/>
  <c r="L872" i="7"/>
  <c r="K872" i="7"/>
  <c r="R871" i="7"/>
  <c r="Q871" i="7"/>
  <c r="O871" i="7"/>
  <c r="P871" i="7" s="1"/>
  <c r="M871" i="7"/>
  <c r="N871" i="7" s="1"/>
  <c r="L871" i="7"/>
  <c r="K871" i="7"/>
  <c r="R870" i="7"/>
  <c r="Q870" i="7"/>
  <c r="P870" i="7"/>
  <c r="O870" i="7"/>
  <c r="M870" i="7"/>
  <c r="N870" i="7" s="1"/>
  <c r="L870" i="7"/>
  <c r="K870" i="7"/>
  <c r="R869" i="7"/>
  <c r="Q869" i="7"/>
  <c r="O869" i="7"/>
  <c r="P869" i="7" s="1"/>
  <c r="M869" i="7"/>
  <c r="N869" i="7" s="1"/>
  <c r="L869" i="7"/>
  <c r="K869" i="7"/>
  <c r="R868" i="7"/>
  <c r="Q868" i="7"/>
  <c r="P868" i="7"/>
  <c r="O868" i="7"/>
  <c r="M868" i="7"/>
  <c r="N868" i="7" s="1"/>
  <c r="L868" i="7"/>
  <c r="K868" i="7"/>
  <c r="Q867" i="7"/>
  <c r="R867" i="7" s="1"/>
  <c r="O867" i="7"/>
  <c r="P867" i="7" s="1"/>
  <c r="M867" i="7"/>
  <c r="N867" i="7" s="1"/>
  <c r="L867" i="7"/>
  <c r="K867" i="7"/>
  <c r="Q866" i="7"/>
  <c r="R866" i="7" s="1"/>
  <c r="O866" i="7"/>
  <c r="P866" i="7" s="1"/>
  <c r="M866" i="7"/>
  <c r="N866" i="7" s="1"/>
  <c r="L866" i="7"/>
  <c r="K866" i="7"/>
  <c r="Q865" i="7"/>
  <c r="R865" i="7" s="1"/>
  <c r="O865" i="7"/>
  <c r="P865" i="7" s="1"/>
  <c r="M865" i="7"/>
  <c r="N865" i="7" s="1"/>
  <c r="L865" i="7"/>
  <c r="K865" i="7"/>
  <c r="Q864" i="7"/>
  <c r="R864" i="7" s="1"/>
  <c r="O864" i="7"/>
  <c r="P864" i="7" s="1"/>
  <c r="M864" i="7"/>
  <c r="N864" i="7" s="1"/>
  <c r="L864" i="7"/>
  <c r="K864" i="7"/>
  <c r="Q863" i="7"/>
  <c r="R863" i="7" s="1"/>
  <c r="O863" i="7"/>
  <c r="P863" i="7" s="1"/>
  <c r="M863" i="7"/>
  <c r="N863" i="7" s="1"/>
  <c r="L863" i="7"/>
  <c r="K863" i="7"/>
  <c r="Q862" i="7"/>
  <c r="R862" i="7" s="1"/>
  <c r="O862" i="7"/>
  <c r="P862" i="7" s="1"/>
  <c r="M862" i="7"/>
  <c r="N862" i="7" s="1"/>
  <c r="L862" i="7"/>
  <c r="K862" i="7"/>
  <c r="Q861" i="7"/>
  <c r="R861" i="7" s="1"/>
  <c r="O861" i="7"/>
  <c r="P861" i="7" s="1"/>
  <c r="M861" i="7"/>
  <c r="N861" i="7" s="1"/>
  <c r="L861" i="7"/>
  <c r="K861" i="7"/>
  <c r="Q860" i="7"/>
  <c r="R860" i="7" s="1"/>
  <c r="O860" i="7"/>
  <c r="P860" i="7" s="1"/>
  <c r="M860" i="7"/>
  <c r="N860" i="7" s="1"/>
  <c r="L860" i="7"/>
  <c r="K860" i="7"/>
  <c r="Q859" i="7"/>
  <c r="R859" i="7" s="1"/>
  <c r="O859" i="7"/>
  <c r="P859" i="7" s="1"/>
  <c r="M859" i="7"/>
  <c r="N859" i="7" s="1"/>
  <c r="L859" i="7"/>
  <c r="K859" i="7"/>
  <c r="Q858" i="7"/>
  <c r="R858" i="7" s="1"/>
  <c r="O858" i="7"/>
  <c r="P858" i="7" s="1"/>
  <c r="M858" i="7"/>
  <c r="N858" i="7" s="1"/>
  <c r="L858" i="7"/>
  <c r="K858" i="7"/>
  <c r="Q857" i="7"/>
  <c r="R857" i="7" s="1"/>
  <c r="O857" i="7"/>
  <c r="P857" i="7" s="1"/>
  <c r="M857" i="7"/>
  <c r="N857" i="7" s="1"/>
  <c r="L857" i="7"/>
  <c r="K857" i="7"/>
  <c r="Q856" i="7"/>
  <c r="R856" i="7" s="1"/>
  <c r="O856" i="7"/>
  <c r="P856" i="7" s="1"/>
  <c r="M856" i="7"/>
  <c r="N856" i="7" s="1"/>
  <c r="L856" i="7"/>
  <c r="K856" i="7"/>
  <c r="Q855" i="7"/>
  <c r="R855" i="7" s="1"/>
  <c r="O855" i="7"/>
  <c r="P855" i="7" s="1"/>
  <c r="M855" i="7"/>
  <c r="N855" i="7" s="1"/>
  <c r="L855" i="7"/>
  <c r="K855" i="7"/>
  <c r="Q854" i="7"/>
  <c r="R854" i="7" s="1"/>
  <c r="O854" i="7"/>
  <c r="P854" i="7" s="1"/>
  <c r="M854" i="7"/>
  <c r="N854" i="7" s="1"/>
  <c r="L854" i="7"/>
  <c r="K854" i="7"/>
  <c r="Q853" i="7"/>
  <c r="R853" i="7" s="1"/>
  <c r="O853" i="7"/>
  <c r="P853" i="7" s="1"/>
  <c r="M853" i="7"/>
  <c r="N853" i="7" s="1"/>
  <c r="L853" i="7"/>
  <c r="K853" i="7"/>
  <c r="Q852" i="7"/>
  <c r="R852" i="7" s="1"/>
  <c r="O852" i="7"/>
  <c r="P852" i="7" s="1"/>
  <c r="M852" i="7"/>
  <c r="N852" i="7" s="1"/>
  <c r="L852" i="7"/>
  <c r="K852" i="7"/>
  <c r="Q851" i="7"/>
  <c r="R851" i="7" s="1"/>
  <c r="O851" i="7"/>
  <c r="P851" i="7" s="1"/>
  <c r="M851" i="7"/>
  <c r="N851" i="7" s="1"/>
  <c r="L851" i="7"/>
  <c r="K851" i="7"/>
  <c r="Q850" i="7"/>
  <c r="R850" i="7" s="1"/>
  <c r="O850" i="7"/>
  <c r="P850" i="7" s="1"/>
  <c r="M850" i="7"/>
  <c r="N850" i="7" s="1"/>
  <c r="L850" i="7"/>
  <c r="K850" i="7"/>
  <c r="Q849" i="7"/>
  <c r="R849" i="7" s="1"/>
  <c r="O849" i="7"/>
  <c r="P849" i="7" s="1"/>
  <c r="M849" i="7"/>
  <c r="N849" i="7" s="1"/>
  <c r="L849" i="7"/>
  <c r="K849" i="7"/>
  <c r="Q848" i="7"/>
  <c r="R848" i="7" s="1"/>
  <c r="O848" i="7"/>
  <c r="P848" i="7" s="1"/>
  <c r="M848" i="7"/>
  <c r="N848" i="7" s="1"/>
  <c r="L848" i="7"/>
  <c r="K848" i="7"/>
  <c r="Q847" i="7"/>
  <c r="R847" i="7" s="1"/>
  <c r="O847" i="7"/>
  <c r="P847" i="7" s="1"/>
  <c r="M847" i="7"/>
  <c r="N847" i="7" s="1"/>
  <c r="L847" i="7"/>
  <c r="K847" i="7"/>
  <c r="Q846" i="7"/>
  <c r="R846" i="7" s="1"/>
  <c r="O846" i="7"/>
  <c r="P846" i="7" s="1"/>
  <c r="M846" i="7"/>
  <c r="N846" i="7" s="1"/>
  <c r="L846" i="7"/>
  <c r="K846" i="7"/>
  <c r="Q845" i="7"/>
  <c r="R845" i="7" s="1"/>
  <c r="O845" i="7"/>
  <c r="P845" i="7" s="1"/>
  <c r="M845" i="7"/>
  <c r="N845" i="7" s="1"/>
  <c r="L845" i="7"/>
  <c r="K845" i="7"/>
  <c r="Q844" i="7"/>
  <c r="R844" i="7" s="1"/>
  <c r="O844" i="7"/>
  <c r="P844" i="7" s="1"/>
  <c r="M844" i="7"/>
  <c r="N844" i="7" s="1"/>
  <c r="L844" i="7"/>
  <c r="K844" i="7"/>
  <c r="Q843" i="7"/>
  <c r="R843" i="7" s="1"/>
  <c r="O843" i="7"/>
  <c r="P843" i="7" s="1"/>
  <c r="M843" i="7"/>
  <c r="N843" i="7" s="1"/>
  <c r="L843" i="7"/>
  <c r="K843" i="7"/>
  <c r="Q842" i="7"/>
  <c r="R842" i="7" s="1"/>
  <c r="O842" i="7"/>
  <c r="P842" i="7" s="1"/>
  <c r="M842" i="7"/>
  <c r="N842" i="7" s="1"/>
  <c r="L842" i="7"/>
  <c r="K842" i="7"/>
  <c r="Q841" i="7"/>
  <c r="R841" i="7" s="1"/>
  <c r="O841" i="7"/>
  <c r="P841" i="7" s="1"/>
  <c r="M841" i="7"/>
  <c r="N841" i="7" s="1"/>
  <c r="L841" i="7"/>
  <c r="K841" i="7"/>
  <c r="Q840" i="7"/>
  <c r="R840" i="7" s="1"/>
  <c r="O840" i="7"/>
  <c r="P840" i="7" s="1"/>
  <c r="M840" i="7"/>
  <c r="N840" i="7" s="1"/>
  <c r="L840" i="7"/>
  <c r="K840" i="7"/>
  <c r="Q839" i="7"/>
  <c r="R839" i="7" s="1"/>
  <c r="O839" i="7"/>
  <c r="P839" i="7" s="1"/>
  <c r="M839" i="7"/>
  <c r="N839" i="7" s="1"/>
  <c r="L839" i="7"/>
  <c r="K839" i="7"/>
  <c r="Q838" i="7"/>
  <c r="R838" i="7" s="1"/>
  <c r="O838" i="7"/>
  <c r="P838" i="7" s="1"/>
  <c r="M838" i="7"/>
  <c r="N838" i="7" s="1"/>
  <c r="L838" i="7"/>
  <c r="K838" i="7"/>
  <c r="Q837" i="7"/>
  <c r="R837" i="7" s="1"/>
  <c r="O837" i="7"/>
  <c r="P837" i="7" s="1"/>
  <c r="M837" i="7"/>
  <c r="N837" i="7" s="1"/>
  <c r="L837" i="7"/>
  <c r="K837" i="7"/>
  <c r="Q836" i="7"/>
  <c r="R836" i="7" s="1"/>
  <c r="O836" i="7"/>
  <c r="P836" i="7" s="1"/>
  <c r="M836" i="7"/>
  <c r="N836" i="7" s="1"/>
  <c r="L836" i="7"/>
  <c r="K836" i="7"/>
  <c r="Q835" i="7"/>
  <c r="R835" i="7" s="1"/>
  <c r="O835" i="7"/>
  <c r="P835" i="7" s="1"/>
  <c r="M835" i="7"/>
  <c r="N835" i="7" s="1"/>
  <c r="L835" i="7"/>
  <c r="K835" i="7"/>
  <c r="Q834" i="7"/>
  <c r="R834" i="7" s="1"/>
  <c r="O834" i="7"/>
  <c r="P834" i="7" s="1"/>
  <c r="M834" i="7"/>
  <c r="N834" i="7" s="1"/>
  <c r="L834" i="7"/>
  <c r="K834" i="7"/>
  <c r="Q833" i="7"/>
  <c r="R833" i="7" s="1"/>
  <c r="O833" i="7"/>
  <c r="P833" i="7" s="1"/>
  <c r="M833" i="7"/>
  <c r="N833" i="7" s="1"/>
  <c r="L833" i="7"/>
  <c r="K833" i="7"/>
  <c r="Q832" i="7"/>
  <c r="R832" i="7" s="1"/>
  <c r="O832" i="7"/>
  <c r="P832" i="7" s="1"/>
  <c r="M832" i="7"/>
  <c r="N832" i="7" s="1"/>
  <c r="L832" i="7"/>
  <c r="K832" i="7"/>
  <c r="Q831" i="7"/>
  <c r="R831" i="7" s="1"/>
  <c r="O831" i="7"/>
  <c r="P831" i="7" s="1"/>
  <c r="M831" i="7"/>
  <c r="N831" i="7" s="1"/>
  <c r="L831" i="7"/>
  <c r="K831" i="7"/>
  <c r="Q830" i="7"/>
  <c r="R830" i="7" s="1"/>
  <c r="O830" i="7"/>
  <c r="P830" i="7" s="1"/>
  <c r="M830" i="7"/>
  <c r="N830" i="7" s="1"/>
  <c r="L830" i="7"/>
  <c r="K830" i="7"/>
  <c r="Q829" i="7"/>
  <c r="R829" i="7" s="1"/>
  <c r="O829" i="7"/>
  <c r="P829" i="7" s="1"/>
  <c r="M829" i="7"/>
  <c r="N829" i="7" s="1"/>
  <c r="L829" i="7"/>
  <c r="K829" i="7"/>
  <c r="Q828" i="7"/>
  <c r="R828" i="7" s="1"/>
  <c r="O828" i="7"/>
  <c r="P828" i="7" s="1"/>
  <c r="M828" i="7"/>
  <c r="N828" i="7" s="1"/>
  <c r="L828" i="7"/>
  <c r="K828" i="7"/>
  <c r="Q827" i="7"/>
  <c r="R827" i="7" s="1"/>
  <c r="O827" i="7"/>
  <c r="P827" i="7" s="1"/>
  <c r="M827" i="7"/>
  <c r="N827" i="7" s="1"/>
  <c r="L827" i="7"/>
  <c r="K827" i="7"/>
  <c r="Q826" i="7"/>
  <c r="R826" i="7" s="1"/>
  <c r="O826" i="7"/>
  <c r="P826" i="7" s="1"/>
  <c r="M826" i="7"/>
  <c r="N826" i="7" s="1"/>
  <c r="L826" i="7"/>
  <c r="K826" i="7"/>
  <c r="Q825" i="7"/>
  <c r="R825" i="7" s="1"/>
  <c r="O825" i="7"/>
  <c r="P825" i="7" s="1"/>
  <c r="M825" i="7"/>
  <c r="N825" i="7" s="1"/>
  <c r="L825" i="7"/>
  <c r="K825" i="7"/>
  <c r="Q824" i="7"/>
  <c r="R824" i="7" s="1"/>
  <c r="O824" i="7"/>
  <c r="P824" i="7" s="1"/>
  <c r="M824" i="7"/>
  <c r="N824" i="7" s="1"/>
  <c r="L824" i="7"/>
  <c r="K824" i="7"/>
  <c r="Q823" i="7"/>
  <c r="R823" i="7" s="1"/>
  <c r="O823" i="7"/>
  <c r="P823" i="7" s="1"/>
  <c r="M823" i="7"/>
  <c r="N823" i="7" s="1"/>
  <c r="L823" i="7"/>
  <c r="K823" i="7"/>
  <c r="Q822" i="7"/>
  <c r="R822" i="7" s="1"/>
  <c r="O822" i="7"/>
  <c r="P822" i="7" s="1"/>
  <c r="M822" i="7"/>
  <c r="N822" i="7" s="1"/>
  <c r="L822" i="7"/>
  <c r="K822" i="7"/>
  <c r="Q821" i="7"/>
  <c r="R821" i="7" s="1"/>
  <c r="O821" i="7"/>
  <c r="P821" i="7" s="1"/>
  <c r="M821" i="7"/>
  <c r="N821" i="7" s="1"/>
  <c r="L821" i="7"/>
  <c r="K821" i="7"/>
  <c r="Q820" i="7"/>
  <c r="R820" i="7" s="1"/>
  <c r="O820" i="7"/>
  <c r="P820" i="7" s="1"/>
  <c r="M820" i="7"/>
  <c r="N820" i="7" s="1"/>
  <c r="L820" i="7"/>
  <c r="K820" i="7"/>
  <c r="Q819" i="7"/>
  <c r="R819" i="7" s="1"/>
  <c r="O819" i="7"/>
  <c r="P819" i="7" s="1"/>
  <c r="M819" i="7"/>
  <c r="N819" i="7" s="1"/>
  <c r="L819" i="7"/>
  <c r="K819" i="7"/>
  <c r="Q818" i="7"/>
  <c r="R818" i="7" s="1"/>
  <c r="O818" i="7"/>
  <c r="P818" i="7" s="1"/>
  <c r="M818" i="7"/>
  <c r="N818" i="7" s="1"/>
  <c r="L818" i="7"/>
  <c r="K818" i="7"/>
  <c r="Q817" i="7"/>
  <c r="R817" i="7" s="1"/>
  <c r="O817" i="7"/>
  <c r="P817" i="7" s="1"/>
  <c r="M817" i="7"/>
  <c r="N817" i="7" s="1"/>
  <c r="L817" i="7"/>
  <c r="K817" i="7"/>
  <c r="Q816" i="7"/>
  <c r="R816" i="7" s="1"/>
  <c r="O816" i="7"/>
  <c r="P816" i="7" s="1"/>
  <c r="M816" i="7"/>
  <c r="N816" i="7" s="1"/>
  <c r="L816" i="7"/>
  <c r="K816" i="7"/>
  <c r="Q815" i="7"/>
  <c r="R815" i="7" s="1"/>
  <c r="O815" i="7"/>
  <c r="P815" i="7" s="1"/>
  <c r="M815" i="7"/>
  <c r="N815" i="7" s="1"/>
  <c r="L815" i="7"/>
  <c r="K815" i="7"/>
  <c r="Q814" i="7"/>
  <c r="R814" i="7" s="1"/>
  <c r="O814" i="7"/>
  <c r="P814" i="7" s="1"/>
  <c r="M814" i="7"/>
  <c r="N814" i="7" s="1"/>
  <c r="L814" i="7"/>
  <c r="K814" i="7"/>
  <c r="Q813" i="7"/>
  <c r="R813" i="7" s="1"/>
  <c r="O813" i="7"/>
  <c r="P813" i="7" s="1"/>
  <c r="M813" i="7"/>
  <c r="N813" i="7" s="1"/>
  <c r="L813" i="7"/>
  <c r="K813" i="7"/>
  <c r="Q812" i="7"/>
  <c r="R812" i="7" s="1"/>
  <c r="O812" i="7"/>
  <c r="P812" i="7" s="1"/>
  <c r="M812" i="7"/>
  <c r="N812" i="7" s="1"/>
  <c r="L812" i="7"/>
  <c r="K812" i="7"/>
  <c r="Q811" i="7"/>
  <c r="R811" i="7" s="1"/>
  <c r="O811" i="7"/>
  <c r="P811" i="7" s="1"/>
  <c r="M811" i="7"/>
  <c r="N811" i="7" s="1"/>
  <c r="L811" i="7"/>
  <c r="K811" i="7"/>
  <c r="Q810" i="7"/>
  <c r="R810" i="7" s="1"/>
  <c r="O810" i="7"/>
  <c r="P810" i="7" s="1"/>
  <c r="M810" i="7"/>
  <c r="N810" i="7" s="1"/>
  <c r="L810" i="7"/>
  <c r="K810" i="7"/>
  <c r="Q809" i="7"/>
  <c r="R809" i="7" s="1"/>
  <c r="O809" i="7"/>
  <c r="P809" i="7" s="1"/>
  <c r="M809" i="7"/>
  <c r="N809" i="7" s="1"/>
  <c r="L809" i="7"/>
  <c r="K809" i="7"/>
  <c r="Q808" i="7"/>
  <c r="R808" i="7" s="1"/>
  <c r="O808" i="7"/>
  <c r="P808" i="7" s="1"/>
  <c r="M808" i="7"/>
  <c r="N808" i="7" s="1"/>
  <c r="L808" i="7"/>
  <c r="K808" i="7"/>
  <c r="Q807" i="7"/>
  <c r="R807" i="7" s="1"/>
  <c r="O807" i="7"/>
  <c r="P807" i="7" s="1"/>
  <c r="M807" i="7"/>
  <c r="N807" i="7" s="1"/>
  <c r="L807" i="7"/>
  <c r="K807" i="7"/>
  <c r="Q806" i="7"/>
  <c r="R806" i="7" s="1"/>
  <c r="O806" i="7"/>
  <c r="P806" i="7" s="1"/>
  <c r="M806" i="7"/>
  <c r="N806" i="7" s="1"/>
  <c r="L806" i="7"/>
  <c r="K806" i="7"/>
  <c r="Q805" i="7"/>
  <c r="R805" i="7" s="1"/>
  <c r="O805" i="7"/>
  <c r="P805" i="7" s="1"/>
  <c r="M805" i="7"/>
  <c r="N805" i="7" s="1"/>
  <c r="L805" i="7"/>
  <c r="K805" i="7"/>
  <c r="Q804" i="7"/>
  <c r="R804" i="7" s="1"/>
  <c r="O804" i="7"/>
  <c r="P804" i="7" s="1"/>
  <c r="M804" i="7"/>
  <c r="N804" i="7" s="1"/>
  <c r="L804" i="7"/>
  <c r="K804" i="7"/>
  <c r="Q803" i="7"/>
  <c r="R803" i="7" s="1"/>
  <c r="O803" i="7"/>
  <c r="P803" i="7" s="1"/>
  <c r="M803" i="7"/>
  <c r="N803" i="7" s="1"/>
  <c r="L803" i="7"/>
  <c r="K803" i="7"/>
  <c r="Q802" i="7"/>
  <c r="R802" i="7" s="1"/>
  <c r="O802" i="7"/>
  <c r="P802" i="7" s="1"/>
  <c r="M802" i="7"/>
  <c r="N802" i="7" s="1"/>
  <c r="L802" i="7"/>
  <c r="K802" i="7"/>
  <c r="Q801" i="7"/>
  <c r="R801" i="7" s="1"/>
  <c r="O801" i="7"/>
  <c r="P801" i="7" s="1"/>
  <c r="M801" i="7"/>
  <c r="N801" i="7" s="1"/>
  <c r="L801" i="7"/>
  <c r="K801" i="7"/>
  <c r="Q800" i="7"/>
  <c r="R800" i="7" s="1"/>
  <c r="O800" i="7"/>
  <c r="P800" i="7" s="1"/>
  <c r="M800" i="7"/>
  <c r="N800" i="7" s="1"/>
  <c r="L800" i="7"/>
  <c r="K800" i="7"/>
  <c r="Q799" i="7"/>
  <c r="R799" i="7" s="1"/>
  <c r="O799" i="7"/>
  <c r="P799" i="7" s="1"/>
  <c r="M799" i="7"/>
  <c r="N799" i="7" s="1"/>
  <c r="L799" i="7"/>
  <c r="K799" i="7"/>
  <c r="Q798" i="7"/>
  <c r="R798" i="7" s="1"/>
  <c r="O798" i="7"/>
  <c r="P798" i="7" s="1"/>
  <c r="M798" i="7"/>
  <c r="N798" i="7" s="1"/>
  <c r="L798" i="7"/>
  <c r="K798" i="7"/>
  <c r="Q797" i="7"/>
  <c r="R797" i="7" s="1"/>
  <c r="O797" i="7"/>
  <c r="P797" i="7" s="1"/>
  <c r="M797" i="7"/>
  <c r="N797" i="7" s="1"/>
  <c r="L797" i="7"/>
  <c r="K797" i="7"/>
  <c r="Q796" i="7"/>
  <c r="R796" i="7" s="1"/>
  <c r="O796" i="7"/>
  <c r="P796" i="7" s="1"/>
  <c r="M796" i="7"/>
  <c r="N796" i="7" s="1"/>
  <c r="L796" i="7"/>
  <c r="K796" i="7"/>
  <c r="Q795" i="7"/>
  <c r="R795" i="7" s="1"/>
  <c r="O795" i="7"/>
  <c r="P795" i="7" s="1"/>
  <c r="M795" i="7"/>
  <c r="N795" i="7" s="1"/>
  <c r="L795" i="7"/>
  <c r="K795" i="7"/>
  <c r="Q794" i="7"/>
  <c r="R794" i="7" s="1"/>
  <c r="O794" i="7"/>
  <c r="P794" i="7" s="1"/>
  <c r="M794" i="7"/>
  <c r="N794" i="7" s="1"/>
  <c r="L794" i="7"/>
  <c r="K794" i="7"/>
  <c r="Q793" i="7"/>
  <c r="R793" i="7" s="1"/>
  <c r="O793" i="7"/>
  <c r="P793" i="7" s="1"/>
  <c r="M793" i="7"/>
  <c r="N793" i="7" s="1"/>
  <c r="L793" i="7"/>
  <c r="K793" i="7"/>
  <c r="Q792" i="7"/>
  <c r="R792" i="7" s="1"/>
  <c r="O792" i="7"/>
  <c r="P792" i="7" s="1"/>
  <c r="M792" i="7"/>
  <c r="N792" i="7" s="1"/>
  <c r="L792" i="7"/>
  <c r="K792" i="7"/>
  <c r="Q791" i="7"/>
  <c r="R791" i="7" s="1"/>
  <c r="O791" i="7"/>
  <c r="P791" i="7" s="1"/>
  <c r="M791" i="7"/>
  <c r="N791" i="7" s="1"/>
  <c r="L791" i="7"/>
  <c r="K791" i="7"/>
  <c r="Q790" i="7"/>
  <c r="R790" i="7" s="1"/>
  <c r="O790" i="7"/>
  <c r="P790" i="7" s="1"/>
  <c r="M790" i="7"/>
  <c r="N790" i="7" s="1"/>
  <c r="L790" i="7"/>
  <c r="K790" i="7"/>
  <c r="Q789" i="7"/>
  <c r="R789" i="7" s="1"/>
  <c r="O789" i="7"/>
  <c r="P789" i="7" s="1"/>
  <c r="M789" i="7"/>
  <c r="N789" i="7" s="1"/>
  <c r="L789" i="7"/>
  <c r="K789" i="7"/>
  <c r="Q788" i="7"/>
  <c r="R788" i="7" s="1"/>
  <c r="O788" i="7"/>
  <c r="P788" i="7" s="1"/>
  <c r="M788" i="7"/>
  <c r="N788" i="7" s="1"/>
  <c r="L788" i="7"/>
  <c r="K788" i="7"/>
  <c r="Q787" i="7"/>
  <c r="R787" i="7" s="1"/>
  <c r="O787" i="7"/>
  <c r="P787" i="7" s="1"/>
  <c r="M787" i="7"/>
  <c r="N787" i="7" s="1"/>
  <c r="L787" i="7"/>
  <c r="K787" i="7"/>
  <c r="Q786" i="7"/>
  <c r="R786" i="7" s="1"/>
  <c r="O786" i="7"/>
  <c r="P786" i="7" s="1"/>
  <c r="M786" i="7"/>
  <c r="N786" i="7" s="1"/>
  <c r="L786" i="7"/>
  <c r="K786" i="7"/>
  <c r="Q785" i="7"/>
  <c r="R785" i="7" s="1"/>
  <c r="O785" i="7"/>
  <c r="P785" i="7" s="1"/>
  <c r="M785" i="7"/>
  <c r="N785" i="7" s="1"/>
  <c r="L785" i="7"/>
  <c r="K785" i="7"/>
  <c r="Q784" i="7"/>
  <c r="R784" i="7" s="1"/>
  <c r="O784" i="7"/>
  <c r="P784" i="7" s="1"/>
  <c r="M784" i="7"/>
  <c r="N784" i="7" s="1"/>
  <c r="L784" i="7"/>
  <c r="K784" i="7"/>
  <c r="K783" i="7"/>
  <c r="L783" i="7" s="1"/>
  <c r="S782" i="7"/>
  <c r="T782" i="7" s="1"/>
  <c r="R782" i="7"/>
  <c r="O782" i="7"/>
  <c r="P782" i="7" s="1"/>
  <c r="M782" i="7"/>
  <c r="N782" i="7" s="1"/>
  <c r="L782" i="7"/>
  <c r="K782" i="7"/>
  <c r="T781" i="7"/>
  <c r="S781" i="7"/>
  <c r="R781" i="7"/>
  <c r="P781" i="7"/>
  <c r="O781" i="7"/>
  <c r="M781" i="7"/>
  <c r="N781" i="7" s="1"/>
  <c r="L781" i="7"/>
  <c r="K781" i="7"/>
  <c r="S780" i="7"/>
  <c r="T780" i="7" s="1"/>
  <c r="R780" i="7"/>
  <c r="O780" i="7"/>
  <c r="P780" i="7" s="1"/>
  <c r="M780" i="7"/>
  <c r="N780" i="7" s="1"/>
  <c r="L780" i="7"/>
  <c r="K780" i="7"/>
  <c r="S779" i="7"/>
  <c r="T779" i="7" s="1"/>
  <c r="R779" i="7"/>
  <c r="O779" i="7"/>
  <c r="P779" i="7" s="1"/>
  <c r="N779" i="7"/>
  <c r="M779" i="7"/>
  <c r="K779" i="7"/>
  <c r="L779" i="7" s="1"/>
  <c r="S778" i="7"/>
  <c r="T778" i="7" s="1"/>
  <c r="R778" i="7"/>
  <c r="P778" i="7"/>
  <c r="O778" i="7"/>
  <c r="N778" i="7"/>
  <c r="M778" i="7"/>
  <c r="K778" i="7"/>
  <c r="L778" i="7" s="1"/>
  <c r="S777" i="7"/>
  <c r="T777" i="7" s="1"/>
  <c r="R777" i="7"/>
  <c r="O777" i="7"/>
  <c r="P777" i="7" s="1"/>
  <c r="M777" i="7"/>
  <c r="N777" i="7" s="1"/>
  <c r="L777" i="7"/>
  <c r="K777" i="7"/>
  <c r="S776" i="7"/>
  <c r="T776" i="7" s="1"/>
  <c r="R776" i="7"/>
  <c r="P776" i="7"/>
  <c r="O776" i="7"/>
  <c r="M776" i="7"/>
  <c r="N776" i="7" s="1"/>
  <c r="K776" i="7"/>
  <c r="L776" i="7" s="1"/>
  <c r="T775" i="7"/>
  <c r="S775" i="7"/>
  <c r="R775" i="7"/>
  <c r="O775" i="7"/>
  <c r="P775" i="7" s="1"/>
  <c r="N775" i="7"/>
  <c r="M775" i="7"/>
  <c r="K775" i="7"/>
  <c r="L775" i="7" s="1"/>
  <c r="S774" i="7"/>
  <c r="T774" i="7" s="1"/>
  <c r="R774" i="7"/>
  <c r="O774" i="7"/>
  <c r="P774" i="7" s="1"/>
  <c r="M774" i="7"/>
  <c r="N774" i="7" s="1"/>
  <c r="L774" i="7"/>
  <c r="K774" i="7"/>
  <c r="T773" i="7"/>
  <c r="S773" i="7"/>
  <c r="R773" i="7"/>
  <c r="P773" i="7"/>
  <c r="O773" i="7"/>
  <c r="M773" i="7"/>
  <c r="N773" i="7" s="1"/>
  <c r="L773" i="7"/>
  <c r="K773" i="7"/>
  <c r="S772" i="7"/>
  <c r="T772" i="7" s="1"/>
  <c r="R772" i="7"/>
  <c r="O772" i="7"/>
  <c r="P772" i="7" s="1"/>
  <c r="M772" i="7"/>
  <c r="N772" i="7" s="1"/>
  <c r="L772" i="7"/>
  <c r="K772" i="7"/>
  <c r="S771" i="7"/>
  <c r="T771" i="7" s="1"/>
  <c r="R771" i="7"/>
  <c r="O771" i="7"/>
  <c r="P771" i="7" s="1"/>
  <c r="N771" i="7"/>
  <c r="M771" i="7"/>
  <c r="K771" i="7"/>
  <c r="L771" i="7" s="1"/>
  <c r="S770" i="7"/>
  <c r="T770" i="7" s="1"/>
  <c r="R770" i="7"/>
  <c r="P770" i="7"/>
  <c r="O770" i="7"/>
  <c r="N770" i="7"/>
  <c r="M770" i="7"/>
  <c r="K770" i="7"/>
  <c r="L770" i="7" s="1"/>
  <c r="S769" i="7"/>
  <c r="T769" i="7" s="1"/>
  <c r="R769" i="7"/>
  <c r="O769" i="7"/>
  <c r="P769" i="7" s="1"/>
  <c r="M769" i="7"/>
  <c r="N769" i="7" s="1"/>
  <c r="L769" i="7"/>
  <c r="K769" i="7"/>
  <c r="S768" i="7"/>
  <c r="T768" i="7" s="1"/>
  <c r="R768" i="7"/>
  <c r="P768" i="7"/>
  <c r="O768" i="7"/>
  <c r="M768" i="7"/>
  <c r="N768" i="7" s="1"/>
  <c r="K768" i="7"/>
  <c r="L768" i="7" s="1"/>
  <c r="S767" i="7"/>
  <c r="T767" i="7" s="1"/>
  <c r="R767" i="7"/>
  <c r="O767" i="7"/>
  <c r="P767" i="7" s="1"/>
  <c r="N767" i="7"/>
  <c r="M767" i="7"/>
  <c r="K767" i="7"/>
  <c r="L767" i="7" s="1"/>
  <c r="S766" i="7"/>
  <c r="T766" i="7" s="1"/>
  <c r="R766" i="7"/>
  <c r="O766" i="7"/>
  <c r="P766" i="7" s="1"/>
  <c r="M766" i="7"/>
  <c r="N766" i="7" s="1"/>
  <c r="L766" i="7"/>
  <c r="K766" i="7"/>
  <c r="T765" i="7"/>
  <c r="S765" i="7"/>
  <c r="R765" i="7"/>
  <c r="P765" i="7"/>
  <c r="O765" i="7"/>
  <c r="M765" i="7"/>
  <c r="N765" i="7" s="1"/>
  <c r="L765" i="7"/>
  <c r="K765" i="7"/>
  <c r="S764" i="7"/>
  <c r="T764" i="7" s="1"/>
  <c r="R764" i="7"/>
  <c r="O764" i="7"/>
  <c r="P764" i="7" s="1"/>
  <c r="M764" i="7"/>
  <c r="N764" i="7" s="1"/>
  <c r="L764" i="7"/>
  <c r="K764" i="7"/>
  <c r="S763" i="7"/>
  <c r="T763" i="7" s="1"/>
  <c r="R763" i="7"/>
  <c r="O763" i="7"/>
  <c r="P763" i="7" s="1"/>
  <c r="N763" i="7"/>
  <c r="M763" i="7"/>
  <c r="K763" i="7"/>
  <c r="L763" i="7" s="1"/>
  <c r="T762" i="7"/>
  <c r="S762" i="7"/>
  <c r="R762" i="7"/>
  <c r="P762" i="7"/>
  <c r="O762" i="7"/>
  <c r="N762" i="7"/>
  <c r="M762" i="7"/>
  <c r="K762" i="7"/>
  <c r="L762" i="7" s="1"/>
  <c r="S761" i="7"/>
  <c r="T761" i="7" s="1"/>
  <c r="R761" i="7"/>
  <c r="O761" i="7"/>
  <c r="P761" i="7" s="1"/>
  <c r="M761" i="7"/>
  <c r="N761" i="7" s="1"/>
  <c r="L761" i="7"/>
  <c r="K761" i="7"/>
  <c r="S760" i="7"/>
  <c r="T760" i="7" s="1"/>
  <c r="R760" i="7"/>
  <c r="P760" i="7"/>
  <c r="O760" i="7"/>
  <c r="M760" i="7"/>
  <c r="N760" i="7" s="1"/>
  <c r="K760" i="7"/>
  <c r="L760" i="7" s="1"/>
  <c r="T759" i="7"/>
  <c r="S759" i="7"/>
  <c r="R759" i="7"/>
  <c r="O759" i="7"/>
  <c r="P759" i="7" s="1"/>
  <c r="N759" i="7"/>
  <c r="M759" i="7"/>
  <c r="K759" i="7"/>
  <c r="L759" i="7" s="1"/>
  <c r="Q758" i="7"/>
  <c r="R758" i="7" s="1"/>
  <c r="O758" i="7"/>
  <c r="P758" i="7" s="1"/>
  <c r="N758" i="7"/>
  <c r="M758" i="7"/>
  <c r="K758" i="7"/>
  <c r="L758" i="7" s="1"/>
  <c r="Q757" i="7"/>
  <c r="R757" i="7" s="1"/>
  <c r="O757" i="7"/>
  <c r="P757" i="7" s="1"/>
  <c r="N757" i="7"/>
  <c r="M757" i="7"/>
  <c r="K757" i="7"/>
  <c r="L757" i="7" s="1"/>
  <c r="Q756" i="7"/>
  <c r="R756" i="7" s="1"/>
  <c r="O756" i="7"/>
  <c r="P756" i="7" s="1"/>
  <c r="N756" i="7"/>
  <c r="M756" i="7"/>
  <c r="K756" i="7"/>
  <c r="L756" i="7" s="1"/>
  <c r="Q755" i="7"/>
  <c r="R755" i="7" s="1"/>
  <c r="O755" i="7"/>
  <c r="P755" i="7" s="1"/>
  <c r="N755" i="7"/>
  <c r="M755" i="7"/>
  <c r="K755" i="7"/>
  <c r="L755" i="7" s="1"/>
  <c r="Q754" i="7"/>
  <c r="R754" i="7" s="1"/>
  <c r="O754" i="7"/>
  <c r="P754" i="7" s="1"/>
  <c r="N754" i="7"/>
  <c r="M754" i="7"/>
  <c r="K754" i="7"/>
  <c r="L754" i="7" s="1"/>
  <c r="Q753" i="7"/>
  <c r="R753" i="7" s="1"/>
  <c r="O753" i="7"/>
  <c r="P753" i="7" s="1"/>
  <c r="N753" i="7"/>
  <c r="M753" i="7"/>
  <c r="K753" i="7"/>
  <c r="L753" i="7" s="1"/>
  <c r="Q752" i="7"/>
  <c r="R752" i="7" s="1"/>
  <c r="O752" i="7"/>
  <c r="P752" i="7" s="1"/>
  <c r="N752" i="7"/>
  <c r="M752" i="7"/>
  <c r="K752" i="7"/>
  <c r="L752" i="7" s="1"/>
  <c r="Q751" i="7"/>
  <c r="R751" i="7" s="1"/>
  <c r="O751" i="7"/>
  <c r="P751" i="7" s="1"/>
  <c r="N751" i="7"/>
  <c r="M751" i="7"/>
  <c r="K751" i="7"/>
  <c r="L751" i="7" s="1"/>
  <c r="Q750" i="7"/>
  <c r="R750" i="7" s="1"/>
  <c r="O750" i="7"/>
  <c r="P750" i="7" s="1"/>
  <c r="N750" i="7"/>
  <c r="M750" i="7"/>
  <c r="K750" i="7"/>
  <c r="L750" i="7" s="1"/>
  <c r="Q749" i="7"/>
  <c r="R749" i="7" s="1"/>
  <c r="O749" i="7"/>
  <c r="P749" i="7" s="1"/>
  <c r="N749" i="7"/>
  <c r="M749" i="7"/>
  <c r="K749" i="7"/>
  <c r="L749" i="7" s="1"/>
  <c r="Q748" i="7"/>
  <c r="R748" i="7" s="1"/>
  <c r="O748" i="7"/>
  <c r="P748" i="7" s="1"/>
  <c r="N748" i="7"/>
  <c r="M748" i="7"/>
  <c r="K748" i="7"/>
  <c r="L748" i="7" s="1"/>
  <c r="Q747" i="7"/>
  <c r="R747" i="7" s="1"/>
  <c r="O747" i="7"/>
  <c r="P747" i="7" s="1"/>
  <c r="N747" i="7"/>
  <c r="M747" i="7"/>
  <c r="K747" i="7"/>
  <c r="L747" i="7" s="1"/>
  <c r="Q746" i="7"/>
  <c r="R746" i="7" s="1"/>
  <c r="O746" i="7"/>
  <c r="P746" i="7" s="1"/>
  <c r="N746" i="7"/>
  <c r="M746" i="7"/>
  <c r="K746" i="7"/>
  <c r="L746" i="7" s="1"/>
  <c r="Q745" i="7"/>
  <c r="R745" i="7" s="1"/>
  <c r="O745" i="7"/>
  <c r="P745" i="7" s="1"/>
  <c r="N745" i="7"/>
  <c r="M745" i="7"/>
  <c r="K745" i="7"/>
  <c r="L745" i="7" s="1"/>
  <c r="Q744" i="7"/>
  <c r="R744" i="7" s="1"/>
  <c r="O744" i="7"/>
  <c r="P744" i="7" s="1"/>
  <c r="N744" i="7"/>
  <c r="M744" i="7"/>
  <c r="K744" i="7"/>
  <c r="L744" i="7" s="1"/>
  <c r="Q743" i="7"/>
  <c r="R743" i="7" s="1"/>
  <c r="O743" i="7"/>
  <c r="P743" i="7" s="1"/>
  <c r="N743" i="7"/>
  <c r="M743" i="7"/>
  <c r="K743" i="7"/>
  <c r="L743" i="7" s="1"/>
  <c r="Q742" i="7"/>
  <c r="R742" i="7" s="1"/>
  <c r="O742" i="7"/>
  <c r="P742" i="7" s="1"/>
  <c r="N742" i="7"/>
  <c r="M742" i="7"/>
  <c r="K742" i="7"/>
  <c r="L742" i="7" s="1"/>
  <c r="Q741" i="7"/>
  <c r="R741" i="7" s="1"/>
  <c r="O741" i="7"/>
  <c r="P741" i="7" s="1"/>
  <c r="N741" i="7"/>
  <c r="M741" i="7"/>
  <c r="K741" i="7"/>
  <c r="L741" i="7" s="1"/>
  <c r="Q740" i="7"/>
  <c r="R740" i="7" s="1"/>
  <c r="O740" i="7"/>
  <c r="P740" i="7" s="1"/>
  <c r="N740" i="7"/>
  <c r="M740" i="7"/>
  <c r="K740" i="7"/>
  <c r="L740" i="7" s="1"/>
  <c r="Q739" i="7"/>
  <c r="R739" i="7" s="1"/>
  <c r="O739" i="7"/>
  <c r="P739" i="7" s="1"/>
  <c r="N739" i="7"/>
  <c r="M739" i="7"/>
  <c r="K739" i="7"/>
  <c r="L739" i="7" s="1"/>
  <c r="Q738" i="7"/>
  <c r="R738" i="7" s="1"/>
  <c r="O738" i="7"/>
  <c r="P738" i="7" s="1"/>
  <c r="N738" i="7"/>
  <c r="M738" i="7"/>
  <c r="K738" i="7"/>
  <c r="L738" i="7" s="1"/>
  <c r="Q737" i="7"/>
  <c r="R737" i="7" s="1"/>
  <c r="O737" i="7"/>
  <c r="P737" i="7" s="1"/>
  <c r="N737" i="7"/>
  <c r="M737" i="7"/>
  <c r="K737" i="7"/>
  <c r="L737" i="7" s="1"/>
  <c r="Q736" i="7"/>
  <c r="R736" i="7" s="1"/>
  <c r="O736" i="7"/>
  <c r="P736" i="7" s="1"/>
  <c r="N736" i="7"/>
  <c r="M736" i="7"/>
  <c r="K736" i="7"/>
  <c r="L736" i="7" s="1"/>
  <c r="Q735" i="7"/>
  <c r="R735" i="7" s="1"/>
  <c r="O735" i="7"/>
  <c r="P735" i="7" s="1"/>
  <c r="N735" i="7"/>
  <c r="M735" i="7"/>
  <c r="K735" i="7"/>
  <c r="L735" i="7" s="1"/>
  <c r="Q734" i="7"/>
  <c r="R734" i="7" s="1"/>
  <c r="O734" i="7"/>
  <c r="P734" i="7" s="1"/>
  <c r="N734" i="7"/>
  <c r="M734" i="7"/>
  <c r="K734" i="7"/>
  <c r="L734" i="7" s="1"/>
  <c r="Q733" i="7"/>
  <c r="R733" i="7" s="1"/>
  <c r="O733" i="7"/>
  <c r="P733" i="7" s="1"/>
  <c r="N733" i="7"/>
  <c r="M733" i="7"/>
  <c r="K733" i="7"/>
  <c r="L733" i="7" s="1"/>
  <c r="Q732" i="7"/>
  <c r="R732" i="7" s="1"/>
  <c r="O732" i="7"/>
  <c r="P732" i="7" s="1"/>
  <c r="N732" i="7"/>
  <c r="M732" i="7"/>
  <c r="K732" i="7"/>
  <c r="L732" i="7" s="1"/>
  <c r="Q731" i="7"/>
  <c r="R731" i="7" s="1"/>
  <c r="O731" i="7"/>
  <c r="P731" i="7" s="1"/>
  <c r="N731" i="7"/>
  <c r="M731" i="7"/>
  <c r="K731" i="7"/>
  <c r="L731" i="7" s="1"/>
  <c r="Q730" i="7"/>
  <c r="R730" i="7" s="1"/>
  <c r="O730" i="7"/>
  <c r="P730" i="7" s="1"/>
  <c r="N730" i="7"/>
  <c r="M730" i="7"/>
  <c r="K730" i="7"/>
  <c r="L730" i="7" s="1"/>
  <c r="Q729" i="7"/>
  <c r="R729" i="7" s="1"/>
  <c r="O729" i="7"/>
  <c r="P729" i="7" s="1"/>
  <c r="N729" i="7"/>
  <c r="M729" i="7"/>
  <c r="K729" i="7"/>
  <c r="L729" i="7" s="1"/>
  <c r="Q728" i="7"/>
  <c r="R728" i="7" s="1"/>
  <c r="O728" i="7"/>
  <c r="P728" i="7" s="1"/>
  <c r="N728" i="7"/>
  <c r="M728" i="7"/>
  <c r="K728" i="7"/>
  <c r="L728" i="7" s="1"/>
  <c r="Q727" i="7"/>
  <c r="R727" i="7" s="1"/>
  <c r="O727" i="7"/>
  <c r="P727" i="7" s="1"/>
  <c r="N727" i="7"/>
  <c r="M727" i="7"/>
  <c r="K727" i="7"/>
  <c r="L727" i="7" s="1"/>
  <c r="Q726" i="7"/>
  <c r="R726" i="7" s="1"/>
  <c r="O726" i="7"/>
  <c r="P726" i="7" s="1"/>
  <c r="N726" i="7"/>
  <c r="M726" i="7"/>
  <c r="K726" i="7"/>
  <c r="L726" i="7" s="1"/>
  <c r="Q725" i="7"/>
  <c r="R725" i="7" s="1"/>
  <c r="O725" i="7"/>
  <c r="P725" i="7" s="1"/>
  <c r="N725" i="7"/>
  <c r="M725" i="7"/>
  <c r="K725" i="7"/>
  <c r="L725" i="7" s="1"/>
  <c r="Q724" i="7"/>
  <c r="R724" i="7" s="1"/>
  <c r="O724" i="7"/>
  <c r="P724" i="7" s="1"/>
  <c r="N724" i="7"/>
  <c r="M724" i="7"/>
  <c r="K724" i="7"/>
  <c r="L724" i="7" s="1"/>
  <c r="Q723" i="7"/>
  <c r="R723" i="7" s="1"/>
  <c r="O723" i="7"/>
  <c r="P723" i="7" s="1"/>
  <c r="N723" i="7"/>
  <c r="M723" i="7"/>
  <c r="K723" i="7"/>
  <c r="L723" i="7" s="1"/>
  <c r="Q722" i="7"/>
  <c r="R722" i="7" s="1"/>
  <c r="O722" i="7"/>
  <c r="P722" i="7" s="1"/>
  <c r="N722" i="7"/>
  <c r="M722" i="7"/>
  <c r="K722" i="7"/>
  <c r="L722" i="7" s="1"/>
  <c r="Q721" i="7"/>
  <c r="R721" i="7" s="1"/>
  <c r="O721" i="7"/>
  <c r="P721" i="7" s="1"/>
  <c r="N721" i="7"/>
  <c r="M721" i="7"/>
  <c r="K721" i="7"/>
  <c r="L721" i="7" s="1"/>
  <c r="Q720" i="7"/>
  <c r="R720" i="7" s="1"/>
  <c r="O720" i="7"/>
  <c r="P720" i="7" s="1"/>
  <c r="N720" i="7"/>
  <c r="M720" i="7"/>
  <c r="K720" i="7"/>
  <c r="L720" i="7" s="1"/>
  <c r="Q719" i="7"/>
  <c r="R719" i="7" s="1"/>
  <c r="O719" i="7"/>
  <c r="P719" i="7" s="1"/>
  <c r="N719" i="7"/>
  <c r="M719" i="7"/>
  <c r="K719" i="7"/>
  <c r="L719" i="7" s="1"/>
  <c r="Q718" i="7"/>
  <c r="R718" i="7" s="1"/>
  <c r="O718" i="7"/>
  <c r="P718" i="7" s="1"/>
  <c r="N718" i="7"/>
  <c r="M718" i="7"/>
  <c r="K718" i="7"/>
  <c r="L718" i="7" s="1"/>
  <c r="Q717" i="7"/>
  <c r="R717" i="7" s="1"/>
  <c r="O717" i="7"/>
  <c r="P717" i="7" s="1"/>
  <c r="N717" i="7"/>
  <c r="M717" i="7"/>
  <c r="K717" i="7"/>
  <c r="L717" i="7" s="1"/>
  <c r="Q716" i="7"/>
  <c r="R716" i="7" s="1"/>
  <c r="O716" i="7"/>
  <c r="P716" i="7" s="1"/>
  <c r="N716" i="7"/>
  <c r="M716" i="7"/>
  <c r="K716" i="7"/>
  <c r="L716" i="7" s="1"/>
  <c r="Q715" i="7"/>
  <c r="R715" i="7" s="1"/>
  <c r="O715" i="7"/>
  <c r="P715" i="7" s="1"/>
  <c r="N715" i="7"/>
  <c r="M715" i="7"/>
  <c r="K715" i="7"/>
  <c r="L715" i="7" s="1"/>
  <c r="Q714" i="7"/>
  <c r="R714" i="7" s="1"/>
  <c r="O714" i="7"/>
  <c r="P714" i="7" s="1"/>
  <c r="N714" i="7"/>
  <c r="M714" i="7"/>
  <c r="K714" i="7"/>
  <c r="L714" i="7" s="1"/>
  <c r="Q713" i="7"/>
  <c r="R713" i="7" s="1"/>
  <c r="O713" i="7"/>
  <c r="P713" i="7" s="1"/>
  <c r="N713" i="7"/>
  <c r="M713" i="7"/>
  <c r="K713" i="7"/>
  <c r="L713" i="7" s="1"/>
  <c r="Q712" i="7"/>
  <c r="R712" i="7" s="1"/>
  <c r="O712" i="7"/>
  <c r="P712" i="7" s="1"/>
  <c r="N712" i="7"/>
  <c r="M712" i="7"/>
  <c r="K712" i="7"/>
  <c r="L712" i="7" s="1"/>
  <c r="Q711" i="7"/>
  <c r="R711" i="7" s="1"/>
  <c r="O711" i="7"/>
  <c r="P711" i="7" s="1"/>
  <c r="N711" i="7"/>
  <c r="M711" i="7"/>
  <c r="K711" i="7"/>
  <c r="L711" i="7" s="1"/>
  <c r="Q710" i="7"/>
  <c r="R710" i="7" s="1"/>
  <c r="O710" i="7"/>
  <c r="P710" i="7" s="1"/>
  <c r="N710" i="7"/>
  <c r="M710" i="7"/>
  <c r="K710" i="7"/>
  <c r="L710" i="7" s="1"/>
  <c r="Q709" i="7"/>
  <c r="R709" i="7" s="1"/>
  <c r="O709" i="7"/>
  <c r="P709" i="7" s="1"/>
  <c r="N709" i="7"/>
  <c r="M709" i="7"/>
  <c r="K709" i="7"/>
  <c r="L709" i="7" s="1"/>
  <c r="Q708" i="7"/>
  <c r="R708" i="7" s="1"/>
  <c r="O708" i="7"/>
  <c r="P708" i="7" s="1"/>
  <c r="N708" i="7"/>
  <c r="M708" i="7"/>
  <c r="K708" i="7"/>
  <c r="L708" i="7" s="1"/>
  <c r="Q707" i="7"/>
  <c r="R707" i="7" s="1"/>
  <c r="O707" i="7"/>
  <c r="P707" i="7" s="1"/>
  <c r="N707" i="7"/>
  <c r="M707" i="7"/>
  <c r="K707" i="7"/>
  <c r="L707" i="7" s="1"/>
  <c r="Q706" i="7"/>
  <c r="R706" i="7" s="1"/>
  <c r="O706" i="7"/>
  <c r="P706" i="7" s="1"/>
  <c r="N706" i="7"/>
  <c r="M706" i="7"/>
  <c r="K706" i="7"/>
  <c r="L706" i="7" s="1"/>
  <c r="Q705" i="7"/>
  <c r="R705" i="7" s="1"/>
  <c r="O705" i="7"/>
  <c r="P705" i="7" s="1"/>
  <c r="N705" i="7"/>
  <c r="M705" i="7"/>
  <c r="K705" i="7"/>
  <c r="L705" i="7" s="1"/>
  <c r="Q704" i="7"/>
  <c r="R704" i="7" s="1"/>
  <c r="O704" i="7"/>
  <c r="P704" i="7" s="1"/>
  <c r="N704" i="7"/>
  <c r="M704" i="7"/>
  <c r="K704" i="7"/>
  <c r="L704" i="7" s="1"/>
  <c r="Q703" i="7"/>
  <c r="R703" i="7" s="1"/>
  <c r="O703" i="7"/>
  <c r="P703" i="7" s="1"/>
  <c r="N703" i="7"/>
  <c r="M703" i="7"/>
  <c r="K703" i="7"/>
  <c r="L703" i="7" s="1"/>
  <c r="Q702" i="7"/>
  <c r="R702" i="7" s="1"/>
  <c r="O702" i="7"/>
  <c r="P702" i="7" s="1"/>
  <c r="N702" i="7"/>
  <c r="M702" i="7"/>
  <c r="K702" i="7"/>
  <c r="L702" i="7" s="1"/>
  <c r="Q701" i="7"/>
  <c r="R701" i="7" s="1"/>
  <c r="O701" i="7"/>
  <c r="P701" i="7" s="1"/>
  <c r="N701" i="7"/>
  <c r="M701" i="7"/>
  <c r="K701" i="7"/>
  <c r="L701" i="7" s="1"/>
  <c r="Q700" i="7"/>
  <c r="R700" i="7" s="1"/>
  <c r="O700" i="7"/>
  <c r="P700" i="7" s="1"/>
  <c r="N700" i="7"/>
  <c r="M700" i="7"/>
  <c r="K700" i="7"/>
  <c r="L700" i="7" s="1"/>
  <c r="Q699" i="7"/>
  <c r="R699" i="7" s="1"/>
  <c r="O699" i="7"/>
  <c r="P699" i="7" s="1"/>
  <c r="N699" i="7"/>
  <c r="M699" i="7"/>
  <c r="K699" i="7"/>
  <c r="L699" i="7" s="1"/>
  <c r="Q698" i="7"/>
  <c r="R698" i="7" s="1"/>
  <c r="O698" i="7"/>
  <c r="P698" i="7" s="1"/>
  <c r="N698" i="7"/>
  <c r="M698" i="7"/>
  <c r="K698" i="7"/>
  <c r="L698" i="7" s="1"/>
  <c r="Q697" i="7"/>
  <c r="R697" i="7" s="1"/>
  <c r="O697" i="7"/>
  <c r="P697" i="7" s="1"/>
  <c r="N697" i="7"/>
  <c r="M697" i="7"/>
  <c r="K697" i="7"/>
  <c r="L697" i="7" s="1"/>
  <c r="Q696" i="7"/>
  <c r="R696" i="7" s="1"/>
  <c r="O696" i="7"/>
  <c r="P696" i="7" s="1"/>
  <c r="N696" i="7"/>
  <c r="M696" i="7"/>
  <c r="K696" i="7"/>
  <c r="L696" i="7" s="1"/>
  <c r="Q695" i="7"/>
  <c r="R695" i="7" s="1"/>
  <c r="O695" i="7"/>
  <c r="P695" i="7" s="1"/>
  <c r="N695" i="7"/>
  <c r="M695" i="7"/>
  <c r="K695" i="7"/>
  <c r="L695" i="7" s="1"/>
  <c r="Q694" i="7"/>
  <c r="R694" i="7" s="1"/>
  <c r="O694" i="7"/>
  <c r="P694" i="7" s="1"/>
  <c r="N694" i="7"/>
  <c r="M694" i="7"/>
  <c r="K694" i="7"/>
  <c r="L694" i="7" s="1"/>
  <c r="Q693" i="7"/>
  <c r="R693" i="7" s="1"/>
  <c r="O693" i="7"/>
  <c r="P693" i="7" s="1"/>
  <c r="N693" i="7"/>
  <c r="M693" i="7"/>
  <c r="K693" i="7"/>
  <c r="L693" i="7" s="1"/>
  <c r="Q692" i="7"/>
  <c r="R692" i="7" s="1"/>
  <c r="O692" i="7"/>
  <c r="P692" i="7" s="1"/>
  <c r="N692" i="7"/>
  <c r="M692" i="7"/>
  <c r="K692" i="7"/>
  <c r="L692" i="7" s="1"/>
  <c r="Q691" i="7"/>
  <c r="R691" i="7" s="1"/>
  <c r="O691" i="7"/>
  <c r="P691" i="7" s="1"/>
  <c r="N691" i="7"/>
  <c r="M691" i="7"/>
  <c r="K691" i="7"/>
  <c r="L691" i="7" s="1"/>
  <c r="Q690" i="7"/>
  <c r="R690" i="7" s="1"/>
  <c r="O690" i="7"/>
  <c r="P690" i="7" s="1"/>
  <c r="N690" i="7"/>
  <c r="M690" i="7"/>
  <c r="K690" i="7"/>
  <c r="L690" i="7" s="1"/>
  <c r="Q689" i="7"/>
  <c r="R689" i="7" s="1"/>
  <c r="O689" i="7"/>
  <c r="P689" i="7" s="1"/>
  <c r="N689" i="7"/>
  <c r="M689" i="7"/>
  <c r="K689" i="7"/>
  <c r="L689" i="7" s="1"/>
  <c r="Q688" i="7"/>
  <c r="R688" i="7" s="1"/>
  <c r="O688" i="7"/>
  <c r="P688" i="7" s="1"/>
  <c r="N688" i="7"/>
  <c r="M688" i="7"/>
  <c r="K688" i="7"/>
  <c r="L688" i="7" s="1"/>
  <c r="Q687" i="7"/>
  <c r="R687" i="7" s="1"/>
  <c r="O687" i="7"/>
  <c r="P687" i="7" s="1"/>
  <c r="N687" i="7"/>
  <c r="M687" i="7"/>
  <c r="K687" i="7"/>
  <c r="L687" i="7" s="1"/>
  <c r="Q686" i="7"/>
  <c r="R686" i="7" s="1"/>
  <c r="O686" i="7"/>
  <c r="P686" i="7" s="1"/>
  <c r="N686" i="7"/>
  <c r="M686" i="7"/>
  <c r="K686" i="7"/>
  <c r="L686" i="7" s="1"/>
  <c r="Q685" i="7"/>
  <c r="R685" i="7" s="1"/>
  <c r="O685" i="7"/>
  <c r="P685" i="7" s="1"/>
  <c r="N685" i="7"/>
  <c r="M685" i="7"/>
  <c r="K685" i="7"/>
  <c r="L685" i="7" s="1"/>
  <c r="Q684" i="7"/>
  <c r="R684" i="7" s="1"/>
  <c r="O684" i="7"/>
  <c r="P684" i="7" s="1"/>
  <c r="N684" i="7"/>
  <c r="M684" i="7"/>
  <c r="K684" i="7"/>
  <c r="L684" i="7" s="1"/>
  <c r="Q683" i="7"/>
  <c r="R683" i="7" s="1"/>
  <c r="O683" i="7"/>
  <c r="P683" i="7" s="1"/>
  <c r="N683" i="7"/>
  <c r="M683" i="7"/>
  <c r="K683" i="7"/>
  <c r="L683" i="7" s="1"/>
  <c r="Q682" i="7"/>
  <c r="R682" i="7" s="1"/>
  <c r="O682" i="7"/>
  <c r="P682" i="7" s="1"/>
  <c r="N682" i="7"/>
  <c r="M682" i="7"/>
  <c r="K682" i="7"/>
  <c r="L682" i="7" s="1"/>
  <c r="Q681" i="7"/>
  <c r="R681" i="7" s="1"/>
  <c r="O681" i="7"/>
  <c r="P681" i="7" s="1"/>
  <c r="N681" i="7"/>
  <c r="M681" i="7"/>
  <c r="K681" i="7"/>
  <c r="L681" i="7" s="1"/>
  <c r="Q680" i="7"/>
  <c r="R680" i="7" s="1"/>
  <c r="O680" i="7"/>
  <c r="P680" i="7" s="1"/>
  <c r="N680" i="7"/>
  <c r="M680" i="7"/>
  <c r="K680" i="7"/>
  <c r="L680" i="7" s="1"/>
  <c r="Q679" i="7"/>
  <c r="R679" i="7" s="1"/>
  <c r="O679" i="7"/>
  <c r="P679" i="7" s="1"/>
  <c r="N679" i="7"/>
  <c r="M679" i="7"/>
  <c r="K679" i="7"/>
  <c r="L679" i="7" s="1"/>
  <c r="Q678" i="7"/>
  <c r="R678" i="7" s="1"/>
  <c r="O678" i="7"/>
  <c r="P678" i="7" s="1"/>
  <c r="N678" i="7"/>
  <c r="M678" i="7"/>
  <c r="K678" i="7"/>
  <c r="L678" i="7" s="1"/>
  <c r="Q677" i="7"/>
  <c r="R677" i="7" s="1"/>
  <c r="O677" i="7"/>
  <c r="P677" i="7" s="1"/>
  <c r="N677" i="7"/>
  <c r="M677" i="7"/>
  <c r="K677" i="7"/>
  <c r="L677" i="7" s="1"/>
  <c r="Q676" i="7"/>
  <c r="R676" i="7" s="1"/>
  <c r="O676" i="7"/>
  <c r="P676" i="7" s="1"/>
  <c r="N676" i="7"/>
  <c r="M676" i="7"/>
  <c r="K676" i="7"/>
  <c r="L676" i="7" s="1"/>
  <c r="Q675" i="7"/>
  <c r="R675" i="7" s="1"/>
  <c r="O675" i="7"/>
  <c r="P675" i="7" s="1"/>
  <c r="N675" i="7"/>
  <c r="M675" i="7"/>
  <c r="K675" i="7"/>
  <c r="L675" i="7" s="1"/>
  <c r="Q674" i="7"/>
  <c r="R674" i="7" s="1"/>
  <c r="O674" i="7"/>
  <c r="P674" i="7" s="1"/>
  <c r="N674" i="7"/>
  <c r="M674" i="7"/>
  <c r="K674" i="7"/>
  <c r="L674" i="7" s="1"/>
  <c r="Q673" i="7"/>
  <c r="R673" i="7" s="1"/>
  <c r="O673" i="7"/>
  <c r="P673" i="7" s="1"/>
  <c r="N673" i="7"/>
  <c r="M673" i="7"/>
  <c r="K673" i="7"/>
  <c r="L673" i="7" s="1"/>
  <c r="Q672" i="7"/>
  <c r="R672" i="7" s="1"/>
  <c r="O672" i="7"/>
  <c r="P672" i="7" s="1"/>
  <c r="N672" i="7"/>
  <c r="M672" i="7"/>
  <c r="K672" i="7"/>
  <c r="L672" i="7" s="1"/>
  <c r="Q671" i="7"/>
  <c r="R671" i="7" s="1"/>
  <c r="O671" i="7"/>
  <c r="P671" i="7" s="1"/>
  <c r="N671" i="7"/>
  <c r="M671" i="7"/>
  <c r="K671" i="7"/>
  <c r="L671" i="7" s="1"/>
  <c r="Q670" i="7"/>
  <c r="R670" i="7" s="1"/>
  <c r="O670" i="7"/>
  <c r="P670" i="7" s="1"/>
  <c r="N670" i="7"/>
  <c r="M670" i="7"/>
  <c r="K670" i="7"/>
  <c r="L670" i="7" s="1"/>
  <c r="Q669" i="7"/>
  <c r="R669" i="7" s="1"/>
  <c r="O669" i="7"/>
  <c r="P669" i="7" s="1"/>
  <c r="N669" i="7"/>
  <c r="M669" i="7"/>
  <c r="K669" i="7"/>
  <c r="L669" i="7" s="1"/>
  <c r="Q668" i="7"/>
  <c r="R668" i="7" s="1"/>
  <c r="O668" i="7"/>
  <c r="P668" i="7" s="1"/>
  <c r="N668" i="7"/>
  <c r="M668" i="7"/>
  <c r="K668" i="7"/>
  <c r="L668" i="7" s="1"/>
  <c r="Q667" i="7"/>
  <c r="R667" i="7" s="1"/>
  <c r="O667" i="7"/>
  <c r="P667" i="7" s="1"/>
  <c r="N667" i="7"/>
  <c r="M667" i="7"/>
  <c r="K667" i="7"/>
  <c r="L667" i="7" s="1"/>
  <c r="Q666" i="7"/>
  <c r="R666" i="7" s="1"/>
  <c r="O666" i="7"/>
  <c r="P666" i="7" s="1"/>
  <c r="N666" i="7"/>
  <c r="M666" i="7"/>
  <c r="K666" i="7"/>
  <c r="L666" i="7" s="1"/>
  <c r="Q665" i="7"/>
  <c r="R665" i="7" s="1"/>
  <c r="O665" i="7"/>
  <c r="P665" i="7" s="1"/>
  <c r="N665" i="7"/>
  <c r="M665" i="7"/>
  <c r="K665" i="7"/>
  <c r="L665" i="7" s="1"/>
  <c r="Q664" i="7"/>
  <c r="R664" i="7" s="1"/>
  <c r="O664" i="7"/>
  <c r="P664" i="7" s="1"/>
  <c r="N664" i="7"/>
  <c r="M664" i="7"/>
  <c r="K664" i="7"/>
  <c r="L664" i="7" s="1"/>
  <c r="Q663" i="7"/>
  <c r="R663" i="7" s="1"/>
  <c r="O663" i="7"/>
  <c r="P663" i="7" s="1"/>
  <c r="N663" i="7"/>
  <c r="M663" i="7"/>
  <c r="K663" i="7"/>
  <c r="L663" i="7" s="1"/>
  <c r="Q662" i="7"/>
  <c r="R662" i="7" s="1"/>
  <c r="O662" i="7"/>
  <c r="P662" i="7" s="1"/>
  <c r="N662" i="7"/>
  <c r="M662" i="7"/>
  <c r="K662" i="7"/>
  <c r="L662" i="7" s="1"/>
  <c r="Q661" i="7"/>
  <c r="R661" i="7" s="1"/>
  <c r="O661" i="7"/>
  <c r="P661" i="7" s="1"/>
  <c r="N661" i="7"/>
  <c r="M661" i="7"/>
  <c r="K661" i="7"/>
  <c r="L661" i="7" s="1"/>
  <c r="Q660" i="7"/>
  <c r="R660" i="7" s="1"/>
  <c r="O660" i="7"/>
  <c r="P660" i="7" s="1"/>
  <c r="N660" i="7"/>
  <c r="M660" i="7"/>
  <c r="K660" i="7"/>
  <c r="L660" i="7" s="1"/>
  <c r="Q659" i="7"/>
  <c r="R659" i="7" s="1"/>
  <c r="O659" i="7"/>
  <c r="P659" i="7" s="1"/>
  <c r="N659" i="7"/>
  <c r="M659" i="7"/>
  <c r="K659" i="7"/>
  <c r="L659" i="7" s="1"/>
  <c r="Q658" i="7"/>
  <c r="R658" i="7" s="1"/>
  <c r="O658" i="7"/>
  <c r="P658" i="7" s="1"/>
  <c r="N658" i="7"/>
  <c r="M658" i="7"/>
  <c r="K658" i="7"/>
  <c r="L658" i="7" s="1"/>
  <c r="Q657" i="7"/>
  <c r="R657" i="7" s="1"/>
  <c r="O657" i="7"/>
  <c r="P657" i="7" s="1"/>
  <c r="N657" i="7"/>
  <c r="M657" i="7"/>
  <c r="K657" i="7"/>
  <c r="L657" i="7" s="1"/>
  <c r="Q656" i="7"/>
  <c r="R656" i="7" s="1"/>
  <c r="O656" i="7"/>
  <c r="P656" i="7" s="1"/>
  <c r="N656" i="7"/>
  <c r="M656" i="7"/>
  <c r="K656" i="7"/>
  <c r="L656" i="7" s="1"/>
  <c r="Q655" i="7"/>
  <c r="R655" i="7" s="1"/>
  <c r="O655" i="7"/>
  <c r="P655" i="7" s="1"/>
  <c r="N655" i="7"/>
  <c r="M655" i="7"/>
  <c r="K655" i="7"/>
  <c r="L655" i="7" s="1"/>
  <c r="Q654" i="7"/>
  <c r="R654" i="7" s="1"/>
  <c r="O654" i="7"/>
  <c r="P654" i="7" s="1"/>
  <c r="N654" i="7"/>
  <c r="M654" i="7"/>
  <c r="K654" i="7"/>
  <c r="L654" i="7" s="1"/>
  <c r="Q653" i="7"/>
  <c r="R653" i="7" s="1"/>
  <c r="O653" i="7"/>
  <c r="P653" i="7" s="1"/>
  <c r="N653" i="7"/>
  <c r="M653" i="7"/>
  <c r="K653" i="7"/>
  <c r="L653" i="7" s="1"/>
  <c r="Q652" i="7"/>
  <c r="R652" i="7" s="1"/>
  <c r="O652" i="7"/>
  <c r="P652" i="7" s="1"/>
  <c r="N652" i="7"/>
  <c r="M652" i="7"/>
  <c r="K652" i="7"/>
  <c r="L652" i="7" s="1"/>
  <c r="Q651" i="7"/>
  <c r="R651" i="7" s="1"/>
  <c r="O651" i="7"/>
  <c r="P651" i="7" s="1"/>
  <c r="N651" i="7"/>
  <c r="M651" i="7"/>
  <c r="K651" i="7"/>
  <c r="L651" i="7" s="1"/>
  <c r="Q650" i="7"/>
  <c r="R650" i="7" s="1"/>
  <c r="O650" i="7"/>
  <c r="P650" i="7" s="1"/>
  <c r="N650" i="7"/>
  <c r="M650" i="7"/>
  <c r="K650" i="7"/>
  <c r="L650" i="7" s="1"/>
  <c r="Q649" i="7"/>
  <c r="R649" i="7" s="1"/>
  <c r="O649" i="7"/>
  <c r="P649" i="7" s="1"/>
  <c r="N649" i="7"/>
  <c r="M649" i="7"/>
  <c r="K649" i="7"/>
  <c r="L649" i="7" s="1"/>
  <c r="Q648" i="7"/>
  <c r="R648" i="7" s="1"/>
  <c r="O648" i="7"/>
  <c r="P648" i="7" s="1"/>
  <c r="N648" i="7"/>
  <c r="M648" i="7"/>
  <c r="K648" i="7"/>
  <c r="L648" i="7" s="1"/>
  <c r="Q647" i="7"/>
  <c r="R647" i="7" s="1"/>
  <c r="O647" i="7"/>
  <c r="P647" i="7" s="1"/>
  <c r="N647" i="7"/>
  <c r="M647" i="7"/>
  <c r="K647" i="7"/>
  <c r="L647" i="7" s="1"/>
  <c r="Q646" i="7"/>
  <c r="R646" i="7" s="1"/>
  <c r="O646" i="7"/>
  <c r="P646" i="7" s="1"/>
  <c r="N646" i="7"/>
  <c r="M646" i="7"/>
  <c r="K646" i="7"/>
  <c r="L646" i="7" s="1"/>
  <c r="Q645" i="7"/>
  <c r="R645" i="7" s="1"/>
  <c r="O645" i="7"/>
  <c r="P645" i="7" s="1"/>
  <c r="N645" i="7"/>
  <c r="M645" i="7"/>
  <c r="K645" i="7"/>
  <c r="L645" i="7" s="1"/>
  <c r="Q644" i="7"/>
  <c r="R644" i="7" s="1"/>
  <c r="O644" i="7"/>
  <c r="P644" i="7" s="1"/>
  <c r="N644" i="7"/>
  <c r="M644" i="7"/>
  <c r="K644" i="7"/>
  <c r="L644" i="7" s="1"/>
  <c r="Q643" i="7"/>
  <c r="R643" i="7" s="1"/>
  <c r="O643" i="7"/>
  <c r="P643" i="7" s="1"/>
  <c r="N643" i="7"/>
  <c r="M643" i="7"/>
  <c r="K643" i="7"/>
  <c r="L643" i="7" s="1"/>
  <c r="Q642" i="7"/>
  <c r="R642" i="7" s="1"/>
  <c r="O642" i="7"/>
  <c r="P642" i="7" s="1"/>
  <c r="N642" i="7"/>
  <c r="M642" i="7"/>
  <c r="K642" i="7"/>
  <c r="L642" i="7" s="1"/>
  <c r="Q641" i="7"/>
  <c r="R641" i="7" s="1"/>
  <c r="O641" i="7"/>
  <c r="P641" i="7" s="1"/>
  <c r="N641" i="7"/>
  <c r="M641" i="7"/>
  <c r="K641" i="7"/>
  <c r="L641" i="7" s="1"/>
  <c r="Q640" i="7"/>
  <c r="R640" i="7" s="1"/>
  <c r="O640" i="7"/>
  <c r="P640" i="7" s="1"/>
  <c r="N640" i="7"/>
  <c r="M640" i="7"/>
  <c r="K640" i="7"/>
  <c r="L640" i="7" s="1"/>
  <c r="Q639" i="7"/>
  <c r="R639" i="7" s="1"/>
  <c r="O639" i="7"/>
  <c r="P639" i="7" s="1"/>
  <c r="N639" i="7"/>
  <c r="M639" i="7"/>
  <c r="K639" i="7"/>
  <c r="L639" i="7" s="1"/>
  <c r="Q638" i="7"/>
  <c r="R638" i="7" s="1"/>
  <c r="O638" i="7"/>
  <c r="P638" i="7" s="1"/>
  <c r="N638" i="7"/>
  <c r="M638" i="7"/>
  <c r="K638" i="7"/>
  <c r="L638" i="7" s="1"/>
  <c r="Q637" i="7"/>
  <c r="R637" i="7" s="1"/>
  <c r="O637" i="7"/>
  <c r="P637" i="7" s="1"/>
  <c r="N637" i="7"/>
  <c r="M637" i="7"/>
  <c r="K637" i="7"/>
  <c r="L637" i="7" s="1"/>
  <c r="Q636" i="7"/>
  <c r="R636" i="7" s="1"/>
  <c r="O636" i="7"/>
  <c r="P636" i="7" s="1"/>
  <c r="N636" i="7"/>
  <c r="M636" i="7"/>
  <c r="K636" i="7"/>
  <c r="L636" i="7" s="1"/>
  <c r="Q635" i="7"/>
  <c r="R635" i="7" s="1"/>
  <c r="O635" i="7"/>
  <c r="P635" i="7" s="1"/>
  <c r="N635" i="7"/>
  <c r="M635" i="7"/>
  <c r="K635" i="7"/>
  <c r="L635" i="7" s="1"/>
  <c r="Q634" i="7"/>
  <c r="R634" i="7" s="1"/>
  <c r="O634" i="7"/>
  <c r="P634" i="7" s="1"/>
  <c r="N634" i="7"/>
  <c r="M634" i="7"/>
  <c r="K634" i="7"/>
  <c r="L634" i="7" s="1"/>
  <c r="Q633" i="7"/>
  <c r="R633" i="7" s="1"/>
  <c r="O633" i="7"/>
  <c r="P633" i="7" s="1"/>
  <c r="N633" i="7"/>
  <c r="M633" i="7"/>
  <c r="K633" i="7"/>
  <c r="L633" i="7" s="1"/>
  <c r="Q632" i="7"/>
  <c r="R632" i="7" s="1"/>
  <c r="O632" i="7"/>
  <c r="P632" i="7" s="1"/>
  <c r="N632" i="7"/>
  <c r="M632" i="7"/>
  <c r="K632" i="7"/>
  <c r="L632" i="7" s="1"/>
  <c r="Q631" i="7"/>
  <c r="R631" i="7" s="1"/>
  <c r="O631" i="7"/>
  <c r="P631" i="7" s="1"/>
  <c r="N631" i="7"/>
  <c r="M631" i="7"/>
  <c r="K631" i="7"/>
  <c r="L631" i="7" s="1"/>
  <c r="Q630" i="7"/>
  <c r="R630" i="7" s="1"/>
  <c r="O630" i="7"/>
  <c r="P630" i="7" s="1"/>
  <c r="N630" i="7"/>
  <c r="M630" i="7"/>
  <c r="K630" i="7"/>
  <c r="L630" i="7" s="1"/>
  <c r="Q629" i="7"/>
  <c r="R629" i="7" s="1"/>
  <c r="O629" i="7"/>
  <c r="P629" i="7" s="1"/>
  <c r="N629" i="7"/>
  <c r="M629" i="7"/>
  <c r="K629" i="7"/>
  <c r="L629" i="7" s="1"/>
  <c r="Q628" i="7"/>
  <c r="R628" i="7" s="1"/>
  <c r="O628" i="7"/>
  <c r="P628" i="7" s="1"/>
  <c r="N628" i="7"/>
  <c r="M628" i="7"/>
  <c r="K628" i="7"/>
  <c r="L628" i="7" s="1"/>
  <c r="Q627" i="7"/>
  <c r="R627" i="7" s="1"/>
  <c r="O627" i="7"/>
  <c r="P627" i="7" s="1"/>
  <c r="N627" i="7"/>
  <c r="M627" i="7"/>
  <c r="K627" i="7"/>
  <c r="L627" i="7" s="1"/>
  <c r="Q626" i="7"/>
  <c r="R626" i="7" s="1"/>
  <c r="O626" i="7"/>
  <c r="P626" i="7" s="1"/>
  <c r="N626" i="7"/>
  <c r="M626" i="7"/>
  <c r="K626" i="7"/>
  <c r="L626" i="7" s="1"/>
  <c r="Q625" i="7"/>
  <c r="R625" i="7" s="1"/>
  <c r="O625" i="7"/>
  <c r="P625" i="7" s="1"/>
  <c r="N625" i="7"/>
  <c r="M625" i="7"/>
  <c r="K625" i="7"/>
  <c r="L625" i="7" s="1"/>
  <c r="Q624" i="7"/>
  <c r="R624" i="7" s="1"/>
  <c r="O624" i="7"/>
  <c r="P624" i="7" s="1"/>
  <c r="N624" i="7"/>
  <c r="M624" i="7"/>
  <c r="K624" i="7"/>
  <c r="L624" i="7" s="1"/>
  <c r="Q623" i="7"/>
  <c r="R623" i="7" s="1"/>
  <c r="O623" i="7"/>
  <c r="P623" i="7" s="1"/>
  <c r="N623" i="7"/>
  <c r="M623" i="7"/>
  <c r="K623" i="7"/>
  <c r="L623" i="7" s="1"/>
  <c r="Q622" i="7"/>
  <c r="R622" i="7" s="1"/>
  <c r="O622" i="7"/>
  <c r="P622" i="7" s="1"/>
  <c r="N622" i="7"/>
  <c r="M622" i="7"/>
  <c r="K622" i="7"/>
  <c r="L622" i="7" s="1"/>
  <c r="Q621" i="7"/>
  <c r="R621" i="7" s="1"/>
  <c r="O621" i="7"/>
  <c r="P621" i="7" s="1"/>
  <c r="N621" i="7"/>
  <c r="M621" i="7"/>
  <c r="K621" i="7"/>
  <c r="L621" i="7" s="1"/>
  <c r="Q620" i="7"/>
  <c r="R620" i="7" s="1"/>
  <c r="O620" i="7"/>
  <c r="P620" i="7" s="1"/>
  <c r="N620" i="7"/>
  <c r="M620" i="7"/>
  <c r="K620" i="7"/>
  <c r="L620" i="7" s="1"/>
  <c r="Q619" i="7"/>
  <c r="R619" i="7" s="1"/>
  <c r="O619" i="7"/>
  <c r="P619" i="7" s="1"/>
  <c r="N619" i="7"/>
  <c r="M619" i="7"/>
  <c r="K619" i="7"/>
  <c r="L619" i="7" s="1"/>
  <c r="Q618" i="7"/>
  <c r="R618" i="7" s="1"/>
  <c r="O618" i="7"/>
  <c r="P618" i="7" s="1"/>
  <c r="N618" i="7"/>
  <c r="M618" i="7"/>
  <c r="K618" i="7"/>
  <c r="L618" i="7" s="1"/>
  <c r="Q617" i="7"/>
  <c r="R617" i="7" s="1"/>
  <c r="O617" i="7"/>
  <c r="P617" i="7" s="1"/>
  <c r="N617" i="7"/>
  <c r="M617" i="7"/>
  <c r="K617" i="7"/>
  <c r="L617" i="7" s="1"/>
  <c r="Q616" i="7"/>
  <c r="R616" i="7" s="1"/>
  <c r="O616" i="7"/>
  <c r="P616" i="7" s="1"/>
  <c r="N616" i="7"/>
  <c r="M616" i="7"/>
  <c r="K616" i="7"/>
  <c r="L616" i="7" s="1"/>
  <c r="Q615" i="7"/>
  <c r="R615" i="7" s="1"/>
  <c r="O615" i="7"/>
  <c r="P615" i="7" s="1"/>
  <c r="N615" i="7"/>
  <c r="M615" i="7"/>
  <c r="K615" i="7"/>
  <c r="L615" i="7" s="1"/>
  <c r="K614" i="7"/>
  <c r="L614" i="7" s="1"/>
  <c r="S613" i="7"/>
  <c r="T613" i="7" s="1"/>
  <c r="R613" i="7"/>
  <c r="O613" i="7"/>
  <c r="P613" i="7" s="1"/>
  <c r="N613" i="7"/>
  <c r="M613" i="7"/>
  <c r="L613" i="7"/>
  <c r="K613" i="7"/>
  <c r="S612" i="7"/>
  <c r="T612" i="7" s="1"/>
  <c r="R612" i="7"/>
  <c r="O612" i="7"/>
  <c r="P612" i="7" s="1"/>
  <c r="M612" i="7"/>
  <c r="N612" i="7" s="1"/>
  <c r="K612" i="7"/>
  <c r="L612" i="7" s="1"/>
  <c r="T611" i="7"/>
  <c r="S611" i="7"/>
  <c r="R611" i="7"/>
  <c r="O611" i="7"/>
  <c r="P611" i="7" s="1"/>
  <c r="N611" i="7"/>
  <c r="M611" i="7"/>
  <c r="K611" i="7"/>
  <c r="L611" i="7" s="1"/>
  <c r="S610" i="7"/>
  <c r="T610" i="7" s="1"/>
  <c r="R610" i="7"/>
  <c r="P610" i="7"/>
  <c r="O610" i="7"/>
  <c r="M610" i="7"/>
  <c r="N610" i="7" s="1"/>
  <c r="L610" i="7"/>
  <c r="K610" i="7"/>
  <c r="S609" i="7"/>
  <c r="T609" i="7" s="1"/>
  <c r="R609" i="7"/>
  <c r="P609" i="7"/>
  <c r="O609" i="7"/>
  <c r="M609" i="7"/>
  <c r="N609" i="7" s="1"/>
  <c r="K609" i="7"/>
  <c r="L609" i="7" s="1"/>
  <c r="S608" i="7"/>
  <c r="T608" i="7" s="1"/>
  <c r="R608" i="7"/>
  <c r="O608" i="7"/>
  <c r="P608" i="7" s="1"/>
  <c r="N608" i="7"/>
  <c r="M608" i="7"/>
  <c r="K608" i="7"/>
  <c r="L608" i="7" s="1"/>
  <c r="T607" i="7"/>
  <c r="S607" i="7"/>
  <c r="R607" i="7"/>
  <c r="O607" i="7"/>
  <c r="P607" i="7" s="1"/>
  <c r="M607" i="7"/>
  <c r="N607" i="7" s="1"/>
  <c r="K607" i="7"/>
  <c r="L607" i="7" s="1"/>
  <c r="T606" i="7"/>
  <c r="S606" i="7"/>
  <c r="R606" i="7"/>
  <c r="P606" i="7"/>
  <c r="O606" i="7"/>
  <c r="M606" i="7"/>
  <c r="N606" i="7" s="1"/>
  <c r="K606" i="7"/>
  <c r="L606" i="7" s="1"/>
  <c r="S605" i="7"/>
  <c r="T605" i="7" s="1"/>
  <c r="R605" i="7"/>
  <c r="O605" i="7"/>
  <c r="P605" i="7" s="1"/>
  <c r="N605" i="7"/>
  <c r="M605" i="7"/>
  <c r="L605" i="7"/>
  <c r="K605" i="7"/>
  <c r="S604" i="7"/>
  <c r="T604" i="7" s="1"/>
  <c r="R604" i="7"/>
  <c r="O604" i="7"/>
  <c r="P604" i="7" s="1"/>
  <c r="M604" i="7"/>
  <c r="N604" i="7" s="1"/>
  <c r="K604" i="7"/>
  <c r="L604" i="7" s="1"/>
  <c r="S603" i="7"/>
  <c r="T603" i="7" s="1"/>
  <c r="R603" i="7"/>
  <c r="O603" i="7"/>
  <c r="P603" i="7" s="1"/>
  <c r="N603" i="7"/>
  <c r="M603" i="7"/>
  <c r="K603" i="7"/>
  <c r="L603" i="7" s="1"/>
  <c r="S602" i="7"/>
  <c r="T602" i="7" s="1"/>
  <c r="R602" i="7"/>
  <c r="P602" i="7"/>
  <c r="O602" i="7"/>
  <c r="M602" i="7"/>
  <c r="N602" i="7" s="1"/>
  <c r="L602" i="7"/>
  <c r="K602" i="7"/>
  <c r="S601" i="7"/>
  <c r="T601" i="7" s="1"/>
  <c r="R601" i="7"/>
  <c r="P601" i="7"/>
  <c r="O601" i="7"/>
  <c r="M601" i="7"/>
  <c r="N601" i="7" s="1"/>
  <c r="K601" i="7"/>
  <c r="L601" i="7" s="1"/>
  <c r="S600" i="7"/>
  <c r="T600" i="7" s="1"/>
  <c r="R600" i="7"/>
  <c r="O600" i="7"/>
  <c r="P600" i="7" s="1"/>
  <c r="N600" i="7"/>
  <c r="M600" i="7"/>
  <c r="K600" i="7"/>
  <c r="L600" i="7" s="1"/>
  <c r="S599" i="7"/>
  <c r="T599" i="7" s="1"/>
  <c r="R599" i="7"/>
  <c r="O599" i="7"/>
  <c r="P599" i="7" s="1"/>
  <c r="M599" i="7"/>
  <c r="N599" i="7" s="1"/>
  <c r="K599" i="7"/>
  <c r="L599" i="7" s="1"/>
  <c r="S598" i="7"/>
  <c r="T598" i="7" s="1"/>
  <c r="R598" i="7"/>
  <c r="P598" i="7"/>
  <c r="O598" i="7"/>
  <c r="M598" i="7"/>
  <c r="N598" i="7" s="1"/>
  <c r="K598" i="7"/>
  <c r="L598" i="7" s="1"/>
  <c r="S597" i="7"/>
  <c r="T597" i="7" s="1"/>
  <c r="R597" i="7"/>
  <c r="O597" i="7"/>
  <c r="P597" i="7" s="1"/>
  <c r="N597" i="7"/>
  <c r="M597" i="7"/>
  <c r="L597" i="7"/>
  <c r="K597" i="7"/>
  <c r="S596" i="7"/>
  <c r="T596" i="7" s="1"/>
  <c r="R596" i="7"/>
  <c r="O596" i="7"/>
  <c r="P596" i="7" s="1"/>
  <c r="M596" i="7"/>
  <c r="N596" i="7" s="1"/>
  <c r="K596" i="7"/>
  <c r="L596" i="7" s="1"/>
  <c r="S595" i="7"/>
  <c r="T595" i="7" s="1"/>
  <c r="R595" i="7"/>
  <c r="O595" i="7"/>
  <c r="P595" i="7" s="1"/>
  <c r="N595" i="7"/>
  <c r="M595" i="7"/>
  <c r="K595" i="7"/>
  <c r="L595" i="7" s="1"/>
  <c r="S594" i="7"/>
  <c r="T594" i="7" s="1"/>
  <c r="R594" i="7"/>
  <c r="P594" i="7"/>
  <c r="O594" i="7"/>
  <c r="M594" i="7"/>
  <c r="N594" i="7" s="1"/>
  <c r="L594" i="7"/>
  <c r="K594" i="7"/>
  <c r="S593" i="7"/>
  <c r="T593" i="7" s="1"/>
  <c r="R593" i="7"/>
  <c r="P593" i="7"/>
  <c r="O593" i="7"/>
  <c r="M593" i="7"/>
  <c r="N593" i="7" s="1"/>
  <c r="K593" i="7"/>
  <c r="L593" i="7" s="1"/>
  <c r="Q592" i="7"/>
  <c r="R592" i="7" s="1"/>
  <c r="P592" i="7"/>
  <c r="O592" i="7"/>
  <c r="M592" i="7"/>
  <c r="N592" i="7" s="1"/>
  <c r="K592" i="7"/>
  <c r="L592" i="7" s="1"/>
  <c r="Q591" i="7"/>
  <c r="R591" i="7" s="1"/>
  <c r="P591" i="7"/>
  <c r="O591" i="7"/>
  <c r="M591" i="7"/>
  <c r="N591" i="7" s="1"/>
  <c r="K591" i="7"/>
  <c r="L591" i="7" s="1"/>
  <c r="Q590" i="7"/>
  <c r="R590" i="7" s="1"/>
  <c r="P590" i="7"/>
  <c r="O590" i="7"/>
  <c r="M590" i="7"/>
  <c r="N590" i="7" s="1"/>
  <c r="K590" i="7"/>
  <c r="L590" i="7" s="1"/>
  <c r="Q589" i="7"/>
  <c r="R589" i="7" s="1"/>
  <c r="P589" i="7"/>
  <c r="O589" i="7"/>
  <c r="M589" i="7"/>
  <c r="N589" i="7" s="1"/>
  <c r="K589" i="7"/>
  <c r="L589" i="7" s="1"/>
  <c r="Q588" i="7"/>
  <c r="R588" i="7" s="1"/>
  <c r="P588" i="7"/>
  <c r="O588" i="7"/>
  <c r="M588" i="7"/>
  <c r="N588" i="7" s="1"/>
  <c r="K588" i="7"/>
  <c r="L588" i="7" s="1"/>
  <c r="Q587" i="7"/>
  <c r="R587" i="7" s="1"/>
  <c r="P587" i="7"/>
  <c r="O587" i="7"/>
  <c r="M587" i="7"/>
  <c r="N587" i="7" s="1"/>
  <c r="K587" i="7"/>
  <c r="L587" i="7" s="1"/>
  <c r="Q586" i="7"/>
  <c r="R586" i="7" s="1"/>
  <c r="P586" i="7"/>
  <c r="O586" i="7"/>
  <c r="M586" i="7"/>
  <c r="N586" i="7" s="1"/>
  <c r="K586" i="7"/>
  <c r="L586" i="7" s="1"/>
  <c r="Q585" i="7"/>
  <c r="R585" i="7" s="1"/>
  <c r="P585" i="7"/>
  <c r="O585" i="7"/>
  <c r="M585" i="7"/>
  <c r="N585" i="7" s="1"/>
  <c r="K585" i="7"/>
  <c r="L585" i="7" s="1"/>
  <c r="Q584" i="7"/>
  <c r="R584" i="7" s="1"/>
  <c r="P584" i="7"/>
  <c r="O584" i="7"/>
  <c r="M584" i="7"/>
  <c r="N584" i="7" s="1"/>
  <c r="K584" i="7"/>
  <c r="L584" i="7" s="1"/>
  <c r="Q583" i="7"/>
  <c r="R583" i="7" s="1"/>
  <c r="P583" i="7"/>
  <c r="O583" i="7"/>
  <c r="M583" i="7"/>
  <c r="N583" i="7" s="1"/>
  <c r="K583" i="7"/>
  <c r="L583" i="7" s="1"/>
  <c r="Q582" i="7"/>
  <c r="R582" i="7" s="1"/>
  <c r="P582" i="7"/>
  <c r="O582" i="7"/>
  <c r="M582" i="7"/>
  <c r="N582" i="7" s="1"/>
  <c r="K582" i="7"/>
  <c r="L582" i="7" s="1"/>
  <c r="Q581" i="7"/>
  <c r="R581" i="7" s="1"/>
  <c r="P581" i="7"/>
  <c r="O581" i="7"/>
  <c r="M581" i="7"/>
  <c r="N581" i="7" s="1"/>
  <c r="K581" i="7"/>
  <c r="L581" i="7" s="1"/>
  <c r="Q580" i="7"/>
  <c r="R580" i="7" s="1"/>
  <c r="P580" i="7"/>
  <c r="O580" i="7"/>
  <c r="M580" i="7"/>
  <c r="N580" i="7" s="1"/>
  <c r="K580" i="7"/>
  <c r="L580" i="7" s="1"/>
  <c r="Q579" i="7"/>
  <c r="R579" i="7" s="1"/>
  <c r="P579" i="7"/>
  <c r="O579" i="7"/>
  <c r="M579" i="7"/>
  <c r="N579" i="7" s="1"/>
  <c r="K579" i="7"/>
  <c r="L579" i="7" s="1"/>
  <c r="Q578" i="7"/>
  <c r="R578" i="7" s="1"/>
  <c r="P578" i="7"/>
  <c r="O578" i="7"/>
  <c r="M578" i="7"/>
  <c r="N578" i="7" s="1"/>
  <c r="K578" i="7"/>
  <c r="L578" i="7" s="1"/>
  <c r="Q577" i="7"/>
  <c r="R577" i="7" s="1"/>
  <c r="P577" i="7"/>
  <c r="O577" i="7"/>
  <c r="M577" i="7"/>
  <c r="N577" i="7" s="1"/>
  <c r="K577" i="7"/>
  <c r="L577" i="7" s="1"/>
  <c r="Q576" i="7"/>
  <c r="R576" i="7" s="1"/>
  <c r="P576" i="7"/>
  <c r="O576" i="7"/>
  <c r="M576" i="7"/>
  <c r="N576" i="7" s="1"/>
  <c r="K576" i="7"/>
  <c r="L576" i="7" s="1"/>
  <c r="Q575" i="7"/>
  <c r="R575" i="7" s="1"/>
  <c r="P575" i="7"/>
  <c r="O575" i="7"/>
  <c r="M575" i="7"/>
  <c r="N575" i="7" s="1"/>
  <c r="K575" i="7"/>
  <c r="L575" i="7" s="1"/>
  <c r="Q574" i="7"/>
  <c r="R574" i="7" s="1"/>
  <c r="P574" i="7"/>
  <c r="O574" i="7"/>
  <c r="M574" i="7"/>
  <c r="N574" i="7" s="1"/>
  <c r="K574" i="7"/>
  <c r="L574" i="7" s="1"/>
  <c r="Q573" i="7"/>
  <c r="R573" i="7" s="1"/>
  <c r="P573" i="7"/>
  <c r="O573" i="7"/>
  <c r="M573" i="7"/>
  <c r="N573" i="7" s="1"/>
  <c r="K573" i="7"/>
  <c r="L573" i="7" s="1"/>
  <c r="Q572" i="7"/>
  <c r="R572" i="7" s="1"/>
  <c r="P572" i="7"/>
  <c r="O572" i="7"/>
  <c r="M572" i="7"/>
  <c r="N572" i="7" s="1"/>
  <c r="K572" i="7"/>
  <c r="L572" i="7" s="1"/>
  <c r="Q571" i="7"/>
  <c r="R571" i="7" s="1"/>
  <c r="P571" i="7"/>
  <c r="O571" i="7"/>
  <c r="M571" i="7"/>
  <c r="N571" i="7" s="1"/>
  <c r="K571" i="7"/>
  <c r="L571" i="7" s="1"/>
  <c r="Q570" i="7"/>
  <c r="R570" i="7" s="1"/>
  <c r="P570" i="7"/>
  <c r="O570" i="7"/>
  <c r="M570" i="7"/>
  <c r="N570" i="7" s="1"/>
  <c r="K570" i="7"/>
  <c r="L570" i="7" s="1"/>
  <c r="Q569" i="7"/>
  <c r="R569" i="7" s="1"/>
  <c r="P569" i="7"/>
  <c r="O569" i="7"/>
  <c r="M569" i="7"/>
  <c r="N569" i="7" s="1"/>
  <c r="K569" i="7"/>
  <c r="L569" i="7" s="1"/>
  <c r="Q568" i="7"/>
  <c r="R568" i="7" s="1"/>
  <c r="P568" i="7"/>
  <c r="O568" i="7"/>
  <c r="M568" i="7"/>
  <c r="N568" i="7" s="1"/>
  <c r="K568" i="7"/>
  <c r="L568" i="7" s="1"/>
  <c r="Q567" i="7"/>
  <c r="R567" i="7" s="1"/>
  <c r="P567" i="7"/>
  <c r="O567" i="7"/>
  <c r="M567" i="7"/>
  <c r="N567" i="7" s="1"/>
  <c r="K567" i="7"/>
  <c r="L567" i="7" s="1"/>
  <c r="Q566" i="7"/>
  <c r="R566" i="7" s="1"/>
  <c r="P566" i="7"/>
  <c r="O566" i="7"/>
  <c r="M566" i="7"/>
  <c r="N566" i="7" s="1"/>
  <c r="K566" i="7"/>
  <c r="L566" i="7" s="1"/>
  <c r="Q565" i="7"/>
  <c r="R565" i="7" s="1"/>
  <c r="P565" i="7"/>
  <c r="O565" i="7"/>
  <c r="M565" i="7"/>
  <c r="N565" i="7" s="1"/>
  <c r="K565" i="7"/>
  <c r="L565" i="7" s="1"/>
  <c r="Q564" i="7"/>
  <c r="R564" i="7" s="1"/>
  <c r="P564" i="7"/>
  <c r="O564" i="7"/>
  <c r="M564" i="7"/>
  <c r="N564" i="7" s="1"/>
  <c r="K564" i="7"/>
  <c r="L564" i="7" s="1"/>
  <c r="Q563" i="7"/>
  <c r="R563" i="7" s="1"/>
  <c r="P563" i="7"/>
  <c r="O563" i="7"/>
  <c r="M563" i="7"/>
  <c r="N563" i="7" s="1"/>
  <c r="K563" i="7"/>
  <c r="L563" i="7" s="1"/>
  <c r="Q562" i="7"/>
  <c r="R562" i="7" s="1"/>
  <c r="P562" i="7"/>
  <c r="O562" i="7"/>
  <c r="M562" i="7"/>
  <c r="N562" i="7" s="1"/>
  <c r="K562" i="7"/>
  <c r="L562" i="7" s="1"/>
  <c r="Q561" i="7"/>
  <c r="R561" i="7" s="1"/>
  <c r="P561" i="7"/>
  <c r="O561" i="7"/>
  <c r="M561" i="7"/>
  <c r="N561" i="7" s="1"/>
  <c r="K561" i="7"/>
  <c r="L561" i="7" s="1"/>
  <c r="Q560" i="7"/>
  <c r="R560" i="7" s="1"/>
  <c r="P560" i="7"/>
  <c r="O560" i="7"/>
  <c r="M560" i="7"/>
  <c r="N560" i="7" s="1"/>
  <c r="K560" i="7"/>
  <c r="L560" i="7" s="1"/>
  <c r="Q559" i="7"/>
  <c r="R559" i="7" s="1"/>
  <c r="P559" i="7"/>
  <c r="O559" i="7"/>
  <c r="M559" i="7"/>
  <c r="N559" i="7" s="1"/>
  <c r="K559" i="7"/>
  <c r="L559" i="7" s="1"/>
  <c r="Q558" i="7"/>
  <c r="R558" i="7" s="1"/>
  <c r="P558" i="7"/>
  <c r="O558" i="7"/>
  <c r="M558" i="7"/>
  <c r="N558" i="7" s="1"/>
  <c r="K558" i="7"/>
  <c r="L558" i="7" s="1"/>
  <c r="Q557" i="7"/>
  <c r="R557" i="7" s="1"/>
  <c r="P557" i="7"/>
  <c r="O557" i="7"/>
  <c r="M557" i="7"/>
  <c r="N557" i="7" s="1"/>
  <c r="K557" i="7"/>
  <c r="L557" i="7" s="1"/>
  <c r="Q556" i="7"/>
  <c r="R556" i="7" s="1"/>
  <c r="P556" i="7"/>
  <c r="O556" i="7"/>
  <c r="M556" i="7"/>
  <c r="N556" i="7" s="1"/>
  <c r="K556" i="7"/>
  <c r="L556" i="7" s="1"/>
  <c r="Q555" i="7"/>
  <c r="R555" i="7" s="1"/>
  <c r="P555" i="7"/>
  <c r="O555" i="7"/>
  <c r="M555" i="7"/>
  <c r="N555" i="7" s="1"/>
  <c r="K555" i="7"/>
  <c r="L555" i="7" s="1"/>
  <c r="Q554" i="7"/>
  <c r="R554" i="7" s="1"/>
  <c r="P554" i="7"/>
  <c r="O554" i="7"/>
  <c r="M554" i="7"/>
  <c r="N554" i="7" s="1"/>
  <c r="K554" i="7"/>
  <c r="L554" i="7" s="1"/>
  <c r="Q553" i="7"/>
  <c r="R553" i="7" s="1"/>
  <c r="P553" i="7"/>
  <c r="O553" i="7"/>
  <c r="M553" i="7"/>
  <c r="N553" i="7" s="1"/>
  <c r="K553" i="7"/>
  <c r="L553" i="7" s="1"/>
  <c r="Q552" i="7"/>
  <c r="R552" i="7" s="1"/>
  <c r="P552" i="7"/>
  <c r="O552" i="7"/>
  <c r="M552" i="7"/>
  <c r="N552" i="7" s="1"/>
  <c r="K552" i="7"/>
  <c r="L552" i="7" s="1"/>
  <c r="Q551" i="7"/>
  <c r="R551" i="7" s="1"/>
  <c r="P551" i="7"/>
  <c r="O551" i="7"/>
  <c r="M551" i="7"/>
  <c r="N551" i="7" s="1"/>
  <c r="K551" i="7"/>
  <c r="L551" i="7" s="1"/>
  <c r="Q550" i="7"/>
  <c r="R550" i="7" s="1"/>
  <c r="P550" i="7"/>
  <c r="O550" i="7"/>
  <c r="M550" i="7"/>
  <c r="N550" i="7" s="1"/>
  <c r="K550" i="7"/>
  <c r="L550" i="7" s="1"/>
  <c r="Q549" i="7"/>
  <c r="R549" i="7" s="1"/>
  <c r="P549" i="7"/>
  <c r="O549" i="7"/>
  <c r="M549" i="7"/>
  <c r="N549" i="7" s="1"/>
  <c r="K549" i="7"/>
  <c r="L549" i="7" s="1"/>
  <c r="Q548" i="7"/>
  <c r="R548" i="7" s="1"/>
  <c r="P548" i="7"/>
  <c r="O548" i="7"/>
  <c r="M548" i="7"/>
  <c r="N548" i="7" s="1"/>
  <c r="K548" i="7"/>
  <c r="L548" i="7" s="1"/>
  <c r="Q547" i="7"/>
  <c r="R547" i="7" s="1"/>
  <c r="P547" i="7"/>
  <c r="O547" i="7"/>
  <c r="M547" i="7"/>
  <c r="N547" i="7" s="1"/>
  <c r="K547" i="7"/>
  <c r="L547" i="7" s="1"/>
  <c r="Q546" i="7"/>
  <c r="R546" i="7" s="1"/>
  <c r="P546" i="7"/>
  <c r="O546" i="7"/>
  <c r="M546" i="7"/>
  <c r="N546" i="7" s="1"/>
  <c r="K546" i="7"/>
  <c r="L546" i="7" s="1"/>
  <c r="Q545" i="7"/>
  <c r="R545" i="7" s="1"/>
  <c r="P545" i="7"/>
  <c r="O545" i="7"/>
  <c r="M545" i="7"/>
  <c r="N545" i="7" s="1"/>
  <c r="K545" i="7"/>
  <c r="L545" i="7" s="1"/>
  <c r="Q544" i="7"/>
  <c r="R544" i="7" s="1"/>
  <c r="P544" i="7"/>
  <c r="O544" i="7"/>
  <c r="M544" i="7"/>
  <c r="N544" i="7" s="1"/>
  <c r="K544" i="7"/>
  <c r="L544" i="7" s="1"/>
  <c r="Q543" i="7"/>
  <c r="R543" i="7" s="1"/>
  <c r="P543" i="7"/>
  <c r="O543" i="7"/>
  <c r="M543" i="7"/>
  <c r="N543" i="7" s="1"/>
  <c r="K543" i="7"/>
  <c r="L543" i="7" s="1"/>
  <c r="Q542" i="7"/>
  <c r="R542" i="7" s="1"/>
  <c r="P542" i="7"/>
  <c r="O542" i="7"/>
  <c r="M542" i="7"/>
  <c r="N542" i="7" s="1"/>
  <c r="K542" i="7"/>
  <c r="L542" i="7" s="1"/>
  <c r="Q541" i="7"/>
  <c r="R541" i="7" s="1"/>
  <c r="P541" i="7"/>
  <c r="O541" i="7"/>
  <c r="M541" i="7"/>
  <c r="N541" i="7" s="1"/>
  <c r="K541" i="7"/>
  <c r="L541" i="7" s="1"/>
  <c r="Q540" i="7"/>
  <c r="R540" i="7" s="1"/>
  <c r="P540" i="7"/>
  <c r="O540" i="7"/>
  <c r="M540" i="7"/>
  <c r="N540" i="7" s="1"/>
  <c r="K540" i="7"/>
  <c r="L540" i="7" s="1"/>
  <c r="Q539" i="7"/>
  <c r="R539" i="7" s="1"/>
  <c r="P539" i="7"/>
  <c r="O539" i="7"/>
  <c r="M539" i="7"/>
  <c r="N539" i="7" s="1"/>
  <c r="K539" i="7"/>
  <c r="L539" i="7" s="1"/>
  <c r="Q538" i="7"/>
  <c r="R538" i="7" s="1"/>
  <c r="P538" i="7"/>
  <c r="O538" i="7"/>
  <c r="M538" i="7"/>
  <c r="N538" i="7" s="1"/>
  <c r="K538" i="7"/>
  <c r="L538" i="7" s="1"/>
  <c r="Q537" i="7"/>
  <c r="R537" i="7" s="1"/>
  <c r="P537" i="7"/>
  <c r="O537" i="7"/>
  <c r="M537" i="7"/>
  <c r="N537" i="7" s="1"/>
  <c r="K537" i="7"/>
  <c r="L537" i="7" s="1"/>
  <c r="Q536" i="7"/>
  <c r="R536" i="7" s="1"/>
  <c r="P536" i="7"/>
  <c r="O536" i="7"/>
  <c r="M536" i="7"/>
  <c r="N536" i="7" s="1"/>
  <c r="K536" i="7"/>
  <c r="L536" i="7" s="1"/>
  <c r="Q535" i="7"/>
  <c r="R535" i="7" s="1"/>
  <c r="P535" i="7"/>
  <c r="O535" i="7"/>
  <c r="M535" i="7"/>
  <c r="N535" i="7" s="1"/>
  <c r="K535" i="7"/>
  <c r="L535" i="7" s="1"/>
  <c r="Q534" i="7"/>
  <c r="R534" i="7" s="1"/>
  <c r="P534" i="7"/>
  <c r="O534" i="7"/>
  <c r="M534" i="7"/>
  <c r="N534" i="7" s="1"/>
  <c r="K534" i="7"/>
  <c r="L534" i="7" s="1"/>
  <c r="Q533" i="7"/>
  <c r="R533" i="7" s="1"/>
  <c r="P533" i="7"/>
  <c r="O533" i="7"/>
  <c r="M533" i="7"/>
  <c r="N533" i="7" s="1"/>
  <c r="K533" i="7"/>
  <c r="L533" i="7" s="1"/>
  <c r="Q532" i="7"/>
  <c r="R532" i="7" s="1"/>
  <c r="P532" i="7"/>
  <c r="O532" i="7"/>
  <c r="M532" i="7"/>
  <c r="N532" i="7" s="1"/>
  <c r="K532" i="7"/>
  <c r="L532" i="7" s="1"/>
  <c r="Q531" i="7"/>
  <c r="R531" i="7" s="1"/>
  <c r="P531" i="7"/>
  <c r="O531" i="7"/>
  <c r="M531" i="7"/>
  <c r="N531" i="7" s="1"/>
  <c r="K531" i="7"/>
  <c r="L531" i="7" s="1"/>
  <c r="Q530" i="7"/>
  <c r="R530" i="7" s="1"/>
  <c r="P530" i="7"/>
  <c r="O530" i="7"/>
  <c r="M530" i="7"/>
  <c r="N530" i="7" s="1"/>
  <c r="K530" i="7"/>
  <c r="L530" i="7" s="1"/>
  <c r="Q529" i="7"/>
  <c r="R529" i="7" s="1"/>
  <c r="P529" i="7"/>
  <c r="O529" i="7"/>
  <c r="M529" i="7"/>
  <c r="N529" i="7" s="1"/>
  <c r="K529" i="7"/>
  <c r="L529" i="7" s="1"/>
  <c r="Q528" i="7"/>
  <c r="R528" i="7" s="1"/>
  <c r="P528" i="7"/>
  <c r="O528" i="7"/>
  <c r="M528" i="7"/>
  <c r="N528" i="7" s="1"/>
  <c r="K528" i="7"/>
  <c r="L528" i="7" s="1"/>
  <c r="Q527" i="7"/>
  <c r="R527" i="7" s="1"/>
  <c r="P527" i="7"/>
  <c r="O527" i="7"/>
  <c r="M527" i="7"/>
  <c r="N527" i="7" s="1"/>
  <c r="K527" i="7"/>
  <c r="L527" i="7" s="1"/>
  <c r="Q526" i="7"/>
  <c r="R526" i="7" s="1"/>
  <c r="P526" i="7"/>
  <c r="O526" i="7"/>
  <c r="M526" i="7"/>
  <c r="N526" i="7" s="1"/>
  <c r="K526" i="7"/>
  <c r="L526" i="7" s="1"/>
  <c r="Q525" i="7"/>
  <c r="R525" i="7" s="1"/>
  <c r="P525" i="7"/>
  <c r="O525" i="7"/>
  <c r="M525" i="7"/>
  <c r="N525" i="7" s="1"/>
  <c r="K525" i="7"/>
  <c r="L525" i="7" s="1"/>
  <c r="Q524" i="7"/>
  <c r="R524" i="7" s="1"/>
  <c r="P524" i="7"/>
  <c r="O524" i="7"/>
  <c r="M524" i="7"/>
  <c r="N524" i="7" s="1"/>
  <c r="K524" i="7"/>
  <c r="L524" i="7" s="1"/>
  <c r="Q523" i="7"/>
  <c r="R523" i="7" s="1"/>
  <c r="P523" i="7"/>
  <c r="O523" i="7"/>
  <c r="M523" i="7"/>
  <c r="N523" i="7" s="1"/>
  <c r="K523" i="7"/>
  <c r="L523" i="7" s="1"/>
  <c r="Q522" i="7"/>
  <c r="R522" i="7" s="1"/>
  <c r="P522" i="7"/>
  <c r="O522" i="7"/>
  <c r="M522" i="7"/>
  <c r="N522" i="7" s="1"/>
  <c r="K522" i="7"/>
  <c r="L522" i="7" s="1"/>
  <c r="Q521" i="7"/>
  <c r="R521" i="7" s="1"/>
  <c r="P521" i="7"/>
  <c r="O521" i="7"/>
  <c r="M521" i="7"/>
  <c r="N521" i="7" s="1"/>
  <c r="K521" i="7"/>
  <c r="L521" i="7" s="1"/>
  <c r="Q520" i="7"/>
  <c r="R520" i="7" s="1"/>
  <c r="P520" i="7"/>
  <c r="O520" i="7"/>
  <c r="M520" i="7"/>
  <c r="N520" i="7" s="1"/>
  <c r="K520" i="7"/>
  <c r="L520" i="7" s="1"/>
  <c r="Q519" i="7"/>
  <c r="R519" i="7" s="1"/>
  <c r="P519" i="7"/>
  <c r="O519" i="7"/>
  <c r="M519" i="7"/>
  <c r="N519" i="7" s="1"/>
  <c r="K519" i="7"/>
  <c r="L519" i="7" s="1"/>
  <c r="Q518" i="7"/>
  <c r="R518" i="7" s="1"/>
  <c r="P518" i="7"/>
  <c r="O518" i="7"/>
  <c r="M518" i="7"/>
  <c r="N518" i="7" s="1"/>
  <c r="K518" i="7"/>
  <c r="L518" i="7" s="1"/>
  <c r="Q517" i="7"/>
  <c r="R517" i="7" s="1"/>
  <c r="P517" i="7"/>
  <c r="O517" i="7"/>
  <c r="M517" i="7"/>
  <c r="N517" i="7" s="1"/>
  <c r="K517" i="7"/>
  <c r="L517" i="7" s="1"/>
  <c r="Q516" i="7"/>
  <c r="R516" i="7" s="1"/>
  <c r="P516" i="7"/>
  <c r="O516" i="7"/>
  <c r="M516" i="7"/>
  <c r="N516" i="7" s="1"/>
  <c r="K516" i="7"/>
  <c r="L516" i="7" s="1"/>
  <c r="Q515" i="7"/>
  <c r="R515" i="7" s="1"/>
  <c r="P515" i="7"/>
  <c r="O515" i="7"/>
  <c r="M515" i="7"/>
  <c r="N515" i="7" s="1"/>
  <c r="K515" i="7"/>
  <c r="L515" i="7" s="1"/>
  <c r="Q514" i="7"/>
  <c r="R514" i="7" s="1"/>
  <c r="P514" i="7"/>
  <c r="O514" i="7"/>
  <c r="M514" i="7"/>
  <c r="N514" i="7" s="1"/>
  <c r="K514" i="7"/>
  <c r="L514" i="7" s="1"/>
  <c r="Q513" i="7"/>
  <c r="R513" i="7" s="1"/>
  <c r="P513" i="7"/>
  <c r="O513" i="7"/>
  <c r="M513" i="7"/>
  <c r="N513" i="7" s="1"/>
  <c r="K513" i="7"/>
  <c r="L513" i="7" s="1"/>
  <c r="Q512" i="7"/>
  <c r="R512" i="7" s="1"/>
  <c r="P512" i="7"/>
  <c r="O512" i="7"/>
  <c r="M512" i="7"/>
  <c r="N512" i="7" s="1"/>
  <c r="K512" i="7"/>
  <c r="L512" i="7" s="1"/>
  <c r="Q511" i="7"/>
  <c r="R511" i="7" s="1"/>
  <c r="P511" i="7"/>
  <c r="O511" i="7"/>
  <c r="M511" i="7"/>
  <c r="N511" i="7" s="1"/>
  <c r="K511" i="7"/>
  <c r="L511" i="7" s="1"/>
  <c r="Q510" i="7"/>
  <c r="R510" i="7" s="1"/>
  <c r="P510" i="7"/>
  <c r="O510" i="7"/>
  <c r="M510" i="7"/>
  <c r="N510" i="7" s="1"/>
  <c r="K510" i="7"/>
  <c r="L510" i="7" s="1"/>
  <c r="Q509" i="7"/>
  <c r="R509" i="7" s="1"/>
  <c r="P509" i="7"/>
  <c r="O509" i="7"/>
  <c r="M509" i="7"/>
  <c r="N509" i="7" s="1"/>
  <c r="K509" i="7"/>
  <c r="L509" i="7" s="1"/>
  <c r="Q508" i="7"/>
  <c r="R508" i="7" s="1"/>
  <c r="P508" i="7"/>
  <c r="O508" i="7"/>
  <c r="M508" i="7"/>
  <c r="N508" i="7" s="1"/>
  <c r="K508" i="7"/>
  <c r="L508" i="7" s="1"/>
  <c r="Q507" i="7"/>
  <c r="R507" i="7" s="1"/>
  <c r="P507" i="7"/>
  <c r="O507" i="7"/>
  <c r="M507" i="7"/>
  <c r="N507" i="7" s="1"/>
  <c r="K507" i="7"/>
  <c r="L507" i="7" s="1"/>
  <c r="Q506" i="7"/>
  <c r="R506" i="7" s="1"/>
  <c r="P506" i="7"/>
  <c r="O506" i="7"/>
  <c r="M506" i="7"/>
  <c r="N506" i="7" s="1"/>
  <c r="K506" i="7"/>
  <c r="L506" i="7" s="1"/>
  <c r="Q505" i="7"/>
  <c r="R505" i="7" s="1"/>
  <c r="P505" i="7"/>
  <c r="O505" i="7"/>
  <c r="M505" i="7"/>
  <c r="N505" i="7" s="1"/>
  <c r="K505" i="7"/>
  <c r="L505" i="7" s="1"/>
  <c r="Q504" i="7"/>
  <c r="R504" i="7" s="1"/>
  <c r="P504" i="7"/>
  <c r="O504" i="7"/>
  <c r="M504" i="7"/>
  <c r="N504" i="7" s="1"/>
  <c r="K504" i="7"/>
  <c r="L504" i="7" s="1"/>
  <c r="Q503" i="7"/>
  <c r="R503" i="7" s="1"/>
  <c r="P503" i="7"/>
  <c r="O503" i="7"/>
  <c r="M503" i="7"/>
  <c r="N503" i="7" s="1"/>
  <c r="K503" i="7"/>
  <c r="L503" i="7" s="1"/>
  <c r="Q502" i="7"/>
  <c r="R502" i="7" s="1"/>
  <c r="P502" i="7"/>
  <c r="O502" i="7"/>
  <c r="M502" i="7"/>
  <c r="N502" i="7" s="1"/>
  <c r="K502" i="7"/>
  <c r="L502" i="7" s="1"/>
  <c r="Q501" i="7"/>
  <c r="R501" i="7" s="1"/>
  <c r="P501" i="7"/>
  <c r="O501" i="7"/>
  <c r="M501" i="7"/>
  <c r="N501" i="7" s="1"/>
  <c r="K501" i="7"/>
  <c r="L501" i="7" s="1"/>
  <c r="Q500" i="7"/>
  <c r="R500" i="7" s="1"/>
  <c r="P500" i="7"/>
  <c r="O500" i="7"/>
  <c r="M500" i="7"/>
  <c r="N500" i="7" s="1"/>
  <c r="K500" i="7"/>
  <c r="L500" i="7" s="1"/>
  <c r="Q499" i="7"/>
  <c r="R499" i="7" s="1"/>
  <c r="P499" i="7"/>
  <c r="O499" i="7"/>
  <c r="M499" i="7"/>
  <c r="N499" i="7" s="1"/>
  <c r="K499" i="7"/>
  <c r="L499" i="7" s="1"/>
  <c r="Q498" i="7"/>
  <c r="R498" i="7" s="1"/>
  <c r="P498" i="7"/>
  <c r="O498" i="7"/>
  <c r="M498" i="7"/>
  <c r="N498" i="7" s="1"/>
  <c r="K498" i="7"/>
  <c r="L498" i="7" s="1"/>
  <c r="Q497" i="7"/>
  <c r="R497" i="7" s="1"/>
  <c r="P497" i="7"/>
  <c r="O497" i="7"/>
  <c r="M497" i="7"/>
  <c r="N497" i="7" s="1"/>
  <c r="K497" i="7"/>
  <c r="L497" i="7" s="1"/>
  <c r="Q496" i="7"/>
  <c r="R496" i="7" s="1"/>
  <c r="P496" i="7"/>
  <c r="O496" i="7"/>
  <c r="M496" i="7"/>
  <c r="N496" i="7" s="1"/>
  <c r="K496" i="7"/>
  <c r="L496" i="7" s="1"/>
  <c r="Q495" i="7"/>
  <c r="R495" i="7" s="1"/>
  <c r="P495" i="7"/>
  <c r="O495" i="7"/>
  <c r="M495" i="7"/>
  <c r="N495" i="7" s="1"/>
  <c r="K495" i="7"/>
  <c r="L495" i="7" s="1"/>
  <c r="Q494" i="7"/>
  <c r="R494" i="7" s="1"/>
  <c r="P494" i="7"/>
  <c r="O494" i="7"/>
  <c r="M494" i="7"/>
  <c r="N494" i="7" s="1"/>
  <c r="K494" i="7"/>
  <c r="L494" i="7" s="1"/>
  <c r="Q493" i="7"/>
  <c r="R493" i="7" s="1"/>
  <c r="P493" i="7"/>
  <c r="O493" i="7"/>
  <c r="M493" i="7"/>
  <c r="N493" i="7" s="1"/>
  <c r="K493" i="7"/>
  <c r="L493" i="7" s="1"/>
  <c r="Q492" i="7"/>
  <c r="R492" i="7" s="1"/>
  <c r="P492" i="7"/>
  <c r="O492" i="7"/>
  <c r="M492" i="7"/>
  <c r="N492" i="7" s="1"/>
  <c r="K492" i="7"/>
  <c r="L492" i="7" s="1"/>
  <c r="Q491" i="7"/>
  <c r="R491" i="7" s="1"/>
  <c r="P491" i="7"/>
  <c r="O491" i="7"/>
  <c r="M491" i="7"/>
  <c r="N491" i="7" s="1"/>
  <c r="K491" i="7"/>
  <c r="L491" i="7" s="1"/>
  <c r="Q490" i="7"/>
  <c r="R490" i="7" s="1"/>
  <c r="P490" i="7"/>
  <c r="O490" i="7"/>
  <c r="M490" i="7"/>
  <c r="N490" i="7" s="1"/>
  <c r="K490" i="7"/>
  <c r="L490" i="7" s="1"/>
  <c r="Q489" i="7"/>
  <c r="R489" i="7" s="1"/>
  <c r="P489" i="7"/>
  <c r="O489" i="7"/>
  <c r="M489" i="7"/>
  <c r="N489" i="7" s="1"/>
  <c r="K489" i="7"/>
  <c r="L489" i="7" s="1"/>
  <c r="Q488" i="7"/>
  <c r="R488" i="7" s="1"/>
  <c r="P488" i="7"/>
  <c r="O488" i="7"/>
  <c r="M488" i="7"/>
  <c r="N488" i="7" s="1"/>
  <c r="K488" i="7"/>
  <c r="L488" i="7" s="1"/>
  <c r="Q487" i="7"/>
  <c r="R487" i="7" s="1"/>
  <c r="P487" i="7"/>
  <c r="O487" i="7"/>
  <c r="M487" i="7"/>
  <c r="N487" i="7" s="1"/>
  <c r="K487" i="7"/>
  <c r="L487" i="7" s="1"/>
  <c r="Q486" i="7"/>
  <c r="R486" i="7" s="1"/>
  <c r="P486" i="7"/>
  <c r="O486" i="7"/>
  <c r="M486" i="7"/>
  <c r="N486" i="7" s="1"/>
  <c r="K486" i="7"/>
  <c r="L486" i="7" s="1"/>
  <c r="Q485" i="7"/>
  <c r="R485" i="7" s="1"/>
  <c r="P485" i="7"/>
  <c r="O485" i="7"/>
  <c r="M485" i="7"/>
  <c r="N485" i="7" s="1"/>
  <c r="K485" i="7"/>
  <c r="L485" i="7" s="1"/>
  <c r="Q484" i="7"/>
  <c r="R484" i="7" s="1"/>
  <c r="P484" i="7"/>
  <c r="O484" i="7"/>
  <c r="M484" i="7"/>
  <c r="N484" i="7" s="1"/>
  <c r="K484" i="7"/>
  <c r="L484" i="7" s="1"/>
  <c r="Q483" i="7"/>
  <c r="R483" i="7" s="1"/>
  <c r="P483" i="7"/>
  <c r="O483" i="7"/>
  <c r="M483" i="7"/>
  <c r="N483" i="7" s="1"/>
  <c r="K483" i="7"/>
  <c r="L483" i="7" s="1"/>
  <c r="Q482" i="7"/>
  <c r="R482" i="7" s="1"/>
  <c r="P482" i="7"/>
  <c r="O482" i="7"/>
  <c r="M482" i="7"/>
  <c r="N482" i="7" s="1"/>
  <c r="K482" i="7"/>
  <c r="L482" i="7" s="1"/>
  <c r="Q481" i="7"/>
  <c r="R481" i="7" s="1"/>
  <c r="P481" i="7"/>
  <c r="O481" i="7"/>
  <c r="M481" i="7"/>
  <c r="N481" i="7" s="1"/>
  <c r="K481" i="7"/>
  <c r="L481" i="7" s="1"/>
  <c r="Q480" i="7"/>
  <c r="R480" i="7" s="1"/>
  <c r="P480" i="7"/>
  <c r="O480" i="7"/>
  <c r="M480" i="7"/>
  <c r="N480" i="7" s="1"/>
  <c r="K480" i="7"/>
  <c r="L480" i="7" s="1"/>
  <c r="Q479" i="7"/>
  <c r="R479" i="7" s="1"/>
  <c r="P479" i="7"/>
  <c r="O479" i="7"/>
  <c r="M479" i="7"/>
  <c r="N479" i="7" s="1"/>
  <c r="K479" i="7"/>
  <c r="L479" i="7" s="1"/>
  <c r="Q478" i="7"/>
  <c r="R478" i="7" s="1"/>
  <c r="P478" i="7"/>
  <c r="O478" i="7"/>
  <c r="M478" i="7"/>
  <c r="N478" i="7" s="1"/>
  <c r="K478" i="7"/>
  <c r="L478" i="7" s="1"/>
  <c r="Q477" i="7"/>
  <c r="R477" i="7" s="1"/>
  <c r="P477" i="7"/>
  <c r="O477" i="7"/>
  <c r="M477" i="7"/>
  <c r="N477" i="7" s="1"/>
  <c r="K477" i="7"/>
  <c r="L477" i="7" s="1"/>
  <c r="Q476" i="7"/>
  <c r="R476" i="7" s="1"/>
  <c r="P476" i="7"/>
  <c r="O476" i="7"/>
  <c r="M476" i="7"/>
  <c r="N476" i="7" s="1"/>
  <c r="K476" i="7"/>
  <c r="L476" i="7" s="1"/>
  <c r="Q475" i="7"/>
  <c r="R475" i="7" s="1"/>
  <c r="P475" i="7"/>
  <c r="O475" i="7"/>
  <c r="M475" i="7"/>
  <c r="N475" i="7" s="1"/>
  <c r="K475" i="7"/>
  <c r="L475" i="7" s="1"/>
  <c r="Q474" i="7"/>
  <c r="R474" i="7" s="1"/>
  <c r="P474" i="7"/>
  <c r="O474" i="7"/>
  <c r="M474" i="7"/>
  <c r="N474" i="7" s="1"/>
  <c r="K474" i="7"/>
  <c r="L474" i="7" s="1"/>
  <c r="Q473" i="7"/>
  <c r="R473" i="7" s="1"/>
  <c r="P473" i="7"/>
  <c r="O473" i="7"/>
  <c r="M473" i="7"/>
  <c r="N473" i="7" s="1"/>
  <c r="K473" i="7"/>
  <c r="L473" i="7" s="1"/>
  <c r="Q472" i="7"/>
  <c r="R472" i="7" s="1"/>
  <c r="P472" i="7"/>
  <c r="O472" i="7"/>
  <c r="M472" i="7"/>
  <c r="N472" i="7" s="1"/>
  <c r="K472" i="7"/>
  <c r="L472" i="7" s="1"/>
  <c r="Q471" i="7"/>
  <c r="R471" i="7" s="1"/>
  <c r="P471" i="7"/>
  <c r="O471" i="7"/>
  <c r="M471" i="7"/>
  <c r="N471" i="7" s="1"/>
  <c r="K471" i="7"/>
  <c r="L471" i="7" s="1"/>
  <c r="Q470" i="7"/>
  <c r="R470" i="7" s="1"/>
  <c r="P470" i="7"/>
  <c r="O470" i="7"/>
  <c r="M470" i="7"/>
  <c r="N470" i="7" s="1"/>
  <c r="K470" i="7"/>
  <c r="L470" i="7" s="1"/>
  <c r="Q469" i="7"/>
  <c r="R469" i="7" s="1"/>
  <c r="P469" i="7"/>
  <c r="O469" i="7"/>
  <c r="M469" i="7"/>
  <c r="N469" i="7" s="1"/>
  <c r="K469" i="7"/>
  <c r="L469" i="7" s="1"/>
  <c r="Q468" i="7"/>
  <c r="R468" i="7" s="1"/>
  <c r="P468" i="7"/>
  <c r="O468" i="7"/>
  <c r="M468" i="7"/>
  <c r="N468" i="7" s="1"/>
  <c r="K468" i="7"/>
  <c r="L468" i="7" s="1"/>
  <c r="Q467" i="7"/>
  <c r="R467" i="7" s="1"/>
  <c r="P467" i="7"/>
  <c r="O467" i="7"/>
  <c r="M467" i="7"/>
  <c r="N467" i="7" s="1"/>
  <c r="K467" i="7"/>
  <c r="L467" i="7" s="1"/>
  <c r="Q466" i="7"/>
  <c r="R466" i="7" s="1"/>
  <c r="P466" i="7"/>
  <c r="O466" i="7"/>
  <c r="M466" i="7"/>
  <c r="N466" i="7" s="1"/>
  <c r="K466" i="7"/>
  <c r="L466" i="7" s="1"/>
  <c r="Q465" i="7"/>
  <c r="R465" i="7" s="1"/>
  <c r="P465" i="7"/>
  <c r="O465" i="7"/>
  <c r="M465" i="7"/>
  <c r="N465" i="7" s="1"/>
  <c r="K465" i="7"/>
  <c r="L465" i="7" s="1"/>
  <c r="Q464" i="7"/>
  <c r="R464" i="7" s="1"/>
  <c r="P464" i="7"/>
  <c r="O464" i="7"/>
  <c r="M464" i="7"/>
  <c r="N464" i="7" s="1"/>
  <c r="K464" i="7"/>
  <c r="L464" i="7" s="1"/>
  <c r="Q463" i="7"/>
  <c r="R463" i="7" s="1"/>
  <c r="P463" i="7"/>
  <c r="O463" i="7"/>
  <c r="M463" i="7"/>
  <c r="N463" i="7" s="1"/>
  <c r="K463" i="7"/>
  <c r="L463" i="7" s="1"/>
  <c r="Q462" i="7"/>
  <c r="R462" i="7" s="1"/>
  <c r="P462" i="7"/>
  <c r="O462" i="7"/>
  <c r="M462" i="7"/>
  <c r="N462" i="7" s="1"/>
  <c r="K462" i="7"/>
  <c r="L462" i="7" s="1"/>
  <c r="Q461" i="7"/>
  <c r="R461" i="7" s="1"/>
  <c r="P461" i="7"/>
  <c r="O461" i="7"/>
  <c r="M461" i="7"/>
  <c r="N461" i="7" s="1"/>
  <c r="K461" i="7"/>
  <c r="L461" i="7" s="1"/>
  <c r="Q460" i="7"/>
  <c r="R460" i="7" s="1"/>
  <c r="P460" i="7"/>
  <c r="O460" i="7"/>
  <c r="M460" i="7"/>
  <c r="N460" i="7" s="1"/>
  <c r="K460" i="7"/>
  <c r="L460" i="7" s="1"/>
  <c r="Q459" i="7"/>
  <c r="R459" i="7" s="1"/>
  <c r="P459" i="7"/>
  <c r="O459" i="7"/>
  <c r="M459" i="7"/>
  <c r="N459" i="7" s="1"/>
  <c r="K459" i="7"/>
  <c r="L459" i="7" s="1"/>
  <c r="Q458" i="7"/>
  <c r="R458" i="7" s="1"/>
  <c r="P458" i="7"/>
  <c r="O458" i="7"/>
  <c r="M458" i="7"/>
  <c r="N458" i="7" s="1"/>
  <c r="K458" i="7"/>
  <c r="L458" i="7" s="1"/>
  <c r="Q457" i="7"/>
  <c r="R457" i="7" s="1"/>
  <c r="P457" i="7"/>
  <c r="O457" i="7"/>
  <c r="M457" i="7"/>
  <c r="N457" i="7" s="1"/>
  <c r="K457" i="7"/>
  <c r="L457" i="7" s="1"/>
  <c r="Q456" i="7"/>
  <c r="R456" i="7" s="1"/>
  <c r="P456" i="7"/>
  <c r="O456" i="7"/>
  <c r="M456" i="7"/>
  <c r="N456" i="7" s="1"/>
  <c r="K456" i="7"/>
  <c r="L456" i="7" s="1"/>
  <c r="Q455" i="7"/>
  <c r="R455" i="7" s="1"/>
  <c r="P455" i="7"/>
  <c r="O455" i="7"/>
  <c r="M455" i="7"/>
  <c r="N455" i="7" s="1"/>
  <c r="K455" i="7"/>
  <c r="L455" i="7" s="1"/>
  <c r="Q454" i="7"/>
  <c r="R454" i="7" s="1"/>
  <c r="P454" i="7"/>
  <c r="O454" i="7"/>
  <c r="M454" i="7"/>
  <c r="N454" i="7" s="1"/>
  <c r="K454" i="7"/>
  <c r="L454" i="7" s="1"/>
  <c r="Q453" i="7"/>
  <c r="R453" i="7" s="1"/>
  <c r="P453" i="7"/>
  <c r="O453" i="7"/>
  <c r="M453" i="7"/>
  <c r="N453" i="7" s="1"/>
  <c r="K453" i="7"/>
  <c r="L453" i="7" s="1"/>
  <c r="K452" i="7"/>
  <c r="L452" i="7" s="1"/>
  <c r="S451" i="7"/>
  <c r="T451" i="7" s="1"/>
  <c r="R451" i="7"/>
  <c r="P451" i="7"/>
  <c r="O451" i="7"/>
  <c r="N451" i="7"/>
  <c r="M451" i="7"/>
  <c r="L451" i="7"/>
  <c r="K451" i="7"/>
  <c r="S450" i="7"/>
  <c r="T450" i="7" s="1"/>
  <c r="R450" i="7"/>
  <c r="O450" i="7"/>
  <c r="P450" i="7" s="1"/>
  <c r="M450" i="7"/>
  <c r="N450" i="7" s="1"/>
  <c r="L450" i="7"/>
  <c r="K450" i="7"/>
  <c r="S449" i="7"/>
  <c r="T449" i="7" s="1"/>
  <c r="R449" i="7"/>
  <c r="O449" i="7"/>
  <c r="P449" i="7" s="1"/>
  <c r="M449" i="7"/>
  <c r="N449" i="7" s="1"/>
  <c r="K449" i="7"/>
  <c r="L449" i="7" s="1"/>
  <c r="S448" i="7"/>
  <c r="T448" i="7" s="1"/>
  <c r="R448" i="7"/>
  <c r="O448" i="7"/>
  <c r="P448" i="7" s="1"/>
  <c r="N448" i="7"/>
  <c r="M448" i="7"/>
  <c r="K448" i="7"/>
  <c r="L448" i="7" s="1"/>
  <c r="S447" i="7"/>
  <c r="T447" i="7" s="1"/>
  <c r="R447" i="7"/>
  <c r="P447" i="7"/>
  <c r="O447" i="7"/>
  <c r="M447" i="7"/>
  <c r="N447" i="7" s="1"/>
  <c r="L447" i="7"/>
  <c r="K447" i="7"/>
  <c r="S446" i="7"/>
  <c r="T446" i="7" s="1"/>
  <c r="R446" i="7"/>
  <c r="P446" i="7"/>
  <c r="O446" i="7"/>
  <c r="M446" i="7"/>
  <c r="N446" i="7" s="1"/>
  <c r="K446" i="7"/>
  <c r="L446" i="7" s="1"/>
  <c r="T445" i="7"/>
  <c r="S445" i="7"/>
  <c r="R445" i="7"/>
  <c r="O445" i="7"/>
  <c r="P445" i="7" s="1"/>
  <c r="N445" i="7"/>
  <c r="M445" i="7"/>
  <c r="L445" i="7"/>
  <c r="K445" i="7"/>
  <c r="T444" i="7"/>
  <c r="S444" i="7"/>
  <c r="R444" i="7"/>
  <c r="O444" i="7"/>
  <c r="P444" i="7" s="1"/>
  <c r="M444" i="7"/>
  <c r="N444" i="7" s="1"/>
  <c r="K444" i="7"/>
  <c r="L444" i="7" s="1"/>
  <c r="S443" i="7"/>
  <c r="T443" i="7" s="1"/>
  <c r="R443" i="7"/>
  <c r="P443" i="7"/>
  <c r="O443" i="7"/>
  <c r="N443" i="7"/>
  <c r="M443" i="7"/>
  <c r="L443" i="7"/>
  <c r="K443" i="7"/>
  <c r="S442" i="7"/>
  <c r="T442" i="7" s="1"/>
  <c r="R442" i="7"/>
  <c r="O442" i="7"/>
  <c r="P442" i="7" s="1"/>
  <c r="M442" i="7"/>
  <c r="N442" i="7" s="1"/>
  <c r="L442" i="7"/>
  <c r="K442" i="7"/>
  <c r="S441" i="7"/>
  <c r="T441" i="7" s="1"/>
  <c r="R441" i="7"/>
  <c r="O441" i="7"/>
  <c r="P441" i="7" s="1"/>
  <c r="M441" i="7"/>
  <c r="N441" i="7" s="1"/>
  <c r="K441" i="7"/>
  <c r="L441" i="7" s="1"/>
  <c r="T440" i="7"/>
  <c r="S440" i="7"/>
  <c r="R440" i="7"/>
  <c r="O440" i="7"/>
  <c r="P440" i="7" s="1"/>
  <c r="N440" i="7"/>
  <c r="M440" i="7"/>
  <c r="K440" i="7"/>
  <c r="L440" i="7" s="1"/>
  <c r="S439" i="7"/>
  <c r="T439" i="7" s="1"/>
  <c r="R439" i="7"/>
  <c r="P439" i="7"/>
  <c r="O439" i="7"/>
  <c r="M439" i="7"/>
  <c r="N439" i="7" s="1"/>
  <c r="L439" i="7"/>
  <c r="K439" i="7"/>
  <c r="S438" i="7"/>
  <c r="T438" i="7" s="1"/>
  <c r="R438" i="7"/>
  <c r="P438" i="7"/>
  <c r="O438" i="7"/>
  <c r="M438" i="7"/>
  <c r="N438" i="7" s="1"/>
  <c r="K438" i="7"/>
  <c r="L438" i="7" s="1"/>
  <c r="S437" i="7"/>
  <c r="T437" i="7" s="1"/>
  <c r="R437" i="7"/>
  <c r="O437" i="7"/>
  <c r="P437" i="7" s="1"/>
  <c r="N437" i="7"/>
  <c r="M437" i="7"/>
  <c r="L437" i="7"/>
  <c r="K437" i="7"/>
  <c r="S436" i="7"/>
  <c r="T436" i="7" s="1"/>
  <c r="R436" i="7"/>
  <c r="O436" i="7"/>
  <c r="P436" i="7" s="1"/>
  <c r="M436" i="7"/>
  <c r="N436" i="7" s="1"/>
  <c r="K436" i="7"/>
  <c r="L436" i="7" s="1"/>
  <c r="S435" i="7"/>
  <c r="T435" i="7" s="1"/>
  <c r="R435" i="7"/>
  <c r="P435" i="7"/>
  <c r="O435" i="7"/>
  <c r="N435" i="7"/>
  <c r="M435" i="7"/>
  <c r="L435" i="7"/>
  <c r="K435" i="7"/>
  <c r="S434" i="7"/>
  <c r="T434" i="7" s="1"/>
  <c r="R434" i="7"/>
  <c r="O434" i="7"/>
  <c r="P434" i="7" s="1"/>
  <c r="M434" i="7"/>
  <c r="N434" i="7" s="1"/>
  <c r="L434" i="7"/>
  <c r="K434" i="7"/>
  <c r="Q433" i="7"/>
  <c r="R433" i="7" s="1"/>
  <c r="O433" i="7"/>
  <c r="P433" i="7" s="1"/>
  <c r="M433" i="7"/>
  <c r="N433" i="7" s="1"/>
  <c r="L433" i="7"/>
  <c r="K433" i="7"/>
  <c r="Q432" i="7"/>
  <c r="R432" i="7" s="1"/>
  <c r="O432" i="7"/>
  <c r="P432" i="7" s="1"/>
  <c r="M432" i="7"/>
  <c r="N432" i="7" s="1"/>
  <c r="L432" i="7"/>
  <c r="K432" i="7"/>
  <c r="Q431" i="7"/>
  <c r="R431" i="7" s="1"/>
  <c r="O431" i="7"/>
  <c r="P431" i="7" s="1"/>
  <c r="M431" i="7"/>
  <c r="N431" i="7" s="1"/>
  <c r="L431" i="7"/>
  <c r="K431" i="7"/>
  <c r="Q430" i="7"/>
  <c r="R430" i="7" s="1"/>
  <c r="O430" i="7"/>
  <c r="P430" i="7" s="1"/>
  <c r="M430" i="7"/>
  <c r="N430" i="7" s="1"/>
  <c r="L430" i="7"/>
  <c r="K430" i="7"/>
  <c r="Q429" i="7"/>
  <c r="R429" i="7" s="1"/>
  <c r="O429" i="7"/>
  <c r="P429" i="7" s="1"/>
  <c r="M429" i="7"/>
  <c r="N429" i="7" s="1"/>
  <c r="L429" i="7"/>
  <c r="K429" i="7"/>
  <c r="Q428" i="7"/>
  <c r="R428" i="7" s="1"/>
  <c r="O428" i="7"/>
  <c r="P428" i="7" s="1"/>
  <c r="M428" i="7"/>
  <c r="N428" i="7" s="1"/>
  <c r="L428" i="7"/>
  <c r="K428" i="7"/>
  <c r="Q427" i="7"/>
  <c r="R427" i="7" s="1"/>
  <c r="O427" i="7"/>
  <c r="P427" i="7" s="1"/>
  <c r="M427" i="7"/>
  <c r="N427" i="7" s="1"/>
  <c r="L427" i="7"/>
  <c r="K427" i="7"/>
  <c r="Q426" i="7"/>
  <c r="R426" i="7" s="1"/>
  <c r="O426" i="7"/>
  <c r="P426" i="7" s="1"/>
  <c r="M426" i="7"/>
  <c r="N426" i="7" s="1"/>
  <c r="L426" i="7"/>
  <c r="K426" i="7"/>
  <c r="Q425" i="7"/>
  <c r="R425" i="7" s="1"/>
  <c r="O425" i="7"/>
  <c r="P425" i="7" s="1"/>
  <c r="M425" i="7"/>
  <c r="N425" i="7" s="1"/>
  <c r="L425" i="7"/>
  <c r="K425" i="7"/>
  <c r="Q424" i="7"/>
  <c r="R424" i="7" s="1"/>
  <c r="O424" i="7"/>
  <c r="P424" i="7" s="1"/>
  <c r="M424" i="7"/>
  <c r="N424" i="7" s="1"/>
  <c r="L424" i="7"/>
  <c r="K424" i="7"/>
  <c r="Q423" i="7"/>
  <c r="R423" i="7" s="1"/>
  <c r="O423" i="7"/>
  <c r="P423" i="7" s="1"/>
  <c r="M423" i="7"/>
  <c r="N423" i="7" s="1"/>
  <c r="L423" i="7"/>
  <c r="K423" i="7"/>
  <c r="Q422" i="7"/>
  <c r="R422" i="7" s="1"/>
  <c r="O422" i="7"/>
  <c r="P422" i="7" s="1"/>
  <c r="M422" i="7"/>
  <c r="N422" i="7" s="1"/>
  <c r="L422" i="7"/>
  <c r="K422" i="7"/>
  <c r="Q421" i="7"/>
  <c r="R421" i="7" s="1"/>
  <c r="O421" i="7"/>
  <c r="P421" i="7" s="1"/>
  <c r="M421" i="7"/>
  <c r="N421" i="7" s="1"/>
  <c r="L421" i="7"/>
  <c r="K421" i="7"/>
  <c r="Q420" i="7"/>
  <c r="R420" i="7" s="1"/>
  <c r="O420" i="7"/>
  <c r="P420" i="7" s="1"/>
  <c r="M420" i="7"/>
  <c r="N420" i="7" s="1"/>
  <c r="L420" i="7"/>
  <c r="K420" i="7"/>
  <c r="Q419" i="7"/>
  <c r="R419" i="7" s="1"/>
  <c r="O419" i="7"/>
  <c r="P419" i="7" s="1"/>
  <c r="M419" i="7"/>
  <c r="N419" i="7" s="1"/>
  <c r="L419" i="7"/>
  <c r="K419" i="7"/>
  <c r="Q418" i="7"/>
  <c r="R418" i="7" s="1"/>
  <c r="O418" i="7"/>
  <c r="P418" i="7" s="1"/>
  <c r="M418" i="7"/>
  <c r="N418" i="7" s="1"/>
  <c r="L418" i="7"/>
  <c r="K418" i="7"/>
  <c r="Q417" i="7"/>
  <c r="R417" i="7" s="1"/>
  <c r="O417" i="7"/>
  <c r="P417" i="7" s="1"/>
  <c r="M417" i="7"/>
  <c r="N417" i="7" s="1"/>
  <c r="L417" i="7"/>
  <c r="K417" i="7"/>
  <c r="Q416" i="7"/>
  <c r="R416" i="7" s="1"/>
  <c r="O416" i="7"/>
  <c r="P416" i="7" s="1"/>
  <c r="M416" i="7"/>
  <c r="N416" i="7" s="1"/>
  <c r="L416" i="7"/>
  <c r="K416" i="7"/>
  <c r="Q415" i="7"/>
  <c r="R415" i="7" s="1"/>
  <c r="O415" i="7"/>
  <c r="P415" i="7" s="1"/>
  <c r="M415" i="7"/>
  <c r="N415" i="7" s="1"/>
  <c r="L415" i="7"/>
  <c r="K415" i="7"/>
  <c r="Q414" i="7"/>
  <c r="R414" i="7" s="1"/>
  <c r="O414" i="7"/>
  <c r="P414" i="7" s="1"/>
  <c r="M414" i="7"/>
  <c r="N414" i="7" s="1"/>
  <c r="L414" i="7"/>
  <c r="K414" i="7"/>
  <c r="Q413" i="7"/>
  <c r="R413" i="7" s="1"/>
  <c r="O413" i="7"/>
  <c r="P413" i="7" s="1"/>
  <c r="M413" i="7"/>
  <c r="N413" i="7" s="1"/>
  <c r="L413" i="7"/>
  <c r="K413" i="7"/>
  <c r="Q412" i="7"/>
  <c r="R412" i="7" s="1"/>
  <c r="O412" i="7"/>
  <c r="P412" i="7" s="1"/>
  <c r="M412" i="7"/>
  <c r="N412" i="7" s="1"/>
  <c r="L412" i="7"/>
  <c r="K412" i="7"/>
  <c r="Q411" i="7"/>
  <c r="R411" i="7" s="1"/>
  <c r="O411" i="7"/>
  <c r="P411" i="7" s="1"/>
  <c r="M411" i="7"/>
  <c r="N411" i="7" s="1"/>
  <c r="L411" i="7"/>
  <c r="K411" i="7"/>
  <c r="Q410" i="7"/>
  <c r="R410" i="7" s="1"/>
  <c r="O410" i="7"/>
  <c r="P410" i="7" s="1"/>
  <c r="M410" i="7"/>
  <c r="N410" i="7" s="1"/>
  <c r="L410" i="7"/>
  <c r="K410" i="7"/>
  <c r="Q409" i="7"/>
  <c r="R409" i="7" s="1"/>
  <c r="O409" i="7"/>
  <c r="P409" i="7" s="1"/>
  <c r="M409" i="7"/>
  <c r="N409" i="7" s="1"/>
  <c r="L409" i="7"/>
  <c r="K409" i="7"/>
  <c r="Q408" i="7"/>
  <c r="R408" i="7" s="1"/>
  <c r="O408" i="7"/>
  <c r="P408" i="7" s="1"/>
  <c r="M408" i="7"/>
  <c r="N408" i="7" s="1"/>
  <c r="L408" i="7"/>
  <c r="K408" i="7"/>
  <c r="Q407" i="7"/>
  <c r="R407" i="7" s="1"/>
  <c r="O407" i="7"/>
  <c r="P407" i="7" s="1"/>
  <c r="M407" i="7"/>
  <c r="N407" i="7" s="1"/>
  <c r="L407" i="7"/>
  <c r="K407" i="7"/>
  <c r="Q406" i="7"/>
  <c r="R406" i="7" s="1"/>
  <c r="O406" i="7"/>
  <c r="P406" i="7" s="1"/>
  <c r="M406" i="7"/>
  <c r="N406" i="7" s="1"/>
  <c r="L406" i="7"/>
  <c r="K406" i="7"/>
  <c r="Q405" i="7"/>
  <c r="R405" i="7" s="1"/>
  <c r="O405" i="7"/>
  <c r="P405" i="7" s="1"/>
  <c r="M405" i="7"/>
  <c r="N405" i="7" s="1"/>
  <c r="L405" i="7"/>
  <c r="K405" i="7"/>
  <c r="Q404" i="7"/>
  <c r="R404" i="7" s="1"/>
  <c r="O404" i="7"/>
  <c r="P404" i="7" s="1"/>
  <c r="M404" i="7"/>
  <c r="N404" i="7" s="1"/>
  <c r="L404" i="7"/>
  <c r="K404" i="7"/>
  <c r="Q403" i="7"/>
  <c r="R403" i="7" s="1"/>
  <c r="O403" i="7"/>
  <c r="P403" i="7" s="1"/>
  <c r="M403" i="7"/>
  <c r="N403" i="7" s="1"/>
  <c r="L403" i="7"/>
  <c r="K403" i="7"/>
  <c r="Q402" i="7"/>
  <c r="R402" i="7" s="1"/>
  <c r="O402" i="7"/>
  <c r="P402" i="7" s="1"/>
  <c r="M402" i="7"/>
  <c r="N402" i="7" s="1"/>
  <c r="L402" i="7"/>
  <c r="K402" i="7"/>
  <c r="Q401" i="7"/>
  <c r="R401" i="7" s="1"/>
  <c r="O401" i="7"/>
  <c r="P401" i="7" s="1"/>
  <c r="M401" i="7"/>
  <c r="N401" i="7" s="1"/>
  <c r="L401" i="7"/>
  <c r="K401" i="7"/>
  <c r="Q400" i="7"/>
  <c r="R400" i="7" s="1"/>
  <c r="O400" i="7"/>
  <c r="P400" i="7" s="1"/>
  <c r="M400" i="7"/>
  <c r="N400" i="7" s="1"/>
  <c r="L400" i="7"/>
  <c r="K400" i="7"/>
  <c r="Q399" i="7"/>
  <c r="R399" i="7" s="1"/>
  <c r="O399" i="7"/>
  <c r="P399" i="7" s="1"/>
  <c r="M399" i="7"/>
  <c r="N399" i="7" s="1"/>
  <c r="L399" i="7"/>
  <c r="K399" i="7"/>
  <c r="Q398" i="7"/>
  <c r="R398" i="7" s="1"/>
  <c r="O398" i="7"/>
  <c r="P398" i="7" s="1"/>
  <c r="M398" i="7"/>
  <c r="N398" i="7" s="1"/>
  <c r="L398" i="7"/>
  <c r="K398" i="7"/>
  <c r="Q397" i="7"/>
  <c r="R397" i="7" s="1"/>
  <c r="O397" i="7"/>
  <c r="P397" i="7" s="1"/>
  <c r="M397" i="7"/>
  <c r="N397" i="7" s="1"/>
  <c r="L397" i="7"/>
  <c r="K397" i="7"/>
  <c r="Q396" i="7"/>
  <c r="R396" i="7" s="1"/>
  <c r="O396" i="7"/>
  <c r="P396" i="7" s="1"/>
  <c r="M396" i="7"/>
  <c r="N396" i="7" s="1"/>
  <c r="L396" i="7"/>
  <c r="K396" i="7"/>
  <c r="Q395" i="7"/>
  <c r="R395" i="7" s="1"/>
  <c r="O395" i="7"/>
  <c r="P395" i="7" s="1"/>
  <c r="M395" i="7"/>
  <c r="N395" i="7" s="1"/>
  <c r="L395" i="7"/>
  <c r="K395" i="7"/>
  <c r="Q394" i="7"/>
  <c r="R394" i="7" s="1"/>
  <c r="O394" i="7"/>
  <c r="P394" i="7" s="1"/>
  <c r="M394" i="7"/>
  <c r="N394" i="7" s="1"/>
  <c r="L394" i="7"/>
  <c r="K394" i="7"/>
  <c r="Q393" i="7"/>
  <c r="R393" i="7" s="1"/>
  <c r="O393" i="7"/>
  <c r="P393" i="7" s="1"/>
  <c r="M393" i="7"/>
  <c r="N393" i="7" s="1"/>
  <c r="L393" i="7"/>
  <c r="K393" i="7"/>
  <c r="Q392" i="7"/>
  <c r="R392" i="7" s="1"/>
  <c r="O392" i="7"/>
  <c r="P392" i="7" s="1"/>
  <c r="M392" i="7"/>
  <c r="N392" i="7" s="1"/>
  <c r="L392" i="7"/>
  <c r="K392" i="7"/>
  <c r="Q391" i="7"/>
  <c r="R391" i="7" s="1"/>
  <c r="O391" i="7"/>
  <c r="P391" i="7" s="1"/>
  <c r="M391" i="7"/>
  <c r="N391" i="7" s="1"/>
  <c r="L391" i="7"/>
  <c r="K391" i="7"/>
  <c r="Q390" i="7"/>
  <c r="R390" i="7" s="1"/>
  <c r="O390" i="7"/>
  <c r="P390" i="7" s="1"/>
  <c r="M390" i="7"/>
  <c r="N390" i="7" s="1"/>
  <c r="L390" i="7"/>
  <c r="K390" i="7"/>
  <c r="Q389" i="7"/>
  <c r="R389" i="7" s="1"/>
  <c r="O389" i="7"/>
  <c r="P389" i="7" s="1"/>
  <c r="M389" i="7"/>
  <c r="N389" i="7" s="1"/>
  <c r="L389" i="7"/>
  <c r="K389" i="7"/>
  <c r="Q388" i="7"/>
  <c r="R388" i="7" s="1"/>
  <c r="O388" i="7"/>
  <c r="P388" i="7" s="1"/>
  <c r="M388" i="7"/>
  <c r="N388" i="7" s="1"/>
  <c r="L388" i="7"/>
  <c r="K388" i="7"/>
  <c r="Q387" i="7"/>
  <c r="R387" i="7" s="1"/>
  <c r="O387" i="7"/>
  <c r="P387" i="7" s="1"/>
  <c r="M387" i="7"/>
  <c r="N387" i="7" s="1"/>
  <c r="L387" i="7"/>
  <c r="K387" i="7"/>
  <c r="Q386" i="7"/>
  <c r="R386" i="7" s="1"/>
  <c r="O386" i="7"/>
  <c r="P386" i="7" s="1"/>
  <c r="M386" i="7"/>
  <c r="N386" i="7" s="1"/>
  <c r="L386" i="7"/>
  <c r="K386" i="7"/>
  <c r="Q385" i="7"/>
  <c r="R385" i="7" s="1"/>
  <c r="O385" i="7"/>
  <c r="P385" i="7" s="1"/>
  <c r="M385" i="7"/>
  <c r="N385" i="7" s="1"/>
  <c r="L385" i="7"/>
  <c r="K385" i="7"/>
  <c r="Q384" i="7"/>
  <c r="R384" i="7" s="1"/>
  <c r="O384" i="7"/>
  <c r="P384" i="7" s="1"/>
  <c r="M384" i="7"/>
  <c r="N384" i="7" s="1"/>
  <c r="L384" i="7"/>
  <c r="K384" i="7"/>
  <c r="Q383" i="7"/>
  <c r="R383" i="7" s="1"/>
  <c r="O383" i="7"/>
  <c r="P383" i="7" s="1"/>
  <c r="M383" i="7"/>
  <c r="N383" i="7" s="1"/>
  <c r="L383" i="7"/>
  <c r="K383" i="7"/>
  <c r="Q382" i="7"/>
  <c r="R382" i="7" s="1"/>
  <c r="O382" i="7"/>
  <c r="P382" i="7" s="1"/>
  <c r="M382" i="7"/>
  <c r="N382" i="7" s="1"/>
  <c r="L382" i="7"/>
  <c r="K382" i="7"/>
  <c r="Q381" i="7"/>
  <c r="R381" i="7" s="1"/>
  <c r="O381" i="7"/>
  <c r="P381" i="7" s="1"/>
  <c r="M381" i="7"/>
  <c r="N381" i="7" s="1"/>
  <c r="L381" i="7"/>
  <c r="K381" i="7"/>
  <c r="Q380" i="7"/>
  <c r="R380" i="7" s="1"/>
  <c r="O380" i="7"/>
  <c r="P380" i="7" s="1"/>
  <c r="M380" i="7"/>
  <c r="N380" i="7" s="1"/>
  <c r="L380" i="7"/>
  <c r="K380" i="7"/>
  <c r="Q379" i="7"/>
  <c r="R379" i="7" s="1"/>
  <c r="O379" i="7"/>
  <c r="P379" i="7" s="1"/>
  <c r="M379" i="7"/>
  <c r="N379" i="7" s="1"/>
  <c r="L379" i="7"/>
  <c r="K379" i="7"/>
  <c r="Q378" i="7"/>
  <c r="R378" i="7" s="1"/>
  <c r="O378" i="7"/>
  <c r="P378" i="7" s="1"/>
  <c r="M378" i="7"/>
  <c r="N378" i="7" s="1"/>
  <c r="L378" i="7"/>
  <c r="K378" i="7"/>
  <c r="Q377" i="7"/>
  <c r="R377" i="7" s="1"/>
  <c r="O377" i="7"/>
  <c r="P377" i="7" s="1"/>
  <c r="M377" i="7"/>
  <c r="N377" i="7" s="1"/>
  <c r="L377" i="7"/>
  <c r="K377" i="7"/>
  <c r="Q376" i="7"/>
  <c r="R376" i="7" s="1"/>
  <c r="O376" i="7"/>
  <c r="P376" i="7" s="1"/>
  <c r="M376" i="7"/>
  <c r="N376" i="7" s="1"/>
  <c r="L376" i="7"/>
  <c r="K376" i="7"/>
  <c r="Q375" i="7"/>
  <c r="R375" i="7" s="1"/>
  <c r="O375" i="7"/>
  <c r="P375" i="7" s="1"/>
  <c r="M375" i="7"/>
  <c r="N375" i="7" s="1"/>
  <c r="L375" i="7"/>
  <c r="K375" i="7"/>
  <c r="Q374" i="7"/>
  <c r="R374" i="7" s="1"/>
  <c r="O374" i="7"/>
  <c r="P374" i="7" s="1"/>
  <c r="M374" i="7"/>
  <c r="N374" i="7" s="1"/>
  <c r="L374" i="7"/>
  <c r="K374" i="7"/>
  <c r="Q373" i="7"/>
  <c r="R373" i="7" s="1"/>
  <c r="O373" i="7"/>
  <c r="P373" i="7" s="1"/>
  <c r="M373" i="7"/>
  <c r="N373" i="7" s="1"/>
  <c r="L373" i="7"/>
  <c r="K373" i="7"/>
  <c r="Q372" i="7"/>
  <c r="R372" i="7" s="1"/>
  <c r="O372" i="7"/>
  <c r="P372" i="7" s="1"/>
  <c r="M372" i="7"/>
  <c r="N372" i="7" s="1"/>
  <c r="L372" i="7"/>
  <c r="K372" i="7"/>
  <c r="Q371" i="7"/>
  <c r="R371" i="7" s="1"/>
  <c r="O371" i="7"/>
  <c r="P371" i="7" s="1"/>
  <c r="M371" i="7"/>
  <c r="N371" i="7" s="1"/>
  <c r="L371" i="7"/>
  <c r="K371" i="7"/>
  <c r="Q370" i="7"/>
  <c r="R370" i="7" s="1"/>
  <c r="O370" i="7"/>
  <c r="P370" i="7" s="1"/>
  <c r="M370" i="7"/>
  <c r="N370" i="7" s="1"/>
  <c r="L370" i="7"/>
  <c r="K370" i="7"/>
  <c r="Q369" i="7"/>
  <c r="R369" i="7" s="1"/>
  <c r="O369" i="7"/>
  <c r="P369" i="7" s="1"/>
  <c r="M369" i="7"/>
  <c r="N369" i="7" s="1"/>
  <c r="L369" i="7"/>
  <c r="K369" i="7"/>
  <c r="Q368" i="7"/>
  <c r="R368" i="7" s="1"/>
  <c r="O368" i="7"/>
  <c r="P368" i="7" s="1"/>
  <c r="M368" i="7"/>
  <c r="N368" i="7" s="1"/>
  <c r="L368" i="7"/>
  <c r="K368" i="7"/>
  <c r="Q367" i="7"/>
  <c r="R367" i="7" s="1"/>
  <c r="O367" i="7"/>
  <c r="P367" i="7" s="1"/>
  <c r="M367" i="7"/>
  <c r="N367" i="7" s="1"/>
  <c r="L367" i="7"/>
  <c r="K367" i="7"/>
  <c r="Q366" i="7"/>
  <c r="R366" i="7" s="1"/>
  <c r="O366" i="7"/>
  <c r="P366" i="7" s="1"/>
  <c r="M366" i="7"/>
  <c r="N366" i="7" s="1"/>
  <c r="L366" i="7"/>
  <c r="K366" i="7"/>
  <c r="Q365" i="7"/>
  <c r="R365" i="7" s="1"/>
  <c r="O365" i="7"/>
  <c r="P365" i="7" s="1"/>
  <c r="M365" i="7"/>
  <c r="N365" i="7" s="1"/>
  <c r="L365" i="7"/>
  <c r="K365" i="7"/>
  <c r="Q364" i="7"/>
  <c r="R364" i="7" s="1"/>
  <c r="O364" i="7"/>
  <c r="P364" i="7" s="1"/>
  <c r="M364" i="7"/>
  <c r="N364" i="7" s="1"/>
  <c r="L364" i="7"/>
  <c r="K364" i="7"/>
  <c r="Q363" i="7"/>
  <c r="R363" i="7" s="1"/>
  <c r="O363" i="7"/>
  <c r="P363" i="7" s="1"/>
  <c r="M363" i="7"/>
  <c r="N363" i="7" s="1"/>
  <c r="L363" i="7"/>
  <c r="K363" i="7"/>
  <c r="Q362" i="7"/>
  <c r="R362" i="7" s="1"/>
  <c r="O362" i="7"/>
  <c r="P362" i="7" s="1"/>
  <c r="M362" i="7"/>
  <c r="N362" i="7" s="1"/>
  <c r="L362" i="7"/>
  <c r="K362" i="7"/>
  <c r="Q361" i="7"/>
  <c r="R361" i="7" s="1"/>
  <c r="O361" i="7"/>
  <c r="P361" i="7" s="1"/>
  <c r="M361" i="7"/>
  <c r="N361" i="7" s="1"/>
  <c r="L361" i="7"/>
  <c r="K361" i="7"/>
  <c r="Q360" i="7"/>
  <c r="R360" i="7" s="1"/>
  <c r="O360" i="7"/>
  <c r="P360" i="7" s="1"/>
  <c r="M360" i="7"/>
  <c r="N360" i="7" s="1"/>
  <c r="L360" i="7"/>
  <c r="K360" i="7"/>
  <c r="Q359" i="7"/>
  <c r="R359" i="7" s="1"/>
  <c r="O359" i="7"/>
  <c r="P359" i="7" s="1"/>
  <c r="M359" i="7"/>
  <c r="N359" i="7" s="1"/>
  <c r="L359" i="7"/>
  <c r="K359" i="7"/>
  <c r="Q358" i="7"/>
  <c r="R358" i="7" s="1"/>
  <c r="O358" i="7"/>
  <c r="P358" i="7" s="1"/>
  <c r="M358" i="7"/>
  <c r="N358" i="7" s="1"/>
  <c r="L358" i="7"/>
  <c r="K358" i="7"/>
  <c r="Q357" i="7"/>
  <c r="R357" i="7" s="1"/>
  <c r="O357" i="7"/>
  <c r="P357" i="7" s="1"/>
  <c r="M357" i="7"/>
  <c r="N357" i="7" s="1"/>
  <c r="L357" i="7"/>
  <c r="K357" i="7"/>
  <c r="Q356" i="7"/>
  <c r="R356" i="7" s="1"/>
  <c r="O356" i="7"/>
  <c r="P356" i="7" s="1"/>
  <c r="M356" i="7"/>
  <c r="N356" i="7" s="1"/>
  <c r="L356" i="7"/>
  <c r="K356" i="7"/>
  <c r="Q355" i="7"/>
  <c r="R355" i="7" s="1"/>
  <c r="O355" i="7"/>
  <c r="P355" i="7" s="1"/>
  <c r="M355" i="7"/>
  <c r="N355" i="7" s="1"/>
  <c r="L355" i="7"/>
  <c r="K355" i="7"/>
  <c r="Q354" i="7"/>
  <c r="R354" i="7" s="1"/>
  <c r="O354" i="7"/>
  <c r="P354" i="7" s="1"/>
  <c r="M354" i="7"/>
  <c r="N354" i="7" s="1"/>
  <c r="L354" i="7"/>
  <c r="K354" i="7"/>
  <c r="Q353" i="7"/>
  <c r="R353" i="7" s="1"/>
  <c r="O353" i="7"/>
  <c r="P353" i="7" s="1"/>
  <c r="M353" i="7"/>
  <c r="N353" i="7" s="1"/>
  <c r="L353" i="7"/>
  <c r="K353" i="7"/>
  <c r="Q352" i="7"/>
  <c r="R352" i="7" s="1"/>
  <c r="O352" i="7"/>
  <c r="P352" i="7" s="1"/>
  <c r="M352" i="7"/>
  <c r="N352" i="7" s="1"/>
  <c r="L352" i="7"/>
  <c r="K352" i="7"/>
  <c r="Q351" i="7"/>
  <c r="R351" i="7" s="1"/>
  <c r="O351" i="7"/>
  <c r="P351" i="7" s="1"/>
  <c r="M351" i="7"/>
  <c r="N351" i="7" s="1"/>
  <c r="L351" i="7"/>
  <c r="K351" i="7"/>
  <c r="Q350" i="7"/>
  <c r="R350" i="7" s="1"/>
  <c r="O350" i="7"/>
  <c r="P350" i="7" s="1"/>
  <c r="M350" i="7"/>
  <c r="N350" i="7" s="1"/>
  <c r="L350" i="7"/>
  <c r="K350" i="7"/>
  <c r="Q349" i="7"/>
  <c r="R349" i="7" s="1"/>
  <c r="O349" i="7"/>
  <c r="P349" i="7" s="1"/>
  <c r="M349" i="7"/>
  <c r="N349" i="7" s="1"/>
  <c r="L349" i="7"/>
  <c r="K349" i="7"/>
  <c r="Q348" i="7"/>
  <c r="R348" i="7" s="1"/>
  <c r="O348" i="7"/>
  <c r="P348" i="7" s="1"/>
  <c r="M348" i="7"/>
  <c r="N348" i="7" s="1"/>
  <c r="L348" i="7"/>
  <c r="K348" i="7"/>
  <c r="Q347" i="7"/>
  <c r="R347" i="7" s="1"/>
  <c r="O347" i="7"/>
  <c r="P347" i="7" s="1"/>
  <c r="M347" i="7"/>
  <c r="N347" i="7" s="1"/>
  <c r="L347" i="7"/>
  <c r="K347" i="7"/>
  <c r="Q346" i="7"/>
  <c r="R346" i="7" s="1"/>
  <c r="O346" i="7"/>
  <c r="P346" i="7" s="1"/>
  <c r="M346" i="7"/>
  <c r="N346" i="7" s="1"/>
  <c r="L346" i="7"/>
  <c r="K346" i="7"/>
  <c r="Q345" i="7"/>
  <c r="R345" i="7" s="1"/>
  <c r="O345" i="7"/>
  <c r="P345" i="7" s="1"/>
  <c r="M345" i="7"/>
  <c r="N345" i="7" s="1"/>
  <c r="L345" i="7"/>
  <c r="K345" i="7"/>
  <c r="Q344" i="7"/>
  <c r="R344" i="7" s="1"/>
  <c r="O344" i="7"/>
  <c r="P344" i="7" s="1"/>
  <c r="M344" i="7"/>
  <c r="N344" i="7" s="1"/>
  <c r="L344" i="7"/>
  <c r="K344" i="7"/>
  <c r="Q343" i="7"/>
  <c r="R343" i="7" s="1"/>
  <c r="O343" i="7"/>
  <c r="P343" i="7" s="1"/>
  <c r="M343" i="7"/>
  <c r="N343" i="7" s="1"/>
  <c r="L343" i="7"/>
  <c r="K343" i="7"/>
  <c r="Q342" i="7"/>
  <c r="R342" i="7" s="1"/>
  <c r="O342" i="7"/>
  <c r="P342" i="7" s="1"/>
  <c r="M342" i="7"/>
  <c r="N342" i="7" s="1"/>
  <c r="L342" i="7"/>
  <c r="K342" i="7"/>
  <c r="Q341" i="7"/>
  <c r="R341" i="7" s="1"/>
  <c r="O341" i="7"/>
  <c r="P341" i="7" s="1"/>
  <c r="M341" i="7"/>
  <c r="N341" i="7" s="1"/>
  <c r="L341" i="7"/>
  <c r="K341" i="7"/>
  <c r="Q340" i="7"/>
  <c r="R340" i="7" s="1"/>
  <c r="O340" i="7"/>
  <c r="P340" i="7" s="1"/>
  <c r="M340" i="7"/>
  <c r="N340" i="7" s="1"/>
  <c r="L340" i="7"/>
  <c r="K340" i="7"/>
  <c r="Q339" i="7"/>
  <c r="R339" i="7" s="1"/>
  <c r="O339" i="7"/>
  <c r="P339" i="7" s="1"/>
  <c r="M339" i="7"/>
  <c r="N339" i="7" s="1"/>
  <c r="L339" i="7"/>
  <c r="K339" i="7"/>
  <c r="Q338" i="7"/>
  <c r="R338" i="7" s="1"/>
  <c r="O338" i="7"/>
  <c r="P338" i="7" s="1"/>
  <c r="M338" i="7"/>
  <c r="N338" i="7" s="1"/>
  <c r="L338" i="7"/>
  <c r="K338" i="7"/>
  <c r="Q337" i="7"/>
  <c r="R337" i="7" s="1"/>
  <c r="O337" i="7"/>
  <c r="P337" i="7" s="1"/>
  <c r="M337" i="7"/>
  <c r="N337" i="7" s="1"/>
  <c r="L337" i="7"/>
  <c r="K337" i="7"/>
  <c r="Q336" i="7"/>
  <c r="R336" i="7" s="1"/>
  <c r="O336" i="7"/>
  <c r="P336" i="7" s="1"/>
  <c r="M336" i="7"/>
  <c r="N336" i="7" s="1"/>
  <c r="L336" i="7"/>
  <c r="K336" i="7"/>
  <c r="Q335" i="7"/>
  <c r="R335" i="7" s="1"/>
  <c r="O335" i="7"/>
  <c r="P335" i="7" s="1"/>
  <c r="M335" i="7"/>
  <c r="N335" i="7" s="1"/>
  <c r="L335" i="7"/>
  <c r="K335" i="7"/>
  <c r="Q334" i="7"/>
  <c r="R334" i="7" s="1"/>
  <c r="O334" i="7"/>
  <c r="P334" i="7" s="1"/>
  <c r="M334" i="7"/>
  <c r="N334" i="7" s="1"/>
  <c r="L334" i="7"/>
  <c r="K334" i="7"/>
  <c r="Q333" i="7"/>
  <c r="R333" i="7" s="1"/>
  <c r="O333" i="7"/>
  <c r="P333" i="7" s="1"/>
  <c r="M333" i="7"/>
  <c r="N333" i="7" s="1"/>
  <c r="L333" i="7"/>
  <c r="K333" i="7"/>
  <c r="Q332" i="7"/>
  <c r="R332" i="7" s="1"/>
  <c r="O332" i="7"/>
  <c r="P332" i="7" s="1"/>
  <c r="M332" i="7"/>
  <c r="N332" i="7" s="1"/>
  <c r="L332" i="7"/>
  <c r="K332" i="7"/>
  <c r="Q331" i="7"/>
  <c r="R331" i="7" s="1"/>
  <c r="O331" i="7"/>
  <c r="P331" i="7" s="1"/>
  <c r="M331" i="7"/>
  <c r="N331" i="7" s="1"/>
  <c r="L331" i="7"/>
  <c r="K331" i="7"/>
  <c r="Q330" i="7"/>
  <c r="R330" i="7" s="1"/>
  <c r="O330" i="7"/>
  <c r="P330" i="7" s="1"/>
  <c r="M330" i="7"/>
  <c r="N330" i="7" s="1"/>
  <c r="L330" i="7"/>
  <c r="K330" i="7"/>
  <c r="Q329" i="7"/>
  <c r="R329" i="7" s="1"/>
  <c r="O329" i="7"/>
  <c r="P329" i="7" s="1"/>
  <c r="M329" i="7"/>
  <c r="N329" i="7" s="1"/>
  <c r="L329" i="7"/>
  <c r="K329" i="7"/>
  <c r="Q328" i="7"/>
  <c r="R328" i="7" s="1"/>
  <c r="O328" i="7"/>
  <c r="P328" i="7" s="1"/>
  <c r="M328" i="7"/>
  <c r="N328" i="7" s="1"/>
  <c r="L328" i="7"/>
  <c r="K328" i="7"/>
  <c r="Q327" i="7"/>
  <c r="R327" i="7" s="1"/>
  <c r="O327" i="7"/>
  <c r="P327" i="7" s="1"/>
  <c r="M327" i="7"/>
  <c r="N327" i="7" s="1"/>
  <c r="L327" i="7"/>
  <c r="K327" i="7"/>
  <c r="Q326" i="7"/>
  <c r="R326" i="7" s="1"/>
  <c r="O326" i="7"/>
  <c r="P326" i="7" s="1"/>
  <c r="M326" i="7"/>
  <c r="N326" i="7" s="1"/>
  <c r="L326" i="7"/>
  <c r="K326" i="7"/>
  <c r="Q325" i="7"/>
  <c r="R325" i="7" s="1"/>
  <c r="O325" i="7"/>
  <c r="P325" i="7" s="1"/>
  <c r="M325" i="7"/>
  <c r="N325" i="7" s="1"/>
  <c r="L325" i="7"/>
  <c r="K325" i="7"/>
  <c r="Q324" i="7"/>
  <c r="R324" i="7" s="1"/>
  <c r="O324" i="7"/>
  <c r="P324" i="7" s="1"/>
  <c r="M324" i="7"/>
  <c r="N324" i="7" s="1"/>
  <c r="L324" i="7"/>
  <c r="K324" i="7"/>
  <c r="Q323" i="7"/>
  <c r="R323" i="7" s="1"/>
  <c r="O323" i="7"/>
  <c r="P323" i="7" s="1"/>
  <c r="M323" i="7"/>
  <c r="N323" i="7" s="1"/>
  <c r="L323" i="7"/>
  <c r="K323" i="7"/>
  <c r="Q322" i="7"/>
  <c r="R322" i="7" s="1"/>
  <c r="O322" i="7"/>
  <c r="P322" i="7" s="1"/>
  <c r="M322" i="7"/>
  <c r="N322" i="7" s="1"/>
  <c r="L322" i="7"/>
  <c r="K322" i="7"/>
  <c r="Q321" i="7"/>
  <c r="R321" i="7" s="1"/>
  <c r="O321" i="7"/>
  <c r="P321" i="7" s="1"/>
  <c r="M321" i="7"/>
  <c r="N321" i="7" s="1"/>
  <c r="L321" i="7"/>
  <c r="K321" i="7"/>
  <c r="Q320" i="7"/>
  <c r="R320" i="7" s="1"/>
  <c r="O320" i="7"/>
  <c r="P320" i="7" s="1"/>
  <c r="M320" i="7"/>
  <c r="N320" i="7" s="1"/>
  <c r="L320" i="7"/>
  <c r="K320" i="7"/>
  <c r="Q319" i="7"/>
  <c r="R319" i="7" s="1"/>
  <c r="O319" i="7"/>
  <c r="P319" i="7" s="1"/>
  <c r="M319" i="7"/>
  <c r="N319" i="7" s="1"/>
  <c r="L319" i="7"/>
  <c r="K319" i="7"/>
  <c r="Q318" i="7"/>
  <c r="R318" i="7" s="1"/>
  <c r="O318" i="7"/>
  <c r="P318" i="7" s="1"/>
  <c r="M318" i="7"/>
  <c r="N318" i="7" s="1"/>
  <c r="L318" i="7"/>
  <c r="K318" i="7"/>
  <c r="Q317" i="7"/>
  <c r="R317" i="7" s="1"/>
  <c r="O317" i="7"/>
  <c r="P317" i="7" s="1"/>
  <c r="M317" i="7"/>
  <c r="N317" i="7" s="1"/>
  <c r="L317" i="7"/>
  <c r="K317" i="7"/>
  <c r="Q316" i="7"/>
  <c r="R316" i="7" s="1"/>
  <c r="O316" i="7"/>
  <c r="P316" i="7" s="1"/>
  <c r="M316" i="7"/>
  <c r="N316" i="7" s="1"/>
  <c r="L316" i="7"/>
  <c r="K316" i="7"/>
  <c r="Q315" i="7"/>
  <c r="R315" i="7" s="1"/>
  <c r="O315" i="7"/>
  <c r="P315" i="7" s="1"/>
  <c r="M315" i="7"/>
  <c r="N315" i="7" s="1"/>
  <c r="L315" i="7"/>
  <c r="K315" i="7"/>
  <c r="Q314" i="7"/>
  <c r="R314" i="7" s="1"/>
  <c r="O314" i="7"/>
  <c r="P314" i="7" s="1"/>
  <c r="M314" i="7"/>
  <c r="N314" i="7" s="1"/>
  <c r="L314" i="7"/>
  <c r="K314" i="7"/>
  <c r="Q313" i="7"/>
  <c r="R313" i="7" s="1"/>
  <c r="O313" i="7"/>
  <c r="P313" i="7" s="1"/>
  <c r="M313" i="7"/>
  <c r="N313" i="7" s="1"/>
  <c r="L313" i="7"/>
  <c r="K313" i="7"/>
  <c r="Q312" i="7"/>
  <c r="R312" i="7" s="1"/>
  <c r="O312" i="7"/>
  <c r="P312" i="7" s="1"/>
  <c r="M312" i="7"/>
  <c r="N312" i="7" s="1"/>
  <c r="L312" i="7"/>
  <c r="K312" i="7"/>
  <c r="Q311" i="7"/>
  <c r="R311" i="7" s="1"/>
  <c r="O311" i="7"/>
  <c r="P311" i="7" s="1"/>
  <c r="M311" i="7"/>
  <c r="N311" i="7" s="1"/>
  <c r="L311" i="7"/>
  <c r="K311" i="7"/>
  <c r="Q310" i="7"/>
  <c r="R310" i="7" s="1"/>
  <c r="O310" i="7"/>
  <c r="P310" i="7" s="1"/>
  <c r="M310" i="7"/>
  <c r="N310" i="7" s="1"/>
  <c r="L310" i="7"/>
  <c r="K310" i="7"/>
  <c r="Q309" i="7"/>
  <c r="R309" i="7" s="1"/>
  <c r="O309" i="7"/>
  <c r="P309" i="7" s="1"/>
  <c r="M309" i="7"/>
  <c r="N309" i="7" s="1"/>
  <c r="L309" i="7"/>
  <c r="K309" i="7"/>
  <c r="Q308" i="7"/>
  <c r="R308" i="7" s="1"/>
  <c r="O308" i="7"/>
  <c r="P308" i="7" s="1"/>
  <c r="M308" i="7"/>
  <c r="N308" i="7" s="1"/>
  <c r="L308" i="7"/>
  <c r="K308" i="7"/>
  <c r="Q307" i="7"/>
  <c r="R307" i="7" s="1"/>
  <c r="O307" i="7"/>
  <c r="P307" i="7" s="1"/>
  <c r="M307" i="7"/>
  <c r="N307" i="7" s="1"/>
  <c r="L307" i="7"/>
  <c r="K307" i="7"/>
  <c r="Q306" i="7"/>
  <c r="R306" i="7" s="1"/>
  <c r="O306" i="7"/>
  <c r="P306" i="7" s="1"/>
  <c r="M306" i="7"/>
  <c r="N306" i="7" s="1"/>
  <c r="L306" i="7"/>
  <c r="K306" i="7"/>
  <c r="Q305" i="7"/>
  <c r="R305" i="7" s="1"/>
  <c r="O305" i="7"/>
  <c r="P305" i="7" s="1"/>
  <c r="M305" i="7"/>
  <c r="N305" i="7" s="1"/>
  <c r="L305" i="7"/>
  <c r="K305" i="7"/>
  <c r="Q304" i="7"/>
  <c r="R304" i="7" s="1"/>
  <c r="O304" i="7"/>
  <c r="P304" i="7" s="1"/>
  <c r="M304" i="7"/>
  <c r="N304" i="7" s="1"/>
  <c r="L304" i="7"/>
  <c r="K304" i="7"/>
  <c r="Q303" i="7"/>
  <c r="R303" i="7" s="1"/>
  <c r="O303" i="7"/>
  <c r="P303" i="7" s="1"/>
  <c r="M303" i="7"/>
  <c r="N303" i="7" s="1"/>
  <c r="L303" i="7"/>
  <c r="K303" i="7"/>
  <c r="Q302" i="7"/>
  <c r="R302" i="7" s="1"/>
  <c r="O302" i="7"/>
  <c r="P302" i="7" s="1"/>
  <c r="M302" i="7"/>
  <c r="N302" i="7" s="1"/>
  <c r="L302" i="7"/>
  <c r="K302" i="7"/>
  <c r="Q301" i="7"/>
  <c r="R301" i="7" s="1"/>
  <c r="O301" i="7"/>
  <c r="P301" i="7" s="1"/>
  <c r="M301" i="7"/>
  <c r="N301" i="7" s="1"/>
  <c r="L301" i="7"/>
  <c r="K301" i="7"/>
  <c r="Q300" i="7"/>
  <c r="R300" i="7" s="1"/>
  <c r="O300" i="7"/>
  <c r="P300" i="7" s="1"/>
  <c r="M300" i="7"/>
  <c r="N300" i="7" s="1"/>
  <c r="L300" i="7"/>
  <c r="K300" i="7"/>
  <c r="Q299" i="7"/>
  <c r="R299" i="7" s="1"/>
  <c r="O299" i="7"/>
  <c r="P299" i="7" s="1"/>
  <c r="M299" i="7"/>
  <c r="N299" i="7" s="1"/>
  <c r="L299" i="7"/>
  <c r="K299" i="7"/>
  <c r="K298" i="7"/>
  <c r="L298" i="7" s="1"/>
  <c r="S297" i="7"/>
  <c r="T297" i="7" s="1"/>
  <c r="R297" i="7"/>
  <c r="P297" i="7"/>
  <c r="O297" i="7"/>
  <c r="M297" i="7"/>
  <c r="N297" i="7" s="1"/>
  <c r="L297" i="7"/>
  <c r="K297" i="7"/>
  <c r="S296" i="7"/>
  <c r="T296" i="7" s="1"/>
  <c r="R296" i="7"/>
  <c r="P296" i="7"/>
  <c r="O296" i="7"/>
  <c r="M296" i="7"/>
  <c r="N296" i="7" s="1"/>
  <c r="K296" i="7"/>
  <c r="L296" i="7" s="1"/>
  <c r="S295" i="7"/>
  <c r="T295" i="7" s="1"/>
  <c r="R295" i="7"/>
  <c r="O295" i="7"/>
  <c r="P295" i="7" s="1"/>
  <c r="N295" i="7"/>
  <c r="M295" i="7"/>
  <c r="L295" i="7"/>
  <c r="K295" i="7"/>
  <c r="S294" i="7"/>
  <c r="T294" i="7" s="1"/>
  <c r="R294" i="7"/>
  <c r="O294" i="7"/>
  <c r="P294" i="7" s="1"/>
  <c r="M294" i="7"/>
  <c r="N294" i="7" s="1"/>
  <c r="K294" i="7"/>
  <c r="L294" i="7" s="1"/>
  <c r="T293" i="7"/>
  <c r="S293" i="7"/>
  <c r="R293" i="7"/>
  <c r="P293" i="7"/>
  <c r="O293" i="7"/>
  <c r="N293" i="7"/>
  <c r="M293" i="7"/>
  <c r="L293" i="7"/>
  <c r="K293" i="7"/>
  <c r="S292" i="7"/>
  <c r="T292" i="7" s="1"/>
  <c r="R292" i="7"/>
  <c r="O292" i="7"/>
  <c r="P292" i="7" s="1"/>
  <c r="M292" i="7"/>
  <c r="N292" i="7" s="1"/>
  <c r="L292" i="7"/>
  <c r="K292" i="7"/>
  <c r="S291" i="7"/>
  <c r="T291" i="7" s="1"/>
  <c r="R291" i="7"/>
  <c r="O291" i="7"/>
  <c r="P291" i="7" s="1"/>
  <c r="M291" i="7"/>
  <c r="N291" i="7" s="1"/>
  <c r="K291" i="7"/>
  <c r="L291" i="7" s="1"/>
  <c r="S290" i="7"/>
  <c r="T290" i="7" s="1"/>
  <c r="R290" i="7"/>
  <c r="O290" i="7"/>
  <c r="P290" i="7" s="1"/>
  <c r="N290" i="7"/>
  <c r="M290" i="7"/>
  <c r="K290" i="7"/>
  <c r="L290" i="7" s="1"/>
  <c r="S289" i="7"/>
  <c r="T289" i="7" s="1"/>
  <c r="R289" i="7"/>
  <c r="P289" i="7"/>
  <c r="O289" i="7"/>
  <c r="M289" i="7"/>
  <c r="N289" i="7" s="1"/>
  <c r="L289" i="7"/>
  <c r="K289" i="7"/>
  <c r="S288" i="7"/>
  <c r="T288" i="7" s="1"/>
  <c r="R288" i="7"/>
  <c r="P288" i="7"/>
  <c r="O288" i="7"/>
  <c r="M288" i="7"/>
  <c r="N288" i="7" s="1"/>
  <c r="K288" i="7"/>
  <c r="L288" i="7" s="1"/>
  <c r="T287" i="7"/>
  <c r="S287" i="7"/>
  <c r="R287" i="7"/>
  <c r="O287" i="7"/>
  <c r="P287" i="7" s="1"/>
  <c r="N287" i="7"/>
  <c r="M287" i="7"/>
  <c r="L287" i="7"/>
  <c r="K287" i="7"/>
  <c r="T286" i="7"/>
  <c r="S286" i="7"/>
  <c r="R286" i="7"/>
  <c r="O286" i="7"/>
  <c r="P286" i="7" s="1"/>
  <c r="M286" i="7"/>
  <c r="N286" i="7" s="1"/>
  <c r="K286" i="7"/>
  <c r="L286" i="7" s="1"/>
  <c r="S285" i="7"/>
  <c r="T285" i="7" s="1"/>
  <c r="R285" i="7"/>
  <c r="P285" i="7"/>
  <c r="O285" i="7"/>
  <c r="N285" i="7"/>
  <c r="M285" i="7"/>
  <c r="L285" i="7"/>
  <c r="K285" i="7"/>
  <c r="Q284" i="7"/>
  <c r="R284" i="7" s="1"/>
  <c r="P284" i="7"/>
  <c r="O284" i="7"/>
  <c r="M284" i="7"/>
  <c r="N284" i="7" s="1"/>
  <c r="K284" i="7"/>
  <c r="L284" i="7" s="1"/>
  <c r="Q283" i="7"/>
  <c r="R283" i="7" s="1"/>
  <c r="P283" i="7"/>
  <c r="O283" i="7"/>
  <c r="N283" i="7"/>
  <c r="M283" i="7"/>
  <c r="L283" i="7"/>
  <c r="K283" i="7"/>
  <c r="Q282" i="7"/>
  <c r="R282" i="7" s="1"/>
  <c r="P282" i="7"/>
  <c r="O282" i="7"/>
  <c r="M282" i="7"/>
  <c r="N282" i="7" s="1"/>
  <c r="K282" i="7"/>
  <c r="L282" i="7" s="1"/>
  <c r="Q281" i="7"/>
  <c r="R281" i="7" s="1"/>
  <c r="P281" i="7"/>
  <c r="O281" i="7"/>
  <c r="N281" i="7"/>
  <c r="M281" i="7"/>
  <c r="L281" i="7"/>
  <c r="K281" i="7"/>
  <c r="Q280" i="7"/>
  <c r="R280" i="7" s="1"/>
  <c r="P280" i="7"/>
  <c r="O280" i="7"/>
  <c r="M280" i="7"/>
  <c r="N280" i="7" s="1"/>
  <c r="K280" i="7"/>
  <c r="L280" i="7" s="1"/>
  <c r="Q279" i="7"/>
  <c r="R279" i="7" s="1"/>
  <c r="P279" i="7"/>
  <c r="O279" i="7"/>
  <c r="N279" i="7"/>
  <c r="M279" i="7"/>
  <c r="L279" i="7"/>
  <c r="K279" i="7"/>
  <c r="Q278" i="7"/>
  <c r="R278" i="7" s="1"/>
  <c r="P278" i="7"/>
  <c r="O278" i="7"/>
  <c r="M278" i="7"/>
  <c r="N278" i="7" s="1"/>
  <c r="K278" i="7"/>
  <c r="L278" i="7" s="1"/>
  <c r="Q277" i="7"/>
  <c r="R277" i="7" s="1"/>
  <c r="P277" i="7"/>
  <c r="O277" i="7"/>
  <c r="N277" i="7"/>
  <c r="M277" i="7"/>
  <c r="L277" i="7"/>
  <c r="K277" i="7"/>
  <c r="Q276" i="7"/>
  <c r="R276" i="7" s="1"/>
  <c r="P276" i="7"/>
  <c r="O276" i="7"/>
  <c r="M276" i="7"/>
  <c r="N276" i="7" s="1"/>
  <c r="K276" i="7"/>
  <c r="L276" i="7" s="1"/>
  <c r="Q275" i="7"/>
  <c r="R275" i="7" s="1"/>
  <c r="P275" i="7"/>
  <c r="O275" i="7"/>
  <c r="N275" i="7"/>
  <c r="M275" i="7"/>
  <c r="L275" i="7"/>
  <c r="K275" i="7"/>
  <c r="Q274" i="7"/>
  <c r="R274" i="7" s="1"/>
  <c r="P274" i="7"/>
  <c r="O274" i="7"/>
  <c r="M274" i="7"/>
  <c r="N274" i="7" s="1"/>
  <c r="K274" i="7"/>
  <c r="L274" i="7" s="1"/>
  <c r="Q273" i="7"/>
  <c r="R273" i="7" s="1"/>
  <c r="P273" i="7"/>
  <c r="O273" i="7"/>
  <c r="N273" i="7"/>
  <c r="M273" i="7"/>
  <c r="L273" i="7"/>
  <c r="K273" i="7"/>
  <c r="Q272" i="7"/>
  <c r="R272" i="7" s="1"/>
  <c r="P272" i="7"/>
  <c r="O272" i="7"/>
  <c r="M272" i="7"/>
  <c r="N272" i="7" s="1"/>
  <c r="K272" i="7"/>
  <c r="L272" i="7" s="1"/>
  <c r="Q271" i="7"/>
  <c r="R271" i="7" s="1"/>
  <c r="P271" i="7"/>
  <c r="O271" i="7"/>
  <c r="N271" i="7"/>
  <c r="M271" i="7"/>
  <c r="L271" i="7"/>
  <c r="K271" i="7"/>
  <c r="Q270" i="7"/>
  <c r="R270" i="7" s="1"/>
  <c r="P270" i="7"/>
  <c r="O270" i="7"/>
  <c r="M270" i="7"/>
  <c r="N270" i="7" s="1"/>
  <c r="K270" i="7"/>
  <c r="L270" i="7" s="1"/>
  <c r="Q269" i="7"/>
  <c r="R269" i="7" s="1"/>
  <c r="P269" i="7"/>
  <c r="O269" i="7"/>
  <c r="N269" i="7"/>
  <c r="M269" i="7"/>
  <c r="L269" i="7"/>
  <c r="K269" i="7"/>
  <c r="Q268" i="7"/>
  <c r="R268" i="7" s="1"/>
  <c r="P268" i="7"/>
  <c r="O268" i="7"/>
  <c r="M268" i="7"/>
  <c r="N268" i="7" s="1"/>
  <c r="K268" i="7"/>
  <c r="L268" i="7" s="1"/>
  <c r="Q267" i="7"/>
  <c r="R267" i="7" s="1"/>
  <c r="P267" i="7"/>
  <c r="O267" i="7"/>
  <c r="N267" i="7"/>
  <c r="M267" i="7"/>
  <c r="L267" i="7"/>
  <c r="K267" i="7"/>
  <c r="Q266" i="7"/>
  <c r="R266" i="7" s="1"/>
  <c r="P266" i="7"/>
  <c r="O266" i="7"/>
  <c r="M266" i="7"/>
  <c r="N266" i="7" s="1"/>
  <c r="K266" i="7"/>
  <c r="L266" i="7" s="1"/>
  <c r="Q265" i="7"/>
  <c r="R265" i="7" s="1"/>
  <c r="P265" i="7"/>
  <c r="O265" i="7"/>
  <c r="N265" i="7"/>
  <c r="M265" i="7"/>
  <c r="L265" i="7"/>
  <c r="K265" i="7"/>
  <c r="Q264" i="7"/>
  <c r="R264" i="7" s="1"/>
  <c r="P264" i="7"/>
  <c r="O264" i="7"/>
  <c r="M264" i="7"/>
  <c r="N264" i="7" s="1"/>
  <c r="K264" i="7"/>
  <c r="L264" i="7" s="1"/>
  <c r="Q263" i="7"/>
  <c r="R263" i="7" s="1"/>
  <c r="P263" i="7"/>
  <c r="O263" i="7"/>
  <c r="N263" i="7"/>
  <c r="M263" i="7"/>
  <c r="L263" i="7"/>
  <c r="K263" i="7"/>
  <c r="Q262" i="7"/>
  <c r="R262" i="7" s="1"/>
  <c r="P262" i="7"/>
  <c r="O262" i="7"/>
  <c r="M262" i="7"/>
  <c r="N262" i="7" s="1"/>
  <c r="K262" i="7"/>
  <c r="L262" i="7" s="1"/>
  <c r="Q261" i="7"/>
  <c r="R261" i="7" s="1"/>
  <c r="P261" i="7"/>
  <c r="O261" i="7"/>
  <c r="N261" i="7"/>
  <c r="M261" i="7"/>
  <c r="L261" i="7"/>
  <c r="K261" i="7"/>
  <c r="Q260" i="7"/>
  <c r="R260" i="7" s="1"/>
  <c r="P260" i="7"/>
  <c r="O260" i="7"/>
  <c r="M260" i="7"/>
  <c r="N260" i="7" s="1"/>
  <c r="K260" i="7"/>
  <c r="L260" i="7" s="1"/>
  <c r="Q259" i="7"/>
  <c r="R259" i="7" s="1"/>
  <c r="P259" i="7"/>
  <c r="O259" i="7"/>
  <c r="N259" i="7"/>
  <c r="M259" i="7"/>
  <c r="L259" i="7"/>
  <c r="K259" i="7"/>
  <c r="Q258" i="7"/>
  <c r="R258" i="7" s="1"/>
  <c r="P258" i="7"/>
  <c r="O258" i="7"/>
  <c r="M258" i="7"/>
  <c r="N258" i="7" s="1"/>
  <c r="K258" i="7"/>
  <c r="L258" i="7" s="1"/>
  <c r="Q257" i="7"/>
  <c r="R257" i="7" s="1"/>
  <c r="P257" i="7"/>
  <c r="O257" i="7"/>
  <c r="N257" i="7"/>
  <c r="M257" i="7"/>
  <c r="L257" i="7"/>
  <c r="K257" i="7"/>
  <c r="Q256" i="7"/>
  <c r="R256" i="7" s="1"/>
  <c r="P256" i="7"/>
  <c r="O256" i="7"/>
  <c r="M256" i="7"/>
  <c r="N256" i="7" s="1"/>
  <c r="K256" i="7"/>
  <c r="L256" i="7" s="1"/>
  <c r="Q255" i="7"/>
  <c r="R255" i="7" s="1"/>
  <c r="P255" i="7"/>
  <c r="O255" i="7"/>
  <c r="N255" i="7"/>
  <c r="M255" i="7"/>
  <c r="L255" i="7"/>
  <c r="K255" i="7"/>
  <c r="Q254" i="7"/>
  <c r="R254" i="7" s="1"/>
  <c r="P254" i="7"/>
  <c r="O254" i="7"/>
  <c r="M254" i="7"/>
  <c r="N254" i="7" s="1"/>
  <c r="K254" i="7"/>
  <c r="L254" i="7" s="1"/>
  <c r="Q253" i="7"/>
  <c r="R253" i="7" s="1"/>
  <c r="P253" i="7"/>
  <c r="O253" i="7"/>
  <c r="N253" i="7"/>
  <c r="M253" i="7"/>
  <c r="L253" i="7"/>
  <c r="K253" i="7"/>
  <c r="Q252" i="7"/>
  <c r="R252" i="7" s="1"/>
  <c r="P252" i="7"/>
  <c r="O252" i="7"/>
  <c r="M252" i="7"/>
  <c r="N252" i="7" s="1"/>
  <c r="K252" i="7"/>
  <c r="L252" i="7" s="1"/>
  <c r="Q251" i="7"/>
  <c r="R251" i="7" s="1"/>
  <c r="P251" i="7"/>
  <c r="O251" i="7"/>
  <c r="N251" i="7"/>
  <c r="M251" i="7"/>
  <c r="L251" i="7"/>
  <c r="K251" i="7"/>
  <c r="Q250" i="7"/>
  <c r="R250" i="7" s="1"/>
  <c r="P250" i="7"/>
  <c r="O250" i="7"/>
  <c r="M250" i="7"/>
  <c r="N250" i="7" s="1"/>
  <c r="K250" i="7"/>
  <c r="L250" i="7" s="1"/>
  <c r="Q249" i="7"/>
  <c r="R249" i="7" s="1"/>
  <c r="P249" i="7"/>
  <c r="O249" i="7"/>
  <c r="N249" i="7"/>
  <c r="M249" i="7"/>
  <c r="L249" i="7"/>
  <c r="K249" i="7"/>
  <c r="Q248" i="7"/>
  <c r="R248" i="7" s="1"/>
  <c r="P248" i="7"/>
  <c r="O248" i="7"/>
  <c r="M248" i="7"/>
  <c r="N248" i="7" s="1"/>
  <c r="K248" i="7"/>
  <c r="L248" i="7" s="1"/>
  <c r="Q247" i="7"/>
  <c r="R247" i="7" s="1"/>
  <c r="P247" i="7"/>
  <c r="O247" i="7"/>
  <c r="N247" i="7"/>
  <c r="M247" i="7"/>
  <c r="L247" i="7"/>
  <c r="K247" i="7"/>
  <c r="Q246" i="7"/>
  <c r="R246" i="7" s="1"/>
  <c r="P246" i="7"/>
  <c r="O246" i="7"/>
  <c r="M246" i="7"/>
  <c r="N246" i="7" s="1"/>
  <c r="K246" i="7"/>
  <c r="L246" i="7" s="1"/>
  <c r="Q245" i="7"/>
  <c r="R245" i="7" s="1"/>
  <c r="P245" i="7"/>
  <c r="O245" i="7"/>
  <c r="N245" i="7"/>
  <c r="M245" i="7"/>
  <c r="L245" i="7"/>
  <c r="K245" i="7"/>
  <c r="Q244" i="7"/>
  <c r="R244" i="7" s="1"/>
  <c r="P244" i="7"/>
  <c r="O244" i="7"/>
  <c r="M244" i="7"/>
  <c r="N244" i="7" s="1"/>
  <c r="K244" i="7"/>
  <c r="L244" i="7" s="1"/>
  <c r="Q243" i="7"/>
  <c r="R243" i="7" s="1"/>
  <c r="P243" i="7"/>
  <c r="O243" i="7"/>
  <c r="N243" i="7"/>
  <c r="M243" i="7"/>
  <c r="L243" i="7"/>
  <c r="K243" i="7"/>
  <c r="Q242" i="7"/>
  <c r="R242" i="7" s="1"/>
  <c r="P242" i="7"/>
  <c r="O242" i="7"/>
  <c r="M242" i="7"/>
  <c r="N242" i="7" s="1"/>
  <c r="K242" i="7"/>
  <c r="L242" i="7" s="1"/>
  <c r="Q241" i="7"/>
  <c r="R241" i="7" s="1"/>
  <c r="P241" i="7"/>
  <c r="O241" i="7"/>
  <c r="N241" i="7"/>
  <c r="M241" i="7"/>
  <c r="L241" i="7"/>
  <c r="K241" i="7"/>
  <c r="Q240" i="7"/>
  <c r="R240" i="7" s="1"/>
  <c r="P240" i="7"/>
  <c r="O240" i="7"/>
  <c r="M240" i="7"/>
  <c r="N240" i="7" s="1"/>
  <c r="K240" i="7"/>
  <c r="L240" i="7" s="1"/>
  <c r="Q239" i="7"/>
  <c r="R239" i="7" s="1"/>
  <c r="P239" i="7"/>
  <c r="O239" i="7"/>
  <c r="N239" i="7"/>
  <c r="M239" i="7"/>
  <c r="L239" i="7"/>
  <c r="K239" i="7"/>
  <c r="Q238" i="7"/>
  <c r="R238" i="7" s="1"/>
  <c r="P238" i="7"/>
  <c r="O238" i="7"/>
  <c r="M238" i="7"/>
  <c r="N238" i="7" s="1"/>
  <c r="K238" i="7"/>
  <c r="L238" i="7" s="1"/>
  <c r="Q237" i="7"/>
  <c r="R237" i="7" s="1"/>
  <c r="P237" i="7"/>
  <c r="O237" i="7"/>
  <c r="N237" i="7"/>
  <c r="M237" i="7"/>
  <c r="L237" i="7"/>
  <c r="K237" i="7"/>
  <c r="Q236" i="7"/>
  <c r="R236" i="7" s="1"/>
  <c r="P236" i="7"/>
  <c r="O236" i="7"/>
  <c r="M236" i="7"/>
  <c r="N236" i="7" s="1"/>
  <c r="K236" i="7"/>
  <c r="L236" i="7" s="1"/>
  <c r="Q235" i="7"/>
  <c r="R235" i="7" s="1"/>
  <c r="P235" i="7"/>
  <c r="O235" i="7"/>
  <c r="N235" i="7"/>
  <c r="M235" i="7"/>
  <c r="L235" i="7"/>
  <c r="K235" i="7"/>
  <c r="Q234" i="7"/>
  <c r="R234" i="7" s="1"/>
  <c r="P234" i="7"/>
  <c r="O234" i="7"/>
  <c r="M234" i="7"/>
  <c r="N234" i="7" s="1"/>
  <c r="K234" i="7"/>
  <c r="L234" i="7" s="1"/>
  <c r="Q233" i="7"/>
  <c r="R233" i="7" s="1"/>
  <c r="P233" i="7"/>
  <c r="O233" i="7"/>
  <c r="N233" i="7"/>
  <c r="M233" i="7"/>
  <c r="L233" i="7"/>
  <c r="K233" i="7"/>
  <c r="Q232" i="7"/>
  <c r="R232" i="7" s="1"/>
  <c r="P232" i="7"/>
  <c r="O232" i="7"/>
  <c r="M232" i="7"/>
  <c r="N232" i="7" s="1"/>
  <c r="K232" i="7"/>
  <c r="L232" i="7" s="1"/>
  <c r="Q231" i="7"/>
  <c r="R231" i="7" s="1"/>
  <c r="P231" i="7"/>
  <c r="O231" i="7"/>
  <c r="N231" i="7"/>
  <c r="M231" i="7"/>
  <c r="L231" i="7"/>
  <c r="K231" i="7"/>
  <c r="Q230" i="7"/>
  <c r="R230" i="7" s="1"/>
  <c r="P230" i="7"/>
  <c r="O230" i="7"/>
  <c r="M230" i="7"/>
  <c r="N230" i="7" s="1"/>
  <c r="K230" i="7"/>
  <c r="L230" i="7" s="1"/>
  <c r="Q229" i="7"/>
  <c r="R229" i="7" s="1"/>
  <c r="P229" i="7"/>
  <c r="O229" i="7"/>
  <c r="N229" i="7"/>
  <c r="M229" i="7"/>
  <c r="L229" i="7"/>
  <c r="K229" i="7"/>
  <c r="Q228" i="7"/>
  <c r="R228" i="7" s="1"/>
  <c r="P228" i="7"/>
  <c r="O228" i="7"/>
  <c r="M228" i="7"/>
  <c r="N228" i="7" s="1"/>
  <c r="K228" i="7"/>
  <c r="L228" i="7" s="1"/>
  <c r="Q227" i="7"/>
  <c r="R227" i="7" s="1"/>
  <c r="P227" i="7"/>
  <c r="O227" i="7"/>
  <c r="N227" i="7"/>
  <c r="M227" i="7"/>
  <c r="L227" i="7"/>
  <c r="K227" i="7"/>
  <c r="Q226" i="7"/>
  <c r="R226" i="7" s="1"/>
  <c r="P226" i="7"/>
  <c r="O226" i="7"/>
  <c r="M226" i="7"/>
  <c r="N226" i="7" s="1"/>
  <c r="K226" i="7"/>
  <c r="L226" i="7" s="1"/>
  <c r="Q225" i="7"/>
  <c r="R225" i="7" s="1"/>
  <c r="P225" i="7"/>
  <c r="O225" i="7"/>
  <c r="N225" i="7"/>
  <c r="M225" i="7"/>
  <c r="L225" i="7"/>
  <c r="K225" i="7"/>
  <c r="Q224" i="7"/>
  <c r="R224" i="7" s="1"/>
  <c r="P224" i="7"/>
  <c r="O224" i="7"/>
  <c r="M224" i="7"/>
  <c r="N224" i="7" s="1"/>
  <c r="K224" i="7"/>
  <c r="L224" i="7" s="1"/>
  <c r="Q223" i="7"/>
  <c r="R223" i="7" s="1"/>
  <c r="P223" i="7"/>
  <c r="O223" i="7"/>
  <c r="N223" i="7"/>
  <c r="M223" i="7"/>
  <c r="L223" i="7"/>
  <c r="K223" i="7"/>
  <c r="Q222" i="7"/>
  <c r="R222" i="7" s="1"/>
  <c r="P222" i="7"/>
  <c r="O222" i="7"/>
  <c r="M222" i="7"/>
  <c r="N222" i="7" s="1"/>
  <c r="K222" i="7"/>
  <c r="L222" i="7" s="1"/>
  <c r="Q221" i="7"/>
  <c r="R221" i="7" s="1"/>
  <c r="P221" i="7"/>
  <c r="O221" i="7"/>
  <c r="N221" i="7"/>
  <c r="M221" i="7"/>
  <c r="L221" i="7"/>
  <c r="K221" i="7"/>
  <c r="Q220" i="7"/>
  <c r="R220" i="7" s="1"/>
  <c r="P220" i="7"/>
  <c r="O220" i="7"/>
  <c r="M220" i="7"/>
  <c r="N220" i="7" s="1"/>
  <c r="K220" i="7"/>
  <c r="L220" i="7" s="1"/>
  <c r="Q219" i="7"/>
  <c r="R219" i="7" s="1"/>
  <c r="P219" i="7"/>
  <c r="O219" i="7"/>
  <c r="N219" i="7"/>
  <c r="M219" i="7"/>
  <c r="L219" i="7"/>
  <c r="K219" i="7"/>
  <c r="Q218" i="7"/>
  <c r="R218" i="7" s="1"/>
  <c r="P218" i="7"/>
  <c r="O218" i="7"/>
  <c r="M218" i="7"/>
  <c r="N218" i="7" s="1"/>
  <c r="K218" i="7"/>
  <c r="L218" i="7" s="1"/>
  <c r="Q217" i="7"/>
  <c r="R217" i="7" s="1"/>
  <c r="P217" i="7"/>
  <c r="O217" i="7"/>
  <c r="N217" i="7"/>
  <c r="M217" i="7"/>
  <c r="L217" i="7"/>
  <c r="K217" i="7"/>
  <c r="Q216" i="7"/>
  <c r="R216" i="7" s="1"/>
  <c r="P216" i="7"/>
  <c r="O216" i="7"/>
  <c r="M216" i="7"/>
  <c r="N216" i="7" s="1"/>
  <c r="K216" i="7"/>
  <c r="L216" i="7" s="1"/>
  <c r="Q215" i="7"/>
  <c r="R215" i="7" s="1"/>
  <c r="P215" i="7"/>
  <c r="O215" i="7"/>
  <c r="N215" i="7"/>
  <c r="M215" i="7"/>
  <c r="L215" i="7"/>
  <c r="K215" i="7"/>
  <c r="Q214" i="7"/>
  <c r="R214" i="7" s="1"/>
  <c r="P214" i="7"/>
  <c r="O214" i="7"/>
  <c r="M214" i="7"/>
  <c r="N214" i="7" s="1"/>
  <c r="K214" i="7"/>
  <c r="L214" i="7" s="1"/>
  <c r="Q213" i="7"/>
  <c r="R213" i="7" s="1"/>
  <c r="P213" i="7"/>
  <c r="O213" i="7"/>
  <c r="N213" i="7"/>
  <c r="M213" i="7"/>
  <c r="L213" i="7"/>
  <c r="K213" i="7"/>
  <c r="Q212" i="7"/>
  <c r="R212" i="7" s="1"/>
  <c r="P212" i="7"/>
  <c r="O212" i="7"/>
  <c r="M212" i="7"/>
  <c r="N212" i="7" s="1"/>
  <c r="K212" i="7"/>
  <c r="L212" i="7" s="1"/>
  <c r="Q211" i="7"/>
  <c r="R211" i="7" s="1"/>
  <c r="P211" i="7"/>
  <c r="O211" i="7"/>
  <c r="N211" i="7"/>
  <c r="M211" i="7"/>
  <c r="L211" i="7"/>
  <c r="K211" i="7"/>
  <c r="Q210" i="7"/>
  <c r="R210" i="7" s="1"/>
  <c r="P210" i="7"/>
  <c r="O210" i="7"/>
  <c r="M210" i="7"/>
  <c r="N210" i="7" s="1"/>
  <c r="K210" i="7"/>
  <c r="L210" i="7" s="1"/>
  <c r="Q209" i="7"/>
  <c r="R209" i="7" s="1"/>
  <c r="P209" i="7"/>
  <c r="O209" i="7"/>
  <c r="N209" i="7"/>
  <c r="M209" i="7"/>
  <c r="L209" i="7"/>
  <c r="K209" i="7"/>
  <c r="Q208" i="7"/>
  <c r="R208" i="7" s="1"/>
  <c r="P208" i="7"/>
  <c r="O208" i="7"/>
  <c r="M208" i="7"/>
  <c r="N208" i="7" s="1"/>
  <c r="K208" i="7"/>
  <c r="L208" i="7" s="1"/>
  <c r="Q207" i="7"/>
  <c r="R207" i="7" s="1"/>
  <c r="P207" i="7"/>
  <c r="O207" i="7"/>
  <c r="N207" i="7"/>
  <c r="M207" i="7"/>
  <c r="L207" i="7"/>
  <c r="K207" i="7"/>
  <c r="Q206" i="7"/>
  <c r="R206" i="7" s="1"/>
  <c r="P206" i="7"/>
  <c r="O206" i="7"/>
  <c r="M206" i="7"/>
  <c r="N206" i="7" s="1"/>
  <c r="K206" i="7"/>
  <c r="L206" i="7" s="1"/>
  <c r="Q205" i="7"/>
  <c r="R205" i="7" s="1"/>
  <c r="P205" i="7"/>
  <c r="O205" i="7"/>
  <c r="N205" i="7"/>
  <c r="M205" i="7"/>
  <c r="L205" i="7"/>
  <c r="K205" i="7"/>
  <c r="Q204" i="7"/>
  <c r="R204" i="7" s="1"/>
  <c r="P204" i="7"/>
  <c r="O204" i="7"/>
  <c r="M204" i="7"/>
  <c r="N204" i="7" s="1"/>
  <c r="K204" i="7"/>
  <c r="L204" i="7" s="1"/>
  <c r="Q203" i="7"/>
  <c r="R203" i="7" s="1"/>
  <c r="P203" i="7"/>
  <c r="O203" i="7"/>
  <c r="N203" i="7"/>
  <c r="M203" i="7"/>
  <c r="L203" i="7"/>
  <c r="K203" i="7"/>
  <c r="Q202" i="7"/>
  <c r="R202" i="7" s="1"/>
  <c r="P202" i="7"/>
  <c r="O202" i="7"/>
  <c r="M202" i="7"/>
  <c r="N202" i="7" s="1"/>
  <c r="K202" i="7"/>
  <c r="L202" i="7" s="1"/>
  <c r="Q201" i="7"/>
  <c r="R201" i="7" s="1"/>
  <c r="P201" i="7"/>
  <c r="O201" i="7"/>
  <c r="N201" i="7"/>
  <c r="M201" i="7"/>
  <c r="L201" i="7"/>
  <c r="K201" i="7"/>
  <c r="Q200" i="7"/>
  <c r="R200" i="7" s="1"/>
  <c r="P200" i="7"/>
  <c r="O200" i="7"/>
  <c r="M200" i="7"/>
  <c r="N200" i="7" s="1"/>
  <c r="K200" i="7"/>
  <c r="L200" i="7" s="1"/>
  <c r="Q199" i="7"/>
  <c r="R199" i="7" s="1"/>
  <c r="P199" i="7"/>
  <c r="O199" i="7"/>
  <c r="N199" i="7"/>
  <c r="M199" i="7"/>
  <c r="L199" i="7"/>
  <c r="K199" i="7"/>
  <c r="Q198" i="7"/>
  <c r="R198" i="7" s="1"/>
  <c r="P198" i="7"/>
  <c r="O198" i="7"/>
  <c r="M198" i="7"/>
  <c r="N198" i="7" s="1"/>
  <c r="K198" i="7"/>
  <c r="L198" i="7" s="1"/>
  <c r="Q197" i="7"/>
  <c r="R197" i="7" s="1"/>
  <c r="P197" i="7"/>
  <c r="O197" i="7"/>
  <c r="N197" i="7"/>
  <c r="M197" i="7"/>
  <c r="L197" i="7"/>
  <c r="K197" i="7"/>
  <c r="Q196" i="7"/>
  <c r="R196" i="7" s="1"/>
  <c r="P196" i="7"/>
  <c r="O196" i="7"/>
  <c r="M196" i="7"/>
  <c r="N196" i="7" s="1"/>
  <c r="K196" i="7"/>
  <c r="L196" i="7" s="1"/>
  <c r="Q195" i="7"/>
  <c r="R195" i="7" s="1"/>
  <c r="P195" i="7"/>
  <c r="O195" i="7"/>
  <c r="N195" i="7"/>
  <c r="M195" i="7"/>
  <c r="L195" i="7"/>
  <c r="K195" i="7"/>
  <c r="Q194" i="7"/>
  <c r="R194" i="7" s="1"/>
  <c r="P194" i="7"/>
  <c r="O194" i="7"/>
  <c r="M194" i="7"/>
  <c r="N194" i="7" s="1"/>
  <c r="K194" i="7"/>
  <c r="L194" i="7" s="1"/>
  <c r="Q193" i="7"/>
  <c r="R193" i="7" s="1"/>
  <c r="P193" i="7"/>
  <c r="O193" i="7"/>
  <c r="N193" i="7"/>
  <c r="M193" i="7"/>
  <c r="L193" i="7"/>
  <c r="K193" i="7"/>
  <c r="Q192" i="7"/>
  <c r="R192" i="7" s="1"/>
  <c r="P192" i="7"/>
  <c r="O192" i="7"/>
  <c r="M192" i="7"/>
  <c r="N192" i="7" s="1"/>
  <c r="K192" i="7"/>
  <c r="L192" i="7" s="1"/>
  <c r="Q191" i="7"/>
  <c r="R191" i="7" s="1"/>
  <c r="P191" i="7"/>
  <c r="O191" i="7"/>
  <c r="N191" i="7"/>
  <c r="M191" i="7"/>
  <c r="L191" i="7"/>
  <c r="K191" i="7"/>
  <c r="Q190" i="7"/>
  <c r="R190" i="7" s="1"/>
  <c r="P190" i="7"/>
  <c r="O190" i="7"/>
  <c r="M190" i="7"/>
  <c r="N190" i="7" s="1"/>
  <c r="K190" i="7"/>
  <c r="L190" i="7" s="1"/>
  <c r="Q189" i="7"/>
  <c r="R189" i="7" s="1"/>
  <c r="P189" i="7"/>
  <c r="O189" i="7"/>
  <c r="N189" i="7"/>
  <c r="M189" i="7"/>
  <c r="L189" i="7"/>
  <c r="K189" i="7"/>
  <c r="Q188" i="7"/>
  <c r="R188" i="7" s="1"/>
  <c r="P188" i="7"/>
  <c r="O188" i="7"/>
  <c r="M188" i="7"/>
  <c r="N188" i="7" s="1"/>
  <c r="K188" i="7"/>
  <c r="L188" i="7" s="1"/>
  <c r="Q187" i="7"/>
  <c r="R187" i="7" s="1"/>
  <c r="P187" i="7"/>
  <c r="O187" i="7"/>
  <c r="N187" i="7"/>
  <c r="M187" i="7"/>
  <c r="L187" i="7"/>
  <c r="K187" i="7"/>
  <c r="Q186" i="7"/>
  <c r="R186" i="7" s="1"/>
  <c r="P186" i="7"/>
  <c r="O186" i="7"/>
  <c r="M186" i="7"/>
  <c r="N186" i="7" s="1"/>
  <c r="K186" i="7"/>
  <c r="L186" i="7" s="1"/>
  <c r="Q185" i="7"/>
  <c r="R185" i="7" s="1"/>
  <c r="P185" i="7"/>
  <c r="O185" i="7"/>
  <c r="N185" i="7"/>
  <c r="M185" i="7"/>
  <c r="L185" i="7"/>
  <c r="K185" i="7"/>
  <c r="Q184" i="7"/>
  <c r="R184" i="7" s="1"/>
  <c r="P184" i="7"/>
  <c r="O184" i="7"/>
  <c r="M184" i="7"/>
  <c r="N184" i="7" s="1"/>
  <c r="K184" i="7"/>
  <c r="L184" i="7" s="1"/>
  <c r="Q183" i="7"/>
  <c r="R183" i="7" s="1"/>
  <c r="P183" i="7"/>
  <c r="O183" i="7"/>
  <c r="N183" i="7"/>
  <c r="M183" i="7"/>
  <c r="L183" i="7"/>
  <c r="K183" i="7"/>
  <c r="Q182" i="7"/>
  <c r="R182" i="7" s="1"/>
  <c r="P182" i="7"/>
  <c r="O182" i="7"/>
  <c r="M182" i="7"/>
  <c r="N182" i="7" s="1"/>
  <c r="K182" i="7"/>
  <c r="L182" i="7" s="1"/>
  <c r="Q181" i="7"/>
  <c r="R181" i="7" s="1"/>
  <c r="P181" i="7"/>
  <c r="O181" i="7"/>
  <c r="N181" i="7"/>
  <c r="M181" i="7"/>
  <c r="L181" i="7"/>
  <c r="K181" i="7"/>
  <c r="Q180" i="7"/>
  <c r="R180" i="7" s="1"/>
  <c r="P180" i="7"/>
  <c r="O180" i="7"/>
  <c r="M180" i="7"/>
  <c r="N180" i="7" s="1"/>
  <c r="K180" i="7"/>
  <c r="L180" i="7" s="1"/>
  <c r="Q179" i="7"/>
  <c r="R179" i="7" s="1"/>
  <c r="P179" i="7"/>
  <c r="O179" i="7"/>
  <c r="N179" i="7"/>
  <c r="M179" i="7"/>
  <c r="L179" i="7"/>
  <c r="K179" i="7"/>
  <c r="Q178" i="7"/>
  <c r="R178" i="7" s="1"/>
  <c r="P178" i="7"/>
  <c r="O178" i="7"/>
  <c r="M178" i="7"/>
  <c r="N178" i="7" s="1"/>
  <c r="K178" i="7"/>
  <c r="L178" i="7" s="1"/>
  <c r="Q177" i="7"/>
  <c r="R177" i="7" s="1"/>
  <c r="P177" i="7"/>
  <c r="O177" i="7"/>
  <c r="N177" i="7"/>
  <c r="M177" i="7"/>
  <c r="L177" i="7"/>
  <c r="K177" i="7"/>
  <c r="Q176" i="7"/>
  <c r="R176" i="7" s="1"/>
  <c r="P176" i="7"/>
  <c r="O176" i="7"/>
  <c r="M176" i="7"/>
  <c r="N176" i="7" s="1"/>
  <c r="K176" i="7"/>
  <c r="L176" i="7" s="1"/>
  <c r="Q175" i="7"/>
  <c r="R175" i="7" s="1"/>
  <c r="P175" i="7"/>
  <c r="O175" i="7"/>
  <c r="N175" i="7"/>
  <c r="M175" i="7"/>
  <c r="L175" i="7"/>
  <c r="K175" i="7"/>
  <c r="Q174" i="7"/>
  <c r="R174" i="7" s="1"/>
  <c r="P174" i="7"/>
  <c r="O174" i="7"/>
  <c r="M174" i="7"/>
  <c r="N174" i="7" s="1"/>
  <c r="K174" i="7"/>
  <c r="L174" i="7" s="1"/>
  <c r="Q173" i="7"/>
  <c r="R173" i="7" s="1"/>
  <c r="P173" i="7"/>
  <c r="O173" i="7"/>
  <c r="N173" i="7"/>
  <c r="M173" i="7"/>
  <c r="L173" i="7"/>
  <c r="K173" i="7"/>
  <c r="Q172" i="7"/>
  <c r="R172" i="7" s="1"/>
  <c r="P172" i="7"/>
  <c r="O172" i="7"/>
  <c r="M172" i="7"/>
  <c r="N172" i="7" s="1"/>
  <c r="K172" i="7"/>
  <c r="L172" i="7" s="1"/>
  <c r="Q171" i="7"/>
  <c r="R171" i="7" s="1"/>
  <c r="P171" i="7"/>
  <c r="O171" i="7"/>
  <c r="N171" i="7"/>
  <c r="M171" i="7"/>
  <c r="L171" i="7"/>
  <c r="K171" i="7"/>
  <c r="Q170" i="7"/>
  <c r="R170" i="7" s="1"/>
  <c r="P170" i="7"/>
  <c r="O170" i="7"/>
  <c r="M170" i="7"/>
  <c r="N170" i="7" s="1"/>
  <c r="K170" i="7"/>
  <c r="L170" i="7" s="1"/>
  <c r="Q169" i="7"/>
  <c r="R169" i="7" s="1"/>
  <c r="P169" i="7"/>
  <c r="O169" i="7"/>
  <c r="N169" i="7"/>
  <c r="M169" i="7"/>
  <c r="L169" i="7"/>
  <c r="K169" i="7"/>
  <c r="Q168" i="7"/>
  <c r="R168" i="7" s="1"/>
  <c r="P168" i="7"/>
  <c r="O168" i="7"/>
  <c r="M168" i="7"/>
  <c r="N168" i="7" s="1"/>
  <c r="K168" i="7"/>
  <c r="L168" i="7" s="1"/>
  <c r="Q167" i="7"/>
  <c r="R167" i="7" s="1"/>
  <c r="P167" i="7"/>
  <c r="O167" i="7"/>
  <c r="N167" i="7"/>
  <c r="M167" i="7"/>
  <c r="L167" i="7"/>
  <c r="K167" i="7"/>
  <c r="Q166" i="7"/>
  <c r="R166" i="7" s="1"/>
  <c r="P166" i="7"/>
  <c r="O166" i="7"/>
  <c r="M166" i="7"/>
  <c r="N166" i="7" s="1"/>
  <c r="K166" i="7"/>
  <c r="L166" i="7" s="1"/>
  <c r="Q165" i="7"/>
  <c r="R165" i="7" s="1"/>
  <c r="P165" i="7"/>
  <c r="O165" i="7"/>
  <c r="N165" i="7"/>
  <c r="M165" i="7"/>
  <c r="L165" i="7"/>
  <c r="K165" i="7"/>
  <c r="Q164" i="7"/>
  <c r="R164" i="7" s="1"/>
  <c r="P164" i="7"/>
  <c r="O164" i="7"/>
  <c r="M164" i="7"/>
  <c r="N164" i="7" s="1"/>
  <c r="K164" i="7"/>
  <c r="L164" i="7" s="1"/>
  <c r="Q163" i="7"/>
  <c r="R163" i="7" s="1"/>
  <c r="P163" i="7"/>
  <c r="O163" i="7"/>
  <c r="N163" i="7"/>
  <c r="M163" i="7"/>
  <c r="L163" i="7"/>
  <c r="K163" i="7"/>
  <c r="Q162" i="7"/>
  <c r="R162" i="7" s="1"/>
  <c r="P162" i="7"/>
  <c r="O162" i="7"/>
  <c r="M162" i="7"/>
  <c r="N162" i="7" s="1"/>
  <c r="K162" i="7"/>
  <c r="L162" i="7" s="1"/>
  <c r="Q161" i="7"/>
  <c r="R161" i="7" s="1"/>
  <c r="P161" i="7"/>
  <c r="O161" i="7"/>
  <c r="N161" i="7"/>
  <c r="M161" i="7"/>
  <c r="L161" i="7"/>
  <c r="K161" i="7"/>
  <c r="Q160" i="7"/>
  <c r="R160" i="7" s="1"/>
  <c r="P160" i="7"/>
  <c r="O160" i="7"/>
  <c r="M160" i="7"/>
  <c r="N160" i="7" s="1"/>
  <c r="K160" i="7"/>
  <c r="L160" i="7" s="1"/>
  <c r="Q159" i="7"/>
  <c r="R159" i="7" s="1"/>
  <c r="P159" i="7"/>
  <c r="O159" i="7"/>
  <c r="N159" i="7"/>
  <c r="M159" i="7"/>
  <c r="L159" i="7"/>
  <c r="K159" i="7"/>
  <c r="Q158" i="7"/>
  <c r="R158" i="7" s="1"/>
  <c r="P158" i="7"/>
  <c r="O158" i="7"/>
  <c r="M158" i="7"/>
  <c r="N158" i="7" s="1"/>
  <c r="K158" i="7"/>
  <c r="L158" i="7" s="1"/>
  <c r="Q157" i="7"/>
  <c r="R157" i="7" s="1"/>
  <c r="P157" i="7"/>
  <c r="O157" i="7"/>
  <c r="N157" i="7"/>
  <c r="M157" i="7"/>
  <c r="L157" i="7"/>
  <c r="K157" i="7"/>
  <c r="K156" i="7"/>
  <c r="L156" i="7" s="1"/>
  <c r="T155" i="7"/>
  <c r="S155" i="7"/>
  <c r="R155" i="7"/>
  <c r="P155" i="7"/>
  <c r="O155" i="7"/>
  <c r="N155" i="7"/>
  <c r="M155" i="7"/>
  <c r="L155" i="7"/>
  <c r="K155" i="7"/>
  <c r="S154" i="7"/>
  <c r="T154" i="7" s="1"/>
  <c r="R154" i="7"/>
  <c r="P154" i="7"/>
  <c r="O154" i="7"/>
  <c r="M154" i="7"/>
  <c r="N154" i="7" s="1"/>
  <c r="L154" i="7"/>
  <c r="K154" i="7"/>
  <c r="S153" i="7"/>
  <c r="T153" i="7" s="1"/>
  <c r="R153" i="7"/>
  <c r="P153" i="7"/>
  <c r="O153" i="7"/>
  <c r="N153" i="7"/>
  <c r="M153" i="7"/>
  <c r="K153" i="7"/>
  <c r="L153" i="7" s="1"/>
  <c r="S152" i="7"/>
  <c r="T152" i="7" s="1"/>
  <c r="R152" i="7"/>
  <c r="O152" i="7"/>
  <c r="P152" i="7" s="1"/>
  <c r="N152" i="7"/>
  <c r="M152" i="7"/>
  <c r="K152" i="7"/>
  <c r="L152" i="7" s="1"/>
  <c r="S151" i="7"/>
  <c r="T151" i="7" s="1"/>
  <c r="R151" i="7"/>
  <c r="P151" i="7"/>
  <c r="O151" i="7"/>
  <c r="M151" i="7"/>
  <c r="N151" i="7" s="1"/>
  <c r="K151" i="7"/>
  <c r="L151" i="7" s="1"/>
  <c r="T150" i="7"/>
  <c r="S150" i="7"/>
  <c r="R150" i="7"/>
  <c r="P150" i="7"/>
  <c r="O150" i="7"/>
  <c r="N150" i="7"/>
  <c r="M150" i="7"/>
  <c r="L150" i="7"/>
  <c r="K150" i="7"/>
  <c r="S149" i="7"/>
  <c r="T149" i="7" s="1"/>
  <c r="R149" i="7"/>
  <c r="O149" i="7"/>
  <c r="P149" i="7" s="1"/>
  <c r="M149" i="7"/>
  <c r="N149" i="7" s="1"/>
  <c r="L149" i="7"/>
  <c r="K149" i="7"/>
  <c r="S148" i="7"/>
  <c r="T148" i="7" s="1"/>
  <c r="R148" i="7"/>
  <c r="P148" i="7"/>
  <c r="O148" i="7"/>
  <c r="N148" i="7"/>
  <c r="M148" i="7"/>
  <c r="K148" i="7"/>
  <c r="L148" i="7" s="1"/>
  <c r="T147" i="7"/>
  <c r="S147" i="7"/>
  <c r="R147" i="7"/>
  <c r="P147" i="7"/>
  <c r="O147" i="7"/>
  <c r="N147" i="7"/>
  <c r="M147" i="7"/>
  <c r="L147" i="7"/>
  <c r="K147" i="7"/>
  <c r="S146" i="7"/>
  <c r="T146" i="7" s="1"/>
  <c r="R146" i="7"/>
  <c r="P146" i="7"/>
  <c r="O146" i="7"/>
  <c r="M146" i="7"/>
  <c r="N146" i="7" s="1"/>
  <c r="L146" i="7"/>
  <c r="K146" i="7"/>
  <c r="S145" i="7"/>
  <c r="T145" i="7" s="1"/>
  <c r="R145" i="7"/>
  <c r="P145" i="7"/>
  <c r="O145" i="7"/>
  <c r="N145" i="7"/>
  <c r="M145" i="7"/>
  <c r="K145" i="7"/>
  <c r="L145" i="7" s="1"/>
  <c r="S144" i="7"/>
  <c r="T144" i="7" s="1"/>
  <c r="R144" i="7"/>
  <c r="O144" i="7"/>
  <c r="P144" i="7" s="1"/>
  <c r="N144" i="7"/>
  <c r="M144" i="7"/>
  <c r="K144" i="7"/>
  <c r="L144" i="7" s="1"/>
  <c r="S143" i="7"/>
  <c r="T143" i="7" s="1"/>
  <c r="R143" i="7"/>
  <c r="P143" i="7"/>
  <c r="O143" i="7"/>
  <c r="M143" i="7"/>
  <c r="N143" i="7" s="1"/>
  <c r="K143" i="7"/>
  <c r="L143" i="7" s="1"/>
  <c r="S142" i="7"/>
  <c r="T142" i="7" s="1"/>
  <c r="R142" i="7"/>
  <c r="P142" i="7"/>
  <c r="O142" i="7"/>
  <c r="N142" i="7"/>
  <c r="M142" i="7"/>
  <c r="L142" i="7"/>
  <c r="K142" i="7"/>
  <c r="Q141" i="7"/>
  <c r="R141" i="7" s="1"/>
  <c r="P141" i="7"/>
  <c r="O141" i="7"/>
  <c r="M141" i="7"/>
  <c r="N141" i="7" s="1"/>
  <c r="K141" i="7"/>
  <c r="L141" i="7" s="1"/>
  <c r="Q140" i="7"/>
  <c r="R140" i="7" s="1"/>
  <c r="P140" i="7"/>
  <c r="O140" i="7"/>
  <c r="N140" i="7"/>
  <c r="M140" i="7"/>
  <c r="L140" i="7"/>
  <c r="K140" i="7"/>
  <c r="Q139" i="7"/>
  <c r="R139" i="7" s="1"/>
  <c r="P139" i="7"/>
  <c r="O139" i="7"/>
  <c r="M139" i="7"/>
  <c r="N139" i="7" s="1"/>
  <c r="K139" i="7"/>
  <c r="L139" i="7" s="1"/>
  <c r="Q138" i="7"/>
  <c r="R138" i="7" s="1"/>
  <c r="P138" i="7"/>
  <c r="O138" i="7"/>
  <c r="N138" i="7"/>
  <c r="M138" i="7"/>
  <c r="L138" i="7"/>
  <c r="K138" i="7"/>
  <c r="Q137" i="7"/>
  <c r="R137" i="7" s="1"/>
  <c r="P137" i="7"/>
  <c r="O137" i="7"/>
  <c r="M137" i="7"/>
  <c r="N137" i="7" s="1"/>
  <c r="K137" i="7"/>
  <c r="L137" i="7" s="1"/>
  <c r="Q136" i="7"/>
  <c r="R136" i="7" s="1"/>
  <c r="P136" i="7"/>
  <c r="O136" i="7"/>
  <c r="N136" i="7"/>
  <c r="M136" i="7"/>
  <c r="L136" i="7"/>
  <c r="K136" i="7"/>
  <c r="Q135" i="7"/>
  <c r="R135" i="7" s="1"/>
  <c r="P135" i="7"/>
  <c r="O135" i="7"/>
  <c r="M135" i="7"/>
  <c r="N135" i="7" s="1"/>
  <c r="K135" i="7"/>
  <c r="L135" i="7" s="1"/>
  <c r="Q134" i="7"/>
  <c r="R134" i="7" s="1"/>
  <c r="P134" i="7"/>
  <c r="O134" i="7"/>
  <c r="N134" i="7"/>
  <c r="M134" i="7"/>
  <c r="L134" i="7"/>
  <c r="K134" i="7"/>
  <c r="Q133" i="7"/>
  <c r="R133" i="7" s="1"/>
  <c r="P133" i="7"/>
  <c r="O133" i="7"/>
  <c r="M133" i="7"/>
  <c r="N133" i="7" s="1"/>
  <c r="K133" i="7"/>
  <c r="L133" i="7" s="1"/>
  <c r="Q132" i="7"/>
  <c r="R132" i="7" s="1"/>
  <c r="P132" i="7"/>
  <c r="O132" i="7"/>
  <c r="N132" i="7"/>
  <c r="M132" i="7"/>
  <c r="L132" i="7"/>
  <c r="K132" i="7"/>
  <c r="Q131" i="7"/>
  <c r="R131" i="7" s="1"/>
  <c r="P131" i="7"/>
  <c r="O131" i="7"/>
  <c r="M131" i="7"/>
  <c r="N131" i="7" s="1"/>
  <c r="K131" i="7"/>
  <c r="L131" i="7" s="1"/>
  <c r="Q130" i="7"/>
  <c r="R130" i="7" s="1"/>
  <c r="P130" i="7"/>
  <c r="O130" i="7"/>
  <c r="N130" i="7"/>
  <c r="M130" i="7"/>
  <c r="L130" i="7"/>
  <c r="K130" i="7"/>
  <c r="Q129" i="7"/>
  <c r="R129" i="7" s="1"/>
  <c r="P129" i="7"/>
  <c r="O129" i="7"/>
  <c r="M129" i="7"/>
  <c r="N129" i="7" s="1"/>
  <c r="K129" i="7"/>
  <c r="L129" i="7" s="1"/>
  <c r="Q128" i="7"/>
  <c r="R128" i="7" s="1"/>
  <c r="P128" i="7"/>
  <c r="O128" i="7"/>
  <c r="N128" i="7"/>
  <c r="M128" i="7"/>
  <c r="L128" i="7"/>
  <c r="K128" i="7"/>
  <c r="Q127" i="7"/>
  <c r="R127" i="7" s="1"/>
  <c r="P127" i="7"/>
  <c r="O127" i="7"/>
  <c r="M127" i="7"/>
  <c r="N127" i="7" s="1"/>
  <c r="K127" i="7"/>
  <c r="L127" i="7" s="1"/>
  <c r="Q126" i="7"/>
  <c r="R126" i="7" s="1"/>
  <c r="P126" i="7"/>
  <c r="O126" i="7"/>
  <c r="N126" i="7"/>
  <c r="M126" i="7"/>
  <c r="L126" i="7"/>
  <c r="K126" i="7"/>
  <c r="Q125" i="7"/>
  <c r="R125" i="7" s="1"/>
  <c r="P125" i="7"/>
  <c r="O125" i="7"/>
  <c r="M125" i="7"/>
  <c r="N125" i="7" s="1"/>
  <c r="K125" i="7"/>
  <c r="L125" i="7" s="1"/>
  <c r="Q124" i="7"/>
  <c r="R124" i="7" s="1"/>
  <c r="P124" i="7"/>
  <c r="O124" i="7"/>
  <c r="N124" i="7"/>
  <c r="M124" i="7"/>
  <c r="L124" i="7"/>
  <c r="K124" i="7"/>
  <c r="Q123" i="7"/>
  <c r="R123" i="7" s="1"/>
  <c r="P123" i="7"/>
  <c r="O123" i="7"/>
  <c r="M123" i="7"/>
  <c r="N123" i="7" s="1"/>
  <c r="K123" i="7"/>
  <c r="L123" i="7" s="1"/>
  <c r="Q122" i="7"/>
  <c r="R122" i="7" s="1"/>
  <c r="P122" i="7"/>
  <c r="O122" i="7"/>
  <c r="N122" i="7"/>
  <c r="M122" i="7"/>
  <c r="L122" i="7"/>
  <c r="K122" i="7"/>
  <c r="Q121" i="7"/>
  <c r="R121" i="7" s="1"/>
  <c r="P121" i="7"/>
  <c r="O121" i="7"/>
  <c r="M121" i="7"/>
  <c r="N121" i="7" s="1"/>
  <c r="K121" i="7"/>
  <c r="L121" i="7" s="1"/>
  <c r="Q120" i="7"/>
  <c r="R120" i="7" s="1"/>
  <c r="P120" i="7"/>
  <c r="O120" i="7"/>
  <c r="N120" i="7"/>
  <c r="M120" i="7"/>
  <c r="L120" i="7"/>
  <c r="K120" i="7"/>
  <c r="Q119" i="7"/>
  <c r="R119" i="7" s="1"/>
  <c r="P119" i="7"/>
  <c r="O119" i="7"/>
  <c r="M119" i="7"/>
  <c r="N119" i="7" s="1"/>
  <c r="K119" i="7"/>
  <c r="L119" i="7" s="1"/>
  <c r="Q118" i="7"/>
  <c r="R118" i="7" s="1"/>
  <c r="P118" i="7"/>
  <c r="O118" i="7"/>
  <c r="N118" i="7"/>
  <c r="M118" i="7"/>
  <c r="L118" i="7"/>
  <c r="K118" i="7"/>
  <c r="Q117" i="7"/>
  <c r="R117" i="7" s="1"/>
  <c r="P117" i="7"/>
  <c r="O117" i="7"/>
  <c r="M117" i="7"/>
  <c r="N117" i="7" s="1"/>
  <c r="K117" i="7"/>
  <c r="L117" i="7" s="1"/>
  <c r="Q116" i="7"/>
  <c r="R116" i="7" s="1"/>
  <c r="P116" i="7"/>
  <c r="O116" i="7"/>
  <c r="N116" i="7"/>
  <c r="M116" i="7"/>
  <c r="L116" i="7"/>
  <c r="K116" i="7"/>
  <c r="Q115" i="7"/>
  <c r="R115" i="7" s="1"/>
  <c r="P115" i="7"/>
  <c r="O115" i="7"/>
  <c r="M115" i="7"/>
  <c r="N115" i="7" s="1"/>
  <c r="K115" i="7"/>
  <c r="L115" i="7" s="1"/>
  <c r="Q114" i="7"/>
  <c r="R114" i="7" s="1"/>
  <c r="P114" i="7"/>
  <c r="O114" i="7"/>
  <c r="N114" i="7"/>
  <c r="M114" i="7"/>
  <c r="L114" i="7"/>
  <c r="K114" i="7"/>
  <c r="Q113" i="7"/>
  <c r="R113" i="7" s="1"/>
  <c r="P113" i="7"/>
  <c r="O113" i="7"/>
  <c r="M113" i="7"/>
  <c r="N113" i="7" s="1"/>
  <c r="K113" i="7"/>
  <c r="L113" i="7" s="1"/>
  <c r="Q112" i="7"/>
  <c r="R112" i="7" s="1"/>
  <c r="P112" i="7"/>
  <c r="O112" i="7"/>
  <c r="N112" i="7"/>
  <c r="M112" i="7"/>
  <c r="L112" i="7"/>
  <c r="K112" i="7"/>
  <c r="Q111" i="7"/>
  <c r="R111" i="7" s="1"/>
  <c r="P111" i="7"/>
  <c r="O111" i="7"/>
  <c r="M111" i="7"/>
  <c r="N111" i="7" s="1"/>
  <c r="K111" i="7"/>
  <c r="L111" i="7" s="1"/>
  <c r="Q110" i="7"/>
  <c r="R110" i="7" s="1"/>
  <c r="P110" i="7"/>
  <c r="O110" i="7"/>
  <c r="N110" i="7"/>
  <c r="M110" i="7"/>
  <c r="L110" i="7"/>
  <c r="K110" i="7"/>
  <c r="Q109" i="7"/>
  <c r="R109" i="7" s="1"/>
  <c r="P109" i="7"/>
  <c r="O109" i="7"/>
  <c r="M109" i="7"/>
  <c r="N109" i="7" s="1"/>
  <c r="K109" i="7"/>
  <c r="L109" i="7" s="1"/>
  <c r="Q108" i="7"/>
  <c r="R108" i="7" s="1"/>
  <c r="P108" i="7"/>
  <c r="O108" i="7"/>
  <c r="N108" i="7"/>
  <c r="M108" i="7"/>
  <c r="L108" i="7"/>
  <c r="K108" i="7"/>
  <c r="Q107" i="7"/>
  <c r="R107" i="7" s="1"/>
  <c r="P107" i="7"/>
  <c r="O107" i="7"/>
  <c r="M107" i="7"/>
  <c r="N107" i="7" s="1"/>
  <c r="K107" i="7"/>
  <c r="L107" i="7" s="1"/>
  <c r="Q106" i="7"/>
  <c r="R106" i="7" s="1"/>
  <c r="P106" i="7"/>
  <c r="O106" i="7"/>
  <c r="N106" i="7"/>
  <c r="M106" i="7"/>
  <c r="L106" i="7"/>
  <c r="K106" i="7"/>
  <c r="Q105" i="7"/>
  <c r="R105" i="7" s="1"/>
  <c r="P105" i="7"/>
  <c r="O105" i="7"/>
  <c r="M105" i="7"/>
  <c r="N105" i="7" s="1"/>
  <c r="K105" i="7"/>
  <c r="L105" i="7" s="1"/>
  <c r="Q104" i="7"/>
  <c r="R104" i="7" s="1"/>
  <c r="P104" i="7"/>
  <c r="O104" i="7"/>
  <c r="N104" i="7"/>
  <c r="M104" i="7"/>
  <c r="L104" i="7"/>
  <c r="K104" i="7"/>
  <c r="Q103" i="7"/>
  <c r="R103" i="7" s="1"/>
  <c r="P103" i="7"/>
  <c r="O103" i="7"/>
  <c r="M103" i="7"/>
  <c r="N103" i="7" s="1"/>
  <c r="K103" i="7"/>
  <c r="L103" i="7" s="1"/>
  <c r="Q102" i="7"/>
  <c r="R102" i="7" s="1"/>
  <c r="P102" i="7"/>
  <c r="O102" i="7"/>
  <c r="N102" i="7"/>
  <c r="M102" i="7"/>
  <c r="L102" i="7"/>
  <c r="K102" i="7"/>
  <c r="Q101" i="7"/>
  <c r="R101" i="7" s="1"/>
  <c r="P101" i="7"/>
  <c r="O101" i="7"/>
  <c r="M101" i="7"/>
  <c r="N101" i="7" s="1"/>
  <c r="K101" i="7"/>
  <c r="L101" i="7" s="1"/>
  <c r="Q100" i="7"/>
  <c r="R100" i="7" s="1"/>
  <c r="P100" i="7"/>
  <c r="O100" i="7"/>
  <c r="N100" i="7"/>
  <c r="M100" i="7"/>
  <c r="L100" i="7"/>
  <c r="K100" i="7"/>
  <c r="Q99" i="7"/>
  <c r="R99" i="7" s="1"/>
  <c r="P99" i="7"/>
  <c r="O99" i="7"/>
  <c r="M99" i="7"/>
  <c r="N99" i="7" s="1"/>
  <c r="K99" i="7"/>
  <c r="L99" i="7" s="1"/>
  <c r="Q98" i="7"/>
  <c r="R98" i="7" s="1"/>
  <c r="P98" i="7"/>
  <c r="O98" i="7"/>
  <c r="M98" i="7"/>
  <c r="N98" i="7" s="1"/>
  <c r="K98" i="7"/>
  <c r="L98" i="7" s="1"/>
  <c r="Q97" i="7"/>
  <c r="R97" i="7" s="1"/>
  <c r="P97" i="7"/>
  <c r="O97" i="7"/>
  <c r="M97" i="7"/>
  <c r="N97" i="7" s="1"/>
  <c r="K97" i="7"/>
  <c r="L97" i="7" s="1"/>
  <c r="Q96" i="7"/>
  <c r="R96" i="7" s="1"/>
  <c r="P96" i="7"/>
  <c r="O96" i="7"/>
  <c r="M96" i="7"/>
  <c r="N96" i="7" s="1"/>
  <c r="K96" i="7"/>
  <c r="L96" i="7" s="1"/>
  <c r="Q95" i="7"/>
  <c r="R95" i="7" s="1"/>
  <c r="P95" i="7"/>
  <c r="O95" i="7"/>
  <c r="M95" i="7"/>
  <c r="N95" i="7" s="1"/>
  <c r="K95" i="7"/>
  <c r="L95" i="7" s="1"/>
  <c r="Q94" i="7"/>
  <c r="R94" i="7" s="1"/>
  <c r="P94" i="7"/>
  <c r="O94" i="7"/>
  <c r="M94" i="7"/>
  <c r="N94" i="7" s="1"/>
  <c r="K94" i="7"/>
  <c r="L94" i="7" s="1"/>
  <c r="Q93" i="7"/>
  <c r="R93" i="7" s="1"/>
  <c r="P93" i="7"/>
  <c r="O93" i="7"/>
  <c r="M93" i="7"/>
  <c r="N93" i="7" s="1"/>
  <c r="K93" i="7"/>
  <c r="L93" i="7" s="1"/>
  <c r="Q92" i="7"/>
  <c r="R92" i="7" s="1"/>
  <c r="P92" i="7"/>
  <c r="O92" i="7"/>
  <c r="M92" i="7"/>
  <c r="N92" i="7" s="1"/>
  <c r="K92" i="7"/>
  <c r="L92" i="7" s="1"/>
  <c r="Q91" i="7"/>
  <c r="R91" i="7" s="1"/>
  <c r="P91" i="7"/>
  <c r="O91" i="7"/>
  <c r="M91" i="7"/>
  <c r="N91" i="7" s="1"/>
  <c r="K91" i="7"/>
  <c r="L91" i="7" s="1"/>
  <c r="Q90" i="7"/>
  <c r="R90" i="7" s="1"/>
  <c r="P90" i="7"/>
  <c r="O90" i="7"/>
  <c r="M90" i="7"/>
  <c r="N90" i="7" s="1"/>
  <c r="K90" i="7"/>
  <c r="L90" i="7" s="1"/>
  <c r="Q89" i="7"/>
  <c r="R89" i="7" s="1"/>
  <c r="P89" i="7"/>
  <c r="O89" i="7"/>
  <c r="M89" i="7"/>
  <c r="N89" i="7" s="1"/>
  <c r="K89" i="7"/>
  <c r="L89" i="7" s="1"/>
  <c r="Q88" i="7"/>
  <c r="R88" i="7" s="1"/>
  <c r="P88" i="7"/>
  <c r="O88" i="7"/>
  <c r="M88" i="7"/>
  <c r="N88" i="7" s="1"/>
  <c r="K88" i="7"/>
  <c r="L88" i="7" s="1"/>
  <c r="Q87" i="7"/>
  <c r="R87" i="7" s="1"/>
  <c r="P87" i="7"/>
  <c r="O87" i="7"/>
  <c r="M87" i="7"/>
  <c r="N87" i="7" s="1"/>
  <c r="K87" i="7"/>
  <c r="L87" i="7" s="1"/>
  <c r="Q86" i="7"/>
  <c r="R86" i="7" s="1"/>
  <c r="P86" i="7"/>
  <c r="O86" i="7"/>
  <c r="M86" i="7"/>
  <c r="N86" i="7" s="1"/>
  <c r="K86" i="7"/>
  <c r="L86" i="7" s="1"/>
  <c r="Q85" i="7"/>
  <c r="R85" i="7" s="1"/>
  <c r="P85" i="7"/>
  <c r="O85" i="7"/>
  <c r="M85" i="7"/>
  <c r="N85" i="7" s="1"/>
  <c r="K85" i="7"/>
  <c r="L85" i="7" s="1"/>
  <c r="Q84" i="7"/>
  <c r="R84" i="7" s="1"/>
  <c r="P84" i="7"/>
  <c r="O84" i="7"/>
  <c r="M84" i="7"/>
  <c r="N84" i="7" s="1"/>
  <c r="K84" i="7"/>
  <c r="L84" i="7" s="1"/>
  <c r="Q83" i="7"/>
  <c r="R83" i="7" s="1"/>
  <c r="P83" i="7"/>
  <c r="O83" i="7"/>
  <c r="M83" i="7"/>
  <c r="N83" i="7" s="1"/>
  <c r="K83" i="7"/>
  <c r="L83" i="7" s="1"/>
  <c r="Q82" i="7"/>
  <c r="R82" i="7" s="1"/>
  <c r="P82" i="7"/>
  <c r="O82" i="7"/>
  <c r="M82" i="7"/>
  <c r="N82" i="7" s="1"/>
  <c r="K82" i="7"/>
  <c r="L82" i="7" s="1"/>
  <c r="Q81" i="7"/>
  <c r="R81" i="7" s="1"/>
  <c r="P81" i="7"/>
  <c r="O81" i="7"/>
  <c r="M81" i="7"/>
  <c r="N81" i="7" s="1"/>
  <c r="K81" i="7"/>
  <c r="L81" i="7" s="1"/>
  <c r="Q80" i="7"/>
  <c r="R80" i="7" s="1"/>
  <c r="P80" i="7"/>
  <c r="O80" i="7"/>
  <c r="M80" i="7"/>
  <c r="N80" i="7" s="1"/>
  <c r="K80" i="7"/>
  <c r="L80" i="7" s="1"/>
  <c r="Q79" i="7"/>
  <c r="R79" i="7" s="1"/>
  <c r="P79" i="7"/>
  <c r="O79" i="7"/>
  <c r="M79" i="7"/>
  <c r="N79" i="7" s="1"/>
  <c r="K79" i="7"/>
  <c r="L79" i="7" s="1"/>
  <c r="Q78" i="7"/>
  <c r="R78" i="7" s="1"/>
  <c r="P78" i="7"/>
  <c r="O78" i="7"/>
  <c r="M78" i="7"/>
  <c r="N78" i="7" s="1"/>
  <c r="K78" i="7"/>
  <c r="L78" i="7" s="1"/>
  <c r="Q77" i="7"/>
  <c r="R77" i="7" s="1"/>
  <c r="P77" i="7"/>
  <c r="O77" i="7"/>
  <c r="M77" i="7"/>
  <c r="N77" i="7" s="1"/>
  <c r="K77" i="7"/>
  <c r="L77" i="7" s="1"/>
  <c r="Q76" i="7"/>
  <c r="R76" i="7" s="1"/>
  <c r="P76" i="7"/>
  <c r="O76" i="7"/>
  <c r="M76" i="7"/>
  <c r="N76" i="7" s="1"/>
  <c r="K76" i="7"/>
  <c r="L76" i="7" s="1"/>
  <c r="Q75" i="7"/>
  <c r="R75" i="7" s="1"/>
  <c r="P75" i="7"/>
  <c r="O75" i="7"/>
  <c r="M75" i="7"/>
  <c r="N75" i="7" s="1"/>
  <c r="K75" i="7"/>
  <c r="L75" i="7" s="1"/>
  <c r="Q74" i="7"/>
  <c r="R74" i="7" s="1"/>
  <c r="P74" i="7"/>
  <c r="O74" i="7"/>
  <c r="M74" i="7"/>
  <c r="N74" i="7" s="1"/>
  <c r="K74" i="7"/>
  <c r="L74" i="7" s="1"/>
  <c r="Q73" i="7"/>
  <c r="R73" i="7" s="1"/>
  <c r="P73" i="7"/>
  <c r="O73" i="7"/>
  <c r="M73" i="7"/>
  <c r="N73" i="7" s="1"/>
  <c r="K73" i="7"/>
  <c r="L73" i="7" s="1"/>
  <c r="Q72" i="7"/>
  <c r="R72" i="7" s="1"/>
  <c r="P72" i="7"/>
  <c r="O72" i="7"/>
  <c r="M72" i="7"/>
  <c r="N72" i="7" s="1"/>
  <c r="K72" i="7"/>
  <c r="L72" i="7" s="1"/>
  <c r="Q71" i="7"/>
  <c r="R71" i="7" s="1"/>
  <c r="P71" i="7"/>
  <c r="O71" i="7"/>
  <c r="M71" i="7"/>
  <c r="N71" i="7" s="1"/>
  <c r="K71" i="7"/>
  <c r="L71" i="7" s="1"/>
  <c r="Q70" i="7"/>
  <c r="R70" i="7" s="1"/>
  <c r="P70" i="7"/>
  <c r="O70" i="7"/>
  <c r="M70" i="7"/>
  <c r="N70" i="7" s="1"/>
  <c r="K70" i="7"/>
  <c r="L70" i="7" s="1"/>
  <c r="Q69" i="7"/>
  <c r="R69" i="7" s="1"/>
  <c r="P69" i="7"/>
  <c r="O69" i="7"/>
  <c r="M69" i="7"/>
  <c r="N69" i="7" s="1"/>
  <c r="K69" i="7"/>
  <c r="L69" i="7" s="1"/>
  <c r="Q68" i="7"/>
  <c r="R68" i="7" s="1"/>
  <c r="P68" i="7"/>
  <c r="O68" i="7"/>
  <c r="M68" i="7"/>
  <c r="N68" i="7" s="1"/>
  <c r="K68" i="7"/>
  <c r="L68" i="7" s="1"/>
  <c r="Q67" i="7"/>
  <c r="R67" i="7" s="1"/>
  <c r="P67" i="7"/>
  <c r="O67" i="7"/>
  <c r="M67" i="7"/>
  <c r="N67" i="7" s="1"/>
  <c r="K67" i="7"/>
  <c r="L67" i="7" s="1"/>
  <c r="Q66" i="7"/>
  <c r="R66" i="7" s="1"/>
  <c r="P66" i="7"/>
  <c r="O66" i="7"/>
  <c r="M66" i="7"/>
  <c r="N66" i="7" s="1"/>
  <c r="K66" i="7"/>
  <c r="L66" i="7" s="1"/>
  <c r="Q65" i="7"/>
  <c r="R65" i="7" s="1"/>
  <c r="P65" i="7"/>
  <c r="O65" i="7"/>
  <c r="M65" i="7"/>
  <c r="N65" i="7" s="1"/>
  <c r="K65" i="7"/>
  <c r="L65" i="7" s="1"/>
  <c r="Q64" i="7"/>
  <c r="R64" i="7" s="1"/>
  <c r="P64" i="7"/>
  <c r="O64" i="7"/>
  <c r="M64" i="7"/>
  <c r="N64" i="7" s="1"/>
  <c r="K64" i="7"/>
  <c r="L64" i="7" s="1"/>
  <c r="Q63" i="7"/>
  <c r="R63" i="7" s="1"/>
  <c r="P63" i="7"/>
  <c r="O63" i="7"/>
  <c r="M63" i="7"/>
  <c r="N63" i="7" s="1"/>
  <c r="K63" i="7"/>
  <c r="L63" i="7" s="1"/>
  <c r="Q62" i="7"/>
  <c r="R62" i="7" s="1"/>
  <c r="P62" i="7"/>
  <c r="O62" i="7"/>
  <c r="M62" i="7"/>
  <c r="N62" i="7" s="1"/>
  <c r="K62" i="7"/>
  <c r="L62" i="7" s="1"/>
  <c r="Q61" i="7"/>
  <c r="R61" i="7" s="1"/>
  <c r="P61" i="7"/>
  <c r="O61" i="7"/>
  <c r="M61" i="7"/>
  <c r="N61" i="7" s="1"/>
  <c r="K61" i="7"/>
  <c r="L61" i="7" s="1"/>
  <c r="Q60" i="7"/>
  <c r="R60" i="7" s="1"/>
  <c r="P60" i="7"/>
  <c r="O60" i="7"/>
  <c r="M60" i="7"/>
  <c r="N60" i="7" s="1"/>
  <c r="K60" i="7"/>
  <c r="L60" i="7" s="1"/>
  <c r="Q59" i="7"/>
  <c r="R59" i="7" s="1"/>
  <c r="P59" i="7"/>
  <c r="O59" i="7"/>
  <c r="M59" i="7"/>
  <c r="N59" i="7" s="1"/>
  <c r="K59" i="7"/>
  <c r="L59" i="7" s="1"/>
  <c r="Q58" i="7"/>
  <c r="R58" i="7" s="1"/>
  <c r="P58" i="7"/>
  <c r="O58" i="7"/>
  <c r="M58" i="7"/>
  <c r="N58" i="7" s="1"/>
  <c r="K58" i="7"/>
  <c r="L58" i="7" s="1"/>
  <c r="Q57" i="7"/>
  <c r="R57" i="7" s="1"/>
  <c r="P57" i="7"/>
  <c r="O57" i="7"/>
  <c r="M57" i="7"/>
  <c r="N57" i="7" s="1"/>
  <c r="K57" i="7"/>
  <c r="L57" i="7" s="1"/>
  <c r="Q56" i="7"/>
  <c r="R56" i="7" s="1"/>
  <c r="P56" i="7"/>
  <c r="O56" i="7"/>
  <c r="M56" i="7"/>
  <c r="N56" i="7" s="1"/>
  <c r="K56" i="7"/>
  <c r="L56" i="7" s="1"/>
  <c r="Q55" i="7"/>
  <c r="R55" i="7" s="1"/>
  <c r="P55" i="7"/>
  <c r="O55" i="7"/>
  <c r="M55" i="7"/>
  <c r="N55" i="7" s="1"/>
  <c r="K55" i="7"/>
  <c r="L55" i="7" s="1"/>
  <c r="Q54" i="7"/>
  <c r="R54" i="7" s="1"/>
  <c r="P54" i="7"/>
  <c r="O54" i="7"/>
  <c r="M54" i="7"/>
  <c r="N54" i="7" s="1"/>
  <c r="K54" i="7"/>
  <c r="L54" i="7" s="1"/>
  <c r="Q53" i="7"/>
  <c r="R53" i="7" s="1"/>
  <c r="P53" i="7"/>
  <c r="O53" i="7"/>
  <c r="M53" i="7"/>
  <c r="N53" i="7" s="1"/>
  <c r="K53" i="7"/>
  <c r="L53" i="7" s="1"/>
  <c r="Q52" i="7"/>
  <c r="R52" i="7" s="1"/>
  <c r="P52" i="7"/>
  <c r="O52" i="7"/>
  <c r="M52" i="7"/>
  <c r="N52" i="7" s="1"/>
  <c r="K52" i="7"/>
  <c r="L52" i="7" s="1"/>
  <c r="Q51" i="7"/>
  <c r="R51" i="7" s="1"/>
  <c r="P51" i="7"/>
  <c r="O51" i="7"/>
  <c r="M51" i="7"/>
  <c r="N51" i="7" s="1"/>
  <c r="K51" i="7"/>
  <c r="L51" i="7" s="1"/>
  <c r="Q50" i="7"/>
  <c r="R50" i="7" s="1"/>
  <c r="P50" i="7"/>
  <c r="O50" i="7"/>
  <c r="M50" i="7"/>
  <c r="N50" i="7" s="1"/>
  <c r="K50" i="7"/>
  <c r="L50" i="7" s="1"/>
  <c r="Q49" i="7"/>
  <c r="R49" i="7" s="1"/>
  <c r="P49" i="7"/>
  <c r="O49" i="7"/>
  <c r="M49" i="7"/>
  <c r="N49" i="7" s="1"/>
  <c r="K49" i="7"/>
  <c r="L49" i="7" s="1"/>
  <c r="Q48" i="7"/>
  <c r="R48" i="7" s="1"/>
  <c r="P48" i="7"/>
  <c r="O48" i="7"/>
  <c r="M48" i="7"/>
  <c r="N48" i="7" s="1"/>
  <c r="K48" i="7"/>
  <c r="L48" i="7" s="1"/>
  <c r="Q47" i="7"/>
  <c r="R47" i="7" s="1"/>
  <c r="P47" i="7"/>
  <c r="O47" i="7"/>
  <c r="M47" i="7"/>
  <c r="N47" i="7" s="1"/>
  <c r="K47" i="7"/>
  <c r="L47" i="7" s="1"/>
  <c r="Q46" i="7"/>
  <c r="R46" i="7" s="1"/>
  <c r="P46" i="7"/>
  <c r="O46" i="7"/>
  <c r="M46" i="7"/>
  <c r="N46" i="7" s="1"/>
  <c r="K46" i="7"/>
  <c r="L46" i="7" s="1"/>
  <c r="Q45" i="7"/>
  <c r="R45" i="7" s="1"/>
  <c r="P45" i="7"/>
  <c r="O45" i="7"/>
  <c r="M45" i="7"/>
  <c r="N45" i="7" s="1"/>
  <c r="K45" i="7"/>
  <c r="L45" i="7" s="1"/>
  <c r="Q44" i="7"/>
  <c r="R44" i="7" s="1"/>
  <c r="P44" i="7"/>
  <c r="O44" i="7"/>
  <c r="M44" i="7"/>
  <c r="N44" i="7" s="1"/>
  <c r="K44" i="7"/>
  <c r="L44" i="7" s="1"/>
  <c r="Q43" i="7"/>
  <c r="R43" i="7" s="1"/>
  <c r="P43" i="7"/>
  <c r="O43" i="7"/>
  <c r="M43" i="7"/>
  <c r="N43" i="7" s="1"/>
  <c r="K43" i="7"/>
  <c r="L43" i="7" s="1"/>
  <c r="Q42" i="7"/>
  <c r="R42" i="7" s="1"/>
  <c r="P42" i="7"/>
  <c r="O42" i="7"/>
  <c r="M42" i="7"/>
  <c r="N42" i="7" s="1"/>
  <c r="K42" i="7"/>
  <c r="L42" i="7" s="1"/>
  <c r="Q41" i="7"/>
  <c r="R41" i="7" s="1"/>
  <c r="P41" i="7"/>
  <c r="O41" i="7"/>
  <c r="M41" i="7"/>
  <c r="N41" i="7" s="1"/>
  <c r="K41" i="7"/>
  <c r="L41" i="7" s="1"/>
  <c r="Q40" i="7"/>
  <c r="R40" i="7" s="1"/>
  <c r="P40" i="7"/>
  <c r="O40" i="7"/>
  <c r="M40" i="7"/>
  <c r="N40" i="7" s="1"/>
  <c r="K40" i="7"/>
  <c r="L40" i="7" s="1"/>
  <c r="Q39" i="7"/>
  <c r="R39" i="7" s="1"/>
  <c r="P39" i="7"/>
  <c r="O39" i="7"/>
  <c r="M39" i="7"/>
  <c r="N39" i="7" s="1"/>
  <c r="K39" i="7"/>
  <c r="L39" i="7" s="1"/>
  <c r="Q38" i="7"/>
  <c r="R38" i="7" s="1"/>
  <c r="P38" i="7"/>
  <c r="O38" i="7"/>
  <c r="M38" i="7"/>
  <c r="N38" i="7" s="1"/>
  <c r="K38" i="7"/>
  <c r="L38" i="7" s="1"/>
  <c r="Q37" i="7"/>
  <c r="R37" i="7" s="1"/>
  <c r="P37" i="7"/>
  <c r="O37" i="7"/>
  <c r="M37" i="7"/>
  <c r="N37" i="7" s="1"/>
  <c r="K37" i="7"/>
  <c r="L37" i="7" s="1"/>
  <c r="Q36" i="7"/>
  <c r="R36" i="7" s="1"/>
  <c r="P36" i="7"/>
  <c r="O36" i="7"/>
  <c r="M36" i="7"/>
  <c r="N36" i="7" s="1"/>
  <c r="K36" i="7"/>
  <c r="L36" i="7" s="1"/>
  <c r="Q35" i="7"/>
  <c r="R35" i="7" s="1"/>
  <c r="P35" i="7"/>
  <c r="O35" i="7"/>
  <c r="M35" i="7"/>
  <c r="N35" i="7" s="1"/>
  <c r="K35" i="7"/>
  <c r="L35" i="7" s="1"/>
  <c r="Q34" i="7"/>
  <c r="R34" i="7" s="1"/>
  <c r="P34" i="7"/>
  <c r="O34" i="7"/>
  <c r="M34" i="7"/>
  <c r="N34" i="7" s="1"/>
  <c r="K34" i="7"/>
  <c r="L34" i="7" s="1"/>
  <c r="Q33" i="7"/>
  <c r="R33" i="7" s="1"/>
  <c r="P33" i="7"/>
  <c r="O33" i="7"/>
  <c r="M33" i="7"/>
  <c r="N33" i="7" s="1"/>
  <c r="K33" i="7"/>
  <c r="L33" i="7" s="1"/>
  <c r="Q32" i="7"/>
  <c r="R32" i="7" s="1"/>
  <c r="P32" i="7"/>
  <c r="O32" i="7"/>
  <c r="M32" i="7"/>
  <c r="N32" i="7" s="1"/>
  <c r="K32" i="7"/>
  <c r="L32" i="7" s="1"/>
  <c r="Q31" i="7"/>
  <c r="R31" i="7" s="1"/>
  <c r="P31" i="7"/>
  <c r="O31" i="7"/>
  <c r="M31" i="7"/>
  <c r="N31" i="7" s="1"/>
  <c r="K31" i="7"/>
  <c r="L31" i="7" s="1"/>
  <c r="Q30" i="7"/>
  <c r="R30" i="7" s="1"/>
  <c r="P30" i="7"/>
  <c r="O30" i="7"/>
  <c r="M30" i="7"/>
  <c r="N30" i="7" s="1"/>
  <c r="K30" i="7"/>
  <c r="L30" i="7" s="1"/>
  <c r="Q29" i="7"/>
  <c r="R29" i="7" s="1"/>
  <c r="P29" i="7"/>
  <c r="O29" i="7"/>
  <c r="M29" i="7"/>
  <c r="N29" i="7" s="1"/>
  <c r="K29" i="7"/>
  <c r="L29" i="7" s="1"/>
  <c r="Q28" i="7"/>
  <c r="R28" i="7" s="1"/>
  <c r="P28" i="7"/>
  <c r="O28" i="7"/>
  <c r="M28" i="7"/>
  <c r="N28" i="7" s="1"/>
  <c r="K28" i="7"/>
  <c r="L28" i="7" s="1"/>
  <c r="Q27" i="7"/>
  <c r="R27" i="7" s="1"/>
  <c r="P27" i="7"/>
  <c r="O27" i="7"/>
  <c r="M27" i="7"/>
  <c r="N27" i="7" s="1"/>
  <c r="K27" i="7"/>
  <c r="L27" i="7" s="1"/>
  <c r="Q26" i="7"/>
  <c r="R26" i="7" s="1"/>
  <c r="P26" i="7"/>
  <c r="O26" i="7"/>
  <c r="M26" i="7"/>
  <c r="N26" i="7" s="1"/>
  <c r="K26" i="7"/>
  <c r="L26" i="7" s="1"/>
  <c r="Q25" i="7"/>
  <c r="R25" i="7" s="1"/>
  <c r="P25" i="7"/>
  <c r="O25" i="7"/>
  <c r="M25" i="7"/>
  <c r="N25" i="7" s="1"/>
  <c r="K25" i="7"/>
  <c r="L25" i="7" s="1"/>
  <c r="Q24" i="7"/>
  <c r="R24" i="7" s="1"/>
  <c r="P24" i="7"/>
  <c r="O24" i="7"/>
  <c r="M24" i="7"/>
  <c r="N24" i="7" s="1"/>
  <c r="K24" i="7"/>
  <c r="L24" i="7" s="1"/>
  <c r="Q23" i="7"/>
  <c r="R23" i="7" s="1"/>
  <c r="P23" i="7"/>
  <c r="O23" i="7"/>
  <c r="M23" i="7"/>
  <c r="N23" i="7" s="1"/>
  <c r="K23" i="7"/>
  <c r="L23" i="7" s="1"/>
  <c r="Q22" i="7"/>
  <c r="R22" i="7" s="1"/>
  <c r="P22" i="7"/>
  <c r="O22" i="7"/>
  <c r="M22" i="7"/>
  <c r="N22" i="7" s="1"/>
  <c r="K22" i="7"/>
  <c r="L22" i="7" s="1"/>
  <c r="Q21" i="7"/>
  <c r="R21" i="7" s="1"/>
  <c r="P21" i="7"/>
  <c r="O21" i="7"/>
  <c r="M21" i="7"/>
  <c r="N21" i="7" s="1"/>
  <c r="K21" i="7"/>
  <c r="L21" i="7" s="1"/>
  <c r="Q20" i="7"/>
  <c r="R20" i="7" s="1"/>
  <c r="P20" i="7"/>
  <c r="O20" i="7"/>
  <c r="M20" i="7"/>
  <c r="N20" i="7" s="1"/>
  <c r="K20" i="7"/>
  <c r="L20" i="7" s="1"/>
  <c r="Q19" i="7"/>
  <c r="R19" i="7" s="1"/>
  <c r="P19" i="7"/>
  <c r="O19" i="7"/>
  <c r="M19" i="7"/>
  <c r="N19" i="7" s="1"/>
  <c r="K19" i="7"/>
  <c r="L19" i="7" s="1"/>
  <c r="Q18" i="7"/>
  <c r="R18" i="7" s="1"/>
  <c r="P18" i="7"/>
  <c r="O18" i="7"/>
  <c r="M18" i="7"/>
  <c r="N18" i="7" s="1"/>
  <c r="K18" i="7"/>
  <c r="L18" i="7" s="1"/>
  <c r="Q17" i="7"/>
  <c r="R17" i="7" s="1"/>
  <c r="P17" i="7"/>
  <c r="O17" i="7"/>
  <c r="M17" i="7"/>
  <c r="N17" i="7" s="1"/>
  <c r="K17" i="7"/>
  <c r="L17" i="7" s="1"/>
  <c r="Q16" i="7"/>
  <c r="R16" i="7" s="1"/>
  <c r="P16" i="7"/>
  <c r="O16" i="7"/>
  <c r="M16" i="7"/>
  <c r="N16" i="7" s="1"/>
  <c r="K16" i="7"/>
  <c r="L16" i="7" s="1"/>
  <c r="Q15" i="7"/>
  <c r="R15" i="7" s="1"/>
  <c r="P15" i="7"/>
  <c r="O15" i="7"/>
  <c r="M15" i="7"/>
  <c r="N15" i="7" s="1"/>
  <c r="K15" i="7"/>
  <c r="L15" i="7" s="1"/>
  <c r="Q14" i="7"/>
  <c r="R14" i="7" s="1"/>
  <c r="P14" i="7"/>
  <c r="O14" i="7"/>
  <c r="M14" i="7"/>
  <c r="N14" i="7" s="1"/>
  <c r="K14" i="7"/>
  <c r="L14" i="7" s="1"/>
  <c r="Q13" i="7"/>
  <c r="R13" i="7" s="1"/>
  <c r="P13" i="7"/>
  <c r="O13" i="7"/>
  <c r="M13" i="7"/>
  <c r="N13" i="7" s="1"/>
  <c r="K13" i="7"/>
  <c r="L13" i="7" s="1"/>
  <c r="Q12" i="7"/>
  <c r="R12" i="7" s="1"/>
  <c r="P12" i="7"/>
  <c r="O12" i="7"/>
  <c r="M12" i="7"/>
  <c r="N12" i="7" s="1"/>
  <c r="K12" i="7"/>
  <c r="L12" i="7" s="1"/>
  <c r="Q11" i="7"/>
  <c r="R11" i="7" s="1"/>
  <c r="P11" i="7"/>
  <c r="O11" i="7"/>
  <c r="M11" i="7"/>
  <c r="N11" i="7" s="1"/>
  <c r="K11" i="7"/>
  <c r="L11" i="7" s="1"/>
  <c r="Q10" i="7"/>
  <c r="R10" i="7" s="1"/>
  <c r="P10" i="7"/>
  <c r="O10" i="7"/>
  <c r="M10" i="7"/>
  <c r="N10" i="7" s="1"/>
  <c r="K10" i="7"/>
  <c r="L10" i="7" s="1"/>
  <c r="Q9" i="7"/>
  <c r="R9" i="7" s="1"/>
  <c r="P9" i="7"/>
  <c r="O9" i="7"/>
  <c r="M9" i="7"/>
  <c r="N9" i="7" s="1"/>
  <c r="K9" i="7"/>
  <c r="L9" i="7" s="1"/>
  <c r="Q8" i="7"/>
  <c r="R8" i="7" s="1"/>
  <c r="P8" i="7"/>
  <c r="O8" i="7"/>
  <c r="M8" i="7"/>
  <c r="N8" i="7" s="1"/>
  <c r="K8" i="7"/>
  <c r="L8" i="7" s="1"/>
  <c r="Q7" i="7"/>
  <c r="R7" i="7" s="1"/>
  <c r="P7" i="7"/>
  <c r="O7" i="7"/>
  <c r="M7" i="7"/>
  <c r="N7" i="7" s="1"/>
  <c r="K7" i="7"/>
  <c r="L7" i="7" s="1"/>
  <c r="Q6" i="7"/>
  <c r="R6" i="7" s="1"/>
  <c r="P6" i="7"/>
  <c r="O6" i="7"/>
  <c r="M6" i="7"/>
  <c r="N6" i="7" s="1"/>
  <c r="K6" i="7"/>
  <c r="L6" i="7" s="1"/>
  <c r="Q5" i="7"/>
  <c r="R5" i="7" s="1"/>
  <c r="P5" i="7"/>
  <c r="O5" i="7"/>
  <c r="M5" i="7"/>
  <c r="N5" i="7" s="1"/>
  <c r="K5" i="7"/>
  <c r="L5" i="7" s="1"/>
  <c r="Q4" i="7"/>
  <c r="R4" i="7" s="1"/>
  <c r="P4" i="7"/>
  <c r="O4" i="7"/>
  <c r="M4" i="7"/>
  <c r="N4" i="7" s="1"/>
  <c r="K4" i="7"/>
  <c r="L4" i="7" s="1"/>
  <c r="Q3" i="7"/>
  <c r="R3" i="7" s="1"/>
  <c r="P3" i="7"/>
  <c r="O3" i="7"/>
  <c r="M3" i="7"/>
  <c r="N3" i="7" s="1"/>
  <c r="K3" i="7"/>
  <c r="L3" i="7" s="1"/>
  <c r="Q2" i="7"/>
  <c r="R2" i="7" s="1"/>
  <c r="P2" i="7"/>
  <c r="O2" i="7"/>
  <c r="M2" i="7"/>
  <c r="N2" i="7" s="1"/>
  <c r="K2" i="7"/>
  <c r="L2" i="7" s="1"/>
</calcChain>
</file>

<file path=xl/sharedStrings.xml><?xml version="1.0" encoding="utf-8"?>
<sst xmlns="http://schemas.openxmlformats.org/spreadsheetml/2006/main" count="48345" uniqueCount="304">
  <si>
    <t>Account number</t>
  </si>
  <si>
    <t>Transaction date</t>
  </si>
  <si>
    <t>Effective date</t>
  </si>
  <si>
    <t>Transaction code</t>
  </si>
  <si>
    <t>Cheque number</t>
  </si>
  <si>
    <t>Withdrawal</t>
  </si>
  <si>
    <t>Deposit</t>
  </si>
  <si>
    <t>Balance</t>
  </si>
  <si>
    <t>Teller Id</t>
  </si>
  <si>
    <t>Transaction description</t>
  </si>
  <si>
    <t>AC</t>
  </si>
  <si>
    <t>800CCS/S</t>
  </si>
  <si>
    <t>AC-AUTO DIRECT CREDIT</t>
  </si>
  <si>
    <t>AD</t>
  </si>
  <si>
    <t xml:space="preserve">800TAX  </t>
  </si>
  <si>
    <t>AD-AUTO DIRECT CREDIT</t>
  </si>
  <si>
    <t>TF</t>
  </si>
  <si>
    <t>9889LWTD</t>
  </si>
  <si>
    <t>TF-TRF FROM/TO AFFILIATE ACCOUNT</t>
  </si>
  <si>
    <t>AF</t>
  </si>
  <si>
    <t>0011824S</t>
  </si>
  <si>
    <t>TR</t>
  </si>
  <si>
    <t>TR-TRF DEP/WTD</t>
  </si>
  <si>
    <t>Assignment</t>
  </si>
  <si>
    <t>G/L</t>
  </si>
  <si>
    <t>DocumentNo</t>
  </si>
  <si>
    <t>BusA</t>
  </si>
  <si>
    <t>BP</t>
  </si>
  <si>
    <t>Type</t>
  </si>
  <si>
    <t>Doc. Date</t>
  </si>
  <si>
    <t>Value Date</t>
  </si>
  <si>
    <t>PK</t>
  </si>
  <si>
    <t>Amount in local cur.</t>
  </si>
  <si>
    <t>Tx</t>
  </si>
  <si>
    <t>Clrng doc.</t>
  </si>
  <si>
    <t>Text</t>
  </si>
  <si>
    <t>H004</t>
  </si>
  <si>
    <t>DA</t>
  </si>
  <si>
    <t>22.01.2020</t>
  </si>
  <si>
    <t>THB</t>
  </si>
  <si>
    <t>01.02.2020</t>
  </si>
  <si>
    <t>บันทึก WHT TMB#56332-7 เดือน กพ63</t>
  </si>
  <si>
    <t>3H0042000</t>
  </si>
  <si>
    <t>DB</t>
  </si>
  <si>
    <t>รับเงิน Fleet / Credit card</t>
  </si>
  <si>
    <t>31.01.2020</t>
  </si>
  <si>
    <t>SA</t>
  </si>
  <si>
    <t>BANK_Transfer from CA 63327 on 01.02.2020</t>
  </si>
  <si>
    <t>02.02.2020</t>
  </si>
  <si>
    <t>BANK_Transfer from CA 63327 on 02.02.2020</t>
  </si>
  <si>
    <t>03.02.2020</t>
  </si>
  <si>
    <t>BANK_Transfer from CA 63327 on 03.02.2020</t>
  </si>
  <si>
    <t>04.02.2020</t>
  </si>
  <si>
    <t>BANK_Transfer from CA 63327 on 04.02.2020</t>
  </si>
  <si>
    <t>05.02.2020</t>
  </si>
  <si>
    <t>BANK_Transfer from CA 63327 on 05.02.2020</t>
  </si>
  <si>
    <t>06.02.2020</t>
  </si>
  <si>
    <t>BANK_Transfer from CA 63327 on 06.02.2020</t>
  </si>
  <si>
    <t>07.02.2020</t>
  </si>
  <si>
    <t>BANK_Transfer from CA 63327 on 07.02.2020</t>
  </si>
  <si>
    <t>08.02.2020</t>
  </si>
  <si>
    <t>BANK_Transfer from CA 63327 on 08.02.2020</t>
  </si>
  <si>
    <t>09.02.2020</t>
  </si>
  <si>
    <t>BANK_Transfer from CA 63327 on 09.02.2020</t>
  </si>
  <si>
    <t>10.02.2020</t>
  </si>
  <si>
    <t>BANK_Transfer from CA 63327 on 10.02.2020</t>
  </si>
  <si>
    <t>11.02.2020</t>
  </si>
  <si>
    <t>BANK_Transfer from CA 63327 on 11.02.2020</t>
  </si>
  <si>
    <t>12.02.2020</t>
  </si>
  <si>
    <t>BANK_Transfer from CA 63327 on 12.02.2020</t>
  </si>
  <si>
    <t>13.02.2020</t>
  </si>
  <si>
    <t>BANK_Transfer from CA 63327 on 13.02.2020</t>
  </si>
  <si>
    <t>14.02.2020</t>
  </si>
  <si>
    <t>BANK_Transfer from CA 63327 on 14.02.2020</t>
  </si>
  <si>
    <t>15.02.2020</t>
  </si>
  <si>
    <t>BANK_Transfer from CA 63327 on 15.02.2020</t>
  </si>
  <si>
    <t>16.02.2020</t>
  </si>
  <si>
    <t>BANK_Transfer from CA 63327 on 16.02.2020</t>
  </si>
  <si>
    <t>17.02.2020</t>
  </si>
  <si>
    <t>BANK_Transfer from CA 63327 on 17.02.2020</t>
  </si>
  <si>
    <t>18.02.2020</t>
  </si>
  <si>
    <t>BANK_Transfer from CA 63327 on 18.02.2020</t>
  </si>
  <si>
    <t>19.02.2020</t>
  </si>
  <si>
    <t>BANK_Transfer from CA 63327 on 19.02.2020</t>
  </si>
  <si>
    <t>20.02.2020</t>
  </si>
  <si>
    <t>BANK_Transfer from CA 63327 on 20.02.2020</t>
  </si>
  <si>
    <t>21.02.2020</t>
  </si>
  <si>
    <t>BANK_Transfer from CA 63327 on 21.02.2020</t>
  </si>
  <si>
    <t>22.02.2020</t>
  </si>
  <si>
    <t>BANK_Transfer from CA 63327 on 22.02.2020</t>
  </si>
  <si>
    <t>23.02.2020</t>
  </si>
  <si>
    <t>BANK_Transfer from CA 63327 on 23.02.2020</t>
  </si>
  <si>
    <t>24.02.2020</t>
  </si>
  <si>
    <t>BANK_Transfer from CA 63327 on 24.02.2020</t>
  </si>
  <si>
    <t>25.02.2020</t>
  </si>
  <si>
    <t>BANK_Transfer from CA 63327 on 25.02.2020</t>
  </si>
  <si>
    <t>BANK_Receive in CA 63327 on 25.02.2020</t>
  </si>
  <si>
    <t>26.02.2020</t>
  </si>
  <si>
    <t>BANK_Transfer from CA 63327 on 26.02.2020</t>
  </si>
  <si>
    <t>27.02.2020</t>
  </si>
  <si>
    <t>BANK_Transfer from CA 63327 on 27.02.2020</t>
  </si>
  <si>
    <t>28.02.2020</t>
  </si>
  <si>
    <t>BANK_Transfer from CA 63327 on 28.02.2020</t>
  </si>
  <si>
    <t>29.02.2020</t>
  </si>
  <si>
    <t>BANK_Transfer from CA 63327 on 29.02.2020</t>
  </si>
  <si>
    <t>ADJ LC2 CASH ACCT. FEB 2020</t>
  </si>
  <si>
    <t>ID</t>
  </si>
  <si>
    <t>BS</t>
  </si>
  <si>
    <t>SAP</t>
  </si>
  <si>
    <t>BS Worksheet</t>
  </si>
  <si>
    <t>SAP Worksheet</t>
  </si>
  <si>
    <t>Result Field</t>
  </si>
  <si>
    <t>REC_BNK&lt;-&gt;REC_PTT DATE AMOUNT  Synergy Card</t>
  </si>
  <si>
    <t>REC_BNK&lt;-&gt;REC_PTT  DOC_DATE AMOUNT   AC</t>
  </si>
  <si>
    <t>REC_PTT&lt;-&gt;REC_BNK  DOC_DATE  TYPE  AMOUNT</t>
  </si>
  <si>
    <t>PAY_BNK&lt;-&gt;PAY_PTT  DOC_DATE AMOUNT CL</t>
  </si>
  <si>
    <t>REC_PTT&lt;-&gt;REC_BNK DOC_DATE TF SA AMOUNT</t>
  </si>
  <si>
    <t>REC_PTT&lt;-&gt;REC_BNK DOC_DATE  TF AMOUNT</t>
  </si>
  <si>
    <t>PAY_BNK&lt;-&gt;PAY_PTT  DOC_DATE AMOUNT TR</t>
  </si>
  <si>
    <t>REC_BNK &lt;-&gt; REC_PTT   AMOUNT cheque-4</t>
  </si>
  <si>
    <t>REC_PTT&lt;-&gt;REC_BNK DZ AC DATE SUM(AMOUNT)</t>
  </si>
  <si>
    <t>REC_BNK&lt;-&gt;REC_PTT  AF  SA  'tranfer'  AMOUNT</t>
  </si>
  <si>
    <t>REC_PTT&lt;-&gt;PAY_PTT amount item_type value_date type_code doc_item_no assignment narrative</t>
  </si>
  <si>
    <t>PAY_BNK&lt;-&gt;PAY_PTT CL SA AMOUNT VALUE_DATE  ITEM_TYPE</t>
  </si>
  <si>
    <t>REC_PTT-&gt;REC_BNK  VALUE_DATE 4000080999  AC SUM(AMOUNT)</t>
  </si>
  <si>
    <t>REC_PTT&lt;-&gt;REC_BNK DATE  SUM(AMOUNT) SUM(AMOUNT) Synergy Card</t>
  </si>
  <si>
    <t>PAY_PTT&lt;-&gt;PAY_BNK DA  AD VALUE DATE SUM(AMOUNT)</t>
  </si>
  <si>
    <t>PAY_BNK&lt;-&gt;PAY_PTT TF SA MONTH  SUM(AMOUNT)</t>
  </si>
  <si>
    <t>REC_BNK&lt;-&gt;REC_PTT  DB AC       AC-AUTO DIRECT CREDIT SUM(AMOUNT) VALUE_DATE</t>
  </si>
  <si>
    <t>[Transaction code]="TF"</t>
  </si>
  <si>
    <t>BS Filter Conditions</t>
  </si>
  <si>
    <t>SAP Filter Condition</t>
  </si>
  <si>
    <t>BS Match Field</t>
  </si>
  <si>
    <t>SAP Match Field</t>
  </si>
  <si>
    <t>[Type]="SA"</t>
  </si>
  <si>
    <t>Lcurr</t>
  </si>
  <si>
    <t>TEXT([Effective date], "mm") &amp; [Withdrawal]</t>
  </si>
  <si>
    <t>MID([Value Date], 4,2)&amp; [Amount in local cur.]*-1</t>
  </si>
  <si>
    <t>[Transaction code]="TR"</t>
  </si>
  <si>
    <t>[Doc. Date]&amp; [Amount in local cur.]*-1</t>
  </si>
  <si>
    <t>TEXT([Effective date],"dd.mm.yyyy") &amp; [Withdrawal]</t>
  </si>
  <si>
    <t xml:space="preserve"> [Amount in local cur.]&lt; 0</t>
  </si>
  <si>
    <t>[Transaction code]="AF"</t>
  </si>
  <si>
    <t>[Deposit]</t>
  </si>
  <si>
    <t>[Amount in local cur.]</t>
  </si>
  <si>
    <t>BS Group By</t>
  </si>
  <si>
    <t>SAP Group By</t>
  </si>
  <si>
    <t>[Transaction code]="AC"</t>
  </si>
  <si>
    <t>[Amount in local cur.]&gt; 0</t>
  </si>
  <si>
    <t>[Effective date]</t>
  </si>
  <si>
    <t>[Value Date]</t>
  </si>
  <si>
    <t>TEXT([Effective date],"dd.mm.yyyy") &amp; SUM([Deposit])</t>
  </si>
  <si>
    <t>[Value Date] &amp; SUM([Amount in local cur.])</t>
  </si>
  <si>
    <t>[Transaction code]="AD"</t>
  </si>
  <si>
    <t>[Type]="DA"</t>
  </si>
  <si>
    <t>TEXT([Effective date],"dd.mm.yyyy") &amp; SUM([Withdrawal])</t>
  </si>
  <si>
    <t>[Value Date] &amp; SUM([Amount in local cur.])*-1</t>
  </si>
  <si>
    <t>Logic1</t>
  </si>
  <si>
    <t>Match1</t>
  </si>
  <si>
    <t>Logic2</t>
  </si>
  <si>
    <t>Match2</t>
  </si>
  <si>
    <t>Logic3</t>
  </si>
  <si>
    <t>Match3</t>
  </si>
  <si>
    <t>Logic4</t>
  </si>
  <si>
    <t>Match4</t>
  </si>
  <si>
    <t>Logic5</t>
  </si>
  <si>
    <t>Match5</t>
  </si>
  <si>
    <t>01.04.2020</t>
  </si>
  <si>
    <t>บันทึก WHT TMB#56332-7 เดือน เมย63</t>
  </si>
  <si>
    <t>31.03.2020</t>
  </si>
  <si>
    <t>BANK_Transfer from CA 63327 on 01.04.2020</t>
  </si>
  <si>
    <t>02.04.2020</t>
  </si>
  <si>
    <t>BANK_Transfer from CA 63327 on 02.04.2020</t>
  </si>
  <si>
    <t>03.04.2020</t>
  </si>
  <si>
    <t>BANK_Transfer from CA 63327 on 03.04.2020</t>
  </si>
  <si>
    <t>04.04.2020</t>
  </si>
  <si>
    <t>BANK_Transfer from CA 63327 on 04.04.2020</t>
  </si>
  <si>
    <t>05.04.2020</t>
  </si>
  <si>
    <t>BANK_Transfer from CA 63327 on 05.04.2020</t>
  </si>
  <si>
    <t>06.04.2020</t>
  </si>
  <si>
    <t>BANK_Transfer from CA 63327 on 06.04.2020</t>
  </si>
  <si>
    <t>07.04.2020</t>
  </si>
  <si>
    <t>BANK_Transfer from CA 63327 on 07.04.2020</t>
  </si>
  <si>
    <t>08.04.2020</t>
  </si>
  <si>
    <t>BANK_Transfer from CA 63327 on 08.04.2020</t>
  </si>
  <si>
    <t>09.04.2020</t>
  </si>
  <si>
    <t>BANK_Transfer from CA 63327 on 09.04.2020</t>
  </si>
  <si>
    <t>10.04.2020</t>
  </si>
  <si>
    <t>BANK_Transfer from CA 63327 on 10.04.2020</t>
  </si>
  <si>
    <t>11.04.2020</t>
  </si>
  <si>
    <t>BANK_Transfer from CA 63327 on 11.04.2020</t>
  </si>
  <si>
    <t>12.04.2020</t>
  </si>
  <si>
    <t>BANK_Transfer from CA 63327 on 12.04.2020</t>
  </si>
  <si>
    <t>13.04.2020</t>
  </si>
  <si>
    <t>BANK_Transfer from CA 63327 on 13.04.2020</t>
  </si>
  <si>
    <t>14.04.2020</t>
  </si>
  <si>
    <t>BANK_Receive in CA 63327 on 14.04.2020</t>
  </si>
  <si>
    <t>BANK_Transfer from CA 63327 on 14.04.2020</t>
  </si>
  <si>
    <t>15.04.2020</t>
  </si>
  <si>
    <t>BANK_Transfer from CA 63327 on 15.04.2020</t>
  </si>
  <si>
    <t>16.04.2020</t>
  </si>
  <si>
    <t>BANK_Transfer from CA 63327 on 16.04.2020</t>
  </si>
  <si>
    <t>17.04.2020</t>
  </si>
  <si>
    <t>BANK_Transfer from CA 63327 on 17.04.2020</t>
  </si>
  <si>
    <t>18.04.2020</t>
  </si>
  <si>
    <t>BANK_Transfer from CA 63327 on 18.04.2020</t>
  </si>
  <si>
    <t>19.04.2020</t>
  </si>
  <si>
    <t>BANK_Transfer from CA 63327 on 19.04.2020</t>
  </si>
  <si>
    <t>20.04.2020</t>
  </si>
  <si>
    <t>BANK_Transfer from CA 63327 on 20.04.2020</t>
  </si>
  <si>
    <t>21.04.2020</t>
  </si>
  <si>
    <t>BANK_Transfer from CA 63327 on 21.04.2020</t>
  </si>
  <si>
    <t>22.04.2020</t>
  </si>
  <si>
    <t>BANK_Transfer from CA 63327 on 22.04.2020</t>
  </si>
  <si>
    <t>23.04.2020</t>
  </si>
  <si>
    <t>BANK_Transfer from CA 63327 on 23.04.2020</t>
  </si>
  <si>
    <t>24.04.2020</t>
  </si>
  <si>
    <t>BANK_Transfer from CA 63327 on 24.04.2020</t>
  </si>
  <si>
    <t>25.04.2020</t>
  </si>
  <si>
    <t>BANK_Transfer from CA 63327 on 25.04.2020</t>
  </si>
  <si>
    <t>26.04.2020</t>
  </si>
  <si>
    <t>BANK_Transfer from CA 63327 on 26.04.2020</t>
  </si>
  <si>
    <t>27.04.2020</t>
  </si>
  <si>
    <t>BANK_Transfer from CA 63327 on 27.04.2020</t>
  </si>
  <si>
    <t>BANK_Receive in CA 63327 on 27.04.2020</t>
  </si>
  <si>
    <t>28.04.2020</t>
  </si>
  <si>
    <t>BANK_Transfer from CA 63327 on 28.04.2020</t>
  </si>
  <si>
    <t>29.04.2020</t>
  </si>
  <si>
    <t>BANK_Transfer from CA 63327 on 29.04.2020</t>
  </si>
  <si>
    <t>30.04.2020</t>
  </si>
  <si>
    <t>ADJ LC2 CASH ACCT. APR 2020</t>
  </si>
  <si>
    <t>BANK_Transfer from CA 63327 on 30.04.2020</t>
  </si>
  <si>
    <t>0011819S</t>
  </si>
  <si>
    <t xml:space="preserve">        </t>
  </si>
  <si>
    <t>001CMTMB</t>
  </si>
  <si>
    <t>0011823S</t>
  </si>
  <si>
    <t xml:space="preserve">OR([Transaction code]="AC",[Transaction code]="TR") </t>
  </si>
  <si>
    <t>AND([Transaction code]="AD", [Teller Id]="800TAX  ")</t>
  </si>
  <si>
    <t>AND([Amount in local cur.]&gt; 0, [Type]="DB")</t>
  </si>
  <si>
    <t>01.05.2020</t>
  </si>
  <si>
    <t>บันทึก WHT TMB#56332-7 เดือน พค63</t>
  </si>
  <si>
    <t>BANK_Transfer from CA 63327 on 01.05.2020</t>
  </si>
  <si>
    <t>02.05.2020</t>
  </si>
  <si>
    <t>BANK_Transfer from CA 63327 on 02.05.2020</t>
  </si>
  <si>
    <t>03.05.2020</t>
  </si>
  <si>
    <t>BANK_Transfer from CA 63327 on 03.05.2020</t>
  </si>
  <si>
    <t>04.05.2020</t>
  </si>
  <si>
    <t>BANK_Transfer from CA 63327 on 04.05.2020</t>
  </si>
  <si>
    <t>05.05.2020</t>
  </si>
  <si>
    <t>BANK_Transfer from CA 63327 on 05.05.2020</t>
  </si>
  <si>
    <t>06.05.2020</t>
  </si>
  <si>
    <t>BANK_Transfer from CA 63327 on 06.05.2020</t>
  </si>
  <si>
    <t>07.05.2020</t>
  </si>
  <si>
    <t>BANK_Transfer from CA 63327 on 07.05.2020</t>
  </si>
  <si>
    <t>08.05.2020</t>
  </si>
  <si>
    <t>BANK_Transfer from CA 63327 on 08.05.2020</t>
  </si>
  <si>
    <t>09.05.2020</t>
  </si>
  <si>
    <t>BANK_Transfer from CA 63327 on 09.05.2020</t>
  </si>
  <si>
    <t>10.05.2020</t>
  </si>
  <si>
    <t>BANK_Transfer from CA 63327 on 10.05.2020</t>
  </si>
  <si>
    <t>11.05.2020</t>
  </si>
  <si>
    <t>BANK_Transfer from CA 63327 on 11.05.2020</t>
  </si>
  <si>
    <t>12.05.2020</t>
  </si>
  <si>
    <t>BANK_Transfer from CA 63327 on 12.05.2020</t>
  </si>
  <si>
    <t>13.05.2020</t>
  </si>
  <si>
    <t>BANK_Transfer from CA 63327 on 13.05.2020</t>
  </si>
  <si>
    <t>14.05.2020</t>
  </si>
  <si>
    <t>BANK_Transfer from CA 63327 on 14.05.2020</t>
  </si>
  <si>
    <t>15.05.2020</t>
  </si>
  <si>
    <t>BANK_Transfer from CA 63327 on 15.05.2020</t>
  </si>
  <si>
    <t>16.05.2020</t>
  </si>
  <si>
    <t>BANK_Transfer from CA 63327 on 16.05.2020</t>
  </si>
  <si>
    <t>17.05.2020</t>
  </si>
  <si>
    <t>BANK_Transfer from CA 63327 on 17.05.2020</t>
  </si>
  <si>
    <t>18.05.2020</t>
  </si>
  <si>
    <t>BANK_Transfer from CA 63327 on 18.05.2020</t>
  </si>
  <si>
    <t>19.05.2020</t>
  </si>
  <si>
    <t>BANK_Transfer from CA 63327 on 19.05.2020</t>
  </si>
  <si>
    <t>20.05.2020</t>
  </si>
  <si>
    <t>BANK_Transfer from CA 63327 on 20.05.2020</t>
  </si>
  <si>
    <t>21.05.2020</t>
  </si>
  <si>
    <t>BANK_Transfer from CA 63327 on 21.05.2020</t>
  </si>
  <si>
    <t>22.05.2020</t>
  </si>
  <si>
    <t>BANK_Transfer from CA 63327 on 22.05.2020</t>
  </si>
  <si>
    <t>23.05.2020</t>
  </si>
  <si>
    <t>BANK_Transfer from CA 63327 on 23.05.2020</t>
  </si>
  <si>
    <t>24.05.2020</t>
  </si>
  <si>
    <t>BANK_Transfer from CA 63327 on 24.05.2020</t>
  </si>
  <si>
    <t>25.05.2020</t>
  </si>
  <si>
    <t>BANK_Transfer from CA 63327 on 25.05.2020</t>
  </si>
  <si>
    <t>26.05.2020</t>
  </si>
  <si>
    <t>BANK_Transfer from CA 63327 on 26.05.2020</t>
  </si>
  <si>
    <t>BANK_Receive in CA 63327 on 26.05.2020</t>
  </si>
  <si>
    <t>27.05.2020</t>
  </si>
  <si>
    <t>BANK_Transfer from CA 63327 on 27.05.2020</t>
  </si>
  <si>
    <t>28.05.2020</t>
  </si>
  <si>
    <t>BANK_Transfer from CA 63327 on 28.05.2020</t>
  </si>
  <si>
    <t>29.05.2020</t>
  </si>
  <si>
    <t>BANK_Transfer from CA 63327 on 29.05.2020</t>
  </si>
  <si>
    <t>30.05.2020</t>
  </si>
  <si>
    <t>BANK_Transfer from CA 63327 on 30.05.2020</t>
  </si>
  <si>
    <t>31.05.2020</t>
  </si>
  <si>
    <t>BANK_Transfer from CA 63327 on 31.05.2020</t>
  </si>
  <si>
    <t>ADJ LC2 CASH ACCT. MAY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</si>
</sst>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19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0070C0"/>
        <bgColor theme="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16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6" applyNumberFormat="0" applyFill="0" applyAlignment="0" applyProtection="0"/>
    <xf numFmtId="0" fontId="6" fillId="0" borderId="7" applyNumberFormat="0" applyFill="0" applyAlignment="0" applyProtection="0"/>
    <xf numFmtId="0" fontId="7" fillId="0" borderId="8" applyNumberFormat="0" applyFill="0" applyAlignment="0" applyProtection="0"/>
    <xf numFmtId="0" fontId="7" fillId="0" borderId="0" applyNumberFormat="0" applyFill="0" applyBorder="0" applyAlignment="0" applyProtection="0"/>
    <xf numFmtId="0" fontId="8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9" borderId="9" applyNumberFormat="0" applyAlignment="0" applyProtection="0"/>
    <xf numFmtId="0" fontId="11" fillId="10" borderId="10" applyNumberFormat="0" applyAlignment="0" applyProtection="0"/>
    <xf numFmtId="0" fontId="12" fillId="10" borderId="9" applyNumberFormat="0" applyAlignment="0" applyProtection="0"/>
    <xf numFmtId="0" fontId="13" fillId="0" borderId="11" applyNumberFormat="0" applyFill="0" applyAlignment="0" applyProtection="0"/>
    <xf numFmtId="0" fontId="1" fillId="11" borderId="12" applyNumberFormat="0" applyAlignment="0" applyProtection="0"/>
    <xf numFmtId="0" fontId="14" fillId="0" borderId="0" applyNumberFormat="0" applyFill="0" applyBorder="0" applyAlignment="0" applyProtection="0"/>
    <xf numFmtId="0" fontId="3" fillId="12" borderId="13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14" applyNumberFormat="0" applyFill="0" applyAlignment="0" applyProtection="0"/>
    <xf numFmtId="0" fontId="17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17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7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7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17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17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5" borderId="0" applyNumberFormat="0" applyBorder="0" applyAlignment="0" applyProtection="0"/>
    <xf numFmtId="164" fontId="3" fillId="0" borderId="0" applyFont="0" applyFill="0" applyBorder="0" applyAlignment="0" applyProtection="0"/>
    <xf numFmtId="0" fontId="18" fillId="8" borderId="0" applyNumberFormat="0" applyBorder="0" applyAlignment="0" applyProtection="0"/>
    <xf numFmtId="0" fontId="17" fillId="16" borderId="0" applyNumberFormat="0" applyBorder="0" applyAlignment="0" applyProtection="0"/>
    <xf numFmtId="0" fontId="17" fillId="20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  <xf numFmtId="0" fontId="17" fillId="36" borderId="0" applyNumberFormat="0" applyBorder="0" applyAlignment="0" applyProtection="0"/>
  </cellStyleXfs>
  <cellXfs count="24">
    <xf numFmtId="0" fontId="0" fillId="0" borderId="0" xfId="0"/>
    <xf numFmtId="0" fontId="0" fillId="0" borderId="0" xfId="0"/>
    <xf numFmtId="0" fontId="0" fillId="0" borderId="1" xfId="0" quotePrefix="1" applyFont="1" applyBorder="1" applyAlignment="1">
      <alignment horizontal="center"/>
    </xf>
    <xf numFmtId="0" fontId="0" fillId="0" borderId="1" xfId="0" applyFont="1" applyBorder="1"/>
    <xf numFmtId="0" fontId="0" fillId="0" borderId="1" xfId="0" quotePrefix="1" applyFont="1" applyBorder="1"/>
    <xf numFmtId="0" fontId="1" fillId="2" borderId="2" xfId="0" applyFont="1" applyFill="1" applyBorder="1" applyAlignment="1">
      <alignment horizontal="center"/>
    </xf>
    <xf numFmtId="0" fontId="1" fillId="3" borderId="3" xfId="0" applyFont="1" applyFill="1" applyBorder="1"/>
    <xf numFmtId="0" fontId="1" fillId="3" borderId="4" xfId="0" applyFont="1" applyFill="1" applyBorder="1"/>
    <xf numFmtId="0" fontId="1" fillId="3" borderId="5" xfId="0" applyFont="1" applyFill="1" applyBorder="1"/>
    <xf numFmtId="0" fontId="0" fillId="4" borderId="3" xfId="0" applyFont="1" applyFill="1" applyBorder="1"/>
    <xf numFmtId="14" fontId="0" fillId="4" borderId="4" xfId="0" applyNumberFormat="1" applyFont="1" applyFill="1" applyBorder="1"/>
    <xf numFmtId="0" fontId="0" fillId="4" borderId="4" xfId="0" applyFont="1" applyFill="1" applyBorder="1"/>
    <xf numFmtId="0" fontId="0" fillId="4" borderId="5" xfId="0" applyFont="1" applyFill="1" applyBorder="1"/>
    <xf numFmtId="0" fontId="0" fillId="0" borderId="3" xfId="0" applyFont="1" applyBorder="1"/>
    <xf numFmtId="14" fontId="0" fillId="0" borderId="4" xfId="0" applyNumberFormat="1" applyFont="1" applyBorder="1"/>
    <xf numFmtId="0" fontId="0" fillId="0" borderId="4" xfId="0" applyFont="1" applyBorder="1"/>
    <xf numFmtId="0" fontId="0" fillId="0" borderId="5" xfId="0" applyFont="1" applyBorder="1"/>
    <xf numFmtId="4" fontId="0" fillId="4" borderId="4" xfId="0" applyNumberFormat="1" applyFont="1" applyFill="1" applyBorder="1"/>
    <xf numFmtId="4" fontId="0" fillId="0" borderId="4" xfId="0" applyNumberFormat="1" applyFont="1" applyBorder="1"/>
    <xf numFmtId="0" fontId="0" fillId="5" borderId="0" xfId="0" applyFill="1"/>
    <xf numFmtId="4" fontId="0" fillId="0" borderId="0" xfId="0" applyNumberFormat="1"/>
    <xf numFmtId="0" fontId="0" fillId="0" borderId="0" xfId="0"/>
    <xf numFmtId="14" fontId="0" fillId="0" borderId="0" xfId="0" applyNumberFormat="1"/>
    <xf numFmtId="164" fontId="0" fillId="0" borderId="0" xfId="36" applyFont="1"/>
  </cellXfs>
  <cellStyles count="44">
    <cellStyle name="20% - Accent1" xfId="19" builtinId="30" customBuiltin="1"/>
    <cellStyle name="20% - Accent2" xfId="22" builtinId="34" customBuiltin="1"/>
    <cellStyle name="20% - Accent3" xfId="25" builtinId="38" customBuiltin="1"/>
    <cellStyle name="20% - Accent4" xfId="28" builtinId="42" customBuiltin="1"/>
    <cellStyle name="20% - Accent5" xfId="31" builtinId="46" customBuiltin="1"/>
    <cellStyle name="20% - Accent6" xfId="34" builtinId="50" customBuiltin="1"/>
    <cellStyle name="40% - Accent1" xfId="20" builtinId="31" customBuiltin="1"/>
    <cellStyle name="40% - Accent2" xfId="23" builtinId="35" customBuiltin="1"/>
    <cellStyle name="40% - Accent3" xfId="26" builtinId="39" customBuiltin="1"/>
    <cellStyle name="40% - Accent4" xfId="29" builtinId="43" customBuiltin="1"/>
    <cellStyle name="40% - Accent5" xfId="32" builtinId="47" customBuiltin="1"/>
    <cellStyle name="40% - Accent6" xfId="35" builtinId="51" customBuiltin="1"/>
    <cellStyle name="60% - Accent1 2" xfId="38" xr:uid="{8ED5AA5E-E8E9-48FD-B8B7-616B6557976A}"/>
    <cellStyle name="60% - Accent2 2" xfId="39" xr:uid="{A740AB40-73FD-48DC-8A4E-04859DE906C4}"/>
    <cellStyle name="60% - Accent3 2" xfId="40" xr:uid="{02644689-E218-45BE-97A4-39FC0DC6132E}"/>
    <cellStyle name="60% - Accent4 2" xfId="41" xr:uid="{2250DC49-28F4-4ED6-9CDE-932B6AB26AF0}"/>
    <cellStyle name="60% - Accent5 2" xfId="42" xr:uid="{A84E212E-1626-40B2-A8F5-29921B5E993A}"/>
    <cellStyle name="60% - Accent6 2" xfId="43" xr:uid="{F778319A-6003-4DCE-862E-2DD1B1B7CD32}"/>
    <cellStyle name="Accent1" xfId="18" builtinId="29" customBuiltin="1"/>
    <cellStyle name="Accent2" xfId="21" builtinId="33" customBuiltin="1"/>
    <cellStyle name="Accent3" xfId="24" builtinId="37" customBuiltin="1"/>
    <cellStyle name="Accent4" xfId="27" builtinId="41" customBuiltin="1"/>
    <cellStyle name="Accent5" xfId="30" builtinId="45" customBuiltin="1"/>
    <cellStyle name="Accent6" xfId="33" builtinId="49" customBuiltin="1"/>
    <cellStyle name="Bad" xfId="8" builtinId="27" customBuiltin="1"/>
    <cellStyle name="Calculation" xfId="11" builtinId="22" customBuiltin="1"/>
    <cellStyle name="Check Cell" xfId="13" builtinId="23" customBuiltin="1"/>
    <cellStyle name="Comma 2" xfId="1" xr:uid="{24B4F979-4872-4E66-91E9-E3387A3826B9}"/>
    <cellStyle name="Comma 3" xfId="36" xr:uid="{68B2550C-2B42-4C40-990B-A36219C81E4B}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9" builtinId="20" customBuiltin="1"/>
    <cellStyle name="Linked Cell" xfId="12" builtinId="24" customBuiltin="1"/>
    <cellStyle name="Neutral 2" xfId="37" xr:uid="{EDB451EF-FC5D-4E75-AD50-7BC5F7D5B3B3}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A8ECD-014B-45BF-8736-5509D5B6E28F}">
  <sheetPr codeName="Sheet1"/>
  <dimension ref="A1:J5468"/>
  <sheetViews>
    <sheetView topLeftCell="G1" workbookViewId="0">
      <selection activeCell="K1" sqref="K1:T1048576"/>
    </sheetView>
  </sheetViews>
  <sheetFormatPr defaultRowHeight="15"/>
  <cols>
    <col min="1" max="1" width="17.7109375" customWidth="1"/>
    <col min="2" max="2" width="9.140625" style="1"/>
    <col min="3" max="3" width="15.7109375" style="1" bestFit="1" customWidth="1"/>
    <col min="4" max="4" width="18.28515625" bestFit="1" customWidth="1"/>
    <col min="5" max="5" width="17.42578125" customWidth="1"/>
    <col min="6" max="6" width="13.5703125" customWidth="1"/>
    <col min="7" max="7" width="11.5703125" bestFit="1" customWidth="1"/>
    <col min="8" max="8" width="13.28515625" bestFit="1" customWidth="1"/>
    <col min="9" max="9" width="10.42578125" customWidth="1"/>
    <col min="10" max="10" width="23.7109375" customWidth="1"/>
  </cols>
  <sheetData>
    <row r="1" spans="1:10">
      <c r="A1" s="21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7</v>
      </c>
      <c r="I1" s="21" t="s">
        <v>8</v>
      </c>
      <c r="J1" s="21" t="s">
        <v>9</v>
      </c>
    </row>
    <row r="2" spans="1:10">
      <c r="A2" s="21">
        <v>11563327</v>
      </c>
      <c r="B2" s="22">
        <v>43952</v>
      </c>
      <c r="C2" s="22">
        <v>43952</v>
      </c>
      <c r="D2" s="21" t="s">
        <v>10</v>
      </c>
      <c r="E2" s="21">
        <v>0</v>
      </c>
      <c r="F2" s="21">
        <v>0</v>
      </c>
      <c r="G2" s="21">
        <v>380</v>
      </c>
      <c r="H2" s="21">
        <v>380</v>
      </c>
      <c r="I2" s="21" t="s">
        <v>11</v>
      </c>
      <c r="J2" s="21" t="s">
        <v>12</v>
      </c>
    </row>
    <row r="3" spans="1:10">
      <c r="A3" s="21">
        <v>11563327</v>
      </c>
      <c r="B3" s="22">
        <v>43952</v>
      </c>
      <c r="C3" s="22">
        <v>43952</v>
      </c>
      <c r="D3" s="21" t="s">
        <v>10</v>
      </c>
      <c r="E3" s="21">
        <v>0</v>
      </c>
      <c r="F3" s="21">
        <v>0</v>
      </c>
      <c r="G3" s="21">
        <v>500</v>
      </c>
      <c r="H3" s="21">
        <v>880</v>
      </c>
      <c r="I3" s="21" t="s">
        <v>11</v>
      </c>
      <c r="J3" s="21" t="s">
        <v>12</v>
      </c>
    </row>
    <row r="4" spans="1:10">
      <c r="A4" s="21">
        <v>11563327</v>
      </c>
      <c r="B4" s="22">
        <v>43952</v>
      </c>
      <c r="C4" s="22">
        <v>43952</v>
      </c>
      <c r="D4" s="21" t="s">
        <v>10</v>
      </c>
      <c r="E4" s="21">
        <v>0</v>
      </c>
      <c r="F4" s="21">
        <v>0</v>
      </c>
      <c r="G4" s="21">
        <v>500</v>
      </c>
      <c r="H4" s="21">
        <v>1380</v>
      </c>
      <c r="I4" s="21" t="s">
        <v>11</v>
      </c>
      <c r="J4" s="21" t="s">
        <v>12</v>
      </c>
    </row>
    <row r="5" spans="1:10">
      <c r="A5" s="21">
        <v>11563327</v>
      </c>
      <c r="B5" s="22">
        <v>43952</v>
      </c>
      <c r="C5" s="22">
        <v>43952</v>
      </c>
      <c r="D5" s="21" t="s">
        <v>10</v>
      </c>
      <c r="E5" s="21">
        <v>0</v>
      </c>
      <c r="F5" s="21">
        <v>0</v>
      </c>
      <c r="G5" s="21">
        <v>500</v>
      </c>
      <c r="H5" s="21">
        <v>1880</v>
      </c>
      <c r="I5" s="21" t="s">
        <v>11</v>
      </c>
      <c r="J5" s="21" t="s">
        <v>12</v>
      </c>
    </row>
    <row r="6" spans="1:10">
      <c r="A6" s="21">
        <v>11563327</v>
      </c>
      <c r="B6" s="22">
        <v>43952</v>
      </c>
      <c r="C6" s="22">
        <v>43952</v>
      </c>
      <c r="D6" s="21" t="s">
        <v>10</v>
      </c>
      <c r="E6" s="21">
        <v>0</v>
      </c>
      <c r="F6" s="21">
        <v>0</v>
      </c>
      <c r="G6" s="21">
        <v>540</v>
      </c>
      <c r="H6" s="21">
        <v>2420</v>
      </c>
      <c r="I6" s="21" t="s">
        <v>11</v>
      </c>
      <c r="J6" s="21" t="s">
        <v>12</v>
      </c>
    </row>
    <row r="7" spans="1:10">
      <c r="A7" s="21">
        <v>11563327</v>
      </c>
      <c r="B7" s="22">
        <v>43952</v>
      </c>
      <c r="C7" s="22">
        <v>43952</v>
      </c>
      <c r="D7" s="21" t="s">
        <v>10</v>
      </c>
      <c r="E7" s="21">
        <v>0</v>
      </c>
      <c r="F7" s="21">
        <v>0</v>
      </c>
      <c r="G7" s="21">
        <v>550</v>
      </c>
      <c r="H7" s="21">
        <v>2970</v>
      </c>
      <c r="I7" s="21" t="s">
        <v>11</v>
      </c>
      <c r="J7" s="21" t="s">
        <v>12</v>
      </c>
    </row>
    <row r="8" spans="1:10">
      <c r="A8" s="21">
        <v>11563327</v>
      </c>
      <c r="B8" s="22">
        <v>43952</v>
      </c>
      <c r="C8" s="22">
        <v>43952</v>
      </c>
      <c r="D8" s="21" t="s">
        <v>10</v>
      </c>
      <c r="E8" s="21">
        <v>0</v>
      </c>
      <c r="F8" s="21">
        <v>0</v>
      </c>
      <c r="G8" s="21">
        <v>550</v>
      </c>
      <c r="H8" s="21">
        <v>3520</v>
      </c>
      <c r="I8" s="21" t="s">
        <v>11</v>
      </c>
      <c r="J8" s="21" t="s">
        <v>12</v>
      </c>
    </row>
    <row r="9" spans="1:10">
      <c r="A9" s="21">
        <v>11563327</v>
      </c>
      <c r="B9" s="22">
        <v>43952</v>
      </c>
      <c r="C9" s="22">
        <v>43952</v>
      </c>
      <c r="D9" s="21" t="s">
        <v>10</v>
      </c>
      <c r="E9" s="21">
        <v>0</v>
      </c>
      <c r="F9" s="21">
        <v>0</v>
      </c>
      <c r="G9" s="21">
        <v>590</v>
      </c>
      <c r="H9" s="21">
        <v>4110</v>
      </c>
      <c r="I9" s="21" t="s">
        <v>11</v>
      </c>
      <c r="J9" s="21" t="s">
        <v>12</v>
      </c>
    </row>
    <row r="10" spans="1:10">
      <c r="A10" s="21">
        <v>11563327</v>
      </c>
      <c r="B10" s="22">
        <v>43952</v>
      </c>
      <c r="C10" s="22">
        <v>43952</v>
      </c>
      <c r="D10" s="21" t="s">
        <v>10</v>
      </c>
      <c r="E10" s="21">
        <v>0</v>
      </c>
      <c r="F10" s="21">
        <v>0</v>
      </c>
      <c r="G10" s="21">
        <v>620</v>
      </c>
      <c r="H10" s="21">
        <v>4730</v>
      </c>
      <c r="I10" s="21" t="s">
        <v>11</v>
      </c>
      <c r="J10" s="21" t="s">
        <v>12</v>
      </c>
    </row>
    <row r="11" spans="1:10">
      <c r="A11" s="21">
        <v>11563327</v>
      </c>
      <c r="B11" s="22">
        <v>43952</v>
      </c>
      <c r="C11" s="22">
        <v>43952</v>
      </c>
      <c r="D11" s="21" t="s">
        <v>10</v>
      </c>
      <c r="E11" s="21">
        <v>0</v>
      </c>
      <c r="F11" s="21">
        <v>0</v>
      </c>
      <c r="G11" s="21">
        <v>650</v>
      </c>
      <c r="H11" s="21">
        <v>5380</v>
      </c>
      <c r="I11" s="21" t="s">
        <v>11</v>
      </c>
      <c r="J11" s="21" t="s">
        <v>12</v>
      </c>
    </row>
    <row r="12" spans="1:10">
      <c r="A12" s="21">
        <v>11563327</v>
      </c>
      <c r="B12" s="22">
        <v>43952</v>
      </c>
      <c r="C12" s="22">
        <v>43952</v>
      </c>
      <c r="D12" s="21" t="s">
        <v>10</v>
      </c>
      <c r="E12" s="21">
        <v>0</v>
      </c>
      <c r="F12" s="21">
        <v>0</v>
      </c>
      <c r="G12" s="21">
        <v>650.1</v>
      </c>
      <c r="H12" s="21">
        <v>6030.1</v>
      </c>
      <c r="I12" s="21" t="s">
        <v>11</v>
      </c>
      <c r="J12" s="21" t="s">
        <v>12</v>
      </c>
    </row>
    <row r="13" spans="1:10">
      <c r="A13" s="21">
        <v>11563327</v>
      </c>
      <c r="B13" s="22">
        <v>43952</v>
      </c>
      <c r="C13" s="22">
        <v>43952</v>
      </c>
      <c r="D13" s="21" t="s">
        <v>10</v>
      </c>
      <c r="E13" s="21">
        <v>0</v>
      </c>
      <c r="F13" s="21">
        <v>0</v>
      </c>
      <c r="G13" s="21">
        <v>670</v>
      </c>
      <c r="H13" s="21">
        <v>6700.1</v>
      </c>
      <c r="I13" s="21" t="s">
        <v>11</v>
      </c>
      <c r="J13" s="21" t="s">
        <v>12</v>
      </c>
    </row>
    <row r="14" spans="1:10">
      <c r="A14" s="21">
        <v>11563327</v>
      </c>
      <c r="B14" s="22">
        <v>43952</v>
      </c>
      <c r="C14" s="22">
        <v>43952</v>
      </c>
      <c r="D14" s="21" t="s">
        <v>10</v>
      </c>
      <c r="E14" s="21">
        <v>0</v>
      </c>
      <c r="F14" s="21">
        <v>0</v>
      </c>
      <c r="G14" s="21">
        <v>770</v>
      </c>
      <c r="H14" s="21">
        <v>7470.1</v>
      </c>
      <c r="I14" s="21" t="s">
        <v>11</v>
      </c>
      <c r="J14" s="21" t="s">
        <v>12</v>
      </c>
    </row>
    <row r="15" spans="1:10">
      <c r="A15" s="21">
        <v>11563327</v>
      </c>
      <c r="B15" s="22">
        <v>43952</v>
      </c>
      <c r="C15" s="22">
        <v>43952</v>
      </c>
      <c r="D15" s="21" t="s">
        <v>10</v>
      </c>
      <c r="E15" s="21">
        <v>0</v>
      </c>
      <c r="F15" s="21">
        <v>0</v>
      </c>
      <c r="G15" s="21">
        <v>771.5</v>
      </c>
      <c r="H15" s="21">
        <v>8241.6</v>
      </c>
      <c r="I15" s="21" t="s">
        <v>11</v>
      </c>
      <c r="J15" s="21" t="s">
        <v>12</v>
      </c>
    </row>
    <row r="16" spans="1:10">
      <c r="A16" s="21">
        <v>11563327</v>
      </c>
      <c r="B16" s="22">
        <v>43952</v>
      </c>
      <c r="C16" s="22">
        <v>43952</v>
      </c>
      <c r="D16" s="21" t="s">
        <v>10</v>
      </c>
      <c r="E16" s="21">
        <v>0</v>
      </c>
      <c r="F16" s="21">
        <v>0</v>
      </c>
      <c r="G16" s="21">
        <v>870.39</v>
      </c>
      <c r="H16" s="21">
        <v>9111.99</v>
      </c>
      <c r="I16" s="21" t="s">
        <v>11</v>
      </c>
      <c r="J16" s="21" t="s">
        <v>12</v>
      </c>
    </row>
    <row r="17" spans="1:10">
      <c r="A17" s="21">
        <v>11563327</v>
      </c>
      <c r="B17" s="22">
        <v>43952</v>
      </c>
      <c r="C17" s="22">
        <v>43952</v>
      </c>
      <c r="D17" s="21" t="s">
        <v>10</v>
      </c>
      <c r="E17" s="21">
        <v>0</v>
      </c>
      <c r="F17" s="21">
        <v>0</v>
      </c>
      <c r="G17" s="21">
        <v>900</v>
      </c>
      <c r="H17" s="21">
        <v>10011.99</v>
      </c>
      <c r="I17" s="21" t="s">
        <v>11</v>
      </c>
      <c r="J17" s="21" t="s">
        <v>12</v>
      </c>
    </row>
    <row r="18" spans="1:10">
      <c r="A18" s="21">
        <v>11563327</v>
      </c>
      <c r="B18" s="22">
        <v>43952</v>
      </c>
      <c r="C18" s="22">
        <v>43952</v>
      </c>
      <c r="D18" s="21" t="s">
        <v>10</v>
      </c>
      <c r="E18" s="21">
        <v>0</v>
      </c>
      <c r="F18" s="21">
        <v>0</v>
      </c>
      <c r="G18" s="21">
        <v>909</v>
      </c>
      <c r="H18" s="21">
        <v>10920.99</v>
      </c>
      <c r="I18" s="21" t="s">
        <v>11</v>
      </c>
      <c r="J18" s="21" t="s">
        <v>12</v>
      </c>
    </row>
    <row r="19" spans="1:10">
      <c r="A19" s="21">
        <v>11563327</v>
      </c>
      <c r="B19" s="22">
        <v>43952</v>
      </c>
      <c r="C19" s="22">
        <v>43952</v>
      </c>
      <c r="D19" s="21" t="s">
        <v>10</v>
      </c>
      <c r="E19" s="21">
        <v>0</v>
      </c>
      <c r="F19" s="21">
        <v>0</v>
      </c>
      <c r="G19" s="21">
        <v>920.2</v>
      </c>
      <c r="H19" s="21">
        <v>11841.19</v>
      </c>
      <c r="I19" s="21" t="s">
        <v>11</v>
      </c>
      <c r="J19" s="21" t="s">
        <v>12</v>
      </c>
    </row>
    <row r="20" spans="1:10">
      <c r="A20" s="21">
        <v>11563327</v>
      </c>
      <c r="B20" s="22">
        <v>43952</v>
      </c>
      <c r="C20" s="22">
        <v>43952</v>
      </c>
      <c r="D20" s="21" t="s">
        <v>10</v>
      </c>
      <c r="E20" s="21">
        <v>0</v>
      </c>
      <c r="F20" s="21">
        <v>0</v>
      </c>
      <c r="G20" s="21">
        <v>950</v>
      </c>
      <c r="H20" s="21">
        <v>12791.19</v>
      </c>
      <c r="I20" s="21" t="s">
        <v>11</v>
      </c>
      <c r="J20" s="21" t="s">
        <v>12</v>
      </c>
    </row>
    <row r="21" spans="1:10">
      <c r="A21" s="21">
        <v>11563327</v>
      </c>
      <c r="B21" s="22">
        <v>43952</v>
      </c>
      <c r="C21" s="22">
        <v>43952</v>
      </c>
      <c r="D21" s="21" t="s">
        <v>10</v>
      </c>
      <c r="E21" s="21">
        <v>0</v>
      </c>
      <c r="F21" s="21">
        <v>0</v>
      </c>
      <c r="G21" s="21">
        <v>957.7</v>
      </c>
      <c r="H21" s="21">
        <v>13748.89</v>
      </c>
      <c r="I21" s="21" t="s">
        <v>11</v>
      </c>
      <c r="J21" s="21" t="s">
        <v>12</v>
      </c>
    </row>
    <row r="22" spans="1:10">
      <c r="A22" s="21">
        <v>11563327</v>
      </c>
      <c r="B22" s="22">
        <v>43952</v>
      </c>
      <c r="C22" s="22">
        <v>43952</v>
      </c>
      <c r="D22" s="21" t="s">
        <v>10</v>
      </c>
      <c r="E22" s="21">
        <v>0</v>
      </c>
      <c r="F22" s="21">
        <v>0</v>
      </c>
      <c r="G22" s="21">
        <v>990</v>
      </c>
      <c r="H22" s="21">
        <v>14738.89</v>
      </c>
      <c r="I22" s="21" t="s">
        <v>11</v>
      </c>
      <c r="J22" s="21" t="s">
        <v>12</v>
      </c>
    </row>
    <row r="23" spans="1:10">
      <c r="A23" s="21">
        <v>11563327</v>
      </c>
      <c r="B23" s="22">
        <v>43952</v>
      </c>
      <c r="C23" s="22">
        <v>43952</v>
      </c>
      <c r="D23" s="21" t="s">
        <v>10</v>
      </c>
      <c r="E23" s="21">
        <v>0</v>
      </c>
      <c r="F23" s="21">
        <v>0</v>
      </c>
      <c r="G23" s="21">
        <v>1000</v>
      </c>
      <c r="H23" s="21">
        <v>15738.89</v>
      </c>
      <c r="I23" s="21" t="s">
        <v>11</v>
      </c>
      <c r="J23" s="21" t="s">
        <v>12</v>
      </c>
    </row>
    <row r="24" spans="1:10">
      <c r="A24" s="21">
        <v>11563327</v>
      </c>
      <c r="B24" s="22">
        <v>43952</v>
      </c>
      <c r="C24" s="22">
        <v>43952</v>
      </c>
      <c r="D24" s="21" t="s">
        <v>10</v>
      </c>
      <c r="E24" s="21">
        <v>0</v>
      </c>
      <c r="F24" s="21">
        <v>0</v>
      </c>
      <c r="G24" s="21">
        <v>1040</v>
      </c>
      <c r="H24" s="21">
        <v>16778.89</v>
      </c>
      <c r="I24" s="21" t="s">
        <v>11</v>
      </c>
      <c r="J24" s="21" t="s">
        <v>12</v>
      </c>
    </row>
    <row r="25" spans="1:10">
      <c r="A25" s="21">
        <v>11563327</v>
      </c>
      <c r="B25" s="22">
        <v>43952</v>
      </c>
      <c r="C25" s="22">
        <v>43952</v>
      </c>
      <c r="D25" s="21" t="s">
        <v>10</v>
      </c>
      <c r="E25" s="21">
        <v>0</v>
      </c>
      <c r="F25" s="21">
        <v>0</v>
      </c>
      <c r="G25" s="21">
        <v>1060</v>
      </c>
      <c r="H25" s="21">
        <v>17838.89</v>
      </c>
      <c r="I25" s="21" t="s">
        <v>11</v>
      </c>
      <c r="J25" s="21" t="s">
        <v>12</v>
      </c>
    </row>
    <row r="26" spans="1:10">
      <c r="A26" s="21">
        <v>11563327</v>
      </c>
      <c r="B26" s="22">
        <v>43952</v>
      </c>
      <c r="C26" s="22">
        <v>43952</v>
      </c>
      <c r="D26" s="21" t="s">
        <v>10</v>
      </c>
      <c r="E26" s="21">
        <v>0</v>
      </c>
      <c r="F26" s="21">
        <v>0</v>
      </c>
      <c r="G26" s="21">
        <v>1064.4000000000001</v>
      </c>
      <c r="H26" s="21">
        <v>18903.29</v>
      </c>
      <c r="I26" s="21" t="s">
        <v>11</v>
      </c>
      <c r="J26" s="21" t="s">
        <v>12</v>
      </c>
    </row>
    <row r="27" spans="1:10">
      <c r="A27" s="21">
        <v>11563327</v>
      </c>
      <c r="B27" s="22">
        <v>43952</v>
      </c>
      <c r="C27" s="22">
        <v>43952</v>
      </c>
      <c r="D27" s="21" t="s">
        <v>10</v>
      </c>
      <c r="E27" s="21">
        <v>0</v>
      </c>
      <c r="F27" s="21">
        <v>0</v>
      </c>
      <c r="G27" s="21">
        <v>1100</v>
      </c>
      <c r="H27" s="21">
        <v>20003.29</v>
      </c>
      <c r="I27" s="21" t="s">
        <v>11</v>
      </c>
      <c r="J27" s="21" t="s">
        <v>12</v>
      </c>
    </row>
    <row r="28" spans="1:10">
      <c r="A28" s="21">
        <v>11563327</v>
      </c>
      <c r="B28" s="22">
        <v>43952</v>
      </c>
      <c r="C28" s="22">
        <v>43952</v>
      </c>
      <c r="D28" s="21" t="s">
        <v>10</v>
      </c>
      <c r="E28" s="21">
        <v>0</v>
      </c>
      <c r="F28" s="21">
        <v>0</v>
      </c>
      <c r="G28" s="21">
        <v>1100</v>
      </c>
      <c r="H28" s="21">
        <v>21103.29</v>
      </c>
      <c r="I28" s="21" t="s">
        <v>11</v>
      </c>
      <c r="J28" s="21" t="s">
        <v>12</v>
      </c>
    </row>
    <row r="29" spans="1:10">
      <c r="A29" s="21">
        <v>11563327</v>
      </c>
      <c r="B29" s="22">
        <v>43952</v>
      </c>
      <c r="C29" s="22">
        <v>43952</v>
      </c>
      <c r="D29" s="21" t="s">
        <v>10</v>
      </c>
      <c r="E29" s="21">
        <v>0</v>
      </c>
      <c r="F29" s="21">
        <v>0</v>
      </c>
      <c r="G29" s="21">
        <v>1195</v>
      </c>
      <c r="H29" s="21">
        <v>22298.29</v>
      </c>
      <c r="I29" s="21" t="s">
        <v>11</v>
      </c>
      <c r="J29" s="21" t="s">
        <v>12</v>
      </c>
    </row>
    <row r="30" spans="1:10">
      <c r="A30" s="21">
        <v>11563327</v>
      </c>
      <c r="B30" s="22">
        <v>43952</v>
      </c>
      <c r="C30" s="22">
        <v>43952</v>
      </c>
      <c r="D30" s="21" t="s">
        <v>10</v>
      </c>
      <c r="E30" s="21">
        <v>0</v>
      </c>
      <c r="F30" s="21">
        <v>0</v>
      </c>
      <c r="G30" s="21">
        <v>1220</v>
      </c>
      <c r="H30" s="21">
        <v>23518.29</v>
      </c>
      <c r="I30" s="21" t="s">
        <v>11</v>
      </c>
      <c r="J30" s="21" t="s">
        <v>12</v>
      </c>
    </row>
    <row r="31" spans="1:10">
      <c r="A31" s="21">
        <v>11563327</v>
      </c>
      <c r="B31" s="22">
        <v>43952</v>
      </c>
      <c r="C31" s="22">
        <v>43952</v>
      </c>
      <c r="D31" s="21" t="s">
        <v>10</v>
      </c>
      <c r="E31" s="21">
        <v>0</v>
      </c>
      <c r="F31" s="21">
        <v>0</v>
      </c>
      <c r="G31" s="21">
        <v>1248.7</v>
      </c>
      <c r="H31" s="21">
        <v>24766.99</v>
      </c>
      <c r="I31" s="21" t="s">
        <v>11</v>
      </c>
      <c r="J31" s="21" t="s">
        <v>12</v>
      </c>
    </row>
    <row r="32" spans="1:10">
      <c r="A32" s="21">
        <v>11563327</v>
      </c>
      <c r="B32" s="22">
        <v>43952</v>
      </c>
      <c r="C32" s="22">
        <v>43952</v>
      </c>
      <c r="D32" s="21" t="s">
        <v>10</v>
      </c>
      <c r="E32" s="21">
        <v>0</v>
      </c>
      <c r="F32" s="21">
        <v>0</v>
      </c>
      <c r="G32" s="21">
        <v>1278.73</v>
      </c>
      <c r="H32" s="21">
        <v>26045.72</v>
      </c>
      <c r="I32" s="21" t="s">
        <v>11</v>
      </c>
      <c r="J32" s="21" t="s">
        <v>12</v>
      </c>
    </row>
    <row r="33" spans="1:10">
      <c r="A33" s="21">
        <v>11563327</v>
      </c>
      <c r="B33" s="22">
        <v>43952</v>
      </c>
      <c r="C33" s="22">
        <v>43952</v>
      </c>
      <c r="D33" s="21" t="s">
        <v>10</v>
      </c>
      <c r="E33" s="21">
        <v>0</v>
      </c>
      <c r="F33" s="21">
        <v>0</v>
      </c>
      <c r="G33" s="21">
        <v>1370.7</v>
      </c>
      <c r="H33" s="21">
        <v>27416.42</v>
      </c>
      <c r="I33" s="21" t="s">
        <v>11</v>
      </c>
      <c r="J33" s="21" t="s">
        <v>12</v>
      </c>
    </row>
    <row r="34" spans="1:10">
      <c r="A34" s="21">
        <v>11563327</v>
      </c>
      <c r="B34" s="22">
        <v>43952</v>
      </c>
      <c r="C34" s="22">
        <v>43952</v>
      </c>
      <c r="D34" s="21" t="s">
        <v>10</v>
      </c>
      <c r="E34" s="21">
        <v>0</v>
      </c>
      <c r="F34" s="21">
        <v>0</v>
      </c>
      <c r="G34" s="21">
        <v>1400</v>
      </c>
      <c r="H34" s="21">
        <v>28816.42</v>
      </c>
      <c r="I34" s="21" t="s">
        <v>11</v>
      </c>
      <c r="J34" s="21" t="s">
        <v>12</v>
      </c>
    </row>
    <row r="35" spans="1:10">
      <c r="A35" s="21">
        <v>11563327</v>
      </c>
      <c r="B35" s="22">
        <v>43952</v>
      </c>
      <c r="C35" s="22">
        <v>43952</v>
      </c>
      <c r="D35" s="21" t="s">
        <v>10</v>
      </c>
      <c r="E35" s="21">
        <v>0</v>
      </c>
      <c r="F35" s="21">
        <v>0</v>
      </c>
      <c r="G35" s="21">
        <v>1440</v>
      </c>
      <c r="H35" s="21">
        <v>30256.42</v>
      </c>
      <c r="I35" s="21" t="s">
        <v>11</v>
      </c>
      <c r="J35" s="21" t="s">
        <v>12</v>
      </c>
    </row>
    <row r="36" spans="1:10">
      <c r="A36" s="21">
        <v>11563327</v>
      </c>
      <c r="B36" s="22">
        <v>43952</v>
      </c>
      <c r="C36" s="22">
        <v>43952</v>
      </c>
      <c r="D36" s="21" t="s">
        <v>10</v>
      </c>
      <c r="E36" s="21">
        <v>0</v>
      </c>
      <c r="F36" s="21">
        <v>0</v>
      </c>
      <c r="G36" s="21">
        <v>1445.5</v>
      </c>
      <c r="H36" s="21">
        <v>31701.919999999998</v>
      </c>
      <c r="I36" s="21" t="s">
        <v>11</v>
      </c>
      <c r="J36" s="21" t="s">
        <v>12</v>
      </c>
    </row>
    <row r="37" spans="1:10">
      <c r="A37" s="21">
        <v>11563327</v>
      </c>
      <c r="B37" s="22">
        <v>43952</v>
      </c>
      <c r="C37" s="22">
        <v>43952</v>
      </c>
      <c r="D37" s="21" t="s">
        <v>10</v>
      </c>
      <c r="E37" s="21">
        <v>0</v>
      </c>
      <c r="F37" s="21">
        <v>0</v>
      </c>
      <c r="G37" s="21">
        <v>1480</v>
      </c>
      <c r="H37" s="21">
        <v>33181.919999999998</v>
      </c>
      <c r="I37" s="21" t="s">
        <v>11</v>
      </c>
      <c r="J37" s="21" t="s">
        <v>12</v>
      </c>
    </row>
    <row r="38" spans="1:10">
      <c r="A38" s="21">
        <v>11563327</v>
      </c>
      <c r="B38" s="22">
        <v>43952</v>
      </c>
      <c r="C38" s="22">
        <v>43952</v>
      </c>
      <c r="D38" s="21" t="s">
        <v>10</v>
      </c>
      <c r="E38" s="21">
        <v>0</v>
      </c>
      <c r="F38" s="21">
        <v>0</v>
      </c>
      <c r="G38" s="21">
        <v>1485.5</v>
      </c>
      <c r="H38" s="21">
        <v>34667.42</v>
      </c>
      <c r="I38" s="21" t="s">
        <v>11</v>
      </c>
      <c r="J38" s="21" t="s">
        <v>12</v>
      </c>
    </row>
    <row r="39" spans="1:10">
      <c r="A39" s="21">
        <v>11563327</v>
      </c>
      <c r="B39" s="22">
        <v>43952</v>
      </c>
      <c r="C39" s="22">
        <v>43952</v>
      </c>
      <c r="D39" s="21" t="s">
        <v>10</v>
      </c>
      <c r="E39" s="21">
        <v>0</v>
      </c>
      <c r="F39" s="21">
        <v>0</v>
      </c>
      <c r="G39" s="21">
        <v>1500</v>
      </c>
      <c r="H39" s="21">
        <v>36167.42</v>
      </c>
      <c r="I39" s="21" t="s">
        <v>11</v>
      </c>
      <c r="J39" s="21" t="s">
        <v>12</v>
      </c>
    </row>
    <row r="40" spans="1:10">
      <c r="A40" s="21">
        <v>11563327</v>
      </c>
      <c r="B40" s="22">
        <v>43952</v>
      </c>
      <c r="C40" s="22">
        <v>43952</v>
      </c>
      <c r="D40" s="21" t="s">
        <v>10</v>
      </c>
      <c r="E40" s="21">
        <v>0</v>
      </c>
      <c r="F40" s="21">
        <v>0</v>
      </c>
      <c r="G40" s="21">
        <v>1540</v>
      </c>
      <c r="H40" s="21">
        <v>37707.42</v>
      </c>
      <c r="I40" s="21" t="s">
        <v>11</v>
      </c>
      <c r="J40" s="21" t="s">
        <v>12</v>
      </c>
    </row>
    <row r="41" spans="1:10">
      <c r="A41" s="21">
        <v>11563327</v>
      </c>
      <c r="B41" s="22">
        <v>43952</v>
      </c>
      <c r="C41" s="22">
        <v>43952</v>
      </c>
      <c r="D41" s="21" t="s">
        <v>10</v>
      </c>
      <c r="E41" s="21">
        <v>0</v>
      </c>
      <c r="F41" s="21">
        <v>0</v>
      </c>
      <c r="G41" s="21">
        <v>1580</v>
      </c>
      <c r="H41" s="21">
        <v>39287.42</v>
      </c>
      <c r="I41" s="21" t="s">
        <v>11</v>
      </c>
      <c r="J41" s="21" t="s">
        <v>12</v>
      </c>
    </row>
    <row r="42" spans="1:10">
      <c r="A42" s="21">
        <v>11563327</v>
      </c>
      <c r="B42" s="22">
        <v>43952</v>
      </c>
      <c r="C42" s="22">
        <v>43952</v>
      </c>
      <c r="D42" s="21" t="s">
        <v>10</v>
      </c>
      <c r="E42" s="21">
        <v>0</v>
      </c>
      <c r="F42" s="21">
        <v>0</v>
      </c>
      <c r="G42" s="21">
        <v>1660</v>
      </c>
      <c r="H42" s="21">
        <v>40947.42</v>
      </c>
      <c r="I42" s="21" t="s">
        <v>11</v>
      </c>
      <c r="J42" s="21" t="s">
        <v>12</v>
      </c>
    </row>
    <row r="43" spans="1:10">
      <c r="A43" s="21">
        <v>11563327</v>
      </c>
      <c r="B43" s="22">
        <v>43952</v>
      </c>
      <c r="C43" s="22">
        <v>43952</v>
      </c>
      <c r="D43" s="21" t="s">
        <v>10</v>
      </c>
      <c r="E43" s="21">
        <v>0</v>
      </c>
      <c r="F43" s="21">
        <v>0</v>
      </c>
      <c r="G43" s="21">
        <v>1730</v>
      </c>
      <c r="H43" s="21">
        <v>42677.42</v>
      </c>
      <c r="I43" s="21" t="s">
        <v>11</v>
      </c>
      <c r="J43" s="21" t="s">
        <v>12</v>
      </c>
    </row>
    <row r="44" spans="1:10">
      <c r="A44" s="21">
        <v>11563327</v>
      </c>
      <c r="B44" s="22">
        <v>43952</v>
      </c>
      <c r="C44" s="22">
        <v>43952</v>
      </c>
      <c r="D44" s="21" t="s">
        <v>10</v>
      </c>
      <c r="E44" s="21">
        <v>0</v>
      </c>
      <c r="F44" s="21">
        <v>0</v>
      </c>
      <c r="G44" s="21">
        <v>1730</v>
      </c>
      <c r="H44" s="21">
        <v>44407.42</v>
      </c>
      <c r="I44" s="21" t="s">
        <v>11</v>
      </c>
      <c r="J44" s="21" t="s">
        <v>12</v>
      </c>
    </row>
    <row r="45" spans="1:10">
      <c r="A45" s="21">
        <v>11563327</v>
      </c>
      <c r="B45" s="22">
        <v>43952</v>
      </c>
      <c r="C45" s="22">
        <v>43952</v>
      </c>
      <c r="D45" s="21" t="s">
        <v>10</v>
      </c>
      <c r="E45" s="21">
        <v>0</v>
      </c>
      <c r="F45" s="21">
        <v>0</v>
      </c>
      <c r="G45" s="21">
        <v>1770</v>
      </c>
      <c r="H45" s="21">
        <v>46177.42</v>
      </c>
      <c r="I45" s="21" t="s">
        <v>11</v>
      </c>
      <c r="J45" s="21" t="s">
        <v>12</v>
      </c>
    </row>
    <row r="46" spans="1:10">
      <c r="A46" s="21">
        <v>11563327</v>
      </c>
      <c r="B46" s="22">
        <v>43952</v>
      </c>
      <c r="C46" s="22">
        <v>43952</v>
      </c>
      <c r="D46" s="21" t="s">
        <v>10</v>
      </c>
      <c r="E46" s="21">
        <v>0</v>
      </c>
      <c r="F46" s="21">
        <v>0</v>
      </c>
      <c r="G46" s="21">
        <v>1770.66</v>
      </c>
      <c r="H46" s="21">
        <v>47948.08</v>
      </c>
      <c r="I46" s="21" t="s">
        <v>11</v>
      </c>
      <c r="J46" s="21" t="s">
        <v>12</v>
      </c>
    </row>
    <row r="47" spans="1:10">
      <c r="A47" s="21">
        <v>11563327</v>
      </c>
      <c r="B47" s="22">
        <v>43952</v>
      </c>
      <c r="C47" s="22">
        <v>43952</v>
      </c>
      <c r="D47" s="21" t="s">
        <v>10</v>
      </c>
      <c r="E47" s="21">
        <v>0</v>
      </c>
      <c r="F47" s="21">
        <v>0</v>
      </c>
      <c r="G47" s="21">
        <v>1820</v>
      </c>
      <c r="H47" s="21">
        <v>49768.08</v>
      </c>
      <c r="I47" s="21" t="s">
        <v>11</v>
      </c>
      <c r="J47" s="21" t="s">
        <v>12</v>
      </c>
    </row>
    <row r="48" spans="1:10">
      <c r="A48" s="21">
        <v>11563327</v>
      </c>
      <c r="B48" s="22">
        <v>43952</v>
      </c>
      <c r="C48" s="22">
        <v>43952</v>
      </c>
      <c r="D48" s="21" t="s">
        <v>10</v>
      </c>
      <c r="E48" s="21">
        <v>0</v>
      </c>
      <c r="F48" s="21">
        <v>0</v>
      </c>
      <c r="G48" s="21">
        <v>1830</v>
      </c>
      <c r="H48" s="21">
        <v>51598.080000000002</v>
      </c>
      <c r="I48" s="21" t="s">
        <v>11</v>
      </c>
      <c r="J48" s="21" t="s">
        <v>12</v>
      </c>
    </row>
    <row r="49" spans="1:10">
      <c r="A49" s="21">
        <v>11563327</v>
      </c>
      <c r="B49" s="22">
        <v>43952</v>
      </c>
      <c r="C49" s="22">
        <v>43952</v>
      </c>
      <c r="D49" s="21" t="s">
        <v>10</v>
      </c>
      <c r="E49" s="21">
        <v>0</v>
      </c>
      <c r="F49" s="21">
        <v>0</v>
      </c>
      <c r="G49" s="21">
        <v>1940</v>
      </c>
      <c r="H49" s="21">
        <v>53538.080000000002</v>
      </c>
      <c r="I49" s="21" t="s">
        <v>11</v>
      </c>
      <c r="J49" s="21" t="s">
        <v>12</v>
      </c>
    </row>
    <row r="50" spans="1:10">
      <c r="A50" s="21">
        <v>11563327</v>
      </c>
      <c r="B50" s="22">
        <v>43952</v>
      </c>
      <c r="C50" s="22">
        <v>43952</v>
      </c>
      <c r="D50" s="21" t="s">
        <v>10</v>
      </c>
      <c r="E50" s="21">
        <v>0</v>
      </c>
      <c r="F50" s="21">
        <v>0</v>
      </c>
      <c r="G50" s="21">
        <v>1970</v>
      </c>
      <c r="H50" s="21">
        <v>55508.08</v>
      </c>
      <c r="I50" s="21" t="s">
        <v>11</v>
      </c>
      <c r="J50" s="21" t="s">
        <v>12</v>
      </c>
    </row>
    <row r="51" spans="1:10">
      <c r="A51" s="21">
        <v>11563327</v>
      </c>
      <c r="B51" s="22">
        <v>43952</v>
      </c>
      <c r="C51" s="22">
        <v>43952</v>
      </c>
      <c r="D51" s="21" t="s">
        <v>10</v>
      </c>
      <c r="E51" s="21">
        <v>0</v>
      </c>
      <c r="F51" s="21">
        <v>0</v>
      </c>
      <c r="G51" s="21">
        <v>2000</v>
      </c>
      <c r="H51" s="21">
        <v>57508.08</v>
      </c>
      <c r="I51" s="21" t="s">
        <v>11</v>
      </c>
      <c r="J51" s="21" t="s">
        <v>12</v>
      </c>
    </row>
    <row r="52" spans="1:10">
      <c r="A52" s="21">
        <v>11563327</v>
      </c>
      <c r="B52" s="22">
        <v>43952</v>
      </c>
      <c r="C52" s="22">
        <v>43952</v>
      </c>
      <c r="D52" s="21" t="s">
        <v>10</v>
      </c>
      <c r="E52" s="21">
        <v>0</v>
      </c>
      <c r="F52" s="21">
        <v>0</v>
      </c>
      <c r="G52" s="21">
        <v>2010</v>
      </c>
      <c r="H52" s="21">
        <v>59518.080000000002</v>
      </c>
      <c r="I52" s="21" t="s">
        <v>11</v>
      </c>
      <c r="J52" s="21" t="s">
        <v>12</v>
      </c>
    </row>
    <row r="53" spans="1:10">
      <c r="A53" s="21">
        <v>11563327</v>
      </c>
      <c r="B53" s="22">
        <v>43952</v>
      </c>
      <c r="C53" s="22">
        <v>43952</v>
      </c>
      <c r="D53" s="21" t="s">
        <v>10</v>
      </c>
      <c r="E53" s="21">
        <v>0</v>
      </c>
      <c r="F53" s="21">
        <v>0</v>
      </c>
      <c r="G53" s="21">
        <v>2090</v>
      </c>
      <c r="H53" s="21">
        <v>61608.08</v>
      </c>
      <c r="I53" s="21" t="s">
        <v>11</v>
      </c>
      <c r="J53" s="21" t="s">
        <v>12</v>
      </c>
    </row>
    <row r="54" spans="1:10">
      <c r="A54" s="21">
        <v>11563327</v>
      </c>
      <c r="B54" s="22">
        <v>43952</v>
      </c>
      <c r="C54" s="22">
        <v>43952</v>
      </c>
      <c r="D54" s="21" t="s">
        <v>10</v>
      </c>
      <c r="E54" s="21">
        <v>0</v>
      </c>
      <c r="F54" s="21">
        <v>0</v>
      </c>
      <c r="G54" s="21">
        <v>2090</v>
      </c>
      <c r="H54" s="21">
        <v>63698.080000000002</v>
      </c>
      <c r="I54" s="21" t="s">
        <v>11</v>
      </c>
      <c r="J54" s="21" t="s">
        <v>12</v>
      </c>
    </row>
    <row r="55" spans="1:10">
      <c r="A55" s="21">
        <v>11563327</v>
      </c>
      <c r="B55" s="22">
        <v>43952</v>
      </c>
      <c r="C55" s="22">
        <v>43952</v>
      </c>
      <c r="D55" s="21" t="s">
        <v>10</v>
      </c>
      <c r="E55" s="21">
        <v>0</v>
      </c>
      <c r="F55" s="21">
        <v>0</v>
      </c>
      <c r="G55" s="21">
        <v>2100</v>
      </c>
      <c r="H55" s="21">
        <v>65798.080000000002</v>
      </c>
      <c r="I55" s="21" t="s">
        <v>11</v>
      </c>
      <c r="J55" s="21" t="s">
        <v>12</v>
      </c>
    </row>
    <row r="56" spans="1:10">
      <c r="A56" s="21">
        <v>11563327</v>
      </c>
      <c r="B56" s="22">
        <v>43952</v>
      </c>
      <c r="C56" s="22">
        <v>43952</v>
      </c>
      <c r="D56" s="21" t="s">
        <v>10</v>
      </c>
      <c r="E56" s="21">
        <v>0</v>
      </c>
      <c r="F56" s="21">
        <v>0</v>
      </c>
      <c r="G56" s="21">
        <v>2380</v>
      </c>
      <c r="H56" s="21">
        <v>68178.080000000002</v>
      </c>
      <c r="I56" s="21" t="s">
        <v>11</v>
      </c>
      <c r="J56" s="21" t="s">
        <v>12</v>
      </c>
    </row>
    <row r="57" spans="1:10">
      <c r="A57" s="21">
        <v>11563327</v>
      </c>
      <c r="B57" s="22">
        <v>43952</v>
      </c>
      <c r="C57" s="22">
        <v>43952</v>
      </c>
      <c r="D57" s="21" t="s">
        <v>10</v>
      </c>
      <c r="E57" s="21">
        <v>0</v>
      </c>
      <c r="F57" s="21">
        <v>0</v>
      </c>
      <c r="G57" s="21">
        <v>2395</v>
      </c>
      <c r="H57" s="21">
        <v>70573.08</v>
      </c>
      <c r="I57" s="21" t="s">
        <v>11</v>
      </c>
      <c r="J57" s="21" t="s">
        <v>12</v>
      </c>
    </row>
    <row r="58" spans="1:10">
      <c r="A58" s="21">
        <v>11563327</v>
      </c>
      <c r="B58" s="22">
        <v>43952</v>
      </c>
      <c r="C58" s="22">
        <v>43952</v>
      </c>
      <c r="D58" s="21" t="s">
        <v>10</v>
      </c>
      <c r="E58" s="21">
        <v>0</v>
      </c>
      <c r="F58" s="21">
        <v>0</v>
      </c>
      <c r="G58" s="21">
        <v>2460</v>
      </c>
      <c r="H58" s="21">
        <v>73033.08</v>
      </c>
      <c r="I58" s="21" t="s">
        <v>11</v>
      </c>
      <c r="J58" s="21" t="s">
        <v>12</v>
      </c>
    </row>
    <row r="59" spans="1:10">
      <c r="A59" s="21">
        <v>11563327</v>
      </c>
      <c r="B59" s="22">
        <v>43952</v>
      </c>
      <c r="C59" s="22">
        <v>43952</v>
      </c>
      <c r="D59" s="21" t="s">
        <v>10</v>
      </c>
      <c r="E59" s="21">
        <v>0</v>
      </c>
      <c r="F59" s="21">
        <v>0</v>
      </c>
      <c r="G59" s="21">
        <v>2500</v>
      </c>
      <c r="H59" s="21">
        <v>75533.08</v>
      </c>
      <c r="I59" s="21" t="s">
        <v>11</v>
      </c>
      <c r="J59" s="21" t="s">
        <v>12</v>
      </c>
    </row>
    <row r="60" spans="1:10">
      <c r="A60" s="21">
        <v>11563327</v>
      </c>
      <c r="B60" s="22">
        <v>43952</v>
      </c>
      <c r="C60" s="22">
        <v>43952</v>
      </c>
      <c r="D60" s="21" t="s">
        <v>10</v>
      </c>
      <c r="E60" s="21">
        <v>0</v>
      </c>
      <c r="F60" s="21">
        <v>0</v>
      </c>
      <c r="G60" s="21">
        <v>2558.8000000000002</v>
      </c>
      <c r="H60" s="21">
        <v>78091.88</v>
      </c>
      <c r="I60" s="21" t="s">
        <v>11</v>
      </c>
      <c r="J60" s="21" t="s">
        <v>12</v>
      </c>
    </row>
    <row r="61" spans="1:10">
      <c r="A61" s="21">
        <v>11563327</v>
      </c>
      <c r="B61" s="22">
        <v>43952</v>
      </c>
      <c r="C61" s="22">
        <v>43952</v>
      </c>
      <c r="D61" s="21" t="s">
        <v>10</v>
      </c>
      <c r="E61" s="21">
        <v>0</v>
      </c>
      <c r="F61" s="21">
        <v>0</v>
      </c>
      <c r="G61" s="21">
        <v>2670</v>
      </c>
      <c r="H61" s="21">
        <v>80761.88</v>
      </c>
      <c r="I61" s="21" t="s">
        <v>11</v>
      </c>
      <c r="J61" s="21" t="s">
        <v>12</v>
      </c>
    </row>
    <row r="62" spans="1:10">
      <c r="A62" s="21">
        <v>11563327</v>
      </c>
      <c r="B62" s="22">
        <v>43952</v>
      </c>
      <c r="C62" s="22">
        <v>43952</v>
      </c>
      <c r="D62" s="21" t="s">
        <v>10</v>
      </c>
      <c r="E62" s="21">
        <v>0</v>
      </c>
      <c r="F62" s="21">
        <v>0</v>
      </c>
      <c r="G62" s="21">
        <v>2700</v>
      </c>
      <c r="H62" s="21">
        <v>83461.88</v>
      </c>
      <c r="I62" s="21" t="s">
        <v>11</v>
      </c>
      <c r="J62" s="21" t="s">
        <v>12</v>
      </c>
    </row>
    <row r="63" spans="1:10">
      <c r="A63" s="21">
        <v>11563327</v>
      </c>
      <c r="B63" s="22">
        <v>43952</v>
      </c>
      <c r="C63" s="22">
        <v>43952</v>
      </c>
      <c r="D63" s="21" t="s">
        <v>10</v>
      </c>
      <c r="E63" s="21">
        <v>0</v>
      </c>
      <c r="F63" s="21">
        <v>0</v>
      </c>
      <c r="G63" s="21">
        <v>2860.1</v>
      </c>
      <c r="H63" s="21">
        <v>86321.98</v>
      </c>
      <c r="I63" s="21" t="s">
        <v>11</v>
      </c>
      <c r="J63" s="21" t="s">
        <v>12</v>
      </c>
    </row>
    <row r="64" spans="1:10">
      <c r="A64" s="21">
        <v>11563327</v>
      </c>
      <c r="B64" s="22">
        <v>43952</v>
      </c>
      <c r="C64" s="22">
        <v>43952</v>
      </c>
      <c r="D64" s="21" t="s">
        <v>10</v>
      </c>
      <c r="E64" s="21">
        <v>0</v>
      </c>
      <c r="F64" s="21">
        <v>0</v>
      </c>
      <c r="G64" s="21">
        <v>2921</v>
      </c>
      <c r="H64" s="21">
        <v>89242.98</v>
      </c>
      <c r="I64" s="21" t="s">
        <v>11</v>
      </c>
      <c r="J64" s="21" t="s">
        <v>12</v>
      </c>
    </row>
    <row r="65" spans="1:10">
      <c r="A65" s="21">
        <v>11563327</v>
      </c>
      <c r="B65" s="22">
        <v>43952</v>
      </c>
      <c r="C65" s="22">
        <v>43952</v>
      </c>
      <c r="D65" s="21" t="s">
        <v>10</v>
      </c>
      <c r="E65" s="21">
        <v>0</v>
      </c>
      <c r="F65" s="21">
        <v>0</v>
      </c>
      <c r="G65" s="21">
        <v>2960</v>
      </c>
      <c r="H65" s="21">
        <v>92202.98</v>
      </c>
      <c r="I65" s="21" t="s">
        <v>11</v>
      </c>
      <c r="J65" s="21" t="s">
        <v>12</v>
      </c>
    </row>
    <row r="66" spans="1:10">
      <c r="A66" s="21">
        <v>11563327</v>
      </c>
      <c r="B66" s="22">
        <v>43952</v>
      </c>
      <c r="C66" s="22">
        <v>43952</v>
      </c>
      <c r="D66" s="21" t="s">
        <v>10</v>
      </c>
      <c r="E66" s="21">
        <v>0</v>
      </c>
      <c r="F66" s="21">
        <v>0</v>
      </c>
      <c r="G66" s="21">
        <v>2960</v>
      </c>
      <c r="H66" s="21">
        <v>95162.98</v>
      </c>
      <c r="I66" s="21" t="s">
        <v>11</v>
      </c>
      <c r="J66" s="21" t="s">
        <v>12</v>
      </c>
    </row>
    <row r="67" spans="1:10">
      <c r="A67" s="21">
        <v>11563327</v>
      </c>
      <c r="B67" s="22">
        <v>43952</v>
      </c>
      <c r="C67" s="22">
        <v>43952</v>
      </c>
      <c r="D67" s="21" t="s">
        <v>10</v>
      </c>
      <c r="E67" s="21">
        <v>0</v>
      </c>
      <c r="F67" s="21">
        <v>0</v>
      </c>
      <c r="G67" s="21">
        <v>3049.3</v>
      </c>
      <c r="H67" s="21">
        <v>98212.28</v>
      </c>
      <c r="I67" s="21" t="s">
        <v>11</v>
      </c>
      <c r="J67" s="21" t="s">
        <v>12</v>
      </c>
    </row>
    <row r="68" spans="1:10">
      <c r="A68" s="21">
        <v>11563327</v>
      </c>
      <c r="B68" s="22">
        <v>43952</v>
      </c>
      <c r="C68" s="22">
        <v>43952</v>
      </c>
      <c r="D68" s="21" t="s">
        <v>10</v>
      </c>
      <c r="E68" s="21">
        <v>0</v>
      </c>
      <c r="F68" s="21">
        <v>0</v>
      </c>
      <c r="G68" s="21">
        <v>3100</v>
      </c>
      <c r="H68" s="21">
        <v>101312.28</v>
      </c>
      <c r="I68" s="21" t="s">
        <v>11</v>
      </c>
      <c r="J68" s="21" t="s">
        <v>12</v>
      </c>
    </row>
    <row r="69" spans="1:10">
      <c r="A69" s="21">
        <v>11563327</v>
      </c>
      <c r="B69" s="22">
        <v>43952</v>
      </c>
      <c r="C69" s="22">
        <v>43952</v>
      </c>
      <c r="D69" s="21" t="s">
        <v>10</v>
      </c>
      <c r="E69" s="21">
        <v>0</v>
      </c>
      <c r="F69" s="21">
        <v>0</v>
      </c>
      <c r="G69" s="21">
        <v>3100</v>
      </c>
      <c r="H69" s="21">
        <v>104412.28</v>
      </c>
      <c r="I69" s="21" t="s">
        <v>11</v>
      </c>
      <c r="J69" s="21" t="s">
        <v>12</v>
      </c>
    </row>
    <row r="70" spans="1:10">
      <c r="A70" s="21">
        <v>11563327</v>
      </c>
      <c r="B70" s="22">
        <v>43952</v>
      </c>
      <c r="C70" s="22">
        <v>43952</v>
      </c>
      <c r="D70" s="21" t="s">
        <v>10</v>
      </c>
      <c r="E70" s="21">
        <v>0</v>
      </c>
      <c r="F70" s="21">
        <v>0</v>
      </c>
      <c r="G70" s="21">
        <v>3239</v>
      </c>
      <c r="H70" s="21">
        <v>107651.28</v>
      </c>
      <c r="I70" s="21" t="s">
        <v>11</v>
      </c>
      <c r="J70" s="21" t="s">
        <v>12</v>
      </c>
    </row>
    <row r="71" spans="1:10">
      <c r="A71" s="21">
        <v>11563327</v>
      </c>
      <c r="B71" s="22">
        <v>43952</v>
      </c>
      <c r="C71" s="22">
        <v>43952</v>
      </c>
      <c r="D71" s="21" t="s">
        <v>10</v>
      </c>
      <c r="E71" s="21">
        <v>0</v>
      </c>
      <c r="F71" s="21">
        <v>0</v>
      </c>
      <c r="G71" s="21">
        <v>3250.07</v>
      </c>
      <c r="H71" s="21">
        <v>110901.35</v>
      </c>
      <c r="I71" s="21" t="s">
        <v>11</v>
      </c>
      <c r="J71" s="21" t="s">
        <v>12</v>
      </c>
    </row>
    <row r="72" spans="1:10">
      <c r="A72" s="21">
        <v>11563327</v>
      </c>
      <c r="B72" s="22">
        <v>43952</v>
      </c>
      <c r="C72" s="22">
        <v>43952</v>
      </c>
      <c r="D72" s="21" t="s">
        <v>10</v>
      </c>
      <c r="E72" s="21">
        <v>0</v>
      </c>
      <c r="F72" s="21">
        <v>0</v>
      </c>
      <c r="G72" s="21">
        <v>3260</v>
      </c>
      <c r="H72" s="21">
        <v>114161.35</v>
      </c>
      <c r="I72" s="21" t="s">
        <v>11</v>
      </c>
      <c r="J72" s="21" t="s">
        <v>12</v>
      </c>
    </row>
    <row r="73" spans="1:10">
      <c r="A73" s="21">
        <v>11563327</v>
      </c>
      <c r="B73" s="22">
        <v>43952</v>
      </c>
      <c r="C73" s="22">
        <v>43952</v>
      </c>
      <c r="D73" s="21" t="s">
        <v>10</v>
      </c>
      <c r="E73" s="21">
        <v>0</v>
      </c>
      <c r="F73" s="21">
        <v>0</v>
      </c>
      <c r="G73" s="21">
        <v>3290</v>
      </c>
      <c r="H73" s="21">
        <v>117451.35</v>
      </c>
      <c r="I73" s="21" t="s">
        <v>11</v>
      </c>
      <c r="J73" s="21" t="s">
        <v>12</v>
      </c>
    </row>
    <row r="74" spans="1:10">
      <c r="A74" s="21">
        <v>11563327</v>
      </c>
      <c r="B74" s="22">
        <v>43952</v>
      </c>
      <c r="C74" s="22">
        <v>43952</v>
      </c>
      <c r="D74" s="21" t="s">
        <v>10</v>
      </c>
      <c r="E74" s="21">
        <v>0</v>
      </c>
      <c r="F74" s="21">
        <v>0</v>
      </c>
      <c r="G74" s="21">
        <v>3350</v>
      </c>
      <c r="H74" s="21">
        <v>120801.35</v>
      </c>
      <c r="I74" s="21" t="s">
        <v>11</v>
      </c>
      <c r="J74" s="21" t="s">
        <v>12</v>
      </c>
    </row>
    <row r="75" spans="1:10">
      <c r="A75" s="21">
        <v>11563327</v>
      </c>
      <c r="B75" s="22">
        <v>43952</v>
      </c>
      <c r="C75" s="22">
        <v>43952</v>
      </c>
      <c r="D75" s="21" t="s">
        <v>10</v>
      </c>
      <c r="E75" s="21">
        <v>0</v>
      </c>
      <c r="F75" s="21">
        <v>0</v>
      </c>
      <c r="G75" s="21">
        <v>3409.04</v>
      </c>
      <c r="H75" s="21">
        <v>124210.39</v>
      </c>
      <c r="I75" s="21" t="s">
        <v>11</v>
      </c>
      <c r="J75" s="21" t="s">
        <v>12</v>
      </c>
    </row>
    <row r="76" spans="1:10">
      <c r="A76" s="21">
        <v>11563327</v>
      </c>
      <c r="B76" s="22">
        <v>43952</v>
      </c>
      <c r="C76" s="22">
        <v>43952</v>
      </c>
      <c r="D76" s="21" t="s">
        <v>10</v>
      </c>
      <c r="E76" s="21">
        <v>0</v>
      </c>
      <c r="F76" s="21">
        <v>0</v>
      </c>
      <c r="G76" s="21">
        <v>3428.1</v>
      </c>
      <c r="H76" s="21">
        <v>127638.49</v>
      </c>
      <c r="I76" s="21" t="s">
        <v>11</v>
      </c>
      <c r="J76" s="21" t="s">
        <v>12</v>
      </c>
    </row>
    <row r="77" spans="1:10">
      <c r="A77" s="21">
        <v>11563327</v>
      </c>
      <c r="B77" s="22">
        <v>43952</v>
      </c>
      <c r="C77" s="22">
        <v>43952</v>
      </c>
      <c r="D77" s="21" t="s">
        <v>10</v>
      </c>
      <c r="E77" s="21">
        <v>0</v>
      </c>
      <c r="F77" s="21">
        <v>0</v>
      </c>
      <c r="G77" s="21">
        <v>3562.9</v>
      </c>
      <c r="H77" s="21">
        <v>131201.39000000001</v>
      </c>
      <c r="I77" s="21" t="s">
        <v>11</v>
      </c>
      <c r="J77" s="21" t="s">
        <v>12</v>
      </c>
    </row>
    <row r="78" spans="1:10">
      <c r="A78" s="21">
        <v>11563327</v>
      </c>
      <c r="B78" s="22">
        <v>43952</v>
      </c>
      <c r="C78" s="22">
        <v>43952</v>
      </c>
      <c r="D78" s="21" t="s">
        <v>10</v>
      </c>
      <c r="E78" s="21">
        <v>0</v>
      </c>
      <c r="F78" s="21">
        <v>0</v>
      </c>
      <c r="G78" s="21">
        <v>3707</v>
      </c>
      <c r="H78" s="21">
        <v>134908.39000000001</v>
      </c>
      <c r="I78" s="21" t="s">
        <v>11</v>
      </c>
      <c r="J78" s="21" t="s">
        <v>12</v>
      </c>
    </row>
    <row r="79" spans="1:10">
      <c r="A79" s="21">
        <v>11563327</v>
      </c>
      <c r="B79" s="22">
        <v>43952</v>
      </c>
      <c r="C79" s="22">
        <v>43952</v>
      </c>
      <c r="D79" s="21" t="s">
        <v>10</v>
      </c>
      <c r="E79" s="21">
        <v>0</v>
      </c>
      <c r="F79" s="21">
        <v>0</v>
      </c>
      <c r="G79" s="21">
        <v>3796</v>
      </c>
      <c r="H79" s="21">
        <v>138704.39000000001</v>
      </c>
      <c r="I79" s="21" t="s">
        <v>11</v>
      </c>
      <c r="J79" s="21" t="s">
        <v>12</v>
      </c>
    </row>
    <row r="80" spans="1:10">
      <c r="A80" s="21">
        <v>11563327</v>
      </c>
      <c r="B80" s="22">
        <v>43952</v>
      </c>
      <c r="C80" s="22">
        <v>43952</v>
      </c>
      <c r="D80" s="21" t="s">
        <v>10</v>
      </c>
      <c r="E80" s="21">
        <v>0</v>
      </c>
      <c r="F80" s="21">
        <v>0</v>
      </c>
      <c r="G80" s="21">
        <v>3887</v>
      </c>
      <c r="H80" s="21">
        <v>142591.39000000001</v>
      </c>
      <c r="I80" s="21" t="s">
        <v>11</v>
      </c>
      <c r="J80" s="21" t="s">
        <v>12</v>
      </c>
    </row>
    <row r="81" spans="1:10">
      <c r="A81" s="21">
        <v>11563327</v>
      </c>
      <c r="B81" s="22">
        <v>43952</v>
      </c>
      <c r="C81" s="22">
        <v>43952</v>
      </c>
      <c r="D81" s="21" t="s">
        <v>10</v>
      </c>
      <c r="E81" s="21">
        <v>0</v>
      </c>
      <c r="F81" s="21">
        <v>0</v>
      </c>
      <c r="G81" s="21">
        <v>3950</v>
      </c>
      <c r="H81" s="21">
        <v>146541.39000000001</v>
      </c>
      <c r="I81" s="21" t="s">
        <v>11</v>
      </c>
      <c r="J81" s="21" t="s">
        <v>12</v>
      </c>
    </row>
    <row r="82" spans="1:10">
      <c r="A82" s="21">
        <v>11563327</v>
      </c>
      <c r="B82" s="22">
        <v>43952</v>
      </c>
      <c r="C82" s="22">
        <v>43952</v>
      </c>
      <c r="D82" s="21" t="s">
        <v>10</v>
      </c>
      <c r="E82" s="21">
        <v>0</v>
      </c>
      <c r="F82" s="21">
        <v>0</v>
      </c>
      <c r="G82" s="21">
        <v>3990</v>
      </c>
      <c r="H82" s="21">
        <v>150531.39000000001</v>
      </c>
      <c r="I82" s="21" t="s">
        <v>11</v>
      </c>
      <c r="J82" s="21" t="s">
        <v>12</v>
      </c>
    </row>
    <row r="83" spans="1:10">
      <c r="A83" s="21">
        <v>11563327</v>
      </c>
      <c r="B83" s="22">
        <v>43952</v>
      </c>
      <c r="C83" s="22">
        <v>43952</v>
      </c>
      <c r="D83" s="21" t="s">
        <v>10</v>
      </c>
      <c r="E83" s="21">
        <v>0</v>
      </c>
      <c r="F83" s="21">
        <v>0</v>
      </c>
      <c r="G83" s="21">
        <v>4025</v>
      </c>
      <c r="H83" s="21">
        <v>154556.39000000001</v>
      </c>
      <c r="I83" s="21" t="s">
        <v>11</v>
      </c>
      <c r="J83" s="21" t="s">
        <v>12</v>
      </c>
    </row>
    <row r="84" spans="1:10">
      <c r="A84" s="21">
        <v>11563327</v>
      </c>
      <c r="B84" s="22">
        <v>43952</v>
      </c>
      <c r="C84" s="22">
        <v>43952</v>
      </c>
      <c r="D84" s="21" t="s">
        <v>10</v>
      </c>
      <c r="E84" s="21">
        <v>0</v>
      </c>
      <c r="F84" s="21">
        <v>0</v>
      </c>
      <c r="G84" s="21">
        <v>4088.4</v>
      </c>
      <c r="H84" s="21">
        <v>158644.79</v>
      </c>
      <c r="I84" s="21" t="s">
        <v>11</v>
      </c>
      <c r="J84" s="21" t="s">
        <v>12</v>
      </c>
    </row>
    <row r="85" spans="1:10">
      <c r="A85" s="21">
        <v>11563327</v>
      </c>
      <c r="B85" s="22">
        <v>43952</v>
      </c>
      <c r="C85" s="22">
        <v>43952</v>
      </c>
      <c r="D85" s="21" t="s">
        <v>10</v>
      </c>
      <c r="E85" s="21">
        <v>0</v>
      </c>
      <c r="F85" s="21">
        <v>0</v>
      </c>
      <c r="G85" s="21">
        <v>4288.1899999999996</v>
      </c>
      <c r="H85" s="21">
        <v>162932.98000000001</v>
      </c>
      <c r="I85" s="21" t="s">
        <v>11</v>
      </c>
      <c r="J85" s="21" t="s">
        <v>12</v>
      </c>
    </row>
    <row r="86" spans="1:10">
      <c r="A86" s="21">
        <v>11563327</v>
      </c>
      <c r="B86" s="22">
        <v>43952</v>
      </c>
      <c r="C86" s="22">
        <v>43952</v>
      </c>
      <c r="D86" s="21" t="s">
        <v>10</v>
      </c>
      <c r="E86" s="21">
        <v>0</v>
      </c>
      <c r="F86" s="21">
        <v>0</v>
      </c>
      <c r="G86" s="21">
        <v>4320</v>
      </c>
      <c r="H86" s="21">
        <v>167252.98000000001</v>
      </c>
      <c r="I86" s="21" t="s">
        <v>11</v>
      </c>
      <c r="J86" s="21" t="s">
        <v>12</v>
      </c>
    </row>
    <row r="87" spans="1:10">
      <c r="A87" s="21">
        <v>11563327</v>
      </c>
      <c r="B87" s="22">
        <v>43952</v>
      </c>
      <c r="C87" s="22">
        <v>43952</v>
      </c>
      <c r="D87" s="21" t="s">
        <v>10</v>
      </c>
      <c r="E87" s="21">
        <v>0</v>
      </c>
      <c r="F87" s="21">
        <v>0</v>
      </c>
      <c r="G87" s="21">
        <v>4392</v>
      </c>
      <c r="H87" s="21">
        <v>171644.98</v>
      </c>
      <c r="I87" s="21" t="s">
        <v>11</v>
      </c>
      <c r="J87" s="21" t="s">
        <v>12</v>
      </c>
    </row>
    <row r="88" spans="1:10">
      <c r="A88" s="21">
        <v>11563327</v>
      </c>
      <c r="B88" s="22">
        <v>43952</v>
      </c>
      <c r="C88" s="22">
        <v>43952</v>
      </c>
      <c r="D88" s="21" t="s">
        <v>10</v>
      </c>
      <c r="E88" s="21">
        <v>0</v>
      </c>
      <c r="F88" s="21">
        <v>0</v>
      </c>
      <c r="G88" s="21">
        <v>4451.5</v>
      </c>
      <c r="H88" s="21">
        <v>176096.48</v>
      </c>
      <c r="I88" s="21" t="s">
        <v>11</v>
      </c>
      <c r="J88" s="21" t="s">
        <v>12</v>
      </c>
    </row>
    <row r="89" spans="1:10">
      <c r="A89" s="21">
        <v>11563327</v>
      </c>
      <c r="B89" s="22">
        <v>43952</v>
      </c>
      <c r="C89" s="22">
        <v>43952</v>
      </c>
      <c r="D89" s="21" t="s">
        <v>10</v>
      </c>
      <c r="E89" s="21">
        <v>0</v>
      </c>
      <c r="F89" s="21">
        <v>0</v>
      </c>
      <c r="G89" s="21">
        <v>4566.3</v>
      </c>
      <c r="H89" s="21">
        <v>180662.78</v>
      </c>
      <c r="I89" s="21" t="s">
        <v>11</v>
      </c>
      <c r="J89" s="21" t="s">
        <v>12</v>
      </c>
    </row>
    <row r="90" spans="1:10">
      <c r="A90" s="21">
        <v>11563327</v>
      </c>
      <c r="B90" s="22">
        <v>43952</v>
      </c>
      <c r="C90" s="22">
        <v>43952</v>
      </c>
      <c r="D90" s="21" t="s">
        <v>10</v>
      </c>
      <c r="E90" s="21">
        <v>0</v>
      </c>
      <c r="F90" s="21">
        <v>0</v>
      </c>
      <c r="G90" s="21">
        <v>4587.5</v>
      </c>
      <c r="H90" s="21">
        <v>185250.28</v>
      </c>
      <c r="I90" s="21" t="s">
        <v>11</v>
      </c>
      <c r="J90" s="21" t="s">
        <v>12</v>
      </c>
    </row>
    <row r="91" spans="1:10">
      <c r="A91" s="21">
        <v>11563327</v>
      </c>
      <c r="B91" s="22">
        <v>43952</v>
      </c>
      <c r="C91" s="22">
        <v>43952</v>
      </c>
      <c r="D91" s="21" t="s">
        <v>10</v>
      </c>
      <c r="E91" s="21">
        <v>0</v>
      </c>
      <c r="F91" s="21">
        <v>0</v>
      </c>
      <c r="G91" s="21">
        <v>4610</v>
      </c>
      <c r="H91" s="21">
        <v>189860.28</v>
      </c>
      <c r="I91" s="21" t="s">
        <v>11</v>
      </c>
      <c r="J91" s="21" t="s">
        <v>12</v>
      </c>
    </row>
    <row r="92" spans="1:10">
      <c r="A92" s="21">
        <v>11563327</v>
      </c>
      <c r="B92" s="22">
        <v>43952</v>
      </c>
      <c r="C92" s="22">
        <v>43952</v>
      </c>
      <c r="D92" s="21" t="s">
        <v>10</v>
      </c>
      <c r="E92" s="21">
        <v>0</v>
      </c>
      <c r="F92" s="21">
        <v>0</v>
      </c>
      <c r="G92" s="21">
        <v>4625</v>
      </c>
      <c r="H92" s="21">
        <v>194485.28</v>
      </c>
      <c r="I92" s="21" t="s">
        <v>11</v>
      </c>
      <c r="J92" s="21" t="s">
        <v>12</v>
      </c>
    </row>
    <row r="93" spans="1:10">
      <c r="A93" s="21">
        <v>11563327</v>
      </c>
      <c r="B93" s="22">
        <v>43952</v>
      </c>
      <c r="C93" s="22">
        <v>43952</v>
      </c>
      <c r="D93" s="21" t="s">
        <v>10</v>
      </c>
      <c r="E93" s="21">
        <v>0</v>
      </c>
      <c r="F93" s="21">
        <v>0</v>
      </c>
      <c r="G93" s="21">
        <v>4652.5</v>
      </c>
      <c r="H93" s="21">
        <v>199137.78</v>
      </c>
      <c r="I93" s="21" t="s">
        <v>11</v>
      </c>
      <c r="J93" s="21" t="s">
        <v>12</v>
      </c>
    </row>
    <row r="94" spans="1:10">
      <c r="A94" s="21">
        <v>11563327</v>
      </c>
      <c r="B94" s="22">
        <v>43952</v>
      </c>
      <c r="C94" s="22">
        <v>43952</v>
      </c>
      <c r="D94" s="21" t="s">
        <v>10</v>
      </c>
      <c r="E94" s="21">
        <v>0</v>
      </c>
      <c r="F94" s="21">
        <v>0</v>
      </c>
      <c r="G94" s="21">
        <v>4760</v>
      </c>
      <c r="H94" s="21">
        <v>203897.78</v>
      </c>
      <c r="I94" s="21" t="s">
        <v>11</v>
      </c>
      <c r="J94" s="21" t="s">
        <v>12</v>
      </c>
    </row>
    <row r="95" spans="1:10">
      <c r="A95" s="21">
        <v>11563327</v>
      </c>
      <c r="B95" s="22">
        <v>43952</v>
      </c>
      <c r="C95" s="22">
        <v>43952</v>
      </c>
      <c r="D95" s="21" t="s">
        <v>10</v>
      </c>
      <c r="E95" s="21">
        <v>0</v>
      </c>
      <c r="F95" s="21">
        <v>0</v>
      </c>
      <c r="G95" s="21">
        <v>4818.2</v>
      </c>
      <c r="H95" s="21">
        <v>208715.98</v>
      </c>
      <c r="I95" s="21" t="s">
        <v>11</v>
      </c>
      <c r="J95" s="21" t="s">
        <v>12</v>
      </c>
    </row>
    <row r="96" spans="1:10">
      <c r="A96" s="21">
        <v>11563327</v>
      </c>
      <c r="B96" s="22">
        <v>43952</v>
      </c>
      <c r="C96" s="22">
        <v>43952</v>
      </c>
      <c r="D96" s="21" t="s">
        <v>10</v>
      </c>
      <c r="E96" s="21">
        <v>0</v>
      </c>
      <c r="F96" s="21">
        <v>0</v>
      </c>
      <c r="G96" s="21">
        <v>5050</v>
      </c>
      <c r="H96" s="21">
        <v>213765.98</v>
      </c>
      <c r="I96" s="21" t="s">
        <v>11</v>
      </c>
      <c r="J96" s="21" t="s">
        <v>12</v>
      </c>
    </row>
    <row r="97" spans="1:10">
      <c r="A97" s="21">
        <v>11563327</v>
      </c>
      <c r="B97" s="22">
        <v>43952</v>
      </c>
      <c r="C97" s="22">
        <v>43952</v>
      </c>
      <c r="D97" s="21" t="s">
        <v>10</v>
      </c>
      <c r="E97" s="21">
        <v>0</v>
      </c>
      <c r="F97" s="21">
        <v>0</v>
      </c>
      <c r="G97" s="21">
        <v>5411.1</v>
      </c>
      <c r="H97" s="21">
        <v>219177.08</v>
      </c>
      <c r="I97" s="21" t="s">
        <v>11</v>
      </c>
      <c r="J97" s="21" t="s">
        <v>12</v>
      </c>
    </row>
    <row r="98" spans="1:10">
      <c r="A98" s="21">
        <v>11563327</v>
      </c>
      <c r="B98" s="22">
        <v>43952</v>
      </c>
      <c r="C98" s="22">
        <v>43952</v>
      </c>
      <c r="D98" s="21" t="s">
        <v>10</v>
      </c>
      <c r="E98" s="21">
        <v>0</v>
      </c>
      <c r="F98" s="21">
        <v>0</v>
      </c>
      <c r="G98" s="21">
        <v>5736.3</v>
      </c>
      <c r="H98" s="21">
        <v>224913.38</v>
      </c>
      <c r="I98" s="21" t="s">
        <v>11</v>
      </c>
      <c r="J98" s="21" t="s">
        <v>12</v>
      </c>
    </row>
    <row r="99" spans="1:10">
      <c r="A99" s="21">
        <v>11563327</v>
      </c>
      <c r="B99" s="22">
        <v>43952</v>
      </c>
      <c r="C99" s="22">
        <v>43952</v>
      </c>
      <c r="D99" s="21" t="s">
        <v>10</v>
      </c>
      <c r="E99" s="21">
        <v>0</v>
      </c>
      <c r="F99" s="21">
        <v>0</v>
      </c>
      <c r="G99" s="21">
        <v>5795.7</v>
      </c>
      <c r="H99" s="21">
        <v>230709.08</v>
      </c>
      <c r="I99" s="21" t="s">
        <v>11</v>
      </c>
      <c r="J99" s="21" t="s">
        <v>12</v>
      </c>
    </row>
    <row r="100" spans="1:10">
      <c r="A100" s="21">
        <v>11563327</v>
      </c>
      <c r="B100" s="22">
        <v>43952</v>
      </c>
      <c r="C100" s="22">
        <v>43952</v>
      </c>
      <c r="D100" s="21" t="s">
        <v>10</v>
      </c>
      <c r="E100" s="21">
        <v>0</v>
      </c>
      <c r="F100" s="21">
        <v>0</v>
      </c>
      <c r="G100" s="21">
        <v>5827</v>
      </c>
      <c r="H100" s="21">
        <v>236536.08</v>
      </c>
      <c r="I100" s="21" t="s">
        <v>11</v>
      </c>
      <c r="J100" s="21" t="s">
        <v>12</v>
      </c>
    </row>
    <row r="101" spans="1:10">
      <c r="A101" s="21">
        <v>11563327</v>
      </c>
      <c r="B101" s="22">
        <v>43952</v>
      </c>
      <c r="C101" s="22">
        <v>43952</v>
      </c>
      <c r="D101" s="21" t="s">
        <v>10</v>
      </c>
      <c r="E101" s="21">
        <v>0</v>
      </c>
      <c r="F101" s="21">
        <v>0</v>
      </c>
      <c r="G101" s="21">
        <v>5895.19</v>
      </c>
      <c r="H101" s="21">
        <v>242431.27</v>
      </c>
      <c r="I101" s="21" t="s">
        <v>11</v>
      </c>
      <c r="J101" s="21" t="s">
        <v>12</v>
      </c>
    </row>
    <row r="102" spans="1:10">
      <c r="A102" s="21">
        <v>11563327</v>
      </c>
      <c r="B102" s="22">
        <v>43952</v>
      </c>
      <c r="C102" s="22">
        <v>43952</v>
      </c>
      <c r="D102" s="21" t="s">
        <v>10</v>
      </c>
      <c r="E102" s="21">
        <v>0</v>
      </c>
      <c r="F102" s="21">
        <v>0</v>
      </c>
      <c r="G102" s="21">
        <v>5961.1</v>
      </c>
      <c r="H102" s="21">
        <v>248392.37</v>
      </c>
      <c r="I102" s="21" t="s">
        <v>11</v>
      </c>
      <c r="J102" s="21" t="s">
        <v>12</v>
      </c>
    </row>
    <row r="103" spans="1:10">
      <c r="A103" s="21">
        <v>11563327</v>
      </c>
      <c r="B103" s="22">
        <v>43952</v>
      </c>
      <c r="C103" s="22">
        <v>43952</v>
      </c>
      <c r="D103" s="21" t="s">
        <v>10</v>
      </c>
      <c r="E103" s="21">
        <v>0</v>
      </c>
      <c r="F103" s="21">
        <v>0</v>
      </c>
      <c r="G103" s="21">
        <v>6223.72</v>
      </c>
      <c r="H103" s="21">
        <v>254616.09</v>
      </c>
      <c r="I103" s="21" t="s">
        <v>11</v>
      </c>
      <c r="J103" s="21" t="s">
        <v>12</v>
      </c>
    </row>
    <row r="104" spans="1:10">
      <c r="A104" s="21">
        <v>11563327</v>
      </c>
      <c r="B104" s="22">
        <v>43952</v>
      </c>
      <c r="C104" s="22">
        <v>43952</v>
      </c>
      <c r="D104" s="21" t="s">
        <v>10</v>
      </c>
      <c r="E104" s="21">
        <v>0</v>
      </c>
      <c r="F104" s="21">
        <v>0</v>
      </c>
      <c r="G104" s="21">
        <v>6370</v>
      </c>
      <c r="H104" s="21">
        <v>260986.09</v>
      </c>
      <c r="I104" s="21" t="s">
        <v>11</v>
      </c>
      <c r="J104" s="21" t="s">
        <v>12</v>
      </c>
    </row>
    <row r="105" spans="1:10">
      <c r="A105" s="21">
        <v>11563327</v>
      </c>
      <c r="B105" s="22">
        <v>43952</v>
      </c>
      <c r="C105" s="22">
        <v>43952</v>
      </c>
      <c r="D105" s="21" t="s">
        <v>10</v>
      </c>
      <c r="E105" s="21">
        <v>0</v>
      </c>
      <c r="F105" s="21">
        <v>0</v>
      </c>
      <c r="G105" s="21">
        <v>6490</v>
      </c>
      <c r="H105" s="21">
        <v>267476.09000000003</v>
      </c>
      <c r="I105" s="21" t="s">
        <v>11</v>
      </c>
      <c r="J105" s="21" t="s">
        <v>12</v>
      </c>
    </row>
    <row r="106" spans="1:10">
      <c r="A106" s="21">
        <v>11563327</v>
      </c>
      <c r="B106" s="22">
        <v>43952</v>
      </c>
      <c r="C106" s="22">
        <v>43952</v>
      </c>
      <c r="D106" s="21" t="s">
        <v>10</v>
      </c>
      <c r="E106" s="21">
        <v>0</v>
      </c>
      <c r="F106" s="21">
        <v>0</v>
      </c>
      <c r="G106" s="21">
        <v>6620</v>
      </c>
      <c r="H106" s="21">
        <v>274096.09000000003</v>
      </c>
      <c r="I106" s="21" t="s">
        <v>11</v>
      </c>
      <c r="J106" s="21" t="s">
        <v>12</v>
      </c>
    </row>
    <row r="107" spans="1:10">
      <c r="A107" s="21">
        <v>11563327</v>
      </c>
      <c r="B107" s="22">
        <v>43952</v>
      </c>
      <c r="C107" s="22">
        <v>43952</v>
      </c>
      <c r="D107" s="21" t="s">
        <v>10</v>
      </c>
      <c r="E107" s="21">
        <v>0</v>
      </c>
      <c r="F107" s="21">
        <v>0</v>
      </c>
      <c r="G107" s="21">
        <v>6832</v>
      </c>
      <c r="H107" s="21">
        <v>280928.09000000003</v>
      </c>
      <c r="I107" s="21" t="s">
        <v>11</v>
      </c>
      <c r="J107" s="21" t="s">
        <v>12</v>
      </c>
    </row>
    <row r="108" spans="1:10">
      <c r="A108" s="21">
        <v>11563327</v>
      </c>
      <c r="B108" s="22">
        <v>43952</v>
      </c>
      <c r="C108" s="22">
        <v>43952</v>
      </c>
      <c r="D108" s="21" t="s">
        <v>10</v>
      </c>
      <c r="E108" s="21">
        <v>0</v>
      </c>
      <c r="F108" s="21">
        <v>0</v>
      </c>
      <c r="G108" s="21">
        <v>7287</v>
      </c>
      <c r="H108" s="21">
        <v>288215.09000000003</v>
      </c>
      <c r="I108" s="21" t="s">
        <v>11</v>
      </c>
      <c r="J108" s="21" t="s">
        <v>12</v>
      </c>
    </row>
    <row r="109" spans="1:10">
      <c r="A109" s="21">
        <v>11563327</v>
      </c>
      <c r="B109" s="22">
        <v>43952</v>
      </c>
      <c r="C109" s="22">
        <v>43952</v>
      </c>
      <c r="D109" s="21" t="s">
        <v>10</v>
      </c>
      <c r="E109" s="21">
        <v>0</v>
      </c>
      <c r="F109" s="21">
        <v>0</v>
      </c>
      <c r="G109" s="21">
        <v>7415</v>
      </c>
      <c r="H109" s="21">
        <v>295630.09000000003</v>
      </c>
      <c r="I109" s="21" t="s">
        <v>11</v>
      </c>
      <c r="J109" s="21" t="s">
        <v>12</v>
      </c>
    </row>
    <row r="110" spans="1:10">
      <c r="A110" s="21">
        <v>11563327</v>
      </c>
      <c r="B110" s="22">
        <v>43952</v>
      </c>
      <c r="C110" s="22">
        <v>43952</v>
      </c>
      <c r="D110" s="21" t="s">
        <v>10</v>
      </c>
      <c r="E110" s="21">
        <v>0</v>
      </c>
      <c r="F110" s="21">
        <v>0</v>
      </c>
      <c r="G110" s="21">
        <v>7417.3</v>
      </c>
      <c r="H110" s="21">
        <v>303047.39</v>
      </c>
      <c r="I110" s="21" t="s">
        <v>11</v>
      </c>
      <c r="J110" s="21" t="s">
        <v>12</v>
      </c>
    </row>
    <row r="111" spans="1:10">
      <c r="A111" s="21">
        <v>11563327</v>
      </c>
      <c r="B111" s="22">
        <v>43952</v>
      </c>
      <c r="C111" s="22">
        <v>43952</v>
      </c>
      <c r="D111" s="21" t="s">
        <v>10</v>
      </c>
      <c r="E111" s="21">
        <v>0</v>
      </c>
      <c r="F111" s="21">
        <v>0</v>
      </c>
      <c r="G111" s="21">
        <v>7478.7</v>
      </c>
      <c r="H111" s="21">
        <v>310526.09000000003</v>
      </c>
      <c r="I111" s="21" t="s">
        <v>11</v>
      </c>
      <c r="J111" s="21" t="s">
        <v>12</v>
      </c>
    </row>
    <row r="112" spans="1:10">
      <c r="A112" s="21">
        <v>11563327</v>
      </c>
      <c r="B112" s="22">
        <v>43952</v>
      </c>
      <c r="C112" s="22">
        <v>43952</v>
      </c>
      <c r="D112" s="21" t="s">
        <v>10</v>
      </c>
      <c r="E112" s="21">
        <v>0</v>
      </c>
      <c r="F112" s="21">
        <v>0</v>
      </c>
      <c r="G112" s="21">
        <v>7582</v>
      </c>
      <c r="H112" s="21">
        <v>318108.09000000003</v>
      </c>
      <c r="I112" s="21" t="s">
        <v>11</v>
      </c>
      <c r="J112" s="21" t="s">
        <v>12</v>
      </c>
    </row>
    <row r="113" spans="1:10">
      <c r="A113" s="21">
        <v>11563327</v>
      </c>
      <c r="B113" s="22">
        <v>43952</v>
      </c>
      <c r="C113" s="22">
        <v>43952</v>
      </c>
      <c r="D113" s="21" t="s">
        <v>10</v>
      </c>
      <c r="E113" s="21">
        <v>0</v>
      </c>
      <c r="F113" s="21">
        <v>0</v>
      </c>
      <c r="G113" s="21">
        <v>7595.2</v>
      </c>
      <c r="H113" s="21">
        <v>325703.28999999998</v>
      </c>
      <c r="I113" s="21" t="s">
        <v>11</v>
      </c>
      <c r="J113" s="21" t="s">
        <v>12</v>
      </c>
    </row>
    <row r="114" spans="1:10">
      <c r="A114" s="21">
        <v>11563327</v>
      </c>
      <c r="B114" s="22">
        <v>43952</v>
      </c>
      <c r="C114" s="22">
        <v>43952</v>
      </c>
      <c r="D114" s="21" t="s">
        <v>10</v>
      </c>
      <c r="E114" s="21">
        <v>0</v>
      </c>
      <c r="F114" s="21">
        <v>0</v>
      </c>
      <c r="G114" s="21">
        <v>8018.3</v>
      </c>
      <c r="H114" s="21">
        <v>333721.59000000003</v>
      </c>
      <c r="I114" s="21" t="s">
        <v>11</v>
      </c>
      <c r="J114" s="21" t="s">
        <v>12</v>
      </c>
    </row>
    <row r="115" spans="1:10">
      <c r="A115" s="21">
        <v>11563327</v>
      </c>
      <c r="B115" s="22">
        <v>43952</v>
      </c>
      <c r="C115" s="22">
        <v>43952</v>
      </c>
      <c r="D115" s="21" t="s">
        <v>10</v>
      </c>
      <c r="E115" s="21">
        <v>0</v>
      </c>
      <c r="F115" s="21">
        <v>0</v>
      </c>
      <c r="G115" s="21">
        <v>8478.4</v>
      </c>
      <c r="H115" s="21">
        <v>342199.99</v>
      </c>
      <c r="I115" s="21" t="s">
        <v>11</v>
      </c>
      <c r="J115" s="21" t="s">
        <v>12</v>
      </c>
    </row>
    <row r="116" spans="1:10">
      <c r="A116" s="21">
        <v>11563327</v>
      </c>
      <c r="B116" s="22">
        <v>43952</v>
      </c>
      <c r="C116" s="22">
        <v>43952</v>
      </c>
      <c r="D116" s="21" t="s">
        <v>10</v>
      </c>
      <c r="E116" s="21">
        <v>0</v>
      </c>
      <c r="F116" s="21">
        <v>0</v>
      </c>
      <c r="G116" s="21">
        <v>8712.7999999999993</v>
      </c>
      <c r="H116" s="21">
        <v>350912.79</v>
      </c>
      <c r="I116" s="21" t="s">
        <v>11</v>
      </c>
      <c r="J116" s="21" t="s">
        <v>12</v>
      </c>
    </row>
    <row r="117" spans="1:10">
      <c r="A117" s="21">
        <v>11563327</v>
      </c>
      <c r="B117" s="22">
        <v>43952</v>
      </c>
      <c r="C117" s="22">
        <v>43952</v>
      </c>
      <c r="D117" s="21" t="s">
        <v>10</v>
      </c>
      <c r="E117" s="21">
        <v>0</v>
      </c>
      <c r="F117" s="21">
        <v>0</v>
      </c>
      <c r="G117" s="21">
        <v>9001.6</v>
      </c>
      <c r="H117" s="21">
        <v>359914.39</v>
      </c>
      <c r="I117" s="21" t="s">
        <v>11</v>
      </c>
      <c r="J117" s="21" t="s">
        <v>12</v>
      </c>
    </row>
    <row r="118" spans="1:10">
      <c r="A118" s="21">
        <v>11563327</v>
      </c>
      <c r="B118" s="22">
        <v>43952</v>
      </c>
      <c r="C118" s="22">
        <v>43952</v>
      </c>
      <c r="D118" s="21" t="s">
        <v>10</v>
      </c>
      <c r="E118" s="21">
        <v>0</v>
      </c>
      <c r="F118" s="21">
        <v>0</v>
      </c>
      <c r="G118" s="21">
        <v>9884.69</v>
      </c>
      <c r="H118" s="21">
        <v>369799.08</v>
      </c>
      <c r="I118" s="21" t="s">
        <v>11</v>
      </c>
      <c r="J118" s="21" t="s">
        <v>12</v>
      </c>
    </row>
    <row r="119" spans="1:10">
      <c r="A119" s="21">
        <v>11563327</v>
      </c>
      <c r="B119" s="22">
        <v>43952</v>
      </c>
      <c r="C119" s="22">
        <v>43952</v>
      </c>
      <c r="D119" s="21" t="s">
        <v>10</v>
      </c>
      <c r="E119" s="21">
        <v>0</v>
      </c>
      <c r="F119" s="21">
        <v>0</v>
      </c>
      <c r="G119" s="21">
        <v>10724</v>
      </c>
      <c r="H119" s="21">
        <v>380523.08</v>
      </c>
      <c r="I119" s="21" t="s">
        <v>11</v>
      </c>
      <c r="J119" s="21" t="s">
        <v>12</v>
      </c>
    </row>
    <row r="120" spans="1:10">
      <c r="A120" s="21">
        <v>11563327</v>
      </c>
      <c r="B120" s="22">
        <v>43952</v>
      </c>
      <c r="C120" s="22">
        <v>43952</v>
      </c>
      <c r="D120" s="21" t="s">
        <v>10</v>
      </c>
      <c r="E120" s="21">
        <v>0</v>
      </c>
      <c r="F120" s="21">
        <v>0</v>
      </c>
      <c r="G120" s="21">
        <v>11590</v>
      </c>
      <c r="H120" s="21">
        <v>392113.08</v>
      </c>
      <c r="I120" s="21" t="s">
        <v>11</v>
      </c>
      <c r="J120" s="21" t="s">
        <v>12</v>
      </c>
    </row>
    <row r="121" spans="1:10">
      <c r="A121" s="21">
        <v>11563327</v>
      </c>
      <c r="B121" s="22">
        <v>43952</v>
      </c>
      <c r="C121" s="22">
        <v>43952</v>
      </c>
      <c r="D121" s="21" t="s">
        <v>10</v>
      </c>
      <c r="E121" s="21">
        <v>0</v>
      </c>
      <c r="F121" s="21">
        <v>0</v>
      </c>
      <c r="G121" s="21">
        <v>11634.4</v>
      </c>
      <c r="H121" s="21">
        <v>403747.48</v>
      </c>
      <c r="I121" s="21" t="s">
        <v>11</v>
      </c>
      <c r="J121" s="21" t="s">
        <v>12</v>
      </c>
    </row>
    <row r="122" spans="1:10">
      <c r="A122" s="21">
        <v>11563327</v>
      </c>
      <c r="B122" s="22">
        <v>43952</v>
      </c>
      <c r="C122" s="22">
        <v>43952</v>
      </c>
      <c r="D122" s="21" t="s">
        <v>10</v>
      </c>
      <c r="E122" s="21">
        <v>0</v>
      </c>
      <c r="F122" s="21">
        <v>0</v>
      </c>
      <c r="G122" s="21">
        <v>11670.2</v>
      </c>
      <c r="H122" s="21">
        <v>415417.68</v>
      </c>
      <c r="I122" s="21" t="s">
        <v>11</v>
      </c>
      <c r="J122" s="21" t="s">
        <v>12</v>
      </c>
    </row>
    <row r="123" spans="1:10">
      <c r="A123" s="21">
        <v>11563327</v>
      </c>
      <c r="B123" s="22">
        <v>43952</v>
      </c>
      <c r="C123" s="22">
        <v>43952</v>
      </c>
      <c r="D123" s="21" t="s">
        <v>10</v>
      </c>
      <c r="E123" s="21">
        <v>0</v>
      </c>
      <c r="F123" s="21">
        <v>0</v>
      </c>
      <c r="G123" s="21">
        <v>12349.94</v>
      </c>
      <c r="H123" s="21">
        <v>427767.62</v>
      </c>
      <c r="I123" s="21" t="s">
        <v>11</v>
      </c>
      <c r="J123" s="21" t="s">
        <v>12</v>
      </c>
    </row>
    <row r="124" spans="1:10">
      <c r="A124" s="21">
        <v>11563327</v>
      </c>
      <c r="B124" s="22">
        <v>43952</v>
      </c>
      <c r="C124" s="22">
        <v>43952</v>
      </c>
      <c r="D124" s="21" t="s">
        <v>10</v>
      </c>
      <c r="E124" s="21">
        <v>0</v>
      </c>
      <c r="F124" s="21">
        <v>0</v>
      </c>
      <c r="G124" s="21">
        <v>12597.3</v>
      </c>
      <c r="H124" s="21">
        <v>440364.92</v>
      </c>
      <c r="I124" s="21" t="s">
        <v>11</v>
      </c>
      <c r="J124" s="21" t="s">
        <v>12</v>
      </c>
    </row>
    <row r="125" spans="1:10">
      <c r="A125" s="21">
        <v>11563327</v>
      </c>
      <c r="B125" s="22">
        <v>43952</v>
      </c>
      <c r="C125" s="22">
        <v>43952</v>
      </c>
      <c r="D125" s="21" t="s">
        <v>10</v>
      </c>
      <c r="E125" s="21">
        <v>0</v>
      </c>
      <c r="F125" s="21">
        <v>0</v>
      </c>
      <c r="G125" s="21">
        <v>13282.4</v>
      </c>
      <c r="H125" s="21">
        <v>453647.32</v>
      </c>
      <c r="I125" s="21" t="s">
        <v>11</v>
      </c>
      <c r="J125" s="21" t="s">
        <v>12</v>
      </c>
    </row>
    <row r="126" spans="1:10">
      <c r="A126" s="21">
        <v>11563327</v>
      </c>
      <c r="B126" s="22">
        <v>43952</v>
      </c>
      <c r="C126" s="22">
        <v>43952</v>
      </c>
      <c r="D126" s="21" t="s">
        <v>10</v>
      </c>
      <c r="E126" s="21">
        <v>0</v>
      </c>
      <c r="F126" s="21">
        <v>0</v>
      </c>
      <c r="G126" s="21">
        <v>13590.24</v>
      </c>
      <c r="H126" s="21">
        <v>467237.56</v>
      </c>
      <c r="I126" s="21" t="s">
        <v>11</v>
      </c>
      <c r="J126" s="21" t="s">
        <v>12</v>
      </c>
    </row>
    <row r="127" spans="1:10">
      <c r="A127" s="21">
        <v>11563327</v>
      </c>
      <c r="B127" s="22">
        <v>43952</v>
      </c>
      <c r="C127" s="22">
        <v>43952</v>
      </c>
      <c r="D127" s="21" t="s">
        <v>10</v>
      </c>
      <c r="E127" s="21">
        <v>0</v>
      </c>
      <c r="F127" s="21">
        <v>0</v>
      </c>
      <c r="G127" s="21">
        <v>14220.6</v>
      </c>
      <c r="H127" s="21">
        <v>481458.16</v>
      </c>
      <c r="I127" s="21" t="s">
        <v>11</v>
      </c>
      <c r="J127" s="21" t="s">
        <v>12</v>
      </c>
    </row>
    <row r="128" spans="1:10">
      <c r="A128" s="21">
        <v>11563327</v>
      </c>
      <c r="B128" s="22">
        <v>43952</v>
      </c>
      <c r="C128" s="22">
        <v>43952</v>
      </c>
      <c r="D128" s="21" t="s">
        <v>10</v>
      </c>
      <c r="E128" s="21">
        <v>0</v>
      </c>
      <c r="F128" s="21">
        <v>0</v>
      </c>
      <c r="G128" s="21">
        <v>14870.77</v>
      </c>
      <c r="H128" s="21">
        <v>496328.93</v>
      </c>
      <c r="I128" s="21" t="s">
        <v>11</v>
      </c>
      <c r="J128" s="21" t="s">
        <v>12</v>
      </c>
    </row>
    <row r="129" spans="1:10">
      <c r="A129" s="21">
        <v>11563327</v>
      </c>
      <c r="B129" s="22">
        <v>43952</v>
      </c>
      <c r="C129" s="22">
        <v>43952</v>
      </c>
      <c r="D129" s="21" t="s">
        <v>10</v>
      </c>
      <c r="E129" s="21">
        <v>0</v>
      </c>
      <c r="F129" s="21">
        <v>0</v>
      </c>
      <c r="G129" s="21">
        <v>15890.8</v>
      </c>
      <c r="H129" s="21">
        <v>512219.73</v>
      </c>
      <c r="I129" s="21" t="s">
        <v>11</v>
      </c>
      <c r="J129" s="21" t="s">
        <v>12</v>
      </c>
    </row>
    <row r="130" spans="1:10">
      <c r="A130" s="21">
        <v>11563327</v>
      </c>
      <c r="B130" s="22">
        <v>43952</v>
      </c>
      <c r="C130" s="22">
        <v>43952</v>
      </c>
      <c r="D130" s="21" t="s">
        <v>10</v>
      </c>
      <c r="E130" s="21">
        <v>0</v>
      </c>
      <c r="F130" s="21">
        <v>0</v>
      </c>
      <c r="G130" s="21">
        <v>17546.2</v>
      </c>
      <c r="H130" s="21">
        <v>529765.93000000005</v>
      </c>
      <c r="I130" s="21" t="s">
        <v>11</v>
      </c>
      <c r="J130" s="21" t="s">
        <v>12</v>
      </c>
    </row>
    <row r="131" spans="1:10">
      <c r="A131" s="21">
        <v>11563327</v>
      </c>
      <c r="B131" s="22">
        <v>43952</v>
      </c>
      <c r="C131" s="22">
        <v>43952</v>
      </c>
      <c r="D131" s="21" t="s">
        <v>10</v>
      </c>
      <c r="E131" s="21">
        <v>0</v>
      </c>
      <c r="F131" s="21">
        <v>0</v>
      </c>
      <c r="G131" s="21">
        <v>17565.400000000001</v>
      </c>
      <c r="H131" s="21">
        <v>547331.32999999996</v>
      </c>
      <c r="I131" s="21" t="s">
        <v>11</v>
      </c>
      <c r="J131" s="21" t="s">
        <v>12</v>
      </c>
    </row>
    <row r="132" spans="1:10">
      <c r="A132" s="21">
        <v>11563327</v>
      </c>
      <c r="B132" s="22">
        <v>43952</v>
      </c>
      <c r="C132" s="22">
        <v>43952</v>
      </c>
      <c r="D132" s="21" t="s">
        <v>10</v>
      </c>
      <c r="E132" s="21">
        <v>0</v>
      </c>
      <c r="F132" s="21">
        <v>0</v>
      </c>
      <c r="G132" s="21">
        <v>19262.009999999998</v>
      </c>
      <c r="H132" s="21">
        <v>566593.34</v>
      </c>
      <c r="I132" s="21" t="s">
        <v>11</v>
      </c>
      <c r="J132" s="21" t="s">
        <v>12</v>
      </c>
    </row>
    <row r="133" spans="1:10">
      <c r="A133" s="21">
        <v>11563327</v>
      </c>
      <c r="B133" s="22">
        <v>43952</v>
      </c>
      <c r="C133" s="22">
        <v>43952</v>
      </c>
      <c r="D133" s="21" t="s">
        <v>10</v>
      </c>
      <c r="E133" s="21">
        <v>0</v>
      </c>
      <c r="F133" s="21">
        <v>0</v>
      </c>
      <c r="G133" s="21">
        <v>21671.8</v>
      </c>
      <c r="H133" s="21">
        <v>588265.14</v>
      </c>
      <c r="I133" s="21" t="s">
        <v>11</v>
      </c>
      <c r="J133" s="21" t="s">
        <v>12</v>
      </c>
    </row>
    <row r="134" spans="1:10">
      <c r="A134" s="21">
        <v>11563327</v>
      </c>
      <c r="B134" s="22">
        <v>43952</v>
      </c>
      <c r="C134" s="22">
        <v>43952</v>
      </c>
      <c r="D134" s="21" t="s">
        <v>10</v>
      </c>
      <c r="E134" s="21">
        <v>0</v>
      </c>
      <c r="F134" s="21">
        <v>0</v>
      </c>
      <c r="G134" s="21">
        <v>24761.98</v>
      </c>
      <c r="H134" s="21">
        <v>613027.12</v>
      </c>
      <c r="I134" s="21" t="s">
        <v>11</v>
      </c>
      <c r="J134" s="21" t="s">
        <v>12</v>
      </c>
    </row>
    <row r="135" spans="1:10">
      <c r="A135" s="21">
        <v>11563327</v>
      </c>
      <c r="B135" s="22">
        <v>43952</v>
      </c>
      <c r="C135" s="22">
        <v>43952</v>
      </c>
      <c r="D135" s="21" t="s">
        <v>10</v>
      </c>
      <c r="E135" s="21">
        <v>0</v>
      </c>
      <c r="F135" s="21">
        <v>0</v>
      </c>
      <c r="G135" s="21">
        <v>26854.6</v>
      </c>
      <c r="H135" s="21">
        <v>639881.72</v>
      </c>
      <c r="I135" s="21" t="s">
        <v>11</v>
      </c>
      <c r="J135" s="21" t="s">
        <v>12</v>
      </c>
    </row>
    <row r="136" spans="1:10">
      <c r="A136" s="21">
        <v>11563327</v>
      </c>
      <c r="B136" s="22">
        <v>43952</v>
      </c>
      <c r="C136" s="22">
        <v>43952</v>
      </c>
      <c r="D136" s="21" t="s">
        <v>10</v>
      </c>
      <c r="E136" s="21">
        <v>0</v>
      </c>
      <c r="F136" s="21">
        <v>0</v>
      </c>
      <c r="G136" s="21">
        <v>27290</v>
      </c>
      <c r="H136" s="21">
        <v>667171.72</v>
      </c>
      <c r="I136" s="21" t="s">
        <v>11</v>
      </c>
      <c r="J136" s="21" t="s">
        <v>12</v>
      </c>
    </row>
    <row r="137" spans="1:10">
      <c r="A137" s="21">
        <v>11563327</v>
      </c>
      <c r="B137" s="22">
        <v>43952</v>
      </c>
      <c r="C137" s="22">
        <v>43952</v>
      </c>
      <c r="D137" s="21" t="s">
        <v>10</v>
      </c>
      <c r="E137" s="21">
        <v>0</v>
      </c>
      <c r="F137" s="21">
        <v>0</v>
      </c>
      <c r="G137" s="21">
        <v>28048.33</v>
      </c>
      <c r="H137" s="21">
        <v>695220.05</v>
      </c>
      <c r="I137" s="21" t="s">
        <v>11</v>
      </c>
      <c r="J137" s="21" t="s">
        <v>12</v>
      </c>
    </row>
    <row r="138" spans="1:10">
      <c r="A138" s="21">
        <v>11563327</v>
      </c>
      <c r="B138" s="22">
        <v>43952</v>
      </c>
      <c r="C138" s="22">
        <v>43952</v>
      </c>
      <c r="D138" s="21" t="s">
        <v>10</v>
      </c>
      <c r="E138" s="21">
        <v>0</v>
      </c>
      <c r="F138" s="21">
        <v>0</v>
      </c>
      <c r="G138" s="21">
        <v>34711.800000000003</v>
      </c>
      <c r="H138" s="21">
        <v>729931.85</v>
      </c>
      <c r="I138" s="21" t="s">
        <v>11</v>
      </c>
      <c r="J138" s="21" t="s">
        <v>12</v>
      </c>
    </row>
    <row r="139" spans="1:10">
      <c r="A139" s="21">
        <v>11563327</v>
      </c>
      <c r="B139" s="22">
        <v>43952</v>
      </c>
      <c r="C139" s="22">
        <v>43952</v>
      </c>
      <c r="D139" s="21" t="s">
        <v>13</v>
      </c>
      <c r="E139" s="21">
        <v>0</v>
      </c>
      <c r="F139" s="21">
        <v>4.67</v>
      </c>
      <c r="G139" s="21">
        <v>0</v>
      </c>
      <c r="H139" s="21">
        <v>729927.18</v>
      </c>
      <c r="I139" s="21" t="s">
        <v>14</v>
      </c>
      <c r="J139" s="21" t="s">
        <v>15</v>
      </c>
    </row>
    <row r="140" spans="1:10">
      <c r="A140" s="21">
        <v>11563327</v>
      </c>
      <c r="B140" s="22">
        <v>43952</v>
      </c>
      <c r="C140" s="22">
        <v>43952</v>
      </c>
      <c r="D140" s="21" t="s">
        <v>13</v>
      </c>
      <c r="E140" s="21">
        <v>0</v>
      </c>
      <c r="F140" s="21">
        <v>5.33</v>
      </c>
      <c r="G140" s="21">
        <v>0</v>
      </c>
      <c r="H140" s="21">
        <v>729921.85</v>
      </c>
      <c r="I140" s="21" t="s">
        <v>14</v>
      </c>
      <c r="J140" s="21" t="s">
        <v>15</v>
      </c>
    </row>
    <row r="141" spans="1:10">
      <c r="A141" s="21">
        <v>11563327</v>
      </c>
      <c r="B141" s="22">
        <v>43952</v>
      </c>
      <c r="C141" s="22">
        <v>43952</v>
      </c>
      <c r="D141" s="21" t="s">
        <v>13</v>
      </c>
      <c r="E141" s="21">
        <v>0</v>
      </c>
      <c r="F141" s="21">
        <v>7.29</v>
      </c>
      <c r="G141" s="21">
        <v>0</v>
      </c>
      <c r="H141" s="21">
        <v>729914.56</v>
      </c>
      <c r="I141" s="21" t="s">
        <v>14</v>
      </c>
      <c r="J141" s="21" t="s">
        <v>15</v>
      </c>
    </row>
    <row r="142" spans="1:10">
      <c r="A142" s="21">
        <v>11563327</v>
      </c>
      <c r="B142" s="22">
        <v>43952</v>
      </c>
      <c r="C142" s="22">
        <v>43952</v>
      </c>
      <c r="D142" s="21" t="s">
        <v>13</v>
      </c>
      <c r="E142" s="21">
        <v>0</v>
      </c>
      <c r="F142" s="21">
        <v>8.2899999999999991</v>
      </c>
      <c r="G142" s="21">
        <v>0</v>
      </c>
      <c r="H142" s="21">
        <v>729906.27</v>
      </c>
      <c r="I142" s="21" t="s">
        <v>14</v>
      </c>
      <c r="J142" s="21" t="s">
        <v>15</v>
      </c>
    </row>
    <row r="143" spans="1:10">
      <c r="A143" s="21">
        <v>11563327</v>
      </c>
      <c r="B143" s="22">
        <v>43952</v>
      </c>
      <c r="C143" s="22">
        <v>43952</v>
      </c>
      <c r="D143" s="21" t="s">
        <v>13</v>
      </c>
      <c r="E143" s="21">
        <v>0</v>
      </c>
      <c r="F143" s="21">
        <v>8.8800000000000008</v>
      </c>
      <c r="G143" s="21">
        <v>0</v>
      </c>
      <c r="H143" s="21">
        <v>729897.39</v>
      </c>
      <c r="I143" s="21" t="s">
        <v>14</v>
      </c>
      <c r="J143" s="21" t="s">
        <v>15</v>
      </c>
    </row>
    <row r="144" spans="1:10">
      <c r="A144" s="21">
        <v>11563327</v>
      </c>
      <c r="B144" s="22">
        <v>43952</v>
      </c>
      <c r="C144" s="22">
        <v>43952</v>
      </c>
      <c r="D144" s="21" t="s">
        <v>13</v>
      </c>
      <c r="E144" s="21">
        <v>0</v>
      </c>
      <c r="F144" s="21">
        <v>8.9499999999999993</v>
      </c>
      <c r="G144" s="21">
        <v>0</v>
      </c>
      <c r="H144" s="21">
        <v>729888.44</v>
      </c>
      <c r="I144" s="21" t="s">
        <v>14</v>
      </c>
      <c r="J144" s="21" t="s">
        <v>15</v>
      </c>
    </row>
    <row r="145" spans="1:10">
      <c r="A145" s="21">
        <v>11563327</v>
      </c>
      <c r="B145" s="22">
        <v>43952</v>
      </c>
      <c r="C145" s="22">
        <v>43952</v>
      </c>
      <c r="D145" s="21" t="s">
        <v>13</v>
      </c>
      <c r="E145" s="21">
        <v>0</v>
      </c>
      <c r="F145" s="21">
        <v>9.2799999999999994</v>
      </c>
      <c r="G145" s="21">
        <v>0</v>
      </c>
      <c r="H145" s="21">
        <v>729879.16</v>
      </c>
      <c r="I145" s="21" t="s">
        <v>14</v>
      </c>
      <c r="J145" s="21" t="s">
        <v>15</v>
      </c>
    </row>
    <row r="146" spans="1:10">
      <c r="A146" s="21">
        <v>11563327</v>
      </c>
      <c r="B146" s="22">
        <v>43952</v>
      </c>
      <c r="C146" s="22">
        <v>43952</v>
      </c>
      <c r="D146" s="21" t="s">
        <v>13</v>
      </c>
      <c r="E146" s="21">
        <v>0</v>
      </c>
      <c r="F146" s="21">
        <v>9.6199999999999992</v>
      </c>
      <c r="G146" s="21">
        <v>0</v>
      </c>
      <c r="H146" s="21">
        <v>729869.54</v>
      </c>
      <c r="I146" s="21" t="s">
        <v>14</v>
      </c>
      <c r="J146" s="21" t="s">
        <v>15</v>
      </c>
    </row>
    <row r="147" spans="1:10">
      <c r="A147" s="21">
        <v>11563327</v>
      </c>
      <c r="B147" s="22">
        <v>43952</v>
      </c>
      <c r="C147" s="22">
        <v>43952</v>
      </c>
      <c r="D147" s="21" t="s">
        <v>13</v>
      </c>
      <c r="E147" s="21">
        <v>0</v>
      </c>
      <c r="F147" s="21">
        <v>10.36</v>
      </c>
      <c r="G147" s="21">
        <v>0</v>
      </c>
      <c r="H147" s="21">
        <v>729859.18</v>
      </c>
      <c r="I147" s="21" t="s">
        <v>14</v>
      </c>
      <c r="J147" s="21" t="s">
        <v>15</v>
      </c>
    </row>
    <row r="148" spans="1:10">
      <c r="A148" s="21">
        <v>11563327</v>
      </c>
      <c r="B148" s="22">
        <v>43952</v>
      </c>
      <c r="C148" s="22">
        <v>43952</v>
      </c>
      <c r="D148" s="21" t="s">
        <v>13</v>
      </c>
      <c r="E148" s="21">
        <v>0</v>
      </c>
      <c r="F148" s="21">
        <v>12.33</v>
      </c>
      <c r="G148" s="21">
        <v>0</v>
      </c>
      <c r="H148" s="21">
        <v>729846.85</v>
      </c>
      <c r="I148" s="21" t="s">
        <v>14</v>
      </c>
      <c r="J148" s="21" t="s">
        <v>15</v>
      </c>
    </row>
    <row r="149" spans="1:10">
      <c r="A149" s="21">
        <v>11563327</v>
      </c>
      <c r="B149" s="22">
        <v>43952</v>
      </c>
      <c r="C149" s="22">
        <v>43952</v>
      </c>
      <c r="D149" s="21" t="s">
        <v>13</v>
      </c>
      <c r="E149" s="21">
        <v>0</v>
      </c>
      <c r="F149" s="21">
        <v>13.09</v>
      </c>
      <c r="G149" s="21">
        <v>0</v>
      </c>
      <c r="H149" s="21">
        <v>729833.76</v>
      </c>
      <c r="I149" s="21" t="s">
        <v>14</v>
      </c>
      <c r="J149" s="21" t="s">
        <v>15</v>
      </c>
    </row>
    <row r="150" spans="1:10">
      <c r="A150" s="21">
        <v>11563327</v>
      </c>
      <c r="B150" s="22">
        <v>43952</v>
      </c>
      <c r="C150" s="22">
        <v>43952</v>
      </c>
      <c r="D150" s="21" t="s">
        <v>13</v>
      </c>
      <c r="E150" s="21">
        <v>0</v>
      </c>
      <c r="F150" s="21">
        <v>16.829999999999998</v>
      </c>
      <c r="G150" s="21">
        <v>0</v>
      </c>
      <c r="H150" s="21">
        <v>729816.93</v>
      </c>
      <c r="I150" s="21" t="s">
        <v>14</v>
      </c>
      <c r="J150" s="21" t="s">
        <v>15</v>
      </c>
    </row>
    <row r="151" spans="1:10">
      <c r="A151" s="21">
        <v>11563327</v>
      </c>
      <c r="B151" s="22">
        <v>43952</v>
      </c>
      <c r="C151" s="22">
        <v>43952</v>
      </c>
      <c r="D151" s="21" t="s">
        <v>13</v>
      </c>
      <c r="E151" s="21">
        <v>0</v>
      </c>
      <c r="F151" s="21">
        <v>23.38</v>
      </c>
      <c r="G151" s="21">
        <v>0</v>
      </c>
      <c r="H151" s="21">
        <v>729793.55</v>
      </c>
      <c r="I151" s="21" t="s">
        <v>14</v>
      </c>
      <c r="J151" s="21" t="s">
        <v>15</v>
      </c>
    </row>
    <row r="152" spans="1:10">
      <c r="A152" s="21">
        <v>11563327</v>
      </c>
      <c r="B152" s="22">
        <v>43952</v>
      </c>
      <c r="C152" s="22">
        <v>43952</v>
      </c>
      <c r="D152" s="21" t="s">
        <v>13</v>
      </c>
      <c r="E152" s="21">
        <v>0</v>
      </c>
      <c r="F152" s="21">
        <v>26.95</v>
      </c>
      <c r="G152" s="21">
        <v>0</v>
      </c>
      <c r="H152" s="21">
        <v>729766.6</v>
      </c>
      <c r="I152" s="21" t="s">
        <v>14</v>
      </c>
      <c r="J152" s="21" t="s">
        <v>15</v>
      </c>
    </row>
    <row r="153" spans="1:10">
      <c r="A153" s="21">
        <v>11563327</v>
      </c>
      <c r="B153" s="22">
        <v>43952</v>
      </c>
      <c r="C153" s="22">
        <v>43952</v>
      </c>
      <c r="D153" s="21" t="s">
        <v>13</v>
      </c>
      <c r="E153" s="21">
        <v>0</v>
      </c>
      <c r="F153" s="21">
        <v>27.31</v>
      </c>
      <c r="G153" s="21">
        <v>0</v>
      </c>
      <c r="H153" s="21">
        <v>729739.29</v>
      </c>
      <c r="I153" s="21" t="s">
        <v>14</v>
      </c>
      <c r="J153" s="21" t="s">
        <v>15</v>
      </c>
    </row>
    <row r="154" spans="1:10">
      <c r="A154" s="21">
        <v>11563327</v>
      </c>
      <c r="B154" s="22">
        <v>43952</v>
      </c>
      <c r="C154" s="22">
        <v>43952</v>
      </c>
      <c r="D154" s="21" t="s">
        <v>13</v>
      </c>
      <c r="E154" s="21">
        <v>0</v>
      </c>
      <c r="F154" s="21">
        <v>27.71</v>
      </c>
      <c r="G154" s="21">
        <v>0</v>
      </c>
      <c r="H154" s="21">
        <v>729711.58</v>
      </c>
      <c r="I154" s="21" t="s">
        <v>14</v>
      </c>
      <c r="J154" s="21" t="s">
        <v>15</v>
      </c>
    </row>
    <row r="155" spans="1:10">
      <c r="A155" s="21">
        <v>11563327</v>
      </c>
      <c r="B155" s="22">
        <v>43952</v>
      </c>
      <c r="C155" s="22">
        <v>43952</v>
      </c>
      <c r="D155" s="21" t="s">
        <v>13</v>
      </c>
      <c r="E155" s="21">
        <v>0</v>
      </c>
      <c r="F155" s="21">
        <v>30.67</v>
      </c>
      <c r="G155" s="21">
        <v>0</v>
      </c>
      <c r="H155" s="21">
        <v>729680.91</v>
      </c>
      <c r="I155" s="21" t="s">
        <v>14</v>
      </c>
      <c r="J155" s="21" t="s">
        <v>15</v>
      </c>
    </row>
    <row r="156" spans="1:10">
      <c r="A156" s="21">
        <v>11563327</v>
      </c>
      <c r="B156" s="22">
        <v>43952</v>
      </c>
      <c r="C156" s="22">
        <v>43952</v>
      </c>
      <c r="D156" s="21" t="s">
        <v>13</v>
      </c>
      <c r="E156" s="21">
        <v>0</v>
      </c>
      <c r="F156" s="21">
        <v>61.1</v>
      </c>
      <c r="G156" s="21">
        <v>0</v>
      </c>
      <c r="H156" s="21">
        <v>729619.81</v>
      </c>
      <c r="I156" s="21" t="s">
        <v>14</v>
      </c>
      <c r="J156" s="21" t="s">
        <v>15</v>
      </c>
    </row>
    <row r="157" spans="1:10">
      <c r="A157" s="21">
        <v>11563327</v>
      </c>
      <c r="B157" s="22">
        <v>43952</v>
      </c>
      <c r="C157" s="22">
        <v>43952</v>
      </c>
      <c r="D157" s="21" t="s">
        <v>16</v>
      </c>
      <c r="E157" s="21">
        <v>0</v>
      </c>
      <c r="F157" s="21">
        <v>729619.81</v>
      </c>
      <c r="G157" s="21">
        <v>0</v>
      </c>
      <c r="H157" s="21">
        <v>0</v>
      </c>
      <c r="I157" s="21" t="s">
        <v>17</v>
      </c>
      <c r="J157" s="21" t="s">
        <v>18</v>
      </c>
    </row>
    <row r="158" spans="1:10">
      <c r="A158" s="21">
        <v>11563327</v>
      </c>
      <c r="B158" s="22">
        <v>43953</v>
      </c>
      <c r="C158" s="22">
        <v>43953</v>
      </c>
      <c r="D158" s="21" t="s">
        <v>10</v>
      </c>
      <c r="E158" s="21">
        <v>0</v>
      </c>
      <c r="F158" s="21">
        <v>0</v>
      </c>
      <c r="G158" s="21">
        <v>53</v>
      </c>
      <c r="H158" s="21">
        <v>53</v>
      </c>
      <c r="I158" s="21" t="s">
        <v>11</v>
      </c>
      <c r="J158" s="21" t="s">
        <v>12</v>
      </c>
    </row>
    <row r="159" spans="1:10">
      <c r="A159" s="21">
        <v>11563327</v>
      </c>
      <c r="B159" s="22">
        <v>43953</v>
      </c>
      <c r="C159" s="22">
        <v>43953</v>
      </c>
      <c r="D159" s="21" t="s">
        <v>10</v>
      </c>
      <c r="E159" s="21">
        <v>0</v>
      </c>
      <c r="F159" s="21">
        <v>0</v>
      </c>
      <c r="G159" s="21">
        <v>58</v>
      </c>
      <c r="H159" s="21">
        <v>111</v>
      </c>
      <c r="I159" s="21" t="s">
        <v>11</v>
      </c>
      <c r="J159" s="21" t="s">
        <v>12</v>
      </c>
    </row>
    <row r="160" spans="1:10">
      <c r="A160" s="21">
        <v>11563327</v>
      </c>
      <c r="B160" s="22">
        <v>43953</v>
      </c>
      <c r="C160" s="22">
        <v>43953</v>
      </c>
      <c r="D160" s="21" t="s">
        <v>10</v>
      </c>
      <c r="E160" s="21">
        <v>0</v>
      </c>
      <c r="F160" s="21">
        <v>0</v>
      </c>
      <c r="G160" s="21">
        <v>141.9</v>
      </c>
      <c r="H160" s="21">
        <v>252.9</v>
      </c>
      <c r="I160" s="21" t="s">
        <v>11</v>
      </c>
      <c r="J160" s="21" t="s">
        <v>12</v>
      </c>
    </row>
    <row r="161" spans="1:10">
      <c r="A161" s="21">
        <v>11563327</v>
      </c>
      <c r="B161" s="22">
        <v>43953</v>
      </c>
      <c r="C161" s="22">
        <v>43953</v>
      </c>
      <c r="D161" s="21" t="s">
        <v>10</v>
      </c>
      <c r="E161" s="21">
        <v>0</v>
      </c>
      <c r="F161" s="21">
        <v>0</v>
      </c>
      <c r="G161" s="21">
        <v>400</v>
      </c>
      <c r="H161" s="21">
        <v>652.9</v>
      </c>
      <c r="I161" s="21" t="s">
        <v>11</v>
      </c>
      <c r="J161" s="21" t="s">
        <v>12</v>
      </c>
    </row>
    <row r="162" spans="1:10">
      <c r="A162" s="21">
        <v>11563327</v>
      </c>
      <c r="B162" s="22">
        <v>43953</v>
      </c>
      <c r="C162" s="22">
        <v>43953</v>
      </c>
      <c r="D162" s="21" t="s">
        <v>10</v>
      </c>
      <c r="E162" s="21">
        <v>0</v>
      </c>
      <c r="F162" s="21">
        <v>0</v>
      </c>
      <c r="G162" s="21">
        <v>498.8</v>
      </c>
      <c r="H162" s="21">
        <v>1151.7</v>
      </c>
      <c r="I162" s="21" t="s">
        <v>11</v>
      </c>
      <c r="J162" s="21" t="s">
        <v>12</v>
      </c>
    </row>
    <row r="163" spans="1:10">
      <c r="A163" s="21">
        <v>11563327</v>
      </c>
      <c r="B163" s="22">
        <v>43953</v>
      </c>
      <c r="C163" s="22">
        <v>43953</v>
      </c>
      <c r="D163" s="21" t="s">
        <v>10</v>
      </c>
      <c r="E163" s="21">
        <v>0</v>
      </c>
      <c r="F163" s="21">
        <v>0</v>
      </c>
      <c r="G163" s="21">
        <v>500</v>
      </c>
      <c r="H163" s="21">
        <v>1651.7</v>
      </c>
      <c r="I163" s="21" t="s">
        <v>11</v>
      </c>
      <c r="J163" s="21" t="s">
        <v>12</v>
      </c>
    </row>
    <row r="164" spans="1:10">
      <c r="A164" s="21">
        <v>11563327</v>
      </c>
      <c r="B164" s="22">
        <v>43953</v>
      </c>
      <c r="C164" s="22">
        <v>43953</v>
      </c>
      <c r="D164" s="21" t="s">
        <v>10</v>
      </c>
      <c r="E164" s="21">
        <v>0</v>
      </c>
      <c r="F164" s="21">
        <v>0</v>
      </c>
      <c r="G164" s="21">
        <v>524.1</v>
      </c>
      <c r="H164" s="21">
        <v>2175.8000000000002</v>
      </c>
      <c r="I164" s="21" t="s">
        <v>11</v>
      </c>
      <c r="J164" s="21" t="s">
        <v>12</v>
      </c>
    </row>
    <row r="165" spans="1:10">
      <c r="A165" s="21">
        <v>11563327</v>
      </c>
      <c r="B165" s="22">
        <v>43953</v>
      </c>
      <c r="C165" s="22">
        <v>43953</v>
      </c>
      <c r="D165" s="21" t="s">
        <v>10</v>
      </c>
      <c r="E165" s="21">
        <v>0</v>
      </c>
      <c r="F165" s="21">
        <v>0</v>
      </c>
      <c r="G165" s="21">
        <v>526.4</v>
      </c>
      <c r="H165" s="21">
        <v>2702.2</v>
      </c>
      <c r="I165" s="21" t="s">
        <v>11</v>
      </c>
      <c r="J165" s="21" t="s">
        <v>12</v>
      </c>
    </row>
    <row r="166" spans="1:10">
      <c r="A166" s="21">
        <v>11563327</v>
      </c>
      <c r="B166" s="22">
        <v>43953</v>
      </c>
      <c r="C166" s="22">
        <v>43953</v>
      </c>
      <c r="D166" s="21" t="s">
        <v>10</v>
      </c>
      <c r="E166" s="21">
        <v>0</v>
      </c>
      <c r="F166" s="21">
        <v>0</v>
      </c>
      <c r="G166" s="21">
        <v>560</v>
      </c>
      <c r="H166" s="21">
        <v>3262.2</v>
      </c>
      <c r="I166" s="21" t="s">
        <v>11</v>
      </c>
      <c r="J166" s="21" t="s">
        <v>12</v>
      </c>
    </row>
    <row r="167" spans="1:10">
      <c r="A167" s="21">
        <v>11563327</v>
      </c>
      <c r="B167" s="22">
        <v>43953</v>
      </c>
      <c r="C167" s="22">
        <v>43953</v>
      </c>
      <c r="D167" s="21" t="s">
        <v>10</v>
      </c>
      <c r="E167" s="21">
        <v>0</v>
      </c>
      <c r="F167" s="21">
        <v>0</v>
      </c>
      <c r="G167" s="21">
        <v>570</v>
      </c>
      <c r="H167" s="21">
        <v>3832.2</v>
      </c>
      <c r="I167" s="21" t="s">
        <v>11</v>
      </c>
      <c r="J167" s="21" t="s">
        <v>12</v>
      </c>
    </row>
    <row r="168" spans="1:10">
      <c r="A168" s="21">
        <v>11563327</v>
      </c>
      <c r="B168" s="22">
        <v>43953</v>
      </c>
      <c r="C168" s="22">
        <v>43953</v>
      </c>
      <c r="D168" s="21" t="s">
        <v>10</v>
      </c>
      <c r="E168" s="21">
        <v>0</v>
      </c>
      <c r="F168" s="21">
        <v>0</v>
      </c>
      <c r="G168" s="21">
        <v>580</v>
      </c>
      <c r="H168" s="21">
        <v>4412.2</v>
      </c>
      <c r="I168" s="21" t="s">
        <v>11</v>
      </c>
      <c r="J168" s="21" t="s">
        <v>12</v>
      </c>
    </row>
    <row r="169" spans="1:10">
      <c r="A169" s="21">
        <v>11563327</v>
      </c>
      <c r="B169" s="22">
        <v>43953</v>
      </c>
      <c r="C169" s="22">
        <v>43953</v>
      </c>
      <c r="D169" s="21" t="s">
        <v>10</v>
      </c>
      <c r="E169" s="21">
        <v>0</v>
      </c>
      <c r="F169" s="21">
        <v>0</v>
      </c>
      <c r="G169" s="21">
        <v>590</v>
      </c>
      <c r="H169" s="21">
        <v>5002.2</v>
      </c>
      <c r="I169" s="21" t="s">
        <v>11</v>
      </c>
      <c r="J169" s="21" t="s">
        <v>12</v>
      </c>
    </row>
    <row r="170" spans="1:10">
      <c r="A170" s="21">
        <v>11563327</v>
      </c>
      <c r="B170" s="22">
        <v>43953</v>
      </c>
      <c r="C170" s="22">
        <v>43953</v>
      </c>
      <c r="D170" s="21" t="s">
        <v>10</v>
      </c>
      <c r="E170" s="21">
        <v>0</v>
      </c>
      <c r="F170" s="21">
        <v>0</v>
      </c>
      <c r="G170" s="21">
        <v>620</v>
      </c>
      <c r="H170" s="21">
        <v>5622.2</v>
      </c>
      <c r="I170" s="21" t="s">
        <v>11</v>
      </c>
      <c r="J170" s="21" t="s">
        <v>12</v>
      </c>
    </row>
    <row r="171" spans="1:10">
      <c r="A171" s="21">
        <v>11563327</v>
      </c>
      <c r="B171" s="22">
        <v>43953</v>
      </c>
      <c r="C171" s="22">
        <v>43953</v>
      </c>
      <c r="D171" s="21" t="s">
        <v>10</v>
      </c>
      <c r="E171" s="21">
        <v>0</v>
      </c>
      <c r="F171" s="21">
        <v>0</v>
      </c>
      <c r="G171" s="21">
        <v>620</v>
      </c>
      <c r="H171" s="21">
        <v>6242.2</v>
      </c>
      <c r="I171" s="21" t="s">
        <v>11</v>
      </c>
      <c r="J171" s="21" t="s">
        <v>12</v>
      </c>
    </row>
    <row r="172" spans="1:10">
      <c r="A172" s="21">
        <v>11563327</v>
      </c>
      <c r="B172" s="22">
        <v>43953</v>
      </c>
      <c r="C172" s="22">
        <v>43953</v>
      </c>
      <c r="D172" s="21" t="s">
        <v>10</v>
      </c>
      <c r="E172" s="21">
        <v>0</v>
      </c>
      <c r="F172" s="21">
        <v>0</v>
      </c>
      <c r="G172" s="21">
        <v>674.1</v>
      </c>
      <c r="H172" s="21">
        <v>6916.3</v>
      </c>
      <c r="I172" s="21" t="s">
        <v>11</v>
      </c>
      <c r="J172" s="21" t="s">
        <v>12</v>
      </c>
    </row>
    <row r="173" spans="1:10">
      <c r="A173" s="21">
        <v>11563327</v>
      </c>
      <c r="B173" s="22">
        <v>43953</v>
      </c>
      <c r="C173" s="22">
        <v>43953</v>
      </c>
      <c r="D173" s="21" t="s">
        <v>10</v>
      </c>
      <c r="E173" s="21">
        <v>0</v>
      </c>
      <c r="F173" s="21">
        <v>0</v>
      </c>
      <c r="G173" s="21">
        <v>700</v>
      </c>
      <c r="H173" s="21">
        <v>7616.3</v>
      </c>
      <c r="I173" s="21" t="s">
        <v>11</v>
      </c>
      <c r="J173" s="21" t="s">
        <v>12</v>
      </c>
    </row>
    <row r="174" spans="1:10">
      <c r="A174" s="21">
        <v>11563327</v>
      </c>
      <c r="B174" s="22">
        <v>43953</v>
      </c>
      <c r="C174" s="22">
        <v>43953</v>
      </c>
      <c r="D174" s="21" t="s">
        <v>10</v>
      </c>
      <c r="E174" s="21">
        <v>0</v>
      </c>
      <c r="F174" s="21">
        <v>0</v>
      </c>
      <c r="G174" s="21">
        <v>730</v>
      </c>
      <c r="H174" s="21">
        <v>8346.2999999999993</v>
      </c>
      <c r="I174" s="21" t="s">
        <v>11</v>
      </c>
      <c r="J174" s="21" t="s">
        <v>12</v>
      </c>
    </row>
    <row r="175" spans="1:10">
      <c r="A175" s="21">
        <v>11563327</v>
      </c>
      <c r="B175" s="22">
        <v>43953</v>
      </c>
      <c r="C175" s="22">
        <v>43953</v>
      </c>
      <c r="D175" s="21" t="s">
        <v>10</v>
      </c>
      <c r="E175" s="21">
        <v>0</v>
      </c>
      <c r="F175" s="21">
        <v>0</v>
      </c>
      <c r="G175" s="21">
        <v>730</v>
      </c>
      <c r="H175" s="21">
        <v>9076.2999999999993</v>
      </c>
      <c r="I175" s="21" t="s">
        <v>11</v>
      </c>
      <c r="J175" s="21" t="s">
        <v>12</v>
      </c>
    </row>
    <row r="176" spans="1:10">
      <c r="A176" s="21">
        <v>11563327</v>
      </c>
      <c r="B176" s="22">
        <v>43953</v>
      </c>
      <c r="C176" s="22">
        <v>43953</v>
      </c>
      <c r="D176" s="21" t="s">
        <v>10</v>
      </c>
      <c r="E176" s="21">
        <v>0</v>
      </c>
      <c r="F176" s="21">
        <v>0</v>
      </c>
      <c r="G176" s="21">
        <v>750</v>
      </c>
      <c r="H176" s="21">
        <v>9826.2999999999993</v>
      </c>
      <c r="I176" s="21" t="s">
        <v>11</v>
      </c>
      <c r="J176" s="21" t="s">
        <v>12</v>
      </c>
    </row>
    <row r="177" spans="1:10">
      <c r="A177" s="21">
        <v>11563327</v>
      </c>
      <c r="B177" s="22">
        <v>43953</v>
      </c>
      <c r="C177" s="22">
        <v>43953</v>
      </c>
      <c r="D177" s="21" t="s">
        <v>10</v>
      </c>
      <c r="E177" s="21">
        <v>0</v>
      </c>
      <c r="F177" s="21">
        <v>0</v>
      </c>
      <c r="G177" s="21">
        <v>779.21</v>
      </c>
      <c r="H177" s="21">
        <v>10605.51</v>
      </c>
      <c r="I177" s="21" t="s">
        <v>11</v>
      </c>
      <c r="J177" s="21" t="s">
        <v>12</v>
      </c>
    </row>
    <row r="178" spans="1:10">
      <c r="A178" s="21">
        <v>11563327</v>
      </c>
      <c r="B178" s="22">
        <v>43953</v>
      </c>
      <c r="C178" s="22">
        <v>43953</v>
      </c>
      <c r="D178" s="21" t="s">
        <v>10</v>
      </c>
      <c r="E178" s="21">
        <v>0</v>
      </c>
      <c r="F178" s="21">
        <v>0</v>
      </c>
      <c r="G178" s="21">
        <v>783.6</v>
      </c>
      <c r="H178" s="21">
        <v>11389.11</v>
      </c>
      <c r="I178" s="21" t="s">
        <v>11</v>
      </c>
      <c r="J178" s="21" t="s">
        <v>12</v>
      </c>
    </row>
    <row r="179" spans="1:10">
      <c r="A179" s="21">
        <v>11563327</v>
      </c>
      <c r="B179" s="22">
        <v>43953</v>
      </c>
      <c r="C179" s="22">
        <v>43953</v>
      </c>
      <c r="D179" s="21" t="s">
        <v>10</v>
      </c>
      <c r="E179" s="21">
        <v>0</v>
      </c>
      <c r="F179" s="21">
        <v>0</v>
      </c>
      <c r="G179" s="21">
        <v>800</v>
      </c>
      <c r="H179" s="21">
        <v>12189.11</v>
      </c>
      <c r="I179" s="21" t="s">
        <v>11</v>
      </c>
      <c r="J179" s="21" t="s">
        <v>12</v>
      </c>
    </row>
    <row r="180" spans="1:10">
      <c r="A180" s="21">
        <v>11563327</v>
      </c>
      <c r="B180" s="22">
        <v>43953</v>
      </c>
      <c r="C180" s="22">
        <v>43953</v>
      </c>
      <c r="D180" s="21" t="s">
        <v>10</v>
      </c>
      <c r="E180" s="21">
        <v>0</v>
      </c>
      <c r="F180" s="21">
        <v>0</v>
      </c>
      <c r="G180" s="21">
        <v>850</v>
      </c>
      <c r="H180" s="21">
        <v>13039.11</v>
      </c>
      <c r="I180" s="21" t="s">
        <v>11</v>
      </c>
      <c r="J180" s="21" t="s">
        <v>12</v>
      </c>
    </row>
    <row r="181" spans="1:10">
      <c r="A181" s="21">
        <v>11563327</v>
      </c>
      <c r="B181" s="22">
        <v>43953</v>
      </c>
      <c r="C181" s="22">
        <v>43953</v>
      </c>
      <c r="D181" s="21" t="s">
        <v>10</v>
      </c>
      <c r="E181" s="21">
        <v>0</v>
      </c>
      <c r="F181" s="21">
        <v>0</v>
      </c>
      <c r="G181" s="21">
        <v>880</v>
      </c>
      <c r="H181" s="21">
        <v>13919.11</v>
      </c>
      <c r="I181" s="21" t="s">
        <v>11</v>
      </c>
      <c r="J181" s="21" t="s">
        <v>12</v>
      </c>
    </row>
    <row r="182" spans="1:10">
      <c r="A182" s="21">
        <v>11563327</v>
      </c>
      <c r="B182" s="22">
        <v>43953</v>
      </c>
      <c r="C182" s="22">
        <v>43953</v>
      </c>
      <c r="D182" s="21" t="s">
        <v>10</v>
      </c>
      <c r="E182" s="21">
        <v>0</v>
      </c>
      <c r="F182" s="21">
        <v>0</v>
      </c>
      <c r="G182" s="21">
        <v>895.15</v>
      </c>
      <c r="H182" s="21">
        <v>14814.26</v>
      </c>
      <c r="I182" s="21" t="s">
        <v>11</v>
      </c>
      <c r="J182" s="21" t="s">
        <v>12</v>
      </c>
    </row>
    <row r="183" spans="1:10">
      <c r="A183" s="21">
        <v>11563327</v>
      </c>
      <c r="B183" s="22">
        <v>43953</v>
      </c>
      <c r="C183" s="22">
        <v>43953</v>
      </c>
      <c r="D183" s="21" t="s">
        <v>10</v>
      </c>
      <c r="E183" s="21">
        <v>0</v>
      </c>
      <c r="F183" s="21">
        <v>0</v>
      </c>
      <c r="G183" s="21">
        <v>957.3</v>
      </c>
      <c r="H183" s="21">
        <v>15771.56</v>
      </c>
      <c r="I183" s="21" t="s">
        <v>11</v>
      </c>
      <c r="J183" s="21" t="s">
        <v>12</v>
      </c>
    </row>
    <row r="184" spans="1:10">
      <c r="A184" s="21">
        <v>11563327</v>
      </c>
      <c r="B184" s="22">
        <v>43953</v>
      </c>
      <c r="C184" s="22">
        <v>43953</v>
      </c>
      <c r="D184" s="21" t="s">
        <v>10</v>
      </c>
      <c r="E184" s="21">
        <v>0</v>
      </c>
      <c r="F184" s="21">
        <v>0</v>
      </c>
      <c r="G184" s="21">
        <v>1010</v>
      </c>
      <c r="H184" s="21">
        <v>16781.560000000001</v>
      </c>
      <c r="I184" s="21" t="s">
        <v>11</v>
      </c>
      <c r="J184" s="21" t="s">
        <v>12</v>
      </c>
    </row>
    <row r="185" spans="1:10">
      <c r="A185" s="21">
        <v>11563327</v>
      </c>
      <c r="B185" s="22">
        <v>43953</v>
      </c>
      <c r="C185" s="22">
        <v>43953</v>
      </c>
      <c r="D185" s="21" t="s">
        <v>10</v>
      </c>
      <c r="E185" s="21">
        <v>0</v>
      </c>
      <c r="F185" s="21">
        <v>0</v>
      </c>
      <c r="G185" s="21">
        <v>1050</v>
      </c>
      <c r="H185" s="21">
        <v>17831.560000000001</v>
      </c>
      <c r="I185" s="21" t="s">
        <v>11</v>
      </c>
      <c r="J185" s="21" t="s">
        <v>12</v>
      </c>
    </row>
    <row r="186" spans="1:10">
      <c r="A186" s="21">
        <v>11563327</v>
      </c>
      <c r="B186" s="22">
        <v>43953</v>
      </c>
      <c r="C186" s="22">
        <v>43953</v>
      </c>
      <c r="D186" s="21" t="s">
        <v>10</v>
      </c>
      <c r="E186" s="21">
        <v>0</v>
      </c>
      <c r="F186" s="21">
        <v>0</v>
      </c>
      <c r="G186" s="21">
        <v>1060</v>
      </c>
      <c r="H186" s="21">
        <v>18891.560000000001</v>
      </c>
      <c r="I186" s="21" t="s">
        <v>11</v>
      </c>
      <c r="J186" s="21" t="s">
        <v>12</v>
      </c>
    </row>
    <row r="187" spans="1:10">
      <c r="A187" s="21">
        <v>11563327</v>
      </c>
      <c r="B187" s="22">
        <v>43953</v>
      </c>
      <c r="C187" s="22">
        <v>43953</v>
      </c>
      <c r="D187" s="21" t="s">
        <v>10</v>
      </c>
      <c r="E187" s="21">
        <v>0</v>
      </c>
      <c r="F187" s="21">
        <v>0</v>
      </c>
      <c r="G187" s="21">
        <v>1100</v>
      </c>
      <c r="H187" s="21">
        <v>19991.560000000001</v>
      </c>
      <c r="I187" s="21" t="s">
        <v>11</v>
      </c>
      <c r="J187" s="21" t="s">
        <v>12</v>
      </c>
    </row>
    <row r="188" spans="1:10">
      <c r="A188" s="21">
        <v>11563327</v>
      </c>
      <c r="B188" s="22">
        <v>43953</v>
      </c>
      <c r="C188" s="22">
        <v>43953</v>
      </c>
      <c r="D188" s="21" t="s">
        <v>10</v>
      </c>
      <c r="E188" s="21">
        <v>0</v>
      </c>
      <c r="F188" s="21">
        <v>0</v>
      </c>
      <c r="G188" s="21">
        <v>1136</v>
      </c>
      <c r="H188" s="21">
        <v>21127.56</v>
      </c>
      <c r="I188" s="21" t="s">
        <v>11</v>
      </c>
      <c r="J188" s="21" t="s">
        <v>12</v>
      </c>
    </row>
    <row r="189" spans="1:10">
      <c r="A189" s="21">
        <v>11563327</v>
      </c>
      <c r="B189" s="22">
        <v>43953</v>
      </c>
      <c r="C189" s="22">
        <v>43953</v>
      </c>
      <c r="D189" s="21" t="s">
        <v>10</v>
      </c>
      <c r="E189" s="21">
        <v>0</v>
      </c>
      <c r="F189" s="21">
        <v>0</v>
      </c>
      <c r="G189" s="21">
        <v>1148</v>
      </c>
      <c r="H189" s="21">
        <v>22275.56</v>
      </c>
      <c r="I189" s="21" t="s">
        <v>11</v>
      </c>
      <c r="J189" s="21" t="s">
        <v>12</v>
      </c>
    </row>
    <row r="190" spans="1:10">
      <c r="A190" s="21">
        <v>11563327</v>
      </c>
      <c r="B190" s="22">
        <v>43953</v>
      </c>
      <c r="C190" s="22">
        <v>43953</v>
      </c>
      <c r="D190" s="21" t="s">
        <v>10</v>
      </c>
      <c r="E190" s="21">
        <v>0</v>
      </c>
      <c r="F190" s="21">
        <v>0</v>
      </c>
      <c r="G190" s="21">
        <v>1209.5999999999999</v>
      </c>
      <c r="H190" s="21">
        <v>23485.16</v>
      </c>
      <c r="I190" s="21" t="s">
        <v>11</v>
      </c>
      <c r="J190" s="21" t="s">
        <v>12</v>
      </c>
    </row>
    <row r="191" spans="1:10">
      <c r="A191" s="21">
        <v>11563327</v>
      </c>
      <c r="B191" s="22">
        <v>43953</v>
      </c>
      <c r="C191" s="22">
        <v>43953</v>
      </c>
      <c r="D191" s="21" t="s">
        <v>10</v>
      </c>
      <c r="E191" s="21">
        <v>0</v>
      </c>
      <c r="F191" s="21">
        <v>0</v>
      </c>
      <c r="G191" s="21">
        <v>1210</v>
      </c>
      <c r="H191" s="21">
        <v>24695.16</v>
      </c>
      <c r="I191" s="21" t="s">
        <v>11</v>
      </c>
      <c r="J191" s="21" t="s">
        <v>12</v>
      </c>
    </row>
    <row r="192" spans="1:10">
      <c r="A192" s="21">
        <v>11563327</v>
      </c>
      <c r="B192" s="22">
        <v>43953</v>
      </c>
      <c r="C192" s="22">
        <v>43953</v>
      </c>
      <c r="D192" s="21" t="s">
        <v>10</v>
      </c>
      <c r="E192" s="21">
        <v>0</v>
      </c>
      <c r="F192" s="21">
        <v>0</v>
      </c>
      <c r="G192" s="21">
        <v>1215</v>
      </c>
      <c r="H192" s="21">
        <v>25910.16</v>
      </c>
      <c r="I192" s="21" t="s">
        <v>11</v>
      </c>
      <c r="J192" s="21" t="s">
        <v>12</v>
      </c>
    </row>
    <row r="193" spans="1:10">
      <c r="A193" s="21">
        <v>11563327</v>
      </c>
      <c r="B193" s="22">
        <v>43953</v>
      </c>
      <c r="C193" s="22">
        <v>43953</v>
      </c>
      <c r="D193" s="21" t="s">
        <v>10</v>
      </c>
      <c r="E193" s="21">
        <v>0</v>
      </c>
      <c r="F193" s="21">
        <v>0</v>
      </c>
      <c r="G193" s="21">
        <v>1300</v>
      </c>
      <c r="H193" s="21">
        <v>27210.16</v>
      </c>
      <c r="I193" s="21" t="s">
        <v>11</v>
      </c>
      <c r="J193" s="21" t="s">
        <v>12</v>
      </c>
    </row>
    <row r="194" spans="1:10">
      <c r="A194" s="21">
        <v>11563327</v>
      </c>
      <c r="B194" s="22">
        <v>43953</v>
      </c>
      <c r="C194" s="22">
        <v>43953</v>
      </c>
      <c r="D194" s="21" t="s">
        <v>10</v>
      </c>
      <c r="E194" s="21">
        <v>0</v>
      </c>
      <c r="F194" s="21">
        <v>0</v>
      </c>
      <c r="G194" s="21">
        <v>1300</v>
      </c>
      <c r="H194" s="21">
        <v>28510.16</v>
      </c>
      <c r="I194" s="21" t="s">
        <v>11</v>
      </c>
      <c r="J194" s="21" t="s">
        <v>12</v>
      </c>
    </row>
    <row r="195" spans="1:10">
      <c r="A195" s="21">
        <v>11563327</v>
      </c>
      <c r="B195" s="22">
        <v>43953</v>
      </c>
      <c r="C195" s="22">
        <v>43953</v>
      </c>
      <c r="D195" s="21" t="s">
        <v>10</v>
      </c>
      <c r="E195" s="21">
        <v>0</v>
      </c>
      <c r="F195" s="21">
        <v>0</v>
      </c>
      <c r="G195" s="21">
        <v>1300</v>
      </c>
      <c r="H195" s="21">
        <v>29810.16</v>
      </c>
      <c r="I195" s="21" t="s">
        <v>11</v>
      </c>
      <c r="J195" s="21" t="s">
        <v>12</v>
      </c>
    </row>
    <row r="196" spans="1:10">
      <c r="A196" s="21">
        <v>11563327</v>
      </c>
      <c r="B196" s="22">
        <v>43953</v>
      </c>
      <c r="C196" s="22">
        <v>43953</v>
      </c>
      <c r="D196" s="21" t="s">
        <v>10</v>
      </c>
      <c r="E196" s="21">
        <v>0</v>
      </c>
      <c r="F196" s="21">
        <v>0</v>
      </c>
      <c r="G196" s="21">
        <v>1328</v>
      </c>
      <c r="H196" s="21">
        <v>31138.16</v>
      </c>
      <c r="I196" s="21" t="s">
        <v>11</v>
      </c>
      <c r="J196" s="21" t="s">
        <v>12</v>
      </c>
    </row>
    <row r="197" spans="1:10">
      <c r="A197" s="21">
        <v>11563327</v>
      </c>
      <c r="B197" s="22">
        <v>43953</v>
      </c>
      <c r="C197" s="22">
        <v>43953</v>
      </c>
      <c r="D197" s="21" t="s">
        <v>10</v>
      </c>
      <c r="E197" s="21">
        <v>0</v>
      </c>
      <c r="F197" s="21">
        <v>0</v>
      </c>
      <c r="G197" s="21">
        <v>1332.9</v>
      </c>
      <c r="H197" s="21">
        <v>32471.06</v>
      </c>
      <c r="I197" s="21" t="s">
        <v>11</v>
      </c>
      <c r="J197" s="21" t="s">
        <v>12</v>
      </c>
    </row>
    <row r="198" spans="1:10">
      <c r="A198" s="21">
        <v>11563327</v>
      </c>
      <c r="B198" s="22">
        <v>43953</v>
      </c>
      <c r="C198" s="22">
        <v>43953</v>
      </c>
      <c r="D198" s="21" t="s">
        <v>10</v>
      </c>
      <c r="E198" s="21">
        <v>0</v>
      </c>
      <c r="F198" s="21">
        <v>0</v>
      </c>
      <c r="G198" s="21">
        <v>1336.4</v>
      </c>
      <c r="H198" s="21">
        <v>33807.46</v>
      </c>
      <c r="I198" s="21" t="s">
        <v>11</v>
      </c>
      <c r="J198" s="21" t="s">
        <v>12</v>
      </c>
    </row>
    <row r="199" spans="1:10">
      <c r="A199" s="21">
        <v>11563327</v>
      </c>
      <c r="B199" s="22">
        <v>43953</v>
      </c>
      <c r="C199" s="22">
        <v>43953</v>
      </c>
      <c r="D199" s="21" t="s">
        <v>10</v>
      </c>
      <c r="E199" s="21">
        <v>0</v>
      </c>
      <c r="F199" s="21">
        <v>0</v>
      </c>
      <c r="G199" s="21">
        <v>1340</v>
      </c>
      <c r="H199" s="21">
        <v>35147.46</v>
      </c>
      <c r="I199" s="21" t="s">
        <v>11</v>
      </c>
      <c r="J199" s="21" t="s">
        <v>12</v>
      </c>
    </row>
    <row r="200" spans="1:10">
      <c r="A200" s="21">
        <v>11563327</v>
      </c>
      <c r="B200" s="22">
        <v>43953</v>
      </c>
      <c r="C200" s="22">
        <v>43953</v>
      </c>
      <c r="D200" s="21" t="s">
        <v>10</v>
      </c>
      <c r="E200" s="21">
        <v>0</v>
      </c>
      <c r="F200" s="21">
        <v>0</v>
      </c>
      <c r="G200" s="21">
        <v>1350</v>
      </c>
      <c r="H200" s="21">
        <v>36497.46</v>
      </c>
      <c r="I200" s="21" t="s">
        <v>11</v>
      </c>
      <c r="J200" s="21" t="s">
        <v>12</v>
      </c>
    </row>
    <row r="201" spans="1:10">
      <c r="A201" s="21">
        <v>11563327</v>
      </c>
      <c r="B201" s="22">
        <v>43953</v>
      </c>
      <c r="C201" s="22">
        <v>43953</v>
      </c>
      <c r="D201" s="21" t="s">
        <v>10</v>
      </c>
      <c r="E201" s="21">
        <v>0</v>
      </c>
      <c r="F201" s="21">
        <v>0</v>
      </c>
      <c r="G201" s="21">
        <v>1370</v>
      </c>
      <c r="H201" s="21">
        <v>37867.46</v>
      </c>
      <c r="I201" s="21" t="s">
        <v>11</v>
      </c>
      <c r="J201" s="21" t="s">
        <v>12</v>
      </c>
    </row>
    <row r="202" spans="1:10">
      <c r="A202" s="21">
        <v>11563327</v>
      </c>
      <c r="B202" s="22">
        <v>43953</v>
      </c>
      <c r="C202" s="22">
        <v>43953</v>
      </c>
      <c r="D202" s="21" t="s">
        <v>10</v>
      </c>
      <c r="E202" s="21">
        <v>0</v>
      </c>
      <c r="F202" s="21">
        <v>0</v>
      </c>
      <c r="G202" s="21">
        <v>1450</v>
      </c>
      <c r="H202" s="21">
        <v>39317.46</v>
      </c>
      <c r="I202" s="21" t="s">
        <v>11</v>
      </c>
      <c r="J202" s="21" t="s">
        <v>12</v>
      </c>
    </row>
    <row r="203" spans="1:10">
      <c r="A203" s="21">
        <v>11563327</v>
      </c>
      <c r="B203" s="22">
        <v>43953</v>
      </c>
      <c r="C203" s="22">
        <v>43953</v>
      </c>
      <c r="D203" s="21" t="s">
        <v>10</v>
      </c>
      <c r="E203" s="21">
        <v>0</v>
      </c>
      <c r="F203" s="21">
        <v>0</v>
      </c>
      <c r="G203" s="21">
        <v>1500</v>
      </c>
      <c r="H203" s="21">
        <v>40817.46</v>
      </c>
      <c r="I203" s="21" t="s">
        <v>11</v>
      </c>
      <c r="J203" s="21" t="s">
        <v>12</v>
      </c>
    </row>
    <row r="204" spans="1:10">
      <c r="A204" s="21">
        <v>11563327</v>
      </c>
      <c r="B204" s="22">
        <v>43953</v>
      </c>
      <c r="C204" s="22">
        <v>43953</v>
      </c>
      <c r="D204" s="21" t="s">
        <v>10</v>
      </c>
      <c r="E204" s="21">
        <v>0</v>
      </c>
      <c r="F204" s="21">
        <v>0</v>
      </c>
      <c r="G204" s="21">
        <v>1520</v>
      </c>
      <c r="H204" s="21">
        <v>42337.46</v>
      </c>
      <c r="I204" s="21" t="s">
        <v>11</v>
      </c>
      <c r="J204" s="21" t="s">
        <v>12</v>
      </c>
    </row>
    <row r="205" spans="1:10">
      <c r="A205" s="21">
        <v>11563327</v>
      </c>
      <c r="B205" s="22">
        <v>43953</v>
      </c>
      <c r="C205" s="22">
        <v>43953</v>
      </c>
      <c r="D205" s="21" t="s">
        <v>10</v>
      </c>
      <c r="E205" s="21">
        <v>0</v>
      </c>
      <c r="F205" s="21">
        <v>0</v>
      </c>
      <c r="G205" s="21">
        <v>1590</v>
      </c>
      <c r="H205" s="21">
        <v>43927.46</v>
      </c>
      <c r="I205" s="21" t="s">
        <v>11</v>
      </c>
      <c r="J205" s="21" t="s">
        <v>12</v>
      </c>
    </row>
    <row r="206" spans="1:10">
      <c r="A206" s="21">
        <v>11563327</v>
      </c>
      <c r="B206" s="22">
        <v>43953</v>
      </c>
      <c r="C206" s="22">
        <v>43953</v>
      </c>
      <c r="D206" s="21" t="s">
        <v>10</v>
      </c>
      <c r="E206" s="21">
        <v>0</v>
      </c>
      <c r="F206" s="21">
        <v>0</v>
      </c>
      <c r="G206" s="21">
        <v>1617.2</v>
      </c>
      <c r="H206" s="21">
        <v>45544.66</v>
      </c>
      <c r="I206" s="21" t="s">
        <v>11</v>
      </c>
      <c r="J206" s="21" t="s">
        <v>12</v>
      </c>
    </row>
    <row r="207" spans="1:10">
      <c r="A207" s="21">
        <v>11563327</v>
      </c>
      <c r="B207" s="22">
        <v>43953</v>
      </c>
      <c r="C207" s="22">
        <v>43953</v>
      </c>
      <c r="D207" s="21" t="s">
        <v>10</v>
      </c>
      <c r="E207" s="21">
        <v>0</v>
      </c>
      <c r="F207" s="21">
        <v>0</v>
      </c>
      <c r="G207" s="21">
        <v>1630</v>
      </c>
      <c r="H207" s="21">
        <v>47174.66</v>
      </c>
      <c r="I207" s="21" t="s">
        <v>11</v>
      </c>
      <c r="J207" s="21" t="s">
        <v>12</v>
      </c>
    </row>
    <row r="208" spans="1:10">
      <c r="A208" s="21">
        <v>11563327</v>
      </c>
      <c r="B208" s="22">
        <v>43953</v>
      </c>
      <c r="C208" s="22">
        <v>43953</v>
      </c>
      <c r="D208" s="21" t="s">
        <v>10</v>
      </c>
      <c r="E208" s="21">
        <v>0</v>
      </c>
      <c r="F208" s="21">
        <v>0</v>
      </c>
      <c r="G208" s="21">
        <v>1700</v>
      </c>
      <c r="H208" s="21">
        <v>48874.66</v>
      </c>
      <c r="I208" s="21" t="s">
        <v>11</v>
      </c>
      <c r="J208" s="21" t="s">
        <v>12</v>
      </c>
    </row>
    <row r="209" spans="1:10">
      <c r="A209" s="21">
        <v>11563327</v>
      </c>
      <c r="B209" s="22">
        <v>43953</v>
      </c>
      <c r="C209" s="22">
        <v>43953</v>
      </c>
      <c r="D209" s="21" t="s">
        <v>10</v>
      </c>
      <c r="E209" s="21">
        <v>0</v>
      </c>
      <c r="F209" s="21">
        <v>0</v>
      </c>
      <c r="G209" s="21">
        <v>1710</v>
      </c>
      <c r="H209" s="21">
        <v>50584.66</v>
      </c>
      <c r="I209" s="21" t="s">
        <v>11</v>
      </c>
      <c r="J209" s="21" t="s">
        <v>12</v>
      </c>
    </row>
    <row r="210" spans="1:10">
      <c r="A210" s="21">
        <v>11563327</v>
      </c>
      <c r="B210" s="22">
        <v>43953</v>
      </c>
      <c r="C210" s="22">
        <v>43953</v>
      </c>
      <c r="D210" s="21" t="s">
        <v>10</v>
      </c>
      <c r="E210" s="21">
        <v>0</v>
      </c>
      <c r="F210" s="21">
        <v>0</v>
      </c>
      <c r="G210" s="21">
        <v>1729</v>
      </c>
      <c r="H210" s="21">
        <v>52313.66</v>
      </c>
      <c r="I210" s="21" t="s">
        <v>11</v>
      </c>
      <c r="J210" s="21" t="s">
        <v>12</v>
      </c>
    </row>
    <row r="211" spans="1:10">
      <c r="A211" s="21">
        <v>11563327</v>
      </c>
      <c r="B211" s="22">
        <v>43953</v>
      </c>
      <c r="C211" s="22">
        <v>43953</v>
      </c>
      <c r="D211" s="21" t="s">
        <v>10</v>
      </c>
      <c r="E211" s="21">
        <v>0</v>
      </c>
      <c r="F211" s="21">
        <v>0</v>
      </c>
      <c r="G211" s="21">
        <v>1737.6</v>
      </c>
      <c r="H211" s="21">
        <v>54051.26</v>
      </c>
      <c r="I211" s="21" t="s">
        <v>11</v>
      </c>
      <c r="J211" s="21" t="s">
        <v>12</v>
      </c>
    </row>
    <row r="212" spans="1:10">
      <c r="A212" s="21">
        <v>11563327</v>
      </c>
      <c r="B212" s="22">
        <v>43953</v>
      </c>
      <c r="C212" s="22">
        <v>43953</v>
      </c>
      <c r="D212" s="21" t="s">
        <v>10</v>
      </c>
      <c r="E212" s="21">
        <v>0</v>
      </c>
      <c r="F212" s="21">
        <v>0</v>
      </c>
      <c r="G212" s="21">
        <v>1760.2</v>
      </c>
      <c r="H212" s="21">
        <v>55811.46</v>
      </c>
      <c r="I212" s="21" t="s">
        <v>11</v>
      </c>
      <c r="J212" s="21" t="s">
        <v>12</v>
      </c>
    </row>
    <row r="213" spans="1:10">
      <c r="A213" s="21">
        <v>11563327</v>
      </c>
      <c r="B213" s="22">
        <v>43953</v>
      </c>
      <c r="C213" s="22">
        <v>43953</v>
      </c>
      <c r="D213" s="21" t="s">
        <v>10</v>
      </c>
      <c r="E213" s="21">
        <v>0</v>
      </c>
      <c r="F213" s="21">
        <v>0</v>
      </c>
      <c r="G213" s="21">
        <v>1762.76</v>
      </c>
      <c r="H213" s="21">
        <v>57574.22</v>
      </c>
      <c r="I213" s="21" t="s">
        <v>11</v>
      </c>
      <c r="J213" s="21" t="s">
        <v>12</v>
      </c>
    </row>
    <row r="214" spans="1:10">
      <c r="A214" s="21">
        <v>11563327</v>
      </c>
      <c r="B214" s="22">
        <v>43953</v>
      </c>
      <c r="C214" s="22">
        <v>43953</v>
      </c>
      <c r="D214" s="21" t="s">
        <v>10</v>
      </c>
      <c r="E214" s="21">
        <v>0</v>
      </c>
      <c r="F214" s="21">
        <v>0</v>
      </c>
      <c r="G214" s="21">
        <v>1850.1</v>
      </c>
      <c r="H214" s="21">
        <v>59424.32</v>
      </c>
      <c r="I214" s="21" t="s">
        <v>11</v>
      </c>
      <c r="J214" s="21" t="s">
        <v>12</v>
      </c>
    </row>
    <row r="215" spans="1:10">
      <c r="A215" s="21">
        <v>11563327</v>
      </c>
      <c r="B215" s="22">
        <v>43953</v>
      </c>
      <c r="C215" s="22">
        <v>43953</v>
      </c>
      <c r="D215" s="21" t="s">
        <v>10</v>
      </c>
      <c r="E215" s="21">
        <v>0</v>
      </c>
      <c r="F215" s="21">
        <v>0</v>
      </c>
      <c r="G215" s="21">
        <v>1878.02</v>
      </c>
      <c r="H215" s="21">
        <v>61302.34</v>
      </c>
      <c r="I215" s="21" t="s">
        <v>11</v>
      </c>
      <c r="J215" s="21" t="s">
        <v>12</v>
      </c>
    </row>
    <row r="216" spans="1:10">
      <c r="A216" s="21">
        <v>11563327</v>
      </c>
      <c r="B216" s="22">
        <v>43953</v>
      </c>
      <c r="C216" s="22">
        <v>43953</v>
      </c>
      <c r="D216" s="21" t="s">
        <v>10</v>
      </c>
      <c r="E216" s="21">
        <v>0</v>
      </c>
      <c r="F216" s="21">
        <v>0</v>
      </c>
      <c r="G216" s="21">
        <v>1884.8</v>
      </c>
      <c r="H216" s="21">
        <v>63187.14</v>
      </c>
      <c r="I216" s="21" t="s">
        <v>11</v>
      </c>
      <c r="J216" s="21" t="s">
        <v>12</v>
      </c>
    </row>
    <row r="217" spans="1:10">
      <c r="A217" s="21">
        <v>11563327</v>
      </c>
      <c r="B217" s="22">
        <v>43953</v>
      </c>
      <c r="C217" s="22">
        <v>43953</v>
      </c>
      <c r="D217" s="21" t="s">
        <v>10</v>
      </c>
      <c r="E217" s="21">
        <v>0</v>
      </c>
      <c r="F217" s="21">
        <v>0</v>
      </c>
      <c r="G217" s="21">
        <v>1900</v>
      </c>
      <c r="H217" s="21">
        <v>65087.14</v>
      </c>
      <c r="I217" s="21" t="s">
        <v>11</v>
      </c>
      <c r="J217" s="21" t="s">
        <v>12</v>
      </c>
    </row>
    <row r="218" spans="1:10">
      <c r="A218" s="21">
        <v>11563327</v>
      </c>
      <c r="B218" s="22">
        <v>43953</v>
      </c>
      <c r="C218" s="22">
        <v>43953</v>
      </c>
      <c r="D218" s="21" t="s">
        <v>10</v>
      </c>
      <c r="E218" s="21">
        <v>0</v>
      </c>
      <c r="F218" s="21">
        <v>0</v>
      </c>
      <c r="G218" s="21">
        <v>1960</v>
      </c>
      <c r="H218" s="21">
        <v>67047.14</v>
      </c>
      <c r="I218" s="21" t="s">
        <v>11</v>
      </c>
      <c r="J218" s="21" t="s">
        <v>12</v>
      </c>
    </row>
    <row r="219" spans="1:10">
      <c r="A219" s="21">
        <v>11563327</v>
      </c>
      <c r="B219" s="22">
        <v>43953</v>
      </c>
      <c r="C219" s="22">
        <v>43953</v>
      </c>
      <c r="D219" s="21" t="s">
        <v>10</v>
      </c>
      <c r="E219" s="21">
        <v>0</v>
      </c>
      <c r="F219" s="21">
        <v>0</v>
      </c>
      <c r="G219" s="21">
        <v>2000</v>
      </c>
      <c r="H219" s="21">
        <v>69047.14</v>
      </c>
      <c r="I219" s="21" t="s">
        <v>11</v>
      </c>
      <c r="J219" s="21" t="s">
        <v>12</v>
      </c>
    </row>
    <row r="220" spans="1:10">
      <c r="A220" s="21">
        <v>11563327</v>
      </c>
      <c r="B220" s="22">
        <v>43953</v>
      </c>
      <c r="C220" s="22">
        <v>43953</v>
      </c>
      <c r="D220" s="21" t="s">
        <v>10</v>
      </c>
      <c r="E220" s="21">
        <v>0</v>
      </c>
      <c r="F220" s="21">
        <v>0</v>
      </c>
      <c r="G220" s="21">
        <v>2000</v>
      </c>
      <c r="H220" s="21">
        <v>71047.14</v>
      </c>
      <c r="I220" s="21" t="s">
        <v>11</v>
      </c>
      <c r="J220" s="21" t="s">
        <v>12</v>
      </c>
    </row>
    <row r="221" spans="1:10">
      <c r="A221" s="21">
        <v>11563327</v>
      </c>
      <c r="B221" s="22">
        <v>43953</v>
      </c>
      <c r="C221" s="22">
        <v>43953</v>
      </c>
      <c r="D221" s="21" t="s">
        <v>10</v>
      </c>
      <c r="E221" s="21">
        <v>0</v>
      </c>
      <c r="F221" s="21">
        <v>0</v>
      </c>
      <c r="G221" s="21">
        <v>2100</v>
      </c>
      <c r="H221" s="21">
        <v>73147.14</v>
      </c>
      <c r="I221" s="21" t="s">
        <v>11</v>
      </c>
      <c r="J221" s="21" t="s">
        <v>12</v>
      </c>
    </row>
    <row r="222" spans="1:10">
      <c r="A222" s="21">
        <v>11563327</v>
      </c>
      <c r="B222" s="22">
        <v>43953</v>
      </c>
      <c r="C222" s="22">
        <v>43953</v>
      </c>
      <c r="D222" s="21" t="s">
        <v>10</v>
      </c>
      <c r="E222" s="21">
        <v>0</v>
      </c>
      <c r="F222" s="21">
        <v>0</v>
      </c>
      <c r="G222" s="21">
        <v>2148</v>
      </c>
      <c r="H222" s="21">
        <v>75295.14</v>
      </c>
      <c r="I222" s="21" t="s">
        <v>11</v>
      </c>
      <c r="J222" s="21" t="s">
        <v>12</v>
      </c>
    </row>
    <row r="223" spans="1:10">
      <c r="A223" s="21">
        <v>11563327</v>
      </c>
      <c r="B223" s="22">
        <v>43953</v>
      </c>
      <c r="C223" s="22">
        <v>43953</v>
      </c>
      <c r="D223" s="21" t="s">
        <v>10</v>
      </c>
      <c r="E223" s="21">
        <v>0</v>
      </c>
      <c r="F223" s="21">
        <v>0</v>
      </c>
      <c r="G223" s="21">
        <v>2190</v>
      </c>
      <c r="H223" s="21">
        <v>77485.14</v>
      </c>
      <c r="I223" s="21" t="s">
        <v>11</v>
      </c>
      <c r="J223" s="21" t="s">
        <v>12</v>
      </c>
    </row>
    <row r="224" spans="1:10">
      <c r="A224" s="21">
        <v>11563327</v>
      </c>
      <c r="B224" s="22">
        <v>43953</v>
      </c>
      <c r="C224" s="22">
        <v>43953</v>
      </c>
      <c r="D224" s="21" t="s">
        <v>10</v>
      </c>
      <c r="E224" s="21">
        <v>0</v>
      </c>
      <c r="F224" s="21">
        <v>0</v>
      </c>
      <c r="G224" s="21">
        <v>2190</v>
      </c>
      <c r="H224" s="21">
        <v>79675.14</v>
      </c>
      <c r="I224" s="21" t="s">
        <v>11</v>
      </c>
      <c r="J224" s="21" t="s">
        <v>12</v>
      </c>
    </row>
    <row r="225" spans="1:10">
      <c r="A225" s="21">
        <v>11563327</v>
      </c>
      <c r="B225" s="22">
        <v>43953</v>
      </c>
      <c r="C225" s="22">
        <v>43953</v>
      </c>
      <c r="D225" s="21" t="s">
        <v>10</v>
      </c>
      <c r="E225" s="21">
        <v>0</v>
      </c>
      <c r="F225" s="21">
        <v>0</v>
      </c>
      <c r="G225" s="21">
        <v>2201.4</v>
      </c>
      <c r="H225" s="21">
        <v>81876.539999999994</v>
      </c>
      <c r="I225" s="21" t="s">
        <v>11</v>
      </c>
      <c r="J225" s="21" t="s">
        <v>12</v>
      </c>
    </row>
    <row r="226" spans="1:10">
      <c r="A226" s="21">
        <v>11563327</v>
      </c>
      <c r="B226" s="22">
        <v>43953</v>
      </c>
      <c r="C226" s="22">
        <v>43953</v>
      </c>
      <c r="D226" s="21" t="s">
        <v>10</v>
      </c>
      <c r="E226" s="21">
        <v>0</v>
      </c>
      <c r="F226" s="21">
        <v>0</v>
      </c>
      <c r="G226" s="21">
        <v>2210</v>
      </c>
      <c r="H226" s="21">
        <v>84086.54</v>
      </c>
      <c r="I226" s="21" t="s">
        <v>11</v>
      </c>
      <c r="J226" s="21" t="s">
        <v>12</v>
      </c>
    </row>
    <row r="227" spans="1:10">
      <c r="A227" s="21">
        <v>11563327</v>
      </c>
      <c r="B227" s="22">
        <v>43953</v>
      </c>
      <c r="C227" s="22">
        <v>43953</v>
      </c>
      <c r="D227" s="21" t="s">
        <v>10</v>
      </c>
      <c r="E227" s="21">
        <v>0</v>
      </c>
      <c r="F227" s="21">
        <v>0</v>
      </c>
      <c r="G227" s="21">
        <v>2218.92</v>
      </c>
      <c r="H227" s="21">
        <v>86305.46</v>
      </c>
      <c r="I227" s="21" t="s">
        <v>11</v>
      </c>
      <c r="J227" s="21" t="s">
        <v>12</v>
      </c>
    </row>
    <row r="228" spans="1:10">
      <c r="A228" s="21">
        <v>11563327</v>
      </c>
      <c r="B228" s="22">
        <v>43953</v>
      </c>
      <c r="C228" s="22">
        <v>43953</v>
      </c>
      <c r="D228" s="21" t="s">
        <v>10</v>
      </c>
      <c r="E228" s="21">
        <v>0</v>
      </c>
      <c r="F228" s="21">
        <v>0</v>
      </c>
      <c r="G228" s="21">
        <v>2250</v>
      </c>
      <c r="H228" s="21">
        <v>88555.46</v>
      </c>
      <c r="I228" s="21" t="s">
        <v>11</v>
      </c>
      <c r="J228" s="21" t="s">
        <v>12</v>
      </c>
    </row>
    <row r="229" spans="1:10">
      <c r="A229" s="21">
        <v>11563327</v>
      </c>
      <c r="B229" s="22">
        <v>43953</v>
      </c>
      <c r="C229" s="22">
        <v>43953</v>
      </c>
      <c r="D229" s="21" t="s">
        <v>10</v>
      </c>
      <c r="E229" s="21">
        <v>0</v>
      </c>
      <c r="F229" s="21">
        <v>0</v>
      </c>
      <c r="G229" s="21">
        <v>2290</v>
      </c>
      <c r="H229" s="21">
        <v>90845.46</v>
      </c>
      <c r="I229" s="21" t="s">
        <v>11</v>
      </c>
      <c r="J229" s="21" t="s">
        <v>12</v>
      </c>
    </row>
    <row r="230" spans="1:10">
      <c r="A230" s="21">
        <v>11563327</v>
      </c>
      <c r="B230" s="22">
        <v>43953</v>
      </c>
      <c r="C230" s="22">
        <v>43953</v>
      </c>
      <c r="D230" s="21" t="s">
        <v>10</v>
      </c>
      <c r="E230" s="21">
        <v>0</v>
      </c>
      <c r="F230" s="21">
        <v>0</v>
      </c>
      <c r="G230" s="21">
        <v>2310</v>
      </c>
      <c r="H230" s="21">
        <v>93155.46</v>
      </c>
      <c r="I230" s="21" t="s">
        <v>11</v>
      </c>
      <c r="J230" s="21" t="s">
        <v>12</v>
      </c>
    </row>
    <row r="231" spans="1:10">
      <c r="A231" s="21">
        <v>11563327</v>
      </c>
      <c r="B231" s="22">
        <v>43953</v>
      </c>
      <c r="C231" s="22">
        <v>43953</v>
      </c>
      <c r="D231" s="21" t="s">
        <v>10</v>
      </c>
      <c r="E231" s="21">
        <v>0</v>
      </c>
      <c r="F231" s="21">
        <v>0</v>
      </c>
      <c r="G231" s="21">
        <v>2370</v>
      </c>
      <c r="H231" s="21">
        <v>95525.46</v>
      </c>
      <c r="I231" s="21" t="s">
        <v>11</v>
      </c>
      <c r="J231" s="21" t="s">
        <v>12</v>
      </c>
    </row>
    <row r="232" spans="1:10">
      <c r="A232" s="21">
        <v>11563327</v>
      </c>
      <c r="B232" s="22">
        <v>43953</v>
      </c>
      <c r="C232" s="22">
        <v>43953</v>
      </c>
      <c r="D232" s="21" t="s">
        <v>10</v>
      </c>
      <c r="E232" s="21">
        <v>0</v>
      </c>
      <c r="F232" s="21">
        <v>0</v>
      </c>
      <c r="G232" s="21">
        <v>2420</v>
      </c>
      <c r="H232" s="21">
        <v>97945.46</v>
      </c>
      <c r="I232" s="21" t="s">
        <v>11</v>
      </c>
      <c r="J232" s="21" t="s">
        <v>12</v>
      </c>
    </row>
    <row r="233" spans="1:10">
      <c r="A233" s="21">
        <v>11563327</v>
      </c>
      <c r="B233" s="22">
        <v>43953</v>
      </c>
      <c r="C233" s="22">
        <v>43953</v>
      </c>
      <c r="D233" s="21" t="s">
        <v>10</v>
      </c>
      <c r="E233" s="21">
        <v>0</v>
      </c>
      <c r="F233" s="21">
        <v>0</v>
      </c>
      <c r="G233" s="21">
        <v>2490</v>
      </c>
      <c r="H233" s="21">
        <v>100435.46</v>
      </c>
      <c r="I233" s="21" t="s">
        <v>11</v>
      </c>
      <c r="J233" s="21" t="s">
        <v>12</v>
      </c>
    </row>
    <row r="234" spans="1:10">
      <c r="A234" s="21">
        <v>11563327</v>
      </c>
      <c r="B234" s="22">
        <v>43953</v>
      </c>
      <c r="C234" s="22">
        <v>43953</v>
      </c>
      <c r="D234" s="21" t="s">
        <v>10</v>
      </c>
      <c r="E234" s="21">
        <v>0</v>
      </c>
      <c r="F234" s="21">
        <v>0</v>
      </c>
      <c r="G234" s="21">
        <v>2606.8000000000002</v>
      </c>
      <c r="H234" s="21">
        <v>103042.26</v>
      </c>
      <c r="I234" s="21" t="s">
        <v>11</v>
      </c>
      <c r="J234" s="21" t="s">
        <v>12</v>
      </c>
    </row>
    <row r="235" spans="1:10">
      <c r="A235" s="21">
        <v>11563327</v>
      </c>
      <c r="B235" s="22">
        <v>43953</v>
      </c>
      <c r="C235" s="22">
        <v>43953</v>
      </c>
      <c r="D235" s="21" t="s">
        <v>10</v>
      </c>
      <c r="E235" s="21">
        <v>0</v>
      </c>
      <c r="F235" s="21">
        <v>0</v>
      </c>
      <c r="G235" s="21">
        <v>2620</v>
      </c>
      <c r="H235" s="21">
        <v>105662.26</v>
      </c>
      <c r="I235" s="21" t="s">
        <v>11</v>
      </c>
      <c r="J235" s="21" t="s">
        <v>12</v>
      </c>
    </row>
    <row r="236" spans="1:10">
      <c r="A236" s="21">
        <v>11563327</v>
      </c>
      <c r="B236" s="22">
        <v>43953</v>
      </c>
      <c r="C236" s="22">
        <v>43953</v>
      </c>
      <c r="D236" s="21" t="s">
        <v>10</v>
      </c>
      <c r="E236" s="21">
        <v>0</v>
      </c>
      <c r="F236" s="21">
        <v>0</v>
      </c>
      <c r="G236" s="21">
        <v>2670</v>
      </c>
      <c r="H236" s="21">
        <v>108332.26</v>
      </c>
      <c r="I236" s="21" t="s">
        <v>11</v>
      </c>
      <c r="J236" s="21" t="s">
        <v>12</v>
      </c>
    </row>
    <row r="237" spans="1:10">
      <c r="A237" s="21">
        <v>11563327</v>
      </c>
      <c r="B237" s="22">
        <v>43953</v>
      </c>
      <c r="C237" s="22">
        <v>43953</v>
      </c>
      <c r="D237" s="21" t="s">
        <v>10</v>
      </c>
      <c r="E237" s="21">
        <v>0</v>
      </c>
      <c r="F237" s="21">
        <v>0</v>
      </c>
      <c r="G237" s="21">
        <v>2700</v>
      </c>
      <c r="H237" s="21">
        <v>111032.26</v>
      </c>
      <c r="I237" s="21" t="s">
        <v>11</v>
      </c>
      <c r="J237" s="21" t="s">
        <v>12</v>
      </c>
    </row>
    <row r="238" spans="1:10">
      <c r="A238" s="21">
        <v>11563327</v>
      </c>
      <c r="B238" s="22">
        <v>43953</v>
      </c>
      <c r="C238" s="22">
        <v>43953</v>
      </c>
      <c r="D238" s="21" t="s">
        <v>10</v>
      </c>
      <c r="E238" s="21">
        <v>0</v>
      </c>
      <c r="F238" s="21">
        <v>0</v>
      </c>
      <c r="G238" s="21">
        <v>2727</v>
      </c>
      <c r="H238" s="21">
        <v>113759.26</v>
      </c>
      <c r="I238" s="21" t="s">
        <v>11</v>
      </c>
      <c r="J238" s="21" t="s">
        <v>12</v>
      </c>
    </row>
    <row r="239" spans="1:10">
      <c r="A239" s="21">
        <v>11563327</v>
      </c>
      <c r="B239" s="22">
        <v>43953</v>
      </c>
      <c r="C239" s="22">
        <v>43953</v>
      </c>
      <c r="D239" s="21" t="s">
        <v>10</v>
      </c>
      <c r="E239" s="21">
        <v>0</v>
      </c>
      <c r="F239" s="21">
        <v>0</v>
      </c>
      <c r="G239" s="21">
        <v>2740</v>
      </c>
      <c r="H239" s="21">
        <v>116499.26</v>
      </c>
      <c r="I239" s="21" t="s">
        <v>11</v>
      </c>
      <c r="J239" s="21" t="s">
        <v>12</v>
      </c>
    </row>
    <row r="240" spans="1:10">
      <c r="A240" s="21">
        <v>11563327</v>
      </c>
      <c r="B240" s="22">
        <v>43953</v>
      </c>
      <c r="C240" s="22">
        <v>43953</v>
      </c>
      <c r="D240" s="21" t="s">
        <v>10</v>
      </c>
      <c r="E240" s="21">
        <v>0</v>
      </c>
      <c r="F240" s="21">
        <v>0</v>
      </c>
      <c r="G240" s="21">
        <v>2762.5</v>
      </c>
      <c r="H240" s="21">
        <v>119261.75999999999</v>
      </c>
      <c r="I240" s="21" t="s">
        <v>11</v>
      </c>
      <c r="J240" s="21" t="s">
        <v>12</v>
      </c>
    </row>
    <row r="241" spans="1:10">
      <c r="A241" s="21">
        <v>11563327</v>
      </c>
      <c r="B241" s="22">
        <v>43953</v>
      </c>
      <c r="C241" s="22">
        <v>43953</v>
      </c>
      <c r="D241" s="21" t="s">
        <v>10</v>
      </c>
      <c r="E241" s="21">
        <v>0</v>
      </c>
      <c r="F241" s="21">
        <v>0</v>
      </c>
      <c r="G241" s="21">
        <v>2840</v>
      </c>
      <c r="H241" s="21">
        <v>122101.75999999999</v>
      </c>
      <c r="I241" s="21" t="s">
        <v>11</v>
      </c>
      <c r="J241" s="21" t="s">
        <v>12</v>
      </c>
    </row>
    <row r="242" spans="1:10">
      <c r="A242" s="21">
        <v>11563327</v>
      </c>
      <c r="B242" s="22">
        <v>43953</v>
      </c>
      <c r="C242" s="22">
        <v>43953</v>
      </c>
      <c r="D242" s="21" t="s">
        <v>10</v>
      </c>
      <c r="E242" s="21">
        <v>0</v>
      </c>
      <c r="F242" s="21">
        <v>0</v>
      </c>
      <c r="G242" s="21">
        <v>2863.6</v>
      </c>
      <c r="H242" s="21">
        <v>124965.36</v>
      </c>
      <c r="I242" s="21" t="s">
        <v>11</v>
      </c>
      <c r="J242" s="21" t="s">
        <v>12</v>
      </c>
    </row>
    <row r="243" spans="1:10">
      <c r="A243" s="21">
        <v>11563327</v>
      </c>
      <c r="B243" s="22">
        <v>43953</v>
      </c>
      <c r="C243" s="22">
        <v>43953</v>
      </c>
      <c r="D243" s="21" t="s">
        <v>10</v>
      </c>
      <c r="E243" s="21">
        <v>0</v>
      </c>
      <c r="F243" s="21">
        <v>0</v>
      </c>
      <c r="G243" s="21">
        <v>2880</v>
      </c>
      <c r="H243" s="21">
        <v>127845.36</v>
      </c>
      <c r="I243" s="21" t="s">
        <v>11</v>
      </c>
      <c r="J243" s="21" t="s">
        <v>12</v>
      </c>
    </row>
    <row r="244" spans="1:10">
      <c r="A244" s="21">
        <v>11563327</v>
      </c>
      <c r="B244" s="22">
        <v>43953</v>
      </c>
      <c r="C244" s="22">
        <v>43953</v>
      </c>
      <c r="D244" s="21" t="s">
        <v>10</v>
      </c>
      <c r="E244" s="21">
        <v>0</v>
      </c>
      <c r="F244" s="21">
        <v>0</v>
      </c>
      <c r="G244" s="21">
        <v>2933.8</v>
      </c>
      <c r="H244" s="21">
        <v>130779.16</v>
      </c>
      <c r="I244" s="21" t="s">
        <v>11</v>
      </c>
      <c r="J244" s="21" t="s">
        <v>12</v>
      </c>
    </row>
    <row r="245" spans="1:10">
      <c r="A245" s="21">
        <v>11563327</v>
      </c>
      <c r="B245" s="22">
        <v>43953</v>
      </c>
      <c r="C245" s="22">
        <v>43953</v>
      </c>
      <c r="D245" s="21" t="s">
        <v>10</v>
      </c>
      <c r="E245" s="21">
        <v>0</v>
      </c>
      <c r="F245" s="21">
        <v>0</v>
      </c>
      <c r="G245" s="21">
        <v>3035.5</v>
      </c>
      <c r="H245" s="21">
        <v>133814.66</v>
      </c>
      <c r="I245" s="21" t="s">
        <v>11</v>
      </c>
      <c r="J245" s="21" t="s">
        <v>12</v>
      </c>
    </row>
    <row r="246" spans="1:10">
      <c r="A246" s="21">
        <v>11563327</v>
      </c>
      <c r="B246" s="22">
        <v>43953</v>
      </c>
      <c r="C246" s="22">
        <v>43953</v>
      </c>
      <c r="D246" s="21" t="s">
        <v>10</v>
      </c>
      <c r="E246" s="21">
        <v>0</v>
      </c>
      <c r="F246" s="21">
        <v>0</v>
      </c>
      <c r="G246" s="21">
        <v>3050</v>
      </c>
      <c r="H246" s="21">
        <v>136864.66</v>
      </c>
      <c r="I246" s="21" t="s">
        <v>11</v>
      </c>
      <c r="J246" s="21" t="s">
        <v>12</v>
      </c>
    </row>
    <row r="247" spans="1:10">
      <c r="A247" s="21">
        <v>11563327</v>
      </c>
      <c r="B247" s="22">
        <v>43953</v>
      </c>
      <c r="C247" s="22">
        <v>43953</v>
      </c>
      <c r="D247" s="21" t="s">
        <v>10</v>
      </c>
      <c r="E247" s="21">
        <v>0</v>
      </c>
      <c r="F247" s="21">
        <v>0</v>
      </c>
      <c r="G247" s="21">
        <v>3060</v>
      </c>
      <c r="H247" s="21">
        <v>139924.66</v>
      </c>
      <c r="I247" s="21" t="s">
        <v>11</v>
      </c>
      <c r="J247" s="21" t="s">
        <v>12</v>
      </c>
    </row>
    <row r="248" spans="1:10">
      <c r="A248" s="21">
        <v>11563327</v>
      </c>
      <c r="B248" s="22">
        <v>43953</v>
      </c>
      <c r="C248" s="22">
        <v>43953</v>
      </c>
      <c r="D248" s="21" t="s">
        <v>10</v>
      </c>
      <c r="E248" s="21">
        <v>0</v>
      </c>
      <c r="F248" s="21">
        <v>0</v>
      </c>
      <c r="G248" s="21">
        <v>3060</v>
      </c>
      <c r="H248" s="21">
        <v>142984.66</v>
      </c>
      <c r="I248" s="21" t="s">
        <v>11</v>
      </c>
      <c r="J248" s="21" t="s">
        <v>12</v>
      </c>
    </row>
    <row r="249" spans="1:10">
      <c r="A249" s="21">
        <v>11563327</v>
      </c>
      <c r="B249" s="22">
        <v>43953</v>
      </c>
      <c r="C249" s="22">
        <v>43953</v>
      </c>
      <c r="D249" s="21" t="s">
        <v>10</v>
      </c>
      <c r="E249" s="21">
        <v>0</v>
      </c>
      <c r="F249" s="21">
        <v>0</v>
      </c>
      <c r="G249" s="21">
        <v>3170</v>
      </c>
      <c r="H249" s="21">
        <v>146154.66</v>
      </c>
      <c r="I249" s="21" t="s">
        <v>11</v>
      </c>
      <c r="J249" s="21" t="s">
        <v>12</v>
      </c>
    </row>
    <row r="250" spans="1:10">
      <c r="A250" s="21">
        <v>11563327</v>
      </c>
      <c r="B250" s="22">
        <v>43953</v>
      </c>
      <c r="C250" s="22">
        <v>43953</v>
      </c>
      <c r="D250" s="21" t="s">
        <v>10</v>
      </c>
      <c r="E250" s="21">
        <v>0</v>
      </c>
      <c r="F250" s="21">
        <v>0</v>
      </c>
      <c r="G250" s="21">
        <v>3250</v>
      </c>
      <c r="H250" s="21">
        <v>149404.66</v>
      </c>
      <c r="I250" s="21" t="s">
        <v>11</v>
      </c>
      <c r="J250" s="21" t="s">
        <v>12</v>
      </c>
    </row>
    <row r="251" spans="1:10">
      <c r="A251" s="21">
        <v>11563327</v>
      </c>
      <c r="B251" s="22">
        <v>43953</v>
      </c>
      <c r="C251" s="22">
        <v>43953</v>
      </c>
      <c r="D251" s="21" t="s">
        <v>10</v>
      </c>
      <c r="E251" s="21">
        <v>0</v>
      </c>
      <c r="F251" s="21">
        <v>0</v>
      </c>
      <c r="G251" s="21">
        <v>3260</v>
      </c>
      <c r="H251" s="21">
        <v>152664.66</v>
      </c>
      <c r="I251" s="21" t="s">
        <v>11</v>
      </c>
      <c r="J251" s="21" t="s">
        <v>12</v>
      </c>
    </row>
    <row r="252" spans="1:10">
      <c r="A252" s="21">
        <v>11563327</v>
      </c>
      <c r="B252" s="22">
        <v>43953</v>
      </c>
      <c r="C252" s="22">
        <v>43953</v>
      </c>
      <c r="D252" s="21" t="s">
        <v>10</v>
      </c>
      <c r="E252" s="21">
        <v>0</v>
      </c>
      <c r="F252" s="21">
        <v>0</v>
      </c>
      <c r="G252" s="21">
        <v>3290</v>
      </c>
      <c r="H252" s="21">
        <v>155954.66</v>
      </c>
      <c r="I252" s="21" t="s">
        <v>11</v>
      </c>
      <c r="J252" s="21" t="s">
        <v>12</v>
      </c>
    </row>
    <row r="253" spans="1:10">
      <c r="A253" s="21">
        <v>11563327</v>
      </c>
      <c r="B253" s="22">
        <v>43953</v>
      </c>
      <c r="C253" s="22">
        <v>43953</v>
      </c>
      <c r="D253" s="21" t="s">
        <v>10</v>
      </c>
      <c r="E253" s="21">
        <v>0</v>
      </c>
      <c r="F253" s="21">
        <v>0</v>
      </c>
      <c r="G253" s="21">
        <v>3330</v>
      </c>
      <c r="H253" s="21">
        <v>159284.66</v>
      </c>
      <c r="I253" s="21" t="s">
        <v>11</v>
      </c>
      <c r="J253" s="21" t="s">
        <v>12</v>
      </c>
    </row>
    <row r="254" spans="1:10">
      <c r="A254" s="21">
        <v>11563327</v>
      </c>
      <c r="B254" s="22">
        <v>43953</v>
      </c>
      <c r="C254" s="22">
        <v>43953</v>
      </c>
      <c r="D254" s="21" t="s">
        <v>10</v>
      </c>
      <c r="E254" s="21">
        <v>0</v>
      </c>
      <c r="F254" s="21">
        <v>0</v>
      </c>
      <c r="G254" s="21">
        <v>3530</v>
      </c>
      <c r="H254" s="21">
        <v>162814.66</v>
      </c>
      <c r="I254" s="21" t="s">
        <v>11</v>
      </c>
      <c r="J254" s="21" t="s">
        <v>12</v>
      </c>
    </row>
    <row r="255" spans="1:10">
      <c r="A255" s="21">
        <v>11563327</v>
      </c>
      <c r="B255" s="22">
        <v>43953</v>
      </c>
      <c r="C255" s="22">
        <v>43953</v>
      </c>
      <c r="D255" s="21" t="s">
        <v>10</v>
      </c>
      <c r="E255" s="21">
        <v>0</v>
      </c>
      <c r="F255" s="21">
        <v>0</v>
      </c>
      <c r="G255" s="21">
        <v>3540</v>
      </c>
      <c r="H255" s="21">
        <v>166354.66</v>
      </c>
      <c r="I255" s="21" t="s">
        <v>11</v>
      </c>
      <c r="J255" s="21" t="s">
        <v>12</v>
      </c>
    </row>
    <row r="256" spans="1:10">
      <c r="A256" s="21">
        <v>11563327</v>
      </c>
      <c r="B256" s="22">
        <v>43953</v>
      </c>
      <c r="C256" s="22">
        <v>43953</v>
      </c>
      <c r="D256" s="21" t="s">
        <v>10</v>
      </c>
      <c r="E256" s="21">
        <v>0</v>
      </c>
      <c r="F256" s="21">
        <v>0</v>
      </c>
      <c r="G256" s="21">
        <v>3609</v>
      </c>
      <c r="H256" s="21">
        <v>169963.66</v>
      </c>
      <c r="I256" s="21" t="s">
        <v>11</v>
      </c>
      <c r="J256" s="21" t="s">
        <v>12</v>
      </c>
    </row>
    <row r="257" spans="1:10">
      <c r="A257" s="21">
        <v>11563327</v>
      </c>
      <c r="B257" s="22">
        <v>43953</v>
      </c>
      <c r="C257" s="22">
        <v>43953</v>
      </c>
      <c r="D257" s="21" t="s">
        <v>10</v>
      </c>
      <c r="E257" s="21">
        <v>0</v>
      </c>
      <c r="F257" s="21">
        <v>0</v>
      </c>
      <c r="G257" s="21">
        <v>3630.25</v>
      </c>
      <c r="H257" s="21">
        <v>173593.91</v>
      </c>
      <c r="I257" s="21" t="s">
        <v>11</v>
      </c>
      <c r="J257" s="21" t="s">
        <v>12</v>
      </c>
    </row>
    <row r="258" spans="1:10">
      <c r="A258" s="21">
        <v>11563327</v>
      </c>
      <c r="B258" s="22">
        <v>43953</v>
      </c>
      <c r="C258" s="22">
        <v>43953</v>
      </c>
      <c r="D258" s="21" t="s">
        <v>10</v>
      </c>
      <c r="E258" s="21">
        <v>0</v>
      </c>
      <c r="F258" s="21">
        <v>0</v>
      </c>
      <c r="G258" s="21">
        <v>3910</v>
      </c>
      <c r="H258" s="21">
        <v>177503.91</v>
      </c>
      <c r="I258" s="21" t="s">
        <v>11</v>
      </c>
      <c r="J258" s="21" t="s">
        <v>12</v>
      </c>
    </row>
    <row r="259" spans="1:10">
      <c r="A259" s="21">
        <v>11563327</v>
      </c>
      <c r="B259" s="22">
        <v>43953</v>
      </c>
      <c r="C259" s="22">
        <v>43953</v>
      </c>
      <c r="D259" s="21" t="s">
        <v>10</v>
      </c>
      <c r="E259" s="21">
        <v>0</v>
      </c>
      <c r="F259" s="21">
        <v>0</v>
      </c>
      <c r="G259" s="21">
        <v>3984</v>
      </c>
      <c r="H259" s="21">
        <v>181487.91</v>
      </c>
      <c r="I259" s="21" t="s">
        <v>11</v>
      </c>
      <c r="J259" s="21" t="s">
        <v>12</v>
      </c>
    </row>
    <row r="260" spans="1:10">
      <c r="A260" s="21">
        <v>11563327</v>
      </c>
      <c r="B260" s="22">
        <v>43953</v>
      </c>
      <c r="C260" s="22">
        <v>43953</v>
      </c>
      <c r="D260" s="21" t="s">
        <v>10</v>
      </c>
      <c r="E260" s="21">
        <v>0</v>
      </c>
      <c r="F260" s="21">
        <v>0</v>
      </c>
      <c r="G260" s="21">
        <v>4162</v>
      </c>
      <c r="H260" s="21">
        <v>185649.91</v>
      </c>
      <c r="I260" s="21" t="s">
        <v>11</v>
      </c>
      <c r="J260" s="21" t="s">
        <v>12</v>
      </c>
    </row>
    <row r="261" spans="1:10">
      <c r="A261" s="21">
        <v>11563327</v>
      </c>
      <c r="B261" s="22">
        <v>43953</v>
      </c>
      <c r="C261" s="22">
        <v>43953</v>
      </c>
      <c r="D261" s="21" t="s">
        <v>10</v>
      </c>
      <c r="E261" s="21">
        <v>0</v>
      </c>
      <c r="F261" s="21">
        <v>0</v>
      </c>
      <c r="G261" s="21">
        <v>4167</v>
      </c>
      <c r="H261" s="21">
        <v>189816.91</v>
      </c>
      <c r="I261" s="21" t="s">
        <v>11</v>
      </c>
      <c r="J261" s="21" t="s">
        <v>12</v>
      </c>
    </row>
    <row r="262" spans="1:10">
      <c r="A262" s="21">
        <v>11563327</v>
      </c>
      <c r="B262" s="22">
        <v>43953</v>
      </c>
      <c r="C262" s="22">
        <v>43953</v>
      </c>
      <c r="D262" s="21" t="s">
        <v>10</v>
      </c>
      <c r="E262" s="21">
        <v>0</v>
      </c>
      <c r="F262" s="21">
        <v>0</v>
      </c>
      <c r="G262" s="21">
        <v>4260.38</v>
      </c>
      <c r="H262" s="21">
        <v>194077.29</v>
      </c>
      <c r="I262" s="21" t="s">
        <v>11</v>
      </c>
      <c r="J262" s="21" t="s">
        <v>12</v>
      </c>
    </row>
    <row r="263" spans="1:10">
      <c r="A263" s="21">
        <v>11563327</v>
      </c>
      <c r="B263" s="22">
        <v>43953</v>
      </c>
      <c r="C263" s="22">
        <v>43953</v>
      </c>
      <c r="D263" s="21" t="s">
        <v>10</v>
      </c>
      <c r="E263" s="21">
        <v>0</v>
      </c>
      <c r="F263" s="21">
        <v>0</v>
      </c>
      <c r="G263" s="21">
        <v>4431.7</v>
      </c>
      <c r="H263" s="21">
        <v>198508.99</v>
      </c>
      <c r="I263" s="21" t="s">
        <v>11</v>
      </c>
      <c r="J263" s="21" t="s">
        <v>12</v>
      </c>
    </row>
    <row r="264" spans="1:10">
      <c r="A264" s="21">
        <v>11563327</v>
      </c>
      <c r="B264" s="22">
        <v>43953</v>
      </c>
      <c r="C264" s="22">
        <v>43953</v>
      </c>
      <c r="D264" s="21" t="s">
        <v>10</v>
      </c>
      <c r="E264" s="21">
        <v>0</v>
      </c>
      <c r="F264" s="21">
        <v>0</v>
      </c>
      <c r="G264" s="21">
        <v>4470</v>
      </c>
      <c r="H264" s="21">
        <v>202978.99</v>
      </c>
      <c r="I264" s="21" t="s">
        <v>11</v>
      </c>
      <c r="J264" s="21" t="s">
        <v>12</v>
      </c>
    </row>
    <row r="265" spans="1:10">
      <c r="A265" s="21">
        <v>11563327</v>
      </c>
      <c r="B265" s="22">
        <v>43953</v>
      </c>
      <c r="C265" s="22">
        <v>43953</v>
      </c>
      <c r="D265" s="21" t="s">
        <v>10</v>
      </c>
      <c r="E265" s="21">
        <v>0</v>
      </c>
      <c r="F265" s="21">
        <v>0</v>
      </c>
      <c r="G265" s="21">
        <v>4769.8</v>
      </c>
      <c r="H265" s="21">
        <v>207748.79</v>
      </c>
      <c r="I265" s="21" t="s">
        <v>11</v>
      </c>
      <c r="J265" s="21" t="s">
        <v>12</v>
      </c>
    </row>
    <row r="266" spans="1:10">
      <c r="A266" s="21">
        <v>11563327</v>
      </c>
      <c r="B266" s="22">
        <v>43953</v>
      </c>
      <c r="C266" s="22">
        <v>43953</v>
      </c>
      <c r="D266" s="21" t="s">
        <v>10</v>
      </c>
      <c r="E266" s="21">
        <v>0</v>
      </c>
      <c r="F266" s="21">
        <v>0</v>
      </c>
      <c r="G266" s="21">
        <v>5020</v>
      </c>
      <c r="H266" s="21">
        <v>212768.79</v>
      </c>
      <c r="I266" s="21" t="s">
        <v>11</v>
      </c>
      <c r="J266" s="21" t="s">
        <v>12</v>
      </c>
    </row>
    <row r="267" spans="1:10">
      <c r="A267" s="21">
        <v>11563327</v>
      </c>
      <c r="B267" s="22">
        <v>43953</v>
      </c>
      <c r="C267" s="22">
        <v>43953</v>
      </c>
      <c r="D267" s="21" t="s">
        <v>10</v>
      </c>
      <c r="E267" s="21">
        <v>0</v>
      </c>
      <c r="F267" s="21">
        <v>0</v>
      </c>
      <c r="G267" s="21">
        <v>5027.07</v>
      </c>
      <c r="H267" s="21">
        <v>217795.86</v>
      </c>
      <c r="I267" s="21" t="s">
        <v>11</v>
      </c>
      <c r="J267" s="21" t="s">
        <v>12</v>
      </c>
    </row>
    <row r="268" spans="1:10">
      <c r="A268" s="21">
        <v>11563327</v>
      </c>
      <c r="B268" s="22">
        <v>43953</v>
      </c>
      <c r="C268" s="22">
        <v>43953</v>
      </c>
      <c r="D268" s="21" t="s">
        <v>10</v>
      </c>
      <c r="E268" s="21">
        <v>0</v>
      </c>
      <c r="F268" s="21">
        <v>0</v>
      </c>
      <c r="G268" s="21">
        <v>5039.2</v>
      </c>
      <c r="H268" s="21">
        <v>222835.06</v>
      </c>
      <c r="I268" s="21" t="s">
        <v>11</v>
      </c>
      <c r="J268" s="21" t="s">
        <v>12</v>
      </c>
    </row>
    <row r="269" spans="1:10">
      <c r="A269" s="21">
        <v>11563327</v>
      </c>
      <c r="B269" s="22">
        <v>43953</v>
      </c>
      <c r="C269" s="22">
        <v>43953</v>
      </c>
      <c r="D269" s="21" t="s">
        <v>10</v>
      </c>
      <c r="E269" s="21">
        <v>0</v>
      </c>
      <c r="F269" s="21">
        <v>0</v>
      </c>
      <c r="G269" s="21">
        <v>5040</v>
      </c>
      <c r="H269" s="21">
        <v>227875.06</v>
      </c>
      <c r="I269" s="21" t="s">
        <v>11</v>
      </c>
      <c r="J269" s="21" t="s">
        <v>12</v>
      </c>
    </row>
    <row r="270" spans="1:10">
      <c r="A270" s="21">
        <v>11563327</v>
      </c>
      <c r="B270" s="22">
        <v>43953</v>
      </c>
      <c r="C270" s="22">
        <v>43953</v>
      </c>
      <c r="D270" s="21" t="s">
        <v>10</v>
      </c>
      <c r="E270" s="21">
        <v>0</v>
      </c>
      <c r="F270" s="21">
        <v>0</v>
      </c>
      <c r="G270" s="21">
        <v>5062.1099999999997</v>
      </c>
      <c r="H270" s="21">
        <v>232937.17</v>
      </c>
      <c r="I270" s="21" t="s">
        <v>11</v>
      </c>
      <c r="J270" s="21" t="s">
        <v>12</v>
      </c>
    </row>
    <row r="271" spans="1:10">
      <c r="A271" s="21">
        <v>11563327</v>
      </c>
      <c r="B271" s="22">
        <v>43953</v>
      </c>
      <c r="C271" s="22">
        <v>43953</v>
      </c>
      <c r="D271" s="21" t="s">
        <v>10</v>
      </c>
      <c r="E271" s="21">
        <v>0</v>
      </c>
      <c r="F271" s="21">
        <v>0</v>
      </c>
      <c r="G271" s="21">
        <v>5150</v>
      </c>
      <c r="H271" s="21">
        <v>238087.17</v>
      </c>
      <c r="I271" s="21" t="s">
        <v>11</v>
      </c>
      <c r="J271" s="21" t="s">
        <v>12</v>
      </c>
    </row>
    <row r="272" spans="1:10">
      <c r="A272" s="21">
        <v>11563327</v>
      </c>
      <c r="B272" s="22">
        <v>43953</v>
      </c>
      <c r="C272" s="22">
        <v>43953</v>
      </c>
      <c r="D272" s="21" t="s">
        <v>10</v>
      </c>
      <c r="E272" s="21">
        <v>0</v>
      </c>
      <c r="F272" s="21">
        <v>0</v>
      </c>
      <c r="G272" s="21">
        <v>5641.69</v>
      </c>
      <c r="H272" s="21">
        <v>243728.86</v>
      </c>
      <c r="I272" s="21" t="s">
        <v>11</v>
      </c>
      <c r="J272" s="21" t="s">
        <v>12</v>
      </c>
    </row>
    <row r="273" spans="1:10">
      <c r="A273" s="21">
        <v>11563327</v>
      </c>
      <c r="B273" s="22">
        <v>43953</v>
      </c>
      <c r="C273" s="22">
        <v>43953</v>
      </c>
      <c r="D273" s="21" t="s">
        <v>10</v>
      </c>
      <c r="E273" s="21">
        <v>0</v>
      </c>
      <c r="F273" s="21">
        <v>0</v>
      </c>
      <c r="G273" s="21">
        <v>5685.5</v>
      </c>
      <c r="H273" s="21">
        <v>249414.36</v>
      </c>
      <c r="I273" s="21" t="s">
        <v>11</v>
      </c>
      <c r="J273" s="21" t="s">
        <v>12</v>
      </c>
    </row>
    <row r="274" spans="1:10">
      <c r="A274" s="21">
        <v>11563327</v>
      </c>
      <c r="B274" s="22">
        <v>43953</v>
      </c>
      <c r="C274" s="22">
        <v>43953</v>
      </c>
      <c r="D274" s="21" t="s">
        <v>10</v>
      </c>
      <c r="E274" s="21">
        <v>0</v>
      </c>
      <c r="F274" s="21">
        <v>0</v>
      </c>
      <c r="G274" s="21">
        <v>5734</v>
      </c>
      <c r="H274" s="21">
        <v>255148.36</v>
      </c>
      <c r="I274" s="21" t="s">
        <v>11</v>
      </c>
      <c r="J274" s="21" t="s">
        <v>12</v>
      </c>
    </row>
    <row r="275" spans="1:10">
      <c r="A275" s="21">
        <v>11563327</v>
      </c>
      <c r="B275" s="22">
        <v>43953</v>
      </c>
      <c r="C275" s="22">
        <v>43953</v>
      </c>
      <c r="D275" s="21" t="s">
        <v>10</v>
      </c>
      <c r="E275" s="21">
        <v>0</v>
      </c>
      <c r="F275" s="21">
        <v>0</v>
      </c>
      <c r="G275" s="21">
        <v>5767</v>
      </c>
      <c r="H275" s="21">
        <v>260915.36</v>
      </c>
      <c r="I275" s="21" t="s">
        <v>11</v>
      </c>
      <c r="J275" s="21" t="s">
        <v>12</v>
      </c>
    </row>
    <row r="276" spans="1:10">
      <c r="A276" s="21">
        <v>11563327</v>
      </c>
      <c r="B276" s="22">
        <v>43953</v>
      </c>
      <c r="C276" s="22">
        <v>43953</v>
      </c>
      <c r="D276" s="21" t="s">
        <v>10</v>
      </c>
      <c r="E276" s="21">
        <v>0</v>
      </c>
      <c r="F276" s="21">
        <v>0</v>
      </c>
      <c r="G276" s="21">
        <v>5900</v>
      </c>
      <c r="H276" s="21">
        <v>266815.35999999999</v>
      </c>
      <c r="I276" s="21" t="s">
        <v>11</v>
      </c>
      <c r="J276" s="21" t="s">
        <v>12</v>
      </c>
    </row>
    <row r="277" spans="1:10">
      <c r="A277" s="21">
        <v>11563327</v>
      </c>
      <c r="B277" s="22">
        <v>43953</v>
      </c>
      <c r="C277" s="22">
        <v>43953</v>
      </c>
      <c r="D277" s="21" t="s">
        <v>10</v>
      </c>
      <c r="E277" s="21">
        <v>0</v>
      </c>
      <c r="F277" s="21">
        <v>0</v>
      </c>
      <c r="G277" s="21">
        <v>5954.43</v>
      </c>
      <c r="H277" s="21">
        <v>272769.78999999998</v>
      </c>
      <c r="I277" s="21" t="s">
        <v>11</v>
      </c>
      <c r="J277" s="21" t="s">
        <v>12</v>
      </c>
    </row>
    <row r="278" spans="1:10">
      <c r="A278" s="21">
        <v>11563327</v>
      </c>
      <c r="B278" s="22">
        <v>43953</v>
      </c>
      <c r="C278" s="22">
        <v>43953</v>
      </c>
      <c r="D278" s="21" t="s">
        <v>10</v>
      </c>
      <c r="E278" s="21">
        <v>0</v>
      </c>
      <c r="F278" s="21">
        <v>0</v>
      </c>
      <c r="G278" s="21">
        <v>6203.5</v>
      </c>
      <c r="H278" s="21">
        <v>278973.28999999998</v>
      </c>
      <c r="I278" s="21" t="s">
        <v>11</v>
      </c>
      <c r="J278" s="21" t="s">
        <v>12</v>
      </c>
    </row>
    <row r="279" spans="1:10">
      <c r="A279" s="21">
        <v>11563327</v>
      </c>
      <c r="B279" s="22">
        <v>43953</v>
      </c>
      <c r="C279" s="22">
        <v>43953</v>
      </c>
      <c r="D279" s="21" t="s">
        <v>10</v>
      </c>
      <c r="E279" s="21">
        <v>0</v>
      </c>
      <c r="F279" s="21">
        <v>0</v>
      </c>
      <c r="G279" s="21">
        <v>6253.8</v>
      </c>
      <c r="H279" s="21">
        <v>285227.09000000003</v>
      </c>
      <c r="I279" s="21" t="s">
        <v>11</v>
      </c>
      <c r="J279" s="21" t="s">
        <v>12</v>
      </c>
    </row>
    <row r="280" spans="1:10">
      <c r="A280" s="21">
        <v>11563327</v>
      </c>
      <c r="B280" s="22">
        <v>43953</v>
      </c>
      <c r="C280" s="22">
        <v>43953</v>
      </c>
      <c r="D280" s="21" t="s">
        <v>10</v>
      </c>
      <c r="E280" s="21">
        <v>0</v>
      </c>
      <c r="F280" s="21">
        <v>0</v>
      </c>
      <c r="G280" s="21">
        <v>6650.8</v>
      </c>
      <c r="H280" s="21">
        <v>291877.89</v>
      </c>
      <c r="I280" s="21" t="s">
        <v>11</v>
      </c>
      <c r="J280" s="21" t="s">
        <v>12</v>
      </c>
    </row>
    <row r="281" spans="1:10">
      <c r="A281" s="21">
        <v>11563327</v>
      </c>
      <c r="B281" s="22">
        <v>43953</v>
      </c>
      <c r="C281" s="22">
        <v>43953</v>
      </c>
      <c r="D281" s="21" t="s">
        <v>10</v>
      </c>
      <c r="E281" s="21">
        <v>0</v>
      </c>
      <c r="F281" s="21">
        <v>0</v>
      </c>
      <c r="G281" s="21">
        <v>6676.82</v>
      </c>
      <c r="H281" s="21">
        <v>298554.71000000002</v>
      </c>
      <c r="I281" s="21" t="s">
        <v>11</v>
      </c>
      <c r="J281" s="21" t="s">
        <v>12</v>
      </c>
    </row>
    <row r="282" spans="1:10">
      <c r="A282" s="21">
        <v>11563327</v>
      </c>
      <c r="B282" s="22">
        <v>43953</v>
      </c>
      <c r="C282" s="22">
        <v>43953</v>
      </c>
      <c r="D282" s="21" t="s">
        <v>10</v>
      </c>
      <c r="E282" s="21">
        <v>0</v>
      </c>
      <c r="F282" s="21">
        <v>0</v>
      </c>
      <c r="G282" s="21">
        <v>7039.6</v>
      </c>
      <c r="H282" s="21">
        <v>305594.31</v>
      </c>
      <c r="I282" s="21" t="s">
        <v>11</v>
      </c>
      <c r="J282" s="21" t="s">
        <v>12</v>
      </c>
    </row>
    <row r="283" spans="1:10">
      <c r="A283" s="21">
        <v>11563327</v>
      </c>
      <c r="B283" s="22">
        <v>43953</v>
      </c>
      <c r="C283" s="22">
        <v>43953</v>
      </c>
      <c r="D283" s="21" t="s">
        <v>10</v>
      </c>
      <c r="E283" s="21">
        <v>0</v>
      </c>
      <c r="F283" s="21">
        <v>0</v>
      </c>
      <c r="G283" s="21">
        <v>7194.2</v>
      </c>
      <c r="H283" s="21">
        <v>312788.51</v>
      </c>
      <c r="I283" s="21" t="s">
        <v>11</v>
      </c>
      <c r="J283" s="21" t="s">
        <v>12</v>
      </c>
    </row>
    <row r="284" spans="1:10">
      <c r="A284" s="21">
        <v>11563327</v>
      </c>
      <c r="B284" s="22">
        <v>43953</v>
      </c>
      <c r="C284" s="22">
        <v>43953</v>
      </c>
      <c r="D284" s="21" t="s">
        <v>10</v>
      </c>
      <c r="E284" s="21">
        <v>0</v>
      </c>
      <c r="F284" s="21">
        <v>0</v>
      </c>
      <c r="G284" s="21">
        <v>7460</v>
      </c>
      <c r="H284" s="21">
        <v>320248.51</v>
      </c>
      <c r="I284" s="21" t="s">
        <v>11</v>
      </c>
      <c r="J284" s="21" t="s">
        <v>12</v>
      </c>
    </row>
    <row r="285" spans="1:10">
      <c r="A285" s="21">
        <v>11563327</v>
      </c>
      <c r="B285" s="22">
        <v>43953</v>
      </c>
      <c r="C285" s="22">
        <v>43953</v>
      </c>
      <c r="D285" s="21" t="s">
        <v>10</v>
      </c>
      <c r="E285" s="21">
        <v>0</v>
      </c>
      <c r="F285" s="21">
        <v>0</v>
      </c>
      <c r="G285" s="21">
        <v>7572.8</v>
      </c>
      <c r="H285" s="21">
        <v>327821.31</v>
      </c>
      <c r="I285" s="21" t="s">
        <v>11</v>
      </c>
      <c r="J285" s="21" t="s">
        <v>12</v>
      </c>
    </row>
    <row r="286" spans="1:10">
      <c r="A286" s="21">
        <v>11563327</v>
      </c>
      <c r="B286" s="22">
        <v>43953</v>
      </c>
      <c r="C286" s="22">
        <v>43953</v>
      </c>
      <c r="D286" s="21" t="s">
        <v>10</v>
      </c>
      <c r="E286" s="21">
        <v>0</v>
      </c>
      <c r="F286" s="21">
        <v>0</v>
      </c>
      <c r="G286" s="21">
        <v>7599.28</v>
      </c>
      <c r="H286" s="21">
        <v>335420.59000000003</v>
      </c>
      <c r="I286" s="21" t="s">
        <v>11</v>
      </c>
      <c r="J286" s="21" t="s">
        <v>12</v>
      </c>
    </row>
    <row r="287" spans="1:10">
      <c r="A287" s="21">
        <v>11563327</v>
      </c>
      <c r="B287" s="22">
        <v>43953</v>
      </c>
      <c r="C287" s="22">
        <v>43953</v>
      </c>
      <c r="D287" s="21" t="s">
        <v>10</v>
      </c>
      <c r="E287" s="21">
        <v>0</v>
      </c>
      <c r="F287" s="21">
        <v>0</v>
      </c>
      <c r="G287" s="21">
        <v>7760</v>
      </c>
      <c r="H287" s="21">
        <v>343180.59</v>
      </c>
      <c r="I287" s="21" t="s">
        <v>11</v>
      </c>
      <c r="J287" s="21" t="s">
        <v>12</v>
      </c>
    </row>
    <row r="288" spans="1:10">
      <c r="A288" s="21">
        <v>11563327</v>
      </c>
      <c r="B288" s="22">
        <v>43953</v>
      </c>
      <c r="C288" s="22">
        <v>43953</v>
      </c>
      <c r="D288" s="21" t="s">
        <v>10</v>
      </c>
      <c r="E288" s="21">
        <v>0</v>
      </c>
      <c r="F288" s="21">
        <v>0</v>
      </c>
      <c r="G288" s="21">
        <v>7827.5</v>
      </c>
      <c r="H288" s="21">
        <v>351008.09</v>
      </c>
      <c r="I288" s="21" t="s">
        <v>11</v>
      </c>
      <c r="J288" s="21" t="s">
        <v>12</v>
      </c>
    </row>
    <row r="289" spans="1:10">
      <c r="A289" s="21">
        <v>11563327</v>
      </c>
      <c r="B289" s="22">
        <v>43953</v>
      </c>
      <c r="C289" s="22">
        <v>43953</v>
      </c>
      <c r="D289" s="21" t="s">
        <v>10</v>
      </c>
      <c r="E289" s="21">
        <v>0</v>
      </c>
      <c r="F289" s="21">
        <v>0</v>
      </c>
      <c r="G289" s="21">
        <v>8057.7</v>
      </c>
      <c r="H289" s="21">
        <v>359065.79</v>
      </c>
      <c r="I289" s="21" t="s">
        <v>11</v>
      </c>
      <c r="J289" s="21" t="s">
        <v>12</v>
      </c>
    </row>
    <row r="290" spans="1:10">
      <c r="A290" s="21">
        <v>11563327</v>
      </c>
      <c r="B290" s="22">
        <v>43953</v>
      </c>
      <c r="C290" s="22">
        <v>43953</v>
      </c>
      <c r="D290" s="21" t="s">
        <v>10</v>
      </c>
      <c r="E290" s="21">
        <v>0</v>
      </c>
      <c r="F290" s="21">
        <v>0</v>
      </c>
      <c r="G290" s="21">
        <v>8237.9</v>
      </c>
      <c r="H290" s="21">
        <v>367303.69</v>
      </c>
      <c r="I290" s="21" t="s">
        <v>11</v>
      </c>
      <c r="J290" s="21" t="s">
        <v>12</v>
      </c>
    </row>
    <row r="291" spans="1:10">
      <c r="A291" s="21">
        <v>11563327</v>
      </c>
      <c r="B291" s="22">
        <v>43953</v>
      </c>
      <c r="C291" s="22">
        <v>43953</v>
      </c>
      <c r="D291" s="21" t="s">
        <v>10</v>
      </c>
      <c r="E291" s="21">
        <v>0</v>
      </c>
      <c r="F291" s="21">
        <v>0</v>
      </c>
      <c r="G291" s="21">
        <v>9550</v>
      </c>
      <c r="H291" s="21">
        <v>376853.69</v>
      </c>
      <c r="I291" s="21" t="s">
        <v>11</v>
      </c>
      <c r="J291" s="21" t="s">
        <v>12</v>
      </c>
    </row>
    <row r="292" spans="1:10">
      <c r="A292" s="21">
        <v>11563327</v>
      </c>
      <c r="B292" s="22">
        <v>43953</v>
      </c>
      <c r="C292" s="22">
        <v>43953</v>
      </c>
      <c r="D292" s="21" t="s">
        <v>10</v>
      </c>
      <c r="E292" s="21">
        <v>0</v>
      </c>
      <c r="F292" s="21">
        <v>0</v>
      </c>
      <c r="G292" s="21">
        <v>9739.42</v>
      </c>
      <c r="H292" s="21">
        <v>386593.11</v>
      </c>
      <c r="I292" s="21" t="s">
        <v>11</v>
      </c>
      <c r="J292" s="21" t="s">
        <v>12</v>
      </c>
    </row>
    <row r="293" spans="1:10">
      <c r="A293" s="21">
        <v>11563327</v>
      </c>
      <c r="B293" s="22">
        <v>43953</v>
      </c>
      <c r="C293" s="22">
        <v>43953</v>
      </c>
      <c r="D293" s="21" t="s">
        <v>10</v>
      </c>
      <c r="E293" s="21">
        <v>0</v>
      </c>
      <c r="F293" s="21">
        <v>0</v>
      </c>
      <c r="G293" s="21">
        <v>9841.6</v>
      </c>
      <c r="H293" s="21">
        <v>396434.71</v>
      </c>
      <c r="I293" s="21" t="s">
        <v>11</v>
      </c>
      <c r="J293" s="21" t="s">
        <v>12</v>
      </c>
    </row>
    <row r="294" spans="1:10">
      <c r="A294" s="21">
        <v>11563327</v>
      </c>
      <c r="B294" s="22">
        <v>43953</v>
      </c>
      <c r="C294" s="22">
        <v>43953</v>
      </c>
      <c r="D294" s="21" t="s">
        <v>10</v>
      </c>
      <c r="E294" s="21">
        <v>0</v>
      </c>
      <c r="F294" s="21">
        <v>0</v>
      </c>
      <c r="G294" s="21">
        <v>10386.14</v>
      </c>
      <c r="H294" s="21">
        <v>406820.85</v>
      </c>
      <c r="I294" s="21" t="s">
        <v>11</v>
      </c>
      <c r="J294" s="21" t="s">
        <v>12</v>
      </c>
    </row>
    <row r="295" spans="1:10">
      <c r="A295" s="21">
        <v>11563327</v>
      </c>
      <c r="B295" s="22">
        <v>43953</v>
      </c>
      <c r="C295" s="22">
        <v>43953</v>
      </c>
      <c r="D295" s="21" t="s">
        <v>10</v>
      </c>
      <c r="E295" s="21">
        <v>0</v>
      </c>
      <c r="F295" s="21">
        <v>0</v>
      </c>
      <c r="G295" s="21">
        <v>10837.9</v>
      </c>
      <c r="H295" s="21">
        <v>417658.75</v>
      </c>
      <c r="I295" s="21" t="s">
        <v>11</v>
      </c>
      <c r="J295" s="21" t="s">
        <v>12</v>
      </c>
    </row>
    <row r="296" spans="1:10">
      <c r="A296" s="21">
        <v>11563327</v>
      </c>
      <c r="B296" s="22">
        <v>43953</v>
      </c>
      <c r="C296" s="22">
        <v>43953</v>
      </c>
      <c r="D296" s="21" t="s">
        <v>10</v>
      </c>
      <c r="E296" s="21">
        <v>0</v>
      </c>
      <c r="F296" s="21">
        <v>0</v>
      </c>
      <c r="G296" s="21">
        <v>11596.5</v>
      </c>
      <c r="H296" s="21">
        <v>429255.25</v>
      </c>
      <c r="I296" s="21" t="s">
        <v>11</v>
      </c>
      <c r="J296" s="21" t="s">
        <v>12</v>
      </c>
    </row>
    <row r="297" spans="1:10">
      <c r="A297" s="21">
        <v>11563327</v>
      </c>
      <c r="B297" s="22">
        <v>43953</v>
      </c>
      <c r="C297" s="22">
        <v>43953</v>
      </c>
      <c r="D297" s="21" t="s">
        <v>10</v>
      </c>
      <c r="E297" s="21">
        <v>0</v>
      </c>
      <c r="F297" s="21">
        <v>0</v>
      </c>
      <c r="G297" s="21">
        <v>12229.42</v>
      </c>
      <c r="H297" s="21">
        <v>441484.67</v>
      </c>
      <c r="I297" s="21" t="s">
        <v>11</v>
      </c>
      <c r="J297" s="21" t="s">
        <v>12</v>
      </c>
    </row>
    <row r="298" spans="1:10">
      <c r="A298" s="21">
        <v>11563327</v>
      </c>
      <c r="B298" s="22">
        <v>43953</v>
      </c>
      <c r="C298" s="22">
        <v>43953</v>
      </c>
      <c r="D298" s="21" t="s">
        <v>10</v>
      </c>
      <c r="E298" s="21">
        <v>0</v>
      </c>
      <c r="F298" s="21">
        <v>0</v>
      </c>
      <c r="G298" s="21">
        <v>12264.4</v>
      </c>
      <c r="H298" s="21">
        <v>453749.07</v>
      </c>
      <c r="I298" s="21" t="s">
        <v>11</v>
      </c>
      <c r="J298" s="21" t="s">
        <v>12</v>
      </c>
    </row>
    <row r="299" spans="1:10">
      <c r="A299" s="21">
        <v>11563327</v>
      </c>
      <c r="B299" s="22">
        <v>43953</v>
      </c>
      <c r="C299" s="22">
        <v>43953</v>
      </c>
      <c r="D299" s="21" t="s">
        <v>10</v>
      </c>
      <c r="E299" s="21">
        <v>0</v>
      </c>
      <c r="F299" s="21">
        <v>0</v>
      </c>
      <c r="G299" s="21">
        <v>12620</v>
      </c>
      <c r="H299" s="21">
        <v>466369.07</v>
      </c>
      <c r="I299" s="21" t="s">
        <v>11</v>
      </c>
      <c r="J299" s="21" t="s">
        <v>12</v>
      </c>
    </row>
    <row r="300" spans="1:10">
      <c r="A300" s="21">
        <v>11563327</v>
      </c>
      <c r="B300" s="22">
        <v>43953</v>
      </c>
      <c r="C300" s="22">
        <v>43953</v>
      </c>
      <c r="D300" s="21" t="s">
        <v>10</v>
      </c>
      <c r="E300" s="21">
        <v>0</v>
      </c>
      <c r="F300" s="21">
        <v>0</v>
      </c>
      <c r="G300" s="21">
        <v>12804</v>
      </c>
      <c r="H300" s="21">
        <v>479173.07</v>
      </c>
      <c r="I300" s="21" t="s">
        <v>11</v>
      </c>
      <c r="J300" s="21" t="s">
        <v>12</v>
      </c>
    </row>
    <row r="301" spans="1:10">
      <c r="A301" s="21">
        <v>11563327</v>
      </c>
      <c r="B301" s="22">
        <v>43953</v>
      </c>
      <c r="C301" s="22">
        <v>43953</v>
      </c>
      <c r="D301" s="21" t="s">
        <v>10</v>
      </c>
      <c r="E301" s="21">
        <v>0</v>
      </c>
      <c r="F301" s="21">
        <v>0</v>
      </c>
      <c r="G301" s="21">
        <v>13503.44</v>
      </c>
      <c r="H301" s="21">
        <v>492676.51</v>
      </c>
      <c r="I301" s="21" t="s">
        <v>11</v>
      </c>
      <c r="J301" s="21" t="s">
        <v>12</v>
      </c>
    </row>
    <row r="302" spans="1:10">
      <c r="A302" s="21">
        <v>11563327</v>
      </c>
      <c r="B302" s="22">
        <v>43953</v>
      </c>
      <c r="C302" s="22">
        <v>43953</v>
      </c>
      <c r="D302" s="21" t="s">
        <v>10</v>
      </c>
      <c r="E302" s="21">
        <v>0</v>
      </c>
      <c r="F302" s="21">
        <v>0</v>
      </c>
      <c r="G302" s="21">
        <v>14273.95</v>
      </c>
      <c r="H302" s="21">
        <v>506950.46</v>
      </c>
      <c r="I302" s="21" t="s">
        <v>11</v>
      </c>
      <c r="J302" s="21" t="s">
        <v>12</v>
      </c>
    </row>
    <row r="303" spans="1:10">
      <c r="A303" s="21">
        <v>11563327</v>
      </c>
      <c r="B303" s="22">
        <v>43953</v>
      </c>
      <c r="C303" s="22">
        <v>43953</v>
      </c>
      <c r="D303" s="21" t="s">
        <v>10</v>
      </c>
      <c r="E303" s="21">
        <v>0</v>
      </c>
      <c r="F303" s="21">
        <v>0</v>
      </c>
      <c r="G303" s="21">
        <v>15922.8</v>
      </c>
      <c r="H303" s="21">
        <v>522873.26</v>
      </c>
      <c r="I303" s="21" t="s">
        <v>11</v>
      </c>
      <c r="J303" s="21" t="s">
        <v>12</v>
      </c>
    </row>
    <row r="304" spans="1:10">
      <c r="A304" s="21">
        <v>11563327</v>
      </c>
      <c r="B304" s="22">
        <v>43953</v>
      </c>
      <c r="C304" s="22">
        <v>43953</v>
      </c>
      <c r="D304" s="21" t="s">
        <v>10</v>
      </c>
      <c r="E304" s="21">
        <v>0</v>
      </c>
      <c r="F304" s="21">
        <v>0</v>
      </c>
      <c r="G304" s="21">
        <v>19581.95</v>
      </c>
      <c r="H304" s="21">
        <v>542455.21</v>
      </c>
      <c r="I304" s="21" t="s">
        <v>11</v>
      </c>
      <c r="J304" s="21" t="s">
        <v>12</v>
      </c>
    </row>
    <row r="305" spans="1:10">
      <c r="A305" s="21">
        <v>11563327</v>
      </c>
      <c r="B305" s="22">
        <v>43953</v>
      </c>
      <c r="C305" s="22">
        <v>43953</v>
      </c>
      <c r="D305" s="21" t="s">
        <v>10</v>
      </c>
      <c r="E305" s="21">
        <v>0</v>
      </c>
      <c r="F305" s="21">
        <v>0</v>
      </c>
      <c r="G305" s="21">
        <v>23637.9</v>
      </c>
      <c r="H305" s="21">
        <v>566093.11</v>
      </c>
      <c r="I305" s="21" t="s">
        <v>11</v>
      </c>
      <c r="J305" s="21" t="s">
        <v>12</v>
      </c>
    </row>
    <row r="306" spans="1:10">
      <c r="A306" s="21">
        <v>11563327</v>
      </c>
      <c r="B306" s="22">
        <v>43953</v>
      </c>
      <c r="C306" s="22">
        <v>43953</v>
      </c>
      <c r="D306" s="21" t="s">
        <v>13</v>
      </c>
      <c r="E306" s="21">
        <v>0</v>
      </c>
      <c r="F306" s="21">
        <v>5.33</v>
      </c>
      <c r="G306" s="21">
        <v>0</v>
      </c>
      <c r="H306" s="21">
        <v>566087.78</v>
      </c>
      <c r="I306" s="21" t="s">
        <v>14</v>
      </c>
      <c r="J306" s="21" t="s">
        <v>15</v>
      </c>
    </row>
    <row r="307" spans="1:10">
      <c r="A307" s="21">
        <v>11563327</v>
      </c>
      <c r="B307" s="22">
        <v>43953</v>
      </c>
      <c r="C307" s="22">
        <v>43953</v>
      </c>
      <c r="D307" s="21" t="s">
        <v>13</v>
      </c>
      <c r="E307" s="21">
        <v>0</v>
      </c>
      <c r="F307" s="21">
        <v>5.98</v>
      </c>
      <c r="G307" s="21">
        <v>0</v>
      </c>
      <c r="H307" s="21">
        <v>566081.80000000005</v>
      </c>
      <c r="I307" s="21" t="s">
        <v>14</v>
      </c>
      <c r="J307" s="21" t="s">
        <v>15</v>
      </c>
    </row>
    <row r="308" spans="1:10">
      <c r="A308" s="21">
        <v>11563327</v>
      </c>
      <c r="B308" s="22">
        <v>43953</v>
      </c>
      <c r="C308" s="22">
        <v>43953</v>
      </c>
      <c r="D308" s="21" t="s">
        <v>13</v>
      </c>
      <c r="E308" s="21">
        <v>0</v>
      </c>
      <c r="F308" s="21">
        <v>6.93</v>
      </c>
      <c r="G308" s="21">
        <v>0</v>
      </c>
      <c r="H308" s="21">
        <v>566074.87</v>
      </c>
      <c r="I308" s="21" t="s">
        <v>14</v>
      </c>
      <c r="J308" s="21" t="s">
        <v>15</v>
      </c>
    </row>
    <row r="309" spans="1:10">
      <c r="A309" s="21">
        <v>11563327</v>
      </c>
      <c r="B309" s="22">
        <v>43953</v>
      </c>
      <c r="C309" s="22">
        <v>43953</v>
      </c>
      <c r="D309" s="21" t="s">
        <v>13</v>
      </c>
      <c r="E309" s="21">
        <v>0</v>
      </c>
      <c r="F309" s="21">
        <v>6.93</v>
      </c>
      <c r="G309" s="21">
        <v>0</v>
      </c>
      <c r="H309" s="21">
        <v>566067.93999999994</v>
      </c>
      <c r="I309" s="21" t="s">
        <v>14</v>
      </c>
      <c r="J309" s="21" t="s">
        <v>15</v>
      </c>
    </row>
    <row r="310" spans="1:10">
      <c r="A310" s="21">
        <v>11563327</v>
      </c>
      <c r="B310" s="22">
        <v>43953</v>
      </c>
      <c r="C310" s="22">
        <v>43953</v>
      </c>
      <c r="D310" s="21" t="s">
        <v>13</v>
      </c>
      <c r="E310" s="21">
        <v>0</v>
      </c>
      <c r="F310" s="21">
        <v>7.94</v>
      </c>
      <c r="G310" s="21">
        <v>0</v>
      </c>
      <c r="H310" s="21">
        <v>566060</v>
      </c>
      <c r="I310" s="21" t="s">
        <v>14</v>
      </c>
      <c r="J310" s="21" t="s">
        <v>15</v>
      </c>
    </row>
    <row r="311" spans="1:10">
      <c r="A311" s="21">
        <v>11563327</v>
      </c>
      <c r="B311" s="22">
        <v>43953</v>
      </c>
      <c r="C311" s="22">
        <v>43953</v>
      </c>
      <c r="D311" s="21" t="s">
        <v>13</v>
      </c>
      <c r="E311" s="21">
        <v>0</v>
      </c>
      <c r="F311" s="21">
        <v>8.41</v>
      </c>
      <c r="G311" s="21">
        <v>0</v>
      </c>
      <c r="H311" s="21">
        <v>566051.59</v>
      </c>
      <c r="I311" s="21" t="s">
        <v>14</v>
      </c>
      <c r="J311" s="21" t="s">
        <v>15</v>
      </c>
    </row>
    <row r="312" spans="1:10">
      <c r="A312" s="21">
        <v>11563327</v>
      </c>
      <c r="B312" s="22">
        <v>43953</v>
      </c>
      <c r="C312" s="22">
        <v>43953</v>
      </c>
      <c r="D312" s="21" t="s">
        <v>13</v>
      </c>
      <c r="E312" s="21">
        <v>0</v>
      </c>
      <c r="F312" s="21">
        <v>9.35</v>
      </c>
      <c r="G312" s="21">
        <v>0</v>
      </c>
      <c r="H312" s="21">
        <v>566042.24</v>
      </c>
      <c r="I312" s="21" t="s">
        <v>14</v>
      </c>
      <c r="J312" s="21" t="s">
        <v>15</v>
      </c>
    </row>
    <row r="313" spans="1:10">
      <c r="A313" s="21">
        <v>11563327</v>
      </c>
      <c r="B313" s="22">
        <v>43953</v>
      </c>
      <c r="C313" s="22">
        <v>43953</v>
      </c>
      <c r="D313" s="21" t="s">
        <v>13</v>
      </c>
      <c r="E313" s="21">
        <v>0</v>
      </c>
      <c r="F313" s="21">
        <v>9.6199999999999992</v>
      </c>
      <c r="G313" s="21">
        <v>0</v>
      </c>
      <c r="H313" s="21">
        <v>566032.62</v>
      </c>
      <c r="I313" s="21" t="s">
        <v>14</v>
      </c>
      <c r="J313" s="21" t="s">
        <v>15</v>
      </c>
    </row>
    <row r="314" spans="1:10">
      <c r="A314" s="21">
        <v>11563327</v>
      </c>
      <c r="B314" s="22">
        <v>43953</v>
      </c>
      <c r="C314" s="22">
        <v>43953</v>
      </c>
      <c r="D314" s="21" t="s">
        <v>13</v>
      </c>
      <c r="E314" s="21">
        <v>0</v>
      </c>
      <c r="F314" s="21">
        <v>10.75</v>
      </c>
      <c r="G314" s="21">
        <v>0</v>
      </c>
      <c r="H314" s="21">
        <v>566021.87</v>
      </c>
      <c r="I314" s="21" t="s">
        <v>14</v>
      </c>
      <c r="J314" s="21" t="s">
        <v>15</v>
      </c>
    </row>
    <row r="315" spans="1:10">
      <c r="A315" s="21">
        <v>11563327</v>
      </c>
      <c r="B315" s="22">
        <v>43953</v>
      </c>
      <c r="C315" s="22">
        <v>43953</v>
      </c>
      <c r="D315" s="21" t="s">
        <v>13</v>
      </c>
      <c r="E315" s="21">
        <v>0</v>
      </c>
      <c r="F315" s="21">
        <v>12.24</v>
      </c>
      <c r="G315" s="21">
        <v>0</v>
      </c>
      <c r="H315" s="21">
        <v>566009.63</v>
      </c>
      <c r="I315" s="21" t="s">
        <v>14</v>
      </c>
      <c r="J315" s="21" t="s">
        <v>15</v>
      </c>
    </row>
    <row r="316" spans="1:10">
      <c r="A316" s="21">
        <v>11563327</v>
      </c>
      <c r="B316" s="22">
        <v>43953</v>
      </c>
      <c r="C316" s="22">
        <v>43953</v>
      </c>
      <c r="D316" s="21" t="s">
        <v>13</v>
      </c>
      <c r="E316" s="21">
        <v>0</v>
      </c>
      <c r="F316" s="21">
        <v>15.09</v>
      </c>
      <c r="G316" s="21">
        <v>0</v>
      </c>
      <c r="H316" s="21">
        <v>565994.54</v>
      </c>
      <c r="I316" s="21" t="s">
        <v>14</v>
      </c>
      <c r="J316" s="21" t="s">
        <v>15</v>
      </c>
    </row>
    <row r="317" spans="1:10">
      <c r="A317" s="21">
        <v>11563327</v>
      </c>
      <c r="B317" s="22">
        <v>43953</v>
      </c>
      <c r="C317" s="22">
        <v>43953</v>
      </c>
      <c r="D317" s="21" t="s">
        <v>13</v>
      </c>
      <c r="E317" s="21">
        <v>0</v>
      </c>
      <c r="F317" s="21">
        <v>17.66</v>
      </c>
      <c r="G317" s="21">
        <v>0</v>
      </c>
      <c r="H317" s="21">
        <v>565976.88</v>
      </c>
      <c r="I317" s="21" t="s">
        <v>14</v>
      </c>
      <c r="J317" s="21" t="s">
        <v>15</v>
      </c>
    </row>
    <row r="318" spans="1:10">
      <c r="A318" s="21">
        <v>11563327</v>
      </c>
      <c r="B318" s="22">
        <v>43953</v>
      </c>
      <c r="C318" s="22">
        <v>43953</v>
      </c>
      <c r="D318" s="21" t="s">
        <v>13</v>
      </c>
      <c r="E318" s="21">
        <v>0</v>
      </c>
      <c r="F318" s="21">
        <v>20.93</v>
      </c>
      <c r="G318" s="21">
        <v>0</v>
      </c>
      <c r="H318" s="21">
        <v>565955.94999999995</v>
      </c>
      <c r="I318" s="21" t="s">
        <v>14</v>
      </c>
      <c r="J318" s="21" t="s">
        <v>15</v>
      </c>
    </row>
    <row r="319" spans="1:10">
      <c r="A319" s="21">
        <v>11563327</v>
      </c>
      <c r="B319" s="22">
        <v>43953</v>
      </c>
      <c r="C319" s="22">
        <v>43953</v>
      </c>
      <c r="D319" s="21" t="s">
        <v>13</v>
      </c>
      <c r="E319" s="21">
        <v>0</v>
      </c>
      <c r="F319" s="21">
        <v>26.67</v>
      </c>
      <c r="G319" s="21">
        <v>0</v>
      </c>
      <c r="H319" s="21">
        <v>565929.28</v>
      </c>
      <c r="I319" s="21" t="s">
        <v>14</v>
      </c>
      <c r="J319" s="21" t="s">
        <v>15</v>
      </c>
    </row>
    <row r="320" spans="1:10">
      <c r="A320" s="21">
        <v>11563327</v>
      </c>
      <c r="B320" s="22">
        <v>43953</v>
      </c>
      <c r="C320" s="22">
        <v>43953</v>
      </c>
      <c r="D320" s="21" t="s">
        <v>13</v>
      </c>
      <c r="E320" s="21">
        <v>0</v>
      </c>
      <c r="F320" s="21">
        <v>29.67</v>
      </c>
      <c r="G320" s="21">
        <v>0</v>
      </c>
      <c r="H320" s="21">
        <v>565899.61</v>
      </c>
      <c r="I320" s="21" t="s">
        <v>14</v>
      </c>
      <c r="J320" s="21" t="s">
        <v>15</v>
      </c>
    </row>
    <row r="321" spans="1:10">
      <c r="A321" s="21">
        <v>11563327</v>
      </c>
      <c r="B321" s="22">
        <v>43953</v>
      </c>
      <c r="C321" s="22">
        <v>43953</v>
      </c>
      <c r="D321" s="21" t="s">
        <v>13</v>
      </c>
      <c r="E321" s="21">
        <v>0</v>
      </c>
      <c r="F321" s="21">
        <v>66.69</v>
      </c>
      <c r="G321" s="21">
        <v>0</v>
      </c>
      <c r="H321" s="21">
        <v>565832.92000000004</v>
      </c>
      <c r="I321" s="21" t="s">
        <v>14</v>
      </c>
      <c r="J321" s="21" t="s">
        <v>15</v>
      </c>
    </row>
    <row r="322" spans="1:10">
      <c r="A322" s="21">
        <v>11563327</v>
      </c>
      <c r="B322" s="22">
        <v>43953</v>
      </c>
      <c r="C322" s="22">
        <v>43953</v>
      </c>
      <c r="D322" s="21" t="s">
        <v>16</v>
      </c>
      <c r="E322" s="21">
        <v>0</v>
      </c>
      <c r="F322" s="21">
        <v>565832.92000000004</v>
      </c>
      <c r="G322" s="21">
        <v>0</v>
      </c>
      <c r="H322" s="21">
        <v>0</v>
      </c>
      <c r="I322" s="21" t="s">
        <v>17</v>
      </c>
      <c r="J322" s="21" t="s">
        <v>18</v>
      </c>
    </row>
    <row r="323" spans="1:10">
      <c r="A323" s="21">
        <v>11563327</v>
      </c>
      <c r="B323" s="22">
        <v>43954</v>
      </c>
      <c r="C323" s="22">
        <v>43954</v>
      </c>
      <c r="D323" s="21" t="s">
        <v>10</v>
      </c>
      <c r="E323" s="21">
        <v>0</v>
      </c>
      <c r="F323" s="21">
        <v>0</v>
      </c>
      <c r="G323" s="21">
        <v>45.1</v>
      </c>
      <c r="H323" s="21">
        <v>45.1</v>
      </c>
      <c r="I323" s="21" t="s">
        <v>11</v>
      </c>
      <c r="J323" s="21" t="s">
        <v>12</v>
      </c>
    </row>
    <row r="324" spans="1:10">
      <c r="A324" s="21">
        <v>11563327</v>
      </c>
      <c r="B324" s="22">
        <v>43954</v>
      </c>
      <c r="C324" s="22">
        <v>43954</v>
      </c>
      <c r="D324" s="21" t="s">
        <v>10</v>
      </c>
      <c r="E324" s="21">
        <v>0</v>
      </c>
      <c r="F324" s="21">
        <v>0</v>
      </c>
      <c r="G324" s="21">
        <v>50</v>
      </c>
      <c r="H324" s="21">
        <v>95.1</v>
      </c>
      <c r="I324" s="21" t="s">
        <v>11</v>
      </c>
      <c r="J324" s="21" t="s">
        <v>12</v>
      </c>
    </row>
    <row r="325" spans="1:10">
      <c r="A325" s="21">
        <v>11563327</v>
      </c>
      <c r="B325" s="22">
        <v>43954</v>
      </c>
      <c r="C325" s="22">
        <v>43954</v>
      </c>
      <c r="D325" s="21" t="s">
        <v>10</v>
      </c>
      <c r="E325" s="21">
        <v>0</v>
      </c>
      <c r="F325" s="21">
        <v>0</v>
      </c>
      <c r="G325" s="21">
        <v>300</v>
      </c>
      <c r="H325" s="21">
        <v>395.1</v>
      </c>
      <c r="I325" s="21" t="s">
        <v>11</v>
      </c>
      <c r="J325" s="21" t="s">
        <v>12</v>
      </c>
    </row>
    <row r="326" spans="1:10">
      <c r="A326" s="21">
        <v>11563327</v>
      </c>
      <c r="B326" s="22">
        <v>43954</v>
      </c>
      <c r="C326" s="22">
        <v>43954</v>
      </c>
      <c r="D326" s="21" t="s">
        <v>10</v>
      </c>
      <c r="E326" s="21">
        <v>0</v>
      </c>
      <c r="F326" s="21">
        <v>0</v>
      </c>
      <c r="G326" s="21">
        <v>303.60000000000002</v>
      </c>
      <c r="H326" s="21">
        <v>698.7</v>
      </c>
      <c r="I326" s="21" t="s">
        <v>11</v>
      </c>
      <c r="J326" s="21" t="s">
        <v>12</v>
      </c>
    </row>
    <row r="327" spans="1:10">
      <c r="A327" s="21">
        <v>11563327</v>
      </c>
      <c r="B327" s="22">
        <v>43954</v>
      </c>
      <c r="C327" s="22">
        <v>43954</v>
      </c>
      <c r="D327" s="21" t="s">
        <v>10</v>
      </c>
      <c r="E327" s="21">
        <v>0</v>
      </c>
      <c r="F327" s="21">
        <v>0</v>
      </c>
      <c r="G327" s="21">
        <v>340</v>
      </c>
      <c r="H327" s="21">
        <v>1038.7</v>
      </c>
      <c r="I327" s="21" t="s">
        <v>11</v>
      </c>
      <c r="J327" s="21" t="s">
        <v>12</v>
      </c>
    </row>
    <row r="328" spans="1:10">
      <c r="A328" s="21">
        <v>11563327</v>
      </c>
      <c r="B328" s="22">
        <v>43954</v>
      </c>
      <c r="C328" s="22">
        <v>43954</v>
      </c>
      <c r="D328" s="21" t="s">
        <v>10</v>
      </c>
      <c r="E328" s="21">
        <v>0</v>
      </c>
      <c r="F328" s="21">
        <v>0</v>
      </c>
      <c r="G328" s="21">
        <v>350</v>
      </c>
      <c r="H328" s="21">
        <v>1388.7</v>
      </c>
      <c r="I328" s="21" t="s">
        <v>11</v>
      </c>
      <c r="J328" s="21" t="s">
        <v>12</v>
      </c>
    </row>
    <row r="329" spans="1:10">
      <c r="A329" s="21">
        <v>11563327</v>
      </c>
      <c r="B329" s="22">
        <v>43954</v>
      </c>
      <c r="C329" s="22">
        <v>43954</v>
      </c>
      <c r="D329" s="21" t="s">
        <v>10</v>
      </c>
      <c r="E329" s="21">
        <v>0</v>
      </c>
      <c r="F329" s="21">
        <v>0</v>
      </c>
      <c r="G329" s="21">
        <v>431.8</v>
      </c>
      <c r="H329" s="21">
        <v>1820.5</v>
      </c>
      <c r="I329" s="21" t="s">
        <v>11</v>
      </c>
      <c r="J329" s="21" t="s">
        <v>12</v>
      </c>
    </row>
    <row r="330" spans="1:10">
      <c r="A330" s="21">
        <v>11563327</v>
      </c>
      <c r="B330" s="22">
        <v>43954</v>
      </c>
      <c r="C330" s="22">
        <v>43954</v>
      </c>
      <c r="D330" s="21" t="s">
        <v>10</v>
      </c>
      <c r="E330" s="21">
        <v>0</v>
      </c>
      <c r="F330" s="21">
        <v>0</v>
      </c>
      <c r="G330" s="21">
        <v>440</v>
      </c>
      <c r="H330" s="21">
        <v>2260.5</v>
      </c>
      <c r="I330" s="21" t="s">
        <v>11</v>
      </c>
      <c r="J330" s="21" t="s">
        <v>12</v>
      </c>
    </row>
    <row r="331" spans="1:10">
      <c r="A331" s="21">
        <v>11563327</v>
      </c>
      <c r="B331" s="22">
        <v>43954</v>
      </c>
      <c r="C331" s="22">
        <v>43954</v>
      </c>
      <c r="D331" s="21" t="s">
        <v>10</v>
      </c>
      <c r="E331" s="21">
        <v>0</v>
      </c>
      <c r="F331" s="21">
        <v>0</v>
      </c>
      <c r="G331" s="21">
        <v>470</v>
      </c>
      <c r="H331" s="21">
        <v>2730.5</v>
      </c>
      <c r="I331" s="21" t="s">
        <v>11</v>
      </c>
      <c r="J331" s="21" t="s">
        <v>12</v>
      </c>
    </row>
    <row r="332" spans="1:10">
      <c r="A332" s="21">
        <v>11563327</v>
      </c>
      <c r="B332" s="22">
        <v>43954</v>
      </c>
      <c r="C332" s="22">
        <v>43954</v>
      </c>
      <c r="D332" s="21" t="s">
        <v>10</v>
      </c>
      <c r="E332" s="21">
        <v>0</v>
      </c>
      <c r="F332" s="21">
        <v>0</v>
      </c>
      <c r="G332" s="21">
        <v>500</v>
      </c>
      <c r="H332" s="21">
        <v>3230.5</v>
      </c>
      <c r="I332" s="21" t="s">
        <v>11</v>
      </c>
      <c r="J332" s="21" t="s">
        <v>12</v>
      </c>
    </row>
    <row r="333" spans="1:10">
      <c r="A333" s="21">
        <v>11563327</v>
      </c>
      <c r="B333" s="22">
        <v>43954</v>
      </c>
      <c r="C333" s="22">
        <v>43954</v>
      </c>
      <c r="D333" s="21" t="s">
        <v>10</v>
      </c>
      <c r="E333" s="21">
        <v>0</v>
      </c>
      <c r="F333" s="21">
        <v>0</v>
      </c>
      <c r="G333" s="21">
        <v>500</v>
      </c>
      <c r="H333" s="21">
        <v>3730.5</v>
      </c>
      <c r="I333" s="21" t="s">
        <v>11</v>
      </c>
      <c r="J333" s="21" t="s">
        <v>12</v>
      </c>
    </row>
    <row r="334" spans="1:10">
      <c r="A334" s="21">
        <v>11563327</v>
      </c>
      <c r="B334" s="22">
        <v>43954</v>
      </c>
      <c r="C334" s="22">
        <v>43954</v>
      </c>
      <c r="D334" s="21" t="s">
        <v>10</v>
      </c>
      <c r="E334" s="21">
        <v>0</v>
      </c>
      <c r="F334" s="21">
        <v>0</v>
      </c>
      <c r="G334" s="21">
        <v>520</v>
      </c>
      <c r="H334" s="21">
        <v>4250.5</v>
      </c>
      <c r="I334" s="21" t="s">
        <v>11</v>
      </c>
      <c r="J334" s="21" t="s">
        <v>12</v>
      </c>
    </row>
    <row r="335" spans="1:10">
      <c r="A335" s="21">
        <v>11563327</v>
      </c>
      <c r="B335" s="22">
        <v>43954</v>
      </c>
      <c r="C335" s="22">
        <v>43954</v>
      </c>
      <c r="D335" s="21" t="s">
        <v>10</v>
      </c>
      <c r="E335" s="21">
        <v>0</v>
      </c>
      <c r="F335" s="21">
        <v>0</v>
      </c>
      <c r="G335" s="21">
        <v>531.29999999999995</v>
      </c>
      <c r="H335" s="21">
        <v>4781.8</v>
      </c>
      <c r="I335" s="21" t="s">
        <v>11</v>
      </c>
      <c r="J335" s="21" t="s">
        <v>12</v>
      </c>
    </row>
    <row r="336" spans="1:10">
      <c r="A336" s="21">
        <v>11563327</v>
      </c>
      <c r="B336" s="22">
        <v>43954</v>
      </c>
      <c r="C336" s="22">
        <v>43954</v>
      </c>
      <c r="D336" s="21" t="s">
        <v>10</v>
      </c>
      <c r="E336" s="21">
        <v>0</v>
      </c>
      <c r="F336" s="21">
        <v>0</v>
      </c>
      <c r="G336" s="21">
        <v>550</v>
      </c>
      <c r="H336" s="21">
        <v>5331.8</v>
      </c>
      <c r="I336" s="21" t="s">
        <v>11</v>
      </c>
      <c r="J336" s="21" t="s">
        <v>12</v>
      </c>
    </row>
    <row r="337" spans="1:10">
      <c r="A337" s="21">
        <v>11563327</v>
      </c>
      <c r="B337" s="22">
        <v>43954</v>
      </c>
      <c r="C337" s="22">
        <v>43954</v>
      </c>
      <c r="D337" s="21" t="s">
        <v>10</v>
      </c>
      <c r="E337" s="21">
        <v>0</v>
      </c>
      <c r="F337" s="21">
        <v>0</v>
      </c>
      <c r="G337" s="21">
        <v>580</v>
      </c>
      <c r="H337" s="21">
        <v>5911.8</v>
      </c>
      <c r="I337" s="21" t="s">
        <v>11</v>
      </c>
      <c r="J337" s="21" t="s">
        <v>12</v>
      </c>
    </row>
    <row r="338" spans="1:10">
      <c r="A338" s="21">
        <v>11563327</v>
      </c>
      <c r="B338" s="22">
        <v>43954</v>
      </c>
      <c r="C338" s="22">
        <v>43954</v>
      </c>
      <c r="D338" s="21" t="s">
        <v>10</v>
      </c>
      <c r="E338" s="21">
        <v>0</v>
      </c>
      <c r="F338" s="21">
        <v>0</v>
      </c>
      <c r="G338" s="21">
        <v>620</v>
      </c>
      <c r="H338" s="21">
        <v>6531.8</v>
      </c>
      <c r="I338" s="21" t="s">
        <v>11</v>
      </c>
      <c r="J338" s="21" t="s">
        <v>12</v>
      </c>
    </row>
    <row r="339" spans="1:10">
      <c r="A339" s="21">
        <v>11563327</v>
      </c>
      <c r="B339" s="22">
        <v>43954</v>
      </c>
      <c r="C339" s="22">
        <v>43954</v>
      </c>
      <c r="D339" s="21" t="s">
        <v>10</v>
      </c>
      <c r="E339" s="21">
        <v>0</v>
      </c>
      <c r="F339" s="21">
        <v>0</v>
      </c>
      <c r="G339" s="21">
        <v>630</v>
      </c>
      <c r="H339" s="21">
        <v>7161.8</v>
      </c>
      <c r="I339" s="21" t="s">
        <v>11</v>
      </c>
      <c r="J339" s="21" t="s">
        <v>12</v>
      </c>
    </row>
    <row r="340" spans="1:10">
      <c r="A340" s="21">
        <v>11563327</v>
      </c>
      <c r="B340" s="22">
        <v>43954</v>
      </c>
      <c r="C340" s="22">
        <v>43954</v>
      </c>
      <c r="D340" s="21" t="s">
        <v>10</v>
      </c>
      <c r="E340" s="21">
        <v>0</v>
      </c>
      <c r="F340" s="21">
        <v>0</v>
      </c>
      <c r="G340" s="21">
        <v>640</v>
      </c>
      <c r="H340" s="21">
        <v>7801.8</v>
      </c>
      <c r="I340" s="21" t="s">
        <v>11</v>
      </c>
      <c r="J340" s="21" t="s">
        <v>12</v>
      </c>
    </row>
    <row r="341" spans="1:10">
      <c r="A341" s="21">
        <v>11563327</v>
      </c>
      <c r="B341" s="22">
        <v>43954</v>
      </c>
      <c r="C341" s="22">
        <v>43954</v>
      </c>
      <c r="D341" s="21" t="s">
        <v>10</v>
      </c>
      <c r="E341" s="21">
        <v>0</v>
      </c>
      <c r="F341" s="21">
        <v>0</v>
      </c>
      <c r="G341" s="21">
        <v>640</v>
      </c>
      <c r="H341" s="21">
        <v>8441.7999999999993</v>
      </c>
      <c r="I341" s="21" t="s">
        <v>11</v>
      </c>
      <c r="J341" s="21" t="s">
        <v>12</v>
      </c>
    </row>
    <row r="342" spans="1:10">
      <c r="A342" s="21">
        <v>11563327</v>
      </c>
      <c r="B342" s="22">
        <v>43954</v>
      </c>
      <c r="C342" s="22">
        <v>43954</v>
      </c>
      <c r="D342" s="21" t="s">
        <v>10</v>
      </c>
      <c r="E342" s="21">
        <v>0</v>
      </c>
      <c r="F342" s="21">
        <v>0</v>
      </c>
      <c r="G342" s="21">
        <v>660</v>
      </c>
      <c r="H342" s="21">
        <v>9101.7999999999993</v>
      </c>
      <c r="I342" s="21" t="s">
        <v>11</v>
      </c>
      <c r="J342" s="21" t="s">
        <v>12</v>
      </c>
    </row>
    <row r="343" spans="1:10">
      <c r="A343" s="21">
        <v>11563327</v>
      </c>
      <c r="B343" s="22">
        <v>43954</v>
      </c>
      <c r="C343" s="22">
        <v>43954</v>
      </c>
      <c r="D343" s="21" t="s">
        <v>10</v>
      </c>
      <c r="E343" s="21">
        <v>0</v>
      </c>
      <c r="F343" s="21">
        <v>0</v>
      </c>
      <c r="G343" s="21">
        <v>670</v>
      </c>
      <c r="H343" s="21">
        <v>9771.7999999999993</v>
      </c>
      <c r="I343" s="21" t="s">
        <v>11</v>
      </c>
      <c r="J343" s="21" t="s">
        <v>12</v>
      </c>
    </row>
    <row r="344" spans="1:10">
      <c r="A344" s="21">
        <v>11563327</v>
      </c>
      <c r="B344" s="22">
        <v>43954</v>
      </c>
      <c r="C344" s="22">
        <v>43954</v>
      </c>
      <c r="D344" s="21" t="s">
        <v>10</v>
      </c>
      <c r="E344" s="21">
        <v>0</v>
      </c>
      <c r="F344" s="21">
        <v>0</v>
      </c>
      <c r="G344" s="21">
        <v>700</v>
      </c>
      <c r="H344" s="21">
        <v>10471.799999999999</v>
      </c>
      <c r="I344" s="21" t="s">
        <v>11</v>
      </c>
      <c r="J344" s="21" t="s">
        <v>12</v>
      </c>
    </row>
    <row r="345" spans="1:10">
      <c r="A345" s="21">
        <v>11563327</v>
      </c>
      <c r="B345" s="22">
        <v>43954</v>
      </c>
      <c r="C345" s="22">
        <v>43954</v>
      </c>
      <c r="D345" s="21" t="s">
        <v>10</v>
      </c>
      <c r="E345" s="21">
        <v>0</v>
      </c>
      <c r="F345" s="21">
        <v>0</v>
      </c>
      <c r="G345" s="21">
        <v>700</v>
      </c>
      <c r="H345" s="21">
        <v>11171.8</v>
      </c>
      <c r="I345" s="21" t="s">
        <v>11</v>
      </c>
      <c r="J345" s="21" t="s">
        <v>12</v>
      </c>
    </row>
    <row r="346" spans="1:10">
      <c r="A346" s="21">
        <v>11563327</v>
      </c>
      <c r="B346" s="22">
        <v>43954</v>
      </c>
      <c r="C346" s="22">
        <v>43954</v>
      </c>
      <c r="D346" s="21" t="s">
        <v>10</v>
      </c>
      <c r="E346" s="21">
        <v>0</v>
      </c>
      <c r="F346" s="21">
        <v>0</v>
      </c>
      <c r="G346" s="21">
        <v>720</v>
      </c>
      <c r="H346" s="21">
        <v>11891.8</v>
      </c>
      <c r="I346" s="21" t="s">
        <v>11</v>
      </c>
      <c r="J346" s="21" t="s">
        <v>12</v>
      </c>
    </row>
    <row r="347" spans="1:10">
      <c r="A347" s="21">
        <v>11563327</v>
      </c>
      <c r="B347" s="22">
        <v>43954</v>
      </c>
      <c r="C347" s="22">
        <v>43954</v>
      </c>
      <c r="D347" s="21" t="s">
        <v>10</v>
      </c>
      <c r="E347" s="21">
        <v>0</v>
      </c>
      <c r="F347" s="21">
        <v>0</v>
      </c>
      <c r="G347" s="21">
        <v>720</v>
      </c>
      <c r="H347" s="21">
        <v>12611.8</v>
      </c>
      <c r="I347" s="21" t="s">
        <v>11</v>
      </c>
      <c r="J347" s="21" t="s">
        <v>12</v>
      </c>
    </row>
    <row r="348" spans="1:10">
      <c r="A348" s="21">
        <v>11563327</v>
      </c>
      <c r="B348" s="22">
        <v>43954</v>
      </c>
      <c r="C348" s="22">
        <v>43954</v>
      </c>
      <c r="D348" s="21" t="s">
        <v>10</v>
      </c>
      <c r="E348" s="21">
        <v>0</v>
      </c>
      <c r="F348" s="21">
        <v>0</v>
      </c>
      <c r="G348" s="21">
        <v>740</v>
      </c>
      <c r="H348" s="21">
        <v>13351.8</v>
      </c>
      <c r="I348" s="21" t="s">
        <v>11</v>
      </c>
      <c r="J348" s="21" t="s">
        <v>12</v>
      </c>
    </row>
    <row r="349" spans="1:10">
      <c r="A349" s="21">
        <v>11563327</v>
      </c>
      <c r="B349" s="22">
        <v>43954</v>
      </c>
      <c r="C349" s="22">
        <v>43954</v>
      </c>
      <c r="D349" s="21" t="s">
        <v>10</v>
      </c>
      <c r="E349" s="21">
        <v>0</v>
      </c>
      <c r="F349" s="21">
        <v>0</v>
      </c>
      <c r="G349" s="21">
        <v>800</v>
      </c>
      <c r="H349" s="21">
        <v>14151.8</v>
      </c>
      <c r="I349" s="21" t="s">
        <v>11</v>
      </c>
      <c r="J349" s="21" t="s">
        <v>12</v>
      </c>
    </row>
    <row r="350" spans="1:10">
      <c r="A350" s="21">
        <v>11563327</v>
      </c>
      <c r="B350" s="22">
        <v>43954</v>
      </c>
      <c r="C350" s="22">
        <v>43954</v>
      </c>
      <c r="D350" s="21" t="s">
        <v>10</v>
      </c>
      <c r="E350" s="21">
        <v>0</v>
      </c>
      <c r="F350" s="21">
        <v>0</v>
      </c>
      <c r="G350" s="21">
        <v>840</v>
      </c>
      <c r="H350" s="21">
        <v>14991.8</v>
      </c>
      <c r="I350" s="21" t="s">
        <v>11</v>
      </c>
      <c r="J350" s="21" t="s">
        <v>12</v>
      </c>
    </row>
    <row r="351" spans="1:10">
      <c r="A351" s="21">
        <v>11563327</v>
      </c>
      <c r="B351" s="22">
        <v>43954</v>
      </c>
      <c r="C351" s="22">
        <v>43954</v>
      </c>
      <c r="D351" s="21" t="s">
        <v>10</v>
      </c>
      <c r="E351" s="21">
        <v>0</v>
      </c>
      <c r="F351" s="21">
        <v>0</v>
      </c>
      <c r="G351" s="21">
        <v>870</v>
      </c>
      <c r="H351" s="21">
        <v>15861.8</v>
      </c>
      <c r="I351" s="21" t="s">
        <v>11</v>
      </c>
      <c r="J351" s="21" t="s">
        <v>12</v>
      </c>
    </row>
    <row r="352" spans="1:10">
      <c r="A352" s="21">
        <v>11563327</v>
      </c>
      <c r="B352" s="22">
        <v>43954</v>
      </c>
      <c r="C352" s="22">
        <v>43954</v>
      </c>
      <c r="D352" s="21" t="s">
        <v>10</v>
      </c>
      <c r="E352" s="21">
        <v>0</v>
      </c>
      <c r="F352" s="21">
        <v>0</v>
      </c>
      <c r="G352" s="21">
        <v>895</v>
      </c>
      <c r="H352" s="21">
        <v>16756.8</v>
      </c>
      <c r="I352" s="21" t="s">
        <v>11</v>
      </c>
      <c r="J352" s="21" t="s">
        <v>12</v>
      </c>
    </row>
    <row r="353" spans="1:10">
      <c r="A353" s="21">
        <v>11563327</v>
      </c>
      <c r="B353" s="22">
        <v>43954</v>
      </c>
      <c r="C353" s="22">
        <v>43954</v>
      </c>
      <c r="D353" s="21" t="s">
        <v>10</v>
      </c>
      <c r="E353" s="21">
        <v>0</v>
      </c>
      <c r="F353" s="21">
        <v>0</v>
      </c>
      <c r="G353" s="21">
        <v>910</v>
      </c>
      <c r="H353" s="21">
        <v>17666.8</v>
      </c>
      <c r="I353" s="21" t="s">
        <v>11</v>
      </c>
      <c r="J353" s="21" t="s">
        <v>12</v>
      </c>
    </row>
    <row r="354" spans="1:10">
      <c r="A354" s="21">
        <v>11563327</v>
      </c>
      <c r="B354" s="22">
        <v>43954</v>
      </c>
      <c r="C354" s="22">
        <v>43954</v>
      </c>
      <c r="D354" s="21" t="s">
        <v>10</v>
      </c>
      <c r="E354" s="21">
        <v>0</v>
      </c>
      <c r="F354" s="21">
        <v>0</v>
      </c>
      <c r="G354" s="21">
        <v>930</v>
      </c>
      <c r="H354" s="21">
        <v>18596.8</v>
      </c>
      <c r="I354" s="21" t="s">
        <v>11</v>
      </c>
      <c r="J354" s="21" t="s">
        <v>12</v>
      </c>
    </row>
    <row r="355" spans="1:10">
      <c r="A355" s="21">
        <v>11563327</v>
      </c>
      <c r="B355" s="22">
        <v>43954</v>
      </c>
      <c r="C355" s="22">
        <v>43954</v>
      </c>
      <c r="D355" s="21" t="s">
        <v>10</v>
      </c>
      <c r="E355" s="21">
        <v>0</v>
      </c>
      <c r="F355" s="21">
        <v>0</v>
      </c>
      <c r="G355" s="21">
        <v>930</v>
      </c>
      <c r="H355" s="21">
        <v>19526.8</v>
      </c>
      <c r="I355" s="21" t="s">
        <v>11</v>
      </c>
      <c r="J355" s="21" t="s">
        <v>12</v>
      </c>
    </row>
    <row r="356" spans="1:10">
      <c r="A356" s="21">
        <v>11563327</v>
      </c>
      <c r="B356" s="22">
        <v>43954</v>
      </c>
      <c r="C356" s="22">
        <v>43954</v>
      </c>
      <c r="D356" s="21" t="s">
        <v>10</v>
      </c>
      <c r="E356" s="21">
        <v>0</v>
      </c>
      <c r="F356" s="21">
        <v>0</v>
      </c>
      <c r="G356" s="21">
        <v>1000</v>
      </c>
      <c r="H356" s="21">
        <v>20526.8</v>
      </c>
      <c r="I356" s="21" t="s">
        <v>11</v>
      </c>
      <c r="J356" s="21" t="s">
        <v>12</v>
      </c>
    </row>
    <row r="357" spans="1:10">
      <c r="A357" s="21">
        <v>11563327</v>
      </c>
      <c r="B357" s="22">
        <v>43954</v>
      </c>
      <c r="C357" s="22">
        <v>43954</v>
      </c>
      <c r="D357" s="21" t="s">
        <v>10</v>
      </c>
      <c r="E357" s="21">
        <v>0</v>
      </c>
      <c r="F357" s="21">
        <v>0</v>
      </c>
      <c r="G357" s="21">
        <v>1000</v>
      </c>
      <c r="H357" s="21">
        <v>21526.799999999999</v>
      </c>
      <c r="I357" s="21" t="s">
        <v>11</v>
      </c>
      <c r="J357" s="21" t="s">
        <v>12</v>
      </c>
    </row>
    <row r="358" spans="1:10">
      <c r="A358" s="21">
        <v>11563327</v>
      </c>
      <c r="B358" s="22">
        <v>43954</v>
      </c>
      <c r="C358" s="22">
        <v>43954</v>
      </c>
      <c r="D358" s="21" t="s">
        <v>10</v>
      </c>
      <c r="E358" s="21">
        <v>0</v>
      </c>
      <c r="F358" s="21">
        <v>0</v>
      </c>
      <c r="G358" s="21">
        <v>1020</v>
      </c>
      <c r="H358" s="21">
        <v>22546.799999999999</v>
      </c>
      <c r="I358" s="21" t="s">
        <v>11</v>
      </c>
      <c r="J358" s="21" t="s">
        <v>12</v>
      </c>
    </row>
    <row r="359" spans="1:10">
      <c r="A359" s="21">
        <v>11563327</v>
      </c>
      <c r="B359" s="22">
        <v>43954</v>
      </c>
      <c r="C359" s="22">
        <v>43954</v>
      </c>
      <c r="D359" s="21" t="s">
        <v>10</v>
      </c>
      <c r="E359" s="21">
        <v>0</v>
      </c>
      <c r="F359" s="21">
        <v>0</v>
      </c>
      <c r="G359" s="21">
        <v>1040</v>
      </c>
      <c r="H359" s="21">
        <v>23586.799999999999</v>
      </c>
      <c r="I359" s="21" t="s">
        <v>11</v>
      </c>
      <c r="J359" s="21" t="s">
        <v>12</v>
      </c>
    </row>
    <row r="360" spans="1:10">
      <c r="A360" s="21">
        <v>11563327</v>
      </c>
      <c r="B360" s="22">
        <v>43954</v>
      </c>
      <c r="C360" s="22">
        <v>43954</v>
      </c>
      <c r="D360" s="21" t="s">
        <v>10</v>
      </c>
      <c r="E360" s="21">
        <v>0</v>
      </c>
      <c r="F360" s="21">
        <v>0</v>
      </c>
      <c r="G360" s="21">
        <v>1100</v>
      </c>
      <c r="H360" s="21">
        <v>24686.799999999999</v>
      </c>
      <c r="I360" s="21" t="s">
        <v>11</v>
      </c>
      <c r="J360" s="21" t="s">
        <v>12</v>
      </c>
    </row>
    <row r="361" spans="1:10">
      <c r="A361" s="21">
        <v>11563327</v>
      </c>
      <c r="B361" s="22">
        <v>43954</v>
      </c>
      <c r="C361" s="22">
        <v>43954</v>
      </c>
      <c r="D361" s="21" t="s">
        <v>10</v>
      </c>
      <c r="E361" s="21">
        <v>0</v>
      </c>
      <c r="F361" s="21">
        <v>0</v>
      </c>
      <c r="G361" s="21">
        <v>1160</v>
      </c>
      <c r="H361" s="21">
        <v>25846.799999999999</v>
      </c>
      <c r="I361" s="21" t="s">
        <v>11</v>
      </c>
      <c r="J361" s="21" t="s">
        <v>12</v>
      </c>
    </row>
    <row r="362" spans="1:10">
      <c r="A362" s="21">
        <v>11563327</v>
      </c>
      <c r="B362" s="22">
        <v>43954</v>
      </c>
      <c r="C362" s="22">
        <v>43954</v>
      </c>
      <c r="D362" s="21" t="s">
        <v>10</v>
      </c>
      <c r="E362" s="21">
        <v>0</v>
      </c>
      <c r="F362" s="21">
        <v>0</v>
      </c>
      <c r="G362" s="21">
        <v>1200</v>
      </c>
      <c r="H362" s="21">
        <v>27046.799999999999</v>
      </c>
      <c r="I362" s="21" t="s">
        <v>11</v>
      </c>
      <c r="J362" s="21" t="s">
        <v>12</v>
      </c>
    </row>
    <row r="363" spans="1:10">
      <c r="A363" s="21">
        <v>11563327</v>
      </c>
      <c r="B363" s="22">
        <v>43954</v>
      </c>
      <c r="C363" s="22">
        <v>43954</v>
      </c>
      <c r="D363" s="21" t="s">
        <v>10</v>
      </c>
      <c r="E363" s="21">
        <v>0</v>
      </c>
      <c r="F363" s="21">
        <v>0</v>
      </c>
      <c r="G363" s="21">
        <v>1230</v>
      </c>
      <c r="H363" s="21">
        <v>28276.799999999999</v>
      </c>
      <c r="I363" s="21" t="s">
        <v>11</v>
      </c>
      <c r="J363" s="21" t="s">
        <v>12</v>
      </c>
    </row>
    <row r="364" spans="1:10">
      <c r="A364" s="21">
        <v>11563327</v>
      </c>
      <c r="B364" s="22">
        <v>43954</v>
      </c>
      <c r="C364" s="22">
        <v>43954</v>
      </c>
      <c r="D364" s="21" t="s">
        <v>10</v>
      </c>
      <c r="E364" s="21">
        <v>0</v>
      </c>
      <c r="F364" s="21">
        <v>0</v>
      </c>
      <c r="G364" s="21">
        <v>1240</v>
      </c>
      <c r="H364" s="21">
        <v>29516.799999999999</v>
      </c>
      <c r="I364" s="21" t="s">
        <v>11</v>
      </c>
      <c r="J364" s="21" t="s">
        <v>12</v>
      </c>
    </row>
    <row r="365" spans="1:10">
      <c r="A365" s="21">
        <v>11563327</v>
      </c>
      <c r="B365" s="22">
        <v>43954</v>
      </c>
      <c r="C365" s="22">
        <v>43954</v>
      </c>
      <c r="D365" s="21" t="s">
        <v>10</v>
      </c>
      <c r="E365" s="21">
        <v>0</v>
      </c>
      <c r="F365" s="21">
        <v>0</v>
      </c>
      <c r="G365" s="21">
        <v>1274</v>
      </c>
      <c r="H365" s="21">
        <v>30790.799999999999</v>
      </c>
      <c r="I365" s="21" t="s">
        <v>11</v>
      </c>
      <c r="J365" s="21" t="s">
        <v>12</v>
      </c>
    </row>
    <row r="366" spans="1:10">
      <c r="A366" s="21">
        <v>11563327</v>
      </c>
      <c r="B366" s="22">
        <v>43954</v>
      </c>
      <c r="C366" s="22">
        <v>43954</v>
      </c>
      <c r="D366" s="21" t="s">
        <v>10</v>
      </c>
      <c r="E366" s="21">
        <v>0</v>
      </c>
      <c r="F366" s="21">
        <v>0</v>
      </c>
      <c r="G366" s="21">
        <v>1290</v>
      </c>
      <c r="H366" s="21">
        <v>32080.799999999999</v>
      </c>
      <c r="I366" s="21" t="s">
        <v>11</v>
      </c>
      <c r="J366" s="21" t="s">
        <v>12</v>
      </c>
    </row>
    <row r="367" spans="1:10">
      <c r="A367" s="21">
        <v>11563327</v>
      </c>
      <c r="B367" s="22">
        <v>43954</v>
      </c>
      <c r="C367" s="22">
        <v>43954</v>
      </c>
      <c r="D367" s="21" t="s">
        <v>10</v>
      </c>
      <c r="E367" s="21">
        <v>0</v>
      </c>
      <c r="F367" s="21">
        <v>0</v>
      </c>
      <c r="G367" s="21">
        <v>1340</v>
      </c>
      <c r="H367" s="21">
        <v>33420.800000000003</v>
      </c>
      <c r="I367" s="21" t="s">
        <v>11</v>
      </c>
      <c r="J367" s="21" t="s">
        <v>12</v>
      </c>
    </row>
    <row r="368" spans="1:10">
      <c r="A368" s="21">
        <v>11563327</v>
      </c>
      <c r="B368" s="22">
        <v>43954</v>
      </c>
      <c r="C368" s="22">
        <v>43954</v>
      </c>
      <c r="D368" s="21" t="s">
        <v>10</v>
      </c>
      <c r="E368" s="21">
        <v>0</v>
      </c>
      <c r="F368" s="21">
        <v>0</v>
      </c>
      <c r="G368" s="21">
        <v>1350</v>
      </c>
      <c r="H368" s="21">
        <v>34770.800000000003</v>
      </c>
      <c r="I368" s="21" t="s">
        <v>11</v>
      </c>
      <c r="J368" s="21" t="s">
        <v>12</v>
      </c>
    </row>
    <row r="369" spans="1:10">
      <c r="A369" s="21">
        <v>11563327</v>
      </c>
      <c r="B369" s="22">
        <v>43954</v>
      </c>
      <c r="C369" s="22">
        <v>43954</v>
      </c>
      <c r="D369" s="21" t="s">
        <v>10</v>
      </c>
      <c r="E369" s="21">
        <v>0</v>
      </c>
      <c r="F369" s="21">
        <v>0</v>
      </c>
      <c r="G369" s="21">
        <v>1400</v>
      </c>
      <c r="H369" s="21">
        <v>36170.800000000003</v>
      </c>
      <c r="I369" s="21" t="s">
        <v>11</v>
      </c>
      <c r="J369" s="21" t="s">
        <v>12</v>
      </c>
    </row>
    <row r="370" spans="1:10">
      <c r="A370" s="21">
        <v>11563327</v>
      </c>
      <c r="B370" s="22">
        <v>43954</v>
      </c>
      <c r="C370" s="22">
        <v>43954</v>
      </c>
      <c r="D370" s="21" t="s">
        <v>10</v>
      </c>
      <c r="E370" s="21">
        <v>0</v>
      </c>
      <c r="F370" s="21">
        <v>0</v>
      </c>
      <c r="G370" s="21">
        <v>1500</v>
      </c>
      <c r="H370" s="21">
        <v>37670.800000000003</v>
      </c>
      <c r="I370" s="21" t="s">
        <v>11</v>
      </c>
      <c r="J370" s="21" t="s">
        <v>12</v>
      </c>
    </row>
    <row r="371" spans="1:10">
      <c r="A371" s="21">
        <v>11563327</v>
      </c>
      <c r="B371" s="22">
        <v>43954</v>
      </c>
      <c r="C371" s="22">
        <v>43954</v>
      </c>
      <c r="D371" s="21" t="s">
        <v>10</v>
      </c>
      <c r="E371" s="21">
        <v>0</v>
      </c>
      <c r="F371" s="21">
        <v>0</v>
      </c>
      <c r="G371" s="21">
        <v>1561.4</v>
      </c>
      <c r="H371" s="21">
        <v>39232.199999999997</v>
      </c>
      <c r="I371" s="21" t="s">
        <v>11</v>
      </c>
      <c r="J371" s="21" t="s">
        <v>12</v>
      </c>
    </row>
    <row r="372" spans="1:10">
      <c r="A372" s="21">
        <v>11563327</v>
      </c>
      <c r="B372" s="22">
        <v>43954</v>
      </c>
      <c r="C372" s="22">
        <v>43954</v>
      </c>
      <c r="D372" s="21" t="s">
        <v>10</v>
      </c>
      <c r="E372" s="21">
        <v>0</v>
      </c>
      <c r="F372" s="21">
        <v>0</v>
      </c>
      <c r="G372" s="21">
        <v>1566.04</v>
      </c>
      <c r="H372" s="21">
        <v>40798.239999999998</v>
      </c>
      <c r="I372" s="21" t="s">
        <v>11</v>
      </c>
      <c r="J372" s="21" t="s">
        <v>12</v>
      </c>
    </row>
    <row r="373" spans="1:10">
      <c r="A373" s="21">
        <v>11563327</v>
      </c>
      <c r="B373" s="22">
        <v>43954</v>
      </c>
      <c r="C373" s="22">
        <v>43954</v>
      </c>
      <c r="D373" s="21" t="s">
        <v>10</v>
      </c>
      <c r="E373" s="21">
        <v>0</v>
      </c>
      <c r="F373" s="21">
        <v>0</v>
      </c>
      <c r="G373" s="21">
        <v>1580</v>
      </c>
      <c r="H373" s="21">
        <v>42378.239999999998</v>
      </c>
      <c r="I373" s="21" t="s">
        <v>11</v>
      </c>
      <c r="J373" s="21" t="s">
        <v>12</v>
      </c>
    </row>
    <row r="374" spans="1:10">
      <c r="A374" s="21">
        <v>11563327</v>
      </c>
      <c r="B374" s="22">
        <v>43954</v>
      </c>
      <c r="C374" s="22">
        <v>43954</v>
      </c>
      <c r="D374" s="21" t="s">
        <v>10</v>
      </c>
      <c r="E374" s="21">
        <v>0</v>
      </c>
      <c r="F374" s="21">
        <v>0</v>
      </c>
      <c r="G374" s="21">
        <v>1684.6</v>
      </c>
      <c r="H374" s="21">
        <v>44062.84</v>
      </c>
      <c r="I374" s="21" t="s">
        <v>11</v>
      </c>
      <c r="J374" s="21" t="s">
        <v>12</v>
      </c>
    </row>
    <row r="375" spans="1:10">
      <c r="A375" s="21">
        <v>11563327</v>
      </c>
      <c r="B375" s="22">
        <v>43954</v>
      </c>
      <c r="C375" s="22">
        <v>43954</v>
      </c>
      <c r="D375" s="21" t="s">
        <v>10</v>
      </c>
      <c r="E375" s="21">
        <v>0</v>
      </c>
      <c r="F375" s="21">
        <v>0</v>
      </c>
      <c r="G375" s="21">
        <v>1700</v>
      </c>
      <c r="H375" s="21">
        <v>45762.84</v>
      </c>
      <c r="I375" s="21" t="s">
        <v>11</v>
      </c>
      <c r="J375" s="21" t="s">
        <v>12</v>
      </c>
    </row>
    <row r="376" spans="1:10">
      <c r="A376" s="21">
        <v>11563327</v>
      </c>
      <c r="B376" s="22">
        <v>43954</v>
      </c>
      <c r="C376" s="22">
        <v>43954</v>
      </c>
      <c r="D376" s="21" t="s">
        <v>10</v>
      </c>
      <c r="E376" s="21">
        <v>0</v>
      </c>
      <c r="F376" s="21">
        <v>0</v>
      </c>
      <c r="G376" s="21">
        <v>1743.5</v>
      </c>
      <c r="H376" s="21">
        <v>47506.34</v>
      </c>
      <c r="I376" s="21" t="s">
        <v>11</v>
      </c>
      <c r="J376" s="21" t="s">
        <v>12</v>
      </c>
    </row>
    <row r="377" spans="1:10">
      <c r="A377" s="21">
        <v>11563327</v>
      </c>
      <c r="B377" s="22">
        <v>43954</v>
      </c>
      <c r="C377" s="22">
        <v>43954</v>
      </c>
      <c r="D377" s="21" t="s">
        <v>10</v>
      </c>
      <c r="E377" s="21">
        <v>0</v>
      </c>
      <c r="F377" s="21">
        <v>0</v>
      </c>
      <c r="G377" s="21">
        <v>1790</v>
      </c>
      <c r="H377" s="21">
        <v>49296.34</v>
      </c>
      <c r="I377" s="21" t="s">
        <v>11</v>
      </c>
      <c r="J377" s="21" t="s">
        <v>12</v>
      </c>
    </row>
    <row r="378" spans="1:10">
      <c r="A378" s="21">
        <v>11563327</v>
      </c>
      <c r="B378" s="22">
        <v>43954</v>
      </c>
      <c r="C378" s="22">
        <v>43954</v>
      </c>
      <c r="D378" s="21" t="s">
        <v>10</v>
      </c>
      <c r="E378" s="21">
        <v>0</v>
      </c>
      <c r="F378" s="21">
        <v>0</v>
      </c>
      <c r="G378" s="21">
        <v>1790</v>
      </c>
      <c r="H378" s="21">
        <v>51086.34</v>
      </c>
      <c r="I378" s="21" t="s">
        <v>11</v>
      </c>
      <c r="J378" s="21" t="s">
        <v>12</v>
      </c>
    </row>
    <row r="379" spans="1:10">
      <c r="A379" s="21">
        <v>11563327</v>
      </c>
      <c r="B379" s="22">
        <v>43954</v>
      </c>
      <c r="C379" s="22">
        <v>43954</v>
      </c>
      <c r="D379" s="21" t="s">
        <v>10</v>
      </c>
      <c r="E379" s="21">
        <v>0</v>
      </c>
      <c r="F379" s="21">
        <v>0</v>
      </c>
      <c r="G379" s="21">
        <v>2020</v>
      </c>
      <c r="H379" s="21">
        <v>53106.34</v>
      </c>
      <c r="I379" s="21" t="s">
        <v>11</v>
      </c>
      <c r="J379" s="21" t="s">
        <v>12</v>
      </c>
    </row>
    <row r="380" spans="1:10">
      <c r="A380" s="21">
        <v>11563327</v>
      </c>
      <c r="B380" s="22">
        <v>43954</v>
      </c>
      <c r="C380" s="22">
        <v>43954</v>
      </c>
      <c r="D380" s="21" t="s">
        <v>10</v>
      </c>
      <c r="E380" s="21">
        <v>0</v>
      </c>
      <c r="F380" s="21">
        <v>0</v>
      </c>
      <c r="G380" s="21">
        <v>2040</v>
      </c>
      <c r="H380" s="21">
        <v>55146.34</v>
      </c>
      <c r="I380" s="21" t="s">
        <v>11</v>
      </c>
      <c r="J380" s="21" t="s">
        <v>12</v>
      </c>
    </row>
    <row r="381" spans="1:10">
      <c r="A381" s="21">
        <v>11563327</v>
      </c>
      <c r="B381" s="22">
        <v>43954</v>
      </c>
      <c r="C381" s="22">
        <v>43954</v>
      </c>
      <c r="D381" s="21" t="s">
        <v>10</v>
      </c>
      <c r="E381" s="21">
        <v>0</v>
      </c>
      <c r="F381" s="21">
        <v>0</v>
      </c>
      <c r="G381" s="21">
        <v>2040</v>
      </c>
      <c r="H381" s="21">
        <v>57186.34</v>
      </c>
      <c r="I381" s="21" t="s">
        <v>11</v>
      </c>
      <c r="J381" s="21" t="s">
        <v>12</v>
      </c>
    </row>
    <row r="382" spans="1:10">
      <c r="A382" s="21">
        <v>11563327</v>
      </c>
      <c r="B382" s="22">
        <v>43954</v>
      </c>
      <c r="C382" s="22">
        <v>43954</v>
      </c>
      <c r="D382" s="21" t="s">
        <v>10</v>
      </c>
      <c r="E382" s="21">
        <v>0</v>
      </c>
      <c r="F382" s="21">
        <v>0</v>
      </c>
      <c r="G382" s="21">
        <v>2080</v>
      </c>
      <c r="H382" s="21">
        <v>59266.34</v>
      </c>
      <c r="I382" s="21" t="s">
        <v>11</v>
      </c>
      <c r="J382" s="21" t="s">
        <v>12</v>
      </c>
    </row>
    <row r="383" spans="1:10">
      <c r="A383" s="21">
        <v>11563327</v>
      </c>
      <c r="B383" s="22">
        <v>43954</v>
      </c>
      <c r="C383" s="22">
        <v>43954</v>
      </c>
      <c r="D383" s="21" t="s">
        <v>10</v>
      </c>
      <c r="E383" s="21">
        <v>0</v>
      </c>
      <c r="F383" s="21">
        <v>0</v>
      </c>
      <c r="G383" s="21">
        <v>2085.06</v>
      </c>
      <c r="H383" s="21">
        <v>61351.4</v>
      </c>
      <c r="I383" s="21" t="s">
        <v>11</v>
      </c>
      <c r="J383" s="21" t="s">
        <v>12</v>
      </c>
    </row>
    <row r="384" spans="1:10">
      <c r="A384" s="21">
        <v>11563327</v>
      </c>
      <c r="B384" s="22">
        <v>43954</v>
      </c>
      <c r="C384" s="22">
        <v>43954</v>
      </c>
      <c r="D384" s="21" t="s">
        <v>10</v>
      </c>
      <c r="E384" s="21">
        <v>0</v>
      </c>
      <c r="F384" s="21">
        <v>0</v>
      </c>
      <c r="G384" s="21">
        <v>2140</v>
      </c>
      <c r="H384" s="21">
        <v>63491.4</v>
      </c>
      <c r="I384" s="21" t="s">
        <v>11</v>
      </c>
      <c r="J384" s="21" t="s">
        <v>12</v>
      </c>
    </row>
    <row r="385" spans="1:10">
      <c r="A385" s="21">
        <v>11563327</v>
      </c>
      <c r="B385" s="22">
        <v>43954</v>
      </c>
      <c r="C385" s="22">
        <v>43954</v>
      </c>
      <c r="D385" s="21" t="s">
        <v>10</v>
      </c>
      <c r="E385" s="21">
        <v>0</v>
      </c>
      <c r="F385" s="21">
        <v>0</v>
      </c>
      <c r="G385" s="21">
        <v>2150</v>
      </c>
      <c r="H385" s="21">
        <v>65641.399999999994</v>
      </c>
      <c r="I385" s="21" t="s">
        <v>11</v>
      </c>
      <c r="J385" s="21" t="s">
        <v>12</v>
      </c>
    </row>
    <row r="386" spans="1:10">
      <c r="A386" s="21">
        <v>11563327</v>
      </c>
      <c r="B386" s="22">
        <v>43954</v>
      </c>
      <c r="C386" s="22">
        <v>43954</v>
      </c>
      <c r="D386" s="21" t="s">
        <v>10</v>
      </c>
      <c r="E386" s="21">
        <v>0</v>
      </c>
      <c r="F386" s="21">
        <v>0</v>
      </c>
      <c r="G386" s="21">
        <v>2180</v>
      </c>
      <c r="H386" s="21">
        <v>67821.399999999994</v>
      </c>
      <c r="I386" s="21" t="s">
        <v>11</v>
      </c>
      <c r="J386" s="21" t="s">
        <v>12</v>
      </c>
    </row>
    <row r="387" spans="1:10">
      <c r="A387" s="21">
        <v>11563327</v>
      </c>
      <c r="B387" s="22">
        <v>43954</v>
      </c>
      <c r="C387" s="22">
        <v>43954</v>
      </c>
      <c r="D387" s="21" t="s">
        <v>10</v>
      </c>
      <c r="E387" s="21">
        <v>0</v>
      </c>
      <c r="F387" s="21">
        <v>0</v>
      </c>
      <c r="G387" s="21">
        <v>2200</v>
      </c>
      <c r="H387" s="21">
        <v>70021.399999999994</v>
      </c>
      <c r="I387" s="21" t="s">
        <v>11</v>
      </c>
      <c r="J387" s="21" t="s">
        <v>12</v>
      </c>
    </row>
    <row r="388" spans="1:10">
      <c r="A388" s="21">
        <v>11563327</v>
      </c>
      <c r="B388" s="22">
        <v>43954</v>
      </c>
      <c r="C388" s="22">
        <v>43954</v>
      </c>
      <c r="D388" s="21" t="s">
        <v>10</v>
      </c>
      <c r="E388" s="21">
        <v>0</v>
      </c>
      <c r="F388" s="21">
        <v>0</v>
      </c>
      <c r="G388" s="21">
        <v>2240</v>
      </c>
      <c r="H388" s="21">
        <v>72261.399999999994</v>
      </c>
      <c r="I388" s="21" t="s">
        <v>11</v>
      </c>
      <c r="J388" s="21" t="s">
        <v>12</v>
      </c>
    </row>
    <row r="389" spans="1:10">
      <c r="A389" s="21">
        <v>11563327</v>
      </c>
      <c r="B389" s="22">
        <v>43954</v>
      </c>
      <c r="C389" s="22">
        <v>43954</v>
      </c>
      <c r="D389" s="21" t="s">
        <v>10</v>
      </c>
      <c r="E389" s="21">
        <v>0</v>
      </c>
      <c r="F389" s="21">
        <v>0</v>
      </c>
      <c r="G389" s="21">
        <v>2290</v>
      </c>
      <c r="H389" s="21">
        <v>74551.399999999994</v>
      </c>
      <c r="I389" s="21" t="s">
        <v>11</v>
      </c>
      <c r="J389" s="21" t="s">
        <v>12</v>
      </c>
    </row>
    <row r="390" spans="1:10">
      <c r="A390" s="21">
        <v>11563327</v>
      </c>
      <c r="B390" s="22">
        <v>43954</v>
      </c>
      <c r="C390" s="22">
        <v>43954</v>
      </c>
      <c r="D390" s="21" t="s">
        <v>10</v>
      </c>
      <c r="E390" s="21">
        <v>0</v>
      </c>
      <c r="F390" s="21">
        <v>0</v>
      </c>
      <c r="G390" s="21">
        <v>2320</v>
      </c>
      <c r="H390" s="21">
        <v>76871.399999999994</v>
      </c>
      <c r="I390" s="21" t="s">
        <v>11</v>
      </c>
      <c r="J390" s="21" t="s">
        <v>12</v>
      </c>
    </row>
    <row r="391" spans="1:10">
      <c r="A391" s="21">
        <v>11563327</v>
      </c>
      <c r="B391" s="22">
        <v>43954</v>
      </c>
      <c r="C391" s="22">
        <v>43954</v>
      </c>
      <c r="D391" s="21" t="s">
        <v>10</v>
      </c>
      <c r="E391" s="21">
        <v>0</v>
      </c>
      <c r="F391" s="21">
        <v>0</v>
      </c>
      <c r="G391" s="21">
        <v>2326.8000000000002</v>
      </c>
      <c r="H391" s="21">
        <v>79198.2</v>
      </c>
      <c r="I391" s="21" t="s">
        <v>11</v>
      </c>
      <c r="J391" s="21" t="s">
        <v>12</v>
      </c>
    </row>
    <row r="392" spans="1:10">
      <c r="A392" s="21">
        <v>11563327</v>
      </c>
      <c r="B392" s="22">
        <v>43954</v>
      </c>
      <c r="C392" s="22">
        <v>43954</v>
      </c>
      <c r="D392" s="21" t="s">
        <v>10</v>
      </c>
      <c r="E392" s="21">
        <v>0</v>
      </c>
      <c r="F392" s="21">
        <v>0</v>
      </c>
      <c r="G392" s="21">
        <v>2330</v>
      </c>
      <c r="H392" s="21">
        <v>81528.2</v>
      </c>
      <c r="I392" s="21" t="s">
        <v>11</v>
      </c>
      <c r="J392" s="21" t="s">
        <v>12</v>
      </c>
    </row>
    <row r="393" spans="1:10">
      <c r="A393" s="21">
        <v>11563327</v>
      </c>
      <c r="B393" s="22">
        <v>43954</v>
      </c>
      <c r="C393" s="22">
        <v>43954</v>
      </c>
      <c r="D393" s="21" t="s">
        <v>10</v>
      </c>
      <c r="E393" s="21">
        <v>0</v>
      </c>
      <c r="F393" s="21">
        <v>0</v>
      </c>
      <c r="G393" s="21">
        <v>2350.21</v>
      </c>
      <c r="H393" s="21">
        <v>83878.41</v>
      </c>
      <c r="I393" s="21" t="s">
        <v>11</v>
      </c>
      <c r="J393" s="21" t="s">
        <v>12</v>
      </c>
    </row>
    <row r="394" spans="1:10">
      <c r="A394" s="21">
        <v>11563327</v>
      </c>
      <c r="B394" s="22">
        <v>43954</v>
      </c>
      <c r="C394" s="22">
        <v>43954</v>
      </c>
      <c r="D394" s="21" t="s">
        <v>10</v>
      </c>
      <c r="E394" s="21">
        <v>0</v>
      </c>
      <c r="F394" s="21">
        <v>0</v>
      </c>
      <c r="G394" s="21">
        <v>2362</v>
      </c>
      <c r="H394" s="21">
        <v>86240.41</v>
      </c>
      <c r="I394" s="21" t="s">
        <v>11</v>
      </c>
      <c r="J394" s="21" t="s">
        <v>12</v>
      </c>
    </row>
    <row r="395" spans="1:10">
      <c r="A395" s="21">
        <v>11563327</v>
      </c>
      <c r="B395" s="22">
        <v>43954</v>
      </c>
      <c r="C395" s="22">
        <v>43954</v>
      </c>
      <c r="D395" s="21" t="s">
        <v>10</v>
      </c>
      <c r="E395" s="21">
        <v>0</v>
      </c>
      <c r="F395" s="21">
        <v>0</v>
      </c>
      <c r="G395" s="21">
        <v>2450</v>
      </c>
      <c r="H395" s="21">
        <v>88690.41</v>
      </c>
      <c r="I395" s="21" t="s">
        <v>11</v>
      </c>
      <c r="J395" s="21" t="s">
        <v>12</v>
      </c>
    </row>
    <row r="396" spans="1:10">
      <c r="A396" s="21">
        <v>11563327</v>
      </c>
      <c r="B396" s="22">
        <v>43954</v>
      </c>
      <c r="C396" s="22">
        <v>43954</v>
      </c>
      <c r="D396" s="21" t="s">
        <v>10</v>
      </c>
      <c r="E396" s="21">
        <v>0</v>
      </c>
      <c r="F396" s="21">
        <v>0</v>
      </c>
      <c r="G396" s="21">
        <v>2510</v>
      </c>
      <c r="H396" s="21">
        <v>91200.41</v>
      </c>
      <c r="I396" s="21" t="s">
        <v>11</v>
      </c>
      <c r="J396" s="21" t="s">
        <v>12</v>
      </c>
    </row>
    <row r="397" spans="1:10">
      <c r="A397" s="21">
        <v>11563327</v>
      </c>
      <c r="B397" s="22">
        <v>43954</v>
      </c>
      <c r="C397" s="22">
        <v>43954</v>
      </c>
      <c r="D397" s="21" t="s">
        <v>10</v>
      </c>
      <c r="E397" s="21">
        <v>0</v>
      </c>
      <c r="F397" s="21">
        <v>0</v>
      </c>
      <c r="G397" s="21">
        <v>2660</v>
      </c>
      <c r="H397" s="21">
        <v>93860.41</v>
      </c>
      <c r="I397" s="21" t="s">
        <v>11</v>
      </c>
      <c r="J397" s="21" t="s">
        <v>12</v>
      </c>
    </row>
    <row r="398" spans="1:10">
      <c r="A398" s="21">
        <v>11563327</v>
      </c>
      <c r="B398" s="22">
        <v>43954</v>
      </c>
      <c r="C398" s="22">
        <v>43954</v>
      </c>
      <c r="D398" s="21" t="s">
        <v>10</v>
      </c>
      <c r="E398" s="21">
        <v>0</v>
      </c>
      <c r="F398" s="21">
        <v>0</v>
      </c>
      <c r="G398" s="21">
        <v>2700</v>
      </c>
      <c r="H398" s="21">
        <v>96560.41</v>
      </c>
      <c r="I398" s="21" t="s">
        <v>11</v>
      </c>
      <c r="J398" s="21" t="s">
        <v>12</v>
      </c>
    </row>
    <row r="399" spans="1:10">
      <c r="A399" s="21">
        <v>11563327</v>
      </c>
      <c r="B399" s="22">
        <v>43954</v>
      </c>
      <c r="C399" s="22">
        <v>43954</v>
      </c>
      <c r="D399" s="21" t="s">
        <v>10</v>
      </c>
      <c r="E399" s="21">
        <v>0</v>
      </c>
      <c r="F399" s="21">
        <v>0</v>
      </c>
      <c r="G399" s="21">
        <v>2710</v>
      </c>
      <c r="H399" s="21">
        <v>99270.41</v>
      </c>
      <c r="I399" s="21" t="s">
        <v>11</v>
      </c>
      <c r="J399" s="21" t="s">
        <v>12</v>
      </c>
    </row>
    <row r="400" spans="1:10">
      <c r="A400" s="21">
        <v>11563327</v>
      </c>
      <c r="B400" s="22">
        <v>43954</v>
      </c>
      <c r="C400" s="22">
        <v>43954</v>
      </c>
      <c r="D400" s="21" t="s">
        <v>10</v>
      </c>
      <c r="E400" s="21">
        <v>0</v>
      </c>
      <c r="F400" s="21">
        <v>0</v>
      </c>
      <c r="G400" s="21">
        <v>2720</v>
      </c>
      <c r="H400" s="21">
        <v>101990.41</v>
      </c>
      <c r="I400" s="21" t="s">
        <v>11</v>
      </c>
      <c r="J400" s="21" t="s">
        <v>12</v>
      </c>
    </row>
    <row r="401" spans="1:10">
      <c r="A401" s="21">
        <v>11563327</v>
      </c>
      <c r="B401" s="22">
        <v>43954</v>
      </c>
      <c r="C401" s="22">
        <v>43954</v>
      </c>
      <c r="D401" s="21" t="s">
        <v>10</v>
      </c>
      <c r="E401" s="21">
        <v>0</v>
      </c>
      <c r="F401" s="21">
        <v>0</v>
      </c>
      <c r="G401" s="21">
        <v>2820</v>
      </c>
      <c r="H401" s="21">
        <v>104810.41</v>
      </c>
      <c r="I401" s="21" t="s">
        <v>11</v>
      </c>
      <c r="J401" s="21" t="s">
        <v>12</v>
      </c>
    </row>
    <row r="402" spans="1:10">
      <c r="A402" s="21">
        <v>11563327</v>
      </c>
      <c r="B402" s="22">
        <v>43954</v>
      </c>
      <c r="C402" s="22">
        <v>43954</v>
      </c>
      <c r="D402" s="21" t="s">
        <v>10</v>
      </c>
      <c r="E402" s="21">
        <v>0</v>
      </c>
      <c r="F402" s="21">
        <v>0</v>
      </c>
      <c r="G402" s="21">
        <v>2847.44</v>
      </c>
      <c r="H402" s="21">
        <v>107657.85</v>
      </c>
      <c r="I402" s="21" t="s">
        <v>11</v>
      </c>
      <c r="J402" s="21" t="s">
        <v>12</v>
      </c>
    </row>
    <row r="403" spans="1:10">
      <c r="A403" s="21">
        <v>11563327</v>
      </c>
      <c r="B403" s="22">
        <v>43954</v>
      </c>
      <c r="C403" s="22">
        <v>43954</v>
      </c>
      <c r="D403" s="21" t="s">
        <v>10</v>
      </c>
      <c r="E403" s="21">
        <v>0</v>
      </c>
      <c r="F403" s="21">
        <v>0</v>
      </c>
      <c r="G403" s="21">
        <v>2980</v>
      </c>
      <c r="H403" s="21">
        <v>110637.85</v>
      </c>
      <c r="I403" s="21" t="s">
        <v>11</v>
      </c>
      <c r="J403" s="21" t="s">
        <v>12</v>
      </c>
    </row>
    <row r="404" spans="1:10">
      <c r="A404" s="21">
        <v>11563327</v>
      </c>
      <c r="B404" s="22">
        <v>43954</v>
      </c>
      <c r="C404" s="22">
        <v>43954</v>
      </c>
      <c r="D404" s="21" t="s">
        <v>10</v>
      </c>
      <c r="E404" s="21">
        <v>0</v>
      </c>
      <c r="F404" s="21">
        <v>0</v>
      </c>
      <c r="G404" s="21">
        <v>2991.6</v>
      </c>
      <c r="H404" s="21">
        <v>113629.45</v>
      </c>
      <c r="I404" s="21" t="s">
        <v>11</v>
      </c>
      <c r="J404" s="21" t="s">
        <v>12</v>
      </c>
    </row>
    <row r="405" spans="1:10">
      <c r="A405" s="21">
        <v>11563327</v>
      </c>
      <c r="B405" s="22">
        <v>43954</v>
      </c>
      <c r="C405" s="22">
        <v>43954</v>
      </c>
      <c r="D405" s="21" t="s">
        <v>10</v>
      </c>
      <c r="E405" s="21">
        <v>0</v>
      </c>
      <c r="F405" s="21">
        <v>0</v>
      </c>
      <c r="G405" s="21">
        <v>3220</v>
      </c>
      <c r="H405" s="21">
        <v>116849.45</v>
      </c>
      <c r="I405" s="21" t="s">
        <v>11</v>
      </c>
      <c r="J405" s="21" t="s">
        <v>12</v>
      </c>
    </row>
    <row r="406" spans="1:10">
      <c r="A406" s="21">
        <v>11563327</v>
      </c>
      <c r="B406" s="22">
        <v>43954</v>
      </c>
      <c r="C406" s="22">
        <v>43954</v>
      </c>
      <c r="D406" s="21" t="s">
        <v>10</v>
      </c>
      <c r="E406" s="21">
        <v>0</v>
      </c>
      <c r="F406" s="21">
        <v>0</v>
      </c>
      <c r="G406" s="21">
        <v>3230</v>
      </c>
      <c r="H406" s="21">
        <v>120079.45</v>
      </c>
      <c r="I406" s="21" t="s">
        <v>11</v>
      </c>
      <c r="J406" s="21" t="s">
        <v>12</v>
      </c>
    </row>
    <row r="407" spans="1:10">
      <c r="A407" s="21">
        <v>11563327</v>
      </c>
      <c r="B407" s="22">
        <v>43954</v>
      </c>
      <c r="C407" s="22">
        <v>43954</v>
      </c>
      <c r="D407" s="21" t="s">
        <v>10</v>
      </c>
      <c r="E407" s="21">
        <v>0</v>
      </c>
      <c r="F407" s="21">
        <v>0</v>
      </c>
      <c r="G407" s="21">
        <v>3283.3</v>
      </c>
      <c r="H407" s="21">
        <v>123362.75</v>
      </c>
      <c r="I407" s="21" t="s">
        <v>11</v>
      </c>
      <c r="J407" s="21" t="s">
        <v>12</v>
      </c>
    </row>
    <row r="408" spans="1:10">
      <c r="A408" s="21">
        <v>11563327</v>
      </c>
      <c r="B408" s="22">
        <v>43954</v>
      </c>
      <c r="C408" s="22">
        <v>43954</v>
      </c>
      <c r="D408" s="21" t="s">
        <v>10</v>
      </c>
      <c r="E408" s="21">
        <v>0</v>
      </c>
      <c r="F408" s="21">
        <v>0</v>
      </c>
      <c r="G408" s="21">
        <v>3450</v>
      </c>
      <c r="H408" s="21">
        <v>126812.75</v>
      </c>
      <c r="I408" s="21" t="s">
        <v>11</v>
      </c>
      <c r="J408" s="21" t="s">
        <v>12</v>
      </c>
    </row>
    <row r="409" spans="1:10">
      <c r="A409" s="21">
        <v>11563327</v>
      </c>
      <c r="B409" s="22">
        <v>43954</v>
      </c>
      <c r="C409" s="22">
        <v>43954</v>
      </c>
      <c r="D409" s="21" t="s">
        <v>10</v>
      </c>
      <c r="E409" s="21">
        <v>0</v>
      </c>
      <c r="F409" s="21">
        <v>0</v>
      </c>
      <c r="G409" s="21">
        <v>3477.28</v>
      </c>
      <c r="H409" s="21">
        <v>130290.03</v>
      </c>
      <c r="I409" s="21" t="s">
        <v>11</v>
      </c>
      <c r="J409" s="21" t="s">
        <v>12</v>
      </c>
    </row>
    <row r="410" spans="1:10">
      <c r="A410" s="21">
        <v>11563327</v>
      </c>
      <c r="B410" s="22">
        <v>43954</v>
      </c>
      <c r="C410" s="22">
        <v>43954</v>
      </c>
      <c r="D410" s="21" t="s">
        <v>10</v>
      </c>
      <c r="E410" s="21">
        <v>0</v>
      </c>
      <c r="F410" s="21">
        <v>0</v>
      </c>
      <c r="G410" s="21">
        <v>3519.6</v>
      </c>
      <c r="H410" s="21">
        <v>133809.63</v>
      </c>
      <c r="I410" s="21" t="s">
        <v>11</v>
      </c>
      <c r="J410" s="21" t="s">
        <v>12</v>
      </c>
    </row>
    <row r="411" spans="1:10">
      <c r="A411" s="21">
        <v>11563327</v>
      </c>
      <c r="B411" s="22">
        <v>43954</v>
      </c>
      <c r="C411" s="22">
        <v>43954</v>
      </c>
      <c r="D411" s="21" t="s">
        <v>10</v>
      </c>
      <c r="E411" s="21">
        <v>0</v>
      </c>
      <c r="F411" s="21">
        <v>0</v>
      </c>
      <c r="G411" s="21">
        <v>3530</v>
      </c>
      <c r="H411" s="21">
        <v>137339.63</v>
      </c>
      <c r="I411" s="21" t="s">
        <v>11</v>
      </c>
      <c r="J411" s="21" t="s">
        <v>12</v>
      </c>
    </row>
    <row r="412" spans="1:10">
      <c r="A412" s="21">
        <v>11563327</v>
      </c>
      <c r="B412" s="22">
        <v>43954</v>
      </c>
      <c r="C412" s="22">
        <v>43954</v>
      </c>
      <c r="D412" s="21" t="s">
        <v>10</v>
      </c>
      <c r="E412" s="21">
        <v>0</v>
      </c>
      <c r="F412" s="21">
        <v>0</v>
      </c>
      <c r="G412" s="21">
        <v>3674</v>
      </c>
      <c r="H412" s="21">
        <v>141013.63</v>
      </c>
      <c r="I412" s="21" t="s">
        <v>11</v>
      </c>
      <c r="J412" s="21" t="s">
        <v>12</v>
      </c>
    </row>
    <row r="413" spans="1:10">
      <c r="A413" s="21">
        <v>11563327</v>
      </c>
      <c r="B413" s="22">
        <v>43954</v>
      </c>
      <c r="C413" s="22">
        <v>43954</v>
      </c>
      <c r="D413" s="21" t="s">
        <v>10</v>
      </c>
      <c r="E413" s="21">
        <v>0</v>
      </c>
      <c r="F413" s="21">
        <v>0</v>
      </c>
      <c r="G413" s="21">
        <v>3877</v>
      </c>
      <c r="H413" s="21">
        <v>144890.63</v>
      </c>
      <c r="I413" s="21" t="s">
        <v>11</v>
      </c>
      <c r="J413" s="21" t="s">
        <v>12</v>
      </c>
    </row>
    <row r="414" spans="1:10">
      <c r="A414" s="21">
        <v>11563327</v>
      </c>
      <c r="B414" s="22">
        <v>43954</v>
      </c>
      <c r="C414" s="22">
        <v>43954</v>
      </c>
      <c r="D414" s="21" t="s">
        <v>10</v>
      </c>
      <c r="E414" s="21">
        <v>0</v>
      </c>
      <c r="F414" s="21">
        <v>0</v>
      </c>
      <c r="G414" s="21">
        <v>3890</v>
      </c>
      <c r="H414" s="21">
        <v>148780.63</v>
      </c>
      <c r="I414" s="21" t="s">
        <v>11</v>
      </c>
      <c r="J414" s="21" t="s">
        <v>12</v>
      </c>
    </row>
    <row r="415" spans="1:10">
      <c r="A415" s="21">
        <v>11563327</v>
      </c>
      <c r="B415" s="22">
        <v>43954</v>
      </c>
      <c r="C415" s="22">
        <v>43954</v>
      </c>
      <c r="D415" s="21" t="s">
        <v>10</v>
      </c>
      <c r="E415" s="21">
        <v>0</v>
      </c>
      <c r="F415" s="21">
        <v>0</v>
      </c>
      <c r="G415" s="21">
        <v>4080</v>
      </c>
      <c r="H415" s="21">
        <v>152860.63</v>
      </c>
      <c r="I415" s="21" t="s">
        <v>11</v>
      </c>
      <c r="J415" s="21" t="s">
        <v>12</v>
      </c>
    </row>
    <row r="416" spans="1:10">
      <c r="A416" s="21">
        <v>11563327</v>
      </c>
      <c r="B416" s="22">
        <v>43954</v>
      </c>
      <c r="C416" s="22">
        <v>43954</v>
      </c>
      <c r="D416" s="21" t="s">
        <v>10</v>
      </c>
      <c r="E416" s="21">
        <v>0</v>
      </c>
      <c r="F416" s="21">
        <v>0</v>
      </c>
      <c r="G416" s="21">
        <v>4132.5</v>
      </c>
      <c r="H416" s="21">
        <v>156993.13</v>
      </c>
      <c r="I416" s="21" t="s">
        <v>11</v>
      </c>
      <c r="J416" s="21" t="s">
        <v>12</v>
      </c>
    </row>
    <row r="417" spans="1:10">
      <c r="A417" s="21">
        <v>11563327</v>
      </c>
      <c r="B417" s="22">
        <v>43954</v>
      </c>
      <c r="C417" s="22">
        <v>43954</v>
      </c>
      <c r="D417" s="21" t="s">
        <v>10</v>
      </c>
      <c r="E417" s="21">
        <v>0</v>
      </c>
      <c r="F417" s="21">
        <v>0</v>
      </c>
      <c r="G417" s="21">
        <v>4220</v>
      </c>
      <c r="H417" s="21">
        <v>161213.13</v>
      </c>
      <c r="I417" s="21" t="s">
        <v>11</v>
      </c>
      <c r="J417" s="21" t="s">
        <v>12</v>
      </c>
    </row>
    <row r="418" spans="1:10">
      <c r="A418" s="21">
        <v>11563327</v>
      </c>
      <c r="B418" s="22">
        <v>43954</v>
      </c>
      <c r="C418" s="22">
        <v>43954</v>
      </c>
      <c r="D418" s="21" t="s">
        <v>10</v>
      </c>
      <c r="E418" s="21">
        <v>0</v>
      </c>
      <c r="F418" s="21">
        <v>0</v>
      </c>
      <c r="G418" s="21">
        <v>4275</v>
      </c>
      <c r="H418" s="21">
        <v>165488.13</v>
      </c>
      <c r="I418" s="21" t="s">
        <v>11</v>
      </c>
      <c r="J418" s="21" t="s">
        <v>12</v>
      </c>
    </row>
    <row r="419" spans="1:10">
      <c r="A419" s="21">
        <v>11563327</v>
      </c>
      <c r="B419" s="22">
        <v>43954</v>
      </c>
      <c r="C419" s="22">
        <v>43954</v>
      </c>
      <c r="D419" s="21" t="s">
        <v>10</v>
      </c>
      <c r="E419" s="21">
        <v>0</v>
      </c>
      <c r="F419" s="21">
        <v>0</v>
      </c>
      <c r="G419" s="21">
        <v>4580</v>
      </c>
      <c r="H419" s="21">
        <v>170068.13</v>
      </c>
      <c r="I419" s="21" t="s">
        <v>11</v>
      </c>
      <c r="J419" s="21" t="s">
        <v>12</v>
      </c>
    </row>
    <row r="420" spans="1:10">
      <c r="A420" s="21">
        <v>11563327</v>
      </c>
      <c r="B420" s="22">
        <v>43954</v>
      </c>
      <c r="C420" s="22">
        <v>43954</v>
      </c>
      <c r="D420" s="21" t="s">
        <v>10</v>
      </c>
      <c r="E420" s="21">
        <v>0</v>
      </c>
      <c r="F420" s="21">
        <v>0</v>
      </c>
      <c r="G420" s="21">
        <v>4580</v>
      </c>
      <c r="H420" s="21">
        <v>174648.13</v>
      </c>
      <c r="I420" s="21" t="s">
        <v>11</v>
      </c>
      <c r="J420" s="21" t="s">
        <v>12</v>
      </c>
    </row>
    <row r="421" spans="1:10">
      <c r="A421" s="21">
        <v>11563327</v>
      </c>
      <c r="B421" s="22">
        <v>43954</v>
      </c>
      <c r="C421" s="22">
        <v>43954</v>
      </c>
      <c r="D421" s="21" t="s">
        <v>10</v>
      </c>
      <c r="E421" s="21">
        <v>0</v>
      </c>
      <c r="F421" s="21">
        <v>0</v>
      </c>
      <c r="G421" s="21">
        <v>4670</v>
      </c>
      <c r="H421" s="21">
        <v>179318.13</v>
      </c>
      <c r="I421" s="21" t="s">
        <v>11</v>
      </c>
      <c r="J421" s="21" t="s">
        <v>12</v>
      </c>
    </row>
    <row r="422" spans="1:10">
      <c r="A422" s="21">
        <v>11563327</v>
      </c>
      <c r="B422" s="22">
        <v>43954</v>
      </c>
      <c r="C422" s="22">
        <v>43954</v>
      </c>
      <c r="D422" s="21" t="s">
        <v>10</v>
      </c>
      <c r="E422" s="21">
        <v>0</v>
      </c>
      <c r="F422" s="21">
        <v>0</v>
      </c>
      <c r="G422" s="21">
        <v>4720</v>
      </c>
      <c r="H422" s="21">
        <v>184038.13</v>
      </c>
      <c r="I422" s="21" t="s">
        <v>11</v>
      </c>
      <c r="J422" s="21" t="s">
        <v>12</v>
      </c>
    </row>
    <row r="423" spans="1:10">
      <c r="A423" s="21">
        <v>11563327</v>
      </c>
      <c r="B423" s="22">
        <v>43954</v>
      </c>
      <c r="C423" s="22">
        <v>43954</v>
      </c>
      <c r="D423" s="21" t="s">
        <v>10</v>
      </c>
      <c r="E423" s="21">
        <v>0</v>
      </c>
      <c r="F423" s="21">
        <v>0</v>
      </c>
      <c r="G423" s="21">
        <v>4800</v>
      </c>
      <c r="H423" s="21">
        <v>188838.13</v>
      </c>
      <c r="I423" s="21" t="s">
        <v>11</v>
      </c>
      <c r="J423" s="21" t="s">
        <v>12</v>
      </c>
    </row>
    <row r="424" spans="1:10">
      <c r="A424" s="21">
        <v>11563327</v>
      </c>
      <c r="B424" s="22">
        <v>43954</v>
      </c>
      <c r="C424" s="22">
        <v>43954</v>
      </c>
      <c r="D424" s="21" t="s">
        <v>10</v>
      </c>
      <c r="E424" s="21">
        <v>0</v>
      </c>
      <c r="F424" s="21">
        <v>0</v>
      </c>
      <c r="G424" s="21">
        <v>4880</v>
      </c>
      <c r="H424" s="21">
        <v>193718.13</v>
      </c>
      <c r="I424" s="21" t="s">
        <v>11</v>
      </c>
      <c r="J424" s="21" t="s">
        <v>12</v>
      </c>
    </row>
    <row r="425" spans="1:10">
      <c r="A425" s="21">
        <v>11563327</v>
      </c>
      <c r="B425" s="22">
        <v>43954</v>
      </c>
      <c r="C425" s="22">
        <v>43954</v>
      </c>
      <c r="D425" s="21" t="s">
        <v>10</v>
      </c>
      <c r="E425" s="21">
        <v>0</v>
      </c>
      <c r="F425" s="21">
        <v>0</v>
      </c>
      <c r="G425" s="21">
        <v>5130</v>
      </c>
      <c r="H425" s="21">
        <v>198848.13</v>
      </c>
      <c r="I425" s="21" t="s">
        <v>11</v>
      </c>
      <c r="J425" s="21" t="s">
        <v>12</v>
      </c>
    </row>
    <row r="426" spans="1:10">
      <c r="A426" s="21">
        <v>11563327</v>
      </c>
      <c r="B426" s="22">
        <v>43954</v>
      </c>
      <c r="C426" s="22">
        <v>43954</v>
      </c>
      <c r="D426" s="21" t="s">
        <v>10</v>
      </c>
      <c r="E426" s="21">
        <v>0</v>
      </c>
      <c r="F426" s="21">
        <v>0</v>
      </c>
      <c r="G426" s="21">
        <v>5231.7</v>
      </c>
      <c r="H426" s="21">
        <v>204079.83</v>
      </c>
      <c r="I426" s="21" t="s">
        <v>11</v>
      </c>
      <c r="J426" s="21" t="s">
        <v>12</v>
      </c>
    </row>
    <row r="427" spans="1:10">
      <c r="A427" s="21">
        <v>11563327</v>
      </c>
      <c r="B427" s="22">
        <v>43954</v>
      </c>
      <c r="C427" s="22">
        <v>43954</v>
      </c>
      <c r="D427" s="21" t="s">
        <v>10</v>
      </c>
      <c r="E427" s="21">
        <v>0</v>
      </c>
      <c r="F427" s="21">
        <v>0</v>
      </c>
      <c r="G427" s="21">
        <v>5403.66</v>
      </c>
      <c r="H427" s="21">
        <v>209483.49</v>
      </c>
      <c r="I427" s="21" t="s">
        <v>11</v>
      </c>
      <c r="J427" s="21" t="s">
        <v>12</v>
      </c>
    </row>
    <row r="428" spans="1:10">
      <c r="A428" s="21">
        <v>11563327</v>
      </c>
      <c r="B428" s="22">
        <v>43954</v>
      </c>
      <c r="C428" s="22">
        <v>43954</v>
      </c>
      <c r="D428" s="21" t="s">
        <v>10</v>
      </c>
      <c r="E428" s="21">
        <v>0</v>
      </c>
      <c r="F428" s="21">
        <v>0</v>
      </c>
      <c r="G428" s="21">
        <v>5600</v>
      </c>
      <c r="H428" s="21">
        <v>215083.49</v>
      </c>
      <c r="I428" s="21" t="s">
        <v>11</v>
      </c>
      <c r="J428" s="21" t="s">
        <v>12</v>
      </c>
    </row>
    <row r="429" spans="1:10">
      <c r="A429" s="21">
        <v>11563327</v>
      </c>
      <c r="B429" s="22">
        <v>43954</v>
      </c>
      <c r="C429" s="22">
        <v>43954</v>
      </c>
      <c r="D429" s="21" t="s">
        <v>10</v>
      </c>
      <c r="E429" s="21">
        <v>0</v>
      </c>
      <c r="F429" s="21">
        <v>0</v>
      </c>
      <c r="G429" s="21">
        <v>5680.9</v>
      </c>
      <c r="H429" s="21">
        <v>220764.39</v>
      </c>
      <c r="I429" s="21" t="s">
        <v>11</v>
      </c>
      <c r="J429" s="21" t="s">
        <v>12</v>
      </c>
    </row>
    <row r="430" spans="1:10">
      <c r="A430" s="21">
        <v>11563327</v>
      </c>
      <c r="B430" s="22">
        <v>43954</v>
      </c>
      <c r="C430" s="22">
        <v>43954</v>
      </c>
      <c r="D430" s="21" t="s">
        <v>10</v>
      </c>
      <c r="E430" s="21">
        <v>0</v>
      </c>
      <c r="F430" s="21">
        <v>0</v>
      </c>
      <c r="G430" s="21">
        <v>5760.9</v>
      </c>
      <c r="H430" s="21">
        <v>226525.29</v>
      </c>
      <c r="I430" s="21" t="s">
        <v>11</v>
      </c>
      <c r="J430" s="21" t="s">
        <v>12</v>
      </c>
    </row>
    <row r="431" spans="1:10">
      <c r="A431" s="21">
        <v>11563327</v>
      </c>
      <c r="B431" s="22">
        <v>43954</v>
      </c>
      <c r="C431" s="22">
        <v>43954</v>
      </c>
      <c r="D431" s="21" t="s">
        <v>10</v>
      </c>
      <c r="E431" s="21">
        <v>0</v>
      </c>
      <c r="F431" s="21">
        <v>0</v>
      </c>
      <c r="G431" s="21">
        <v>5880</v>
      </c>
      <c r="H431" s="21">
        <v>232405.29</v>
      </c>
      <c r="I431" s="21" t="s">
        <v>11</v>
      </c>
      <c r="J431" s="21" t="s">
        <v>12</v>
      </c>
    </row>
    <row r="432" spans="1:10">
      <c r="A432" s="21">
        <v>11563327</v>
      </c>
      <c r="B432" s="22">
        <v>43954</v>
      </c>
      <c r="C432" s="22">
        <v>43954</v>
      </c>
      <c r="D432" s="21" t="s">
        <v>10</v>
      </c>
      <c r="E432" s="21">
        <v>0</v>
      </c>
      <c r="F432" s="21">
        <v>0</v>
      </c>
      <c r="G432" s="21">
        <v>5900.32</v>
      </c>
      <c r="H432" s="21">
        <v>238305.61</v>
      </c>
      <c r="I432" s="21" t="s">
        <v>11</v>
      </c>
      <c r="J432" s="21" t="s">
        <v>12</v>
      </c>
    </row>
    <row r="433" spans="1:10">
      <c r="A433" s="21">
        <v>11563327</v>
      </c>
      <c r="B433" s="22">
        <v>43954</v>
      </c>
      <c r="C433" s="22">
        <v>43954</v>
      </c>
      <c r="D433" s="21" t="s">
        <v>10</v>
      </c>
      <c r="E433" s="21">
        <v>0</v>
      </c>
      <c r="F433" s="21">
        <v>0</v>
      </c>
      <c r="G433" s="21">
        <v>5980.8</v>
      </c>
      <c r="H433" s="21">
        <v>244286.41</v>
      </c>
      <c r="I433" s="21" t="s">
        <v>11</v>
      </c>
      <c r="J433" s="21" t="s">
        <v>12</v>
      </c>
    </row>
    <row r="434" spans="1:10">
      <c r="A434" s="21">
        <v>11563327</v>
      </c>
      <c r="B434" s="22">
        <v>43954</v>
      </c>
      <c r="C434" s="22">
        <v>43954</v>
      </c>
      <c r="D434" s="21" t="s">
        <v>10</v>
      </c>
      <c r="E434" s="21">
        <v>0</v>
      </c>
      <c r="F434" s="21">
        <v>0</v>
      </c>
      <c r="G434" s="21">
        <v>6381.8</v>
      </c>
      <c r="H434" s="21">
        <v>250668.21</v>
      </c>
      <c r="I434" s="21" t="s">
        <v>11</v>
      </c>
      <c r="J434" s="21" t="s">
        <v>12</v>
      </c>
    </row>
    <row r="435" spans="1:10">
      <c r="A435" s="21">
        <v>11563327</v>
      </c>
      <c r="B435" s="22">
        <v>43954</v>
      </c>
      <c r="C435" s="22">
        <v>43954</v>
      </c>
      <c r="D435" s="21" t="s">
        <v>10</v>
      </c>
      <c r="E435" s="21">
        <v>0</v>
      </c>
      <c r="F435" s="21">
        <v>0</v>
      </c>
      <c r="G435" s="21">
        <v>6417</v>
      </c>
      <c r="H435" s="21">
        <v>257085.21</v>
      </c>
      <c r="I435" s="21" t="s">
        <v>11</v>
      </c>
      <c r="J435" s="21" t="s">
        <v>12</v>
      </c>
    </row>
    <row r="436" spans="1:10">
      <c r="A436" s="21">
        <v>11563327</v>
      </c>
      <c r="B436" s="22">
        <v>43954</v>
      </c>
      <c r="C436" s="22">
        <v>43954</v>
      </c>
      <c r="D436" s="21" t="s">
        <v>10</v>
      </c>
      <c r="E436" s="21">
        <v>0</v>
      </c>
      <c r="F436" s="21">
        <v>0</v>
      </c>
      <c r="G436" s="21">
        <v>6460</v>
      </c>
      <c r="H436" s="21">
        <v>263545.21000000002</v>
      </c>
      <c r="I436" s="21" t="s">
        <v>11</v>
      </c>
      <c r="J436" s="21" t="s">
        <v>12</v>
      </c>
    </row>
    <row r="437" spans="1:10">
      <c r="A437" s="21">
        <v>11563327</v>
      </c>
      <c r="B437" s="22">
        <v>43954</v>
      </c>
      <c r="C437" s="22">
        <v>43954</v>
      </c>
      <c r="D437" s="21" t="s">
        <v>10</v>
      </c>
      <c r="E437" s="21">
        <v>0</v>
      </c>
      <c r="F437" s="21">
        <v>0</v>
      </c>
      <c r="G437" s="21">
        <v>6777</v>
      </c>
      <c r="H437" s="21">
        <v>270322.21000000002</v>
      </c>
      <c r="I437" s="21" t="s">
        <v>11</v>
      </c>
      <c r="J437" s="21" t="s">
        <v>12</v>
      </c>
    </row>
    <row r="438" spans="1:10">
      <c r="A438" s="21">
        <v>11563327</v>
      </c>
      <c r="B438" s="22">
        <v>43954</v>
      </c>
      <c r="C438" s="22">
        <v>43954</v>
      </c>
      <c r="D438" s="21" t="s">
        <v>10</v>
      </c>
      <c r="E438" s="21">
        <v>0</v>
      </c>
      <c r="F438" s="21">
        <v>0</v>
      </c>
      <c r="G438" s="21">
        <v>6956.7</v>
      </c>
      <c r="H438" s="21">
        <v>277278.90999999997</v>
      </c>
      <c r="I438" s="21" t="s">
        <v>11</v>
      </c>
      <c r="J438" s="21" t="s">
        <v>12</v>
      </c>
    </row>
    <row r="439" spans="1:10">
      <c r="A439" s="21">
        <v>11563327</v>
      </c>
      <c r="B439" s="22">
        <v>43954</v>
      </c>
      <c r="C439" s="22">
        <v>43954</v>
      </c>
      <c r="D439" s="21" t="s">
        <v>10</v>
      </c>
      <c r="E439" s="21">
        <v>0</v>
      </c>
      <c r="F439" s="21">
        <v>0</v>
      </c>
      <c r="G439" s="21">
        <v>7132.8</v>
      </c>
      <c r="H439" s="21">
        <v>284411.71000000002</v>
      </c>
      <c r="I439" s="21" t="s">
        <v>11</v>
      </c>
      <c r="J439" s="21" t="s">
        <v>12</v>
      </c>
    </row>
    <row r="440" spans="1:10">
      <c r="A440" s="21">
        <v>11563327</v>
      </c>
      <c r="B440" s="22">
        <v>43954</v>
      </c>
      <c r="C440" s="22">
        <v>43954</v>
      </c>
      <c r="D440" s="21" t="s">
        <v>10</v>
      </c>
      <c r="E440" s="21">
        <v>0</v>
      </c>
      <c r="F440" s="21">
        <v>0</v>
      </c>
      <c r="G440" s="21">
        <v>7356.8</v>
      </c>
      <c r="H440" s="21">
        <v>291768.51</v>
      </c>
      <c r="I440" s="21" t="s">
        <v>11</v>
      </c>
      <c r="J440" s="21" t="s">
        <v>12</v>
      </c>
    </row>
    <row r="441" spans="1:10">
      <c r="A441" s="21">
        <v>11563327</v>
      </c>
      <c r="B441" s="22">
        <v>43954</v>
      </c>
      <c r="C441" s="22">
        <v>43954</v>
      </c>
      <c r="D441" s="21" t="s">
        <v>10</v>
      </c>
      <c r="E441" s="21">
        <v>0</v>
      </c>
      <c r="F441" s="21">
        <v>0</v>
      </c>
      <c r="G441" s="21">
        <v>7773.8</v>
      </c>
      <c r="H441" s="21">
        <v>299542.31</v>
      </c>
      <c r="I441" s="21" t="s">
        <v>11</v>
      </c>
      <c r="J441" s="21" t="s">
        <v>12</v>
      </c>
    </row>
    <row r="442" spans="1:10">
      <c r="A442" s="21">
        <v>11563327</v>
      </c>
      <c r="B442" s="22">
        <v>43954</v>
      </c>
      <c r="C442" s="22">
        <v>43954</v>
      </c>
      <c r="D442" s="21" t="s">
        <v>10</v>
      </c>
      <c r="E442" s="21">
        <v>0</v>
      </c>
      <c r="F442" s="21">
        <v>0</v>
      </c>
      <c r="G442" s="21">
        <v>7946.83</v>
      </c>
      <c r="H442" s="21">
        <v>307489.14</v>
      </c>
      <c r="I442" s="21" t="s">
        <v>11</v>
      </c>
      <c r="J442" s="21" t="s">
        <v>12</v>
      </c>
    </row>
    <row r="443" spans="1:10">
      <c r="A443" s="21">
        <v>11563327</v>
      </c>
      <c r="B443" s="22">
        <v>43954</v>
      </c>
      <c r="C443" s="22">
        <v>43954</v>
      </c>
      <c r="D443" s="21" t="s">
        <v>10</v>
      </c>
      <c r="E443" s="21">
        <v>0</v>
      </c>
      <c r="F443" s="21">
        <v>0</v>
      </c>
      <c r="G443" s="21">
        <v>8019.96</v>
      </c>
      <c r="H443" s="21">
        <v>315509.09999999998</v>
      </c>
      <c r="I443" s="21" t="s">
        <v>11</v>
      </c>
      <c r="J443" s="21" t="s">
        <v>12</v>
      </c>
    </row>
    <row r="444" spans="1:10">
      <c r="A444" s="21">
        <v>11563327</v>
      </c>
      <c r="B444" s="22">
        <v>43954</v>
      </c>
      <c r="C444" s="22">
        <v>43954</v>
      </c>
      <c r="D444" s="21" t="s">
        <v>10</v>
      </c>
      <c r="E444" s="21">
        <v>0</v>
      </c>
      <c r="F444" s="21">
        <v>0</v>
      </c>
      <c r="G444" s="21">
        <v>8277.99</v>
      </c>
      <c r="H444" s="21">
        <v>323787.09000000003</v>
      </c>
      <c r="I444" s="21" t="s">
        <v>11</v>
      </c>
      <c r="J444" s="21" t="s">
        <v>12</v>
      </c>
    </row>
    <row r="445" spans="1:10">
      <c r="A445" s="21">
        <v>11563327</v>
      </c>
      <c r="B445" s="22">
        <v>43954</v>
      </c>
      <c r="C445" s="22">
        <v>43954</v>
      </c>
      <c r="D445" s="21" t="s">
        <v>10</v>
      </c>
      <c r="E445" s="21">
        <v>0</v>
      </c>
      <c r="F445" s="21">
        <v>0</v>
      </c>
      <c r="G445" s="21">
        <v>8662.1</v>
      </c>
      <c r="H445" s="21">
        <v>332449.19</v>
      </c>
      <c r="I445" s="21" t="s">
        <v>11</v>
      </c>
      <c r="J445" s="21" t="s">
        <v>12</v>
      </c>
    </row>
    <row r="446" spans="1:10">
      <c r="A446" s="21">
        <v>11563327</v>
      </c>
      <c r="B446" s="22">
        <v>43954</v>
      </c>
      <c r="C446" s="22">
        <v>43954</v>
      </c>
      <c r="D446" s="21" t="s">
        <v>10</v>
      </c>
      <c r="E446" s="21">
        <v>0</v>
      </c>
      <c r="F446" s="21">
        <v>0</v>
      </c>
      <c r="G446" s="21">
        <v>9986.5</v>
      </c>
      <c r="H446" s="21">
        <v>342435.69</v>
      </c>
      <c r="I446" s="21" t="s">
        <v>11</v>
      </c>
      <c r="J446" s="21" t="s">
        <v>12</v>
      </c>
    </row>
    <row r="447" spans="1:10">
      <c r="A447" s="21">
        <v>11563327</v>
      </c>
      <c r="B447" s="22">
        <v>43954</v>
      </c>
      <c r="C447" s="22">
        <v>43954</v>
      </c>
      <c r="D447" s="21" t="s">
        <v>10</v>
      </c>
      <c r="E447" s="21">
        <v>0</v>
      </c>
      <c r="F447" s="21">
        <v>0</v>
      </c>
      <c r="G447" s="21">
        <v>12330</v>
      </c>
      <c r="H447" s="21">
        <v>354765.69</v>
      </c>
      <c r="I447" s="21" t="s">
        <v>11</v>
      </c>
      <c r="J447" s="21" t="s">
        <v>12</v>
      </c>
    </row>
    <row r="448" spans="1:10">
      <c r="A448" s="21">
        <v>11563327</v>
      </c>
      <c r="B448" s="22">
        <v>43954</v>
      </c>
      <c r="C448" s="22">
        <v>43954</v>
      </c>
      <c r="D448" s="21" t="s">
        <v>10</v>
      </c>
      <c r="E448" s="21">
        <v>0</v>
      </c>
      <c r="F448" s="21">
        <v>0</v>
      </c>
      <c r="G448" s="21">
        <v>13077.83</v>
      </c>
      <c r="H448" s="21">
        <v>367843.52</v>
      </c>
      <c r="I448" s="21" t="s">
        <v>11</v>
      </c>
      <c r="J448" s="21" t="s">
        <v>12</v>
      </c>
    </row>
    <row r="449" spans="1:10">
      <c r="A449" s="21">
        <v>11563327</v>
      </c>
      <c r="B449" s="22">
        <v>43954</v>
      </c>
      <c r="C449" s="22">
        <v>43954</v>
      </c>
      <c r="D449" s="21" t="s">
        <v>10</v>
      </c>
      <c r="E449" s="21">
        <v>0</v>
      </c>
      <c r="F449" s="21">
        <v>0</v>
      </c>
      <c r="G449" s="21">
        <v>14104.7</v>
      </c>
      <c r="H449" s="21">
        <v>381948.22</v>
      </c>
      <c r="I449" s="21" t="s">
        <v>11</v>
      </c>
      <c r="J449" s="21" t="s">
        <v>12</v>
      </c>
    </row>
    <row r="450" spans="1:10">
      <c r="A450" s="21">
        <v>11563327</v>
      </c>
      <c r="B450" s="22">
        <v>43954</v>
      </c>
      <c r="C450" s="22">
        <v>43954</v>
      </c>
      <c r="D450" s="21" t="s">
        <v>13</v>
      </c>
      <c r="E450" s="21">
        <v>0</v>
      </c>
      <c r="F450" s="21">
        <v>3.18</v>
      </c>
      <c r="G450" s="21">
        <v>0</v>
      </c>
      <c r="H450" s="21">
        <v>381945.04</v>
      </c>
      <c r="I450" s="21" t="s">
        <v>14</v>
      </c>
      <c r="J450" s="21" t="s">
        <v>15</v>
      </c>
    </row>
    <row r="451" spans="1:10">
      <c r="A451" s="21">
        <v>11563327</v>
      </c>
      <c r="B451" s="22">
        <v>43954</v>
      </c>
      <c r="C451" s="22">
        <v>43954</v>
      </c>
      <c r="D451" s="21" t="s">
        <v>13</v>
      </c>
      <c r="E451" s="21">
        <v>0</v>
      </c>
      <c r="F451" s="21">
        <v>9.7799999999999994</v>
      </c>
      <c r="G451" s="21">
        <v>0</v>
      </c>
      <c r="H451" s="21">
        <v>381935.26</v>
      </c>
      <c r="I451" s="21" t="s">
        <v>14</v>
      </c>
      <c r="J451" s="21" t="s">
        <v>15</v>
      </c>
    </row>
    <row r="452" spans="1:10">
      <c r="A452" s="21">
        <v>11563327</v>
      </c>
      <c r="B452" s="22">
        <v>43954</v>
      </c>
      <c r="C452" s="22">
        <v>43954</v>
      </c>
      <c r="D452" s="21" t="s">
        <v>13</v>
      </c>
      <c r="E452" s="21">
        <v>0</v>
      </c>
      <c r="F452" s="21">
        <v>9.7799999999999994</v>
      </c>
      <c r="G452" s="21">
        <v>0</v>
      </c>
      <c r="H452" s="21">
        <v>381925.48</v>
      </c>
      <c r="I452" s="21" t="s">
        <v>14</v>
      </c>
      <c r="J452" s="21" t="s">
        <v>15</v>
      </c>
    </row>
    <row r="453" spans="1:10">
      <c r="A453" s="21">
        <v>11563327</v>
      </c>
      <c r="B453" s="22">
        <v>43954</v>
      </c>
      <c r="C453" s="22">
        <v>43954</v>
      </c>
      <c r="D453" s="21" t="s">
        <v>13</v>
      </c>
      <c r="E453" s="21">
        <v>0</v>
      </c>
      <c r="F453" s="21">
        <v>11</v>
      </c>
      <c r="G453" s="21">
        <v>0</v>
      </c>
      <c r="H453" s="21">
        <v>381914.48</v>
      </c>
      <c r="I453" s="21" t="s">
        <v>14</v>
      </c>
      <c r="J453" s="21" t="s">
        <v>15</v>
      </c>
    </row>
    <row r="454" spans="1:10">
      <c r="A454" s="21">
        <v>11563327</v>
      </c>
      <c r="B454" s="22">
        <v>43954</v>
      </c>
      <c r="C454" s="22">
        <v>43954</v>
      </c>
      <c r="D454" s="21" t="s">
        <v>13</v>
      </c>
      <c r="E454" s="21">
        <v>0</v>
      </c>
      <c r="F454" s="21">
        <v>11.94</v>
      </c>
      <c r="G454" s="21">
        <v>0</v>
      </c>
      <c r="H454" s="21">
        <v>381902.54</v>
      </c>
      <c r="I454" s="21" t="s">
        <v>14</v>
      </c>
      <c r="J454" s="21" t="s">
        <v>15</v>
      </c>
    </row>
    <row r="455" spans="1:10">
      <c r="A455" s="21">
        <v>11563327</v>
      </c>
      <c r="B455" s="22">
        <v>43954</v>
      </c>
      <c r="C455" s="22">
        <v>43954</v>
      </c>
      <c r="D455" s="21" t="s">
        <v>13</v>
      </c>
      <c r="E455" s="21">
        <v>0</v>
      </c>
      <c r="F455" s="21">
        <v>12.15</v>
      </c>
      <c r="G455" s="21">
        <v>0</v>
      </c>
      <c r="H455" s="21">
        <v>381890.39</v>
      </c>
      <c r="I455" s="21" t="s">
        <v>14</v>
      </c>
      <c r="J455" s="21" t="s">
        <v>15</v>
      </c>
    </row>
    <row r="456" spans="1:10">
      <c r="A456" s="21">
        <v>11563327</v>
      </c>
      <c r="B456" s="22">
        <v>43954</v>
      </c>
      <c r="C456" s="22">
        <v>43954</v>
      </c>
      <c r="D456" s="21" t="s">
        <v>13</v>
      </c>
      <c r="E456" s="21">
        <v>0</v>
      </c>
      <c r="F456" s="21">
        <v>15.26</v>
      </c>
      <c r="G456" s="21">
        <v>0</v>
      </c>
      <c r="H456" s="21">
        <v>381875.13</v>
      </c>
      <c r="I456" s="21" t="s">
        <v>14</v>
      </c>
      <c r="J456" s="21" t="s">
        <v>15</v>
      </c>
    </row>
    <row r="457" spans="1:10">
      <c r="A457" s="21">
        <v>11563327</v>
      </c>
      <c r="B457" s="22">
        <v>43954</v>
      </c>
      <c r="C457" s="22">
        <v>43954</v>
      </c>
      <c r="D457" s="21" t="s">
        <v>13</v>
      </c>
      <c r="E457" s="21">
        <v>0</v>
      </c>
      <c r="F457" s="21">
        <v>16.09</v>
      </c>
      <c r="G457" s="21">
        <v>0</v>
      </c>
      <c r="H457" s="21">
        <v>381859.04</v>
      </c>
      <c r="I457" s="21" t="s">
        <v>14</v>
      </c>
      <c r="J457" s="21" t="s">
        <v>15</v>
      </c>
    </row>
    <row r="458" spans="1:10">
      <c r="A458" s="21">
        <v>11563327</v>
      </c>
      <c r="B458" s="22">
        <v>43954</v>
      </c>
      <c r="C458" s="22">
        <v>43954</v>
      </c>
      <c r="D458" s="21" t="s">
        <v>13</v>
      </c>
      <c r="E458" s="21">
        <v>0</v>
      </c>
      <c r="F458" s="21">
        <v>21.21</v>
      </c>
      <c r="G458" s="21">
        <v>0</v>
      </c>
      <c r="H458" s="21">
        <v>381837.83</v>
      </c>
      <c r="I458" s="21" t="s">
        <v>14</v>
      </c>
      <c r="J458" s="21" t="s">
        <v>15</v>
      </c>
    </row>
    <row r="459" spans="1:10">
      <c r="A459" s="21">
        <v>11563327</v>
      </c>
      <c r="B459" s="22">
        <v>43954</v>
      </c>
      <c r="C459" s="22">
        <v>43954</v>
      </c>
      <c r="D459" s="21" t="s">
        <v>13</v>
      </c>
      <c r="E459" s="21">
        <v>0</v>
      </c>
      <c r="F459" s="21">
        <v>27.86</v>
      </c>
      <c r="G459" s="21">
        <v>0</v>
      </c>
      <c r="H459" s="21">
        <v>381809.97</v>
      </c>
      <c r="I459" s="21" t="s">
        <v>14</v>
      </c>
      <c r="J459" s="21" t="s">
        <v>15</v>
      </c>
    </row>
    <row r="460" spans="1:10">
      <c r="A460" s="21">
        <v>11563327</v>
      </c>
      <c r="B460" s="22">
        <v>43954</v>
      </c>
      <c r="C460" s="22">
        <v>43954</v>
      </c>
      <c r="D460" s="21" t="s">
        <v>13</v>
      </c>
      <c r="E460" s="21">
        <v>0</v>
      </c>
      <c r="F460" s="21">
        <v>53.4</v>
      </c>
      <c r="G460" s="21">
        <v>0</v>
      </c>
      <c r="H460" s="21">
        <v>381756.57</v>
      </c>
      <c r="I460" s="21" t="s">
        <v>14</v>
      </c>
      <c r="J460" s="21" t="s">
        <v>15</v>
      </c>
    </row>
    <row r="461" spans="1:10">
      <c r="A461" s="21">
        <v>11563327</v>
      </c>
      <c r="B461" s="22">
        <v>43954</v>
      </c>
      <c r="C461" s="22">
        <v>43954</v>
      </c>
      <c r="D461" s="21" t="s">
        <v>16</v>
      </c>
      <c r="E461" s="21">
        <v>0</v>
      </c>
      <c r="F461" s="21">
        <v>381756.57</v>
      </c>
      <c r="G461" s="21">
        <v>0</v>
      </c>
      <c r="H461" s="21">
        <v>0</v>
      </c>
      <c r="I461" s="21" t="s">
        <v>17</v>
      </c>
      <c r="J461" s="21" t="s">
        <v>18</v>
      </c>
    </row>
    <row r="462" spans="1:10">
      <c r="A462" s="21">
        <v>11563327</v>
      </c>
      <c r="B462" s="22">
        <v>43955</v>
      </c>
      <c r="C462" s="22">
        <v>43955</v>
      </c>
      <c r="D462" s="21" t="s">
        <v>10</v>
      </c>
      <c r="E462" s="21">
        <v>0</v>
      </c>
      <c r="F462" s="21">
        <v>0</v>
      </c>
      <c r="G462" s="21">
        <v>430</v>
      </c>
      <c r="H462" s="21">
        <v>430</v>
      </c>
      <c r="I462" s="21" t="s">
        <v>11</v>
      </c>
      <c r="J462" s="21" t="s">
        <v>12</v>
      </c>
    </row>
    <row r="463" spans="1:10">
      <c r="A463" s="21">
        <v>11563327</v>
      </c>
      <c r="B463" s="22">
        <v>43955</v>
      </c>
      <c r="C463" s="22">
        <v>43955</v>
      </c>
      <c r="D463" s="21" t="s">
        <v>10</v>
      </c>
      <c r="E463" s="21">
        <v>0</v>
      </c>
      <c r="F463" s="21">
        <v>0</v>
      </c>
      <c r="G463" s="21">
        <v>430</v>
      </c>
      <c r="H463" s="21">
        <v>860</v>
      </c>
      <c r="I463" s="21" t="s">
        <v>11</v>
      </c>
      <c r="J463" s="21" t="s">
        <v>12</v>
      </c>
    </row>
    <row r="464" spans="1:10">
      <c r="A464" s="21">
        <v>11563327</v>
      </c>
      <c r="B464" s="22">
        <v>43955</v>
      </c>
      <c r="C464" s="22">
        <v>43955</v>
      </c>
      <c r="D464" s="21" t="s">
        <v>10</v>
      </c>
      <c r="E464" s="21">
        <v>0</v>
      </c>
      <c r="F464" s="21">
        <v>0</v>
      </c>
      <c r="G464" s="21">
        <v>430.2</v>
      </c>
      <c r="H464" s="21">
        <v>1290.2</v>
      </c>
      <c r="I464" s="21" t="s">
        <v>11</v>
      </c>
      <c r="J464" s="21" t="s">
        <v>12</v>
      </c>
    </row>
    <row r="465" spans="1:10">
      <c r="A465" s="21">
        <v>11563327</v>
      </c>
      <c r="B465" s="22">
        <v>43955</v>
      </c>
      <c r="C465" s="22">
        <v>43955</v>
      </c>
      <c r="D465" s="21" t="s">
        <v>10</v>
      </c>
      <c r="E465" s="21">
        <v>0</v>
      </c>
      <c r="F465" s="21">
        <v>0</v>
      </c>
      <c r="G465" s="21">
        <v>450</v>
      </c>
      <c r="H465" s="21">
        <v>1740.2</v>
      </c>
      <c r="I465" s="21" t="s">
        <v>11</v>
      </c>
      <c r="J465" s="21" t="s">
        <v>12</v>
      </c>
    </row>
    <row r="466" spans="1:10">
      <c r="A466" s="21">
        <v>11563327</v>
      </c>
      <c r="B466" s="22">
        <v>43955</v>
      </c>
      <c r="C466" s="22">
        <v>43955</v>
      </c>
      <c r="D466" s="21" t="s">
        <v>10</v>
      </c>
      <c r="E466" s="21">
        <v>0</v>
      </c>
      <c r="F466" s="21">
        <v>0</v>
      </c>
      <c r="G466" s="21">
        <v>460</v>
      </c>
      <c r="H466" s="21">
        <v>2200.1999999999998</v>
      </c>
      <c r="I466" s="21" t="s">
        <v>11</v>
      </c>
      <c r="J466" s="21" t="s">
        <v>12</v>
      </c>
    </row>
    <row r="467" spans="1:10">
      <c r="A467" s="21">
        <v>11563327</v>
      </c>
      <c r="B467" s="22">
        <v>43955</v>
      </c>
      <c r="C467" s="22">
        <v>43955</v>
      </c>
      <c r="D467" s="21" t="s">
        <v>10</v>
      </c>
      <c r="E467" s="21">
        <v>0</v>
      </c>
      <c r="F467" s="21">
        <v>0</v>
      </c>
      <c r="G467" s="21">
        <v>500</v>
      </c>
      <c r="H467" s="21">
        <v>2700.2</v>
      </c>
      <c r="I467" s="21" t="s">
        <v>11</v>
      </c>
      <c r="J467" s="21" t="s">
        <v>12</v>
      </c>
    </row>
    <row r="468" spans="1:10">
      <c r="A468" s="21">
        <v>11563327</v>
      </c>
      <c r="B468" s="22">
        <v>43955</v>
      </c>
      <c r="C468" s="22">
        <v>43955</v>
      </c>
      <c r="D468" s="21" t="s">
        <v>10</v>
      </c>
      <c r="E468" s="21">
        <v>0</v>
      </c>
      <c r="F468" s="21">
        <v>0</v>
      </c>
      <c r="G468" s="21">
        <v>530</v>
      </c>
      <c r="H468" s="21">
        <v>3230.2</v>
      </c>
      <c r="I468" s="21" t="s">
        <v>11</v>
      </c>
      <c r="J468" s="21" t="s">
        <v>12</v>
      </c>
    </row>
    <row r="469" spans="1:10">
      <c r="A469" s="21">
        <v>11563327</v>
      </c>
      <c r="B469" s="22">
        <v>43955</v>
      </c>
      <c r="C469" s="22">
        <v>43955</v>
      </c>
      <c r="D469" s="21" t="s">
        <v>10</v>
      </c>
      <c r="E469" s="21">
        <v>0</v>
      </c>
      <c r="F469" s="21">
        <v>0</v>
      </c>
      <c r="G469" s="21">
        <v>626.9</v>
      </c>
      <c r="H469" s="21">
        <v>3857.1</v>
      </c>
      <c r="I469" s="21" t="s">
        <v>11</v>
      </c>
      <c r="J469" s="21" t="s">
        <v>12</v>
      </c>
    </row>
    <row r="470" spans="1:10">
      <c r="A470" s="21">
        <v>11563327</v>
      </c>
      <c r="B470" s="22">
        <v>43955</v>
      </c>
      <c r="C470" s="22">
        <v>43955</v>
      </c>
      <c r="D470" s="21" t="s">
        <v>10</v>
      </c>
      <c r="E470" s="21">
        <v>0</v>
      </c>
      <c r="F470" s="21">
        <v>0</v>
      </c>
      <c r="G470" s="21">
        <v>742.5</v>
      </c>
      <c r="H470" s="21">
        <v>4599.6000000000004</v>
      </c>
      <c r="I470" s="21" t="s">
        <v>11</v>
      </c>
      <c r="J470" s="21" t="s">
        <v>12</v>
      </c>
    </row>
    <row r="471" spans="1:10">
      <c r="A471" s="21">
        <v>11563327</v>
      </c>
      <c r="B471" s="22">
        <v>43955</v>
      </c>
      <c r="C471" s="22">
        <v>43955</v>
      </c>
      <c r="D471" s="21" t="s">
        <v>10</v>
      </c>
      <c r="E471" s="21">
        <v>0</v>
      </c>
      <c r="F471" s="21">
        <v>0</v>
      </c>
      <c r="G471" s="21">
        <v>750</v>
      </c>
      <c r="H471" s="21">
        <v>5349.6</v>
      </c>
      <c r="I471" s="21" t="s">
        <v>11</v>
      </c>
      <c r="J471" s="21" t="s">
        <v>12</v>
      </c>
    </row>
    <row r="472" spans="1:10">
      <c r="A472" s="21">
        <v>11563327</v>
      </c>
      <c r="B472" s="22">
        <v>43955</v>
      </c>
      <c r="C472" s="22">
        <v>43955</v>
      </c>
      <c r="D472" s="21" t="s">
        <v>10</v>
      </c>
      <c r="E472" s="21">
        <v>0</v>
      </c>
      <c r="F472" s="21">
        <v>0</v>
      </c>
      <c r="G472" s="21">
        <v>750</v>
      </c>
      <c r="H472" s="21">
        <v>6099.6</v>
      </c>
      <c r="I472" s="21" t="s">
        <v>11</v>
      </c>
      <c r="J472" s="21" t="s">
        <v>12</v>
      </c>
    </row>
    <row r="473" spans="1:10">
      <c r="A473" s="21">
        <v>11563327</v>
      </c>
      <c r="B473" s="22">
        <v>43955</v>
      </c>
      <c r="C473" s="22">
        <v>43955</v>
      </c>
      <c r="D473" s="21" t="s">
        <v>10</v>
      </c>
      <c r="E473" s="21">
        <v>0</v>
      </c>
      <c r="F473" s="21">
        <v>0</v>
      </c>
      <c r="G473" s="21">
        <v>770</v>
      </c>
      <c r="H473" s="21">
        <v>6869.6</v>
      </c>
      <c r="I473" s="21" t="s">
        <v>11</v>
      </c>
      <c r="J473" s="21" t="s">
        <v>12</v>
      </c>
    </row>
    <row r="474" spans="1:10">
      <c r="A474" s="21">
        <v>11563327</v>
      </c>
      <c r="B474" s="22">
        <v>43955</v>
      </c>
      <c r="C474" s="22">
        <v>43955</v>
      </c>
      <c r="D474" s="21" t="s">
        <v>10</v>
      </c>
      <c r="E474" s="21">
        <v>0</v>
      </c>
      <c r="F474" s="21">
        <v>0</v>
      </c>
      <c r="G474" s="21">
        <v>800</v>
      </c>
      <c r="H474" s="21">
        <v>7669.6</v>
      </c>
      <c r="I474" s="21" t="s">
        <v>11</v>
      </c>
      <c r="J474" s="21" t="s">
        <v>12</v>
      </c>
    </row>
    <row r="475" spans="1:10">
      <c r="A475" s="21">
        <v>11563327</v>
      </c>
      <c r="B475" s="22">
        <v>43955</v>
      </c>
      <c r="C475" s="22">
        <v>43955</v>
      </c>
      <c r="D475" s="21" t="s">
        <v>10</v>
      </c>
      <c r="E475" s="21">
        <v>0</v>
      </c>
      <c r="F475" s="21">
        <v>0</v>
      </c>
      <c r="G475" s="21">
        <v>900</v>
      </c>
      <c r="H475" s="21">
        <v>8569.6</v>
      </c>
      <c r="I475" s="21" t="s">
        <v>11</v>
      </c>
      <c r="J475" s="21" t="s">
        <v>12</v>
      </c>
    </row>
    <row r="476" spans="1:10">
      <c r="A476" s="21">
        <v>11563327</v>
      </c>
      <c r="B476" s="22">
        <v>43955</v>
      </c>
      <c r="C476" s="22">
        <v>43955</v>
      </c>
      <c r="D476" s="21" t="s">
        <v>10</v>
      </c>
      <c r="E476" s="21">
        <v>0</v>
      </c>
      <c r="F476" s="21">
        <v>0</v>
      </c>
      <c r="G476" s="21">
        <v>910</v>
      </c>
      <c r="H476" s="21">
        <v>9479.6</v>
      </c>
      <c r="I476" s="21" t="s">
        <v>11</v>
      </c>
      <c r="J476" s="21" t="s">
        <v>12</v>
      </c>
    </row>
    <row r="477" spans="1:10">
      <c r="A477" s="21">
        <v>11563327</v>
      </c>
      <c r="B477" s="22">
        <v>43955</v>
      </c>
      <c r="C477" s="22">
        <v>43955</v>
      </c>
      <c r="D477" s="21" t="s">
        <v>10</v>
      </c>
      <c r="E477" s="21">
        <v>0</v>
      </c>
      <c r="F477" s="21">
        <v>0</v>
      </c>
      <c r="G477" s="21">
        <v>950</v>
      </c>
      <c r="H477" s="21">
        <v>10429.6</v>
      </c>
      <c r="I477" s="21" t="s">
        <v>11</v>
      </c>
      <c r="J477" s="21" t="s">
        <v>12</v>
      </c>
    </row>
    <row r="478" spans="1:10">
      <c r="A478" s="21">
        <v>11563327</v>
      </c>
      <c r="B478" s="22">
        <v>43955</v>
      </c>
      <c r="C478" s="22">
        <v>43955</v>
      </c>
      <c r="D478" s="21" t="s">
        <v>10</v>
      </c>
      <c r="E478" s="21">
        <v>0</v>
      </c>
      <c r="F478" s="21">
        <v>0</v>
      </c>
      <c r="G478" s="21">
        <v>950</v>
      </c>
      <c r="H478" s="21">
        <v>11379.6</v>
      </c>
      <c r="I478" s="21" t="s">
        <v>11</v>
      </c>
      <c r="J478" s="21" t="s">
        <v>12</v>
      </c>
    </row>
    <row r="479" spans="1:10">
      <c r="A479" s="21">
        <v>11563327</v>
      </c>
      <c r="B479" s="22">
        <v>43955</v>
      </c>
      <c r="C479" s="22">
        <v>43955</v>
      </c>
      <c r="D479" s="21" t="s">
        <v>10</v>
      </c>
      <c r="E479" s="21">
        <v>0</v>
      </c>
      <c r="F479" s="21">
        <v>0</v>
      </c>
      <c r="G479" s="21">
        <v>975</v>
      </c>
      <c r="H479" s="21">
        <v>12354.6</v>
      </c>
      <c r="I479" s="21" t="s">
        <v>11</v>
      </c>
      <c r="J479" s="21" t="s">
        <v>12</v>
      </c>
    </row>
    <row r="480" spans="1:10">
      <c r="A480" s="21">
        <v>11563327</v>
      </c>
      <c r="B480" s="22">
        <v>43955</v>
      </c>
      <c r="C480" s="22">
        <v>43955</v>
      </c>
      <c r="D480" s="21" t="s">
        <v>10</v>
      </c>
      <c r="E480" s="21">
        <v>0</v>
      </c>
      <c r="F480" s="21">
        <v>0</v>
      </c>
      <c r="G480" s="21">
        <v>1000</v>
      </c>
      <c r="H480" s="21">
        <v>13354.6</v>
      </c>
      <c r="I480" s="21" t="s">
        <v>11</v>
      </c>
      <c r="J480" s="21" t="s">
        <v>12</v>
      </c>
    </row>
    <row r="481" spans="1:10">
      <c r="A481" s="21">
        <v>11563327</v>
      </c>
      <c r="B481" s="22">
        <v>43955</v>
      </c>
      <c r="C481" s="22">
        <v>43955</v>
      </c>
      <c r="D481" s="21" t="s">
        <v>10</v>
      </c>
      <c r="E481" s="21">
        <v>0</v>
      </c>
      <c r="F481" s="21">
        <v>0</v>
      </c>
      <c r="G481" s="21">
        <v>1000</v>
      </c>
      <c r="H481" s="21">
        <v>14354.6</v>
      </c>
      <c r="I481" s="21" t="s">
        <v>11</v>
      </c>
      <c r="J481" s="21" t="s">
        <v>12</v>
      </c>
    </row>
    <row r="482" spans="1:10">
      <c r="A482" s="21">
        <v>11563327</v>
      </c>
      <c r="B482" s="22">
        <v>43955</v>
      </c>
      <c r="C482" s="22">
        <v>43955</v>
      </c>
      <c r="D482" s="21" t="s">
        <v>10</v>
      </c>
      <c r="E482" s="21">
        <v>0</v>
      </c>
      <c r="F482" s="21">
        <v>0</v>
      </c>
      <c r="G482" s="21">
        <v>1000</v>
      </c>
      <c r="H482" s="21">
        <v>15354.6</v>
      </c>
      <c r="I482" s="21" t="s">
        <v>11</v>
      </c>
      <c r="J482" s="21" t="s">
        <v>12</v>
      </c>
    </row>
    <row r="483" spans="1:10">
      <c r="A483" s="21">
        <v>11563327</v>
      </c>
      <c r="B483" s="22">
        <v>43955</v>
      </c>
      <c r="C483" s="22">
        <v>43955</v>
      </c>
      <c r="D483" s="21" t="s">
        <v>10</v>
      </c>
      <c r="E483" s="21">
        <v>0</v>
      </c>
      <c r="F483" s="21">
        <v>0</v>
      </c>
      <c r="G483" s="21">
        <v>1030</v>
      </c>
      <c r="H483" s="21">
        <v>16384.599999999999</v>
      </c>
      <c r="I483" s="21" t="s">
        <v>11</v>
      </c>
      <c r="J483" s="21" t="s">
        <v>12</v>
      </c>
    </row>
    <row r="484" spans="1:10">
      <c r="A484" s="21">
        <v>11563327</v>
      </c>
      <c r="B484" s="22">
        <v>43955</v>
      </c>
      <c r="C484" s="22">
        <v>43955</v>
      </c>
      <c r="D484" s="21" t="s">
        <v>10</v>
      </c>
      <c r="E484" s="21">
        <v>0</v>
      </c>
      <c r="F484" s="21">
        <v>0</v>
      </c>
      <c r="G484" s="21">
        <v>1030</v>
      </c>
      <c r="H484" s="21">
        <v>17414.599999999999</v>
      </c>
      <c r="I484" s="21" t="s">
        <v>11</v>
      </c>
      <c r="J484" s="21" t="s">
        <v>12</v>
      </c>
    </row>
    <row r="485" spans="1:10">
      <c r="A485" s="21">
        <v>11563327</v>
      </c>
      <c r="B485" s="22">
        <v>43955</v>
      </c>
      <c r="C485" s="22">
        <v>43955</v>
      </c>
      <c r="D485" s="21" t="s">
        <v>10</v>
      </c>
      <c r="E485" s="21">
        <v>0</v>
      </c>
      <c r="F485" s="21">
        <v>0</v>
      </c>
      <c r="G485" s="21">
        <v>1070</v>
      </c>
      <c r="H485" s="21">
        <v>18484.599999999999</v>
      </c>
      <c r="I485" s="21" t="s">
        <v>11</v>
      </c>
      <c r="J485" s="21" t="s">
        <v>12</v>
      </c>
    </row>
    <row r="486" spans="1:10">
      <c r="A486" s="21">
        <v>11563327</v>
      </c>
      <c r="B486" s="22">
        <v>43955</v>
      </c>
      <c r="C486" s="22">
        <v>43955</v>
      </c>
      <c r="D486" s="21" t="s">
        <v>10</v>
      </c>
      <c r="E486" s="21">
        <v>0</v>
      </c>
      <c r="F486" s="21">
        <v>0</v>
      </c>
      <c r="G486" s="21">
        <v>1090</v>
      </c>
      <c r="H486" s="21">
        <v>19574.599999999999</v>
      </c>
      <c r="I486" s="21" t="s">
        <v>11</v>
      </c>
      <c r="J486" s="21" t="s">
        <v>12</v>
      </c>
    </row>
    <row r="487" spans="1:10">
      <c r="A487" s="21">
        <v>11563327</v>
      </c>
      <c r="B487" s="22">
        <v>43955</v>
      </c>
      <c r="C487" s="22">
        <v>43955</v>
      </c>
      <c r="D487" s="21" t="s">
        <v>10</v>
      </c>
      <c r="E487" s="21">
        <v>0</v>
      </c>
      <c r="F487" s="21">
        <v>0</v>
      </c>
      <c r="G487" s="21">
        <v>1170</v>
      </c>
      <c r="H487" s="21">
        <v>20744.599999999999</v>
      </c>
      <c r="I487" s="21" t="s">
        <v>11</v>
      </c>
      <c r="J487" s="21" t="s">
        <v>12</v>
      </c>
    </row>
    <row r="488" spans="1:10">
      <c r="A488" s="21">
        <v>11563327</v>
      </c>
      <c r="B488" s="22">
        <v>43955</v>
      </c>
      <c r="C488" s="22">
        <v>43955</v>
      </c>
      <c r="D488" s="21" t="s">
        <v>10</v>
      </c>
      <c r="E488" s="21">
        <v>0</v>
      </c>
      <c r="F488" s="21">
        <v>0</v>
      </c>
      <c r="G488" s="21">
        <v>1172.7</v>
      </c>
      <c r="H488" s="21">
        <v>21917.3</v>
      </c>
      <c r="I488" s="21" t="s">
        <v>11</v>
      </c>
      <c r="J488" s="21" t="s">
        <v>12</v>
      </c>
    </row>
    <row r="489" spans="1:10">
      <c r="A489" s="21">
        <v>11563327</v>
      </c>
      <c r="B489" s="22">
        <v>43955</v>
      </c>
      <c r="C489" s="22">
        <v>43955</v>
      </c>
      <c r="D489" s="21" t="s">
        <v>10</v>
      </c>
      <c r="E489" s="21">
        <v>0</v>
      </c>
      <c r="F489" s="21">
        <v>0</v>
      </c>
      <c r="G489" s="21">
        <v>1180</v>
      </c>
      <c r="H489" s="21">
        <v>23097.3</v>
      </c>
      <c r="I489" s="21" t="s">
        <v>11</v>
      </c>
      <c r="J489" s="21" t="s">
        <v>12</v>
      </c>
    </row>
    <row r="490" spans="1:10">
      <c r="A490" s="21">
        <v>11563327</v>
      </c>
      <c r="B490" s="22">
        <v>43955</v>
      </c>
      <c r="C490" s="22">
        <v>43955</v>
      </c>
      <c r="D490" s="21" t="s">
        <v>10</v>
      </c>
      <c r="E490" s="21">
        <v>0</v>
      </c>
      <c r="F490" s="21">
        <v>0</v>
      </c>
      <c r="G490" s="21">
        <v>1200</v>
      </c>
      <c r="H490" s="21">
        <v>24297.3</v>
      </c>
      <c r="I490" s="21" t="s">
        <v>11</v>
      </c>
      <c r="J490" s="21" t="s">
        <v>12</v>
      </c>
    </row>
    <row r="491" spans="1:10">
      <c r="A491" s="21">
        <v>11563327</v>
      </c>
      <c r="B491" s="22">
        <v>43955</v>
      </c>
      <c r="C491" s="22">
        <v>43955</v>
      </c>
      <c r="D491" s="21" t="s">
        <v>10</v>
      </c>
      <c r="E491" s="21">
        <v>0</v>
      </c>
      <c r="F491" s="21">
        <v>0</v>
      </c>
      <c r="G491" s="21">
        <v>1200</v>
      </c>
      <c r="H491" s="21">
        <v>25497.3</v>
      </c>
      <c r="I491" s="21" t="s">
        <v>11</v>
      </c>
      <c r="J491" s="21" t="s">
        <v>12</v>
      </c>
    </row>
    <row r="492" spans="1:10">
      <c r="A492" s="21">
        <v>11563327</v>
      </c>
      <c r="B492" s="22">
        <v>43955</v>
      </c>
      <c r="C492" s="22">
        <v>43955</v>
      </c>
      <c r="D492" s="21" t="s">
        <v>10</v>
      </c>
      <c r="E492" s="21">
        <v>0</v>
      </c>
      <c r="F492" s="21">
        <v>0</v>
      </c>
      <c r="G492" s="21">
        <v>1290</v>
      </c>
      <c r="H492" s="21">
        <v>26787.3</v>
      </c>
      <c r="I492" s="21" t="s">
        <v>11</v>
      </c>
      <c r="J492" s="21" t="s">
        <v>12</v>
      </c>
    </row>
    <row r="493" spans="1:10">
      <c r="A493" s="21">
        <v>11563327</v>
      </c>
      <c r="B493" s="22">
        <v>43955</v>
      </c>
      <c r="C493" s="22">
        <v>43955</v>
      </c>
      <c r="D493" s="21" t="s">
        <v>10</v>
      </c>
      <c r="E493" s="21">
        <v>0</v>
      </c>
      <c r="F493" s="21">
        <v>0</v>
      </c>
      <c r="G493" s="21">
        <v>1290</v>
      </c>
      <c r="H493" s="21">
        <v>28077.3</v>
      </c>
      <c r="I493" s="21" t="s">
        <v>11</v>
      </c>
      <c r="J493" s="21" t="s">
        <v>12</v>
      </c>
    </row>
    <row r="494" spans="1:10">
      <c r="A494" s="21">
        <v>11563327</v>
      </c>
      <c r="B494" s="22">
        <v>43955</v>
      </c>
      <c r="C494" s="22">
        <v>43955</v>
      </c>
      <c r="D494" s="21" t="s">
        <v>10</v>
      </c>
      <c r="E494" s="21">
        <v>0</v>
      </c>
      <c r="F494" s="21">
        <v>0</v>
      </c>
      <c r="G494" s="21">
        <v>1300</v>
      </c>
      <c r="H494" s="21">
        <v>29377.3</v>
      </c>
      <c r="I494" s="21" t="s">
        <v>11</v>
      </c>
      <c r="J494" s="21" t="s">
        <v>12</v>
      </c>
    </row>
    <row r="495" spans="1:10">
      <c r="A495" s="21">
        <v>11563327</v>
      </c>
      <c r="B495" s="22">
        <v>43955</v>
      </c>
      <c r="C495" s="22">
        <v>43955</v>
      </c>
      <c r="D495" s="21" t="s">
        <v>10</v>
      </c>
      <c r="E495" s="21">
        <v>0</v>
      </c>
      <c r="F495" s="21">
        <v>0</v>
      </c>
      <c r="G495" s="21">
        <v>1310</v>
      </c>
      <c r="H495" s="21">
        <v>30687.3</v>
      </c>
      <c r="I495" s="21" t="s">
        <v>11</v>
      </c>
      <c r="J495" s="21" t="s">
        <v>12</v>
      </c>
    </row>
    <row r="496" spans="1:10">
      <c r="A496" s="21">
        <v>11563327</v>
      </c>
      <c r="B496" s="22">
        <v>43955</v>
      </c>
      <c r="C496" s="22">
        <v>43955</v>
      </c>
      <c r="D496" s="21" t="s">
        <v>10</v>
      </c>
      <c r="E496" s="21">
        <v>0</v>
      </c>
      <c r="F496" s="21">
        <v>0</v>
      </c>
      <c r="G496" s="21">
        <v>1321.86</v>
      </c>
      <c r="H496" s="21">
        <v>32009.16</v>
      </c>
      <c r="I496" s="21" t="s">
        <v>11</v>
      </c>
      <c r="J496" s="21" t="s">
        <v>12</v>
      </c>
    </row>
    <row r="497" spans="1:10">
      <c r="A497" s="21">
        <v>11563327</v>
      </c>
      <c r="B497" s="22">
        <v>43955</v>
      </c>
      <c r="C497" s="22">
        <v>43955</v>
      </c>
      <c r="D497" s="21" t="s">
        <v>10</v>
      </c>
      <c r="E497" s="21">
        <v>0</v>
      </c>
      <c r="F497" s="21">
        <v>0</v>
      </c>
      <c r="G497" s="21">
        <v>1343.84</v>
      </c>
      <c r="H497" s="21">
        <v>33353</v>
      </c>
      <c r="I497" s="21" t="s">
        <v>11</v>
      </c>
      <c r="J497" s="21" t="s">
        <v>12</v>
      </c>
    </row>
    <row r="498" spans="1:10">
      <c r="A498" s="21">
        <v>11563327</v>
      </c>
      <c r="B498" s="22">
        <v>43955</v>
      </c>
      <c r="C498" s="22">
        <v>43955</v>
      </c>
      <c r="D498" s="21" t="s">
        <v>10</v>
      </c>
      <c r="E498" s="21">
        <v>0</v>
      </c>
      <c r="F498" s="21">
        <v>0</v>
      </c>
      <c r="G498" s="21">
        <v>1470</v>
      </c>
      <c r="H498" s="21">
        <v>34823</v>
      </c>
      <c r="I498" s="21" t="s">
        <v>11</v>
      </c>
      <c r="J498" s="21" t="s">
        <v>12</v>
      </c>
    </row>
    <row r="499" spans="1:10">
      <c r="A499" s="21">
        <v>11563327</v>
      </c>
      <c r="B499" s="22">
        <v>43955</v>
      </c>
      <c r="C499" s="22">
        <v>43955</v>
      </c>
      <c r="D499" s="21" t="s">
        <v>10</v>
      </c>
      <c r="E499" s="21">
        <v>0</v>
      </c>
      <c r="F499" s="21">
        <v>0</v>
      </c>
      <c r="G499" s="21">
        <v>1481.12</v>
      </c>
      <c r="H499" s="21">
        <v>36304.120000000003</v>
      </c>
      <c r="I499" s="21" t="s">
        <v>11</v>
      </c>
      <c r="J499" s="21" t="s">
        <v>12</v>
      </c>
    </row>
    <row r="500" spans="1:10">
      <c r="A500" s="21">
        <v>11563327</v>
      </c>
      <c r="B500" s="22">
        <v>43955</v>
      </c>
      <c r="C500" s="22">
        <v>43955</v>
      </c>
      <c r="D500" s="21" t="s">
        <v>10</v>
      </c>
      <c r="E500" s="21">
        <v>0</v>
      </c>
      <c r="F500" s="21">
        <v>0</v>
      </c>
      <c r="G500" s="21">
        <v>1490</v>
      </c>
      <c r="H500" s="21">
        <v>37794.120000000003</v>
      </c>
      <c r="I500" s="21" t="s">
        <v>11</v>
      </c>
      <c r="J500" s="21" t="s">
        <v>12</v>
      </c>
    </row>
    <row r="501" spans="1:10">
      <c r="A501" s="21">
        <v>11563327</v>
      </c>
      <c r="B501" s="22">
        <v>43955</v>
      </c>
      <c r="C501" s="22">
        <v>43955</v>
      </c>
      <c r="D501" s="21" t="s">
        <v>10</v>
      </c>
      <c r="E501" s="21">
        <v>0</v>
      </c>
      <c r="F501" s="21">
        <v>0</v>
      </c>
      <c r="G501" s="21">
        <v>1500</v>
      </c>
      <c r="H501" s="21">
        <v>39294.120000000003</v>
      </c>
      <c r="I501" s="21" t="s">
        <v>11</v>
      </c>
      <c r="J501" s="21" t="s">
        <v>12</v>
      </c>
    </row>
    <row r="502" spans="1:10">
      <c r="A502" s="21">
        <v>11563327</v>
      </c>
      <c r="B502" s="22">
        <v>43955</v>
      </c>
      <c r="C502" s="22">
        <v>43955</v>
      </c>
      <c r="D502" s="21" t="s">
        <v>10</v>
      </c>
      <c r="E502" s="21">
        <v>0</v>
      </c>
      <c r="F502" s="21">
        <v>0</v>
      </c>
      <c r="G502" s="21">
        <v>1500</v>
      </c>
      <c r="H502" s="21">
        <v>40794.120000000003</v>
      </c>
      <c r="I502" s="21" t="s">
        <v>11</v>
      </c>
      <c r="J502" s="21" t="s">
        <v>12</v>
      </c>
    </row>
    <row r="503" spans="1:10">
      <c r="A503" s="21">
        <v>11563327</v>
      </c>
      <c r="B503" s="22">
        <v>43955</v>
      </c>
      <c r="C503" s="22">
        <v>43955</v>
      </c>
      <c r="D503" s="21" t="s">
        <v>10</v>
      </c>
      <c r="E503" s="21">
        <v>0</v>
      </c>
      <c r="F503" s="21">
        <v>0</v>
      </c>
      <c r="G503" s="21">
        <v>1505.3</v>
      </c>
      <c r="H503" s="21">
        <v>42299.42</v>
      </c>
      <c r="I503" s="21" t="s">
        <v>11</v>
      </c>
      <c r="J503" s="21" t="s">
        <v>12</v>
      </c>
    </row>
    <row r="504" spans="1:10">
      <c r="A504" s="21">
        <v>11563327</v>
      </c>
      <c r="B504" s="22">
        <v>43955</v>
      </c>
      <c r="C504" s="22">
        <v>43955</v>
      </c>
      <c r="D504" s="21" t="s">
        <v>10</v>
      </c>
      <c r="E504" s="21">
        <v>0</v>
      </c>
      <c r="F504" s="21">
        <v>0</v>
      </c>
      <c r="G504" s="21">
        <v>1520</v>
      </c>
      <c r="H504" s="21">
        <v>43819.42</v>
      </c>
      <c r="I504" s="21" t="s">
        <v>11</v>
      </c>
      <c r="J504" s="21" t="s">
        <v>12</v>
      </c>
    </row>
    <row r="505" spans="1:10">
      <c r="A505" s="21">
        <v>11563327</v>
      </c>
      <c r="B505" s="22">
        <v>43955</v>
      </c>
      <c r="C505" s="22">
        <v>43955</v>
      </c>
      <c r="D505" s="21" t="s">
        <v>10</v>
      </c>
      <c r="E505" s="21">
        <v>0</v>
      </c>
      <c r="F505" s="21">
        <v>0</v>
      </c>
      <c r="G505" s="21">
        <v>1593.6</v>
      </c>
      <c r="H505" s="21">
        <v>45413.02</v>
      </c>
      <c r="I505" s="21" t="s">
        <v>11</v>
      </c>
      <c r="J505" s="21" t="s">
        <v>12</v>
      </c>
    </row>
    <row r="506" spans="1:10">
      <c r="A506" s="21">
        <v>11563327</v>
      </c>
      <c r="B506" s="22">
        <v>43955</v>
      </c>
      <c r="C506" s="22">
        <v>43955</v>
      </c>
      <c r="D506" s="21" t="s">
        <v>10</v>
      </c>
      <c r="E506" s="21">
        <v>0</v>
      </c>
      <c r="F506" s="21">
        <v>0</v>
      </c>
      <c r="G506" s="21">
        <v>1623.7</v>
      </c>
      <c r="H506" s="21">
        <v>47036.72</v>
      </c>
      <c r="I506" s="21" t="s">
        <v>11</v>
      </c>
      <c r="J506" s="21" t="s">
        <v>12</v>
      </c>
    </row>
    <row r="507" spans="1:10">
      <c r="A507" s="21">
        <v>11563327</v>
      </c>
      <c r="B507" s="22">
        <v>43955</v>
      </c>
      <c r="C507" s="22">
        <v>43955</v>
      </c>
      <c r="D507" s="21" t="s">
        <v>10</v>
      </c>
      <c r="E507" s="21">
        <v>0</v>
      </c>
      <c r="F507" s="21">
        <v>0</v>
      </c>
      <c r="G507" s="21">
        <v>1650</v>
      </c>
      <c r="H507" s="21">
        <v>48686.720000000001</v>
      </c>
      <c r="I507" s="21" t="s">
        <v>11</v>
      </c>
      <c r="J507" s="21" t="s">
        <v>12</v>
      </c>
    </row>
    <row r="508" spans="1:10">
      <c r="A508" s="21">
        <v>11563327</v>
      </c>
      <c r="B508" s="22">
        <v>43955</v>
      </c>
      <c r="C508" s="22">
        <v>43955</v>
      </c>
      <c r="D508" s="21" t="s">
        <v>10</v>
      </c>
      <c r="E508" s="21">
        <v>0</v>
      </c>
      <c r="F508" s="21">
        <v>0</v>
      </c>
      <c r="G508" s="21">
        <v>1655</v>
      </c>
      <c r="H508" s="21">
        <v>50341.72</v>
      </c>
      <c r="I508" s="21" t="s">
        <v>11</v>
      </c>
      <c r="J508" s="21" t="s">
        <v>12</v>
      </c>
    </row>
    <row r="509" spans="1:10">
      <c r="A509" s="21">
        <v>11563327</v>
      </c>
      <c r="B509" s="22">
        <v>43955</v>
      </c>
      <c r="C509" s="22">
        <v>43955</v>
      </c>
      <c r="D509" s="21" t="s">
        <v>10</v>
      </c>
      <c r="E509" s="21">
        <v>0</v>
      </c>
      <c r="F509" s="21">
        <v>0</v>
      </c>
      <c r="G509" s="21">
        <v>1668.7</v>
      </c>
      <c r="H509" s="21">
        <v>52010.42</v>
      </c>
      <c r="I509" s="21" t="s">
        <v>11</v>
      </c>
      <c r="J509" s="21" t="s">
        <v>12</v>
      </c>
    </row>
    <row r="510" spans="1:10">
      <c r="A510" s="21">
        <v>11563327</v>
      </c>
      <c r="B510" s="22">
        <v>43955</v>
      </c>
      <c r="C510" s="22">
        <v>43955</v>
      </c>
      <c r="D510" s="21" t="s">
        <v>10</v>
      </c>
      <c r="E510" s="21">
        <v>0</v>
      </c>
      <c r="F510" s="21">
        <v>0</v>
      </c>
      <c r="G510" s="21">
        <v>1707.17</v>
      </c>
      <c r="H510" s="21">
        <v>53717.59</v>
      </c>
      <c r="I510" s="21" t="s">
        <v>11</v>
      </c>
      <c r="J510" s="21" t="s">
        <v>12</v>
      </c>
    </row>
    <row r="511" spans="1:10">
      <c r="A511" s="21">
        <v>11563327</v>
      </c>
      <c r="B511" s="22">
        <v>43955</v>
      </c>
      <c r="C511" s="22">
        <v>43955</v>
      </c>
      <c r="D511" s="21" t="s">
        <v>10</v>
      </c>
      <c r="E511" s="21">
        <v>0</v>
      </c>
      <c r="F511" s="21">
        <v>0</v>
      </c>
      <c r="G511" s="21">
        <v>1875.32</v>
      </c>
      <c r="H511" s="21">
        <v>55592.91</v>
      </c>
      <c r="I511" s="21" t="s">
        <v>11</v>
      </c>
      <c r="J511" s="21" t="s">
        <v>12</v>
      </c>
    </row>
    <row r="512" spans="1:10">
      <c r="A512" s="21">
        <v>11563327</v>
      </c>
      <c r="B512" s="22">
        <v>43955</v>
      </c>
      <c r="C512" s="22">
        <v>43955</v>
      </c>
      <c r="D512" s="21" t="s">
        <v>10</v>
      </c>
      <c r="E512" s="21">
        <v>0</v>
      </c>
      <c r="F512" s="21">
        <v>0</v>
      </c>
      <c r="G512" s="21">
        <v>1976.9</v>
      </c>
      <c r="H512" s="21">
        <v>57569.81</v>
      </c>
      <c r="I512" s="21" t="s">
        <v>11</v>
      </c>
      <c r="J512" s="21" t="s">
        <v>12</v>
      </c>
    </row>
    <row r="513" spans="1:10">
      <c r="A513" s="21">
        <v>11563327</v>
      </c>
      <c r="B513" s="22">
        <v>43955</v>
      </c>
      <c r="C513" s="22">
        <v>43955</v>
      </c>
      <c r="D513" s="21" t="s">
        <v>10</v>
      </c>
      <c r="E513" s="21">
        <v>0</v>
      </c>
      <c r="F513" s="21">
        <v>0</v>
      </c>
      <c r="G513" s="21">
        <v>1980</v>
      </c>
      <c r="H513" s="21">
        <v>59549.81</v>
      </c>
      <c r="I513" s="21" t="s">
        <v>11</v>
      </c>
      <c r="J513" s="21" t="s">
        <v>12</v>
      </c>
    </row>
    <row r="514" spans="1:10">
      <c r="A514" s="21">
        <v>11563327</v>
      </c>
      <c r="B514" s="22">
        <v>43955</v>
      </c>
      <c r="C514" s="22">
        <v>43955</v>
      </c>
      <c r="D514" s="21" t="s">
        <v>10</v>
      </c>
      <c r="E514" s="21">
        <v>0</v>
      </c>
      <c r="F514" s="21">
        <v>0</v>
      </c>
      <c r="G514" s="21">
        <v>2030</v>
      </c>
      <c r="H514" s="21">
        <v>61579.81</v>
      </c>
      <c r="I514" s="21" t="s">
        <v>11</v>
      </c>
      <c r="J514" s="21" t="s">
        <v>12</v>
      </c>
    </row>
    <row r="515" spans="1:10">
      <c r="A515" s="21">
        <v>11563327</v>
      </c>
      <c r="B515" s="22">
        <v>43955</v>
      </c>
      <c r="C515" s="22">
        <v>43955</v>
      </c>
      <c r="D515" s="21" t="s">
        <v>10</v>
      </c>
      <c r="E515" s="21">
        <v>0</v>
      </c>
      <c r="F515" s="21">
        <v>0</v>
      </c>
      <c r="G515" s="21">
        <v>2030</v>
      </c>
      <c r="H515" s="21">
        <v>63609.81</v>
      </c>
      <c r="I515" s="21" t="s">
        <v>11</v>
      </c>
      <c r="J515" s="21" t="s">
        <v>12</v>
      </c>
    </row>
    <row r="516" spans="1:10">
      <c r="A516" s="21">
        <v>11563327</v>
      </c>
      <c r="B516" s="22">
        <v>43955</v>
      </c>
      <c r="C516" s="22">
        <v>43955</v>
      </c>
      <c r="D516" s="21" t="s">
        <v>10</v>
      </c>
      <c r="E516" s="21">
        <v>0</v>
      </c>
      <c r="F516" s="21">
        <v>0</v>
      </c>
      <c r="G516" s="21">
        <v>2047</v>
      </c>
      <c r="H516" s="21">
        <v>65656.81</v>
      </c>
      <c r="I516" s="21" t="s">
        <v>11</v>
      </c>
      <c r="J516" s="21" t="s">
        <v>12</v>
      </c>
    </row>
    <row r="517" spans="1:10">
      <c r="A517" s="21">
        <v>11563327</v>
      </c>
      <c r="B517" s="22">
        <v>43955</v>
      </c>
      <c r="C517" s="22">
        <v>43955</v>
      </c>
      <c r="D517" s="21" t="s">
        <v>10</v>
      </c>
      <c r="E517" s="21">
        <v>0</v>
      </c>
      <c r="F517" s="21">
        <v>0</v>
      </c>
      <c r="G517" s="21">
        <v>2087.1</v>
      </c>
      <c r="H517" s="21">
        <v>67743.91</v>
      </c>
      <c r="I517" s="21" t="s">
        <v>11</v>
      </c>
      <c r="J517" s="21" t="s">
        <v>12</v>
      </c>
    </row>
    <row r="518" spans="1:10">
      <c r="A518" s="21">
        <v>11563327</v>
      </c>
      <c r="B518" s="22">
        <v>43955</v>
      </c>
      <c r="C518" s="22">
        <v>43955</v>
      </c>
      <c r="D518" s="21" t="s">
        <v>10</v>
      </c>
      <c r="E518" s="21">
        <v>0</v>
      </c>
      <c r="F518" s="21">
        <v>0</v>
      </c>
      <c r="G518" s="21">
        <v>2150</v>
      </c>
      <c r="H518" s="21">
        <v>69893.91</v>
      </c>
      <c r="I518" s="21" t="s">
        <v>11</v>
      </c>
      <c r="J518" s="21" t="s">
        <v>12</v>
      </c>
    </row>
    <row r="519" spans="1:10">
      <c r="A519" s="21">
        <v>11563327</v>
      </c>
      <c r="B519" s="22">
        <v>43955</v>
      </c>
      <c r="C519" s="22">
        <v>43955</v>
      </c>
      <c r="D519" s="21" t="s">
        <v>10</v>
      </c>
      <c r="E519" s="21">
        <v>0</v>
      </c>
      <c r="F519" s="21">
        <v>0</v>
      </c>
      <c r="G519" s="21">
        <v>2162</v>
      </c>
      <c r="H519" s="21">
        <v>72055.91</v>
      </c>
      <c r="I519" s="21" t="s">
        <v>11</v>
      </c>
      <c r="J519" s="21" t="s">
        <v>12</v>
      </c>
    </row>
    <row r="520" spans="1:10">
      <c r="A520" s="21">
        <v>11563327</v>
      </c>
      <c r="B520" s="22">
        <v>43955</v>
      </c>
      <c r="C520" s="22">
        <v>43955</v>
      </c>
      <c r="D520" s="21" t="s">
        <v>10</v>
      </c>
      <c r="E520" s="21">
        <v>0</v>
      </c>
      <c r="F520" s="21">
        <v>0</v>
      </c>
      <c r="G520" s="21">
        <v>2170</v>
      </c>
      <c r="H520" s="21">
        <v>74225.91</v>
      </c>
      <c r="I520" s="21" t="s">
        <v>11</v>
      </c>
      <c r="J520" s="21" t="s">
        <v>12</v>
      </c>
    </row>
    <row r="521" spans="1:10">
      <c r="A521" s="21">
        <v>11563327</v>
      </c>
      <c r="B521" s="22">
        <v>43955</v>
      </c>
      <c r="C521" s="22">
        <v>43955</v>
      </c>
      <c r="D521" s="21" t="s">
        <v>10</v>
      </c>
      <c r="E521" s="21">
        <v>0</v>
      </c>
      <c r="F521" s="21">
        <v>0</v>
      </c>
      <c r="G521" s="21">
        <v>2288.8000000000002</v>
      </c>
      <c r="H521" s="21">
        <v>76514.710000000006</v>
      </c>
      <c r="I521" s="21" t="s">
        <v>11</v>
      </c>
      <c r="J521" s="21" t="s">
        <v>12</v>
      </c>
    </row>
    <row r="522" spans="1:10">
      <c r="A522" s="21">
        <v>11563327</v>
      </c>
      <c r="B522" s="22">
        <v>43955</v>
      </c>
      <c r="C522" s="22">
        <v>43955</v>
      </c>
      <c r="D522" s="21" t="s">
        <v>10</v>
      </c>
      <c r="E522" s="21">
        <v>0</v>
      </c>
      <c r="F522" s="21">
        <v>0</v>
      </c>
      <c r="G522" s="21">
        <v>2290</v>
      </c>
      <c r="H522" s="21">
        <v>78804.710000000006</v>
      </c>
      <c r="I522" s="21" t="s">
        <v>11</v>
      </c>
      <c r="J522" s="21" t="s">
        <v>12</v>
      </c>
    </row>
    <row r="523" spans="1:10">
      <c r="A523" s="21">
        <v>11563327</v>
      </c>
      <c r="B523" s="22">
        <v>43955</v>
      </c>
      <c r="C523" s="22">
        <v>43955</v>
      </c>
      <c r="D523" s="21" t="s">
        <v>10</v>
      </c>
      <c r="E523" s="21">
        <v>0</v>
      </c>
      <c r="F523" s="21">
        <v>0</v>
      </c>
      <c r="G523" s="21">
        <v>2372</v>
      </c>
      <c r="H523" s="21">
        <v>81176.710000000006</v>
      </c>
      <c r="I523" s="21" t="s">
        <v>11</v>
      </c>
      <c r="J523" s="21" t="s">
        <v>12</v>
      </c>
    </row>
    <row r="524" spans="1:10">
      <c r="A524" s="21">
        <v>11563327</v>
      </c>
      <c r="B524" s="22">
        <v>43955</v>
      </c>
      <c r="C524" s="22">
        <v>43955</v>
      </c>
      <c r="D524" s="21" t="s">
        <v>10</v>
      </c>
      <c r="E524" s="21">
        <v>0</v>
      </c>
      <c r="F524" s="21">
        <v>0</v>
      </c>
      <c r="G524" s="21">
        <v>2380</v>
      </c>
      <c r="H524" s="21">
        <v>83556.710000000006</v>
      </c>
      <c r="I524" s="21" t="s">
        <v>11</v>
      </c>
      <c r="J524" s="21" t="s">
        <v>12</v>
      </c>
    </row>
    <row r="525" spans="1:10">
      <c r="A525" s="21">
        <v>11563327</v>
      </c>
      <c r="B525" s="22">
        <v>43955</v>
      </c>
      <c r="C525" s="22">
        <v>43955</v>
      </c>
      <c r="D525" s="21" t="s">
        <v>10</v>
      </c>
      <c r="E525" s="21">
        <v>0</v>
      </c>
      <c r="F525" s="21">
        <v>0</v>
      </c>
      <c r="G525" s="21">
        <v>2470</v>
      </c>
      <c r="H525" s="21">
        <v>86026.71</v>
      </c>
      <c r="I525" s="21" t="s">
        <v>11</v>
      </c>
      <c r="J525" s="21" t="s">
        <v>12</v>
      </c>
    </row>
    <row r="526" spans="1:10">
      <c r="A526" s="21">
        <v>11563327</v>
      </c>
      <c r="B526" s="22">
        <v>43955</v>
      </c>
      <c r="C526" s="22">
        <v>43955</v>
      </c>
      <c r="D526" s="21" t="s">
        <v>10</v>
      </c>
      <c r="E526" s="21">
        <v>0</v>
      </c>
      <c r="F526" s="21">
        <v>0</v>
      </c>
      <c r="G526" s="21">
        <v>2480</v>
      </c>
      <c r="H526" s="21">
        <v>88506.71</v>
      </c>
      <c r="I526" s="21" t="s">
        <v>11</v>
      </c>
      <c r="J526" s="21" t="s">
        <v>12</v>
      </c>
    </row>
    <row r="527" spans="1:10">
      <c r="A527" s="21">
        <v>11563327</v>
      </c>
      <c r="B527" s="22">
        <v>43955</v>
      </c>
      <c r="C527" s="22">
        <v>43955</v>
      </c>
      <c r="D527" s="21" t="s">
        <v>10</v>
      </c>
      <c r="E527" s="21">
        <v>0</v>
      </c>
      <c r="F527" s="21">
        <v>0</v>
      </c>
      <c r="G527" s="21">
        <v>2500</v>
      </c>
      <c r="H527" s="21">
        <v>91006.71</v>
      </c>
      <c r="I527" s="21" t="s">
        <v>11</v>
      </c>
      <c r="J527" s="21" t="s">
        <v>12</v>
      </c>
    </row>
    <row r="528" spans="1:10">
      <c r="A528" s="21">
        <v>11563327</v>
      </c>
      <c r="B528" s="22">
        <v>43955</v>
      </c>
      <c r="C528" s="22">
        <v>43955</v>
      </c>
      <c r="D528" s="21" t="s">
        <v>10</v>
      </c>
      <c r="E528" s="21">
        <v>0</v>
      </c>
      <c r="F528" s="21">
        <v>0</v>
      </c>
      <c r="G528" s="21">
        <v>2509</v>
      </c>
      <c r="H528" s="21">
        <v>93515.71</v>
      </c>
      <c r="I528" s="21" t="s">
        <v>11</v>
      </c>
      <c r="J528" s="21" t="s">
        <v>12</v>
      </c>
    </row>
    <row r="529" spans="1:10">
      <c r="A529" s="21">
        <v>11563327</v>
      </c>
      <c r="B529" s="22">
        <v>43955</v>
      </c>
      <c r="C529" s="22">
        <v>43955</v>
      </c>
      <c r="D529" s="21" t="s">
        <v>10</v>
      </c>
      <c r="E529" s="21">
        <v>0</v>
      </c>
      <c r="F529" s="21">
        <v>0</v>
      </c>
      <c r="G529" s="21">
        <v>2550</v>
      </c>
      <c r="H529" s="21">
        <v>96065.71</v>
      </c>
      <c r="I529" s="21" t="s">
        <v>11</v>
      </c>
      <c r="J529" s="21" t="s">
        <v>12</v>
      </c>
    </row>
    <row r="530" spans="1:10">
      <c r="A530" s="21">
        <v>11563327</v>
      </c>
      <c r="B530" s="22">
        <v>43955</v>
      </c>
      <c r="C530" s="22">
        <v>43955</v>
      </c>
      <c r="D530" s="21" t="s">
        <v>10</v>
      </c>
      <c r="E530" s="21">
        <v>0</v>
      </c>
      <c r="F530" s="21">
        <v>0</v>
      </c>
      <c r="G530" s="21">
        <v>2563.1</v>
      </c>
      <c r="H530" s="21">
        <v>98628.81</v>
      </c>
      <c r="I530" s="21" t="s">
        <v>11</v>
      </c>
      <c r="J530" s="21" t="s">
        <v>12</v>
      </c>
    </row>
    <row r="531" spans="1:10">
      <c r="A531" s="21">
        <v>11563327</v>
      </c>
      <c r="B531" s="22">
        <v>43955</v>
      </c>
      <c r="C531" s="22">
        <v>43955</v>
      </c>
      <c r="D531" s="21" t="s">
        <v>10</v>
      </c>
      <c r="E531" s="21">
        <v>0</v>
      </c>
      <c r="F531" s="21">
        <v>0</v>
      </c>
      <c r="G531" s="21">
        <v>2572.5</v>
      </c>
      <c r="H531" s="21">
        <v>101201.31</v>
      </c>
      <c r="I531" s="21" t="s">
        <v>11</v>
      </c>
      <c r="J531" s="21" t="s">
        <v>12</v>
      </c>
    </row>
    <row r="532" spans="1:10">
      <c r="A532" s="21">
        <v>11563327</v>
      </c>
      <c r="B532" s="22">
        <v>43955</v>
      </c>
      <c r="C532" s="22">
        <v>43955</v>
      </c>
      <c r="D532" s="21" t="s">
        <v>10</v>
      </c>
      <c r="E532" s="21">
        <v>0</v>
      </c>
      <c r="F532" s="21">
        <v>0</v>
      </c>
      <c r="G532" s="21">
        <v>2580</v>
      </c>
      <c r="H532" s="21">
        <v>103781.31</v>
      </c>
      <c r="I532" s="21" t="s">
        <v>11</v>
      </c>
      <c r="J532" s="21" t="s">
        <v>12</v>
      </c>
    </row>
    <row r="533" spans="1:10">
      <c r="A533" s="21">
        <v>11563327</v>
      </c>
      <c r="B533" s="22">
        <v>43955</v>
      </c>
      <c r="C533" s="22">
        <v>43955</v>
      </c>
      <c r="D533" s="21" t="s">
        <v>10</v>
      </c>
      <c r="E533" s="21">
        <v>0</v>
      </c>
      <c r="F533" s="21">
        <v>0</v>
      </c>
      <c r="G533" s="21">
        <v>2594.6999999999998</v>
      </c>
      <c r="H533" s="21">
        <v>106376.01</v>
      </c>
      <c r="I533" s="21" t="s">
        <v>11</v>
      </c>
      <c r="J533" s="21" t="s">
        <v>12</v>
      </c>
    </row>
    <row r="534" spans="1:10">
      <c r="A534" s="21">
        <v>11563327</v>
      </c>
      <c r="B534" s="22">
        <v>43955</v>
      </c>
      <c r="C534" s="22">
        <v>43955</v>
      </c>
      <c r="D534" s="21" t="s">
        <v>10</v>
      </c>
      <c r="E534" s="21">
        <v>0</v>
      </c>
      <c r="F534" s="21">
        <v>0</v>
      </c>
      <c r="G534" s="21">
        <v>2600</v>
      </c>
      <c r="H534" s="21">
        <v>108976.01</v>
      </c>
      <c r="I534" s="21" t="s">
        <v>11</v>
      </c>
      <c r="J534" s="21" t="s">
        <v>12</v>
      </c>
    </row>
    <row r="535" spans="1:10">
      <c r="A535" s="21">
        <v>11563327</v>
      </c>
      <c r="B535" s="22">
        <v>43955</v>
      </c>
      <c r="C535" s="22">
        <v>43955</v>
      </c>
      <c r="D535" s="21" t="s">
        <v>10</v>
      </c>
      <c r="E535" s="21">
        <v>0</v>
      </c>
      <c r="F535" s="21">
        <v>0</v>
      </c>
      <c r="G535" s="21">
        <v>2630</v>
      </c>
      <c r="H535" s="21">
        <v>111606.01</v>
      </c>
      <c r="I535" s="21" t="s">
        <v>11</v>
      </c>
      <c r="J535" s="21" t="s">
        <v>12</v>
      </c>
    </row>
    <row r="536" spans="1:10">
      <c r="A536" s="21">
        <v>11563327</v>
      </c>
      <c r="B536" s="22">
        <v>43955</v>
      </c>
      <c r="C536" s="22">
        <v>43955</v>
      </c>
      <c r="D536" s="21" t="s">
        <v>10</v>
      </c>
      <c r="E536" s="21">
        <v>0</v>
      </c>
      <c r="F536" s="21">
        <v>0</v>
      </c>
      <c r="G536" s="21">
        <v>2690</v>
      </c>
      <c r="H536" s="21">
        <v>114296.01</v>
      </c>
      <c r="I536" s="21" t="s">
        <v>11</v>
      </c>
      <c r="J536" s="21" t="s">
        <v>12</v>
      </c>
    </row>
    <row r="537" spans="1:10">
      <c r="A537" s="21">
        <v>11563327</v>
      </c>
      <c r="B537" s="22">
        <v>43955</v>
      </c>
      <c r="C537" s="22">
        <v>43955</v>
      </c>
      <c r="D537" s="21" t="s">
        <v>10</v>
      </c>
      <c r="E537" s="21">
        <v>0</v>
      </c>
      <c r="F537" s="21">
        <v>0</v>
      </c>
      <c r="G537" s="21">
        <v>2780</v>
      </c>
      <c r="H537" s="21">
        <v>117076.01</v>
      </c>
      <c r="I537" s="21" t="s">
        <v>11</v>
      </c>
      <c r="J537" s="21" t="s">
        <v>12</v>
      </c>
    </row>
    <row r="538" spans="1:10">
      <c r="A538" s="21">
        <v>11563327</v>
      </c>
      <c r="B538" s="22">
        <v>43955</v>
      </c>
      <c r="C538" s="22">
        <v>43955</v>
      </c>
      <c r="D538" s="21" t="s">
        <v>10</v>
      </c>
      <c r="E538" s="21">
        <v>0</v>
      </c>
      <c r="F538" s="21">
        <v>0</v>
      </c>
      <c r="G538" s="21">
        <v>2820</v>
      </c>
      <c r="H538" s="21">
        <v>119896.01</v>
      </c>
      <c r="I538" s="21" t="s">
        <v>11</v>
      </c>
      <c r="J538" s="21" t="s">
        <v>12</v>
      </c>
    </row>
    <row r="539" spans="1:10">
      <c r="A539" s="21">
        <v>11563327</v>
      </c>
      <c r="B539" s="22">
        <v>43955</v>
      </c>
      <c r="C539" s="22">
        <v>43955</v>
      </c>
      <c r="D539" s="21" t="s">
        <v>10</v>
      </c>
      <c r="E539" s="21">
        <v>0</v>
      </c>
      <c r="F539" s="21">
        <v>0</v>
      </c>
      <c r="G539" s="21">
        <v>2897</v>
      </c>
      <c r="H539" s="21">
        <v>122793.01</v>
      </c>
      <c r="I539" s="21" t="s">
        <v>11</v>
      </c>
      <c r="J539" s="21" t="s">
        <v>12</v>
      </c>
    </row>
    <row r="540" spans="1:10">
      <c r="A540" s="21">
        <v>11563327</v>
      </c>
      <c r="B540" s="22">
        <v>43955</v>
      </c>
      <c r="C540" s="22">
        <v>43955</v>
      </c>
      <c r="D540" s="21" t="s">
        <v>10</v>
      </c>
      <c r="E540" s="21">
        <v>0</v>
      </c>
      <c r="F540" s="21">
        <v>0</v>
      </c>
      <c r="G540" s="21">
        <v>2972.04</v>
      </c>
      <c r="H540" s="21">
        <v>125765.05</v>
      </c>
      <c r="I540" s="21" t="s">
        <v>11</v>
      </c>
      <c r="J540" s="21" t="s">
        <v>12</v>
      </c>
    </row>
    <row r="541" spans="1:10">
      <c r="A541" s="21">
        <v>11563327</v>
      </c>
      <c r="B541" s="22">
        <v>43955</v>
      </c>
      <c r="C541" s="22">
        <v>43955</v>
      </c>
      <c r="D541" s="21" t="s">
        <v>10</v>
      </c>
      <c r="E541" s="21">
        <v>0</v>
      </c>
      <c r="F541" s="21">
        <v>0</v>
      </c>
      <c r="G541" s="21">
        <v>3010</v>
      </c>
      <c r="H541" s="21">
        <v>128775.05</v>
      </c>
      <c r="I541" s="21" t="s">
        <v>11</v>
      </c>
      <c r="J541" s="21" t="s">
        <v>12</v>
      </c>
    </row>
    <row r="542" spans="1:10">
      <c r="A542" s="21">
        <v>11563327</v>
      </c>
      <c r="B542" s="22">
        <v>43955</v>
      </c>
      <c r="C542" s="22">
        <v>43955</v>
      </c>
      <c r="D542" s="21" t="s">
        <v>10</v>
      </c>
      <c r="E542" s="21">
        <v>0</v>
      </c>
      <c r="F542" s="21">
        <v>0</v>
      </c>
      <c r="G542" s="21">
        <v>3020</v>
      </c>
      <c r="H542" s="21">
        <v>131795.04999999999</v>
      </c>
      <c r="I542" s="21" t="s">
        <v>11</v>
      </c>
      <c r="J542" s="21" t="s">
        <v>12</v>
      </c>
    </row>
    <row r="543" spans="1:10">
      <c r="A543" s="21">
        <v>11563327</v>
      </c>
      <c r="B543" s="22">
        <v>43955</v>
      </c>
      <c r="C543" s="22">
        <v>43955</v>
      </c>
      <c r="D543" s="21" t="s">
        <v>10</v>
      </c>
      <c r="E543" s="21">
        <v>0</v>
      </c>
      <c r="F543" s="21">
        <v>0</v>
      </c>
      <c r="G543" s="21">
        <v>3088</v>
      </c>
      <c r="H543" s="21">
        <v>134883.04999999999</v>
      </c>
      <c r="I543" s="21" t="s">
        <v>11</v>
      </c>
      <c r="J543" s="21" t="s">
        <v>12</v>
      </c>
    </row>
    <row r="544" spans="1:10">
      <c r="A544" s="21">
        <v>11563327</v>
      </c>
      <c r="B544" s="22">
        <v>43955</v>
      </c>
      <c r="C544" s="22">
        <v>43955</v>
      </c>
      <c r="D544" s="21" t="s">
        <v>10</v>
      </c>
      <c r="E544" s="21">
        <v>0</v>
      </c>
      <c r="F544" s="21">
        <v>0</v>
      </c>
      <c r="G544" s="21">
        <v>3090</v>
      </c>
      <c r="H544" s="21">
        <v>137973.04999999999</v>
      </c>
      <c r="I544" s="21" t="s">
        <v>11</v>
      </c>
      <c r="J544" s="21" t="s">
        <v>12</v>
      </c>
    </row>
    <row r="545" spans="1:10">
      <c r="A545" s="21">
        <v>11563327</v>
      </c>
      <c r="B545" s="22">
        <v>43955</v>
      </c>
      <c r="C545" s="22">
        <v>43955</v>
      </c>
      <c r="D545" s="21" t="s">
        <v>10</v>
      </c>
      <c r="E545" s="21">
        <v>0</v>
      </c>
      <c r="F545" s="21">
        <v>0</v>
      </c>
      <c r="G545" s="21">
        <v>3165.04</v>
      </c>
      <c r="H545" s="21">
        <v>141138.09</v>
      </c>
      <c r="I545" s="21" t="s">
        <v>11</v>
      </c>
      <c r="J545" s="21" t="s">
        <v>12</v>
      </c>
    </row>
    <row r="546" spans="1:10">
      <c r="A546" s="21">
        <v>11563327</v>
      </c>
      <c r="B546" s="22">
        <v>43955</v>
      </c>
      <c r="C546" s="22">
        <v>43955</v>
      </c>
      <c r="D546" s="21" t="s">
        <v>10</v>
      </c>
      <c r="E546" s="21">
        <v>0</v>
      </c>
      <c r="F546" s="21">
        <v>0</v>
      </c>
      <c r="G546" s="21">
        <v>3200</v>
      </c>
      <c r="H546" s="21">
        <v>144338.09</v>
      </c>
      <c r="I546" s="21" t="s">
        <v>11</v>
      </c>
      <c r="J546" s="21" t="s">
        <v>12</v>
      </c>
    </row>
    <row r="547" spans="1:10">
      <c r="A547" s="21">
        <v>11563327</v>
      </c>
      <c r="B547" s="22">
        <v>43955</v>
      </c>
      <c r="C547" s="22">
        <v>43955</v>
      </c>
      <c r="D547" s="21" t="s">
        <v>10</v>
      </c>
      <c r="E547" s="21">
        <v>0</v>
      </c>
      <c r="F547" s="21">
        <v>0</v>
      </c>
      <c r="G547" s="21">
        <v>3220</v>
      </c>
      <c r="H547" s="21">
        <v>147558.09</v>
      </c>
      <c r="I547" s="21" t="s">
        <v>11</v>
      </c>
      <c r="J547" s="21" t="s">
        <v>12</v>
      </c>
    </row>
    <row r="548" spans="1:10">
      <c r="A548" s="21">
        <v>11563327</v>
      </c>
      <c r="B548" s="22">
        <v>43955</v>
      </c>
      <c r="C548" s="22">
        <v>43955</v>
      </c>
      <c r="D548" s="21" t="s">
        <v>10</v>
      </c>
      <c r="E548" s="21">
        <v>0</v>
      </c>
      <c r="F548" s="21">
        <v>0</v>
      </c>
      <c r="G548" s="21">
        <v>3487</v>
      </c>
      <c r="H548" s="21">
        <v>151045.09</v>
      </c>
      <c r="I548" s="21" t="s">
        <v>11</v>
      </c>
      <c r="J548" s="21" t="s">
        <v>12</v>
      </c>
    </row>
    <row r="549" spans="1:10">
      <c r="A549" s="21">
        <v>11563327</v>
      </c>
      <c r="B549" s="22">
        <v>43955</v>
      </c>
      <c r="C549" s="22">
        <v>43955</v>
      </c>
      <c r="D549" s="21" t="s">
        <v>10</v>
      </c>
      <c r="E549" s="21">
        <v>0</v>
      </c>
      <c r="F549" s="21">
        <v>0</v>
      </c>
      <c r="G549" s="21">
        <v>3492.2</v>
      </c>
      <c r="H549" s="21">
        <v>154537.29</v>
      </c>
      <c r="I549" s="21" t="s">
        <v>11</v>
      </c>
      <c r="J549" s="21" t="s">
        <v>12</v>
      </c>
    </row>
    <row r="550" spans="1:10">
      <c r="A550" s="21">
        <v>11563327</v>
      </c>
      <c r="B550" s="22">
        <v>43955</v>
      </c>
      <c r="C550" s="22">
        <v>43955</v>
      </c>
      <c r="D550" s="21" t="s">
        <v>10</v>
      </c>
      <c r="E550" s="21">
        <v>0</v>
      </c>
      <c r="F550" s="21">
        <v>0</v>
      </c>
      <c r="G550" s="21">
        <v>3514.6</v>
      </c>
      <c r="H550" s="21">
        <v>158051.89000000001</v>
      </c>
      <c r="I550" s="21" t="s">
        <v>11</v>
      </c>
      <c r="J550" s="21" t="s">
        <v>12</v>
      </c>
    </row>
    <row r="551" spans="1:10">
      <c r="A551" s="21">
        <v>11563327</v>
      </c>
      <c r="B551" s="22">
        <v>43955</v>
      </c>
      <c r="C551" s="22">
        <v>43955</v>
      </c>
      <c r="D551" s="21" t="s">
        <v>10</v>
      </c>
      <c r="E551" s="21">
        <v>0</v>
      </c>
      <c r="F551" s="21">
        <v>0</v>
      </c>
      <c r="G551" s="21">
        <v>3520</v>
      </c>
      <c r="H551" s="21">
        <v>161571.89000000001</v>
      </c>
      <c r="I551" s="21" t="s">
        <v>11</v>
      </c>
      <c r="J551" s="21" t="s">
        <v>12</v>
      </c>
    </row>
    <row r="552" spans="1:10">
      <c r="A552" s="21">
        <v>11563327</v>
      </c>
      <c r="B552" s="22">
        <v>43955</v>
      </c>
      <c r="C552" s="22">
        <v>43955</v>
      </c>
      <c r="D552" s="21" t="s">
        <v>10</v>
      </c>
      <c r="E552" s="21">
        <v>0</v>
      </c>
      <c r="F552" s="21">
        <v>0</v>
      </c>
      <c r="G552" s="21">
        <v>3660.1</v>
      </c>
      <c r="H552" s="21">
        <v>165231.99</v>
      </c>
      <c r="I552" s="21" t="s">
        <v>11</v>
      </c>
      <c r="J552" s="21" t="s">
        <v>12</v>
      </c>
    </row>
    <row r="553" spans="1:10">
      <c r="A553" s="21">
        <v>11563327</v>
      </c>
      <c r="B553" s="22">
        <v>43955</v>
      </c>
      <c r="C553" s="22">
        <v>43955</v>
      </c>
      <c r="D553" s="21" t="s">
        <v>10</v>
      </c>
      <c r="E553" s="21">
        <v>0</v>
      </c>
      <c r="F553" s="21">
        <v>0</v>
      </c>
      <c r="G553" s="21">
        <v>3707.5</v>
      </c>
      <c r="H553" s="21">
        <v>168939.49</v>
      </c>
      <c r="I553" s="21" t="s">
        <v>11</v>
      </c>
      <c r="J553" s="21" t="s">
        <v>12</v>
      </c>
    </row>
    <row r="554" spans="1:10">
      <c r="A554" s="21">
        <v>11563327</v>
      </c>
      <c r="B554" s="22">
        <v>43955</v>
      </c>
      <c r="C554" s="22">
        <v>43955</v>
      </c>
      <c r="D554" s="21" t="s">
        <v>10</v>
      </c>
      <c r="E554" s="21">
        <v>0</v>
      </c>
      <c r="F554" s="21">
        <v>0</v>
      </c>
      <c r="G554" s="21">
        <v>3710</v>
      </c>
      <c r="H554" s="21">
        <v>172649.49</v>
      </c>
      <c r="I554" s="21" t="s">
        <v>11</v>
      </c>
      <c r="J554" s="21" t="s">
        <v>12</v>
      </c>
    </row>
    <row r="555" spans="1:10">
      <c r="A555" s="21">
        <v>11563327</v>
      </c>
      <c r="B555" s="22">
        <v>43955</v>
      </c>
      <c r="C555" s="22">
        <v>43955</v>
      </c>
      <c r="D555" s="21" t="s">
        <v>10</v>
      </c>
      <c r="E555" s="21">
        <v>0</v>
      </c>
      <c r="F555" s="21">
        <v>0</v>
      </c>
      <c r="G555" s="21">
        <v>3930.9</v>
      </c>
      <c r="H555" s="21">
        <v>176580.39</v>
      </c>
      <c r="I555" s="21" t="s">
        <v>11</v>
      </c>
      <c r="J555" s="21" t="s">
        <v>12</v>
      </c>
    </row>
    <row r="556" spans="1:10">
      <c r="A556" s="21">
        <v>11563327</v>
      </c>
      <c r="B556" s="22">
        <v>43955</v>
      </c>
      <c r="C556" s="22">
        <v>43955</v>
      </c>
      <c r="D556" s="21" t="s">
        <v>10</v>
      </c>
      <c r="E556" s="21">
        <v>0</v>
      </c>
      <c r="F556" s="21">
        <v>0</v>
      </c>
      <c r="G556" s="21">
        <v>4010</v>
      </c>
      <c r="H556" s="21">
        <v>180590.39</v>
      </c>
      <c r="I556" s="21" t="s">
        <v>11</v>
      </c>
      <c r="J556" s="21" t="s">
        <v>12</v>
      </c>
    </row>
    <row r="557" spans="1:10">
      <c r="A557" s="21">
        <v>11563327</v>
      </c>
      <c r="B557" s="22">
        <v>43955</v>
      </c>
      <c r="C557" s="22">
        <v>43955</v>
      </c>
      <c r="D557" s="21" t="s">
        <v>10</v>
      </c>
      <c r="E557" s="21">
        <v>0</v>
      </c>
      <c r="F557" s="21">
        <v>0</v>
      </c>
      <c r="G557" s="21">
        <v>4058.4</v>
      </c>
      <c r="H557" s="21">
        <v>184648.79</v>
      </c>
      <c r="I557" s="21" t="s">
        <v>11</v>
      </c>
      <c r="J557" s="21" t="s">
        <v>12</v>
      </c>
    </row>
    <row r="558" spans="1:10">
      <c r="A558" s="21">
        <v>11563327</v>
      </c>
      <c r="B558" s="22">
        <v>43955</v>
      </c>
      <c r="C558" s="22">
        <v>43955</v>
      </c>
      <c r="D558" s="21" t="s">
        <v>10</v>
      </c>
      <c r="E558" s="21">
        <v>0</v>
      </c>
      <c r="F558" s="21">
        <v>0</v>
      </c>
      <c r="G558" s="21">
        <v>4062.6</v>
      </c>
      <c r="H558" s="21">
        <v>188711.39</v>
      </c>
      <c r="I558" s="21" t="s">
        <v>11</v>
      </c>
      <c r="J558" s="21" t="s">
        <v>12</v>
      </c>
    </row>
    <row r="559" spans="1:10">
      <c r="A559" s="21">
        <v>11563327</v>
      </c>
      <c r="B559" s="22">
        <v>43955</v>
      </c>
      <c r="C559" s="22">
        <v>43955</v>
      </c>
      <c r="D559" s="21" t="s">
        <v>10</v>
      </c>
      <c r="E559" s="21">
        <v>0</v>
      </c>
      <c r="F559" s="21">
        <v>0</v>
      </c>
      <c r="G559" s="21">
        <v>4120</v>
      </c>
      <c r="H559" s="21">
        <v>192831.39</v>
      </c>
      <c r="I559" s="21" t="s">
        <v>11</v>
      </c>
      <c r="J559" s="21" t="s">
        <v>12</v>
      </c>
    </row>
    <row r="560" spans="1:10">
      <c r="A560" s="21">
        <v>11563327</v>
      </c>
      <c r="B560" s="22">
        <v>43955</v>
      </c>
      <c r="C560" s="22">
        <v>43955</v>
      </c>
      <c r="D560" s="21" t="s">
        <v>10</v>
      </c>
      <c r="E560" s="21">
        <v>0</v>
      </c>
      <c r="F560" s="21">
        <v>0</v>
      </c>
      <c r="G560" s="21">
        <v>4240</v>
      </c>
      <c r="H560" s="21">
        <v>197071.39</v>
      </c>
      <c r="I560" s="21" t="s">
        <v>11</v>
      </c>
      <c r="J560" s="21" t="s">
        <v>12</v>
      </c>
    </row>
    <row r="561" spans="1:10">
      <c r="A561" s="21">
        <v>11563327</v>
      </c>
      <c r="B561" s="22">
        <v>43955</v>
      </c>
      <c r="C561" s="22">
        <v>43955</v>
      </c>
      <c r="D561" s="21" t="s">
        <v>10</v>
      </c>
      <c r="E561" s="21">
        <v>0</v>
      </c>
      <c r="F561" s="21">
        <v>0</v>
      </c>
      <c r="G561" s="21">
        <v>4306.8999999999996</v>
      </c>
      <c r="H561" s="21">
        <v>201378.29</v>
      </c>
      <c r="I561" s="21" t="s">
        <v>11</v>
      </c>
      <c r="J561" s="21" t="s">
        <v>12</v>
      </c>
    </row>
    <row r="562" spans="1:10">
      <c r="A562" s="21">
        <v>11563327</v>
      </c>
      <c r="B562" s="22">
        <v>43955</v>
      </c>
      <c r="C562" s="22">
        <v>43955</v>
      </c>
      <c r="D562" s="21" t="s">
        <v>10</v>
      </c>
      <c r="E562" s="21">
        <v>0</v>
      </c>
      <c r="F562" s="21">
        <v>0</v>
      </c>
      <c r="G562" s="21">
        <v>4360</v>
      </c>
      <c r="H562" s="21">
        <v>205738.29</v>
      </c>
      <c r="I562" s="21" t="s">
        <v>11</v>
      </c>
      <c r="J562" s="21" t="s">
        <v>12</v>
      </c>
    </row>
    <row r="563" spans="1:10">
      <c r="A563" s="21">
        <v>11563327</v>
      </c>
      <c r="B563" s="22">
        <v>43955</v>
      </c>
      <c r="C563" s="22">
        <v>43955</v>
      </c>
      <c r="D563" s="21" t="s">
        <v>10</v>
      </c>
      <c r="E563" s="21">
        <v>0</v>
      </c>
      <c r="F563" s="21">
        <v>0</v>
      </c>
      <c r="G563" s="21">
        <v>4410</v>
      </c>
      <c r="H563" s="21">
        <v>210148.29</v>
      </c>
      <c r="I563" s="21" t="s">
        <v>11</v>
      </c>
      <c r="J563" s="21" t="s">
        <v>12</v>
      </c>
    </row>
    <row r="564" spans="1:10">
      <c r="A564" s="21">
        <v>11563327</v>
      </c>
      <c r="B564" s="22">
        <v>43955</v>
      </c>
      <c r="C564" s="22">
        <v>43955</v>
      </c>
      <c r="D564" s="21" t="s">
        <v>10</v>
      </c>
      <c r="E564" s="21">
        <v>0</v>
      </c>
      <c r="F564" s="21">
        <v>0</v>
      </c>
      <c r="G564" s="21">
        <v>4630</v>
      </c>
      <c r="H564" s="21">
        <v>214778.29</v>
      </c>
      <c r="I564" s="21" t="s">
        <v>11</v>
      </c>
      <c r="J564" s="21" t="s">
        <v>12</v>
      </c>
    </row>
    <row r="565" spans="1:10">
      <c r="A565" s="21">
        <v>11563327</v>
      </c>
      <c r="B565" s="22">
        <v>43955</v>
      </c>
      <c r="C565" s="22">
        <v>43955</v>
      </c>
      <c r="D565" s="21" t="s">
        <v>10</v>
      </c>
      <c r="E565" s="21">
        <v>0</v>
      </c>
      <c r="F565" s="21">
        <v>0</v>
      </c>
      <c r="G565" s="21">
        <v>4682.3</v>
      </c>
      <c r="H565" s="21">
        <v>219460.59</v>
      </c>
      <c r="I565" s="21" t="s">
        <v>11</v>
      </c>
      <c r="J565" s="21" t="s">
        <v>12</v>
      </c>
    </row>
    <row r="566" spans="1:10">
      <c r="A566" s="21">
        <v>11563327</v>
      </c>
      <c r="B566" s="22">
        <v>43955</v>
      </c>
      <c r="C566" s="22">
        <v>43955</v>
      </c>
      <c r="D566" s="21" t="s">
        <v>10</v>
      </c>
      <c r="E566" s="21">
        <v>0</v>
      </c>
      <c r="F566" s="21">
        <v>0</v>
      </c>
      <c r="G566" s="21">
        <v>5089.3999999999996</v>
      </c>
      <c r="H566" s="21">
        <v>224549.99</v>
      </c>
      <c r="I566" s="21" t="s">
        <v>11</v>
      </c>
      <c r="J566" s="21" t="s">
        <v>12</v>
      </c>
    </row>
    <row r="567" spans="1:10">
      <c r="A567" s="21">
        <v>11563327</v>
      </c>
      <c r="B567" s="22">
        <v>43955</v>
      </c>
      <c r="C567" s="22">
        <v>43955</v>
      </c>
      <c r="D567" s="21" t="s">
        <v>10</v>
      </c>
      <c r="E567" s="21">
        <v>0</v>
      </c>
      <c r="F567" s="21">
        <v>0</v>
      </c>
      <c r="G567" s="21">
        <v>5150.79</v>
      </c>
      <c r="H567" s="21">
        <v>229700.78</v>
      </c>
      <c r="I567" s="21" t="s">
        <v>11</v>
      </c>
      <c r="J567" s="21" t="s">
        <v>12</v>
      </c>
    </row>
    <row r="568" spans="1:10">
      <c r="A568" s="21">
        <v>11563327</v>
      </c>
      <c r="B568" s="22">
        <v>43955</v>
      </c>
      <c r="C568" s="22">
        <v>43955</v>
      </c>
      <c r="D568" s="21" t="s">
        <v>10</v>
      </c>
      <c r="E568" s="21">
        <v>0</v>
      </c>
      <c r="F568" s="21">
        <v>0</v>
      </c>
      <c r="G568" s="21">
        <v>5166.5</v>
      </c>
      <c r="H568" s="21">
        <v>234867.28</v>
      </c>
      <c r="I568" s="21" t="s">
        <v>11</v>
      </c>
      <c r="J568" s="21" t="s">
        <v>12</v>
      </c>
    </row>
    <row r="569" spans="1:10">
      <c r="A569" s="21">
        <v>11563327</v>
      </c>
      <c r="B569" s="22">
        <v>43955</v>
      </c>
      <c r="C569" s="22">
        <v>43955</v>
      </c>
      <c r="D569" s="21" t="s">
        <v>10</v>
      </c>
      <c r="E569" s="21">
        <v>0</v>
      </c>
      <c r="F569" s="21">
        <v>0</v>
      </c>
      <c r="G569" s="21">
        <v>5190</v>
      </c>
      <c r="H569" s="21">
        <v>240057.28</v>
      </c>
      <c r="I569" s="21" t="s">
        <v>11</v>
      </c>
      <c r="J569" s="21" t="s">
        <v>12</v>
      </c>
    </row>
    <row r="570" spans="1:10">
      <c r="A570" s="21">
        <v>11563327</v>
      </c>
      <c r="B570" s="22">
        <v>43955</v>
      </c>
      <c r="C570" s="22">
        <v>43955</v>
      </c>
      <c r="D570" s="21" t="s">
        <v>10</v>
      </c>
      <c r="E570" s="21">
        <v>0</v>
      </c>
      <c r="F570" s="21">
        <v>0</v>
      </c>
      <c r="G570" s="21">
        <v>5550</v>
      </c>
      <c r="H570" s="21">
        <v>245607.28</v>
      </c>
      <c r="I570" s="21" t="s">
        <v>11</v>
      </c>
      <c r="J570" s="21" t="s">
        <v>12</v>
      </c>
    </row>
    <row r="571" spans="1:10">
      <c r="A571" s="21">
        <v>11563327</v>
      </c>
      <c r="B571" s="22">
        <v>43955</v>
      </c>
      <c r="C571" s="22">
        <v>43955</v>
      </c>
      <c r="D571" s="21" t="s">
        <v>10</v>
      </c>
      <c r="E571" s="21">
        <v>0</v>
      </c>
      <c r="F571" s="21">
        <v>0</v>
      </c>
      <c r="G571" s="21">
        <v>5556.9</v>
      </c>
      <c r="H571" s="21">
        <v>251164.18</v>
      </c>
      <c r="I571" s="21" t="s">
        <v>11</v>
      </c>
      <c r="J571" s="21" t="s">
        <v>12</v>
      </c>
    </row>
    <row r="572" spans="1:10">
      <c r="A572" s="21">
        <v>11563327</v>
      </c>
      <c r="B572" s="22">
        <v>43955</v>
      </c>
      <c r="C572" s="22">
        <v>43955</v>
      </c>
      <c r="D572" s="21" t="s">
        <v>10</v>
      </c>
      <c r="E572" s="21">
        <v>0</v>
      </c>
      <c r="F572" s="21">
        <v>0</v>
      </c>
      <c r="G572" s="21">
        <v>5586</v>
      </c>
      <c r="H572" s="21">
        <v>256750.18</v>
      </c>
      <c r="I572" s="21" t="s">
        <v>11</v>
      </c>
      <c r="J572" s="21" t="s">
        <v>12</v>
      </c>
    </row>
    <row r="573" spans="1:10">
      <c r="A573" s="21">
        <v>11563327</v>
      </c>
      <c r="B573" s="22">
        <v>43955</v>
      </c>
      <c r="C573" s="22">
        <v>43955</v>
      </c>
      <c r="D573" s="21" t="s">
        <v>10</v>
      </c>
      <c r="E573" s="21">
        <v>0</v>
      </c>
      <c r="F573" s="21">
        <v>0</v>
      </c>
      <c r="G573" s="21">
        <v>5646</v>
      </c>
      <c r="H573" s="21">
        <v>262396.18</v>
      </c>
      <c r="I573" s="21" t="s">
        <v>11</v>
      </c>
      <c r="J573" s="21" t="s">
        <v>12</v>
      </c>
    </row>
    <row r="574" spans="1:10">
      <c r="A574" s="21">
        <v>11563327</v>
      </c>
      <c r="B574" s="22">
        <v>43955</v>
      </c>
      <c r="C574" s="22">
        <v>43955</v>
      </c>
      <c r="D574" s="21" t="s">
        <v>10</v>
      </c>
      <c r="E574" s="21">
        <v>0</v>
      </c>
      <c r="F574" s="21">
        <v>0</v>
      </c>
      <c r="G574" s="21">
        <v>6125.3</v>
      </c>
      <c r="H574" s="21">
        <v>268521.48</v>
      </c>
      <c r="I574" s="21" t="s">
        <v>11</v>
      </c>
      <c r="J574" s="21" t="s">
        <v>12</v>
      </c>
    </row>
    <row r="575" spans="1:10">
      <c r="A575" s="21">
        <v>11563327</v>
      </c>
      <c r="B575" s="22">
        <v>43955</v>
      </c>
      <c r="C575" s="22">
        <v>43955</v>
      </c>
      <c r="D575" s="21" t="s">
        <v>10</v>
      </c>
      <c r="E575" s="21">
        <v>0</v>
      </c>
      <c r="F575" s="21">
        <v>0</v>
      </c>
      <c r="G575" s="21">
        <v>6153.9</v>
      </c>
      <c r="H575" s="21">
        <v>274675.38</v>
      </c>
      <c r="I575" s="21" t="s">
        <v>11</v>
      </c>
      <c r="J575" s="21" t="s">
        <v>12</v>
      </c>
    </row>
    <row r="576" spans="1:10">
      <c r="A576" s="21">
        <v>11563327</v>
      </c>
      <c r="B576" s="22">
        <v>43955</v>
      </c>
      <c r="C576" s="22">
        <v>43955</v>
      </c>
      <c r="D576" s="21" t="s">
        <v>10</v>
      </c>
      <c r="E576" s="21">
        <v>0</v>
      </c>
      <c r="F576" s="21">
        <v>0</v>
      </c>
      <c r="G576" s="21">
        <v>6173.5</v>
      </c>
      <c r="H576" s="21">
        <v>280848.88</v>
      </c>
      <c r="I576" s="21" t="s">
        <v>11</v>
      </c>
      <c r="J576" s="21" t="s">
        <v>12</v>
      </c>
    </row>
    <row r="577" spans="1:10">
      <c r="A577" s="21">
        <v>11563327</v>
      </c>
      <c r="B577" s="22">
        <v>43955</v>
      </c>
      <c r="C577" s="22">
        <v>43955</v>
      </c>
      <c r="D577" s="21" t="s">
        <v>10</v>
      </c>
      <c r="E577" s="21">
        <v>0</v>
      </c>
      <c r="F577" s="21">
        <v>0</v>
      </c>
      <c r="G577" s="21">
        <v>6320</v>
      </c>
      <c r="H577" s="21">
        <v>287168.88</v>
      </c>
      <c r="I577" s="21" t="s">
        <v>11</v>
      </c>
      <c r="J577" s="21" t="s">
        <v>12</v>
      </c>
    </row>
    <row r="578" spans="1:10">
      <c r="A578" s="21">
        <v>11563327</v>
      </c>
      <c r="B578" s="22">
        <v>43955</v>
      </c>
      <c r="C578" s="22">
        <v>43955</v>
      </c>
      <c r="D578" s="21" t="s">
        <v>10</v>
      </c>
      <c r="E578" s="21">
        <v>0</v>
      </c>
      <c r="F578" s="21">
        <v>0</v>
      </c>
      <c r="G578" s="21">
        <v>6522.78</v>
      </c>
      <c r="H578" s="21">
        <v>293691.65999999997</v>
      </c>
      <c r="I578" s="21" t="s">
        <v>11</v>
      </c>
      <c r="J578" s="21" t="s">
        <v>12</v>
      </c>
    </row>
    <row r="579" spans="1:10">
      <c r="A579" s="21">
        <v>11563327</v>
      </c>
      <c r="B579" s="22">
        <v>43955</v>
      </c>
      <c r="C579" s="22">
        <v>43955</v>
      </c>
      <c r="D579" s="21" t="s">
        <v>10</v>
      </c>
      <c r="E579" s="21">
        <v>0</v>
      </c>
      <c r="F579" s="21">
        <v>0</v>
      </c>
      <c r="G579" s="21">
        <v>6576.64</v>
      </c>
      <c r="H579" s="21">
        <v>300268.3</v>
      </c>
      <c r="I579" s="21" t="s">
        <v>11</v>
      </c>
      <c r="J579" s="21" t="s">
        <v>12</v>
      </c>
    </row>
    <row r="580" spans="1:10">
      <c r="A580" s="21">
        <v>11563327</v>
      </c>
      <c r="B580" s="22">
        <v>43955</v>
      </c>
      <c r="C580" s="22">
        <v>43955</v>
      </c>
      <c r="D580" s="21" t="s">
        <v>10</v>
      </c>
      <c r="E580" s="21">
        <v>0</v>
      </c>
      <c r="F580" s="21">
        <v>0</v>
      </c>
      <c r="G580" s="21">
        <v>6594.1</v>
      </c>
      <c r="H580" s="21">
        <v>306862.40000000002</v>
      </c>
      <c r="I580" s="21" t="s">
        <v>11</v>
      </c>
      <c r="J580" s="21" t="s">
        <v>12</v>
      </c>
    </row>
    <row r="581" spans="1:10">
      <c r="A581" s="21">
        <v>11563327</v>
      </c>
      <c r="B581" s="22">
        <v>43955</v>
      </c>
      <c r="C581" s="22">
        <v>43955</v>
      </c>
      <c r="D581" s="21" t="s">
        <v>10</v>
      </c>
      <c r="E581" s="21">
        <v>0</v>
      </c>
      <c r="F581" s="21">
        <v>0</v>
      </c>
      <c r="G581" s="21">
        <v>6650</v>
      </c>
      <c r="H581" s="21">
        <v>313512.40000000002</v>
      </c>
      <c r="I581" s="21" t="s">
        <v>11</v>
      </c>
      <c r="J581" s="21" t="s">
        <v>12</v>
      </c>
    </row>
    <row r="582" spans="1:10">
      <c r="A582" s="21">
        <v>11563327</v>
      </c>
      <c r="B582" s="22">
        <v>43955</v>
      </c>
      <c r="C582" s="22">
        <v>43955</v>
      </c>
      <c r="D582" s="21" t="s">
        <v>10</v>
      </c>
      <c r="E582" s="21">
        <v>0</v>
      </c>
      <c r="F582" s="21">
        <v>0</v>
      </c>
      <c r="G582" s="21">
        <v>6675.5</v>
      </c>
      <c r="H582" s="21">
        <v>320187.90000000002</v>
      </c>
      <c r="I582" s="21" t="s">
        <v>11</v>
      </c>
      <c r="J582" s="21" t="s">
        <v>12</v>
      </c>
    </row>
    <row r="583" spans="1:10">
      <c r="A583" s="21">
        <v>11563327</v>
      </c>
      <c r="B583" s="22">
        <v>43955</v>
      </c>
      <c r="C583" s="22">
        <v>43955</v>
      </c>
      <c r="D583" s="21" t="s">
        <v>10</v>
      </c>
      <c r="E583" s="21">
        <v>0</v>
      </c>
      <c r="F583" s="21">
        <v>0</v>
      </c>
      <c r="G583" s="21">
        <v>6810.8</v>
      </c>
      <c r="H583" s="21">
        <v>326998.7</v>
      </c>
      <c r="I583" s="21" t="s">
        <v>11</v>
      </c>
      <c r="J583" s="21" t="s">
        <v>12</v>
      </c>
    </row>
    <row r="584" spans="1:10">
      <c r="A584" s="21">
        <v>11563327</v>
      </c>
      <c r="B584" s="22">
        <v>43955</v>
      </c>
      <c r="C584" s="22">
        <v>43955</v>
      </c>
      <c r="D584" s="21" t="s">
        <v>10</v>
      </c>
      <c r="E584" s="21">
        <v>0</v>
      </c>
      <c r="F584" s="21">
        <v>0</v>
      </c>
      <c r="G584" s="21">
        <v>6831.4</v>
      </c>
      <c r="H584" s="21">
        <v>333830.09999999998</v>
      </c>
      <c r="I584" s="21" t="s">
        <v>11</v>
      </c>
      <c r="J584" s="21" t="s">
        <v>12</v>
      </c>
    </row>
    <row r="585" spans="1:10">
      <c r="A585" s="21">
        <v>11563327</v>
      </c>
      <c r="B585" s="22">
        <v>43955</v>
      </c>
      <c r="C585" s="22">
        <v>43955</v>
      </c>
      <c r="D585" s="21" t="s">
        <v>10</v>
      </c>
      <c r="E585" s="21">
        <v>0</v>
      </c>
      <c r="F585" s="21">
        <v>0</v>
      </c>
      <c r="G585" s="21">
        <v>6845.9</v>
      </c>
      <c r="H585" s="21">
        <v>340676</v>
      </c>
      <c r="I585" s="21" t="s">
        <v>11</v>
      </c>
      <c r="J585" s="21" t="s">
        <v>12</v>
      </c>
    </row>
    <row r="586" spans="1:10">
      <c r="A586" s="21">
        <v>11563327</v>
      </c>
      <c r="B586" s="22">
        <v>43955</v>
      </c>
      <c r="C586" s="22">
        <v>43955</v>
      </c>
      <c r="D586" s="21" t="s">
        <v>10</v>
      </c>
      <c r="E586" s="21">
        <v>0</v>
      </c>
      <c r="F586" s="21">
        <v>0</v>
      </c>
      <c r="G586" s="21">
        <v>7177</v>
      </c>
      <c r="H586" s="21">
        <v>347853</v>
      </c>
      <c r="I586" s="21" t="s">
        <v>11</v>
      </c>
      <c r="J586" s="21" t="s">
        <v>12</v>
      </c>
    </row>
    <row r="587" spans="1:10">
      <c r="A587" s="21">
        <v>11563327</v>
      </c>
      <c r="B587" s="22">
        <v>43955</v>
      </c>
      <c r="C587" s="22">
        <v>43955</v>
      </c>
      <c r="D587" s="21" t="s">
        <v>10</v>
      </c>
      <c r="E587" s="21">
        <v>0</v>
      </c>
      <c r="F587" s="21">
        <v>0</v>
      </c>
      <c r="G587" s="21">
        <v>7179.6</v>
      </c>
      <c r="H587" s="21">
        <v>355032.6</v>
      </c>
      <c r="I587" s="21" t="s">
        <v>11</v>
      </c>
      <c r="J587" s="21" t="s">
        <v>12</v>
      </c>
    </row>
    <row r="588" spans="1:10">
      <c r="A588" s="21">
        <v>11563327</v>
      </c>
      <c r="B588" s="22">
        <v>43955</v>
      </c>
      <c r="C588" s="22">
        <v>43955</v>
      </c>
      <c r="D588" s="21" t="s">
        <v>10</v>
      </c>
      <c r="E588" s="21">
        <v>0</v>
      </c>
      <c r="F588" s="21">
        <v>0</v>
      </c>
      <c r="G588" s="21">
        <v>7310.1</v>
      </c>
      <c r="H588" s="21">
        <v>362342.7</v>
      </c>
      <c r="I588" s="21" t="s">
        <v>11</v>
      </c>
      <c r="J588" s="21" t="s">
        <v>12</v>
      </c>
    </row>
    <row r="589" spans="1:10">
      <c r="A589" s="21">
        <v>11563327</v>
      </c>
      <c r="B589" s="22">
        <v>43955</v>
      </c>
      <c r="C589" s="22">
        <v>43955</v>
      </c>
      <c r="D589" s="21" t="s">
        <v>10</v>
      </c>
      <c r="E589" s="21">
        <v>0</v>
      </c>
      <c r="F589" s="21">
        <v>0</v>
      </c>
      <c r="G589" s="21">
        <v>7570</v>
      </c>
      <c r="H589" s="21">
        <v>369912.7</v>
      </c>
      <c r="I589" s="21" t="s">
        <v>11</v>
      </c>
      <c r="J589" s="21" t="s">
        <v>12</v>
      </c>
    </row>
    <row r="590" spans="1:10">
      <c r="A590" s="21">
        <v>11563327</v>
      </c>
      <c r="B590" s="22">
        <v>43955</v>
      </c>
      <c r="C590" s="22">
        <v>43955</v>
      </c>
      <c r="D590" s="21" t="s">
        <v>10</v>
      </c>
      <c r="E590" s="21">
        <v>0</v>
      </c>
      <c r="F590" s="21">
        <v>0</v>
      </c>
      <c r="G590" s="21">
        <v>7590</v>
      </c>
      <c r="H590" s="21">
        <v>377502.7</v>
      </c>
      <c r="I590" s="21" t="s">
        <v>11</v>
      </c>
      <c r="J590" s="21" t="s">
        <v>12</v>
      </c>
    </row>
    <row r="591" spans="1:10">
      <c r="A591" s="21">
        <v>11563327</v>
      </c>
      <c r="B591" s="22">
        <v>43955</v>
      </c>
      <c r="C591" s="22">
        <v>43955</v>
      </c>
      <c r="D591" s="21" t="s">
        <v>10</v>
      </c>
      <c r="E591" s="21">
        <v>0</v>
      </c>
      <c r="F591" s="21">
        <v>0</v>
      </c>
      <c r="G591" s="21">
        <v>7754.49</v>
      </c>
      <c r="H591" s="21">
        <v>385257.19</v>
      </c>
      <c r="I591" s="21" t="s">
        <v>11</v>
      </c>
      <c r="J591" s="21" t="s">
        <v>12</v>
      </c>
    </row>
    <row r="592" spans="1:10">
      <c r="A592" s="21">
        <v>11563327</v>
      </c>
      <c r="B592" s="22">
        <v>43955</v>
      </c>
      <c r="C592" s="22">
        <v>43955</v>
      </c>
      <c r="D592" s="21" t="s">
        <v>10</v>
      </c>
      <c r="E592" s="21">
        <v>0</v>
      </c>
      <c r="F592" s="21">
        <v>0</v>
      </c>
      <c r="G592" s="21">
        <v>8080</v>
      </c>
      <c r="H592" s="21">
        <v>393337.19</v>
      </c>
      <c r="I592" s="21" t="s">
        <v>11</v>
      </c>
      <c r="J592" s="21" t="s">
        <v>12</v>
      </c>
    </row>
    <row r="593" spans="1:10">
      <c r="A593" s="21">
        <v>11563327</v>
      </c>
      <c r="B593" s="22">
        <v>43955</v>
      </c>
      <c r="C593" s="22">
        <v>43955</v>
      </c>
      <c r="D593" s="21" t="s">
        <v>10</v>
      </c>
      <c r="E593" s="21">
        <v>0</v>
      </c>
      <c r="F593" s="21">
        <v>0</v>
      </c>
      <c r="G593" s="21">
        <v>8160</v>
      </c>
      <c r="H593" s="21">
        <v>401497.19</v>
      </c>
      <c r="I593" s="21" t="s">
        <v>11</v>
      </c>
      <c r="J593" s="21" t="s">
        <v>12</v>
      </c>
    </row>
    <row r="594" spans="1:10">
      <c r="A594" s="21">
        <v>11563327</v>
      </c>
      <c r="B594" s="22">
        <v>43955</v>
      </c>
      <c r="C594" s="22">
        <v>43955</v>
      </c>
      <c r="D594" s="21" t="s">
        <v>10</v>
      </c>
      <c r="E594" s="21">
        <v>0</v>
      </c>
      <c r="F594" s="21">
        <v>0</v>
      </c>
      <c r="G594" s="21">
        <v>8188.1</v>
      </c>
      <c r="H594" s="21">
        <v>409685.29</v>
      </c>
      <c r="I594" s="21" t="s">
        <v>11</v>
      </c>
      <c r="J594" s="21" t="s">
        <v>12</v>
      </c>
    </row>
    <row r="595" spans="1:10">
      <c r="A595" s="21">
        <v>11563327</v>
      </c>
      <c r="B595" s="22">
        <v>43955</v>
      </c>
      <c r="C595" s="22">
        <v>43955</v>
      </c>
      <c r="D595" s="21" t="s">
        <v>10</v>
      </c>
      <c r="E595" s="21">
        <v>0</v>
      </c>
      <c r="F595" s="21">
        <v>0</v>
      </c>
      <c r="G595" s="21">
        <v>8747</v>
      </c>
      <c r="H595" s="21">
        <v>418432.29</v>
      </c>
      <c r="I595" s="21" t="s">
        <v>11</v>
      </c>
      <c r="J595" s="21" t="s">
        <v>12</v>
      </c>
    </row>
    <row r="596" spans="1:10">
      <c r="A596" s="21">
        <v>11563327</v>
      </c>
      <c r="B596" s="22">
        <v>43955</v>
      </c>
      <c r="C596" s="22">
        <v>43955</v>
      </c>
      <c r="D596" s="21" t="s">
        <v>10</v>
      </c>
      <c r="E596" s="21">
        <v>0</v>
      </c>
      <c r="F596" s="21">
        <v>0</v>
      </c>
      <c r="G596" s="21">
        <v>8763.5</v>
      </c>
      <c r="H596" s="21">
        <v>427195.79</v>
      </c>
      <c r="I596" s="21" t="s">
        <v>11</v>
      </c>
      <c r="J596" s="21" t="s">
        <v>12</v>
      </c>
    </row>
    <row r="597" spans="1:10">
      <c r="A597" s="21">
        <v>11563327</v>
      </c>
      <c r="B597" s="22">
        <v>43955</v>
      </c>
      <c r="C597" s="22">
        <v>43955</v>
      </c>
      <c r="D597" s="21" t="s">
        <v>10</v>
      </c>
      <c r="E597" s="21">
        <v>0</v>
      </c>
      <c r="F597" s="21">
        <v>0</v>
      </c>
      <c r="G597" s="21">
        <v>8976</v>
      </c>
      <c r="H597" s="21">
        <v>436171.79</v>
      </c>
      <c r="I597" s="21" t="s">
        <v>11</v>
      </c>
      <c r="J597" s="21" t="s">
        <v>12</v>
      </c>
    </row>
    <row r="598" spans="1:10">
      <c r="A598" s="21">
        <v>11563327</v>
      </c>
      <c r="B598" s="22">
        <v>43955</v>
      </c>
      <c r="C598" s="22">
        <v>43955</v>
      </c>
      <c r="D598" s="21" t="s">
        <v>10</v>
      </c>
      <c r="E598" s="21">
        <v>0</v>
      </c>
      <c r="F598" s="21">
        <v>0</v>
      </c>
      <c r="G598" s="21">
        <v>9890</v>
      </c>
      <c r="H598" s="21">
        <v>446061.79</v>
      </c>
      <c r="I598" s="21" t="s">
        <v>11</v>
      </c>
      <c r="J598" s="21" t="s">
        <v>12</v>
      </c>
    </row>
    <row r="599" spans="1:10">
      <c r="A599" s="21">
        <v>11563327</v>
      </c>
      <c r="B599" s="22">
        <v>43955</v>
      </c>
      <c r="C599" s="22">
        <v>43955</v>
      </c>
      <c r="D599" s="21" t="s">
        <v>10</v>
      </c>
      <c r="E599" s="21">
        <v>0</v>
      </c>
      <c r="F599" s="21">
        <v>0</v>
      </c>
      <c r="G599" s="21">
        <v>10054.200000000001</v>
      </c>
      <c r="H599" s="21">
        <v>456115.99</v>
      </c>
      <c r="I599" s="21" t="s">
        <v>11</v>
      </c>
      <c r="J599" s="21" t="s">
        <v>12</v>
      </c>
    </row>
    <row r="600" spans="1:10">
      <c r="A600" s="21">
        <v>11563327</v>
      </c>
      <c r="B600" s="22">
        <v>43955</v>
      </c>
      <c r="C600" s="22">
        <v>43955</v>
      </c>
      <c r="D600" s="21" t="s">
        <v>10</v>
      </c>
      <c r="E600" s="21">
        <v>0</v>
      </c>
      <c r="F600" s="21">
        <v>0</v>
      </c>
      <c r="G600" s="21">
        <v>10290.299999999999</v>
      </c>
      <c r="H600" s="21">
        <v>466406.29</v>
      </c>
      <c r="I600" s="21" t="s">
        <v>11</v>
      </c>
      <c r="J600" s="21" t="s">
        <v>12</v>
      </c>
    </row>
    <row r="601" spans="1:10">
      <c r="A601" s="21">
        <v>11563327</v>
      </c>
      <c r="B601" s="22">
        <v>43955</v>
      </c>
      <c r="C601" s="22">
        <v>43955</v>
      </c>
      <c r="D601" s="21" t="s">
        <v>10</v>
      </c>
      <c r="E601" s="21">
        <v>0</v>
      </c>
      <c r="F601" s="21">
        <v>0</v>
      </c>
      <c r="G601" s="21">
        <v>10624.5</v>
      </c>
      <c r="H601" s="21">
        <v>477030.79</v>
      </c>
      <c r="I601" s="21" t="s">
        <v>11</v>
      </c>
      <c r="J601" s="21" t="s">
        <v>12</v>
      </c>
    </row>
    <row r="602" spans="1:10">
      <c r="A602" s="21">
        <v>11563327</v>
      </c>
      <c r="B602" s="22">
        <v>43955</v>
      </c>
      <c r="C602" s="22">
        <v>43955</v>
      </c>
      <c r="D602" s="21" t="s">
        <v>10</v>
      </c>
      <c r="E602" s="21">
        <v>0</v>
      </c>
      <c r="F602" s="21">
        <v>0</v>
      </c>
      <c r="G602" s="21">
        <v>11523.8</v>
      </c>
      <c r="H602" s="21">
        <v>488554.59</v>
      </c>
      <c r="I602" s="21" t="s">
        <v>11</v>
      </c>
      <c r="J602" s="21" t="s">
        <v>12</v>
      </c>
    </row>
    <row r="603" spans="1:10">
      <c r="A603" s="21">
        <v>11563327</v>
      </c>
      <c r="B603" s="22">
        <v>43955</v>
      </c>
      <c r="C603" s="22">
        <v>43955</v>
      </c>
      <c r="D603" s="21" t="s">
        <v>10</v>
      </c>
      <c r="E603" s="21">
        <v>0</v>
      </c>
      <c r="F603" s="21">
        <v>0</v>
      </c>
      <c r="G603" s="21">
        <v>11935.5</v>
      </c>
      <c r="H603" s="21">
        <v>500490.09</v>
      </c>
      <c r="I603" s="21" t="s">
        <v>11</v>
      </c>
      <c r="J603" s="21" t="s">
        <v>12</v>
      </c>
    </row>
    <row r="604" spans="1:10">
      <c r="A604" s="21">
        <v>11563327</v>
      </c>
      <c r="B604" s="22">
        <v>43955</v>
      </c>
      <c r="C604" s="22">
        <v>43955</v>
      </c>
      <c r="D604" s="21" t="s">
        <v>10</v>
      </c>
      <c r="E604" s="21">
        <v>0</v>
      </c>
      <c r="F604" s="21">
        <v>0</v>
      </c>
      <c r="G604" s="21">
        <v>11960</v>
      </c>
      <c r="H604" s="21">
        <v>512450.09</v>
      </c>
      <c r="I604" s="21" t="s">
        <v>11</v>
      </c>
      <c r="J604" s="21" t="s">
        <v>12</v>
      </c>
    </row>
    <row r="605" spans="1:10">
      <c r="A605" s="21">
        <v>11563327</v>
      </c>
      <c r="B605" s="22">
        <v>43955</v>
      </c>
      <c r="C605" s="22">
        <v>43955</v>
      </c>
      <c r="D605" s="21" t="s">
        <v>10</v>
      </c>
      <c r="E605" s="21">
        <v>0</v>
      </c>
      <c r="F605" s="21">
        <v>0</v>
      </c>
      <c r="G605" s="21">
        <v>12616.38</v>
      </c>
      <c r="H605" s="21">
        <v>525066.47</v>
      </c>
      <c r="I605" s="21" t="s">
        <v>11</v>
      </c>
      <c r="J605" s="21" t="s">
        <v>12</v>
      </c>
    </row>
    <row r="606" spans="1:10">
      <c r="A606" s="21">
        <v>11563327</v>
      </c>
      <c r="B606" s="22">
        <v>43955</v>
      </c>
      <c r="C606" s="22">
        <v>43955</v>
      </c>
      <c r="D606" s="21" t="s">
        <v>10</v>
      </c>
      <c r="E606" s="21">
        <v>0</v>
      </c>
      <c r="F606" s="21">
        <v>0</v>
      </c>
      <c r="G606" s="21">
        <v>12810</v>
      </c>
      <c r="H606" s="21">
        <v>537876.47</v>
      </c>
      <c r="I606" s="21" t="s">
        <v>11</v>
      </c>
      <c r="J606" s="21" t="s">
        <v>12</v>
      </c>
    </row>
    <row r="607" spans="1:10">
      <c r="A607" s="21">
        <v>11563327</v>
      </c>
      <c r="B607" s="22">
        <v>43955</v>
      </c>
      <c r="C607" s="22">
        <v>43955</v>
      </c>
      <c r="D607" s="21" t="s">
        <v>10</v>
      </c>
      <c r="E607" s="21">
        <v>0</v>
      </c>
      <c r="F607" s="21">
        <v>0</v>
      </c>
      <c r="G607" s="21">
        <v>13103.64</v>
      </c>
      <c r="H607" s="21">
        <v>550980.11</v>
      </c>
      <c r="I607" s="21" t="s">
        <v>11</v>
      </c>
      <c r="J607" s="21" t="s">
        <v>12</v>
      </c>
    </row>
    <row r="608" spans="1:10">
      <c r="A608" s="21">
        <v>11563327</v>
      </c>
      <c r="B608" s="22">
        <v>43955</v>
      </c>
      <c r="C608" s="22">
        <v>43955</v>
      </c>
      <c r="D608" s="21" t="s">
        <v>10</v>
      </c>
      <c r="E608" s="21">
        <v>0</v>
      </c>
      <c r="F608" s="21">
        <v>0</v>
      </c>
      <c r="G608" s="21">
        <v>14359.1</v>
      </c>
      <c r="H608" s="21">
        <v>565339.21</v>
      </c>
      <c r="I608" s="21" t="s">
        <v>11</v>
      </c>
      <c r="J608" s="21" t="s">
        <v>12</v>
      </c>
    </row>
    <row r="609" spans="1:10">
      <c r="A609" s="21">
        <v>11563327</v>
      </c>
      <c r="B609" s="22">
        <v>43955</v>
      </c>
      <c r="C609" s="22">
        <v>43955</v>
      </c>
      <c r="D609" s="21" t="s">
        <v>10</v>
      </c>
      <c r="E609" s="21">
        <v>0</v>
      </c>
      <c r="F609" s="21">
        <v>0</v>
      </c>
      <c r="G609" s="21">
        <v>14910</v>
      </c>
      <c r="H609" s="21">
        <v>580249.21</v>
      </c>
      <c r="I609" s="21" t="s">
        <v>11</v>
      </c>
      <c r="J609" s="21" t="s">
        <v>12</v>
      </c>
    </row>
    <row r="610" spans="1:10">
      <c r="A610" s="21">
        <v>11563327</v>
      </c>
      <c r="B610" s="22">
        <v>43955</v>
      </c>
      <c r="C610" s="22">
        <v>43955</v>
      </c>
      <c r="D610" s="21" t="s">
        <v>10</v>
      </c>
      <c r="E610" s="21">
        <v>0</v>
      </c>
      <c r="F610" s="21">
        <v>0</v>
      </c>
      <c r="G610" s="21">
        <v>19157.2</v>
      </c>
      <c r="H610" s="21">
        <v>599406.41</v>
      </c>
      <c r="I610" s="21" t="s">
        <v>11</v>
      </c>
      <c r="J610" s="21" t="s">
        <v>12</v>
      </c>
    </row>
    <row r="611" spans="1:10">
      <c r="A611" s="21">
        <v>11563327</v>
      </c>
      <c r="B611" s="22">
        <v>43955</v>
      </c>
      <c r="C611" s="22">
        <v>43955</v>
      </c>
      <c r="D611" s="21" t="s">
        <v>10</v>
      </c>
      <c r="E611" s="21">
        <v>0</v>
      </c>
      <c r="F611" s="21">
        <v>0</v>
      </c>
      <c r="G611" s="21">
        <v>20481.32</v>
      </c>
      <c r="H611" s="21">
        <v>619887.73</v>
      </c>
      <c r="I611" s="21" t="s">
        <v>11</v>
      </c>
      <c r="J611" s="21" t="s">
        <v>12</v>
      </c>
    </row>
    <row r="612" spans="1:10">
      <c r="A612" s="21">
        <v>11563327</v>
      </c>
      <c r="B612" s="22">
        <v>43955</v>
      </c>
      <c r="C612" s="22">
        <v>43955</v>
      </c>
      <c r="D612" s="21" t="s">
        <v>13</v>
      </c>
      <c r="E612" s="21">
        <v>0</v>
      </c>
      <c r="F612" s="21">
        <v>5.14</v>
      </c>
      <c r="G612" s="21">
        <v>0</v>
      </c>
      <c r="H612" s="21">
        <v>619882.59</v>
      </c>
      <c r="I612" s="21" t="s">
        <v>14</v>
      </c>
      <c r="J612" s="21" t="s">
        <v>15</v>
      </c>
    </row>
    <row r="613" spans="1:10">
      <c r="A613" s="21">
        <v>11563327</v>
      </c>
      <c r="B613" s="22">
        <v>43955</v>
      </c>
      <c r="C613" s="22">
        <v>43955</v>
      </c>
      <c r="D613" s="21" t="s">
        <v>13</v>
      </c>
      <c r="E613" s="21">
        <v>0</v>
      </c>
      <c r="F613" s="21">
        <v>6.47</v>
      </c>
      <c r="G613" s="21">
        <v>0</v>
      </c>
      <c r="H613" s="21">
        <v>619876.12</v>
      </c>
      <c r="I613" s="21" t="s">
        <v>14</v>
      </c>
      <c r="J613" s="21" t="s">
        <v>15</v>
      </c>
    </row>
    <row r="614" spans="1:10">
      <c r="A614" s="21">
        <v>11563327</v>
      </c>
      <c r="B614" s="22">
        <v>43955</v>
      </c>
      <c r="C614" s="22">
        <v>43955</v>
      </c>
      <c r="D614" s="21" t="s">
        <v>13</v>
      </c>
      <c r="E614" s="21">
        <v>0</v>
      </c>
      <c r="F614" s="21">
        <v>7.1</v>
      </c>
      <c r="G614" s="21">
        <v>0</v>
      </c>
      <c r="H614" s="21">
        <v>619869.02</v>
      </c>
      <c r="I614" s="21" t="s">
        <v>14</v>
      </c>
      <c r="J614" s="21" t="s">
        <v>15</v>
      </c>
    </row>
    <row r="615" spans="1:10">
      <c r="A615" s="21">
        <v>11563327</v>
      </c>
      <c r="B615" s="22">
        <v>43955</v>
      </c>
      <c r="C615" s="22">
        <v>43955</v>
      </c>
      <c r="D615" s="21" t="s">
        <v>13</v>
      </c>
      <c r="E615" s="21">
        <v>0</v>
      </c>
      <c r="F615" s="21">
        <v>7.63</v>
      </c>
      <c r="G615" s="21">
        <v>0</v>
      </c>
      <c r="H615" s="21">
        <v>619861.39</v>
      </c>
      <c r="I615" s="21" t="s">
        <v>14</v>
      </c>
      <c r="J615" s="21" t="s">
        <v>15</v>
      </c>
    </row>
    <row r="616" spans="1:10">
      <c r="A616" s="21">
        <v>11563327</v>
      </c>
      <c r="B616" s="22">
        <v>43955</v>
      </c>
      <c r="C616" s="22">
        <v>43955</v>
      </c>
      <c r="D616" s="21" t="s">
        <v>13</v>
      </c>
      <c r="E616" s="21">
        <v>0</v>
      </c>
      <c r="F616" s="21">
        <v>7.64</v>
      </c>
      <c r="G616" s="21">
        <v>0</v>
      </c>
      <c r="H616" s="21">
        <v>619853.75</v>
      </c>
      <c r="I616" s="21" t="s">
        <v>14</v>
      </c>
      <c r="J616" s="21" t="s">
        <v>15</v>
      </c>
    </row>
    <row r="617" spans="1:10">
      <c r="A617" s="21">
        <v>11563327</v>
      </c>
      <c r="B617" s="22">
        <v>43955</v>
      </c>
      <c r="C617" s="22">
        <v>43955</v>
      </c>
      <c r="D617" s="21" t="s">
        <v>13</v>
      </c>
      <c r="E617" s="21">
        <v>0</v>
      </c>
      <c r="F617" s="21">
        <v>8.2200000000000006</v>
      </c>
      <c r="G617" s="21">
        <v>0</v>
      </c>
      <c r="H617" s="21">
        <v>619845.53</v>
      </c>
      <c r="I617" s="21" t="s">
        <v>14</v>
      </c>
      <c r="J617" s="21" t="s">
        <v>15</v>
      </c>
    </row>
    <row r="618" spans="1:10">
      <c r="A618" s="21">
        <v>11563327</v>
      </c>
      <c r="B618" s="22">
        <v>43955</v>
      </c>
      <c r="C618" s="22">
        <v>43955</v>
      </c>
      <c r="D618" s="21" t="s">
        <v>13</v>
      </c>
      <c r="E618" s="21">
        <v>0</v>
      </c>
      <c r="F618" s="21">
        <v>8.32</v>
      </c>
      <c r="G618" s="21">
        <v>0</v>
      </c>
      <c r="H618" s="21">
        <v>619837.21</v>
      </c>
      <c r="I618" s="21" t="s">
        <v>14</v>
      </c>
      <c r="J618" s="21" t="s">
        <v>15</v>
      </c>
    </row>
    <row r="619" spans="1:10">
      <c r="A619" s="21">
        <v>11563327</v>
      </c>
      <c r="B619" s="22">
        <v>43955</v>
      </c>
      <c r="C619" s="22">
        <v>43955</v>
      </c>
      <c r="D619" s="21" t="s">
        <v>13</v>
      </c>
      <c r="E619" s="21">
        <v>0</v>
      </c>
      <c r="F619" s="21">
        <v>9.35</v>
      </c>
      <c r="G619" s="21">
        <v>0</v>
      </c>
      <c r="H619" s="21">
        <v>619827.86</v>
      </c>
      <c r="I619" s="21" t="s">
        <v>14</v>
      </c>
      <c r="J619" s="21" t="s">
        <v>15</v>
      </c>
    </row>
    <row r="620" spans="1:10">
      <c r="A620" s="21">
        <v>11563327</v>
      </c>
      <c r="B620" s="22">
        <v>43955</v>
      </c>
      <c r="C620" s="22">
        <v>43955</v>
      </c>
      <c r="D620" s="21" t="s">
        <v>13</v>
      </c>
      <c r="E620" s="21">
        <v>0</v>
      </c>
      <c r="F620" s="21">
        <v>9.6300000000000008</v>
      </c>
      <c r="G620" s="21">
        <v>0</v>
      </c>
      <c r="H620" s="21">
        <v>619818.23</v>
      </c>
      <c r="I620" s="21" t="s">
        <v>14</v>
      </c>
      <c r="J620" s="21" t="s">
        <v>15</v>
      </c>
    </row>
    <row r="621" spans="1:10">
      <c r="A621" s="21">
        <v>11563327</v>
      </c>
      <c r="B621" s="22">
        <v>43955</v>
      </c>
      <c r="C621" s="22">
        <v>43955</v>
      </c>
      <c r="D621" s="21" t="s">
        <v>13</v>
      </c>
      <c r="E621" s="21">
        <v>0</v>
      </c>
      <c r="F621" s="21">
        <v>18.7</v>
      </c>
      <c r="G621" s="21">
        <v>0</v>
      </c>
      <c r="H621" s="21">
        <v>619799.53</v>
      </c>
      <c r="I621" s="21" t="s">
        <v>14</v>
      </c>
      <c r="J621" s="21" t="s">
        <v>15</v>
      </c>
    </row>
    <row r="622" spans="1:10">
      <c r="A622" s="21">
        <v>11563327</v>
      </c>
      <c r="B622" s="22">
        <v>43955</v>
      </c>
      <c r="C622" s="22">
        <v>43955</v>
      </c>
      <c r="D622" s="21" t="s">
        <v>13</v>
      </c>
      <c r="E622" s="21">
        <v>0</v>
      </c>
      <c r="F622" s="21">
        <v>23.95</v>
      </c>
      <c r="G622" s="21">
        <v>0</v>
      </c>
      <c r="H622" s="21">
        <v>619775.57999999996</v>
      </c>
      <c r="I622" s="21" t="s">
        <v>14</v>
      </c>
      <c r="J622" s="21" t="s">
        <v>15</v>
      </c>
    </row>
    <row r="623" spans="1:10">
      <c r="A623" s="21">
        <v>11563327</v>
      </c>
      <c r="B623" s="22">
        <v>43955</v>
      </c>
      <c r="C623" s="22">
        <v>43955</v>
      </c>
      <c r="D623" s="21" t="s">
        <v>13</v>
      </c>
      <c r="E623" s="21">
        <v>0</v>
      </c>
      <c r="F623" s="21">
        <v>29.91</v>
      </c>
      <c r="G623" s="21">
        <v>0</v>
      </c>
      <c r="H623" s="21">
        <v>619745.67000000004</v>
      </c>
      <c r="I623" s="21" t="s">
        <v>14</v>
      </c>
      <c r="J623" s="21" t="s">
        <v>15</v>
      </c>
    </row>
    <row r="624" spans="1:10">
      <c r="A624" s="21">
        <v>11563327</v>
      </c>
      <c r="B624" s="22">
        <v>43955</v>
      </c>
      <c r="C624" s="22">
        <v>43955</v>
      </c>
      <c r="D624" s="21" t="s">
        <v>13</v>
      </c>
      <c r="E624" s="21">
        <v>0</v>
      </c>
      <c r="F624" s="21">
        <v>32</v>
      </c>
      <c r="G624" s="21">
        <v>0</v>
      </c>
      <c r="H624" s="21">
        <v>619713.67000000004</v>
      </c>
      <c r="I624" s="21" t="s">
        <v>14</v>
      </c>
      <c r="J624" s="21" t="s">
        <v>15</v>
      </c>
    </row>
    <row r="625" spans="1:10">
      <c r="A625" s="21">
        <v>11563327</v>
      </c>
      <c r="B625" s="22">
        <v>43955</v>
      </c>
      <c r="C625" s="22">
        <v>43955</v>
      </c>
      <c r="D625" s="21" t="s">
        <v>13</v>
      </c>
      <c r="E625" s="21">
        <v>0</v>
      </c>
      <c r="F625" s="21">
        <v>45.52</v>
      </c>
      <c r="G625" s="21">
        <v>0</v>
      </c>
      <c r="H625" s="21">
        <v>619668.15</v>
      </c>
      <c r="I625" s="21" t="s">
        <v>14</v>
      </c>
      <c r="J625" s="21" t="s">
        <v>15</v>
      </c>
    </row>
    <row r="626" spans="1:10">
      <c r="A626" s="21">
        <v>11563327</v>
      </c>
      <c r="B626" s="22">
        <v>43955</v>
      </c>
      <c r="C626" s="22">
        <v>43955</v>
      </c>
      <c r="D626" s="21" t="s">
        <v>16</v>
      </c>
      <c r="E626" s="21">
        <v>0</v>
      </c>
      <c r="F626" s="21">
        <v>619668.15</v>
      </c>
      <c r="G626" s="21">
        <v>0</v>
      </c>
      <c r="H626" s="21">
        <v>0</v>
      </c>
      <c r="I626" s="21" t="s">
        <v>17</v>
      </c>
      <c r="J626" s="21" t="s">
        <v>18</v>
      </c>
    </row>
    <row r="627" spans="1:10">
      <c r="A627" s="21">
        <v>11563327</v>
      </c>
      <c r="B627" s="22">
        <v>43956</v>
      </c>
      <c r="C627" s="22">
        <v>43956</v>
      </c>
      <c r="D627" s="21" t="s">
        <v>10</v>
      </c>
      <c r="E627" s="21">
        <v>0</v>
      </c>
      <c r="F627" s="21">
        <v>0</v>
      </c>
      <c r="G627" s="21">
        <v>450.3</v>
      </c>
      <c r="H627" s="21">
        <v>450.3</v>
      </c>
      <c r="I627" s="21" t="s">
        <v>11</v>
      </c>
      <c r="J627" s="21" t="s">
        <v>12</v>
      </c>
    </row>
    <row r="628" spans="1:10">
      <c r="A628" s="21">
        <v>11563327</v>
      </c>
      <c r="B628" s="22">
        <v>43956</v>
      </c>
      <c r="C628" s="22">
        <v>43956</v>
      </c>
      <c r="D628" s="21" t="s">
        <v>10</v>
      </c>
      <c r="E628" s="21">
        <v>0</v>
      </c>
      <c r="F628" s="21">
        <v>0</v>
      </c>
      <c r="G628" s="21">
        <v>500</v>
      </c>
      <c r="H628" s="21">
        <v>950.3</v>
      </c>
      <c r="I628" s="21" t="s">
        <v>11</v>
      </c>
      <c r="J628" s="21" t="s">
        <v>12</v>
      </c>
    </row>
    <row r="629" spans="1:10">
      <c r="A629" s="21">
        <v>11563327</v>
      </c>
      <c r="B629" s="22">
        <v>43956</v>
      </c>
      <c r="C629" s="22">
        <v>43956</v>
      </c>
      <c r="D629" s="21" t="s">
        <v>10</v>
      </c>
      <c r="E629" s="21">
        <v>0</v>
      </c>
      <c r="F629" s="21">
        <v>0</v>
      </c>
      <c r="G629" s="21">
        <v>600</v>
      </c>
      <c r="H629" s="21">
        <v>1550.3</v>
      </c>
      <c r="I629" s="21" t="s">
        <v>11</v>
      </c>
      <c r="J629" s="21" t="s">
        <v>12</v>
      </c>
    </row>
    <row r="630" spans="1:10">
      <c r="A630" s="21">
        <v>11563327</v>
      </c>
      <c r="B630" s="22">
        <v>43956</v>
      </c>
      <c r="C630" s="22">
        <v>43956</v>
      </c>
      <c r="D630" s="21" t="s">
        <v>10</v>
      </c>
      <c r="E630" s="21">
        <v>0</v>
      </c>
      <c r="F630" s="21">
        <v>0</v>
      </c>
      <c r="G630" s="21">
        <v>680</v>
      </c>
      <c r="H630" s="21">
        <v>2230.3000000000002</v>
      </c>
      <c r="I630" s="21" t="s">
        <v>11</v>
      </c>
      <c r="J630" s="21" t="s">
        <v>12</v>
      </c>
    </row>
    <row r="631" spans="1:10">
      <c r="A631" s="21">
        <v>11563327</v>
      </c>
      <c r="B631" s="22">
        <v>43956</v>
      </c>
      <c r="C631" s="22">
        <v>43956</v>
      </c>
      <c r="D631" s="21" t="s">
        <v>10</v>
      </c>
      <c r="E631" s="21">
        <v>0</v>
      </c>
      <c r="F631" s="21">
        <v>0</v>
      </c>
      <c r="G631" s="21">
        <v>720</v>
      </c>
      <c r="H631" s="21">
        <v>2950.3</v>
      </c>
      <c r="I631" s="21" t="s">
        <v>11</v>
      </c>
      <c r="J631" s="21" t="s">
        <v>12</v>
      </c>
    </row>
    <row r="632" spans="1:10">
      <c r="A632" s="21">
        <v>11563327</v>
      </c>
      <c r="B632" s="22">
        <v>43956</v>
      </c>
      <c r="C632" s="22">
        <v>43956</v>
      </c>
      <c r="D632" s="21" t="s">
        <v>10</v>
      </c>
      <c r="E632" s="21">
        <v>0</v>
      </c>
      <c r="F632" s="21">
        <v>0</v>
      </c>
      <c r="G632" s="21">
        <v>800</v>
      </c>
      <c r="H632" s="21">
        <v>3750.3</v>
      </c>
      <c r="I632" s="21" t="s">
        <v>11</v>
      </c>
      <c r="J632" s="21" t="s">
        <v>12</v>
      </c>
    </row>
    <row r="633" spans="1:10">
      <c r="A633" s="21">
        <v>11563327</v>
      </c>
      <c r="B633" s="22">
        <v>43956</v>
      </c>
      <c r="C633" s="22">
        <v>43956</v>
      </c>
      <c r="D633" s="21" t="s">
        <v>10</v>
      </c>
      <c r="E633" s="21">
        <v>0</v>
      </c>
      <c r="F633" s="21">
        <v>0</v>
      </c>
      <c r="G633" s="21">
        <v>817.1</v>
      </c>
      <c r="H633" s="21">
        <v>4567.3999999999996</v>
      </c>
      <c r="I633" s="21" t="s">
        <v>11</v>
      </c>
      <c r="J633" s="21" t="s">
        <v>12</v>
      </c>
    </row>
    <row r="634" spans="1:10">
      <c r="A634" s="21">
        <v>11563327</v>
      </c>
      <c r="B634" s="22">
        <v>43956</v>
      </c>
      <c r="C634" s="22">
        <v>43956</v>
      </c>
      <c r="D634" s="21" t="s">
        <v>10</v>
      </c>
      <c r="E634" s="21">
        <v>0</v>
      </c>
      <c r="F634" s="21">
        <v>0</v>
      </c>
      <c r="G634" s="21">
        <v>840</v>
      </c>
      <c r="H634" s="21">
        <v>5407.4</v>
      </c>
      <c r="I634" s="21" t="s">
        <v>11</v>
      </c>
      <c r="J634" s="21" t="s">
        <v>12</v>
      </c>
    </row>
    <row r="635" spans="1:10">
      <c r="A635" s="21">
        <v>11563327</v>
      </c>
      <c r="B635" s="22">
        <v>43956</v>
      </c>
      <c r="C635" s="22">
        <v>43956</v>
      </c>
      <c r="D635" s="21" t="s">
        <v>10</v>
      </c>
      <c r="E635" s="21">
        <v>0</v>
      </c>
      <c r="F635" s="21">
        <v>0</v>
      </c>
      <c r="G635" s="21">
        <v>842</v>
      </c>
      <c r="H635" s="21">
        <v>6249.4</v>
      </c>
      <c r="I635" s="21" t="s">
        <v>11</v>
      </c>
      <c r="J635" s="21" t="s">
        <v>12</v>
      </c>
    </row>
    <row r="636" spans="1:10">
      <c r="A636" s="21">
        <v>11563327</v>
      </c>
      <c r="B636" s="22">
        <v>43956</v>
      </c>
      <c r="C636" s="22">
        <v>43956</v>
      </c>
      <c r="D636" s="21" t="s">
        <v>10</v>
      </c>
      <c r="E636" s="21">
        <v>0</v>
      </c>
      <c r="F636" s="21">
        <v>0</v>
      </c>
      <c r="G636" s="21">
        <v>887</v>
      </c>
      <c r="H636" s="21">
        <v>7136.4</v>
      </c>
      <c r="I636" s="21" t="s">
        <v>11</v>
      </c>
      <c r="J636" s="21" t="s">
        <v>12</v>
      </c>
    </row>
    <row r="637" spans="1:10">
      <c r="A637" s="21">
        <v>11563327</v>
      </c>
      <c r="B637" s="22">
        <v>43956</v>
      </c>
      <c r="C637" s="22">
        <v>43956</v>
      </c>
      <c r="D637" s="21" t="s">
        <v>10</v>
      </c>
      <c r="E637" s="21">
        <v>0</v>
      </c>
      <c r="F637" s="21">
        <v>0</v>
      </c>
      <c r="G637" s="21">
        <v>900</v>
      </c>
      <c r="H637" s="21">
        <v>8036.4</v>
      </c>
      <c r="I637" s="21" t="s">
        <v>11</v>
      </c>
      <c r="J637" s="21" t="s">
        <v>12</v>
      </c>
    </row>
    <row r="638" spans="1:10">
      <c r="A638" s="21">
        <v>11563327</v>
      </c>
      <c r="B638" s="22">
        <v>43956</v>
      </c>
      <c r="C638" s="22">
        <v>43956</v>
      </c>
      <c r="D638" s="21" t="s">
        <v>10</v>
      </c>
      <c r="E638" s="21">
        <v>0</v>
      </c>
      <c r="F638" s="21">
        <v>0</v>
      </c>
      <c r="G638" s="21">
        <v>920</v>
      </c>
      <c r="H638" s="21">
        <v>8956.4</v>
      </c>
      <c r="I638" s="21" t="s">
        <v>11</v>
      </c>
      <c r="J638" s="21" t="s">
        <v>12</v>
      </c>
    </row>
    <row r="639" spans="1:10">
      <c r="A639" s="21">
        <v>11563327</v>
      </c>
      <c r="B639" s="22">
        <v>43956</v>
      </c>
      <c r="C639" s="22">
        <v>43956</v>
      </c>
      <c r="D639" s="21" t="s">
        <v>10</v>
      </c>
      <c r="E639" s="21">
        <v>0</v>
      </c>
      <c r="F639" s="21">
        <v>0</v>
      </c>
      <c r="G639" s="21">
        <v>970</v>
      </c>
      <c r="H639" s="21">
        <v>9926.4</v>
      </c>
      <c r="I639" s="21" t="s">
        <v>11</v>
      </c>
      <c r="J639" s="21" t="s">
        <v>12</v>
      </c>
    </row>
    <row r="640" spans="1:10">
      <c r="A640" s="21">
        <v>11563327</v>
      </c>
      <c r="B640" s="22">
        <v>43956</v>
      </c>
      <c r="C640" s="22">
        <v>43956</v>
      </c>
      <c r="D640" s="21" t="s">
        <v>10</v>
      </c>
      <c r="E640" s="21">
        <v>0</v>
      </c>
      <c r="F640" s="21">
        <v>0</v>
      </c>
      <c r="G640" s="21">
        <v>1000</v>
      </c>
      <c r="H640" s="21">
        <v>10926.4</v>
      </c>
      <c r="I640" s="21" t="s">
        <v>11</v>
      </c>
      <c r="J640" s="21" t="s">
        <v>12</v>
      </c>
    </row>
    <row r="641" spans="1:10">
      <c r="A641" s="21">
        <v>11563327</v>
      </c>
      <c r="B641" s="22">
        <v>43956</v>
      </c>
      <c r="C641" s="22">
        <v>43956</v>
      </c>
      <c r="D641" s="21" t="s">
        <v>10</v>
      </c>
      <c r="E641" s="21">
        <v>0</v>
      </c>
      <c r="F641" s="21">
        <v>0</v>
      </c>
      <c r="G641" s="21">
        <v>1016.4</v>
      </c>
      <c r="H641" s="21">
        <v>11942.8</v>
      </c>
      <c r="I641" s="21" t="s">
        <v>11</v>
      </c>
      <c r="J641" s="21" t="s">
        <v>12</v>
      </c>
    </row>
    <row r="642" spans="1:10">
      <c r="A642" s="21">
        <v>11563327</v>
      </c>
      <c r="B642" s="22">
        <v>43956</v>
      </c>
      <c r="C642" s="22">
        <v>43956</v>
      </c>
      <c r="D642" s="21" t="s">
        <v>10</v>
      </c>
      <c r="E642" s="21">
        <v>0</v>
      </c>
      <c r="F642" s="21">
        <v>0</v>
      </c>
      <c r="G642" s="21">
        <v>1040</v>
      </c>
      <c r="H642" s="21">
        <v>12982.8</v>
      </c>
      <c r="I642" s="21" t="s">
        <v>11</v>
      </c>
      <c r="J642" s="21" t="s">
        <v>12</v>
      </c>
    </row>
    <row r="643" spans="1:10">
      <c r="A643" s="21">
        <v>11563327</v>
      </c>
      <c r="B643" s="22">
        <v>43956</v>
      </c>
      <c r="C643" s="22">
        <v>43956</v>
      </c>
      <c r="D643" s="21" t="s">
        <v>10</v>
      </c>
      <c r="E643" s="21">
        <v>0</v>
      </c>
      <c r="F643" s="21">
        <v>0</v>
      </c>
      <c r="G643" s="21">
        <v>1070</v>
      </c>
      <c r="H643" s="21">
        <v>14052.8</v>
      </c>
      <c r="I643" s="21" t="s">
        <v>11</v>
      </c>
      <c r="J643" s="21" t="s">
        <v>12</v>
      </c>
    </row>
    <row r="644" spans="1:10">
      <c r="A644" s="21">
        <v>11563327</v>
      </c>
      <c r="B644" s="22">
        <v>43956</v>
      </c>
      <c r="C644" s="22">
        <v>43956</v>
      </c>
      <c r="D644" s="21" t="s">
        <v>10</v>
      </c>
      <c r="E644" s="21">
        <v>0</v>
      </c>
      <c r="F644" s="21">
        <v>0</v>
      </c>
      <c r="G644" s="21">
        <v>1200</v>
      </c>
      <c r="H644" s="21">
        <v>15252.8</v>
      </c>
      <c r="I644" s="21" t="s">
        <v>11</v>
      </c>
      <c r="J644" s="21" t="s">
        <v>12</v>
      </c>
    </row>
    <row r="645" spans="1:10">
      <c r="A645" s="21">
        <v>11563327</v>
      </c>
      <c r="B645" s="22">
        <v>43956</v>
      </c>
      <c r="C645" s="22">
        <v>43956</v>
      </c>
      <c r="D645" s="21" t="s">
        <v>10</v>
      </c>
      <c r="E645" s="21">
        <v>0</v>
      </c>
      <c r="F645" s="21">
        <v>0</v>
      </c>
      <c r="G645" s="21">
        <v>1210</v>
      </c>
      <c r="H645" s="21">
        <v>16462.8</v>
      </c>
      <c r="I645" s="21" t="s">
        <v>11</v>
      </c>
      <c r="J645" s="21" t="s">
        <v>12</v>
      </c>
    </row>
    <row r="646" spans="1:10">
      <c r="A646" s="21">
        <v>11563327</v>
      </c>
      <c r="B646" s="22">
        <v>43956</v>
      </c>
      <c r="C646" s="22">
        <v>43956</v>
      </c>
      <c r="D646" s="21" t="s">
        <v>10</v>
      </c>
      <c r="E646" s="21">
        <v>0</v>
      </c>
      <c r="F646" s="21">
        <v>0</v>
      </c>
      <c r="G646" s="21">
        <v>1420</v>
      </c>
      <c r="H646" s="21">
        <v>17882.8</v>
      </c>
      <c r="I646" s="21" t="s">
        <v>11</v>
      </c>
      <c r="J646" s="21" t="s">
        <v>12</v>
      </c>
    </row>
    <row r="647" spans="1:10">
      <c r="A647" s="21">
        <v>11563327</v>
      </c>
      <c r="B647" s="22">
        <v>43956</v>
      </c>
      <c r="C647" s="22">
        <v>43956</v>
      </c>
      <c r="D647" s="21" t="s">
        <v>10</v>
      </c>
      <c r="E647" s="21">
        <v>0</v>
      </c>
      <c r="F647" s="21">
        <v>0</v>
      </c>
      <c r="G647" s="21">
        <v>1461.6</v>
      </c>
      <c r="H647" s="21">
        <v>19344.400000000001</v>
      </c>
      <c r="I647" s="21" t="s">
        <v>11</v>
      </c>
      <c r="J647" s="21" t="s">
        <v>12</v>
      </c>
    </row>
    <row r="648" spans="1:10">
      <c r="A648" s="21">
        <v>11563327</v>
      </c>
      <c r="B648" s="22">
        <v>43956</v>
      </c>
      <c r="C648" s="22">
        <v>43956</v>
      </c>
      <c r="D648" s="21" t="s">
        <v>10</v>
      </c>
      <c r="E648" s="21">
        <v>0</v>
      </c>
      <c r="F648" s="21">
        <v>0</v>
      </c>
      <c r="G648" s="21">
        <v>1480</v>
      </c>
      <c r="H648" s="21">
        <v>20824.400000000001</v>
      </c>
      <c r="I648" s="21" t="s">
        <v>11</v>
      </c>
      <c r="J648" s="21" t="s">
        <v>12</v>
      </c>
    </row>
    <row r="649" spans="1:10">
      <c r="A649" s="21">
        <v>11563327</v>
      </c>
      <c r="B649" s="22">
        <v>43956</v>
      </c>
      <c r="C649" s="22">
        <v>43956</v>
      </c>
      <c r="D649" s="21" t="s">
        <v>10</v>
      </c>
      <c r="E649" s="21">
        <v>0</v>
      </c>
      <c r="F649" s="21">
        <v>0</v>
      </c>
      <c r="G649" s="21">
        <v>1500</v>
      </c>
      <c r="H649" s="21">
        <v>22324.400000000001</v>
      </c>
      <c r="I649" s="21" t="s">
        <v>11</v>
      </c>
      <c r="J649" s="21" t="s">
        <v>12</v>
      </c>
    </row>
    <row r="650" spans="1:10">
      <c r="A650" s="21">
        <v>11563327</v>
      </c>
      <c r="B650" s="22">
        <v>43956</v>
      </c>
      <c r="C650" s="22">
        <v>43956</v>
      </c>
      <c r="D650" s="21" t="s">
        <v>10</v>
      </c>
      <c r="E650" s="21">
        <v>0</v>
      </c>
      <c r="F650" s="21">
        <v>0</v>
      </c>
      <c r="G650" s="21">
        <v>1511</v>
      </c>
      <c r="H650" s="21">
        <v>23835.4</v>
      </c>
      <c r="I650" s="21" t="s">
        <v>11</v>
      </c>
      <c r="J650" s="21" t="s">
        <v>12</v>
      </c>
    </row>
    <row r="651" spans="1:10">
      <c r="A651" s="21">
        <v>11563327</v>
      </c>
      <c r="B651" s="22">
        <v>43956</v>
      </c>
      <c r="C651" s="22">
        <v>43956</v>
      </c>
      <c r="D651" s="21" t="s">
        <v>10</v>
      </c>
      <c r="E651" s="21">
        <v>0</v>
      </c>
      <c r="F651" s="21">
        <v>0</v>
      </c>
      <c r="G651" s="21">
        <v>1515</v>
      </c>
      <c r="H651" s="21">
        <v>25350.400000000001</v>
      </c>
      <c r="I651" s="21" t="s">
        <v>11</v>
      </c>
      <c r="J651" s="21" t="s">
        <v>12</v>
      </c>
    </row>
    <row r="652" spans="1:10">
      <c r="A652" s="21">
        <v>11563327</v>
      </c>
      <c r="B652" s="22">
        <v>43956</v>
      </c>
      <c r="C652" s="22">
        <v>43956</v>
      </c>
      <c r="D652" s="21" t="s">
        <v>10</v>
      </c>
      <c r="E652" s="21">
        <v>0</v>
      </c>
      <c r="F652" s="21">
        <v>0</v>
      </c>
      <c r="G652" s="21">
        <v>1520</v>
      </c>
      <c r="H652" s="21">
        <v>26870.400000000001</v>
      </c>
      <c r="I652" s="21" t="s">
        <v>11</v>
      </c>
      <c r="J652" s="21" t="s">
        <v>12</v>
      </c>
    </row>
    <row r="653" spans="1:10">
      <c r="A653" s="21">
        <v>11563327</v>
      </c>
      <c r="B653" s="22">
        <v>43956</v>
      </c>
      <c r="C653" s="22">
        <v>43956</v>
      </c>
      <c r="D653" s="21" t="s">
        <v>10</v>
      </c>
      <c r="E653" s="21">
        <v>0</v>
      </c>
      <c r="F653" s="21">
        <v>0</v>
      </c>
      <c r="G653" s="21">
        <v>1529.6</v>
      </c>
      <c r="H653" s="21">
        <v>28400</v>
      </c>
      <c r="I653" s="21" t="s">
        <v>11</v>
      </c>
      <c r="J653" s="21" t="s">
        <v>12</v>
      </c>
    </row>
    <row r="654" spans="1:10">
      <c r="A654" s="21">
        <v>11563327</v>
      </c>
      <c r="B654" s="22">
        <v>43956</v>
      </c>
      <c r="C654" s="22">
        <v>43956</v>
      </c>
      <c r="D654" s="21" t="s">
        <v>10</v>
      </c>
      <c r="E654" s="21">
        <v>0</v>
      </c>
      <c r="F654" s="21">
        <v>0</v>
      </c>
      <c r="G654" s="21">
        <v>1535</v>
      </c>
      <c r="H654" s="21">
        <v>29935</v>
      </c>
      <c r="I654" s="21" t="s">
        <v>11</v>
      </c>
      <c r="J654" s="21" t="s">
        <v>12</v>
      </c>
    </row>
    <row r="655" spans="1:10">
      <c r="A655" s="21">
        <v>11563327</v>
      </c>
      <c r="B655" s="22">
        <v>43956</v>
      </c>
      <c r="C655" s="22">
        <v>43956</v>
      </c>
      <c r="D655" s="21" t="s">
        <v>10</v>
      </c>
      <c r="E655" s="21">
        <v>0</v>
      </c>
      <c r="F655" s="21">
        <v>0</v>
      </c>
      <c r="G655" s="21">
        <v>1616.08</v>
      </c>
      <c r="H655" s="21">
        <v>31551.08</v>
      </c>
      <c r="I655" s="21" t="s">
        <v>11</v>
      </c>
      <c r="J655" s="21" t="s">
        <v>12</v>
      </c>
    </row>
    <row r="656" spans="1:10">
      <c r="A656" s="21">
        <v>11563327</v>
      </c>
      <c r="B656" s="22">
        <v>43956</v>
      </c>
      <c r="C656" s="22">
        <v>43956</v>
      </c>
      <c r="D656" s="21" t="s">
        <v>10</v>
      </c>
      <c r="E656" s="21">
        <v>0</v>
      </c>
      <c r="F656" s="21">
        <v>0</v>
      </c>
      <c r="G656" s="21">
        <v>1630</v>
      </c>
      <c r="H656" s="21">
        <v>33181.08</v>
      </c>
      <c r="I656" s="21" t="s">
        <v>11</v>
      </c>
      <c r="J656" s="21" t="s">
        <v>12</v>
      </c>
    </row>
    <row r="657" spans="1:10">
      <c r="A657" s="21">
        <v>11563327</v>
      </c>
      <c r="B657" s="22">
        <v>43956</v>
      </c>
      <c r="C657" s="22">
        <v>43956</v>
      </c>
      <c r="D657" s="21" t="s">
        <v>10</v>
      </c>
      <c r="E657" s="21">
        <v>0</v>
      </c>
      <c r="F657" s="21">
        <v>0</v>
      </c>
      <c r="G657" s="21">
        <v>1630.2</v>
      </c>
      <c r="H657" s="21">
        <v>34811.279999999999</v>
      </c>
      <c r="I657" s="21" t="s">
        <v>11</v>
      </c>
      <c r="J657" s="21" t="s">
        <v>12</v>
      </c>
    </row>
    <row r="658" spans="1:10">
      <c r="A658" s="21">
        <v>11563327</v>
      </c>
      <c r="B658" s="22">
        <v>43956</v>
      </c>
      <c r="C658" s="22">
        <v>43956</v>
      </c>
      <c r="D658" s="21" t="s">
        <v>10</v>
      </c>
      <c r="E658" s="21">
        <v>0</v>
      </c>
      <c r="F658" s="21">
        <v>0</v>
      </c>
      <c r="G658" s="21">
        <v>1640</v>
      </c>
      <c r="H658" s="21">
        <v>36451.279999999999</v>
      </c>
      <c r="I658" s="21" t="s">
        <v>11</v>
      </c>
      <c r="J658" s="21" t="s">
        <v>12</v>
      </c>
    </row>
    <row r="659" spans="1:10">
      <c r="A659" s="21">
        <v>11563327</v>
      </c>
      <c r="B659" s="22">
        <v>43956</v>
      </c>
      <c r="C659" s="22">
        <v>43956</v>
      </c>
      <c r="D659" s="21" t="s">
        <v>10</v>
      </c>
      <c r="E659" s="21">
        <v>0</v>
      </c>
      <c r="F659" s="21">
        <v>0</v>
      </c>
      <c r="G659" s="21">
        <v>1700</v>
      </c>
      <c r="H659" s="21">
        <v>38151.279999999999</v>
      </c>
      <c r="I659" s="21" t="s">
        <v>11</v>
      </c>
      <c r="J659" s="21" t="s">
        <v>12</v>
      </c>
    </row>
    <row r="660" spans="1:10">
      <c r="A660" s="21">
        <v>11563327</v>
      </c>
      <c r="B660" s="22">
        <v>43956</v>
      </c>
      <c r="C660" s="22">
        <v>43956</v>
      </c>
      <c r="D660" s="21" t="s">
        <v>10</v>
      </c>
      <c r="E660" s="21">
        <v>0</v>
      </c>
      <c r="F660" s="21">
        <v>0</v>
      </c>
      <c r="G660" s="21">
        <v>1706</v>
      </c>
      <c r="H660" s="21">
        <v>39857.279999999999</v>
      </c>
      <c r="I660" s="21" t="s">
        <v>11</v>
      </c>
      <c r="J660" s="21" t="s">
        <v>12</v>
      </c>
    </row>
    <row r="661" spans="1:10">
      <c r="A661" s="21">
        <v>11563327</v>
      </c>
      <c r="B661" s="22">
        <v>43956</v>
      </c>
      <c r="C661" s="22">
        <v>43956</v>
      </c>
      <c r="D661" s="21" t="s">
        <v>10</v>
      </c>
      <c r="E661" s="21">
        <v>0</v>
      </c>
      <c r="F661" s="21">
        <v>0</v>
      </c>
      <c r="G661" s="21">
        <v>1740</v>
      </c>
      <c r="H661" s="21">
        <v>41597.279999999999</v>
      </c>
      <c r="I661" s="21" t="s">
        <v>11</v>
      </c>
      <c r="J661" s="21" t="s">
        <v>12</v>
      </c>
    </row>
    <row r="662" spans="1:10">
      <c r="A662" s="21">
        <v>11563327</v>
      </c>
      <c r="B662" s="22">
        <v>43956</v>
      </c>
      <c r="C662" s="22">
        <v>43956</v>
      </c>
      <c r="D662" s="21" t="s">
        <v>10</v>
      </c>
      <c r="E662" s="21">
        <v>0</v>
      </c>
      <c r="F662" s="21">
        <v>0</v>
      </c>
      <c r="G662" s="21">
        <v>1793.2</v>
      </c>
      <c r="H662" s="21">
        <v>43390.48</v>
      </c>
      <c r="I662" s="21" t="s">
        <v>11</v>
      </c>
      <c r="J662" s="21" t="s">
        <v>12</v>
      </c>
    </row>
    <row r="663" spans="1:10">
      <c r="A663" s="21">
        <v>11563327</v>
      </c>
      <c r="B663" s="22">
        <v>43956</v>
      </c>
      <c r="C663" s="22">
        <v>43956</v>
      </c>
      <c r="D663" s="21" t="s">
        <v>10</v>
      </c>
      <c r="E663" s="21">
        <v>0</v>
      </c>
      <c r="F663" s="21">
        <v>0</v>
      </c>
      <c r="G663" s="21">
        <v>1837</v>
      </c>
      <c r="H663" s="21">
        <v>45227.48</v>
      </c>
      <c r="I663" s="21" t="s">
        <v>11</v>
      </c>
      <c r="J663" s="21" t="s">
        <v>12</v>
      </c>
    </row>
    <row r="664" spans="1:10">
      <c r="A664" s="21">
        <v>11563327</v>
      </c>
      <c r="B664" s="22">
        <v>43956</v>
      </c>
      <c r="C664" s="22">
        <v>43956</v>
      </c>
      <c r="D664" s="21" t="s">
        <v>10</v>
      </c>
      <c r="E664" s="21">
        <v>0</v>
      </c>
      <c r="F664" s="21">
        <v>0</v>
      </c>
      <c r="G664" s="21">
        <v>1850</v>
      </c>
      <c r="H664" s="21">
        <v>47077.48</v>
      </c>
      <c r="I664" s="21" t="s">
        <v>11</v>
      </c>
      <c r="J664" s="21" t="s">
        <v>12</v>
      </c>
    </row>
    <row r="665" spans="1:10">
      <c r="A665" s="21">
        <v>11563327</v>
      </c>
      <c r="B665" s="22">
        <v>43956</v>
      </c>
      <c r="C665" s="22">
        <v>43956</v>
      </c>
      <c r="D665" s="21" t="s">
        <v>10</v>
      </c>
      <c r="E665" s="21">
        <v>0</v>
      </c>
      <c r="F665" s="21">
        <v>0</v>
      </c>
      <c r="G665" s="21">
        <v>1850</v>
      </c>
      <c r="H665" s="21">
        <v>48927.48</v>
      </c>
      <c r="I665" s="21" t="s">
        <v>11</v>
      </c>
      <c r="J665" s="21" t="s">
        <v>12</v>
      </c>
    </row>
    <row r="666" spans="1:10">
      <c r="A666" s="21">
        <v>11563327</v>
      </c>
      <c r="B666" s="22">
        <v>43956</v>
      </c>
      <c r="C666" s="22">
        <v>43956</v>
      </c>
      <c r="D666" s="21" t="s">
        <v>10</v>
      </c>
      <c r="E666" s="21">
        <v>0</v>
      </c>
      <c r="F666" s="21">
        <v>0</v>
      </c>
      <c r="G666" s="21">
        <v>1870</v>
      </c>
      <c r="H666" s="21">
        <v>50797.48</v>
      </c>
      <c r="I666" s="21" t="s">
        <v>11</v>
      </c>
      <c r="J666" s="21" t="s">
        <v>12</v>
      </c>
    </row>
    <row r="667" spans="1:10">
      <c r="A667" s="21">
        <v>11563327</v>
      </c>
      <c r="B667" s="22">
        <v>43956</v>
      </c>
      <c r="C667" s="22">
        <v>43956</v>
      </c>
      <c r="D667" s="21" t="s">
        <v>10</v>
      </c>
      <c r="E667" s="21">
        <v>0</v>
      </c>
      <c r="F667" s="21">
        <v>0</v>
      </c>
      <c r="G667" s="21">
        <v>1873.3</v>
      </c>
      <c r="H667" s="21">
        <v>52670.78</v>
      </c>
      <c r="I667" s="21" t="s">
        <v>11</v>
      </c>
      <c r="J667" s="21" t="s">
        <v>12</v>
      </c>
    </row>
    <row r="668" spans="1:10">
      <c r="A668" s="21">
        <v>11563327</v>
      </c>
      <c r="B668" s="22">
        <v>43956</v>
      </c>
      <c r="C668" s="22">
        <v>43956</v>
      </c>
      <c r="D668" s="21" t="s">
        <v>10</v>
      </c>
      <c r="E668" s="21">
        <v>0</v>
      </c>
      <c r="F668" s="21">
        <v>0</v>
      </c>
      <c r="G668" s="21">
        <v>1993.2</v>
      </c>
      <c r="H668" s="21">
        <v>54663.98</v>
      </c>
      <c r="I668" s="21" t="s">
        <v>11</v>
      </c>
      <c r="J668" s="21" t="s">
        <v>12</v>
      </c>
    </row>
    <row r="669" spans="1:10">
      <c r="A669" s="21">
        <v>11563327</v>
      </c>
      <c r="B669" s="22">
        <v>43956</v>
      </c>
      <c r="C669" s="22">
        <v>43956</v>
      </c>
      <c r="D669" s="21" t="s">
        <v>10</v>
      </c>
      <c r="E669" s="21">
        <v>0</v>
      </c>
      <c r="F669" s="21">
        <v>0</v>
      </c>
      <c r="G669" s="21">
        <v>2011.4</v>
      </c>
      <c r="H669" s="21">
        <v>56675.38</v>
      </c>
      <c r="I669" s="21" t="s">
        <v>11</v>
      </c>
      <c r="J669" s="21" t="s">
        <v>12</v>
      </c>
    </row>
    <row r="670" spans="1:10">
      <c r="A670" s="21">
        <v>11563327</v>
      </c>
      <c r="B670" s="22">
        <v>43956</v>
      </c>
      <c r="C670" s="22">
        <v>43956</v>
      </c>
      <c r="D670" s="21" t="s">
        <v>10</v>
      </c>
      <c r="E670" s="21">
        <v>0</v>
      </c>
      <c r="F670" s="21">
        <v>0</v>
      </c>
      <c r="G670" s="21">
        <v>2080</v>
      </c>
      <c r="H670" s="21">
        <v>58755.38</v>
      </c>
      <c r="I670" s="21" t="s">
        <v>11</v>
      </c>
      <c r="J670" s="21" t="s">
        <v>12</v>
      </c>
    </row>
    <row r="671" spans="1:10">
      <c r="A671" s="21">
        <v>11563327</v>
      </c>
      <c r="B671" s="22">
        <v>43956</v>
      </c>
      <c r="C671" s="22">
        <v>43956</v>
      </c>
      <c r="D671" s="21" t="s">
        <v>10</v>
      </c>
      <c r="E671" s="21">
        <v>0</v>
      </c>
      <c r="F671" s="21">
        <v>0</v>
      </c>
      <c r="G671" s="21">
        <v>2110.6999999999998</v>
      </c>
      <c r="H671" s="21">
        <v>60866.080000000002</v>
      </c>
      <c r="I671" s="21" t="s">
        <v>11</v>
      </c>
      <c r="J671" s="21" t="s">
        <v>12</v>
      </c>
    </row>
    <row r="672" spans="1:10">
      <c r="A672" s="21">
        <v>11563327</v>
      </c>
      <c r="B672" s="22">
        <v>43956</v>
      </c>
      <c r="C672" s="22">
        <v>43956</v>
      </c>
      <c r="D672" s="21" t="s">
        <v>10</v>
      </c>
      <c r="E672" s="21">
        <v>0</v>
      </c>
      <c r="F672" s="21">
        <v>0</v>
      </c>
      <c r="G672" s="21">
        <v>2180</v>
      </c>
      <c r="H672" s="21">
        <v>63046.080000000002</v>
      </c>
      <c r="I672" s="21" t="s">
        <v>11</v>
      </c>
      <c r="J672" s="21" t="s">
        <v>12</v>
      </c>
    </row>
    <row r="673" spans="1:10">
      <c r="A673" s="21">
        <v>11563327</v>
      </c>
      <c r="B673" s="22">
        <v>43956</v>
      </c>
      <c r="C673" s="22">
        <v>43956</v>
      </c>
      <c r="D673" s="21" t="s">
        <v>10</v>
      </c>
      <c r="E673" s="21">
        <v>0</v>
      </c>
      <c r="F673" s="21">
        <v>0</v>
      </c>
      <c r="G673" s="21">
        <v>2390</v>
      </c>
      <c r="H673" s="21">
        <v>65436.08</v>
      </c>
      <c r="I673" s="21" t="s">
        <v>11</v>
      </c>
      <c r="J673" s="21" t="s">
        <v>12</v>
      </c>
    </row>
    <row r="674" spans="1:10">
      <c r="A674" s="21">
        <v>11563327</v>
      </c>
      <c r="B674" s="22">
        <v>43956</v>
      </c>
      <c r="C674" s="22">
        <v>43956</v>
      </c>
      <c r="D674" s="21" t="s">
        <v>10</v>
      </c>
      <c r="E674" s="21">
        <v>0</v>
      </c>
      <c r="F674" s="21">
        <v>0</v>
      </c>
      <c r="G674" s="21">
        <v>2410</v>
      </c>
      <c r="H674" s="21">
        <v>67846.080000000002</v>
      </c>
      <c r="I674" s="21" t="s">
        <v>11</v>
      </c>
      <c r="J674" s="21" t="s">
        <v>12</v>
      </c>
    </row>
    <row r="675" spans="1:10">
      <c r="A675" s="21">
        <v>11563327</v>
      </c>
      <c r="B675" s="22">
        <v>43956</v>
      </c>
      <c r="C675" s="22">
        <v>43956</v>
      </c>
      <c r="D675" s="21" t="s">
        <v>10</v>
      </c>
      <c r="E675" s="21">
        <v>0</v>
      </c>
      <c r="F675" s="21">
        <v>0</v>
      </c>
      <c r="G675" s="21">
        <v>2510</v>
      </c>
      <c r="H675" s="21">
        <v>70356.08</v>
      </c>
      <c r="I675" s="21" t="s">
        <v>11</v>
      </c>
      <c r="J675" s="21" t="s">
        <v>12</v>
      </c>
    </row>
    <row r="676" spans="1:10">
      <c r="A676" s="21">
        <v>11563327</v>
      </c>
      <c r="B676" s="22">
        <v>43956</v>
      </c>
      <c r="C676" s="22">
        <v>43956</v>
      </c>
      <c r="D676" s="21" t="s">
        <v>10</v>
      </c>
      <c r="E676" s="21">
        <v>0</v>
      </c>
      <c r="F676" s="21">
        <v>0</v>
      </c>
      <c r="G676" s="21">
        <v>2522.09</v>
      </c>
      <c r="H676" s="21">
        <v>72878.17</v>
      </c>
      <c r="I676" s="21" t="s">
        <v>11</v>
      </c>
      <c r="J676" s="21" t="s">
        <v>12</v>
      </c>
    </row>
    <row r="677" spans="1:10">
      <c r="A677" s="21">
        <v>11563327</v>
      </c>
      <c r="B677" s="22">
        <v>43956</v>
      </c>
      <c r="C677" s="22">
        <v>43956</v>
      </c>
      <c r="D677" s="21" t="s">
        <v>10</v>
      </c>
      <c r="E677" s="21">
        <v>0</v>
      </c>
      <c r="F677" s="21">
        <v>0</v>
      </c>
      <c r="G677" s="21">
        <v>2530</v>
      </c>
      <c r="H677" s="21">
        <v>75408.17</v>
      </c>
      <c r="I677" s="21" t="s">
        <v>11</v>
      </c>
      <c r="J677" s="21" t="s">
        <v>12</v>
      </c>
    </row>
    <row r="678" spans="1:10">
      <c r="A678" s="21">
        <v>11563327</v>
      </c>
      <c r="B678" s="22">
        <v>43956</v>
      </c>
      <c r="C678" s="22">
        <v>43956</v>
      </c>
      <c r="D678" s="21" t="s">
        <v>10</v>
      </c>
      <c r="E678" s="21">
        <v>0</v>
      </c>
      <c r="F678" s="21">
        <v>0</v>
      </c>
      <c r="G678" s="21">
        <v>2651.4</v>
      </c>
      <c r="H678" s="21">
        <v>78059.570000000007</v>
      </c>
      <c r="I678" s="21" t="s">
        <v>11</v>
      </c>
      <c r="J678" s="21" t="s">
        <v>12</v>
      </c>
    </row>
    <row r="679" spans="1:10">
      <c r="A679" s="21">
        <v>11563327</v>
      </c>
      <c r="B679" s="22">
        <v>43956</v>
      </c>
      <c r="C679" s="22">
        <v>43956</v>
      </c>
      <c r="D679" s="21" t="s">
        <v>10</v>
      </c>
      <c r="E679" s="21">
        <v>0</v>
      </c>
      <c r="F679" s="21">
        <v>0</v>
      </c>
      <c r="G679" s="21">
        <v>2665.7</v>
      </c>
      <c r="H679" s="21">
        <v>80725.27</v>
      </c>
      <c r="I679" s="21" t="s">
        <v>11</v>
      </c>
      <c r="J679" s="21" t="s">
        <v>12</v>
      </c>
    </row>
    <row r="680" spans="1:10">
      <c r="A680" s="21">
        <v>11563327</v>
      </c>
      <c r="B680" s="22">
        <v>43956</v>
      </c>
      <c r="C680" s="22">
        <v>43956</v>
      </c>
      <c r="D680" s="21" t="s">
        <v>10</v>
      </c>
      <c r="E680" s="21">
        <v>0</v>
      </c>
      <c r="F680" s="21">
        <v>0</v>
      </c>
      <c r="G680" s="21">
        <v>2670</v>
      </c>
      <c r="H680" s="21">
        <v>83395.27</v>
      </c>
      <c r="I680" s="21" t="s">
        <v>11</v>
      </c>
      <c r="J680" s="21" t="s">
        <v>12</v>
      </c>
    </row>
    <row r="681" spans="1:10">
      <c r="A681" s="21">
        <v>11563327</v>
      </c>
      <c r="B681" s="22">
        <v>43956</v>
      </c>
      <c r="C681" s="22">
        <v>43956</v>
      </c>
      <c r="D681" s="21" t="s">
        <v>10</v>
      </c>
      <c r="E681" s="21">
        <v>0</v>
      </c>
      <c r="F681" s="21">
        <v>0</v>
      </c>
      <c r="G681" s="21">
        <v>2747.4</v>
      </c>
      <c r="H681" s="21">
        <v>86142.67</v>
      </c>
      <c r="I681" s="21" t="s">
        <v>11</v>
      </c>
      <c r="J681" s="21" t="s">
        <v>12</v>
      </c>
    </row>
    <row r="682" spans="1:10">
      <c r="A682" s="21">
        <v>11563327</v>
      </c>
      <c r="B682" s="22">
        <v>43956</v>
      </c>
      <c r="C682" s="22">
        <v>43956</v>
      </c>
      <c r="D682" s="21" t="s">
        <v>10</v>
      </c>
      <c r="E682" s="21">
        <v>0</v>
      </c>
      <c r="F682" s="21">
        <v>0</v>
      </c>
      <c r="G682" s="21">
        <v>2800</v>
      </c>
      <c r="H682" s="21">
        <v>88942.67</v>
      </c>
      <c r="I682" s="21" t="s">
        <v>11</v>
      </c>
      <c r="J682" s="21" t="s">
        <v>12</v>
      </c>
    </row>
    <row r="683" spans="1:10">
      <c r="A683" s="21">
        <v>11563327</v>
      </c>
      <c r="B683" s="22">
        <v>43956</v>
      </c>
      <c r="C683" s="22">
        <v>43956</v>
      </c>
      <c r="D683" s="21" t="s">
        <v>10</v>
      </c>
      <c r="E683" s="21">
        <v>0</v>
      </c>
      <c r="F683" s="21">
        <v>0</v>
      </c>
      <c r="G683" s="21">
        <v>2854.7</v>
      </c>
      <c r="H683" s="21">
        <v>91797.37</v>
      </c>
      <c r="I683" s="21" t="s">
        <v>11</v>
      </c>
      <c r="J683" s="21" t="s">
        <v>12</v>
      </c>
    </row>
    <row r="684" spans="1:10">
      <c r="A684" s="21">
        <v>11563327</v>
      </c>
      <c r="B684" s="22">
        <v>43956</v>
      </c>
      <c r="C684" s="22">
        <v>43956</v>
      </c>
      <c r="D684" s="21" t="s">
        <v>10</v>
      </c>
      <c r="E684" s="21">
        <v>0</v>
      </c>
      <c r="F684" s="21">
        <v>0</v>
      </c>
      <c r="G684" s="21">
        <v>2900</v>
      </c>
      <c r="H684" s="21">
        <v>94697.37</v>
      </c>
      <c r="I684" s="21" t="s">
        <v>11</v>
      </c>
      <c r="J684" s="21" t="s">
        <v>12</v>
      </c>
    </row>
    <row r="685" spans="1:10">
      <c r="A685" s="21">
        <v>11563327</v>
      </c>
      <c r="B685" s="22">
        <v>43956</v>
      </c>
      <c r="C685" s="22">
        <v>43956</v>
      </c>
      <c r="D685" s="21" t="s">
        <v>10</v>
      </c>
      <c r="E685" s="21">
        <v>0</v>
      </c>
      <c r="F685" s="21">
        <v>0</v>
      </c>
      <c r="G685" s="21">
        <v>2908.3</v>
      </c>
      <c r="H685" s="21">
        <v>97605.67</v>
      </c>
      <c r="I685" s="21" t="s">
        <v>11</v>
      </c>
      <c r="J685" s="21" t="s">
        <v>12</v>
      </c>
    </row>
    <row r="686" spans="1:10">
      <c r="A686" s="21">
        <v>11563327</v>
      </c>
      <c r="B686" s="22">
        <v>43956</v>
      </c>
      <c r="C686" s="22">
        <v>43956</v>
      </c>
      <c r="D686" s="21" t="s">
        <v>10</v>
      </c>
      <c r="E686" s="21">
        <v>0</v>
      </c>
      <c r="F686" s="21">
        <v>0</v>
      </c>
      <c r="G686" s="21">
        <v>2930</v>
      </c>
      <c r="H686" s="21">
        <v>100535.67</v>
      </c>
      <c r="I686" s="21" t="s">
        <v>11</v>
      </c>
      <c r="J686" s="21" t="s">
        <v>12</v>
      </c>
    </row>
    <row r="687" spans="1:10">
      <c r="A687" s="21">
        <v>11563327</v>
      </c>
      <c r="B687" s="22">
        <v>43956</v>
      </c>
      <c r="C687" s="22">
        <v>43956</v>
      </c>
      <c r="D687" s="21" t="s">
        <v>10</v>
      </c>
      <c r="E687" s="21">
        <v>0</v>
      </c>
      <c r="F687" s="21">
        <v>0</v>
      </c>
      <c r="G687" s="21">
        <v>2965</v>
      </c>
      <c r="H687" s="21">
        <v>103500.67</v>
      </c>
      <c r="I687" s="21" t="s">
        <v>11</v>
      </c>
      <c r="J687" s="21" t="s">
        <v>12</v>
      </c>
    </row>
    <row r="688" spans="1:10">
      <c r="A688" s="21">
        <v>11563327</v>
      </c>
      <c r="B688" s="22">
        <v>43956</v>
      </c>
      <c r="C688" s="22">
        <v>43956</v>
      </c>
      <c r="D688" s="21" t="s">
        <v>10</v>
      </c>
      <c r="E688" s="21">
        <v>0</v>
      </c>
      <c r="F688" s="21">
        <v>0</v>
      </c>
      <c r="G688" s="21">
        <v>3090</v>
      </c>
      <c r="H688" s="21">
        <v>106590.67</v>
      </c>
      <c r="I688" s="21" t="s">
        <v>11</v>
      </c>
      <c r="J688" s="21" t="s">
        <v>12</v>
      </c>
    </row>
    <row r="689" spans="1:10">
      <c r="A689" s="21">
        <v>11563327</v>
      </c>
      <c r="B689" s="22">
        <v>43956</v>
      </c>
      <c r="C689" s="22">
        <v>43956</v>
      </c>
      <c r="D689" s="21" t="s">
        <v>10</v>
      </c>
      <c r="E689" s="21">
        <v>0</v>
      </c>
      <c r="F689" s="21">
        <v>0</v>
      </c>
      <c r="G689" s="21">
        <v>3163.8</v>
      </c>
      <c r="H689" s="21">
        <v>109754.47</v>
      </c>
      <c r="I689" s="21" t="s">
        <v>11</v>
      </c>
      <c r="J689" s="21" t="s">
        <v>12</v>
      </c>
    </row>
    <row r="690" spans="1:10">
      <c r="A690" s="21">
        <v>11563327</v>
      </c>
      <c r="B690" s="22">
        <v>43956</v>
      </c>
      <c r="C690" s="22">
        <v>43956</v>
      </c>
      <c r="D690" s="21" t="s">
        <v>10</v>
      </c>
      <c r="E690" s="21">
        <v>0</v>
      </c>
      <c r="F690" s="21">
        <v>0</v>
      </c>
      <c r="G690" s="21">
        <v>3240</v>
      </c>
      <c r="H690" s="21">
        <v>112994.47</v>
      </c>
      <c r="I690" s="21" t="s">
        <v>11</v>
      </c>
      <c r="J690" s="21" t="s">
        <v>12</v>
      </c>
    </row>
    <row r="691" spans="1:10">
      <c r="A691" s="21">
        <v>11563327</v>
      </c>
      <c r="B691" s="22">
        <v>43956</v>
      </c>
      <c r="C691" s="22">
        <v>43956</v>
      </c>
      <c r="D691" s="21" t="s">
        <v>10</v>
      </c>
      <c r="E691" s="21">
        <v>0</v>
      </c>
      <c r="F691" s="21">
        <v>0</v>
      </c>
      <c r="G691" s="21">
        <v>3341.8</v>
      </c>
      <c r="H691" s="21">
        <v>116336.27</v>
      </c>
      <c r="I691" s="21" t="s">
        <v>11</v>
      </c>
      <c r="J691" s="21" t="s">
        <v>12</v>
      </c>
    </row>
    <row r="692" spans="1:10">
      <c r="A692" s="21">
        <v>11563327</v>
      </c>
      <c r="B692" s="22">
        <v>43956</v>
      </c>
      <c r="C692" s="22">
        <v>43956</v>
      </c>
      <c r="D692" s="21" t="s">
        <v>10</v>
      </c>
      <c r="E692" s="21">
        <v>0</v>
      </c>
      <c r="F692" s="21">
        <v>0</v>
      </c>
      <c r="G692" s="21">
        <v>3400.1</v>
      </c>
      <c r="H692" s="21">
        <v>119736.37</v>
      </c>
      <c r="I692" s="21" t="s">
        <v>11</v>
      </c>
      <c r="J692" s="21" t="s">
        <v>12</v>
      </c>
    </row>
    <row r="693" spans="1:10">
      <c r="A693" s="21">
        <v>11563327</v>
      </c>
      <c r="B693" s="22">
        <v>43956</v>
      </c>
      <c r="C693" s="22">
        <v>43956</v>
      </c>
      <c r="D693" s="21" t="s">
        <v>10</v>
      </c>
      <c r="E693" s="21">
        <v>0</v>
      </c>
      <c r="F693" s="21">
        <v>0</v>
      </c>
      <c r="G693" s="21">
        <v>3510</v>
      </c>
      <c r="H693" s="21">
        <v>123246.37</v>
      </c>
      <c r="I693" s="21" t="s">
        <v>11</v>
      </c>
      <c r="J693" s="21" t="s">
        <v>12</v>
      </c>
    </row>
    <row r="694" spans="1:10">
      <c r="A694" s="21">
        <v>11563327</v>
      </c>
      <c r="B694" s="22">
        <v>43956</v>
      </c>
      <c r="C694" s="22">
        <v>43956</v>
      </c>
      <c r="D694" s="21" t="s">
        <v>10</v>
      </c>
      <c r="E694" s="21">
        <v>0</v>
      </c>
      <c r="F694" s="21">
        <v>0</v>
      </c>
      <c r="G694" s="21">
        <v>3603.7</v>
      </c>
      <c r="H694" s="21">
        <v>126850.07</v>
      </c>
      <c r="I694" s="21" t="s">
        <v>11</v>
      </c>
      <c r="J694" s="21" t="s">
        <v>12</v>
      </c>
    </row>
    <row r="695" spans="1:10">
      <c r="A695" s="21">
        <v>11563327</v>
      </c>
      <c r="B695" s="22">
        <v>43956</v>
      </c>
      <c r="C695" s="22">
        <v>43956</v>
      </c>
      <c r="D695" s="21" t="s">
        <v>10</v>
      </c>
      <c r="E695" s="21">
        <v>0</v>
      </c>
      <c r="F695" s="21">
        <v>0</v>
      </c>
      <c r="G695" s="21">
        <v>3681.2</v>
      </c>
      <c r="H695" s="21">
        <v>130531.27</v>
      </c>
      <c r="I695" s="21" t="s">
        <v>11</v>
      </c>
      <c r="J695" s="21" t="s">
        <v>12</v>
      </c>
    </row>
    <row r="696" spans="1:10">
      <c r="A696" s="21">
        <v>11563327</v>
      </c>
      <c r="B696" s="22">
        <v>43956</v>
      </c>
      <c r="C696" s="22">
        <v>43956</v>
      </c>
      <c r="D696" s="21" t="s">
        <v>10</v>
      </c>
      <c r="E696" s="21">
        <v>0</v>
      </c>
      <c r="F696" s="21">
        <v>0</v>
      </c>
      <c r="G696" s="21">
        <v>3857</v>
      </c>
      <c r="H696" s="21">
        <v>134388.26999999999</v>
      </c>
      <c r="I696" s="21" t="s">
        <v>11</v>
      </c>
      <c r="J696" s="21" t="s">
        <v>12</v>
      </c>
    </row>
    <row r="697" spans="1:10">
      <c r="A697" s="21">
        <v>11563327</v>
      </c>
      <c r="B697" s="22">
        <v>43956</v>
      </c>
      <c r="C697" s="22">
        <v>43956</v>
      </c>
      <c r="D697" s="21" t="s">
        <v>10</v>
      </c>
      <c r="E697" s="21">
        <v>0</v>
      </c>
      <c r="F697" s="21">
        <v>0</v>
      </c>
      <c r="G697" s="21">
        <v>3966.2</v>
      </c>
      <c r="H697" s="21">
        <v>138354.47</v>
      </c>
      <c r="I697" s="21" t="s">
        <v>11</v>
      </c>
      <c r="J697" s="21" t="s">
        <v>12</v>
      </c>
    </row>
    <row r="698" spans="1:10">
      <c r="A698" s="21">
        <v>11563327</v>
      </c>
      <c r="B698" s="22">
        <v>43956</v>
      </c>
      <c r="C698" s="22">
        <v>43956</v>
      </c>
      <c r="D698" s="21" t="s">
        <v>10</v>
      </c>
      <c r="E698" s="21">
        <v>0</v>
      </c>
      <c r="F698" s="21">
        <v>0</v>
      </c>
      <c r="G698" s="21">
        <v>4000.1</v>
      </c>
      <c r="H698" s="21">
        <v>142354.57</v>
      </c>
      <c r="I698" s="21" t="s">
        <v>11</v>
      </c>
      <c r="J698" s="21" t="s">
        <v>12</v>
      </c>
    </row>
    <row r="699" spans="1:10">
      <c r="A699" s="21">
        <v>11563327</v>
      </c>
      <c r="B699" s="22">
        <v>43956</v>
      </c>
      <c r="C699" s="22">
        <v>43956</v>
      </c>
      <c r="D699" s="21" t="s">
        <v>10</v>
      </c>
      <c r="E699" s="21">
        <v>0</v>
      </c>
      <c r="F699" s="21">
        <v>0</v>
      </c>
      <c r="G699" s="21">
        <v>4044.3</v>
      </c>
      <c r="H699" s="21">
        <v>146398.87</v>
      </c>
      <c r="I699" s="21" t="s">
        <v>11</v>
      </c>
      <c r="J699" s="21" t="s">
        <v>12</v>
      </c>
    </row>
    <row r="700" spans="1:10">
      <c r="A700" s="21">
        <v>11563327</v>
      </c>
      <c r="B700" s="22">
        <v>43956</v>
      </c>
      <c r="C700" s="22">
        <v>43956</v>
      </c>
      <c r="D700" s="21" t="s">
        <v>10</v>
      </c>
      <c r="E700" s="21">
        <v>0</v>
      </c>
      <c r="F700" s="21">
        <v>0</v>
      </c>
      <c r="G700" s="21">
        <v>4085</v>
      </c>
      <c r="H700" s="21">
        <v>150483.87</v>
      </c>
      <c r="I700" s="21" t="s">
        <v>11</v>
      </c>
      <c r="J700" s="21" t="s">
        <v>12</v>
      </c>
    </row>
    <row r="701" spans="1:10">
      <c r="A701" s="21">
        <v>11563327</v>
      </c>
      <c r="B701" s="22">
        <v>43956</v>
      </c>
      <c r="C701" s="22">
        <v>43956</v>
      </c>
      <c r="D701" s="21" t="s">
        <v>10</v>
      </c>
      <c r="E701" s="21">
        <v>0</v>
      </c>
      <c r="F701" s="21">
        <v>0</v>
      </c>
      <c r="G701" s="21">
        <v>4140</v>
      </c>
      <c r="H701" s="21">
        <v>154623.87</v>
      </c>
      <c r="I701" s="21" t="s">
        <v>11</v>
      </c>
      <c r="J701" s="21" t="s">
        <v>12</v>
      </c>
    </row>
    <row r="702" spans="1:10">
      <c r="A702" s="21">
        <v>11563327</v>
      </c>
      <c r="B702" s="22">
        <v>43956</v>
      </c>
      <c r="C702" s="22">
        <v>43956</v>
      </c>
      <c r="D702" s="21" t="s">
        <v>10</v>
      </c>
      <c r="E702" s="21">
        <v>0</v>
      </c>
      <c r="F702" s="21">
        <v>0</v>
      </c>
      <c r="G702" s="21">
        <v>4145</v>
      </c>
      <c r="H702" s="21">
        <v>158768.87</v>
      </c>
      <c r="I702" s="21" t="s">
        <v>11</v>
      </c>
      <c r="J702" s="21" t="s">
        <v>12</v>
      </c>
    </row>
    <row r="703" spans="1:10">
      <c r="A703" s="21">
        <v>11563327</v>
      </c>
      <c r="B703" s="22">
        <v>43956</v>
      </c>
      <c r="C703" s="22">
        <v>43956</v>
      </c>
      <c r="D703" s="21" t="s">
        <v>10</v>
      </c>
      <c r="E703" s="21">
        <v>0</v>
      </c>
      <c r="F703" s="21">
        <v>0</v>
      </c>
      <c r="G703" s="21">
        <v>4160</v>
      </c>
      <c r="H703" s="21">
        <v>162928.87</v>
      </c>
      <c r="I703" s="21" t="s">
        <v>11</v>
      </c>
      <c r="J703" s="21" t="s">
        <v>12</v>
      </c>
    </row>
    <row r="704" spans="1:10">
      <c r="A704" s="21">
        <v>11563327</v>
      </c>
      <c r="B704" s="22">
        <v>43956</v>
      </c>
      <c r="C704" s="22">
        <v>43956</v>
      </c>
      <c r="D704" s="21" t="s">
        <v>10</v>
      </c>
      <c r="E704" s="21">
        <v>0</v>
      </c>
      <c r="F704" s="21">
        <v>0</v>
      </c>
      <c r="G704" s="21">
        <v>4185</v>
      </c>
      <c r="H704" s="21">
        <v>167113.87</v>
      </c>
      <c r="I704" s="21" t="s">
        <v>11</v>
      </c>
      <c r="J704" s="21" t="s">
        <v>12</v>
      </c>
    </row>
    <row r="705" spans="1:10">
      <c r="A705" s="21">
        <v>11563327</v>
      </c>
      <c r="B705" s="22">
        <v>43956</v>
      </c>
      <c r="C705" s="22">
        <v>43956</v>
      </c>
      <c r="D705" s="21" t="s">
        <v>10</v>
      </c>
      <c r="E705" s="21">
        <v>0</v>
      </c>
      <c r="F705" s="21">
        <v>0</v>
      </c>
      <c r="G705" s="21">
        <v>4220</v>
      </c>
      <c r="H705" s="21">
        <v>171333.87</v>
      </c>
      <c r="I705" s="21" t="s">
        <v>11</v>
      </c>
      <c r="J705" s="21" t="s">
        <v>12</v>
      </c>
    </row>
    <row r="706" spans="1:10">
      <c r="A706" s="21">
        <v>11563327</v>
      </c>
      <c r="B706" s="22">
        <v>43956</v>
      </c>
      <c r="C706" s="22">
        <v>43956</v>
      </c>
      <c r="D706" s="21" t="s">
        <v>10</v>
      </c>
      <c r="E706" s="21">
        <v>0</v>
      </c>
      <c r="F706" s="21">
        <v>0</v>
      </c>
      <c r="G706" s="21">
        <v>4340</v>
      </c>
      <c r="H706" s="21">
        <v>175673.87</v>
      </c>
      <c r="I706" s="21" t="s">
        <v>11</v>
      </c>
      <c r="J706" s="21" t="s">
        <v>12</v>
      </c>
    </row>
    <row r="707" spans="1:10">
      <c r="A707" s="21">
        <v>11563327</v>
      </c>
      <c r="B707" s="22">
        <v>43956</v>
      </c>
      <c r="C707" s="22">
        <v>43956</v>
      </c>
      <c r="D707" s="21" t="s">
        <v>10</v>
      </c>
      <c r="E707" s="21">
        <v>0</v>
      </c>
      <c r="F707" s="21">
        <v>0</v>
      </c>
      <c r="G707" s="21">
        <v>4425</v>
      </c>
      <c r="H707" s="21">
        <v>180098.87</v>
      </c>
      <c r="I707" s="21" t="s">
        <v>11</v>
      </c>
      <c r="J707" s="21" t="s">
        <v>12</v>
      </c>
    </row>
    <row r="708" spans="1:10">
      <c r="A708" s="21">
        <v>11563327</v>
      </c>
      <c r="B708" s="22">
        <v>43956</v>
      </c>
      <c r="C708" s="22">
        <v>43956</v>
      </c>
      <c r="D708" s="21" t="s">
        <v>10</v>
      </c>
      <c r="E708" s="21">
        <v>0</v>
      </c>
      <c r="F708" s="21">
        <v>0</v>
      </c>
      <c r="G708" s="21">
        <v>4470</v>
      </c>
      <c r="H708" s="21">
        <v>184568.87</v>
      </c>
      <c r="I708" s="21" t="s">
        <v>11</v>
      </c>
      <c r="J708" s="21" t="s">
        <v>12</v>
      </c>
    </row>
    <row r="709" spans="1:10">
      <c r="A709" s="21">
        <v>11563327</v>
      </c>
      <c r="B709" s="22">
        <v>43956</v>
      </c>
      <c r="C709" s="22">
        <v>43956</v>
      </c>
      <c r="D709" s="21" t="s">
        <v>10</v>
      </c>
      <c r="E709" s="21">
        <v>0</v>
      </c>
      <c r="F709" s="21">
        <v>0</v>
      </c>
      <c r="G709" s="21">
        <v>4530</v>
      </c>
      <c r="H709" s="21">
        <v>189098.87</v>
      </c>
      <c r="I709" s="21" t="s">
        <v>11</v>
      </c>
      <c r="J709" s="21" t="s">
        <v>12</v>
      </c>
    </row>
    <row r="710" spans="1:10">
      <c r="A710" s="21">
        <v>11563327</v>
      </c>
      <c r="B710" s="22">
        <v>43956</v>
      </c>
      <c r="C710" s="22">
        <v>43956</v>
      </c>
      <c r="D710" s="21" t="s">
        <v>10</v>
      </c>
      <c r="E710" s="21">
        <v>0</v>
      </c>
      <c r="F710" s="21">
        <v>0</v>
      </c>
      <c r="G710" s="21">
        <v>4565.8999999999996</v>
      </c>
      <c r="H710" s="21">
        <v>193664.77</v>
      </c>
      <c r="I710" s="21" t="s">
        <v>11</v>
      </c>
      <c r="J710" s="21" t="s">
        <v>12</v>
      </c>
    </row>
    <row r="711" spans="1:10">
      <c r="A711" s="21">
        <v>11563327</v>
      </c>
      <c r="B711" s="22">
        <v>43956</v>
      </c>
      <c r="C711" s="22">
        <v>43956</v>
      </c>
      <c r="D711" s="21" t="s">
        <v>10</v>
      </c>
      <c r="E711" s="21">
        <v>0</v>
      </c>
      <c r="F711" s="21">
        <v>0</v>
      </c>
      <c r="G711" s="21">
        <v>4610</v>
      </c>
      <c r="H711" s="21">
        <v>198274.77</v>
      </c>
      <c r="I711" s="21" t="s">
        <v>11</v>
      </c>
      <c r="J711" s="21" t="s">
        <v>12</v>
      </c>
    </row>
    <row r="712" spans="1:10">
      <c r="A712" s="21">
        <v>11563327</v>
      </c>
      <c r="B712" s="22">
        <v>43956</v>
      </c>
      <c r="C712" s="22">
        <v>43956</v>
      </c>
      <c r="D712" s="21" t="s">
        <v>10</v>
      </c>
      <c r="E712" s="21">
        <v>0</v>
      </c>
      <c r="F712" s="21">
        <v>0</v>
      </c>
      <c r="G712" s="21">
        <v>4680</v>
      </c>
      <c r="H712" s="21">
        <v>202954.77</v>
      </c>
      <c r="I712" s="21" t="s">
        <v>11</v>
      </c>
      <c r="J712" s="21" t="s">
        <v>12</v>
      </c>
    </row>
    <row r="713" spans="1:10">
      <c r="A713" s="21">
        <v>11563327</v>
      </c>
      <c r="B713" s="22">
        <v>43956</v>
      </c>
      <c r="C713" s="22">
        <v>43956</v>
      </c>
      <c r="D713" s="21" t="s">
        <v>10</v>
      </c>
      <c r="E713" s="21">
        <v>0</v>
      </c>
      <c r="F713" s="21">
        <v>0</v>
      </c>
      <c r="G713" s="21">
        <v>4731.8</v>
      </c>
      <c r="H713" s="21">
        <v>207686.57</v>
      </c>
      <c r="I713" s="21" t="s">
        <v>11</v>
      </c>
      <c r="J713" s="21" t="s">
        <v>12</v>
      </c>
    </row>
    <row r="714" spans="1:10">
      <c r="A714" s="21">
        <v>11563327</v>
      </c>
      <c r="B714" s="22">
        <v>43956</v>
      </c>
      <c r="C714" s="22">
        <v>43956</v>
      </c>
      <c r="D714" s="21" t="s">
        <v>10</v>
      </c>
      <c r="E714" s="21">
        <v>0</v>
      </c>
      <c r="F714" s="21">
        <v>0</v>
      </c>
      <c r="G714" s="21">
        <v>4937</v>
      </c>
      <c r="H714" s="21">
        <v>212623.57</v>
      </c>
      <c r="I714" s="21" t="s">
        <v>11</v>
      </c>
      <c r="J714" s="21" t="s">
        <v>12</v>
      </c>
    </row>
    <row r="715" spans="1:10">
      <c r="A715" s="21">
        <v>11563327</v>
      </c>
      <c r="B715" s="22">
        <v>43956</v>
      </c>
      <c r="C715" s="22">
        <v>43956</v>
      </c>
      <c r="D715" s="21" t="s">
        <v>10</v>
      </c>
      <c r="E715" s="21">
        <v>0</v>
      </c>
      <c r="F715" s="21">
        <v>0</v>
      </c>
      <c r="G715" s="21">
        <v>4978.5</v>
      </c>
      <c r="H715" s="21">
        <v>217602.07</v>
      </c>
      <c r="I715" s="21" t="s">
        <v>11</v>
      </c>
      <c r="J715" s="21" t="s">
        <v>12</v>
      </c>
    </row>
    <row r="716" spans="1:10">
      <c r="A716" s="21">
        <v>11563327</v>
      </c>
      <c r="B716" s="22">
        <v>43956</v>
      </c>
      <c r="C716" s="22">
        <v>43956</v>
      </c>
      <c r="D716" s="21" t="s">
        <v>10</v>
      </c>
      <c r="E716" s="21">
        <v>0</v>
      </c>
      <c r="F716" s="21">
        <v>0</v>
      </c>
      <c r="G716" s="21">
        <v>5030</v>
      </c>
      <c r="H716" s="21">
        <v>222632.07</v>
      </c>
      <c r="I716" s="21" t="s">
        <v>11</v>
      </c>
      <c r="J716" s="21" t="s">
        <v>12</v>
      </c>
    </row>
    <row r="717" spans="1:10">
      <c r="A717" s="21">
        <v>11563327</v>
      </c>
      <c r="B717" s="22">
        <v>43956</v>
      </c>
      <c r="C717" s="22">
        <v>43956</v>
      </c>
      <c r="D717" s="21" t="s">
        <v>10</v>
      </c>
      <c r="E717" s="21">
        <v>0</v>
      </c>
      <c r="F717" s="21">
        <v>0</v>
      </c>
      <c r="G717" s="21">
        <v>5051.2</v>
      </c>
      <c r="H717" s="21">
        <v>227683.27</v>
      </c>
      <c r="I717" s="21" t="s">
        <v>11</v>
      </c>
      <c r="J717" s="21" t="s">
        <v>12</v>
      </c>
    </row>
    <row r="718" spans="1:10">
      <c r="A718" s="21">
        <v>11563327</v>
      </c>
      <c r="B718" s="22">
        <v>43956</v>
      </c>
      <c r="C718" s="22">
        <v>43956</v>
      </c>
      <c r="D718" s="21" t="s">
        <v>10</v>
      </c>
      <c r="E718" s="21">
        <v>0</v>
      </c>
      <c r="F718" s="21">
        <v>0</v>
      </c>
      <c r="G718" s="21">
        <v>5113.01</v>
      </c>
      <c r="H718" s="21">
        <v>232796.28</v>
      </c>
      <c r="I718" s="21" t="s">
        <v>11</v>
      </c>
      <c r="J718" s="21" t="s">
        <v>12</v>
      </c>
    </row>
    <row r="719" spans="1:10">
      <c r="A719" s="21">
        <v>11563327</v>
      </c>
      <c r="B719" s="22">
        <v>43956</v>
      </c>
      <c r="C719" s="22">
        <v>43956</v>
      </c>
      <c r="D719" s="21" t="s">
        <v>10</v>
      </c>
      <c r="E719" s="21">
        <v>0</v>
      </c>
      <c r="F719" s="21">
        <v>0</v>
      </c>
      <c r="G719" s="21">
        <v>5446.8</v>
      </c>
      <c r="H719" s="21">
        <v>238243.08</v>
      </c>
      <c r="I719" s="21" t="s">
        <v>11</v>
      </c>
      <c r="J719" s="21" t="s">
        <v>12</v>
      </c>
    </row>
    <row r="720" spans="1:10">
      <c r="A720" s="21">
        <v>11563327</v>
      </c>
      <c r="B720" s="22">
        <v>43956</v>
      </c>
      <c r="C720" s="22">
        <v>43956</v>
      </c>
      <c r="D720" s="21" t="s">
        <v>10</v>
      </c>
      <c r="E720" s="21">
        <v>0</v>
      </c>
      <c r="F720" s="21">
        <v>0</v>
      </c>
      <c r="G720" s="21">
        <v>5461.4</v>
      </c>
      <c r="H720" s="21">
        <v>243704.48</v>
      </c>
      <c r="I720" s="21" t="s">
        <v>11</v>
      </c>
      <c r="J720" s="21" t="s">
        <v>12</v>
      </c>
    </row>
    <row r="721" spans="1:10">
      <c r="A721" s="21">
        <v>11563327</v>
      </c>
      <c r="B721" s="22">
        <v>43956</v>
      </c>
      <c r="C721" s="22">
        <v>43956</v>
      </c>
      <c r="D721" s="21" t="s">
        <v>10</v>
      </c>
      <c r="E721" s="21">
        <v>0</v>
      </c>
      <c r="F721" s="21">
        <v>0</v>
      </c>
      <c r="G721" s="21">
        <v>5469.8</v>
      </c>
      <c r="H721" s="21">
        <v>249174.28</v>
      </c>
      <c r="I721" s="21" t="s">
        <v>11</v>
      </c>
      <c r="J721" s="21" t="s">
        <v>12</v>
      </c>
    </row>
    <row r="722" spans="1:10">
      <c r="A722" s="21">
        <v>11563327</v>
      </c>
      <c r="B722" s="22">
        <v>43956</v>
      </c>
      <c r="C722" s="22">
        <v>43956</v>
      </c>
      <c r="D722" s="21" t="s">
        <v>10</v>
      </c>
      <c r="E722" s="21">
        <v>0</v>
      </c>
      <c r="F722" s="21">
        <v>0</v>
      </c>
      <c r="G722" s="21">
        <v>5531.5</v>
      </c>
      <c r="H722" s="21">
        <v>254705.78</v>
      </c>
      <c r="I722" s="21" t="s">
        <v>11</v>
      </c>
      <c r="J722" s="21" t="s">
        <v>12</v>
      </c>
    </row>
    <row r="723" spans="1:10">
      <c r="A723" s="21">
        <v>11563327</v>
      </c>
      <c r="B723" s="22">
        <v>43956</v>
      </c>
      <c r="C723" s="22">
        <v>43956</v>
      </c>
      <c r="D723" s="21" t="s">
        <v>10</v>
      </c>
      <c r="E723" s="21">
        <v>0</v>
      </c>
      <c r="F723" s="21">
        <v>0</v>
      </c>
      <c r="G723" s="21">
        <v>5642.02</v>
      </c>
      <c r="H723" s="21">
        <v>260347.8</v>
      </c>
      <c r="I723" s="21" t="s">
        <v>11</v>
      </c>
      <c r="J723" s="21" t="s">
        <v>12</v>
      </c>
    </row>
    <row r="724" spans="1:10">
      <c r="A724" s="21">
        <v>11563327</v>
      </c>
      <c r="B724" s="22">
        <v>43956</v>
      </c>
      <c r="C724" s="22">
        <v>43956</v>
      </c>
      <c r="D724" s="21" t="s">
        <v>10</v>
      </c>
      <c r="E724" s="21">
        <v>0</v>
      </c>
      <c r="F724" s="21">
        <v>0</v>
      </c>
      <c r="G724" s="21">
        <v>5680</v>
      </c>
      <c r="H724" s="21">
        <v>266027.8</v>
      </c>
      <c r="I724" s="21" t="s">
        <v>11</v>
      </c>
      <c r="J724" s="21" t="s">
        <v>12</v>
      </c>
    </row>
    <row r="725" spans="1:10">
      <c r="A725" s="21">
        <v>11563327</v>
      </c>
      <c r="B725" s="22">
        <v>43956</v>
      </c>
      <c r="C725" s="22">
        <v>43956</v>
      </c>
      <c r="D725" s="21" t="s">
        <v>10</v>
      </c>
      <c r="E725" s="21">
        <v>0</v>
      </c>
      <c r="F725" s="21">
        <v>0</v>
      </c>
      <c r="G725" s="21">
        <v>5730</v>
      </c>
      <c r="H725" s="21">
        <v>271757.8</v>
      </c>
      <c r="I725" s="21" t="s">
        <v>11</v>
      </c>
      <c r="J725" s="21" t="s">
        <v>12</v>
      </c>
    </row>
    <row r="726" spans="1:10">
      <c r="A726" s="21">
        <v>11563327</v>
      </c>
      <c r="B726" s="22">
        <v>43956</v>
      </c>
      <c r="C726" s="22">
        <v>43956</v>
      </c>
      <c r="D726" s="21" t="s">
        <v>10</v>
      </c>
      <c r="E726" s="21">
        <v>0</v>
      </c>
      <c r="F726" s="21">
        <v>0</v>
      </c>
      <c r="G726" s="21">
        <v>5842</v>
      </c>
      <c r="H726" s="21">
        <v>277599.8</v>
      </c>
      <c r="I726" s="21" t="s">
        <v>11</v>
      </c>
      <c r="J726" s="21" t="s">
        <v>12</v>
      </c>
    </row>
    <row r="727" spans="1:10">
      <c r="A727" s="21">
        <v>11563327</v>
      </c>
      <c r="B727" s="22">
        <v>43956</v>
      </c>
      <c r="C727" s="22">
        <v>43956</v>
      </c>
      <c r="D727" s="21" t="s">
        <v>10</v>
      </c>
      <c r="E727" s="21">
        <v>0</v>
      </c>
      <c r="F727" s="21">
        <v>0</v>
      </c>
      <c r="G727" s="21">
        <v>5869.8</v>
      </c>
      <c r="H727" s="21">
        <v>283469.59999999998</v>
      </c>
      <c r="I727" s="21" t="s">
        <v>11</v>
      </c>
      <c r="J727" s="21" t="s">
        <v>12</v>
      </c>
    </row>
    <row r="728" spans="1:10">
      <c r="A728" s="21">
        <v>11563327</v>
      </c>
      <c r="B728" s="22">
        <v>43956</v>
      </c>
      <c r="C728" s="22">
        <v>43956</v>
      </c>
      <c r="D728" s="21" t="s">
        <v>10</v>
      </c>
      <c r="E728" s="21">
        <v>0</v>
      </c>
      <c r="F728" s="21">
        <v>0</v>
      </c>
      <c r="G728" s="21">
        <v>5919.1</v>
      </c>
      <c r="H728" s="21">
        <v>289388.7</v>
      </c>
      <c r="I728" s="21" t="s">
        <v>11</v>
      </c>
      <c r="J728" s="21" t="s">
        <v>12</v>
      </c>
    </row>
    <row r="729" spans="1:10">
      <c r="A729" s="21">
        <v>11563327</v>
      </c>
      <c r="B729" s="22">
        <v>43956</v>
      </c>
      <c r="C729" s="22">
        <v>43956</v>
      </c>
      <c r="D729" s="21" t="s">
        <v>10</v>
      </c>
      <c r="E729" s="21">
        <v>0</v>
      </c>
      <c r="F729" s="21">
        <v>0</v>
      </c>
      <c r="G729" s="21">
        <v>5960.5</v>
      </c>
      <c r="H729" s="21">
        <v>295349.2</v>
      </c>
      <c r="I729" s="21" t="s">
        <v>11</v>
      </c>
      <c r="J729" s="21" t="s">
        <v>12</v>
      </c>
    </row>
    <row r="730" spans="1:10">
      <c r="A730" s="21">
        <v>11563327</v>
      </c>
      <c r="B730" s="22">
        <v>43956</v>
      </c>
      <c r="C730" s="22">
        <v>43956</v>
      </c>
      <c r="D730" s="21" t="s">
        <v>10</v>
      </c>
      <c r="E730" s="21">
        <v>0</v>
      </c>
      <c r="F730" s="21">
        <v>0</v>
      </c>
      <c r="G730" s="21">
        <v>5987.39</v>
      </c>
      <c r="H730" s="21">
        <v>301336.59000000003</v>
      </c>
      <c r="I730" s="21" t="s">
        <v>11</v>
      </c>
      <c r="J730" s="21" t="s">
        <v>12</v>
      </c>
    </row>
    <row r="731" spans="1:10">
      <c r="A731" s="21">
        <v>11563327</v>
      </c>
      <c r="B731" s="22">
        <v>43956</v>
      </c>
      <c r="C731" s="22">
        <v>43956</v>
      </c>
      <c r="D731" s="21" t="s">
        <v>10</v>
      </c>
      <c r="E731" s="21">
        <v>0</v>
      </c>
      <c r="F731" s="21">
        <v>0</v>
      </c>
      <c r="G731" s="21">
        <v>6000</v>
      </c>
      <c r="H731" s="21">
        <v>307336.59000000003</v>
      </c>
      <c r="I731" s="21" t="s">
        <v>11</v>
      </c>
      <c r="J731" s="21" t="s">
        <v>12</v>
      </c>
    </row>
    <row r="732" spans="1:10">
      <c r="A732" s="21">
        <v>11563327</v>
      </c>
      <c r="B732" s="22">
        <v>43956</v>
      </c>
      <c r="C732" s="22">
        <v>43956</v>
      </c>
      <c r="D732" s="21" t="s">
        <v>10</v>
      </c>
      <c r="E732" s="21">
        <v>0</v>
      </c>
      <c r="F732" s="21">
        <v>0</v>
      </c>
      <c r="G732" s="21">
        <v>6097.3</v>
      </c>
      <c r="H732" s="21">
        <v>313433.89</v>
      </c>
      <c r="I732" s="21" t="s">
        <v>11</v>
      </c>
      <c r="J732" s="21" t="s">
        <v>12</v>
      </c>
    </row>
    <row r="733" spans="1:10">
      <c r="A733" s="21">
        <v>11563327</v>
      </c>
      <c r="B733" s="22">
        <v>43956</v>
      </c>
      <c r="C733" s="22">
        <v>43956</v>
      </c>
      <c r="D733" s="21" t="s">
        <v>10</v>
      </c>
      <c r="E733" s="21">
        <v>0</v>
      </c>
      <c r="F733" s="21">
        <v>0</v>
      </c>
      <c r="G733" s="21">
        <v>6310</v>
      </c>
      <c r="H733" s="21">
        <v>319743.89</v>
      </c>
      <c r="I733" s="21" t="s">
        <v>11</v>
      </c>
      <c r="J733" s="21" t="s">
        <v>12</v>
      </c>
    </row>
    <row r="734" spans="1:10">
      <c r="A734" s="21">
        <v>11563327</v>
      </c>
      <c r="B734" s="22">
        <v>43956</v>
      </c>
      <c r="C734" s="22">
        <v>43956</v>
      </c>
      <c r="D734" s="21" t="s">
        <v>10</v>
      </c>
      <c r="E734" s="21">
        <v>0</v>
      </c>
      <c r="F734" s="21">
        <v>0</v>
      </c>
      <c r="G734" s="21">
        <v>6407.3</v>
      </c>
      <c r="H734" s="21">
        <v>326151.19</v>
      </c>
      <c r="I734" s="21" t="s">
        <v>11</v>
      </c>
      <c r="J734" s="21" t="s">
        <v>12</v>
      </c>
    </row>
    <row r="735" spans="1:10">
      <c r="A735" s="21">
        <v>11563327</v>
      </c>
      <c r="B735" s="22">
        <v>43956</v>
      </c>
      <c r="C735" s="22">
        <v>43956</v>
      </c>
      <c r="D735" s="21" t="s">
        <v>10</v>
      </c>
      <c r="E735" s="21">
        <v>0</v>
      </c>
      <c r="F735" s="21">
        <v>0</v>
      </c>
      <c r="G735" s="21">
        <v>6540</v>
      </c>
      <c r="H735" s="21">
        <v>332691.19</v>
      </c>
      <c r="I735" s="21" t="s">
        <v>11</v>
      </c>
      <c r="J735" s="21" t="s">
        <v>12</v>
      </c>
    </row>
    <row r="736" spans="1:10">
      <c r="A736" s="21">
        <v>11563327</v>
      </c>
      <c r="B736" s="22">
        <v>43956</v>
      </c>
      <c r="C736" s="22">
        <v>43956</v>
      </c>
      <c r="D736" s="21" t="s">
        <v>10</v>
      </c>
      <c r="E736" s="21">
        <v>0</v>
      </c>
      <c r="F736" s="21">
        <v>0</v>
      </c>
      <c r="G736" s="21">
        <v>6554.62</v>
      </c>
      <c r="H736" s="21">
        <v>339245.81</v>
      </c>
      <c r="I736" s="21" t="s">
        <v>11</v>
      </c>
      <c r="J736" s="21" t="s">
        <v>12</v>
      </c>
    </row>
    <row r="737" spans="1:10">
      <c r="A737" s="21">
        <v>11563327</v>
      </c>
      <c r="B737" s="22">
        <v>43956</v>
      </c>
      <c r="C737" s="22">
        <v>43956</v>
      </c>
      <c r="D737" s="21" t="s">
        <v>10</v>
      </c>
      <c r="E737" s="21">
        <v>0</v>
      </c>
      <c r="F737" s="21">
        <v>0</v>
      </c>
      <c r="G737" s="21">
        <v>6580</v>
      </c>
      <c r="H737" s="21">
        <v>345825.81</v>
      </c>
      <c r="I737" s="21" t="s">
        <v>11</v>
      </c>
      <c r="J737" s="21" t="s">
        <v>12</v>
      </c>
    </row>
    <row r="738" spans="1:10">
      <c r="A738" s="21">
        <v>11563327</v>
      </c>
      <c r="B738" s="22">
        <v>43956</v>
      </c>
      <c r="C738" s="22">
        <v>43956</v>
      </c>
      <c r="D738" s="21" t="s">
        <v>10</v>
      </c>
      <c r="E738" s="21">
        <v>0</v>
      </c>
      <c r="F738" s="21">
        <v>0</v>
      </c>
      <c r="G738" s="21">
        <v>6590</v>
      </c>
      <c r="H738" s="21">
        <v>352415.81</v>
      </c>
      <c r="I738" s="21" t="s">
        <v>11</v>
      </c>
      <c r="J738" s="21" t="s">
        <v>12</v>
      </c>
    </row>
    <row r="739" spans="1:10">
      <c r="A739" s="21">
        <v>11563327</v>
      </c>
      <c r="B739" s="22">
        <v>43956</v>
      </c>
      <c r="C739" s="22">
        <v>43956</v>
      </c>
      <c r="D739" s="21" t="s">
        <v>10</v>
      </c>
      <c r="E739" s="21">
        <v>0</v>
      </c>
      <c r="F739" s="21">
        <v>0</v>
      </c>
      <c r="G739" s="21">
        <v>6900</v>
      </c>
      <c r="H739" s="21">
        <v>359315.81</v>
      </c>
      <c r="I739" s="21" t="s">
        <v>11</v>
      </c>
      <c r="J739" s="21" t="s">
        <v>12</v>
      </c>
    </row>
    <row r="740" spans="1:10">
      <c r="A740" s="21">
        <v>11563327</v>
      </c>
      <c r="B740" s="22">
        <v>43956</v>
      </c>
      <c r="C740" s="22">
        <v>43956</v>
      </c>
      <c r="D740" s="21" t="s">
        <v>10</v>
      </c>
      <c r="E740" s="21">
        <v>0</v>
      </c>
      <c r="F740" s="21">
        <v>0</v>
      </c>
      <c r="G740" s="21">
        <v>7272.1</v>
      </c>
      <c r="H740" s="21">
        <v>366587.91</v>
      </c>
      <c r="I740" s="21" t="s">
        <v>11</v>
      </c>
      <c r="J740" s="21" t="s">
        <v>12</v>
      </c>
    </row>
    <row r="741" spans="1:10">
      <c r="A741" s="21">
        <v>11563327</v>
      </c>
      <c r="B741" s="22">
        <v>43956</v>
      </c>
      <c r="C741" s="22">
        <v>43956</v>
      </c>
      <c r="D741" s="21" t="s">
        <v>10</v>
      </c>
      <c r="E741" s="21">
        <v>0</v>
      </c>
      <c r="F741" s="21">
        <v>0</v>
      </c>
      <c r="G741" s="21">
        <v>7454.4</v>
      </c>
      <c r="H741" s="21">
        <v>374042.31</v>
      </c>
      <c r="I741" s="21" t="s">
        <v>11</v>
      </c>
      <c r="J741" s="21" t="s">
        <v>12</v>
      </c>
    </row>
    <row r="742" spans="1:10">
      <c r="A742" s="21">
        <v>11563327</v>
      </c>
      <c r="B742" s="22">
        <v>43956</v>
      </c>
      <c r="C742" s="22">
        <v>43956</v>
      </c>
      <c r="D742" s="21" t="s">
        <v>10</v>
      </c>
      <c r="E742" s="21">
        <v>0</v>
      </c>
      <c r="F742" s="21">
        <v>0</v>
      </c>
      <c r="G742" s="21">
        <v>7520</v>
      </c>
      <c r="H742" s="21">
        <v>381562.31</v>
      </c>
      <c r="I742" s="21" t="s">
        <v>11</v>
      </c>
      <c r="J742" s="21" t="s">
        <v>12</v>
      </c>
    </row>
    <row r="743" spans="1:10">
      <c r="A743" s="21">
        <v>11563327</v>
      </c>
      <c r="B743" s="22">
        <v>43956</v>
      </c>
      <c r="C743" s="22">
        <v>43956</v>
      </c>
      <c r="D743" s="21" t="s">
        <v>10</v>
      </c>
      <c r="E743" s="21">
        <v>0</v>
      </c>
      <c r="F743" s="21">
        <v>0</v>
      </c>
      <c r="G743" s="21">
        <v>7617.5</v>
      </c>
      <c r="H743" s="21">
        <v>389179.81</v>
      </c>
      <c r="I743" s="21" t="s">
        <v>11</v>
      </c>
      <c r="J743" s="21" t="s">
        <v>12</v>
      </c>
    </row>
    <row r="744" spans="1:10">
      <c r="A744" s="21">
        <v>11563327</v>
      </c>
      <c r="B744" s="22">
        <v>43956</v>
      </c>
      <c r="C744" s="22">
        <v>43956</v>
      </c>
      <c r="D744" s="21" t="s">
        <v>10</v>
      </c>
      <c r="E744" s="21">
        <v>0</v>
      </c>
      <c r="F744" s="21">
        <v>0</v>
      </c>
      <c r="G744" s="21">
        <v>7620</v>
      </c>
      <c r="H744" s="21">
        <v>396799.81</v>
      </c>
      <c r="I744" s="21" t="s">
        <v>11</v>
      </c>
      <c r="J744" s="21" t="s">
        <v>12</v>
      </c>
    </row>
    <row r="745" spans="1:10">
      <c r="A745" s="21">
        <v>11563327</v>
      </c>
      <c r="B745" s="22">
        <v>43956</v>
      </c>
      <c r="C745" s="22">
        <v>43956</v>
      </c>
      <c r="D745" s="21" t="s">
        <v>10</v>
      </c>
      <c r="E745" s="21">
        <v>0</v>
      </c>
      <c r="F745" s="21">
        <v>0</v>
      </c>
      <c r="G745" s="21">
        <v>7807</v>
      </c>
      <c r="H745" s="21">
        <v>404606.81</v>
      </c>
      <c r="I745" s="21" t="s">
        <v>11</v>
      </c>
      <c r="J745" s="21" t="s">
        <v>12</v>
      </c>
    </row>
    <row r="746" spans="1:10">
      <c r="A746" s="21">
        <v>11563327</v>
      </c>
      <c r="B746" s="22">
        <v>43956</v>
      </c>
      <c r="C746" s="22">
        <v>43956</v>
      </c>
      <c r="D746" s="21" t="s">
        <v>10</v>
      </c>
      <c r="E746" s="21">
        <v>0</v>
      </c>
      <c r="F746" s="21">
        <v>0</v>
      </c>
      <c r="G746" s="21">
        <v>8008.4</v>
      </c>
      <c r="H746" s="21">
        <v>412615.21</v>
      </c>
      <c r="I746" s="21" t="s">
        <v>11</v>
      </c>
      <c r="J746" s="21" t="s">
        <v>12</v>
      </c>
    </row>
    <row r="747" spans="1:10">
      <c r="A747" s="21">
        <v>11563327</v>
      </c>
      <c r="B747" s="22">
        <v>43956</v>
      </c>
      <c r="C747" s="22">
        <v>43956</v>
      </c>
      <c r="D747" s="21" t="s">
        <v>10</v>
      </c>
      <c r="E747" s="21">
        <v>0</v>
      </c>
      <c r="F747" s="21">
        <v>0</v>
      </c>
      <c r="G747" s="21">
        <v>8023.5</v>
      </c>
      <c r="H747" s="21">
        <v>420638.71</v>
      </c>
      <c r="I747" s="21" t="s">
        <v>11</v>
      </c>
      <c r="J747" s="21" t="s">
        <v>12</v>
      </c>
    </row>
    <row r="748" spans="1:10">
      <c r="A748" s="21">
        <v>11563327</v>
      </c>
      <c r="B748" s="22">
        <v>43956</v>
      </c>
      <c r="C748" s="22">
        <v>43956</v>
      </c>
      <c r="D748" s="21" t="s">
        <v>10</v>
      </c>
      <c r="E748" s="21">
        <v>0</v>
      </c>
      <c r="F748" s="21">
        <v>0</v>
      </c>
      <c r="G748" s="21">
        <v>8030</v>
      </c>
      <c r="H748" s="21">
        <v>428668.71</v>
      </c>
      <c r="I748" s="21" t="s">
        <v>11</v>
      </c>
      <c r="J748" s="21" t="s">
        <v>12</v>
      </c>
    </row>
    <row r="749" spans="1:10">
      <c r="A749" s="21">
        <v>11563327</v>
      </c>
      <c r="B749" s="22">
        <v>43956</v>
      </c>
      <c r="C749" s="22">
        <v>43956</v>
      </c>
      <c r="D749" s="21" t="s">
        <v>10</v>
      </c>
      <c r="E749" s="21">
        <v>0</v>
      </c>
      <c r="F749" s="21">
        <v>0</v>
      </c>
      <c r="G749" s="21">
        <v>8145.3</v>
      </c>
      <c r="H749" s="21">
        <v>436814.01</v>
      </c>
      <c r="I749" s="21" t="s">
        <v>11</v>
      </c>
      <c r="J749" s="21" t="s">
        <v>12</v>
      </c>
    </row>
    <row r="750" spans="1:10">
      <c r="A750" s="21">
        <v>11563327</v>
      </c>
      <c r="B750" s="22">
        <v>43956</v>
      </c>
      <c r="C750" s="22">
        <v>43956</v>
      </c>
      <c r="D750" s="21" t="s">
        <v>10</v>
      </c>
      <c r="E750" s="21">
        <v>0</v>
      </c>
      <c r="F750" s="21">
        <v>0</v>
      </c>
      <c r="G750" s="21">
        <v>8168</v>
      </c>
      <c r="H750" s="21">
        <v>444982.01</v>
      </c>
      <c r="I750" s="21" t="s">
        <v>11</v>
      </c>
      <c r="J750" s="21" t="s">
        <v>12</v>
      </c>
    </row>
    <row r="751" spans="1:10">
      <c r="A751" s="21">
        <v>11563327</v>
      </c>
      <c r="B751" s="22">
        <v>43956</v>
      </c>
      <c r="C751" s="22">
        <v>43956</v>
      </c>
      <c r="D751" s="21" t="s">
        <v>10</v>
      </c>
      <c r="E751" s="21">
        <v>0</v>
      </c>
      <c r="F751" s="21">
        <v>0</v>
      </c>
      <c r="G751" s="21">
        <v>8181.6</v>
      </c>
      <c r="H751" s="21">
        <v>453163.61</v>
      </c>
      <c r="I751" s="21" t="s">
        <v>11</v>
      </c>
      <c r="J751" s="21" t="s">
        <v>12</v>
      </c>
    </row>
    <row r="752" spans="1:10">
      <c r="A752" s="21">
        <v>11563327</v>
      </c>
      <c r="B752" s="22">
        <v>43956</v>
      </c>
      <c r="C752" s="22">
        <v>43956</v>
      </c>
      <c r="D752" s="21" t="s">
        <v>10</v>
      </c>
      <c r="E752" s="21">
        <v>0</v>
      </c>
      <c r="F752" s="21">
        <v>0</v>
      </c>
      <c r="G752" s="21">
        <v>8508.9</v>
      </c>
      <c r="H752" s="21">
        <v>461672.51</v>
      </c>
      <c r="I752" s="21" t="s">
        <v>11</v>
      </c>
      <c r="J752" s="21" t="s">
        <v>12</v>
      </c>
    </row>
    <row r="753" spans="1:10">
      <c r="A753" s="21">
        <v>11563327</v>
      </c>
      <c r="B753" s="22">
        <v>43956</v>
      </c>
      <c r="C753" s="22">
        <v>43956</v>
      </c>
      <c r="D753" s="21" t="s">
        <v>10</v>
      </c>
      <c r="E753" s="21">
        <v>0</v>
      </c>
      <c r="F753" s="21">
        <v>0</v>
      </c>
      <c r="G753" s="21">
        <v>8547.08</v>
      </c>
      <c r="H753" s="21">
        <v>470219.59</v>
      </c>
      <c r="I753" s="21" t="s">
        <v>11</v>
      </c>
      <c r="J753" s="21" t="s">
        <v>12</v>
      </c>
    </row>
    <row r="754" spans="1:10">
      <c r="A754" s="21">
        <v>11563327</v>
      </c>
      <c r="B754" s="22">
        <v>43956</v>
      </c>
      <c r="C754" s="22">
        <v>43956</v>
      </c>
      <c r="D754" s="21" t="s">
        <v>10</v>
      </c>
      <c r="E754" s="21">
        <v>0</v>
      </c>
      <c r="F754" s="21">
        <v>0</v>
      </c>
      <c r="G754" s="21">
        <v>8710</v>
      </c>
      <c r="H754" s="21">
        <v>478929.59</v>
      </c>
      <c r="I754" s="21" t="s">
        <v>11</v>
      </c>
      <c r="J754" s="21" t="s">
        <v>12</v>
      </c>
    </row>
    <row r="755" spans="1:10">
      <c r="A755" s="21">
        <v>11563327</v>
      </c>
      <c r="B755" s="22">
        <v>43956</v>
      </c>
      <c r="C755" s="22">
        <v>43956</v>
      </c>
      <c r="D755" s="21" t="s">
        <v>10</v>
      </c>
      <c r="E755" s="21">
        <v>0</v>
      </c>
      <c r="F755" s="21">
        <v>0</v>
      </c>
      <c r="G755" s="21">
        <v>8755.92</v>
      </c>
      <c r="H755" s="21">
        <v>487685.51</v>
      </c>
      <c r="I755" s="21" t="s">
        <v>11</v>
      </c>
      <c r="J755" s="21" t="s">
        <v>12</v>
      </c>
    </row>
    <row r="756" spans="1:10">
      <c r="A756" s="21">
        <v>11563327</v>
      </c>
      <c r="B756" s="22">
        <v>43956</v>
      </c>
      <c r="C756" s="22">
        <v>43956</v>
      </c>
      <c r="D756" s="21" t="s">
        <v>10</v>
      </c>
      <c r="E756" s="21">
        <v>0</v>
      </c>
      <c r="F756" s="21">
        <v>0</v>
      </c>
      <c r="G756" s="21">
        <v>9009.7999999999993</v>
      </c>
      <c r="H756" s="21">
        <v>496695.31</v>
      </c>
      <c r="I756" s="21" t="s">
        <v>11</v>
      </c>
      <c r="J756" s="21" t="s">
        <v>12</v>
      </c>
    </row>
    <row r="757" spans="1:10">
      <c r="A757" s="21">
        <v>11563327</v>
      </c>
      <c r="B757" s="22">
        <v>43956</v>
      </c>
      <c r="C757" s="22">
        <v>43956</v>
      </c>
      <c r="D757" s="21" t="s">
        <v>10</v>
      </c>
      <c r="E757" s="21">
        <v>0</v>
      </c>
      <c r="F757" s="21">
        <v>0</v>
      </c>
      <c r="G757" s="21">
        <v>9469.2000000000007</v>
      </c>
      <c r="H757" s="21">
        <v>506164.51</v>
      </c>
      <c r="I757" s="21" t="s">
        <v>11</v>
      </c>
      <c r="J757" s="21" t="s">
        <v>12</v>
      </c>
    </row>
    <row r="758" spans="1:10">
      <c r="A758" s="21">
        <v>11563327</v>
      </c>
      <c r="B758" s="22">
        <v>43956</v>
      </c>
      <c r="C758" s="22">
        <v>43956</v>
      </c>
      <c r="D758" s="21" t="s">
        <v>10</v>
      </c>
      <c r="E758" s="21">
        <v>0</v>
      </c>
      <c r="F758" s="21">
        <v>0</v>
      </c>
      <c r="G758" s="21">
        <v>10230</v>
      </c>
      <c r="H758" s="21">
        <v>516394.51</v>
      </c>
      <c r="I758" s="21" t="s">
        <v>11</v>
      </c>
      <c r="J758" s="21" t="s">
        <v>12</v>
      </c>
    </row>
    <row r="759" spans="1:10">
      <c r="A759" s="21">
        <v>11563327</v>
      </c>
      <c r="B759" s="22">
        <v>43956</v>
      </c>
      <c r="C759" s="22">
        <v>43956</v>
      </c>
      <c r="D759" s="21" t="s">
        <v>10</v>
      </c>
      <c r="E759" s="21">
        <v>0</v>
      </c>
      <c r="F759" s="21">
        <v>0</v>
      </c>
      <c r="G759" s="21">
        <v>10362.9</v>
      </c>
      <c r="H759" s="21">
        <v>526757.41</v>
      </c>
      <c r="I759" s="21" t="s">
        <v>11</v>
      </c>
      <c r="J759" s="21" t="s">
        <v>12</v>
      </c>
    </row>
    <row r="760" spans="1:10">
      <c r="A760" s="21">
        <v>11563327</v>
      </c>
      <c r="B760" s="22">
        <v>43956</v>
      </c>
      <c r="C760" s="22">
        <v>43956</v>
      </c>
      <c r="D760" s="21" t="s">
        <v>10</v>
      </c>
      <c r="E760" s="21">
        <v>0</v>
      </c>
      <c r="F760" s="21">
        <v>0</v>
      </c>
      <c r="G760" s="21">
        <v>10985.9</v>
      </c>
      <c r="H760" s="21">
        <v>537743.31000000006</v>
      </c>
      <c r="I760" s="21" t="s">
        <v>11</v>
      </c>
      <c r="J760" s="21" t="s">
        <v>12</v>
      </c>
    </row>
    <row r="761" spans="1:10">
      <c r="A761" s="21">
        <v>11563327</v>
      </c>
      <c r="B761" s="22">
        <v>43956</v>
      </c>
      <c r="C761" s="22">
        <v>43956</v>
      </c>
      <c r="D761" s="21" t="s">
        <v>10</v>
      </c>
      <c r="E761" s="21">
        <v>0</v>
      </c>
      <c r="F761" s="21">
        <v>0</v>
      </c>
      <c r="G761" s="21">
        <v>11084</v>
      </c>
      <c r="H761" s="21">
        <v>548827.31000000006</v>
      </c>
      <c r="I761" s="21" t="s">
        <v>11</v>
      </c>
      <c r="J761" s="21" t="s">
        <v>12</v>
      </c>
    </row>
    <row r="762" spans="1:10">
      <c r="A762" s="21">
        <v>11563327</v>
      </c>
      <c r="B762" s="22">
        <v>43956</v>
      </c>
      <c r="C762" s="22">
        <v>43956</v>
      </c>
      <c r="D762" s="21" t="s">
        <v>10</v>
      </c>
      <c r="E762" s="21">
        <v>0</v>
      </c>
      <c r="F762" s="21">
        <v>0</v>
      </c>
      <c r="G762" s="21">
        <v>11116.9</v>
      </c>
      <c r="H762" s="21">
        <v>559944.21</v>
      </c>
      <c r="I762" s="21" t="s">
        <v>11</v>
      </c>
      <c r="J762" s="21" t="s">
        <v>12</v>
      </c>
    </row>
    <row r="763" spans="1:10">
      <c r="A763" s="21">
        <v>11563327</v>
      </c>
      <c r="B763" s="22">
        <v>43956</v>
      </c>
      <c r="C763" s="22">
        <v>43956</v>
      </c>
      <c r="D763" s="21" t="s">
        <v>10</v>
      </c>
      <c r="E763" s="21">
        <v>0</v>
      </c>
      <c r="F763" s="21">
        <v>0</v>
      </c>
      <c r="G763" s="21">
        <v>11182.4</v>
      </c>
      <c r="H763" s="21">
        <v>571126.61</v>
      </c>
      <c r="I763" s="21" t="s">
        <v>11</v>
      </c>
      <c r="J763" s="21" t="s">
        <v>12</v>
      </c>
    </row>
    <row r="764" spans="1:10">
      <c r="A764" s="21">
        <v>11563327</v>
      </c>
      <c r="B764" s="22">
        <v>43956</v>
      </c>
      <c r="C764" s="22">
        <v>43956</v>
      </c>
      <c r="D764" s="21" t="s">
        <v>10</v>
      </c>
      <c r="E764" s="21">
        <v>0</v>
      </c>
      <c r="F764" s="21">
        <v>0</v>
      </c>
      <c r="G764" s="21">
        <v>11218.8</v>
      </c>
      <c r="H764" s="21">
        <v>582345.41</v>
      </c>
      <c r="I764" s="21" t="s">
        <v>11</v>
      </c>
      <c r="J764" s="21" t="s">
        <v>12</v>
      </c>
    </row>
    <row r="765" spans="1:10">
      <c r="A765" s="21">
        <v>11563327</v>
      </c>
      <c r="B765" s="22">
        <v>43956</v>
      </c>
      <c r="C765" s="22">
        <v>43956</v>
      </c>
      <c r="D765" s="21" t="s">
        <v>10</v>
      </c>
      <c r="E765" s="21">
        <v>0</v>
      </c>
      <c r="F765" s="21">
        <v>0</v>
      </c>
      <c r="G765" s="21">
        <v>11303.5</v>
      </c>
      <c r="H765" s="21">
        <v>593648.91</v>
      </c>
      <c r="I765" s="21" t="s">
        <v>11</v>
      </c>
      <c r="J765" s="21" t="s">
        <v>12</v>
      </c>
    </row>
    <row r="766" spans="1:10">
      <c r="A766" s="21">
        <v>11563327</v>
      </c>
      <c r="B766" s="22">
        <v>43956</v>
      </c>
      <c r="C766" s="22">
        <v>43956</v>
      </c>
      <c r="D766" s="21" t="s">
        <v>10</v>
      </c>
      <c r="E766" s="21">
        <v>0</v>
      </c>
      <c r="F766" s="21">
        <v>0</v>
      </c>
      <c r="G766" s="21">
        <v>11469.28</v>
      </c>
      <c r="H766" s="21">
        <v>605118.18999999994</v>
      </c>
      <c r="I766" s="21" t="s">
        <v>11</v>
      </c>
      <c r="J766" s="21" t="s">
        <v>12</v>
      </c>
    </row>
    <row r="767" spans="1:10">
      <c r="A767" s="21">
        <v>11563327</v>
      </c>
      <c r="B767" s="22">
        <v>43956</v>
      </c>
      <c r="C767" s="22">
        <v>43956</v>
      </c>
      <c r="D767" s="21" t="s">
        <v>10</v>
      </c>
      <c r="E767" s="21">
        <v>0</v>
      </c>
      <c r="F767" s="21">
        <v>0</v>
      </c>
      <c r="G767" s="21">
        <v>11869.1</v>
      </c>
      <c r="H767" s="21">
        <v>616987.29</v>
      </c>
      <c r="I767" s="21" t="s">
        <v>11</v>
      </c>
      <c r="J767" s="21" t="s">
        <v>12</v>
      </c>
    </row>
    <row r="768" spans="1:10">
      <c r="A768" s="21">
        <v>11563327</v>
      </c>
      <c r="B768" s="22">
        <v>43956</v>
      </c>
      <c r="C768" s="22">
        <v>43956</v>
      </c>
      <c r="D768" s="21" t="s">
        <v>10</v>
      </c>
      <c r="E768" s="21">
        <v>0</v>
      </c>
      <c r="F768" s="21">
        <v>0</v>
      </c>
      <c r="G768" s="21">
        <v>13483.1</v>
      </c>
      <c r="H768" s="21">
        <v>630470.39</v>
      </c>
      <c r="I768" s="21" t="s">
        <v>11</v>
      </c>
      <c r="J768" s="21" t="s">
        <v>12</v>
      </c>
    </row>
    <row r="769" spans="1:10">
      <c r="A769" s="21">
        <v>11563327</v>
      </c>
      <c r="B769" s="22">
        <v>43956</v>
      </c>
      <c r="C769" s="22">
        <v>43956</v>
      </c>
      <c r="D769" s="21" t="s">
        <v>10</v>
      </c>
      <c r="E769" s="21">
        <v>0</v>
      </c>
      <c r="F769" s="21">
        <v>0</v>
      </c>
      <c r="G769" s="21">
        <v>14350</v>
      </c>
      <c r="H769" s="21">
        <v>644820.39</v>
      </c>
      <c r="I769" s="21" t="s">
        <v>11</v>
      </c>
      <c r="J769" s="21" t="s">
        <v>12</v>
      </c>
    </row>
    <row r="770" spans="1:10">
      <c r="A770" s="21">
        <v>11563327</v>
      </c>
      <c r="B770" s="22">
        <v>43956</v>
      </c>
      <c r="C770" s="22">
        <v>43956</v>
      </c>
      <c r="D770" s="21" t="s">
        <v>10</v>
      </c>
      <c r="E770" s="21">
        <v>0</v>
      </c>
      <c r="F770" s="21">
        <v>0</v>
      </c>
      <c r="G770" s="21">
        <v>15436.24</v>
      </c>
      <c r="H770" s="21">
        <v>660256.63</v>
      </c>
      <c r="I770" s="21" t="s">
        <v>11</v>
      </c>
      <c r="J770" s="21" t="s">
        <v>12</v>
      </c>
    </row>
    <row r="771" spans="1:10">
      <c r="A771" s="21">
        <v>11563327</v>
      </c>
      <c r="B771" s="22">
        <v>43956</v>
      </c>
      <c r="C771" s="22">
        <v>43956</v>
      </c>
      <c r="D771" s="21" t="s">
        <v>10</v>
      </c>
      <c r="E771" s="21">
        <v>0</v>
      </c>
      <c r="F771" s="21">
        <v>0</v>
      </c>
      <c r="G771" s="21">
        <v>17310</v>
      </c>
      <c r="H771" s="21">
        <v>677566.63</v>
      </c>
      <c r="I771" s="21" t="s">
        <v>11</v>
      </c>
      <c r="J771" s="21" t="s">
        <v>12</v>
      </c>
    </row>
    <row r="772" spans="1:10">
      <c r="A772" s="21">
        <v>11563327</v>
      </c>
      <c r="B772" s="22">
        <v>43956</v>
      </c>
      <c r="C772" s="22">
        <v>43956</v>
      </c>
      <c r="D772" s="21" t="s">
        <v>10</v>
      </c>
      <c r="E772" s="21">
        <v>0</v>
      </c>
      <c r="F772" s="21">
        <v>0</v>
      </c>
      <c r="G772" s="21">
        <v>17626</v>
      </c>
      <c r="H772" s="21">
        <v>695192.63</v>
      </c>
      <c r="I772" s="21" t="s">
        <v>11</v>
      </c>
      <c r="J772" s="21" t="s">
        <v>12</v>
      </c>
    </row>
    <row r="773" spans="1:10">
      <c r="A773" s="21">
        <v>11563327</v>
      </c>
      <c r="B773" s="22">
        <v>43956</v>
      </c>
      <c r="C773" s="22">
        <v>43956</v>
      </c>
      <c r="D773" s="21" t="s">
        <v>10</v>
      </c>
      <c r="E773" s="21">
        <v>0</v>
      </c>
      <c r="F773" s="21">
        <v>0</v>
      </c>
      <c r="G773" s="21">
        <v>17657.900000000001</v>
      </c>
      <c r="H773" s="21">
        <v>712850.53</v>
      </c>
      <c r="I773" s="21" t="s">
        <v>11</v>
      </c>
      <c r="J773" s="21" t="s">
        <v>12</v>
      </c>
    </row>
    <row r="774" spans="1:10">
      <c r="A774" s="21">
        <v>11563327</v>
      </c>
      <c r="B774" s="22">
        <v>43956</v>
      </c>
      <c r="C774" s="22">
        <v>43956</v>
      </c>
      <c r="D774" s="21" t="s">
        <v>10</v>
      </c>
      <c r="E774" s="21">
        <v>0</v>
      </c>
      <c r="F774" s="21">
        <v>0</v>
      </c>
      <c r="G774" s="21">
        <v>18136.169999999998</v>
      </c>
      <c r="H774" s="21">
        <v>730986.7</v>
      </c>
      <c r="I774" s="21" t="s">
        <v>11</v>
      </c>
      <c r="J774" s="21" t="s">
        <v>12</v>
      </c>
    </row>
    <row r="775" spans="1:10">
      <c r="A775" s="21">
        <v>11563327</v>
      </c>
      <c r="B775" s="22">
        <v>43956</v>
      </c>
      <c r="C775" s="22">
        <v>43956</v>
      </c>
      <c r="D775" s="21" t="s">
        <v>10</v>
      </c>
      <c r="E775" s="21">
        <v>0</v>
      </c>
      <c r="F775" s="21">
        <v>0</v>
      </c>
      <c r="G775" s="21">
        <v>18218.060000000001</v>
      </c>
      <c r="H775" s="21">
        <v>749204.76</v>
      </c>
      <c r="I775" s="21" t="s">
        <v>11</v>
      </c>
      <c r="J775" s="21" t="s">
        <v>12</v>
      </c>
    </row>
    <row r="776" spans="1:10">
      <c r="A776" s="21">
        <v>11563327</v>
      </c>
      <c r="B776" s="22">
        <v>43956</v>
      </c>
      <c r="C776" s="22">
        <v>43956</v>
      </c>
      <c r="D776" s="21" t="s">
        <v>10</v>
      </c>
      <c r="E776" s="21">
        <v>0</v>
      </c>
      <c r="F776" s="21">
        <v>0</v>
      </c>
      <c r="G776" s="21">
        <v>18346</v>
      </c>
      <c r="H776" s="21">
        <v>767550.76</v>
      </c>
      <c r="I776" s="21" t="s">
        <v>11</v>
      </c>
      <c r="J776" s="21" t="s">
        <v>12</v>
      </c>
    </row>
    <row r="777" spans="1:10">
      <c r="A777" s="21">
        <v>11563327</v>
      </c>
      <c r="B777" s="22">
        <v>43956</v>
      </c>
      <c r="C777" s="22">
        <v>43956</v>
      </c>
      <c r="D777" s="21" t="s">
        <v>10</v>
      </c>
      <c r="E777" s="21">
        <v>0</v>
      </c>
      <c r="F777" s="21">
        <v>0</v>
      </c>
      <c r="G777" s="21">
        <v>18726.04</v>
      </c>
      <c r="H777" s="21">
        <v>786276.8</v>
      </c>
      <c r="I777" s="21" t="s">
        <v>11</v>
      </c>
      <c r="J777" s="21" t="s">
        <v>12</v>
      </c>
    </row>
    <row r="778" spans="1:10">
      <c r="A778" s="21">
        <v>11563327</v>
      </c>
      <c r="B778" s="22">
        <v>43956</v>
      </c>
      <c r="C778" s="22">
        <v>43956</v>
      </c>
      <c r="D778" s="21" t="s">
        <v>10</v>
      </c>
      <c r="E778" s="21">
        <v>0</v>
      </c>
      <c r="F778" s="21">
        <v>0</v>
      </c>
      <c r="G778" s="21">
        <v>18852.8</v>
      </c>
      <c r="H778" s="21">
        <v>805129.6</v>
      </c>
      <c r="I778" s="21" t="s">
        <v>11</v>
      </c>
      <c r="J778" s="21" t="s">
        <v>12</v>
      </c>
    </row>
    <row r="779" spans="1:10">
      <c r="A779" s="21">
        <v>11563327</v>
      </c>
      <c r="B779" s="22">
        <v>43956</v>
      </c>
      <c r="C779" s="22">
        <v>43956</v>
      </c>
      <c r="D779" s="21" t="s">
        <v>10</v>
      </c>
      <c r="E779" s="21">
        <v>0</v>
      </c>
      <c r="F779" s="21">
        <v>0</v>
      </c>
      <c r="G779" s="21">
        <v>25462.79</v>
      </c>
      <c r="H779" s="21">
        <v>830592.39</v>
      </c>
      <c r="I779" s="21" t="s">
        <v>11</v>
      </c>
      <c r="J779" s="21" t="s">
        <v>12</v>
      </c>
    </row>
    <row r="780" spans="1:10">
      <c r="A780" s="21">
        <v>11563327</v>
      </c>
      <c r="B780" s="22">
        <v>43956</v>
      </c>
      <c r="C780" s="22">
        <v>43956</v>
      </c>
      <c r="D780" s="21" t="s">
        <v>10</v>
      </c>
      <c r="E780" s="21">
        <v>0</v>
      </c>
      <c r="F780" s="21">
        <v>0</v>
      </c>
      <c r="G780" s="21">
        <v>33393.760000000002</v>
      </c>
      <c r="H780" s="21">
        <v>863986.15</v>
      </c>
      <c r="I780" s="21" t="s">
        <v>11</v>
      </c>
      <c r="J780" s="21" t="s">
        <v>12</v>
      </c>
    </row>
    <row r="781" spans="1:10">
      <c r="A781" s="21">
        <v>11563327</v>
      </c>
      <c r="B781" s="22">
        <v>43956</v>
      </c>
      <c r="C781" s="22">
        <v>43956</v>
      </c>
      <c r="D781" s="21" t="s">
        <v>10</v>
      </c>
      <c r="E781" s="21">
        <v>0</v>
      </c>
      <c r="F781" s="21">
        <v>0</v>
      </c>
      <c r="G781" s="21">
        <v>35619.629999999997</v>
      </c>
      <c r="H781" s="21">
        <v>899605.78</v>
      </c>
      <c r="I781" s="21" t="s">
        <v>11</v>
      </c>
      <c r="J781" s="21" t="s">
        <v>12</v>
      </c>
    </row>
    <row r="782" spans="1:10">
      <c r="A782" s="21">
        <v>11563327</v>
      </c>
      <c r="B782" s="22">
        <v>43956</v>
      </c>
      <c r="C782" s="22">
        <v>43956</v>
      </c>
      <c r="D782" s="21" t="s">
        <v>13</v>
      </c>
      <c r="E782" s="21">
        <v>0</v>
      </c>
      <c r="F782" s="21">
        <v>5.1100000000000003</v>
      </c>
      <c r="G782" s="21">
        <v>0</v>
      </c>
      <c r="H782" s="21">
        <v>899600.67</v>
      </c>
      <c r="I782" s="21" t="s">
        <v>14</v>
      </c>
      <c r="J782" s="21" t="s">
        <v>15</v>
      </c>
    </row>
    <row r="783" spans="1:10">
      <c r="A783" s="21">
        <v>11563327</v>
      </c>
      <c r="B783" s="22">
        <v>43956</v>
      </c>
      <c r="C783" s="22">
        <v>43956</v>
      </c>
      <c r="D783" s="21" t="s">
        <v>13</v>
      </c>
      <c r="E783" s="21">
        <v>0</v>
      </c>
      <c r="F783" s="21">
        <v>5.23</v>
      </c>
      <c r="G783" s="21">
        <v>0</v>
      </c>
      <c r="H783" s="21">
        <v>899595.44</v>
      </c>
      <c r="I783" s="21" t="s">
        <v>14</v>
      </c>
      <c r="J783" s="21" t="s">
        <v>15</v>
      </c>
    </row>
    <row r="784" spans="1:10">
      <c r="A784" s="21">
        <v>11563327</v>
      </c>
      <c r="B784" s="22">
        <v>43956</v>
      </c>
      <c r="C784" s="22">
        <v>43956</v>
      </c>
      <c r="D784" s="21" t="s">
        <v>13</v>
      </c>
      <c r="E784" s="21">
        <v>0</v>
      </c>
      <c r="F784" s="21">
        <v>8.2899999999999991</v>
      </c>
      <c r="G784" s="21">
        <v>0</v>
      </c>
      <c r="H784" s="21">
        <v>899587.15</v>
      </c>
      <c r="I784" s="21" t="s">
        <v>14</v>
      </c>
      <c r="J784" s="21" t="s">
        <v>15</v>
      </c>
    </row>
    <row r="785" spans="1:10">
      <c r="A785" s="21">
        <v>11563327</v>
      </c>
      <c r="B785" s="22">
        <v>43956</v>
      </c>
      <c r="C785" s="22">
        <v>43956</v>
      </c>
      <c r="D785" s="21" t="s">
        <v>13</v>
      </c>
      <c r="E785" s="21">
        <v>0</v>
      </c>
      <c r="F785" s="21">
        <v>8.41</v>
      </c>
      <c r="G785" s="21">
        <v>0</v>
      </c>
      <c r="H785" s="21">
        <v>899578.74</v>
      </c>
      <c r="I785" s="21" t="s">
        <v>14</v>
      </c>
      <c r="J785" s="21" t="s">
        <v>15</v>
      </c>
    </row>
    <row r="786" spans="1:10">
      <c r="A786" s="21">
        <v>11563327</v>
      </c>
      <c r="B786" s="22">
        <v>43956</v>
      </c>
      <c r="C786" s="22">
        <v>43956</v>
      </c>
      <c r="D786" s="21" t="s">
        <v>13</v>
      </c>
      <c r="E786" s="21">
        <v>0</v>
      </c>
      <c r="F786" s="21">
        <v>8.8800000000000008</v>
      </c>
      <c r="G786" s="21">
        <v>0</v>
      </c>
      <c r="H786" s="21">
        <v>899569.86</v>
      </c>
      <c r="I786" s="21" t="s">
        <v>14</v>
      </c>
      <c r="J786" s="21" t="s">
        <v>15</v>
      </c>
    </row>
    <row r="787" spans="1:10">
      <c r="A787" s="21">
        <v>11563327</v>
      </c>
      <c r="B787" s="22">
        <v>43956</v>
      </c>
      <c r="C787" s="22">
        <v>43956</v>
      </c>
      <c r="D787" s="21" t="s">
        <v>13</v>
      </c>
      <c r="E787" s="21">
        <v>0</v>
      </c>
      <c r="F787" s="21">
        <v>9.81</v>
      </c>
      <c r="G787" s="21">
        <v>0</v>
      </c>
      <c r="H787" s="21">
        <v>899560.05</v>
      </c>
      <c r="I787" s="21" t="s">
        <v>14</v>
      </c>
      <c r="J787" s="21" t="s">
        <v>15</v>
      </c>
    </row>
    <row r="788" spans="1:10">
      <c r="A788" s="21">
        <v>11563327</v>
      </c>
      <c r="B788" s="22">
        <v>43956</v>
      </c>
      <c r="C788" s="22">
        <v>43956</v>
      </c>
      <c r="D788" s="21" t="s">
        <v>13</v>
      </c>
      <c r="E788" s="21">
        <v>0</v>
      </c>
      <c r="F788" s="21">
        <v>9.81</v>
      </c>
      <c r="G788" s="21">
        <v>0</v>
      </c>
      <c r="H788" s="21">
        <v>899550.24</v>
      </c>
      <c r="I788" s="21" t="s">
        <v>14</v>
      </c>
      <c r="J788" s="21" t="s">
        <v>15</v>
      </c>
    </row>
    <row r="789" spans="1:10">
      <c r="A789" s="21">
        <v>11563327</v>
      </c>
      <c r="B789" s="22">
        <v>43956</v>
      </c>
      <c r="C789" s="22">
        <v>43956</v>
      </c>
      <c r="D789" s="21" t="s">
        <v>13</v>
      </c>
      <c r="E789" s="21">
        <v>0</v>
      </c>
      <c r="F789" s="21">
        <v>9.91</v>
      </c>
      <c r="G789" s="21">
        <v>0</v>
      </c>
      <c r="H789" s="21">
        <v>899540.33</v>
      </c>
      <c r="I789" s="21" t="s">
        <v>14</v>
      </c>
      <c r="J789" s="21" t="s">
        <v>15</v>
      </c>
    </row>
    <row r="790" spans="1:10">
      <c r="A790" s="21">
        <v>11563327</v>
      </c>
      <c r="B790" s="22">
        <v>43956</v>
      </c>
      <c r="C790" s="22">
        <v>43956</v>
      </c>
      <c r="D790" s="21" t="s">
        <v>13</v>
      </c>
      <c r="E790" s="21">
        <v>0</v>
      </c>
      <c r="F790" s="21">
        <v>10</v>
      </c>
      <c r="G790" s="21">
        <v>0</v>
      </c>
      <c r="H790" s="21">
        <v>899530.33</v>
      </c>
      <c r="I790" s="21" t="s">
        <v>14</v>
      </c>
      <c r="J790" s="21" t="s">
        <v>15</v>
      </c>
    </row>
    <row r="791" spans="1:10">
      <c r="A791" s="21">
        <v>11563327</v>
      </c>
      <c r="B791" s="22">
        <v>43956</v>
      </c>
      <c r="C791" s="22">
        <v>43956</v>
      </c>
      <c r="D791" s="21" t="s">
        <v>13</v>
      </c>
      <c r="E791" s="21">
        <v>0</v>
      </c>
      <c r="F791" s="21">
        <v>10.36</v>
      </c>
      <c r="G791" s="21">
        <v>0</v>
      </c>
      <c r="H791" s="21">
        <v>899519.97</v>
      </c>
      <c r="I791" s="21" t="s">
        <v>14</v>
      </c>
      <c r="J791" s="21" t="s">
        <v>15</v>
      </c>
    </row>
    <row r="792" spans="1:10">
      <c r="A792" s="21">
        <v>11563327</v>
      </c>
      <c r="B792" s="22">
        <v>43956</v>
      </c>
      <c r="C792" s="22">
        <v>43956</v>
      </c>
      <c r="D792" s="21" t="s">
        <v>13</v>
      </c>
      <c r="E792" s="21">
        <v>0</v>
      </c>
      <c r="F792" s="21">
        <v>10.52</v>
      </c>
      <c r="G792" s="21">
        <v>0</v>
      </c>
      <c r="H792" s="21">
        <v>899509.45</v>
      </c>
      <c r="I792" s="21" t="s">
        <v>14</v>
      </c>
      <c r="J792" s="21" t="s">
        <v>15</v>
      </c>
    </row>
    <row r="793" spans="1:10">
      <c r="A793" s="21">
        <v>11563327</v>
      </c>
      <c r="B793" s="22">
        <v>43956</v>
      </c>
      <c r="C793" s="22">
        <v>43956</v>
      </c>
      <c r="D793" s="21" t="s">
        <v>13</v>
      </c>
      <c r="E793" s="21">
        <v>0</v>
      </c>
      <c r="F793" s="21">
        <v>10.94</v>
      </c>
      <c r="G793" s="21">
        <v>0</v>
      </c>
      <c r="H793" s="21">
        <v>899498.51</v>
      </c>
      <c r="I793" s="21" t="s">
        <v>14</v>
      </c>
      <c r="J793" s="21" t="s">
        <v>15</v>
      </c>
    </row>
    <row r="794" spans="1:10">
      <c r="A794" s="21">
        <v>11563327</v>
      </c>
      <c r="B794" s="22">
        <v>43956</v>
      </c>
      <c r="C794" s="22">
        <v>43956</v>
      </c>
      <c r="D794" s="21" t="s">
        <v>13</v>
      </c>
      <c r="E794" s="21">
        <v>0</v>
      </c>
      <c r="F794" s="21">
        <v>11.61</v>
      </c>
      <c r="G794" s="21">
        <v>0</v>
      </c>
      <c r="H794" s="21">
        <v>899486.9</v>
      </c>
      <c r="I794" s="21" t="s">
        <v>14</v>
      </c>
      <c r="J794" s="21" t="s">
        <v>15</v>
      </c>
    </row>
    <row r="795" spans="1:10">
      <c r="A795" s="21">
        <v>11563327</v>
      </c>
      <c r="B795" s="22">
        <v>43956</v>
      </c>
      <c r="C795" s="22">
        <v>43956</v>
      </c>
      <c r="D795" s="21" t="s">
        <v>13</v>
      </c>
      <c r="E795" s="21">
        <v>0</v>
      </c>
      <c r="F795" s="21">
        <v>14.02</v>
      </c>
      <c r="G795" s="21">
        <v>0</v>
      </c>
      <c r="H795" s="21">
        <v>899472.88</v>
      </c>
      <c r="I795" s="21" t="s">
        <v>14</v>
      </c>
      <c r="J795" s="21" t="s">
        <v>15</v>
      </c>
    </row>
    <row r="796" spans="1:10">
      <c r="A796" s="21">
        <v>11563327</v>
      </c>
      <c r="B796" s="22">
        <v>43956</v>
      </c>
      <c r="C796" s="22">
        <v>43956</v>
      </c>
      <c r="D796" s="21" t="s">
        <v>13</v>
      </c>
      <c r="E796" s="21">
        <v>0</v>
      </c>
      <c r="F796" s="21">
        <v>14.58</v>
      </c>
      <c r="G796" s="21">
        <v>0</v>
      </c>
      <c r="H796" s="21">
        <v>899458.3</v>
      </c>
      <c r="I796" s="21" t="s">
        <v>14</v>
      </c>
      <c r="J796" s="21" t="s">
        <v>15</v>
      </c>
    </row>
    <row r="797" spans="1:10">
      <c r="A797" s="21">
        <v>11563327</v>
      </c>
      <c r="B797" s="22">
        <v>43956</v>
      </c>
      <c r="C797" s="22">
        <v>43956</v>
      </c>
      <c r="D797" s="21" t="s">
        <v>13</v>
      </c>
      <c r="E797" s="21">
        <v>0</v>
      </c>
      <c r="F797" s="21">
        <v>17.510000000000002</v>
      </c>
      <c r="G797" s="21">
        <v>0</v>
      </c>
      <c r="H797" s="21">
        <v>899440.79</v>
      </c>
      <c r="I797" s="21" t="s">
        <v>14</v>
      </c>
      <c r="J797" s="21" t="s">
        <v>15</v>
      </c>
    </row>
    <row r="798" spans="1:10">
      <c r="A798" s="21">
        <v>11563327</v>
      </c>
      <c r="B798" s="22">
        <v>43956</v>
      </c>
      <c r="C798" s="22">
        <v>43956</v>
      </c>
      <c r="D798" s="21" t="s">
        <v>13</v>
      </c>
      <c r="E798" s="21">
        <v>0</v>
      </c>
      <c r="F798" s="21">
        <v>17.899999999999999</v>
      </c>
      <c r="G798" s="21">
        <v>0</v>
      </c>
      <c r="H798" s="21">
        <v>899422.89</v>
      </c>
      <c r="I798" s="21" t="s">
        <v>14</v>
      </c>
      <c r="J798" s="21" t="s">
        <v>15</v>
      </c>
    </row>
    <row r="799" spans="1:10">
      <c r="A799" s="21">
        <v>11563327</v>
      </c>
      <c r="B799" s="22">
        <v>43956</v>
      </c>
      <c r="C799" s="22">
        <v>43956</v>
      </c>
      <c r="D799" s="21" t="s">
        <v>13</v>
      </c>
      <c r="E799" s="21">
        <v>0</v>
      </c>
      <c r="F799" s="21">
        <v>23.79</v>
      </c>
      <c r="G799" s="21">
        <v>0</v>
      </c>
      <c r="H799" s="21">
        <v>899399.1</v>
      </c>
      <c r="I799" s="21" t="s">
        <v>14</v>
      </c>
      <c r="J799" s="21" t="s">
        <v>15</v>
      </c>
    </row>
    <row r="800" spans="1:10">
      <c r="A800" s="21">
        <v>11563327</v>
      </c>
      <c r="B800" s="22">
        <v>43956</v>
      </c>
      <c r="C800" s="22">
        <v>43956</v>
      </c>
      <c r="D800" s="21" t="s">
        <v>13</v>
      </c>
      <c r="E800" s="21">
        <v>0</v>
      </c>
      <c r="F800" s="21">
        <v>24.77</v>
      </c>
      <c r="G800" s="21">
        <v>0</v>
      </c>
      <c r="H800" s="21">
        <v>899374.33</v>
      </c>
      <c r="I800" s="21" t="s">
        <v>14</v>
      </c>
      <c r="J800" s="21" t="s">
        <v>15</v>
      </c>
    </row>
    <row r="801" spans="1:10">
      <c r="A801" s="21">
        <v>11563327</v>
      </c>
      <c r="B801" s="22">
        <v>43956</v>
      </c>
      <c r="C801" s="22">
        <v>43956</v>
      </c>
      <c r="D801" s="21" t="s">
        <v>13</v>
      </c>
      <c r="E801" s="21">
        <v>0</v>
      </c>
      <c r="F801" s="21">
        <v>26.17</v>
      </c>
      <c r="G801" s="21">
        <v>0</v>
      </c>
      <c r="H801" s="21">
        <v>899348.16</v>
      </c>
      <c r="I801" s="21" t="s">
        <v>14</v>
      </c>
      <c r="J801" s="21" t="s">
        <v>15</v>
      </c>
    </row>
    <row r="802" spans="1:10">
      <c r="A802" s="21">
        <v>11563327</v>
      </c>
      <c r="B802" s="22">
        <v>43956</v>
      </c>
      <c r="C802" s="22">
        <v>43956</v>
      </c>
      <c r="D802" s="21" t="s">
        <v>13</v>
      </c>
      <c r="E802" s="21">
        <v>0</v>
      </c>
      <c r="F802" s="21">
        <v>27.34</v>
      </c>
      <c r="G802" s="21">
        <v>0</v>
      </c>
      <c r="H802" s="21">
        <v>899320.82</v>
      </c>
      <c r="I802" s="21" t="s">
        <v>14</v>
      </c>
      <c r="J802" s="21" t="s">
        <v>15</v>
      </c>
    </row>
    <row r="803" spans="1:10">
      <c r="A803" s="21">
        <v>11563327</v>
      </c>
      <c r="B803" s="22">
        <v>43956</v>
      </c>
      <c r="C803" s="22">
        <v>43956</v>
      </c>
      <c r="D803" s="21" t="s">
        <v>13</v>
      </c>
      <c r="E803" s="21">
        <v>0</v>
      </c>
      <c r="F803" s="21">
        <v>30.85</v>
      </c>
      <c r="G803" s="21">
        <v>0</v>
      </c>
      <c r="H803" s="21">
        <v>899289.97</v>
      </c>
      <c r="I803" s="21" t="s">
        <v>14</v>
      </c>
      <c r="J803" s="21" t="s">
        <v>15</v>
      </c>
    </row>
    <row r="804" spans="1:10">
      <c r="A804" s="21">
        <v>11563327</v>
      </c>
      <c r="B804" s="22">
        <v>43956</v>
      </c>
      <c r="C804" s="22">
        <v>43956</v>
      </c>
      <c r="D804" s="21" t="s">
        <v>13</v>
      </c>
      <c r="E804" s="21">
        <v>0</v>
      </c>
      <c r="F804" s="21">
        <v>35.74</v>
      </c>
      <c r="G804" s="21">
        <v>0</v>
      </c>
      <c r="H804" s="21">
        <v>899254.23</v>
      </c>
      <c r="I804" s="21" t="s">
        <v>14</v>
      </c>
      <c r="J804" s="21" t="s">
        <v>15</v>
      </c>
    </row>
    <row r="805" spans="1:10">
      <c r="A805" s="21">
        <v>11563327</v>
      </c>
      <c r="B805" s="22">
        <v>43956</v>
      </c>
      <c r="C805" s="22">
        <v>43956</v>
      </c>
      <c r="D805" s="21" t="s">
        <v>13</v>
      </c>
      <c r="E805" s="21">
        <v>0</v>
      </c>
      <c r="F805" s="21">
        <v>36.880000000000003</v>
      </c>
      <c r="G805" s="21">
        <v>0</v>
      </c>
      <c r="H805" s="21">
        <v>899217.35</v>
      </c>
      <c r="I805" s="21" t="s">
        <v>14</v>
      </c>
      <c r="J805" s="21" t="s">
        <v>15</v>
      </c>
    </row>
    <row r="806" spans="1:10">
      <c r="A806" s="21">
        <v>11563327</v>
      </c>
      <c r="B806" s="22">
        <v>43956</v>
      </c>
      <c r="C806" s="22">
        <v>43956</v>
      </c>
      <c r="D806" s="21" t="s">
        <v>13</v>
      </c>
      <c r="E806" s="21">
        <v>0</v>
      </c>
      <c r="F806" s="21">
        <v>37.54</v>
      </c>
      <c r="G806" s="21">
        <v>0</v>
      </c>
      <c r="H806" s="21">
        <v>899179.81</v>
      </c>
      <c r="I806" s="21" t="s">
        <v>14</v>
      </c>
      <c r="J806" s="21" t="s">
        <v>15</v>
      </c>
    </row>
    <row r="807" spans="1:10">
      <c r="A807" s="21">
        <v>11563327</v>
      </c>
      <c r="B807" s="22">
        <v>43956</v>
      </c>
      <c r="C807" s="22">
        <v>43956</v>
      </c>
      <c r="D807" s="21" t="s">
        <v>13</v>
      </c>
      <c r="E807" s="21">
        <v>0</v>
      </c>
      <c r="F807" s="21">
        <v>41.59</v>
      </c>
      <c r="G807" s="21">
        <v>0</v>
      </c>
      <c r="H807" s="21">
        <v>899138.22</v>
      </c>
      <c r="I807" s="21" t="s">
        <v>14</v>
      </c>
      <c r="J807" s="21" t="s">
        <v>15</v>
      </c>
    </row>
    <row r="808" spans="1:10">
      <c r="A808" s="21">
        <v>11563327</v>
      </c>
      <c r="B808" s="22">
        <v>43956</v>
      </c>
      <c r="C808" s="22">
        <v>43956</v>
      </c>
      <c r="D808" s="21" t="s">
        <v>13</v>
      </c>
      <c r="E808" s="21">
        <v>0</v>
      </c>
      <c r="F808" s="21">
        <v>41.83</v>
      </c>
      <c r="G808" s="21">
        <v>0</v>
      </c>
      <c r="H808" s="21">
        <v>899096.39</v>
      </c>
      <c r="I808" s="21" t="s">
        <v>14</v>
      </c>
      <c r="J808" s="21" t="s">
        <v>15</v>
      </c>
    </row>
    <row r="809" spans="1:10">
      <c r="A809" s="21">
        <v>11563327</v>
      </c>
      <c r="B809" s="22">
        <v>43956</v>
      </c>
      <c r="C809" s="22">
        <v>43956</v>
      </c>
      <c r="D809" s="21" t="s">
        <v>13</v>
      </c>
      <c r="E809" s="21">
        <v>0</v>
      </c>
      <c r="F809" s="21">
        <v>51.03</v>
      </c>
      <c r="G809" s="21">
        <v>0</v>
      </c>
      <c r="H809" s="21">
        <v>899045.36</v>
      </c>
      <c r="I809" s="21" t="s">
        <v>14</v>
      </c>
      <c r="J809" s="21" t="s">
        <v>15</v>
      </c>
    </row>
    <row r="810" spans="1:10">
      <c r="A810" s="21">
        <v>11563327</v>
      </c>
      <c r="B810" s="22">
        <v>43956</v>
      </c>
      <c r="C810" s="22">
        <v>43956</v>
      </c>
      <c r="D810" s="21" t="s">
        <v>13</v>
      </c>
      <c r="E810" s="21">
        <v>0</v>
      </c>
      <c r="F810" s="21">
        <v>56.71</v>
      </c>
      <c r="G810" s="21">
        <v>0</v>
      </c>
      <c r="H810" s="21">
        <v>898988.65</v>
      </c>
      <c r="I810" s="21" t="s">
        <v>14</v>
      </c>
      <c r="J810" s="21" t="s">
        <v>15</v>
      </c>
    </row>
    <row r="811" spans="1:10">
      <c r="A811" s="21">
        <v>11563327</v>
      </c>
      <c r="B811" s="22">
        <v>43956</v>
      </c>
      <c r="C811" s="22">
        <v>43956</v>
      </c>
      <c r="D811" s="21" t="s">
        <v>13</v>
      </c>
      <c r="E811" s="21">
        <v>0</v>
      </c>
      <c r="F811" s="21">
        <v>72.95</v>
      </c>
      <c r="G811" s="21">
        <v>0</v>
      </c>
      <c r="H811" s="21">
        <v>898915.7</v>
      </c>
      <c r="I811" s="21" t="s">
        <v>14</v>
      </c>
      <c r="J811" s="21" t="s">
        <v>15</v>
      </c>
    </row>
    <row r="812" spans="1:10">
      <c r="A812" s="21">
        <v>11563327</v>
      </c>
      <c r="B812" s="22">
        <v>43956</v>
      </c>
      <c r="C812" s="22">
        <v>43956</v>
      </c>
      <c r="D812" s="21" t="s">
        <v>16</v>
      </c>
      <c r="E812" s="21">
        <v>0</v>
      </c>
      <c r="F812" s="21">
        <v>898915.7</v>
      </c>
      <c r="G812" s="21">
        <v>0</v>
      </c>
      <c r="H812" s="21">
        <v>0</v>
      </c>
      <c r="I812" s="21" t="s">
        <v>17</v>
      </c>
      <c r="J812" s="21" t="s">
        <v>18</v>
      </c>
    </row>
    <row r="813" spans="1:10">
      <c r="A813" s="21">
        <v>11563327</v>
      </c>
      <c r="B813" s="22">
        <v>43957</v>
      </c>
      <c r="C813" s="22">
        <v>43957</v>
      </c>
      <c r="D813" s="21" t="s">
        <v>10</v>
      </c>
      <c r="E813" s="21">
        <v>0</v>
      </c>
      <c r="F813" s="21">
        <v>0</v>
      </c>
      <c r="G813" s="21">
        <v>270</v>
      </c>
      <c r="H813" s="21">
        <v>270</v>
      </c>
      <c r="I813" s="21" t="s">
        <v>11</v>
      </c>
      <c r="J813" s="21" t="s">
        <v>12</v>
      </c>
    </row>
    <row r="814" spans="1:10">
      <c r="A814" s="21">
        <v>11563327</v>
      </c>
      <c r="B814" s="22">
        <v>43957</v>
      </c>
      <c r="C814" s="22">
        <v>43957</v>
      </c>
      <c r="D814" s="21" t="s">
        <v>10</v>
      </c>
      <c r="E814" s="21">
        <v>0</v>
      </c>
      <c r="F814" s="21">
        <v>0</v>
      </c>
      <c r="G814" s="21">
        <v>473.4</v>
      </c>
      <c r="H814" s="21">
        <v>743.4</v>
      </c>
      <c r="I814" s="21" t="s">
        <v>11</v>
      </c>
      <c r="J814" s="21" t="s">
        <v>12</v>
      </c>
    </row>
    <row r="815" spans="1:10">
      <c r="A815" s="21">
        <v>11563327</v>
      </c>
      <c r="B815" s="22">
        <v>43957</v>
      </c>
      <c r="C815" s="22">
        <v>43957</v>
      </c>
      <c r="D815" s="21" t="s">
        <v>10</v>
      </c>
      <c r="E815" s="21">
        <v>0</v>
      </c>
      <c r="F815" s="21">
        <v>0</v>
      </c>
      <c r="G815" s="21">
        <v>490</v>
      </c>
      <c r="H815" s="21">
        <v>1233.4000000000001</v>
      </c>
      <c r="I815" s="21" t="s">
        <v>11</v>
      </c>
      <c r="J815" s="21" t="s">
        <v>12</v>
      </c>
    </row>
    <row r="816" spans="1:10">
      <c r="A816" s="21">
        <v>11563327</v>
      </c>
      <c r="B816" s="22">
        <v>43957</v>
      </c>
      <c r="C816" s="22">
        <v>43957</v>
      </c>
      <c r="D816" s="21" t="s">
        <v>10</v>
      </c>
      <c r="E816" s="21">
        <v>0</v>
      </c>
      <c r="F816" s="21">
        <v>0</v>
      </c>
      <c r="G816" s="21">
        <v>570</v>
      </c>
      <c r="H816" s="21">
        <v>1803.4</v>
      </c>
      <c r="I816" s="21" t="s">
        <v>11</v>
      </c>
      <c r="J816" s="21" t="s">
        <v>12</v>
      </c>
    </row>
    <row r="817" spans="1:10">
      <c r="A817" s="21">
        <v>11563327</v>
      </c>
      <c r="B817" s="22">
        <v>43957</v>
      </c>
      <c r="C817" s="22">
        <v>43957</v>
      </c>
      <c r="D817" s="21" t="s">
        <v>10</v>
      </c>
      <c r="E817" s="21">
        <v>0</v>
      </c>
      <c r="F817" s="21">
        <v>0</v>
      </c>
      <c r="G817" s="21">
        <v>600</v>
      </c>
      <c r="H817" s="21">
        <v>2403.4</v>
      </c>
      <c r="I817" s="21" t="s">
        <v>11</v>
      </c>
      <c r="J817" s="21" t="s">
        <v>12</v>
      </c>
    </row>
    <row r="818" spans="1:10">
      <c r="A818" s="21">
        <v>11563327</v>
      </c>
      <c r="B818" s="22">
        <v>43957</v>
      </c>
      <c r="C818" s="22">
        <v>43957</v>
      </c>
      <c r="D818" s="21" t="s">
        <v>10</v>
      </c>
      <c r="E818" s="21">
        <v>0</v>
      </c>
      <c r="F818" s="21">
        <v>0</v>
      </c>
      <c r="G818" s="21">
        <v>610</v>
      </c>
      <c r="H818" s="21">
        <v>3013.4</v>
      </c>
      <c r="I818" s="21" t="s">
        <v>11</v>
      </c>
      <c r="J818" s="21" t="s">
        <v>12</v>
      </c>
    </row>
    <row r="819" spans="1:10">
      <c r="A819" s="21">
        <v>11563327</v>
      </c>
      <c r="B819" s="22">
        <v>43957</v>
      </c>
      <c r="C819" s="22">
        <v>43957</v>
      </c>
      <c r="D819" s="21" t="s">
        <v>10</v>
      </c>
      <c r="E819" s="21">
        <v>0</v>
      </c>
      <c r="F819" s="21">
        <v>0</v>
      </c>
      <c r="G819" s="21">
        <v>630</v>
      </c>
      <c r="H819" s="21">
        <v>3643.4</v>
      </c>
      <c r="I819" s="21" t="s">
        <v>11</v>
      </c>
      <c r="J819" s="21" t="s">
        <v>12</v>
      </c>
    </row>
    <row r="820" spans="1:10">
      <c r="A820" s="21">
        <v>11563327</v>
      </c>
      <c r="B820" s="22">
        <v>43957</v>
      </c>
      <c r="C820" s="22">
        <v>43957</v>
      </c>
      <c r="D820" s="21" t="s">
        <v>10</v>
      </c>
      <c r="E820" s="21">
        <v>0</v>
      </c>
      <c r="F820" s="21">
        <v>0</v>
      </c>
      <c r="G820" s="21">
        <v>630</v>
      </c>
      <c r="H820" s="21">
        <v>4273.3999999999996</v>
      </c>
      <c r="I820" s="21" t="s">
        <v>11</v>
      </c>
      <c r="J820" s="21" t="s">
        <v>12</v>
      </c>
    </row>
    <row r="821" spans="1:10">
      <c r="A821" s="21">
        <v>11563327</v>
      </c>
      <c r="B821" s="22">
        <v>43957</v>
      </c>
      <c r="C821" s="22">
        <v>43957</v>
      </c>
      <c r="D821" s="21" t="s">
        <v>10</v>
      </c>
      <c r="E821" s="21">
        <v>0</v>
      </c>
      <c r="F821" s="21">
        <v>0</v>
      </c>
      <c r="G821" s="21">
        <v>690</v>
      </c>
      <c r="H821" s="21">
        <v>4963.3999999999996</v>
      </c>
      <c r="I821" s="21" t="s">
        <v>11</v>
      </c>
      <c r="J821" s="21" t="s">
        <v>12</v>
      </c>
    </row>
    <row r="822" spans="1:10">
      <c r="A822" s="21">
        <v>11563327</v>
      </c>
      <c r="B822" s="22">
        <v>43957</v>
      </c>
      <c r="C822" s="22">
        <v>43957</v>
      </c>
      <c r="D822" s="21" t="s">
        <v>10</v>
      </c>
      <c r="E822" s="21">
        <v>0</v>
      </c>
      <c r="F822" s="21">
        <v>0</v>
      </c>
      <c r="G822" s="21">
        <v>750</v>
      </c>
      <c r="H822" s="21">
        <v>5713.4</v>
      </c>
      <c r="I822" s="21" t="s">
        <v>11</v>
      </c>
      <c r="J822" s="21" t="s">
        <v>12</v>
      </c>
    </row>
    <row r="823" spans="1:10">
      <c r="A823" s="21">
        <v>11563327</v>
      </c>
      <c r="B823" s="22">
        <v>43957</v>
      </c>
      <c r="C823" s="22">
        <v>43957</v>
      </c>
      <c r="D823" s="21" t="s">
        <v>10</v>
      </c>
      <c r="E823" s="21">
        <v>0</v>
      </c>
      <c r="F823" s="21">
        <v>0</v>
      </c>
      <c r="G823" s="21">
        <v>760</v>
      </c>
      <c r="H823" s="21">
        <v>6473.4</v>
      </c>
      <c r="I823" s="21" t="s">
        <v>11</v>
      </c>
      <c r="J823" s="21" t="s">
        <v>12</v>
      </c>
    </row>
    <row r="824" spans="1:10">
      <c r="A824" s="21">
        <v>11563327</v>
      </c>
      <c r="B824" s="22">
        <v>43957</v>
      </c>
      <c r="C824" s="22">
        <v>43957</v>
      </c>
      <c r="D824" s="21" t="s">
        <v>10</v>
      </c>
      <c r="E824" s="21">
        <v>0</v>
      </c>
      <c r="F824" s="21">
        <v>0</v>
      </c>
      <c r="G824" s="21">
        <v>800</v>
      </c>
      <c r="H824" s="21">
        <v>7273.4</v>
      </c>
      <c r="I824" s="21" t="s">
        <v>11</v>
      </c>
      <c r="J824" s="21" t="s">
        <v>12</v>
      </c>
    </row>
    <row r="825" spans="1:10">
      <c r="A825" s="21">
        <v>11563327</v>
      </c>
      <c r="B825" s="22">
        <v>43957</v>
      </c>
      <c r="C825" s="22">
        <v>43957</v>
      </c>
      <c r="D825" s="21" t="s">
        <v>10</v>
      </c>
      <c r="E825" s="21">
        <v>0</v>
      </c>
      <c r="F825" s="21">
        <v>0</v>
      </c>
      <c r="G825" s="21">
        <v>880</v>
      </c>
      <c r="H825" s="21">
        <v>8153.4</v>
      </c>
      <c r="I825" s="21" t="s">
        <v>11</v>
      </c>
      <c r="J825" s="21" t="s">
        <v>12</v>
      </c>
    </row>
    <row r="826" spans="1:10">
      <c r="A826" s="21">
        <v>11563327</v>
      </c>
      <c r="B826" s="22">
        <v>43957</v>
      </c>
      <c r="C826" s="22">
        <v>43957</v>
      </c>
      <c r="D826" s="21" t="s">
        <v>10</v>
      </c>
      <c r="E826" s="21">
        <v>0</v>
      </c>
      <c r="F826" s="21">
        <v>0</v>
      </c>
      <c r="G826" s="21">
        <v>890</v>
      </c>
      <c r="H826" s="21">
        <v>9043.4</v>
      </c>
      <c r="I826" s="21" t="s">
        <v>11</v>
      </c>
      <c r="J826" s="21" t="s">
        <v>12</v>
      </c>
    </row>
    <row r="827" spans="1:10">
      <c r="A827" s="21">
        <v>11563327</v>
      </c>
      <c r="B827" s="22">
        <v>43957</v>
      </c>
      <c r="C827" s="22">
        <v>43957</v>
      </c>
      <c r="D827" s="21" t="s">
        <v>10</v>
      </c>
      <c r="E827" s="21">
        <v>0</v>
      </c>
      <c r="F827" s="21">
        <v>0</v>
      </c>
      <c r="G827" s="21">
        <v>907</v>
      </c>
      <c r="H827" s="21">
        <v>9950.4</v>
      </c>
      <c r="I827" s="21" t="s">
        <v>11</v>
      </c>
      <c r="J827" s="21" t="s">
        <v>12</v>
      </c>
    </row>
    <row r="828" spans="1:10">
      <c r="A828" s="21">
        <v>11563327</v>
      </c>
      <c r="B828" s="22">
        <v>43957</v>
      </c>
      <c r="C828" s="22">
        <v>43957</v>
      </c>
      <c r="D828" s="21" t="s">
        <v>10</v>
      </c>
      <c r="E828" s="21">
        <v>0</v>
      </c>
      <c r="F828" s="21">
        <v>0</v>
      </c>
      <c r="G828" s="21">
        <v>920</v>
      </c>
      <c r="H828" s="21">
        <v>10870.4</v>
      </c>
      <c r="I828" s="21" t="s">
        <v>11</v>
      </c>
      <c r="J828" s="21" t="s">
        <v>12</v>
      </c>
    </row>
    <row r="829" spans="1:10">
      <c r="A829" s="21">
        <v>11563327</v>
      </c>
      <c r="B829" s="22">
        <v>43957</v>
      </c>
      <c r="C829" s="22">
        <v>43957</v>
      </c>
      <c r="D829" s="21" t="s">
        <v>10</v>
      </c>
      <c r="E829" s="21">
        <v>0</v>
      </c>
      <c r="F829" s="21">
        <v>0</v>
      </c>
      <c r="G829" s="21">
        <v>928.83</v>
      </c>
      <c r="H829" s="21">
        <v>11799.23</v>
      </c>
      <c r="I829" s="21" t="s">
        <v>11</v>
      </c>
      <c r="J829" s="21" t="s">
        <v>12</v>
      </c>
    </row>
    <row r="830" spans="1:10">
      <c r="A830" s="21">
        <v>11563327</v>
      </c>
      <c r="B830" s="22">
        <v>43957</v>
      </c>
      <c r="C830" s="22">
        <v>43957</v>
      </c>
      <c r="D830" s="21" t="s">
        <v>10</v>
      </c>
      <c r="E830" s="21">
        <v>0</v>
      </c>
      <c r="F830" s="21">
        <v>0</v>
      </c>
      <c r="G830" s="21">
        <v>980</v>
      </c>
      <c r="H830" s="21">
        <v>12779.23</v>
      </c>
      <c r="I830" s="21" t="s">
        <v>11</v>
      </c>
      <c r="J830" s="21" t="s">
        <v>12</v>
      </c>
    </row>
    <row r="831" spans="1:10">
      <c r="A831" s="21">
        <v>11563327</v>
      </c>
      <c r="B831" s="22">
        <v>43957</v>
      </c>
      <c r="C831" s="22">
        <v>43957</v>
      </c>
      <c r="D831" s="21" t="s">
        <v>10</v>
      </c>
      <c r="E831" s="21">
        <v>0</v>
      </c>
      <c r="F831" s="21">
        <v>0</v>
      </c>
      <c r="G831" s="21">
        <v>1000</v>
      </c>
      <c r="H831" s="21">
        <v>13779.23</v>
      </c>
      <c r="I831" s="21" t="s">
        <v>11</v>
      </c>
      <c r="J831" s="21" t="s">
        <v>12</v>
      </c>
    </row>
    <row r="832" spans="1:10">
      <c r="A832" s="21">
        <v>11563327</v>
      </c>
      <c r="B832" s="22">
        <v>43957</v>
      </c>
      <c r="C832" s="22">
        <v>43957</v>
      </c>
      <c r="D832" s="21" t="s">
        <v>10</v>
      </c>
      <c r="E832" s="21">
        <v>0</v>
      </c>
      <c r="F832" s="21">
        <v>0</v>
      </c>
      <c r="G832" s="21">
        <v>1050</v>
      </c>
      <c r="H832" s="21">
        <v>14829.23</v>
      </c>
      <c r="I832" s="21" t="s">
        <v>11</v>
      </c>
      <c r="J832" s="21" t="s">
        <v>12</v>
      </c>
    </row>
    <row r="833" spans="1:10">
      <c r="A833" s="21">
        <v>11563327</v>
      </c>
      <c r="B833" s="22">
        <v>43957</v>
      </c>
      <c r="C833" s="22">
        <v>43957</v>
      </c>
      <c r="D833" s="21" t="s">
        <v>10</v>
      </c>
      <c r="E833" s="21">
        <v>0</v>
      </c>
      <c r="F833" s="21">
        <v>0</v>
      </c>
      <c r="G833" s="21">
        <v>1080</v>
      </c>
      <c r="H833" s="21">
        <v>15909.23</v>
      </c>
      <c r="I833" s="21" t="s">
        <v>11</v>
      </c>
      <c r="J833" s="21" t="s">
        <v>12</v>
      </c>
    </row>
    <row r="834" spans="1:10">
      <c r="A834" s="21">
        <v>11563327</v>
      </c>
      <c r="B834" s="22">
        <v>43957</v>
      </c>
      <c r="C834" s="22">
        <v>43957</v>
      </c>
      <c r="D834" s="21" t="s">
        <v>10</v>
      </c>
      <c r="E834" s="21">
        <v>0</v>
      </c>
      <c r="F834" s="21">
        <v>0</v>
      </c>
      <c r="G834" s="21">
        <v>1109.5</v>
      </c>
      <c r="H834" s="21">
        <v>17018.73</v>
      </c>
      <c r="I834" s="21" t="s">
        <v>11</v>
      </c>
      <c r="J834" s="21" t="s">
        <v>12</v>
      </c>
    </row>
    <row r="835" spans="1:10">
      <c r="A835" s="21">
        <v>11563327</v>
      </c>
      <c r="B835" s="22">
        <v>43957</v>
      </c>
      <c r="C835" s="22">
        <v>43957</v>
      </c>
      <c r="D835" s="21" t="s">
        <v>10</v>
      </c>
      <c r="E835" s="21">
        <v>0</v>
      </c>
      <c r="F835" s="21">
        <v>0</v>
      </c>
      <c r="G835" s="21">
        <v>1120</v>
      </c>
      <c r="H835" s="21">
        <v>18138.73</v>
      </c>
      <c r="I835" s="21" t="s">
        <v>11</v>
      </c>
      <c r="J835" s="21" t="s">
        <v>12</v>
      </c>
    </row>
    <row r="836" spans="1:10">
      <c r="A836" s="21">
        <v>11563327</v>
      </c>
      <c r="B836" s="22">
        <v>43957</v>
      </c>
      <c r="C836" s="22">
        <v>43957</v>
      </c>
      <c r="D836" s="21" t="s">
        <v>10</v>
      </c>
      <c r="E836" s="21">
        <v>0</v>
      </c>
      <c r="F836" s="21">
        <v>0</v>
      </c>
      <c r="G836" s="21">
        <v>1130</v>
      </c>
      <c r="H836" s="21">
        <v>19268.73</v>
      </c>
      <c r="I836" s="21" t="s">
        <v>11</v>
      </c>
      <c r="J836" s="21" t="s">
        <v>12</v>
      </c>
    </row>
    <row r="837" spans="1:10">
      <c r="A837" s="21">
        <v>11563327</v>
      </c>
      <c r="B837" s="22">
        <v>43957</v>
      </c>
      <c r="C837" s="22">
        <v>43957</v>
      </c>
      <c r="D837" s="21" t="s">
        <v>10</v>
      </c>
      <c r="E837" s="21">
        <v>0</v>
      </c>
      <c r="F837" s="21">
        <v>0</v>
      </c>
      <c r="G837" s="21">
        <v>1130</v>
      </c>
      <c r="H837" s="21">
        <v>20398.73</v>
      </c>
      <c r="I837" s="21" t="s">
        <v>11</v>
      </c>
      <c r="J837" s="21" t="s">
        <v>12</v>
      </c>
    </row>
    <row r="838" spans="1:10">
      <c r="A838" s="21">
        <v>11563327</v>
      </c>
      <c r="B838" s="22">
        <v>43957</v>
      </c>
      <c r="C838" s="22">
        <v>43957</v>
      </c>
      <c r="D838" s="21" t="s">
        <v>10</v>
      </c>
      <c r="E838" s="21">
        <v>0</v>
      </c>
      <c r="F838" s="21">
        <v>0</v>
      </c>
      <c r="G838" s="21">
        <v>1160</v>
      </c>
      <c r="H838" s="21">
        <v>21558.73</v>
      </c>
      <c r="I838" s="21" t="s">
        <v>11</v>
      </c>
      <c r="J838" s="21" t="s">
        <v>12</v>
      </c>
    </row>
    <row r="839" spans="1:10">
      <c r="A839" s="21">
        <v>11563327</v>
      </c>
      <c r="B839" s="22">
        <v>43957</v>
      </c>
      <c r="C839" s="22">
        <v>43957</v>
      </c>
      <c r="D839" s="21" t="s">
        <v>10</v>
      </c>
      <c r="E839" s="21">
        <v>0</v>
      </c>
      <c r="F839" s="21">
        <v>0</v>
      </c>
      <c r="G839" s="21">
        <v>1180</v>
      </c>
      <c r="H839" s="21">
        <v>22738.73</v>
      </c>
      <c r="I839" s="21" t="s">
        <v>11</v>
      </c>
      <c r="J839" s="21" t="s">
        <v>12</v>
      </c>
    </row>
    <row r="840" spans="1:10">
      <c r="A840" s="21">
        <v>11563327</v>
      </c>
      <c r="B840" s="22">
        <v>43957</v>
      </c>
      <c r="C840" s="22">
        <v>43957</v>
      </c>
      <c r="D840" s="21" t="s">
        <v>10</v>
      </c>
      <c r="E840" s="21">
        <v>0</v>
      </c>
      <c r="F840" s="21">
        <v>0</v>
      </c>
      <c r="G840" s="21">
        <v>1200</v>
      </c>
      <c r="H840" s="21">
        <v>23938.73</v>
      </c>
      <c r="I840" s="21" t="s">
        <v>11</v>
      </c>
      <c r="J840" s="21" t="s">
        <v>12</v>
      </c>
    </row>
    <row r="841" spans="1:10">
      <c r="A841" s="21">
        <v>11563327</v>
      </c>
      <c r="B841" s="22">
        <v>43957</v>
      </c>
      <c r="C841" s="22">
        <v>43957</v>
      </c>
      <c r="D841" s="21" t="s">
        <v>10</v>
      </c>
      <c r="E841" s="21">
        <v>0</v>
      </c>
      <c r="F841" s="21">
        <v>0</v>
      </c>
      <c r="G841" s="21">
        <v>1201.2</v>
      </c>
      <c r="H841" s="21">
        <v>25139.93</v>
      </c>
      <c r="I841" s="21" t="s">
        <v>11</v>
      </c>
      <c r="J841" s="21" t="s">
        <v>12</v>
      </c>
    </row>
    <row r="842" spans="1:10">
      <c r="A842" s="21">
        <v>11563327</v>
      </c>
      <c r="B842" s="22">
        <v>43957</v>
      </c>
      <c r="C842" s="22">
        <v>43957</v>
      </c>
      <c r="D842" s="21" t="s">
        <v>10</v>
      </c>
      <c r="E842" s="21">
        <v>0</v>
      </c>
      <c r="F842" s="21">
        <v>0</v>
      </c>
      <c r="G842" s="21">
        <v>1230</v>
      </c>
      <c r="H842" s="21">
        <v>26369.93</v>
      </c>
      <c r="I842" s="21" t="s">
        <v>11</v>
      </c>
      <c r="J842" s="21" t="s">
        <v>12</v>
      </c>
    </row>
    <row r="843" spans="1:10">
      <c r="A843" s="21">
        <v>11563327</v>
      </c>
      <c r="B843" s="22">
        <v>43957</v>
      </c>
      <c r="C843" s="22">
        <v>43957</v>
      </c>
      <c r="D843" s="21" t="s">
        <v>10</v>
      </c>
      <c r="E843" s="21">
        <v>0</v>
      </c>
      <c r="F843" s="21">
        <v>0</v>
      </c>
      <c r="G843" s="21">
        <v>1250</v>
      </c>
      <c r="H843" s="21">
        <v>27619.93</v>
      </c>
      <c r="I843" s="21" t="s">
        <v>11</v>
      </c>
      <c r="J843" s="21" t="s">
        <v>12</v>
      </c>
    </row>
    <row r="844" spans="1:10">
      <c r="A844" s="21">
        <v>11563327</v>
      </c>
      <c r="B844" s="22">
        <v>43957</v>
      </c>
      <c r="C844" s="22">
        <v>43957</v>
      </c>
      <c r="D844" s="21" t="s">
        <v>10</v>
      </c>
      <c r="E844" s="21">
        <v>0</v>
      </c>
      <c r="F844" s="21">
        <v>0</v>
      </c>
      <c r="G844" s="21">
        <v>1270</v>
      </c>
      <c r="H844" s="21">
        <v>28889.93</v>
      </c>
      <c r="I844" s="21" t="s">
        <v>11</v>
      </c>
      <c r="J844" s="21" t="s">
        <v>12</v>
      </c>
    </row>
    <row r="845" spans="1:10">
      <c r="A845" s="21">
        <v>11563327</v>
      </c>
      <c r="B845" s="22">
        <v>43957</v>
      </c>
      <c r="C845" s="22">
        <v>43957</v>
      </c>
      <c r="D845" s="21" t="s">
        <v>10</v>
      </c>
      <c r="E845" s="21">
        <v>0</v>
      </c>
      <c r="F845" s="21">
        <v>0</v>
      </c>
      <c r="G845" s="21">
        <v>1300</v>
      </c>
      <c r="H845" s="21">
        <v>30189.93</v>
      </c>
      <c r="I845" s="21" t="s">
        <v>11</v>
      </c>
      <c r="J845" s="21" t="s">
        <v>12</v>
      </c>
    </row>
    <row r="846" spans="1:10">
      <c r="A846" s="21">
        <v>11563327</v>
      </c>
      <c r="B846" s="22">
        <v>43957</v>
      </c>
      <c r="C846" s="22">
        <v>43957</v>
      </c>
      <c r="D846" s="21" t="s">
        <v>10</v>
      </c>
      <c r="E846" s="21">
        <v>0</v>
      </c>
      <c r="F846" s="21">
        <v>0</v>
      </c>
      <c r="G846" s="21">
        <v>1300</v>
      </c>
      <c r="H846" s="21">
        <v>31489.93</v>
      </c>
      <c r="I846" s="21" t="s">
        <v>11</v>
      </c>
      <c r="J846" s="21" t="s">
        <v>12</v>
      </c>
    </row>
    <row r="847" spans="1:10">
      <c r="A847" s="21">
        <v>11563327</v>
      </c>
      <c r="B847" s="22">
        <v>43957</v>
      </c>
      <c r="C847" s="22">
        <v>43957</v>
      </c>
      <c r="D847" s="21" t="s">
        <v>10</v>
      </c>
      <c r="E847" s="21">
        <v>0</v>
      </c>
      <c r="F847" s="21">
        <v>0</v>
      </c>
      <c r="G847" s="21">
        <v>1360</v>
      </c>
      <c r="H847" s="21">
        <v>32849.93</v>
      </c>
      <c r="I847" s="21" t="s">
        <v>11</v>
      </c>
      <c r="J847" s="21" t="s">
        <v>12</v>
      </c>
    </row>
    <row r="848" spans="1:10">
      <c r="A848" s="21">
        <v>11563327</v>
      </c>
      <c r="B848" s="22">
        <v>43957</v>
      </c>
      <c r="C848" s="22">
        <v>43957</v>
      </c>
      <c r="D848" s="21" t="s">
        <v>10</v>
      </c>
      <c r="E848" s="21">
        <v>0</v>
      </c>
      <c r="F848" s="21">
        <v>0</v>
      </c>
      <c r="G848" s="21">
        <v>1380</v>
      </c>
      <c r="H848" s="21">
        <v>34229.93</v>
      </c>
      <c r="I848" s="21" t="s">
        <v>11</v>
      </c>
      <c r="J848" s="21" t="s">
        <v>12</v>
      </c>
    </row>
    <row r="849" spans="1:10">
      <c r="A849" s="21">
        <v>11563327</v>
      </c>
      <c r="B849" s="22">
        <v>43957</v>
      </c>
      <c r="C849" s="22">
        <v>43957</v>
      </c>
      <c r="D849" s="21" t="s">
        <v>10</v>
      </c>
      <c r="E849" s="21">
        <v>0</v>
      </c>
      <c r="F849" s="21">
        <v>0</v>
      </c>
      <c r="G849" s="21">
        <v>1415.8</v>
      </c>
      <c r="H849" s="21">
        <v>35645.730000000003</v>
      </c>
      <c r="I849" s="21" t="s">
        <v>11</v>
      </c>
      <c r="J849" s="21" t="s">
        <v>12</v>
      </c>
    </row>
    <row r="850" spans="1:10">
      <c r="A850" s="21">
        <v>11563327</v>
      </c>
      <c r="B850" s="22">
        <v>43957</v>
      </c>
      <c r="C850" s="22">
        <v>43957</v>
      </c>
      <c r="D850" s="21" t="s">
        <v>10</v>
      </c>
      <c r="E850" s="21">
        <v>0</v>
      </c>
      <c r="F850" s="21">
        <v>0</v>
      </c>
      <c r="G850" s="21">
        <v>1530</v>
      </c>
      <c r="H850" s="21">
        <v>37175.730000000003</v>
      </c>
      <c r="I850" s="21" t="s">
        <v>11</v>
      </c>
      <c r="J850" s="21" t="s">
        <v>12</v>
      </c>
    </row>
    <row r="851" spans="1:10">
      <c r="A851" s="21">
        <v>11563327</v>
      </c>
      <c r="B851" s="22">
        <v>43957</v>
      </c>
      <c r="C851" s="22">
        <v>43957</v>
      </c>
      <c r="D851" s="21" t="s">
        <v>10</v>
      </c>
      <c r="E851" s="21">
        <v>0</v>
      </c>
      <c r="F851" s="21">
        <v>0</v>
      </c>
      <c r="G851" s="21">
        <v>1550</v>
      </c>
      <c r="H851" s="21">
        <v>38725.730000000003</v>
      </c>
      <c r="I851" s="21" t="s">
        <v>11</v>
      </c>
      <c r="J851" s="21" t="s">
        <v>12</v>
      </c>
    </row>
    <row r="852" spans="1:10">
      <c r="A852" s="21">
        <v>11563327</v>
      </c>
      <c r="B852" s="22">
        <v>43957</v>
      </c>
      <c r="C852" s="22">
        <v>43957</v>
      </c>
      <c r="D852" s="21" t="s">
        <v>10</v>
      </c>
      <c r="E852" s="21">
        <v>0</v>
      </c>
      <c r="F852" s="21">
        <v>0</v>
      </c>
      <c r="G852" s="21">
        <v>1570</v>
      </c>
      <c r="H852" s="21">
        <v>40295.730000000003</v>
      </c>
      <c r="I852" s="21" t="s">
        <v>11</v>
      </c>
      <c r="J852" s="21" t="s">
        <v>12</v>
      </c>
    </row>
    <row r="853" spans="1:10">
      <c r="A853" s="21">
        <v>11563327</v>
      </c>
      <c r="B853" s="22">
        <v>43957</v>
      </c>
      <c r="C853" s="22">
        <v>43957</v>
      </c>
      <c r="D853" s="21" t="s">
        <v>10</v>
      </c>
      <c r="E853" s="21">
        <v>0</v>
      </c>
      <c r="F853" s="21">
        <v>0</v>
      </c>
      <c r="G853" s="21">
        <v>1590.5</v>
      </c>
      <c r="H853" s="21">
        <v>41886.230000000003</v>
      </c>
      <c r="I853" s="21" t="s">
        <v>11</v>
      </c>
      <c r="J853" s="21" t="s">
        <v>12</v>
      </c>
    </row>
    <row r="854" spans="1:10">
      <c r="A854" s="21">
        <v>11563327</v>
      </c>
      <c r="B854" s="22">
        <v>43957</v>
      </c>
      <c r="C854" s="22">
        <v>43957</v>
      </c>
      <c r="D854" s="21" t="s">
        <v>10</v>
      </c>
      <c r="E854" s="21">
        <v>0</v>
      </c>
      <c r="F854" s="21">
        <v>0</v>
      </c>
      <c r="G854" s="21">
        <v>1646.2</v>
      </c>
      <c r="H854" s="21">
        <v>43532.43</v>
      </c>
      <c r="I854" s="21" t="s">
        <v>11</v>
      </c>
      <c r="J854" s="21" t="s">
        <v>12</v>
      </c>
    </row>
    <row r="855" spans="1:10">
      <c r="A855" s="21">
        <v>11563327</v>
      </c>
      <c r="B855" s="22">
        <v>43957</v>
      </c>
      <c r="C855" s="22">
        <v>43957</v>
      </c>
      <c r="D855" s="21" t="s">
        <v>10</v>
      </c>
      <c r="E855" s="21">
        <v>0</v>
      </c>
      <c r="F855" s="21">
        <v>0</v>
      </c>
      <c r="G855" s="21">
        <v>1667.1</v>
      </c>
      <c r="H855" s="21">
        <v>45199.53</v>
      </c>
      <c r="I855" s="21" t="s">
        <v>11</v>
      </c>
      <c r="J855" s="21" t="s">
        <v>12</v>
      </c>
    </row>
    <row r="856" spans="1:10">
      <c r="A856" s="21">
        <v>11563327</v>
      </c>
      <c r="B856" s="22">
        <v>43957</v>
      </c>
      <c r="C856" s="22">
        <v>43957</v>
      </c>
      <c r="D856" s="21" t="s">
        <v>10</v>
      </c>
      <c r="E856" s="21">
        <v>0</v>
      </c>
      <c r="F856" s="21">
        <v>0</v>
      </c>
      <c r="G856" s="21">
        <v>1683.6</v>
      </c>
      <c r="H856" s="21">
        <v>46883.13</v>
      </c>
      <c r="I856" s="21" t="s">
        <v>11</v>
      </c>
      <c r="J856" s="21" t="s">
        <v>12</v>
      </c>
    </row>
    <row r="857" spans="1:10">
      <c r="A857" s="21">
        <v>11563327</v>
      </c>
      <c r="B857" s="22">
        <v>43957</v>
      </c>
      <c r="C857" s="22">
        <v>43957</v>
      </c>
      <c r="D857" s="21" t="s">
        <v>10</v>
      </c>
      <c r="E857" s="21">
        <v>0</v>
      </c>
      <c r="F857" s="21">
        <v>0</v>
      </c>
      <c r="G857" s="21">
        <v>1730</v>
      </c>
      <c r="H857" s="21">
        <v>48613.13</v>
      </c>
      <c r="I857" s="21" t="s">
        <v>11</v>
      </c>
      <c r="J857" s="21" t="s">
        <v>12</v>
      </c>
    </row>
    <row r="858" spans="1:10">
      <c r="A858" s="21">
        <v>11563327</v>
      </c>
      <c r="B858" s="22">
        <v>43957</v>
      </c>
      <c r="C858" s="22">
        <v>43957</v>
      </c>
      <c r="D858" s="21" t="s">
        <v>10</v>
      </c>
      <c r="E858" s="21">
        <v>0</v>
      </c>
      <c r="F858" s="21">
        <v>0</v>
      </c>
      <c r="G858" s="21">
        <v>1800</v>
      </c>
      <c r="H858" s="21">
        <v>50413.13</v>
      </c>
      <c r="I858" s="21" t="s">
        <v>11</v>
      </c>
      <c r="J858" s="21" t="s">
        <v>12</v>
      </c>
    </row>
    <row r="859" spans="1:10">
      <c r="A859" s="21">
        <v>11563327</v>
      </c>
      <c r="B859" s="22">
        <v>43957</v>
      </c>
      <c r="C859" s="22">
        <v>43957</v>
      </c>
      <c r="D859" s="21" t="s">
        <v>10</v>
      </c>
      <c r="E859" s="21">
        <v>0</v>
      </c>
      <c r="F859" s="21">
        <v>0</v>
      </c>
      <c r="G859" s="21">
        <v>1850</v>
      </c>
      <c r="H859" s="21">
        <v>52263.13</v>
      </c>
      <c r="I859" s="21" t="s">
        <v>11</v>
      </c>
      <c r="J859" s="21" t="s">
        <v>12</v>
      </c>
    </row>
    <row r="860" spans="1:10">
      <c r="A860" s="21">
        <v>11563327</v>
      </c>
      <c r="B860" s="22">
        <v>43957</v>
      </c>
      <c r="C860" s="22">
        <v>43957</v>
      </c>
      <c r="D860" s="21" t="s">
        <v>10</v>
      </c>
      <c r="E860" s="21">
        <v>0</v>
      </c>
      <c r="F860" s="21">
        <v>0</v>
      </c>
      <c r="G860" s="21">
        <v>1860</v>
      </c>
      <c r="H860" s="21">
        <v>54123.13</v>
      </c>
      <c r="I860" s="21" t="s">
        <v>11</v>
      </c>
      <c r="J860" s="21" t="s">
        <v>12</v>
      </c>
    </row>
    <row r="861" spans="1:10">
      <c r="A861" s="21">
        <v>11563327</v>
      </c>
      <c r="B861" s="22">
        <v>43957</v>
      </c>
      <c r="C861" s="22">
        <v>43957</v>
      </c>
      <c r="D861" s="21" t="s">
        <v>10</v>
      </c>
      <c r="E861" s="21">
        <v>0</v>
      </c>
      <c r="F861" s="21">
        <v>0</v>
      </c>
      <c r="G861" s="21">
        <v>1873.11</v>
      </c>
      <c r="H861" s="21">
        <v>55996.24</v>
      </c>
      <c r="I861" s="21" t="s">
        <v>11</v>
      </c>
      <c r="J861" s="21" t="s">
        <v>12</v>
      </c>
    </row>
    <row r="862" spans="1:10">
      <c r="A862" s="21">
        <v>11563327</v>
      </c>
      <c r="B862" s="22">
        <v>43957</v>
      </c>
      <c r="C862" s="22">
        <v>43957</v>
      </c>
      <c r="D862" s="21" t="s">
        <v>10</v>
      </c>
      <c r="E862" s="21">
        <v>0</v>
      </c>
      <c r="F862" s="21">
        <v>0</v>
      </c>
      <c r="G862" s="21">
        <v>1939.1</v>
      </c>
      <c r="H862" s="21">
        <v>57935.34</v>
      </c>
      <c r="I862" s="21" t="s">
        <v>11</v>
      </c>
      <c r="J862" s="21" t="s">
        <v>12</v>
      </c>
    </row>
    <row r="863" spans="1:10">
      <c r="A863" s="21">
        <v>11563327</v>
      </c>
      <c r="B863" s="22">
        <v>43957</v>
      </c>
      <c r="C863" s="22">
        <v>43957</v>
      </c>
      <c r="D863" s="21" t="s">
        <v>10</v>
      </c>
      <c r="E863" s="21">
        <v>0</v>
      </c>
      <c r="F863" s="21">
        <v>0</v>
      </c>
      <c r="G863" s="21">
        <v>1945.4</v>
      </c>
      <c r="H863" s="21">
        <v>59880.74</v>
      </c>
      <c r="I863" s="21" t="s">
        <v>11</v>
      </c>
      <c r="J863" s="21" t="s">
        <v>12</v>
      </c>
    </row>
    <row r="864" spans="1:10">
      <c r="A864" s="21">
        <v>11563327</v>
      </c>
      <c r="B864" s="22">
        <v>43957</v>
      </c>
      <c r="C864" s="22">
        <v>43957</v>
      </c>
      <c r="D864" s="21" t="s">
        <v>10</v>
      </c>
      <c r="E864" s="21">
        <v>0</v>
      </c>
      <c r="F864" s="21">
        <v>0</v>
      </c>
      <c r="G864" s="21">
        <v>1960</v>
      </c>
      <c r="H864" s="21">
        <v>61840.74</v>
      </c>
      <c r="I864" s="21" t="s">
        <v>11</v>
      </c>
      <c r="J864" s="21" t="s">
        <v>12</v>
      </c>
    </row>
    <row r="865" spans="1:10">
      <c r="A865" s="21">
        <v>11563327</v>
      </c>
      <c r="B865" s="22">
        <v>43957</v>
      </c>
      <c r="C865" s="22">
        <v>43957</v>
      </c>
      <c r="D865" s="21" t="s">
        <v>10</v>
      </c>
      <c r="E865" s="21">
        <v>0</v>
      </c>
      <c r="F865" s="21">
        <v>0</v>
      </c>
      <c r="G865" s="21">
        <v>1981.03</v>
      </c>
      <c r="H865" s="21">
        <v>63821.77</v>
      </c>
      <c r="I865" s="21" t="s">
        <v>11</v>
      </c>
      <c r="J865" s="21" t="s">
        <v>12</v>
      </c>
    </row>
    <row r="866" spans="1:10">
      <c r="A866" s="21">
        <v>11563327</v>
      </c>
      <c r="B866" s="22">
        <v>43957</v>
      </c>
      <c r="C866" s="22">
        <v>43957</v>
      </c>
      <c r="D866" s="21" t="s">
        <v>10</v>
      </c>
      <c r="E866" s="21">
        <v>0</v>
      </c>
      <c r="F866" s="21">
        <v>0</v>
      </c>
      <c r="G866" s="21">
        <v>2000</v>
      </c>
      <c r="H866" s="21">
        <v>65821.77</v>
      </c>
      <c r="I866" s="21" t="s">
        <v>11</v>
      </c>
      <c r="J866" s="21" t="s">
        <v>12</v>
      </c>
    </row>
    <row r="867" spans="1:10">
      <c r="A867" s="21">
        <v>11563327</v>
      </c>
      <c r="B867" s="22">
        <v>43957</v>
      </c>
      <c r="C867" s="22">
        <v>43957</v>
      </c>
      <c r="D867" s="21" t="s">
        <v>10</v>
      </c>
      <c r="E867" s="21">
        <v>0</v>
      </c>
      <c r="F867" s="21">
        <v>0</v>
      </c>
      <c r="G867" s="21">
        <v>2072</v>
      </c>
      <c r="H867" s="21">
        <v>67893.77</v>
      </c>
      <c r="I867" s="21" t="s">
        <v>11</v>
      </c>
      <c r="J867" s="21" t="s">
        <v>12</v>
      </c>
    </row>
    <row r="868" spans="1:10">
      <c r="A868" s="21">
        <v>11563327</v>
      </c>
      <c r="B868" s="22">
        <v>43957</v>
      </c>
      <c r="C868" s="22">
        <v>43957</v>
      </c>
      <c r="D868" s="21" t="s">
        <v>10</v>
      </c>
      <c r="E868" s="21">
        <v>0</v>
      </c>
      <c r="F868" s="21">
        <v>0</v>
      </c>
      <c r="G868" s="21">
        <v>2100</v>
      </c>
      <c r="H868" s="21">
        <v>69993.77</v>
      </c>
      <c r="I868" s="21" t="s">
        <v>11</v>
      </c>
      <c r="J868" s="21" t="s">
        <v>12</v>
      </c>
    </row>
    <row r="869" spans="1:10">
      <c r="A869" s="21">
        <v>11563327</v>
      </c>
      <c r="B869" s="22">
        <v>43957</v>
      </c>
      <c r="C869" s="22">
        <v>43957</v>
      </c>
      <c r="D869" s="21" t="s">
        <v>10</v>
      </c>
      <c r="E869" s="21">
        <v>0</v>
      </c>
      <c r="F869" s="21">
        <v>0</v>
      </c>
      <c r="G869" s="21">
        <v>2105.1</v>
      </c>
      <c r="H869" s="21">
        <v>72098.87</v>
      </c>
      <c r="I869" s="21" t="s">
        <v>11</v>
      </c>
      <c r="J869" s="21" t="s">
        <v>12</v>
      </c>
    </row>
    <row r="870" spans="1:10">
      <c r="A870" s="21">
        <v>11563327</v>
      </c>
      <c r="B870" s="22">
        <v>43957</v>
      </c>
      <c r="C870" s="22">
        <v>43957</v>
      </c>
      <c r="D870" s="21" t="s">
        <v>10</v>
      </c>
      <c r="E870" s="21">
        <v>0</v>
      </c>
      <c r="F870" s="21">
        <v>0</v>
      </c>
      <c r="G870" s="21">
        <v>2200</v>
      </c>
      <c r="H870" s="21">
        <v>74298.87</v>
      </c>
      <c r="I870" s="21" t="s">
        <v>11</v>
      </c>
      <c r="J870" s="21" t="s">
        <v>12</v>
      </c>
    </row>
    <row r="871" spans="1:10">
      <c r="A871" s="21">
        <v>11563327</v>
      </c>
      <c r="B871" s="22">
        <v>43957</v>
      </c>
      <c r="C871" s="22">
        <v>43957</v>
      </c>
      <c r="D871" s="21" t="s">
        <v>10</v>
      </c>
      <c r="E871" s="21">
        <v>0</v>
      </c>
      <c r="F871" s="21">
        <v>0</v>
      </c>
      <c r="G871" s="21">
        <v>2220</v>
      </c>
      <c r="H871" s="21">
        <v>76518.87</v>
      </c>
      <c r="I871" s="21" t="s">
        <v>11</v>
      </c>
      <c r="J871" s="21" t="s">
        <v>12</v>
      </c>
    </row>
    <row r="872" spans="1:10">
      <c r="A872" s="21">
        <v>11563327</v>
      </c>
      <c r="B872" s="22">
        <v>43957</v>
      </c>
      <c r="C872" s="22">
        <v>43957</v>
      </c>
      <c r="D872" s="21" t="s">
        <v>10</v>
      </c>
      <c r="E872" s="21">
        <v>0</v>
      </c>
      <c r="F872" s="21">
        <v>0</v>
      </c>
      <c r="G872" s="21">
        <v>2223.9</v>
      </c>
      <c r="H872" s="21">
        <v>78742.77</v>
      </c>
      <c r="I872" s="21" t="s">
        <v>11</v>
      </c>
      <c r="J872" s="21" t="s">
        <v>12</v>
      </c>
    </row>
    <row r="873" spans="1:10">
      <c r="A873" s="21">
        <v>11563327</v>
      </c>
      <c r="B873" s="22">
        <v>43957</v>
      </c>
      <c r="C873" s="22">
        <v>43957</v>
      </c>
      <c r="D873" s="21" t="s">
        <v>10</v>
      </c>
      <c r="E873" s="21">
        <v>0</v>
      </c>
      <c r="F873" s="21">
        <v>0</v>
      </c>
      <c r="G873" s="21">
        <v>2278.8000000000002</v>
      </c>
      <c r="H873" s="21">
        <v>81021.570000000007</v>
      </c>
      <c r="I873" s="21" t="s">
        <v>11</v>
      </c>
      <c r="J873" s="21" t="s">
        <v>12</v>
      </c>
    </row>
    <row r="874" spans="1:10">
      <c r="A874" s="21">
        <v>11563327</v>
      </c>
      <c r="B874" s="22">
        <v>43957</v>
      </c>
      <c r="C874" s="22">
        <v>43957</v>
      </c>
      <c r="D874" s="21" t="s">
        <v>10</v>
      </c>
      <c r="E874" s="21">
        <v>0</v>
      </c>
      <c r="F874" s="21">
        <v>0</v>
      </c>
      <c r="G874" s="21">
        <v>2320</v>
      </c>
      <c r="H874" s="21">
        <v>83341.570000000007</v>
      </c>
      <c r="I874" s="21" t="s">
        <v>11</v>
      </c>
      <c r="J874" s="21" t="s">
        <v>12</v>
      </c>
    </row>
    <row r="875" spans="1:10">
      <c r="A875" s="21">
        <v>11563327</v>
      </c>
      <c r="B875" s="22">
        <v>43957</v>
      </c>
      <c r="C875" s="22">
        <v>43957</v>
      </c>
      <c r="D875" s="21" t="s">
        <v>10</v>
      </c>
      <c r="E875" s="21">
        <v>0</v>
      </c>
      <c r="F875" s="21">
        <v>0</v>
      </c>
      <c r="G875" s="21">
        <v>2388.4</v>
      </c>
      <c r="H875" s="21">
        <v>85729.97</v>
      </c>
      <c r="I875" s="21" t="s">
        <v>11</v>
      </c>
      <c r="J875" s="21" t="s">
        <v>12</v>
      </c>
    </row>
    <row r="876" spans="1:10">
      <c r="A876" s="21">
        <v>11563327</v>
      </c>
      <c r="B876" s="22">
        <v>43957</v>
      </c>
      <c r="C876" s="22">
        <v>43957</v>
      </c>
      <c r="D876" s="21" t="s">
        <v>10</v>
      </c>
      <c r="E876" s="21">
        <v>0</v>
      </c>
      <c r="F876" s="21">
        <v>0</v>
      </c>
      <c r="G876" s="21">
        <v>2400</v>
      </c>
      <c r="H876" s="21">
        <v>88129.97</v>
      </c>
      <c r="I876" s="21" t="s">
        <v>11</v>
      </c>
      <c r="J876" s="21" t="s">
        <v>12</v>
      </c>
    </row>
    <row r="877" spans="1:10">
      <c r="A877" s="21">
        <v>11563327</v>
      </c>
      <c r="B877" s="22">
        <v>43957</v>
      </c>
      <c r="C877" s="22">
        <v>43957</v>
      </c>
      <c r="D877" s="21" t="s">
        <v>10</v>
      </c>
      <c r="E877" s="21">
        <v>0</v>
      </c>
      <c r="F877" s="21">
        <v>0</v>
      </c>
      <c r="G877" s="21">
        <v>2410</v>
      </c>
      <c r="H877" s="21">
        <v>90539.97</v>
      </c>
      <c r="I877" s="21" t="s">
        <v>11</v>
      </c>
      <c r="J877" s="21" t="s">
        <v>12</v>
      </c>
    </row>
    <row r="878" spans="1:10">
      <c r="A878" s="21">
        <v>11563327</v>
      </c>
      <c r="B878" s="22">
        <v>43957</v>
      </c>
      <c r="C878" s="22">
        <v>43957</v>
      </c>
      <c r="D878" s="21" t="s">
        <v>10</v>
      </c>
      <c r="E878" s="21">
        <v>0</v>
      </c>
      <c r="F878" s="21">
        <v>0</v>
      </c>
      <c r="G878" s="21">
        <v>2440</v>
      </c>
      <c r="H878" s="21">
        <v>92979.97</v>
      </c>
      <c r="I878" s="21" t="s">
        <v>11</v>
      </c>
      <c r="J878" s="21" t="s">
        <v>12</v>
      </c>
    </row>
    <row r="879" spans="1:10">
      <c r="A879" s="21">
        <v>11563327</v>
      </c>
      <c r="B879" s="22">
        <v>43957</v>
      </c>
      <c r="C879" s="22">
        <v>43957</v>
      </c>
      <c r="D879" s="21" t="s">
        <v>10</v>
      </c>
      <c r="E879" s="21">
        <v>0</v>
      </c>
      <c r="F879" s="21">
        <v>0</v>
      </c>
      <c r="G879" s="21">
        <v>2460</v>
      </c>
      <c r="H879" s="21">
        <v>95439.97</v>
      </c>
      <c r="I879" s="21" t="s">
        <v>11</v>
      </c>
      <c r="J879" s="21" t="s">
        <v>12</v>
      </c>
    </row>
    <row r="880" spans="1:10">
      <c r="A880" s="21">
        <v>11563327</v>
      </c>
      <c r="B880" s="22">
        <v>43957</v>
      </c>
      <c r="C880" s="22">
        <v>43957</v>
      </c>
      <c r="D880" s="21" t="s">
        <v>10</v>
      </c>
      <c r="E880" s="21">
        <v>0</v>
      </c>
      <c r="F880" s="21">
        <v>0</v>
      </c>
      <c r="G880" s="21">
        <v>2550</v>
      </c>
      <c r="H880" s="21">
        <v>97989.97</v>
      </c>
      <c r="I880" s="21" t="s">
        <v>11</v>
      </c>
      <c r="J880" s="21" t="s">
        <v>12</v>
      </c>
    </row>
    <row r="881" spans="1:10">
      <c r="A881" s="21">
        <v>11563327</v>
      </c>
      <c r="B881" s="22">
        <v>43957</v>
      </c>
      <c r="C881" s="22">
        <v>43957</v>
      </c>
      <c r="D881" s="21" t="s">
        <v>10</v>
      </c>
      <c r="E881" s="21">
        <v>0</v>
      </c>
      <c r="F881" s="21">
        <v>0</v>
      </c>
      <c r="G881" s="21">
        <v>2591.6</v>
      </c>
      <c r="H881" s="21">
        <v>100581.57</v>
      </c>
      <c r="I881" s="21" t="s">
        <v>11</v>
      </c>
      <c r="J881" s="21" t="s">
        <v>12</v>
      </c>
    </row>
    <row r="882" spans="1:10">
      <c r="A882" s="21">
        <v>11563327</v>
      </c>
      <c r="B882" s="22">
        <v>43957</v>
      </c>
      <c r="C882" s="22">
        <v>43957</v>
      </c>
      <c r="D882" s="21" t="s">
        <v>10</v>
      </c>
      <c r="E882" s="21">
        <v>0</v>
      </c>
      <c r="F882" s="21">
        <v>0</v>
      </c>
      <c r="G882" s="21">
        <v>2620</v>
      </c>
      <c r="H882" s="21">
        <v>103201.57</v>
      </c>
      <c r="I882" s="21" t="s">
        <v>11</v>
      </c>
      <c r="J882" s="21" t="s">
        <v>12</v>
      </c>
    </row>
    <row r="883" spans="1:10">
      <c r="A883" s="21">
        <v>11563327</v>
      </c>
      <c r="B883" s="22">
        <v>43957</v>
      </c>
      <c r="C883" s="22">
        <v>43957</v>
      </c>
      <c r="D883" s="21" t="s">
        <v>10</v>
      </c>
      <c r="E883" s="21">
        <v>0</v>
      </c>
      <c r="F883" s="21">
        <v>0</v>
      </c>
      <c r="G883" s="21">
        <v>2676.22</v>
      </c>
      <c r="H883" s="21">
        <v>105877.79</v>
      </c>
      <c r="I883" s="21" t="s">
        <v>11</v>
      </c>
      <c r="J883" s="21" t="s">
        <v>12</v>
      </c>
    </row>
    <row r="884" spans="1:10">
      <c r="A884" s="21">
        <v>11563327</v>
      </c>
      <c r="B884" s="22">
        <v>43957</v>
      </c>
      <c r="C884" s="22">
        <v>43957</v>
      </c>
      <c r="D884" s="21" t="s">
        <v>10</v>
      </c>
      <c r="E884" s="21">
        <v>0</v>
      </c>
      <c r="F884" s="21">
        <v>0</v>
      </c>
      <c r="G884" s="21">
        <v>2780</v>
      </c>
      <c r="H884" s="21">
        <v>108657.79</v>
      </c>
      <c r="I884" s="21" t="s">
        <v>11</v>
      </c>
      <c r="J884" s="21" t="s">
        <v>12</v>
      </c>
    </row>
    <row r="885" spans="1:10">
      <c r="A885" s="21">
        <v>11563327</v>
      </c>
      <c r="B885" s="22">
        <v>43957</v>
      </c>
      <c r="C885" s="22">
        <v>43957</v>
      </c>
      <c r="D885" s="21" t="s">
        <v>10</v>
      </c>
      <c r="E885" s="21">
        <v>0</v>
      </c>
      <c r="F885" s="21">
        <v>0</v>
      </c>
      <c r="G885" s="21">
        <v>2916.5</v>
      </c>
      <c r="H885" s="21">
        <v>111574.29</v>
      </c>
      <c r="I885" s="21" t="s">
        <v>11</v>
      </c>
      <c r="J885" s="21" t="s">
        <v>12</v>
      </c>
    </row>
    <row r="886" spans="1:10">
      <c r="A886" s="21">
        <v>11563327</v>
      </c>
      <c r="B886" s="22">
        <v>43957</v>
      </c>
      <c r="C886" s="22">
        <v>43957</v>
      </c>
      <c r="D886" s="21" t="s">
        <v>10</v>
      </c>
      <c r="E886" s="21">
        <v>0</v>
      </c>
      <c r="F886" s="21">
        <v>0</v>
      </c>
      <c r="G886" s="21">
        <v>2950</v>
      </c>
      <c r="H886" s="21">
        <v>114524.29</v>
      </c>
      <c r="I886" s="21" t="s">
        <v>11</v>
      </c>
      <c r="J886" s="21" t="s">
        <v>12</v>
      </c>
    </row>
    <row r="887" spans="1:10">
      <c r="A887" s="21">
        <v>11563327</v>
      </c>
      <c r="B887" s="22">
        <v>43957</v>
      </c>
      <c r="C887" s="22">
        <v>43957</v>
      </c>
      <c r="D887" s="21" t="s">
        <v>10</v>
      </c>
      <c r="E887" s="21">
        <v>0</v>
      </c>
      <c r="F887" s="21">
        <v>0</v>
      </c>
      <c r="G887" s="21">
        <v>3005</v>
      </c>
      <c r="H887" s="21">
        <v>117529.29</v>
      </c>
      <c r="I887" s="21" t="s">
        <v>11</v>
      </c>
      <c r="J887" s="21" t="s">
        <v>12</v>
      </c>
    </row>
    <row r="888" spans="1:10">
      <c r="A888" s="21">
        <v>11563327</v>
      </c>
      <c r="B888" s="22">
        <v>43957</v>
      </c>
      <c r="C888" s="22">
        <v>43957</v>
      </c>
      <c r="D888" s="21" t="s">
        <v>10</v>
      </c>
      <c r="E888" s="21">
        <v>0</v>
      </c>
      <c r="F888" s="21">
        <v>0</v>
      </c>
      <c r="G888" s="21">
        <v>3050</v>
      </c>
      <c r="H888" s="21">
        <v>120579.29</v>
      </c>
      <c r="I888" s="21" t="s">
        <v>11</v>
      </c>
      <c r="J888" s="21" t="s">
        <v>12</v>
      </c>
    </row>
    <row r="889" spans="1:10">
      <c r="A889" s="21">
        <v>11563327</v>
      </c>
      <c r="B889" s="22">
        <v>43957</v>
      </c>
      <c r="C889" s="22">
        <v>43957</v>
      </c>
      <c r="D889" s="21" t="s">
        <v>10</v>
      </c>
      <c r="E889" s="21">
        <v>0</v>
      </c>
      <c r="F889" s="21">
        <v>0</v>
      </c>
      <c r="G889" s="21">
        <v>3120</v>
      </c>
      <c r="H889" s="21">
        <v>123699.29</v>
      </c>
      <c r="I889" s="21" t="s">
        <v>11</v>
      </c>
      <c r="J889" s="21" t="s">
        <v>12</v>
      </c>
    </row>
    <row r="890" spans="1:10">
      <c r="A890" s="21">
        <v>11563327</v>
      </c>
      <c r="B890" s="22">
        <v>43957</v>
      </c>
      <c r="C890" s="22">
        <v>43957</v>
      </c>
      <c r="D890" s="21" t="s">
        <v>10</v>
      </c>
      <c r="E890" s="21">
        <v>0</v>
      </c>
      <c r="F890" s="21">
        <v>0</v>
      </c>
      <c r="G890" s="21">
        <v>3122</v>
      </c>
      <c r="H890" s="21">
        <v>126821.29</v>
      </c>
      <c r="I890" s="21" t="s">
        <v>11</v>
      </c>
      <c r="J890" s="21" t="s">
        <v>12</v>
      </c>
    </row>
    <row r="891" spans="1:10">
      <c r="A891" s="21">
        <v>11563327</v>
      </c>
      <c r="B891" s="22">
        <v>43957</v>
      </c>
      <c r="C891" s="22">
        <v>43957</v>
      </c>
      <c r="D891" s="21" t="s">
        <v>10</v>
      </c>
      <c r="E891" s="21">
        <v>0</v>
      </c>
      <c r="F891" s="21">
        <v>0</v>
      </c>
      <c r="G891" s="21">
        <v>3270</v>
      </c>
      <c r="H891" s="21">
        <v>130091.29</v>
      </c>
      <c r="I891" s="21" t="s">
        <v>11</v>
      </c>
      <c r="J891" s="21" t="s">
        <v>12</v>
      </c>
    </row>
    <row r="892" spans="1:10">
      <c r="A892" s="21">
        <v>11563327</v>
      </c>
      <c r="B892" s="22">
        <v>43957</v>
      </c>
      <c r="C892" s="22">
        <v>43957</v>
      </c>
      <c r="D892" s="21" t="s">
        <v>10</v>
      </c>
      <c r="E892" s="21">
        <v>0</v>
      </c>
      <c r="F892" s="21">
        <v>0</v>
      </c>
      <c r="G892" s="21">
        <v>3350</v>
      </c>
      <c r="H892" s="21">
        <v>133441.29</v>
      </c>
      <c r="I892" s="21" t="s">
        <v>11</v>
      </c>
      <c r="J892" s="21" t="s">
        <v>12</v>
      </c>
    </row>
    <row r="893" spans="1:10">
      <c r="A893" s="21">
        <v>11563327</v>
      </c>
      <c r="B893" s="22">
        <v>43957</v>
      </c>
      <c r="C893" s="22">
        <v>43957</v>
      </c>
      <c r="D893" s="21" t="s">
        <v>10</v>
      </c>
      <c r="E893" s="21">
        <v>0</v>
      </c>
      <c r="F893" s="21">
        <v>0</v>
      </c>
      <c r="G893" s="21">
        <v>3413.2</v>
      </c>
      <c r="H893" s="21">
        <v>136854.49</v>
      </c>
      <c r="I893" s="21" t="s">
        <v>11</v>
      </c>
      <c r="J893" s="21" t="s">
        <v>12</v>
      </c>
    </row>
    <row r="894" spans="1:10">
      <c r="A894" s="21">
        <v>11563327</v>
      </c>
      <c r="B894" s="22">
        <v>43957</v>
      </c>
      <c r="C894" s="22">
        <v>43957</v>
      </c>
      <c r="D894" s="21" t="s">
        <v>10</v>
      </c>
      <c r="E894" s="21">
        <v>0</v>
      </c>
      <c r="F894" s="21">
        <v>0</v>
      </c>
      <c r="G894" s="21">
        <v>3498.7</v>
      </c>
      <c r="H894" s="21">
        <v>140353.19</v>
      </c>
      <c r="I894" s="21" t="s">
        <v>11</v>
      </c>
      <c r="J894" s="21" t="s">
        <v>12</v>
      </c>
    </row>
    <row r="895" spans="1:10">
      <c r="A895" s="21">
        <v>11563327</v>
      </c>
      <c r="B895" s="22">
        <v>43957</v>
      </c>
      <c r="C895" s="22">
        <v>43957</v>
      </c>
      <c r="D895" s="21" t="s">
        <v>10</v>
      </c>
      <c r="E895" s="21">
        <v>0</v>
      </c>
      <c r="F895" s="21">
        <v>0</v>
      </c>
      <c r="G895" s="21">
        <v>3520</v>
      </c>
      <c r="H895" s="21">
        <v>143873.19</v>
      </c>
      <c r="I895" s="21" t="s">
        <v>11</v>
      </c>
      <c r="J895" s="21" t="s">
        <v>12</v>
      </c>
    </row>
    <row r="896" spans="1:10">
      <c r="A896" s="21">
        <v>11563327</v>
      </c>
      <c r="B896" s="22">
        <v>43957</v>
      </c>
      <c r="C896" s="22">
        <v>43957</v>
      </c>
      <c r="D896" s="21" t="s">
        <v>10</v>
      </c>
      <c r="E896" s="21">
        <v>0</v>
      </c>
      <c r="F896" s="21">
        <v>0</v>
      </c>
      <c r="G896" s="21">
        <v>3540</v>
      </c>
      <c r="H896" s="21">
        <v>147413.19</v>
      </c>
      <c r="I896" s="21" t="s">
        <v>11</v>
      </c>
      <c r="J896" s="21" t="s">
        <v>12</v>
      </c>
    </row>
    <row r="897" spans="1:10">
      <c r="A897" s="21">
        <v>11563327</v>
      </c>
      <c r="B897" s="22">
        <v>43957</v>
      </c>
      <c r="C897" s="22">
        <v>43957</v>
      </c>
      <c r="D897" s="21" t="s">
        <v>10</v>
      </c>
      <c r="E897" s="21">
        <v>0</v>
      </c>
      <c r="F897" s="21">
        <v>0</v>
      </c>
      <c r="G897" s="21">
        <v>3673.4</v>
      </c>
      <c r="H897" s="21">
        <v>151086.59</v>
      </c>
      <c r="I897" s="21" t="s">
        <v>11</v>
      </c>
      <c r="J897" s="21" t="s">
        <v>12</v>
      </c>
    </row>
    <row r="898" spans="1:10">
      <c r="A898" s="21">
        <v>11563327</v>
      </c>
      <c r="B898" s="22">
        <v>43957</v>
      </c>
      <c r="C898" s="22">
        <v>43957</v>
      </c>
      <c r="D898" s="21" t="s">
        <v>10</v>
      </c>
      <c r="E898" s="21">
        <v>0</v>
      </c>
      <c r="F898" s="21">
        <v>0</v>
      </c>
      <c r="G898" s="21">
        <v>3703.5</v>
      </c>
      <c r="H898" s="21">
        <v>154790.09</v>
      </c>
      <c r="I898" s="21" t="s">
        <v>11</v>
      </c>
      <c r="J898" s="21" t="s">
        <v>12</v>
      </c>
    </row>
    <row r="899" spans="1:10">
      <c r="A899" s="21">
        <v>11563327</v>
      </c>
      <c r="B899" s="22">
        <v>43957</v>
      </c>
      <c r="C899" s="22">
        <v>43957</v>
      </c>
      <c r="D899" s="21" t="s">
        <v>10</v>
      </c>
      <c r="E899" s="21">
        <v>0</v>
      </c>
      <c r="F899" s="21">
        <v>0</v>
      </c>
      <c r="G899" s="21">
        <v>3848.5</v>
      </c>
      <c r="H899" s="21">
        <v>158638.59</v>
      </c>
      <c r="I899" s="21" t="s">
        <v>11</v>
      </c>
      <c r="J899" s="21" t="s">
        <v>12</v>
      </c>
    </row>
    <row r="900" spans="1:10">
      <c r="A900" s="21">
        <v>11563327</v>
      </c>
      <c r="B900" s="22">
        <v>43957</v>
      </c>
      <c r="C900" s="22">
        <v>43957</v>
      </c>
      <c r="D900" s="21" t="s">
        <v>10</v>
      </c>
      <c r="E900" s="21">
        <v>0</v>
      </c>
      <c r="F900" s="21">
        <v>0</v>
      </c>
      <c r="G900" s="21">
        <v>3885</v>
      </c>
      <c r="H900" s="21">
        <v>162523.59</v>
      </c>
      <c r="I900" s="21" t="s">
        <v>11</v>
      </c>
      <c r="J900" s="21" t="s">
        <v>12</v>
      </c>
    </row>
    <row r="901" spans="1:10">
      <c r="A901" s="21">
        <v>11563327</v>
      </c>
      <c r="B901" s="22">
        <v>43957</v>
      </c>
      <c r="C901" s="22">
        <v>43957</v>
      </c>
      <c r="D901" s="21" t="s">
        <v>10</v>
      </c>
      <c r="E901" s="21">
        <v>0</v>
      </c>
      <c r="F901" s="21">
        <v>0</v>
      </c>
      <c r="G901" s="21">
        <v>3977.4</v>
      </c>
      <c r="H901" s="21">
        <v>166500.99</v>
      </c>
      <c r="I901" s="21" t="s">
        <v>11</v>
      </c>
      <c r="J901" s="21" t="s">
        <v>12</v>
      </c>
    </row>
    <row r="902" spans="1:10">
      <c r="A902" s="21">
        <v>11563327</v>
      </c>
      <c r="B902" s="22">
        <v>43957</v>
      </c>
      <c r="C902" s="22">
        <v>43957</v>
      </c>
      <c r="D902" s="21" t="s">
        <v>10</v>
      </c>
      <c r="E902" s="21">
        <v>0</v>
      </c>
      <c r="F902" s="21">
        <v>0</v>
      </c>
      <c r="G902" s="21">
        <v>4056.96</v>
      </c>
      <c r="H902" s="21">
        <v>170557.95</v>
      </c>
      <c r="I902" s="21" t="s">
        <v>11</v>
      </c>
      <c r="J902" s="21" t="s">
        <v>12</v>
      </c>
    </row>
    <row r="903" spans="1:10">
      <c r="A903" s="21">
        <v>11563327</v>
      </c>
      <c r="B903" s="22">
        <v>43957</v>
      </c>
      <c r="C903" s="22">
        <v>43957</v>
      </c>
      <c r="D903" s="21" t="s">
        <v>10</v>
      </c>
      <c r="E903" s="21">
        <v>0</v>
      </c>
      <c r="F903" s="21">
        <v>0</v>
      </c>
      <c r="G903" s="21">
        <v>4490</v>
      </c>
      <c r="H903" s="21">
        <v>175047.95</v>
      </c>
      <c r="I903" s="21" t="s">
        <v>11</v>
      </c>
      <c r="J903" s="21" t="s">
        <v>12</v>
      </c>
    </row>
    <row r="904" spans="1:10">
      <c r="A904" s="21">
        <v>11563327</v>
      </c>
      <c r="B904" s="22">
        <v>43957</v>
      </c>
      <c r="C904" s="22">
        <v>43957</v>
      </c>
      <c r="D904" s="21" t="s">
        <v>10</v>
      </c>
      <c r="E904" s="21">
        <v>0</v>
      </c>
      <c r="F904" s="21">
        <v>0</v>
      </c>
      <c r="G904" s="21">
        <v>4499</v>
      </c>
      <c r="H904" s="21">
        <v>179546.95</v>
      </c>
      <c r="I904" s="21" t="s">
        <v>11</v>
      </c>
      <c r="J904" s="21" t="s">
        <v>12</v>
      </c>
    </row>
    <row r="905" spans="1:10">
      <c r="A905" s="21">
        <v>11563327</v>
      </c>
      <c r="B905" s="22">
        <v>43957</v>
      </c>
      <c r="C905" s="22">
        <v>43957</v>
      </c>
      <c r="D905" s="21" t="s">
        <v>10</v>
      </c>
      <c r="E905" s="21">
        <v>0</v>
      </c>
      <c r="F905" s="21">
        <v>0</v>
      </c>
      <c r="G905" s="21">
        <v>4580</v>
      </c>
      <c r="H905" s="21">
        <v>184126.95</v>
      </c>
      <c r="I905" s="21" t="s">
        <v>11</v>
      </c>
      <c r="J905" s="21" t="s">
        <v>12</v>
      </c>
    </row>
    <row r="906" spans="1:10">
      <c r="A906" s="21">
        <v>11563327</v>
      </c>
      <c r="B906" s="22">
        <v>43957</v>
      </c>
      <c r="C906" s="22">
        <v>43957</v>
      </c>
      <c r="D906" s="21" t="s">
        <v>10</v>
      </c>
      <c r="E906" s="21">
        <v>0</v>
      </c>
      <c r="F906" s="21">
        <v>0</v>
      </c>
      <c r="G906" s="21">
        <v>4590</v>
      </c>
      <c r="H906" s="21">
        <v>188716.95</v>
      </c>
      <c r="I906" s="21" t="s">
        <v>11</v>
      </c>
      <c r="J906" s="21" t="s">
        <v>12</v>
      </c>
    </row>
    <row r="907" spans="1:10">
      <c r="A907" s="21">
        <v>11563327</v>
      </c>
      <c r="B907" s="22">
        <v>43957</v>
      </c>
      <c r="C907" s="22">
        <v>43957</v>
      </c>
      <c r="D907" s="21" t="s">
        <v>10</v>
      </c>
      <c r="E907" s="21">
        <v>0</v>
      </c>
      <c r="F907" s="21">
        <v>0</v>
      </c>
      <c r="G907" s="21">
        <v>4700.96</v>
      </c>
      <c r="H907" s="21">
        <v>193417.91</v>
      </c>
      <c r="I907" s="21" t="s">
        <v>11</v>
      </c>
      <c r="J907" s="21" t="s">
        <v>12</v>
      </c>
    </row>
    <row r="908" spans="1:10">
      <c r="A908" s="21">
        <v>11563327</v>
      </c>
      <c r="B908" s="22">
        <v>43957</v>
      </c>
      <c r="C908" s="22">
        <v>43957</v>
      </c>
      <c r="D908" s="21" t="s">
        <v>10</v>
      </c>
      <c r="E908" s="21">
        <v>0</v>
      </c>
      <c r="F908" s="21">
        <v>0</v>
      </c>
      <c r="G908" s="21">
        <v>4770</v>
      </c>
      <c r="H908" s="21">
        <v>198187.91</v>
      </c>
      <c r="I908" s="21" t="s">
        <v>11</v>
      </c>
      <c r="J908" s="21" t="s">
        <v>12</v>
      </c>
    </row>
    <row r="909" spans="1:10">
      <c r="A909" s="21">
        <v>11563327</v>
      </c>
      <c r="B909" s="22">
        <v>43957</v>
      </c>
      <c r="C909" s="22">
        <v>43957</v>
      </c>
      <c r="D909" s="21" t="s">
        <v>10</v>
      </c>
      <c r="E909" s="21">
        <v>0</v>
      </c>
      <c r="F909" s="21">
        <v>0</v>
      </c>
      <c r="G909" s="21">
        <v>4920.95</v>
      </c>
      <c r="H909" s="21">
        <v>203108.86</v>
      </c>
      <c r="I909" s="21" t="s">
        <v>11</v>
      </c>
      <c r="J909" s="21" t="s">
        <v>12</v>
      </c>
    </row>
    <row r="910" spans="1:10">
      <c r="A910" s="21">
        <v>11563327</v>
      </c>
      <c r="B910" s="22">
        <v>43957</v>
      </c>
      <c r="C910" s="22">
        <v>43957</v>
      </c>
      <c r="D910" s="21" t="s">
        <v>10</v>
      </c>
      <c r="E910" s="21">
        <v>0</v>
      </c>
      <c r="F910" s="21">
        <v>0</v>
      </c>
      <c r="G910" s="21">
        <v>5013.2</v>
      </c>
      <c r="H910" s="21">
        <v>208122.06</v>
      </c>
      <c r="I910" s="21" t="s">
        <v>11</v>
      </c>
      <c r="J910" s="21" t="s">
        <v>12</v>
      </c>
    </row>
    <row r="911" spans="1:10">
      <c r="A911" s="21">
        <v>11563327</v>
      </c>
      <c r="B911" s="22">
        <v>43957</v>
      </c>
      <c r="C911" s="22">
        <v>43957</v>
      </c>
      <c r="D911" s="21" t="s">
        <v>10</v>
      </c>
      <c r="E911" s="21">
        <v>0</v>
      </c>
      <c r="F911" s="21">
        <v>0</v>
      </c>
      <c r="G911" s="21">
        <v>5042</v>
      </c>
      <c r="H911" s="21">
        <v>213164.06</v>
      </c>
      <c r="I911" s="21" t="s">
        <v>11</v>
      </c>
      <c r="J911" s="21" t="s">
        <v>12</v>
      </c>
    </row>
    <row r="912" spans="1:10">
      <c r="A912" s="21">
        <v>11563327</v>
      </c>
      <c r="B912" s="22">
        <v>43957</v>
      </c>
      <c r="C912" s="22">
        <v>43957</v>
      </c>
      <c r="D912" s="21" t="s">
        <v>10</v>
      </c>
      <c r="E912" s="21">
        <v>0</v>
      </c>
      <c r="F912" s="21">
        <v>0</v>
      </c>
      <c r="G912" s="21">
        <v>5113.13</v>
      </c>
      <c r="H912" s="21">
        <v>218277.19</v>
      </c>
      <c r="I912" s="21" t="s">
        <v>11</v>
      </c>
      <c r="J912" s="21" t="s">
        <v>12</v>
      </c>
    </row>
    <row r="913" spans="1:10">
      <c r="A913" s="21">
        <v>11563327</v>
      </c>
      <c r="B913" s="22">
        <v>43957</v>
      </c>
      <c r="C913" s="22">
        <v>43957</v>
      </c>
      <c r="D913" s="21" t="s">
        <v>10</v>
      </c>
      <c r="E913" s="21">
        <v>0</v>
      </c>
      <c r="F913" s="21">
        <v>0</v>
      </c>
      <c r="G913" s="21">
        <v>5130</v>
      </c>
      <c r="H913" s="21">
        <v>223407.19</v>
      </c>
      <c r="I913" s="21" t="s">
        <v>11</v>
      </c>
      <c r="J913" s="21" t="s">
        <v>12</v>
      </c>
    </row>
    <row r="914" spans="1:10">
      <c r="A914" s="21">
        <v>11563327</v>
      </c>
      <c r="B914" s="22">
        <v>43957</v>
      </c>
      <c r="C914" s="22">
        <v>43957</v>
      </c>
      <c r="D914" s="21" t="s">
        <v>10</v>
      </c>
      <c r="E914" s="21">
        <v>0</v>
      </c>
      <c r="F914" s="21">
        <v>0</v>
      </c>
      <c r="G914" s="21">
        <v>5347.36</v>
      </c>
      <c r="H914" s="21">
        <v>228754.55</v>
      </c>
      <c r="I914" s="21" t="s">
        <v>11</v>
      </c>
      <c r="J914" s="21" t="s">
        <v>12</v>
      </c>
    </row>
    <row r="915" spans="1:10">
      <c r="A915" s="21">
        <v>11563327</v>
      </c>
      <c r="B915" s="22">
        <v>43957</v>
      </c>
      <c r="C915" s="22">
        <v>43957</v>
      </c>
      <c r="D915" s="21" t="s">
        <v>10</v>
      </c>
      <c r="E915" s="21">
        <v>0</v>
      </c>
      <c r="F915" s="21">
        <v>0</v>
      </c>
      <c r="G915" s="21">
        <v>5585</v>
      </c>
      <c r="H915" s="21">
        <v>234339.55</v>
      </c>
      <c r="I915" s="21" t="s">
        <v>11</v>
      </c>
      <c r="J915" s="21" t="s">
        <v>12</v>
      </c>
    </row>
    <row r="916" spans="1:10">
      <c r="A916" s="21">
        <v>11563327</v>
      </c>
      <c r="B916" s="22">
        <v>43957</v>
      </c>
      <c r="C916" s="22">
        <v>43957</v>
      </c>
      <c r="D916" s="21" t="s">
        <v>10</v>
      </c>
      <c r="E916" s="21">
        <v>0</v>
      </c>
      <c r="F916" s="21">
        <v>0</v>
      </c>
      <c r="G916" s="21">
        <v>5710</v>
      </c>
      <c r="H916" s="21">
        <v>240049.55</v>
      </c>
      <c r="I916" s="21" t="s">
        <v>11</v>
      </c>
      <c r="J916" s="21" t="s">
        <v>12</v>
      </c>
    </row>
    <row r="917" spans="1:10">
      <c r="A917" s="21">
        <v>11563327</v>
      </c>
      <c r="B917" s="22">
        <v>43957</v>
      </c>
      <c r="C917" s="22">
        <v>43957</v>
      </c>
      <c r="D917" s="21" t="s">
        <v>10</v>
      </c>
      <c r="E917" s="21">
        <v>0</v>
      </c>
      <c r="F917" s="21">
        <v>0</v>
      </c>
      <c r="G917" s="21">
        <v>5730</v>
      </c>
      <c r="H917" s="21">
        <v>245779.55</v>
      </c>
      <c r="I917" s="21" t="s">
        <v>11</v>
      </c>
      <c r="J917" s="21" t="s">
        <v>12</v>
      </c>
    </row>
    <row r="918" spans="1:10">
      <c r="A918" s="21">
        <v>11563327</v>
      </c>
      <c r="B918" s="22">
        <v>43957</v>
      </c>
      <c r="C918" s="22">
        <v>43957</v>
      </c>
      <c r="D918" s="21" t="s">
        <v>10</v>
      </c>
      <c r="E918" s="21">
        <v>0</v>
      </c>
      <c r="F918" s="21">
        <v>0</v>
      </c>
      <c r="G918" s="21">
        <v>5932</v>
      </c>
      <c r="H918" s="21">
        <v>251711.55</v>
      </c>
      <c r="I918" s="21" t="s">
        <v>11</v>
      </c>
      <c r="J918" s="21" t="s">
        <v>12</v>
      </c>
    </row>
    <row r="919" spans="1:10">
      <c r="A919" s="21">
        <v>11563327</v>
      </c>
      <c r="B919" s="22">
        <v>43957</v>
      </c>
      <c r="C919" s="22">
        <v>43957</v>
      </c>
      <c r="D919" s="21" t="s">
        <v>10</v>
      </c>
      <c r="E919" s="21">
        <v>0</v>
      </c>
      <c r="F919" s="21">
        <v>0</v>
      </c>
      <c r="G919" s="21">
        <v>6110</v>
      </c>
      <c r="H919" s="21">
        <v>257821.55</v>
      </c>
      <c r="I919" s="21" t="s">
        <v>11</v>
      </c>
      <c r="J919" s="21" t="s">
        <v>12</v>
      </c>
    </row>
    <row r="920" spans="1:10">
      <c r="A920" s="21">
        <v>11563327</v>
      </c>
      <c r="B920" s="22">
        <v>43957</v>
      </c>
      <c r="C920" s="22">
        <v>43957</v>
      </c>
      <c r="D920" s="21" t="s">
        <v>10</v>
      </c>
      <c r="E920" s="21">
        <v>0</v>
      </c>
      <c r="F920" s="21">
        <v>0</v>
      </c>
      <c r="G920" s="21">
        <v>6242</v>
      </c>
      <c r="H920" s="21">
        <v>264063.55</v>
      </c>
      <c r="I920" s="21" t="s">
        <v>11</v>
      </c>
      <c r="J920" s="21" t="s">
        <v>12</v>
      </c>
    </row>
    <row r="921" spans="1:10">
      <c r="A921" s="21">
        <v>11563327</v>
      </c>
      <c r="B921" s="22">
        <v>43957</v>
      </c>
      <c r="C921" s="22">
        <v>43957</v>
      </c>
      <c r="D921" s="21" t="s">
        <v>10</v>
      </c>
      <c r="E921" s="21">
        <v>0</v>
      </c>
      <c r="F921" s="21">
        <v>0</v>
      </c>
      <c r="G921" s="21">
        <v>6299.3</v>
      </c>
      <c r="H921" s="21">
        <v>270362.84999999998</v>
      </c>
      <c r="I921" s="21" t="s">
        <v>11</v>
      </c>
      <c r="J921" s="21" t="s">
        <v>12</v>
      </c>
    </row>
    <row r="922" spans="1:10">
      <c r="A922" s="21">
        <v>11563327</v>
      </c>
      <c r="B922" s="22">
        <v>43957</v>
      </c>
      <c r="C922" s="22">
        <v>43957</v>
      </c>
      <c r="D922" s="21" t="s">
        <v>10</v>
      </c>
      <c r="E922" s="21">
        <v>0</v>
      </c>
      <c r="F922" s="21">
        <v>0</v>
      </c>
      <c r="G922" s="21">
        <v>6611.7</v>
      </c>
      <c r="H922" s="21">
        <v>276974.55</v>
      </c>
      <c r="I922" s="21" t="s">
        <v>11</v>
      </c>
      <c r="J922" s="21" t="s">
        <v>12</v>
      </c>
    </row>
    <row r="923" spans="1:10">
      <c r="A923" s="21">
        <v>11563327</v>
      </c>
      <c r="B923" s="22">
        <v>43957</v>
      </c>
      <c r="C923" s="22">
        <v>43957</v>
      </c>
      <c r="D923" s="21" t="s">
        <v>10</v>
      </c>
      <c r="E923" s="21">
        <v>0</v>
      </c>
      <c r="F923" s="21">
        <v>0</v>
      </c>
      <c r="G923" s="21">
        <v>6680.1</v>
      </c>
      <c r="H923" s="21">
        <v>283654.65000000002</v>
      </c>
      <c r="I923" s="21" t="s">
        <v>11</v>
      </c>
      <c r="J923" s="21" t="s">
        <v>12</v>
      </c>
    </row>
    <row r="924" spans="1:10">
      <c r="A924" s="21">
        <v>11563327</v>
      </c>
      <c r="B924" s="22">
        <v>43957</v>
      </c>
      <c r="C924" s="22">
        <v>43957</v>
      </c>
      <c r="D924" s="21" t="s">
        <v>10</v>
      </c>
      <c r="E924" s="21">
        <v>0</v>
      </c>
      <c r="F924" s="21">
        <v>0</v>
      </c>
      <c r="G924" s="21">
        <v>6705</v>
      </c>
      <c r="H924" s="21">
        <v>290359.65000000002</v>
      </c>
      <c r="I924" s="21" t="s">
        <v>11</v>
      </c>
      <c r="J924" s="21" t="s">
        <v>12</v>
      </c>
    </row>
    <row r="925" spans="1:10">
      <c r="A925" s="21">
        <v>11563327</v>
      </c>
      <c r="B925" s="22">
        <v>43957</v>
      </c>
      <c r="C925" s="22">
        <v>43957</v>
      </c>
      <c r="D925" s="21" t="s">
        <v>10</v>
      </c>
      <c r="E925" s="21">
        <v>0</v>
      </c>
      <c r="F925" s="21">
        <v>0</v>
      </c>
      <c r="G925" s="21">
        <v>6730.1</v>
      </c>
      <c r="H925" s="21">
        <v>297089.75</v>
      </c>
      <c r="I925" s="21" t="s">
        <v>11</v>
      </c>
      <c r="J925" s="21" t="s">
        <v>12</v>
      </c>
    </row>
    <row r="926" spans="1:10">
      <c r="A926" s="21">
        <v>11563327</v>
      </c>
      <c r="B926" s="22">
        <v>43957</v>
      </c>
      <c r="C926" s="22">
        <v>43957</v>
      </c>
      <c r="D926" s="21" t="s">
        <v>10</v>
      </c>
      <c r="E926" s="21">
        <v>0</v>
      </c>
      <c r="F926" s="21">
        <v>0</v>
      </c>
      <c r="G926" s="21">
        <v>6800.8</v>
      </c>
      <c r="H926" s="21">
        <v>303890.55</v>
      </c>
      <c r="I926" s="21" t="s">
        <v>11</v>
      </c>
      <c r="J926" s="21" t="s">
        <v>12</v>
      </c>
    </row>
    <row r="927" spans="1:10">
      <c r="A927" s="21">
        <v>11563327</v>
      </c>
      <c r="B927" s="22">
        <v>43957</v>
      </c>
      <c r="C927" s="22">
        <v>43957</v>
      </c>
      <c r="D927" s="21" t="s">
        <v>10</v>
      </c>
      <c r="E927" s="21">
        <v>0</v>
      </c>
      <c r="F927" s="21">
        <v>0</v>
      </c>
      <c r="G927" s="21">
        <v>7255</v>
      </c>
      <c r="H927" s="21">
        <v>311145.55</v>
      </c>
      <c r="I927" s="21" t="s">
        <v>11</v>
      </c>
      <c r="J927" s="21" t="s">
        <v>12</v>
      </c>
    </row>
    <row r="928" spans="1:10">
      <c r="A928" s="21">
        <v>11563327</v>
      </c>
      <c r="B928" s="22">
        <v>43957</v>
      </c>
      <c r="C928" s="22">
        <v>43957</v>
      </c>
      <c r="D928" s="21" t="s">
        <v>10</v>
      </c>
      <c r="E928" s="21">
        <v>0</v>
      </c>
      <c r="F928" s="21">
        <v>0</v>
      </c>
      <c r="G928" s="21">
        <v>7330</v>
      </c>
      <c r="H928" s="21">
        <v>318475.55</v>
      </c>
      <c r="I928" s="21" t="s">
        <v>11</v>
      </c>
      <c r="J928" s="21" t="s">
        <v>12</v>
      </c>
    </row>
    <row r="929" spans="1:10">
      <c r="A929" s="21">
        <v>11563327</v>
      </c>
      <c r="B929" s="22">
        <v>43957</v>
      </c>
      <c r="C929" s="22">
        <v>43957</v>
      </c>
      <c r="D929" s="21" t="s">
        <v>10</v>
      </c>
      <c r="E929" s="21">
        <v>0</v>
      </c>
      <c r="F929" s="21">
        <v>0</v>
      </c>
      <c r="G929" s="21">
        <v>7950</v>
      </c>
      <c r="H929" s="21">
        <v>326425.55</v>
      </c>
      <c r="I929" s="21" t="s">
        <v>11</v>
      </c>
      <c r="J929" s="21" t="s">
        <v>12</v>
      </c>
    </row>
    <row r="930" spans="1:10">
      <c r="A930" s="21">
        <v>11563327</v>
      </c>
      <c r="B930" s="22">
        <v>43957</v>
      </c>
      <c r="C930" s="22">
        <v>43957</v>
      </c>
      <c r="D930" s="21" t="s">
        <v>10</v>
      </c>
      <c r="E930" s="21">
        <v>0</v>
      </c>
      <c r="F930" s="21">
        <v>0</v>
      </c>
      <c r="G930" s="21">
        <v>7988</v>
      </c>
      <c r="H930" s="21">
        <v>334413.55</v>
      </c>
      <c r="I930" s="21" t="s">
        <v>11</v>
      </c>
      <c r="J930" s="21" t="s">
        <v>12</v>
      </c>
    </row>
    <row r="931" spans="1:10">
      <c r="A931" s="21">
        <v>11563327</v>
      </c>
      <c r="B931" s="22">
        <v>43957</v>
      </c>
      <c r="C931" s="22">
        <v>43957</v>
      </c>
      <c r="D931" s="21" t="s">
        <v>10</v>
      </c>
      <c r="E931" s="21">
        <v>0</v>
      </c>
      <c r="F931" s="21">
        <v>0</v>
      </c>
      <c r="G931" s="21">
        <v>8318.33</v>
      </c>
      <c r="H931" s="21">
        <v>342731.88</v>
      </c>
      <c r="I931" s="21" t="s">
        <v>11</v>
      </c>
      <c r="J931" s="21" t="s">
        <v>12</v>
      </c>
    </row>
    <row r="932" spans="1:10">
      <c r="A932" s="21">
        <v>11563327</v>
      </c>
      <c r="B932" s="22">
        <v>43957</v>
      </c>
      <c r="C932" s="22">
        <v>43957</v>
      </c>
      <c r="D932" s="21" t="s">
        <v>10</v>
      </c>
      <c r="E932" s="21">
        <v>0</v>
      </c>
      <c r="F932" s="21">
        <v>0</v>
      </c>
      <c r="G932" s="21">
        <v>8701.9</v>
      </c>
      <c r="H932" s="21">
        <v>351433.78</v>
      </c>
      <c r="I932" s="21" t="s">
        <v>11</v>
      </c>
      <c r="J932" s="21" t="s">
        <v>12</v>
      </c>
    </row>
    <row r="933" spans="1:10">
      <c r="A933" s="21">
        <v>11563327</v>
      </c>
      <c r="B933" s="22">
        <v>43957</v>
      </c>
      <c r="C933" s="22">
        <v>43957</v>
      </c>
      <c r="D933" s="21" t="s">
        <v>10</v>
      </c>
      <c r="E933" s="21">
        <v>0</v>
      </c>
      <c r="F933" s="21">
        <v>0</v>
      </c>
      <c r="G933" s="21">
        <v>8879.2999999999993</v>
      </c>
      <c r="H933" s="21">
        <v>360313.08</v>
      </c>
      <c r="I933" s="21" t="s">
        <v>11</v>
      </c>
      <c r="J933" s="21" t="s">
        <v>12</v>
      </c>
    </row>
    <row r="934" spans="1:10">
      <c r="A934" s="21">
        <v>11563327</v>
      </c>
      <c r="B934" s="22">
        <v>43957</v>
      </c>
      <c r="C934" s="22">
        <v>43957</v>
      </c>
      <c r="D934" s="21" t="s">
        <v>10</v>
      </c>
      <c r="E934" s="21">
        <v>0</v>
      </c>
      <c r="F934" s="21">
        <v>0</v>
      </c>
      <c r="G934" s="21">
        <v>8890</v>
      </c>
      <c r="H934" s="21">
        <v>369203.08</v>
      </c>
      <c r="I934" s="21" t="s">
        <v>11</v>
      </c>
      <c r="J934" s="21" t="s">
        <v>12</v>
      </c>
    </row>
    <row r="935" spans="1:10">
      <c r="A935" s="21">
        <v>11563327</v>
      </c>
      <c r="B935" s="22">
        <v>43957</v>
      </c>
      <c r="C935" s="22">
        <v>43957</v>
      </c>
      <c r="D935" s="21" t="s">
        <v>10</v>
      </c>
      <c r="E935" s="21">
        <v>0</v>
      </c>
      <c r="F935" s="21">
        <v>0</v>
      </c>
      <c r="G935" s="21">
        <v>9030.2999999999993</v>
      </c>
      <c r="H935" s="21">
        <v>378233.38</v>
      </c>
      <c r="I935" s="21" t="s">
        <v>11</v>
      </c>
      <c r="J935" s="21" t="s">
        <v>12</v>
      </c>
    </row>
    <row r="936" spans="1:10">
      <c r="A936" s="21">
        <v>11563327</v>
      </c>
      <c r="B936" s="22">
        <v>43957</v>
      </c>
      <c r="C936" s="22">
        <v>43957</v>
      </c>
      <c r="D936" s="21" t="s">
        <v>10</v>
      </c>
      <c r="E936" s="21">
        <v>0</v>
      </c>
      <c r="F936" s="21">
        <v>0</v>
      </c>
      <c r="G936" s="21">
        <v>9076.4</v>
      </c>
      <c r="H936" s="21">
        <v>387309.78</v>
      </c>
      <c r="I936" s="21" t="s">
        <v>11</v>
      </c>
      <c r="J936" s="21" t="s">
        <v>12</v>
      </c>
    </row>
    <row r="937" spans="1:10">
      <c r="A937" s="21">
        <v>11563327</v>
      </c>
      <c r="B937" s="22">
        <v>43957</v>
      </c>
      <c r="C937" s="22">
        <v>43957</v>
      </c>
      <c r="D937" s="21" t="s">
        <v>10</v>
      </c>
      <c r="E937" s="21">
        <v>0</v>
      </c>
      <c r="F937" s="21">
        <v>0</v>
      </c>
      <c r="G937" s="21">
        <v>9210</v>
      </c>
      <c r="H937" s="21">
        <v>396519.78</v>
      </c>
      <c r="I937" s="21" t="s">
        <v>11</v>
      </c>
      <c r="J937" s="21" t="s">
        <v>12</v>
      </c>
    </row>
    <row r="938" spans="1:10">
      <c r="A938" s="21">
        <v>11563327</v>
      </c>
      <c r="B938" s="22">
        <v>43957</v>
      </c>
      <c r="C938" s="22">
        <v>43957</v>
      </c>
      <c r="D938" s="21" t="s">
        <v>10</v>
      </c>
      <c r="E938" s="21">
        <v>0</v>
      </c>
      <c r="F938" s="21">
        <v>0</v>
      </c>
      <c r="G938" s="21">
        <v>9237</v>
      </c>
      <c r="H938" s="21">
        <v>405756.78</v>
      </c>
      <c r="I938" s="21" t="s">
        <v>11</v>
      </c>
      <c r="J938" s="21" t="s">
        <v>12</v>
      </c>
    </row>
    <row r="939" spans="1:10">
      <c r="A939" s="21">
        <v>11563327</v>
      </c>
      <c r="B939" s="22">
        <v>43957</v>
      </c>
      <c r="C939" s="22">
        <v>43957</v>
      </c>
      <c r="D939" s="21" t="s">
        <v>10</v>
      </c>
      <c r="E939" s="21">
        <v>0</v>
      </c>
      <c r="F939" s="21">
        <v>0</v>
      </c>
      <c r="G939" s="21">
        <v>9240</v>
      </c>
      <c r="H939" s="21">
        <v>414996.78</v>
      </c>
      <c r="I939" s="21" t="s">
        <v>11</v>
      </c>
      <c r="J939" s="21" t="s">
        <v>12</v>
      </c>
    </row>
    <row r="940" spans="1:10">
      <c r="A940" s="21">
        <v>11563327</v>
      </c>
      <c r="B940" s="22">
        <v>43957</v>
      </c>
      <c r="C940" s="22">
        <v>43957</v>
      </c>
      <c r="D940" s="21" t="s">
        <v>10</v>
      </c>
      <c r="E940" s="21">
        <v>0</v>
      </c>
      <c r="F940" s="21">
        <v>0</v>
      </c>
      <c r="G940" s="21">
        <v>10140</v>
      </c>
      <c r="H940" s="21">
        <v>425136.78</v>
      </c>
      <c r="I940" s="21" t="s">
        <v>11</v>
      </c>
      <c r="J940" s="21" t="s">
        <v>12</v>
      </c>
    </row>
    <row r="941" spans="1:10">
      <c r="A941" s="21">
        <v>11563327</v>
      </c>
      <c r="B941" s="22">
        <v>43957</v>
      </c>
      <c r="C941" s="22">
        <v>43957</v>
      </c>
      <c r="D941" s="21" t="s">
        <v>10</v>
      </c>
      <c r="E941" s="21">
        <v>0</v>
      </c>
      <c r="F941" s="21">
        <v>0</v>
      </c>
      <c r="G941" s="21">
        <v>10469.790000000001</v>
      </c>
      <c r="H941" s="21">
        <v>435606.57</v>
      </c>
      <c r="I941" s="21" t="s">
        <v>11</v>
      </c>
      <c r="J941" s="21" t="s">
        <v>12</v>
      </c>
    </row>
    <row r="942" spans="1:10">
      <c r="A942" s="21">
        <v>11563327</v>
      </c>
      <c r="B942" s="22">
        <v>43957</v>
      </c>
      <c r="C942" s="22">
        <v>43957</v>
      </c>
      <c r="D942" s="21" t="s">
        <v>10</v>
      </c>
      <c r="E942" s="21">
        <v>0</v>
      </c>
      <c r="F942" s="21">
        <v>0</v>
      </c>
      <c r="G942" s="21">
        <v>11378.49</v>
      </c>
      <c r="H942" s="21">
        <v>446985.06</v>
      </c>
      <c r="I942" s="21" t="s">
        <v>11</v>
      </c>
      <c r="J942" s="21" t="s">
        <v>12</v>
      </c>
    </row>
    <row r="943" spans="1:10">
      <c r="A943" s="21">
        <v>11563327</v>
      </c>
      <c r="B943" s="22">
        <v>43957</v>
      </c>
      <c r="C943" s="22">
        <v>43957</v>
      </c>
      <c r="D943" s="21" t="s">
        <v>10</v>
      </c>
      <c r="E943" s="21">
        <v>0</v>
      </c>
      <c r="F943" s="21">
        <v>0</v>
      </c>
      <c r="G943" s="21">
        <v>11969.4</v>
      </c>
      <c r="H943" s="21">
        <v>458954.46</v>
      </c>
      <c r="I943" s="21" t="s">
        <v>11</v>
      </c>
      <c r="J943" s="21" t="s">
        <v>12</v>
      </c>
    </row>
    <row r="944" spans="1:10">
      <c r="A944" s="21">
        <v>11563327</v>
      </c>
      <c r="B944" s="22">
        <v>43957</v>
      </c>
      <c r="C944" s="22">
        <v>43957</v>
      </c>
      <c r="D944" s="21" t="s">
        <v>10</v>
      </c>
      <c r="E944" s="21">
        <v>0</v>
      </c>
      <c r="F944" s="21">
        <v>0</v>
      </c>
      <c r="G944" s="21">
        <v>12217.87</v>
      </c>
      <c r="H944" s="21">
        <v>471172.33</v>
      </c>
      <c r="I944" s="21" t="s">
        <v>11</v>
      </c>
      <c r="J944" s="21" t="s">
        <v>12</v>
      </c>
    </row>
    <row r="945" spans="1:10">
      <c r="A945" s="21">
        <v>11563327</v>
      </c>
      <c r="B945" s="22">
        <v>43957</v>
      </c>
      <c r="C945" s="22">
        <v>43957</v>
      </c>
      <c r="D945" s="21" t="s">
        <v>10</v>
      </c>
      <c r="E945" s="21">
        <v>0</v>
      </c>
      <c r="F945" s="21">
        <v>0</v>
      </c>
      <c r="G945" s="21">
        <v>12493.4</v>
      </c>
      <c r="H945" s="21">
        <v>483665.73</v>
      </c>
      <c r="I945" s="21" t="s">
        <v>11</v>
      </c>
      <c r="J945" s="21" t="s">
        <v>12</v>
      </c>
    </row>
    <row r="946" spans="1:10">
      <c r="A946" s="21">
        <v>11563327</v>
      </c>
      <c r="B946" s="22">
        <v>43957</v>
      </c>
      <c r="C946" s="22">
        <v>43957</v>
      </c>
      <c r="D946" s="21" t="s">
        <v>10</v>
      </c>
      <c r="E946" s="21">
        <v>0</v>
      </c>
      <c r="F946" s="21">
        <v>0</v>
      </c>
      <c r="G946" s="21">
        <v>14224.66</v>
      </c>
      <c r="H946" s="21">
        <v>497890.39</v>
      </c>
      <c r="I946" s="21" t="s">
        <v>11</v>
      </c>
      <c r="J946" s="21" t="s">
        <v>12</v>
      </c>
    </row>
    <row r="947" spans="1:10">
      <c r="A947" s="21">
        <v>11563327</v>
      </c>
      <c r="B947" s="22">
        <v>43957</v>
      </c>
      <c r="C947" s="22">
        <v>43957</v>
      </c>
      <c r="D947" s="21" t="s">
        <v>10</v>
      </c>
      <c r="E947" s="21">
        <v>0</v>
      </c>
      <c r="F947" s="21">
        <v>0</v>
      </c>
      <c r="G947" s="21">
        <v>14342.49</v>
      </c>
      <c r="H947" s="21">
        <v>512232.88</v>
      </c>
      <c r="I947" s="21" t="s">
        <v>11</v>
      </c>
      <c r="J947" s="21" t="s">
        <v>12</v>
      </c>
    </row>
    <row r="948" spans="1:10">
      <c r="A948" s="21">
        <v>11563327</v>
      </c>
      <c r="B948" s="22">
        <v>43957</v>
      </c>
      <c r="C948" s="22">
        <v>43957</v>
      </c>
      <c r="D948" s="21" t="s">
        <v>10</v>
      </c>
      <c r="E948" s="21">
        <v>0</v>
      </c>
      <c r="F948" s="21">
        <v>0</v>
      </c>
      <c r="G948" s="21">
        <v>14907.05</v>
      </c>
      <c r="H948" s="21">
        <v>527139.93000000005</v>
      </c>
      <c r="I948" s="21" t="s">
        <v>11</v>
      </c>
      <c r="J948" s="21" t="s">
        <v>12</v>
      </c>
    </row>
    <row r="949" spans="1:10">
      <c r="A949" s="21">
        <v>11563327</v>
      </c>
      <c r="B949" s="22">
        <v>43957</v>
      </c>
      <c r="C949" s="22">
        <v>43957</v>
      </c>
      <c r="D949" s="21" t="s">
        <v>10</v>
      </c>
      <c r="E949" s="21">
        <v>0</v>
      </c>
      <c r="F949" s="21">
        <v>0</v>
      </c>
      <c r="G949" s="21">
        <v>15121</v>
      </c>
      <c r="H949" s="21">
        <v>542260.93000000005</v>
      </c>
      <c r="I949" s="21" t="s">
        <v>11</v>
      </c>
      <c r="J949" s="21" t="s">
        <v>12</v>
      </c>
    </row>
    <row r="950" spans="1:10">
      <c r="A950" s="21">
        <v>11563327</v>
      </c>
      <c r="B950" s="22">
        <v>43957</v>
      </c>
      <c r="C950" s="22">
        <v>43957</v>
      </c>
      <c r="D950" s="21" t="s">
        <v>10</v>
      </c>
      <c r="E950" s="21">
        <v>0</v>
      </c>
      <c r="F950" s="21">
        <v>0</v>
      </c>
      <c r="G950" s="21">
        <v>15898.25</v>
      </c>
      <c r="H950" s="21">
        <v>558159.18000000005</v>
      </c>
      <c r="I950" s="21" t="s">
        <v>11</v>
      </c>
      <c r="J950" s="21" t="s">
        <v>12</v>
      </c>
    </row>
    <row r="951" spans="1:10">
      <c r="A951" s="21">
        <v>11563327</v>
      </c>
      <c r="B951" s="22">
        <v>43957</v>
      </c>
      <c r="C951" s="22">
        <v>43957</v>
      </c>
      <c r="D951" s="21" t="s">
        <v>10</v>
      </c>
      <c r="E951" s="21">
        <v>0</v>
      </c>
      <c r="F951" s="21">
        <v>0</v>
      </c>
      <c r="G951" s="21">
        <v>19049.599999999999</v>
      </c>
      <c r="H951" s="21">
        <v>577208.78</v>
      </c>
      <c r="I951" s="21" t="s">
        <v>11</v>
      </c>
      <c r="J951" s="21" t="s">
        <v>12</v>
      </c>
    </row>
    <row r="952" spans="1:10">
      <c r="A952" s="21">
        <v>11563327</v>
      </c>
      <c r="B952" s="22">
        <v>43957</v>
      </c>
      <c r="C952" s="22">
        <v>43957</v>
      </c>
      <c r="D952" s="21" t="s">
        <v>10</v>
      </c>
      <c r="E952" s="21">
        <v>0</v>
      </c>
      <c r="F952" s="21">
        <v>0</v>
      </c>
      <c r="G952" s="21">
        <v>19630.599999999999</v>
      </c>
      <c r="H952" s="21">
        <v>596839.38</v>
      </c>
      <c r="I952" s="21" t="s">
        <v>11</v>
      </c>
      <c r="J952" s="21" t="s">
        <v>12</v>
      </c>
    </row>
    <row r="953" spans="1:10">
      <c r="A953" s="21">
        <v>11563327</v>
      </c>
      <c r="B953" s="22">
        <v>43957</v>
      </c>
      <c r="C953" s="22">
        <v>43957</v>
      </c>
      <c r="D953" s="21" t="s">
        <v>10</v>
      </c>
      <c r="E953" s="21">
        <v>0</v>
      </c>
      <c r="F953" s="21">
        <v>0</v>
      </c>
      <c r="G953" s="21">
        <v>20851.400000000001</v>
      </c>
      <c r="H953" s="21">
        <v>617690.78</v>
      </c>
      <c r="I953" s="21" t="s">
        <v>11</v>
      </c>
      <c r="J953" s="21" t="s">
        <v>12</v>
      </c>
    </row>
    <row r="954" spans="1:10">
      <c r="A954" s="21">
        <v>11563327</v>
      </c>
      <c r="B954" s="22">
        <v>43957</v>
      </c>
      <c r="C954" s="22">
        <v>43957</v>
      </c>
      <c r="D954" s="21" t="s">
        <v>10</v>
      </c>
      <c r="E954" s="21">
        <v>0</v>
      </c>
      <c r="F954" s="21">
        <v>0</v>
      </c>
      <c r="G954" s="21">
        <v>22393.200000000001</v>
      </c>
      <c r="H954" s="21">
        <v>640083.98</v>
      </c>
      <c r="I954" s="21" t="s">
        <v>11</v>
      </c>
      <c r="J954" s="21" t="s">
        <v>12</v>
      </c>
    </row>
    <row r="955" spans="1:10">
      <c r="A955" s="21">
        <v>11563327</v>
      </c>
      <c r="B955" s="22">
        <v>43957</v>
      </c>
      <c r="C955" s="22">
        <v>43957</v>
      </c>
      <c r="D955" s="21" t="s">
        <v>10</v>
      </c>
      <c r="E955" s="21">
        <v>0</v>
      </c>
      <c r="F955" s="21">
        <v>0</v>
      </c>
      <c r="G955" s="21">
        <v>24662.2</v>
      </c>
      <c r="H955" s="21">
        <v>664746.18000000005</v>
      </c>
      <c r="I955" s="21" t="s">
        <v>11</v>
      </c>
      <c r="J955" s="21" t="s">
        <v>12</v>
      </c>
    </row>
    <row r="956" spans="1:10">
      <c r="A956" s="21">
        <v>11563327</v>
      </c>
      <c r="B956" s="22">
        <v>43957</v>
      </c>
      <c r="C956" s="22">
        <v>43957</v>
      </c>
      <c r="D956" s="21" t="s">
        <v>13</v>
      </c>
      <c r="E956" s="21">
        <v>0</v>
      </c>
      <c r="F956" s="21">
        <v>3.83</v>
      </c>
      <c r="G956" s="21">
        <v>0</v>
      </c>
      <c r="H956" s="21">
        <v>664742.35</v>
      </c>
      <c r="I956" s="21" t="s">
        <v>14</v>
      </c>
      <c r="J956" s="21" t="s">
        <v>15</v>
      </c>
    </row>
    <row r="957" spans="1:10">
      <c r="A957" s="21">
        <v>11563327</v>
      </c>
      <c r="B957" s="22">
        <v>43957</v>
      </c>
      <c r="C957" s="22">
        <v>43957</v>
      </c>
      <c r="D957" s="21" t="s">
        <v>13</v>
      </c>
      <c r="E957" s="21">
        <v>0</v>
      </c>
      <c r="F957" s="21">
        <v>6.41</v>
      </c>
      <c r="G957" s="21">
        <v>0</v>
      </c>
      <c r="H957" s="21">
        <v>664735.93999999994</v>
      </c>
      <c r="I957" s="21" t="s">
        <v>14</v>
      </c>
      <c r="J957" s="21" t="s">
        <v>15</v>
      </c>
    </row>
    <row r="958" spans="1:10">
      <c r="A958" s="21">
        <v>11563327</v>
      </c>
      <c r="B958" s="22">
        <v>43957</v>
      </c>
      <c r="C958" s="22">
        <v>43957</v>
      </c>
      <c r="D958" s="21" t="s">
        <v>13</v>
      </c>
      <c r="E958" s="21">
        <v>0</v>
      </c>
      <c r="F958" s="21">
        <v>7.3</v>
      </c>
      <c r="G958" s="21">
        <v>0</v>
      </c>
      <c r="H958" s="21">
        <v>664728.64</v>
      </c>
      <c r="I958" s="21" t="s">
        <v>14</v>
      </c>
      <c r="J958" s="21" t="s">
        <v>15</v>
      </c>
    </row>
    <row r="959" spans="1:10">
      <c r="A959" s="21">
        <v>11563327</v>
      </c>
      <c r="B959" s="22">
        <v>43957</v>
      </c>
      <c r="C959" s="22">
        <v>43957</v>
      </c>
      <c r="D959" s="21" t="s">
        <v>13</v>
      </c>
      <c r="E959" s="21">
        <v>0</v>
      </c>
      <c r="F959" s="21">
        <v>7.48</v>
      </c>
      <c r="G959" s="21">
        <v>0</v>
      </c>
      <c r="H959" s="21">
        <v>664721.16</v>
      </c>
      <c r="I959" s="21" t="s">
        <v>14</v>
      </c>
      <c r="J959" s="21" t="s">
        <v>15</v>
      </c>
    </row>
    <row r="960" spans="1:10">
      <c r="A960" s="21">
        <v>11563327</v>
      </c>
      <c r="B960" s="22">
        <v>43957</v>
      </c>
      <c r="C960" s="22">
        <v>43957</v>
      </c>
      <c r="D960" s="21" t="s">
        <v>13</v>
      </c>
      <c r="E960" s="21">
        <v>0</v>
      </c>
      <c r="F960" s="21">
        <v>7.85</v>
      </c>
      <c r="G960" s="21">
        <v>0</v>
      </c>
      <c r="H960" s="21">
        <v>664713.31000000006</v>
      </c>
      <c r="I960" s="21" t="s">
        <v>14</v>
      </c>
      <c r="J960" s="21" t="s">
        <v>15</v>
      </c>
    </row>
    <row r="961" spans="1:10">
      <c r="A961" s="21">
        <v>11563327</v>
      </c>
      <c r="B961" s="22">
        <v>43957</v>
      </c>
      <c r="C961" s="22">
        <v>43957</v>
      </c>
      <c r="D961" s="21" t="s">
        <v>13</v>
      </c>
      <c r="E961" s="21">
        <v>0</v>
      </c>
      <c r="F961" s="21">
        <v>8.2799999999999994</v>
      </c>
      <c r="G961" s="21">
        <v>0</v>
      </c>
      <c r="H961" s="21">
        <v>664705.03</v>
      </c>
      <c r="I961" s="21" t="s">
        <v>14</v>
      </c>
      <c r="J961" s="21" t="s">
        <v>15</v>
      </c>
    </row>
    <row r="962" spans="1:10">
      <c r="A962" s="21">
        <v>11563327</v>
      </c>
      <c r="B962" s="22">
        <v>43957</v>
      </c>
      <c r="C962" s="22">
        <v>43957</v>
      </c>
      <c r="D962" s="21" t="s">
        <v>13</v>
      </c>
      <c r="E962" s="21">
        <v>0</v>
      </c>
      <c r="F962" s="21">
        <v>8.5</v>
      </c>
      <c r="G962" s="21">
        <v>0</v>
      </c>
      <c r="H962" s="21">
        <v>664696.53</v>
      </c>
      <c r="I962" s="21" t="s">
        <v>14</v>
      </c>
      <c r="J962" s="21" t="s">
        <v>15</v>
      </c>
    </row>
    <row r="963" spans="1:10">
      <c r="A963" s="21">
        <v>11563327</v>
      </c>
      <c r="B963" s="22">
        <v>43957</v>
      </c>
      <c r="C963" s="22">
        <v>43957</v>
      </c>
      <c r="D963" s="21" t="s">
        <v>13</v>
      </c>
      <c r="E963" s="21">
        <v>0</v>
      </c>
      <c r="F963" s="21">
        <v>8.5500000000000007</v>
      </c>
      <c r="G963" s="21">
        <v>0</v>
      </c>
      <c r="H963" s="21">
        <v>664687.98</v>
      </c>
      <c r="I963" s="21" t="s">
        <v>14</v>
      </c>
      <c r="J963" s="21" t="s">
        <v>15</v>
      </c>
    </row>
    <row r="964" spans="1:10">
      <c r="A964" s="21">
        <v>11563327</v>
      </c>
      <c r="B964" s="22">
        <v>43957</v>
      </c>
      <c r="C964" s="22">
        <v>43957</v>
      </c>
      <c r="D964" s="21" t="s">
        <v>13</v>
      </c>
      <c r="E964" s="21">
        <v>0</v>
      </c>
      <c r="F964" s="21">
        <v>9.3800000000000008</v>
      </c>
      <c r="G964" s="21">
        <v>0</v>
      </c>
      <c r="H964" s="21">
        <v>664678.6</v>
      </c>
      <c r="I964" s="21" t="s">
        <v>14</v>
      </c>
      <c r="J964" s="21" t="s">
        <v>15</v>
      </c>
    </row>
    <row r="965" spans="1:10">
      <c r="A965" s="21">
        <v>11563327</v>
      </c>
      <c r="B965" s="22">
        <v>43957</v>
      </c>
      <c r="C965" s="22">
        <v>43957</v>
      </c>
      <c r="D965" s="21" t="s">
        <v>13</v>
      </c>
      <c r="E965" s="21">
        <v>0</v>
      </c>
      <c r="F965" s="21">
        <v>9.7200000000000006</v>
      </c>
      <c r="G965" s="21">
        <v>0</v>
      </c>
      <c r="H965" s="21">
        <v>664668.88</v>
      </c>
      <c r="I965" s="21" t="s">
        <v>14</v>
      </c>
      <c r="J965" s="21" t="s">
        <v>15</v>
      </c>
    </row>
    <row r="966" spans="1:10">
      <c r="A966" s="21">
        <v>11563327</v>
      </c>
      <c r="B966" s="22">
        <v>43957</v>
      </c>
      <c r="C966" s="22">
        <v>43957</v>
      </c>
      <c r="D966" s="21" t="s">
        <v>13</v>
      </c>
      <c r="E966" s="21">
        <v>0</v>
      </c>
      <c r="F966" s="21">
        <v>11.31</v>
      </c>
      <c r="G966" s="21">
        <v>0</v>
      </c>
      <c r="H966" s="21">
        <v>664657.56999999995</v>
      </c>
      <c r="I966" s="21" t="s">
        <v>14</v>
      </c>
      <c r="J966" s="21" t="s">
        <v>15</v>
      </c>
    </row>
    <row r="967" spans="1:10">
      <c r="A967" s="21">
        <v>11563327</v>
      </c>
      <c r="B967" s="22">
        <v>43957</v>
      </c>
      <c r="C967" s="22">
        <v>43957</v>
      </c>
      <c r="D967" s="21" t="s">
        <v>13</v>
      </c>
      <c r="E967" s="21">
        <v>0</v>
      </c>
      <c r="F967" s="21">
        <v>17.2</v>
      </c>
      <c r="G967" s="21">
        <v>0</v>
      </c>
      <c r="H967" s="21">
        <v>664640.37</v>
      </c>
      <c r="I967" s="21" t="s">
        <v>14</v>
      </c>
      <c r="J967" s="21" t="s">
        <v>15</v>
      </c>
    </row>
    <row r="968" spans="1:10">
      <c r="A968" s="21">
        <v>11563327</v>
      </c>
      <c r="B968" s="22">
        <v>43957</v>
      </c>
      <c r="C968" s="22">
        <v>43957</v>
      </c>
      <c r="D968" s="21" t="s">
        <v>13</v>
      </c>
      <c r="E968" s="21">
        <v>0</v>
      </c>
      <c r="F968" s="21">
        <v>17.22</v>
      </c>
      <c r="G968" s="21">
        <v>0</v>
      </c>
      <c r="H968" s="21">
        <v>664623.15</v>
      </c>
      <c r="I968" s="21" t="s">
        <v>14</v>
      </c>
      <c r="J968" s="21" t="s">
        <v>15</v>
      </c>
    </row>
    <row r="969" spans="1:10">
      <c r="A969" s="21">
        <v>11563327</v>
      </c>
      <c r="B969" s="22">
        <v>43957</v>
      </c>
      <c r="C969" s="22">
        <v>43957</v>
      </c>
      <c r="D969" s="21" t="s">
        <v>13</v>
      </c>
      <c r="E969" s="21">
        <v>0</v>
      </c>
      <c r="F969" s="21">
        <v>20.57</v>
      </c>
      <c r="G969" s="21">
        <v>0</v>
      </c>
      <c r="H969" s="21">
        <v>664602.57999999996</v>
      </c>
      <c r="I969" s="21" t="s">
        <v>14</v>
      </c>
      <c r="J969" s="21" t="s">
        <v>15</v>
      </c>
    </row>
    <row r="970" spans="1:10">
      <c r="A970" s="21">
        <v>11563327</v>
      </c>
      <c r="B970" s="22">
        <v>43957</v>
      </c>
      <c r="C970" s="22">
        <v>43957</v>
      </c>
      <c r="D970" s="21" t="s">
        <v>13</v>
      </c>
      <c r="E970" s="21">
        <v>0</v>
      </c>
      <c r="F970" s="21">
        <v>29.15</v>
      </c>
      <c r="G970" s="21">
        <v>0</v>
      </c>
      <c r="H970" s="21">
        <v>664573.43000000005</v>
      </c>
      <c r="I970" s="21" t="s">
        <v>14</v>
      </c>
      <c r="J970" s="21" t="s">
        <v>15</v>
      </c>
    </row>
    <row r="971" spans="1:10">
      <c r="A971" s="21">
        <v>11563327</v>
      </c>
      <c r="B971" s="22">
        <v>43957</v>
      </c>
      <c r="C971" s="22">
        <v>43957</v>
      </c>
      <c r="D971" s="21" t="s">
        <v>13</v>
      </c>
      <c r="E971" s="21">
        <v>0</v>
      </c>
      <c r="F971" s="21">
        <v>48.69</v>
      </c>
      <c r="G971" s="21">
        <v>0</v>
      </c>
      <c r="H971" s="21">
        <v>664524.74</v>
      </c>
      <c r="I971" s="21" t="s">
        <v>14</v>
      </c>
      <c r="J971" s="21" t="s">
        <v>15</v>
      </c>
    </row>
    <row r="972" spans="1:10">
      <c r="A972" s="21">
        <v>11563327</v>
      </c>
      <c r="B972" s="22">
        <v>43957</v>
      </c>
      <c r="C972" s="22">
        <v>43957</v>
      </c>
      <c r="D972" s="21" t="s">
        <v>16</v>
      </c>
      <c r="E972" s="21">
        <v>0</v>
      </c>
      <c r="F972" s="21">
        <v>664524.74</v>
      </c>
      <c r="G972" s="21">
        <v>0</v>
      </c>
      <c r="H972" s="21">
        <v>0</v>
      </c>
      <c r="I972" s="21" t="s">
        <v>17</v>
      </c>
      <c r="J972" s="21" t="s">
        <v>18</v>
      </c>
    </row>
    <row r="973" spans="1:10">
      <c r="A973" s="21">
        <v>11563327</v>
      </c>
      <c r="B973" s="22">
        <v>43958</v>
      </c>
      <c r="C973" s="22">
        <v>43958</v>
      </c>
      <c r="D973" s="21" t="s">
        <v>10</v>
      </c>
      <c r="E973" s="21">
        <v>0</v>
      </c>
      <c r="F973" s="21">
        <v>0</v>
      </c>
      <c r="G973" s="21">
        <v>155.30000000000001</v>
      </c>
      <c r="H973" s="21">
        <v>155.30000000000001</v>
      </c>
      <c r="I973" s="21" t="s">
        <v>11</v>
      </c>
      <c r="J973" s="21" t="s">
        <v>12</v>
      </c>
    </row>
    <row r="974" spans="1:10">
      <c r="A974" s="21">
        <v>11563327</v>
      </c>
      <c r="B974" s="22">
        <v>43958</v>
      </c>
      <c r="C974" s="22">
        <v>43958</v>
      </c>
      <c r="D974" s="21" t="s">
        <v>10</v>
      </c>
      <c r="E974" s="21">
        <v>0</v>
      </c>
      <c r="F974" s="21">
        <v>0</v>
      </c>
      <c r="G974" s="21">
        <v>440</v>
      </c>
      <c r="H974" s="21">
        <v>595.29999999999995</v>
      </c>
      <c r="I974" s="21" t="s">
        <v>11</v>
      </c>
      <c r="J974" s="21" t="s">
        <v>12</v>
      </c>
    </row>
    <row r="975" spans="1:10">
      <c r="A975" s="21">
        <v>11563327</v>
      </c>
      <c r="B975" s="22">
        <v>43958</v>
      </c>
      <c r="C975" s="22">
        <v>43958</v>
      </c>
      <c r="D975" s="21" t="s">
        <v>10</v>
      </c>
      <c r="E975" s="21">
        <v>0</v>
      </c>
      <c r="F975" s="21">
        <v>0</v>
      </c>
      <c r="G975" s="21">
        <v>500</v>
      </c>
      <c r="H975" s="21">
        <v>1095.3</v>
      </c>
      <c r="I975" s="21" t="s">
        <v>11</v>
      </c>
      <c r="J975" s="21" t="s">
        <v>12</v>
      </c>
    </row>
    <row r="976" spans="1:10">
      <c r="A976" s="21">
        <v>11563327</v>
      </c>
      <c r="B976" s="22">
        <v>43958</v>
      </c>
      <c r="C976" s="22">
        <v>43958</v>
      </c>
      <c r="D976" s="21" t="s">
        <v>10</v>
      </c>
      <c r="E976" s="21">
        <v>0</v>
      </c>
      <c r="F976" s="21">
        <v>0</v>
      </c>
      <c r="G976" s="21">
        <v>500</v>
      </c>
      <c r="H976" s="21">
        <v>1595.3</v>
      </c>
      <c r="I976" s="21" t="s">
        <v>11</v>
      </c>
      <c r="J976" s="21" t="s">
        <v>12</v>
      </c>
    </row>
    <row r="977" spans="1:10">
      <c r="A977" s="21">
        <v>11563327</v>
      </c>
      <c r="B977" s="22">
        <v>43958</v>
      </c>
      <c r="C977" s="22">
        <v>43958</v>
      </c>
      <c r="D977" s="21" t="s">
        <v>10</v>
      </c>
      <c r="E977" s="21">
        <v>0</v>
      </c>
      <c r="F977" s="21">
        <v>0</v>
      </c>
      <c r="G977" s="21">
        <v>546.29999999999995</v>
      </c>
      <c r="H977" s="21">
        <v>2141.6</v>
      </c>
      <c r="I977" s="21" t="s">
        <v>11</v>
      </c>
      <c r="J977" s="21" t="s">
        <v>12</v>
      </c>
    </row>
    <row r="978" spans="1:10">
      <c r="A978" s="21">
        <v>11563327</v>
      </c>
      <c r="B978" s="22">
        <v>43958</v>
      </c>
      <c r="C978" s="22">
        <v>43958</v>
      </c>
      <c r="D978" s="21" t="s">
        <v>10</v>
      </c>
      <c r="E978" s="21">
        <v>0</v>
      </c>
      <c r="F978" s="21">
        <v>0</v>
      </c>
      <c r="G978" s="21">
        <v>600</v>
      </c>
      <c r="H978" s="21">
        <v>2741.6</v>
      </c>
      <c r="I978" s="21" t="s">
        <v>11</v>
      </c>
      <c r="J978" s="21" t="s">
        <v>12</v>
      </c>
    </row>
    <row r="979" spans="1:10">
      <c r="A979" s="21">
        <v>11563327</v>
      </c>
      <c r="B979" s="22">
        <v>43958</v>
      </c>
      <c r="C979" s="22">
        <v>43958</v>
      </c>
      <c r="D979" s="21" t="s">
        <v>10</v>
      </c>
      <c r="E979" s="21">
        <v>0</v>
      </c>
      <c r="F979" s="21">
        <v>0</v>
      </c>
      <c r="G979" s="21">
        <v>680</v>
      </c>
      <c r="H979" s="21">
        <v>3421.6</v>
      </c>
      <c r="I979" s="21" t="s">
        <v>11</v>
      </c>
      <c r="J979" s="21" t="s">
        <v>12</v>
      </c>
    </row>
    <row r="980" spans="1:10">
      <c r="A980" s="21">
        <v>11563327</v>
      </c>
      <c r="B980" s="22">
        <v>43958</v>
      </c>
      <c r="C980" s="22">
        <v>43958</v>
      </c>
      <c r="D980" s="21" t="s">
        <v>10</v>
      </c>
      <c r="E980" s="21">
        <v>0</v>
      </c>
      <c r="F980" s="21">
        <v>0</v>
      </c>
      <c r="G980" s="21">
        <v>690</v>
      </c>
      <c r="H980" s="21">
        <v>4111.6000000000004</v>
      </c>
      <c r="I980" s="21" t="s">
        <v>11</v>
      </c>
      <c r="J980" s="21" t="s">
        <v>12</v>
      </c>
    </row>
    <row r="981" spans="1:10">
      <c r="A981" s="21">
        <v>11563327</v>
      </c>
      <c r="B981" s="22">
        <v>43958</v>
      </c>
      <c r="C981" s="22">
        <v>43958</v>
      </c>
      <c r="D981" s="21" t="s">
        <v>10</v>
      </c>
      <c r="E981" s="21">
        <v>0</v>
      </c>
      <c r="F981" s="21">
        <v>0</v>
      </c>
      <c r="G981" s="21">
        <v>713.7</v>
      </c>
      <c r="H981" s="21">
        <v>4825.3</v>
      </c>
      <c r="I981" s="21" t="s">
        <v>11</v>
      </c>
      <c r="J981" s="21" t="s">
        <v>12</v>
      </c>
    </row>
    <row r="982" spans="1:10">
      <c r="A982" s="21">
        <v>11563327</v>
      </c>
      <c r="B982" s="22">
        <v>43958</v>
      </c>
      <c r="C982" s="22">
        <v>43958</v>
      </c>
      <c r="D982" s="21" t="s">
        <v>10</v>
      </c>
      <c r="E982" s="21">
        <v>0</v>
      </c>
      <c r="F982" s="21">
        <v>0</v>
      </c>
      <c r="G982" s="21">
        <v>730</v>
      </c>
      <c r="H982" s="21">
        <v>5555.3</v>
      </c>
      <c r="I982" s="21" t="s">
        <v>11</v>
      </c>
      <c r="J982" s="21" t="s">
        <v>12</v>
      </c>
    </row>
    <row r="983" spans="1:10">
      <c r="A983" s="21">
        <v>11563327</v>
      </c>
      <c r="B983" s="22">
        <v>43958</v>
      </c>
      <c r="C983" s="22">
        <v>43958</v>
      </c>
      <c r="D983" s="21" t="s">
        <v>10</v>
      </c>
      <c r="E983" s="21">
        <v>0</v>
      </c>
      <c r="F983" s="21">
        <v>0</v>
      </c>
      <c r="G983" s="21">
        <v>748</v>
      </c>
      <c r="H983" s="21">
        <v>6303.3</v>
      </c>
      <c r="I983" s="21" t="s">
        <v>11</v>
      </c>
      <c r="J983" s="21" t="s">
        <v>12</v>
      </c>
    </row>
    <row r="984" spans="1:10">
      <c r="A984" s="21">
        <v>11563327</v>
      </c>
      <c r="B984" s="22">
        <v>43958</v>
      </c>
      <c r="C984" s="22">
        <v>43958</v>
      </c>
      <c r="D984" s="21" t="s">
        <v>10</v>
      </c>
      <c r="E984" s="21">
        <v>0</v>
      </c>
      <c r="F984" s="21">
        <v>0</v>
      </c>
      <c r="G984" s="21">
        <v>780</v>
      </c>
      <c r="H984" s="21">
        <v>7083.3</v>
      </c>
      <c r="I984" s="21" t="s">
        <v>11</v>
      </c>
      <c r="J984" s="21" t="s">
        <v>12</v>
      </c>
    </row>
    <row r="985" spans="1:10">
      <c r="A985" s="21">
        <v>11563327</v>
      </c>
      <c r="B985" s="22">
        <v>43958</v>
      </c>
      <c r="C985" s="22">
        <v>43958</v>
      </c>
      <c r="D985" s="21" t="s">
        <v>10</v>
      </c>
      <c r="E985" s="21">
        <v>0</v>
      </c>
      <c r="F985" s="21">
        <v>0</v>
      </c>
      <c r="G985" s="21">
        <v>800</v>
      </c>
      <c r="H985" s="21">
        <v>7883.3</v>
      </c>
      <c r="I985" s="21" t="s">
        <v>11</v>
      </c>
      <c r="J985" s="21" t="s">
        <v>12</v>
      </c>
    </row>
    <row r="986" spans="1:10">
      <c r="A986" s="21">
        <v>11563327</v>
      </c>
      <c r="B986" s="22">
        <v>43958</v>
      </c>
      <c r="C986" s="22">
        <v>43958</v>
      </c>
      <c r="D986" s="21" t="s">
        <v>10</v>
      </c>
      <c r="E986" s="21">
        <v>0</v>
      </c>
      <c r="F986" s="21">
        <v>0</v>
      </c>
      <c r="G986" s="21">
        <v>800</v>
      </c>
      <c r="H986" s="21">
        <v>8683.2999999999993</v>
      </c>
      <c r="I986" s="21" t="s">
        <v>11</v>
      </c>
      <c r="J986" s="21" t="s">
        <v>12</v>
      </c>
    </row>
    <row r="987" spans="1:10">
      <c r="A987" s="21">
        <v>11563327</v>
      </c>
      <c r="B987" s="22">
        <v>43958</v>
      </c>
      <c r="C987" s="22">
        <v>43958</v>
      </c>
      <c r="D987" s="21" t="s">
        <v>10</v>
      </c>
      <c r="E987" s="21">
        <v>0</v>
      </c>
      <c r="F987" s="21">
        <v>0</v>
      </c>
      <c r="G987" s="21">
        <v>932.5</v>
      </c>
      <c r="H987" s="21">
        <v>9615.7999999999993</v>
      </c>
      <c r="I987" s="21" t="s">
        <v>11</v>
      </c>
      <c r="J987" s="21" t="s">
        <v>12</v>
      </c>
    </row>
    <row r="988" spans="1:10">
      <c r="A988" s="21">
        <v>11563327</v>
      </c>
      <c r="B988" s="22">
        <v>43958</v>
      </c>
      <c r="C988" s="22">
        <v>43958</v>
      </c>
      <c r="D988" s="21" t="s">
        <v>10</v>
      </c>
      <c r="E988" s="21">
        <v>0</v>
      </c>
      <c r="F988" s="21">
        <v>0</v>
      </c>
      <c r="G988" s="21">
        <v>940</v>
      </c>
      <c r="H988" s="21">
        <v>10555.8</v>
      </c>
      <c r="I988" s="21" t="s">
        <v>11</v>
      </c>
      <c r="J988" s="21" t="s">
        <v>12</v>
      </c>
    </row>
    <row r="989" spans="1:10">
      <c r="A989" s="21">
        <v>11563327</v>
      </c>
      <c r="B989" s="22">
        <v>43958</v>
      </c>
      <c r="C989" s="22">
        <v>43958</v>
      </c>
      <c r="D989" s="21" t="s">
        <v>10</v>
      </c>
      <c r="E989" s="21">
        <v>0</v>
      </c>
      <c r="F989" s="21">
        <v>0</v>
      </c>
      <c r="G989" s="21">
        <v>1000</v>
      </c>
      <c r="H989" s="21">
        <v>11555.8</v>
      </c>
      <c r="I989" s="21" t="s">
        <v>11</v>
      </c>
      <c r="J989" s="21" t="s">
        <v>12</v>
      </c>
    </row>
    <row r="990" spans="1:10">
      <c r="A990" s="21">
        <v>11563327</v>
      </c>
      <c r="B990" s="22">
        <v>43958</v>
      </c>
      <c r="C990" s="22">
        <v>43958</v>
      </c>
      <c r="D990" s="21" t="s">
        <v>10</v>
      </c>
      <c r="E990" s="21">
        <v>0</v>
      </c>
      <c r="F990" s="21">
        <v>0</v>
      </c>
      <c r="G990" s="21">
        <v>1020</v>
      </c>
      <c r="H990" s="21">
        <v>12575.8</v>
      </c>
      <c r="I990" s="21" t="s">
        <v>11</v>
      </c>
      <c r="J990" s="21" t="s">
        <v>12</v>
      </c>
    </row>
    <row r="991" spans="1:10">
      <c r="A991" s="21">
        <v>11563327</v>
      </c>
      <c r="B991" s="22">
        <v>43958</v>
      </c>
      <c r="C991" s="22">
        <v>43958</v>
      </c>
      <c r="D991" s="21" t="s">
        <v>10</v>
      </c>
      <c r="E991" s="21">
        <v>0</v>
      </c>
      <c r="F991" s="21">
        <v>0</v>
      </c>
      <c r="G991" s="21">
        <v>1040</v>
      </c>
      <c r="H991" s="21">
        <v>13615.8</v>
      </c>
      <c r="I991" s="21" t="s">
        <v>11</v>
      </c>
      <c r="J991" s="21" t="s">
        <v>12</v>
      </c>
    </row>
    <row r="992" spans="1:10">
      <c r="A992" s="21">
        <v>11563327</v>
      </c>
      <c r="B992" s="22">
        <v>43958</v>
      </c>
      <c r="C992" s="22">
        <v>43958</v>
      </c>
      <c r="D992" s="21" t="s">
        <v>10</v>
      </c>
      <c r="E992" s="21">
        <v>0</v>
      </c>
      <c r="F992" s="21">
        <v>0</v>
      </c>
      <c r="G992" s="21">
        <v>1040</v>
      </c>
      <c r="H992" s="21">
        <v>14655.8</v>
      </c>
      <c r="I992" s="21" t="s">
        <v>11</v>
      </c>
      <c r="J992" s="21" t="s">
        <v>12</v>
      </c>
    </row>
    <row r="993" spans="1:10">
      <c r="A993" s="21">
        <v>11563327</v>
      </c>
      <c r="B993" s="22">
        <v>43958</v>
      </c>
      <c r="C993" s="22">
        <v>43958</v>
      </c>
      <c r="D993" s="21" t="s">
        <v>10</v>
      </c>
      <c r="E993" s="21">
        <v>0</v>
      </c>
      <c r="F993" s="21">
        <v>0</v>
      </c>
      <c r="G993" s="21">
        <v>1060</v>
      </c>
      <c r="H993" s="21">
        <v>15715.8</v>
      </c>
      <c r="I993" s="21" t="s">
        <v>11</v>
      </c>
      <c r="J993" s="21" t="s">
        <v>12</v>
      </c>
    </row>
    <row r="994" spans="1:10">
      <c r="A994" s="21">
        <v>11563327</v>
      </c>
      <c r="B994" s="22">
        <v>43958</v>
      </c>
      <c r="C994" s="22">
        <v>43958</v>
      </c>
      <c r="D994" s="21" t="s">
        <v>10</v>
      </c>
      <c r="E994" s="21">
        <v>0</v>
      </c>
      <c r="F994" s="21">
        <v>0</v>
      </c>
      <c r="G994" s="21">
        <v>1080</v>
      </c>
      <c r="H994" s="21">
        <v>16795.8</v>
      </c>
      <c r="I994" s="21" t="s">
        <v>11</v>
      </c>
      <c r="J994" s="21" t="s">
        <v>12</v>
      </c>
    </row>
    <row r="995" spans="1:10">
      <c r="A995" s="21">
        <v>11563327</v>
      </c>
      <c r="B995" s="22">
        <v>43958</v>
      </c>
      <c r="C995" s="22">
        <v>43958</v>
      </c>
      <c r="D995" s="21" t="s">
        <v>10</v>
      </c>
      <c r="E995" s="21">
        <v>0</v>
      </c>
      <c r="F995" s="21">
        <v>0</v>
      </c>
      <c r="G995" s="21">
        <v>1126.51</v>
      </c>
      <c r="H995" s="21">
        <v>17922.310000000001</v>
      </c>
      <c r="I995" s="21" t="s">
        <v>11</v>
      </c>
      <c r="J995" s="21" t="s">
        <v>12</v>
      </c>
    </row>
    <row r="996" spans="1:10">
      <c r="A996" s="21">
        <v>11563327</v>
      </c>
      <c r="B996" s="22">
        <v>43958</v>
      </c>
      <c r="C996" s="22">
        <v>43958</v>
      </c>
      <c r="D996" s="21" t="s">
        <v>10</v>
      </c>
      <c r="E996" s="21">
        <v>0</v>
      </c>
      <c r="F996" s="21">
        <v>0</v>
      </c>
      <c r="G996" s="21">
        <v>1130</v>
      </c>
      <c r="H996" s="21">
        <v>19052.310000000001</v>
      </c>
      <c r="I996" s="21" t="s">
        <v>11</v>
      </c>
      <c r="J996" s="21" t="s">
        <v>12</v>
      </c>
    </row>
    <row r="997" spans="1:10">
      <c r="A997" s="21">
        <v>11563327</v>
      </c>
      <c r="B997" s="22">
        <v>43958</v>
      </c>
      <c r="C997" s="22">
        <v>43958</v>
      </c>
      <c r="D997" s="21" t="s">
        <v>10</v>
      </c>
      <c r="E997" s="21">
        <v>0</v>
      </c>
      <c r="F997" s="21">
        <v>0</v>
      </c>
      <c r="G997" s="21">
        <v>1178.9000000000001</v>
      </c>
      <c r="H997" s="21">
        <v>20231.21</v>
      </c>
      <c r="I997" s="21" t="s">
        <v>11</v>
      </c>
      <c r="J997" s="21" t="s">
        <v>12</v>
      </c>
    </row>
    <row r="998" spans="1:10">
      <c r="A998" s="21">
        <v>11563327</v>
      </c>
      <c r="B998" s="22">
        <v>43958</v>
      </c>
      <c r="C998" s="22">
        <v>43958</v>
      </c>
      <c r="D998" s="21" t="s">
        <v>10</v>
      </c>
      <c r="E998" s="21">
        <v>0</v>
      </c>
      <c r="F998" s="21">
        <v>0</v>
      </c>
      <c r="G998" s="21">
        <v>1190</v>
      </c>
      <c r="H998" s="21">
        <v>21421.21</v>
      </c>
      <c r="I998" s="21" t="s">
        <v>11</v>
      </c>
      <c r="J998" s="21" t="s">
        <v>12</v>
      </c>
    </row>
    <row r="999" spans="1:10">
      <c r="A999" s="21">
        <v>11563327</v>
      </c>
      <c r="B999" s="22">
        <v>43958</v>
      </c>
      <c r="C999" s="22">
        <v>43958</v>
      </c>
      <c r="D999" s="21" t="s">
        <v>10</v>
      </c>
      <c r="E999" s="21">
        <v>0</v>
      </c>
      <c r="F999" s="21">
        <v>0</v>
      </c>
      <c r="G999" s="21">
        <v>1200</v>
      </c>
      <c r="H999" s="21">
        <v>22621.21</v>
      </c>
      <c r="I999" s="21" t="s">
        <v>11</v>
      </c>
      <c r="J999" s="21" t="s">
        <v>12</v>
      </c>
    </row>
    <row r="1000" spans="1:10">
      <c r="A1000" s="21">
        <v>11563327</v>
      </c>
      <c r="B1000" s="22">
        <v>43958</v>
      </c>
      <c r="C1000" s="22">
        <v>43958</v>
      </c>
      <c r="D1000" s="21" t="s">
        <v>10</v>
      </c>
      <c r="E1000" s="21">
        <v>0</v>
      </c>
      <c r="F1000" s="21">
        <v>0</v>
      </c>
      <c r="G1000" s="21">
        <v>1300</v>
      </c>
      <c r="H1000" s="21">
        <v>23921.21</v>
      </c>
      <c r="I1000" s="21" t="s">
        <v>11</v>
      </c>
      <c r="J1000" s="21" t="s">
        <v>12</v>
      </c>
    </row>
    <row r="1001" spans="1:10">
      <c r="A1001" s="21">
        <v>11563327</v>
      </c>
      <c r="B1001" s="22">
        <v>43958</v>
      </c>
      <c r="C1001" s="22">
        <v>43958</v>
      </c>
      <c r="D1001" s="21" t="s">
        <v>10</v>
      </c>
      <c r="E1001" s="21">
        <v>0</v>
      </c>
      <c r="F1001" s="21">
        <v>0</v>
      </c>
      <c r="G1001" s="21">
        <v>1340</v>
      </c>
      <c r="H1001" s="21">
        <v>25261.21</v>
      </c>
      <c r="I1001" s="21" t="s">
        <v>11</v>
      </c>
      <c r="J1001" s="21" t="s">
        <v>12</v>
      </c>
    </row>
    <row r="1002" spans="1:10">
      <c r="A1002" s="21">
        <v>11563327</v>
      </c>
      <c r="B1002" s="22">
        <v>43958</v>
      </c>
      <c r="C1002" s="22">
        <v>43958</v>
      </c>
      <c r="D1002" s="21" t="s">
        <v>10</v>
      </c>
      <c r="E1002" s="21">
        <v>0</v>
      </c>
      <c r="F1002" s="21">
        <v>0</v>
      </c>
      <c r="G1002" s="21">
        <v>1358</v>
      </c>
      <c r="H1002" s="21">
        <v>26619.21</v>
      </c>
      <c r="I1002" s="21" t="s">
        <v>11</v>
      </c>
      <c r="J1002" s="21" t="s">
        <v>12</v>
      </c>
    </row>
    <row r="1003" spans="1:10">
      <c r="A1003" s="21">
        <v>11563327</v>
      </c>
      <c r="B1003" s="22">
        <v>43958</v>
      </c>
      <c r="C1003" s="22">
        <v>43958</v>
      </c>
      <c r="D1003" s="21" t="s">
        <v>10</v>
      </c>
      <c r="E1003" s="21">
        <v>0</v>
      </c>
      <c r="F1003" s="21">
        <v>0</v>
      </c>
      <c r="G1003" s="21">
        <v>1400.1</v>
      </c>
      <c r="H1003" s="21">
        <v>28019.31</v>
      </c>
      <c r="I1003" s="21" t="s">
        <v>11</v>
      </c>
      <c r="J1003" s="21" t="s">
        <v>12</v>
      </c>
    </row>
    <row r="1004" spans="1:10">
      <c r="A1004" s="21">
        <v>11563327</v>
      </c>
      <c r="B1004" s="22">
        <v>43958</v>
      </c>
      <c r="C1004" s="22">
        <v>43958</v>
      </c>
      <c r="D1004" s="21" t="s">
        <v>10</v>
      </c>
      <c r="E1004" s="21">
        <v>0</v>
      </c>
      <c r="F1004" s="21">
        <v>0</v>
      </c>
      <c r="G1004" s="21">
        <v>1530</v>
      </c>
      <c r="H1004" s="21">
        <v>29549.31</v>
      </c>
      <c r="I1004" s="21" t="s">
        <v>11</v>
      </c>
      <c r="J1004" s="21" t="s">
        <v>12</v>
      </c>
    </row>
    <row r="1005" spans="1:10">
      <c r="A1005" s="21">
        <v>11563327</v>
      </c>
      <c r="B1005" s="22">
        <v>43958</v>
      </c>
      <c r="C1005" s="22">
        <v>43958</v>
      </c>
      <c r="D1005" s="21" t="s">
        <v>10</v>
      </c>
      <c r="E1005" s="21">
        <v>0</v>
      </c>
      <c r="F1005" s="21">
        <v>0</v>
      </c>
      <c r="G1005" s="21">
        <v>1570</v>
      </c>
      <c r="H1005" s="21">
        <v>31119.31</v>
      </c>
      <c r="I1005" s="21" t="s">
        <v>11</v>
      </c>
      <c r="J1005" s="21" t="s">
        <v>12</v>
      </c>
    </row>
    <row r="1006" spans="1:10">
      <c r="A1006" s="21">
        <v>11563327</v>
      </c>
      <c r="B1006" s="22">
        <v>43958</v>
      </c>
      <c r="C1006" s="22">
        <v>43958</v>
      </c>
      <c r="D1006" s="21" t="s">
        <v>10</v>
      </c>
      <c r="E1006" s="21">
        <v>0</v>
      </c>
      <c r="F1006" s="21">
        <v>0</v>
      </c>
      <c r="G1006" s="21">
        <v>1600</v>
      </c>
      <c r="H1006" s="21">
        <v>32719.31</v>
      </c>
      <c r="I1006" s="21" t="s">
        <v>11</v>
      </c>
      <c r="J1006" s="21" t="s">
        <v>12</v>
      </c>
    </row>
    <row r="1007" spans="1:10">
      <c r="A1007" s="21">
        <v>11563327</v>
      </c>
      <c r="B1007" s="22">
        <v>43958</v>
      </c>
      <c r="C1007" s="22">
        <v>43958</v>
      </c>
      <c r="D1007" s="21" t="s">
        <v>10</v>
      </c>
      <c r="E1007" s="21">
        <v>0</v>
      </c>
      <c r="F1007" s="21">
        <v>0</v>
      </c>
      <c r="G1007" s="21">
        <v>1680</v>
      </c>
      <c r="H1007" s="21">
        <v>34399.31</v>
      </c>
      <c r="I1007" s="21" t="s">
        <v>11</v>
      </c>
      <c r="J1007" s="21" t="s">
        <v>12</v>
      </c>
    </row>
    <row r="1008" spans="1:10">
      <c r="A1008" s="21">
        <v>11563327</v>
      </c>
      <c r="B1008" s="22">
        <v>43958</v>
      </c>
      <c r="C1008" s="22">
        <v>43958</v>
      </c>
      <c r="D1008" s="21" t="s">
        <v>10</v>
      </c>
      <c r="E1008" s="21">
        <v>0</v>
      </c>
      <c r="F1008" s="21">
        <v>0</v>
      </c>
      <c r="G1008" s="21">
        <v>1692</v>
      </c>
      <c r="H1008" s="21">
        <v>36091.31</v>
      </c>
      <c r="I1008" s="21" t="s">
        <v>11</v>
      </c>
      <c r="J1008" s="21" t="s">
        <v>12</v>
      </c>
    </row>
    <row r="1009" spans="1:10">
      <c r="A1009" s="21">
        <v>11563327</v>
      </c>
      <c r="B1009" s="22">
        <v>43958</v>
      </c>
      <c r="C1009" s="22">
        <v>43958</v>
      </c>
      <c r="D1009" s="21" t="s">
        <v>10</v>
      </c>
      <c r="E1009" s="21">
        <v>0</v>
      </c>
      <c r="F1009" s="21">
        <v>0</v>
      </c>
      <c r="G1009" s="21">
        <v>1727.92</v>
      </c>
      <c r="H1009" s="21">
        <v>37819.230000000003</v>
      </c>
      <c r="I1009" s="21" t="s">
        <v>11</v>
      </c>
      <c r="J1009" s="21" t="s">
        <v>12</v>
      </c>
    </row>
    <row r="1010" spans="1:10">
      <c r="A1010" s="21">
        <v>11563327</v>
      </c>
      <c r="B1010" s="22">
        <v>43958</v>
      </c>
      <c r="C1010" s="22">
        <v>43958</v>
      </c>
      <c r="D1010" s="21" t="s">
        <v>10</v>
      </c>
      <c r="E1010" s="21">
        <v>0</v>
      </c>
      <c r="F1010" s="21">
        <v>0</v>
      </c>
      <c r="G1010" s="21">
        <v>1740</v>
      </c>
      <c r="H1010" s="21">
        <v>39559.230000000003</v>
      </c>
      <c r="I1010" s="21" t="s">
        <v>11</v>
      </c>
      <c r="J1010" s="21" t="s">
        <v>12</v>
      </c>
    </row>
    <row r="1011" spans="1:10">
      <c r="A1011" s="21">
        <v>11563327</v>
      </c>
      <c r="B1011" s="22">
        <v>43958</v>
      </c>
      <c r="C1011" s="22">
        <v>43958</v>
      </c>
      <c r="D1011" s="21" t="s">
        <v>10</v>
      </c>
      <c r="E1011" s="21">
        <v>0</v>
      </c>
      <c r="F1011" s="21">
        <v>0</v>
      </c>
      <c r="G1011" s="21">
        <v>1785</v>
      </c>
      <c r="H1011" s="21">
        <v>41344.230000000003</v>
      </c>
      <c r="I1011" s="21" t="s">
        <v>11</v>
      </c>
      <c r="J1011" s="21" t="s">
        <v>12</v>
      </c>
    </row>
    <row r="1012" spans="1:10">
      <c r="A1012" s="21">
        <v>11563327</v>
      </c>
      <c r="B1012" s="22">
        <v>43958</v>
      </c>
      <c r="C1012" s="22">
        <v>43958</v>
      </c>
      <c r="D1012" s="21" t="s">
        <v>10</v>
      </c>
      <c r="E1012" s="21">
        <v>0</v>
      </c>
      <c r="F1012" s="21">
        <v>0</v>
      </c>
      <c r="G1012" s="21">
        <v>1810.1</v>
      </c>
      <c r="H1012" s="21">
        <v>43154.33</v>
      </c>
      <c r="I1012" s="21" t="s">
        <v>11</v>
      </c>
      <c r="J1012" s="21" t="s">
        <v>12</v>
      </c>
    </row>
    <row r="1013" spans="1:10">
      <c r="A1013" s="21">
        <v>11563327</v>
      </c>
      <c r="B1013" s="22">
        <v>43958</v>
      </c>
      <c r="C1013" s="22">
        <v>43958</v>
      </c>
      <c r="D1013" s="21" t="s">
        <v>10</v>
      </c>
      <c r="E1013" s="21">
        <v>0</v>
      </c>
      <c r="F1013" s="21">
        <v>0</v>
      </c>
      <c r="G1013" s="21">
        <v>1820</v>
      </c>
      <c r="H1013" s="21">
        <v>44974.33</v>
      </c>
      <c r="I1013" s="21" t="s">
        <v>11</v>
      </c>
      <c r="J1013" s="21" t="s">
        <v>12</v>
      </c>
    </row>
    <row r="1014" spans="1:10">
      <c r="A1014" s="21">
        <v>11563327</v>
      </c>
      <c r="B1014" s="22">
        <v>43958</v>
      </c>
      <c r="C1014" s="22">
        <v>43958</v>
      </c>
      <c r="D1014" s="21" t="s">
        <v>10</v>
      </c>
      <c r="E1014" s="21">
        <v>0</v>
      </c>
      <c r="F1014" s="21">
        <v>0</v>
      </c>
      <c r="G1014" s="21">
        <v>1840</v>
      </c>
      <c r="H1014" s="21">
        <v>46814.33</v>
      </c>
      <c r="I1014" s="21" t="s">
        <v>11</v>
      </c>
      <c r="J1014" s="21" t="s">
        <v>12</v>
      </c>
    </row>
    <row r="1015" spans="1:10">
      <c r="A1015" s="21">
        <v>11563327</v>
      </c>
      <c r="B1015" s="22">
        <v>43958</v>
      </c>
      <c r="C1015" s="22">
        <v>43958</v>
      </c>
      <c r="D1015" s="21" t="s">
        <v>10</v>
      </c>
      <c r="E1015" s="21">
        <v>0</v>
      </c>
      <c r="F1015" s="21">
        <v>0</v>
      </c>
      <c r="G1015" s="21">
        <v>1857.1</v>
      </c>
      <c r="H1015" s="21">
        <v>48671.43</v>
      </c>
      <c r="I1015" s="21" t="s">
        <v>11</v>
      </c>
      <c r="J1015" s="21" t="s">
        <v>12</v>
      </c>
    </row>
    <row r="1016" spans="1:10">
      <c r="A1016" s="21">
        <v>11563327</v>
      </c>
      <c r="B1016" s="22">
        <v>43958</v>
      </c>
      <c r="C1016" s="22">
        <v>43958</v>
      </c>
      <c r="D1016" s="21" t="s">
        <v>10</v>
      </c>
      <c r="E1016" s="21">
        <v>0</v>
      </c>
      <c r="F1016" s="21">
        <v>0</v>
      </c>
      <c r="G1016" s="21">
        <v>1870</v>
      </c>
      <c r="H1016" s="21">
        <v>50541.43</v>
      </c>
      <c r="I1016" s="21" t="s">
        <v>11</v>
      </c>
      <c r="J1016" s="21" t="s">
        <v>12</v>
      </c>
    </row>
    <row r="1017" spans="1:10">
      <c r="A1017" s="21">
        <v>11563327</v>
      </c>
      <c r="B1017" s="22">
        <v>43958</v>
      </c>
      <c r="C1017" s="22">
        <v>43958</v>
      </c>
      <c r="D1017" s="21" t="s">
        <v>10</v>
      </c>
      <c r="E1017" s="21">
        <v>0</v>
      </c>
      <c r="F1017" s="21">
        <v>0</v>
      </c>
      <c r="G1017" s="21">
        <v>2000</v>
      </c>
      <c r="H1017" s="21">
        <v>52541.43</v>
      </c>
      <c r="I1017" s="21" t="s">
        <v>11</v>
      </c>
      <c r="J1017" s="21" t="s">
        <v>12</v>
      </c>
    </row>
    <row r="1018" spans="1:10">
      <c r="A1018" s="21">
        <v>11563327</v>
      </c>
      <c r="B1018" s="22">
        <v>43958</v>
      </c>
      <c r="C1018" s="22">
        <v>43958</v>
      </c>
      <c r="D1018" s="21" t="s">
        <v>10</v>
      </c>
      <c r="E1018" s="21">
        <v>0</v>
      </c>
      <c r="F1018" s="21">
        <v>0</v>
      </c>
      <c r="G1018" s="21">
        <v>2077.1999999999998</v>
      </c>
      <c r="H1018" s="21">
        <v>54618.63</v>
      </c>
      <c r="I1018" s="21" t="s">
        <v>11</v>
      </c>
      <c r="J1018" s="21" t="s">
        <v>12</v>
      </c>
    </row>
    <row r="1019" spans="1:10">
      <c r="A1019" s="21">
        <v>11563327</v>
      </c>
      <c r="B1019" s="22">
        <v>43958</v>
      </c>
      <c r="C1019" s="22">
        <v>43958</v>
      </c>
      <c r="D1019" s="21" t="s">
        <v>10</v>
      </c>
      <c r="E1019" s="21">
        <v>0</v>
      </c>
      <c r="F1019" s="21">
        <v>0</v>
      </c>
      <c r="G1019" s="21">
        <v>2112</v>
      </c>
      <c r="H1019" s="21">
        <v>56730.63</v>
      </c>
      <c r="I1019" s="21" t="s">
        <v>11</v>
      </c>
      <c r="J1019" s="21" t="s">
        <v>12</v>
      </c>
    </row>
    <row r="1020" spans="1:10">
      <c r="A1020" s="21">
        <v>11563327</v>
      </c>
      <c r="B1020" s="22">
        <v>43958</v>
      </c>
      <c r="C1020" s="22">
        <v>43958</v>
      </c>
      <c r="D1020" s="21" t="s">
        <v>10</v>
      </c>
      <c r="E1020" s="21">
        <v>0</v>
      </c>
      <c r="F1020" s="21">
        <v>0</v>
      </c>
      <c r="G1020" s="21">
        <v>2130</v>
      </c>
      <c r="H1020" s="21">
        <v>58860.63</v>
      </c>
      <c r="I1020" s="21" t="s">
        <v>11</v>
      </c>
      <c r="J1020" s="21" t="s">
        <v>12</v>
      </c>
    </row>
    <row r="1021" spans="1:10">
      <c r="A1021" s="21">
        <v>11563327</v>
      </c>
      <c r="B1021" s="22">
        <v>43958</v>
      </c>
      <c r="C1021" s="22">
        <v>43958</v>
      </c>
      <c r="D1021" s="21" t="s">
        <v>10</v>
      </c>
      <c r="E1021" s="21">
        <v>0</v>
      </c>
      <c r="F1021" s="21">
        <v>0</v>
      </c>
      <c r="G1021" s="21">
        <v>2180</v>
      </c>
      <c r="H1021" s="21">
        <v>61040.63</v>
      </c>
      <c r="I1021" s="21" t="s">
        <v>11</v>
      </c>
      <c r="J1021" s="21" t="s">
        <v>12</v>
      </c>
    </row>
    <row r="1022" spans="1:10">
      <c r="A1022" s="21">
        <v>11563327</v>
      </c>
      <c r="B1022" s="22">
        <v>43958</v>
      </c>
      <c r="C1022" s="22">
        <v>43958</v>
      </c>
      <c r="D1022" s="21" t="s">
        <v>10</v>
      </c>
      <c r="E1022" s="21">
        <v>0</v>
      </c>
      <c r="F1022" s="21">
        <v>0</v>
      </c>
      <c r="G1022" s="21">
        <v>2180.9</v>
      </c>
      <c r="H1022" s="21">
        <v>63221.53</v>
      </c>
      <c r="I1022" s="21" t="s">
        <v>11</v>
      </c>
      <c r="J1022" s="21" t="s">
        <v>12</v>
      </c>
    </row>
    <row r="1023" spans="1:10">
      <c r="A1023" s="21">
        <v>11563327</v>
      </c>
      <c r="B1023" s="22">
        <v>43958</v>
      </c>
      <c r="C1023" s="22">
        <v>43958</v>
      </c>
      <c r="D1023" s="21" t="s">
        <v>10</v>
      </c>
      <c r="E1023" s="21">
        <v>0</v>
      </c>
      <c r="F1023" s="21">
        <v>0</v>
      </c>
      <c r="G1023" s="21">
        <v>2210</v>
      </c>
      <c r="H1023" s="21">
        <v>65431.53</v>
      </c>
      <c r="I1023" s="21" t="s">
        <v>11</v>
      </c>
      <c r="J1023" s="21" t="s">
        <v>12</v>
      </c>
    </row>
    <row r="1024" spans="1:10">
      <c r="A1024" s="21">
        <v>11563327</v>
      </c>
      <c r="B1024" s="22">
        <v>43958</v>
      </c>
      <c r="C1024" s="22">
        <v>43958</v>
      </c>
      <c r="D1024" s="21" t="s">
        <v>10</v>
      </c>
      <c r="E1024" s="21">
        <v>0</v>
      </c>
      <c r="F1024" s="21">
        <v>0</v>
      </c>
      <c r="G1024" s="21">
        <v>2239.34</v>
      </c>
      <c r="H1024" s="21">
        <v>67670.87</v>
      </c>
      <c r="I1024" s="21" t="s">
        <v>11</v>
      </c>
      <c r="J1024" s="21" t="s">
        <v>12</v>
      </c>
    </row>
    <row r="1025" spans="1:10">
      <c r="A1025" s="21">
        <v>11563327</v>
      </c>
      <c r="B1025" s="22">
        <v>43958</v>
      </c>
      <c r="C1025" s="22">
        <v>43958</v>
      </c>
      <c r="D1025" s="21" t="s">
        <v>10</v>
      </c>
      <c r="E1025" s="21">
        <v>0</v>
      </c>
      <c r="F1025" s="21">
        <v>0</v>
      </c>
      <c r="G1025" s="21">
        <v>2269.6</v>
      </c>
      <c r="H1025" s="21">
        <v>69940.47</v>
      </c>
      <c r="I1025" s="21" t="s">
        <v>11</v>
      </c>
      <c r="J1025" s="21" t="s">
        <v>12</v>
      </c>
    </row>
    <row r="1026" spans="1:10">
      <c r="A1026" s="21">
        <v>11563327</v>
      </c>
      <c r="B1026" s="22">
        <v>43958</v>
      </c>
      <c r="C1026" s="22">
        <v>43958</v>
      </c>
      <c r="D1026" s="21" t="s">
        <v>10</v>
      </c>
      <c r="E1026" s="21">
        <v>0</v>
      </c>
      <c r="F1026" s="21">
        <v>0</v>
      </c>
      <c r="G1026" s="21">
        <v>2290</v>
      </c>
      <c r="H1026" s="21">
        <v>72230.47</v>
      </c>
      <c r="I1026" s="21" t="s">
        <v>11</v>
      </c>
      <c r="J1026" s="21" t="s">
        <v>12</v>
      </c>
    </row>
    <row r="1027" spans="1:10">
      <c r="A1027" s="21">
        <v>11563327</v>
      </c>
      <c r="B1027" s="22">
        <v>43958</v>
      </c>
      <c r="C1027" s="22">
        <v>43958</v>
      </c>
      <c r="D1027" s="21" t="s">
        <v>10</v>
      </c>
      <c r="E1027" s="21">
        <v>0</v>
      </c>
      <c r="F1027" s="21">
        <v>0</v>
      </c>
      <c r="G1027" s="21">
        <v>2435</v>
      </c>
      <c r="H1027" s="21">
        <v>74665.47</v>
      </c>
      <c r="I1027" s="21" t="s">
        <v>11</v>
      </c>
      <c r="J1027" s="21" t="s">
        <v>12</v>
      </c>
    </row>
    <row r="1028" spans="1:10">
      <c r="A1028" s="21">
        <v>11563327</v>
      </c>
      <c r="B1028" s="22">
        <v>43958</v>
      </c>
      <c r="C1028" s="22">
        <v>43958</v>
      </c>
      <c r="D1028" s="21" t="s">
        <v>10</v>
      </c>
      <c r="E1028" s="21">
        <v>0</v>
      </c>
      <c r="F1028" s="21">
        <v>0</v>
      </c>
      <c r="G1028" s="21">
        <v>2515.6999999999998</v>
      </c>
      <c r="H1028" s="21">
        <v>77181.17</v>
      </c>
      <c r="I1028" s="21" t="s">
        <v>11</v>
      </c>
      <c r="J1028" s="21" t="s">
        <v>12</v>
      </c>
    </row>
    <row r="1029" spans="1:10">
      <c r="A1029" s="21">
        <v>11563327</v>
      </c>
      <c r="B1029" s="22">
        <v>43958</v>
      </c>
      <c r="C1029" s="22">
        <v>43958</v>
      </c>
      <c r="D1029" s="21" t="s">
        <v>10</v>
      </c>
      <c r="E1029" s="21">
        <v>0</v>
      </c>
      <c r="F1029" s="21">
        <v>0</v>
      </c>
      <c r="G1029" s="21">
        <v>2522.5</v>
      </c>
      <c r="H1029" s="21">
        <v>79703.67</v>
      </c>
      <c r="I1029" s="21" t="s">
        <v>11</v>
      </c>
      <c r="J1029" s="21" t="s">
        <v>12</v>
      </c>
    </row>
    <row r="1030" spans="1:10">
      <c r="A1030" s="21">
        <v>11563327</v>
      </c>
      <c r="B1030" s="22">
        <v>43958</v>
      </c>
      <c r="C1030" s="22">
        <v>43958</v>
      </c>
      <c r="D1030" s="21" t="s">
        <v>10</v>
      </c>
      <c r="E1030" s="21">
        <v>0</v>
      </c>
      <c r="F1030" s="21">
        <v>0</v>
      </c>
      <c r="G1030" s="21">
        <v>2597.9</v>
      </c>
      <c r="H1030" s="21">
        <v>82301.570000000007</v>
      </c>
      <c r="I1030" s="21" t="s">
        <v>11</v>
      </c>
      <c r="J1030" s="21" t="s">
        <v>12</v>
      </c>
    </row>
    <row r="1031" spans="1:10">
      <c r="A1031" s="21">
        <v>11563327</v>
      </c>
      <c r="B1031" s="22">
        <v>43958</v>
      </c>
      <c r="C1031" s="22">
        <v>43958</v>
      </c>
      <c r="D1031" s="21" t="s">
        <v>10</v>
      </c>
      <c r="E1031" s="21">
        <v>0</v>
      </c>
      <c r="F1031" s="21">
        <v>0</v>
      </c>
      <c r="G1031" s="21">
        <v>2690.1</v>
      </c>
      <c r="H1031" s="21">
        <v>84991.67</v>
      </c>
      <c r="I1031" s="21" t="s">
        <v>11</v>
      </c>
      <c r="J1031" s="21" t="s">
        <v>12</v>
      </c>
    </row>
    <row r="1032" spans="1:10">
      <c r="A1032" s="21">
        <v>11563327</v>
      </c>
      <c r="B1032" s="22">
        <v>43958</v>
      </c>
      <c r="C1032" s="22">
        <v>43958</v>
      </c>
      <c r="D1032" s="21" t="s">
        <v>10</v>
      </c>
      <c r="E1032" s="21">
        <v>0</v>
      </c>
      <c r="F1032" s="21">
        <v>0</v>
      </c>
      <c r="G1032" s="21">
        <v>2695</v>
      </c>
      <c r="H1032" s="21">
        <v>87686.67</v>
      </c>
      <c r="I1032" s="21" t="s">
        <v>11</v>
      </c>
      <c r="J1032" s="21" t="s">
        <v>12</v>
      </c>
    </row>
    <row r="1033" spans="1:10">
      <c r="A1033" s="21">
        <v>11563327</v>
      </c>
      <c r="B1033" s="22">
        <v>43958</v>
      </c>
      <c r="C1033" s="22">
        <v>43958</v>
      </c>
      <c r="D1033" s="21" t="s">
        <v>10</v>
      </c>
      <c r="E1033" s="21">
        <v>0</v>
      </c>
      <c r="F1033" s="21">
        <v>0</v>
      </c>
      <c r="G1033" s="21">
        <v>2700</v>
      </c>
      <c r="H1033" s="21">
        <v>90386.67</v>
      </c>
      <c r="I1033" s="21" t="s">
        <v>11</v>
      </c>
      <c r="J1033" s="21" t="s">
        <v>12</v>
      </c>
    </row>
    <row r="1034" spans="1:10">
      <c r="A1034" s="21">
        <v>11563327</v>
      </c>
      <c r="B1034" s="22">
        <v>43958</v>
      </c>
      <c r="C1034" s="22">
        <v>43958</v>
      </c>
      <c r="D1034" s="21" t="s">
        <v>10</v>
      </c>
      <c r="E1034" s="21">
        <v>0</v>
      </c>
      <c r="F1034" s="21">
        <v>0</v>
      </c>
      <c r="G1034" s="21">
        <v>2810.5</v>
      </c>
      <c r="H1034" s="21">
        <v>93197.17</v>
      </c>
      <c r="I1034" s="21" t="s">
        <v>11</v>
      </c>
      <c r="J1034" s="21" t="s">
        <v>12</v>
      </c>
    </row>
    <row r="1035" spans="1:10">
      <c r="A1035" s="21">
        <v>11563327</v>
      </c>
      <c r="B1035" s="22">
        <v>43958</v>
      </c>
      <c r="C1035" s="22">
        <v>43958</v>
      </c>
      <c r="D1035" s="21" t="s">
        <v>10</v>
      </c>
      <c r="E1035" s="21">
        <v>0</v>
      </c>
      <c r="F1035" s="21">
        <v>0</v>
      </c>
      <c r="G1035" s="21">
        <v>2842</v>
      </c>
      <c r="H1035" s="21">
        <v>96039.17</v>
      </c>
      <c r="I1035" s="21" t="s">
        <v>11</v>
      </c>
      <c r="J1035" s="21" t="s">
        <v>12</v>
      </c>
    </row>
    <row r="1036" spans="1:10">
      <c r="A1036" s="21">
        <v>11563327</v>
      </c>
      <c r="B1036" s="22">
        <v>43958</v>
      </c>
      <c r="C1036" s="22">
        <v>43958</v>
      </c>
      <c r="D1036" s="21" t="s">
        <v>10</v>
      </c>
      <c r="E1036" s="21">
        <v>0</v>
      </c>
      <c r="F1036" s="21">
        <v>0</v>
      </c>
      <c r="G1036" s="21">
        <v>2938.3</v>
      </c>
      <c r="H1036" s="21">
        <v>98977.47</v>
      </c>
      <c r="I1036" s="21" t="s">
        <v>11</v>
      </c>
      <c r="J1036" s="21" t="s">
        <v>12</v>
      </c>
    </row>
    <row r="1037" spans="1:10">
      <c r="A1037" s="21">
        <v>11563327</v>
      </c>
      <c r="B1037" s="22">
        <v>43958</v>
      </c>
      <c r="C1037" s="22">
        <v>43958</v>
      </c>
      <c r="D1037" s="21" t="s">
        <v>10</v>
      </c>
      <c r="E1037" s="21">
        <v>0</v>
      </c>
      <c r="F1037" s="21">
        <v>0</v>
      </c>
      <c r="G1037" s="21">
        <v>3208.3</v>
      </c>
      <c r="H1037" s="21">
        <v>102185.77</v>
      </c>
      <c r="I1037" s="21" t="s">
        <v>11</v>
      </c>
      <c r="J1037" s="21" t="s">
        <v>12</v>
      </c>
    </row>
    <row r="1038" spans="1:10">
      <c r="A1038" s="21">
        <v>11563327</v>
      </c>
      <c r="B1038" s="22">
        <v>43958</v>
      </c>
      <c r="C1038" s="22">
        <v>43958</v>
      </c>
      <c r="D1038" s="21" t="s">
        <v>10</v>
      </c>
      <c r="E1038" s="21">
        <v>0</v>
      </c>
      <c r="F1038" s="21">
        <v>0</v>
      </c>
      <c r="G1038" s="21">
        <v>3240</v>
      </c>
      <c r="H1038" s="21">
        <v>105425.77</v>
      </c>
      <c r="I1038" s="21" t="s">
        <v>11</v>
      </c>
      <c r="J1038" s="21" t="s">
        <v>12</v>
      </c>
    </row>
    <row r="1039" spans="1:10">
      <c r="A1039" s="21">
        <v>11563327</v>
      </c>
      <c r="B1039" s="22">
        <v>43958</v>
      </c>
      <c r="C1039" s="22">
        <v>43958</v>
      </c>
      <c r="D1039" s="21" t="s">
        <v>10</v>
      </c>
      <c r="E1039" s="21">
        <v>0</v>
      </c>
      <c r="F1039" s="21">
        <v>0</v>
      </c>
      <c r="G1039" s="21">
        <v>3290</v>
      </c>
      <c r="H1039" s="21">
        <v>108715.77</v>
      </c>
      <c r="I1039" s="21" t="s">
        <v>11</v>
      </c>
      <c r="J1039" s="21" t="s">
        <v>12</v>
      </c>
    </row>
    <row r="1040" spans="1:10">
      <c r="A1040" s="21">
        <v>11563327</v>
      </c>
      <c r="B1040" s="22">
        <v>43958</v>
      </c>
      <c r="C1040" s="22">
        <v>43958</v>
      </c>
      <c r="D1040" s="21" t="s">
        <v>10</v>
      </c>
      <c r="E1040" s="21">
        <v>0</v>
      </c>
      <c r="F1040" s="21">
        <v>0</v>
      </c>
      <c r="G1040" s="21">
        <v>3319.12</v>
      </c>
      <c r="H1040" s="21">
        <v>112034.89</v>
      </c>
      <c r="I1040" s="21" t="s">
        <v>11</v>
      </c>
      <c r="J1040" s="21" t="s">
        <v>12</v>
      </c>
    </row>
    <row r="1041" spans="1:10">
      <c r="A1041" s="21">
        <v>11563327</v>
      </c>
      <c r="B1041" s="22">
        <v>43958</v>
      </c>
      <c r="C1041" s="22">
        <v>43958</v>
      </c>
      <c r="D1041" s="21" t="s">
        <v>10</v>
      </c>
      <c r="E1041" s="21">
        <v>0</v>
      </c>
      <c r="F1041" s="21">
        <v>0</v>
      </c>
      <c r="G1041" s="21">
        <v>3330</v>
      </c>
      <c r="H1041" s="21">
        <v>115364.89</v>
      </c>
      <c r="I1041" s="21" t="s">
        <v>11</v>
      </c>
      <c r="J1041" s="21" t="s">
        <v>12</v>
      </c>
    </row>
    <row r="1042" spans="1:10">
      <c r="A1042" s="21">
        <v>11563327</v>
      </c>
      <c r="B1042" s="22">
        <v>43958</v>
      </c>
      <c r="C1042" s="22">
        <v>43958</v>
      </c>
      <c r="D1042" s="21" t="s">
        <v>10</v>
      </c>
      <c r="E1042" s="21">
        <v>0</v>
      </c>
      <c r="F1042" s="21">
        <v>0</v>
      </c>
      <c r="G1042" s="21">
        <v>3390.3</v>
      </c>
      <c r="H1042" s="21">
        <v>118755.19</v>
      </c>
      <c r="I1042" s="21" t="s">
        <v>11</v>
      </c>
      <c r="J1042" s="21" t="s">
        <v>12</v>
      </c>
    </row>
    <row r="1043" spans="1:10">
      <c r="A1043" s="21">
        <v>11563327</v>
      </c>
      <c r="B1043" s="22">
        <v>43958</v>
      </c>
      <c r="C1043" s="22">
        <v>43958</v>
      </c>
      <c r="D1043" s="21" t="s">
        <v>10</v>
      </c>
      <c r="E1043" s="21">
        <v>0</v>
      </c>
      <c r="F1043" s="21">
        <v>0</v>
      </c>
      <c r="G1043" s="21">
        <v>3424.4</v>
      </c>
      <c r="H1043" s="21">
        <v>122179.59</v>
      </c>
      <c r="I1043" s="21" t="s">
        <v>11</v>
      </c>
      <c r="J1043" s="21" t="s">
        <v>12</v>
      </c>
    </row>
    <row r="1044" spans="1:10">
      <c r="A1044" s="21">
        <v>11563327</v>
      </c>
      <c r="B1044" s="22">
        <v>43958</v>
      </c>
      <c r="C1044" s="22">
        <v>43958</v>
      </c>
      <c r="D1044" s="21" t="s">
        <v>10</v>
      </c>
      <c r="E1044" s="21">
        <v>0</v>
      </c>
      <c r="F1044" s="21">
        <v>0</v>
      </c>
      <c r="G1044" s="21">
        <v>3440</v>
      </c>
      <c r="H1044" s="21">
        <v>125619.59</v>
      </c>
      <c r="I1044" s="21" t="s">
        <v>11</v>
      </c>
      <c r="J1044" s="21" t="s">
        <v>12</v>
      </c>
    </row>
    <row r="1045" spans="1:10">
      <c r="A1045" s="21">
        <v>11563327</v>
      </c>
      <c r="B1045" s="22">
        <v>43958</v>
      </c>
      <c r="C1045" s="22">
        <v>43958</v>
      </c>
      <c r="D1045" s="21" t="s">
        <v>10</v>
      </c>
      <c r="E1045" s="21">
        <v>0</v>
      </c>
      <c r="F1045" s="21">
        <v>0</v>
      </c>
      <c r="G1045" s="21">
        <v>3440</v>
      </c>
      <c r="H1045" s="21">
        <v>129059.59</v>
      </c>
      <c r="I1045" s="21" t="s">
        <v>11</v>
      </c>
      <c r="J1045" s="21" t="s">
        <v>12</v>
      </c>
    </row>
    <row r="1046" spans="1:10">
      <c r="A1046" s="21">
        <v>11563327</v>
      </c>
      <c r="B1046" s="22">
        <v>43958</v>
      </c>
      <c r="C1046" s="22">
        <v>43958</v>
      </c>
      <c r="D1046" s="21" t="s">
        <v>10</v>
      </c>
      <c r="E1046" s="21">
        <v>0</v>
      </c>
      <c r="F1046" s="21">
        <v>0</v>
      </c>
      <c r="G1046" s="21">
        <v>3499.2</v>
      </c>
      <c r="H1046" s="21">
        <v>132558.79</v>
      </c>
      <c r="I1046" s="21" t="s">
        <v>11</v>
      </c>
      <c r="J1046" s="21" t="s">
        <v>12</v>
      </c>
    </row>
    <row r="1047" spans="1:10">
      <c r="A1047" s="21">
        <v>11563327</v>
      </c>
      <c r="B1047" s="22">
        <v>43958</v>
      </c>
      <c r="C1047" s="22">
        <v>43958</v>
      </c>
      <c r="D1047" s="21" t="s">
        <v>10</v>
      </c>
      <c r="E1047" s="21">
        <v>0</v>
      </c>
      <c r="F1047" s="21">
        <v>0</v>
      </c>
      <c r="G1047" s="21">
        <v>3523</v>
      </c>
      <c r="H1047" s="21">
        <v>136081.79</v>
      </c>
      <c r="I1047" s="21" t="s">
        <v>11</v>
      </c>
      <c r="J1047" s="21" t="s">
        <v>12</v>
      </c>
    </row>
    <row r="1048" spans="1:10">
      <c r="A1048" s="21">
        <v>11563327</v>
      </c>
      <c r="B1048" s="22">
        <v>43958</v>
      </c>
      <c r="C1048" s="22">
        <v>43958</v>
      </c>
      <c r="D1048" s="21" t="s">
        <v>10</v>
      </c>
      <c r="E1048" s="21">
        <v>0</v>
      </c>
      <c r="F1048" s="21">
        <v>0</v>
      </c>
      <c r="G1048" s="21">
        <v>3540</v>
      </c>
      <c r="H1048" s="21">
        <v>139621.79</v>
      </c>
      <c r="I1048" s="21" t="s">
        <v>11</v>
      </c>
      <c r="J1048" s="21" t="s">
        <v>12</v>
      </c>
    </row>
    <row r="1049" spans="1:10">
      <c r="A1049" s="21">
        <v>11563327</v>
      </c>
      <c r="B1049" s="22">
        <v>43958</v>
      </c>
      <c r="C1049" s="22">
        <v>43958</v>
      </c>
      <c r="D1049" s="21" t="s">
        <v>10</v>
      </c>
      <c r="E1049" s="21">
        <v>0</v>
      </c>
      <c r="F1049" s="21">
        <v>0</v>
      </c>
      <c r="G1049" s="21">
        <v>3623.2</v>
      </c>
      <c r="H1049" s="21">
        <v>143244.99</v>
      </c>
      <c r="I1049" s="21" t="s">
        <v>11</v>
      </c>
      <c r="J1049" s="21" t="s">
        <v>12</v>
      </c>
    </row>
    <row r="1050" spans="1:10">
      <c r="A1050" s="21">
        <v>11563327</v>
      </c>
      <c r="B1050" s="22">
        <v>43958</v>
      </c>
      <c r="C1050" s="22">
        <v>43958</v>
      </c>
      <c r="D1050" s="21" t="s">
        <v>10</v>
      </c>
      <c r="E1050" s="21">
        <v>0</v>
      </c>
      <c r="F1050" s="21">
        <v>0</v>
      </c>
      <c r="G1050" s="21">
        <v>3650.3</v>
      </c>
      <c r="H1050" s="21">
        <v>146895.29</v>
      </c>
      <c r="I1050" s="21" t="s">
        <v>11</v>
      </c>
      <c r="J1050" s="21" t="s">
        <v>12</v>
      </c>
    </row>
    <row r="1051" spans="1:10">
      <c r="A1051" s="21">
        <v>11563327</v>
      </c>
      <c r="B1051" s="22">
        <v>43958</v>
      </c>
      <c r="C1051" s="22">
        <v>43958</v>
      </c>
      <c r="D1051" s="21" t="s">
        <v>10</v>
      </c>
      <c r="E1051" s="21">
        <v>0</v>
      </c>
      <c r="F1051" s="21">
        <v>0</v>
      </c>
      <c r="G1051" s="21">
        <v>3777.5</v>
      </c>
      <c r="H1051" s="21">
        <v>150672.79</v>
      </c>
      <c r="I1051" s="21" t="s">
        <v>11</v>
      </c>
      <c r="J1051" s="21" t="s">
        <v>12</v>
      </c>
    </row>
    <row r="1052" spans="1:10">
      <c r="A1052" s="21">
        <v>11563327</v>
      </c>
      <c r="B1052" s="22">
        <v>43958</v>
      </c>
      <c r="C1052" s="22">
        <v>43958</v>
      </c>
      <c r="D1052" s="21" t="s">
        <v>10</v>
      </c>
      <c r="E1052" s="21">
        <v>0</v>
      </c>
      <c r="F1052" s="21">
        <v>0</v>
      </c>
      <c r="G1052" s="21">
        <v>3840</v>
      </c>
      <c r="H1052" s="21">
        <v>154512.79</v>
      </c>
      <c r="I1052" s="21" t="s">
        <v>11</v>
      </c>
      <c r="J1052" s="21" t="s">
        <v>12</v>
      </c>
    </row>
    <row r="1053" spans="1:10">
      <c r="A1053" s="21">
        <v>11563327</v>
      </c>
      <c r="B1053" s="22">
        <v>43958</v>
      </c>
      <c r="C1053" s="22">
        <v>43958</v>
      </c>
      <c r="D1053" s="21" t="s">
        <v>10</v>
      </c>
      <c r="E1053" s="21">
        <v>0</v>
      </c>
      <c r="F1053" s="21">
        <v>0</v>
      </c>
      <c r="G1053" s="21">
        <v>3890</v>
      </c>
      <c r="H1053" s="21">
        <v>158402.79</v>
      </c>
      <c r="I1053" s="21" t="s">
        <v>11</v>
      </c>
      <c r="J1053" s="21" t="s">
        <v>12</v>
      </c>
    </row>
    <row r="1054" spans="1:10">
      <c r="A1054" s="21">
        <v>11563327</v>
      </c>
      <c r="B1054" s="22">
        <v>43958</v>
      </c>
      <c r="C1054" s="22">
        <v>43958</v>
      </c>
      <c r="D1054" s="21" t="s">
        <v>10</v>
      </c>
      <c r="E1054" s="21">
        <v>0</v>
      </c>
      <c r="F1054" s="21">
        <v>0</v>
      </c>
      <c r="G1054" s="21">
        <v>3907.2</v>
      </c>
      <c r="H1054" s="21">
        <v>162309.99</v>
      </c>
      <c r="I1054" s="21" t="s">
        <v>11</v>
      </c>
      <c r="J1054" s="21" t="s">
        <v>12</v>
      </c>
    </row>
    <row r="1055" spans="1:10">
      <c r="A1055" s="21">
        <v>11563327</v>
      </c>
      <c r="B1055" s="22">
        <v>43958</v>
      </c>
      <c r="C1055" s="22">
        <v>43958</v>
      </c>
      <c r="D1055" s="21" t="s">
        <v>10</v>
      </c>
      <c r="E1055" s="21">
        <v>0</v>
      </c>
      <c r="F1055" s="21">
        <v>0</v>
      </c>
      <c r="G1055" s="21">
        <v>4010</v>
      </c>
      <c r="H1055" s="21">
        <v>166319.99</v>
      </c>
      <c r="I1055" s="21" t="s">
        <v>11</v>
      </c>
      <c r="J1055" s="21" t="s">
        <v>12</v>
      </c>
    </row>
    <row r="1056" spans="1:10">
      <c r="A1056" s="21">
        <v>11563327</v>
      </c>
      <c r="B1056" s="22">
        <v>43958</v>
      </c>
      <c r="C1056" s="22">
        <v>43958</v>
      </c>
      <c r="D1056" s="21" t="s">
        <v>10</v>
      </c>
      <c r="E1056" s="21">
        <v>0</v>
      </c>
      <c r="F1056" s="21">
        <v>0</v>
      </c>
      <c r="G1056" s="21">
        <v>4110</v>
      </c>
      <c r="H1056" s="21">
        <v>170429.99</v>
      </c>
      <c r="I1056" s="21" t="s">
        <v>11</v>
      </c>
      <c r="J1056" s="21" t="s">
        <v>12</v>
      </c>
    </row>
    <row r="1057" spans="1:10">
      <c r="A1057" s="21">
        <v>11563327</v>
      </c>
      <c r="B1057" s="22">
        <v>43958</v>
      </c>
      <c r="C1057" s="22">
        <v>43958</v>
      </c>
      <c r="D1057" s="21" t="s">
        <v>10</v>
      </c>
      <c r="E1057" s="21">
        <v>0</v>
      </c>
      <c r="F1057" s="21">
        <v>0</v>
      </c>
      <c r="G1057" s="21">
        <v>4117.6000000000004</v>
      </c>
      <c r="H1057" s="21">
        <v>174547.59</v>
      </c>
      <c r="I1057" s="21" t="s">
        <v>11</v>
      </c>
      <c r="J1057" s="21" t="s">
        <v>12</v>
      </c>
    </row>
    <row r="1058" spans="1:10">
      <c r="A1058" s="21">
        <v>11563327</v>
      </c>
      <c r="B1058" s="22">
        <v>43958</v>
      </c>
      <c r="C1058" s="22">
        <v>43958</v>
      </c>
      <c r="D1058" s="21" t="s">
        <v>10</v>
      </c>
      <c r="E1058" s="21">
        <v>0</v>
      </c>
      <c r="F1058" s="21">
        <v>0</v>
      </c>
      <c r="G1058" s="21">
        <v>4120</v>
      </c>
      <c r="H1058" s="21">
        <v>178667.59</v>
      </c>
      <c r="I1058" s="21" t="s">
        <v>11</v>
      </c>
      <c r="J1058" s="21" t="s">
        <v>12</v>
      </c>
    </row>
    <row r="1059" spans="1:10">
      <c r="A1059" s="21">
        <v>11563327</v>
      </c>
      <c r="B1059" s="22">
        <v>43958</v>
      </c>
      <c r="C1059" s="22">
        <v>43958</v>
      </c>
      <c r="D1059" s="21" t="s">
        <v>10</v>
      </c>
      <c r="E1059" s="21">
        <v>0</v>
      </c>
      <c r="F1059" s="21">
        <v>0</v>
      </c>
      <c r="G1059" s="21">
        <v>4160</v>
      </c>
      <c r="H1059" s="21">
        <v>182827.59</v>
      </c>
      <c r="I1059" s="21" t="s">
        <v>11</v>
      </c>
      <c r="J1059" s="21" t="s">
        <v>12</v>
      </c>
    </row>
    <row r="1060" spans="1:10">
      <c r="A1060" s="21">
        <v>11563327</v>
      </c>
      <c r="B1060" s="22">
        <v>43958</v>
      </c>
      <c r="C1060" s="22">
        <v>43958</v>
      </c>
      <c r="D1060" s="21" t="s">
        <v>10</v>
      </c>
      <c r="E1060" s="21">
        <v>0</v>
      </c>
      <c r="F1060" s="21">
        <v>0</v>
      </c>
      <c r="G1060" s="21">
        <v>4245.3</v>
      </c>
      <c r="H1060" s="21">
        <v>187072.89</v>
      </c>
      <c r="I1060" s="21" t="s">
        <v>11</v>
      </c>
      <c r="J1060" s="21" t="s">
        <v>12</v>
      </c>
    </row>
    <row r="1061" spans="1:10">
      <c r="A1061" s="21">
        <v>11563327</v>
      </c>
      <c r="B1061" s="22">
        <v>43958</v>
      </c>
      <c r="C1061" s="22">
        <v>43958</v>
      </c>
      <c r="D1061" s="21" t="s">
        <v>10</v>
      </c>
      <c r="E1061" s="21">
        <v>0</v>
      </c>
      <c r="F1061" s="21">
        <v>0</v>
      </c>
      <c r="G1061" s="21">
        <v>4272</v>
      </c>
      <c r="H1061" s="21">
        <v>191344.89</v>
      </c>
      <c r="I1061" s="21" t="s">
        <v>11</v>
      </c>
      <c r="J1061" s="21" t="s">
        <v>12</v>
      </c>
    </row>
    <row r="1062" spans="1:10">
      <c r="A1062" s="21">
        <v>11563327</v>
      </c>
      <c r="B1062" s="22">
        <v>43958</v>
      </c>
      <c r="C1062" s="22">
        <v>43958</v>
      </c>
      <c r="D1062" s="21" t="s">
        <v>10</v>
      </c>
      <c r="E1062" s="21">
        <v>0</v>
      </c>
      <c r="F1062" s="21">
        <v>0</v>
      </c>
      <c r="G1062" s="21">
        <v>4380</v>
      </c>
      <c r="H1062" s="21">
        <v>195724.89</v>
      </c>
      <c r="I1062" s="21" t="s">
        <v>11</v>
      </c>
      <c r="J1062" s="21" t="s">
        <v>12</v>
      </c>
    </row>
    <row r="1063" spans="1:10">
      <c r="A1063" s="21">
        <v>11563327</v>
      </c>
      <c r="B1063" s="22">
        <v>43958</v>
      </c>
      <c r="C1063" s="22">
        <v>43958</v>
      </c>
      <c r="D1063" s="21" t="s">
        <v>10</v>
      </c>
      <c r="E1063" s="21">
        <v>0</v>
      </c>
      <c r="F1063" s="21">
        <v>0</v>
      </c>
      <c r="G1063" s="21">
        <v>4480</v>
      </c>
      <c r="H1063" s="21">
        <v>200204.89</v>
      </c>
      <c r="I1063" s="21" t="s">
        <v>11</v>
      </c>
      <c r="J1063" s="21" t="s">
        <v>12</v>
      </c>
    </row>
    <row r="1064" spans="1:10">
      <c r="A1064" s="21">
        <v>11563327</v>
      </c>
      <c r="B1064" s="22">
        <v>43958</v>
      </c>
      <c r="C1064" s="22">
        <v>43958</v>
      </c>
      <c r="D1064" s="21" t="s">
        <v>10</v>
      </c>
      <c r="E1064" s="21">
        <v>0</v>
      </c>
      <c r="F1064" s="21">
        <v>0</v>
      </c>
      <c r="G1064" s="21">
        <v>4480</v>
      </c>
      <c r="H1064" s="21">
        <v>204684.89</v>
      </c>
      <c r="I1064" s="21" t="s">
        <v>11</v>
      </c>
      <c r="J1064" s="21" t="s">
        <v>12</v>
      </c>
    </row>
    <row r="1065" spans="1:10">
      <c r="A1065" s="21">
        <v>11563327</v>
      </c>
      <c r="B1065" s="22">
        <v>43958</v>
      </c>
      <c r="C1065" s="22">
        <v>43958</v>
      </c>
      <c r="D1065" s="21" t="s">
        <v>10</v>
      </c>
      <c r="E1065" s="21">
        <v>0</v>
      </c>
      <c r="F1065" s="21">
        <v>0</v>
      </c>
      <c r="G1065" s="21">
        <v>4551.95</v>
      </c>
      <c r="H1065" s="21">
        <v>209236.84</v>
      </c>
      <c r="I1065" s="21" t="s">
        <v>11</v>
      </c>
      <c r="J1065" s="21" t="s">
        <v>12</v>
      </c>
    </row>
    <row r="1066" spans="1:10">
      <c r="A1066" s="21">
        <v>11563327</v>
      </c>
      <c r="B1066" s="22">
        <v>43958</v>
      </c>
      <c r="C1066" s="22">
        <v>43958</v>
      </c>
      <c r="D1066" s="21" t="s">
        <v>10</v>
      </c>
      <c r="E1066" s="21">
        <v>0</v>
      </c>
      <c r="F1066" s="21">
        <v>0</v>
      </c>
      <c r="G1066" s="21">
        <v>4605.3</v>
      </c>
      <c r="H1066" s="21">
        <v>213842.14</v>
      </c>
      <c r="I1066" s="21" t="s">
        <v>11</v>
      </c>
      <c r="J1066" s="21" t="s">
        <v>12</v>
      </c>
    </row>
    <row r="1067" spans="1:10">
      <c r="A1067" s="21">
        <v>11563327</v>
      </c>
      <c r="B1067" s="22">
        <v>43958</v>
      </c>
      <c r="C1067" s="22">
        <v>43958</v>
      </c>
      <c r="D1067" s="21" t="s">
        <v>10</v>
      </c>
      <c r="E1067" s="21">
        <v>0</v>
      </c>
      <c r="F1067" s="21">
        <v>0</v>
      </c>
      <c r="G1067" s="21">
        <v>4630</v>
      </c>
      <c r="H1067" s="21">
        <v>218472.14</v>
      </c>
      <c r="I1067" s="21" t="s">
        <v>11</v>
      </c>
      <c r="J1067" s="21" t="s">
        <v>12</v>
      </c>
    </row>
    <row r="1068" spans="1:10">
      <c r="A1068" s="21">
        <v>11563327</v>
      </c>
      <c r="B1068" s="22">
        <v>43958</v>
      </c>
      <c r="C1068" s="22">
        <v>43958</v>
      </c>
      <c r="D1068" s="21" t="s">
        <v>10</v>
      </c>
      <c r="E1068" s="21">
        <v>0</v>
      </c>
      <c r="F1068" s="21">
        <v>0</v>
      </c>
      <c r="G1068" s="21">
        <v>4756.5</v>
      </c>
      <c r="H1068" s="21">
        <v>223228.64</v>
      </c>
      <c r="I1068" s="21" t="s">
        <v>11</v>
      </c>
      <c r="J1068" s="21" t="s">
        <v>12</v>
      </c>
    </row>
    <row r="1069" spans="1:10">
      <c r="A1069" s="21">
        <v>11563327</v>
      </c>
      <c r="B1069" s="22">
        <v>43958</v>
      </c>
      <c r="C1069" s="22">
        <v>43958</v>
      </c>
      <c r="D1069" s="21" t="s">
        <v>10</v>
      </c>
      <c r="E1069" s="21">
        <v>0</v>
      </c>
      <c r="F1069" s="21">
        <v>0</v>
      </c>
      <c r="G1069" s="21">
        <v>4760</v>
      </c>
      <c r="H1069" s="21">
        <v>227988.64</v>
      </c>
      <c r="I1069" s="21" t="s">
        <v>11</v>
      </c>
      <c r="J1069" s="21" t="s">
        <v>12</v>
      </c>
    </row>
    <row r="1070" spans="1:10">
      <c r="A1070" s="21">
        <v>11563327</v>
      </c>
      <c r="B1070" s="22">
        <v>43958</v>
      </c>
      <c r="C1070" s="22">
        <v>43958</v>
      </c>
      <c r="D1070" s="21" t="s">
        <v>10</v>
      </c>
      <c r="E1070" s="21">
        <v>0</v>
      </c>
      <c r="F1070" s="21">
        <v>0</v>
      </c>
      <c r="G1070" s="21">
        <v>4890</v>
      </c>
      <c r="H1070" s="21">
        <v>232878.64</v>
      </c>
      <c r="I1070" s="21" t="s">
        <v>11</v>
      </c>
      <c r="J1070" s="21" t="s">
        <v>12</v>
      </c>
    </row>
    <row r="1071" spans="1:10">
      <c r="A1071" s="21">
        <v>11563327</v>
      </c>
      <c r="B1071" s="22">
        <v>43958</v>
      </c>
      <c r="C1071" s="22">
        <v>43958</v>
      </c>
      <c r="D1071" s="21" t="s">
        <v>10</v>
      </c>
      <c r="E1071" s="21">
        <v>0</v>
      </c>
      <c r="F1071" s="21">
        <v>0</v>
      </c>
      <c r="G1071" s="21">
        <v>4961.8</v>
      </c>
      <c r="H1071" s="21">
        <v>237840.44</v>
      </c>
      <c r="I1071" s="21" t="s">
        <v>11</v>
      </c>
      <c r="J1071" s="21" t="s">
        <v>12</v>
      </c>
    </row>
    <row r="1072" spans="1:10">
      <c r="A1072" s="21">
        <v>11563327</v>
      </c>
      <c r="B1072" s="22">
        <v>43958</v>
      </c>
      <c r="C1072" s="22">
        <v>43958</v>
      </c>
      <c r="D1072" s="21" t="s">
        <v>10</v>
      </c>
      <c r="E1072" s="21">
        <v>0</v>
      </c>
      <c r="F1072" s="21">
        <v>0</v>
      </c>
      <c r="G1072" s="21">
        <v>5048.05</v>
      </c>
      <c r="H1072" s="21">
        <v>242888.49</v>
      </c>
      <c r="I1072" s="21" t="s">
        <v>11</v>
      </c>
      <c r="J1072" s="21" t="s">
        <v>12</v>
      </c>
    </row>
    <row r="1073" spans="1:10">
      <c r="A1073" s="21">
        <v>11563327</v>
      </c>
      <c r="B1073" s="22">
        <v>43958</v>
      </c>
      <c r="C1073" s="22">
        <v>43958</v>
      </c>
      <c r="D1073" s="21" t="s">
        <v>10</v>
      </c>
      <c r="E1073" s="21">
        <v>0</v>
      </c>
      <c r="F1073" s="21">
        <v>0</v>
      </c>
      <c r="G1073" s="21">
        <v>5134.7</v>
      </c>
      <c r="H1073" s="21">
        <v>248023.19</v>
      </c>
      <c r="I1073" s="21" t="s">
        <v>11</v>
      </c>
      <c r="J1073" s="21" t="s">
        <v>12</v>
      </c>
    </row>
    <row r="1074" spans="1:10">
      <c r="A1074" s="21">
        <v>11563327</v>
      </c>
      <c r="B1074" s="22">
        <v>43958</v>
      </c>
      <c r="C1074" s="22">
        <v>43958</v>
      </c>
      <c r="D1074" s="21" t="s">
        <v>10</v>
      </c>
      <c r="E1074" s="21">
        <v>0</v>
      </c>
      <c r="F1074" s="21">
        <v>0</v>
      </c>
      <c r="G1074" s="21">
        <v>5180</v>
      </c>
      <c r="H1074" s="21">
        <v>253203.19</v>
      </c>
      <c r="I1074" s="21" t="s">
        <v>11</v>
      </c>
      <c r="J1074" s="21" t="s">
        <v>12</v>
      </c>
    </row>
    <row r="1075" spans="1:10">
      <c r="A1075" s="21">
        <v>11563327</v>
      </c>
      <c r="B1075" s="22">
        <v>43958</v>
      </c>
      <c r="C1075" s="22">
        <v>43958</v>
      </c>
      <c r="D1075" s="21" t="s">
        <v>10</v>
      </c>
      <c r="E1075" s="21">
        <v>0</v>
      </c>
      <c r="F1075" s="21">
        <v>0</v>
      </c>
      <c r="G1075" s="21">
        <v>5185</v>
      </c>
      <c r="H1075" s="21">
        <v>258388.19</v>
      </c>
      <c r="I1075" s="21" t="s">
        <v>11</v>
      </c>
      <c r="J1075" s="21" t="s">
        <v>12</v>
      </c>
    </row>
    <row r="1076" spans="1:10">
      <c r="A1076" s="21">
        <v>11563327</v>
      </c>
      <c r="B1076" s="22">
        <v>43958</v>
      </c>
      <c r="C1076" s="22">
        <v>43958</v>
      </c>
      <c r="D1076" s="21" t="s">
        <v>10</v>
      </c>
      <c r="E1076" s="21">
        <v>0</v>
      </c>
      <c r="F1076" s="21">
        <v>0</v>
      </c>
      <c r="G1076" s="21">
        <v>5200</v>
      </c>
      <c r="H1076" s="21">
        <v>263588.19</v>
      </c>
      <c r="I1076" s="21" t="s">
        <v>11</v>
      </c>
      <c r="J1076" s="21" t="s">
        <v>12</v>
      </c>
    </row>
    <row r="1077" spans="1:10">
      <c r="A1077" s="21">
        <v>11563327</v>
      </c>
      <c r="B1077" s="22">
        <v>43958</v>
      </c>
      <c r="C1077" s="22">
        <v>43958</v>
      </c>
      <c r="D1077" s="21" t="s">
        <v>10</v>
      </c>
      <c r="E1077" s="21">
        <v>0</v>
      </c>
      <c r="F1077" s="21">
        <v>0</v>
      </c>
      <c r="G1077" s="21">
        <v>5210</v>
      </c>
      <c r="H1077" s="21">
        <v>268798.19</v>
      </c>
      <c r="I1077" s="21" t="s">
        <v>11</v>
      </c>
      <c r="J1077" s="21" t="s">
        <v>12</v>
      </c>
    </row>
    <row r="1078" spans="1:10">
      <c r="A1078" s="21">
        <v>11563327</v>
      </c>
      <c r="B1078" s="22">
        <v>43958</v>
      </c>
      <c r="C1078" s="22">
        <v>43958</v>
      </c>
      <c r="D1078" s="21" t="s">
        <v>10</v>
      </c>
      <c r="E1078" s="21">
        <v>0</v>
      </c>
      <c r="F1078" s="21">
        <v>0</v>
      </c>
      <c r="G1078" s="21">
        <v>5260</v>
      </c>
      <c r="H1078" s="21">
        <v>274058.19</v>
      </c>
      <c r="I1078" s="21" t="s">
        <v>11</v>
      </c>
      <c r="J1078" s="21" t="s">
        <v>12</v>
      </c>
    </row>
    <row r="1079" spans="1:10">
      <c r="A1079" s="21">
        <v>11563327</v>
      </c>
      <c r="B1079" s="22">
        <v>43958</v>
      </c>
      <c r="C1079" s="22">
        <v>43958</v>
      </c>
      <c r="D1079" s="21" t="s">
        <v>10</v>
      </c>
      <c r="E1079" s="21">
        <v>0</v>
      </c>
      <c r="F1079" s="21">
        <v>0</v>
      </c>
      <c r="G1079" s="21">
        <v>5382</v>
      </c>
      <c r="H1079" s="21">
        <v>279440.19</v>
      </c>
      <c r="I1079" s="21" t="s">
        <v>11</v>
      </c>
      <c r="J1079" s="21" t="s">
        <v>12</v>
      </c>
    </row>
    <row r="1080" spans="1:10">
      <c r="A1080" s="21">
        <v>11563327</v>
      </c>
      <c r="B1080" s="22">
        <v>43958</v>
      </c>
      <c r="C1080" s="22">
        <v>43958</v>
      </c>
      <c r="D1080" s="21" t="s">
        <v>10</v>
      </c>
      <c r="E1080" s="21">
        <v>0</v>
      </c>
      <c r="F1080" s="21">
        <v>0</v>
      </c>
      <c r="G1080" s="21">
        <v>5470</v>
      </c>
      <c r="H1080" s="21">
        <v>284910.19</v>
      </c>
      <c r="I1080" s="21" t="s">
        <v>11</v>
      </c>
      <c r="J1080" s="21" t="s">
        <v>12</v>
      </c>
    </row>
    <row r="1081" spans="1:10">
      <c r="A1081" s="21">
        <v>11563327</v>
      </c>
      <c r="B1081" s="22">
        <v>43958</v>
      </c>
      <c r="C1081" s="22">
        <v>43958</v>
      </c>
      <c r="D1081" s="21" t="s">
        <v>10</v>
      </c>
      <c r="E1081" s="21">
        <v>0</v>
      </c>
      <c r="F1081" s="21">
        <v>0</v>
      </c>
      <c r="G1081" s="21">
        <v>5572</v>
      </c>
      <c r="H1081" s="21">
        <v>290482.19</v>
      </c>
      <c r="I1081" s="21" t="s">
        <v>11</v>
      </c>
      <c r="J1081" s="21" t="s">
        <v>12</v>
      </c>
    </row>
    <row r="1082" spans="1:10">
      <c r="A1082" s="21">
        <v>11563327</v>
      </c>
      <c r="B1082" s="22">
        <v>43958</v>
      </c>
      <c r="C1082" s="22">
        <v>43958</v>
      </c>
      <c r="D1082" s="21" t="s">
        <v>10</v>
      </c>
      <c r="E1082" s="21">
        <v>0</v>
      </c>
      <c r="F1082" s="21">
        <v>0</v>
      </c>
      <c r="G1082" s="21">
        <v>5598.8</v>
      </c>
      <c r="H1082" s="21">
        <v>296080.99</v>
      </c>
      <c r="I1082" s="21" t="s">
        <v>11</v>
      </c>
      <c r="J1082" s="21" t="s">
        <v>12</v>
      </c>
    </row>
    <row r="1083" spans="1:10">
      <c r="A1083" s="21">
        <v>11563327</v>
      </c>
      <c r="B1083" s="22">
        <v>43958</v>
      </c>
      <c r="C1083" s="22">
        <v>43958</v>
      </c>
      <c r="D1083" s="21" t="s">
        <v>10</v>
      </c>
      <c r="E1083" s="21">
        <v>0</v>
      </c>
      <c r="F1083" s="21">
        <v>0</v>
      </c>
      <c r="G1083" s="21">
        <v>5620</v>
      </c>
      <c r="H1083" s="21">
        <v>301700.99</v>
      </c>
      <c r="I1083" s="21" t="s">
        <v>11</v>
      </c>
      <c r="J1083" s="21" t="s">
        <v>12</v>
      </c>
    </row>
    <row r="1084" spans="1:10">
      <c r="A1084" s="21">
        <v>11563327</v>
      </c>
      <c r="B1084" s="22">
        <v>43958</v>
      </c>
      <c r="C1084" s="22">
        <v>43958</v>
      </c>
      <c r="D1084" s="21" t="s">
        <v>10</v>
      </c>
      <c r="E1084" s="21">
        <v>0</v>
      </c>
      <c r="F1084" s="21">
        <v>0</v>
      </c>
      <c r="G1084" s="21">
        <v>5742</v>
      </c>
      <c r="H1084" s="21">
        <v>307442.99</v>
      </c>
      <c r="I1084" s="21" t="s">
        <v>11</v>
      </c>
      <c r="J1084" s="21" t="s">
        <v>12</v>
      </c>
    </row>
    <row r="1085" spans="1:10">
      <c r="A1085" s="21">
        <v>11563327</v>
      </c>
      <c r="B1085" s="22">
        <v>43958</v>
      </c>
      <c r="C1085" s="22">
        <v>43958</v>
      </c>
      <c r="D1085" s="21" t="s">
        <v>10</v>
      </c>
      <c r="E1085" s="21">
        <v>0</v>
      </c>
      <c r="F1085" s="21">
        <v>0</v>
      </c>
      <c r="G1085" s="21">
        <v>5780.8</v>
      </c>
      <c r="H1085" s="21">
        <v>313223.78999999998</v>
      </c>
      <c r="I1085" s="21" t="s">
        <v>11</v>
      </c>
      <c r="J1085" s="21" t="s">
        <v>12</v>
      </c>
    </row>
    <row r="1086" spans="1:10">
      <c r="A1086" s="21">
        <v>11563327</v>
      </c>
      <c r="B1086" s="22">
        <v>43958</v>
      </c>
      <c r="C1086" s="22">
        <v>43958</v>
      </c>
      <c r="D1086" s="21" t="s">
        <v>10</v>
      </c>
      <c r="E1086" s="21">
        <v>0</v>
      </c>
      <c r="F1086" s="21">
        <v>0</v>
      </c>
      <c r="G1086" s="21">
        <v>6380</v>
      </c>
      <c r="H1086" s="21">
        <v>319603.78999999998</v>
      </c>
      <c r="I1086" s="21" t="s">
        <v>11</v>
      </c>
      <c r="J1086" s="21" t="s">
        <v>12</v>
      </c>
    </row>
    <row r="1087" spans="1:10">
      <c r="A1087" s="21">
        <v>11563327</v>
      </c>
      <c r="B1087" s="22">
        <v>43958</v>
      </c>
      <c r="C1087" s="22">
        <v>43958</v>
      </c>
      <c r="D1087" s="21" t="s">
        <v>10</v>
      </c>
      <c r="E1087" s="21">
        <v>0</v>
      </c>
      <c r="F1087" s="21">
        <v>0</v>
      </c>
      <c r="G1087" s="21">
        <v>6389</v>
      </c>
      <c r="H1087" s="21">
        <v>325992.78999999998</v>
      </c>
      <c r="I1087" s="21" t="s">
        <v>11</v>
      </c>
      <c r="J1087" s="21" t="s">
        <v>12</v>
      </c>
    </row>
    <row r="1088" spans="1:10">
      <c r="A1088" s="21">
        <v>11563327</v>
      </c>
      <c r="B1088" s="22">
        <v>43958</v>
      </c>
      <c r="C1088" s="22">
        <v>43958</v>
      </c>
      <c r="D1088" s="21" t="s">
        <v>10</v>
      </c>
      <c r="E1088" s="21">
        <v>0</v>
      </c>
      <c r="F1088" s="21">
        <v>0</v>
      </c>
      <c r="G1088" s="21">
        <v>6480</v>
      </c>
      <c r="H1088" s="21">
        <v>332472.78999999998</v>
      </c>
      <c r="I1088" s="21" t="s">
        <v>11</v>
      </c>
      <c r="J1088" s="21" t="s">
        <v>12</v>
      </c>
    </row>
    <row r="1089" spans="1:10">
      <c r="A1089" s="21">
        <v>11563327</v>
      </c>
      <c r="B1089" s="22">
        <v>43958</v>
      </c>
      <c r="C1089" s="22">
        <v>43958</v>
      </c>
      <c r="D1089" s="21" t="s">
        <v>10</v>
      </c>
      <c r="E1089" s="21">
        <v>0</v>
      </c>
      <c r="F1089" s="21">
        <v>0</v>
      </c>
      <c r="G1089" s="21">
        <v>6530</v>
      </c>
      <c r="H1089" s="21">
        <v>339002.79</v>
      </c>
      <c r="I1089" s="21" t="s">
        <v>11</v>
      </c>
      <c r="J1089" s="21" t="s">
        <v>12</v>
      </c>
    </row>
    <row r="1090" spans="1:10">
      <c r="A1090" s="21">
        <v>11563327</v>
      </c>
      <c r="B1090" s="22">
        <v>43958</v>
      </c>
      <c r="C1090" s="22">
        <v>43958</v>
      </c>
      <c r="D1090" s="21" t="s">
        <v>10</v>
      </c>
      <c r="E1090" s="21">
        <v>0</v>
      </c>
      <c r="F1090" s="21">
        <v>0</v>
      </c>
      <c r="G1090" s="21">
        <v>6690</v>
      </c>
      <c r="H1090" s="21">
        <v>345692.79</v>
      </c>
      <c r="I1090" s="21" t="s">
        <v>11</v>
      </c>
      <c r="J1090" s="21" t="s">
        <v>12</v>
      </c>
    </row>
    <row r="1091" spans="1:10">
      <c r="A1091" s="21">
        <v>11563327</v>
      </c>
      <c r="B1091" s="22">
        <v>43958</v>
      </c>
      <c r="C1091" s="22">
        <v>43958</v>
      </c>
      <c r="D1091" s="21" t="s">
        <v>10</v>
      </c>
      <c r="E1091" s="21">
        <v>0</v>
      </c>
      <c r="F1091" s="21">
        <v>0</v>
      </c>
      <c r="G1091" s="21">
        <v>6963</v>
      </c>
      <c r="H1091" s="21">
        <v>352655.79</v>
      </c>
      <c r="I1091" s="21" t="s">
        <v>11</v>
      </c>
      <c r="J1091" s="21" t="s">
        <v>12</v>
      </c>
    </row>
    <row r="1092" spans="1:10">
      <c r="A1092" s="21">
        <v>11563327</v>
      </c>
      <c r="B1092" s="22">
        <v>43958</v>
      </c>
      <c r="C1092" s="22">
        <v>43958</v>
      </c>
      <c r="D1092" s="21" t="s">
        <v>10</v>
      </c>
      <c r="E1092" s="21">
        <v>0</v>
      </c>
      <c r="F1092" s="21">
        <v>0</v>
      </c>
      <c r="G1092" s="21">
        <v>7042.89</v>
      </c>
      <c r="H1092" s="21">
        <v>359698.68</v>
      </c>
      <c r="I1092" s="21" t="s">
        <v>11</v>
      </c>
      <c r="J1092" s="21" t="s">
        <v>12</v>
      </c>
    </row>
    <row r="1093" spans="1:10">
      <c r="A1093" s="21">
        <v>11563327</v>
      </c>
      <c r="B1093" s="22">
        <v>43958</v>
      </c>
      <c r="C1093" s="22">
        <v>43958</v>
      </c>
      <c r="D1093" s="21" t="s">
        <v>10</v>
      </c>
      <c r="E1093" s="21">
        <v>0</v>
      </c>
      <c r="F1093" s="21">
        <v>0</v>
      </c>
      <c r="G1093" s="21">
        <v>7101.4</v>
      </c>
      <c r="H1093" s="21">
        <v>366800.08</v>
      </c>
      <c r="I1093" s="21" t="s">
        <v>11</v>
      </c>
      <c r="J1093" s="21" t="s">
        <v>12</v>
      </c>
    </row>
    <row r="1094" spans="1:10">
      <c r="A1094" s="21">
        <v>11563327</v>
      </c>
      <c r="B1094" s="22">
        <v>43958</v>
      </c>
      <c r="C1094" s="22">
        <v>43958</v>
      </c>
      <c r="D1094" s="21" t="s">
        <v>10</v>
      </c>
      <c r="E1094" s="21">
        <v>0</v>
      </c>
      <c r="F1094" s="21">
        <v>0</v>
      </c>
      <c r="G1094" s="21">
        <v>7107.4</v>
      </c>
      <c r="H1094" s="21">
        <v>373907.48</v>
      </c>
      <c r="I1094" s="21" t="s">
        <v>11</v>
      </c>
      <c r="J1094" s="21" t="s">
        <v>12</v>
      </c>
    </row>
    <row r="1095" spans="1:10">
      <c r="A1095" s="21">
        <v>11563327</v>
      </c>
      <c r="B1095" s="22">
        <v>43958</v>
      </c>
      <c r="C1095" s="22">
        <v>43958</v>
      </c>
      <c r="D1095" s="21" t="s">
        <v>10</v>
      </c>
      <c r="E1095" s="21">
        <v>0</v>
      </c>
      <c r="F1095" s="21">
        <v>0</v>
      </c>
      <c r="G1095" s="21">
        <v>7200</v>
      </c>
      <c r="H1095" s="21">
        <v>381107.48</v>
      </c>
      <c r="I1095" s="21" t="s">
        <v>11</v>
      </c>
      <c r="J1095" s="21" t="s">
        <v>12</v>
      </c>
    </row>
    <row r="1096" spans="1:10">
      <c r="A1096" s="21">
        <v>11563327</v>
      </c>
      <c r="B1096" s="22">
        <v>43958</v>
      </c>
      <c r="C1096" s="22">
        <v>43958</v>
      </c>
      <c r="D1096" s="21" t="s">
        <v>10</v>
      </c>
      <c r="E1096" s="21">
        <v>0</v>
      </c>
      <c r="F1096" s="21">
        <v>0</v>
      </c>
      <c r="G1096" s="21">
        <v>7491.2</v>
      </c>
      <c r="H1096" s="21">
        <v>388598.68</v>
      </c>
      <c r="I1096" s="21" t="s">
        <v>11</v>
      </c>
      <c r="J1096" s="21" t="s">
        <v>12</v>
      </c>
    </row>
    <row r="1097" spans="1:10">
      <c r="A1097" s="21">
        <v>11563327</v>
      </c>
      <c r="B1097" s="22">
        <v>43958</v>
      </c>
      <c r="C1097" s="22">
        <v>43958</v>
      </c>
      <c r="D1097" s="21" t="s">
        <v>10</v>
      </c>
      <c r="E1097" s="21">
        <v>0</v>
      </c>
      <c r="F1097" s="21">
        <v>0</v>
      </c>
      <c r="G1097" s="21">
        <v>7506.3</v>
      </c>
      <c r="H1097" s="21">
        <v>396104.98</v>
      </c>
      <c r="I1097" s="21" t="s">
        <v>11</v>
      </c>
      <c r="J1097" s="21" t="s">
        <v>12</v>
      </c>
    </row>
    <row r="1098" spans="1:10">
      <c r="A1098" s="21">
        <v>11563327</v>
      </c>
      <c r="B1098" s="22">
        <v>43958</v>
      </c>
      <c r="C1098" s="22">
        <v>43958</v>
      </c>
      <c r="D1098" s="21" t="s">
        <v>10</v>
      </c>
      <c r="E1098" s="21">
        <v>0</v>
      </c>
      <c r="F1098" s="21">
        <v>0</v>
      </c>
      <c r="G1098" s="21">
        <v>8311.9</v>
      </c>
      <c r="H1098" s="21">
        <v>404416.88</v>
      </c>
      <c r="I1098" s="21" t="s">
        <v>11</v>
      </c>
      <c r="J1098" s="21" t="s">
        <v>12</v>
      </c>
    </row>
    <row r="1099" spans="1:10">
      <c r="A1099" s="21">
        <v>11563327</v>
      </c>
      <c r="B1099" s="22">
        <v>43958</v>
      </c>
      <c r="C1099" s="22">
        <v>43958</v>
      </c>
      <c r="D1099" s="21" t="s">
        <v>10</v>
      </c>
      <c r="E1099" s="21">
        <v>0</v>
      </c>
      <c r="F1099" s="21">
        <v>0</v>
      </c>
      <c r="G1099" s="21">
        <v>8546.5</v>
      </c>
      <c r="H1099" s="21">
        <v>412963.38</v>
      </c>
      <c r="I1099" s="21" t="s">
        <v>11</v>
      </c>
      <c r="J1099" s="21" t="s">
        <v>12</v>
      </c>
    </row>
    <row r="1100" spans="1:10">
      <c r="A1100" s="21">
        <v>11563327</v>
      </c>
      <c r="B1100" s="22">
        <v>43958</v>
      </c>
      <c r="C1100" s="22">
        <v>43958</v>
      </c>
      <c r="D1100" s="21" t="s">
        <v>10</v>
      </c>
      <c r="E1100" s="21">
        <v>0</v>
      </c>
      <c r="F1100" s="21">
        <v>0</v>
      </c>
      <c r="G1100" s="21">
        <v>8670</v>
      </c>
      <c r="H1100" s="21">
        <v>421633.38</v>
      </c>
      <c r="I1100" s="21" t="s">
        <v>11</v>
      </c>
      <c r="J1100" s="21" t="s">
        <v>12</v>
      </c>
    </row>
    <row r="1101" spans="1:10">
      <c r="A1101" s="21">
        <v>11563327</v>
      </c>
      <c r="B1101" s="22">
        <v>43958</v>
      </c>
      <c r="C1101" s="22">
        <v>43958</v>
      </c>
      <c r="D1101" s="21" t="s">
        <v>10</v>
      </c>
      <c r="E1101" s="21">
        <v>0</v>
      </c>
      <c r="F1101" s="21">
        <v>0</v>
      </c>
      <c r="G1101" s="21">
        <v>8690</v>
      </c>
      <c r="H1101" s="21">
        <v>430323.38</v>
      </c>
      <c r="I1101" s="21" t="s">
        <v>11</v>
      </c>
      <c r="J1101" s="21" t="s">
        <v>12</v>
      </c>
    </row>
    <row r="1102" spans="1:10">
      <c r="A1102" s="21">
        <v>11563327</v>
      </c>
      <c r="B1102" s="22">
        <v>43958</v>
      </c>
      <c r="C1102" s="22">
        <v>43958</v>
      </c>
      <c r="D1102" s="21" t="s">
        <v>10</v>
      </c>
      <c r="E1102" s="21">
        <v>0</v>
      </c>
      <c r="F1102" s="21">
        <v>0</v>
      </c>
      <c r="G1102" s="21">
        <v>9174</v>
      </c>
      <c r="H1102" s="21">
        <v>439497.38</v>
      </c>
      <c r="I1102" s="21" t="s">
        <v>11</v>
      </c>
      <c r="J1102" s="21" t="s">
        <v>12</v>
      </c>
    </row>
    <row r="1103" spans="1:10">
      <c r="A1103" s="21">
        <v>11563327</v>
      </c>
      <c r="B1103" s="22">
        <v>43958</v>
      </c>
      <c r="C1103" s="22">
        <v>43958</v>
      </c>
      <c r="D1103" s="21" t="s">
        <v>10</v>
      </c>
      <c r="E1103" s="21">
        <v>0</v>
      </c>
      <c r="F1103" s="21">
        <v>0</v>
      </c>
      <c r="G1103" s="21">
        <v>9218.1</v>
      </c>
      <c r="H1103" s="21">
        <v>448715.48</v>
      </c>
      <c r="I1103" s="21" t="s">
        <v>11</v>
      </c>
      <c r="J1103" s="21" t="s">
        <v>12</v>
      </c>
    </row>
    <row r="1104" spans="1:10">
      <c r="A1104" s="21">
        <v>11563327</v>
      </c>
      <c r="B1104" s="22">
        <v>43958</v>
      </c>
      <c r="C1104" s="22">
        <v>43958</v>
      </c>
      <c r="D1104" s="21" t="s">
        <v>10</v>
      </c>
      <c r="E1104" s="21">
        <v>0</v>
      </c>
      <c r="F1104" s="21">
        <v>0</v>
      </c>
      <c r="G1104" s="21">
        <v>9605.4500000000007</v>
      </c>
      <c r="H1104" s="21">
        <v>458320.93</v>
      </c>
      <c r="I1104" s="21" t="s">
        <v>11</v>
      </c>
      <c r="J1104" s="21" t="s">
        <v>12</v>
      </c>
    </row>
    <row r="1105" spans="1:10">
      <c r="A1105" s="21">
        <v>11563327</v>
      </c>
      <c r="B1105" s="22">
        <v>43958</v>
      </c>
      <c r="C1105" s="22">
        <v>43958</v>
      </c>
      <c r="D1105" s="21" t="s">
        <v>10</v>
      </c>
      <c r="E1105" s="21">
        <v>0</v>
      </c>
      <c r="F1105" s="21">
        <v>0</v>
      </c>
      <c r="G1105" s="21">
        <v>11493.57</v>
      </c>
      <c r="H1105" s="21">
        <v>469814.5</v>
      </c>
      <c r="I1105" s="21" t="s">
        <v>11</v>
      </c>
      <c r="J1105" s="21" t="s">
        <v>12</v>
      </c>
    </row>
    <row r="1106" spans="1:10">
      <c r="A1106" s="21">
        <v>11563327</v>
      </c>
      <c r="B1106" s="22">
        <v>43958</v>
      </c>
      <c r="C1106" s="22">
        <v>43958</v>
      </c>
      <c r="D1106" s="21" t="s">
        <v>10</v>
      </c>
      <c r="E1106" s="21">
        <v>0</v>
      </c>
      <c r="F1106" s="21">
        <v>0</v>
      </c>
      <c r="G1106" s="21">
        <v>12532.46</v>
      </c>
      <c r="H1106" s="21">
        <v>482346.96</v>
      </c>
      <c r="I1106" s="21" t="s">
        <v>11</v>
      </c>
      <c r="J1106" s="21" t="s">
        <v>12</v>
      </c>
    </row>
    <row r="1107" spans="1:10">
      <c r="A1107" s="21">
        <v>11563327</v>
      </c>
      <c r="B1107" s="22">
        <v>43958</v>
      </c>
      <c r="C1107" s="22">
        <v>43958</v>
      </c>
      <c r="D1107" s="21" t="s">
        <v>10</v>
      </c>
      <c r="E1107" s="21">
        <v>0</v>
      </c>
      <c r="F1107" s="21">
        <v>0</v>
      </c>
      <c r="G1107" s="21">
        <v>12580.81</v>
      </c>
      <c r="H1107" s="21">
        <v>494927.77</v>
      </c>
      <c r="I1107" s="21" t="s">
        <v>11</v>
      </c>
      <c r="J1107" s="21" t="s">
        <v>12</v>
      </c>
    </row>
    <row r="1108" spans="1:10">
      <c r="A1108" s="21">
        <v>11563327</v>
      </c>
      <c r="B1108" s="22">
        <v>43958</v>
      </c>
      <c r="C1108" s="22">
        <v>43958</v>
      </c>
      <c r="D1108" s="21" t="s">
        <v>10</v>
      </c>
      <c r="E1108" s="21">
        <v>0</v>
      </c>
      <c r="F1108" s="21">
        <v>0</v>
      </c>
      <c r="G1108" s="21">
        <v>12590.45</v>
      </c>
      <c r="H1108" s="21">
        <v>507518.22</v>
      </c>
      <c r="I1108" s="21" t="s">
        <v>11</v>
      </c>
      <c r="J1108" s="21" t="s">
        <v>12</v>
      </c>
    </row>
    <row r="1109" spans="1:10">
      <c r="A1109" s="21">
        <v>11563327</v>
      </c>
      <c r="B1109" s="22">
        <v>43958</v>
      </c>
      <c r="C1109" s="22">
        <v>43958</v>
      </c>
      <c r="D1109" s="21" t="s">
        <v>10</v>
      </c>
      <c r="E1109" s="21">
        <v>0</v>
      </c>
      <c r="F1109" s="21">
        <v>0</v>
      </c>
      <c r="G1109" s="21">
        <v>12622.6</v>
      </c>
      <c r="H1109" s="21">
        <v>520140.82</v>
      </c>
      <c r="I1109" s="21" t="s">
        <v>11</v>
      </c>
      <c r="J1109" s="21" t="s">
        <v>12</v>
      </c>
    </row>
    <row r="1110" spans="1:10">
      <c r="A1110" s="21">
        <v>11563327</v>
      </c>
      <c r="B1110" s="22">
        <v>43958</v>
      </c>
      <c r="C1110" s="22">
        <v>43958</v>
      </c>
      <c r="D1110" s="21" t="s">
        <v>10</v>
      </c>
      <c r="E1110" s="21">
        <v>0</v>
      </c>
      <c r="F1110" s="21">
        <v>0</v>
      </c>
      <c r="G1110" s="21">
        <v>12987.5</v>
      </c>
      <c r="H1110" s="21">
        <v>533128.31999999995</v>
      </c>
      <c r="I1110" s="21" t="s">
        <v>11</v>
      </c>
      <c r="J1110" s="21" t="s">
        <v>12</v>
      </c>
    </row>
    <row r="1111" spans="1:10">
      <c r="A1111" s="21">
        <v>11563327</v>
      </c>
      <c r="B1111" s="22">
        <v>43958</v>
      </c>
      <c r="C1111" s="22">
        <v>43958</v>
      </c>
      <c r="D1111" s="21" t="s">
        <v>10</v>
      </c>
      <c r="E1111" s="21">
        <v>0</v>
      </c>
      <c r="F1111" s="21">
        <v>0</v>
      </c>
      <c r="G1111" s="21">
        <v>13250</v>
      </c>
      <c r="H1111" s="21">
        <v>546378.31999999995</v>
      </c>
      <c r="I1111" s="21" t="s">
        <v>11</v>
      </c>
      <c r="J1111" s="21" t="s">
        <v>12</v>
      </c>
    </row>
    <row r="1112" spans="1:10">
      <c r="A1112" s="21">
        <v>11563327</v>
      </c>
      <c r="B1112" s="22">
        <v>43958</v>
      </c>
      <c r="C1112" s="22">
        <v>43958</v>
      </c>
      <c r="D1112" s="21" t="s">
        <v>10</v>
      </c>
      <c r="E1112" s="21">
        <v>0</v>
      </c>
      <c r="F1112" s="21">
        <v>0</v>
      </c>
      <c r="G1112" s="21">
        <v>13320.58</v>
      </c>
      <c r="H1112" s="21">
        <v>559698.9</v>
      </c>
      <c r="I1112" s="21" t="s">
        <v>11</v>
      </c>
      <c r="J1112" s="21" t="s">
        <v>12</v>
      </c>
    </row>
    <row r="1113" spans="1:10">
      <c r="A1113" s="21">
        <v>11563327</v>
      </c>
      <c r="B1113" s="22">
        <v>43958</v>
      </c>
      <c r="C1113" s="22">
        <v>43958</v>
      </c>
      <c r="D1113" s="21" t="s">
        <v>10</v>
      </c>
      <c r="E1113" s="21">
        <v>0</v>
      </c>
      <c r="F1113" s="21">
        <v>0</v>
      </c>
      <c r="G1113" s="21">
        <v>13370.4</v>
      </c>
      <c r="H1113" s="21">
        <v>573069.30000000005</v>
      </c>
      <c r="I1113" s="21" t="s">
        <v>11</v>
      </c>
      <c r="J1113" s="21" t="s">
        <v>12</v>
      </c>
    </row>
    <row r="1114" spans="1:10">
      <c r="A1114" s="21">
        <v>11563327</v>
      </c>
      <c r="B1114" s="22">
        <v>43958</v>
      </c>
      <c r="C1114" s="22">
        <v>43958</v>
      </c>
      <c r="D1114" s="21" t="s">
        <v>10</v>
      </c>
      <c r="E1114" s="21">
        <v>0</v>
      </c>
      <c r="F1114" s="21">
        <v>0</v>
      </c>
      <c r="G1114" s="21">
        <v>13496.7</v>
      </c>
      <c r="H1114" s="21">
        <v>586566</v>
      </c>
      <c r="I1114" s="21" t="s">
        <v>11</v>
      </c>
      <c r="J1114" s="21" t="s">
        <v>12</v>
      </c>
    </row>
    <row r="1115" spans="1:10">
      <c r="A1115" s="21">
        <v>11563327</v>
      </c>
      <c r="B1115" s="22">
        <v>43958</v>
      </c>
      <c r="C1115" s="22">
        <v>43958</v>
      </c>
      <c r="D1115" s="21" t="s">
        <v>10</v>
      </c>
      <c r="E1115" s="21">
        <v>0</v>
      </c>
      <c r="F1115" s="21">
        <v>0</v>
      </c>
      <c r="G1115" s="21">
        <v>13904.1</v>
      </c>
      <c r="H1115" s="21">
        <v>600470.1</v>
      </c>
      <c r="I1115" s="21" t="s">
        <v>11</v>
      </c>
      <c r="J1115" s="21" t="s">
        <v>12</v>
      </c>
    </row>
    <row r="1116" spans="1:10">
      <c r="A1116" s="21">
        <v>11563327</v>
      </c>
      <c r="B1116" s="22">
        <v>43958</v>
      </c>
      <c r="C1116" s="22">
        <v>43958</v>
      </c>
      <c r="D1116" s="21" t="s">
        <v>10</v>
      </c>
      <c r="E1116" s="21">
        <v>0</v>
      </c>
      <c r="F1116" s="21">
        <v>0</v>
      </c>
      <c r="G1116" s="21">
        <v>13969.1</v>
      </c>
      <c r="H1116" s="21">
        <v>614439.19999999995</v>
      </c>
      <c r="I1116" s="21" t="s">
        <v>11</v>
      </c>
      <c r="J1116" s="21" t="s">
        <v>12</v>
      </c>
    </row>
    <row r="1117" spans="1:10">
      <c r="A1117" s="21">
        <v>11563327</v>
      </c>
      <c r="B1117" s="22">
        <v>43958</v>
      </c>
      <c r="C1117" s="22">
        <v>43958</v>
      </c>
      <c r="D1117" s="21" t="s">
        <v>10</v>
      </c>
      <c r="E1117" s="21">
        <v>0</v>
      </c>
      <c r="F1117" s="21">
        <v>0</v>
      </c>
      <c r="G1117" s="21">
        <v>14049.2</v>
      </c>
      <c r="H1117" s="21">
        <v>628488.4</v>
      </c>
      <c r="I1117" s="21" t="s">
        <v>11</v>
      </c>
      <c r="J1117" s="21" t="s">
        <v>12</v>
      </c>
    </row>
    <row r="1118" spans="1:10">
      <c r="A1118" s="21">
        <v>11563327</v>
      </c>
      <c r="B1118" s="22">
        <v>43958</v>
      </c>
      <c r="C1118" s="22">
        <v>43958</v>
      </c>
      <c r="D1118" s="21" t="s">
        <v>10</v>
      </c>
      <c r="E1118" s="21">
        <v>0</v>
      </c>
      <c r="F1118" s="21">
        <v>0</v>
      </c>
      <c r="G1118" s="21">
        <v>14284.76</v>
      </c>
      <c r="H1118" s="21">
        <v>642773.16</v>
      </c>
      <c r="I1118" s="21" t="s">
        <v>11</v>
      </c>
      <c r="J1118" s="21" t="s">
        <v>12</v>
      </c>
    </row>
    <row r="1119" spans="1:10">
      <c r="A1119" s="21">
        <v>11563327</v>
      </c>
      <c r="B1119" s="22">
        <v>43958</v>
      </c>
      <c r="C1119" s="22">
        <v>43958</v>
      </c>
      <c r="D1119" s="21" t="s">
        <v>10</v>
      </c>
      <c r="E1119" s="21">
        <v>0</v>
      </c>
      <c r="F1119" s="21">
        <v>0</v>
      </c>
      <c r="G1119" s="21">
        <v>15010.36</v>
      </c>
      <c r="H1119" s="21">
        <v>657783.52</v>
      </c>
      <c r="I1119" s="21" t="s">
        <v>11</v>
      </c>
      <c r="J1119" s="21" t="s">
        <v>12</v>
      </c>
    </row>
    <row r="1120" spans="1:10">
      <c r="A1120" s="21">
        <v>11563327</v>
      </c>
      <c r="B1120" s="22">
        <v>43958</v>
      </c>
      <c r="C1120" s="22">
        <v>43958</v>
      </c>
      <c r="D1120" s="21" t="s">
        <v>10</v>
      </c>
      <c r="E1120" s="21">
        <v>0</v>
      </c>
      <c r="F1120" s="21">
        <v>0</v>
      </c>
      <c r="G1120" s="21">
        <v>17086.8</v>
      </c>
      <c r="H1120" s="21">
        <v>674870.32</v>
      </c>
      <c r="I1120" s="21" t="s">
        <v>11</v>
      </c>
      <c r="J1120" s="21" t="s">
        <v>12</v>
      </c>
    </row>
    <row r="1121" spans="1:10">
      <c r="A1121" s="21">
        <v>11563327</v>
      </c>
      <c r="B1121" s="22">
        <v>43958</v>
      </c>
      <c r="C1121" s="22">
        <v>43958</v>
      </c>
      <c r="D1121" s="21" t="s">
        <v>10</v>
      </c>
      <c r="E1121" s="21">
        <v>0</v>
      </c>
      <c r="F1121" s="21">
        <v>0</v>
      </c>
      <c r="G1121" s="21">
        <v>17172</v>
      </c>
      <c r="H1121" s="21">
        <v>692042.32</v>
      </c>
      <c r="I1121" s="21" t="s">
        <v>11</v>
      </c>
      <c r="J1121" s="21" t="s">
        <v>12</v>
      </c>
    </row>
    <row r="1122" spans="1:10">
      <c r="A1122" s="21">
        <v>11563327</v>
      </c>
      <c r="B1122" s="22">
        <v>43958</v>
      </c>
      <c r="C1122" s="22">
        <v>43958</v>
      </c>
      <c r="D1122" s="21" t="s">
        <v>10</v>
      </c>
      <c r="E1122" s="21">
        <v>0</v>
      </c>
      <c r="F1122" s="21">
        <v>0</v>
      </c>
      <c r="G1122" s="21">
        <v>17897.57</v>
      </c>
      <c r="H1122" s="21">
        <v>709939.89</v>
      </c>
      <c r="I1122" s="21" t="s">
        <v>11</v>
      </c>
      <c r="J1122" s="21" t="s">
        <v>12</v>
      </c>
    </row>
    <row r="1123" spans="1:10">
      <c r="A1123" s="21">
        <v>11563327</v>
      </c>
      <c r="B1123" s="22">
        <v>43958</v>
      </c>
      <c r="C1123" s="22">
        <v>43958</v>
      </c>
      <c r="D1123" s="21" t="s">
        <v>10</v>
      </c>
      <c r="E1123" s="21">
        <v>0</v>
      </c>
      <c r="F1123" s="21">
        <v>0</v>
      </c>
      <c r="G1123" s="21">
        <v>19460.5</v>
      </c>
      <c r="H1123" s="21">
        <v>729400.39</v>
      </c>
      <c r="I1123" s="21" t="s">
        <v>11</v>
      </c>
      <c r="J1123" s="21" t="s">
        <v>12</v>
      </c>
    </row>
    <row r="1124" spans="1:10">
      <c r="A1124" s="21">
        <v>11563327</v>
      </c>
      <c r="B1124" s="22">
        <v>43958</v>
      </c>
      <c r="C1124" s="22">
        <v>43958</v>
      </c>
      <c r="D1124" s="21" t="s">
        <v>10</v>
      </c>
      <c r="E1124" s="21">
        <v>0</v>
      </c>
      <c r="F1124" s="21">
        <v>0</v>
      </c>
      <c r="G1124" s="21">
        <v>20480</v>
      </c>
      <c r="H1124" s="21">
        <v>749880.39</v>
      </c>
      <c r="I1124" s="21" t="s">
        <v>11</v>
      </c>
      <c r="J1124" s="21" t="s">
        <v>12</v>
      </c>
    </row>
    <row r="1125" spans="1:10">
      <c r="A1125" s="21">
        <v>11563327</v>
      </c>
      <c r="B1125" s="22">
        <v>43958</v>
      </c>
      <c r="C1125" s="22">
        <v>43958</v>
      </c>
      <c r="D1125" s="21" t="s">
        <v>10</v>
      </c>
      <c r="E1125" s="21">
        <v>0</v>
      </c>
      <c r="F1125" s="21">
        <v>0</v>
      </c>
      <c r="G1125" s="21">
        <v>20625.759999999998</v>
      </c>
      <c r="H1125" s="21">
        <v>770506.15</v>
      </c>
      <c r="I1125" s="21" t="s">
        <v>11</v>
      </c>
      <c r="J1125" s="21" t="s">
        <v>12</v>
      </c>
    </row>
    <row r="1126" spans="1:10">
      <c r="A1126" s="21">
        <v>11563327</v>
      </c>
      <c r="B1126" s="22">
        <v>43958</v>
      </c>
      <c r="C1126" s="22">
        <v>43958</v>
      </c>
      <c r="D1126" s="21" t="s">
        <v>10</v>
      </c>
      <c r="E1126" s="21">
        <v>0</v>
      </c>
      <c r="F1126" s="21">
        <v>0</v>
      </c>
      <c r="G1126" s="21">
        <v>20766.75</v>
      </c>
      <c r="H1126" s="21">
        <v>791272.9</v>
      </c>
      <c r="I1126" s="21" t="s">
        <v>11</v>
      </c>
      <c r="J1126" s="21" t="s">
        <v>12</v>
      </c>
    </row>
    <row r="1127" spans="1:10">
      <c r="A1127" s="21">
        <v>11563327</v>
      </c>
      <c r="B1127" s="22">
        <v>43958</v>
      </c>
      <c r="C1127" s="22">
        <v>43958</v>
      </c>
      <c r="D1127" s="21" t="s">
        <v>10</v>
      </c>
      <c r="E1127" s="21">
        <v>0</v>
      </c>
      <c r="F1127" s="21">
        <v>0</v>
      </c>
      <c r="G1127" s="21">
        <v>20811.2</v>
      </c>
      <c r="H1127" s="21">
        <v>812084.1</v>
      </c>
      <c r="I1127" s="21" t="s">
        <v>11</v>
      </c>
      <c r="J1127" s="21" t="s">
        <v>12</v>
      </c>
    </row>
    <row r="1128" spans="1:10">
      <c r="A1128" s="21">
        <v>11563327</v>
      </c>
      <c r="B1128" s="22">
        <v>43958</v>
      </c>
      <c r="C1128" s="22">
        <v>43958</v>
      </c>
      <c r="D1128" s="21" t="s">
        <v>10</v>
      </c>
      <c r="E1128" s="21">
        <v>0</v>
      </c>
      <c r="F1128" s="21">
        <v>0</v>
      </c>
      <c r="G1128" s="21">
        <v>20867.560000000001</v>
      </c>
      <c r="H1128" s="21">
        <v>832951.66</v>
      </c>
      <c r="I1128" s="21" t="s">
        <v>11</v>
      </c>
      <c r="J1128" s="21" t="s">
        <v>12</v>
      </c>
    </row>
    <row r="1129" spans="1:10">
      <c r="A1129" s="21">
        <v>11563327</v>
      </c>
      <c r="B1129" s="22">
        <v>43958</v>
      </c>
      <c r="C1129" s="22">
        <v>43958</v>
      </c>
      <c r="D1129" s="21" t="s">
        <v>10</v>
      </c>
      <c r="E1129" s="21">
        <v>0</v>
      </c>
      <c r="F1129" s="21">
        <v>0</v>
      </c>
      <c r="G1129" s="21">
        <v>20891.34</v>
      </c>
      <c r="H1129" s="21">
        <v>853843</v>
      </c>
      <c r="I1129" s="21" t="s">
        <v>11</v>
      </c>
      <c r="J1129" s="21" t="s">
        <v>12</v>
      </c>
    </row>
    <row r="1130" spans="1:10">
      <c r="A1130" s="21">
        <v>11563327</v>
      </c>
      <c r="B1130" s="22">
        <v>43958</v>
      </c>
      <c r="C1130" s="22">
        <v>43958</v>
      </c>
      <c r="D1130" s="21" t="s">
        <v>10</v>
      </c>
      <c r="E1130" s="21">
        <v>0</v>
      </c>
      <c r="F1130" s="21">
        <v>0</v>
      </c>
      <c r="G1130" s="21">
        <v>21860.61</v>
      </c>
      <c r="H1130" s="21">
        <v>875703.61</v>
      </c>
      <c r="I1130" s="21" t="s">
        <v>11</v>
      </c>
      <c r="J1130" s="21" t="s">
        <v>12</v>
      </c>
    </row>
    <row r="1131" spans="1:10">
      <c r="A1131" s="21">
        <v>11563327</v>
      </c>
      <c r="B1131" s="22">
        <v>43958</v>
      </c>
      <c r="C1131" s="22">
        <v>43958</v>
      </c>
      <c r="D1131" s="21" t="s">
        <v>10</v>
      </c>
      <c r="E1131" s="21">
        <v>0</v>
      </c>
      <c r="F1131" s="21">
        <v>0</v>
      </c>
      <c r="G1131" s="21">
        <v>23701</v>
      </c>
      <c r="H1131" s="21">
        <v>899404.61</v>
      </c>
      <c r="I1131" s="21" t="s">
        <v>11</v>
      </c>
      <c r="J1131" s="21" t="s">
        <v>12</v>
      </c>
    </row>
    <row r="1132" spans="1:10">
      <c r="A1132" s="21">
        <v>11563327</v>
      </c>
      <c r="B1132" s="22">
        <v>43958</v>
      </c>
      <c r="C1132" s="22">
        <v>43958</v>
      </c>
      <c r="D1132" s="21" t="s">
        <v>10</v>
      </c>
      <c r="E1132" s="21">
        <v>0</v>
      </c>
      <c r="F1132" s="21">
        <v>0</v>
      </c>
      <c r="G1132" s="21">
        <v>25909</v>
      </c>
      <c r="H1132" s="21">
        <v>925313.61</v>
      </c>
      <c r="I1132" s="21" t="s">
        <v>11</v>
      </c>
      <c r="J1132" s="21" t="s">
        <v>12</v>
      </c>
    </row>
    <row r="1133" spans="1:10">
      <c r="A1133" s="21">
        <v>11563327</v>
      </c>
      <c r="B1133" s="22">
        <v>43958</v>
      </c>
      <c r="C1133" s="22">
        <v>43958</v>
      </c>
      <c r="D1133" s="21" t="s">
        <v>10</v>
      </c>
      <c r="E1133" s="21">
        <v>0</v>
      </c>
      <c r="F1133" s="21">
        <v>0</v>
      </c>
      <c r="G1133" s="21">
        <v>26120.400000000001</v>
      </c>
      <c r="H1133" s="21">
        <v>951434.01</v>
      </c>
      <c r="I1133" s="21" t="s">
        <v>11</v>
      </c>
      <c r="J1133" s="21" t="s">
        <v>12</v>
      </c>
    </row>
    <row r="1134" spans="1:10">
      <c r="A1134" s="21">
        <v>11563327</v>
      </c>
      <c r="B1134" s="22">
        <v>43958</v>
      </c>
      <c r="C1134" s="22">
        <v>43958</v>
      </c>
      <c r="D1134" s="21" t="s">
        <v>10</v>
      </c>
      <c r="E1134" s="21">
        <v>0</v>
      </c>
      <c r="F1134" s="21">
        <v>0</v>
      </c>
      <c r="G1134" s="21">
        <v>27605.68</v>
      </c>
      <c r="H1134" s="21">
        <v>979039.69</v>
      </c>
      <c r="I1134" s="21" t="s">
        <v>11</v>
      </c>
      <c r="J1134" s="21" t="s">
        <v>12</v>
      </c>
    </row>
    <row r="1135" spans="1:10">
      <c r="A1135" s="21">
        <v>11563327</v>
      </c>
      <c r="B1135" s="22">
        <v>43958</v>
      </c>
      <c r="C1135" s="22">
        <v>43958</v>
      </c>
      <c r="D1135" s="21" t="s">
        <v>13</v>
      </c>
      <c r="E1135" s="21">
        <v>0</v>
      </c>
      <c r="F1135" s="21">
        <v>8.2100000000000009</v>
      </c>
      <c r="G1135" s="21">
        <v>0</v>
      </c>
      <c r="H1135" s="21">
        <v>979031.48</v>
      </c>
      <c r="I1135" s="21" t="s">
        <v>14</v>
      </c>
      <c r="J1135" s="21" t="s">
        <v>15</v>
      </c>
    </row>
    <row r="1136" spans="1:10">
      <c r="A1136" s="21">
        <v>11563327</v>
      </c>
      <c r="B1136" s="22">
        <v>43958</v>
      </c>
      <c r="C1136" s="22">
        <v>43958</v>
      </c>
      <c r="D1136" s="21" t="s">
        <v>13</v>
      </c>
      <c r="E1136" s="21">
        <v>0</v>
      </c>
      <c r="F1136" s="21">
        <v>8.52</v>
      </c>
      <c r="G1136" s="21">
        <v>0</v>
      </c>
      <c r="H1136" s="21">
        <v>979022.96</v>
      </c>
      <c r="I1136" s="21" t="s">
        <v>14</v>
      </c>
      <c r="J1136" s="21" t="s">
        <v>15</v>
      </c>
    </row>
    <row r="1137" spans="1:10">
      <c r="A1137" s="21">
        <v>11563327</v>
      </c>
      <c r="B1137" s="22">
        <v>43958</v>
      </c>
      <c r="C1137" s="22">
        <v>43958</v>
      </c>
      <c r="D1137" s="21" t="s">
        <v>13</v>
      </c>
      <c r="E1137" s="21">
        <v>0</v>
      </c>
      <c r="F1137" s="21">
        <v>9.16</v>
      </c>
      <c r="G1137" s="21">
        <v>0</v>
      </c>
      <c r="H1137" s="21">
        <v>979013.8</v>
      </c>
      <c r="I1137" s="21" t="s">
        <v>14</v>
      </c>
      <c r="J1137" s="21" t="s">
        <v>15</v>
      </c>
    </row>
    <row r="1138" spans="1:10">
      <c r="A1138" s="21">
        <v>11563327</v>
      </c>
      <c r="B1138" s="22">
        <v>43958</v>
      </c>
      <c r="C1138" s="22">
        <v>43958</v>
      </c>
      <c r="D1138" s="21" t="s">
        <v>13</v>
      </c>
      <c r="E1138" s="21">
        <v>0</v>
      </c>
      <c r="F1138" s="21">
        <v>9.7899999999999991</v>
      </c>
      <c r="G1138" s="21">
        <v>0</v>
      </c>
      <c r="H1138" s="21">
        <v>979004.01</v>
      </c>
      <c r="I1138" s="21" t="s">
        <v>14</v>
      </c>
      <c r="J1138" s="21" t="s">
        <v>15</v>
      </c>
    </row>
    <row r="1139" spans="1:10">
      <c r="A1139" s="21">
        <v>11563327</v>
      </c>
      <c r="B1139" s="22">
        <v>43958</v>
      </c>
      <c r="C1139" s="22">
        <v>43958</v>
      </c>
      <c r="D1139" s="21" t="s">
        <v>13</v>
      </c>
      <c r="E1139" s="21">
        <v>0</v>
      </c>
      <c r="F1139" s="21">
        <v>10.28</v>
      </c>
      <c r="G1139" s="21">
        <v>0</v>
      </c>
      <c r="H1139" s="21">
        <v>978993.73</v>
      </c>
      <c r="I1139" s="21" t="s">
        <v>14</v>
      </c>
      <c r="J1139" s="21" t="s">
        <v>15</v>
      </c>
    </row>
    <row r="1140" spans="1:10">
      <c r="A1140" s="21">
        <v>11563327</v>
      </c>
      <c r="B1140" s="22">
        <v>43958</v>
      </c>
      <c r="C1140" s="22">
        <v>43958</v>
      </c>
      <c r="D1140" s="21" t="s">
        <v>13</v>
      </c>
      <c r="E1140" s="21">
        <v>0</v>
      </c>
      <c r="F1140" s="21">
        <v>21.53</v>
      </c>
      <c r="G1140" s="21">
        <v>0</v>
      </c>
      <c r="H1140" s="21">
        <v>978972.2</v>
      </c>
      <c r="I1140" s="21" t="s">
        <v>14</v>
      </c>
      <c r="J1140" s="21" t="s">
        <v>15</v>
      </c>
    </row>
    <row r="1141" spans="1:10">
      <c r="A1141" s="21">
        <v>11563327</v>
      </c>
      <c r="B1141" s="22">
        <v>43958</v>
      </c>
      <c r="C1141" s="22">
        <v>43958</v>
      </c>
      <c r="D1141" s="21" t="s">
        <v>13</v>
      </c>
      <c r="E1141" s="21">
        <v>0</v>
      </c>
      <c r="F1141" s="21">
        <v>24.76</v>
      </c>
      <c r="G1141" s="21">
        <v>0</v>
      </c>
      <c r="H1141" s="21">
        <v>978947.44</v>
      </c>
      <c r="I1141" s="21" t="s">
        <v>14</v>
      </c>
      <c r="J1141" s="21" t="s">
        <v>15</v>
      </c>
    </row>
    <row r="1142" spans="1:10">
      <c r="A1142" s="21">
        <v>11563327</v>
      </c>
      <c r="B1142" s="22">
        <v>43958</v>
      </c>
      <c r="C1142" s="22">
        <v>43958</v>
      </c>
      <c r="D1142" s="21" t="s">
        <v>13</v>
      </c>
      <c r="E1142" s="21">
        <v>0</v>
      </c>
      <c r="F1142" s="21">
        <v>26.39</v>
      </c>
      <c r="G1142" s="21">
        <v>0</v>
      </c>
      <c r="H1142" s="21">
        <v>978921.05</v>
      </c>
      <c r="I1142" s="21" t="s">
        <v>14</v>
      </c>
      <c r="J1142" s="21" t="s">
        <v>15</v>
      </c>
    </row>
    <row r="1143" spans="1:10">
      <c r="A1143" s="21">
        <v>11563327</v>
      </c>
      <c r="B1143" s="22">
        <v>43958</v>
      </c>
      <c r="C1143" s="22">
        <v>43958</v>
      </c>
      <c r="D1143" s="21" t="s">
        <v>13</v>
      </c>
      <c r="E1143" s="21">
        <v>0</v>
      </c>
      <c r="F1143" s="21">
        <v>27.38</v>
      </c>
      <c r="G1143" s="21">
        <v>0</v>
      </c>
      <c r="H1143" s="21">
        <v>978893.67</v>
      </c>
      <c r="I1143" s="21" t="s">
        <v>14</v>
      </c>
      <c r="J1143" s="21" t="s">
        <v>15</v>
      </c>
    </row>
    <row r="1144" spans="1:10">
      <c r="A1144" s="21">
        <v>11563327</v>
      </c>
      <c r="B1144" s="22">
        <v>43958</v>
      </c>
      <c r="C1144" s="22">
        <v>43958</v>
      </c>
      <c r="D1144" s="21" t="s">
        <v>13</v>
      </c>
      <c r="E1144" s="21">
        <v>0</v>
      </c>
      <c r="F1144" s="21">
        <v>35.450000000000003</v>
      </c>
      <c r="G1144" s="21">
        <v>0</v>
      </c>
      <c r="H1144" s="21">
        <v>978858.22</v>
      </c>
      <c r="I1144" s="21" t="s">
        <v>14</v>
      </c>
      <c r="J1144" s="21" t="s">
        <v>15</v>
      </c>
    </row>
    <row r="1145" spans="1:10">
      <c r="A1145" s="21">
        <v>11563327</v>
      </c>
      <c r="B1145" s="22">
        <v>43958</v>
      </c>
      <c r="C1145" s="22">
        <v>43958</v>
      </c>
      <c r="D1145" s="21" t="s">
        <v>13</v>
      </c>
      <c r="E1145" s="21">
        <v>0</v>
      </c>
      <c r="F1145" s="21">
        <v>35.799999999999997</v>
      </c>
      <c r="G1145" s="21">
        <v>0</v>
      </c>
      <c r="H1145" s="21">
        <v>978822.42</v>
      </c>
      <c r="I1145" s="21" t="s">
        <v>14</v>
      </c>
      <c r="J1145" s="21" t="s">
        <v>15</v>
      </c>
    </row>
    <row r="1146" spans="1:10">
      <c r="A1146" s="21">
        <v>11563327</v>
      </c>
      <c r="B1146" s="22">
        <v>43958</v>
      </c>
      <c r="C1146" s="22">
        <v>43958</v>
      </c>
      <c r="D1146" s="21" t="s">
        <v>13</v>
      </c>
      <c r="E1146" s="21">
        <v>0</v>
      </c>
      <c r="F1146" s="21">
        <v>46.34</v>
      </c>
      <c r="G1146" s="21">
        <v>0</v>
      </c>
      <c r="H1146" s="21">
        <v>978776.08</v>
      </c>
      <c r="I1146" s="21" t="s">
        <v>14</v>
      </c>
      <c r="J1146" s="21" t="s">
        <v>15</v>
      </c>
    </row>
    <row r="1147" spans="1:10">
      <c r="A1147" s="21">
        <v>11563327</v>
      </c>
      <c r="B1147" s="22">
        <v>43958</v>
      </c>
      <c r="C1147" s="22">
        <v>43958</v>
      </c>
      <c r="D1147" s="21" t="s">
        <v>13</v>
      </c>
      <c r="E1147" s="21">
        <v>0</v>
      </c>
      <c r="F1147" s="21">
        <v>57.62</v>
      </c>
      <c r="G1147" s="21">
        <v>0</v>
      </c>
      <c r="H1147" s="21">
        <v>978718.46</v>
      </c>
      <c r="I1147" s="21" t="s">
        <v>14</v>
      </c>
      <c r="J1147" s="21" t="s">
        <v>15</v>
      </c>
    </row>
    <row r="1148" spans="1:10">
      <c r="A1148" s="21">
        <v>11563327</v>
      </c>
      <c r="B1148" s="22">
        <v>43958</v>
      </c>
      <c r="C1148" s="22">
        <v>43958</v>
      </c>
      <c r="D1148" s="21" t="s">
        <v>13</v>
      </c>
      <c r="E1148" s="21">
        <v>0</v>
      </c>
      <c r="F1148" s="21">
        <v>61.37</v>
      </c>
      <c r="G1148" s="21">
        <v>0</v>
      </c>
      <c r="H1148" s="21">
        <v>978657.09</v>
      </c>
      <c r="I1148" s="21" t="s">
        <v>14</v>
      </c>
      <c r="J1148" s="21" t="s">
        <v>15</v>
      </c>
    </row>
    <row r="1149" spans="1:10">
      <c r="A1149" s="21">
        <v>11563327</v>
      </c>
      <c r="B1149" s="22">
        <v>43958</v>
      </c>
      <c r="C1149" s="22">
        <v>43958</v>
      </c>
      <c r="D1149" s="21" t="s">
        <v>13</v>
      </c>
      <c r="E1149" s="21">
        <v>0</v>
      </c>
      <c r="F1149" s="21">
        <v>64.959999999999994</v>
      </c>
      <c r="G1149" s="21">
        <v>0</v>
      </c>
      <c r="H1149" s="21">
        <v>978592.13</v>
      </c>
      <c r="I1149" s="21" t="s">
        <v>14</v>
      </c>
      <c r="J1149" s="21" t="s">
        <v>15</v>
      </c>
    </row>
    <row r="1150" spans="1:10">
      <c r="A1150" s="21">
        <v>11563327</v>
      </c>
      <c r="B1150" s="22">
        <v>43958</v>
      </c>
      <c r="C1150" s="22">
        <v>43958</v>
      </c>
      <c r="D1150" s="21" t="s">
        <v>13</v>
      </c>
      <c r="E1150" s="21">
        <v>0</v>
      </c>
      <c r="F1150" s="21">
        <v>73.37</v>
      </c>
      <c r="G1150" s="21">
        <v>0</v>
      </c>
      <c r="H1150" s="21">
        <v>978518.76</v>
      </c>
      <c r="I1150" s="21" t="s">
        <v>14</v>
      </c>
      <c r="J1150" s="21" t="s">
        <v>15</v>
      </c>
    </row>
    <row r="1151" spans="1:10">
      <c r="A1151" s="21">
        <v>11563327</v>
      </c>
      <c r="B1151" s="22">
        <v>43958</v>
      </c>
      <c r="C1151" s="22">
        <v>43958</v>
      </c>
      <c r="D1151" s="21" t="s">
        <v>13</v>
      </c>
      <c r="E1151" s="21">
        <v>0</v>
      </c>
      <c r="F1151" s="21">
        <v>90.7</v>
      </c>
      <c r="G1151" s="21">
        <v>0</v>
      </c>
      <c r="H1151" s="21">
        <v>978428.06</v>
      </c>
      <c r="I1151" s="21" t="s">
        <v>14</v>
      </c>
      <c r="J1151" s="21" t="s">
        <v>15</v>
      </c>
    </row>
    <row r="1152" spans="1:10">
      <c r="A1152" s="21">
        <v>11563327</v>
      </c>
      <c r="B1152" s="22">
        <v>43958</v>
      </c>
      <c r="C1152" s="22">
        <v>43958</v>
      </c>
      <c r="D1152" s="21" t="s">
        <v>16</v>
      </c>
      <c r="E1152" s="21">
        <v>0</v>
      </c>
      <c r="F1152" s="21">
        <v>978428.06</v>
      </c>
      <c r="G1152" s="21">
        <v>0</v>
      </c>
      <c r="H1152" s="21">
        <v>0</v>
      </c>
      <c r="I1152" s="21" t="s">
        <v>17</v>
      </c>
      <c r="J1152" s="21" t="s">
        <v>18</v>
      </c>
    </row>
    <row r="1153" spans="1:10">
      <c r="A1153" s="21">
        <v>11563327</v>
      </c>
      <c r="B1153" s="22">
        <v>43959</v>
      </c>
      <c r="C1153" s="22">
        <v>43959</v>
      </c>
      <c r="D1153" s="21" t="s">
        <v>10</v>
      </c>
      <c r="E1153" s="21">
        <v>0</v>
      </c>
      <c r="F1153" s="21">
        <v>0</v>
      </c>
      <c r="G1153" s="21">
        <v>70</v>
      </c>
      <c r="H1153" s="21">
        <v>70</v>
      </c>
      <c r="I1153" s="21" t="s">
        <v>11</v>
      </c>
      <c r="J1153" s="21" t="s">
        <v>12</v>
      </c>
    </row>
    <row r="1154" spans="1:10">
      <c r="A1154" s="21">
        <v>11563327</v>
      </c>
      <c r="B1154" s="22">
        <v>43959</v>
      </c>
      <c r="C1154" s="22">
        <v>43959</v>
      </c>
      <c r="D1154" s="21" t="s">
        <v>10</v>
      </c>
      <c r="E1154" s="21">
        <v>0</v>
      </c>
      <c r="F1154" s="21">
        <v>0</v>
      </c>
      <c r="G1154" s="21">
        <v>80</v>
      </c>
      <c r="H1154" s="21">
        <v>150</v>
      </c>
      <c r="I1154" s="21" t="s">
        <v>11</v>
      </c>
      <c r="J1154" s="21" t="s">
        <v>12</v>
      </c>
    </row>
    <row r="1155" spans="1:10">
      <c r="A1155" s="21">
        <v>11563327</v>
      </c>
      <c r="B1155" s="22">
        <v>43959</v>
      </c>
      <c r="C1155" s="22">
        <v>43959</v>
      </c>
      <c r="D1155" s="21" t="s">
        <v>10</v>
      </c>
      <c r="E1155" s="21">
        <v>0</v>
      </c>
      <c r="F1155" s="21">
        <v>0</v>
      </c>
      <c r="G1155" s="21">
        <v>149.1</v>
      </c>
      <c r="H1155" s="21">
        <v>299.10000000000002</v>
      </c>
      <c r="I1155" s="21" t="s">
        <v>11</v>
      </c>
      <c r="J1155" s="21" t="s">
        <v>12</v>
      </c>
    </row>
    <row r="1156" spans="1:10">
      <c r="A1156" s="21">
        <v>11563327</v>
      </c>
      <c r="B1156" s="22">
        <v>43959</v>
      </c>
      <c r="C1156" s="22">
        <v>43959</v>
      </c>
      <c r="D1156" s="21" t="s">
        <v>10</v>
      </c>
      <c r="E1156" s="21">
        <v>0</v>
      </c>
      <c r="F1156" s="21">
        <v>0</v>
      </c>
      <c r="G1156" s="21">
        <v>466.8</v>
      </c>
      <c r="H1156" s="21">
        <v>765.9</v>
      </c>
      <c r="I1156" s="21" t="s">
        <v>11</v>
      </c>
      <c r="J1156" s="21" t="s">
        <v>12</v>
      </c>
    </row>
    <row r="1157" spans="1:10">
      <c r="A1157" s="21">
        <v>11563327</v>
      </c>
      <c r="B1157" s="22">
        <v>43959</v>
      </c>
      <c r="C1157" s="22">
        <v>43959</v>
      </c>
      <c r="D1157" s="21" t="s">
        <v>10</v>
      </c>
      <c r="E1157" s="21">
        <v>0</v>
      </c>
      <c r="F1157" s="21">
        <v>0</v>
      </c>
      <c r="G1157" s="21">
        <v>550</v>
      </c>
      <c r="H1157" s="21">
        <v>1315.9</v>
      </c>
      <c r="I1157" s="21" t="s">
        <v>11</v>
      </c>
      <c r="J1157" s="21" t="s">
        <v>12</v>
      </c>
    </row>
    <row r="1158" spans="1:10">
      <c r="A1158" s="21">
        <v>11563327</v>
      </c>
      <c r="B1158" s="22">
        <v>43959</v>
      </c>
      <c r="C1158" s="22">
        <v>43959</v>
      </c>
      <c r="D1158" s="21" t="s">
        <v>10</v>
      </c>
      <c r="E1158" s="21">
        <v>0</v>
      </c>
      <c r="F1158" s="21">
        <v>0</v>
      </c>
      <c r="G1158" s="21">
        <v>564.6</v>
      </c>
      <c r="H1158" s="21">
        <v>1880.5</v>
      </c>
      <c r="I1158" s="21" t="s">
        <v>11</v>
      </c>
      <c r="J1158" s="21" t="s">
        <v>12</v>
      </c>
    </row>
    <row r="1159" spans="1:10">
      <c r="A1159" s="21">
        <v>11563327</v>
      </c>
      <c r="B1159" s="22">
        <v>43959</v>
      </c>
      <c r="C1159" s="22">
        <v>43959</v>
      </c>
      <c r="D1159" s="21" t="s">
        <v>10</v>
      </c>
      <c r="E1159" s="21">
        <v>0</v>
      </c>
      <c r="F1159" s="21">
        <v>0</v>
      </c>
      <c r="G1159" s="21">
        <v>620</v>
      </c>
      <c r="H1159" s="21">
        <v>2500.5</v>
      </c>
      <c r="I1159" s="21" t="s">
        <v>11</v>
      </c>
      <c r="J1159" s="21" t="s">
        <v>12</v>
      </c>
    </row>
    <row r="1160" spans="1:10">
      <c r="A1160" s="21">
        <v>11563327</v>
      </c>
      <c r="B1160" s="22">
        <v>43959</v>
      </c>
      <c r="C1160" s="22">
        <v>43959</v>
      </c>
      <c r="D1160" s="21" t="s">
        <v>10</v>
      </c>
      <c r="E1160" s="21">
        <v>0</v>
      </c>
      <c r="F1160" s="21">
        <v>0</v>
      </c>
      <c r="G1160" s="21">
        <v>680</v>
      </c>
      <c r="H1160" s="21">
        <v>3180.5</v>
      </c>
      <c r="I1160" s="21" t="s">
        <v>11</v>
      </c>
      <c r="J1160" s="21" t="s">
        <v>12</v>
      </c>
    </row>
    <row r="1161" spans="1:10">
      <c r="A1161" s="21">
        <v>11563327</v>
      </c>
      <c r="B1161" s="22">
        <v>43959</v>
      </c>
      <c r="C1161" s="22">
        <v>43959</v>
      </c>
      <c r="D1161" s="21" t="s">
        <v>10</v>
      </c>
      <c r="E1161" s="21">
        <v>0</v>
      </c>
      <c r="F1161" s="21">
        <v>0</v>
      </c>
      <c r="G1161" s="21">
        <v>700</v>
      </c>
      <c r="H1161" s="21">
        <v>3880.5</v>
      </c>
      <c r="I1161" s="21" t="s">
        <v>11</v>
      </c>
      <c r="J1161" s="21" t="s">
        <v>12</v>
      </c>
    </row>
    <row r="1162" spans="1:10">
      <c r="A1162" s="21">
        <v>11563327</v>
      </c>
      <c r="B1162" s="22">
        <v>43959</v>
      </c>
      <c r="C1162" s="22">
        <v>43959</v>
      </c>
      <c r="D1162" s="21" t="s">
        <v>10</v>
      </c>
      <c r="E1162" s="21">
        <v>0</v>
      </c>
      <c r="F1162" s="21">
        <v>0</v>
      </c>
      <c r="G1162" s="21">
        <v>770</v>
      </c>
      <c r="H1162" s="21">
        <v>4650.5</v>
      </c>
      <c r="I1162" s="21" t="s">
        <v>11</v>
      </c>
      <c r="J1162" s="21" t="s">
        <v>12</v>
      </c>
    </row>
    <row r="1163" spans="1:10">
      <c r="A1163" s="21">
        <v>11563327</v>
      </c>
      <c r="B1163" s="22">
        <v>43959</v>
      </c>
      <c r="C1163" s="22">
        <v>43959</v>
      </c>
      <c r="D1163" s="21" t="s">
        <v>10</v>
      </c>
      <c r="E1163" s="21">
        <v>0</v>
      </c>
      <c r="F1163" s="21">
        <v>0</v>
      </c>
      <c r="G1163" s="21">
        <v>800</v>
      </c>
      <c r="H1163" s="21">
        <v>5450.5</v>
      </c>
      <c r="I1163" s="21" t="s">
        <v>11</v>
      </c>
      <c r="J1163" s="21" t="s">
        <v>12</v>
      </c>
    </row>
    <row r="1164" spans="1:10">
      <c r="A1164" s="21">
        <v>11563327</v>
      </c>
      <c r="B1164" s="22">
        <v>43959</v>
      </c>
      <c r="C1164" s="22">
        <v>43959</v>
      </c>
      <c r="D1164" s="21" t="s">
        <v>10</v>
      </c>
      <c r="E1164" s="21">
        <v>0</v>
      </c>
      <c r="F1164" s="21">
        <v>0</v>
      </c>
      <c r="G1164" s="21">
        <v>960</v>
      </c>
      <c r="H1164" s="21">
        <v>6410.5</v>
      </c>
      <c r="I1164" s="21" t="s">
        <v>11</v>
      </c>
      <c r="J1164" s="21" t="s">
        <v>12</v>
      </c>
    </row>
    <row r="1165" spans="1:10">
      <c r="A1165" s="21">
        <v>11563327</v>
      </c>
      <c r="B1165" s="22">
        <v>43959</v>
      </c>
      <c r="C1165" s="22">
        <v>43959</v>
      </c>
      <c r="D1165" s="21" t="s">
        <v>10</v>
      </c>
      <c r="E1165" s="21">
        <v>0</v>
      </c>
      <c r="F1165" s="21">
        <v>0</v>
      </c>
      <c r="G1165" s="21">
        <v>1040</v>
      </c>
      <c r="H1165" s="21">
        <v>7450.5</v>
      </c>
      <c r="I1165" s="21" t="s">
        <v>11</v>
      </c>
      <c r="J1165" s="21" t="s">
        <v>12</v>
      </c>
    </row>
    <row r="1166" spans="1:10">
      <c r="A1166" s="21">
        <v>11563327</v>
      </c>
      <c r="B1166" s="22">
        <v>43959</v>
      </c>
      <c r="C1166" s="22">
        <v>43959</v>
      </c>
      <c r="D1166" s="21" t="s">
        <v>10</v>
      </c>
      <c r="E1166" s="21">
        <v>0</v>
      </c>
      <c r="F1166" s="21">
        <v>0</v>
      </c>
      <c r="G1166" s="21">
        <v>1050</v>
      </c>
      <c r="H1166" s="21">
        <v>8500.5</v>
      </c>
      <c r="I1166" s="21" t="s">
        <v>11</v>
      </c>
      <c r="J1166" s="21" t="s">
        <v>12</v>
      </c>
    </row>
    <row r="1167" spans="1:10">
      <c r="A1167" s="21">
        <v>11563327</v>
      </c>
      <c r="B1167" s="22">
        <v>43959</v>
      </c>
      <c r="C1167" s="22">
        <v>43959</v>
      </c>
      <c r="D1167" s="21" t="s">
        <v>10</v>
      </c>
      <c r="E1167" s="21">
        <v>0</v>
      </c>
      <c r="F1167" s="21">
        <v>0</v>
      </c>
      <c r="G1167" s="21">
        <v>1110</v>
      </c>
      <c r="H1167" s="21">
        <v>9610.5</v>
      </c>
      <c r="I1167" s="21" t="s">
        <v>11</v>
      </c>
      <c r="J1167" s="21" t="s">
        <v>12</v>
      </c>
    </row>
    <row r="1168" spans="1:10">
      <c r="A1168" s="21">
        <v>11563327</v>
      </c>
      <c r="B1168" s="22">
        <v>43959</v>
      </c>
      <c r="C1168" s="22">
        <v>43959</v>
      </c>
      <c r="D1168" s="21" t="s">
        <v>10</v>
      </c>
      <c r="E1168" s="21">
        <v>0</v>
      </c>
      <c r="F1168" s="21">
        <v>0</v>
      </c>
      <c r="G1168" s="21">
        <v>1120</v>
      </c>
      <c r="H1168" s="21">
        <v>10730.5</v>
      </c>
      <c r="I1168" s="21" t="s">
        <v>11</v>
      </c>
      <c r="J1168" s="21" t="s">
        <v>12</v>
      </c>
    </row>
    <row r="1169" spans="1:10">
      <c r="A1169" s="21">
        <v>11563327</v>
      </c>
      <c r="B1169" s="22">
        <v>43959</v>
      </c>
      <c r="C1169" s="22">
        <v>43959</v>
      </c>
      <c r="D1169" s="21" t="s">
        <v>10</v>
      </c>
      <c r="E1169" s="21">
        <v>0</v>
      </c>
      <c r="F1169" s="21">
        <v>0</v>
      </c>
      <c r="G1169" s="21">
        <v>1130</v>
      </c>
      <c r="H1169" s="21">
        <v>11860.5</v>
      </c>
      <c r="I1169" s="21" t="s">
        <v>11</v>
      </c>
      <c r="J1169" s="21" t="s">
        <v>12</v>
      </c>
    </row>
    <row r="1170" spans="1:10">
      <c r="A1170" s="21">
        <v>11563327</v>
      </c>
      <c r="B1170" s="22">
        <v>43959</v>
      </c>
      <c r="C1170" s="22">
        <v>43959</v>
      </c>
      <c r="D1170" s="21" t="s">
        <v>10</v>
      </c>
      <c r="E1170" s="21">
        <v>0</v>
      </c>
      <c r="F1170" s="21">
        <v>0</v>
      </c>
      <c r="G1170" s="21">
        <v>1130</v>
      </c>
      <c r="H1170" s="21">
        <v>12990.5</v>
      </c>
      <c r="I1170" s="21" t="s">
        <v>11</v>
      </c>
      <c r="J1170" s="21" t="s">
        <v>12</v>
      </c>
    </row>
    <row r="1171" spans="1:10">
      <c r="A1171" s="21">
        <v>11563327</v>
      </c>
      <c r="B1171" s="22">
        <v>43959</v>
      </c>
      <c r="C1171" s="22">
        <v>43959</v>
      </c>
      <c r="D1171" s="21" t="s">
        <v>10</v>
      </c>
      <c r="E1171" s="21">
        <v>0</v>
      </c>
      <c r="F1171" s="21">
        <v>0</v>
      </c>
      <c r="G1171" s="21">
        <v>1130</v>
      </c>
      <c r="H1171" s="21">
        <v>14120.5</v>
      </c>
      <c r="I1171" s="21" t="s">
        <v>11</v>
      </c>
      <c r="J1171" s="21" t="s">
        <v>12</v>
      </c>
    </row>
    <row r="1172" spans="1:10">
      <c r="A1172" s="21">
        <v>11563327</v>
      </c>
      <c r="B1172" s="22">
        <v>43959</v>
      </c>
      <c r="C1172" s="22">
        <v>43959</v>
      </c>
      <c r="D1172" s="21" t="s">
        <v>10</v>
      </c>
      <c r="E1172" s="21">
        <v>0</v>
      </c>
      <c r="F1172" s="21">
        <v>0</v>
      </c>
      <c r="G1172" s="21">
        <v>1180</v>
      </c>
      <c r="H1172" s="21">
        <v>15300.5</v>
      </c>
      <c r="I1172" s="21" t="s">
        <v>11</v>
      </c>
      <c r="J1172" s="21" t="s">
        <v>12</v>
      </c>
    </row>
    <row r="1173" spans="1:10">
      <c r="A1173" s="21">
        <v>11563327</v>
      </c>
      <c r="B1173" s="22">
        <v>43959</v>
      </c>
      <c r="C1173" s="22">
        <v>43959</v>
      </c>
      <c r="D1173" s="21" t="s">
        <v>10</v>
      </c>
      <c r="E1173" s="21">
        <v>0</v>
      </c>
      <c r="F1173" s="21">
        <v>0</v>
      </c>
      <c r="G1173" s="21">
        <v>1200</v>
      </c>
      <c r="H1173" s="21">
        <v>16500.5</v>
      </c>
      <c r="I1173" s="21" t="s">
        <v>11</v>
      </c>
      <c r="J1173" s="21" t="s">
        <v>12</v>
      </c>
    </row>
    <row r="1174" spans="1:10">
      <c r="A1174" s="21">
        <v>11563327</v>
      </c>
      <c r="B1174" s="22">
        <v>43959</v>
      </c>
      <c r="C1174" s="22">
        <v>43959</v>
      </c>
      <c r="D1174" s="21" t="s">
        <v>10</v>
      </c>
      <c r="E1174" s="21">
        <v>0</v>
      </c>
      <c r="F1174" s="21">
        <v>0</v>
      </c>
      <c r="G1174" s="21">
        <v>1220</v>
      </c>
      <c r="H1174" s="21">
        <v>17720.5</v>
      </c>
      <c r="I1174" s="21" t="s">
        <v>11</v>
      </c>
      <c r="J1174" s="21" t="s">
        <v>12</v>
      </c>
    </row>
    <row r="1175" spans="1:10">
      <c r="A1175" s="21">
        <v>11563327</v>
      </c>
      <c r="B1175" s="22">
        <v>43959</v>
      </c>
      <c r="C1175" s="22">
        <v>43959</v>
      </c>
      <c r="D1175" s="21" t="s">
        <v>10</v>
      </c>
      <c r="E1175" s="21">
        <v>0</v>
      </c>
      <c r="F1175" s="21">
        <v>0</v>
      </c>
      <c r="G1175" s="21">
        <v>1220</v>
      </c>
      <c r="H1175" s="21">
        <v>18940.5</v>
      </c>
      <c r="I1175" s="21" t="s">
        <v>11</v>
      </c>
      <c r="J1175" s="21" t="s">
        <v>12</v>
      </c>
    </row>
    <row r="1176" spans="1:10">
      <c r="A1176" s="21">
        <v>11563327</v>
      </c>
      <c r="B1176" s="22">
        <v>43959</v>
      </c>
      <c r="C1176" s="22">
        <v>43959</v>
      </c>
      <c r="D1176" s="21" t="s">
        <v>10</v>
      </c>
      <c r="E1176" s="21">
        <v>0</v>
      </c>
      <c r="F1176" s="21">
        <v>0</v>
      </c>
      <c r="G1176" s="21">
        <v>1260</v>
      </c>
      <c r="H1176" s="21">
        <v>20200.5</v>
      </c>
      <c r="I1176" s="21" t="s">
        <v>11</v>
      </c>
      <c r="J1176" s="21" t="s">
        <v>12</v>
      </c>
    </row>
    <row r="1177" spans="1:10">
      <c r="A1177" s="21">
        <v>11563327</v>
      </c>
      <c r="B1177" s="22">
        <v>43959</v>
      </c>
      <c r="C1177" s="22">
        <v>43959</v>
      </c>
      <c r="D1177" s="21" t="s">
        <v>10</v>
      </c>
      <c r="E1177" s="21">
        <v>0</v>
      </c>
      <c r="F1177" s="21">
        <v>0</v>
      </c>
      <c r="G1177" s="21">
        <v>1262.3</v>
      </c>
      <c r="H1177" s="21">
        <v>21462.799999999999</v>
      </c>
      <c r="I1177" s="21" t="s">
        <v>11</v>
      </c>
      <c r="J1177" s="21" t="s">
        <v>12</v>
      </c>
    </row>
    <row r="1178" spans="1:10">
      <c r="A1178" s="21">
        <v>11563327</v>
      </c>
      <c r="B1178" s="22">
        <v>43959</v>
      </c>
      <c r="C1178" s="22">
        <v>43959</v>
      </c>
      <c r="D1178" s="21" t="s">
        <v>10</v>
      </c>
      <c r="E1178" s="21">
        <v>0</v>
      </c>
      <c r="F1178" s="21">
        <v>0</v>
      </c>
      <c r="G1178" s="21">
        <v>1300</v>
      </c>
      <c r="H1178" s="21">
        <v>22762.799999999999</v>
      </c>
      <c r="I1178" s="21" t="s">
        <v>11</v>
      </c>
      <c r="J1178" s="21" t="s">
        <v>12</v>
      </c>
    </row>
    <row r="1179" spans="1:10">
      <c r="A1179" s="21">
        <v>11563327</v>
      </c>
      <c r="B1179" s="22">
        <v>43959</v>
      </c>
      <c r="C1179" s="22">
        <v>43959</v>
      </c>
      <c r="D1179" s="21" t="s">
        <v>10</v>
      </c>
      <c r="E1179" s="21">
        <v>0</v>
      </c>
      <c r="F1179" s="21">
        <v>0</v>
      </c>
      <c r="G1179" s="21">
        <v>1360</v>
      </c>
      <c r="H1179" s="21">
        <v>24122.799999999999</v>
      </c>
      <c r="I1179" s="21" t="s">
        <v>11</v>
      </c>
      <c r="J1179" s="21" t="s">
        <v>12</v>
      </c>
    </row>
    <row r="1180" spans="1:10">
      <c r="A1180" s="21">
        <v>11563327</v>
      </c>
      <c r="B1180" s="22">
        <v>43959</v>
      </c>
      <c r="C1180" s="22">
        <v>43959</v>
      </c>
      <c r="D1180" s="21" t="s">
        <v>10</v>
      </c>
      <c r="E1180" s="21">
        <v>0</v>
      </c>
      <c r="F1180" s="21">
        <v>0</v>
      </c>
      <c r="G1180" s="21">
        <v>1420</v>
      </c>
      <c r="H1180" s="21">
        <v>25542.799999999999</v>
      </c>
      <c r="I1180" s="21" t="s">
        <v>11</v>
      </c>
      <c r="J1180" s="21" t="s">
        <v>12</v>
      </c>
    </row>
    <row r="1181" spans="1:10">
      <c r="A1181" s="21">
        <v>11563327</v>
      </c>
      <c r="B1181" s="22">
        <v>43959</v>
      </c>
      <c r="C1181" s="22">
        <v>43959</v>
      </c>
      <c r="D1181" s="21" t="s">
        <v>10</v>
      </c>
      <c r="E1181" s="21">
        <v>0</v>
      </c>
      <c r="F1181" s="21">
        <v>0</v>
      </c>
      <c r="G1181" s="21">
        <v>1580</v>
      </c>
      <c r="H1181" s="21">
        <v>27122.799999999999</v>
      </c>
      <c r="I1181" s="21" t="s">
        <v>11</v>
      </c>
      <c r="J1181" s="21" t="s">
        <v>12</v>
      </c>
    </row>
    <row r="1182" spans="1:10">
      <c r="A1182" s="21">
        <v>11563327</v>
      </c>
      <c r="B1182" s="22">
        <v>43959</v>
      </c>
      <c r="C1182" s="22">
        <v>43959</v>
      </c>
      <c r="D1182" s="21" t="s">
        <v>10</v>
      </c>
      <c r="E1182" s="21">
        <v>0</v>
      </c>
      <c r="F1182" s="21">
        <v>0</v>
      </c>
      <c r="G1182" s="21">
        <v>1600</v>
      </c>
      <c r="H1182" s="21">
        <v>28722.799999999999</v>
      </c>
      <c r="I1182" s="21" t="s">
        <v>11</v>
      </c>
      <c r="J1182" s="21" t="s">
        <v>12</v>
      </c>
    </row>
    <row r="1183" spans="1:10">
      <c r="A1183" s="21">
        <v>11563327</v>
      </c>
      <c r="B1183" s="22">
        <v>43959</v>
      </c>
      <c r="C1183" s="22">
        <v>43959</v>
      </c>
      <c r="D1183" s="21" t="s">
        <v>10</v>
      </c>
      <c r="E1183" s="21">
        <v>0</v>
      </c>
      <c r="F1183" s="21">
        <v>0</v>
      </c>
      <c r="G1183" s="21">
        <v>1780</v>
      </c>
      <c r="H1183" s="21">
        <v>30502.799999999999</v>
      </c>
      <c r="I1183" s="21" t="s">
        <v>11</v>
      </c>
      <c r="J1183" s="21" t="s">
        <v>12</v>
      </c>
    </row>
    <row r="1184" spans="1:10">
      <c r="A1184" s="21">
        <v>11563327</v>
      </c>
      <c r="B1184" s="22">
        <v>43959</v>
      </c>
      <c r="C1184" s="22">
        <v>43959</v>
      </c>
      <c r="D1184" s="21" t="s">
        <v>10</v>
      </c>
      <c r="E1184" s="21">
        <v>0</v>
      </c>
      <c r="F1184" s="21">
        <v>0</v>
      </c>
      <c r="G1184" s="21">
        <v>1850</v>
      </c>
      <c r="H1184" s="21">
        <v>32352.799999999999</v>
      </c>
      <c r="I1184" s="21" t="s">
        <v>11</v>
      </c>
      <c r="J1184" s="21" t="s">
        <v>12</v>
      </c>
    </row>
    <row r="1185" spans="1:10">
      <c r="A1185" s="21">
        <v>11563327</v>
      </c>
      <c r="B1185" s="22">
        <v>43959</v>
      </c>
      <c r="C1185" s="22">
        <v>43959</v>
      </c>
      <c r="D1185" s="21" t="s">
        <v>10</v>
      </c>
      <c r="E1185" s="21">
        <v>0</v>
      </c>
      <c r="F1185" s="21">
        <v>0</v>
      </c>
      <c r="G1185" s="21">
        <v>1855.8</v>
      </c>
      <c r="H1185" s="21">
        <v>34208.6</v>
      </c>
      <c r="I1185" s="21" t="s">
        <v>11</v>
      </c>
      <c r="J1185" s="21" t="s">
        <v>12</v>
      </c>
    </row>
    <row r="1186" spans="1:10">
      <c r="A1186" s="21">
        <v>11563327</v>
      </c>
      <c r="B1186" s="22">
        <v>43959</v>
      </c>
      <c r="C1186" s="22">
        <v>43959</v>
      </c>
      <c r="D1186" s="21" t="s">
        <v>10</v>
      </c>
      <c r="E1186" s="21">
        <v>0</v>
      </c>
      <c r="F1186" s="21">
        <v>0</v>
      </c>
      <c r="G1186" s="21">
        <v>1900</v>
      </c>
      <c r="H1186" s="21">
        <v>36108.6</v>
      </c>
      <c r="I1186" s="21" t="s">
        <v>11</v>
      </c>
      <c r="J1186" s="21" t="s">
        <v>12</v>
      </c>
    </row>
    <row r="1187" spans="1:10">
      <c r="A1187" s="21">
        <v>11563327</v>
      </c>
      <c r="B1187" s="22">
        <v>43959</v>
      </c>
      <c r="C1187" s="22">
        <v>43959</v>
      </c>
      <c r="D1187" s="21" t="s">
        <v>10</v>
      </c>
      <c r="E1187" s="21">
        <v>0</v>
      </c>
      <c r="F1187" s="21">
        <v>0</v>
      </c>
      <c r="G1187" s="21">
        <v>1930</v>
      </c>
      <c r="H1187" s="21">
        <v>38038.6</v>
      </c>
      <c r="I1187" s="21" t="s">
        <v>11</v>
      </c>
      <c r="J1187" s="21" t="s">
        <v>12</v>
      </c>
    </row>
    <row r="1188" spans="1:10">
      <c r="A1188" s="21">
        <v>11563327</v>
      </c>
      <c r="B1188" s="22">
        <v>43959</v>
      </c>
      <c r="C1188" s="22">
        <v>43959</v>
      </c>
      <c r="D1188" s="21" t="s">
        <v>10</v>
      </c>
      <c r="E1188" s="21">
        <v>0</v>
      </c>
      <c r="F1188" s="21">
        <v>0</v>
      </c>
      <c r="G1188" s="21">
        <v>1980</v>
      </c>
      <c r="H1188" s="21">
        <v>40018.6</v>
      </c>
      <c r="I1188" s="21" t="s">
        <v>11</v>
      </c>
      <c r="J1188" s="21" t="s">
        <v>12</v>
      </c>
    </row>
    <row r="1189" spans="1:10">
      <c r="A1189" s="21">
        <v>11563327</v>
      </c>
      <c r="B1189" s="22">
        <v>43959</v>
      </c>
      <c r="C1189" s="22">
        <v>43959</v>
      </c>
      <c r="D1189" s="21" t="s">
        <v>10</v>
      </c>
      <c r="E1189" s="21">
        <v>0</v>
      </c>
      <c r="F1189" s="21">
        <v>0</v>
      </c>
      <c r="G1189" s="21">
        <v>2013.2</v>
      </c>
      <c r="H1189" s="21">
        <v>42031.8</v>
      </c>
      <c r="I1189" s="21" t="s">
        <v>11</v>
      </c>
      <c r="J1189" s="21" t="s">
        <v>12</v>
      </c>
    </row>
    <row r="1190" spans="1:10">
      <c r="A1190" s="21">
        <v>11563327</v>
      </c>
      <c r="B1190" s="22">
        <v>43959</v>
      </c>
      <c r="C1190" s="22">
        <v>43959</v>
      </c>
      <c r="D1190" s="21" t="s">
        <v>10</v>
      </c>
      <c r="E1190" s="21">
        <v>0</v>
      </c>
      <c r="F1190" s="21">
        <v>0</v>
      </c>
      <c r="G1190" s="21">
        <v>2120</v>
      </c>
      <c r="H1190" s="21">
        <v>44151.8</v>
      </c>
      <c r="I1190" s="21" t="s">
        <v>11</v>
      </c>
      <c r="J1190" s="21" t="s">
        <v>12</v>
      </c>
    </row>
    <row r="1191" spans="1:10">
      <c r="A1191" s="21">
        <v>11563327</v>
      </c>
      <c r="B1191" s="22">
        <v>43959</v>
      </c>
      <c r="C1191" s="22">
        <v>43959</v>
      </c>
      <c r="D1191" s="21" t="s">
        <v>10</v>
      </c>
      <c r="E1191" s="21">
        <v>0</v>
      </c>
      <c r="F1191" s="21">
        <v>0</v>
      </c>
      <c r="G1191" s="21">
        <v>2150</v>
      </c>
      <c r="H1191" s="21">
        <v>46301.8</v>
      </c>
      <c r="I1191" s="21" t="s">
        <v>11</v>
      </c>
      <c r="J1191" s="21" t="s">
        <v>12</v>
      </c>
    </row>
    <row r="1192" spans="1:10">
      <c r="A1192" s="21">
        <v>11563327</v>
      </c>
      <c r="B1192" s="22">
        <v>43959</v>
      </c>
      <c r="C1192" s="22">
        <v>43959</v>
      </c>
      <c r="D1192" s="21" t="s">
        <v>10</v>
      </c>
      <c r="E1192" s="21">
        <v>0</v>
      </c>
      <c r="F1192" s="21">
        <v>0</v>
      </c>
      <c r="G1192" s="21">
        <v>2160</v>
      </c>
      <c r="H1192" s="21">
        <v>48461.8</v>
      </c>
      <c r="I1192" s="21" t="s">
        <v>11</v>
      </c>
      <c r="J1192" s="21" t="s">
        <v>12</v>
      </c>
    </row>
    <row r="1193" spans="1:10">
      <c r="A1193" s="21">
        <v>11563327</v>
      </c>
      <c r="B1193" s="22">
        <v>43959</v>
      </c>
      <c r="C1193" s="22">
        <v>43959</v>
      </c>
      <c r="D1193" s="21" t="s">
        <v>10</v>
      </c>
      <c r="E1193" s="21">
        <v>0</v>
      </c>
      <c r="F1193" s="21">
        <v>0</v>
      </c>
      <c r="G1193" s="21">
        <v>2170</v>
      </c>
      <c r="H1193" s="21">
        <v>50631.8</v>
      </c>
      <c r="I1193" s="21" t="s">
        <v>11</v>
      </c>
      <c r="J1193" s="21" t="s">
        <v>12</v>
      </c>
    </row>
    <row r="1194" spans="1:10">
      <c r="A1194" s="21">
        <v>11563327</v>
      </c>
      <c r="B1194" s="22">
        <v>43959</v>
      </c>
      <c r="C1194" s="22">
        <v>43959</v>
      </c>
      <c r="D1194" s="21" t="s">
        <v>10</v>
      </c>
      <c r="E1194" s="21">
        <v>0</v>
      </c>
      <c r="F1194" s="21">
        <v>0</v>
      </c>
      <c r="G1194" s="21">
        <v>2170.5</v>
      </c>
      <c r="H1194" s="21">
        <v>52802.3</v>
      </c>
      <c r="I1194" s="21" t="s">
        <v>11</v>
      </c>
      <c r="J1194" s="21" t="s">
        <v>12</v>
      </c>
    </row>
    <row r="1195" spans="1:10">
      <c r="A1195" s="21">
        <v>11563327</v>
      </c>
      <c r="B1195" s="22">
        <v>43959</v>
      </c>
      <c r="C1195" s="22">
        <v>43959</v>
      </c>
      <c r="D1195" s="21" t="s">
        <v>10</v>
      </c>
      <c r="E1195" s="21">
        <v>0</v>
      </c>
      <c r="F1195" s="21">
        <v>0</v>
      </c>
      <c r="G1195" s="21">
        <v>2210</v>
      </c>
      <c r="H1195" s="21">
        <v>55012.3</v>
      </c>
      <c r="I1195" s="21" t="s">
        <v>11</v>
      </c>
      <c r="J1195" s="21" t="s">
        <v>12</v>
      </c>
    </row>
    <row r="1196" spans="1:10">
      <c r="A1196" s="21">
        <v>11563327</v>
      </c>
      <c r="B1196" s="22">
        <v>43959</v>
      </c>
      <c r="C1196" s="22">
        <v>43959</v>
      </c>
      <c r="D1196" s="21" t="s">
        <v>10</v>
      </c>
      <c r="E1196" s="21">
        <v>0</v>
      </c>
      <c r="F1196" s="21">
        <v>0</v>
      </c>
      <c r="G1196" s="21">
        <v>2240.86</v>
      </c>
      <c r="H1196" s="21">
        <v>57253.16</v>
      </c>
      <c r="I1196" s="21" t="s">
        <v>11</v>
      </c>
      <c r="J1196" s="21" t="s">
        <v>12</v>
      </c>
    </row>
    <row r="1197" spans="1:10">
      <c r="A1197" s="21">
        <v>11563327</v>
      </c>
      <c r="B1197" s="22">
        <v>43959</v>
      </c>
      <c r="C1197" s="22">
        <v>43959</v>
      </c>
      <c r="D1197" s="21" t="s">
        <v>10</v>
      </c>
      <c r="E1197" s="21">
        <v>0</v>
      </c>
      <c r="F1197" s="21">
        <v>0</v>
      </c>
      <c r="G1197" s="21">
        <v>2280</v>
      </c>
      <c r="H1197" s="21">
        <v>59533.16</v>
      </c>
      <c r="I1197" s="21" t="s">
        <v>11</v>
      </c>
      <c r="J1197" s="21" t="s">
        <v>12</v>
      </c>
    </row>
    <row r="1198" spans="1:10">
      <c r="A1198" s="21">
        <v>11563327</v>
      </c>
      <c r="B1198" s="22">
        <v>43959</v>
      </c>
      <c r="C1198" s="22">
        <v>43959</v>
      </c>
      <c r="D1198" s="21" t="s">
        <v>10</v>
      </c>
      <c r="E1198" s="21">
        <v>0</v>
      </c>
      <c r="F1198" s="21">
        <v>0</v>
      </c>
      <c r="G1198" s="21">
        <v>2320</v>
      </c>
      <c r="H1198" s="21">
        <v>61853.16</v>
      </c>
      <c r="I1198" s="21" t="s">
        <v>11</v>
      </c>
      <c r="J1198" s="21" t="s">
        <v>12</v>
      </c>
    </row>
    <row r="1199" spans="1:10">
      <c r="A1199" s="21">
        <v>11563327</v>
      </c>
      <c r="B1199" s="22">
        <v>43959</v>
      </c>
      <c r="C1199" s="22">
        <v>43959</v>
      </c>
      <c r="D1199" s="21" t="s">
        <v>10</v>
      </c>
      <c r="E1199" s="21">
        <v>0</v>
      </c>
      <c r="F1199" s="21">
        <v>0</v>
      </c>
      <c r="G1199" s="21">
        <v>2400</v>
      </c>
      <c r="H1199" s="21">
        <v>64253.16</v>
      </c>
      <c r="I1199" s="21" t="s">
        <v>11</v>
      </c>
      <c r="J1199" s="21" t="s">
        <v>12</v>
      </c>
    </row>
    <row r="1200" spans="1:10">
      <c r="A1200" s="21">
        <v>11563327</v>
      </c>
      <c r="B1200" s="22">
        <v>43959</v>
      </c>
      <c r="C1200" s="22">
        <v>43959</v>
      </c>
      <c r="D1200" s="21" t="s">
        <v>10</v>
      </c>
      <c r="E1200" s="21">
        <v>0</v>
      </c>
      <c r="F1200" s="21">
        <v>0</v>
      </c>
      <c r="G1200" s="21">
        <v>2418.1</v>
      </c>
      <c r="H1200" s="21">
        <v>66671.259999999995</v>
      </c>
      <c r="I1200" s="21" t="s">
        <v>11</v>
      </c>
      <c r="J1200" s="21" t="s">
        <v>12</v>
      </c>
    </row>
    <row r="1201" spans="1:10">
      <c r="A1201" s="21">
        <v>11563327</v>
      </c>
      <c r="B1201" s="22">
        <v>43959</v>
      </c>
      <c r="C1201" s="22">
        <v>43959</v>
      </c>
      <c r="D1201" s="21" t="s">
        <v>10</v>
      </c>
      <c r="E1201" s="21">
        <v>0</v>
      </c>
      <c r="F1201" s="21">
        <v>0</v>
      </c>
      <c r="G1201" s="21">
        <v>2533</v>
      </c>
      <c r="H1201" s="21">
        <v>69204.259999999995</v>
      </c>
      <c r="I1201" s="21" t="s">
        <v>11</v>
      </c>
      <c r="J1201" s="21" t="s">
        <v>12</v>
      </c>
    </row>
    <row r="1202" spans="1:10">
      <c r="A1202" s="21">
        <v>11563327</v>
      </c>
      <c r="B1202" s="22">
        <v>43959</v>
      </c>
      <c r="C1202" s="22">
        <v>43959</v>
      </c>
      <c r="D1202" s="21" t="s">
        <v>10</v>
      </c>
      <c r="E1202" s="21">
        <v>0</v>
      </c>
      <c r="F1202" s="21">
        <v>0</v>
      </c>
      <c r="G1202" s="21">
        <v>2537.5100000000002</v>
      </c>
      <c r="H1202" s="21">
        <v>71741.77</v>
      </c>
      <c r="I1202" s="21" t="s">
        <v>11</v>
      </c>
      <c r="J1202" s="21" t="s">
        <v>12</v>
      </c>
    </row>
    <row r="1203" spans="1:10">
      <c r="A1203" s="21">
        <v>11563327</v>
      </c>
      <c r="B1203" s="22">
        <v>43959</v>
      </c>
      <c r="C1203" s="22">
        <v>43959</v>
      </c>
      <c r="D1203" s="21" t="s">
        <v>10</v>
      </c>
      <c r="E1203" s="21">
        <v>0</v>
      </c>
      <c r="F1203" s="21">
        <v>0</v>
      </c>
      <c r="G1203" s="21">
        <v>2600</v>
      </c>
      <c r="H1203" s="21">
        <v>74341.77</v>
      </c>
      <c r="I1203" s="21" t="s">
        <v>11</v>
      </c>
      <c r="J1203" s="21" t="s">
        <v>12</v>
      </c>
    </row>
    <row r="1204" spans="1:10">
      <c r="A1204" s="21">
        <v>11563327</v>
      </c>
      <c r="B1204" s="22">
        <v>43959</v>
      </c>
      <c r="C1204" s="22">
        <v>43959</v>
      </c>
      <c r="D1204" s="21" t="s">
        <v>10</v>
      </c>
      <c r="E1204" s="21">
        <v>0</v>
      </c>
      <c r="F1204" s="21">
        <v>0</v>
      </c>
      <c r="G1204" s="21">
        <v>2600</v>
      </c>
      <c r="H1204" s="21">
        <v>76941.77</v>
      </c>
      <c r="I1204" s="21" t="s">
        <v>11</v>
      </c>
      <c r="J1204" s="21" t="s">
        <v>12</v>
      </c>
    </row>
    <row r="1205" spans="1:10">
      <c r="A1205" s="21">
        <v>11563327</v>
      </c>
      <c r="B1205" s="22">
        <v>43959</v>
      </c>
      <c r="C1205" s="22">
        <v>43959</v>
      </c>
      <c r="D1205" s="21" t="s">
        <v>10</v>
      </c>
      <c r="E1205" s="21">
        <v>0</v>
      </c>
      <c r="F1205" s="21">
        <v>0</v>
      </c>
      <c r="G1205" s="21">
        <v>2690</v>
      </c>
      <c r="H1205" s="21">
        <v>79631.77</v>
      </c>
      <c r="I1205" s="21" t="s">
        <v>11</v>
      </c>
      <c r="J1205" s="21" t="s">
        <v>12</v>
      </c>
    </row>
    <row r="1206" spans="1:10">
      <c r="A1206" s="21">
        <v>11563327</v>
      </c>
      <c r="B1206" s="22">
        <v>43959</v>
      </c>
      <c r="C1206" s="22">
        <v>43959</v>
      </c>
      <c r="D1206" s="21" t="s">
        <v>10</v>
      </c>
      <c r="E1206" s="21">
        <v>0</v>
      </c>
      <c r="F1206" s="21">
        <v>0</v>
      </c>
      <c r="G1206" s="21">
        <v>2750</v>
      </c>
      <c r="H1206" s="21">
        <v>82381.77</v>
      </c>
      <c r="I1206" s="21" t="s">
        <v>11</v>
      </c>
      <c r="J1206" s="21" t="s">
        <v>12</v>
      </c>
    </row>
    <row r="1207" spans="1:10">
      <c r="A1207" s="21">
        <v>11563327</v>
      </c>
      <c r="B1207" s="22">
        <v>43959</v>
      </c>
      <c r="C1207" s="22">
        <v>43959</v>
      </c>
      <c r="D1207" s="21" t="s">
        <v>10</v>
      </c>
      <c r="E1207" s="21">
        <v>0</v>
      </c>
      <c r="F1207" s="21">
        <v>0</v>
      </c>
      <c r="G1207" s="21">
        <v>2835</v>
      </c>
      <c r="H1207" s="21">
        <v>85216.77</v>
      </c>
      <c r="I1207" s="21" t="s">
        <v>11</v>
      </c>
      <c r="J1207" s="21" t="s">
        <v>12</v>
      </c>
    </row>
    <row r="1208" spans="1:10">
      <c r="A1208" s="21">
        <v>11563327</v>
      </c>
      <c r="B1208" s="22">
        <v>43959</v>
      </c>
      <c r="C1208" s="22">
        <v>43959</v>
      </c>
      <c r="D1208" s="21" t="s">
        <v>10</v>
      </c>
      <c r="E1208" s="21">
        <v>0</v>
      </c>
      <c r="F1208" s="21">
        <v>0</v>
      </c>
      <c r="G1208" s="21">
        <v>2860</v>
      </c>
      <c r="H1208" s="21">
        <v>88076.77</v>
      </c>
      <c r="I1208" s="21" t="s">
        <v>11</v>
      </c>
      <c r="J1208" s="21" t="s">
        <v>12</v>
      </c>
    </row>
    <row r="1209" spans="1:10">
      <c r="A1209" s="21">
        <v>11563327</v>
      </c>
      <c r="B1209" s="22">
        <v>43959</v>
      </c>
      <c r="C1209" s="22">
        <v>43959</v>
      </c>
      <c r="D1209" s="21" t="s">
        <v>10</v>
      </c>
      <c r="E1209" s="21">
        <v>0</v>
      </c>
      <c r="F1209" s="21">
        <v>0</v>
      </c>
      <c r="G1209" s="21">
        <v>2870</v>
      </c>
      <c r="H1209" s="21">
        <v>90946.77</v>
      </c>
      <c r="I1209" s="21" t="s">
        <v>11</v>
      </c>
      <c r="J1209" s="21" t="s">
        <v>12</v>
      </c>
    </row>
    <row r="1210" spans="1:10">
      <c r="A1210" s="21">
        <v>11563327</v>
      </c>
      <c r="B1210" s="22">
        <v>43959</v>
      </c>
      <c r="C1210" s="22">
        <v>43959</v>
      </c>
      <c r="D1210" s="21" t="s">
        <v>10</v>
      </c>
      <c r="E1210" s="21">
        <v>0</v>
      </c>
      <c r="F1210" s="21">
        <v>0</v>
      </c>
      <c r="G1210" s="21">
        <v>2900</v>
      </c>
      <c r="H1210" s="21">
        <v>93846.77</v>
      </c>
      <c r="I1210" s="21" t="s">
        <v>11</v>
      </c>
      <c r="J1210" s="21" t="s">
        <v>12</v>
      </c>
    </row>
    <row r="1211" spans="1:10">
      <c r="A1211" s="21">
        <v>11563327</v>
      </c>
      <c r="B1211" s="22">
        <v>43959</v>
      </c>
      <c r="C1211" s="22">
        <v>43959</v>
      </c>
      <c r="D1211" s="21" t="s">
        <v>10</v>
      </c>
      <c r="E1211" s="21">
        <v>0</v>
      </c>
      <c r="F1211" s="21">
        <v>0</v>
      </c>
      <c r="G1211" s="21">
        <v>2910</v>
      </c>
      <c r="H1211" s="21">
        <v>96756.77</v>
      </c>
      <c r="I1211" s="21" t="s">
        <v>11</v>
      </c>
      <c r="J1211" s="21" t="s">
        <v>12</v>
      </c>
    </row>
    <row r="1212" spans="1:10">
      <c r="A1212" s="21">
        <v>11563327</v>
      </c>
      <c r="B1212" s="22">
        <v>43959</v>
      </c>
      <c r="C1212" s="22">
        <v>43959</v>
      </c>
      <c r="D1212" s="21" t="s">
        <v>10</v>
      </c>
      <c r="E1212" s="21">
        <v>0</v>
      </c>
      <c r="F1212" s="21">
        <v>0</v>
      </c>
      <c r="G1212" s="21">
        <v>2970</v>
      </c>
      <c r="H1212" s="21">
        <v>99726.77</v>
      </c>
      <c r="I1212" s="21" t="s">
        <v>11</v>
      </c>
      <c r="J1212" s="21" t="s">
        <v>12</v>
      </c>
    </row>
    <row r="1213" spans="1:10">
      <c r="A1213" s="21">
        <v>11563327</v>
      </c>
      <c r="B1213" s="22">
        <v>43959</v>
      </c>
      <c r="C1213" s="22">
        <v>43959</v>
      </c>
      <c r="D1213" s="21" t="s">
        <v>10</v>
      </c>
      <c r="E1213" s="21">
        <v>0</v>
      </c>
      <c r="F1213" s="21">
        <v>0</v>
      </c>
      <c r="G1213" s="21">
        <v>3000</v>
      </c>
      <c r="H1213" s="21">
        <v>102726.77</v>
      </c>
      <c r="I1213" s="21" t="s">
        <v>11</v>
      </c>
      <c r="J1213" s="21" t="s">
        <v>12</v>
      </c>
    </row>
    <row r="1214" spans="1:10">
      <c r="A1214" s="21">
        <v>11563327</v>
      </c>
      <c r="B1214" s="22">
        <v>43959</v>
      </c>
      <c r="C1214" s="22">
        <v>43959</v>
      </c>
      <c r="D1214" s="21" t="s">
        <v>10</v>
      </c>
      <c r="E1214" s="21">
        <v>0</v>
      </c>
      <c r="F1214" s="21">
        <v>0</v>
      </c>
      <c r="G1214" s="21">
        <v>3060</v>
      </c>
      <c r="H1214" s="21">
        <v>105786.77</v>
      </c>
      <c r="I1214" s="21" t="s">
        <v>11</v>
      </c>
      <c r="J1214" s="21" t="s">
        <v>12</v>
      </c>
    </row>
    <row r="1215" spans="1:10">
      <c r="A1215" s="21">
        <v>11563327</v>
      </c>
      <c r="B1215" s="22">
        <v>43959</v>
      </c>
      <c r="C1215" s="22">
        <v>43959</v>
      </c>
      <c r="D1215" s="21" t="s">
        <v>10</v>
      </c>
      <c r="E1215" s="21">
        <v>0</v>
      </c>
      <c r="F1215" s="21">
        <v>0</v>
      </c>
      <c r="G1215" s="21">
        <v>3140</v>
      </c>
      <c r="H1215" s="21">
        <v>108926.77</v>
      </c>
      <c r="I1215" s="21" t="s">
        <v>11</v>
      </c>
      <c r="J1215" s="21" t="s">
        <v>12</v>
      </c>
    </row>
    <row r="1216" spans="1:10">
      <c r="A1216" s="21">
        <v>11563327</v>
      </c>
      <c r="B1216" s="22">
        <v>43959</v>
      </c>
      <c r="C1216" s="22">
        <v>43959</v>
      </c>
      <c r="D1216" s="21" t="s">
        <v>10</v>
      </c>
      <c r="E1216" s="21">
        <v>0</v>
      </c>
      <c r="F1216" s="21">
        <v>0</v>
      </c>
      <c r="G1216" s="21">
        <v>3333</v>
      </c>
      <c r="H1216" s="21">
        <v>112259.77</v>
      </c>
      <c r="I1216" s="21" t="s">
        <v>11</v>
      </c>
      <c r="J1216" s="21" t="s">
        <v>12</v>
      </c>
    </row>
    <row r="1217" spans="1:10">
      <c r="A1217" s="21">
        <v>11563327</v>
      </c>
      <c r="B1217" s="22">
        <v>43959</v>
      </c>
      <c r="C1217" s="22">
        <v>43959</v>
      </c>
      <c r="D1217" s="21" t="s">
        <v>10</v>
      </c>
      <c r="E1217" s="21">
        <v>0</v>
      </c>
      <c r="F1217" s="21">
        <v>0</v>
      </c>
      <c r="G1217" s="21">
        <v>3343.6</v>
      </c>
      <c r="H1217" s="21">
        <v>115603.37</v>
      </c>
      <c r="I1217" s="21" t="s">
        <v>11</v>
      </c>
      <c r="J1217" s="21" t="s">
        <v>12</v>
      </c>
    </row>
    <row r="1218" spans="1:10">
      <c r="A1218" s="21">
        <v>11563327</v>
      </c>
      <c r="B1218" s="22">
        <v>43959</v>
      </c>
      <c r="C1218" s="22">
        <v>43959</v>
      </c>
      <c r="D1218" s="21" t="s">
        <v>10</v>
      </c>
      <c r="E1218" s="21">
        <v>0</v>
      </c>
      <c r="F1218" s="21">
        <v>0</v>
      </c>
      <c r="G1218" s="21">
        <v>3400</v>
      </c>
      <c r="H1218" s="21">
        <v>119003.37</v>
      </c>
      <c r="I1218" s="21" t="s">
        <v>11</v>
      </c>
      <c r="J1218" s="21" t="s">
        <v>12</v>
      </c>
    </row>
    <row r="1219" spans="1:10">
      <c r="A1219" s="21">
        <v>11563327</v>
      </c>
      <c r="B1219" s="22">
        <v>43959</v>
      </c>
      <c r="C1219" s="22">
        <v>43959</v>
      </c>
      <c r="D1219" s="21" t="s">
        <v>10</v>
      </c>
      <c r="E1219" s="21">
        <v>0</v>
      </c>
      <c r="F1219" s="21">
        <v>0</v>
      </c>
      <c r="G1219" s="21">
        <v>3480</v>
      </c>
      <c r="H1219" s="21">
        <v>122483.37</v>
      </c>
      <c r="I1219" s="21" t="s">
        <v>11</v>
      </c>
      <c r="J1219" s="21" t="s">
        <v>12</v>
      </c>
    </row>
    <row r="1220" spans="1:10">
      <c r="A1220" s="21">
        <v>11563327</v>
      </c>
      <c r="B1220" s="22">
        <v>43959</v>
      </c>
      <c r="C1220" s="22">
        <v>43959</v>
      </c>
      <c r="D1220" s="21" t="s">
        <v>10</v>
      </c>
      <c r="E1220" s="21">
        <v>0</v>
      </c>
      <c r="F1220" s="21">
        <v>0</v>
      </c>
      <c r="G1220" s="21">
        <v>3480</v>
      </c>
      <c r="H1220" s="21">
        <v>125963.37</v>
      </c>
      <c r="I1220" s="21" t="s">
        <v>11</v>
      </c>
      <c r="J1220" s="21" t="s">
        <v>12</v>
      </c>
    </row>
    <row r="1221" spans="1:10">
      <c r="A1221" s="21">
        <v>11563327</v>
      </c>
      <c r="B1221" s="22">
        <v>43959</v>
      </c>
      <c r="C1221" s="22">
        <v>43959</v>
      </c>
      <c r="D1221" s="21" t="s">
        <v>10</v>
      </c>
      <c r="E1221" s="21">
        <v>0</v>
      </c>
      <c r="F1221" s="21">
        <v>0</v>
      </c>
      <c r="G1221" s="21">
        <v>3590.5</v>
      </c>
      <c r="H1221" s="21">
        <v>129553.87</v>
      </c>
      <c r="I1221" s="21" t="s">
        <v>11</v>
      </c>
      <c r="J1221" s="21" t="s">
        <v>12</v>
      </c>
    </row>
    <row r="1222" spans="1:10">
      <c r="A1222" s="21">
        <v>11563327</v>
      </c>
      <c r="B1222" s="22">
        <v>43959</v>
      </c>
      <c r="C1222" s="22">
        <v>43959</v>
      </c>
      <c r="D1222" s="21" t="s">
        <v>10</v>
      </c>
      <c r="E1222" s="21">
        <v>0</v>
      </c>
      <c r="F1222" s="21">
        <v>0</v>
      </c>
      <c r="G1222" s="21">
        <v>3700</v>
      </c>
      <c r="H1222" s="21">
        <v>133253.87</v>
      </c>
      <c r="I1222" s="21" t="s">
        <v>11</v>
      </c>
      <c r="J1222" s="21" t="s">
        <v>12</v>
      </c>
    </row>
    <row r="1223" spans="1:10">
      <c r="A1223" s="21">
        <v>11563327</v>
      </c>
      <c r="B1223" s="22">
        <v>43959</v>
      </c>
      <c r="C1223" s="22">
        <v>43959</v>
      </c>
      <c r="D1223" s="21" t="s">
        <v>10</v>
      </c>
      <c r="E1223" s="21">
        <v>0</v>
      </c>
      <c r="F1223" s="21">
        <v>0</v>
      </c>
      <c r="G1223" s="21">
        <v>3710</v>
      </c>
      <c r="H1223" s="21">
        <v>136963.87</v>
      </c>
      <c r="I1223" s="21" t="s">
        <v>11</v>
      </c>
      <c r="J1223" s="21" t="s">
        <v>12</v>
      </c>
    </row>
    <row r="1224" spans="1:10">
      <c r="A1224" s="21">
        <v>11563327</v>
      </c>
      <c r="B1224" s="22">
        <v>43959</v>
      </c>
      <c r="C1224" s="22">
        <v>43959</v>
      </c>
      <c r="D1224" s="21" t="s">
        <v>10</v>
      </c>
      <c r="E1224" s="21">
        <v>0</v>
      </c>
      <c r="F1224" s="21">
        <v>0</v>
      </c>
      <c r="G1224" s="21">
        <v>3780</v>
      </c>
      <c r="H1224" s="21">
        <v>140743.87</v>
      </c>
      <c r="I1224" s="21" t="s">
        <v>11</v>
      </c>
      <c r="J1224" s="21" t="s">
        <v>12</v>
      </c>
    </row>
    <row r="1225" spans="1:10">
      <c r="A1225" s="21">
        <v>11563327</v>
      </c>
      <c r="B1225" s="22">
        <v>43959</v>
      </c>
      <c r="C1225" s="22">
        <v>43959</v>
      </c>
      <c r="D1225" s="21" t="s">
        <v>10</v>
      </c>
      <c r="E1225" s="21">
        <v>0</v>
      </c>
      <c r="F1225" s="21">
        <v>0</v>
      </c>
      <c r="G1225" s="21">
        <v>3812.5</v>
      </c>
      <c r="H1225" s="21">
        <v>144556.37</v>
      </c>
      <c r="I1225" s="21" t="s">
        <v>11</v>
      </c>
      <c r="J1225" s="21" t="s">
        <v>12</v>
      </c>
    </row>
    <row r="1226" spans="1:10">
      <c r="A1226" s="21">
        <v>11563327</v>
      </c>
      <c r="B1226" s="22">
        <v>43959</v>
      </c>
      <c r="C1226" s="22">
        <v>43959</v>
      </c>
      <c r="D1226" s="21" t="s">
        <v>10</v>
      </c>
      <c r="E1226" s="21">
        <v>0</v>
      </c>
      <c r="F1226" s="21">
        <v>0</v>
      </c>
      <c r="G1226" s="21">
        <v>3829.1</v>
      </c>
      <c r="H1226" s="21">
        <v>148385.47</v>
      </c>
      <c r="I1226" s="21" t="s">
        <v>11</v>
      </c>
      <c r="J1226" s="21" t="s">
        <v>12</v>
      </c>
    </row>
    <row r="1227" spans="1:10">
      <c r="A1227" s="21">
        <v>11563327</v>
      </c>
      <c r="B1227" s="22">
        <v>43959</v>
      </c>
      <c r="C1227" s="22">
        <v>43959</v>
      </c>
      <c r="D1227" s="21" t="s">
        <v>10</v>
      </c>
      <c r="E1227" s="21">
        <v>0</v>
      </c>
      <c r="F1227" s="21">
        <v>0</v>
      </c>
      <c r="G1227" s="21">
        <v>3988</v>
      </c>
      <c r="H1227" s="21">
        <v>152373.47</v>
      </c>
      <c r="I1227" s="21" t="s">
        <v>11</v>
      </c>
      <c r="J1227" s="21" t="s">
        <v>12</v>
      </c>
    </row>
    <row r="1228" spans="1:10">
      <c r="A1228" s="21">
        <v>11563327</v>
      </c>
      <c r="B1228" s="22">
        <v>43959</v>
      </c>
      <c r="C1228" s="22">
        <v>43959</v>
      </c>
      <c r="D1228" s="21" t="s">
        <v>10</v>
      </c>
      <c r="E1228" s="21">
        <v>0</v>
      </c>
      <c r="F1228" s="21">
        <v>0</v>
      </c>
      <c r="G1228" s="21">
        <v>4060</v>
      </c>
      <c r="H1228" s="21">
        <v>156433.47</v>
      </c>
      <c r="I1228" s="21" t="s">
        <v>11</v>
      </c>
      <c r="J1228" s="21" t="s">
        <v>12</v>
      </c>
    </row>
    <row r="1229" spans="1:10">
      <c r="A1229" s="21">
        <v>11563327</v>
      </c>
      <c r="B1229" s="22">
        <v>43959</v>
      </c>
      <c r="C1229" s="22">
        <v>43959</v>
      </c>
      <c r="D1229" s="21" t="s">
        <v>10</v>
      </c>
      <c r="E1229" s="21">
        <v>0</v>
      </c>
      <c r="F1229" s="21">
        <v>0</v>
      </c>
      <c r="G1229" s="21">
        <v>4140</v>
      </c>
      <c r="H1229" s="21">
        <v>160573.47</v>
      </c>
      <c r="I1229" s="21" t="s">
        <v>11</v>
      </c>
      <c r="J1229" s="21" t="s">
        <v>12</v>
      </c>
    </row>
    <row r="1230" spans="1:10">
      <c r="A1230" s="21">
        <v>11563327</v>
      </c>
      <c r="B1230" s="22">
        <v>43959</v>
      </c>
      <c r="C1230" s="22">
        <v>43959</v>
      </c>
      <c r="D1230" s="21" t="s">
        <v>10</v>
      </c>
      <c r="E1230" s="21">
        <v>0</v>
      </c>
      <c r="F1230" s="21">
        <v>0</v>
      </c>
      <c r="G1230" s="21">
        <v>4200</v>
      </c>
      <c r="H1230" s="21">
        <v>164773.47</v>
      </c>
      <c r="I1230" s="21" t="s">
        <v>11</v>
      </c>
      <c r="J1230" s="21" t="s">
        <v>12</v>
      </c>
    </row>
    <row r="1231" spans="1:10">
      <c r="A1231" s="21">
        <v>11563327</v>
      </c>
      <c r="B1231" s="22">
        <v>43959</v>
      </c>
      <c r="C1231" s="22">
        <v>43959</v>
      </c>
      <c r="D1231" s="21" t="s">
        <v>10</v>
      </c>
      <c r="E1231" s="21">
        <v>0</v>
      </c>
      <c r="F1231" s="21">
        <v>0</v>
      </c>
      <c r="G1231" s="21">
        <v>4327</v>
      </c>
      <c r="H1231" s="21">
        <v>169100.47</v>
      </c>
      <c r="I1231" s="21" t="s">
        <v>11</v>
      </c>
      <c r="J1231" s="21" t="s">
        <v>12</v>
      </c>
    </row>
    <row r="1232" spans="1:10">
      <c r="A1232" s="21">
        <v>11563327</v>
      </c>
      <c r="B1232" s="22">
        <v>43959</v>
      </c>
      <c r="C1232" s="22">
        <v>43959</v>
      </c>
      <c r="D1232" s="21" t="s">
        <v>10</v>
      </c>
      <c r="E1232" s="21">
        <v>0</v>
      </c>
      <c r="F1232" s="21">
        <v>0</v>
      </c>
      <c r="G1232" s="21">
        <v>4340</v>
      </c>
      <c r="H1232" s="21">
        <v>173440.47</v>
      </c>
      <c r="I1232" s="21" t="s">
        <v>11</v>
      </c>
      <c r="J1232" s="21" t="s">
        <v>12</v>
      </c>
    </row>
    <row r="1233" spans="1:10">
      <c r="A1233" s="21">
        <v>11563327</v>
      </c>
      <c r="B1233" s="22">
        <v>43959</v>
      </c>
      <c r="C1233" s="22">
        <v>43959</v>
      </c>
      <c r="D1233" s="21" t="s">
        <v>10</v>
      </c>
      <c r="E1233" s="21">
        <v>0</v>
      </c>
      <c r="F1233" s="21">
        <v>0</v>
      </c>
      <c r="G1233" s="21">
        <v>4550</v>
      </c>
      <c r="H1233" s="21">
        <v>177990.47</v>
      </c>
      <c r="I1233" s="21" t="s">
        <v>11</v>
      </c>
      <c r="J1233" s="21" t="s">
        <v>12</v>
      </c>
    </row>
    <row r="1234" spans="1:10">
      <c r="A1234" s="21">
        <v>11563327</v>
      </c>
      <c r="B1234" s="22">
        <v>43959</v>
      </c>
      <c r="C1234" s="22">
        <v>43959</v>
      </c>
      <c r="D1234" s="21" t="s">
        <v>10</v>
      </c>
      <c r="E1234" s="21">
        <v>0</v>
      </c>
      <c r="F1234" s="21">
        <v>0</v>
      </c>
      <c r="G1234" s="21">
        <v>4710</v>
      </c>
      <c r="H1234" s="21">
        <v>182700.47</v>
      </c>
      <c r="I1234" s="21" t="s">
        <v>11</v>
      </c>
      <c r="J1234" s="21" t="s">
        <v>12</v>
      </c>
    </row>
    <row r="1235" spans="1:10">
      <c r="A1235" s="21">
        <v>11563327</v>
      </c>
      <c r="B1235" s="22">
        <v>43959</v>
      </c>
      <c r="C1235" s="22">
        <v>43959</v>
      </c>
      <c r="D1235" s="21" t="s">
        <v>10</v>
      </c>
      <c r="E1235" s="21">
        <v>0</v>
      </c>
      <c r="F1235" s="21">
        <v>0</v>
      </c>
      <c r="G1235" s="21">
        <v>4760</v>
      </c>
      <c r="H1235" s="21">
        <v>187460.47</v>
      </c>
      <c r="I1235" s="21" t="s">
        <v>11</v>
      </c>
      <c r="J1235" s="21" t="s">
        <v>12</v>
      </c>
    </row>
    <row r="1236" spans="1:10">
      <c r="A1236" s="21">
        <v>11563327</v>
      </c>
      <c r="B1236" s="22">
        <v>43959</v>
      </c>
      <c r="C1236" s="22">
        <v>43959</v>
      </c>
      <c r="D1236" s="21" t="s">
        <v>10</v>
      </c>
      <c r="E1236" s="21">
        <v>0</v>
      </c>
      <c r="F1236" s="21">
        <v>0</v>
      </c>
      <c r="G1236" s="21">
        <v>4855.2</v>
      </c>
      <c r="H1236" s="21">
        <v>192315.67</v>
      </c>
      <c r="I1236" s="21" t="s">
        <v>11</v>
      </c>
      <c r="J1236" s="21" t="s">
        <v>12</v>
      </c>
    </row>
    <row r="1237" spans="1:10">
      <c r="A1237" s="21">
        <v>11563327</v>
      </c>
      <c r="B1237" s="22">
        <v>43959</v>
      </c>
      <c r="C1237" s="22">
        <v>43959</v>
      </c>
      <c r="D1237" s="21" t="s">
        <v>10</v>
      </c>
      <c r="E1237" s="21">
        <v>0</v>
      </c>
      <c r="F1237" s="21">
        <v>0</v>
      </c>
      <c r="G1237" s="21">
        <v>4965.7</v>
      </c>
      <c r="H1237" s="21">
        <v>197281.37</v>
      </c>
      <c r="I1237" s="21" t="s">
        <v>11</v>
      </c>
      <c r="J1237" s="21" t="s">
        <v>12</v>
      </c>
    </row>
    <row r="1238" spans="1:10">
      <c r="A1238" s="21">
        <v>11563327</v>
      </c>
      <c r="B1238" s="22">
        <v>43959</v>
      </c>
      <c r="C1238" s="22">
        <v>43959</v>
      </c>
      <c r="D1238" s="21" t="s">
        <v>10</v>
      </c>
      <c r="E1238" s="21">
        <v>0</v>
      </c>
      <c r="F1238" s="21">
        <v>0</v>
      </c>
      <c r="G1238" s="21">
        <v>5050</v>
      </c>
      <c r="H1238" s="21">
        <v>202331.37</v>
      </c>
      <c r="I1238" s="21" t="s">
        <v>11</v>
      </c>
      <c r="J1238" s="21" t="s">
        <v>12</v>
      </c>
    </row>
    <row r="1239" spans="1:10">
      <c r="A1239" s="21">
        <v>11563327</v>
      </c>
      <c r="B1239" s="22">
        <v>43959</v>
      </c>
      <c r="C1239" s="22">
        <v>43959</v>
      </c>
      <c r="D1239" s="21" t="s">
        <v>10</v>
      </c>
      <c r="E1239" s="21">
        <v>0</v>
      </c>
      <c r="F1239" s="21">
        <v>0</v>
      </c>
      <c r="G1239" s="21">
        <v>5058.6000000000004</v>
      </c>
      <c r="H1239" s="21">
        <v>207389.97</v>
      </c>
      <c r="I1239" s="21" t="s">
        <v>11</v>
      </c>
      <c r="J1239" s="21" t="s">
        <v>12</v>
      </c>
    </row>
    <row r="1240" spans="1:10">
      <c r="A1240" s="21">
        <v>11563327</v>
      </c>
      <c r="B1240" s="22">
        <v>43959</v>
      </c>
      <c r="C1240" s="22">
        <v>43959</v>
      </c>
      <c r="D1240" s="21" t="s">
        <v>10</v>
      </c>
      <c r="E1240" s="21">
        <v>0</v>
      </c>
      <c r="F1240" s="21">
        <v>0</v>
      </c>
      <c r="G1240" s="21">
        <v>5143</v>
      </c>
      <c r="H1240" s="21">
        <v>212532.97</v>
      </c>
      <c r="I1240" s="21" t="s">
        <v>11</v>
      </c>
      <c r="J1240" s="21" t="s">
        <v>12</v>
      </c>
    </row>
    <row r="1241" spans="1:10">
      <c r="A1241" s="21">
        <v>11563327</v>
      </c>
      <c r="B1241" s="22">
        <v>43959</v>
      </c>
      <c r="C1241" s="22">
        <v>43959</v>
      </c>
      <c r="D1241" s="21" t="s">
        <v>10</v>
      </c>
      <c r="E1241" s="21">
        <v>0</v>
      </c>
      <c r="F1241" s="21">
        <v>0</v>
      </c>
      <c r="G1241" s="21">
        <v>5154</v>
      </c>
      <c r="H1241" s="21">
        <v>217686.97</v>
      </c>
      <c r="I1241" s="21" t="s">
        <v>11</v>
      </c>
      <c r="J1241" s="21" t="s">
        <v>12</v>
      </c>
    </row>
    <row r="1242" spans="1:10">
      <c r="A1242" s="21">
        <v>11563327</v>
      </c>
      <c r="B1242" s="22">
        <v>43959</v>
      </c>
      <c r="C1242" s="22">
        <v>43959</v>
      </c>
      <c r="D1242" s="21" t="s">
        <v>10</v>
      </c>
      <c r="E1242" s="21">
        <v>0</v>
      </c>
      <c r="F1242" s="21">
        <v>0</v>
      </c>
      <c r="G1242" s="21">
        <v>5286</v>
      </c>
      <c r="H1242" s="21">
        <v>222972.97</v>
      </c>
      <c r="I1242" s="21" t="s">
        <v>11</v>
      </c>
      <c r="J1242" s="21" t="s">
        <v>12</v>
      </c>
    </row>
    <row r="1243" spans="1:10">
      <c r="A1243" s="21">
        <v>11563327</v>
      </c>
      <c r="B1243" s="22">
        <v>43959</v>
      </c>
      <c r="C1243" s="22">
        <v>43959</v>
      </c>
      <c r="D1243" s="21" t="s">
        <v>10</v>
      </c>
      <c r="E1243" s="21">
        <v>0</v>
      </c>
      <c r="F1243" s="21">
        <v>0</v>
      </c>
      <c r="G1243" s="21">
        <v>5580</v>
      </c>
      <c r="H1243" s="21">
        <v>228552.97</v>
      </c>
      <c r="I1243" s="21" t="s">
        <v>11</v>
      </c>
      <c r="J1243" s="21" t="s">
        <v>12</v>
      </c>
    </row>
    <row r="1244" spans="1:10">
      <c r="A1244" s="21">
        <v>11563327</v>
      </c>
      <c r="B1244" s="22">
        <v>43959</v>
      </c>
      <c r="C1244" s="22">
        <v>43959</v>
      </c>
      <c r="D1244" s="21" t="s">
        <v>10</v>
      </c>
      <c r="E1244" s="21">
        <v>0</v>
      </c>
      <c r="F1244" s="21">
        <v>0</v>
      </c>
      <c r="G1244" s="21">
        <v>5650</v>
      </c>
      <c r="H1244" s="21">
        <v>234202.97</v>
      </c>
      <c r="I1244" s="21" t="s">
        <v>11</v>
      </c>
      <c r="J1244" s="21" t="s">
        <v>12</v>
      </c>
    </row>
    <row r="1245" spans="1:10">
      <c r="A1245" s="21">
        <v>11563327</v>
      </c>
      <c r="B1245" s="22">
        <v>43959</v>
      </c>
      <c r="C1245" s="22">
        <v>43959</v>
      </c>
      <c r="D1245" s="21" t="s">
        <v>10</v>
      </c>
      <c r="E1245" s="21">
        <v>0</v>
      </c>
      <c r="F1245" s="21">
        <v>0</v>
      </c>
      <c r="G1245" s="21">
        <v>5740</v>
      </c>
      <c r="H1245" s="21">
        <v>239942.97</v>
      </c>
      <c r="I1245" s="21" t="s">
        <v>11</v>
      </c>
      <c r="J1245" s="21" t="s">
        <v>12</v>
      </c>
    </row>
    <row r="1246" spans="1:10">
      <c r="A1246" s="21">
        <v>11563327</v>
      </c>
      <c r="B1246" s="22">
        <v>43959</v>
      </c>
      <c r="C1246" s="22">
        <v>43959</v>
      </c>
      <c r="D1246" s="21" t="s">
        <v>10</v>
      </c>
      <c r="E1246" s="21">
        <v>0</v>
      </c>
      <c r="F1246" s="21">
        <v>0</v>
      </c>
      <c r="G1246" s="21">
        <v>6231.7</v>
      </c>
      <c r="H1246" s="21">
        <v>246174.67</v>
      </c>
      <c r="I1246" s="21" t="s">
        <v>11</v>
      </c>
      <c r="J1246" s="21" t="s">
        <v>12</v>
      </c>
    </row>
    <row r="1247" spans="1:10">
      <c r="A1247" s="21">
        <v>11563327</v>
      </c>
      <c r="B1247" s="22">
        <v>43959</v>
      </c>
      <c r="C1247" s="22">
        <v>43959</v>
      </c>
      <c r="D1247" s="21" t="s">
        <v>10</v>
      </c>
      <c r="E1247" s="21">
        <v>0</v>
      </c>
      <c r="F1247" s="21">
        <v>0</v>
      </c>
      <c r="G1247" s="21">
        <v>6283.2</v>
      </c>
      <c r="H1247" s="21">
        <v>252457.87</v>
      </c>
      <c r="I1247" s="21" t="s">
        <v>11</v>
      </c>
      <c r="J1247" s="21" t="s">
        <v>12</v>
      </c>
    </row>
    <row r="1248" spans="1:10">
      <c r="A1248" s="21">
        <v>11563327</v>
      </c>
      <c r="B1248" s="22">
        <v>43959</v>
      </c>
      <c r="C1248" s="22">
        <v>43959</v>
      </c>
      <c r="D1248" s="21" t="s">
        <v>10</v>
      </c>
      <c r="E1248" s="21">
        <v>0</v>
      </c>
      <c r="F1248" s="21">
        <v>0</v>
      </c>
      <c r="G1248" s="21">
        <v>6430.14</v>
      </c>
      <c r="H1248" s="21">
        <v>258888.01</v>
      </c>
      <c r="I1248" s="21" t="s">
        <v>11</v>
      </c>
      <c r="J1248" s="21" t="s">
        <v>12</v>
      </c>
    </row>
    <row r="1249" spans="1:10">
      <c r="A1249" s="21">
        <v>11563327</v>
      </c>
      <c r="B1249" s="22">
        <v>43959</v>
      </c>
      <c r="C1249" s="22">
        <v>43959</v>
      </c>
      <c r="D1249" s="21" t="s">
        <v>10</v>
      </c>
      <c r="E1249" s="21">
        <v>0</v>
      </c>
      <c r="F1249" s="21">
        <v>0</v>
      </c>
      <c r="G1249" s="21">
        <v>6470</v>
      </c>
      <c r="H1249" s="21">
        <v>265358.01</v>
      </c>
      <c r="I1249" s="21" t="s">
        <v>11</v>
      </c>
      <c r="J1249" s="21" t="s">
        <v>12</v>
      </c>
    </row>
    <row r="1250" spans="1:10">
      <c r="A1250" s="21">
        <v>11563327</v>
      </c>
      <c r="B1250" s="22">
        <v>43959</v>
      </c>
      <c r="C1250" s="22">
        <v>43959</v>
      </c>
      <c r="D1250" s="21" t="s">
        <v>10</v>
      </c>
      <c r="E1250" s="21">
        <v>0</v>
      </c>
      <c r="F1250" s="21">
        <v>0</v>
      </c>
      <c r="G1250" s="21">
        <v>6472</v>
      </c>
      <c r="H1250" s="21">
        <v>271830.01</v>
      </c>
      <c r="I1250" s="21" t="s">
        <v>11</v>
      </c>
      <c r="J1250" s="21" t="s">
        <v>12</v>
      </c>
    </row>
    <row r="1251" spans="1:10">
      <c r="A1251" s="21">
        <v>11563327</v>
      </c>
      <c r="B1251" s="22">
        <v>43959</v>
      </c>
      <c r="C1251" s="22">
        <v>43959</v>
      </c>
      <c r="D1251" s="21" t="s">
        <v>10</v>
      </c>
      <c r="E1251" s="21">
        <v>0</v>
      </c>
      <c r="F1251" s="21">
        <v>0</v>
      </c>
      <c r="G1251" s="21">
        <v>6573.2</v>
      </c>
      <c r="H1251" s="21">
        <v>278403.21000000002</v>
      </c>
      <c r="I1251" s="21" t="s">
        <v>11</v>
      </c>
      <c r="J1251" s="21" t="s">
        <v>12</v>
      </c>
    </row>
    <row r="1252" spans="1:10">
      <c r="A1252" s="21">
        <v>11563327</v>
      </c>
      <c r="B1252" s="22">
        <v>43959</v>
      </c>
      <c r="C1252" s="22">
        <v>43959</v>
      </c>
      <c r="D1252" s="21" t="s">
        <v>10</v>
      </c>
      <c r="E1252" s="21">
        <v>0</v>
      </c>
      <c r="F1252" s="21">
        <v>0</v>
      </c>
      <c r="G1252" s="21">
        <v>6657.07</v>
      </c>
      <c r="H1252" s="21">
        <v>285060.28000000003</v>
      </c>
      <c r="I1252" s="21" t="s">
        <v>11</v>
      </c>
      <c r="J1252" s="21" t="s">
        <v>12</v>
      </c>
    </row>
    <row r="1253" spans="1:10">
      <c r="A1253" s="21">
        <v>11563327</v>
      </c>
      <c r="B1253" s="22">
        <v>43959</v>
      </c>
      <c r="C1253" s="22">
        <v>43959</v>
      </c>
      <c r="D1253" s="21" t="s">
        <v>10</v>
      </c>
      <c r="E1253" s="21">
        <v>0</v>
      </c>
      <c r="F1253" s="21">
        <v>0</v>
      </c>
      <c r="G1253" s="21">
        <v>6700</v>
      </c>
      <c r="H1253" s="21">
        <v>291760.28000000003</v>
      </c>
      <c r="I1253" s="21" t="s">
        <v>11</v>
      </c>
      <c r="J1253" s="21" t="s">
        <v>12</v>
      </c>
    </row>
    <row r="1254" spans="1:10">
      <c r="A1254" s="21">
        <v>11563327</v>
      </c>
      <c r="B1254" s="22">
        <v>43959</v>
      </c>
      <c r="C1254" s="22">
        <v>43959</v>
      </c>
      <c r="D1254" s="21" t="s">
        <v>10</v>
      </c>
      <c r="E1254" s="21">
        <v>0</v>
      </c>
      <c r="F1254" s="21">
        <v>0</v>
      </c>
      <c r="G1254" s="21">
        <v>6768.04</v>
      </c>
      <c r="H1254" s="21">
        <v>298528.32</v>
      </c>
      <c r="I1254" s="21" t="s">
        <v>11</v>
      </c>
      <c r="J1254" s="21" t="s">
        <v>12</v>
      </c>
    </row>
    <row r="1255" spans="1:10">
      <c r="A1255" s="21">
        <v>11563327</v>
      </c>
      <c r="B1255" s="22">
        <v>43959</v>
      </c>
      <c r="C1255" s="22">
        <v>43959</v>
      </c>
      <c r="D1255" s="21" t="s">
        <v>10</v>
      </c>
      <c r="E1255" s="21">
        <v>0</v>
      </c>
      <c r="F1255" s="21">
        <v>0</v>
      </c>
      <c r="G1255" s="21">
        <v>6804</v>
      </c>
      <c r="H1255" s="21">
        <v>305332.32</v>
      </c>
      <c r="I1255" s="21" t="s">
        <v>11</v>
      </c>
      <c r="J1255" s="21" t="s">
        <v>12</v>
      </c>
    </row>
    <row r="1256" spans="1:10">
      <c r="A1256" s="21">
        <v>11563327</v>
      </c>
      <c r="B1256" s="22">
        <v>43959</v>
      </c>
      <c r="C1256" s="22">
        <v>43959</v>
      </c>
      <c r="D1256" s="21" t="s">
        <v>10</v>
      </c>
      <c r="E1256" s="21">
        <v>0</v>
      </c>
      <c r="F1256" s="21">
        <v>0</v>
      </c>
      <c r="G1256" s="21">
        <v>7035.2</v>
      </c>
      <c r="H1256" s="21">
        <v>312367.52</v>
      </c>
      <c r="I1256" s="21" t="s">
        <v>11</v>
      </c>
      <c r="J1256" s="21" t="s">
        <v>12</v>
      </c>
    </row>
    <row r="1257" spans="1:10">
      <c r="A1257" s="21">
        <v>11563327</v>
      </c>
      <c r="B1257" s="22">
        <v>43959</v>
      </c>
      <c r="C1257" s="22">
        <v>43959</v>
      </c>
      <c r="D1257" s="21" t="s">
        <v>10</v>
      </c>
      <c r="E1257" s="21">
        <v>0</v>
      </c>
      <c r="F1257" s="21">
        <v>0</v>
      </c>
      <c r="G1257" s="21">
        <v>7052.1</v>
      </c>
      <c r="H1257" s="21">
        <v>319419.62</v>
      </c>
      <c r="I1257" s="21" t="s">
        <v>11</v>
      </c>
      <c r="J1257" s="21" t="s">
        <v>12</v>
      </c>
    </row>
    <row r="1258" spans="1:10">
      <c r="A1258" s="21">
        <v>11563327</v>
      </c>
      <c r="B1258" s="22">
        <v>43959</v>
      </c>
      <c r="C1258" s="22">
        <v>43959</v>
      </c>
      <c r="D1258" s="21" t="s">
        <v>10</v>
      </c>
      <c r="E1258" s="21">
        <v>0</v>
      </c>
      <c r="F1258" s="21">
        <v>0</v>
      </c>
      <c r="G1258" s="21">
        <v>7178.6</v>
      </c>
      <c r="H1258" s="21">
        <v>326598.21999999997</v>
      </c>
      <c r="I1258" s="21" t="s">
        <v>11</v>
      </c>
      <c r="J1258" s="21" t="s">
        <v>12</v>
      </c>
    </row>
    <row r="1259" spans="1:10">
      <c r="A1259" s="21">
        <v>11563327</v>
      </c>
      <c r="B1259" s="22">
        <v>43959</v>
      </c>
      <c r="C1259" s="22">
        <v>43959</v>
      </c>
      <c r="D1259" s="21" t="s">
        <v>10</v>
      </c>
      <c r="E1259" s="21">
        <v>0</v>
      </c>
      <c r="F1259" s="21">
        <v>0</v>
      </c>
      <c r="G1259" s="21">
        <v>7220</v>
      </c>
      <c r="H1259" s="21">
        <v>333818.21999999997</v>
      </c>
      <c r="I1259" s="21" t="s">
        <v>11</v>
      </c>
      <c r="J1259" s="21" t="s">
        <v>12</v>
      </c>
    </row>
    <row r="1260" spans="1:10">
      <c r="A1260" s="21">
        <v>11563327</v>
      </c>
      <c r="B1260" s="22">
        <v>43959</v>
      </c>
      <c r="C1260" s="22">
        <v>43959</v>
      </c>
      <c r="D1260" s="21" t="s">
        <v>10</v>
      </c>
      <c r="E1260" s="21">
        <v>0</v>
      </c>
      <c r="F1260" s="21">
        <v>0</v>
      </c>
      <c r="G1260" s="21">
        <v>7240</v>
      </c>
      <c r="H1260" s="21">
        <v>341058.22</v>
      </c>
      <c r="I1260" s="21" t="s">
        <v>11</v>
      </c>
      <c r="J1260" s="21" t="s">
        <v>12</v>
      </c>
    </row>
    <row r="1261" spans="1:10">
      <c r="A1261" s="21">
        <v>11563327</v>
      </c>
      <c r="B1261" s="22">
        <v>43959</v>
      </c>
      <c r="C1261" s="22">
        <v>43959</v>
      </c>
      <c r="D1261" s="21" t="s">
        <v>10</v>
      </c>
      <c r="E1261" s="21">
        <v>0</v>
      </c>
      <c r="F1261" s="21">
        <v>0</v>
      </c>
      <c r="G1261" s="21">
        <v>7330</v>
      </c>
      <c r="H1261" s="21">
        <v>348388.22</v>
      </c>
      <c r="I1261" s="21" t="s">
        <v>11</v>
      </c>
      <c r="J1261" s="21" t="s">
        <v>12</v>
      </c>
    </row>
    <row r="1262" spans="1:10">
      <c r="A1262" s="21">
        <v>11563327</v>
      </c>
      <c r="B1262" s="22">
        <v>43959</v>
      </c>
      <c r="C1262" s="22">
        <v>43959</v>
      </c>
      <c r="D1262" s="21" t="s">
        <v>10</v>
      </c>
      <c r="E1262" s="21">
        <v>0</v>
      </c>
      <c r="F1262" s="21">
        <v>0</v>
      </c>
      <c r="G1262" s="21">
        <v>7639.1</v>
      </c>
      <c r="H1262" s="21">
        <v>356027.32</v>
      </c>
      <c r="I1262" s="21" t="s">
        <v>11</v>
      </c>
      <c r="J1262" s="21" t="s">
        <v>12</v>
      </c>
    </row>
    <row r="1263" spans="1:10">
      <c r="A1263" s="21">
        <v>11563327</v>
      </c>
      <c r="B1263" s="22">
        <v>43959</v>
      </c>
      <c r="C1263" s="22">
        <v>43959</v>
      </c>
      <c r="D1263" s="21" t="s">
        <v>10</v>
      </c>
      <c r="E1263" s="21">
        <v>0</v>
      </c>
      <c r="F1263" s="21">
        <v>0</v>
      </c>
      <c r="G1263" s="21">
        <v>7694</v>
      </c>
      <c r="H1263" s="21">
        <v>363721.32</v>
      </c>
      <c r="I1263" s="21" t="s">
        <v>11</v>
      </c>
      <c r="J1263" s="21" t="s">
        <v>12</v>
      </c>
    </row>
    <row r="1264" spans="1:10">
      <c r="A1264" s="21">
        <v>11563327</v>
      </c>
      <c r="B1264" s="22">
        <v>43959</v>
      </c>
      <c r="C1264" s="22">
        <v>43959</v>
      </c>
      <c r="D1264" s="21" t="s">
        <v>10</v>
      </c>
      <c r="E1264" s="21">
        <v>0</v>
      </c>
      <c r="F1264" s="21">
        <v>0</v>
      </c>
      <c r="G1264" s="21">
        <v>7839.6</v>
      </c>
      <c r="H1264" s="21">
        <v>371560.92</v>
      </c>
      <c r="I1264" s="21" t="s">
        <v>11</v>
      </c>
      <c r="J1264" s="21" t="s">
        <v>12</v>
      </c>
    </row>
    <row r="1265" spans="1:10">
      <c r="A1265" s="21">
        <v>11563327</v>
      </c>
      <c r="B1265" s="22">
        <v>43959</v>
      </c>
      <c r="C1265" s="22">
        <v>43959</v>
      </c>
      <c r="D1265" s="21" t="s">
        <v>10</v>
      </c>
      <c r="E1265" s="21">
        <v>0</v>
      </c>
      <c r="F1265" s="21">
        <v>0</v>
      </c>
      <c r="G1265" s="21">
        <v>7852.9</v>
      </c>
      <c r="H1265" s="21">
        <v>379413.82</v>
      </c>
      <c r="I1265" s="21" t="s">
        <v>11</v>
      </c>
      <c r="J1265" s="21" t="s">
        <v>12</v>
      </c>
    </row>
    <row r="1266" spans="1:10">
      <c r="A1266" s="21">
        <v>11563327</v>
      </c>
      <c r="B1266" s="22">
        <v>43959</v>
      </c>
      <c r="C1266" s="22">
        <v>43959</v>
      </c>
      <c r="D1266" s="21" t="s">
        <v>10</v>
      </c>
      <c r="E1266" s="21">
        <v>0</v>
      </c>
      <c r="F1266" s="21">
        <v>0</v>
      </c>
      <c r="G1266" s="21">
        <v>7866.8</v>
      </c>
      <c r="H1266" s="21">
        <v>387280.62</v>
      </c>
      <c r="I1266" s="21" t="s">
        <v>11</v>
      </c>
      <c r="J1266" s="21" t="s">
        <v>12</v>
      </c>
    </row>
    <row r="1267" spans="1:10">
      <c r="A1267" s="21">
        <v>11563327</v>
      </c>
      <c r="B1267" s="22">
        <v>43959</v>
      </c>
      <c r="C1267" s="22">
        <v>43959</v>
      </c>
      <c r="D1267" s="21" t="s">
        <v>10</v>
      </c>
      <c r="E1267" s="21">
        <v>0</v>
      </c>
      <c r="F1267" s="21">
        <v>0</v>
      </c>
      <c r="G1267" s="21">
        <v>8162</v>
      </c>
      <c r="H1267" s="21">
        <v>395442.62</v>
      </c>
      <c r="I1267" s="21" t="s">
        <v>11</v>
      </c>
      <c r="J1267" s="21" t="s">
        <v>12</v>
      </c>
    </row>
    <row r="1268" spans="1:10">
      <c r="A1268" s="21">
        <v>11563327</v>
      </c>
      <c r="B1268" s="22">
        <v>43959</v>
      </c>
      <c r="C1268" s="22">
        <v>43959</v>
      </c>
      <c r="D1268" s="21" t="s">
        <v>10</v>
      </c>
      <c r="E1268" s="21">
        <v>0</v>
      </c>
      <c r="F1268" s="21">
        <v>0</v>
      </c>
      <c r="G1268" s="21">
        <v>8260</v>
      </c>
      <c r="H1268" s="21">
        <v>403702.62</v>
      </c>
      <c r="I1268" s="21" t="s">
        <v>11</v>
      </c>
      <c r="J1268" s="21" t="s">
        <v>12</v>
      </c>
    </row>
    <row r="1269" spans="1:10">
      <c r="A1269" s="21">
        <v>11563327</v>
      </c>
      <c r="B1269" s="22">
        <v>43959</v>
      </c>
      <c r="C1269" s="22">
        <v>43959</v>
      </c>
      <c r="D1269" s="21" t="s">
        <v>10</v>
      </c>
      <c r="E1269" s="21">
        <v>0</v>
      </c>
      <c r="F1269" s="21">
        <v>0</v>
      </c>
      <c r="G1269" s="21">
        <v>8401.5</v>
      </c>
      <c r="H1269" s="21">
        <v>412104.12</v>
      </c>
      <c r="I1269" s="21" t="s">
        <v>11</v>
      </c>
      <c r="J1269" s="21" t="s">
        <v>12</v>
      </c>
    </row>
    <row r="1270" spans="1:10">
      <c r="A1270" s="21">
        <v>11563327</v>
      </c>
      <c r="B1270" s="22">
        <v>43959</v>
      </c>
      <c r="C1270" s="22">
        <v>43959</v>
      </c>
      <c r="D1270" s="21" t="s">
        <v>10</v>
      </c>
      <c r="E1270" s="21">
        <v>0</v>
      </c>
      <c r="F1270" s="21">
        <v>0</v>
      </c>
      <c r="G1270" s="21">
        <v>8825.14</v>
      </c>
      <c r="H1270" s="21">
        <v>420929.26</v>
      </c>
      <c r="I1270" s="21" t="s">
        <v>11</v>
      </c>
      <c r="J1270" s="21" t="s">
        <v>12</v>
      </c>
    </row>
    <row r="1271" spans="1:10">
      <c r="A1271" s="21">
        <v>11563327</v>
      </c>
      <c r="B1271" s="22">
        <v>43959</v>
      </c>
      <c r="C1271" s="22">
        <v>43959</v>
      </c>
      <c r="D1271" s="21" t="s">
        <v>10</v>
      </c>
      <c r="E1271" s="21">
        <v>0</v>
      </c>
      <c r="F1271" s="21">
        <v>0</v>
      </c>
      <c r="G1271" s="21">
        <v>9006.6</v>
      </c>
      <c r="H1271" s="21">
        <v>429935.86</v>
      </c>
      <c r="I1271" s="21" t="s">
        <v>11</v>
      </c>
      <c r="J1271" s="21" t="s">
        <v>12</v>
      </c>
    </row>
    <row r="1272" spans="1:10">
      <c r="A1272" s="21">
        <v>11563327</v>
      </c>
      <c r="B1272" s="22">
        <v>43959</v>
      </c>
      <c r="C1272" s="22">
        <v>43959</v>
      </c>
      <c r="D1272" s="21" t="s">
        <v>10</v>
      </c>
      <c r="E1272" s="21">
        <v>0</v>
      </c>
      <c r="F1272" s="21">
        <v>0</v>
      </c>
      <c r="G1272" s="21">
        <v>9153</v>
      </c>
      <c r="H1272" s="21">
        <v>439088.86</v>
      </c>
      <c r="I1272" s="21" t="s">
        <v>11</v>
      </c>
      <c r="J1272" s="21" t="s">
        <v>12</v>
      </c>
    </row>
    <row r="1273" spans="1:10">
      <c r="A1273" s="21">
        <v>11563327</v>
      </c>
      <c r="B1273" s="22">
        <v>43959</v>
      </c>
      <c r="C1273" s="22">
        <v>43959</v>
      </c>
      <c r="D1273" s="21" t="s">
        <v>10</v>
      </c>
      <c r="E1273" s="21">
        <v>0</v>
      </c>
      <c r="F1273" s="21">
        <v>0</v>
      </c>
      <c r="G1273" s="21">
        <v>9282</v>
      </c>
      <c r="H1273" s="21">
        <v>448370.86</v>
      </c>
      <c r="I1273" s="21" t="s">
        <v>11</v>
      </c>
      <c r="J1273" s="21" t="s">
        <v>12</v>
      </c>
    </row>
    <row r="1274" spans="1:10">
      <c r="A1274" s="21">
        <v>11563327</v>
      </c>
      <c r="B1274" s="22">
        <v>43959</v>
      </c>
      <c r="C1274" s="22">
        <v>43959</v>
      </c>
      <c r="D1274" s="21" t="s">
        <v>10</v>
      </c>
      <c r="E1274" s="21">
        <v>0</v>
      </c>
      <c r="F1274" s="21">
        <v>0</v>
      </c>
      <c r="G1274" s="21">
        <v>9520</v>
      </c>
      <c r="H1274" s="21">
        <v>457890.86</v>
      </c>
      <c r="I1274" s="21" t="s">
        <v>11</v>
      </c>
      <c r="J1274" s="21" t="s">
        <v>12</v>
      </c>
    </row>
    <row r="1275" spans="1:10">
      <c r="A1275" s="21">
        <v>11563327</v>
      </c>
      <c r="B1275" s="22">
        <v>43959</v>
      </c>
      <c r="C1275" s="22">
        <v>43959</v>
      </c>
      <c r="D1275" s="21" t="s">
        <v>10</v>
      </c>
      <c r="E1275" s="21">
        <v>0</v>
      </c>
      <c r="F1275" s="21">
        <v>0</v>
      </c>
      <c r="G1275" s="21">
        <v>9760</v>
      </c>
      <c r="H1275" s="21">
        <v>467650.86</v>
      </c>
      <c r="I1275" s="21" t="s">
        <v>11</v>
      </c>
      <c r="J1275" s="21" t="s">
        <v>12</v>
      </c>
    </row>
    <row r="1276" spans="1:10">
      <c r="A1276" s="21">
        <v>11563327</v>
      </c>
      <c r="B1276" s="22">
        <v>43959</v>
      </c>
      <c r="C1276" s="22">
        <v>43959</v>
      </c>
      <c r="D1276" s="21" t="s">
        <v>10</v>
      </c>
      <c r="E1276" s="21">
        <v>0</v>
      </c>
      <c r="F1276" s="21">
        <v>0</v>
      </c>
      <c r="G1276" s="21">
        <v>9881.8700000000008</v>
      </c>
      <c r="H1276" s="21">
        <v>477532.73</v>
      </c>
      <c r="I1276" s="21" t="s">
        <v>11</v>
      </c>
      <c r="J1276" s="21" t="s">
        <v>12</v>
      </c>
    </row>
    <row r="1277" spans="1:10">
      <c r="A1277" s="21">
        <v>11563327</v>
      </c>
      <c r="B1277" s="22">
        <v>43959</v>
      </c>
      <c r="C1277" s="22">
        <v>43959</v>
      </c>
      <c r="D1277" s="21" t="s">
        <v>10</v>
      </c>
      <c r="E1277" s="21">
        <v>0</v>
      </c>
      <c r="F1277" s="21">
        <v>0</v>
      </c>
      <c r="G1277" s="21">
        <v>9940</v>
      </c>
      <c r="H1277" s="21">
        <v>487472.73</v>
      </c>
      <c r="I1277" s="21" t="s">
        <v>11</v>
      </c>
      <c r="J1277" s="21" t="s">
        <v>12</v>
      </c>
    </row>
    <row r="1278" spans="1:10">
      <c r="A1278" s="21">
        <v>11563327</v>
      </c>
      <c r="B1278" s="22">
        <v>43959</v>
      </c>
      <c r="C1278" s="22">
        <v>43959</v>
      </c>
      <c r="D1278" s="21" t="s">
        <v>10</v>
      </c>
      <c r="E1278" s="21">
        <v>0</v>
      </c>
      <c r="F1278" s="21">
        <v>0</v>
      </c>
      <c r="G1278" s="21">
        <v>10240.1</v>
      </c>
      <c r="H1278" s="21">
        <v>497712.83</v>
      </c>
      <c r="I1278" s="21" t="s">
        <v>11</v>
      </c>
      <c r="J1278" s="21" t="s">
        <v>12</v>
      </c>
    </row>
    <row r="1279" spans="1:10">
      <c r="A1279" s="21">
        <v>11563327</v>
      </c>
      <c r="B1279" s="22">
        <v>43959</v>
      </c>
      <c r="C1279" s="22">
        <v>43959</v>
      </c>
      <c r="D1279" s="21" t="s">
        <v>10</v>
      </c>
      <c r="E1279" s="21">
        <v>0</v>
      </c>
      <c r="F1279" s="21">
        <v>0</v>
      </c>
      <c r="G1279" s="21">
        <v>10242.4</v>
      </c>
      <c r="H1279" s="21">
        <v>507955.23</v>
      </c>
      <c r="I1279" s="21" t="s">
        <v>11</v>
      </c>
      <c r="J1279" s="21" t="s">
        <v>12</v>
      </c>
    </row>
    <row r="1280" spans="1:10">
      <c r="A1280" s="21">
        <v>11563327</v>
      </c>
      <c r="B1280" s="22">
        <v>43959</v>
      </c>
      <c r="C1280" s="22">
        <v>43959</v>
      </c>
      <c r="D1280" s="21" t="s">
        <v>10</v>
      </c>
      <c r="E1280" s="21">
        <v>0</v>
      </c>
      <c r="F1280" s="21">
        <v>0</v>
      </c>
      <c r="G1280" s="21">
        <v>10450</v>
      </c>
      <c r="H1280" s="21">
        <v>518405.23</v>
      </c>
      <c r="I1280" s="21" t="s">
        <v>11</v>
      </c>
      <c r="J1280" s="21" t="s">
        <v>12</v>
      </c>
    </row>
    <row r="1281" spans="1:10">
      <c r="A1281" s="21">
        <v>11563327</v>
      </c>
      <c r="B1281" s="22">
        <v>43959</v>
      </c>
      <c r="C1281" s="22">
        <v>43959</v>
      </c>
      <c r="D1281" s="21" t="s">
        <v>10</v>
      </c>
      <c r="E1281" s="21">
        <v>0</v>
      </c>
      <c r="F1281" s="21">
        <v>0</v>
      </c>
      <c r="G1281" s="21">
        <v>10462.1</v>
      </c>
      <c r="H1281" s="21">
        <v>528867.32999999996</v>
      </c>
      <c r="I1281" s="21" t="s">
        <v>11</v>
      </c>
      <c r="J1281" s="21" t="s">
        <v>12</v>
      </c>
    </row>
    <row r="1282" spans="1:10">
      <c r="A1282" s="21">
        <v>11563327</v>
      </c>
      <c r="B1282" s="22">
        <v>43959</v>
      </c>
      <c r="C1282" s="22">
        <v>43959</v>
      </c>
      <c r="D1282" s="21" t="s">
        <v>10</v>
      </c>
      <c r="E1282" s="21">
        <v>0</v>
      </c>
      <c r="F1282" s="21">
        <v>0</v>
      </c>
      <c r="G1282" s="21">
        <v>10829.6</v>
      </c>
      <c r="H1282" s="21">
        <v>539696.93000000005</v>
      </c>
      <c r="I1282" s="21" t="s">
        <v>11</v>
      </c>
      <c r="J1282" s="21" t="s">
        <v>12</v>
      </c>
    </row>
    <row r="1283" spans="1:10">
      <c r="A1283" s="21">
        <v>11563327</v>
      </c>
      <c r="B1283" s="22">
        <v>43959</v>
      </c>
      <c r="C1283" s="22">
        <v>43959</v>
      </c>
      <c r="D1283" s="21" t="s">
        <v>10</v>
      </c>
      <c r="E1283" s="21">
        <v>0</v>
      </c>
      <c r="F1283" s="21">
        <v>0</v>
      </c>
      <c r="G1283" s="21">
        <v>10984.59</v>
      </c>
      <c r="H1283" s="21">
        <v>550681.52</v>
      </c>
      <c r="I1283" s="21" t="s">
        <v>11</v>
      </c>
      <c r="J1283" s="21" t="s">
        <v>12</v>
      </c>
    </row>
    <row r="1284" spans="1:10">
      <c r="A1284" s="21">
        <v>11563327</v>
      </c>
      <c r="B1284" s="22">
        <v>43959</v>
      </c>
      <c r="C1284" s="22">
        <v>43959</v>
      </c>
      <c r="D1284" s="21" t="s">
        <v>10</v>
      </c>
      <c r="E1284" s="21">
        <v>0</v>
      </c>
      <c r="F1284" s="21">
        <v>0</v>
      </c>
      <c r="G1284" s="21">
        <v>11072</v>
      </c>
      <c r="H1284" s="21">
        <v>561753.52</v>
      </c>
      <c r="I1284" s="21" t="s">
        <v>11</v>
      </c>
      <c r="J1284" s="21" t="s">
        <v>12</v>
      </c>
    </row>
    <row r="1285" spans="1:10">
      <c r="A1285" s="21">
        <v>11563327</v>
      </c>
      <c r="B1285" s="22">
        <v>43959</v>
      </c>
      <c r="C1285" s="22">
        <v>43959</v>
      </c>
      <c r="D1285" s="21" t="s">
        <v>10</v>
      </c>
      <c r="E1285" s="21">
        <v>0</v>
      </c>
      <c r="F1285" s="21">
        <v>0</v>
      </c>
      <c r="G1285" s="21">
        <v>11278.9</v>
      </c>
      <c r="H1285" s="21">
        <v>573032.42000000004</v>
      </c>
      <c r="I1285" s="21" t="s">
        <v>11</v>
      </c>
      <c r="J1285" s="21" t="s">
        <v>12</v>
      </c>
    </row>
    <row r="1286" spans="1:10">
      <c r="A1286" s="21">
        <v>11563327</v>
      </c>
      <c r="B1286" s="22">
        <v>43959</v>
      </c>
      <c r="C1286" s="22">
        <v>43959</v>
      </c>
      <c r="D1286" s="21" t="s">
        <v>10</v>
      </c>
      <c r="E1286" s="21">
        <v>0</v>
      </c>
      <c r="F1286" s="21">
        <v>0</v>
      </c>
      <c r="G1286" s="21">
        <v>11345</v>
      </c>
      <c r="H1286" s="21">
        <v>584377.42000000004</v>
      </c>
      <c r="I1286" s="21" t="s">
        <v>11</v>
      </c>
      <c r="J1286" s="21" t="s">
        <v>12</v>
      </c>
    </row>
    <row r="1287" spans="1:10">
      <c r="A1287" s="21">
        <v>11563327</v>
      </c>
      <c r="B1287" s="22">
        <v>43959</v>
      </c>
      <c r="C1287" s="22">
        <v>43959</v>
      </c>
      <c r="D1287" s="21" t="s">
        <v>10</v>
      </c>
      <c r="E1287" s="21">
        <v>0</v>
      </c>
      <c r="F1287" s="21">
        <v>0</v>
      </c>
      <c r="G1287" s="21">
        <v>12142.6</v>
      </c>
      <c r="H1287" s="21">
        <v>596520.02</v>
      </c>
      <c r="I1287" s="21" t="s">
        <v>11</v>
      </c>
      <c r="J1287" s="21" t="s">
        <v>12</v>
      </c>
    </row>
    <row r="1288" spans="1:10">
      <c r="A1288" s="21">
        <v>11563327</v>
      </c>
      <c r="B1288" s="22">
        <v>43959</v>
      </c>
      <c r="C1288" s="22">
        <v>43959</v>
      </c>
      <c r="D1288" s="21" t="s">
        <v>10</v>
      </c>
      <c r="E1288" s="21">
        <v>0</v>
      </c>
      <c r="F1288" s="21">
        <v>0</v>
      </c>
      <c r="G1288" s="21">
        <v>12192</v>
      </c>
      <c r="H1288" s="21">
        <v>608712.02</v>
      </c>
      <c r="I1288" s="21" t="s">
        <v>11</v>
      </c>
      <c r="J1288" s="21" t="s">
        <v>12</v>
      </c>
    </row>
    <row r="1289" spans="1:10">
      <c r="A1289" s="21">
        <v>11563327</v>
      </c>
      <c r="B1289" s="22">
        <v>43959</v>
      </c>
      <c r="C1289" s="22">
        <v>43959</v>
      </c>
      <c r="D1289" s="21" t="s">
        <v>10</v>
      </c>
      <c r="E1289" s="21">
        <v>0</v>
      </c>
      <c r="F1289" s="21">
        <v>0</v>
      </c>
      <c r="G1289" s="21">
        <v>12245.1</v>
      </c>
      <c r="H1289" s="21">
        <v>620957.12</v>
      </c>
      <c r="I1289" s="21" t="s">
        <v>11</v>
      </c>
      <c r="J1289" s="21" t="s">
        <v>12</v>
      </c>
    </row>
    <row r="1290" spans="1:10">
      <c r="A1290" s="21">
        <v>11563327</v>
      </c>
      <c r="B1290" s="22">
        <v>43959</v>
      </c>
      <c r="C1290" s="22">
        <v>43959</v>
      </c>
      <c r="D1290" s="21" t="s">
        <v>10</v>
      </c>
      <c r="E1290" s="21">
        <v>0</v>
      </c>
      <c r="F1290" s="21">
        <v>0</v>
      </c>
      <c r="G1290" s="21">
        <v>12951.97</v>
      </c>
      <c r="H1290" s="21">
        <v>633909.09</v>
      </c>
      <c r="I1290" s="21" t="s">
        <v>11</v>
      </c>
      <c r="J1290" s="21" t="s">
        <v>12</v>
      </c>
    </row>
    <row r="1291" spans="1:10">
      <c r="A1291" s="21">
        <v>11563327</v>
      </c>
      <c r="B1291" s="22">
        <v>43959</v>
      </c>
      <c r="C1291" s="22">
        <v>43959</v>
      </c>
      <c r="D1291" s="21" t="s">
        <v>10</v>
      </c>
      <c r="E1291" s="21">
        <v>0</v>
      </c>
      <c r="F1291" s="21">
        <v>0</v>
      </c>
      <c r="G1291" s="21">
        <v>13060</v>
      </c>
      <c r="H1291" s="21">
        <v>646969.09</v>
      </c>
      <c r="I1291" s="21" t="s">
        <v>11</v>
      </c>
      <c r="J1291" s="21" t="s">
        <v>12</v>
      </c>
    </row>
    <row r="1292" spans="1:10">
      <c r="A1292" s="21">
        <v>11563327</v>
      </c>
      <c r="B1292" s="22">
        <v>43959</v>
      </c>
      <c r="C1292" s="22">
        <v>43959</v>
      </c>
      <c r="D1292" s="21" t="s">
        <v>10</v>
      </c>
      <c r="E1292" s="21">
        <v>0</v>
      </c>
      <c r="F1292" s="21">
        <v>0</v>
      </c>
      <c r="G1292" s="21">
        <v>13283.9</v>
      </c>
      <c r="H1292" s="21">
        <v>660252.99</v>
      </c>
      <c r="I1292" s="21" t="s">
        <v>11</v>
      </c>
      <c r="J1292" s="21" t="s">
        <v>12</v>
      </c>
    </row>
    <row r="1293" spans="1:10">
      <c r="A1293" s="21">
        <v>11563327</v>
      </c>
      <c r="B1293" s="22">
        <v>43959</v>
      </c>
      <c r="C1293" s="22">
        <v>43959</v>
      </c>
      <c r="D1293" s="21" t="s">
        <v>10</v>
      </c>
      <c r="E1293" s="21">
        <v>0</v>
      </c>
      <c r="F1293" s="21">
        <v>0</v>
      </c>
      <c r="G1293" s="21">
        <v>13574</v>
      </c>
      <c r="H1293" s="21">
        <v>673826.99</v>
      </c>
      <c r="I1293" s="21" t="s">
        <v>11</v>
      </c>
      <c r="J1293" s="21" t="s">
        <v>12</v>
      </c>
    </row>
    <row r="1294" spans="1:10">
      <c r="A1294" s="21">
        <v>11563327</v>
      </c>
      <c r="B1294" s="22">
        <v>43959</v>
      </c>
      <c r="C1294" s="22">
        <v>43959</v>
      </c>
      <c r="D1294" s="21" t="s">
        <v>10</v>
      </c>
      <c r="E1294" s="21">
        <v>0</v>
      </c>
      <c r="F1294" s="21">
        <v>0</v>
      </c>
      <c r="G1294" s="21">
        <v>13605.9</v>
      </c>
      <c r="H1294" s="21">
        <v>687432.89</v>
      </c>
      <c r="I1294" s="21" t="s">
        <v>11</v>
      </c>
      <c r="J1294" s="21" t="s">
        <v>12</v>
      </c>
    </row>
    <row r="1295" spans="1:10">
      <c r="A1295" s="21">
        <v>11563327</v>
      </c>
      <c r="B1295" s="22">
        <v>43959</v>
      </c>
      <c r="C1295" s="22">
        <v>43959</v>
      </c>
      <c r="D1295" s="21" t="s">
        <v>10</v>
      </c>
      <c r="E1295" s="21">
        <v>0</v>
      </c>
      <c r="F1295" s="21">
        <v>0</v>
      </c>
      <c r="G1295" s="21">
        <v>13843.8</v>
      </c>
      <c r="H1295" s="21">
        <v>701276.69</v>
      </c>
      <c r="I1295" s="21" t="s">
        <v>11</v>
      </c>
      <c r="J1295" s="21" t="s">
        <v>12</v>
      </c>
    </row>
    <row r="1296" spans="1:10">
      <c r="A1296" s="21">
        <v>11563327</v>
      </c>
      <c r="B1296" s="22">
        <v>43959</v>
      </c>
      <c r="C1296" s="22">
        <v>43959</v>
      </c>
      <c r="D1296" s="21" t="s">
        <v>10</v>
      </c>
      <c r="E1296" s="21">
        <v>0</v>
      </c>
      <c r="F1296" s="21">
        <v>0</v>
      </c>
      <c r="G1296" s="21">
        <v>14000</v>
      </c>
      <c r="H1296" s="21">
        <v>715276.69</v>
      </c>
      <c r="I1296" s="21" t="s">
        <v>11</v>
      </c>
      <c r="J1296" s="21" t="s">
        <v>12</v>
      </c>
    </row>
    <row r="1297" spans="1:10">
      <c r="A1297" s="21">
        <v>11563327</v>
      </c>
      <c r="B1297" s="22">
        <v>43959</v>
      </c>
      <c r="C1297" s="22">
        <v>43959</v>
      </c>
      <c r="D1297" s="21" t="s">
        <v>10</v>
      </c>
      <c r="E1297" s="21">
        <v>0</v>
      </c>
      <c r="F1297" s="21">
        <v>0</v>
      </c>
      <c r="G1297" s="21">
        <v>15045.04</v>
      </c>
      <c r="H1297" s="21">
        <v>730321.73</v>
      </c>
      <c r="I1297" s="21" t="s">
        <v>11</v>
      </c>
      <c r="J1297" s="21" t="s">
        <v>12</v>
      </c>
    </row>
    <row r="1298" spans="1:10">
      <c r="A1298" s="21">
        <v>11563327</v>
      </c>
      <c r="B1298" s="22">
        <v>43959</v>
      </c>
      <c r="C1298" s="22">
        <v>43959</v>
      </c>
      <c r="D1298" s="21" t="s">
        <v>10</v>
      </c>
      <c r="E1298" s="21">
        <v>0</v>
      </c>
      <c r="F1298" s="21">
        <v>0</v>
      </c>
      <c r="G1298" s="21">
        <v>16268.5</v>
      </c>
      <c r="H1298" s="21">
        <v>746590.23</v>
      </c>
      <c r="I1298" s="21" t="s">
        <v>11</v>
      </c>
      <c r="J1298" s="21" t="s">
        <v>12</v>
      </c>
    </row>
    <row r="1299" spans="1:10">
      <c r="A1299" s="21">
        <v>11563327</v>
      </c>
      <c r="B1299" s="22">
        <v>43959</v>
      </c>
      <c r="C1299" s="22">
        <v>43959</v>
      </c>
      <c r="D1299" s="21" t="s">
        <v>10</v>
      </c>
      <c r="E1299" s="21">
        <v>0</v>
      </c>
      <c r="F1299" s="21">
        <v>0</v>
      </c>
      <c r="G1299" s="21">
        <v>16600.099999999999</v>
      </c>
      <c r="H1299" s="21">
        <v>763190.33</v>
      </c>
      <c r="I1299" s="21" t="s">
        <v>11</v>
      </c>
      <c r="J1299" s="21" t="s">
        <v>12</v>
      </c>
    </row>
    <row r="1300" spans="1:10">
      <c r="A1300" s="21">
        <v>11563327</v>
      </c>
      <c r="B1300" s="22">
        <v>43959</v>
      </c>
      <c r="C1300" s="22">
        <v>43959</v>
      </c>
      <c r="D1300" s="21" t="s">
        <v>10</v>
      </c>
      <c r="E1300" s="21">
        <v>0</v>
      </c>
      <c r="F1300" s="21">
        <v>0</v>
      </c>
      <c r="G1300" s="21">
        <v>17752.939999999999</v>
      </c>
      <c r="H1300" s="21">
        <v>780943.27</v>
      </c>
      <c r="I1300" s="21" t="s">
        <v>11</v>
      </c>
      <c r="J1300" s="21" t="s">
        <v>12</v>
      </c>
    </row>
    <row r="1301" spans="1:10">
      <c r="A1301" s="21">
        <v>11563327</v>
      </c>
      <c r="B1301" s="22">
        <v>43959</v>
      </c>
      <c r="C1301" s="22">
        <v>43959</v>
      </c>
      <c r="D1301" s="21" t="s">
        <v>10</v>
      </c>
      <c r="E1301" s="21">
        <v>0</v>
      </c>
      <c r="F1301" s="21">
        <v>0</v>
      </c>
      <c r="G1301" s="21">
        <v>19495.8</v>
      </c>
      <c r="H1301" s="21">
        <v>800439.07</v>
      </c>
      <c r="I1301" s="21" t="s">
        <v>11</v>
      </c>
      <c r="J1301" s="21" t="s">
        <v>12</v>
      </c>
    </row>
    <row r="1302" spans="1:10">
      <c r="A1302" s="21">
        <v>11563327</v>
      </c>
      <c r="B1302" s="22">
        <v>43959</v>
      </c>
      <c r="C1302" s="22">
        <v>43959</v>
      </c>
      <c r="D1302" s="21" t="s">
        <v>10</v>
      </c>
      <c r="E1302" s="21">
        <v>0</v>
      </c>
      <c r="F1302" s="21">
        <v>0</v>
      </c>
      <c r="G1302" s="21">
        <v>20191</v>
      </c>
      <c r="H1302" s="21">
        <v>820630.07</v>
      </c>
      <c r="I1302" s="21" t="s">
        <v>11</v>
      </c>
      <c r="J1302" s="21" t="s">
        <v>12</v>
      </c>
    </row>
    <row r="1303" spans="1:10">
      <c r="A1303" s="21">
        <v>11563327</v>
      </c>
      <c r="B1303" s="22">
        <v>43959</v>
      </c>
      <c r="C1303" s="22">
        <v>43959</v>
      </c>
      <c r="D1303" s="21" t="s">
        <v>10</v>
      </c>
      <c r="E1303" s="21">
        <v>0</v>
      </c>
      <c r="F1303" s="21">
        <v>0</v>
      </c>
      <c r="G1303" s="21">
        <v>20251.8</v>
      </c>
      <c r="H1303" s="21">
        <v>840881.87</v>
      </c>
      <c r="I1303" s="21" t="s">
        <v>11</v>
      </c>
      <c r="J1303" s="21" t="s">
        <v>12</v>
      </c>
    </row>
    <row r="1304" spans="1:10">
      <c r="A1304" s="21">
        <v>11563327</v>
      </c>
      <c r="B1304" s="22">
        <v>43959</v>
      </c>
      <c r="C1304" s="22">
        <v>43959</v>
      </c>
      <c r="D1304" s="21" t="s">
        <v>10</v>
      </c>
      <c r="E1304" s="21">
        <v>0</v>
      </c>
      <c r="F1304" s="21">
        <v>0</v>
      </c>
      <c r="G1304" s="21">
        <v>21478.9</v>
      </c>
      <c r="H1304" s="21">
        <v>862360.77</v>
      </c>
      <c r="I1304" s="21" t="s">
        <v>11</v>
      </c>
      <c r="J1304" s="21" t="s">
        <v>12</v>
      </c>
    </row>
    <row r="1305" spans="1:10">
      <c r="A1305" s="21">
        <v>11563327</v>
      </c>
      <c r="B1305" s="22">
        <v>43959</v>
      </c>
      <c r="C1305" s="22">
        <v>43959</v>
      </c>
      <c r="D1305" s="21" t="s">
        <v>10</v>
      </c>
      <c r="E1305" s="21">
        <v>0</v>
      </c>
      <c r="F1305" s="21">
        <v>0</v>
      </c>
      <c r="G1305" s="21">
        <v>21922.65</v>
      </c>
      <c r="H1305" s="21">
        <v>884283.42</v>
      </c>
      <c r="I1305" s="21" t="s">
        <v>11</v>
      </c>
      <c r="J1305" s="21" t="s">
        <v>12</v>
      </c>
    </row>
    <row r="1306" spans="1:10">
      <c r="A1306" s="21">
        <v>11563327</v>
      </c>
      <c r="B1306" s="22">
        <v>43959</v>
      </c>
      <c r="C1306" s="22">
        <v>43959</v>
      </c>
      <c r="D1306" s="21" t="s">
        <v>10</v>
      </c>
      <c r="E1306" s="21">
        <v>0</v>
      </c>
      <c r="F1306" s="21">
        <v>0</v>
      </c>
      <c r="G1306" s="21">
        <v>22940.400000000001</v>
      </c>
      <c r="H1306" s="21">
        <v>907223.82</v>
      </c>
      <c r="I1306" s="21" t="s">
        <v>11</v>
      </c>
      <c r="J1306" s="21" t="s">
        <v>12</v>
      </c>
    </row>
    <row r="1307" spans="1:10">
      <c r="A1307" s="21">
        <v>11563327</v>
      </c>
      <c r="B1307" s="22">
        <v>43959</v>
      </c>
      <c r="C1307" s="22">
        <v>43959</v>
      </c>
      <c r="D1307" s="21" t="s">
        <v>10</v>
      </c>
      <c r="E1307" s="21">
        <v>0</v>
      </c>
      <c r="F1307" s="21">
        <v>0</v>
      </c>
      <c r="G1307" s="21">
        <v>24703</v>
      </c>
      <c r="H1307" s="21">
        <v>931926.82</v>
      </c>
      <c r="I1307" s="21" t="s">
        <v>11</v>
      </c>
      <c r="J1307" s="21" t="s">
        <v>12</v>
      </c>
    </row>
    <row r="1308" spans="1:10">
      <c r="A1308" s="21">
        <v>11563327</v>
      </c>
      <c r="B1308" s="22">
        <v>43959</v>
      </c>
      <c r="C1308" s="22">
        <v>43959</v>
      </c>
      <c r="D1308" s="21" t="s">
        <v>10</v>
      </c>
      <c r="E1308" s="21">
        <v>0</v>
      </c>
      <c r="F1308" s="21">
        <v>0</v>
      </c>
      <c r="G1308" s="21">
        <v>28851.85</v>
      </c>
      <c r="H1308" s="21">
        <v>960778.67</v>
      </c>
      <c r="I1308" s="21" t="s">
        <v>11</v>
      </c>
      <c r="J1308" s="21" t="s">
        <v>12</v>
      </c>
    </row>
    <row r="1309" spans="1:10">
      <c r="A1309" s="21">
        <v>11563327</v>
      </c>
      <c r="B1309" s="22">
        <v>43959</v>
      </c>
      <c r="C1309" s="22">
        <v>43959</v>
      </c>
      <c r="D1309" s="21" t="s">
        <v>10</v>
      </c>
      <c r="E1309" s="21">
        <v>0</v>
      </c>
      <c r="F1309" s="21">
        <v>0</v>
      </c>
      <c r="G1309" s="21">
        <v>29475.21</v>
      </c>
      <c r="H1309" s="21">
        <v>990253.88</v>
      </c>
      <c r="I1309" s="21" t="s">
        <v>11</v>
      </c>
      <c r="J1309" s="21" t="s">
        <v>12</v>
      </c>
    </row>
    <row r="1310" spans="1:10">
      <c r="A1310" s="21">
        <v>11563327</v>
      </c>
      <c r="B1310" s="22">
        <v>43959</v>
      </c>
      <c r="C1310" s="22">
        <v>43959</v>
      </c>
      <c r="D1310" s="21" t="s">
        <v>10</v>
      </c>
      <c r="E1310" s="21">
        <v>0</v>
      </c>
      <c r="F1310" s="21">
        <v>0</v>
      </c>
      <c r="G1310" s="21">
        <v>29484.799999999999</v>
      </c>
      <c r="H1310" s="21">
        <v>1019738.68</v>
      </c>
      <c r="I1310" s="21" t="s">
        <v>11</v>
      </c>
      <c r="J1310" s="21" t="s">
        <v>12</v>
      </c>
    </row>
    <row r="1311" spans="1:10">
      <c r="A1311" s="21">
        <v>11563327</v>
      </c>
      <c r="B1311" s="22">
        <v>43959</v>
      </c>
      <c r="C1311" s="22">
        <v>43959</v>
      </c>
      <c r="D1311" s="21" t="s">
        <v>10</v>
      </c>
      <c r="E1311" s="21">
        <v>0</v>
      </c>
      <c r="F1311" s="21">
        <v>0</v>
      </c>
      <c r="G1311" s="21">
        <v>30815.56</v>
      </c>
      <c r="H1311" s="21">
        <v>1050554.24</v>
      </c>
      <c r="I1311" s="21" t="s">
        <v>11</v>
      </c>
      <c r="J1311" s="21" t="s">
        <v>12</v>
      </c>
    </row>
    <row r="1312" spans="1:10">
      <c r="A1312" s="21">
        <v>11563327</v>
      </c>
      <c r="B1312" s="22">
        <v>43959</v>
      </c>
      <c r="C1312" s="22">
        <v>43959</v>
      </c>
      <c r="D1312" s="21" t="s">
        <v>10</v>
      </c>
      <c r="E1312" s="21">
        <v>0</v>
      </c>
      <c r="F1312" s="21">
        <v>0</v>
      </c>
      <c r="G1312" s="21">
        <v>33009.279999999999</v>
      </c>
      <c r="H1312" s="21">
        <v>1083563.52</v>
      </c>
      <c r="I1312" s="21" t="s">
        <v>11</v>
      </c>
      <c r="J1312" s="21" t="s">
        <v>12</v>
      </c>
    </row>
    <row r="1313" spans="1:10">
      <c r="A1313" s="21">
        <v>11563327</v>
      </c>
      <c r="B1313" s="22">
        <v>43959</v>
      </c>
      <c r="C1313" s="22">
        <v>43959</v>
      </c>
      <c r="D1313" s="21" t="s">
        <v>10</v>
      </c>
      <c r="E1313" s="21">
        <v>0</v>
      </c>
      <c r="F1313" s="21">
        <v>0</v>
      </c>
      <c r="G1313" s="21">
        <v>34801.160000000003</v>
      </c>
      <c r="H1313" s="21">
        <v>1118364.68</v>
      </c>
      <c r="I1313" s="21" t="s">
        <v>11</v>
      </c>
      <c r="J1313" s="21" t="s">
        <v>12</v>
      </c>
    </row>
    <row r="1314" spans="1:10">
      <c r="A1314" s="21">
        <v>11563327</v>
      </c>
      <c r="B1314" s="22">
        <v>43959</v>
      </c>
      <c r="C1314" s="22">
        <v>43959</v>
      </c>
      <c r="D1314" s="21" t="s">
        <v>10</v>
      </c>
      <c r="E1314" s="21">
        <v>0</v>
      </c>
      <c r="F1314" s="21">
        <v>0</v>
      </c>
      <c r="G1314" s="21">
        <v>36825.699999999997</v>
      </c>
      <c r="H1314" s="21">
        <v>1155190.3799999999</v>
      </c>
      <c r="I1314" s="21" t="s">
        <v>11</v>
      </c>
      <c r="J1314" s="21" t="s">
        <v>12</v>
      </c>
    </row>
    <row r="1315" spans="1:10">
      <c r="A1315" s="21">
        <v>11563327</v>
      </c>
      <c r="B1315" s="22">
        <v>43959</v>
      </c>
      <c r="C1315" s="22">
        <v>43959</v>
      </c>
      <c r="D1315" s="21" t="s">
        <v>10</v>
      </c>
      <c r="E1315" s="21">
        <v>0</v>
      </c>
      <c r="F1315" s="21">
        <v>0</v>
      </c>
      <c r="G1315" s="21">
        <v>41213.65</v>
      </c>
      <c r="H1315" s="21">
        <v>1196404.03</v>
      </c>
      <c r="I1315" s="21" t="s">
        <v>11</v>
      </c>
      <c r="J1315" s="21" t="s">
        <v>12</v>
      </c>
    </row>
    <row r="1316" spans="1:10">
      <c r="A1316" s="21">
        <v>11563327</v>
      </c>
      <c r="B1316" s="22">
        <v>43959</v>
      </c>
      <c r="C1316" s="22">
        <v>43959</v>
      </c>
      <c r="D1316" s="21" t="s">
        <v>13</v>
      </c>
      <c r="E1316" s="21">
        <v>0</v>
      </c>
      <c r="F1316" s="21">
        <v>4.0199999999999996</v>
      </c>
      <c r="G1316" s="21">
        <v>0</v>
      </c>
      <c r="H1316" s="21">
        <v>1196400.01</v>
      </c>
      <c r="I1316" s="21" t="s">
        <v>14</v>
      </c>
      <c r="J1316" s="21" t="s">
        <v>15</v>
      </c>
    </row>
    <row r="1317" spans="1:10">
      <c r="A1317" s="21">
        <v>11563327</v>
      </c>
      <c r="B1317" s="22">
        <v>43959</v>
      </c>
      <c r="C1317" s="22">
        <v>43959</v>
      </c>
      <c r="D1317" s="21" t="s">
        <v>13</v>
      </c>
      <c r="E1317" s="21">
        <v>0</v>
      </c>
      <c r="F1317" s="21">
        <v>4.67</v>
      </c>
      <c r="G1317" s="21">
        <v>0</v>
      </c>
      <c r="H1317" s="21">
        <v>1196395.3400000001</v>
      </c>
      <c r="I1317" s="21" t="s">
        <v>14</v>
      </c>
      <c r="J1317" s="21" t="s">
        <v>15</v>
      </c>
    </row>
    <row r="1318" spans="1:10">
      <c r="A1318" s="21">
        <v>11563327</v>
      </c>
      <c r="B1318" s="22">
        <v>43959</v>
      </c>
      <c r="C1318" s="22">
        <v>43959</v>
      </c>
      <c r="D1318" s="21" t="s">
        <v>13</v>
      </c>
      <c r="E1318" s="21">
        <v>0</v>
      </c>
      <c r="F1318" s="21">
        <v>5.8</v>
      </c>
      <c r="G1318" s="21">
        <v>0</v>
      </c>
      <c r="H1318" s="21">
        <v>1196389.54</v>
      </c>
      <c r="I1318" s="21" t="s">
        <v>14</v>
      </c>
      <c r="J1318" s="21" t="s">
        <v>15</v>
      </c>
    </row>
    <row r="1319" spans="1:10">
      <c r="A1319" s="21">
        <v>11563327</v>
      </c>
      <c r="B1319" s="22">
        <v>43959</v>
      </c>
      <c r="C1319" s="22">
        <v>43959</v>
      </c>
      <c r="D1319" s="21" t="s">
        <v>13</v>
      </c>
      <c r="E1319" s="21">
        <v>0</v>
      </c>
      <c r="F1319" s="21">
        <v>7.94</v>
      </c>
      <c r="G1319" s="21">
        <v>0</v>
      </c>
      <c r="H1319" s="21">
        <v>1196381.6000000001</v>
      </c>
      <c r="I1319" s="21" t="s">
        <v>14</v>
      </c>
      <c r="J1319" s="21" t="s">
        <v>15</v>
      </c>
    </row>
    <row r="1320" spans="1:10">
      <c r="A1320" s="21">
        <v>11563327</v>
      </c>
      <c r="B1320" s="22">
        <v>43959</v>
      </c>
      <c r="C1320" s="22">
        <v>43959</v>
      </c>
      <c r="D1320" s="21" t="s">
        <v>13</v>
      </c>
      <c r="E1320" s="21">
        <v>0</v>
      </c>
      <c r="F1320" s="21">
        <v>8.41</v>
      </c>
      <c r="G1320" s="21">
        <v>0</v>
      </c>
      <c r="H1320" s="21">
        <v>1196373.19</v>
      </c>
      <c r="I1320" s="21" t="s">
        <v>14</v>
      </c>
      <c r="J1320" s="21" t="s">
        <v>15</v>
      </c>
    </row>
    <row r="1321" spans="1:10">
      <c r="A1321" s="21">
        <v>11563327</v>
      </c>
      <c r="B1321" s="22">
        <v>43959</v>
      </c>
      <c r="C1321" s="22">
        <v>43959</v>
      </c>
      <c r="D1321" s="21" t="s">
        <v>13</v>
      </c>
      <c r="E1321" s="21">
        <v>0</v>
      </c>
      <c r="F1321" s="21">
        <v>9.2100000000000009</v>
      </c>
      <c r="G1321" s="21">
        <v>0</v>
      </c>
      <c r="H1321" s="21">
        <v>1196363.98</v>
      </c>
      <c r="I1321" s="21" t="s">
        <v>14</v>
      </c>
      <c r="J1321" s="21" t="s">
        <v>15</v>
      </c>
    </row>
    <row r="1322" spans="1:10">
      <c r="A1322" s="21">
        <v>11563327</v>
      </c>
      <c r="B1322" s="22">
        <v>43959</v>
      </c>
      <c r="C1322" s="22">
        <v>43959</v>
      </c>
      <c r="D1322" s="21" t="s">
        <v>13</v>
      </c>
      <c r="E1322" s="21">
        <v>0</v>
      </c>
      <c r="F1322" s="21">
        <v>9.5299999999999994</v>
      </c>
      <c r="G1322" s="21">
        <v>0</v>
      </c>
      <c r="H1322" s="21">
        <v>1196354.45</v>
      </c>
      <c r="I1322" s="21" t="s">
        <v>14</v>
      </c>
      <c r="J1322" s="21" t="s">
        <v>15</v>
      </c>
    </row>
    <row r="1323" spans="1:10">
      <c r="A1323" s="21">
        <v>11563327</v>
      </c>
      <c r="B1323" s="22">
        <v>43959</v>
      </c>
      <c r="C1323" s="22">
        <v>43959</v>
      </c>
      <c r="D1323" s="21" t="s">
        <v>13</v>
      </c>
      <c r="E1323" s="21">
        <v>0</v>
      </c>
      <c r="F1323" s="21">
        <v>10.67</v>
      </c>
      <c r="G1323" s="21">
        <v>0</v>
      </c>
      <c r="H1323" s="21">
        <v>1196343.78</v>
      </c>
      <c r="I1323" s="21" t="s">
        <v>14</v>
      </c>
      <c r="J1323" s="21" t="s">
        <v>15</v>
      </c>
    </row>
    <row r="1324" spans="1:10">
      <c r="A1324" s="21">
        <v>11563327</v>
      </c>
      <c r="B1324" s="22">
        <v>43959</v>
      </c>
      <c r="C1324" s="22">
        <v>43959</v>
      </c>
      <c r="D1324" s="21" t="s">
        <v>13</v>
      </c>
      <c r="E1324" s="21">
        <v>0</v>
      </c>
      <c r="F1324" s="21">
        <v>10.92</v>
      </c>
      <c r="G1324" s="21">
        <v>0</v>
      </c>
      <c r="H1324" s="21">
        <v>1196332.8600000001</v>
      </c>
      <c r="I1324" s="21" t="s">
        <v>14</v>
      </c>
      <c r="J1324" s="21" t="s">
        <v>15</v>
      </c>
    </row>
    <row r="1325" spans="1:10">
      <c r="A1325" s="21">
        <v>11563327</v>
      </c>
      <c r="B1325" s="22">
        <v>43959</v>
      </c>
      <c r="C1325" s="22">
        <v>43959</v>
      </c>
      <c r="D1325" s="21" t="s">
        <v>13</v>
      </c>
      <c r="E1325" s="21">
        <v>0</v>
      </c>
      <c r="F1325" s="21">
        <v>11.22</v>
      </c>
      <c r="G1325" s="21">
        <v>0</v>
      </c>
      <c r="H1325" s="21">
        <v>1196321.6399999999</v>
      </c>
      <c r="I1325" s="21" t="s">
        <v>14</v>
      </c>
      <c r="J1325" s="21" t="s">
        <v>15</v>
      </c>
    </row>
    <row r="1326" spans="1:10">
      <c r="A1326" s="21">
        <v>11563327</v>
      </c>
      <c r="B1326" s="22">
        <v>43959</v>
      </c>
      <c r="C1326" s="22">
        <v>43959</v>
      </c>
      <c r="D1326" s="21" t="s">
        <v>13</v>
      </c>
      <c r="E1326" s="21">
        <v>0</v>
      </c>
      <c r="F1326" s="21">
        <v>13.36</v>
      </c>
      <c r="G1326" s="21">
        <v>0</v>
      </c>
      <c r="H1326" s="21">
        <v>1196308.28</v>
      </c>
      <c r="I1326" s="21" t="s">
        <v>14</v>
      </c>
      <c r="J1326" s="21" t="s">
        <v>15</v>
      </c>
    </row>
    <row r="1327" spans="1:10">
      <c r="A1327" s="21">
        <v>11563327</v>
      </c>
      <c r="B1327" s="22">
        <v>43959</v>
      </c>
      <c r="C1327" s="22">
        <v>43959</v>
      </c>
      <c r="D1327" s="21" t="s">
        <v>13</v>
      </c>
      <c r="E1327" s="21">
        <v>0</v>
      </c>
      <c r="F1327" s="21">
        <v>17.22</v>
      </c>
      <c r="G1327" s="21">
        <v>0</v>
      </c>
      <c r="H1327" s="21">
        <v>1196291.06</v>
      </c>
      <c r="I1327" s="21" t="s">
        <v>14</v>
      </c>
      <c r="J1327" s="21" t="s">
        <v>15</v>
      </c>
    </row>
    <row r="1328" spans="1:10">
      <c r="A1328" s="21">
        <v>11563327</v>
      </c>
      <c r="B1328" s="22">
        <v>43959</v>
      </c>
      <c r="C1328" s="22">
        <v>43959</v>
      </c>
      <c r="D1328" s="21" t="s">
        <v>13</v>
      </c>
      <c r="E1328" s="21">
        <v>0</v>
      </c>
      <c r="F1328" s="21">
        <v>23.07</v>
      </c>
      <c r="G1328" s="21">
        <v>0</v>
      </c>
      <c r="H1328" s="21">
        <v>1196267.99</v>
      </c>
      <c r="I1328" s="21" t="s">
        <v>14</v>
      </c>
      <c r="J1328" s="21" t="s">
        <v>15</v>
      </c>
    </row>
    <row r="1329" spans="1:10">
      <c r="A1329" s="21">
        <v>11563327</v>
      </c>
      <c r="B1329" s="22">
        <v>43959</v>
      </c>
      <c r="C1329" s="22">
        <v>43959</v>
      </c>
      <c r="D1329" s="21" t="s">
        <v>13</v>
      </c>
      <c r="E1329" s="21">
        <v>0</v>
      </c>
      <c r="F1329" s="21">
        <v>24.33</v>
      </c>
      <c r="G1329" s="21">
        <v>0</v>
      </c>
      <c r="H1329" s="21">
        <v>1196243.6599999999</v>
      </c>
      <c r="I1329" s="21" t="s">
        <v>14</v>
      </c>
      <c r="J1329" s="21" t="s">
        <v>15</v>
      </c>
    </row>
    <row r="1330" spans="1:10">
      <c r="A1330" s="21">
        <v>11563327</v>
      </c>
      <c r="B1330" s="22">
        <v>43959</v>
      </c>
      <c r="C1330" s="22">
        <v>43959</v>
      </c>
      <c r="D1330" s="21" t="s">
        <v>13</v>
      </c>
      <c r="E1330" s="21">
        <v>0</v>
      </c>
      <c r="F1330" s="21">
        <v>32.549999999999997</v>
      </c>
      <c r="G1330" s="21">
        <v>0</v>
      </c>
      <c r="H1330" s="21">
        <v>1196211.1100000001</v>
      </c>
      <c r="I1330" s="21" t="s">
        <v>14</v>
      </c>
      <c r="J1330" s="21" t="s">
        <v>15</v>
      </c>
    </row>
    <row r="1331" spans="1:10">
      <c r="A1331" s="21">
        <v>11563327</v>
      </c>
      <c r="B1331" s="22">
        <v>43959</v>
      </c>
      <c r="C1331" s="22">
        <v>43959</v>
      </c>
      <c r="D1331" s="21" t="s">
        <v>13</v>
      </c>
      <c r="E1331" s="21">
        <v>0</v>
      </c>
      <c r="F1331" s="21">
        <v>33.630000000000003</v>
      </c>
      <c r="G1331" s="21">
        <v>0</v>
      </c>
      <c r="H1331" s="21">
        <v>1196177.48</v>
      </c>
      <c r="I1331" s="21" t="s">
        <v>14</v>
      </c>
      <c r="J1331" s="21" t="s">
        <v>15</v>
      </c>
    </row>
    <row r="1332" spans="1:10">
      <c r="A1332" s="21">
        <v>11563327</v>
      </c>
      <c r="B1332" s="22">
        <v>43959</v>
      </c>
      <c r="C1332" s="22">
        <v>43959</v>
      </c>
      <c r="D1332" s="21" t="s">
        <v>13</v>
      </c>
      <c r="E1332" s="21">
        <v>0</v>
      </c>
      <c r="F1332" s="21">
        <v>34.630000000000003</v>
      </c>
      <c r="G1332" s="21">
        <v>0</v>
      </c>
      <c r="H1332" s="21">
        <v>1196142.8500000001</v>
      </c>
      <c r="I1332" s="21" t="s">
        <v>14</v>
      </c>
      <c r="J1332" s="21" t="s">
        <v>15</v>
      </c>
    </row>
    <row r="1333" spans="1:10">
      <c r="A1333" s="21">
        <v>11563327</v>
      </c>
      <c r="B1333" s="22">
        <v>43959</v>
      </c>
      <c r="C1333" s="22">
        <v>43959</v>
      </c>
      <c r="D1333" s="21" t="s">
        <v>13</v>
      </c>
      <c r="E1333" s="21">
        <v>0</v>
      </c>
      <c r="F1333" s="21">
        <v>35.21</v>
      </c>
      <c r="G1333" s="21">
        <v>0</v>
      </c>
      <c r="H1333" s="21">
        <v>1196107.6399999999</v>
      </c>
      <c r="I1333" s="21" t="s">
        <v>14</v>
      </c>
      <c r="J1333" s="21" t="s">
        <v>15</v>
      </c>
    </row>
    <row r="1334" spans="1:10">
      <c r="A1334" s="21">
        <v>11563327</v>
      </c>
      <c r="B1334" s="22">
        <v>43959</v>
      </c>
      <c r="C1334" s="22">
        <v>43959</v>
      </c>
      <c r="D1334" s="21" t="s">
        <v>13</v>
      </c>
      <c r="E1334" s="21">
        <v>0</v>
      </c>
      <c r="F1334" s="21">
        <v>35.97</v>
      </c>
      <c r="G1334" s="21">
        <v>0</v>
      </c>
      <c r="H1334" s="21">
        <v>1196071.67</v>
      </c>
      <c r="I1334" s="21" t="s">
        <v>14</v>
      </c>
      <c r="J1334" s="21" t="s">
        <v>15</v>
      </c>
    </row>
    <row r="1335" spans="1:10">
      <c r="A1335" s="21">
        <v>11563327</v>
      </c>
      <c r="B1335" s="22">
        <v>43959</v>
      </c>
      <c r="C1335" s="22">
        <v>43959</v>
      </c>
      <c r="D1335" s="21" t="s">
        <v>13</v>
      </c>
      <c r="E1335" s="21">
        <v>0</v>
      </c>
      <c r="F1335" s="21">
        <v>37.159999999999997</v>
      </c>
      <c r="G1335" s="21">
        <v>0</v>
      </c>
      <c r="H1335" s="21">
        <v>1196034.51</v>
      </c>
      <c r="I1335" s="21" t="s">
        <v>14</v>
      </c>
      <c r="J1335" s="21" t="s">
        <v>15</v>
      </c>
    </row>
    <row r="1336" spans="1:10">
      <c r="A1336" s="21">
        <v>11563327</v>
      </c>
      <c r="B1336" s="22">
        <v>43959</v>
      </c>
      <c r="C1336" s="22">
        <v>43959</v>
      </c>
      <c r="D1336" s="21" t="s">
        <v>13</v>
      </c>
      <c r="E1336" s="21">
        <v>0</v>
      </c>
      <c r="F1336" s="21">
        <v>41.55</v>
      </c>
      <c r="G1336" s="21">
        <v>0</v>
      </c>
      <c r="H1336" s="21">
        <v>1195992.96</v>
      </c>
      <c r="I1336" s="21" t="s">
        <v>14</v>
      </c>
      <c r="J1336" s="21" t="s">
        <v>15</v>
      </c>
    </row>
    <row r="1337" spans="1:10">
      <c r="A1337" s="21">
        <v>11563327</v>
      </c>
      <c r="B1337" s="22">
        <v>43959</v>
      </c>
      <c r="C1337" s="22">
        <v>43959</v>
      </c>
      <c r="D1337" s="21" t="s">
        <v>13</v>
      </c>
      <c r="E1337" s="21">
        <v>0</v>
      </c>
      <c r="F1337" s="21">
        <v>47.4</v>
      </c>
      <c r="G1337" s="21">
        <v>0</v>
      </c>
      <c r="H1337" s="21">
        <v>1195945.56</v>
      </c>
      <c r="I1337" s="21" t="s">
        <v>14</v>
      </c>
      <c r="J1337" s="21" t="s">
        <v>15</v>
      </c>
    </row>
    <row r="1338" spans="1:10">
      <c r="A1338" s="21">
        <v>11563327</v>
      </c>
      <c r="B1338" s="22">
        <v>43959</v>
      </c>
      <c r="C1338" s="22">
        <v>43959</v>
      </c>
      <c r="D1338" s="21" t="s">
        <v>13</v>
      </c>
      <c r="E1338" s="21">
        <v>0</v>
      </c>
      <c r="F1338" s="21">
        <v>53</v>
      </c>
      <c r="G1338" s="21">
        <v>0</v>
      </c>
      <c r="H1338" s="21">
        <v>1195892.56</v>
      </c>
      <c r="I1338" s="21" t="s">
        <v>14</v>
      </c>
      <c r="J1338" s="21" t="s">
        <v>15</v>
      </c>
    </row>
    <row r="1339" spans="1:10">
      <c r="A1339" s="21">
        <v>11563327</v>
      </c>
      <c r="B1339" s="22">
        <v>43959</v>
      </c>
      <c r="C1339" s="22">
        <v>43959</v>
      </c>
      <c r="D1339" s="21" t="s">
        <v>13</v>
      </c>
      <c r="E1339" s="21">
        <v>0</v>
      </c>
      <c r="F1339" s="21">
        <v>62.76</v>
      </c>
      <c r="G1339" s="21">
        <v>0</v>
      </c>
      <c r="H1339" s="21">
        <v>1195829.8</v>
      </c>
      <c r="I1339" s="21" t="s">
        <v>14</v>
      </c>
      <c r="J1339" s="21" t="s">
        <v>15</v>
      </c>
    </row>
    <row r="1340" spans="1:10">
      <c r="A1340" s="21">
        <v>11563327</v>
      </c>
      <c r="B1340" s="22">
        <v>43959</v>
      </c>
      <c r="C1340" s="22">
        <v>43959</v>
      </c>
      <c r="D1340" s="21" t="s">
        <v>13</v>
      </c>
      <c r="E1340" s="21">
        <v>0</v>
      </c>
      <c r="F1340" s="21">
        <v>63.08</v>
      </c>
      <c r="G1340" s="21">
        <v>0</v>
      </c>
      <c r="H1340" s="21">
        <v>1195766.72</v>
      </c>
      <c r="I1340" s="21" t="s">
        <v>14</v>
      </c>
      <c r="J1340" s="21" t="s">
        <v>15</v>
      </c>
    </row>
    <row r="1341" spans="1:10">
      <c r="A1341" s="21">
        <v>11563327</v>
      </c>
      <c r="B1341" s="22">
        <v>43959</v>
      </c>
      <c r="C1341" s="22">
        <v>43959</v>
      </c>
      <c r="D1341" s="21" t="s">
        <v>13</v>
      </c>
      <c r="E1341" s="21">
        <v>0</v>
      </c>
      <c r="F1341" s="21">
        <v>85.83</v>
      </c>
      <c r="G1341" s="21">
        <v>0</v>
      </c>
      <c r="H1341" s="21">
        <v>1195680.8899999999</v>
      </c>
      <c r="I1341" s="21" t="s">
        <v>14</v>
      </c>
      <c r="J1341" s="21" t="s">
        <v>15</v>
      </c>
    </row>
    <row r="1342" spans="1:10">
      <c r="A1342" s="21">
        <v>11563327</v>
      </c>
      <c r="B1342" s="22">
        <v>43959</v>
      </c>
      <c r="C1342" s="22">
        <v>43959</v>
      </c>
      <c r="D1342" s="21" t="s">
        <v>13</v>
      </c>
      <c r="E1342" s="21">
        <v>0</v>
      </c>
      <c r="F1342" s="21">
        <v>104.37</v>
      </c>
      <c r="G1342" s="21">
        <v>0</v>
      </c>
      <c r="H1342" s="21">
        <v>1195576.52</v>
      </c>
      <c r="I1342" s="21" t="s">
        <v>14</v>
      </c>
      <c r="J1342" s="21" t="s">
        <v>15</v>
      </c>
    </row>
    <row r="1343" spans="1:10">
      <c r="A1343" s="21">
        <v>11563327</v>
      </c>
      <c r="B1343" s="22">
        <v>43959</v>
      </c>
      <c r="C1343" s="22">
        <v>43959</v>
      </c>
      <c r="D1343" s="21" t="s">
        <v>16</v>
      </c>
      <c r="E1343" s="21">
        <v>0</v>
      </c>
      <c r="F1343" s="21">
        <v>1195576.52</v>
      </c>
      <c r="G1343" s="21">
        <v>0</v>
      </c>
      <c r="H1343" s="21">
        <v>0</v>
      </c>
      <c r="I1343" s="21" t="s">
        <v>17</v>
      </c>
      <c r="J1343" s="21" t="s">
        <v>18</v>
      </c>
    </row>
    <row r="1344" spans="1:10">
      <c r="A1344" s="21">
        <v>11563327</v>
      </c>
      <c r="B1344" s="22">
        <v>43960</v>
      </c>
      <c r="C1344" s="22">
        <v>43960</v>
      </c>
      <c r="D1344" s="21" t="s">
        <v>10</v>
      </c>
      <c r="E1344" s="21">
        <v>0</v>
      </c>
      <c r="F1344" s="21">
        <v>0</v>
      </c>
      <c r="G1344" s="21">
        <v>190</v>
      </c>
      <c r="H1344" s="21">
        <v>190</v>
      </c>
      <c r="I1344" s="21" t="s">
        <v>11</v>
      </c>
      <c r="J1344" s="21" t="s">
        <v>12</v>
      </c>
    </row>
    <row r="1345" spans="1:10">
      <c r="A1345" s="21">
        <v>11563327</v>
      </c>
      <c r="B1345" s="22">
        <v>43960</v>
      </c>
      <c r="C1345" s="22">
        <v>43960</v>
      </c>
      <c r="D1345" s="21" t="s">
        <v>10</v>
      </c>
      <c r="E1345" s="21">
        <v>0</v>
      </c>
      <c r="F1345" s="21">
        <v>0</v>
      </c>
      <c r="G1345" s="21">
        <v>500</v>
      </c>
      <c r="H1345" s="21">
        <v>690</v>
      </c>
      <c r="I1345" s="21" t="s">
        <v>11</v>
      </c>
      <c r="J1345" s="21" t="s">
        <v>12</v>
      </c>
    </row>
    <row r="1346" spans="1:10">
      <c r="A1346" s="21">
        <v>11563327</v>
      </c>
      <c r="B1346" s="22">
        <v>43960</v>
      </c>
      <c r="C1346" s="22">
        <v>43960</v>
      </c>
      <c r="D1346" s="21" t="s">
        <v>10</v>
      </c>
      <c r="E1346" s="21">
        <v>0</v>
      </c>
      <c r="F1346" s="21">
        <v>0</v>
      </c>
      <c r="G1346" s="21">
        <v>500</v>
      </c>
      <c r="H1346" s="21">
        <v>1190</v>
      </c>
      <c r="I1346" s="21" t="s">
        <v>11</v>
      </c>
      <c r="J1346" s="21" t="s">
        <v>12</v>
      </c>
    </row>
    <row r="1347" spans="1:10">
      <c r="A1347" s="21">
        <v>11563327</v>
      </c>
      <c r="B1347" s="22">
        <v>43960</v>
      </c>
      <c r="C1347" s="22">
        <v>43960</v>
      </c>
      <c r="D1347" s="21" t="s">
        <v>10</v>
      </c>
      <c r="E1347" s="21">
        <v>0</v>
      </c>
      <c r="F1347" s="21">
        <v>0</v>
      </c>
      <c r="G1347" s="21">
        <v>500</v>
      </c>
      <c r="H1347" s="21">
        <v>1690</v>
      </c>
      <c r="I1347" s="21" t="s">
        <v>11</v>
      </c>
      <c r="J1347" s="21" t="s">
        <v>12</v>
      </c>
    </row>
    <row r="1348" spans="1:10">
      <c r="A1348" s="21">
        <v>11563327</v>
      </c>
      <c r="B1348" s="22">
        <v>43960</v>
      </c>
      <c r="C1348" s="22">
        <v>43960</v>
      </c>
      <c r="D1348" s="21" t="s">
        <v>10</v>
      </c>
      <c r="E1348" s="21">
        <v>0</v>
      </c>
      <c r="F1348" s="21">
        <v>0</v>
      </c>
      <c r="G1348" s="21">
        <v>501.52</v>
      </c>
      <c r="H1348" s="21">
        <v>2191.52</v>
      </c>
      <c r="I1348" s="21" t="s">
        <v>11</v>
      </c>
      <c r="J1348" s="21" t="s">
        <v>12</v>
      </c>
    </row>
    <row r="1349" spans="1:10">
      <c r="A1349" s="21">
        <v>11563327</v>
      </c>
      <c r="B1349" s="22">
        <v>43960</v>
      </c>
      <c r="C1349" s="22">
        <v>43960</v>
      </c>
      <c r="D1349" s="21" t="s">
        <v>10</v>
      </c>
      <c r="E1349" s="21">
        <v>0</v>
      </c>
      <c r="F1349" s="21">
        <v>0</v>
      </c>
      <c r="G1349" s="21">
        <v>550</v>
      </c>
      <c r="H1349" s="21">
        <v>2741.52</v>
      </c>
      <c r="I1349" s="21" t="s">
        <v>11</v>
      </c>
      <c r="J1349" s="21" t="s">
        <v>12</v>
      </c>
    </row>
    <row r="1350" spans="1:10">
      <c r="A1350" s="21">
        <v>11563327</v>
      </c>
      <c r="B1350" s="22">
        <v>43960</v>
      </c>
      <c r="C1350" s="22">
        <v>43960</v>
      </c>
      <c r="D1350" s="21" t="s">
        <v>10</v>
      </c>
      <c r="E1350" s="21">
        <v>0</v>
      </c>
      <c r="F1350" s="21">
        <v>0</v>
      </c>
      <c r="G1350" s="21">
        <v>600</v>
      </c>
      <c r="H1350" s="21">
        <v>3341.52</v>
      </c>
      <c r="I1350" s="21" t="s">
        <v>11</v>
      </c>
      <c r="J1350" s="21" t="s">
        <v>12</v>
      </c>
    </row>
    <row r="1351" spans="1:10">
      <c r="A1351" s="21">
        <v>11563327</v>
      </c>
      <c r="B1351" s="22">
        <v>43960</v>
      </c>
      <c r="C1351" s="22">
        <v>43960</v>
      </c>
      <c r="D1351" s="21" t="s">
        <v>10</v>
      </c>
      <c r="E1351" s="21">
        <v>0</v>
      </c>
      <c r="F1351" s="21">
        <v>0</v>
      </c>
      <c r="G1351" s="21">
        <v>617.9</v>
      </c>
      <c r="H1351" s="21">
        <v>3959.42</v>
      </c>
      <c r="I1351" s="21" t="s">
        <v>11</v>
      </c>
      <c r="J1351" s="21" t="s">
        <v>12</v>
      </c>
    </row>
    <row r="1352" spans="1:10">
      <c r="A1352" s="21">
        <v>11563327</v>
      </c>
      <c r="B1352" s="22">
        <v>43960</v>
      </c>
      <c r="C1352" s="22">
        <v>43960</v>
      </c>
      <c r="D1352" s="21" t="s">
        <v>10</v>
      </c>
      <c r="E1352" s="21">
        <v>0</v>
      </c>
      <c r="F1352" s="21">
        <v>0</v>
      </c>
      <c r="G1352" s="21">
        <v>620</v>
      </c>
      <c r="H1352" s="21">
        <v>4579.42</v>
      </c>
      <c r="I1352" s="21" t="s">
        <v>11</v>
      </c>
      <c r="J1352" s="21" t="s">
        <v>12</v>
      </c>
    </row>
    <row r="1353" spans="1:10">
      <c r="A1353" s="21">
        <v>11563327</v>
      </c>
      <c r="B1353" s="22">
        <v>43960</v>
      </c>
      <c r="C1353" s="22">
        <v>43960</v>
      </c>
      <c r="D1353" s="21" t="s">
        <v>10</v>
      </c>
      <c r="E1353" s="21">
        <v>0</v>
      </c>
      <c r="F1353" s="21">
        <v>0</v>
      </c>
      <c r="G1353" s="21">
        <v>670</v>
      </c>
      <c r="H1353" s="21">
        <v>5249.42</v>
      </c>
      <c r="I1353" s="21" t="s">
        <v>11</v>
      </c>
      <c r="J1353" s="21" t="s">
        <v>12</v>
      </c>
    </row>
    <row r="1354" spans="1:10">
      <c r="A1354" s="21">
        <v>11563327</v>
      </c>
      <c r="B1354" s="22">
        <v>43960</v>
      </c>
      <c r="C1354" s="22">
        <v>43960</v>
      </c>
      <c r="D1354" s="21" t="s">
        <v>10</v>
      </c>
      <c r="E1354" s="21">
        <v>0</v>
      </c>
      <c r="F1354" s="21">
        <v>0</v>
      </c>
      <c r="G1354" s="21">
        <v>697.9</v>
      </c>
      <c r="H1354" s="21">
        <v>5947.32</v>
      </c>
      <c r="I1354" s="21" t="s">
        <v>11</v>
      </c>
      <c r="J1354" s="21" t="s">
        <v>12</v>
      </c>
    </row>
    <row r="1355" spans="1:10">
      <c r="A1355" s="21">
        <v>11563327</v>
      </c>
      <c r="B1355" s="22">
        <v>43960</v>
      </c>
      <c r="C1355" s="22">
        <v>43960</v>
      </c>
      <c r="D1355" s="21" t="s">
        <v>10</v>
      </c>
      <c r="E1355" s="21">
        <v>0</v>
      </c>
      <c r="F1355" s="21">
        <v>0</v>
      </c>
      <c r="G1355" s="21">
        <v>810</v>
      </c>
      <c r="H1355" s="21">
        <v>6757.32</v>
      </c>
      <c r="I1355" s="21" t="s">
        <v>11</v>
      </c>
      <c r="J1355" s="21" t="s">
        <v>12</v>
      </c>
    </row>
    <row r="1356" spans="1:10">
      <c r="A1356" s="21">
        <v>11563327</v>
      </c>
      <c r="B1356" s="22">
        <v>43960</v>
      </c>
      <c r="C1356" s="22">
        <v>43960</v>
      </c>
      <c r="D1356" s="21" t="s">
        <v>10</v>
      </c>
      <c r="E1356" s="21">
        <v>0</v>
      </c>
      <c r="F1356" s="21">
        <v>0</v>
      </c>
      <c r="G1356" s="21">
        <v>840</v>
      </c>
      <c r="H1356" s="21">
        <v>7597.32</v>
      </c>
      <c r="I1356" s="21" t="s">
        <v>11</v>
      </c>
      <c r="J1356" s="21" t="s">
        <v>12</v>
      </c>
    </row>
    <row r="1357" spans="1:10">
      <c r="A1357" s="21">
        <v>11563327</v>
      </c>
      <c r="B1357" s="22">
        <v>43960</v>
      </c>
      <c r="C1357" s="22">
        <v>43960</v>
      </c>
      <c r="D1357" s="21" t="s">
        <v>10</v>
      </c>
      <c r="E1357" s="21">
        <v>0</v>
      </c>
      <c r="F1357" s="21">
        <v>0</v>
      </c>
      <c r="G1357" s="21">
        <v>930</v>
      </c>
      <c r="H1357" s="21">
        <v>8527.32</v>
      </c>
      <c r="I1357" s="21" t="s">
        <v>11</v>
      </c>
      <c r="J1357" s="21" t="s">
        <v>12</v>
      </c>
    </row>
    <row r="1358" spans="1:10">
      <c r="A1358" s="21">
        <v>11563327</v>
      </c>
      <c r="B1358" s="22">
        <v>43960</v>
      </c>
      <c r="C1358" s="22">
        <v>43960</v>
      </c>
      <c r="D1358" s="21" t="s">
        <v>10</v>
      </c>
      <c r="E1358" s="21">
        <v>0</v>
      </c>
      <c r="F1358" s="21">
        <v>0</v>
      </c>
      <c r="G1358" s="21">
        <v>1000</v>
      </c>
      <c r="H1358" s="21">
        <v>9527.32</v>
      </c>
      <c r="I1358" s="21" t="s">
        <v>11</v>
      </c>
      <c r="J1358" s="21" t="s">
        <v>12</v>
      </c>
    </row>
    <row r="1359" spans="1:10">
      <c r="A1359" s="21">
        <v>11563327</v>
      </c>
      <c r="B1359" s="22">
        <v>43960</v>
      </c>
      <c r="C1359" s="22">
        <v>43960</v>
      </c>
      <c r="D1359" s="21" t="s">
        <v>10</v>
      </c>
      <c r="E1359" s="21">
        <v>0</v>
      </c>
      <c r="F1359" s="21">
        <v>0</v>
      </c>
      <c r="G1359" s="21">
        <v>1000</v>
      </c>
      <c r="H1359" s="21">
        <v>10527.32</v>
      </c>
      <c r="I1359" s="21" t="s">
        <v>11</v>
      </c>
      <c r="J1359" s="21" t="s">
        <v>12</v>
      </c>
    </row>
    <row r="1360" spans="1:10">
      <c r="A1360" s="21">
        <v>11563327</v>
      </c>
      <c r="B1360" s="22">
        <v>43960</v>
      </c>
      <c r="C1360" s="22">
        <v>43960</v>
      </c>
      <c r="D1360" s="21" t="s">
        <v>10</v>
      </c>
      <c r="E1360" s="21">
        <v>0</v>
      </c>
      <c r="F1360" s="21">
        <v>0</v>
      </c>
      <c r="G1360" s="21">
        <v>1000</v>
      </c>
      <c r="H1360" s="21">
        <v>11527.32</v>
      </c>
      <c r="I1360" s="21" t="s">
        <v>11</v>
      </c>
      <c r="J1360" s="21" t="s">
        <v>12</v>
      </c>
    </row>
    <row r="1361" spans="1:10">
      <c r="A1361" s="21">
        <v>11563327</v>
      </c>
      <c r="B1361" s="22">
        <v>43960</v>
      </c>
      <c r="C1361" s="22">
        <v>43960</v>
      </c>
      <c r="D1361" s="21" t="s">
        <v>10</v>
      </c>
      <c r="E1361" s="21">
        <v>0</v>
      </c>
      <c r="F1361" s="21">
        <v>0</v>
      </c>
      <c r="G1361" s="21">
        <v>1000</v>
      </c>
      <c r="H1361" s="21">
        <v>12527.32</v>
      </c>
      <c r="I1361" s="21" t="s">
        <v>11</v>
      </c>
      <c r="J1361" s="21" t="s">
        <v>12</v>
      </c>
    </row>
    <row r="1362" spans="1:10">
      <c r="A1362" s="21">
        <v>11563327</v>
      </c>
      <c r="B1362" s="22">
        <v>43960</v>
      </c>
      <c r="C1362" s="22">
        <v>43960</v>
      </c>
      <c r="D1362" s="21" t="s">
        <v>10</v>
      </c>
      <c r="E1362" s="21">
        <v>0</v>
      </c>
      <c r="F1362" s="21">
        <v>0</v>
      </c>
      <c r="G1362" s="21">
        <v>1060</v>
      </c>
      <c r="H1362" s="21">
        <v>13587.32</v>
      </c>
      <c r="I1362" s="21" t="s">
        <v>11</v>
      </c>
      <c r="J1362" s="21" t="s">
        <v>12</v>
      </c>
    </row>
    <row r="1363" spans="1:10">
      <c r="A1363" s="21">
        <v>11563327</v>
      </c>
      <c r="B1363" s="22">
        <v>43960</v>
      </c>
      <c r="C1363" s="22">
        <v>43960</v>
      </c>
      <c r="D1363" s="21" t="s">
        <v>10</v>
      </c>
      <c r="E1363" s="21">
        <v>0</v>
      </c>
      <c r="F1363" s="21">
        <v>0</v>
      </c>
      <c r="G1363" s="21">
        <v>1100</v>
      </c>
      <c r="H1363" s="21">
        <v>14687.32</v>
      </c>
      <c r="I1363" s="21" t="s">
        <v>11</v>
      </c>
      <c r="J1363" s="21" t="s">
        <v>12</v>
      </c>
    </row>
    <row r="1364" spans="1:10">
      <c r="A1364" s="21">
        <v>11563327</v>
      </c>
      <c r="B1364" s="22">
        <v>43960</v>
      </c>
      <c r="C1364" s="22">
        <v>43960</v>
      </c>
      <c r="D1364" s="21" t="s">
        <v>10</v>
      </c>
      <c r="E1364" s="21">
        <v>0</v>
      </c>
      <c r="F1364" s="21">
        <v>0</v>
      </c>
      <c r="G1364" s="21">
        <v>1200</v>
      </c>
      <c r="H1364" s="21">
        <v>15887.32</v>
      </c>
      <c r="I1364" s="21" t="s">
        <v>11</v>
      </c>
      <c r="J1364" s="21" t="s">
        <v>12</v>
      </c>
    </row>
    <row r="1365" spans="1:10">
      <c r="A1365" s="21">
        <v>11563327</v>
      </c>
      <c r="B1365" s="22">
        <v>43960</v>
      </c>
      <c r="C1365" s="22">
        <v>43960</v>
      </c>
      <c r="D1365" s="21" t="s">
        <v>10</v>
      </c>
      <c r="E1365" s="21">
        <v>0</v>
      </c>
      <c r="F1365" s="21">
        <v>0</v>
      </c>
      <c r="G1365" s="21">
        <v>1235</v>
      </c>
      <c r="H1365" s="21">
        <v>17122.32</v>
      </c>
      <c r="I1365" s="21" t="s">
        <v>11</v>
      </c>
      <c r="J1365" s="21" t="s">
        <v>12</v>
      </c>
    </row>
    <row r="1366" spans="1:10">
      <c r="A1366" s="21">
        <v>11563327</v>
      </c>
      <c r="B1366" s="22">
        <v>43960</v>
      </c>
      <c r="C1366" s="22">
        <v>43960</v>
      </c>
      <c r="D1366" s="21" t="s">
        <v>10</v>
      </c>
      <c r="E1366" s="21">
        <v>0</v>
      </c>
      <c r="F1366" s="21">
        <v>0</v>
      </c>
      <c r="G1366" s="21">
        <v>1300</v>
      </c>
      <c r="H1366" s="21">
        <v>18422.32</v>
      </c>
      <c r="I1366" s="21" t="s">
        <v>11</v>
      </c>
      <c r="J1366" s="21" t="s">
        <v>12</v>
      </c>
    </row>
    <row r="1367" spans="1:10">
      <c r="A1367" s="21">
        <v>11563327</v>
      </c>
      <c r="B1367" s="22">
        <v>43960</v>
      </c>
      <c r="C1367" s="22">
        <v>43960</v>
      </c>
      <c r="D1367" s="21" t="s">
        <v>10</v>
      </c>
      <c r="E1367" s="21">
        <v>0</v>
      </c>
      <c r="F1367" s="21">
        <v>0</v>
      </c>
      <c r="G1367" s="21">
        <v>1350</v>
      </c>
      <c r="H1367" s="21">
        <v>19772.32</v>
      </c>
      <c r="I1367" s="21" t="s">
        <v>11</v>
      </c>
      <c r="J1367" s="21" t="s">
        <v>12</v>
      </c>
    </row>
    <row r="1368" spans="1:10">
      <c r="A1368" s="21">
        <v>11563327</v>
      </c>
      <c r="B1368" s="22">
        <v>43960</v>
      </c>
      <c r="C1368" s="22">
        <v>43960</v>
      </c>
      <c r="D1368" s="21" t="s">
        <v>10</v>
      </c>
      <c r="E1368" s="21">
        <v>0</v>
      </c>
      <c r="F1368" s="21">
        <v>0</v>
      </c>
      <c r="G1368" s="21">
        <v>1362</v>
      </c>
      <c r="H1368" s="21">
        <v>21134.32</v>
      </c>
      <c r="I1368" s="21" t="s">
        <v>11</v>
      </c>
      <c r="J1368" s="21" t="s">
        <v>12</v>
      </c>
    </row>
    <row r="1369" spans="1:10">
      <c r="A1369" s="21">
        <v>11563327</v>
      </c>
      <c r="B1369" s="22">
        <v>43960</v>
      </c>
      <c r="C1369" s="22">
        <v>43960</v>
      </c>
      <c r="D1369" s="21" t="s">
        <v>10</v>
      </c>
      <c r="E1369" s="21">
        <v>0</v>
      </c>
      <c r="F1369" s="21">
        <v>0</v>
      </c>
      <c r="G1369" s="21">
        <v>1390</v>
      </c>
      <c r="H1369" s="21">
        <v>22524.32</v>
      </c>
      <c r="I1369" s="21" t="s">
        <v>11</v>
      </c>
      <c r="J1369" s="21" t="s">
        <v>12</v>
      </c>
    </row>
    <row r="1370" spans="1:10">
      <c r="A1370" s="21">
        <v>11563327</v>
      </c>
      <c r="B1370" s="22">
        <v>43960</v>
      </c>
      <c r="C1370" s="22">
        <v>43960</v>
      </c>
      <c r="D1370" s="21" t="s">
        <v>10</v>
      </c>
      <c r="E1370" s="21">
        <v>0</v>
      </c>
      <c r="F1370" s="21">
        <v>0</v>
      </c>
      <c r="G1370" s="21">
        <v>1400</v>
      </c>
      <c r="H1370" s="21">
        <v>23924.32</v>
      </c>
      <c r="I1370" s="21" t="s">
        <v>11</v>
      </c>
      <c r="J1370" s="21" t="s">
        <v>12</v>
      </c>
    </row>
    <row r="1371" spans="1:10">
      <c r="A1371" s="21">
        <v>11563327</v>
      </c>
      <c r="B1371" s="22">
        <v>43960</v>
      </c>
      <c r="C1371" s="22">
        <v>43960</v>
      </c>
      <c r="D1371" s="21" t="s">
        <v>10</v>
      </c>
      <c r="E1371" s="21">
        <v>0</v>
      </c>
      <c r="F1371" s="21">
        <v>0</v>
      </c>
      <c r="G1371" s="21">
        <v>1400</v>
      </c>
      <c r="H1371" s="21">
        <v>25324.32</v>
      </c>
      <c r="I1371" s="21" t="s">
        <v>11</v>
      </c>
      <c r="J1371" s="21" t="s">
        <v>12</v>
      </c>
    </row>
    <row r="1372" spans="1:10">
      <c r="A1372" s="21">
        <v>11563327</v>
      </c>
      <c r="B1372" s="22">
        <v>43960</v>
      </c>
      <c r="C1372" s="22">
        <v>43960</v>
      </c>
      <c r="D1372" s="21" t="s">
        <v>10</v>
      </c>
      <c r="E1372" s="21">
        <v>0</v>
      </c>
      <c r="F1372" s="21">
        <v>0</v>
      </c>
      <c r="G1372" s="21">
        <v>1478.04</v>
      </c>
      <c r="H1372" s="21">
        <v>26802.36</v>
      </c>
      <c r="I1372" s="21" t="s">
        <v>11</v>
      </c>
      <c r="J1372" s="21" t="s">
        <v>12</v>
      </c>
    </row>
    <row r="1373" spans="1:10">
      <c r="A1373" s="21">
        <v>11563327</v>
      </c>
      <c r="B1373" s="22">
        <v>43960</v>
      </c>
      <c r="C1373" s="22">
        <v>43960</v>
      </c>
      <c r="D1373" s="21" t="s">
        <v>10</v>
      </c>
      <c r="E1373" s="21">
        <v>0</v>
      </c>
      <c r="F1373" s="21">
        <v>0</v>
      </c>
      <c r="G1373" s="21">
        <v>1560</v>
      </c>
      <c r="H1373" s="21">
        <v>28362.36</v>
      </c>
      <c r="I1373" s="21" t="s">
        <v>11</v>
      </c>
      <c r="J1373" s="21" t="s">
        <v>12</v>
      </c>
    </row>
    <row r="1374" spans="1:10">
      <c r="A1374" s="21">
        <v>11563327</v>
      </c>
      <c r="B1374" s="22">
        <v>43960</v>
      </c>
      <c r="C1374" s="22">
        <v>43960</v>
      </c>
      <c r="D1374" s="21" t="s">
        <v>10</v>
      </c>
      <c r="E1374" s="21">
        <v>0</v>
      </c>
      <c r="F1374" s="21">
        <v>0</v>
      </c>
      <c r="G1374" s="21">
        <v>1590</v>
      </c>
      <c r="H1374" s="21">
        <v>29952.36</v>
      </c>
      <c r="I1374" s="21" t="s">
        <v>11</v>
      </c>
      <c r="J1374" s="21" t="s">
        <v>12</v>
      </c>
    </row>
    <row r="1375" spans="1:10">
      <c r="A1375" s="21">
        <v>11563327</v>
      </c>
      <c r="B1375" s="22">
        <v>43960</v>
      </c>
      <c r="C1375" s="22">
        <v>43960</v>
      </c>
      <c r="D1375" s="21" t="s">
        <v>10</v>
      </c>
      <c r="E1375" s="21">
        <v>0</v>
      </c>
      <c r="F1375" s="21">
        <v>0</v>
      </c>
      <c r="G1375" s="21">
        <v>1600</v>
      </c>
      <c r="H1375" s="21">
        <v>31552.36</v>
      </c>
      <c r="I1375" s="21" t="s">
        <v>11</v>
      </c>
      <c r="J1375" s="21" t="s">
        <v>12</v>
      </c>
    </row>
    <row r="1376" spans="1:10">
      <c r="A1376" s="21">
        <v>11563327</v>
      </c>
      <c r="B1376" s="22">
        <v>43960</v>
      </c>
      <c r="C1376" s="22">
        <v>43960</v>
      </c>
      <c r="D1376" s="21" t="s">
        <v>10</v>
      </c>
      <c r="E1376" s="21">
        <v>0</v>
      </c>
      <c r="F1376" s="21">
        <v>0</v>
      </c>
      <c r="G1376" s="21">
        <v>1630</v>
      </c>
      <c r="H1376" s="21">
        <v>33182.36</v>
      </c>
      <c r="I1376" s="21" t="s">
        <v>11</v>
      </c>
      <c r="J1376" s="21" t="s">
        <v>12</v>
      </c>
    </row>
    <row r="1377" spans="1:10">
      <c r="A1377" s="21">
        <v>11563327</v>
      </c>
      <c r="B1377" s="22">
        <v>43960</v>
      </c>
      <c r="C1377" s="22">
        <v>43960</v>
      </c>
      <c r="D1377" s="21" t="s">
        <v>10</v>
      </c>
      <c r="E1377" s="21">
        <v>0</v>
      </c>
      <c r="F1377" s="21">
        <v>0</v>
      </c>
      <c r="G1377" s="21">
        <v>1638</v>
      </c>
      <c r="H1377" s="21">
        <v>34820.36</v>
      </c>
      <c r="I1377" s="21" t="s">
        <v>11</v>
      </c>
      <c r="J1377" s="21" t="s">
        <v>12</v>
      </c>
    </row>
    <row r="1378" spans="1:10">
      <c r="A1378" s="21">
        <v>11563327</v>
      </c>
      <c r="B1378" s="22">
        <v>43960</v>
      </c>
      <c r="C1378" s="22">
        <v>43960</v>
      </c>
      <c r="D1378" s="21" t="s">
        <v>10</v>
      </c>
      <c r="E1378" s="21">
        <v>0</v>
      </c>
      <c r="F1378" s="21">
        <v>0</v>
      </c>
      <c r="G1378" s="21">
        <v>1690</v>
      </c>
      <c r="H1378" s="21">
        <v>36510.36</v>
      </c>
      <c r="I1378" s="21" t="s">
        <v>11</v>
      </c>
      <c r="J1378" s="21" t="s">
        <v>12</v>
      </c>
    </row>
    <row r="1379" spans="1:10">
      <c r="A1379" s="21">
        <v>11563327</v>
      </c>
      <c r="B1379" s="22">
        <v>43960</v>
      </c>
      <c r="C1379" s="22">
        <v>43960</v>
      </c>
      <c r="D1379" s="21" t="s">
        <v>10</v>
      </c>
      <c r="E1379" s="21">
        <v>0</v>
      </c>
      <c r="F1379" s="21">
        <v>0</v>
      </c>
      <c r="G1379" s="21">
        <v>1720</v>
      </c>
      <c r="H1379" s="21">
        <v>38230.36</v>
      </c>
      <c r="I1379" s="21" t="s">
        <v>11</v>
      </c>
      <c r="J1379" s="21" t="s">
        <v>12</v>
      </c>
    </row>
    <row r="1380" spans="1:10">
      <c r="A1380" s="21">
        <v>11563327</v>
      </c>
      <c r="B1380" s="22">
        <v>43960</v>
      </c>
      <c r="C1380" s="22">
        <v>43960</v>
      </c>
      <c r="D1380" s="21" t="s">
        <v>10</v>
      </c>
      <c r="E1380" s="21">
        <v>0</v>
      </c>
      <c r="F1380" s="21">
        <v>0</v>
      </c>
      <c r="G1380" s="21">
        <v>1741.1</v>
      </c>
      <c r="H1380" s="21">
        <v>39971.46</v>
      </c>
      <c r="I1380" s="21" t="s">
        <v>11</v>
      </c>
      <c r="J1380" s="21" t="s">
        <v>12</v>
      </c>
    </row>
    <row r="1381" spans="1:10">
      <c r="A1381" s="21">
        <v>11563327</v>
      </c>
      <c r="B1381" s="22">
        <v>43960</v>
      </c>
      <c r="C1381" s="22">
        <v>43960</v>
      </c>
      <c r="D1381" s="21" t="s">
        <v>10</v>
      </c>
      <c r="E1381" s="21">
        <v>0</v>
      </c>
      <c r="F1381" s="21">
        <v>0</v>
      </c>
      <c r="G1381" s="21">
        <v>1760</v>
      </c>
      <c r="H1381" s="21">
        <v>41731.46</v>
      </c>
      <c r="I1381" s="21" t="s">
        <v>11</v>
      </c>
      <c r="J1381" s="21" t="s">
        <v>12</v>
      </c>
    </row>
    <row r="1382" spans="1:10">
      <c r="A1382" s="21">
        <v>11563327</v>
      </c>
      <c r="B1382" s="22">
        <v>43960</v>
      </c>
      <c r="C1382" s="22">
        <v>43960</v>
      </c>
      <c r="D1382" s="21" t="s">
        <v>10</v>
      </c>
      <c r="E1382" s="21">
        <v>0</v>
      </c>
      <c r="F1382" s="21">
        <v>0</v>
      </c>
      <c r="G1382" s="21">
        <v>1780</v>
      </c>
      <c r="H1382" s="21">
        <v>43511.46</v>
      </c>
      <c r="I1382" s="21" t="s">
        <v>11</v>
      </c>
      <c r="J1382" s="21" t="s">
        <v>12</v>
      </c>
    </row>
    <row r="1383" spans="1:10">
      <c r="A1383" s="21">
        <v>11563327</v>
      </c>
      <c r="B1383" s="22">
        <v>43960</v>
      </c>
      <c r="C1383" s="22">
        <v>43960</v>
      </c>
      <c r="D1383" s="21" t="s">
        <v>10</v>
      </c>
      <c r="E1383" s="21">
        <v>0</v>
      </c>
      <c r="F1383" s="21">
        <v>0</v>
      </c>
      <c r="G1383" s="21">
        <v>1783.6</v>
      </c>
      <c r="H1383" s="21">
        <v>45295.06</v>
      </c>
      <c r="I1383" s="21" t="s">
        <v>11</v>
      </c>
      <c r="J1383" s="21" t="s">
        <v>12</v>
      </c>
    </row>
    <row r="1384" spans="1:10">
      <c r="A1384" s="21">
        <v>11563327</v>
      </c>
      <c r="B1384" s="22">
        <v>43960</v>
      </c>
      <c r="C1384" s="22">
        <v>43960</v>
      </c>
      <c r="D1384" s="21" t="s">
        <v>10</v>
      </c>
      <c r="E1384" s="21">
        <v>0</v>
      </c>
      <c r="F1384" s="21">
        <v>0</v>
      </c>
      <c r="G1384" s="21">
        <v>1930</v>
      </c>
      <c r="H1384" s="21">
        <v>47225.06</v>
      </c>
      <c r="I1384" s="21" t="s">
        <v>11</v>
      </c>
      <c r="J1384" s="21" t="s">
        <v>12</v>
      </c>
    </row>
    <row r="1385" spans="1:10">
      <c r="A1385" s="21">
        <v>11563327</v>
      </c>
      <c r="B1385" s="22">
        <v>43960</v>
      </c>
      <c r="C1385" s="22">
        <v>43960</v>
      </c>
      <c r="D1385" s="21" t="s">
        <v>10</v>
      </c>
      <c r="E1385" s="21">
        <v>0</v>
      </c>
      <c r="F1385" s="21">
        <v>0</v>
      </c>
      <c r="G1385" s="21">
        <v>1990</v>
      </c>
      <c r="H1385" s="21">
        <v>49215.06</v>
      </c>
      <c r="I1385" s="21" t="s">
        <v>11</v>
      </c>
      <c r="J1385" s="21" t="s">
        <v>12</v>
      </c>
    </row>
    <row r="1386" spans="1:10">
      <c r="A1386" s="21">
        <v>11563327</v>
      </c>
      <c r="B1386" s="22">
        <v>43960</v>
      </c>
      <c r="C1386" s="22">
        <v>43960</v>
      </c>
      <c r="D1386" s="21" t="s">
        <v>10</v>
      </c>
      <c r="E1386" s="21">
        <v>0</v>
      </c>
      <c r="F1386" s="21">
        <v>0</v>
      </c>
      <c r="G1386" s="21">
        <v>2113.6</v>
      </c>
      <c r="H1386" s="21">
        <v>51328.66</v>
      </c>
      <c r="I1386" s="21" t="s">
        <v>11</v>
      </c>
      <c r="J1386" s="21" t="s">
        <v>12</v>
      </c>
    </row>
    <row r="1387" spans="1:10">
      <c r="A1387" s="21">
        <v>11563327</v>
      </c>
      <c r="B1387" s="22">
        <v>43960</v>
      </c>
      <c r="C1387" s="22">
        <v>43960</v>
      </c>
      <c r="D1387" s="21" t="s">
        <v>10</v>
      </c>
      <c r="E1387" s="21">
        <v>0</v>
      </c>
      <c r="F1387" s="21">
        <v>0</v>
      </c>
      <c r="G1387" s="21">
        <v>2122.8000000000002</v>
      </c>
      <c r="H1387" s="21">
        <v>53451.46</v>
      </c>
      <c r="I1387" s="21" t="s">
        <v>11</v>
      </c>
      <c r="J1387" s="21" t="s">
        <v>12</v>
      </c>
    </row>
    <row r="1388" spans="1:10">
      <c r="A1388" s="21">
        <v>11563327</v>
      </c>
      <c r="B1388" s="22">
        <v>43960</v>
      </c>
      <c r="C1388" s="22">
        <v>43960</v>
      </c>
      <c r="D1388" s="21" t="s">
        <v>10</v>
      </c>
      <c r="E1388" s="21">
        <v>0</v>
      </c>
      <c r="F1388" s="21">
        <v>0</v>
      </c>
      <c r="G1388" s="21">
        <v>2130</v>
      </c>
      <c r="H1388" s="21">
        <v>55581.46</v>
      </c>
      <c r="I1388" s="21" t="s">
        <v>11</v>
      </c>
      <c r="J1388" s="21" t="s">
        <v>12</v>
      </c>
    </row>
    <row r="1389" spans="1:10">
      <c r="A1389" s="21">
        <v>11563327</v>
      </c>
      <c r="B1389" s="22">
        <v>43960</v>
      </c>
      <c r="C1389" s="22">
        <v>43960</v>
      </c>
      <c r="D1389" s="21" t="s">
        <v>10</v>
      </c>
      <c r="E1389" s="21">
        <v>0</v>
      </c>
      <c r="F1389" s="21">
        <v>0</v>
      </c>
      <c r="G1389" s="21">
        <v>2230</v>
      </c>
      <c r="H1389" s="21">
        <v>57811.46</v>
      </c>
      <c r="I1389" s="21" t="s">
        <v>11</v>
      </c>
      <c r="J1389" s="21" t="s">
        <v>12</v>
      </c>
    </row>
    <row r="1390" spans="1:10">
      <c r="A1390" s="21">
        <v>11563327</v>
      </c>
      <c r="B1390" s="22">
        <v>43960</v>
      </c>
      <c r="C1390" s="22">
        <v>43960</v>
      </c>
      <c r="D1390" s="21" t="s">
        <v>10</v>
      </c>
      <c r="E1390" s="21">
        <v>0</v>
      </c>
      <c r="F1390" s="21">
        <v>0</v>
      </c>
      <c r="G1390" s="21">
        <v>2240</v>
      </c>
      <c r="H1390" s="21">
        <v>60051.46</v>
      </c>
      <c r="I1390" s="21" t="s">
        <v>11</v>
      </c>
      <c r="J1390" s="21" t="s">
        <v>12</v>
      </c>
    </row>
    <row r="1391" spans="1:10">
      <c r="A1391" s="21">
        <v>11563327</v>
      </c>
      <c r="B1391" s="22">
        <v>43960</v>
      </c>
      <c r="C1391" s="22">
        <v>43960</v>
      </c>
      <c r="D1391" s="21" t="s">
        <v>10</v>
      </c>
      <c r="E1391" s="21">
        <v>0</v>
      </c>
      <c r="F1391" s="21">
        <v>0</v>
      </c>
      <c r="G1391" s="21">
        <v>2252</v>
      </c>
      <c r="H1391" s="21">
        <v>62303.46</v>
      </c>
      <c r="I1391" s="21" t="s">
        <v>11</v>
      </c>
      <c r="J1391" s="21" t="s">
        <v>12</v>
      </c>
    </row>
    <row r="1392" spans="1:10">
      <c r="A1392" s="21">
        <v>11563327</v>
      </c>
      <c r="B1392" s="22">
        <v>43960</v>
      </c>
      <c r="C1392" s="22">
        <v>43960</v>
      </c>
      <c r="D1392" s="21" t="s">
        <v>10</v>
      </c>
      <c r="E1392" s="21">
        <v>0</v>
      </c>
      <c r="F1392" s="21">
        <v>0</v>
      </c>
      <c r="G1392" s="21">
        <v>2289.4</v>
      </c>
      <c r="H1392" s="21">
        <v>64592.86</v>
      </c>
      <c r="I1392" s="21" t="s">
        <v>11</v>
      </c>
      <c r="J1392" s="21" t="s">
        <v>12</v>
      </c>
    </row>
    <row r="1393" spans="1:10">
      <c r="A1393" s="21">
        <v>11563327</v>
      </c>
      <c r="B1393" s="22">
        <v>43960</v>
      </c>
      <c r="C1393" s="22">
        <v>43960</v>
      </c>
      <c r="D1393" s="21" t="s">
        <v>10</v>
      </c>
      <c r="E1393" s="21">
        <v>0</v>
      </c>
      <c r="F1393" s="21">
        <v>0</v>
      </c>
      <c r="G1393" s="21">
        <v>2428.1999999999998</v>
      </c>
      <c r="H1393" s="21">
        <v>67021.06</v>
      </c>
      <c r="I1393" s="21" t="s">
        <v>11</v>
      </c>
      <c r="J1393" s="21" t="s">
        <v>12</v>
      </c>
    </row>
    <row r="1394" spans="1:10">
      <c r="A1394" s="21">
        <v>11563327</v>
      </c>
      <c r="B1394" s="22">
        <v>43960</v>
      </c>
      <c r="C1394" s="22">
        <v>43960</v>
      </c>
      <c r="D1394" s="21" t="s">
        <v>10</v>
      </c>
      <c r="E1394" s="21">
        <v>0</v>
      </c>
      <c r="F1394" s="21">
        <v>0</v>
      </c>
      <c r="G1394" s="21">
        <v>2470</v>
      </c>
      <c r="H1394" s="21">
        <v>69491.06</v>
      </c>
      <c r="I1394" s="21" t="s">
        <v>11</v>
      </c>
      <c r="J1394" s="21" t="s">
        <v>12</v>
      </c>
    </row>
    <row r="1395" spans="1:10">
      <c r="A1395" s="21">
        <v>11563327</v>
      </c>
      <c r="B1395" s="22">
        <v>43960</v>
      </c>
      <c r="C1395" s="22">
        <v>43960</v>
      </c>
      <c r="D1395" s="21" t="s">
        <v>10</v>
      </c>
      <c r="E1395" s="21">
        <v>0</v>
      </c>
      <c r="F1395" s="21">
        <v>0</v>
      </c>
      <c r="G1395" s="21">
        <v>2480</v>
      </c>
      <c r="H1395" s="21">
        <v>71971.06</v>
      </c>
      <c r="I1395" s="21" t="s">
        <v>11</v>
      </c>
      <c r="J1395" s="21" t="s">
        <v>12</v>
      </c>
    </row>
    <row r="1396" spans="1:10">
      <c r="A1396" s="21">
        <v>11563327</v>
      </c>
      <c r="B1396" s="22">
        <v>43960</v>
      </c>
      <c r="C1396" s="22">
        <v>43960</v>
      </c>
      <c r="D1396" s="21" t="s">
        <v>10</v>
      </c>
      <c r="E1396" s="21">
        <v>0</v>
      </c>
      <c r="F1396" s="21">
        <v>0</v>
      </c>
      <c r="G1396" s="21">
        <v>2500</v>
      </c>
      <c r="H1396" s="21">
        <v>74471.06</v>
      </c>
      <c r="I1396" s="21" t="s">
        <v>11</v>
      </c>
      <c r="J1396" s="21" t="s">
        <v>12</v>
      </c>
    </row>
    <row r="1397" spans="1:10">
      <c r="A1397" s="21">
        <v>11563327</v>
      </c>
      <c r="B1397" s="22">
        <v>43960</v>
      </c>
      <c r="C1397" s="22">
        <v>43960</v>
      </c>
      <c r="D1397" s="21" t="s">
        <v>10</v>
      </c>
      <c r="E1397" s="21">
        <v>0</v>
      </c>
      <c r="F1397" s="21">
        <v>0</v>
      </c>
      <c r="G1397" s="21">
        <v>2520</v>
      </c>
      <c r="H1397" s="21">
        <v>76991.06</v>
      </c>
      <c r="I1397" s="21" t="s">
        <v>11</v>
      </c>
      <c r="J1397" s="21" t="s">
        <v>12</v>
      </c>
    </row>
    <row r="1398" spans="1:10">
      <c r="A1398" s="21">
        <v>11563327</v>
      </c>
      <c r="B1398" s="22">
        <v>43960</v>
      </c>
      <c r="C1398" s="22">
        <v>43960</v>
      </c>
      <c r="D1398" s="21" t="s">
        <v>10</v>
      </c>
      <c r="E1398" s="21">
        <v>0</v>
      </c>
      <c r="F1398" s="21">
        <v>0</v>
      </c>
      <c r="G1398" s="21">
        <v>2648</v>
      </c>
      <c r="H1398" s="21">
        <v>79639.06</v>
      </c>
      <c r="I1398" s="21" t="s">
        <v>11</v>
      </c>
      <c r="J1398" s="21" t="s">
        <v>12</v>
      </c>
    </row>
    <row r="1399" spans="1:10">
      <c r="A1399" s="21">
        <v>11563327</v>
      </c>
      <c r="B1399" s="22">
        <v>43960</v>
      </c>
      <c r="C1399" s="22">
        <v>43960</v>
      </c>
      <c r="D1399" s="21" t="s">
        <v>10</v>
      </c>
      <c r="E1399" s="21">
        <v>0</v>
      </c>
      <c r="F1399" s="21">
        <v>0</v>
      </c>
      <c r="G1399" s="21">
        <v>2786.71</v>
      </c>
      <c r="H1399" s="21">
        <v>82425.77</v>
      </c>
      <c r="I1399" s="21" t="s">
        <v>11</v>
      </c>
      <c r="J1399" s="21" t="s">
        <v>12</v>
      </c>
    </row>
    <row r="1400" spans="1:10">
      <c r="A1400" s="21">
        <v>11563327</v>
      </c>
      <c r="B1400" s="22">
        <v>43960</v>
      </c>
      <c r="C1400" s="22">
        <v>43960</v>
      </c>
      <c r="D1400" s="21" t="s">
        <v>10</v>
      </c>
      <c r="E1400" s="21">
        <v>0</v>
      </c>
      <c r="F1400" s="21">
        <v>0</v>
      </c>
      <c r="G1400" s="21">
        <v>2790</v>
      </c>
      <c r="H1400" s="21">
        <v>85215.77</v>
      </c>
      <c r="I1400" s="21" t="s">
        <v>11</v>
      </c>
      <c r="J1400" s="21" t="s">
        <v>12</v>
      </c>
    </row>
    <row r="1401" spans="1:10">
      <c r="A1401" s="21">
        <v>11563327</v>
      </c>
      <c r="B1401" s="22">
        <v>43960</v>
      </c>
      <c r="C1401" s="22">
        <v>43960</v>
      </c>
      <c r="D1401" s="21" t="s">
        <v>10</v>
      </c>
      <c r="E1401" s="21">
        <v>0</v>
      </c>
      <c r="F1401" s="21">
        <v>0</v>
      </c>
      <c r="G1401" s="21">
        <v>2790</v>
      </c>
      <c r="H1401" s="21">
        <v>88005.77</v>
      </c>
      <c r="I1401" s="21" t="s">
        <v>11</v>
      </c>
      <c r="J1401" s="21" t="s">
        <v>12</v>
      </c>
    </row>
    <row r="1402" spans="1:10">
      <c r="A1402" s="21">
        <v>11563327</v>
      </c>
      <c r="B1402" s="22">
        <v>43960</v>
      </c>
      <c r="C1402" s="22">
        <v>43960</v>
      </c>
      <c r="D1402" s="21" t="s">
        <v>10</v>
      </c>
      <c r="E1402" s="21">
        <v>0</v>
      </c>
      <c r="F1402" s="21">
        <v>0</v>
      </c>
      <c r="G1402" s="21">
        <v>2799.7</v>
      </c>
      <c r="H1402" s="21">
        <v>90805.47</v>
      </c>
      <c r="I1402" s="21" t="s">
        <v>11</v>
      </c>
      <c r="J1402" s="21" t="s">
        <v>12</v>
      </c>
    </row>
    <row r="1403" spans="1:10">
      <c r="A1403" s="21">
        <v>11563327</v>
      </c>
      <c r="B1403" s="22">
        <v>43960</v>
      </c>
      <c r="C1403" s="22">
        <v>43960</v>
      </c>
      <c r="D1403" s="21" t="s">
        <v>10</v>
      </c>
      <c r="E1403" s="21">
        <v>0</v>
      </c>
      <c r="F1403" s="21">
        <v>0</v>
      </c>
      <c r="G1403" s="21">
        <v>2840</v>
      </c>
      <c r="H1403" s="21">
        <v>93645.47</v>
      </c>
      <c r="I1403" s="21" t="s">
        <v>11</v>
      </c>
      <c r="J1403" s="21" t="s">
        <v>12</v>
      </c>
    </row>
    <row r="1404" spans="1:10">
      <c r="A1404" s="21">
        <v>11563327</v>
      </c>
      <c r="B1404" s="22">
        <v>43960</v>
      </c>
      <c r="C1404" s="22">
        <v>43960</v>
      </c>
      <c r="D1404" s="21" t="s">
        <v>10</v>
      </c>
      <c r="E1404" s="21">
        <v>0</v>
      </c>
      <c r="F1404" s="21">
        <v>0</v>
      </c>
      <c r="G1404" s="21">
        <v>3032.02</v>
      </c>
      <c r="H1404" s="21">
        <v>96677.49</v>
      </c>
      <c r="I1404" s="21" t="s">
        <v>11</v>
      </c>
      <c r="J1404" s="21" t="s">
        <v>12</v>
      </c>
    </row>
    <row r="1405" spans="1:10">
      <c r="A1405" s="21">
        <v>11563327</v>
      </c>
      <c r="B1405" s="22">
        <v>43960</v>
      </c>
      <c r="C1405" s="22">
        <v>43960</v>
      </c>
      <c r="D1405" s="21" t="s">
        <v>10</v>
      </c>
      <c r="E1405" s="21">
        <v>0</v>
      </c>
      <c r="F1405" s="21">
        <v>0</v>
      </c>
      <c r="G1405" s="21">
        <v>3220.4</v>
      </c>
      <c r="H1405" s="21">
        <v>99897.89</v>
      </c>
      <c r="I1405" s="21" t="s">
        <v>11</v>
      </c>
      <c r="J1405" s="21" t="s">
        <v>12</v>
      </c>
    </row>
    <row r="1406" spans="1:10">
      <c r="A1406" s="21">
        <v>11563327</v>
      </c>
      <c r="B1406" s="22">
        <v>43960</v>
      </c>
      <c r="C1406" s="22">
        <v>43960</v>
      </c>
      <c r="D1406" s="21" t="s">
        <v>10</v>
      </c>
      <c r="E1406" s="21">
        <v>0</v>
      </c>
      <c r="F1406" s="21">
        <v>0</v>
      </c>
      <c r="G1406" s="21">
        <v>3250</v>
      </c>
      <c r="H1406" s="21">
        <v>103147.89</v>
      </c>
      <c r="I1406" s="21" t="s">
        <v>11</v>
      </c>
      <c r="J1406" s="21" t="s">
        <v>12</v>
      </c>
    </row>
    <row r="1407" spans="1:10">
      <c r="A1407" s="21">
        <v>11563327</v>
      </c>
      <c r="B1407" s="22">
        <v>43960</v>
      </c>
      <c r="C1407" s="22">
        <v>43960</v>
      </c>
      <c r="D1407" s="21" t="s">
        <v>10</v>
      </c>
      <c r="E1407" s="21">
        <v>0</v>
      </c>
      <c r="F1407" s="21">
        <v>0</v>
      </c>
      <c r="G1407" s="21">
        <v>3260</v>
      </c>
      <c r="H1407" s="21">
        <v>106407.89</v>
      </c>
      <c r="I1407" s="21" t="s">
        <v>11</v>
      </c>
      <c r="J1407" s="21" t="s">
        <v>12</v>
      </c>
    </row>
    <row r="1408" spans="1:10">
      <c r="A1408" s="21">
        <v>11563327</v>
      </c>
      <c r="B1408" s="22">
        <v>43960</v>
      </c>
      <c r="C1408" s="22">
        <v>43960</v>
      </c>
      <c r="D1408" s="21" t="s">
        <v>10</v>
      </c>
      <c r="E1408" s="21">
        <v>0</v>
      </c>
      <c r="F1408" s="21">
        <v>0</v>
      </c>
      <c r="G1408" s="21">
        <v>3265.9</v>
      </c>
      <c r="H1408" s="21">
        <v>109673.79</v>
      </c>
      <c r="I1408" s="21" t="s">
        <v>11</v>
      </c>
      <c r="J1408" s="21" t="s">
        <v>12</v>
      </c>
    </row>
    <row r="1409" spans="1:10">
      <c r="A1409" s="21">
        <v>11563327</v>
      </c>
      <c r="B1409" s="22">
        <v>43960</v>
      </c>
      <c r="C1409" s="22">
        <v>43960</v>
      </c>
      <c r="D1409" s="21" t="s">
        <v>10</v>
      </c>
      <c r="E1409" s="21">
        <v>0</v>
      </c>
      <c r="F1409" s="21">
        <v>0</v>
      </c>
      <c r="G1409" s="21">
        <v>3374.55</v>
      </c>
      <c r="H1409" s="21">
        <v>113048.34</v>
      </c>
      <c r="I1409" s="21" t="s">
        <v>11</v>
      </c>
      <c r="J1409" s="21" t="s">
        <v>12</v>
      </c>
    </row>
    <row r="1410" spans="1:10">
      <c r="A1410" s="21">
        <v>11563327</v>
      </c>
      <c r="B1410" s="22">
        <v>43960</v>
      </c>
      <c r="C1410" s="22">
        <v>43960</v>
      </c>
      <c r="D1410" s="21" t="s">
        <v>10</v>
      </c>
      <c r="E1410" s="21">
        <v>0</v>
      </c>
      <c r="F1410" s="21">
        <v>0</v>
      </c>
      <c r="G1410" s="21">
        <v>3425.04</v>
      </c>
      <c r="H1410" s="21">
        <v>116473.38</v>
      </c>
      <c r="I1410" s="21" t="s">
        <v>11</v>
      </c>
      <c r="J1410" s="21" t="s">
        <v>12</v>
      </c>
    </row>
    <row r="1411" spans="1:10">
      <c r="A1411" s="21">
        <v>11563327</v>
      </c>
      <c r="B1411" s="22">
        <v>43960</v>
      </c>
      <c r="C1411" s="22">
        <v>43960</v>
      </c>
      <c r="D1411" s="21" t="s">
        <v>10</v>
      </c>
      <c r="E1411" s="21">
        <v>0</v>
      </c>
      <c r="F1411" s="21">
        <v>0</v>
      </c>
      <c r="G1411" s="21">
        <v>3482</v>
      </c>
      <c r="H1411" s="21">
        <v>119955.38</v>
      </c>
      <c r="I1411" s="21" t="s">
        <v>11</v>
      </c>
      <c r="J1411" s="21" t="s">
        <v>12</v>
      </c>
    </row>
    <row r="1412" spans="1:10">
      <c r="A1412" s="21">
        <v>11563327</v>
      </c>
      <c r="B1412" s="22">
        <v>43960</v>
      </c>
      <c r="C1412" s="22">
        <v>43960</v>
      </c>
      <c r="D1412" s="21" t="s">
        <v>10</v>
      </c>
      <c r="E1412" s="21">
        <v>0</v>
      </c>
      <c r="F1412" s="21">
        <v>0</v>
      </c>
      <c r="G1412" s="21">
        <v>3490</v>
      </c>
      <c r="H1412" s="21">
        <v>123445.38</v>
      </c>
      <c r="I1412" s="21" t="s">
        <v>11</v>
      </c>
      <c r="J1412" s="21" t="s">
        <v>12</v>
      </c>
    </row>
    <row r="1413" spans="1:10">
      <c r="A1413" s="21">
        <v>11563327</v>
      </c>
      <c r="B1413" s="22">
        <v>43960</v>
      </c>
      <c r="C1413" s="22">
        <v>43960</v>
      </c>
      <c r="D1413" s="21" t="s">
        <v>10</v>
      </c>
      <c r="E1413" s="21">
        <v>0</v>
      </c>
      <c r="F1413" s="21">
        <v>0</v>
      </c>
      <c r="G1413" s="21">
        <v>3657.7</v>
      </c>
      <c r="H1413" s="21">
        <v>127103.08</v>
      </c>
      <c r="I1413" s="21" t="s">
        <v>11</v>
      </c>
      <c r="J1413" s="21" t="s">
        <v>12</v>
      </c>
    </row>
    <row r="1414" spans="1:10">
      <c r="A1414" s="21">
        <v>11563327</v>
      </c>
      <c r="B1414" s="22">
        <v>43960</v>
      </c>
      <c r="C1414" s="22">
        <v>43960</v>
      </c>
      <c r="D1414" s="21" t="s">
        <v>10</v>
      </c>
      <c r="E1414" s="21">
        <v>0</v>
      </c>
      <c r="F1414" s="21">
        <v>0</v>
      </c>
      <c r="G1414" s="21">
        <v>3740</v>
      </c>
      <c r="H1414" s="21">
        <v>130843.08</v>
      </c>
      <c r="I1414" s="21" t="s">
        <v>11</v>
      </c>
      <c r="J1414" s="21" t="s">
        <v>12</v>
      </c>
    </row>
    <row r="1415" spans="1:10">
      <c r="A1415" s="21">
        <v>11563327</v>
      </c>
      <c r="B1415" s="22">
        <v>43960</v>
      </c>
      <c r="C1415" s="22">
        <v>43960</v>
      </c>
      <c r="D1415" s="21" t="s">
        <v>10</v>
      </c>
      <c r="E1415" s="21">
        <v>0</v>
      </c>
      <c r="F1415" s="21">
        <v>0</v>
      </c>
      <c r="G1415" s="21">
        <v>3790</v>
      </c>
      <c r="H1415" s="21">
        <v>134633.07999999999</v>
      </c>
      <c r="I1415" s="21" t="s">
        <v>11</v>
      </c>
      <c r="J1415" s="21" t="s">
        <v>12</v>
      </c>
    </row>
    <row r="1416" spans="1:10">
      <c r="A1416" s="21">
        <v>11563327</v>
      </c>
      <c r="B1416" s="22">
        <v>43960</v>
      </c>
      <c r="C1416" s="22">
        <v>43960</v>
      </c>
      <c r="D1416" s="21" t="s">
        <v>10</v>
      </c>
      <c r="E1416" s="21">
        <v>0</v>
      </c>
      <c r="F1416" s="21">
        <v>0</v>
      </c>
      <c r="G1416" s="21">
        <v>3802.6</v>
      </c>
      <c r="H1416" s="21">
        <v>138435.68</v>
      </c>
      <c r="I1416" s="21" t="s">
        <v>11</v>
      </c>
      <c r="J1416" s="21" t="s">
        <v>12</v>
      </c>
    </row>
    <row r="1417" spans="1:10">
      <c r="A1417" s="21">
        <v>11563327</v>
      </c>
      <c r="B1417" s="22">
        <v>43960</v>
      </c>
      <c r="C1417" s="22">
        <v>43960</v>
      </c>
      <c r="D1417" s="21" t="s">
        <v>10</v>
      </c>
      <c r="E1417" s="21">
        <v>0</v>
      </c>
      <c r="F1417" s="21">
        <v>0</v>
      </c>
      <c r="G1417" s="21">
        <v>3820.5</v>
      </c>
      <c r="H1417" s="21">
        <v>142256.18</v>
      </c>
      <c r="I1417" s="21" t="s">
        <v>11</v>
      </c>
      <c r="J1417" s="21" t="s">
        <v>12</v>
      </c>
    </row>
    <row r="1418" spans="1:10">
      <c r="A1418" s="21">
        <v>11563327</v>
      </c>
      <c r="B1418" s="22">
        <v>43960</v>
      </c>
      <c r="C1418" s="22">
        <v>43960</v>
      </c>
      <c r="D1418" s="21" t="s">
        <v>10</v>
      </c>
      <c r="E1418" s="21">
        <v>0</v>
      </c>
      <c r="F1418" s="21">
        <v>0</v>
      </c>
      <c r="G1418" s="21">
        <v>3850</v>
      </c>
      <c r="H1418" s="21">
        <v>146106.18</v>
      </c>
      <c r="I1418" s="21" t="s">
        <v>11</v>
      </c>
      <c r="J1418" s="21" t="s">
        <v>12</v>
      </c>
    </row>
    <row r="1419" spans="1:10">
      <c r="A1419" s="21">
        <v>11563327</v>
      </c>
      <c r="B1419" s="22">
        <v>43960</v>
      </c>
      <c r="C1419" s="22">
        <v>43960</v>
      </c>
      <c r="D1419" s="21" t="s">
        <v>10</v>
      </c>
      <c r="E1419" s="21">
        <v>0</v>
      </c>
      <c r="F1419" s="21">
        <v>0</v>
      </c>
      <c r="G1419" s="21">
        <v>3857.3</v>
      </c>
      <c r="H1419" s="21">
        <v>149963.48000000001</v>
      </c>
      <c r="I1419" s="21" t="s">
        <v>11</v>
      </c>
      <c r="J1419" s="21" t="s">
        <v>12</v>
      </c>
    </row>
    <row r="1420" spans="1:10">
      <c r="A1420" s="21">
        <v>11563327</v>
      </c>
      <c r="B1420" s="22">
        <v>43960</v>
      </c>
      <c r="C1420" s="22">
        <v>43960</v>
      </c>
      <c r="D1420" s="21" t="s">
        <v>10</v>
      </c>
      <c r="E1420" s="21">
        <v>0</v>
      </c>
      <c r="F1420" s="21">
        <v>0</v>
      </c>
      <c r="G1420" s="21">
        <v>3910</v>
      </c>
      <c r="H1420" s="21">
        <v>153873.48000000001</v>
      </c>
      <c r="I1420" s="21" t="s">
        <v>11</v>
      </c>
      <c r="J1420" s="21" t="s">
        <v>12</v>
      </c>
    </row>
    <row r="1421" spans="1:10">
      <c r="A1421" s="21">
        <v>11563327</v>
      </c>
      <c r="B1421" s="22">
        <v>43960</v>
      </c>
      <c r="C1421" s="22">
        <v>43960</v>
      </c>
      <c r="D1421" s="21" t="s">
        <v>10</v>
      </c>
      <c r="E1421" s="21">
        <v>0</v>
      </c>
      <c r="F1421" s="21">
        <v>0</v>
      </c>
      <c r="G1421" s="21">
        <v>3950</v>
      </c>
      <c r="H1421" s="21">
        <v>157823.48000000001</v>
      </c>
      <c r="I1421" s="21" t="s">
        <v>11</v>
      </c>
      <c r="J1421" s="21" t="s">
        <v>12</v>
      </c>
    </row>
    <row r="1422" spans="1:10">
      <c r="A1422" s="21">
        <v>11563327</v>
      </c>
      <c r="B1422" s="22">
        <v>43960</v>
      </c>
      <c r="C1422" s="22">
        <v>43960</v>
      </c>
      <c r="D1422" s="21" t="s">
        <v>10</v>
      </c>
      <c r="E1422" s="21">
        <v>0</v>
      </c>
      <c r="F1422" s="21">
        <v>0</v>
      </c>
      <c r="G1422" s="21">
        <v>4011.5</v>
      </c>
      <c r="H1422" s="21">
        <v>161834.98000000001</v>
      </c>
      <c r="I1422" s="21" t="s">
        <v>11</v>
      </c>
      <c r="J1422" s="21" t="s">
        <v>12</v>
      </c>
    </row>
    <row r="1423" spans="1:10">
      <c r="A1423" s="21">
        <v>11563327</v>
      </c>
      <c r="B1423" s="22">
        <v>43960</v>
      </c>
      <c r="C1423" s="22">
        <v>43960</v>
      </c>
      <c r="D1423" s="21" t="s">
        <v>10</v>
      </c>
      <c r="E1423" s="21">
        <v>0</v>
      </c>
      <c r="F1423" s="21">
        <v>0</v>
      </c>
      <c r="G1423" s="21">
        <v>4080</v>
      </c>
      <c r="H1423" s="21">
        <v>165914.98000000001</v>
      </c>
      <c r="I1423" s="21" t="s">
        <v>11</v>
      </c>
      <c r="J1423" s="21" t="s">
        <v>12</v>
      </c>
    </row>
    <row r="1424" spans="1:10">
      <c r="A1424" s="21">
        <v>11563327</v>
      </c>
      <c r="B1424" s="22">
        <v>43960</v>
      </c>
      <c r="C1424" s="22">
        <v>43960</v>
      </c>
      <c r="D1424" s="21" t="s">
        <v>10</v>
      </c>
      <c r="E1424" s="21">
        <v>0</v>
      </c>
      <c r="F1424" s="21">
        <v>0</v>
      </c>
      <c r="G1424" s="21">
        <v>4120</v>
      </c>
      <c r="H1424" s="21">
        <v>170034.98</v>
      </c>
      <c r="I1424" s="21" t="s">
        <v>11</v>
      </c>
      <c r="J1424" s="21" t="s">
        <v>12</v>
      </c>
    </row>
    <row r="1425" spans="1:10">
      <c r="A1425" s="21">
        <v>11563327</v>
      </c>
      <c r="B1425" s="22">
        <v>43960</v>
      </c>
      <c r="C1425" s="22">
        <v>43960</v>
      </c>
      <c r="D1425" s="21" t="s">
        <v>10</v>
      </c>
      <c r="E1425" s="21">
        <v>0</v>
      </c>
      <c r="F1425" s="21">
        <v>0</v>
      </c>
      <c r="G1425" s="21">
        <v>4220</v>
      </c>
      <c r="H1425" s="21">
        <v>174254.98</v>
      </c>
      <c r="I1425" s="21" t="s">
        <v>11</v>
      </c>
      <c r="J1425" s="21" t="s">
        <v>12</v>
      </c>
    </row>
    <row r="1426" spans="1:10">
      <c r="A1426" s="21">
        <v>11563327</v>
      </c>
      <c r="B1426" s="22">
        <v>43960</v>
      </c>
      <c r="C1426" s="22">
        <v>43960</v>
      </c>
      <c r="D1426" s="21" t="s">
        <v>10</v>
      </c>
      <c r="E1426" s="21">
        <v>0</v>
      </c>
      <c r="F1426" s="21">
        <v>0</v>
      </c>
      <c r="G1426" s="21">
        <v>4290.8</v>
      </c>
      <c r="H1426" s="21">
        <v>178545.78</v>
      </c>
      <c r="I1426" s="21" t="s">
        <v>11</v>
      </c>
      <c r="J1426" s="21" t="s">
        <v>12</v>
      </c>
    </row>
    <row r="1427" spans="1:10">
      <c r="A1427" s="21">
        <v>11563327</v>
      </c>
      <c r="B1427" s="22">
        <v>43960</v>
      </c>
      <c r="C1427" s="22">
        <v>43960</v>
      </c>
      <c r="D1427" s="21" t="s">
        <v>10</v>
      </c>
      <c r="E1427" s="21">
        <v>0</v>
      </c>
      <c r="F1427" s="21">
        <v>0</v>
      </c>
      <c r="G1427" s="21">
        <v>4291.3</v>
      </c>
      <c r="H1427" s="21">
        <v>182837.08</v>
      </c>
      <c r="I1427" s="21" t="s">
        <v>11</v>
      </c>
      <c r="J1427" s="21" t="s">
        <v>12</v>
      </c>
    </row>
    <row r="1428" spans="1:10">
      <c r="A1428" s="21">
        <v>11563327</v>
      </c>
      <c r="B1428" s="22">
        <v>43960</v>
      </c>
      <c r="C1428" s="22">
        <v>43960</v>
      </c>
      <c r="D1428" s="21" t="s">
        <v>10</v>
      </c>
      <c r="E1428" s="21">
        <v>0</v>
      </c>
      <c r="F1428" s="21">
        <v>0</v>
      </c>
      <c r="G1428" s="21">
        <v>4320.0200000000004</v>
      </c>
      <c r="H1428" s="21">
        <v>187157.1</v>
      </c>
      <c r="I1428" s="21" t="s">
        <v>11</v>
      </c>
      <c r="J1428" s="21" t="s">
        <v>12</v>
      </c>
    </row>
    <row r="1429" spans="1:10">
      <c r="A1429" s="21">
        <v>11563327</v>
      </c>
      <c r="B1429" s="22">
        <v>43960</v>
      </c>
      <c r="C1429" s="22">
        <v>43960</v>
      </c>
      <c r="D1429" s="21" t="s">
        <v>10</v>
      </c>
      <c r="E1429" s="21">
        <v>0</v>
      </c>
      <c r="F1429" s="21">
        <v>0</v>
      </c>
      <c r="G1429" s="21">
        <v>4350</v>
      </c>
      <c r="H1429" s="21">
        <v>191507.1</v>
      </c>
      <c r="I1429" s="21" t="s">
        <v>11</v>
      </c>
      <c r="J1429" s="21" t="s">
        <v>12</v>
      </c>
    </row>
    <row r="1430" spans="1:10">
      <c r="A1430" s="21">
        <v>11563327</v>
      </c>
      <c r="B1430" s="22">
        <v>43960</v>
      </c>
      <c r="C1430" s="22">
        <v>43960</v>
      </c>
      <c r="D1430" s="21" t="s">
        <v>10</v>
      </c>
      <c r="E1430" s="21">
        <v>0</v>
      </c>
      <c r="F1430" s="21">
        <v>0</v>
      </c>
      <c r="G1430" s="21">
        <v>4352</v>
      </c>
      <c r="H1430" s="21">
        <v>195859.1</v>
      </c>
      <c r="I1430" s="21" t="s">
        <v>11</v>
      </c>
      <c r="J1430" s="21" t="s">
        <v>12</v>
      </c>
    </row>
    <row r="1431" spans="1:10">
      <c r="A1431" s="21">
        <v>11563327</v>
      </c>
      <c r="B1431" s="22">
        <v>43960</v>
      </c>
      <c r="C1431" s="22">
        <v>43960</v>
      </c>
      <c r="D1431" s="21" t="s">
        <v>10</v>
      </c>
      <c r="E1431" s="21">
        <v>0</v>
      </c>
      <c r="F1431" s="21">
        <v>0</v>
      </c>
      <c r="G1431" s="21">
        <v>4360</v>
      </c>
      <c r="H1431" s="21">
        <v>200219.1</v>
      </c>
      <c r="I1431" s="21" t="s">
        <v>11</v>
      </c>
      <c r="J1431" s="21" t="s">
        <v>12</v>
      </c>
    </row>
    <row r="1432" spans="1:10">
      <c r="A1432" s="21">
        <v>11563327</v>
      </c>
      <c r="B1432" s="22">
        <v>43960</v>
      </c>
      <c r="C1432" s="22">
        <v>43960</v>
      </c>
      <c r="D1432" s="21" t="s">
        <v>10</v>
      </c>
      <c r="E1432" s="21">
        <v>0</v>
      </c>
      <c r="F1432" s="21">
        <v>0</v>
      </c>
      <c r="G1432" s="21">
        <v>4400</v>
      </c>
      <c r="H1432" s="21">
        <v>204619.1</v>
      </c>
      <c r="I1432" s="21" t="s">
        <v>11</v>
      </c>
      <c r="J1432" s="21" t="s">
        <v>12</v>
      </c>
    </row>
    <row r="1433" spans="1:10">
      <c r="A1433" s="21">
        <v>11563327</v>
      </c>
      <c r="B1433" s="22">
        <v>43960</v>
      </c>
      <c r="C1433" s="22">
        <v>43960</v>
      </c>
      <c r="D1433" s="21" t="s">
        <v>10</v>
      </c>
      <c r="E1433" s="21">
        <v>0</v>
      </c>
      <c r="F1433" s="21">
        <v>0</v>
      </c>
      <c r="G1433" s="21">
        <v>4782</v>
      </c>
      <c r="H1433" s="21">
        <v>209401.1</v>
      </c>
      <c r="I1433" s="21" t="s">
        <v>11</v>
      </c>
      <c r="J1433" s="21" t="s">
        <v>12</v>
      </c>
    </row>
    <row r="1434" spans="1:10">
      <c r="A1434" s="21">
        <v>11563327</v>
      </c>
      <c r="B1434" s="22">
        <v>43960</v>
      </c>
      <c r="C1434" s="22">
        <v>43960</v>
      </c>
      <c r="D1434" s="21" t="s">
        <v>10</v>
      </c>
      <c r="E1434" s="21">
        <v>0</v>
      </c>
      <c r="F1434" s="21">
        <v>0</v>
      </c>
      <c r="G1434" s="21">
        <v>5191.5</v>
      </c>
      <c r="H1434" s="21">
        <v>214592.6</v>
      </c>
      <c r="I1434" s="21" t="s">
        <v>11</v>
      </c>
      <c r="J1434" s="21" t="s">
        <v>12</v>
      </c>
    </row>
    <row r="1435" spans="1:10">
      <c r="A1435" s="21">
        <v>11563327</v>
      </c>
      <c r="B1435" s="22">
        <v>43960</v>
      </c>
      <c r="C1435" s="22">
        <v>43960</v>
      </c>
      <c r="D1435" s="21" t="s">
        <v>10</v>
      </c>
      <c r="E1435" s="21">
        <v>0</v>
      </c>
      <c r="F1435" s="21">
        <v>0</v>
      </c>
      <c r="G1435" s="21">
        <v>5285.48</v>
      </c>
      <c r="H1435" s="21">
        <v>219878.08</v>
      </c>
      <c r="I1435" s="21" t="s">
        <v>11</v>
      </c>
      <c r="J1435" s="21" t="s">
        <v>12</v>
      </c>
    </row>
    <row r="1436" spans="1:10">
      <c r="A1436" s="21">
        <v>11563327</v>
      </c>
      <c r="B1436" s="22">
        <v>43960</v>
      </c>
      <c r="C1436" s="22">
        <v>43960</v>
      </c>
      <c r="D1436" s="21" t="s">
        <v>10</v>
      </c>
      <c r="E1436" s="21">
        <v>0</v>
      </c>
      <c r="F1436" s="21">
        <v>0</v>
      </c>
      <c r="G1436" s="21">
        <v>5340</v>
      </c>
      <c r="H1436" s="21">
        <v>225218.08</v>
      </c>
      <c r="I1436" s="21" t="s">
        <v>11</v>
      </c>
      <c r="J1436" s="21" t="s">
        <v>12</v>
      </c>
    </row>
    <row r="1437" spans="1:10">
      <c r="A1437" s="21">
        <v>11563327</v>
      </c>
      <c r="B1437" s="22">
        <v>43960</v>
      </c>
      <c r="C1437" s="22">
        <v>43960</v>
      </c>
      <c r="D1437" s="21" t="s">
        <v>10</v>
      </c>
      <c r="E1437" s="21">
        <v>0</v>
      </c>
      <c r="F1437" s="21">
        <v>0</v>
      </c>
      <c r="G1437" s="21">
        <v>5345.9</v>
      </c>
      <c r="H1437" s="21">
        <v>230563.98</v>
      </c>
      <c r="I1437" s="21" t="s">
        <v>11</v>
      </c>
      <c r="J1437" s="21" t="s">
        <v>12</v>
      </c>
    </row>
    <row r="1438" spans="1:10">
      <c r="A1438" s="21">
        <v>11563327</v>
      </c>
      <c r="B1438" s="22">
        <v>43960</v>
      </c>
      <c r="C1438" s="22">
        <v>43960</v>
      </c>
      <c r="D1438" s="21" t="s">
        <v>10</v>
      </c>
      <c r="E1438" s="21">
        <v>0</v>
      </c>
      <c r="F1438" s="21">
        <v>0</v>
      </c>
      <c r="G1438" s="21">
        <v>5505.6</v>
      </c>
      <c r="H1438" s="21">
        <v>236069.58</v>
      </c>
      <c r="I1438" s="21" t="s">
        <v>11</v>
      </c>
      <c r="J1438" s="21" t="s">
        <v>12</v>
      </c>
    </row>
    <row r="1439" spans="1:10">
      <c r="A1439" s="21">
        <v>11563327</v>
      </c>
      <c r="B1439" s="22">
        <v>43960</v>
      </c>
      <c r="C1439" s="22">
        <v>43960</v>
      </c>
      <c r="D1439" s="21" t="s">
        <v>10</v>
      </c>
      <c r="E1439" s="21">
        <v>0</v>
      </c>
      <c r="F1439" s="21">
        <v>0</v>
      </c>
      <c r="G1439" s="21">
        <v>5652</v>
      </c>
      <c r="H1439" s="21">
        <v>241721.58</v>
      </c>
      <c r="I1439" s="21" t="s">
        <v>11</v>
      </c>
      <c r="J1439" s="21" t="s">
        <v>12</v>
      </c>
    </row>
    <row r="1440" spans="1:10">
      <c r="A1440" s="21">
        <v>11563327</v>
      </c>
      <c r="B1440" s="22">
        <v>43960</v>
      </c>
      <c r="C1440" s="22">
        <v>43960</v>
      </c>
      <c r="D1440" s="21" t="s">
        <v>10</v>
      </c>
      <c r="E1440" s="21">
        <v>0</v>
      </c>
      <c r="F1440" s="21">
        <v>0</v>
      </c>
      <c r="G1440" s="21">
        <v>5660.9</v>
      </c>
      <c r="H1440" s="21">
        <v>247382.48</v>
      </c>
      <c r="I1440" s="21" t="s">
        <v>11</v>
      </c>
      <c r="J1440" s="21" t="s">
        <v>12</v>
      </c>
    </row>
    <row r="1441" spans="1:10">
      <c r="A1441" s="21">
        <v>11563327</v>
      </c>
      <c r="B1441" s="22">
        <v>43960</v>
      </c>
      <c r="C1441" s="22">
        <v>43960</v>
      </c>
      <c r="D1441" s="21" t="s">
        <v>10</v>
      </c>
      <c r="E1441" s="21">
        <v>0</v>
      </c>
      <c r="F1441" s="21">
        <v>0</v>
      </c>
      <c r="G1441" s="21">
        <v>5720.9</v>
      </c>
      <c r="H1441" s="21">
        <v>253103.38</v>
      </c>
      <c r="I1441" s="21" t="s">
        <v>11</v>
      </c>
      <c r="J1441" s="21" t="s">
        <v>12</v>
      </c>
    </row>
    <row r="1442" spans="1:10">
      <c r="A1442" s="21">
        <v>11563327</v>
      </c>
      <c r="B1442" s="22">
        <v>43960</v>
      </c>
      <c r="C1442" s="22">
        <v>43960</v>
      </c>
      <c r="D1442" s="21" t="s">
        <v>10</v>
      </c>
      <c r="E1442" s="21">
        <v>0</v>
      </c>
      <c r="F1442" s="21">
        <v>0</v>
      </c>
      <c r="G1442" s="21">
        <v>6029.8</v>
      </c>
      <c r="H1442" s="21">
        <v>259133.18</v>
      </c>
      <c r="I1442" s="21" t="s">
        <v>11</v>
      </c>
      <c r="J1442" s="21" t="s">
        <v>12</v>
      </c>
    </row>
    <row r="1443" spans="1:10">
      <c r="A1443" s="21">
        <v>11563327</v>
      </c>
      <c r="B1443" s="22">
        <v>43960</v>
      </c>
      <c r="C1443" s="22">
        <v>43960</v>
      </c>
      <c r="D1443" s="21" t="s">
        <v>10</v>
      </c>
      <c r="E1443" s="21">
        <v>0</v>
      </c>
      <c r="F1443" s="21">
        <v>0</v>
      </c>
      <c r="G1443" s="21">
        <v>6162.1</v>
      </c>
      <c r="H1443" s="21">
        <v>265295.28000000003</v>
      </c>
      <c r="I1443" s="21" t="s">
        <v>11</v>
      </c>
      <c r="J1443" s="21" t="s">
        <v>12</v>
      </c>
    </row>
    <row r="1444" spans="1:10">
      <c r="A1444" s="21">
        <v>11563327</v>
      </c>
      <c r="B1444" s="22">
        <v>43960</v>
      </c>
      <c r="C1444" s="22">
        <v>43960</v>
      </c>
      <c r="D1444" s="21" t="s">
        <v>10</v>
      </c>
      <c r="E1444" s="21">
        <v>0</v>
      </c>
      <c r="F1444" s="21">
        <v>0</v>
      </c>
      <c r="G1444" s="21">
        <v>6300</v>
      </c>
      <c r="H1444" s="21">
        <v>271595.28000000003</v>
      </c>
      <c r="I1444" s="21" t="s">
        <v>11</v>
      </c>
      <c r="J1444" s="21" t="s">
        <v>12</v>
      </c>
    </row>
    <row r="1445" spans="1:10">
      <c r="A1445" s="21">
        <v>11563327</v>
      </c>
      <c r="B1445" s="22">
        <v>43960</v>
      </c>
      <c r="C1445" s="22">
        <v>43960</v>
      </c>
      <c r="D1445" s="21" t="s">
        <v>10</v>
      </c>
      <c r="E1445" s="21">
        <v>0</v>
      </c>
      <c r="F1445" s="21">
        <v>0</v>
      </c>
      <c r="G1445" s="21">
        <v>6332</v>
      </c>
      <c r="H1445" s="21">
        <v>277927.28000000003</v>
      </c>
      <c r="I1445" s="21" t="s">
        <v>11</v>
      </c>
      <c r="J1445" s="21" t="s">
        <v>12</v>
      </c>
    </row>
    <row r="1446" spans="1:10">
      <c r="A1446" s="21">
        <v>11563327</v>
      </c>
      <c r="B1446" s="22">
        <v>43960</v>
      </c>
      <c r="C1446" s="22">
        <v>43960</v>
      </c>
      <c r="D1446" s="21" t="s">
        <v>10</v>
      </c>
      <c r="E1446" s="21">
        <v>0</v>
      </c>
      <c r="F1446" s="21">
        <v>0</v>
      </c>
      <c r="G1446" s="21">
        <v>6340</v>
      </c>
      <c r="H1446" s="21">
        <v>284267.28000000003</v>
      </c>
      <c r="I1446" s="21" t="s">
        <v>11</v>
      </c>
      <c r="J1446" s="21" t="s">
        <v>12</v>
      </c>
    </row>
    <row r="1447" spans="1:10">
      <c r="A1447" s="21">
        <v>11563327</v>
      </c>
      <c r="B1447" s="22">
        <v>43960</v>
      </c>
      <c r="C1447" s="22">
        <v>43960</v>
      </c>
      <c r="D1447" s="21" t="s">
        <v>10</v>
      </c>
      <c r="E1447" s="21">
        <v>0</v>
      </c>
      <c r="F1447" s="21">
        <v>0</v>
      </c>
      <c r="G1447" s="21">
        <v>6531.6</v>
      </c>
      <c r="H1447" s="21">
        <v>290798.88</v>
      </c>
      <c r="I1447" s="21" t="s">
        <v>11</v>
      </c>
      <c r="J1447" s="21" t="s">
        <v>12</v>
      </c>
    </row>
    <row r="1448" spans="1:10">
      <c r="A1448" s="21">
        <v>11563327</v>
      </c>
      <c r="B1448" s="22">
        <v>43960</v>
      </c>
      <c r="C1448" s="22">
        <v>43960</v>
      </c>
      <c r="D1448" s="21" t="s">
        <v>10</v>
      </c>
      <c r="E1448" s="21">
        <v>0</v>
      </c>
      <c r="F1448" s="21">
        <v>0</v>
      </c>
      <c r="G1448" s="21">
        <v>6626.7</v>
      </c>
      <c r="H1448" s="21">
        <v>297425.58</v>
      </c>
      <c r="I1448" s="21" t="s">
        <v>11</v>
      </c>
      <c r="J1448" s="21" t="s">
        <v>12</v>
      </c>
    </row>
    <row r="1449" spans="1:10">
      <c r="A1449" s="21">
        <v>11563327</v>
      </c>
      <c r="B1449" s="22">
        <v>43960</v>
      </c>
      <c r="C1449" s="22">
        <v>43960</v>
      </c>
      <c r="D1449" s="21" t="s">
        <v>10</v>
      </c>
      <c r="E1449" s="21">
        <v>0</v>
      </c>
      <c r="F1449" s="21">
        <v>0</v>
      </c>
      <c r="G1449" s="21">
        <v>6630.2</v>
      </c>
      <c r="H1449" s="21">
        <v>304055.78000000003</v>
      </c>
      <c r="I1449" s="21" t="s">
        <v>11</v>
      </c>
      <c r="J1449" s="21" t="s">
        <v>12</v>
      </c>
    </row>
    <row r="1450" spans="1:10">
      <c r="A1450" s="21">
        <v>11563327</v>
      </c>
      <c r="B1450" s="22">
        <v>43960</v>
      </c>
      <c r="C1450" s="22">
        <v>43960</v>
      </c>
      <c r="D1450" s="21" t="s">
        <v>10</v>
      </c>
      <c r="E1450" s="21">
        <v>0</v>
      </c>
      <c r="F1450" s="21">
        <v>0</v>
      </c>
      <c r="G1450" s="21">
        <v>6772.6</v>
      </c>
      <c r="H1450" s="21">
        <v>310828.38</v>
      </c>
      <c r="I1450" s="21" t="s">
        <v>11</v>
      </c>
      <c r="J1450" s="21" t="s">
        <v>12</v>
      </c>
    </row>
    <row r="1451" spans="1:10">
      <c r="A1451" s="21">
        <v>11563327</v>
      </c>
      <c r="B1451" s="22">
        <v>43960</v>
      </c>
      <c r="C1451" s="22">
        <v>43960</v>
      </c>
      <c r="D1451" s="21" t="s">
        <v>10</v>
      </c>
      <c r="E1451" s="21">
        <v>0</v>
      </c>
      <c r="F1451" s="21">
        <v>0</v>
      </c>
      <c r="G1451" s="21">
        <v>6780</v>
      </c>
      <c r="H1451" s="21">
        <v>317608.38</v>
      </c>
      <c r="I1451" s="21" t="s">
        <v>11</v>
      </c>
      <c r="J1451" s="21" t="s">
        <v>12</v>
      </c>
    </row>
    <row r="1452" spans="1:10">
      <c r="A1452" s="21">
        <v>11563327</v>
      </c>
      <c r="B1452" s="22">
        <v>43960</v>
      </c>
      <c r="C1452" s="22">
        <v>43960</v>
      </c>
      <c r="D1452" s="21" t="s">
        <v>10</v>
      </c>
      <c r="E1452" s="21">
        <v>0</v>
      </c>
      <c r="F1452" s="21">
        <v>0</v>
      </c>
      <c r="G1452" s="21">
        <v>7024.4</v>
      </c>
      <c r="H1452" s="21">
        <v>324632.78000000003</v>
      </c>
      <c r="I1452" s="21" t="s">
        <v>11</v>
      </c>
      <c r="J1452" s="21" t="s">
        <v>12</v>
      </c>
    </row>
    <row r="1453" spans="1:10">
      <c r="A1453" s="21">
        <v>11563327</v>
      </c>
      <c r="B1453" s="22">
        <v>43960</v>
      </c>
      <c r="C1453" s="22">
        <v>43960</v>
      </c>
      <c r="D1453" s="21" t="s">
        <v>10</v>
      </c>
      <c r="E1453" s="21">
        <v>0</v>
      </c>
      <c r="F1453" s="21">
        <v>0</v>
      </c>
      <c r="G1453" s="21">
        <v>7127</v>
      </c>
      <c r="H1453" s="21">
        <v>331759.78000000003</v>
      </c>
      <c r="I1453" s="21" t="s">
        <v>11</v>
      </c>
      <c r="J1453" s="21" t="s">
        <v>12</v>
      </c>
    </row>
    <row r="1454" spans="1:10">
      <c r="A1454" s="21">
        <v>11563327</v>
      </c>
      <c r="B1454" s="22">
        <v>43960</v>
      </c>
      <c r="C1454" s="22">
        <v>43960</v>
      </c>
      <c r="D1454" s="21" t="s">
        <v>10</v>
      </c>
      <c r="E1454" s="21">
        <v>0</v>
      </c>
      <c r="F1454" s="21">
        <v>0</v>
      </c>
      <c r="G1454" s="21">
        <v>7217.9</v>
      </c>
      <c r="H1454" s="21">
        <v>338977.68</v>
      </c>
      <c r="I1454" s="21" t="s">
        <v>11</v>
      </c>
      <c r="J1454" s="21" t="s">
        <v>12</v>
      </c>
    </row>
    <row r="1455" spans="1:10">
      <c r="A1455" s="21">
        <v>11563327</v>
      </c>
      <c r="B1455" s="22">
        <v>43960</v>
      </c>
      <c r="C1455" s="22">
        <v>43960</v>
      </c>
      <c r="D1455" s="21" t="s">
        <v>10</v>
      </c>
      <c r="E1455" s="21">
        <v>0</v>
      </c>
      <c r="F1455" s="21">
        <v>0</v>
      </c>
      <c r="G1455" s="21">
        <v>7226.63</v>
      </c>
      <c r="H1455" s="21">
        <v>346204.31</v>
      </c>
      <c r="I1455" s="21" t="s">
        <v>11</v>
      </c>
      <c r="J1455" s="21" t="s">
        <v>12</v>
      </c>
    </row>
    <row r="1456" spans="1:10">
      <c r="A1456" s="21">
        <v>11563327</v>
      </c>
      <c r="B1456" s="22">
        <v>43960</v>
      </c>
      <c r="C1456" s="22">
        <v>43960</v>
      </c>
      <c r="D1456" s="21" t="s">
        <v>10</v>
      </c>
      <c r="E1456" s="21">
        <v>0</v>
      </c>
      <c r="F1456" s="21">
        <v>0</v>
      </c>
      <c r="G1456" s="21">
        <v>7245</v>
      </c>
      <c r="H1456" s="21">
        <v>353449.31</v>
      </c>
      <c r="I1456" s="21" t="s">
        <v>11</v>
      </c>
      <c r="J1456" s="21" t="s">
        <v>12</v>
      </c>
    </row>
    <row r="1457" spans="1:10">
      <c r="A1457" s="21">
        <v>11563327</v>
      </c>
      <c r="B1457" s="22">
        <v>43960</v>
      </c>
      <c r="C1457" s="22">
        <v>43960</v>
      </c>
      <c r="D1457" s="21" t="s">
        <v>10</v>
      </c>
      <c r="E1457" s="21">
        <v>0</v>
      </c>
      <c r="F1457" s="21">
        <v>0</v>
      </c>
      <c r="G1457" s="21">
        <v>7450</v>
      </c>
      <c r="H1457" s="21">
        <v>360899.31</v>
      </c>
      <c r="I1457" s="21" t="s">
        <v>11</v>
      </c>
      <c r="J1457" s="21" t="s">
        <v>12</v>
      </c>
    </row>
    <row r="1458" spans="1:10">
      <c r="A1458" s="21">
        <v>11563327</v>
      </c>
      <c r="B1458" s="22">
        <v>43960</v>
      </c>
      <c r="C1458" s="22">
        <v>43960</v>
      </c>
      <c r="D1458" s="21" t="s">
        <v>10</v>
      </c>
      <c r="E1458" s="21">
        <v>0</v>
      </c>
      <c r="F1458" s="21">
        <v>0</v>
      </c>
      <c r="G1458" s="21">
        <v>7490</v>
      </c>
      <c r="H1458" s="21">
        <v>368389.31</v>
      </c>
      <c r="I1458" s="21" t="s">
        <v>11</v>
      </c>
      <c r="J1458" s="21" t="s">
        <v>12</v>
      </c>
    </row>
    <row r="1459" spans="1:10">
      <c r="A1459" s="21">
        <v>11563327</v>
      </c>
      <c r="B1459" s="22">
        <v>43960</v>
      </c>
      <c r="C1459" s="22">
        <v>43960</v>
      </c>
      <c r="D1459" s="21" t="s">
        <v>10</v>
      </c>
      <c r="E1459" s="21">
        <v>0</v>
      </c>
      <c r="F1459" s="21">
        <v>0</v>
      </c>
      <c r="G1459" s="21">
        <v>7647.24</v>
      </c>
      <c r="H1459" s="21">
        <v>376036.55</v>
      </c>
      <c r="I1459" s="21" t="s">
        <v>11</v>
      </c>
      <c r="J1459" s="21" t="s">
        <v>12</v>
      </c>
    </row>
    <row r="1460" spans="1:10">
      <c r="A1460" s="21">
        <v>11563327</v>
      </c>
      <c r="B1460" s="22">
        <v>43960</v>
      </c>
      <c r="C1460" s="22">
        <v>43960</v>
      </c>
      <c r="D1460" s="21" t="s">
        <v>10</v>
      </c>
      <c r="E1460" s="21">
        <v>0</v>
      </c>
      <c r="F1460" s="21">
        <v>0</v>
      </c>
      <c r="G1460" s="21">
        <v>7669</v>
      </c>
      <c r="H1460" s="21">
        <v>383705.55</v>
      </c>
      <c r="I1460" s="21" t="s">
        <v>11</v>
      </c>
      <c r="J1460" s="21" t="s">
        <v>12</v>
      </c>
    </row>
    <row r="1461" spans="1:10">
      <c r="A1461" s="21">
        <v>11563327</v>
      </c>
      <c r="B1461" s="22">
        <v>43960</v>
      </c>
      <c r="C1461" s="22">
        <v>43960</v>
      </c>
      <c r="D1461" s="21" t="s">
        <v>10</v>
      </c>
      <c r="E1461" s="21">
        <v>0</v>
      </c>
      <c r="F1461" s="21">
        <v>0</v>
      </c>
      <c r="G1461" s="21">
        <v>7960.4</v>
      </c>
      <c r="H1461" s="21">
        <v>391665.95</v>
      </c>
      <c r="I1461" s="21" t="s">
        <v>11</v>
      </c>
      <c r="J1461" s="21" t="s">
        <v>12</v>
      </c>
    </row>
    <row r="1462" spans="1:10">
      <c r="A1462" s="21">
        <v>11563327</v>
      </c>
      <c r="B1462" s="22">
        <v>43960</v>
      </c>
      <c r="C1462" s="22">
        <v>43960</v>
      </c>
      <c r="D1462" s="21" t="s">
        <v>10</v>
      </c>
      <c r="E1462" s="21">
        <v>0</v>
      </c>
      <c r="F1462" s="21">
        <v>0</v>
      </c>
      <c r="G1462" s="21">
        <v>8299.2000000000007</v>
      </c>
      <c r="H1462" s="21">
        <v>399965.15</v>
      </c>
      <c r="I1462" s="21" t="s">
        <v>11</v>
      </c>
      <c r="J1462" s="21" t="s">
        <v>12</v>
      </c>
    </row>
    <row r="1463" spans="1:10">
      <c r="A1463" s="21">
        <v>11563327</v>
      </c>
      <c r="B1463" s="22">
        <v>43960</v>
      </c>
      <c r="C1463" s="22">
        <v>43960</v>
      </c>
      <c r="D1463" s="21" t="s">
        <v>10</v>
      </c>
      <c r="E1463" s="21">
        <v>0</v>
      </c>
      <c r="F1463" s="21">
        <v>0</v>
      </c>
      <c r="G1463" s="21">
        <v>8323.7999999999993</v>
      </c>
      <c r="H1463" s="21">
        <v>408288.95</v>
      </c>
      <c r="I1463" s="21" t="s">
        <v>11</v>
      </c>
      <c r="J1463" s="21" t="s">
        <v>12</v>
      </c>
    </row>
    <row r="1464" spans="1:10">
      <c r="A1464" s="21">
        <v>11563327</v>
      </c>
      <c r="B1464" s="22">
        <v>43960</v>
      </c>
      <c r="C1464" s="22">
        <v>43960</v>
      </c>
      <c r="D1464" s="21" t="s">
        <v>10</v>
      </c>
      <c r="E1464" s="21">
        <v>0</v>
      </c>
      <c r="F1464" s="21">
        <v>0</v>
      </c>
      <c r="G1464" s="21">
        <v>8330</v>
      </c>
      <c r="H1464" s="21">
        <v>416618.95</v>
      </c>
      <c r="I1464" s="21" t="s">
        <v>11</v>
      </c>
      <c r="J1464" s="21" t="s">
        <v>12</v>
      </c>
    </row>
    <row r="1465" spans="1:10">
      <c r="A1465" s="21">
        <v>11563327</v>
      </c>
      <c r="B1465" s="22">
        <v>43960</v>
      </c>
      <c r="C1465" s="22">
        <v>43960</v>
      </c>
      <c r="D1465" s="21" t="s">
        <v>10</v>
      </c>
      <c r="E1465" s="21">
        <v>0</v>
      </c>
      <c r="F1465" s="21">
        <v>0</v>
      </c>
      <c r="G1465" s="21">
        <v>8350</v>
      </c>
      <c r="H1465" s="21">
        <v>424968.95</v>
      </c>
      <c r="I1465" s="21" t="s">
        <v>11</v>
      </c>
      <c r="J1465" s="21" t="s">
        <v>12</v>
      </c>
    </row>
    <row r="1466" spans="1:10">
      <c r="A1466" s="21">
        <v>11563327</v>
      </c>
      <c r="B1466" s="22">
        <v>43960</v>
      </c>
      <c r="C1466" s="22">
        <v>43960</v>
      </c>
      <c r="D1466" s="21" t="s">
        <v>10</v>
      </c>
      <c r="E1466" s="21">
        <v>0</v>
      </c>
      <c r="F1466" s="21">
        <v>0</v>
      </c>
      <c r="G1466" s="21">
        <v>8414</v>
      </c>
      <c r="H1466" s="21">
        <v>433382.95</v>
      </c>
      <c r="I1466" s="21" t="s">
        <v>11</v>
      </c>
      <c r="J1466" s="21" t="s">
        <v>12</v>
      </c>
    </row>
    <row r="1467" spans="1:10">
      <c r="A1467" s="21">
        <v>11563327</v>
      </c>
      <c r="B1467" s="22">
        <v>43960</v>
      </c>
      <c r="C1467" s="22">
        <v>43960</v>
      </c>
      <c r="D1467" s="21" t="s">
        <v>10</v>
      </c>
      <c r="E1467" s="21">
        <v>0</v>
      </c>
      <c r="F1467" s="21">
        <v>0</v>
      </c>
      <c r="G1467" s="21">
        <v>8595</v>
      </c>
      <c r="H1467" s="21">
        <v>441977.95</v>
      </c>
      <c r="I1467" s="21" t="s">
        <v>11</v>
      </c>
      <c r="J1467" s="21" t="s">
        <v>12</v>
      </c>
    </row>
    <row r="1468" spans="1:10">
      <c r="A1468" s="21">
        <v>11563327</v>
      </c>
      <c r="B1468" s="22">
        <v>43960</v>
      </c>
      <c r="C1468" s="22">
        <v>43960</v>
      </c>
      <c r="D1468" s="21" t="s">
        <v>10</v>
      </c>
      <c r="E1468" s="21">
        <v>0</v>
      </c>
      <c r="F1468" s="21">
        <v>0</v>
      </c>
      <c r="G1468" s="21">
        <v>8849.6</v>
      </c>
      <c r="H1468" s="21">
        <v>450827.55</v>
      </c>
      <c r="I1468" s="21" t="s">
        <v>11</v>
      </c>
      <c r="J1468" s="21" t="s">
        <v>12</v>
      </c>
    </row>
    <row r="1469" spans="1:10">
      <c r="A1469" s="21">
        <v>11563327</v>
      </c>
      <c r="B1469" s="22">
        <v>43960</v>
      </c>
      <c r="C1469" s="22">
        <v>43960</v>
      </c>
      <c r="D1469" s="21" t="s">
        <v>10</v>
      </c>
      <c r="E1469" s="21">
        <v>0</v>
      </c>
      <c r="F1469" s="21">
        <v>0</v>
      </c>
      <c r="G1469" s="21">
        <v>8948.6</v>
      </c>
      <c r="H1469" s="21">
        <v>459776.15</v>
      </c>
      <c r="I1469" s="21" t="s">
        <v>11</v>
      </c>
      <c r="J1469" s="21" t="s">
        <v>12</v>
      </c>
    </row>
    <row r="1470" spans="1:10">
      <c r="A1470" s="21">
        <v>11563327</v>
      </c>
      <c r="B1470" s="22">
        <v>43960</v>
      </c>
      <c r="C1470" s="22">
        <v>43960</v>
      </c>
      <c r="D1470" s="21" t="s">
        <v>10</v>
      </c>
      <c r="E1470" s="21">
        <v>0</v>
      </c>
      <c r="F1470" s="21">
        <v>0</v>
      </c>
      <c r="G1470" s="21">
        <v>9737.4</v>
      </c>
      <c r="H1470" s="21">
        <v>469513.55</v>
      </c>
      <c r="I1470" s="21" t="s">
        <v>11</v>
      </c>
      <c r="J1470" s="21" t="s">
        <v>12</v>
      </c>
    </row>
    <row r="1471" spans="1:10">
      <c r="A1471" s="21">
        <v>11563327</v>
      </c>
      <c r="B1471" s="22">
        <v>43960</v>
      </c>
      <c r="C1471" s="22">
        <v>43960</v>
      </c>
      <c r="D1471" s="21" t="s">
        <v>10</v>
      </c>
      <c r="E1471" s="21">
        <v>0</v>
      </c>
      <c r="F1471" s="21">
        <v>0</v>
      </c>
      <c r="G1471" s="21">
        <v>9884</v>
      </c>
      <c r="H1471" s="21">
        <v>479397.55</v>
      </c>
      <c r="I1471" s="21" t="s">
        <v>11</v>
      </c>
      <c r="J1471" s="21" t="s">
        <v>12</v>
      </c>
    </row>
    <row r="1472" spans="1:10">
      <c r="A1472" s="21">
        <v>11563327</v>
      </c>
      <c r="B1472" s="22">
        <v>43960</v>
      </c>
      <c r="C1472" s="22">
        <v>43960</v>
      </c>
      <c r="D1472" s="21" t="s">
        <v>10</v>
      </c>
      <c r="E1472" s="21">
        <v>0</v>
      </c>
      <c r="F1472" s="21">
        <v>0</v>
      </c>
      <c r="G1472" s="21">
        <v>10210.959999999999</v>
      </c>
      <c r="H1472" s="21">
        <v>489608.51</v>
      </c>
      <c r="I1472" s="21" t="s">
        <v>11</v>
      </c>
      <c r="J1472" s="21" t="s">
        <v>12</v>
      </c>
    </row>
    <row r="1473" spans="1:10">
      <c r="A1473" s="21">
        <v>11563327</v>
      </c>
      <c r="B1473" s="22">
        <v>43960</v>
      </c>
      <c r="C1473" s="22">
        <v>43960</v>
      </c>
      <c r="D1473" s="21" t="s">
        <v>10</v>
      </c>
      <c r="E1473" s="21">
        <v>0</v>
      </c>
      <c r="F1473" s="21">
        <v>0</v>
      </c>
      <c r="G1473" s="21">
        <v>10386</v>
      </c>
      <c r="H1473" s="21">
        <v>499994.51</v>
      </c>
      <c r="I1473" s="21" t="s">
        <v>11</v>
      </c>
      <c r="J1473" s="21" t="s">
        <v>12</v>
      </c>
    </row>
    <row r="1474" spans="1:10">
      <c r="A1474" s="21">
        <v>11563327</v>
      </c>
      <c r="B1474" s="22">
        <v>43960</v>
      </c>
      <c r="C1474" s="22">
        <v>43960</v>
      </c>
      <c r="D1474" s="21" t="s">
        <v>10</v>
      </c>
      <c r="E1474" s="21">
        <v>0</v>
      </c>
      <c r="F1474" s="21">
        <v>0</v>
      </c>
      <c r="G1474" s="21">
        <v>10403.5</v>
      </c>
      <c r="H1474" s="21">
        <v>510398.01</v>
      </c>
      <c r="I1474" s="21" t="s">
        <v>11</v>
      </c>
      <c r="J1474" s="21" t="s">
        <v>12</v>
      </c>
    </row>
    <row r="1475" spans="1:10">
      <c r="A1475" s="21">
        <v>11563327</v>
      </c>
      <c r="B1475" s="22">
        <v>43960</v>
      </c>
      <c r="C1475" s="22">
        <v>43960</v>
      </c>
      <c r="D1475" s="21" t="s">
        <v>10</v>
      </c>
      <c r="E1475" s="21">
        <v>0</v>
      </c>
      <c r="F1475" s="21">
        <v>0</v>
      </c>
      <c r="G1475" s="21">
        <v>10956</v>
      </c>
      <c r="H1475" s="21">
        <v>521354.01</v>
      </c>
      <c r="I1475" s="21" t="s">
        <v>11</v>
      </c>
      <c r="J1475" s="21" t="s">
        <v>12</v>
      </c>
    </row>
    <row r="1476" spans="1:10">
      <c r="A1476" s="21">
        <v>11563327</v>
      </c>
      <c r="B1476" s="22">
        <v>43960</v>
      </c>
      <c r="C1476" s="22">
        <v>43960</v>
      </c>
      <c r="D1476" s="21" t="s">
        <v>10</v>
      </c>
      <c r="E1476" s="21">
        <v>0</v>
      </c>
      <c r="F1476" s="21">
        <v>0</v>
      </c>
      <c r="G1476" s="21">
        <v>11000</v>
      </c>
      <c r="H1476" s="21">
        <v>532354.01</v>
      </c>
      <c r="I1476" s="21" t="s">
        <v>11</v>
      </c>
      <c r="J1476" s="21" t="s">
        <v>12</v>
      </c>
    </row>
    <row r="1477" spans="1:10">
      <c r="A1477" s="21">
        <v>11563327</v>
      </c>
      <c r="B1477" s="22">
        <v>43960</v>
      </c>
      <c r="C1477" s="22">
        <v>43960</v>
      </c>
      <c r="D1477" s="21" t="s">
        <v>10</v>
      </c>
      <c r="E1477" s="21">
        <v>0</v>
      </c>
      <c r="F1477" s="21">
        <v>0</v>
      </c>
      <c r="G1477" s="21">
        <v>11333.45</v>
      </c>
      <c r="H1477" s="21">
        <v>543687.46</v>
      </c>
      <c r="I1477" s="21" t="s">
        <v>11</v>
      </c>
      <c r="J1477" s="21" t="s">
        <v>12</v>
      </c>
    </row>
    <row r="1478" spans="1:10">
      <c r="A1478" s="21">
        <v>11563327</v>
      </c>
      <c r="B1478" s="22">
        <v>43960</v>
      </c>
      <c r="C1478" s="22">
        <v>43960</v>
      </c>
      <c r="D1478" s="21" t="s">
        <v>10</v>
      </c>
      <c r="E1478" s="21">
        <v>0</v>
      </c>
      <c r="F1478" s="21">
        <v>0</v>
      </c>
      <c r="G1478" s="21">
        <v>11738.8</v>
      </c>
      <c r="H1478" s="21">
        <v>555426.26</v>
      </c>
      <c r="I1478" s="21" t="s">
        <v>11</v>
      </c>
      <c r="J1478" s="21" t="s">
        <v>12</v>
      </c>
    </row>
    <row r="1479" spans="1:10">
      <c r="A1479" s="21">
        <v>11563327</v>
      </c>
      <c r="B1479" s="22">
        <v>43960</v>
      </c>
      <c r="C1479" s="22">
        <v>43960</v>
      </c>
      <c r="D1479" s="21" t="s">
        <v>10</v>
      </c>
      <c r="E1479" s="21">
        <v>0</v>
      </c>
      <c r="F1479" s="21">
        <v>0</v>
      </c>
      <c r="G1479" s="21">
        <v>11850.6</v>
      </c>
      <c r="H1479" s="21">
        <v>567276.86</v>
      </c>
      <c r="I1479" s="21" t="s">
        <v>11</v>
      </c>
      <c r="J1479" s="21" t="s">
        <v>12</v>
      </c>
    </row>
    <row r="1480" spans="1:10">
      <c r="A1480" s="21">
        <v>11563327</v>
      </c>
      <c r="B1480" s="22">
        <v>43960</v>
      </c>
      <c r="C1480" s="22">
        <v>43960</v>
      </c>
      <c r="D1480" s="21" t="s">
        <v>10</v>
      </c>
      <c r="E1480" s="21">
        <v>0</v>
      </c>
      <c r="F1480" s="21">
        <v>0</v>
      </c>
      <c r="G1480" s="21">
        <v>12080.1</v>
      </c>
      <c r="H1480" s="21">
        <v>579356.96</v>
      </c>
      <c r="I1480" s="21" t="s">
        <v>11</v>
      </c>
      <c r="J1480" s="21" t="s">
        <v>12</v>
      </c>
    </row>
    <row r="1481" spans="1:10">
      <c r="A1481" s="21">
        <v>11563327</v>
      </c>
      <c r="B1481" s="22">
        <v>43960</v>
      </c>
      <c r="C1481" s="22">
        <v>43960</v>
      </c>
      <c r="D1481" s="21" t="s">
        <v>10</v>
      </c>
      <c r="E1481" s="21">
        <v>0</v>
      </c>
      <c r="F1481" s="21">
        <v>0</v>
      </c>
      <c r="G1481" s="21">
        <v>12330</v>
      </c>
      <c r="H1481" s="21">
        <v>591686.96</v>
      </c>
      <c r="I1481" s="21" t="s">
        <v>11</v>
      </c>
      <c r="J1481" s="21" t="s">
        <v>12</v>
      </c>
    </row>
    <row r="1482" spans="1:10">
      <c r="A1482" s="21">
        <v>11563327</v>
      </c>
      <c r="B1482" s="22">
        <v>43960</v>
      </c>
      <c r="C1482" s="22">
        <v>43960</v>
      </c>
      <c r="D1482" s="21" t="s">
        <v>10</v>
      </c>
      <c r="E1482" s="21">
        <v>0</v>
      </c>
      <c r="F1482" s="21">
        <v>0</v>
      </c>
      <c r="G1482" s="21">
        <v>12511.14</v>
      </c>
      <c r="H1482" s="21">
        <v>604198.1</v>
      </c>
      <c r="I1482" s="21" t="s">
        <v>11</v>
      </c>
      <c r="J1482" s="21" t="s">
        <v>12</v>
      </c>
    </row>
    <row r="1483" spans="1:10">
      <c r="A1483" s="21">
        <v>11563327</v>
      </c>
      <c r="B1483" s="22">
        <v>43960</v>
      </c>
      <c r="C1483" s="22">
        <v>43960</v>
      </c>
      <c r="D1483" s="21" t="s">
        <v>10</v>
      </c>
      <c r="E1483" s="21">
        <v>0</v>
      </c>
      <c r="F1483" s="21">
        <v>0</v>
      </c>
      <c r="G1483" s="21">
        <v>12704</v>
      </c>
      <c r="H1483" s="21">
        <v>616902.1</v>
      </c>
      <c r="I1483" s="21" t="s">
        <v>11</v>
      </c>
      <c r="J1483" s="21" t="s">
        <v>12</v>
      </c>
    </row>
    <row r="1484" spans="1:10">
      <c r="A1484" s="21">
        <v>11563327</v>
      </c>
      <c r="B1484" s="22">
        <v>43960</v>
      </c>
      <c r="C1484" s="22">
        <v>43960</v>
      </c>
      <c r="D1484" s="21" t="s">
        <v>10</v>
      </c>
      <c r="E1484" s="21">
        <v>0</v>
      </c>
      <c r="F1484" s="21">
        <v>0</v>
      </c>
      <c r="G1484" s="21">
        <v>13188.5</v>
      </c>
      <c r="H1484" s="21">
        <v>630090.6</v>
      </c>
      <c r="I1484" s="21" t="s">
        <v>11</v>
      </c>
      <c r="J1484" s="21" t="s">
        <v>12</v>
      </c>
    </row>
    <row r="1485" spans="1:10">
      <c r="A1485" s="21">
        <v>11563327</v>
      </c>
      <c r="B1485" s="22">
        <v>43960</v>
      </c>
      <c r="C1485" s="22">
        <v>43960</v>
      </c>
      <c r="D1485" s="21" t="s">
        <v>10</v>
      </c>
      <c r="E1485" s="21">
        <v>0</v>
      </c>
      <c r="F1485" s="21">
        <v>0</v>
      </c>
      <c r="G1485" s="21">
        <v>13203.9</v>
      </c>
      <c r="H1485" s="21">
        <v>643294.5</v>
      </c>
      <c r="I1485" s="21" t="s">
        <v>11</v>
      </c>
      <c r="J1485" s="21" t="s">
        <v>12</v>
      </c>
    </row>
    <row r="1486" spans="1:10">
      <c r="A1486" s="21">
        <v>11563327</v>
      </c>
      <c r="B1486" s="22">
        <v>43960</v>
      </c>
      <c r="C1486" s="22">
        <v>43960</v>
      </c>
      <c r="D1486" s="21" t="s">
        <v>10</v>
      </c>
      <c r="E1486" s="21">
        <v>0</v>
      </c>
      <c r="F1486" s="21">
        <v>0</v>
      </c>
      <c r="G1486" s="21">
        <v>13391.8</v>
      </c>
      <c r="H1486" s="21">
        <v>656686.30000000005</v>
      </c>
      <c r="I1486" s="21" t="s">
        <v>11</v>
      </c>
      <c r="J1486" s="21" t="s">
        <v>12</v>
      </c>
    </row>
    <row r="1487" spans="1:10">
      <c r="A1487" s="21">
        <v>11563327</v>
      </c>
      <c r="B1487" s="22">
        <v>43960</v>
      </c>
      <c r="C1487" s="22">
        <v>43960</v>
      </c>
      <c r="D1487" s="21" t="s">
        <v>10</v>
      </c>
      <c r="E1487" s="21">
        <v>0</v>
      </c>
      <c r="F1487" s="21">
        <v>0</v>
      </c>
      <c r="G1487" s="21">
        <v>13825.3</v>
      </c>
      <c r="H1487" s="21">
        <v>670511.6</v>
      </c>
      <c r="I1487" s="21" t="s">
        <v>11</v>
      </c>
      <c r="J1487" s="21" t="s">
        <v>12</v>
      </c>
    </row>
    <row r="1488" spans="1:10">
      <c r="A1488" s="21">
        <v>11563327</v>
      </c>
      <c r="B1488" s="22">
        <v>43960</v>
      </c>
      <c r="C1488" s="22">
        <v>43960</v>
      </c>
      <c r="D1488" s="21" t="s">
        <v>10</v>
      </c>
      <c r="E1488" s="21">
        <v>0</v>
      </c>
      <c r="F1488" s="21">
        <v>0</v>
      </c>
      <c r="G1488" s="21">
        <v>14066.3</v>
      </c>
      <c r="H1488" s="21">
        <v>684577.9</v>
      </c>
      <c r="I1488" s="21" t="s">
        <v>11</v>
      </c>
      <c r="J1488" s="21" t="s">
        <v>12</v>
      </c>
    </row>
    <row r="1489" spans="1:10">
      <c r="A1489" s="21">
        <v>11563327</v>
      </c>
      <c r="B1489" s="22">
        <v>43960</v>
      </c>
      <c r="C1489" s="22">
        <v>43960</v>
      </c>
      <c r="D1489" s="21" t="s">
        <v>10</v>
      </c>
      <c r="E1489" s="21">
        <v>0</v>
      </c>
      <c r="F1489" s="21">
        <v>0</v>
      </c>
      <c r="G1489" s="21">
        <v>14551.72</v>
      </c>
      <c r="H1489" s="21">
        <v>699129.62</v>
      </c>
      <c r="I1489" s="21" t="s">
        <v>11</v>
      </c>
      <c r="J1489" s="21" t="s">
        <v>12</v>
      </c>
    </row>
    <row r="1490" spans="1:10">
      <c r="A1490" s="21">
        <v>11563327</v>
      </c>
      <c r="B1490" s="22">
        <v>43960</v>
      </c>
      <c r="C1490" s="22">
        <v>43960</v>
      </c>
      <c r="D1490" s="21" t="s">
        <v>10</v>
      </c>
      <c r="E1490" s="21">
        <v>0</v>
      </c>
      <c r="F1490" s="21">
        <v>0</v>
      </c>
      <c r="G1490" s="21">
        <v>14578</v>
      </c>
      <c r="H1490" s="21">
        <v>713707.62</v>
      </c>
      <c r="I1490" s="21" t="s">
        <v>11</v>
      </c>
      <c r="J1490" s="21" t="s">
        <v>12</v>
      </c>
    </row>
    <row r="1491" spans="1:10">
      <c r="A1491" s="21">
        <v>11563327</v>
      </c>
      <c r="B1491" s="22">
        <v>43960</v>
      </c>
      <c r="C1491" s="22">
        <v>43960</v>
      </c>
      <c r="D1491" s="21" t="s">
        <v>10</v>
      </c>
      <c r="E1491" s="21">
        <v>0</v>
      </c>
      <c r="F1491" s="21">
        <v>0</v>
      </c>
      <c r="G1491" s="21">
        <v>15389.67</v>
      </c>
      <c r="H1491" s="21">
        <v>729097.29</v>
      </c>
      <c r="I1491" s="21" t="s">
        <v>11</v>
      </c>
      <c r="J1491" s="21" t="s">
        <v>12</v>
      </c>
    </row>
    <row r="1492" spans="1:10">
      <c r="A1492" s="21">
        <v>11563327</v>
      </c>
      <c r="B1492" s="22">
        <v>43960</v>
      </c>
      <c r="C1492" s="22">
        <v>43960</v>
      </c>
      <c r="D1492" s="21" t="s">
        <v>10</v>
      </c>
      <c r="E1492" s="21">
        <v>0</v>
      </c>
      <c r="F1492" s="21">
        <v>0</v>
      </c>
      <c r="G1492" s="21">
        <v>17253.080000000002</v>
      </c>
      <c r="H1492" s="21">
        <v>746350.37</v>
      </c>
      <c r="I1492" s="21" t="s">
        <v>11</v>
      </c>
      <c r="J1492" s="21" t="s">
        <v>12</v>
      </c>
    </row>
    <row r="1493" spans="1:10">
      <c r="A1493" s="21">
        <v>11563327</v>
      </c>
      <c r="B1493" s="22">
        <v>43960</v>
      </c>
      <c r="C1493" s="22">
        <v>43960</v>
      </c>
      <c r="D1493" s="21" t="s">
        <v>10</v>
      </c>
      <c r="E1493" s="21">
        <v>0</v>
      </c>
      <c r="F1493" s="21">
        <v>0</v>
      </c>
      <c r="G1493" s="21">
        <v>18684.59</v>
      </c>
      <c r="H1493" s="21">
        <v>765034.96</v>
      </c>
      <c r="I1493" s="21" t="s">
        <v>11</v>
      </c>
      <c r="J1493" s="21" t="s">
        <v>12</v>
      </c>
    </row>
    <row r="1494" spans="1:10">
      <c r="A1494" s="21">
        <v>11563327</v>
      </c>
      <c r="B1494" s="22">
        <v>43960</v>
      </c>
      <c r="C1494" s="22">
        <v>43960</v>
      </c>
      <c r="D1494" s="21" t="s">
        <v>10</v>
      </c>
      <c r="E1494" s="21">
        <v>0</v>
      </c>
      <c r="F1494" s="21">
        <v>0</v>
      </c>
      <c r="G1494" s="21">
        <v>23303</v>
      </c>
      <c r="H1494" s="21">
        <v>788337.96</v>
      </c>
      <c r="I1494" s="21" t="s">
        <v>11</v>
      </c>
      <c r="J1494" s="21" t="s">
        <v>12</v>
      </c>
    </row>
    <row r="1495" spans="1:10">
      <c r="A1495" s="21">
        <v>11563327</v>
      </c>
      <c r="B1495" s="22">
        <v>43960</v>
      </c>
      <c r="C1495" s="22">
        <v>43960</v>
      </c>
      <c r="D1495" s="21" t="s">
        <v>10</v>
      </c>
      <c r="E1495" s="21">
        <v>0</v>
      </c>
      <c r="F1495" s="21">
        <v>0</v>
      </c>
      <c r="G1495" s="21">
        <v>24557.72</v>
      </c>
      <c r="H1495" s="21">
        <v>812895.68</v>
      </c>
      <c r="I1495" s="21" t="s">
        <v>11</v>
      </c>
      <c r="J1495" s="21" t="s">
        <v>12</v>
      </c>
    </row>
    <row r="1496" spans="1:10">
      <c r="A1496" s="21">
        <v>11563327</v>
      </c>
      <c r="B1496" s="22">
        <v>43960</v>
      </c>
      <c r="C1496" s="22">
        <v>43960</v>
      </c>
      <c r="D1496" s="21" t="s">
        <v>10</v>
      </c>
      <c r="E1496" s="21">
        <v>0</v>
      </c>
      <c r="F1496" s="21">
        <v>0</v>
      </c>
      <c r="G1496" s="21">
        <v>27673.3</v>
      </c>
      <c r="H1496" s="21">
        <v>840568.98</v>
      </c>
      <c r="I1496" s="21" t="s">
        <v>11</v>
      </c>
      <c r="J1496" s="21" t="s">
        <v>12</v>
      </c>
    </row>
    <row r="1497" spans="1:10">
      <c r="A1497" s="21">
        <v>11563327</v>
      </c>
      <c r="B1497" s="22">
        <v>43960</v>
      </c>
      <c r="C1497" s="22">
        <v>43960</v>
      </c>
      <c r="D1497" s="21" t="s">
        <v>10</v>
      </c>
      <c r="E1497" s="21">
        <v>0</v>
      </c>
      <c r="F1497" s="21">
        <v>0</v>
      </c>
      <c r="G1497" s="21">
        <v>29227.759999999998</v>
      </c>
      <c r="H1497" s="21">
        <v>869796.74</v>
      </c>
      <c r="I1497" s="21" t="s">
        <v>11</v>
      </c>
      <c r="J1497" s="21" t="s">
        <v>12</v>
      </c>
    </row>
    <row r="1498" spans="1:10">
      <c r="A1498" s="21">
        <v>11563327</v>
      </c>
      <c r="B1498" s="22">
        <v>43960</v>
      </c>
      <c r="C1498" s="22">
        <v>43960</v>
      </c>
      <c r="D1498" s="21" t="s">
        <v>10</v>
      </c>
      <c r="E1498" s="21">
        <v>0</v>
      </c>
      <c r="F1498" s="21">
        <v>0</v>
      </c>
      <c r="G1498" s="21">
        <v>31551.74</v>
      </c>
      <c r="H1498" s="21">
        <v>901348.48</v>
      </c>
      <c r="I1498" s="21" t="s">
        <v>11</v>
      </c>
      <c r="J1498" s="21" t="s">
        <v>12</v>
      </c>
    </row>
    <row r="1499" spans="1:10">
      <c r="A1499" s="21">
        <v>11563327</v>
      </c>
      <c r="B1499" s="22">
        <v>43960</v>
      </c>
      <c r="C1499" s="22">
        <v>43960</v>
      </c>
      <c r="D1499" s="21" t="s">
        <v>10</v>
      </c>
      <c r="E1499" s="21">
        <v>0</v>
      </c>
      <c r="F1499" s="21">
        <v>0</v>
      </c>
      <c r="G1499" s="21">
        <v>32116.7</v>
      </c>
      <c r="H1499" s="21">
        <v>933465.18</v>
      </c>
      <c r="I1499" s="21" t="s">
        <v>11</v>
      </c>
      <c r="J1499" s="21" t="s">
        <v>12</v>
      </c>
    </row>
    <row r="1500" spans="1:10">
      <c r="A1500" s="21">
        <v>11563327</v>
      </c>
      <c r="B1500" s="22">
        <v>43960</v>
      </c>
      <c r="C1500" s="22">
        <v>43960</v>
      </c>
      <c r="D1500" s="21" t="s">
        <v>10</v>
      </c>
      <c r="E1500" s="21">
        <v>0</v>
      </c>
      <c r="F1500" s="21">
        <v>0</v>
      </c>
      <c r="G1500" s="21">
        <v>42023.1</v>
      </c>
      <c r="H1500" s="21">
        <v>975488.28</v>
      </c>
      <c r="I1500" s="21" t="s">
        <v>11</v>
      </c>
      <c r="J1500" s="21" t="s">
        <v>12</v>
      </c>
    </row>
    <row r="1501" spans="1:10">
      <c r="A1501" s="21">
        <v>11563327</v>
      </c>
      <c r="B1501" s="22">
        <v>43960</v>
      </c>
      <c r="C1501" s="22">
        <v>43960</v>
      </c>
      <c r="D1501" s="21" t="s">
        <v>13</v>
      </c>
      <c r="E1501" s="21">
        <v>0</v>
      </c>
      <c r="F1501" s="21">
        <v>5.42</v>
      </c>
      <c r="G1501" s="21">
        <v>0</v>
      </c>
      <c r="H1501" s="21">
        <v>975482.86</v>
      </c>
      <c r="I1501" s="21" t="s">
        <v>14</v>
      </c>
      <c r="J1501" s="21" t="s">
        <v>15</v>
      </c>
    </row>
    <row r="1502" spans="1:10">
      <c r="A1502" s="21">
        <v>11563327</v>
      </c>
      <c r="B1502" s="22">
        <v>43960</v>
      </c>
      <c r="C1502" s="22">
        <v>43960</v>
      </c>
      <c r="D1502" s="21" t="s">
        <v>13</v>
      </c>
      <c r="E1502" s="21">
        <v>0</v>
      </c>
      <c r="F1502" s="21">
        <v>6.52</v>
      </c>
      <c r="G1502" s="21">
        <v>0</v>
      </c>
      <c r="H1502" s="21">
        <v>975476.34</v>
      </c>
      <c r="I1502" s="21" t="s">
        <v>14</v>
      </c>
      <c r="J1502" s="21" t="s">
        <v>15</v>
      </c>
    </row>
    <row r="1503" spans="1:10">
      <c r="A1503" s="21">
        <v>11563327</v>
      </c>
      <c r="B1503" s="22">
        <v>43960</v>
      </c>
      <c r="C1503" s="22">
        <v>43960</v>
      </c>
      <c r="D1503" s="21" t="s">
        <v>13</v>
      </c>
      <c r="E1503" s="21">
        <v>0</v>
      </c>
      <c r="F1503" s="21">
        <v>7.1</v>
      </c>
      <c r="G1503" s="21">
        <v>0</v>
      </c>
      <c r="H1503" s="21">
        <v>975469.24</v>
      </c>
      <c r="I1503" s="21" t="s">
        <v>14</v>
      </c>
      <c r="J1503" s="21" t="s">
        <v>15</v>
      </c>
    </row>
    <row r="1504" spans="1:10">
      <c r="A1504" s="21">
        <v>11563327</v>
      </c>
      <c r="B1504" s="22">
        <v>43960</v>
      </c>
      <c r="C1504" s="22">
        <v>43960</v>
      </c>
      <c r="D1504" s="21" t="s">
        <v>13</v>
      </c>
      <c r="E1504" s="21">
        <v>0</v>
      </c>
      <c r="F1504" s="21">
        <v>7.21</v>
      </c>
      <c r="G1504" s="21">
        <v>0</v>
      </c>
      <c r="H1504" s="21">
        <v>975462.03</v>
      </c>
      <c r="I1504" s="21" t="s">
        <v>14</v>
      </c>
      <c r="J1504" s="21" t="s">
        <v>15</v>
      </c>
    </row>
    <row r="1505" spans="1:10">
      <c r="A1505" s="21">
        <v>11563327</v>
      </c>
      <c r="B1505" s="22">
        <v>43960</v>
      </c>
      <c r="C1505" s="22">
        <v>43960</v>
      </c>
      <c r="D1505" s="21" t="s">
        <v>13</v>
      </c>
      <c r="E1505" s="21">
        <v>0</v>
      </c>
      <c r="F1505" s="21">
        <v>8.2799999999999994</v>
      </c>
      <c r="G1505" s="21">
        <v>0</v>
      </c>
      <c r="H1505" s="21">
        <v>975453.75</v>
      </c>
      <c r="I1505" s="21" t="s">
        <v>14</v>
      </c>
      <c r="J1505" s="21" t="s">
        <v>15</v>
      </c>
    </row>
    <row r="1506" spans="1:10">
      <c r="A1506" s="21">
        <v>11563327</v>
      </c>
      <c r="B1506" s="22">
        <v>43960</v>
      </c>
      <c r="C1506" s="22">
        <v>43960</v>
      </c>
      <c r="D1506" s="21" t="s">
        <v>13</v>
      </c>
      <c r="E1506" s="21">
        <v>0</v>
      </c>
      <c r="F1506" s="21">
        <v>8.8000000000000007</v>
      </c>
      <c r="G1506" s="21">
        <v>0</v>
      </c>
      <c r="H1506" s="21">
        <v>975444.95</v>
      </c>
      <c r="I1506" s="21" t="s">
        <v>14</v>
      </c>
      <c r="J1506" s="21" t="s">
        <v>15</v>
      </c>
    </row>
    <row r="1507" spans="1:10">
      <c r="A1507" s="21">
        <v>11563327</v>
      </c>
      <c r="B1507" s="22">
        <v>43960</v>
      </c>
      <c r="C1507" s="22">
        <v>43960</v>
      </c>
      <c r="D1507" s="21" t="s">
        <v>13</v>
      </c>
      <c r="E1507" s="21">
        <v>0</v>
      </c>
      <c r="F1507" s="21">
        <v>8.9700000000000006</v>
      </c>
      <c r="G1507" s="21">
        <v>0</v>
      </c>
      <c r="H1507" s="21">
        <v>975435.98</v>
      </c>
      <c r="I1507" s="21" t="s">
        <v>14</v>
      </c>
      <c r="J1507" s="21" t="s">
        <v>15</v>
      </c>
    </row>
    <row r="1508" spans="1:10">
      <c r="A1508" s="21">
        <v>11563327</v>
      </c>
      <c r="B1508" s="22">
        <v>43960</v>
      </c>
      <c r="C1508" s="22">
        <v>43960</v>
      </c>
      <c r="D1508" s="21" t="s">
        <v>13</v>
      </c>
      <c r="E1508" s="21">
        <v>0</v>
      </c>
      <c r="F1508" s="21">
        <v>8.98</v>
      </c>
      <c r="G1508" s="21">
        <v>0</v>
      </c>
      <c r="H1508" s="21">
        <v>975427</v>
      </c>
      <c r="I1508" s="21" t="s">
        <v>14</v>
      </c>
      <c r="J1508" s="21" t="s">
        <v>15</v>
      </c>
    </row>
    <row r="1509" spans="1:10">
      <c r="A1509" s="21">
        <v>11563327</v>
      </c>
      <c r="B1509" s="22">
        <v>43960</v>
      </c>
      <c r="C1509" s="22">
        <v>43960</v>
      </c>
      <c r="D1509" s="21" t="s">
        <v>13</v>
      </c>
      <c r="E1509" s="21">
        <v>0</v>
      </c>
      <c r="F1509" s="21">
        <v>9.06</v>
      </c>
      <c r="G1509" s="21">
        <v>0</v>
      </c>
      <c r="H1509" s="21">
        <v>975417.94</v>
      </c>
      <c r="I1509" s="21" t="s">
        <v>14</v>
      </c>
      <c r="J1509" s="21" t="s">
        <v>15</v>
      </c>
    </row>
    <row r="1510" spans="1:10">
      <c r="A1510" s="21">
        <v>11563327</v>
      </c>
      <c r="B1510" s="22">
        <v>43960</v>
      </c>
      <c r="C1510" s="22">
        <v>43960</v>
      </c>
      <c r="D1510" s="21" t="s">
        <v>13</v>
      </c>
      <c r="E1510" s="21">
        <v>0</v>
      </c>
      <c r="F1510" s="21">
        <v>11.78</v>
      </c>
      <c r="G1510" s="21">
        <v>0</v>
      </c>
      <c r="H1510" s="21">
        <v>975406.16</v>
      </c>
      <c r="I1510" s="21" t="s">
        <v>14</v>
      </c>
      <c r="J1510" s="21" t="s">
        <v>15</v>
      </c>
    </row>
    <row r="1511" spans="1:10">
      <c r="A1511" s="21">
        <v>11563327</v>
      </c>
      <c r="B1511" s="22">
        <v>43960</v>
      </c>
      <c r="C1511" s="22">
        <v>43960</v>
      </c>
      <c r="D1511" s="21" t="s">
        <v>13</v>
      </c>
      <c r="E1511" s="21">
        <v>0</v>
      </c>
      <c r="F1511" s="21">
        <v>13.2</v>
      </c>
      <c r="G1511" s="21">
        <v>0</v>
      </c>
      <c r="H1511" s="21">
        <v>975392.96</v>
      </c>
      <c r="I1511" s="21" t="s">
        <v>14</v>
      </c>
      <c r="J1511" s="21" t="s">
        <v>15</v>
      </c>
    </row>
    <row r="1512" spans="1:10">
      <c r="A1512" s="21">
        <v>11563327</v>
      </c>
      <c r="B1512" s="22">
        <v>43960</v>
      </c>
      <c r="C1512" s="22">
        <v>43960</v>
      </c>
      <c r="D1512" s="21" t="s">
        <v>13</v>
      </c>
      <c r="E1512" s="21">
        <v>0</v>
      </c>
      <c r="F1512" s="21">
        <v>17.100000000000001</v>
      </c>
      <c r="G1512" s="21">
        <v>0</v>
      </c>
      <c r="H1512" s="21">
        <v>975375.86</v>
      </c>
      <c r="I1512" s="21" t="s">
        <v>14</v>
      </c>
      <c r="J1512" s="21" t="s">
        <v>15</v>
      </c>
    </row>
    <row r="1513" spans="1:10">
      <c r="A1513" s="21">
        <v>11563327</v>
      </c>
      <c r="B1513" s="22">
        <v>43960</v>
      </c>
      <c r="C1513" s="22">
        <v>43960</v>
      </c>
      <c r="D1513" s="21" t="s">
        <v>13</v>
      </c>
      <c r="E1513" s="21">
        <v>0</v>
      </c>
      <c r="F1513" s="21">
        <v>20.440000000000001</v>
      </c>
      <c r="G1513" s="21">
        <v>0</v>
      </c>
      <c r="H1513" s="21">
        <v>975355.42</v>
      </c>
      <c r="I1513" s="21" t="s">
        <v>14</v>
      </c>
      <c r="J1513" s="21" t="s">
        <v>15</v>
      </c>
    </row>
    <row r="1514" spans="1:10">
      <c r="A1514" s="21">
        <v>11563327</v>
      </c>
      <c r="B1514" s="22">
        <v>43960</v>
      </c>
      <c r="C1514" s="22">
        <v>43960</v>
      </c>
      <c r="D1514" s="21" t="s">
        <v>13</v>
      </c>
      <c r="E1514" s="21">
        <v>0</v>
      </c>
      <c r="F1514" s="21">
        <v>20.95</v>
      </c>
      <c r="G1514" s="21">
        <v>0</v>
      </c>
      <c r="H1514" s="21">
        <v>975334.47</v>
      </c>
      <c r="I1514" s="21" t="s">
        <v>14</v>
      </c>
      <c r="J1514" s="21" t="s">
        <v>15</v>
      </c>
    </row>
    <row r="1515" spans="1:10">
      <c r="A1515" s="21">
        <v>11563327</v>
      </c>
      <c r="B1515" s="22">
        <v>43960</v>
      </c>
      <c r="C1515" s="22">
        <v>43960</v>
      </c>
      <c r="D1515" s="21" t="s">
        <v>13</v>
      </c>
      <c r="E1515" s="21">
        <v>0</v>
      </c>
      <c r="F1515" s="21">
        <v>26.46</v>
      </c>
      <c r="G1515" s="21">
        <v>0</v>
      </c>
      <c r="H1515" s="21">
        <v>975308.01</v>
      </c>
      <c r="I1515" s="21" t="s">
        <v>14</v>
      </c>
      <c r="J1515" s="21" t="s">
        <v>15</v>
      </c>
    </row>
    <row r="1516" spans="1:10">
      <c r="A1516" s="21">
        <v>11563327</v>
      </c>
      <c r="B1516" s="22">
        <v>43960</v>
      </c>
      <c r="C1516" s="22">
        <v>43960</v>
      </c>
      <c r="D1516" s="21" t="s">
        <v>13</v>
      </c>
      <c r="E1516" s="21">
        <v>0</v>
      </c>
      <c r="F1516" s="21">
        <v>27.01</v>
      </c>
      <c r="G1516" s="21">
        <v>0</v>
      </c>
      <c r="H1516" s="21">
        <v>975281</v>
      </c>
      <c r="I1516" s="21" t="s">
        <v>14</v>
      </c>
      <c r="J1516" s="21" t="s">
        <v>15</v>
      </c>
    </row>
    <row r="1517" spans="1:10">
      <c r="A1517" s="21">
        <v>11563327</v>
      </c>
      <c r="B1517" s="22">
        <v>43960</v>
      </c>
      <c r="C1517" s="22">
        <v>43960</v>
      </c>
      <c r="D1517" s="21" t="s">
        <v>13</v>
      </c>
      <c r="E1517" s="21">
        <v>0</v>
      </c>
      <c r="F1517" s="21">
        <v>29.15</v>
      </c>
      <c r="G1517" s="21">
        <v>0</v>
      </c>
      <c r="H1517" s="21">
        <v>975251.85</v>
      </c>
      <c r="I1517" s="21" t="s">
        <v>14</v>
      </c>
      <c r="J1517" s="21" t="s">
        <v>15</v>
      </c>
    </row>
    <row r="1518" spans="1:10">
      <c r="A1518" s="21">
        <v>11563327</v>
      </c>
      <c r="B1518" s="22">
        <v>43960</v>
      </c>
      <c r="C1518" s="22">
        <v>43960</v>
      </c>
      <c r="D1518" s="21" t="s">
        <v>13</v>
      </c>
      <c r="E1518" s="21">
        <v>0</v>
      </c>
      <c r="F1518" s="21">
        <v>30.07</v>
      </c>
      <c r="G1518" s="21">
        <v>0</v>
      </c>
      <c r="H1518" s="21">
        <v>975221.78</v>
      </c>
      <c r="I1518" s="21" t="s">
        <v>14</v>
      </c>
      <c r="J1518" s="21" t="s">
        <v>15</v>
      </c>
    </row>
    <row r="1519" spans="1:10">
      <c r="A1519" s="21">
        <v>11563327</v>
      </c>
      <c r="B1519" s="22">
        <v>43960</v>
      </c>
      <c r="C1519" s="22">
        <v>43960</v>
      </c>
      <c r="D1519" s="21" t="s">
        <v>13</v>
      </c>
      <c r="E1519" s="21">
        <v>0</v>
      </c>
      <c r="F1519" s="21">
        <v>30.66</v>
      </c>
      <c r="G1519" s="21">
        <v>0</v>
      </c>
      <c r="H1519" s="21">
        <v>975191.12</v>
      </c>
      <c r="I1519" s="21" t="s">
        <v>14</v>
      </c>
      <c r="J1519" s="21" t="s">
        <v>15</v>
      </c>
    </row>
    <row r="1520" spans="1:10">
      <c r="A1520" s="21">
        <v>11563327</v>
      </c>
      <c r="B1520" s="22">
        <v>43960</v>
      </c>
      <c r="C1520" s="22">
        <v>43960</v>
      </c>
      <c r="D1520" s="21" t="s">
        <v>13</v>
      </c>
      <c r="E1520" s="21">
        <v>0</v>
      </c>
      <c r="F1520" s="21">
        <v>31.87</v>
      </c>
      <c r="G1520" s="21">
        <v>0</v>
      </c>
      <c r="H1520" s="21">
        <v>975159.25</v>
      </c>
      <c r="I1520" s="21" t="s">
        <v>14</v>
      </c>
      <c r="J1520" s="21" t="s">
        <v>15</v>
      </c>
    </row>
    <row r="1521" spans="1:10">
      <c r="A1521" s="21">
        <v>11563327</v>
      </c>
      <c r="B1521" s="22">
        <v>43960</v>
      </c>
      <c r="C1521" s="22">
        <v>43960</v>
      </c>
      <c r="D1521" s="21" t="s">
        <v>13</v>
      </c>
      <c r="E1521" s="21">
        <v>0</v>
      </c>
      <c r="F1521" s="21">
        <v>44.68</v>
      </c>
      <c r="G1521" s="21">
        <v>0</v>
      </c>
      <c r="H1521" s="21">
        <v>975114.57</v>
      </c>
      <c r="I1521" s="21" t="s">
        <v>14</v>
      </c>
      <c r="J1521" s="21" t="s">
        <v>15</v>
      </c>
    </row>
    <row r="1522" spans="1:10">
      <c r="A1522" s="21">
        <v>11563327</v>
      </c>
      <c r="B1522" s="22">
        <v>43960</v>
      </c>
      <c r="C1522" s="22">
        <v>43960</v>
      </c>
      <c r="D1522" s="21" t="s">
        <v>16</v>
      </c>
      <c r="E1522" s="21">
        <v>0</v>
      </c>
      <c r="F1522" s="21">
        <v>975114.57</v>
      </c>
      <c r="G1522" s="21">
        <v>0</v>
      </c>
      <c r="H1522" s="21">
        <v>0</v>
      </c>
      <c r="I1522" s="21" t="s">
        <v>17</v>
      </c>
      <c r="J1522" s="21" t="s">
        <v>18</v>
      </c>
    </row>
    <row r="1523" spans="1:10">
      <c r="A1523" s="21">
        <v>11563327</v>
      </c>
      <c r="B1523" s="22">
        <v>43961</v>
      </c>
      <c r="C1523" s="22">
        <v>43961</v>
      </c>
      <c r="D1523" s="21" t="s">
        <v>10</v>
      </c>
      <c r="E1523" s="21">
        <v>0</v>
      </c>
      <c r="F1523" s="21">
        <v>0</v>
      </c>
      <c r="G1523" s="21">
        <v>60</v>
      </c>
      <c r="H1523" s="21">
        <v>60</v>
      </c>
      <c r="I1523" s="21" t="s">
        <v>11</v>
      </c>
      <c r="J1523" s="21" t="s">
        <v>12</v>
      </c>
    </row>
    <row r="1524" spans="1:10">
      <c r="A1524" s="21">
        <v>11563327</v>
      </c>
      <c r="B1524" s="22">
        <v>43961</v>
      </c>
      <c r="C1524" s="22">
        <v>43961</v>
      </c>
      <c r="D1524" s="21" t="s">
        <v>10</v>
      </c>
      <c r="E1524" s="21">
        <v>0</v>
      </c>
      <c r="F1524" s="21">
        <v>0</v>
      </c>
      <c r="G1524" s="21">
        <v>300</v>
      </c>
      <c r="H1524" s="21">
        <v>360</v>
      </c>
      <c r="I1524" s="21" t="s">
        <v>11</v>
      </c>
      <c r="J1524" s="21" t="s">
        <v>12</v>
      </c>
    </row>
    <row r="1525" spans="1:10">
      <c r="A1525" s="21">
        <v>11563327</v>
      </c>
      <c r="B1525" s="22">
        <v>43961</v>
      </c>
      <c r="C1525" s="22">
        <v>43961</v>
      </c>
      <c r="D1525" s="21" t="s">
        <v>10</v>
      </c>
      <c r="E1525" s="21">
        <v>0</v>
      </c>
      <c r="F1525" s="21">
        <v>0</v>
      </c>
      <c r="G1525" s="21">
        <v>600</v>
      </c>
      <c r="H1525" s="21">
        <v>960</v>
      </c>
      <c r="I1525" s="21" t="s">
        <v>11</v>
      </c>
      <c r="J1525" s="21" t="s">
        <v>12</v>
      </c>
    </row>
    <row r="1526" spans="1:10">
      <c r="A1526" s="21">
        <v>11563327</v>
      </c>
      <c r="B1526" s="22">
        <v>43961</v>
      </c>
      <c r="C1526" s="22">
        <v>43961</v>
      </c>
      <c r="D1526" s="21" t="s">
        <v>10</v>
      </c>
      <c r="E1526" s="21">
        <v>0</v>
      </c>
      <c r="F1526" s="21">
        <v>0</v>
      </c>
      <c r="G1526" s="21">
        <v>620</v>
      </c>
      <c r="H1526" s="21">
        <v>1580</v>
      </c>
      <c r="I1526" s="21" t="s">
        <v>11</v>
      </c>
      <c r="J1526" s="21" t="s">
        <v>12</v>
      </c>
    </row>
    <row r="1527" spans="1:10">
      <c r="A1527" s="21">
        <v>11563327</v>
      </c>
      <c r="B1527" s="22">
        <v>43961</v>
      </c>
      <c r="C1527" s="22">
        <v>43961</v>
      </c>
      <c r="D1527" s="21" t="s">
        <v>10</v>
      </c>
      <c r="E1527" s="21">
        <v>0</v>
      </c>
      <c r="F1527" s="21">
        <v>0</v>
      </c>
      <c r="G1527" s="21">
        <v>649.13</v>
      </c>
      <c r="H1527" s="21">
        <v>2229.13</v>
      </c>
      <c r="I1527" s="21" t="s">
        <v>11</v>
      </c>
      <c r="J1527" s="21" t="s">
        <v>12</v>
      </c>
    </row>
    <row r="1528" spans="1:10">
      <c r="A1528" s="21">
        <v>11563327</v>
      </c>
      <c r="B1528" s="22">
        <v>43961</v>
      </c>
      <c r="C1528" s="22">
        <v>43961</v>
      </c>
      <c r="D1528" s="21" t="s">
        <v>10</v>
      </c>
      <c r="E1528" s="21">
        <v>0</v>
      </c>
      <c r="F1528" s="21">
        <v>0</v>
      </c>
      <c r="G1528" s="21">
        <v>660.4</v>
      </c>
      <c r="H1528" s="21">
        <v>2889.53</v>
      </c>
      <c r="I1528" s="21" t="s">
        <v>11</v>
      </c>
      <c r="J1528" s="21" t="s">
        <v>12</v>
      </c>
    </row>
    <row r="1529" spans="1:10">
      <c r="A1529" s="21">
        <v>11563327</v>
      </c>
      <c r="B1529" s="22">
        <v>43961</v>
      </c>
      <c r="C1529" s="22">
        <v>43961</v>
      </c>
      <c r="D1529" s="21" t="s">
        <v>10</v>
      </c>
      <c r="E1529" s="21">
        <v>0</v>
      </c>
      <c r="F1529" s="21">
        <v>0</v>
      </c>
      <c r="G1529" s="21">
        <v>670.1</v>
      </c>
      <c r="H1529" s="21">
        <v>3559.63</v>
      </c>
      <c r="I1529" s="21" t="s">
        <v>11</v>
      </c>
      <c r="J1529" s="21" t="s">
        <v>12</v>
      </c>
    </row>
    <row r="1530" spans="1:10">
      <c r="A1530" s="21">
        <v>11563327</v>
      </c>
      <c r="B1530" s="22">
        <v>43961</v>
      </c>
      <c r="C1530" s="22">
        <v>43961</v>
      </c>
      <c r="D1530" s="21" t="s">
        <v>10</v>
      </c>
      <c r="E1530" s="21">
        <v>0</v>
      </c>
      <c r="F1530" s="21">
        <v>0</v>
      </c>
      <c r="G1530" s="21">
        <v>740</v>
      </c>
      <c r="H1530" s="21">
        <v>4299.63</v>
      </c>
      <c r="I1530" s="21" t="s">
        <v>11</v>
      </c>
      <c r="J1530" s="21" t="s">
        <v>12</v>
      </c>
    </row>
    <row r="1531" spans="1:10">
      <c r="A1531" s="21">
        <v>11563327</v>
      </c>
      <c r="B1531" s="22">
        <v>43961</v>
      </c>
      <c r="C1531" s="22">
        <v>43961</v>
      </c>
      <c r="D1531" s="21" t="s">
        <v>10</v>
      </c>
      <c r="E1531" s="21">
        <v>0</v>
      </c>
      <c r="F1531" s="21">
        <v>0</v>
      </c>
      <c r="G1531" s="21">
        <v>750</v>
      </c>
      <c r="H1531" s="21">
        <v>5049.63</v>
      </c>
      <c r="I1531" s="21" t="s">
        <v>11</v>
      </c>
      <c r="J1531" s="21" t="s">
        <v>12</v>
      </c>
    </row>
    <row r="1532" spans="1:10">
      <c r="A1532" s="21">
        <v>11563327</v>
      </c>
      <c r="B1532" s="22">
        <v>43961</v>
      </c>
      <c r="C1532" s="22">
        <v>43961</v>
      </c>
      <c r="D1532" s="21" t="s">
        <v>10</v>
      </c>
      <c r="E1532" s="21">
        <v>0</v>
      </c>
      <c r="F1532" s="21">
        <v>0</v>
      </c>
      <c r="G1532" s="21">
        <v>770</v>
      </c>
      <c r="H1532" s="21">
        <v>5819.63</v>
      </c>
      <c r="I1532" s="21" t="s">
        <v>11</v>
      </c>
      <c r="J1532" s="21" t="s">
        <v>12</v>
      </c>
    </row>
    <row r="1533" spans="1:10">
      <c r="A1533" s="21">
        <v>11563327</v>
      </c>
      <c r="B1533" s="22">
        <v>43961</v>
      </c>
      <c r="C1533" s="22">
        <v>43961</v>
      </c>
      <c r="D1533" s="21" t="s">
        <v>10</v>
      </c>
      <c r="E1533" s="21">
        <v>0</v>
      </c>
      <c r="F1533" s="21">
        <v>0</v>
      </c>
      <c r="G1533" s="21">
        <v>770</v>
      </c>
      <c r="H1533" s="21">
        <v>6589.63</v>
      </c>
      <c r="I1533" s="21" t="s">
        <v>11</v>
      </c>
      <c r="J1533" s="21" t="s">
        <v>12</v>
      </c>
    </row>
    <row r="1534" spans="1:10">
      <c r="A1534" s="21">
        <v>11563327</v>
      </c>
      <c r="B1534" s="22">
        <v>43961</v>
      </c>
      <c r="C1534" s="22">
        <v>43961</v>
      </c>
      <c r="D1534" s="21" t="s">
        <v>10</v>
      </c>
      <c r="E1534" s="21">
        <v>0</v>
      </c>
      <c r="F1534" s="21">
        <v>0</v>
      </c>
      <c r="G1534" s="21">
        <v>800</v>
      </c>
      <c r="H1534" s="21">
        <v>7389.63</v>
      </c>
      <c r="I1534" s="21" t="s">
        <v>11</v>
      </c>
      <c r="J1534" s="21" t="s">
        <v>12</v>
      </c>
    </row>
    <row r="1535" spans="1:10">
      <c r="A1535" s="21">
        <v>11563327</v>
      </c>
      <c r="B1535" s="22">
        <v>43961</v>
      </c>
      <c r="C1535" s="22">
        <v>43961</v>
      </c>
      <c r="D1535" s="21" t="s">
        <v>10</v>
      </c>
      <c r="E1535" s="21">
        <v>0</v>
      </c>
      <c r="F1535" s="21">
        <v>0</v>
      </c>
      <c r="G1535" s="21">
        <v>870</v>
      </c>
      <c r="H1535" s="21">
        <v>8259.6299999999992</v>
      </c>
      <c r="I1535" s="21" t="s">
        <v>11</v>
      </c>
      <c r="J1535" s="21" t="s">
        <v>12</v>
      </c>
    </row>
    <row r="1536" spans="1:10">
      <c r="A1536" s="21">
        <v>11563327</v>
      </c>
      <c r="B1536" s="22">
        <v>43961</v>
      </c>
      <c r="C1536" s="22">
        <v>43961</v>
      </c>
      <c r="D1536" s="21" t="s">
        <v>10</v>
      </c>
      <c r="E1536" s="21">
        <v>0</v>
      </c>
      <c r="F1536" s="21">
        <v>0</v>
      </c>
      <c r="G1536" s="21">
        <v>900</v>
      </c>
      <c r="H1536" s="21">
        <v>9159.6299999999992</v>
      </c>
      <c r="I1536" s="21" t="s">
        <v>11</v>
      </c>
      <c r="J1536" s="21" t="s">
        <v>12</v>
      </c>
    </row>
    <row r="1537" spans="1:10">
      <c r="A1537" s="21">
        <v>11563327</v>
      </c>
      <c r="B1537" s="22">
        <v>43961</v>
      </c>
      <c r="C1537" s="22">
        <v>43961</v>
      </c>
      <c r="D1537" s="21" t="s">
        <v>10</v>
      </c>
      <c r="E1537" s="21">
        <v>0</v>
      </c>
      <c r="F1537" s="21">
        <v>0</v>
      </c>
      <c r="G1537" s="21">
        <v>920</v>
      </c>
      <c r="H1537" s="21">
        <v>10079.629999999999</v>
      </c>
      <c r="I1537" s="21" t="s">
        <v>11</v>
      </c>
      <c r="J1537" s="21" t="s">
        <v>12</v>
      </c>
    </row>
    <row r="1538" spans="1:10">
      <c r="A1538" s="21">
        <v>11563327</v>
      </c>
      <c r="B1538" s="22">
        <v>43961</v>
      </c>
      <c r="C1538" s="22">
        <v>43961</v>
      </c>
      <c r="D1538" s="21" t="s">
        <v>10</v>
      </c>
      <c r="E1538" s="21">
        <v>0</v>
      </c>
      <c r="F1538" s="21">
        <v>0</v>
      </c>
      <c r="G1538" s="21">
        <v>1020</v>
      </c>
      <c r="H1538" s="21">
        <v>11099.63</v>
      </c>
      <c r="I1538" s="21" t="s">
        <v>11</v>
      </c>
      <c r="J1538" s="21" t="s">
        <v>12</v>
      </c>
    </row>
    <row r="1539" spans="1:10">
      <c r="A1539" s="21">
        <v>11563327</v>
      </c>
      <c r="B1539" s="22">
        <v>43961</v>
      </c>
      <c r="C1539" s="22">
        <v>43961</v>
      </c>
      <c r="D1539" s="21" t="s">
        <v>10</v>
      </c>
      <c r="E1539" s="21">
        <v>0</v>
      </c>
      <c r="F1539" s="21">
        <v>0</v>
      </c>
      <c r="G1539" s="21">
        <v>1070</v>
      </c>
      <c r="H1539" s="21">
        <v>12169.63</v>
      </c>
      <c r="I1539" s="21" t="s">
        <v>11</v>
      </c>
      <c r="J1539" s="21" t="s">
        <v>12</v>
      </c>
    </row>
    <row r="1540" spans="1:10">
      <c r="A1540" s="21">
        <v>11563327</v>
      </c>
      <c r="B1540" s="22">
        <v>43961</v>
      </c>
      <c r="C1540" s="22">
        <v>43961</v>
      </c>
      <c r="D1540" s="21" t="s">
        <v>10</v>
      </c>
      <c r="E1540" s="21">
        <v>0</v>
      </c>
      <c r="F1540" s="21">
        <v>0</v>
      </c>
      <c r="G1540" s="21">
        <v>1074</v>
      </c>
      <c r="H1540" s="21">
        <v>13243.63</v>
      </c>
      <c r="I1540" s="21" t="s">
        <v>11</v>
      </c>
      <c r="J1540" s="21" t="s">
        <v>12</v>
      </c>
    </row>
    <row r="1541" spans="1:10">
      <c r="A1541" s="21">
        <v>11563327</v>
      </c>
      <c r="B1541" s="22">
        <v>43961</v>
      </c>
      <c r="C1541" s="22">
        <v>43961</v>
      </c>
      <c r="D1541" s="21" t="s">
        <v>10</v>
      </c>
      <c r="E1541" s="21">
        <v>0</v>
      </c>
      <c r="F1541" s="21">
        <v>0</v>
      </c>
      <c r="G1541" s="21">
        <v>1100</v>
      </c>
      <c r="H1541" s="21">
        <v>14343.63</v>
      </c>
      <c r="I1541" s="21" t="s">
        <v>11</v>
      </c>
      <c r="J1541" s="21" t="s">
        <v>12</v>
      </c>
    </row>
    <row r="1542" spans="1:10">
      <c r="A1542" s="21">
        <v>11563327</v>
      </c>
      <c r="B1542" s="22">
        <v>43961</v>
      </c>
      <c r="C1542" s="22">
        <v>43961</v>
      </c>
      <c r="D1542" s="21" t="s">
        <v>10</v>
      </c>
      <c r="E1542" s="21">
        <v>0</v>
      </c>
      <c r="F1542" s="21">
        <v>0</v>
      </c>
      <c r="G1542" s="21">
        <v>1100</v>
      </c>
      <c r="H1542" s="21">
        <v>15443.63</v>
      </c>
      <c r="I1542" s="21" t="s">
        <v>11</v>
      </c>
      <c r="J1542" s="21" t="s">
        <v>12</v>
      </c>
    </row>
    <row r="1543" spans="1:10">
      <c r="A1543" s="21">
        <v>11563327</v>
      </c>
      <c r="B1543" s="22">
        <v>43961</v>
      </c>
      <c r="C1543" s="22">
        <v>43961</v>
      </c>
      <c r="D1543" s="21" t="s">
        <v>10</v>
      </c>
      <c r="E1543" s="21">
        <v>0</v>
      </c>
      <c r="F1543" s="21">
        <v>0</v>
      </c>
      <c r="G1543" s="21">
        <v>1120</v>
      </c>
      <c r="H1543" s="21">
        <v>16563.63</v>
      </c>
      <c r="I1543" s="21" t="s">
        <v>11</v>
      </c>
      <c r="J1543" s="21" t="s">
        <v>12</v>
      </c>
    </row>
    <row r="1544" spans="1:10">
      <c r="A1544" s="21">
        <v>11563327</v>
      </c>
      <c r="B1544" s="22">
        <v>43961</v>
      </c>
      <c r="C1544" s="22">
        <v>43961</v>
      </c>
      <c r="D1544" s="21" t="s">
        <v>10</v>
      </c>
      <c r="E1544" s="21">
        <v>0</v>
      </c>
      <c r="F1544" s="21">
        <v>0</v>
      </c>
      <c r="G1544" s="21">
        <v>1140</v>
      </c>
      <c r="H1544" s="21">
        <v>17703.63</v>
      </c>
      <c r="I1544" s="21" t="s">
        <v>11</v>
      </c>
      <c r="J1544" s="21" t="s">
        <v>12</v>
      </c>
    </row>
    <row r="1545" spans="1:10">
      <c r="A1545" s="21">
        <v>11563327</v>
      </c>
      <c r="B1545" s="22">
        <v>43961</v>
      </c>
      <c r="C1545" s="22">
        <v>43961</v>
      </c>
      <c r="D1545" s="21" t="s">
        <v>10</v>
      </c>
      <c r="E1545" s="21">
        <v>0</v>
      </c>
      <c r="F1545" s="21">
        <v>0</v>
      </c>
      <c r="G1545" s="21">
        <v>1140</v>
      </c>
      <c r="H1545" s="21">
        <v>18843.63</v>
      </c>
      <c r="I1545" s="21" t="s">
        <v>11</v>
      </c>
      <c r="J1545" s="21" t="s">
        <v>12</v>
      </c>
    </row>
    <row r="1546" spans="1:10">
      <c r="A1546" s="21">
        <v>11563327</v>
      </c>
      <c r="B1546" s="22">
        <v>43961</v>
      </c>
      <c r="C1546" s="22">
        <v>43961</v>
      </c>
      <c r="D1546" s="21" t="s">
        <v>10</v>
      </c>
      <c r="E1546" s="21">
        <v>0</v>
      </c>
      <c r="F1546" s="21">
        <v>0</v>
      </c>
      <c r="G1546" s="21">
        <v>1190</v>
      </c>
      <c r="H1546" s="21">
        <v>20033.63</v>
      </c>
      <c r="I1546" s="21" t="s">
        <v>11</v>
      </c>
      <c r="J1546" s="21" t="s">
        <v>12</v>
      </c>
    </row>
    <row r="1547" spans="1:10">
      <c r="A1547" s="21">
        <v>11563327</v>
      </c>
      <c r="B1547" s="22">
        <v>43961</v>
      </c>
      <c r="C1547" s="22">
        <v>43961</v>
      </c>
      <c r="D1547" s="21" t="s">
        <v>10</v>
      </c>
      <c r="E1547" s="21">
        <v>0</v>
      </c>
      <c r="F1547" s="21">
        <v>0</v>
      </c>
      <c r="G1547" s="21">
        <v>1222.3900000000001</v>
      </c>
      <c r="H1547" s="21">
        <v>21256.02</v>
      </c>
      <c r="I1547" s="21" t="s">
        <v>11</v>
      </c>
      <c r="J1547" s="21" t="s">
        <v>12</v>
      </c>
    </row>
    <row r="1548" spans="1:10">
      <c r="A1548" s="21">
        <v>11563327</v>
      </c>
      <c r="B1548" s="22">
        <v>43961</v>
      </c>
      <c r="C1548" s="22">
        <v>43961</v>
      </c>
      <c r="D1548" s="21" t="s">
        <v>10</v>
      </c>
      <c r="E1548" s="21">
        <v>0</v>
      </c>
      <c r="F1548" s="21">
        <v>0</v>
      </c>
      <c r="G1548" s="21">
        <v>1240</v>
      </c>
      <c r="H1548" s="21">
        <v>22496.02</v>
      </c>
      <c r="I1548" s="21" t="s">
        <v>11</v>
      </c>
      <c r="J1548" s="21" t="s">
        <v>12</v>
      </c>
    </row>
    <row r="1549" spans="1:10">
      <c r="A1549" s="21">
        <v>11563327</v>
      </c>
      <c r="B1549" s="22">
        <v>43961</v>
      </c>
      <c r="C1549" s="22">
        <v>43961</v>
      </c>
      <c r="D1549" s="21" t="s">
        <v>10</v>
      </c>
      <c r="E1549" s="21">
        <v>0</v>
      </c>
      <c r="F1549" s="21">
        <v>0</v>
      </c>
      <c r="G1549" s="21">
        <v>1258.2</v>
      </c>
      <c r="H1549" s="21">
        <v>23754.22</v>
      </c>
      <c r="I1549" s="21" t="s">
        <v>11</v>
      </c>
      <c r="J1549" s="21" t="s">
        <v>12</v>
      </c>
    </row>
    <row r="1550" spans="1:10">
      <c r="A1550" s="21">
        <v>11563327</v>
      </c>
      <c r="B1550" s="22">
        <v>43961</v>
      </c>
      <c r="C1550" s="22">
        <v>43961</v>
      </c>
      <c r="D1550" s="21" t="s">
        <v>10</v>
      </c>
      <c r="E1550" s="21">
        <v>0</v>
      </c>
      <c r="F1550" s="21">
        <v>0</v>
      </c>
      <c r="G1550" s="21">
        <v>1308.9000000000001</v>
      </c>
      <c r="H1550" s="21">
        <v>25063.119999999999</v>
      </c>
      <c r="I1550" s="21" t="s">
        <v>11</v>
      </c>
      <c r="J1550" s="21" t="s">
        <v>12</v>
      </c>
    </row>
    <row r="1551" spans="1:10">
      <c r="A1551" s="21">
        <v>11563327</v>
      </c>
      <c r="B1551" s="22">
        <v>43961</v>
      </c>
      <c r="C1551" s="22">
        <v>43961</v>
      </c>
      <c r="D1551" s="21" t="s">
        <v>10</v>
      </c>
      <c r="E1551" s="21">
        <v>0</v>
      </c>
      <c r="F1551" s="21">
        <v>0</v>
      </c>
      <c r="G1551" s="21">
        <v>1330</v>
      </c>
      <c r="H1551" s="21">
        <v>26393.119999999999</v>
      </c>
      <c r="I1551" s="21" t="s">
        <v>11</v>
      </c>
      <c r="J1551" s="21" t="s">
        <v>12</v>
      </c>
    </row>
    <row r="1552" spans="1:10">
      <c r="A1552" s="21">
        <v>11563327</v>
      </c>
      <c r="B1552" s="22">
        <v>43961</v>
      </c>
      <c r="C1552" s="22">
        <v>43961</v>
      </c>
      <c r="D1552" s="21" t="s">
        <v>10</v>
      </c>
      <c r="E1552" s="21">
        <v>0</v>
      </c>
      <c r="F1552" s="21">
        <v>0</v>
      </c>
      <c r="G1552" s="21">
        <v>1367</v>
      </c>
      <c r="H1552" s="21">
        <v>27760.12</v>
      </c>
      <c r="I1552" s="21" t="s">
        <v>11</v>
      </c>
      <c r="J1552" s="21" t="s">
        <v>12</v>
      </c>
    </row>
    <row r="1553" spans="1:10">
      <c r="A1553" s="21">
        <v>11563327</v>
      </c>
      <c r="B1553" s="22">
        <v>43961</v>
      </c>
      <c r="C1553" s="22">
        <v>43961</v>
      </c>
      <c r="D1553" s="21" t="s">
        <v>10</v>
      </c>
      <c r="E1553" s="21">
        <v>0</v>
      </c>
      <c r="F1553" s="21">
        <v>0</v>
      </c>
      <c r="G1553" s="21">
        <v>1392</v>
      </c>
      <c r="H1553" s="21">
        <v>29152.12</v>
      </c>
      <c r="I1553" s="21" t="s">
        <v>11</v>
      </c>
      <c r="J1553" s="21" t="s">
        <v>12</v>
      </c>
    </row>
    <row r="1554" spans="1:10">
      <c r="A1554" s="21">
        <v>11563327</v>
      </c>
      <c r="B1554" s="22">
        <v>43961</v>
      </c>
      <c r="C1554" s="22">
        <v>43961</v>
      </c>
      <c r="D1554" s="21" t="s">
        <v>10</v>
      </c>
      <c r="E1554" s="21">
        <v>0</v>
      </c>
      <c r="F1554" s="21">
        <v>0</v>
      </c>
      <c r="G1554" s="21">
        <v>1400</v>
      </c>
      <c r="H1554" s="21">
        <v>30552.12</v>
      </c>
      <c r="I1554" s="21" t="s">
        <v>11</v>
      </c>
      <c r="J1554" s="21" t="s">
        <v>12</v>
      </c>
    </row>
    <row r="1555" spans="1:10">
      <c r="A1555" s="21">
        <v>11563327</v>
      </c>
      <c r="B1555" s="22">
        <v>43961</v>
      </c>
      <c r="C1555" s="22">
        <v>43961</v>
      </c>
      <c r="D1555" s="21" t="s">
        <v>10</v>
      </c>
      <c r="E1555" s="21">
        <v>0</v>
      </c>
      <c r="F1555" s="21">
        <v>0</v>
      </c>
      <c r="G1555" s="21">
        <v>1420</v>
      </c>
      <c r="H1555" s="21">
        <v>31972.12</v>
      </c>
      <c r="I1555" s="21" t="s">
        <v>11</v>
      </c>
      <c r="J1555" s="21" t="s">
        <v>12</v>
      </c>
    </row>
    <row r="1556" spans="1:10">
      <c r="A1556" s="21">
        <v>11563327</v>
      </c>
      <c r="B1556" s="22">
        <v>43961</v>
      </c>
      <c r="C1556" s="22">
        <v>43961</v>
      </c>
      <c r="D1556" s="21" t="s">
        <v>10</v>
      </c>
      <c r="E1556" s="21">
        <v>0</v>
      </c>
      <c r="F1556" s="21">
        <v>0</v>
      </c>
      <c r="G1556" s="21">
        <v>1470</v>
      </c>
      <c r="H1556" s="21">
        <v>33442.120000000003</v>
      </c>
      <c r="I1556" s="21" t="s">
        <v>11</v>
      </c>
      <c r="J1556" s="21" t="s">
        <v>12</v>
      </c>
    </row>
    <row r="1557" spans="1:10">
      <c r="A1557" s="21">
        <v>11563327</v>
      </c>
      <c r="B1557" s="22">
        <v>43961</v>
      </c>
      <c r="C1557" s="22">
        <v>43961</v>
      </c>
      <c r="D1557" s="21" t="s">
        <v>10</v>
      </c>
      <c r="E1557" s="21">
        <v>0</v>
      </c>
      <c r="F1557" s="21">
        <v>0</v>
      </c>
      <c r="G1557" s="21">
        <v>1500</v>
      </c>
      <c r="H1557" s="21">
        <v>34942.120000000003</v>
      </c>
      <c r="I1557" s="21" t="s">
        <v>11</v>
      </c>
      <c r="J1557" s="21" t="s">
        <v>12</v>
      </c>
    </row>
    <row r="1558" spans="1:10">
      <c r="A1558" s="21">
        <v>11563327</v>
      </c>
      <c r="B1558" s="22">
        <v>43961</v>
      </c>
      <c r="C1558" s="22">
        <v>43961</v>
      </c>
      <c r="D1558" s="21" t="s">
        <v>10</v>
      </c>
      <c r="E1558" s="21">
        <v>0</v>
      </c>
      <c r="F1558" s="21">
        <v>0</v>
      </c>
      <c r="G1558" s="21">
        <v>1505</v>
      </c>
      <c r="H1558" s="21">
        <v>36447.120000000003</v>
      </c>
      <c r="I1558" s="21" t="s">
        <v>11</v>
      </c>
      <c r="J1558" s="21" t="s">
        <v>12</v>
      </c>
    </row>
    <row r="1559" spans="1:10">
      <c r="A1559" s="21">
        <v>11563327</v>
      </c>
      <c r="B1559" s="22">
        <v>43961</v>
      </c>
      <c r="C1559" s="22">
        <v>43961</v>
      </c>
      <c r="D1559" s="21" t="s">
        <v>10</v>
      </c>
      <c r="E1559" s="21">
        <v>0</v>
      </c>
      <c r="F1559" s="21">
        <v>0</v>
      </c>
      <c r="G1559" s="21">
        <v>1530</v>
      </c>
      <c r="H1559" s="21">
        <v>37977.120000000003</v>
      </c>
      <c r="I1559" s="21" t="s">
        <v>11</v>
      </c>
      <c r="J1559" s="21" t="s">
        <v>12</v>
      </c>
    </row>
    <row r="1560" spans="1:10">
      <c r="A1560" s="21">
        <v>11563327</v>
      </c>
      <c r="B1560" s="22">
        <v>43961</v>
      </c>
      <c r="C1560" s="22">
        <v>43961</v>
      </c>
      <c r="D1560" s="21" t="s">
        <v>10</v>
      </c>
      <c r="E1560" s="21">
        <v>0</v>
      </c>
      <c r="F1560" s="21">
        <v>0</v>
      </c>
      <c r="G1560" s="21">
        <v>1560</v>
      </c>
      <c r="H1560" s="21">
        <v>39537.120000000003</v>
      </c>
      <c r="I1560" s="21" t="s">
        <v>11</v>
      </c>
      <c r="J1560" s="21" t="s">
        <v>12</v>
      </c>
    </row>
    <row r="1561" spans="1:10">
      <c r="A1561" s="21">
        <v>11563327</v>
      </c>
      <c r="B1561" s="22">
        <v>43961</v>
      </c>
      <c r="C1561" s="22">
        <v>43961</v>
      </c>
      <c r="D1561" s="21" t="s">
        <v>10</v>
      </c>
      <c r="E1561" s="21">
        <v>0</v>
      </c>
      <c r="F1561" s="21">
        <v>0</v>
      </c>
      <c r="G1561" s="21">
        <v>1630</v>
      </c>
      <c r="H1561" s="21">
        <v>41167.120000000003</v>
      </c>
      <c r="I1561" s="21" t="s">
        <v>11</v>
      </c>
      <c r="J1561" s="21" t="s">
        <v>12</v>
      </c>
    </row>
    <row r="1562" spans="1:10">
      <c r="A1562" s="21">
        <v>11563327</v>
      </c>
      <c r="B1562" s="22">
        <v>43961</v>
      </c>
      <c r="C1562" s="22">
        <v>43961</v>
      </c>
      <c r="D1562" s="21" t="s">
        <v>10</v>
      </c>
      <c r="E1562" s="21">
        <v>0</v>
      </c>
      <c r="F1562" s="21">
        <v>0</v>
      </c>
      <c r="G1562" s="21">
        <v>1652</v>
      </c>
      <c r="H1562" s="21">
        <v>42819.12</v>
      </c>
      <c r="I1562" s="21" t="s">
        <v>11</v>
      </c>
      <c r="J1562" s="21" t="s">
        <v>12</v>
      </c>
    </row>
    <row r="1563" spans="1:10">
      <c r="A1563" s="21">
        <v>11563327</v>
      </c>
      <c r="B1563" s="22">
        <v>43961</v>
      </c>
      <c r="C1563" s="22">
        <v>43961</v>
      </c>
      <c r="D1563" s="21" t="s">
        <v>10</v>
      </c>
      <c r="E1563" s="21">
        <v>0</v>
      </c>
      <c r="F1563" s="21">
        <v>0</v>
      </c>
      <c r="G1563" s="21">
        <v>1680</v>
      </c>
      <c r="H1563" s="21">
        <v>44499.12</v>
      </c>
      <c r="I1563" s="21" t="s">
        <v>11</v>
      </c>
      <c r="J1563" s="21" t="s">
        <v>12</v>
      </c>
    </row>
    <row r="1564" spans="1:10">
      <c r="A1564" s="21">
        <v>11563327</v>
      </c>
      <c r="B1564" s="22">
        <v>43961</v>
      </c>
      <c r="C1564" s="22">
        <v>43961</v>
      </c>
      <c r="D1564" s="21" t="s">
        <v>10</v>
      </c>
      <c r="E1564" s="21">
        <v>0</v>
      </c>
      <c r="F1564" s="21">
        <v>0</v>
      </c>
      <c r="G1564" s="21">
        <v>1820</v>
      </c>
      <c r="H1564" s="21">
        <v>46319.12</v>
      </c>
      <c r="I1564" s="21" t="s">
        <v>11</v>
      </c>
      <c r="J1564" s="21" t="s">
        <v>12</v>
      </c>
    </row>
    <row r="1565" spans="1:10">
      <c r="A1565" s="21">
        <v>11563327</v>
      </c>
      <c r="B1565" s="22">
        <v>43961</v>
      </c>
      <c r="C1565" s="22">
        <v>43961</v>
      </c>
      <c r="D1565" s="21" t="s">
        <v>10</v>
      </c>
      <c r="E1565" s="21">
        <v>0</v>
      </c>
      <c r="F1565" s="21">
        <v>0</v>
      </c>
      <c r="G1565" s="21">
        <v>1830</v>
      </c>
      <c r="H1565" s="21">
        <v>48149.120000000003</v>
      </c>
      <c r="I1565" s="21" t="s">
        <v>11</v>
      </c>
      <c r="J1565" s="21" t="s">
        <v>12</v>
      </c>
    </row>
    <row r="1566" spans="1:10">
      <c r="A1566" s="21">
        <v>11563327</v>
      </c>
      <c r="B1566" s="22">
        <v>43961</v>
      </c>
      <c r="C1566" s="22">
        <v>43961</v>
      </c>
      <c r="D1566" s="21" t="s">
        <v>10</v>
      </c>
      <c r="E1566" s="21">
        <v>0</v>
      </c>
      <c r="F1566" s="21">
        <v>0</v>
      </c>
      <c r="G1566" s="21">
        <v>1840</v>
      </c>
      <c r="H1566" s="21">
        <v>49989.120000000003</v>
      </c>
      <c r="I1566" s="21" t="s">
        <v>11</v>
      </c>
      <c r="J1566" s="21" t="s">
        <v>12</v>
      </c>
    </row>
    <row r="1567" spans="1:10">
      <c r="A1567" s="21">
        <v>11563327</v>
      </c>
      <c r="B1567" s="22">
        <v>43961</v>
      </c>
      <c r="C1567" s="22">
        <v>43961</v>
      </c>
      <c r="D1567" s="21" t="s">
        <v>10</v>
      </c>
      <c r="E1567" s="21">
        <v>0</v>
      </c>
      <c r="F1567" s="21">
        <v>0</v>
      </c>
      <c r="G1567" s="21">
        <v>1860</v>
      </c>
      <c r="H1567" s="21">
        <v>51849.120000000003</v>
      </c>
      <c r="I1567" s="21" t="s">
        <v>11</v>
      </c>
      <c r="J1567" s="21" t="s">
        <v>12</v>
      </c>
    </row>
    <row r="1568" spans="1:10">
      <c r="A1568" s="21">
        <v>11563327</v>
      </c>
      <c r="B1568" s="22">
        <v>43961</v>
      </c>
      <c r="C1568" s="22">
        <v>43961</v>
      </c>
      <c r="D1568" s="21" t="s">
        <v>10</v>
      </c>
      <c r="E1568" s="21">
        <v>0</v>
      </c>
      <c r="F1568" s="21">
        <v>0</v>
      </c>
      <c r="G1568" s="21">
        <v>1870</v>
      </c>
      <c r="H1568" s="21">
        <v>53719.12</v>
      </c>
      <c r="I1568" s="21" t="s">
        <v>11</v>
      </c>
      <c r="J1568" s="21" t="s">
        <v>12</v>
      </c>
    </row>
    <row r="1569" spans="1:10">
      <c r="A1569" s="21">
        <v>11563327</v>
      </c>
      <c r="B1569" s="22">
        <v>43961</v>
      </c>
      <c r="C1569" s="22">
        <v>43961</v>
      </c>
      <c r="D1569" s="21" t="s">
        <v>10</v>
      </c>
      <c r="E1569" s="21">
        <v>0</v>
      </c>
      <c r="F1569" s="21">
        <v>0</v>
      </c>
      <c r="G1569" s="21">
        <v>1880</v>
      </c>
      <c r="H1569" s="21">
        <v>55599.12</v>
      </c>
      <c r="I1569" s="21" t="s">
        <v>11</v>
      </c>
      <c r="J1569" s="21" t="s">
        <v>12</v>
      </c>
    </row>
    <row r="1570" spans="1:10">
      <c r="A1570" s="21">
        <v>11563327</v>
      </c>
      <c r="B1570" s="22">
        <v>43961</v>
      </c>
      <c r="C1570" s="22">
        <v>43961</v>
      </c>
      <c r="D1570" s="21" t="s">
        <v>10</v>
      </c>
      <c r="E1570" s="21">
        <v>0</v>
      </c>
      <c r="F1570" s="21">
        <v>0</v>
      </c>
      <c r="G1570" s="21">
        <v>1923.16</v>
      </c>
      <c r="H1570" s="21">
        <v>57522.28</v>
      </c>
      <c r="I1570" s="21" t="s">
        <v>11</v>
      </c>
      <c r="J1570" s="21" t="s">
        <v>12</v>
      </c>
    </row>
    <row r="1571" spans="1:10">
      <c r="A1571" s="21">
        <v>11563327</v>
      </c>
      <c r="B1571" s="22">
        <v>43961</v>
      </c>
      <c r="C1571" s="22">
        <v>43961</v>
      </c>
      <c r="D1571" s="21" t="s">
        <v>10</v>
      </c>
      <c r="E1571" s="21">
        <v>0</v>
      </c>
      <c r="F1571" s="21">
        <v>0</v>
      </c>
      <c r="G1571" s="21">
        <v>1940</v>
      </c>
      <c r="H1571" s="21">
        <v>59462.28</v>
      </c>
      <c r="I1571" s="21" t="s">
        <v>11</v>
      </c>
      <c r="J1571" s="21" t="s">
        <v>12</v>
      </c>
    </row>
    <row r="1572" spans="1:10">
      <c r="A1572" s="21">
        <v>11563327</v>
      </c>
      <c r="B1572" s="22">
        <v>43961</v>
      </c>
      <c r="C1572" s="22">
        <v>43961</v>
      </c>
      <c r="D1572" s="21" t="s">
        <v>10</v>
      </c>
      <c r="E1572" s="21">
        <v>0</v>
      </c>
      <c r="F1572" s="21">
        <v>0</v>
      </c>
      <c r="G1572" s="21">
        <v>1962.6</v>
      </c>
      <c r="H1572" s="21">
        <v>61424.88</v>
      </c>
      <c r="I1572" s="21" t="s">
        <v>11</v>
      </c>
      <c r="J1572" s="21" t="s">
        <v>12</v>
      </c>
    </row>
    <row r="1573" spans="1:10">
      <c r="A1573" s="21">
        <v>11563327</v>
      </c>
      <c r="B1573" s="22">
        <v>43961</v>
      </c>
      <c r="C1573" s="22">
        <v>43961</v>
      </c>
      <c r="D1573" s="21" t="s">
        <v>10</v>
      </c>
      <c r="E1573" s="21">
        <v>0</v>
      </c>
      <c r="F1573" s="21">
        <v>0</v>
      </c>
      <c r="G1573" s="21">
        <v>2110</v>
      </c>
      <c r="H1573" s="21">
        <v>63534.879999999997</v>
      </c>
      <c r="I1573" s="21" t="s">
        <v>11</v>
      </c>
      <c r="J1573" s="21" t="s">
        <v>12</v>
      </c>
    </row>
    <row r="1574" spans="1:10">
      <c r="A1574" s="21">
        <v>11563327</v>
      </c>
      <c r="B1574" s="22">
        <v>43961</v>
      </c>
      <c r="C1574" s="22">
        <v>43961</v>
      </c>
      <c r="D1574" s="21" t="s">
        <v>10</v>
      </c>
      <c r="E1574" s="21">
        <v>0</v>
      </c>
      <c r="F1574" s="21">
        <v>0</v>
      </c>
      <c r="G1574" s="21">
        <v>2130</v>
      </c>
      <c r="H1574" s="21">
        <v>65664.88</v>
      </c>
      <c r="I1574" s="21" t="s">
        <v>11</v>
      </c>
      <c r="J1574" s="21" t="s">
        <v>12</v>
      </c>
    </row>
    <row r="1575" spans="1:10">
      <c r="A1575" s="21">
        <v>11563327</v>
      </c>
      <c r="B1575" s="22">
        <v>43961</v>
      </c>
      <c r="C1575" s="22">
        <v>43961</v>
      </c>
      <c r="D1575" s="21" t="s">
        <v>10</v>
      </c>
      <c r="E1575" s="21">
        <v>0</v>
      </c>
      <c r="F1575" s="21">
        <v>0</v>
      </c>
      <c r="G1575" s="21">
        <v>2180</v>
      </c>
      <c r="H1575" s="21">
        <v>67844.88</v>
      </c>
      <c r="I1575" s="21" t="s">
        <v>11</v>
      </c>
      <c r="J1575" s="21" t="s">
        <v>12</v>
      </c>
    </row>
    <row r="1576" spans="1:10">
      <c r="A1576" s="21">
        <v>11563327</v>
      </c>
      <c r="B1576" s="22">
        <v>43961</v>
      </c>
      <c r="C1576" s="22">
        <v>43961</v>
      </c>
      <c r="D1576" s="21" t="s">
        <v>10</v>
      </c>
      <c r="E1576" s="21">
        <v>0</v>
      </c>
      <c r="F1576" s="21">
        <v>0</v>
      </c>
      <c r="G1576" s="21">
        <v>2204</v>
      </c>
      <c r="H1576" s="21">
        <v>70048.88</v>
      </c>
      <c r="I1576" s="21" t="s">
        <v>11</v>
      </c>
      <c r="J1576" s="21" t="s">
        <v>12</v>
      </c>
    </row>
    <row r="1577" spans="1:10">
      <c r="A1577" s="21">
        <v>11563327</v>
      </c>
      <c r="B1577" s="22">
        <v>43961</v>
      </c>
      <c r="C1577" s="22">
        <v>43961</v>
      </c>
      <c r="D1577" s="21" t="s">
        <v>10</v>
      </c>
      <c r="E1577" s="21">
        <v>0</v>
      </c>
      <c r="F1577" s="21">
        <v>0</v>
      </c>
      <c r="G1577" s="21">
        <v>2222.4</v>
      </c>
      <c r="H1577" s="21">
        <v>72271.28</v>
      </c>
      <c r="I1577" s="21" t="s">
        <v>11</v>
      </c>
      <c r="J1577" s="21" t="s">
        <v>12</v>
      </c>
    </row>
    <row r="1578" spans="1:10">
      <c r="A1578" s="21">
        <v>11563327</v>
      </c>
      <c r="B1578" s="22">
        <v>43961</v>
      </c>
      <c r="C1578" s="22">
        <v>43961</v>
      </c>
      <c r="D1578" s="21" t="s">
        <v>10</v>
      </c>
      <c r="E1578" s="21">
        <v>0</v>
      </c>
      <c r="F1578" s="21">
        <v>0</v>
      </c>
      <c r="G1578" s="21">
        <v>2250</v>
      </c>
      <c r="H1578" s="21">
        <v>74521.279999999999</v>
      </c>
      <c r="I1578" s="21" t="s">
        <v>11</v>
      </c>
      <c r="J1578" s="21" t="s">
        <v>12</v>
      </c>
    </row>
    <row r="1579" spans="1:10">
      <c r="A1579" s="21">
        <v>11563327</v>
      </c>
      <c r="B1579" s="22">
        <v>43961</v>
      </c>
      <c r="C1579" s="22">
        <v>43961</v>
      </c>
      <c r="D1579" s="21" t="s">
        <v>10</v>
      </c>
      <c r="E1579" s="21">
        <v>0</v>
      </c>
      <c r="F1579" s="21">
        <v>0</v>
      </c>
      <c r="G1579" s="21">
        <v>2300</v>
      </c>
      <c r="H1579" s="21">
        <v>76821.279999999999</v>
      </c>
      <c r="I1579" s="21" t="s">
        <v>11</v>
      </c>
      <c r="J1579" s="21" t="s">
        <v>12</v>
      </c>
    </row>
    <row r="1580" spans="1:10">
      <c r="A1580" s="21">
        <v>11563327</v>
      </c>
      <c r="B1580" s="22">
        <v>43961</v>
      </c>
      <c r="C1580" s="22">
        <v>43961</v>
      </c>
      <c r="D1580" s="21" t="s">
        <v>10</v>
      </c>
      <c r="E1580" s="21">
        <v>0</v>
      </c>
      <c r="F1580" s="21">
        <v>0</v>
      </c>
      <c r="G1580" s="21">
        <v>2330</v>
      </c>
      <c r="H1580" s="21">
        <v>79151.28</v>
      </c>
      <c r="I1580" s="21" t="s">
        <v>11</v>
      </c>
      <c r="J1580" s="21" t="s">
        <v>12</v>
      </c>
    </row>
    <row r="1581" spans="1:10">
      <c r="A1581" s="21">
        <v>11563327</v>
      </c>
      <c r="B1581" s="22">
        <v>43961</v>
      </c>
      <c r="C1581" s="22">
        <v>43961</v>
      </c>
      <c r="D1581" s="21" t="s">
        <v>10</v>
      </c>
      <c r="E1581" s="21">
        <v>0</v>
      </c>
      <c r="F1581" s="21">
        <v>0</v>
      </c>
      <c r="G1581" s="21">
        <v>2382.6</v>
      </c>
      <c r="H1581" s="21">
        <v>81533.88</v>
      </c>
      <c r="I1581" s="21" t="s">
        <v>11</v>
      </c>
      <c r="J1581" s="21" t="s">
        <v>12</v>
      </c>
    </row>
    <row r="1582" spans="1:10">
      <c r="A1582" s="21">
        <v>11563327</v>
      </c>
      <c r="B1582" s="22">
        <v>43961</v>
      </c>
      <c r="C1582" s="22">
        <v>43961</v>
      </c>
      <c r="D1582" s="21" t="s">
        <v>10</v>
      </c>
      <c r="E1582" s="21">
        <v>0</v>
      </c>
      <c r="F1582" s="21">
        <v>0</v>
      </c>
      <c r="G1582" s="21">
        <v>2489.1</v>
      </c>
      <c r="H1582" s="21">
        <v>84022.98</v>
      </c>
      <c r="I1582" s="21" t="s">
        <v>11</v>
      </c>
      <c r="J1582" s="21" t="s">
        <v>12</v>
      </c>
    </row>
    <row r="1583" spans="1:10">
      <c r="A1583" s="21">
        <v>11563327</v>
      </c>
      <c r="B1583" s="22">
        <v>43961</v>
      </c>
      <c r="C1583" s="22">
        <v>43961</v>
      </c>
      <c r="D1583" s="21" t="s">
        <v>10</v>
      </c>
      <c r="E1583" s="21">
        <v>0</v>
      </c>
      <c r="F1583" s="21">
        <v>0</v>
      </c>
      <c r="G1583" s="21">
        <v>2500</v>
      </c>
      <c r="H1583" s="21">
        <v>86522.98</v>
      </c>
      <c r="I1583" s="21" t="s">
        <v>11</v>
      </c>
      <c r="J1583" s="21" t="s">
        <v>12</v>
      </c>
    </row>
    <row r="1584" spans="1:10">
      <c r="A1584" s="21">
        <v>11563327</v>
      </c>
      <c r="B1584" s="22">
        <v>43961</v>
      </c>
      <c r="C1584" s="22">
        <v>43961</v>
      </c>
      <c r="D1584" s="21" t="s">
        <v>10</v>
      </c>
      <c r="E1584" s="21">
        <v>0</v>
      </c>
      <c r="F1584" s="21">
        <v>0</v>
      </c>
      <c r="G1584" s="21">
        <v>2510</v>
      </c>
      <c r="H1584" s="21">
        <v>89032.98</v>
      </c>
      <c r="I1584" s="21" t="s">
        <v>11</v>
      </c>
      <c r="J1584" s="21" t="s">
        <v>12</v>
      </c>
    </row>
    <row r="1585" spans="1:10">
      <c r="A1585" s="21">
        <v>11563327</v>
      </c>
      <c r="B1585" s="22">
        <v>43961</v>
      </c>
      <c r="C1585" s="22">
        <v>43961</v>
      </c>
      <c r="D1585" s="21" t="s">
        <v>10</v>
      </c>
      <c r="E1585" s="21">
        <v>0</v>
      </c>
      <c r="F1585" s="21">
        <v>0</v>
      </c>
      <c r="G1585" s="21">
        <v>2540</v>
      </c>
      <c r="H1585" s="21">
        <v>91572.98</v>
      </c>
      <c r="I1585" s="21" t="s">
        <v>11</v>
      </c>
      <c r="J1585" s="21" t="s">
        <v>12</v>
      </c>
    </row>
    <row r="1586" spans="1:10">
      <c r="A1586" s="21">
        <v>11563327</v>
      </c>
      <c r="B1586" s="22">
        <v>43961</v>
      </c>
      <c r="C1586" s="22">
        <v>43961</v>
      </c>
      <c r="D1586" s="21" t="s">
        <v>10</v>
      </c>
      <c r="E1586" s="21">
        <v>0</v>
      </c>
      <c r="F1586" s="21">
        <v>0</v>
      </c>
      <c r="G1586" s="21">
        <v>2590</v>
      </c>
      <c r="H1586" s="21">
        <v>94162.98</v>
      </c>
      <c r="I1586" s="21" t="s">
        <v>11</v>
      </c>
      <c r="J1586" s="21" t="s">
        <v>12</v>
      </c>
    </row>
    <row r="1587" spans="1:10">
      <c r="A1587" s="21">
        <v>11563327</v>
      </c>
      <c r="B1587" s="22">
        <v>43961</v>
      </c>
      <c r="C1587" s="22">
        <v>43961</v>
      </c>
      <c r="D1587" s="21" t="s">
        <v>10</v>
      </c>
      <c r="E1587" s="21">
        <v>0</v>
      </c>
      <c r="F1587" s="21">
        <v>0</v>
      </c>
      <c r="G1587" s="21">
        <v>2625.9</v>
      </c>
      <c r="H1587" s="21">
        <v>96788.88</v>
      </c>
      <c r="I1587" s="21" t="s">
        <v>11</v>
      </c>
      <c r="J1587" s="21" t="s">
        <v>12</v>
      </c>
    </row>
    <row r="1588" spans="1:10">
      <c r="A1588" s="21">
        <v>11563327</v>
      </c>
      <c r="B1588" s="22">
        <v>43961</v>
      </c>
      <c r="C1588" s="22">
        <v>43961</v>
      </c>
      <c r="D1588" s="21" t="s">
        <v>10</v>
      </c>
      <c r="E1588" s="21">
        <v>0</v>
      </c>
      <c r="F1588" s="21">
        <v>0</v>
      </c>
      <c r="G1588" s="21">
        <v>2655.08</v>
      </c>
      <c r="H1588" s="21">
        <v>99443.96</v>
      </c>
      <c r="I1588" s="21" t="s">
        <v>11</v>
      </c>
      <c r="J1588" s="21" t="s">
        <v>12</v>
      </c>
    </row>
    <row r="1589" spans="1:10">
      <c r="A1589" s="21">
        <v>11563327</v>
      </c>
      <c r="B1589" s="22">
        <v>43961</v>
      </c>
      <c r="C1589" s="22">
        <v>43961</v>
      </c>
      <c r="D1589" s="21" t="s">
        <v>10</v>
      </c>
      <c r="E1589" s="21">
        <v>0</v>
      </c>
      <c r="F1589" s="21">
        <v>0</v>
      </c>
      <c r="G1589" s="21">
        <v>2657</v>
      </c>
      <c r="H1589" s="21">
        <v>102100.96</v>
      </c>
      <c r="I1589" s="21" t="s">
        <v>11</v>
      </c>
      <c r="J1589" s="21" t="s">
        <v>12</v>
      </c>
    </row>
    <row r="1590" spans="1:10">
      <c r="A1590" s="21">
        <v>11563327</v>
      </c>
      <c r="B1590" s="22">
        <v>43961</v>
      </c>
      <c r="C1590" s="22">
        <v>43961</v>
      </c>
      <c r="D1590" s="21" t="s">
        <v>10</v>
      </c>
      <c r="E1590" s="21">
        <v>0</v>
      </c>
      <c r="F1590" s="21">
        <v>0</v>
      </c>
      <c r="G1590" s="21">
        <v>2670</v>
      </c>
      <c r="H1590" s="21">
        <v>104770.96</v>
      </c>
      <c r="I1590" s="21" t="s">
        <v>11</v>
      </c>
      <c r="J1590" s="21" t="s">
        <v>12</v>
      </c>
    </row>
    <row r="1591" spans="1:10">
      <c r="A1591" s="21">
        <v>11563327</v>
      </c>
      <c r="B1591" s="22">
        <v>43961</v>
      </c>
      <c r="C1591" s="22">
        <v>43961</v>
      </c>
      <c r="D1591" s="21" t="s">
        <v>10</v>
      </c>
      <c r="E1591" s="21">
        <v>0</v>
      </c>
      <c r="F1591" s="21">
        <v>0</v>
      </c>
      <c r="G1591" s="21">
        <v>2672.9</v>
      </c>
      <c r="H1591" s="21">
        <v>107443.86</v>
      </c>
      <c r="I1591" s="21" t="s">
        <v>11</v>
      </c>
      <c r="J1591" s="21" t="s">
        <v>12</v>
      </c>
    </row>
    <row r="1592" spans="1:10">
      <c r="A1592" s="21">
        <v>11563327</v>
      </c>
      <c r="B1592" s="22">
        <v>43961</v>
      </c>
      <c r="C1592" s="22">
        <v>43961</v>
      </c>
      <c r="D1592" s="21" t="s">
        <v>10</v>
      </c>
      <c r="E1592" s="21">
        <v>0</v>
      </c>
      <c r="F1592" s="21">
        <v>0</v>
      </c>
      <c r="G1592" s="21">
        <v>2879.9</v>
      </c>
      <c r="H1592" s="21">
        <v>110323.76</v>
      </c>
      <c r="I1592" s="21" t="s">
        <v>11</v>
      </c>
      <c r="J1592" s="21" t="s">
        <v>12</v>
      </c>
    </row>
    <row r="1593" spans="1:10">
      <c r="A1593" s="21">
        <v>11563327</v>
      </c>
      <c r="B1593" s="22">
        <v>43961</v>
      </c>
      <c r="C1593" s="22">
        <v>43961</v>
      </c>
      <c r="D1593" s="21" t="s">
        <v>10</v>
      </c>
      <c r="E1593" s="21">
        <v>0</v>
      </c>
      <c r="F1593" s="21">
        <v>0</v>
      </c>
      <c r="G1593" s="21">
        <v>3010</v>
      </c>
      <c r="H1593" s="21">
        <v>113333.75999999999</v>
      </c>
      <c r="I1593" s="21" t="s">
        <v>11</v>
      </c>
      <c r="J1593" s="21" t="s">
        <v>12</v>
      </c>
    </row>
    <row r="1594" spans="1:10">
      <c r="A1594" s="21">
        <v>11563327</v>
      </c>
      <c r="B1594" s="22">
        <v>43961</v>
      </c>
      <c r="C1594" s="22">
        <v>43961</v>
      </c>
      <c r="D1594" s="21" t="s">
        <v>10</v>
      </c>
      <c r="E1594" s="21">
        <v>0</v>
      </c>
      <c r="F1594" s="21">
        <v>0</v>
      </c>
      <c r="G1594" s="21">
        <v>3328.84</v>
      </c>
      <c r="H1594" s="21">
        <v>116662.6</v>
      </c>
      <c r="I1594" s="21" t="s">
        <v>11</v>
      </c>
      <c r="J1594" s="21" t="s">
        <v>12</v>
      </c>
    </row>
    <row r="1595" spans="1:10">
      <c r="A1595" s="21">
        <v>11563327</v>
      </c>
      <c r="B1595" s="22">
        <v>43961</v>
      </c>
      <c r="C1595" s="22">
        <v>43961</v>
      </c>
      <c r="D1595" s="21" t="s">
        <v>10</v>
      </c>
      <c r="E1595" s="21">
        <v>0</v>
      </c>
      <c r="F1595" s="21">
        <v>0</v>
      </c>
      <c r="G1595" s="21">
        <v>3370</v>
      </c>
      <c r="H1595" s="21">
        <v>120032.6</v>
      </c>
      <c r="I1595" s="21" t="s">
        <v>11</v>
      </c>
      <c r="J1595" s="21" t="s">
        <v>12</v>
      </c>
    </row>
    <row r="1596" spans="1:10">
      <c r="A1596" s="21">
        <v>11563327</v>
      </c>
      <c r="B1596" s="22">
        <v>43961</v>
      </c>
      <c r="C1596" s="22">
        <v>43961</v>
      </c>
      <c r="D1596" s="21" t="s">
        <v>10</v>
      </c>
      <c r="E1596" s="21">
        <v>0</v>
      </c>
      <c r="F1596" s="21">
        <v>0</v>
      </c>
      <c r="G1596" s="21">
        <v>3373.5</v>
      </c>
      <c r="H1596" s="21">
        <v>123406.1</v>
      </c>
      <c r="I1596" s="21" t="s">
        <v>11</v>
      </c>
      <c r="J1596" s="21" t="s">
        <v>12</v>
      </c>
    </row>
    <row r="1597" spans="1:10">
      <c r="A1597" s="21">
        <v>11563327</v>
      </c>
      <c r="B1597" s="22">
        <v>43961</v>
      </c>
      <c r="C1597" s="22">
        <v>43961</v>
      </c>
      <c r="D1597" s="21" t="s">
        <v>10</v>
      </c>
      <c r="E1597" s="21">
        <v>0</v>
      </c>
      <c r="F1597" s="21">
        <v>0</v>
      </c>
      <c r="G1597" s="21">
        <v>3393.92</v>
      </c>
      <c r="H1597" s="21">
        <v>126800.02</v>
      </c>
      <c r="I1597" s="21" t="s">
        <v>11</v>
      </c>
      <c r="J1597" s="21" t="s">
        <v>12</v>
      </c>
    </row>
    <row r="1598" spans="1:10">
      <c r="A1598" s="21">
        <v>11563327</v>
      </c>
      <c r="B1598" s="22">
        <v>43961</v>
      </c>
      <c r="C1598" s="22">
        <v>43961</v>
      </c>
      <c r="D1598" s="21" t="s">
        <v>10</v>
      </c>
      <c r="E1598" s="21">
        <v>0</v>
      </c>
      <c r="F1598" s="21">
        <v>0</v>
      </c>
      <c r="G1598" s="21">
        <v>3420</v>
      </c>
      <c r="H1598" s="21">
        <v>130220.02</v>
      </c>
      <c r="I1598" s="21" t="s">
        <v>11</v>
      </c>
      <c r="J1598" s="21" t="s">
        <v>12</v>
      </c>
    </row>
    <row r="1599" spans="1:10">
      <c r="A1599" s="21">
        <v>11563327</v>
      </c>
      <c r="B1599" s="22">
        <v>43961</v>
      </c>
      <c r="C1599" s="22">
        <v>43961</v>
      </c>
      <c r="D1599" s="21" t="s">
        <v>10</v>
      </c>
      <c r="E1599" s="21">
        <v>0</v>
      </c>
      <c r="F1599" s="21">
        <v>0</v>
      </c>
      <c r="G1599" s="21">
        <v>3430.8</v>
      </c>
      <c r="H1599" s="21">
        <v>133650.82</v>
      </c>
      <c r="I1599" s="21" t="s">
        <v>11</v>
      </c>
      <c r="J1599" s="21" t="s">
        <v>12</v>
      </c>
    </row>
    <row r="1600" spans="1:10">
      <c r="A1600" s="21">
        <v>11563327</v>
      </c>
      <c r="B1600" s="22">
        <v>43961</v>
      </c>
      <c r="C1600" s="22">
        <v>43961</v>
      </c>
      <c r="D1600" s="21" t="s">
        <v>10</v>
      </c>
      <c r="E1600" s="21">
        <v>0</v>
      </c>
      <c r="F1600" s="21">
        <v>0</v>
      </c>
      <c r="G1600" s="21">
        <v>3500</v>
      </c>
      <c r="H1600" s="21">
        <v>137150.82</v>
      </c>
      <c r="I1600" s="21" t="s">
        <v>11</v>
      </c>
      <c r="J1600" s="21" t="s">
        <v>12</v>
      </c>
    </row>
    <row r="1601" spans="1:10">
      <c r="A1601" s="21">
        <v>11563327</v>
      </c>
      <c r="B1601" s="22">
        <v>43961</v>
      </c>
      <c r="C1601" s="22">
        <v>43961</v>
      </c>
      <c r="D1601" s="21" t="s">
        <v>10</v>
      </c>
      <c r="E1601" s="21">
        <v>0</v>
      </c>
      <c r="F1601" s="21">
        <v>0</v>
      </c>
      <c r="G1601" s="21">
        <v>3505.2</v>
      </c>
      <c r="H1601" s="21">
        <v>140656.01999999999</v>
      </c>
      <c r="I1601" s="21" t="s">
        <v>11</v>
      </c>
      <c r="J1601" s="21" t="s">
        <v>12</v>
      </c>
    </row>
    <row r="1602" spans="1:10">
      <c r="A1602" s="21">
        <v>11563327</v>
      </c>
      <c r="B1602" s="22">
        <v>43961</v>
      </c>
      <c r="C1602" s="22">
        <v>43961</v>
      </c>
      <c r="D1602" s="21" t="s">
        <v>10</v>
      </c>
      <c r="E1602" s="21">
        <v>0</v>
      </c>
      <c r="F1602" s="21">
        <v>0</v>
      </c>
      <c r="G1602" s="21">
        <v>3522</v>
      </c>
      <c r="H1602" s="21">
        <v>144178.01999999999</v>
      </c>
      <c r="I1602" s="21" t="s">
        <v>11</v>
      </c>
      <c r="J1602" s="21" t="s">
        <v>12</v>
      </c>
    </row>
    <row r="1603" spans="1:10">
      <c r="A1603" s="21">
        <v>11563327</v>
      </c>
      <c r="B1603" s="22">
        <v>43961</v>
      </c>
      <c r="C1603" s="22">
        <v>43961</v>
      </c>
      <c r="D1603" s="21" t="s">
        <v>10</v>
      </c>
      <c r="E1603" s="21">
        <v>0</v>
      </c>
      <c r="F1603" s="21">
        <v>0</v>
      </c>
      <c r="G1603" s="21">
        <v>3600</v>
      </c>
      <c r="H1603" s="21">
        <v>147778.01999999999</v>
      </c>
      <c r="I1603" s="21" t="s">
        <v>11</v>
      </c>
      <c r="J1603" s="21" t="s">
        <v>12</v>
      </c>
    </row>
    <row r="1604" spans="1:10">
      <c r="A1604" s="21">
        <v>11563327</v>
      </c>
      <c r="B1604" s="22">
        <v>43961</v>
      </c>
      <c r="C1604" s="22">
        <v>43961</v>
      </c>
      <c r="D1604" s="21" t="s">
        <v>10</v>
      </c>
      <c r="E1604" s="21">
        <v>0</v>
      </c>
      <c r="F1604" s="21">
        <v>0</v>
      </c>
      <c r="G1604" s="21">
        <v>3725.4</v>
      </c>
      <c r="H1604" s="21">
        <v>151503.42000000001</v>
      </c>
      <c r="I1604" s="21" t="s">
        <v>11</v>
      </c>
      <c r="J1604" s="21" t="s">
        <v>12</v>
      </c>
    </row>
    <row r="1605" spans="1:10">
      <c r="A1605" s="21">
        <v>11563327</v>
      </c>
      <c r="B1605" s="22">
        <v>43961</v>
      </c>
      <c r="C1605" s="22">
        <v>43961</v>
      </c>
      <c r="D1605" s="21" t="s">
        <v>10</v>
      </c>
      <c r="E1605" s="21">
        <v>0</v>
      </c>
      <c r="F1605" s="21">
        <v>0</v>
      </c>
      <c r="G1605" s="21">
        <v>3772</v>
      </c>
      <c r="H1605" s="21">
        <v>155275.42000000001</v>
      </c>
      <c r="I1605" s="21" t="s">
        <v>11</v>
      </c>
      <c r="J1605" s="21" t="s">
        <v>12</v>
      </c>
    </row>
    <row r="1606" spans="1:10">
      <c r="A1606" s="21">
        <v>11563327</v>
      </c>
      <c r="B1606" s="22">
        <v>43961</v>
      </c>
      <c r="C1606" s="22">
        <v>43961</v>
      </c>
      <c r="D1606" s="21" t="s">
        <v>10</v>
      </c>
      <c r="E1606" s="21">
        <v>0</v>
      </c>
      <c r="F1606" s="21">
        <v>0</v>
      </c>
      <c r="G1606" s="21">
        <v>3942.4</v>
      </c>
      <c r="H1606" s="21">
        <v>159217.82</v>
      </c>
      <c r="I1606" s="21" t="s">
        <v>11</v>
      </c>
      <c r="J1606" s="21" t="s">
        <v>12</v>
      </c>
    </row>
    <row r="1607" spans="1:10">
      <c r="A1607" s="21">
        <v>11563327</v>
      </c>
      <c r="B1607" s="22">
        <v>43961</v>
      </c>
      <c r="C1607" s="22">
        <v>43961</v>
      </c>
      <c r="D1607" s="21" t="s">
        <v>10</v>
      </c>
      <c r="E1607" s="21">
        <v>0</v>
      </c>
      <c r="F1607" s="21">
        <v>0</v>
      </c>
      <c r="G1607" s="21">
        <v>3970</v>
      </c>
      <c r="H1607" s="21">
        <v>163187.82</v>
      </c>
      <c r="I1607" s="21" t="s">
        <v>11</v>
      </c>
      <c r="J1607" s="21" t="s">
        <v>12</v>
      </c>
    </row>
    <row r="1608" spans="1:10">
      <c r="A1608" s="21">
        <v>11563327</v>
      </c>
      <c r="B1608" s="22">
        <v>43961</v>
      </c>
      <c r="C1608" s="22">
        <v>43961</v>
      </c>
      <c r="D1608" s="21" t="s">
        <v>10</v>
      </c>
      <c r="E1608" s="21">
        <v>0</v>
      </c>
      <c r="F1608" s="21">
        <v>0</v>
      </c>
      <c r="G1608" s="21">
        <v>4001.52</v>
      </c>
      <c r="H1608" s="21">
        <v>167189.34</v>
      </c>
      <c r="I1608" s="21" t="s">
        <v>11</v>
      </c>
      <c r="J1608" s="21" t="s">
        <v>12</v>
      </c>
    </row>
    <row r="1609" spans="1:10">
      <c r="A1609" s="21">
        <v>11563327</v>
      </c>
      <c r="B1609" s="22">
        <v>43961</v>
      </c>
      <c r="C1609" s="22">
        <v>43961</v>
      </c>
      <c r="D1609" s="21" t="s">
        <v>10</v>
      </c>
      <c r="E1609" s="21">
        <v>0</v>
      </c>
      <c r="F1609" s="21">
        <v>0</v>
      </c>
      <c r="G1609" s="21">
        <v>4108.8999999999996</v>
      </c>
      <c r="H1609" s="21">
        <v>171298.24</v>
      </c>
      <c r="I1609" s="21" t="s">
        <v>11</v>
      </c>
      <c r="J1609" s="21" t="s">
        <v>12</v>
      </c>
    </row>
    <row r="1610" spans="1:10">
      <c r="A1610" s="21">
        <v>11563327</v>
      </c>
      <c r="B1610" s="22">
        <v>43961</v>
      </c>
      <c r="C1610" s="22">
        <v>43961</v>
      </c>
      <c r="D1610" s="21" t="s">
        <v>10</v>
      </c>
      <c r="E1610" s="21">
        <v>0</v>
      </c>
      <c r="F1610" s="21">
        <v>0</v>
      </c>
      <c r="G1610" s="21">
        <v>4170.1000000000004</v>
      </c>
      <c r="H1610" s="21">
        <v>175468.34</v>
      </c>
      <c r="I1610" s="21" t="s">
        <v>11</v>
      </c>
      <c r="J1610" s="21" t="s">
        <v>12</v>
      </c>
    </row>
    <row r="1611" spans="1:10">
      <c r="A1611" s="21">
        <v>11563327</v>
      </c>
      <c r="B1611" s="22">
        <v>43961</v>
      </c>
      <c r="C1611" s="22">
        <v>43961</v>
      </c>
      <c r="D1611" s="21" t="s">
        <v>10</v>
      </c>
      <c r="E1611" s="21">
        <v>0</v>
      </c>
      <c r="F1611" s="21">
        <v>0</v>
      </c>
      <c r="G1611" s="21">
        <v>4180</v>
      </c>
      <c r="H1611" s="21">
        <v>179648.34</v>
      </c>
      <c r="I1611" s="21" t="s">
        <v>11</v>
      </c>
      <c r="J1611" s="21" t="s">
        <v>12</v>
      </c>
    </row>
    <row r="1612" spans="1:10">
      <c r="A1612" s="21">
        <v>11563327</v>
      </c>
      <c r="B1612" s="22">
        <v>43961</v>
      </c>
      <c r="C1612" s="22">
        <v>43961</v>
      </c>
      <c r="D1612" s="21" t="s">
        <v>10</v>
      </c>
      <c r="E1612" s="21">
        <v>0</v>
      </c>
      <c r="F1612" s="21">
        <v>0</v>
      </c>
      <c r="G1612" s="21">
        <v>4258.5</v>
      </c>
      <c r="H1612" s="21">
        <v>183906.84</v>
      </c>
      <c r="I1612" s="21" t="s">
        <v>11</v>
      </c>
      <c r="J1612" s="21" t="s">
        <v>12</v>
      </c>
    </row>
    <row r="1613" spans="1:10">
      <c r="A1613" s="21">
        <v>11563327</v>
      </c>
      <c r="B1613" s="22">
        <v>43961</v>
      </c>
      <c r="C1613" s="22">
        <v>43961</v>
      </c>
      <c r="D1613" s="21" t="s">
        <v>10</v>
      </c>
      <c r="E1613" s="21">
        <v>0</v>
      </c>
      <c r="F1613" s="21">
        <v>0</v>
      </c>
      <c r="G1613" s="21">
        <v>4360</v>
      </c>
      <c r="H1613" s="21">
        <v>188266.84</v>
      </c>
      <c r="I1613" s="21" t="s">
        <v>11</v>
      </c>
      <c r="J1613" s="21" t="s">
        <v>12</v>
      </c>
    </row>
    <row r="1614" spans="1:10">
      <c r="A1614" s="21">
        <v>11563327</v>
      </c>
      <c r="B1614" s="22">
        <v>43961</v>
      </c>
      <c r="C1614" s="22">
        <v>43961</v>
      </c>
      <c r="D1614" s="21" t="s">
        <v>10</v>
      </c>
      <c r="E1614" s="21">
        <v>0</v>
      </c>
      <c r="F1614" s="21">
        <v>0</v>
      </c>
      <c r="G1614" s="21">
        <v>4500</v>
      </c>
      <c r="H1614" s="21">
        <v>192766.84</v>
      </c>
      <c r="I1614" s="21" t="s">
        <v>11</v>
      </c>
      <c r="J1614" s="21" t="s">
        <v>12</v>
      </c>
    </row>
    <row r="1615" spans="1:10">
      <c r="A1615" s="21">
        <v>11563327</v>
      </c>
      <c r="B1615" s="22">
        <v>43961</v>
      </c>
      <c r="C1615" s="22">
        <v>43961</v>
      </c>
      <c r="D1615" s="21" t="s">
        <v>10</v>
      </c>
      <c r="E1615" s="21">
        <v>0</v>
      </c>
      <c r="F1615" s="21">
        <v>0</v>
      </c>
      <c r="G1615" s="21">
        <v>4570</v>
      </c>
      <c r="H1615" s="21">
        <v>197336.84</v>
      </c>
      <c r="I1615" s="21" t="s">
        <v>11</v>
      </c>
      <c r="J1615" s="21" t="s">
        <v>12</v>
      </c>
    </row>
    <row r="1616" spans="1:10">
      <c r="A1616" s="21">
        <v>11563327</v>
      </c>
      <c r="B1616" s="22">
        <v>43961</v>
      </c>
      <c r="C1616" s="22">
        <v>43961</v>
      </c>
      <c r="D1616" s="21" t="s">
        <v>10</v>
      </c>
      <c r="E1616" s="21">
        <v>0</v>
      </c>
      <c r="F1616" s="21">
        <v>0</v>
      </c>
      <c r="G1616" s="21">
        <v>4590</v>
      </c>
      <c r="H1616" s="21">
        <v>201926.84</v>
      </c>
      <c r="I1616" s="21" t="s">
        <v>11</v>
      </c>
      <c r="J1616" s="21" t="s">
        <v>12</v>
      </c>
    </row>
    <row r="1617" spans="1:10">
      <c r="A1617" s="21">
        <v>11563327</v>
      </c>
      <c r="B1617" s="22">
        <v>43961</v>
      </c>
      <c r="C1617" s="22">
        <v>43961</v>
      </c>
      <c r="D1617" s="21" t="s">
        <v>10</v>
      </c>
      <c r="E1617" s="21">
        <v>0</v>
      </c>
      <c r="F1617" s="21">
        <v>0</v>
      </c>
      <c r="G1617" s="21">
        <v>4592.5</v>
      </c>
      <c r="H1617" s="21">
        <v>206519.34</v>
      </c>
      <c r="I1617" s="21" t="s">
        <v>11</v>
      </c>
      <c r="J1617" s="21" t="s">
        <v>12</v>
      </c>
    </row>
    <row r="1618" spans="1:10">
      <c r="A1618" s="21">
        <v>11563327</v>
      </c>
      <c r="B1618" s="22">
        <v>43961</v>
      </c>
      <c r="C1618" s="22">
        <v>43961</v>
      </c>
      <c r="D1618" s="21" t="s">
        <v>10</v>
      </c>
      <c r="E1618" s="21">
        <v>0</v>
      </c>
      <c r="F1618" s="21">
        <v>0</v>
      </c>
      <c r="G1618" s="21">
        <v>4933.99</v>
      </c>
      <c r="H1618" s="21">
        <v>211453.33</v>
      </c>
      <c r="I1618" s="21" t="s">
        <v>11</v>
      </c>
      <c r="J1618" s="21" t="s">
        <v>12</v>
      </c>
    </row>
    <row r="1619" spans="1:10">
      <c r="A1619" s="21">
        <v>11563327</v>
      </c>
      <c r="B1619" s="22">
        <v>43961</v>
      </c>
      <c r="C1619" s="22">
        <v>43961</v>
      </c>
      <c r="D1619" s="21" t="s">
        <v>10</v>
      </c>
      <c r="E1619" s="21">
        <v>0</v>
      </c>
      <c r="F1619" s="21">
        <v>0</v>
      </c>
      <c r="G1619" s="21">
        <v>5010</v>
      </c>
      <c r="H1619" s="21">
        <v>216463.33</v>
      </c>
      <c r="I1619" s="21" t="s">
        <v>11</v>
      </c>
      <c r="J1619" s="21" t="s">
        <v>12</v>
      </c>
    </row>
    <row r="1620" spans="1:10">
      <c r="A1620" s="21">
        <v>11563327</v>
      </c>
      <c r="B1620" s="22">
        <v>43961</v>
      </c>
      <c r="C1620" s="22">
        <v>43961</v>
      </c>
      <c r="D1620" s="21" t="s">
        <v>10</v>
      </c>
      <c r="E1620" s="21">
        <v>0</v>
      </c>
      <c r="F1620" s="21">
        <v>0</v>
      </c>
      <c r="G1620" s="21">
        <v>5470</v>
      </c>
      <c r="H1620" s="21">
        <v>221933.33</v>
      </c>
      <c r="I1620" s="21" t="s">
        <v>11</v>
      </c>
      <c r="J1620" s="21" t="s">
        <v>12</v>
      </c>
    </row>
    <row r="1621" spans="1:10">
      <c r="A1621" s="21">
        <v>11563327</v>
      </c>
      <c r="B1621" s="22">
        <v>43961</v>
      </c>
      <c r="C1621" s="22">
        <v>43961</v>
      </c>
      <c r="D1621" s="21" t="s">
        <v>10</v>
      </c>
      <c r="E1621" s="21">
        <v>0</v>
      </c>
      <c r="F1621" s="21">
        <v>0</v>
      </c>
      <c r="G1621" s="21">
        <v>5470.4</v>
      </c>
      <c r="H1621" s="21">
        <v>227403.73</v>
      </c>
      <c r="I1621" s="21" t="s">
        <v>11</v>
      </c>
      <c r="J1621" s="21" t="s">
        <v>12</v>
      </c>
    </row>
    <row r="1622" spans="1:10">
      <c r="A1622" s="21">
        <v>11563327</v>
      </c>
      <c r="B1622" s="22">
        <v>43961</v>
      </c>
      <c r="C1622" s="22">
        <v>43961</v>
      </c>
      <c r="D1622" s="21" t="s">
        <v>10</v>
      </c>
      <c r="E1622" s="21">
        <v>0</v>
      </c>
      <c r="F1622" s="21">
        <v>0</v>
      </c>
      <c r="G1622" s="21">
        <v>5670</v>
      </c>
      <c r="H1622" s="21">
        <v>233073.73</v>
      </c>
      <c r="I1622" s="21" t="s">
        <v>11</v>
      </c>
      <c r="J1622" s="21" t="s">
        <v>12</v>
      </c>
    </row>
    <row r="1623" spans="1:10">
      <c r="A1623" s="21">
        <v>11563327</v>
      </c>
      <c r="B1623" s="22">
        <v>43961</v>
      </c>
      <c r="C1623" s="22">
        <v>43961</v>
      </c>
      <c r="D1623" s="21" t="s">
        <v>10</v>
      </c>
      <c r="E1623" s="21">
        <v>0</v>
      </c>
      <c r="F1623" s="21">
        <v>0</v>
      </c>
      <c r="G1623" s="21">
        <v>6231.36</v>
      </c>
      <c r="H1623" s="21">
        <v>239305.09</v>
      </c>
      <c r="I1623" s="21" t="s">
        <v>11</v>
      </c>
      <c r="J1623" s="21" t="s">
        <v>12</v>
      </c>
    </row>
    <row r="1624" spans="1:10">
      <c r="A1624" s="21">
        <v>11563327</v>
      </c>
      <c r="B1624" s="22">
        <v>43961</v>
      </c>
      <c r="C1624" s="22">
        <v>43961</v>
      </c>
      <c r="D1624" s="21" t="s">
        <v>10</v>
      </c>
      <c r="E1624" s="21">
        <v>0</v>
      </c>
      <c r="F1624" s="21">
        <v>0</v>
      </c>
      <c r="G1624" s="21">
        <v>6322.4</v>
      </c>
      <c r="H1624" s="21">
        <v>245627.49</v>
      </c>
      <c r="I1624" s="21" t="s">
        <v>11</v>
      </c>
      <c r="J1624" s="21" t="s">
        <v>12</v>
      </c>
    </row>
    <row r="1625" spans="1:10">
      <c r="A1625" s="21">
        <v>11563327</v>
      </c>
      <c r="B1625" s="22">
        <v>43961</v>
      </c>
      <c r="C1625" s="22">
        <v>43961</v>
      </c>
      <c r="D1625" s="21" t="s">
        <v>10</v>
      </c>
      <c r="E1625" s="21">
        <v>0</v>
      </c>
      <c r="F1625" s="21">
        <v>0</v>
      </c>
      <c r="G1625" s="21">
        <v>6338.4</v>
      </c>
      <c r="H1625" s="21">
        <v>251965.89</v>
      </c>
      <c r="I1625" s="21" t="s">
        <v>11</v>
      </c>
      <c r="J1625" s="21" t="s">
        <v>12</v>
      </c>
    </row>
    <row r="1626" spans="1:10">
      <c r="A1626" s="21">
        <v>11563327</v>
      </c>
      <c r="B1626" s="22">
        <v>43961</v>
      </c>
      <c r="C1626" s="22">
        <v>43961</v>
      </c>
      <c r="D1626" s="21" t="s">
        <v>10</v>
      </c>
      <c r="E1626" s="21">
        <v>0</v>
      </c>
      <c r="F1626" s="21">
        <v>0</v>
      </c>
      <c r="G1626" s="21">
        <v>6511.9</v>
      </c>
      <c r="H1626" s="21">
        <v>258477.79</v>
      </c>
      <c r="I1626" s="21" t="s">
        <v>11</v>
      </c>
      <c r="J1626" s="21" t="s">
        <v>12</v>
      </c>
    </row>
    <row r="1627" spans="1:10">
      <c r="A1627" s="21">
        <v>11563327</v>
      </c>
      <c r="B1627" s="22">
        <v>43961</v>
      </c>
      <c r="C1627" s="22">
        <v>43961</v>
      </c>
      <c r="D1627" s="21" t="s">
        <v>10</v>
      </c>
      <c r="E1627" s="21">
        <v>0</v>
      </c>
      <c r="F1627" s="21">
        <v>0</v>
      </c>
      <c r="G1627" s="21">
        <v>7020</v>
      </c>
      <c r="H1627" s="21">
        <v>265497.78999999998</v>
      </c>
      <c r="I1627" s="21" t="s">
        <v>11</v>
      </c>
      <c r="J1627" s="21" t="s">
        <v>12</v>
      </c>
    </row>
    <row r="1628" spans="1:10">
      <c r="A1628" s="21">
        <v>11563327</v>
      </c>
      <c r="B1628" s="22">
        <v>43961</v>
      </c>
      <c r="C1628" s="22">
        <v>43961</v>
      </c>
      <c r="D1628" s="21" t="s">
        <v>10</v>
      </c>
      <c r="E1628" s="21">
        <v>0</v>
      </c>
      <c r="F1628" s="21">
        <v>0</v>
      </c>
      <c r="G1628" s="21">
        <v>7088.9</v>
      </c>
      <c r="H1628" s="21">
        <v>272586.69</v>
      </c>
      <c r="I1628" s="21" t="s">
        <v>11</v>
      </c>
      <c r="J1628" s="21" t="s">
        <v>12</v>
      </c>
    </row>
    <row r="1629" spans="1:10">
      <c r="A1629" s="21">
        <v>11563327</v>
      </c>
      <c r="B1629" s="22">
        <v>43961</v>
      </c>
      <c r="C1629" s="22">
        <v>43961</v>
      </c>
      <c r="D1629" s="21" t="s">
        <v>10</v>
      </c>
      <c r="E1629" s="21">
        <v>0</v>
      </c>
      <c r="F1629" s="21">
        <v>0</v>
      </c>
      <c r="G1629" s="21">
        <v>7292.1</v>
      </c>
      <c r="H1629" s="21">
        <v>279878.78999999998</v>
      </c>
      <c r="I1629" s="21" t="s">
        <v>11</v>
      </c>
      <c r="J1629" s="21" t="s">
        <v>12</v>
      </c>
    </row>
    <row r="1630" spans="1:10">
      <c r="A1630" s="21">
        <v>11563327</v>
      </c>
      <c r="B1630" s="22">
        <v>43961</v>
      </c>
      <c r="C1630" s="22">
        <v>43961</v>
      </c>
      <c r="D1630" s="21" t="s">
        <v>10</v>
      </c>
      <c r="E1630" s="21">
        <v>0</v>
      </c>
      <c r="F1630" s="21">
        <v>0</v>
      </c>
      <c r="G1630" s="21">
        <v>7317</v>
      </c>
      <c r="H1630" s="21">
        <v>287195.78999999998</v>
      </c>
      <c r="I1630" s="21" t="s">
        <v>11</v>
      </c>
      <c r="J1630" s="21" t="s">
        <v>12</v>
      </c>
    </row>
    <row r="1631" spans="1:10">
      <c r="A1631" s="21">
        <v>11563327</v>
      </c>
      <c r="B1631" s="22">
        <v>43961</v>
      </c>
      <c r="C1631" s="22">
        <v>43961</v>
      </c>
      <c r="D1631" s="21" t="s">
        <v>10</v>
      </c>
      <c r="E1631" s="21">
        <v>0</v>
      </c>
      <c r="F1631" s="21">
        <v>0</v>
      </c>
      <c r="G1631" s="21">
        <v>7370.09</v>
      </c>
      <c r="H1631" s="21">
        <v>294565.88</v>
      </c>
      <c r="I1631" s="21" t="s">
        <v>11</v>
      </c>
      <c r="J1631" s="21" t="s">
        <v>12</v>
      </c>
    </row>
    <row r="1632" spans="1:10">
      <c r="A1632" s="21">
        <v>11563327</v>
      </c>
      <c r="B1632" s="22">
        <v>43961</v>
      </c>
      <c r="C1632" s="22">
        <v>43961</v>
      </c>
      <c r="D1632" s="21" t="s">
        <v>10</v>
      </c>
      <c r="E1632" s="21">
        <v>0</v>
      </c>
      <c r="F1632" s="21">
        <v>0</v>
      </c>
      <c r="G1632" s="21">
        <v>7542</v>
      </c>
      <c r="H1632" s="21">
        <v>302107.88</v>
      </c>
      <c r="I1632" s="21" t="s">
        <v>11</v>
      </c>
      <c r="J1632" s="21" t="s">
        <v>12</v>
      </c>
    </row>
    <row r="1633" spans="1:10">
      <c r="A1633" s="21">
        <v>11563327</v>
      </c>
      <c r="B1633" s="22">
        <v>43961</v>
      </c>
      <c r="C1633" s="22">
        <v>43961</v>
      </c>
      <c r="D1633" s="21" t="s">
        <v>10</v>
      </c>
      <c r="E1633" s="21">
        <v>0</v>
      </c>
      <c r="F1633" s="21">
        <v>0</v>
      </c>
      <c r="G1633" s="21">
        <v>7650</v>
      </c>
      <c r="H1633" s="21">
        <v>309757.88</v>
      </c>
      <c r="I1633" s="21" t="s">
        <v>11</v>
      </c>
      <c r="J1633" s="21" t="s">
        <v>12</v>
      </c>
    </row>
    <row r="1634" spans="1:10">
      <c r="A1634" s="21">
        <v>11563327</v>
      </c>
      <c r="B1634" s="22">
        <v>43961</v>
      </c>
      <c r="C1634" s="22">
        <v>43961</v>
      </c>
      <c r="D1634" s="21" t="s">
        <v>10</v>
      </c>
      <c r="E1634" s="21">
        <v>0</v>
      </c>
      <c r="F1634" s="21">
        <v>0</v>
      </c>
      <c r="G1634" s="21">
        <v>7671.06</v>
      </c>
      <c r="H1634" s="21">
        <v>317428.94</v>
      </c>
      <c r="I1634" s="21" t="s">
        <v>11</v>
      </c>
      <c r="J1634" s="21" t="s">
        <v>12</v>
      </c>
    </row>
    <row r="1635" spans="1:10">
      <c r="A1635" s="21">
        <v>11563327</v>
      </c>
      <c r="B1635" s="22">
        <v>43961</v>
      </c>
      <c r="C1635" s="22">
        <v>43961</v>
      </c>
      <c r="D1635" s="21" t="s">
        <v>10</v>
      </c>
      <c r="E1635" s="21">
        <v>0</v>
      </c>
      <c r="F1635" s="21">
        <v>0</v>
      </c>
      <c r="G1635" s="21">
        <v>8116.64</v>
      </c>
      <c r="H1635" s="21">
        <v>325545.58</v>
      </c>
      <c r="I1635" s="21" t="s">
        <v>11</v>
      </c>
      <c r="J1635" s="21" t="s">
        <v>12</v>
      </c>
    </row>
    <row r="1636" spans="1:10">
      <c r="A1636" s="21">
        <v>11563327</v>
      </c>
      <c r="B1636" s="22">
        <v>43961</v>
      </c>
      <c r="C1636" s="22">
        <v>43961</v>
      </c>
      <c r="D1636" s="21" t="s">
        <v>10</v>
      </c>
      <c r="E1636" s="21">
        <v>0</v>
      </c>
      <c r="F1636" s="21">
        <v>0</v>
      </c>
      <c r="G1636" s="21">
        <v>8205.7999999999993</v>
      </c>
      <c r="H1636" s="21">
        <v>333751.38</v>
      </c>
      <c r="I1636" s="21" t="s">
        <v>11</v>
      </c>
      <c r="J1636" s="21" t="s">
        <v>12</v>
      </c>
    </row>
    <row r="1637" spans="1:10">
      <c r="A1637" s="21">
        <v>11563327</v>
      </c>
      <c r="B1637" s="22">
        <v>43961</v>
      </c>
      <c r="C1637" s="22">
        <v>43961</v>
      </c>
      <c r="D1637" s="21" t="s">
        <v>10</v>
      </c>
      <c r="E1637" s="21">
        <v>0</v>
      </c>
      <c r="F1637" s="21">
        <v>0</v>
      </c>
      <c r="G1637" s="21">
        <v>8214.4</v>
      </c>
      <c r="H1637" s="21">
        <v>341965.78</v>
      </c>
      <c r="I1637" s="21" t="s">
        <v>11</v>
      </c>
      <c r="J1637" s="21" t="s">
        <v>12</v>
      </c>
    </row>
    <row r="1638" spans="1:10">
      <c r="A1638" s="21">
        <v>11563327</v>
      </c>
      <c r="B1638" s="22">
        <v>43961</v>
      </c>
      <c r="C1638" s="22">
        <v>43961</v>
      </c>
      <c r="D1638" s="21" t="s">
        <v>10</v>
      </c>
      <c r="E1638" s="21">
        <v>0</v>
      </c>
      <c r="F1638" s="21">
        <v>0</v>
      </c>
      <c r="G1638" s="21">
        <v>8439.7000000000007</v>
      </c>
      <c r="H1638" s="21">
        <v>350405.48</v>
      </c>
      <c r="I1638" s="21" t="s">
        <v>11</v>
      </c>
      <c r="J1638" s="21" t="s">
        <v>12</v>
      </c>
    </row>
    <row r="1639" spans="1:10">
      <c r="A1639" s="21">
        <v>11563327</v>
      </c>
      <c r="B1639" s="22">
        <v>43961</v>
      </c>
      <c r="C1639" s="22">
        <v>43961</v>
      </c>
      <c r="D1639" s="21" t="s">
        <v>10</v>
      </c>
      <c r="E1639" s="21">
        <v>0</v>
      </c>
      <c r="F1639" s="21">
        <v>0</v>
      </c>
      <c r="G1639" s="21">
        <v>8445.16</v>
      </c>
      <c r="H1639" s="21">
        <v>358850.64</v>
      </c>
      <c r="I1639" s="21" t="s">
        <v>11</v>
      </c>
      <c r="J1639" s="21" t="s">
        <v>12</v>
      </c>
    </row>
    <row r="1640" spans="1:10">
      <c r="A1640" s="21">
        <v>11563327</v>
      </c>
      <c r="B1640" s="22">
        <v>43961</v>
      </c>
      <c r="C1640" s="22">
        <v>43961</v>
      </c>
      <c r="D1640" s="21" t="s">
        <v>10</v>
      </c>
      <c r="E1640" s="21">
        <v>0</v>
      </c>
      <c r="F1640" s="21">
        <v>0</v>
      </c>
      <c r="G1640" s="21">
        <v>9509</v>
      </c>
      <c r="H1640" s="21">
        <v>368359.64</v>
      </c>
      <c r="I1640" s="21" t="s">
        <v>11</v>
      </c>
      <c r="J1640" s="21" t="s">
        <v>12</v>
      </c>
    </row>
    <row r="1641" spans="1:10">
      <c r="A1641" s="21">
        <v>11563327</v>
      </c>
      <c r="B1641" s="22">
        <v>43961</v>
      </c>
      <c r="C1641" s="22">
        <v>43961</v>
      </c>
      <c r="D1641" s="21" t="s">
        <v>10</v>
      </c>
      <c r="E1641" s="21">
        <v>0</v>
      </c>
      <c r="F1641" s="21">
        <v>0</v>
      </c>
      <c r="G1641" s="21">
        <v>9523.6</v>
      </c>
      <c r="H1641" s="21">
        <v>377883.24</v>
      </c>
      <c r="I1641" s="21" t="s">
        <v>11</v>
      </c>
      <c r="J1641" s="21" t="s">
        <v>12</v>
      </c>
    </row>
    <row r="1642" spans="1:10">
      <c r="A1642" s="21">
        <v>11563327</v>
      </c>
      <c r="B1642" s="22">
        <v>43961</v>
      </c>
      <c r="C1642" s="22">
        <v>43961</v>
      </c>
      <c r="D1642" s="21" t="s">
        <v>10</v>
      </c>
      <c r="E1642" s="21">
        <v>0</v>
      </c>
      <c r="F1642" s="21">
        <v>0</v>
      </c>
      <c r="G1642" s="21">
        <v>9604.6</v>
      </c>
      <c r="H1642" s="21">
        <v>387487.84</v>
      </c>
      <c r="I1642" s="21" t="s">
        <v>11</v>
      </c>
      <c r="J1642" s="21" t="s">
        <v>12</v>
      </c>
    </row>
    <row r="1643" spans="1:10">
      <c r="A1643" s="21">
        <v>11563327</v>
      </c>
      <c r="B1643" s="22">
        <v>43961</v>
      </c>
      <c r="C1643" s="22">
        <v>43961</v>
      </c>
      <c r="D1643" s="21" t="s">
        <v>10</v>
      </c>
      <c r="E1643" s="21">
        <v>0</v>
      </c>
      <c r="F1643" s="21">
        <v>0</v>
      </c>
      <c r="G1643" s="21">
        <v>9668.9500000000007</v>
      </c>
      <c r="H1643" s="21">
        <v>397156.79</v>
      </c>
      <c r="I1643" s="21" t="s">
        <v>11</v>
      </c>
      <c r="J1643" s="21" t="s">
        <v>12</v>
      </c>
    </row>
    <row r="1644" spans="1:10">
      <c r="A1644" s="21">
        <v>11563327</v>
      </c>
      <c r="B1644" s="22">
        <v>43961</v>
      </c>
      <c r="C1644" s="22">
        <v>43961</v>
      </c>
      <c r="D1644" s="21" t="s">
        <v>10</v>
      </c>
      <c r="E1644" s="21">
        <v>0</v>
      </c>
      <c r="F1644" s="21">
        <v>0</v>
      </c>
      <c r="G1644" s="21">
        <v>9982.39</v>
      </c>
      <c r="H1644" s="21">
        <v>407139.18</v>
      </c>
      <c r="I1644" s="21" t="s">
        <v>11</v>
      </c>
      <c r="J1644" s="21" t="s">
        <v>12</v>
      </c>
    </row>
    <row r="1645" spans="1:10">
      <c r="A1645" s="21">
        <v>11563327</v>
      </c>
      <c r="B1645" s="22">
        <v>43961</v>
      </c>
      <c r="C1645" s="22">
        <v>43961</v>
      </c>
      <c r="D1645" s="21" t="s">
        <v>10</v>
      </c>
      <c r="E1645" s="21">
        <v>0</v>
      </c>
      <c r="F1645" s="21">
        <v>0</v>
      </c>
      <c r="G1645" s="21">
        <v>10730</v>
      </c>
      <c r="H1645" s="21">
        <v>417869.18</v>
      </c>
      <c r="I1645" s="21" t="s">
        <v>11</v>
      </c>
      <c r="J1645" s="21" t="s">
        <v>12</v>
      </c>
    </row>
    <row r="1646" spans="1:10">
      <c r="A1646" s="21">
        <v>11563327</v>
      </c>
      <c r="B1646" s="22">
        <v>43961</v>
      </c>
      <c r="C1646" s="22">
        <v>43961</v>
      </c>
      <c r="D1646" s="21" t="s">
        <v>10</v>
      </c>
      <c r="E1646" s="21">
        <v>0</v>
      </c>
      <c r="F1646" s="21">
        <v>0</v>
      </c>
      <c r="G1646" s="21">
        <v>11266.8</v>
      </c>
      <c r="H1646" s="21">
        <v>429135.98</v>
      </c>
      <c r="I1646" s="21" t="s">
        <v>11</v>
      </c>
      <c r="J1646" s="21" t="s">
        <v>12</v>
      </c>
    </row>
    <row r="1647" spans="1:10">
      <c r="A1647" s="21">
        <v>11563327</v>
      </c>
      <c r="B1647" s="22">
        <v>43961</v>
      </c>
      <c r="C1647" s="22">
        <v>43961</v>
      </c>
      <c r="D1647" s="21" t="s">
        <v>10</v>
      </c>
      <c r="E1647" s="21">
        <v>0</v>
      </c>
      <c r="F1647" s="21">
        <v>0</v>
      </c>
      <c r="G1647" s="21">
        <v>11951.53</v>
      </c>
      <c r="H1647" s="21">
        <v>441087.51</v>
      </c>
      <c r="I1647" s="21" t="s">
        <v>11</v>
      </c>
      <c r="J1647" s="21" t="s">
        <v>12</v>
      </c>
    </row>
    <row r="1648" spans="1:10">
      <c r="A1648" s="21">
        <v>11563327</v>
      </c>
      <c r="B1648" s="22">
        <v>43961</v>
      </c>
      <c r="C1648" s="22">
        <v>43961</v>
      </c>
      <c r="D1648" s="21" t="s">
        <v>10</v>
      </c>
      <c r="E1648" s="21">
        <v>0</v>
      </c>
      <c r="F1648" s="21">
        <v>0</v>
      </c>
      <c r="G1648" s="21">
        <v>12105.2</v>
      </c>
      <c r="H1648" s="21">
        <v>453192.71</v>
      </c>
      <c r="I1648" s="21" t="s">
        <v>11</v>
      </c>
      <c r="J1648" s="21" t="s">
        <v>12</v>
      </c>
    </row>
    <row r="1649" spans="1:10">
      <c r="A1649" s="21">
        <v>11563327</v>
      </c>
      <c r="B1649" s="22">
        <v>43961</v>
      </c>
      <c r="C1649" s="22">
        <v>43961</v>
      </c>
      <c r="D1649" s="21" t="s">
        <v>10</v>
      </c>
      <c r="E1649" s="21">
        <v>0</v>
      </c>
      <c r="F1649" s="21">
        <v>0</v>
      </c>
      <c r="G1649" s="21">
        <v>13122.2</v>
      </c>
      <c r="H1649" s="21">
        <v>466314.91</v>
      </c>
      <c r="I1649" s="21" t="s">
        <v>11</v>
      </c>
      <c r="J1649" s="21" t="s">
        <v>12</v>
      </c>
    </row>
    <row r="1650" spans="1:10">
      <c r="A1650" s="21">
        <v>11563327</v>
      </c>
      <c r="B1650" s="22">
        <v>43961</v>
      </c>
      <c r="C1650" s="22">
        <v>43961</v>
      </c>
      <c r="D1650" s="21" t="s">
        <v>10</v>
      </c>
      <c r="E1650" s="21">
        <v>0</v>
      </c>
      <c r="F1650" s="21">
        <v>0</v>
      </c>
      <c r="G1650" s="21">
        <v>13318.94</v>
      </c>
      <c r="H1650" s="21">
        <v>479633.85</v>
      </c>
      <c r="I1650" s="21" t="s">
        <v>11</v>
      </c>
      <c r="J1650" s="21" t="s">
        <v>12</v>
      </c>
    </row>
    <row r="1651" spans="1:10">
      <c r="A1651" s="21">
        <v>11563327</v>
      </c>
      <c r="B1651" s="22">
        <v>43961</v>
      </c>
      <c r="C1651" s="22">
        <v>43961</v>
      </c>
      <c r="D1651" s="21" t="s">
        <v>10</v>
      </c>
      <c r="E1651" s="21">
        <v>0</v>
      </c>
      <c r="F1651" s="21">
        <v>0</v>
      </c>
      <c r="G1651" s="21">
        <v>15326</v>
      </c>
      <c r="H1651" s="21">
        <v>494959.85</v>
      </c>
      <c r="I1651" s="21" t="s">
        <v>11</v>
      </c>
      <c r="J1651" s="21" t="s">
        <v>12</v>
      </c>
    </row>
    <row r="1652" spans="1:10">
      <c r="A1652" s="21">
        <v>11563327</v>
      </c>
      <c r="B1652" s="22">
        <v>43961</v>
      </c>
      <c r="C1652" s="22">
        <v>43961</v>
      </c>
      <c r="D1652" s="21" t="s">
        <v>10</v>
      </c>
      <c r="E1652" s="21">
        <v>0</v>
      </c>
      <c r="F1652" s="21">
        <v>0</v>
      </c>
      <c r="G1652" s="21">
        <v>16510.43</v>
      </c>
      <c r="H1652" s="21">
        <v>511470.28</v>
      </c>
      <c r="I1652" s="21" t="s">
        <v>11</v>
      </c>
      <c r="J1652" s="21" t="s">
        <v>12</v>
      </c>
    </row>
    <row r="1653" spans="1:10">
      <c r="A1653" s="21">
        <v>11563327</v>
      </c>
      <c r="B1653" s="22">
        <v>43961</v>
      </c>
      <c r="C1653" s="22">
        <v>43961</v>
      </c>
      <c r="D1653" s="21" t="s">
        <v>10</v>
      </c>
      <c r="E1653" s="21">
        <v>0</v>
      </c>
      <c r="F1653" s="21">
        <v>0</v>
      </c>
      <c r="G1653" s="21">
        <v>18150.8</v>
      </c>
      <c r="H1653" s="21">
        <v>529621.07999999996</v>
      </c>
      <c r="I1653" s="21" t="s">
        <v>11</v>
      </c>
      <c r="J1653" s="21" t="s">
        <v>12</v>
      </c>
    </row>
    <row r="1654" spans="1:10">
      <c r="A1654" s="21">
        <v>11563327</v>
      </c>
      <c r="B1654" s="22">
        <v>43961</v>
      </c>
      <c r="C1654" s="22">
        <v>43961</v>
      </c>
      <c r="D1654" s="21" t="s">
        <v>13</v>
      </c>
      <c r="E1654" s="21">
        <v>0</v>
      </c>
      <c r="F1654" s="21">
        <v>5.98</v>
      </c>
      <c r="G1654" s="21">
        <v>0</v>
      </c>
      <c r="H1654" s="21">
        <v>529615.1</v>
      </c>
      <c r="I1654" s="21" t="s">
        <v>14</v>
      </c>
      <c r="J1654" s="21" t="s">
        <v>15</v>
      </c>
    </row>
    <row r="1655" spans="1:10">
      <c r="A1655" s="21">
        <v>11563327</v>
      </c>
      <c r="B1655" s="22">
        <v>43961</v>
      </c>
      <c r="C1655" s="22">
        <v>43961</v>
      </c>
      <c r="D1655" s="21" t="s">
        <v>13</v>
      </c>
      <c r="E1655" s="21">
        <v>0</v>
      </c>
      <c r="F1655" s="21">
        <v>6.54</v>
      </c>
      <c r="G1655" s="21">
        <v>0</v>
      </c>
      <c r="H1655" s="21">
        <v>529608.56000000006</v>
      </c>
      <c r="I1655" s="21" t="s">
        <v>14</v>
      </c>
      <c r="J1655" s="21" t="s">
        <v>15</v>
      </c>
    </row>
    <row r="1656" spans="1:10">
      <c r="A1656" s="21">
        <v>11563327</v>
      </c>
      <c r="B1656" s="22">
        <v>43961</v>
      </c>
      <c r="C1656" s="22">
        <v>43961</v>
      </c>
      <c r="D1656" s="21" t="s">
        <v>13</v>
      </c>
      <c r="E1656" s="21">
        <v>0</v>
      </c>
      <c r="F1656" s="21">
        <v>6.65</v>
      </c>
      <c r="G1656" s="21">
        <v>0</v>
      </c>
      <c r="H1656" s="21">
        <v>529601.91</v>
      </c>
      <c r="I1656" s="21" t="s">
        <v>14</v>
      </c>
      <c r="J1656" s="21" t="s">
        <v>15</v>
      </c>
    </row>
    <row r="1657" spans="1:10">
      <c r="A1657" s="21">
        <v>11563327</v>
      </c>
      <c r="B1657" s="22">
        <v>43961</v>
      </c>
      <c r="C1657" s="22">
        <v>43961</v>
      </c>
      <c r="D1657" s="21" t="s">
        <v>13</v>
      </c>
      <c r="E1657" s="21">
        <v>0</v>
      </c>
      <c r="F1657" s="21">
        <v>6.85</v>
      </c>
      <c r="G1657" s="21">
        <v>0</v>
      </c>
      <c r="H1657" s="21">
        <v>529595.06000000006</v>
      </c>
      <c r="I1657" s="21" t="s">
        <v>14</v>
      </c>
      <c r="J1657" s="21" t="s">
        <v>15</v>
      </c>
    </row>
    <row r="1658" spans="1:10">
      <c r="A1658" s="21">
        <v>11563327</v>
      </c>
      <c r="B1658" s="22">
        <v>43961</v>
      </c>
      <c r="C1658" s="22">
        <v>43961</v>
      </c>
      <c r="D1658" s="21" t="s">
        <v>13</v>
      </c>
      <c r="E1658" s="21">
        <v>0</v>
      </c>
      <c r="F1658" s="21">
        <v>7.75</v>
      </c>
      <c r="G1658" s="21">
        <v>0</v>
      </c>
      <c r="H1658" s="21">
        <v>529587.31000000006</v>
      </c>
      <c r="I1658" s="21" t="s">
        <v>14</v>
      </c>
      <c r="J1658" s="21" t="s">
        <v>15</v>
      </c>
    </row>
    <row r="1659" spans="1:10">
      <c r="A1659" s="21">
        <v>11563327</v>
      </c>
      <c r="B1659" s="22">
        <v>43961</v>
      </c>
      <c r="C1659" s="22">
        <v>43961</v>
      </c>
      <c r="D1659" s="21" t="s">
        <v>13</v>
      </c>
      <c r="E1659" s="21">
        <v>0</v>
      </c>
      <c r="F1659" s="21">
        <v>8.4499999999999993</v>
      </c>
      <c r="G1659" s="21">
        <v>0</v>
      </c>
      <c r="H1659" s="21">
        <v>529578.86</v>
      </c>
      <c r="I1659" s="21" t="s">
        <v>14</v>
      </c>
      <c r="J1659" s="21" t="s">
        <v>15</v>
      </c>
    </row>
    <row r="1660" spans="1:10">
      <c r="A1660" s="21">
        <v>11563327</v>
      </c>
      <c r="B1660" s="22">
        <v>43961</v>
      </c>
      <c r="C1660" s="22">
        <v>43961</v>
      </c>
      <c r="D1660" s="21" t="s">
        <v>13</v>
      </c>
      <c r="E1660" s="21">
        <v>0</v>
      </c>
      <c r="F1660" s="21">
        <v>8.6300000000000008</v>
      </c>
      <c r="G1660" s="21">
        <v>0</v>
      </c>
      <c r="H1660" s="21">
        <v>529570.23</v>
      </c>
      <c r="I1660" s="21" t="s">
        <v>14</v>
      </c>
      <c r="J1660" s="21" t="s">
        <v>15</v>
      </c>
    </row>
    <row r="1661" spans="1:10">
      <c r="A1661" s="21">
        <v>11563327</v>
      </c>
      <c r="B1661" s="22">
        <v>43961</v>
      </c>
      <c r="C1661" s="22">
        <v>43961</v>
      </c>
      <c r="D1661" s="21" t="s">
        <v>13</v>
      </c>
      <c r="E1661" s="21">
        <v>0</v>
      </c>
      <c r="F1661" s="21">
        <v>10.28</v>
      </c>
      <c r="G1661" s="21">
        <v>0</v>
      </c>
      <c r="H1661" s="21">
        <v>529559.94999999995</v>
      </c>
      <c r="I1661" s="21" t="s">
        <v>14</v>
      </c>
      <c r="J1661" s="21" t="s">
        <v>15</v>
      </c>
    </row>
    <row r="1662" spans="1:10">
      <c r="A1662" s="21">
        <v>11563327</v>
      </c>
      <c r="B1662" s="22">
        <v>43961</v>
      </c>
      <c r="C1662" s="22">
        <v>43961</v>
      </c>
      <c r="D1662" s="21" t="s">
        <v>13</v>
      </c>
      <c r="E1662" s="21">
        <v>0</v>
      </c>
      <c r="F1662" s="21">
        <v>10.37</v>
      </c>
      <c r="G1662" s="21">
        <v>0</v>
      </c>
      <c r="H1662" s="21">
        <v>529549.57999999996</v>
      </c>
      <c r="I1662" s="21" t="s">
        <v>14</v>
      </c>
      <c r="J1662" s="21" t="s">
        <v>15</v>
      </c>
    </row>
    <row r="1663" spans="1:10">
      <c r="A1663" s="21">
        <v>11563327</v>
      </c>
      <c r="B1663" s="22">
        <v>43961</v>
      </c>
      <c r="C1663" s="22">
        <v>43961</v>
      </c>
      <c r="D1663" s="21" t="s">
        <v>13</v>
      </c>
      <c r="E1663" s="21">
        <v>0</v>
      </c>
      <c r="F1663" s="21">
        <v>11.31</v>
      </c>
      <c r="G1663" s="21">
        <v>0</v>
      </c>
      <c r="H1663" s="21">
        <v>529538.27</v>
      </c>
      <c r="I1663" s="21" t="s">
        <v>14</v>
      </c>
      <c r="J1663" s="21" t="s">
        <v>15</v>
      </c>
    </row>
    <row r="1664" spans="1:10">
      <c r="A1664" s="21">
        <v>11563327</v>
      </c>
      <c r="B1664" s="22">
        <v>43961</v>
      </c>
      <c r="C1664" s="22">
        <v>43961</v>
      </c>
      <c r="D1664" s="21" t="s">
        <v>13</v>
      </c>
      <c r="E1664" s="21">
        <v>0</v>
      </c>
      <c r="F1664" s="21">
        <v>18.25</v>
      </c>
      <c r="G1664" s="21">
        <v>0</v>
      </c>
      <c r="H1664" s="21">
        <v>529520.02</v>
      </c>
      <c r="I1664" s="21" t="s">
        <v>14</v>
      </c>
      <c r="J1664" s="21" t="s">
        <v>15</v>
      </c>
    </row>
    <row r="1665" spans="1:10">
      <c r="A1665" s="21">
        <v>11563327</v>
      </c>
      <c r="B1665" s="22">
        <v>43961</v>
      </c>
      <c r="C1665" s="22">
        <v>43961</v>
      </c>
      <c r="D1665" s="21" t="s">
        <v>13</v>
      </c>
      <c r="E1665" s="21">
        <v>0</v>
      </c>
      <c r="F1665" s="21">
        <v>19.37</v>
      </c>
      <c r="G1665" s="21">
        <v>0</v>
      </c>
      <c r="H1665" s="21">
        <v>529500.65</v>
      </c>
      <c r="I1665" s="21" t="s">
        <v>14</v>
      </c>
      <c r="J1665" s="21" t="s">
        <v>15</v>
      </c>
    </row>
    <row r="1666" spans="1:10">
      <c r="A1666" s="21">
        <v>11563327</v>
      </c>
      <c r="B1666" s="22">
        <v>43961</v>
      </c>
      <c r="C1666" s="22">
        <v>43961</v>
      </c>
      <c r="D1666" s="21" t="s">
        <v>13</v>
      </c>
      <c r="E1666" s="21">
        <v>0</v>
      </c>
      <c r="F1666" s="21">
        <v>19.68</v>
      </c>
      <c r="G1666" s="21">
        <v>0</v>
      </c>
      <c r="H1666" s="21">
        <v>529480.97</v>
      </c>
      <c r="I1666" s="21" t="s">
        <v>14</v>
      </c>
      <c r="J1666" s="21" t="s">
        <v>15</v>
      </c>
    </row>
    <row r="1667" spans="1:10">
      <c r="A1667" s="21">
        <v>11563327</v>
      </c>
      <c r="B1667" s="22">
        <v>43961</v>
      </c>
      <c r="C1667" s="22">
        <v>43961</v>
      </c>
      <c r="D1667" s="21" t="s">
        <v>13</v>
      </c>
      <c r="E1667" s="21">
        <v>0</v>
      </c>
      <c r="F1667" s="21">
        <v>25.23</v>
      </c>
      <c r="G1667" s="21">
        <v>0</v>
      </c>
      <c r="H1667" s="21">
        <v>529455.74</v>
      </c>
      <c r="I1667" s="21" t="s">
        <v>14</v>
      </c>
      <c r="J1667" s="21" t="s">
        <v>15</v>
      </c>
    </row>
    <row r="1668" spans="1:10">
      <c r="A1668" s="21">
        <v>11563327</v>
      </c>
      <c r="B1668" s="22">
        <v>43961</v>
      </c>
      <c r="C1668" s="22">
        <v>43961</v>
      </c>
      <c r="D1668" s="21" t="s">
        <v>13</v>
      </c>
      <c r="E1668" s="21">
        <v>0</v>
      </c>
      <c r="F1668" s="21">
        <v>27.19</v>
      </c>
      <c r="G1668" s="21">
        <v>0</v>
      </c>
      <c r="H1668" s="21">
        <v>529428.55000000005</v>
      </c>
      <c r="I1668" s="21" t="s">
        <v>14</v>
      </c>
      <c r="J1668" s="21" t="s">
        <v>15</v>
      </c>
    </row>
    <row r="1669" spans="1:10">
      <c r="A1669" s="21">
        <v>11563327</v>
      </c>
      <c r="B1669" s="22">
        <v>43961</v>
      </c>
      <c r="C1669" s="22">
        <v>43961</v>
      </c>
      <c r="D1669" s="21" t="s">
        <v>13</v>
      </c>
      <c r="E1669" s="21">
        <v>0</v>
      </c>
      <c r="F1669" s="21">
        <v>31.18</v>
      </c>
      <c r="G1669" s="21">
        <v>0</v>
      </c>
      <c r="H1669" s="21">
        <v>529397.37</v>
      </c>
      <c r="I1669" s="21" t="s">
        <v>14</v>
      </c>
      <c r="J1669" s="21" t="s">
        <v>15</v>
      </c>
    </row>
    <row r="1670" spans="1:10">
      <c r="A1670" s="21">
        <v>11563327</v>
      </c>
      <c r="B1670" s="22">
        <v>43961</v>
      </c>
      <c r="C1670" s="22">
        <v>43961</v>
      </c>
      <c r="D1670" s="21" t="s">
        <v>13</v>
      </c>
      <c r="E1670" s="21">
        <v>0</v>
      </c>
      <c r="F1670" s="21">
        <v>32.43</v>
      </c>
      <c r="G1670" s="21">
        <v>0</v>
      </c>
      <c r="H1670" s="21">
        <v>529364.93999999994</v>
      </c>
      <c r="I1670" s="21" t="s">
        <v>14</v>
      </c>
      <c r="J1670" s="21" t="s">
        <v>15</v>
      </c>
    </row>
    <row r="1671" spans="1:10">
      <c r="A1671" s="21">
        <v>11563327</v>
      </c>
      <c r="B1671" s="22">
        <v>43961</v>
      </c>
      <c r="C1671" s="22">
        <v>43961</v>
      </c>
      <c r="D1671" s="21" t="s">
        <v>16</v>
      </c>
      <c r="E1671" s="21">
        <v>0</v>
      </c>
      <c r="F1671" s="21">
        <v>529364.93999999994</v>
      </c>
      <c r="G1671" s="21">
        <v>0</v>
      </c>
      <c r="H1671" s="21">
        <v>0</v>
      </c>
      <c r="I1671" s="21" t="s">
        <v>17</v>
      </c>
      <c r="J1671" s="21" t="s">
        <v>18</v>
      </c>
    </row>
    <row r="1672" spans="1:10">
      <c r="A1672" s="21">
        <v>11563327</v>
      </c>
      <c r="B1672" s="22">
        <v>43962</v>
      </c>
      <c r="C1672" s="22">
        <v>43962</v>
      </c>
      <c r="D1672" s="21" t="s">
        <v>10</v>
      </c>
      <c r="E1672" s="21">
        <v>0</v>
      </c>
      <c r="F1672" s="21">
        <v>0</v>
      </c>
      <c r="G1672" s="21">
        <v>420</v>
      </c>
      <c r="H1672" s="21">
        <v>420</v>
      </c>
      <c r="I1672" s="21" t="s">
        <v>11</v>
      </c>
      <c r="J1672" s="21" t="s">
        <v>12</v>
      </c>
    </row>
    <row r="1673" spans="1:10">
      <c r="A1673" s="21">
        <v>11563327</v>
      </c>
      <c r="B1673" s="22">
        <v>43962</v>
      </c>
      <c r="C1673" s="22">
        <v>43962</v>
      </c>
      <c r="D1673" s="21" t="s">
        <v>10</v>
      </c>
      <c r="E1673" s="21">
        <v>0</v>
      </c>
      <c r="F1673" s="21">
        <v>0</v>
      </c>
      <c r="G1673" s="21">
        <v>500</v>
      </c>
      <c r="H1673" s="21">
        <v>920</v>
      </c>
      <c r="I1673" s="21" t="s">
        <v>11</v>
      </c>
      <c r="J1673" s="21" t="s">
        <v>12</v>
      </c>
    </row>
    <row r="1674" spans="1:10">
      <c r="A1674" s="21">
        <v>11563327</v>
      </c>
      <c r="B1674" s="22">
        <v>43962</v>
      </c>
      <c r="C1674" s="22">
        <v>43962</v>
      </c>
      <c r="D1674" s="21" t="s">
        <v>10</v>
      </c>
      <c r="E1674" s="21">
        <v>0</v>
      </c>
      <c r="F1674" s="21">
        <v>0</v>
      </c>
      <c r="G1674" s="21">
        <v>567</v>
      </c>
      <c r="H1674" s="21">
        <v>1487</v>
      </c>
      <c r="I1674" s="21" t="s">
        <v>11</v>
      </c>
      <c r="J1674" s="21" t="s">
        <v>12</v>
      </c>
    </row>
    <row r="1675" spans="1:10">
      <c r="A1675" s="21">
        <v>11563327</v>
      </c>
      <c r="B1675" s="22">
        <v>43962</v>
      </c>
      <c r="C1675" s="22">
        <v>43962</v>
      </c>
      <c r="D1675" s="21" t="s">
        <v>10</v>
      </c>
      <c r="E1675" s="21">
        <v>0</v>
      </c>
      <c r="F1675" s="21">
        <v>0</v>
      </c>
      <c r="G1675" s="21">
        <v>574.79999999999995</v>
      </c>
      <c r="H1675" s="21">
        <v>2061.8000000000002</v>
      </c>
      <c r="I1675" s="21" t="s">
        <v>11</v>
      </c>
      <c r="J1675" s="21" t="s">
        <v>12</v>
      </c>
    </row>
    <row r="1676" spans="1:10">
      <c r="A1676" s="21">
        <v>11563327</v>
      </c>
      <c r="B1676" s="22">
        <v>43962</v>
      </c>
      <c r="C1676" s="22">
        <v>43962</v>
      </c>
      <c r="D1676" s="21" t="s">
        <v>10</v>
      </c>
      <c r="E1676" s="21">
        <v>0</v>
      </c>
      <c r="F1676" s="21">
        <v>0</v>
      </c>
      <c r="G1676" s="21">
        <v>598.9</v>
      </c>
      <c r="H1676" s="21">
        <v>2660.7</v>
      </c>
      <c r="I1676" s="21" t="s">
        <v>11</v>
      </c>
      <c r="J1676" s="21" t="s">
        <v>12</v>
      </c>
    </row>
    <row r="1677" spans="1:10">
      <c r="A1677" s="21">
        <v>11563327</v>
      </c>
      <c r="B1677" s="22">
        <v>43962</v>
      </c>
      <c r="C1677" s="22">
        <v>43962</v>
      </c>
      <c r="D1677" s="21" t="s">
        <v>10</v>
      </c>
      <c r="E1677" s="21">
        <v>0</v>
      </c>
      <c r="F1677" s="21">
        <v>0</v>
      </c>
      <c r="G1677" s="21">
        <v>600</v>
      </c>
      <c r="H1677" s="21">
        <v>3260.7</v>
      </c>
      <c r="I1677" s="21" t="s">
        <v>11</v>
      </c>
      <c r="J1677" s="21" t="s">
        <v>12</v>
      </c>
    </row>
    <row r="1678" spans="1:10">
      <c r="A1678" s="21">
        <v>11563327</v>
      </c>
      <c r="B1678" s="22">
        <v>43962</v>
      </c>
      <c r="C1678" s="22">
        <v>43962</v>
      </c>
      <c r="D1678" s="21" t="s">
        <v>10</v>
      </c>
      <c r="E1678" s="21">
        <v>0</v>
      </c>
      <c r="F1678" s="21">
        <v>0</v>
      </c>
      <c r="G1678" s="21">
        <v>610</v>
      </c>
      <c r="H1678" s="21">
        <v>3870.7</v>
      </c>
      <c r="I1678" s="21" t="s">
        <v>11</v>
      </c>
      <c r="J1678" s="21" t="s">
        <v>12</v>
      </c>
    </row>
    <row r="1679" spans="1:10">
      <c r="A1679" s="21">
        <v>11563327</v>
      </c>
      <c r="B1679" s="22">
        <v>43962</v>
      </c>
      <c r="C1679" s="22">
        <v>43962</v>
      </c>
      <c r="D1679" s="21" t="s">
        <v>10</v>
      </c>
      <c r="E1679" s="21">
        <v>0</v>
      </c>
      <c r="F1679" s="21">
        <v>0</v>
      </c>
      <c r="G1679" s="21">
        <v>676.55</v>
      </c>
      <c r="H1679" s="21">
        <v>4547.25</v>
      </c>
      <c r="I1679" s="21" t="s">
        <v>11</v>
      </c>
      <c r="J1679" s="21" t="s">
        <v>12</v>
      </c>
    </row>
    <row r="1680" spans="1:10">
      <c r="A1680" s="21">
        <v>11563327</v>
      </c>
      <c r="B1680" s="22">
        <v>43962</v>
      </c>
      <c r="C1680" s="22">
        <v>43962</v>
      </c>
      <c r="D1680" s="21" t="s">
        <v>10</v>
      </c>
      <c r="E1680" s="21">
        <v>0</v>
      </c>
      <c r="F1680" s="21">
        <v>0</v>
      </c>
      <c r="G1680" s="21">
        <v>690</v>
      </c>
      <c r="H1680" s="21">
        <v>5237.25</v>
      </c>
      <c r="I1680" s="21" t="s">
        <v>11</v>
      </c>
      <c r="J1680" s="21" t="s">
        <v>12</v>
      </c>
    </row>
    <row r="1681" spans="1:10">
      <c r="A1681" s="21">
        <v>11563327</v>
      </c>
      <c r="B1681" s="22">
        <v>43962</v>
      </c>
      <c r="C1681" s="22">
        <v>43962</v>
      </c>
      <c r="D1681" s="21" t="s">
        <v>10</v>
      </c>
      <c r="E1681" s="21">
        <v>0</v>
      </c>
      <c r="F1681" s="21">
        <v>0</v>
      </c>
      <c r="G1681" s="21">
        <v>700</v>
      </c>
      <c r="H1681" s="21">
        <v>5937.25</v>
      </c>
      <c r="I1681" s="21" t="s">
        <v>11</v>
      </c>
      <c r="J1681" s="21" t="s">
        <v>12</v>
      </c>
    </row>
    <row r="1682" spans="1:10">
      <c r="A1682" s="21">
        <v>11563327</v>
      </c>
      <c r="B1682" s="22">
        <v>43962</v>
      </c>
      <c r="C1682" s="22">
        <v>43962</v>
      </c>
      <c r="D1682" s="21" t="s">
        <v>10</v>
      </c>
      <c r="E1682" s="21">
        <v>0</v>
      </c>
      <c r="F1682" s="21">
        <v>0</v>
      </c>
      <c r="G1682" s="21">
        <v>700</v>
      </c>
      <c r="H1682" s="21">
        <v>6637.25</v>
      </c>
      <c r="I1682" s="21" t="s">
        <v>11</v>
      </c>
      <c r="J1682" s="21" t="s">
        <v>12</v>
      </c>
    </row>
    <row r="1683" spans="1:10">
      <c r="A1683" s="21">
        <v>11563327</v>
      </c>
      <c r="B1683" s="22">
        <v>43962</v>
      </c>
      <c r="C1683" s="22">
        <v>43962</v>
      </c>
      <c r="D1683" s="21" t="s">
        <v>10</v>
      </c>
      <c r="E1683" s="21">
        <v>0</v>
      </c>
      <c r="F1683" s="21">
        <v>0</v>
      </c>
      <c r="G1683" s="21">
        <v>710</v>
      </c>
      <c r="H1683" s="21">
        <v>7347.25</v>
      </c>
      <c r="I1683" s="21" t="s">
        <v>11</v>
      </c>
      <c r="J1683" s="21" t="s">
        <v>12</v>
      </c>
    </row>
    <row r="1684" spans="1:10">
      <c r="A1684" s="21">
        <v>11563327</v>
      </c>
      <c r="B1684" s="22">
        <v>43962</v>
      </c>
      <c r="C1684" s="22">
        <v>43962</v>
      </c>
      <c r="D1684" s="21" t="s">
        <v>10</v>
      </c>
      <c r="E1684" s="21">
        <v>0</v>
      </c>
      <c r="F1684" s="21">
        <v>0</v>
      </c>
      <c r="G1684" s="21">
        <v>720</v>
      </c>
      <c r="H1684" s="21">
        <v>8067.25</v>
      </c>
      <c r="I1684" s="21" t="s">
        <v>11</v>
      </c>
      <c r="J1684" s="21" t="s">
        <v>12</v>
      </c>
    </row>
    <row r="1685" spans="1:10">
      <c r="A1685" s="21">
        <v>11563327</v>
      </c>
      <c r="B1685" s="22">
        <v>43962</v>
      </c>
      <c r="C1685" s="22">
        <v>43962</v>
      </c>
      <c r="D1685" s="21" t="s">
        <v>10</v>
      </c>
      <c r="E1685" s="21">
        <v>0</v>
      </c>
      <c r="F1685" s="21">
        <v>0</v>
      </c>
      <c r="G1685" s="21">
        <v>750</v>
      </c>
      <c r="H1685" s="21">
        <v>8817.25</v>
      </c>
      <c r="I1685" s="21" t="s">
        <v>11</v>
      </c>
      <c r="J1685" s="21" t="s">
        <v>12</v>
      </c>
    </row>
    <row r="1686" spans="1:10">
      <c r="A1686" s="21">
        <v>11563327</v>
      </c>
      <c r="B1686" s="22">
        <v>43962</v>
      </c>
      <c r="C1686" s="22">
        <v>43962</v>
      </c>
      <c r="D1686" s="21" t="s">
        <v>10</v>
      </c>
      <c r="E1686" s="21">
        <v>0</v>
      </c>
      <c r="F1686" s="21">
        <v>0</v>
      </c>
      <c r="G1686" s="21">
        <v>800</v>
      </c>
      <c r="H1686" s="21">
        <v>9617.25</v>
      </c>
      <c r="I1686" s="21" t="s">
        <v>11</v>
      </c>
      <c r="J1686" s="21" t="s">
        <v>12</v>
      </c>
    </row>
    <row r="1687" spans="1:10">
      <c r="A1687" s="21">
        <v>11563327</v>
      </c>
      <c r="B1687" s="22">
        <v>43962</v>
      </c>
      <c r="C1687" s="22">
        <v>43962</v>
      </c>
      <c r="D1687" s="21" t="s">
        <v>10</v>
      </c>
      <c r="E1687" s="21">
        <v>0</v>
      </c>
      <c r="F1687" s="21">
        <v>0</v>
      </c>
      <c r="G1687" s="21">
        <v>840</v>
      </c>
      <c r="H1687" s="21">
        <v>10457.25</v>
      </c>
      <c r="I1687" s="21" t="s">
        <v>11</v>
      </c>
      <c r="J1687" s="21" t="s">
        <v>12</v>
      </c>
    </row>
    <row r="1688" spans="1:10">
      <c r="A1688" s="21">
        <v>11563327</v>
      </c>
      <c r="B1688" s="22">
        <v>43962</v>
      </c>
      <c r="C1688" s="22">
        <v>43962</v>
      </c>
      <c r="D1688" s="21" t="s">
        <v>10</v>
      </c>
      <c r="E1688" s="21">
        <v>0</v>
      </c>
      <c r="F1688" s="21">
        <v>0</v>
      </c>
      <c r="G1688" s="21">
        <v>857.5</v>
      </c>
      <c r="H1688" s="21">
        <v>11314.75</v>
      </c>
      <c r="I1688" s="21" t="s">
        <v>11</v>
      </c>
      <c r="J1688" s="21" t="s">
        <v>12</v>
      </c>
    </row>
    <row r="1689" spans="1:10">
      <c r="A1689" s="21">
        <v>11563327</v>
      </c>
      <c r="B1689" s="22">
        <v>43962</v>
      </c>
      <c r="C1689" s="22">
        <v>43962</v>
      </c>
      <c r="D1689" s="21" t="s">
        <v>10</v>
      </c>
      <c r="E1689" s="21">
        <v>0</v>
      </c>
      <c r="F1689" s="21">
        <v>0</v>
      </c>
      <c r="G1689" s="21">
        <v>860</v>
      </c>
      <c r="H1689" s="21">
        <v>12174.75</v>
      </c>
      <c r="I1689" s="21" t="s">
        <v>11</v>
      </c>
      <c r="J1689" s="21" t="s">
        <v>12</v>
      </c>
    </row>
    <row r="1690" spans="1:10">
      <c r="A1690" s="21">
        <v>11563327</v>
      </c>
      <c r="B1690" s="22">
        <v>43962</v>
      </c>
      <c r="C1690" s="22">
        <v>43962</v>
      </c>
      <c r="D1690" s="21" t="s">
        <v>10</v>
      </c>
      <c r="E1690" s="21">
        <v>0</v>
      </c>
      <c r="F1690" s="21">
        <v>0</v>
      </c>
      <c r="G1690" s="21">
        <v>939</v>
      </c>
      <c r="H1690" s="21">
        <v>13113.75</v>
      </c>
      <c r="I1690" s="21" t="s">
        <v>11</v>
      </c>
      <c r="J1690" s="21" t="s">
        <v>12</v>
      </c>
    </row>
    <row r="1691" spans="1:10">
      <c r="A1691" s="21">
        <v>11563327</v>
      </c>
      <c r="B1691" s="22">
        <v>43962</v>
      </c>
      <c r="C1691" s="22">
        <v>43962</v>
      </c>
      <c r="D1691" s="21" t="s">
        <v>10</v>
      </c>
      <c r="E1691" s="21">
        <v>0</v>
      </c>
      <c r="F1691" s="21">
        <v>0</v>
      </c>
      <c r="G1691" s="21">
        <v>940</v>
      </c>
      <c r="H1691" s="21">
        <v>14053.75</v>
      </c>
      <c r="I1691" s="21" t="s">
        <v>11</v>
      </c>
      <c r="J1691" s="21" t="s">
        <v>12</v>
      </c>
    </row>
    <row r="1692" spans="1:10">
      <c r="A1692" s="21">
        <v>11563327</v>
      </c>
      <c r="B1692" s="22">
        <v>43962</v>
      </c>
      <c r="C1692" s="22">
        <v>43962</v>
      </c>
      <c r="D1692" s="21" t="s">
        <v>10</v>
      </c>
      <c r="E1692" s="21">
        <v>0</v>
      </c>
      <c r="F1692" s="21">
        <v>0</v>
      </c>
      <c r="G1692" s="21">
        <v>977.1</v>
      </c>
      <c r="H1692" s="21">
        <v>15030.85</v>
      </c>
      <c r="I1692" s="21" t="s">
        <v>11</v>
      </c>
      <c r="J1692" s="21" t="s">
        <v>12</v>
      </c>
    </row>
    <row r="1693" spans="1:10">
      <c r="A1693" s="21">
        <v>11563327</v>
      </c>
      <c r="B1693" s="22">
        <v>43962</v>
      </c>
      <c r="C1693" s="22">
        <v>43962</v>
      </c>
      <c r="D1693" s="21" t="s">
        <v>10</v>
      </c>
      <c r="E1693" s="21">
        <v>0</v>
      </c>
      <c r="F1693" s="21">
        <v>0</v>
      </c>
      <c r="G1693" s="21">
        <v>1000</v>
      </c>
      <c r="H1693" s="21">
        <v>16030.85</v>
      </c>
      <c r="I1693" s="21" t="s">
        <v>11</v>
      </c>
      <c r="J1693" s="21" t="s">
        <v>12</v>
      </c>
    </row>
    <row r="1694" spans="1:10">
      <c r="A1694" s="21">
        <v>11563327</v>
      </c>
      <c r="B1694" s="22">
        <v>43962</v>
      </c>
      <c r="C1694" s="22">
        <v>43962</v>
      </c>
      <c r="D1694" s="21" t="s">
        <v>10</v>
      </c>
      <c r="E1694" s="21">
        <v>0</v>
      </c>
      <c r="F1694" s="21">
        <v>0</v>
      </c>
      <c r="G1694" s="21">
        <v>1000</v>
      </c>
      <c r="H1694" s="21">
        <v>17030.849999999999</v>
      </c>
      <c r="I1694" s="21" t="s">
        <v>11</v>
      </c>
      <c r="J1694" s="21" t="s">
        <v>12</v>
      </c>
    </row>
    <row r="1695" spans="1:10">
      <c r="A1695" s="21">
        <v>11563327</v>
      </c>
      <c r="B1695" s="22">
        <v>43962</v>
      </c>
      <c r="C1695" s="22">
        <v>43962</v>
      </c>
      <c r="D1695" s="21" t="s">
        <v>10</v>
      </c>
      <c r="E1695" s="21">
        <v>0</v>
      </c>
      <c r="F1695" s="21">
        <v>0</v>
      </c>
      <c r="G1695" s="21">
        <v>1022.8</v>
      </c>
      <c r="H1695" s="21">
        <v>18053.650000000001</v>
      </c>
      <c r="I1695" s="21" t="s">
        <v>11</v>
      </c>
      <c r="J1695" s="21" t="s">
        <v>12</v>
      </c>
    </row>
    <row r="1696" spans="1:10">
      <c r="A1696" s="21">
        <v>11563327</v>
      </c>
      <c r="B1696" s="22">
        <v>43962</v>
      </c>
      <c r="C1696" s="22">
        <v>43962</v>
      </c>
      <c r="D1696" s="21" t="s">
        <v>10</v>
      </c>
      <c r="E1696" s="21">
        <v>0</v>
      </c>
      <c r="F1696" s="21">
        <v>0</v>
      </c>
      <c r="G1696" s="21">
        <v>1100</v>
      </c>
      <c r="H1696" s="21">
        <v>19153.650000000001</v>
      </c>
      <c r="I1696" s="21" t="s">
        <v>11</v>
      </c>
      <c r="J1696" s="21" t="s">
        <v>12</v>
      </c>
    </row>
    <row r="1697" spans="1:10">
      <c r="A1697" s="21">
        <v>11563327</v>
      </c>
      <c r="B1697" s="22">
        <v>43962</v>
      </c>
      <c r="C1697" s="22">
        <v>43962</v>
      </c>
      <c r="D1697" s="21" t="s">
        <v>10</v>
      </c>
      <c r="E1697" s="21">
        <v>0</v>
      </c>
      <c r="F1697" s="21">
        <v>0</v>
      </c>
      <c r="G1697" s="21">
        <v>1140</v>
      </c>
      <c r="H1697" s="21">
        <v>20293.650000000001</v>
      </c>
      <c r="I1697" s="21" t="s">
        <v>11</v>
      </c>
      <c r="J1697" s="21" t="s">
        <v>12</v>
      </c>
    </row>
    <row r="1698" spans="1:10">
      <c r="A1698" s="21">
        <v>11563327</v>
      </c>
      <c r="B1698" s="22">
        <v>43962</v>
      </c>
      <c r="C1698" s="22">
        <v>43962</v>
      </c>
      <c r="D1698" s="21" t="s">
        <v>10</v>
      </c>
      <c r="E1698" s="21">
        <v>0</v>
      </c>
      <c r="F1698" s="21">
        <v>0</v>
      </c>
      <c r="G1698" s="21">
        <v>1160</v>
      </c>
      <c r="H1698" s="21">
        <v>21453.65</v>
      </c>
      <c r="I1698" s="21" t="s">
        <v>11</v>
      </c>
      <c r="J1698" s="21" t="s">
        <v>12</v>
      </c>
    </row>
    <row r="1699" spans="1:10">
      <c r="A1699" s="21">
        <v>11563327</v>
      </c>
      <c r="B1699" s="22">
        <v>43962</v>
      </c>
      <c r="C1699" s="22">
        <v>43962</v>
      </c>
      <c r="D1699" s="21" t="s">
        <v>10</v>
      </c>
      <c r="E1699" s="21">
        <v>0</v>
      </c>
      <c r="F1699" s="21">
        <v>0</v>
      </c>
      <c r="G1699" s="21">
        <v>1170</v>
      </c>
      <c r="H1699" s="21">
        <v>22623.65</v>
      </c>
      <c r="I1699" s="21" t="s">
        <v>11</v>
      </c>
      <c r="J1699" s="21" t="s">
        <v>12</v>
      </c>
    </row>
    <row r="1700" spans="1:10">
      <c r="A1700" s="21">
        <v>11563327</v>
      </c>
      <c r="B1700" s="22">
        <v>43962</v>
      </c>
      <c r="C1700" s="22">
        <v>43962</v>
      </c>
      <c r="D1700" s="21" t="s">
        <v>10</v>
      </c>
      <c r="E1700" s="21">
        <v>0</v>
      </c>
      <c r="F1700" s="21">
        <v>0</v>
      </c>
      <c r="G1700" s="21">
        <v>1200</v>
      </c>
      <c r="H1700" s="21">
        <v>23823.65</v>
      </c>
      <c r="I1700" s="21" t="s">
        <v>11</v>
      </c>
      <c r="J1700" s="21" t="s">
        <v>12</v>
      </c>
    </row>
    <row r="1701" spans="1:10">
      <c r="A1701" s="21">
        <v>11563327</v>
      </c>
      <c r="B1701" s="22">
        <v>43962</v>
      </c>
      <c r="C1701" s="22">
        <v>43962</v>
      </c>
      <c r="D1701" s="21" t="s">
        <v>10</v>
      </c>
      <c r="E1701" s="21">
        <v>0</v>
      </c>
      <c r="F1701" s="21">
        <v>0</v>
      </c>
      <c r="G1701" s="21">
        <v>1250</v>
      </c>
      <c r="H1701" s="21">
        <v>25073.65</v>
      </c>
      <c r="I1701" s="21" t="s">
        <v>11</v>
      </c>
      <c r="J1701" s="21" t="s">
        <v>12</v>
      </c>
    </row>
    <row r="1702" spans="1:10">
      <c r="A1702" s="21">
        <v>11563327</v>
      </c>
      <c r="B1702" s="22">
        <v>43962</v>
      </c>
      <c r="C1702" s="22">
        <v>43962</v>
      </c>
      <c r="D1702" s="21" t="s">
        <v>10</v>
      </c>
      <c r="E1702" s="21">
        <v>0</v>
      </c>
      <c r="F1702" s="21">
        <v>0</v>
      </c>
      <c r="G1702" s="21">
        <v>1270</v>
      </c>
      <c r="H1702" s="21">
        <v>26343.65</v>
      </c>
      <c r="I1702" s="21" t="s">
        <v>11</v>
      </c>
      <c r="J1702" s="21" t="s">
        <v>12</v>
      </c>
    </row>
    <row r="1703" spans="1:10">
      <c r="A1703" s="21">
        <v>11563327</v>
      </c>
      <c r="B1703" s="22">
        <v>43962</v>
      </c>
      <c r="C1703" s="22">
        <v>43962</v>
      </c>
      <c r="D1703" s="21" t="s">
        <v>10</v>
      </c>
      <c r="E1703" s="21">
        <v>0</v>
      </c>
      <c r="F1703" s="21">
        <v>0</v>
      </c>
      <c r="G1703" s="21">
        <v>1280</v>
      </c>
      <c r="H1703" s="21">
        <v>27623.65</v>
      </c>
      <c r="I1703" s="21" t="s">
        <v>11</v>
      </c>
      <c r="J1703" s="21" t="s">
        <v>12</v>
      </c>
    </row>
    <row r="1704" spans="1:10">
      <c r="A1704" s="21">
        <v>11563327</v>
      </c>
      <c r="B1704" s="22">
        <v>43962</v>
      </c>
      <c r="C1704" s="22">
        <v>43962</v>
      </c>
      <c r="D1704" s="21" t="s">
        <v>10</v>
      </c>
      <c r="E1704" s="21">
        <v>0</v>
      </c>
      <c r="F1704" s="21">
        <v>0</v>
      </c>
      <c r="G1704" s="21">
        <v>1330</v>
      </c>
      <c r="H1704" s="21">
        <v>28953.65</v>
      </c>
      <c r="I1704" s="21" t="s">
        <v>11</v>
      </c>
      <c r="J1704" s="21" t="s">
        <v>12</v>
      </c>
    </row>
    <row r="1705" spans="1:10">
      <c r="A1705" s="21">
        <v>11563327</v>
      </c>
      <c r="B1705" s="22">
        <v>43962</v>
      </c>
      <c r="C1705" s="22">
        <v>43962</v>
      </c>
      <c r="D1705" s="21" t="s">
        <v>10</v>
      </c>
      <c r="E1705" s="21">
        <v>0</v>
      </c>
      <c r="F1705" s="21">
        <v>0</v>
      </c>
      <c r="G1705" s="21">
        <v>1377.7</v>
      </c>
      <c r="H1705" s="21">
        <v>30331.35</v>
      </c>
      <c r="I1705" s="21" t="s">
        <v>11</v>
      </c>
      <c r="J1705" s="21" t="s">
        <v>12</v>
      </c>
    </row>
    <row r="1706" spans="1:10">
      <c r="A1706" s="21">
        <v>11563327</v>
      </c>
      <c r="B1706" s="22">
        <v>43962</v>
      </c>
      <c r="C1706" s="22">
        <v>43962</v>
      </c>
      <c r="D1706" s="21" t="s">
        <v>10</v>
      </c>
      <c r="E1706" s="21">
        <v>0</v>
      </c>
      <c r="F1706" s="21">
        <v>0</v>
      </c>
      <c r="G1706" s="21">
        <v>1400</v>
      </c>
      <c r="H1706" s="21">
        <v>31731.35</v>
      </c>
      <c r="I1706" s="21" t="s">
        <v>11</v>
      </c>
      <c r="J1706" s="21" t="s">
        <v>12</v>
      </c>
    </row>
    <row r="1707" spans="1:10">
      <c r="A1707" s="21">
        <v>11563327</v>
      </c>
      <c r="B1707" s="22">
        <v>43962</v>
      </c>
      <c r="C1707" s="22">
        <v>43962</v>
      </c>
      <c r="D1707" s="21" t="s">
        <v>10</v>
      </c>
      <c r="E1707" s="21">
        <v>0</v>
      </c>
      <c r="F1707" s="21">
        <v>0</v>
      </c>
      <c r="G1707" s="21">
        <v>1440</v>
      </c>
      <c r="H1707" s="21">
        <v>33171.35</v>
      </c>
      <c r="I1707" s="21" t="s">
        <v>11</v>
      </c>
      <c r="J1707" s="21" t="s">
        <v>12</v>
      </c>
    </row>
    <row r="1708" spans="1:10">
      <c r="A1708" s="21">
        <v>11563327</v>
      </c>
      <c r="B1708" s="22">
        <v>43962</v>
      </c>
      <c r="C1708" s="22">
        <v>43962</v>
      </c>
      <c r="D1708" s="21" t="s">
        <v>10</v>
      </c>
      <c r="E1708" s="21">
        <v>0</v>
      </c>
      <c r="F1708" s="21">
        <v>0</v>
      </c>
      <c r="G1708" s="21">
        <v>1470</v>
      </c>
      <c r="H1708" s="21">
        <v>34641.35</v>
      </c>
      <c r="I1708" s="21" t="s">
        <v>11</v>
      </c>
      <c r="J1708" s="21" t="s">
        <v>12</v>
      </c>
    </row>
    <row r="1709" spans="1:10">
      <c r="A1709" s="21">
        <v>11563327</v>
      </c>
      <c r="B1709" s="22">
        <v>43962</v>
      </c>
      <c r="C1709" s="22">
        <v>43962</v>
      </c>
      <c r="D1709" s="21" t="s">
        <v>10</v>
      </c>
      <c r="E1709" s="21">
        <v>0</v>
      </c>
      <c r="F1709" s="21">
        <v>0</v>
      </c>
      <c r="G1709" s="21">
        <v>1500</v>
      </c>
      <c r="H1709" s="21">
        <v>36141.35</v>
      </c>
      <c r="I1709" s="21" t="s">
        <v>11</v>
      </c>
      <c r="J1709" s="21" t="s">
        <v>12</v>
      </c>
    </row>
    <row r="1710" spans="1:10">
      <c r="A1710" s="21">
        <v>11563327</v>
      </c>
      <c r="B1710" s="22">
        <v>43962</v>
      </c>
      <c r="C1710" s="22">
        <v>43962</v>
      </c>
      <c r="D1710" s="21" t="s">
        <v>10</v>
      </c>
      <c r="E1710" s="21">
        <v>0</v>
      </c>
      <c r="F1710" s="21">
        <v>0</v>
      </c>
      <c r="G1710" s="21">
        <v>1500</v>
      </c>
      <c r="H1710" s="21">
        <v>37641.35</v>
      </c>
      <c r="I1710" s="21" t="s">
        <v>11</v>
      </c>
      <c r="J1710" s="21" t="s">
        <v>12</v>
      </c>
    </row>
    <row r="1711" spans="1:10">
      <c r="A1711" s="21">
        <v>11563327</v>
      </c>
      <c r="B1711" s="22">
        <v>43962</v>
      </c>
      <c r="C1711" s="22">
        <v>43962</v>
      </c>
      <c r="D1711" s="21" t="s">
        <v>10</v>
      </c>
      <c r="E1711" s="21">
        <v>0</v>
      </c>
      <c r="F1711" s="21">
        <v>0</v>
      </c>
      <c r="G1711" s="21">
        <v>1530.1</v>
      </c>
      <c r="H1711" s="21">
        <v>39171.449999999997</v>
      </c>
      <c r="I1711" s="21" t="s">
        <v>11</v>
      </c>
      <c r="J1711" s="21" t="s">
        <v>12</v>
      </c>
    </row>
    <row r="1712" spans="1:10">
      <c r="A1712" s="21">
        <v>11563327</v>
      </c>
      <c r="B1712" s="22">
        <v>43962</v>
      </c>
      <c r="C1712" s="22">
        <v>43962</v>
      </c>
      <c r="D1712" s="21" t="s">
        <v>10</v>
      </c>
      <c r="E1712" s="21">
        <v>0</v>
      </c>
      <c r="F1712" s="21">
        <v>0</v>
      </c>
      <c r="G1712" s="21">
        <v>1550</v>
      </c>
      <c r="H1712" s="21">
        <v>40721.449999999997</v>
      </c>
      <c r="I1712" s="21" t="s">
        <v>11</v>
      </c>
      <c r="J1712" s="21" t="s">
        <v>12</v>
      </c>
    </row>
    <row r="1713" spans="1:10">
      <c r="A1713" s="21">
        <v>11563327</v>
      </c>
      <c r="B1713" s="22">
        <v>43962</v>
      </c>
      <c r="C1713" s="22">
        <v>43962</v>
      </c>
      <c r="D1713" s="21" t="s">
        <v>10</v>
      </c>
      <c r="E1713" s="21">
        <v>0</v>
      </c>
      <c r="F1713" s="21">
        <v>0</v>
      </c>
      <c r="G1713" s="21">
        <v>1572</v>
      </c>
      <c r="H1713" s="21">
        <v>42293.45</v>
      </c>
      <c r="I1713" s="21" t="s">
        <v>11</v>
      </c>
      <c r="J1713" s="21" t="s">
        <v>12</v>
      </c>
    </row>
    <row r="1714" spans="1:10">
      <c r="A1714" s="21">
        <v>11563327</v>
      </c>
      <c r="B1714" s="22">
        <v>43962</v>
      </c>
      <c r="C1714" s="22">
        <v>43962</v>
      </c>
      <c r="D1714" s="21" t="s">
        <v>10</v>
      </c>
      <c r="E1714" s="21">
        <v>0</v>
      </c>
      <c r="F1714" s="21">
        <v>0</v>
      </c>
      <c r="G1714" s="21">
        <v>1600</v>
      </c>
      <c r="H1714" s="21">
        <v>43893.45</v>
      </c>
      <c r="I1714" s="21" t="s">
        <v>11</v>
      </c>
      <c r="J1714" s="21" t="s">
        <v>12</v>
      </c>
    </row>
    <row r="1715" spans="1:10">
      <c r="A1715" s="21">
        <v>11563327</v>
      </c>
      <c r="B1715" s="22">
        <v>43962</v>
      </c>
      <c r="C1715" s="22">
        <v>43962</v>
      </c>
      <c r="D1715" s="21" t="s">
        <v>10</v>
      </c>
      <c r="E1715" s="21">
        <v>0</v>
      </c>
      <c r="F1715" s="21">
        <v>0</v>
      </c>
      <c r="G1715" s="21">
        <v>1620</v>
      </c>
      <c r="H1715" s="21">
        <v>45513.45</v>
      </c>
      <c r="I1715" s="21" t="s">
        <v>11</v>
      </c>
      <c r="J1715" s="21" t="s">
        <v>12</v>
      </c>
    </row>
    <row r="1716" spans="1:10">
      <c r="A1716" s="21">
        <v>11563327</v>
      </c>
      <c r="B1716" s="22">
        <v>43962</v>
      </c>
      <c r="C1716" s="22">
        <v>43962</v>
      </c>
      <c r="D1716" s="21" t="s">
        <v>10</v>
      </c>
      <c r="E1716" s="21">
        <v>0</v>
      </c>
      <c r="F1716" s="21">
        <v>0</v>
      </c>
      <c r="G1716" s="21">
        <v>1640</v>
      </c>
      <c r="H1716" s="21">
        <v>47153.45</v>
      </c>
      <c r="I1716" s="21" t="s">
        <v>11</v>
      </c>
      <c r="J1716" s="21" t="s">
        <v>12</v>
      </c>
    </row>
    <row r="1717" spans="1:10">
      <c r="A1717" s="21">
        <v>11563327</v>
      </c>
      <c r="B1717" s="22">
        <v>43962</v>
      </c>
      <c r="C1717" s="22">
        <v>43962</v>
      </c>
      <c r="D1717" s="21" t="s">
        <v>10</v>
      </c>
      <c r="E1717" s="21">
        <v>0</v>
      </c>
      <c r="F1717" s="21">
        <v>0</v>
      </c>
      <c r="G1717" s="21">
        <v>1720</v>
      </c>
      <c r="H1717" s="21">
        <v>48873.45</v>
      </c>
      <c r="I1717" s="21" t="s">
        <v>11</v>
      </c>
      <c r="J1717" s="21" t="s">
        <v>12</v>
      </c>
    </row>
    <row r="1718" spans="1:10">
      <c r="A1718" s="21">
        <v>11563327</v>
      </c>
      <c r="B1718" s="22">
        <v>43962</v>
      </c>
      <c r="C1718" s="22">
        <v>43962</v>
      </c>
      <c r="D1718" s="21" t="s">
        <v>10</v>
      </c>
      <c r="E1718" s="21">
        <v>0</v>
      </c>
      <c r="F1718" s="21">
        <v>0</v>
      </c>
      <c r="G1718" s="21">
        <v>1740</v>
      </c>
      <c r="H1718" s="21">
        <v>50613.45</v>
      </c>
      <c r="I1718" s="21" t="s">
        <v>11</v>
      </c>
      <c r="J1718" s="21" t="s">
        <v>12</v>
      </c>
    </row>
    <row r="1719" spans="1:10">
      <c r="A1719" s="21">
        <v>11563327</v>
      </c>
      <c r="B1719" s="22">
        <v>43962</v>
      </c>
      <c r="C1719" s="22">
        <v>43962</v>
      </c>
      <c r="D1719" s="21" t="s">
        <v>10</v>
      </c>
      <c r="E1719" s="21">
        <v>0</v>
      </c>
      <c r="F1719" s="21">
        <v>0</v>
      </c>
      <c r="G1719" s="21">
        <v>1885.7</v>
      </c>
      <c r="H1719" s="21">
        <v>52499.15</v>
      </c>
      <c r="I1719" s="21" t="s">
        <v>11</v>
      </c>
      <c r="J1719" s="21" t="s">
        <v>12</v>
      </c>
    </row>
    <row r="1720" spans="1:10">
      <c r="A1720" s="21">
        <v>11563327</v>
      </c>
      <c r="B1720" s="22">
        <v>43962</v>
      </c>
      <c r="C1720" s="22">
        <v>43962</v>
      </c>
      <c r="D1720" s="21" t="s">
        <v>10</v>
      </c>
      <c r="E1720" s="21">
        <v>0</v>
      </c>
      <c r="F1720" s="21">
        <v>0</v>
      </c>
      <c r="G1720" s="21">
        <v>1950</v>
      </c>
      <c r="H1720" s="21">
        <v>54449.15</v>
      </c>
      <c r="I1720" s="21" t="s">
        <v>11</v>
      </c>
      <c r="J1720" s="21" t="s">
        <v>12</v>
      </c>
    </row>
    <row r="1721" spans="1:10">
      <c r="A1721" s="21">
        <v>11563327</v>
      </c>
      <c r="B1721" s="22">
        <v>43962</v>
      </c>
      <c r="C1721" s="22">
        <v>43962</v>
      </c>
      <c r="D1721" s="21" t="s">
        <v>10</v>
      </c>
      <c r="E1721" s="21">
        <v>0</v>
      </c>
      <c r="F1721" s="21">
        <v>0</v>
      </c>
      <c r="G1721" s="21">
        <v>1977.7</v>
      </c>
      <c r="H1721" s="21">
        <v>56426.85</v>
      </c>
      <c r="I1721" s="21" t="s">
        <v>11</v>
      </c>
      <c r="J1721" s="21" t="s">
        <v>12</v>
      </c>
    </row>
    <row r="1722" spans="1:10">
      <c r="A1722" s="21">
        <v>11563327</v>
      </c>
      <c r="B1722" s="22">
        <v>43962</v>
      </c>
      <c r="C1722" s="22">
        <v>43962</v>
      </c>
      <c r="D1722" s="21" t="s">
        <v>10</v>
      </c>
      <c r="E1722" s="21">
        <v>0</v>
      </c>
      <c r="F1722" s="21">
        <v>0</v>
      </c>
      <c r="G1722" s="21">
        <v>2010</v>
      </c>
      <c r="H1722" s="21">
        <v>58436.85</v>
      </c>
      <c r="I1722" s="21" t="s">
        <v>11</v>
      </c>
      <c r="J1722" s="21" t="s">
        <v>12</v>
      </c>
    </row>
    <row r="1723" spans="1:10">
      <c r="A1723" s="21">
        <v>11563327</v>
      </c>
      <c r="B1723" s="22">
        <v>43962</v>
      </c>
      <c r="C1723" s="22">
        <v>43962</v>
      </c>
      <c r="D1723" s="21" t="s">
        <v>10</v>
      </c>
      <c r="E1723" s="21">
        <v>0</v>
      </c>
      <c r="F1723" s="21">
        <v>0</v>
      </c>
      <c r="G1723" s="21">
        <v>2031.2</v>
      </c>
      <c r="H1723" s="21">
        <v>60468.05</v>
      </c>
      <c r="I1723" s="21" t="s">
        <v>11</v>
      </c>
      <c r="J1723" s="21" t="s">
        <v>12</v>
      </c>
    </row>
    <row r="1724" spans="1:10">
      <c r="A1724" s="21">
        <v>11563327</v>
      </c>
      <c r="B1724" s="22">
        <v>43962</v>
      </c>
      <c r="C1724" s="22">
        <v>43962</v>
      </c>
      <c r="D1724" s="21" t="s">
        <v>10</v>
      </c>
      <c r="E1724" s="21">
        <v>0</v>
      </c>
      <c r="F1724" s="21">
        <v>0</v>
      </c>
      <c r="G1724" s="21">
        <v>2099.9</v>
      </c>
      <c r="H1724" s="21">
        <v>62567.95</v>
      </c>
      <c r="I1724" s="21" t="s">
        <v>11</v>
      </c>
      <c r="J1724" s="21" t="s">
        <v>12</v>
      </c>
    </row>
    <row r="1725" spans="1:10">
      <c r="A1725" s="21">
        <v>11563327</v>
      </c>
      <c r="B1725" s="22">
        <v>43962</v>
      </c>
      <c r="C1725" s="22">
        <v>43962</v>
      </c>
      <c r="D1725" s="21" t="s">
        <v>10</v>
      </c>
      <c r="E1725" s="21">
        <v>0</v>
      </c>
      <c r="F1725" s="21">
        <v>0</v>
      </c>
      <c r="G1725" s="21">
        <v>2110</v>
      </c>
      <c r="H1725" s="21">
        <v>64677.95</v>
      </c>
      <c r="I1725" s="21" t="s">
        <v>11</v>
      </c>
      <c r="J1725" s="21" t="s">
        <v>12</v>
      </c>
    </row>
    <row r="1726" spans="1:10">
      <c r="A1726" s="21">
        <v>11563327</v>
      </c>
      <c r="B1726" s="22">
        <v>43962</v>
      </c>
      <c r="C1726" s="22">
        <v>43962</v>
      </c>
      <c r="D1726" s="21" t="s">
        <v>10</v>
      </c>
      <c r="E1726" s="21">
        <v>0</v>
      </c>
      <c r="F1726" s="21">
        <v>0</v>
      </c>
      <c r="G1726" s="21">
        <v>2117.5</v>
      </c>
      <c r="H1726" s="21">
        <v>66795.45</v>
      </c>
      <c r="I1726" s="21" t="s">
        <v>11</v>
      </c>
      <c r="J1726" s="21" t="s">
        <v>12</v>
      </c>
    </row>
    <row r="1727" spans="1:10">
      <c r="A1727" s="21">
        <v>11563327</v>
      </c>
      <c r="B1727" s="22">
        <v>43962</v>
      </c>
      <c r="C1727" s="22">
        <v>43962</v>
      </c>
      <c r="D1727" s="21" t="s">
        <v>10</v>
      </c>
      <c r="E1727" s="21">
        <v>0</v>
      </c>
      <c r="F1727" s="21">
        <v>0</v>
      </c>
      <c r="G1727" s="21">
        <v>2182.3200000000002</v>
      </c>
      <c r="H1727" s="21">
        <v>68977.77</v>
      </c>
      <c r="I1727" s="21" t="s">
        <v>11</v>
      </c>
      <c r="J1727" s="21" t="s">
        <v>12</v>
      </c>
    </row>
    <row r="1728" spans="1:10">
      <c r="A1728" s="21">
        <v>11563327</v>
      </c>
      <c r="B1728" s="22">
        <v>43962</v>
      </c>
      <c r="C1728" s="22">
        <v>43962</v>
      </c>
      <c r="D1728" s="21" t="s">
        <v>10</v>
      </c>
      <c r="E1728" s="21">
        <v>0</v>
      </c>
      <c r="F1728" s="21">
        <v>0</v>
      </c>
      <c r="G1728" s="21">
        <v>2280</v>
      </c>
      <c r="H1728" s="21">
        <v>71257.77</v>
      </c>
      <c r="I1728" s="21" t="s">
        <v>11</v>
      </c>
      <c r="J1728" s="21" t="s">
        <v>12</v>
      </c>
    </row>
    <row r="1729" spans="1:10">
      <c r="A1729" s="21">
        <v>11563327</v>
      </c>
      <c r="B1729" s="22">
        <v>43962</v>
      </c>
      <c r="C1729" s="22">
        <v>43962</v>
      </c>
      <c r="D1729" s="21" t="s">
        <v>10</v>
      </c>
      <c r="E1729" s="21">
        <v>0</v>
      </c>
      <c r="F1729" s="21">
        <v>0</v>
      </c>
      <c r="G1729" s="21">
        <v>2340</v>
      </c>
      <c r="H1729" s="21">
        <v>73597.77</v>
      </c>
      <c r="I1729" s="21" t="s">
        <v>11</v>
      </c>
      <c r="J1729" s="21" t="s">
        <v>12</v>
      </c>
    </row>
    <row r="1730" spans="1:10">
      <c r="A1730" s="21">
        <v>11563327</v>
      </c>
      <c r="B1730" s="22">
        <v>43962</v>
      </c>
      <c r="C1730" s="22">
        <v>43962</v>
      </c>
      <c r="D1730" s="21" t="s">
        <v>10</v>
      </c>
      <c r="E1730" s="21">
        <v>0</v>
      </c>
      <c r="F1730" s="21">
        <v>0</v>
      </c>
      <c r="G1730" s="21">
        <v>2370</v>
      </c>
      <c r="H1730" s="21">
        <v>75967.77</v>
      </c>
      <c r="I1730" s="21" t="s">
        <v>11</v>
      </c>
      <c r="J1730" s="21" t="s">
        <v>12</v>
      </c>
    </row>
    <row r="1731" spans="1:10">
      <c r="A1731" s="21">
        <v>11563327</v>
      </c>
      <c r="B1731" s="22">
        <v>43962</v>
      </c>
      <c r="C1731" s="22">
        <v>43962</v>
      </c>
      <c r="D1731" s="21" t="s">
        <v>10</v>
      </c>
      <c r="E1731" s="21">
        <v>0</v>
      </c>
      <c r="F1731" s="21">
        <v>0</v>
      </c>
      <c r="G1731" s="21">
        <v>2435</v>
      </c>
      <c r="H1731" s="21">
        <v>78402.77</v>
      </c>
      <c r="I1731" s="21" t="s">
        <v>11</v>
      </c>
      <c r="J1731" s="21" t="s">
        <v>12</v>
      </c>
    </row>
    <row r="1732" spans="1:10">
      <c r="A1732" s="21">
        <v>11563327</v>
      </c>
      <c r="B1732" s="22">
        <v>43962</v>
      </c>
      <c r="C1732" s="22">
        <v>43962</v>
      </c>
      <c r="D1732" s="21" t="s">
        <v>10</v>
      </c>
      <c r="E1732" s="21">
        <v>0</v>
      </c>
      <c r="F1732" s="21">
        <v>0</v>
      </c>
      <c r="G1732" s="21">
        <v>2450</v>
      </c>
      <c r="H1732" s="21">
        <v>80852.77</v>
      </c>
      <c r="I1732" s="21" t="s">
        <v>11</v>
      </c>
      <c r="J1732" s="21" t="s">
        <v>12</v>
      </c>
    </row>
    <row r="1733" spans="1:10">
      <c r="A1733" s="21">
        <v>11563327</v>
      </c>
      <c r="B1733" s="22">
        <v>43962</v>
      </c>
      <c r="C1733" s="22">
        <v>43962</v>
      </c>
      <c r="D1733" s="21" t="s">
        <v>10</v>
      </c>
      <c r="E1733" s="21">
        <v>0</v>
      </c>
      <c r="F1733" s="21">
        <v>0</v>
      </c>
      <c r="G1733" s="21">
        <v>2470</v>
      </c>
      <c r="H1733" s="21">
        <v>83322.77</v>
      </c>
      <c r="I1733" s="21" t="s">
        <v>11</v>
      </c>
      <c r="J1733" s="21" t="s">
        <v>12</v>
      </c>
    </row>
    <row r="1734" spans="1:10">
      <c r="A1734" s="21">
        <v>11563327</v>
      </c>
      <c r="B1734" s="22">
        <v>43962</v>
      </c>
      <c r="C1734" s="22">
        <v>43962</v>
      </c>
      <c r="D1734" s="21" t="s">
        <v>10</v>
      </c>
      <c r="E1734" s="21">
        <v>0</v>
      </c>
      <c r="F1734" s="21">
        <v>0</v>
      </c>
      <c r="G1734" s="21">
        <v>2480</v>
      </c>
      <c r="H1734" s="21">
        <v>85802.77</v>
      </c>
      <c r="I1734" s="21" t="s">
        <v>11</v>
      </c>
      <c r="J1734" s="21" t="s">
        <v>12</v>
      </c>
    </row>
    <row r="1735" spans="1:10">
      <c r="A1735" s="21">
        <v>11563327</v>
      </c>
      <c r="B1735" s="22">
        <v>43962</v>
      </c>
      <c r="C1735" s="22">
        <v>43962</v>
      </c>
      <c r="D1735" s="21" t="s">
        <v>10</v>
      </c>
      <c r="E1735" s="21">
        <v>0</v>
      </c>
      <c r="F1735" s="21">
        <v>0</v>
      </c>
      <c r="G1735" s="21">
        <v>2540</v>
      </c>
      <c r="H1735" s="21">
        <v>88342.77</v>
      </c>
      <c r="I1735" s="21" t="s">
        <v>11</v>
      </c>
      <c r="J1735" s="21" t="s">
        <v>12</v>
      </c>
    </row>
    <row r="1736" spans="1:10">
      <c r="A1736" s="21">
        <v>11563327</v>
      </c>
      <c r="B1736" s="22">
        <v>43962</v>
      </c>
      <c r="C1736" s="22">
        <v>43962</v>
      </c>
      <c r="D1736" s="21" t="s">
        <v>10</v>
      </c>
      <c r="E1736" s="21">
        <v>0</v>
      </c>
      <c r="F1736" s="21">
        <v>0</v>
      </c>
      <c r="G1736" s="21">
        <v>2574</v>
      </c>
      <c r="H1736" s="21">
        <v>90916.77</v>
      </c>
      <c r="I1736" s="21" t="s">
        <v>11</v>
      </c>
      <c r="J1736" s="21" t="s">
        <v>12</v>
      </c>
    </row>
    <row r="1737" spans="1:10">
      <c r="A1737" s="21">
        <v>11563327</v>
      </c>
      <c r="B1737" s="22">
        <v>43962</v>
      </c>
      <c r="C1737" s="22">
        <v>43962</v>
      </c>
      <c r="D1737" s="21" t="s">
        <v>10</v>
      </c>
      <c r="E1737" s="21">
        <v>0</v>
      </c>
      <c r="F1737" s="21">
        <v>0</v>
      </c>
      <c r="G1737" s="21">
        <v>2600.1</v>
      </c>
      <c r="H1737" s="21">
        <v>93516.87</v>
      </c>
      <c r="I1737" s="21" t="s">
        <v>11</v>
      </c>
      <c r="J1737" s="21" t="s">
        <v>12</v>
      </c>
    </row>
    <row r="1738" spans="1:10">
      <c r="A1738" s="21">
        <v>11563327</v>
      </c>
      <c r="B1738" s="22">
        <v>43962</v>
      </c>
      <c r="C1738" s="22">
        <v>43962</v>
      </c>
      <c r="D1738" s="21" t="s">
        <v>10</v>
      </c>
      <c r="E1738" s="21">
        <v>0</v>
      </c>
      <c r="F1738" s="21">
        <v>0</v>
      </c>
      <c r="G1738" s="21">
        <v>2630</v>
      </c>
      <c r="H1738" s="21">
        <v>96146.87</v>
      </c>
      <c r="I1738" s="21" t="s">
        <v>11</v>
      </c>
      <c r="J1738" s="21" t="s">
        <v>12</v>
      </c>
    </row>
    <row r="1739" spans="1:10">
      <c r="A1739" s="21">
        <v>11563327</v>
      </c>
      <c r="B1739" s="22">
        <v>43962</v>
      </c>
      <c r="C1739" s="22">
        <v>43962</v>
      </c>
      <c r="D1739" s="21" t="s">
        <v>10</v>
      </c>
      <c r="E1739" s="21">
        <v>0</v>
      </c>
      <c r="F1739" s="21">
        <v>0</v>
      </c>
      <c r="G1739" s="21">
        <v>2670</v>
      </c>
      <c r="H1739" s="21">
        <v>98816.87</v>
      </c>
      <c r="I1739" s="21" t="s">
        <v>11</v>
      </c>
      <c r="J1739" s="21" t="s">
        <v>12</v>
      </c>
    </row>
    <row r="1740" spans="1:10">
      <c r="A1740" s="21">
        <v>11563327</v>
      </c>
      <c r="B1740" s="22">
        <v>43962</v>
      </c>
      <c r="C1740" s="22">
        <v>43962</v>
      </c>
      <c r="D1740" s="21" t="s">
        <v>10</v>
      </c>
      <c r="E1740" s="21">
        <v>0</v>
      </c>
      <c r="F1740" s="21">
        <v>0</v>
      </c>
      <c r="G1740" s="21">
        <v>2696</v>
      </c>
      <c r="H1740" s="21">
        <v>101512.87</v>
      </c>
      <c r="I1740" s="21" t="s">
        <v>11</v>
      </c>
      <c r="J1740" s="21" t="s">
        <v>12</v>
      </c>
    </row>
    <row r="1741" spans="1:10">
      <c r="A1741" s="21">
        <v>11563327</v>
      </c>
      <c r="B1741" s="22">
        <v>43962</v>
      </c>
      <c r="C1741" s="22">
        <v>43962</v>
      </c>
      <c r="D1741" s="21" t="s">
        <v>10</v>
      </c>
      <c r="E1741" s="21">
        <v>0</v>
      </c>
      <c r="F1741" s="21">
        <v>0</v>
      </c>
      <c r="G1741" s="21">
        <v>2790</v>
      </c>
      <c r="H1741" s="21">
        <v>104302.87</v>
      </c>
      <c r="I1741" s="21" t="s">
        <v>11</v>
      </c>
      <c r="J1741" s="21" t="s">
        <v>12</v>
      </c>
    </row>
    <row r="1742" spans="1:10">
      <c r="A1742" s="21">
        <v>11563327</v>
      </c>
      <c r="B1742" s="22">
        <v>43962</v>
      </c>
      <c r="C1742" s="22">
        <v>43962</v>
      </c>
      <c r="D1742" s="21" t="s">
        <v>10</v>
      </c>
      <c r="E1742" s="21">
        <v>0</v>
      </c>
      <c r="F1742" s="21">
        <v>0</v>
      </c>
      <c r="G1742" s="21">
        <v>2800</v>
      </c>
      <c r="H1742" s="21">
        <v>107102.87</v>
      </c>
      <c r="I1742" s="21" t="s">
        <v>11</v>
      </c>
      <c r="J1742" s="21" t="s">
        <v>12</v>
      </c>
    </row>
    <row r="1743" spans="1:10">
      <c r="A1743" s="21">
        <v>11563327</v>
      </c>
      <c r="B1743" s="22">
        <v>43962</v>
      </c>
      <c r="C1743" s="22">
        <v>43962</v>
      </c>
      <c r="D1743" s="21" t="s">
        <v>10</v>
      </c>
      <c r="E1743" s="21">
        <v>0</v>
      </c>
      <c r="F1743" s="21">
        <v>0</v>
      </c>
      <c r="G1743" s="21">
        <v>2876.7</v>
      </c>
      <c r="H1743" s="21">
        <v>109979.57</v>
      </c>
      <c r="I1743" s="21" t="s">
        <v>11</v>
      </c>
      <c r="J1743" s="21" t="s">
        <v>12</v>
      </c>
    </row>
    <row r="1744" spans="1:10">
      <c r="A1744" s="21">
        <v>11563327</v>
      </c>
      <c r="B1744" s="22">
        <v>43962</v>
      </c>
      <c r="C1744" s="22">
        <v>43962</v>
      </c>
      <c r="D1744" s="21" t="s">
        <v>10</v>
      </c>
      <c r="E1744" s="21">
        <v>0</v>
      </c>
      <c r="F1744" s="21">
        <v>0</v>
      </c>
      <c r="G1744" s="21">
        <v>2900</v>
      </c>
      <c r="H1744" s="21">
        <v>112879.57</v>
      </c>
      <c r="I1744" s="21" t="s">
        <v>11</v>
      </c>
      <c r="J1744" s="21" t="s">
        <v>12</v>
      </c>
    </row>
    <row r="1745" spans="1:10">
      <c r="A1745" s="21">
        <v>11563327</v>
      </c>
      <c r="B1745" s="22">
        <v>43962</v>
      </c>
      <c r="C1745" s="22">
        <v>43962</v>
      </c>
      <c r="D1745" s="21" t="s">
        <v>10</v>
      </c>
      <c r="E1745" s="21">
        <v>0</v>
      </c>
      <c r="F1745" s="21">
        <v>0</v>
      </c>
      <c r="G1745" s="21">
        <v>2955.2</v>
      </c>
      <c r="H1745" s="21">
        <v>115834.77</v>
      </c>
      <c r="I1745" s="21" t="s">
        <v>11</v>
      </c>
      <c r="J1745" s="21" t="s">
        <v>12</v>
      </c>
    </row>
    <row r="1746" spans="1:10">
      <c r="A1746" s="21">
        <v>11563327</v>
      </c>
      <c r="B1746" s="22">
        <v>43962</v>
      </c>
      <c r="C1746" s="22">
        <v>43962</v>
      </c>
      <c r="D1746" s="21" t="s">
        <v>10</v>
      </c>
      <c r="E1746" s="21">
        <v>0</v>
      </c>
      <c r="F1746" s="21">
        <v>0</v>
      </c>
      <c r="G1746" s="21">
        <v>3055</v>
      </c>
      <c r="H1746" s="21">
        <v>118889.77</v>
      </c>
      <c r="I1746" s="21" t="s">
        <v>11</v>
      </c>
      <c r="J1746" s="21" t="s">
        <v>12</v>
      </c>
    </row>
    <row r="1747" spans="1:10">
      <c r="A1747" s="21">
        <v>11563327</v>
      </c>
      <c r="B1747" s="22">
        <v>43962</v>
      </c>
      <c r="C1747" s="22">
        <v>43962</v>
      </c>
      <c r="D1747" s="21" t="s">
        <v>10</v>
      </c>
      <c r="E1747" s="21">
        <v>0</v>
      </c>
      <c r="F1747" s="21">
        <v>0</v>
      </c>
      <c r="G1747" s="21">
        <v>3115.3</v>
      </c>
      <c r="H1747" s="21">
        <v>122005.07</v>
      </c>
      <c r="I1747" s="21" t="s">
        <v>11</v>
      </c>
      <c r="J1747" s="21" t="s">
        <v>12</v>
      </c>
    </row>
    <row r="1748" spans="1:10">
      <c r="A1748" s="21">
        <v>11563327</v>
      </c>
      <c r="B1748" s="22">
        <v>43962</v>
      </c>
      <c r="C1748" s="22">
        <v>43962</v>
      </c>
      <c r="D1748" s="21" t="s">
        <v>10</v>
      </c>
      <c r="E1748" s="21">
        <v>0</v>
      </c>
      <c r="F1748" s="21">
        <v>0</v>
      </c>
      <c r="G1748" s="21">
        <v>3120</v>
      </c>
      <c r="H1748" s="21">
        <v>125125.07</v>
      </c>
      <c r="I1748" s="21" t="s">
        <v>11</v>
      </c>
      <c r="J1748" s="21" t="s">
        <v>12</v>
      </c>
    </row>
    <row r="1749" spans="1:10">
      <c r="A1749" s="21">
        <v>11563327</v>
      </c>
      <c r="B1749" s="22">
        <v>43962</v>
      </c>
      <c r="C1749" s="22">
        <v>43962</v>
      </c>
      <c r="D1749" s="21" t="s">
        <v>10</v>
      </c>
      <c r="E1749" s="21">
        <v>0</v>
      </c>
      <c r="F1749" s="21">
        <v>0</v>
      </c>
      <c r="G1749" s="21">
        <v>3181.5</v>
      </c>
      <c r="H1749" s="21">
        <v>128306.57</v>
      </c>
      <c r="I1749" s="21" t="s">
        <v>11</v>
      </c>
      <c r="J1749" s="21" t="s">
        <v>12</v>
      </c>
    </row>
    <row r="1750" spans="1:10">
      <c r="A1750" s="21">
        <v>11563327</v>
      </c>
      <c r="B1750" s="22">
        <v>43962</v>
      </c>
      <c r="C1750" s="22">
        <v>43962</v>
      </c>
      <c r="D1750" s="21" t="s">
        <v>10</v>
      </c>
      <c r="E1750" s="21">
        <v>0</v>
      </c>
      <c r="F1750" s="21">
        <v>0</v>
      </c>
      <c r="G1750" s="21">
        <v>3280</v>
      </c>
      <c r="H1750" s="21">
        <v>131586.57</v>
      </c>
      <c r="I1750" s="21" t="s">
        <v>11</v>
      </c>
      <c r="J1750" s="21" t="s">
        <v>12</v>
      </c>
    </row>
    <row r="1751" spans="1:10">
      <c r="A1751" s="21">
        <v>11563327</v>
      </c>
      <c r="B1751" s="22">
        <v>43962</v>
      </c>
      <c r="C1751" s="22">
        <v>43962</v>
      </c>
      <c r="D1751" s="21" t="s">
        <v>10</v>
      </c>
      <c r="E1751" s="21">
        <v>0</v>
      </c>
      <c r="F1751" s="21">
        <v>0</v>
      </c>
      <c r="G1751" s="21">
        <v>3315.4</v>
      </c>
      <c r="H1751" s="21">
        <v>134901.97</v>
      </c>
      <c r="I1751" s="21" t="s">
        <v>11</v>
      </c>
      <c r="J1751" s="21" t="s">
        <v>12</v>
      </c>
    </row>
    <row r="1752" spans="1:10">
      <c r="A1752" s="21">
        <v>11563327</v>
      </c>
      <c r="B1752" s="22">
        <v>43962</v>
      </c>
      <c r="C1752" s="22">
        <v>43962</v>
      </c>
      <c r="D1752" s="21" t="s">
        <v>10</v>
      </c>
      <c r="E1752" s="21">
        <v>0</v>
      </c>
      <c r="F1752" s="21">
        <v>0</v>
      </c>
      <c r="G1752" s="21">
        <v>3350</v>
      </c>
      <c r="H1752" s="21">
        <v>138251.97</v>
      </c>
      <c r="I1752" s="21" t="s">
        <v>11</v>
      </c>
      <c r="J1752" s="21" t="s">
        <v>12</v>
      </c>
    </row>
    <row r="1753" spans="1:10">
      <c r="A1753" s="21">
        <v>11563327</v>
      </c>
      <c r="B1753" s="22">
        <v>43962</v>
      </c>
      <c r="C1753" s="22">
        <v>43962</v>
      </c>
      <c r="D1753" s="21" t="s">
        <v>10</v>
      </c>
      <c r="E1753" s="21">
        <v>0</v>
      </c>
      <c r="F1753" s="21">
        <v>0</v>
      </c>
      <c r="G1753" s="21">
        <v>3380</v>
      </c>
      <c r="H1753" s="21">
        <v>141631.97</v>
      </c>
      <c r="I1753" s="21" t="s">
        <v>11</v>
      </c>
      <c r="J1753" s="21" t="s">
        <v>12</v>
      </c>
    </row>
    <row r="1754" spans="1:10">
      <c r="A1754" s="21">
        <v>11563327</v>
      </c>
      <c r="B1754" s="22">
        <v>43962</v>
      </c>
      <c r="C1754" s="22">
        <v>43962</v>
      </c>
      <c r="D1754" s="21" t="s">
        <v>10</v>
      </c>
      <c r="E1754" s="21">
        <v>0</v>
      </c>
      <c r="F1754" s="21">
        <v>0</v>
      </c>
      <c r="G1754" s="21">
        <v>3500</v>
      </c>
      <c r="H1754" s="21">
        <v>145131.97</v>
      </c>
      <c r="I1754" s="21" t="s">
        <v>11</v>
      </c>
      <c r="J1754" s="21" t="s">
        <v>12</v>
      </c>
    </row>
    <row r="1755" spans="1:10">
      <c r="A1755" s="21">
        <v>11563327</v>
      </c>
      <c r="B1755" s="22">
        <v>43962</v>
      </c>
      <c r="C1755" s="22">
        <v>43962</v>
      </c>
      <c r="D1755" s="21" t="s">
        <v>10</v>
      </c>
      <c r="E1755" s="21">
        <v>0</v>
      </c>
      <c r="F1755" s="21">
        <v>0</v>
      </c>
      <c r="G1755" s="21">
        <v>3530</v>
      </c>
      <c r="H1755" s="21">
        <v>148661.97</v>
      </c>
      <c r="I1755" s="21" t="s">
        <v>11</v>
      </c>
      <c r="J1755" s="21" t="s">
        <v>12</v>
      </c>
    </row>
    <row r="1756" spans="1:10">
      <c r="A1756" s="21">
        <v>11563327</v>
      </c>
      <c r="B1756" s="22">
        <v>43962</v>
      </c>
      <c r="C1756" s="22">
        <v>43962</v>
      </c>
      <c r="D1756" s="21" t="s">
        <v>10</v>
      </c>
      <c r="E1756" s="21">
        <v>0</v>
      </c>
      <c r="F1756" s="21">
        <v>0</v>
      </c>
      <c r="G1756" s="21">
        <v>3555.1</v>
      </c>
      <c r="H1756" s="21">
        <v>152217.07</v>
      </c>
      <c r="I1756" s="21" t="s">
        <v>11</v>
      </c>
      <c r="J1756" s="21" t="s">
        <v>12</v>
      </c>
    </row>
    <row r="1757" spans="1:10">
      <c r="A1757" s="21">
        <v>11563327</v>
      </c>
      <c r="B1757" s="22">
        <v>43962</v>
      </c>
      <c r="C1757" s="22">
        <v>43962</v>
      </c>
      <c r="D1757" s="21" t="s">
        <v>10</v>
      </c>
      <c r="E1757" s="21">
        <v>0</v>
      </c>
      <c r="F1757" s="21">
        <v>0</v>
      </c>
      <c r="G1757" s="21">
        <v>3690</v>
      </c>
      <c r="H1757" s="21">
        <v>155907.07</v>
      </c>
      <c r="I1757" s="21" t="s">
        <v>11</v>
      </c>
      <c r="J1757" s="21" t="s">
        <v>12</v>
      </c>
    </row>
    <row r="1758" spans="1:10">
      <c r="A1758" s="21">
        <v>11563327</v>
      </c>
      <c r="B1758" s="22">
        <v>43962</v>
      </c>
      <c r="C1758" s="22">
        <v>43962</v>
      </c>
      <c r="D1758" s="21" t="s">
        <v>10</v>
      </c>
      <c r="E1758" s="21">
        <v>0</v>
      </c>
      <c r="F1758" s="21">
        <v>0</v>
      </c>
      <c r="G1758" s="21">
        <v>3700</v>
      </c>
      <c r="H1758" s="21">
        <v>159607.07</v>
      </c>
      <c r="I1758" s="21" t="s">
        <v>11</v>
      </c>
      <c r="J1758" s="21" t="s">
        <v>12</v>
      </c>
    </row>
    <row r="1759" spans="1:10">
      <c r="A1759" s="21">
        <v>11563327</v>
      </c>
      <c r="B1759" s="22">
        <v>43962</v>
      </c>
      <c r="C1759" s="22">
        <v>43962</v>
      </c>
      <c r="D1759" s="21" t="s">
        <v>10</v>
      </c>
      <c r="E1759" s="21">
        <v>0</v>
      </c>
      <c r="F1759" s="21">
        <v>0</v>
      </c>
      <c r="G1759" s="21">
        <v>3708.1</v>
      </c>
      <c r="H1759" s="21">
        <v>163315.17000000001</v>
      </c>
      <c r="I1759" s="21" t="s">
        <v>11</v>
      </c>
      <c r="J1759" s="21" t="s">
        <v>12</v>
      </c>
    </row>
    <row r="1760" spans="1:10">
      <c r="A1760" s="21">
        <v>11563327</v>
      </c>
      <c r="B1760" s="22">
        <v>43962</v>
      </c>
      <c r="C1760" s="22">
        <v>43962</v>
      </c>
      <c r="D1760" s="21" t="s">
        <v>10</v>
      </c>
      <c r="E1760" s="21">
        <v>0</v>
      </c>
      <c r="F1760" s="21">
        <v>0</v>
      </c>
      <c r="G1760" s="21">
        <v>3789.2</v>
      </c>
      <c r="H1760" s="21">
        <v>167104.37</v>
      </c>
      <c r="I1760" s="21" t="s">
        <v>11</v>
      </c>
      <c r="J1760" s="21" t="s">
        <v>12</v>
      </c>
    </row>
    <row r="1761" spans="1:10">
      <c r="A1761" s="21">
        <v>11563327</v>
      </c>
      <c r="B1761" s="22">
        <v>43962</v>
      </c>
      <c r="C1761" s="22">
        <v>43962</v>
      </c>
      <c r="D1761" s="21" t="s">
        <v>10</v>
      </c>
      <c r="E1761" s="21">
        <v>0</v>
      </c>
      <c r="F1761" s="21">
        <v>0</v>
      </c>
      <c r="G1761" s="21">
        <v>3796</v>
      </c>
      <c r="H1761" s="21">
        <v>170900.37</v>
      </c>
      <c r="I1761" s="21" t="s">
        <v>11</v>
      </c>
      <c r="J1761" s="21" t="s">
        <v>12</v>
      </c>
    </row>
    <row r="1762" spans="1:10">
      <c r="A1762" s="21">
        <v>11563327</v>
      </c>
      <c r="B1762" s="22">
        <v>43962</v>
      </c>
      <c r="C1762" s="22">
        <v>43962</v>
      </c>
      <c r="D1762" s="21" t="s">
        <v>10</v>
      </c>
      <c r="E1762" s="21">
        <v>0</v>
      </c>
      <c r="F1762" s="21">
        <v>0</v>
      </c>
      <c r="G1762" s="21">
        <v>3822</v>
      </c>
      <c r="H1762" s="21">
        <v>174722.37</v>
      </c>
      <c r="I1762" s="21" t="s">
        <v>11</v>
      </c>
      <c r="J1762" s="21" t="s">
        <v>12</v>
      </c>
    </row>
    <row r="1763" spans="1:10">
      <c r="A1763" s="21">
        <v>11563327</v>
      </c>
      <c r="B1763" s="22">
        <v>43962</v>
      </c>
      <c r="C1763" s="22">
        <v>43962</v>
      </c>
      <c r="D1763" s="21" t="s">
        <v>10</v>
      </c>
      <c r="E1763" s="21">
        <v>0</v>
      </c>
      <c r="F1763" s="21">
        <v>0</v>
      </c>
      <c r="G1763" s="21">
        <v>3844.5</v>
      </c>
      <c r="H1763" s="21">
        <v>178566.87</v>
      </c>
      <c r="I1763" s="21" t="s">
        <v>11</v>
      </c>
      <c r="J1763" s="21" t="s">
        <v>12</v>
      </c>
    </row>
    <row r="1764" spans="1:10">
      <c r="A1764" s="21">
        <v>11563327</v>
      </c>
      <c r="B1764" s="22">
        <v>43962</v>
      </c>
      <c r="C1764" s="22">
        <v>43962</v>
      </c>
      <c r="D1764" s="21" t="s">
        <v>10</v>
      </c>
      <c r="E1764" s="21">
        <v>0</v>
      </c>
      <c r="F1764" s="21">
        <v>0</v>
      </c>
      <c r="G1764" s="21">
        <v>3880</v>
      </c>
      <c r="H1764" s="21">
        <v>182446.87</v>
      </c>
      <c r="I1764" s="21" t="s">
        <v>11</v>
      </c>
      <c r="J1764" s="21" t="s">
        <v>12</v>
      </c>
    </row>
    <row r="1765" spans="1:10">
      <c r="A1765" s="21">
        <v>11563327</v>
      </c>
      <c r="B1765" s="22">
        <v>43962</v>
      </c>
      <c r="C1765" s="22">
        <v>43962</v>
      </c>
      <c r="D1765" s="21" t="s">
        <v>10</v>
      </c>
      <c r="E1765" s="21">
        <v>0</v>
      </c>
      <c r="F1765" s="21">
        <v>0</v>
      </c>
      <c r="G1765" s="21">
        <v>3960</v>
      </c>
      <c r="H1765" s="21">
        <v>186406.87</v>
      </c>
      <c r="I1765" s="21" t="s">
        <v>11</v>
      </c>
      <c r="J1765" s="21" t="s">
        <v>12</v>
      </c>
    </row>
    <row r="1766" spans="1:10">
      <c r="A1766" s="21">
        <v>11563327</v>
      </c>
      <c r="B1766" s="22">
        <v>43962</v>
      </c>
      <c r="C1766" s="22">
        <v>43962</v>
      </c>
      <c r="D1766" s="21" t="s">
        <v>10</v>
      </c>
      <c r="E1766" s="21">
        <v>0</v>
      </c>
      <c r="F1766" s="21">
        <v>0</v>
      </c>
      <c r="G1766" s="21">
        <v>4270</v>
      </c>
      <c r="H1766" s="21">
        <v>190676.87</v>
      </c>
      <c r="I1766" s="21" t="s">
        <v>11</v>
      </c>
      <c r="J1766" s="21" t="s">
        <v>12</v>
      </c>
    </row>
    <row r="1767" spans="1:10">
      <c r="A1767" s="21">
        <v>11563327</v>
      </c>
      <c r="B1767" s="22">
        <v>43962</v>
      </c>
      <c r="C1767" s="22">
        <v>43962</v>
      </c>
      <c r="D1767" s="21" t="s">
        <v>10</v>
      </c>
      <c r="E1767" s="21">
        <v>0</v>
      </c>
      <c r="F1767" s="21">
        <v>0</v>
      </c>
      <c r="G1767" s="21">
        <v>4280</v>
      </c>
      <c r="H1767" s="21">
        <v>194956.87</v>
      </c>
      <c r="I1767" s="21" t="s">
        <v>11</v>
      </c>
      <c r="J1767" s="21" t="s">
        <v>12</v>
      </c>
    </row>
    <row r="1768" spans="1:10">
      <c r="A1768" s="21">
        <v>11563327</v>
      </c>
      <c r="B1768" s="22">
        <v>43962</v>
      </c>
      <c r="C1768" s="22">
        <v>43962</v>
      </c>
      <c r="D1768" s="21" t="s">
        <v>10</v>
      </c>
      <c r="E1768" s="21">
        <v>0</v>
      </c>
      <c r="F1768" s="21">
        <v>0</v>
      </c>
      <c r="G1768" s="21">
        <v>4324.5200000000004</v>
      </c>
      <c r="H1768" s="21">
        <v>199281.39</v>
      </c>
      <c r="I1768" s="21" t="s">
        <v>11</v>
      </c>
      <c r="J1768" s="21" t="s">
        <v>12</v>
      </c>
    </row>
    <row r="1769" spans="1:10">
      <c r="A1769" s="21">
        <v>11563327</v>
      </c>
      <c r="B1769" s="22">
        <v>43962</v>
      </c>
      <c r="C1769" s="22">
        <v>43962</v>
      </c>
      <c r="D1769" s="21" t="s">
        <v>10</v>
      </c>
      <c r="E1769" s="21">
        <v>0</v>
      </c>
      <c r="F1769" s="21">
        <v>0</v>
      </c>
      <c r="G1769" s="21">
        <v>4430</v>
      </c>
      <c r="H1769" s="21">
        <v>203711.39</v>
      </c>
      <c r="I1769" s="21" t="s">
        <v>11</v>
      </c>
      <c r="J1769" s="21" t="s">
        <v>12</v>
      </c>
    </row>
    <row r="1770" spans="1:10">
      <c r="A1770" s="21">
        <v>11563327</v>
      </c>
      <c r="B1770" s="22">
        <v>43962</v>
      </c>
      <c r="C1770" s="22">
        <v>43962</v>
      </c>
      <c r="D1770" s="21" t="s">
        <v>10</v>
      </c>
      <c r="E1770" s="21">
        <v>0</v>
      </c>
      <c r="F1770" s="21">
        <v>0</v>
      </c>
      <c r="G1770" s="21">
        <v>4506.3</v>
      </c>
      <c r="H1770" s="21">
        <v>208217.69</v>
      </c>
      <c r="I1770" s="21" t="s">
        <v>11</v>
      </c>
      <c r="J1770" s="21" t="s">
        <v>12</v>
      </c>
    </row>
    <row r="1771" spans="1:10">
      <c r="A1771" s="21">
        <v>11563327</v>
      </c>
      <c r="B1771" s="22">
        <v>43962</v>
      </c>
      <c r="C1771" s="22">
        <v>43962</v>
      </c>
      <c r="D1771" s="21" t="s">
        <v>10</v>
      </c>
      <c r="E1771" s="21">
        <v>0</v>
      </c>
      <c r="F1771" s="21">
        <v>0</v>
      </c>
      <c r="G1771" s="21">
        <v>4516.1000000000004</v>
      </c>
      <c r="H1771" s="21">
        <v>212733.79</v>
      </c>
      <c r="I1771" s="21" t="s">
        <v>11</v>
      </c>
      <c r="J1771" s="21" t="s">
        <v>12</v>
      </c>
    </row>
    <row r="1772" spans="1:10">
      <c r="A1772" s="21">
        <v>11563327</v>
      </c>
      <c r="B1772" s="22">
        <v>43962</v>
      </c>
      <c r="C1772" s="22">
        <v>43962</v>
      </c>
      <c r="D1772" s="21" t="s">
        <v>10</v>
      </c>
      <c r="E1772" s="21">
        <v>0</v>
      </c>
      <c r="F1772" s="21">
        <v>0</v>
      </c>
      <c r="G1772" s="21">
        <v>4540</v>
      </c>
      <c r="H1772" s="21">
        <v>217273.79</v>
      </c>
      <c r="I1772" s="21" t="s">
        <v>11</v>
      </c>
      <c r="J1772" s="21" t="s">
        <v>12</v>
      </c>
    </row>
    <row r="1773" spans="1:10">
      <c r="A1773" s="21">
        <v>11563327</v>
      </c>
      <c r="B1773" s="22">
        <v>43962</v>
      </c>
      <c r="C1773" s="22">
        <v>43962</v>
      </c>
      <c r="D1773" s="21" t="s">
        <v>10</v>
      </c>
      <c r="E1773" s="21">
        <v>0</v>
      </c>
      <c r="F1773" s="21">
        <v>0</v>
      </c>
      <c r="G1773" s="21">
        <v>4550</v>
      </c>
      <c r="H1773" s="21">
        <v>221823.79</v>
      </c>
      <c r="I1773" s="21" t="s">
        <v>11</v>
      </c>
      <c r="J1773" s="21" t="s">
        <v>12</v>
      </c>
    </row>
    <row r="1774" spans="1:10">
      <c r="A1774" s="21">
        <v>11563327</v>
      </c>
      <c r="B1774" s="22">
        <v>43962</v>
      </c>
      <c r="C1774" s="22">
        <v>43962</v>
      </c>
      <c r="D1774" s="21" t="s">
        <v>10</v>
      </c>
      <c r="E1774" s="21">
        <v>0</v>
      </c>
      <c r="F1774" s="21">
        <v>0</v>
      </c>
      <c r="G1774" s="21">
        <v>4620</v>
      </c>
      <c r="H1774" s="21">
        <v>226443.79</v>
      </c>
      <c r="I1774" s="21" t="s">
        <v>11</v>
      </c>
      <c r="J1774" s="21" t="s">
        <v>12</v>
      </c>
    </row>
    <row r="1775" spans="1:10">
      <c r="A1775" s="21">
        <v>11563327</v>
      </c>
      <c r="B1775" s="22">
        <v>43962</v>
      </c>
      <c r="C1775" s="22">
        <v>43962</v>
      </c>
      <c r="D1775" s="21" t="s">
        <v>10</v>
      </c>
      <c r="E1775" s="21">
        <v>0</v>
      </c>
      <c r="F1775" s="21">
        <v>0</v>
      </c>
      <c r="G1775" s="21">
        <v>4640</v>
      </c>
      <c r="H1775" s="21">
        <v>231083.79</v>
      </c>
      <c r="I1775" s="21" t="s">
        <v>11</v>
      </c>
      <c r="J1775" s="21" t="s">
        <v>12</v>
      </c>
    </row>
    <row r="1776" spans="1:10">
      <c r="A1776" s="21">
        <v>11563327</v>
      </c>
      <c r="B1776" s="22">
        <v>43962</v>
      </c>
      <c r="C1776" s="22">
        <v>43962</v>
      </c>
      <c r="D1776" s="21" t="s">
        <v>10</v>
      </c>
      <c r="E1776" s="21">
        <v>0</v>
      </c>
      <c r="F1776" s="21">
        <v>0</v>
      </c>
      <c r="G1776" s="21">
        <v>4670</v>
      </c>
      <c r="H1776" s="21">
        <v>235753.79</v>
      </c>
      <c r="I1776" s="21" t="s">
        <v>11</v>
      </c>
      <c r="J1776" s="21" t="s">
        <v>12</v>
      </c>
    </row>
    <row r="1777" spans="1:10">
      <c r="A1777" s="21">
        <v>11563327</v>
      </c>
      <c r="B1777" s="22">
        <v>43962</v>
      </c>
      <c r="C1777" s="22">
        <v>43962</v>
      </c>
      <c r="D1777" s="21" t="s">
        <v>10</v>
      </c>
      <c r="E1777" s="21">
        <v>0</v>
      </c>
      <c r="F1777" s="21">
        <v>0</v>
      </c>
      <c r="G1777" s="21">
        <v>5220</v>
      </c>
      <c r="H1777" s="21">
        <v>240973.79</v>
      </c>
      <c r="I1777" s="21" t="s">
        <v>11</v>
      </c>
      <c r="J1777" s="21" t="s">
        <v>12</v>
      </c>
    </row>
    <row r="1778" spans="1:10">
      <c r="A1778" s="21">
        <v>11563327</v>
      </c>
      <c r="B1778" s="22">
        <v>43962</v>
      </c>
      <c r="C1778" s="22">
        <v>43962</v>
      </c>
      <c r="D1778" s="21" t="s">
        <v>10</v>
      </c>
      <c r="E1778" s="21">
        <v>0</v>
      </c>
      <c r="F1778" s="21">
        <v>0</v>
      </c>
      <c r="G1778" s="21">
        <v>5256.8</v>
      </c>
      <c r="H1778" s="21">
        <v>246230.59</v>
      </c>
      <c r="I1778" s="21" t="s">
        <v>11</v>
      </c>
      <c r="J1778" s="21" t="s">
        <v>12</v>
      </c>
    </row>
    <row r="1779" spans="1:10">
      <c r="A1779" s="21">
        <v>11563327</v>
      </c>
      <c r="B1779" s="22">
        <v>43962</v>
      </c>
      <c r="C1779" s="22">
        <v>43962</v>
      </c>
      <c r="D1779" s="21" t="s">
        <v>10</v>
      </c>
      <c r="E1779" s="21">
        <v>0</v>
      </c>
      <c r="F1779" s="21">
        <v>0</v>
      </c>
      <c r="G1779" s="21">
        <v>5320.8</v>
      </c>
      <c r="H1779" s="21">
        <v>251551.39</v>
      </c>
      <c r="I1779" s="21" t="s">
        <v>11</v>
      </c>
      <c r="J1779" s="21" t="s">
        <v>12</v>
      </c>
    </row>
    <row r="1780" spans="1:10">
      <c r="A1780" s="21">
        <v>11563327</v>
      </c>
      <c r="B1780" s="22">
        <v>43962</v>
      </c>
      <c r="C1780" s="22">
        <v>43962</v>
      </c>
      <c r="D1780" s="21" t="s">
        <v>10</v>
      </c>
      <c r="E1780" s="21">
        <v>0</v>
      </c>
      <c r="F1780" s="21">
        <v>0</v>
      </c>
      <c r="G1780" s="21">
        <v>5351.4</v>
      </c>
      <c r="H1780" s="21">
        <v>256902.79</v>
      </c>
      <c r="I1780" s="21" t="s">
        <v>11</v>
      </c>
      <c r="J1780" s="21" t="s">
        <v>12</v>
      </c>
    </row>
    <row r="1781" spans="1:10">
      <c r="A1781" s="21">
        <v>11563327</v>
      </c>
      <c r="B1781" s="22">
        <v>43962</v>
      </c>
      <c r="C1781" s="22">
        <v>43962</v>
      </c>
      <c r="D1781" s="21" t="s">
        <v>10</v>
      </c>
      <c r="E1781" s="21">
        <v>0</v>
      </c>
      <c r="F1781" s="21">
        <v>0</v>
      </c>
      <c r="G1781" s="21">
        <v>6190</v>
      </c>
      <c r="H1781" s="21">
        <v>263092.78999999998</v>
      </c>
      <c r="I1781" s="21" t="s">
        <v>11</v>
      </c>
      <c r="J1781" s="21" t="s">
        <v>12</v>
      </c>
    </row>
    <row r="1782" spans="1:10">
      <c r="A1782" s="21">
        <v>11563327</v>
      </c>
      <c r="B1782" s="22">
        <v>43962</v>
      </c>
      <c r="C1782" s="22">
        <v>43962</v>
      </c>
      <c r="D1782" s="21" t="s">
        <v>10</v>
      </c>
      <c r="E1782" s="21">
        <v>0</v>
      </c>
      <c r="F1782" s="21">
        <v>0</v>
      </c>
      <c r="G1782" s="21">
        <v>6200</v>
      </c>
      <c r="H1782" s="21">
        <v>269292.78999999998</v>
      </c>
      <c r="I1782" s="21" t="s">
        <v>11</v>
      </c>
      <c r="J1782" s="21" t="s">
        <v>12</v>
      </c>
    </row>
    <row r="1783" spans="1:10">
      <c r="A1783" s="21">
        <v>11563327</v>
      </c>
      <c r="B1783" s="22">
        <v>43962</v>
      </c>
      <c r="C1783" s="22">
        <v>43962</v>
      </c>
      <c r="D1783" s="21" t="s">
        <v>10</v>
      </c>
      <c r="E1783" s="21">
        <v>0</v>
      </c>
      <c r="F1783" s="21">
        <v>0</v>
      </c>
      <c r="G1783" s="21">
        <v>6218.1</v>
      </c>
      <c r="H1783" s="21">
        <v>275510.89</v>
      </c>
      <c r="I1783" s="21" t="s">
        <v>11</v>
      </c>
      <c r="J1783" s="21" t="s">
        <v>12</v>
      </c>
    </row>
    <row r="1784" spans="1:10">
      <c r="A1784" s="21">
        <v>11563327</v>
      </c>
      <c r="B1784" s="22">
        <v>43962</v>
      </c>
      <c r="C1784" s="22">
        <v>43962</v>
      </c>
      <c r="D1784" s="21" t="s">
        <v>10</v>
      </c>
      <c r="E1784" s="21">
        <v>0</v>
      </c>
      <c r="F1784" s="21">
        <v>0</v>
      </c>
      <c r="G1784" s="21">
        <v>6288.07</v>
      </c>
      <c r="H1784" s="21">
        <v>281798.96000000002</v>
      </c>
      <c r="I1784" s="21" t="s">
        <v>11</v>
      </c>
      <c r="J1784" s="21" t="s">
        <v>12</v>
      </c>
    </row>
    <row r="1785" spans="1:10">
      <c r="A1785" s="21">
        <v>11563327</v>
      </c>
      <c r="B1785" s="22">
        <v>43962</v>
      </c>
      <c r="C1785" s="22">
        <v>43962</v>
      </c>
      <c r="D1785" s="21" t="s">
        <v>10</v>
      </c>
      <c r="E1785" s="21">
        <v>0</v>
      </c>
      <c r="F1785" s="21">
        <v>0</v>
      </c>
      <c r="G1785" s="21">
        <v>6320</v>
      </c>
      <c r="H1785" s="21">
        <v>288118.96000000002</v>
      </c>
      <c r="I1785" s="21" t="s">
        <v>11</v>
      </c>
      <c r="J1785" s="21" t="s">
        <v>12</v>
      </c>
    </row>
    <row r="1786" spans="1:10">
      <c r="A1786" s="21">
        <v>11563327</v>
      </c>
      <c r="B1786" s="22">
        <v>43962</v>
      </c>
      <c r="C1786" s="22">
        <v>43962</v>
      </c>
      <c r="D1786" s="21" t="s">
        <v>10</v>
      </c>
      <c r="E1786" s="21">
        <v>0</v>
      </c>
      <c r="F1786" s="21">
        <v>0</v>
      </c>
      <c r="G1786" s="21">
        <v>6342</v>
      </c>
      <c r="H1786" s="21">
        <v>294460.96000000002</v>
      </c>
      <c r="I1786" s="21" t="s">
        <v>11</v>
      </c>
      <c r="J1786" s="21" t="s">
        <v>12</v>
      </c>
    </row>
    <row r="1787" spans="1:10">
      <c r="A1787" s="21">
        <v>11563327</v>
      </c>
      <c r="B1787" s="22">
        <v>43962</v>
      </c>
      <c r="C1787" s="22">
        <v>43962</v>
      </c>
      <c r="D1787" s="21" t="s">
        <v>10</v>
      </c>
      <c r="E1787" s="21">
        <v>0</v>
      </c>
      <c r="F1787" s="21">
        <v>0</v>
      </c>
      <c r="G1787" s="21">
        <v>6424</v>
      </c>
      <c r="H1787" s="21">
        <v>300884.96000000002</v>
      </c>
      <c r="I1787" s="21" t="s">
        <v>11</v>
      </c>
      <c r="J1787" s="21" t="s">
        <v>12</v>
      </c>
    </row>
    <row r="1788" spans="1:10">
      <c r="A1788" s="21">
        <v>11563327</v>
      </c>
      <c r="B1788" s="22">
        <v>43962</v>
      </c>
      <c r="C1788" s="22">
        <v>43962</v>
      </c>
      <c r="D1788" s="21" t="s">
        <v>10</v>
      </c>
      <c r="E1788" s="21">
        <v>0</v>
      </c>
      <c r="F1788" s="21">
        <v>0</v>
      </c>
      <c r="G1788" s="21">
        <v>6605.76</v>
      </c>
      <c r="H1788" s="21">
        <v>307490.71999999997</v>
      </c>
      <c r="I1788" s="21" t="s">
        <v>11</v>
      </c>
      <c r="J1788" s="21" t="s">
        <v>12</v>
      </c>
    </row>
    <row r="1789" spans="1:10">
      <c r="A1789" s="21">
        <v>11563327</v>
      </c>
      <c r="B1789" s="22">
        <v>43962</v>
      </c>
      <c r="C1789" s="22">
        <v>43962</v>
      </c>
      <c r="D1789" s="21" t="s">
        <v>10</v>
      </c>
      <c r="E1789" s="21">
        <v>0</v>
      </c>
      <c r="F1789" s="21">
        <v>0</v>
      </c>
      <c r="G1789" s="21">
        <v>6786.43</v>
      </c>
      <c r="H1789" s="21">
        <v>314277.15000000002</v>
      </c>
      <c r="I1789" s="21" t="s">
        <v>11</v>
      </c>
      <c r="J1789" s="21" t="s">
        <v>12</v>
      </c>
    </row>
    <row r="1790" spans="1:10">
      <c r="A1790" s="21">
        <v>11563327</v>
      </c>
      <c r="B1790" s="22">
        <v>43962</v>
      </c>
      <c r="C1790" s="22">
        <v>43962</v>
      </c>
      <c r="D1790" s="21" t="s">
        <v>10</v>
      </c>
      <c r="E1790" s="21">
        <v>0</v>
      </c>
      <c r="F1790" s="21">
        <v>0</v>
      </c>
      <c r="G1790" s="21">
        <v>6790</v>
      </c>
      <c r="H1790" s="21">
        <v>321067.15000000002</v>
      </c>
      <c r="I1790" s="21" t="s">
        <v>11</v>
      </c>
      <c r="J1790" s="21" t="s">
        <v>12</v>
      </c>
    </row>
    <row r="1791" spans="1:10">
      <c r="A1791" s="21">
        <v>11563327</v>
      </c>
      <c r="B1791" s="22">
        <v>43962</v>
      </c>
      <c r="C1791" s="22">
        <v>43962</v>
      </c>
      <c r="D1791" s="21" t="s">
        <v>10</v>
      </c>
      <c r="E1791" s="21">
        <v>0</v>
      </c>
      <c r="F1791" s="21">
        <v>0</v>
      </c>
      <c r="G1791" s="21">
        <v>6810</v>
      </c>
      <c r="H1791" s="21">
        <v>327877.15000000002</v>
      </c>
      <c r="I1791" s="21" t="s">
        <v>11</v>
      </c>
      <c r="J1791" s="21" t="s">
        <v>12</v>
      </c>
    </row>
    <row r="1792" spans="1:10">
      <c r="A1792" s="21">
        <v>11563327</v>
      </c>
      <c r="B1792" s="22">
        <v>43962</v>
      </c>
      <c r="C1792" s="22">
        <v>43962</v>
      </c>
      <c r="D1792" s="21" t="s">
        <v>10</v>
      </c>
      <c r="E1792" s="21">
        <v>0</v>
      </c>
      <c r="F1792" s="21">
        <v>0</v>
      </c>
      <c r="G1792" s="21">
        <v>6916</v>
      </c>
      <c r="H1792" s="21">
        <v>334793.15000000002</v>
      </c>
      <c r="I1792" s="21" t="s">
        <v>11</v>
      </c>
      <c r="J1792" s="21" t="s">
        <v>12</v>
      </c>
    </row>
    <row r="1793" spans="1:10">
      <c r="A1793" s="21">
        <v>11563327</v>
      </c>
      <c r="B1793" s="22">
        <v>43962</v>
      </c>
      <c r="C1793" s="22">
        <v>43962</v>
      </c>
      <c r="D1793" s="21" t="s">
        <v>10</v>
      </c>
      <c r="E1793" s="21">
        <v>0</v>
      </c>
      <c r="F1793" s="21">
        <v>0</v>
      </c>
      <c r="G1793" s="21">
        <v>7090</v>
      </c>
      <c r="H1793" s="21">
        <v>341883.15</v>
      </c>
      <c r="I1793" s="21" t="s">
        <v>11</v>
      </c>
      <c r="J1793" s="21" t="s">
        <v>12</v>
      </c>
    </row>
    <row r="1794" spans="1:10">
      <c r="A1794" s="21">
        <v>11563327</v>
      </c>
      <c r="B1794" s="22">
        <v>43962</v>
      </c>
      <c r="C1794" s="22">
        <v>43962</v>
      </c>
      <c r="D1794" s="21" t="s">
        <v>10</v>
      </c>
      <c r="E1794" s="21">
        <v>0</v>
      </c>
      <c r="F1794" s="21">
        <v>0</v>
      </c>
      <c r="G1794" s="21">
        <v>7286.6</v>
      </c>
      <c r="H1794" s="21">
        <v>349169.75</v>
      </c>
      <c r="I1794" s="21" t="s">
        <v>11</v>
      </c>
      <c r="J1794" s="21" t="s">
        <v>12</v>
      </c>
    </row>
    <row r="1795" spans="1:10">
      <c r="A1795" s="21">
        <v>11563327</v>
      </c>
      <c r="B1795" s="22">
        <v>43962</v>
      </c>
      <c r="C1795" s="22">
        <v>43962</v>
      </c>
      <c r="D1795" s="21" t="s">
        <v>10</v>
      </c>
      <c r="E1795" s="21">
        <v>0</v>
      </c>
      <c r="F1795" s="21">
        <v>0</v>
      </c>
      <c r="G1795" s="21">
        <v>7314</v>
      </c>
      <c r="H1795" s="21">
        <v>356483.75</v>
      </c>
      <c r="I1795" s="21" t="s">
        <v>11</v>
      </c>
      <c r="J1795" s="21" t="s">
        <v>12</v>
      </c>
    </row>
    <row r="1796" spans="1:10">
      <c r="A1796" s="21">
        <v>11563327</v>
      </c>
      <c r="B1796" s="22">
        <v>43962</v>
      </c>
      <c r="C1796" s="22">
        <v>43962</v>
      </c>
      <c r="D1796" s="21" t="s">
        <v>10</v>
      </c>
      <c r="E1796" s="21">
        <v>0</v>
      </c>
      <c r="F1796" s="21">
        <v>0</v>
      </c>
      <c r="G1796" s="21">
        <v>7409.6</v>
      </c>
      <c r="H1796" s="21">
        <v>363893.35</v>
      </c>
      <c r="I1796" s="21" t="s">
        <v>11</v>
      </c>
      <c r="J1796" s="21" t="s">
        <v>12</v>
      </c>
    </row>
    <row r="1797" spans="1:10">
      <c r="A1797" s="21">
        <v>11563327</v>
      </c>
      <c r="B1797" s="22">
        <v>43962</v>
      </c>
      <c r="C1797" s="22">
        <v>43962</v>
      </c>
      <c r="D1797" s="21" t="s">
        <v>10</v>
      </c>
      <c r="E1797" s="21">
        <v>0</v>
      </c>
      <c r="F1797" s="21">
        <v>0</v>
      </c>
      <c r="G1797" s="21">
        <v>7487</v>
      </c>
      <c r="H1797" s="21">
        <v>371380.35</v>
      </c>
      <c r="I1797" s="21" t="s">
        <v>11</v>
      </c>
      <c r="J1797" s="21" t="s">
        <v>12</v>
      </c>
    </row>
    <row r="1798" spans="1:10">
      <c r="A1798" s="21">
        <v>11563327</v>
      </c>
      <c r="B1798" s="22">
        <v>43962</v>
      </c>
      <c r="C1798" s="22">
        <v>43962</v>
      </c>
      <c r="D1798" s="21" t="s">
        <v>10</v>
      </c>
      <c r="E1798" s="21">
        <v>0</v>
      </c>
      <c r="F1798" s="21">
        <v>0</v>
      </c>
      <c r="G1798" s="21">
        <v>7520</v>
      </c>
      <c r="H1798" s="21">
        <v>378900.35</v>
      </c>
      <c r="I1798" s="21" t="s">
        <v>11</v>
      </c>
      <c r="J1798" s="21" t="s">
        <v>12</v>
      </c>
    </row>
    <row r="1799" spans="1:10">
      <c r="A1799" s="21">
        <v>11563327</v>
      </c>
      <c r="B1799" s="22">
        <v>43962</v>
      </c>
      <c r="C1799" s="22">
        <v>43962</v>
      </c>
      <c r="D1799" s="21" t="s">
        <v>10</v>
      </c>
      <c r="E1799" s="21">
        <v>0</v>
      </c>
      <c r="F1799" s="21">
        <v>0</v>
      </c>
      <c r="G1799" s="21">
        <v>7550.1</v>
      </c>
      <c r="H1799" s="21">
        <v>386450.45</v>
      </c>
      <c r="I1799" s="21" t="s">
        <v>11</v>
      </c>
      <c r="J1799" s="21" t="s">
        <v>12</v>
      </c>
    </row>
    <row r="1800" spans="1:10">
      <c r="A1800" s="21">
        <v>11563327</v>
      </c>
      <c r="B1800" s="22">
        <v>43962</v>
      </c>
      <c r="C1800" s="22">
        <v>43962</v>
      </c>
      <c r="D1800" s="21" t="s">
        <v>10</v>
      </c>
      <c r="E1800" s="21">
        <v>0</v>
      </c>
      <c r="F1800" s="21">
        <v>0</v>
      </c>
      <c r="G1800" s="21">
        <v>7560</v>
      </c>
      <c r="H1800" s="21">
        <v>394010.45</v>
      </c>
      <c r="I1800" s="21" t="s">
        <v>11</v>
      </c>
      <c r="J1800" s="21" t="s">
        <v>12</v>
      </c>
    </row>
    <row r="1801" spans="1:10">
      <c r="A1801" s="21">
        <v>11563327</v>
      </c>
      <c r="B1801" s="22">
        <v>43962</v>
      </c>
      <c r="C1801" s="22">
        <v>43962</v>
      </c>
      <c r="D1801" s="21" t="s">
        <v>10</v>
      </c>
      <c r="E1801" s="21">
        <v>0</v>
      </c>
      <c r="F1801" s="21">
        <v>0</v>
      </c>
      <c r="G1801" s="21">
        <v>7762.1</v>
      </c>
      <c r="H1801" s="21">
        <v>401772.55</v>
      </c>
      <c r="I1801" s="21" t="s">
        <v>11</v>
      </c>
      <c r="J1801" s="21" t="s">
        <v>12</v>
      </c>
    </row>
    <row r="1802" spans="1:10">
      <c r="A1802" s="21">
        <v>11563327</v>
      </c>
      <c r="B1802" s="22">
        <v>43962</v>
      </c>
      <c r="C1802" s="22">
        <v>43962</v>
      </c>
      <c r="D1802" s="21" t="s">
        <v>10</v>
      </c>
      <c r="E1802" s="21">
        <v>0</v>
      </c>
      <c r="F1802" s="21">
        <v>0</v>
      </c>
      <c r="G1802" s="21">
        <v>8290</v>
      </c>
      <c r="H1802" s="21">
        <v>410062.55</v>
      </c>
      <c r="I1802" s="21" t="s">
        <v>11</v>
      </c>
      <c r="J1802" s="21" t="s">
        <v>12</v>
      </c>
    </row>
    <row r="1803" spans="1:10">
      <c r="A1803" s="21">
        <v>11563327</v>
      </c>
      <c r="B1803" s="22">
        <v>43962</v>
      </c>
      <c r="C1803" s="22">
        <v>43962</v>
      </c>
      <c r="D1803" s="21" t="s">
        <v>10</v>
      </c>
      <c r="E1803" s="21">
        <v>0</v>
      </c>
      <c r="F1803" s="21">
        <v>0</v>
      </c>
      <c r="G1803" s="21">
        <v>8320.6</v>
      </c>
      <c r="H1803" s="21">
        <v>418383.15</v>
      </c>
      <c r="I1803" s="21" t="s">
        <v>11</v>
      </c>
      <c r="J1803" s="21" t="s">
        <v>12</v>
      </c>
    </row>
    <row r="1804" spans="1:10">
      <c r="A1804" s="21">
        <v>11563327</v>
      </c>
      <c r="B1804" s="22">
        <v>43962</v>
      </c>
      <c r="C1804" s="22">
        <v>43962</v>
      </c>
      <c r="D1804" s="21" t="s">
        <v>10</v>
      </c>
      <c r="E1804" s="21">
        <v>0</v>
      </c>
      <c r="F1804" s="21">
        <v>0</v>
      </c>
      <c r="G1804" s="21">
        <v>8830</v>
      </c>
      <c r="H1804" s="21">
        <v>427213.15</v>
      </c>
      <c r="I1804" s="21" t="s">
        <v>11</v>
      </c>
      <c r="J1804" s="21" t="s">
        <v>12</v>
      </c>
    </row>
    <row r="1805" spans="1:10">
      <c r="A1805" s="21">
        <v>11563327</v>
      </c>
      <c r="B1805" s="22">
        <v>43962</v>
      </c>
      <c r="C1805" s="22">
        <v>43962</v>
      </c>
      <c r="D1805" s="21" t="s">
        <v>10</v>
      </c>
      <c r="E1805" s="21">
        <v>0</v>
      </c>
      <c r="F1805" s="21">
        <v>0</v>
      </c>
      <c r="G1805" s="21">
        <v>8950.9599999999991</v>
      </c>
      <c r="H1805" s="21">
        <v>436164.11</v>
      </c>
      <c r="I1805" s="21" t="s">
        <v>11</v>
      </c>
      <c r="J1805" s="21" t="s">
        <v>12</v>
      </c>
    </row>
    <row r="1806" spans="1:10">
      <c r="A1806" s="21">
        <v>11563327</v>
      </c>
      <c r="B1806" s="22">
        <v>43962</v>
      </c>
      <c r="C1806" s="22">
        <v>43962</v>
      </c>
      <c r="D1806" s="21" t="s">
        <v>10</v>
      </c>
      <c r="E1806" s="21">
        <v>0</v>
      </c>
      <c r="F1806" s="21">
        <v>0</v>
      </c>
      <c r="G1806" s="21">
        <v>9108.6</v>
      </c>
      <c r="H1806" s="21">
        <v>445272.71</v>
      </c>
      <c r="I1806" s="21" t="s">
        <v>11</v>
      </c>
      <c r="J1806" s="21" t="s">
        <v>12</v>
      </c>
    </row>
    <row r="1807" spans="1:10">
      <c r="A1807" s="21">
        <v>11563327</v>
      </c>
      <c r="B1807" s="22">
        <v>43962</v>
      </c>
      <c r="C1807" s="22">
        <v>43962</v>
      </c>
      <c r="D1807" s="21" t="s">
        <v>10</v>
      </c>
      <c r="E1807" s="21">
        <v>0</v>
      </c>
      <c r="F1807" s="21">
        <v>0</v>
      </c>
      <c r="G1807" s="21">
        <v>9349.2999999999993</v>
      </c>
      <c r="H1807" s="21">
        <v>454622.01</v>
      </c>
      <c r="I1807" s="21" t="s">
        <v>11</v>
      </c>
      <c r="J1807" s="21" t="s">
        <v>12</v>
      </c>
    </row>
    <row r="1808" spans="1:10">
      <c r="A1808" s="21">
        <v>11563327</v>
      </c>
      <c r="B1808" s="22">
        <v>43962</v>
      </c>
      <c r="C1808" s="22">
        <v>43962</v>
      </c>
      <c r="D1808" s="21" t="s">
        <v>10</v>
      </c>
      <c r="E1808" s="21">
        <v>0</v>
      </c>
      <c r="F1808" s="21">
        <v>0</v>
      </c>
      <c r="G1808" s="21">
        <v>9573.7999999999993</v>
      </c>
      <c r="H1808" s="21">
        <v>464195.81</v>
      </c>
      <c r="I1808" s="21" t="s">
        <v>11</v>
      </c>
      <c r="J1808" s="21" t="s">
        <v>12</v>
      </c>
    </row>
    <row r="1809" spans="1:10">
      <c r="A1809" s="21">
        <v>11563327</v>
      </c>
      <c r="B1809" s="22">
        <v>43962</v>
      </c>
      <c r="C1809" s="22">
        <v>43962</v>
      </c>
      <c r="D1809" s="21" t="s">
        <v>10</v>
      </c>
      <c r="E1809" s="21">
        <v>0</v>
      </c>
      <c r="F1809" s="21">
        <v>0</v>
      </c>
      <c r="G1809" s="21">
        <v>9851.2999999999993</v>
      </c>
      <c r="H1809" s="21">
        <v>474047.11</v>
      </c>
      <c r="I1809" s="21" t="s">
        <v>11</v>
      </c>
      <c r="J1809" s="21" t="s">
        <v>12</v>
      </c>
    </row>
    <row r="1810" spans="1:10">
      <c r="A1810" s="21">
        <v>11563327</v>
      </c>
      <c r="B1810" s="22">
        <v>43962</v>
      </c>
      <c r="C1810" s="22">
        <v>43962</v>
      </c>
      <c r="D1810" s="21" t="s">
        <v>10</v>
      </c>
      <c r="E1810" s="21">
        <v>0</v>
      </c>
      <c r="F1810" s="21">
        <v>0</v>
      </c>
      <c r="G1810" s="21">
        <v>9940.4</v>
      </c>
      <c r="H1810" s="21">
        <v>483987.51</v>
      </c>
      <c r="I1810" s="21" t="s">
        <v>11</v>
      </c>
      <c r="J1810" s="21" t="s">
        <v>12</v>
      </c>
    </row>
    <row r="1811" spans="1:10">
      <c r="A1811" s="21">
        <v>11563327</v>
      </c>
      <c r="B1811" s="22">
        <v>43962</v>
      </c>
      <c r="C1811" s="22">
        <v>43962</v>
      </c>
      <c r="D1811" s="21" t="s">
        <v>10</v>
      </c>
      <c r="E1811" s="21">
        <v>0</v>
      </c>
      <c r="F1811" s="21">
        <v>0</v>
      </c>
      <c r="G1811" s="21">
        <v>10070</v>
      </c>
      <c r="H1811" s="21">
        <v>494057.51</v>
      </c>
      <c r="I1811" s="21" t="s">
        <v>11</v>
      </c>
      <c r="J1811" s="21" t="s">
        <v>12</v>
      </c>
    </row>
    <row r="1812" spans="1:10">
      <c r="A1812" s="21">
        <v>11563327</v>
      </c>
      <c r="B1812" s="22">
        <v>43962</v>
      </c>
      <c r="C1812" s="22">
        <v>43962</v>
      </c>
      <c r="D1812" s="21" t="s">
        <v>10</v>
      </c>
      <c r="E1812" s="21">
        <v>0</v>
      </c>
      <c r="F1812" s="21">
        <v>0</v>
      </c>
      <c r="G1812" s="21">
        <v>10272.9</v>
      </c>
      <c r="H1812" s="21">
        <v>504330.41</v>
      </c>
      <c r="I1812" s="21" t="s">
        <v>11</v>
      </c>
      <c r="J1812" s="21" t="s">
        <v>12</v>
      </c>
    </row>
    <row r="1813" spans="1:10">
      <c r="A1813" s="21">
        <v>11563327</v>
      </c>
      <c r="B1813" s="22">
        <v>43962</v>
      </c>
      <c r="C1813" s="22">
        <v>43962</v>
      </c>
      <c r="D1813" s="21" t="s">
        <v>10</v>
      </c>
      <c r="E1813" s="21">
        <v>0</v>
      </c>
      <c r="F1813" s="21">
        <v>0</v>
      </c>
      <c r="G1813" s="21">
        <v>11257.5</v>
      </c>
      <c r="H1813" s="21">
        <v>515587.91</v>
      </c>
      <c r="I1813" s="21" t="s">
        <v>11</v>
      </c>
      <c r="J1813" s="21" t="s">
        <v>12</v>
      </c>
    </row>
    <row r="1814" spans="1:10">
      <c r="A1814" s="21">
        <v>11563327</v>
      </c>
      <c r="B1814" s="22">
        <v>43962</v>
      </c>
      <c r="C1814" s="22">
        <v>43962</v>
      </c>
      <c r="D1814" s="21" t="s">
        <v>10</v>
      </c>
      <c r="E1814" s="21">
        <v>0</v>
      </c>
      <c r="F1814" s="21">
        <v>0</v>
      </c>
      <c r="G1814" s="21">
        <v>12334.2</v>
      </c>
      <c r="H1814" s="21">
        <v>527922.11</v>
      </c>
      <c r="I1814" s="21" t="s">
        <v>11</v>
      </c>
      <c r="J1814" s="21" t="s">
        <v>12</v>
      </c>
    </row>
    <row r="1815" spans="1:10">
      <c r="A1815" s="21">
        <v>11563327</v>
      </c>
      <c r="B1815" s="22">
        <v>43962</v>
      </c>
      <c r="C1815" s="22">
        <v>43962</v>
      </c>
      <c r="D1815" s="21" t="s">
        <v>10</v>
      </c>
      <c r="E1815" s="21">
        <v>0</v>
      </c>
      <c r="F1815" s="21">
        <v>0</v>
      </c>
      <c r="G1815" s="21">
        <v>12366.7</v>
      </c>
      <c r="H1815" s="21">
        <v>540288.81000000006</v>
      </c>
      <c r="I1815" s="21" t="s">
        <v>11</v>
      </c>
      <c r="J1815" s="21" t="s">
        <v>12</v>
      </c>
    </row>
    <row r="1816" spans="1:10">
      <c r="A1816" s="21">
        <v>11563327</v>
      </c>
      <c r="B1816" s="22">
        <v>43962</v>
      </c>
      <c r="C1816" s="22">
        <v>43962</v>
      </c>
      <c r="D1816" s="21" t="s">
        <v>10</v>
      </c>
      <c r="E1816" s="21">
        <v>0</v>
      </c>
      <c r="F1816" s="21">
        <v>0</v>
      </c>
      <c r="G1816" s="21">
        <v>12650</v>
      </c>
      <c r="H1816" s="21">
        <v>552938.81000000006</v>
      </c>
      <c r="I1816" s="21" t="s">
        <v>11</v>
      </c>
      <c r="J1816" s="21" t="s">
        <v>12</v>
      </c>
    </row>
    <row r="1817" spans="1:10">
      <c r="A1817" s="21">
        <v>11563327</v>
      </c>
      <c r="B1817" s="22">
        <v>43962</v>
      </c>
      <c r="C1817" s="22">
        <v>43962</v>
      </c>
      <c r="D1817" s="21" t="s">
        <v>10</v>
      </c>
      <c r="E1817" s="21">
        <v>0</v>
      </c>
      <c r="F1817" s="21">
        <v>0</v>
      </c>
      <c r="G1817" s="21">
        <v>12793.44</v>
      </c>
      <c r="H1817" s="21">
        <v>565732.25</v>
      </c>
      <c r="I1817" s="21" t="s">
        <v>11</v>
      </c>
      <c r="J1817" s="21" t="s">
        <v>12</v>
      </c>
    </row>
    <row r="1818" spans="1:10">
      <c r="A1818" s="21">
        <v>11563327</v>
      </c>
      <c r="B1818" s="22">
        <v>43962</v>
      </c>
      <c r="C1818" s="22">
        <v>43962</v>
      </c>
      <c r="D1818" s="21" t="s">
        <v>10</v>
      </c>
      <c r="E1818" s="21">
        <v>0</v>
      </c>
      <c r="F1818" s="21">
        <v>0</v>
      </c>
      <c r="G1818" s="21">
        <v>12919.97</v>
      </c>
      <c r="H1818" s="21">
        <v>578652.22</v>
      </c>
      <c r="I1818" s="21" t="s">
        <v>11</v>
      </c>
      <c r="J1818" s="21" t="s">
        <v>12</v>
      </c>
    </row>
    <row r="1819" spans="1:10">
      <c r="A1819" s="21">
        <v>11563327</v>
      </c>
      <c r="B1819" s="22">
        <v>43962</v>
      </c>
      <c r="C1819" s="22">
        <v>43962</v>
      </c>
      <c r="D1819" s="21" t="s">
        <v>10</v>
      </c>
      <c r="E1819" s="21">
        <v>0</v>
      </c>
      <c r="F1819" s="21">
        <v>0</v>
      </c>
      <c r="G1819" s="21">
        <v>13941.4</v>
      </c>
      <c r="H1819" s="21">
        <v>592593.62</v>
      </c>
      <c r="I1819" s="21" t="s">
        <v>11</v>
      </c>
      <c r="J1819" s="21" t="s">
        <v>12</v>
      </c>
    </row>
    <row r="1820" spans="1:10">
      <c r="A1820" s="21">
        <v>11563327</v>
      </c>
      <c r="B1820" s="22">
        <v>43962</v>
      </c>
      <c r="C1820" s="22">
        <v>43962</v>
      </c>
      <c r="D1820" s="21" t="s">
        <v>10</v>
      </c>
      <c r="E1820" s="21">
        <v>0</v>
      </c>
      <c r="F1820" s="21">
        <v>0</v>
      </c>
      <c r="G1820" s="21">
        <v>14989.4</v>
      </c>
      <c r="H1820" s="21">
        <v>607583.02</v>
      </c>
      <c r="I1820" s="21" t="s">
        <v>11</v>
      </c>
      <c r="J1820" s="21" t="s">
        <v>12</v>
      </c>
    </row>
    <row r="1821" spans="1:10">
      <c r="A1821" s="21">
        <v>11563327</v>
      </c>
      <c r="B1821" s="22">
        <v>43962</v>
      </c>
      <c r="C1821" s="22">
        <v>43962</v>
      </c>
      <c r="D1821" s="21" t="s">
        <v>10</v>
      </c>
      <c r="E1821" s="21">
        <v>0</v>
      </c>
      <c r="F1821" s="21">
        <v>0</v>
      </c>
      <c r="G1821" s="21">
        <v>15764.7</v>
      </c>
      <c r="H1821" s="21">
        <v>623347.72</v>
      </c>
      <c r="I1821" s="21" t="s">
        <v>11</v>
      </c>
      <c r="J1821" s="21" t="s">
        <v>12</v>
      </c>
    </row>
    <row r="1822" spans="1:10">
      <c r="A1822" s="21">
        <v>11563327</v>
      </c>
      <c r="B1822" s="22">
        <v>43962</v>
      </c>
      <c r="C1822" s="22">
        <v>43962</v>
      </c>
      <c r="D1822" s="21" t="s">
        <v>10</v>
      </c>
      <c r="E1822" s="21">
        <v>0</v>
      </c>
      <c r="F1822" s="21">
        <v>0</v>
      </c>
      <c r="G1822" s="21">
        <v>17240.099999999999</v>
      </c>
      <c r="H1822" s="21">
        <v>640587.81999999995</v>
      </c>
      <c r="I1822" s="21" t="s">
        <v>11</v>
      </c>
      <c r="J1822" s="21" t="s">
        <v>12</v>
      </c>
    </row>
    <row r="1823" spans="1:10">
      <c r="A1823" s="21">
        <v>11563327</v>
      </c>
      <c r="B1823" s="22">
        <v>43962</v>
      </c>
      <c r="C1823" s="22">
        <v>43962</v>
      </c>
      <c r="D1823" s="21" t="s">
        <v>10</v>
      </c>
      <c r="E1823" s="21">
        <v>0</v>
      </c>
      <c r="F1823" s="21">
        <v>0</v>
      </c>
      <c r="G1823" s="21">
        <v>17626.96</v>
      </c>
      <c r="H1823" s="21">
        <v>658214.78</v>
      </c>
      <c r="I1823" s="21" t="s">
        <v>11</v>
      </c>
      <c r="J1823" s="21" t="s">
        <v>12</v>
      </c>
    </row>
    <row r="1824" spans="1:10">
      <c r="A1824" s="21">
        <v>11563327</v>
      </c>
      <c r="B1824" s="22">
        <v>43962</v>
      </c>
      <c r="C1824" s="22">
        <v>43962</v>
      </c>
      <c r="D1824" s="21" t="s">
        <v>10</v>
      </c>
      <c r="E1824" s="21">
        <v>0</v>
      </c>
      <c r="F1824" s="21">
        <v>0</v>
      </c>
      <c r="G1824" s="21">
        <v>17667.599999999999</v>
      </c>
      <c r="H1824" s="21">
        <v>675882.38</v>
      </c>
      <c r="I1824" s="21" t="s">
        <v>11</v>
      </c>
      <c r="J1824" s="21" t="s">
        <v>12</v>
      </c>
    </row>
    <row r="1825" spans="1:10">
      <c r="A1825" s="21">
        <v>11563327</v>
      </c>
      <c r="B1825" s="22">
        <v>43962</v>
      </c>
      <c r="C1825" s="22">
        <v>43962</v>
      </c>
      <c r="D1825" s="21" t="s">
        <v>10</v>
      </c>
      <c r="E1825" s="21">
        <v>0</v>
      </c>
      <c r="F1825" s="21">
        <v>0</v>
      </c>
      <c r="G1825" s="21">
        <v>17887.89</v>
      </c>
      <c r="H1825" s="21">
        <v>693770.27</v>
      </c>
      <c r="I1825" s="21" t="s">
        <v>11</v>
      </c>
      <c r="J1825" s="21" t="s">
        <v>12</v>
      </c>
    </row>
    <row r="1826" spans="1:10">
      <c r="A1826" s="21">
        <v>11563327</v>
      </c>
      <c r="B1826" s="22">
        <v>43962</v>
      </c>
      <c r="C1826" s="22">
        <v>43962</v>
      </c>
      <c r="D1826" s="21" t="s">
        <v>10</v>
      </c>
      <c r="E1826" s="21">
        <v>0</v>
      </c>
      <c r="F1826" s="21">
        <v>0</v>
      </c>
      <c r="G1826" s="21">
        <v>18034.97</v>
      </c>
      <c r="H1826" s="21">
        <v>711805.24</v>
      </c>
      <c r="I1826" s="21" t="s">
        <v>11</v>
      </c>
      <c r="J1826" s="21" t="s">
        <v>12</v>
      </c>
    </row>
    <row r="1827" spans="1:10">
      <c r="A1827" s="21">
        <v>11563327</v>
      </c>
      <c r="B1827" s="22">
        <v>43962</v>
      </c>
      <c r="C1827" s="22">
        <v>43962</v>
      </c>
      <c r="D1827" s="21" t="s">
        <v>10</v>
      </c>
      <c r="E1827" s="21">
        <v>0</v>
      </c>
      <c r="F1827" s="21">
        <v>0</v>
      </c>
      <c r="G1827" s="21">
        <v>19851.830000000002</v>
      </c>
      <c r="H1827" s="21">
        <v>731657.07</v>
      </c>
      <c r="I1827" s="21" t="s">
        <v>11</v>
      </c>
      <c r="J1827" s="21" t="s">
        <v>12</v>
      </c>
    </row>
    <row r="1828" spans="1:10">
      <c r="A1828" s="21">
        <v>11563327</v>
      </c>
      <c r="B1828" s="22">
        <v>43962</v>
      </c>
      <c r="C1828" s="22">
        <v>43962</v>
      </c>
      <c r="D1828" s="21" t="s">
        <v>10</v>
      </c>
      <c r="E1828" s="21">
        <v>0</v>
      </c>
      <c r="F1828" s="21">
        <v>0</v>
      </c>
      <c r="G1828" s="21">
        <v>21305.33</v>
      </c>
      <c r="H1828" s="21">
        <v>752962.4</v>
      </c>
      <c r="I1828" s="21" t="s">
        <v>11</v>
      </c>
      <c r="J1828" s="21" t="s">
        <v>12</v>
      </c>
    </row>
    <row r="1829" spans="1:10">
      <c r="A1829" s="21">
        <v>11563327</v>
      </c>
      <c r="B1829" s="22">
        <v>43962</v>
      </c>
      <c r="C1829" s="22">
        <v>43962</v>
      </c>
      <c r="D1829" s="21" t="s">
        <v>10</v>
      </c>
      <c r="E1829" s="21">
        <v>0</v>
      </c>
      <c r="F1829" s="21">
        <v>0</v>
      </c>
      <c r="G1829" s="21">
        <v>25124</v>
      </c>
      <c r="H1829" s="21">
        <v>778086.40000000002</v>
      </c>
      <c r="I1829" s="21" t="s">
        <v>11</v>
      </c>
      <c r="J1829" s="21" t="s">
        <v>12</v>
      </c>
    </row>
    <row r="1830" spans="1:10">
      <c r="A1830" s="21">
        <v>11563327</v>
      </c>
      <c r="B1830" s="22">
        <v>43962</v>
      </c>
      <c r="C1830" s="22">
        <v>43962</v>
      </c>
      <c r="D1830" s="21" t="s">
        <v>10</v>
      </c>
      <c r="E1830" s="21">
        <v>0</v>
      </c>
      <c r="F1830" s="21">
        <v>0</v>
      </c>
      <c r="G1830" s="21">
        <v>25325.1</v>
      </c>
      <c r="H1830" s="21">
        <v>803411.5</v>
      </c>
      <c r="I1830" s="21" t="s">
        <v>11</v>
      </c>
      <c r="J1830" s="21" t="s">
        <v>12</v>
      </c>
    </row>
    <row r="1831" spans="1:10">
      <c r="A1831" s="21">
        <v>11563327</v>
      </c>
      <c r="B1831" s="22">
        <v>43962</v>
      </c>
      <c r="C1831" s="22">
        <v>43962</v>
      </c>
      <c r="D1831" s="21" t="s">
        <v>10</v>
      </c>
      <c r="E1831" s="21">
        <v>0</v>
      </c>
      <c r="F1831" s="21">
        <v>0</v>
      </c>
      <c r="G1831" s="21">
        <v>28951.7</v>
      </c>
      <c r="H1831" s="21">
        <v>832363.2</v>
      </c>
      <c r="I1831" s="21" t="s">
        <v>11</v>
      </c>
      <c r="J1831" s="21" t="s">
        <v>12</v>
      </c>
    </row>
    <row r="1832" spans="1:10">
      <c r="A1832" s="21">
        <v>11563327</v>
      </c>
      <c r="B1832" s="22">
        <v>43962</v>
      </c>
      <c r="C1832" s="22">
        <v>43962</v>
      </c>
      <c r="D1832" s="21" t="s">
        <v>10</v>
      </c>
      <c r="E1832" s="21">
        <v>0</v>
      </c>
      <c r="F1832" s="21">
        <v>0</v>
      </c>
      <c r="G1832" s="21">
        <v>30716.7</v>
      </c>
      <c r="H1832" s="21">
        <v>863079.9</v>
      </c>
      <c r="I1832" s="21" t="s">
        <v>11</v>
      </c>
      <c r="J1832" s="21" t="s">
        <v>12</v>
      </c>
    </row>
    <row r="1833" spans="1:10">
      <c r="A1833" s="21">
        <v>11563327</v>
      </c>
      <c r="B1833" s="22">
        <v>43962</v>
      </c>
      <c r="C1833" s="22">
        <v>43962</v>
      </c>
      <c r="D1833" s="21" t="s">
        <v>10</v>
      </c>
      <c r="E1833" s="21">
        <v>0</v>
      </c>
      <c r="F1833" s="21">
        <v>0</v>
      </c>
      <c r="G1833" s="21">
        <v>34777.32</v>
      </c>
      <c r="H1833" s="21">
        <v>897857.22</v>
      </c>
      <c r="I1833" s="21" t="s">
        <v>11</v>
      </c>
      <c r="J1833" s="21" t="s">
        <v>12</v>
      </c>
    </row>
    <row r="1834" spans="1:10">
      <c r="A1834" s="21">
        <v>11563327</v>
      </c>
      <c r="B1834" s="22">
        <v>43962</v>
      </c>
      <c r="C1834" s="22">
        <v>43962</v>
      </c>
      <c r="D1834" s="21" t="s">
        <v>13</v>
      </c>
      <c r="E1834" s="21">
        <v>0</v>
      </c>
      <c r="F1834" s="21">
        <v>5.26</v>
      </c>
      <c r="G1834" s="21">
        <v>0</v>
      </c>
      <c r="H1834" s="21">
        <v>897851.96</v>
      </c>
      <c r="I1834" s="21" t="s">
        <v>14</v>
      </c>
      <c r="J1834" s="21" t="s">
        <v>15</v>
      </c>
    </row>
    <row r="1835" spans="1:10">
      <c r="A1835" s="21">
        <v>11563327</v>
      </c>
      <c r="B1835" s="22">
        <v>43962</v>
      </c>
      <c r="C1835" s="22">
        <v>43962</v>
      </c>
      <c r="D1835" s="21" t="s">
        <v>13</v>
      </c>
      <c r="E1835" s="21">
        <v>0</v>
      </c>
      <c r="F1835" s="21">
        <v>5.89</v>
      </c>
      <c r="G1835" s="21">
        <v>0</v>
      </c>
      <c r="H1835" s="21">
        <v>897846.07</v>
      </c>
      <c r="I1835" s="21" t="s">
        <v>14</v>
      </c>
      <c r="J1835" s="21" t="s">
        <v>15</v>
      </c>
    </row>
    <row r="1836" spans="1:10">
      <c r="A1836" s="21">
        <v>11563327</v>
      </c>
      <c r="B1836" s="22">
        <v>43962</v>
      </c>
      <c r="C1836" s="22">
        <v>43962</v>
      </c>
      <c r="D1836" s="21" t="s">
        <v>13</v>
      </c>
      <c r="E1836" s="21">
        <v>0</v>
      </c>
      <c r="F1836" s="21">
        <v>9.5299999999999994</v>
      </c>
      <c r="G1836" s="21">
        <v>0</v>
      </c>
      <c r="H1836" s="21">
        <v>897836.54</v>
      </c>
      <c r="I1836" s="21" t="s">
        <v>14</v>
      </c>
      <c r="J1836" s="21" t="s">
        <v>15</v>
      </c>
    </row>
    <row r="1837" spans="1:10">
      <c r="A1837" s="21">
        <v>11563327</v>
      </c>
      <c r="B1837" s="22">
        <v>43962</v>
      </c>
      <c r="C1837" s="22">
        <v>43962</v>
      </c>
      <c r="D1837" s="21" t="s">
        <v>13</v>
      </c>
      <c r="E1837" s="21">
        <v>0</v>
      </c>
      <c r="F1837" s="21">
        <v>12.15</v>
      </c>
      <c r="G1837" s="21">
        <v>0</v>
      </c>
      <c r="H1837" s="21">
        <v>897824.39</v>
      </c>
      <c r="I1837" s="21" t="s">
        <v>14</v>
      </c>
      <c r="J1837" s="21" t="s">
        <v>15</v>
      </c>
    </row>
    <row r="1838" spans="1:10">
      <c r="A1838" s="21">
        <v>11563327</v>
      </c>
      <c r="B1838" s="22">
        <v>43962</v>
      </c>
      <c r="C1838" s="22">
        <v>43962</v>
      </c>
      <c r="D1838" s="21" t="s">
        <v>13</v>
      </c>
      <c r="E1838" s="21">
        <v>0</v>
      </c>
      <c r="F1838" s="21">
        <v>14.77</v>
      </c>
      <c r="G1838" s="21">
        <v>0</v>
      </c>
      <c r="H1838" s="21">
        <v>897809.62</v>
      </c>
      <c r="I1838" s="21" t="s">
        <v>14</v>
      </c>
      <c r="J1838" s="21" t="s">
        <v>15</v>
      </c>
    </row>
    <row r="1839" spans="1:10">
      <c r="A1839" s="21">
        <v>11563327</v>
      </c>
      <c r="B1839" s="22">
        <v>43962</v>
      </c>
      <c r="C1839" s="22">
        <v>43962</v>
      </c>
      <c r="D1839" s="21" t="s">
        <v>13</v>
      </c>
      <c r="E1839" s="21">
        <v>0</v>
      </c>
      <c r="F1839" s="21">
        <v>19.02</v>
      </c>
      <c r="G1839" s="21">
        <v>0</v>
      </c>
      <c r="H1839" s="21">
        <v>897790.6</v>
      </c>
      <c r="I1839" s="21" t="s">
        <v>14</v>
      </c>
      <c r="J1839" s="21" t="s">
        <v>15</v>
      </c>
    </row>
    <row r="1840" spans="1:10">
      <c r="A1840" s="21">
        <v>11563327</v>
      </c>
      <c r="B1840" s="22">
        <v>43962</v>
      </c>
      <c r="C1840" s="22">
        <v>43962</v>
      </c>
      <c r="D1840" s="21" t="s">
        <v>13</v>
      </c>
      <c r="E1840" s="21">
        <v>0</v>
      </c>
      <c r="F1840" s="21">
        <v>19.63</v>
      </c>
      <c r="G1840" s="21">
        <v>0</v>
      </c>
      <c r="H1840" s="21">
        <v>897770.97</v>
      </c>
      <c r="I1840" s="21" t="s">
        <v>14</v>
      </c>
      <c r="J1840" s="21" t="s">
        <v>15</v>
      </c>
    </row>
    <row r="1841" spans="1:10">
      <c r="A1841" s="21">
        <v>11563327</v>
      </c>
      <c r="B1841" s="22">
        <v>43962</v>
      </c>
      <c r="C1841" s="22">
        <v>43962</v>
      </c>
      <c r="D1841" s="21" t="s">
        <v>13</v>
      </c>
      <c r="E1841" s="21">
        <v>0</v>
      </c>
      <c r="F1841" s="21">
        <v>20</v>
      </c>
      <c r="G1841" s="21">
        <v>0</v>
      </c>
      <c r="H1841" s="21">
        <v>897750.97</v>
      </c>
      <c r="I1841" s="21" t="s">
        <v>14</v>
      </c>
      <c r="J1841" s="21" t="s">
        <v>15</v>
      </c>
    </row>
    <row r="1842" spans="1:10">
      <c r="A1842" s="21">
        <v>11563327</v>
      </c>
      <c r="B1842" s="22">
        <v>43962</v>
      </c>
      <c r="C1842" s="22">
        <v>43962</v>
      </c>
      <c r="D1842" s="21" t="s">
        <v>13</v>
      </c>
      <c r="E1842" s="21">
        <v>0</v>
      </c>
      <c r="F1842" s="21">
        <v>22.54</v>
      </c>
      <c r="G1842" s="21">
        <v>0</v>
      </c>
      <c r="H1842" s="21">
        <v>897728.43</v>
      </c>
      <c r="I1842" s="21" t="s">
        <v>14</v>
      </c>
      <c r="J1842" s="21" t="s">
        <v>15</v>
      </c>
    </row>
    <row r="1843" spans="1:10">
      <c r="A1843" s="21">
        <v>11563327</v>
      </c>
      <c r="B1843" s="22">
        <v>43962</v>
      </c>
      <c r="C1843" s="22">
        <v>43962</v>
      </c>
      <c r="D1843" s="21" t="s">
        <v>13</v>
      </c>
      <c r="E1843" s="21">
        <v>0</v>
      </c>
      <c r="F1843" s="21">
        <v>24.47</v>
      </c>
      <c r="G1843" s="21">
        <v>0</v>
      </c>
      <c r="H1843" s="21">
        <v>897703.96</v>
      </c>
      <c r="I1843" s="21" t="s">
        <v>14</v>
      </c>
      <c r="J1843" s="21" t="s">
        <v>15</v>
      </c>
    </row>
    <row r="1844" spans="1:10">
      <c r="A1844" s="21">
        <v>11563327</v>
      </c>
      <c r="B1844" s="22">
        <v>43962</v>
      </c>
      <c r="C1844" s="22">
        <v>43962</v>
      </c>
      <c r="D1844" s="21" t="s">
        <v>13</v>
      </c>
      <c r="E1844" s="21">
        <v>0</v>
      </c>
      <c r="F1844" s="21">
        <v>28.13</v>
      </c>
      <c r="G1844" s="21">
        <v>0</v>
      </c>
      <c r="H1844" s="21">
        <v>897675.83</v>
      </c>
      <c r="I1844" s="21" t="s">
        <v>14</v>
      </c>
      <c r="J1844" s="21" t="s">
        <v>15</v>
      </c>
    </row>
    <row r="1845" spans="1:10">
      <c r="A1845" s="21">
        <v>11563327</v>
      </c>
      <c r="B1845" s="22">
        <v>43962</v>
      </c>
      <c r="C1845" s="22">
        <v>43962</v>
      </c>
      <c r="D1845" s="21" t="s">
        <v>13</v>
      </c>
      <c r="E1845" s="21">
        <v>0</v>
      </c>
      <c r="F1845" s="21">
        <v>30.27</v>
      </c>
      <c r="G1845" s="21">
        <v>0</v>
      </c>
      <c r="H1845" s="21">
        <v>897645.56</v>
      </c>
      <c r="I1845" s="21" t="s">
        <v>14</v>
      </c>
      <c r="J1845" s="21" t="s">
        <v>15</v>
      </c>
    </row>
    <row r="1846" spans="1:10">
      <c r="A1846" s="21">
        <v>11563327</v>
      </c>
      <c r="B1846" s="22">
        <v>43962</v>
      </c>
      <c r="C1846" s="22">
        <v>43962</v>
      </c>
      <c r="D1846" s="21" t="s">
        <v>16</v>
      </c>
      <c r="E1846" s="21">
        <v>0</v>
      </c>
      <c r="F1846" s="21">
        <v>897645.56</v>
      </c>
      <c r="G1846" s="21">
        <v>0</v>
      </c>
      <c r="H1846" s="21">
        <v>0</v>
      </c>
      <c r="I1846" s="21" t="s">
        <v>17</v>
      </c>
      <c r="J1846" s="21" t="s">
        <v>18</v>
      </c>
    </row>
    <row r="1847" spans="1:10">
      <c r="A1847" s="21">
        <v>11563327</v>
      </c>
      <c r="B1847" s="22">
        <v>43963</v>
      </c>
      <c r="C1847" s="22">
        <v>43963</v>
      </c>
      <c r="D1847" s="21" t="s">
        <v>10</v>
      </c>
      <c r="E1847" s="21">
        <v>0</v>
      </c>
      <c r="F1847" s="21">
        <v>0</v>
      </c>
      <c r="G1847" s="21">
        <v>500</v>
      </c>
      <c r="H1847" s="21">
        <v>500</v>
      </c>
      <c r="I1847" s="21" t="s">
        <v>11</v>
      </c>
      <c r="J1847" s="21" t="s">
        <v>12</v>
      </c>
    </row>
    <row r="1848" spans="1:10">
      <c r="A1848" s="21">
        <v>11563327</v>
      </c>
      <c r="B1848" s="22">
        <v>43963</v>
      </c>
      <c r="C1848" s="22">
        <v>43963</v>
      </c>
      <c r="D1848" s="21" t="s">
        <v>10</v>
      </c>
      <c r="E1848" s="21">
        <v>0</v>
      </c>
      <c r="F1848" s="21">
        <v>0</v>
      </c>
      <c r="G1848" s="21">
        <v>530</v>
      </c>
      <c r="H1848" s="21">
        <v>1030</v>
      </c>
      <c r="I1848" s="21" t="s">
        <v>11</v>
      </c>
      <c r="J1848" s="21" t="s">
        <v>12</v>
      </c>
    </row>
    <row r="1849" spans="1:10">
      <c r="A1849" s="21">
        <v>11563327</v>
      </c>
      <c r="B1849" s="22">
        <v>43963</v>
      </c>
      <c r="C1849" s="22">
        <v>43963</v>
      </c>
      <c r="D1849" s="21" t="s">
        <v>10</v>
      </c>
      <c r="E1849" s="21">
        <v>0</v>
      </c>
      <c r="F1849" s="21">
        <v>0</v>
      </c>
      <c r="G1849" s="21">
        <v>570</v>
      </c>
      <c r="H1849" s="21">
        <v>1600</v>
      </c>
      <c r="I1849" s="21" t="s">
        <v>11</v>
      </c>
      <c r="J1849" s="21" t="s">
        <v>12</v>
      </c>
    </row>
    <row r="1850" spans="1:10">
      <c r="A1850" s="21">
        <v>11563327</v>
      </c>
      <c r="B1850" s="22">
        <v>43963</v>
      </c>
      <c r="C1850" s="22">
        <v>43963</v>
      </c>
      <c r="D1850" s="21" t="s">
        <v>10</v>
      </c>
      <c r="E1850" s="21">
        <v>0</v>
      </c>
      <c r="F1850" s="21">
        <v>0</v>
      </c>
      <c r="G1850" s="21">
        <v>574.79999999999995</v>
      </c>
      <c r="H1850" s="21">
        <v>2174.8000000000002</v>
      </c>
      <c r="I1850" s="21" t="s">
        <v>11</v>
      </c>
      <c r="J1850" s="21" t="s">
        <v>12</v>
      </c>
    </row>
    <row r="1851" spans="1:10">
      <c r="A1851" s="21">
        <v>11563327</v>
      </c>
      <c r="B1851" s="22">
        <v>43963</v>
      </c>
      <c r="C1851" s="22">
        <v>43963</v>
      </c>
      <c r="D1851" s="21" t="s">
        <v>10</v>
      </c>
      <c r="E1851" s="21">
        <v>0</v>
      </c>
      <c r="F1851" s="21">
        <v>0</v>
      </c>
      <c r="G1851" s="21">
        <v>710</v>
      </c>
      <c r="H1851" s="21">
        <v>2884.8</v>
      </c>
      <c r="I1851" s="21" t="s">
        <v>11</v>
      </c>
      <c r="J1851" s="21" t="s">
        <v>12</v>
      </c>
    </row>
    <row r="1852" spans="1:10">
      <c r="A1852" s="21">
        <v>11563327</v>
      </c>
      <c r="B1852" s="22">
        <v>43963</v>
      </c>
      <c r="C1852" s="22">
        <v>43963</v>
      </c>
      <c r="D1852" s="21" t="s">
        <v>10</v>
      </c>
      <c r="E1852" s="21">
        <v>0</v>
      </c>
      <c r="F1852" s="21">
        <v>0</v>
      </c>
      <c r="G1852" s="21">
        <v>820</v>
      </c>
      <c r="H1852" s="21">
        <v>3704.8</v>
      </c>
      <c r="I1852" s="21" t="s">
        <v>11</v>
      </c>
      <c r="J1852" s="21" t="s">
        <v>12</v>
      </c>
    </row>
    <row r="1853" spans="1:10">
      <c r="A1853" s="21">
        <v>11563327</v>
      </c>
      <c r="B1853" s="22">
        <v>43963</v>
      </c>
      <c r="C1853" s="22">
        <v>43963</v>
      </c>
      <c r="D1853" s="21" t="s">
        <v>10</v>
      </c>
      <c r="E1853" s="21">
        <v>0</v>
      </c>
      <c r="F1853" s="21">
        <v>0</v>
      </c>
      <c r="G1853" s="21">
        <v>936</v>
      </c>
      <c r="H1853" s="21">
        <v>4640.8</v>
      </c>
      <c r="I1853" s="21" t="s">
        <v>11</v>
      </c>
      <c r="J1853" s="21" t="s">
        <v>12</v>
      </c>
    </row>
    <row r="1854" spans="1:10">
      <c r="A1854" s="21">
        <v>11563327</v>
      </c>
      <c r="B1854" s="22">
        <v>43963</v>
      </c>
      <c r="C1854" s="22">
        <v>43963</v>
      </c>
      <c r="D1854" s="21" t="s">
        <v>10</v>
      </c>
      <c r="E1854" s="21">
        <v>0</v>
      </c>
      <c r="F1854" s="21">
        <v>0</v>
      </c>
      <c r="G1854" s="21">
        <v>1000</v>
      </c>
      <c r="H1854" s="21">
        <v>5640.8</v>
      </c>
      <c r="I1854" s="21" t="s">
        <v>11</v>
      </c>
      <c r="J1854" s="21" t="s">
        <v>12</v>
      </c>
    </row>
    <row r="1855" spans="1:10">
      <c r="A1855" s="21">
        <v>11563327</v>
      </c>
      <c r="B1855" s="22">
        <v>43963</v>
      </c>
      <c r="C1855" s="22">
        <v>43963</v>
      </c>
      <c r="D1855" s="21" t="s">
        <v>10</v>
      </c>
      <c r="E1855" s="21">
        <v>0</v>
      </c>
      <c r="F1855" s="21">
        <v>0</v>
      </c>
      <c r="G1855" s="21">
        <v>1000</v>
      </c>
      <c r="H1855" s="21">
        <v>6640.8</v>
      </c>
      <c r="I1855" s="21" t="s">
        <v>11</v>
      </c>
      <c r="J1855" s="21" t="s">
        <v>12</v>
      </c>
    </row>
    <row r="1856" spans="1:10">
      <c r="A1856" s="21">
        <v>11563327</v>
      </c>
      <c r="B1856" s="22">
        <v>43963</v>
      </c>
      <c r="C1856" s="22">
        <v>43963</v>
      </c>
      <c r="D1856" s="21" t="s">
        <v>10</v>
      </c>
      <c r="E1856" s="21">
        <v>0</v>
      </c>
      <c r="F1856" s="21">
        <v>0</v>
      </c>
      <c r="G1856" s="21">
        <v>1040</v>
      </c>
      <c r="H1856" s="21">
        <v>7680.8</v>
      </c>
      <c r="I1856" s="21" t="s">
        <v>11</v>
      </c>
      <c r="J1856" s="21" t="s">
        <v>12</v>
      </c>
    </row>
    <row r="1857" spans="1:10">
      <c r="A1857" s="21">
        <v>11563327</v>
      </c>
      <c r="B1857" s="22">
        <v>43963</v>
      </c>
      <c r="C1857" s="22">
        <v>43963</v>
      </c>
      <c r="D1857" s="21" t="s">
        <v>10</v>
      </c>
      <c r="E1857" s="21">
        <v>0</v>
      </c>
      <c r="F1857" s="21">
        <v>0</v>
      </c>
      <c r="G1857" s="21">
        <v>1060</v>
      </c>
      <c r="H1857" s="21">
        <v>8740.7999999999993</v>
      </c>
      <c r="I1857" s="21" t="s">
        <v>11</v>
      </c>
      <c r="J1857" s="21" t="s">
        <v>12</v>
      </c>
    </row>
    <row r="1858" spans="1:10">
      <c r="A1858" s="21">
        <v>11563327</v>
      </c>
      <c r="B1858" s="22">
        <v>43963</v>
      </c>
      <c r="C1858" s="22">
        <v>43963</v>
      </c>
      <c r="D1858" s="21" t="s">
        <v>10</v>
      </c>
      <c r="E1858" s="21">
        <v>0</v>
      </c>
      <c r="F1858" s="21">
        <v>0</v>
      </c>
      <c r="G1858" s="21">
        <v>1080.0999999999999</v>
      </c>
      <c r="H1858" s="21">
        <v>9820.9</v>
      </c>
      <c r="I1858" s="21" t="s">
        <v>11</v>
      </c>
      <c r="J1858" s="21" t="s">
        <v>12</v>
      </c>
    </row>
    <row r="1859" spans="1:10">
      <c r="A1859" s="21">
        <v>11563327</v>
      </c>
      <c r="B1859" s="22">
        <v>43963</v>
      </c>
      <c r="C1859" s="22">
        <v>43963</v>
      </c>
      <c r="D1859" s="21" t="s">
        <v>10</v>
      </c>
      <c r="E1859" s="21">
        <v>0</v>
      </c>
      <c r="F1859" s="21">
        <v>0</v>
      </c>
      <c r="G1859" s="21">
        <v>1140</v>
      </c>
      <c r="H1859" s="21">
        <v>10960.9</v>
      </c>
      <c r="I1859" s="21" t="s">
        <v>11</v>
      </c>
      <c r="J1859" s="21" t="s">
        <v>12</v>
      </c>
    </row>
    <row r="1860" spans="1:10">
      <c r="A1860" s="21">
        <v>11563327</v>
      </c>
      <c r="B1860" s="22">
        <v>43963</v>
      </c>
      <c r="C1860" s="22">
        <v>43963</v>
      </c>
      <c r="D1860" s="21" t="s">
        <v>10</v>
      </c>
      <c r="E1860" s="21">
        <v>0</v>
      </c>
      <c r="F1860" s="21">
        <v>0</v>
      </c>
      <c r="G1860" s="21">
        <v>1143</v>
      </c>
      <c r="H1860" s="21">
        <v>12103.9</v>
      </c>
      <c r="I1860" s="21" t="s">
        <v>11</v>
      </c>
      <c r="J1860" s="21" t="s">
        <v>12</v>
      </c>
    </row>
    <row r="1861" spans="1:10">
      <c r="A1861" s="21">
        <v>11563327</v>
      </c>
      <c r="B1861" s="22">
        <v>43963</v>
      </c>
      <c r="C1861" s="22">
        <v>43963</v>
      </c>
      <c r="D1861" s="21" t="s">
        <v>10</v>
      </c>
      <c r="E1861" s="21">
        <v>0</v>
      </c>
      <c r="F1861" s="21">
        <v>0</v>
      </c>
      <c r="G1861" s="21">
        <v>1178.4000000000001</v>
      </c>
      <c r="H1861" s="21">
        <v>13282.3</v>
      </c>
      <c r="I1861" s="21" t="s">
        <v>11</v>
      </c>
      <c r="J1861" s="21" t="s">
        <v>12</v>
      </c>
    </row>
    <row r="1862" spans="1:10">
      <c r="A1862" s="21">
        <v>11563327</v>
      </c>
      <c r="B1862" s="22">
        <v>43963</v>
      </c>
      <c r="C1862" s="22">
        <v>43963</v>
      </c>
      <c r="D1862" s="21" t="s">
        <v>10</v>
      </c>
      <c r="E1862" s="21">
        <v>0</v>
      </c>
      <c r="F1862" s="21">
        <v>0</v>
      </c>
      <c r="G1862" s="21">
        <v>1200</v>
      </c>
      <c r="H1862" s="21">
        <v>14482.3</v>
      </c>
      <c r="I1862" s="21" t="s">
        <v>11</v>
      </c>
      <c r="J1862" s="21" t="s">
        <v>12</v>
      </c>
    </row>
    <row r="1863" spans="1:10">
      <c r="A1863" s="21">
        <v>11563327</v>
      </c>
      <c r="B1863" s="22">
        <v>43963</v>
      </c>
      <c r="C1863" s="22">
        <v>43963</v>
      </c>
      <c r="D1863" s="21" t="s">
        <v>10</v>
      </c>
      <c r="E1863" s="21">
        <v>0</v>
      </c>
      <c r="F1863" s="21">
        <v>0</v>
      </c>
      <c r="G1863" s="21">
        <v>1200</v>
      </c>
      <c r="H1863" s="21">
        <v>15682.3</v>
      </c>
      <c r="I1863" s="21" t="s">
        <v>11</v>
      </c>
      <c r="J1863" s="21" t="s">
        <v>12</v>
      </c>
    </row>
    <row r="1864" spans="1:10">
      <c r="A1864" s="21">
        <v>11563327</v>
      </c>
      <c r="B1864" s="22">
        <v>43963</v>
      </c>
      <c r="C1864" s="22">
        <v>43963</v>
      </c>
      <c r="D1864" s="21" t="s">
        <v>10</v>
      </c>
      <c r="E1864" s="21">
        <v>0</v>
      </c>
      <c r="F1864" s="21">
        <v>0</v>
      </c>
      <c r="G1864" s="21">
        <v>1270</v>
      </c>
      <c r="H1864" s="21">
        <v>16952.3</v>
      </c>
      <c r="I1864" s="21" t="s">
        <v>11</v>
      </c>
      <c r="J1864" s="21" t="s">
        <v>12</v>
      </c>
    </row>
    <row r="1865" spans="1:10">
      <c r="A1865" s="21">
        <v>11563327</v>
      </c>
      <c r="B1865" s="22">
        <v>43963</v>
      </c>
      <c r="C1865" s="22">
        <v>43963</v>
      </c>
      <c r="D1865" s="21" t="s">
        <v>10</v>
      </c>
      <c r="E1865" s="21">
        <v>0</v>
      </c>
      <c r="F1865" s="21">
        <v>0</v>
      </c>
      <c r="G1865" s="21">
        <v>1300</v>
      </c>
      <c r="H1865" s="21">
        <v>18252.3</v>
      </c>
      <c r="I1865" s="21" t="s">
        <v>11</v>
      </c>
      <c r="J1865" s="21" t="s">
        <v>12</v>
      </c>
    </row>
    <row r="1866" spans="1:10">
      <c r="A1866" s="21">
        <v>11563327</v>
      </c>
      <c r="B1866" s="22">
        <v>43963</v>
      </c>
      <c r="C1866" s="22">
        <v>43963</v>
      </c>
      <c r="D1866" s="21" t="s">
        <v>10</v>
      </c>
      <c r="E1866" s="21">
        <v>0</v>
      </c>
      <c r="F1866" s="21">
        <v>0</v>
      </c>
      <c r="G1866" s="21">
        <v>1310</v>
      </c>
      <c r="H1866" s="21">
        <v>19562.3</v>
      </c>
      <c r="I1866" s="21" t="s">
        <v>11</v>
      </c>
      <c r="J1866" s="21" t="s">
        <v>12</v>
      </c>
    </row>
    <row r="1867" spans="1:10">
      <c r="A1867" s="21">
        <v>11563327</v>
      </c>
      <c r="B1867" s="22">
        <v>43963</v>
      </c>
      <c r="C1867" s="22">
        <v>43963</v>
      </c>
      <c r="D1867" s="21" t="s">
        <v>10</v>
      </c>
      <c r="E1867" s="21">
        <v>0</v>
      </c>
      <c r="F1867" s="21">
        <v>0</v>
      </c>
      <c r="G1867" s="21">
        <v>1310.0999999999999</v>
      </c>
      <c r="H1867" s="21">
        <v>20872.400000000001</v>
      </c>
      <c r="I1867" s="21" t="s">
        <v>11</v>
      </c>
      <c r="J1867" s="21" t="s">
        <v>12</v>
      </c>
    </row>
    <row r="1868" spans="1:10">
      <c r="A1868" s="21">
        <v>11563327</v>
      </c>
      <c r="B1868" s="22">
        <v>43963</v>
      </c>
      <c r="C1868" s="22">
        <v>43963</v>
      </c>
      <c r="D1868" s="21" t="s">
        <v>10</v>
      </c>
      <c r="E1868" s="21">
        <v>0</v>
      </c>
      <c r="F1868" s="21">
        <v>0</v>
      </c>
      <c r="G1868" s="21">
        <v>1380</v>
      </c>
      <c r="H1868" s="21">
        <v>22252.400000000001</v>
      </c>
      <c r="I1868" s="21" t="s">
        <v>11</v>
      </c>
      <c r="J1868" s="21" t="s">
        <v>12</v>
      </c>
    </row>
    <row r="1869" spans="1:10">
      <c r="A1869" s="21">
        <v>11563327</v>
      </c>
      <c r="B1869" s="22">
        <v>43963</v>
      </c>
      <c r="C1869" s="22">
        <v>43963</v>
      </c>
      <c r="D1869" s="21" t="s">
        <v>10</v>
      </c>
      <c r="E1869" s="21">
        <v>0</v>
      </c>
      <c r="F1869" s="21">
        <v>0</v>
      </c>
      <c r="G1869" s="21">
        <v>1420</v>
      </c>
      <c r="H1869" s="21">
        <v>23672.400000000001</v>
      </c>
      <c r="I1869" s="21" t="s">
        <v>11</v>
      </c>
      <c r="J1869" s="21" t="s">
        <v>12</v>
      </c>
    </row>
    <row r="1870" spans="1:10">
      <c r="A1870" s="21">
        <v>11563327</v>
      </c>
      <c r="B1870" s="22">
        <v>43963</v>
      </c>
      <c r="C1870" s="22">
        <v>43963</v>
      </c>
      <c r="D1870" s="21" t="s">
        <v>10</v>
      </c>
      <c r="E1870" s="21">
        <v>0</v>
      </c>
      <c r="F1870" s="21">
        <v>0</v>
      </c>
      <c r="G1870" s="21">
        <v>1440</v>
      </c>
      <c r="H1870" s="21">
        <v>25112.400000000001</v>
      </c>
      <c r="I1870" s="21" t="s">
        <v>11</v>
      </c>
      <c r="J1870" s="21" t="s">
        <v>12</v>
      </c>
    </row>
    <row r="1871" spans="1:10">
      <c r="A1871" s="21">
        <v>11563327</v>
      </c>
      <c r="B1871" s="22">
        <v>43963</v>
      </c>
      <c r="C1871" s="22">
        <v>43963</v>
      </c>
      <c r="D1871" s="21" t="s">
        <v>10</v>
      </c>
      <c r="E1871" s="21">
        <v>0</v>
      </c>
      <c r="F1871" s="21">
        <v>0</v>
      </c>
      <c r="G1871" s="21">
        <v>1454.3</v>
      </c>
      <c r="H1871" s="21">
        <v>26566.7</v>
      </c>
      <c r="I1871" s="21" t="s">
        <v>11</v>
      </c>
      <c r="J1871" s="21" t="s">
        <v>12</v>
      </c>
    </row>
    <row r="1872" spans="1:10">
      <c r="A1872" s="21">
        <v>11563327</v>
      </c>
      <c r="B1872" s="22">
        <v>43963</v>
      </c>
      <c r="C1872" s="22">
        <v>43963</v>
      </c>
      <c r="D1872" s="21" t="s">
        <v>10</v>
      </c>
      <c r="E1872" s="21">
        <v>0</v>
      </c>
      <c r="F1872" s="21">
        <v>0</v>
      </c>
      <c r="G1872" s="21">
        <v>1482</v>
      </c>
      <c r="H1872" s="21">
        <v>28048.7</v>
      </c>
      <c r="I1872" s="21" t="s">
        <v>11</v>
      </c>
      <c r="J1872" s="21" t="s">
        <v>12</v>
      </c>
    </row>
    <row r="1873" spans="1:10">
      <c r="A1873" s="21">
        <v>11563327</v>
      </c>
      <c r="B1873" s="22">
        <v>43963</v>
      </c>
      <c r="C1873" s="22">
        <v>43963</v>
      </c>
      <c r="D1873" s="21" t="s">
        <v>10</v>
      </c>
      <c r="E1873" s="21">
        <v>0</v>
      </c>
      <c r="F1873" s="21">
        <v>0</v>
      </c>
      <c r="G1873" s="21">
        <v>1530</v>
      </c>
      <c r="H1873" s="21">
        <v>29578.7</v>
      </c>
      <c r="I1873" s="21" t="s">
        <v>11</v>
      </c>
      <c r="J1873" s="21" t="s">
        <v>12</v>
      </c>
    </row>
    <row r="1874" spans="1:10">
      <c r="A1874" s="21">
        <v>11563327</v>
      </c>
      <c r="B1874" s="22">
        <v>43963</v>
      </c>
      <c r="C1874" s="22">
        <v>43963</v>
      </c>
      <c r="D1874" s="21" t="s">
        <v>10</v>
      </c>
      <c r="E1874" s="21">
        <v>0</v>
      </c>
      <c r="F1874" s="21">
        <v>0</v>
      </c>
      <c r="G1874" s="21">
        <v>1570</v>
      </c>
      <c r="H1874" s="21">
        <v>31148.7</v>
      </c>
      <c r="I1874" s="21" t="s">
        <v>11</v>
      </c>
      <c r="J1874" s="21" t="s">
        <v>12</v>
      </c>
    </row>
    <row r="1875" spans="1:10">
      <c r="A1875" s="21">
        <v>11563327</v>
      </c>
      <c r="B1875" s="22">
        <v>43963</v>
      </c>
      <c r="C1875" s="22">
        <v>43963</v>
      </c>
      <c r="D1875" s="21" t="s">
        <v>10</v>
      </c>
      <c r="E1875" s="21">
        <v>0</v>
      </c>
      <c r="F1875" s="21">
        <v>0</v>
      </c>
      <c r="G1875" s="21">
        <v>1688.9</v>
      </c>
      <c r="H1875" s="21">
        <v>32837.599999999999</v>
      </c>
      <c r="I1875" s="21" t="s">
        <v>11</v>
      </c>
      <c r="J1875" s="21" t="s">
        <v>12</v>
      </c>
    </row>
    <row r="1876" spans="1:10">
      <c r="A1876" s="21">
        <v>11563327</v>
      </c>
      <c r="B1876" s="22">
        <v>43963</v>
      </c>
      <c r="C1876" s="22">
        <v>43963</v>
      </c>
      <c r="D1876" s="21" t="s">
        <v>10</v>
      </c>
      <c r="E1876" s="21">
        <v>0</v>
      </c>
      <c r="F1876" s="21">
        <v>0</v>
      </c>
      <c r="G1876" s="21">
        <v>1740.1</v>
      </c>
      <c r="H1876" s="21">
        <v>34577.699999999997</v>
      </c>
      <c r="I1876" s="21" t="s">
        <v>11</v>
      </c>
      <c r="J1876" s="21" t="s">
        <v>12</v>
      </c>
    </row>
    <row r="1877" spans="1:10">
      <c r="A1877" s="21">
        <v>11563327</v>
      </c>
      <c r="B1877" s="22">
        <v>43963</v>
      </c>
      <c r="C1877" s="22">
        <v>43963</v>
      </c>
      <c r="D1877" s="21" t="s">
        <v>10</v>
      </c>
      <c r="E1877" s="21">
        <v>0</v>
      </c>
      <c r="F1877" s="21">
        <v>0</v>
      </c>
      <c r="G1877" s="21">
        <v>1770</v>
      </c>
      <c r="H1877" s="21">
        <v>36347.699999999997</v>
      </c>
      <c r="I1877" s="21" t="s">
        <v>11</v>
      </c>
      <c r="J1877" s="21" t="s">
        <v>12</v>
      </c>
    </row>
    <row r="1878" spans="1:10">
      <c r="A1878" s="21">
        <v>11563327</v>
      </c>
      <c r="B1878" s="22">
        <v>43963</v>
      </c>
      <c r="C1878" s="22">
        <v>43963</v>
      </c>
      <c r="D1878" s="21" t="s">
        <v>10</v>
      </c>
      <c r="E1878" s="21">
        <v>0</v>
      </c>
      <c r="F1878" s="21">
        <v>0</v>
      </c>
      <c r="G1878" s="21">
        <v>1860</v>
      </c>
      <c r="H1878" s="21">
        <v>38207.699999999997</v>
      </c>
      <c r="I1878" s="21" t="s">
        <v>11</v>
      </c>
      <c r="J1878" s="21" t="s">
        <v>12</v>
      </c>
    </row>
    <row r="1879" spans="1:10">
      <c r="A1879" s="21">
        <v>11563327</v>
      </c>
      <c r="B1879" s="22">
        <v>43963</v>
      </c>
      <c r="C1879" s="22">
        <v>43963</v>
      </c>
      <c r="D1879" s="21" t="s">
        <v>10</v>
      </c>
      <c r="E1879" s="21">
        <v>0</v>
      </c>
      <c r="F1879" s="21">
        <v>0</v>
      </c>
      <c r="G1879" s="21">
        <v>1959.6</v>
      </c>
      <c r="H1879" s="21">
        <v>40167.300000000003</v>
      </c>
      <c r="I1879" s="21" t="s">
        <v>11</v>
      </c>
      <c r="J1879" s="21" t="s">
        <v>12</v>
      </c>
    </row>
    <row r="1880" spans="1:10">
      <c r="A1880" s="21">
        <v>11563327</v>
      </c>
      <c r="B1880" s="22">
        <v>43963</v>
      </c>
      <c r="C1880" s="22">
        <v>43963</v>
      </c>
      <c r="D1880" s="21" t="s">
        <v>10</v>
      </c>
      <c r="E1880" s="21">
        <v>0</v>
      </c>
      <c r="F1880" s="21">
        <v>0</v>
      </c>
      <c r="G1880" s="21">
        <v>2030</v>
      </c>
      <c r="H1880" s="21">
        <v>42197.3</v>
      </c>
      <c r="I1880" s="21" t="s">
        <v>11</v>
      </c>
      <c r="J1880" s="21" t="s">
        <v>12</v>
      </c>
    </row>
    <row r="1881" spans="1:10">
      <c r="A1881" s="21">
        <v>11563327</v>
      </c>
      <c r="B1881" s="22">
        <v>43963</v>
      </c>
      <c r="C1881" s="22">
        <v>43963</v>
      </c>
      <c r="D1881" s="21" t="s">
        <v>10</v>
      </c>
      <c r="E1881" s="21">
        <v>0</v>
      </c>
      <c r="F1881" s="21">
        <v>0</v>
      </c>
      <c r="G1881" s="21">
        <v>2100</v>
      </c>
      <c r="H1881" s="21">
        <v>44297.3</v>
      </c>
      <c r="I1881" s="21" t="s">
        <v>11</v>
      </c>
      <c r="J1881" s="21" t="s">
        <v>12</v>
      </c>
    </row>
    <row r="1882" spans="1:10">
      <c r="A1882" s="21">
        <v>11563327</v>
      </c>
      <c r="B1882" s="22">
        <v>43963</v>
      </c>
      <c r="C1882" s="22">
        <v>43963</v>
      </c>
      <c r="D1882" s="21" t="s">
        <v>10</v>
      </c>
      <c r="E1882" s="21">
        <v>0</v>
      </c>
      <c r="F1882" s="21">
        <v>0</v>
      </c>
      <c r="G1882" s="21">
        <v>2139</v>
      </c>
      <c r="H1882" s="21">
        <v>46436.3</v>
      </c>
      <c r="I1882" s="21" t="s">
        <v>11</v>
      </c>
      <c r="J1882" s="21" t="s">
        <v>12</v>
      </c>
    </row>
    <row r="1883" spans="1:10">
      <c r="A1883" s="21">
        <v>11563327</v>
      </c>
      <c r="B1883" s="22">
        <v>43963</v>
      </c>
      <c r="C1883" s="22">
        <v>43963</v>
      </c>
      <c r="D1883" s="21" t="s">
        <v>10</v>
      </c>
      <c r="E1883" s="21">
        <v>0</v>
      </c>
      <c r="F1883" s="21">
        <v>0</v>
      </c>
      <c r="G1883" s="21">
        <v>2140</v>
      </c>
      <c r="H1883" s="21">
        <v>48576.3</v>
      </c>
      <c r="I1883" s="21" t="s">
        <v>11</v>
      </c>
      <c r="J1883" s="21" t="s">
        <v>12</v>
      </c>
    </row>
    <row r="1884" spans="1:10">
      <c r="A1884" s="21">
        <v>11563327</v>
      </c>
      <c r="B1884" s="22">
        <v>43963</v>
      </c>
      <c r="C1884" s="22">
        <v>43963</v>
      </c>
      <c r="D1884" s="21" t="s">
        <v>10</v>
      </c>
      <c r="E1884" s="21">
        <v>0</v>
      </c>
      <c r="F1884" s="21">
        <v>0</v>
      </c>
      <c r="G1884" s="21">
        <v>2175</v>
      </c>
      <c r="H1884" s="21">
        <v>50751.3</v>
      </c>
      <c r="I1884" s="21" t="s">
        <v>11</v>
      </c>
      <c r="J1884" s="21" t="s">
        <v>12</v>
      </c>
    </row>
    <row r="1885" spans="1:10">
      <c r="A1885" s="21">
        <v>11563327</v>
      </c>
      <c r="B1885" s="22">
        <v>43963</v>
      </c>
      <c r="C1885" s="22">
        <v>43963</v>
      </c>
      <c r="D1885" s="21" t="s">
        <v>10</v>
      </c>
      <c r="E1885" s="21">
        <v>0</v>
      </c>
      <c r="F1885" s="21">
        <v>0</v>
      </c>
      <c r="G1885" s="21">
        <v>2180</v>
      </c>
      <c r="H1885" s="21">
        <v>52931.3</v>
      </c>
      <c r="I1885" s="21" t="s">
        <v>11</v>
      </c>
      <c r="J1885" s="21" t="s">
        <v>12</v>
      </c>
    </row>
    <row r="1886" spans="1:10">
      <c r="A1886" s="21">
        <v>11563327</v>
      </c>
      <c r="B1886" s="22">
        <v>43963</v>
      </c>
      <c r="C1886" s="22">
        <v>43963</v>
      </c>
      <c r="D1886" s="21" t="s">
        <v>10</v>
      </c>
      <c r="E1886" s="21">
        <v>0</v>
      </c>
      <c r="F1886" s="21">
        <v>0</v>
      </c>
      <c r="G1886" s="21">
        <v>2200</v>
      </c>
      <c r="H1886" s="21">
        <v>55131.3</v>
      </c>
      <c r="I1886" s="21" t="s">
        <v>11</v>
      </c>
      <c r="J1886" s="21" t="s">
        <v>12</v>
      </c>
    </row>
    <row r="1887" spans="1:10">
      <c r="A1887" s="21">
        <v>11563327</v>
      </c>
      <c r="B1887" s="22">
        <v>43963</v>
      </c>
      <c r="C1887" s="22">
        <v>43963</v>
      </c>
      <c r="D1887" s="21" t="s">
        <v>10</v>
      </c>
      <c r="E1887" s="21">
        <v>0</v>
      </c>
      <c r="F1887" s="21">
        <v>0</v>
      </c>
      <c r="G1887" s="21">
        <v>2200</v>
      </c>
      <c r="H1887" s="21">
        <v>57331.3</v>
      </c>
      <c r="I1887" s="21" t="s">
        <v>11</v>
      </c>
      <c r="J1887" s="21" t="s">
        <v>12</v>
      </c>
    </row>
    <row r="1888" spans="1:10">
      <c r="A1888" s="21">
        <v>11563327</v>
      </c>
      <c r="B1888" s="22">
        <v>43963</v>
      </c>
      <c r="C1888" s="22">
        <v>43963</v>
      </c>
      <c r="D1888" s="21" t="s">
        <v>10</v>
      </c>
      <c r="E1888" s="21">
        <v>0</v>
      </c>
      <c r="F1888" s="21">
        <v>0</v>
      </c>
      <c r="G1888" s="21">
        <v>2210</v>
      </c>
      <c r="H1888" s="21">
        <v>59541.3</v>
      </c>
      <c r="I1888" s="21" t="s">
        <v>11</v>
      </c>
      <c r="J1888" s="21" t="s">
        <v>12</v>
      </c>
    </row>
    <row r="1889" spans="1:10">
      <c r="A1889" s="21">
        <v>11563327</v>
      </c>
      <c r="B1889" s="22">
        <v>43963</v>
      </c>
      <c r="C1889" s="22">
        <v>43963</v>
      </c>
      <c r="D1889" s="21" t="s">
        <v>10</v>
      </c>
      <c r="E1889" s="21">
        <v>0</v>
      </c>
      <c r="F1889" s="21">
        <v>0</v>
      </c>
      <c r="G1889" s="21">
        <v>2220</v>
      </c>
      <c r="H1889" s="21">
        <v>61761.3</v>
      </c>
      <c r="I1889" s="21" t="s">
        <v>11</v>
      </c>
      <c r="J1889" s="21" t="s">
        <v>12</v>
      </c>
    </row>
    <row r="1890" spans="1:10">
      <c r="A1890" s="21">
        <v>11563327</v>
      </c>
      <c r="B1890" s="22">
        <v>43963</v>
      </c>
      <c r="C1890" s="22">
        <v>43963</v>
      </c>
      <c r="D1890" s="21" t="s">
        <v>10</v>
      </c>
      <c r="E1890" s="21">
        <v>0</v>
      </c>
      <c r="F1890" s="21">
        <v>0</v>
      </c>
      <c r="G1890" s="21">
        <v>2300</v>
      </c>
      <c r="H1890" s="21">
        <v>64061.3</v>
      </c>
      <c r="I1890" s="21" t="s">
        <v>11</v>
      </c>
      <c r="J1890" s="21" t="s">
        <v>12</v>
      </c>
    </row>
    <row r="1891" spans="1:10">
      <c r="A1891" s="21">
        <v>11563327</v>
      </c>
      <c r="B1891" s="22">
        <v>43963</v>
      </c>
      <c r="C1891" s="22">
        <v>43963</v>
      </c>
      <c r="D1891" s="21" t="s">
        <v>10</v>
      </c>
      <c r="E1891" s="21">
        <v>0</v>
      </c>
      <c r="F1891" s="21">
        <v>0</v>
      </c>
      <c r="G1891" s="21">
        <v>2310</v>
      </c>
      <c r="H1891" s="21">
        <v>66371.3</v>
      </c>
      <c r="I1891" s="21" t="s">
        <v>11</v>
      </c>
      <c r="J1891" s="21" t="s">
        <v>12</v>
      </c>
    </row>
    <row r="1892" spans="1:10">
      <c r="A1892" s="21">
        <v>11563327</v>
      </c>
      <c r="B1892" s="22">
        <v>43963</v>
      </c>
      <c r="C1892" s="22">
        <v>43963</v>
      </c>
      <c r="D1892" s="21" t="s">
        <v>10</v>
      </c>
      <c r="E1892" s="21">
        <v>0</v>
      </c>
      <c r="F1892" s="21">
        <v>0</v>
      </c>
      <c r="G1892" s="21">
        <v>2344.96</v>
      </c>
      <c r="H1892" s="21">
        <v>68716.259999999995</v>
      </c>
      <c r="I1892" s="21" t="s">
        <v>11</v>
      </c>
      <c r="J1892" s="21" t="s">
        <v>12</v>
      </c>
    </row>
    <row r="1893" spans="1:10">
      <c r="A1893" s="21">
        <v>11563327</v>
      </c>
      <c r="B1893" s="22">
        <v>43963</v>
      </c>
      <c r="C1893" s="22">
        <v>43963</v>
      </c>
      <c r="D1893" s="21" t="s">
        <v>10</v>
      </c>
      <c r="E1893" s="21">
        <v>0</v>
      </c>
      <c r="F1893" s="21">
        <v>0</v>
      </c>
      <c r="G1893" s="21">
        <v>2430</v>
      </c>
      <c r="H1893" s="21">
        <v>71146.259999999995</v>
      </c>
      <c r="I1893" s="21" t="s">
        <v>11</v>
      </c>
      <c r="J1893" s="21" t="s">
        <v>12</v>
      </c>
    </row>
    <row r="1894" spans="1:10">
      <c r="A1894" s="21">
        <v>11563327</v>
      </c>
      <c r="B1894" s="22">
        <v>43963</v>
      </c>
      <c r="C1894" s="22">
        <v>43963</v>
      </c>
      <c r="D1894" s="21" t="s">
        <v>10</v>
      </c>
      <c r="E1894" s="21">
        <v>0</v>
      </c>
      <c r="F1894" s="21">
        <v>0</v>
      </c>
      <c r="G1894" s="21">
        <v>2461.6</v>
      </c>
      <c r="H1894" s="21">
        <v>73607.86</v>
      </c>
      <c r="I1894" s="21" t="s">
        <v>11</v>
      </c>
      <c r="J1894" s="21" t="s">
        <v>12</v>
      </c>
    </row>
    <row r="1895" spans="1:10">
      <c r="A1895" s="21">
        <v>11563327</v>
      </c>
      <c r="B1895" s="22">
        <v>43963</v>
      </c>
      <c r="C1895" s="22">
        <v>43963</v>
      </c>
      <c r="D1895" s="21" t="s">
        <v>10</v>
      </c>
      <c r="E1895" s="21">
        <v>0</v>
      </c>
      <c r="F1895" s="21">
        <v>0</v>
      </c>
      <c r="G1895" s="21">
        <v>2472</v>
      </c>
      <c r="H1895" s="21">
        <v>76079.86</v>
      </c>
      <c r="I1895" s="21" t="s">
        <v>11</v>
      </c>
      <c r="J1895" s="21" t="s">
        <v>12</v>
      </c>
    </row>
    <row r="1896" spans="1:10">
      <c r="A1896" s="21">
        <v>11563327</v>
      </c>
      <c r="B1896" s="22">
        <v>43963</v>
      </c>
      <c r="C1896" s="22">
        <v>43963</v>
      </c>
      <c r="D1896" s="21" t="s">
        <v>10</v>
      </c>
      <c r="E1896" s="21">
        <v>0</v>
      </c>
      <c r="F1896" s="21">
        <v>0</v>
      </c>
      <c r="G1896" s="21">
        <v>2520</v>
      </c>
      <c r="H1896" s="21">
        <v>78599.86</v>
      </c>
      <c r="I1896" s="21" t="s">
        <v>11</v>
      </c>
      <c r="J1896" s="21" t="s">
        <v>12</v>
      </c>
    </row>
    <row r="1897" spans="1:10">
      <c r="A1897" s="21">
        <v>11563327</v>
      </c>
      <c r="B1897" s="22">
        <v>43963</v>
      </c>
      <c r="C1897" s="22">
        <v>43963</v>
      </c>
      <c r="D1897" s="21" t="s">
        <v>10</v>
      </c>
      <c r="E1897" s="21">
        <v>0</v>
      </c>
      <c r="F1897" s="21">
        <v>0</v>
      </c>
      <c r="G1897" s="21">
        <v>2520.9</v>
      </c>
      <c r="H1897" s="21">
        <v>81120.759999999995</v>
      </c>
      <c r="I1897" s="21" t="s">
        <v>11</v>
      </c>
      <c r="J1897" s="21" t="s">
        <v>12</v>
      </c>
    </row>
    <row r="1898" spans="1:10">
      <c r="A1898" s="21">
        <v>11563327</v>
      </c>
      <c r="B1898" s="22">
        <v>43963</v>
      </c>
      <c r="C1898" s="22">
        <v>43963</v>
      </c>
      <c r="D1898" s="21" t="s">
        <v>10</v>
      </c>
      <c r="E1898" s="21">
        <v>0</v>
      </c>
      <c r="F1898" s="21">
        <v>0</v>
      </c>
      <c r="G1898" s="21">
        <v>2565.6</v>
      </c>
      <c r="H1898" s="21">
        <v>83686.36</v>
      </c>
      <c r="I1898" s="21" t="s">
        <v>11</v>
      </c>
      <c r="J1898" s="21" t="s">
        <v>12</v>
      </c>
    </row>
    <row r="1899" spans="1:10">
      <c r="A1899" s="21">
        <v>11563327</v>
      </c>
      <c r="B1899" s="22">
        <v>43963</v>
      </c>
      <c r="C1899" s="22">
        <v>43963</v>
      </c>
      <c r="D1899" s="21" t="s">
        <v>10</v>
      </c>
      <c r="E1899" s="21">
        <v>0</v>
      </c>
      <c r="F1899" s="21">
        <v>0</v>
      </c>
      <c r="G1899" s="21">
        <v>2645.2</v>
      </c>
      <c r="H1899" s="21">
        <v>86331.56</v>
      </c>
      <c r="I1899" s="21" t="s">
        <v>11</v>
      </c>
      <c r="J1899" s="21" t="s">
        <v>12</v>
      </c>
    </row>
    <row r="1900" spans="1:10">
      <c r="A1900" s="21">
        <v>11563327</v>
      </c>
      <c r="B1900" s="22">
        <v>43963</v>
      </c>
      <c r="C1900" s="22">
        <v>43963</v>
      </c>
      <c r="D1900" s="21" t="s">
        <v>10</v>
      </c>
      <c r="E1900" s="21">
        <v>0</v>
      </c>
      <c r="F1900" s="21">
        <v>0</v>
      </c>
      <c r="G1900" s="21">
        <v>2649</v>
      </c>
      <c r="H1900" s="21">
        <v>88980.56</v>
      </c>
      <c r="I1900" s="21" t="s">
        <v>11</v>
      </c>
      <c r="J1900" s="21" t="s">
        <v>12</v>
      </c>
    </row>
    <row r="1901" spans="1:10">
      <c r="A1901" s="21">
        <v>11563327</v>
      </c>
      <c r="B1901" s="22">
        <v>43963</v>
      </c>
      <c r="C1901" s="22">
        <v>43963</v>
      </c>
      <c r="D1901" s="21" t="s">
        <v>10</v>
      </c>
      <c r="E1901" s="21">
        <v>0</v>
      </c>
      <c r="F1901" s="21">
        <v>0</v>
      </c>
      <c r="G1901" s="21">
        <v>2710</v>
      </c>
      <c r="H1901" s="21">
        <v>91690.559999999998</v>
      </c>
      <c r="I1901" s="21" t="s">
        <v>11</v>
      </c>
      <c r="J1901" s="21" t="s">
        <v>12</v>
      </c>
    </row>
    <row r="1902" spans="1:10">
      <c r="A1902" s="21">
        <v>11563327</v>
      </c>
      <c r="B1902" s="22">
        <v>43963</v>
      </c>
      <c r="C1902" s="22">
        <v>43963</v>
      </c>
      <c r="D1902" s="21" t="s">
        <v>10</v>
      </c>
      <c r="E1902" s="21">
        <v>0</v>
      </c>
      <c r="F1902" s="21">
        <v>0</v>
      </c>
      <c r="G1902" s="21">
        <v>2735</v>
      </c>
      <c r="H1902" s="21">
        <v>94425.56</v>
      </c>
      <c r="I1902" s="21" t="s">
        <v>11</v>
      </c>
      <c r="J1902" s="21" t="s">
        <v>12</v>
      </c>
    </row>
    <row r="1903" spans="1:10">
      <c r="A1903" s="21">
        <v>11563327</v>
      </c>
      <c r="B1903" s="22">
        <v>43963</v>
      </c>
      <c r="C1903" s="22">
        <v>43963</v>
      </c>
      <c r="D1903" s="21" t="s">
        <v>10</v>
      </c>
      <c r="E1903" s="21">
        <v>0</v>
      </c>
      <c r="F1903" s="21">
        <v>0</v>
      </c>
      <c r="G1903" s="21">
        <v>3020</v>
      </c>
      <c r="H1903" s="21">
        <v>97445.56</v>
      </c>
      <c r="I1903" s="21" t="s">
        <v>11</v>
      </c>
      <c r="J1903" s="21" t="s">
        <v>12</v>
      </c>
    </row>
    <row r="1904" spans="1:10">
      <c r="A1904" s="21">
        <v>11563327</v>
      </c>
      <c r="B1904" s="22">
        <v>43963</v>
      </c>
      <c r="C1904" s="22">
        <v>43963</v>
      </c>
      <c r="D1904" s="21" t="s">
        <v>10</v>
      </c>
      <c r="E1904" s="21">
        <v>0</v>
      </c>
      <c r="F1904" s="21">
        <v>0</v>
      </c>
      <c r="G1904" s="21">
        <v>3110.17</v>
      </c>
      <c r="H1904" s="21">
        <v>100555.73</v>
      </c>
      <c r="I1904" s="21" t="s">
        <v>11</v>
      </c>
      <c r="J1904" s="21" t="s">
        <v>12</v>
      </c>
    </row>
    <row r="1905" spans="1:10">
      <c r="A1905" s="21">
        <v>11563327</v>
      </c>
      <c r="B1905" s="22">
        <v>43963</v>
      </c>
      <c r="C1905" s="22">
        <v>43963</v>
      </c>
      <c r="D1905" s="21" t="s">
        <v>10</v>
      </c>
      <c r="E1905" s="21">
        <v>0</v>
      </c>
      <c r="F1905" s="21">
        <v>0</v>
      </c>
      <c r="G1905" s="21">
        <v>3117.1</v>
      </c>
      <c r="H1905" s="21">
        <v>103672.83</v>
      </c>
      <c r="I1905" s="21" t="s">
        <v>11</v>
      </c>
      <c r="J1905" s="21" t="s">
        <v>12</v>
      </c>
    </row>
    <row r="1906" spans="1:10">
      <c r="A1906" s="21">
        <v>11563327</v>
      </c>
      <c r="B1906" s="22">
        <v>43963</v>
      </c>
      <c r="C1906" s="22">
        <v>43963</v>
      </c>
      <c r="D1906" s="21" t="s">
        <v>10</v>
      </c>
      <c r="E1906" s="21">
        <v>0</v>
      </c>
      <c r="F1906" s="21">
        <v>0</v>
      </c>
      <c r="G1906" s="21">
        <v>3253</v>
      </c>
      <c r="H1906" s="21">
        <v>106925.83</v>
      </c>
      <c r="I1906" s="21" t="s">
        <v>11</v>
      </c>
      <c r="J1906" s="21" t="s">
        <v>12</v>
      </c>
    </row>
    <row r="1907" spans="1:10">
      <c r="A1907" s="21">
        <v>11563327</v>
      </c>
      <c r="B1907" s="22">
        <v>43963</v>
      </c>
      <c r="C1907" s="22">
        <v>43963</v>
      </c>
      <c r="D1907" s="21" t="s">
        <v>10</v>
      </c>
      <c r="E1907" s="21">
        <v>0</v>
      </c>
      <c r="F1907" s="21">
        <v>0</v>
      </c>
      <c r="G1907" s="21">
        <v>3305.09</v>
      </c>
      <c r="H1907" s="21">
        <v>110230.92</v>
      </c>
      <c r="I1907" s="21" t="s">
        <v>11</v>
      </c>
      <c r="J1907" s="21" t="s">
        <v>12</v>
      </c>
    </row>
    <row r="1908" spans="1:10">
      <c r="A1908" s="21">
        <v>11563327</v>
      </c>
      <c r="B1908" s="22">
        <v>43963</v>
      </c>
      <c r="C1908" s="22">
        <v>43963</v>
      </c>
      <c r="D1908" s="21" t="s">
        <v>10</v>
      </c>
      <c r="E1908" s="21">
        <v>0</v>
      </c>
      <c r="F1908" s="21">
        <v>0</v>
      </c>
      <c r="G1908" s="21">
        <v>3390</v>
      </c>
      <c r="H1908" s="21">
        <v>113620.92</v>
      </c>
      <c r="I1908" s="21" t="s">
        <v>11</v>
      </c>
      <c r="J1908" s="21" t="s">
        <v>12</v>
      </c>
    </row>
    <row r="1909" spans="1:10">
      <c r="A1909" s="21">
        <v>11563327</v>
      </c>
      <c r="B1909" s="22">
        <v>43963</v>
      </c>
      <c r="C1909" s="22">
        <v>43963</v>
      </c>
      <c r="D1909" s="21" t="s">
        <v>10</v>
      </c>
      <c r="E1909" s="21">
        <v>0</v>
      </c>
      <c r="F1909" s="21">
        <v>0</v>
      </c>
      <c r="G1909" s="21">
        <v>3413.5</v>
      </c>
      <c r="H1909" s="21">
        <v>117034.42</v>
      </c>
      <c r="I1909" s="21" t="s">
        <v>11</v>
      </c>
      <c r="J1909" s="21" t="s">
        <v>12</v>
      </c>
    </row>
    <row r="1910" spans="1:10">
      <c r="A1910" s="21">
        <v>11563327</v>
      </c>
      <c r="B1910" s="22">
        <v>43963</v>
      </c>
      <c r="C1910" s="22">
        <v>43963</v>
      </c>
      <c r="D1910" s="21" t="s">
        <v>10</v>
      </c>
      <c r="E1910" s="21">
        <v>0</v>
      </c>
      <c r="F1910" s="21">
        <v>0</v>
      </c>
      <c r="G1910" s="21">
        <v>3420</v>
      </c>
      <c r="H1910" s="21">
        <v>120454.42</v>
      </c>
      <c r="I1910" s="21" t="s">
        <v>11</v>
      </c>
      <c r="J1910" s="21" t="s">
        <v>12</v>
      </c>
    </row>
    <row r="1911" spans="1:10">
      <c r="A1911" s="21">
        <v>11563327</v>
      </c>
      <c r="B1911" s="22">
        <v>43963</v>
      </c>
      <c r="C1911" s="22">
        <v>43963</v>
      </c>
      <c r="D1911" s="21" t="s">
        <v>10</v>
      </c>
      <c r="E1911" s="21">
        <v>0</v>
      </c>
      <c r="F1911" s="21">
        <v>0</v>
      </c>
      <c r="G1911" s="21">
        <v>3440</v>
      </c>
      <c r="H1911" s="21">
        <v>123894.42</v>
      </c>
      <c r="I1911" s="21" t="s">
        <v>11</v>
      </c>
      <c r="J1911" s="21" t="s">
        <v>12</v>
      </c>
    </row>
    <row r="1912" spans="1:10">
      <c r="A1912" s="21">
        <v>11563327</v>
      </c>
      <c r="B1912" s="22">
        <v>43963</v>
      </c>
      <c r="C1912" s="22">
        <v>43963</v>
      </c>
      <c r="D1912" s="21" t="s">
        <v>10</v>
      </c>
      <c r="E1912" s="21">
        <v>0</v>
      </c>
      <c r="F1912" s="21">
        <v>0</v>
      </c>
      <c r="G1912" s="21">
        <v>3589.4</v>
      </c>
      <c r="H1912" s="21">
        <v>127483.82</v>
      </c>
      <c r="I1912" s="21" t="s">
        <v>11</v>
      </c>
      <c r="J1912" s="21" t="s">
        <v>12</v>
      </c>
    </row>
    <row r="1913" spans="1:10">
      <c r="A1913" s="21">
        <v>11563327</v>
      </c>
      <c r="B1913" s="22">
        <v>43963</v>
      </c>
      <c r="C1913" s="22">
        <v>43963</v>
      </c>
      <c r="D1913" s="21" t="s">
        <v>10</v>
      </c>
      <c r="E1913" s="21">
        <v>0</v>
      </c>
      <c r="F1913" s="21">
        <v>0</v>
      </c>
      <c r="G1913" s="21">
        <v>3680</v>
      </c>
      <c r="H1913" s="21">
        <v>131163.82</v>
      </c>
      <c r="I1913" s="21" t="s">
        <v>11</v>
      </c>
      <c r="J1913" s="21" t="s">
        <v>12</v>
      </c>
    </row>
    <row r="1914" spans="1:10">
      <c r="A1914" s="21">
        <v>11563327</v>
      </c>
      <c r="B1914" s="22">
        <v>43963</v>
      </c>
      <c r="C1914" s="22">
        <v>43963</v>
      </c>
      <c r="D1914" s="21" t="s">
        <v>10</v>
      </c>
      <c r="E1914" s="21">
        <v>0</v>
      </c>
      <c r="F1914" s="21">
        <v>0</v>
      </c>
      <c r="G1914" s="21">
        <v>3700</v>
      </c>
      <c r="H1914" s="21">
        <v>134863.82</v>
      </c>
      <c r="I1914" s="21" t="s">
        <v>11</v>
      </c>
      <c r="J1914" s="21" t="s">
        <v>12</v>
      </c>
    </row>
    <row r="1915" spans="1:10">
      <c r="A1915" s="21">
        <v>11563327</v>
      </c>
      <c r="B1915" s="22">
        <v>43963</v>
      </c>
      <c r="C1915" s="22">
        <v>43963</v>
      </c>
      <c r="D1915" s="21" t="s">
        <v>10</v>
      </c>
      <c r="E1915" s="21">
        <v>0</v>
      </c>
      <c r="F1915" s="21">
        <v>0</v>
      </c>
      <c r="G1915" s="21">
        <v>3710</v>
      </c>
      <c r="H1915" s="21">
        <v>138573.82</v>
      </c>
      <c r="I1915" s="21" t="s">
        <v>11</v>
      </c>
      <c r="J1915" s="21" t="s">
        <v>12</v>
      </c>
    </row>
    <row r="1916" spans="1:10">
      <c r="A1916" s="21">
        <v>11563327</v>
      </c>
      <c r="B1916" s="22">
        <v>43963</v>
      </c>
      <c r="C1916" s="22">
        <v>43963</v>
      </c>
      <c r="D1916" s="21" t="s">
        <v>10</v>
      </c>
      <c r="E1916" s="21">
        <v>0</v>
      </c>
      <c r="F1916" s="21">
        <v>0</v>
      </c>
      <c r="G1916" s="21">
        <v>3714.2</v>
      </c>
      <c r="H1916" s="21">
        <v>142288.01999999999</v>
      </c>
      <c r="I1916" s="21" t="s">
        <v>11</v>
      </c>
      <c r="J1916" s="21" t="s">
        <v>12</v>
      </c>
    </row>
    <row r="1917" spans="1:10">
      <c r="A1917" s="21">
        <v>11563327</v>
      </c>
      <c r="B1917" s="22">
        <v>43963</v>
      </c>
      <c r="C1917" s="22">
        <v>43963</v>
      </c>
      <c r="D1917" s="21" t="s">
        <v>10</v>
      </c>
      <c r="E1917" s="21">
        <v>0</v>
      </c>
      <c r="F1917" s="21">
        <v>0</v>
      </c>
      <c r="G1917" s="21">
        <v>3718.3</v>
      </c>
      <c r="H1917" s="21">
        <v>146006.32</v>
      </c>
      <c r="I1917" s="21" t="s">
        <v>11</v>
      </c>
      <c r="J1917" s="21" t="s">
        <v>12</v>
      </c>
    </row>
    <row r="1918" spans="1:10">
      <c r="A1918" s="21">
        <v>11563327</v>
      </c>
      <c r="B1918" s="22">
        <v>43963</v>
      </c>
      <c r="C1918" s="22">
        <v>43963</v>
      </c>
      <c r="D1918" s="21" t="s">
        <v>10</v>
      </c>
      <c r="E1918" s="21">
        <v>0</v>
      </c>
      <c r="F1918" s="21">
        <v>0</v>
      </c>
      <c r="G1918" s="21">
        <v>3720</v>
      </c>
      <c r="H1918" s="21">
        <v>149726.32</v>
      </c>
      <c r="I1918" s="21" t="s">
        <v>11</v>
      </c>
      <c r="J1918" s="21" t="s">
        <v>12</v>
      </c>
    </row>
    <row r="1919" spans="1:10">
      <c r="A1919" s="21">
        <v>11563327</v>
      </c>
      <c r="B1919" s="22">
        <v>43963</v>
      </c>
      <c r="C1919" s="22">
        <v>43963</v>
      </c>
      <c r="D1919" s="21" t="s">
        <v>10</v>
      </c>
      <c r="E1919" s="21">
        <v>0</v>
      </c>
      <c r="F1919" s="21">
        <v>0</v>
      </c>
      <c r="G1919" s="21">
        <v>3722.7</v>
      </c>
      <c r="H1919" s="21">
        <v>153449.01999999999</v>
      </c>
      <c r="I1919" s="21" t="s">
        <v>11</v>
      </c>
      <c r="J1919" s="21" t="s">
        <v>12</v>
      </c>
    </row>
    <row r="1920" spans="1:10">
      <c r="A1920" s="21">
        <v>11563327</v>
      </c>
      <c r="B1920" s="22">
        <v>43963</v>
      </c>
      <c r="C1920" s="22">
        <v>43963</v>
      </c>
      <c r="D1920" s="21" t="s">
        <v>10</v>
      </c>
      <c r="E1920" s="21">
        <v>0</v>
      </c>
      <c r="F1920" s="21">
        <v>0</v>
      </c>
      <c r="G1920" s="21">
        <v>3780</v>
      </c>
      <c r="H1920" s="21">
        <v>157229.01999999999</v>
      </c>
      <c r="I1920" s="21" t="s">
        <v>11</v>
      </c>
      <c r="J1920" s="21" t="s">
        <v>12</v>
      </c>
    </row>
    <row r="1921" spans="1:10">
      <c r="A1921" s="21">
        <v>11563327</v>
      </c>
      <c r="B1921" s="22">
        <v>43963</v>
      </c>
      <c r="C1921" s="22">
        <v>43963</v>
      </c>
      <c r="D1921" s="21" t="s">
        <v>10</v>
      </c>
      <c r="E1921" s="21">
        <v>0</v>
      </c>
      <c r="F1921" s="21">
        <v>0</v>
      </c>
      <c r="G1921" s="21">
        <v>3830</v>
      </c>
      <c r="H1921" s="21">
        <v>161059.01999999999</v>
      </c>
      <c r="I1921" s="21" t="s">
        <v>11</v>
      </c>
      <c r="J1921" s="21" t="s">
        <v>12</v>
      </c>
    </row>
    <row r="1922" spans="1:10">
      <c r="A1922" s="21">
        <v>11563327</v>
      </c>
      <c r="B1922" s="22">
        <v>43963</v>
      </c>
      <c r="C1922" s="22">
        <v>43963</v>
      </c>
      <c r="D1922" s="21" t="s">
        <v>10</v>
      </c>
      <c r="E1922" s="21">
        <v>0</v>
      </c>
      <c r="F1922" s="21">
        <v>0</v>
      </c>
      <c r="G1922" s="21">
        <v>3935.8</v>
      </c>
      <c r="H1922" s="21">
        <v>164994.82</v>
      </c>
      <c r="I1922" s="21" t="s">
        <v>11</v>
      </c>
      <c r="J1922" s="21" t="s">
        <v>12</v>
      </c>
    </row>
    <row r="1923" spans="1:10">
      <c r="A1923" s="21">
        <v>11563327</v>
      </c>
      <c r="B1923" s="22">
        <v>43963</v>
      </c>
      <c r="C1923" s="22">
        <v>43963</v>
      </c>
      <c r="D1923" s="21" t="s">
        <v>10</v>
      </c>
      <c r="E1923" s="21">
        <v>0</v>
      </c>
      <c r="F1923" s="21">
        <v>0</v>
      </c>
      <c r="G1923" s="21">
        <v>3950</v>
      </c>
      <c r="H1923" s="21">
        <v>168944.82</v>
      </c>
      <c r="I1923" s="21" t="s">
        <v>11</v>
      </c>
      <c r="J1923" s="21" t="s">
        <v>12</v>
      </c>
    </row>
    <row r="1924" spans="1:10">
      <c r="A1924" s="21">
        <v>11563327</v>
      </c>
      <c r="B1924" s="22">
        <v>43963</v>
      </c>
      <c r="C1924" s="22">
        <v>43963</v>
      </c>
      <c r="D1924" s="21" t="s">
        <v>10</v>
      </c>
      <c r="E1924" s="21">
        <v>0</v>
      </c>
      <c r="F1924" s="21">
        <v>0</v>
      </c>
      <c r="G1924" s="21">
        <v>4199.8599999999997</v>
      </c>
      <c r="H1924" s="21">
        <v>173144.68</v>
      </c>
      <c r="I1924" s="21" t="s">
        <v>11</v>
      </c>
      <c r="J1924" s="21" t="s">
        <v>12</v>
      </c>
    </row>
    <row r="1925" spans="1:10">
      <c r="A1925" s="21">
        <v>11563327</v>
      </c>
      <c r="B1925" s="22">
        <v>43963</v>
      </c>
      <c r="C1925" s="22">
        <v>43963</v>
      </c>
      <c r="D1925" s="21" t="s">
        <v>10</v>
      </c>
      <c r="E1925" s="21">
        <v>0</v>
      </c>
      <c r="F1925" s="21">
        <v>0</v>
      </c>
      <c r="G1925" s="21">
        <v>4253</v>
      </c>
      <c r="H1925" s="21">
        <v>177397.68</v>
      </c>
      <c r="I1925" s="21" t="s">
        <v>11</v>
      </c>
      <c r="J1925" s="21" t="s">
        <v>12</v>
      </c>
    </row>
    <row r="1926" spans="1:10">
      <c r="A1926" s="21">
        <v>11563327</v>
      </c>
      <c r="B1926" s="22">
        <v>43963</v>
      </c>
      <c r="C1926" s="22">
        <v>43963</v>
      </c>
      <c r="D1926" s="21" t="s">
        <v>10</v>
      </c>
      <c r="E1926" s="21">
        <v>0</v>
      </c>
      <c r="F1926" s="21">
        <v>0</v>
      </c>
      <c r="G1926" s="21">
        <v>4460.8999999999996</v>
      </c>
      <c r="H1926" s="21">
        <v>181858.58</v>
      </c>
      <c r="I1926" s="21" t="s">
        <v>11</v>
      </c>
      <c r="J1926" s="21" t="s">
        <v>12</v>
      </c>
    </row>
    <row r="1927" spans="1:10">
      <c r="A1927" s="21">
        <v>11563327</v>
      </c>
      <c r="B1927" s="22">
        <v>43963</v>
      </c>
      <c r="C1927" s="22">
        <v>43963</v>
      </c>
      <c r="D1927" s="21" t="s">
        <v>10</v>
      </c>
      <c r="E1927" s="21">
        <v>0</v>
      </c>
      <c r="F1927" s="21">
        <v>0</v>
      </c>
      <c r="G1927" s="21">
        <v>4470.8</v>
      </c>
      <c r="H1927" s="21">
        <v>186329.38</v>
      </c>
      <c r="I1927" s="21" t="s">
        <v>11</v>
      </c>
      <c r="J1927" s="21" t="s">
        <v>12</v>
      </c>
    </row>
    <row r="1928" spans="1:10">
      <c r="A1928" s="21">
        <v>11563327</v>
      </c>
      <c r="B1928" s="22">
        <v>43963</v>
      </c>
      <c r="C1928" s="22">
        <v>43963</v>
      </c>
      <c r="D1928" s="21" t="s">
        <v>10</v>
      </c>
      <c r="E1928" s="21">
        <v>0</v>
      </c>
      <c r="F1928" s="21">
        <v>0</v>
      </c>
      <c r="G1928" s="21">
        <v>4510</v>
      </c>
      <c r="H1928" s="21">
        <v>190839.38</v>
      </c>
      <c r="I1928" s="21" t="s">
        <v>11</v>
      </c>
      <c r="J1928" s="21" t="s">
        <v>12</v>
      </c>
    </row>
    <row r="1929" spans="1:10">
      <c r="A1929" s="21">
        <v>11563327</v>
      </c>
      <c r="B1929" s="22">
        <v>43963</v>
      </c>
      <c r="C1929" s="22">
        <v>43963</v>
      </c>
      <c r="D1929" s="21" t="s">
        <v>10</v>
      </c>
      <c r="E1929" s="21">
        <v>0</v>
      </c>
      <c r="F1929" s="21">
        <v>0</v>
      </c>
      <c r="G1929" s="21">
        <v>4560</v>
      </c>
      <c r="H1929" s="21">
        <v>195399.38</v>
      </c>
      <c r="I1929" s="21" t="s">
        <v>11</v>
      </c>
      <c r="J1929" s="21" t="s">
        <v>12</v>
      </c>
    </row>
    <row r="1930" spans="1:10">
      <c r="A1930" s="21">
        <v>11563327</v>
      </c>
      <c r="B1930" s="22">
        <v>43963</v>
      </c>
      <c r="C1930" s="22">
        <v>43963</v>
      </c>
      <c r="D1930" s="21" t="s">
        <v>10</v>
      </c>
      <c r="E1930" s="21">
        <v>0</v>
      </c>
      <c r="F1930" s="21">
        <v>0</v>
      </c>
      <c r="G1930" s="21">
        <v>4641.5</v>
      </c>
      <c r="H1930" s="21">
        <v>200040.88</v>
      </c>
      <c r="I1930" s="21" t="s">
        <v>11</v>
      </c>
      <c r="J1930" s="21" t="s">
        <v>12</v>
      </c>
    </row>
    <row r="1931" spans="1:10">
      <c r="A1931" s="21">
        <v>11563327</v>
      </c>
      <c r="B1931" s="22">
        <v>43963</v>
      </c>
      <c r="C1931" s="22">
        <v>43963</v>
      </c>
      <c r="D1931" s="21" t="s">
        <v>10</v>
      </c>
      <c r="E1931" s="21">
        <v>0</v>
      </c>
      <c r="F1931" s="21">
        <v>0</v>
      </c>
      <c r="G1931" s="21">
        <v>4676.8</v>
      </c>
      <c r="H1931" s="21">
        <v>204717.68</v>
      </c>
      <c r="I1931" s="21" t="s">
        <v>11</v>
      </c>
      <c r="J1931" s="21" t="s">
        <v>12</v>
      </c>
    </row>
    <row r="1932" spans="1:10">
      <c r="A1932" s="21">
        <v>11563327</v>
      </c>
      <c r="B1932" s="22">
        <v>43963</v>
      </c>
      <c r="C1932" s="22">
        <v>43963</v>
      </c>
      <c r="D1932" s="21" t="s">
        <v>10</v>
      </c>
      <c r="E1932" s="21">
        <v>0</v>
      </c>
      <c r="F1932" s="21">
        <v>0</v>
      </c>
      <c r="G1932" s="21">
        <v>4686.2</v>
      </c>
      <c r="H1932" s="21">
        <v>209403.88</v>
      </c>
      <c r="I1932" s="21" t="s">
        <v>11</v>
      </c>
      <c r="J1932" s="21" t="s">
        <v>12</v>
      </c>
    </row>
    <row r="1933" spans="1:10">
      <c r="A1933" s="21">
        <v>11563327</v>
      </c>
      <c r="B1933" s="22">
        <v>43963</v>
      </c>
      <c r="C1933" s="22">
        <v>43963</v>
      </c>
      <c r="D1933" s="21" t="s">
        <v>10</v>
      </c>
      <c r="E1933" s="21">
        <v>0</v>
      </c>
      <c r="F1933" s="21">
        <v>0</v>
      </c>
      <c r="G1933" s="21">
        <v>4774</v>
      </c>
      <c r="H1933" s="21">
        <v>214177.88</v>
      </c>
      <c r="I1933" s="21" t="s">
        <v>11</v>
      </c>
      <c r="J1933" s="21" t="s">
        <v>12</v>
      </c>
    </row>
    <row r="1934" spans="1:10">
      <c r="A1934" s="21">
        <v>11563327</v>
      </c>
      <c r="B1934" s="22">
        <v>43963</v>
      </c>
      <c r="C1934" s="22">
        <v>43963</v>
      </c>
      <c r="D1934" s="21" t="s">
        <v>10</v>
      </c>
      <c r="E1934" s="21">
        <v>0</v>
      </c>
      <c r="F1934" s="21">
        <v>0</v>
      </c>
      <c r="G1934" s="21">
        <v>4882.5</v>
      </c>
      <c r="H1934" s="21">
        <v>219060.38</v>
      </c>
      <c r="I1934" s="21" t="s">
        <v>11</v>
      </c>
      <c r="J1934" s="21" t="s">
        <v>12</v>
      </c>
    </row>
    <row r="1935" spans="1:10">
      <c r="A1935" s="21">
        <v>11563327</v>
      </c>
      <c r="B1935" s="22">
        <v>43963</v>
      </c>
      <c r="C1935" s="22">
        <v>43963</v>
      </c>
      <c r="D1935" s="21" t="s">
        <v>10</v>
      </c>
      <c r="E1935" s="21">
        <v>0</v>
      </c>
      <c r="F1935" s="21">
        <v>0</v>
      </c>
      <c r="G1935" s="21">
        <v>4900</v>
      </c>
      <c r="H1935" s="21">
        <v>223960.38</v>
      </c>
      <c r="I1935" s="21" t="s">
        <v>11</v>
      </c>
      <c r="J1935" s="21" t="s">
        <v>12</v>
      </c>
    </row>
    <row r="1936" spans="1:10">
      <c r="A1936" s="21">
        <v>11563327</v>
      </c>
      <c r="B1936" s="22">
        <v>43963</v>
      </c>
      <c r="C1936" s="22">
        <v>43963</v>
      </c>
      <c r="D1936" s="21" t="s">
        <v>10</v>
      </c>
      <c r="E1936" s="21">
        <v>0</v>
      </c>
      <c r="F1936" s="21">
        <v>0</v>
      </c>
      <c r="G1936" s="21">
        <v>4903.12</v>
      </c>
      <c r="H1936" s="21">
        <v>228863.5</v>
      </c>
      <c r="I1936" s="21" t="s">
        <v>11</v>
      </c>
      <c r="J1936" s="21" t="s">
        <v>12</v>
      </c>
    </row>
    <row r="1937" spans="1:10">
      <c r="A1937" s="21">
        <v>11563327</v>
      </c>
      <c r="B1937" s="22">
        <v>43963</v>
      </c>
      <c r="C1937" s="22">
        <v>43963</v>
      </c>
      <c r="D1937" s="21" t="s">
        <v>10</v>
      </c>
      <c r="E1937" s="21">
        <v>0</v>
      </c>
      <c r="F1937" s="21">
        <v>0</v>
      </c>
      <c r="G1937" s="21">
        <v>5016.3</v>
      </c>
      <c r="H1937" s="21">
        <v>233879.8</v>
      </c>
      <c r="I1937" s="21" t="s">
        <v>11</v>
      </c>
      <c r="J1937" s="21" t="s">
        <v>12</v>
      </c>
    </row>
    <row r="1938" spans="1:10">
      <c r="A1938" s="21">
        <v>11563327</v>
      </c>
      <c r="B1938" s="22">
        <v>43963</v>
      </c>
      <c r="C1938" s="22">
        <v>43963</v>
      </c>
      <c r="D1938" s="21" t="s">
        <v>10</v>
      </c>
      <c r="E1938" s="21">
        <v>0</v>
      </c>
      <c r="F1938" s="21">
        <v>0</v>
      </c>
      <c r="G1938" s="21">
        <v>5030</v>
      </c>
      <c r="H1938" s="21">
        <v>238909.8</v>
      </c>
      <c r="I1938" s="21" t="s">
        <v>11</v>
      </c>
      <c r="J1938" s="21" t="s">
        <v>12</v>
      </c>
    </row>
    <row r="1939" spans="1:10">
      <c r="A1939" s="21">
        <v>11563327</v>
      </c>
      <c r="B1939" s="22">
        <v>43963</v>
      </c>
      <c r="C1939" s="22">
        <v>43963</v>
      </c>
      <c r="D1939" s="21" t="s">
        <v>10</v>
      </c>
      <c r="E1939" s="21">
        <v>0</v>
      </c>
      <c r="F1939" s="21">
        <v>0</v>
      </c>
      <c r="G1939" s="21">
        <v>5057.2</v>
      </c>
      <c r="H1939" s="21">
        <v>243967</v>
      </c>
      <c r="I1939" s="21" t="s">
        <v>11</v>
      </c>
      <c r="J1939" s="21" t="s">
        <v>12</v>
      </c>
    </row>
    <row r="1940" spans="1:10">
      <c r="A1940" s="21">
        <v>11563327</v>
      </c>
      <c r="B1940" s="22">
        <v>43963</v>
      </c>
      <c r="C1940" s="22">
        <v>43963</v>
      </c>
      <c r="D1940" s="21" t="s">
        <v>10</v>
      </c>
      <c r="E1940" s="21">
        <v>0</v>
      </c>
      <c r="F1940" s="21">
        <v>0</v>
      </c>
      <c r="G1940" s="21">
        <v>5071.7</v>
      </c>
      <c r="H1940" s="21">
        <v>249038.7</v>
      </c>
      <c r="I1940" s="21" t="s">
        <v>11</v>
      </c>
      <c r="J1940" s="21" t="s">
        <v>12</v>
      </c>
    </row>
    <row r="1941" spans="1:10">
      <c r="A1941" s="21">
        <v>11563327</v>
      </c>
      <c r="B1941" s="22">
        <v>43963</v>
      </c>
      <c r="C1941" s="22">
        <v>43963</v>
      </c>
      <c r="D1941" s="21" t="s">
        <v>10</v>
      </c>
      <c r="E1941" s="21">
        <v>0</v>
      </c>
      <c r="F1941" s="21">
        <v>0</v>
      </c>
      <c r="G1941" s="21">
        <v>5091.7</v>
      </c>
      <c r="H1941" s="21">
        <v>254130.4</v>
      </c>
      <c r="I1941" s="21" t="s">
        <v>11</v>
      </c>
      <c r="J1941" s="21" t="s">
        <v>12</v>
      </c>
    </row>
    <row r="1942" spans="1:10">
      <c r="A1942" s="21">
        <v>11563327</v>
      </c>
      <c r="B1942" s="22">
        <v>43963</v>
      </c>
      <c r="C1942" s="22">
        <v>43963</v>
      </c>
      <c r="D1942" s="21" t="s">
        <v>10</v>
      </c>
      <c r="E1942" s="21">
        <v>0</v>
      </c>
      <c r="F1942" s="21">
        <v>0</v>
      </c>
      <c r="G1942" s="21">
        <v>5174</v>
      </c>
      <c r="H1942" s="21">
        <v>259304.4</v>
      </c>
      <c r="I1942" s="21" t="s">
        <v>11</v>
      </c>
      <c r="J1942" s="21" t="s">
        <v>12</v>
      </c>
    </row>
    <row r="1943" spans="1:10">
      <c r="A1943" s="21">
        <v>11563327</v>
      </c>
      <c r="B1943" s="22">
        <v>43963</v>
      </c>
      <c r="C1943" s="22">
        <v>43963</v>
      </c>
      <c r="D1943" s="21" t="s">
        <v>10</v>
      </c>
      <c r="E1943" s="21">
        <v>0</v>
      </c>
      <c r="F1943" s="21">
        <v>0</v>
      </c>
      <c r="G1943" s="21">
        <v>5220</v>
      </c>
      <c r="H1943" s="21">
        <v>264524.40000000002</v>
      </c>
      <c r="I1943" s="21" t="s">
        <v>11</v>
      </c>
      <c r="J1943" s="21" t="s">
        <v>12</v>
      </c>
    </row>
    <row r="1944" spans="1:10">
      <c r="A1944" s="21">
        <v>11563327</v>
      </c>
      <c r="B1944" s="22">
        <v>43963</v>
      </c>
      <c r="C1944" s="22">
        <v>43963</v>
      </c>
      <c r="D1944" s="21" t="s">
        <v>10</v>
      </c>
      <c r="E1944" s="21">
        <v>0</v>
      </c>
      <c r="F1944" s="21">
        <v>0</v>
      </c>
      <c r="G1944" s="21">
        <v>5273.2</v>
      </c>
      <c r="H1944" s="21">
        <v>269797.59999999998</v>
      </c>
      <c r="I1944" s="21" t="s">
        <v>11</v>
      </c>
      <c r="J1944" s="21" t="s">
        <v>12</v>
      </c>
    </row>
    <row r="1945" spans="1:10">
      <c r="A1945" s="21">
        <v>11563327</v>
      </c>
      <c r="B1945" s="22">
        <v>43963</v>
      </c>
      <c r="C1945" s="22">
        <v>43963</v>
      </c>
      <c r="D1945" s="21" t="s">
        <v>10</v>
      </c>
      <c r="E1945" s="21">
        <v>0</v>
      </c>
      <c r="F1945" s="21">
        <v>0</v>
      </c>
      <c r="G1945" s="21">
        <v>5330</v>
      </c>
      <c r="H1945" s="21">
        <v>275127.59999999998</v>
      </c>
      <c r="I1945" s="21" t="s">
        <v>11</v>
      </c>
      <c r="J1945" s="21" t="s">
        <v>12</v>
      </c>
    </row>
    <row r="1946" spans="1:10">
      <c r="A1946" s="21">
        <v>11563327</v>
      </c>
      <c r="B1946" s="22">
        <v>43963</v>
      </c>
      <c r="C1946" s="22">
        <v>43963</v>
      </c>
      <c r="D1946" s="21" t="s">
        <v>10</v>
      </c>
      <c r="E1946" s="21">
        <v>0</v>
      </c>
      <c r="F1946" s="21">
        <v>0</v>
      </c>
      <c r="G1946" s="21">
        <v>5413</v>
      </c>
      <c r="H1946" s="21">
        <v>280540.59999999998</v>
      </c>
      <c r="I1946" s="21" t="s">
        <v>11</v>
      </c>
      <c r="J1946" s="21" t="s">
        <v>12</v>
      </c>
    </row>
    <row r="1947" spans="1:10">
      <c r="A1947" s="21">
        <v>11563327</v>
      </c>
      <c r="B1947" s="22">
        <v>43963</v>
      </c>
      <c r="C1947" s="22">
        <v>43963</v>
      </c>
      <c r="D1947" s="21" t="s">
        <v>10</v>
      </c>
      <c r="E1947" s="21">
        <v>0</v>
      </c>
      <c r="F1947" s="21">
        <v>0</v>
      </c>
      <c r="G1947" s="21">
        <v>5430.5</v>
      </c>
      <c r="H1947" s="21">
        <v>285971.09999999998</v>
      </c>
      <c r="I1947" s="21" t="s">
        <v>11</v>
      </c>
      <c r="J1947" s="21" t="s">
        <v>12</v>
      </c>
    </row>
    <row r="1948" spans="1:10">
      <c r="A1948" s="21">
        <v>11563327</v>
      </c>
      <c r="B1948" s="22">
        <v>43963</v>
      </c>
      <c r="C1948" s="22">
        <v>43963</v>
      </c>
      <c r="D1948" s="21" t="s">
        <v>10</v>
      </c>
      <c r="E1948" s="21">
        <v>0</v>
      </c>
      <c r="F1948" s="21">
        <v>0</v>
      </c>
      <c r="G1948" s="21">
        <v>5456.5</v>
      </c>
      <c r="H1948" s="21">
        <v>291427.59999999998</v>
      </c>
      <c r="I1948" s="21" t="s">
        <v>11</v>
      </c>
      <c r="J1948" s="21" t="s">
        <v>12</v>
      </c>
    </row>
    <row r="1949" spans="1:10">
      <c r="A1949" s="21">
        <v>11563327</v>
      </c>
      <c r="B1949" s="22">
        <v>43963</v>
      </c>
      <c r="C1949" s="22">
        <v>43963</v>
      </c>
      <c r="D1949" s="21" t="s">
        <v>10</v>
      </c>
      <c r="E1949" s="21">
        <v>0</v>
      </c>
      <c r="F1949" s="21">
        <v>0</v>
      </c>
      <c r="G1949" s="21">
        <v>5842.9</v>
      </c>
      <c r="H1949" s="21">
        <v>297270.5</v>
      </c>
      <c r="I1949" s="21" t="s">
        <v>11</v>
      </c>
      <c r="J1949" s="21" t="s">
        <v>12</v>
      </c>
    </row>
    <row r="1950" spans="1:10">
      <c r="A1950" s="21">
        <v>11563327</v>
      </c>
      <c r="B1950" s="22">
        <v>43963</v>
      </c>
      <c r="C1950" s="22">
        <v>43963</v>
      </c>
      <c r="D1950" s="21" t="s">
        <v>10</v>
      </c>
      <c r="E1950" s="21">
        <v>0</v>
      </c>
      <c r="F1950" s="21">
        <v>0</v>
      </c>
      <c r="G1950" s="21">
        <v>6034.12</v>
      </c>
      <c r="H1950" s="21">
        <v>303304.62</v>
      </c>
      <c r="I1950" s="21" t="s">
        <v>11</v>
      </c>
      <c r="J1950" s="21" t="s">
        <v>12</v>
      </c>
    </row>
    <row r="1951" spans="1:10">
      <c r="A1951" s="21">
        <v>11563327</v>
      </c>
      <c r="B1951" s="22">
        <v>43963</v>
      </c>
      <c r="C1951" s="22">
        <v>43963</v>
      </c>
      <c r="D1951" s="21" t="s">
        <v>10</v>
      </c>
      <c r="E1951" s="21">
        <v>0</v>
      </c>
      <c r="F1951" s="21">
        <v>0</v>
      </c>
      <c r="G1951" s="21">
        <v>6034.17</v>
      </c>
      <c r="H1951" s="21">
        <v>309338.78999999998</v>
      </c>
      <c r="I1951" s="21" t="s">
        <v>11</v>
      </c>
      <c r="J1951" s="21" t="s">
        <v>12</v>
      </c>
    </row>
    <row r="1952" spans="1:10">
      <c r="A1952" s="21">
        <v>11563327</v>
      </c>
      <c r="B1952" s="22">
        <v>43963</v>
      </c>
      <c r="C1952" s="22">
        <v>43963</v>
      </c>
      <c r="D1952" s="21" t="s">
        <v>10</v>
      </c>
      <c r="E1952" s="21">
        <v>0</v>
      </c>
      <c r="F1952" s="21">
        <v>0</v>
      </c>
      <c r="G1952" s="21">
        <v>6158.28</v>
      </c>
      <c r="H1952" s="21">
        <v>315497.07</v>
      </c>
      <c r="I1952" s="21" t="s">
        <v>11</v>
      </c>
      <c r="J1952" s="21" t="s">
        <v>12</v>
      </c>
    </row>
    <row r="1953" spans="1:10">
      <c r="A1953" s="21">
        <v>11563327</v>
      </c>
      <c r="B1953" s="22">
        <v>43963</v>
      </c>
      <c r="C1953" s="22">
        <v>43963</v>
      </c>
      <c r="D1953" s="21" t="s">
        <v>10</v>
      </c>
      <c r="E1953" s="21">
        <v>0</v>
      </c>
      <c r="F1953" s="21">
        <v>0</v>
      </c>
      <c r="G1953" s="21">
        <v>6192.1</v>
      </c>
      <c r="H1953" s="21">
        <v>321689.17</v>
      </c>
      <c r="I1953" s="21" t="s">
        <v>11</v>
      </c>
      <c r="J1953" s="21" t="s">
        <v>12</v>
      </c>
    </row>
    <row r="1954" spans="1:10">
      <c r="A1954" s="21">
        <v>11563327</v>
      </c>
      <c r="B1954" s="22">
        <v>43963</v>
      </c>
      <c r="C1954" s="22">
        <v>43963</v>
      </c>
      <c r="D1954" s="21" t="s">
        <v>10</v>
      </c>
      <c r="E1954" s="21">
        <v>0</v>
      </c>
      <c r="F1954" s="21">
        <v>0</v>
      </c>
      <c r="G1954" s="21">
        <v>6230</v>
      </c>
      <c r="H1954" s="21">
        <v>327919.17</v>
      </c>
      <c r="I1954" s="21" t="s">
        <v>11</v>
      </c>
      <c r="J1954" s="21" t="s">
        <v>12</v>
      </c>
    </row>
    <row r="1955" spans="1:10">
      <c r="A1955" s="21">
        <v>11563327</v>
      </c>
      <c r="B1955" s="22">
        <v>43963</v>
      </c>
      <c r="C1955" s="22">
        <v>43963</v>
      </c>
      <c r="D1955" s="21" t="s">
        <v>10</v>
      </c>
      <c r="E1955" s="21">
        <v>0</v>
      </c>
      <c r="F1955" s="21">
        <v>0</v>
      </c>
      <c r="G1955" s="21">
        <v>6255.5</v>
      </c>
      <c r="H1955" s="21">
        <v>334174.67</v>
      </c>
      <c r="I1955" s="21" t="s">
        <v>11</v>
      </c>
      <c r="J1955" s="21" t="s">
        <v>12</v>
      </c>
    </row>
    <row r="1956" spans="1:10">
      <c r="A1956" s="21">
        <v>11563327</v>
      </c>
      <c r="B1956" s="22">
        <v>43963</v>
      </c>
      <c r="C1956" s="22">
        <v>43963</v>
      </c>
      <c r="D1956" s="21" t="s">
        <v>10</v>
      </c>
      <c r="E1956" s="21">
        <v>0</v>
      </c>
      <c r="F1956" s="21">
        <v>0</v>
      </c>
      <c r="G1956" s="21">
        <v>6260.8</v>
      </c>
      <c r="H1956" s="21">
        <v>340435.47</v>
      </c>
      <c r="I1956" s="21" t="s">
        <v>11</v>
      </c>
      <c r="J1956" s="21" t="s">
        <v>12</v>
      </c>
    </row>
    <row r="1957" spans="1:10">
      <c r="A1957" s="21">
        <v>11563327</v>
      </c>
      <c r="B1957" s="22">
        <v>43963</v>
      </c>
      <c r="C1957" s="22">
        <v>43963</v>
      </c>
      <c r="D1957" s="21" t="s">
        <v>10</v>
      </c>
      <c r="E1957" s="21">
        <v>0</v>
      </c>
      <c r="F1957" s="21">
        <v>0</v>
      </c>
      <c r="G1957" s="21">
        <v>6632.4</v>
      </c>
      <c r="H1957" s="21">
        <v>347067.87</v>
      </c>
      <c r="I1957" s="21" t="s">
        <v>11</v>
      </c>
      <c r="J1957" s="21" t="s">
        <v>12</v>
      </c>
    </row>
    <row r="1958" spans="1:10">
      <c r="A1958" s="21">
        <v>11563327</v>
      </c>
      <c r="B1958" s="22">
        <v>43963</v>
      </c>
      <c r="C1958" s="22">
        <v>43963</v>
      </c>
      <c r="D1958" s="21" t="s">
        <v>10</v>
      </c>
      <c r="E1958" s="21">
        <v>0</v>
      </c>
      <c r="F1958" s="21">
        <v>0</v>
      </c>
      <c r="G1958" s="21">
        <v>6730</v>
      </c>
      <c r="H1958" s="21">
        <v>353797.87</v>
      </c>
      <c r="I1958" s="21" t="s">
        <v>11</v>
      </c>
      <c r="J1958" s="21" t="s">
        <v>12</v>
      </c>
    </row>
    <row r="1959" spans="1:10">
      <c r="A1959" s="21">
        <v>11563327</v>
      </c>
      <c r="B1959" s="22">
        <v>43963</v>
      </c>
      <c r="C1959" s="22">
        <v>43963</v>
      </c>
      <c r="D1959" s="21" t="s">
        <v>10</v>
      </c>
      <c r="E1959" s="21">
        <v>0</v>
      </c>
      <c r="F1959" s="21">
        <v>0</v>
      </c>
      <c r="G1959" s="21">
        <v>6750</v>
      </c>
      <c r="H1959" s="21">
        <v>360547.87</v>
      </c>
      <c r="I1959" s="21" t="s">
        <v>11</v>
      </c>
      <c r="J1959" s="21" t="s">
        <v>12</v>
      </c>
    </row>
    <row r="1960" spans="1:10">
      <c r="A1960" s="21">
        <v>11563327</v>
      </c>
      <c r="B1960" s="22">
        <v>43963</v>
      </c>
      <c r="C1960" s="22">
        <v>43963</v>
      </c>
      <c r="D1960" s="21" t="s">
        <v>10</v>
      </c>
      <c r="E1960" s="21">
        <v>0</v>
      </c>
      <c r="F1960" s="21">
        <v>0</v>
      </c>
      <c r="G1960" s="21">
        <v>6820.77</v>
      </c>
      <c r="H1960" s="21">
        <v>367368.64</v>
      </c>
      <c r="I1960" s="21" t="s">
        <v>11</v>
      </c>
      <c r="J1960" s="21" t="s">
        <v>12</v>
      </c>
    </row>
    <row r="1961" spans="1:10">
      <c r="A1961" s="21">
        <v>11563327</v>
      </c>
      <c r="B1961" s="22">
        <v>43963</v>
      </c>
      <c r="C1961" s="22">
        <v>43963</v>
      </c>
      <c r="D1961" s="21" t="s">
        <v>10</v>
      </c>
      <c r="E1961" s="21">
        <v>0</v>
      </c>
      <c r="F1961" s="21">
        <v>0</v>
      </c>
      <c r="G1961" s="21">
        <v>6869.5</v>
      </c>
      <c r="H1961" s="21">
        <v>374238.14</v>
      </c>
      <c r="I1961" s="21" t="s">
        <v>11</v>
      </c>
      <c r="J1961" s="21" t="s">
        <v>12</v>
      </c>
    </row>
    <row r="1962" spans="1:10">
      <c r="A1962" s="21">
        <v>11563327</v>
      </c>
      <c r="B1962" s="22">
        <v>43963</v>
      </c>
      <c r="C1962" s="22">
        <v>43963</v>
      </c>
      <c r="D1962" s="21" t="s">
        <v>10</v>
      </c>
      <c r="E1962" s="21">
        <v>0</v>
      </c>
      <c r="F1962" s="21">
        <v>0</v>
      </c>
      <c r="G1962" s="21">
        <v>7029.04</v>
      </c>
      <c r="H1962" s="21">
        <v>381267.18</v>
      </c>
      <c r="I1962" s="21" t="s">
        <v>11</v>
      </c>
      <c r="J1962" s="21" t="s">
        <v>12</v>
      </c>
    </row>
    <row r="1963" spans="1:10">
      <c r="A1963" s="21">
        <v>11563327</v>
      </c>
      <c r="B1963" s="22">
        <v>43963</v>
      </c>
      <c r="C1963" s="22">
        <v>43963</v>
      </c>
      <c r="D1963" s="21" t="s">
        <v>10</v>
      </c>
      <c r="E1963" s="21">
        <v>0</v>
      </c>
      <c r="F1963" s="21">
        <v>0</v>
      </c>
      <c r="G1963" s="21">
        <v>7120.5</v>
      </c>
      <c r="H1963" s="21">
        <v>388387.68</v>
      </c>
      <c r="I1963" s="21" t="s">
        <v>11</v>
      </c>
      <c r="J1963" s="21" t="s">
        <v>12</v>
      </c>
    </row>
    <row r="1964" spans="1:10">
      <c r="A1964" s="21">
        <v>11563327</v>
      </c>
      <c r="B1964" s="22">
        <v>43963</v>
      </c>
      <c r="C1964" s="22">
        <v>43963</v>
      </c>
      <c r="D1964" s="21" t="s">
        <v>10</v>
      </c>
      <c r="E1964" s="21">
        <v>0</v>
      </c>
      <c r="F1964" s="21">
        <v>0</v>
      </c>
      <c r="G1964" s="21">
        <v>7148.68</v>
      </c>
      <c r="H1964" s="21">
        <v>395536.36</v>
      </c>
      <c r="I1964" s="21" t="s">
        <v>11</v>
      </c>
      <c r="J1964" s="21" t="s">
        <v>12</v>
      </c>
    </row>
    <row r="1965" spans="1:10">
      <c r="A1965" s="21">
        <v>11563327</v>
      </c>
      <c r="B1965" s="22">
        <v>43963</v>
      </c>
      <c r="C1965" s="22">
        <v>43963</v>
      </c>
      <c r="D1965" s="21" t="s">
        <v>10</v>
      </c>
      <c r="E1965" s="21">
        <v>0</v>
      </c>
      <c r="F1965" s="21">
        <v>0</v>
      </c>
      <c r="G1965" s="21">
        <v>7325</v>
      </c>
      <c r="H1965" s="21">
        <v>402861.36</v>
      </c>
      <c r="I1965" s="21" t="s">
        <v>11</v>
      </c>
      <c r="J1965" s="21" t="s">
        <v>12</v>
      </c>
    </row>
    <row r="1966" spans="1:10">
      <c r="A1966" s="21">
        <v>11563327</v>
      </c>
      <c r="B1966" s="22">
        <v>43963</v>
      </c>
      <c r="C1966" s="22">
        <v>43963</v>
      </c>
      <c r="D1966" s="21" t="s">
        <v>10</v>
      </c>
      <c r="E1966" s="21">
        <v>0</v>
      </c>
      <c r="F1966" s="21">
        <v>0</v>
      </c>
      <c r="G1966" s="21">
        <v>7433.6</v>
      </c>
      <c r="H1966" s="21">
        <v>410294.96</v>
      </c>
      <c r="I1966" s="21" t="s">
        <v>11</v>
      </c>
      <c r="J1966" s="21" t="s">
        <v>12</v>
      </c>
    </row>
    <row r="1967" spans="1:10">
      <c r="A1967" s="21">
        <v>11563327</v>
      </c>
      <c r="B1967" s="22">
        <v>43963</v>
      </c>
      <c r="C1967" s="22">
        <v>43963</v>
      </c>
      <c r="D1967" s="21" t="s">
        <v>10</v>
      </c>
      <c r="E1967" s="21">
        <v>0</v>
      </c>
      <c r="F1967" s="21">
        <v>0</v>
      </c>
      <c r="G1967" s="21">
        <v>7614.5</v>
      </c>
      <c r="H1967" s="21">
        <v>417909.46</v>
      </c>
      <c r="I1967" s="21" t="s">
        <v>11</v>
      </c>
      <c r="J1967" s="21" t="s">
        <v>12</v>
      </c>
    </row>
    <row r="1968" spans="1:10">
      <c r="A1968" s="21">
        <v>11563327</v>
      </c>
      <c r="B1968" s="22">
        <v>43963</v>
      </c>
      <c r="C1968" s="22">
        <v>43963</v>
      </c>
      <c r="D1968" s="21" t="s">
        <v>10</v>
      </c>
      <c r="E1968" s="21">
        <v>0</v>
      </c>
      <c r="F1968" s="21">
        <v>0</v>
      </c>
      <c r="G1968" s="21">
        <v>7679.6</v>
      </c>
      <c r="H1968" s="21">
        <v>425589.06</v>
      </c>
      <c r="I1968" s="21" t="s">
        <v>11</v>
      </c>
      <c r="J1968" s="21" t="s">
        <v>12</v>
      </c>
    </row>
    <row r="1969" spans="1:10">
      <c r="A1969" s="21">
        <v>11563327</v>
      </c>
      <c r="B1969" s="22">
        <v>43963</v>
      </c>
      <c r="C1969" s="22">
        <v>43963</v>
      </c>
      <c r="D1969" s="21" t="s">
        <v>10</v>
      </c>
      <c r="E1969" s="21">
        <v>0</v>
      </c>
      <c r="F1969" s="21">
        <v>0</v>
      </c>
      <c r="G1969" s="21">
        <v>8193.4</v>
      </c>
      <c r="H1969" s="21">
        <v>433782.46</v>
      </c>
      <c r="I1969" s="21" t="s">
        <v>11</v>
      </c>
      <c r="J1969" s="21" t="s">
        <v>12</v>
      </c>
    </row>
    <row r="1970" spans="1:10">
      <c r="A1970" s="21">
        <v>11563327</v>
      </c>
      <c r="B1970" s="22">
        <v>43963</v>
      </c>
      <c r="C1970" s="22">
        <v>43963</v>
      </c>
      <c r="D1970" s="21" t="s">
        <v>10</v>
      </c>
      <c r="E1970" s="21">
        <v>0</v>
      </c>
      <c r="F1970" s="21">
        <v>0</v>
      </c>
      <c r="G1970" s="21">
        <v>8320</v>
      </c>
      <c r="H1970" s="21">
        <v>442102.46</v>
      </c>
      <c r="I1970" s="21" t="s">
        <v>11</v>
      </c>
      <c r="J1970" s="21" t="s">
        <v>12</v>
      </c>
    </row>
    <row r="1971" spans="1:10">
      <c r="A1971" s="21">
        <v>11563327</v>
      </c>
      <c r="B1971" s="22">
        <v>43963</v>
      </c>
      <c r="C1971" s="22">
        <v>43963</v>
      </c>
      <c r="D1971" s="21" t="s">
        <v>10</v>
      </c>
      <c r="E1971" s="21">
        <v>0</v>
      </c>
      <c r="F1971" s="21">
        <v>0</v>
      </c>
      <c r="G1971" s="21">
        <v>8347.9</v>
      </c>
      <c r="H1971" s="21">
        <v>450450.36</v>
      </c>
      <c r="I1971" s="21" t="s">
        <v>11</v>
      </c>
      <c r="J1971" s="21" t="s">
        <v>12</v>
      </c>
    </row>
    <row r="1972" spans="1:10">
      <c r="A1972" s="21">
        <v>11563327</v>
      </c>
      <c r="B1972" s="22">
        <v>43963</v>
      </c>
      <c r="C1972" s="22">
        <v>43963</v>
      </c>
      <c r="D1972" s="21" t="s">
        <v>10</v>
      </c>
      <c r="E1972" s="21">
        <v>0</v>
      </c>
      <c r="F1972" s="21">
        <v>0</v>
      </c>
      <c r="G1972" s="21">
        <v>8480</v>
      </c>
      <c r="H1972" s="21">
        <v>458930.36</v>
      </c>
      <c r="I1972" s="21" t="s">
        <v>11</v>
      </c>
      <c r="J1972" s="21" t="s">
        <v>12</v>
      </c>
    </row>
    <row r="1973" spans="1:10">
      <c r="A1973" s="21">
        <v>11563327</v>
      </c>
      <c r="B1973" s="22">
        <v>43963</v>
      </c>
      <c r="C1973" s="22">
        <v>43963</v>
      </c>
      <c r="D1973" s="21" t="s">
        <v>10</v>
      </c>
      <c r="E1973" s="21">
        <v>0</v>
      </c>
      <c r="F1973" s="21">
        <v>0</v>
      </c>
      <c r="G1973" s="21">
        <v>8545.6</v>
      </c>
      <c r="H1973" s="21">
        <v>467475.96</v>
      </c>
      <c r="I1973" s="21" t="s">
        <v>11</v>
      </c>
      <c r="J1973" s="21" t="s">
        <v>12</v>
      </c>
    </row>
    <row r="1974" spans="1:10">
      <c r="A1974" s="21">
        <v>11563327</v>
      </c>
      <c r="B1974" s="22">
        <v>43963</v>
      </c>
      <c r="C1974" s="22">
        <v>43963</v>
      </c>
      <c r="D1974" s="21" t="s">
        <v>10</v>
      </c>
      <c r="E1974" s="21">
        <v>0</v>
      </c>
      <c r="F1974" s="21">
        <v>0</v>
      </c>
      <c r="G1974" s="21">
        <v>8731.2999999999993</v>
      </c>
      <c r="H1974" s="21">
        <v>476207.26</v>
      </c>
      <c r="I1974" s="21" t="s">
        <v>11</v>
      </c>
      <c r="J1974" s="21" t="s">
        <v>12</v>
      </c>
    </row>
    <row r="1975" spans="1:10">
      <c r="A1975" s="21">
        <v>11563327</v>
      </c>
      <c r="B1975" s="22">
        <v>43963</v>
      </c>
      <c r="C1975" s="22">
        <v>43963</v>
      </c>
      <c r="D1975" s="21" t="s">
        <v>10</v>
      </c>
      <c r="E1975" s="21">
        <v>0</v>
      </c>
      <c r="F1975" s="21">
        <v>0</v>
      </c>
      <c r="G1975" s="21">
        <v>8779.5</v>
      </c>
      <c r="H1975" s="21">
        <v>484986.76</v>
      </c>
      <c r="I1975" s="21" t="s">
        <v>11</v>
      </c>
      <c r="J1975" s="21" t="s">
        <v>12</v>
      </c>
    </row>
    <row r="1976" spans="1:10">
      <c r="A1976" s="21">
        <v>11563327</v>
      </c>
      <c r="B1976" s="22">
        <v>43963</v>
      </c>
      <c r="C1976" s="22">
        <v>43963</v>
      </c>
      <c r="D1976" s="21" t="s">
        <v>10</v>
      </c>
      <c r="E1976" s="21">
        <v>0</v>
      </c>
      <c r="F1976" s="21">
        <v>0</v>
      </c>
      <c r="G1976" s="21">
        <v>9296.48</v>
      </c>
      <c r="H1976" s="21">
        <v>494283.24</v>
      </c>
      <c r="I1976" s="21" t="s">
        <v>11</v>
      </c>
      <c r="J1976" s="21" t="s">
        <v>12</v>
      </c>
    </row>
    <row r="1977" spans="1:10">
      <c r="A1977" s="21">
        <v>11563327</v>
      </c>
      <c r="B1977" s="22">
        <v>43963</v>
      </c>
      <c r="C1977" s="22">
        <v>43963</v>
      </c>
      <c r="D1977" s="21" t="s">
        <v>10</v>
      </c>
      <c r="E1977" s="21">
        <v>0</v>
      </c>
      <c r="F1977" s="21">
        <v>0</v>
      </c>
      <c r="G1977" s="21">
        <v>9308.69</v>
      </c>
      <c r="H1977" s="21">
        <v>503591.93</v>
      </c>
      <c r="I1977" s="21" t="s">
        <v>11</v>
      </c>
      <c r="J1977" s="21" t="s">
        <v>12</v>
      </c>
    </row>
    <row r="1978" spans="1:10">
      <c r="A1978" s="21">
        <v>11563327</v>
      </c>
      <c r="B1978" s="22">
        <v>43963</v>
      </c>
      <c r="C1978" s="22">
        <v>43963</v>
      </c>
      <c r="D1978" s="21" t="s">
        <v>10</v>
      </c>
      <c r="E1978" s="21">
        <v>0</v>
      </c>
      <c r="F1978" s="21">
        <v>0</v>
      </c>
      <c r="G1978" s="21">
        <v>9844.2099999999991</v>
      </c>
      <c r="H1978" s="21">
        <v>513436.14</v>
      </c>
      <c r="I1978" s="21" t="s">
        <v>11</v>
      </c>
      <c r="J1978" s="21" t="s">
        <v>12</v>
      </c>
    </row>
    <row r="1979" spans="1:10">
      <c r="A1979" s="21">
        <v>11563327</v>
      </c>
      <c r="B1979" s="22">
        <v>43963</v>
      </c>
      <c r="C1979" s="22">
        <v>43963</v>
      </c>
      <c r="D1979" s="21" t="s">
        <v>10</v>
      </c>
      <c r="E1979" s="21">
        <v>0</v>
      </c>
      <c r="F1979" s="21">
        <v>0</v>
      </c>
      <c r="G1979" s="21">
        <v>9982</v>
      </c>
      <c r="H1979" s="21">
        <v>523418.14</v>
      </c>
      <c r="I1979" s="21" t="s">
        <v>11</v>
      </c>
      <c r="J1979" s="21" t="s">
        <v>12</v>
      </c>
    </row>
    <row r="1980" spans="1:10">
      <c r="A1980" s="21">
        <v>11563327</v>
      </c>
      <c r="B1980" s="22">
        <v>43963</v>
      </c>
      <c r="C1980" s="22">
        <v>43963</v>
      </c>
      <c r="D1980" s="21" t="s">
        <v>10</v>
      </c>
      <c r="E1980" s="21">
        <v>0</v>
      </c>
      <c r="F1980" s="21">
        <v>0</v>
      </c>
      <c r="G1980" s="21">
        <v>10203.9</v>
      </c>
      <c r="H1980" s="21">
        <v>533622.04</v>
      </c>
      <c r="I1980" s="21" t="s">
        <v>11</v>
      </c>
      <c r="J1980" s="21" t="s">
        <v>12</v>
      </c>
    </row>
    <row r="1981" spans="1:10">
      <c r="A1981" s="21">
        <v>11563327</v>
      </c>
      <c r="B1981" s="22">
        <v>43963</v>
      </c>
      <c r="C1981" s="22">
        <v>43963</v>
      </c>
      <c r="D1981" s="21" t="s">
        <v>10</v>
      </c>
      <c r="E1981" s="21">
        <v>0</v>
      </c>
      <c r="F1981" s="21">
        <v>0</v>
      </c>
      <c r="G1981" s="21">
        <v>10517.4</v>
      </c>
      <c r="H1981" s="21">
        <v>544139.43999999994</v>
      </c>
      <c r="I1981" s="21" t="s">
        <v>11</v>
      </c>
      <c r="J1981" s="21" t="s">
        <v>12</v>
      </c>
    </row>
    <row r="1982" spans="1:10">
      <c r="A1982" s="21">
        <v>11563327</v>
      </c>
      <c r="B1982" s="22">
        <v>43963</v>
      </c>
      <c r="C1982" s="22">
        <v>43963</v>
      </c>
      <c r="D1982" s="21" t="s">
        <v>10</v>
      </c>
      <c r="E1982" s="21">
        <v>0</v>
      </c>
      <c r="F1982" s="21">
        <v>0</v>
      </c>
      <c r="G1982" s="21">
        <v>10771.9</v>
      </c>
      <c r="H1982" s="21">
        <v>554911.34</v>
      </c>
      <c r="I1982" s="21" t="s">
        <v>11</v>
      </c>
      <c r="J1982" s="21" t="s">
        <v>12</v>
      </c>
    </row>
    <row r="1983" spans="1:10">
      <c r="A1983" s="21">
        <v>11563327</v>
      </c>
      <c r="B1983" s="22">
        <v>43963</v>
      </c>
      <c r="C1983" s="22">
        <v>43963</v>
      </c>
      <c r="D1983" s="21" t="s">
        <v>10</v>
      </c>
      <c r="E1983" s="21">
        <v>0</v>
      </c>
      <c r="F1983" s="21">
        <v>0</v>
      </c>
      <c r="G1983" s="21">
        <v>10822.5</v>
      </c>
      <c r="H1983" s="21">
        <v>565733.84</v>
      </c>
      <c r="I1983" s="21" t="s">
        <v>11</v>
      </c>
      <c r="J1983" s="21" t="s">
        <v>12</v>
      </c>
    </row>
    <row r="1984" spans="1:10">
      <c r="A1984" s="21">
        <v>11563327</v>
      </c>
      <c r="B1984" s="22">
        <v>43963</v>
      </c>
      <c r="C1984" s="22">
        <v>43963</v>
      </c>
      <c r="D1984" s="21" t="s">
        <v>10</v>
      </c>
      <c r="E1984" s="21">
        <v>0</v>
      </c>
      <c r="F1984" s="21">
        <v>0</v>
      </c>
      <c r="G1984" s="21">
        <v>10870.3</v>
      </c>
      <c r="H1984" s="21">
        <v>576604.14</v>
      </c>
      <c r="I1984" s="21" t="s">
        <v>11</v>
      </c>
      <c r="J1984" s="21" t="s">
        <v>12</v>
      </c>
    </row>
    <row r="1985" spans="1:10">
      <c r="A1985" s="21">
        <v>11563327</v>
      </c>
      <c r="B1985" s="22">
        <v>43963</v>
      </c>
      <c r="C1985" s="22">
        <v>43963</v>
      </c>
      <c r="D1985" s="21" t="s">
        <v>10</v>
      </c>
      <c r="E1985" s="21">
        <v>0</v>
      </c>
      <c r="F1985" s="21">
        <v>0</v>
      </c>
      <c r="G1985" s="21">
        <v>11310</v>
      </c>
      <c r="H1985" s="21">
        <v>587914.14</v>
      </c>
      <c r="I1985" s="21" t="s">
        <v>11</v>
      </c>
      <c r="J1985" s="21" t="s">
        <v>12</v>
      </c>
    </row>
    <row r="1986" spans="1:10">
      <c r="A1986" s="21">
        <v>11563327</v>
      </c>
      <c r="B1986" s="22">
        <v>43963</v>
      </c>
      <c r="C1986" s="22">
        <v>43963</v>
      </c>
      <c r="D1986" s="21" t="s">
        <v>10</v>
      </c>
      <c r="E1986" s="21">
        <v>0</v>
      </c>
      <c r="F1986" s="21">
        <v>0</v>
      </c>
      <c r="G1986" s="21">
        <v>11467.1</v>
      </c>
      <c r="H1986" s="21">
        <v>599381.24</v>
      </c>
      <c r="I1986" s="21" t="s">
        <v>11</v>
      </c>
      <c r="J1986" s="21" t="s">
        <v>12</v>
      </c>
    </row>
    <row r="1987" spans="1:10">
      <c r="A1987" s="21">
        <v>11563327</v>
      </c>
      <c r="B1987" s="22">
        <v>43963</v>
      </c>
      <c r="C1987" s="22">
        <v>43963</v>
      </c>
      <c r="D1987" s="21" t="s">
        <v>10</v>
      </c>
      <c r="E1987" s="21">
        <v>0</v>
      </c>
      <c r="F1987" s="21">
        <v>0</v>
      </c>
      <c r="G1987" s="21">
        <v>11736.04</v>
      </c>
      <c r="H1987" s="21">
        <v>611117.28</v>
      </c>
      <c r="I1987" s="21" t="s">
        <v>11</v>
      </c>
      <c r="J1987" s="21" t="s">
        <v>12</v>
      </c>
    </row>
    <row r="1988" spans="1:10">
      <c r="A1988" s="21">
        <v>11563327</v>
      </c>
      <c r="B1988" s="22">
        <v>43963</v>
      </c>
      <c r="C1988" s="22">
        <v>43963</v>
      </c>
      <c r="D1988" s="21" t="s">
        <v>10</v>
      </c>
      <c r="E1988" s="21">
        <v>0</v>
      </c>
      <c r="F1988" s="21">
        <v>0</v>
      </c>
      <c r="G1988" s="21">
        <v>12198.8</v>
      </c>
      <c r="H1988" s="21">
        <v>623316.07999999996</v>
      </c>
      <c r="I1988" s="21" t="s">
        <v>11</v>
      </c>
      <c r="J1988" s="21" t="s">
        <v>12</v>
      </c>
    </row>
    <row r="1989" spans="1:10">
      <c r="A1989" s="21">
        <v>11563327</v>
      </c>
      <c r="B1989" s="22">
        <v>43963</v>
      </c>
      <c r="C1989" s="22">
        <v>43963</v>
      </c>
      <c r="D1989" s="21" t="s">
        <v>10</v>
      </c>
      <c r="E1989" s="21">
        <v>0</v>
      </c>
      <c r="F1989" s="21">
        <v>0</v>
      </c>
      <c r="G1989" s="21">
        <v>14272.7</v>
      </c>
      <c r="H1989" s="21">
        <v>637588.78</v>
      </c>
      <c r="I1989" s="21" t="s">
        <v>11</v>
      </c>
      <c r="J1989" s="21" t="s">
        <v>12</v>
      </c>
    </row>
    <row r="1990" spans="1:10">
      <c r="A1990" s="21">
        <v>11563327</v>
      </c>
      <c r="B1990" s="22">
        <v>43963</v>
      </c>
      <c r="C1990" s="22">
        <v>43963</v>
      </c>
      <c r="D1990" s="21" t="s">
        <v>10</v>
      </c>
      <c r="E1990" s="21">
        <v>0</v>
      </c>
      <c r="F1990" s="21">
        <v>0</v>
      </c>
      <c r="G1990" s="21">
        <v>14370</v>
      </c>
      <c r="H1990" s="21">
        <v>651958.78</v>
      </c>
      <c r="I1990" s="21" t="s">
        <v>11</v>
      </c>
      <c r="J1990" s="21" t="s">
        <v>12</v>
      </c>
    </row>
    <row r="1991" spans="1:10">
      <c r="A1991" s="21">
        <v>11563327</v>
      </c>
      <c r="B1991" s="22">
        <v>43963</v>
      </c>
      <c r="C1991" s="22">
        <v>43963</v>
      </c>
      <c r="D1991" s="21" t="s">
        <v>10</v>
      </c>
      <c r="E1991" s="21">
        <v>0</v>
      </c>
      <c r="F1991" s="21">
        <v>0</v>
      </c>
      <c r="G1991" s="21">
        <v>15129.2</v>
      </c>
      <c r="H1991" s="21">
        <v>667087.98</v>
      </c>
      <c r="I1991" s="21" t="s">
        <v>11</v>
      </c>
      <c r="J1991" s="21" t="s">
        <v>12</v>
      </c>
    </row>
    <row r="1992" spans="1:10">
      <c r="A1992" s="21">
        <v>11563327</v>
      </c>
      <c r="B1992" s="22">
        <v>43963</v>
      </c>
      <c r="C1992" s="22">
        <v>43963</v>
      </c>
      <c r="D1992" s="21" t="s">
        <v>10</v>
      </c>
      <c r="E1992" s="21">
        <v>0</v>
      </c>
      <c r="F1992" s="21">
        <v>0</v>
      </c>
      <c r="G1992" s="21">
        <v>15463.44</v>
      </c>
      <c r="H1992" s="21">
        <v>682551.42</v>
      </c>
      <c r="I1992" s="21" t="s">
        <v>11</v>
      </c>
      <c r="J1992" s="21" t="s">
        <v>12</v>
      </c>
    </row>
    <row r="1993" spans="1:10">
      <c r="A1993" s="21">
        <v>11563327</v>
      </c>
      <c r="B1993" s="22">
        <v>43963</v>
      </c>
      <c r="C1993" s="22">
        <v>43963</v>
      </c>
      <c r="D1993" s="21" t="s">
        <v>10</v>
      </c>
      <c r="E1993" s="21">
        <v>0</v>
      </c>
      <c r="F1993" s="21">
        <v>0</v>
      </c>
      <c r="G1993" s="21">
        <v>16108.3</v>
      </c>
      <c r="H1993" s="21">
        <v>698659.72</v>
      </c>
      <c r="I1993" s="21" t="s">
        <v>11</v>
      </c>
      <c r="J1993" s="21" t="s">
        <v>12</v>
      </c>
    </row>
    <row r="1994" spans="1:10">
      <c r="A1994" s="21">
        <v>11563327</v>
      </c>
      <c r="B1994" s="22">
        <v>43963</v>
      </c>
      <c r="C1994" s="22">
        <v>43963</v>
      </c>
      <c r="D1994" s="21" t="s">
        <v>10</v>
      </c>
      <c r="E1994" s="21">
        <v>0</v>
      </c>
      <c r="F1994" s="21">
        <v>0</v>
      </c>
      <c r="G1994" s="21">
        <v>16144.36</v>
      </c>
      <c r="H1994" s="21">
        <v>714804.08</v>
      </c>
      <c r="I1994" s="21" t="s">
        <v>11</v>
      </c>
      <c r="J1994" s="21" t="s">
        <v>12</v>
      </c>
    </row>
    <row r="1995" spans="1:10">
      <c r="A1995" s="21">
        <v>11563327</v>
      </c>
      <c r="B1995" s="22">
        <v>43963</v>
      </c>
      <c r="C1995" s="22">
        <v>43963</v>
      </c>
      <c r="D1995" s="21" t="s">
        <v>10</v>
      </c>
      <c r="E1995" s="21">
        <v>0</v>
      </c>
      <c r="F1995" s="21">
        <v>0</v>
      </c>
      <c r="G1995" s="21">
        <v>17134.84</v>
      </c>
      <c r="H1995" s="21">
        <v>731938.92</v>
      </c>
      <c r="I1995" s="21" t="s">
        <v>11</v>
      </c>
      <c r="J1995" s="21" t="s">
        <v>12</v>
      </c>
    </row>
    <row r="1996" spans="1:10">
      <c r="A1996" s="21">
        <v>11563327</v>
      </c>
      <c r="B1996" s="22">
        <v>43963</v>
      </c>
      <c r="C1996" s="22">
        <v>43963</v>
      </c>
      <c r="D1996" s="21" t="s">
        <v>10</v>
      </c>
      <c r="E1996" s="21">
        <v>0</v>
      </c>
      <c r="F1996" s="21">
        <v>0</v>
      </c>
      <c r="G1996" s="21">
        <v>18103.84</v>
      </c>
      <c r="H1996" s="21">
        <v>750042.76</v>
      </c>
      <c r="I1996" s="21" t="s">
        <v>11</v>
      </c>
      <c r="J1996" s="21" t="s">
        <v>12</v>
      </c>
    </row>
    <row r="1997" spans="1:10">
      <c r="A1997" s="21">
        <v>11563327</v>
      </c>
      <c r="B1997" s="22">
        <v>43963</v>
      </c>
      <c r="C1997" s="22">
        <v>43963</v>
      </c>
      <c r="D1997" s="21" t="s">
        <v>10</v>
      </c>
      <c r="E1997" s="21">
        <v>0</v>
      </c>
      <c r="F1997" s="21">
        <v>0</v>
      </c>
      <c r="G1997" s="21">
        <v>18224.099999999999</v>
      </c>
      <c r="H1997" s="21">
        <v>768266.86</v>
      </c>
      <c r="I1997" s="21" t="s">
        <v>11</v>
      </c>
      <c r="J1997" s="21" t="s">
        <v>12</v>
      </c>
    </row>
    <row r="1998" spans="1:10">
      <c r="A1998" s="21">
        <v>11563327</v>
      </c>
      <c r="B1998" s="22">
        <v>43963</v>
      </c>
      <c r="C1998" s="22">
        <v>43963</v>
      </c>
      <c r="D1998" s="21" t="s">
        <v>10</v>
      </c>
      <c r="E1998" s="21">
        <v>0</v>
      </c>
      <c r="F1998" s="21">
        <v>0</v>
      </c>
      <c r="G1998" s="21">
        <v>20008.400000000001</v>
      </c>
      <c r="H1998" s="21">
        <v>788275.26</v>
      </c>
      <c r="I1998" s="21" t="s">
        <v>11</v>
      </c>
      <c r="J1998" s="21" t="s">
        <v>12</v>
      </c>
    </row>
    <row r="1999" spans="1:10">
      <c r="A1999" s="21">
        <v>11563327</v>
      </c>
      <c r="B1999" s="22">
        <v>43963</v>
      </c>
      <c r="C1999" s="22">
        <v>43963</v>
      </c>
      <c r="D1999" s="21" t="s">
        <v>10</v>
      </c>
      <c r="E1999" s="21">
        <v>0</v>
      </c>
      <c r="F1999" s="21">
        <v>0</v>
      </c>
      <c r="G1999" s="21">
        <v>20633.599999999999</v>
      </c>
      <c r="H1999" s="21">
        <v>808908.86</v>
      </c>
      <c r="I1999" s="21" t="s">
        <v>11</v>
      </c>
      <c r="J1999" s="21" t="s">
        <v>12</v>
      </c>
    </row>
    <row r="2000" spans="1:10">
      <c r="A2000" s="21">
        <v>11563327</v>
      </c>
      <c r="B2000" s="22">
        <v>43963</v>
      </c>
      <c r="C2000" s="22">
        <v>43963</v>
      </c>
      <c r="D2000" s="21" t="s">
        <v>10</v>
      </c>
      <c r="E2000" s="21">
        <v>0</v>
      </c>
      <c r="F2000" s="21">
        <v>0</v>
      </c>
      <c r="G2000" s="21">
        <v>21637.4</v>
      </c>
      <c r="H2000" s="21">
        <v>830546.26</v>
      </c>
      <c r="I2000" s="21" t="s">
        <v>11</v>
      </c>
      <c r="J2000" s="21" t="s">
        <v>12</v>
      </c>
    </row>
    <row r="2001" spans="1:10">
      <c r="A2001" s="21">
        <v>11563327</v>
      </c>
      <c r="B2001" s="22">
        <v>43963</v>
      </c>
      <c r="C2001" s="22">
        <v>43963</v>
      </c>
      <c r="D2001" s="21" t="s">
        <v>10</v>
      </c>
      <c r="E2001" s="21">
        <v>0</v>
      </c>
      <c r="F2001" s="21">
        <v>0</v>
      </c>
      <c r="G2001" s="21">
        <v>22886</v>
      </c>
      <c r="H2001" s="21">
        <v>853432.26</v>
      </c>
      <c r="I2001" s="21" t="s">
        <v>11</v>
      </c>
      <c r="J2001" s="21" t="s">
        <v>12</v>
      </c>
    </row>
    <row r="2002" spans="1:10">
      <c r="A2002" s="21">
        <v>11563327</v>
      </c>
      <c r="B2002" s="22">
        <v>43963</v>
      </c>
      <c r="C2002" s="22">
        <v>43963</v>
      </c>
      <c r="D2002" s="21" t="s">
        <v>10</v>
      </c>
      <c r="E2002" s="21">
        <v>0</v>
      </c>
      <c r="F2002" s="21">
        <v>0</v>
      </c>
      <c r="G2002" s="21">
        <v>24032</v>
      </c>
      <c r="H2002" s="21">
        <v>877464.26</v>
      </c>
      <c r="I2002" s="21" t="s">
        <v>11</v>
      </c>
      <c r="J2002" s="21" t="s">
        <v>12</v>
      </c>
    </row>
    <row r="2003" spans="1:10">
      <c r="A2003" s="21">
        <v>11563327</v>
      </c>
      <c r="B2003" s="22">
        <v>43963</v>
      </c>
      <c r="C2003" s="22">
        <v>43963</v>
      </c>
      <c r="D2003" s="21" t="s">
        <v>10</v>
      </c>
      <c r="E2003" s="21">
        <v>0</v>
      </c>
      <c r="F2003" s="21">
        <v>0</v>
      </c>
      <c r="G2003" s="21">
        <v>25025.7</v>
      </c>
      <c r="H2003" s="21">
        <v>902489.96</v>
      </c>
      <c r="I2003" s="21" t="s">
        <v>11</v>
      </c>
      <c r="J2003" s="21" t="s">
        <v>12</v>
      </c>
    </row>
    <row r="2004" spans="1:10">
      <c r="A2004" s="21">
        <v>11563327</v>
      </c>
      <c r="B2004" s="22">
        <v>43963</v>
      </c>
      <c r="C2004" s="22">
        <v>43963</v>
      </c>
      <c r="D2004" s="21" t="s">
        <v>10</v>
      </c>
      <c r="E2004" s="21">
        <v>0</v>
      </c>
      <c r="F2004" s="21">
        <v>0</v>
      </c>
      <c r="G2004" s="21">
        <v>31377.29</v>
      </c>
      <c r="H2004" s="21">
        <v>933867.25</v>
      </c>
      <c r="I2004" s="21" t="s">
        <v>11</v>
      </c>
      <c r="J2004" s="21" t="s">
        <v>12</v>
      </c>
    </row>
    <row r="2005" spans="1:10">
      <c r="A2005" s="21">
        <v>11563327</v>
      </c>
      <c r="B2005" s="22">
        <v>43963</v>
      </c>
      <c r="C2005" s="22">
        <v>43963</v>
      </c>
      <c r="D2005" s="21" t="s">
        <v>10</v>
      </c>
      <c r="E2005" s="21">
        <v>0</v>
      </c>
      <c r="F2005" s="21">
        <v>0</v>
      </c>
      <c r="G2005" s="21">
        <v>34845.82</v>
      </c>
      <c r="H2005" s="21">
        <v>968713.07</v>
      </c>
      <c r="I2005" s="21" t="s">
        <v>11</v>
      </c>
      <c r="J2005" s="21" t="s">
        <v>12</v>
      </c>
    </row>
    <row r="2006" spans="1:10">
      <c r="A2006" s="21">
        <v>11563327</v>
      </c>
      <c r="B2006" s="22">
        <v>43963</v>
      </c>
      <c r="C2006" s="22">
        <v>43963</v>
      </c>
      <c r="D2006" s="21" t="s">
        <v>10</v>
      </c>
      <c r="E2006" s="21">
        <v>0</v>
      </c>
      <c r="F2006" s="21">
        <v>0</v>
      </c>
      <c r="G2006" s="21">
        <v>35696.85</v>
      </c>
      <c r="H2006" s="21">
        <v>1004409.92</v>
      </c>
      <c r="I2006" s="21" t="s">
        <v>11</v>
      </c>
      <c r="J2006" s="21" t="s">
        <v>12</v>
      </c>
    </row>
    <row r="2007" spans="1:10">
      <c r="A2007" s="21">
        <v>11563327</v>
      </c>
      <c r="B2007" s="22">
        <v>43963</v>
      </c>
      <c r="C2007" s="22">
        <v>43963</v>
      </c>
      <c r="D2007" s="21" t="s">
        <v>10</v>
      </c>
      <c r="E2007" s="21">
        <v>0</v>
      </c>
      <c r="F2007" s="21">
        <v>0</v>
      </c>
      <c r="G2007" s="21">
        <v>36911.599999999999</v>
      </c>
      <c r="H2007" s="21">
        <v>1041321.52</v>
      </c>
      <c r="I2007" s="21" t="s">
        <v>11</v>
      </c>
      <c r="J2007" s="21" t="s">
        <v>12</v>
      </c>
    </row>
    <row r="2008" spans="1:10">
      <c r="A2008" s="21">
        <v>11563327</v>
      </c>
      <c r="B2008" s="22">
        <v>43963</v>
      </c>
      <c r="C2008" s="22">
        <v>43963</v>
      </c>
      <c r="D2008" s="21" t="s">
        <v>10</v>
      </c>
      <c r="E2008" s="21">
        <v>0</v>
      </c>
      <c r="F2008" s="21">
        <v>0</v>
      </c>
      <c r="G2008" s="21">
        <v>37064</v>
      </c>
      <c r="H2008" s="21">
        <v>1078385.52</v>
      </c>
      <c r="I2008" s="21" t="s">
        <v>11</v>
      </c>
      <c r="J2008" s="21" t="s">
        <v>12</v>
      </c>
    </row>
    <row r="2009" spans="1:10">
      <c r="A2009" s="21">
        <v>11563327</v>
      </c>
      <c r="B2009" s="22">
        <v>43963</v>
      </c>
      <c r="C2009" s="22">
        <v>43963</v>
      </c>
      <c r="D2009" s="21" t="s">
        <v>13</v>
      </c>
      <c r="E2009" s="21">
        <v>0</v>
      </c>
      <c r="F2009" s="21">
        <v>4.67</v>
      </c>
      <c r="G2009" s="21">
        <v>0</v>
      </c>
      <c r="H2009" s="21">
        <v>1078380.8500000001</v>
      </c>
      <c r="I2009" s="21" t="s">
        <v>14</v>
      </c>
      <c r="J2009" s="21" t="s">
        <v>15</v>
      </c>
    </row>
    <row r="2010" spans="1:10">
      <c r="A2010" s="21">
        <v>11563327</v>
      </c>
      <c r="B2010" s="22">
        <v>43963</v>
      </c>
      <c r="C2010" s="22">
        <v>43963</v>
      </c>
      <c r="D2010" s="21" t="s">
        <v>13</v>
      </c>
      <c r="E2010" s="21">
        <v>0</v>
      </c>
      <c r="F2010" s="21">
        <v>5.61</v>
      </c>
      <c r="G2010" s="21">
        <v>0</v>
      </c>
      <c r="H2010" s="21">
        <v>1078375.24</v>
      </c>
      <c r="I2010" s="21" t="s">
        <v>14</v>
      </c>
      <c r="J2010" s="21" t="s">
        <v>15</v>
      </c>
    </row>
    <row r="2011" spans="1:10">
      <c r="A2011" s="21">
        <v>11563327</v>
      </c>
      <c r="B2011" s="22">
        <v>43963</v>
      </c>
      <c r="C2011" s="22">
        <v>43963</v>
      </c>
      <c r="D2011" s="21" t="s">
        <v>13</v>
      </c>
      <c r="E2011" s="21">
        <v>0</v>
      </c>
      <c r="F2011" s="21">
        <v>6.71</v>
      </c>
      <c r="G2011" s="21">
        <v>0</v>
      </c>
      <c r="H2011" s="21">
        <v>1078368.53</v>
      </c>
      <c r="I2011" s="21" t="s">
        <v>14</v>
      </c>
      <c r="J2011" s="21" t="s">
        <v>15</v>
      </c>
    </row>
    <row r="2012" spans="1:10">
      <c r="A2012" s="21">
        <v>11563327</v>
      </c>
      <c r="B2012" s="22">
        <v>43963</v>
      </c>
      <c r="C2012" s="22">
        <v>43963</v>
      </c>
      <c r="D2012" s="21" t="s">
        <v>13</v>
      </c>
      <c r="E2012" s="21">
        <v>0</v>
      </c>
      <c r="F2012" s="21">
        <v>7.58</v>
      </c>
      <c r="G2012" s="21">
        <v>0</v>
      </c>
      <c r="H2012" s="21">
        <v>1078360.95</v>
      </c>
      <c r="I2012" s="21" t="s">
        <v>14</v>
      </c>
      <c r="J2012" s="21" t="s">
        <v>15</v>
      </c>
    </row>
    <row r="2013" spans="1:10">
      <c r="A2013" s="21">
        <v>11563327</v>
      </c>
      <c r="B2013" s="22">
        <v>43963</v>
      </c>
      <c r="C2013" s="22">
        <v>43963</v>
      </c>
      <c r="D2013" s="21" t="s">
        <v>13</v>
      </c>
      <c r="E2013" s="21">
        <v>0</v>
      </c>
      <c r="F2013" s="21">
        <v>7.85</v>
      </c>
      <c r="G2013" s="21">
        <v>0</v>
      </c>
      <c r="H2013" s="21">
        <v>1078353.1000000001</v>
      </c>
      <c r="I2013" s="21" t="s">
        <v>14</v>
      </c>
      <c r="J2013" s="21" t="s">
        <v>15</v>
      </c>
    </row>
    <row r="2014" spans="1:10">
      <c r="A2014" s="21">
        <v>11563327</v>
      </c>
      <c r="B2014" s="22">
        <v>43963</v>
      </c>
      <c r="C2014" s="22">
        <v>43963</v>
      </c>
      <c r="D2014" s="21" t="s">
        <v>13</v>
      </c>
      <c r="E2014" s="21">
        <v>0</v>
      </c>
      <c r="F2014" s="21">
        <v>8.8000000000000007</v>
      </c>
      <c r="G2014" s="21">
        <v>0</v>
      </c>
      <c r="H2014" s="21">
        <v>1078344.3</v>
      </c>
      <c r="I2014" s="21" t="s">
        <v>14</v>
      </c>
      <c r="J2014" s="21" t="s">
        <v>15</v>
      </c>
    </row>
    <row r="2015" spans="1:10">
      <c r="A2015" s="21">
        <v>11563327</v>
      </c>
      <c r="B2015" s="22">
        <v>43963</v>
      </c>
      <c r="C2015" s="22">
        <v>43963</v>
      </c>
      <c r="D2015" s="21" t="s">
        <v>13</v>
      </c>
      <c r="E2015" s="21">
        <v>0</v>
      </c>
      <c r="F2015" s="21">
        <v>10.77</v>
      </c>
      <c r="G2015" s="21">
        <v>0</v>
      </c>
      <c r="H2015" s="21">
        <v>1078333.53</v>
      </c>
      <c r="I2015" s="21" t="s">
        <v>14</v>
      </c>
      <c r="J2015" s="21" t="s">
        <v>15</v>
      </c>
    </row>
    <row r="2016" spans="1:10">
      <c r="A2016" s="21">
        <v>11563327</v>
      </c>
      <c r="B2016" s="22">
        <v>43963</v>
      </c>
      <c r="C2016" s="22">
        <v>43963</v>
      </c>
      <c r="D2016" s="21" t="s">
        <v>13</v>
      </c>
      <c r="E2016" s="21">
        <v>0</v>
      </c>
      <c r="F2016" s="21">
        <v>11.22</v>
      </c>
      <c r="G2016" s="21">
        <v>0</v>
      </c>
      <c r="H2016" s="21">
        <v>1078322.31</v>
      </c>
      <c r="I2016" s="21" t="s">
        <v>14</v>
      </c>
      <c r="J2016" s="21" t="s">
        <v>15</v>
      </c>
    </row>
    <row r="2017" spans="1:10">
      <c r="A2017" s="21">
        <v>11563327</v>
      </c>
      <c r="B2017" s="22">
        <v>43963</v>
      </c>
      <c r="C2017" s="22">
        <v>43963</v>
      </c>
      <c r="D2017" s="21" t="s">
        <v>13</v>
      </c>
      <c r="E2017" s="21">
        <v>0</v>
      </c>
      <c r="F2017" s="21">
        <v>12.68</v>
      </c>
      <c r="G2017" s="21">
        <v>0</v>
      </c>
      <c r="H2017" s="21">
        <v>1078309.6299999999</v>
      </c>
      <c r="I2017" s="21" t="s">
        <v>14</v>
      </c>
      <c r="J2017" s="21" t="s">
        <v>15</v>
      </c>
    </row>
    <row r="2018" spans="1:10">
      <c r="A2018" s="21">
        <v>11563327</v>
      </c>
      <c r="B2018" s="22">
        <v>43963</v>
      </c>
      <c r="C2018" s="22">
        <v>43963</v>
      </c>
      <c r="D2018" s="21" t="s">
        <v>13</v>
      </c>
      <c r="E2018" s="21">
        <v>0</v>
      </c>
      <c r="F2018" s="21">
        <v>13.83</v>
      </c>
      <c r="G2018" s="21">
        <v>0</v>
      </c>
      <c r="H2018" s="21">
        <v>1078295.8</v>
      </c>
      <c r="I2018" s="21" t="s">
        <v>14</v>
      </c>
      <c r="J2018" s="21" t="s">
        <v>15</v>
      </c>
    </row>
    <row r="2019" spans="1:10">
      <c r="A2019" s="21">
        <v>11563327</v>
      </c>
      <c r="B2019" s="22">
        <v>43963</v>
      </c>
      <c r="C2019" s="22">
        <v>43963</v>
      </c>
      <c r="D2019" s="21" t="s">
        <v>13</v>
      </c>
      <c r="E2019" s="21">
        <v>0</v>
      </c>
      <c r="F2019" s="21">
        <v>14.02</v>
      </c>
      <c r="G2019" s="21">
        <v>0</v>
      </c>
      <c r="H2019" s="21">
        <v>1078281.78</v>
      </c>
      <c r="I2019" s="21" t="s">
        <v>14</v>
      </c>
      <c r="J2019" s="21" t="s">
        <v>15</v>
      </c>
    </row>
    <row r="2020" spans="1:10">
      <c r="A2020" s="21">
        <v>11563327</v>
      </c>
      <c r="B2020" s="22">
        <v>43963</v>
      </c>
      <c r="C2020" s="22">
        <v>43963</v>
      </c>
      <c r="D2020" s="21" t="s">
        <v>13</v>
      </c>
      <c r="E2020" s="21">
        <v>0</v>
      </c>
      <c r="F2020" s="21">
        <v>17.010000000000002</v>
      </c>
      <c r="G2020" s="21">
        <v>0</v>
      </c>
      <c r="H2020" s="21">
        <v>1078264.77</v>
      </c>
      <c r="I2020" s="21" t="s">
        <v>14</v>
      </c>
      <c r="J2020" s="21" t="s">
        <v>15</v>
      </c>
    </row>
    <row r="2021" spans="1:10">
      <c r="A2021" s="21">
        <v>11563327</v>
      </c>
      <c r="B2021" s="22">
        <v>43963</v>
      </c>
      <c r="C2021" s="22">
        <v>43963</v>
      </c>
      <c r="D2021" s="21" t="s">
        <v>13</v>
      </c>
      <c r="E2021" s="21">
        <v>0</v>
      </c>
      <c r="F2021" s="21">
        <v>17.72</v>
      </c>
      <c r="G2021" s="21">
        <v>0</v>
      </c>
      <c r="H2021" s="21">
        <v>1078247.05</v>
      </c>
      <c r="I2021" s="21" t="s">
        <v>14</v>
      </c>
      <c r="J2021" s="21" t="s">
        <v>15</v>
      </c>
    </row>
    <row r="2022" spans="1:10">
      <c r="A2022" s="21">
        <v>11563327</v>
      </c>
      <c r="B2022" s="22">
        <v>43963</v>
      </c>
      <c r="C2022" s="22">
        <v>43963</v>
      </c>
      <c r="D2022" s="21" t="s">
        <v>13</v>
      </c>
      <c r="E2022" s="21">
        <v>0</v>
      </c>
      <c r="F2022" s="21">
        <v>18.04</v>
      </c>
      <c r="G2022" s="21">
        <v>0</v>
      </c>
      <c r="H2022" s="21">
        <v>1078229.01</v>
      </c>
      <c r="I2022" s="21" t="s">
        <v>14</v>
      </c>
      <c r="J2022" s="21" t="s">
        <v>15</v>
      </c>
    </row>
    <row r="2023" spans="1:10">
      <c r="A2023" s="21">
        <v>11563327</v>
      </c>
      <c r="B2023" s="22">
        <v>43963</v>
      </c>
      <c r="C2023" s="22">
        <v>43963</v>
      </c>
      <c r="D2023" s="21" t="s">
        <v>13</v>
      </c>
      <c r="E2023" s="21">
        <v>0</v>
      </c>
      <c r="F2023" s="21">
        <v>18.420000000000002</v>
      </c>
      <c r="G2023" s="21">
        <v>0</v>
      </c>
      <c r="H2023" s="21">
        <v>1078210.5900000001</v>
      </c>
      <c r="I2023" s="21" t="s">
        <v>14</v>
      </c>
      <c r="J2023" s="21" t="s">
        <v>15</v>
      </c>
    </row>
    <row r="2024" spans="1:10">
      <c r="A2024" s="21">
        <v>11563327</v>
      </c>
      <c r="B2024" s="22">
        <v>43963</v>
      </c>
      <c r="C2024" s="22">
        <v>43963</v>
      </c>
      <c r="D2024" s="21" t="s">
        <v>13</v>
      </c>
      <c r="E2024" s="21">
        <v>0</v>
      </c>
      <c r="F2024" s="21">
        <v>19.72</v>
      </c>
      <c r="G2024" s="21">
        <v>0</v>
      </c>
      <c r="H2024" s="21">
        <v>1078190.8700000001</v>
      </c>
      <c r="I2024" s="21" t="s">
        <v>14</v>
      </c>
      <c r="J2024" s="21" t="s">
        <v>15</v>
      </c>
    </row>
    <row r="2025" spans="1:10">
      <c r="A2025" s="21">
        <v>11563327</v>
      </c>
      <c r="B2025" s="22">
        <v>43963</v>
      </c>
      <c r="C2025" s="22">
        <v>43963</v>
      </c>
      <c r="D2025" s="21" t="s">
        <v>13</v>
      </c>
      <c r="E2025" s="21">
        <v>0</v>
      </c>
      <c r="F2025" s="21">
        <v>20.78</v>
      </c>
      <c r="G2025" s="21">
        <v>0</v>
      </c>
      <c r="H2025" s="21">
        <v>1078170.0900000001</v>
      </c>
      <c r="I2025" s="21" t="s">
        <v>14</v>
      </c>
      <c r="J2025" s="21" t="s">
        <v>15</v>
      </c>
    </row>
    <row r="2026" spans="1:10">
      <c r="A2026" s="21">
        <v>11563327</v>
      </c>
      <c r="B2026" s="22">
        <v>43963</v>
      </c>
      <c r="C2026" s="22">
        <v>43963</v>
      </c>
      <c r="D2026" s="21" t="s">
        <v>13</v>
      </c>
      <c r="E2026" s="21">
        <v>0</v>
      </c>
      <c r="F2026" s="21">
        <v>20.84</v>
      </c>
      <c r="G2026" s="21">
        <v>0</v>
      </c>
      <c r="H2026" s="21">
        <v>1078149.25</v>
      </c>
      <c r="I2026" s="21" t="s">
        <v>14</v>
      </c>
      <c r="J2026" s="21" t="s">
        <v>15</v>
      </c>
    </row>
    <row r="2027" spans="1:10">
      <c r="A2027" s="21">
        <v>11563327</v>
      </c>
      <c r="B2027" s="22">
        <v>43963</v>
      </c>
      <c r="C2027" s="22">
        <v>43963</v>
      </c>
      <c r="D2027" s="21" t="s">
        <v>13</v>
      </c>
      <c r="E2027" s="21">
        <v>0</v>
      </c>
      <c r="F2027" s="21">
        <v>21.18</v>
      </c>
      <c r="G2027" s="21">
        <v>0</v>
      </c>
      <c r="H2027" s="21">
        <v>1078128.07</v>
      </c>
      <c r="I2027" s="21" t="s">
        <v>14</v>
      </c>
      <c r="J2027" s="21" t="s">
        <v>15</v>
      </c>
    </row>
    <row r="2028" spans="1:10">
      <c r="A2028" s="21">
        <v>11563327</v>
      </c>
      <c r="B2028" s="22">
        <v>43963</v>
      </c>
      <c r="C2028" s="22">
        <v>43963</v>
      </c>
      <c r="D2028" s="21" t="s">
        <v>13</v>
      </c>
      <c r="E2028" s="21">
        <v>0</v>
      </c>
      <c r="F2028" s="21">
        <v>26.83</v>
      </c>
      <c r="G2028" s="21">
        <v>0</v>
      </c>
      <c r="H2028" s="21">
        <v>1078101.24</v>
      </c>
      <c r="I2028" s="21" t="s">
        <v>14</v>
      </c>
      <c r="J2028" s="21" t="s">
        <v>15</v>
      </c>
    </row>
    <row r="2029" spans="1:10">
      <c r="A2029" s="21">
        <v>11563327</v>
      </c>
      <c r="B2029" s="22">
        <v>43963</v>
      </c>
      <c r="C2029" s="22">
        <v>43963</v>
      </c>
      <c r="D2029" s="21" t="s">
        <v>13</v>
      </c>
      <c r="E2029" s="21">
        <v>0</v>
      </c>
      <c r="F2029" s="21">
        <v>28.82</v>
      </c>
      <c r="G2029" s="21">
        <v>0</v>
      </c>
      <c r="H2029" s="21">
        <v>1078072.42</v>
      </c>
      <c r="I2029" s="21" t="s">
        <v>14</v>
      </c>
      <c r="J2029" s="21" t="s">
        <v>15</v>
      </c>
    </row>
    <row r="2030" spans="1:10">
      <c r="A2030" s="21">
        <v>11563327</v>
      </c>
      <c r="B2030" s="22">
        <v>43963</v>
      </c>
      <c r="C2030" s="22">
        <v>43963</v>
      </c>
      <c r="D2030" s="21" t="s">
        <v>13</v>
      </c>
      <c r="E2030" s="21">
        <v>0</v>
      </c>
      <c r="F2030" s="21">
        <v>30.59</v>
      </c>
      <c r="G2030" s="21">
        <v>0</v>
      </c>
      <c r="H2030" s="21">
        <v>1078041.83</v>
      </c>
      <c r="I2030" s="21" t="s">
        <v>14</v>
      </c>
      <c r="J2030" s="21" t="s">
        <v>15</v>
      </c>
    </row>
    <row r="2031" spans="1:10">
      <c r="A2031" s="21">
        <v>11563327</v>
      </c>
      <c r="B2031" s="22">
        <v>43963</v>
      </c>
      <c r="C2031" s="22">
        <v>43963</v>
      </c>
      <c r="D2031" s="21" t="s">
        <v>13</v>
      </c>
      <c r="E2031" s="21">
        <v>0</v>
      </c>
      <c r="F2031" s="21">
        <v>38.4</v>
      </c>
      <c r="G2031" s="21">
        <v>0</v>
      </c>
      <c r="H2031" s="21">
        <v>1078003.43</v>
      </c>
      <c r="I2031" s="21" t="s">
        <v>14</v>
      </c>
      <c r="J2031" s="21" t="s">
        <v>15</v>
      </c>
    </row>
    <row r="2032" spans="1:10">
      <c r="A2032" s="21">
        <v>11563327</v>
      </c>
      <c r="B2032" s="22">
        <v>43963</v>
      </c>
      <c r="C2032" s="22">
        <v>43963</v>
      </c>
      <c r="D2032" s="21" t="s">
        <v>13</v>
      </c>
      <c r="E2032" s="21">
        <v>0</v>
      </c>
      <c r="F2032" s="21">
        <v>43.94</v>
      </c>
      <c r="G2032" s="21">
        <v>0</v>
      </c>
      <c r="H2032" s="21">
        <v>1077959.49</v>
      </c>
      <c r="I2032" s="21" t="s">
        <v>14</v>
      </c>
      <c r="J2032" s="21" t="s">
        <v>15</v>
      </c>
    </row>
    <row r="2033" spans="1:10">
      <c r="A2033" s="21">
        <v>11563327</v>
      </c>
      <c r="B2033" s="22">
        <v>43963</v>
      </c>
      <c r="C2033" s="22">
        <v>43963</v>
      </c>
      <c r="D2033" s="21" t="s">
        <v>13</v>
      </c>
      <c r="E2033" s="21">
        <v>0</v>
      </c>
      <c r="F2033" s="21">
        <v>63.58</v>
      </c>
      <c r="G2033" s="21">
        <v>0</v>
      </c>
      <c r="H2033" s="21">
        <v>1077895.9099999999</v>
      </c>
      <c r="I2033" s="21" t="s">
        <v>14</v>
      </c>
      <c r="J2033" s="21" t="s">
        <v>15</v>
      </c>
    </row>
    <row r="2034" spans="1:10">
      <c r="A2034" s="21">
        <v>11563327</v>
      </c>
      <c r="B2034" s="22">
        <v>43963</v>
      </c>
      <c r="C2034" s="22">
        <v>43963</v>
      </c>
      <c r="D2034" s="21" t="s">
        <v>13</v>
      </c>
      <c r="E2034" s="21">
        <v>0</v>
      </c>
      <c r="F2034" s="21">
        <v>66.91</v>
      </c>
      <c r="G2034" s="21">
        <v>0</v>
      </c>
      <c r="H2034" s="21">
        <v>1077829</v>
      </c>
      <c r="I2034" s="21" t="s">
        <v>14</v>
      </c>
      <c r="J2034" s="21" t="s">
        <v>15</v>
      </c>
    </row>
    <row r="2035" spans="1:10">
      <c r="A2035" s="21">
        <v>11563327</v>
      </c>
      <c r="B2035" s="22">
        <v>43963</v>
      </c>
      <c r="C2035" s="22">
        <v>43963</v>
      </c>
      <c r="D2035" s="21" t="s">
        <v>13</v>
      </c>
      <c r="E2035" s="21">
        <v>0</v>
      </c>
      <c r="F2035" s="21">
        <v>86.19</v>
      </c>
      <c r="G2035" s="21">
        <v>0</v>
      </c>
      <c r="H2035" s="21">
        <v>1077742.81</v>
      </c>
      <c r="I2035" s="21" t="s">
        <v>14</v>
      </c>
      <c r="J2035" s="21" t="s">
        <v>15</v>
      </c>
    </row>
    <row r="2036" spans="1:10">
      <c r="A2036" s="21">
        <v>11563327</v>
      </c>
      <c r="B2036" s="22">
        <v>43963</v>
      </c>
      <c r="C2036" s="22">
        <v>43963</v>
      </c>
      <c r="D2036" s="21" t="s">
        <v>13</v>
      </c>
      <c r="E2036" s="21">
        <v>0</v>
      </c>
      <c r="F2036" s="21">
        <v>98.66</v>
      </c>
      <c r="G2036" s="21">
        <v>0</v>
      </c>
      <c r="H2036" s="21">
        <v>1077644.1499999999</v>
      </c>
      <c r="I2036" s="21" t="s">
        <v>14</v>
      </c>
      <c r="J2036" s="21" t="s">
        <v>15</v>
      </c>
    </row>
    <row r="2037" spans="1:10">
      <c r="A2037" s="21">
        <v>11563327</v>
      </c>
      <c r="B2037" s="22">
        <v>43963</v>
      </c>
      <c r="C2037" s="22">
        <v>43963</v>
      </c>
      <c r="D2037" s="21" t="s">
        <v>16</v>
      </c>
      <c r="E2037" s="21">
        <v>0</v>
      </c>
      <c r="F2037" s="21">
        <v>1077644.1499999999</v>
      </c>
      <c r="G2037" s="21">
        <v>0</v>
      </c>
      <c r="H2037" s="21">
        <v>0</v>
      </c>
      <c r="I2037" s="21" t="s">
        <v>17</v>
      </c>
      <c r="J2037" s="21" t="s">
        <v>18</v>
      </c>
    </row>
    <row r="2038" spans="1:10">
      <c r="A2038" s="21">
        <v>11563327</v>
      </c>
      <c r="B2038" s="22">
        <v>43964</v>
      </c>
      <c r="C2038" s="22">
        <v>43964</v>
      </c>
      <c r="D2038" s="21" t="s">
        <v>10</v>
      </c>
      <c r="E2038" s="21">
        <v>0</v>
      </c>
      <c r="F2038" s="21">
        <v>0</v>
      </c>
      <c r="G2038" s="21">
        <v>50</v>
      </c>
      <c r="H2038" s="21">
        <v>50</v>
      </c>
      <c r="I2038" s="21" t="s">
        <v>11</v>
      </c>
      <c r="J2038" s="21" t="s">
        <v>12</v>
      </c>
    </row>
    <row r="2039" spans="1:10">
      <c r="A2039" s="21">
        <v>11563327</v>
      </c>
      <c r="B2039" s="22">
        <v>43964</v>
      </c>
      <c r="C2039" s="22">
        <v>43964</v>
      </c>
      <c r="D2039" s="21" t="s">
        <v>10</v>
      </c>
      <c r="E2039" s="21">
        <v>0</v>
      </c>
      <c r="F2039" s="21">
        <v>0</v>
      </c>
      <c r="G2039" s="21">
        <v>50</v>
      </c>
      <c r="H2039" s="21">
        <v>100</v>
      </c>
      <c r="I2039" s="21" t="s">
        <v>11</v>
      </c>
      <c r="J2039" s="21" t="s">
        <v>12</v>
      </c>
    </row>
    <row r="2040" spans="1:10">
      <c r="A2040" s="21">
        <v>11563327</v>
      </c>
      <c r="B2040" s="22">
        <v>43964</v>
      </c>
      <c r="C2040" s="22">
        <v>43964</v>
      </c>
      <c r="D2040" s="21" t="s">
        <v>10</v>
      </c>
      <c r="E2040" s="21">
        <v>0</v>
      </c>
      <c r="F2040" s="21">
        <v>0</v>
      </c>
      <c r="G2040" s="21">
        <v>410</v>
      </c>
      <c r="H2040" s="21">
        <v>510</v>
      </c>
      <c r="I2040" s="21" t="s">
        <v>11</v>
      </c>
      <c r="J2040" s="21" t="s">
        <v>12</v>
      </c>
    </row>
    <row r="2041" spans="1:10">
      <c r="A2041" s="21">
        <v>11563327</v>
      </c>
      <c r="B2041" s="22">
        <v>43964</v>
      </c>
      <c r="C2041" s="22">
        <v>43964</v>
      </c>
      <c r="D2041" s="21" t="s">
        <v>10</v>
      </c>
      <c r="E2041" s="21">
        <v>0</v>
      </c>
      <c r="F2041" s="21">
        <v>0</v>
      </c>
      <c r="G2041" s="21">
        <v>500</v>
      </c>
      <c r="H2041" s="21">
        <v>1010</v>
      </c>
      <c r="I2041" s="21" t="s">
        <v>11</v>
      </c>
      <c r="J2041" s="21" t="s">
        <v>12</v>
      </c>
    </row>
    <row r="2042" spans="1:10">
      <c r="A2042" s="21">
        <v>11563327</v>
      </c>
      <c r="B2042" s="22">
        <v>43964</v>
      </c>
      <c r="C2042" s="22">
        <v>43964</v>
      </c>
      <c r="D2042" s="21" t="s">
        <v>10</v>
      </c>
      <c r="E2042" s="21">
        <v>0</v>
      </c>
      <c r="F2042" s="21">
        <v>0</v>
      </c>
      <c r="G2042" s="21">
        <v>600</v>
      </c>
      <c r="H2042" s="21">
        <v>1610</v>
      </c>
      <c r="I2042" s="21" t="s">
        <v>11</v>
      </c>
      <c r="J2042" s="21" t="s">
        <v>12</v>
      </c>
    </row>
    <row r="2043" spans="1:10">
      <c r="A2043" s="21">
        <v>11563327</v>
      </c>
      <c r="B2043" s="22">
        <v>43964</v>
      </c>
      <c r="C2043" s="22">
        <v>43964</v>
      </c>
      <c r="D2043" s="21" t="s">
        <v>10</v>
      </c>
      <c r="E2043" s="21">
        <v>0</v>
      </c>
      <c r="F2043" s="21">
        <v>0</v>
      </c>
      <c r="G2043" s="21">
        <v>700</v>
      </c>
      <c r="H2043" s="21">
        <v>2310</v>
      </c>
      <c r="I2043" s="21" t="s">
        <v>11</v>
      </c>
      <c r="J2043" s="21" t="s">
        <v>12</v>
      </c>
    </row>
    <row r="2044" spans="1:10">
      <c r="A2044" s="21">
        <v>11563327</v>
      </c>
      <c r="B2044" s="22">
        <v>43964</v>
      </c>
      <c r="C2044" s="22">
        <v>43964</v>
      </c>
      <c r="D2044" s="21" t="s">
        <v>10</v>
      </c>
      <c r="E2044" s="21">
        <v>0</v>
      </c>
      <c r="F2044" s="21">
        <v>0</v>
      </c>
      <c r="G2044" s="21">
        <v>780</v>
      </c>
      <c r="H2044" s="21">
        <v>3090</v>
      </c>
      <c r="I2044" s="21" t="s">
        <v>11</v>
      </c>
      <c r="J2044" s="21" t="s">
        <v>12</v>
      </c>
    </row>
    <row r="2045" spans="1:10">
      <c r="A2045" s="21">
        <v>11563327</v>
      </c>
      <c r="B2045" s="22">
        <v>43964</v>
      </c>
      <c r="C2045" s="22">
        <v>43964</v>
      </c>
      <c r="D2045" s="21" t="s">
        <v>10</v>
      </c>
      <c r="E2045" s="21">
        <v>0</v>
      </c>
      <c r="F2045" s="21">
        <v>0</v>
      </c>
      <c r="G2045" s="21">
        <v>790</v>
      </c>
      <c r="H2045" s="21">
        <v>3880</v>
      </c>
      <c r="I2045" s="21" t="s">
        <v>11</v>
      </c>
      <c r="J2045" s="21" t="s">
        <v>12</v>
      </c>
    </row>
    <row r="2046" spans="1:10">
      <c r="A2046" s="21">
        <v>11563327</v>
      </c>
      <c r="B2046" s="22">
        <v>43964</v>
      </c>
      <c r="C2046" s="22">
        <v>43964</v>
      </c>
      <c r="D2046" s="21" t="s">
        <v>10</v>
      </c>
      <c r="E2046" s="21">
        <v>0</v>
      </c>
      <c r="F2046" s="21">
        <v>0</v>
      </c>
      <c r="G2046" s="21">
        <v>800</v>
      </c>
      <c r="H2046" s="21">
        <v>4680</v>
      </c>
      <c r="I2046" s="21" t="s">
        <v>11</v>
      </c>
      <c r="J2046" s="21" t="s">
        <v>12</v>
      </c>
    </row>
    <row r="2047" spans="1:10">
      <c r="A2047" s="21">
        <v>11563327</v>
      </c>
      <c r="B2047" s="22">
        <v>43964</v>
      </c>
      <c r="C2047" s="22">
        <v>43964</v>
      </c>
      <c r="D2047" s="21" t="s">
        <v>10</v>
      </c>
      <c r="E2047" s="21">
        <v>0</v>
      </c>
      <c r="F2047" s="21">
        <v>0</v>
      </c>
      <c r="G2047" s="21">
        <v>880</v>
      </c>
      <c r="H2047" s="21">
        <v>5560</v>
      </c>
      <c r="I2047" s="21" t="s">
        <v>11</v>
      </c>
      <c r="J2047" s="21" t="s">
        <v>12</v>
      </c>
    </row>
    <row r="2048" spans="1:10">
      <c r="A2048" s="21">
        <v>11563327</v>
      </c>
      <c r="B2048" s="22">
        <v>43964</v>
      </c>
      <c r="C2048" s="22">
        <v>43964</v>
      </c>
      <c r="D2048" s="21" t="s">
        <v>10</v>
      </c>
      <c r="E2048" s="21">
        <v>0</v>
      </c>
      <c r="F2048" s="21">
        <v>0</v>
      </c>
      <c r="G2048" s="21">
        <v>930</v>
      </c>
      <c r="H2048" s="21">
        <v>6490</v>
      </c>
      <c r="I2048" s="21" t="s">
        <v>11</v>
      </c>
      <c r="J2048" s="21" t="s">
        <v>12</v>
      </c>
    </row>
    <row r="2049" spans="1:10">
      <c r="A2049" s="21">
        <v>11563327</v>
      </c>
      <c r="B2049" s="22">
        <v>43964</v>
      </c>
      <c r="C2049" s="22">
        <v>43964</v>
      </c>
      <c r="D2049" s="21" t="s">
        <v>10</v>
      </c>
      <c r="E2049" s="21">
        <v>0</v>
      </c>
      <c r="F2049" s="21">
        <v>0</v>
      </c>
      <c r="G2049" s="21">
        <v>980</v>
      </c>
      <c r="H2049" s="21">
        <v>7470</v>
      </c>
      <c r="I2049" s="21" t="s">
        <v>11</v>
      </c>
      <c r="J2049" s="21" t="s">
        <v>12</v>
      </c>
    </row>
    <row r="2050" spans="1:10">
      <c r="A2050" s="21">
        <v>11563327</v>
      </c>
      <c r="B2050" s="22">
        <v>43964</v>
      </c>
      <c r="C2050" s="22">
        <v>43964</v>
      </c>
      <c r="D2050" s="21" t="s">
        <v>10</v>
      </c>
      <c r="E2050" s="21">
        <v>0</v>
      </c>
      <c r="F2050" s="21">
        <v>0</v>
      </c>
      <c r="G2050" s="21">
        <v>1060</v>
      </c>
      <c r="H2050" s="21">
        <v>8530</v>
      </c>
      <c r="I2050" s="21" t="s">
        <v>11</v>
      </c>
      <c r="J2050" s="21" t="s">
        <v>12</v>
      </c>
    </row>
    <row r="2051" spans="1:10">
      <c r="A2051" s="21">
        <v>11563327</v>
      </c>
      <c r="B2051" s="22">
        <v>43964</v>
      </c>
      <c r="C2051" s="22">
        <v>43964</v>
      </c>
      <c r="D2051" s="21" t="s">
        <v>10</v>
      </c>
      <c r="E2051" s="21">
        <v>0</v>
      </c>
      <c r="F2051" s="21">
        <v>0</v>
      </c>
      <c r="G2051" s="21">
        <v>1150</v>
      </c>
      <c r="H2051" s="21">
        <v>9680</v>
      </c>
      <c r="I2051" s="21" t="s">
        <v>11</v>
      </c>
      <c r="J2051" s="21" t="s">
        <v>12</v>
      </c>
    </row>
    <row r="2052" spans="1:10">
      <c r="A2052" s="21">
        <v>11563327</v>
      </c>
      <c r="B2052" s="22">
        <v>43964</v>
      </c>
      <c r="C2052" s="22">
        <v>43964</v>
      </c>
      <c r="D2052" s="21" t="s">
        <v>10</v>
      </c>
      <c r="E2052" s="21">
        <v>0</v>
      </c>
      <c r="F2052" s="21">
        <v>0</v>
      </c>
      <c r="G2052" s="21">
        <v>1321.29</v>
      </c>
      <c r="H2052" s="21">
        <v>11001.29</v>
      </c>
      <c r="I2052" s="21" t="s">
        <v>11</v>
      </c>
      <c r="J2052" s="21" t="s">
        <v>12</v>
      </c>
    </row>
    <row r="2053" spans="1:10">
      <c r="A2053" s="21">
        <v>11563327</v>
      </c>
      <c r="B2053" s="22">
        <v>43964</v>
      </c>
      <c r="C2053" s="22">
        <v>43964</v>
      </c>
      <c r="D2053" s="21" t="s">
        <v>10</v>
      </c>
      <c r="E2053" s="21">
        <v>0</v>
      </c>
      <c r="F2053" s="21">
        <v>0</v>
      </c>
      <c r="G2053" s="21">
        <v>1540</v>
      </c>
      <c r="H2053" s="21">
        <v>12541.29</v>
      </c>
      <c r="I2053" s="21" t="s">
        <v>11</v>
      </c>
      <c r="J2053" s="21" t="s">
        <v>12</v>
      </c>
    </row>
    <row r="2054" spans="1:10">
      <c r="A2054" s="21">
        <v>11563327</v>
      </c>
      <c r="B2054" s="22">
        <v>43964</v>
      </c>
      <c r="C2054" s="22">
        <v>43964</v>
      </c>
      <c r="D2054" s="21" t="s">
        <v>10</v>
      </c>
      <c r="E2054" s="21">
        <v>0</v>
      </c>
      <c r="F2054" s="21">
        <v>0</v>
      </c>
      <c r="G2054" s="21">
        <v>1612.4</v>
      </c>
      <c r="H2054" s="21">
        <v>14153.69</v>
      </c>
      <c r="I2054" s="21" t="s">
        <v>11</v>
      </c>
      <c r="J2054" s="21" t="s">
        <v>12</v>
      </c>
    </row>
    <row r="2055" spans="1:10">
      <c r="A2055" s="21">
        <v>11563327</v>
      </c>
      <c r="B2055" s="22">
        <v>43964</v>
      </c>
      <c r="C2055" s="22">
        <v>43964</v>
      </c>
      <c r="D2055" s="21" t="s">
        <v>10</v>
      </c>
      <c r="E2055" s="21">
        <v>0</v>
      </c>
      <c r="F2055" s="21">
        <v>0</v>
      </c>
      <c r="G2055" s="21">
        <v>1630</v>
      </c>
      <c r="H2055" s="21">
        <v>15783.69</v>
      </c>
      <c r="I2055" s="21" t="s">
        <v>11</v>
      </c>
      <c r="J2055" s="21" t="s">
        <v>12</v>
      </c>
    </row>
    <row r="2056" spans="1:10">
      <c r="A2056" s="21">
        <v>11563327</v>
      </c>
      <c r="B2056" s="22">
        <v>43964</v>
      </c>
      <c r="C2056" s="22">
        <v>43964</v>
      </c>
      <c r="D2056" s="21" t="s">
        <v>10</v>
      </c>
      <c r="E2056" s="21">
        <v>0</v>
      </c>
      <c r="F2056" s="21">
        <v>0</v>
      </c>
      <c r="G2056" s="21">
        <v>1690</v>
      </c>
      <c r="H2056" s="21">
        <v>17473.689999999999</v>
      </c>
      <c r="I2056" s="21" t="s">
        <v>11</v>
      </c>
      <c r="J2056" s="21" t="s">
        <v>12</v>
      </c>
    </row>
    <row r="2057" spans="1:10">
      <c r="A2057" s="21">
        <v>11563327</v>
      </c>
      <c r="B2057" s="22">
        <v>43964</v>
      </c>
      <c r="C2057" s="22">
        <v>43964</v>
      </c>
      <c r="D2057" s="21" t="s">
        <v>10</v>
      </c>
      <c r="E2057" s="21">
        <v>0</v>
      </c>
      <c r="F2057" s="21">
        <v>0</v>
      </c>
      <c r="G2057" s="21">
        <v>1720</v>
      </c>
      <c r="H2057" s="21">
        <v>19193.689999999999</v>
      </c>
      <c r="I2057" s="21" t="s">
        <v>11</v>
      </c>
      <c r="J2057" s="21" t="s">
        <v>12</v>
      </c>
    </row>
    <row r="2058" spans="1:10">
      <c r="A2058" s="21">
        <v>11563327</v>
      </c>
      <c r="B2058" s="22">
        <v>43964</v>
      </c>
      <c r="C2058" s="22">
        <v>43964</v>
      </c>
      <c r="D2058" s="21" t="s">
        <v>10</v>
      </c>
      <c r="E2058" s="21">
        <v>0</v>
      </c>
      <c r="F2058" s="21">
        <v>0</v>
      </c>
      <c r="G2058" s="21">
        <v>1820</v>
      </c>
      <c r="H2058" s="21">
        <v>21013.69</v>
      </c>
      <c r="I2058" s="21" t="s">
        <v>11</v>
      </c>
      <c r="J2058" s="21" t="s">
        <v>12</v>
      </c>
    </row>
    <row r="2059" spans="1:10">
      <c r="A2059" s="21">
        <v>11563327</v>
      </c>
      <c r="B2059" s="22">
        <v>43964</v>
      </c>
      <c r="C2059" s="22">
        <v>43964</v>
      </c>
      <c r="D2059" s="21" t="s">
        <v>10</v>
      </c>
      <c r="E2059" s="21">
        <v>0</v>
      </c>
      <c r="F2059" s="21">
        <v>0</v>
      </c>
      <c r="G2059" s="21">
        <v>1830</v>
      </c>
      <c r="H2059" s="21">
        <v>22843.69</v>
      </c>
      <c r="I2059" s="21" t="s">
        <v>11</v>
      </c>
      <c r="J2059" s="21" t="s">
        <v>12</v>
      </c>
    </row>
    <row r="2060" spans="1:10">
      <c r="A2060" s="21">
        <v>11563327</v>
      </c>
      <c r="B2060" s="22">
        <v>43964</v>
      </c>
      <c r="C2060" s="22">
        <v>43964</v>
      </c>
      <c r="D2060" s="21" t="s">
        <v>10</v>
      </c>
      <c r="E2060" s="21">
        <v>0</v>
      </c>
      <c r="F2060" s="21">
        <v>0</v>
      </c>
      <c r="G2060" s="21">
        <v>1876.9</v>
      </c>
      <c r="H2060" s="21">
        <v>24720.59</v>
      </c>
      <c r="I2060" s="21" t="s">
        <v>11</v>
      </c>
      <c r="J2060" s="21" t="s">
        <v>12</v>
      </c>
    </row>
    <row r="2061" spans="1:10">
      <c r="A2061" s="21">
        <v>11563327</v>
      </c>
      <c r="B2061" s="22">
        <v>43964</v>
      </c>
      <c r="C2061" s="22">
        <v>43964</v>
      </c>
      <c r="D2061" s="21" t="s">
        <v>10</v>
      </c>
      <c r="E2061" s="21">
        <v>0</v>
      </c>
      <c r="F2061" s="21">
        <v>0</v>
      </c>
      <c r="G2061" s="21">
        <v>1890</v>
      </c>
      <c r="H2061" s="21">
        <v>26610.59</v>
      </c>
      <c r="I2061" s="21" t="s">
        <v>11</v>
      </c>
      <c r="J2061" s="21" t="s">
        <v>12</v>
      </c>
    </row>
    <row r="2062" spans="1:10">
      <c r="A2062" s="21">
        <v>11563327</v>
      </c>
      <c r="B2062" s="22">
        <v>43964</v>
      </c>
      <c r="C2062" s="22">
        <v>43964</v>
      </c>
      <c r="D2062" s="21" t="s">
        <v>10</v>
      </c>
      <c r="E2062" s="21">
        <v>0</v>
      </c>
      <c r="F2062" s="21">
        <v>0</v>
      </c>
      <c r="G2062" s="21">
        <v>1909.2</v>
      </c>
      <c r="H2062" s="21">
        <v>28519.79</v>
      </c>
      <c r="I2062" s="21" t="s">
        <v>11</v>
      </c>
      <c r="J2062" s="21" t="s">
        <v>12</v>
      </c>
    </row>
    <row r="2063" spans="1:10">
      <c r="A2063" s="21">
        <v>11563327</v>
      </c>
      <c r="B2063" s="22">
        <v>43964</v>
      </c>
      <c r="C2063" s="22">
        <v>43964</v>
      </c>
      <c r="D2063" s="21" t="s">
        <v>10</v>
      </c>
      <c r="E2063" s="21">
        <v>0</v>
      </c>
      <c r="F2063" s="21">
        <v>0</v>
      </c>
      <c r="G2063" s="21">
        <v>1943.5</v>
      </c>
      <c r="H2063" s="21">
        <v>30463.29</v>
      </c>
      <c r="I2063" s="21" t="s">
        <v>11</v>
      </c>
      <c r="J2063" s="21" t="s">
        <v>12</v>
      </c>
    </row>
    <row r="2064" spans="1:10">
      <c r="A2064" s="21">
        <v>11563327</v>
      </c>
      <c r="B2064" s="22">
        <v>43964</v>
      </c>
      <c r="C2064" s="22">
        <v>43964</v>
      </c>
      <c r="D2064" s="21" t="s">
        <v>10</v>
      </c>
      <c r="E2064" s="21">
        <v>0</v>
      </c>
      <c r="F2064" s="21">
        <v>0</v>
      </c>
      <c r="G2064" s="21">
        <v>2090</v>
      </c>
      <c r="H2064" s="21">
        <v>32553.29</v>
      </c>
      <c r="I2064" s="21" t="s">
        <v>11</v>
      </c>
      <c r="J2064" s="21" t="s">
        <v>12</v>
      </c>
    </row>
    <row r="2065" spans="1:10">
      <c r="A2065" s="21">
        <v>11563327</v>
      </c>
      <c r="B2065" s="22">
        <v>43964</v>
      </c>
      <c r="C2065" s="22">
        <v>43964</v>
      </c>
      <c r="D2065" s="21" t="s">
        <v>10</v>
      </c>
      <c r="E2065" s="21">
        <v>0</v>
      </c>
      <c r="F2065" s="21">
        <v>0</v>
      </c>
      <c r="G2065" s="21">
        <v>2090</v>
      </c>
      <c r="H2065" s="21">
        <v>34643.29</v>
      </c>
      <c r="I2065" s="21" t="s">
        <v>11</v>
      </c>
      <c r="J2065" s="21" t="s">
        <v>12</v>
      </c>
    </row>
    <row r="2066" spans="1:10">
      <c r="A2066" s="21">
        <v>11563327</v>
      </c>
      <c r="B2066" s="22">
        <v>43964</v>
      </c>
      <c r="C2066" s="22">
        <v>43964</v>
      </c>
      <c r="D2066" s="21" t="s">
        <v>10</v>
      </c>
      <c r="E2066" s="21">
        <v>0</v>
      </c>
      <c r="F2066" s="21">
        <v>0</v>
      </c>
      <c r="G2066" s="21">
        <v>2160.1999999999998</v>
      </c>
      <c r="H2066" s="21">
        <v>36803.49</v>
      </c>
      <c r="I2066" s="21" t="s">
        <v>11</v>
      </c>
      <c r="J2066" s="21" t="s">
        <v>12</v>
      </c>
    </row>
    <row r="2067" spans="1:10">
      <c r="A2067" s="21">
        <v>11563327</v>
      </c>
      <c r="B2067" s="22">
        <v>43964</v>
      </c>
      <c r="C2067" s="22">
        <v>43964</v>
      </c>
      <c r="D2067" s="21" t="s">
        <v>10</v>
      </c>
      <c r="E2067" s="21">
        <v>0</v>
      </c>
      <c r="F2067" s="21">
        <v>0</v>
      </c>
      <c r="G2067" s="21">
        <v>2171.4</v>
      </c>
      <c r="H2067" s="21">
        <v>38974.89</v>
      </c>
      <c r="I2067" s="21" t="s">
        <v>11</v>
      </c>
      <c r="J2067" s="21" t="s">
        <v>12</v>
      </c>
    </row>
    <row r="2068" spans="1:10">
      <c r="A2068" s="21">
        <v>11563327</v>
      </c>
      <c r="B2068" s="22">
        <v>43964</v>
      </c>
      <c r="C2068" s="22">
        <v>43964</v>
      </c>
      <c r="D2068" s="21" t="s">
        <v>10</v>
      </c>
      <c r="E2068" s="21">
        <v>0</v>
      </c>
      <c r="F2068" s="21">
        <v>0</v>
      </c>
      <c r="G2068" s="21">
        <v>2210</v>
      </c>
      <c r="H2068" s="21">
        <v>41184.89</v>
      </c>
      <c r="I2068" s="21" t="s">
        <v>11</v>
      </c>
      <c r="J2068" s="21" t="s">
        <v>12</v>
      </c>
    </row>
    <row r="2069" spans="1:10">
      <c r="A2069" s="21">
        <v>11563327</v>
      </c>
      <c r="B2069" s="22">
        <v>43964</v>
      </c>
      <c r="C2069" s="22">
        <v>43964</v>
      </c>
      <c r="D2069" s="21" t="s">
        <v>10</v>
      </c>
      <c r="E2069" s="21">
        <v>0</v>
      </c>
      <c r="F2069" s="21">
        <v>0</v>
      </c>
      <c r="G2069" s="21">
        <v>2492.6999999999998</v>
      </c>
      <c r="H2069" s="21">
        <v>43677.59</v>
      </c>
      <c r="I2069" s="21" t="s">
        <v>11</v>
      </c>
      <c r="J2069" s="21" t="s">
        <v>12</v>
      </c>
    </row>
    <row r="2070" spans="1:10">
      <c r="A2070" s="21">
        <v>11563327</v>
      </c>
      <c r="B2070" s="22">
        <v>43964</v>
      </c>
      <c r="C2070" s="22">
        <v>43964</v>
      </c>
      <c r="D2070" s="21" t="s">
        <v>10</v>
      </c>
      <c r="E2070" s="21">
        <v>0</v>
      </c>
      <c r="F2070" s="21">
        <v>0</v>
      </c>
      <c r="G2070" s="21">
        <v>2500</v>
      </c>
      <c r="H2070" s="21">
        <v>46177.59</v>
      </c>
      <c r="I2070" s="21" t="s">
        <v>11</v>
      </c>
      <c r="J2070" s="21" t="s">
        <v>12</v>
      </c>
    </row>
    <row r="2071" spans="1:10">
      <c r="A2071" s="21">
        <v>11563327</v>
      </c>
      <c r="B2071" s="22">
        <v>43964</v>
      </c>
      <c r="C2071" s="22">
        <v>43964</v>
      </c>
      <c r="D2071" s="21" t="s">
        <v>10</v>
      </c>
      <c r="E2071" s="21">
        <v>0</v>
      </c>
      <c r="F2071" s="21">
        <v>0</v>
      </c>
      <c r="G2071" s="21">
        <v>2500.5</v>
      </c>
      <c r="H2071" s="21">
        <v>48678.09</v>
      </c>
      <c r="I2071" s="21" t="s">
        <v>11</v>
      </c>
      <c r="J2071" s="21" t="s">
        <v>12</v>
      </c>
    </row>
    <row r="2072" spans="1:10">
      <c r="A2072" s="21">
        <v>11563327</v>
      </c>
      <c r="B2072" s="22">
        <v>43964</v>
      </c>
      <c r="C2072" s="22">
        <v>43964</v>
      </c>
      <c r="D2072" s="21" t="s">
        <v>10</v>
      </c>
      <c r="E2072" s="21">
        <v>0</v>
      </c>
      <c r="F2072" s="21">
        <v>0</v>
      </c>
      <c r="G2072" s="21">
        <v>2510</v>
      </c>
      <c r="H2072" s="21">
        <v>51188.09</v>
      </c>
      <c r="I2072" s="21" t="s">
        <v>11</v>
      </c>
      <c r="J2072" s="21" t="s">
        <v>12</v>
      </c>
    </row>
    <row r="2073" spans="1:10">
      <c r="A2073" s="21">
        <v>11563327</v>
      </c>
      <c r="B2073" s="22">
        <v>43964</v>
      </c>
      <c r="C2073" s="22">
        <v>43964</v>
      </c>
      <c r="D2073" s="21" t="s">
        <v>10</v>
      </c>
      <c r="E2073" s="21">
        <v>0</v>
      </c>
      <c r="F2073" s="21">
        <v>0</v>
      </c>
      <c r="G2073" s="21">
        <v>2620</v>
      </c>
      <c r="H2073" s="21">
        <v>53808.09</v>
      </c>
      <c r="I2073" s="21" t="s">
        <v>11</v>
      </c>
      <c r="J2073" s="21" t="s">
        <v>12</v>
      </c>
    </row>
    <row r="2074" spans="1:10">
      <c r="A2074" s="21">
        <v>11563327</v>
      </c>
      <c r="B2074" s="22">
        <v>43964</v>
      </c>
      <c r="C2074" s="22">
        <v>43964</v>
      </c>
      <c r="D2074" s="21" t="s">
        <v>10</v>
      </c>
      <c r="E2074" s="21">
        <v>0</v>
      </c>
      <c r="F2074" s="21">
        <v>0</v>
      </c>
      <c r="G2074" s="21">
        <v>2672</v>
      </c>
      <c r="H2074" s="21">
        <v>56480.09</v>
      </c>
      <c r="I2074" s="21" t="s">
        <v>11</v>
      </c>
      <c r="J2074" s="21" t="s">
        <v>12</v>
      </c>
    </row>
    <row r="2075" spans="1:10">
      <c r="A2075" s="21">
        <v>11563327</v>
      </c>
      <c r="B2075" s="22">
        <v>43964</v>
      </c>
      <c r="C2075" s="22">
        <v>43964</v>
      </c>
      <c r="D2075" s="21" t="s">
        <v>10</v>
      </c>
      <c r="E2075" s="21">
        <v>0</v>
      </c>
      <c r="F2075" s="21">
        <v>0</v>
      </c>
      <c r="G2075" s="21">
        <v>2730</v>
      </c>
      <c r="H2075" s="21">
        <v>59210.09</v>
      </c>
      <c r="I2075" s="21" t="s">
        <v>11</v>
      </c>
      <c r="J2075" s="21" t="s">
        <v>12</v>
      </c>
    </row>
    <row r="2076" spans="1:10">
      <c r="A2076" s="21">
        <v>11563327</v>
      </c>
      <c r="B2076" s="22">
        <v>43964</v>
      </c>
      <c r="C2076" s="22">
        <v>43964</v>
      </c>
      <c r="D2076" s="21" t="s">
        <v>10</v>
      </c>
      <c r="E2076" s="21">
        <v>0</v>
      </c>
      <c r="F2076" s="21">
        <v>0</v>
      </c>
      <c r="G2076" s="21">
        <v>2798.8</v>
      </c>
      <c r="H2076" s="21">
        <v>62008.89</v>
      </c>
      <c r="I2076" s="21" t="s">
        <v>11</v>
      </c>
      <c r="J2076" s="21" t="s">
        <v>12</v>
      </c>
    </row>
    <row r="2077" spans="1:10">
      <c r="A2077" s="21">
        <v>11563327</v>
      </c>
      <c r="B2077" s="22">
        <v>43964</v>
      </c>
      <c r="C2077" s="22">
        <v>43964</v>
      </c>
      <c r="D2077" s="21" t="s">
        <v>10</v>
      </c>
      <c r="E2077" s="21">
        <v>0</v>
      </c>
      <c r="F2077" s="21">
        <v>0</v>
      </c>
      <c r="G2077" s="21">
        <v>2931.3</v>
      </c>
      <c r="H2077" s="21">
        <v>64940.19</v>
      </c>
      <c r="I2077" s="21" t="s">
        <v>11</v>
      </c>
      <c r="J2077" s="21" t="s">
        <v>12</v>
      </c>
    </row>
    <row r="2078" spans="1:10">
      <c r="A2078" s="21">
        <v>11563327</v>
      </c>
      <c r="B2078" s="22">
        <v>43964</v>
      </c>
      <c r="C2078" s="22">
        <v>43964</v>
      </c>
      <c r="D2078" s="21" t="s">
        <v>10</v>
      </c>
      <c r="E2078" s="21">
        <v>0</v>
      </c>
      <c r="F2078" s="21">
        <v>0</v>
      </c>
      <c r="G2078" s="21">
        <v>3028.49</v>
      </c>
      <c r="H2078" s="21">
        <v>67968.679999999993</v>
      </c>
      <c r="I2078" s="21" t="s">
        <v>11</v>
      </c>
      <c r="J2078" s="21" t="s">
        <v>12</v>
      </c>
    </row>
    <row r="2079" spans="1:10">
      <c r="A2079" s="21">
        <v>11563327</v>
      </c>
      <c r="B2079" s="22">
        <v>43964</v>
      </c>
      <c r="C2079" s="22">
        <v>43964</v>
      </c>
      <c r="D2079" s="21" t="s">
        <v>10</v>
      </c>
      <c r="E2079" s="21">
        <v>0</v>
      </c>
      <c r="F2079" s="21">
        <v>0</v>
      </c>
      <c r="G2079" s="21">
        <v>3057.5</v>
      </c>
      <c r="H2079" s="21">
        <v>71026.179999999993</v>
      </c>
      <c r="I2079" s="21" t="s">
        <v>11</v>
      </c>
      <c r="J2079" s="21" t="s">
        <v>12</v>
      </c>
    </row>
    <row r="2080" spans="1:10">
      <c r="A2080" s="21">
        <v>11563327</v>
      </c>
      <c r="B2080" s="22">
        <v>43964</v>
      </c>
      <c r="C2080" s="22">
        <v>43964</v>
      </c>
      <c r="D2080" s="21" t="s">
        <v>10</v>
      </c>
      <c r="E2080" s="21">
        <v>0</v>
      </c>
      <c r="F2080" s="21">
        <v>0</v>
      </c>
      <c r="G2080" s="21">
        <v>3100</v>
      </c>
      <c r="H2080" s="21">
        <v>74126.179999999993</v>
      </c>
      <c r="I2080" s="21" t="s">
        <v>11</v>
      </c>
      <c r="J2080" s="21" t="s">
        <v>12</v>
      </c>
    </row>
    <row r="2081" spans="1:10">
      <c r="A2081" s="21">
        <v>11563327</v>
      </c>
      <c r="B2081" s="22">
        <v>43964</v>
      </c>
      <c r="C2081" s="22">
        <v>43964</v>
      </c>
      <c r="D2081" s="21" t="s">
        <v>10</v>
      </c>
      <c r="E2081" s="21">
        <v>0</v>
      </c>
      <c r="F2081" s="21">
        <v>0</v>
      </c>
      <c r="G2081" s="21">
        <v>3164.5</v>
      </c>
      <c r="H2081" s="21">
        <v>77290.679999999993</v>
      </c>
      <c r="I2081" s="21" t="s">
        <v>11</v>
      </c>
      <c r="J2081" s="21" t="s">
        <v>12</v>
      </c>
    </row>
    <row r="2082" spans="1:10">
      <c r="A2082" s="21">
        <v>11563327</v>
      </c>
      <c r="B2082" s="22">
        <v>43964</v>
      </c>
      <c r="C2082" s="22">
        <v>43964</v>
      </c>
      <c r="D2082" s="21" t="s">
        <v>10</v>
      </c>
      <c r="E2082" s="21">
        <v>0</v>
      </c>
      <c r="F2082" s="21">
        <v>0</v>
      </c>
      <c r="G2082" s="21">
        <v>3219.2</v>
      </c>
      <c r="H2082" s="21">
        <v>80509.88</v>
      </c>
      <c r="I2082" s="21" t="s">
        <v>11</v>
      </c>
      <c r="J2082" s="21" t="s">
        <v>12</v>
      </c>
    </row>
    <row r="2083" spans="1:10">
      <c r="A2083" s="21">
        <v>11563327</v>
      </c>
      <c r="B2083" s="22">
        <v>43964</v>
      </c>
      <c r="C2083" s="22">
        <v>43964</v>
      </c>
      <c r="D2083" s="21" t="s">
        <v>10</v>
      </c>
      <c r="E2083" s="21">
        <v>0</v>
      </c>
      <c r="F2083" s="21">
        <v>0</v>
      </c>
      <c r="G2083" s="21">
        <v>3240</v>
      </c>
      <c r="H2083" s="21">
        <v>83749.88</v>
      </c>
      <c r="I2083" s="21" t="s">
        <v>11</v>
      </c>
      <c r="J2083" s="21" t="s">
        <v>12</v>
      </c>
    </row>
    <row r="2084" spans="1:10">
      <c r="A2084" s="21">
        <v>11563327</v>
      </c>
      <c r="B2084" s="22">
        <v>43964</v>
      </c>
      <c r="C2084" s="22">
        <v>43964</v>
      </c>
      <c r="D2084" s="21" t="s">
        <v>10</v>
      </c>
      <c r="E2084" s="21">
        <v>0</v>
      </c>
      <c r="F2084" s="21">
        <v>0</v>
      </c>
      <c r="G2084" s="21">
        <v>3375.8</v>
      </c>
      <c r="H2084" s="21">
        <v>87125.68</v>
      </c>
      <c r="I2084" s="21" t="s">
        <v>11</v>
      </c>
      <c r="J2084" s="21" t="s">
        <v>12</v>
      </c>
    </row>
    <row r="2085" spans="1:10">
      <c r="A2085" s="21">
        <v>11563327</v>
      </c>
      <c r="B2085" s="22">
        <v>43964</v>
      </c>
      <c r="C2085" s="22">
        <v>43964</v>
      </c>
      <c r="D2085" s="21" t="s">
        <v>10</v>
      </c>
      <c r="E2085" s="21">
        <v>0</v>
      </c>
      <c r="F2085" s="21">
        <v>0</v>
      </c>
      <c r="G2085" s="21">
        <v>3380</v>
      </c>
      <c r="H2085" s="21">
        <v>90505.68</v>
      </c>
      <c r="I2085" s="21" t="s">
        <v>11</v>
      </c>
      <c r="J2085" s="21" t="s">
        <v>12</v>
      </c>
    </row>
    <row r="2086" spans="1:10">
      <c r="A2086" s="21">
        <v>11563327</v>
      </c>
      <c r="B2086" s="22">
        <v>43964</v>
      </c>
      <c r="C2086" s="22">
        <v>43964</v>
      </c>
      <c r="D2086" s="21" t="s">
        <v>10</v>
      </c>
      <c r="E2086" s="21">
        <v>0</v>
      </c>
      <c r="F2086" s="21">
        <v>0</v>
      </c>
      <c r="G2086" s="21">
        <v>3430</v>
      </c>
      <c r="H2086" s="21">
        <v>93935.679999999993</v>
      </c>
      <c r="I2086" s="21" t="s">
        <v>11</v>
      </c>
      <c r="J2086" s="21" t="s">
        <v>12</v>
      </c>
    </row>
    <row r="2087" spans="1:10">
      <c r="A2087" s="21">
        <v>11563327</v>
      </c>
      <c r="B2087" s="22">
        <v>43964</v>
      </c>
      <c r="C2087" s="22">
        <v>43964</v>
      </c>
      <c r="D2087" s="21" t="s">
        <v>10</v>
      </c>
      <c r="E2087" s="21">
        <v>0</v>
      </c>
      <c r="F2087" s="21">
        <v>0</v>
      </c>
      <c r="G2087" s="21">
        <v>3461.53</v>
      </c>
      <c r="H2087" s="21">
        <v>97397.21</v>
      </c>
      <c r="I2087" s="21" t="s">
        <v>11</v>
      </c>
      <c r="J2087" s="21" t="s">
        <v>12</v>
      </c>
    </row>
    <row r="2088" spans="1:10">
      <c r="A2088" s="21">
        <v>11563327</v>
      </c>
      <c r="B2088" s="22">
        <v>43964</v>
      </c>
      <c r="C2088" s="22">
        <v>43964</v>
      </c>
      <c r="D2088" s="21" t="s">
        <v>10</v>
      </c>
      <c r="E2088" s="21">
        <v>0</v>
      </c>
      <c r="F2088" s="21">
        <v>0</v>
      </c>
      <c r="G2088" s="21">
        <v>3470</v>
      </c>
      <c r="H2088" s="21">
        <v>100867.21</v>
      </c>
      <c r="I2088" s="21" t="s">
        <v>11</v>
      </c>
      <c r="J2088" s="21" t="s">
        <v>12</v>
      </c>
    </row>
    <row r="2089" spans="1:10">
      <c r="A2089" s="21">
        <v>11563327</v>
      </c>
      <c r="B2089" s="22">
        <v>43964</v>
      </c>
      <c r="C2089" s="22">
        <v>43964</v>
      </c>
      <c r="D2089" s="21" t="s">
        <v>10</v>
      </c>
      <c r="E2089" s="21">
        <v>0</v>
      </c>
      <c r="F2089" s="21">
        <v>0</v>
      </c>
      <c r="G2089" s="21">
        <v>3470</v>
      </c>
      <c r="H2089" s="21">
        <v>104337.21</v>
      </c>
      <c r="I2089" s="21" t="s">
        <v>11</v>
      </c>
      <c r="J2089" s="21" t="s">
        <v>12</v>
      </c>
    </row>
    <row r="2090" spans="1:10">
      <c r="A2090" s="21">
        <v>11563327</v>
      </c>
      <c r="B2090" s="22">
        <v>43964</v>
      </c>
      <c r="C2090" s="22">
        <v>43964</v>
      </c>
      <c r="D2090" s="21" t="s">
        <v>10</v>
      </c>
      <c r="E2090" s="21">
        <v>0</v>
      </c>
      <c r="F2090" s="21">
        <v>0</v>
      </c>
      <c r="G2090" s="21">
        <v>3481.8</v>
      </c>
      <c r="H2090" s="21">
        <v>107819.01</v>
      </c>
      <c r="I2090" s="21" t="s">
        <v>11</v>
      </c>
      <c r="J2090" s="21" t="s">
        <v>12</v>
      </c>
    </row>
    <row r="2091" spans="1:10">
      <c r="A2091" s="21">
        <v>11563327</v>
      </c>
      <c r="B2091" s="22">
        <v>43964</v>
      </c>
      <c r="C2091" s="22">
        <v>43964</v>
      </c>
      <c r="D2091" s="21" t="s">
        <v>10</v>
      </c>
      <c r="E2091" s="21">
        <v>0</v>
      </c>
      <c r="F2091" s="21">
        <v>0</v>
      </c>
      <c r="G2091" s="21">
        <v>3520.05</v>
      </c>
      <c r="H2091" s="21">
        <v>111339.06</v>
      </c>
      <c r="I2091" s="21" t="s">
        <v>11</v>
      </c>
      <c r="J2091" s="21" t="s">
        <v>12</v>
      </c>
    </row>
    <row r="2092" spans="1:10">
      <c r="A2092" s="21">
        <v>11563327</v>
      </c>
      <c r="B2092" s="22">
        <v>43964</v>
      </c>
      <c r="C2092" s="22">
        <v>43964</v>
      </c>
      <c r="D2092" s="21" t="s">
        <v>10</v>
      </c>
      <c r="E2092" s="21">
        <v>0</v>
      </c>
      <c r="F2092" s="21">
        <v>0</v>
      </c>
      <c r="G2092" s="21">
        <v>3550</v>
      </c>
      <c r="H2092" s="21">
        <v>114889.06</v>
      </c>
      <c r="I2092" s="21" t="s">
        <v>11</v>
      </c>
      <c r="J2092" s="21" t="s">
        <v>12</v>
      </c>
    </row>
    <row r="2093" spans="1:10">
      <c r="A2093" s="21">
        <v>11563327</v>
      </c>
      <c r="B2093" s="22">
        <v>43964</v>
      </c>
      <c r="C2093" s="22">
        <v>43964</v>
      </c>
      <c r="D2093" s="21" t="s">
        <v>10</v>
      </c>
      <c r="E2093" s="21">
        <v>0</v>
      </c>
      <c r="F2093" s="21">
        <v>0</v>
      </c>
      <c r="G2093" s="21">
        <v>3631.8</v>
      </c>
      <c r="H2093" s="21">
        <v>118520.86</v>
      </c>
      <c r="I2093" s="21" t="s">
        <v>11</v>
      </c>
      <c r="J2093" s="21" t="s">
        <v>12</v>
      </c>
    </row>
    <row r="2094" spans="1:10">
      <c r="A2094" s="21">
        <v>11563327</v>
      </c>
      <c r="B2094" s="22">
        <v>43964</v>
      </c>
      <c r="C2094" s="22">
        <v>43964</v>
      </c>
      <c r="D2094" s="21" t="s">
        <v>10</v>
      </c>
      <c r="E2094" s="21">
        <v>0</v>
      </c>
      <c r="F2094" s="21">
        <v>0</v>
      </c>
      <c r="G2094" s="21">
        <v>3690</v>
      </c>
      <c r="H2094" s="21">
        <v>122210.86</v>
      </c>
      <c r="I2094" s="21" t="s">
        <v>11</v>
      </c>
      <c r="J2094" s="21" t="s">
        <v>12</v>
      </c>
    </row>
    <row r="2095" spans="1:10">
      <c r="A2095" s="21">
        <v>11563327</v>
      </c>
      <c r="B2095" s="22">
        <v>43964</v>
      </c>
      <c r="C2095" s="22">
        <v>43964</v>
      </c>
      <c r="D2095" s="21" t="s">
        <v>10</v>
      </c>
      <c r="E2095" s="21">
        <v>0</v>
      </c>
      <c r="F2095" s="21">
        <v>0</v>
      </c>
      <c r="G2095" s="21">
        <v>3731.5</v>
      </c>
      <c r="H2095" s="21">
        <v>125942.36</v>
      </c>
      <c r="I2095" s="21" t="s">
        <v>11</v>
      </c>
      <c r="J2095" s="21" t="s">
        <v>12</v>
      </c>
    </row>
    <row r="2096" spans="1:10">
      <c r="A2096" s="21">
        <v>11563327</v>
      </c>
      <c r="B2096" s="22">
        <v>43964</v>
      </c>
      <c r="C2096" s="22">
        <v>43964</v>
      </c>
      <c r="D2096" s="21" t="s">
        <v>10</v>
      </c>
      <c r="E2096" s="21">
        <v>0</v>
      </c>
      <c r="F2096" s="21">
        <v>0</v>
      </c>
      <c r="G2096" s="21">
        <v>3744</v>
      </c>
      <c r="H2096" s="21">
        <v>129686.36</v>
      </c>
      <c r="I2096" s="21" t="s">
        <v>11</v>
      </c>
      <c r="J2096" s="21" t="s">
        <v>12</v>
      </c>
    </row>
    <row r="2097" spans="1:10">
      <c r="A2097" s="21">
        <v>11563327</v>
      </c>
      <c r="B2097" s="22">
        <v>43964</v>
      </c>
      <c r="C2097" s="22">
        <v>43964</v>
      </c>
      <c r="D2097" s="21" t="s">
        <v>10</v>
      </c>
      <c r="E2097" s="21">
        <v>0</v>
      </c>
      <c r="F2097" s="21">
        <v>0</v>
      </c>
      <c r="G2097" s="21">
        <v>3767.8</v>
      </c>
      <c r="H2097" s="21">
        <v>133454.16</v>
      </c>
      <c r="I2097" s="21" t="s">
        <v>11</v>
      </c>
      <c r="J2097" s="21" t="s">
        <v>12</v>
      </c>
    </row>
    <row r="2098" spans="1:10">
      <c r="A2098" s="21">
        <v>11563327</v>
      </c>
      <c r="B2098" s="22">
        <v>43964</v>
      </c>
      <c r="C2098" s="22">
        <v>43964</v>
      </c>
      <c r="D2098" s="21" t="s">
        <v>10</v>
      </c>
      <c r="E2098" s="21">
        <v>0</v>
      </c>
      <c r="F2098" s="21">
        <v>0</v>
      </c>
      <c r="G2098" s="21">
        <v>3783.39</v>
      </c>
      <c r="H2098" s="21">
        <v>137237.54999999999</v>
      </c>
      <c r="I2098" s="21" t="s">
        <v>11</v>
      </c>
      <c r="J2098" s="21" t="s">
        <v>12</v>
      </c>
    </row>
    <row r="2099" spans="1:10">
      <c r="A2099" s="21">
        <v>11563327</v>
      </c>
      <c r="B2099" s="22">
        <v>43964</v>
      </c>
      <c r="C2099" s="22">
        <v>43964</v>
      </c>
      <c r="D2099" s="21" t="s">
        <v>10</v>
      </c>
      <c r="E2099" s="21">
        <v>0</v>
      </c>
      <c r="F2099" s="21">
        <v>0</v>
      </c>
      <c r="G2099" s="21">
        <v>3837</v>
      </c>
      <c r="H2099" s="21">
        <v>141074.54999999999</v>
      </c>
      <c r="I2099" s="21" t="s">
        <v>11</v>
      </c>
      <c r="J2099" s="21" t="s">
        <v>12</v>
      </c>
    </row>
    <row r="2100" spans="1:10">
      <c r="A2100" s="21">
        <v>11563327</v>
      </c>
      <c r="B2100" s="22">
        <v>43964</v>
      </c>
      <c r="C2100" s="22">
        <v>43964</v>
      </c>
      <c r="D2100" s="21" t="s">
        <v>10</v>
      </c>
      <c r="E2100" s="21">
        <v>0</v>
      </c>
      <c r="F2100" s="21">
        <v>0</v>
      </c>
      <c r="G2100" s="21">
        <v>3905.2</v>
      </c>
      <c r="H2100" s="21">
        <v>144979.75</v>
      </c>
      <c r="I2100" s="21" t="s">
        <v>11</v>
      </c>
      <c r="J2100" s="21" t="s">
        <v>12</v>
      </c>
    </row>
    <row r="2101" spans="1:10">
      <c r="A2101" s="21">
        <v>11563327</v>
      </c>
      <c r="B2101" s="22">
        <v>43964</v>
      </c>
      <c r="C2101" s="22">
        <v>43964</v>
      </c>
      <c r="D2101" s="21" t="s">
        <v>10</v>
      </c>
      <c r="E2101" s="21">
        <v>0</v>
      </c>
      <c r="F2101" s="21">
        <v>0</v>
      </c>
      <c r="G2101" s="21">
        <v>3913.3</v>
      </c>
      <c r="H2101" s="21">
        <v>148893.04999999999</v>
      </c>
      <c r="I2101" s="21" t="s">
        <v>11</v>
      </c>
      <c r="J2101" s="21" t="s">
        <v>12</v>
      </c>
    </row>
    <row r="2102" spans="1:10">
      <c r="A2102" s="21">
        <v>11563327</v>
      </c>
      <c r="B2102" s="22">
        <v>43964</v>
      </c>
      <c r="C2102" s="22">
        <v>43964</v>
      </c>
      <c r="D2102" s="21" t="s">
        <v>10</v>
      </c>
      <c r="E2102" s="21">
        <v>0</v>
      </c>
      <c r="F2102" s="21">
        <v>0</v>
      </c>
      <c r="G2102" s="21">
        <v>3940</v>
      </c>
      <c r="H2102" s="21">
        <v>152833.04999999999</v>
      </c>
      <c r="I2102" s="21" t="s">
        <v>11</v>
      </c>
      <c r="J2102" s="21" t="s">
        <v>12</v>
      </c>
    </row>
    <row r="2103" spans="1:10">
      <c r="A2103" s="21">
        <v>11563327</v>
      </c>
      <c r="B2103" s="22">
        <v>43964</v>
      </c>
      <c r="C2103" s="22">
        <v>43964</v>
      </c>
      <c r="D2103" s="21" t="s">
        <v>10</v>
      </c>
      <c r="E2103" s="21">
        <v>0</v>
      </c>
      <c r="F2103" s="21">
        <v>0</v>
      </c>
      <c r="G2103" s="21">
        <v>3986.9</v>
      </c>
      <c r="H2103" s="21">
        <v>156819.95000000001</v>
      </c>
      <c r="I2103" s="21" t="s">
        <v>11</v>
      </c>
      <c r="J2103" s="21" t="s">
        <v>12</v>
      </c>
    </row>
    <row r="2104" spans="1:10">
      <c r="A2104" s="21">
        <v>11563327</v>
      </c>
      <c r="B2104" s="22">
        <v>43964</v>
      </c>
      <c r="C2104" s="22">
        <v>43964</v>
      </c>
      <c r="D2104" s="21" t="s">
        <v>10</v>
      </c>
      <c r="E2104" s="21">
        <v>0</v>
      </c>
      <c r="F2104" s="21">
        <v>0</v>
      </c>
      <c r="G2104" s="21">
        <v>4020</v>
      </c>
      <c r="H2104" s="21">
        <v>160839.95000000001</v>
      </c>
      <c r="I2104" s="21" t="s">
        <v>11</v>
      </c>
      <c r="J2104" s="21" t="s">
        <v>12</v>
      </c>
    </row>
    <row r="2105" spans="1:10">
      <c r="A2105" s="21">
        <v>11563327</v>
      </c>
      <c r="B2105" s="22">
        <v>43964</v>
      </c>
      <c r="C2105" s="22">
        <v>43964</v>
      </c>
      <c r="D2105" s="21" t="s">
        <v>10</v>
      </c>
      <c r="E2105" s="21">
        <v>0</v>
      </c>
      <c r="F2105" s="21">
        <v>0</v>
      </c>
      <c r="G2105" s="21">
        <v>4040</v>
      </c>
      <c r="H2105" s="21">
        <v>164879.95000000001</v>
      </c>
      <c r="I2105" s="21" t="s">
        <v>11</v>
      </c>
      <c r="J2105" s="21" t="s">
        <v>12</v>
      </c>
    </row>
    <row r="2106" spans="1:10">
      <c r="A2106" s="21">
        <v>11563327</v>
      </c>
      <c r="B2106" s="22">
        <v>43964</v>
      </c>
      <c r="C2106" s="22">
        <v>43964</v>
      </c>
      <c r="D2106" s="21" t="s">
        <v>10</v>
      </c>
      <c r="E2106" s="21">
        <v>0</v>
      </c>
      <c r="F2106" s="21">
        <v>0</v>
      </c>
      <c r="G2106" s="21">
        <v>4100</v>
      </c>
      <c r="H2106" s="21">
        <v>168979.95</v>
      </c>
      <c r="I2106" s="21" t="s">
        <v>11</v>
      </c>
      <c r="J2106" s="21" t="s">
        <v>12</v>
      </c>
    </row>
    <row r="2107" spans="1:10">
      <c r="A2107" s="21">
        <v>11563327</v>
      </c>
      <c r="B2107" s="22">
        <v>43964</v>
      </c>
      <c r="C2107" s="22">
        <v>43964</v>
      </c>
      <c r="D2107" s="21" t="s">
        <v>10</v>
      </c>
      <c r="E2107" s="21">
        <v>0</v>
      </c>
      <c r="F2107" s="21">
        <v>0</v>
      </c>
      <c r="G2107" s="21">
        <v>4262.96</v>
      </c>
      <c r="H2107" s="21">
        <v>173242.91</v>
      </c>
      <c r="I2107" s="21" t="s">
        <v>11</v>
      </c>
      <c r="J2107" s="21" t="s">
        <v>12</v>
      </c>
    </row>
    <row r="2108" spans="1:10">
      <c r="A2108" s="21">
        <v>11563327</v>
      </c>
      <c r="B2108" s="22">
        <v>43964</v>
      </c>
      <c r="C2108" s="22">
        <v>43964</v>
      </c>
      <c r="D2108" s="21" t="s">
        <v>10</v>
      </c>
      <c r="E2108" s="21">
        <v>0</v>
      </c>
      <c r="F2108" s="21">
        <v>0</v>
      </c>
      <c r="G2108" s="21">
        <v>4353</v>
      </c>
      <c r="H2108" s="21">
        <v>177595.91</v>
      </c>
      <c r="I2108" s="21" t="s">
        <v>11</v>
      </c>
      <c r="J2108" s="21" t="s">
        <v>12</v>
      </c>
    </row>
    <row r="2109" spans="1:10">
      <c r="A2109" s="21">
        <v>11563327</v>
      </c>
      <c r="B2109" s="22">
        <v>43964</v>
      </c>
      <c r="C2109" s="22">
        <v>43964</v>
      </c>
      <c r="D2109" s="21" t="s">
        <v>10</v>
      </c>
      <c r="E2109" s="21">
        <v>0</v>
      </c>
      <c r="F2109" s="21">
        <v>0</v>
      </c>
      <c r="G2109" s="21">
        <v>4380</v>
      </c>
      <c r="H2109" s="21">
        <v>181975.91</v>
      </c>
      <c r="I2109" s="21" t="s">
        <v>11</v>
      </c>
      <c r="J2109" s="21" t="s">
        <v>12</v>
      </c>
    </row>
    <row r="2110" spans="1:10">
      <c r="A2110" s="21">
        <v>11563327</v>
      </c>
      <c r="B2110" s="22">
        <v>43964</v>
      </c>
      <c r="C2110" s="22">
        <v>43964</v>
      </c>
      <c r="D2110" s="21" t="s">
        <v>10</v>
      </c>
      <c r="E2110" s="21">
        <v>0</v>
      </c>
      <c r="F2110" s="21">
        <v>0</v>
      </c>
      <c r="G2110" s="21">
        <v>4388.3</v>
      </c>
      <c r="H2110" s="21">
        <v>186364.21</v>
      </c>
      <c r="I2110" s="21" t="s">
        <v>11</v>
      </c>
      <c r="J2110" s="21" t="s">
        <v>12</v>
      </c>
    </row>
    <row r="2111" spans="1:10">
      <c r="A2111" s="21">
        <v>11563327</v>
      </c>
      <c r="B2111" s="22">
        <v>43964</v>
      </c>
      <c r="C2111" s="22">
        <v>43964</v>
      </c>
      <c r="D2111" s="21" t="s">
        <v>10</v>
      </c>
      <c r="E2111" s="21">
        <v>0</v>
      </c>
      <c r="F2111" s="21">
        <v>0</v>
      </c>
      <c r="G2111" s="21">
        <v>4410</v>
      </c>
      <c r="H2111" s="21">
        <v>190774.21</v>
      </c>
      <c r="I2111" s="21" t="s">
        <v>11</v>
      </c>
      <c r="J2111" s="21" t="s">
        <v>12</v>
      </c>
    </row>
    <row r="2112" spans="1:10">
      <c r="A2112" s="21">
        <v>11563327</v>
      </c>
      <c r="B2112" s="22">
        <v>43964</v>
      </c>
      <c r="C2112" s="22">
        <v>43964</v>
      </c>
      <c r="D2112" s="21" t="s">
        <v>10</v>
      </c>
      <c r="E2112" s="21">
        <v>0</v>
      </c>
      <c r="F2112" s="21">
        <v>0</v>
      </c>
      <c r="G2112" s="21">
        <v>4440</v>
      </c>
      <c r="H2112" s="21">
        <v>195214.21</v>
      </c>
      <c r="I2112" s="21" t="s">
        <v>11</v>
      </c>
      <c r="J2112" s="21" t="s">
        <v>12</v>
      </c>
    </row>
    <row r="2113" spans="1:10">
      <c r="A2113" s="21">
        <v>11563327</v>
      </c>
      <c r="B2113" s="22">
        <v>43964</v>
      </c>
      <c r="C2113" s="22">
        <v>43964</v>
      </c>
      <c r="D2113" s="21" t="s">
        <v>10</v>
      </c>
      <c r="E2113" s="21">
        <v>0</v>
      </c>
      <c r="F2113" s="21">
        <v>0</v>
      </c>
      <c r="G2113" s="21">
        <v>4510</v>
      </c>
      <c r="H2113" s="21">
        <v>199724.21</v>
      </c>
      <c r="I2113" s="21" t="s">
        <v>11</v>
      </c>
      <c r="J2113" s="21" t="s">
        <v>12</v>
      </c>
    </row>
    <row r="2114" spans="1:10">
      <c r="A2114" s="21">
        <v>11563327</v>
      </c>
      <c r="B2114" s="22">
        <v>43964</v>
      </c>
      <c r="C2114" s="22">
        <v>43964</v>
      </c>
      <c r="D2114" s="21" t="s">
        <v>10</v>
      </c>
      <c r="E2114" s="21">
        <v>0</v>
      </c>
      <c r="F2114" s="21">
        <v>0</v>
      </c>
      <c r="G2114" s="21">
        <v>4710</v>
      </c>
      <c r="H2114" s="21">
        <v>204434.21</v>
      </c>
      <c r="I2114" s="21" t="s">
        <v>11</v>
      </c>
      <c r="J2114" s="21" t="s">
        <v>12</v>
      </c>
    </row>
    <row r="2115" spans="1:10">
      <c r="A2115" s="21">
        <v>11563327</v>
      </c>
      <c r="B2115" s="22">
        <v>43964</v>
      </c>
      <c r="C2115" s="22">
        <v>43964</v>
      </c>
      <c r="D2115" s="21" t="s">
        <v>10</v>
      </c>
      <c r="E2115" s="21">
        <v>0</v>
      </c>
      <c r="F2115" s="21">
        <v>0</v>
      </c>
      <c r="G2115" s="21">
        <v>4784.3999999999996</v>
      </c>
      <c r="H2115" s="21">
        <v>209218.61</v>
      </c>
      <c r="I2115" s="21" t="s">
        <v>11</v>
      </c>
      <c r="J2115" s="21" t="s">
        <v>12</v>
      </c>
    </row>
    <row r="2116" spans="1:10">
      <c r="A2116" s="21">
        <v>11563327</v>
      </c>
      <c r="B2116" s="22">
        <v>43964</v>
      </c>
      <c r="C2116" s="22">
        <v>43964</v>
      </c>
      <c r="D2116" s="21" t="s">
        <v>10</v>
      </c>
      <c r="E2116" s="21">
        <v>0</v>
      </c>
      <c r="F2116" s="21">
        <v>0</v>
      </c>
      <c r="G2116" s="21">
        <v>4810.2</v>
      </c>
      <c r="H2116" s="21">
        <v>214028.81</v>
      </c>
      <c r="I2116" s="21" t="s">
        <v>11</v>
      </c>
      <c r="J2116" s="21" t="s">
        <v>12</v>
      </c>
    </row>
    <row r="2117" spans="1:10">
      <c r="A2117" s="21">
        <v>11563327</v>
      </c>
      <c r="B2117" s="22">
        <v>43964</v>
      </c>
      <c r="C2117" s="22">
        <v>43964</v>
      </c>
      <c r="D2117" s="21" t="s">
        <v>10</v>
      </c>
      <c r="E2117" s="21">
        <v>0</v>
      </c>
      <c r="F2117" s="21">
        <v>0</v>
      </c>
      <c r="G2117" s="21">
        <v>4890</v>
      </c>
      <c r="H2117" s="21">
        <v>218918.81</v>
      </c>
      <c r="I2117" s="21" t="s">
        <v>11</v>
      </c>
      <c r="J2117" s="21" t="s">
        <v>12</v>
      </c>
    </row>
    <row r="2118" spans="1:10">
      <c r="A2118" s="21">
        <v>11563327</v>
      </c>
      <c r="B2118" s="22">
        <v>43964</v>
      </c>
      <c r="C2118" s="22">
        <v>43964</v>
      </c>
      <c r="D2118" s="21" t="s">
        <v>10</v>
      </c>
      <c r="E2118" s="21">
        <v>0</v>
      </c>
      <c r="F2118" s="21">
        <v>0</v>
      </c>
      <c r="G2118" s="21">
        <v>4936</v>
      </c>
      <c r="H2118" s="21">
        <v>223854.81</v>
      </c>
      <c r="I2118" s="21" t="s">
        <v>11</v>
      </c>
      <c r="J2118" s="21" t="s">
        <v>12</v>
      </c>
    </row>
    <row r="2119" spans="1:10">
      <c r="A2119" s="21">
        <v>11563327</v>
      </c>
      <c r="B2119" s="22">
        <v>43964</v>
      </c>
      <c r="C2119" s="22">
        <v>43964</v>
      </c>
      <c r="D2119" s="21" t="s">
        <v>10</v>
      </c>
      <c r="E2119" s="21">
        <v>0</v>
      </c>
      <c r="F2119" s="21">
        <v>0</v>
      </c>
      <c r="G2119" s="21">
        <v>5005.6000000000004</v>
      </c>
      <c r="H2119" s="21">
        <v>228860.41</v>
      </c>
      <c r="I2119" s="21" t="s">
        <v>11</v>
      </c>
      <c r="J2119" s="21" t="s">
        <v>12</v>
      </c>
    </row>
    <row r="2120" spans="1:10">
      <c r="A2120" s="21">
        <v>11563327</v>
      </c>
      <c r="B2120" s="22">
        <v>43964</v>
      </c>
      <c r="C2120" s="22">
        <v>43964</v>
      </c>
      <c r="D2120" s="21" t="s">
        <v>10</v>
      </c>
      <c r="E2120" s="21">
        <v>0</v>
      </c>
      <c r="F2120" s="21">
        <v>0</v>
      </c>
      <c r="G2120" s="21">
        <v>5074.8</v>
      </c>
      <c r="H2120" s="21">
        <v>233935.21</v>
      </c>
      <c r="I2120" s="21" t="s">
        <v>11</v>
      </c>
      <c r="J2120" s="21" t="s">
        <v>12</v>
      </c>
    </row>
    <row r="2121" spans="1:10">
      <c r="A2121" s="21">
        <v>11563327</v>
      </c>
      <c r="B2121" s="22">
        <v>43964</v>
      </c>
      <c r="C2121" s="22">
        <v>43964</v>
      </c>
      <c r="D2121" s="21" t="s">
        <v>10</v>
      </c>
      <c r="E2121" s="21">
        <v>0</v>
      </c>
      <c r="F2121" s="21">
        <v>0</v>
      </c>
      <c r="G2121" s="21">
        <v>5077</v>
      </c>
      <c r="H2121" s="21">
        <v>239012.21</v>
      </c>
      <c r="I2121" s="21" t="s">
        <v>11</v>
      </c>
      <c r="J2121" s="21" t="s">
        <v>12</v>
      </c>
    </row>
    <row r="2122" spans="1:10">
      <c r="A2122" s="21">
        <v>11563327</v>
      </c>
      <c r="B2122" s="22">
        <v>43964</v>
      </c>
      <c r="C2122" s="22">
        <v>43964</v>
      </c>
      <c r="D2122" s="21" t="s">
        <v>10</v>
      </c>
      <c r="E2122" s="21">
        <v>0</v>
      </c>
      <c r="F2122" s="21">
        <v>0</v>
      </c>
      <c r="G2122" s="21">
        <v>5210</v>
      </c>
      <c r="H2122" s="21">
        <v>244222.21</v>
      </c>
      <c r="I2122" s="21" t="s">
        <v>11</v>
      </c>
      <c r="J2122" s="21" t="s">
        <v>12</v>
      </c>
    </row>
    <row r="2123" spans="1:10">
      <c r="A2123" s="21">
        <v>11563327</v>
      </c>
      <c r="B2123" s="22">
        <v>43964</v>
      </c>
      <c r="C2123" s="22">
        <v>43964</v>
      </c>
      <c r="D2123" s="21" t="s">
        <v>10</v>
      </c>
      <c r="E2123" s="21">
        <v>0</v>
      </c>
      <c r="F2123" s="21">
        <v>0</v>
      </c>
      <c r="G2123" s="21">
        <v>5529</v>
      </c>
      <c r="H2123" s="21">
        <v>249751.21</v>
      </c>
      <c r="I2123" s="21" t="s">
        <v>11</v>
      </c>
      <c r="J2123" s="21" t="s">
        <v>12</v>
      </c>
    </row>
    <row r="2124" spans="1:10">
      <c r="A2124" s="21">
        <v>11563327</v>
      </c>
      <c r="B2124" s="22">
        <v>43964</v>
      </c>
      <c r="C2124" s="22">
        <v>43964</v>
      </c>
      <c r="D2124" s="21" t="s">
        <v>10</v>
      </c>
      <c r="E2124" s="21">
        <v>0</v>
      </c>
      <c r="F2124" s="21">
        <v>0</v>
      </c>
      <c r="G2124" s="21">
        <v>5578.3</v>
      </c>
      <c r="H2124" s="21">
        <v>255329.51</v>
      </c>
      <c r="I2124" s="21" t="s">
        <v>11</v>
      </c>
      <c r="J2124" s="21" t="s">
        <v>12</v>
      </c>
    </row>
    <row r="2125" spans="1:10">
      <c r="A2125" s="21">
        <v>11563327</v>
      </c>
      <c r="B2125" s="22">
        <v>43964</v>
      </c>
      <c r="C2125" s="22">
        <v>43964</v>
      </c>
      <c r="D2125" s="21" t="s">
        <v>10</v>
      </c>
      <c r="E2125" s="21">
        <v>0</v>
      </c>
      <c r="F2125" s="21">
        <v>0</v>
      </c>
      <c r="G2125" s="21">
        <v>5600.1</v>
      </c>
      <c r="H2125" s="21">
        <v>260929.61</v>
      </c>
      <c r="I2125" s="21" t="s">
        <v>11</v>
      </c>
      <c r="J2125" s="21" t="s">
        <v>12</v>
      </c>
    </row>
    <row r="2126" spans="1:10">
      <c r="A2126" s="21">
        <v>11563327</v>
      </c>
      <c r="B2126" s="22">
        <v>43964</v>
      </c>
      <c r="C2126" s="22">
        <v>43964</v>
      </c>
      <c r="D2126" s="21" t="s">
        <v>10</v>
      </c>
      <c r="E2126" s="21">
        <v>0</v>
      </c>
      <c r="F2126" s="21">
        <v>0</v>
      </c>
      <c r="G2126" s="21">
        <v>5630</v>
      </c>
      <c r="H2126" s="21">
        <v>266559.61</v>
      </c>
      <c r="I2126" s="21" t="s">
        <v>11</v>
      </c>
      <c r="J2126" s="21" t="s">
        <v>12</v>
      </c>
    </row>
    <row r="2127" spans="1:10">
      <c r="A2127" s="21">
        <v>11563327</v>
      </c>
      <c r="B2127" s="22">
        <v>43964</v>
      </c>
      <c r="C2127" s="22">
        <v>43964</v>
      </c>
      <c r="D2127" s="21" t="s">
        <v>10</v>
      </c>
      <c r="E2127" s="21">
        <v>0</v>
      </c>
      <c r="F2127" s="21">
        <v>0</v>
      </c>
      <c r="G2127" s="21">
        <v>5781.83</v>
      </c>
      <c r="H2127" s="21">
        <v>272341.44</v>
      </c>
      <c r="I2127" s="21" t="s">
        <v>11</v>
      </c>
      <c r="J2127" s="21" t="s">
        <v>12</v>
      </c>
    </row>
    <row r="2128" spans="1:10">
      <c r="A2128" s="21">
        <v>11563327</v>
      </c>
      <c r="B2128" s="22">
        <v>43964</v>
      </c>
      <c r="C2128" s="22">
        <v>43964</v>
      </c>
      <c r="D2128" s="21" t="s">
        <v>10</v>
      </c>
      <c r="E2128" s="21">
        <v>0</v>
      </c>
      <c r="F2128" s="21">
        <v>0</v>
      </c>
      <c r="G2128" s="21">
        <v>5881.8</v>
      </c>
      <c r="H2128" s="21">
        <v>278223.24</v>
      </c>
      <c r="I2128" s="21" t="s">
        <v>11</v>
      </c>
      <c r="J2128" s="21" t="s">
        <v>12</v>
      </c>
    </row>
    <row r="2129" spans="1:10">
      <c r="A2129" s="21">
        <v>11563327</v>
      </c>
      <c r="B2129" s="22">
        <v>43964</v>
      </c>
      <c r="C2129" s="22">
        <v>43964</v>
      </c>
      <c r="D2129" s="21" t="s">
        <v>10</v>
      </c>
      <c r="E2129" s="21">
        <v>0</v>
      </c>
      <c r="F2129" s="21">
        <v>0</v>
      </c>
      <c r="G2129" s="21">
        <v>6000</v>
      </c>
      <c r="H2129" s="21">
        <v>284223.24</v>
      </c>
      <c r="I2129" s="21" t="s">
        <v>11</v>
      </c>
      <c r="J2129" s="21" t="s">
        <v>12</v>
      </c>
    </row>
    <row r="2130" spans="1:10">
      <c r="A2130" s="21">
        <v>11563327</v>
      </c>
      <c r="B2130" s="22">
        <v>43964</v>
      </c>
      <c r="C2130" s="22">
        <v>43964</v>
      </c>
      <c r="D2130" s="21" t="s">
        <v>10</v>
      </c>
      <c r="E2130" s="21">
        <v>0</v>
      </c>
      <c r="F2130" s="21">
        <v>0</v>
      </c>
      <c r="G2130" s="21">
        <v>6248.32</v>
      </c>
      <c r="H2130" s="21">
        <v>290471.56</v>
      </c>
      <c r="I2130" s="21" t="s">
        <v>11</v>
      </c>
      <c r="J2130" s="21" t="s">
        <v>12</v>
      </c>
    </row>
    <row r="2131" spans="1:10">
      <c r="A2131" s="21">
        <v>11563327</v>
      </c>
      <c r="B2131" s="22">
        <v>43964</v>
      </c>
      <c r="C2131" s="22">
        <v>43964</v>
      </c>
      <c r="D2131" s="21" t="s">
        <v>10</v>
      </c>
      <c r="E2131" s="21">
        <v>0</v>
      </c>
      <c r="F2131" s="21">
        <v>0</v>
      </c>
      <c r="G2131" s="21">
        <v>6428.8</v>
      </c>
      <c r="H2131" s="21">
        <v>296900.36</v>
      </c>
      <c r="I2131" s="21" t="s">
        <v>11</v>
      </c>
      <c r="J2131" s="21" t="s">
        <v>12</v>
      </c>
    </row>
    <row r="2132" spans="1:10">
      <c r="A2132" s="21">
        <v>11563327</v>
      </c>
      <c r="B2132" s="22">
        <v>43964</v>
      </c>
      <c r="C2132" s="22">
        <v>43964</v>
      </c>
      <c r="D2132" s="21" t="s">
        <v>10</v>
      </c>
      <c r="E2132" s="21">
        <v>0</v>
      </c>
      <c r="F2132" s="21">
        <v>0</v>
      </c>
      <c r="G2132" s="21">
        <v>6494.3</v>
      </c>
      <c r="H2132" s="21">
        <v>303394.65999999997</v>
      </c>
      <c r="I2132" s="21" t="s">
        <v>11</v>
      </c>
      <c r="J2132" s="21" t="s">
        <v>12</v>
      </c>
    </row>
    <row r="2133" spans="1:10">
      <c r="A2133" s="21">
        <v>11563327</v>
      </c>
      <c r="B2133" s="22">
        <v>43964</v>
      </c>
      <c r="C2133" s="22">
        <v>43964</v>
      </c>
      <c r="D2133" s="21" t="s">
        <v>10</v>
      </c>
      <c r="E2133" s="21">
        <v>0</v>
      </c>
      <c r="F2133" s="21">
        <v>0</v>
      </c>
      <c r="G2133" s="21">
        <v>6520</v>
      </c>
      <c r="H2133" s="21">
        <v>309914.65999999997</v>
      </c>
      <c r="I2133" s="21" t="s">
        <v>11</v>
      </c>
      <c r="J2133" s="21" t="s">
        <v>12</v>
      </c>
    </row>
    <row r="2134" spans="1:10">
      <c r="A2134" s="21">
        <v>11563327</v>
      </c>
      <c r="B2134" s="22">
        <v>43964</v>
      </c>
      <c r="C2134" s="22">
        <v>43964</v>
      </c>
      <c r="D2134" s="21" t="s">
        <v>10</v>
      </c>
      <c r="E2134" s="21">
        <v>0</v>
      </c>
      <c r="F2134" s="21">
        <v>0</v>
      </c>
      <c r="G2134" s="21">
        <v>6644</v>
      </c>
      <c r="H2134" s="21">
        <v>316558.65999999997</v>
      </c>
      <c r="I2134" s="21" t="s">
        <v>11</v>
      </c>
      <c r="J2134" s="21" t="s">
        <v>12</v>
      </c>
    </row>
    <row r="2135" spans="1:10">
      <c r="A2135" s="21">
        <v>11563327</v>
      </c>
      <c r="B2135" s="22">
        <v>43964</v>
      </c>
      <c r="C2135" s="22">
        <v>43964</v>
      </c>
      <c r="D2135" s="21" t="s">
        <v>10</v>
      </c>
      <c r="E2135" s="21">
        <v>0</v>
      </c>
      <c r="F2135" s="21">
        <v>0</v>
      </c>
      <c r="G2135" s="21">
        <v>6708</v>
      </c>
      <c r="H2135" s="21">
        <v>323266.65999999997</v>
      </c>
      <c r="I2135" s="21" t="s">
        <v>11</v>
      </c>
      <c r="J2135" s="21" t="s">
        <v>12</v>
      </c>
    </row>
    <row r="2136" spans="1:10">
      <c r="A2136" s="21">
        <v>11563327</v>
      </c>
      <c r="B2136" s="22">
        <v>43964</v>
      </c>
      <c r="C2136" s="22">
        <v>43964</v>
      </c>
      <c r="D2136" s="21" t="s">
        <v>10</v>
      </c>
      <c r="E2136" s="21">
        <v>0</v>
      </c>
      <c r="F2136" s="21">
        <v>0</v>
      </c>
      <c r="G2136" s="21">
        <v>6739.1</v>
      </c>
      <c r="H2136" s="21">
        <v>330005.76000000001</v>
      </c>
      <c r="I2136" s="21" t="s">
        <v>11</v>
      </c>
      <c r="J2136" s="21" t="s">
        <v>12</v>
      </c>
    </row>
    <row r="2137" spans="1:10">
      <c r="A2137" s="21">
        <v>11563327</v>
      </c>
      <c r="B2137" s="22">
        <v>43964</v>
      </c>
      <c r="C2137" s="22">
        <v>43964</v>
      </c>
      <c r="D2137" s="21" t="s">
        <v>10</v>
      </c>
      <c r="E2137" s="21">
        <v>0</v>
      </c>
      <c r="F2137" s="21">
        <v>0</v>
      </c>
      <c r="G2137" s="21">
        <v>6759.3</v>
      </c>
      <c r="H2137" s="21">
        <v>336765.06</v>
      </c>
      <c r="I2137" s="21" t="s">
        <v>11</v>
      </c>
      <c r="J2137" s="21" t="s">
        <v>12</v>
      </c>
    </row>
    <row r="2138" spans="1:10">
      <c r="A2138" s="21">
        <v>11563327</v>
      </c>
      <c r="B2138" s="22">
        <v>43964</v>
      </c>
      <c r="C2138" s="22">
        <v>43964</v>
      </c>
      <c r="D2138" s="21" t="s">
        <v>10</v>
      </c>
      <c r="E2138" s="21">
        <v>0</v>
      </c>
      <c r="F2138" s="21">
        <v>0</v>
      </c>
      <c r="G2138" s="21">
        <v>6928.9</v>
      </c>
      <c r="H2138" s="21">
        <v>343693.96</v>
      </c>
      <c r="I2138" s="21" t="s">
        <v>11</v>
      </c>
      <c r="J2138" s="21" t="s">
        <v>12</v>
      </c>
    </row>
    <row r="2139" spans="1:10">
      <c r="A2139" s="21">
        <v>11563327</v>
      </c>
      <c r="B2139" s="22">
        <v>43964</v>
      </c>
      <c r="C2139" s="22">
        <v>43964</v>
      </c>
      <c r="D2139" s="21" t="s">
        <v>10</v>
      </c>
      <c r="E2139" s="21">
        <v>0</v>
      </c>
      <c r="F2139" s="21">
        <v>0</v>
      </c>
      <c r="G2139" s="21">
        <v>7027.4</v>
      </c>
      <c r="H2139" s="21">
        <v>350721.36</v>
      </c>
      <c r="I2139" s="21" t="s">
        <v>11</v>
      </c>
      <c r="J2139" s="21" t="s">
        <v>12</v>
      </c>
    </row>
    <row r="2140" spans="1:10">
      <c r="A2140" s="21">
        <v>11563327</v>
      </c>
      <c r="B2140" s="22">
        <v>43964</v>
      </c>
      <c r="C2140" s="22">
        <v>43964</v>
      </c>
      <c r="D2140" s="21" t="s">
        <v>10</v>
      </c>
      <c r="E2140" s="21">
        <v>0</v>
      </c>
      <c r="F2140" s="21">
        <v>0</v>
      </c>
      <c r="G2140" s="21">
        <v>7123.6</v>
      </c>
      <c r="H2140" s="21">
        <v>357844.96</v>
      </c>
      <c r="I2140" s="21" t="s">
        <v>11</v>
      </c>
      <c r="J2140" s="21" t="s">
        <v>12</v>
      </c>
    </row>
    <row r="2141" spans="1:10">
      <c r="A2141" s="21">
        <v>11563327</v>
      </c>
      <c r="B2141" s="22">
        <v>43964</v>
      </c>
      <c r="C2141" s="22">
        <v>43964</v>
      </c>
      <c r="D2141" s="21" t="s">
        <v>10</v>
      </c>
      <c r="E2141" s="21">
        <v>0</v>
      </c>
      <c r="F2141" s="21">
        <v>0</v>
      </c>
      <c r="G2141" s="21">
        <v>7133.8</v>
      </c>
      <c r="H2141" s="21">
        <v>364978.76</v>
      </c>
      <c r="I2141" s="21" t="s">
        <v>11</v>
      </c>
      <c r="J2141" s="21" t="s">
        <v>12</v>
      </c>
    </row>
    <row r="2142" spans="1:10">
      <c r="A2142" s="21">
        <v>11563327</v>
      </c>
      <c r="B2142" s="22">
        <v>43964</v>
      </c>
      <c r="C2142" s="22">
        <v>43964</v>
      </c>
      <c r="D2142" s="21" t="s">
        <v>10</v>
      </c>
      <c r="E2142" s="21">
        <v>0</v>
      </c>
      <c r="F2142" s="21">
        <v>0</v>
      </c>
      <c r="G2142" s="21">
        <v>7178.5</v>
      </c>
      <c r="H2142" s="21">
        <v>372157.26</v>
      </c>
      <c r="I2142" s="21" t="s">
        <v>11</v>
      </c>
      <c r="J2142" s="21" t="s">
        <v>12</v>
      </c>
    </row>
    <row r="2143" spans="1:10">
      <c r="A2143" s="21">
        <v>11563327</v>
      </c>
      <c r="B2143" s="22">
        <v>43964</v>
      </c>
      <c r="C2143" s="22">
        <v>43964</v>
      </c>
      <c r="D2143" s="21" t="s">
        <v>10</v>
      </c>
      <c r="E2143" s="21">
        <v>0</v>
      </c>
      <c r="F2143" s="21">
        <v>0</v>
      </c>
      <c r="G2143" s="21">
        <v>7240</v>
      </c>
      <c r="H2143" s="21">
        <v>379397.26</v>
      </c>
      <c r="I2143" s="21" t="s">
        <v>11</v>
      </c>
      <c r="J2143" s="21" t="s">
        <v>12</v>
      </c>
    </row>
    <row r="2144" spans="1:10">
      <c r="A2144" s="21">
        <v>11563327</v>
      </c>
      <c r="B2144" s="22">
        <v>43964</v>
      </c>
      <c r="C2144" s="22">
        <v>43964</v>
      </c>
      <c r="D2144" s="21" t="s">
        <v>10</v>
      </c>
      <c r="E2144" s="21">
        <v>0</v>
      </c>
      <c r="F2144" s="21">
        <v>0</v>
      </c>
      <c r="G2144" s="21">
        <v>7310</v>
      </c>
      <c r="H2144" s="21">
        <v>386707.26</v>
      </c>
      <c r="I2144" s="21" t="s">
        <v>11</v>
      </c>
      <c r="J2144" s="21" t="s">
        <v>12</v>
      </c>
    </row>
    <row r="2145" spans="1:10">
      <c r="A2145" s="21">
        <v>11563327</v>
      </c>
      <c r="B2145" s="22">
        <v>43964</v>
      </c>
      <c r="C2145" s="22">
        <v>43964</v>
      </c>
      <c r="D2145" s="21" t="s">
        <v>10</v>
      </c>
      <c r="E2145" s="21">
        <v>0</v>
      </c>
      <c r="F2145" s="21">
        <v>0</v>
      </c>
      <c r="G2145" s="21">
        <v>7344</v>
      </c>
      <c r="H2145" s="21">
        <v>394051.26</v>
      </c>
      <c r="I2145" s="21" t="s">
        <v>11</v>
      </c>
      <c r="J2145" s="21" t="s">
        <v>12</v>
      </c>
    </row>
    <row r="2146" spans="1:10">
      <c r="A2146" s="21">
        <v>11563327</v>
      </c>
      <c r="B2146" s="22">
        <v>43964</v>
      </c>
      <c r="C2146" s="22">
        <v>43964</v>
      </c>
      <c r="D2146" s="21" t="s">
        <v>10</v>
      </c>
      <c r="E2146" s="21">
        <v>0</v>
      </c>
      <c r="F2146" s="21">
        <v>0</v>
      </c>
      <c r="G2146" s="21">
        <v>7606.7</v>
      </c>
      <c r="H2146" s="21">
        <v>401657.96</v>
      </c>
      <c r="I2146" s="21" t="s">
        <v>11</v>
      </c>
      <c r="J2146" s="21" t="s">
        <v>12</v>
      </c>
    </row>
    <row r="2147" spans="1:10">
      <c r="A2147" s="21">
        <v>11563327</v>
      </c>
      <c r="B2147" s="22">
        <v>43964</v>
      </c>
      <c r="C2147" s="22">
        <v>43964</v>
      </c>
      <c r="D2147" s="21" t="s">
        <v>10</v>
      </c>
      <c r="E2147" s="21">
        <v>0</v>
      </c>
      <c r="F2147" s="21">
        <v>0</v>
      </c>
      <c r="G2147" s="21">
        <v>7661.8</v>
      </c>
      <c r="H2147" s="21">
        <v>409319.76</v>
      </c>
      <c r="I2147" s="21" t="s">
        <v>11</v>
      </c>
      <c r="J2147" s="21" t="s">
        <v>12</v>
      </c>
    </row>
    <row r="2148" spans="1:10">
      <c r="A2148" s="21">
        <v>11563327</v>
      </c>
      <c r="B2148" s="22">
        <v>43964</v>
      </c>
      <c r="C2148" s="22">
        <v>43964</v>
      </c>
      <c r="D2148" s="21" t="s">
        <v>10</v>
      </c>
      <c r="E2148" s="21">
        <v>0</v>
      </c>
      <c r="F2148" s="21">
        <v>0</v>
      </c>
      <c r="G2148" s="21">
        <v>8000</v>
      </c>
      <c r="H2148" s="21">
        <v>417319.76</v>
      </c>
      <c r="I2148" s="21" t="s">
        <v>11</v>
      </c>
      <c r="J2148" s="21" t="s">
        <v>12</v>
      </c>
    </row>
    <row r="2149" spans="1:10">
      <c r="A2149" s="21">
        <v>11563327</v>
      </c>
      <c r="B2149" s="22">
        <v>43964</v>
      </c>
      <c r="C2149" s="22">
        <v>43964</v>
      </c>
      <c r="D2149" s="21" t="s">
        <v>10</v>
      </c>
      <c r="E2149" s="21">
        <v>0</v>
      </c>
      <c r="F2149" s="21">
        <v>0</v>
      </c>
      <c r="G2149" s="21">
        <v>8381</v>
      </c>
      <c r="H2149" s="21">
        <v>425700.76</v>
      </c>
      <c r="I2149" s="21" t="s">
        <v>11</v>
      </c>
      <c r="J2149" s="21" t="s">
        <v>12</v>
      </c>
    </row>
    <row r="2150" spans="1:10">
      <c r="A2150" s="21">
        <v>11563327</v>
      </c>
      <c r="B2150" s="22">
        <v>43964</v>
      </c>
      <c r="C2150" s="22">
        <v>43964</v>
      </c>
      <c r="D2150" s="21" t="s">
        <v>10</v>
      </c>
      <c r="E2150" s="21">
        <v>0</v>
      </c>
      <c r="F2150" s="21">
        <v>0</v>
      </c>
      <c r="G2150" s="21">
        <v>8460</v>
      </c>
      <c r="H2150" s="21">
        <v>434160.76</v>
      </c>
      <c r="I2150" s="21" t="s">
        <v>11</v>
      </c>
      <c r="J2150" s="21" t="s">
        <v>12</v>
      </c>
    </row>
    <row r="2151" spans="1:10">
      <c r="A2151" s="21">
        <v>11563327</v>
      </c>
      <c r="B2151" s="22">
        <v>43964</v>
      </c>
      <c r="C2151" s="22">
        <v>43964</v>
      </c>
      <c r="D2151" s="21" t="s">
        <v>10</v>
      </c>
      <c r="E2151" s="21">
        <v>0</v>
      </c>
      <c r="F2151" s="21">
        <v>0</v>
      </c>
      <c r="G2151" s="21">
        <v>8579.5</v>
      </c>
      <c r="H2151" s="21">
        <v>442740.26</v>
      </c>
      <c r="I2151" s="21" t="s">
        <v>11</v>
      </c>
      <c r="J2151" s="21" t="s">
        <v>12</v>
      </c>
    </row>
    <row r="2152" spans="1:10">
      <c r="A2152" s="21">
        <v>11563327</v>
      </c>
      <c r="B2152" s="22">
        <v>43964</v>
      </c>
      <c r="C2152" s="22">
        <v>43964</v>
      </c>
      <c r="D2152" s="21" t="s">
        <v>10</v>
      </c>
      <c r="E2152" s="21">
        <v>0</v>
      </c>
      <c r="F2152" s="21">
        <v>0</v>
      </c>
      <c r="G2152" s="21">
        <v>8580</v>
      </c>
      <c r="H2152" s="21">
        <v>451320.26</v>
      </c>
      <c r="I2152" s="21" t="s">
        <v>11</v>
      </c>
      <c r="J2152" s="21" t="s">
        <v>12</v>
      </c>
    </row>
    <row r="2153" spans="1:10">
      <c r="A2153" s="21">
        <v>11563327</v>
      </c>
      <c r="B2153" s="22">
        <v>43964</v>
      </c>
      <c r="C2153" s="22">
        <v>43964</v>
      </c>
      <c r="D2153" s="21" t="s">
        <v>10</v>
      </c>
      <c r="E2153" s="21">
        <v>0</v>
      </c>
      <c r="F2153" s="21">
        <v>0</v>
      </c>
      <c r="G2153" s="21">
        <v>8674.6</v>
      </c>
      <c r="H2153" s="21">
        <v>459994.86</v>
      </c>
      <c r="I2153" s="21" t="s">
        <v>11</v>
      </c>
      <c r="J2153" s="21" t="s">
        <v>12</v>
      </c>
    </row>
    <row r="2154" spans="1:10">
      <c r="A2154" s="21">
        <v>11563327</v>
      </c>
      <c r="B2154" s="22">
        <v>43964</v>
      </c>
      <c r="C2154" s="22">
        <v>43964</v>
      </c>
      <c r="D2154" s="21" t="s">
        <v>10</v>
      </c>
      <c r="E2154" s="21">
        <v>0</v>
      </c>
      <c r="F2154" s="21">
        <v>0</v>
      </c>
      <c r="G2154" s="21">
        <v>8779.9500000000007</v>
      </c>
      <c r="H2154" s="21">
        <v>468774.81</v>
      </c>
      <c r="I2154" s="21" t="s">
        <v>11</v>
      </c>
      <c r="J2154" s="21" t="s">
        <v>12</v>
      </c>
    </row>
    <row r="2155" spans="1:10">
      <c r="A2155" s="21">
        <v>11563327</v>
      </c>
      <c r="B2155" s="22">
        <v>43964</v>
      </c>
      <c r="C2155" s="22">
        <v>43964</v>
      </c>
      <c r="D2155" s="21" t="s">
        <v>10</v>
      </c>
      <c r="E2155" s="21">
        <v>0</v>
      </c>
      <c r="F2155" s="21">
        <v>0</v>
      </c>
      <c r="G2155" s="21">
        <v>8929.39</v>
      </c>
      <c r="H2155" s="21">
        <v>477704.2</v>
      </c>
      <c r="I2155" s="21" t="s">
        <v>11</v>
      </c>
      <c r="J2155" s="21" t="s">
        <v>12</v>
      </c>
    </row>
    <row r="2156" spans="1:10">
      <c r="A2156" s="21">
        <v>11563327</v>
      </c>
      <c r="B2156" s="22">
        <v>43964</v>
      </c>
      <c r="C2156" s="22">
        <v>43964</v>
      </c>
      <c r="D2156" s="21" t="s">
        <v>10</v>
      </c>
      <c r="E2156" s="21">
        <v>0</v>
      </c>
      <c r="F2156" s="21">
        <v>0</v>
      </c>
      <c r="G2156" s="21">
        <v>8946.2000000000007</v>
      </c>
      <c r="H2156" s="21">
        <v>486650.4</v>
      </c>
      <c r="I2156" s="21" t="s">
        <v>11</v>
      </c>
      <c r="J2156" s="21" t="s">
        <v>12</v>
      </c>
    </row>
    <row r="2157" spans="1:10">
      <c r="A2157" s="21">
        <v>11563327</v>
      </c>
      <c r="B2157" s="22">
        <v>43964</v>
      </c>
      <c r="C2157" s="22">
        <v>43964</v>
      </c>
      <c r="D2157" s="21" t="s">
        <v>10</v>
      </c>
      <c r="E2157" s="21">
        <v>0</v>
      </c>
      <c r="F2157" s="21">
        <v>0</v>
      </c>
      <c r="G2157" s="21">
        <v>9002.9500000000007</v>
      </c>
      <c r="H2157" s="21">
        <v>495653.35</v>
      </c>
      <c r="I2157" s="21" t="s">
        <v>11</v>
      </c>
      <c r="J2157" s="21" t="s">
        <v>12</v>
      </c>
    </row>
    <row r="2158" spans="1:10">
      <c r="A2158" s="21">
        <v>11563327</v>
      </c>
      <c r="B2158" s="22">
        <v>43964</v>
      </c>
      <c r="C2158" s="22">
        <v>43964</v>
      </c>
      <c r="D2158" s="21" t="s">
        <v>10</v>
      </c>
      <c r="E2158" s="21">
        <v>0</v>
      </c>
      <c r="F2158" s="21">
        <v>0</v>
      </c>
      <c r="G2158" s="21">
        <v>9104.2000000000007</v>
      </c>
      <c r="H2158" s="21">
        <v>504757.55</v>
      </c>
      <c r="I2158" s="21" t="s">
        <v>11</v>
      </c>
      <c r="J2158" s="21" t="s">
        <v>12</v>
      </c>
    </row>
    <row r="2159" spans="1:10">
      <c r="A2159" s="21">
        <v>11563327</v>
      </c>
      <c r="B2159" s="22">
        <v>43964</v>
      </c>
      <c r="C2159" s="22">
        <v>43964</v>
      </c>
      <c r="D2159" s="21" t="s">
        <v>10</v>
      </c>
      <c r="E2159" s="21">
        <v>0</v>
      </c>
      <c r="F2159" s="21">
        <v>0</v>
      </c>
      <c r="G2159" s="21">
        <v>9114.2000000000007</v>
      </c>
      <c r="H2159" s="21">
        <v>513871.75</v>
      </c>
      <c r="I2159" s="21" t="s">
        <v>11</v>
      </c>
      <c r="J2159" s="21" t="s">
        <v>12</v>
      </c>
    </row>
    <row r="2160" spans="1:10">
      <c r="A2160" s="21">
        <v>11563327</v>
      </c>
      <c r="B2160" s="22">
        <v>43964</v>
      </c>
      <c r="C2160" s="22">
        <v>43964</v>
      </c>
      <c r="D2160" s="21" t="s">
        <v>10</v>
      </c>
      <c r="E2160" s="21">
        <v>0</v>
      </c>
      <c r="F2160" s="21">
        <v>0</v>
      </c>
      <c r="G2160" s="21">
        <v>9163.1</v>
      </c>
      <c r="H2160" s="21">
        <v>523034.85</v>
      </c>
      <c r="I2160" s="21" t="s">
        <v>11</v>
      </c>
      <c r="J2160" s="21" t="s">
        <v>12</v>
      </c>
    </row>
    <row r="2161" spans="1:10">
      <c r="A2161" s="21">
        <v>11563327</v>
      </c>
      <c r="B2161" s="22">
        <v>43964</v>
      </c>
      <c r="C2161" s="22">
        <v>43964</v>
      </c>
      <c r="D2161" s="21" t="s">
        <v>10</v>
      </c>
      <c r="E2161" s="21">
        <v>0</v>
      </c>
      <c r="F2161" s="21">
        <v>0</v>
      </c>
      <c r="G2161" s="21">
        <v>9190</v>
      </c>
      <c r="H2161" s="21">
        <v>532224.85</v>
      </c>
      <c r="I2161" s="21" t="s">
        <v>11</v>
      </c>
      <c r="J2161" s="21" t="s">
        <v>12</v>
      </c>
    </row>
    <row r="2162" spans="1:10">
      <c r="A2162" s="21">
        <v>11563327</v>
      </c>
      <c r="B2162" s="22">
        <v>43964</v>
      </c>
      <c r="C2162" s="22">
        <v>43964</v>
      </c>
      <c r="D2162" s="21" t="s">
        <v>10</v>
      </c>
      <c r="E2162" s="21">
        <v>0</v>
      </c>
      <c r="F2162" s="21">
        <v>0</v>
      </c>
      <c r="G2162" s="21">
        <v>9193.6</v>
      </c>
      <c r="H2162" s="21">
        <v>541418.44999999995</v>
      </c>
      <c r="I2162" s="21" t="s">
        <v>11</v>
      </c>
      <c r="J2162" s="21" t="s">
        <v>12</v>
      </c>
    </row>
    <row r="2163" spans="1:10">
      <c r="A2163" s="21">
        <v>11563327</v>
      </c>
      <c r="B2163" s="22">
        <v>43964</v>
      </c>
      <c r="C2163" s="22">
        <v>43964</v>
      </c>
      <c r="D2163" s="21" t="s">
        <v>10</v>
      </c>
      <c r="E2163" s="21">
        <v>0</v>
      </c>
      <c r="F2163" s="21">
        <v>0</v>
      </c>
      <c r="G2163" s="21">
        <v>9299.4</v>
      </c>
      <c r="H2163" s="21">
        <v>550717.85</v>
      </c>
      <c r="I2163" s="21" t="s">
        <v>11</v>
      </c>
      <c r="J2163" s="21" t="s">
        <v>12</v>
      </c>
    </row>
    <row r="2164" spans="1:10">
      <c r="A2164" s="21">
        <v>11563327</v>
      </c>
      <c r="B2164" s="22">
        <v>43964</v>
      </c>
      <c r="C2164" s="22">
        <v>43964</v>
      </c>
      <c r="D2164" s="21" t="s">
        <v>10</v>
      </c>
      <c r="E2164" s="21">
        <v>0</v>
      </c>
      <c r="F2164" s="21">
        <v>0</v>
      </c>
      <c r="G2164" s="21">
        <v>9620</v>
      </c>
      <c r="H2164" s="21">
        <v>560337.85</v>
      </c>
      <c r="I2164" s="21" t="s">
        <v>11</v>
      </c>
      <c r="J2164" s="21" t="s">
        <v>12</v>
      </c>
    </row>
    <row r="2165" spans="1:10">
      <c r="A2165" s="21">
        <v>11563327</v>
      </c>
      <c r="B2165" s="22">
        <v>43964</v>
      </c>
      <c r="C2165" s="22">
        <v>43964</v>
      </c>
      <c r="D2165" s="21" t="s">
        <v>10</v>
      </c>
      <c r="E2165" s="21">
        <v>0</v>
      </c>
      <c r="F2165" s="21">
        <v>0</v>
      </c>
      <c r="G2165" s="21">
        <v>9760</v>
      </c>
      <c r="H2165" s="21">
        <v>570097.85</v>
      </c>
      <c r="I2165" s="21" t="s">
        <v>11</v>
      </c>
      <c r="J2165" s="21" t="s">
        <v>12</v>
      </c>
    </row>
    <row r="2166" spans="1:10">
      <c r="A2166" s="21">
        <v>11563327</v>
      </c>
      <c r="B2166" s="22">
        <v>43964</v>
      </c>
      <c r="C2166" s="22">
        <v>43964</v>
      </c>
      <c r="D2166" s="21" t="s">
        <v>10</v>
      </c>
      <c r="E2166" s="21">
        <v>0</v>
      </c>
      <c r="F2166" s="21">
        <v>0</v>
      </c>
      <c r="G2166" s="21">
        <v>9810.7000000000007</v>
      </c>
      <c r="H2166" s="21">
        <v>579908.55000000005</v>
      </c>
      <c r="I2166" s="21" t="s">
        <v>11</v>
      </c>
      <c r="J2166" s="21" t="s">
        <v>12</v>
      </c>
    </row>
    <row r="2167" spans="1:10">
      <c r="A2167" s="21">
        <v>11563327</v>
      </c>
      <c r="B2167" s="22">
        <v>43964</v>
      </c>
      <c r="C2167" s="22">
        <v>43964</v>
      </c>
      <c r="D2167" s="21" t="s">
        <v>10</v>
      </c>
      <c r="E2167" s="21">
        <v>0</v>
      </c>
      <c r="F2167" s="21">
        <v>0</v>
      </c>
      <c r="G2167" s="21">
        <v>10358.9</v>
      </c>
      <c r="H2167" s="21">
        <v>590267.44999999995</v>
      </c>
      <c r="I2167" s="21" t="s">
        <v>11</v>
      </c>
      <c r="J2167" s="21" t="s">
        <v>12</v>
      </c>
    </row>
    <row r="2168" spans="1:10">
      <c r="A2168" s="21">
        <v>11563327</v>
      </c>
      <c r="B2168" s="22">
        <v>43964</v>
      </c>
      <c r="C2168" s="22">
        <v>43964</v>
      </c>
      <c r="D2168" s="21" t="s">
        <v>10</v>
      </c>
      <c r="E2168" s="21">
        <v>0</v>
      </c>
      <c r="F2168" s="21">
        <v>0</v>
      </c>
      <c r="G2168" s="21">
        <v>10443.799999999999</v>
      </c>
      <c r="H2168" s="21">
        <v>600711.25</v>
      </c>
      <c r="I2168" s="21" t="s">
        <v>11</v>
      </c>
      <c r="J2168" s="21" t="s">
        <v>12</v>
      </c>
    </row>
    <row r="2169" spans="1:10">
      <c r="A2169" s="21">
        <v>11563327</v>
      </c>
      <c r="B2169" s="22">
        <v>43964</v>
      </c>
      <c r="C2169" s="22">
        <v>43964</v>
      </c>
      <c r="D2169" s="21" t="s">
        <v>10</v>
      </c>
      <c r="E2169" s="21">
        <v>0</v>
      </c>
      <c r="F2169" s="21">
        <v>0</v>
      </c>
      <c r="G2169" s="21">
        <v>10748.3</v>
      </c>
      <c r="H2169" s="21">
        <v>611459.55000000005</v>
      </c>
      <c r="I2169" s="21" t="s">
        <v>11</v>
      </c>
      <c r="J2169" s="21" t="s">
        <v>12</v>
      </c>
    </row>
    <row r="2170" spans="1:10">
      <c r="A2170" s="21">
        <v>11563327</v>
      </c>
      <c r="B2170" s="22">
        <v>43964</v>
      </c>
      <c r="C2170" s="22">
        <v>43964</v>
      </c>
      <c r="D2170" s="21" t="s">
        <v>10</v>
      </c>
      <c r="E2170" s="21">
        <v>0</v>
      </c>
      <c r="F2170" s="21">
        <v>0</v>
      </c>
      <c r="G2170" s="21">
        <v>10854.5</v>
      </c>
      <c r="H2170" s="21">
        <v>622314.05000000005</v>
      </c>
      <c r="I2170" s="21" t="s">
        <v>11</v>
      </c>
      <c r="J2170" s="21" t="s">
        <v>12</v>
      </c>
    </row>
    <row r="2171" spans="1:10">
      <c r="A2171" s="21">
        <v>11563327</v>
      </c>
      <c r="B2171" s="22">
        <v>43964</v>
      </c>
      <c r="C2171" s="22">
        <v>43964</v>
      </c>
      <c r="D2171" s="21" t="s">
        <v>10</v>
      </c>
      <c r="E2171" s="21">
        <v>0</v>
      </c>
      <c r="F2171" s="21">
        <v>0</v>
      </c>
      <c r="G2171" s="21">
        <v>10905.3</v>
      </c>
      <c r="H2171" s="21">
        <v>633219.35</v>
      </c>
      <c r="I2171" s="21" t="s">
        <v>11</v>
      </c>
      <c r="J2171" s="21" t="s">
        <v>12</v>
      </c>
    </row>
    <row r="2172" spans="1:10">
      <c r="A2172" s="21">
        <v>11563327</v>
      </c>
      <c r="B2172" s="22">
        <v>43964</v>
      </c>
      <c r="C2172" s="22">
        <v>43964</v>
      </c>
      <c r="D2172" s="21" t="s">
        <v>10</v>
      </c>
      <c r="E2172" s="21">
        <v>0</v>
      </c>
      <c r="F2172" s="21">
        <v>0</v>
      </c>
      <c r="G2172" s="21">
        <v>11742.4</v>
      </c>
      <c r="H2172" s="21">
        <v>644961.75</v>
      </c>
      <c r="I2172" s="21" t="s">
        <v>11</v>
      </c>
      <c r="J2172" s="21" t="s">
        <v>12</v>
      </c>
    </row>
    <row r="2173" spans="1:10">
      <c r="A2173" s="21">
        <v>11563327</v>
      </c>
      <c r="B2173" s="22">
        <v>43964</v>
      </c>
      <c r="C2173" s="22">
        <v>43964</v>
      </c>
      <c r="D2173" s="21" t="s">
        <v>10</v>
      </c>
      <c r="E2173" s="21">
        <v>0</v>
      </c>
      <c r="F2173" s="21">
        <v>0</v>
      </c>
      <c r="G2173" s="21">
        <v>12140</v>
      </c>
      <c r="H2173" s="21">
        <v>657101.75</v>
      </c>
      <c r="I2173" s="21" t="s">
        <v>11</v>
      </c>
      <c r="J2173" s="21" t="s">
        <v>12</v>
      </c>
    </row>
    <row r="2174" spans="1:10">
      <c r="A2174" s="21">
        <v>11563327</v>
      </c>
      <c r="B2174" s="22">
        <v>43964</v>
      </c>
      <c r="C2174" s="22">
        <v>43964</v>
      </c>
      <c r="D2174" s="21" t="s">
        <v>10</v>
      </c>
      <c r="E2174" s="21">
        <v>0</v>
      </c>
      <c r="F2174" s="21">
        <v>0</v>
      </c>
      <c r="G2174" s="21">
        <v>12332.5</v>
      </c>
      <c r="H2174" s="21">
        <v>669434.25</v>
      </c>
      <c r="I2174" s="21" t="s">
        <v>11</v>
      </c>
      <c r="J2174" s="21" t="s">
        <v>12</v>
      </c>
    </row>
    <row r="2175" spans="1:10">
      <c r="A2175" s="21">
        <v>11563327</v>
      </c>
      <c r="B2175" s="22">
        <v>43964</v>
      </c>
      <c r="C2175" s="22">
        <v>43964</v>
      </c>
      <c r="D2175" s="21" t="s">
        <v>10</v>
      </c>
      <c r="E2175" s="21">
        <v>0</v>
      </c>
      <c r="F2175" s="21">
        <v>0</v>
      </c>
      <c r="G2175" s="21">
        <v>12683.6</v>
      </c>
      <c r="H2175" s="21">
        <v>682117.85</v>
      </c>
      <c r="I2175" s="21" t="s">
        <v>11</v>
      </c>
      <c r="J2175" s="21" t="s">
        <v>12</v>
      </c>
    </row>
    <row r="2176" spans="1:10">
      <c r="A2176" s="21">
        <v>11563327</v>
      </c>
      <c r="B2176" s="22">
        <v>43964</v>
      </c>
      <c r="C2176" s="22">
        <v>43964</v>
      </c>
      <c r="D2176" s="21" t="s">
        <v>10</v>
      </c>
      <c r="E2176" s="21">
        <v>0</v>
      </c>
      <c r="F2176" s="21">
        <v>0</v>
      </c>
      <c r="G2176" s="21">
        <v>12765.07</v>
      </c>
      <c r="H2176" s="21">
        <v>694882.92</v>
      </c>
      <c r="I2176" s="21" t="s">
        <v>11</v>
      </c>
      <c r="J2176" s="21" t="s">
        <v>12</v>
      </c>
    </row>
    <row r="2177" spans="1:10">
      <c r="A2177" s="21">
        <v>11563327</v>
      </c>
      <c r="B2177" s="22">
        <v>43964</v>
      </c>
      <c r="C2177" s="22">
        <v>43964</v>
      </c>
      <c r="D2177" s="21" t="s">
        <v>10</v>
      </c>
      <c r="E2177" s="21">
        <v>0</v>
      </c>
      <c r="F2177" s="21">
        <v>0</v>
      </c>
      <c r="G2177" s="21">
        <v>13292.4</v>
      </c>
      <c r="H2177" s="21">
        <v>708175.32</v>
      </c>
      <c r="I2177" s="21" t="s">
        <v>11</v>
      </c>
      <c r="J2177" s="21" t="s">
        <v>12</v>
      </c>
    </row>
    <row r="2178" spans="1:10">
      <c r="A2178" s="21">
        <v>11563327</v>
      </c>
      <c r="B2178" s="22">
        <v>43964</v>
      </c>
      <c r="C2178" s="22">
        <v>43964</v>
      </c>
      <c r="D2178" s="21" t="s">
        <v>10</v>
      </c>
      <c r="E2178" s="21">
        <v>0</v>
      </c>
      <c r="F2178" s="21">
        <v>0</v>
      </c>
      <c r="G2178" s="21">
        <v>13305.5</v>
      </c>
      <c r="H2178" s="21">
        <v>721480.82</v>
      </c>
      <c r="I2178" s="21" t="s">
        <v>11</v>
      </c>
      <c r="J2178" s="21" t="s">
        <v>12</v>
      </c>
    </row>
    <row r="2179" spans="1:10">
      <c r="A2179" s="21">
        <v>11563327</v>
      </c>
      <c r="B2179" s="22">
        <v>43964</v>
      </c>
      <c r="C2179" s="22">
        <v>43964</v>
      </c>
      <c r="D2179" s="21" t="s">
        <v>10</v>
      </c>
      <c r="E2179" s="21">
        <v>0</v>
      </c>
      <c r="F2179" s="21">
        <v>0</v>
      </c>
      <c r="G2179" s="21">
        <v>13327.4</v>
      </c>
      <c r="H2179" s="21">
        <v>734808.22</v>
      </c>
      <c r="I2179" s="21" t="s">
        <v>11</v>
      </c>
      <c r="J2179" s="21" t="s">
        <v>12</v>
      </c>
    </row>
    <row r="2180" spans="1:10">
      <c r="A2180" s="21">
        <v>11563327</v>
      </c>
      <c r="B2180" s="22">
        <v>43964</v>
      </c>
      <c r="C2180" s="22">
        <v>43964</v>
      </c>
      <c r="D2180" s="21" t="s">
        <v>10</v>
      </c>
      <c r="E2180" s="21">
        <v>0</v>
      </c>
      <c r="F2180" s="21">
        <v>0</v>
      </c>
      <c r="G2180" s="21">
        <v>13573.7</v>
      </c>
      <c r="H2180" s="21">
        <v>748381.92</v>
      </c>
      <c r="I2180" s="21" t="s">
        <v>11</v>
      </c>
      <c r="J2180" s="21" t="s">
        <v>12</v>
      </c>
    </row>
    <row r="2181" spans="1:10">
      <c r="A2181" s="21">
        <v>11563327</v>
      </c>
      <c r="B2181" s="22">
        <v>43964</v>
      </c>
      <c r="C2181" s="22">
        <v>43964</v>
      </c>
      <c r="D2181" s="21" t="s">
        <v>10</v>
      </c>
      <c r="E2181" s="21">
        <v>0</v>
      </c>
      <c r="F2181" s="21">
        <v>0</v>
      </c>
      <c r="G2181" s="21">
        <v>13950</v>
      </c>
      <c r="H2181" s="21">
        <v>762331.92</v>
      </c>
      <c r="I2181" s="21" t="s">
        <v>11</v>
      </c>
      <c r="J2181" s="21" t="s">
        <v>12</v>
      </c>
    </row>
    <row r="2182" spans="1:10">
      <c r="A2182" s="21">
        <v>11563327</v>
      </c>
      <c r="B2182" s="22">
        <v>43964</v>
      </c>
      <c r="C2182" s="22">
        <v>43964</v>
      </c>
      <c r="D2182" s="21" t="s">
        <v>10</v>
      </c>
      <c r="E2182" s="21">
        <v>0</v>
      </c>
      <c r="F2182" s="21">
        <v>0</v>
      </c>
      <c r="G2182" s="21">
        <v>15677.4</v>
      </c>
      <c r="H2182" s="21">
        <v>778009.32</v>
      </c>
      <c r="I2182" s="21" t="s">
        <v>11</v>
      </c>
      <c r="J2182" s="21" t="s">
        <v>12</v>
      </c>
    </row>
    <row r="2183" spans="1:10">
      <c r="A2183" s="21">
        <v>11563327</v>
      </c>
      <c r="B2183" s="22">
        <v>43964</v>
      </c>
      <c r="C2183" s="22">
        <v>43964</v>
      </c>
      <c r="D2183" s="21" t="s">
        <v>10</v>
      </c>
      <c r="E2183" s="21">
        <v>0</v>
      </c>
      <c r="F2183" s="21">
        <v>0</v>
      </c>
      <c r="G2183" s="21">
        <v>16215.63</v>
      </c>
      <c r="H2183" s="21">
        <v>794224.95</v>
      </c>
      <c r="I2183" s="21" t="s">
        <v>11</v>
      </c>
      <c r="J2183" s="21" t="s">
        <v>12</v>
      </c>
    </row>
    <row r="2184" spans="1:10">
      <c r="A2184" s="21">
        <v>11563327</v>
      </c>
      <c r="B2184" s="22">
        <v>43964</v>
      </c>
      <c r="C2184" s="22">
        <v>43964</v>
      </c>
      <c r="D2184" s="21" t="s">
        <v>10</v>
      </c>
      <c r="E2184" s="21">
        <v>0</v>
      </c>
      <c r="F2184" s="21">
        <v>0</v>
      </c>
      <c r="G2184" s="21">
        <v>17116.2</v>
      </c>
      <c r="H2184" s="21">
        <v>811341.15</v>
      </c>
      <c r="I2184" s="21" t="s">
        <v>11</v>
      </c>
      <c r="J2184" s="21" t="s">
        <v>12</v>
      </c>
    </row>
    <row r="2185" spans="1:10">
      <c r="A2185" s="21">
        <v>11563327</v>
      </c>
      <c r="B2185" s="22">
        <v>43964</v>
      </c>
      <c r="C2185" s="22">
        <v>43964</v>
      </c>
      <c r="D2185" s="21" t="s">
        <v>10</v>
      </c>
      <c r="E2185" s="21">
        <v>0</v>
      </c>
      <c r="F2185" s="21">
        <v>0</v>
      </c>
      <c r="G2185" s="21">
        <v>18062</v>
      </c>
      <c r="H2185" s="21">
        <v>829403.15</v>
      </c>
      <c r="I2185" s="21" t="s">
        <v>11</v>
      </c>
      <c r="J2185" s="21" t="s">
        <v>12</v>
      </c>
    </row>
    <row r="2186" spans="1:10">
      <c r="A2186" s="21">
        <v>11563327</v>
      </c>
      <c r="B2186" s="22">
        <v>43964</v>
      </c>
      <c r="C2186" s="22">
        <v>43964</v>
      </c>
      <c r="D2186" s="21" t="s">
        <v>10</v>
      </c>
      <c r="E2186" s="21">
        <v>0</v>
      </c>
      <c r="F2186" s="21">
        <v>0</v>
      </c>
      <c r="G2186" s="21">
        <v>18382.7</v>
      </c>
      <c r="H2186" s="21">
        <v>847785.85</v>
      </c>
      <c r="I2186" s="21" t="s">
        <v>11</v>
      </c>
      <c r="J2186" s="21" t="s">
        <v>12</v>
      </c>
    </row>
    <row r="2187" spans="1:10">
      <c r="A2187" s="21">
        <v>11563327</v>
      </c>
      <c r="B2187" s="22">
        <v>43964</v>
      </c>
      <c r="C2187" s="22">
        <v>43964</v>
      </c>
      <c r="D2187" s="21" t="s">
        <v>10</v>
      </c>
      <c r="E2187" s="21">
        <v>0</v>
      </c>
      <c r="F2187" s="21">
        <v>0</v>
      </c>
      <c r="G2187" s="21">
        <v>18695.53</v>
      </c>
      <c r="H2187" s="21">
        <v>866481.38</v>
      </c>
      <c r="I2187" s="21" t="s">
        <v>11</v>
      </c>
      <c r="J2187" s="21" t="s">
        <v>12</v>
      </c>
    </row>
    <row r="2188" spans="1:10">
      <c r="A2188" s="21">
        <v>11563327</v>
      </c>
      <c r="B2188" s="22">
        <v>43964</v>
      </c>
      <c r="C2188" s="22">
        <v>43964</v>
      </c>
      <c r="D2188" s="21" t="s">
        <v>10</v>
      </c>
      <c r="E2188" s="21">
        <v>0</v>
      </c>
      <c r="F2188" s="21">
        <v>0</v>
      </c>
      <c r="G2188" s="21">
        <v>22572.55</v>
      </c>
      <c r="H2188" s="21">
        <v>889053.93</v>
      </c>
      <c r="I2188" s="21" t="s">
        <v>11</v>
      </c>
      <c r="J2188" s="21" t="s">
        <v>12</v>
      </c>
    </row>
    <row r="2189" spans="1:10">
      <c r="A2189" s="21">
        <v>11563327</v>
      </c>
      <c r="B2189" s="22">
        <v>43964</v>
      </c>
      <c r="C2189" s="22">
        <v>43964</v>
      </c>
      <c r="D2189" s="21" t="s">
        <v>10</v>
      </c>
      <c r="E2189" s="21">
        <v>0</v>
      </c>
      <c r="F2189" s="21">
        <v>0</v>
      </c>
      <c r="G2189" s="21">
        <v>24411.9</v>
      </c>
      <c r="H2189" s="21">
        <v>913465.83</v>
      </c>
      <c r="I2189" s="21" t="s">
        <v>11</v>
      </c>
      <c r="J2189" s="21" t="s">
        <v>12</v>
      </c>
    </row>
    <row r="2190" spans="1:10">
      <c r="A2190" s="21">
        <v>11563327</v>
      </c>
      <c r="B2190" s="22">
        <v>43964</v>
      </c>
      <c r="C2190" s="22">
        <v>43964</v>
      </c>
      <c r="D2190" s="21" t="s">
        <v>10</v>
      </c>
      <c r="E2190" s="21">
        <v>0</v>
      </c>
      <c r="F2190" s="21">
        <v>0</v>
      </c>
      <c r="G2190" s="21">
        <v>26351.78</v>
      </c>
      <c r="H2190" s="21">
        <v>939817.61</v>
      </c>
      <c r="I2190" s="21" t="s">
        <v>11</v>
      </c>
      <c r="J2190" s="21" t="s">
        <v>12</v>
      </c>
    </row>
    <row r="2191" spans="1:10">
      <c r="A2191" s="21">
        <v>11563327</v>
      </c>
      <c r="B2191" s="22">
        <v>43964</v>
      </c>
      <c r="C2191" s="22">
        <v>43964</v>
      </c>
      <c r="D2191" s="21" t="s">
        <v>10</v>
      </c>
      <c r="E2191" s="21">
        <v>0</v>
      </c>
      <c r="F2191" s="21">
        <v>0</v>
      </c>
      <c r="G2191" s="21">
        <v>28951.49</v>
      </c>
      <c r="H2191" s="21">
        <v>968769.1</v>
      </c>
      <c r="I2191" s="21" t="s">
        <v>11</v>
      </c>
      <c r="J2191" s="21" t="s">
        <v>12</v>
      </c>
    </row>
    <row r="2192" spans="1:10">
      <c r="A2192" s="21">
        <v>11563327</v>
      </c>
      <c r="B2192" s="22">
        <v>43964</v>
      </c>
      <c r="C2192" s="22">
        <v>43964</v>
      </c>
      <c r="D2192" s="21" t="s">
        <v>10</v>
      </c>
      <c r="E2192" s="21">
        <v>0</v>
      </c>
      <c r="F2192" s="21">
        <v>0</v>
      </c>
      <c r="G2192" s="21">
        <v>31027.84</v>
      </c>
      <c r="H2192" s="21">
        <v>999796.94</v>
      </c>
      <c r="I2192" s="21" t="s">
        <v>11</v>
      </c>
      <c r="J2192" s="21" t="s">
        <v>12</v>
      </c>
    </row>
    <row r="2193" spans="1:10">
      <c r="A2193" s="21">
        <v>11563327</v>
      </c>
      <c r="B2193" s="22">
        <v>43964</v>
      </c>
      <c r="C2193" s="22">
        <v>43964</v>
      </c>
      <c r="D2193" s="21" t="s">
        <v>10</v>
      </c>
      <c r="E2193" s="21">
        <v>0</v>
      </c>
      <c r="F2193" s="21">
        <v>0</v>
      </c>
      <c r="G2193" s="21">
        <v>31739.8</v>
      </c>
      <c r="H2193" s="21">
        <v>1031536.74</v>
      </c>
      <c r="I2193" s="21" t="s">
        <v>11</v>
      </c>
      <c r="J2193" s="21" t="s">
        <v>12</v>
      </c>
    </row>
    <row r="2194" spans="1:10">
      <c r="A2194" s="21">
        <v>11563327</v>
      </c>
      <c r="B2194" s="22">
        <v>43964</v>
      </c>
      <c r="C2194" s="22">
        <v>43964</v>
      </c>
      <c r="D2194" s="21" t="s">
        <v>10</v>
      </c>
      <c r="E2194" s="21">
        <v>0</v>
      </c>
      <c r="F2194" s="21">
        <v>0</v>
      </c>
      <c r="G2194" s="21">
        <v>32335.200000000001</v>
      </c>
      <c r="H2194" s="21">
        <v>1063871.94</v>
      </c>
      <c r="I2194" s="21" t="s">
        <v>11</v>
      </c>
      <c r="J2194" s="21" t="s">
        <v>12</v>
      </c>
    </row>
    <row r="2195" spans="1:10">
      <c r="A2195" s="21">
        <v>11563327</v>
      </c>
      <c r="B2195" s="22">
        <v>43964</v>
      </c>
      <c r="C2195" s="22">
        <v>43964</v>
      </c>
      <c r="D2195" s="21" t="s">
        <v>10</v>
      </c>
      <c r="E2195" s="21">
        <v>0</v>
      </c>
      <c r="F2195" s="21">
        <v>0</v>
      </c>
      <c r="G2195" s="21">
        <v>32766</v>
      </c>
      <c r="H2195" s="21">
        <v>1096637.94</v>
      </c>
      <c r="I2195" s="21" t="s">
        <v>11</v>
      </c>
      <c r="J2195" s="21" t="s">
        <v>12</v>
      </c>
    </row>
    <row r="2196" spans="1:10">
      <c r="A2196" s="21">
        <v>11563327</v>
      </c>
      <c r="B2196" s="22">
        <v>43964</v>
      </c>
      <c r="C2196" s="22">
        <v>43964</v>
      </c>
      <c r="D2196" s="21" t="s">
        <v>10</v>
      </c>
      <c r="E2196" s="21">
        <v>0</v>
      </c>
      <c r="F2196" s="21">
        <v>0</v>
      </c>
      <c r="G2196" s="21">
        <v>36479.519999999997</v>
      </c>
      <c r="H2196" s="21">
        <v>1133117.46</v>
      </c>
      <c r="I2196" s="21" t="s">
        <v>11</v>
      </c>
      <c r="J2196" s="21" t="s">
        <v>12</v>
      </c>
    </row>
    <row r="2197" spans="1:10">
      <c r="A2197" s="21">
        <v>11563327</v>
      </c>
      <c r="B2197" s="22">
        <v>43964</v>
      </c>
      <c r="C2197" s="22">
        <v>43964</v>
      </c>
      <c r="D2197" s="21" t="s">
        <v>13</v>
      </c>
      <c r="E2197" s="21">
        <v>0</v>
      </c>
      <c r="F2197" s="21">
        <v>2.8</v>
      </c>
      <c r="G2197" s="21">
        <v>0</v>
      </c>
      <c r="H2197" s="21">
        <v>1133114.6599999999</v>
      </c>
      <c r="I2197" s="21" t="s">
        <v>14</v>
      </c>
      <c r="J2197" s="21" t="s">
        <v>15</v>
      </c>
    </row>
    <row r="2198" spans="1:10">
      <c r="A2198" s="21">
        <v>11563327</v>
      </c>
      <c r="B2198" s="22">
        <v>43964</v>
      </c>
      <c r="C2198" s="22">
        <v>43964</v>
      </c>
      <c r="D2198" s="21" t="s">
        <v>13</v>
      </c>
      <c r="E2198" s="21">
        <v>0</v>
      </c>
      <c r="F2198" s="21">
        <v>2.8</v>
      </c>
      <c r="G2198" s="21">
        <v>0</v>
      </c>
      <c r="H2198" s="21">
        <v>1133111.8600000001</v>
      </c>
      <c r="I2198" s="21" t="s">
        <v>14</v>
      </c>
      <c r="J2198" s="21" t="s">
        <v>15</v>
      </c>
    </row>
    <row r="2199" spans="1:10">
      <c r="A2199" s="21">
        <v>11563327</v>
      </c>
      <c r="B2199" s="22">
        <v>43964</v>
      </c>
      <c r="C2199" s="22">
        <v>43964</v>
      </c>
      <c r="D2199" s="21" t="s">
        <v>13</v>
      </c>
      <c r="E2199" s="21">
        <v>0</v>
      </c>
      <c r="F2199" s="21">
        <v>5.24</v>
      </c>
      <c r="G2199" s="21">
        <v>0</v>
      </c>
      <c r="H2199" s="21">
        <v>1133106.6200000001</v>
      </c>
      <c r="I2199" s="21" t="s">
        <v>14</v>
      </c>
      <c r="J2199" s="21" t="s">
        <v>15</v>
      </c>
    </row>
    <row r="2200" spans="1:10">
      <c r="A2200" s="21">
        <v>11563327</v>
      </c>
      <c r="B2200" s="22">
        <v>43964</v>
      </c>
      <c r="C2200" s="22">
        <v>43964</v>
      </c>
      <c r="D2200" s="21" t="s">
        <v>13</v>
      </c>
      <c r="E2200" s="21">
        <v>0</v>
      </c>
      <c r="F2200" s="21">
        <v>6.16</v>
      </c>
      <c r="G2200" s="21">
        <v>0</v>
      </c>
      <c r="H2200" s="21">
        <v>1133100.46</v>
      </c>
      <c r="I2200" s="21" t="s">
        <v>14</v>
      </c>
      <c r="J2200" s="21" t="s">
        <v>15</v>
      </c>
    </row>
    <row r="2201" spans="1:10">
      <c r="A2201" s="21">
        <v>11563327</v>
      </c>
      <c r="B2201" s="22">
        <v>43964</v>
      </c>
      <c r="C2201" s="22">
        <v>43964</v>
      </c>
      <c r="D2201" s="21" t="s">
        <v>13</v>
      </c>
      <c r="E2201" s="21">
        <v>0</v>
      </c>
      <c r="F2201" s="21">
        <v>7.2</v>
      </c>
      <c r="G2201" s="21">
        <v>0</v>
      </c>
      <c r="H2201" s="21">
        <v>1133093.26</v>
      </c>
      <c r="I2201" s="21" t="s">
        <v>14</v>
      </c>
      <c r="J2201" s="21" t="s">
        <v>15</v>
      </c>
    </row>
    <row r="2202" spans="1:10">
      <c r="A2202" s="21">
        <v>11563327</v>
      </c>
      <c r="B2202" s="22">
        <v>43964</v>
      </c>
      <c r="C2202" s="22">
        <v>43964</v>
      </c>
      <c r="D2202" s="21" t="s">
        <v>13</v>
      </c>
      <c r="E2202" s="21">
        <v>0</v>
      </c>
      <c r="F2202" s="21">
        <v>8.2899999999999991</v>
      </c>
      <c r="G2202" s="21">
        <v>0</v>
      </c>
      <c r="H2202" s="21">
        <v>1133084.97</v>
      </c>
      <c r="I2202" s="21" t="s">
        <v>14</v>
      </c>
      <c r="J2202" s="21" t="s">
        <v>15</v>
      </c>
    </row>
    <row r="2203" spans="1:10">
      <c r="A2203" s="21">
        <v>11563327</v>
      </c>
      <c r="B2203" s="22">
        <v>43964</v>
      </c>
      <c r="C2203" s="22">
        <v>43964</v>
      </c>
      <c r="D2203" s="21" t="s">
        <v>13</v>
      </c>
      <c r="E2203" s="21">
        <v>0</v>
      </c>
      <c r="F2203" s="21">
        <v>8.32</v>
      </c>
      <c r="G2203" s="21">
        <v>0</v>
      </c>
      <c r="H2203" s="21">
        <v>1133076.6499999999</v>
      </c>
      <c r="I2203" s="21" t="s">
        <v>14</v>
      </c>
      <c r="J2203" s="21" t="s">
        <v>15</v>
      </c>
    </row>
    <row r="2204" spans="1:10">
      <c r="A2204" s="21">
        <v>11563327</v>
      </c>
      <c r="B2204" s="22">
        <v>43964</v>
      </c>
      <c r="C2204" s="22">
        <v>43964</v>
      </c>
      <c r="D2204" s="21" t="s">
        <v>13</v>
      </c>
      <c r="E2204" s="21">
        <v>0</v>
      </c>
      <c r="F2204" s="21">
        <v>8.59</v>
      </c>
      <c r="G2204" s="21">
        <v>0</v>
      </c>
      <c r="H2204" s="21">
        <v>1133068.06</v>
      </c>
      <c r="I2204" s="21" t="s">
        <v>14</v>
      </c>
      <c r="J2204" s="21" t="s">
        <v>15</v>
      </c>
    </row>
    <row r="2205" spans="1:10">
      <c r="A2205" s="21">
        <v>11563327</v>
      </c>
      <c r="B2205" s="22">
        <v>43964</v>
      </c>
      <c r="C2205" s="22">
        <v>43964</v>
      </c>
      <c r="D2205" s="21" t="s">
        <v>13</v>
      </c>
      <c r="E2205" s="21">
        <v>0</v>
      </c>
      <c r="F2205" s="21">
        <v>8.66</v>
      </c>
      <c r="G2205" s="21">
        <v>0</v>
      </c>
      <c r="H2205" s="21">
        <v>1133059.3999999999</v>
      </c>
      <c r="I2205" s="21" t="s">
        <v>14</v>
      </c>
      <c r="J2205" s="21" t="s">
        <v>15</v>
      </c>
    </row>
    <row r="2206" spans="1:10">
      <c r="A2206" s="21">
        <v>11563327</v>
      </c>
      <c r="B2206" s="22">
        <v>43964</v>
      </c>
      <c r="C2206" s="22">
        <v>43964</v>
      </c>
      <c r="D2206" s="21" t="s">
        <v>13</v>
      </c>
      <c r="E2206" s="21">
        <v>0</v>
      </c>
      <c r="F2206" s="21">
        <v>9.35</v>
      </c>
      <c r="G2206" s="21">
        <v>0</v>
      </c>
      <c r="H2206" s="21">
        <v>1133050.05</v>
      </c>
      <c r="I2206" s="21" t="s">
        <v>14</v>
      </c>
      <c r="J2206" s="21" t="s">
        <v>15</v>
      </c>
    </row>
    <row r="2207" spans="1:10">
      <c r="A2207" s="21">
        <v>11563327</v>
      </c>
      <c r="B2207" s="22">
        <v>43964</v>
      </c>
      <c r="C2207" s="22">
        <v>43964</v>
      </c>
      <c r="D2207" s="21" t="s">
        <v>13</v>
      </c>
      <c r="E2207" s="21">
        <v>0</v>
      </c>
      <c r="F2207" s="21">
        <v>10.56</v>
      </c>
      <c r="G2207" s="21">
        <v>0</v>
      </c>
      <c r="H2207" s="21">
        <v>1133039.49</v>
      </c>
      <c r="I2207" s="21" t="s">
        <v>14</v>
      </c>
      <c r="J2207" s="21" t="s">
        <v>15</v>
      </c>
    </row>
    <row r="2208" spans="1:10">
      <c r="A2208" s="21">
        <v>11563327</v>
      </c>
      <c r="B2208" s="22">
        <v>43964</v>
      </c>
      <c r="C2208" s="22">
        <v>43964</v>
      </c>
      <c r="D2208" s="21" t="s">
        <v>13</v>
      </c>
      <c r="E2208" s="21">
        <v>0</v>
      </c>
      <c r="F2208" s="21">
        <v>10.75</v>
      </c>
      <c r="G2208" s="21">
        <v>0</v>
      </c>
      <c r="H2208" s="21">
        <v>1133028.74</v>
      </c>
      <c r="I2208" s="21" t="s">
        <v>14</v>
      </c>
      <c r="J2208" s="21" t="s">
        <v>15</v>
      </c>
    </row>
    <row r="2209" spans="1:10">
      <c r="A2209" s="21">
        <v>11563327</v>
      </c>
      <c r="B2209" s="22">
        <v>43964</v>
      </c>
      <c r="C2209" s="22">
        <v>43964</v>
      </c>
      <c r="D2209" s="21" t="s">
        <v>13</v>
      </c>
      <c r="E2209" s="21">
        <v>0</v>
      </c>
      <c r="F2209" s="21">
        <v>10.75</v>
      </c>
      <c r="G2209" s="21">
        <v>0</v>
      </c>
      <c r="H2209" s="21">
        <v>1133017.99</v>
      </c>
      <c r="I2209" s="21" t="s">
        <v>14</v>
      </c>
      <c r="J2209" s="21" t="s">
        <v>15</v>
      </c>
    </row>
    <row r="2210" spans="1:10">
      <c r="A2210" s="21">
        <v>11563327</v>
      </c>
      <c r="B2210" s="22">
        <v>43964</v>
      </c>
      <c r="C2210" s="22">
        <v>43964</v>
      </c>
      <c r="D2210" s="21" t="s">
        <v>13</v>
      </c>
      <c r="E2210" s="21">
        <v>0</v>
      </c>
      <c r="F2210" s="21">
        <v>11.87</v>
      </c>
      <c r="G2210" s="21">
        <v>0</v>
      </c>
      <c r="H2210" s="21">
        <v>1133006.1200000001</v>
      </c>
      <c r="I2210" s="21" t="s">
        <v>14</v>
      </c>
      <c r="J2210" s="21" t="s">
        <v>15</v>
      </c>
    </row>
    <row r="2211" spans="1:10">
      <c r="A2211" s="21">
        <v>11563327</v>
      </c>
      <c r="B2211" s="22">
        <v>43964</v>
      </c>
      <c r="C2211" s="22">
        <v>43964</v>
      </c>
      <c r="D2211" s="21" t="s">
        <v>13</v>
      </c>
      <c r="E2211" s="21">
        <v>0</v>
      </c>
      <c r="F2211" s="21">
        <v>13.33</v>
      </c>
      <c r="G2211" s="21">
        <v>0</v>
      </c>
      <c r="H2211" s="21">
        <v>1132992.79</v>
      </c>
      <c r="I2211" s="21" t="s">
        <v>14</v>
      </c>
      <c r="J2211" s="21" t="s">
        <v>15</v>
      </c>
    </row>
    <row r="2212" spans="1:10">
      <c r="A2212" s="21">
        <v>11563327</v>
      </c>
      <c r="B2212" s="22">
        <v>43964</v>
      </c>
      <c r="C2212" s="22">
        <v>43964</v>
      </c>
      <c r="D2212" s="21" t="s">
        <v>13</v>
      </c>
      <c r="E2212" s="21">
        <v>0</v>
      </c>
      <c r="F2212" s="21">
        <v>14.21</v>
      </c>
      <c r="G2212" s="21">
        <v>0</v>
      </c>
      <c r="H2212" s="21">
        <v>1132978.58</v>
      </c>
      <c r="I2212" s="21" t="s">
        <v>14</v>
      </c>
      <c r="J2212" s="21" t="s">
        <v>15</v>
      </c>
    </row>
    <row r="2213" spans="1:10">
      <c r="A2213" s="21">
        <v>11563327</v>
      </c>
      <c r="B2213" s="22">
        <v>43964</v>
      </c>
      <c r="C2213" s="22">
        <v>43964</v>
      </c>
      <c r="D2213" s="21" t="s">
        <v>13</v>
      </c>
      <c r="E2213" s="21">
        <v>0</v>
      </c>
      <c r="F2213" s="21">
        <v>15.49</v>
      </c>
      <c r="G2213" s="21">
        <v>0</v>
      </c>
      <c r="H2213" s="21">
        <v>1132963.0900000001</v>
      </c>
      <c r="I2213" s="21" t="s">
        <v>14</v>
      </c>
      <c r="J2213" s="21" t="s">
        <v>15</v>
      </c>
    </row>
    <row r="2214" spans="1:10">
      <c r="A2214" s="21">
        <v>11563327</v>
      </c>
      <c r="B2214" s="22">
        <v>43964</v>
      </c>
      <c r="C2214" s="22">
        <v>43964</v>
      </c>
      <c r="D2214" s="21" t="s">
        <v>13</v>
      </c>
      <c r="E2214" s="21">
        <v>0</v>
      </c>
      <c r="F2214" s="21">
        <v>18.309999999999999</v>
      </c>
      <c r="G2214" s="21">
        <v>0</v>
      </c>
      <c r="H2214" s="21">
        <v>1132944.78</v>
      </c>
      <c r="I2214" s="21" t="s">
        <v>14</v>
      </c>
      <c r="J2214" s="21" t="s">
        <v>15</v>
      </c>
    </row>
    <row r="2215" spans="1:10">
      <c r="A2215" s="21">
        <v>11563327</v>
      </c>
      <c r="B2215" s="22">
        <v>43964</v>
      </c>
      <c r="C2215" s="22">
        <v>43964</v>
      </c>
      <c r="D2215" s="21" t="s">
        <v>13</v>
      </c>
      <c r="E2215" s="21">
        <v>0</v>
      </c>
      <c r="F2215" s="21">
        <v>20.04</v>
      </c>
      <c r="G2215" s="21">
        <v>0</v>
      </c>
      <c r="H2215" s="21">
        <v>1132924.74</v>
      </c>
      <c r="I2215" s="21" t="s">
        <v>14</v>
      </c>
      <c r="J2215" s="21" t="s">
        <v>15</v>
      </c>
    </row>
    <row r="2216" spans="1:10">
      <c r="A2216" s="21">
        <v>11563327</v>
      </c>
      <c r="B2216" s="22">
        <v>43964</v>
      </c>
      <c r="C2216" s="22">
        <v>43964</v>
      </c>
      <c r="D2216" s="21" t="s">
        <v>13</v>
      </c>
      <c r="E2216" s="21">
        <v>0</v>
      </c>
      <c r="F2216" s="21">
        <v>20.77</v>
      </c>
      <c r="G2216" s="21">
        <v>0</v>
      </c>
      <c r="H2216" s="21">
        <v>1132903.97</v>
      </c>
      <c r="I2216" s="21" t="s">
        <v>14</v>
      </c>
      <c r="J2216" s="21" t="s">
        <v>15</v>
      </c>
    </row>
    <row r="2217" spans="1:10">
      <c r="A2217" s="21">
        <v>11563327</v>
      </c>
      <c r="B2217" s="22">
        <v>43964</v>
      </c>
      <c r="C2217" s="22">
        <v>43964</v>
      </c>
      <c r="D2217" s="21" t="s">
        <v>13</v>
      </c>
      <c r="E2217" s="21">
        <v>0</v>
      </c>
      <c r="F2217" s="21">
        <v>28.16</v>
      </c>
      <c r="G2217" s="21">
        <v>0</v>
      </c>
      <c r="H2217" s="21">
        <v>1132875.81</v>
      </c>
      <c r="I2217" s="21" t="s">
        <v>14</v>
      </c>
      <c r="J2217" s="21" t="s">
        <v>15</v>
      </c>
    </row>
    <row r="2218" spans="1:10">
      <c r="A2218" s="21">
        <v>11563327</v>
      </c>
      <c r="B2218" s="22">
        <v>43964</v>
      </c>
      <c r="C2218" s="22">
        <v>43964</v>
      </c>
      <c r="D2218" s="21" t="s">
        <v>13</v>
      </c>
      <c r="E2218" s="21">
        <v>0</v>
      </c>
      <c r="F2218" s="21">
        <v>33.869999999999997</v>
      </c>
      <c r="G2218" s="21">
        <v>0</v>
      </c>
      <c r="H2218" s="21">
        <v>1132841.94</v>
      </c>
      <c r="I2218" s="21" t="s">
        <v>14</v>
      </c>
      <c r="J2218" s="21" t="s">
        <v>15</v>
      </c>
    </row>
    <row r="2219" spans="1:10">
      <c r="A2219" s="21">
        <v>11563327</v>
      </c>
      <c r="B2219" s="22">
        <v>43964</v>
      </c>
      <c r="C2219" s="22">
        <v>43964</v>
      </c>
      <c r="D2219" s="21" t="s">
        <v>13</v>
      </c>
      <c r="E2219" s="21">
        <v>0</v>
      </c>
      <c r="F2219" s="21">
        <v>34.54</v>
      </c>
      <c r="G2219" s="21">
        <v>0</v>
      </c>
      <c r="H2219" s="21">
        <v>1132807.3999999999</v>
      </c>
      <c r="I2219" s="21" t="s">
        <v>14</v>
      </c>
      <c r="J2219" s="21" t="s">
        <v>15</v>
      </c>
    </row>
    <row r="2220" spans="1:10">
      <c r="A2220" s="21">
        <v>11563327</v>
      </c>
      <c r="B2220" s="22">
        <v>43964</v>
      </c>
      <c r="C2220" s="22">
        <v>43964</v>
      </c>
      <c r="D2220" s="21" t="s">
        <v>13</v>
      </c>
      <c r="E2220" s="21">
        <v>0</v>
      </c>
      <c r="F2220" s="21">
        <v>54.36</v>
      </c>
      <c r="G2220" s="21">
        <v>0</v>
      </c>
      <c r="H2220" s="21">
        <v>1132753.04</v>
      </c>
      <c r="I2220" s="21" t="s">
        <v>14</v>
      </c>
      <c r="J2220" s="21" t="s">
        <v>15</v>
      </c>
    </row>
    <row r="2221" spans="1:10">
      <c r="A2221" s="21">
        <v>11563327</v>
      </c>
      <c r="B2221" s="22">
        <v>43964</v>
      </c>
      <c r="C2221" s="22">
        <v>43964</v>
      </c>
      <c r="D2221" s="21" t="s">
        <v>13</v>
      </c>
      <c r="E2221" s="21">
        <v>0</v>
      </c>
      <c r="F2221" s="21">
        <v>75.510000000000005</v>
      </c>
      <c r="G2221" s="21">
        <v>0</v>
      </c>
      <c r="H2221" s="21">
        <v>1132677.53</v>
      </c>
      <c r="I2221" s="21" t="s">
        <v>14</v>
      </c>
      <c r="J2221" s="21" t="s">
        <v>15</v>
      </c>
    </row>
    <row r="2222" spans="1:10">
      <c r="A2222" s="21">
        <v>11563327</v>
      </c>
      <c r="B2222" s="22">
        <v>43964</v>
      </c>
      <c r="C2222" s="22">
        <v>43964</v>
      </c>
      <c r="D2222" s="21" t="s">
        <v>13</v>
      </c>
      <c r="E2222" s="21">
        <v>0</v>
      </c>
      <c r="F2222" s="21">
        <v>76.349999999999994</v>
      </c>
      <c r="G2222" s="21">
        <v>0</v>
      </c>
      <c r="H2222" s="21">
        <v>1132601.18</v>
      </c>
      <c r="I2222" s="21" t="s">
        <v>14</v>
      </c>
      <c r="J2222" s="21" t="s">
        <v>15</v>
      </c>
    </row>
    <row r="2223" spans="1:10">
      <c r="A2223" s="21">
        <v>11563327</v>
      </c>
      <c r="B2223" s="22">
        <v>43964</v>
      </c>
      <c r="C2223" s="22">
        <v>43964</v>
      </c>
      <c r="D2223" s="21" t="s">
        <v>13</v>
      </c>
      <c r="E2223" s="21">
        <v>0</v>
      </c>
      <c r="F2223" s="21">
        <v>84.18</v>
      </c>
      <c r="G2223" s="21">
        <v>0</v>
      </c>
      <c r="H2223" s="21">
        <v>1132517</v>
      </c>
      <c r="I2223" s="21" t="s">
        <v>14</v>
      </c>
      <c r="J2223" s="21" t="s">
        <v>15</v>
      </c>
    </row>
    <row r="2224" spans="1:10">
      <c r="A2224" s="21">
        <v>11563327</v>
      </c>
      <c r="B2224" s="22">
        <v>43964</v>
      </c>
      <c r="C2224" s="22">
        <v>43964</v>
      </c>
      <c r="D2224" s="21" t="s">
        <v>16</v>
      </c>
      <c r="E2224" s="21">
        <v>0</v>
      </c>
      <c r="F2224" s="21">
        <v>1132517</v>
      </c>
      <c r="G2224" s="21">
        <v>0</v>
      </c>
      <c r="H2224" s="21">
        <v>0</v>
      </c>
      <c r="I2224" s="21" t="s">
        <v>17</v>
      </c>
      <c r="J2224" s="21" t="s">
        <v>18</v>
      </c>
    </row>
    <row r="2225" spans="1:10">
      <c r="A2225" s="21">
        <v>11563327</v>
      </c>
      <c r="B2225" s="22">
        <v>43965</v>
      </c>
      <c r="C2225" s="22">
        <v>43965</v>
      </c>
      <c r="D2225" s="21" t="s">
        <v>10</v>
      </c>
      <c r="E2225" s="21">
        <v>0</v>
      </c>
      <c r="F2225" s="21">
        <v>0</v>
      </c>
      <c r="G2225" s="21">
        <v>430</v>
      </c>
      <c r="H2225" s="21">
        <v>430</v>
      </c>
      <c r="I2225" s="21" t="s">
        <v>11</v>
      </c>
      <c r="J2225" s="21" t="s">
        <v>12</v>
      </c>
    </row>
    <row r="2226" spans="1:10">
      <c r="A2226" s="21">
        <v>11563327</v>
      </c>
      <c r="B2226" s="22">
        <v>43965</v>
      </c>
      <c r="C2226" s="22">
        <v>43965</v>
      </c>
      <c r="D2226" s="21" t="s">
        <v>10</v>
      </c>
      <c r="E2226" s="21">
        <v>0</v>
      </c>
      <c r="F2226" s="21">
        <v>0</v>
      </c>
      <c r="G2226" s="21">
        <v>500</v>
      </c>
      <c r="H2226" s="21">
        <v>930</v>
      </c>
      <c r="I2226" s="21" t="s">
        <v>11</v>
      </c>
      <c r="J2226" s="21" t="s">
        <v>12</v>
      </c>
    </row>
    <row r="2227" spans="1:10">
      <c r="A2227" s="21">
        <v>11563327</v>
      </c>
      <c r="B2227" s="22">
        <v>43965</v>
      </c>
      <c r="C2227" s="22">
        <v>43965</v>
      </c>
      <c r="D2227" s="21" t="s">
        <v>10</v>
      </c>
      <c r="E2227" s="21">
        <v>0</v>
      </c>
      <c r="F2227" s="21">
        <v>0</v>
      </c>
      <c r="G2227" s="21">
        <v>530</v>
      </c>
      <c r="H2227" s="21">
        <v>1460</v>
      </c>
      <c r="I2227" s="21" t="s">
        <v>11</v>
      </c>
      <c r="J2227" s="21" t="s">
        <v>12</v>
      </c>
    </row>
    <row r="2228" spans="1:10">
      <c r="A2228" s="21">
        <v>11563327</v>
      </c>
      <c r="B2228" s="22">
        <v>43965</v>
      </c>
      <c r="C2228" s="22">
        <v>43965</v>
      </c>
      <c r="D2228" s="21" t="s">
        <v>10</v>
      </c>
      <c r="E2228" s="21">
        <v>0</v>
      </c>
      <c r="F2228" s="21">
        <v>0</v>
      </c>
      <c r="G2228" s="21">
        <v>600</v>
      </c>
      <c r="H2228" s="21">
        <v>2060</v>
      </c>
      <c r="I2228" s="21" t="s">
        <v>11</v>
      </c>
      <c r="J2228" s="21" t="s">
        <v>12</v>
      </c>
    </row>
    <row r="2229" spans="1:10">
      <c r="A2229" s="21">
        <v>11563327</v>
      </c>
      <c r="B2229" s="22">
        <v>43965</v>
      </c>
      <c r="C2229" s="22">
        <v>43965</v>
      </c>
      <c r="D2229" s="21" t="s">
        <v>10</v>
      </c>
      <c r="E2229" s="21">
        <v>0</v>
      </c>
      <c r="F2229" s="21">
        <v>0</v>
      </c>
      <c r="G2229" s="21">
        <v>600</v>
      </c>
      <c r="H2229" s="21">
        <v>2660</v>
      </c>
      <c r="I2229" s="21" t="s">
        <v>11</v>
      </c>
      <c r="J2229" s="21" t="s">
        <v>12</v>
      </c>
    </row>
    <row r="2230" spans="1:10">
      <c r="A2230" s="21">
        <v>11563327</v>
      </c>
      <c r="B2230" s="22">
        <v>43965</v>
      </c>
      <c r="C2230" s="22">
        <v>43965</v>
      </c>
      <c r="D2230" s="21" t="s">
        <v>10</v>
      </c>
      <c r="E2230" s="21">
        <v>0</v>
      </c>
      <c r="F2230" s="21">
        <v>0</v>
      </c>
      <c r="G2230" s="21">
        <v>630</v>
      </c>
      <c r="H2230" s="21">
        <v>3290</v>
      </c>
      <c r="I2230" s="21" t="s">
        <v>11</v>
      </c>
      <c r="J2230" s="21" t="s">
        <v>12</v>
      </c>
    </row>
    <row r="2231" spans="1:10">
      <c r="A2231" s="21">
        <v>11563327</v>
      </c>
      <c r="B2231" s="22">
        <v>43965</v>
      </c>
      <c r="C2231" s="22">
        <v>43965</v>
      </c>
      <c r="D2231" s="21" t="s">
        <v>10</v>
      </c>
      <c r="E2231" s="21">
        <v>0</v>
      </c>
      <c r="F2231" s="21">
        <v>0</v>
      </c>
      <c r="G2231" s="21">
        <v>630</v>
      </c>
      <c r="H2231" s="21">
        <v>3920</v>
      </c>
      <c r="I2231" s="21" t="s">
        <v>11</v>
      </c>
      <c r="J2231" s="21" t="s">
        <v>12</v>
      </c>
    </row>
    <row r="2232" spans="1:10">
      <c r="A2232" s="21">
        <v>11563327</v>
      </c>
      <c r="B2232" s="22">
        <v>43965</v>
      </c>
      <c r="C2232" s="22">
        <v>43965</v>
      </c>
      <c r="D2232" s="21" t="s">
        <v>10</v>
      </c>
      <c r="E2232" s="21">
        <v>0</v>
      </c>
      <c r="F2232" s="21">
        <v>0</v>
      </c>
      <c r="G2232" s="21">
        <v>640</v>
      </c>
      <c r="H2232" s="21">
        <v>4560</v>
      </c>
      <c r="I2232" s="21" t="s">
        <v>11</v>
      </c>
      <c r="J2232" s="21" t="s">
        <v>12</v>
      </c>
    </row>
    <row r="2233" spans="1:10">
      <c r="A2233" s="21">
        <v>11563327</v>
      </c>
      <c r="B2233" s="22">
        <v>43965</v>
      </c>
      <c r="C2233" s="22">
        <v>43965</v>
      </c>
      <c r="D2233" s="21" t="s">
        <v>10</v>
      </c>
      <c r="E2233" s="21">
        <v>0</v>
      </c>
      <c r="F2233" s="21">
        <v>0</v>
      </c>
      <c r="G2233" s="21">
        <v>650</v>
      </c>
      <c r="H2233" s="21">
        <v>5210</v>
      </c>
      <c r="I2233" s="21" t="s">
        <v>11</v>
      </c>
      <c r="J2233" s="21" t="s">
        <v>12</v>
      </c>
    </row>
    <row r="2234" spans="1:10">
      <c r="A2234" s="21">
        <v>11563327</v>
      </c>
      <c r="B2234" s="22">
        <v>43965</v>
      </c>
      <c r="C2234" s="22">
        <v>43965</v>
      </c>
      <c r="D2234" s="21" t="s">
        <v>10</v>
      </c>
      <c r="E2234" s="21">
        <v>0</v>
      </c>
      <c r="F2234" s="21">
        <v>0</v>
      </c>
      <c r="G2234" s="21">
        <v>660</v>
      </c>
      <c r="H2234" s="21">
        <v>5870</v>
      </c>
      <c r="I2234" s="21" t="s">
        <v>11</v>
      </c>
      <c r="J2234" s="21" t="s">
        <v>12</v>
      </c>
    </row>
    <row r="2235" spans="1:10">
      <c r="A2235" s="21">
        <v>11563327</v>
      </c>
      <c r="B2235" s="22">
        <v>43965</v>
      </c>
      <c r="C2235" s="22">
        <v>43965</v>
      </c>
      <c r="D2235" s="21" t="s">
        <v>10</v>
      </c>
      <c r="E2235" s="21">
        <v>0</v>
      </c>
      <c r="F2235" s="21">
        <v>0</v>
      </c>
      <c r="G2235" s="21">
        <v>710</v>
      </c>
      <c r="H2235" s="21">
        <v>6580</v>
      </c>
      <c r="I2235" s="21" t="s">
        <v>11</v>
      </c>
      <c r="J2235" s="21" t="s">
        <v>12</v>
      </c>
    </row>
    <row r="2236" spans="1:10">
      <c r="A2236" s="21">
        <v>11563327</v>
      </c>
      <c r="B2236" s="22">
        <v>43965</v>
      </c>
      <c r="C2236" s="22">
        <v>43965</v>
      </c>
      <c r="D2236" s="21" t="s">
        <v>10</v>
      </c>
      <c r="E2236" s="21">
        <v>0</v>
      </c>
      <c r="F2236" s="21">
        <v>0</v>
      </c>
      <c r="G2236" s="21">
        <v>725.4</v>
      </c>
      <c r="H2236" s="21">
        <v>7305.4</v>
      </c>
      <c r="I2236" s="21" t="s">
        <v>11</v>
      </c>
      <c r="J2236" s="21" t="s">
        <v>12</v>
      </c>
    </row>
    <row r="2237" spans="1:10">
      <c r="A2237" s="21">
        <v>11563327</v>
      </c>
      <c r="B2237" s="22">
        <v>43965</v>
      </c>
      <c r="C2237" s="22">
        <v>43965</v>
      </c>
      <c r="D2237" s="21" t="s">
        <v>10</v>
      </c>
      <c r="E2237" s="21">
        <v>0</v>
      </c>
      <c r="F2237" s="21">
        <v>0</v>
      </c>
      <c r="G2237" s="21">
        <v>750</v>
      </c>
      <c r="H2237" s="21">
        <v>8055.4</v>
      </c>
      <c r="I2237" s="21" t="s">
        <v>11</v>
      </c>
      <c r="J2237" s="21" t="s">
        <v>12</v>
      </c>
    </row>
    <row r="2238" spans="1:10">
      <c r="A2238" s="21">
        <v>11563327</v>
      </c>
      <c r="B2238" s="22">
        <v>43965</v>
      </c>
      <c r="C2238" s="22">
        <v>43965</v>
      </c>
      <c r="D2238" s="21" t="s">
        <v>10</v>
      </c>
      <c r="E2238" s="21">
        <v>0</v>
      </c>
      <c r="F2238" s="21">
        <v>0</v>
      </c>
      <c r="G2238" s="21">
        <v>880</v>
      </c>
      <c r="H2238" s="21">
        <v>8935.4</v>
      </c>
      <c r="I2238" s="21" t="s">
        <v>11</v>
      </c>
      <c r="J2238" s="21" t="s">
        <v>12</v>
      </c>
    </row>
    <row r="2239" spans="1:10">
      <c r="A2239" s="21">
        <v>11563327</v>
      </c>
      <c r="B2239" s="22">
        <v>43965</v>
      </c>
      <c r="C2239" s="22">
        <v>43965</v>
      </c>
      <c r="D2239" s="21" t="s">
        <v>10</v>
      </c>
      <c r="E2239" s="21">
        <v>0</v>
      </c>
      <c r="F2239" s="21">
        <v>0</v>
      </c>
      <c r="G2239" s="21">
        <v>890</v>
      </c>
      <c r="H2239" s="21">
        <v>9825.4</v>
      </c>
      <c r="I2239" s="21" t="s">
        <v>11</v>
      </c>
      <c r="J2239" s="21" t="s">
        <v>12</v>
      </c>
    </row>
    <row r="2240" spans="1:10">
      <c r="A2240" s="21">
        <v>11563327</v>
      </c>
      <c r="B2240" s="22">
        <v>43965</v>
      </c>
      <c r="C2240" s="22">
        <v>43965</v>
      </c>
      <c r="D2240" s="21" t="s">
        <v>10</v>
      </c>
      <c r="E2240" s="21">
        <v>0</v>
      </c>
      <c r="F2240" s="21">
        <v>0</v>
      </c>
      <c r="G2240" s="21">
        <v>900</v>
      </c>
      <c r="H2240" s="21">
        <v>10725.4</v>
      </c>
      <c r="I2240" s="21" t="s">
        <v>11</v>
      </c>
      <c r="J2240" s="21" t="s">
        <v>12</v>
      </c>
    </row>
    <row r="2241" spans="1:10">
      <c r="A2241" s="21">
        <v>11563327</v>
      </c>
      <c r="B2241" s="22">
        <v>43965</v>
      </c>
      <c r="C2241" s="22">
        <v>43965</v>
      </c>
      <c r="D2241" s="21" t="s">
        <v>10</v>
      </c>
      <c r="E2241" s="21">
        <v>0</v>
      </c>
      <c r="F2241" s="21">
        <v>0</v>
      </c>
      <c r="G2241" s="21">
        <v>950</v>
      </c>
      <c r="H2241" s="21">
        <v>11675.4</v>
      </c>
      <c r="I2241" s="21" t="s">
        <v>11</v>
      </c>
      <c r="J2241" s="21" t="s">
        <v>12</v>
      </c>
    </row>
    <row r="2242" spans="1:10">
      <c r="A2242" s="21">
        <v>11563327</v>
      </c>
      <c r="B2242" s="22">
        <v>43965</v>
      </c>
      <c r="C2242" s="22">
        <v>43965</v>
      </c>
      <c r="D2242" s="21" t="s">
        <v>10</v>
      </c>
      <c r="E2242" s="21">
        <v>0</v>
      </c>
      <c r="F2242" s="21">
        <v>0</v>
      </c>
      <c r="G2242" s="21">
        <v>964</v>
      </c>
      <c r="H2242" s="21">
        <v>12639.4</v>
      </c>
      <c r="I2242" s="21" t="s">
        <v>11</v>
      </c>
      <c r="J2242" s="21" t="s">
        <v>12</v>
      </c>
    </row>
    <row r="2243" spans="1:10">
      <c r="A2243" s="21">
        <v>11563327</v>
      </c>
      <c r="B2243" s="22">
        <v>43965</v>
      </c>
      <c r="C2243" s="22">
        <v>43965</v>
      </c>
      <c r="D2243" s="21" t="s">
        <v>10</v>
      </c>
      <c r="E2243" s="21">
        <v>0</v>
      </c>
      <c r="F2243" s="21">
        <v>0</v>
      </c>
      <c r="G2243" s="21">
        <v>1000</v>
      </c>
      <c r="H2243" s="21">
        <v>13639.4</v>
      </c>
      <c r="I2243" s="21" t="s">
        <v>11</v>
      </c>
      <c r="J2243" s="21" t="s">
        <v>12</v>
      </c>
    </row>
    <row r="2244" spans="1:10">
      <c r="A2244" s="21">
        <v>11563327</v>
      </c>
      <c r="B2244" s="22">
        <v>43965</v>
      </c>
      <c r="C2244" s="22">
        <v>43965</v>
      </c>
      <c r="D2244" s="21" t="s">
        <v>10</v>
      </c>
      <c r="E2244" s="21">
        <v>0</v>
      </c>
      <c r="F2244" s="21">
        <v>0</v>
      </c>
      <c r="G2244" s="21">
        <v>1000</v>
      </c>
      <c r="H2244" s="21">
        <v>14639.4</v>
      </c>
      <c r="I2244" s="21" t="s">
        <v>11</v>
      </c>
      <c r="J2244" s="21" t="s">
        <v>12</v>
      </c>
    </row>
    <row r="2245" spans="1:10">
      <c r="A2245" s="21">
        <v>11563327</v>
      </c>
      <c r="B2245" s="22">
        <v>43965</v>
      </c>
      <c r="C2245" s="22">
        <v>43965</v>
      </c>
      <c r="D2245" s="21" t="s">
        <v>10</v>
      </c>
      <c r="E2245" s="21">
        <v>0</v>
      </c>
      <c r="F2245" s="21">
        <v>0</v>
      </c>
      <c r="G2245" s="21">
        <v>1038.0999999999999</v>
      </c>
      <c r="H2245" s="21">
        <v>15677.5</v>
      </c>
      <c r="I2245" s="21" t="s">
        <v>11</v>
      </c>
      <c r="J2245" s="21" t="s">
        <v>12</v>
      </c>
    </row>
    <row r="2246" spans="1:10">
      <c r="A2246" s="21">
        <v>11563327</v>
      </c>
      <c r="B2246" s="22">
        <v>43965</v>
      </c>
      <c r="C2246" s="22">
        <v>43965</v>
      </c>
      <c r="D2246" s="21" t="s">
        <v>10</v>
      </c>
      <c r="E2246" s="21">
        <v>0</v>
      </c>
      <c r="F2246" s="21">
        <v>0</v>
      </c>
      <c r="G2246" s="21">
        <v>1060</v>
      </c>
      <c r="H2246" s="21">
        <v>16737.5</v>
      </c>
      <c r="I2246" s="21" t="s">
        <v>11</v>
      </c>
      <c r="J2246" s="21" t="s">
        <v>12</v>
      </c>
    </row>
    <row r="2247" spans="1:10">
      <c r="A2247" s="21">
        <v>11563327</v>
      </c>
      <c r="B2247" s="22">
        <v>43965</v>
      </c>
      <c r="C2247" s="22">
        <v>43965</v>
      </c>
      <c r="D2247" s="21" t="s">
        <v>10</v>
      </c>
      <c r="E2247" s="21">
        <v>0</v>
      </c>
      <c r="F2247" s="21">
        <v>0</v>
      </c>
      <c r="G2247" s="21">
        <v>1070</v>
      </c>
      <c r="H2247" s="21">
        <v>17807.5</v>
      </c>
      <c r="I2247" s="21" t="s">
        <v>11</v>
      </c>
      <c r="J2247" s="21" t="s">
        <v>12</v>
      </c>
    </row>
    <row r="2248" spans="1:10">
      <c r="A2248" s="21">
        <v>11563327</v>
      </c>
      <c r="B2248" s="22">
        <v>43965</v>
      </c>
      <c r="C2248" s="22">
        <v>43965</v>
      </c>
      <c r="D2248" s="21" t="s">
        <v>10</v>
      </c>
      <c r="E2248" s="21">
        <v>0</v>
      </c>
      <c r="F2248" s="21">
        <v>0</v>
      </c>
      <c r="G2248" s="21">
        <v>1140</v>
      </c>
      <c r="H2248" s="21">
        <v>18947.5</v>
      </c>
      <c r="I2248" s="21" t="s">
        <v>11</v>
      </c>
      <c r="J2248" s="21" t="s">
        <v>12</v>
      </c>
    </row>
    <row r="2249" spans="1:10">
      <c r="A2249" s="21">
        <v>11563327</v>
      </c>
      <c r="B2249" s="22">
        <v>43965</v>
      </c>
      <c r="C2249" s="22">
        <v>43965</v>
      </c>
      <c r="D2249" s="21" t="s">
        <v>10</v>
      </c>
      <c r="E2249" s="21">
        <v>0</v>
      </c>
      <c r="F2249" s="21">
        <v>0</v>
      </c>
      <c r="G2249" s="21">
        <v>1160</v>
      </c>
      <c r="H2249" s="21">
        <v>20107.5</v>
      </c>
      <c r="I2249" s="21" t="s">
        <v>11</v>
      </c>
      <c r="J2249" s="21" t="s">
        <v>12</v>
      </c>
    </row>
    <row r="2250" spans="1:10">
      <c r="A2250" s="21">
        <v>11563327</v>
      </c>
      <c r="B2250" s="22">
        <v>43965</v>
      </c>
      <c r="C2250" s="22">
        <v>43965</v>
      </c>
      <c r="D2250" s="21" t="s">
        <v>10</v>
      </c>
      <c r="E2250" s="21">
        <v>0</v>
      </c>
      <c r="F2250" s="21">
        <v>0</v>
      </c>
      <c r="G2250" s="21">
        <v>1168</v>
      </c>
      <c r="H2250" s="21">
        <v>21275.5</v>
      </c>
      <c r="I2250" s="21" t="s">
        <v>11</v>
      </c>
      <c r="J2250" s="21" t="s">
        <v>12</v>
      </c>
    </row>
    <row r="2251" spans="1:10">
      <c r="A2251" s="21">
        <v>11563327</v>
      </c>
      <c r="B2251" s="22">
        <v>43965</v>
      </c>
      <c r="C2251" s="22">
        <v>43965</v>
      </c>
      <c r="D2251" s="21" t="s">
        <v>10</v>
      </c>
      <c r="E2251" s="21">
        <v>0</v>
      </c>
      <c r="F2251" s="21">
        <v>0</v>
      </c>
      <c r="G2251" s="21">
        <v>1192</v>
      </c>
      <c r="H2251" s="21">
        <v>22467.5</v>
      </c>
      <c r="I2251" s="21" t="s">
        <v>11</v>
      </c>
      <c r="J2251" s="21" t="s">
        <v>12</v>
      </c>
    </row>
    <row r="2252" spans="1:10">
      <c r="A2252" s="21">
        <v>11563327</v>
      </c>
      <c r="B2252" s="22">
        <v>43965</v>
      </c>
      <c r="C2252" s="22">
        <v>43965</v>
      </c>
      <c r="D2252" s="21" t="s">
        <v>10</v>
      </c>
      <c r="E2252" s="21">
        <v>0</v>
      </c>
      <c r="F2252" s="21">
        <v>0</v>
      </c>
      <c r="G2252" s="21">
        <v>1229.3</v>
      </c>
      <c r="H2252" s="21">
        <v>23696.799999999999</v>
      </c>
      <c r="I2252" s="21" t="s">
        <v>11</v>
      </c>
      <c r="J2252" s="21" t="s">
        <v>12</v>
      </c>
    </row>
    <row r="2253" spans="1:10">
      <c r="A2253" s="21">
        <v>11563327</v>
      </c>
      <c r="B2253" s="22">
        <v>43965</v>
      </c>
      <c r="C2253" s="22">
        <v>43965</v>
      </c>
      <c r="D2253" s="21" t="s">
        <v>10</v>
      </c>
      <c r="E2253" s="21">
        <v>0</v>
      </c>
      <c r="F2253" s="21">
        <v>0</v>
      </c>
      <c r="G2253" s="21">
        <v>1250</v>
      </c>
      <c r="H2253" s="21">
        <v>24946.799999999999</v>
      </c>
      <c r="I2253" s="21" t="s">
        <v>11</v>
      </c>
      <c r="J2253" s="21" t="s">
        <v>12</v>
      </c>
    </row>
    <row r="2254" spans="1:10">
      <c r="A2254" s="21">
        <v>11563327</v>
      </c>
      <c r="B2254" s="22">
        <v>43965</v>
      </c>
      <c r="C2254" s="22">
        <v>43965</v>
      </c>
      <c r="D2254" s="21" t="s">
        <v>10</v>
      </c>
      <c r="E2254" s="21">
        <v>0</v>
      </c>
      <c r="F2254" s="21">
        <v>0</v>
      </c>
      <c r="G2254" s="21">
        <v>1320</v>
      </c>
      <c r="H2254" s="21">
        <v>26266.799999999999</v>
      </c>
      <c r="I2254" s="21" t="s">
        <v>11</v>
      </c>
      <c r="J2254" s="21" t="s">
        <v>12</v>
      </c>
    </row>
    <row r="2255" spans="1:10">
      <c r="A2255" s="21">
        <v>11563327</v>
      </c>
      <c r="B2255" s="22">
        <v>43965</v>
      </c>
      <c r="C2255" s="22">
        <v>43965</v>
      </c>
      <c r="D2255" s="21" t="s">
        <v>10</v>
      </c>
      <c r="E2255" s="21">
        <v>0</v>
      </c>
      <c r="F2255" s="21">
        <v>0</v>
      </c>
      <c r="G2255" s="21">
        <v>1340</v>
      </c>
      <c r="H2255" s="21">
        <v>27606.799999999999</v>
      </c>
      <c r="I2255" s="21" t="s">
        <v>11</v>
      </c>
      <c r="J2255" s="21" t="s">
        <v>12</v>
      </c>
    </row>
    <row r="2256" spans="1:10">
      <c r="A2256" s="21">
        <v>11563327</v>
      </c>
      <c r="B2256" s="22">
        <v>43965</v>
      </c>
      <c r="C2256" s="22">
        <v>43965</v>
      </c>
      <c r="D2256" s="21" t="s">
        <v>10</v>
      </c>
      <c r="E2256" s="21">
        <v>0</v>
      </c>
      <c r="F2256" s="21">
        <v>0</v>
      </c>
      <c r="G2256" s="21">
        <v>1396.25</v>
      </c>
      <c r="H2256" s="21">
        <v>29003.05</v>
      </c>
      <c r="I2256" s="21" t="s">
        <v>11</v>
      </c>
      <c r="J2256" s="21" t="s">
        <v>12</v>
      </c>
    </row>
    <row r="2257" spans="1:10">
      <c r="A2257" s="21">
        <v>11563327</v>
      </c>
      <c r="B2257" s="22">
        <v>43965</v>
      </c>
      <c r="C2257" s="22">
        <v>43965</v>
      </c>
      <c r="D2257" s="21" t="s">
        <v>10</v>
      </c>
      <c r="E2257" s="21">
        <v>0</v>
      </c>
      <c r="F2257" s="21">
        <v>0</v>
      </c>
      <c r="G2257" s="21">
        <v>1582.72</v>
      </c>
      <c r="H2257" s="21">
        <v>30585.77</v>
      </c>
      <c r="I2257" s="21" t="s">
        <v>11</v>
      </c>
      <c r="J2257" s="21" t="s">
        <v>12</v>
      </c>
    </row>
    <row r="2258" spans="1:10">
      <c r="A2258" s="21">
        <v>11563327</v>
      </c>
      <c r="B2258" s="22">
        <v>43965</v>
      </c>
      <c r="C2258" s="22">
        <v>43965</v>
      </c>
      <c r="D2258" s="21" t="s">
        <v>10</v>
      </c>
      <c r="E2258" s="21">
        <v>0</v>
      </c>
      <c r="F2258" s="21">
        <v>0</v>
      </c>
      <c r="G2258" s="21">
        <v>1660.5</v>
      </c>
      <c r="H2258" s="21">
        <v>32246.27</v>
      </c>
      <c r="I2258" s="21" t="s">
        <v>11</v>
      </c>
      <c r="J2258" s="21" t="s">
        <v>12</v>
      </c>
    </row>
    <row r="2259" spans="1:10">
      <c r="A2259" s="21">
        <v>11563327</v>
      </c>
      <c r="B2259" s="22">
        <v>43965</v>
      </c>
      <c r="C2259" s="22">
        <v>43965</v>
      </c>
      <c r="D2259" s="21" t="s">
        <v>10</v>
      </c>
      <c r="E2259" s="21">
        <v>0</v>
      </c>
      <c r="F2259" s="21">
        <v>0</v>
      </c>
      <c r="G2259" s="21">
        <v>1680</v>
      </c>
      <c r="H2259" s="21">
        <v>33926.269999999997</v>
      </c>
      <c r="I2259" s="21" t="s">
        <v>11</v>
      </c>
      <c r="J2259" s="21" t="s">
        <v>12</v>
      </c>
    </row>
    <row r="2260" spans="1:10">
      <c r="A2260" s="21">
        <v>11563327</v>
      </c>
      <c r="B2260" s="22">
        <v>43965</v>
      </c>
      <c r="C2260" s="22">
        <v>43965</v>
      </c>
      <c r="D2260" s="21" t="s">
        <v>10</v>
      </c>
      <c r="E2260" s="21">
        <v>0</v>
      </c>
      <c r="F2260" s="21">
        <v>0</v>
      </c>
      <c r="G2260" s="21">
        <v>1730</v>
      </c>
      <c r="H2260" s="21">
        <v>35656.269999999997</v>
      </c>
      <c r="I2260" s="21" t="s">
        <v>11</v>
      </c>
      <c r="J2260" s="21" t="s">
        <v>12</v>
      </c>
    </row>
    <row r="2261" spans="1:10">
      <c r="A2261" s="21">
        <v>11563327</v>
      </c>
      <c r="B2261" s="22">
        <v>43965</v>
      </c>
      <c r="C2261" s="22">
        <v>43965</v>
      </c>
      <c r="D2261" s="21" t="s">
        <v>10</v>
      </c>
      <c r="E2261" s="21">
        <v>0</v>
      </c>
      <c r="F2261" s="21">
        <v>0</v>
      </c>
      <c r="G2261" s="21">
        <v>1777</v>
      </c>
      <c r="H2261" s="21">
        <v>37433.269999999997</v>
      </c>
      <c r="I2261" s="21" t="s">
        <v>11</v>
      </c>
      <c r="J2261" s="21" t="s">
        <v>12</v>
      </c>
    </row>
    <row r="2262" spans="1:10">
      <c r="A2262" s="21">
        <v>11563327</v>
      </c>
      <c r="B2262" s="22">
        <v>43965</v>
      </c>
      <c r="C2262" s="22">
        <v>43965</v>
      </c>
      <c r="D2262" s="21" t="s">
        <v>10</v>
      </c>
      <c r="E2262" s="21">
        <v>0</v>
      </c>
      <c r="F2262" s="21">
        <v>0</v>
      </c>
      <c r="G2262" s="21">
        <v>1810</v>
      </c>
      <c r="H2262" s="21">
        <v>39243.269999999997</v>
      </c>
      <c r="I2262" s="21" t="s">
        <v>11</v>
      </c>
      <c r="J2262" s="21" t="s">
        <v>12</v>
      </c>
    </row>
    <row r="2263" spans="1:10">
      <c r="A2263" s="21">
        <v>11563327</v>
      </c>
      <c r="B2263" s="22">
        <v>43965</v>
      </c>
      <c r="C2263" s="22">
        <v>43965</v>
      </c>
      <c r="D2263" s="21" t="s">
        <v>10</v>
      </c>
      <c r="E2263" s="21">
        <v>0</v>
      </c>
      <c r="F2263" s="21">
        <v>0</v>
      </c>
      <c r="G2263" s="21">
        <v>1860</v>
      </c>
      <c r="H2263" s="21">
        <v>41103.269999999997</v>
      </c>
      <c r="I2263" s="21" t="s">
        <v>11</v>
      </c>
      <c r="J2263" s="21" t="s">
        <v>12</v>
      </c>
    </row>
    <row r="2264" spans="1:10">
      <c r="A2264" s="21">
        <v>11563327</v>
      </c>
      <c r="B2264" s="22">
        <v>43965</v>
      </c>
      <c r="C2264" s="22">
        <v>43965</v>
      </c>
      <c r="D2264" s="21" t="s">
        <v>10</v>
      </c>
      <c r="E2264" s="21">
        <v>0</v>
      </c>
      <c r="F2264" s="21">
        <v>0</v>
      </c>
      <c r="G2264" s="21">
        <v>1860</v>
      </c>
      <c r="H2264" s="21">
        <v>42963.27</v>
      </c>
      <c r="I2264" s="21" t="s">
        <v>11</v>
      </c>
      <c r="J2264" s="21" t="s">
        <v>12</v>
      </c>
    </row>
    <row r="2265" spans="1:10">
      <c r="A2265" s="21">
        <v>11563327</v>
      </c>
      <c r="B2265" s="22">
        <v>43965</v>
      </c>
      <c r="C2265" s="22">
        <v>43965</v>
      </c>
      <c r="D2265" s="21" t="s">
        <v>10</v>
      </c>
      <c r="E2265" s="21">
        <v>0</v>
      </c>
      <c r="F2265" s="21">
        <v>0</v>
      </c>
      <c r="G2265" s="21">
        <v>1910</v>
      </c>
      <c r="H2265" s="21">
        <v>44873.27</v>
      </c>
      <c r="I2265" s="21" t="s">
        <v>11</v>
      </c>
      <c r="J2265" s="21" t="s">
        <v>12</v>
      </c>
    </row>
    <row r="2266" spans="1:10">
      <c r="A2266" s="21">
        <v>11563327</v>
      </c>
      <c r="B2266" s="22">
        <v>43965</v>
      </c>
      <c r="C2266" s="22">
        <v>43965</v>
      </c>
      <c r="D2266" s="21" t="s">
        <v>10</v>
      </c>
      <c r="E2266" s="21">
        <v>0</v>
      </c>
      <c r="F2266" s="21">
        <v>0</v>
      </c>
      <c r="G2266" s="21">
        <v>1960</v>
      </c>
      <c r="H2266" s="21">
        <v>46833.27</v>
      </c>
      <c r="I2266" s="21" t="s">
        <v>11</v>
      </c>
      <c r="J2266" s="21" t="s">
        <v>12</v>
      </c>
    </row>
    <row r="2267" spans="1:10">
      <c r="A2267" s="21">
        <v>11563327</v>
      </c>
      <c r="B2267" s="22">
        <v>43965</v>
      </c>
      <c r="C2267" s="22">
        <v>43965</v>
      </c>
      <c r="D2267" s="21" t="s">
        <v>10</v>
      </c>
      <c r="E2267" s="21">
        <v>0</v>
      </c>
      <c r="F2267" s="21">
        <v>0</v>
      </c>
      <c r="G2267" s="21">
        <v>2040.6</v>
      </c>
      <c r="H2267" s="21">
        <v>48873.87</v>
      </c>
      <c r="I2267" s="21" t="s">
        <v>11</v>
      </c>
      <c r="J2267" s="21" t="s">
        <v>12</v>
      </c>
    </row>
    <row r="2268" spans="1:10">
      <c r="A2268" s="21">
        <v>11563327</v>
      </c>
      <c r="B2268" s="22">
        <v>43965</v>
      </c>
      <c r="C2268" s="22">
        <v>43965</v>
      </c>
      <c r="D2268" s="21" t="s">
        <v>10</v>
      </c>
      <c r="E2268" s="21">
        <v>0</v>
      </c>
      <c r="F2268" s="21">
        <v>0</v>
      </c>
      <c r="G2268" s="21">
        <v>2060</v>
      </c>
      <c r="H2268" s="21">
        <v>50933.87</v>
      </c>
      <c r="I2268" s="21" t="s">
        <v>11</v>
      </c>
      <c r="J2268" s="21" t="s">
        <v>12</v>
      </c>
    </row>
    <row r="2269" spans="1:10">
      <c r="A2269" s="21">
        <v>11563327</v>
      </c>
      <c r="B2269" s="22">
        <v>43965</v>
      </c>
      <c r="C2269" s="22">
        <v>43965</v>
      </c>
      <c r="D2269" s="21" t="s">
        <v>10</v>
      </c>
      <c r="E2269" s="21">
        <v>0</v>
      </c>
      <c r="F2269" s="21">
        <v>0</v>
      </c>
      <c r="G2269" s="21">
        <v>2082.6</v>
      </c>
      <c r="H2269" s="21">
        <v>53016.47</v>
      </c>
      <c r="I2269" s="21" t="s">
        <v>11</v>
      </c>
      <c r="J2269" s="21" t="s">
        <v>12</v>
      </c>
    </row>
    <row r="2270" spans="1:10">
      <c r="A2270" s="21">
        <v>11563327</v>
      </c>
      <c r="B2270" s="22">
        <v>43965</v>
      </c>
      <c r="C2270" s="22">
        <v>43965</v>
      </c>
      <c r="D2270" s="21" t="s">
        <v>10</v>
      </c>
      <c r="E2270" s="21">
        <v>0</v>
      </c>
      <c r="F2270" s="21">
        <v>0</v>
      </c>
      <c r="G2270" s="21">
        <v>2100</v>
      </c>
      <c r="H2270" s="21">
        <v>55116.47</v>
      </c>
      <c r="I2270" s="21" t="s">
        <v>11</v>
      </c>
      <c r="J2270" s="21" t="s">
        <v>12</v>
      </c>
    </row>
    <row r="2271" spans="1:10">
      <c r="A2271" s="21">
        <v>11563327</v>
      </c>
      <c r="B2271" s="22">
        <v>43965</v>
      </c>
      <c r="C2271" s="22">
        <v>43965</v>
      </c>
      <c r="D2271" s="21" t="s">
        <v>10</v>
      </c>
      <c r="E2271" s="21">
        <v>0</v>
      </c>
      <c r="F2271" s="21">
        <v>0</v>
      </c>
      <c r="G2271" s="21">
        <v>2290</v>
      </c>
      <c r="H2271" s="21">
        <v>57406.47</v>
      </c>
      <c r="I2271" s="21" t="s">
        <v>11</v>
      </c>
      <c r="J2271" s="21" t="s">
        <v>12</v>
      </c>
    </row>
    <row r="2272" spans="1:10">
      <c r="A2272" s="21">
        <v>11563327</v>
      </c>
      <c r="B2272" s="22">
        <v>43965</v>
      </c>
      <c r="C2272" s="22">
        <v>43965</v>
      </c>
      <c r="D2272" s="21" t="s">
        <v>10</v>
      </c>
      <c r="E2272" s="21">
        <v>0</v>
      </c>
      <c r="F2272" s="21">
        <v>0</v>
      </c>
      <c r="G2272" s="21">
        <v>2320</v>
      </c>
      <c r="H2272" s="21">
        <v>59726.47</v>
      </c>
      <c r="I2272" s="21" t="s">
        <v>11</v>
      </c>
      <c r="J2272" s="21" t="s">
        <v>12</v>
      </c>
    </row>
    <row r="2273" spans="1:10">
      <c r="A2273" s="21">
        <v>11563327</v>
      </c>
      <c r="B2273" s="22">
        <v>43965</v>
      </c>
      <c r="C2273" s="22">
        <v>43965</v>
      </c>
      <c r="D2273" s="21" t="s">
        <v>10</v>
      </c>
      <c r="E2273" s="21">
        <v>0</v>
      </c>
      <c r="F2273" s="21">
        <v>0</v>
      </c>
      <c r="G2273" s="21">
        <v>2447.6</v>
      </c>
      <c r="H2273" s="21">
        <v>62174.07</v>
      </c>
      <c r="I2273" s="21" t="s">
        <v>11</v>
      </c>
      <c r="J2273" s="21" t="s">
        <v>12</v>
      </c>
    </row>
    <row r="2274" spans="1:10">
      <c r="A2274" s="21">
        <v>11563327</v>
      </c>
      <c r="B2274" s="22">
        <v>43965</v>
      </c>
      <c r="C2274" s="22">
        <v>43965</v>
      </c>
      <c r="D2274" s="21" t="s">
        <v>10</v>
      </c>
      <c r="E2274" s="21">
        <v>0</v>
      </c>
      <c r="F2274" s="21">
        <v>0</v>
      </c>
      <c r="G2274" s="21">
        <v>2493</v>
      </c>
      <c r="H2274" s="21">
        <v>64667.07</v>
      </c>
      <c r="I2274" s="21" t="s">
        <v>11</v>
      </c>
      <c r="J2274" s="21" t="s">
        <v>12</v>
      </c>
    </row>
    <row r="2275" spans="1:10">
      <c r="A2275" s="21">
        <v>11563327</v>
      </c>
      <c r="B2275" s="22">
        <v>43965</v>
      </c>
      <c r="C2275" s="22">
        <v>43965</v>
      </c>
      <c r="D2275" s="21" t="s">
        <v>10</v>
      </c>
      <c r="E2275" s="21">
        <v>0</v>
      </c>
      <c r="F2275" s="21">
        <v>0</v>
      </c>
      <c r="G2275" s="21">
        <v>2510</v>
      </c>
      <c r="H2275" s="21">
        <v>67177.070000000007</v>
      </c>
      <c r="I2275" s="21" t="s">
        <v>11</v>
      </c>
      <c r="J2275" s="21" t="s">
        <v>12</v>
      </c>
    </row>
    <row r="2276" spans="1:10">
      <c r="A2276" s="21">
        <v>11563327</v>
      </c>
      <c r="B2276" s="22">
        <v>43965</v>
      </c>
      <c r="C2276" s="22">
        <v>43965</v>
      </c>
      <c r="D2276" s="21" t="s">
        <v>10</v>
      </c>
      <c r="E2276" s="21">
        <v>0</v>
      </c>
      <c r="F2276" s="21">
        <v>0</v>
      </c>
      <c r="G2276" s="21">
        <v>2750.2</v>
      </c>
      <c r="H2276" s="21">
        <v>69927.27</v>
      </c>
      <c r="I2276" s="21" t="s">
        <v>11</v>
      </c>
      <c r="J2276" s="21" t="s">
        <v>12</v>
      </c>
    </row>
    <row r="2277" spans="1:10">
      <c r="A2277" s="21">
        <v>11563327</v>
      </c>
      <c r="B2277" s="22">
        <v>43965</v>
      </c>
      <c r="C2277" s="22">
        <v>43965</v>
      </c>
      <c r="D2277" s="21" t="s">
        <v>10</v>
      </c>
      <c r="E2277" s="21">
        <v>0</v>
      </c>
      <c r="F2277" s="21">
        <v>0</v>
      </c>
      <c r="G2277" s="21">
        <v>2770</v>
      </c>
      <c r="H2277" s="21">
        <v>72697.27</v>
      </c>
      <c r="I2277" s="21" t="s">
        <v>11</v>
      </c>
      <c r="J2277" s="21" t="s">
        <v>12</v>
      </c>
    </row>
    <row r="2278" spans="1:10">
      <c r="A2278" s="21">
        <v>11563327</v>
      </c>
      <c r="B2278" s="22">
        <v>43965</v>
      </c>
      <c r="C2278" s="22">
        <v>43965</v>
      </c>
      <c r="D2278" s="21" t="s">
        <v>10</v>
      </c>
      <c r="E2278" s="21">
        <v>0</v>
      </c>
      <c r="F2278" s="21">
        <v>0</v>
      </c>
      <c r="G2278" s="21">
        <v>2872</v>
      </c>
      <c r="H2278" s="21">
        <v>75569.27</v>
      </c>
      <c r="I2278" s="21" t="s">
        <v>11</v>
      </c>
      <c r="J2278" s="21" t="s">
        <v>12</v>
      </c>
    </row>
    <row r="2279" spans="1:10">
      <c r="A2279" s="21">
        <v>11563327</v>
      </c>
      <c r="B2279" s="22">
        <v>43965</v>
      </c>
      <c r="C2279" s="22">
        <v>43965</v>
      </c>
      <c r="D2279" s="21" t="s">
        <v>10</v>
      </c>
      <c r="E2279" s="21">
        <v>0</v>
      </c>
      <c r="F2279" s="21">
        <v>0</v>
      </c>
      <c r="G2279" s="21">
        <v>3000</v>
      </c>
      <c r="H2279" s="21">
        <v>78569.27</v>
      </c>
      <c r="I2279" s="21" t="s">
        <v>11</v>
      </c>
      <c r="J2279" s="21" t="s">
        <v>12</v>
      </c>
    </row>
    <row r="2280" spans="1:10">
      <c r="A2280" s="21">
        <v>11563327</v>
      </c>
      <c r="B2280" s="22">
        <v>43965</v>
      </c>
      <c r="C2280" s="22">
        <v>43965</v>
      </c>
      <c r="D2280" s="21" t="s">
        <v>10</v>
      </c>
      <c r="E2280" s="21">
        <v>0</v>
      </c>
      <c r="F2280" s="21">
        <v>0</v>
      </c>
      <c r="G2280" s="21">
        <v>3000.1</v>
      </c>
      <c r="H2280" s="21">
        <v>81569.37</v>
      </c>
      <c r="I2280" s="21" t="s">
        <v>11</v>
      </c>
      <c r="J2280" s="21" t="s">
        <v>12</v>
      </c>
    </row>
    <row r="2281" spans="1:10">
      <c r="A2281" s="21">
        <v>11563327</v>
      </c>
      <c r="B2281" s="22">
        <v>43965</v>
      </c>
      <c r="C2281" s="22">
        <v>43965</v>
      </c>
      <c r="D2281" s="21" t="s">
        <v>10</v>
      </c>
      <c r="E2281" s="21">
        <v>0</v>
      </c>
      <c r="F2281" s="21">
        <v>0</v>
      </c>
      <c r="G2281" s="21">
        <v>3006.4</v>
      </c>
      <c r="H2281" s="21">
        <v>84575.77</v>
      </c>
      <c r="I2281" s="21" t="s">
        <v>11</v>
      </c>
      <c r="J2281" s="21" t="s">
        <v>12</v>
      </c>
    </row>
    <row r="2282" spans="1:10">
      <c r="A2282" s="21">
        <v>11563327</v>
      </c>
      <c r="B2282" s="22">
        <v>43965</v>
      </c>
      <c r="C2282" s="22">
        <v>43965</v>
      </c>
      <c r="D2282" s="21" t="s">
        <v>10</v>
      </c>
      <c r="E2282" s="21">
        <v>0</v>
      </c>
      <c r="F2282" s="21">
        <v>0</v>
      </c>
      <c r="G2282" s="21">
        <v>3041.8</v>
      </c>
      <c r="H2282" s="21">
        <v>87617.57</v>
      </c>
      <c r="I2282" s="21" t="s">
        <v>11</v>
      </c>
      <c r="J2282" s="21" t="s">
        <v>12</v>
      </c>
    </row>
    <row r="2283" spans="1:10">
      <c r="A2283" s="21">
        <v>11563327</v>
      </c>
      <c r="B2283" s="22">
        <v>43965</v>
      </c>
      <c r="C2283" s="22">
        <v>43965</v>
      </c>
      <c r="D2283" s="21" t="s">
        <v>10</v>
      </c>
      <c r="E2283" s="21">
        <v>0</v>
      </c>
      <c r="F2283" s="21">
        <v>0</v>
      </c>
      <c r="G2283" s="21">
        <v>3095.5</v>
      </c>
      <c r="H2283" s="21">
        <v>90713.07</v>
      </c>
      <c r="I2283" s="21" t="s">
        <v>11</v>
      </c>
      <c r="J2283" s="21" t="s">
        <v>12</v>
      </c>
    </row>
    <row r="2284" spans="1:10">
      <c r="A2284" s="21">
        <v>11563327</v>
      </c>
      <c r="B2284" s="22">
        <v>43965</v>
      </c>
      <c r="C2284" s="22">
        <v>43965</v>
      </c>
      <c r="D2284" s="21" t="s">
        <v>10</v>
      </c>
      <c r="E2284" s="21">
        <v>0</v>
      </c>
      <c r="F2284" s="21">
        <v>0</v>
      </c>
      <c r="G2284" s="21">
        <v>3380</v>
      </c>
      <c r="H2284" s="21">
        <v>94093.07</v>
      </c>
      <c r="I2284" s="21" t="s">
        <v>11</v>
      </c>
      <c r="J2284" s="21" t="s">
        <v>12</v>
      </c>
    </row>
    <row r="2285" spans="1:10">
      <c r="A2285" s="21">
        <v>11563327</v>
      </c>
      <c r="B2285" s="22">
        <v>43965</v>
      </c>
      <c r="C2285" s="22">
        <v>43965</v>
      </c>
      <c r="D2285" s="21" t="s">
        <v>10</v>
      </c>
      <c r="E2285" s="21">
        <v>0</v>
      </c>
      <c r="F2285" s="21">
        <v>0</v>
      </c>
      <c r="G2285" s="21">
        <v>3453.7</v>
      </c>
      <c r="H2285" s="21">
        <v>97546.77</v>
      </c>
      <c r="I2285" s="21" t="s">
        <v>11</v>
      </c>
      <c r="J2285" s="21" t="s">
        <v>12</v>
      </c>
    </row>
    <row r="2286" spans="1:10">
      <c r="A2286" s="21">
        <v>11563327</v>
      </c>
      <c r="B2286" s="22">
        <v>43965</v>
      </c>
      <c r="C2286" s="22">
        <v>43965</v>
      </c>
      <c r="D2286" s="21" t="s">
        <v>10</v>
      </c>
      <c r="E2286" s="21">
        <v>0</v>
      </c>
      <c r="F2286" s="21">
        <v>0</v>
      </c>
      <c r="G2286" s="21">
        <v>3540</v>
      </c>
      <c r="H2286" s="21">
        <v>101086.77</v>
      </c>
      <c r="I2286" s="21" t="s">
        <v>11</v>
      </c>
      <c r="J2286" s="21" t="s">
        <v>12</v>
      </c>
    </row>
    <row r="2287" spans="1:10">
      <c r="A2287" s="21">
        <v>11563327</v>
      </c>
      <c r="B2287" s="22">
        <v>43965</v>
      </c>
      <c r="C2287" s="22">
        <v>43965</v>
      </c>
      <c r="D2287" s="21" t="s">
        <v>10</v>
      </c>
      <c r="E2287" s="21">
        <v>0</v>
      </c>
      <c r="F2287" s="21">
        <v>0</v>
      </c>
      <c r="G2287" s="21">
        <v>3592</v>
      </c>
      <c r="H2287" s="21">
        <v>104678.77</v>
      </c>
      <c r="I2287" s="21" t="s">
        <v>11</v>
      </c>
      <c r="J2287" s="21" t="s">
        <v>12</v>
      </c>
    </row>
    <row r="2288" spans="1:10">
      <c r="A2288" s="21">
        <v>11563327</v>
      </c>
      <c r="B2288" s="22">
        <v>43965</v>
      </c>
      <c r="C2288" s="22">
        <v>43965</v>
      </c>
      <c r="D2288" s="21" t="s">
        <v>10</v>
      </c>
      <c r="E2288" s="21">
        <v>0</v>
      </c>
      <c r="F2288" s="21">
        <v>0</v>
      </c>
      <c r="G2288" s="21">
        <v>3690</v>
      </c>
      <c r="H2288" s="21">
        <v>108368.77</v>
      </c>
      <c r="I2288" s="21" t="s">
        <v>11</v>
      </c>
      <c r="J2288" s="21" t="s">
        <v>12</v>
      </c>
    </row>
    <row r="2289" spans="1:10">
      <c r="A2289" s="21">
        <v>11563327</v>
      </c>
      <c r="B2289" s="22">
        <v>43965</v>
      </c>
      <c r="C2289" s="22">
        <v>43965</v>
      </c>
      <c r="D2289" s="21" t="s">
        <v>10</v>
      </c>
      <c r="E2289" s="21">
        <v>0</v>
      </c>
      <c r="F2289" s="21">
        <v>0</v>
      </c>
      <c r="G2289" s="21">
        <v>4021</v>
      </c>
      <c r="H2289" s="21">
        <v>112389.77</v>
      </c>
      <c r="I2289" s="21" t="s">
        <v>11</v>
      </c>
      <c r="J2289" s="21" t="s">
        <v>12</v>
      </c>
    </row>
    <row r="2290" spans="1:10">
      <c r="A2290" s="21">
        <v>11563327</v>
      </c>
      <c r="B2290" s="22">
        <v>43965</v>
      </c>
      <c r="C2290" s="22">
        <v>43965</v>
      </c>
      <c r="D2290" s="21" t="s">
        <v>10</v>
      </c>
      <c r="E2290" s="21">
        <v>0</v>
      </c>
      <c r="F2290" s="21">
        <v>0</v>
      </c>
      <c r="G2290" s="21">
        <v>4070</v>
      </c>
      <c r="H2290" s="21">
        <v>116459.77</v>
      </c>
      <c r="I2290" s="21" t="s">
        <v>11</v>
      </c>
      <c r="J2290" s="21" t="s">
        <v>12</v>
      </c>
    </row>
    <row r="2291" spans="1:10">
      <c r="A2291" s="21">
        <v>11563327</v>
      </c>
      <c r="B2291" s="22">
        <v>43965</v>
      </c>
      <c r="C2291" s="22">
        <v>43965</v>
      </c>
      <c r="D2291" s="21" t="s">
        <v>10</v>
      </c>
      <c r="E2291" s="21">
        <v>0</v>
      </c>
      <c r="F2291" s="21">
        <v>0</v>
      </c>
      <c r="G2291" s="21">
        <v>4198</v>
      </c>
      <c r="H2291" s="21">
        <v>120657.77</v>
      </c>
      <c r="I2291" s="21" t="s">
        <v>11</v>
      </c>
      <c r="J2291" s="21" t="s">
        <v>12</v>
      </c>
    </row>
    <row r="2292" spans="1:10">
      <c r="A2292" s="21">
        <v>11563327</v>
      </c>
      <c r="B2292" s="22">
        <v>43965</v>
      </c>
      <c r="C2292" s="22">
        <v>43965</v>
      </c>
      <c r="D2292" s="21" t="s">
        <v>10</v>
      </c>
      <c r="E2292" s="21">
        <v>0</v>
      </c>
      <c r="F2292" s="21">
        <v>0</v>
      </c>
      <c r="G2292" s="21">
        <v>4225.2</v>
      </c>
      <c r="H2292" s="21">
        <v>124882.97</v>
      </c>
      <c r="I2292" s="21" t="s">
        <v>11</v>
      </c>
      <c r="J2292" s="21" t="s">
        <v>12</v>
      </c>
    </row>
    <row r="2293" spans="1:10">
      <c r="A2293" s="21">
        <v>11563327</v>
      </c>
      <c r="B2293" s="22">
        <v>43965</v>
      </c>
      <c r="C2293" s="22">
        <v>43965</v>
      </c>
      <c r="D2293" s="21" t="s">
        <v>10</v>
      </c>
      <c r="E2293" s="21">
        <v>0</v>
      </c>
      <c r="F2293" s="21">
        <v>0</v>
      </c>
      <c r="G2293" s="21">
        <v>4245.2</v>
      </c>
      <c r="H2293" s="21">
        <v>129128.17</v>
      </c>
      <c r="I2293" s="21" t="s">
        <v>11</v>
      </c>
      <c r="J2293" s="21" t="s">
        <v>12</v>
      </c>
    </row>
    <row r="2294" spans="1:10">
      <c r="A2294" s="21">
        <v>11563327</v>
      </c>
      <c r="B2294" s="22">
        <v>43965</v>
      </c>
      <c r="C2294" s="22">
        <v>43965</v>
      </c>
      <c r="D2294" s="21" t="s">
        <v>10</v>
      </c>
      <c r="E2294" s="21">
        <v>0</v>
      </c>
      <c r="F2294" s="21">
        <v>0</v>
      </c>
      <c r="G2294" s="21">
        <v>4358.2</v>
      </c>
      <c r="H2294" s="21">
        <v>133486.37</v>
      </c>
      <c r="I2294" s="21" t="s">
        <v>11</v>
      </c>
      <c r="J2294" s="21" t="s">
        <v>12</v>
      </c>
    </row>
    <row r="2295" spans="1:10">
      <c r="A2295" s="21">
        <v>11563327</v>
      </c>
      <c r="B2295" s="22">
        <v>43965</v>
      </c>
      <c r="C2295" s="22">
        <v>43965</v>
      </c>
      <c r="D2295" s="21" t="s">
        <v>10</v>
      </c>
      <c r="E2295" s="21">
        <v>0</v>
      </c>
      <c r="F2295" s="21">
        <v>0</v>
      </c>
      <c r="G2295" s="21">
        <v>4410</v>
      </c>
      <c r="H2295" s="21">
        <v>137896.37</v>
      </c>
      <c r="I2295" s="21" t="s">
        <v>11</v>
      </c>
      <c r="J2295" s="21" t="s">
        <v>12</v>
      </c>
    </row>
    <row r="2296" spans="1:10">
      <c r="A2296" s="21">
        <v>11563327</v>
      </c>
      <c r="B2296" s="22">
        <v>43965</v>
      </c>
      <c r="C2296" s="22">
        <v>43965</v>
      </c>
      <c r="D2296" s="21" t="s">
        <v>10</v>
      </c>
      <c r="E2296" s="21">
        <v>0</v>
      </c>
      <c r="F2296" s="21">
        <v>0</v>
      </c>
      <c r="G2296" s="21">
        <v>4472.0200000000004</v>
      </c>
      <c r="H2296" s="21">
        <v>142368.39000000001</v>
      </c>
      <c r="I2296" s="21" t="s">
        <v>11</v>
      </c>
      <c r="J2296" s="21" t="s">
        <v>12</v>
      </c>
    </row>
    <row r="2297" spans="1:10">
      <c r="A2297" s="21">
        <v>11563327</v>
      </c>
      <c r="B2297" s="22">
        <v>43965</v>
      </c>
      <c r="C2297" s="22">
        <v>43965</v>
      </c>
      <c r="D2297" s="21" t="s">
        <v>10</v>
      </c>
      <c r="E2297" s="21">
        <v>0</v>
      </c>
      <c r="F2297" s="21">
        <v>0</v>
      </c>
      <c r="G2297" s="21">
        <v>4490</v>
      </c>
      <c r="H2297" s="21">
        <v>146858.39000000001</v>
      </c>
      <c r="I2297" s="21" t="s">
        <v>11</v>
      </c>
      <c r="J2297" s="21" t="s">
        <v>12</v>
      </c>
    </row>
    <row r="2298" spans="1:10">
      <c r="A2298" s="21">
        <v>11563327</v>
      </c>
      <c r="B2298" s="22">
        <v>43965</v>
      </c>
      <c r="C2298" s="22">
        <v>43965</v>
      </c>
      <c r="D2298" s="21" t="s">
        <v>10</v>
      </c>
      <c r="E2298" s="21">
        <v>0</v>
      </c>
      <c r="F2298" s="21">
        <v>0</v>
      </c>
      <c r="G2298" s="21">
        <v>4589</v>
      </c>
      <c r="H2298" s="21">
        <v>151447.39000000001</v>
      </c>
      <c r="I2298" s="21" t="s">
        <v>11</v>
      </c>
      <c r="J2298" s="21" t="s">
        <v>12</v>
      </c>
    </row>
    <row r="2299" spans="1:10">
      <c r="A2299" s="21">
        <v>11563327</v>
      </c>
      <c r="B2299" s="22">
        <v>43965</v>
      </c>
      <c r="C2299" s="22">
        <v>43965</v>
      </c>
      <c r="D2299" s="21" t="s">
        <v>10</v>
      </c>
      <c r="E2299" s="21">
        <v>0</v>
      </c>
      <c r="F2299" s="21">
        <v>0</v>
      </c>
      <c r="G2299" s="21">
        <v>4610</v>
      </c>
      <c r="H2299" s="21">
        <v>156057.39000000001</v>
      </c>
      <c r="I2299" s="21" t="s">
        <v>11</v>
      </c>
      <c r="J2299" s="21" t="s">
        <v>12</v>
      </c>
    </row>
    <row r="2300" spans="1:10">
      <c r="A2300" s="21">
        <v>11563327</v>
      </c>
      <c r="B2300" s="22">
        <v>43965</v>
      </c>
      <c r="C2300" s="22">
        <v>43965</v>
      </c>
      <c r="D2300" s="21" t="s">
        <v>10</v>
      </c>
      <c r="E2300" s="21">
        <v>0</v>
      </c>
      <c r="F2300" s="21">
        <v>0</v>
      </c>
      <c r="G2300" s="21">
        <v>4845</v>
      </c>
      <c r="H2300" s="21">
        <v>160902.39000000001</v>
      </c>
      <c r="I2300" s="21" t="s">
        <v>11</v>
      </c>
      <c r="J2300" s="21" t="s">
        <v>12</v>
      </c>
    </row>
    <row r="2301" spans="1:10">
      <c r="A2301" s="21">
        <v>11563327</v>
      </c>
      <c r="B2301" s="22">
        <v>43965</v>
      </c>
      <c r="C2301" s="22">
        <v>43965</v>
      </c>
      <c r="D2301" s="21" t="s">
        <v>10</v>
      </c>
      <c r="E2301" s="21">
        <v>0</v>
      </c>
      <c r="F2301" s="21">
        <v>0</v>
      </c>
      <c r="G2301" s="21">
        <v>4857.8</v>
      </c>
      <c r="H2301" s="21">
        <v>165760.19</v>
      </c>
      <c r="I2301" s="21" t="s">
        <v>11</v>
      </c>
      <c r="J2301" s="21" t="s">
        <v>12</v>
      </c>
    </row>
    <row r="2302" spans="1:10">
      <c r="A2302" s="21">
        <v>11563327</v>
      </c>
      <c r="B2302" s="22">
        <v>43965</v>
      </c>
      <c r="C2302" s="22">
        <v>43965</v>
      </c>
      <c r="D2302" s="21" t="s">
        <v>10</v>
      </c>
      <c r="E2302" s="21">
        <v>0</v>
      </c>
      <c r="F2302" s="21">
        <v>0</v>
      </c>
      <c r="G2302" s="21">
        <v>4920</v>
      </c>
      <c r="H2302" s="21">
        <v>170680.19</v>
      </c>
      <c r="I2302" s="21" t="s">
        <v>11</v>
      </c>
      <c r="J2302" s="21" t="s">
        <v>12</v>
      </c>
    </row>
    <row r="2303" spans="1:10">
      <c r="A2303" s="21">
        <v>11563327</v>
      </c>
      <c r="B2303" s="22">
        <v>43965</v>
      </c>
      <c r="C2303" s="22">
        <v>43965</v>
      </c>
      <c r="D2303" s="21" t="s">
        <v>10</v>
      </c>
      <c r="E2303" s="21">
        <v>0</v>
      </c>
      <c r="F2303" s="21">
        <v>0</v>
      </c>
      <c r="G2303" s="21">
        <v>4941</v>
      </c>
      <c r="H2303" s="21">
        <v>175621.19</v>
      </c>
      <c r="I2303" s="21" t="s">
        <v>11</v>
      </c>
      <c r="J2303" s="21" t="s">
        <v>12</v>
      </c>
    </row>
    <row r="2304" spans="1:10">
      <c r="A2304" s="21">
        <v>11563327</v>
      </c>
      <c r="B2304" s="22">
        <v>43965</v>
      </c>
      <c r="C2304" s="22">
        <v>43965</v>
      </c>
      <c r="D2304" s="21" t="s">
        <v>10</v>
      </c>
      <c r="E2304" s="21">
        <v>0</v>
      </c>
      <c r="F2304" s="21">
        <v>0</v>
      </c>
      <c r="G2304" s="21">
        <v>5040</v>
      </c>
      <c r="H2304" s="21">
        <v>180661.19</v>
      </c>
      <c r="I2304" s="21" t="s">
        <v>11</v>
      </c>
      <c r="J2304" s="21" t="s">
        <v>12</v>
      </c>
    </row>
    <row r="2305" spans="1:10">
      <c r="A2305" s="21">
        <v>11563327</v>
      </c>
      <c r="B2305" s="22">
        <v>43965</v>
      </c>
      <c r="C2305" s="22">
        <v>43965</v>
      </c>
      <c r="D2305" s="21" t="s">
        <v>10</v>
      </c>
      <c r="E2305" s="21">
        <v>0</v>
      </c>
      <c r="F2305" s="21">
        <v>0</v>
      </c>
      <c r="G2305" s="21">
        <v>5080</v>
      </c>
      <c r="H2305" s="21">
        <v>185741.19</v>
      </c>
      <c r="I2305" s="21" t="s">
        <v>11</v>
      </c>
      <c r="J2305" s="21" t="s">
        <v>12</v>
      </c>
    </row>
    <row r="2306" spans="1:10">
      <c r="A2306" s="21">
        <v>11563327</v>
      </c>
      <c r="B2306" s="22">
        <v>43965</v>
      </c>
      <c r="C2306" s="22">
        <v>43965</v>
      </c>
      <c r="D2306" s="21" t="s">
        <v>10</v>
      </c>
      <c r="E2306" s="21">
        <v>0</v>
      </c>
      <c r="F2306" s="21">
        <v>0</v>
      </c>
      <c r="G2306" s="21">
        <v>5100</v>
      </c>
      <c r="H2306" s="21">
        <v>190841.19</v>
      </c>
      <c r="I2306" s="21" t="s">
        <v>11</v>
      </c>
      <c r="J2306" s="21" t="s">
        <v>12</v>
      </c>
    </row>
    <row r="2307" spans="1:10">
      <c r="A2307" s="21">
        <v>11563327</v>
      </c>
      <c r="B2307" s="22">
        <v>43965</v>
      </c>
      <c r="C2307" s="22">
        <v>43965</v>
      </c>
      <c r="D2307" s="21" t="s">
        <v>10</v>
      </c>
      <c r="E2307" s="21">
        <v>0</v>
      </c>
      <c r="F2307" s="21">
        <v>0</v>
      </c>
      <c r="G2307" s="21">
        <v>5255</v>
      </c>
      <c r="H2307" s="21">
        <v>196096.19</v>
      </c>
      <c r="I2307" s="21" t="s">
        <v>11</v>
      </c>
      <c r="J2307" s="21" t="s">
        <v>12</v>
      </c>
    </row>
    <row r="2308" spans="1:10">
      <c r="A2308" s="21">
        <v>11563327</v>
      </c>
      <c r="B2308" s="22">
        <v>43965</v>
      </c>
      <c r="C2308" s="22">
        <v>43965</v>
      </c>
      <c r="D2308" s="21" t="s">
        <v>10</v>
      </c>
      <c r="E2308" s="21">
        <v>0</v>
      </c>
      <c r="F2308" s="21">
        <v>0</v>
      </c>
      <c r="G2308" s="21">
        <v>5335.15</v>
      </c>
      <c r="H2308" s="21">
        <v>201431.34</v>
      </c>
      <c r="I2308" s="21" t="s">
        <v>11</v>
      </c>
      <c r="J2308" s="21" t="s">
        <v>12</v>
      </c>
    </row>
    <row r="2309" spans="1:10">
      <c r="A2309" s="21">
        <v>11563327</v>
      </c>
      <c r="B2309" s="22">
        <v>43965</v>
      </c>
      <c r="C2309" s="22">
        <v>43965</v>
      </c>
      <c r="D2309" s="21" t="s">
        <v>10</v>
      </c>
      <c r="E2309" s="21">
        <v>0</v>
      </c>
      <c r="F2309" s="21">
        <v>0</v>
      </c>
      <c r="G2309" s="21">
        <v>5350</v>
      </c>
      <c r="H2309" s="21">
        <v>206781.34</v>
      </c>
      <c r="I2309" s="21" t="s">
        <v>11</v>
      </c>
      <c r="J2309" s="21" t="s">
        <v>12</v>
      </c>
    </row>
    <row r="2310" spans="1:10">
      <c r="A2310" s="21">
        <v>11563327</v>
      </c>
      <c r="B2310" s="22">
        <v>43965</v>
      </c>
      <c r="C2310" s="22">
        <v>43965</v>
      </c>
      <c r="D2310" s="21" t="s">
        <v>10</v>
      </c>
      <c r="E2310" s="21">
        <v>0</v>
      </c>
      <c r="F2310" s="21">
        <v>0</v>
      </c>
      <c r="G2310" s="21">
        <v>5447.6</v>
      </c>
      <c r="H2310" s="21">
        <v>212228.94</v>
      </c>
      <c r="I2310" s="21" t="s">
        <v>11</v>
      </c>
      <c r="J2310" s="21" t="s">
        <v>12</v>
      </c>
    </row>
    <row r="2311" spans="1:10">
      <c r="A2311" s="21">
        <v>11563327</v>
      </c>
      <c r="B2311" s="22">
        <v>43965</v>
      </c>
      <c r="C2311" s="22">
        <v>43965</v>
      </c>
      <c r="D2311" s="21" t="s">
        <v>10</v>
      </c>
      <c r="E2311" s="21">
        <v>0</v>
      </c>
      <c r="F2311" s="21">
        <v>0</v>
      </c>
      <c r="G2311" s="21">
        <v>5679.1</v>
      </c>
      <c r="H2311" s="21">
        <v>217908.04</v>
      </c>
      <c r="I2311" s="21" t="s">
        <v>11</v>
      </c>
      <c r="J2311" s="21" t="s">
        <v>12</v>
      </c>
    </row>
    <row r="2312" spans="1:10">
      <c r="A2312" s="21">
        <v>11563327</v>
      </c>
      <c r="B2312" s="22">
        <v>43965</v>
      </c>
      <c r="C2312" s="22">
        <v>43965</v>
      </c>
      <c r="D2312" s="21" t="s">
        <v>10</v>
      </c>
      <c r="E2312" s="21">
        <v>0</v>
      </c>
      <c r="F2312" s="21">
        <v>0</v>
      </c>
      <c r="G2312" s="21">
        <v>5704.3</v>
      </c>
      <c r="H2312" s="21">
        <v>223612.34</v>
      </c>
      <c r="I2312" s="21" t="s">
        <v>11</v>
      </c>
      <c r="J2312" s="21" t="s">
        <v>12</v>
      </c>
    </row>
    <row r="2313" spans="1:10">
      <c r="A2313" s="21">
        <v>11563327</v>
      </c>
      <c r="B2313" s="22">
        <v>43965</v>
      </c>
      <c r="C2313" s="22">
        <v>43965</v>
      </c>
      <c r="D2313" s="21" t="s">
        <v>10</v>
      </c>
      <c r="E2313" s="21">
        <v>0</v>
      </c>
      <c r="F2313" s="21">
        <v>0</v>
      </c>
      <c r="G2313" s="21">
        <v>5773</v>
      </c>
      <c r="H2313" s="21">
        <v>229385.34</v>
      </c>
      <c r="I2313" s="21" t="s">
        <v>11</v>
      </c>
      <c r="J2313" s="21" t="s">
        <v>12</v>
      </c>
    </row>
    <row r="2314" spans="1:10">
      <c r="A2314" s="21">
        <v>11563327</v>
      </c>
      <c r="B2314" s="22">
        <v>43965</v>
      </c>
      <c r="C2314" s="22">
        <v>43965</v>
      </c>
      <c r="D2314" s="21" t="s">
        <v>10</v>
      </c>
      <c r="E2314" s="21">
        <v>0</v>
      </c>
      <c r="F2314" s="21">
        <v>0</v>
      </c>
      <c r="G2314" s="21">
        <v>5860</v>
      </c>
      <c r="H2314" s="21">
        <v>235245.34</v>
      </c>
      <c r="I2314" s="21" t="s">
        <v>11</v>
      </c>
      <c r="J2314" s="21" t="s">
        <v>12</v>
      </c>
    </row>
    <row r="2315" spans="1:10">
      <c r="A2315" s="21">
        <v>11563327</v>
      </c>
      <c r="B2315" s="22">
        <v>43965</v>
      </c>
      <c r="C2315" s="22">
        <v>43965</v>
      </c>
      <c r="D2315" s="21" t="s">
        <v>10</v>
      </c>
      <c r="E2315" s="21">
        <v>0</v>
      </c>
      <c r="F2315" s="21">
        <v>0</v>
      </c>
      <c r="G2315" s="21">
        <v>5860</v>
      </c>
      <c r="H2315" s="21">
        <v>241105.34</v>
      </c>
      <c r="I2315" s="21" t="s">
        <v>11</v>
      </c>
      <c r="J2315" s="21" t="s">
        <v>12</v>
      </c>
    </row>
    <row r="2316" spans="1:10">
      <c r="A2316" s="21">
        <v>11563327</v>
      </c>
      <c r="B2316" s="22">
        <v>43965</v>
      </c>
      <c r="C2316" s="22">
        <v>43965</v>
      </c>
      <c r="D2316" s="21" t="s">
        <v>10</v>
      </c>
      <c r="E2316" s="21">
        <v>0</v>
      </c>
      <c r="F2316" s="21">
        <v>0</v>
      </c>
      <c r="G2316" s="21">
        <v>5940</v>
      </c>
      <c r="H2316" s="21">
        <v>247045.34</v>
      </c>
      <c r="I2316" s="21" t="s">
        <v>11</v>
      </c>
      <c r="J2316" s="21" t="s">
        <v>12</v>
      </c>
    </row>
    <row r="2317" spans="1:10">
      <c r="A2317" s="21">
        <v>11563327</v>
      </c>
      <c r="B2317" s="22">
        <v>43965</v>
      </c>
      <c r="C2317" s="22">
        <v>43965</v>
      </c>
      <c r="D2317" s="21" t="s">
        <v>10</v>
      </c>
      <c r="E2317" s="21">
        <v>0</v>
      </c>
      <c r="F2317" s="21">
        <v>0</v>
      </c>
      <c r="G2317" s="21">
        <v>6146.46</v>
      </c>
      <c r="H2317" s="21">
        <v>253191.8</v>
      </c>
      <c r="I2317" s="21" t="s">
        <v>11</v>
      </c>
      <c r="J2317" s="21" t="s">
        <v>12</v>
      </c>
    </row>
    <row r="2318" spans="1:10">
      <c r="A2318" s="21">
        <v>11563327</v>
      </c>
      <c r="B2318" s="22">
        <v>43965</v>
      </c>
      <c r="C2318" s="22">
        <v>43965</v>
      </c>
      <c r="D2318" s="21" t="s">
        <v>10</v>
      </c>
      <c r="E2318" s="21">
        <v>0</v>
      </c>
      <c r="F2318" s="21">
        <v>0</v>
      </c>
      <c r="G2318" s="21">
        <v>6240</v>
      </c>
      <c r="H2318" s="21">
        <v>259431.8</v>
      </c>
      <c r="I2318" s="21" t="s">
        <v>11</v>
      </c>
      <c r="J2318" s="21" t="s">
        <v>12</v>
      </c>
    </row>
    <row r="2319" spans="1:10">
      <c r="A2319" s="21">
        <v>11563327</v>
      </c>
      <c r="B2319" s="22">
        <v>43965</v>
      </c>
      <c r="C2319" s="22">
        <v>43965</v>
      </c>
      <c r="D2319" s="21" t="s">
        <v>10</v>
      </c>
      <c r="E2319" s="21">
        <v>0</v>
      </c>
      <c r="F2319" s="21">
        <v>0</v>
      </c>
      <c r="G2319" s="21">
        <v>6253.6</v>
      </c>
      <c r="H2319" s="21">
        <v>265685.40000000002</v>
      </c>
      <c r="I2319" s="21" t="s">
        <v>11</v>
      </c>
      <c r="J2319" s="21" t="s">
        <v>12</v>
      </c>
    </row>
    <row r="2320" spans="1:10">
      <c r="A2320" s="21">
        <v>11563327</v>
      </c>
      <c r="B2320" s="22">
        <v>43965</v>
      </c>
      <c r="C2320" s="22">
        <v>43965</v>
      </c>
      <c r="D2320" s="21" t="s">
        <v>10</v>
      </c>
      <c r="E2320" s="21">
        <v>0</v>
      </c>
      <c r="F2320" s="21">
        <v>0</v>
      </c>
      <c r="G2320" s="21">
        <v>6258.2</v>
      </c>
      <c r="H2320" s="21">
        <v>271943.59999999998</v>
      </c>
      <c r="I2320" s="21" t="s">
        <v>11</v>
      </c>
      <c r="J2320" s="21" t="s">
        <v>12</v>
      </c>
    </row>
    <row r="2321" spans="1:10">
      <c r="A2321" s="21">
        <v>11563327</v>
      </c>
      <c r="B2321" s="22">
        <v>43965</v>
      </c>
      <c r="C2321" s="22">
        <v>43965</v>
      </c>
      <c r="D2321" s="21" t="s">
        <v>10</v>
      </c>
      <c r="E2321" s="21">
        <v>0</v>
      </c>
      <c r="F2321" s="21">
        <v>0</v>
      </c>
      <c r="G2321" s="21">
        <v>6360.96</v>
      </c>
      <c r="H2321" s="21">
        <v>278304.56</v>
      </c>
      <c r="I2321" s="21" t="s">
        <v>11</v>
      </c>
      <c r="J2321" s="21" t="s">
        <v>12</v>
      </c>
    </row>
    <row r="2322" spans="1:10">
      <c r="A2322" s="21">
        <v>11563327</v>
      </c>
      <c r="B2322" s="22">
        <v>43965</v>
      </c>
      <c r="C2322" s="22">
        <v>43965</v>
      </c>
      <c r="D2322" s="21" t="s">
        <v>10</v>
      </c>
      <c r="E2322" s="21">
        <v>0</v>
      </c>
      <c r="F2322" s="21">
        <v>0</v>
      </c>
      <c r="G2322" s="21">
        <v>6444.47</v>
      </c>
      <c r="H2322" s="21">
        <v>284749.03000000003</v>
      </c>
      <c r="I2322" s="21" t="s">
        <v>11</v>
      </c>
      <c r="J2322" s="21" t="s">
        <v>12</v>
      </c>
    </row>
    <row r="2323" spans="1:10">
      <c r="A2323" s="21">
        <v>11563327</v>
      </c>
      <c r="B2323" s="22">
        <v>43965</v>
      </c>
      <c r="C2323" s="22">
        <v>43965</v>
      </c>
      <c r="D2323" s="21" t="s">
        <v>10</v>
      </c>
      <c r="E2323" s="21">
        <v>0</v>
      </c>
      <c r="F2323" s="21">
        <v>0</v>
      </c>
      <c r="G2323" s="21">
        <v>6517.01</v>
      </c>
      <c r="H2323" s="21">
        <v>291266.03999999998</v>
      </c>
      <c r="I2323" s="21" t="s">
        <v>11</v>
      </c>
      <c r="J2323" s="21" t="s">
        <v>12</v>
      </c>
    </row>
    <row r="2324" spans="1:10">
      <c r="A2324" s="21">
        <v>11563327</v>
      </c>
      <c r="B2324" s="22">
        <v>43965</v>
      </c>
      <c r="C2324" s="22">
        <v>43965</v>
      </c>
      <c r="D2324" s="21" t="s">
        <v>10</v>
      </c>
      <c r="E2324" s="21">
        <v>0</v>
      </c>
      <c r="F2324" s="21">
        <v>0</v>
      </c>
      <c r="G2324" s="21">
        <v>6690</v>
      </c>
      <c r="H2324" s="21">
        <v>297956.03999999998</v>
      </c>
      <c r="I2324" s="21" t="s">
        <v>11</v>
      </c>
      <c r="J2324" s="21" t="s">
        <v>12</v>
      </c>
    </row>
    <row r="2325" spans="1:10">
      <c r="A2325" s="21">
        <v>11563327</v>
      </c>
      <c r="B2325" s="22">
        <v>43965</v>
      </c>
      <c r="C2325" s="22">
        <v>43965</v>
      </c>
      <c r="D2325" s="21" t="s">
        <v>10</v>
      </c>
      <c r="E2325" s="21">
        <v>0</v>
      </c>
      <c r="F2325" s="21">
        <v>0</v>
      </c>
      <c r="G2325" s="21">
        <v>6722.5</v>
      </c>
      <c r="H2325" s="21">
        <v>304678.53999999998</v>
      </c>
      <c r="I2325" s="21" t="s">
        <v>11</v>
      </c>
      <c r="J2325" s="21" t="s">
        <v>12</v>
      </c>
    </row>
    <row r="2326" spans="1:10">
      <c r="A2326" s="21">
        <v>11563327</v>
      </c>
      <c r="B2326" s="22">
        <v>43965</v>
      </c>
      <c r="C2326" s="22">
        <v>43965</v>
      </c>
      <c r="D2326" s="21" t="s">
        <v>10</v>
      </c>
      <c r="E2326" s="21">
        <v>0</v>
      </c>
      <c r="F2326" s="21">
        <v>0</v>
      </c>
      <c r="G2326" s="21">
        <v>6820</v>
      </c>
      <c r="H2326" s="21">
        <v>311498.53999999998</v>
      </c>
      <c r="I2326" s="21" t="s">
        <v>11</v>
      </c>
      <c r="J2326" s="21" t="s">
        <v>12</v>
      </c>
    </row>
    <row r="2327" spans="1:10">
      <c r="A2327" s="21">
        <v>11563327</v>
      </c>
      <c r="B2327" s="22">
        <v>43965</v>
      </c>
      <c r="C2327" s="22">
        <v>43965</v>
      </c>
      <c r="D2327" s="21" t="s">
        <v>10</v>
      </c>
      <c r="E2327" s="21">
        <v>0</v>
      </c>
      <c r="F2327" s="21">
        <v>0</v>
      </c>
      <c r="G2327" s="21">
        <v>6820.6</v>
      </c>
      <c r="H2327" s="21">
        <v>318319.14</v>
      </c>
      <c r="I2327" s="21" t="s">
        <v>11</v>
      </c>
      <c r="J2327" s="21" t="s">
        <v>12</v>
      </c>
    </row>
    <row r="2328" spans="1:10">
      <c r="A2328" s="21">
        <v>11563327</v>
      </c>
      <c r="B2328" s="22">
        <v>43965</v>
      </c>
      <c r="C2328" s="22">
        <v>43965</v>
      </c>
      <c r="D2328" s="21" t="s">
        <v>10</v>
      </c>
      <c r="E2328" s="21">
        <v>0</v>
      </c>
      <c r="F2328" s="21">
        <v>0</v>
      </c>
      <c r="G2328" s="21">
        <v>6860</v>
      </c>
      <c r="H2328" s="21">
        <v>325179.14</v>
      </c>
      <c r="I2328" s="21" t="s">
        <v>11</v>
      </c>
      <c r="J2328" s="21" t="s">
        <v>12</v>
      </c>
    </row>
    <row r="2329" spans="1:10">
      <c r="A2329" s="21">
        <v>11563327</v>
      </c>
      <c r="B2329" s="22">
        <v>43965</v>
      </c>
      <c r="C2329" s="22">
        <v>43965</v>
      </c>
      <c r="D2329" s="21" t="s">
        <v>10</v>
      </c>
      <c r="E2329" s="21">
        <v>0</v>
      </c>
      <c r="F2329" s="21">
        <v>0</v>
      </c>
      <c r="G2329" s="21">
        <v>6895</v>
      </c>
      <c r="H2329" s="21">
        <v>332074.14</v>
      </c>
      <c r="I2329" s="21" t="s">
        <v>11</v>
      </c>
      <c r="J2329" s="21" t="s">
        <v>12</v>
      </c>
    </row>
    <row r="2330" spans="1:10">
      <c r="A2330" s="21">
        <v>11563327</v>
      </c>
      <c r="B2330" s="22">
        <v>43965</v>
      </c>
      <c r="C2330" s="22">
        <v>43965</v>
      </c>
      <c r="D2330" s="21" t="s">
        <v>10</v>
      </c>
      <c r="E2330" s="21">
        <v>0</v>
      </c>
      <c r="F2330" s="21">
        <v>0</v>
      </c>
      <c r="G2330" s="21">
        <v>7239</v>
      </c>
      <c r="H2330" s="21">
        <v>339313.14</v>
      </c>
      <c r="I2330" s="21" t="s">
        <v>11</v>
      </c>
      <c r="J2330" s="21" t="s">
        <v>12</v>
      </c>
    </row>
    <row r="2331" spans="1:10">
      <c r="A2331" s="21">
        <v>11563327</v>
      </c>
      <c r="B2331" s="22">
        <v>43965</v>
      </c>
      <c r="C2331" s="22">
        <v>43965</v>
      </c>
      <c r="D2331" s="21" t="s">
        <v>10</v>
      </c>
      <c r="E2331" s="21">
        <v>0</v>
      </c>
      <c r="F2331" s="21">
        <v>0</v>
      </c>
      <c r="G2331" s="21">
        <v>7254.45</v>
      </c>
      <c r="H2331" s="21">
        <v>346567.59</v>
      </c>
      <c r="I2331" s="21" t="s">
        <v>11</v>
      </c>
      <c r="J2331" s="21" t="s">
        <v>12</v>
      </c>
    </row>
    <row r="2332" spans="1:10">
      <c r="A2332" s="21">
        <v>11563327</v>
      </c>
      <c r="B2332" s="22">
        <v>43965</v>
      </c>
      <c r="C2332" s="22">
        <v>43965</v>
      </c>
      <c r="D2332" s="21" t="s">
        <v>10</v>
      </c>
      <c r="E2332" s="21">
        <v>0</v>
      </c>
      <c r="F2332" s="21">
        <v>0</v>
      </c>
      <c r="G2332" s="21">
        <v>7385.8</v>
      </c>
      <c r="H2332" s="21">
        <v>353953.39</v>
      </c>
      <c r="I2332" s="21" t="s">
        <v>11</v>
      </c>
      <c r="J2332" s="21" t="s">
        <v>12</v>
      </c>
    </row>
    <row r="2333" spans="1:10">
      <c r="A2333" s="21">
        <v>11563327</v>
      </c>
      <c r="B2333" s="22">
        <v>43965</v>
      </c>
      <c r="C2333" s="22">
        <v>43965</v>
      </c>
      <c r="D2333" s="21" t="s">
        <v>10</v>
      </c>
      <c r="E2333" s="21">
        <v>0</v>
      </c>
      <c r="F2333" s="21">
        <v>0</v>
      </c>
      <c r="G2333" s="21">
        <v>7612.3</v>
      </c>
      <c r="H2333" s="21">
        <v>361565.69</v>
      </c>
      <c r="I2333" s="21" t="s">
        <v>11</v>
      </c>
      <c r="J2333" s="21" t="s">
        <v>12</v>
      </c>
    </row>
    <row r="2334" spans="1:10">
      <c r="A2334" s="21">
        <v>11563327</v>
      </c>
      <c r="B2334" s="22">
        <v>43965</v>
      </c>
      <c r="C2334" s="22">
        <v>43965</v>
      </c>
      <c r="D2334" s="21" t="s">
        <v>10</v>
      </c>
      <c r="E2334" s="21">
        <v>0</v>
      </c>
      <c r="F2334" s="21">
        <v>0</v>
      </c>
      <c r="G2334" s="21">
        <v>7876.4</v>
      </c>
      <c r="H2334" s="21">
        <v>369442.09</v>
      </c>
      <c r="I2334" s="21" t="s">
        <v>11</v>
      </c>
      <c r="J2334" s="21" t="s">
        <v>12</v>
      </c>
    </row>
    <row r="2335" spans="1:10">
      <c r="A2335" s="21">
        <v>11563327</v>
      </c>
      <c r="B2335" s="22">
        <v>43965</v>
      </c>
      <c r="C2335" s="22">
        <v>43965</v>
      </c>
      <c r="D2335" s="21" t="s">
        <v>10</v>
      </c>
      <c r="E2335" s="21">
        <v>0</v>
      </c>
      <c r="F2335" s="21">
        <v>0</v>
      </c>
      <c r="G2335" s="21">
        <v>7941.5</v>
      </c>
      <c r="H2335" s="21">
        <v>377383.59</v>
      </c>
      <c r="I2335" s="21" t="s">
        <v>11</v>
      </c>
      <c r="J2335" s="21" t="s">
        <v>12</v>
      </c>
    </row>
    <row r="2336" spans="1:10">
      <c r="A2336" s="21">
        <v>11563327</v>
      </c>
      <c r="B2336" s="22">
        <v>43965</v>
      </c>
      <c r="C2336" s="22">
        <v>43965</v>
      </c>
      <c r="D2336" s="21" t="s">
        <v>10</v>
      </c>
      <c r="E2336" s="21">
        <v>0</v>
      </c>
      <c r="F2336" s="21">
        <v>0</v>
      </c>
      <c r="G2336" s="21">
        <v>8150</v>
      </c>
      <c r="H2336" s="21">
        <v>385533.59</v>
      </c>
      <c r="I2336" s="21" t="s">
        <v>11</v>
      </c>
      <c r="J2336" s="21" t="s">
        <v>12</v>
      </c>
    </row>
    <row r="2337" spans="1:10">
      <c r="A2337" s="21">
        <v>11563327</v>
      </c>
      <c r="B2337" s="22">
        <v>43965</v>
      </c>
      <c r="C2337" s="22">
        <v>43965</v>
      </c>
      <c r="D2337" s="21" t="s">
        <v>10</v>
      </c>
      <c r="E2337" s="21">
        <v>0</v>
      </c>
      <c r="F2337" s="21">
        <v>0</v>
      </c>
      <c r="G2337" s="21">
        <v>8789.68</v>
      </c>
      <c r="H2337" s="21">
        <v>394323.27</v>
      </c>
      <c r="I2337" s="21" t="s">
        <v>11</v>
      </c>
      <c r="J2337" s="21" t="s">
        <v>12</v>
      </c>
    </row>
    <row r="2338" spans="1:10">
      <c r="A2338" s="21">
        <v>11563327</v>
      </c>
      <c r="B2338" s="22">
        <v>43965</v>
      </c>
      <c r="C2338" s="22">
        <v>43965</v>
      </c>
      <c r="D2338" s="21" t="s">
        <v>10</v>
      </c>
      <c r="E2338" s="21">
        <v>0</v>
      </c>
      <c r="F2338" s="21">
        <v>0</v>
      </c>
      <c r="G2338" s="21">
        <v>8868</v>
      </c>
      <c r="H2338" s="21">
        <v>403191.27</v>
      </c>
      <c r="I2338" s="21" t="s">
        <v>11</v>
      </c>
      <c r="J2338" s="21" t="s">
        <v>12</v>
      </c>
    </row>
    <row r="2339" spans="1:10">
      <c r="A2339" s="21">
        <v>11563327</v>
      </c>
      <c r="B2339" s="22">
        <v>43965</v>
      </c>
      <c r="C2339" s="22">
        <v>43965</v>
      </c>
      <c r="D2339" s="21" t="s">
        <v>10</v>
      </c>
      <c r="E2339" s="21">
        <v>0</v>
      </c>
      <c r="F2339" s="21">
        <v>0</v>
      </c>
      <c r="G2339" s="21">
        <v>8994</v>
      </c>
      <c r="H2339" s="21">
        <v>412185.27</v>
      </c>
      <c r="I2339" s="21" t="s">
        <v>11</v>
      </c>
      <c r="J2339" s="21" t="s">
        <v>12</v>
      </c>
    </row>
    <row r="2340" spans="1:10">
      <c r="A2340" s="21">
        <v>11563327</v>
      </c>
      <c r="B2340" s="22">
        <v>43965</v>
      </c>
      <c r="C2340" s="22">
        <v>43965</v>
      </c>
      <c r="D2340" s="21" t="s">
        <v>10</v>
      </c>
      <c r="E2340" s="21">
        <v>0</v>
      </c>
      <c r="F2340" s="21">
        <v>0</v>
      </c>
      <c r="G2340" s="21">
        <v>9009</v>
      </c>
      <c r="H2340" s="21">
        <v>421194.27</v>
      </c>
      <c r="I2340" s="21" t="s">
        <v>11</v>
      </c>
      <c r="J2340" s="21" t="s">
        <v>12</v>
      </c>
    </row>
    <row r="2341" spans="1:10">
      <c r="A2341" s="21">
        <v>11563327</v>
      </c>
      <c r="B2341" s="22">
        <v>43965</v>
      </c>
      <c r="C2341" s="22">
        <v>43965</v>
      </c>
      <c r="D2341" s="21" t="s">
        <v>10</v>
      </c>
      <c r="E2341" s="21">
        <v>0</v>
      </c>
      <c r="F2341" s="21">
        <v>0</v>
      </c>
      <c r="G2341" s="21">
        <v>9280</v>
      </c>
      <c r="H2341" s="21">
        <v>430474.27</v>
      </c>
      <c r="I2341" s="21" t="s">
        <v>11</v>
      </c>
      <c r="J2341" s="21" t="s">
        <v>12</v>
      </c>
    </row>
    <row r="2342" spans="1:10">
      <c r="A2342" s="21">
        <v>11563327</v>
      </c>
      <c r="B2342" s="22">
        <v>43965</v>
      </c>
      <c r="C2342" s="22">
        <v>43965</v>
      </c>
      <c r="D2342" s="21" t="s">
        <v>10</v>
      </c>
      <c r="E2342" s="21">
        <v>0</v>
      </c>
      <c r="F2342" s="21">
        <v>0</v>
      </c>
      <c r="G2342" s="21">
        <v>9419.2999999999993</v>
      </c>
      <c r="H2342" s="21">
        <v>439893.57</v>
      </c>
      <c r="I2342" s="21" t="s">
        <v>11</v>
      </c>
      <c r="J2342" s="21" t="s">
        <v>12</v>
      </c>
    </row>
    <row r="2343" spans="1:10">
      <c r="A2343" s="21">
        <v>11563327</v>
      </c>
      <c r="B2343" s="22">
        <v>43965</v>
      </c>
      <c r="C2343" s="22">
        <v>43965</v>
      </c>
      <c r="D2343" s="21" t="s">
        <v>10</v>
      </c>
      <c r="E2343" s="21">
        <v>0</v>
      </c>
      <c r="F2343" s="21">
        <v>0</v>
      </c>
      <c r="G2343" s="21">
        <v>9848.76</v>
      </c>
      <c r="H2343" s="21">
        <v>449742.33</v>
      </c>
      <c r="I2343" s="21" t="s">
        <v>11</v>
      </c>
      <c r="J2343" s="21" t="s">
        <v>12</v>
      </c>
    </row>
    <row r="2344" spans="1:10">
      <c r="A2344" s="21">
        <v>11563327</v>
      </c>
      <c r="B2344" s="22">
        <v>43965</v>
      </c>
      <c r="C2344" s="22">
        <v>43965</v>
      </c>
      <c r="D2344" s="21" t="s">
        <v>10</v>
      </c>
      <c r="E2344" s="21">
        <v>0</v>
      </c>
      <c r="F2344" s="21">
        <v>0</v>
      </c>
      <c r="G2344" s="21">
        <v>10283</v>
      </c>
      <c r="H2344" s="21">
        <v>460025.33</v>
      </c>
      <c r="I2344" s="21" t="s">
        <v>11</v>
      </c>
      <c r="J2344" s="21" t="s">
        <v>12</v>
      </c>
    </row>
    <row r="2345" spans="1:10">
      <c r="A2345" s="21">
        <v>11563327</v>
      </c>
      <c r="B2345" s="22">
        <v>43965</v>
      </c>
      <c r="C2345" s="22">
        <v>43965</v>
      </c>
      <c r="D2345" s="21" t="s">
        <v>10</v>
      </c>
      <c r="E2345" s="21">
        <v>0</v>
      </c>
      <c r="F2345" s="21">
        <v>0</v>
      </c>
      <c r="G2345" s="21">
        <v>10390</v>
      </c>
      <c r="H2345" s="21">
        <v>470415.33</v>
      </c>
      <c r="I2345" s="21" t="s">
        <v>11</v>
      </c>
      <c r="J2345" s="21" t="s">
        <v>12</v>
      </c>
    </row>
    <row r="2346" spans="1:10">
      <c r="A2346" s="21">
        <v>11563327</v>
      </c>
      <c r="B2346" s="22">
        <v>43965</v>
      </c>
      <c r="C2346" s="22">
        <v>43965</v>
      </c>
      <c r="D2346" s="21" t="s">
        <v>10</v>
      </c>
      <c r="E2346" s="21">
        <v>0</v>
      </c>
      <c r="F2346" s="21">
        <v>0</v>
      </c>
      <c r="G2346" s="21">
        <v>10655.84</v>
      </c>
      <c r="H2346" s="21">
        <v>481071.17</v>
      </c>
      <c r="I2346" s="21" t="s">
        <v>11</v>
      </c>
      <c r="J2346" s="21" t="s">
        <v>12</v>
      </c>
    </row>
    <row r="2347" spans="1:10">
      <c r="A2347" s="21">
        <v>11563327</v>
      </c>
      <c r="B2347" s="22">
        <v>43965</v>
      </c>
      <c r="C2347" s="22">
        <v>43965</v>
      </c>
      <c r="D2347" s="21" t="s">
        <v>10</v>
      </c>
      <c r="E2347" s="21">
        <v>0</v>
      </c>
      <c r="F2347" s="21">
        <v>0</v>
      </c>
      <c r="G2347" s="21">
        <v>10838.1</v>
      </c>
      <c r="H2347" s="21">
        <v>491909.27</v>
      </c>
      <c r="I2347" s="21" t="s">
        <v>11</v>
      </c>
      <c r="J2347" s="21" t="s">
        <v>12</v>
      </c>
    </row>
    <row r="2348" spans="1:10">
      <c r="A2348" s="21">
        <v>11563327</v>
      </c>
      <c r="B2348" s="22">
        <v>43965</v>
      </c>
      <c r="C2348" s="22">
        <v>43965</v>
      </c>
      <c r="D2348" s="21" t="s">
        <v>10</v>
      </c>
      <c r="E2348" s="21">
        <v>0</v>
      </c>
      <c r="F2348" s="21">
        <v>0</v>
      </c>
      <c r="G2348" s="21">
        <v>10907.5</v>
      </c>
      <c r="H2348" s="21">
        <v>502816.77</v>
      </c>
      <c r="I2348" s="21" t="s">
        <v>11</v>
      </c>
      <c r="J2348" s="21" t="s">
        <v>12</v>
      </c>
    </row>
    <row r="2349" spans="1:10">
      <c r="A2349" s="21">
        <v>11563327</v>
      </c>
      <c r="B2349" s="22">
        <v>43965</v>
      </c>
      <c r="C2349" s="22">
        <v>43965</v>
      </c>
      <c r="D2349" s="21" t="s">
        <v>10</v>
      </c>
      <c r="E2349" s="21">
        <v>0</v>
      </c>
      <c r="F2349" s="21">
        <v>0</v>
      </c>
      <c r="G2349" s="21">
        <v>10914</v>
      </c>
      <c r="H2349" s="21">
        <v>513730.77</v>
      </c>
      <c r="I2349" s="21" t="s">
        <v>11</v>
      </c>
      <c r="J2349" s="21" t="s">
        <v>12</v>
      </c>
    </row>
    <row r="2350" spans="1:10">
      <c r="A2350" s="21">
        <v>11563327</v>
      </c>
      <c r="B2350" s="22">
        <v>43965</v>
      </c>
      <c r="C2350" s="22">
        <v>43965</v>
      </c>
      <c r="D2350" s="21" t="s">
        <v>10</v>
      </c>
      <c r="E2350" s="21">
        <v>0</v>
      </c>
      <c r="F2350" s="21">
        <v>0</v>
      </c>
      <c r="G2350" s="21">
        <v>11154.8</v>
      </c>
      <c r="H2350" s="21">
        <v>524885.56999999995</v>
      </c>
      <c r="I2350" s="21" t="s">
        <v>11</v>
      </c>
      <c r="J2350" s="21" t="s">
        <v>12</v>
      </c>
    </row>
    <row r="2351" spans="1:10">
      <c r="A2351" s="21">
        <v>11563327</v>
      </c>
      <c r="B2351" s="22">
        <v>43965</v>
      </c>
      <c r="C2351" s="22">
        <v>43965</v>
      </c>
      <c r="D2351" s="21" t="s">
        <v>10</v>
      </c>
      <c r="E2351" s="21">
        <v>0</v>
      </c>
      <c r="F2351" s="21">
        <v>0</v>
      </c>
      <c r="G2351" s="21">
        <v>11693.1</v>
      </c>
      <c r="H2351" s="21">
        <v>536578.67000000004</v>
      </c>
      <c r="I2351" s="21" t="s">
        <v>11</v>
      </c>
      <c r="J2351" s="21" t="s">
        <v>12</v>
      </c>
    </row>
    <row r="2352" spans="1:10">
      <c r="A2352" s="21">
        <v>11563327</v>
      </c>
      <c r="B2352" s="22">
        <v>43965</v>
      </c>
      <c r="C2352" s="22">
        <v>43965</v>
      </c>
      <c r="D2352" s="21" t="s">
        <v>10</v>
      </c>
      <c r="E2352" s="21">
        <v>0</v>
      </c>
      <c r="F2352" s="21">
        <v>0</v>
      </c>
      <c r="G2352" s="21">
        <v>11741.88</v>
      </c>
      <c r="H2352" s="21">
        <v>548320.55000000005</v>
      </c>
      <c r="I2352" s="21" t="s">
        <v>11</v>
      </c>
      <c r="J2352" s="21" t="s">
        <v>12</v>
      </c>
    </row>
    <row r="2353" spans="1:10">
      <c r="A2353" s="21">
        <v>11563327</v>
      </c>
      <c r="B2353" s="22">
        <v>43965</v>
      </c>
      <c r="C2353" s="22">
        <v>43965</v>
      </c>
      <c r="D2353" s="21" t="s">
        <v>10</v>
      </c>
      <c r="E2353" s="21">
        <v>0</v>
      </c>
      <c r="F2353" s="21">
        <v>0</v>
      </c>
      <c r="G2353" s="21">
        <v>12055.5</v>
      </c>
      <c r="H2353" s="21">
        <v>560376.05000000005</v>
      </c>
      <c r="I2353" s="21" t="s">
        <v>11</v>
      </c>
      <c r="J2353" s="21" t="s">
        <v>12</v>
      </c>
    </row>
    <row r="2354" spans="1:10">
      <c r="A2354" s="21">
        <v>11563327</v>
      </c>
      <c r="B2354" s="22">
        <v>43965</v>
      </c>
      <c r="C2354" s="22">
        <v>43965</v>
      </c>
      <c r="D2354" s="21" t="s">
        <v>10</v>
      </c>
      <c r="E2354" s="21">
        <v>0</v>
      </c>
      <c r="F2354" s="21">
        <v>0</v>
      </c>
      <c r="G2354" s="21">
        <v>12125.6</v>
      </c>
      <c r="H2354" s="21">
        <v>572501.65</v>
      </c>
      <c r="I2354" s="21" t="s">
        <v>11</v>
      </c>
      <c r="J2354" s="21" t="s">
        <v>12</v>
      </c>
    </row>
    <row r="2355" spans="1:10">
      <c r="A2355" s="21">
        <v>11563327</v>
      </c>
      <c r="B2355" s="22">
        <v>43965</v>
      </c>
      <c r="C2355" s="22">
        <v>43965</v>
      </c>
      <c r="D2355" s="21" t="s">
        <v>10</v>
      </c>
      <c r="E2355" s="21">
        <v>0</v>
      </c>
      <c r="F2355" s="21">
        <v>0</v>
      </c>
      <c r="G2355" s="21">
        <v>12315.6</v>
      </c>
      <c r="H2355" s="21">
        <v>584817.25</v>
      </c>
      <c r="I2355" s="21" t="s">
        <v>11</v>
      </c>
      <c r="J2355" s="21" t="s">
        <v>12</v>
      </c>
    </row>
    <row r="2356" spans="1:10">
      <c r="A2356" s="21">
        <v>11563327</v>
      </c>
      <c r="B2356" s="22">
        <v>43965</v>
      </c>
      <c r="C2356" s="22">
        <v>43965</v>
      </c>
      <c r="D2356" s="21" t="s">
        <v>10</v>
      </c>
      <c r="E2356" s="21">
        <v>0</v>
      </c>
      <c r="F2356" s="21">
        <v>0</v>
      </c>
      <c r="G2356" s="21">
        <v>12924.28</v>
      </c>
      <c r="H2356" s="21">
        <v>597741.53</v>
      </c>
      <c r="I2356" s="21" t="s">
        <v>11</v>
      </c>
      <c r="J2356" s="21" t="s">
        <v>12</v>
      </c>
    </row>
    <row r="2357" spans="1:10">
      <c r="A2357" s="21">
        <v>11563327</v>
      </c>
      <c r="B2357" s="22">
        <v>43965</v>
      </c>
      <c r="C2357" s="22">
        <v>43965</v>
      </c>
      <c r="D2357" s="21" t="s">
        <v>10</v>
      </c>
      <c r="E2357" s="21">
        <v>0</v>
      </c>
      <c r="F2357" s="21">
        <v>0</v>
      </c>
      <c r="G2357" s="21">
        <v>13678.8</v>
      </c>
      <c r="H2357" s="21">
        <v>611420.32999999996</v>
      </c>
      <c r="I2357" s="21" t="s">
        <v>11</v>
      </c>
      <c r="J2357" s="21" t="s">
        <v>12</v>
      </c>
    </row>
    <row r="2358" spans="1:10">
      <c r="A2358" s="21">
        <v>11563327</v>
      </c>
      <c r="B2358" s="22">
        <v>43965</v>
      </c>
      <c r="C2358" s="22">
        <v>43965</v>
      </c>
      <c r="D2358" s="21" t="s">
        <v>10</v>
      </c>
      <c r="E2358" s="21">
        <v>0</v>
      </c>
      <c r="F2358" s="21">
        <v>0</v>
      </c>
      <c r="G2358" s="21">
        <v>13794.1</v>
      </c>
      <c r="H2358" s="21">
        <v>625214.43000000005</v>
      </c>
      <c r="I2358" s="21" t="s">
        <v>11</v>
      </c>
      <c r="J2358" s="21" t="s">
        <v>12</v>
      </c>
    </row>
    <row r="2359" spans="1:10">
      <c r="A2359" s="21">
        <v>11563327</v>
      </c>
      <c r="B2359" s="22">
        <v>43965</v>
      </c>
      <c r="C2359" s="22">
        <v>43965</v>
      </c>
      <c r="D2359" s="21" t="s">
        <v>10</v>
      </c>
      <c r="E2359" s="21">
        <v>0</v>
      </c>
      <c r="F2359" s="21">
        <v>0</v>
      </c>
      <c r="G2359" s="21">
        <v>14576.36</v>
      </c>
      <c r="H2359" s="21">
        <v>639790.79</v>
      </c>
      <c r="I2359" s="21" t="s">
        <v>11</v>
      </c>
      <c r="J2359" s="21" t="s">
        <v>12</v>
      </c>
    </row>
    <row r="2360" spans="1:10">
      <c r="A2360" s="21">
        <v>11563327</v>
      </c>
      <c r="B2360" s="22">
        <v>43965</v>
      </c>
      <c r="C2360" s="22">
        <v>43965</v>
      </c>
      <c r="D2360" s="21" t="s">
        <v>10</v>
      </c>
      <c r="E2360" s="21">
        <v>0</v>
      </c>
      <c r="F2360" s="21">
        <v>0</v>
      </c>
      <c r="G2360" s="21">
        <v>15295.8</v>
      </c>
      <c r="H2360" s="21">
        <v>655086.59</v>
      </c>
      <c r="I2360" s="21" t="s">
        <v>11</v>
      </c>
      <c r="J2360" s="21" t="s">
        <v>12</v>
      </c>
    </row>
    <row r="2361" spans="1:10">
      <c r="A2361" s="21">
        <v>11563327</v>
      </c>
      <c r="B2361" s="22">
        <v>43965</v>
      </c>
      <c r="C2361" s="22">
        <v>43965</v>
      </c>
      <c r="D2361" s="21" t="s">
        <v>10</v>
      </c>
      <c r="E2361" s="21">
        <v>0</v>
      </c>
      <c r="F2361" s="21">
        <v>0</v>
      </c>
      <c r="G2361" s="21">
        <v>15299.32</v>
      </c>
      <c r="H2361" s="21">
        <v>670385.91</v>
      </c>
      <c r="I2361" s="21" t="s">
        <v>11</v>
      </c>
      <c r="J2361" s="21" t="s">
        <v>12</v>
      </c>
    </row>
    <row r="2362" spans="1:10">
      <c r="A2362" s="21">
        <v>11563327</v>
      </c>
      <c r="B2362" s="22">
        <v>43965</v>
      </c>
      <c r="C2362" s="22">
        <v>43965</v>
      </c>
      <c r="D2362" s="21" t="s">
        <v>10</v>
      </c>
      <c r="E2362" s="21">
        <v>0</v>
      </c>
      <c r="F2362" s="21">
        <v>0</v>
      </c>
      <c r="G2362" s="21">
        <v>15617.11</v>
      </c>
      <c r="H2362" s="21">
        <v>686003.02</v>
      </c>
      <c r="I2362" s="21" t="s">
        <v>11</v>
      </c>
      <c r="J2362" s="21" t="s">
        <v>12</v>
      </c>
    </row>
    <row r="2363" spans="1:10">
      <c r="A2363" s="21">
        <v>11563327</v>
      </c>
      <c r="B2363" s="22">
        <v>43965</v>
      </c>
      <c r="C2363" s="22">
        <v>43965</v>
      </c>
      <c r="D2363" s="21" t="s">
        <v>10</v>
      </c>
      <c r="E2363" s="21">
        <v>0</v>
      </c>
      <c r="F2363" s="21">
        <v>0</v>
      </c>
      <c r="G2363" s="21">
        <v>15674.81</v>
      </c>
      <c r="H2363" s="21">
        <v>701677.83</v>
      </c>
      <c r="I2363" s="21" t="s">
        <v>11</v>
      </c>
      <c r="J2363" s="21" t="s">
        <v>12</v>
      </c>
    </row>
    <row r="2364" spans="1:10">
      <c r="A2364" s="21">
        <v>11563327</v>
      </c>
      <c r="B2364" s="22">
        <v>43965</v>
      </c>
      <c r="C2364" s="22">
        <v>43965</v>
      </c>
      <c r="D2364" s="21" t="s">
        <v>10</v>
      </c>
      <c r="E2364" s="21">
        <v>0</v>
      </c>
      <c r="F2364" s="21">
        <v>0</v>
      </c>
      <c r="G2364" s="21">
        <v>15710.48</v>
      </c>
      <c r="H2364" s="21">
        <v>717388.31</v>
      </c>
      <c r="I2364" s="21" t="s">
        <v>11</v>
      </c>
      <c r="J2364" s="21" t="s">
        <v>12</v>
      </c>
    </row>
    <row r="2365" spans="1:10">
      <c r="A2365" s="21">
        <v>11563327</v>
      </c>
      <c r="B2365" s="22">
        <v>43965</v>
      </c>
      <c r="C2365" s="22">
        <v>43965</v>
      </c>
      <c r="D2365" s="21" t="s">
        <v>10</v>
      </c>
      <c r="E2365" s="21">
        <v>0</v>
      </c>
      <c r="F2365" s="21">
        <v>0</v>
      </c>
      <c r="G2365" s="21">
        <v>15868.9</v>
      </c>
      <c r="H2365" s="21">
        <v>733257.21</v>
      </c>
      <c r="I2365" s="21" t="s">
        <v>11</v>
      </c>
      <c r="J2365" s="21" t="s">
        <v>12</v>
      </c>
    </row>
    <row r="2366" spans="1:10">
      <c r="A2366" s="21">
        <v>11563327</v>
      </c>
      <c r="B2366" s="22">
        <v>43965</v>
      </c>
      <c r="C2366" s="22">
        <v>43965</v>
      </c>
      <c r="D2366" s="21" t="s">
        <v>10</v>
      </c>
      <c r="E2366" s="21">
        <v>0</v>
      </c>
      <c r="F2366" s="21">
        <v>0</v>
      </c>
      <c r="G2366" s="21">
        <v>18420.3</v>
      </c>
      <c r="H2366" s="21">
        <v>751677.51</v>
      </c>
      <c r="I2366" s="21" t="s">
        <v>11</v>
      </c>
      <c r="J2366" s="21" t="s">
        <v>12</v>
      </c>
    </row>
    <row r="2367" spans="1:10">
      <c r="A2367" s="21">
        <v>11563327</v>
      </c>
      <c r="B2367" s="22">
        <v>43965</v>
      </c>
      <c r="C2367" s="22">
        <v>43965</v>
      </c>
      <c r="D2367" s="21" t="s">
        <v>10</v>
      </c>
      <c r="E2367" s="21">
        <v>0</v>
      </c>
      <c r="F2367" s="21">
        <v>0</v>
      </c>
      <c r="G2367" s="21">
        <v>19286</v>
      </c>
      <c r="H2367" s="21">
        <v>770963.51</v>
      </c>
      <c r="I2367" s="21" t="s">
        <v>11</v>
      </c>
      <c r="J2367" s="21" t="s">
        <v>12</v>
      </c>
    </row>
    <row r="2368" spans="1:10">
      <c r="A2368" s="21">
        <v>11563327</v>
      </c>
      <c r="B2368" s="22">
        <v>43965</v>
      </c>
      <c r="C2368" s="22">
        <v>43965</v>
      </c>
      <c r="D2368" s="21" t="s">
        <v>10</v>
      </c>
      <c r="E2368" s="21">
        <v>0</v>
      </c>
      <c r="F2368" s="21">
        <v>0</v>
      </c>
      <c r="G2368" s="21">
        <v>19702</v>
      </c>
      <c r="H2368" s="21">
        <v>790665.51</v>
      </c>
      <c r="I2368" s="21" t="s">
        <v>11</v>
      </c>
      <c r="J2368" s="21" t="s">
        <v>12</v>
      </c>
    </row>
    <row r="2369" spans="1:10">
      <c r="A2369" s="21">
        <v>11563327</v>
      </c>
      <c r="B2369" s="22">
        <v>43965</v>
      </c>
      <c r="C2369" s="22">
        <v>43965</v>
      </c>
      <c r="D2369" s="21" t="s">
        <v>10</v>
      </c>
      <c r="E2369" s="21">
        <v>0</v>
      </c>
      <c r="F2369" s="21">
        <v>0</v>
      </c>
      <c r="G2369" s="21">
        <v>21068.12</v>
      </c>
      <c r="H2369" s="21">
        <v>811733.63</v>
      </c>
      <c r="I2369" s="21" t="s">
        <v>11</v>
      </c>
      <c r="J2369" s="21" t="s">
        <v>12</v>
      </c>
    </row>
    <row r="2370" spans="1:10">
      <c r="A2370" s="21">
        <v>11563327</v>
      </c>
      <c r="B2370" s="22">
        <v>43965</v>
      </c>
      <c r="C2370" s="22">
        <v>43965</v>
      </c>
      <c r="D2370" s="21" t="s">
        <v>10</v>
      </c>
      <c r="E2370" s="21">
        <v>0</v>
      </c>
      <c r="F2370" s="21">
        <v>0</v>
      </c>
      <c r="G2370" s="21">
        <v>22639.5</v>
      </c>
      <c r="H2370" s="21">
        <v>834373.13</v>
      </c>
      <c r="I2370" s="21" t="s">
        <v>11</v>
      </c>
      <c r="J2370" s="21" t="s">
        <v>12</v>
      </c>
    </row>
    <row r="2371" spans="1:10">
      <c r="A2371" s="21">
        <v>11563327</v>
      </c>
      <c r="B2371" s="22">
        <v>43965</v>
      </c>
      <c r="C2371" s="22">
        <v>43965</v>
      </c>
      <c r="D2371" s="21" t="s">
        <v>10</v>
      </c>
      <c r="E2371" s="21">
        <v>0</v>
      </c>
      <c r="F2371" s="21">
        <v>0</v>
      </c>
      <c r="G2371" s="21">
        <v>24247.57</v>
      </c>
      <c r="H2371" s="21">
        <v>858620.7</v>
      </c>
      <c r="I2371" s="21" t="s">
        <v>11</v>
      </c>
      <c r="J2371" s="21" t="s">
        <v>12</v>
      </c>
    </row>
    <row r="2372" spans="1:10">
      <c r="A2372" s="21">
        <v>11563327</v>
      </c>
      <c r="B2372" s="22">
        <v>43965</v>
      </c>
      <c r="C2372" s="22">
        <v>43965</v>
      </c>
      <c r="D2372" s="21" t="s">
        <v>10</v>
      </c>
      <c r="E2372" s="21">
        <v>0</v>
      </c>
      <c r="F2372" s="21">
        <v>0</v>
      </c>
      <c r="G2372" s="21">
        <v>25480.5</v>
      </c>
      <c r="H2372" s="21">
        <v>884101.2</v>
      </c>
      <c r="I2372" s="21" t="s">
        <v>11</v>
      </c>
      <c r="J2372" s="21" t="s">
        <v>12</v>
      </c>
    </row>
    <row r="2373" spans="1:10">
      <c r="A2373" s="21">
        <v>11563327</v>
      </c>
      <c r="B2373" s="22">
        <v>43965</v>
      </c>
      <c r="C2373" s="22">
        <v>43965</v>
      </c>
      <c r="D2373" s="21" t="s">
        <v>10</v>
      </c>
      <c r="E2373" s="21">
        <v>0</v>
      </c>
      <c r="F2373" s="21">
        <v>0</v>
      </c>
      <c r="G2373" s="21">
        <v>26171.27</v>
      </c>
      <c r="H2373" s="21">
        <v>910272.47</v>
      </c>
      <c r="I2373" s="21" t="s">
        <v>11</v>
      </c>
      <c r="J2373" s="21" t="s">
        <v>12</v>
      </c>
    </row>
    <row r="2374" spans="1:10">
      <c r="A2374" s="21">
        <v>11563327</v>
      </c>
      <c r="B2374" s="22">
        <v>43965</v>
      </c>
      <c r="C2374" s="22">
        <v>43965</v>
      </c>
      <c r="D2374" s="21" t="s">
        <v>10</v>
      </c>
      <c r="E2374" s="21">
        <v>0</v>
      </c>
      <c r="F2374" s="21">
        <v>0</v>
      </c>
      <c r="G2374" s="21">
        <v>26460.33</v>
      </c>
      <c r="H2374" s="21">
        <v>936732.8</v>
      </c>
      <c r="I2374" s="21" t="s">
        <v>11</v>
      </c>
      <c r="J2374" s="21" t="s">
        <v>12</v>
      </c>
    </row>
    <row r="2375" spans="1:10">
      <c r="A2375" s="21">
        <v>11563327</v>
      </c>
      <c r="B2375" s="22">
        <v>43965</v>
      </c>
      <c r="C2375" s="22">
        <v>43965</v>
      </c>
      <c r="D2375" s="21" t="s">
        <v>10</v>
      </c>
      <c r="E2375" s="21">
        <v>0</v>
      </c>
      <c r="F2375" s="21">
        <v>0</v>
      </c>
      <c r="G2375" s="21">
        <v>30170.87</v>
      </c>
      <c r="H2375" s="21">
        <v>966903.67</v>
      </c>
      <c r="I2375" s="21" t="s">
        <v>11</v>
      </c>
      <c r="J2375" s="21" t="s">
        <v>12</v>
      </c>
    </row>
    <row r="2376" spans="1:10">
      <c r="A2376" s="21">
        <v>11563327</v>
      </c>
      <c r="B2376" s="22">
        <v>43965</v>
      </c>
      <c r="C2376" s="22">
        <v>43965</v>
      </c>
      <c r="D2376" s="21" t="s">
        <v>10</v>
      </c>
      <c r="E2376" s="21">
        <v>0</v>
      </c>
      <c r="F2376" s="21">
        <v>0</v>
      </c>
      <c r="G2376" s="21">
        <v>33041.300000000003</v>
      </c>
      <c r="H2376" s="21">
        <v>999944.97</v>
      </c>
      <c r="I2376" s="21" t="s">
        <v>11</v>
      </c>
      <c r="J2376" s="21" t="s">
        <v>12</v>
      </c>
    </row>
    <row r="2377" spans="1:10">
      <c r="A2377" s="21">
        <v>11563327</v>
      </c>
      <c r="B2377" s="22">
        <v>43965</v>
      </c>
      <c r="C2377" s="22">
        <v>43965</v>
      </c>
      <c r="D2377" s="21" t="s">
        <v>10</v>
      </c>
      <c r="E2377" s="21">
        <v>0</v>
      </c>
      <c r="F2377" s="21">
        <v>0</v>
      </c>
      <c r="G2377" s="21">
        <v>35894</v>
      </c>
      <c r="H2377" s="21">
        <v>1035838.97</v>
      </c>
      <c r="I2377" s="21" t="s">
        <v>11</v>
      </c>
      <c r="J2377" s="21" t="s">
        <v>12</v>
      </c>
    </row>
    <row r="2378" spans="1:10">
      <c r="A2378" s="21">
        <v>11563327</v>
      </c>
      <c r="B2378" s="22">
        <v>43965</v>
      </c>
      <c r="C2378" s="22">
        <v>43965</v>
      </c>
      <c r="D2378" s="21" t="s">
        <v>10</v>
      </c>
      <c r="E2378" s="21">
        <v>0</v>
      </c>
      <c r="F2378" s="21">
        <v>0</v>
      </c>
      <c r="G2378" s="21">
        <v>40381.9</v>
      </c>
      <c r="H2378" s="21">
        <v>1076220.8700000001</v>
      </c>
      <c r="I2378" s="21" t="s">
        <v>11</v>
      </c>
      <c r="J2378" s="21" t="s">
        <v>12</v>
      </c>
    </row>
    <row r="2379" spans="1:10">
      <c r="A2379" s="21">
        <v>11563327</v>
      </c>
      <c r="B2379" s="22">
        <v>43965</v>
      </c>
      <c r="C2379" s="22">
        <v>43965</v>
      </c>
      <c r="D2379" s="21" t="s">
        <v>10</v>
      </c>
      <c r="E2379" s="21">
        <v>0</v>
      </c>
      <c r="F2379" s="21">
        <v>0</v>
      </c>
      <c r="G2379" s="21">
        <v>42617.760000000002</v>
      </c>
      <c r="H2379" s="21">
        <v>1118838.6299999999</v>
      </c>
      <c r="I2379" s="21" t="s">
        <v>11</v>
      </c>
      <c r="J2379" s="21" t="s">
        <v>12</v>
      </c>
    </row>
    <row r="2380" spans="1:10">
      <c r="A2380" s="21">
        <v>11563327</v>
      </c>
      <c r="B2380" s="22">
        <v>43965</v>
      </c>
      <c r="C2380" s="22">
        <v>43965</v>
      </c>
      <c r="D2380" s="21" t="s">
        <v>10</v>
      </c>
      <c r="E2380" s="21">
        <v>0</v>
      </c>
      <c r="F2380" s="21">
        <v>0</v>
      </c>
      <c r="G2380" s="21">
        <v>47317.7</v>
      </c>
      <c r="H2380" s="21">
        <v>1166156.33</v>
      </c>
      <c r="I2380" s="21" t="s">
        <v>11</v>
      </c>
      <c r="J2380" s="21" t="s">
        <v>12</v>
      </c>
    </row>
    <row r="2381" spans="1:10">
      <c r="A2381" s="21">
        <v>11563327</v>
      </c>
      <c r="B2381" s="22">
        <v>43965</v>
      </c>
      <c r="C2381" s="22">
        <v>43965</v>
      </c>
      <c r="D2381" s="21" t="s">
        <v>13</v>
      </c>
      <c r="E2381" s="21">
        <v>0</v>
      </c>
      <c r="F2381" s="21">
        <v>4.67</v>
      </c>
      <c r="G2381" s="21">
        <v>0</v>
      </c>
      <c r="H2381" s="21">
        <v>1166151.6599999999</v>
      </c>
      <c r="I2381" s="21" t="s">
        <v>14</v>
      </c>
      <c r="J2381" s="21" t="s">
        <v>15</v>
      </c>
    </row>
    <row r="2382" spans="1:10">
      <c r="A2382" s="21">
        <v>11563327</v>
      </c>
      <c r="B2382" s="22">
        <v>43965</v>
      </c>
      <c r="C2382" s="22">
        <v>43965</v>
      </c>
      <c r="D2382" s="21" t="s">
        <v>13</v>
      </c>
      <c r="E2382" s="21">
        <v>0</v>
      </c>
      <c r="F2382" s="21">
        <v>7.66</v>
      </c>
      <c r="G2382" s="21">
        <v>0</v>
      </c>
      <c r="H2382" s="21">
        <v>1166144</v>
      </c>
      <c r="I2382" s="21" t="s">
        <v>14</v>
      </c>
      <c r="J2382" s="21" t="s">
        <v>15</v>
      </c>
    </row>
    <row r="2383" spans="1:10">
      <c r="A2383" s="21">
        <v>11563327</v>
      </c>
      <c r="B2383" s="22">
        <v>43965</v>
      </c>
      <c r="C2383" s="22">
        <v>43965</v>
      </c>
      <c r="D2383" s="21" t="s">
        <v>13</v>
      </c>
      <c r="E2383" s="21">
        <v>0</v>
      </c>
      <c r="F2383" s="21">
        <v>7.92</v>
      </c>
      <c r="G2383" s="21">
        <v>0</v>
      </c>
      <c r="H2383" s="21">
        <v>1166136.08</v>
      </c>
      <c r="I2383" s="21" t="s">
        <v>14</v>
      </c>
      <c r="J2383" s="21" t="s">
        <v>15</v>
      </c>
    </row>
    <row r="2384" spans="1:10">
      <c r="A2384" s="21">
        <v>11563327</v>
      </c>
      <c r="B2384" s="22">
        <v>43965</v>
      </c>
      <c r="C2384" s="22">
        <v>43965</v>
      </c>
      <c r="D2384" s="21" t="s">
        <v>13</v>
      </c>
      <c r="E2384" s="21">
        <v>0</v>
      </c>
      <c r="F2384" s="21">
        <v>8.6</v>
      </c>
      <c r="G2384" s="21">
        <v>0</v>
      </c>
      <c r="H2384" s="21">
        <v>1166127.48</v>
      </c>
      <c r="I2384" s="21" t="s">
        <v>14</v>
      </c>
      <c r="J2384" s="21" t="s">
        <v>15</v>
      </c>
    </row>
    <row r="2385" spans="1:10">
      <c r="A2385" s="21">
        <v>11563327</v>
      </c>
      <c r="B2385" s="22">
        <v>43965</v>
      </c>
      <c r="C2385" s="22">
        <v>43965</v>
      </c>
      <c r="D2385" s="21" t="s">
        <v>13</v>
      </c>
      <c r="E2385" s="21">
        <v>0</v>
      </c>
      <c r="F2385" s="21">
        <v>8.7899999999999991</v>
      </c>
      <c r="G2385" s="21">
        <v>0</v>
      </c>
      <c r="H2385" s="21">
        <v>1166118.69</v>
      </c>
      <c r="I2385" s="21" t="s">
        <v>14</v>
      </c>
      <c r="J2385" s="21" t="s">
        <v>15</v>
      </c>
    </row>
    <row r="2386" spans="1:10">
      <c r="A2386" s="21">
        <v>11563327</v>
      </c>
      <c r="B2386" s="22">
        <v>43965</v>
      </c>
      <c r="C2386" s="22">
        <v>43965</v>
      </c>
      <c r="D2386" s="21" t="s">
        <v>13</v>
      </c>
      <c r="E2386" s="21">
        <v>0</v>
      </c>
      <c r="F2386" s="21">
        <v>9.35</v>
      </c>
      <c r="G2386" s="21">
        <v>0</v>
      </c>
      <c r="H2386" s="21">
        <v>1166109.3400000001</v>
      </c>
      <c r="I2386" s="21" t="s">
        <v>14</v>
      </c>
      <c r="J2386" s="21" t="s">
        <v>15</v>
      </c>
    </row>
    <row r="2387" spans="1:10">
      <c r="A2387" s="21">
        <v>11563327</v>
      </c>
      <c r="B2387" s="22">
        <v>43965</v>
      </c>
      <c r="C2387" s="22">
        <v>43965</v>
      </c>
      <c r="D2387" s="21" t="s">
        <v>13</v>
      </c>
      <c r="E2387" s="21">
        <v>0</v>
      </c>
      <c r="F2387" s="21">
        <v>12.36</v>
      </c>
      <c r="G2387" s="21">
        <v>0</v>
      </c>
      <c r="H2387" s="21">
        <v>1166096.98</v>
      </c>
      <c r="I2387" s="21" t="s">
        <v>14</v>
      </c>
      <c r="J2387" s="21" t="s">
        <v>15</v>
      </c>
    </row>
    <row r="2388" spans="1:10">
      <c r="A2388" s="21">
        <v>11563327</v>
      </c>
      <c r="B2388" s="22">
        <v>43965</v>
      </c>
      <c r="C2388" s="22">
        <v>43965</v>
      </c>
      <c r="D2388" s="21" t="s">
        <v>13</v>
      </c>
      <c r="E2388" s="21">
        <v>0</v>
      </c>
      <c r="F2388" s="21">
        <v>14.69</v>
      </c>
      <c r="G2388" s="21">
        <v>0</v>
      </c>
      <c r="H2388" s="21">
        <v>1166082.29</v>
      </c>
      <c r="I2388" s="21" t="s">
        <v>14</v>
      </c>
      <c r="J2388" s="21" t="s">
        <v>15</v>
      </c>
    </row>
    <row r="2389" spans="1:10">
      <c r="A2389" s="21">
        <v>11563327</v>
      </c>
      <c r="B2389" s="22">
        <v>43965</v>
      </c>
      <c r="C2389" s="22">
        <v>43965</v>
      </c>
      <c r="D2389" s="21" t="s">
        <v>13</v>
      </c>
      <c r="E2389" s="21">
        <v>0</v>
      </c>
      <c r="F2389" s="21">
        <v>18.14</v>
      </c>
      <c r="G2389" s="21">
        <v>0</v>
      </c>
      <c r="H2389" s="21">
        <v>1166064.1499999999</v>
      </c>
      <c r="I2389" s="21" t="s">
        <v>14</v>
      </c>
      <c r="J2389" s="21" t="s">
        <v>15</v>
      </c>
    </row>
    <row r="2390" spans="1:10">
      <c r="A2390" s="21">
        <v>11563327</v>
      </c>
      <c r="B2390" s="22">
        <v>43965</v>
      </c>
      <c r="C2390" s="22">
        <v>43965</v>
      </c>
      <c r="D2390" s="21" t="s">
        <v>13</v>
      </c>
      <c r="E2390" s="21">
        <v>0</v>
      </c>
      <c r="F2390" s="21">
        <v>19.07</v>
      </c>
      <c r="G2390" s="21">
        <v>0</v>
      </c>
      <c r="H2390" s="21">
        <v>1166045.08</v>
      </c>
      <c r="I2390" s="21" t="s">
        <v>14</v>
      </c>
      <c r="J2390" s="21" t="s">
        <v>15</v>
      </c>
    </row>
    <row r="2391" spans="1:10">
      <c r="A2391" s="21">
        <v>11563327</v>
      </c>
      <c r="B2391" s="22">
        <v>43965</v>
      </c>
      <c r="C2391" s="22">
        <v>43965</v>
      </c>
      <c r="D2391" s="21" t="s">
        <v>13</v>
      </c>
      <c r="E2391" s="21">
        <v>0</v>
      </c>
      <c r="F2391" s="21">
        <v>21.26</v>
      </c>
      <c r="G2391" s="21">
        <v>0</v>
      </c>
      <c r="H2391" s="21">
        <v>1166023.82</v>
      </c>
      <c r="I2391" s="21" t="s">
        <v>14</v>
      </c>
      <c r="J2391" s="21" t="s">
        <v>15</v>
      </c>
    </row>
    <row r="2392" spans="1:10">
      <c r="A2392" s="21">
        <v>11563327</v>
      </c>
      <c r="B2392" s="22">
        <v>43965</v>
      </c>
      <c r="C2392" s="22">
        <v>43965</v>
      </c>
      <c r="D2392" s="21" t="s">
        <v>13</v>
      </c>
      <c r="E2392" s="21">
        <v>0</v>
      </c>
      <c r="F2392" s="21">
        <v>23.36</v>
      </c>
      <c r="G2392" s="21">
        <v>0</v>
      </c>
      <c r="H2392" s="21">
        <v>1166000.46</v>
      </c>
      <c r="I2392" s="21" t="s">
        <v>14</v>
      </c>
      <c r="J2392" s="21" t="s">
        <v>15</v>
      </c>
    </row>
    <row r="2393" spans="1:10">
      <c r="A2393" s="21">
        <v>11563327</v>
      </c>
      <c r="B2393" s="22">
        <v>43965</v>
      </c>
      <c r="C2393" s="22">
        <v>43965</v>
      </c>
      <c r="D2393" s="21" t="s">
        <v>13</v>
      </c>
      <c r="E2393" s="21">
        <v>0</v>
      </c>
      <c r="F2393" s="21">
        <v>23.42</v>
      </c>
      <c r="G2393" s="21">
        <v>0</v>
      </c>
      <c r="H2393" s="21">
        <v>1165977.04</v>
      </c>
      <c r="I2393" s="21" t="s">
        <v>14</v>
      </c>
      <c r="J2393" s="21" t="s">
        <v>15</v>
      </c>
    </row>
    <row r="2394" spans="1:10">
      <c r="A2394" s="21">
        <v>11563327</v>
      </c>
      <c r="B2394" s="22">
        <v>43965</v>
      </c>
      <c r="C2394" s="22">
        <v>43965</v>
      </c>
      <c r="D2394" s="21" t="s">
        <v>13</v>
      </c>
      <c r="E2394" s="21">
        <v>0</v>
      </c>
      <c r="F2394" s="21">
        <v>30.63</v>
      </c>
      <c r="G2394" s="21">
        <v>0</v>
      </c>
      <c r="H2394" s="21">
        <v>1165946.4099999999</v>
      </c>
      <c r="I2394" s="21" t="s">
        <v>14</v>
      </c>
      <c r="J2394" s="21" t="s">
        <v>15</v>
      </c>
    </row>
    <row r="2395" spans="1:10">
      <c r="A2395" s="21">
        <v>11563327</v>
      </c>
      <c r="B2395" s="22">
        <v>43965</v>
      </c>
      <c r="C2395" s="22">
        <v>43965</v>
      </c>
      <c r="D2395" s="21" t="s">
        <v>13</v>
      </c>
      <c r="E2395" s="21">
        <v>0</v>
      </c>
      <c r="F2395" s="21">
        <v>31.92</v>
      </c>
      <c r="G2395" s="21">
        <v>0</v>
      </c>
      <c r="H2395" s="21">
        <v>1165914.49</v>
      </c>
      <c r="I2395" s="21" t="s">
        <v>14</v>
      </c>
      <c r="J2395" s="21" t="s">
        <v>15</v>
      </c>
    </row>
    <row r="2396" spans="1:10">
      <c r="A2396" s="21">
        <v>11563327</v>
      </c>
      <c r="B2396" s="22">
        <v>43965</v>
      </c>
      <c r="C2396" s="22">
        <v>43965</v>
      </c>
      <c r="D2396" s="21" t="s">
        <v>13</v>
      </c>
      <c r="E2396" s="21">
        <v>0</v>
      </c>
      <c r="F2396" s="21">
        <v>34.96</v>
      </c>
      <c r="G2396" s="21">
        <v>0</v>
      </c>
      <c r="H2396" s="21">
        <v>1165879.53</v>
      </c>
      <c r="I2396" s="21" t="s">
        <v>14</v>
      </c>
      <c r="J2396" s="21" t="s">
        <v>15</v>
      </c>
    </row>
    <row r="2397" spans="1:10">
      <c r="A2397" s="21">
        <v>11563327</v>
      </c>
      <c r="B2397" s="22">
        <v>43965</v>
      </c>
      <c r="C2397" s="22">
        <v>43965</v>
      </c>
      <c r="D2397" s="21" t="s">
        <v>13</v>
      </c>
      <c r="E2397" s="21">
        <v>0</v>
      </c>
      <c r="F2397" s="21">
        <v>43.77</v>
      </c>
      <c r="G2397" s="21">
        <v>0</v>
      </c>
      <c r="H2397" s="21">
        <v>1165835.76</v>
      </c>
      <c r="I2397" s="21" t="s">
        <v>14</v>
      </c>
      <c r="J2397" s="21" t="s">
        <v>15</v>
      </c>
    </row>
    <row r="2398" spans="1:10">
      <c r="A2398" s="21">
        <v>11563327</v>
      </c>
      <c r="B2398" s="22">
        <v>43965</v>
      </c>
      <c r="C2398" s="22">
        <v>43965</v>
      </c>
      <c r="D2398" s="21" t="s">
        <v>13</v>
      </c>
      <c r="E2398" s="21">
        <v>0</v>
      </c>
      <c r="F2398" s="21">
        <v>44.23</v>
      </c>
      <c r="G2398" s="21">
        <v>0</v>
      </c>
      <c r="H2398" s="21">
        <v>1165791.53</v>
      </c>
      <c r="I2398" s="21" t="s">
        <v>14</v>
      </c>
      <c r="J2398" s="21" t="s">
        <v>15</v>
      </c>
    </row>
    <row r="2399" spans="1:10">
      <c r="A2399" s="21">
        <v>11563327</v>
      </c>
      <c r="B2399" s="22">
        <v>43965</v>
      </c>
      <c r="C2399" s="22">
        <v>43965</v>
      </c>
      <c r="D2399" s="21" t="s">
        <v>13</v>
      </c>
      <c r="E2399" s="21">
        <v>0</v>
      </c>
      <c r="F2399" s="21">
        <v>48.95</v>
      </c>
      <c r="G2399" s="21">
        <v>0</v>
      </c>
      <c r="H2399" s="21">
        <v>1165742.58</v>
      </c>
      <c r="I2399" s="21" t="s">
        <v>14</v>
      </c>
      <c r="J2399" s="21" t="s">
        <v>15</v>
      </c>
    </row>
    <row r="2400" spans="1:10">
      <c r="A2400" s="21">
        <v>11563327</v>
      </c>
      <c r="B2400" s="22">
        <v>43965</v>
      </c>
      <c r="C2400" s="22">
        <v>43965</v>
      </c>
      <c r="D2400" s="21" t="s">
        <v>13</v>
      </c>
      <c r="E2400" s="21">
        <v>0</v>
      </c>
      <c r="F2400" s="21">
        <v>53.17</v>
      </c>
      <c r="G2400" s="21">
        <v>0</v>
      </c>
      <c r="H2400" s="21">
        <v>1165689.4099999999</v>
      </c>
      <c r="I2400" s="21" t="s">
        <v>14</v>
      </c>
      <c r="J2400" s="21" t="s">
        <v>15</v>
      </c>
    </row>
    <row r="2401" spans="1:10">
      <c r="A2401" s="21">
        <v>11563327</v>
      </c>
      <c r="B2401" s="22">
        <v>43965</v>
      </c>
      <c r="C2401" s="22">
        <v>43965</v>
      </c>
      <c r="D2401" s="21" t="s">
        <v>13</v>
      </c>
      <c r="E2401" s="21">
        <v>0</v>
      </c>
      <c r="F2401" s="21">
        <v>59.08</v>
      </c>
      <c r="G2401" s="21">
        <v>0</v>
      </c>
      <c r="H2401" s="21">
        <v>1165630.33</v>
      </c>
      <c r="I2401" s="21" t="s">
        <v>14</v>
      </c>
      <c r="J2401" s="21" t="s">
        <v>15</v>
      </c>
    </row>
    <row r="2402" spans="1:10">
      <c r="A2402" s="21">
        <v>11563327</v>
      </c>
      <c r="B2402" s="22">
        <v>43965</v>
      </c>
      <c r="C2402" s="22">
        <v>43965</v>
      </c>
      <c r="D2402" s="21" t="s">
        <v>13</v>
      </c>
      <c r="E2402" s="21">
        <v>0</v>
      </c>
      <c r="F2402" s="21">
        <v>68.13</v>
      </c>
      <c r="G2402" s="21">
        <v>0</v>
      </c>
      <c r="H2402" s="21">
        <v>1165562.2</v>
      </c>
      <c r="I2402" s="21" t="s">
        <v>14</v>
      </c>
      <c r="J2402" s="21" t="s">
        <v>15</v>
      </c>
    </row>
    <row r="2403" spans="1:10">
      <c r="A2403" s="21">
        <v>11563327</v>
      </c>
      <c r="B2403" s="22">
        <v>43965</v>
      </c>
      <c r="C2403" s="22">
        <v>43965</v>
      </c>
      <c r="D2403" s="21" t="s">
        <v>13</v>
      </c>
      <c r="E2403" s="21">
        <v>0</v>
      </c>
      <c r="F2403" s="21">
        <v>127.66</v>
      </c>
      <c r="G2403" s="21">
        <v>0</v>
      </c>
      <c r="H2403" s="21">
        <v>1165434.54</v>
      </c>
      <c r="I2403" s="21" t="s">
        <v>14</v>
      </c>
      <c r="J2403" s="21" t="s">
        <v>15</v>
      </c>
    </row>
    <row r="2404" spans="1:10">
      <c r="A2404" s="21">
        <v>11563327</v>
      </c>
      <c r="B2404" s="22">
        <v>43965</v>
      </c>
      <c r="C2404" s="22">
        <v>43965</v>
      </c>
      <c r="D2404" s="21" t="s">
        <v>16</v>
      </c>
      <c r="E2404" s="21">
        <v>0</v>
      </c>
      <c r="F2404" s="21">
        <v>1165434.54</v>
      </c>
      <c r="G2404" s="21">
        <v>0</v>
      </c>
      <c r="H2404" s="21">
        <v>0</v>
      </c>
      <c r="I2404" s="21" t="s">
        <v>17</v>
      </c>
      <c r="J2404" s="21" t="s">
        <v>18</v>
      </c>
    </row>
    <row r="2405" spans="1:10">
      <c r="A2405" s="21">
        <v>11563327</v>
      </c>
      <c r="B2405" s="22">
        <v>43966</v>
      </c>
      <c r="C2405" s="22">
        <v>43966</v>
      </c>
      <c r="D2405" s="21" t="s">
        <v>10</v>
      </c>
      <c r="E2405" s="21">
        <v>0</v>
      </c>
      <c r="F2405" s="21">
        <v>0</v>
      </c>
      <c r="G2405" s="21">
        <v>50.1</v>
      </c>
      <c r="H2405" s="21">
        <v>50.1</v>
      </c>
      <c r="I2405" s="21" t="s">
        <v>11</v>
      </c>
      <c r="J2405" s="21" t="s">
        <v>12</v>
      </c>
    </row>
    <row r="2406" spans="1:10">
      <c r="A2406" s="21">
        <v>11563327</v>
      </c>
      <c r="B2406" s="22">
        <v>43966</v>
      </c>
      <c r="C2406" s="22">
        <v>43966</v>
      </c>
      <c r="D2406" s="21" t="s">
        <v>10</v>
      </c>
      <c r="E2406" s="21">
        <v>0</v>
      </c>
      <c r="F2406" s="21">
        <v>0</v>
      </c>
      <c r="G2406" s="21">
        <v>157.47999999999999</v>
      </c>
      <c r="H2406" s="21">
        <v>207.58</v>
      </c>
      <c r="I2406" s="21" t="s">
        <v>11</v>
      </c>
      <c r="J2406" s="21" t="s">
        <v>12</v>
      </c>
    </row>
    <row r="2407" spans="1:10">
      <c r="A2407" s="21">
        <v>11563327</v>
      </c>
      <c r="B2407" s="22">
        <v>43966</v>
      </c>
      <c r="C2407" s="22">
        <v>43966</v>
      </c>
      <c r="D2407" s="21" t="s">
        <v>10</v>
      </c>
      <c r="E2407" s="21">
        <v>0</v>
      </c>
      <c r="F2407" s="21">
        <v>0</v>
      </c>
      <c r="G2407" s="21">
        <v>489.5</v>
      </c>
      <c r="H2407" s="21">
        <v>697.08</v>
      </c>
      <c r="I2407" s="21" t="s">
        <v>11</v>
      </c>
      <c r="J2407" s="21" t="s">
        <v>12</v>
      </c>
    </row>
    <row r="2408" spans="1:10">
      <c r="A2408" s="21">
        <v>11563327</v>
      </c>
      <c r="B2408" s="22">
        <v>43966</v>
      </c>
      <c r="C2408" s="22">
        <v>43966</v>
      </c>
      <c r="D2408" s="21" t="s">
        <v>10</v>
      </c>
      <c r="E2408" s="21">
        <v>0</v>
      </c>
      <c r="F2408" s="21">
        <v>0</v>
      </c>
      <c r="G2408" s="21">
        <v>570</v>
      </c>
      <c r="H2408" s="21">
        <v>1267.08</v>
      </c>
      <c r="I2408" s="21" t="s">
        <v>11</v>
      </c>
      <c r="J2408" s="21" t="s">
        <v>12</v>
      </c>
    </row>
    <row r="2409" spans="1:10">
      <c r="A2409" s="21">
        <v>11563327</v>
      </c>
      <c r="B2409" s="22">
        <v>43966</v>
      </c>
      <c r="C2409" s="22">
        <v>43966</v>
      </c>
      <c r="D2409" s="21" t="s">
        <v>10</v>
      </c>
      <c r="E2409" s="21">
        <v>0</v>
      </c>
      <c r="F2409" s="21">
        <v>0</v>
      </c>
      <c r="G2409" s="21">
        <v>720</v>
      </c>
      <c r="H2409" s="21">
        <v>1987.08</v>
      </c>
      <c r="I2409" s="21" t="s">
        <v>11</v>
      </c>
      <c r="J2409" s="21" t="s">
        <v>12</v>
      </c>
    </row>
    <row r="2410" spans="1:10">
      <c r="A2410" s="21">
        <v>11563327</v>
      </c>
      <c r="B2410" s="22">
        <v>43966</v>
      </c>
      <c r="C2410" s="22">
        <v>43966</v>
      </c>
      <c r="D2410" s="21" t="s">
        <v>10</v>
      </c>
      <c r="E2410" s="21">
        <v>0</v>
      </c>
      <c r="F2410" s="21">
        <v>0</v>
      </c>
      <c r="G2410" s="21">
        <v>760</v>
      </c>
      <c r="H2410" s="21">
        <v>2747.08</v>
      </c>
      <c r="I2410" s="21" t="s">
        <v>11</v>
      </c>
      <c r="J2410" s="21" t="s">
        <v>12</v>
      </c>
    </row>
    <row r="2411" spans="1:10">
      <c r="A2411" s="21">
        <v>11563327</v>
      </c>
      <c r="B2411" s="22">
        <v>43966</v>
      </c>
      <c r="C2411" s="22">
        <v>43966</v>
      </c>
      <c r="D2411" s="21" t="s">
        <v>10</v>
      </c>
      <c r="E2411" s="21">
        <v>0</v>
      </c>
      <c r="F2411" s="21">
        <v>0</v>
      </c>
      <c r="G2411" s="21">
        <v>771.2</v>
      </c>
      <c r="H2411" s="21">
        <v>3518.28</v>
      </c>
      <c r="I2411" s="21" t="s">
        <v>11</v>
      </c>
      <c r="J2411" s="21" t="s">
        <v>12</v>
      </c>
    </row>
    <row r="2412" spans="1:10">
      <c r="A2412" s="21">
        <v>11563327</v>
      </c>
      <c r="B2412" s="22">
        <v>43966</v>
      </c>
      <c r="C2412" s="22">
        <v>43966</v>
      </c>
      <c r="D2412" s="21" t="s">
        <v>10</v>
      </c>
      <c r="E2412" s="21">
        <v>0</v>
      </c>
      <c r="F2412" s="21">
        <v>0</v>
      </c>
      <c r="G2412" s="21">
        <v>780</v>
      </c>
      <c r="H2412" s="21">
        <v>4298.28</v>
      </c>
      <c r="I2412" s="21" t="s">
        <v>11</v>
      </c>
      <c r="J2412" s="21" t="s">
        <v>12</v>
      </c>
    </row>
    <row r="2413" spans="1:10">
      <c r="A2413" s="21">
        <v>11563327</v>
      </c>
      <c r="B2413" s="22">
        <v>43966</v>
      </c>
      <c r="C2413" s="22">
        <v>43966</v>
      </c>
      <c r="D2413" s="21" t="s">
        <v>10</v>
      </c>
      <c r="E2413" s="21">
        <v>0</v>
      </c>
      <c r="F2413" s="21">
        <v>0</v>
      </c>
      <c r="G2413" s="21">
        <v>827.9</v>
      </c>
      <c r="H2413" s="21">
        <v>5126.18</v>
      </c>
      <c r="I2413" s="21" t="s">
        <v>11</v>
      </c>
      <c r="J2413" s="21" t="s">
        <v>12</v>
      </c>
    </row>
    <row r="2414" spans="1:10">
      <c r="A2414" s="21">
        <v>11563327</v>
      </c>
      <c r="B2414" s="22">
        <v>43966</v>
      </c>
      <c r="C2414" s="22">
        <v>43966</v>
      </c>
      <c r="D2414" s="21" t="s">
        <v>10</v>
      </c>
      <c r="E2414" s="21">
        <v>0</v>
      </c>
      <c r="F2414" s="21">
        <v>0</v>
      </c>
      <c r="G2414" s="21">
        <v>860</v>
      </c>
      <c r="H2414" s="21">
        <v>5986.18</v>
      </c>
      <c r="I2414" s="21" t="s">
        <v>11</v>
      </c>
      <c r="J2414" s="21" t="s">
        <v>12</v>
      </c>
    </row>
    <row r="2415" spans="1:10">
      <c r="A2415" s="21">
        <v>11563327</v>
      </c>
      <c r="B2415" s="22">
        <v>43966</v>
      </c>
      <c r="C2415" s="22">
        <v>43966</v>
      </c>
      <c r="D2415" s="21" t="s">
        <v>10</v>
      </c>
      <c r="E2415" s="21">
        <v>0</v>
      </c>
      <c r="F2415" s="21">
        <v>0</v>
      </c>
      <c r="G2415" s="21">
        <v>900</v>
      </c>
      <c r="H2415" s="21">
        <v>6886.18</v>
      </c>
      <c r="I2415" s="21" t="s">
        <v>11</v>
      </c>
      <c r="J2415" s="21" t="s">
        <v>12</v>
      </c>
    </row>
    <row r="2416" spans="1:10">
      <c r="A2416" s="21">
        <v>11563327</v>
      </c>
      <c r="B2416" s="22">
        <v>43966</v>
      </c>
      <c r="C2416" s="22">
        <v>43966</v>
      </c>
      <c r="D2416" s="21" t="s">
        <v>10</v>
      </c>
      <c r="E2416" s="21">
        <v>0</v>
      </c>
      <c r="F2416" s="21">
        <v>0</v>
      </c>
      <c r="G2416" s="21">
        <v>900</v>
      </c>
      <c r="H2416" s="21">
        <v>7786.18</v>
      </c>
      <c r="I2416" s="21" t="s">
        <v>11</v>
      </c>
      <c r="J2416" s="21" t="s">
        <v>12</v>
      </c>
    </row>
    <row r="2417" spans="1:10">
      <c r="A2417" s="21">
        <v>11563327</v>
      </c>
      <c r="B2417" s="22">
        <v>43966</v>
      </c>
      <c r="C2417" s="22">
        <v>43966</v>
      </c>
      <c r="D2417" s="21" t="s">
        <v>10</v>
      </c>
      <c r="E2417" s="21">
        <v>0</v>
      </c>
      <c r="F2417" s="21">
        <v>0</v>
      </c>
      <c r="G2417" s="21">
        <v>957.5</v>
      </c>
      <c r="H2417" s="21">
        <v>8743.68</v>
      </c>
      <c r="I2417" s="21" t="s">
        <v>11</v>
      </c>
      <c r="J2417" s="21" t="s">
        <v>12</v>
      </c>
    </row>
    <row r="2418" spans="1:10">
      <c r="A2418" s="21">
        <v>11563327</v>
      </c>
      <c r="B2418" s="22">
        <v>43966</v>
      </c>
      <c r="C2418" s="22">
        <v>43966</v>
      </c>
      <c r="D2418" s="21" t="s">
        <v>10</v>
      </c>
      <c r="E2418" s="21">
        <v>0</v>
      </c>
      <c r="F2418" s="21">
        <v>0</v>
      </c>
      <c r="G2418" s="21">
        <v>1000</v>
      </c>
      <c r="H2418" s="21">
        <v>9743.68</v>
      </c>
      <c r="I2418" s="21" t="s">
        <v>11</v>
      </c>
      <c r="J2418" s="21" t="s">
        <v>12</v>
      </c>
    </row>
    <row r="2419" spans="1:10">
      <c r="A2419" s="21">
        <v>11563327</v>
      </c>
      <c r="B2419" s="22">
        <v>43966</v>
      </c>
      <c r="C2419" s="22">
        <v>43966</v>
      </c>
      <c r="D2419" s="21" t="s">
        <v>10</v>
      </c>
      <c r="E2419" s="21">
        <v>0</v>
      </c>
      <c r="F2419" s="21">
        <v>0</v>
      </c>
      <c r="G2419" s="21">
        <v>1000</v>
      </c>
      <c r="H2419" s="21">
        <v>10743.68</v>
      </c>
      <c r="I2419" s="21" t="s">
        <v>11</v>
      </c>
      <c r="J2419" s="21" t="s">
        <v>12</v>
      </c>
    </row>
    <row r="2420" spans="1:10">
      <c r="A2420" s="21">
        <v>11563327</v>
      </c>
      <c r="B2420" s="22">
        <v>43966</v>
      </c>
      <c r="C2420" s="22">
        <v>43966</v>
      </c>
      <c r="D2420" s="21" t="s">
        <v>10</v>
      </c>
      <c r="E2420" s="21">
        <v>0</v>
      </c>
      <c r="F2420" s="21">
        <v>0</v>
      </c>
      <c r="G2420" s="21">
        <v>1000.13</v>
      </c>
      <c r="H2420" s="21">
        <v>11743.81</v>
      </c>
      <c r="I2420" s="21" t="s">
        <v>11</v>
      </c>
      <c r="J2420" s="21" t="s">
        <v>12</v>
      </c>
    </row>
    <row r="2421" spans="1:10">
      <c r="A2421" s="21">
        <v>11563327</v>
      </c>
      <c r="B2421" s="22">
        <v>43966</v>
      </c>
      <c r="C2421" s="22">
        <v>43966</v>
      </c>
      <c r="D2421" s="21" t="s">
        <v>10</v>
      </c>
      <c r="E2421" s="21">
        <v>0</v>
      </c>
      <c r="F2421" s="21">
        <v>0</v>
      </c>
      <c r="G2421" s="21">
        <v>1100</v>
      </c>
      <c r="H2421" s="21">
        <v>12843.81</v>
      </c>
      <c r="I2421" s="21" t="s">
        <v>11</v>
      </c>
      <c r="J2421" s="21" t="s">
        <v>12</v>
      </c>
    </row>
    <row r="2422" spans="1:10">
      <c r="A2422" s="21">
        <v>11563327</v>
      </c>
      <c r="B2422" s="22">
        <v>43966</v>
      </c>
      <c r="C2422" s="22">
        <v>43966</v>
      </c>
      <c r="D2422" s="21" t="s">
        <v>10</v>
      </c>
      <c r="E2422" s="21">
        <v>0</v>
      </c>
      <c r="F2422" s="21">
        <v>0</v>
      </c>
      <c r="G2422" s="21">
        <v>1100</v>
      </c>
      <c r="H2422" s="21">
        <v>13943.81</v>
      </c>
      <c r="I2422" s="21" t="s">
        <v>11</v>
      </c>
      <c r="J2422" s="21" t="s">
        <v>12</v>
      </c>
    </row>
    <row r="2423" spans="1:10">
      <c r="A2423" s="21">
        <v>11563327</v>
      </c>
      <c r="B2423" s="22">
        <v>43966</v>
      </c>
      <c r="C2423" s="22">
        <v>43966</v>
      </c>
      <c r="D2423" s="21" t="s">
        <v>10</v>
      </c>
      <c r="E2423" s="21">
        <v>0</v>
      </c>
      <c r="F2423" s="21">
        <v>0</v>
      </c>
      <c r="G2423" s="21">
        <v>1145.0999999999999</v>
      </c>
      <c r="H2423" s="21">
        <v>15088.91</v>
      </c>
      <c r="I2423" s="21" t="s">
        <v>11</v>
      </c>
      <c r="J2423" s="21" t="s">
        <v>12</v>
      </c>
    </row>
    <row r="2424" spans="1:10">
      <c r="A2424" s="21">
        <v>11563327</v>
      </c>
      <c r="B2424" s="22">
        <v>43966</v>
      </c>
      <c r="C2424" s="22">
        <v>43966</v>
      </c>
      <c r="D2424" s="21" t="s">
        <v>10</v>
      </c>
      <c r="E2424" s="21">
        <v>0</v>
      </c>
      <c r="F2424" s="21">
        <v>0</v>
      </c>
      <c r="G2424" s="21">
        <v>1150</v>
      </c>
      <c r="H2424" s="21">
        <v>16238.91</v>
      </c>
      <c r="I2424" s="21" t="s">
        <v>11</v>
      </c>
      <c r="J2424" s="21" t="s">
        <v>12</v>
      </c>
    </row>
    <row r="2425" spans="1:10">
      <c r="A2425" s="21">
        <v>11563327</v>
      </c>
      <c r="B2425" s="22">
        <v>43966</v>
      </c>
      <c r="C2425" s="22">
        <v>43966</v>
      </c>
      <c r="D2425" s="21" t="s">
        <v>10</v>
      </c>
      <c r="E2425" s="21">
        <v>0</v>
      </c>
      <c r="F2425" s="21">
        <v>0</v>
      </c>
      <c r="G2425" s="21">
        <v>1200</v>
      </c>
      <c r="H2425" s="21">
        <v>17438.91</v>
      </c>
      <c r="I2425" s="21" t="s">
        <v>11</v>
      </c>
      <c r="J2425" s="21" t="s">
        <v>12</v>
      </c>
    </row>
    <row r="2426" spans="1:10">
      <c r="A2426" s="21">
        <v>11563327</v>
      </c>
      <c r="B2426" s="22">
        <v>43966</v>
      </c>
      <c r="C2426" s="22">
        <v>43966</v>
      </c>
      <c r="D2426" s="21" t="s">
        <v>10</v>
      </c>
      <c r="E2426" s="21">
        <v>0</v>
      </c>
      <c r="F2426" s="21">
        <v>0</v>
      </c>
      <c r="G2426" s="21">
        <v>1312.5</v>
      </c>
      <c r="H2426" s="21">
        <v>18751.41</v>
      </c>
      <c r="I2426" s="21" t="s">
        <v>11</v>
      </c>
      <c r="J2426" s="21" t="s">
        <v>12</v>
      </c>
    </row>
    <row r="2427" spans="1:10">
      <c r="A2427" s="21">
        <v>11563327</v>
      </c>
      <c r="B2427" s="22">
        <v>43966</v>
      </c>
      <c r="C2427" s="22">
        <v>43966</v>
      </c>
      <c r="D2427" s="21" t="s">
        <v>10</v>
      </c>
      <c r="E2427" s="21">
        <v>0</v>
      </c>
      <c r="F2427" s="21">
        <v>0</v>
      </c>
      <c r="G2427" s="21">
        <v>1380.1</v>
      </c>
      <c r="H2427" s="21">
        <v>20131.509999999998</v>
      </c>
      <c r="I2427" s="21" t="s">
        <v>11</v>
      </c>
      <c r="J2427" s="21" t="s">
        <v>12</v>
      </c>
    </row>
    <row r="2428" spans="1:10">
      <c r="A2428" s="21">
        <v>11563327</v>
      </c>
      <c r="B2428" s="22">
        <v>43966</v>
      </c>
      <c r="C2428" s="22">
        <v>43966</v>
      </c>
      <c r="D2428" s="21" t="s">
        <v>10</v>
      </c>
      <c r="E2428" s="21">
        <v>0</v>
      </c>
      <c r="F2428" s="21">
        <v>0</v>
      </c>
      <c r="G2428" s="21">
        <v>1398.1</v>
      </c>
      <c r="H2428" s="21">
        <v>21529.61</v>
      </c>
      <c r="I2428" s="21" t="s">
        <v>11</v>
      </c>
      <c r="J2428" s="21" t="s">
        <v>12</v>
      </c>
    </row>
    <row r="2429" spans="1:10">
      <c r="A2429" s="21">
        <v>11563327</v>
      </c>
      <c r="B2429" s="22">
        <v>43966</v>
      </c>
      <c r="C2429" s="22">
        <v>43966</v>
      </c>
      <c r="D2429" s="21" t="s">
        <v>10</v>
      </c>
      <c r="E2429" s="21">
        <v>0</v>
      </c>
      <c r="F2429" s="21">
        <v>0</v>
      </c>
      <c r="G2429" s="21">
        <v>1410</v>
      </c>
      <c r="H2429" s="21">
        <v>22939.61</v>
      </c>
      <c r="I2429" s="21" t="s">
        <v>11</v>
      </c>
      <c r="J2429" s="21" t="s">
        <v>12</v>
      </c>
    </row>
    <row r="2430" spans="1:10">
      <c r="A2430" s="21">
        <v>11563327</v>
      </c>
      <c r="B2430" s="22">
        <v>43966</v>
      </c>
      <c r="C2430" s="22">
        <v>43966</v>
      </c>
      <c r="D2430" s="21" t="s">
        <v>10</v>
      </c>
      <c r="E2430" s="21">
        <v>0</v>
      </c>
      <c r="F2430" s="21">
        <v>0</v>
      </c>
      <c r="G2430" s="21">
        <v>1470</v>
      </c>
      <c r="H2430" s="21">
        <v>24409.61</v>
      </c>
      <c r="I2430" s="21" t="s">
        <v>11</v>
      </c>
      <c r="J2430" s="21" t="s">
        <v>12</v>
      </c>
    </row>
    <row r="2431" spans="1:10">
      <c r="A2431" s="21">
        <v>11563327</v>
      </c>
      <c r="B2431" s="22">
        <v>43966</v>
      </c>
      <c r="C2431" s="22">
        <v>43966</v>
      </c>
      <c r="D2431" s="21" t="s">
        <v>10</v>
      </c>
      <c r="E2431" s="21">
        <v>0</v>
      </c>
      <c r="F2431" s="21">
        <v>0</v>
      </c>
      <c r="G2431" s="21">
        <v>1510</v>
      </c>
      <c r="H2431" s="21">
        <v>25919.61</v>
      </c>
      <c r="I2431" s="21" t="s">
        <v>11</v>
      </c>
      <c r="J2431" s="21" t="s">
        <v>12</v>
      </c>
    </row>
    <row r="2432" spans="1:10">
      <c r="A2432" s="21">
        <v>11563327</v>
      </c>
      <c r="B2432" s="22">
        <v>43966</v>
      </c>
      <c r="C2432" s="22">
        <v>43966</v>
      </c>
      <c r="D2432" s="21" t="s">
        <v>10</v>
      </c>
      <c r="E2432" s="21">
        <v>0</v>
      </c>
      <c r="F2432" s="21">
        <v>0</v>
      </c>
      <c r="G2432" s="21">
        <v>1620</v>
      </c>
      <c r="H2432" s="21">
        <v>27539.61</v>
      </c>
      <c r="I2432" s="21" t="s">
        <v>11</v>
      </c>
      <c r="J2432" s="21" t="s">
        <v>12</v>
      </c>
    </row>
    <row r="2433" spans="1:10">
      <c r="A2433" s="21">
        <v>11563327</v>
      </c>
      <c r="B2433" s="22">
        <v>43966</v>
      </c>
      <c r="C2433" s="22">
        <v>43966</v>
      </c>
      <c r="D2433" s="21" t="s">
        <v>10</v>
      </c>
      <c r="E2433" s="21">
        <v>0</v>
      </c>
      <c r="F2433" s="21">
        <v>0</v>
      </c>
      <c r="G2433" s="21">
        <v>1688</v>
      </c>
      <c r="H2433" s="21">
        <v>29227.61</v>
      </c>
      <c r="I2433" s="21" t="s">
        <v>11</v>
      </c>
      <c r="J2433" s="21" t="s">
        <v>12</v>
      </c>
    </row>
    <row r="2434" spans="1:10">
      <c r="A2434" s="21">
        <v>11563327</v>
      </c>
      <c r="B2434" s="22">
        <v>43966</v>
      </c>
      <c r="C2434" s="22">
        <v>43966</v>
      </c>
      <c r="D2434" s="21" t="s">
        <v>10</v>
      </c>
      <c r="E2434" s="21">
        <v>0</v>
      </c>
      <c r="F2434" s="21">
        <v>0</v>
      </c>
      <c r="G2434" s="21">
        <v>1727.1</v>
      </c>
      <c r="H2434" s="21">
        <v>30954.71</v>
      </c>
      <c r="I2434" s="21" t="s">
        <v>11</v>
      </c>
      <c r="J2434" s="21" t="s">
        <v>12</v>
      </c>
    </row>
    <row r="2435" spans="1:10">
      <c r="A2435" s="21">
        <v>11563327</v>
      </c>
      <c r="B2435" s="22">
        <v>43966</v>
      </c>
      <c r="C2435" s="22">
        <v>43966</v>
      </c>
      <c r="D2435" s="21" t="s">
        <v>10</v>
      </c>
      <c r="E2435" s="21">
        <v>0</v>
      </c>
      <c r="F2435" s="21">
        <v>0</v>
      </c>
      <c r="G2435" s="21">
        <v>1760</v>
      </c>
      <c r="H2435" s="21">
        <v>32714.71</v>
      </c>
      <c r="I2435" s="21" t="s">
        <v>11</v>
      </c>
      <c r="J2435" s="21" t="s">
        <v>12</v>
      </c>
    </row>
    <row r="2436" spans="1:10">
      <c r="A2436" s="21">
        <v>11563327</v>
      </c>
      <c r="B2436" s="22">
        <v>43966</v>
      </c>
      <c r="C2436" s="22">
        <v>43966</v>
      </c>
      <c r="D2436" s="21" t="s">
        <v>10</v>
      </c>
      <c r="E2436" s="21">
        <v>0</v>
      </c>
      <c r="F2436" s="21">
        <v>0</v>
      </c>
      <c r="G2436" s="21">
        <v>1822</v>
      </c>
      <c r="H2436" s="21">
        <v>34536.71</v>
      </c>
      <c r="I2436" s="21" t="s">
        <v>11</v>
      </c>
      <c r="J2436" s="21" t="s">
        <v>12</v>
      </c>
    </row>
    <row r="2437" spans="1:10">
      <c r="A2437" s="21">
        <v>11563327</v>
      </c>
      <c r="B2437" s="22">
        <v>43966</v>
      </c>
      <c r="C2437" s="22">
        <v>43966</v>
      </c>
      <c r="D2437" s="21" t="s">
        <v>10</v>
      </c>
      <c r="E2437" s="21">
        <v>0</v>
      </c>
      <c r="F2437" s="21">
        <v>0</v>
      </c>
      <c r="G2437" s="21">
        <v>1850</v>
      </c>
      <c r="H2437" s="21">
        <v>36386.71</v>
      </c>
      <c r="I2437" s="21" t="s">
        <v>11</v>
      </c>
      <c r="J2437" s="21" t="s">
        <v>12</v>
      </c>
    </row>
    <row r="2438" spans="1:10">
      <c r="A2438" s="21">
        <v>11563327</v>
      </c>
      <c r="B2438" s="22">
        <v>43966</v>
      </c>
      <c r="C2438" s="22">
        <v>43966</v>
      </c>
      <c r="D2438" s="21" t="s">
        <v>10</v>
      </c>
      <c r="E2438" s="21">
        <v>0</v>
      </c>
      <c r="F2438" s="21">
        <v>0</v>
      </c>
      <c r="G2438" s="21">
        <v>1852.13</v>
      </c>
      <c r="H2438" s="21">
        <v>38238.839999999997</v>
      </c>
      <c r="I2438" s="21" t="s">
        <v>11</v>
      </c>
      <c r="J2438" s="21" t="s">
        <v>12</v>
      </c>
    </row>
    <row r="2439" spans="1:10">
      <c r="A2439" s="21">
        <v>11563327</v>
      </c>
      <c r="B2439" s="22">
        <v>43966</v>
      </c>
      <c r="C2439" s="22">
        <v>43966</v>
      </c>
      <c r="D2439" s="21" t="s">
        <v>10</v>
      </c>
      <c r="E2439" s="21">
        <v>0</v>
      </c>
      <c r="F2439" s="21">
        <v>0</v>
      </c>
      <c r="G2439" s="21">
        <v>1869</v>
      </c>
      <c r="H2439" s="21">
        <v>40107.839999999997</v>
      </c>
      <c r="I2439" s="21" t="s">
        <v>11</v>
      </c>
      <c r="J2439" s="21" t="s">
        <v>12</v>
      </c>
    </row>
    <row r="2440" spans="1:10">
      <c r="A2440" s="21">
        <v>11563327</v>
      </c>
      <c r="B2440" s="22">
        <v>43966</v>
      </c>
      <c r="C2440" s="22">
        <v>43966</v>
      </c>
      <c r="D2440" s="21" t="s">
        <v>10</v>
      </c>
      <c r="E2440" s="21">
        <v>0</v>
      </c>
      <c r="F2440" s="21">
        <v>0</v>
      </c>
      <c r="G2440" s="21">
        <v>1880.1</v>
      </c>
      <c r="H2440" s="21">
        <v>41987.94</v>
      </c>
      <c r="I2440" s="21" t="s">
        <v>11</v>
      </c>
      <c r="J2440" s="21" t="s">
        <v>12</v>
      </c>
    </row>
    <row r="2441" spans="1:10">
      <c r="A2441" s="21">
        <v>11563327</v>
      </c>
      <c r="B2441" s="22">
        <v>43966</v>
      </c>
      <c r="C2441" s="22">
        <v>43966</v>
      </c>
      <c r="D2441" s="21" t="s">
        <v>10</v>
      </c>
      <c r="E2441" s="21">
        <v>0</v>
      </c>
      <c r="F2441" s="21">
        <v>0</v>
      </c>
      <c r="G2441" s="21">
        <v>1920</v>
      </c>
      <c r="H2441" s="21">
        <v>43907.94</v>
      </c>
      <c r="I2441" s="21" t="s">
        <v>11</v>
      </c>
      <c r="J2441" s="21" t="s">
        <v>12</v>
      </c>
    </row>
    <row r="2442" spans="1:10">
      <c r="A2442" s="21">
        <v>11563327</v>
      </c>
      <c r="B2442" s="22">
        <v>43966</v>
      </c>
      <c r="C2442" s="22">
        <v>43966</v>
      </c>
      <c r="D2442" s="21" t="s">
        <v>10</v>
      </c>
      <c r="E2442" s="21">
        <v>0</v>
      </c>
      <c r="F2442" s="21">
        <v>0</v>
      </c>
      <c r="G2442" s="21">
        <v>1945.2</v>
      </c>
      <c r="H2442" s="21">
        <v>45853.14</v>
      </c>
      <c r="I2442" s="21" t="s">
        <v>11</v>
      </c>
      <c r="J2442" s="21" t="s">
        <v>12</v>
      </c>
    </row>
    <row r="2443" spans="1:10">
      <c r="A2443" s="21">
        <v>11563327</v>
      </c>
      <c r="B2443" s="22">
        <v>43966</v>
      </c>
      <c r="C2443" s="22">
        <v>43966</v>
      </c>
      <c r="D2443" s="21" t="s">
        <v>10</v>
      </c>
      <c r="E2443" s="21">
        <v>0</v>
      </c>
      <c r="F2443" s="21">
        <v>0</v>
      </c>
      <c r="G2443" s="21">
        <v>1950</v>
      </c>
      <c r="H2443" s="21">
        <v>47803.14</v>
      </c>
      <c r="I2443" s="21" t="s">
        <v>11</v>
      </c>
      <c r="J2443" s="21" t="s">
        <v>12</v>
      </c>
    </row>
    <row r="2444" spans="1:10">
      <c r="A2444" s="21">
        <v>11563327</v>
      </c>
      <c r="B2444" s="22">
        <v>43966</v>
      </c>
      <c r="C2444" s="22">
        <v>43966</v>
      </c>
      <c r="D2444" s="21" t="s">
        <v>10</v>
      </c>
      <c r="E2444" s="21">
        <v>0</v>
      </c>
      <c r="F2444" s="21">
        <v>0</v>
      </c>
      <c r="G2444" s="21">
        <v>1953</v>
      </c>
      <c r="H2444" s="21">
        <v>49756.14</v>
      </c>
      <c r="I2444" s="21" t="s">
        <v>11</v>
      </c>
      <c r="J2444" s="21" t="s">
        <v>12</v>
      </c>
    </row>
    <row r="2445" spans="1:10">
      <c r="A2445" s="21">
        <v>11563327</v>
      </c>
      <c r="B2445" s="22">
        <v>43966</v>
      </c>
      <c r="C2445" s="22">
        <v>43966</v>
      </c>
      <c r="D2445" s="21" t="s">
        <v>10</v>
      </c>
      <c r="E2445" s="21">
        <v>0</v>
      </c>
      <c r="F2445" s="21">
        <v>0</v>
      </c>
      <c r="G2445" s="21">
        <v>1955.8</v>
      </c>
      <c r="H2445" s="21">
        <v>51711.94</v>
      </c>
      <c r="I2445" s="21" t="s">
        <v>11</v>
      </c>
      <c r="J2445" s="21" t="s">
        <v>12</v>
      </c>
    </row>
    <row r="2446" spans="1:10">
      <c r="A2446" s="21">
        <v>11563327</v>
      </c>
      <c r="B2446" s="22">
        <v>43966</v>
      </c>
      <c r="C2446" s="22">
        <v>43966</v>
      </c>
      <c r="D2446" s="21" t="s">
        <v>10</v>
      </c>
      <c r="E2446" s="21">
        <v>0</v>
      </c>
      <c r="F2446" s="21">
        <v>0</v>
      </c>
      <c r="G2446" s="21">
        <v>1960</v>
      </c>
      <c r="H2446" s="21">
        <v>53671.94</v>
      </c>
      <c r="I2446" s="21" t="s">
        <v>11</v>
      </c>
      <c r="J2446" s="21" t="s">
        <v>12</v>
      </c>
    </row>
    <row r="2447" spans="1:10">
      <c r="A2447" s="21">
        <v>11563327</v>
      </c>
      <c r="B2447" s="22">
        <v>43966</v>
      </c>
      <c r="C2447" s="22">
        <v>43966</v>
      </c>
      <c r="D2447" s="21" t="s">
        <v>10</v>
      </c>
      <c r="E2447" s="21">
        <v>0</v>
      </c>
      <c r="F2447" s="21">
        <v>0</v>
      </c>
      <c r="G2447" s="21">
        <v>1980</v>
      </c>
      <c r="H2447" s="21">
        <v>55651.94</v>
      </c>
      <c r="I2447" s="21" t="s">
        <v>11</v>
      </c>
      <c r="J2447" s="21" t="s">
        <v>12</v>
      </c>
    </row>
    <row r="2448" spans="1:10">
      <c r="A2448" s="21">
        <v>11563327</v>
      </c>
      <c r="B2448" s="22">
        <v>43966</v>
      </c>
      <c r="C2448" s="22">
        <v>43966</v>
      </c>
      <c r="D2448" s="21" t="s">
        <v>10</v>
      </c>
      <c r="E2448" s="21">
        <v>0</v>
      </c>
      <c r="F2448" s="21">
        <v>0</v>
      </c>
      <c r="G2448" s="21">
        <v>1991</v>
      </c>
      <c r="H2448" s="21">
        <v>57642.94</v>
      </c>
      <c r="I2448" s="21" t="s">
        <v>11</v>
      </c>
      <c r="J2448" s="21" t="s">
        <v>12</v>
      </c>
    </row>
    <row r="2449" spans="1:10">
      <c r="A2449" s="21">
        <v>11563327</v>
      </c>
      <c r="B2449" s="22">
        <v>43966</v>
      </c>
      <c r="C2449" s="22">
        <v>43966</v>
      </c>
      <c r="D2449" s="21" t="s">
        <v>10</v>
      </c>
      <c r="E2449" s="21">
        <v>0</v>
      </c>
      <c r="F2449" s="21">
        <v>0</v>
      </c>
      <c r="G2449" s="21">
        <v>2016.8</v>
      </c>
      <c r="H2449" s="21">
        <v>59659.74</v>
      </c>
      <c r="I2449" s="21" t="s">
        <v>11</v>
      </c>
      <c r="J2449" s="21" t="s">
        <v>12</v>
      </c>
    </row>
    <row r="2450" spans="1:10">
      <c r="A2450" s="21">
        <v>11563327</v>
      </c>
      <c r="B2450" s="22">
        <v>43966</v>
      </c>
      <c r="C2450" s="22">
        <v>43966</v>
      </c>
      <c r="D2450" s="21" t="s">
        <v>10</v>
      </c>
      <c r="E2450" s="21">
        <v>0</v>
      </c>
      <c r="F2450" s="21">
        <v>0</v>
      </c>
      <c r="G2450" s="21">
        <v>2048</v>
      </c>
      <c r="H2450" s="21">
        <v>61707.74</v>
      </c>
      <c r="I2450" s="21" t="s">
        <v>11</v>
      </c>
      <c r="J2450" s="21" t="s">
        <v>12</v>
      </c>
    </row>
    <row r="2451" spans="1:10">
      <c r="A2451" s="21">
        <v>11563327</v>
      </c>
      <c r="B2451" s="22">
        <v>43966</v>
      </c>
      <c r="C2451" s="22">
        <v>43966</v>
      </c>
      <c r="D2451" s="21" t="s">
        <v>10</v>
      </c>
      <c r="E2451" s="21">
        <v>0</v>
      </c>
      <c r="F2451" s="21">
        <v>0</v>
      </c>
      <c r="G2451" s="21">
        <v>2087</v>
      </c>
      <c r="H2451" s="21">
        <v>63794.74</v>
      </c>
      <c r="I2451" s="21" t="s">
        <v>11</v>
      </c>
      <c r="J2451" s="21" t="s">
        <v>12</v>
      </c>
    </row>
    <row r="2452" spans="1:10">
      <c r="A2452" s="21">
        <v>11563327</v>
      </c>
      <c r="B2452" s="22">
        <v>43966</v>
      </c>
      <c r="C2452" s="22">
        <v>43966</v>
      </c>
      <c r="D2452" s="21" t="s">
        <v>10</v>
      </c>
      <c r="E2452" s="21">
        <v>0</v>
      </c>
      <c r="F2452" s="21">
        <v>0</v>
      </c>
      <c r="G2452" s="21">
        <v>2110</v>
      </c>
      <c r="H2452" s="21">
        <v>65904.740000000005</v>
      </c>
      <c r="I2452" s="21" t="s">
        <v>11</v>
      </c>
      <c r="J2452" s="21" t="s">
        <v>12</v>
      </c>
    </row>
    <row r="2453" spans="1:10">
      <c r="A2453" s="21">
        <v>11563327</v>
      </c>
      <c r="B2453" s="22">
        <v>43966</v>
      </c>
      <c r="C2453" s="22">
        <v>43966</v>
      </c>
      <c r="D2453" s="21" t="s">
        <v>10</v>
      </c>
      <c r="E2453" s="21">
        <v>0</v>
      </c>
      <c r="F2453" s="21">
        <v>0</v>
      </c>
      <c r="G2453" s="21">
        <v>2130</v>
      </c>
      <c r="H2453" s="21">
        <v>68034.740000000005</v>
      </c>
      <c r="I2453" s="21" t="s">
        <v>11</v>
      </c>
      <c r="J2453" s="21" t="s">
        <v>12</v>
      </c>
    </row>
    <row r="2454" spans="1:10">
      <c r="A2454" s="21">
        <v>11563327</v>
      </c>
      <c r="B2454" s="22">
        <v>43966</v>
      </c>
      <c r="C2454" s="22">
        <v>43966</v>
      </c>
      <c r="D2454" s="21" t="s">
        <v>10</v>
      </c>
      <c r="E2454" s="21">
        <v>0</v>
      </c>
      <c r="F2454" s="21">
        <v>0</v>
      </c>
      <c r="G2454" s="21">
        <v>2250</v>
      </c>
      <c r="H2454" s="21">
        <v>70284.740000000005</v>
      </c>
      <c r="I2454" s="21" t="s">
        <v>11</v>
      </c>
      <c r="J2454" s="21" t="s">
        <v>12</v>
      </c>
    </row>
    <row r="2455" spans="1:10">
      <c r="A2455" s="21">
        <v>11563327</v>
      </c>
      <c r="B2455" s="22">
        <v>43966</v>
      </c>
      <c r="C2455" s="22">
        <v>43966</v>
      </c>
      <c r="D2455" s="21" t="s">
        <v>10</v>
      </c>
      <c r="E2455" s="21">
        <v>0</v>
      </c>
      <c r="F2455" s="21">
        <v>0</v>
      </c>
      <c r="G2455" s="21">
        <v>2296.08</v>
      </c>
      <c r="H2455" s="21">
        <v>72580.820000000007</v>
      </c>
      <c r="I2455" s="21" t="s">
        <v>11</v>
      </c>
      <c r="J2455" s="21" t="s">
        <v>12</v>
      </c>
    </row>
    <row r="2456" spans="1:10">
      <c r="A2456" s="21">
        <v>11563327</v>
      </c>
      <c r="B2456" s="22">
        <v>43966</v>
      </c>
      <c r="C2456" s="22">
        <v>43966</v>
      </c>
      <c r="D2456" s="21" t="s">
        <v>10</v>
      </c>
      <c r="E2456" s="21">
        <v>0</v>
      </c>
      <c r="F2456" s="21">
        <v>0</v>
      </c>
      <c r="G2456" s="21">
        <v>2300</v>
      </c>
      <c r="H2456" s="21">
        <v>74880.820000000007</v>
      </c>
      <c r="I2456" s="21" t="s">
        <v>11</v>
      </c>
      <c r="J2456" s="21" t="s">
        <v>12</v>
      </c>
    </row>
    <row r="2457" spans="1:10">
      <c r="A2457" s="21">
        <v>11563327</v>
      </c>
      <c r="B2457" s="22">
        <v>43966</v>
      </c>
      <c r="C2457" s="22">
        <v>43966</v>
      </c>
      <c r="D2457" s="21" t="s">
        <v>10</v>
      </c>
      <c r="E2457" s="21">
        <v>0</v>
      </c>
      <c r="F2457" s="21">
        <v>0</v>
      </c>
      <c r="G2457" s="21">
        <v>2310</v>
      </c>
      <c r="H2457" s="21">
        <v>77190.820000000007</v>
      </c>
      <c r="I2457" s="21" t="s">
        <v>11</v>
      </c>
      <c r="J2457" s="21" t="s">
        <v>12</v>
      </c>
    </row>
    <row r="2458" spans="1:10">
      <c r="A2458" s="21">
        <v>11563327</v>
      </c>
      <c r="B2458" s="22">
        <v>43966</v>
      </c>
      <c r="C2458" s="22">
        <v>43966</v>
      </c>
      <c r="D2458" s="21" t="s">
        <v>10</v>
      </c>
      <c r="E2458" s="21">
        <v>0</v>
      </c>
      <c r="F2458" s="21">
        <v>0</v>
      </c>
      <c r="G2458" s="21">
        <v>2310.1</v>
      </c>
      <c r="H2458" s="21">
        <v>79500.92</v>
      </c>
      <c r="I2458" s="21" t="s">
        <v>11</v>
      </c>
      <c r="J2458" s="21" t="s">
        <v>12</v>
      </c>
    </row>
    <row r="2459" spans="1:10">
      <c r="A2459" s="21">
        <v>11563327</v>
      </c>
      <c r="B2459" s="22">
        <v>43966</v>
      </c>
      <c r="C2459" s="22">
        <v>43966</v>
      </c>
      <c r="D2459" s="21" t="s">
        <v>10</v>
      </c>
      <c r="E2459" s="21">
        <v>0</v>
      </c>
      <c r="F2459" s="21">
        <v>0</v>
      </c>
      <c r="G2459" s="21">
        <v>2430</v>
      </c>
      <c r="H2459" s="21">
        <v>81930.92</v>
      </c>
      <c r="I2459" s="21" t="s">
        <v>11</v>
      </c>
      <c r="J2459" s="21" t="s">
        <v>12</v>
      </c>
    </row>
    <row r="2460" spans="1:10">
      <c r="A2460" s="21">
        <v>11563327</v>
      </c>
      <c r="B2460" s="22">
        <v>43966</v>
      </c>
      <c r="C2460" s="22">
        <v>43966</v>
      </c>
      <c r="D2460" s="21" t="s">
        <v>10</v>
      </c>
      <c r="E2460" s="21">
        <v>0</v>
      </c>
      <c r="F2460" s="21">
        <v>0</v>
      </c>
      <c r="G2460" s="21">
        <v>2434.4</v>
      </c>
      <c r="H2460" s="21">
        <v>84365.32</v>
      </c>
      <c r="I2460" s="21" t="s">
        <v>11</v>
      </c>
      <c r="J2460" s="21" t="s">
        <v>12</v>
      </c>
    </row>
    <row r="2461" spans="1:10">
      <c r="A2461" s="21">
        <v>11563327</v>
      </c>
      <c r="B2461" s="22">
        <v>43966</v>
      </c>
      <c r="C2461" s="22">
        <v>43966</v>
      </c>
      <c r="D2461" s="21" t="s">
        <v>10</v>
      </c>
      <c r="E2461" s="21">
        <v>0</v>
      </c>
      <c r="F2461" s="21">
        <v>0</v>
      </c>
      <c r="G2461" s="21">
        <v>2500</v>
      </c>
      <c r="H2461" s="21">
        <v>86865.32</v>
      </c>
      <c r="I2461" s="21" t="s">
        <v>11</v>
      </c>
      <c r="J2461" s="21" t="s">
        <v>12</v>
      </c>
    </row>
    <row r="2462" spans="1:10">
      <c r="A2462" s="21">
        <v>11563327</v>
      </c>
      <c r="B2462" s="22">
        <v>43966</v>
      </c>
      <c r="C2462" s="22">
        <v>43966</v>
      </c>
      <c r="D2462" s="21" t="s">
        <v>10</v>
      </c>
      <c r="E2462" s="21">
        <v>0</v>
      </c>
      <c r="F2462" s="21">
        <v>0</v>
      </c>
      <c r="G2462" s="21">
        <v>2510</v>
      </c>
      <c r="H2462" s="21">
        <v>89375.32</v>
      </c>
      <c r="I2462" s="21" t="s">
        <v>11</v>
      </c>
      <c r="J2462" s="21" t="s">
        <v>12</v>
      </c>
    </row>
    <row r="2463" spans="1:10">
      <c r="A2463" s="21">
        <v>11563327</v>
      </c>
      <c r="B2463" s="22">
        <v>43966</v>
      </c>
      <c r="C2463" s="22">
        <v>43966</v>
      </c>
      <c r="D2463" s="21" t="s">
        <v>10</v>
      </c>
      <c r="E2463" s="21">
        <v>0</v>
      </c>
      <c r="F2463" s="21">
        <v>0</v>
      </c>
      <c r="G2463" s="21">
        <v>2538.1</v>
      </c>
      <c r="H2463" s="21">
        <v>91913.42</v>
      </c>
      <c r="I2463" s="21" t="s">
        <v>11</v>
      </c>
      <c r="J2463" s="21" t="s">
        <v>12</v>
      </c>
    </row>
    <row r="2464" spans="1:10">
      <c r="A2464" s="21">
        <v>11563327</v>
      </c>
      <c r="B2464" s="22">
        <v>43966</v>
      </c>
      <c r="C2464" s="22">
        <v>43966</v>
      </c>
      <c r="D2464" s="21" t="s">
        <v>10</v>
      </c>
      <c r="E2464" s="21">
        <v>0</v>
      </c>
      <c r="F2464" s="21">
        <v>0</v>
      </c>
      <c r="G2464" s="21">
        <v>2631.1</v>
      </c>
      <c r="H2464" s="21">
        <v>94544.52</v>
      </c>
      <c r="I2464" s="21" t="s">
        <v>11</v>
      </c>
      <c r="J2464" s="21" t="s">
        <v>12</v>
      </c>
    </row>
    <row r="2465" spans="1:10">
      <c r="A2465" s="21">
        <v>11563327</v>
      </c>
      <c r="B2465" s="22">
        <v>43966</v>
      </c>
      <c r="C2465" s="22">
        <v>43966</v>
      </c>
      <c r="D2465" s="21" t="s">
        <v>10</v>
      </c>
      <c r="E2465" s="21">
        <v>0</v>
      </c>
      <c r="F2465" s="21">
        <v>0</v>
      </c>
      <c r="G2465" s="21">
        <v>2660</v>
      </c>
      <c r="H2465" s="21">
        <v>97204.52</v>
      </c>
      <c r="I2465" s="21" t="s">
        <v>11</v>
      </c>
      <c r="J2465" s="21" t="s">
        <v>12</v>
      </c>
    </row>
    <row r="2466" spans="1:10">
      <c r="A2466" s="21">
        <v>11563327</v>
      </c>
      <c r="B2466" s="22">
        <v>43966</v>
      </c>
      <c r="C2466" s="22">
        <v>43966</v>
      </c>
      <c r="D2466" s="21" t="s">
        <v>10</v>
      </c>
      <c r="E2466" s="21">
        <v>0</v>
      </c>
      <c r="F2466" s="21">
        <v>0</v>
      </c>
      <c r="G2466" s="21">
        <v>2707</v>
      </c>
      <c r="H2466" s="21">
        <v>99911.52</v>
      </c>
      <c r="I2466" s="21" t="s">
        <v>11</v>
      </c>
      <c r="J2466" s="21" t="s">
        <v>12</v>
      </c>
    </row>
    <row r="2467" spans="1:10">
      <c r="A2467" s="21">
        <v>11563327</v>
      </c>
      <c r="B2467" s="22">
        <v>43966</v>
      </c>
      <c r="C2467" s="22">
        <v>43966</v>
      </c>
      <c r="D2467" s="21" t="s">
        <v>10</v>
      </c>
      <c r="E2467" s="21">
        <v>0</v>
      </c>
      <c r="F2467" s="21">
        <v>0</v>
      </c>
      <c r="G2467" s="21">
        <v>2783.9</v>
      </c>
      <c r="H2467" s="21">
        <v>102695.42</v>
      </c>
      <c r="I2467" s="21" t="s">
        <v>11</v>
      </c>
      <c r="J2467" s="21" t="s">
        <v>12</v>
      </c>
    </row>
    <row r="2468" spans="1:10">
      <c r="A2468" s="21">
        <v>11563327</v>
      </c>
      <c r="B2468" s="22">
        <v>43966</v>
      </c>
      <c r="C2468" s="22">
        <v>43966</v>
      </c>
      <c r="D2468" s="21" t="s">
        <v>10</v>
      </c>
      <c r="E2468" s="21">
        <v>0</v>
      </c>
      <c r="F2468" s="21">
        <v>0</v>
      </c>
      <c r="G2468" s="21">
        <v>2789.3</v>
      </c>
      <c r="H2468" s="21">
        <v>105484.72</v>
      </c>
      <c r="I2468" s="21" t="s">
        <v>11</v>
      </c>
      <c r="J2468" s="21" t="s">
        <v>12</v>
      </c>
    </row>
    <row r="2469" spans="1:10">
      <c r="A2469" s="21">
        <v>11563327</v>
      </c>
      <c r="B2469" s="22">
        <v>43966</v>
      </c>
      <c r="C2469" s="22">
        <v>43966</v>
      </c>
      <c r="D2469" s="21" t="s">
        <v>10</v>
      </c>
      <c r="E2469" s="21">
        <v>0</v>
      </c>
      <c r="F2469" s="21">
        <v>0</v>
      </c>
      <c r="G2469" s="21">
        <v>2830</v>
      </c>
      <c r="H2469" s="21">
        <v>108314.72</v>
      </c>
      <c r="I2469" s="21" t="s">
        <v>11</v>
      </c>
      <c r="J2469" s="21" t="s">
        <v>12</v>
      </c>
    </row>
    <row r="2470" spans="1:10">
      <c r="A2470" s="21">
        <v>11563327</v>
      </c>
      <c r="B2470" s="22">
        <v>43966</v>
      </c>
      <c r="C2470" s="22">
        <v>43966</v>
      </c>
      <c r="D2470" s="21" t="s">
        <v>10</v>
      </c>
      <c r="E2470" s="21">
        <v>0</v>
      </c>
      <c r="F2470" s="21">
        <v>0</v>
      </c>
      <c r="G2470" s="21">
        <v>2911.2</v>
      </c>
      <c r="H2470" s="21">
        <v>111225.92</v>
      </c>
      <c r="I2470" s="21" t="s">
        <v>11</v>
      </c>
      <c r="J2470" s="21" t="s">
        <v>12</v>
      </c>
    </row>
    <row r="2471" spans="1:10">
      <c r="A2471" s="21">
        <v>11563327</v>
      </c>
      <c r="B2471" s="22">
        <v>43966</v>
      </c>
      <c r="C2471" s="22">
        <v>43966</v>
      </c>
      <c r="D2471" s="21" t="s">
        <v>10</v>
      </c>
      <c r="E2471" s="21">
        <v>0</v>
      </c>
      <c r="F2471" s="21">
        <v>0</v>
      </c>
      <c r="G2471" s="21">
        <v>2990</v>
      </c>
      <c r="H2471" s="21">
        <v>114215.92</v>
      </c>
      <c r="I2471" s="21" t="s">
        <v>11</v>
      </c>
      <c r="J2471" s="21" t="s">
        <v>12</v>
      </c>
    </row>
    <row r="2472" spans="1:10">
      <c r="A2472" s="21">
        <v>11563327</v>
      </c>
      <c r="B2472" s="22">
        <v>43966</v>
      </c>
      <c r="C2472" s="22">
        <v>43966</v>
      </c>
      <c r="D2472" s="21" t="s">
        <v>10</v>
      </c>
      <c r="E2472" s="21">
        <v>0</v>
      </c>
      <c r="F2472" s="21">
        <v>0</v>
      </c>
      <c r="G2472" s="21">
        <v>3013.6</v>
      </c>
      <c r="H2472" s="21">
        <v>117229.52</v>
      </c>
      <c r="I2472" s="21" t="s">
        <v>11</v>
      </c>
      <c r="J2472" s="21" t="s">
        <v>12</v>
      </c>
    </row>
    <row r="2473" spans="1:10">
      <c r="A2473" s="21">
        <v>11563327</v>
      </c>
      <c r="B2473" s="22">
        <v>43966</v>
      </c>
      <c r="C2473" s="22">
        <v>43966</v>
      </c>
      <c r="D2473" s="21" t="s">
        <v>10</v>
      </c>
      <c r="E2473" s="21">
        <v>0</v>
      </c>
      <c r="F2473" s="21">
        <v>0</v>
      </c>
      <c r="G2473" s="21">
        <v>3020</v>
      </c>
      <c r="H2473" s="21">
        <v>120249.52</v>
      </c>
      <c r="I2473" s="21" t="s">
        <v>11</v>
      </c>
      <c r="J2473" s="21" t="s">
        <v>12</v>
      </c>
    </row>
    <row r="2474" spans="1:10">
      <c r="A2474" s="21">
        <v>11563327</v>
      </c>
      <c r="B2474" s="22">
        <v>43966</v>
      </c>
      <c r="C2474" s="22">
        <v>43966</v>
      </c>
      <c r="D2474" s="21" t="s">
        <v>10</v>
      </c>
      <c r="E2474" s="21">
        <v>0</v>
      </c>
      <c r="F2474" s="21">
        <v>0</v>
      </c>
      <c r="G2474" s="21">
        <v>3027.3</v>
      </c>
      <c r="H2474" s="21">
        <v>123276.82</v>
      </c>
      <c r="I2474" s="21" t="s">
        <v>11</v>
      </c>
      <c r="J2474" s="21" t="s">
        <v>12</v>
      </c>
    </row>
    <row r="2475" spans="1:10">
      <c r="A2475" s="21">
        <v>11563327</v>
      </c>
      <c r="B2475" s="22">
        <v>43966</v>
      </c>
      <c r="C2475" s="22">
        <v>43966</v>
      </c>
      <c r="D2475" s="21" t="s">
        <v>10</v>
      </c>
      <c r="E2475" s="21">
        <v>0</v>
      </c>
      <c r="F2475" s="21">
        <v>0</v>
      </c>
      <c r="G2475" s="21">
        <v>3101.3</v>
      </c>
      <c r="H2475" s="21">
        <v>126378.12</v>
      </c>
      <c r="I2475" s="21" t="s">
        <v>11</v>
      </c>
      <c r="J2475" s="21" t="s">
        <v>12</v>
      </c>
    </row>
    <row r="2476" spans="1:10">
      <c r="A2476" s="21">
        <v>11563327</v>
      </c>
      <c r="B2476" s="22">
        <v>43966</v>
      </c>
      <c r="C2476" s="22">
        <v>43966</v>
      </c>
      <c r="D2476" s="21" t="s">
        <v>10</v>
      </c>
      <c r="E2476" s="21">
        <v>0</v>
      </c>
      <c r="F2476" s="21">
        <v>0</v>
      </c>
      <c r="G2476" s="21">
        <v>3120</v>
      </c>
      <c r="H2476" s="21">
        <v>129498.12</v>
      </c>
      <c r="I2476" s="21" t="s">
        <v>11</v>
      </c>
      <c r="J2476" s="21" t="s">
        <v>12</v>
      </c>
    </row>
    <row r="2477" spans="1:10">
      <c r="A2477" s="21">
        <v>11563327</v>
      </c>
      <c r="B2477" s="22">
        <v>43966</v>
      </c>
      <c r="C2477" s="22">
        <v>43966</v>
      </c>
      <c r="D2477" s="21" t="s">
        <v>10</v>
      </c>
      <c r="E2477" s="21">
        <v>0</v>
      </c>
      <c r="F2477" s="21">
        <v>0</v>
      </c>
      <c r="G2477" s="21">
        <v>3180.1</v>
      </c>
      <c r="H2477" s="21">
        <v>132678.22</v>
      </c>
      <c r="I2477" s="21" t="s">
        <v>11</v>
      </c>
      <c r="J2477" s="21" t="s">
        <v>12</v>
      </c>
    </row>
    <row r="2478" spans="1:10">
      <c r="A2478" s="21">
        <v>11563327</v>
      </c>
      <c r="B2478" s="22">
        <v>43966</v>
      </c>
      <c r="C2478" s="22">
        <v>43966</v>
      </c>
      <c r="D2478" s="21" t="s">
        <v>10</v>
      </c>
      <c r="E2478" s="21">
        <v>0</v>
      </c>
      <c r="F2478" s="21">
        <v>0</v>
      </c>
      <c r="G2478" s="21">
        <v>3260.8</v>
      </c>
      <c r="H2478" s="21">
        <v>135939.01999999999</v>
      </c>
      <c r="I2478" s="21" t="s">
        <v>11</v>
      </c>
      <c r="J2478" s="21" t="s">
        <v>12</v>
      </c>
    </row>
    <row r="2479" spans="1:10">
      <c r="A2479" s="21">
        <v>11563327</v>
      </c>
      <c r="B2479" s="22">
        <v>43966</v>
      </c>
      <c r="C2479" s="22">
        <v>43966</v>
      </c>
      <c r="D2479" s="21" t="s">
        <v>10</v>
      </c>
      <c r="E2479" s="21">
        <v>0</v>
      </c>
      <c r="F2479" s="21">
        <v>0</v>
      </c>
      <c r="G2479" s="21">
        <v>3360</v>
      </c>
      <c r="H2479" s="21">
        <v>139299.01999999999</v>
      </c>
      <c r="I2479" s="21" t="s">
        <v>11</v>
      </c>
      <c r="J2479" s="21" t="s">
        <v>12</v>
      </c>
    </row>
    <row r="2480" spans="1:10">
      <c r="A2480" s="21">
        <v>11563327</v>
      </c>
      <c r="B2480" s="22">
        <v>43966</v>
      </c>
      <c r="C2480" s="22">
        <v>43966</v>
      </c>
      <c r="D2480" s="21" t="s">
        <v>10</v>
      </c>
      <c r="E2480" s="21">
        <v>0</v>
      </c>
      <c r="F2480" s="21">
        <v>0</v>
      </c>
      <c r="G2480" s="21">
        <v>3613</v>
      </c>
      <c r="H2480" s="21">
        <v>142912.01999999999</v>
      </c>
      <c r="I2480" s="21" t="s">
        <v>11</v>
      </c>
      <c r="J2480" s="21" t="s">
        <v>12</v>
      </c>
    </row>
    <row r="2481" spans="1:10">
      <c r="A2481" s="21">
        <v>11563327</v>
      </c>
      <c r="B2481" s="22">
        <v>43966</v>
      </c>
      <c r="C2481" s="22">
        <v>43966</v>
      </c>
      <c r="D2481" s="21" t="s">
        <v>10</v>
      </c>
      <c r="E2481" s="21">
        <v>0</v>
      </c>
      <c r="F2481" s="21">
        <v>0</v>
      </c>
      <c r="G2481" s="21">
        <v>3670</v>
      </c>
      <c r="H2481" s="21">
        <v>146582.01999999999</v>
      </c>
      <c r="I2481" s="21" t="s">
        <v>11</v>
      </c>
      <c r="J2481" s="21" t="s">
        <v>12</v>
      </c>
    </row>
    <row r="2482" spans="1:10">
      <c r="A2482" s="21">
        <v>11563327</v>
      </c>
      <c r="B2482" s="22">
        <v>43966</v>
      </c>
      <c r="C2482" s="22">
        <v>43966</v>
      </c>
      <c r="D2482" s="21" t="s">
        <v>10</v>
      </c>
      <c r="E2482" s="21">
        <v>0</v>
      </c>
      <c r="F2482" s="21">
        <v>0</v>
      </c>
      <c r="G2482" s="21">
        <v>3683</v>
      </c>
      <c r="H2482" s="21">
        <v>150265.01999999999</v>
      </c>
      <c r="I2482" s="21" t="s">
        <v>11</v>
      </c>
      <c r="J2482" s="21" t="s">
        <v>12</v>
      </c>
    </row>
    <row r="2483" spans="1:10">
      <c r="A2483" s="21">
        <v>11563327</v>
      </c>
      <c r="B2483" s="22">
        <v>43966</v>
      </c>
      <c r="C2483" s="22">
        <v>43966</v>
      </c>
      <c r="D2483" s="21" t="s">
        <v>10</v>
      </c>
      <c r="E2483" s="21">
        <v>0</v>
      </c>
      <c r="F2483" s="21">
        <v>0</v>
      </c>
      <c r="G2483" s="21">
        <v>3750</v>
      </c>
      <c r="H2483" s="21">
        <v>154015.01999999999</v>
      </c>
      <c r="I2483" s="21" t="s">
        <v>11</v>
      </c>
      <c r="J2483" s="21" t="s">
        <v>12</v>
      </c>
    </row>
    <row r="2484" spans="1:10">
      <c r="A2484" s="21">
        <v>11563327</v>
      </c>
      <c r="B2484" s="22">
        <v>43966</v>
      </c>
      <c r="C2484" s="22">
        <v>43966</v>
      </c>
      <c r="D2484" s="21" t="s">
        <v>10</v>
      </c>
      <c r="E2484" s="21">
        <v>0</v>
      </c>
      <c r="F2484" s="21">
        <v>0</v>
      </c>
      <c r="G2484" s="21">
        <v>3887</v>
      </c>
      <c r="H2484" s="21">
        <v>157902.01999999999</v>
      </c>
      <c r="I2484" s="21" t="s">
        <v>11</v>
      </c>
      <c r="J2484" s="21" t="s">
        <v>12</v>
      </c>
    </row>
    <row r="2485" spans="1:10">
      <c r="A2485" s="21">
        <v>11563327</v>
      </c>
      <c r="B2485" s="22">
        <v>43966</v>
      </c>
      <c r="C2485" s="22">
        <v>43966</v>
      </c>
      <c r="D2485" s="21" t="s">
        <v>10</v>
      </c>
      <c r="E2485" s="21">
        <v>0</v>
      </c>
      <c r="F2485" s="21">
        <v>0</v>
      </c>
      <c r="G2485" s="21">
        <v>3910</v>
      </c>
      <c r="H2485" s="21">
        <v>161812.01999999999</v>
      </c>
      <c r="I2485" s="21" t="s">
        <v>11</v>
      </c>
      <c r="J2485" s="21" t="s">
        <v>12</v>
      </c>
    </row>
    <row r="2486" spans="1:10">
      <c r="A2486" s="21">
        <v>11563327</v>
      </c>
      <c r="B2486" s="22">
        <v>43966</v>
      </c>
      <c r="C2486" s="22">
        <v>43966</v>
      </c>
      <c r="D2486" s="21" t="s">
        <v>10</v>
      </c>
      <c r="E2486" s="21">
        <v>0</v>
      </c>
      <c r="F2486" s="21">
        <v>0</v>
      </c>
      <c r="G2486" s="21">
        <v>3979.6</v>
      </c>
      <c r="H2486" s="21">
        <v>165791.62</v>
      </c>
      <c r="I2486" s="21" t="s">
        <v>11</v>
      </c>
      <c r="J2486" s="21" t="s">
        <v>12</v>
      </c>
    </row>
    <row r="2487" spans="1:10">
      <c r="A2487" s="21">
        <v>11563327</v>
      </c>
      <c r="B2487" s="22">
        <v>43966</v>
      </c>
      <c r="C2487" s="22">
        <v>43966</v>
      </c>
      <c r="D2487" s="21" t="s">
        <v>10</v>
      </c>
      <c r="E2487" s="21">
        <v>0</v>
      </c>
      <c r="F2487" s="21">
        <v>0</v>
      </c>
      <c r="G2487" s="21">
        <v>4164</v>
      </c>
      <c r="H2487" s="21">
        <v>169955.62</v>
      </c>
      <c r="I2487" s="21" t="s">
        <v>11</v>
      </c>
      <c r="J2487" s="21" t="s">
        <v>12</v>
      </c>
    </row>
    <row r="2488" spans="1:10">
      <c r="A2488" s="21">
        <v>11563327</v>
      </c>
      <c r="B2488" s="22">
        <v>43966</v>
      </c>
      <c r="C2488" s="22">
        <v>43966</v>
      </c>
      <c r="D2488" s="21" t="s">
        <v>10</v>
      </c>
      <c r="E2488" s="21">
        <v>0</v>
      </c>
      <c r="F2488" s="21">
        <v>0</v>
      </c>
      <c r="G2488" s="21">
        <v>4170</v>
      </c>
      <c r="H2488" s="21">
        <v>174125.62</v>
      </c>
      <c r="I2488" s="21" t="s">
        <v>11</v>
      </c>
      <c r="J2488" s="21" t="s">
        <v>12</v>
      </c>
    </row>
    <row r="2489" spans="1:10">
      <c r="A2489" s="21">
        <v>11563327</v>
      </c>
      <c r="B2489" s="22">
        <v>43966</v>
      </c>
      <c r="C2489" s="22">
        <v>43966</v>
      </c>
      <c r="D2489" s="21" t="s">
        <v>10</v>
      </c>
      <c r="E2489" s="21">
        <v>0</v>
      </c>
      <c r="F2489" s="21">
        <v>0</v>
      </c>
      <c r="G2489" s="21">
        <v>4178</v>
      </c>
      <c r="H2489" s="21">
        <v>178303.62</v>
      </c>
      <c r="I2489" s="21" t="s">
        <v>11</v>
      </c>
      <c r="J2489" s="21" t="s">
        <v>12</v>
      </c>
    </row>
    <row r="2490" spans="1:10">
      <c r="A2490" s="21">
        <v>11563327</v>
      </c>
      <c r="B2490" s="22">
        <v>43966</v>
      </c>
      <c r="C2490" s="22">
        <v>43966</v>
      </c>
      <c r="D2490" s="21" t="s">
        <v>10</v>
      </c>
      <c r="E2490" s="21">
        <v>0</v>
      </c>
      <c r="F2490" s="21">
        <v>0</v>
      </c>
      <c r="G2490" s="21">
        <v>4189.8</v>
      </c>
      <c r="H2490" s="21">
        <v>182493.42</v>
      </c>
      <c r="I2490" s="21" t="s">
        <v>11</v>
      </c>
      <c r="J2490" s="21" t="s">
        <v>12</v>
      </c>
    </row>
    <row r="2491" spans="1:10">
      <c r="A2491" s="21">
        <v>11563327</v>
      </c>
      <c r="B2491" s="22">
        <v>43966</v>
      </c>
      <c r="C2491" s="22">
        <v>43966</v>
      </c>
      <c r="D2491" s="21" t="s">
        <v>10</v>
      </c>
      <c r="E2491" s="21">
        <v>0</v>
      </c>
      <c r="F2491" s="21">
        <v>0</v>
      </c>
      <c r="G2491" s="21">
        <v>4264</v>
      </c>
      <c r="H2491" s="21">
        <v>186757.42</v>
      </c>
      <c r="I2491" s="21" t="s">
        <v>11</v>
      </c>
      <c r="J2491" s="21" t="s">
        <v>12</v>
      </c>
    </row>
    <row r="2492" spans="1:10">
      <c r="A2492" s="21">
        <v>11563327</v>
      </c>
      <c r="B2492" s="22">
        <v>43966</v>
      </c>
      <c r="C2492" s="22">
        <v>43966</v>
      </c>
      <c r="D2492" s="21" t="s">
        <v>10</v>
      </c>
      <c r="E2492" s="21">
        <v>0</v>
      </c>
      <c r="F2492" s="21">
        <v>0</v>
      </c>
      <c r="G2492" s="21">
        <v>4270</v>
      </c>
      <c r="H2492" s="21">
        <v>191027.42</v>
      </c>
      <c r="I2492" s="21" t="s">
        <v>11</v>
      </c>
      <c r="J2492" s="21" t="s">
        <v>12</v>
      </c>
    </row>
    <row r="2493" spans="1:10">
      <c r="A2493" s="21">
        <v>11563327</v>
      </c>
      <c r="B2493" s="22">
        <v>43966</v>
      </c>
      <c r="C2493" s="22">
        <v>43966</v>
      </c>
      <c r="D2493" s="21" t="s">
        <v>10</v>
      </c>
      <c r="E2493" s="21">
        <v>0</v>
      </c>
      <c r="F2493" s="21">
        <v>0</v>
      </c>
      <c r="G2493" s="21">
        <v>4328.2299999999996</v>
      </c>
      <c r="H2493" s="21">
        <v>195355.65</v>
      </c>
      <c r="I2493" s="21" t="s">
        <v>11</v>
      </c>
      <c r="J2493" s="21" t="s">
        <v>12</v>
      </c>
    </row>
    <row r="2494" spans="1:10">
      <c r="A2494" s="21">
        <v>11563327</v>
      </c>
      <c r="B2494" s="22">
        <v>43966</v>
      </c>
      <c r="C2494" s="22">
        <v>43966</v>
      </c>
      <c r="D2494" s="21" t="s">
        <v>10</v>
      </c>
      <c r="E2494" s="21">
        <v>0</v>
      </c>
      <c r="F2494" s="21">
        <v>0</v>
      </c>
      <c r="G2494" s="21">
        <v>4336.3</v>
      </c>
      <c r="H2494" s="21">
        <v>199691.95</v>
      </c>
      <c r="I2494" s="21" t="s">
        <v>11</v>
      </c>
      <c r="J2494" s="21" t="s">
        <v>12</v>
      </c>
    </row>
    <row r="2495" spans="1:10">
      <c r="A2495" s="21">
        <v>11563327</v>
      </c>
      <c r="B2495" s="22">
        <v>43966</v>
      </c>
      <c r="C2495" s="22">
        <v>43966</v>
      </c>
      <c r="D2495" s="21" t="s">
        <v>10</v>
      </c>
      <c r="E2495" s="21">
        <v>0</v>
      </c>
      <c r="F2495" s="21">
        <v>0</v>
      </c>
      <c r="G2495" s="21">
        <v>4480</v>
      </c>
      <c r="H2495" s="21">
        <v>204171.95</v>
      </c>
      <c r="I2495" s="21" t="s">
        <v>11</v>
      </c>
      <c r="J2495" s="21" t="s">
        <v>12</v>
      </c>
    </row>
    <row r="2496" spans="1:10">
      <c r="A2496" s="21">
        <v>11563327</v>
      </c>
      <c r="B2496" s="22">
        <v>43966</v>
      </c>
      <c r="C2496" s="22">
        <v>43966</v>
      </c>
      <c r="D2496" s="21" t="s">
        <v>10</v>
      </c>
      <c r="E2496" s="21">
        <v>0</v>
      </c>
      <c r="F2496" s="21">
        <v>0</v>
      </c>
      <c r="G2496" s="21">
        <v>4480</v>
      </c>
      <c r="H2496" s="21">
        <v>208651.95</v>
      </c>
      <c r="I2496" s="21" t="s">
        <v>11</v>
      </c>
      <c r="J2496" s="21" t="s">
        <v>12</v>
      </c>
    </row>
    <row r="2497" spans="1:10">
      <c r="A2497" s="21">
        <v>11563327</v>
      </c>
      <c r="B2497" s="22">
        <v>43966</v>
      </c>
      <c r="C2497" s="22">
        <v>43966</v>
      </c>
      <c r="D2497" s="21" t="s">
        <v>10</v>
      </c>
      <c r="E2497" s="21">
        <v>0</v>
      </c>
      <c r="F2497" s="21">
        <v>0</v>
      </c>
      <c r="G2497" s="21">
        <v>4540</v>
      </c>
      <c r="H2497" s="21">
        <v>213191.95</v>
      </c>
      <c r="I2497" s="21" t="s">
        <v>11</v>
      </c>
      <c r="J2497" s="21" t="s">
        <v>12</v>
      </c>
    </row>
    <row r="2498" spans="1:10">
      <c r="A2498" s="21">
        <v>11563327</v>
      </c>
      <c r="B2498" s="22">
        <v>43966</v>
      </c>
      <c r="C2498" s="22">
        <v>43966</v>
      </c>
      <c r="D2498" s="21" t="s">
        <v>10</v>
      </c>
      <c r="E2498" s="21">
        <v>0</v>
      </c>
      <c r="F2498" s="21">
        <v>0</v>
      </c>
      <c r="G2498" s="21">
        <v>4560</v>
      </c>
      <c r="H2498" s="21">
        <v>217751.95</v>
      </c>
      <c r="I2498" s="21" t="s">
        <v>11</v>
      </c>
      <c r="J2498" s="21" t="s">
        <v>12</v>
      </c>
    </row>
    <row r="2499" spans="1:10">
      <c r="A2499" s="21">
        <v>11563327</v>
      </c>
      <c r="B2499" s="22">
        <v>43966</v>
      </c>
      <c r="C2499" s="22">
        <v>43966</v>
      </c>
      <c r="D2499" s="21" t="s">
        <v>10</v>
      </c>
      <c r="E2499" s="21">
        <v>0</v>
      </c>
      <c r="F2499" s="21">
        <v>0</v>
      </c>
      <c r="G2499" s="21">
        <v>4560</v>
      </c>
      <c r="H2499" s="21">
        <v>222311.95</v>
      </c>
      <c r="I2499" s="21" t="s">
        <v>11</v>
      </c>
      <c r="J2499" s="21" t="s">
        <v>12</v>
      </c>
    </row>
    <row r="2500" spans="1:10">
      <c r="A2500" s="21">
        <v>11563327</v>
      </c>
      <c r="B2500" s="22">
        <v>43966</v>
      </c>
      <c r="C2500" s="22">
        <v>43966</v>
      </c>
      <c r="D2500" s="21" t="s">
        <v>10</v>
      </c>
      <c r="E2500" s="21">
        <v>0</v>
      </c>
      <c r="F2500" s="21">
        <v>0</v>
      </c>
      <c r="G2500" s="21">
        <v>4842</v>
      </c>
      <c r="H2500" s="21">
        <v>227153.95</v>
      </c>
      <c r="I2500" s="21" t="s">
        <v>11</v>
      </c>
      <c r="J2500" s="21" t="s">
        <v>12</v>
      </c>
    </row>
    <row r="2501" spans="1:10">
      <c r="A2501" s="21">
        <v>11563327</v>
      </c>
      <c r="B2501" s="22">
        <v>43966</v>
      </c>
      <c r="C2501" s="22">
        <v>43966</v>
      </c>
      <c r="D2501" s="21" t="s">
        <v>10</v>
      </c>
      <c r="E2501" s="21">
        <v>0</v>
      </c>
      <c r="F2501" s="21">
        <v>0</v>
      </c>
      <c r="G2501" s="21">
        <v>4950</v>
      </c>
      <c r="H2501" s="21">
        <v>232103.95</v>
      </c>
      <c r="I2501" s="21" t="s">
        <v>11</v>
      </c>
      <c r="J2501" s="21" t="s">
        <v>12</v>
      </c>
    </row>
    <row r="2502" spans="1:10">
      <c r="A2502" s="21">
        <v>11563327</v>
      </c>
      <c r="B2502" s="22">
        <v>43966</v>
      </c>
      <c r="C2502" s="22">
        <v>43966</v>
      </c>
      <c r="D2502" s="21" t="s">
        <v>10</v>
      </c>
      <c r="E2502" s="21">
        <v>0</v>
      </c>
      <c r="F2502" s="21">
        <v>0</v>
      </c>
      <c r="G2502" s="21">
        <v>5023.6000000000004</v>
      </c>
      <c r="H2502" s="21">
        <v>237127.55</v>
      </c>
      <c r="I2502" s="21" t="s">
        <v>11</v>
      </c>
      <c r="J2502" s="21" t="s">
        <v>12</v>
      </c>
    </row>
    <row r="2503" spans="1:10">
      <c r="A2503" s="21">
        <v>11563327</v>
      </c>
      <c r="B2503" s="22">
        <v>43966</v>
      </c>
      <c r="C2503" s="22">
        <v>43966</v>
      </c>
      <c r="D2503" s="21" t="s">
        <v>10</v>
      </c>
      <c r="E2503" s="21">
        <v>0</v>
      </c>
      <c r="F2503" s="21">
        <v>0</v>
      </c>
      <c r="G2503" s="21">
        <v>5542.43</v>
      </c>
      <c r="H2503" s="21">
        <v>242669.98</v>
      </c>
      <c r="I2503" s="21" t="s">
        <v>11</v>
      </c>
      <c r="J2503" s="21" t="s">
        <v>12</v>
      </c>
    </row>
    <row r="2504" spans="1:10">
      <c r="A2504" s="21">
        <v>11563327</v>
      </c>
      <c r="B2504" s="22">
        <v>43966</v>
      </c>
      <c r="C2504" s="22">
        <v>43966</v>
      </c>
      <c r="D2504" s="21" t="s">
        <v>10</v>
      </c>
      <c r="E2504" s="21">
        <v>0</v>
      </c>
      <c r="F2504" s="21">
        <v>0</v>
      </c>
      <c r="G2504" s="21">
        <v>5593.6</v>
      </c>
      <c r="H2504" s="21">
        <v>248263.58</v>
      </c>
      <c r="I2504" s="21" t="s">
        <v>11</v>
      </c>
      <c r="J2504" s="21" t="s">
        <v>12</v>
      </c>
    </row>
    <row r="2505" spans="1:10">
      <c r="A2505" s="21">
        <v>11563327</v>
      </c>
      <c r="B2505" s="22">
        <v>43966</v>
      </c>
      <c r="C2505" s="22">
        <v>43966</v>
      </c>
      <c r="D2505" s="21" t="s">
        <v>10</v>
      </c>
      <c r="E2505" s="21">
        <v>0</v>
      </c>
      <c r="F2505" s="21">
        <v>0</v>
      </c>
      <c r="G2505" s="21">
        <v>5722</v>
      </c>
      <c r="H2505" s="21">
        <v>253985.58</v>
      </c>
      <c r="I2505" s="21" t="s">
        <v>11</v>
      </c>
      <c r="J2505" s="21" t="s">
        <v>12</v>
      </c>
    </row>
    <row r="2506" spans="1:10">
      <c r="A2506" s="21">
        <v>11563327</v>
      </c>
      <c r="B2506" s="22">
        <v>43966</v>
      </c>
      <c r="C2506" s="22">
        <v>43966</v>
      </c>
      <c r="D2506" s="21" t="s">
        <v>10</v>
      </c>
      <c r="E2506" s="21">
        <v>0</v>
      </c>
      <c r="F2506" s="21">
        <v>0</v>
      </c>
      <c r="G2506" s="21">
        <v>5910</v>
      </c>
      <c r="H2506" s="21">
        <v>259895.58</v>
      </c>
      <c r="I2506" s="21" t="s">
        <v>11</v>
      </c>
      <c r="J2506" s="21" t="s">
        <v>12</v>
      </c>
    </row>
    <row r="2507" spans="1:10">
      <c r="A2507" s="21">
        <v>11563327</v>
      </c>
      <c r="B2507" s="22">
        <v>43966</v>
      </c>
      <c r="C2507" s="22">
        <v>43966</v>
      </c>
      <c r="D2507" s="21" t="s">
        <v>10</v>
      </c>
      <c r="E2507" s="21">
        <v>0</v>
      </c>
      <c r="F2507" s="21">
        <v>0</v>
      </c>
      <c r="G2507" s="21">
        <v>5932</v>
      </c>
      <c r="H2507" s="21">
        <v>265827.58</v>
      </c>
      <c r="I2507" s="21" t="s">
        <v>11</v>
      </c>
      <c r="J2507" s="21" t="s">
        <v>12</v>
      </c>
    </row>
    <row r="2508" spans="1:10">
      <c r="A2508" s="21">
        <v>11563327</v>
      </c>
      <c r="B2508" s="22">
        <v>43966</v>
      </c>
      <c r="C2508" s="22">
        <v>43966</v>
      </c>
      <c r="D2508" s="21" t="s">
        <v>10</v>
      </c>
      <c r="E2508" s="21">
        <v>0</v>
      </c>
      <c r="F2508" s="21">
        <v>0</v>
      </c>
      <c r="G2508" s="21">
        <v>6030</v>
      </c>
      <c r="H2508" s="21">
        <v>271857.58</v>
      </c>
      <c r="I2508" s="21" t="s">
        <v>11</v>
      </c>
      <c r="J2508" s="21" t="s">
        <v>12</v>
      </c>
    </row>
    <row r="2509" spans="1:10">
      <c r="A2509" s="21">
        <v>11563327</v>
      </c>
      <c r="B2509" s="22">
        <v>43966</v>
      </c>
      <c r="C2509" s="22">
        <v>43966</v>
      </c>
      <c r="D2509" s="21" t="s">
        <v>10</v>
      </c>
      <c r="E2509" s="21">
        <v>0</v>
      </c>
      <c r="F2509" s="21">
        <v>0</v>
      </c>
      <c r="G2509" s="21">
        <v>6105</v>
      </c>
      <c r="H2509" s="21">
        <v>277962.58</v>
      </c>
      <c r="I2509" s="21" t="s">
        <v>11</v>
      </c>
      <c r="J2509" s="21" t="s">
        <v>12</v>
      </c>
    </row>
    <row r="2510" spans="1:10">
      <c r="A2510" s="21">
        <v>11563327</v>
      </c>
      <c r="B2510" s="22">
        <v>43966</v>
      </c>
      <c r="C2510" s="22">
        <v>43966</v>
      </c>
      <c r="D2510" s="21" t="s">
        <v>10</v>
      </c>
      <c r="E2510" s="21">
        <v>0</v>
      </c>
      <c r="F2510" s="21">
        <v>0</v>
      </c>
      <c r="G2510" s="21">
        <v>6210</v>
      </c>
      <c r="H2510" s="21">
        <v>284172.58</v>
      </c>
      <c r="I2510" s="21" t="s">
        <v>11</v>
      </c>
      <c r="J2510" s="21" t="s">
        <v>12</v>
      </c>
    </row>
    <row r="2511" spans="1:10">
      <c r="A2511" s="21">
        <v>11563327</v>
      </c>
      <c r="B2511" s="22">
        <v>43966</v>
      </c>
      <c r="C2511" s="22">
        <v>43966</v>
      </c>
      <c r="D2511" s="21" t="s">
        <v>10</v>
      </c>
      <c r="E2511" s="21">
        <v>0</v>
      </c>
      <c r="F2511" s="21">
        <v>0</v>
      </c>
      <c r="G2511" s="21">
        <v>6445</v>
      </c>
      <c r="H2511" s="21">
        <v>290617.58</v>
      </c>
      <c r="I2511" s="21" t="s">
        <v>11</v>
      </c>
      <c r="J2511" s="21" t="s">
        <v>12</v>
      </c>
    </row>
    <row r="2512" spans="1:10">
      <c r="A2512" s="21">
        <v>11563327</v>
      </c>
      <c r="B2512" s="22">
        <v>43966</v>
      </c>
      <c r="C2512" s="22">
        <v>43966</v>
      </c>
      <c r="D2512" s="21" t="s">
        <v>10</v>
      </c>
      <c r="E2512" s="21">
        <v>0</v>
      </c>
      <c r="F2512" s="21">
        <v>0</v>
      </c>
      <c r="G2512" s="21">
        <v>6541.93</v>
      </c>
      <c r="H2512" s="21">
        <v>297159.51</v>
      </c>
      <c r="I2512" s="21" t="s">
        <v>11</v>
      </c>
      <c r="J2512" s="21" t="s">
        <v>12</v>
      </c>
    </row>
    <row r="2513" spans="1:10">
      <c r="A2513" s="21">
        <v>11563327</v>
      </c>
      <c r="B2513" s="22">
        <v>43966</v>
      </c>
      <c r="C2513" s="22">
        <v>43966</v>
      </c>
      <c r="D2513" s="21" t="s">
        <v>10</v>
      </c>
      <c r="E2513" s="21">
        <v>0</v>
      </c>
      <c r="F2513" s="21">
        <v>0</v>
      </c>
      <c r="G2513" s="21">
        <v>6552</v>
      </c>
      <c r="H2513" s="21">
        <v>303711.51</v>
      </c>
      <c r="I2513" s="21" t="s">
        <v>11</v>
      </c>
      <c r="J2513" s="21" t="s">
        <v>12</v>
      </c>
    </row>
    <row r="2514" spans="1:10">
      <c r="A2514" s="21">
        <v>11563327</v>
      </c>
      <c r="B2514" s="22">
        <v>43966</v>
      </c>
      <c r="C2514" s="22">
        <v>43966</v>
      </c>
      <c r="D2514" s="21" t="s">
        <v>10</v>
      </c>
      <c r="E2514" s="21">
        <v>0</v>
      </c>
      <c r="F2514" s="21">
        <v>0</v>
      </c>
      <c r="G2514" s="21">
        <v>6697</v>
      </c>
      <c r="H2514" s="21">
        <v>310408.51</v>
      </c>
      <c r="I2514" s="21" t="s">
        <v>11</v>
      </c>
      <c r="J2514" s="21" t="s">
        <v>12</v>
      </c>
    </row>
    <row r="2515" spans="1:10">
      <c r="A2515" s="21">
        <v>11563327</v>
      </c>
      <c r="B2515" s="22">
        <v>43966</v>
      </c>
      <c r="C2515" s="22">
        <v>43966</v>
      </c>
      <c r="D2515" s="21" t="s">
        <v>10</v>
      </c>
      <c r="E2515" s="21">
        <v>0</v>
      </c>
      <c r="F2515" s="21">
        <v>0</v>
      </c>
      <c r="G2515" s="21">
        <v>6942.5</v>
      </c>
      <c r="H2515" s="21">
        <v>317351.01</v>
      </c>
      <c r="I2515" s="21" t="s">
        <v>11</v>
      </c>
      <c r="J2515" s="21" t="s">
        <v>12</v>
      </c>
    </row>
    <row r="2516" spans="1:10">
      <c r="A2516" s="21">
        <v>11563327</v>
      </c>
      <c r="B2516" s="22">
        <v>43966</v>
      </c>
      <c r="C2516" s="22">
        <v>43966</v>
      </c>
      <c r="D2516" s="21" t="s">
        <v>10</v>
      </c>
      <c r="E2516" s="21">
        <v>0</v>
      </c>
      <c r="F2516" s="21">
        <v>0</v>
      </c>
      <c r="G2516" s="21">
        <v>7100</v>
      </c>
      <c r="H2516" s="21">
        <v>324451.01</v>
      </c>
      <c r="I2516" s="21" t="s">
        <v>11</v>
      </c>
      <c r="J2516" s="21" t="s">
        <v>12</v>
      </c>
    </row>
    <row r="2517" spans="1:10">
      <c r="A2517" s="21">
        <v>11563327</v>
      </c>
      <c r="B2517" s="22">
        <v>43966</v>
      </c>
      <c r="C2517" s="22">
        <v>43966</v>
      </c>
      <c r="D2517" s="21" t="s">
        <v>10</v>
      </c>
      <c r="E2517" s="21">
        <v>0</v>
      </c>
      <c r="F2517" s="21">
        <v>0</v>
      </c>
      <c r="G2517" s="21">
        <v>7510</v>
      </c>
      <c r="H2517" s="21">
        <v>331961.01</v>
      </c>
      <c r="I2517" s="21" t="s">
        <v>11</v>
      </c>
      <c r="J2517" s="21" t="s">
        <v>12</v>
      </c>
    </row>
    <row r="2518" spans="1:10">
      <c r="A2518" s="21">
        <v>11563327</v>
      </c>
      <c r="B2518" s="22">
        <v>43966</v>
      </c>
      <c r="C2518" s="22">
        <v>43966</v>
      </c>
      <c r="D2518" s="21" t="s">
        <v>10</v>
      </c>
      <c r="E2518" s="21">
        <v>0</v>
      </c>
      <c r="F2518" s="21">
        <v>0</v>
      </c>
      <c r="G2518" s="21">
        <v>7518.4</v>
      </c>
      <c r="H2518" s="21">
        <v>339479.41</v>
      </c>
      <c r="I2518" s="21" t="s">
        <v>11</v>
      </c>
      <c r="J2518" s="21" t="s">
        <v>12</v>
      </c>
    </row>
    <row r="2519" spans="1:10">
      <c r="A2519" s="21">
        <v>11563327</v>
      </c>
      <c r="B2519" s="22">
        <v>43966</v>
      </c>
      <c r="C2519" s="22">
        <v>43966</v>
      </c>
      <c r="D2519" s="21" t="s">
        <v>10</v>
      </c>
      <c r="E2519" s="21">
        <v>0</v>
      </c>
      <c r="F2519" s="21">
        <v>0</v>
      </c>
      <c r="G2519" s="21">
        <v>7537</v>
      </c>
      <c r="H2519" s="21">
        <v>347016.41</v>
      </c>
      <c r="I2519" s="21" t="s">
        <v>11</v>
      </c>
      <c r="J2519" s="21" t="s">
        <v>12</v>
      </c>
    </row>
    <row r="2520" spans="1:10">
      <c r="A2520" s="21">
        <v>11563327</v>
      </c>
      <c r="B2520" s="22">
        <v>43966</v>
      </c>
      <c r="C2520" s="22">
        <v>43966</v>
      </c>
      <c r="D2520" s="21" t="s">
        <v>10</v>
      </c>
      <c r="E2520" s="21">
        <v>0</v>
      </c>
      <c r="F2520" s="21">
        <v>0</v>
      </c>
      <c r="G2520" s="21">
        <v>7830</v>
      </c>
      <c r="H2520" s="21">
        <v>354846.41</v>
      </c>
      <c r="I2520" s="21" t="s">
        <v>11</v>
      </c>
      <c r="J2520" s="21" t="s">
        <v>12</v>
      </c>
    </row>
    <row r="2521" spans="1:10">
      <c r="A2521" s="21">
        <v>11563327</v>
      </c>
      <c r="B2521" s="22">
        <v>43966</v>
      </c>
      <c r="C2521" s="22">
        <v>43966</v>
      </c>
      <c r="D2521" s="21" t="s">
        <v>10</v>
      </c>
      <c r="E2521" s="21">
        <v>0</v>
      </c>
      <c r="F2521" s="21">
        <v>0</v>
      </c>
      <c r="G2521" s="21">
        <v>7910.5</v>
      </c>
      <c r="H2521" s="21">
        <v>362756.91</v>
      </c>
      <c r="I2521" s="21" t="s">
        <v>11</v>
      </c>
      <c r="J2521" s="21" t="s">
        <v>12</v>
      </c>
    </row>
    <row r="2522" spans="1:10">
      <c r="A2522" s="21">
        <v>11563327</v>
      </c>
      <c r="B2522" s="22">
        <v>43966</v>
      </c>
      <c r="C2522" s="22">
        <v>43966</v>
      </c>
      <c r="D2522" s="21" t="s">
        <v>10</v>
      </c>
      <c r="E2522" s="21">
        <v>0</v>
      </c>
      <c r="F2522" s="21">
        <v>0</v>
      </c>
      <c r="G2522" s="21">
        <v>8187.1</v>
      </c>
      <c r="H2522" s="21">
        <v>370944.01</v>
      </c>
      <c r="I2522" s="21" t="s">
        <v>11</v>
      </c>
      <c r="J2522" s="21" t="s">
        <v>12</v>
      </c>
    </row>
    <row r="2523" spans="1:10">
      <c r="A2523" s="21">
        <v>11563327</v>
      </c>
      <c r="B2523" s="22">
        <v>43966</v>
      </c>
      <c r="C2523" s="22">
        <v>43966</v>
      </c>
      <c r="D2523" s="21" t="s">
        <v>10</v>
      </c>
      <c r="E2523" s="21">
        <v>0</v>
      </c>
      <c r="F2523" s="21">
        <v>0</v>
      </c>
      <c r="G2523" s="21">
        <v>8200</v>
      </c>
      <c r="H2523" s="21">
        <v>379144.01</v>
      </c>
      <c r="I2523" s="21" t="s">
        <v>11</v>
      </c>
      <c r="J2523" s="21" t="s">
        <v>12</v>
      </c>
    </row>
    <row r="2524" spans="1:10">
      <c r="A2524" s="21">
        <v>11563327</v>
      </c>
      <c r="B2524" s="22">
        <v>43966</v>
      </c>
      <c r="C2524" s="22">
        <v>43966</v>
      </c>
      <c r="D2524" s="21" t="s">
        <v>10</v>
      </c>
      <c r="E2524" s="21">
        <v>0</v>
      </c>
      <c r="F2524" s="21">
        <v>0</v>
      </c>
      <c r="G2524" s="21">
        <v>8225</v>
      </c>
      <c r="H2524" s="21">
        <v>387369.01</v>
      </c>
      <c r="I2524" s="21" t="s">
        <v>11</v>
      </c>
      <c r="J2524" s="21" t="s">
        <v>12</v>
      </c>
    </row>
    <row r="2525" spans="1:10">
      <c r="A2525" s="21">
        <v>11563327</v>
      </c>
      <c r="B2525" s="22">
        <v>43966</v>
      </c>
      <c r="C2525" s="22">
        <v>43966</v>
      </c>
      <c r="D2525" s="21" t="s">
        <v>10</v>
      </c>
      <c r="E2525" s="21">
        <v>0</v>
      </c>
      <c r="F2525" s="21">
        <v>0</v>
      </c>
      <c r="G2525" s="21">
        <v>8540</v>
      </c>
      <c r="H2525" s="21">
        <v>395909.01</v>
      </c>
      <c r="I2525" s="21" t="s">
        <v>11</v>
      </c>
      <c r="J2525" s="21" t="s">
        <v>12</v>
      </c>
    </row>
    <row r="2526" spans="1:10">
      <c r="A2526" s="21">
        <v>11563327</v>
      </c>
      <c r="B2526" s="22">
        <v>43966</v>
      </c>
      <c r="C2526" s="22">
        <v>43966</v>
      </c>
      <c r="D2526" s="21" t="s">
        <v>10</v>
      </c>
      <c r="E2526" s="21">
        <v>0</v>
      </c>
      <c r="F2526" s="21">
        <v>0</v>
      </c>
      <c r="G2526" s="21">
        <v>8580</v>
      </c>
      <c r="H2526" s="21">
        <v>404489.01</v>
      </c>
      <c r="I2526" s="21" t="s">
        <v>11</v>
      </c>
      <c r="J2526" s="21" t="s">
        <v>12</v>
      </c>
    </row>
    <row r="2527" spans="1:10">
      <c r="A2527" s="21">
        <v>11563327</v>
      </c>
      <c r="B2527" s="22">
        <v>43966</v>
      </c>
      <c r="C2527" s="22">
        <v>43966</v>
      </c>
      <c r="D2527" s="21" t="s">
        <v>10</v>
      </c>
      <c r="E2527" s="21">
        <v>0</v>
      </c>
      <c r="F2527" s="21">
        <v>0</v>
      </c>
      <c r="G2527" s="21">
        <v>8583.94</v>
      </c>
      <c r="H2527" s="21">
        <v>413072.95</v>
      </c>
      <c r="I2527" s="21" t="s">
        <v>11</v>
      </c>
      <c r="J2527" s="21" t="s">
        <v>12</v>
      </c>
    </row>
    <row r="2528" spans="1:10">
      <c r="A2528" s="21">
        <v>11563327</v>
      </c>
      <c r="B2528" s="22">
        <v>43966</v>
      </c>
      <c r="C2528" s="22">
        <v>43966</v>
      </c>
      <c r="D2528" s="21" t="s">
        <v>10</v>
      </c>
      <c r="E2528" s="21">
        <v>0</v>
      </c>
      <c r="F2528" s="21">
        <v>0</v>
      </c>
      <c r="G2528" s="21">
        <v>8590</v>
      </c>
      <c r="H2528" s="21">
        <v>421662.95</v>
      </c>
      <c r="I2528" s="21" t="s">
        <v>11</v>
      </c>
      <c r="J2528" s="21" t="s">
        <v>12</v>
      </c>
    </row>
    <row r="2529" spans="1:10">
      <c r="A2529" s="21">
        <v>11563327</v>
      </c>
      <c r="B2529" s="22">
        <v>43966</v>
      </c>
      <c r="C2529" s="22">
        <v>43966</v>
      </c>
      <c r="D2529" s="21" t="s">
        <v>10</v>
      </c>
      <c r="E2529" s="21">
        <v>0</v>
      </c>
      <c r="F2529" s="21">
        <v>0</v>
      </c>
      <c r="G2529" s="21">
        <v>8875.15</v>
      </c>
      <c r="H2529" s="21">
        <v>430538.1</v>
      </c>
      <c r="I2529" s="21" t="s">
        <v>11</v>
      </c>
      <c r="J2529" s="21" t="s">
        <v>12</v>
      </c>
    </row>
    <row r="2530" spans="1:10">
      <c r="A2530" s="21">
        <v>11563327</v>
      </c>
      <c r="B2530" s="22">
        <v>43966</v>
      </c>
      <c r="C2530" s="22">
        <v>43966</v>
      </c>
      <c r="D2530" s="21" t="s">
        <v>10</v>
      </c>
      <c r="E2530" s="21">
        <v>0</v>
      </c>
      <c r="F2530" s="21">
        <v>0</v>
      </c>
      <c r="G2530" s="21">
        <v>9030</v>
      </c>
      <c r="H2530" s="21">
        <v>439568.1</v>
      </c>
      <c r="I2530" s="21" t="s">
        <v>11</v>
      </c>
      <c r="J2530" s="21" t="s">
        <v>12</v>
      </c>
    </row>
    <row r="2531" spans="1:10">
      <c r="A2531" s="21">
        <v>11563327</v>
      </c>
      <c r="B2531" s="22">
        <v>43966</v>
      </c>
      <c r="C2531" s="22">
        <v>43966</v>
      </c>
      <c r="D2531" s="21" t="s">
        <v>10</v>
      </c>
      <c r="E2531" s="21">
        <v>0</v>
      </c>
      <c r="F2531" s="21">
        <v>0</v>
      </c>
      <c r="G2531" s="21">
        <v>9031.3799999999992</v>
      </c>
      <c r="H2531" s="21">
        <v>448599.48</v>
      </c>
      <c r="I2531" s="21" t="s">
        <v>11</v>
      </c>
      <c r="J2531" s="21" t="s">
        <v>12</v>
      </c>
    </row>
    <row r="2532" spans="1:10">
      <c r="A2532" s="21">
        <v>11563327</v>
      </c>
      <c r="B2532" s="22">
        <v>43966</v>
      </c>
      <c r="C2532" s="22">
        <v>43966</v>
      </c>
      <c r="D2532" s="21" t="s">
        <v>10</v>
      </c>
      <c r="E2532" s="21">
        <v>0</v>
      </c>
      <c r="F2532" s="21">
        <v>0</v>
      </c>
      <c r="G2532" s="21">
        <v>9160</v>
      </c>
      <c r="H2532" s="21">
        <v>457759.48</v>
      </c>
      <c r="I2532" s="21" t="s">
        <v>11</v>
      </c>
      <c r="J2532" s="21" t="s">
        <v>12</v>
      </c>
    </row>
    <row r="2533" spans="1:10">
      <c r="A2533" s="21">
        <v>11563327</v>
      </c>
      <c r="B2533" s="22">
        <v>43966</v>
      </c>
      <c r="C2533" s="22">
        <v>43966</v>
      </c>
      <c r="D2533" s="21" t="s">
        <v>10</v>
      </c>
      <c r="E2533" s="21">
        <v>0</v>
      </c>
      <c r="F2533" s="21">
        <v>0</v>
      </c>
      <c r="G2533" s="21">
        <v>9252</v>
      </c>
      <c r="H2533" s="21">
        <v>467011.48</v>
      </c>
      <c r="I2533" s="21" t="s">
        <v>11</v>
      </c>
      <c r="J2533" s="21" t="s">
        <v>12</v>
      </c>
    </row>
    <row r="2534" spans="1:10">
      <c r="A2534" s="21">
        <v>11563327</v>
      </c>
      <c r="B2534" s="22">
        <v>43966</v>
      </c>
      <c r="C2534" s="22">
        <v>43966</v>
      </c>
      <c r="D2534" s="21" t="s">
        <v>10</v>
      </c>
      <c r="E2534" s="21">
        <v>0</v>
      </c>
      <c r="F2534" s="21">
        <v>0</v>
      </c>
      <c r="G2534" s="21">
        <v>9350.2999999999993</v>
      </c>
      <c r="H2534" s="21">
        <v>476361.78</v>
      </c>
      <c r="I2534" s="21" t="s">
        <v>11</v>
      </c>
      <c r="J2534" s="21" t="s">
        <v>12</v>
      </c>
    </row>
    <row r="2535" spans="1:10">
      <c r="A2535" s="21">
        <v>11563327</v>
      </c>
      <c r="B2535" s="22">
        <v>43966</v>
      </c>
      <c r="C2535" s="22">
        <v>43966</v>
      </c>
      <c r="D2535" s="21" t="s">
        <v>10</v>
      </c>
      <c r="E2535" s="21">
        <v>0</v>
      </c>
      <c r="F2535" s="21">
        <v>0</v>
      </c>
      <c r="G2535" s="21">
        <v>9417.2999999999993</v>
      </c>
      <c r="H2535" s="21">
        <v>485779.08</v>
      </c>
      <c r="I2535" s="21" t="s">
        <v>11</v>
      </c>
      <c r="J2535" s="21" t="s">
        <v>12</v>
      </c>
    </row>
    <row r="2536" spans="1:10">
      <c r="A2536" s="21">
        <v>11563327</v>
      </c>
      <c r="B2536" s="22">
        <v>43966</v>
      </c>
      <c r="C2536" s="22">
        <v>43966</v>
      </c>
      <c r="D2536" s="21" t="s">
        <v>10</v>
      </c>
      <c r="E2536" s="21">
        <v>0</v>
      </c>
      <c r="F2536" s="21">
        <v>0</v>
      </c>
      <c r="G2536" s="21">
        <v>9779.2000000000007</v>
      </c>
      <c r="H2536" s="21">
        <v>495558.28</v>
      </c>
      <c r="I2536" s="21" t="s">
        <v>11</v>
      </c>
      <c r="J2536" s="21" t="s">
        <v>12</v>
      </c>
    </row>
    <row r="2537" spans="1:10">
      <c r="A2537" s="21">
        <v>11563327</v>
      </c>
      <c r="B2537" s="22">
        <v>43966</v>
      </c>
      <c r="C2537" s="22">
        <v>43966</v>
      </c>
      <c r="D2537" s="21" t="s">
        <v>10</v>
      </c>
      <c r="E2537" s="21">
        <v>0</v>
      </c>
      <c r="F2537" s="21">
        <v>0</v>
      </c>
      <c r="G2537" s="21">
        <v>9962.7000000000007</v>
      </c>
      <c r="H2537" s="21">
        <v>505520.98</v>
      </c>
      <c r="I2537" s="21" t="s">
        <v>11</v>
      </c>
      <c r="J2537" s="21" t="s">
        <v>12</v>
      </c>
    </row>
    <row r="2538" spans="1:10">
      <c r="A2538" s="21">
        <v>11563327</v>
      </c>
      <c r="B2538" s="22">
        <v>43966</v>
      </c>
      <c r="C2538" s="22">
        <v>43966</v>
      </c>
      <c r="D2538" s="21" t="s">
        <v>10</v>
      </c>
      <c r="E2538" s="21">
        <v>0</v>
      </c>
      <c r="F2538" s="21">
        <v>0</v>
      </c>
      <c r="G2538" s="21">
        <v>10103.200000000001</v>
      </c>
      <c r="H2538" s="21">
        <v>515624.18</v>
      </c>
      <c r="I2538" s="21" t="s">
        <v>11</v>
      </c>
      <c r="J2538" s="21" t="s">
        <v>12</v>
      </c>
    </row>
    <row r="2539" spans="1:10">
      <c r="A2539" s="21">
        <v>11563327</v>
      </c>
      <c r="B2539" s="22">
        <v>43966</v>
      </c>
      <c r="C2539" s="22">
        <v>43966</v>
      </c>
      <c r="D2539" s="21" t="s">
        <v>10</v>
      </c>
      <c r="E2539" s="21">
        <v>0</v>
      </c>
      <c r="F2539" s="21">
        <v>0</v>
      </c>
      <c r="G2539" s="21">
        <v>10289.09</v>
      </c>
      <c r="H2539" s="21">
        <v>525913.27</v>
      </c>
      <c r="I2539" s="21" t="s">
        <v>11</v>
      </c>
      <c r="J2539" s="21" t="s">
        <v>12</v>
      </c>
    </row>
    <row r="2540" spans="1:10">
      <c r="A2540" s="21">
        <v>11563327</v>
      </c>
      <c r="B2540" s="22">
        <v>43966</v>
      </c>
      <c r="C2540" s="22">
        <v>43966</v>
      </c>
      <c r="D2540" s="21" t="s">
        <v>10</v>
      </c>
      <c r="E2540" s="21">
        <v>0</v>
      </c>
      <c r="F2540" s="21">
        <v>0</v>
      </c>
      <c r="G2540" s="21">
        <v>10384</v>
      </c>
      <c r="H2540" s="21">
        <v>536297.27</v>
      </c>
      <c r="I2540" s="21" t="s">
        <v>11</v>
      </c>
      <c r="J2540" s="21" t="s">
        <v>12</v>
      </c>
    </row>
    <row r="2541" spans="1:10">
      <c r="A2541" s="21">
        <v>11563327</v>
      </c>
      <c r="B2541" s="22">
        <v>43966</v>
      </c>
      <c r="C2541" s="22">
        <v>43966</v>
      </c>
      <c r="D2541" s="21" t="s">
        <v>10</v>
      </c>
      <c r="E2541" s="21">
        <v>0</v>
      </c>
      <c r="F2541" s="21">
        <v>0</v>
      </c>
      <c r="G2541" s="21">
        <v>10639.65</v>
      </c>
      <c r="H2541" s="21">
        <v>546936.92000000004</v>
      </c>
      <c r="I2541" s="21" t="s">
        <v>11</v>
      </c>
      <c r="J2541" s="21" t="s">
        <v>12</v>
      </c>
    </row>
    <row r="2542" spans="1:10">
      <c r="A2542" s="21">
        <v>11563327</v>
      </c>
      <c r="B2542" s="22">
        <v>43966</v>
      </c>
      <c r="C2542" s="22">
        <v>43966</v>
      </c>
      <c r="D2542" s="21" t="s">
        <v>10</v>
      </c>
      <c r="E2542" s="21">
        <v>0</v>
      </c>
      <c r="F2542" s="21">
        <v>0</v>
      </c>
      <c r="G2542" s="21">
        <v>10681.6</v>
      </c>
      <c r="H2542" s="21">
        <v>557618.52</v>
      </c>
      <c r="I2542" s="21" t="s">
        <v>11</v>
      </c>
      <c r="J2542" s="21" t="s">
        <v>12</v>
      </c>
    </row>
    <row r="2543" spans="1:10">
      <c r="A2543" s="21">
        <v>11563327</v>
      </c>
      <c r="B2543" s="22">
        <v>43966</v>
      </c>
      <c r="C2543" s="22">
        <v>43966</v>
      </c>
      <c r="D2543" s="21" t="s">
        <v>10</v>
      </c>
      <c r="E2543" s="21">
        <v>0</v>
      </c>
      <c r="F2543" s="21">
        <v>0</v>
      </c>
      <c r="G2543" s="21">
        <v>10920</v>
      </c>
      <c r="H2543" s="21">
        <v>568538.52</v>
      </c>
      <c r="I2543" s="21" t="s">
        <v>11</v>
      </c>
      <c r="J2543" s="21" t="s">
        <v>12</v>
      </c>
    </row>
    <row r="2544" spans="1:10">
      <c r="A2544" s="21">
        <v>11563327</v>
      </c>
      <c r="B2544" s="22">
        <v>43966</v>
      </c>
      <c r="C2544" s="22">
        <v>43966</v>
      </c>
      <c r="D2544" s="21" t="s">
        <v>10</v>
      </c>
      <c r="E2544" s="21">
        <v>0</v>
      </c>
      <c r="F2544" s="21">
        <v>0</v>
      </c>
      <c r="G2544" s="21">
        <v>11593.5</v>
      </c>
      <c r="H2544" s="21">
        <v>580132.02</v>
      </c>
      <c r="I2544" s="21" t="s">
        <v>11</v>
      </c>
      <c r="J2544" s="21" t="s">
        <v>12</v>
      </c>
    </row>
    <row r="2545" spans="1:10">
      <c r="A2545" s="21">
        <v>11563327</v>
      </c>
      <c r="B2545" s="22">
        <v>43966</v>
      </c>
      <c r="C2545" s="22">
        <v>43966</v>
      </c>
      <c r="D2545" s="21" t="s">
        <v>10</v>
      </c>
      <c r="E2545" s="21">
        <v>0</v>
      </c>
      <c r="F2545" s="21">
        <v>0</v>
      </c>
      <c r="G2545" s="21">
        <v>12067.3</v>
      </c>
      <c r="H2545" s="21">
        <v>592199.31999999995</v>
      </c>
      <c r="I2545" s="21" t="s">
        <v>11</v>
      </c>
      <c r="J2545" s="21" t="s">
        <v>12</v>
      </c>
    </row>
    <row r="2546" spans="1:10">
      <c r="A2546" s="21">
        <v>11563327</v>
      </c>
      <c r="B2546" s="22">
        <v>43966</v>
      </c>
      <c r="C2546" s="22">
        <v>43966</v>
      </c>
      <c r="D2546" s="21" t="s">
        <v>10</v>
      </c>
      <c r="E2546" s="21">
        <v>0</v>
      </c>
      <c r="F2546" s="21">
        <v>0</v>
      </c>
      <c r="G2546" s="21">
        <v>12111.84</v>
      </c>
      <c r="H2546" s="21">
        <v>604311.16</v>
      </c>
      <c r="I2546" s="21" t="s">
        <v>11</v>
      </c>
      <c r="J2546" s="21" t="s">
        <v>12</v>
      </c>
    </row>
    <row r="2547" spans="1:10">
      <c r="A2547" s="21">
        <v>11563327</v>
      </c>
      <c r="B2547" s="22">
        <v>43966</v>
      </c>
      <c r="C2547" s="22">
        <v>43966</v>
      </c>
      <c r="D2547" s="21" t="s">
        <v>10</v>
      </c>
      <c r="E2547" s="21">
        <v>0</v>
      </c>
      <c r="F2547" s="21">
        <v>0</v>
      </c>
      <c r="G2547" s="21">
        <v>12263.8</v>
      </c>
      <c r="H2547" s="21">
        <v>616574.96</v>
      </c>
      <c r="I2547" s="21" t="s">
        <v>11</v>
      </c>
      <c r="J2547" s="21" t="s">
        <v>12</v>
      </c>
    </row>
    <row r="2548" spans="1:10">
      <c r="A2548" s="21">
        <v>11563327</v>
      </c>
      <c r="B2548" s="22">
        <v>43966</v>
      </c>
      <c r="C2548" s="22">
        <v>43966</v>
      </c>
      <c r="D2548" s="21" t="s">
        <v>10</v>
      </c>
      <c r="E2548" s="21">
        <v>0</v>
      </c>
      <c r="F2548" s="21">
        <v>0</v>
      </c>
      <c r="G2548" s="21">
        <v>13390.52</v>
      </c>
      <c r="H2548" s="21">
        <v>629965.48</v>
      </c>
      <c r="I2548" s="21" t="s">
        <v>11</v>
      </c>
      <c r="J2548" s="21" t="s">
        <v>12</v>
      </c>
    </row>
    <row r="2549" spans="1:10">
      <c r="A2549" s="21">
        <v>11563327</v>
      </c>
      <c r="B2549" s="22">
        <v>43966</v>
      </c>
      <c r="C2549" s="22">
        <v>43966</v>
      </c>
      <c r="D2549" s="21" t="s">
        <v>10</v>
      </c>
      <c r="E2549" s="21">
        <v>0</v>
      </c>
      <c r="F2549" s="21">
        <v>0</v>
      </c>
      <c r="G2549" s="21">
        <v>13898.9</v>
      </c>
      <c r="H2549" s="21">
        <v>643864.38</v>
      </c>
      <c r="I2549" s="21" t="s">
        <v>11</v>
      </c>
      <c r="J2549" s="21" t="s">
        <v>12</v>
      </c>
    </row>
    <row r="2550" spans="1:10">
      <c r="A2550" s="21">
        <v>11563327</v>
      </c>
      <c r="B2550" s="22">
        <v>43966</v>
      </c>
      <c r="C2550" s="22">
        <v>43966</v>
      </c>
      <c r="D2550" s="21" t="s">
        <v>10</v>
      </c>
      <c r="E2550" s="21">
        <v>0</v>
      </c>
      <c r="F2550" s="21">
        <v>0</v>
      </c>
      <c r="G2550" s="21">
        <v>14955.1</v>
      </c>
      <c r="H2550" s="21">
        <v>658819.48</v>
      </c>
      <c r="I2550" s="21" t="s">
        <v>11</v>
      </c>
      <c r="J2550" s="21" t="s">
        <v>12</v>
      </c>
    </row>
    <row r="2551" spans="1:10">
      <c r="A2551" s="21">
        <v>11563327</v>
      </c>
      <c r="B2551" s="22">
        <v>43966</v>
      </c>
      <c r="C2551" s="22">
        <v>43966</v>
      </c>
      <c r="D2551" s="21" t="s">
        <v>10</v>
      </c>
      <c r="E2551" s="21">
        <v>0</v>
      </c>
      <c r="F2551" s="21">
        <v>0</v>
      </c>
      <c r="G2551" s="21">
        <v>15214.09</v>
      </c>
      <c r="H2551" s="21">
        <v>674033.57</v>
      </c>
      <c r="I2551" s="21" t="s">
        <v>11</v>
      </c>
      <c r="J2551" s="21" t="s">
        <v>12</v>
      </c>
    </row>
    <row r="2552" spans="1:10">
      <c r="A2552" s="21">
        <v>11563327</v>
      </c>
      <c r="B2552" s="22">
        <v>43966</v>
      </c>
      <c r="C2552" s="22">
        <v>43966</v>
      </c>
      <c r="D2552" s="21" t="s">
        <v>10</v>
      </c>
      <c r="E2552" s="21">
        <v>0</v>
      </c>
      <c r="F2552" s="21">
        <v>0</v>
      </c>
      <c r="G2552" s="21">
        <v>16298.18</v>
      </c>
      <c r="H2552" s="21">
        <v>690331.75</v>
      </c>
      <c r="I2552" s="21" t="s">
        <v>11</v>
      </c>
      <c r="J2552" s="21" t="s">
        <v>12</v>
      </c>
    </row>
    <row r="2553" spans="1:10">
      <c r="A2553" s="21">
        <v>11563327</v>
      </c>
      <c r="B2553" s="22">
        <v>43966</v>
      </c>
      <c r="C2553" s="22">
        <v>43966</v>
      </c>
      <c r="D2553" s="21" t="s">
        <v>10</v>
      </c>
      <c r="E2553" s="21">
        <v>0</v>
      </c>
      <c r="F2553" s="21">
        <v>0</v>
      </c>
      <c r="G2553" s="21">
        <v>16354.85</v>
      </c>
      <c r="H2553" s="21">
        <v>706686.6</v>
      </c>
      <c r="I2553" s="21" t="s">
        <v>11</v>
      </c>
      <c r="J2553" s="21" t="s">
        <v>12</v>
      </c>
    </row>
    <row r="2554" spans="1:10">
      <c r="A2554" s="21">
        <v>11563327</v>
      </c>
      <c r="B2554" s="22">
        <v>43966</v>
      </c>
      <c r="C2554" s="22">
        <v>43966</v>
      </c>
      <c r="D2554" s="21" t="s">
        <v>10</v>
      </c>
      <c r="E2554" s="21">
        <v>0</v>
      </c>
      <c r="F2554" s="21">
        <v>0</v>
      </c>
      <c r="G2554" s="21">
        <v>16500.650000000001</v>
      </c>
      <c r="H2554" s="21">
        <v>723187.25</v>
      </c>
      <c r="I2554" s="21" t="s">
        <v>11</v>
      </c>
      <c r="J2554" s="21" t="s">
        <v>12</v>
      </c>
    </row>
    <row r="2555" spans="1:10">
      <c r="A2555" s="21">
        <v>11563327</v>
      </c>
      <c r="B2555" s="22">
        <v>43966</v>
      </c>
      <c r="C2555" s="22">
        <v>43966</v>
      </c>
      <c r="D2555" s="21" t="s">
        <v>10</v>
      </c>
      <c r="E2555" s="21">
        <v>0</v>
      </c>
      <c r="F2555" s="21">
        <v>0</v>
      </c>
      <c r="G2555" s="21">
        <v>16796.7</v>
      </c>
      <c r="H2555" s="21">
        <v>739983.95</v>
      </c>
      <c r="I2555" s="21" t="s">
        <v>11</v>
      </c>
      <c r="J2555" s="21" t="s">
        <v>12</v>
      </c>
    </row>
    <row r="2556" spans="1:10">
      <c r="A2556" s="21">
        <v>11563327</v>
      </c>
      <c r="B2556" s="22">
        <v>43966</v>
      </c>
      <c r="C2556" s="22">
        <v>43966</v>
      </c>
      <c r="D2556" s="21" t="s">
        <v>10</v>
      </c>
      <c r="E2556" s="21">
        <v>0</v>
      </c>
      <c r="F2556" s="21">
        <v>0</v>
      </c>
      <c r="G2556" s="21">
        <v>16828.080000000002</v>
      </c>
      <c r="H2556" s="21">
        <v>756812.03</v>
      </c>
      <c r="I2556" s="21" t="s">
        <v>11</v>
      </c>
      <c r="J2556" s="21" t="s">
        <v>12</v>
      </c>
    </row>
    <row r="2557" spans="1:10">
      <c r="A2557" s="21">
        <v>11563327</v>
      </c>
      <c r="B2557" s="22">
        <v>43966</v>
      </c>
      <c r="C2557" s="22">
        <v>43966</v>
      </c>
      <c r="D2557" s="21" t="s">
        <v>10</v>
      </c>
      <c r="E2557" s="21">
        <v>0</v>
      </c>
      <c r="F2557" s="21">
        <v>0</v>
      </c>
      <c r="G2557" s="21">
        <v>17383.900000000001</v>
      </c>
      <c r="H2557" s="21">
        <v>774195.93</v>
      </c>
      <c r="I2557" s="21" t="s">
        <v>11</v>
      </c>
      <c r="J2557" s="21" t="s">
        <v>12</v>
      </c>
    </row>
    <row r="2558" spans="1:10">
      <c r="A2558" s="21">
        <v>11563327</v>
      </c>
      <c r="B2558" s="22">
        <v>43966</v>
      </c>
      <c r="C2558" s="22">
        <v>43966</v>
      </c>
      <c r="D2558" s="21" t="s">
        <v>10</v>
      </c>
      <c r="E2558" s="21">
        <v>0</v>
      </c>
      <c r="F2558" s="21">
        <v>0</v>
      </c>
      <c r="G2558" s="21">
        <v>17480.82</v>
      </c>
      <c r="H2558" s="21">
        <v>791676.75</v>
      </c>
      <c r="I2558" s="21" t="s">
        <v>11</v>
      </c>
      <c r="J2558" s="21" t="s">
        <v>12</v>
      </c>
    </row>
    <row r="2559" spans="1:10">
      <c r="A2559" s="21">
        <v>11563327</v>
      </c>
      <c r="B2559" s="22">
        <v>43966</v>
      </c>
      <c r="C2559" s="22">
        <v>43966</v>
      </c>
      <c r="D2559" s="21" t="s">
        <v>10</v>
      </c>
      <c r="E2559" s="21">
        <v>0</v>
      </c>
      <c r="F2559" s="21">
        <v>0</v>
      </c>
      <c r="G2559" s="21">
        <v>20070</v>
      </c>
      <c r="H2559" s="21">
        <v>811746.75</v>
      </c>
      <c r="I2559" s="21" t="s">
        <v>11</v>
      </c>
      <c r="J2559" s="21" t="s">
        <v>12</v>
      </c>
    </row>
    <row r="2560" spans="1:10">
      <c r="A2560" s="21">
        <v>11563327</v>
      </c>
      <c r="B2560" s="22">
        <v>43966</v>
      </c>
      <c r="C2560" s="22">
        <v>43966</v>
      </c>
      <c r="D2560" s="21" t="s">
        <v>10</v>
      </c>
      <c r="E2560" s="21">
        <v>0</v>
      </c>
      <c r="F2560" s="21">
        <v>0</v>
      </c>
      <c r="G2560" s="21">
        <v>20621.2</v>
      </c>
      <c r="H2560" s="21">
        <v>832367.95</v>
      </c>
      <c r="I2560" s="21" t="s">
        <v>11</v>
      </c>
      <c r="J2560" s="21" t="s">
        <v>12</v>
      </c>
    </row>
    <row r="2561" spans="1:10">
      <c r="A2561" s="21">
        <v>11563327</v>
      </c>
      <c r="B2561" s="22">
        <v>43966</v>
      </c>
      <c r="C2561" s="22">
        <v>43966</v>
      </c>
      <c r="D2561" s="21" t="s">
        <v>10</v>
      </c>
      <c r="E2561" s="21">
        <v>0</v>
      </c>
      <c r="F2561" s="21">
        <v>0</v>
      </c>
      <c r="G2561" s="21">
        <v>22462.9</v>
      </c>
      <c r="H2561" s="21">
        <v>854830.85</v>
      </c>
      <c r="I2561" s="21" t="s">
        <v>11</v>
      </c>
      <c r="J2561" s="21" t="s">
        <v>12</v>
      </c>
    </row>
    <row r="2562" spans="1:10">
      <c r="A2562" s="21">
        <v>11563327</v>
      </c>
      <c r="B2562" s="22">
        <v>43966</v>
      </c>
      <c r="C2562" s="22">
        <v>43966</v>
      </c>
      <c r="D2562" s="21" t="s">
        <v>10</v>
      </c>
      <c r="E2562" s="21">
        <v>0</v>
      </c>
      <c r="F2562" s="21">
        <v>0</v>
      </c>
      <c r="G2562" s="21">
        <v>23994.7</v>
      </c>
      <c r="H2562" s="21">
        <v>878825.55</v>
      </c>
      <c r="I2562" s="21" t="s">
        <v>11</v>
      </c>
      <c r="J2562" s="21" t="s">
        <v>12</v>
      </c>
    </row>
    <row r="2563" spans="1:10">
      <c r="A2563" s="21">
        <v>11563327</v>
      </c>
      <c r="B2563" s="22">
        <v>43966</v>
      </c>
      <c r="C2563" s="22">
        <v>43966</v>
      </c>
      <c r="D2563" s="21" t="s">
        <v>10</v>
      </c>
      <c r="E2563" s="21">
        <v>0</v>
      </c>
      <c r="F2563" s="21">
        <v>0</v>
      </c>
      <c r="G2563" s="21">
        <v>25893.03</v>
      </c>
      <c r="H2563" s="21">
        <v>904718.58</v>
      </c>
      <c r="I2563" s="21" t="s">
        <v>11</v>
      </c>
      <c r="J2563" s="21" t="s">
        <v>12</v>
      </c>
    </row>
    <row r="2564" spans="1:10">
      <c r="A2564" s="21">
        <v>11563327</v>
      </c>
      <c r="B2564" s="22">
        <v>43966</v>
      </c>
      <c r="C2564" s="22">
        <v>43966</v>
      </c>
      <c r="D2564" s="21" t="s">
        <v>10</v>
      </c>
      <c r="E2564" s="21">
        <v>0</v>
      </c>
      <c r="F2564" s="21">
        <v>0</v>
      </c>
      <c r="G2564" s="21">
        <v>30234.22</v>
      </c>
      <c r="H2564" s="21">
        <v>934952.8</v>
      </c>
      <c r="I2564" s="21" t="s">
        <v>11</v>
      </c>
      <c r="J2564" s="21" t="s">
        <v>12</v>
      </c>
    </row>
    <row r="2565" spans="1:10">
      <c r="A2565" s="21">
        <v>11563327</v>
      </c>
      <c r="B2565" s="22">
        <v>43966</v>
      </c>
      <c r="C2565" s="22">
        <v>43966</v>
      </c>
      <c r="D2565" s="21" t="s">
        <v>10</v>
      </c>
      <c r="E2565" s="21">
        <v>0</v>
      </c>
      <c r="F2565" s="21">
        <v>0</v>
      </c>
      <c r="G2565" s="21">
        <v>30577.19</v>
      </c>
      <c r="H2565" s="21">
        <v>965529.99</v>
      </c>
      <c r="I2565" s="21" t="s">
        <v>11</v>
      </c>
      <c r="J2565" s="21" t="s">
        <v>12</v>
      </c>
    </row>
    <row r="2566" spans="1:10">
      <c r="A2566" s="21">
        <v>11563327</v>
      </c>
      <c r="B2566" s="22">
        <v>43966</v>
      </c>
      <c r="C2566" s="22">
        <v>43966</v>
      </c>
      <c r="D2566" s="21" t="s">
        <v>10</v>
      </c>
      <c r="E2566" s="21">
        <v>0</v>
      </c>
      <c r="F2566" s="21">
        <v>0</v>
      </c>
      <c r="G2566" s="21">
        <v>31092.39</v>
      </c>
      <c r="H2566" s="21">
        <v>996622.38</v>
      </c>
      <c r="I2566" s="21" t="s">
        <v>11</v>
      </c>
      <c r="J2566" s="21" t="s">
        <v>12</v>
      </c>
    </row>
    <row r="2567" spans="1:10">
      <c r="A2567" s="21">
        <v>11563327</v>
      </c>
      <c r="B2567" s="22">
        <v>43966</v>
      </c>
      <c r="C2567" s="22">
        <v>43966</v>
      </c>
      <c r="D2567" s="21" t="s">
        <v>10</v>
      </c>
      <c r="E2567" s="21">
        <v>0</v>
      </c>
      <c r="F2567" s="21">
        <v>0</v>
      </c>
      <c r="G2567" s="21">
        <v>31998.62</v>
      </c>
      <c r="H2567" s="21">
        <v>1028621</v>
      </c>
      <c r="I2567" s="21" t="s">
        <v>11</v>
      </c>
      <c r="J2567" s="21" t="s">
        <v>12</v>
      </c>
    </row>
    <row r="2568" spans="1:10">
      <c r="A2568" s="21">
        <v>11563327</v>
      </c>
      <c r="B2568" s="22">
        <v>43966</v>
      </c>
      <c r="C2568" s="22">
        <v>43966</v>
      </c>
      <c r="D2568" s="21" t="s">
        <v>10</v>
      </c>
      <c r="E2568" s="21">
        <v>0</v>
      </c>
      <c r="F2568" s="21">
        <v>0</v>
      </c>
      <c r="G2568" s="21">
        <v>35720.9</v>
      </c>
      <c r="H2568" s="21">
        <v>1064341.8999999999</v>
      </c>
      <c r="I2568" s="21" t="s">
        <v>11</v>
      </c>
      <c r="J2568" s="21" t="s">
        <v>12</v>
      </c>
    </row>
    <row r="2569" spans="1:10">
      <c r="A2569" s="21">
        <v>11563327</v>
      </c>
      <c r="B2569" s="22">
        <v>43966</v>
      </c>
      <c r="C2569" s="22">
        <v>43966</v>
      </c>
      <c r="D2569" s="21" t="s">
        <v>10</v>
      </c>
      <c r="E2569" s="21">
        <v>0</v>
      </c>
      <c r="F2569" s="21">
        <v>0</v>
      </c>
      <c r="G2569" s="21">
        <v>49871.35</v>
      </c>
      <c r="H2569" s="21">
        <v>1114213.25</v>
      </c>
      <c r="I2569" s="21" t="s">
        <v>11</v>
      </c>
      <c r="J2569" s="21" t="s">
        <v>12</v>
      </c>
    </row>
    <row r="2570" spans="1:10">
      <c r="A2570" s="21">
        <v>11563327</v>
      </c>
      <c r="B2570" s="22">
        <v>43966</v>
      </c>
      <c r="C2570" s="22">
        <v>43966</v>
      </c>
      <c r="D2570" s="21" t="s">
        <v>13</v>
      </c>
      <c r="E2570" s="21">
        <v>0</v>
      </c>
      <c r="F2570" s="21">
        <v>4.21</v>
      </c>
      <c r="G2570" s="21">
        <v>0</v>
      </c>
      <c r="H2570" s="21">
        <v>1114209.04</v>
      </c>
      <c r="I2570" s="21" t="s">
        <v>14</v>
      </c>
      <c r="J2570" s="21" t="s">
        <v>15</v>
      </c>
    </row>
    <row r="2571" spans="1:10">
      <c r="A2571" s="21">
        <v>11563327</v>
      </c>
      <c r="B2571" s="22">
        <v>43966</v>
      </c>
      <c r="C2571" s="22">
        <v>43966</v>
      </c>
      <c r="D2571" s="21" t="s">
        <v>13</v>
      </c>
      <c r="E2571" s="21">
        <v>0</v>
      </c>
      <c r="F2571" s="21">
        <v>5.42</v>
      </c>
      <c r="G2571" s="21">
        <v>0</v>
      </c>
      <c r="H2571" s="21">
        <v>1114203.6200000001</v>
      </c>
      <c r="I2571" s="21" t="s">
        <v>14</v>
      </c>
      <c r="J2571" s="21" t="s">
        <v>15</v>
      </c>
    </row>
    <row r="2572" spans="1:10">
      <c r="A2572" s="21">
        <v>11563327</v>
      </c>
      <c r="B2572" s="22">
        <v>43966</v>
      </c>
      <c r="C2572" s="22">
        <v>43966</v>
      </c>
      <c r="D2572" s="21" t="s">
        <v>13</v>
      </c>
      <c r="E2572" s="21">
        <v>0</v>
      </c>
      <c r="F2572" s="21">
        <v>8.41</v>
      </c>
      <c r="G2572" s="21">
        <v>0</v>
      </c>
      <c r="H2572" s="21">
        <v>1114195.21</v>
      </c>
      <c r="I2572" s="21" t="s">
        <v>14</v>
      </c>
      <c r="J2572" s="21" t="s">
        <v>15</v>
      </c>
    </row>
    <row r="2573" spans="1:10">
      <c r="A2573" s="21">
        <v>11563327</v>
      </c>
      <c r="B2573" s="22">
        <v>43966</v>
      </c>
      <c r="C2573" s="22">
        <v>43966</v>
      </c>
      <c r="D2573" s="21" t="s">
        <v>13</v>
      </c>
      <c r="E2573" s="21">
        <v>0</v>
      </c>
      <c r="F2573" s="21">
        <v>8.4499999999999993</v>
      </c>
      <c r="G2573" s="21">
        <v>0</v>
      </c>
      <c r="H2573" s="21">
        <v>1114186.76</v>
      </c>
      <c r="I2573" s="21" t="s">
        <v>14</v>
      </c>
      <c r="J2573" s="21" t="s">
        <v>15</v>
      </c>
    </row>
    <row r="2574" spans="1:10">
      <c r="A2574" s="21">
        <v>11563327</v>
      </c>
      <c r="B2574" s="22">
        <v>43966</v>
      </c>
      <c r="C2574" s="22">
        <v>43966</v>
      </c>
      <c r="D2574" s="21" t="s">
        <v>13</v>
      </c>
      <c r="E2574" s="21">
        <v>0</v>
      </c>
      <c r="F2574" s="21">
        <v>18.22</v>
      </c>
      <c r="G2574" s="21">
        <v>0</v>
      </c>
      <c r="H2574" s="21">
        <v>1114168.54</v>
      </c>
      <c r="I2574" s="21" t="s">
        <v>14</v>
      </c>
      <c r="J2574" s="21" t="s">
        <v>15</v>
      </c>
    </row>
    <row r="2575" spans="1:10">
      <c r="A2575" s="21">
        <v>11563327</v>
      </c>
      <c r="B2575" s="22">
        <v>43966</v>
      </c>
      <c r="C2575" s="22">
        <v>43966</v>
      </c>
      <c r="D2575" s="21" t="s">
        <v>13</v>
      </c>
      <c r="E2575" s="21">
        <v>0</v>
      </c>
      <c r="F2575" s="21">
        <v>24.19</v>
      </c>
      <c r="G2575" s="21">
        <v>0</v>
      </c>
      <c r="H2575" s="21">
        <v>1114144.3500000001</v>
      </c>
      <c r="I2575" s="21" t="s">
        <v>14</v>
      </c>
      <c r="J2575" s="21" t="s">
        <v>15</v>
      </c>
    </row>
    <row r="2576" spans="1:10">
      <c r="A2576" s="21">
        <v>11563327</v>
      </c>
      <c r="B2576" s="22">
        <v>43966</v>
      </c>
      <c r="C2576" s="22">
        <v>43966</v>
      </c>
      <c r="D2576" s="21" t="s">
        <v>13</v>
      </c>
      <c r="E2576" s="21">
        <v>0</v>
      </c>
      <c r="F2576" s="21">
        <v>31.3</v>
      </c>
      <c r="G2576" s="21">
        <v>0</v>
      </c>
      <c r="H2576" s="21">
        <v>1114113.05</v>
      </c>
      <c r="I2576" s="21" t="s">
        <v>14</v>
      </c>
      <c r="J2576" s="21" t="s">
        <v>15</v>
      </c>
    </row>
    <row r="2577" spans="1:10">
      <c r="A2577" s="21">
        <v>11563327</v>
      </c>
      <c r="B2577" s="22">
        <v>43966</v>
      </c>
      <c r="C2577" s="22">
        <v>43966</v>
      </c>
      <c r="D2577" s="21" t="s">
        <v>13</v>
      </c>
      <c r="E2577" s="21">
        <v>0</v>
      </c>
      <c r="F2577" s="21">
        <v>32.15</v>
      </c>
      <c r="G2577" s="21">
        <v>0</v>
      </c>
      <c r="H2577" s="21">
        <v>1114080.8999999999</v>
      </c>
      <c r="I2577" s="21" t="s">
        <v>14</v>
      </c>
      <c r="J2577" s="21" t="s">
        <v>15</v>
      </c>
    </row>
    <row r="2578" spans="1:10">
      <c r="A2578" s="21">
        <v>11563327</v>
      </c>
      <c r="B2578" s="22">
        <v>43966</v>
      </c>
      <c r="C2578" s="22">
        <v>43966</v>
      </c>
      <c r="D2578" s="21" t="s">
        <v>13</v>
      </c>
      <c r="E2578" s="21">
        <v>0</v>
      </c>
      <c r="F2578" s="21">
        <v>34.520000000000003</v>
      </c>
      <c r="G2578" s="21">
        <v>0</v>
      </c>
      <c r="H2578" s="21">
        <v>1114046.3799999999</v>
      </c>
      <c r="I2578" s="21" t="s">
        <v>14</v>
      </c>
      <c r="J2578" s="21" t="s">
        <v>15</v>
      </c>
    </row>
    <row r="2579" spans="1:10">
      <c r="A2579" s="21">
        <v>11563327</v>
      </c>
      <c r="B2579" s="22">
        <v>43966</v>
      </c>
      <c r="C2579" s="22">
        <v>43966</v>
      </c>
      <c r="D2579" s="21" t="s">
        <v>13</v>
      </c>
      <c r="E2579" s="21">
        <v>0</v>
      </c>
      <c r="F2579" s="21">
        <v>35.85</v>
      </c>
      <c r="G2579" s="21">
        <v>0</v>
      </c>
      <c r="H2579" s="21">
        <v>1114010.53</v>
      </c>
      <c r="I2579" s="21" t="s">
        <v>14</v>
      </c>
      <c r="J2579" s="21" t="s">
        <v>15</v>
      </c>
    </row>
    <row r="2580" spans="1:10">
      <c r="A2580" s="21">
        <v>11563327</v>
      </c>
      <c r="B2580" s="22">
        <v>43966</v>
      </c>
      <c r="C2580" s="22">
        <v>43966</v>
      </c>
      <c r="D2580" s="21" t="s">
        <v>13</v>
      </c>
      <c r="E2580" s="21">
        <v>0</v>
      </c>
      <c r="F2580" s="21">
        <v>36.26</v>
      </c>
      <c r="G2580" s="21">
        <v>0</v>
      </c>
      <c r="H2580" s="21">
        <v>1113974.27</v>
      </c>
      <c r="I2580" s="21" t="s">
        <v>14</v>
      </c>
      <c r="J2580" s="21" t="s">
        <v>15</v>
      </c>
    </row>
    <row r="2581" spans="1:10">
      <c r="A2581" s="21">
        <v>11563327</v>
      </c>
      <c r="B2581" s="22">
        <v>43966</v>
      </c>
      <c r="C2581" s="22">
        <v>43966</v>
      </c>
      <c r="D2581" s="21" t="s">
        <v>13</v>
      </c>
      <c r="E2581" s="21">
        <v>0</v>
      </c>
      <c r="F2581" s="21">
        <v>38.56</v>
      </c>
      <c r="G2581" s="21">
        <v>0</v>
      </c>
      <c r="H2581" s="21">
        <v>1113935.71</v>
      </c>
      <c r="I2581" s="21" t="s">
        <v>14</v>
      </c>
      <c r="J2581" s="21" t="s">
        <v>15</v>
      </c>
    </row>
    <row r="2582" spans="1:10">
      <c r="A2582" s="21">
        <v>11563327</v>
      </c>
      <c r="B2582" s="22">
        <v>43966</v>
      </c>
      <c r="C2582" s="22">
        <v>43966</v>
      </c>
      <c r="D2582" s="21" t="s">
        <v>13</v>
      </c>
      <c r="E2582" s="21">
        <v>0</v>
      </c>
      <c r="F2582" s="21">
        <v>42.34</v>
      </c>
      <c r="G2582" s="21">
        <v>0</v>
      </c>
      <c r="H2582" s="21">
        <v>1113893.3700000001</v>
      </c>
      <c r="I2582" s="21" t="s">
        <v>14</v>
      </c>
      <c r="J2582" s="21" t="s">
        <v>15</v>
      </c>
    </row>
    <row r="2583" spans="1:10">
      <c r="A2583" s="21">
        <v>11563327</v>
      </c>
      <c r="B2583" s="22">
        <v>43966</v>
      </c>
      <c r="C2583" s="22">
        <v>43966</v>
      </c>
      <c r="D2583" s="21" t="s">
        <v>13</v>
      </c>
      <c r="E2583" s="21">
        <v>0</v>
      </c>
      <c r="F2583" s="21">
        <v>54.97</v>
      </c>
      <c r="G2583" s="21">
        <v>0</v>
      </c>
      <c r="H2583" s="21">
        <v>1113838.3999999999</v>
      </c>
      <c r="I2583" s="21" t="s">
        <v>14</v>
      </c>
      <c r="J2583" s="21" t="s">
        <v>15</v>
      </c>
    </row>
    <row r="2584" spans="1:10">
      <c r="A2584" s="21">
        <v>11563327</v>
      </c>
      <c r="B2584" s="22">
        <v>43966</v>
      </c>
      <c r="C2584" s="22">
        <v>43966</v>
      </c>
      <c r="D2584" s="21" t="s">
        <v>13</v>
      </c>
      <c r="E2584" s="21">
        <v>0</v>
      </c>
      <c r="F2584" s="21">
        <v>55.99</v>
      </c>
      <c r="G2584" s="21">
        <v>0</v>
      </c>
      <c r="H2584" s="21">
        <v>1113782.4099999999</v>
      </c>
      <c r="I2584" s="21" t="s">
        <v>14</v>
      </c>
      <c r="J2584" s="21" t="s">
        <v>15</v>
      </c>
    </row>
    <row r="2585" spans="1:10">
      <c r="A2585" s="21">
        <v>11563327</v>
      </c>
      <c r="B2585" s="22">
        <v>43966</v>
      </c>
      <c r="C2585" s="22">
        <v>43966</v>
      </c>
      <c r="D2585" s="21" t="s">
        <v>13</v>
      </c>
      <c r="E2585" s="21">
        <v>0</v>
      </c>
      <c r="F2585" s="21">
        <v>101.42</v>
      </c>
      <c r="G2585" s="21">
        <v>0</v>
      </c>
      <c r="H2585" s="21">
        <v>1113680.99</v>
      </c>
      <c r="I2585" s="21" t="s">
        <v>14</v>
      </c>
      <c r="J2585" s="21" t="s">
        <v>15</v>
      </c>
    </row>
    <row r="2586" spans="1:10">
      <c r="A2586" s="21">
        <v>11563327</v>
      </c>
      <c r="B2586" s="22">
        <v>43966</v>
      </c>
      <c r="C2586" s="22">
        <v>43966</v>
      </c>
      <c r="D2586" s="21" t="s">
        <v>13</v>
      </c>
      <c r="E2586" s="21">
        <v>0</v>
      </c>
      <c r="F2586" s="21">
        <v>101.48</v>
      </c>
      <c r="G2586" s="21">
        <v>0</v>
      </c>
      <c r="H2586" s="21">
        <v>1113579.51</v>
      </c>
      <c r="I2586" s="21" t="s">
        <v>14</v>
      </c>
      <c r="J2586" s="21" t="s">
        <v>15</v>
      </c>
    </row>
    <row r="2587" spans="1:10">
      <c r="A2587" s="21">
        <v>11563327</v>
      </c>
      <c r="B2587" s="22">
        <v>43966</v>
      </c>
      <c r="C2587" s="22">
        <v>43966</v>
      </c>
      <c r="D2587" s="21" t="s">
        <v>16</v>
      </c>
      <c r="E2587" s="21">
        <v>0</v>
      </c>
      <c r="F2587" s="21">
        <v>1113579.51</v>
      </c>
      <c r="G2587" s="21">
        <v>0</v>
      </c>
      <c r="H2587" s="21">
        <v>0</v>
      </c>
      <c r="I2587" s="21" t="s">
        <v>17</v>
      </c>
      <c r="J2587" s="21" t="s">
        <v>18</v>
      </c>
    </row>
    <row r="2588" spans="1:10">
      <c r="A2588" s="21">
        <v>11563327</v>
      </c>
      <c r="B2588" s="22">
        <v>43967</v>
      </c>
      <c r="C2588" s="22">
        <v>43967</v>
      </c>
      <c r="D2588" s="21" t="s">
        <v>10</v>
      </c>
      <c r="E2588" s="21">
        <v>0</v>
      </c>
      <c r="F2588" s="21">
        <v>0</v>
      </c>
      <c r="G2588" s="21">
        <v>300</v>
      </c>
      <c r="H2588" s="21">
        <v>300</v>
      </c>
      <c r="I2588" s="21" t="s">
        <v>11</v>
      </c>
      <c r="J2588" s="21" t="s">
        <v>12</v>
      </c>
    </row>
    <row r="2589" spans="1:10">
      <c r="A2589" s="21">
        <v>11563327</v>
      </c>
      <c r="B2589" s="22">
        <v>43967</v>
      </c>
      <c r="C2589" s="22">
        <v>43967</v>
      </c>
      <c r="D2589" s="21" t="s">
        <v>10</v>
      </c>
      <c r="E2589" s="21">
        <v>0</v>
      </c>
      <c r="F2589" s="21">
        <v>0</v>
      </c>
      <c r="G2589" s="21">
        <v>440</v>
      </c>
      <c r="H2589" s="21">
        <v>740</v>
      </c>
      <c r="I2589" s="21" t="s">
        <v>11</v>
      </c>
      <c r="J2589" s="21" t="s">
        <v>12</v>
      </c>
    </row>
    <row r="2590" spans="1:10">
      <c r="A2590" s="21">
        <v>11563327</v>
      </c>
      <c r="B2590" s="22">
        <v>43967</v>
      </c>
      <c r="C2590" s="22">
        <v>43967</v>
      </c>
      <c r="D2590" s="21" t="s">
        <v>10</v>
      </c>
      <c r="E2590" s="21">
        <v>0</v>
      </c>
      <c r="F2590" s="21">
        <v>0</v>
      </c>
      <c r="G2590" s="21">
        <v>500</v>
      </c>
      <c r="H2590" s="21">
        <v>1240</v>
      </c>
      <c r="I2590" s="21" t="s">
        <v>11</v>
      </c>
      <c r="J2590" s="21" t="s">
        <v>12</v>
      </c>
    </row>
    <row r="2591" spans="1:10">
      <c r="A2591" s="21">
        <v>11563327</v>
      </c>
      <c r="B2591" s="22">
        <v>43967</v>
      </c>
      <c r="C2591" s="22">
        <v>43967</v>
      </c>
      <c r="D2591" s="21" t="s">
        <v>10</v>
      </c>
      <c r="E2591" s="21">
        <v>0</v>
      </c>
      <c r="F2591" s="21">
        <v>0</v>
      </c>
      <c r="G2591" s="21">
        <v>580</v>
      </c>
      <c r="H2591" s="21">
        <v>1820</v>
      </c>
      <c r="I2591" s="21" t="s">
        <v>11</v>
      </c>
      <c r="J2591" s="21" t="s">
        <v>12</v>
      </c>
    </row>
    <row r="2592" spans="1:10">
      <c r="A2592" s="21">
        <v>11563327</v>
      </c>
      <c r="B2592" s="22">
        <v>43967</v>
      </c>
      <c r="C2592" s="22">
        <v>43967</v>
      </c>
      <c r="D2592" s="21" t="s">
        <v>10</v>
      </c>
      <c r="E2592" s="21">
        <v>0</v>
      </c>
      <c r="F2592" s="21">
        <v>0</v>
      </c>
      <c r="G2592" s="21">
        <v>600</v>
      </c>
      <c r="H2592" s="21">
        <v>2420</v>
      </c>
      <c r="I2592" s="21" t="s">
        <v>11</v>
      </c>
      <c r="J2592" s="21" t="s">
        <v>12</v>
      </c>
    </row>
    <row r="2593" spans="1:10">
      <c r="A2593" s="21">
        <v>11563327</v>
      </c>
      <c r="B2593" s="22">
        <v>43967</v>
      </c>
      <c r="C2593" s="22">
        <v>43967</v>
      </c>
      <c r="D2593" s="21" t="s">
        <v>10</v>
      </c>
      <c r="E2593" s="21">
        <v>0</v>
      </c>
      <c r="F2593" s="21">
        <v>0</v>
      </c>
      <c r="G2593" s="21">
        <v>630.70000000000005</v>
      </c>
      <c r="H2593" s="21">
        <v>3050.7</v>
      </c>
      <c r="I2593" s="21" t="s">
        <v>11</v>
      </c>
      <c r="J2593" s="21" t="s">
        <v>12</v>
      </c>
    </row>
    <row r="2594" spans="1:10">
      <c r="A2594" s="21">
        <v>11563327</v>
      </c>
      <c r="B2594" s="22">
        <v>43967</v>
      </c>
      <c r="C2594" s="22">
        <v>43967</v>
      </c>
      <c r="D2594" s="21" t="s">
        <v>10</v>
      </c>
      <c r="E2594" s="21">
        <v>0</v>
      </c>
      <c r="F2594" s="21">
        <v>0</v>
      </c>
      <c r="G2594" s="21">
        <v>655.6</v>
      </c>
      <c r="H2594" s="21">
        <v>3706.3</v>
      </c>
      <c r="I2594" s="21" t="s">
        <v>11</v>
      </c>
      <c r="J2594" s="21" t="s">
        <v>12</v>
      </c>
    </row>
    <row r="2595" spans="1:10">
      <c r="A2595" s="21">
        <v>11563327</v>
      </c>
      <c r="B2595" s="22">
        <v>43967</v>
      </c>
      <c r="C2595" s="22">
        <v>43967</v>
      </c>
      <c r="D2595" s="21" t="s">
        <v>10</v>
      </c>
      <c r="E2595" s="21">
        <v>0</v>
      </c>
      <c r="F2595" s="21">
        <v>0</v>
      </c>
      <c r="G2595" s="21">
        <v>737.7</v>
      </c>
      <c r="H2595" s="21">
        <v>4444</v>
      </c>
      <c r="I2595" s="21" t="s">
        <v>11</v>
      </c>
      <c r="J2595" s="21" t="s">
        <v>12</v>
      </c>
    </row>
    <row r="2596" spans="1:10">
      <c r="A2596" s="21">
        <v>11563327</v>
      </c>
      <c r="B2596" s="22">
        <v>43967</v>
      </c>
      <c r="C2596" s="22">
        <v>43967</v>
      </c>
      <c r="D2596" s="21" t="s">
        <v>10</v>
      </c>
      <c r="E2596" s="21">
        <v>0</v>
      </c>
      <c r="F2596" s="21">
        <v>0</v>
      </c>
      <c r="G2596" s="21">
        <v>791.01</v>
      </c>
      <c r="H2596" s="21">
        <v>5235.01</v>
      </c>
      <c r="I2596" s="21" t="s">
        <v>11</v>
      </c>
      <c r="J2596" s="21" t="s">
        <v>12</v>
      </c>
    </row>
    <row r="2597" spans="1:10">
      <c r="A2597" s="21">
        <v>11563327</v>
      </c>
      <c r="B2597" s="22">
        <v>43967</v>
      </c>
      <c r="C2597" s="22">
        <v>43967</v>
      </c>
      <c r="D2597" s="21" t="s">
        <v>10</v>
      </c>
      <c r="E2597" s="21">
        <v>0</v>
      </c>
      <c r="F2597" s="21">
        <v>0</v>
      </c>
      <c r="G2597" s="21">
        <v>800</v>
      </c>
      <c r="H2597" s="21">
        <v>6035.01</v>
      </c>
      <c r="I2597" s="21" t="s">
        <v>11</v>
      </c>
      <c r="J2597" s="21" t="s">
        <v>12</v>
      </c>
    </row>
    <row r="2598" spans="1:10">
      <c r="A2598" s="21">
        <v>11563327</v>
      </c>
      <c r="B2598" s="22">
        <v>43967</v>
      </c>
      <c r="C2598" s="22">
        <v>43967</v>
      </c>
      <c r="D2598" s="21" t="s">
        <v>10</v>
      </c>
      <c r="E2598" s="21">
        <v>0</v>
      </c>
      <c r="F2598" s="21">
        <v>0</v>
      </c>
      <c r="G2598" s="21">
        <v>810.1</v>
      </c>
      <c r="H2598" s="21">
        <v>6845.11</v>
      </c>
      <c r="I2598" s="21" t="s">
        <v>11</v>
      </c>
      <c r="J2598" s="21" t="s">
        <v>12</v>
      </c>
    </row>
    <row r="2599" spans="1:10">
      <c r="A2599" s="21">
        <v>11563327</v>
      </c>
      <c r="B2599" s="22">
        <v>43967</v>
      </c>
      <c r="C2599" s="22">
        <v>43967</v>
      </c>
      <c r="D2599" s="21" t="s">
        <v>10</v>
      </c>
      <c r="E2599" s="21">
        <v>0</v>
      </c>
      <c r="F2599" s="21">
        <v>0</v>
      </c>
      <c r="G2599" s="21">
        <v>940</v>
      </c>
      <c r="H2599" s="21">
        <v>7785.11</v>
      </c>
      <c r="I2599" s="21" t="s">
        <v>11</v>
      </c>
      <c r="J2599" s="21" t="s">
        <v>12</v>
      </c>
    </row>
    <row r="2600" spans="1:10">
      <c r="A2600" s="21">
        <v>11563327</v>
      </c>
      <c r="B2600" s="22">
        <v>43967</v>
      </c>
      <c r="C2600" s="22">
        <v>43967</v>
      </c>
      <c r="D2600" s="21" t="s">
        <v>10</v>
      </c>
      <c r="E2600" s="21">
        <v>0</v>
      </c>
      <c r="F2600" s="21">
        <v>0</v>
      </c>
      <c r="G2600" s="21">
        <v>960</v>
      </c>
      <c r="H2600" s="21">
        <v>8745.11</v>
      </c>
      <c r="I2600" s="21" t="s">
        <v>11</v>
      </c>
      <c r="J2600" s="21" t="s">
        <v>12</v>
      </c>
    </row>
    <row r="2601" spans="1:10">
      <c r="A2601" s="21">
        <v>11563327</v>
      </c>
      <c r="B2601" s="22">
        <v>43967</v>
      </c>
      <c r="C2601" s="22">
        <v>43967</v>
      </c>
      <c r="D2601" s="21" t="s">
        <v>10</v>
      </c>
      <c r="E2601" s="21">
        <v>0</v>
      </c>
      <c r="F2601" s="21">
        <v>0</v>
      </c>
      <c r="G2601" s="21">
        <v>1090</v>
      </c>
      <c r="H2601" s="21">
        <v>9835.11</v>
      </c>
      <c r="I2601" s="21" t="s">
        <v>11</v>
      </c>
      <c r="J2601" s="21" t="s">
        <v>12</v>
      </c>
    </row>
    <row r="2602" spans="1:10">
      <c r="A2602" s="21">
        <v>11563327</v>
      </c>
      <c r="B2602" s="22">
        <v>43967</v>
      </c>
      <c r="C2602" s="22">
        <v>43967</v>
      </c>
      <c r="D2602" s="21" t="s">
        <v>10</v>
      </c>
      <c r="E2602" s="21">
        <v>0</v>
      </c>
      <c r="F2602" s="21">
        <v>0</v>
      </c>
      <c r="G2602" s="21">
        <v>1105</v>
      </c>
      <c r="H2602" s="21">
        <v>10940.11</v>
      </c>
      <c r="I2602" s="21" t="s">
        <v>11</v>
      </c>
      <c r="J2602" s="21" t="s">
        <v>12</v>
      </c>
    </row>
    <row r="2603" spans="1:10">
      <c r="A2603" s="21">
        <v>11563327</v>
      </c>
      <c r="B2603" s="22">
        <v>43967</v>
      </c>
      <c r="C2603" s="22">
        <v>43967</v>
      </c>
      <c r="D2603" s="21" t="s">
        <v>10</v>
      </c>
      <c r="E2603" s="21">
        <v>0</v>
      </c>
      <c r="F2603" s="21">
        <v>0</v>
      </c>
      <c r="G2603" s="21">
        <v>1160</v>
      </c>
      <c r="H2603" s="21">
        <v>12100.11</v>
      </c>
      <c r="I2603" s="21" t="s">
        <v>11</v>
      </c>
      <c r="J2603" s="21" t="s">
        <v>12</v>
      </c>
    </row>
    <row r="2604" spans="1:10">
      <c r="A2604" s="21">
        <v>11563327</v>
      </c>
      <c r="B2604" s="22">
        <v>43967</v>
      </c>
      <c r="C2604" s="22">
        <v>43967</v>
      </c>
      <c r="D2604" s="21" t="s">
        <v>10</v>
      </c>
      <c r="E2604" s="21">
        <v>0</v>
      </c>
      <c r="F2604" s="21">
        <v>0</v>
      </c>
      <c r="G2604" s="21">
        <v>1170</v>
      </c>
      <c r="H2604" s="21">
        <v>13270.11</v>
      </c>
      <c r="I2604" s="21" t="s">
        <v>11</v>
      </c>
      <c r="J2604" s="21" t="s">
        <v>12</v>
      </c>
    </row>
    <row r="2605" spans="1:10">
      <c r="A2605" s="21">
        <v>11563327</v>
      </c>
      <c r="B2605" s="22">
        <v>43967</v>
      </c>
      <c r="C2605" s="22">
        <v>43967</v>
      </c>
      <c r="D2605" s="21" t="s">
        <v>10</v>
      </c>
      <c r="E2605" s="21">
        <v>0</v>
      </c>
      <c r="F2605" s="21">
        <v>0</v>
      </c>
      <c r="G2605" s="21">
        <v>1200</v>
      </c>
      <c r="H2605" s="21">
        <v>14470.11</v>
      </c>
      <c r="I2605" s="21" t="s">
        <v>11</v>
      </c>
      <c r="J2605" s="21" t="s">
        <v>12</v>
      </c>
    </row>
    <row r="2606" spans="1:10">
      <c r="A2606" s="21">
        <v>11563327</v>
      </c>
      <c r="B2606" s="22">
        <v>43967</v>
      </c>
      <c r="C2606" s="22">
        <v>43967</v>
      </c>
      <c r="D2606" s="21" t="s">
        <v>10</v>
      </c>
      <c r="E2606" s="21">
        <v>0</v>
      </c>
      <c r="F2606" s="21">
        <v>0</v>
      </c>
      <c r="G2606" s="21">
        <v>1280</v>
      </c>
      <c r="H2606" s="21">
        <v>15750.11</v>
      </c>
      <c r="I2606" s="21" t="s">
        <v>11</v>
      </c>
      <c r="J2606" s="21" t="s">
        <v>12</v>
      </c>
    </row>
    <row r="2607" spans="1:10">
      <c r="A2607" s="21">
        <v>11563327</v>
      </c>
      <c r="B2607" s="22">
        <v>43967</v>
      </c>
      <c r="C2607" s="22">
        <v>43967</v>
      </c>
      <c r="D2607" s="21" t="s">
        <v>10</v>
      </c>
      <c r="E2607" s="21">
        <v>0</v>
      </c>
      <c r="F2607" s="21">
        <v>0</v>
      </c>
      <c r="G2607" s="21">
        <v>1300</v>
      </c>
      <c r="H2607" s="21">
        <v>17050.11</v>
      </c>
      <c r="I2607" s="21" t="s">
        <v>11</v>
      </c>
      <c r="J2607" s="21" t="s">
        <v>12</v>
      </c>
    </row>
    <row r="2608" spans="1:10">
      <c r="A2608" s="21">
        <v>11563327</v>
      </c>
      <c r="B2608" s="22">
        <v>43967</v>
      </c>
      <c r="C2608" s="22">
        <v>43967</v>
      </c>
      <c r="D2608" s="21" t="s">
        <v>10</v>
      </c>
      <c r="E2608" s="21">
        <v>0</v>
      </c>
      <c r="F2608" s="21">
        <v>0</v>
      </c>
      <c r="G2608" s="21">
        <v>1460</v>
      </c>
      <c r="H2608" s="21">
        <v>18510.11</v>
      </c>
      <c r="I2608" s="21" t="s">
        <v>11</v>
      </c>
      <c r="J2608" s="21" t="s">
        <v>12</v>
      </c>
    </row>
    <row r="2609" spans="1:10">
      <c r="A2609" s="21">
        <v>11563327</v>
      </c>
      <c r="B2609" s="22">
        <v>43967</v>
      </c>
      <c r="C2609" s="22">
        <v>43967</v>
      </c>
      <c r="D2609" s="21" t="s">
        <v>10</v>
      </c>
      <c r="E2609" s="21">
        <v>0</v>
      </c>
      <c r="F2609" s="21">
        <v>0</v>
      </c>
      <c r="G2609" s="21">
        <v>1482.1</v>
      </c>
      <c r="H2609" s="21">
        <v>19992.21</v>
      </c>
      <c r="I2609" s="21" t="s">
        <v>11</v>
      </c>
      <c r="J2609" s="21" t="s">
        <v>12</v>
      </c>
    </row>
    <row r="2610" spans="1:10">
      <c r="A2610" s="21">
        <v>11563327</v>
      </c>
      <c r="B2610" s="22">
        <v>43967</v>
      </c>
      <c r="C2610" s="22">
        <v>43967</v>
      </c>
      <c r="D2610" s="21" t="s">
        <v>10</v>
      </c>
      <c r="E2610" s="21">
        <v>0</v>
      </c>
      <c r="F2610" s="21">
        <v>0</v>
      </c>
      <c r="G2610" s="21">
        <v>1584</v>
      </c>
      <c r="H2610" s="21">
        <v>21576.21</v>
      </c>
      <c r="I2610" s="21" t="s">
        <v>11</v>
      </c>
      <c r="J2610" s="21" t="s">
        <v>12</v>
      </c>
    </row>
    <row r="2611" spans="1:10">
      <c r="A2611" s="21">
        <v>11563327</v>
      </c>
      <c r="B2611" s="22">
        <v>43967</v>
      </c>
      <c r="C2611" s="22">
        <v>43967</v>
      </c>
      <c r="D2611" s="21" t="s">
        <v>10</v>
      </c>
      <c r="E2611" s="21">
        <v>0</v>
      </c>
      <c r="F2611" s="21">
        <v>0</v>
      </c>
      <c r="G2611" s="21">
        <v>1590</v>
      </c>
      <c r="H2611" s="21">
        <v>23166.21</v>
      </c>
      <c r="I2611" s="21" t="s">
        <v>11</v>
      </c>
      <c r="J2611" s="21" t="s">
        <v>12</v>
      </c>
    </row>
    <row r="2612" spans="1:10">
      <c r="A2612" s="21">
        <v>11563327</v>
      </c>
      <c r="B2612" s="22">
        <v>43967</v>
      </c>
      <c r="C2612" s="22">
        <v>43967</v>
      </c>
      <c r="D2612" s="21" t="s">
        <v>10</v>
      </c>
      <c r="E2612" s="21">
        <v>0</v>
      </c>
      <c r="F2612" s="21">
        <v>0</v>
      </c>
      <c r="G2612" s="21">
        <v>1730</v>
      </c>
      <c r="H2612" s="21">
        <v>24896.21</v>
      </c>
      <c r="I2612" s="21" t="s">
        <v>11</v>
      </c>
      <c r="J2612" s="21" t="s">
        <v>12</v>
      </c>
    </row>
    <row r="2613" spans="1:10">
      <c r="A2613" s="21">
        <v>11563327</v>
      </c>
      <c r="B2613" s="22">
        <v>43967</v>
      </c>
      <c r="C2613" s="22">
        <v>43967</v>
      </c>
      <c r="D2613" s="21" t="s">
        <v>10</v>
      </c>
      <c r="E2613" s="21">
        <v>0</v>
      </c>
      <c r="F2613" s="21">
        <v>0</v>
      </c>
      <c r="G2613" s="21">
        <v>1740</v>
      </c>
      <c r="H2613" s="21">
        <v>26636.21</v>
      </c>
      <c r="I2613" s="21" t="s">
        <v>11</v>
      </c>
      <c r="J2613" s="21" t="s">
        <v>12</v>
      </c>
    </row>
    <row r="2614" spans="1:10">
      <c r="A2614" s="21">
        <v>11563327</v>
      </c>
      <c r="B2614" s="22">
        <v>43967</v>
      </c>
      <c r="C2614" s="22">
        <v>43967</v>
      </c>
      <c r="D2614" s="21" t="s">
        <v>10</v>
      </c>
      <c r="E2614" s="21">
        <v>0</v>
      </c>
      <c r="F2614" s="21">
        <v>0</v>
      </c>
      <c r="G2614" s="21">
        <v>1773</v>
      </c>
      <c r="H2614" s="21">
        <v>28409.21</v>
      </c>
      <c r="I2614" s="21" t="s">
        <v>11</v>
      </c>
      <c r="J2614" s="21" t="s">
        <v>12</v>
      </c>
    </row>
    <row r="2615" spans="1:10">
      <c r="A2615" s="21">
        <v>11563327</v>
      </c>
      <c r="B2615" s="22">
        <v>43967</v>
      </c>
      <c r="C2615" s="22">
        <v>43967</v>
      </c>
      <c r="D2615" s="21" t="s">
        <v>10</v>
      </c>
      <c r="E2615" s="21">
        <v>0</v>
      </c>
      <c r="F2615" s="21">
        <v>0</v>
      </c>
      <c r="G2615" s="21">
        <v>1868.2</v>
      </c>
      <c r="H2615" s="21">
        <v>30277.41</v>
      </c>
      <c r="I2615" s="21" t="s">
        <v>11</v>
      </c>
      <c r="J2615" s="21" t="s">
        <v>12</v>
      </c>
    </row>
    <row r="2616" spans="1:10">
      <c r="A2616" s="21">
        <v>11563327</v>
      </c>
      <c r="B2616" s="22">
        <v>43967</v>
      </c>
      <c r="C2616" s="22">
        <v>43967</v>
      </c>
      <c r="D2616" s="21" t="s">
        <v>10</v>
      </c>
      <c r="E2616" s="21">
        <v>0</v>
      </c>
      <c r="F2616" s="21">
        <v>0</v>
      </c>
      <c r="G2616" s="21">
        <v>1927</v>
      </c>
      <c r="H2616" s="21">
        <v>32204.41</v>
      </c>
      <c r="I2616" s="21" t="s">
        <v>11</v>
      </c>
      <c r="J2616" s="21" t="s">
        <v>12</v>
      </c>
    </row>
    <row r="2617" spans="1:10">
      <c r="A2617" s="21">
        <v>11563327</v>
      </c>
      <c r="B2617" s="22">
        <v>43967</v>
      </c>
      <c r="C2617" s="22">
        <v>43967</v>
      </c>
      <c r="D2617" s="21" t="s">
        <v>10</v>
      </c>
      <c r="E2617" s="21">
        <v>0</v>
      </c>
      <c r="F2617" s="21">
        <v>0</v>
      </c>
      <c r="G2617" s="21">
        <v>1938.5</v>
      </c>
      <c r="H2617" s="21">
        <v>34142.910000000003</v>
      </c>
      <c r="I2617" s="21" t="s">
        <v>11</v>
      </c>
      <c r="J2617" s="21" t="s">
        <v>12</v>
      </c>
    </row>
    <row r="2618" spans="1:10">
      <c r="A2618" s="21">
        <v>11563327</v>
      </c>
      <c r="B2618" s="22">
        <v>43967</v>
      </c>
      <c r="C2618" s="22">
        <v>43967</v>
      </c>
      <c r="D2618" s="21" t="s">
        <v>10</v>
      </c>
      <c r="E2618" s="21">
        <v>0</v>
      </c>
      <c r="F2618" s="21">
        <v>0</v>
      </c>
      <c r="G2618" s="21">
        <v>1980</v>
      </c>
      <c r="H2618" s="21">
        <v>36122.910000000003</v>
      </c>
      <c r="I2618" s="21" t="s">
        <v>11</v>
      </c>
      <c r="J2618" s="21" t="s">
        <v>12</v>
      </c>
    </row>
    <row r="2619" spans="1:10">
      <c r="A2619" s="21">
        <v>11563327</v>
      </c>
      <c r="B2619" s="22">
        <v>43967</v>
      </c>
      <c r="C2619" s="22">
        <v>43967</v>
      </c>
      <c r="D2619" s="21" t="s">
        <v>10</v>
      </c>
      <c r="E2619" s="21">
        <v>0</v>
      </c>
      <c r="F2619" s="21">
        <v>0</v>
      </c>
      <c r="G2619" s="21">
        <v>2000</v>
      </c>
      <c r="H2619" s="21">
        <v>38122.910000000003</v>
      </c>
      <c r="I2619" s="21" t="s">
        <v>11</v>
      </c>
      <c r="J2619" s="21" t="s">
        <v>12</v>
      </c>
    </row>
    <row r="2620" spans="1:10">
      <c r="A2620" s="21">
        <v>11563327</v>
      </c>
      <c r="B2620" s="22">
        <v>43967</v>
      </c>
      <c r="C2620" s="22">
        <v>43967</v>
      </c>
      <c r="D2620" s="21" t="s">
        <v>10</v>
      </c>
      <c r="E2620" s="21">
        <v>0</v>
      </c>
      <c r="F2620" s="21">
        <v>0</v>
      </c>
      <c r="G2620" s="21">
        <v>2000</v>
      </c>
      <c r="H2620" s="21">
        <v>40122.910000000003</v>
      </c>
      <c r="I2620" s="21" t="s">
        <v>11</v>
      </c>
      <c r="J2620" s="21" t="s">
        <v>12</v>
      </c>
    </row>
    <row r="2621" spans="1:10">
      <c r="A2621" s="21">
        <v>11563327</v>
      </c>
      <c r="B2621" s="22">
        <v>43967</v>
      </c>
      <c r="C2621" s="22">
        <v>43967</v>
      </c>
      <c r="D2621" s="21" t="s">
        <v>10</v>
      </c>
      <c r="E2621" s="21">
        <v>0</v>
      </c>
      <c r="F2621" s="21">
        <v>0</v>
      </c>
      <c r="G2621" s="21">
        <v>2050</v>
      </c>
      <c r="H2621" s="21">
        <v>42172.91</v>
      </c>
      <c r="I2621" s="21" t="s">
        <v>11</v>
      </c>
      <c r="J2621" s="21" t="s">
        <v>12</v>
      </c>
    </row>
    <row r="2622" spans="1:10">
      <c r="A2622" s="21">
        <v>11563327</v>
      </c>
      <c r="B2622" s="22">
        <v>43967</v>
      </c>
      <c r="C2622" s="22">
        <v>43967</v>
      </c>
      <c r="D2622" s="21" t="s">
        <v>10</v>
      </c>
      <c r="E2622" s="21">
        <v>0</v>
      </c>
      <c r="F2622" s="21">
        <v>0</v>
      </c>
      <c r="G2622" s="21">
        <v>2072.4</v>
      </c>
      <c r="H2622" s="21">
        <v>44245.31</v>
      </c>
      <c r="I2622" s="21" t="s">
        <v>11</v>
      </c>
      <c r="J2622" s="21" t="s">
        <v>12</v>
      </c>
    </row>
    <row r="2623" spans="1:10">
      <c r="A2623" s="21">
        <v>11563327</v>
      </c>
      <c r="B2623" s="22">
        <v>43967</v>
      </c>
      <c r="C2623" s="22">
        <v>43967</v>
      </c>
      <c r="D2623" s="21" t="s">
        <v>10</v>
      </c>
      <c r="E2623" s="21">
        <v>0</v>
      </c>
      <c r="F2623" s="21">
        <v>0</v>
      </c>
      <c r="G2623" s="21">
        <v>2149.6999999999998</v>
      </c>
      <c r="H2623" s="21">
        <v>46395.01</v>
      </c>
      <c r="I2623" s="21" t="s">
        <v>11</v>
      </c>
      <c r="J2623" s="21" t="s">
        <v>12</v>
      </c>
    </row>
    <row r="2624" spans="1:10">
      <c r="A2624" s="21">
        <v>11563327</v>
      </c>
      <c r="B2624" s="22">
        <v>43967</v>
      </c>
      <c r="C2624" s="22">
        <v>43967</v>
      </c>
      <c r="D2624" s="21" t="s">
        <v>10</v>
      </c>
      <c r="E2624" s="21">
        <v>0</v>
      </c>
      <c r="F2624" s="21">
        <v>0</v>
      </c>
      <c r="G2624" s="21">
        <v>2250.9</v>
      </c>
      <c r="H2624" s="21">
        <v>48645.91</v>
      </c>
      <c r="I2624" s="21" t="s">
        <v>11</v>
      </c>
      <c r="J2624" s="21" t="s">
        <v>12</v>
      </c>
    </row>
    <row r="2625" spans="1:10">
      <c r="A2625" s="21">
        <v>11563327</v>
      </c>
      <c r="B2625" s="22">
        <v>43967</v>
      </c>
      <c r="C2625" s="22">
        <v>43967</v>
      </c>
      <c r="D2625" s="21" t="s">
        <v>10</v>
      </c>
      <c r="E2625" s="21">
        <v>0</v>
      </c>
      <c r="F2625" s="21">
        <v>0</v>
      </c>
      <c r="G2625" s="21">
        <v>2471.8000000000002</v>
      </c>
      <c r="H2625" s="21">
        <v>51117.71</v>
      </c>
      <c r="I2625" s="21" t="s">
        <v>11</v>
      </c>
      <c r="J2625" s="21" t="s">
        <v>12</v>
      </c>
    </row>
    <row r="2626" spans="1:10">
      <c r="A2626" s="21">
        <v>11563327</v>
      </c>
      <c r="B2626" s="22">
        <v>43967</v>
      </c>
      <c r="C2626" s="22">
        <v>43967</v>
      </c>
      <c r="D2626" s="21" t="s">
        <v>10</v>
      </c>
      <c r="E2626" s="21">
        <v>0</v>
      </c>
      <c r="F2626" s="21">
        <v>0</v>
      </c>
      <c r="G2626" s="21">
        <v>2502</v>
      </c>
      <c r="H2626" s="21">
        <v>53619.71</v>
      </c>
      <c r="I2626" s="21" t="s">
        <v>11</v>
      </c>
      <c r="J2626" s="21" t="s">
        <v>12</v>
      </c>
    </row>
    <row r="2627" spans="1:10">
      <c r="A2627" s="21">
        <v>11563327</v>
      </c>
      <c r="B2627" s="22">
        <v>43967</v>
      </c>
      <c r="C2627" s="22">
        <v>43967</v>
      </c>
      <c r="D2627" s="21" t="s">
        <v>10</v>
      </c>
      <c r="E2627" s="21">
        <v>0</v>
      </c>
      <c r="F2627" s="21">
        <v>0</v>
      </c>
      <c r="G2627" s="21">
        <v>2570.1999999999998</v>
      </c>
      <c r="H2627" s="21">
        <v>56189.91</v>
      </c>
      <c r="I2627" s="21" t="s">
        <v>11</v>
      </c>
      <c r="J2627" s="21" t="s">
        <v>12</v>
      </c>
    </row>
    <row r="2628" spans="1:10">
      <c r="A2628" s="21">
        <v>11563327</v>
      </c>
      <c r="B2628" s="22">
        <v>43967</v>
      </c>
      <c r="C2628" s="22">
        <v>43967</v>
      </c>
      <c r="D2628" s="21" t="s">
        <v>10</v>
      </c>
      <c r="E2628" s="21">
        <v>0</v>
      </c>
      <c r="F2628" s="21">
        <v>0</v>
      </c>
      <c r="G2628" s="21">
        <v>2603.25</v>
      </c>
      <c r="H2628" s="21">
        <v>58793.16</v>
      </c>
      <c r="I2628" s="21" t="s">
        <v>11</v>
      </c>
      <c r="J2628" s="21" t="s">
        <v>12</v>
      </c>
    </row>
    <row r="2629" spans="1:10">
      <c r="A2629" s="21">
        <v>11563327</v>
      </c>
      <c r="B2629" s="22">
        <v>43967</v>
      </c>
      <c r="C2629" s="22">
        <v>43967</v>
      </c>
      <c r="D2629" s="21" t="s">
        <v>10</v>
      </c>
      <c r="E2629" s="21">
        <v>0</v>
      </c>
      <c r="F2629" s="21">
        <v>0</v>
      </c>
      <c r="G2629" s="21">
        <v>2700</v>
      </c>
      <c r="H2629" s="21">
        <v>61493.16</v>
      </c>
      <c r="I2629" s="21" t="s">
        <v>11</v>
      </c>
      <c r="J2629" s="21" t="s">
        <v>12</v>
      </c>
    </row>
    <row r="2630" spans="1:10">
      <c r="A2630" s="21">
        <v>11563327</v>
      </c>
      <c r="B2630" s="22">
        <v>43967</v>
      </c>
      <c r="C2630" s="22">
        <v>43967</v>
      </c>
      <c r="D2630" s="21" t="s">
        <v>10</v>
      </c>
      <c r="E2630" s="21">
        <v>0</v>
      </c>
      <c r="F2630" s="21">
        <v>0</v>
      </c>
      <c r="G2630" s="21">
        <v>2720</v>
      </c>
      <c r="H2630" s="21">
        <v>64213.16</v>
      </c>
      <c r="I2630" s="21" t="s">
        <v>11</v>
      </c>
      <c r="J2630" s="21" t="s">
        <v>12</v>
      </c>
    </row>
    <row r="2631" spans="1:10">
      <c r="A2631" s="21">
        <v>11563327</v>
      </c>
      <c r="B2631" s="22">
        <v>43967</v>
      </c>
      <c r="C2631" s="22">
        <v>43967</v>
      </c>
      <c r="D2631" s="21" t="s">
        <v>10</v>
      </c>
      <c r="E2631" s="21">
        <v>0</v>
      </c>
      <c r="F2631" s="21">
        <v>0</v>
      </c>
      <c r="G2631" s="21">
        <v>2720</v>
      </c>
      <c r="H2631" s="21">
        <v>66933.16</v>
      </c>
      <c r="I2631" s="21" t="s">
        <v>11</v>
      </c>
      <c r="J2631" s="21" t="s">
        <v>12</v>
      </c>
    </row>
    <row r="2632" spans="1:10">
      <c r="A2632" s="21">
        <v>11563327</v>
      </c>
      <c r="B2632" s="22">
        <v>43967</v>
      </c>
      <c r="C2632" s="22">
        <v>43967</v>
      </c>
      <c r="D2632" s="21" t="s">
        <v>10</v>
      </c>
      <c r="E2632" s="21">
        <v>0</v>
      </c>
      <c r="F2632" s="21">
        <v>0</v>
      </c>
      <c r="G2632" s="21">
        <v>2731.4</v>
      </c>
      <c r="H2632" s="21">
        <v>69664.56</v>
      </c>
      <c r="I2632" s="21" t="s">
        <v>11</v>
      </c>
      <c r="J2632" s="21" t="s">
        <v>12</v>
      </c>
    </row>
    <row r="2633" spans="1:10">
      <c r="A2633" s="21">
        <v>11563327</v>
      </c>
      <c r="B2633" s="22">
        <v>43967</v>
      </c>
      <c r="C2633" s="22">
        <v>43967</v>
      </c>
      <c r="D2633" s="21" t="s">
        <v>10</v>
      </c>
      <c r="E2633" s="21">
        <v>0</v>
      </c>
      <c r="F2633" s="21">
        <v>0</v>
      </c>
      <c r="G2633" s="21">
        <v>2771</v>
      </c>
      <c r="H2633" s="21">
        <v>72435.56</v>
      </c>
      <c r="I2633" s="21" t="s">
        <v>11</v>
      </c>
      <c r="J2633" s="21" t="s">
        <v>12</v>
      </c>
    </row>
    <row r="2634" spans="1:10">
      <c r="A2634" s="21">
        <v>11563327</v>
      </c>
      <c r="B2634" s="22">
        <v>43967</v>
      </c>
      <c r="C2634" s="22">
        <v>43967</v>
      </c>
      <c r="D2634" s="21" t="s">
        <v>10</v>
      </c>
      <c r="E2634" s="21">
        <v>0</v>
      </c>
      <c r="F2634" s="21">
        <v>0</v>
      </c>
      <c r="G2634" s="21">
        <v>2775.2</v>
      </c>
      <c r="H2634" s="21">
        <v>75210.759999999995</v>
      </c>
      <c r="I2634" s="21" t="s">
        <v>11</v>
      </c>
      <c r="J2634" s="21" t="s">
        <v>12</v>
      </c>
    </row>
    <row r="2635" spans="1:10">
      <c r="A2635" s="21">
        <v>11563327</v>
      </c>
      <c r="B2635" s="22">
        <v>43967</v>
      </c>
      <c r="C2635" s="22">
        <v>43967</v>
      </c>
      <c r="D2635" s="21" t="s">
        <v>10</v>
      </c>
      <c r="E2635" s="21">
        <v>0</v>
      </c>
      <c r="F2635" s="21">
        <v>0</v>
      </c>
      <c r="G2635" s="21">
        <v>2800</v>
      </c>
      <c r="H2635" s="21">
        <v>78010.759999999995</v>
      </c>
      <c r="I2635" s="21" t="s">
        <v>11</v>
      </c>
      <c r="J2635" s="21" t="s">
        <v>12</v>
      </c>
    </row>
    <row r="2636" spans="1:10">
      <c r="A2636" s="21">
        <v>11563327</v>
      </c>
      <c r="B2636" s="22">
        <v>43967</v>
      </c>
      <c r="C2636" s="22">
        <v>43967</v>
      </c>
      <c r="D2636" s="21" t="s">
        <v>10</v>
      </c>
      <c r="E2636" s="21">
        <v>0</v>
      </c>
      <c r="F2636" s="21">
        <v>0</v>
      </c>
      <c r="G2636" s="21">
        <v>2807</v>
      </c>
      <c r="H2636" s="21">
        <v>80817.759999999995</v>
      </c>
      <c r="I2636" s="21" t="s">
        <v>11</v>
      </c>
      <c r="J2636" s="21" t="s">
        <v>12</v>
      </c>
    </row>
    <row r="2637" spans="1:10">
      <c r="A2637" s="21">
        <v>11563327</v>
      </c>
      <c r="B2637" s="22">
        <v>43967</v>
      </c>
      <c r="C2637" s="22">
        <v>43967</v>
      </c>
      <c r="D2637" s="21" t="s">
        <v>10</v>
      </c>
      <c r="E2637" s="21">
        <v>0</v>
      </c>
      <c r="F2637" s="21">
        <v>0</v>
      </c>
      <c r="G2637" s="21">
        <v>2856.85</v>
      </c>
      <c r="H2637" s="21">
        <v>83674.61</v>
      </c>
      <c r="I2637" s="21" t="s">
        <v>11</v>
      </c>
      <c r="J2637" s="21" t="s">
        <v>12</v>
      </c>
    </row>
    <row r="2638" spans="1:10">
      <c r="A2638" s="21">
        <v>11563327</v>
      </c>
      <c r="B2638" s="22">
        <v>43967</v>
      </c>
      <c r="C2638" s="22">
        <v>43967</v>
      </c>
      <c r="D2638" s="21" t="s">
        <v>10</v>
      </c>
      <c r="E2638" s="21">
        <v>0</v>
      </c>
      <c r="F2638" s="21">
        <v>0</v>
      </c>
      <c r="G2638" s="21">
        <v>2980</v>
      </c>
      <c r="H2638" s="21">
        <v>86654.61</v>
      </c>
      <c r="I2638" s="21" t="s">
        <v>11</v>
      </c>
      <c r="J2638" s="21" t="s">
        <v>12</v>
      </c>
    </row>
    <row r="2639" spans="1:10">
      <c r="A2639" s="21">
        <v>11563327</v>
      </c>
      <c r="B2639" s="22">
        <v>43967</v>
      </c>
      <c r="C2639" s="22">
        <v>43967</v>
      </c>
      <c r="D2639" s="21" t="s">
        <v>10</v>
      </c>
      <c r="E2639" s="21">
        <v>0</v>
      </c>
      <c r="F2639" s="21">
        <v>0</v>
      </c>
      <c r="G2639" s="21">
        <v>3000</v>
      </c>
      <c r="H2639" s="21">
        <v>89654.61</v>
      </c>
      <c r="I2639" s="21" t="s">
        <v>11</v>
      </c>
      <c r="J2639" s="21" t="s">
        <v>12</v>
      </c>
    </row>
    <row r="2640" spans="1:10">
      <c r="A2640" s="21">
        <v>11563327</v>
      </c>
      <c r="B2640" s="22">
        <v>43967</v>
      </c>
      <c r="C2640" s="22">
        <v>43967</v>
      </c>
      <c r="D2640" s="21" t="s">
        <v>10</v>
      </c>
      <c r="E2640" s="21">
        <v>0</v>
      </c>
      <c r="F2640" s="21">
        <v>0</v>
      </c>
      <c r="G2640" s="21">
        <v>3070.9</v>
      </c>
      <c r="H2640" s="21">
        <v>92725.51</v>
      </c>
      <c r="I2640" s="21" t="s">
        <v>11</v>
      </c>
      <c r="J2640" s="21" t="s">
        <v>12</v>
      </c>
    </row>
    <row r="2641" spans="1:10">
      <c r="A2641" s="21">
        <v>11563327</v>
      </c>
      <c r="B2641" s="22">
        <v>43967</v>
      </c>
      <c r="C2641" s="22">
        <v>43967</v>
      </c>
      <c r="D2641" s="21" t="s">
        <v>10</v>
      </c>
      <c r="E2641" s="21">
        <v>0</v>
      </c>
      <c r="F2641" s="21">
        <v>0</v>
      </c>
      <c r="G2641" s="21">
        <v>3085.64</v>
      </c>
      <c r="H2641" s="21">
        <v>95811.15</v>
      </c>
      <c r="I2641" s="21" t="s">
        <v>11</v>
      </c>
      <c r="J2641" s="21" t="s">
        <v>12</v>
      </c>
    </row>
    <row r="2642" spans="1:10">
      <c r="A2642" s="21">
        <v>11563327</v>
      </c>
      <c r="B2642" s="22">
        <v>43967</v>
      </c>
      <c r="C2642" s="22">
        <v>43967</v>
      </c>
      <c r="D2642" s="21" t="s">
        <v>10</v>
      </c>
      <c r="E2642" s="21">
        <v>0</v>
      </c>
      <c r="F2642" s="21">
        <v>0</v>
      </c>
      <c r="G2642" s="21">
        <v>3200</v>
      </c>
      <c r="H2642" s="21">
        <v>99011.15</v>
      </c>
      <c r="I2642" s="21" t="s">
        <v>11</v>
      </c>
      <c r="J2642" s="21" t="s">
        <v>12</v>
      </c>
    </row>
    <row r="2643" spans="1:10">
      <c r="A2643" s="21">
        <v>11563327</v>
      </c>
      <c r="B2643" s="22">
        <v>43967</v>
      </c>
      <c r="C2643" s="22">
        <v>43967</v>
      </c>
      <c r="D2643" s="21" t="s">
        <v>10</v>
      </c>
      <c r="E2643" s="21">
        <v>0</v>
      </c>
      <c r="F2643" s="21">
        <v>0</v>
      </c>
      <c r="G2643" s="21">
        <v>3240</v>
      </c>
      <c r="H2643" s="21">
        <v>102251.15</v>
      </c>
      <c r="I2643" s="21" t="s">
        <v>11</v>
      </c>
      <c r="J2643" s="21" t="s">
        <v>12</v>
      </c>
    </row>
    <row r="2644" spans="1:10">
      <c r="A2644" s="21">
        <v>11563327</v>
      </c>
      <c r="B2644" s="22">
        <v>43967</v>
      </c>
      <c r="C2644" s="22">
        <v>43967</v>
      </c>
      <c r="D2644" s="21" t="s">
        <v>10</v>
      </c>
      <c r="E2644" s="21">
        <v>0</v>
      </c>
      <c r="F2644" s="21">
        <v>0</v>
      </c>
      <c r="G2644" s="21">
        <v>3270</v>
      </c>
      <c r="H2644" s="21">
        <v>105521.15</v>
      </c>
      <c r="I2644" s="21" t="s">
        <v>11</v>
      </c>
      <c r="J2644" s="21" t="s">
        <v>12</v>
      </c>
    </row>
    <row r="2645" spans="1:10">
      <c r="A2645" s="21">
        <v>11563327</v>
      </c>
      <c r="B2645" s="22">
        <v>43967</v>
      </c>
      <c r="C2645" s="22">
        <v>43967</v>
      </c>
      <c r="D2645" s="21" t="s">
        <v>10</v>
      </c>
      <c r="E2645" s="21">
        <v>0</v>
      </c>
      <c r="F2645" s="21">
        <v>0</v>
      </c>
      <c r="G2645" s="21">
        <v>3290</v>
      </c>
      <c r="H2645" s="21">
        <v>108811.15</v>
      </c>
      <c r="I2645" s="21" t="s">
        <v>11</v>
      </c>
      <c r="J2645" s="21" t="s">
        <v>12</v>
      </c>
    </row>
    <row r="2646" spans="1:10">
      <c r="A2646" s="21">
        <v>11563327</v>
      </c>
      <c r="B2646" s="22">
        <v>43967</v>
      </c>
      <c r="C2646" s="22">
        <v>43967</v>
      </c>
      <c r="D2646" s="21" t="s">
        <v>10</v>
      </c>
      <c r="E2646" s="21">
        <v>0</v>
      </c>
      <c r="F2646" s="21">
        <v>0</v>
      </c>
      <c r="G2646" s="21">
        <v>3329.1</v>
      </c>
      <c r="H2646" s="21">
        <v>112140.25</v>
      </c>
      <c r="I2646" s="21" t="s">
        <v>11</v>
      </c>
      <c r="J2646" s="21" t="s">
        <v>12</v>
      </c>
    </row>
    <row r="2647" spans="1:10">
      <c r="A2647" s="21">
        <v>11563327</v>
      </c>
      <c r="B2647" s="22">
        <v>43967</v>
      </c>
      <c r="C2647" s="22">
        <v>43967</v>
      </c>
      <c r="D2647" s="21" t="s">
        <v>10</v>
      </c>
      <c r="E2647" s="21">
        <v>0</v>
      </c>
      <c r="F2647" s="21">
        <v>0</v>
      </c>
      <c r="G2647" s="21">
        <v>3330</v>
      </c>
      <c r="H2647" s="21">
        <v>115470.25</v>
      </c>
      <c r="I2647" s="21" t="s">
        <v>11</v>
      </c>
      <c r="J2647" s="21" t="s">
        <v>12</v>
      </c>
    </row>
    <row r="2648" spans="1:10">
      <c r="A2648" s="21">
        <v>11563327</v>
      </c>
      <c r="B2648" s="22">
        <v>43967</v>
      </c>
      <c r="C2648" s="22">
        <v>43967</v>
      </c>
      <c r="D2648" s="21" t="s">
        <v>10</v>
      </c>
      <c r="E2648" s="21">
        <v>0</v>
      </c>
      <c r="F2648" s="21">
        <v>0</v>
      </c>
      <c r="G2648" s="21">
        <v>3386</v>
      </c>
      <c r="H2648" s="21">
        <v>118856.25</v>
      </c>
      <c r="I2648" s="21" t="s">
        <v>11</v>
      </c>
      <c r="J2648" s="21" t="s">
        <v>12</v>
      </c>
    </row>
    <row r="2649" spans="1:10">
      <c r="A2649" s="21">
        <v>11563327</v>
      </c>
      <c r="B2649" s="22">
        <v>43967</v>
      </c>
      <c r="C2649" s="22">
        <v>43967</v>
      </c>
      <c r="D2649" s="21" t="s">
        <v>10</v>
      </c>
      <c r="E2649" s="21">
        <v>0</v>
      </c>
      <c r="F2649" s="21">
        <v>0</v>
      </c>
      <c r="G2649" s="21">
        <v>3420</v>
      </c>
      <c r="H2649" s="21">
        <v>122276.25</v>
      </c>
      <c r="I2649" s="21" t="s">
        <v>11</v>
      </c>
      <c r="J2649" s="21" t="s">
        <v>12</v>
      </c>
    </row>
    <row r="2650" spans="1:10">
      <c r="A2650" s="21">
        <v>11563327</v>
      </c>
      <c r="B2650" s="22">
        <v>43967</v>
      </c>
      <c r="C2650" s="22">
        <v>43967</v>
      </c>
      <c r="D2650" s="21" t="s">
        <v>10</v>
      </c>
      <c r="E2650" s="21">
        <v>0</v>
      </c>
      <c r="F2650" s="21">
        <v>0</v>
      </c>
      <c r="G2650" s="21">
        <v>3450</v>
      </c>
      <c r="H2650" s="21">
        <v>125726.25</v>
      </c>
      <c r="I2650" s="21" t="s">
        <v>11</v>
      </c>
      <c r="J2650" s="21" t="s">
        <v>12</v>
      </c>
    </row>
    <row r="2651" spans="1:10">
      <c r="A2651" s="21">
        <v>11563327</v>
      </c>
      <c r="B2651" s="22">
        <v>43967</v>
      </c>
      <c r="C2651" s="22">
        <v>43967</v>
      </c>
      <c r="D2651" s="21" t="s">
        <v>10</v>
      </c>
      <c r="E2651" s="21">
        <v>0</v>
      </c>
      <c r="F2651" s="21">
        <v>0</v>
      </c>
      <c r="G2651" s="21">
        <v>3470</v>
      </c>
      <c r="H2651" s="21">
        <v>129196.25</v>
      </c>
      <c r="I2651" s="21" t="s">
        <v>11</v>
      </c>
      <c r="J2651" s="21" t="s">
        <v>12</v>
      </c>
    </row>
    <row r="2652" spans="1:10">
      <c r="A2652" s="21">
        <v>11563327</v>
      </c>
      <c r="B2652" s="22">
        <v>43967</v>
      </c>
      <c r="C2652" s="22">
        <v>43967</v>
      </c>
      <c r="D2652" s="21" t="s">
        <v>10</v>
      </c>
      <c r="E2652" s="21">
        <v>0</v>
      </c>
      <c r="F2652" s="21">
        <v>0</v>
      </c>
      <c r="G2652" s="21">
        <v>3485</v>
      </c>
      <c r="H2652" s="21">
        <v>132681.25</v>
      </c>
      <c r="I2652" s="21" t="s">
        <v>11</v>
      </c>
      <c r="J2652" s="21" t="s">
        <v>12</v>
      </c>
    </row>
    <row r="2653" spans="1:10">
      <c r="A2653" s="21">
        <v>11563327</v>
      </c>
      <c r="B2653" s="22">
        <v>43967</v>
      </c>
      <c r="C2653" s="22">
        <v>43967</v>
      </c>
      <c r="D2653" s="21" t="s">
        <v>10</v>
      </c>
      <c r="E2653" s="21">
        <v>0</v>
      </c>
      <c r="F2653" s="21">
        <v>0</v>
      </c>
      <c r="G2653" s="21">
        <v>3582.6</v>
      </c>
      <c r="H2653" s="21">
        <v>136263.85</v>
      </c>
      <c r="I2653" s="21" t="s">
        <v>11</v>
      </c>
      <c r="J2653" s="21" t="s">
        <v>12</v>
      </c>
    </row>
    <row r="2654" spans="1:10">
      <c r="A2654" s="21">
        <v>11563327</v>
      </c>
      <c r="B2654" s="22">
        <v>43967</v>
      </c>
      <c r="C2654" s="22">
        <v>43967</v>
      </c>
      <c r="D2654" s="21" t="s">
        <v>10</v>
      </c>
      <c r="E2654" s="21">
        <v>0</v>
      </c>
      <c r="F2654" s="21">
        <v>0</v>
      </c>
      <c r="G2654" s="21">
        <v>3700</v>
      </c>
      <c r="H2654" s="21">
        <v>139963.85</v>
      </c>
      <c r="I2654" s="21" t="s">
        <v>11</v>
      </c>
      <c r="J2654" s="21" t="s">
        <v>12</v>
      </c>
    </row>
    <row r="2655" spans="1:10">
      <c r="A2655" s="21">
        <v>11563327</v>
      </c>
      <c r="B2655" s="22">
        <v>43967</v>
      </c>
      <c r="C2655" s="22">
        <v>43967</v>
      </c>
      <c r="D2655" s="21" t="s">
        <v>10</v>
      </c>
      <c r="E2655" s="21">
        <v>0</v>
      </c>
      <c r="F2655" s="21">
        <v>0</v>
      </c>
      <c r="G2655" s="21">
        <v>3732</v>
      </c>
      <c r="H2655" s="21">
        <v>143695.85</v>
      </c>
      <c r="I2655" s="21" t="s">
        <v>11</v>
      </c>
      <c r="J2655" s="21" t="s">
        <v>12</v>
      </c>
    </row>
    <row r="2656" spans="1:10">
      <c r="A2656" s="21">
        <v>11563327</v>
      </c>
      <c r="B2656" s="22">
        <v>43967</v>
      </c>
      <c r="C2656" s="22">
        <v>43967</v>
      </c>
      <c r="D2656" s="21" t="s">
        <v>10</v>
      </c>
      <c r="E2656" s="21">
        <v>0</v>
      </c>
      <c r="F2656" s="21">
        <v>0</v>
      </c>
      <c r="G2656" s="21">
        <v>3740</v>
      </c>
      <c r="H2656" s="21">
        <v>147435.85</v>
      </c>
      <c r="I2656" s="21" t="s">
        <v>11</v>
      </c>
      <c r="J2656" s="21" t="s">
        <v>12</v>
      </c>
    </row>
    <row r="2657" spans="1:10">
      <c r="A2657" s="21">
        <v>11563327</v>
      </c>
      <c r="B2657" s="22">
        <v>43967</v>
      </c>
      <c r="C2657" s="22">
        <v>43967</v>
      </c>
      <c r="D2657" s="21" t="s">
        <v>10</v>
      </c>
      <c r="E2657" s="21">
        <v>0</v>
      </c>
      <c r="F2657" s="21">
        <v>0</v>
      </c>
      <c r="G2657" s="21">
        <v>3760</v>
      </c>
      <c r="H2657" s="21">
        <v>151195.85</v>
      </c>
      <c r="I2657" s="21" t="s">
        <v>11</v>
      </c>
      <c r="J2657" s="21" t="s">
        <v>12</v>
      </c>
    </row>
    <row r="2658" spans="1:10">
      <c r="A2658" s="21">
        <v>11563327</v>
      </c>
      <c r="B2658" s="22">
        <v>43967</v>
      </c>
      <c r="C2658" s="22">
        <v>43967</v>
      </c>
      <c r="D2658" s="21" t="s">
        <v>10</v>
      </c>
      <c r="E2658" s="21">
        <v>0</v>
      </c>
      <c r="F2658" s="21">
        <v>0</v>
      </c>
      <c r="G2658" s="21">
        <v>3830</v>
      </c>
      <c r="H2658" s="21">
        <v>155025.85</v>
      </c>
      <c r="I2658" s="21" t="s">
        <v>11</v>
      </c>
      <c r="J2658" s="21" t="s">
        <v>12</v>
      </c>
    </row>
    <row r="2659" spans="1:10">
      <c r="A2659" s="21">
        <v>11563327</v>
      </c>
      <c r="B2659" s="22">
        <v>43967</v>
      </c>
      <c r="C2659" s="22">
        <v>43967</v>
      </c>
      <c r="D2659" s="21" t="s">
        <v>10</v>
      </c>
      <c r="E2659" s="21">
        <v>0</v>
      </c>
      <c r="F2659" s="21">
        <v>0</v>
      </c>
      <c r="G2659" s="21">
        <v>3860</v>
      </c>
      <c r="H2659" s="21">
        <v>158885.85</v>
      </c>
      <c r="I2659" s="21" t="s">
        <v>11</v>
      </c>
      <c r="J2659" s="21" t="s">
        <v>12</v>
      </c>
    </row>
    <row r="2660" spans="1:10">
      <c r="A2660" s="21">
        <v>11563327</v>
      </c>
      <c r="B2660" s="22">
        <v>43967</v>
      </c>
      <c r="C2660" s="22">
        <v>43967</v>
      </c>
      <c r="D2660" s="21" t="s">
        <v>10</v>
      </c>
      <c r="E2660" s="21">
        <v>0</v>
      </c>
      <c r="F2660" s="21">
        <v>0</v>
      </c>
      <c r="G2660" s="21">
        <v>3880</v>
      </c>
      <c r="H2660" s="21">
        <v>162765.85</v>
      </c>
      <c r="I2660" s="21" t="s">
        <v>11</v>
      </c>
      <c r="J2660" s="21" t="s">
        <v>12</v>
      </c>
    </row>
    <row r="2661" spans="1:10">
      <c r="A2661" s="21">
        <v>11563327</v>
      </c>
      <c r="B2661" s="22">
        <v>43967</v>
      </c>
      <c r="C2661" s="22">
        <v>43967</v>
      </c>
      <c r="D2661" s="21" t="s">
        <v>10</v>
      </c>
      <c r="E2661" s="21">
        <v>0</v>
      </c>
      <c r="F2661" s="21">
        <v>0</v>
      </c>
      <c r="G2661" s="21">
        <v>4050</v>
      </c>
      <c r="H2661" s="21">
        <v>166815.85</v>
      </c>
      <c r="I2661" s="21" t="s">
        <v>11</v>
      </c>
      <c r="J2661" s="21" t="s">
        <v>12</v>
      </c>
    </row>
    <row r="2662" spans="1:10">
      <c r="A2662" s="21">
        <v>11563327</v>
      </c>
      <c r="B2662" s="22">
        <v>43967</v>
      </c>
      <c r="C2662" s="22">
        <v>43967</v>
      </c>
      <c r="D2662" s="21" t="s">
        <v>10</v>
      </c>
      <c r="E2662" s="21">
        <v>0</v>
      </c>
      <c r="F2662" s="21">
        <v>0</v>
      </c>
      <c r="G2662" s="21">
        <v>4122</v>
      </c>
      <c r="H2662" s="21">
        <v>170937.85</v>
      </c>
      <c r="I2662" s="21" t="s">
        <v>11</v>
      </c>
      <c r="J2662" s="21" t="s">
        <v>12</v>
      </c>
    </row>
    <row r="2663" spans="1:10">
      <c r="A2663" s="21">
        <v>11563327</v>
      </c>
      <c r="B2663" s="22">
        <v>43967</v>
      </c>
      <c r="C2663" s="22">
        <v>43967</v>
      </c>
      <c r="D2663" s="21" t="s">
        <v>10</v>
      </c>
      <c r="E2663" s="21">
        <v>0</v>
      </c>
      <c r="F2663" s="21">
        <v>0</v>
      </c>
      <c r="G2663" s="21">
        <v>4150</v>
      </c>
      <c r="H2663" s="21">
        <v>175087.85</v>
      </c>
      <c r="I2663" s="21" t="s">
        <v>11</v>
      </c>
      <c r="J2663" s="21" t="s">
        <v>12</v>
      </c>
    </row>
    <row r="2664" spans="1:10">
      <c r="A2664" s="21">
        <v>11563327</v>
      </c>
      <c r="B2664" s="22">
        <v>43967</v>
      </c>
      <c r="C2664" s="22">
        <v>43967</v>
      </c>
      <c r="D2664" s="21" t="s">
        <v>10</v>
      </c>
      <c r="E2664" s="21">
        <v>0</v>
      </c>
      <c r="F2664" s="21">
        <v>0</v>
      </c>
      <c r="G2664" s="21">
        <v>4180</v>
      </c>
      <c r="H2664" s="21">
        <v>179267.85</v>
      </c>
      <c r="I2664" s="21" t="s">
        <v>11</v>
      </c>
      <c r="J2664" s="21" t="s">
        <v>12</v>
      </c>
    </row>
    <row r="2665" spans="1:10">
      <c r="A2665" s="21">
        <v>11563327</v>
      </c>
      <c r="B2665" s="22">
        <v>43967</v>
      </c>
      <c r="C2665" s="22">
        <v>43967</v>
      </c>
      <c r="D2665" s="21" t="s">
        <v>10</v>
      </c>
      <c r="E2665" s="21">
        <v>0</v>
      </c>
      <c r="F2665" s="21">
        <v>0</v>
      </c>
      <c r="G2665" s="21">
        <v>4209</v>
      </c>
      <c r="H2665" s="21">
        <v>183476.85</v>
      </c>
      <c r="I2665" s="21" t="s">
        <v>11</v>
      </c>
      <c r="J2665" s="21" t="s">
        <v>12</v>
      </c>
    </row>
    <row r="2666" spans="1:10">
      <c r="A2666" s="21">
        <v>11563327</v>
      </c>
      <c r="B2666" s="22">
        <v>43967</v>
      </c>
      <c r="C2666" s="22">
        <v>43967</v>
      </c>
      <c r="D2666" s="21" t="s">
        <v>10</v>
      </c>
      <c r="E2666" s="21">
        <v>0</v>
      </c>
      <c r="F2666" s="21">
        <v>0</v>
      </c>
      <c r="G2666" s="21">
        <v>4237.92</v>
      </c>
      <c r="H2666" s="21">
        <v>187714.77</v>
      </c>
      <c r="I2666" s="21" t="s">
        <v>11</v>
      </c>
      <c r="J2666" s="21" t="s">
        <v>12</v>
      </c>
    </row>
    <row r="2667" spans="1:10">
      <c r="A2667" s="21">
        <v>11563327</v>
      </c>
      <c r="B2667" s="22">
        <v>43967</v>
      </c>
      <c r="C2667" s="22">
        <v>43967</v>
      </c>
      <c r="D2667" s="21" t="s">
        <v>10</v>
      </c>
      <c r="E2667" s="21">
        <v>0</v>
      </c>
      <c r="F2667" s="21">
        <v>0</v>
      </c>
      <c r="G2667" s="21">
        <v>4274.3999999999996</v>
      </c>
      <c r="H2667" s="21">
        <v>191989.17</v>
      </c>
      <c r="I2667" s="21" t="s">
        <v>11</v>
      </c>
      <c r="J2667" s="21" t="s">
        <v>12</v>
      </c>
    </row>
    <row r="2668" spans="1:10">
      <c r="A2668" s="21">
        <v>11563327</v>
      </c>
      <c r="B2668" s="22">
        <v>43967</v>
      </c>
      <c r="C2668" s="22">
        <v>43967</v>
      </c>
      <c r="D2668" s="21" t="s">
        <v>10</v>
      </c>
      <c r="E2668" s="21">
        <v>0</v>
      </c>
      <c r="F2668" s="21">
        <v>0</v>
      </c>
      <c r="G2668" s="21">
        <v>4293.6000000000004</v>
      </c>
      <c r="H2668" s="21">
        <v>196282.77</v>
      </c>
      <c r="I2668" s="21" t="s">
        <v>11</v>
      </c>
      <c r="J2668" s="21" t="s">
        <v>12</v>
      </c>
    </row>
    <row r="2669" spans="1:10">
      <c r="A2669" s="21">
        <v>11563327</v>
      </c>
      <c r="B2669" s="22">
        <v>43967</v>
      </c>
      <c r="C2669" s="22">
        <v>43967</v>
      </c>
      <c r="D2669" s="21" t="s">
        <v>10</v>
      </c>
      <c r="E2669" s="21">
        <v>0</v>
      </c>
      <c r="F2669" s="21">
        <v>0</v>
      </c>
      <c r="G2669" s="21">
        <v>4302.6000000000004</v>
      </c>
      <c r="H2669" s="21">
        <v>200585.37</v>
      </c>
      <c r="I2669" s="21" t="s">
        <v>11</v>
      </c>
      <c r="J2669" s="21" t="s">
        <v>12</v>
      </c>
    </row>
    <row r="2670" spans="1:10">
      <c r="A2670" s="21">
        <v>11563327</v>
      </c>
      <c r="B2670" s="22">
        <v>43967</v>
      </c>
      <c r="C2670" s="22">
        <v>43967</v>
      </c>
      <c r="D2670" s="21" t="s">
        <v>10</v>
      </c>
      <c r="E2670" s="21">
        <v>0</v>
      </c>
      <c r="F2670" s="21">
        <v>0</v>
      </c>
      <c r="G2670" s="21">
        <v>4306.5</v>
      </c>
      <c r="H2670" s="21">
        <v>204891.87</v>
      </c>
      <c r="I2670" s="21" t="s">
        <v>11</v>
      </c>
      <c r="J2670" s="21" t="s">
        <v>12</v>
      </c>
    </row>
    <row r="2671" spans="1:10">
      <c r="A2671" s="21">
        <v>11563327</v>
      </c>
      <c r="B2671" s="22">
        <v>43967</v>
      </c>
      <c r="C2671" s="22">
        <v>43967</v>
      </c>
      <c r="D2671" s="21" t="s">
        <v>10</v>
      </c>
      <c r="E2671" s="21">
        <v>0</v>
      </c>
      <c r="F2671" s="21">
        <v>0</v>
      </c>
      <c r="G2671" s="21">
        <v>4330</v>
      </c>
      <c r="H2671" s="21">
        <v>209221.87</v>
      </c>
      <c r="I2671" s="21" t="s">
        <v>11</v>
      </c>
      <c r="J2671" s="21" t="s">
        <v>12</v>
      </c>
    </row>
    <row r="2672" spans="1:10">
      <c r="A2672" s="21">
        <v>11563327</v>
      </c>
      <c r="B2672" s="22">
        <v>43967</v>
      </c>
      <c r="C2672" s="22">
        <v>43967</v>
      </c>
      <c r="D2672" s="21" t="s">
        <v>10</v>
      </c>
      <c r="E2672" s="21">
        <v>0</v>
      </c>
      <c r="F2672" s="21">
        <v>0</v>
      </c>
      <c r="G2672" s="21">
        <v>4436.8</v>
      </c>
      <c r="H2672" s="21">
        <v>213658.67</v>
      </c>
      <c r="I2672" s="21" t="s">
        <v>11</v>
      </c>
      <c r="J2672" s="21" t="s">
        <v>12</v>
      </c>
    </row>
    <row r="2673" spans="1:10">
      <c r="A2673" s="21">
        <v>11563327</v>
      </c>
      <c r="B2673" s="22">
        <v>43967</v>
      </c>
      <c r="C2673" s="22">
        <v>43967</v>
      </c>
      <c r="D2673" s="21" t="s">
        <v>10</v>
      </c>
      <c r="E2673" s="21">
        <v>0</v>
      </c>
      <c r="F2673" s="21">
        <v>0</v>
      </c>
      <c r="G2673" s="21">
        <v>4460</v>
      </c>
      <c r="H2673" s="21">
        <v>218118.67</v>
      </c>
      <c r="I2673" s="21" t="s">
        <v>11</v>
      </c>
      <c r="J2673" s="21" t="s">
        <v>12</v>
      </c>
    </row>
    <row r="2674" spans="1:10">
      <c r="A2674" s="21">
        <v>11563327</v>
      </c>
      <c r="B2674" s="22">
        <v>43967</v>
      </c>
      <c r="C2674" s="22">
        <v>43967</v>
      </c>
      <c r="D2674" s="21" t="s">
        <v>10</v>
      </c>
      <c r="E2674" s="21">
        <v>0</v>
      </c>
      <c r="F2674" s="21">
        <v>0</v>
      </c>
      <c r="G2674" s="21">
        <v>4515.6000000000004</v>
      </c>
      <c r="H2674" s="21">
        <v>222634.27</v>
      </c>
      <c r="I2674" s="21" t="s">
        <v>11</v>
      </c>
      <c r="J2674" s="21" t="s">
        <v>12</v>
      </c>
    </row>
    <row r="2675" spans="1:10">
      <c r="A2675" s="21">
        <v>11563327</v>
      </c>
      <c r="B2675" s="22">
        <v>43967</v>
      </c>
      <c r="C2675" s="22">
        <v>43967</v>
      </c>
      <c r="D2675" s="21" t="s">
        <v>10</v>
      </c>
      <c r="E2675" s="21">
        <v>0</v>
      </c>
      <c r="F2675" s="21">
        <v>0</v>
      </c>
      <c r="G2675" s="21">
        <v>4620</v>
      </c>
      <c r="H2675" s="21">
        <v>227254.27</v>
      </c>
      <c r="I2675" s="21" t="s">
        <v>11</v>
      </c>
      <c r="J2675" s="21" t="s">
        <v>12</v>
      </c>
    </row>
    <row r="2676" spans="1:10">
      <c r="A2676" s="21">
        <v>11563327</v>
      </c>
      <c r="B2676" s="22">
        <v>43967</v>
      </c>
      <c r="C2676" s="22">
        <v>43967</v>
      </c>
      <c r="D2676" s="21" t="s">
        <v>10</v>
      </c>
      <c r="E2676" s="21">
        <v>0</v>
      </c>
      <c r="F2676" s="21">
        <v>0</v>
      </c>
      <c r="G2676" s="21">
        <v>4633.7</v>
      </c>
      <c r="H2676" s="21">
        <v>231887.97</v>
      </c>
      <c r="I2676" s="21" t="s">
        <v>11</v>
      </c>
      <c r="J2676" s="21" t="s">
        <v>12</v>
      </c>
    </row>
    <row r="2677" spans="1:10">
      <c r="A2677" s="21">
        <v>11563327</v>
      </c>
      <c r="B2677" s="22">
        <v>43967</v>
      </c>
      <c r="C2677" s="22">
        <v>43967</v>
      </c>
      <c r="D2677" s="21" t="s">
        <v>10</v>
      </c>
      <c r="E2677" s="21">
        <v>0</v>
      </c>
      <c r="F2677" s="21">
        <v>0</v>
      </c>
      <c r="G2677" s="21">
        <v>4634.8</v>
      </c>
      <c r="H2677" s="21">
        <v>236522.77</v>
      </c>
      <c r="I2677" s="21" t="s">
        <v>11</v>
      </c>
      <c r="J2677" s="21" t="s">
        <v>12</v>
      </c>
    </row>
    <row r="2678" spans="1:10">
      <c r="A2678" s="21">
        <v>11563327</v>
      </c>
      <c r="B2678" s="22">
        <v>43967</v>
      </c>
      <c r="C2678" s="22">
        <v>43967</v>
      </c>
      <c r="D2678" s="21" t="s">
        <v>10</v>
      </c>
      <c r="E2678" s="21">
        <v>0</v>
      </c>
      <c r="F2678" s="21">
        <v>0</v>
      </c>
      <c r="G2678" s="21">
        <v>4850</v>
      </c>
      <c r="H2678" s="21">
        <v>241372.77</v>
      </c>
      <c r="I2678" s="21" t="s">
        <v>11</v>
      </c>
      <c r="J2678" s="21" t="s">
        <v>12</v>
      </c>
    </row>
    <row r="2679" spans="1:10">
      <c r="A2679" s="21">
        <v>11563327</v>
      </c>
      <c r="B2679" s="22">
        <v>43967</v>
      </c>
      <c r="C2679" s="22">
        <v>43967</v>
      </c>
      <c r="D2679" s="21" t="s">
        <v>10</v>
      </c>
      <c r="E2679" s="21">
        <v>0</v>
      </c>
      <c r="F2679" s="21">
        <v>0</v>
      </c>
      <c r="G2679" s="21">
        <v>5011.5</v>
      </c>
      <c r="H2679" s="21">
        <v>246384.27</v>
      </c>
      <c r="I2679" s="21" t="s">
        <v>11</v>
      </c>
      <c r="J2679" s="21" t="s">
        <v>12</v>
      </c>
    </row>
    <row r="2680" spans="1:10">
      <c r="A2680" s="21">
        <v>11563327</v>
      </c>
      <c r="B2680" s="22">
        <v>43967</v>
      </c>
      <c r="C2680" s="22">
        <v>43967</v>
      </c>
      <c r="D2680" s="21" t="s">
        <v>10</v>
      </c>
      <c r="E2680" s="21">
        <v>0</v>
      </c>
      <c r="F2680" s="21">
        <v>0</v>
      </c>
      <c r="G2680" s="21">
        <v>5052</v>
      </c>
      <c r="H2680" s="21">
        <v>251436.27</v>
      </c>
      <c r="I2680" s="21" t="s">
        <v>11</v>
      </c>
      <c r="J2680" s="21" t="s">
        <v>12</v>
      </c>
    </row>
    <row r="2681" spans="1:10">
      <c r="A2681" s="21">
        <v>11563327</v>
      </c>
      <c r="B2681" s="22">
        <v>43967</v>
      </c>
      <c r="C2681" s="22">
        <v>43967</v>
      </c>
      <c r="D2681" s="21" t="s">
        <v>10</v>
      </c>
      <c r="E2681" s="21">
        <v>0</v>
      </c>
      <c r="F2681" s="21">
        <v>0</v>
      </c>
      <c r="G2681" s="21">
        <v>5085.6000000000004</v>
      </c>
      <c r="H2681" s="21">
        <v>256521.87</v>
      </c>
      <c r="I2681" s="21" t="s">
        <v>11</v>
      </c>
      <c r="J2681" s="21" t="s">
        <v>12</v>
      </c>
    </row>
    <row r="2682" spans="1:10">
      <c r="A2682" s="21">
        <v>11563327</v>
      </c>
      <c r="B2682" s="22">
        <v>43967</v>
      </c>
      <c r="C2682" s="22">
        <v>43967</v>
      </c>
      <c r="D2682" s="21" t="s">
        <v>10</v>
      </c>
      <c r="E2682" s="21">
        <v>0</v>
      </c>
      <c r="F2682" s="21">
        <v>0</v>
      </c>
      <c r="G2682" s="21">
        <v>5200</v>
      </c>
      <c r="H2682" s="21">
        <v>261721.87</v>
      </c>
      <c r="I2682" s="21" t="s">
        <v>11</v>
      </c>
      <c r="J2682" s="21" t="s">
        <v>12</v>
      </c>
    </row>
    <row r="2683" spans="1:10">
      <c r="A2683" s="21">
        <v>11563327</v>
      </c>
      <c r="B2683" s="22">
        <v>43967</v>
      </c>
      <c r="C2683" s="22">
        <v>43967</v>
      </c>
      <c r="D2683" s="21" t="s">
        <v>10</v>
      </c>
      <c r="E2683" s="21">
        <v>0</v>
      </c>
      <c r="F2683" s="21">
        <v>0</v>
      </c>
      <c r="G2683" s="21">
        <v>5234.3</v>
      </c>
      <c r="H2683" s="21">
        <v>266956.17</v>
      </c>
      <c r="I2683" s="21" t="s">
        <v>11</v>
      </c>
      <c r="J2683" s="21" t="s">
        <v>12</v>
      </c>
    </row>
    <row r="2684" spans="1:10">
      <c r="A2684" s="21">
        <v>11563327</v>
      </c>
      <c r="B2684" s="22">
        <v>43967</v>
      </c>
      <c r="C2684" s="22">
        <v>43967</v>
      </c>
      <c r="D2684" s="21" t="s">
        <v>10</v>
      </c>
      <c r="E2684" s="21">
        <v>0</v>
      </c>
      <c r="F2684" s="21">
        <v>0</v>
      </c>
      <c r="G2684" s="21">
        <v>5273.5</v>
      </c>
      <c r="H2684" s="21">
        <v>272229.67</v>
      </c>
      <c r="I2684" s="21" t="s">
        <v>11</v>
      </c>
      <c r="J2684" s="21" t="s">
        <v>12</v>
      </c>
    </row>
    <row r="2685" spans="1:10">
      <c r="A2685" s="21">
        <v>11563327</v>
      </c>
      <c r="B2685" s="22">
        <v>43967</v>
      </c>
      <c r="C2685" s="22">
        <v>43967</v>
      </c>
      <c r="D2685" s="21" t="s">
        <v>10</v>
      </c>
      <c r="E2685" s="21">
        <v>0</v>
      </c>
      <c r="F2685" s="21">
        <v>0</v>
      </c>
      <c r="G2685" s="21">
        <v>5568.6</v>
      </c>
      <c r="H2685" s="21">
        <v>277798.27</v>
      </c>
      <c r="I2685" s="21" t="s">
        <v>11</v>
      </c>
      <c r="J2685" s="21" t="s">
        <v>12</v>
      </c>
    </row>
    <row r="2686" spans="1:10">
      <c r="A2686" s="21">
        <v>11563327</v>
      </c>
      <c r="B2686" s="22">
        <v>43967</v>
      </c>
      <c r="C2686" s="22">
        <v>43967</v>
      </c>
      <c r="D2686" s="21" t="s">
        <v>10</v>
      </c>
      <c r="E2686" s="21">
        <v>0</v>
      </c>
      <c r="F2686" s="21">
        <v>0</v>
      </c>
      <c r="G2686" s="21">
        <v>5645.5</v>
      </c>
      <c r="H2686" s="21">
        <v>283443.77</v>
      </c>
      <c r="I2686" s="21" t="s">
        <v>11</v>
      </c>
      <c r="J2686" s="21" t="s">
        <v>12</v>
      </c>
    </row>
    <row r="2687" spans="1:10">
      <c r="A2687" s="21">
        <v>11563327</v>
      </c>
      <c r="B2687" s="22">
        <v>43967</v>
      </c>
      <c r="C2687" s="22">
        <v>43967</v>
      </c>
      <c r="D2687" s="21" t="s">
        <v>10</v>
      </c>
      <c r="E2687" s="21">
        <v>0</v>
      </c>
      <c r="F2687" s="21">
        <v>0</v>
      </c>
      <c r="G2687" s="21">
        <v>5730</v>
      </c>
      <c r="H2687" s="21">
        <v>289173.77</v>
      </c>
      <c r="I2687" s="21" t="s">
        <v>11</v>
      </c>
      <c r="J2687" s="21" t="s">
        <v>12</v>
      </c>
    </row>
    <row r="2688" spans="1:10">
      <c r="A2688" s="21">
        <v>11563327</v>
      </c>
      <c r="B2688" s="22">
        <v>43967</v>
      </c>
      <c r="C2688" s="22">
        <v>43967</v>
      </c>
      <c r="D2688" s="21" t="s">
        <v>10</v>
      </c>
      <c r="E2688" s="21">
        <v>0</v>
      </c>
      <c r="F2688" s="21">
        <v>0</v>
      </c>
      <c r="G2688" s="21">
        <v>5771.5</v>
      </c>
      <c r="H2688" s="21">
        <v>294945.27</v>
      </c>
      <c r="I2688" s="21" t="s">
        <v>11</v>
      </c>
      <c r="J2688" s="21" t="s">
        <v>12</v>
      </c>
    </row>
    <row r="2689" spans="1:10">
      <c r="A2689" s="21">
        <v>11563327</v>
      </c>
      <c r="B2689" s="22">
        <v>43967</v>
      </c>
      <c r="C2689" s="22">
        <v>43967</v>
      </c>
      <c r="D2689" s="21" t="s">
        <v>10</v>
      </c>
      <c r="E2689" s="21">
        <v>0</v>
      </c>
      <c r="F2689" s="21">
        <v>0</v>
      </c>
      <c r="G2689" s="21">
        <v>5940</v>
      </c>
      <c r="H2689" s="21">
        <v>300885.27</v>
      </c>
      <c r="I2689" s="21" t="s">
        <v>11</v>
      </c>
      <c r="J2689" s="21" t="s">
        <v>12</v>
      </c>
    </row>
    <row r="2690" spans="1:10">
      <c r="A2690" s="21">
        <v>11563327</v>
      </c>
      <c r="B2690" s="22">
        <v>43967</v>
      </c>
      <c r="C2690" s="22">
        <v>43967</v>
      </c>
      <c r="D2690" s="21" t="s">
        <v>10</v>
      </c>
      <c r="E2690" s="21">
        <v>0</v>
      </c>
      <c r="F2690" s="21">
        <v>0</v>
      </c>
      <c r="G2690" s="21">
        <v>6043.1</v>
      </c>
      <c r="H2690" s="21">
        <v>306928.37</v>
      </c>
      <c r="I2690" s="21" t="s">
        <v>11</v>
      </c>
      <c r="J2690" s="21" t="s">
        <v>12</v>
      </c>
    </row>
    <row r="2691" spans="1:10">
      <c r="A2691" s="21">
        <v>11563327</v>
      </c>
      <c r="B2691" s="22">
        <v>43967</v>
      </c>
      <c r="C2691" s="22">
        <v>43967</v>
      </c>
      <c r="D2691" s="21" t="s">
        <v>10</v>
      </c>
      <c r="E2691" s="21">
        <v>0</v>
      </c>
      <c r="F2691" s="21">
        <v>0</v>
      </c>
      <c r="G2691" s="21">
        <v>6060.9</v>
      </c>
      <c r="H2691" s="21">
        <v>312989.27</v>
      </c>
      <c r="I2691" s="21" t="s">
        <v>11</v>
      </c>
      <c r="J2691" s="21" t="s">
        <v>12</v>
      </c>
    </row>
    <row r="2692" spans="1:10">
      <c r="A2692" s="21">
        <v>11563327</v>
      </c>
      <c r="B2692" s="22">
        <v>43967</v>
      </c>
      <c r="C2692" s="22">
        <v>43967</v>
      </c>
      <c r="D2692" s="21" t="s">
        <v>10</v>
      </c>
      <c r="E2692" s="21">
        <v>0</v>
      </c>
      <c r="F2692" s="21">
        <v>0</v>
      </c>
      <c r="G2692" s="21">
        <v>6093.12</v>
      </c>
      <c r="H2692" s="21">
        <v>319082.39</v>
      </c>
      <c r="I2692" s="21" t="s">
        <v>11</v>
      </c>
      <c r="J2692" s="21" t="s">
        <v>12</v>
      </c>
    </row>
    <row r="2693" spans="1:10">
      <c r="A2693" s="21">
        <v>11563327</v>
      </c>
      <c r="B2693" s="22">
        <v>43967</v>
      </c>
      <c r="C2693" s="22">
        <v>43967</v>
      </c>
      <c r="D2693" s="21" t="s">
        <v>10</v>
      </c>
      <c r="E2693" s="21">
        <v>0</v>
      </c>
      <c r="F2693" s="21">
        <v>0</v>
      </c>
      <c r="G2693" s="21">
        <v>6371.9</v>
      </c>
      <c r="H2693" s="21">
        <v>325454.28999999998</v>
      </c>
      <c r="I2693" s="21" t="s">
        <v>11</v>
      </c>
      <c r="J2693" s="21" t="s">
        <v>12</v>
      </c>
    </row>
    <row r="2694" spans="1:10">
      <c r="A2694" s="21">
        <v>11563327</v>
      </c>
      <c r="B2694" s="22">
        <v>43967</v>
      </c>
      <c r="C2694" s="22">
        <v>43967</v>
      </c>
      <c r="D2694" s="21" t="s">
        <v>10</v>
      </c>
      <c r="E2694" s="21">
        <v>0</v>
      </c>
      <c r="F2694" s="21">
        <v>0</v>
      </c>
      <c r="G2694" s="21">
        <v>6430</v>
      </c>
      <c r="H2694" s="21">
        <v>331884.28999999998</v>
      </c>
      <c r="I2694" s="21" t="s">
        <v>11</v>
      </c>
      <c r="J2694" s="21" t="s">
        <v>12</v>
      </c>
    </row>
    <row r="2695" spans="1:10">
      <c r="A2695" s="21">
        <v>11563327</v>
      </c>
      <c r="B2695" s="22">
        <v>43967</v>
      </c>
      <c r="C2695" s="22">
        <v>43967</v>
      </c>
      <c r="D2695" s="21" t="s">
        <v>10</v>
      </c>
      <c r="E2695" s="21">
        <v>0</v>
      </c>
      <c r="F2695" s="21">
        <v>0</v>
      </c>
      <c r="G2695" s="21">
        <v>6526.5</v>
      </c>
      <c r="H2695" s="21">
        <v>338410.79</v>
      </c>
      <c r="I2695" s="21" t="s">
        <v>11</v>
      </c>
      <c r="J2695" s="21" t="s">
        <v>12</v>
      </c>
    </row>
    <row r="2696" spans="1:10">
      <c r="A2696" s="21">
        <v>11563327</v>
      </c>
      <c r="B2696" s="22">
        <v>43967</v>
      </c>
      <c r="C2696" s="22">
        <v>43967</v>
      </c>
      <c r="D2696" s="21" t="s">
        <v>10</v>
      </c>
      <c r="E2696" s="21">
        <v>0</v>
      </c>
      <c r="F2696" s="21">
        <v>0</v>
      </c>
      <c r="G2696" s="21">
        <v>7011.8</v>
      </c>
      <c r="H2696" s="21">
        <v>345422.59</v>
      </c>
      <c r="I2696" s="21" t="s">
        <v>11</v>
      </c>
      <c r="J2696" s="21" t="s">
        <v>12</v>
      </c>
    </row>
    <row r="2697" spans="1:10">
      <c r="A2697" s="21">
        <v>11563327</v>
      </c>
      <c r="B2697" s="22">
        <v>43967</v>
      </c>
      <c r="C2697" s="22">
        <v>43967</v>
      </c>
      <c r="D2697" s="21" t="s">
        <v>10</v>
      </c>
      <c r="E2697" s="21">
        <v>0</v>
      </c>
      <c r="F2697" s="21">
        <v>0</v>
      </c>
      <c r="G2697" s="21">
        <v>7076.5</v>
      </c>
      <c r="H2697" s="21">
        <v>352499.09</v>
      </c>
      <c r="I2697" s="21" t="s">
        <v>11</v>
      </c>
      <c r="J2697" s="21" t="s">
        <v>12</v>
      </c>
    </row>
    <row r="2698" spans="1:10">
      <c r="A2698" s="21">
        <v>11563327</v>
      </c>
      <c r="B2698" s="22">
        <v>43967</v>
      </c>
      <c r="C2698" s="22">
        <v>43967</v>
      </c>
      <c r="D2698" s="21" t="s">
        <v>10</v>
      </c>
      <c r="E2698" s="21">
        <v>0</v>
      </c>
      <c r="F2698" s="21">
        <v>0</v>
      </c>
      <c r="G2698" s="21">
        <v>7153.6</v>
      </c>
      <c r="H2698" s="21">
        <v>359652.69</v>
      </c>
      <c r="I2698" s="21" t="s">
        <v>11</v>
      </c>
      <c r="J2698" s="21" t="s">
        <v>12</v>
      </c>
    </row>
    <row r="2699" spans="1:10">
      <c r="A2699" s="21">
        <v>11563327</v>
      </c>
      <c r="B2699" s="22">
        <v>43967</v>
      </c>
      <c r="C2699" s="22">
        <v>43967</v>
      </c>
      <c r="D2699" s="21" t="s">
        <v>10</v>
      </c>
      <c r="E2699" s="21">
        <v>0</v>
      </c>
      <c r="F2699" s="21">
        <v>0</v>
      </c>
      <c r="G2699" s="21">
        <v>7250</v>
      </c>
      <c r="H2699" s="21">
        <v>366902.69</v>
      </c>
      <c r="I2699" s="21" t="s">
        <v>11</v>
      </c>
      <c r="J2699" s="21" t="s">
        <v>12</v>
      </c>
    </row>
    <row r="2700" spans="1:10">
      <c r="A2700" s="21">
        <v>11563327</v>
      </c>
      <c r="B2700" s="22">
        <v>43967</v>
      </c>
      <c r="C2700" s="22">
        <v>43967</v>
      </c>
      <c r="D2700" s="21" t="s">
        <v>10</v>
      </c>
      <c r="E2700" s="21">
        <v>0</v>
      </c>
      <c r="F2700" s="21">
        <v>0</v>
      </c>
      <c r="G2700" s="21">
        <v>7256.5</v>
      </c>
      <c r="H2700" s="21">
        <v>374159.19</v>
      </c>
      <c r="I2700" s="21" t="s">
        <v>11</v>
      </c>
      <c r="J2700" s="21" t="s">
        <v>12</v>
      </c>
    </row>
    <row r="2701" spans="1:10">
      <c r="A2701" s="21">
        <v>11563327</v>
      </c>
      <c r="B2701" s="22">
        <v>43967</v>
      </c>
      <c r="C2701" s="22">
        <v>43967</v>
      </c>
      <c r="D2701" s="21" t="s">
        <v>10</v>
      </c>
      <c r="E2701" s="21">
        <v>0</v>
      </c>
      <c r="F2701" s="21">
        <v>0</v>
      </c>
      <c r="G2701" s="21">
        <v>7289.3</v>
      </c>
      <c r="H2701" s="21">
        <v>381448.49</v>
      </c>
      <c r="I2701" s="21" t="s">
        <v>11</v>
      </c>
      <c r="J2701" s="21" t="s">
        <v>12</v>
      </c>
    </row>
    <row r="2702" spans="1:10">
      <c r="A2702" s="21">
        <v>11563327</v>
      </c>
      <c r="B2702" s="22">
        <v>43967</v>
      </c>
      <c r="C2702" s="22">
        <v>43967</v>
      </c>
      <c r="D2702" s="21" t="s">
        <v>10</v>
      </c>
      <c r="E2702" s="21">
        <v>0</v>
      </c>
      <c r="F2702" s="21">
        <v>0</v>
      </c>
      <c r="G2702" s="21">
        <v>7430</v>
      </c>
      <c r="H2702" s="21">
        <v>388878.49</v>
      </c>
      <c r="I2702" s="21" t="s">
        <v>11</v>
      </c>
      <c r="J2702" s="21" t="s">
        <v>12</v>
      </c>
    </row>
    <row r="2703" spans="1:10">
      <c r="A2703" s="21">
        <v>11563327</v>
      </c>
      <c r="B2703" s="22">
        <v>43967</v>
      </c>
      <c r="C2703" s="22">
        <v>43967</v>
      </c>
      <c r="D2703" s="21" t="s">
        <v>10</v>
      </c>
      <c r="E2703" s="21">
        <v>0</v>
      </c>
      <c r="F2703" s="21">
        <v>0</v>
      </c>
      <c r="G2703" s="21">
        <v>7459.8</v>
      </c>
      <c r="H2703" s="21">
        <v>396338.29</v>
      </c>
      <c r="I2703" s="21" t="s">
        <v>11</v>
      </c>
      <c r="J2703" s="21" t="s">
        <v>12</v>
      </c>
    </row>
    <row r="2704" spans="1:10">
      <c r="A2704" s="21">
        <v>11563327</v>
      </c>
      <c r="B2704" s="22">
        <v>43967</v>
      </c>
      <c r="C2704" s="22">
        <v>43967</v>
      </c>
      <c r="D2704" s="21" t="s">
        <v>10</v>
      </c>
      <c r="E2704" s="21">
        <v>0</v>
      </c>
      <c r="F2704" s="21">
        <v>0</v>
      </c>
      <c r="G2704" s="21">
        <v>7743.24</v>
      </c>
      <c r="H2704" s="21">
        <v>404081.53</v>
      </c>
      <c r="I2704" s="21" t="s">
        <v>11</v>
      </c>
      <c r="J2704" s="21" t="s">
        <v>12</v>
      </c>
    </row>
    <row r="2705" spans="1:10">
      <c r="A2705" s="21">
        <v>11563327</v>
      </c>
      <c r="B2705" s="22">
        <v>43967</v>
      </c>
      <c r="C2705" s="22">
        <v>43967</v>
      </c>
      <c r="D2705" s="21" t="s">
        <v>10</v>
      </c>
      <c r="E2705" s="21">
        <v>0</v>
      </c>
      <c r="F2705" s="21">
        <v>0</v>
      </c>
      <c r="G2705" s="21">
        <v>8026</v>
      </c>
      <c r="H2705" s="21">
        <v>412107.53</v>
      </c>
      <c r="I2705" s="21" t="s">
        <v>11</v>
      </c>
      <c r="J2705" s="21" t="s">
        <v>12</v>
      </c>
    </row>
    <row r="2706" spans="1:10">
      <c r="A2706" s="21">
        <v>11563327</v>
      </c>
      <c r="B2706" s="22">
        <v>43967</v>
      </c>
      <c r="C2706" s="22">
        <v>43967</v>
      </c>
      <c r="D2706" s="21" t="s">
        <v>10</v>
      </c>
      <c r="E2706" s="21">
        <v>0</v>
      </c>
      <c r="F2706" s="21">
        <v>0</v>
      </c>
      <c r="G2706" s="21">
        <v>8064</v>
      </c>
      <c r="H2706" s="21">
        <v>420171.53</v>
      </c>
      <c r="I2706" s="21" t="s">
        <v>11</v>
      </c>
      <c r="J2706" s="21" t="s">
        <v>12</v>
      </c>
    </row>
    <row r="2707" spans="1:10">
      <c r="A2707" s="21">
        <v>11563327</v>
      </c>
      <c r="B2707" s="22">
        <v>43967</v>
      </c>
      <c r="C2707" s="22">
        <v>43967</v>
      </c>
      <c r="D2707" s="21" t="s">
        <v>10</v>
      </c>
      <c r="E2707" s="21">
        <v>0</v>
      </c>
      <c r="F2707" s="21">
        <v>0</v>
      </c>
      <c r="G2707" s="21">
        <v>8190</v>
      </c>
      <c r="H2707" s="21">
        <v>428361.53</v>
      </c>
      <c r="I2707" s="21" t="s">
        <v>11</v>
      </c>
      <c r="J2707" s="21" t="s">
        <v>12</v>
      </c>
    </row>
    <row r="2708" spans="1:10">
      <c r="A2708" s="21">
        <v>11563327</v>
      </c>
      <c r="B2708" s="22">
        <v>43967</v>
      </c>
      <c r="C2708" s="22">
        <v>43967</v>
      </c>
      <c r="D2708" s="21" t="s">
        <v>10</v>
      </c>
      <c r="E2708" s="21">
        <v>0</v>
      </c>
      <c r="F2708" s="21">
        <v>0</v>
      </c>
      <c r="G2708" s="21">
        <v>8221.2000000000007</v>
      </c>
      <c r="H2708" s="21">
        <v>436582.73</v>
      </c>
      <c r="I2708" s="21" t="s">
        <v>11</v>
      </c>
      <c r="J2708" s="21" t="s">
        <v>12</v>
      </c>
    </row>
    <row r="2709" spans="1:10">
      <c r="A2709" s="21">
        <v>11563327</v>
      </c>
      <c r="B2709" s="22">
        <v>43967</v>
      </c>
      <c r="C2709" s="22">
        <v>43967</v>
      </c>
      <c r="D2709" s="21" t="s">
        <v>10</v>
      </c>
      <c r="E2709" s="21">
        <v>0</v>
      </c>
      <c r="F2709" s="21">
        <v>0</v>
      </c>
      <c r="G2709" s="21">
        <v>8250</v>
      </c>
      <c r="H2709" s="21">
        <v>444832.73</v>
      </c>
      <c r="I2709" s="21" t="s">
        <v>11</v>
      </c>
      <c r="J2709" s="21" t="s">
        <v>12</v>
      </c>
    </row>
    <row r="2710" spans="1:10">
      <c r="A2710" s="21">
        <v>11563327</v>
      </c>
      <c r="B2710" s="22">
        <v>43967</v>
      </c>
      <c r="C2710" s="22">
        <v>43967</v>
      </c>
      <c r="D2710" s="21" t="s">
        <v>10</v>
      </c>
      <c r="E2710" s="21">
        <v>0</v>
      </c>
      <c r="F2710" s="21">
        <v>0</v>
      </c>
      <c r="G2710" s="21">
        <v>8309.1</v>
      </c>
      <c r="H2710" s="21">
        <v>453141.83</v>
      </c>
      <c r="I2710" s="21" t="s">
        <v>11</v>
      </c>
      <c r="J2710" s="21" t="s">
        <v>12</v>
      </c>
    </row>
    <row r="2711" spans="1:10">
      <c r="A2711" s="21">
        <v>11563327</v>
      </c>
      <c r="B2711" s="22">
        <v>43967</v>
      </c>
      <c r="C2711" s="22">
        <v>43967</v>
      </c>
      <c r="D2711" s="21" t="s">
        <v>10</v>
      </c>
      <c r="E2711" s="21">
        <v>0</v>
      </c>
      <c r="F2711" s="21">
        <v>0</v>
      </c>
      <c r="G2711" s="21">
        <v>8473</v>
      </c>
      <c r="H2711" s="21">
        <v>461614.83</v>
      </c>
      <c r="I2711" s="21" t="s">
        <v>11</v>
      </c>
      <c r="J2711" s="21" t="s">
        <v>12</v>
      </c>
    </row>
    <row r="2712" spans="1:10">
      <c r="A2712" s="21">
        <v>11563327</v>
      </c>
      <c r="B2712" s="22">
        <v>43967</v>
      </c>
      <c r="C2712" s="22">
        <v>43967</v>
      </c>
      <c r="D2712" s="21" t="s">
        <v>10</v>
      </c>
      <c r="E2712" s="21">
        <v>0</v>
      </c>
      <c r="F2712" s="21">
        <v>0</v>
      </c>
      <c r="G2712" s="21">
        <v>8570.99</v>
      </c>
      <c r="H2712" s="21">
        <v>470185.82</v>
      </c>
      <c r="I2712" s="21" t="s">
        <v>11</v>
      </c>
      <c r="J2712" s="21" t="s">
        <v>12</v>
      </c>
    </row>
    <row r="2713" spans="1:10">
      <c r="A2713" s="21">
        <v>11563327</v>
      </c>
      <c r="B2713" s="22">
        <v>43967</v>
      </c>
      <c r="C2713" s="22">
        <v>43967</v>
      </c>
      <c r="D2713" s="21" t="s">
        <v>10</v>
      </c>
      <c r="E2713" s="21">
        <v>0</v>
      </c>
      <c r="F2713" s="21">
        <v>0</v>
      </c>
      <c r="G2713" s="21">
        <v>8622.98</v>
      </c>
      <c r="H2713" s="21">
        <v>478808.8</v>
      </c>
      <c r="I2713" s="21" t="s">
        <v>11</v>
      </c>
      <c r="J2713" s="21" t="s">
        <v>12</v>
      </c>
    </row>
    <row r="2714" spans="1:10">
      <c r="A2714" s="21">
        <v>11563327</v>
      </c>
      <c r="B2714" s="22">
        <v>43967</v>
      </c>
      <c r="C2714" s="22">
        <v>43967</v>
      </c>
      <c r="D2714" s="21" t="s">
        <v>10</v>
      </c>
      <c r="E2714" s="21">
        <v>0</v>
      </c>
      <c r="F2714" s="21">
        <v>0</v>
      </c>
      <c r="G2714" s="21">
        <v>8800.6</v>
      </c>
      <c r="H2714" s="21">
        <v>487609.4</v>
      </c>
      <c r="I2714" s="21" t="s">
        <v>11</v>
      </c>
      <c r="J2714" s="21" t="s">
        <v>12</v>
      </c>
    </row>
    <row r="2715" spans="1:10">
      <c r="A2715" s="21">
        <v>11563327</v>
      </c>
      <c r="B2715" s="22">
        <v>43967</v>
      </c>
      <c r="C2715" s="22">
        <v>43967</v>
      </c>
      <c r="D2715" s="21" t="s">
        <v>10</v>
      </c>
      <c r="E2715" s="21">
        <v>0</v>
      </c>
      <c r="F2715" s="21">
        <v>0</v>
      </c>
      <c r="G2715" s="21">
        <v>9171.5</v>
      </c>
      <c r="H2715" s="21">
        <v>496780.9</v>
      </c>
      <c r="I2715" s="21" t="s">
        <v>11</v>
      </c>
      <c r="J2715" s="21" t="s">
        <v>12</v>
      </c>
    </row>
    <row r="2716" spans="1:10">
      <c r="A2716" s="21">
        <v>11563327</v>
      </c>
      <c r="B2716" s="22">
        <v>43967</v>
      </c>
      <c r="C2716" s="22">
        <v>43967</v>
      </c>
      <c r="D2716" s="21" t="s">
        <v>10</v>
      </c>
      <c r="E2716" s="21">
        <v>0</v>
      </c>
      <c r="F2716" s="21">
        <v>0</v>
      </c>
      <c r="G2716" s="21">
        <v>9323.7000000000007</v>
      </c>
      <c r="H2716" s="21">
        <v>506104.6</v>
      </c>
      <c r="I2716" s="21" t="s">
        <v>11</v>
      </c>
      <c r="J2716" s="21" t="s">
        <v>12</v>
      </c>
    </row>
    <row r="2717" spans="1:10">
      <c r="A2717" s="21">
        <v>11563327</v>
      </c>
      <c r="B2717" s="22">
        <v>43967</v>
      </c>
      <c r="C2717" s="22">
        <v>43967</v>
      </c>
      <c r="D2717" s="21" t="s">
        <v>10</v>
      </c>
      <c r="E2717" s="21">
        <v>0</v>
      </c>
      <c r="F2717" s="21">
        <v>0</v>
      </c>
      <c r="G2717" s="21">
        <v>9340.98</v>
      </c>
      <c r="H2717" s="21">
        <v>515445.58</v>
      </c>
      <c r="I2717" s="21" t="s">
        <v>11</v>
      </c>
      <c r="J2717" s="21" t="s">
        <v>12</v>
      </c>
    </row>
    <row r="2718" spans="1:10">
      <c r="A2718" s="21">
        <v>11563327</v>
      </c>
      <c r="B2718" s="22">
        <v>43967</v>
      </c>
      <c r="C2718" s="22">
        <v>43967</v>
      </c>
      <c r="D2718" s="21" t="s">
        <v>10</v>
      </c>
      <c r="E2718" s="21">
        <v>0</v>
      </c>
      <c r="F2718" s="21">
        <v>0</v>
      </c>
      <c r="G2718" s="21">
        <v>9405.7999999999993</v>
      </c>
      <c r="H2718" s="21">
        <v>524851.38</v>
      </c>
      <c r="I2718" s="21" t="s">
        <v>11</v>
      </c>
      <c r="J2718" s="21" t="s">
        <v>12</v>
      </c>
    </row>
    <row r="2719" spans="1:10">
      <c r="A2719" s="21">
        <v>11563327</v>
      </c>
      <c r="B2719" s="22">
        <v>43967</v>
      </c>
      <c r="C2719" s="22">
        <v>43967</v>
      </c>
      <c r="D2719" s="21" t="s">
        <v>10</v>
      </c>
      <c r="E2719" s="21">
        <v>0</v>
      </c>
      <c r="F2719" s="21">
        <v>0</v>
      </c>
      <c r="G2719" s="21">
        <v>9803.7999999999993</v>
      </c>
      <c r="H2719" s="21">
        <v>534655.18000000005</v>
      </c>
      <c r="I2719" s="21" t="s">
        <v>11</v>
      </c>
      <c r="J2719" s="21" t="s">
        <v>12</v>
      </c>
    </row>
    <row r="2720" spans="1:10">
      <c r="A2720" s="21">
        <v>11563327</v>
      </c>
      <c r="B2720" s="22">
        <v>43967</v>
      </c>
      <c r="C2720" s="22">
        <v>43967</v>
      </c>
      <c r="D2720" s="21" t="s">
        <v>10</v>
      </c>
      <c r="E2720" s="21">
        <v>0</v>
      </c>
      <c r="F2720" s="21">
        <v>0</v>
      </c>
      <c r="G2720" s="21">
        <v>10011.9</v>
      </c>
      <c r="H2720" s="21">
        <v>544667.07999999996</v>
      </c>
      <c r="I2720" s="21" t="s">
        <v>11</v>
      </c>
      <c r="J2720" s="21" t="s">
        <v>12</v>
      </c>
    </row>
    <row r="2721" spans="1:10">
      <c r="A2721" s="21">
        <v>11563327</v>
      </c>
      <c r="B2721" s="22">
        <v>43967</v>
      </c>
      <c r="C2721" s="22">
        <v>43967</v>
      </c>
      <c r="D2721" s="21" t="s">
        <v>10</v>
      </c>
      <c r="E2721" s="21">
        <v>0</v>
      </c>
      <c r="F2721" s="21">
        <v>0</v>
      </c>
      <c r="G2721" s="21">
        <v>10500</v>
      </c>
      <c r="H2721" s="21">
        <v>555167.07999999996</v>
      </c>
      <c r="I2721" s="21" t="s">
        <v>11</v>
      </c>
      <c r="J2721" s="21" t="s">
        <v>12</v>
      </c>
    </row>
    <row r="2722" spans="1:10">
      <c r="A2722" s="21">
        <v>11563327</v>
      </c>
      <c r="B2722" s="22">
        <v>43967</v>
      </c>
      <c r="C2722" s="22">
        <v>43967</v>
      </c>
      <c r="D2722" s="21" t="s">
        <v>10</v>
      </c>
      <c r="E2722" s="21">
        <v>0</v>
      </c>
      <c r="F2722" s="21">
        <v>0</v>
      </c>
      <c r="G2722" s="21">
        <v>10509</v>
      </c>
      <c r="H2722" s="21">
        <v>565676.07999999996</v>
      </c>
      <c r="I2722" s="21" t="s">
        <v>11</v>
      </c>
      <c r="J2722" s="21" t="s">
        <v>12</v>
      </c>
    </row>
    <row r="2723" spans="1:10">
      <c r="A2723" s="21">
        <v>11563327</v>
      </c>
      <c r="B2723" s="22">
        <v>43967</v>
      </c>
      <c r="C2723" s="22">
        <v>43967</v>
      </c>
      <c r="D2723" s="21" t="s">
        <v>10</v>
      </c>
      <c r="E2723" s="21">
        <v>0</v>
      </c>
      <c r="F2723" s="21">
        <v>0</v>
      </c>
      <c r="G2723" s="21">
        <v>10820.1</v>
      </c>
      <c r="H2723" s="21">
        <v>576496.18000000005</v>
      </c>
      <c r="I2723" s="21" t="s">
        <v>11</v>
      </c>
      <c r="J2723" s="21" t="s">
        <v>12</v>
      </c>
    </row>
    <row r="2724" spans="1:10">
      <c r="A2724" s="21">
        <v>11563327</v>
      </c>
      <c r="B2724" s="22">
        <v>43967</v>
      </c>
      <c r="C2724" s="22">
        <v>43967</v>
      </c>
      <c r="D2724" s="21" t="s">
        <v>10</v>
      </c>
      <c r="E2724" s="21">
        <v>0</v>
      </c>
      <c r="F2724" s="21">
        <v>0</v>
      </c>
      <c r="G2724" s="21">
        <v>11446</v>
      </c>
      <c r="H2724" s="21">
        <v>587942.18000000005</v>
      </c>
      <c r="I2724" s="21" t="s">
        <v>11</v>
      </c>
      <c r="J2724" s="21" t="s">
        <v>12</v>
      </c>
    </row>
    <row r="2725" spans="1:10">
      <c r="A2725" s="21">
        <v>11563327</v>
      </c>
      <c r="B2725" s="22">
        <v>43967</v>
      </c>
      <c r="C2725" s="22">
        <v>43967</v>
      </c>
      <c r="D2725" s="21" t="s">
        <v>10</v>
      </c>
      <c r="E2725" s="21">
        <v>0</v>
      </c>
      <c r="F2725" s="21">
        <v>0</v>
      </c>
      <c r="G2725" s="21">
        <v>13199.6</v>
      </c>
      <c r="H2725" s="21">
        <v>601141.78</v>
      </c>
      <c r="I2725" s="21" t="s">
        <v>11</v>
      </c>
      <c r="J2725" s="21" t="s">
        <v>12</v>
      </c>
    </row>
    <row r="2726" spans="1:10">
      <c r="A2726" s="21">
        <v>11563327</v>
      </c>
      <c r="B2726" s="22">
        <v>43967</v>
      </c>
      <c r="C2726" s="22">
        <v>43967</v>
      </c>
      <c r="D2726" s="21" t="s">
        <v>10</v>
      </c>
      <c r="E2726" s="21">
        <v>0</v>
      </c>
      <c r="F2726" s="21">
        <v>0</v>
      </c>
      <c r="G2726" s="21">
        <v>13959.36</v>
      </c>
      <c r="H2726" s="21">
        <v>615101.14</v>
      </c>
      <c r="I2726" s="21" t="s">
        <v>11</v>
      </c>
      <c r="J2726" s="21" t="s">
        <v>12</v>
      </c>
    </row>
    <row r="2727" spans="1:10">
      <c r="A2727" s="21">
        <v>11563327</v>
      </c>
      <c r="B2727" s="22">
        <v>43967</v>
      </c>
      <c r="C2727" s="22">
        <v>43967</v>
      </c>
      <c r="D2727" s="21" t="s">
        <v>10</v>
      </c>
      <c r="E2727" s="21">
        <v>0</v>
      </c>
      <c r="F2727" s="21">
        <v>0</v>
      </c>
      <c r="G2727" s="21">
        <v>14445.3</v>
      </c>
      <c r="H2727" s="21">
        <v>629546.43999999994</v>
      </c>
      <c r="I2727" s="21" t="s">
        <v>11</v>
      </c>
      <c r="J2727" s="21" t="s">
        <v>12</v>
      </c>
    </row>
    <row r="2728" spans="1:10">
      <c r="A2728" s="21">
        <v>11563327</v>
      </c>
      <c r="B2728" s="22">
        <v>43967</v>
      </c>
      <c r="C2728" s="22">
        <v>43967</v>
      </c>
      <c r="D2728" s="21" t="s">
        <v>10</v>
      </c>
      <c r="E2728" s="21">
        <v>0</v>
      </c>
      <c r="F2728" s="21">
        <v>0</v>
      </c>
      <c r="G2728" s="21">
        <v>14596.6</v>
      </c>
      <c r="H2728" s="21">
        <v>644143.04</v>
      </c>
      <c r="I2728" s="21" t="s">
        <v>11</v>
      </c>
      <c r="J2728" s="21" t="s">
        <v>12</v>
      </c>
    </row>
    <row r="2729" spans="1:10">
      <c r="A2729" s="21">
        <v>11563327</v>
      </c>
      <c r="B2729" s="22">
        <v>43967</v>
      </c>
      <c r="C2729" s="22">
        <v>43967</v>
      </c>
      <c r="D2729" s="21" t="s">
        <v>10</v>
      </c>
      <c r="E2729" s="21">
        <v>0</v>
      </c>
      <c r="F2729" s="21">
        <v>0</v>
      </c>
      <c r="G2729" s="21">
        <v>15140.6</v>
      </c>
      <c r="H2729" s="21">
        <v>659283.64</v>
      </c>
      <c r="I2729" s="21" t="s">
        <v>11</v>
      </c>
      <c r="J2729" s="21" t="s">
        <v>12</v>
      </c>
    </row>
    <row r="2730" spans="1:10">
      <c r="A2730" s="21">
        <v>11563327</v>
      </c>
      <c r="B2730" s="22">
        <v>43967</v>
      </c>
      <c r="C2730" s="22">
        <v>43967</v>
      </c>
      <c r="D2730" s="21" t="s">
        <v>10</v>
      </c>
      <c r="E2730" s="21">
        <v>0</v>
      </c>
      <c r="F2730" s="21">
        <v>0</v>
      </c>
      <c r="G2730" s="21">
        <v>15714</v>
      </c>
      <c r="H2730" s="21">
        <v>674997.64</v>
      </c>
      <c r="I2730" s="21" t="s">
        <v>11</v>
      </c>
      <c r="J2730" s="21" t="s">
        <v>12</v>
      </c>
    </row>
    <row r="2731" spans="1:10">
      <c r="A2731" s="21">
        <v>11563327</v>
      </c>
      <c r="B2731" s="22">
        <v>43967</v>
      </c>
      <c r="C2731" s="22">
        <v>43967</v>
      </c>
      <c r="D2731" s="21" t="s">
        <v>10</v>
      </c>
      <c r="E2731" s="21">
        <v>0</v>
      </c>
      <c r="F2731" s="21">
        <v>0</v>
      </c>
      <c r="G2731" s="21">
        <v>16834.2</v>
      </c>
      <c r="H2731" s="21">
        <v>691831.84</v>
      </c>
      <c r="I2731" s="21" t="s">
        <v>11</v>
      </c>
      <c r="J2731" s="21" t="s">
        <v>12</v>
      </c>
    </row>
    <row r="2732" spans="1:10">
      <c r="A2732" s="21">
        <v>11563327</v>
      </c>
      <c r="B2732" s="22">
        <v>43967</v>
      </c>
      <c r="C2732" s="22">
        <v>43967</v>
      </c>
      <c r="D2732" s="21" t="s">
        <v>10</v>
      </c>
      <c r="E2732" s="21">
        <v>0</v>
      </c>
      <c r="F2732" s="21">
        <v>0</v>
      </c>
      <c r="G2732" s="21">
        <v>19850.099999999999</v>
      </c>
      <c r="H2732" s="21">
        <v>711681.94</v>
      </c>
      <c r="I2732" s="21" t="s">
        <v>11</v>
      </c>
      <c r="J2732" s="21" t="s">
        <v>12</v>
      </c>
    </row>
    <row r="2733" spans="1:10">
      <c r="A2733" s="21">
        <v>11563327</v>
      </c>
      <c r="B2733" s="22">
        <v>43967</v>
      </c>
      <c r="C2733" s="22">
        <v>43967</v>
      </c>
      <c r="D2733" s="21" t="s">
        <v>10</v>
      </c>
      <c r="E2733" s="21">
        <v>0</v>
      </c>
      <c r="F2733" s="21">
        <v>0</v>
      </c>
      <c r="G2733" s="21">
        <v>23015.200000000001</v>
      </c>
      <c r="H2733" s="21">
        <v>734697.14</v>
      </c>
      <c r="I2733" s="21" t="s">
        <v>11</v>
      </c>
      <c r="J2733" s="21" t="s">
        <v>12</v>
      </c>
    </row>
    <row r="2734" spans="1:10">
      <c r="A2734" s="21">
        <v>11563327</v>
      </c>
      <c r="B2734" s="22">
        <v>43967</v>
      </c>
      <c r="C2734" s="22">
        <v>43967</v>
      </c>
      <c r="D2734" s="21" t="s">
        <v>10</v>
      </c>
      <c r="E2734" s="21">
        <v>0</v>
      </c>
      <c r="F2734" s="21">
        <v>0</v>
      </c>
      <c r="G2734" s="21">
        <v>23448.43</v>
      </c>
      <c r="H2734" s="21">
        <v>758145.57</v>
      </c>
      <c r="I2734" s="21" t="s">
        <v>11</v>
      </c>
      <c r="J2734" s="21" t="s">
        <v>12</v>
      </c>
    </row>
    <row r="2735" spans="1:10">
      <c r="A2735" s="21">
        <v>11563327</v>
      </c>
      <c r="B2735" s="22">
        <v>43967</v>
      </c>
      <c r="C2735" s="22">
        <v>43967</v>
      </c>
      <c r="D2735" s="21" t="s">
        <v>10</v>
      </c>
      <c r="E2735" s="21">
        <v>0</v>
      </c>
      <c r="F2735" s="21">
        <v>0</v>
      </c>
      <c r="G2735" s="21">
        <v>25096.14</v>
      </c>
      <c r="H2735" s="21">
        <v>783241.71</v>
      </c>
      <c r="I2735" s="21" t="s">
        <v>11</v>
      </c>
      <c r="J2735" s="21" t="s">
        <v>12</v>
      </c>
    </row>
    <row r="2736" spans="1:10">
      <c r="A2736" s="21">
        <v>11563327</v>
      </c>
      <c r="B2736" s="22">
        <v>43967</v>
      </c>
      <c r="C2736" s="22">
        <v>43967</v>
      </c>
      <c r="D2736" s="21" t="s">
        <v>10</v>
      </c>
      <c r="E2736" s="21">
        <v>0</v>
      </c>
      <c r="F2736" s="21">
        <v>0</v>
      </c>
      <c r="G2736" s="21">
        <v>26788.34</v>
      </c>
      <c r="H2736" s="21">
        <v>810030.05</v>
      </c>
      <c r="I2736" s="21" t="s">
        <v>11</v>
      </c>
      <c r="J2736" s="21" t="s">
        <v>12</v>
      </c>
    </row>
    <row r="2737" spans="1:10">
      <c r="A2737" s="21">
        <v>11563327</v>
      </c>
      <c r="B2737" s="22">
        <v>43967</v>
      </c>
      <c r="C2737" s="22">
        <v>43967</v>
      </c>
      <c r="D2737" s="21" t="s">
        <v>10</v>
      </c>
      <c r="E2737" s="21">
        <v>0</v>
      </c>
      <c r="F2737" s="21">
        <v>0</v>
      </c>
      <c r="G2737" s="21">
        <v>27622.5</v>
      </c>
      <c r="H2737" s="21">
        <v>837652.55</v>
      </c>
      <c r="I2737" s="21" t="s">
        <v>11</v>
      </c>
      <c r="J2737" s="21" t="s">
        <v>12</v>
      </c>
    </row>
    <row r="2738" spans="1:10">
      <c r="A2738" s="21">
        <v>11563327</v>
      </c>
      <c r="B2738" s="22">
        <v>43967</v>
      </c>
      <c r="C2738" s="22">
        <v>43967</v>
      </c>
      <c r="D2738" s="21" t="s">
        <v>10</v>
      </c>
      <c r="E2738" s="21">
        <v>0</v>
      </c>
      <c r="F2738" s="21">
        <v>0</v>
      </c>
      <c r="G2738" s="21">
        <v>28157.46</v>
      </c>
      <c r="H2738" s="21">
        <v>865810.01</v>
      </c>
      <c r="I2738" s="21" t="s">
        <v>11</v>
      </c>
      <c r="J2738" s="21" t="s">
        <v>12</v>
      </c>
    </row>
    <row r="2739" spans="1:10">
      <c r="A2739" s="21">
        <v>11563327</v>
      </c>
      <c r="B2739" s="22">
        <v>43967</v>
      </c>
      <c r="C2739" s="22">
        <v>43967</v>
      </c>
      <c r="D2739" s="21" t="s">
        <v>10</v>
      </c>
      <c r="E2739" s="21">
        <v>0</v>
      </c>
      <c r="F2739" s="21">
        <v>0</v>
      </c>
      <c r="G2739" s="21">
        <v>28709.06</v>
      </c>
      <c r="H2739" s="21">
        <v>894519.07</v>
      </c>
      <c r="I2739" s="21" t="s">
        <v>11</v>
      </c>
      <c r="J2739" s="21" t="s">
        <v>12</v>
      </c>
    </row>
    <row r="2740" spans="1:10">
      <c r="A2740" s="21">
        <v>11563327</v>
      </c>
      <c r="B2740" s="22">
        <v>43967</v>
      </c>
      <c r="C2740" s="22">
        <v>43967</v>
      </c>
      <c r="D2740" s="21" t="s">
        <v>16</v>
      </c>
      <c r="E2740" s="21">
        <v>0</v>
      </c>
      <c r="F2740" s="21">
        <v>894519.07</v>
      </c>
      <c r="G2740" s="21">
        <v>0</v>
      </c>
      <c r="H2740" s="21">
        <v>0</v>
      </c>
      <c r="I2740" s="21" t="s">
        <v>17</v>
      </c>
      <c r="J2740" s="21" t="s">
        <v>18</v>
      </c>
    </row>
    <row r="2741" spans="1:10">
      <c r="A2741" s="21">
        <v>11563327</v>
      </c>
      <c r="B2741" s="22">
        <v>43968</v>
      </c>
      <c r="C2741" s="22">
        <v>43968</v>
      </c>
      <c r="D2741" s="21" t="s">
        <v>10</v>
      </c>
      <c r="E2741" s="21">
        <v>0</v>
      </c>
      <c r="F2741" s="21">
        <v>0</v>
      </c>
      <c r="G2741" s="21">
        <v>285.5</v>
      </c>
      <c r="H2741" s="21">
        <v>285.5</v>
      </c>
      <c r="I2741" s="21" t="s">
        <v>11</v>
      </c>
      <c r="J2741" s="21" t="s">
        <v>12</v>
      </c>
    </row>
    <row r="2742" spans="1:10">
      <c r="A2742" s="21">
        <v>11563327</v>
      </c>
      <c r="B2742" s="22">
        <v>43968</v>
      </c>
      <c r="C2742" s="22">
        <v>43968</v>
      </c>
      <c r="D2742" s="21" t="s">
        <v>10</v>
      </c>
      <c r="E2742" s="21">
        <v>0</v>
      </c>
      <c r="F2742" s="21">
        <v>0</v>
      </c>
      <c r="G2742" s="21">
        <v>450</v>
      </c>
      <c r="H2742" s="21">
        <v>735.5</v>
      </c>
      <c r="I2742" s="21" t="s">
        <v>11</v>
      </c>
      <c r="J2742" s="21" t="s">
        <v>12</v>
      </c>
    </row>
    <row r="2743" spans="1:10">
      <c r="A2743" s="21">
        <v>11563327</v>
      </c>
      <c r="B2743" s="22">
        <v>43968</v>
      </c>
      <c r="C2743" s="22">
        <v>43968</v>
      </c>
      <c r="D2743" s="21" t="s">
        <v>10</v>
      </c>
      <c r="E2743" s="21">
        <v>0</v>
      </c>
      <c r="F2743" s="21">
        <v>0</v>
      </c>
      <c r="G2743" s="21">
        <v>500</v>
      </c>
      <c r="H2743" s="21">
        <v>1235.5</v>
      </c>
      <c r="I2743" s="21" t="s">
        <v>11</v>
      </c>
      <c r="J2743" s="21" t="s">
        <v>12</v>
      </c>
    </row>
    <row r="2744" spans="1:10">
      <c r="A2744" s="21">
        <v>11563327</v>
      </c>
      <c r="B2744" s="22">
        <v>43968</v>
      </c>
      <c r="C2744" s="22">
        <v>43968</v>
      </c>
      <c r="D2744" s="21" t="s">
        <v>10</v>
      </c>
      <c r="E2744" s="21">
        <v>0</v>
      </c>
      <c r="F2744" s="21">
        <v>0</v>
      </c>
      <c r="G2744" s="21">
        <v>550</v>
      </c>
      <c r="H2744" s="21">
        <v>1785.5</v>
      </c>
      <c r="I2744" s="21" t="s">
        <v>11</v>
      </c>
      <c r="J2744" s="21" t="s">
        <v>12</v>
      </c>
    </row>
    <row r="2745" spans="1:10">
      <c r="A2745" s="21">
        <v>11563327</v>
      </c>
      <c r="B2745" s="22">
        <v>43968</v>
      </c>
      <c r="C2745" s="22">
        <v>43968</v>
      </c>
      <c r="D2745" s="21" t="s">
        <v>10</v>
      </c>
      <c r="E2745" s="21">
        <v>0</v>
      </c>
      <c r="F2745" s="21">
        <v>0</v>
      </c>
      <c r="G2745" s="21">
        <v>563.71</v>
      </c>
      <c r="H2745" s="21">
        <v>2349.21</v>
      </c>
      <c r="I2745" s="21" t="s">
        <v>11</v>
      </c>
      <c r="J2745" s="21" t="s">
        <v>12</v>
      </c>
    </row>
    <row r="2746" spans="1:10">
      <c r="A2746" s="21">
        <v>11563327</v>
      </c>
      <c r="B2746" s="22">
        <v>43968</v>
      </c>
      <c r="C2746" s="22">
        <v>43968</v>
      </c>
      <c r="D2746" s="21" t="s">
        <v>10</v>
      </c>
      <c r="E2746" s="21">
        <v>0</v>
      </c>
      <c r="F2746" s="21">
        <v>0</v>
      </c>
      <c r="G2746" s="21">
        <v>580</v>
      </c>
      <c r="H2746" s="21">
        <v>2929.21</v>
      </c>
      <c r="I2746" s="21" t="s">
        <v>11</v>
      </c>
      <c r="J2746" s="21" t="s">
        <v>12</v>
      </c>
    </row>
    <row r="2747" spans="1:10">
      <c r="A2747" s="21">
        <v>11563327</v>
      </c>
      <c r="B2747" s="22">
        <v>43968</v>
      </c>
      <c r="C2747" s="22">
        <v>43968</v>
      </c>
      <c r="D2747" s="21" t="s">
        <v>10</v>
      </c>
      <c r="E2747" s="21">
        <v>0</v>
      </c>
      <c r="F2747" s="21">
        <v>0</v>
      </c>
      <c r="G2747" s="21">
        <v>650.20000000000005</v>
      </c>
      <c r="H2747" s="21">
        <v>3579.41</v>
      </c>
      <c r="I2747" s="21" t="s">
        <v>11</v>
      </c>
      <c r="J2747" s="21" t="s">
        <v>12</v>
      </c>
    </row>
    <row r="2748" spans="1:10">
      <c r="A2748" s="21">
        <v>11563327</v>
      </c>
      <c r="B2748" s="22">
        <v>43968</v>
      </c>
      <c r="C2748" s="22">
        <v>43968</v>
      </c>
      <c r="D2748" s="21" t="s">
        <v>10</v>
      </c>
      <c r="E2748" s="21">
        <v>0</v>
      </c>
      <c r="F2748" s="21">
        <v>0</v>
      </c>
      <c r="G2748" s="21">
        <v>660</v>
      </c>
      <c r="H2748" s="21">
        <v>4239.41</v>
      </c>
      <c r="I2748" s="21" t="s">
        <v>11</v>
      </c>
      <c r="J2748" s="21" t="s">
        <v>12</v>
      </c>
    </row>
    <row r="2749" spans="1:10">
      <c r="A2749" s="21">
        <v>11563327</v>
      </c>
      <c r="B2749" s="22">
        <v>43968</v>
      </c>
      <c r="C2749" s="22">
        <v>43968</v>
      </c>
      <c r="D2749" s="21" t="s">
        <v>10</v>
      </c>
      <c r="E2749" s="21">
        <v>0</v>
      </c>
      <c r="F2749" s="21">
        <v>0</v>
      </c>
      <c r="G2749" s="21">
        <v>720</v>
      </c>
      <c r="H2749" s="21">
        <v>4959.41</v>
      </c>
      <c r="I2749" s="21" t="s">
        <v>11</v>
      </c>
      <c r="J2749" s="21" t="s">
        <v>12</v>
      </c>
    </row>
    <row r="2750" spans="1:10">
      <c r="A2750" s="21">
        <v>11563327</v>
      </c>
      <c r="B2750" s="22">
        <v>43968</v>
      </c>
      <c r="C2750" s="22">
        <v>43968</v>
      </c>
      <c r="D2750" s="21" t="s">
        <v>10</v>
      </c>
      <c r="E2750" s="21">
        <v>0</v>
      </c>
      <c r="F2750" s="21">
        <v>0</v>
      </c>
      <c r="G2750" s="21">
        <v>730</v>
      </c>
      <c r="H2750" s="21">
        <v>5689.41</v>
      </c>
      <c r="I2750" s="21" t="s">
        <v>11</v>
      </c>
      <c r="J2750" s="21" t="s">
        <v>12</v>
      </c>
    </row>
    <row r="2751" spans="1:10">
      <c r="A2751" s="21">
        <v>11563327</v>
      </c>
      <c r="B2751" s="22">
        <v>43968</v>
      </c>
      <c r="C2751" s="22">
        <v>43968</v>
      </c>
      <c r="D2751" s="21" t="s">
        <v>10</v>
      </c>
      <c r="E2751" s="21">
        <v>0</v>
      </c>
      <c r="F2751" s="21">
        <v>0</v>
      </c>
      <c r="G2751" s="21">
        <v>740</v>
      </c>
      <c r="H2751" s="21">
        <v>6429.41</v>
      </c>
      <c r="I2751" s="21" t="s">
        <v>11</v>
      </c>
      <c r="J2751" s="21" t="s">
        <v>12</v>
      </c>
    </row>
    <row r="2752" spans="1:10">
      <c r="A2752" s="21">
        <v>11563327</v>
      </c>
      <c r="B2752" s="22">
        <v>43968</v>
      </c>
      <c r="C2752" s="22">
        <v>43968</v>
      </c>
      <c r="D2752" s="21" t="s">
        <v>10</v>
      </c>
      <c r="E2752" s="21">
        <v>0</v>
      </c>
      <c r="F2752" s="21">
        <v>0</v>
      </c>
      <c r="G2752" s="21">
        <v>772</v>
      </c>
      <c r="H2752" s="21">
        <v>7201.41</v>
      </c>
      <c r="I2752" s="21" t="s">
        <v>11</v>
      </c>
      <c r="J2752" s="21" t="s">
        <v>12</v>
      </c>
    </row>
    <row r="2753" spans="1:10">
      <c r="A2753" s="21">
        <v>11563327</v>
      </c>
      <c r="B2753" s="22">
        <v>43968</v>
      </c>
      <c r="C2753" s="22">
        <v>43968</v>
      </c>
      <c r="D2753" s="21" t="s">
        <v>10</v>
      </c>
      <c r="E2753" s="21">
        <v>0</v>
      </c>
      <c r="F2753" s="21">
        <v>0</v>
      </c>
      <c r="G2753" s="21">
        <v>780</v>
      </c>
      <c r="H2753" s="21">
        <v>7981.41</v>
      </c>
      <c r="I2753" s="21" t="s">
        <v>11</v>
      </c>
      <c r="J2753" s="21" t="s">
        <v>12</v>
      </c>
    </row>
    <row r="2754" spans="1:10">
      <c r="A2754" s="21">
        <v>11563327</v>
      </c>
      <c r="B2754" s="22">
        <v>43968</v>
      </c>
      <c r="C2754" s="22">
        <v>43968</v>
      </c>
      <c r="D2754" s="21" t="s">
        <v>10</v>
      </c>
      <c r="E2754" s="21">
        <v>0</v>
      </c>
      <c r="F2754" s="21">
        <v>0</v>
      </c>
      <c r="G2754" s="21">
        <v>791.28</v>
      </c>
      <c r="H2754" s="21">
        <v>8772.69</v>
      </c>
      <c r="I2754" s="21" t="s">
        <v>11</v>
      </c>
      <c r="J2754" s="21" t="s">
        <v>12</v>
      </c>
    </row>
    <row r="2755" spans="1:10">
      <c r="A2755" s="21">
        <v>11563327</v>
      </c>
      <c r="B2755" s="22">
        <v>43968</v>
      </c>
      <c r="C2755" s="22">
        <v>43968</v>
      </c>
      <c r="D2755" s="21" t="s">
        <v>10</v>
      </c>
      <c r="E2755" s="21">
        <v>0</v>
      </c>
      <c r="F2755" s="21">
        <v>0</v>
      </c>
      <c r="G2755" s="21">
        <v>800</v>
      </c>
      <c r="H2755" s="21">
        <v>9572.69</v>
      </c>
      <c r="I2755" s="21" t="s">
        <v>11</v>
      </c>
      <c r="J2755" s="21" t="s">
        <v>12</v>
      </c>
    </row>
    <row r="2756" spans="1:10">
      <c r="A2756" s="21">
        <v>11563327</v>
      </c>
      <c r="B2756" s="22">
        <v>43968</v>
      </c>
      <c r="C2756" s="22">
        <v>43968</v>
      </c>
      <c r="D2756" s="21" t="s">
        <v>10</v>
      </c>
      <c r="E2756" s="21">
        <v>0</v>
      </c>
      <c r="F2756" s="21">
        <v>0</v>
      </c>
      <c r="G2756" s="21">
        <v>800</v>
      </c>
      <c r="H2756" s="21">
        <v>10372.69</v>
      </c>
      <c r="I2756" s="21" t="s">
        <v>11</v>
      </c>
      <c r="J2756" s="21" t="s">
        <v>12</v>
      </c>
    </row>
    <row r="2757" spans="1:10">
      <c r="A2757" s="21">
        <v>11563327</v>
      </c>
      <c r="B2757" s="22">
        <v>43968</v>
      </c>
      <c r="C2757" s="22">
        <v>43968</v>
      </c>
      <c r="D2757" s="21" t="s">
        <v>10</v>
      </c>
      <c r="E2757" s="21">
        <v>0</v>
      </c>
      <c r="F2757" s="21">
        <v>0</v>
      </c>
      <c r="G2757" s="21">
        <v>834.2</v>
      </c>
      <c r="H2757" s="21">
        <v>11206.89</v>
      </c>
      <c r="I2757" s="21" t="s">
        <v>11</v>
      </c>
      <c r="J2757" s="21" t="s">
        <v>12</v>
      </c>
    </row>
    <row r="2758" spans="1:10">
      <c r="A2758" s="21">
        <v>11563327</v>
      </c>
      <c r="B2758" s="22">
        <v>43968</v>
      </c>
      <c r="C2758" s="22">
        <v>43968</v>
      </c>
      <c r="D2758" s="21" t="s">
        <v>10</v>
      </c>
      <c r="E2758" s="21">
        <v>0</v>
      </c>
      <c r="F2758" s="21">
        <v>0</v>
      </c>
      <c r="G2758" s="21">
        <v>910</v>
      </c>
      <c r="H2758" s="21">
        <v>12116.89</v>
      </c>
      <c r="I2758" s="21" t="s">
        <v>11</v>
      </c>
      <c r="J2758" s="21" t="s">
        <v>12</v>
      </c>
    </row>
    <row r="2759" spans="1:10">
      <c r="A2759" s="21">
        <v>11563327</v>
      </c>
      <c r="B2759" s="22">
        <v>43968</v>
      </c>
      <c r="C2759" s="22">
        <v>43968</v>
      </c>
      <c r="D2759" s="21" t="s">
        <v>10</v>
      </c>
      <c r="E2759" s="21">
        <v>0</v>
      </c>
      <c r="F2759" s="21">
        <v>0</v>
      </c>
      <c r="G2759" s="21">
        <v>940</v>
      </c>
      <c r="H2759" s="21">
        <v>13056.89</v>
      </c>
      <c r="I2759" s="21" t="s">
        <v>11</v>
      </c>
      <c r="J2759" s="21" t="s">
        <v>12</v>
      </c>
    </row>
    <row r="2760" spans="1:10">
      <c r="A2760" s="21">
        <v>11563327</v>
      </c>
      <c r="B2760" s="22">
        <v>43968</v>
      </c>
      <c r="C2760" s="22">
        <v>43968</v>
      </c>
      <c r="D2760" s="21" t="s">
        <v>10</v>
      </c>
      <c r="E2760" s="21">
        <v>0</v>
      </c>
      <c r="F2760" s="21">
        <v>0</v>
      </c>
      <c r="G2760" s="21">
        <v>999</v>
      </c>
      <c r="H2760" s="21">
        <v>14055.89</v>
      </c>
      <c r="I2760" s="21" t="s">
        <v>11</v>
      </c>
      <c r="J2760" s="21" t="s">
        <v>12</v>
      </c>
    </row>
    <row r="2761" spans="1:10">
      <c r="A2761" s="21">
        <v>11563327</v>
      </c>
      <c r="B2761" s="22">
        <v>43968</v>
      </c>
      <c r="C2761" s="22">
        <v>43968</v>
      </c>
      <c r="D2761" s="21" t="s">
        <v>10</v>
      </c>
      <c r="E2761" s="21">
        <v>0</v>
      </c>
      <c r="F2761" s="21">
        <v>0</v>
      </c>
      <c r="G2761" s="21">
        <v>1000</v>
      </c>
      <c r="H2761" s="21">
        <v>15055.89</v>
      </c>
      <c r="I2761" s="21" t="s">
        <v>11</v>
      </c>
      <c r="J2761" s="21" t="s">
        <v>12</v>
      </c>
    </row>
    <row r="2762" spans="1:10">
      <c r="A2762" s="21">
        <v>11563327</v>
      </c>
      <c r="B2762" s="22">
        <v>43968</v>
      </c>
      <c r="C2762" s="22">
        <v>43968</v>
      </c>
      <c r="D2762" s="21" t="s">
        <v>10</v>
      </c>
      <c r="E2762" s="21">
        <v>0</v>
      </c>
      <c r="F2762" s="21">
        <v>0</v>
      </c>
      <c r="G2762" s="21">
        <v>1000</v>
      </c>
      <c r="H2762" s="21">
        <v>16055.89</v>
      </c>
      <c r="I2762" s="21" t="s">
        <v>11</v>
      </c>
      <c r="J2762" s="21" t="s">
        <v>12</v>
      </c>
    </row>
    <row r="2763" spans="1:10">
      <c r="A2763" s="21">
        <v>11563327</v>
      </c>
      <c r="B2763" s="22">
        <v>43968</v>
      </c>
      <c r="C2763" s="22">
        <v>43968</v>
      </c>
      <c r="D2763" s="21" t="s">
        <v>10</v>
      </c>
      <c r="E2763" s="21">
        <v>0</v>
      </c>
      <c r="F2763" s="21">
        <v>0</v>
      </c>
      <c r="G2763" s="21">
        <v>1020</v>
      </c>
      <c r="H2763" s="21">
        <v>17075.89</v>
      </c>
      <c r="I2763" s="21" t="s">
        <v>11</v>
      </c>
      <c r="J2763" s="21" t="s">
        <v>12</v>
      </c>
    </row>
    <row r="2764" spans="1:10">
      <c r="A2764" s="21">
        <v>11563327</v>
      </c>
      <c r="B2764" s="22">
        <v>43968</v>
      </c>
      <c r="C2764" s="22">
        <v>43968</v>
      </c>
      <c r="D2764" s="21" t="s">
        <v>10</v>
      </c>
      <c r="E2764" s="21">
        <v>0</v>
      </c>
      <c r="F2764" s="21">
        <v>0</v>
      </c>
      <c r="G2764" s="21">
        <v>1090</v>
      </c>
      <c r="H2764" s="21">
        <v>18165.89</v>
      </c>
      <c r="I2764" s="21" t="s">
        <v>11</v>
      </c>
      <c r="J2764" s="21" t="s">
        <v>12</v>
      </c>
    </row>
    <row r="2765" spans="1:10">
      <c r="A2765" s="21">
        <v>11563327</v>
      </c>
      <c r="B2765" s="22">
        <v>43968</v>
      </c>
      <c r="C2765" s="22">
        <v>43968</v>
      </c>
      <c r="D2765" s="21" t="s">
        <v>10</v>
      </c>
      <c r="E2765" s="21">
        <v>0</v>
      </c>
      <c r="F2765" s="21">
        <v>0</v>
      </c>
      <c r="G2765" s="21">
        <v>1120</v>
      </c>
      <c r="H2765" s="21">
        <v>19285.89</v>
      </c>
      <c r="I2765" s="21" t="s">
        <v>11</v>
      </c>
      <c r="J2765" s="21" t="s">
        <v>12</v>
      </c>
    </row>
    <row r="2766" spans="1:10">
      <c r="A2766" s="21">
        <v>11563327</v>
      </c>
      <c r="B2766" s="22">
        <v>43968</v>
      </c>
      <c r="C2766" s="22">
        <v>43968</v>
      </c>
      <c r="D2766" s="21" t="s">
        <v>10</v>
      </c>
      <c r="E2766" s="21">
        <v>0</v>
      </c>
      <c r="F2766" s="21">
        <v>0</v>
      </c>
      <c r="G2766" s="21">
        <v>1160</v>
      </c>
      <c r="H2766" s="21">
        <v>20445.89</v>
      </c>
      <c r="I2766" s="21" t="s">
        <v>11</v>
      </c>
      <c r="J2766" s="21" t="s">
        <v>12</v>
      </c>
    </row>
    <row r="2767" spans="1:10">
      <c r="A2767" s="21">
        <v>11563327</v>
      </c>
      <c r="B2767" s="22">
        <v>43968</v>
      </c>
      <c r="C2767" s="22">
        <v>43968</v>
      </c>
      <c r="D2767" s="21" t="s">
        <v>10</v>
      </c>
      <c r="E2767" s="21">
        <v>0</v>
      </c>
      <c r="F2767" s="21">
        <v>0</v>
      </c>
      <c r="G2767" s="21">
        <v>1183.9000000000001</v>
      </c>
      <c r="H2767" s="21">
        <v>21629.79</v>
      </c>
      <c r="I2767" s="21" t="s">
        <v>11</v>
      </c>
      <c r="J2767" s="21" t="s">
        <v>12</v>
      </c>
    </row>
    <row r="2768" spans="1:10">
      <c r="A2768" s="21">
        <v>11563327</v>
      </c>
      <c r="B2768" s="22">
        <v>43968</v>
      </c>
      <c r="C2768" s="22">
        <v>43968</v>
      </c>
      <c r="D2768" s="21" t="s">
        <v>10</v>
      </c>
      <c r="E2768" s="21">
        <v>0</v>
      </c>
      <c r="F2768" s="21">
        <v>0</v>
      </c>
      <c r="G2768" s="21">
        <v>1200</v>
      </c>
      <c r="H2768" s="21">
        <v>22829.79</v>
      </c>
      <c r="I2768" s="21" t="s">
        <v>11</v>
      </c>
      <c r="J2768" s="21" t="s">
        <v>12</v>
      </c>
    </row>
    <row r="2769" spans="1:10">
      <c r="A2769" s="21">
        <v>11563327</v>
      </c>
      <c r="B2769" s="22">
        <v>43968</v>
      </c>
      <c r="C2769" s="22">
        <v>43968</v>
      </c>
      <c r="D2769" s="21" t="s">
        <v>10</v>
      </c>
      <c r="E2769" s="21">
        <v>0</v>
      </c>
      <c r="F2769" s="21">
        <v>0</v>
      </c>
      <c r="G2769" s="21">
        <v>1262.3</v>
      </c>
      <c r="H2769" s="21">
        <v>24092.09</v>
      </c>
      <c r="I2769" s="21" t="s">
        <v>11</v>
      </c>
      <c r="J2769" s="21" t="s">
        <v>12</v>
      </c>
    </row>
    <row r="2770" spans="1:10">
      <c r="A2770" s="21">
        <v>11563327</v>
      </c>
      <c r="B2770" s="22">
        <v>43968</v>
      </c>
      <c r="C2770" s="22">
        <v>43968</v>
      </c>
      <c r="D2770" s="21" t="s">
        <v>10</v>
      </c>
      <c r="E2770" s="21">
        <v>0</v>
      </c>
      <c r="F2770" s="21">
        <v>0</v>
      </c>
      <c r="G2770" s="21">
        <v>1280</v>
      </c>
      <c r="H2770" s="21">
        <v>25372.09</v>
      </c>
      <c r="I2770" s="21" t="s">
        <v>11</v>
      </c>
      <c r="J2770" s="21" t="s">
        <v>12</v>
      </c>
    </row>
    <row r="2771" spans="1:10">
      <c r="A2771" s="21">
        <v>11563327</v>
      </c>
      <c r="B2771" s="22">
        <v>43968</v>
      </c>
      <c r="C2771" s="22">
        <v>43968</v>
      </c>
      <c r="D2771" s="21" t="s">
        <v>10</v>
      </c>
      <c r="E2771" s="21">
        <v>0</v>
      </c>
      <c r="F2771" s="21">
        <v>0</v>
      </c>
      <c r="G2771" s="21">
        <v>1300</v>
      </c>
      <c r="H2771" s="21">
        <v>26672.09</v>
      </c>
      <c r="I2771" s="21" t="s">
        <v>11</v>
      </c>
      <c r="J2771" s="21" t="s">
        <v>12</v>
      </c>
    </row>
    <row r="2772" spans="1:10">
      <c r="A2772" s="21">
        <v>11563327</v>
      </c>
      <c r="B2772" s="22">
        <v>43968</v>
      </c>
      <c r="C2772" s="22">
        <v>43968</v>
      </c>
      <c r="D2772" s="21" t="s">
        <v>10</v>
      </c>
      <c r="E2772" s="21">
        <v>0</v>
      </c>
      <c r="F2772" s="21">
        <v>0</v>
      </c>
      <c r="G2772" s="21">
        <v>1300</v>
      </c>
      <c r="H2772" s="21">
        <v>27972.09</v>
      </c>
      <c r="I2772" s="21" t="s">
        <v>11</v>
      </c>
      <c r="J2772" s="21" t="s">
        <v>12</v>
      </c>
    </row>
    <row r="2773" spans="1:10">
      <c r="A2773" s="21">
        <v>11563327</v>
      </c>
      <c r="B2773" s="22">
        <v>43968</v>
      </c>
      <c r="C2773" s="22">
        <v>43968</v>
      </c>
      <c r="D2773" s="21" t="s">
        <v>10</v>
      </c>
      <c r="E2773" s="21">
        <v>0</v>
      </c>
      <c r="F2773" s="21">
        <v>0</v>
      </c>
      <c r="G2773" s="21">
        <v>1300</v>
      </c>
      <c r="H2773" s="21">
        <v>29272.09</v>
      </c>
      <c r="I2773" s="21" t="s">
        <v>11</v>
      </c>
      <c r="J2773" s="21" t="s">
        <v>12</v>
      </c>
    </row>
    <row r="2774" spans="1:10">
      <c r="A2774" s="21">
        <v>11563327</v>
      </c>
      <c r="B2774" s="22">
        <v>43968</v>
      </c>
      <c r="C2774" s="22">
        <v>43968</v>
      </c>
      <c r="D2774" s="21" t="s">
        <v>10</v>
      </c>
      <c r="E2774" s="21">
        <v>0</v>
      </c>
      <c r="F2774" s="21">
        <v>0</v>
      </c>
      <c r="G2774" s="21">
        <v>1300.5999999999999</v>
      </c>
      <c r="H2774" s="21">
        <v>30572.69</v>
      </c>
      <c r="I2774" s="21" t="s">
        <v>11</v>
      </c>
      <c r="J2774" s="21" t="s">
        <v>12</v>
      </c>
    </row>
    <row r="2775" spans="1:10">
      <c r="A2775" s="21">
        <v>11563327</v>
      </c>
      <c r="B2775" s="22">
        <v>43968</v>
      </c>
      <c r="C2775" s="22">
        <v>43968</v>
      </c>
      <c r="D2775" s="21" t="s">
        <v>10</v>
      </c>
      <c r="E2775" s="21">
        <v>0</v>
      </c>
      <c r="F2775" s="21">
        <v>0</v>
      </c>
      <c r="G2775" s="21">
        <v>1320</v>
      </c>
      <c r="H2775" s="21">
        <v>31892.69</v>
      </c>
      <c r="I2775" s="21" t="s">
        <v>11</v>
      </c>
      <c r="J2775" s="21" t="s">
        <v>12</v>
      </c>
    </row>
    <row r="2776" spans="1:10">
      <c r="A2776" s="21">
        <v>11563327</v>
      </c>
      <c r="B2776" s="22">
        <v>43968</v>
      </c>
      <c r="C2776" s="22">
        <v>43968</v>
      </c>
      <c r="D2776" s="21" t="s">
        <v>10</v>
      </c>
      <c r="E2776" s="21">
        <v>0</v>
      </c>
      <c r="F2776" s="21">
        <v>0</v>
      </c>
      <c r="G2776" s="21">
        <v>1380</v>
      </c>
      <c r="H2776" s="21">
        <v>33272.69</v>
      </c>
      <c r="I2776" s="21" t="s">
        <v>11</v>
      </c>
      <c r="J2776" s="21" t="s">
        <v>12</v>
      </c>
    </row>
    <row r="2777" spans="1:10">
      <c r="A2777" s="21">
        <v>11563327</v>
      </c>
      <c r="B2777" s="22">
        <v>43968</v>
      </c>
      <c r="C2777" s="22">
        <v>43968</v>
      </c>
      <c r="D2777" s="21" t="s">
        <v>10</v>
      </c>
      <c r="E2777" s="21">
        <v>0</v>
      </c>
      <c r="F2777" s="21">
        <v>0</v>
      </c>
      <c r="G2777" s="21">
        <v>1422.2</v>
      </c>
      <c r="H2777" s="21">
        <v>34694.89</v>
      </c>
      <c r="I2777" s="21" t="s">
        <v>11</v>
      </c>
      <c r="J2777" s="21" t="s">
        <v>12</v>
      </c>
    </row>
    <row r="2778" spans="1:10">
      <c r="A2778" s="21">
        <v>11563327</v>
      </c>
      <c r="B2778" s="22">
        <v>43968</v>
      </c>
      <c r="C2778" s="22">
        <v>43968</v>
      </c>
      <c r="D2778" s="21" t="s">
        <v>10</v>
      </c>
      <c r="E2778" s="21">
        <v>0</v>
      </c>
      <c r="F2778" s="21">
        <v>0</v>
      </c>
      <c r="G2778" s="21">
        <v>1430</v>
      </c>
      <c r="H2778" s="21">
        <v>36124.89</v>
      </c>
      <c r="I2778" s="21" t="s">
        <v>11</v>
      </c>
      <c r="J2778" s="21" t="s">
        <v>12</v>
      </c>
    </row>
    <row r="2779" spans="1:10">
      <c r="A2779" s="21">
        <v>11563327</v>
      </c>
      <c r="B2779" s="22">
        <v>43968</v>
      </c>
      <c r="C2779" s="22">
        <v>43968</v>
      </c>
      <c r="D2779" s="21" t="s">
        <v>10</v>
      </c>
      <c r="E2779" s="21">
        <v>0</v>
      </c>
      <c r="F2779" s="21">
        <v>0</v>
      </c>
      <c r="G2779" s="21">
        <v>1440</v>
      </c>
      <c r="H2779" s="21">
        <v>37564.89</v>
      </c>
      <c r="I2779" s="21" t="s">
        <v>11</v>
      </c>
      <c r="J2779" s="21" t="s">
        <v>12</v>
      </c>
    </row>
    <row r="2780" spans="1:10">
      <c r="A2780" s="21">
        <v>11563327</v>
      </c>
      <c r="B2780" s="22">
        <v>43968</v>
      </c>
      <c r="C2780" s="22">
        <v>43968</v>
      </c>
      <c r="D2780" s="21" t="s">
        <v>10</v>
      </c>
      <c r="E2780" s="21">
        <v>0</v>
      </c>
      <c r="F2780" s="21">
        <v>0</v>
      </c>
      <c r="G2780" s="21">
        <v>1490</v>
      </c>
      <c r="H2780" s="21">
        <v>39054.89</v>
      </c>
      <c r="I2780" s="21" t="s">
        <v>11</v>
      </c>
      <c r="J2780" s="21" t="s">
        <v>12</v>
      </c>
    </row>
    <row r="2781" spans="1:10">
      <c r="A2781" s="21">
        <v>11563327</v>
      </c>
      <c r="B2781" s="22">
        <v>43968</v>
      </c>
      <c r="C2781" s="22">
        <v>43968</v>
      </c>
      <c r="D2781" s="21" t="s">
        <v>10</v>
      </c>
      <c r="E2781" s="21">
        <v>0</v>
      </c>
      <c r="F2781" s="21">
        <v>0</v>
      </c>
      <c r="G2781" s="21">
        <v>1490</v>
      </c>
      <c r="H2781" s="21">
        <v>40544.89</v>
      </c>
      <c r="I2781" s="21" t="s">
        <v>11</v>
      </c>
      <c r="J2781" s="21" t="s">
        <v>12</v>
      </c>
    </row>
    <row r="2782" spans="1:10">
      <c r="A2782" s="21">
        <v>11563327</v>
      </c>
      <c r="B2782" s="22">
        <v>43968</v>
      </c>
      <c r="C2782" s="22">
        <v>43968</v>
      </c>
      <c r="D2782" s="21" t="s">
        <v>10</v>
      </c>
      <c r="E2782" s="21">
        <v>0</v>
      </c>
      <c r="F2782" s="21">
        <v>0</v>
      </c>
      <c r="G2782" s="21">
        <v>1520</v>
      </c>
      <c r="H2782" s="21">
        <v>42064.89</v>
      </c>
      <c r="I2782" s="21" t="s">
        <v>11</v>
      </c>
      <c r="J2782" s="21" t="s">
        <v>12</v>
      </c>
    </row>
    <row r="2783" spans="1:10">
      <c r="A2783" s="21">
        <v>11563327</v>
      </c>
      <c r="B2783" s="22">
        <v>43968</v>
      </c>
      <c r="C2783" s="22">
        <v>43968</v>
      </c>
      <c r="D2783" s="21" t="s">
        <v>10</v>
      </c>
      <c r="E2783" s="21">
        <v>0</v>
      </c>
      <c r="F2783" s="21">
        <v>0</v>
      </c>
      <c r="G2783" s="21">
        <v>1540</v>
      </c>
      <c r="H2783" s="21">
        <v>43604.89</v>
      </c>
      <c r="I2783" s="21" t="s">
        <v>11</v>
      </c>
      <c r="J2783" s="21" t="s">
        <v>12</v>
      </c>
    </row>
    <row r="2784" spans="1:10">
      <c r="A2784" s="21">
        <v>11563327</v>
      </c>
      <c r="B2784" s="22">
        <v>43968</v>
      </c>
      <c r="C2784" s="22">
        <v>43968</v>
      </c>
      <c r="D2784" s="21" t="s">
        <v>10</v>
      </c>
      <c r="E2784" s="21">
        <v>0</v>
      </c>
      <c r="F2784" s="21">
        <v>0</v>
      </c>
      <c r="G2784" s="21">
        <v>1552</v>
      </c>
      <c r="H2784" s="21">
        <v>45156.89</v>
      </c>
      <c r="I2784" s="21" t="s">
        <v>11</v>
      </c>
      <c r="J2784" s="21" t="s">
        <v>12</v>
      </c>
    </row>
    <row r="2785" spans="1:10">
      <c r="A2785" s="21">
        <v>11563327</v>
      </c>
      <c r="B2785" s="22">
        <v>43968</v>
      </c>
      <c r="C2785" s="22">
        <v>43968</v>
      </c>
      <c r="D2785" s="21" t="s">
        <v>10</v>
      </c>
      <c r="E2785" s="21">
        <v>0</v>
      </c>
      <c r="F2785" s="21">
        <v>0</v>
      </c>
      <c r="G2785" s="21">
        <v>1620</v>
      </c>
      <c r="H2785" s="21">
        <v>46776.89</v>
      </c>
      <c r="I2785" s="21" t="s">
        <v>11</v>
      </c>
      <c r="J2785" s="21" t="s">
        <v>12</v>
      </c>
    </row>
    <row r="2786" spans="1:10">
      <c r="A2786" s="21">
        <v>11563327</v>
      </c>
      <c r="B2786" s="22">
        <v>43968</v>
      </c>
      <c r="C2786" s="22">
        <v>43968</v>
      </c>
      <c r="D2786" s="21" t="s">
        <v>10</v>
      </c>
      <c r="E2786" s="21">
        <v>0</v>
      </c>
      <c r="F2786" s="21">
        <v>0</v>
      </c>
      <c r="G2786" s="21">
        <v>1700</v>
      </c>
      <c r="H2786" s="21">
        <v>48476.89</v>
      </c>
      <c r="I2786" s="21" t="s">
        <v>11</v>
      </c>
      <c r="J2786" s="21" t="s">
        <v>12</v>
      </c>
    </row>
    <row r="2787" spans="1:10">
      <c r="A2787" s="21">
        <v>11563327</v>
      </c>
      <c r="B2787" s="22">
        <v>43968</v>
      </c>
      <c r="C2787" s="22">
        <v>43968</v>
      </c>
      <c r="D2787" s="21" t="s">
        <v>10</v>
      </c>
      <c r="E2787" s="21">
        <v>0</v>
      </c>
      <c r="F2787" s="21">
        <v>0</v>
      </c>
      <c r="G2787" s="21">
        <v>1715.2</v>
      </c>
      <c r="H2787" s="21">
        <v>50192.09</v>
      </c>
      <c r="I2787" s="21" t="s">
        <v>11</v>
      </c>
      <c r="J2787" s="21" t="s">
        <v>12</v>
      </c>
    </row>
    <row r="2788" spans="1:10">
      <c r="A2788" s="21">
        <v>11563327</v>
      </c>
      <c r="B2788" s="22">
        <v>43968</v>
      </c>
      <c r="C2788" s="22">
        <v>43968</v>
      </c>
      <c r="D2788" s="21" t="s">
        <v>10</v>
      </c>
      <c r="E2788" s="21">
        <v>0</v>
      </c>
      <c r="F2788" s="21">
        <v>0</v>
      </c>
      <c r="G2788" s="21">
        <v>1750</v>
      </c>
      <c r="H2788" s="21">
        <v>51942.09</v>
      </c>
      <c r="I2788" s="21" t="s">
        <v>11</v>
      </c>
      <c r="J2788" s="21" t="s">
        <v>12</v>
      </c>
    </row>
    <row r="2789" spans="1:10">
      <c r="A2789" s="21">
        <v>11563327</v>
      </c>
      <c r="B2789" s="22">
        <v>43968</v>
      </c>
      <c r="C2789" s="22">
        <v>43968</v>
      </c>
      <c r="D2789" s="21" t="s">
        <v>10</v>
      </c>
      <c r="E2789" s="21">
        <v>0</v>
      </c>
      <c r="F2789" s="21">
        <v>0</v>
      </c>
      <c r="G2789" s="21">
        <v>1780</v>
      </c>
      <c r="H2789" s="21">
        <v>53722.09</v>
      </c>
      <c r="I2789" s="21" t="s">
        <v>11</v>
      </c>
      <c r="J2789" s="21" t="s">
        <v>12</v>
      </c>
    </row>
    <row r="2790" spans="1:10">
      <c r="A2790" s="21">
        <v>11563327</v>
      </c>
      <c r="B2790" s="22">
        <v>43968</v>
      </c>
      <c r="C2790" s="22">
        <v>43968</v>
      </c>
      <c r="D2790" s="21" t="s">
        <v>10</v>
      </c>
      <c r="E2790" s="21">
        <v>0</v>
      </c>
      <c r="F2790" s="21">
        <v>0</v>
      </c>
      <c r="G2790" s="21">
        <v>1820</v>
      </c>
      <c r="H2790" s="21">
        <v>55542.09</v>
      </c>
      <c r="I2790" s="21" t="s">
        <v>11</v>
      </c>
      <c r="J2790" s="21" t="s">
        <v>12</v>
      </c>
    </row>
    <row r="2791" spans="1:10">
      <c r="A2791" s="21">
        <v>11563327</v>
      </c>
      <c r="B2791" s="22">
        <v>43968</v>
      </c>
      <c r="C2791" s="22">
        <v>43968</v>
      </c>
      <c r="D2791" s="21" t="s">
        <v>10</v>
      </c>
      <c r="E2791" s="21">
        <v>0</v>
      </c>
      <c r="F2791" s="21">
        <v>0</v>
      </c>
      <c r="G2791" s="21">
        <v>1830.4</v>
      </c>
      <c r="H2791" s="21">
        <v>57372.49</v>
      </c>
      <c r="I2791" s="21" t="s">
        <v>11</v>
      </c>
      <c r="J2791" s="21" t="s">
        <v>12</v>
      </c>
    </row>
    <row r="2792" spans="1:10">
      <c r="A2792" s="21">
        <v>11563327</v>
      </c>
      <c r="B2792" s="22">
        <v>43968</v>
      </c>
      <c r="C2792" s="22">
        <v>43968</v>
      </c>
      <c r="D2792" s="21" t="s">
        <v>10</v>
      </c>
      <c r="E2792" s="21">
        <v>0</v>
      </c>
      <c r="F2792" s="21">
        <v>0</v>
      </c>
      <c r="G2792" s="21">
        <v>1880</v>
      </c>
      <c r="H2792" s="21">
        <v>59252.49</v>
      </c>
      <c r="I2792" s="21" t="s">
        <v>11</v>
      </c>
      <c r="J2792" s="21" t="s">
        <v>12</v>
      </c>
    </row>
    <row r="2793" spans="1:10">
      <c r="A2793" s="21">
        <v>11563327</v>
      </c>
      <c r="B2793" s="22">
        <v>43968</v>
      </c>
      <c r="C2793" s="22">
        <v>43968</v>
      </c>
      <c r="D2793" s="21" t="s">
        <v>10</v>
      </c>
      <c r="E2793" s="21">
        <v>0</v>
      </c>
      <c r="F2793" s="21">
        <v>0</v>
      </c>
      <c r="G2793" s="21">
        <v>1900</v>
      </c>
      <c r="H2793" s="21">
        <v>61152.49</v>
      </c>
      <c r="I2793" s="21" t="s">
        <v>11</v>
      </c>
      <c r="J2793" s="21" t="s">
        <v>12</v>
      </c>
    </row>
    <row r="2794" spans="1:10">
      <c r="A2794" s="21">
        <v>11563327</v>
      </c>
      <c r="B2794" s="22">
        <v>43968</v>
      </c>
      <c r="C2794" s="22">
        <v>43968</v>
      </c>
      <c r="D2794" s="21" t="s">
        <v>10</v>
      </c>
      <c r="E2794" s="21">
        <v>0</v>
      </c>
      <c r="F2794" s="21">
        <v>0</v>
      </c>
      <c r="G2794" s="21">
        <v>1900</v>
      </c>
      <c r="H2794" s="21">
        <v>63052.49</v>
      </c>
      <c r="I2794" s="21" t="s">
        <v>11</v>
      </c>
      <c r="J2794" s="21" t="s">
        <v>12</v>
      </c>
    </row>
    <row r="2795" spans="1:10">
      <c r="A2795" s="21">
        <v>11563327</v>
      </c>
      <c r="B2795" s="22">
        <v>43968</v>
      </c>
      <c r="C2795" s="22">
        <v>43968</v>
      </c>
      <c r="D2795" s="21" t="s">
        <v>10</v>
      </c>
      <c r="E2795" s="21">
        <v>0</v>
      </c>
      <c r="F2795" s="21">
        <v>0</v>
      </c>
      <c r="G2795" s="21">
        <v>1968.4</v>
      </c>
      <c r="H2795" s="21">
        <v>65020.89</v>
      </c>
      <c r="I2795" s="21" t="s">
        <v>11</v>
      </c>
      <c r="J2795" s="21" t="s">
        <v>12</v>
      </c>
    </row>
    <row r="2796" spans="1:10">
      <c r="A2796" s="21">
        <v>11563327</v>
      </c>
      <c r="B2796" s="22">
        <v>43968</v>
      </c>
      <c r="C2796" s="22">
        <v>43968</v>
      </c>
      <c r="D2796" s="21" t="s">
        <v>10</v>
      </c>
      <c r="E2796" s="21">
        <v>0</v>
      </c>
      <c r="F2796" s="21">
        <v>0</v>
      </c>
      <c r="G2796" s="21">
        <v>1992.4</v>
      </c>
      <c r="H2796" s="21">
        <v>67013.289999999994</v>
      </c>
      <c r="I2796" s="21" t="s">
        <v>11</v>
      </c>
      <c r="J2796" s="21" t="s">
        <v>12</v>
      </c>
    </row>
    <row r="2797" spans="1:10">
      <c r="A2797" s="21">
        <v>11563327</v>
      </c>
      <c r="B2797" s="22">
        <v>43968</v>
      </c>
      <c r="C2797" s="22">
        <v>43968</v>
      </c>
      <c r="D2797" s="21" t="s">
        <v>10</v>
      </c>
      <c r="E2797" s="21">
        <v>0</v>
      </c>
      <c r="F2797" s="21">
        <v>0</v>
      </c>
      <c r="G2797" s="21">
        <v>2000</v>
      </c>
      <c r="H2797" s="21">
        <v>69013.289999999994</v>
      </c>
      <c r="I2797" s="21" t="s">
        <v>11</v>
      </c>
      <c r="J2797" s="21" t="s">
        <v>12</v>
      </c>
    </row>
    <row r="2798" spans="1:10">
      <c r="A2798" s="21">
        <v>11563327</v>
      </c>
      <c r="B2798" s="22">
        <v>43968</v>
      </c>
      <c r="C2798" s="22">
        <v>43968</v>
      </c>
      <c r="D2798" s="21" t="s">
        <v>10</v>
      </c>
      <c r="E2798" s="21">
        <v>0</v>
      </c>
      <c r="F2798" s="21">
        <v>0</v>
      </c>
      <c r="G2798" s="21">
        <v>2010</v>
      </c>
      <c r="H2798" s="21">
        <v>71023.289999999994</v>
      </c>
      <c r="I2798" s="21" t="s">
        <v>11</v>
      </c>
      <c r="J2798" s="21" t="s">
        <v>12</v>
      </c>
    </row>
    <row r="2799" spans="1:10">
      <c r="A2799" s="21">
        <v>11563327</v>
      </c>
      <c r="B2799" s="22">
        <v>43968</v>
      </c>
      <c r="C2799" s="22">
        <v>43968</v>
      </c>
      <c r="D2799" s="21" t="s">
        <v>10</v>
      </c>
      <c r="E2799" s="21">
        <v>0</v>
      </c>
      <c r="F2799" s="21">
        <v>0</v>
      </c>
      <c r="G2799" s="21">
        <v>2010.1</v>
      </c>
      <c r="H2799" s="21">
        <v>73033.39</v>
      </c>
      <c r="I2799" s="21" t="s">
        <v>11</v>
      </c>
      <c r="J2799" s="21" t="s">
        <v>12</v>
      </c>
    </row>
    <row r="2800" spans="1:10">
      <c r="A2800" s="21">
        <v>11563327</v>
      </c>
      <c r="B2800" s="22">
        <v>43968</v>
      </c>
      <c r="C2800" s="22">
        <v>43968</v>
      </c>
      <c r="D2800" s="21" t="s">
        <v>10</v>
      </c>
      <c r="E2800" s="21">
        <v>0</v>
      </c>
      <c r="F2800" s="21">
        <v>0</v>
      </c>
      <c r="G2800" s="21">
        <v>2040</v>
      </c>
      <c r="H2800" s="21">
        <v>75073.39</v>
      </c>
      <c r="I2800" s="21" t="s">
        <v>11</v>
      </c>
      <c r="J2800" s="21" t="s">
        <v>12</v>
      </c>
    </row>
    <row r="2801" spans="1:10">
      <c r="A2801" s="21">
        <v>11563327</v>
      </c>
      <c r="B2801" s="22">
        <v>43968</v>
      </c>
      <c r="C2801" s="22">
        <v>43968</v>
      </c>
      <c r="D2801" s="21" t="s">
        <v>10</v>
      </c>
      <c r="E2801" s="21">
        <v>0</v>
      </c>
      <c r="F2801" s="21">
        <v>0</v>
      </c>
      <c r="G2801" s="21">
        <v>2082</v>
      </c>
      <c r="H2801" s="21">
        <v>77155.39</v>
      </c>
      <c r="I2801" s="21" t="s">
        <v>11</v>
      </c>
      <c r="J2801" s="21" t="s">
        <v>12</v>
      </c>
    </row>
    <row r="2802" spans="1:10">
      <c r="A2802" s="21">
        <v>11563327</v>
      </c>
      <c r="B2802" s="22">
        <v>43968</v>
      </c>
      <c r="C2802" s="22">
        <v>43968</v>
      </c>
      <c r="D2802" s="21" t="s">
        <v>10</v>
      </c>
      <c r="E2802" s="21">
        <v>0</v>
      </c>
      <c r="F2802" s="21">
        <v>0</v>
      </c>
      <c r="G2802" s="21">
        <v>2101</v>
      </c>
      <c r="H2802" s="21">
        <v>79256.39</v>
      </c>
      <c r="I2802" s="21" t="s">
        <v>11</v>
      </c>
      <c r="J2802" s="21" t="s">
        <v>12</v>
      </c>
    </row>
    <row r="2803" spans="1:10">
      <c r="A2803" s="21">
        <v>11563327</v>
      </c>
      <c r="B2803" s="22">
        <v>43968</v>
      </c>
      <c r="C2803" s="22">
        <v>43968</v>
      </c>
      <c r="D2803" s="21" t="s">
        <v>10</v>
      </c>
      <c r="E2803" s="21">
        <v>0</v>
      </c>
      <c r="F2803" s="21">
        <v>0</v>
      </c>
      <c r="G2803" s="21">
        <v>2150</v>
      </c>
      <c r="H2803" s="21">
        <v>81406.39</v>
      </c>
      <c r="I2803" s="21" t="s">
        <v>11</v>
      </c>
      <c r="J2803" s="21" t="s">
        <v>12</v>
      </c>
    </row>
    <row r="2804" spans="1:10">
      <c r="A2804" s="21">
        <v>11563327</v>
      </c>
      <c r="B2804" s="22">
        <v>43968</v>
      </c>
      <c r="C2804" s="22">
        <v>43968</v>
      </c>
      <c r="D2804" s="21" t="s">
        <v>10</v>
      </c>
      <c r="E2804" s="21">
        <v>0</v>
      </c>
      <c r="F2804" s="21">
        <v>0</v>
      </c>
      <c r="G2804" s="21">
        <v>2330</v>
      </c>
      <c r="H2804" s="21">
        <v>83736.39</v>
      </c>
      <c r="I2804" s="21" t="s">
        <v>11</v>
      </c>
      <c r="J2804" s="21" t="s">
        <v>12</v>
      </c>
    </row>
    <row r="2805" spans="1:10">
      <c r="A2805" s="21">
        <v>11563327</v>
      </c>
      <c r="B2805" s="22">
        <v>43968</v>
      </c>
      <c r="C2805" s="22">
        <v>43968</v>
      </c>
      <c r="D2805" s="21" t="s">
        <v>10</v>
      </c>
      <c r="E2805" s="21">
        <v>0</v>
      </c>
      <c r="F2805" s="21">
        <v>0</v>
      </c>
      <c r="G2805" s="21">
        <v>2350</v>
      </c>
      <c r="H2805" s="21">
        <v>86086.39</v>
      </c>
      <c r="I2805" s="21" t="s">
        <v>11</v>
      </c>
      <c r="J2805" s="21" t="s">
        <v>12</v>
      </c>
    </row>
    <row r="2806" spans="1:10">
      <c r="A2806" s="21">
        <v>11563327</v>
      </c>
      <c r="B2806" s="22">
        <v>43968</v>
      </c>
      <c r="C2806" s="22">
        <v>43968</v>
      </c>
      <c r="D2806" s="21" t="s">
        <v>10</v>
      </c>
      <c r="E2806" s="21">
        <v>0</v>
      </c>
      <c r="F2806" s="21">
        <v>0</v>
      </c>
      <c r="G2806" s="21">
        <v>2370</v>
      </c>
      <c r="H2806" s="21">
        <v>88456.39</v>
      </c>
      <c r="I2806" s="21" t="s">
        <v>11</v>
      </c>
      <c r="J2806" s="21" t="s">
        <v>12</v>
      </c>
    </row>
    <row r="2807" spans="1:10">
      <c r="A2807" s="21">
        <v>11563327</v>
      </c>
      <c r="B2807" s="22">
        <v>43968</v>
      </c>
      <c r="C2807" s="22">
        <v>43968</v>
      </c>
      <c r="D2807" s="21" t="s">
        <v>10</v>
      </c>
      <c r="E2807" s="21">
        <v>0</v>
      </c>
      <c r="F2807" s="21">
        <v>0</v>
      </c>
      <c r="G2807" s="21">
        <v>2380</v>
      </c>
      <c r="H2807" s="21">
        <v>90836.39</v>
      </c>
      <c r="I2807" s="21" t="s">
        <v>11</v>
      </c>
      <c r="J2807" s="21" t="s">
        <v>12</v>
      </c>
    </row>
    <row r="2808" spans="1:10">
      <c r="A2808" s="21">
        <v>11563327</v>
      </c>
      <c r="B2808" s="22">
        <v>43968</v>
      </c>
      <c r="C2808" s="22">
        <v>43968</v>
      </c>
      <c r="D2808" s="21" t="s">
        <v>10</v>
      </c>
      <c r="E2808" s="21">
        <v>0</v>
      </c>
      <c r="F2808" s="21">
        <v>0</v>
      </c>
      <c r="G2808" s="21">
        <v>2390</v>
      </c>
      <c r="H2808" s="21">
        <v>93226.39</v>
      </c>
      <c r="I2808" s="21" t="s">
        <v>11</v>
      </c>
      <c r="J2808" s="21" t="s">
        <v>12</v>
      </c>
    </row>
    <row r="2809" spans="1:10">
      <c r="A2809" s="21">
        <v>11563327</v>
      </c>
      <c r="B2809" s="22">
        <v>43968</v>
      </c>
      <c r="C2809" s="22">
        <v>43968</v>
      </c>
      <c r="D2809" s="21" t="s">
        <v>10</v>
      </c>
      <c r="E2809" s="21">
        <v>0</v>
      </c>
      <c r="F2809" s="21">
        <v>0</v>
      </c>
      <c r="G2809" s="21">
        <v>2390</v>
      </c>
      <c r="H2809" s="21">
        <v>95616.39</v>
      </c>
      <c r="I2809" s="21" t="s">
        <v>11</v>
      </c>
      <c r="J2809" s="21" t="s">
        <v>12</v>
      </c>
    </row>
    <row r="2810" spans="1:10">
      <c r="A2810" s="21">
        <v>11563327</v>
      </c>
      <c r="B2810" s="22">
        <v>43968</v>
      </c>
      <c r="C2810" s="22">
        <v>43968</v>
      </c>
      <c r="D2810" s="21" t="s">
        <v>10</v>
      </c>
      <c r="E2810" s="21">
        <v>0</v>
      </c>
      <c r="F2810" s="21">
        <v>0</v>
      </c>
      <c r="G2810" s="21">
        <v>2412.5</v>
      </c>
      <c r="H2810" s="21">
        <v>98028.89</v>
      </c>
      <c r="I2810" s="21" t="s">
        <v>11</v>
      </c>
      <c r="J2810" s="21" t="s">
        <v>12</v>
      </c>
    </row>
    <row r="2811" spans="1:10">
      <c r="A2811" s="21">
        <v>11563327</v>
      </c>
      <c r="B2811" s="22">
        <v>43968</v>
      </c>
      <c r="C2811" s="22">
        <v>43968</v>
      </c>
      <c r="D2811" s="21" t="s">
        <v>10</v>
      </c>
      <c r="E2811" s="21">
        <v>0</v>
      </c>
      <c r="F2811" s="21">
        <v>0</v>
      </c>
      <c r="G2811" s="21">
        <v>2420</v>
      </c>
      <c r="H2811" s="21">
        <v>100448.89</v>
      </c>
      <c r="I2811" s="21" t="s">
        <v>11</v>
      </c>
      <c r="J2811" s="21" t="s">
        <v>12</v>
      </c>
    </row>
    <row r="2812" spans="1:10">
      <c r="A2812" s="21">
        <v>11563327</v>
      </c>
      <c r="B2812" s="22">
        <v>43968</v>
      </c>
      <c r="C2812" s="22">
        <v>43968</v>
      </c>
      <c r="D2812" s="21" t="s">
        <v>10</v>
      </c>
      <c r="E2812" s="21">
        <v>0</v>
      </c>
      <c r="F2812" s="21">
        <v>0</v>
      </c>
      <c r="G2812" s="21">
        <v>2440</v>
      </c>
      <c r="H2812" s="21">
        <v>102888.89</v>
      </c>
      <c r="I2812" s="21" t="s">
        <v>11</v>
      </c>
      <c r="J2812" s="21" t="s">
        <v>12</v>
      </c>
    </row>
    <row r="2813" spans="1:10">
      <c r="A2813" s="21">
        <v>11563327</v>
      </c>
      <c r="B2813" s="22">
        <v>43968</v>
      </c>
      <c r="C2813" s="22">
        <v>43968</v>
      </c>
      <c r="D2813" s="21" t="s">
        <v>10</v>
      </c>
      <c r="E2813" s="21">
        <v>0</v>
      </c>
      <c r="F2813" s="21">
        <v>0</v>
      </c>
      <c r="G2813" s="21">
        <v>2520</v>
      </c>
      <c r="H2813" s="21">
        <v>105408.89</v>
      </c>
      <c r="I2813" s="21" t="s">
        <v>11</v>
      </c>
      <c r="J2813" s="21" t="s">
        <v>12</v>
      </c>
    </row>
    <row r="2814" spans="1:10">
      <c r="A2814" s="21">
        <v>11563327</v>
      </c>
      <c r="B2814" s="22">
        <v>43968</v>
      </c>
      <c r="C2814" s="22">
        <v>43968</v>
      </c>
      <c r="D2814" s="21" t="s">
        <v>10</v>
      </c>
      <c r="E2814" s="21">
        <v>0</v>
      </c>
      <c r="F2814" s="21">
        <v>0</v>
      </c>
      <c r="G2814" s="21">
        <v>2600</v>
      </c>
      <c r="H2814" s="21">
        <v>108008.89</v>
      </c>
      <c r="I2814" s="21" t="s">
        <v>11</v>
      </c>
      <c r="J2814" s="21" t="s">
        <v>12</v>
      </c>
    </row>
    <row r="2815" spans="1:10">
      <c r="A2815" s="21">
        <v>11563327</v>
      </c>
      <c r="B2815" s="22">
        <v>43968</v>
      </c>
      <c r="C2815" s="22">
        <v>43968</v>
      </c>
      <c r="D2815" s="21" t="s">
        <v>10</v>
      </c>
      <c r="E2815" s="21">
        <v>0</v>
      </c>
      <c r="F2815" s="21">
        <v>0</v>
      </c>
      <c r="G2815" s="21">
        <v>2645.2</v>
      </c>
      <c r="H2815" s="21">
        <v>110654.09</v>
      </c>
      <c r="I2815" s="21" t="s">
        <v>11</v>
      </c>
      <c r="J2815" s="21" t="s">
        <v>12</v>
      </c>
    </row>
    <row r="2816" spans="1:10">
      <c r="A2816" s="21">
        <v>11563327</v>
      </c>
      <c r="B2816" s="22">
        <v>43968</v>
      </c>
      <c r="C2816" s="22">
        <v>43968</v>
      </c>
      <c r="D2816" s="21" t="s">
        <v>10</v>
      </c>
      <c r="E2816" s="21">
        <v>0</v>
      </c>
      <c r="F2816" s="21">
        <v>0</v>
      </c>
      <c r="G2816" s="21">
        <v>2683.2</v>
      </c>
      <c r="H2816" s="21">
        <v>113337.29</v>
      </c>
      <c r="I2816" s="21" t="s">
        <v>11</v>
      </c>
      <c r="J2816" s="21" t="s">
        <v>12</v>
      </c>
    </row>
    <row r="2817" spans="1:10">
      <c r="A2817" s="21">
        <v>11563327</v>
      </c>
      <c r="B2817" s="22">
        <v>43968</v>
      </c>
      <c r="C2817" s="22">
        <v>43968</v>
      </c>
      <c r="D2817" s="21" t="s">
        <v>10</v>
      </c>
      <c r="E2817" s="21">
        <v>0</v>
      </c>
      <c r="F2817" s="21">
        <v>0</v>
      </c>
      <c r="G2817" s="21">
        <v>2743.8</v>
      </c>
      <c r="H2817" s="21">
        <v>116081.09</v>
      </c>
      <c r="I2817" s="21" t="s">
        <v>11</v>
      </c>
      <c r="J2817" s="21" t="s">
        <v>12</v>
      </c>
    </row>
    <row r="2818" spans="1:10">
      <c r="A2818" s="21">
        <v>11563327</v>
      </c>
      <c r="B2818" s="22">
        <v>43968</v>
      </c>
      <c r="C2818" s="22">
        <v>43968</v>
      </c>
      <c r="D2818" s="21" t="s">
        <v>10</v>
      </c>
      <c r="E2818" s="21">
        <v>0</v>
      </c>
      <c r="F2818" s="21">
        <v>0</v>
      </c>
      <c r="G2818" s="21">
        <v>2780</v>
      </c>
      <c r="H2818" s="21">
        <v>118861.09</v>
      </c>
      <c r="I2818" s="21" t="s">
        <v>11</v>
      </c>
      <c r="J2818" s="21" t="s">
        <v>12</v>
      </c>
    </row>
    <row r="2819" spans="1:10">
      <c r="A2819" s="21">
        <v>11563327</v>
      </c>
      <c r="B2819" s="22">
        <v>43968</v>
      </c>
      <c r="C2819" s="22">
        <v>43968</v>
      </c>
      <c r="D2819" s="21" t="s">
        <v>10</v>
      </c>
      <c r="E2819" s="21">
        <v>0</v>
      </c>
      <c r="F2819" s="21">
        <v>0</v>
      </c>
      <c r="G2819" s="21">
        <v>2910</v>
      </c>
      <c r="H2819" s="21">
        <v>121771.09</v>
      </c>
      <c r="I2819" s="21" t="s">
        <v>11</v>
      </c>
      <c r="J2819" s="21" t="s">
        <v>12</v>
      </c>
    </row>
    <row r="2820" spans="1:10">
      <c r="A2820" s="21">
        <v>11563327</v>
      </c>
      <c r="B2820" s="22">
        <v>43968</v>
      </c>
      <c r="C2820" s="22">
        <v>43968</v>
      </c>
      <c r="D2820" s="21" t="s">
        <v>10</v>
      </c>
      <c r="E2820" s="21">
        <v>0</v>
      </c>
      <c r="F2820" s="21">
        <v>0</v>
      </c>
      <c r="G2820" s="21">
        <v>3153</v>
      </c>
      <c r="H2820" s="21">
        <v>124924.09</v>
      </c>
      <c r="I2820" s="21" t="s">
        <v>11</v>
      </c>
      <c r="J2820" s="21" t="s">
        <v>12</v>
      </c>
    </row>
    <row r="2821" spans="1:10">
      <c r="A2821" s="21">
        <v>11563327</v>
      </c>
      <c r="B2821" s="22">
        <v>43968</v>
      </c>
      <c r="C2821" s="22">
        <v>43968</v>
      </c>
      <c r="D2821" s="21" t="s">
        <v>10</v>
      </c>
      <c r="E2821" s="21">
        <v>0</v>
      </c>
      <c r="F2821" s="21">
        <v>0</v>
      </c>
      <c r="G2821" s="21">
        <v>3210</v>
      </c>
      <c r="H2821" s="21">
        <v>128134.09</v>
      </c>
      <c r="I2821" s="21" t="s">
        <v>11</v>
      </c>
      <c r="J2821" s="21" t="s">
        <v>12</v>
      </c>
    </row>
    <row r="2822" spans="1:10">
      <c r="A2822" s="21">
        <v>11563327</v>
      </c>
      <c r="B2822" s="22">
        <v>43968</v>
      </c>
      <c r="C2822" s="22">
        <v>43968</v>
      </c>
      <c r="D2822" s="21" t="s">
        <v>10</v>
      </c>
      <c r="E2822" s="21">
        <v>0</v>
      </c>
      <c r="F2822" s="21">
        <v>0</v>
      </c>
      <c r="G2822" s="21">
        <v>3325</v>
      </c>
      <c r="H2822" s="21">
        <v>131459.09</v>
      </c>
      <c r="I2822" s="21" t="s">
        <v>11</v>
      </c>
      <c r="J2822" s="21" t="s">
        <v>12</v>
      </c>
    </row>
    <row r="2823" spans="1:10">
      <c r="A2823" s="21">
        <v>11563327</v>
      </c>
      <c r="B2823" s="22">
        <v>43968</v>
      </c>
      <c r="C2823" s="22">
        <v>43968</v>
      </c>
      <c r="D2823" s="21" t="s">
        <v>10</v>
      </c>
      <c r="E2823" s="21">
        <v>0</v>
      </c>
      <c r="F2823" s="21">
        <v>0</v>
      </c>
      <c r="G2823" s="21">
        <v>3330.6</v>
      </c>
      <c r="H2823" s="21">
        <v>134789.69</v>
      </c>
      <c r="I2823" s="21" t="s">
        <v>11</v>
      </c>
      <c r="J2823" s="21" t="s">
        <v>12</v>
      </c>
    </row>
    <row r="2824" spans="1:10">
      <c r="A2824" s="21">
        <v>11563327</v>
      </c>
      <c r="B2824" s="22">
        <v>43968</v>
      </c>
      <c r="C2824" s="22">
        <v>43968</v>
      </c>
      <c r="D2824" s="21" t="s">
        <v>10</v>
      </c>
      <c r="E2824" s="21">
        <v>0</v>
      </c>
      <c r="F2824" s="21">
        <v>0</v>
      </c>
      <c r="G2824" s="21">
        <v>3380</v>
      </c>
      <c r="H2824" s="21">
        <v>138169.69</v>
      </c>
      <c r="I2824" s="21" t="s">
        <v>11</v>
      </c>
      <c r="J2824" s="21" t="s">
        <v>12</v>
      </c>
    </row>
    <row r="2825" spans="1:10">
      <c r="A2825" s="21">
        <v>11563327</v>
      </c>
      <c r="B2825" s="22">
        <v>43968</v>
      </c>
      <c r="C2825" s="22">
        <v>43968</v>
      </c>
      <c r="D2825" s="21" t="s">
        <v>10</v>
      </c>
      <c r="E2825" s="21">
        <v>0</v>
      </c>
      <c r="F2825" s="21">
        <v>0</v>
      </c>
      <c r="G2825" s="21">
        <v>3400</v>
      </c>
      <c r="H2825" s="21">
        <v>141569.69</v>
      </c>
      <c r="I2825" s="21" t="s">
        <v>11</v>
      </c>
      <c r="J2825" s="21" t="s">
        <v>12</v>
      </c>
    </row>
    <row r="2826" spans="1:10">
      <c r="A2826" s="21">
        <v>11563327</v>
      </c>
      <c r="B2826" s="22">
        <v>43968</v>
      </c>
      <c r="C2826" s="22">
        <v>43968</v>
      </c>
      <c r="D2826" s="21" t="s">
        <v>10</v>
      </c>
      <c r="E2826" s="21">
        <v>0</v>
      </c>
      <c r="F2826" s="21">
        <v>0</v>
      </c>
      <c r="G2826" s="21">
        <v>3429.6</v>
      </c>
      <c r="H2826" s="21">
        <v>144999.29</v>
      </c>
      <c r="I2826" s="21" t="s">
        <v>11</v>
      </c>
      <c r="J2826" s="21" t="s">
        <v>12</v>
      </c>
    </row>
    <row r="2827" spans="1:10">
      <c r="A2827" s="21">
        <v>11563327</v>
      </c>
      <c r="B2827" s="22">
        <v>43968</v>
      </c>
      <c r="C2827" s="22">
        <v>43968</v>
      </c>
      <c r="D2827" s="21" t="s">
        <v>10</v>
      </c>
      <c r="E2827" s="21">
        <v>0</v>
      </c>
      <c r="F2827" s="21">
        <v>0</v>
      </c>
      <c r="G2827" s="21">
        <v>3530</v>
      </c>
      <c r="H2827" s="21">
        <v>148529.29</v>
      </c>
      <c r="I2827" s="21" t="s">
        <v>11</v>
      </c>
      <c r="J2827" s="21" t="s">
        <v>12</v>
      </c>
    </row>
    <row r="2828" spans="1:10">
      <c r="A2828" s="21">
        <v>11563327</v>
      </c>
      <c r="B2828" s="22">
        <v>43968</v>
      </c>
      <c r="C2828" s="22">
        <v>43968</v>
      </c>
      <c r="D2828" s="21" t="s">
        <v>10</v>
      </c>
      <c r="E2828" s="21">
        <v>0</v>
      </c>
      <c r="F2828" s="21">
        <v>0</v>
      </c>
      <c r="G2828" s="21">
        <v>3535</v>
      </c>
      <c r="H2828" s="21">
        <v>152064.29</v>
      </c>
      <c r="I2828" s="21" t="s">
        <v>11</v>
      </c>
      <c r="J2828" s="21" t="s">
        <v>12</v>
      </c>
    </row>
    <row r="2829" spans="1:10">
      <c r="A2829" s="21">
        <v>11563327</v>
      </c>
      <c r="B2829" s="22">
        <v>43968</v>
      </c>
      <c r="C2829" s="22">
        <v>43968</v>
      </c>
      <c r="D2829" s="21" t="s">
        <v>10</v>
      </c>
      <c r="E2829" s="21">
        <v>0</v>
      </c>
      <c r="F2829" s="21">
        <v>0</v>
      </c>
      <c r="G2829" s="21">
        <v>3591.2</v>
      </c>
      <c r="H2829" s="21">
        <v>155655.49</v>
      </c>
      <c r="I2829" s="21" t="s">
        <v>11</v>
      </c>
      <c r="J2829" s="21" t="s">
        <v>12</v>
      </c>
    </row>
    <row r="2830" spans="1:10">
      <c r="A2830" s="21">
        <v>11563327</v>
      </c>
      <c r="B2830" s="22">
        <v>43968</v>
      </c>
      <c r="C2830" s="22">
        <v>43968</v>
      </c>
      <c r="D2830" s="21" t="s">
        <v>10</v>
      </c>
      <c r="E2830" s="21">
        <v>0</v>
      </c>
      <c r="F2830" s="21">
        <v>0</v>
      </c>
      <c r="G2830" s="21">
        <v>3630.3</v>
      </c>
      <c r="H2830" s="21">
        <v>159285.79</v>
      </c>
      <c r="I2830" s="21" t="s">
        <v>11</v>
      </c>
      <c r="J2830" s="21" t="s">
        <v>12</v>
      </c>
    </row>
    <row r="2831" spans="1:10">
      <c r="A2831" s="21">
        <v>11563327</v>
      </c>
      <c r="B2831" s="22">
        <v>43968</v>
      </c>
      <c r="C2831" s="22">
        <v>43968</v>
      </c>
      <c r="D2831" s="21" t="s">
        <v>10</v>
      </c>
      <c r="E2831" s="21">
        <v>0</v>
      </c>
      <c r="F2831" s="21">
        <v>0</v>
      </c>
      <c r="G2831" s="21">
        <v>3700</v>
      </c>
      <c r="H2831" s="21">
        <v>162985.79</v>
      </c>
      <c r="I2831" s="21" t="s">
        <v>11</v>
      </c>
      <c r="J2831" s="21" t="s">
        <v>12</v>
      </c>
    </row>
    <row r="2832" spans="1:10">
      <c r="A2832" s="21">
        <v>11563327</v>
      </c>
      <c r="B2832" s="22">
        <v>43968</v>
      </c>
      <c r="C2832" s="22">
        <v>43968</v>
      </c>
      <c r="D2832" s="21" t="s">
        <v>10</v>
      </c>
      <c r="E2832" s="21">
        <v>0</v>
      </c>
      <c r="F2832" s="21">
        <v>0</v>
      </c>
      <c r="G2832" s="21">
        <v>3950</v>
      </c>
      <c r="H2832" s="21">
        <v>166935.79</v>
      </c>
      <c r="I2832" s="21" t="s">
        <v>11</v>
      </c>
      <c r="J2832" s="21" t="s">
        <v>12</v>
      </c>
    </row>
    <row r="2833" spans="1:10">
      <c r="A2833" s="21">
        <v>11563327</v>
      </c>
      <c r="B2833" s="22">
        <v>43968</v>
      </c>
      <c r="C2833" s="22">
        <v>43968</v>
      </c>
      <c r="D2833" s="21" t="s">
        <v>10</v>
      </c>
      <c r="E2833" s="21">
        <v>0</v>
      </c>
      <c r="F2833" s="21">
        <v>0</v>
      </c>
      <c r="G2833" s="21">
        <v>3990</v>
      </c>
      <c r="H2833" s="21">
        <v>170925.79</v>
      </c>
      <c r="I2833" s="21" t="s">
        <v>11</v>
      </c>
      <c r="J2833" s="21" t="s">
        <v>12</v>
      </c>
    </row>
    <row r="2834" spans="1:10">
      <c r="A2834" s="21">
        <v>11563327</v>
      </c>
      <c r="B2834" s="22">
        <v>43968</v>
      </c>
      <c r="C2834" s="22">
        <v>43968</v>
      </c>
      <c r="D2834" s="21" t="s">
        <v>10</v>
      </c>
      <c r="E2834" s="21">
        <v>0</v>
      </c>
      <c r="F2834" s="21">
        <v>0</v>
      </c>
      <c r="G2834" s="21">
        <v>4035.8</v>
      </c>
      <c r="H2834" s="21">
        <v>174961.59</v>
      </c>
      <c r="I2834" s="21" t="s">
        <v>11</v>
      </c>
      <c r="J2834" s="21" t="s">
        <v>12</v>
      </c>
    </row>
    <row r="2835" spans="1:10">
      <c r="A2835" s="21">
        <v>11563327</v>
      </c>
      <c r="B2835" s="22">
        <v>43968</v>
      </c>
      <c r="C2835" s="22">
        <v>43968</v>
      </c>
      <c r="D2835" s="21" t="s">
        <v>10</v>
      </c>
      <c r="E2835" s="21">
        <v>0</v>
      </c>
      <c r="F2835" s="21">
        <v>0</v>
      </c>
      <c r="G2835" s="21">
        <v>4093.9</v>
      </c>
      <c r="H2835" s="21">
        <v>179055.49</v>
      </c>
      <c r="I2835" s="21" t="s">
        <v>11</v>
      </c>
      <c r="J2835" s="21" t="s">
        <v>12</v>
      </c>
    </row>
    <row r="2836" spans="1:10">
      <c r="A2836" s="21">
        <v>11563327</v>
      </c>
      <c r="B2836" s="22">
        <v>43968</v>
      </c>
      <c r="C2836" s="22">
        <v>43968</v>
      </c>
      <c r="D2836" s="21" t="s">
        <v>10</v>
      </c>
      <c r="E2836" s="21">
        <v>0</v>
      </c>
      <c r="F2836" s="21">
        <v>0</v>
      </c>
      <c r="G2836" s="21">
        <v>4110</v>
      </c>
      <c r="H2836" s="21">
        <v>183165.49</v>
      </c>
      <c r="I2836" s="21" t="s">
        <v>11</v>
      </c>
      <c r="J2836" s="21" t="s">
        <v>12</v>
      </c>
    </row>
    <row r="2837" spans="1:10">
      <c r="A2837" s="21">
        <v>11563327</v>
      </c>
      <c r="B2837" s="22">
        <v>43968</v>
      </c>
      <c r="C2837" s="22">
        <v>43968</v>
      </c>
      <c r="D2837" s="21" t="s">
        <v>10</v>
      </c>
      <c r="E2837" s="21">
        <v>0</v>
      </c>
      <c r="F2837" s="21">
        <v>0</v>
      </c>
      <c r="G2837" s="21">
        <v>4190</v>
      </c>
      <c r="H2837" s="21">
        <v>187355.49</v>
      </c>
      <c r="I2837" s="21" t="s">
        <v>11</v>
      </c>
      <c r="J2837" s="21" t="s">
        <v>12</v>
      </c>
    </row>
    <row r="2838" spans="1:10">
      <c r="A2838" s="21">
        <v>11563327</v>
      </c>
      <c r="B2838" s="22">
        <v>43968</v>
      </c>
      <c r="C2838" s="22">
        <v>43968</v>
      </c>
      <c r="D2838" s="21" t="s">
        <v>10</v>
      </c>
      <c r="E2838" s="21">
        <v>0</v>
      </c>
      <c r="F2838" s="21">
        <v>0</v>
      </c>
      <c r="G2838" s="21">
        <v>4290</v>
      </c>
      <c r="H2838" s="21">
        <v>191645.49</v>
      </c>
      <c r="I2838" s="21" t="s">
        <v>11</v>
      </c>
      <c r="J2838" s="21" t="s">
        <v>12</v>
      </c>
    </row>
    <row r="2839" spans="1:10">
      <c r="A2839" s="21">
        <v>11563327</v>
      </c>
      <c r="B2839" s="22">
        <v>43968</v>
      </c>
      <c r="C2839" s="22">
        <v>43968</v>
      </c>
      <c r="D2839" s="21" t="s">
        <v>10</v>
      </c>
      <c r="E2839" s="21">
        <v>0</v>
      </c>
      <c r="F2839" s="21">
        <v>0</v>
      </c>
      <c r="G2839" s="21">
        <v>4432</v>
      </c>
      <c r="H2839" s="21">
        <v>196077.49</v>
      </c>
      <c r="I2839" s="21" t="s">
        <v>11</v>
      </c>
      <c r="J2839" s="21" t="s">
        <v>12</v>
      </c>
    </row>
    <row r="2840" spans="1:10">
      <c r="A2840" s="21">
        <v>11563327</v>
      </c>
      <c r="B2840" s="22">
        <v>43968</v>
      </c>
      <c r="C2840" s="22">
        <v>43968</v>
      </c>
      <c r="D2840" s="21" t="s">
        <v>10</v>
      </c>
      <c r="E2840" s="21">
        <v>0</v>
      </c>
      <c r="F2840" s="21">
        <v>0</v>
      </c>
      <c r="G2840" s="21">
        <v>4570</v>
      </c>
      <c r="H2840" s="21">
        <v>200647.49</v>
      </c>
      <c r="I2840" s="21" t="s">
        <v>11</v>
      </c>
      <c r="J2840" s="21" t="s">
        <v>12</v>
      </c>
    </row>
    <row r="2841" spans="1:10">
      <c r="A2841" s="21">
        <v>11563327</v>
      </c>
      <c r="B2841" s="22">
        <v>43968</v>
      </c>
      <c r="C2841" s="22">
        <v>43968</v>
      </c>
      <c r="D2841" s="21" t="s">
        <v>10</v>
      </c>
      <c r="E2841" s="21">
        <v>0</v>
      </c>
      <c r="F2841" s="21">
        <v>0</v>
      </c>
      <c r="G2841" s="21">
        <v>4911.8999999999996</v>
      </c>
      <c r="H2841" s="21">
        <v>205559.39</v>
      </c>
      <c r="I2841" s="21" t="s">
        <v>11</v>
      </c>
      <c r="J2841" s="21" t="s">
        <v>12</v>
      </c>
    </row>
    <row r="2842" spans="1:10">
      <c r="A2842" s="21">
        <v>11563327</v>
      </c>
      <c r="B2842" s="22">
        <v>43968</v>
      </c>
      <c r="C2842" s="22">
        <v>43968</v>
      </c>
      <c r="D2842" s="21" t="s">
        <v>10</v>
      </c>
      <c r="E2842" s="21">
        <v>0</v>
      </c>
      <c r="F2842" s="21">
        <v>0</v>
      </c>
      <c r="G2842" s="21">
        <v>4920</v>
      </c>
      <c r="H2842" s="21">
        <v>210479.39</v>
      </c>
      <c r="I2842" s="21" t="s">
        <v>11</v>
      </c>
      <c r="J2842" s="21" t="s">
        <v>12</v>
      </c>
    </row>
    <row r="2843" spans="1:10">
      <c r="A2843" s="21">
        <v>11563327</v>
      </c>
      <c r="B2843" s="22">
        <v>43968</v>
      </c>
      <c r="C2843" s="22">
        <v>43968</v>
      </c>
      <c r="D2843" s="21" t="s">
        <v>10</v>
      </c>
      <c r="E2843" s="21">
        <v>0</v>
      </c>
      <c r="F2843" s="21">
        <v>0</v>
      </c>
      <c r="G2843" s="21">
        <v>5017.8</v>
      </c>
      <c r="H2843" s="21">
        <v>215497.19</v>
      </c>
      <c r="I2843" s="21" t="s">
        <v>11</v>
      </c>
      <c r="J2843" s="21" t="s">
        <v>12</v>
      </c>
    </row>
    <row r="2844" spans="1:10">
      <c r="A2844" s="21">
        <v>11563327</v>
      </c>
      <c r="B2844" s="22">
        <v>43968</v>
      </c>
      <c r="C2844" s="22">
        <v>43968</v>
      </c>
      <c r="D2844" s="21" t="s">
        <v>10</v>
      </c>
      <c r="E2844" s="21">
        <v>0</v>
      </c>
      <c r="F2844" s="21">
        <v>0</v>
      </c>
      <c r="G2844" s="21">
        <v>5230</v>
      </c>
      <c r="H2844" s="21">
        <v>220727.19</v>
      </c>
      <c r="I2844" s="21" t="s">
        <v>11</v>
      </c>
      <c r="J2844" s="21" t="s">
        <v>12</v>
      </c>
    </row>
    <row r="2845" spans="1:10">
      <c r="A2845" s="21">
        <v>11563327</v>
      </c>
      <c r="B2845" s="22">
        <v>43968</v>
      </c>
      <c r="C2845" s="22">
        <v>43968</v>
      </c>
      <c r="D2845" s="21" t="s">
        <v>10</v>
      </c>
      <c r="E2845" s="21">
        <v>0</v>
      </c>
      <c r="F2845" s="21">
        <v>0</v>
      </c>
      <c r="G2845" s="21">
        <v>5292</v>
      </c>
      <c r="H2845" s="21">
        <v>226019.19</v>
      </c>
      <c r="I2845" s="21" t="s">
        <v>11</v>
      </c>
      <c r="J2845" s="21" t="s">
        <v>12</v>
      </c>
    </row>
    <row r="2846" spans="1:10">
      <c r="A2846" s="21">
        <v>11563327</v>
      </c>
      <c r="B2846" s="22">
        <v>43968</v>
      </c>
      <c r="C2846" s="22">
        <v>43968</v>
      </c>
      <c r="D2846" s="21" t="s">
        <v>10</v>
      </c>
      <c r="E2846" s="21">
        <v>0</v>
      </c>
      <c r="F2846" s="21">
        <v>0</v>
      </c>
      <c r="G2846" s="21">
        <v>5422.24</v>
      </c>
      <c r="H2846" s="21">
        <v>231441.43</v>
      </c>
      <c r="I2846" s="21" t="s">
        <v>11</v>
      </c>
      <c r="J2846" s="21" t="s">
        <v>12</v>
      </c>
    </row>
    <row r="2847" spans="1:10">
      <c r="A2847" s="21">
        <v>11563327</v>
      </c>
      <c r="B2847" s="22">
        <v>43968</v>
      </c>
      <c r="C2847" s="22">
        <v>43968</v>
      </c>
      <c r="D2847" s="21" t="s">
        <v>10</v>
      </c>
      <c r="E2847" s="21">
        <v>0</v>
      </c>
      <c r="F2847" s="21">
        <v>0</v>
      </c>
      <c r="G2847" s="21">
        <v>5559.61</v>
      </c>
      <c r="H2847" s="21">
        <v>237001.04</v>
      </c>
      <c r="I2847" s="21" t="s">
        <v>11</v>
      </c>
      <c r="J2847" s="21" t="s">
        <v>12</v>
      </c>
    </row>
    <row r="2848" spans="1:10">
      <c r="A2848" s="21">
        <v>11563327</v>
      </c>
      <c r="B2848" s="22">
        <v>43968</v>
      </c>
      <c r="C2848" s="22">
        <v>43968</v>
      </c>
      <c r="D2848" s="21" t="s">
        <v>10</v>
      </c>
      <c r="E2848" s="21">
        <v>0</v>
      </c>
      <c r="F2848" s="21">
        <v>0</v>
      </c>
      <c r="G2848" s="21">
        <v>5690</v>
      </c>
      <c r="H2848" s="21">
        <v>242691.04</v>
      </c>
      <c r="I2848" s="21" t="s">
        <v>11</v>
      </c>
      <c r="J2848" s="21" t="s">
        <v>12</v>
      </c>
    </row>
    <row r="2849" spans="1:10">
      <c r="A2849" s="21">
        <v>11563327</v>
      </c>
      <c r="B2849" s="22">
        <v>43968</v>
      </c>
      <c r="C2849" s="22">
        <v>43968</v>
      </c>
      <c r="D2849" s="21" t="s">
        <v>10</v>
      </c>
      <c r="E2849" s="21">
        <v>0</v>
      </c>
      <c r="F2849" s="21">
        <v>0</v>
      </c>
      <c r="G2849" s="21">
        <v>5713.1</v>
      </c>
      <c r="H2849" s="21">
        <v>248404.14</v>
      </c>
      <c r="I2849" s="21" t="s">
        <v>11</v>
      </c>
      <c r="J2849" s="21" t="s">
        <v>12</v>
      </c>
    </row>
    <row r="2850" spans="1:10">
      <c r="A2850" s="21">
        <v>11563327</v>
      </c>
      <c r="B2850" s="22">
        <v>43968</v>
      </c>
      <c r="C2850" s="22">
        <v>43968</v>
      </c>
      <c r="D2850" s="21" t="s">
        <v>10</v>
      </c>
      <c r="E2850" s="21">
        <v>0</v>
      </c>
      <c r="F2850" s="21">
        <v>0</v>
      </c>
      <c r="G2850" s="21">
        <v>5834.99</v>
      </c>
      <c r="H2850" s="21">
        <v>254239.13</v>
      </c>
      <c r="I2850" s="21" t="s">
        <v>11</v>
      </c>
      <c r="J2850" s="21" t="s">
        <v>12</v>
      </c>
    </row>
    <row r="2851" spans="1:10">
      <c r="A2851" s="21">
        <v>11563327</v>
      </c>
      <c r="B2851" s="22">
        <v>43968</v>
      </c>
      <c r="C2851" s="22">
        <v>43968</v>
      </c>
      <c r="D2851" s="21" t="s">
        <v>10</v>
      </c>
      <c r="E2851" s="21">
        <v>0</v>
      </c>
      <c r="F2851" s="21">
        <v>0</v>
      </c>
      <c r="G2851" s="21">
        <v>5860</v>
      </c>
      <c r="H2851" s="21">
        <v>260099.13</v>
      </c>
      <c r="I2851" s="21" t="s">
        <v>11</v>
      </c>
      <c r="J2851" s="21" t="s">
        <v>12</v>
      </c>
    </row>
    <row r="2852" spans="1:10">
      <c r="A2852" s="21">
        <v>11563327</v>
      </c>
      <c r="B2852" s="22">
        <v>43968</v>
      </c>
      <c r="C2852" s="22">
        <v>43968</v>
      </c>
      <c r="D2852" s="21" t="s">
        <v>10</v>
      </c>
      <c r="E2852" s="21">
        <v>0</v>
      </c>
      <c r="F2852" s="21">
        <v>0</v>
      </c>
      <c r="G2852" s="21">
        <v>5937</v>
      </c>
      <c r="H2852" s="21">
        <v>266036.13</v>
      </c>
      <c r="I2852" s="21" t="s">
        <v>11</v>
      </c>
      <c r="J2852" s="21" t="s">
        <v>12</v>
      </c>
    </row>
    <row r="2853" spans="1:10">
      <c r="A2853" s="21">
        <v>11563327</v>
      </c>
      <c r="B2853" s="22">
        <v>43968</v>
      </c>
      <c r="C2853" s="22">
        <v>43968</v>
      </c>
      <c r="D2853" s="21" t="s">
        <v>10</v>
      </c>
      <c r="E2853" s="21">
        <v>0</v>
      </c>
      <c r="F2853" s="21">
        <v>0</v>
      </c>
      <c r="G2853" s="21">
        <v>5980</v>
      </c>
      <c r="H2853" s="21">
        <v>272016.13</v>
      </c>
      <c r="I2853" s="21" t="s">
        <v>11</v>
      </c>
      <c r="J2853" s="21" t="s">
        <v>12</v>
      </c>
    </row>
    <row r="2854" spans="1:10">
      <c r="A2854" s="21">
        <v>11563327</v>
      </c>
      <c r="B2854" s="22">
        <v>43968</v>
      </c>
      <c r="C2854" s="22">
        <v>43968</v>
      </c>
      <c r="D2854" s="21" t="s">
        <v>10</v>
      </c>
      <c r="E2854" s="21">
        <v>0</v>
      </c>
      <c r="F2854" s="21">
        <v>0</v>
      </c>
      <c r="G2854" s="21">
        <v>6434.1</v>
      </c>
      <c r="H2854" s="21">
        <v>278450.23</v>
      </c>
      <c r="I2854" s="21" t="s">
        <v>11</v>
      </c>
      <c r="J2854" s="21" t="s">
        <v>12</v>
      </c>
    </row>
    <row r="2855" spans="1:10">
      <c r="A2855" s="21">
        <v>11563327</v>
      </c>
      <c r="B2855" s="22">
        <v>43968</v>
      </c>
      <c r="C2855" s="22">
        <v>43968</v>
      </c>
      <c r="D2855" s="21" t="s">
        <v>10</v>
      </c>
      <c r="E2855" s="21">
        <v>0</v>
      </c>
      <c r="F2855" s="21">
        <v>0</v>
      </c>
      <c r="G2855" s="21">
        <v>6733.7</v>
      </c>
      <c r="H2855" s="21">
        <v>285183.93</v>
      </c>
      <c r="I2855" s="21" t="s">
        <v>11</v>
      </c>
      <c r="J2855" s="21" t="s">
        <v>12</v>
      </c>
    </row>
    <row r="2856" spans="1:10">
      <c r="A2856" s="21">
        <v>11563327</v>
      </c>
      <c r="B2856" s="22">
        <v>43968</v>
      </c>
      <c r="C2856" s="22">
        <v>43968</v>
      </c>
      <c r="D2856" s="21" t="s">
        <v>10</v>
      </c>
      <c r="E2856" s="21">
        <v>0</v>
      </c>
      <c r="F2856" s="21">
        <v>0</v>
      </c>
      <c r="G2856" s="21">
        <v>6911.5</v>
      </c>
      <c r="H2856" s="21">
        <v>292095.43</v>
      </c>
      <c r="I2856" s="21" t="s">
        <v>11</v>
      </c>
      <c r="J2856" s="21" t="s">
        <v>12</v>
      </c>
    </row>
    <row r="2857" spans="1:10">
      <c r="A2857" s="21">
        <v>11563327</v>
      </c>
      <c r="B2857" s="22">
        <v>43968</v>
      </c>
      <c r="C2857" s="22">
        <v>43968</v>
      </c>
      <c r="D2857" s="21" t="s">
        <v>10</v>
      </c>
      <c r="E2857" s="21">
        <v>0</v>
      </c>
      <c r="F2857" s="21">
        <v>0</v>
      </c>
      <c r="G2857" s="21">
        <v>7426.16</v>
      </c>
      <c r="H2857" s="21">
        <v>299521.59000000003</v>
      </c>
      <c r="I2857" s="21" t="s">
        <v>11</v>
      </c>
      <c r="J2857" s="21" t="s">
        <v>12</v>
      </c>
    </row>
    <row r="2858" spans="1:10">
      <c r="A2858" s="21">
        <v>11563327</v>
      </c>
      <c r="B2858" s="22">
        <v>43968</v>
      </c>
      <c r="C2858" s="22">
        <v>43968</v>
      </c>
      <c r="D2858" s="21" t="s">
        <v>10</v>
      </c>
      <c r="E2858" s="21">
        <v>0</v>
      </c>
      <c r="F2858" s="21">
        <v>0</v>
      </c>
      <c r="G2858" s="21">
        <v>7530</v>
      </c>
      <c r="H2858" s="21">
        <v>307051.59000000003</v>
      </c>
      <c r="I2858" s="21" t="s">
        <v>11</v>
      </c>
      <c r="J2858" s="21" t="s">
        <v>12</v>
      </c>
    </row>
    <row r="2859" spans="1:10">
      <c r="A2859" s="21">
        <v>11563327</v>
      </c>
      <c r="B2859" s="22">
        <v>43968</v>
      </c>
      <c r="C2859" s="22">
        <v>43968</v>
      </c>
      <c r="D2859" s="21" t="s">
        <v>10</v>
      </c>
      <c r="E2859" s="21">
        <v>0</v>
      </c>
      <c r="F2859" s="21">
        <v>0</v>
      </c>
      <c r="G2859" s="21">
        <v>7565</v>
      </c>
      <c r="H2859" s="21">
        <v>314616.59000000003</v>
      </c>
      <c r="I2859" s="21" t="s">
        <v>11</v>
      </c>
      <c r="J2859" s="21" t="s">
        <v>12</v>
      </c>
    </row>
    <row r="2860" spans="1:10">
      <c r="A2860" s="21">
        <v>11563327</v>
      </c>
      <c r="B2860" s="22">
        <v>43968</v>
      </c>
      <c r="C2860" s="22">
        <v>43968</v>
      </c>
      <c r="D2860" s="21" t="s">
        <v>10</v>
      </c>
      <c r="E2860" s="21">
        <v>0</v>
      </c>
      <c r="F2860" s="21">
        <v>0</v>
      </c>
      <c r="G2860" s="21">
        <v>7810.5</v>
      </c>
      <c r="H2860" s="21">
        <v>322427.09000000003</v>
      </c>
      <c r="I2860" s="21" t="s">
        <v>11</v>
      </c>
      <c r="J2860" s="21" t="s">
        <v>12</v>
      </c>
    </row>
    <row r="2861" spans="1:10">
      <c r="A2861" s="21">
        <v>11563327</v>
      </c>
      <c r="B2861" s="22">
        <v>43968</v>
      </c>
      <c r="C2861" s="22">
        <v>43968</v>
      </c>
      <c r="D2861" s="21" t="s">
        <v>10</v>
      </c>
      <c r="E2861" s="21">
        <v>0</v>
      </c>
      <c r="F2861" s="21">
        <v>0</v>
      </c>
      <c r="G2861" s="21">
        <v>8148</v>
      </c>
      <c r="H2861" s="21">
        <v>330575.09000000003</v>
      </c>
      <c r="I2861" s="21" t="s">
        <v>11</v>
      </c>
      <c r="J2861" s="21" t="s">
        <v>12</v>
      </c>
    </row>
    <row r="2862" spans="1:10">
      <c r="A2862" s="21">
        <v>11563327</v>
      </c>
      <c r="B2862" s="22">
        <v>43968</v>
      </c>
      <c r="C2862" s="22">
        <v>43968</v>
      </c>
      <c r="D2862" s="21" t="s">
        <v>10</v>
      </c>
      <c r="E2862" s="21">
        <v>0</v>
      </c>
      <c r="F2862" s="21">
        <v>0</v>
      </c>
      <c r="G2862" s="21">
        <v>8427.44</v>
      </c>
      <c r="H2862" s="21">
        <v>339002.53</v>
      </c>
      <c r="I2862" s="21" t="s">
        <v>11</v>
      </c>
      <c r="J2862" s="21" t="s">
        <v>12</v>
      </c>
    </row>
    <row r="2863" spans="1:10">
      <c r="A2863" s="21">
        <v>11563327</v>
      </c>
      <c r="B2863" s="22">
        <v>43968</v>
      </c>
      <c r="C2863" s="22">
        <v>43968</v>
      </c>
      <c r="D2863" s="21" t="s">
        <v>10</v>
      </c>
      <c r="E2863" s="21">
        <v>0</v>
      </c>
      <c r="F2863" s="21">
        <v>0</v>
      </c>
      <c r="G2863" s="21">
        <v>8460.06</v>
      </c>
      <c r="H2863" s="21">
        <v>347462.59</v>
      </c>
      <c r="I2863" s="21" t="s">
        <v>11</v>
      </c>
      <c r="J2863" s="21" t="s">
        <v>12</v>
      </c>
    </row>
    <row r="2864" spans="1:10">
      <c r="A2864" s="21">
        <v>11563327</v>
      </c>
      <c r="B2864" s="22">
        <v>43968</v>
      </c>
      <c r="C2864" s="22">
        <v>43968</v>
      </c>
      <c r="D2864" s="21" t="s">
        <v>10</v>
      </c>
      <c r="E2864" s="21">
        <v>0</v>
      </c>
      <c r="F2864" s="21">
        <v>0</v>
      </c>
      <c r="G2864" s="21">
        <v>9362.9</v>
      </c>
      <c r="H2864" s="21">
        <v>356825.49</v>
      </c>
      <c r="I2864" s="21" t="s">
        <v>11</v>
      </c>
      <c r="J2864" s="21" t="s">
        <v>12</v>
      </c>
    </row>
    <row r="2865" spans="1:10">
      <c r="A2865" s="21">
        <v>11563327</v>
      </c>
      <c r="B2865" s="22">
        <v>43968</v>
      </c>
      <c r="C2865" s="22">
        <v>43968</v>
      </c>
      <c r="D2865" s="21" t="s">
        <v>10</v>
      </c>
      <c r="E2865" s="21">
        <v>0</v>
      </c>
      <c r="F2865" s="21">
        <v>0</v>
      </c>
      <c r="G2865" s="21">
        <v>9957.7000000000007</v>
      </c>
      <c r="H2865" s="21">
        <v>366783.19</v>
      </c>
      <c r="I2865" s="21" t="s">
        <v>11</v>
      </c>
      <c r="J2865" s="21" t="s">
        <v>12</v>
      </c>
    </row>
    <row r="2866" spans="1:10">
      <c r="A2866" s="21">
        <v>11563327</v>
      </c>
      <c r="B2866" s="22">
        <v>43968</v>
      </c>
      <c r="C2866" s="22">
        <v>43968</v>
      </c>
      <c r="D2866" s="21" t="s">
        <v>10</v>
      </c>
      <c r="E2866" s="21">
        <v>0</v>
      </c>
      <c r="F2866" s="21">
        <v>0</v>
      </c>
      <c r="G2866" s="21">
        <v>10264.19</v>
      </c>
      <c r="H2866" s="21">
        <v>377047.38</v>
      </c>
      <c r="I2866" s="21" t="s">
        <v>11</v>
      </c>
      <c r="J2866" s="21" t="s">
        <v>12</v>
      </c>
    </row>
    <row r="2867" spans="1:10">
      <c r="A2867" s="21">
        <v>11563327</v>
      </c>
      <c r="B2867" s="22">
        <v>43968</v>
      </c>
      <c r="C2867" s="22">
        <v>43968</v>
      </c>
      <c r="D2867" s="21" t="s">
        <v>10</v>
      </c>
      <c r="E2867" s="21">
        <v>0</v>
      </c>
      <c r="F2867" s="21">
        <v>0</v>
      </c>
      <c r="G2867" s="21">
        <v>10678.26</v>
      </c>
      <c r="H2867" s="21">
        <v>387725.64</v>
      </c>
      <c r="I2867" s="21" t="s">
        <v>11</v>
      </c>
      <c r="J2867" s="21" t="s">
        <v>12</v>
      </c>
    </row>
    <row r="2868" spans="1:10">
      <c r="A2868" s="21">
        <v>11563327</v>
      </c>
      <c r="B2868" s="22">
        <v>43968</v>
      </c>
      <c r="C2868" s="22">
        <v>43968</v>
      </c>
      <c r="D2868" s="21" t="s">
        <v>10</v>
      </c>
      <c r="E2868" s="21">
        <v>0</v>
      </c>
      <c r="F2868" s="21">
        <v>0</v>
      </c>
      <c r="G2868" s="21">
        <v>11254.68</v>
      </c>
      <c r="H2868" s="21">
        <v>398980.32</v>
      </c>
      <c r="I2868" s="21" t="s">
        <v>11</v>
      </c>
      <c r="J2868" s="21" t="s">
        <v>12</v>
      </c>
    </row>
    <row r="2869" spans="1:10">
      <c r="A2869" s="21">
        <v>11563327</v>
      </c>
      <c r="B2869" s="22">
        <v>43968</v>
      </c>
      <c r="C2869" s="22">
        <v>43968</v>
      </c>
      <c r="D2869" s="21" t="s">
        <v>10</v>
      </c>
      <c r="E2869" s="21">
        <v>0</v>
      </c>
      <c r="F2869" s="21">
        <v>0</v>
      </c>
      <c r="G2869" s="21">
        <v>11660</v>
      </c>
      <c r="H2869" s="21">
        <v>410640.32</v>
      </c>
      <c r="I2869" s="21" t="s">
        <v>11</v>
      </c>
      <c r="J2869" s="21" t="s">
        <v>12</v>
      </c>
    </row>
    <row r="2870" spans="1:10">
      <c r="A2870" s="21">
        <v>11563327</v>
      </c>
      <c r="B2870" s="22">
        <v>43968</v>
      </c>
      <c r="C2870" s="22">
        <v>43968</v>
      </c>
      <c r="D2870" s="21" t="s">
        <v>10</v>
      </c>
      <c r="E2870" s="21">
        <v>0</v>
      </c>
      <c r="F2870" s="21">
        <v>0</v>
      </c>
      <c r="G2870" s="21">
        <v>22493.37</v>
      </c>
      <c r="H2870" s="21">
        <v>433133.69</v>
      </c>
      <c r="I2870" s="21" t="s">
        <v>11</v>
      </c>
      <c r="J2870" s="21" t="s">
        <v>12</v>
      </c>
    </row>
    <row r="2871" spans="1:10">
      <c r="A2871" s="21">
        <v>11563327</v>
      </c>
      <c r="B2871" s="22">
        <v>43968</v>
      </c>
      <c r="C2871" s="22">
        <v>43968</v>
      </c>
      <c r="D2871" s="21" t="s">
        <v>13</v>
      </c>
      <c r="E2871" s="21">
        <v>0</v>
      </c>
      <c r="F2871" s="21">
        <v>4.3</v>
      </c>
      <c r="G2871" s="21">
        <v>0</v>
      </c>
      <c r="H2871" s="21">
        <v>433129.39</v>
      </c>
      <c r="I2871" s="21" t="s">
        <v>14</v>
      </c>
      <c r="J2871" s="21" t="s">
        <v>15</v>
      </c>
    </row>
    <row r="2872" spans="1:10">
      <c r="A2872" s="21">
        <v>11563327</v>
      </c>
      <c r="B2872" s="22">
        <v>43968</v>
      </c>
      <c r="C2872" s="22">
        <v>43968</v>
      </c>
      <c r="D2872" s="21" t="s">
        <v>13</v>
      </c>
      <c r="E2872" s="21">
        <v>0</v>
      </c>
      <c r="F2872" s="21">
        <v>4.67</v>
      </c>
      <c r="G2872" s="21">
        <v>0</v>
      </c>
      <c r="H2872" s="21">
        <v>433124.72</v>
      </c>
      <c r="I2872" s="21" t="s">
        <v>14</v>
      </c>
      <c r="J2872" s="21" t="s">
        <v>15</v>
      </c>
    </row>
    <row r="2873" spans="1:10">
      <c r="A2873" s="21">
        <v>11563327</v>
      </c>
      <c r="B2873" s="22">
        <v>43968</v>
      </c>
      <c r="C2873" s="22">
        <v>43968</v>
      </c>
      <c r="D2873" s="21" t="s">
        <v>13</v>
      </c>
      <c r="E2873" s="21">
        <v>0</v>
      </c>
      <c r="F2873" s="21">
        <v>6.83</v>
      </c>
      <c r="G2873" s="21">
        <v>0</v>
      </c>
      <c r="H2873" s="21">
        <v>433117.89</v>
      </c>
      <c r="I2873" s="21" t="s">
        <v>14</v>
      </c>
      <c r="J2873" s="21" t="s">
        <v>15</v>
      </c>
    </row>
    <row r="2874" spans="1:10">
      <c r="A2874" s="21">
        <v>11563327</v>
      </c>
      <c r="B2874" s="22">
        <v>43968</v>
      </c>
      <c r="C2874" s="22">
        <v>43968</v>
      </c>
      <c r="D2874" s="21" t="s">
        <v>13</v>
      </c>
      <c r="E2874" s="21">
        <v>0</v>
      </c>
      <c r="F2874" s="21">
        <v>7.4</v>
      </c>
      <c r="G2874" s="21">
        <v>0</v>
      </c>
      <c r="H2874" s="21">
        <v>433110.49</v>
      </c>
      <c r="I2874" s="21" t="s">
        <v>14</v>
      </c>
      <c r="J2874" s="21" t="s">
        <v>15</v>
      </c>
    </row>
    <row r="2875" spans="1:10">
      <c r="A2875" s="21">
        <v>11563327</v>
      </c>
      <c r="B2875" s="22">
        <v>43968</v>
      </c>
      <c r="C2875" s="22">
        <v>43968</v>
      </c>
      <c r="D2875" s="21" t="s">
        <v>13</v>
      </c>
      <c r="E2875" s="21">
        <v>0</v>
      </c>
      <c r="F2875" s="21">
        <v>8.0399999999999991</v>
      </c>
      <c r="G2875" s="21">
        <v>0</v>
      </c>
      <c r="H2875" s="21">
        <v>433102.45</v>
      </c>
      <c r="I2875" s="21" t="s">
        <v>14</v>
      </c>
      <c r="J2875" s="21" t="s">
        <v>15</v>
      </c>
    </row>
    <row r="2876" spans="1:10">
      <c r="A2876" s="21">
        <v>11563327</v>
      </c>
      <c r="B2876" s="22">
        <v>43968</v>
      </c>
      <c r="C2876" s="22">
        <v>43968</v>
      </c>
      <c r="D2876" s="21" t="s">
        <v>13</v>
      </c>
      <c r="E2876" s="21">
        <v>0</v>
      </c>
      <c r="F2876" s="21">
        <v>8.0399999999999991</v>
      </c>
      <c r="G2876" s="21">
        <v>0</v>
      </c>
      <c r="H2876" s="21">
        <v>433094.41</v>
      </c>
      <c r="I2876" s="21" t="s">
        <v>14</v>
      </c>
      <c r="J2876" s="21" t="s">
        <v>15</v>
      </c>
    </row>
    <row r="2877" spans="1:10">
      <c r="A2877" s="21">
        <v>11563327</v>
      </c>
      <c r="B2877" s="22">
        <v>43968</v>
      </c>
      <c r="C2877" s="22">
        <v>43968</v>
      </c>
      <c r="D2877" s="21" t="s">
        <v>13</v>
      </c>
      <c r="E2877" s="21">
        <v>0</v>
      </c>
      <c r="F2877" s="21">
        <v>8.5</v>
      </c>
      <c r="G2877" s="21">
        <v>0</v>
      </c>
      <c r="H2877" s="21">
        <v>433085.91</v>
      </c>
      <c r="I2877" s="21" t="s">
        <v>14</v>
      </c>
      <c r="J2877" s="21" t="s">
        <v>15</v>
      </c>
    </row>
    <row r="2878" spans="1:10">
      <c r="A2878" s="21">
        <v>11563327</v>
      </c>
      <c r="B2878" s="22">
        <v>43968</v>
      </c>
      <c r="C2878" s="22">
        <v>43968</v>
      </c>
      <c r="D2878" s="21" t="s">
        <v>13</v>
      </c>
      <c r="E2878" s="21">
        <v>0</v>
      </c>
      <c r="F2878" s="21">
        <v>8.6300000000000008</v>
      </c>
      <c r="G2878" s="21">
        <v>0</v>
      </c>
      <c r="H2878" s="21">
        <v>433077.28</v>
      </c>
      <c r="I2878" s="21" t="s">
        <v>14</v>
      </c>
      <c r="J2878" s="21" t="s">
        <v>15</v>
      </c>
    </row>
    <row r="2879" spans="1:10">
      <c r="A2879" s="21">
        <v>11563327</v>
      </c>
      <c r="B2879" s="22">
        <v>43968</v>
      </c>
      <c r="C2879" s="22">
        <v>43968</v>
      </c>
      <c r="D2879" s="21" t="s">
        <v>13</v>
      </c>
      <c r="E2879" s="21">
        <v>0</v>
      </c>
      <c r="F2879" s="21">
        <v>8.8000000000000007</v>
      </c>
      <c r="G2879" s="21">
        <v>0</v>
      </c>
      <c r="H2879" s="21">
        <v>433068.48</v>
      </c>
      <c r="I2879" s="21" t="s">
        <v>14</v>
      </c>
      <c r="J2879" s="21" t="s">
        <v>15</v>
      </c>
    </row>
    <row r="2880" spans="1:10">
      <c r="A2880" s="21">
        <v>11563327</v>
      </c>
      <c r="B2880" s="22">
        <v>43968</v>
      </c>
      <c r="C2880" s="22">
        <v>43968</v>
      </c>
      <c r="D2880" s="21" t="s">
        <v>13</v>
      </c>
      <c r="E2880" s="21">
        <v>0</v>
      </c>
      <c r="F2880" s="21">
        <v>9.51</v>
      </c>
      <c r="G2880" s="21">
        <v>0</v>
      </c>
      <c r="H2880" s="21">
        <v>433058.97</v>
      </c>
      <c r="I2880" s="21" t="s">
        <v>14</v>
      </c>
      <c r="J2880" s="21" t="s">
        <v>15</v>
      </c>
    </row>
    <row r="2881" spans="1:10">
      <c r="A2881" s="21">
        <v>11563327</v>
      </c>
      <c r="B2881" s="22">
        <v>43968</v>
      </c>
      <c r="C2881" s="22">
        <v>43968</v>
      </c>
      <c r="D2881" s="21" t="s">
        <v>13</v>
      </c>
      <c r="E2881" s="21">
        <v>0</v>
      </c>
      <c r="F2881" s="21">
        <v>9.5299999999999994</v>
      </c>
      <c r="G2881" s="21">
        <v>0</v>
      </c>
      <c r="H2881" s="21">
        <v>433049.44</v>
      </c>
      <c r="I2881" s="21" t="s">
        <v>14</v>
      </c>
      <c r="J2881" s="21" t="s">
        <v>15</v>
      </c>
    </row>
    <row r="2882" spans="1:10">
      <c r="A2882" s="21">
        <v>11563327</v>
      </c>
      <c r="B2882" s="22">
        <v>43968</v>
      </c>
      <c r="C2882" s="22">
        <v>43968</v>
      </c>
      <c r="D2882" s="21" t="s">
        <v>13</v>
      </c>
      <c r="E2882" s="21">
        <v>0</v>
      </c>
      <c r="F2882" s="21">
        <v>9.68</v>
      </c>
      <c r="G2882" s="21">
        <v>0</v>
      </c>
      <c r="H2882" s="21">
        <v>433039.76</v>
      </c>
      <c r="I2882" s="21" t="s">
        <v>14</v>
      </c>
      <c r="J2882" s="21" t="s">
        <v>15</v>
      </c>
    </row>
    <row r="2883" spans="1:10">
      <c r="A2883" s="21">
        <v>11563327</v>
      </c>
      <c r="B2883" s="22">
        <v>43968</v>
      </c>
      <c r="C2883" s="22">
        <v>43968</v>
      </c>
      <c r="D2883" s="21" t="s">
        <v>13</v>
      </c>
      <c r="E2883" s="21">
        <v>0</v>
      </c>
      <c r="F2883" s="21">
        <v>10.199999999999999</v>
      </c>
      <c r="G2883" s="21">
        <v>0</v>
      </c>
      <c r="H2883" s="21">
        <v>433029.56</v>
      </c>
      <c r="I2883" s="21" t="s">
        <v>14</v>
      </c>
      <c r="J2883" s="21" t="s">
        <v>15</v>
      </c>
    </row>
    <row r="2884" spans="1:10">
      <c r="A2884" s="21">
        <v>11563327</v>
      </c>
      <c r="B2884" s="22">
        <v>43968</v>
      </c>
      <c r="C2884" s="22">
        <v>43968</v>
      </c>
      <c r="D2884" s="21" t="s">
        <v>13</v>
      </c>
      <c r="E2884" s="21">
        <v>0</v>
      </c>
      <c r="F2884" s="21">
        <v>10.37</v>
      </c>
      <c r="G2884" s="21">
        <v>0</v>
      </c>
      <c r="H2884" s="21">
        <v>433019.19</v>
      </c>
      <c r="I2884" s="21" t="s">
        <v>14</v>
      </c>
      <c r="J2884" s="21" t="s">
        <v>15</v>
      </c>
    </row>
    <row r="2885" spans="1:10">
      <c r="A2885" s="21">
        <v>11563327</v>
      </c>
      <c r="B2885" s="22">
        <v>43968</v>
      </c>
      <c r="C2885" s="22">
        <v>43968</v>
      </c>
      <c r="D2885" s="21" t="s">
        <v>13</v>
      </c>
      <c r="E2885" s="21">
        <v>0</v>
      </c>
      <c r="F2885" s="21">
        <v>10.41</v>
      </c>
      <c r="G2885" s="21">
        <v>0</v>
      </c>
      <c r="H2885" s="21">
        <v>433008.78</v>
      </c>
      <c r="I2885" s="21" t="s">
        <v>14</v>
      </c>
      <c r="J2885" s="21" t="s">
        <v>15</v>
      </c>
    </row>
    <row r="2886" spans="1:10">
      <c r="A2886" s="21">
        <v>11563327</v>
      </c>
      <c r="B2886" s="22">
        <v>43968</v>
      </c>
      <c r="C2886" s="22">
        <v>43968</v>
      </c>
      <c r="D2886" s="21" t="s">
        <v>13</v>
      </c>
      <c r="E2886" s="21">
        <v>0</v>
      </c>
      <c r="F2886" s="21">
        <v>10.47</v>
      </c>
      <c r="G2886" s="21">
        <v>0</v>
      </c>
      <c r="H2886" s="21">
        <v>432998.31</v>
      </c>
      <c r="I2886" s="21" t="s">
        <v>14</v>
      </c>
      <c r="J2886" s="21" t="s">
        <v>15</v>
      </c>
    </row>
    <row r="2887" spans="1:10">
      <c r="A2887" s="21">
        <v>11563327</v>
      </c>
      <c r="B2887" s="22">
        <v>43968</v>
      </c>
      <c r="C2887" s="22">
        <v>43968</v>
      </c>
      <c r="D2887" s="21" t="s">
        <v>13</v>
      </c>
      <c r="E2887" s="21">
        <v>0</v>
      </c>
      <c r="F2887" s="21">
        <v>10.55</v>
      </c>
      <c r="G2887" s="21">
        <v>0</v>
      </c>
      <c r="H2887" s="21">
        <v>432987.76</v>
      </c>
      <c r="I2887" s="21" t="s">
        <v>14</v>
      </c>
      <c r="J2887" s="21" t="s">
        <v>15</v>
      </c>
    </row>
    <row r="2888" spans="1:10">
      <c r="A2888" s="21">
        <v>11563327</v>
      </c>
      <c r="B2888" s="22">
        <v>43968</v>
      </c>
      <c r="C2888" s="22">
        <v>43968</v>
      </c>
      <c r="D2888" s="21" t="s">
        <v>13</v>
      </c>
      <c r="E2888" s="21">
        <v>0</v>
      </c>
      <c r="F2888" s="21">
        <v>10.93</v>
      </c>
      <c r="G2888" s="21">
        <v>0</v>
      </c>
      <c r="H2888" s="21">
        <v>432976.83</v>
      </c>
      <c r="I2888" s="21" t="s">
        <v>14</v>
      </c>
      <c r="J2888" s="21" t="s">
        <v>15</v>
      </c>
    </row>
    <row r="2889" spans="1:10">
      <c r="A2889" s="21">
        <v>11563327</v>
      </c>
      <c r="B2889" s="22">
        <v>43968</v>
      </c>
      <c r="C2889" s="22">
        <v>43968</v>
      </c>
      <c r="D2889" s="21" t="s">
        <v>13</v>
      </c>
      <c r="E2889" s="21">
        <v>0</v>
      </c>
      <c r="F2889" s="21">
        <v>11.22</v>
      </c>
      <c r="G2889" s="21">
        <v>0</v>
      </c>
      <c r="H2889" s="21">
        <v>432965.61</v>
      </c>
      <c r="I2889" s="21" t="s">
        <v>14</v>
      </c>
      <c r="J2889" s="21" t="s">
        <v>15</v>
      </c>
    </row>
    <row r="2890" spans="1:10">
      <c r="A2890" s="21">
        <v>11563327</v>
      </c>
      <c r="B2890" s="22">
        <v>43968</v>
      </c>
      <c r="C2890" s="22">
        <v>43968</v>
      </c>
      <c r="D2890" s="21" t="s">
        <v>13</v>
      </c>
      <c r="E2890" s="21">
        <v>0</v>
      </c>
      <c r="F2890" s="21">
        <v>11.46</v>
      </c>
      <c r="G2890" s="21">
        <v>0</v>
      </c>
      <c r="H2890" s="21">
        <v>432954.15</v>
      </c>
      <c r="I2890" s="21" t="s">
        <v>14</v>
      </c>
      <c r="J2890" s="21" t="s">
        <v>15</v>
      </c>
    </row>
    <row r="2891" spans="1:10">
      <c r="A2891" s="21">
        <v>11563327</v>
      </c>
      <c r="B2891" s="22">
        <v>43968</v>
      </c>
      <c r="C2891" s="22">
        <v>43968</v>
      </c>
      <c r="D2891" s="21" t="s">
        <v>13</v>
      </c>
      <c r="E2891" s="21">
        <v>0</v>
      </c>
      <c r="F2891" s="21">
        <v>11.8</v>
      </c>
      <c r="G2891" s="21">
        <v>0</v>
      </c>
      <c r="H2891" s="21">
        <v>432942.35</v>
      </c>
      <c r="I2891" s="21" t="s">
        <v>14</v>
      </c>
      <c r="J2891" s="21" t="s">
        <v>15</v>
      </c>
    </row>
    <row r="2892" spans="1:10">
      <c r="A2892" s="21">
        <v>11563327</v>
      </c>
      <c r="B2892" s="22">
        <v>43968</v>
      </c>
      <c r="C2892" s="22">
        <v>43968</v>
      </c>
      <c r="D2892" s="21" t="s">
        <v>13</v>
      </c>
      <c r="E2892" s="21">
        <v>0</v>
      </c>
      <c r="F2892" s="21">
        <v>12.27</v>
      </c>
      <c r="G2892" s="21">
        <v>0</v>
      </c>
      <c r="H2892" s="21">
        <v>432930.08</v>
      </c>
      <c r="I2892" s="21" t="s">
        <v>14</v>
      </c>
      <c r="J2892" s="21" t="s">
        <v>15</v>
      </c>
    </row>
    <row r="2893" spans="1:10">
      <c r="A2893" s="21">
        <v>11563327</v>
      </c>
      <c r="B2893" s="22">
        <v>43968</v>
      </c>
      <c r="C2893" s="22">
        <v>43968</v>
      </c>
      <c r="D2893" s="21" t="s">
        <v>13</v>
      </c>
      <c r="E2893" s="21">
        <v>0</v>
      </c>
      <c r="F2893" s="21">
        <v>12.61</v>
      </c>
      <c r="G2893" s="21">
        <v>0</v>
      </c>
      <c r="H2893" s="21">
        <v>432917.47</v>
      </c>
      <c r="I2893" s="21" t="s">
        <v>14</v>
      </c>
      <c r="J2893" s="21" t="s">
        <v>15</v>
      </c>
    </row>
    <row r="2894" spans="1:10">
      <c r="A2894" s="21">
        <v>11563327</v>
      </c>
      <c r="B2894" s="22">
        <v>43968</v>
      </c>
      <c r="C2894" s="22">
        <v>43968</v>
      </c>
      <c r="D2894" s="21" t="s">
        <v>13</v>
      </c>
      <c r="E2894" s="21">
        <v>0</v>
      </c>
      <c r="F2894" s="21">
        <v>13.74</v>
      </c>
      <c r="G2894" s="21">
        <v>0</v>
      </c>
      <c r="H2894" s="21">
        <v>432903.73</v>
      </c>
      <c r="I2894" s="21" t="s">
        <v>14</v>
      </c>
      <c r="J2894" s="21" t="s">
        <v>15</v>
      </c>
    </row>
    <row r="2895" spans="1:10">
      <c r="A2895" s="21">
        <v>11563327</v>
      </c>
      <c r="B2895" s="22">
        <v>43968</v>
      </c>
      <c r="C2895" s="22">
        <v>43968</v>
      </c>
      <c r="D2895" s="21" t="s">
        <v>13</v>
      </c>
      <c r="E2895" s="21">
        <v>0</v>
      </c>
      <c r="F2895" s="21">
        <v>13.83</v>
      </c>
      <c r="G2895" s="21">
        <v>0</v>
      </c>
      <c r="H2895" s="21">
        <v>432889.9</v>
      </c>
      <c r="I2895" s="21" t="s">
        <v>14</v>
      </c>
      <c r="J2895" s="21" t="s">
        <v>15</v>
      </c>
    </row>
    <row r="2896" spans="1:10">
      <c r="A2896" s="21">
        <v>11563327</v>
      </c>
      <c r="B2896" s="22">
        <v>43968</v>
      </c>
      <c r="C2896" s="22">
        <v>43968</v>
      </c>
      <c r="D2896" s="21" t="s">
        <v>13</v>
      </c>
      <c r="E2896" s="21">
        <v>0</v>
      </c>
      <c r="F2896" s="21">
        <v>17.190000000000001</v>
      </c>
      <c r="G2896" s="21">
        <v>0</v>
      </c>
      <c r="H2896" s="21">
        <v>432872.71</v>
      </c>
      <c r="I2896" s="21" t="s">
        <v>14</v>
      </c>
      <c r="J2896" s="21" t="s">
        <v>15</v>
      </c>
    </row>
    <row r="2897" spans="1:10">
      <c r="A2897" s="21">
        <v>11563327</v>
      </c>
      <c r="B2897" s="22">
        <v>43968</v>
      </c>
      <c r="C2897" s="22">
        <v>43968</v>
      </c>
      <c r="D2897" s="21" t="s">
        <v>13</v>
      </c>
      <c r="E2897" s="21">
        <v>0</v>
      </c>
      <c r="F2897" s="21">
        <v>17.43</v>
      </c>
      <c r="G2897" s="21">
        <v>0</v>
      </c>
      <c r="H2897" s="21">
        <v>432855.28</v>
      </c>
      <c r="I2897" s="21" t="s">
        <v>14</v>
      </c>
      <c r="J2897" s="21" t="s">
        <v>15</v>
      </c>
    </row>
    <row r="2898" spans="1:10">
      <c r="A2898" s="21">
        <v>11563327</v>
      </c>
      <c r="B2898" s="22">
        <v>43968</v>
      </c>
      <c r="C2898" s="22">
        <v>43968</v>
      </c>
      <c r="D2898" s="21" t="s">
        <v>13</v>
      </c>
      <c r="E2898" s="21">
        <v>0</v>
      </c>
      <c r="F2898" s="21">
        <v>18.920000000000002</v>
      </c>
      <c r="G2898" s="21">
        <v>0</v>
      </c>
      <c r="H2898" s="21">
        <v>432836.36</v>
      </c>
      <c r="I2898" s="21" t="s">
        <v>14</v>
      </c>
      <c r="J2898" s="21" t="s">
        <v>15</v>
      </c>
    </row>
    <row r="2899" spans="1:10">
      <c r="A2899" s="21">
        <v>11563327</v>
      </c>
      <c r="B2899" s="22">
        <v>43968</v>
      </c>
      <c r="C2899" s="22">
        <v>43968</v>
      </c>
      <c r="D2899" s="21" t="s">
        <v>13</v>
      </c>
      <c r="E2899" s="21">
        <v>0</v>
      </c>
      <c r="F2899" s="21">
        <v>19.579999999999998</v>
      </c>
      <c r="G2899" s="21">
        <v>0</v>
      </c>
      <c r="H2899" s="21">
        <v>432816.78</v>
      </c>
      <c r="I2899" s="21" t="s">
        <v>14</v>
      </c>
      <c r="J2899" s="21" t="s">
        <v>15</v>
      </c>
    </row>
    <row r="2900" spans="1:10">
      <c r="A2900" s="21">
        <v>11563327</v>
      </c>
      <c r="B2900" s="22">
        <v>43968</v>
      </c>
      <c r="C2900" s="22">
        <v>43968</v>
      </c>
      <c r="D2900" s="21" t="s">
        <v>13</v>
      </c>
      <c r="E2900" s="21">
        <v>0</v>
      </c>
      <c r="F2900" s="21">
        <v>20.239999999999998</v>
      </c>
      <c r="G2900" s="21">
        <v>0</v>
      </c>
      <c r="H2900" s="21">
        <v>432796.54</v>
      </c>
      <c r="I2900" s="21" t="s">
        <v>14</v>
      </c>
      <c r="J2900" s="21" t="s">
        <v>15</v>
      </c>
    </row>
    <row r="2901" spans="1:10">
      <c r="A2901" s="21">
        <v>11563327</v>
      </c>
      <c r="B2901" s="22">
        <v>43968</v>
      </c>
      <c r="C2901" s="22">
        <v>43968</v>
      </c>
      <c r="D2901" s="21" t="s">
        <v>13</v>
      </c>
      <c r="E2901" s="21">
        <v>0</v>
      </c>
      <c r="F2901" s="21">
        <v>20.77</v>
      </c>
      <c r="G2901" s="21">
        <v>0</v>
      </c>
      <c r="H2901" s="21">
        <v>432775.77</v>
      </c>
      <c r="I2901" s="21" t="s">
        <v>14</v>
      </c>
      <c r="J2901" s="21" t="s">
        <v>15</v>
      </c>
    </row>
    <row r="2902" spans="1:10">
      <c r="A2902" s="21">
        <v>11563327</v>
      </c>
      <c r="B2902" s="22">
        <v>43968</v>
      </c>
      <c r="C2902" s="22">
        <v>43968</v>
      </c>
      <c r="D2902" s="21" t="s">
        <v>13</v>
      </c>
      <c r="E2902" s="21">
        <v>0</v>
      </c>
      <c r="F2902" s="21">
        <v>22.84</v>
      </c>
      <c r="G2902" s="21">
        <v>0</v>
      </c>
      <c r="H2902" s="21">
        <v>432752.93</v>
      </c>
      <c r="I2902" s="21" t="s">
        <v>14</v>
      </c>
      <c r="J2902" s="21" t="s">
        <v>15</v>
      </c>
    </row>
    <row r="2903" spans="1:10">
      <c r="A2903" s="21">
        <v>11563327</v>
      </c>
      <c r="B2903" s="22">
        <v>43968</v>
      </c>
      <c r="C2903" s="22">
        <v>43968</v>
      </c>
      <c r="D2903" s="21" t="s">
        <v>13</v>
      </c>
      <c r="E2903" s="21">
        <v>0</v>
      </c>
      <c r="F2903" s="21">
        <v>27.1</v>
      </c>
      <c r="G2903" s="21">
        <v>0</v>
      </c>
      <c r="H2903" s="21">
        <v>432725.83</v>
      </c>
      <c r="I2903" s="21" t="s">
        <v>14</v>
      </c>
      <c r="J2903" s="21" t="s">
        <v>15</v>
      </c>
    </row>
    <row r="2904" spans="1:10">
      <c r="A2904" s="21">
        <v>11563327</v>
      </c>
      <c r="B2904" s="22">
        <v>43968</v>
      </c>
      <c r="C2904" s="22">
        <v>43968</v>
      </c>
      <c r="D2904" s="21" t="s">
        <v>13</v>
      </c>
      <c r="E2904" s="21">
        <v>0</v>
      </c>
      <c r="F2904" s="21">
        <v>41.11</v>
      </c>
      <c r="G2904" s="21">
        <v>0</v>
      </c>
      <c r="H2904" s="21">
        <v>432684.72</v>
      </c>
      <c r="I2904" s="21" t="s">
        <v>14</v>
      </c>
      <c r="J2904" s="21" t="s">
        <v>15</v>
      </c>
    </row>
    <row r="2905" spans="1:10">
      <c r="A2905" s="21">
        <v>11563327</v>
      </c>
      <c r="B2905" s="22">
        <v>43968</v>
      </c>
      <c r="C2905" s="22">
        <v>43968</v>
      </c>
      <c r="D2905" s="21" t="s">
        <v>13</v>
      </c>
      <c r="E2905" s="21">
        <v>0</v>
      </c>
      <c r="F2905" s="21">
        <v>49.97</v>
      </c>
      <c r="G2905" s="21">
        <v>0</v>
      </c>
      <c r="H2905" s="21">
        <v>432634.75</v>
      </c>
      <c r="I2905" s="21" t="s">
        <v>14</v>
      </c>
      <c r="J2905" s="21" t="s">
        <v>15</v>
      </c>
    </row>
    <row r="2906" spans="1:10">
      <c r="A2906" s="21">
        <v>11563327</v>
      </c>
      <c r="B2906" s="22">
        <v>43968</v>
      </c>
      <c r="C2906" s="22">
        <v>43968</v>
      </c>
      <c r="D2906" s="21" t="s">
        <v>16</v>
      </c>
      <c r="E2906" s="21">
        <v>0</v>
      </c>
      <c r="F2906" s="21">
        <v>432634.75</v>
      </c>
      <c r="G2906" s="21">
        <v>0</v>
      </c>
      <c r="H2906" s="21">
        <v>0</v>
      </c>
      <c r="I2906" s="21" t="s">
        <v>17</v>
      </c>
      <c r="J2906" s="21" t="s">
        <v>18</v>
      </c>
    </row>
    <row r="2907" spans="1:10">
      <c r="A2907" s="21">
        <v>11563327</v>
      </c>
      <c r="B2907" s="22">
        <v>43969</v>
      </c>
      <c r="C2907" s="22">
        <v>43969</v>
      </c>
      <c r="D2907" s="21" t="s">
        <v>10</v>
      </c>
      <c r="E2907" s="21">
        <v>0</v>
      </c>
      <c r="F2907" s="21">
        <v>0</v>
      </c>
      <c r="G2907" s="21">
        <v>115</v>
      </c>
      <c r="H2907" s="21">
        <v>115</v>
      </c>
      <c r="I2907" s="21" t="s">
        <v>11</v>
      </c>
      <c r="J2907" s="21" t="s">
        <v>12</v>
      </c>
    </row>
    <row r="2908" spans="1:10">
      <c r="A2908" s="21">
        <v>11563327</v>
      </c>
      <c r="B2908" s="22">
        <v>43969</v>
      </c>
      <c r="C2908" s="22">
        <v>43969</v>
      </c>
      <c r="D2908" s="21" t="s">
        <v>10</v>
      </c>
      <c r="E2908" s="21">
        <v>0</v>
      </c>
      <c r="F2908" s="21">
        <v>0</v>
      </c>
      <c r="G2908" s="21">
        <v>130</v>
      </c>
      <c r="H2908" s="21">
        <v>245</v>
      </c>
      <c r="I2908" s="21" t="s">
        <v>11</v>
      </c>
      <c r="J2908" s="21" t="s">
        <v>12</v>
      </c>
    </row>
    <row r="2909" spans="1:10">
      <c r="A2909" s="21">
        <v>11563327</v>
      </c>
      <c r="B2909" s="22">
        <v>43969</v>
      </c>
      <c r="C2909" s="22">
        <v>43969</v>
      </c>
      <c r="D2909" s="21" t="s">
        <v>10</v>
      </c>
      <c r="E2909" s="21">
        <v>0</v>
      </c>
      <c r="F2909" s="21">
        <v>0</v>
      </c>
      <c r="G2909" s="21">
        <v>500</v>
      </c>
      <c r="H2909" s="21">
        <v>745</v>
      </c>
      <c r="I2909" s="21" t="s">
        <v>11</v>
      </c>
      <c r="J2909" s="21" t="s">
        <v>12</v>
      </c>
    </row>
    <row r="2910" spans="1:10">
      <c r="A2910" s="21">
        <v>11563327</v>
      </c>
      <c r="B2910" s="22">
        <v>43969</v>
      </c>
      <c r="C2910" s="22">
        <v>43969</v>
      </c>
      <c r="D2910" s="21" t="s">
        <v>10</v>
      </c>
      <c r="E2910" s="21">
        <v>0</v>
      </c>
      <c r="F2910" s="21">
        <v>0</v>
      </c>
      <c r="G2910" s="21">
        <v>500</v>
      </c>
      <c r="H2910" s="21">
        <v>1245</v>
      </c>
      <c r="I2910" s="21" t="s">
        <v>11</v>
      </c>
      <c r="J2910" s="21" t="s">
        <v>12</v>
      </c>
    </row>
    <row r="2911" spans="1:10">
      <c r="A2911" s="21">
        <v>11563327</v>
      </c>
      <c r="B2911" s="22">
        <v>43969</v>
      </c>
      <c r="C2911" s="22">
        <v>43969</v>
      </c>
      <c r="D2911" s="21" t="s">
        <v>10</v>
      </c>
      <c r="E2911" s="21">
        <v>0</v>
      </c>
      <c r="F2911" s="21">
        <v>0</v>
      </c>
      <c r="G2911" s="21">
        <v>600</v>
      </c>
      <c r="H2911" s="21">
        <v>1845</v>
      </c>
      <c r="I2911" s="21" t="s">
        <v>11</v>
      </c>
      <c r="J2911" s="21" t="s">
        <v>12</v>
      </c>
    </row>
    <row r="2912" spans="1:10">
      <c r="A2912" s="21">
        <v>11563327</v>
      </c>
      <c r="B2912" s="22">
        <v>43969</v>
      </c>
      <c r="C2912" s="22">
        <v>43969</v>
      </c>
      <c r="D2912" s="21" t="s">
        <v>10</v>
      </c>
      <c r="E2912" s="21">
        <v>0</v>
      </c>
      <c r="F2912" s="21">
        <v>0</v>
      </c>
      <c r="G2912" s="21">
        <v>630</v>
      </c>
      <c r="H2912" s="21">
        <v>2475</v>
      </c>
      <c r="I2912" s="21" t="s">
        <v>11</v>
      </c>
      <c r="J2912" s="21" t="s">
        <v>12</v>
      </c>
    </row>
    <row r="2913" spans="1:10">
      <c r="A2913" s="21">
        <v>11563327</v>
      </c>
      <c r="B2913" s="22">
        <v>43969</v>
      </c>
      <c r="C2913" s="22">
        <v>43969</v>
      </c>
      <c r="D2913" s="21" t="s">
        <v>10</v>
      </c>
      <c r="E2913" s="21">
        <v>0</v>
      </c>
      <c r="F2913" s="21">
        <v>0</v>
      </c>
      <c r="G2913" s="21">
        <v>700</v>
      </c>
      <c r="H2913" s="21">
        <v>3175</v>
      </c>
      <c r="I2913" s="21" t="s">
        <v>11</v>
      </c>
      <c r="J2913" s="21" t="s">
        <v>12</v>
      </c>
    </row>
    <row r="2914" spans="1:10">
      <c r="A2914" s="21">
        <v>11563327</v>
      </c>
      <c r="B2914" s="22">
        <v>43969</v>
      </c>
      <c r="C2914" s="22">
        <v>43969</v>
      </c>
      <c r="D2914" s="21" t="s">
        <v>10</v>
      </c>
      <c r="E2914" s="21">
        <v>0</v>
      </c>
      <c r="F2914" s="21">
        <v>0</v>
      </c>
      <c r="G2914" s="21">
        <v>730</v>
      </c>
      <c r="H2914" s="21">
        <v>3905</v>
      </c>
      <c r="I2914" s="21" t="s">
        <v>11</v>
      </c>
      <c r="J2914" s="21" t="s">
        <v>12</v>
      </c>
    </row>
    <row r="2915" spans="1:10">
      <c r="A2915" s="21">
        <v>11563327</v>
      </c>
      <c r="B2915" s="22">
        <v>43969</v>
      </c>
      <c r="C2915" s="22">
        <v>43969</v>
      </c>
      <c r="D2915" s="21" t="s">
        <v>10</v>
      </c>
      <c r="E2915" s="21">
        <v>0</v>
      </c>
      <c r="F2915" s="21">
        <v>0</v>
      </c>
      <c r="G2915" s="21">
        <v>740</v>
      </c>
      <c r="H2915" s="21">
        <v>4645</v>
      </c>
      <c r="I2915" s="21" t="s">
        <v>11</v>
      </c>
      <c r="J2915" s="21" t="s">
        <v>12</v>
      </c>
    </row>
    <row r="2916" spans="1:10">
      <c r="A2916" s="21">
        <v>11563327</v>
      </c>
      <c r="B2916" s="22">
        <v>43969</v>
      </c>
      <c r="C2916" s="22">
        <v>43969</v>
      </c>
      <c r="D2916" s="21" t="s">
        <v>10</v>
      </c>
      <c r="E2916" s="21">
        <v>0</v>
      </c>
      <c r="F2916" s="21">
        <v>0</v>
      </c>
      <c r="G2916" s="21">
        <v>780</v>
      </c>
      <c r="H2916" s="21">
        <v>5425</v>
      </c>
      <c r="I2916" s="21" t="s">
        <v>11</v>
      </c>
      <c r="J2916" s="21" t="s">
        <v>12</v>
      </c>
    </row>
    <row r="2917" spans="1:10">
      <c r="A2917" s="21">
        <v>11563327</v>
      </c>
      <c r="B2917" s="22">
        <v>43969</v>
      </c>
      <c r="C2917" s="22">
        <v>43969</v>
      </c>
      <c r="D2917" s="21" t="s">
        <v>10</v>
      </c>
      <c r="E2917" s="21">
        <v>0</v>
      </c>
      <c r="F2917" s="21">
        <v>0</v>
      </c>
      <c r="G2917" s="21">
        <v>827</v>
      </c>
      <c r="H2917" s="21">
        <v>6252</v>
      </c>
      <c r="I2917" s="21" t="s">
        <v>11</v>
      </c>
      <c r="J2917" s="21" t="s">
        <v>12</v>
      </c>
    </row>
    <row r="2918" spans="1:10">
      <c r="A2918" s="21">
        <v>11563327</v>
      </c>
      <c r="B2918" s="22">
        <v>43969</v>
      </c>
      <c r="C2918" s="22">
        <v>43969</v>
      </c>
      <c r="D2918" s="21" t="s">
        <v>10</v>
      </c>
      <c r="E2918" s="21">
        <v>0</v>
      </c>
      <c r="F2918" s="21">
        <v>0</v>
      </c>
      <c r="G2918" s="21">
        <v>900</v>
      </c>
      <c r="H2918" s="21">
        <v>7152</v>
      </c>
      <c r="I2918" s="21" t="s">
        <v>11</v>
      </c>
      <c r="J2918" s="21" t="s">
        <v>12</v>
      </c>
    </row>
    <row r="2919" spans="1:10">
      <c r="A2919" s="21">
        <v>11563327</v>
      </c>
      <c r="B2919" s="22">
        <v>43969</v>
      </c>
      <c r="C2919" s="22">
        <v>43969</v>
      </c>
      <c r="D2919" s="21" t="s">
        <v>10</v>
      </c>
      <c r="E2919" s="21">
        <v>0</v>
      </c>
      <c r="F2919" s="21">
        <v>0</v>
      </c>
      <c r="G2919" s="21">
        <v>942</v>
      </c>
      <c r="H2919" s="21">
        <v>8094</v>
      </c>
      <c r="I2919" s="21" t="s">
        <v>11</v>
      </c>
      <c r="J2919" s="21" t="s">
        <v>12</v>
      </c>
    </row>
    <row r="2920" spans="1:10">
      <c r="A2920" s="21">
        <v>11563327</v>
      </c>
      <c r="B2920" s="22">
        <v>43969</v>
      </c>
      <c r="C2920" s="22">
        <v>43969</v>
      </c>
      <c r="D2920" s="21" t="s">
        <v>10</v>
      </c>
      <c r="E2920" s="21">
        <v>0</v>
      </c>
      <c r="F2920" s="21">
        <v>0</v>
      </c>
      <c r="G2920" s="21">
        <v>1009.39</v>
      </c>
      <c r="H2920" s="21">
        <v>9103.39</v>
      </c>
      <c r="I2920" s="21" t="s">
        <v>11</v>
      </c>
      <c r="J2920" s="21" t="s">
        <v>12</v>
      </c>
    </row>
    <row r="2921" spans="1:10">
      <c r="A2921" s="21">
        <v>11563327</v>
      </c>
      <c r="B2921" s="22">
        <v>43969</v>
      </c>
      <c r="C2921" s="22">
        <v>43969</v>
      </c>
      <c r="D2921" s="21" t="s">
        <v>10</v>
      </c>
      <c r="E2921" s="21">
        <v>0</v>
      </c>
      <c r="F2921" s="21">
        <v>0</v>
      </c>
      <c r="G2921" s="21">
        <v>1040</v>
      </c>
      <c r="H2921" s="21">
        <v>10143.39</v>
      </c>
      <c r="I2921" s="21" t="s">
        <v>11</v>
      </c>
      <c r="J2921" s="21" t="s">
        <v>12</v>
      </c>
    </row>
    <row r="2922" spans="1:10">
      <c r="A2922" s="21">
        <v>11563327</v>
      </c>
      <c r="B2922" s="22">
        <v>43969</v>
      </c>
      <c r="C2922" s="22">
        <v>43969</v>
      </c>
      <c r="D2922" s="21" t="s">
        <v>10</v>
      </c>
      <c r="E2922" s="21">
        <v>0</v>
      </c>
      <c r="F2922" s="21">
        <v>0</v>
      </c>
      <c r="G2922" s="21">
        <v>1042.0999999999999</v>
      </c>
      <c r="H2922" s="21">
        <v>11185.49</v>
      </c>
      <c r="I2922" s="21" t="s">
        <v>11</v>
      </c>
      <c r="J2922" s="21" t="s">
        <v>12</v>
      </c>
    </row>
    <row r="2923" spans="1:10">
      <c r="A2923" s="21">
        <v>11563327</v>
      </c>
      <c r="B2923" s="22">
        <v>43969</v>
      </c>
      <c r="C2923" s="22">
        <v>43969</v>
      </c>
      <c r="D2923" s="21" t="s">
        <v>10</v>
      </c>
      <c r="E2923" s="21">
        <v>0</v>
      </c>
      <c r="F2923" s="21">
        <v>0</v>
      </c>
      <c r="G2923" s="21">
        <v>1150</v>
      </c>
      <c r="H2923" s="21">
        <v>12335.49</v>
      </c>
      <c r="I2923" s="21" t="s">
        <v>11</v>
      </c>
      <c r="J2923" s="21" t="s">
        <v>12</v>
      </c>
    </row>
    <row r="2924" spans="1:10">
      <c r="A2924" s="21">
        <v>11563327</v>
      </c>
      <c r="B2924" s="22">
        <v>43969</v>
      </c>
      <c r="C2924" s="22">
        <v>43969</v>
      </c>
      <c r="D2924" s="21" t="s">
        <v>10</v>
      </c>
      <c r="E2924" s="21">
        <v>0</v>
      </c>
      <c r="F2924" s="21">
        <v>0</v>
      </c>
      <c r="G2924" s="21">
        <v>1279</v>
      </c>
      <c r="H2924" s="21">
        <v>13614.49</v>
      </c>
      <c r="I2924" s="21" t="s">
        <v>11</v>
      </c>
      <c r="J2924" s="21" t="s">
        <v>12</v>
      </c>
    </row>
    <row r="2925" spans="1:10">
      <c r="A2925" s="21">
        <v>11563327</v>
      </c>
      <c r="B2925" s="22">
        <v>43969</v>
      </c>
      <c r="C2925" s="22">
        <v>43969</v>
      </c>
      <c r="D2925" s="21" t="s">
        <v>10</v>
      </c>
      <c r="E2925" s="21">
        <v>0</v>
      </c>
      <c r="F2925" s="21">
        <v>0</v>
      </c>
      <c r="G2925" s="21">
        <v>1370</v>
      </c>
      <c r="H2925" s="21">
        <v>14984.49</v>
      </c>
      <c r="I2925" s="21" t="s">
        <v>11</v>
      </c>
      <c r="J2925" s="21" t="s">
        <v>12</v>
      </c>
    </row>
    <row r="2926" spans="1:10">
      <c r="A2926" s="21">
        <v>11563327</v>
      </c>
      <c r="B2926" s="22">
        <v>43969</v>
      </c>
      <c r="C2926" s="22">
        <v>43969</v>
      </c>
      <c r="D2926" s="21" t="s">
        <v>10</v>
      </c>
      <c r="E2926" s="21">
        <v>0</v>
      </c>
      <c r="F2926" s="21">
        <v>0</v>
      </c>
      <c r="G2926" s="21">
        <v>1380</v>
      </c>
      <c r="H2926" s="21">
        <v>16364.49</v>
      </c>
      <c r="I2926" s="21" t="s">
        <v>11</v>
      </c>
      <c r="J2926" s="21" t="s">
        <v>12</v>
      </c>
    </row>
    <row r="2927" spans="1:10">
      <c r="A2927" s="21">
        <v>11563327</v>
      </c>
      <c r="B2927" s="22">
        <v>43969</v>
      </c>
      <c r="C2927" s="22">
        <v>43969</v>
      </c>
      <c r="D2927" s="21" t="s">
        <v>10</v>
      </c>
      <c r="E2927" s="21">
        <v>0</v>
      </c>
      <c r="F2927" s="21">
        <v>0</v>
      </c>
      <c r="G2927" s="21">
        <v>1400</v>
      </c>
      <c r="H2927" s="21">
        <v>17764.490000000002</v>
      </c>
      <c r="I2927" s="21" t="s">
        <v>11</v>
      </c>
      <c r="J2927" s="21" t="s">
        <v>12</v>
      </c>
    </row>
    <row r="2928" spans="1:10">
      <c r="A2928" s="21">
        <v>11563327</v>
      </c>
      <c r="B2928" s="22">
        <v>43969</v>
      </c>
      <c r="C2928" s="22">
        <v>43969</v>
      </c>
      <c r="D2928" s="21" t="s">
        <v>10</v>
      </c>
      <c r="E2928" s="21">
        <v>0</v>
      </c>
      <c r="F2928" s="21">
        <v>0</v>
      </c>
      <c r="G2928" s="21">
        <v>1420</v>
      </c>
      <c r="H2928" s="21">
        <v>19184.490000000002</v>
      </c>
      <c r="I2928" s="21" t="s">
        <v>11</v>
      </c>
      <c r="J2928" s="21" t="s">
        <v>12</v>
      </c>
    </row>
    <row r="2929" spans="1:10">
      <c r="A2929" s="21">
        <v>11563327</v>
      </c>
      <c r="B2929" s="22">
        <v>43969</v>
      </c>
      <c r="C2929" s="22">
        <v>43969</v>
      </c>
      <c r="D2929" s="21" t="s">
        <v>10</v>
      </c>
      <c r="E2929" s="21">
        <v>0</v>
      </c>
      <c r="F2929" s="21">
        <v>0</v>
      </c>
      <c r="G2929" s="21">
        <v>1485.9</v>
      </c>
      <c r="H2929" s="21">
        <v>20670.39</v>
      </c>
      <c r="I2929" s="21" t="s">
        <v>11</v>
      </c>
      <c r="J2929" s="21" t="s">
        <v>12</v>
      </c>
    </row>
    <row r="2930" spans="1:10">
      <c r="A2930" s="21">
        <v>11563327</v>
      </c>
      <c r="B2930" s="22">
        <v>43969</v>
      </c>
      <c r="C2930" s="22">
        <v>43969</v>
      </c>
      <c r="D2930" s="21" t="s">
        <v>10</v>
      </c>
      <c r="E2930" s="21">
        <v>0</v>
      </c>
      <c r="F2930" s="21">
        <v>0</v>
      </c>
      <c r="G2930" s="21">
        <v>1595</v>
      </c>
      <c r="H2930" s="21">
        <v>22265.39</v>
      </c>
      <c r="I2930" s="21" t="s">
        <v>11</v>
      </c>
      <c r="J2930" s="21" t="s">
        <v>12</v>
      </c>
    </row>
    <row r="2931" spans="1:10">
      <c r="A2931" s="21">
        <v>11563327</v>
      </c>
      <c r="B2931" s="22">
        <v>43969</v>
      </c>
      <c r="C2931" s="22">
        <v>43969</v>
      </c>
      <c r="D2931" s="21" t="s">
        <v>10</v>
      </c>
      <c r="E2931" s="21">
        <v>0</v>
      </c>
      <c r="F2931" s="21">
        <v>0</v>
      </c>
      <c r="G2931" s="21">
        <v>1670</v>
      </c>
      <c r="H2931" s="21">
        <v>23935.39</v>
      </c>
      <c r="I2931" s="21" t="s">
        <v>11</v>
      </c>
      <c r="J2931" s="21" t="s">
        <v>12</v>
      </c>
    </row>
    <row r="2932" spans="1:10">
      <c r="A2932" s="21">
        <v>11563327</v>
      </c>
      <c r="B2932" s="22">
        <v>43969</v>
      </c>
      <c r="C2932" s="22">
        <v>43969</v>
      </c>
      <c r="D2932" s="21" t="s">
        <v>10</v>
      </c>
      <c r="E2932" s="21">
        <v>0</v>
      </c>
      <c r="F2932" s="21">
        <v>0</v>
      </c>
      <c r="G2932" s="21">
        <v>1710</v>
      </c>
      <c r="H2932" s="21">
        <v>25645.39</v>
      </c>
      <c r="I2932" s="21" t="s">
        <v>11</v>
      </c>
      <c r="J2932" s="21" t="s">
        <v>12</v>
      </c>
    </row>
    <row r="2933" spans="1:10">
      <c r="A2933" s="21">
        <v>11563327</v>
      </c>
      <c r="B2933" s="22">
        <v>43969</v>
      </c>
      <c r="C2933" s="22">
        <v>43969</v>
      </c>
      <c r="D2933" s="21" t="s">
        <v>10</v>
      </c>
      <c r="E2933" s="21">
        <v>0</v>
      </c>
      <c r="F2933" s="21">
        <v>0</v>
      </c>
      <c r="G2933" s="21">
        <v>1757.9</v>
      </c>
      <c r="H2933" s="21">
        <v>27403.29</v>
      </c>
      <c r="I2933" s="21" t="s">
        <v>11</v>
      </c>
      <c r="J2933" s="21" t="s">
        <v>12</v>
      </c>
    </row>
    <row r="2934" spans="1:10">
      <c r="A2934" s="21">
        <v>11563327</v>
      </c>
      <c r="B2934" s="22">
        <v>43969</v>
      </c>
      <c r="C2934" s="22">
        <v>43969</v>
      </c>
      <c r="D2934" s="21" t="s">
        <v>10</v>
      </c>
      <c r="E2934" s="21">
        <v>0</v>
      </c>
      <c r="F2934" s="21">
        <v>0</v>
      </c>
      <c r="G2934" s="21">
        <v>1769.6</v>
      </c>
      <c r="H2934" s="21">
        <v>29172.89</v>
      </c>
      <c r="I2934" s="21" t="s">
        <v>11</v>
      </c>
      <c r="J2934" s="21" t="s">
        <v>12</v>
      </c>
    </row>
    <row r="2935" spans="1:10">
      <c r="A2935" s="21">
        <v>11563327</v>
      </c>
      <c r="B2935" s="22">
        <v>43969</v>
      </c>
      <c r="C2935" s="22">
        <v>43969</v>
      </c>
      <c r="D2935" s="21" t="s">
        <v>10</v>
      </c>
      <c r="E2935" s="21">
        <v>0</v>
      </c>
      <c r="F2935" s="21">
        <v>0</v>
      </c>
      <c r="G2935" s="21">
        <v>1770</v>
      </c>
      <c r="H2935" s="21">
        <v>30942.89</v>
      </c>
      <c r="I2935" s="21" t="s">
        <v>11</v>
      </c>
      <c r="J2935" s="21" t="s">
        <v>12</v>
      </c>
    </row>
    <row r="2936" spans="1:10">
      <c r="A2936" s="21">
        <v>11563327</v>
      </c>
      <c r="B2936" s="22">
        <v>43969</v>
      </c>
      <c r="C2936" s="22">
        <v>43969</v>
      </c>
      <c r="D2936" s="21" t="s">
        <v>10</v>
      </c>
      <c r="E2936" s="21">
        <v>0</v>
      </c>
      <c r="F2936" s="21">
        <v>0</v>
      </c>
      <c r="G2936" s="21">
        <v>1771.6</v>
      </c>
      <c r="H2936" s="21">
        <v>32714.49</v>
      </c>
      <c r="I2936" s="21" t="s">
        <v>11</v>
      </c>
      <c r="J2936" s="21" t="s">
        <v>12</v>
      </c>
    </row>
    <row r="2937" spans="1:10">
      <c r="A2937" s="21">
        <v>11563327</v>
      </c>
      <c r="B2937" s="22">
        <v>43969</v>
      </c>
      <c r="C2937" s="22">
        <v>43969</v>
      </c>
      <c r="D2937" s="21" t="s">
        <v>10</v>
      </c>
      <c r="E2937" s="21">
        <v>0</v>
      </c>
      <c r="F2937" s="21">
        <v>0</v>
      </c>
      <c r="G2937" s="21">
        <v>1781.5</v>
      </c>
      <c r="H2937" s="21">
        <v>34495.99</v>
      </c>
      <c r="I2937" s="21" t="s">
        <v>11</v>
      </c>
      <c r="J2937" s="21" t="s">
        <v>12</v>
      </c>
    </row>
    <row r="2938" spans="1:10">
      <c r="A2938" s="21">
        <v>11563327</v>
      </c>
      <c r="B2938" s="22">
        <v>43969</v>
      </c>
      <c r="C2938" s="22">
        <v>43969</v>
      </c>
      <c r="D2938" s="21" t="s">
        <v>10</v>
      </c>
      <c r="E2938" s="21">
        <v>0</v>
      </c>
      <c r="F2938" s="21">
        <v>0</v>
      </c>
      <c r="G2938" s="21">
        <v>1800</v>
      </c>
      <c r="H2938" s="21">
        <v>36295.99</v>
      </c>
      <c r="I2938" s="21" t="s">
        <v>11</v>
      </c>
      <c r="J2938" s="21" t="s">
        <v>12</v>
      </c>
    </row>
    <row r="2939" spans="1:10">
      <c r="A2939" s="21">
        <v>11563327</v>
      </c>
      <c r="B2939" s="22">
        <v>43969</v>
      </c>
      <c r="C2939" s="22">
        <v>43969</v>
      </c>
      <c r="D2939" s="21" t="s">
        <v>10</v>
      </c>
      <c r="E2939" s="21">
        <v>0</v>
      </c>
      <c r="F2939" s="21">
        <v>0</v>
      </c>
      <c r="G2939" s="21">
        <v>1810</v>
      </c>
      <c r="H2939" s="21">
        <v>38105.99</v>
      </c>
      <c r="I2939" s="21" t="s">
        <v>11</v>
      </c>
      <c r="J2939" s="21" t="s">
        <v>12</v>
      </c>
    </row>
    <row r="2940" spans="1:10">
      <c r="A2940" s="21">
        <v>11563327</v>
      </c>
      <c r="B2940" s="22">
        <v>43969</v>
      </c>
      <c r="C2940" s="22">
        <v>43969</v>
      </c>
      <c r="D2940" s="21" t="s">
        <v>10</v>
      </c>
      <c r="E2940" s="21">
        <v>0</v>
      </c>
      <c r="F2940" s="21">
        <v>0</v>
      </c>
      <c r="G2940" s="21">
        <v>1870</v>
      </c>
      <c r="H2940" s="21">
        <v>39975.99</v>
      </c>
      <c r="I2940" s="21" t="s">
        <v>11</v>
      </c>
      <c r="J2940" s="21" t="s">
        <v>12</v>
      </c>
    </row>
    <row r="2941" spans="1:10">
      <c r="A2941" s="21">
        <v>11563327</v>
      </c>
      <c r="B2941" s="22">
        <v>43969</v>
      </c>
      <c r="C2941" s="22">
        <v>43969</v>
      </c>
      <c r="D2941" s="21" t="s">
        <v>10</v>
      </c>
      <c r="E2941" s="21">
        <v>0</v>
      </c>
      <c r="F2941" s="21">
        <v>0</v>
      </c>
      <c r="G2941" s="21">
        <v>1923</v>
      </c>
      <c r="H2941" s="21">
        <v>41898.99</v>
      </c>
      <c r="I2941" s="21" t="s">
        <v>11</v>
      </c>
      <c r="J2941" s="21" t="s">
        <v>12</v>
      </c>
    </row>
    <row r="2942" spans="1:10">
      <c r="A2942" s="21">
        <v>11563327</v>
      </c>
      <c r="B2942" s="22">
        <v>43969</v>
      </c>
      <c r="C2942" s="22">
        <v>43969</v>
      </c>
      <c r="D2942" s="21" t="s">
        <v>10</v>
      </c>
      <c r="E2942" s="21">
        <v>0</v>
      </c>
      <c r="F2942" s="21">
        <v>0</v>
      </c>
      <c r="G2942" s="21">
        <v>2025.11</v>
      </c>
      <c r="H2942" s="21">
        <v>43924.1</v>
      </c>
      <c r="I2942" s="21" t="s">
        <v>11</v>
      </c>
      <c r="J2942" s="21" t="s">
        <v>12</v>
      </c>
    </row>
    <row r="2943" spans="1:10">
      <c r="A2943" s="21">
        <v>11563327</v>
      </c>
      <c r="B2943" s="22">
        <v>43969</v>
      </c>
      <c r="C2943" s="22">
        <v>43969</v>
      </c>
      <c r="D2943" s="21" t="s">
        <v>10</v>
      </c>
      <c r="E2943" s="21">
        <v>0</v>
      </c>
      <c r="F2943" s="21">
        <v>0</v>
      </c>
      <c r="G2943" s="21">
        <v>2042.8</v>
      </c>
      <c r="H2943" s="21">
        <v>45966.9</v>
      </c>
      <c r="I2943" s="21" t="s">
        <v>11</v>
      </c>
      <c r="J2943" s="21" t="s">
        <v>12</v>
      </c>
    </row>
    <row r="2944" spans="1:10">
      <c r="A2944" s="21">
        <v>11563327</v>
      </c>
      <c r="B2944" s="22">
        <v>43969</v>
      </c>
      <c r="C2944" s="22">
        <v>43969</v>
      </c>
      <c r="D2944" s="21" t="s">
        <v>10</v>
      </c>
      <c r="E2944" s="21">
        <v>0</v>
      </c>
      <c r="F2944" s="21">
        <v>0</v>
      </c>
      <c r="G2944" s="21">
        <v>2092.6</v>
      </c>
      <c r="H2944" s="21">
        <v>48059.5</v>
      </c>
      <c r="I2944" s="21" t="s">
        <v>11</v>
      </c>
      <c r="J2944" s="21" t="s">
        <v>12</v>
      </c>
    </row>
    <row r="2945" spans="1:10">
      <c r="A2945" s="21">
        <v>11563327</v>
      </c>
      <c r="B2945" s="22">
        <v>43969</v>
      </c>
      <c r="C2945" s="22">
        <v>43969</v>
      </c>
      <c r="D2945" s="21" t="s">
        <v>10</v>
      </c>
      <c r="E2945" s="21">
        <v>0</v>
      </c>
      <c r="F2945" s="21">
        <v>0</v>
      </c>
      <c r="G2945" s="21">
        <v>2130</v>
      </c>
      <c r="H2945" s="21">
        <v>50189.5</v>
      </c>
      <c r="I2945" s="21" t="s">
        <v>11</v>
      </c>
      <c r="J2945" s="21" t="s">
        <v>12</v>
      </c>
    </row>
    <row r="2946" spans="1:10">
      <c r="A2946" s="21">
        <v>11563327</v>
      </c>
      <c r="B2946" s="22">
        <v>43969</v>
      </c>
      <c r="C2946" s="22">
        <v>43969</v>
      </c>
      <c r="D2946" s="21" t="s">
        <v>10</v>
      </c>
      <c r="E2946" s="21">
        <v>0</v>
      </c>
      <c r="F2946" s="21">
        <v>0</v>
      </c>
      <c r="G2946" s="21">
        <v>2143.4</v>
      </c>
      <c r="H2946" s="21">
        <v>52332.9</v>
      </c>
      <c r="I2946" s="21" t="s">
        <v>11</v>
      </c>
      <c r="J2946" s="21" t="s">
        <v>12</v>
      </c>
    </row>
    <row r="2947" spans="1:10">
      <c r="A2947" s="21">
        <v>11563327</v>
      </c>
      <c r="B2947" s="22">
        <v>43969</v>
      </c>
      <c r="C2947" s="22">
        <v>43969</v>
      </c>
      <c r="D2947" s="21" t="s">
        <v>10</v>
      </c>
      <c r="E2947" s="21">
        <v>0</v>
      </c>
      <c r="F2947" s="21">
        <v>0</v>
      </c>
      <c r="G2947" s="21">
        <v>2220</v>
      </c>
      <c r="H2947" s="21">
        <v>54552.9</v>
      </c>
      <c r="I2947" s="21" t="s">
        <v>11</v>
      </c>
      <c r="J2947" s="21" t="s">
        <v>12</v>
      </c>
    </row>
    <row r="2948" spans="1:10">
      <c r="A2948" s="21">
        <v>11563327</v>
      </c>
      <c r="B2948" s="22">
        <v>43969</v>
      </c>
      <c r="C2948" s="22">
        <v>43969</v>
      </c>
      <c r="D2948" s="21" t="s">
        <v>10</v>
      </c>
      <c r="E2948" s="21">
        <v>0</v>
      </c>
      <c r="F2948" s="21">
        <v>0</v>
      </c>
      <c r="G2948" s="21">
        <v>2460</v>
      </c>
      <c r="H2948" s="21">
        <v>57012.9</v>
      </c>
      <c r="I2948" s="21" t="s">
        <v>11</v>
      </c>
      <c r="J2948" s="21" t="s">
        <v>12</v>
      </c>
    </row>
    <row r="2949" spans="1:10">
      <c r="A2949" s="21">
        <v>11563327</v>
      </c>
      <c r="B2949" s="22">
        <v>43969</v>
      </c>
      <c r="C2949" s="22">
        <v>43969</v>
      </c>
      <c r="D2949" s="21" t="s">
        <v>10</v>
      </c>
      <c r="E2949" s="21">
        <v>0</v>
      </c>
      <c r="F2949" s="21">
        <v>0</v>
      </c>
      <c r="G2949" s="21">
        <v>2470</v>
      </c>
      <c r="H2949" s="21">
        <v>59482.9</v>
      </c>
      <c r="I2949" s="21" t="s">
        <v>11</v>
      </c>
      <c r="J2949" s="21" t="s">
        <v>12</v>
      </c>
    </row>
    <row r="2950" spans="1:10">
      <c r="A2950" s="21">
        <v>11563327</v>
      </c>
      <c r="B2950" s="22">
        <v>43969</v>
      </c>
      <c r="C2950" s="22">
        <v>43969</v>
      </c>
      <c r="D2950" s="21" t="s">
        <v>10</v>
      </c>
      <c r="E2950" s="21">
        <v>0</v>
      </c>
      <c r="F2950" s="21">
        <v>0</v>
      </c>
      <c r="G2950" s="21">
        <v>2496.31</v>
      </c>
      <c r="H2950" s="21">
        <v>61979.21</v>
      </c>
      <c r="I2950" s="21" t="s">
        <v>11</v>
      </c>
      <c r="J2950" s="21" t="s">
        <v>12</v>
      </c>
    </row>
    <row r="2951" spans="1:10">
      <c r="A2951" s="21">
        <v>11563327</v>
      </c>
      <c r="B2951" s="22">
        <v>43969</v>
      </c>
      <c r="C2951" s="22">
        <v>43969</v>
      </c>
      <c r="D2951" s="21" t="s">
        <v>10</v>
      </c>
      <c r="E2951" s="21">
        <v>0</v>
      </c>
      <c r="F2951" s="21">
        <v>0</v>
      </c>
      <c r="G2951" s="21">
        <v>2511</v>
      </c>
      <c r="H2951" s="21">
        <v>64490.21</v>
      </c>
      <c r="I2951" s="21" t="s">
        <v>11</v>
      </c>
      <c r="J2951" s="21" t="s">
        <v>12</v>
      </c>
    </row>
    <row r="2952" spans="1:10">
      <c r="A2952" s="21">
        <v>11563327</v>
      </c>
      <c r="B2952" s="22">
        <v>43969</v>
      </c>
      <c r="C2952" s="22">
        <v>43969</v>
      </c>
      <c r="D2952" s="21" t="s">
        <v>10</v>
      </c>
      <c r="E2952" s="21">
        <v>0</v>
      </c>
      <c r="F2952" s="21">
        <v>0</v>
      </c>
      <c r="G2952" s="21">
        <v>2560</v>
      </c>
      <c r="H2952" s="21">
        <v>67050.210000000006</v>
      </c>
      <c r="I2952" s="21" t="s">
        <v>11</v>
      </c>
      <c r="J2952" s="21" t="s">
        <v>12</v>
      </c>
    </row>
    <row r="2953" spans="1:10">
      <c r="A2953" s="21">
        <v>11563327</v>
      </c>
      <c r="B2953" s="22">
        <v>43969</v>
      </c>
      <c r="C2953" s="22">
        <v>43969</v>
      </c>
      <c r="D2953" s="21" t="s">
        <v>10</v>
      </c>
      <c r="E2953" s="21">
        <v>0</v>
      </c>
      <c r="F2953" s="21">
        <v>0</v>
      </c>
      <c r="G2953" s="21">
        <v>2580</v>
      </c>
      <c r="H2953" s="21">
        <v>69630.210000000006</v>
      </c>
      <c r="I2953" s="21" t="s">
        <v>11</v>
      </c>
      <c r="J2953" s="21" t="s">
        <v>12</v>
      </c>
    </row>
    <row r="2954" spans="1:10">
      <c r="A2954" s="21">
        <v>11563327</v>
      </c>
      <c r="B2954" s="22">
        <v>43969</v>
      </c>
      <c r="C2954" s="22">
        <v>43969</v>
      </c>
      <c r="D2954" s="21" t="s">
        <v>10</v>
      </c>
      <c r="E2954" s="21">
        <v>0</v>
      </c>
      <c r="F2954" s="21">
        <v>0</v>
      </c>
      <c r="G2954" s="21">
        <v>2621.8</v>
      </c>
      <c r="H2954" s="21">
        <v>72252.009999999995</v>
      </c>
      <c r="I2954" s="21" t="s">
        <v>11</v>
      </c>
      <c r="J2954" s="21" t="s">
        <v>12</v>
      </c>
    </row>
    <row r="2955" spans="1:10">
      <c r="A2955" s="21">
        <v>11563327</v>
      </c>
      <c r="B2955" s="22">
        <v>43969</v>
      </c>
      <c r="C2955" s="22">
        <v>43969</v>
      </c>
      <c r="D2955" s="21" t="s">
        <v>10</v>
      </c>
      <c r="E2955" s="21">
        <v>0</v>
      </c>
      <c r="F2955" s="21">
        <v>0</v>
      </c>
      <c r="G2955" s="21">
        <v>2630</v>
      </c>
      <c r="H2955" s="21">
        <v>74882.009999999995</v>
      </c>
      <c r="I2955" s="21" t="s">
        <v>11</v>
      </c>
      <c r="J2955" s="21" t="s">
        <v>12</v>
      </c>
    </row>
    <row r="2956" spans="1:10">
      <c r="A2956" s="21">
        <v>11563327</v>
      </c>
      <c r="B2956" s="22">
        <v>43969</v>
      </c>
      <c r="C2956" s="22">
        <v>43969</v>
      </c>
      <c r="D2956" s="21" t="s">
        <v>10</v>
      </c>
      <c r="E2956" s="21">
        <v>0</v>
      </c>
      <c r="F2956" s="21">
        <v>0</v>
      </c>
      <c r="G2956" s="21">
        <v>3010</v>
      </c>
      <c r="H2956" s="21">
        <v>77892.009999999995</v>
      </c>
      <c r="I2956" s="21" t="s">
        <v>11</v>
      </c>
      <c r="J2956" s="21" t="s">
        <v>12</v>
      </c>
    </row>
    <row r="2957" spans="1:10">
      <c r="A2957" s="21">
        <v>11563327</v>
      </c>
      <c r="B2957" s="22">
        <v>43969</v>
      </c>
      <c r="C2957" s="22">
        <v>43969</v>
      </c>
      <c r="D2957" s="21" t="s">
        <v>10</v>
      </c>
      <c r="E2957" s="21">
        <v>0</v>
      </c>
      <c r="F2957" s="21">
        <v>0</v>
      </c>
      <c r="G2957" s="21">
        <v>3020</v>
      </c>
      <c r="H2957" s="21">
        <v>80912.009999999995</v>
      </c>
      <c r="I2957" s="21" t="s">
        <v>11</v>
      </c>
      <c r="J2957" s="21" t="s">
        <v>12</v>
      </c>
    </row>
    <row r="2958" spans="1:10">
      <c r="A2958" s="21">
        <v>11563327</v>
      </c>
      <c r="B2958" s="22">
        <v>43969</v>
      </c>
      <c r="C2958" s="22">
        <v>43969</v>
      </c>
      <c r="D2958" s="21" t="s">
        <v>10</v>
      </c>
      <c r="E2958" s="21">
        <v>0</v>
      </c>
      <c r="F2958" s="21">
        <v>0</v>
      </c>
      <c r="G2958" s="21">
        <v>3020</v>
      </c>
      <c r="H2958" s="21">
        <v>83932.01</v>
      </c>
      <c r="I2958" s="21" t="s">
        <v>11</v>
      </c>
      <c r="J2958" s="21" t="s">
        <v>12</v>
      </c>
    </row>
    <row r="2959" spans="1:10">
      <c r="A2959" s="21">
        <v>11563327</v>
      </c>
      <c r="B2959" s="22">
        <v>43969</v>
      </c>
      <c r="C2959" s="22">
        <v>43969</v>
      </c>
      <c r="D2959" s="21" t="s">
        <v>10</v>
      </c>
      <c r="E2959" s="21">
        <v>0</v>
      </c>
      <c r="F2959" s="21">
        <v>0</v>
      </c>
      <c r="G2959" s="21">
        <v>3117.3</v>
      </c>
      <c r="H2959" s="21">
        <v>87049.31</v>
      </c>
      <c r="I2959" s="21" t="s">
        <v>11</v>
      </c>
      <c r="J2959" s="21" t="s">
        <v>12</v>
      </c>
    </row>
    <row r="2960" spans="1:10">
      <c r="A2960" s="21">
        <v>11563327</v>
      </c>
      <c r="B2960" s="22">
        <v>43969</v>
      </c>
      <c r="C2960" s="22">
        <v>43969</v>
      </c>
      <c r="D2960" s="21" t="s">
        <v>10</v>
      </c>
      <c r="E2960" s="21">
        <v>0</v>
      </c>
      <c r="F2960" s="21">
        <v>0</v>
      </c>
      <c r="G2960" s="21">
        <v>3139.99</v>
      </c>
      <c r="H2960" s="21">
        <v>90189.3</v>
      </c>
      <c r="I2960" s="21" t="s">
        <v>11</v>
      </c>
      <c r="J2960" s="21" t="s">
        <v>12</v>
      </c>
    </row>
    <row r="2961" spans="1:10">
      <c r="A2961" s="21">
        <v>11563327</v>
      </c>
      <c r="B2961" s="22">
        <v>43969</v>
      </c>
      <c r="C2961" s="22">
        <v>43969</v>
      </c>
      <c r="D2961" s="21" t="s">
        <v>10</v>
      </c>
      <c r="E2961" s="21">
        <v>0</v>
      </c>
      <c r="F2961" s="21">
        <v>0</v>
      </c>
      <c r="G2961" s="21">
        <v>3156.5</v>
      </c>
      <c r="H2961" s="21">
        <v>93345.8</v>
      </c>
      <c r="I2961" s="21" t="s">
        <v>11</v>
      </c>
      <c r="J2961" s="21" t="s">
        <v>12</v>
      </c>
    </row>
    <row r="2962" spans="1:10">
      <c r="A2962" s="21">
        <v>11563327</v>
      </c>
      <c r="B2962" s="22">
        <v>43969</v>
      </c>
      <c r="C2962" s="22">
        <v>43969</v>
      </c>
      <c r="D2962" s="21" t="s">
        <v>10</v>
      </c>
      <c r="E2962" s="21">
        <v>0</v>
      </c>
      <c r="F2962" s="21">
        <v>0</v>
      </c>
      <c r="G2962" s="21">
        <v>3160</v>
      </c>
      <c r="H2962" s="21">
        <v>96505.8</v>
      </c>
      <c r="I2962" s="21" t="s">
        <v>11</v>
      </c>
      <c r="J2962" s="21" t="s">
        <v>12</v>
      </c>
    </row>
    <row r="2963" spans="1:10">
      <c r="A2963" s="21">
        <v>11563327</v>
      </c>
      <c r="B2963" s="22">
        <v>43969</v>
      </c>
      <c r="C2963" s="22">
        <v>43969</v>
      </c>
      <c r="D2963" s="21" t="s">
        <v>10</v>
      </c>
      <c r="E2963" s="21">
        <v>0</v>
      </c>
      <c r="F2963" s="21">
        <v>0</v>
      </c>
      <c r="G2963" s="21">
        <v>3167</v>
      </c>
      <c r="H2963" s="21">
        <v>99672.8</v>
      </c>
      <c r="I2963" s="21" t="s">
        <v>11</v>
      </c>
      <c r="J2963" s="21" t="s">
        <v>12</v>
      </c>
    </row>
    <row r="2964" spans="1:10">
      <c r="A2964" s="21">
        <v>11563327</v>
      </c>
      <c r="B2964" s="22">
        <v>43969</v>
      </c>
      <c r="C2964" s="22">
        <v>43969</v>
      </c>
      <c r="D2964" s="21" t="s">
        <v>10</v>
      </c>
      <c r="E2964" s="21">
        <v>0</v>
      </c>
      <c r="F2964" s="21">
        <v>0</v>
      </c>
      <c r="G2964" s="21">
        <v>3252.81</v>
      </c>
      <c r="H2964" s="21">
        <v>102925.61</v>
      </c>
      <c r="I2964" s="21" t="s">
        <v>11</v>
      </c>
      <c r="J2964" s="21" t="s">
        <v>12</v>
      </c>
    </row>
    <row r="2965" spans="1:10">
      <c r="A2965" s="21">
        <v>11563327</v>
      </c>
      <c r="B2965" s="22">
        <v>43969</v>
      </c>
      <c r="C2965" s="22">
        <v>43969</v>
      </c>
      <c r="D2965" s="21" t="s">
        <v>10</v>
      </c>
      <c r="E2965" s="21">
        <v>0</v>
      </c>
      <c r="F2965" s="21">
        <v>0</v>
      </c>
      <c r="G2965" s="21">
        <v>3281.2</v>
      </c>
      <c r="H2965" s="21">
        <v>106206.81</v>
      </c>
      <c r="I2965" s="21" t="s">
        <v>11</v>
      </c>
      <c r="J2965" s="21" t="s">
        <v>12</v>
      </c>
    </row>
    <row r="2966" spans="1:10">
      <c r="A2966" s="21">
        <v>11563327</v>
      </c>
      <c r="B2966" s="22">
        <v>43969</v>
      </c>
      <c r="C2966" s="22">
        <v>43969</v>
      </c>
      <c r="D2966" s="21" t="s">
        <v>10</v>
      </c>
      <c r="E2966" s="21">
        <v>0</v>
      </c>
      <c r="F2966" s="21">
        <v>0</v>
      </c>
      <c r="G2966" s="21">
        <v>3396</v>
      </c>
      <c r="H2966" s="21">
        <v>109602.81</v>
      </c>
      <c r="I2966" s="21" t="s">
        <v>11</v>
      </c>
      <c r="J2966" s="21" t="s">
        <v>12</v>
      </c>
    </row>
    <row r="2967" spans="1:10">
      <c r="A2967" s="21">
        <v>11563327</v>
      </c>
      <c r="B2967" s="22">
        <v>43969</v>
      </c>
      <c r="C2967" s="22">
        <v>43969</v>
      </c>
      <c r="D2967" s="21" t="s">
        <v>10</v>
      </c>
      <c r="E2967" s="21">
        <v>0</v>
      </c>
      <c r="F2967" s="21">
        <v>0</v>
      </c>
      <c r="G2967" s="21">
        <v>3420</v>
      </c>
      <c r="H2967" s="21">
        <v>113022.81</v>
      </c>
      <c r="I2967" s="21" t="s">
        <v>11</v>
      </c>
      <c r="J2967" s="21" t="s">
        <v>12</v>
      </c>
    </row>
    <row r="2968" spans="1:10">
      <c r="A2968" s="21">
        <v>11563327</v>
      </c>
      <c r="B2968" s="22">
        <v>43969</v>
      </c>
      <c r="C2968" s="22">
        <v>43969</v>
      </c>
      <c r="D2968" s="21" t="s">
        <v>10</v>
      </c>
      <c r="E2968" s="21">
        <v>0</v>
      </c>
      <c r="F2968" s="21">
        <v>0</v>
      </c>
      <c r="G2968" s="21">
        <v>3633.3</v>
      </c>
      <c r="H2968" s="21">
        <v>116656.11</v>
      </c>
      <c r="I2968" s="21" t="s">
        <v>11</v>
      </c>
      <c r="J2968" s="21" t="s">
        <v>12</v>
      </c>
    </row>
    <row r="2969" spans="1:10">
      <c r="A2969" s="21">
        <v>11563327</v>
      </c>
      <c r="B2969" s="22">
        <v>43969</v>
      </c>
      <c r="C2969" s="22">
        <v>43969</v>
      </c>
      <c r="D2969" s="21" t="s">
        <v>10</v>
      </c>
      <c r="E2969" s="21">
        <v>0</v>
      </c>
      <c r="F2969" s="21">
        <v>0</v>
      </c>
      <c r="G2969" s="21">
        <v>3705.1</v>
      </c>
      <c r="H2969" s="21">
        <v>120361.21</v>
      </c>
      <c r="I2969" s="21" t="s">
        <v>11</v>
      </c>
      <c r="J2969" s="21" t="s">
        <v>12</v>
      </c>
    </row>
    <row r="2970" spans="1:10">
      <c r="A2970" s="21">
        <v>11563327</v>
      </c>
      <c r="B2970" s="22">
        <v>43969</v>
      </c>
      <c r="C2970" s="22">
        <v>43969</v>
      </c>
      <c r="D2970" s="21" t="s">
        <v>10</v>
      </c>
      <c r="E2970" s="21">
        <v>0</v>
      </c>
      <c r="F2970" s="21">
        <v>0</v>
      </c>
      <c r="G2970" s="21">
        <v>3830</v>
      </c>
      <c r="H2970" s="21">
        <v>124191.21</v>
      </c>
      <c r="I2970" s="21" t="s">
        <v>11</v>
      </c>
      <c r="J2970" s="21" t="s">
        <v>12</v>
      </c>
    </row>
    <row r="2971" spans="1:10">
      <c r="A2971" s="21">
        <v>11563327</v>
      </c>
      <c r="B2971" s="22">
        <v>43969</v>
      </c>
      <c r="C2971" s="22">
        <v>43969</v>
      </c>
      <c r="D2971" s="21" t="s">
        <v>10</v>
      </c>
      <c r="E2971" s="21">
        <v>0</v>
      </c>
      <c r="F2971" s="21">
        <v>0</v>
      </c>
      <c r="G2971" s="21">
        <v>3900</v>
      </c>
      <c r="H2971" s="21">
        <v>128091.21</v>
      </c>
      <c r="I2971" s="21" t="s">
        <v>11</v>
      </c>
      <c r="J2971" s="21" t="s">
        <v>12</v>
      </c>
    </row>
    <row r="2972" spans="1:10">
      <c r="A2972" s="21">
        <v>11563327</v>
      </c>
      <c r="B2972" s="22">
        <v>43969</v>
      </c>
      <c r="C2972" s="22">
        <v>43969</v>
      </c>
      <c r="D2972" s="21" t="s">
        <v>10</v>
      </c>
      <c r="E2972" s="21">
        <v>0</v>
      </c>
      <c r="F2972" s="21">
        <v>0</v>
      </c>
      <c r="G2972" s="21">
        <v>3918.25</v>
      </c>
      <c r="H2972" s="21">
        <v>132009.46</v>
      </c>
      <c r="I2972" s="21" t="s">
        <v>11</v>
      </c>
      <c r="J2972" s="21" t="s">
        <v>12</v>
      </c>
    </row>
    <row r="2973" spans="1:10">
      <c r="A2973" s="21">
        <v>11563327</v>
      </c>
      <c r="B2973" s="22">
        <v>43969</v>
      </c>
      <c r="C2973" s="22">
        <v>43969</v>
      </c>
      <c r="D2973" s="21" t="s">
        <v>10</v>
      </c>
      <c r="E2973" s="21">
        <v>0</v>
      </c>
      <c r="F2973" s="21">
        <v>0</v>
      </c>
      <c r="G2973" s="21">
        <v>4020</v>
      </c>
      <c r="H2973" s="21">
        <v>136029.46</v>
      </c>
      <c r="I2973" s="21" t="s">
        <v>11</v>
      </c>
      <c r="J2973" s="21" t="s">
        <v>12</v>
      </c>
    </row>
    <row r="2974" spans="1:10">
      <c r="A2974" s="21">
        <v>11563327</v>
      </c>
      <c r="B2974" s="22">
        <v>43969</v>
      </c>
      <c r="C2974" s="22">
        <v>43969</v>
      </c>
      <c r="D2974" s="21" t="s">
        <v>10</v>
      </c>
      <c r="E2974" s="21">
        <v>0</v>
      </c>
      <c r="F2974" s="21">
        <v>0</v>
      </c>
      <c r="G2974" s="21">
        <v>4040</v>
      </c>
      <c r="H2974" s="21">
        <v>140069.46</v>
      </c>
      <c r="I2974" s="21" t="s">
        <v>11</v>
      </c>
      <c r="J2974" s="21" t="s">
        <v>12</v>
      </c>
    </row>
    <row r="2975" spans="1:10">
      <c r="A2975" s="21">
        <v>11563327</v>
      </c>
      <c r="B2975" s="22">
        <v>43969</v>
      </c>
      <c r="C2975" s="22">
        <v>43969</v>
      </c>
      <c r="D2975" s="21" t="s">
        <v>10</v>
      </c>
      <c r="E2975" s="21">
        <v>0</v>
      </c>
      <c r="F2975" s="21">
        <v>0</v>
      </c>
      <c r="G2975" s="21">
        <v>4106.8</v>
      </c>
      <c r="H2975" s="21">
        <v>144176.26</v>
      </c>
      <c r="I2975" s="21" t="s">
        <v>11</v>
      </c>
      <c r="J2975" s="21" t="s">
        <v>12</v>
      </c>
    </row>
    <row r="2976" spans="1:10">
      <c r="A2976" s="21">
        <v>11563327</v>
      </c>
      <c r="B2976" s="22">
        <v>43969</v>
      </c>
      <c r="C2976" s="22">
        <v>43969</v>
      </c>
      <c r="D2976" s="21" t="s">
        <v>10</v>
      </c>
      <c r="E2976" s="21">
        <v>0</v>
      </c>
      <c r="F2976" s="21">
        <v>0</v>
      </c>
      <c r="G2976" s="21">
        <v>4213</v>
      </c>
      <c r="H2976" s="21">
        <v>148389.26</v>
      </c>
      <c r="I2976" s="21" t="s">
        <v>11</v>
      </c>
      <c r="J2976" s="21" t="s">
        <v>12</v>
      </c>
    </row>
    <row r="2977" spans="1:10">
      <c r="A2977" s="21">
        <v>11563327</v>
      </c>
      <c r="B2977" s="22">
        <v>43969</v>
      </c>
      <c r="C2977" s="22">
        <v>43969</v>
      </c>
      <c r="D2977" s="21" t="s">
        <v>10</v>
      </c>
      <c r="E2977" s="21">
        <v>0</v>
      </c>
      <c r="F2977" s="21">
        <v>0</v>
      </c>
      <c r="G2977" s="21">
        <v>4242</v>
      </c>
      <c r="H2977" s="21">
        <v>152631.26</v>
      </c>
      <c r="I2977" s="21" t="s">
        <v>11</v>
      </c>
      <c r="J2977" s="21" t="s">
        <v>12</v>
      </c>
    </row>
    <row r="2978" spans="1:10">
      <c r="A2978" s="21">
        <v>11563327</v>
      </c>
      <c r="B2978" s="22">
        <v>43969</v>
      </c>
      <c r="C2978" s="22">
        <v>43969</v>
      </c>
      <c r="D2978" s="21" t="s">
        <v>10</v>
      </c>
      <c r="E2978" s="21">
        <v>0</v>
      </c>
      <c r="F2978" s="21">
        <v>0</v>
      </c>
      <c r="G2978" s="21">
        <v>4250</v>
      </c>
      <c r="H2978" s="21">
        <v>156881.26</v>
      </c>
      <c r="I2978" s="21" t="s">
        <v>11</v>
      </c>
      <c r="J2978" s="21" t="s">
        <v>12</v>
      </c>
    </row>
    <row r="2979" spans="1:10">
      <c r="A2979" s="21">
        <v>11563327</v>
      </c>
      <c r="B2979" s="22">
        <v>43969</v>
      </c>
      <c r="C2979" s="22">
        <v>43969</v>
      </c>
      <c r="D2979" s="21" t="s">
        <v>10</v>
      </c>
      <c r="E2979" s="21">
        <v>0</v>
      </c>
      <c r="F2979" s="21">
        <v>0</v>
      </c>
      <c r="G2979" s="21">
        <v>4400</v>
      </c>
      <c r="H2979" s="21">
        <v>161281.26</v>
      </c>
      <c r="I2979" s="21" t="s">
        <v>11</v>
      </c>
      <c r="J2979" s="21" t="s">
        <v>12</v>
      </c>
    </row>
    <row r="2980" spans="1:10">
      <c r="A2980" s="21">
        <v>11563327</v>
      </c>
      <c r="B2980" s="22">
        <v>43969</v>
      </c>
      <c r="C2980" s="22">
        <v>43969</v>
      </c>
      <c r="D2980" s="21" t="s">
        <v>10</v>
      </c>
      <c r="E2980" s="21">
        <v>0</v>
      </c>
      <c r="F2980" s="21">
        <v>0</v>
      </c>
      <c r="G2980" s="21">
        <v>4510</v>
      </c>
      <c r="H2980" s="21">
        <v>165791.26</v>
      </c>
      <c r="I2980" s="21" t="s">
        <v>11</v>
      </c>
      <c r="J2980" s="21" t="s">
        <v>12</v>
      </c>
    </row>
    <row r="2981" spans="1:10">
      <c r="A2981" s="21">
        <v>11563327</v>
      </c>
      <c r="B2981" s="22">
        <v>43969</v>
      </c>
      <c r="C2981" s="22">
        <v>43969</v>
      </c>
      <c r="D2981" s="21" t="s">
        <v>10</v>
      </c>
      <c r="E2981" s="21">
        <v>0</v>
      </c>
      <c r="F2981" s="21">
        <v>0</v>
      </c>
      <c r="G2981" s="21">
        <v>4529</v>
      </c>
      <c r="H2981" s="21">
        <v>170320.26</v>
      </c>
      <c r="I2981" s="21" t="s">
        <v>11</v>
      </c>
      <c r="J2981" s="21" t="s">
        <v>12</v>
      </c>
    </row>
    <row r="2982" spans="1:10">
      <c r="A2982" s="21">
        <v>11563327</v>
      </c>
      <c r="B2982" s="22">
        <v>43969</v>
      </c>
      <c r="C2982" s="22">
        <v>43969</v>
      </c>
      <c r="D2982" s="21" t="s">
        <v>10</v>
      </c>
      <c r="E2982" s="21">
        <v>0</v>
      </c>
      <c r="F2982" s="21">
        <v>0</v>
      </c>
      <c r="G2982" s="21">
        <v>4538.6000000000004</v>
      </c>
      <c r="H2982" s="21">
        <v>174858.86</v>
      </c>
      <c r="I2982" s="21" t="s">
        <v>11</v>
      </c>
      <c r="J2982" s="21" t="s">
        <v>12</v>
      </c>
    </row>
    <row r="2983" spans="1:10">
      <c r="A2983" s="21">
        <v>11563327</v>
      </c>
      <c r="B2983" s="22">
        <v>43969</v>
      </c>
      <c r="C2983" s="22">
        <v>43969</v>
      </c>
      <c r="D2983" s="21" t="s">
        <v>10</v>
      </c>
      <c r="E2983" s="21">
        <v>0</v>
      </c>
      <c r="F2983" s="21">
        <v>0</v>
      </c>
      <c r="G2983" s="21">
        <v>4555.8</v>
      </c>
      <c r="H2983" s="21">
        <v>179414.66</v>
      </c>
      <c r="I2983" s="21" t="s">
        <v>11</v>
      </c>
      <c r="J2983" s="21" t="s">
        <v>12</v>
      </c>
    </row>
    <row r="2984" spans="1:10">
      <c r="A2984" s="21">
        <v>11563327</v>
      </c>
      <c r="B2984" s="22">
        <v>43969</v>
      </c>
      <c r="C2984" s="22">
        <v>43969</v>
      </c>
      <c r="D2984" s="21" t="s">
        <v>10</v>
      </c>
      <c r="E2984" s="21">
        <v>0</v>
      </c>
      <c r="F2984" s="21">
        <v>0</v>
      </c>
      <c r="G2984" s="21">
        <v>4560</v>
      </c>
      <c r="H2984" s="21">
        <v>183974.66</v>
      </c>
      <c r="I2984" s="21" t="s">
        <v>11</v>
      </c>
      <c r="J2984" s="21" t="s">
        <v>12</v>
      </c>
    </row>
    <row r="2985" spans="1:10">
      <c r="A2985" s="21">
        <v>11563327</v>
      </c>
      <c r="B2985" s="22">
        <v>43969</v>
      </c>
      <c r="C2985" s="22">
        <v>43969</v>
      </c>
      <c r="D2985" s="21" t="s">
        <v>10</v>
      </c>
      <c r="E2985" s="21">
        <v>0</v>
      </c>
      <c r="F2985" s="21">
        <v>0</v>
      </c>
      <c r="G2985" s="21">
        <v>4565.6400000000003</v>
      </c>
      <c r="H2985" s="21">
        <v>188540.3</v>
      </c>
      <c r="I2985" s="21" t="s">
        <v>11</v>
      </c>
      <c r="J2985" s="21" t="s">
        <v>12</v>
      </c>
    </row>
    <row r="2986" spans="1:10">
      <c r="A2986" s="21">
        <v>11563327</v>
      </c>
      <c r="B2986" s="22">
        <v>43969</v>
      </c>
      <c r="C2986" s="22">
        <v>43969</v>
      </c>
      <c r="D2986" s="21" t="s">
        <v>10</v>
      </c>
      <c r="E2986" s="21">
        <v>0</v>
      </c>
      <c r="F2986" s="21">
        <v>0</v>
      </c>
      <c r="G2986" s="21">
        <v>4656.2</v>
      </c>
      <c r="H2986" s="21">
        <v>193196.5</v>
      </c>
      <c r="I2986" s="21" t="s">
        <v>11</v>
      </c>
      <c r="J2986" s="21" t="s">
        <v>12</v>
      </c>
    </row>
    <row r="2987" spans="1:10">
      <c r="A2987" s="21">
        <v>11563327</v>
      </c>
      <c r="B2987" s="22">
        <v>43969</v>
      </c>
      <c r="C2987" s="22">
        <v>43969</v>
      </c>
      <c r="D2987" s="21" t="s">
        <v>10</v>
      </c>
      <c r="E2987" s="21">
        <v>0</v>
      </c>
      <c r="F2987" s="21">
        <v>0</v>
      </c>
      <c r="G2987" s="21">
        <v>4690</v>
      </c>
      <c r="H2987" s="21">
        <v>197886.5</v>
      </c>
      <c r="I2987" s="21" t="s">
        <v>11</v>
      </c>
      <c r="J2987" s="21" t="s">
        <v>12</v>
      </c>
    </row>
    <row r="2988" spans="1:10">
      <c r="A2988" s="21">
        <v>11563327</v>
      </c>
      <c r="B2988" s="22">
        <v>43969</v>
      </c>
      <c r="C2988" s="22">
        <v>43969</v>
      </c>
      <c r="D2988" s="21" t="s">
        <v>10</v>
      </c>
      <c r="E2988" s="21">
        <v>0</v>
      </c>
      <c r="F2988" s="21">
        <v>0</v>
      </c>
      <c r="G2988" s="21">
        <v>4770</v>
      </c>
      <c r="H2988" s="21">
        <v>202656.5</v>
      </c>
      <c r="I2988" s="21" t="s">
        <v>11</v>
      </c>
      <c r="J2988" s="21" t="s">
        <v>12</v>
      </c>
    </row>
    <row r="2989" spans="1:10">
      <c r="A2989" s="21">
        <v>11563327</v>
      </c>
      <c r="B2989" s="22">
        <v>43969</v>
      </c>
      <c r="C2989" s="22">
        <v>43969</v>
      </c>
      <c r="D2989" s="21" t="s">
        <v>10</v>
      </c>
      <c r="E2989" s="21">
        <v>0</v>
      </c>
      <c r="F2989" s="21">
        <v>0</v>
      </c>
      <c r="G2989" s="21">
        <v>4830.1000000000004</v>
      </c>
      <c r="H2989" s="21">
        <v>207486.6</v>
      </c>
      <c r="I2989" s="21" t="s">
        <v>11</v>
      </c>
      <c r="J2989" s="21" t="s">
        <v>12</v>
      </c>
    </row>
    <row r="2990" spans="1:10">
      <c r="A2990" s="21">
        <v>11563327</v>
      </c>
      <c r="B2990" s="22">
        <v>43969</v>
      </c>
      <c r="C2990" s="22">
        <v>43969</v>
      </c>
      <c r="D2990" s="21" t="s">
        <v>10</v>
      </c>
      <c r="E2990" s="21">
        <v>0</v>
      </c>
      <c r="F2990" s="21">
        <v>0</v>
      </c>
      <c r="G2990" s="21">
        <v>4870</v>
      </c>
      <c r="H2990" s="21">
        <v>212356.6</v>
      </c>
      <c r="I2990" s="21" t="s">
        <v>11</v>
      </c>
      <c r="J2990" s="21" t="s">
        <v>12</v>
      </c>
    </row>
    <row r="2991" spans="1:10">
      <c r="A2991" s="21">
        <v>11563327</v>
      </c>
      <c r="B2991" s="22">
        <v>43969</v>
      </c>
      <c r="C2991" s="22">
        <v>43969</v>
      </c>
      <c r="D2991" s="21" t="s">
        <v>10</v>
      </c>
      <c r="E2991" s="21">
        <v>0</v>
      </c>
      <c r="F2991" s="21">
        <v>0</v>
      </c>
      <c r="G2991" s="21">
        <v>4900</v>
      </c>
      <c r="H2991" s="21">
        <v>217256.6</v>
      </c>
      <c r="I2991" s="21" t="s">
        <v>11</v>
      </c>
      <c r="J2991" s="21" t="s">
        <v>12</v>
      </c>
    </row>
    <row r="2992" spans="1:10">
      <c r="A2992" s="21">
        <v>11563327</v>
      </c>
      <c r="B2992" s="22">
        <v>43969</v>
      </c>
      <c r="C2992" s="22">
        <v>43969</v>
      </c>
      <c r="D2992" s="21" t="s">
        <v>10</v>
      </c>
      <c r="E2992" s="21">
        <v>0</v>
      </c>
      <c r="F2992" s="21">
        <v>0</v>
      </c>
      <c r="G2992" s="21">
        <v>4936</v>
      </c>
      <c r="H2992" s="21">
        <v>222192.6</v>
      </c>
      <c r="I2992" s="21" t="s">
        <v>11</v>
      </c>
      <c r="J2992" s="21" t="s">
        <v>12</v>
      </c>
    </row>
    <row r="2993" spans="1:10">
      <c r="A2993" s="21">
        <v>11563327</v>
      </c>
      <c r="B2993" s="22">
        <v>43969</v>
      </c>
      <c r="C2993" s="22">
        <v>43969</v>
      </c>
      <c r="D2993" s="21" t="s">
        <v>10</v>
      </c>
      <c r="E2993" s="21">
        <v>0</v>
      </c>
      <c r="F2993" s="21">
        <v>0</v>
      </c>
      <c r="G2993" s="21">
        <v>5048.3999999999996</v>
      </c>
      <c r="H2993" s="21">
        <v>227241</v>
      </c>
      <c r="I2993" s="21" t="s">
        <v>11</v>
      </c>
      <c r="J2993" s="21" t="s">
        <v>12</v>
      </c>
    </row>
    <row r="2994" spans="1:10">
      <c r="A2994" s="21">
        <v>11563327</v>
      </c>
      <c r="B2994" s="22">
        <v>43969</v>
      </c>
      <c r="C2994" s="22">
        <v>43969</v>
      </c>
      <c r="D2994" s="21" t="s">
        <v>10</v>
      </c>
      <c r="E2994" s="21">
        <v>0</v>
      </c>
      <c r="F2994" s="21">
        <v>0</v>
      </c>
      <c r="G2994" s="21">
        <v>5150</v>
      </c>
      <c r="H2994" s="21">
        <v>232391</v>
      </c>
      <c r="I2994" s="21" t="s">
        <v>11</v>
      </c>
      <c r="J2994" s="21" t="s">
        <v>12</v>
      </c>
    </row>
    <row r="2995" spans="1:10">
      <c r="A2995" s="21">
        <v>11563327</v>
      </c>
      <c r="B2995" s="22">
        <v>43969</v>
      </c>
      <c r="C2995" s="22">
        <v>43969</v>
      </c>
      <c r="D2995" s="21" t="s">
        <v>10</v>
      </c>
      <c r="E2995" s="21">
        <v>0</v>
      </c>
      <c r="F2995" s="21">
        <v>0</v>
      </c>
      <c r="G2995" s="21">
        <v>5240</v>
      </c>
      <c r="H2995" s="21">
        <v>237631</v>
      </c>
      <c r="I2995" s="21" t="s">
        <v>11</v>
      </c>
      <c r="J2995" s="21" t="s">
        <v>12</v>
      </c>
    </row>
    <row r="2996" spans="1:10">
      <c r="A2996" s="21">
        <v>11563327</v>
      </c>
      <c r="B2996" s="22">
        <v>43969</v>
      </c>
      <c r="C2996" s="22">
        <v>43969</v>
      </c>
      <c r="D2996" s="21" t="s">
        <v>10</v>
      </c>
      <c r="E2996" s="21">
        <v>0</v>
      </c>
      <c r="F2996" s="21">
        <v>0</v>
      </c>
      <c r="G2996" s="21">
        <v>5256</v>
      </c>
      <c r="H2996" s="21">
        <v>242887</v>
      </c>
      <c r="I2996" s="21" t="s">
        <v>11</v>
      </c>
      <c r="J2996" s="21" t="s">
        <v>12</v>
      </c>
    </row>
    <row r="2997" spans="1:10">
      <c r="A2997" s="21">
        <v>11563327</v>
      </c>
      <c r="B2997" s="22">
        <v>43969</v>
      </c>
      <c r="C2997" s="22">
        <v>43969</v>
      </c>
      <c r="D2997" s="21" t="s">
        <v>10</v>
      </c>
      <c r="E2997" s="21">
        <v>0</v>
      </c>
      <c r="F2997" s="21">
        <v>0</v>
      </c>
      <c r="G2997" s="21">
        <v>5300.1</v>
      </c>
      <c r="H2997" s="21">
        <v>248187.1</v>
      </c>
      <c r="I2997" s="21" t="s">
        <v>11</v>
      </c>
      <c r="J2997" s="21" t="s">
        <v>12</v>
      </c>
    </row>
    <row r="2998" spans="1:10">
      <c r="A2998" s="21">
        <v>11563327</v>
      </c>
      <c r="B2998" s="22">
        <v>43969</v>
      </c>
      <c r="C2998" s="22">
        <v>43969</v>
      </c>
      <c r="D2998" s="21" t="s">
        <v>10</v>
      </c>
      <c r="E2998" s="21">
        <v>0</v>
      </c>
      <c r="F2998" s="21">
        <v>0</v>
      </c>
      <c r="G2998" s="21">
        <v>5540.2</v>
      </c>
      <c r="H2998" s="21">
        <v>253727.3</v>
      </c>
      <c r="I2998" s="21" t="s">
        <v>11</v>
      </c>
      <c r="J2998" s="21" t="s">
        <v>12</v>
      </c>
    </row>
    <row r="2999" spans="1:10">
      <c r="A2999" s="21">
        <v>11563327</v>
      </c>
      <c r="B2999" s="22">
        <v>43969</v>
      </c>
      <c r="C2999" s="22">
        <v>43969</v>
      </c>
      <c r="D2999" s="21" t="s">
        <v>10</v>
      </c>
      <c r="E2999" s="21">
        <v>0</v>
      </c>
      <c r="F2999" s="21">
        <v>0</v>
      </c>
      <c r="G2999" s="21">
        <v>5607.2</v>
      </c>
      <c r="H2999" s="21">
        <v>259334.5</v>
      </c>
      <c r="I2999" s="21" t="s">
        <v>11</v>
      </c>
      <c r="J2999" s="21" t="s">
        <v>12</v>
      </c>
    </row>
    <row r="3000" spans="1:10">
      <c r="A3000" s="21">
        <v>11563327</v>
      </c>
      <c r="B3000" s="22">
        <v>43969</v>
      </c>
      <c r="C3000" s="22">
        <v>43969</v>
      </c>
      <c r="D3000" s="21" t="s">
        <v>10</v>
      </c>
      <c r="E3000" s="21">
        <v>0</v>
      </c>
      <c r="F3000" s="21">
        <v>0</v>
      </c>
      <c r="G3000" s="21">
        <v>5639.7</v>
      </c>
      <c r="H3000" s="21">
        <v>264974.2</v>
      </c>
      <c r="I3000" s="21" t="s">
        <v>11</v>
      </c>
      <c r="J3000" s="21" t="s">
        <v>12</v>
      </c>
    </row>
    <row r="3001" spans="1:10">
      <c r="A3001" s="21">
        <v>11563327</v>
      </c>
      <c r="B3001" s="22">
        <v>43969</v>
      </c>
      <c r="C3001" s="22">
        <v>43969</v>
      </c>
      <c r="D3001" s="21" t="s">
        <v>10</v>
      </c>
      <c r="E3001" s="21">
        <v>0</v>
      </c>
      <c r="F3001" s="21">
        <v>0</v>
      </c>
      <c r="G3001" s="21">
        <v>5680</v>
      </c>
      <c r="H3001" s="21">
        <v>270654.2</v>
      </c>
      <c r="I3001" s="21" t="s">
        <v>11</v>
      </c>
      <c r="J3001" s="21" t="s">
        <v>12</v>
      </c>
    </row>
    <row r="3002" spans="1:10">
      <c r="A3002" s="21">
        <v>11563327</v>
      </c>
      <c r="B3002" s="22">
        <v>43969</v>
      </c>
      <c r="C3002" s="22">
        <v>43969</v>
      </c>
      <c r="D3002" s="21" t="s">
        <v>10</v>
      </c>
      <c r="E3002" s="21">
        <v>0</v>
      </c>
      <c r="F3002" s="21">
        <v>0</v>
      </c>
      <c r="G3002" s="21">
        <v>5928.5</v>
      </c>
      <c r="H3002" s="21">
        <v>276582.7</v>
      </c>
      <c r="I3002" s="21" t="s">
        <v>11</v>
      </c>
      <c r="J3002" s="21" t="s">
        <v>12</v>
      </c>
    </row>
    <row r="3003" spans="1:10">
      <c r="A3003" s="21">
        <v>11563327</v>
      </c>
      <c r="B3003" s="22">
        <v>43969</v>
      </c>
      <c r="C3003" s="22">
        <v>43969</v>
      </c>
      <c r="D3003" s="21" t="s">
        <v>10</v>
      </c>
      <c r="E3003" s="21">
        <v>0</v>
      </c>
      <c r="F3003" s="21">
        <v>0</v>
      </c>
      <c r="G3003" s="21">
        <v>6172</v>
      </c>
      <c r="H3003" s="21">
        <v>282754.7</v>
      </c>
      <c r="I3003" s="21" t="s">
        <v>11</v>
      </c>
      <c r="J3003" s="21" t="s">
        <v>12</v>
      </c>
    </row>
    <row r="3004" spans="1:10">
      <c r="A3004" s="21">
        <v>11563327</v>
      </c>
      <c r="B3004" s="22">
        <v>43969</v>
      </c>
      <c r="C3004" s="22">
        <v>43969</v>
      </c>
      <c r="D3004" s="21" t="s">
        <v>10</v>
      </c>
      <c r="E3004" s="21">
        <v>0</v>
      </c>
      <c r="F3004" s="21">
        <v>0</v>
      </c>
      <c r="G3004" s="21">
        <v>6230</v>
      </c>
      <c r="H3004" s="21">
        <v>288984.7</v>
      </c>
      <c r="I3004" s="21" t="s">
        <v>11</v>
      </c>
      <c r="J3004" s="21" t="s">
        <v>12</v>
      </c>
    </row>
    <row r="3005" spans="1:10">
      <c r="A3005" s="21">
        <v>11563327</v>
      </c>
      <c r="B3005" s="22">
        <v>43969</v>
      </c>
      <c r="C3005" s="22">
        <v>43969</v>
      </c>
      <c r="D3005" s="21" t="s">
        <v>10</v>
      </c>
      <c r="E3005" s="21">
        <v>0</v>
      </c>
      <c r="F3005" s="21">
        <v>0</v>
      </c>
      <c r="G3005" s="21">
        <v>6348.44</v>
      </c>
      <c r="H3005" s="21">
        <v>295333.14</v>
      </c>
      <c r="I3005" s="21" t="s">
        <v>11</v>
      </c>
      <c r="J3005" s="21" t="s">
        <v>12</v>
      </c>
    </row>
    <row r="3006" spans="1:10">
      <c r="A3006" s="21">
        <v>11563327</v>
      </c>
      <c r="B3006" s="22">
        <v>43969</v>
      </c>
      <c r="C3006" s="22">
        <v>43969</v>
      </c>
      <c r="D3006" s="21" t="s">
        <v>10</v>
      </c>
      <c r="E3006" s="21">
        <v>0</v>
      </c>
      <c r="F3006" s="21">
        <v>0</v>
      </c>
      <c r="G3006" s="21">
        <v>6600</v>
      </c>
      <c r="H3006" s="21">
        <v>301933.14</v>
      </c>
      <c r="I3006" s="21" t="s">
        <v>11</v>
      </c>
      <c r="J3006" s="21" t="s">
        <v>12</v>
      </c>
    </row>
    <row r="3007" spans="1:10">
      <c r="A3007" s="21">
        <v>11563327</v>
      </c>
      <c r="B3007" s="22">
        <v>43969</v>
      </c>
      <c r="C3007" s="22">
        <v>43969</v>
      </c>
      <c r="D3007" s="21" t="s">
        <v>10</v>
      </c>
      <c r="E3007" s="21">
        <v>0</v>
      </c>
      <c r="F3007" s="21">
        <v>0</v>
      </c>
      <c r="G3007" s="21">
        <v>6636.23</v>
      </c>
      <c r="H3007" s="21">
        <v>308569.37</v>
      </c>
      <c r="I3007" s="21" t="s">
        <v>11</v>
      </c>
      <c r="J3007" s="21" t="s">
        <v>12</v>
      </c>
    </row>
    <row r="3008" spans="1:10">
      <c r="A3008" s="21">
        <v>11563327</v>
      </c>
      <c r="B3008" s="22">
        <v>43969</v>
      </c>
      <c r="C3008" s="22">
        <v>43969</v>
      </c>
      <c r="D3008" s="21" t="s">
        <v>10</v>
      </c>
      <c r="E3008" s="21">
        <v>0</v>
      </c>
      <c r="F3008" s="21">
        <v>0</v>
      </c>
      <c r="G3008" s="21">
        <v>6779</v>
      </c>
      <c r="H3008" s="21">
        <v>315348.37</v>
      </c>
      <c r="I3008" s="21" t="s">
        <v>11</v>
      </c>
      <c r="J3008" s="21" t="s">
        <v>12</v>
      </c>
    </row>
    <row r="3009" spans="1:10">
      <c r="A3009" s="21">
        <v>11563327</v>
      </c>
      <c r="B3009" s="22">
        <v>43969</v>
      </c>
      <c r="C3009" s="22">
        <v>43969</v>
      </c>
      <c r="D3009" s="21" t="s">
        <v>10</v>
      </c>
      <c r="E3009" s="21">
        <v>0</v>
      </c>
      <c r="F3009" s="21">
        <v>0</v>
      </c>
      <c r="G3009" s="21">
        <v>6779</v>
      </c>
      <c r="H3009" s="21">
        <v>322127.37</v>
      </c>
      <c r="I3009" s="21" t="s">
        <v>11</v>
      </c>
      <c r="J3009" s="21" t="s">
        <v>12</v>
      </c>
    </row>
    <row r="3010" spans="1:10">
      <c r="A3010" s="21">
        <v>11563327</v>
      </c>
      <c r="B3010" s="22">
        <v>43969</v>
      </c>
      <c r="C3010" s="22">
        <v>43969</v>
      </c>
      <c r="D3010" s="21" t="s">
        <v>10</v>
      </c>
      <c r="E3010" s="21">
        <v>0</v>
      </c>
      <c r="F3010" s="21">
        <v>0</v>
      </c>
      <c r="G3010" s="21">
        <v>6810</v>
      </c>
      <c r="H3010" s="21">
        <v>328937.37</v>
      </c>
      <c r="I3010" s="21" t="s">
        <v>11</v>
      </c>
      <c r="J3010" s="21" t="s">
        <v>12</v>
      </c>
    </row>
    <row r="3011" spans="1:10">
      <c r="A3011" s="21">
        <v>11563327</v>
      </c>
      <c r="B3011" s="22">
        <v>43969</v>
      </c>
      <c r="C3011" s="22">
        <v>43969</v>
      </c>
      <c r="D3011" s="21" t="s">
        <v>10</v>
      </c>
      <c r="E3011" s="21">
        <v>0</v>
      </c>
      <c r="F3011" s="21">
        <v>0</v>
      </c>
      <c r="G3011" s="21">
        <v>7030</v>
      </c>
      <c r="H3011" s="21">
        <v>335967.37</v>
      </c>
      <c r="I3011" s="21" t="s">
        <v>11</v>
      </c>
      <c r="J3011" s="21" t="s">
        <v>12</v>
      </c>
    </row>
    <row r="3012" spans="1:10">
      <c r="A3012" s="21">
        <v>11563327</v>
      </c>
      <c r="B3012" s="22">
        <v>43969</v>
      </c>
      <c r="C3012" s="22">
        <v>43969</v>
      </c>
      <c r="D3012" s="21" t="s">
        <v>10</v>
      </c>
      <c r="E3012" s="21">
        <v>0</v>
      </c>
      <c r="F3012" s="21">
        <v>0</v>
      </c>
      <c r="G3012" s="21">
        <v>7310.5</v>
      </c>
      <c r="H3012" s="21">
        <v>343277.87</v>
      </c>
      <c r="I3012" s="21" t="s">
        <v>11</v>
      </c>
      <c r="J3012" s="21" t="s">
        <v>12</v>
      </c>
    </row>
    <row r="3013" spans="1:10">
      <c r="A3013" s="21">
        <v>11563327</v>
      </c>
      <c r="B3013" s="22">
        <v>43969</v>
      </c>
      <c r="C3013" s="22">
        <v>43969</v>
      </c>
      <c r="D3013" s="21" t="s">
        <v>10</v>
      </c>
      <c r="E3013" s="21">
        <v>0</v>
      </c>
      <c r="F3013" s="21">
        <v>0</v>
      </c>
      <c r="G3013" s="21">
        <v>7312.2</v>
      </c>
      <c r="H3013" s="21">
        <v>350590.07</v>
      </c>
      <c r="I3013" s="21" t="s">
        <v>11</v>
      </c>
      <c r="J3013" s="21" t="s">
        <v>12</v>
      </c>
    </row>
    <row r="3014" spans="1:10">
      <c r="A3014" s="21">
        <v>11563327</v>
      </c>
      <c r="B3014" s="22">
        <v>43969</v>
      </c>
      <c r="C3014" s="22">
        <v>43969</v>
      </c>
      <c r="D3014" s="21" t="s">
        <v>10</v>
      </c>
      <c r="E3014" s="21">
        <v>0</v>
      </c>
      <c r="F3014" s="21">
        <v>0</v>
      </c>
      <c r="G3014" s="21">
        <v>7470</v>
      </c>
      <c r="H3014" s="21">
        <v>358060.07</v>
      </c>
      <c r="I3014" s="21" t="s">
        <v>11</v>
      </c>
      <c r="J3014" s="21" t="s">
        <v>12</v>
      </c>
    </row>
    <row r="3015" spans="1:10">
      <c r="A3015" s="21">
        <v>11563327</v>
      </c>
      <c r="B3015" s="22">
        <v>43969</v>
      </c>
      <c r="C3015" s="22">
        <v>43969</v>
      </c>
      <c r="D3015" s="21" t="s">
        <v>10</v>
      </c>
      <c r="E3015" s="21">
        <v>0</v>
      </c>
      <c r="F3015" s="21">
        <v>0</v>
      </c>
      <c r="G3015" s="21">
        <v>7526.5</v>
      </c>
      <c r="H3015" s="21">
        <v>365586.57</v>
      </c>
      <c r="I3015" s="21" t="s">
        <v>11</v>
      </c>
      <c r="J3015" s="21" t="s">
        <v>12</v>
      </c>
    </row>
    <row r="3016" spans="1:10">
      <c r="A3016" s="21">
        <v>11563327</v>
      </c>
      <c r="B3016" s="22">
        <v>43969</v>
      </c>
      <c r="C3016" s="22">
        <v>43969</v>
      </c>
      <c r="D3016" s="21" t="s">
        <v>10</v>
      </c>
      <c r="E3016" s="21">
        <v>0</v>
      </c>
      <c r="F3016" s="21">
        <v>0</v>
      </c>
      <c r="G3016" s="21">
        <v>7655.9</v>
      </c>
      <c r="H3016" s="21">
        <v>373242.47</v>
      </c>
      <c r="I3016" s="21" t="s">
        <v>11</v>
      </c>
      <c r="J3016" s="21" t="s">
        <v>12</v>
      </c>
    </row>
    <row r="3017" spans="1:10">
      <c r="A3017" s="21">
        <v>11563327</v>
      </c>
      <c r="B3017" s="22">
        <v>43969</v>
      </c>
      <c r="C3017" s="22">
        <v>43969</v>
      </c>
      <c r="D3017" s="21" t="s">
        <v>10</v>
      </c>
      <c r="E3017" s="21">
        <v>0</v>
      </c>
      <c r="F3017" s="21">
        <v>0</v>
      </c>
      <c r="G3017" s="21">
        <v>7700</v>
      </c>
      <c r="H3017" s="21">
        <v>380942.47</v>
      </c>
      <c r="I3017" s="21" t="s">
        <v>11</v>
      </c>
      <c r="J3017" s="21" t="s">
        <v>12</v>
      </c>
    </row>
    <row r="3018" spans="1:10">
      <c r="A3018" s="21">
        <v>11563327</v>
      </c>
      <c r="B3018" s="22">
        <v>43969</v>
      </c>
      <c r="C3018" s="22">
        <v>43969</v>
      </c>
      <c r="D3018" s="21" t="s">
        <v>10</v>
      </c>
      <c r="E3018" s="21">
        <v>0</v>
      </c>
      <c r="F3018" s="21">
        <v>0</v>
      </c>
      <c r="G3018" s="21">
        <v>7820</v>
      </c>
      <c r="H3018" s="21">
        <v>388762.47</v>
      </c>
      <c r="I3018" s="21" t="s">
        <v>11</v>
      </c>
      <c r="J3018" s="21" t="s">
        <v>12</v>
      </c>
    </row>
    <row r="3019" spans="1:10">
      <c r="A3019" s="21">
        <v>11563327</v>
      </c>
      <c r="B3019" s="22">
        <v>43969</v>
      </c>
      <c r="C3019" s="22">
        <v>43969</v>
      </c>
      <c r="D3019" s="21" t="s">
        <v>10</v>
      </c>
      <c r="E3019" s="21">
        <v>0</v>
      </c>
      <c r="F3019" s="21">
        <v>0</v>
      </c>
      <c r="G3019" s="21">
        <v>7874.75</v>
      </c>
      <c r="H3019" s="21">
        <v>396637.22</v>
      </c>
      <c r="I3019" s="21" t="s">
        <v>11</v>
      </c>
      <c r="J3019" s="21" t="s">
        <v>12</v>
      </c>
    </row>
    <row r="3020" spans="1:10">
      <c r="A3020" s="21">
        <v>11563327</v>
      </c>
      <c r="B3020" s="22">
        <v>43969</v>
      </c>
      <c r="C3020" s="22">
        <v>43969</v>
      </c>
      <c r="D3020" s="21" t="s">
        <v>10</v>
      </c>
      <c r="E3020" s="21">
        <v>0</v>
      </c>
      <c r="F3020" s="21">
        <v>0</v>
      </c>
      <c r="G3020" s="21">
        <v>7979</v>
      </c>
      <c r="H3020" s="21">
        <v>404616.22</v>
      </c>
      <c r="I3020" s="21" t="s">
        <v>11</v>
      </c>
      <c r="J3020" s="21" t="s">
        <v>12</v>
      </c>
    </row>
    <row r="3021" spans="1:10">
      <c r="A3021" s="21">
        <v>11563327</v>
      </c>
      <c r="B3021" s="22">
        <v>43969</v>
      </c>
      <c r="C3021" s="22">
        <v>43969</v>
      </c>
      <c r="D3021" s="21" t="s">
        <v>10</v>
      </c>
      <c r="E3021" s="21">
        <v>0</v>
      </c>
      <c r="F3021" s="21">
        <v>0</v>
      </c>
      <c r="G3021" s="21">
        <v>8010</v>
      </c>
      <c r="H3021" s="21">
        <v>412626.22</v>
      </c>
      <c r="I3021" s="21" t="s">
        <v>11</v>
      </c>
      <c r="J3021" s="21" t="s">
        <v>12</v>
      </c>
    </row>
    <row r="3022" spans="1:10">
      <c r="A3022" s="21">
        <v>11563327</v>
      </c>
      <c r="B3022" s="22">
        <v>43969</v>
      </c>
      <c r="C3022" s="22">
        <v>43969</v>
      </c>
      <c r="D3022" s="21" t="s">
        <v>10</v>
      </c>
      <c r="E3022" s="21">
        <v>0</v>
      </c>
      <c r="F3022" s="21">
        <v>0</v>
      </c>
      <c r="G3022" s="21">
        <v>8206.7199999999993</v>
      </c>
      <c r="H3022" s="21">
        <v>420832.94</v>
      </c>
      <c r="I3022" s="21" t="s">
        <v>11</v>
      </c>
      <c r="J3022" s="21" t="s">
        <v>12</v>
      </c>
    </row>
    <row r="3023" spans="1:10">
      <c r="A3023" s="21">
        <v>11563327</v>
      </c>
      <c r="B3023" s="22">
        <v>43969</v>
      </c>
      <c r="C3023" s="22">
        <v>43969</v>
      </c>
      <c r="D3023" s="21" t="s">
        <v>10</v>
      </c>
      <c r="E3023" s="21">
        <v>0</v>
      </c>
      <c r="F3023" s="21">
        <v>0</v>
      </c>
      <c r="G3023" s="21">
        <v>8248.2999999999993</v>
      </c>
      <c r="H3023" s="21">
        <v>429081.24</v>
      </c>
      <c r="I3023" s="21" t="s">
        <v>11</v>
      </c>
      <c r="J3023" s="21" t="s">
        <v>12</v>
      </c>
    </row>
    <row r="3024" spans="1:10">
      <c r="A3024" s="21">
        <v>11563327</v>
      </c>
      <c r="B3024" s="22">
        <v>43969</v>
      </c>
      <c r="C3024" s="22">
        <v>43969</v>
      </c>
      <c r="D3024" s="21" t="s">
        <v>10</v>
      </c>
      <c r="E3024" s="21">
        <v>0</v>
      </c>
      <c r="F3024" s="21">
        <v>0</v>
      </c>
      <c r="G3024" s="21">
        <v>8300</v>
      </c>
      <c r="H3024" s="21">
        <v>437381.24</v>
      </c>
      <c r="I3024" s="21" t="s">
        <v>11</v>
      </c>
      <c r="J3024" s="21" t="s">
        <v>12</v>
      </c>
    </row>
    <row r="3025" spans="1:10">
      <c r="A3025" s="21">
        <v>11563327</v>
      </c>
      <c r="B3025" s="22">
        <v>43969</v>
      </c>
      <c r="C3025" s="22">
        <v>43969</v>
      </c>
      <c r="D3025" s="21" t="s">
        <v>10</v>
      </c>
      <c r="E3025" s="21">
        <v>0</v>
      </c>
      <c r="F3025" s="21">
        <v>0</v>
      </c>
      <c r="G3025" s="21">
        <v>8362</v>
      </c>
      <c r="H3025" s="21">
        <v>445743.24</v>
      </c>
      <c r="I3025" s="21" t="s">
        <v>11</v>
      </c>
      <c r="J3025" s="21" t="s">
        <v>12</v>
      </c>
    </row>
    <row r="3026" spans="1:10">
      <c r="A3026" s="21">
        <v>11563327</v>
      </c>
      <c r="B3026" s="22">
        <v>43969</v>
      </c>
      <c r="C3026" s="22">
        <v>43969</v>
      </c>
      <c r="D3026" s="21" t="s">
        <v>10</v>
      </c>
      <c r="E3026" s="21">
        <v>0</v>
      </c>
      <c r="F3026" s="21">
        <v>0</v>
      </c>
      <c r="G3026" s="21">
        <v>8470</v>
      </c>
      <c r="H3026" s="21">
        <v>454213.24</v>
      </c>
      <c r="I3026" s="21" t="s">
        <v>11</v>
      </c>
      <c r="J3026" s="21" t="s">
        <v>12</v>
      </c>
    </row>
    <row r="3027" spans="1:10">
      <c r="A3027" s="21">
        <v>11563327</v>
      </c>
      <c r="B3027" s="22">
        <v>43969</v>
      </c>
      <c r="C3027" s="22">
        <v>43969</v>
      </c>
      <c r="D3027" s="21" t="s">
        <v>10</v>
      </c>
      <c r="E3027" s="21">
        <v>0</v>
      </c>
      <c r="F3027" s="21">
        <v>0</v>
      </c>
      <c r="G3027" s="21">
        <v>8478.1</v>
      </c>
      <c r="H3027" s="21">
        <v>462691.34</v>
      </c>
      <c r="I3027" s="21" t="s">
        <v>11</v>
      </c>
      <c r="J3027" s="21" t="s">
        <v>12</v>
      </c>
    </row>
    <row r="3028" spans="1:10">
      <c r="A3028" s="21">
        <v>11563327</v>
      </c>
      <c r="B3028" s="22">
        <v>43969</v>
      </c>
      <c r="C3028" s="22">
        <v>43969</v>
      </c>
      <c r="D3028" s="21" t="s">
        <v>10</v>
      </c>
      <c r="E3028" s="21">
        <v>0</v>
      </c>
      <c r="F3028" s="21">
        <v>0</v>
      </c>
      <c r="G3028" s="21">
        <v>8579</v>
      </c>
      <c r="H3028" s="21">
        <v>471270.34</v>
      </c>
      <c r="I3028" s="21" t="s">
        <v>11</v>
      </c>
      <c r="J3028" s="21" t="s">
        <v>12</v>
      </c>
    </row>
    <row r="3029" spans="1:10">
      <c r="A3029" s="21">
        <v>11563327</v>
      </c>
      <c r="B3029" s="22">
        <v>43969</v>
      </c>
      <c r="C3029" s="22">
        <v>43969</v>
      </c>
      <c r="D3029" s="21" t="s">
        <v>10</v>
      </c>
      <c r="E3029" s="21">
        <v>0</v>
      </c>
      <c r="F3029" s="21">
        <v>0</v>
      </c>
      <c r="G3029" s="21">
        <v>8610</v>
      </c>
      <c r="H3029" s="21">
        <v>479880.34</v>
      </c>
      <c r="I3029" s="21" t="s">
        <v>11</v>
      </c>
      <c r="J3029" s="21" t="s">
        <v>12</v>
      </c>
    </row>
    <row r="3030" spans="1:10">
      <c r="A3030" s="21">
        <v>11563327</v>
      </c>
      <c r="B3030" s="22">
        <v>43969</v>
      </c>
      <c r="C3030" s="22">
        <v>43969</v>
      </c>
      <c r="D3030" s="21" t="s">
        <v>10</v>
      </c>
      <c r="E3030" s="21">
        <v>0</v>
      </c>
      <c r="F3030" s="21">
        <v>0</v>
      </c>
      <c r="G3030" s="21">
        <v>8640.75</v>
      </c>
      <c r="H3030" s="21">
        <v>488521.09</v>
      </c>
      <c r="I3030" s="21" t="s">
        <v>11</v>
      </c>
      <c r="J3030" s="21" t="s">
        <v>12</v>
      </c>
    </row>
    <row r="3031" spans="1:10">
      <c r="A3031" s="21">
        <v>11563327</v>
      </c>
      <c r="B3031" s="22">
        <v>43969</v>
      </c>
      <c r="C3031" s="22">
        <v>43969</v>
      </c>
      <c r="D3031" s="21" t="s">
        <v>10</v>
      </c>
      <c r="E3031" s="21">
        <v>0</v>
      </c>
      <c r="F3031" s="21">
        <v>0</v>
      </c>
      <c r="G3031" s="21">
        <v>8824.92</v>
      </c>
      <c r="H3031" s="21">
        <v>497346.01</v>
      </c>
      <c r="I3031" s="21" t="s">
        <v>11</v>
      </c>
      <c r="J3031" s="21" t="s">
        <v>12</v>
      </c>
    </row>
    <row r="3032" spans="1:10">
      <c r="A3032" s="21">
        <v>11563327</v>
      </c>
      <c r="B3032" s="22">
        <v>43969</v>
      </c>
      <c r="C3032" s="22">
        <v>43969</v>
      </c>
      <c r="D3032" s="21" t="s">
        <v>10</v>
      </c>
      <c r="E3032" s="21">
        <v>0</v>
      </c>
      <c r="F3032" s="21">
        <v>0</v>
      </c>
      <c r="G3032" s="21">
        <v>9256.4599999999991</v>
      </c>
      <c r="H3032" s="21">
        <v>506602.47</v>
      </c>
      <c r="I3032" s="21" t="s">
        <v>11</v>
      </c>
      <c r="J3032" s="21" t="s">
        <v>12</v>
      </c>
    </row>
    <row r="3033" spans="1:10">
      <c r="A3033" s="21">
        <v>11563327</v>
      </c>
      <c r="B3033" s="22">
        <v>43969</v>
      </c>
      <c r="C3033" s="22">
        <v>43969</v>
      </c>
      <c r="D3033" s="21" t="s">
        <v>10</v>
      </c>
      <c r="E3033" s="21">
        <v>0</v>
      </c>
      <c r="F3033" s="21">
        <v>0</v>
      </c>
      <c r="G3033" s="21">
        <v>9470</v>
      </c>
      <c r="H3033" s="21">
        <v>516072.47</v>
      </c>
      <c r="I3033" s="21" t="s">
        <v>11</v>
      </c>
      <c r="J3033" s="21" t="s">
        <v>12</v>
      </c>
    </row>
    <row r="3034" spans="1:10">
      <c r="A3034" s="21">
        <v>11563327</v>
      </c>
      <c r="B3034" s="22">
        <v>43969</v>
      </c>
      <c r="C3034" s="22">
        <v>43969</v>
      </c>
      <c r="D3034" s="21" t="s">
        <v>10</v>
      </c>
      <c r="E3034" s="21">
        <v>0</v>
      </c>
      <c r="F3034" s="21">
        <v>0</v>
      </c>
      <c r="G3034" s="21">
        <v>9605</v>
      </c>
      <c r="H3034" s="21">
        <v>525677.47</v>
      </c>
      <c r="I3034" s="21" t="s">
        <v>11</v>
      </c>
      <c r="J3034" s="21" t="s">
        <v>12</v>
      </c>
    </row>
    <row r="3035" spans="1:10">
      <c r="A3035" s="21">
        <v>11563327</v>
      </c>
      <c r="B3035" s="22">
        <v>43969</v>
      </c>
      <c r="C3035" s="22">
        <v>43969</v>
      </c>
      <c r="D3035" s="21" t="s">
        <v>10</v>
      </c>
      <c r="E3035" s="21">
        <v>0</v>
      </c>
      <c r="F3035" s="21">
        <v>0</v>
      </c>
      <c r="G3035" s="21">
        <v>9635.7000000000007</v>
      </c>
      <c r="H3035" s="21">
        <v>535313.17000000004</v>
      </c>
      <c r="I3035" s="21" t="s">
        <v>11</v>
      </c>
      <c r="J3035" s="21" t="s">
        <v>12</v>
      </c>
    </row>
    <row r="3036" spans="1:10">
      <c r="A3036" s="21">
        <v>11563327</v>
      </c>
      <c r="B3036" s="22">
        <v>43969</v>
      </c>
      <c r="C3036" s="22">
        <v>43969</v>
      </c>
      <c r="D3036" s="21" t="s">
        <v>10</v>
      </c>
      <c r="E3036" s="21">
        <v>0</v>
      </c>
      <c r="F3036" s="21">
        <v>0</v>
      </c>
      <c r="G3036" s="21">
        <v>9874.7000000000007</v>
      </c>
      <c r="H3036" s="21">
        <v>545187.87</v>
      </c>
      <c r="I3036" s="21" t="s">
        <v>11</v>
      </c>
      <c r="J3036" s="21" t="s">
        <v>12</v>
      </c>
    </row>
    <row r="3037" spans="1:10">
      <c r="A3037" s="21">
        <v>11563327</v>
      </c>
      <c r="B3037" s="22">
        <v>43969</v>
      </c>
      <c r="C3037" s="22">
        <v>43969</v>
      </c>
      <c r="D3037" s="21" t="s">
        <v>10</v>
      </c>
      <c r="E3037" s="21">
        <v>0</v>
      </c>
      <c r="F3037" s="21">
        <v>0</v>
      </c>
      <c r="G3037" s="21">
        <v>9922.9</v>
      </c>
      <c r="H3037" s="21">
        <v>555110.77</v>
      </c>
      <c r="I3037" s="21" t="s">
        <v>11</v>
      </c>
      <c r="J3037" s="21" t="s">
        <v>12</v>
      </c>
    </row>
    <row r="3038" spans="1:10">
      <c r="A3038" s="21">
        <v>11563327</v>
      </c>
      <c r="B3038" s="22">
        <v>43969</v>
      </c>
      <c r="C3038" s="22">
        <v>43969</v>
      </c>
      <c r="D3038" s="21" t="s">
        <v>10</v>
      </c>
      <c r="E3038" s="21">
        <v>0</v>
      </c>
      <c r="F3038" s="21">
        <v>0</v>
      </c>
      <c r="G3038" s="21">
        <v>10074.280000000001</v>
      </c>
      <c r="H3038" s="21">
        <v>565185.05000000005</v>
      </c>
      <c r="I3038" s="21" t="s">
        <v>11</v>
      </c>
      <c r="J3038" s="21" t="s">
        <v>12</v>
      </c>
    </row>
    <row r="3039" spans="1:10">
      <c r="A3039" s="21">
        <v>11563327</v>
      </c>
      <c r="B3039" s="22">
        <v>43969</v>
      </c>
      <c r="C3039" s="22">
        <v>43969</v>
      </c>
      <c r="D3039" s="21" t="s">
        <v>10</v>
      </c>
      <c r="E3039" s="21">
        <v>0</v>
      </c>
      <c r="F3039" s="21">
        <v>0</v>
      </c>
      <c r="G3039" s="21">
        <v>10085.75</v>
      </c>
      <c r="H3039" s="21">
        <v>575270.80000000005</v>
      </c>
      <c r="I3039" s="21" t="s">
        <v>11</v>
      </c>
      <c r="J3039" s="21" t="s">
        <v>12</v>
      </c>
    </row>
    <row r="3040" spans="1:10">
      <c r="A3040" s="21">
        <v>11563327</v>
      </c>
      <c r="B3040" s="22">
        <v>43969</v>
      </c>
      <c r="C3040" s="22">
        <v>43969</v>
      </c>
      <c r="D3040" s="21" t="s">
        <v>10</v>
      </c>
      <c r="E3040" s="21">
        <v>0</v>
      </c>
      <c r="F3040" s="21">
        <v>0</v>
      </c>
      <c r="G3040" s="21">
        <v>10326.6</v>
      </c>
      <c r="H3040" s="21">
        <v>585597.4</v>
      </c>
      <c r="I3040" s="21" t="s">
        <v>11</v>
      </c>
      <c r="J3040" s="21" t="s">
        <v>12</v>
      </c>
    </row>
    <row r="3041" spans="1:10">
      <c r="A3041" s="21">
        <v>11563327</v>
      </c>
      <c r="B3041" s="22">
        <v>43969</v>
      </c>
      <c r="C3041" s="22">
        <v>43969</v>
      </c>
      <c r="D3041" s="21" t="s">
        <v>10</v>
      </c>
      <c r="E3041" s="21">
        <v>0</v>
      </c>
      <c r="F3041" s="21">
        <v>0</v>
      </c>
      <c r="G3041" s="21">
        <v>10700</v>
      </c>
      <c r="H3041" s="21">
        <v>596297.4</v>
      </c>
      <c r="I3041" s="21" t="s">
        <v>11</v>
      </c>
      <c r="J3041" s="21" t="s">
        <v>12</v>
      </c>
    </row>
    <row r="3042" spans="1:10">
      <c r="A3042" s="21">
        <v>11563327</v>
      </c>
      <c r="B3042" s="22">
        <v>43969</v>
      </c>
      <c r="C3042" s="22">
        <v>43969</v>
      </c>
      <c r="D3042" s="21" t="s">
        <v>10</v>
      </c>
      <c r="E3042" s="21">
        <v>0</v>
      </c>
      <c r="F3042" s="21">
        <v>0</v>
      </c>
      <c r="G3042" s="21">
        <v>10895</v>
      </c>
      <c r="H3042" s="21">
        <v>607192.4</v>
      </c>
      <c r="I3042" s="21" t="s">
        <v>11</v>
      </c>
      <c r="J3042" s="21" t="s">
        <v>12</v>
      </c>
    </row>
    <row r="3043" spans="1:10">
      <c r="A3043" s="21">
        <v>11563327</v>
      </c>
      <c r="B3043" s="22">
        <v>43969</v>
      </c>
      <c r="C3043" s="22">
        <v>43969</v>
      </c>
      <c r="D3043" s="21" t="s">
        <v>10</v>
      </c>
      <c r="E3043" s="21">
        <v>0</v>
      </c>
      <c r="F3043" s="21">
        <v>0</v>
      </c>
      <c r="G3043" s="21">
        <v>10943.7</v>
      </c>
      <c r="H3043" s="21">
        <v>618136.1</v>
      </c>
      <c r="I3043" s="21" t="s">
        <v>11</v>
      </c>
      <c r="J3043" s="21" t="s">
        <v>12</v>
      </c>
    </row>
    <row r="3044" spans="1:10">
      <c r="A3044" s="21">
        <v>11563327</v>
      </c>
      <c r="B3044" s="22">
        <v>43969</v>
      </c>
      <c r="C3044" s="22">
        <v>43969</v>
      </c>
      <c r="D3044" s="21" t="s">
        <v>10</v>
      </c>
      <c r="E3044" s="21">
        <v>0</v>
      </c>
      <c r="F3044" s="21">
        <v>0</v>
      </c>
      <c r="G3044" s="21">
        <v>11082</v>
      </c>
      <c r="H3044" s="21">
        <v>629218.1</v>
      </c>
      <c r="I3044" s="21" t="s">
        <v>11</v>
      </c>
      <c r="J3044" s="21" t="s">
        <v>12</v>
      </c>
    </row>
    <row r="3045" spans="1:10">
      <c r="A3045" s="21">
        <v>11563327</v>
      </c>
      <c r="B3045" s="22">
        <v>43969</v>
      </c>
      <c r="C3045" s="22">
        <v>43969</v>
      </c>
      <c r="D3045" s="21" t="s">
        <v>10</v>
      </c>
      <c r="E3045" s="21">
        <v>0</v>
      </c>
      <c r="F3045" s="21">
        <v>0</v>
      </c>
      <c r="G3045" s="21">
        <v>11566.6</v>
      </c>
      <c r="H3045" s="21">
        <v>640784.69999999995</v>
      </c>
      <c r="I3045" s="21" t="s">
        <v>11</v>
      </c>
      <c r="J3045" s="21" t="s">
        <v>12</v>
      </c>
    </row>
    <row r="3046" spans="1:10">
      <c r="A3046" s="21">
        <v>11563327</v>
      </c>
      <c r="B3046" s="22">
        <v>43969</v>
      </c>
      <c r="C3046" s="22">
        <v>43969</v>
      </c>
      <c r="D3046" s="21" t="s">
        <v>10</v>
      </c>
      <c r="E3046" s="21">
        <v>0</v>
      </c>
      <c r="F3046" s="21">
        <v>0</v>
      </c>
      <c r="G3046" s="21">
        <v>12021.2</v>
      </c>
      <c r="H3046" s="21">
        <v>652805.9</v>
      </c>
      <c r="I3046" s="21" t="s">
        <v>11</v>
      </c>
      <c r="J3046" s="21" t="s">
        <v>12</v>
      </c>
    </row>
    <row r="3047" spans="1:10">
      <c r="A3047" s="21">
        <v>11563327</v>
      </c>
      <c r="B3047" s="22">
        <v>43969</v>
      </c>
      <c r="C3047" s="22">
        <v>43969</v>
      </c>
      <c r="D3047" s="21" t="s">
        <v>10</v>
      </c>
      <c r="E3047" s="21">
        <v>0</v>
      </c>
      <c r="F3047" s="21">
        <v>0</v>
      </c>
      <c r="G3047" s="21">
        <v>12438.62</v>
      </c>
      <c r="H3047" s="21">
        <v>665244.52</v>
      </c>
      <c r="I3047" s="21" t="s">
        <v>11</v>
      </c>
      <c r="J3047" s="21" t="s">
        <v>12</v>
      </c>
    </row>
    <row r="3048" spans="1:10">
      <c r="A3048" s="21">
        <v>11563327</v>
      </c>
      <c r="B3048" s="22">
        <v>43969</v>
      </c>
      <c r="C3048" s="22">
        <v>43969</v>
      </c>
      <c r="D3048" s="21" t="s">
        <v>10</v>
      </c>
      <c r="E3048" s="21">
        <v>0</v>
      </c>
      <c r="F3048" s="21">
        <v>0</v>
      </c>
      <c r="G3048" s="21">
        <v>12584.06</v>
      </c>
      <c r="H3048" s="21">
        <v>677828.58</v>
      </c>
      <c r="I3048" s="21" t="s">
        <v>11</v>
      </c>
      <c r="J3048" s="21" t="s">
        <v>12</v>
      </c>
    </row>
    <row r="3049" spans="1:10">
      <c r="A3049" s="21">
        <v>11563327</v>
      </c>
      <c r="B3049" s="22">
        <v>43969</v>
      </c>
      <c r="C3049" s="22">
        <v>43969</v>
      </c>
      <c r="D3049" s="21" t="s">
        <v>10</v>
      </c>
      <c r="E3049" s="21">
        <v>0</v>
      </c>
      <c r="F3049" s="21">
        <v>0</v>
      </c>
      <c r="G3049" s="21">
        <v>12959.6</v>
      </c>
      <c r="H3049" s="21">
        <v>690788.18</v>
      </c>
      <c r="I3049" s="21" t="s">
        <v>11</v>
      </c>
      <c r="J3049" s="21" t="s">
        <v>12</v>
      </c>
    </row>
    <row r="3050" spans="1:10">
      <c r="A3050" s="21">
        <v>11563327</v>
      </c>
      <c r="B3050" s="22">
        <v>43969</v>
      </c>
      <c r="C3050" s="22">
        <v>43969</v>
      </c>
      <c r="D3050" s="21" t="s">
        <v>10</v>
      </c>
      <c r="E3050" s="21">
        <v>0</v>
      </c>
      <c r="F3050" s="21">
        <v>0</v>
      </c>
      <c r="G3050" s="21">
        <v>13445.2</v>
      </c>
      <c r="H3050" s="21">
        <v>704233.38</v>
      </c>
      <c r="I3050" s="21" t="s">
        <v>11</v>
      </c>
      <c r="J3050" s="21" t="s">
        <v>12</v>
      </c>
    </row>
    <row r="3051" spans="1:10">
      <c r="A3051" s="21">
        <v>11563327</v>
      </c>
      <c r="B3051" s="22">
        <v>43969</v>
      </c>
      <c r="C3051" s="22">
        <v>43969</v>
      </c>
      <c r="D3051" s="21" t="s">
        <v>10</v>
      </c>
      <c r="E3051" s="21">
        <v>0</v>
      </c>
      <c r="F3051" s="21">
        <v>0</v>
      </c>
      <c r="G3051" s="21">
        <v>14261.82</v>
      </c>
      <c r="H3051" s="21">
        <v>718495.2</v>
      </c>
      <c r="I3051" s="21" t="s">
        <v>11</v>
      </c>
      <c r="J3051" s="21" t="s">
        <v>12</v>
      </c>
    </row>
    <row r="3052" spans="1:10">
      <c r="A3052" s="21">
        <v>11563327</v>
      </c>
      <c r="B3052" s="22">
        <v>43969</v>
      </c>
      <c r="C3052" s="22">
        <v>43969</v>
      </c>
      <c r="D3052" s="21" t="s">
        <v>10</v>
      </c>
      <c r="E3052" s="21">
        <v>0</v>
      </c>
      <c r="F3052" s="21">
        <v>0</v>
      </c>
      <c r="G3052" s="21">
        <v>15711.7</v>
      </c>
      <c r="H3052" s="21">
        <v>734206.9</v>
      </c>
      <c r="I3052" s="21" t="s">
        <v>11</v>
      </c>
      <c r="J3052" s="21" t="s">
        <v>12</v>
      </c>
    </row>
    <row r="3053" spans="1:10">
      <c r="A3053" s="21">
        <v>11563327</v>
      </c>
      <c r="B3053" s="22">
        <v>43969</v>
      </c>
      <c r="C3053" s="22">
        <v>43969</v>
      </c>
      <c r="D3053" s="21" t="s">
        <v>10</v>
      </c>
      <c r="E3053" s="21">
        <v>0</v>
      </c>
      <c r="F3053" s="21">
        <v>0</v>
      </c>
      <c r="G3053" s="21">
        <v>15835.12</v>
      </c>
      <c r="H3053" s="21">
        <v>750042.02</v>
      </c>
      <c r="I3053" s="21" t="s">
        <v>11</v>
      </c>
      <c r="J3053" s="21" t="s">
        <v>12</v>
      </c>
    </row>
    <row r="3054" spans="1:10">
      <c r="A3054" s="21">
        <v>11563327</v>
      </c>
      <c r="B3054" s="22">
        <v>43969</v>
      </c>
      <c r="C3054" s="22">
        <v>43969</v>
      </c>
      <c r="D3054" s="21" t="s">
        <v>10</v>
      </c>
      <c r="E3054" s="21">
        <v>0</v>
      </c>
      <c r="F3054" s="21">
        <v>0</v>
      </c>
      <c r="G3054" s="21">
        <v>16510.240000000002</v>
      </c>
      <c r="H3054" s="21">
        <v>766552.26</v>
      </c>
      <c r="I3054" s="21" t="s">
        <v>11</v>
      </c>
      <c r="J3054" s="21" t="s">
        <v>12</v>
      </c>
    </row>
    <row r="3055" spans="1:10">
      <c r="A3055" s="21">
        <v>11563327</v>
      </c>
      <c r="B3055" s="22">
        <v>43969</v>
      </c>
      <c r="C3055" s="22">
        <v>43969</v>
      </c>
      <c r="D3055" s="21" t="s">
        <v>10</v>
      </c>
      <c r="E3055" s="21">
        <v>0</v>
      </c>
      <c r="F3055" s="21">
        <v>0</v>
      </c>
      <c r="G3055" s="21">
        <v>17121.3</v>
      </c>
      <c r="H3055" s="21">
        <v>783673.56</v>
      </c>
      <c r="I3055" s="21" t="s">
        <v>11</v>
      </c>
      <c r="J3055" s="21" t="s">
        <v>12</v>
      </c>
    </row>
    <row r="3056" spans="1:10">
      <c r="A3056" s="21">
        <v>11563327</v>
      </c>
      <c r="B3056" s="22">
        <v>43969</v>
      </c>
      <c r="C3056" s="22">
        <v>43969</v>
      </c>
      <c r="D3056" s="21" t="s">
        <v>10</v>
      </c>
      <c r="E3056" s="21">
        <v>0</v>
      </c>
      <c r="F3056" s="21">
        <v>0</v>
      </c>
      <c r="G3056" s="21">
        <v>18389</v>
      </c>
      <c r="H3056" s="21">
        <v>802062.56</v>
      </c>
      <c r="I3056" s="21" t="s">
        <v>11</v>
      </c>
      <c r="J3056" s="21" t="s">
        <v>12</v>
      </c>
    </row>
    <row r="3057" spans="1:10">
      <c r="A3057" s="21">
        <v>11563327</v>
      </c>
      <c r="B3057" s="22">
        <v>43969</v>
      </c>
      <c r="C3057" s="22">
        <v>43969</v>
      </c>
      <c r="D3057" s="21" t="s">
        <v>10</v>
      </c>
      <c r="E3057" s="21">
        <v>0</v>
      </c>
      <c r="F3057" s="21">
        <v>0</v>
      </c>
      <c r="G3057" s="21">
        <v>18895</v>
      </c>
      <c r="H3057" s="21">
        <v>820957.56</v>
      </c>
      <c r="I3057" s="21" t="s">
        <v>11</v>
      </c>
      <c r="J3057" s="21" t="s">
        <v>12</v>
      </c>
    </row>
    <row r="3058" spans="1:10">
      <c r="A3058" s="21">
        <v>11563327</v>
      </c>
      <c r="B3058" s="22">
        <v>43969</v>
      </c>
      <c r="C3058" s="22">
        <v>43969</v>
      </c>
      <c r="D3058" s="21" t="s">
        <v>10</v>
      </c>
      <c r="E3058" s="21">
        <v>0</v>
      </c>
      <c r="F3058" s="21">
        <v>0</v>
      </c>
      <c r="G3058" s="21">
        <v>19441.11</v>
      </c>
      <c r="H3058" s="21">
        <v>840398.67</v>
      </c>
      <c r="I3058" s="21" t="s">
        <v>11</v>
      </c>
      <c r="J3058" s="21" t="s">
        <v>12</v>
      </c>
    </row>
    <row r="3059" spans="1:10">
      <c r="A3059" s="21">
        <v>11563327</v>
      </c>
      <c r="B3059" s="22">
        <v>43969</v>
      </c>
      <c r="C3059" s="22">
        <v>43969</v>
      </c>
      <c r="D3059" s="21" t="s">
        <v>10</v>
      </c>
      <c r="E3059" s="21">
        <v>0</v>
      </c>
      <c r="F3059" s="21">
        <v>0</v>
      </c>
      <c r="G3059" s="21">
        <v>25350.1</v>
      </c>
      <c r="H3059" s="21">
        <v>865748.77</v>
      </c>
      <c r="I3059" s="21" t="s">
        <v>11</v>
      </c>
      <c r="J3059" s="21" t="s">
        <v>12</v>
      </c>
    </row>
    <row r="3060" spans="1:10">
      <c r="A3060" s="21">
        <v>11563327</v>
      </c>
      <c r="B3060" s="22">
        <v>43969</v>
      </c>
      <c r="C3060" s="22">
        <v>43969</v>
      </c>
      <c r="D3060" s="21" t="s">
        <v>10</v>
      </c>
      <c r="E3060" s="21">
        <v>0</v>
      </c>
      <c r="F3060" s="21">
        <v>0</v>
      </c>
      <c r="G3060" s="21">
        <v>25393.81</v>
      </c>
      <c r="H3060" s="21">
        <v>891142.58</v>
      </c>
      <c r="I3060" s="21" t="s">
        <v>11</v>
      </c>
      <c r="J3060" s="21" t="s">
        <v>12</v>
      </c>
    </row>
    <row r="3061" spans="1:10">
      <c r="A3061" s="21">
        <v>11563327</v>
      </c>
      <c r="B3061" s="22">
        <v>43969</v>
      </c>
      <c r="C3061" s="22">
        <v>43969</v>
      </c>
      <c r="D3061" s="21" t="s">
        <v>10</v>
      </c>
      <c r="E3061" s="21">
        <v>0</v>
      </c>
      <c r="F3061" s="21">
        <v>0</v>
      </c>
      <c r="G3061" s="21">
        <v>26775.25</v>
      </c>
      <c r="H3061" s="21">
        <v>917917.83</v>
      </c>
      <c r="I3061" s="21" t="s">
        <v>11</v>
      </c>
      <c r="J3061" s="21" t="s">
        <v>12</v>
      </c>
    </row>
    <row r="3062" spans="1:10">
      <c r="A3062" s="21">
        <v>11563327</v>
      </c>
      <c r="B3062" s="22">
        <v>43969</v>
      </c>
      <c r="C3062" s="22">
        <v>43969</v>
      </c>
      <c r="D3062" s="21" t="s">
        <v>10</v>
      </c>
      <c r="E3062" s="21">
        <v>0</v>
      </c>
      <c r="F3062" s="21">
        <v>0</v>
      </c>
      <c r="G3062" s="21">
        <v>26887.25</v>
      </c>
      <c r="H3062" s="21">
        <v>944805.08</v>
      </c>
      <c r="I3062" s="21" t="s">
        <v>11</v>
      </c>
      <c r="J3062" s="21" t="s">
        <v>12</v>
      </c>
    </row>
    <row r="3063" spans="1:10">
      <c r="A3063" s="21">
        <v>11563327</v>
      </c>
      <c r="B3063" s="22">
        <v>43969</v>
      </c>
      <c r="C3063" s="22">
        <v>43969</v>
      </c>
      <c r="D3063" s="21" t="s">
        <v>10</v>
      </c>
      <c r="E3063" s="21">
        <v>0</v>
      </c>
      <c r="F3063" s="21">
        <v>0</v>
      </c>
      <c r="G3063" s="21">
        <v>29534.799999999999</v>
      </c>
      <c r="H3063" s="21">
        <v>974339.88</v>
      </c>
      <c r="I3063" s="21" t="s">
        <v>11</v>
      </c>
      <c r="J3063" s="21" t="s">
        <v>12</v>
      </c>
    </row>
    <row r="3064" spans="1:10">
      <c r="A3064" s="21">
        <v>11563327</v>
      </c>
      <c r="B3064" s="22">
        <v>43969</v>
      </c>
      <c r="C3064" s="22">
        <v>43969</v>
      </c>
      <c r="D3064" s="21" t="s">
        <v>10</v>
      </c>
      <c r="E3064" s="21">
        <v>0</v>
      </c>
      <c r="F3064" s="21">
        <v>0</v>
      </c>
      <c r="G3064" s="21">
        <v>30180.43</v>
      </c>
      <c r="H3064" s="21">
        <v>1004520.31</v>
      </c>
      <c r="I3064" s="21" t="s">
        <v>11</v>
      </c>
      <c r="J3064" s="21" t="s">
        <v>12</v>
      </c>
    </row>
    <row r="3065" spans="1:10">
      <c r="A3065" s="21">
        <v>11563327</v>
      </c>
      <c r="B3065" s="22">
        <v>43969</v>
      </c>
      <c r="C3065" s="22">
        <v>43969</v>
      </c>
      <c r="D3065" s="21" t="s">
        <v>13</v>
      </c>
      <c r="E3065" s="21">
        <v>0</v>
      </c>
      <c r="F3065" s="21">
        <v>4.67</v>
      </c>
      <c r="G3065" s="21">
        <v>0</v>
      </c>
      <c r="H3065" s="21">
        <v>1004515.64</v>
      </c>
      <c r="I3065" s="21" t="s">
        <v>14</v>
      </c>
      <c r="J3065" s="21" t="s">
        <v>15</v>
      </c>
    </row>
    <row r="3066" spans="1:10">
      <c r="A3066" s="21">
        <v>11563327</v>
      </c>
      <c r="B3066" s="22">
        <v>43969</v>
      </c>
      <c r="C3066" s="22">
        <v>43969</v>
      </c>
      <c r="D3066" s="21" t="s">
        <v>13</v>
      </c>
      <c r="E3066" s="21">
        <v>0</v>
      </c>
      <c r="F3066" s="21">
        <v>5.23</v>
      </c>
      <c r="G3066" s="21">
        <v>0</v>
      </c>
      <c r="H3066" s="21">
        <v>1004510.41</v>
      </c>
      <c r="I3066" s="21" t="s">
        <v>14</v>
      </c>
      <c r="J3066" s="21" t="s">
        <v>15</v>
      </c>
    </row>
    <row r="3067" spans="1:10">
      <c r="A3067" s="21">
        <v>11563327</v>
      </c>
      <c r="B3067" s="22">
        <v>43969</v>
      </c>
      <c r="C3067" s="22">
        <v>43969</v>
      </c>
      <c r="D3067" s="21" t="s">
        <v>13</v>
      </c>
      <c r="E3067" s="21">
        <v>0</v>
      </c>
      <c r="F3067" s="21">
        <v>8.7899999999999991</v>
      </c>
      <c r="G3067" s="21">
        <v>0</v>
      </c>
      <c r="H3067" s="21">
        <v>1004501.62</v>
      </c>
      <c r="I3067" s="21" t="s">
        <v>14</v>
      </c>
      <c r="J3067" s="21" t="s">
        <v>15</v>
      </c>
    </row>
    <row r="3068" spans="1:10">
      <c r="A3068" s="21">
        <v>11563327</v>
      </c>
      <c r="B3068" s="22">
        <v>43969</v>
      </c>
      <c r="C3068" s="22">
        <v>43969</v>
      </c>
      <c r="D3068" s="21" t="s">
        <v>13</v>
      </c>
      <c r="E3068" s="21">
        <v>0</v>
      </c>
      <c r="F3068" s="21">
        <v>9.35</v>
      </c>
      <c r="G3068" s="21">
        <v>0</v>
      </c>
      <c r="H3068" s="21">
        <v>1004492.27</v>
      </c>
      <c r="I3068" s="21" t="s">
        <v>14</v>
      </c>
      <c r="J3068" s="21" t="s">
        <v>15</v>
      </c>
    </row>
    <row r="3069" spans="1:10">
      <c r="A3069" s="21">
        <v>11563327</v>
      </c>
      <c r="B3069" s="22">
        <v>43969</v>
      </c>
      <c r="C3069" s="22">
        <v>43969</v>
      </c>
      <c r="D3069" s="21" t="s">
        <v>13</v>
      </c>
      <c r="E3069" s="21">
        <v>0</v>
      </c>
      <c r="F3069" s="21">
        <v>9.35</v>
      </c>
      <c r="G3069" s="21">
        <v>0</v>
      </c>
      <c r="H3069" s="21">
        <v>1004482.92</v>
      </c>
      <c r="I3069" s="21" t="s">
        <v>14</v>
      </c>
      <c r="J3069" s="21" t="s">
        <v>15</v>
      </c>
    </row>
    <row r="3070" spans="1:10">
      <c r="A3070" s="21">
        <v>11563327</v>
      </c>
      <c r="B3070" s="22">
        <v>43969</v>
      </c>
      <c r="C3070" s="22">
        <v>43969</v>
      </c>
      <c r="D3070" s="21" t="s">
        <v>13</v>
      </c>
      <c r="E3070" s="21">
        <v>0</v>
      </c>
      <c r="F3070" s="21">
        <v>9.4</v>
      </c>
      <c r="G3070" s="21">
        <v>0</v>
      </c>
      <c r="H3070" s="21">
        <v>1004473.52</v>
      </c>
      <c r="I3070" s="21" t="s">
        <v>14</v>
      </c>
      <c r="J3070" s="21" t="s">
        <v>15</v>
      </c>
    </row>
    <row r="3071" spans="1:10">
      <c r="A3071" s="21">
        <v>11563327</v>
      </c>
      <c r="B3071" s="22">
        <v>43969</v>
      </c>
      <c r="C3071" s="22">
        <v>43969</v>
      </c>
      <c r="D3071" s="21" t="s">
        <v>13</v>
      </c>
      <c r="E3071" s="21">
        <v>0</v>
      </c>
      <c r="F3071" s="21">
        <v>9.51</v>
      </c>
      <c r="G3071" s="21">
        <v>0</v>
      </c>
      <c r="H3071" s="21">
        <v>1004464.01</v>
      </c>
      <c r="I3071" s="21" t="s">
        <v>14</v>
      </c>
      <c r="J3071" s="21" t="s">
        <v>15</v>
      </c>
    </row>
    <row r="3072" spans="1:10">
      <c r="A3072" s="21">
        <v>11563327</v>
      </c>
      <c r="B3072" s="22">
        <v>43969</v>
      </c>
      <c r="C3072" s="22">
        <v>43969</v>
      </c>
      <c r="D3072" s="21" t="s">
        <v>13</v>
      </c>
      <c r="E3072" s="21">
        <v>0</v>
      </c>
      <c r="F3072" s="21">
        <v>9.68</v>
      </c>
      <c r="G3072" s="21">
        <v>0</v>
      </c>
      <c r="H3072" s="21">
        <v>1004454.33</v>
      </c>
      <c r="I3072" s="21" t="s">
        <v>14</v>
      </c>
      <c r="J3072" s="21" t="s">
        <v>15</v>
      </c>
    </row>
    <row r="3073" spans="1:10">
      <c r="A3073" s="21">
        <v>11563327</v>
      </c>
      <c r="B3073" s="22">
        <v>43969</v>
      </c>
      <c r="C3073" s="22">
        <v>43969</v>
      </c>
      <c r="D3073" s="21" t="s">
        <v>13</v>
      </c>
      <c r="E3073" s="21">
        <v>0</v>
      </c>
      <c r="F3073" s="21">
        <v>10.56</v>
      </c>
      <c r="G3073" s="21">
        <v>0</v>
      </c>
      <c r="H3073" s="21">
        <v>1004443.77</v>
      </c>
      <c r="I3073" s="21" t="s">
        <v>14</v>
      </c>
      <c r="J3073" s="21" t="s">
        <v>15</v>
      </c>
    </row>
    <row r="3074" spans="1:10">
      <c r="A3074" s="21">
        <v>11563327</v>
      </c>
      <c r="B3074" s="22">
        <v>43969</v>
      </c>
      <c r="C3074" s="22">
        <v>43969</v>
      </c>
      <c r="D3074" s="21" t="s">
        <v>13</v>
      </c>
      <c r="E3074" s="21">
        <v>0</v>
      </c>
      <c r="F3074" s="21">
        <v>11.45</v>
      </c>
      <c r="G3074" s="21">
        <v>0</v>
      </c>
      <c r="H3074" s="21">
        <v>1004432.32</v>
      </c>
      <c r="I3074" s="21" t="s">
        <v>14</v>
      </c>
      <c r="J3074" s="21" t="s">
        <v>15</v>
      </c>
    </row>
    <row r="3075" spans="1:10">
      <c r="A3075" s="21">
        <v>11563327</v>
      </c>
      <c r="B3075" s="22">
        <v>43969</v>
      </c>
      <c r="C3075" s="22">
        <v>43969</v>
      </c>
      <c r="D3075" s="21" t="s">
        <v>13</v>
      </c>
      <c r="E3075" s="21">
        <v>0</v>
      </c>
      <c r="F3075" s="21">
        <v>11.91</v>
      </c>
      <c r="G3075" s="21">
        <v>0</v>
      </c>
      <c r="H3075" s="21">
        <v>1004420.41</v>
      </c>
      <c r="I3075" s="21" t="s">
        <v>14</v>
      </c>
      <c r="J3075" s="21" t="s">
        <v>15</v>
      </c>
    </row>
    <row r="3076" spans="1:10">
      <c r="A3076" s="21">
        <v>11563327</v>
      </c>
      <c r="B3076" s="22">
        <v>43969</v>
      </c>
      <c r="C3076" s="22">
        <v>43969</v>
      </c>
      <c r="D3076" s="21" t="s">
        <v>13</v>
      </c>
      <c r="E3076" s="21">
        <v>0</v>
      </c>
      <c r="F3076" s="21">
        <v>12.5</v>
      </c>
      <c r="G3076" s="21">
        <v>0</v>
      </c>
      <c r="H3076" s="21">
        <v>1004407.91</v>
      </c>
      <c r="I3076" s="21" t="s">
        <v>14</v>
      </c>
      <c r="J3076" s="21" t="s">
        <v>15</v>
      </c>
    </row>
    <row r="3077" spans="1:10">
      <c r="A3077" s="21">
        <v>11563327</v>
      </c>
      <c r="B3077" s="22">
        <v>43969</v>
      </c>
      <c r="C3077" s="22">
        <v>43969</v>
      </c>
      <c r="D3077" s="21" t="s">
        <v>13</v>
      </c>
      <c r="E3077" s="21">
        <v>0</v>
      </c>
      <c r="F3077" s="21">
        <v>14.45</v>
      </c>
      <c r="G3077" s="21">
        <v>0</v>
      </c>
      <c r="H3077" s="21">
        <v>1004393.46</v>
      </c>
      <c r="I3077" s="21" t="s">
        <v>14</v>
      </c>
      <c r="J3077" s="21" t="s">
        <v>15</v>
      </c>
    </row>
    <row r="3078" spans="1:10">
      <c r="A3078" s="21">
        <v>11563327</v>
      </c>
      <c r="B3078" s="22">
        <v>43969</v>
      </c>
      <c r="C3078" s="22">
        <v>43969</v>
      </c>
      <c r="D3078" s="21" t="s">
        <v>13</v>
      </c>
      <c r="E3078" s="21">
        <v>0</v>
      </c>
      <c r="F3078" s="21">
        <v>17.89</v>
      </c>
      <c r="G3078" s="21">
        <v>0</v>
      </c>
      <c r="H3078" s="21">
        <v>1004375.57</v>
      </c>
      <c r="I3078" s="21" t="s">
        <v>14</v>
      </c>
      <c r="J3078" s="21" t="s">
        <v>15</v>
      </c>
    </row>
    <row r="3079" spans="1:10">
      <c r="A3079" s="21">
        <v>11563327</v>
      </c>
      <c r="B3079" s="22">
        <v>43969</v>
      </c>
      <c r="C3079" s="22">
        <v>43969</v>
      </c>
      <c r="D3079" s="21" t="s">
        <v>13</v>
      </c>
      <c r="E3079" s="21">
        <v>0</v>
      </c>
      <c r="F3079" s="21">
        <v>27.2</v>
      </c>
      <c r="G3079" s="21">
        <v>0</v>
      </c>
      <c r="H3079" s="21">
        <v>1004348.37</v>
      </c>
      <c r="I3079" s="21" t="s">
        <v>14</v>
      </c>
      <c r="J3079" s="21" t="s">
        <v>15</v>
      </c>
    </row>
    <row r="3080" spans="1:10">
      <c r="A3080" s="21">
        <v>11563327</v>
      </c>
      <c r="B3080" s="22">
        <v>43969</v>
      </c>
      <c r="C3080" s="22">
        <v>43969</v>
      </c>
      <c r="D3080" s="21" t="s">
        <v>13</v>
      </c>
      <c r="E3080" s="21">
        <v>0</v>
      </c>
      <c r="F3080" s="21">
        <v>27.38</v>
      </c>
      <c r="G3080" s="21">
        <v>0</v>
      </c>
      <c r="H3080" s="21">
        <v>1004320.99</v>
      </c>
      <c r="I3080" s="21" t="s">
        <v>14</v>
      </c>
      <c r="J3080" s="21" t="s">
        <v>15</v>
      </c>
    </row>
    <row r="3081" spans="1:10">
      <c r="A3081" s="21">
        <v>11563327</v>
      </c>
      <c r="B3081" s="22">
        <v>43969</v>
      </c>
      <c r="C3081" s="22">
        <v>43969</v>
      </c>
      <c r="D3081" s="21" t="s">
        <v>13</v>
      </c>
      <c r="E3081" s="21">
        <v>0</v>
      </c>
      <c r="F3081" s="21">
        <v>33.630000000000003</v>
      </c>
      <c r="G3081" s="21">
        <v>0</v>
      </c>
      <c r="H3081" s="21">
        <v>1004287.36</v>
      </c>
      <c r="I3081" s="21" t="s">
        <v>14</v>
      </c>
      <c r="J3081" s="21" t="s">
        <v>15</v>
      </c>
    </row>
    <row r="3082" spans="1:10">
      <c r="A3082" s="21">
        <v>11563327</v>
      </c>
      <c r="B3082" s="22">
        <v>43969</v>
      </c>
      <c r="C3082" s="22">
        <v>43969</v>
      </c>
      <c r="D3082" s="21" t="s">
        <v>13</v>
      </c>
      <c r="E3082" s="21">
        <v>0</v>
      </c>
      <c r="F3082" s="21">
        <v>40.11</v>
      </c>
      <c r="G3082" s="21">
        <v>0</v>
      </c>
      <c r="H3082" s="21">
        <v>1004247.25</v>
      </c>
      <c r="I3082" s="21" t="s">
        <v>14</v>
      </c>
      <c r="J3082" s="21" t="s">
        <v>15</v>
      </c>
    </row>
    <row r="3083" spans="1:10">
      <c r="A3083" s="21">
        <v>11563327</v>
      </c>
      <c r="B3083" s="22">
        <v>43969</v>
      </c>
      <c r="C3083" s="22">
        <v>43969</v>
      </c>
      <c r="D3083" s="21" t="s">
        <v>13</v>
      </c>
      <c r="E3083" s="21">
        <v>0</v>
      </c>
      <c r="F3083" s="21">
        <v>52.53</v>
      </c>
      <c r="G3083" s="21">
        <v>0</v>
      </c>
      <c r="H3083" s="21">
        <v>1004194.72</v>
      </c>
      <c r="I3083" s="21" t="s">
        <v>14</v>
      </c>
      <c r="J3083" s="21" t="s">
        <v>15</v>
      </c>
    </row>
    <row r="3084" spans="1:10">
      <c r="A3084" s="21">
        <v>11563327</v>
      </c>
      <c r="B3084" s="22">
        <v>43969</v>
      </c>
      <c r="C3084" s="22">
        <v>43969</v>
      </c>
      <c r="D3084" s="21" t="s">
        <v>13</v>
      </c>
      <c r="E3084" s="21">
        <v>0</v>
      </c>
      <c r="F3084" s="21">
        <v>57.47</v>
      </c>
      <c r="G3084" s="21">
        <v>0</v>
      </c>
      <c r="H3084" s="21">
        <v>1004137.25</v>
      </c>
      <c r="I3084" s="21" t="s">
        <v>14</v>
      </c>
      <c r="J3084" s="21" t="s">
        <v>15</v>
      </c>
    </row>
    <row r="3085" spans="1:10">
      <c r="A3085" s="21">
        <v>11563327</v>
      </c>
      <c r="B3085" s="22">
        <v>43969</v>
      </c>
      <c r="C3085" s="22">
        <v>43969</v>
      </c>
      <c r="D3085" s="21" t="s">
        <v>16</v>
      </c>
      <c r="E3085" s="21">
        <v>0</v>
      </c>
      <c r="F3085" s="21">
        <v>1004137.25</v>
      </c>
      <c r="G3085" s="21">
        <v>0</v>
      </c>
      <c r="H3085" s="21">
        <v>0</v>
      </c>
      <c r="I3085" s="21" t="s">
        <v>17</v>
      </c>
      <c r="J3085" s="21" t="s">
        <v>18</v>
      </c>
    </row>
    <row r="3086" spans="1:10">
      <c r="A3086" s="21">
        <v>11563327</v>
      </c>
      <c r="B3086" s="22">
        <v>43970</v>
      </c>
      <c r="C3086" s="22">
        <v>43970</v>
      </c>
      <c r="D3086" s="21" t="s">
        <v>10</v>
      </c>
      <c r="E3086" s="21">
        <v>0</v>
      </c>
      <c r="F3086" s="21">
        <v>0</v>
      </c>
      <c r="G3086" s="21">
        <v>120</v>
      </c>
      <c r="H3086" s="21">
        <v>120</v>
      </c>
      <c r="I3086" s="21" t="s">
        <v>11</v>
      </c>
      <c r="J3086" s="21" t="s">
        <v>12</v>
      </c>
    </row>
    <row r="3087" spans="1:10">
      <c r="A3087" s="21">
        <v>11563327</v>
      </c>
      <c r="B3087" s="22">
        <v>43970</v>
      </c>
      <c r="C3087" s="22">
        <v>43970</v>
      </c>
      <c r="D3087" s="21" t="s">
        <v>10</v>
      </c>
      <c r="E3087" s="21">
        <v>0</v>
      </c>
      <c r="F3087" s="21">
        <v>0</v>
      </c>
      <c r="G3087" s="21">
        <v>140</v>
      </c>
      <c r="H3087" s="21">
        <v>260</v>
      </c>
      <c r="I3087" s="21" t="s">
        <v>11</v>
      </c>
      <c r="J3087" s="21" t="s">
        <v>12</v>
      </c>
    </row>
    <row r="3088" spans="1:10">
      <c r="A3088" s="21">
        <v>11563327</v>
      </c>
      <c r="B3088" s="22">
        <v>43970</v>
      </c>
      <c r="C3088" s="22">
        <v>43970</v>
      </c>
      <c r="D3088" s="21" t="s">
        <v>10</v>
      </c>
      <c r="E3088" s="21">
        <v>0</v>
      </c>
      <c r="F3088" s="21">
        <v>0</v>
      </c>
      <c r="G3088" s="21">
        <v>564.29999999999995</v>
      </c>
      <c r="H3088" s="21">
        <v>824.3</v>
      </c>
      <c r="I3088" s="21" t="s">
        <v>11</v>
      </c>
      <c r="J3088" s="21" t="s">
        <v>12</v>
      </c>
    </row>
    <row r="3089" spans="1:10">
      <c r="A3089" s="21">
        <v>11563327</v>
      </c>
      <c r="B3089" s="22">
        <v>43970</v>
      </c>
      <c r="C3089" s="22">
        <v>43970</v>
      </c>
      <c r="D3089" s="21" t="s">
        <v>10</v>
      </c>
      <c r="E3089" s="21">
        <v>0</v>
      </c>
      <c r="F3089" s="21">
        <v>0</v>
      </c>
      <c r="G3089" s="21">
        <v>679.5</v>
      </c>
      <c r="H3089" s="21">
        <v>1503.8</v>
      </c>
      <c r="I3089" s="21" t="s">
        <v>11</v>
      </c>
      <c r="J3089" s="21" t="s">
        <v>12</v>
      </c>
    </row>
    <row r="3090" spans="1:10">
      <c r="A3090" s="21">
        <v>11563327</v>
      </c>
      <c r="B3090" s="22">
        <v>43970</v>
      </c>
      <c r="C3090" s="22">
        <v>43970</v>
      </c>
      <c r="D3090" s="21" t="s">
        <v>10</v>
      </c>
      <c r="E3090" s="21">
        <v>0</v>
      </c>
      <c r="F3090" s="21">
        <v>0</v>
      </c>
      <c r="G3090" s="21">
        <v>700</v>
      </c>
      <c r="H3090" s="21">
        <v>2203.8000000000002</v>
      </c>
      <c r="I3090" s="21" t="s">
        <v>11</v>
      </c>
      <c r="J3090" s="21" t="s">
        <v>12</v>
      </c>
    </row>
    <row r="3091" spans="1:10">
      <c r="A3091" s="21">
        <v>11563327</v>
      </c>
      <c r="B3091" s="22">
        <v>43970</v>
      </c>
      <c r="C3091" s="22">
        <v>43970</v>
      </c>
      <c r="D3091" s="21" t="s">
        <v>10</v>
      </c>
      <c r="E3091" s="21">
        <v>0</v>
      </c>
      <c r="F3091" s="21">
        <v>0</v>
      </c>
      <c r="G3091" s="21">
        <v>700</v>
      </c>
      <c r="H3091" s="21">
        <v>2903.8</v>
      </c>
      <c r="I3091" s="21" t="s">
        <v>11</v>
      </c>
      <c r="J3091" s="21" t="s">
        <v>12</v>
      </c>
    </row>
    <row r="3092" spans="1:10">
      <c r="A3092" s="21">
        <v>11563327</v>
      </c>
      <c r="B3092" s="22">
        <v>43970</v>
      </c>
      <c r="C3092" s="22">
        <v>43970</v>
      </c>
      <c r="D3092" s="21" t="s">
        <v>10</v>
      </c>
      <c r="E3092" s="21">
        <v>0</v>
      </c>
      <c r="F3092" s="21">
        <v>0</v>
      </c>
      <c r="G3092" s="21">
        <v>810</v>
      </c>
      <c r="H3092" s="21">
        <v>3713.8</v>
      </c>
      <c r="I3092" s="21" t="s">
        <v>11</v>
      </c>
      <c r="J3092" s="21" t="s">
        <v>12</v>
      </c>
    </row>
    <row r="3093" spans="1:10">
      <c r="A3093" s="21">
        <v>11563327</v>
      </c>
      <c r="B3093" s="22">
        <v>43970</v>
      </c>
      <c r="C3093" s="22">
        <v>43970</v>
      </c>
      <c r="D3093" s="21" t="s">
        <v>10</v>
      </c>
      <c r="E3093" s="21">
        <v>0</v>
      </c>
      <c r="F3093" s="21">
        <v>0</v>
      </c>
      <c r="G3093" s="21">
        <v>900</v>
      </c>
      <c r="H3093" s="21">
        <v>4613.8</v>
      </c>
      <c r="I3093" s="21" t="s">
        <v>11</v>
      </c>
      <c r="J3093" s="21" t="s">
        <v>12</v>
      </c>
    </row>
    <row r="3094" spans="1:10">
      <c r="A3094" s="21">
        <v>11563327</v>
      </c>
      <c r="B3094" s="22">
        <v>43970</v>
      </c>
      <c r="C3094" s="22">
        <v>43970</v>
      </c>
      <c r="D3094" s="21" t="s">
        <v>10</v>
      </c>
      <c r="E3094" s="21">
        <v>0</v>
      </c>
      <c r="F3094" s="21">
        <v>0</v>
      </c>
      <c r="G3094" s="21">
        <v>1000</v>
      </c>
      <c r="H3094" s="21">
        <v>5613.8</v>
      </c>
      <c r="I3094" s="21" t="s">
        <v>11</v>
      </c>
      <c r="J3094" s="21" t="s">
        <v>12</v>
      </c>
    </row>
    <row r="3095" spans="1:10">
      <c r="A3095" s="21">
        <v>11563327</v>
      </c>
      <c r="B3095" s="22">
        <v>43970</v>
      </c>
      <c r="C3095" s="22">
        <v>43970</v>
      </c>
      <c r="D3095" s="21" t="s">
        <v>10</v>
      </c>
      <c r="E3095" s="21">
        <v>0</v>
      </c>
      <c r="F3095" s="21">
        <v>0</v>
      </c>
      <c r="G3095" s="21">
        <v>1000</v>
      </c>
      <c r="H3095" s="21">
        <v>6613.8</v>
      </c>
      <c r="I3095" s="21" t="s">
        <v>11</v>
      </c>
      <c r="J3095" s="21" t="s">
        <v>12</v>
      </c>
    </row>
    <row r="3096" spans="1:10">
      <c r="A3096" s="21">
        <v>11563327</v>
      </c>
      <c r="B3096" s="22">
        <v>43970</v>
      </c>
      <c r="C3096" s="22">
        <v>43970</v>
      </c>
      <c r="D3096" s="21" t="s">
        <v>10</v>
      </c>
      <c r="E3096" s="21">
        <v>0</v>
      </c>
      <c r="F3096" s="21">
        <v>0</v>
      </c>
      <c r="G3096" s="21">
        <v>1010</v>
      </c>
      <c r="H3096" s="21">
        <v>7623.8</v>
      </c>
      <c r="I3096" s="21" t="s">
        <v>11</v>
      </c>
      <c r="J3096" s="21" t="s">
        <v>12</v>
      </c>
    </row>
    <row r="3097" spans="1:10">
      <c r="A3097" s="21">
        <v>11563327</v>
      </c>
      <c r="B3097" s="22">
        <v>43970</v>
      </c>
      <c r="C3097" s="22">
        <v>43970</v>
      </c>
      <c r="D3097" s="21" t="s">
        <v>10</v>
      </c>
      <c r="E3097" s="21">
        <v>0</v>
      </c>
      <c r="F3097" s="21">
        <v>0</v>
      </c>
      <c r="G3097" s="21">
        <v>1017.93</v>
      </c>
      <c r="H3097" s="21">
        <v>8641.73</v>
      </c>
      <c r="I3097" s="21" t="s">
        <v>11</v>
      </c>
      <c r="J3097" s="21" t="s">
        <v>12</v>
      </c>
    </row>
    <row r="3098" spans="1:10">
      <c r="A3098" s="21">
        <v>11563327</v>
      </c>
      <c r="B3098" s="22">
        <v>43970</v>
      </c>
      <c r="C3098" s="22">
        <v>43970</v>
      </c>
      <c r="D3098" s="21" t="s">
        <v>10</v>
      </c>
      <c r="E3098" s="21">
        <v>0</v>
      </c>
      <c r="F3098" s="21">
        <v>0</v>
      </c>
      <c r="G3098" s="21">
        <v>1075.95</v>
      </c>
      <c r="H3098" s="21">
        <v>9717.68</v>
      </c>
      <c r="I3098" s="21" t="s">
        <v>11</v>
      </c>
      <c r="J3098" s="21" t="s">
        <v>12</v>
      </c>
    </row>
    <row r="3099" spans="1:10">
      <c r="A3099" s="21">
        <v>11563327</v>
      </c>
      <c r="B3099" s="22">
        <v>43970</v>
      </c>
      <c r="C3099" s="22">
        <v>43970</v>
      </c>
      <c r="D3099" s="21" t="s">
        <v>10</v>
      </c>
      <c r="E3099" s="21">
        <v>0</v>
      </c>
      <c r="F3099" s="21">
        <v>0</v>
      </c>
      <c r="G3099" s="21">
        <v>1090</v>
      </c>
      <c r="H3099" s="21">
        <v>10807.68</v>
      </c>
      <c r="I3099" s="21" t="s">
        <v>11</v>
      </c>
      <c r="J3099" s="21" t="s">
        <v>12</v>
      </c>
    </row>
    <row r="3100" spans="1:10">
      <c r="A3100" s="21">
        <v>11563327</v>
      </c>
      <c r="B3100" s="22">
        <v>43970</v>
      </c>
      <c r="C3100" s="22">
        <v>43970</v>
      </c>
      <c r="D3100" s="21" t="s">
        <v>10</v>
      </c>
      <c r="E3100" s="21">
        <v>0</v>
      </c>
      <c r="F3100" s="21">
        <v>0</v>
      </c>
      <c r="G3100" s="21">
        <v>1210</v>
      </c>
      <c r="H3100" s="21">
        <v>12017.68</v>
      </c>
      <c r="I3100" s="21" t="s">
        <v>11</v>
      </c>
      <c r="J3100" s="21" t="s">
        <v>12</v>
      </c>
    </row>
    <row r="3101" spans="1:10">
      <c r="A3101" s="21">
        <v>11563327</v>
      </c>
      <c r="B3101" s="22">
        <v>43970</v>
      </c>
      <c r="C3101" s="22">
        <v>43970</v>
      </c>
      <c r="D3101" s="21" t="s">
        <v>10</v>
      </c>
      <c r="E3101" s="21">
        <v>0</v>
      </c>
      <c r="F3101" s="21">
        <v>0</v>
      </c>
      <c r="G3101" s="21">
        <v>1270</v>
      </c>
      <c r="H3101" s="21">
        <v>13287.68</v>
      </c>
      <c r="I3101" s="21" t="s">
        <v>11</v>
      </c>
      <c r="J3101" s="21" t="s">
        <v>12</v>
      </c>
    </row>
    <row r="3102" spans="1:10">
      <c r="A3102" s="21">
        <v>11563327</v>
      </c>
      <c r="B3102" s="22">
        <v>43970</v>
      </c>
      <c r="C3102" s="22">
        <v>43970</v>
      </c>
      <c r="D3102" s="21" t="s">
        <v>10</v>
      </c>
      <c r="E3102" s="21">
        <v>0</v>
      </c>
      <c r="F3102" s="21">
        <v>0</v>
      </c>
      <c r="G3102" s="21">
        <v>1350</v>
      </c>
      <c r="H3102" s="21">
        <v>14637.68</v>
      </c>
      <c r="I3102" s="21" t="s">
        <v>11</v>
      </c>
      <c r="J3102" s="21" t="s">
        <v>12</v>
      </c>
    </row>
    <row r="3103" spans="1:10">
      <c r="A3103" s="21">
        <v>11563327</v>
      </c>
      <c r="B3103" s="22">
        <v>43970</v>
      </c>
      <c r="C3103" s="22">
        <v>43970</v>
      </c>
      <c r="D3103" s="21" t="s">
        <v>10</v>
      </c>
      <c r="E3103" s="21">
        <v>0</v>
      </c>
      <c r="F3103" s="21">
        <v>0</v>
      </c>
      <c r="G3103" s="21">
        <v>1396.6</v>
      </c>
      <c r="H3103" s="21">
        <v>16034.28</v>
      </c>
      <c r="I3103" s="21" t="s">
        <v>11</v>
      </c>
      <c r="J3103" s="21" t="s">
        <v>12</v>
      </c>
    </row>
    <row r="3104" spans="1:10">
      <c r="A3104" s="21">
        <v>11563327</v>
      </c>
      <c r="B3104" s="22">
        <v>43970</v>
      </c>
      <c r="C3104" s="22">
        <v>43970</v>
      </c>
      <c r="D3104" s="21" t="s">
        <v>10</v>
      </c>
      <c r="E3104" s="21">
        <v>0</v>
      </c>
      <c r="F3104" s="21">
        <v>0</v>
      </c>
      <c r="G3104" s="21">
        <v>1450</v>
      </c>
      <c r="H3104" s="21">
        <v>17484.28</v>
      </c>
      <c r="I3104" s="21" t="s">
        <v>11</v>
      </c>
      <c r="J3104" s="21" t="s">
        <v>12</v>
      </c>
    </row>
    <row r="3105" spans="1:10">
      <c r="A3105" s="21">
        <v>11563327</v>
      </c>
      <c r="B3105" s="22">
        <v>43970</v>
      </c>
      <c r="C3105" s="22">
        <v>43970</v>
      </c>
      <c r="D3105" s="21" t="s">
        <v>10</v>
      </c>
      <c r="E3105" s="21">
        <v>0</v>
      </c>
      <c r="F3105" s="21">
        <v>0</v>
      </c>
      <c r="G3105" s="21">
        <v>1480</v>
      </c>
      <c r="H3105" s="21">
        <v>18964.28</v>
      </c>
      <c r="I3105" s="21" t="s">
        <v>11</v>
      </c>
      <c r="J3105" s="21" t="s">
        <v>12</v>
      </c>
    </row>
    <row r="3106" spans="1:10">
      <c r="A3106" s="21">
        <v>11563327</v>
      </c>
      <c r="B3106" s="22">
        <v>43970</v>
      </c>
      <c r="C3106" s="22">
        <v>43970</v>
      </c>
      <c r="D3106" s="21" t="s">
        <v>10</v>
      </c>
      <c r="E3106" s="21">
        <v>0</v>
      </c>
      <c r="F3106" s="21">
        <v>0</v>
      </c>
      <c r="G3106" s="21">
        <v>1500</v>
      </c>
      <c r="H3106" s="21">
        <v>20464.28</v>
      </c>
      <c r="I3106" s="21" t="s">
        <v>11</v>
      </c>
      <c r="J3106" s="21" t="s">
        <v>12</v>
      </c>
    </row>
    <row r="3107" spans="1:10">
      <c r="A3107" s="21">
        <v>11563327</v>
      </c>
      <c r="B3107" s="22">
        <v>43970</v>
      </c>
      <c r="C3107" s="22">
        <v>43970</v>
      </c>
      <c r="D3107" s="21" t="s">
        <v>10</v>
      </c>
      <c r="E3107" s="21">
        <v>0</v>
      </c>
      <c r="F3107" s="21">
        <v>0</v>
      </c>
      <c r="G3107" s="21">
        <v>1500</v>
      </c>
      <c r="H3107" s="21">
        <v>21964.28</v>
      </c>
      <c r="I3107" s="21" t="s">
        <v>11</v>
      </c>
      <c r="J3107" s="21" t="s">
        <v>12</v>
      </c>
    </row>
    <row r="3108" spans="1:10">
      <c r="A3108" s="21">
        <v>11563327</v>
      </c>
      <c r="B3108" s="22">
        <v>43970</v>
      </c>
      <c r="C3108" s="22">
        <v>43970</v>
      </c>
      <c r="D3108" s="21" t="s">
        <v>10</v>
      </c>
      <c r="E3108" s="21">
        <v>0</v>
      </c>
      <c r="F3108" s="21">
        <v>0</v>
      </c>
      <c r="G3108" s="21">
        <v>1540</v>
      </c>
      <c r="H3108" s="21">
        <v>23504.28</v>
      </c>
      <c r="I3108" s="21" t="s">
        <v>11</v>
      </c>
      <c r="J3108" s="21" t="s">
        <v>12</v>
      </c>
    </row>
    <row r="3109" spans="1:10">
      <c r="A3109" s="21">
        <v>11563327</v>
      </c>
      <c r="B3109" s="22">
        <v>43970</v>
      </c>
      <c r="C3109" s="22">
        <v>43970</v>
      </c>
      <c r="D3109" s="21" t="s">
        <v>10</v>
      </c>
      <c r="E3109" s="21">
        <v>0</v>
      </c>
      <c r="F3109" s="21">
        <v>0</v>
      </c>
      <c r="G3109" s="21">
        <v>1560</v>
      </c>
      <c r="H3109" s="21">
        <v>25064.28</v>
      </c>
      <c r="I3109" s="21" t="s">
        <v>11</v>
      </c>
      <c r="J3109" s="21" t="s">
        <v>12</v>
      </c>
    </row>
    <row r="3110" spans="1:10">
      <c r="A3110" s="21">
        <v>11563327</v>
      </c>
      <c r="B3110" s="22">
        <v>43970</v>
      </c>
      <c r="C3110" s="22">
        <v>43970</v>
      </c>
      <c r="D3110" s="21" t="s">
        <v>10</v>
      </c>
      <c r="E3110" s="21">
        <v>0</v>
      </c>
      <c r="F3110" s="21">
        <v>0</v>
      </c>
      <c r="G3110" s="21">
        <v>1570</v>
      </c>
      <c r="H3110" s="21">
        <v>26634.28</v>
      </c>
      <c r="I3110" s="21" t="s">
        <v>11</v>
      </c>
      <c r="J3110" s="21" t="s">
        <v>12</v>
      </c>
    </row>
    <row r="3111" spans="1:10">
      <c r="A3111" s="21">
        <v>11563327</v>
      </c>
      <c r="B3111" s="22">
        <v>43970</v>
      </c>
      <c r="C3111" s="22">
        <v>43970</v>
      </c>
      <c r="D3111" s="21" t="s">
        <v>10</v>
      </c>
      <c r="E3111" s="21">
        <v>0</v>
      </c>
      <c r="F3111" s="21">
        <v>0</v>
      </c>
      <c r="G3111" s="21">
        <v>1591.6</v>
      </c>
      <c r="H3111" s="21">
        <v>28225.88</v>
      </c>
      <c r="I3111" s="21" t="s">
        <v>11</v>
      </c>
      <c r="J3111" s="21" t="s">
        <v>12</v>
      </c>
    </row>
    <row r="3112" spans="1:10">
      <c r="A3112" s="21">
        <v>11563327</v>
      </c>
      <c r="B3112" s="22">
        <v>43970</v>
      </c>
      <c r="C3112" s="22">
        <v>43970</v>
      </c>
      <c r="D3112" s="21" t="s">
        <v>10</v>
      </c>
      <c r="E3112" s="21">
        <v>0</v>
      </c>
      <c r="F3112" s="21">
        <v>0</v>
      </c>
      <c r="G3112" s="21">
        <v>1632</v>
      </c>
      <c r="H3112" s="21">
        <v>29857.88</v>
      </c>
      <c r="I3112" s="21" t="s">
        <v>11</v>
      </c>
      <c r="J3112" s="21" t="s">
        <v>12</v>
      </c>
    </row>
    <row r="3113" spans="1:10">
      <c r="A3113" s="21">
        <v>11563327</v>
      </c>
      <c r="B3113" s="22">
        <v>43970</v>
      </c>
      <c r="C3113" s="22">
        <v>43970</v>
      </c>
      <c r="D3113" s="21" t="s">
        <v>10</v>
      </c>
      <c r="E3113" s="21">
        <v>0</v>
      </c>
      <c r="F3113" s="21">
        <v>0</v>
      </c>
      <c r="G3113" s="21">
        <v>1700</v>
      </c>
      <c r="H3113" s="21">
        <v>31557.88</v>
      </c>
      <c r="I3113" s="21" t="s">
        <v>11</v>
      </c>
      <c r="J3113" s="21" t="s">
        <v>12</v>
      </c>
    </row>
    <row r="3114" spans="1:10">
      <c r="A3114" s="21">
        <v>11563327</v>
      </c>
      <c r="B3114" s="22">
        <v>43970</v>
      </c>
      <c r="C3114" s="22">
        <v>43970</v>
      </c>
      <c r="D3114" s="21" t="s">
        <v>10</v>
      </c>
      <c r="E3114" s="21">
        <v>0</v>
      </c>
      <c r="F3114" s="21">
        <v>0</v>
      </c>
      <c r="G3114" s="21">
        <v>1800</v>
      </c>
      <c r="H3114" s="21">
        <v>33357.879999999997</v>
      </c>
      <c r="I3114" s="21" t="s">
        <v>11</v>
      </c>
      <c r="J3114" s="21" t="s">
        <v>12</v>
      </c>
    </row>
    <row r="3115" spans="1:10">
      <c r="A3115" s="21">
        <v>11563327</v>
      </c>
      <c r="B3115" s="22">
        <v>43970</v>
      </c>
      <c r="C3115" s="22">
        <v>43970</v>
      </c>
      <c r="D3115" s="21" t="s">
        <v>10</v>
      </c>
      <c r="E3115" s="21">
        <v>0</v>
      </c>
      <c r="F3115" s="21">
        <v>0</v>
      </c>
      <c r="G3115" s="21">
        <v>1810</v>
      </c>
      <c r="H3115" s="21">
        <v>35167.879999999997</v>
      </c>
      <c r="I3115" s="21" t="s">
        <v>11</v>
      </c>
      <c r="J3115" s="21" t="s">
        <v>12</v>
      </c>
    </row>
    <row r="3116" spans="1:10">
      <c r="A3116" s="21">
        <v>11563327</v>
      </c>
      <c r="B3116" s="22">
        <v>43970</v>
      </c>
      <c r="C3116" s="22">
        <v>43970</v>
      </c>
      <c r="D3116" s="21" t="s">
        <v>10</v>
      </c>
      <c r="E3116" s="21">
        <v>0</v>
      </c>
      <c r="F3116" s="21">
        <v>0</v>
      </c>
      <c r="G3116" s="21">
        <v>1850</v>
      </c>
      <c r="H3116" s="21">
        <v>37017.879999999997</v>
      </c>
      <c r="I3116" s="21" t="s">
        <v>11</v>
      </c>
      <c r="J3116" s="21" t="s">
        <v>12</v>
      </c>
    </row>
    <row r="3117" spans="1:10">
      <c r="A3117" s="21">
        <v>11563327</v>
      </c>
      <c r="B3117" s="22">
        <v>43970</v>
      </c>
      <c r="C3117" s="22">
        <v>43970</v>
      </c>
      <c r="D3117" s="21" t="s">
        <v>10</v>
      </c>
      <c r="E3117" s="21">
        <v>0</v>
      </c>
      <c r="F3117" s="21">
        <v>0</v>
      </c>
      <c r="G3117" s="21">
        <v>1857</v>
      </c>
      <c r="H3117" s="21">
        <v>38874.879999999997</v>
      </c>
      <c r="I3117" s="21" t="s">
        <v>11</v>
      </c>
      <c r="J3117" s="21" t="s">
        <v>12</v>
      </c>
    </row>
    <row r="3118" spans="1:10">
      <c r="A3118" s="21">
        <v>11563327</v>
      </c>
      <c r="B3118" s="22">
        <v>43970</v>
      </c>
      <c r="C3118" s="22">
        <v>43970</v>
      </c>
      <c r="D3118" s="21" t="s">
        <v>10</v>
      </c>
      <c r="E3118" s="21">
        <v>0</v>
      </c>
      <c r="F3118" s="21">
        <v>0</v>
      </c>
      <c r="G3118" s="21">
        <v>2110</v>
      </c>
      <c r="H3118" s="21">
        <v>40984.879999999997</v>
      </c>
      <c r="I3118" s="21" t="s">
        <v>11</v>
      </c>
      <c r="J3118" s="21" t="s">
        <v>12</v>
      </c>
    </row>
    <row r="3119" spans="1:10">
      <c r="A3119" s="21">
        <v>11563327</v>
      </c>
      <c r="B3119" s="22">
        <v>43970</v>
      </c>
      <c r="C3119" s="22">
        <v>43970</v>
      </c>
      <c r="D3119" s="21" t="s">
        <v>10</v>
      </c>
      <c r="E3119" s="21">
        <v>0</v>
      </c>
      <c r="F3119" s="21">
        <v>0</v>
      </c>
      <c r="G3119" s="21">
        <v>2110</v>
      </c>
      <c r="H3119" s="21">
        <v>43094.879999999997</v>
      </c>
      <c r="I3119" s="21" t="s">
        <v>11</v>
      </c>
      <c r="J3119" s="21" t="s">
        <v>12</v>
      </c>
    </row>
    <row r="3120" spans="1:10">
      <c r="A3120" s="21">
        <v>11563327</v>
      </c>
      <c r="B3120" s="22">
        <v>43970</v>
      </c>
      <c r="C3120" s="22">
        <v>43970</v>
      </c>
      <c r="D3120" s="21" t="s">
        <v>10</v>
      </c>
      <c r="E3120" s="21">
        <v>0</v>
      </c>
      <c r="F3120" s="21">
        <v>0</v>
      </c>
      <c r="G3120" s="21">
        <v>2145</v>
      </c>
      <c r="H3120" s="21">
        <v>45239.88</v>
      </c>
      <c r="I3120" s="21" t="s">
        <v>11</v>
      </c>
      <c r="J3120" s="21" t="s">
        <v>12</v>
      </c>
    </row>
    <row r="3121" spans="1:10">
      <c r="A3121" s="21">
        <v>11563327</v>
      </c>
      <c r="B3121" s="22">
        <v>43970</v>
      </c>
      <c r="C3121" s="22">
        <v>43970</v>
      </c>
      <c r="D3121" s="21" t="s">
        <v>10</v>
      </c>
      <c r="E3121" s="21">
        <v>0</v>
      </c>
      <c r="F3121" s="21">
        <v>0</v>
      </c>
      <c r="G3121" s="21">
        <v>2176.8000000000002</v>
      </c>
      <c r="H3121" s="21">
        <v>47416.68</v>
      </c>
      <c r="I3121" s="21" t="s">
        <v>11</v>
      </c>
      <c r="J3121" s="21" t="s">
        <v>12</v>
      </c>
    </row>
    <row r="3122" spans="1:10">
      <c r="A3122" s="21">
        <v>11563327</v>
      </c>
      <c r="B3122" s="22">
        <v>43970</v>
      </c>
      <c r="C3122" s="22">
        <v>43970</v>
      </c>
      <c r="D3122" s="21" t="s">
        <v>10</v>
      </c>
      <c r="E3122" s="21">
        <v>0</v>
      </c>
      <c r="F3122" s="21">
        <v>0</v>
      </c>
      <c r="G3122" s="21">
        <v>2230</v>
      </c>
      <c r="H3122" s="21">
        <v>49646.68</v>
      </c>
      <c r="I3122" s="21" t="s">
        <v>11</v>
      </c>
      <c r="J3122" s="21" t="s">
        <v>12</v>
      </c>
    </row>
    <row r="3123" spans="1:10">
      <c r="A3123" s="21">
        <v>11563327</v>
      </c>
      <c r="B3123" s="22">
        <v>43970</v>
      </c>
      <c r="C3123" s="22">
        <v>43970</v>
      </c>
      <c r="D3123" s="21" t="s">
        <v>10</v>
      </c>
      <c r="E3123" s="21">
        <v>0</v>
      </c>
      <c r="F3123" s="21">
        <v>0</v>
      </c>
      <c r="G3123" s="21">
        <v>2330.1</v>
      </c>
      <c r="H3123" s="21">
        <v>51976.78</v>
      </c>
      <c r="I3123" s="21" t="s">
        <v>11</v>
      </c>
      <c r="J3123" s="21" t="s">
        <v>12</v>
      </c>
    </row>
    <row r="3124" spans="1:10">
      <c r="A3124" s="21">
        <v>11563327</v>
      </c>
      <c r="B3124" s="22">
        <v>43970</v>
      </c>
      <c r="C3124" s="22">
        <v>43970</v>
      </c>
      <c r="D3124" s="21" t="s">
        <v>10</v>
      </c>
      <c r="E3124" s="21">
        <v>0</v>
      </c>
      <c r="F3124" s="21">
        <v>0</v>
      </c>
      <c r="G3124" s="21">
        <v>2334.34</v>
      </c>
      <c r="H3124" s="21">
        <v>54311.12</v>
      </c>
      <c r="I3124" s="21" t="s">
        <v>11</v>
      </c>
      <c r="J3124" s="21" t="s">
        <v>12</v>
      </c>
    </row>
    <row r="3125" spans="1:10">
      <c r="A3125" s="21">
        <v>11563327</v>
      </c>
      <c r="B3125" s="22">
        <v>43970</v>
      </c>
      <c r="C3125" s="22">
        <v>43970</v>
      </c>
      <c r="D3125" s="21" t="s">
        <v>10</v>
      </c>
      <c r="E3125" s="21">
        <v>0</v>
      </c>
      <c r="F3125" s="21">
        <v>0</v>
      </c>
      <c r="G3125" s="21">
        <v>2370</v>
      </c>
      <c r="H3125" s="21">
        <v>56681.120000000003</v>
      </c>
      <c r="I3125" s="21" t="s">
        <v>11</v>
      </c>
      <c r="J3125" s="21" t="s">
        <v>12</v>
      </c>
    </row>
    <row r="3126" spans="1:10">
      <c r="A3126" s="21">
        <v>11563327</v>
      </c>
      <c r="B3126" s="22">
        <v>43970</v>
      </c>
      <c r="C3126" s="22">
        <v>43970</v>
      </c>
      <c r="D3126" s="21" t="s">
        <v>10</v>
      </c>
      <c r="E3126" s="21">
        <v>0</v>
      </c>
      <c r="F3126" s="21">
        <v>0</v>
      </c>
      <c r="G3126" s="21">
        <v>2460</v>
      </c>
      <c r="H3126" s="21">
        <v>59141.120000000003</v>
      </c>
      <c r="I3126" s="21" t="s">
        <v>11</v>
      </c>
      <c r="J3126" s="21" t="s">
        <v>12</v>
      </c>
    </row>
    <row r="3127" spans="1:10">
      <c r="A3127" s="21">
        <v>11563327</v>
      </c>
      <c r="B3127" s="22">
        <v>43970</v>
      </c>
      <c r="C3127" s="22">
        <v>43970</v>
      </c>
      <c r="D3127" s="21" t="s">
        <v>10</v>
      </c>
      <c r="E3127" s="21">
        <v>0</v>
      </c>
      <c r="F3127" s="21">
        <v>0</v>
      </c>
      <c r="G3127" s="21">
        <v>2576</v>
      </c>
      <c r="H3127" s="21">
        <v>61717.120000000003</v>
      </c>
      <c r="I3127" s="21" t="s">
        <v>11</v>
      </c>
      <c r="J3127" s="21" t="s">
        <v>12</v>
      </c>
    </row>
    <row r="3128" spans="1:10">
      <c r="A3128" s="21">
        <v>11563327</v>
      </c>
      <c r="B3128" s="22">
        <v>43970</v>
      </c>
      <c r="C3128" s="22">
        <v>43970</v>
      </c>
      <c r="D3128" s="21" t="s">
        <v>10</v>
      </c>
      <c r="E3128" s="21">
        <v>0</v>
      </c>
      <c r="F3128" s="21">
        <v>0</v>
      </c>
      <c r="G3128" s="21">
        <v>2602</v>
      </c>
      <c r="H3128" s="21">
        <v>64319.12</v>
      </c>
      <c r="I3128" s="21" t="s">
        <v>11</v>
      </c>
      <c r="J3128" s="21" t="s">
        <v>12</v>
      </c>
    </row>
    <row r="3129" spans="1:10">
      <c r="A3129" s="21">
        <v>11563327</v>
      </c>
      <c r="B3129" s="22">
        <v>43970</v>
      </c>
      <c r="C3129" s="22">
        <v>43970</v>
      </c>
      <c r="D3129" s="21" t="s">
        <v>10</v>
      </c>
      <c r="E3129" s="21">
        <v>0</v>
      </c>
      <c r="F3129" s="21">
        <v>0</v>
      </c>
      <c r="G3129" s="21">
        <v>2625.7</v>
      </c>
      <c r="H3129" s="21">
        <v>66944.820000000007</v>
      </c>
      <c r="I3129" s="21" t="s">
        <v>11</v>
      </c>
      <c r="J3129" s="21" t="s">
        <v>12</v>
      </c>
    </row>
    <row r="3130" spans="1:10">
      <c r="A3130" s="21">
        <v>11563327</v>
      </c>
      <c r="B3130" s="22">
        <v>43970</v>
      </c>
      <c r="C3130" s="22">
        <v>43970</v>
      </c>
      <c r="D3130" s="21" t="s">
        <v>10</v>
      </c>
      <c r="E3130" s="21">
        <v>0</v>
      </c>
      <c r="F3130" s="21">
        <v>0</v>
      </c>
      <c r="G3130" s="21">
        <v>2660</v>
      </c>
      <c r="H3130" s="21">
        <v>69604.820000000007</v>
      </c>
      <c r="I3130" s="21" t="s">
        <v>11</v>
      </c>
      <c r="J3130" s="21" t="s">
        <v>12</v>
      </c>
    </row>
    <row r="3131" spans="1:10">
      <c r="A3131" s="21">
        <v>11563327</v>
      </c>
      <c r="B3131" s="22">
        <v>43970</v>
      </c>
      <c r="C3131" s="22">
        <v>43970</v>
      </c>
      <c r="D3131" s="21" t="s">
        <v>10</v>
      </c>
      <c r="E3131" s="21">
        <v>0</v>
      </c>
      <c r="F3131" s="21">
        <v>0</v>
      </c>
      <c r="G3131" s="21">
        <v>2800</v>
      </c>
      <c r="H3131" s="21">
        <v>72404.820000000007</v>
      </c>
      <c r="I3131" s="21" t="s">
        <v>11</v>
      </c>
      <c r="J3131" s="21" t="s">
        <v>12</v>
      </c>
    </row>
    <row r="3132" spans="1:10">
      <c r="A3132" s="21">
        <v>11563327</v>
      </c>
      <c r="B3132" s="22">
        <v>43970</v>
      </c>
      <c r="C3132" s="22">
        <v>43970</v>
      </c>
      <c r="D3132" s="21" t="s">
        <v>10</v>
      </c>
      <c r="E3132" s="21">
        <v>0</v>
      </c>
      <c r="F3132" s="21">
        <v>0</v>
      </c>
      <c r="G3132" s="21">
        <v>2800</v>
      </c>
      <c r="H3132" s="21">
        <v>75204.820000000007</v>
      </c>
      <c r="I3132" s="21" t="s">
        <v>11</v>
      </c>
      <c r="J3132" s="21" t="s">
        <v>12</v>
      </c>
    </row>
    <row r="3133" spans="1:10">
      <c r="A3133" s="21">
        <v>11563327</v>
      </c>
      <c r="B3133" s="22">
        <v>43970</v>
      </c>
      <c r="C3133" s="22">
        <v>43970</v>
      </c>
      <c r="D3133" s="21" t="s">
        <v>10</v>
      </c>
      <c r="E3133" s="21">
        <v>0</v>
      </c>
      <c r="F3133" s="21">
        <v>0</v>
      </c>
      <c r="G3133" s="21">
        <v>2915.1</v>
      </c>
      <c r="H3133" s="21">
        <v>78119.92</v>
      </c>
      <c r="I3133" s="21" t="s">
        <v>11</v>
      </c>
      <c r="J3133" s="21" t="s">
        <v>12</v>
      </c>
    </row>
    <row r="3134" spans="1:10">
      <c r="A3134" s="21">
        <v>11563327</v>
      </c>
      <c r="B3134" s="22">
        <v>43970</v>
      </c>
      <c r="C3134" s="22">
        <v>43970</v>
      </c>
      <c r="D3134" s="21" t="s">
        <v>10</v>
      </c>
      <c r="E3134" s="21">
        <v>0</v>
      </c>
      <c r="F3134" s="21">
        <v>0</v>
      </c>
      <c r="G3134" s="21">
        <v>2990</v>
      </c>
      <c r="H3134" s="21">
        <v>81109.919999999998</v>
      </c>
      <c r="I3134" s="21" t="s">
        <v>11</v>
      </c>
      <c r="J3134" s="21" t="s">
        <v>12</v>
      </c>
    </row>
    <row r="3135" spans="1:10">
      <c r="A3135" s="21">
        <v>11563327</v>
      </c>
      <c r="B3135" s="22">
        <v>43970</v>
      </c>
      <c r="C3135" s="22">
        <v>43970</v>
      </c>
      <c r="D3135" s="21" t="s">
        <v>10</v>
      </c>
      <c r="E3135" s="21">
        <v>0</v>
      </c>
      <c r="F3135" s="21">
        <v>0</v>
      </c>
      <c r="G3135" s="21">
        <v>3000</v>
      </c>
      <c r="H3135" s="21">
        <v>84109.92</v>
      </c>
      <c r="I3135" s="21" t="s">
        <v>11</v>
      </c>
      <c r="J3135" s="21" t="s">
        <v>12</v>
      </c>
    </row>
    <row r="3136" spans="1:10">
      <c r="A3136" s="21">
        <v>11563327</v>
      </c>
      <c r="B3136" s="22">
        <v>43970</v>
      </c>
      <c r="C3136" s="22">
        <v>43970</v>
      </c>
      <c r="D3136" s="21" t="s">
        <v>10</v>
      </c>
      <c r="E3136" s="21">
        <v>0</v>
      </c>
      <c r="F3136" s="21">
        <v>0</v>
      </c>
      <c r="G3136" s="21">
        <v>3020</v>
      </c>
      <c r="H3136" s="21">
        <v>87129.919999999998</v>
      </c>
      <c r="I3136" s="21" t="s">
        <v>11</v>
      </c>
      <c r="J3136" s="21" t="s">
        <v>12</v>
      </c>
    </row>
    <row r="3137" spans="1:10">
      <c r="A3137" s="21">
        <v>11563327</v>
      </c>
      <c r="B3137" s="22">
        <v>43970</v>
      </c>
      <c r="C3137" s="22">
        <v>43970</v>
      </c>
      <c r="D3137" s="21" t="s">
        <v>10</v>
      </c>
      <c r="E3137" s="21">
        <v>0</v>
      </c>
      <c r="F3137" s="21">
        <v>0</v>
      </c>
      <c r="G3137" s="21">
        <v>3052.7</v>
      </c>
      <c r="H3137" s="21">
        <v>90182.62</v>
      </c>
      <c r="I3137" s="21" t="s">
        <v>11</v>
      </c>
      <c r="J3137" s="21" t="s">
        <v>12</v>
      </c>
    </row>
    <row r="3138" spans="1:10">
      <c r="A3138" s="21">
        <v>11563327</v>
      </c>
      <c r="B3138" s="22">
        <v>43970</v>
      </c>
      <c r="C3138" s="22">
        <v>43970</v>
      </c>
      <c r="D3138" s="21" t="s">
        <v>10</v>
      </c>
      <c r="E3138" s="21">
        <v>0</v>
      </c>
      <c r="F3138" s="21">
        <v>0</v>
      </c>
      <c r="G3138" s="21">
        <v>3060</v>
      </c>
      <c r="H3138" s="21">
        <v>93242.62</v>
      </c>
      <c r="I3138" s="21" t="s">
        <v>11</v>
      </c>
      <c r="J3138" s="21" t="s">
        <v>12</v>
      </c>
    </row>
    <row r="3139" spans="1:10">
      <c r="A3139" s="21">
        <v>11563327</v>
      </c>
      <c r="B3139" s="22">
        <v>43970</v>
      </c>
      <c r="C3139" s="22">
        <v>43970</v>
      </c>
      <c r="D3139" s="21" t="s">
        <v>10</v>
      </c>
      <c r="E3139" s="21">
        <v>0</v>
      </c>
      <c r="F3139" s="21">
        <v>0</v>
      </c>
      <c r="G3139" s="21">
        <v>3098.8</v>
      </c>
      <c r="H3139" s="21">
        <v>96341.42</v>
      </c>
      <c r="I3139" s="21" t="s">
        <v>11</v>
      </c>
      <c r="J3139" s="21" t="s">
        <v>12</v>
      </c>
    </row>
    <row r="3140" spans="1:10">
      <c r="A3140" s="21">
        <v>11563327</v>
      </c>
      <c r="B3140" s="22">
        <v>43970</v>
      </c>
      <c r="C3140" s="22">
        <v>43970</v>
      </c>
      <c r="D3140" s="21" t="s">
        <v>10</v>
      </c>
      <c r="E3140" s="21">
        <v>0</v>
      </c>
      <c r="F3140" s="21">
        <v>0</v>
      </c>
      <c r="G3140" s="21">
        <v>3125.8</v>
      </c>
      <c r="H3140" s="21">
        <v>99467.22</v>
      </c>
      <c r="I3140" s="21" t="s">
        <v>11</v>
      </c>
      <c r="J3140" s="21" t="s">
        <v>12</v>
      </c>
    </row>
    <row r="3141" spans="1:10">
      <c r="A3141" s="21">
        <v>11563327</v>
      </c>
      <c r="B3141" s="22">
        <v>43970</v>
      </c>
      <c r="C3141" s="22">
        <v>43970</v>
      </c>
      <c r="D3141" s="21" t="s">
        <v>10</v>
      </c>
      <c r="E3141" s="21">
        <v>0</v>
      </c>
      <c r="F3141" s="21">
        <v>0</v>
      </c>
      <c r="G3141" s="21">
        <v>3170</v>
      </c>
      <c r="H3141" s="21">
        <v>102637.22</v>
      </c>
      <c r="I3141" s="21" t="s">
        <v>11</v>
      </c>
      <c r="J3141" s="21" t="s">
        <v>12</v>
      </c>
    </row>
    <row r="3142" spans="1:10">
      <c r="A3142" s="21">
        <v>11563327</v>
      </c>
      <c r="B3142" s="22">
        <v>43970</v>
      </c>
      <c r="C3142" s="22">
        <v>43970</v>
      </c>
      <c r="D3142" s="21" t="s">
        <v>10</v>
      </c>
      <c r="E3142" s="21">
        <v>0</v>
      </c>
      <c r="F3142" s="21">
        <v>0</v>
      </c>
      <c r="G3142" s="21">
        <v>3170</v>
      </c>
      <c r="H3142" s="21">
        <v>105807.22</v>
      </c>
      <c r="I3142" s="21" t="s">
        <v>11</v>
      </c>
      <c r="J3142" s="21" t="s">
        <v>12</v>
      </c>
    </row>
    <row r="3143" spans="1:10">
      <c r="A3143" s="21">
        <v>11563327</v>
      </c>
      <c r="B3143" s="22">
        <v>43970</v>
      </c>
      <c r="C3143" s="22">
        <v>43970</v>
      </c>
      <c r="D3143" s="21" t="s">
        <v>10</v>
      </c>
      <c r="E3143" s="21">
        <v>0</v>
      </c>
      <c r="F3143" s="21">
        <v>0</v>
      </c>
      <c r="G3143" s="21">
        <v>3330</v>
      </c>
      <c r="H3143" s="21">
        <v>109137.22</v>
      </c>
      <c r="I3143" s="21" t="s">
        <v>11</v>
      </c>
      <c r="J3143" s="21" t="s">
        <v>12</v>
      </c>
    </row>
    <row r="3144" spans="1:10">
      <c r="A3144" s="21">
        <v>11563327</v>
      </c>
      <c r="B3144" s="22">
        <v>43970</v>
      </c>
      <c r="C3144" s="22">
        <v>43970</v>
      </c>
      <c r="D3144" s="21" t="s">
        <v>10</v>
      </c>
      <c r="E3144" s="21">
        <v>0</v>
      </c>
      <c r="F3144" s="21">
        <v>0</v>
      </c>
      <c r="G3144" s="21">
        <v>3340</v>
      </c>
      <c r="H3144" s="21">
        <v>112477.22</v>
      </c>
      <c r="I3144" s="21" t="s">
        <v>11</v>
      </c>
      <c r="J3144" s="21" t="s">
        <v>12</v>
      </c>
    </row>
    <row r="3145" spans="1:10">
      <c r="A3145" s="21">
        <v>11563327</v>
      </c>
      <c r="B3145" s="22">
        <v>43970</v>
      </c>
      <c r="C3145" s="22">
        <v>43970</v>
      </c>
      <c r="D3145" s="21" t="s">
        <v>10</v>
      </c>
      <c r="E3145" s="21">
        <v>0</v>
      </c>
      <c r="F3145" s="21">
        <v>0</v>
      </c>
      <c r="G3145" s="21">
        <v>3340.62</v>
      </c>
      <c r="H3145" s="21">
        <v>115817.84</v>
      </c>
      <c r="I3145" s="21" t="s">
        <v>11</v>
      </c>
      <c r="J3145" s="21" t="s">
        <v>12</v>
      </c>
    </row>
    <row r="3146" spans="1:10">
      <c r="A3146" s="21">
        <v>11563327</v>
      </c>
      <c r="B3146" s="22">
        <v>43970</v>
      </c>
      <c r="C3146" s="22">
        <v>43970</v>
      </c>
      <c r="D3146" s="21" t="s">
        <v>10</v>
      </c>
      <c r="E3146" s="21">
        <v>0</v>
      </c>
      <c r="F3146" s="21">
        <v>0</v>
      </c>
      <c r="G3146" s="21">
        <v>3510.5</v>
      </c>
      <c r="H3146" s="21">
        <v>119328.34</v>
      </c>
      <c r="I3146" s="21" t="s">
        <v>11</v>
      </c>
      <c r="J3146" s="21" t="s">
        <v>12</v>
      </c>
    </row>
    <row r="3147" spans="1:10">
      <c r="A3147" s="21">
        <v>11563327</v>
      </c>
      <c r="B3147" s="22">
        <v>43970</v>
      </c>
      <c r="C3147" s="22">
        <v>43970</v>
      </c>
      <c r="D3147" s="21" t="s">
        <v>10</v>
      </c>
      <c r="E3147" s="21">
        <v>0</v>
      </c>
      <c r="F3147" s="21">
        <v>0</v>
      </c>
      <c r="G3147" s="21">
        <v>3645.5</v>
      </c>
      <c r="H3147" s="21">
        <v>122973.84</v>
      </c>
      <c r="I3147" s="21" t="s">
        <v>11</v>
      </c>
      <c r="J3147" s="21" t="s">
        <v>12</v>
      </c>
    </row>
    <row r="3148" spans="1:10">
      <c r="A3148" s="21">
        <v>11563327</v>
      </c>
      <c r="B3148" s="22">
        <v>43970</v>
      </c>
      <c r="C3148" s="22">
        <v>43970</v>
      </c>
      <c r="D3148" s="21" t="s">
        <v>10</v>
      </c>
      <c r="E3148" s="21">
        <v>0</v>
      </c>
      <c r="F3148" s="21">
        <v>0</v>
      </c>
      <c r="G3148" s="21">
        <v>3660</v>
      </c>
      <c r="H3148" s="21">
        <v>126633.84</v>
      </c>
      <c r="I3148" s="21" t="s">
        <v>11</v>
      </c>
      <c r="J3148" s="21" t="s">
        <v>12</v>
      </c>
    </row>
    <row r="3149" spans="1:10">
      <c r="A3149" s="21">
        <v>11563327</v>
      </c>
      <c r="B3149" s="22">
        <v>43970</v>
      </c>
      <c r="C3149" s="22">
        <v>43970</v>
      </c>
      <c r="D3149" s="21" t="s">
        <v>10</v>
      </c>
      <c r="E3149" s="21">
        <v>0</v>
      </c>
      <c r="F3149" s="21">
        <v>0</v>
      </c>
      <c r="G3149" s="21">
        <v>3687.2</v>
      </c>
      <c r="H3149" s="21">
        <v>130321.04</v>
      </c>
      <c r="I3149" s="21" t="s">
        <v>11</v>
      </c>
      <c r="J3149" s="21" t="s">
        <v>12</v>
      </c>
    </row>
    <row r="3150" spans="1:10">
      <c r="A3150" s="21">
        <v>11563327</v>
      </c>
      <c r="B3150" s="22">
        <v>43970</v>
      </c>
      <c r="C3150" s="22">
        <v>43970</v>
      </c>
      <c r="D3150" s="21" t="s">
        <v>10</v>
      </c>
      <c r="E3150" s="21">
        <v>0</v>
      </c>
      <c r="F3150" s="21">
        <v>0</v>
      </c>
      <c r="G3150" s="21">
        <v>3690</v>
      </c>
      <c r="H3150" s="21">
        <v>134011.04</v>
      </c>
      <c r="I3150" s="21" t="s">
        <v>11</v>
      </c>
      <c r="J3150" s="21" t="s">
        <v>12</v>
      </c>
    </row>
    <row r="3151" spans="1:10">
      <c r="A3151" s="21">
        <v>11563327</v>
      </c>
      <c r="B3151" s="22">
        <v>43970</v>
      </c>
      <c r="C3151" s="22">
        <v>43970</v>
      </c>
      <c r="D3151" s="21" t="s">
        <v>10</v>
      </c>
      <c r="E3151" s="21">
        <v>0</v>
      </c>
      <c r="F3151" s="21">
        <v>0</v>
      </c>
      <c r="G3151" s="21">
        <v>3850</v>
      </c>
      <c r="H3151" s="21">
        <v>137861.04</v>
      </c>
      <c r="I3151" s="21" t="s">
        <v>11</v>
      </c>
      <c r="J3151" s="21" t="s">
        <v>12</v>
      </c>
    </row>
    <row r="3152" spans="1:10">
      <c r="A3152" s="21">
        <v>11563327</v>
      </c>
      <c r="B3152" s="22">
        <v>43970</v>
      </c>
      <c r="C3152" s="22">
        <v>43970</v>
      </c>
      <c r="D3152" s="21" t="s">
        <v>10</v>
      </c>
      <c r="E3152" s="21">
        <v>0</v>
      </c>
      <c r="F3152" s="21">
        <v>0</v>
      </c>
      <c r="G3152" s="21">
        <v>3860</v>
      </c>
      <c r="H3152" s="21">
        <v>141721.04</v>
      </c>
      <c r="I3152" s="21" t="s">
        <v>11</v>
      </c>
      <c r="J3152" s="21" t="s">
        <v>12</v>
      </c>
    </row>
    <row r="3153" spans="1:10">
      <c r="A3153" s="21">
        <v>11563327</v>
      </c>
      <c r="B3153" s="22">
        <v>43970</v>
      </c>
      <c r="C3153" s="22">
        <v>43970</v>
      </c>
      <c r="D3153" s="21" t="s">
        <v>10</v>
      </c>
      <c r="E3153" s="21">
        <v>0</v>
      </c>
      <c r="F3153" s="21">
        <v>0</v>
      </c>
      <c r="G3153" s="21">
        <v>3953.6</v>
      </c>
      <c r="H3153" s="21">
        <v>145674.64000000001</v>
      </c>
      <c r="I3153" s="21" t="s">
        <v>11</v>
      </c>
      <c r="J3153" s="21" t="s">
        <v>12</v>
      </c>
    </row>
    <row r="3154" spans="1:10">
      <c r="A3154" s="21">
        <v>11563327</v>
      </c>
      <c r="B3154" s="22">
        <v>43970</v>
      </c>
      <c r="C3154" s="22">
        <v>43970</v>
      </c>
      <c r="D3154" s="21" t="s">
        <v>10</v>
      </c>
      <c r="E3154" s="21">
        <v>0</v>
      </c>
      <c r="F3154" s="21">
        <v>0</v>
      </c>
      <c r="G3154" s="21">
        <v>3990</v>
      </c>
      <c r="H3154" s="21">
        <v>149664.64000000001</v>
      </c>
      <c r="I3154" s="21" t="s">
        <v>11</v>
      </c>
      <c r="J3154" s="21" t="s">
        <v>12</v>
      </c>
    </row>
    <row r="3155" spans="1:10">
      <c r="A3155" s="21">
        <v>11563327</v>
      </c>
      <c r="B3155" s="22">
        <v>43970</v>
      </c>
      <c r="C3155" s="22">
        <v>43970</v>
      </c>
      <c r="D3155" s="21" t="s">
        <v>10</v>
      </c>
      <c r="E3155" s="21">
        <v>0</v>
      </c>
      <c r="F3155" s="21">
        <v>0</v>
      </c>
      <c r="G3155" s="21">
        <v>4080</v>
      </c>
      <c r="H3155" s="21">
        <v>153744.64000000001</v>
      </c>
      <c r="I3155" s="21" t="s">
        <v>11</v>
      </c>
      <c r="J3155" s="21" t="s">
        <v>12</v>
      </c>
    </row>
    <row r="3156" spans="1:10">
      <c r="A3156" s="21">
        <v>11563327</v>
      </c>
      <c r="B3156" s="22">
        <v>43970</v>
      </c>
      <c r="C3156" s="22">
        <v>43970</v>
      </c>
      <c r="D3156" s="21" t="s">
        <v>10</v>
      </c>
      <c r="E3156" s="21">
        <v>0</v>
      </c>
      <c r="F3156" s="21">
        <v>0</v>
      </c>
      <c r="G3156" s="21">
        <v>4125.2</v>
      </c>
      <c r="H3156" s="21">
        <v>157869.84</v>
      </c>
      <c r="I3156" s="21" t="s">
        <v>11</v>
      </c>
      <c r="J3156" s="21" t="s">
        <v>12</v>
      </c>
    </row>
    <row r="3157" spans="1:10">
      <c r="A3157" s="21">
        <v>11563327</v>
      </c>
      <c r="B3157" s="22">
        <v>43970</v>
      </c>
      <c r="C3157" s="22">
        <v>43970</v>
      </c>
      <c r="D3157" s="21" t="s">
        <v>10</v>
      </c>
      <c r="E3157" s="21">
        <v>0</v>
      </c>
      <c r="F3157" s="21">
        <v>0</v>
      </c>
      <c r="G3157" s="21">
        <v>4130</v>
      </c>
      <c r="H3157" s="21">
        <v>161999.84</v>
      </c>
      <c r="I3157" s="21" t="s">
        <v>11</v>
      </c>
      <c r="J3157" s="21" t="s">
        <v>12</v>
      </c>
    </row>
    <row r="3158" spans="1:10">
      <c r="A3158" s="21">
        <v>11563327</v>
      </c>
      <c r="B3158" s="22">
        <v>43970</v>
      </c>
      <c r="C3158" s="22">
        <v>43970</v>
      </c>
      <c r="D3158" s="21" t="s">
        <v>10</v>
      </c>
      <c r="E3158" s="21">
        <v>0</v>
      </c>
      <c r="F3158" s="21">
        <v>0</v>
      </c>
      <c r="G3158" s="21">
        <v>4136.7</v>
      </c>
      <c r="H3158" s="21">
        <v>166136.54</v>
      </c>
      <c r="I3158" s="21" t="s">
        <v>11</v>
      </c>
      <c r="J3158" s="21" t="s">
        <v>12</v>
      </c>
    </row>
    <row r="3159" spans="1:10">
      <c r="A3159" s="21">
        <v>11563327</v>
      </c>
      <c r="B3159" s="22">
        <v>43970</v>
      </c>
      <c r="C3159" s="22">
        <v>43970</v>
      </c>
      <c r="D3159" s="21" t="s">
        <v>10</v>
      </c>
      <c r="E3159" s="21">
        <v>0</v>
      </c>
      <c r="F3159" s="21">
        <v>0</v>
      </c>
      <c r="G3159" s="21">
        <v>4153</v>
      </c>
      <c r="H3159" s="21">
        <v>170289.54</v>
      </c>
      <c r="I3159" s="21" t="s">
        <v>11</v>
      </c>
      <c r="J3159" s="21" t="s">
        <v>12</v>
      </c>
    </row>
    <row r="3160" spans="1:10">
      <c r="A3160" s="21">
        <v>11563327</v>
      </c>
      <c r="B3160" s="22">
        <v>43970</v>
      </c>
      <c r="C3160" s="22">
        <v>43970</v>
      </c>
      <c r="D3160" s="21" t="s">
        <v>10</v>
      </c>
      <c r="E3160" s="21">
        <v>0</v>
      </c>
      <c r="F3160" s="21">
        <v>0</v>
      </c>
      <c r="G3160" s="21">
        <v>4180</v>
      </c>
      <c r="H3160" s="21">
        <v>174469.54</v>
      </c>
      <c r="I3160" s="21" t="s">
        <v>11</v>
      </c>
      <c r="J3160" s="21" t="s">
        <v>12</v>
      </c>
    </row>
    <row r="3161" spans="1:10">
      <c r="A3161" s="21">
        <v>11563327</v>
      </c>
      <c r="B3161" s="22">
        <v>43970</v>
      </c>
      <c r="C3161" s="22">
        <v>43970</v>
      </c>
      <c r="D3161" s="21" t="s">
        <v>10</v>
      </c>
      <c r="E3161" s="21">
        <v>0</v>
      </c>
      <c r="F3161" s="21">
        <v>0</v>
      </c>
      <c r="G3161" s="21">
        <v>4360</v>
      </c>
      <c r="H3161" s="21">
        <v>178829.54</v>
      </c>
      <c r="I3161" s="21" t="s">
        <v>11</v>
      </c>
      <c r="J3161" s="21" t="s">
        <v>12</v>
      </c>
    </row>
    <row r="3162" spans="1:10">
      <c r="A3162" s="21">
        <v>11563327</v>
      </c>
      <c r="B3162" s="22">
        <v>43970</v>
      </c>
      <c r="C3162" s="22">
        <v>43970</v>
      </c>
      <c r="D3162" s="21" t="s">
        <v>10</v>
      </c>
      <c r="E3162" s="21">
        <v>0</v>
      </c>
      <c r="F3162" s="21">
        <v>0</v>
      </c>
      <c r="G3162" s="21">
        <v>4400</v>
      </c>
      <c r="H3162" s="21">
        <v>183229.54</v>
      </c>
      <c r="I3162" s="21" t="s">
        <v>11</v>
      </c>
      <c r="J3162" s="21" t="s">
        <v>12</v>
      </c>
    </row>
    <row r="3163" spans="1:10">
      <c r="A3163" s="21">
        <v>11563327</v>
      </c>
      <c r="B3163" s="22">
        <v>43970</v>
      </c>
      <c r="C3163" s="22">
        <v>43970</v>
      </c>
      <c r="D3163" s="21" t="s">
        <v>10</v>
      </c>
      <c r="E3163" s="21">
        <v>0</v>
      </c>
      <c r="F3163" s="21">
        <v>0</v>
      </c>
      <c r="G3163" s="21">
        <v>4469.6000000000004</v>
      </c>
      <c r="H3163" s="21">
        <v>187699.14</v>
      </c>
      <c r="I3163" s="21" t="s">
        <v>11</v>
      </c>
      <c r="J3163" s="21" t="s">
        <v>12</v>
      </c>
    </row>
    <row r="3164" spans="1:10">
      <c r="A3164" s="21">
        <v>11563327</v>
      </c>
      <c r="B3164" s="22">
        <v>43970</v>
      </c>
      <c r="C3164" s="22">
        <v>43970</v>
      </c>
      <c r="D3164" s="21" t="s">
        <v>10</v>
      </c>
      <c r="E3164" s="21">
        <v>0</v>
      </c>
      <c r="F3164" s="21">
        <v>0</v>
      </c>
      <c r="G3164" s="21">
        <v>4510</v>
      </c>
      <c r="H3164" s="21">
        <v>192209.14</v>
      </c>
      <c r="I3164" s="21" t="s">
        <v>11</v>
      </c>
      <c r="J3164" s="21" t="s">
        <v>12</v>
      </c>
    </row>
    <row r="3165" spans="1:10">
      <c r="A3165" s="21">
        <v>11563327</v>
      </c>
      <c r="B3165" s="22">
        <v>43970</v>
      </c>
      <c r="C3165" s="22">
        <v>43970</v>
      </c>
      <c r="D3165" s="21" t="s">
        <v>10</v>
      </c>
      <c r="E3165" s="21">
        <v>0</v>
      </c>
      <c r="F3165" s="21">
        <v>0</v>
      </c>
      <c r="G3165" s="21">
        <v>4580</v>
      </c>
      <c r="H3165" s="21">
        <v>196789.14</v>
      </c>
      <c r="I3165" s="21" t="s">
        <v>11</v>
      </c>
      <c r="J3165" s="21" t="s">
        <v>12</v>
      </c>
    </row>
    <row r="3166" spans="1:10">
      <c r="A3166" s="21">
        <v>11563327</v>
      </c>
      <c r="B3166" s="22">
        <v>43970</v>
      </c>
      <c r="C3166" s="22">
        <v>43970</v>
      </c>
      <c r="D3166" s="21" t="s">
        <v>10</v>
      </c>
      <c r="E3166" s="21">
        <v>0</v>
      </c>
      <c r="F3166" s="21">
        <v>0</v>
      </c>
      <c r="G3166" s="21">
        <v>4600</v>
      </c>
      <c r="H3166" s="21">
        <v>201389.14</v>
      </c>
      <c r="I3166" s="21" t="s">
        <v>11</v>
      </c>
      <c r="J3166" s="21" t="s">
        <v>12</v>
      </c>
    </row>
    <row r="3167" spans="1:10">
      <c r="A3167" s="21">
        <v>11563327</v>
      </c>
      <c r="B3167" s="22">
        <v>43970</v>
      </c>
      <c r="C3167" s="22">
        <v>43970</v>
      </c>
      <c r="D3167" s="21" t="s">
        <v>10</v>
      </c>
      <c r="E3167" s="21">
        <v>0</v>
      </c>
      <c r="F3167" s="21">
        <v>0</v>
      </c>
      <c r="G3167" s="21">
        <v>4701.2</v>
      </c>
      <c r="H3167" s="21">
        <v>206090.34</v>
      </c>
      <c r="I3167" s="21" t="s">
        <v>11</v>
      </c>
      <c r="J3167" s="21" t="s">
        <v>12</v>
      </c>
    </row>
    <row r="3168" spans="1:10">
      <c r="A3168" s="21">
        <v>11563327</v>
      </c>
      <c r="B3168" s="22">
        <v>43970</v>
      </c>
      <c r="C3168" s="22">
        <v>43970</v>
      </c>
      <c r="D3168" s="21" t="s">
        <v>10</v>
      </c>
      <c r="E3168" s="21">
        <v>0</v>
      </c>
      <c r="F3168" s="21">
        <v>0</v>
      </c>
      <c r="G3168" s="21">
        <v>4709.2</v>
      </c>
      <c r="H3168" s="21">
        <v>210799.54</v>
      </c>
      <c r="I3168" s="21" t="s">
        <v>11</v>
      </c>
      <c r="J3168" s="21" t="s">
        <v>12</v>
      </c>
    </row>
    <row r="3169" spans="1:10">
      <c r="A3169" s="21">
        <v>11563327</v>
      </c>
      <c r="B3169" s="22">
        <v>43970</v>
      </c>
      <c r="C3169" s="22">
        <v>43970</v>
      </c>
      <c r="D3169" s="21" t="s">
        <v>10</v>
      </c>
      <c r="E3169" s="21">
        <v>0</v>
      </c>
      <c r="F3169" s="21">
        <v>0</v>
      </c>
      <c r="G3169" s="21">
        <v>4820</v>
      </c>
      <c r="H3169" s="21">
        <v>215619.54</v>
      </c>
      <c r="I3169" s="21" t="s">
        <v>11</v>
      </c>
      <c r="J3169" s="21" t="s">
        <v>12</v>
      </c>
    </row>
    <row r="3170" spans="1:10">
      <c r="A3170" s="21">
        <v>11563327</v>
      </c>
      <c r="B3170" s="22">
        <v>43970</v>
      </c>
      <c r="C3170" s="22">
        <v>43970</v>
      </c>
      <c r="D3170" s="21" t="s">
        <v>10</v>
      </c>
      <c r="E3170" s="21">
        <v>0</v>
      </c>
      <c r="F3170" s="21">
        <v>0</v>
      </c>
      <c r="G3170" s="21">
        <v>4870</v>
      </c>
      <c r="H3170" s="21">
        <v>220489.54</v>
      </c>
      <c r="I3170" s="21" t="s">
        <v>11</v>
      </c>
      <c r="J3170" s="21" t="s">
        <v>12</v>
      </c>
    </row>
    <row r="3171" spans="1:10">
      <c r="A3171" s="21">
        <v>11563327</v>
      </c>
      <c r="B3171" s="22">
        <v>43970</v>
      </c>
      <c r="C3171" s="22">
        <v>43970</v>
      </c>
      <c r="D3171" s="21" t="s">
        <v>10</v>
      </c>
      <c r="E3171" s="21">
        <v>0</v>
      </c>
      <c r="F3171" s="21">
        <v>0</v>
      </c>
      <c r="G3171" s="21">
        <v>4901.8</v>
      </c>
      <c r="H3171" s="21">
        <v>225391.34</v>
      </c>
      <c r="I3171" s="21" t="s">
        <v>11</v>
      </c>
      <c r="J3171" s="21" t="s">
        <v>12</v>
      </c>
    </row>
    <row r="3172" spans="1:10">
      <c r="A3172" s="21">
        <v>11563327</v>
      </c>
      <c r="B3172" s="22">
        <v>43970</v>
      </c>
      <c r="C3172" s="22">
        <v>43970</v>
      </c>
      <c r="D3172" s="21" t="s">
        <v>10</v>
      </c>
      <c r="E3172" s="21">
        <v>0</v>
      </c>
      <c r="F3172" s="21">
        <v>0</v>
      </c>
      <c r="G3172" s="21">
        <v>4960</v>
      </c>
      <c r="H3172" s="21">
        <v>230351.34</v>
      </c>
      <c r="I3172" s="21" t="s">
        <v>11</v>
      </c>
      <c r="J3172" s="21" t="s">
        <v>12</v>
      </c>
    </row>
    <row r="3173" spans="1:10">
      <c r="A3173" s="21">
        <v>11563327</v>
      </c>
      <c r="B3173" s="22">
        <v>43970</v>
      </c>
      <c r="C3173" s="22">
        <v>43970</v>
      </c>
      <c r="D3173" s="21" t="s">
        <v>10</v>
      </c>
      <c r="E3173" s="21">
        <v>0</v>
      </c>
      <c r="F3173" s="21">
        <v>0</v>
      </c>
      <c r="G3173" s="21">
        <v>4975.58</v>
      </c>
      <c r="H3173" s="21">
        <v>235326.92</v>
      </c>
      <c r="I3173" s="21" t="s">
        <v>11</v>
      </c>
      <c r="J3173" s="21" t="s">
        <v>12</v>
      </c>
    </row>
    <row r="3174" spans="1:10">
      <c r="A3174" s="21">
        <v>11563327</v>
      </c>
      <c r="B3174" s="22">
        <v>43970</v>
      </c>
      <c r="C3174" s="22">
        <v>43970</v>
      </c>
      <c r="D3174" s="21" t="s">
        <v>10</v>
      </c>
      <c r="E3174" s="21">
        <v>0</v>
      </c>
      <c r="F3174" s="21">
        <v>0</v>
      </c>
      <c r="G3174" s="21">
        <v>5028.3</v>
      </c>
      <c r="H3174" s="21">
        <v>240355.22</v>
      </c>
      <c r="I3174" s="21" t="s">
        <v>11</v>
      </c>
      <c r="J3174" s="21" t="s">
        <v>12</v>
      </c>
    </row>
    <row r="3175" spans="1:10">
      <c r="A3175" s="21">
        <v>11563327</v>
      </c>
      <c r="B3175" s="22">
        <v>43970</v>
      </c>
      <c r="C3175" s="22">
        <v>43970</v>
      </c>
      <c r="D3175" s="21" t="s">
        <v>10</v>
      </c>
      <c r="E3175" s="21">
        <v>0</v>
      </c>
      <c r="F3175" s="21">
        <v>0</v>
      </c>
      <c r="G3175" s="21">
        <v>5280</v>
      </c>
      <c r="H3175" s="21">
        <v>245635.22</v>
      </c>
      <c r="I3175" s="21" t="s">
        <v>11</v>
      </c>
      <c r="J3175" s="21" t="s">
        <v>12</v>
      </c>
    </row>
    <row r="3176" spans="1:10">
      <c r="A3176" s="21">
        <v>11563327</v>
      </c>
      <c r="B3176" s="22">
        <v>43970</v>
      </c>
      <c r="C3176" s="22">
        <v>43970</v>
      </c>
      <c r="D3176" s="21" t="s">
        <v>10</v>
      </c>
      <c r="E3176" s="21">
        <v>0</v>
      </c>
      <c r="F3176" s="21">
        <v>0</v>
      </c>
      <c r="G3176" s="21">
        <v>5331.1</v>
      </c>
      <c r="H3176" s="21">
        <v>250966.32</v>
      </c>
      <c r="I3176" s="21" t="s">
        <v>11</v>
      </c>
      <c r="J3176" s="21" t="s">
        <v>12</v>
      </c>
    </row>
    <row r="3177" spans="1:10">
      <c r="A3177" s="21">
        <v>11563327</v>
      </c>
      <c r="B3177" s="22">
        <v>43970</v>
      </c>
      <c r="C3177" s="22">
        <v>43970</v>
      </c>
      <c r="D3177" s="21" t="s">
        <v>10</v>
      </c>
      <c r="E3177" s="21">
        <v>0</v>
      </c>
      <c r="F3177" s="21">
        <v>0</v>
      </c>
      <c r="G3177" s="21">
        <v>5419.96</v>
      </c>
      <c r="H3177" s="21">
        <v>256386.28</v>
      </c>
      <c r="I3177" s="21" t="s">
        <v>11</v>
      </c>
      <c r="J3177" s="21" t="s">
        <v>12</v>
      </c>
    </row>
    <row r="3178" spans="1:10">
      <c r="A3178" s="21">
        <v>11563327</v>
      </c>
      <c r="B3178" s="22">
        <v>43970</v>
      </c>
      <c r="C3178" s="22">
        <v>43970</v>
      </c>
      <c r="D3178" s="21" t="s">
        <v>10</v>
      </c>
      <c r="E3178" s="21">
        <v>0</v>
      </c>
      <c r="F3178" s="21">
        <v>0</v>
      </c>
      <c r="G3178" s="21">
        <v>5560</v>
      </c>
      <c r="H3178" s="21">
        <v>261946.28</v>
      </c>
      <c r="I3178" s="21" t="s">
        <v>11</v>
      </c>
      <c r="J3178" s="21" t="s">
        <v>12</v>
      </c>
    </row>
    <row r="3179" spans="1:10">
      <c r="A3179" s="21">
        <v>11563327</v>
      </c>
      <c r="B3179" s="22">
        <v>43970</v>
      </c>
      <c r="C3179" s="22">
        <v>43970</v>
      </c>
      <c r="D3179" s="21" t="s">
        <v>10</v>
      </c>
      <c r="E3179" s="21">
        <v>0</v>
      </c>
      <c r="F3179" s="21">
        <v>0</v>
      </c>
      <c r="G3179" s="21">
        <v>5580.1</v>
      </c>
      <c r="H3179" s="21">
        <v>267526.38</v>
      </c>
      <c r="I3179" s="21" t="s">
        <v>11</v>
      </c>
      <c r="J3179" s="21" t="s">
        <v>12</v>
      </c>
    </row>
    <row r="3180" spans="1:10">
      <c r="A3180" s="21">
        <v>11563327</v>
      </c>
      <c r="B3180" s="22">
        <v>43970</v>
      </c>
      <c r="C3180" s="22">
        <v>43970</v>
      </c>
      <c r="D3180" s="21" t="s">
        <v>10</v>
      </c>
      <c r="E3180" s="21">
        <v>0</v>
      </c>
      <c r="F3180" s="21">
        <v>0</v>
      </c>
      <c r="G3180" s="21">
        <v>5586</v>
      </c>
      <c r="H3180" s="21">
        <v>273112.38</v>
      </c>
      <c r="I3180" s="21" t="s">
        <v>11</v>
      </c>
      <c r="J3180" s="21" t="s">
        <v>12</v>
      </c>
    </row>
    <row r="3181" spans="1:10">
      <c r="A3181" s="21">
        <v>11563327</v>
      </c>
      <c r="B3181" s="22">
        <v>43970</v>
      </c>
      <c r="C3181" s="22">
        <v>43970</v>
      </c>
      <c r="D3181" s="21" t="s">
        <v>10</v>
      </c>
      <c r="E3181" s="21">
        <v>0</v>
      </c>
      <c r="F3181" s="21">
        <v>0</v>
      </c>
      <c r="G3181" s="21">
        <v>5707.83</v>
      </c>
      <c r="H3181" s="21">
        <v>278820.21000000002</v>
      </c>
      <c r="I3181" s="21" t="s">
        <v>11</v>
      </c>
      <c r="J3181" s="21" t="s">
        <v>12</v>
      </c>
    </row>
    <row r="3182" spans="1:10">
      <c r="A3182" s="21">
        <v>11563327</v>
      </c>
      <c r="B3182" s="22">
        <v>43970</v>
      </c>
      <c r="C3182" s="22">
        <v>43970</v>
      </c>
      <c r="D3182" s="21" t="s">
        <v>10</v>
      </c>
      <c r="E3182" s="21">
        <v>0</v>
      </c>
      <c r="F3182" s="21">
        <v>0</v>
      </c>
      <c r="G3182" s="21">
        <v>5742</v>
      </c>
      <c r="H3182" s="21">
        <v>284562.21000000002</v>
      </c>
      <c r="I3182" s="21" t="s">
        <v>11</v>
      </c>
      <c r="J3182" s="21" t="s">
        <v>12</v>
      </c>
    </row>
    <row r="3183" spans="1:10">
      <c r="A3183" s="21">
        <v>11563327</v>
      </c>
      <c r="B3183" s="22">
        <v>43970</v>
      </c>
      <c r="C3183" s="22">
        <v>43970</v>
      </c>
      <c r="D3183" s="21" t="s">
        <v>10</v>
      </c>
      <c r="E3183" s="21">
        <v>0</v>
      </c>
      <c r="F3183" s="21">
        <v>0</v>
      </c>
      <c r="G3183" s="21">
        <v>5850.1</v>
      </c>
      <c r="H3183" s="21">
        <v>290412.31</v>
      </c>
      <c r="I3183" s="21" t="s">
        <v>11</v>
      </c>
      <c r="J3183" s="21" t="s">
        <v>12</v>
      </c>
    </row>
    <row r="3184" spans="1:10">
      <c r="A3184" s="21">
        <v>11563327</v>
      </c>
      <c r="B3184" s="22">
        <v>43970</v>
      </c>
      <c r="C3184" s="22">
        <v>43970</v>
      </c>
      <c r="D3184" s="21" t="s">
        <v>10</v>
      </c>
      <c r="E3184" s="21">
        <v>0</v>
      </c>
      <c r="F3184" s="21">
        <v>0</v>
      </c>
      <c r="G3184" s="21">
        <v>5915.64</v>
      </c>
      <c r="H3184" s="21">
        <v>296327.95</v>
      </c>
      <c r="I3184" s="21" t="s">
        <v>11</v>
      </c>
      <c r="J3184" s="21" t="s">
        <v>12</v>
      </c>
    </row>
    <row r="3185" spans="1:10">
      <c r="A3185" s="21">
        <v>11563327</v>
      </c>
      <c r="B3185" s="22">
        <v>43970</v>
      </c>
      <c r="C3185" s="22">
        <v>43970</v>
      </c>
      <c r="D3185" s="21" t="s">
        <v>10</v>
      </c>
      <c r="E3185" s="21">
        <v>0</v>
      </c>
      <c r="F3185" s="21">
        <v>0</v>
      </c>
      <c r="G3185" s="21">
        <v>6140</v>
      </c>
      <c r="H3185" s="21">
        <v>302467.95</v>
      </c>
      <c r="I3185" s="21" t="s">
        <v>11</v>
      </c>
      <c r="J3185" s="21" t="s">
        <v>12</v>
      </c>
    </row>
    <row r="3186" spans="1:10">
      <c r="A3186" s="21">
        <v>11563327</v>
      </c>
      <c r="B3186" s="22">
        <v>43970</v>
      </c>
      <c r="C3186" s="22">
        <v>43970</v>
      </c>
      <c r="D3186" s="21" t="s">
        <v>10</v>
      </c>
      <c r="E3186" s="21">
        <v>0</v>
      </c>
      <c r="F3186" s="21">
        <v>0</v>
      </c>
      <c r="G3186" s="21">
        <v>6190</v>
      </c>
      <c r="H3186" s="21">
        <v>308657.95</v>
      </c>
      <c r="I3186" s="21" t="s">
        <v>11</v>
      </c>
      <c r="J3186" s="21" t="s">
        <v>12</v>
      </c>
    </row>
    <row r="3187" spans="1:10">
      <c r="A3187" s="21">
        <v>11563327</v>
      </c>
      <c r="B3187" s="22">
        <v>43970</v>
      </c>
      <c r="C3187" s="22">
        <v>43970</v>
      </c>
      <c r="D3187" s="21" t="s">
        <v>10</v>
      </c>
      <c r="E3187" s="21">
        <v>0</v>
      </c>
      <c r="F3187" s="21">
        <v>0</v>
      </c>
      <c r="G3187" s="21">
        <v>6420.4</v>
      </c>
      <c r="H3187" s="21">
        <v>315078.34999999998</v>
      </c>
      <c r="I3187" s="21" t="s">
        <v>11</v>
      </c>
      <c r="J3187" s="21" t="s">
        <v>12</v>
      </c>
    </row>
    <row r="3188" spans="1:10">
      <c r="A3188" s="21">
        <v>11563327</v>
      </c>
      <c r="B3188" s="22">
        <v>43970</v>
      </c>
      <c r="C3188" s="22">
        <v>43970</v>
      </c>
      <c r="D3188" s="21" t="s">
        <v>10</v>
      </c>
      <c r="E3188" s="21">
        <v>0</v>
      </c>
      <c r="F3188" s="21">
        <v>0</v>
      </c>
      <c r="G3188" s="21">
        <v>6420.5</v>
      </c>
      <c r="H3188" s="21">
        <v>321498.84999999998</v>
      </c>
      <c r="I3188" s="21" t="s">
        <v>11</v>
      </c>
      <c r="J3188" s="21" t="s">
        <v>12</v>
      </c>
    </row>
    <row r="3189" spans="1:10">
      <c r="A3189" s="21">
        <v>11563327</v>
      </c>
      <c r="B3189" s="22">
        <v>43970</v>
      </c>
      <c r="C3189" s="22">
        <v>43970</v>
      </c>
      <c r="D3189" s="21" t="s">
        <v>10</v>
      </c>
      <c r="E3189" s="21">
        <v>0</v>
      </c>
      <c r="F3189" s="21">
        <v>0</v>
      </c>
      <c r="G3189" s="21">
        <v>6531.2</v>
      </c>
      <c r="H3189" s="21">
        <v>328030.05</v>
      </c>
      <c r="I3189" s="21" t="s">
        <v>11</v>
      </c>
      <c r="J3189" s="21" t="s">
        <v>12</v>
      </c>
    </row>
    <row r="3190" spans="1:10">
      <c r="A3190" s="21">
        <v>11563327</v>
      </c>
      <c r="B3190" s="22">
        <v>43970</v>
      </c>
      <c r="C3190" s="22">
        <v>43970</v>
      </c>
      <c r="D3190" s="21" t="s">
        <v>10</v>
      </c>
      <c r="E3190" s="21">
        <v>0</v>
      </c>
      <c r="F3190" s="21">
        <v>0</v>
      </c>
      <c r="G3190" s="21">
        <v>6607</v>
      </c>
      <c r="H3190" s="21">
        <v>334637.05</v>
      </c>
      <c r="I3190" s="21" t="s">
        <v>11</v>
      </c>
      <c r="J3190" s="21" t="s">
        <v>12</v>
      </c>
    </row>
    <row r="3191" spans="1:10">
      <c r="A3191" s="21">
        <v>11563327</v>
      </c>
      <c r="B3191" s="22">
        <v>43970</v>
      </c>
      <c r="C3191" s="22">
        <v>43970</v>
      </c>
      <c r="D3191" s="21" t="s">
        <v>10</v>
      </c>
      <c r="E3191" s="21">
        <v>0</v>
      </c>
      <c r="F3191" s="21">
        <v>0</v>
      </c>
      <c r="G3191" s="21">
        <v>6700</v>
      </c>
      <c r="H3191" s="21">
        <v>341337.05</v>
      </c>
      <c r="I3191" s="21" t="s">
        <v>11</v>
      </c>
      <c r="J3191" s="21" t="s">
        <v>12</v>
      </c>
    </row>
    <row r="3192" spans="1:10">
      <c r="A3192" s="21">
        <v>11563327</v>
      </c>
      <c r="B3192" s="22">
        <v>43970</v>
      </c>
      <c r="C3192" s="22">
        <v>43970</v>
      </c>
      <c r="D3192" s="21" t="s">
        <v>10</v>
      </c>
      <c r="E3192" s="21">
        <v>0</v>
      </c>
      <c r="F3192" s="21">
        <v>0</v>
      </c>
      <c r="G3192" s="21">
        <v>6713.3</v>
      </c>
      <c r="H3192" s="21">
        <v>348050.35</v>
      </c>
      <c r="I3192" s="21" t="s">
        <v>11</v>
      </c>
      <c r="J3192" s="21" t="s">
        <v>12</v>
      </c>
    </row>
    <row r="3193" spans="1:10">
      <c r="A3193" s="21">
        <v>11563327</v>
      </c>
      <c r="B3193" s="22">
        <v>43970</v>
      </c>
      <c r="C3193" s="22">
        <v>43970</v>
      </c>
      <c r="D3193" s="21" t="s">
        <v>10</v>
      </c>
      <c r="E3193" s="21">
        <v>0</v>
      </c>
      <c r="F3193" s="21">
        <v>0</v>
      </c>
      <c r="G3193" s="21">
        <v>6750</v>
      </c>
      <c r="H3193" s="21">
        <v>354800.35</v>
      </c>
      <c r="I3193" s="21" t="s">
        <v>11</v>
      </c>
      <c r="J3193" s="21" t="s">
        <v>12</v>
      </c>
    </row>
    <row r="3194" spans="1:10">
      <c r="A3194" s="21">
        <v>11563327</v>
      </c>
      <c r="B3194" s="22">
        <v>43970</v>
      </c>
      <c r="C3194" s="22">
        <v>43970</v>
      </c>
      <c r="D3194" s="21" t="s">
        <v>10</v>
      </c>
      <c r="E3194" s="21">
        <v>0</v>
      </c>
      <c r="F3194" s="21">
        <v>0</v>
      </c>
      <c r="G3194" s="21">
        <v>6860</v>
      </c>
      <c r="H3194" s="21">
        <v>361660.35</v>
      </c>
      <c r="I3194" s="21" t="s">
        <v>11</v>
      </c>
      <c r="J3194" s="21" t="s">
        <v>12</v>
      </c>
    </row>
    <row r="3195" spans="1:10">
      <c r="A3195" s="21">
        <v>11563327</v>
      </c>
      <c r="B3195" s="22">
        <v>43970</v>
      </c>
      <c r="C3195" s="22">
        <v>43970</v>
      </c>
      <c r="D3195" s="21" t="s">
        <v>10</v>
      </c>
      <c r="E3195" s="21">
        <v>0</v>
      </c>
      <c r="F3195" s="21">
        <v>0</v>
      </c>
      <c r="G3195" s="21">
        <v>6992.9</v>
      </c>
      <c r="H3195" s="21">
        <v>368653.25</v>
      </c>
      <c r="I3195" s="21" t="s">
        <v>11</v>
      </c>
      <c r="J3195" s="21" t="s">
        <v>12</v>
      </c>
    </row>
    <row r="3196" spans="1:10">
      <c r="A3196" s="21">
        <v>11563327</v>
      </c>
      <c r="B3196" s="22">
        <v>43970</v>
      </c>
      <c r="C3196" s="22">
        <v>43970</v>
      </c>
      <c r="D3196" s="21" t="s">
        <v>10</v>
      </c>
      <c r="E3196" s="21">
        <v>0</v>
      </c>
      <c r="F3196" s="21">
        <v>0</v>
      </c>
      <c r="G3196" s="21">
        <v>7058.75</v>
      </c>
      <c r="H3196" s="21">
        <v>375712</v>
      </c>
      <c r="I3196" s="21" t="s">
        <v>11</v>
      </c>
      <c r="J3196" s="21" t="s">
        <v>12</v>
      </c>
    </row>
    <row r="3197" spans="1:10">
      <c r="A3197" s="21">
        <v>11563327</v>
      </c>
      <c r="B3197" s="22">
        <v>43970</v>
      </c>
      <c r="C3197" s="22">
        <v>43970</v>
      </c>
      <c r="D3197" s="21" t="s">
        <v>10</v>
      </c>
      <c r="E3197" s="21">
        <v>0</v>
      </c>
      <c r="F3197" s="21">
        <v>0</v>
      </c>
      <c r="G3197" s="21">
        <v>7490</v>
      </c>
      <c r="H3197" s="21">
        <v>383202</v>
      </c>
      <c r="I3197" s="21" t="s">
        <v>11</v>
      </c>
      <c r="J3197" s="21" t="s">
        <v>12</v>
      </c>
    </row>
    <row r="3198" spans="1:10">
      <c r="A3198" s="21">
        <v>11563327</v>
      </c>
      <c r="B3198" s="22">
        <v>43970</v>
      </c>
      <c r="C3198" s="22">
        <v>43970</v>
      </c>
      <c r="D3198" s="21" t="s">
        <v>10</v>
      </c>
      <c r="E3198" s="21">
        <v>0</v>
      </c>
      <c r="F3198" s="21">
        <v>0</v>
      </c>
      <c r="G3198" s="21">
        <v>7694.1</v>
      </c>
      <c r="H3198" s="21">
        <v>390896.1</v>
      </c>
      <c r="I3198" s="21" t="s">
        <v>11</v>
      </c>
      <c r="J3198" s="21" t="s">
        <v>12</v>
      </c>
    </row>
    <row r="3199" spans="1:10">
      <c r="A3199" s="21">
        <v>11563327</v>
      </c>
      <c r="B3199" s="22">
        <v>43970</v>
      </c>
      <c r="C3199" s="22">
        <v>43970</v>
      </c>
      <c r="D3199" s="21" t="s">
        <v>10</v>
      </c>
      <c r="E3199" s="21">
        <v>0</v>
      </c>
      <c r="F3199" s="21">
        <v>0</v>
      </c>
      <c r="G3199" s="21">
        <v>7709</v>
      </c>
      <c r="H3199" s="21">
        <v>398605.1</v>
      </c>
      <c r="I3199" s="21" t="s">
        <v>11</v>
      </c>
      <c r="J3199" s="21" t="s">
        <v>12</v>
      </c>
    </row>
    <row r="3200" spans="1:10">
      <c r="A3200" s="21">
        <v>11563327</v>
      </c>
      <c r="B3200" s="22">
        <v>43970</v>
      </c>
      <c r="C3200" s="22">
        <v>43970</v>
      </c>
      <c r="D3200" s="21" t="s">
        <v>10</v>
      </c>
      <c r="E3200" s="21">
        <v>0</v>
      </c>
      <c r="F3200" s="21">
        <v>0</v>
      </c>
      <c r="G3200" s="21">
        <v>7765.6</v>
      </c>
      <c r="H3200" s="21">
        <v>406370.7</v>
      </c>
      <c r="I3200" s="21" t="s">
        <v>11</v>
      </c>
      <c r="J3200" s="21" t="s">
        <v>12</v>
      </c>
    </row>
    <row r="3201" spans="1:10">
      <c r="A3201" s="21">
        <v>11563327</v>
      </c>
      <c r="B3201" s="22">
        <v>43970</v>
      </c>
      <c r="C3201" s="22">
        <v>43970</v>
      </c>
      <c r="D3201" s="21" t="s">
        <v>10</v>
      </c>
      <c r="E3201" s="21">
        <v>0</v>
      </c>
      <c r="F3201" s="21">
        <v>0</v>
      </c>
      <c r="G3201" s="21">
        <v>7960</v>
      </c>
      <c r="H3201" s="21">
        <v>414330.7</v>
      </c>
      <c r="I3201" s="21" t="s">
        <v>11</v>
      </c>
      <c r="J3201" s="21" t="s">
        <v>12</v>
      </c>
    </row>
    <row r="3202" spans="1:10">
      <c r="A3202" s="21">
        <v>11563327</v>
      </c>
      <c r="B3202" s="22">
        <v>43970</v>
      </c>
      <c r="C3202" s="22">
        <v>43970</v>
      </c>
      <c r="D3202" s="21" t="s">
        <v>10</v>
      </c>
      <c r="E3202" s="21">
        <v>0</v>
      </c>
      <c r="F3202" s="21">
        <v>0</v>
      </c>
      <c r="G3202" s="21">
        <v>8145.92</v>
      </c>
      <c r="H3202" s="21">
        <v>422476.62</v>
      </c>
      <c r="I3202" s="21" t="s">
        <v>11</v>
      </c>
      <c r="J3202" s="21" t="s">
        <v>12</v>
      </c>
    </row>
    <row r="3203" spans="1:10">
      <c r="A3203" s="21">
        <v>11563327</v>
      </c>
      <c r="B3203" s="22">
        <v>43970</v>
      </c>
      <c r="C3203" s="22">
        <v>43970</v>
      </c>
      <c r="D3203" s="21" t="s">
        <v>10</v>
      </c>
      <c r="E3203" s="21">
        <v>0</v>
      </c>
      <c r="F3203" s="21">
        <v>0</v>
      </c>
      <c r="G3203" s="21">
        <v>8563.7999999999993</v>
      </c>
      <c r="H3203" s="21">
        <v>431040.42</v>
      </c>
      <c r="I3203" s="21" t="s">
        <v>11</v>
      </c>
      <c r="J3203" s="21" t="s">
        <v>12</v>
      </c>
    </row>
    <row r="3204" spans="1:10">
      <c r="A3204" s="21">
        <v>11563327</v>
      </c>
      <c r="B3204" s="22">
        <v>43970</v>
      </c>
      <c r="C3204" s="22">
        <v>43970</v>
      </c>
      <c r="D3204" s="21" t="s">
        <v>10</v>
      </c>
      <c r="E3204" s="21">
        <v>0</v>
      </c>
      <c r="F3204" s="21">
        <v>0</v>
      </c>
      <c r="G3204" s="21">
        <v>8606.4</v>
      </c>
      <c r="H3204" s="21">
        <v>439646.82</v>
      </c>
      <c r="I3204" s="21" t="s">
        <v>11</v>
      </c>
      <c r="J3204" s="21" t="s">
        <v>12</v>
      </c>
    </row>
    <row r="3205" spans="1:10">
      <c r="A3205" s="21">
        <v>11563327</v>
      </c>
      <c r="B3205" s="22">
        <v>43970</v>
      </c>
      <c r="C3205" s="22">
        <v>43970</v>
      </c>
      <c r="D3205" s="21" t="s">
        <v>10</v>
      </c>
      <c r="E3205" s="21">
        <v>0</v>
      </c>
      <c r="F3205" s="21">
        <v>0</v>
      </c>
      <c r="G3205" s="21">
        <v>8636.7800000000007</v>
      </c>
      <c r="H3205" s="21">
        <v>448283.6</v>
      </c>
      <c r="I3205" s="21" t="s">
        <v>11</v>
      </c>
      <c r="J3205" s="21" t="s">
        <v>12</v>
      </c>
    </row>
    <row r="3206" spans="1:10">
      <c r="A3206" s="21">
        <v>11563327</v>
      </c>
      <c r="B3206" s="22">
        <v>43970</v>
      </c>
      <c r="C3206" s="22">
        <v>43970</v>
      </c>
      <c r="D3206" s="21" t="s">
        <v>10</v>
      </c>
      <c r="E3206" s="21">
        <v>0</v>
      </c>
      <c r="F3206" s="21">
        <v>0</v>
      </c>
      <c r="G3206" s="21">
        <v>8660.5</v>
      </c>
      <c r="H3206" s="21">
        <v>456944.1</v>
      </c>
      <c r="I3206" s="21" t="s">
        <v>11</v>
      </c>
      <c r="J3206" s="21" t="s">
        <v>12</v>
      </c>
    </row>
    <row r="3207" spans="1:10">
      <c r="A3207" s="21">
        <v>11563327</v>
      </c>
      <c r="B3207" s="22">
        <v>43970</v>
      </c>
      <c r="C3207" s="22">
        <v>43970</v>
      </c>
      <c r="D3207" s="21" t="s">
        <v>10</v>
      </c>
      <c r="E3207" s="21">
        <v>0</v>
      </c>
      <c r="F3207" s="21">
        <v>0</v>
      </c>
      <c r="G3207" s="21">
        <v>8662.4</v>
      </c>
      <c r="H3207" s="21">
        <v>465606.5</v>
      </c>
      <c r="I3207" s="21" t="s">
        <v>11</v>
      </c>
      <c r="J3207" s="21" t="s">
        <v>12</v>
      </c>
    </row>
    <row r="3208" spans="1:10">
      <c r="A3208" s="21">
        <v>11563327</v>
      </c>
      <c r="B3208" s="22">
        <v>43970</v>
      </c>
      <c r="C3208" s="22">
        <v>43970</v>
      </c>
      <c r="D3208" s="21" t="s">
        <v>10</v>
      </c>
      <c r="E3208" s="21">
        <v>0</v>
      </c>
      <c r="F3208" s="21">
        <v>0</v>
      </c>
      <c r="G3208" s="21">
        <v>8723.6</v>
      </c>
      <c r="H3208" s="21">
        <v>474330.1</v>
      </c>
      <c r="I3208" s="21" t="s">
        <v>11</v>
      </c>
      <c r="J3208" s="21" t="s">
        <v>12</v>
      </c>
    </row>
    <row r="3209" spans="1:10">
      <c r="A3209" s="21">
        <v>11563327</v>
      </c>
      <c r="B3209" s="22">
        <v>43970</v>
      </c>
      <c r="C3209" s="22">
        <v>43970</v>
      </c>
      <c r="D3209" s="21" t="s">
        <v>10</v>
      </c>
      <c r="E3209" s="21">
        <v>0</v>
      </c>
      <c r="F3209" s="21">
        <v>0</v>
      </c>
      <c r="G3209" s="21">
        <v>8981.2999999999993</v>
      </c>
      <c r="H3209" s="21">
        <v>483311.4</v>
      </c>
      <c r="I3209" s="21" t="s">
        <v>11</v>
      </c>
      <c r="J3209" s="21" t="s">
        <v>12</v>
      </c>
    </row>
    <row r="3210" spans="1:10">
      <c r="A3210" s="21">
        <v>11563327</v>
      </c>
      <c r="B3210" s="22">
        <v>43970</v>
      </c>
      <c r="C3210" s="22">
        <v>43970</v>
      </c>
      <c r="D3210" s="21" t="s">
        <v>10</v>
      </c>
      <c r="E3210" s="21">
        <v>0</v>
      </c>
      <c r="F3210" s="21">
        <v>0</v>
      </c>
      <c r="G3210" s="21">
        <v>8999.7000000000007</v>
      </c>
      <c r="H3210" s="21">
        <v>492311.1</v>
      </c>
      <c r="I3210" s="21" t="s">
        <v>11</v>
      </c>
      <c r="J3210" s="21" t="s">
        <v>12</v>
      </c>
    </row>
    <row r="3211" spans="1:10">
      <c r="A3211" s="21">
        <v>11563327</v>
      </c>
      <c r="B3211" s="22">
        <v>43970</v>
      </c>
      <c r="C3211" s="22">
        <v>43970</v>
      </c>
      <c r="D3211" s="21" t="s">
        <v>10</v>
      </c>
      <c r="E3211" s="21">
        <v>0</v>
      </c>
      <c r="F3211" s="21">
        <v>0</v>
      </c>
      <c r="G3211" s="21">
        <v>9300</v>
      </c>
      <c r="H3211" s="21">
        <v>501611.1</v>
      </c>
      <c r="I3211" s="21" t="s">
        <v>11</v>
      </c>
      <c r="J3211" s="21" t="s">
        <v>12</v>
      </c>
    </row>
    <row r="3212" spans="1:10">
      <c r="A3212" s="21">
        <v>11563327</v>
      </c>
      <c r="B3212" s="22">
        <v>43970</v>
      </c>
      <c r="C3212" s="22">
        <v>43970</v>
      </c>
      <c r="D3212" s="21" t="s">
        <v>10</v>
      </c>
      <c r="E3212" s="21">
        <v>0</v>
      </c>
      <c r="F3212" s="21">
        <v>0</v>
      </c>
      <c r="G3212" s="21">
        <v>9524</v>
      </c>
      <c r="H3212" s="21">
        <v>511135.1</v>
      </c>
      <c r="I3212" s="21" t="s">
        <v>11</v>
      </c>
      <c r="J3212" s="21" t="s">
        <v>12</v>
      </c>
    </row>
    <row r="3213" spans="1:10">
      <c r="A3213" s="21">
        <v>11563327</v>
      </c>
      <c r="B3213" s="22">
        <v>43970</v>
      </c>
      <c r="C3213" s="22">
        <v>43970</v>
      </c>
      <c r="D3213" s="21" t="s">
        <v>10</v>
      </c>
      <c r="E3213" s="21">
        <v>0</v>
      </c>
      <c r="F3213" s="21">
        <v>0</v>
      </c>
      <c r="G3213" s="21">
        <v>9568.35</v>
      </c>
      <c r="H3213" s="21">
        <v>520703.45</v>
      </c>
      <c r="I3213" s="21" t="s">
        <v>11</v>
      </c>
      <c r="J3213" s="21" t="s">
        <v>12</v>
      </c>
    </row>
    <row r="3214" spans="1:10">
      <c r="A3214" s="21">
        <v>11563327</v>
      </c>
      <c r="B3214" s="22">
        <v>43970</v>
      </c>
      <c r="C3214" s="22">
        <v>43970</v>
      </c>
      <c r="D3214" s="21" t="s">
        <v>10</v>
      </c>
      <c r="E3214" s="21">
        <v>0</v>
      </c>
      <c r="F3214" s="21">
        <v>0</v>
      </c>
      <c r="G3214" s="21">
        <v>9680</v>
      </c>
      <c r="H3214" s="21">
        <v>530383.44999999995</v>
      </c>
      <c r="I3214" s="21" t="s">
        <v>11</v>
      </c>
      <c r="J3214" s="21" t="s">
        <v>12</v>
      </c>
    </row>
    <row r="3215" spans="1:10">
      <c r="A3215" s="21">
        <v>11563327</v>
      </c>
      <c r="B3215" s="22">
        <v>43970</v>
      </c>
      <c r="C3215" s="22">
        <v>43970</v>
      </c>
      <c r="D3215" s="21" t="s">
        <v>10</v>
      </c>
      <c r="E3215" s="21">
        <v>0</v>
      </c>
      <c r="F3215" s="21">
        <v>0</v>
      </c>
      <c r="G3215" s="21">
        <v>9984</v>
      </c>
      <c r="H3215" s="21">
        <v>540367.44999999995</v>
      </c>
      <c r="I3215" s="21" t="s">
        <v>11</v>
      </c>
      <c r="J3215" s="21" t="s">
        <v>12</v>
      </c>
    </row>
    <row r="3216" spans="1:10">
      <c r="A3216" s="21">
        <v>11563327</v>
      </c>
      <c r="B3216" s="22">
        <v>43970</v>
      </c>
      <c r="C3216" s="22">
        <v>43970</v>
      </c>
      <c r="D3216" s="21" t="s">
        <v>10</v>
      </c>
      <c r="E3216" s="21">
        <v>0</v>
      </c>
      <c r="F3216" s="21">
        <v>0</v>
      </c>
      <c r="G3216" s="21">
        <v>10059.1</v>
      </c>
      <c r="H3216" s="21">
        <v>550426.55000000005</v>
      </c>
      <c r="I3216" s="21" t="s">
        <v>11</v>
      </c>
      <c r="J3216" s="21" t="s">
        <v>12</v>
      </c>
    </row>
    <row r="3217" spans="1:10">
      <c r="A3217" s="21">
        <v>11563327</v>
      </c>
      <c r="B3217" s="22">
        <v>43970</v>
      </c>
      <c r="C3217" s="22">
        <v>43970</v>
      </c>
      <c r="D3217" s="21" t="s">
        <v>10</v>
      </c>
      <c r="E3217" s="21">
        <v>0</v>
      </c>
      <c r="F3217" s="21">
        <v>0</v>
      </c>
      <c r="G3217" s="21">
        <v>10184.799999999999</v>
      </c>
      <c r="H3217" s="21">
        <v>560611.35</v>
      </c>
      <c r="I3217" s="21" t="s">
        <v>11</v>
      </c>
      <c r="J3217" s="21" t="s">
        <v>12</v>
      </c>
    </row>
    <row r="3218" spans="1:10">
      <c r="A3218" s="21">
        <v>11563327</v>
      </c>
      <c r="B3218" s="22">
        <v>43970</v>
      </c>
      <c r="C3218" s="22">
        <v>43970</v>
      </c>
      <c r="D3218" s="21" t="s">
        <v>10</v>
      </c>
      <c r="E3218" s="21">
        <v>0</v>
      </c>
      <c r="F3218" s="21">
        <v>0</v>
      </c>
      <c r="G3218" s="21">
        <v>10370</v>
      </c>
      <c r="H3218" s="21">
        <v>570981.35</v>
      </c>
      <c r="I3218" s="21" t="s">
        <v>11</v>
      </c>
      <c r="J3218" s="21" t="s">
        <v>12</v>
      </c>
    </row>
    <row r="3219" spans="1:10">
      <c r="A3219" s="21">
        <v>11563327</v>
      </c>
      <c r="B3219" s="22">
        <v>43970</v>
      </c>
      <c r="C3219" s="22">
        <v>43970</v>
      </c>
      <c r="D3219" s="21" t="s">
        <v>10</v>
      </c>
      <c r="E3219" s="21">
        <v>0</v>
      </c>
      <c r="F3219" s="21">
        <v>0</v>
      </c>
      <c r="G3219" s="21">
        <v>10657.6</v>
      </c>
      <c r="H3219" s="21">
        <v>581638.94999999995</v>
      </c>
      <c r="I3219" s="21" t="s">
        <v>11</v>
      </c>
      <c r="J3219" s="21" t="s">
        <v>12</v>
      </c>
    </row>
    <row r="3220" spans="1:10">
      <c r="A3220" s="21">
        <v>11563327</v>
      </c>
      <c r="B3220" s="22">
        <v>43970</v>
      </c>
      <c r="C3220" s="22">
        <v>43970</v>
      </c>
      <c r="D3220" s="21" t="s">
        <v>10</v>
      </c>
      <c r="E3220" s="21">
        <v>0</v>
      </c>
      <c r="F3220" s="21">
        <v>0</v>
      </c>
      <c r="G3220" s="21">
        <v>10759.4</v>
      </c>
      <c r="H3220" s="21">
        <v>592398.35</v>
      </c>
      <c r="I3220" s="21" t="s">
        <v>11</v>
      </c>
      <c r="J3220" s="21" t="s">
        <v>12</v>
      </c>
    </row>
    <row r="3221" spans="1:10">
      <c r="A3221" s="21">
        <v>11563327</v>
      </c>
      <c r="B3221" s="22">
        <v>43970</v>
      </c>
      <c r="C3221" s="22">
        <v>43970</v>
      </c>
      <c r="D3221" s="21" t="s">
        <v>10</v>
      </c>
      <c r="E3221" s="21">
        <v>0</v>
      </c>
      <c r="F3221" s="21">
        <v>0</v>
      </c>
      <c r="G3221" s="21">
        <v>10770</v>
      </c>
      <c r="H3221" s="21">
        <v>603168.35</v>
      </c>
      <c r="I3221" s="21" t="s">
        <v>11</v>
      </c>
      <c r="J3221" s="21" t="s">
        <v>12</v>
      </c>
    </row>
    <row r="3222" spans="1:10">
      <c r="A3222" s="21">
        <v>11563327</v>
      </c>
      <c r="B3222" s="22">
        <v>43970</v>
      </c>
      <c r="C3222" s="22">
        <v>43970</v>
      </c>
      <c r="D3222" s="21" t="s">
        <v>10</v>
      </c>
      <c r="E3222" s="21">
        <v>0</v>
      </c>
      <c r="F3222" s="21">
        <v>0</v>
      </c>
      <c r="G3222" s="21">
        <v>10850.3</v>
      </c>
      <c r="H3222" s="21">
        <v>614018.65</v>
      </c>
      <c r="I3222" s="21" t="s">
        <v>11</v>
      </c>
      <c r="J3222" s="21" t="s">
        <v>12</v>
      </c>
    </row>
    <row r="3223" spans="1:10">
      <c r="A3223" s="21">
        <v>11563327</v>
      </c>
      <c r="B3223" s="22">
        <v>43970</v>
      </c>
      <c r="C3223" s="22">
        <v>43970</v>
      </c>
      <c r="D3223" s="21" t="s">
        <v>10</v>
      </c>
      <c r="E3223" s="21">
        <v>0</v>
      </c>
      <c r="F3223" s="21">
        <v>0</v>
      </c>
      <c r="G3223" s="21">
        <v>10923.45</v>
      </c>
      <c r="H3223" s="21">
        <v>624942.1</v>
      </c>
      <c r="I3223" s="21" t="s">
        <v>11</v>
      </c>
      <c r="J3223" s="21" t="s">
        <v>12</v>
      </c>
    </row>
    <row r="3224" spans="1:10">
      <c r="A3224" s="21">
        <v>11563327</v>
      </c>
      <c r="B3224" s="22">
        <v>43970</v>
      </c>
      <c r="C3224" s="22">
        <v>43970</v>
      </c>
      <c r="D3224" s="21" t="s">
        <v>10</v>
      </c>
      <c r="E3224" s="21">
        <v>0</v>
      </c>
      <c r="F3224" s="21">
        <v>0</v>
      </c>
      <c r="G3224" s="21">
        <v>12040</v>
      </c>
      <c r="H3224" s="21">
        <v>636982.1</v>
      </c>
      <c r="I3224" s="21" t="s">
        <v>11</v>
      </c>
      <c r="J3224" s="21" t="s">
        <v>12</v>
      </c>
    </row>
    <row r="3225" spans="1:10">
      <c r="A3225" s="21">
        <v>11563327</v>
      </c>
      <c r="B3225" s="22">
        <v>43970</v>
      </c>
      <c r="C3225" s="22">
        <v>43970</v>
      </c>
      <c r="D3225" s="21" t="s">
        <v>10</v>
      </c>
      <c r="E3225" s="21">
        <v>0</v>
      </c>
      <c r="F3225" s="21">
        <v>0</v>
      </c>
      <c r="G3225" s="21">
        <v>12205.47</v>
      </c>
      <c r="H3225" s="21">
        <v>649187.56999999995</v>
      </c>
      <c r="I3225" s="21" t="s">
        <v>11</v>
      </c>
      <c r="J3225" s="21" t="s">
        <v>12</v>
      </c>
    </row>
    <row r="3226" spans="1:10">
      <c r="A3226" s="21">
        <v>11563327</v>
      </c>
      <c r="B3226" s="22">
        <v>43970</v>
      </c>
      <c r="C3226" s="22">
        <v>43970</v>
      </c>
      <c r="D3226" s="21" t="s">
        <v>10</v>
      </c>
      <c r="E3226" s="21">
        <v>0</v>
      </c>
      <c r="F3226" s="21">
        <v>0</v>
      </c>
      <c r="G3226" s="21">
        <v>12280.2</v>
      </c>
      <c r="H3226" s="21">
        <v>661467.77</v>
      </c>
      <c r="I3226" s="21" t="s">
        <v>11</v>
      </c>
      <c r="J3226" s="21" t="s">
        <v>12</v>
      </c>
    </row>
    <row r="3227" spans="1:10">
      <c r="A3227" s="21">
        <v>11563327</v>
      </c>
      <c r="B3227" s="22">
        <v>43970</v>
      </c>
      <c r="C3227" s="22">
        <v>43970</v>
      </c>
      <c r="D3227" s="21" t="s">
        <v>10</v>
      </c>
      <c r="E3227" s="21">
        <v>0</v>
      </c>
      <c r="F3227" s="21">
        <v>0</v>
      </c>
      <c r="G3227" s="21">
        <v>12380</v>
      </c>
      <c r="H3227" s="21">
        <v>673847.77</v>
      </c>
      <c r="I3227" s="21" t="s">
        <v>11</v>
      </c>
      <c r="J3227" s="21" t="s">
        <v>12</v>
      </c>
    </row>
    <row r="3228" spans="1:10">
      <c r="A3228" s="21">
        <v>11563327</v>
      </c>
      <c r="B3228" s="22">
        <v>43970</v>
      </c>
      <c r="C3228" s="22">
        <v>43970</v>
      </c>
      <c r="D3228" s="21" t="s">
        <v>10</v>
      </c>
      <c r="E3228" s="21">
        <v>0</v>
      </c>
      <c r="F3228" s="21">
        <v>0</v>
      </c>
      <c r="G3228" s="21">
        <v>13079.7</v>
      </c>
      <c r="H3228" s="21">
        <v>686927.47</v>
      </c>
      <c r="I3228" s="21" t="s">
        <v>11</v>
      </c>
      <c r="J3228" s="21" t="s">
        <v>12</v>
      </c>
    </row>
    <row r="3229" spans="1:10">
      <c r="A3229" s="21">
        <v>11563327</v>
      </c>
      <c r="B3229" s="22">
        <v>43970</v>
      </c>
      <c r="C3229" s="22">
        <v>43970</v>
      </c>
      <c r="D3229" s="21" t="s">
        <v>10</v>
      </c>
      <c r="E3229" s="21">
        <v>0</v>
      </c>
      <c r="F3229" s="21">
        <v>0</v>
      </c>
      <c r="G3229" s="21">
        <v>13220.86</v>
      </c>
      <c r="H3229" s="21">
        <v>700148.33</v>
      </c>
      <c r="I3229" s="21" t="s">
        <v>11</v>
      </c>
      <c r="J3229" s="21" t="s">
        <v>12</v>
      </c>
    </row>
    <row r="3230" spans="1:10">
      <c r="A3230" s="21">
        <v>11563327</v>
      </c>
      <c r="B3230" s="22">
        <v>43970</v>
      </c>
      <c r="C3230" s="22">
        <v>43970</v>
      </c>
      <c r="D3230" s="21" t="s">
        <v>10</v>
      </c>
      <c r="E3230" s="21">
        <v>0</v>
      </c>
      <c r="F3230" s="21">
        <v>0</v>
      </c>
      <c r="G3230" s="21">
        <v>13460.25</v>
      </c>
      <c r="H3230" s="21">
        <v>713608.58</v>
      </c>
      <c r="I3230" s="21" t="s">
        <v>11</v>
      </c>
      <c r="J3230" s="21" t="s">
        <v>12</v>
      </c>
    </row>
    <row r="3231" spans="1:10">
      <c r="A3231" s="21">
        <v>11563327</v>
      </c>
      <c r="B3231" s="22">
        <v>43970</v>
      </c>
      <c r="C3231" s="22">
        <v>43970</v>
      </c>
      <c r="D3231" s="21" t="s">
        <v>10</v>
      </c>
      <c r="E3231" s="21">
        <v>0</v>
      </c>
      <c r="F3231" s="21">
        <v>0</v>
      </c>
      <c r="G3231" s="21">
        <v>13846.28</v>
      </c>
      <c r="H3231" s="21">
        <v>727454.86</v>
      </c>
      <c r="I3231" s="21" t="s">
        <v>11</v>
      </c>
      <c r="J3231" s="21" t="s">
        <v>12</v>
      </c>
    </row>
    <row r="3232" spans="1:10">
      <c r="A3232" s="21">
        <v>11563327</v>
      </c>
      <c r="B3232" s="22">
        <v>43970</v>
      </c>
      <c r="C3232" s="22">
        <v>43970</v>
      </c>
      <c r="D3232" s="21" t="s">
        <v>10</v>
      </c>
      <c r="E3232" s="21">
        <v>0</v>
      </c>
      <c r="F3232" s="21">
        <v>0</v>
      </c>
      <c r="G3232" s="21">
        <v>16367.76</v>
      </c>
      <c r="H3232" s="21">
        <v>743822.62</v>
      </c>
      <c r="I3232" s="21" t="s">
        <v>11</v>
      </c>
      <c r="J3232" s="21" t="s">
        <v>12</v>
      </c>
    </row>
    <row r="3233" spans="1:10">
      <c r="A3233" s="21">
        <v>11563327</v>
      </c>
      <c r="B3233" s="22">
        <v>43970</v>
      </c>
      <c r="C3233" s="22">
        <v>43970</v>
      </c>
      <c r="D3233" s="21" t="s">
        <v>10</v>
      </c>
      <c r="E3233" s="21">
        <v>0</v>
      </c>
      <c r="F3233" s="21">
        <v>0</v>
      </c>
      <c r="G3233" s="21">
        <v>16700.2</v>
      </c>
      <c r="H3233" s="21">
        <v>760522.82</v>
      </c>
      <c r="I3233" s="21" t="s">
        <v>11</v>
      </c>
      <c r="J3233" s="21" t="s">
        <v>12</v>
      </c>
    </row>
    <row r="3234" spans="1:10">
      <c r="A3234" s="21">
        <v>11563327</v>
      </c>
      <c r="B3234" s="22">
        <v>43970</v>
      </c>
      <c r="C3234" s="22">
        <v>43970</v>
      </c>
      <c r="D3234" s="21" t="s">
        <v>10</v>
      </c>
      <c r="E3234" s="21">
        <v>0</v>
      </c>
      <c r="F3234" s="21">
        <v>0</v>
      </c>
      <c r="G3234" s="21">
        <v>17555.560000000001</v>
      </c>
      <c r="H3234" s="21">
        <v>778078.38</v>
      </c>
      <c r="I3234" s="21" t="s">
        <v>11</v>
      </c>
      <c r="J3234" s="21" t="s">
        <v>12</v>
      </c>
    </row>
    <row r="3235" spans="1:10">
      <c r="A3235" s="21">
        <v>11563327</v>
      </c>
      <c r="B3235" s="22">
        <v>43970</v>
      </c>
      <c r="C3235" s="22">
        <v>43970</v>
      </c>
      <c r="D3235" s="21" t="s">
        <v>10</v>
      </c>
      <c r="E3235" s="21">
        <v>0</v>
      </c>
      <c r="F3235" s="21">
        <v>0</v>
      </c>
      <c r="G3235" s="21">
        <v>18032.3</v>
      </c>
      <c r="H3235" s="21">
        <v>796110.68</v>
      </c>
      <c r="I3235" s="21" t="s">
        <v>11</v>
      </c>
      <c r="J3235" s="21" t="s">
        <v>12</v>
      </c>
    </row>
    <row r="3236" spans="1:10">
      <c r="A3236" s="21">
        <v>11563327</v>
      </c>
      <c r="B3236" s="22">
        <v>43970</v>
      </c>
      <c r="C3236" s="22">
        <v>43970</v>
      </c>
      <c r="D3236" s="21" t="s">
        <v>10</v>
      </c>
      <c r="E3236" s="21">
        <v>0</v>
      </c>
      <c r="F3236" s="21">
        <v>0</v>
      </c>
      <c r="G3236" s="21">
        <v>18428.8</v>
      </c>
      <c r="H3236" s="21">
        <v>814539.48</v>
      </c>
      <c r="I3236" s="21" t="s">
        <v>11</v>
      </c>
      <c r="J3236" s="21" t="s">
        <v>12</v>
      </c>
    </row>
    <row r="3237" spans="1:10">
      <c r="A3237" s="21">
        <v>11563327</v>
      </c>
      <c r="B3237" s="22">
        <v>43970</v>
      </c>
      <c r="C3237" s="22">
        <v>43970</v>
      </c>
      <c r="D3237" s="21" t="s">
        <v>10</v>
      </c>
      <c r="E3237" s="21">
        <v>0</v>
      </c>
      <c r="F3237" s="21">
        <v>0</v>
      </c>
      <c r="G3237" s="21">
        <v>20531.349999999999</v>
      </c>
      <c r="H3237" s="21">
        <v>835070.83</v>
      </c>
      <c r="I3237" s="21" t="s">
        <v>11</v>
      </c>
      <c r="J3237" s="21" t="s">
        <v>12</v>
      </c>
    </row>
    <row r="3238" spans="1:10">
      <c r="A3238" s="21">
        <v>11563327</v>
      </c>
      <c r="B3238" s="22">
        <v>43970</v>
      </c>
      <c r="C3238" s="22">
        <v>43970</v>
      </c>
      <c r="D3238" s="21" t="s">
        <v>10</v>
      </c>
      <c r="E3238" s="21">
        <v>0</v>
      </c>
      <c r="F3238" s="21">
        <v>0</v>
      </c>
      <c r="G3238" s="21">
        <v>22898.45</v>
      </c>
      <c r="H3238" s="21">
        <v>857969.28</v>
      </c>
      <c r="I3238" s="21" t="s">
        <v>11</v>
      </c>
      <c r="J3238" s="21" t="s">
        <v>12</v>
      </c>
    </row>
    <row r="3239" spans="1:10">
      <c r="A3239" s="21">
        <v>11563327</v>
      </c>
      <c r="B3239" s="22">
        <v>43970</v>
      </c>
      <c r="C3239" s="22">
        <v>43970</v>
      </c>
      <c r="D3239" s="21" t="s">
        <v>10</v>
      </c>
      <c r="E3239" s="21">
        <v>0</v>
      </c>
      <c r="F3239" s="21">
        <v>0</v>
      </c>
      <c r="G3239" s="21">
        <v>23434.98</v>
      </c>
      <c r="H3239" s="21">
        <v>881404.26</v>
      </c>
      <c r="I3239" s="21" t="s">
        <v>11</v>
      </c>
      <c r="J3239" s="21" t="s">
        <v>12</v>
      </c>
    </row>
    <row r="3240" spans="1:10">
      <c r="A3240" s="21">
        <v>11563327</v>
      </c>
      <c r="B3240" s="22">
        <v>43970</v>
      </c>
      <c r="C3240" s="22">
        <v>43970</v>
      </c>
      <c r="D3240" s="21" t="s">
        <v>10</v>
      </c>
      <c r="E3240" s="21">
        <v>0</v>
      </c>
      <c r="F3240" s="21">
        <v>0</v>
      </c>
      <c r="G3240" s="21">
        <v>23787.4</v>
      </c>
      <c r="H3240" s="21">
        <v>905191.66</v>
      </c>
      <c r="I3240" s="21" t="s">
        <v>11</v>
      </c>
      <c r="J3240" s="21" t="s">
        <v>12</v>
      </c>
    </row>
    <row r="3241" spans="1:10">
      <c r="A3241" s="21">
        <v>11563327</v>
      </c>
      <c r="B3241" s="22">
        <v>43970</v>
      </c>
      <c r="C3241" s="22">
        <v>43970</v>
      </c>
      <c r="D3241" s="21" t="s">
        <v>10</v>
      </c>
      <c r="E3241" s="21">
        <v>0</v>
      </c>
      <c r="F3241" s="21">
        <v>0</v>
      </c>
      <c r="G3241" s="21">
        <v>24229.5</v>
      </c>
      <c r="H3241" s="21">
        <v>929421.16</v>
      </c>
      <c r="I3241" s="21" t="s">
        <v>11</v>
      </c>
      <c r="J3241" s="21" t="s">
        <v>12</v>
      </c>
    </row>
    <row r="3242" spans="1:10">
      <c r="A3242" s="21">
        <v>11563327</v>
      </c>
      <c r="B3242" s="22">
        <v>43970</v>
      </c>
      <c r="C3242" s="22">
        <v>43970</v>
      </c>
      <c r="D3242" s="21" t="s">
        <v>10</v>
      </c>
      <c r="E3242" s="21">
        <v>0</v>
      </c>
      <c r="F3242" s="21">
        <v>0</v>
      </c>
      <c r="G3242" s="21">
        <v>25196.799999999999</v>
      </c>
      <c r="H3242" s="21">
        <v>954617.96</v>
      </c>
      <c r="I3242" s="21" t="s">
        <v>11</v>
      </c>
      <c r="J3242" s="21" t="s">
        <v>12</v>
      </c>
    </row>
    <row r="3243" spans="1:10">
      <c r="A3243" s="21">
        <v>11563327</v>
      </c>
      <c r="B3243" s="22">
        <v>43970</v>
      </c>
      <c r="C3243" s="22">
        <v>43970</v>
      </c>
      <c r="D3243" s="21" t="s">
        <v>10</v>
      </c>
      <c r="E3243" s="21">
        <v>0</v>
      </c>
      <c r="F3243" s="21">
        <v>0</v>
      </c>
      <c r="G3243" s="21">
        <v>26178.11</v>
      </c>
      <c r="H3243" s="21">
        <v>980796.07</v>
      </c>
      <c r="I3243" s="21" t="s">
        <v>11</v>
      </c>
      <c r="J3243" s="21" t="s">
        <v>12</v>
      </c>
    </row>
    <row r="3244" spans="1:10">
      <c r="A3244" s="21">
        <v>11563327</v>
      </c>
      <c r="B3244" s="22">
        <v>43970</v>
      </c>
      <c r="C3244" s="22">
        <v>43970</v>
      </c>
      <c r="D3244" s="21" t="s">
        <v>10</v>
      </c>
      <c r="E3244" s="21">
        <v>0</v>
      </c>
      <c r="F3244" s="21">
        <v>0</v>
      </c>
      <c r="G3244" s="21">
        <v>28311.5</v>
      </c>
      <c r="H3244" s="21">
        <v>1009107.57</v>
      </c>
      <c r="I3244" s="21" t="s">
        <v>11</v>
      </c>
      <c r="J3244" s="21" t="s">
        <v>12</v>
      </c>
    </row>
    <row r="3245" spans="1:10">
      <c r="A3245" s="21">
        <v>11563327</v>
      </c>
      <c r="B3245" s="22">
        <v>43970</v>
      </c>
      <c r="C3245" s="22">
        <v>43970</v>
      </c>
      <c r="D3245" s="21" t="s">
        <v>10</v>
      </c>
      <c r="E3245" s="21">
        <v>0</v>
      </c>
      <c r="F3245" s="21">
        <v>0</v>
      </c>
      <c r="G3245" s="21">
        <v>44600.88</v>
      </c>
      <c r="H3245" s="21">
        <v>1053708.45</v>
      </c>
      <c r="I3245" s="21" t="s">
        <v>11</v>
      </c>
      <c r="J3245" s="21" t="s">
        <v>12</v>
      </c>
    </row>
    <row r="3246" spans="1:10">
      <c r="A3246" s="21">
        <v>11563327</v>
      </c>
      <c r="B3246" s="22">
        <v>43970</v>
      </c>
      <c r="C3246" s="22">
        <v>43970</v>
      </c>
      <c r="D3246" s="21" t="s">
        <v>10</v>
      </c>
      <c r="E3246" s="21">
        <v>0</v>
      </c>
      <c r="F3246" s="21">
        <v>0</v>
      </c>
      <c r="G3246" s="21">
        <v>44647.7</v>
      </c>
      <c r="H3246" s="21">
        <v>1098356.1499999999</v>
      </c>
      <c r="I3246" s="21" t="s">
        <v>11</v>
      </c>
      <c r="J3246" s="21" t="s">
        <v>12</v>
      </c>
    </row>
    <row r="3247" spans="1:10">
      <c r="A3247" s="21">
        <v>11563327</v>
      </c>
      <c r="B3247" s="22">
        <v>43970</v>
      </c>
      <c r="C3247" s="22">
        <v>43970</v>
      </c>
      <c r="D3247" s="21" t="s">
        <v>10</v>
      </c>
      <c r="E3247" s="21">
        <v>0</v>
      </c>
      <c r="F3247" s="21">
        <v>0</v>
      </c>
      <c r="G3247" s="21">
        <v>46575.199999999997</v>
      </c>
      <c r="H3247" s="21">
        <v>1144931.3500000001</v>
      </c>
      <c r="I3247" s="21" t="s">
        <v>11</v>
      </c>
      <c r="J3247" s="21" t="s">
        <v>12</v>
      </c>
    </row>
    <row r="3248" spans="1:10">
      <c r="A3248" s="21">
        <v>11563327</v>
      </c>
      <c r="B3248" s="22">
        <v>43970</v>
      </c>
      <c r="C3248" s="22">
        <v>43970</v>
      </c>
      <c r="D3248" s="21" t="s">
        <v>13</v>
      </c>
      <c r="E3248" s="21">
        <v>0</v>
      </c>
      <c r="F3248" s="21">
        <v>3.74</v>
      </c>
      <c r="G3248" s="21">
        <v>0</v>
      </c>
      <c r="H3248" s="21">
        <v>1144927.6100000001</v>
      </c>
      <c r="I3248" s="21" t="s">
        <v>14</v>
      </c>
      <c r="J3248" s="21" t="s">
        <v>15</v>
      </c>
    </row>
    <row r="3249" spans="1:10">
      <c r="A3249" s="21">
        <v>11563327</v>
      </c>
      <c r="B3249" s="22">
        <v>43970</v>
      </c>
      <c r="C3249" s="22">
        <v>43970</v>
      </c>
      <c r="D3249" s="21" t="s">
        <v>13</v>
      </c>
      <c r="E3249" s="21">
        <v>0</v>
      </c>
      <c r="F3249" s="21">
        <v>4.3899999999999997</v>
      </c>
      <c r="G3249" s="21">
        <v>0</v>
      </c>
      <c r="H3249" s="21">
        <v>1144923.22</v>
      </c>
      <c r="I3249" s="21" t="s">
        <v>14</v>
      </c>
      <c r="J3249" s="21" t="s">
        <v>15</v>
      </c>
    </row>
    <row r="3250" spans="1:10">
      <c r="A3250" s="21">
        <v>11563327</v>
      </c>
      <c r="B3250" s="22">
        <v>43970</v>
      </c>
      <c r="C3250" s="22">
        <v>43970</v>
      </c>
      <c r="D3250" s="21" t="s">
        <v>13</v>
      </c>
      <c r="E3250" s="21">
        <v>0</v>
      </c>
      <c r="F3250" s="21">
        <v>6.15</v>
      </c>
      <c r="G3250" s="21">
        <v>0</v>
      </c>
      <c r="H3250" s="21">
        <v>1144917.07</v>
      </c>
      <c r="I3250" s="21" t="s">
        <v>14</v>
      </c>
      <c r="J3250" s="21" t="s">
        <v>15</v>
      </c>
    </row>
    <row r="3251" spans="1:10">
      <c r="A3251" s="21">
        <v>11563327</v>
      </c>
      <c r="B3251" s="22">
        <v>43970</v>
      </c>
      <c r="C3251" s="22">
        <v>43970</v>
      </c>
      <c r="D3251" s="21" t="s">
        <v>13</v>
      </c>
      <c r="E3251" s="21">
        <v>0</v>
      </c>
      <c r="F3251" s="21">
        <v>6.54</v>
      </c>
      <c r="G3251" s="21">
        <v>0</v>
      </c>
      <c r="H3251" s="21">
        <v>1144910.53</v>
      </c>
      <c r="I3251" s="21" t="s">
        <v>14</v>
      </c>
      <c r="J3251" s="21" t="s">
        <v>15</v>
      </c>
    </row>
    <row r="3252" spans="1:10">
      <c r="A3252" s="21">
        <v>11563327</v>
      </c>
      <c r="B3252" s="22">
        <v>43970</v>
      </c>
      <c r="C3252" s="22">
        <v>43970</v>
      </c>
      <c r="D3252" s="21" t="s">
        <v>13</v>
      </c>
      <c r="E3252" s="21">
        <v>0</v>
      </c>
      <c r="F3252" s="21">
        <v>6.69</v>
      </c>
      <c r="G3252" s="21">
        <v>0</v>
      </c>
      <c r="H3252" s="21">
        <v>1144903.8400000001</v>
      </c>
      <c r="I3252" s="21" t="s">
        <v>14</v>
      </c>
      <c r="J3252" s="21" t="s">
        <v>15</v>
      </c>
    </row>
    <row r="3253" spans="1:10">
      <c r="A3253" s="21">
        <v>11563327</v>
      </c>
      <c r="B3253" s="22">
        <v>43970</v>
      </c>
      <c r="C3253" s="22">
        <v>43970</v>
      </c>
      <c r="D3253" s="21" t="s">
        <v>13</v>
      </c>
      <c r="E3253" s="21">
        <v>0</v>
      </c>
      <c r="F3253" s="21">
        <v>7.77</v>
      </c>
      <c r="G3253" s="21">
        <v>0</v>
      </c>
      <c r="H3253" s="21">
        <v>1144896.07</v>
      </c>
      <c r="I3253" s="21" t="s">
        <v>14</v>
      </c>
      <c r="J3253" s="21" t="s">
        <v>15</v>
      </c>
    </row>
    <row r="3254" spans="1:10">
      <c r="A3254" s="21">
        <v>11563327</v>
      </c>
      <c r="B3254" s="22">
        <v>43970</v>
      </c>
      <c r="C3254" s="22">
        <v>43970</v>
      </c>
      <c r="D3254" s="21" t="s">
        <v>13</v>
      </c>
      <c r="E3254" s="21">
        <v>0</v>
      </c>
      <c r="F3254" s="21">
        <v>7.94</v>
      </c>
      <c r="G3254" s="21">
        <v>0</v>
      </c>
      <c r="H3254" s="21">
        <v>1144888.1299999999</v>
      </c>
      <c r="I3254" s="21" t="s">
        <v>14</v>
      </c>
      <c r="J3254" s="21" t="s">
        <v>15</v>
      </c>
    </row>
    <row r="3255" spans="1:10">
      <c r="A3255" s="21">
        <v>11563327</v>
      </c>
      <c r="B3255" s="22">
        <v>43970</v>
      </c>
      <c r="C3255" s="22">
        <v>43970</v>
      </c>
      <c r="D3255" s="21" t="s">
        <v>13</v>
      </c>
      <c r="E3255" s="21">
        <v>0</v>
      </c>
      <c r="F3255" s="21">
        <v>10.37</v>
      </c>
      <c r="G3255" s="21">
        <v>0</v>
      </c>
      <c r="H3255" s="21">
        <v>1144877.76</v>
      </c>
      <c r="I3255" s="21" t="s">
        <v>14</v>
      </c>
      <c r="J3255" s="21" t="s">
        <v>15</v>
      </c>
    </row>
    <row r="3256" spans="1:10">
      <c r="A3256" s="21">
        <v>11563327</v>
      </c>
      <c r="B3256" s="22">
        <v>43970</v>
      </c>
      <c r="C3256" s="22">
        <v>43970</v>
      </c>
      <c r="D3256" s="21" t="s">
        <v>13</v>
      </c>
      <c r="E3256" s="21">
        <v>0</v>
      </c>
      <c r="F3256" s="21">
        <v>10.47</v>
      </c>
      <c r="G3256" s="21">
        <v>0</v>
      </c>
      <c r="H3256" s="21">
        <v>1144867.29</v>
      </c>
      <c r="I3256" s="21" t="s">
        <v>14</v>
      </c>
      <c r="J3256" s="21" t="s">
        <v>15</v>
      </c>
    </row>
    <row r="3257" spans="1:10">
      <c r="A3257" s="21">
        <v>11563327</v>
      </c>
      <c r="B3257" s="22">
        <v>43970</v>
      </c>
      <c r="C3257" s="22">
        <v>43970</v>
      </c>
      <c r="D3257" s="21" t="s">
        <v>13</v>
      </c>
      <c r="E3257" s="21">
        <v>0</v>
      </c>
      <c r="F3257" s="21">
        <v>10.66</v>
      </c>
      <c r="G3257" s="21">
        <v>0</v>
      </c>
      <c r="H3257" s="21">
        <v>1144856.6299999999</v>
      </c>
      <c r="I3257" s="21" t="s">
        <v>14</v>
      </c>
      <c r="J3257" s="21" t="s">
        <v>15</v>
      </c>
    </row>
    <row r="3258" spans="1:10">
      <c r="A3258" s="21">
        <v>11563327</v>
      </c>
      <c r="B3258" s="22">
        <v>43970</v>
      </c>
      <c r="C3258" s="22">
        <v>43970</v>
      </c>
      <c r="D3258" s="21" t="s">
        <v>13</v>
      </c>
      <c r="E3258" s="21">
        <v>0</v>
      </c>
      <c r="F3258" s="21">
        <v>11.78</v>
      </c>
      <c r="G3258" s="21">
        <v>0</v>
      </c>
      <c r="H3258" s="21">
        <v>1144844.8500000001</v>
      </c>
      <c r="I3258" s="21" t="s">
        <v>14</v>
      </c>
      <c r="J3258" s="21" t="s">
        <v>15</v>
      </c>
    </row>
    <row r="3259" spans="1:10">
      <c r="A3259" s="21">
        <v>11563327</v>
      </c>
      <c r="B3259" s="22">
        <v>43970</v>
      </c>
      <c r="C3259" s="22">
        <v>43970</v>
      </c>
      <c r="D3259" s="21" t="s">
        <v>13</v>
      </c>
      <c r="E3259" s="21">
        <v>0</v>
      </c>
      <c r="F3259" s="21">
        <v>11.87</v>
      </c>
      <c r="G3259" s="21">
        <v>0</v>
      </c>
      <c r="H3259" s="21">
        <v>1144832.98</v>
      </c>
      <c r="I3259" s="21" t="s">
        <v>14</v>
      </c>
      <c r="J3259" s="21" t="s">
        <v>15</v>
      </c>
    </row>
    <row r="3260" spans="1:10">
      <c r="A3260" s="21">
        <v>11563327</v>
      </c>
      <c r="B3260" s="22">
        <v>43970</v>
      </c>
      <c r="C3260" s="22">
        <v>43970</v>
      </c>
      <c r="D3260" s="21" t="s">
        <v>13</v>
      </c>
      <c r="E3260" s="21">
        <v>0</v>
      </c>
      <c r="F3260" s="21">
        <v>20.21</v>
      </c>
      <c r="G3260" s="21">
        <v>0</v>
      </c>
      <c r="H3260" s="21">
        <v>1144812.77</v>
      </c>
      <c r="I3260" s="21" t="s">
        <v>14</v>
      </c>
      <c r="J3260" s="21" t="s">
        <v>15</v>
      </c>
    </row>
    <row r="3261" spans="1:10">
      <c r="A3261" s="21">
        <v>11563327</v>
      </c>
      <c r="B3261" s="22">
        <v>43970</v>
      </c>
      <c r="C3261" s="22">
        <v>43970</v>
      </c>
      <c r="D3261" s="21" t="s">
        <v>13</v>
      </c>
      <c r="E3261" s="21">
        <v>0</v>
      </c>
      <c r="F3261" s="21">
        <v>20.88</v>
      </c>
      <c r="G3261" s="21">
        <v>0</v>
      </c>
      <c r="H3261" s="21">
        <v>1144791.8899999999</v>
      </c>
      <c r="I3261" s="21" t="s">
        <v>14</v>
      </c>
      <c r="J3261" s="21" t="s">
        <v>15</v>
      </c>
    </row>
    <row r="3262" spans="1:10">
      <c r="A3262" s="21">
        <v>11563327</v>
      </c>
      <c r="B3262" s="22">
        <v>43970</v>
      </c>
      <c r="C3262" s="22">
        <v>43970</v>
      </c>
      <c r="D3262" s="21" t="s">
        <v>13</v>
      </c>
      <c r="E3262" s="21">
        <v>0</v>
      </c>
      <c r="F3262" s="21">
        <v>21.97</v>
      </c>
      <c r="G3262" s="21">
        <v>0</v>
      </c>
      <c r="H3262" s="21">
        <v>1144769.92</v>
      </c>
      <c r="I3262" s="21" t="s">
        <v>14</v>
      </c>
      <c r="J3262" s="21" t="s">
        <v>15</v>
      </c>
    </row>
    <row r="3263" spans="1:10">
      <c r="A3263" s="21">
        <v>11563327</v>
      </c>
      <c r="B3263" s="22">
        <v>43970</v>
      </c>
      <c r="C3263" s="22">
        <v>43970</v>
      </c>
      <c r="D3263" s="21" t="s">
        <v>13</v>
      </c>
      <c r="E3263" s="21">
        <v>0</v>
      </c>
      <c r="F3263" s="21">
        <v>27.36</v>
      </c>
      <c r="G3263" s="21">
        <v>0</v>
      </c>
      <c r="H3263" s="21">
        <v>1144742.56</v>
      </c>
      <c r="I3263" s="21" t="s">
        <v>14</v>
      </c>
      <c r="J3263" s="21" t="s">
        <v>15</v>
      </c>
    </row>
    <row r="3264" spans="1:10">
      <c r="A3264" s="21">
        <v>11563327</v>
      </c>
      <c r="B3264" s="22">
        <v>43970</v>
      </c>
      <c r="C3264" s="22">
        <v>43970</v>
      </c>
      <c r="D3264" s="21" t="s">
        <v>13</v>
      </c>
      <c r="E3264" s="21">
        <v>0</v>
      </c>
      <c r="F3264" s="21">
        <v>33.299999999999997</v>
      </c>
      <c r="G3264" s="21">
        <v>0</v>
      </c>
      <c r="H3264" s="21">
        <v>1144709.26</v>
      </c>
      <c r="I3264" s="21" t="s">
        <v>14</v>
      </c>
      <c r="J3264" s="21" t="s">
        <v>15</v>
      </c>
    </row>
    <row r="3265" spans="1:10">
      <c r="A3265" s="21">
        <v>11563327</v>
      </c>
      <c r="B3265" s="22">
        <v>43970</v>
      </c>
      <c r="C3265" s="22">
        <v>43970</v>
      </c>
      <c r="D3265" s="21" t="s">
        <v>13</v>
      </c>
      <c r="E3265" s="21">
        <v>0</v>
      </c>
      <c r="F3265" s="21">
        <v>34.119999999999997</v>
      </c>
      <c r="G3265" s="21">
        <v>0</v>
      </c>
      <c r="H3265" s="21">
        <v>1144675.1399999999</v>
      </c>
      <c r="I3265" s="21" t="s">
        <v>14</v>
      </c>
      <c r="J3265" s="21" t="s">
        <v>15</v>
      </c>
    </row>
    <row r="3266" spans="1:10">
      <c r="A3266" s="21">
        <v>11563327</v>
      </c>
      <c r="B3266" s="22">
        <v>43970</v>
      </c>
      <c r="C3266" s="22">
        <v>43970</v>
      </c>
      <c r="D3266" s="21" t="s">
        <v>13</v>
      </c>
      <c r="E3266" s="21">
        <v>0</v>
      </c>
      <c r="F3266" s="21">
        <v>37.200000000000003</v>
      </c>
      <c r="G3266" s="21">
        <v>0</v>
      </c>
      <c r="H3266" s="21">
        <v>1144637.94</v>
      </c>
      <c r="I3266" s="21" t="s">
        <v>14</v>
      </c>
      <c r="J3266" s="21" t="s">
        <v>15</v>
      </c>
    </row>
    <row r="3267" spans="1:10">
      <c r="A3267" s="21">
        <v>11563327</v>
      </c>
      <c r="B3267" s="22">
        <v>43970</v>
      </c>
      <c r="C3267" s="22">
        <v>43970</v>
      </c>
      <c r="D3267" s="21" t="s">
        <v>13</v>
      </c>
      <c r="E3267" s="21">
        <v>0</v>
      </c>
      <c r="F3267" s="21">
        <v>42.3</v>
      </c>
      <c r="G3267" s="21">
        <v>0</v>
      </c>
      <c r="H3267" s="21">
        <v>1144595.6399999999</v>
      </c>
      <c r="I3267" s="21" t="s">
        <v>14</v>
      </c>
      <c r="J3267" s="21" t="s">
        <v>15</v>
      </c>
    </row>
    <row r="3268" spans="1:10">
      <c r="A3268" s="21">
        <v>11563327</v>
      </c>
      <c r="B3268" s="22">
        <v>43970</v>
      </c>
      <c r="C3268" s="22">
        <v>43970</v>
      </c>
      <c r="D3268" s="21" t="s">
        <v>13</v>
      </c>
      <c r="E3268" s="21">
        <v>0</v>
      </c>
      <c r="F3268" s="21">
        <v>58.42</v>
      </c>
      <c r="G3268" s="21">
        <v>0</v>
      </c>
      <c r="H3268" s="21">
        <v>1144537.22</v>
      </c>
      <c r="I3268" s="21" t="s">
        <v>14</v>
      </c>
      <c r="J3268" s="21" t="s">
        <v>15</v>
      </c>
    </row>
    <row r="3269" spans="1:10">
      <c r="A3269" s="21">
        <v>11563327</v>
      </c>
      <c r="B3269" s="22">
        <v>43970</v>
      </c>
      <c r="C3269" s="22">
        <v>43970</v>
      </c>
      <c r="D3269" s="21" t="s">
        <v>13</v>
      </c>
      <c r="E3269" s="21">
        <v>0</v>
      </c>
      <c r="F3269" s="21">
        <v>81.97</v>
      </c>
      <c r="G3269" s="21">
        <v>0</v>
      </c>
      <c r="H3269" s="21">
        <v>1144455.25</v>
      </c>
      <c r="I3269" s="21" t="s">
        <v>14</v>
      </c>
      <c r="J3269" s="21" t="s">
        <v>15</v>
      </c>
    </row>
    <row r="3270" spans="1:10">
      <c r="A3270" s="21">
        <v>11563327</v>
      </c>
      <c r="B3270" s="22">
        <v>43970</v>
      </c>
      <c r="C3270" s="22">
        <v>43970</v>
      </c>
      <c r="D3270" s="21" t="s">
        <v>13</v>
      </c>
      <c r="E3270" s="21">
        <v>0</v>
      </c>
      <c r="F3270" s="21">
        <v>93.53</v>
      </c>
      <c r="G3270" s="21">
        <v>0</v>
      </c>
      <c r="H3270" s="21">
        <v>1144361.72</v>
      </c>
      <c r="I3270" s="21" t="s">
        <v>14</v>
      </c>
      <c r="J3270" s="21" t="s">
        <v>15</v>
      </c>
    </row>
    <row r="3271" spans="1:10">
      <c r="A3271" s="21">
        <v>11563327</v>
      </c>
      <c r="B3271" s="22">
        <v>43970</v>
      </c>
      <c r="C3271" s="22">
        <v>43970</v>
      </c>
      <c r="D3271" s="21" t="s">
        <v>13</v>
      </c>
      <c r="E3271" s="21">
        <v>0</v>
      </c>
      <c r="F3271" s="21">
        <v>96.92</v>
      </c>
      <c r="G3271" s="21">
        <v>0</v>
      </c>
      <c r="H3271" s="21">
        <v>1144264.8</v>
      </c>
      <c r="I3271" s="21" t="s">
        <v>14</v>
      </c>
      <c r="J3271" s="21" t="s">
        <v>15</v>
      </c>
    </row>
    <row r="3272" spans="1:10">
      <c r="A3272" s="21">
        <v>11563327</v>
      </c>
      <c r="B3272" s="22">
        <v>43970</v>
      </c>
      <c r="C3272" s="22">
        <v>43970</v>
      </c>
      <c r="D3272" s="21" t="s">
        <v>16</v>
      </c>
      <c r="E3272" s="21">
        <v>0</v>
      </c>
      <c r="F3272" s="21">
        <v>1144264.8</v>
      </c>
      <c r="G3272" s="21">
        <v>0</v>
      </c>
      <c r="H3272" s="21">
        <v>0</v>
      </c>
      <c r="I3272" s="21" t="s">
        <v>17</v>
      </c>
      <c r="J3272" s="21" t="s">
        <v>18</v>
      </c>
    </row>
    <row r="3273" spans="1:10">
      <c r="A3273" s="21">
        <v>11563327</v>
      </c>
      <c r="B3273" s="22">
        <v>43971</v>
      </c>
      <c r="C3273" s="22">
        <v>43971</v>
      </c>
      <c r="D3273" s="21" t="s">
        <v>10</v>
      </c>
      <c r="E3273" s="21">
        <v>0</v>
      </c>
      <c r="F3273" s="21">
        <v>0</v>
      </c>
      <c r="G3273" s="21">
        <v>50</v>
      </c>
      <c r="H3273" s="21">
        <v>50</v>
      </c>
      <c r="I3273" s="21" t="s">
        <v>11</v>
      </c>
      <c r="J3273" s="21" t="s">
        <v>12</v>
      </c>
    </row>
    <row r="3274" spans="1:10">
      <c r="A3274" s="21">
        <v>11563327</v>
      </c>
      <c r="B3274" s="22">
        <v>43971</v>
      </c>
      <c r="C3274" s="22">
        <v>43971</v>
      </c>
      <c r="D3274" s="21" t="s">
        <v>10</v>
      </c>
      <c r="E3274" s="21">
        <v>0</v>
      </c>
      <c r="F3274" s="21">
        <v>0</v>
      </c>
      <c r="G3274" s="21">
        <v>470</v>
      </c>
      <c r="H3274" s="21">
        <v>520</v>
      </c>
      <c r="I3274" s="21" t="s">
        <v>11</v>
      </c>
      <c r="J3274" s="21" t="s">
        <v>12</v>
      </c>
    </row>
    <row r="3275" spans="1:10">
      <c r="A3275" s="21">
        <v>11563327</v>
      </c>
      <c r="B3275" s="22">
        <v>43971</v>
      </c>
      <c r="C3275" s="22">
        <v>43971</v>
      </c>
      <c r="D3275" s="21" t="s">
        <v>10</v>
      </c>
      <c r="E3275" s="21">
        <v>0</v>
      </c>
      <c r="F3275" s="21">
        <v>0</v>
      </c>
      <c r="G3275" s="21">
        <v>480</v>
      </c>
      <c r="H3275" s="21">
        <v>1000</v>
      </c>
      <c r="I3275" s="21" t="s">
        <v>11</v>
      </c>
      <c r="J3275" s="21" t="s">
        <v>12</v>
      </c>
    </row>
    <row r="3276" spans="1:10">
      <c r="A3276" s="21">
        <v>11563327</v>
      </c>
      <c r="B3276" s="22">
        <v>43971</v>
      </c>
      <c r="C3276" s="22">
        <v>43971</v>
      </c>
      <c r="D3276" s="21" t="s">
        <v>10</v>
      </c>
      <c r="E3276" s="21">
        <v>0</v>
      </c>
      <c r="F3276" s="21">
        <v>0</v>
      </c>
      <c r="G3276" s="21">
        <v>500</v>
      </c>
      <c r="H3276" s="21">
        <v>1500</v>
      </c>
      <c r="I3276" s="21" t="s">
        <v>11</v>
      </c>
      <c r="J3276" s="21" t="s">
        <v>12</v>
      </c>
    </row>
    <row r="3277" spans="1:10">
      <c r="A3277" s="21">
        <v>11563327</v>
      </c>
      <c r="B3277" s="22">
        <v>43971</v>
      </c>
      <c r="C3277" s="22">
        <v>43971</v>
      </c>
      <c r="D3277" s="21" t="s">
        <v>10</v>
      </c>
      <c r="E3277" s="21">
        <v>0</v>
      </c>
      <c r="F3277" s="21">
        <v>0</v>
      </c>
      <c r="G3277" s="21">
        <v>640</v>
      </c>
      <c r="H3277" s="21">
        <v>2140</v>
      </c>
      <c r="I3277" s="21" t="s">
        <v>11</v>
      </c>
      <c r="J3277" s="21" t="s">
        <v>12</v>
      </c>
    </row>
    <row r="3278" spans="1:10">
      <c r="A3278" s="21">
        <v>11563327</v>
      </c>
      <c r="B3278" s="22">
        <v>43971</v>
      </c>
      <c r="C3278" s="22">
        <v>43971</v>
      </c>
      <c r="D3278" s="21" t="s">
        <v>10</v>
      </c>
      <c r="E3278" s="21">
        <v>0</v>
      </c>
      <c r="F3278" s="21">
        <v>0</v>
      </c>
      <c r="G3278" s="21">
        <v>670</v>
      </c>
      <c r="H3278" s="21">
        <v>2810</v>
      </c>
      <c r="I3278" s="21" t="s">
        <v>11</v>
      </c>
      <c r="J3278" s="21" t="s">
        <v>12</v>
      </c>
    </row>
    <row r="3279" spans="1:10">
      <c r="A3279" s="21">
        <v>11563327</v>
      </c>
      <c r="B3279" s="22">
        <v>43971</v>
      </c>
      <c r="C3279" s="22">
        <v>43971</v>
      </c>
      <c r="D3279" s="21" t="s">
        <v>10</v>
      </c>
      <c r="E3279" s="21">
        <v>0</v>
      </c>
      <c r="F3279" s="21">
        <v>0</v>
      </c>
      <c r="G3279" s="21">
        <v>770</v>
      </c>
      <c r="H3279" s="21">
        <v>3580</v>
      </c>
      <c r="I3279" s="21" t="s">
        <v>11</v>
      </c>
      <c r="J3279" s="21" t="s">
        <v>12</v>
      </c>
    </row>
    <row r="3280" spans="1:10">
      <c r="A3280" s="21">
        <v>11563327</v>
      </c>
      <c r="B3280" s="22">
        <v>43971</v>
      </c>
      <c r="C3280" s="22">
        <v>43971</v>
      </c>
      <c r="D3280" s="21" t="s">
        <v>10</v>
      </c>
      <c r="E3280" s="21">
        <v>0</v>
      </c>
      <c r="F3280" s="21">
        <v>0</v>
      </c>
      <c r="G3280" s="21">
        <v>780</v>
      </c>
      <c r="H3280" s="21">
        <v>4360</v>
      </c>
      <c r="I3280" s="21" t="s">
        <v>11</v>
      </c>
      <c r="J3280" s="21" t="s">
        <v>12</v>
      </c>
    </row>
    <row r="3281" spans="1:10">
      <c r="A3281" s="21">
        <v>11563327</v>
      </c>
      <c r="B3281" s="22">
        <v>43971</v>
      </c>
      <c r="C3281" s="22">
        <v>43971</v>
      </c>
      <c r="D3281" s="21" t="s">
        <v>10</v>
      </c>
      <c r="E3281" s="21">
        <v>0</v>
      </c>
      <c r="F3281" s="21">
        <v>0</v>
      </c>
      <c r="G3281" s="21">
        <v>940</v>
      </c>
      <c r="H3281" s="21">
        <v>5300</v>
      </c>
      <c r="I3281" s="21" t="s">
        <v>11</v>
      </c>
      <c r="J3281" s="21" t="s">
        <v>12</v>
      </c>
    </row>
    <row r="3282" spans="1:10">
      <c r="A3282" s="21">
        <v>11563327</v>
      </c>
      <c r="B3282" s="22">
        <v>43971</v>
      </c>
      <c r="C3282" s="22">
        <v>43971</v>
      </c>
      <c r="D3282" s="21" t="s">
        <v>10</v>
      </c>
      <c r="E3282" s="21">
        <v>0</v>
      </c>
      <c r="F3282" s="21">
        <v>0</v>
      </c>
      <c r="G3282" s="21">
        <v>990</v>
      </c>
      <c r="H3282" s="21">
        <v>6290</v>
      </c>
      <c r="I3282" s="21" t="s">
        <v>11</v>
      </c>
      <c r="J3282" s="21" t="s">
        <v>12</v>
      </c>
    </row>
    <row r="3283" spans="1:10">
      <c r="A3283" s="21">
        <v>11563327</v>
      </c>
      <c r="B3283" s="22">
        <v>43971</v>
      </c>
      <c r="C3283" s="22">
        <v>43971</v>
      </c>
      <c r="D3283" s="21" t="s">
        <v>10</v>
      </c>
      <c r="E3283" s="21">
        <v>0</v>
      </c>
      <c r="F3283" s="21">
        <v>0</v>
      </c>
      <c r="G3283" s="21">
        <v>1050</v>
      </c>
      <c r="H3283" s="21">
        <v>7340</v>
      </c>
      <c r="I3283" s="21" t="s">
        <v>11</v>
      </c>
      <c r="J3283" s="21" t="s">
        <v>12</v>
      </c>
    </row>
    <row r="3284" spans="1:10">
      <c r="A3284" s="21">
        <v>11563327</v>
      </c>
      <c r="B3284" s="22">
        <v>43971</v>
      </c>
      <c r="C3284" s="22">
        <v>43971</v>
      </c>
      <c r="D3284" s="21" t="s">
        <v>10</v>
      </c>
      <c r="E3284" s="21">
        <v>0</v>
      </c>
      <c r="F3284" s="21">
        <v>0</v>
      </c>
      <c r="G3284" s="21">
        <v>1056.2</v>
      </c>
      <c r="H3284" s="21">
        <v>8396.2000000000007</v>
      </c>
      <c r="I3284" s="21" t="s">
        <v>11</v>
      </c>
      <c r="J3284" s="21" t="s">
        <v>12</v>
      </c>
    </row>
    <row r="3285" spans="1:10">
      <c r="A3285" s="21">
        <v>11563327</v>
      </c>
      <c r="B3285" s="22">
        <v>43971</v>
      </c>
      <c r="C3285" s="22">
        <v>43971</v>
      </c>
      <c r="D3285" s="21" t="s">
        <v>10</v>
      </c>
      <c r="E3285" s="21">
        <v>0</v>
      </c>
      <c r="F3285" s="21">
        <v>0</v>
      </c>
      <c r="G3285" s="21">
        <v>1100</v>
      </c>
      <c r="H3285" s="21">
        <v>9496.2000000000007</v>
      </c>
      <c r="I3285" s="21" t="s">
        <v>11</v>
      </c>
      <c r="J3285" s="21" t="s">
        <v>12</v>
      </c>
    </row>
    <row r="3286" spans="1:10">
      <c r="A3286" s="21">
        <v>11563327</v>
      </c>
      <c r="B3286" s="22">
        <v>43971</v>
      </c>
      <c r="C3286" s="22">
        <v>43971</v>
      </c>
      <c r="D3286" s="21" t="s">
        <v>10</v>
      </c>
      <c r="E3286" s="21">
        <v>0</v>
      </c>
      <c r="F3286" s="21">
        <v>0</v>
      </c>
      <c r="G3286" s="21">
        <v>1120</v>
      </c>
      <c r="H3286" s="21">
        <v>10616.2</v>
      </c>
      <c r="I3286" s="21" t="s">
        <v>11</v>
      </c>
      <c r="J3286" s="21" t="s">
        <v>12</v>
      </c>
    </row>
    <row r="3287" spans="1:10">
      <c r="A3287" s="21">
        <v>11563327</v>
      </c>
      <c r="B3287" s="22">
        <v>43971</v>
      </c>
      <c r="C3287" s="22">
        <v>43971</v>
      </c>
      <c r="D3287" s="21" t="s">
        <v>10</v>
      </c>
      <c r="E3287" s="21">
        <v>0</v>
      </c>
      <c r="F3287" s="21">
        <v>0</v>
      </c>
      <c r="G3287" s="21">
        <v>1161.5999999999999</v>
      </c>
      <c r="H3287" s="21">
        <v>11777.8</v>
      </c>
      <c r="I3287" s="21" t="s">
        <v>11</v>
      </c>
      <c r="J3287" s="21" t="s">
        <v>12</v>
      </c>
    </row>
    <row r="3288" spans="1:10">
      <c r="A3288" s="21">
        <v>11563327</v>
      </c>
      <c r="B3288" s="22">
        <v>43971</v>
      </c>
      <c r="C3288" s="22">
        <v>43971</v>
      </c>
      <c r="D3288" s="21" t="s">
        <v>10</v>
      </c>
      <c r="E3288" s="21">
        <v>0</v>
      </c>
      <c r="F3288" s="21">
        <v>0</v>
      </c>
      <c r="G3288" s="21">
        <v>1173.5</v>
      </c>
      <c r="H3288" s="21">
        <v>12951.3</v>
      </c>
      <c r="I3288" s="21" t="s">
        <v>11</v>
      </c>
      <c r="J3288" s="21" t="s">
        <v>12</v>
      </c>
    </row>
    <row r="3289" spans="1:10">
      <c r="A3289" s="21">
        <v>11563327</v>
      </c>
      <c r="B3289" s="22">
        <v>43971</v>
      </c>
      <c r="C3289" s="22">
        <v>43971</v>
      </c>
      <c r="D3289" s="21" t="s">
        <v>10</v>
      </c>
      <c r="E3289" s="21">
        <v>0</v>
      </c>
      <c r="F3289" s="21">
        <v>0</v>
      </c>
      <c r="G3289" s="21">
        <v>1180</v>
      </c>
      <c r="H3289" s="21">
        <v>14131.3</v>
      </c>
      <c r="I3289" s="21" t="s">
        <v>11</v>
      </c>
      <c r="J3289" s="21" t="s">
        <v>12</v>
      </c>
    </row>
    <row r="3290" spans="1:10">
      <c r="A3290" s="21">
        <v>11563327</v>
      </c>
      <c r="B3290" s="22">
        <v>43971</v>
      </c>
      <c r="C3290" s="22">
        <v>43971</v>
      </c>
      <c r="D3290" s="21" t="s">
        <v>10</v>
      </c>
      <c r="E3290" s="21">
        <v>0</v>
      </c>
      <c r="F3290" s="21">
        <v>0</v>
      </c>
      <c r="G3290" s="21">
        <v>1230</v>
      </c>
      <c r="H3290" s="21">
        <v>15361.3</v>
      </c>
      <c r="I3290" s="21" t="s">
        <v>11</v>
      </c>
      <c r="J3290" s="21" t="s">
        <v>12</v>
      </c>
    </row>
    <row r="3291" spans="1:10">
      <c r="A3291" s="21">
        <v>11563327</v>
      </c>
      <c r="B3291" s="22">
        <v>43971</v>
      </c>
      <c r="C3291" s="22">
        <v>43971</v>
      </c>
      <c r="D3291" s="21" t="s">
        <v>10</v>
      </c>
      <c r="E3291" s="21">
        <v>0</v>
      </c>
      <c r="F3291" s="21">
        <v>0</v>
      </c>
      <c r="G3291" s="21">
        <v>1232.2</v>
      </c>
      <c r="H3291" s="21">
        <v>16593.5</v>
      </c>
      <c r="I3291" s="21" t="s">
        <v>11</v>
      </c>
      <c r="J3291" s="21" t="s">
        <v>12</v>
      </c>
    </row>
    <row r="3292" spans="1:10">
      <c r="A3292" s="21">
        <v>11563327</v>
      </c>
      <c r="B3292" s="22">
        <v>43971</v>
      </c>
      <c r="C3292" s="22">
        <v>43971</v>
      </c>
      <c r="D3292" s="21" t="s">
        <v>10</v>
      </c>
      <c r="E3292" s="21">
        <v>0</v>
      </c>
      <c r="F3292" s="21">
        <v>0</v>
      </c>
      <c r="G3292" s="21">
        <v>1264.8</v>
      </c>
      <c r="H3292" s="21">
        <v>17858.3</v>
      </c>
      <c r="I3292" s="21" t="s">
        <v>11</v>
      </c>
      <c r="J3292" s="21" t="s">
        <v>12</v>
      </c>
    </row>
    <row r="3293" spans="1:10">
      <c r="A3293" s="21">
        <v>11563327</v>
      </c>
      <c r="B3293" s="22">
        <v>43971</v>
      </c>
      <c r="C3293" s="22">
        <v>43971</v>
      </c>
      <c r="D3293" s="21" t="s">
        <v>10</v>
      </c>
      <c r="E3293" s="21">
        <v>0</v>
      </c>
      <c r="F3293" s="21">
        <v>0</v>
      </c>
      <c r="G3293" s="21">
        <v>1300</v>
      </c>
      <c r="H3293" s="21">
        <v>19158.3</v>
      </c>
      <c r="I3293" s="21" t="s">
        <v>11</v>
      </c>
      <c r="J3293" s="21" t="s">
        <v>12</v>
      </c>
    </row>
    <row r="3294" spans="1:10">
      <c r="A3294" s="21">
        <v>11563327</v>
      </c>
      <c r="B3294" s="22">
        <v>43971</v>
      </c>
      <c r="C3294" s="22">
        <v>43971</v>
      </c>
      <c r="D3294" s="21" t="s">
        <v>10</v>
      </c>
      <c r="E3294" s="21">
        <v>0</v>
      </c>
      <c r="F3294" s="21">
        <v>0</v>
      </c>
      <c r="G3294" s="21">
        <v>1343.6</v>
      </c>
      <c r="H3294" s="21">
        <v>20501.900000000001</v>
      </c>
      <c r="I3294" s="21" t="s">
        <v>11</v>
      </c>
      <c r="J3294" s="21" t="s">
        <v>12</v>
      </c>
    </row>
    <row r="3295" spans="1:10">
      <c r="A3295" s="21">
        <v>11563327</v>
      </c>
      <c r="B3295" s="22">
        <v>43971</v>
      </c>
      <c r="C3295" s="22">
        <v>43971</v>
      </c>
      <c r="D3295" s="21" t="s">
        <v>10</v>
      </c>
      <c r="E3295" s="21">
        <v>0</v>
      </c>
      <c r="F3295" s="21">
        <v>0</v>
      </c>
      <c r="G3295" s="21">
        <v>1395</v>
      </c>
      <c r="H3295" s="21">
        <v>21896.9</v>
      </c>
      <c r="I3295" s="21" t="s">
        <v>11</v>
      </c>
      <c r="J3295" s="21" t="s">
        <v>12</v>
      </c>
    </row>
    <row r="3296" spans="1:10">
      <c r="A3296" s="21">
        <v>11563327</v>
      </c>
      <c r="B3296" s="22">
        <v>43971</v>
      </c>
      <c r="C3296" s="22">
        <v>43971</v>
      </c>
      <c r="D3296" s="21" t="s">
        <v>10</v>
      </c>
      <c r="E3296" s="21">
        <v>0</v>
      </c>
      <c r="F3296" s="21">
        <v>0</v>
      </c>
      <c r="G3296" s="21">
        <v>1538</v>
      </c>
      <c r="H3296" s="21">
        <v>23434.9</v>
      </c>
      <c r="I3296" s="21" t="s">
        <v>11</v>
      </c>
      <c r="J3296" s="21" t="s">
        <v>12</v>
      </c>
    </row>
    <row r="3297" spans="1:10">
      <c r="A3297" s="21">
        <v>11563327</v>
      </c>
      <c r="B3297" s="22">
        <v>43971</v>
      </c>
      <c r="C3297" s="22">
        <v>43971</v>
      </c>
      <c r="D3297" s="21" t="s">
        <v>10</v>
      </c>
      <c r="E3297" s="21">
        <v>0</v>
      </c>
      <c r="F3297" s="21">
        <v>0</v>
      </c>
      <c r="G3297" s="21">
        <v>1544</v>
      </c>
      <c r="H3297" s="21">
        <v>24978.9</v>
      </c>
      <c r="I3297" s="21" t="s">
        <v>11</v>
      </c>
      <c r="J3297" s="21" t="s">
        <v>12</v>
      </c>
    </row>
    <row r="3298" spans="1:10">
      <c r="A3298" s="21">
        <v>11563327</v>
      </c>
      <c r="B3298" s="22">
        <v>43971</v>
      </c>
      <c r="C3298" s="22">
        <v>43971</v>
      </c>
      <c r="D3298" s="21" t="s">
        <v>10</v>
      </c>
      <c r="E3298" s="21">
        <v>0</v>
      </c>
      <c r="F3298" s="21">
        <v>0</v>
      </c>
      <c r="G3298" s="21">
        <v>1548</v>
      </c>
      <c r="H3298" s="21">
        <v>26526.9</v>
      </c>
      <c r="I3298" s="21" t="s">
        <v>11</v>
      </c>
      <c r="J3298" s="21" t="s">
        <v>12</v>
      </c>
    </row>
    <row r="3299" spans="1:10">
      <c r="A3299" s="21">
        <v>11563327</v>
      </c>
      <c r="B3299" s="22">
        <v>43971</v>
      </c>
      <c r="C3299" s="22">
        <v>43971</v>
      </c>
      <c r="D3299" s="21" t="s">
        <v>10</v>
      </c>
      <c r="E3299" s="21">
        <v>0</v>
      </c>
      <c r="F3299" s="21">
        <v>0</v>
      </c>
      <c r="G3299" s="21">
        <v>1580</v>
      </c>
      <c r="H3299" s="21">
        <v>28106.9</v>
      </c>
      <c r="I3299" s="21" t="s">
        <v>11</v>
      </c>
      <c r="J3299" s="21" t="s">
        <v>12</v>
      </c>
    </row>
    <row r="3300" spans="1:10">
      <c r="A3300" s="21">
        <v>11563327</v>
      </c>
      <c r="B3300" s="22">
        <v>43971</v>
      </c>
      <c r="C3300" s="22">
        <v>43971</v>
      </c>
      <c r="D3300" s="21" t="s">
        <v>10</v>
      </c>
      <c r="E3300" s="21">
        <v>0</v>
      </c>
      <c r="F3300" s="21">
        <v>0</v>
      </c>
      <c r="G3300" s="21">
        <v>1600</v>
      </c>
      <c r="H3300" s="21">
        <v>29706.9</v>
      </c>
      <c r="I3300" s="21" t="s">
        <v>11</v>
      </c>
      <c r="J3300" s="21" t="s">
        <v>12</v>
      </c>
    </row>
    <row r="3301" spans="1:10">
      <c r="A3301" s="21">
        <v>11563327</v>
      </c>
      <c r="B3301" s="22">
        <v>43971</v>
      </c>
      <c r="C3301" s="22">
        <v>43971</v>
      </c>
      <c r="D3301" s="21" t="s">
        <v>10</v>
      </c>
      <c r="E3301" s="21">
        <v>0</v>
      </c>
      <c r="F3301" s="21">
        <v>0</v>
      </c>
      <c r="G3301" s="21">
        <v>1707.1</v>
      </c>
      <c r="H3301" s="21">
        <v>31414</v>
      </c>
      <c r="I3301" s="21" t="s">
        <v>11</v>
      </c>
      <c r="J3301" s="21" t="s">
        <v>12</v>
      </c>
    </row>
    <row r="3302" spans="1:10">
      <c r="A3302" s="21">
        <v>11563327</v>
      </c>
      <c r="B3302" s="22">
        <v>43971</v>
      </c>
      <c r="C3302" s="22">
        <v>43971</v>
      </c>
      <c r="D3302" s="21" t="s">
        <v>10</v>
      </c>
      <c r="E3302" s="21">
        <v>0</v>
      </c>
      <c r="F3302" s="21">
        <v>0</v>
      </c>
      <c r="G3302" s="21">
        <v>1750</v>
      </c>
      <c r="H3302" s="21">
        <v>33164</v>
      </c>
      <c r="I3302" s="21" t="s">
        <v>11</v>
      </c>
      <c r="J3302" s="21" t="s">
        <v>12</v>
      </c>
    </row>
    <row r="3303" spans="1:10">
      <c r="A3303" s="21">
        <v>11563327</v>
      </c>
      <c r="B3303" s="22">
        <v>43971</v>
      </c>
      <c r="C3303" s="22">
        <v>43971</v>
      </c>
      <c r="D3303" s="21" t="s">
        <v>10</v>
      </c>
      <c r="E3303" s="21">
        <v>0</v>
      </c>
      <c r="F3303" s="21">
        <v>0</v>
      </c>
      <c r="G3303" s="21">
        <v>1759.6</v>
      </c>
      <c r="H3303" s="21">
        <v>34923.599999999999</v>
      </c>
      <c r="I3303" s="21" t="s">
        <v>11</v>
      </c>
      <c r="J3303" s="21" t="s">
        <v>12</v>
      </c>
    </row>
    <row r="3304" spans="1:10">
      <c r="A3304" s="21">
        <v>11563327</v>
      </c>
      <c r="B3304" s="22">
        <v>43971</v>
      </c>
      <c r="C3304" s="22">
        <v>43971</v>
      </c>
      <c r="D3304" s="21" t="s">
        <v>10</v>
      </c>
      <c r="E3304" s="21">
        <v>0</v>
      </c>
      <c r="F3304" s="21">
        <v>0</v>
      </c>
      <c r="G3304" s="21">
        <v>1873.5</v>
      </c>
      <c r="H3304" s="21">
        <v>36797.1</v>
      </c>
      <c r="I3304" s="21" t="s">
        <v>11</v>
      </c>
      <c r="J3304" s="21" t="s">
        <v>12</v>
      </c>
    </row>
    <row r="3305" spans="1:10">
      <c r="A3305" s="21">
        <v>11563327</v>
      </c>
      <c r="B3305" s="22">
        <v>43971</v>
      </c>
      <c r="C3305" s="22">
        <v>43971</v>
      </c>
      <c r="D3305" s="21" t="s">
        <v>10</v>
      </c>
      <c r="E3305" s="21">
        <v>0</v>
      </c>
      <c r="F3305" s="21">
        <v>0</v>
      </c>
      <c r="G3305" s="21">
        <v>1890</v>
      </c>
      <c r="H3305" s="21">
        <v>38687.1</v>
      </c>
      <c r="I3305" s="21" t="s">
        <v>11</v>
      </c>
      <c r="J3305" s="21" t="s">
        <v>12</v>
      </c>
    </row>
    <row r="3306" spans="1:10">
      <c r="A3306" s="21">
        <v>11563327</v>
      </c>
      <c r="B3306" s="22">
        <v>43971</v>
      </c>
      <c r="C3306" s="22">
        <v>43971</v>
      </c>
      <c r="D3306" s="21" t="s">
        <v>10</v>
      </c>
      <c r="E3306" s="21">
        <v>0</v>
      </c>
      <c r="F3306" s="21">
        <v>0</v>
      </c>
      <c r="G3306" s="21">
        <v>1997</v>
      </c>
      <c r="H3306" s="21">
        <v>40684.1</v>
      </c>
      <c r="I3306" s="21" t="s">
        <v>11</v>
      </c>
      <c r="J3306" s="21" t="s">
        <v>12</v>
      </c>
    </row>
    <row r="3307" spans="1:10">
      <c r="A3307" s="21">
        <v>11563327</v>
      </c>
      <c r="B3307" s="22">
        <v>43971</v>
      </c>
      <c r="C3307" s="22">
        <v>43971</v>
      </c>
      <c r="D3307" s="21" t="s">
        <v>10</v>
      </c>
      <c r="E3307" s="21">
        <v>0</v>
      </c>
      <c r="F3307" s="21">
        <v>0</v>
      </c>
      <c r="G3307" s="21">
        <v>2143</v>
      </c>
      <c r="H3307" s="21">
        <v>42827.1</v>
      </c>
      <c r="I3307" s="21" t="s">
        <v>11</v>
      </c>
      <c r="J3307" s="21" t="s">
        <v>12</v>
      </c>
    </row>
    <row r="3308" spans="1:10">
      <c r="A3308" s="21">
        <v>11563327</v>
      </c>
      <c r="B3308" s="22">
        <v>43971</v>
      </c>
      <c r="C3308" s="22">
        <v>43971</v>
      </c>
      <c r="D3308" s="21" t="s">
        <v>10</v>
      </c>
      <c r="E3308" s="21">
        <v>0</v>
      </c>
      <c r="F3308" s="21">
        <v>0</v>
      </c>
      <c r="G3308" s="21">
        <v>2190</v>
      </c>
      <c r="H3308" s="21">
        <v>45017.1</v>
      </c>
      <c r="I3308" s="21" t="s">
        <v>11</v>
      </c>
      <c r="J3308" s="21" t="s">
        <v>12</v>
      </c>
    </row>
    <row r="3309" spans="1:10">
      <c r="A3309" s="21">
        <v>11563327</v>
      </c>
      <c r="B3309" s="22">
        <v>43971</v>
      </c>
      <c r="C3309" s="22">
        <v>43971</v>
      </c>
      <c r="D3309" s="21" t="s">
        <v>10</v>
      </c>
      <c r="E3309" s="21">
        <v>0</v>
      </c>
      <c r="F3309" s="21">
        <v>0</v>
      </c>
      <c r="G3309" s="21">
        <v>2205</v>
      </c>
      <c r="H3309" s="21">
        <v>47222.1</v>
      </c>
      <c r="I3309" s="21" t="s">
        <v>11</v>
      </c>
      <c r="J3309" s="21" t="s">
        <v>12</v>
      </c>
    </row>
    <row r="3310" spans="1:10">
      <c r="A3310" s="21">
        <v>11563327</v>
      </c>
      <c r="B3310" s="22">
        <v>43971</v>
      </c>
      <c r="C3310" s="22">
        <v>43971</v>
      </c>
      <c r="D3310" s="21" t="s">
        <v>10</v>
      </c>
      <c r="E3310" s="21">
        <v>0</v>
      </c>
      <c r="F3310" s="21">
        <v>0</v>
      </c>
      <c r="G3310" s="21">
        <v>2210</v>
      </c>
      <c r="H3310" s="21">
        <v>49432.1</v>
      </c>
      <c r="I3310" s="21" t="s">
        <v>11</v>
      </c>
      <c r="J3310" s="21" t="s">
        <v>12</v>
      </c>
    </row>
    <row r="3311" spans="1:10">
      <c r="A3311" s="21">
        <v>11563327</v>
      </c>
      <c r="B3311" s="22">
        <v>43971</v>
      </c>
      <c r="C3311" s="22">
        <v>43971</v>
      </c>
      <c r="D3311" s="21" t="s">
        <v>10</v>
      </c>
      <c r="E3311" s="21">
        <v>0</v>
      </c>
      <c r="F3311" s="21">
        <v>0</v>
      </c>
      <c r="G3311" s="21">
        <v>2280</v>
      </c>
      <c r="H3311" s="21">
        <v>51712.1</v>
      </c>
      <c r="I3311" s="21" t="s">
        <v>11</v>
      </c>
      <c r="J3311" s="21" t="s">
        <v>12</v>
      </c>
    </row>
    <row r="3312" spans="1:10">
      <c r="A3312" s="21">
        <v>11563327</v>
      </c>
      <c r="B3312" s="22">
        <v>43971</v>
      </c>
      <c r="C3312" s="22">
        <v>43971</v>
      </c>
      <c r="D3312" s="21" t="s">
        <v>10</v>
      </c>
      <c r="E3312" s="21">
        <v>0</v>
      </c>
      <c r="F3312" s="21">
        <v>0</v>
      </c>
      <c r="G3312" s="21">
        <v>2460.6</v>
      </c>
      <c r="H3312" s="21">
        <v>54172.7</v>
      </c>
      <c r="I3312" s="21" t="s">
        <v>11</v>
      </c>
      <c r="J3312" s="21" t="s">
        <v>12</v>
      </c>
    </row>
    <row r="3313" spans="1:10">
      <c r="A3313" s="21">
        <v>11563327</v>
      </c>
      <c r="B3313" s="22">
        <v>43971</v>
      </c>
      <c r="C3313" s="22">
        <v>43971</v>
      </c>
      <c r="D3313" s="21" t="s">
        <v>10</v>
      </c>
      <c r="E3313" s="21">
        <v>0</v>
      </c>
      <c r="F3313" s="21">
        <v>0</v>
      </c>
      <c r="G3313" s="21">
        <v>2490.5500000000002</v>
      </c>
      <c r="H3313" s="21">
        <v>56663.25</v>
      </c>
      <c r="I3313" s="21" t="s">
        <v>11</v>
      </c>
      <c r="J3313" s="21" t="s">
        <v>12</v>
      </c>
    </row>
    <row r="3314" spans="1:10">
      <c r="A3314" s="21">
        <v>11563327</v>
      </c>
      <c r="B3314" s="22">
        <v>43971</v>
      </c>
      <c r="C3314" s="22">
        <v>43971</v>
      </c>
      <c r="D3314" s="21" t="s">
        <v>10</v>
      </c>
      <c r="E3314" s="21">
        <v>0</v>
      </c>
      <c r="F3314" s="21">
        <v>0</v>
      </c>
      <c r="G3314" s="21">
        <v>2500</v>
      </c>
      <c r="H3314" s="21">
        <v>59163.25</v>
      </c>
      <c r="I3314" s="21" t="s">
        <v>11</v>
      </c>
      <c r="J3314" s="21" t="s">
        <v>12</v>
      </c>
    </row>
    <row r="3315" spans="1:10">
      <c r="A3315" s="21">
        <v>11563327</v>
      </c>
      <c r="B3315" s="22">
        <v>43971</v>
      </c>
      <c r="C3315" s="22">
        <v>43971</v>
      </c>
      <c r="D3315" s="21" t="s">
        <v>10</v>
      </c>
      <c r="E3315" s="21">
        <v>0</v>
      </c>
      <c r="F3315" s="21">
        <v>0</v>
      </c>
      <c r="G3315" s="21">
        <v>2540</v>
      </c>
      <c r="H3315" s="21">
        <v>61703.25</v>
      </c>
      <c r="I3315" s="21" t="s">
        <v>11</v>
      </c>
      <c r="J3315" s="21" t="s">
        <v>12</v>
      </c>
    </row>
    <row r="3316" spans="1:10">
      <c r="A3316" s="21">
        <v>11563327</v>
      </c>
      <c r="B3316" s="22">
        <v>43971</v>
      </c>
      <c r="C3316" s="22">
        <v>43971</v>
      </c>
      <c r="D3316" s="21" t="s">
        <v>10</v>
      </c>
      <c r="E3316" s="21">
        <v>0</v>
      </c>
      <c r="F3316" s="21">
        <v>0</v>
      </c>
      <c r="G3316" s="21">
        <v>2680</v>
      </c>
      <c r="H3316" s="21">
        <v>64383.25</v>
      </c>
      <c r="I3316" s="21" t="s">
        <v>11</v>
      </c>
      <c r="J3316" s="21" t="s">
        <v>12</v>
      </c>
    </row>
    <row r="3317" spans="1:10">
      <c r="A3317" s="21">
        <v>11563327</v>
      </c>
      <c r="B3317" s="22">
        <v>43971</v>
      </c>
      <c r="C3317" s="22">
        <v>43971</v>
      </c>
      <c r="D3317" s="21" t="s">
        <v>10</v>
      </c>
      <c r="E3317" s="21">
        <v>0</v>
      </c>
      <c r="F3317" s="21">
        <v>0</v>
      </c>
      <c r="G3317" s="21">
        <v>2690</v>
      </c>
      <c r="H3317" s="21">
        <v>67073.25</v>
      </c>
      <c r="I3317" s="21" t="s">
        <v>11</v>
      </c>
      <c r="J3317" s="21" t="s">
        <v>12</v>
      </c>
    </row>
    <row r="3318" spans="1:10">
      <c r="A3318" s="21">
        <v>11563327</v>
      </c>
      <c r="B3318" s="22">
        <v>43971</v>
      </c>
      <c r="C3318" s="22">
        <v>43971</v>
      </c>
      <c r="D3318" s="21" t="s">
        <v>10</v>
      </c>
      <c r="E3318" s="21">
        <v>0</v>
      </c>
      <c r="F3318" s="21">
        <v>0</v>
      </c>
      <c r="G3318" s="21">
        <v>2744</v>
      </c>
      <c r="H3318" s="21">
        <v>69817.25</v>
      </c>
      <c r="I3318" s="21" t="s">
        <v>11</v>
      </c>
      <c r="J3318" s="21" t="s">
        <v>12</v>
      </c>
    </row>
    <row r="3319" spans="1:10">
      <c r="A3319" s="21">
        <v>11563327</v>
      </c>
      <c r="B3319" s="22">
        <v>43971</v>
      </c>
      <c r="C3319" s="22">
        <v>43971</v>
      </c>
      <c r="D3319" s="21" t="s">
        <v>10</v>
      </c>
      <c r="E3319" s="21">
        <v>0</v>
      </c>
      <c r="F3319" s="21">
        <v>0</v>
      </c>
      <c r="G3319" s="21">
        <v>2760</v>
      </c>
      <c r="H3319" s="21">
        <v>72577.25</v>
      </c>
      <c r="I3319" s="21" t="s">
        <v>11</v>
      </c>
      <c r="J3319" s="21" t="s">
        <v>12</v>
      </c>
    </row>
    <row r="3320" spans="1:10">
      <c r="A3320" s="21">
        <v>11563327</v>
      </c>
      <c r="B3320" s="22">
        <v>43971</v>
      </c>
      <c r="C3320" s="22">
        <v>43971</v>
      </c>
      <c r="D3320" s="21" t="s">
        <v>10</v>
      </c>
      <c r="E3320" s="21">
        <v>0</v>
      </c>
      <c r="F3320" s="21">
        <v>0</v>
      </c>
      <c r="G3320" s="21">
        <v>2820</v>
      </c>
      <c r="H3320" s="21">
        <v>75397.25</v>
      </c>
      <c r="I3320" s="21" t="s">
        <v>11</v>
      </c>
      <c r="J3320" s="21" t="s">
        <v>12</v>
      </c>
    </row>
    <row r="3321" spans="1:10">
      <c r="A3321" s="21">
        <v>11563327</v>
      </c>
      <c r="B3321" s="22">
        <v>43971</v>
      </c>
      <c r="C3321" s="22">
        <v>43971</v>
      </c>
      <c r="D3321" s="21" t="s">
        <v>10</v>
      </c>
      <c r="E3321" s="21">
        <v>0</v>
      </c>
      <c r="F3321" s="21">
        <v>0</v>
      </c>
      <c r="G3321" s="21">
        <v>2895.9</v>
      </c>
      <c r="H3321" s="21">
        <v>78293.149999999994</v>
      </c>
      <c r="I3321" s="21" t="s">
        <v>11</v>
      </c>
      <c r="J3321" s="21" t="s">
        <v>12</v>
      </c>
    </row>
    <row r="3322" spans="1:10">
      <c r="A3322" s="21">
        <v>11563327</v>
      </c>
      <c r="B3322" s="22">
        <v>43971</v>
      </c>
      <c r="C3322" s="22">
        <v>43971</v>
      </c>
      <c r="D3322" s="21" t="s">
        <v>10</v>
      </c>
      <c r="E3322" s="21">
        <v>0</v>
      </c>
      <c r="F3322" s="21">
        <v>0</v>
      </c>
      <c r="G3322" s="21">
        <v>2900</v>
      </c>
      <c r="H3322" s="21">
        <v>81193.149999999994</v>
      </c>
      <c r="I3322" s="21" t="s">
        <v>11</v>
      </c>
      <c r="J3322" s="21" t="s">
        <v>12</v>
      </c>
    </row>
    <row r="3323" spans="1:10">
      <c r="A3323" s="21">
        <v>11563327</v>
      </c>
      <c r="B3323" s="22">
        <v>43971</v>
      </c>
      <c r="C3323" s="22">
        <v>43971</v>
      </c>
      <c r="D3323" s="21" t="s">
        <v>10</v>
      </c>
      <c r="E3323" s="21">
        <v>0</v>
      </c>
      <c r="F3323" s="21">
        <v>0</v>
      </c>
      <c r="G3323" s="21">
        <v>2933.4</v>
      </c>
      <c r="H3323" s="21">
        <v>84126.55</v>
      </c>
      <c r="I3323" s="21" t="s">
        <v>11</v>
      </c>
      <c r="J3323" s="21" t="s">
        <v>12</v>
      </c>
    </row>
    <row r="3324" spans="1:10">
      <c r="A3324" s="21">
        <v>11563327</v>
      </c>
      <c r="B3324" s="22">
        <v>43971</v>
      </c>
      <c r="C3324" s="22">
        <v>43971</v>
      </c>
      <c r="D3324" s="21" t="s">
        <v>10</v>
      </c>
      <c r="E3324" s="21">
        <v>0</v>
      </c>
      <c r="F3324" s="21">
        <v>0</v>
      </c>
      <c r="G3324" s="21">
        <v>2950</v>
      </c>
      <c r="H3324" s="21">
        <v>87076.55</v>
      </c>
      <c r="I3324" s="21" t="s">
        <v>11</v>
      </c>
      <c r="J3324" s="21" t="s">
        <v>12</v>
      </c>
    </row>
    <row r="3325" spans="1:10">
      <c r="A3325" s="21">
        <v>11563327</v>
      </c>
      <c r="B3325" s="22">
        <v>43971</v>
      </c>
      <c r="C3325" s="22">
        <v>43971</v>
      </c>
      <c r="D3325" s="21" t="s">
        <v>10</v>
      </c>
      <c r="E3325" s="21">
        <v>0</v>
      </c>
      <c r="F3325" s="21">
        <v>0</v>
      </c>
      <c r="G3325" s="21">
        <v>3020</v>
      </c>
      <c r="H3325" s="21">
        <v>90096.55</v>
      </c>
      <c r="I3325" s="21" t="s">
        <v>11</v>
      </c>
      <c r="J3325" s="21" t="s">
        <v>12</v>
      </c>
    </row>
    <row r="3326" spans="1:10">
      <c r="A3326" s="21">
        <v>11563327</v>
      </c>
      <c r="B3326" s="22">
        <v>43971</v>
      </c>
      <c r="C3326" s="22">
        <v>43971</v>
      </c>
      <c r="D3326" s="21" t="s">
        <v>10</v>
      </c>
      <c r="E3326" s="21">
        <v>0</v>
      </c>
      <c r="F3326" s="21">
        <v>0</v>
      </c>
      <c r="G3326" s="21">
        <v>3070</v>
      </c>
      <c r="H3326" s="21">
        <v>93166.55</v>
      </c>
      <c r="I3326" s="21" t="s">
        <v>11</v>
      </c>
      <c r="J3326" s="21" t="s">
        <v>12</v>
      </c>
    </row>
    <row r="3327" spans="1:10">
      <c r="A3327" s="21">
        <v>11563327</v>
      </c>
      <c r="B3327" s="22">
        <v>43971</v>
      </c>
      <c r="C3327" s="22">
        <v>43971</v>
      </c>
      <c r="D3327" s="21" t="s">
        <v>10</v>
      </c>
      <c r="E3327" s="21">
        <v>0</v>
      </c>
      <c r="F3327" s="21">
        <v>0</v>
      </c>
      <c r="G3327" s="21">
        <v>3080</v>
      </c>
      <c r="H3327" s="21">
        <v>96246.55</v>
      </c>
      <c r="I3327" s="21" t="s">
        <v>11</v>
      </c>
      <c r="J3327" s="21" t="s">
        <v>12</v>
      </c>
    </row>
    <row r="3328" spans="1:10">
      <c r="A3328" s="21">
        <v>11563327</v>
      </c>
      <c r="B3328" s="22">
        <v>43971</v>
      </c>
      <c r="C3328" s="22">
        <v>43971</v>
      </c>
      <c r="D3328" s="21" t="s">
        <v>10</v>
      </c>
      <c r="E3328" s="21">
        <v>0</v>
      </c>
      <c r="F3328" s="21">
        <v>0</v>
      </c>
      <c r="G3328" s="21">
        <v>3150.3</v>
      </c>
      <c r="H3328" s="21">
        <v>99396.85</v>
      </c>
      <c r="I3328" s="21" t="s">
        <v>11</v>
      </c>
      <c r="J3328" s="21" t="s">
        <v>12</v>
      </c>
    </row>
    <row r="3329" spans="1:10">
      <c r="A3329" s="21">
        <v>11563327</v>
      </c>
      <c r="B3329" s="22">
        <v>43971</v>
      </c>
      <c r="C3329" s="22">
        <v>43971</v>
      </c>
      <c r="D3329" s="21" t="s">
        <v>10</v>
      </c>
      <c r="E3329" s="21">
        <v>0</v>
      </c>
      <c r="F3329" s="21">
        <v>0</v>
      </c>
      <c r="G3329" s="21">
        <v>3159.11</v>
      </c>
      <c r="H3329" s="21">
        <v>102555.96</v>
      </c>
      <c r="I3329" s="21" t="s">
        <v>11</v>
      </c>
      <c r="J3329" s="21" t="s">
        <v>12</v>
      </c>
    </row>
    <row r="3330" spans="1:10">
      <c r="A3330" s="21">
        <v>11563327</v>
      </c>
      <c r="B3330" s="22">
        <v>43971</v>
      </c>
      <c r="C3330" s="22">
        <v>43971</v>
      </c>
      <c r="D3330" s="21" t="s">
        <v>10</v>
      </c>
      <c r="E3330" s="21">
        <v>0</v>
      </c>
      <c r="F3330" s="21">
        <v>0</v>
      </c>
      <c r="G3330" s="21">
        <v>3171</v>
      </c>
      <c r="H3330" s="21">
        <v>105726.96</v>
      </c>
      <c r="I3330" s="21" t="s">
        <v>11</v>
      </c>
      <c r="J3330" s="21" t="s">
        <v>12</v>
      </c>
    </row>
    <row r="3331" spans="1:10">
      <c r="A3331" s="21">
        <v>11563327</v>
      </c>
      <c r="B3331" s="22">
        <v>43971</v>
      </c>
      <c r="C3331" s="22">
        <v>43971</v>
      </c>
      <c r="D3331" s="21" t="s">
        <v>10</v>
      </c>
      <c r="E3331" s="21">
        <v>0</v>
      </c>
      <c r="F3331" s="21">
        <v>0</v>
      </c>
      <c r="G3331" s="21">
        <v>3200</v>
      </c>
      <c r="H3331" s="21">
        <v>108926.96</v>
      </c>
      <c r="I3331" s="21" t="s">
        <v>11</v>
      </c>
      <c r="J3331" s="21" t="s">
        <v>12</v>
      </c>
    </row>
    <row r="3332" spans="1:10">
      <c r="A3332" s="21">
        <v>11563327</v>
      </c>
      <c r="B3332" s="22">
        <v>43971</v>
      </c>
      <c r="C3332" s="22">
        <v>43971</v>
      </c>
      <c r="D3332" s="21" t="s">
        <v>10</v>
      </c>
      <c r="E3332" s="21">
        <v>0</v>
      </c>
      <c r="F3332" s="21">
        <v>0</v>
      </c>
      <c r="G3332" s="21">
        <v>3200</v>
      </c>
      <c r="H3332" s="21">
        <v>112126.96</v>
      </c>
      <c r="I3332" s="21" t="s">
        <v>11</v>
      </c>
      <c r="J3332" s="21" t="s">
        <v>12</v>
      </c>
    </row>
    <row r="3333" spans="1:10">
      <c r="A3333" s="21">
        <v>11563327</v>
      </c>
      <c r="B3333" s="22">
        <v>43971</v>
      </c>
      <c r="C3333" s="22">
        <v>43971</v>
      </c>
      <c r="D3333" s="21" t="s">
        <v>10</v>
      </c>
      <c r="E3333" s="21">
        <v>0</v>
      </c>
      <c r="F3333" s="21">
        <v>0</v>
      </c>
      <c r="G3333" s="21">
        <v>3209.3</v>
      </c>
      <c r="H3333" s="21">
        <v>115336.26</v>
      </c>
      <c r="I3333" s="21" t="s">
        <v>11</v>
      </c>
      <c r="J3333" s="21" t="s">
        <v>12</v>
      </c>
    </row>
    <row r="3334" spans="1:10">
      <c r="A3334" s="21">
        <v>11563327</v>
      </c>
      <c r="B3334" s="22">
        <v>43971</v>
      </c>
      <c r="C3334" s="22">
        <v>43971</v>
      </c>
      <c r="D3334" s="21" t="s">
        <v>10</v>
      </c>
      <c r="E3334" s="21">
        <v>0</v>
      </c>
      <c r="F3334" s="21">
        <v>0</v>
      </c>
      <c r="G3334" s="21">
        <v>3226</v>
      </c>
      <c r="H3334" s="21">
        <v>118562.26</v>
      </c>
      <c r="I3334" s="21" t="s">
        <v>11</v>
      </c>
      <c r="J3334" s="21" t="s">
        <v>12</v>
      </c>
    </row>
    <row r="3335" spans="1:10">
      <c r="A3335" s="21">
        <v>11563327</v>
      </c>
      <c r="B3335" s="22">
        <v>43971</v>
      </c>
      <c r="C3335" s="22">
        <v>43971</v>
      </c>
      <c r="D3335" s="21" t="s">
        <v>10</v>
      </c>
      <c r="E3335" s="21">
        <v>0</v>
      </c>
      <c r="F3335" s="21">
        <v>0</v>
      </c>
      <c r="G3335" s="21">
        <v>3260</v>
      </c>
      <c r="H3335" s="21">
        <v>121822.26</v>
      </c>
      <c r="I3335" s="21" t="s">
        <v>11</v>
      </c>
      <c r="J3335" s="21" t="s">
        <v>12</v>
      </c>
    </row>
    <row r="3336" spans="1:10">
      <c r="A3336" s="21">
        <v>11563327</v>
      </c>
      <c r="B3336" s="22">
        <v>43971</v>
      </c>
      <c r="C3336" s="22">
        <v>43971</v>
      </c>
      <c r="D3336" s="21" t="s">
        <v>10</v>
      </c>
      <c r="E3336" s="21">
        <v>0</v>
      </c>
      <c r="F3336" s="21">
        <v>0</v>
      </c>
      <c r="G3336" s="21">
        <v>3300</v>
      </c>
      <c r="H3336" s="21">
        <v>125122.26</v>
      </c>
      <c r="I3336" s="21" t="s">
        <v>11</v>
      </c>
      <c r="J3336" s="21" t="s">
        <v>12</v>
      </c>
    </row>
    <row r="3337" spans="1:10">
      <c r="A3337" s="21">
        <v>11563327</v>
      </c>
      <c r="B3337" s="22">
        <v>43971</v>
      </c>
      <c r="C3337" s="22">
        <v>43971</v>
      </c>
      <c r="D3337" s="21" t="s">
        <v>10</v>
      </c>
      <c r="E3337" s="21">
        <v>0</v>
      </c>
      <c r="F3337" s="21">
        <v>0</v>
      </c>
      <c r="G3337" s="21">
        <v>3330.7</v>
      </c>
      <c r="H3337" s="21">
        <v>128452.96</v>
      </c>
      <c r="I3337" s="21" t="s">
        <v>11</v>
      </c>
      <c r="J3337" s="21" t="s">
        <v>12</v>
      </c>
    </row>
    <row r="3338" spans="1:10">
      <c r="A3338" s="21">
        <v>11563327</v>
      </c>
      <c r="B3338" s="22">
        <v>43971</v>
      </c>
      <c r="C3338" s="22">
        <v>43971</v>
      </c>
      <c r="D3338" s="21" t="s">
        <v>10</v>
      </c>
      <c r="E3338" s="21">
        <v>0</v>
      </c>
      <c r="F3338" s="21">
        <v>0</v>
      </c>
      <c r="G3338" s="21">
        <v>3500</v>
      </c>
      <c r="H3338" s="21">
        <v>131952.95999999999</v>
      </c>
      <c r="I3338" s="21" t="s">
        <v>11</v>
      </c>
      <c r="J3338" s="21" t="s">
        <v>12</v>
      </c>
    </row>
    <row r="3339" spans="1:10">
      <c r="A3339" s="21">
        <v>11563327</v>
      </c>
      <c r="B3339" s="22">
        <v>43971</v>
      </c>
      <c r="C3339" s="22">
        <v>43971</v>
      </c>
      <c r="D3339" s="21" t="s">
        <v>10</v>
      </c>
      <c r="E3339" s="21">
        <v>0</v>
      </c>
      <c r="F3339" s="21">
        <v>0</v>
      </c>
      <c r="G3339" s="21">
        <v>3570</v>
      </c>
      <c r="H3339" s="21">
        <v>135522.96</v>
      </c>
      <c r="I3339" s="21" t="s">
        <v>11</v>
      </c>
      <c r="J3339" s="21" t="s">
        <v>12</v>
      </c>
    </row>
    <row r="3340" spans="1:10">
      <c r="A3340" s="21">
        <v>11563327</v>
      </c>
      <c r="B3340" s="22">
        <v>43971</v>
      </c>
      <c r="C3340" s="22">
        <v>43971</v>
      </c>
      <c r="D3340" s="21" t="s">
        <v>10</v>
      </c>
      <c r="E3340" s="21">
        <v>0</v>
      </c>
      <c r="F3340" s="21">
        <v>0</v>
      </c>
      <c r="G3340" s="21">
        <v>3624.5</v>
      </c>
      <c r="H3340" s="21">
        <v>139147.46</v>
      </c>
      <c r="I3340" s="21" t="s">
        <v>11</v>
      </c>
      <c r="J3340" s="21" t="s">
        <v>12</v>
      </c>
    </row>
    <row r="3341" spans="1:10">
      <c r="A3341" s="21">
        <v>11563327</v>
      </c>
      <c r="B3341" s="22">
        <v>43971</v>
      </c>
      <c r="C3341" s="22">
        <v>43971</v>
      </c>
      <c r="D3341" s="21" t="s">
        <v>10</v>
      </c>
      <c r="E3341" s="21">
        <v>0</v>
      </c>
      <c r="F3341" s="21">
        <v>0</v>
      </c>
      <c r="G3341" s="21">
        <v>3680</v>
      </c>
      <c r="H3341" s="21">
        <v>142827.46</v>
      </c>
      <c r="I3341" s="21" t="s">
        <v>11</v>
      </c>
      <c r="J3341" s="21" t="s">
        <v>12</v>
      </c>
    </row>
    <row r="3342" spans="1:10">
      <c r="A3342" s="21">
        <v>11563327</v>
      </c>
      <c r="B3342" s="22">
        <v>43971</v>
      </c>
      <c r="C3342" s="22">
        <v>43971</v>
      </c>
      <c r="D3342" s="21" t="s">
        <v>10</v>
      </c>
      <c r="E3342" s="21">
        <v>0</v>
      </c>
      <c r="F3342" s="21">
        <v>0</v>
      </c>
      <c r="G3342" s="21">
        <v>3712</v>
      </c>
      <c r="H3342" s="21">
        <v>146539.46</v>
      </c>
      <c r="I3342" s="21" t="s">
        <v>11</v>
      </c>
      <c r="J3342" s="21" t="s">
        <v>12</v>
      </c>
    </row>
    <row r="3343" spans="1:10">
      <c r="A3343" s="21">
        <v>11563327</v>
      </c>
      <c r="B3343" s="22">
        <v>43971</v>
      </c>
      <c r="C3343" s="22">
        <v>43971</v>
      </c>
      <c r="D3343" s="21" t="s">
        <v>10</v>
      </c>
      <c r="E3343" s="21">
        <v>0</v>
      </c>
      <c r="F3343" s="21">
        <v>0</v>
      </c>
      <c r="G3343" s="21">
        <v>3720</v>
      </c>
      <c r="H3343" s="21">
        <v>150259.46</v>
      </c>
      <c r="I3343" s="21" t="s">
        <v>11</v>
      </c>
      <c r="J3343" s="21" t="s">
        <v>12</v>
      </c>
    </row>
    <row r="3344" spans="1:10">
      <c r="A3344" s="21">
        <v>11563327</v>
      </c>
      <c r="B3344" s="22">
        <v>43971</v>
      </c>
      <c r="C3344" s="22">
        <v>43971</v>
      </c>
      <c r="D3344" s="21" t="s">
        <v>10</v>
      </c>
      <c r="E3344" s="21">
        <v>0</v>
      </c>
      <c r="F3344" s="21">
        <v>0</v>
      </c>
      <c r="G3344" s="21">
        <v>3773.6</v>
      </c>
      <c r="H3344" s="21">
        <v>154033.06</v>
      </c>
      <c r="I3344" s="21" t="s">
        <v>11</v>
      </c>
      <c r="J3344" s="21" t="s">
        <v>12</v>
      </c>
    </row>
    <row r="3345" spans="1:10">
      <c r="A3345" s="21">
        <v>11563327</v>
      </c>
      <c r="B3345" s="22">
        <v>43971</v>
      </c>
      <c r="C3345" s="22">
        <v>43971</v>
      </c>
      <c r="D3345" s="21" t="s">
        <v>10</v>
      </c>
      <c r="E3345" s="21">
        <v>0</v>
      </c>
      <c r="F3345" s="21">
        <v>0</v>
      </c>
      <c r="G3345" s="21">
        <v>3790</v>
      </c>
      <c r="H3345" s="21">
        <v>157823.06</v>
      </c>
      <c r="I3345" s="21" t="s">
        <v>11</v>
      </c>
      <c r="J3345" s="21" t="s">
        <v>12</v>
      </c>
    </row>
    <row r="3346" spans="1:10">
      <c r="A3346" s="21">
        <v>11563327</v>
      </c>
      <c r="B3346" s="22">
        <v>43971</v>
      </c>
      <c r="C3346" s="22">
        <v>43971</v>
      </c>
      <c r="D3346" s="21" t="s">
        <v>10</v>
      </c>
      <c r="E3346" s="21">
        <v>0</v>
      </c>
      <c r="F3346" s="21">
        <v>0</v>
      </c>
      <c r="G3346" s="21">
        <v>3790</v>
      </c>
      <c r="H3346" s="21">
        <v>161613.06</v>
      </c>
      <c r="I3346" s="21" t="s">
        <v>11</v>
      </c>
      <c r="J3346" s="21" t="s">
        <v>12</v>
      </c>
    </row>
    <row r="3347" spans="1:10">
      <c r="A3347" s="21">
        <v>11563327</v>
      </c>
      <c r="B3347" s="22">
        <v>43971</v>
      </c>
      <c r="C3347" s="22">
        <v>43971</v>
      </c>
      <c r="D3347" s="21" t="s">
        <v>10</v>
      </c>
      <c r="E3347" s="21">
        <v>0</v>
      </c>
      <c r="F3347" s="21">
        <v>0</v>
      </c>
      <c r="G3347" s="21">
        <v>3850</v>
      </c>
      <c r="H3347" s="21">
        <v>165463.06</v>
      </c>
      <c r="I3347" s="21" t="s">
        <v>11</v>
      </c>
      <c r="J3347" s="21" t="s">
        <v>12</v>
      </c>
    </row>
    <row r="3348" spans="1:10">
      <c r="A3348" s="21">
        <v>11563327</v>
      </c>
      <c r="B3348" s="22">
        <v>43971</v>
      </c>
      <c r="C3348" s="22">
        <v>43971</v>
      </c>
      <c r="D3348" s="21" t="s">
        <v>10</v>
      </c>
      <c r="E3348" s="21">
        <v>0</v>
      </c>
      <c r="F3348" s="21">
        <v>0</v>
      </c>
      <c r="G3348" s="21">
        <v>3860.54</v>
      </c>
      <c r="H3348" s="21">
        <v>169323.6</v>
      </c>
      <c r="I3348" s="21" t="s">
        <v>11</v>
      </c>
      <c r="J3348" s="21" t="s">
        <v>12</v>
      </c>
    </row>
    <row r="3349" spans="1:10">
      <c r="A3349" s="21">
        <v>11563327</v>
      </c>
      <c r="B3349" s="22">
        <v>43971</v>
      </c>
      <c r="C3349" s="22">
        <v>43971</v>
      </c>
      <c r="D3349" s="21" t="s">
        <v>10</v>
      </c>
      <c r="E3349" s="21">
        <v>0</v>
      </c>
      <c r="F3349" s="21">
        <v>0</v>
      </c>
      <c r="G3349" s="21">
        <v>3890.75</v>
      </c>
      <c r="H3349" s="21">
        <v>173214.35</v>
      </c>
      <c r="I3349" s="21" t="s">
        <v>11</v>
      </c>
      <c r="J3349" s="21" t="s">
        <v>12</v>
      </c>
    </row>
    <row r="3350" spans="1:10">
      <c r="A3350" s="21">
        <v>11563327</v>
      </c>
      <c r="B3350" s="22">
        <v>43971</v>
      </c>
      <c r="C3350" s="22">
        <v>43971</v>
      </c>
      <c r="D3350" s="21" t="s">
        <v>10</v>
      </c>
      <c r="E3350" s="21">
        <v>0</v>
      </c>
      <c r="F3350" s="21">
        <v>0</v>
      </c>
      <c r="G3350" s="21">
        <v>3970</v>
      </c>
      <c r="H3350" s="21">
        <v>177184.35</v>
      </c>
      <c r="I3350" s="21" t="s">
        <v>11</v>
      </c>
      <c r="J3350" s="21" t="s">
        <v>12</v>
      </c>
    </row>
    <row r="3351" spans="1:10">
      <c r="A3351" s="21">
        <v>11563327</v>
      </c>
      <c r="B3351" s="22">
        <v>43971</v>
      </c>
      <c r="C3351" s="22">
        <v>43971</v>
      </c>
      <c r="D3351" s="21" t="s">
        <v>10</v>
      </c>
      <c r="E3351" s="21">
        <v>0</v>
      </c>
      <c r="F3351" s="21">
        <v>0</v>
      </c>
      <c r="G3351" s="21">
        <v>4050</v>
      </c>
      <c r="H3351" s="21">
        <v>181234.35</v>
      </c>
      <c r="I3351" s="21" t="s">
        <v>11</v>
      </c>
      <c r="J3351" s="21" t="s">
        <v>12</v>
      </c>
    </row>
    <row r="3352" spans="1:10">
      <c r="A3352" s="21">
        <v>11563327</v>
      </c>
      <c r="B3352" s="22">
        <v>43971</v>
      </c>
      <c r="C3352" s="22">
        <v>43971</v>
      </c>
      <c r="D3352" s="21" t="s">
        <v>10</v>
      </c>
      <c r="E3352" s="21">
        <v>0</v>
      </c>
      <c r="F3352" s="21">
        <v>0</v>
      </c>
      <c r="G3352" s="21">
        <v>4080</v>
      </c>
      <c r="H3352" s="21">
        <v>185314.35</v>
      </c>
      <c r="I3352" s="21" t="s">
        <v>11</v>
      </c>
      <c r="J3352" s="21" t="s">
        <v>12</v>
      </c>
    </row>
    <row r="3353" spans="1:10">
      <c r="A3353" s="21">
        <v>11563327</v>
      </c>
      <c r="B3353" s="22">
        <v>43971</v>
      </c>
      <c r="C3353" s="22">
        <v>43971</v>
      </c>
      <c r="D3353" s="21" t="s">
        <v>10</v>
      </c>
      <c r="E3353" s="21">
        <v>0</v>
      </c>
      <c r="F3353" s="21">
        <v>0</v>
      </c>
      <c r="G3353" s="21">
        <v>4217.1000000000004</v>
      </c>
      <c r="H3353" s="21">
        <v>189531.45</v>
      </c>
      <c r="I3353" s="21" t="s">
        <v>11</v>
      </c>
      <c r="J3353" s="21" t="s">
        <v>12</v>
      </c>
    </row>
    <row r="3354" spans="1:10">
      <c r="A3354" s="21">
        <v>11563327</v>
      </c>
      <c r="B3354" s="22">
        <v>43971</v>
      </c>
      <c r="C3354" s="22">
        <v>43971</v>
      </c>
      <c r="D3354" s="21" t="s">
        <v>10</v>
      </c>
      <c r="E3354" s="21">
        <v>0</v>
      </c>
      <c r="F3354" s="21">
        <v>0</v>
      </c>
      <c r="G3354" s="21">
        <v>4220</v>
      </c>
      <c r="H3354" s="21">
        <v>193751.45</v>
      </c>
      <c r="I3354" s="21" t="s">
        <v>11</v>
      </c>
      <c r="J3354" s="21" t="s">
        <v>12</v>
      </c>
    </row>
    <row r="3355" spans="1:10">
      <c r="A3355" s="21">
        <v>11563327</v>
      </c>
      <c r="B3355" s="22">
        <v>43971</v>
      </c>
      <c r="C3355" s="22">
        <v>43971</v>
      </c>
      <c r="D3355" s="21" t="s">
        <v>10</v>
      </c>
      <c r="E3355" s="21">
        <v>0</v>
      </c>
      <c r="F3355" s="21">
        <v>0</v>
      </c>
      <c r="G3355" s="21">
        <v>4250</v>
      </c>
      <c r="H3355" s="21">
        <v>198001.45</v>
      </c>
      <c r="I3355" s="21" t="s">
        <v>11</v>
      </c>
      <c r="J3355" s="21" t="s">
        <v>12</v>
      </c>
    </row>
    <row r="3356" spans="1:10">
      <c r="A3356" s="21">
        <v>11563327</v>
      </c>
      <c r="B3356" s="22">
        <v>43971</v>
      </c>
      <c r="C3356" s="22">
        <v>43971</v>
      </c>
      <c r="D3356" s="21" t="s">
        <v>10</v>
      </c>
      <c r="E3356" s="21">
        <v>0</v>
      </c>
      <c r="F3356" s="21">
        <v>0</v>
      </c>
      <c r="G3356" s="21">
        <v>4290</v>
      </c>
      <c r="H3356" s="21">
        <v>202291.45</v>
      </c>
      <c r="I3356" s="21" t="s">
        <v>11</v>
      </c>
      <c r="J3356" s="21" t="s">
        <v>12</v>
      </c>
    </row>
    <row r="3357" spans="1:10">
      <c r="A3357" s="21">
        <v>11563327</v>
      </c>
      <c r="B3357" s="22">
        <v>43971</v>
      </c>
      <c r="C3357" s="22">
        <v>43971</v>
      </c>
      <c r="D3357" s="21" t="s">
        <v>10</v>
      </c>
      <c r="E3357" s="21">
        <v>0</v>
      </c>
      <c r="F3357" s="21">
        <v>0</v>
      </c>
      <c r="G3357" s="21">
        <v>4383.53</v>
      </c>
      <c r="H3357" s="21">
        <v>206674.98</v>
      </c>
      <c r="I3357" s="21" t="s">
        <v>11</v>
      </c>
      <c r="J3357" s="21" t="s">
        <v>12</v>
      </c>
    </row>
    <row r="3358" spans="1:10">
      <c r="A3358" s="21">
        <v>11563327</v>
      </c>
      <c r="B3358" s="22">
        <v>43971</v>
      </c>
      <c r="C3358" s="22">
        <v>43971</v>
      </c>
      <c r="D3358" s="21" t="s">
        <v>10</v>
      </c>
      <c r="E3358" s="21">
        <v>0</v>
      </c>
      <c r="F3358" s="21">
        <v>0</v>
      </c>
      <c r="G3358" s="21">
        <v>4393.1000000000004</v>
      </c>
      <c r="H3358" s="21">
        <v>211068.08</v>
      </c>
      <c r="I3358" s="21" t="s">
        <v>11</v>
      </c>
      <c r="J3358" s="21" t="s">
        <v>12</v>
      </c>
    </row>
    <row r="3359" spans="1:10">
      <c r="A3359" s="21">
        <v>11563327</v>
      </c>
      <c r="B3359" s="22">
        <v>43971</v>
      </c>
      <c r="C3359" s="22">
        <v>43971</v>
      </c>
      <c r="D3359" s="21" t="s">
        <v>10</v>
      </c>
      <c r="E3359" s="21">
        <v>0</v>
      </c>
      <c r="F3359" s="21">
        <v>0</v>
      </c>
      <c r="G3359" s="21">
        <v>4440</v>
      </c>
      <c r="H3359" s="21">
        <v>215508.08</v>
      </c>
      <c r="I3359" s="21" t="s">
        <v>11</v>
      </c>
      <c r="J3359" s="21" t="s">
        <v>12</v>
      </c>
    </row>
    <row r="3360" spans="1:10">
      <c r="A3360" s="21">
        <v>11563327</v>
      </c>
      <c r="B3360" s="22">
        <v>43971</v>
      </c>
      <c r="C3360" s="22">
        <v>43971</v>
      </c>
      <c r="D3360" s="21" t="s">
        <v>10</v>
      </c>
      <c r="E3360" s="21">
        <v>0</v>
      </c>
      <c r="F3360" s="21">
        <v>0</v>
      </c>
      <c r="G3360" s="21">
        <v>4569.8</v>
      </c>
      <c r="H3360" s="21">
        <v>220077.88</v>
      </c>
      <c r="I3360" s="21" t="s">
        <v>11</v>
      </c>
      <c r="J3360" s="21" t="s">
        <v>12</v>
      </c>
    </row>
    <row r="3361" spans="1:10">
      <c r="A3361" s="21">
        <v>11563327</v>
      </c>
      <c r="B3361" s="22">
        <v>43971</v>
      </c>
      <c r="C3361" s="22">
        <v>43971</v>
      </c>
      <c r="D3361" s="21" t="s">
        <v>10</v>
      </c>
      <c r="E3361" s="21">
        <v>0</v>
      </c>
      <c r="F3361" s="21">
        <v>0</v>
      </c>
      <c r="G3361" s="21">
        <v>4665</v>
      </c>
      <c r="H3361" s="21">
        <v>224742.88</v>
      </c>
      <c r="I3361" s="21" t="s">
        <v>11</v>
      </c>
      <c r="J3361" s="21" t="s">
        <v>12</v>
      </c>
    </row>
    <row r="3362" spans="1:10">
      <c r="A3362" s="21">
        <v>11563327</v>
      </c>
      <c r="B3362" s="22">
        <v>43971</v>
      </c>
      <c r="C3362" s="22">
        <v>43971</v>
      </c>
      <c r="D3362" s="21" t="s">
        <v>10</v>
      </c>
      <c r="E3362" s="21">
        <v>0</v>
      </c>
      <c r="F3362" s="21">
        <v>0</v>
      </c>
      <c r="G3362" s="21">
        <v>4690</v>
      </c>
      <c r="H3362" s="21">
        <v>229432.88</v>
      </c>
      <c r="I3362" s="21" t="s">
        <v>11</v>
      </c>
      <c r="J3362" s="21" t="s">
        <v>12</v>
      </c>
    </row>
    <row r="3363" spans="1:10">
      <c r="A3363" s="21">
        <v>11563327</v>
      </c>
      <c r="B3363" s="22">
        <v>43971</v>
      </c>
      <c r="C3363" s="22">
        <v>43971</v>
      </c>
      <c r="D3363" s="21" t="s">
        <v>10</v>
      </c>
      <c r="E3363" s="21">
        <v>0</v>
      </c>
      <c r="F3363" s="21">
        <v>0</v>
      </c>
      <c r="G3363" s="21">
        <v>4855.2</v>
      </c>
      <c r="H3363" s="21">
        <v>234288.08</v>
      </c>
      <c r="I3363" s="21" t="s">
        <v>11</v>
      </c>
      <c r="J3363" s="21" t="s">
        <v>12</v>
      </c>
    </row>
    <row r="3364" spans="1:10">
      <c r="A3364" s="21">
        <v>11563327</v>
      </c>
      <c r="B3364" s="22">
        <v>43971</v>
      </c>
      <c r="C3364" s="22">
        <v>43971</v>
      </c>
      <c r="D3364" s="21" t="s">
        <v>10</v>
      </c>
      <c r="E3364" s="21">
        <v>0</v>
      </c>
      <c r="F3364" s="21">
        <v>0</v>
      </c>
      <c r="G3364" s="21">
        <v>4895.3999999999996</v>
      </c>
      <c r="H3364" s="21">
        <v>239183.48</v>
      </c>
      <c r="I3364" s="21" t="s">
        <v>11</v>
      </c>
      <c r="J3364" s="21" t="s">
        <v>12</v>
      </c>
    </row>
    <row r="3365" spans="1:10">
      <c r="A3365" s="21">
        <v>11563327</v>
      </c>
      <c r="B3365" s="22">
        <v>43971</v>
      </c>
      <c r="C3365" s="22">
        <v>43971</v>
      </c>
      <c r="D3365" s="21" t="s">
        <v>10</v>
      </c>
      <c r="E3365" s="21">
        <v>0</v>
      </c>
      <c r="F3365" s="21">
        <v>0</v>
      </c>
      <c r="G3365" s="21">
        <v>4900</v>
      </c>
      <c r="H3365" s="21">
        <v>244083.48</v>
      </c>
      <c r="I3365" s="21" t="s">
        <v>11</v>
      </c>
      <c r="J3365" s="21" t="s">
        <v>12</v>
      </c>
    </row>
    <row r="3366" spans="1:10">
      <c r="A3366" s="21">
        <v>11563327</v>
      </c>
      <c r="B3366" s="22">
        <v>43971</v>
      </c>
      <c r="C3366" s="22">
        <v>43971</v>
      </c>
      <c r="D3366" s="21" t="s">
        <v>10</v>
      </c>
      <c r="E3366" s="21">
        <v>0</v>
      </c>
      <c r="F3366" s="21">
        <v>0</v>
      </c>
      <c r="G3366" s="21">
        <v>5002.0600000000004</v>
      </c>
      <c r="H3366" s="21">
        <v>249085.54</v>
      </c>
      <c r="I3366" s="21" t="s">
        <v>11</v>
      </c>
      <c r="J3366" s="21" t="s">
        <v>12</v>
      </c>
    </row>
    <row r="3367" spans="1:10">
      <c r="A3367" s="21">
        <v>11563327</v>
      </c>
      <c r="B3367" s="22">
        <v>43971</v>
      </c>
      <c r="C3367" s="22">
        <v>43971</v>
      </c>
      <c r="D3367" s="21" t="s">
        <v>10</v>
      </c>
      <c r="E3367" s="21">
        <v>0</v>
      </c>
      <c r="F3367" s="21">
        <v>0</v>
      </c>
      <c r="G3367" s="21">
        <v>5068.07</v>
      </c>
      <c r="H3367" s="21">
        <v>254153.61</v>
      </c>
      <c r="I3367" s="21" t="s">
        <v>11</v>
      </c>
      <c r="J3367" s="21" t="s">
        <v>12</v>
      </c>
    </row>
    <row r="3368" spans="1:10">
      <c r="A3368" s="21">
        <v>11563327</v>
      </c>
      <c r="B3368" s="22">
        <v>43971</v>
      </c>
      <c r="C3368" s="22">
        <v>43971</v>
      </c>
      <c r="D3368" s="21" t="s">
        <v>10</v>
      </c>
      <c r="E3368" s="21">
        <v>0</v>
      </c>
      <c r="F3368" s="21">
        <v>0</v>
      </c>
      <c r="G3368" s="21">
        <v>5097.8</v>
      </c>
      <c r="H3368" s="21">
        <v>259251.41</v>
      </c>
      <c r="I3368" s="21" t="s">
        <v>11</v>
      </c>
      <c r="J3368" s="21" t="s">
        <v>12</v>
      </c>
    </row>
    <row r="3369" spans="1:10">
      <c r="A3369" s="21">
        <v>11563327</v>
      </c>
      <c r="B3369" s="22">
        <v>43971</v>
      </c>
      <c r="C3369" s="22">
        <v>43971</v>
      </c>
      <c r="D3369" s="21" t="s">
        <v>10</v>
      </c>
      <c r="E3369" s="21">
        <v>0</v>
      </c>
      <c r="F3369" s="21">
        <v>0</v>
      </c>
      <c r="G3369" s="21">
        <v>5148.3999999999996</v>
      </c>
      <c r="H3369" s="21">
        <v>264399.81</v>
      </c>
      <c r="I3369" s="21" t="s">
        <v>11</v>
      </c>
      <c r="J3369" s="21" t="s">
        <v>12</v>
      </c>
    </row>
    <row r="3370" spans="1:10">
      <c r="A3370" s="21">
        <v>11563327</v>
      </c>
      <c r="B3370" s="22">
        <v>43971</v>
      </c>
      <c r="C3370" s="22">
        <v>43971</v>
      </c>
      <c r="D3370" s="21" t="s">
        <v>10</v>
      </c>
      <c r="E3370" s="21">
        <v>0</v>
      </c>
      <c r="F3370" s="21">
        <v>0</v>
      </c>
      <c r="G3370" s="21">
        <v>5200</v>
      </c>
      <c r="H3370" s="21">
        <v>269599.81</v>
      </c>
      <c r="I3370" s="21" t="s">
        <v>11</v>
      </c>
      <c r="J3370" s="21" t="s">
        <v>12</v>
      </c>
    </row>
    <row r="3371" spans="1:10">
      <c r="A3371" s="21">
        <v>11563327</v>
      </c>
      <c r="B3371" s="22">
        <v>43971</v>
      </c>
      <c r="C3371" s="22">
        <v>43971</v>
      </c>
      <c r="D3371" s="21" t="s">
        <v>10</v>
      </c>
      <c r="E3371" s="21">
        <v>0</v>
      </c>
      <c r="F3371" s="21">
        <v>0</v>
      </c>
      <c r="G3371" s="21">
        <v>5243.5</v>
      </c>
      <c r="H3371" s="21">
        <v>274843.31</v>
      </c>
      <c r="I3371" s="21" t="s">
        <v>11</v>
      </c>
      <c r="J3371" s="21" t="s">
        <v>12</v>
      </c>
    </row>
    <row r="3372" spans="1:10">
      <c r="A3372" s="21">
        <v>11563327</v>
      </c>
      <c r="B3372" s="22">
        <v>43971</v>
      </c>
      <c r="C3372" s="22">
        <v>43971</v>
      </c>
      <c r="D3372" s="21" t="s">
        <v>10</v>
      </c>
      <c r="E3372" s="21">
        <v>0</v>
      </c>
      <c r="F3372" s="21">
        <v>0</v>
      </c>
      <c r="G3372" s="21">
        <v>5259.9</v>
      </c>
      <c r="H3372" s="21">
        <v>280103.21000000002</v>
      </c>
      <c r="I3372" s="21" t="s">
        <v>11</v>
      </c>
      <c r="J3372" s="21" t="s">
        <v>12</v>
      </c>
    </row>
    <row r="3373" spans="1:10">
      <c r="A3373" s="21">
        <v>11563327</v>
      </c>
      <c r="B3373" s="22">
        <v>43971</v>
      </c>
      <c r="C3373" s="22">
        <v>43971</v>
      </c>
      <c r="D3373" s="21" t="s">
        <v>10</v>
      </c>
      <c r="E3373" s="21">
        <v>0</v>
      </c>
      <c r="F3373" s="21">
        <v>0</v>
      </c>
      <c r="G3373" s="21">
        <v>5308.7</v>
      </c>
      <c r="H3373" s="21">
        <v>285411.90999999997</v>
      </c>
      <c r="I3373" s="21" t="s">
        <v>11</v>
      </c>
      <c r="J3373" s="21" t="s">
        <v>12</v>
      </c>
    </row>
    <row r="3374" spans="1:10">
      <c r="A3374" s="21">
        <v>11563327</v>
      </c>
      <c r="B3374" s="22">
        <v>43971</v>
      </c>
      <c r="C3374" s="22">
        <v>43971</v>
      </c>
      <c r="D3374" s="21" t="s">
        <v>10</v>
      </c>
      <c r="E3374" s="21">
        <v>0</v>
      </c>
      <c r="F3374" s="21">
        <v>0</v>
      </c>
      <c r="G3374" s="21">
        <v>5409.4</v>
      </c>
      <c r="H3374" s="21">
        <v>290821.31</v>
      </c>
      <c r="I3374" s="21" t="s">
        <v>11</v>
      </c>
      <c r="J3374" s="21" t="s">
        <v>12</v>
      </c>
    </row>
    <row r="3375" spans="1:10">
      <c r="A3375" s="21">
        <v>11563327</v>
      </c>
      <c r="B3375" s="22">
        <v>43971</v>
      </c>
      <c r="C3375" s="22">
        <v>43971</v>
      </c>
      <c r="D3375" s="21" t="s">
        <v>10</v>
      </c>
      <c r="E3375" s="21">
        <v>0</v>
      </c>
      <c r="F3375" s="21">
        <v>0</v>
      </c>
      <c r="G3375" s="21">
        <v>5452.9</v>
      </c>
      <c r="H3375" s="21">
        <v>296274.21000000002</v>
      </c>
      <c r="I3375" s="21" t="s">
        <v>11</v>
      </c>
      <c r="J3375" s="21" t="s">
        <v>12</v>
      </c>
    </row>
    <row r="3376" spans="1:10">
      <c r="A3376" s="21">
        <v>11563327</v>
      </c>
      <c r="B3376" s="22">
        <v>43971</v>
      </c>
      <c r="C3376" s="22">
        <v>43971</v>
      </c>
      <c r="D3376" s="21" t="s">
        <v>10</v>
      </c>
      <c r="E3376" s="21">
        <v>0</v>
      </c>
      <c r="F3376" s="21">
        <v>0</v>
      </c>
      <c r="G3376" s="21">
        <v>5460</v>
      </c>
      <c r="H3376" s="21">
        <v>301734.21000000002</v>
      </c>
      <c r="I3376" s="21" t="s">
        <v>11</v>
      </c>
      <c r="J3376" s="21" t="s">
        <v>12</v>
      </c>
    </row>
    <row r="3377" spans="1:10">
      <c r="A3377" s="21">
        <v>11563327</v>
      </c>
      <c r="B3377" s="22">
        <v>43971</v>
      </c>
      <c r="C3377" s="22">
        <v>43971</v>
      </c>
      <c r="D3377" s="21" t="s">
        <v>10</v>
      </c>
      <c r="E3377" s="21">
        <v>0</v>
      </c>
      <c r="F3377" s="21">
        <v>0</v>
      </c>
      <c r="G3377" s="21">
        <v>5480</v>
      </c>
      <c r="H3377" s="21">
        <v>307214.21000000002</v>
      </c>
      <c r="I3377" s="21" t="s">
        <v>11</v>
      </c>
      <c r="J3377" s="21" t="s">
        <v>12</v>
      </c>
    </row>
    <row r="3378" spans="1:10">
      <c r="A3378" s="21">
        <v>11563327</v>
      </c>
      <c r="B3378" s="22">
        <v>43971</v>
      </c>
      <c r="C3378" s="22">
        <v>43971</v>
      </c>
      <c r="D3378" s="21" t="s">
        <v>10</v>
      </c>
      <c r="E3378" s="21">
        <v>0</v>
      </c>
      <c r="F3378" s="21">
        <v>0</v>
      </c>
      <c r="G3378" s="21">
        <v>5481.9</v>
      </c>
      <c r="H3378" s="21">
        <v>312696.11</v>
      </c>
      <c r="I3378" s="21" t="s">
        <v>11</v>
      </c>
      <c r="J3378" s="21" t="s">
        <v>12</v>
      </c>
    </row>
    <row r="3379" spans="1:10">
      <c r="A3379" s="21">
        <v>11563327</v>
      </c>
      <c r="B3379" s="22">
        <v>43971</v>
      </c>
      <c r="C3379" s="22">
        <v>43971</v>
      </c>
      <c r="D3379" s="21" t="s">
        <v>10</v>
      </c>
      <c r="E3379" s="21">
        <v>0</v>
      </c>
      <c r="F3379" s="21">
        <v>0</v>
      </c>
      <c r="G3379" s="21">
        <v>5552.65</v>
      </c>
      <c r="H3379" s="21">
        <v>318248.76</v>
      </c>
      <c r="I3379" s="21" t="s">
        <v>11</v>
      </c>
      <c r="J3379" s="21" t="s">
        <v>12</v>
      </c>
    </row>
    <row r="3380" spans="1:10">
      <c r="A3380" s="21">
        <v>11563327</v>
      </c>
      <c r="B3380" s="22">
        <v>43971</v>
      </c>
      <c r="C3380" s="22">
        <v>43971</v>
      </c>
      <c r="D3380" s="21" t="s">
        <v>10</v>
      </c>
      <c r="E3380" s="21">
        <v>0</v>
      </c>
      <c r="F3380" s="21">
        <v>0</v>
      </c>
      <c r="G3380" s="21">
        <v>5722.5</v>
      </c>
      <c r="H3380" s="21">
        <v>323971.26</v>
      </c>
      <c r="I3380" s="21" t="s">
        <v>11</v>
      </c>
      <c r="J3380" s="21" t="s">
        <v>12</v>
      </c>
    </row>
    <row r="3381" spans="1:10">
      <c r="A3381" s="21">
        <v>11563327</v>
      </c>
      <c r="B3381" s="22">
        <v>43971</v>
      </c>
      <c r="C3381" s="22">
        <v>43971</v>
      </c>
      <c r="D3381" s="21" t="s">
        <v>10</v>
      </c>
      <c r="E3381" s="21">
        <v>0</v>
      </c>
      <c r="F3381" s="21">
        <v>0</v>
      </c>
      <c r="G3381" s="21">
        <v>5829</v>
      </c>
      <c r="H3381" s="21">
        <v>329800.26</v>
      </c>
      <c r="I3381" s="21" t="s">
        <v>11</v>
      </c>
      <c r="J3381" s="21" t="s">
        <v>12</v>
      </c>
    </row>
    <row r="3382" spans="1:10">
      <c r="A3382" s="21">
        <v>11563327</v>
      </c>
      <c r="B3382" s="22">
        <v>43971</v>
      </c>
      <c r="C3382" s="22">
        <v>43971</v>
      </c>
      <c r="D3382" s="21" t="s">
        <v>10</v>
      </c>
      <c r="E3382" s="21">
        <v>0</v>
      </c>
      <c r="F3382" s="21">
        <v>0</v>
      </c>
      <c r="G3382" s="21">
        <v>5835.97</v>
      </c>
      <c r="H3382" s="21">
        <v>335636.23</v>
      </c>
      <c r="I3382" s="21" t="s">
        <v>11</v>
      </c>
      <c r="J3382" s="21" t="s">
        <v>12</v>
      </c>
    </row>
    <row r="3383" spans="1:10">
      <c r="A3383" s="21">
        <v>11563327</v>
      </c>
      <c r="B3383" s="22">
        <v>43971</v>
      </c>
      <c r="C3383" s="22">
        <v>43971</v>
      </c>
      <c r="D3383" s="21" t="s">
        <v>10</v>
      </c>
      <c r="E3383" s="21">
        <v>0</v>
      </c>
      <c r="F3383" s="21">
        <v>0</v>
      </c>
      <c r="G3383" s="21">
        <v>5970</v>
      </c>
      <c r="H3383" s="21">
        <v>341606.23</v>
      </c>
      <c r="I3383" s="21" t="s">
        <v>11</v>
      </c>
      <c r="J3383" s="21" t="s">
        <v>12</v>
      </c>
    </row>
    <row r="3384" spans="1:10">
      <c r="A3384" s="21">
        <v>11563327</v>
      </c>
      <c r="B3384" s="22">
        <v>43971</v>
      </c>
      <c r="C3384" s="22">
        <v>43971</v>
      </c>
      <c r="D3384" s="21" t="s">
        <v>10</v>
      </c>
      <c r="E3384" s="21">
        <v>0</v>
      </c>
      <c r="F3384" s="21">
        <v>0</v>
      </c>
      <c r="G3384" s="21">
        <v>6067.4</v>
      </c>
      <c r="H3384" s="21">
        <v>347673.63</v>
      </c>
      <c r="I3384" s="21" t="s">
        <v>11</v>
      </c>
      <c r="J3384" s="21" t="s">
        <v>12</v>
      </c>
    </row>
    <row r="3385" spans="1:10">
      <c r="A3385" s="21">
        <v>11563327</v>
      </c>
      <c r="B3385" s="22">
        <v>43971</v>
      </c>
      <c r="C3385" s="22">
        <v>43971</v>
      </c>
      <c r="D3385" s="21" t="s">
        <v>10</v>
      </c>
      <c r="E3385" s="21">
        <v>0</v>
      </c>
      <c r="F3385" s="21">
        <v>0</v>
      </c>
      <c r="G3385" s="21">
        <v>6070.9</v>
      </c>
      <c r="H3385" s="21">
        <v>353744.53</v>
      </c>
      <c r="I3385" s="21" t="s">
        <v>11</v>
      </c>
      <c r="J3385" s="21" t="s">
        <v>12</v>
      </c>
    </row>
    <row r="3386" spans="1:10">
      <c r="A3386" s="21">
        <v>11563327</v>
      </c>
      <c r="B3386" s="22">
        <v>43971</v>
      </c>
      <c r="C3386" s="22">
        <v>43971</v>
      </c>
      <c r="D3386" s="21" t="s">
        <v>10</v>
      </c>
      <c r="E3386" s="21">
        <v>0</v>
      </c>
      <c r="F3386" s="21">
        <v>0</v>
      </c>
      <c r="G3386" s="21">
        <v>6302.9</v>
      </c>
      <c r="H3386" s="21">
        <v>360047.43</v>
      </c>
      <c r="I3386" s="21" t="s">
        <v>11</v>
      </c>
      <c r="J3386" s="21" t="s">
        <v>12</v>
      </c>
    </row>
    <row r="3387" spans="1:10">
      <c r="A3387" s="21">
        <v>11563327</v>
      </c>
      <c r="B3387" s="22">
        <v>43971</v>
      </c>
      <c r="C3387" s="22">
        <v>43971</v>
      </c>
      <c r="D3387" s="21" t="s">
        <v>10</v>
      </c>
      <c r="E3387" s="21">
        <v>0</v>
      </c>
      <c r="F3387" s="21">
        <v>0</v>
      </c>
      <c r="G3387" s="21">
        <v>6471.6</v>
      </c>
      <c r="H3387" s="21">
        <v>366519.03</v>
      </c>
      <c r="I3387" s="21" t="s">
        <v>11</v>
      </c>
      <c r="J3387" s="21" t="s">
        <v>12</v>
      </c>
    </row>
    <row r="3388" spans="1:10">
      <c r="A3388" s="21">
        <v>11563327</v>
      </c>
      <c r="B3388" s="22">
        <v>43971</v>
      </c>
      <c r="C3388" s="22">
        <v>43971</v>
      </c>
      <c r="D3388" s="21" t="s">
        <v>10</v>
      </c>
      <c r="E3388" s="21">
        <v>0</v>
      </c>
      <c r="F3388" s="21">
        <v>0</v>
      </c>
      <c r="G3388" s="21">
        <v>6483.1</v>
      </c>
      <c r="H3388" s="21">
        <v>373002.13</v>
      </c>
      <c r="I3388" s="21" t="s">
        <v>11</v>
      </c>
      <c r="J3388" s="21" t="s">
        <v>12</v>
      </c>
    </row>
    <row r="3389" spans="1:10">
      <c r="A3389" s="21">
        <v>11563327</v>
      </c>
      <c r="B3389" s="22">
        <v>43971</v>
      </c>
      <c r="C3389" s="22">
        <v>43971</v>
      </c>
      <c r="D3389" s="21" t="s">
        <v>10</v>
      </c>
      <c r="E3389" s="21">
        <v>0</v>
      </c>
      <c r="F3389" s="21">
        <v>0</v>
      </c>
      <c r="G3389" s="21">
        <v>6487.1</v>
      </c>
      <c r="H3389" s="21">
        <v>379489.23</v>
      </c>
      <c r="I3389" s="21" t="s">
        <v>11</v>
      </c>
      <c r="J3389" s="21" t="s">
        <v>12</v>
      </c>
    </row>
    <row r="3390" spans="1:10">
      <c r="A3390" s="21">
        <v>11563327</v>
      </c>
      <c r="B3390" s="22">
        <v>43971</v>
      </c>
      <c r="C3390" s="22">
        <v>43971</v>
      </c>
      <c r="D3390" s="21" t="s">
        <v>10</v>
      </c>
      <c r="E3390" s="21">
        <v>0</v>
      </c>
      <c r="F3390" s="21">
        <v>0</v>
      </c>
      <c r="G3390" s="21">
        <v>6505</v>
      </c>
      <c r="H3390" s="21">
        <v>385994.23</v>
      </c>
      <c r="I3390" s="21" t="s">
        <v>11</v>
      </c>
      <c r="J3390" s="21" t="s">
        <v>12</v>
      </c>
    </row>
    <row r="3391" spans="1:10">
      <c r="A3391" s="21">
        <v>11563327</v>
      </c>
      <c r="B3391" s="22">
        <v>43971</v>
      </c>
      <c r="C3391" s="22">
        <v>43971</v>
      </c>
      <c r="D3391" s="21" t="s">
        <v>10</v>
      </c>
      <c r="E3391" s="21">
        <v>0</v>
      </c>
      <c r="F3391" s="21">
        <v>0</v>
      </c>
      <c r="G3391" s="21">
        <v>6540</v>
      </c>
      <c r="H3391" s="21">
        <v>392534.23</v>
      </c>
      <c r="I3391" s="21" t="s">
        <v>11</v>
      </c>
      <c r="J3391" s="21" t="s">
        <v>12</v>
      </c>
    </row>
    <row r="3392" spans="1:10">
      <c r="A3392" s="21">
        <v>11563327</v>
      </c>
      <c r="B3392" s="22">
        <v>43971</v>
      </c>
      <c r="C3392" s="22">
        <v>43971</v>
      </c>
      <c r="D3392" s="21" t="s">
        <v>10</v>
      </c>
      <c r="E3392" s="21">
        <v>0</v>
      </c>
      <c r="F3392" s="21">
        <v>0</v>
      </c>
      <c r="G3392" s="21">
        <v>6728.49</v>
      </c>
      <c r="H3392" s="21">
        <v>399262.71999999997</v>
      </c>
      <c r="I3392" s="21" t="s">
        <v>11</v>
      </c>
      <c r="J3392" s="21" t="s">
        <v>12</v>
      </c>
    </row>
    <row r="3393" spans="1:10">
      <c r="A3393" s="21">
        <v>11563327</v>
      </c>
      <c r="B3393" s="22">
        <v>43971</v>
      </c>
      <c r="C3393" s="22">
        <v>43971</v>
      </c>
      <c r="D3393" s="21" t="s">
        <v>10</v>
      </c>
      <c r="E3393" s="21">
        <v>0</v>
      </c>
      <c r="F3393" s="21">
        <v>0</v>
      </c>
      <c r="G3393" s="21">
        <v>6970</v>
      </c>
      <c r="H3393" s="21">
        <v>406232.72</v>
      </c>
      <c r="I3393" s="21" t="s">
        <v>11</v>
      </c>
      <c r="J3393" s="21" t="s">
        <v>12</v>
      </c>
    </row>
    <row r="3394" spans="1:10">
      <c r="A3394" s="21">
        <v>11563327</v>
      </c>
      <c r="B3394" s="22">
        <v>43971</v>
      </c>
      <c r="C3394" s="22">
        <v>43971</v>
      </c>
      <c r="D3394" s="21" t="s">
        <v>10</v>
      </c>
      <c r="E3394" s="21">
        <v>0</v>
      </c>
      <c r="F3394" s="21">
        <v>0</v>
      </c>
      <c r="G3394" s="21">
        <v>7208.3</v>
      </c>
      <c r="H3394" s="21">
        <v>413441.02</v>
      </c>
      <c r="I3394" s="21" t="s">
        <v>11</v>
      </c>
      <c r="J3394" s="21" t="s">
        <v>12</v>
      </c>
    </row>
    <row r="3395" spans="1:10">
      <c r="A3395" s="21">
        <v>11563327</v>
      </c>
      <c r="B3395" s="22">
        <v>43971</v>
      </c>
      <c r="C3395" s="22">
        <v>43971</v>
      </c>
      <c r="D3395" s="21" t="s">
        <v>10</v>
      </c>
      <c r="E3395" s="21">
        <v>0</v>
      </c>
      <c r="F3395" s="21">
        <v>0</v>
      </c>
      <c r="G3395" s="21">
        <v>7525.3</v>
      </c>
      <c r="H3395" s="21">
        <v>420966.32</v>
      </c>
      <c r="I3395" s="21" t="s">
        <v>11</v>
      </c>
      <c r="J3395" s="21" t="s">
        <v>12</v>
      </c>
    </row>
    <row r="3396" spans="1:10">
      <c r="A3396" s="21">
        <v>11563327</v>
      </c>
      <c r="B3396" s="22">
        <v>43971</v>
      </c>
      <c r="C3396" s="22">
        <v>43971</v>
      </c>
      <c r="D3396" s="21" t="s">
        <v>10</v>
      </c>
      <c r="E3396" s="21">
        <v>0</v>
      </c>
      <c r="F3396" s="21">
        <v>0</v>
      </c>
      <c r="G3396" s="21">
        <v>7760.4</v>
      </c>
      <c r="H3396" s="21">
        <v>428726.72</v>
      </c>
      <c r="I3396" s="21" t="s">
        <v>11</v>
      </c>
      <c r="J3396" s="21" t="s">
        <v>12</v>
      </c>
    </row>
    <row r="3397" spans="1:10">
      <c r="A3397" s="21">
        <v>11563327</v>
      </c>
      <c r="B3397" s="22">
        <v>43971</v>
      </c>
      <c r="C3397" s="22">
        <v>43971</v>
      </c>
      <c r="D3397" s="21" t="s">
        <v>10</v>
      </c>
      <c r="E3397" s="21">
        <v>0</v>
      </c>
      <c r="F3397" s="21">
        <v>0</v>
      </c>
      <c r="G3397" s="21">
        <v>8206.7999999999993</v>
      </c>
      <c r="H3397" s="21">
        <v>436933.52</v>
      </c>
      <c r="I3397" s="21" t="s">
        <v>11</v>
      </c>
      <c r="J3397" s="21" t="s">
        <v>12</v>
      </c>
    </row>
    <row r="3398" spans="1:10">
      <c r="A3398" s="21">
        <v>11563327</v>
      </c>
      <c r="B3398" s="22">
        <v>43971</v>
      </c>
      <c r="C3398" s="22">
        <v>43971</v>
      </c>
      <c r="D3398" s="21" t="s">
        <v>10</v>
      </c>
      <c r="E3398" s="21">
        <v>0</v>
      </c>
      <c r="F3398" s="21">
        <v>0</v>
      </c>
      <c r="G3398" s="21">
        <v>8290</v>
      </c>
      <c r="H3398" s="21">
        <v>445223.52</v>
      </c>
      <c r="I3398" s="21" t="s">
        <v>11</v>
      </c>
      <c r="J3398" s="21" t="s">
        <v>12</v>
      </c>
    </row>
    <row r="3399" spans="1:10">
      <c r="A3399" s="21">
        <v>11563327</v>
      </c>
      <c r="B3399" s="22">
        <v>43971</v>
      </c>
      <c r="C3399" s="22">
        <v>43971</v>
      </c>
      <c r="D3399" s="21" t="s">
        <v>10</v>
      </c>
      <c r="E3399" s="21">
        <v>0</v>
      </c>
      <c r="F3399" s="21">
        <v>0</v>
      </c>
      <c r="G3399" s="21">
        <v>8362.94</v>
      </c>
      <c r="H3399" s="21">
        <v>453586.46</v>
      </c>
      <c r="I3399" s="21" t="s">
        <v>11</v>
      </c>
      <c r="J3399" s="21" t="s">
        <v>12</v>
      </c>
    </row>
    <row r="3400" spans="1:10">
      <c r="A3400" s="21">
        <v>11563327</v>
      </c>
      <c r="B3400" s="22">
        <v>43971</v>
      </c>
      <c r="C3400" s="22">
        <v>43971</v>
      </c>
      <c r="D3400" s="21" t="s">
        <v>10</v>
      </c>
      <c r="E3400" s="21">
        <v>0</v>
      </c>
      <c r="F3400" s="21">
        <v>0</v>
      </c>
      <c r="G3400" s="21">
        <v>8480</v>
      </c>
      <c r="H3400" s="21">
        <v>462066.46</v>
      </c>
      <c r="I3400" s="21" t="s">
        <v>11</v>
      </c>
      <c r="J3400" s="21" t="s">
        <v>12</v>
      </c>
    </row>
    <row r="3401" spans="1:10">
      <c r="A3401" s="21">
        <v>11563327</v>
      </c>
      <c r="B3401" s="22">
        <v>43971</v>
      </c>
      <c r="C3401" s="22">
        <v>43971</v>
      </c>
      <c r="D3401" s="21" t="s">
        <v>10</v>
      </c>
      <c r="E3401" s="21">
        <v>0</v>
      </c>
      <c r="F3401" s="21">
        <v>0</v>
      </c>
      <c r="G3401" s="21">
        <v>8656</v>
      </c>
      <c r="H3401" s="21">
        <v>470722.46</v>
      </c>
      <c r="I3401" s="21" t="s">
        <v>11</v>
      </c>
      <c r="J3401" s="21" t="s">
        <v>12</v>
      </c>
    </row>
    <row r="3402" spans="1:10">
      <c r="A3402" s="21">
        <v>11563327</v>
      </c>
      <c r="B3402" s="22">
        <v>43971</v>
      </c>
      <c r="C3402" s="22">
        <v>43971</v>
      </c>
      <c r="D3402" s="21" t="s">
        <v>10</v>
      </c>
      <c r="E3402" s="21">
        <v>0</v>
      </c>
      <c r="F3402" s="21">
        <v>0</v>
      </c>
      <c r="G3402" s="21">
        <v>9225</v>
      </c>
      <c r="H3402" s="21">
        <v>479947.46</v>
      </c>
      <c r="I3402" s="21" t="s">
        <v>11</v>
      </c>
      <c r="J3402" s="21" t="s">
        <v>12</v>
      </c>
    </row>
    <row r="3403" spans="1:10">
      <c r="A3403" s="21">
        <v>11563327</v>
      </c>
      <c r="B3403" s="22">
        <v>43971</v>
      </c>
      <c r="C3403" s="22">
        <v>43971</v>
      </c>
      <c r="D3403" s="21" t="s">
        <v>10</v>
      </c>
      <c r="E3403" s="21">
        <v>0</v>
      </c>
      <c r="F3403" s="21">
        <v>0</v>
      </c>
      <c r="G3403" s="21">
        <v>9303.4</v>
      </c>
      <c r="H3403" s="21">
        <v>489250.86</v>
      </c>
      <c r="I3403" s="21" t="s">
        <v>11</v>
      </c>
      <c r="J3403" s="21" t="s">
        <v>12</v>
      </c>
    </row>
    <row r="3404" spans="1:10">
      <c r="A3404" s="21">
        <v>11563327</v>
      </c>
      <c r="B3404" s="22">
        <v>43971</v>
      </c>
      <c r="C3404" s="22">
        <v>43971</v>
      </c>
      <c r="D3404" s="21" t="s">
        <v>10</v>
      </c>
      <c r="E3404" s="21">
        <v>0</v>
      </c>
      <c r="F3404" s="21">
        <v>0</v>
      </c>
      <c r="G3404" s="21">
        <v>9540</v>
      </c>
      <c r="H3404" s="21">
        <v>498790.86</v>
      </c>
      <c r="I3404" s="21" t="s">
        <v>11</v>
      </c>
      <c r="J3404" s="21" t="s">
        <v>12</v>
      </c>
    </row>
    <row r="3405" spans="1:10">
      <c r="A3405" s="21">
        <v>11563327</v>
      </c>
      <c r="B3405" s="22">
        <v>43971</v>
      </c>
      <c r="C3405" s="22">
        <v>43971</v>
      </c>
      <c r="D3405" s="21" t="s">
        <v>10</v>
      </c>
      <c r="E3405" s="21">
        <v>0</v>
      </c>
      <c r="F3405" s="21">
        <v>0</v>
      </c>
      <c r="G3405" s="21">
        <v>9619.9</v>
      </c>
      <c r="H3405" s="21">
        <v>508410.76</v>
      </c>
      <c r="I3405" s="21" t="s">
        <v>11</v>
      </c>
      <c r="J3405" s="21" t="s">
        <v>12</v>
      </c>
    </row>
    <row r="3406" spans="1:10">
      <c r="A3406" s="21">
        <v>11563327</v>
      </c>
      <c r="B3406" s="22">
        <v>43971</v>
      </c>
      <c r="C3406" s="22">
        <v>43971</v>
      </c>
      <c r="D3406" s="21" t="s">
        <v>10</v>
      </c>
      <c r="E3406" s="21">
        <v>0</v>
      </c>
      <c r="F3406" s="21">
        <v>0</v>
      </c>
      <c r="G3406" s="21">
        <v>9902.5</v>
      </c>
      <c r="H3406" s="21">
        <v>518313.26</v>
      </c>
      <c r="I3406" s="21" t="s">
        <v>11</v>
      </c>
      <c r="J3406" s="21" t="s">
        <v>12</v>
      </c>
    </row>
    <row r="3407" spans="1:10">
      <c r="A3407" s="21">
        <v>11563327</v>
      </c>
      <c r="B3407" s="22">
        <v>43971</v>
      </c>
      <c r="C3407" s="22">
        <v>43971</v>
      </c>
      <c r="D3407" s="21" t="s">
        <v>10</v>
      </c>
      <c r="E3407" s="21">
        <v>0</v>
      </c>
      <c r="F3407" s="21">
        <v>0</v>
      </c>
      <c r="G3407" s="21">
        <v>10150</v>
      </c>
      <c r="H3407" s="21">
        <v>528463.26</v>
      </c>
      <c r="I3407" s="21" t="s">
        <v>11</v>
      </c>
      <c r="J3407" s="21" t="s">
        <v>12</v>
      </c>
    </row>
    <row r="3408" spans="1:10">
      <c r="A3408" s="21">
        <v>11563327</v>
      </c>
      <c r="B3408" s="22">
        <v>43971</v>
      </c>
      <c r="C3408" s="22">
        <v>43971</v>
      </c>
      <c r="D3408" s="21" t="s">
        <v>10</v>
      </c>
      <c r="E3408" s="21">
        <v>0</v>
      </c>
      <c r="F3408" s="21">
        <v>0</v>
      </c>
      <c r="G3408" s="21">
        <v>10870</v>
      </c>
      <c r="H3408" s="21">
        <v>539333.26</v>
      </c>
      <c r="I3408" s="21" t="s">
        <v>11</v>
      </c>
      <c r="J3408" s="21" t="s">
        <v>12</v>
      </c>
    </row>
    <row r="3409" spans="1:10">
      <c r="A3409" s="21">
        <v>11563327</v>
      </c>
      <c r="B3409" s="22">
        <v>43971</v>
      </c>
      <c r="C3409" s="22">
        <v>43971</v>
      </c>
      <c r="D3409" s="21" t="s">
        <v>10</v>
      </c>
      <c r="E3409" s="21">
        <v>0</v>
      </c>
      <c r="F3409" s="21">
        <v>0</v>
      </c>
      <c r="G3409" s="21">
        <v>11275.78</v>
      </c>
      <c r="H3409" s="21">
        <v>550609.04</v>
      </c>
      <c r="I3409" s="21" t="s">
        <v>11</v>
      </c>
      <c r="J3409" s="21" t="s">
        <v>12</v>
      </c>
    </row>
    <row r="3410" spans="1:10">
      <c r="A3410" s="21">
        <v>11563327</v>
      </c>
      <c r="B3410" s="22">
        <v>43971</v>
      </c>
      <c r="C3410" s="22">
        <v>43971</v>
      </c>
      <c r="D3410" s="21" t="s">
        <v>10</v>
      </c>
      <c r="E3410" s="21">
        <v>0</v>
      </c>
      <c r="F3410" s="21">
        <v>0</v>
      </c>
      <c r="G3410" s="21">
        <v>11336.44</v>
      </c>
      <c r="H3410" s="21">
        <v>561945.48</v>
      </c>
      <c r="I3410" s="21" t="s">
        <v>11</v>
      </c>
      <c r="J3410" s="21" t="s">
        <v>12</v>
      </c>
    </row>
    <row r="3411" spans="1:10">
      <c r="A3411" s="21">
        <v>11563327</v>
      </c>
      <c r="B3411" s="22">
        <v>43971</v>
      </c>
      <c r="C3411" s="22">
        <v>43971</v>
      </c>
      <c r="D3411" s="21" t="s">
        <v>10</v>
      </c>
      <c r="E3411" s="21">
        <v>0</v>
      </c>
      <c r="F3411" s="21">
        <v>0</v>
      </c>
      <c r="G3411" s="21">
        <v>12150.2</v>
      </c>
      <c r="H3411" s="21">
        <v>574095.68000000005</v>
      </c>
      <c r="I3411" s="21" t="s">
        <v>11</v>
      </c>
      <c r="J3411" s="21" t="s">
        <v>12</v>
      </c>
    </row>
    <row r="3412" spans="1:10">
      <c r="A3412" s="21">
        <v>11563327</v>
      </c>
      <c r="B3412" s="22">
        <v>43971</v>
      </c>
      <c r="C3412" s="22">
        <v>43971</v>
      </c>
      <c r="D3412" s="21" t="s">
        <v>10</v>
      </c>
      <c r="E3412" s="21">
        <v>0</v>
      </c>
      <c r="F3412" s="21">
        <v>0</v>
      </c>
      <c r="G3412" s="21">
        <v>13051</v>
      </c>
      <c r="H3412" s="21">
        <v>587146.68000000005</v>
      </c>
      <c r="I3412" s="21" t="s">
        <v>11</v>
      </c>
      <c r="J3412" s="21" t="s">
        <v>12</v>
      </c>
    </row>
    <row r="3413" spans="1:10">
      <c r="A3413" s="21">
        <v>11563327</v>
      </c>
      <c r="B3413" s="22">
        <v>43971</v>
      </c>
      <c r="C3413" s="22">
        <v>43971</v>
      </c>
      <c r="D3413" s="21" t="s">
        <v>10</v>
      </c>
      <c r="E3413" s="21">
        <v>0</v>
      </c>
      <c r="F3413" s="21">
        <v>0</v>
      </c>
      <c r="G3413" s="21">
        <v>13201.8</v>
      </c>
      <c r="H3413" s="21">
        <v>600348.48</v>
      </c>
      <c r="I3413" s="21" t="s">
        <v>11</v>
      </c>
      <c r="J3413" s="21" t="s">
        <v>12</v>
      </c>
    </row>
    <row r="3414" spans="1:10">
      <c r="A3414" s="21">
        <v>11563327</v>
      </c>
      <c r="B3414" s="22">
        <v>43971</v>
      </c>
      <c r="C3414" s="22">
        <v>43971</v>
      </c>
      <c r="D3414" s="21" t="s">
        <v>10</v>
      </c>
      <c r="E3414" s="21">
        <v>0</v>
      </c>
      <c r="F3414" s="21">
        <v>0</v>
      </c>
      <c r="G3414" s="21">
        <v>13687.7</v>
      </c>
      <c r="H3414" s="21">
        <v>614036.18000000005</v>
      </c>
      <c r="I3414" s="21" t="s">
        <v>11</v>
      </c>
      <c r="J3414" s="21" t="s">
        <v>12</v>
      </c>
    </row>
    <row r="3415" spans="1:10">
      <c r="A3415" s="21">
        <v>11563327</v>
      </c>
      <c r="B3415" s="22">
        <v>43971</v>
      </c>
      <c r="C3415" s="22">
        <v>43971</v>
      </c>
      <c r="D3415" s="21" t="s">
        <v>10</v>
      </c>
      <c r="E3415" s="21">
        <v>0</v>
      </c>
      <c r="F3415" s="21">
        <v>0</v>
      </c>
      <c r="G3415" s="21">
        <v>13777.6</v>
      </c>
      <c r="H3415" s="21">
        <v>627813.78</v>
      </c>
      <c r="I3415" s="21" t="s">
        <v>11</v>
      </c>
      <c r="J3415" s="21" t="s">
        <v>12</v>
      </c>
    </row>
    <row r="3416" spans="1:10">
      <c r="A3416" s="21">
        <v>11563327</v>
      </c>
      <c r="B3416" s="22">
        <v>43971</v>
      </c>
      <c r="C3416" s="22">
        <v>43971</v>
      </c>
      <c r="D3416" s="21" t="s">
        <v>10</v>
      </c>
      <c r="E3416" s="21">
        <v>0</v>
      </c>
      <c r="F3416" s="21">
        <v>0</v>
      </c>
      <c r="G3416" s="21">
        <v>14380</v>
      </c>
      <c r="H3416" s="21">
        <v>642193.78</v>
      </c>
      <c r="I3416" s="21" t="s">
        <v>11</v>
      </c>
      <c r="J3416" s="21" t="s">
        <v>12</v>
      </c>
    </row>
    <row r="3417" spans="1:10">
      <c r="A3417" s="21">
        <v>11563327</v>
      </c>
      <c r="B3417" s="22">
        <v>43971</v>
      </c>
      <c r="C3417" s="22">
        <v>43971</v>
      </c>
      <c r="D3417" s="21" t="s">
        <v>10</v>
      </c>
      <c r="E3417" s="21">
        <v>0</v>
      </c>
      <c r="F3417" s="21">
        <v>0</v>
      </c>
      <c r="G3417" s="21">
        <v>15246.3</v>
      </c>
      <c r="H3417" s="21">
        <v>657440.07999999996</v>
      </c>
      <c r="I3417" s="21" t="s">
        <v>11</v>
      </c>
      <c r="J3417" s="21" t="s">
        <v>12</v>
      </c>
    </row>
    <row r="3418" spans="1:10">
      <c r="A3418" s="21">
        <v>11563327</v>
      </c>
      <c r="B3418" s="22">
        <v>43971</v>
      </c>
      <c r="C3418" s="22">
        <v>43971</v>
      </c>
      <c r="D3418" s="21" t="s">
        <v>10</v>
      </c>
      <c r="E3418" s="21">
        <v>0</v>
      </c>
      <c r="F3418" s="21">
        <v>0</v>
      </c>
      <c r="G3418" s="21">
        <v>15387</v>
      </c>
      <c r="H3418" s="21">
        <v>672827.08</v>
      </c>
      <c r="I3418" s="21" t="s">
        <v>11</v>
      </c>
      <c r="J3418" s="21" t="s">
        <v>12</v>
      </c>
    </row>
    <row r="3419" spans="1:10">
      <c r="A3419" s="21">
        <v>11563327</v>
      </c>
      <c r="B3419" s="22">
        <v>43971</v>
      </c>
      <c r="C3419" s="22">
        <v>43971</v>
      </c>
      <c r="D3419" s="21" t="s">
        <v>10</v>
      </c>
      <c r="E3419" s="21">
        <v>0</v>
      </c>
      <c r="F3419" s="21">
        <v>0</v>
      </c>
      <c r="G3419" s="21">
        <v>15619.54</v>
      </c>
      <c r="H3419" s="21">
        <v>688446.62</v>
      </c>
      <c r="I3419" s="21" t="s">
        <v>11</v>
      </c>
      <c r="J3419" s="21" t="s">
        <v>12</v>
      </c>
    </row>
    <row r="3420" spans="1:10">
      <c r="A3420" s="21">
        <v>11563327</v>
      </c>
      <c r="B3420" s="22">
        <v>43971</v>
      </c>
      <c r="C3420" s="22">
        <v>43971</v>
      </c>
      <c r="D3420" s="21" t="s">
        <v>10</v>
      </c>
      <c r="E3420" s="21">
        <v>0</v>
      </c>
      <c r="F3420" s="21">
        <v>0</v>
      </c>
      <c r="G3420" s="21">
        <v>17584.099999999999</v>
      </c>
      <c r="H3420" s="21">
        <v>706030.72</v>
      </c>
      <c r="I3420" s="21" t="s">
        <v>11</v>
      </c>
      <c r="J3420" s="21" t="s">
        <v>12</v>
      </c>
    </row>
    <row r="3421" spans="1:10">
      <c r="A3421" s="21">
        <v>11563327</v>
      </c>
      <c r="B3421" s="22">
        <v>43971</v>
      </c>
      <c r="C3421" s="22">
        <v>43971</v>
      </c>
      <c r="D3421" s="21" t="s">
        <v>10</v>
      </c>
      <c r="E3421" s="21">
        <v>0</v>
      </c>
      <c r="F3421" s="21">
        <v>0</v>
      </c>
      <c r="G3421" s="21">
        <v>18064.71</v>
      </c>
      <c r="H3421" s="21">
        <v>724095.43</v>
      </c>
      <c r="I3421" s="21" t="s">
        <v>11</v>
      </c>
      <c r="J3421" s="21" t="s">
        <v>12</v>
      </c>
    </row>
    <row r="3422" spans="1:10">
      <c r="A3422" s="21">
        <v>11563327</v>
      </c>
      <c r="B3422" s="22">
        <v>43971</v>
      </c>
      <c r="C3422" s="22">
        <v>43971</v>
      </c>
      <c r="D3422" s="21" t="s">
        <v>10</v>
      </c>
      <c r="E3422" s="21">
        <v>0</v>
      </c>
      <c r="F3422" s="21">
        <v>0</v>
      </c>
      <c r="G3422" s="21">
        <v>18440.099999999999</v>
      </c>
      <c r="H3422" s="21">
        <v>742535.53</v>
      </c>
      <c r="I3422" s="21" t="s">
        <v>11</v>
      </c>
      <c r="J3422" s="21" t="s">
        <v>12</v>
      </c>
    </row>
    <row r="3423" spans="1:10">
      <c r="A3423" s="21">
        <v>11563327</v>
      </c>
      <c r="B3423" s="22">
        <v>43971</v>
      </c>
      <c r="C3423" s="22">
        <v>43971</v>
      </c>
      <c r="D3423" s="21" t="s">
        <v>10</v>
      </c>
      <c r="E3423" s="21">
        <v>0</v>
      </c>
      <c r="F3423" s="21">
        <v>0</v>
      </c>
      <c r="G3423" s="21">
        <v>19065</v>
      </c>
      <c r="H3423" s="21">
        <v>761600.53</v>
      </c>
      <c r="I3423" s="21" t="s">
        <v>11</v>
      </c>
      <c r="J3423" s="21" t="s">
        <v>12</v>
      </c>
    </row>
    <row r="3424" spans="1:10">
      <c r="A3424" s="21">
        <v>11563327</v>
      </c>
      <c r="B3424" s="22">
        <v>43971</v>
      </c>
      <c r="C3424" s="22">
        <v>43971</v>
      </c>
      <c r="D3424" s="21" t="s">
        <v>10</v>
      </c>
      <c r="E3424" s="21">
        <v>0</v>
      </c>
      <c r="F3424" s="21">
        <v>0</v>
      </c>
      <c r="G3424" s="21">
        <v>19539.099999999999</v>
      </c>
      <c r="H3424" s="21">
        <v>781139.63</v>
      </c>
      <c r="I3424" s="21" t="s">
        <v>11</v>
      </c>
      <c r="J3424" s="21" t="s">
        <v>12</v>
      </c>
    </row>
    <row r="3425" spans="1:10">
      <c r="A3425" s="21">
        <v>11563327</v>
      </c>
      <c r="B3425" s="22">
        <v>43971</v>
      </c>
      <c r="C3425" s="22">
        <v>43971</v>
      </c>
      <c r="D3425" s="21" t="s">
        <v>10</v>
      </c>
      <c r="E3425" s="21">
        <v>0</v>
      </c>
      <c r="F3425" s="21">
        <v>0</v>
      </c>
      <c r="G3425" s="21">
        <v>19749</v>
      </c>
      <c r="H3425" s="21">
        <v>800888.63</v>
      </c>
      <c r="I3425" s="21" t="s">
        <v>11</v>
      </c>
      <c r="J3425" s="21" t="s">
        <v>12</v>
      </c>
    </row>
    <row r="3426" spans="1:10">
      <c r="A3426" s="21">
        <v>11563327</v>
      </c>
      <c r="B3426" s="22">
        <v>43971</v>
      </c>
      <c r="C3426" s="22">
        <v>43971</v>
      </c>
      <c r="D3426" s="21" t="s">
        <v>10</v>
      </c>
      <c r="E3426" s="21">
        <v>0</v>
      </c>
      <c r="F3426" s="21">
        <v>0</v>
      </c>
      <c r="G3426" s="21">
        <v>20180.259999999998</v>
      </c>
      <c r="H3426" s="21">
        <v>821068.89</v>
      </c>
      <c r="I3426" s="21" t="s">
        <v>11</v>
      </c>
      <c r="J3426" s="21" t="s">
        <v>12</v>
      </c>
    </row>
    <row r="3427" spans="1:10">
      <c r="A3427" s="21">
        <v>11563327</v>
      </c>
      <c r="B3427" s="22">
        <v>43971</v>
      </c>
      <c r="C3427" s="22">
        <v>43971</v>
      </c>
      <c r="D3427" s="21" t="s">
        <v>10</v>
      </c>
      <c r="E3427" s="21">
        <v>0</v>
      </c>
      <c r="F3427" s="21">
        <v>0</v>
      </c>
      <c r="G3427" s="21">
        <v>20821.259999999998</v>
      </c>
      <c r="H3427" s="21">
        <v>841890.15</v>
      </c>
      <c r="I3427" s="21" t="s">
        <v>11</v>
      </c>
      <c r="J3427" s="21" t="s">
        <v>12</v>
      </c>
    </row>
    <row r="3428" spans="1:10">
      <c r="A3428" s="21">
        <v>11563327</v>
      </c>
      <c r="B3428" s="22">
        <v>43971</v>
      </c>
      <c r="C3428" s="22">
        <v>43971</v>
      </c>
      <c r="D3428" s="21" t="s">
        <v>10</v>
      </c>
      <c r="E3428" s="21">
        <v>0</v>
      </c>
      <c r="F3428" s="21">
        <v>0</v>
      </c>
      <c r="G3428" s="21">
        <v>23696</v>
      </c>
      <c r="H3428" s="21">
        <v>865586.15</v>
      </c>
      <c r="I3428" s="21" t="s">
        <v>11</v>
      </c>
      <c r="J3428" s="21" t="s">
        <v>12</v>
      </c>
    </row>
    <row r="3429" spans="1:10">
      <c r="A3429" s="21">
        <v>11563327</v>
      </c>
      <c r="B3429" s="22">
        <v>43971</v>
      </c>
      <c r="C3429" s="22">
        <v>43971</v>
      </c>
      <c r="D3429" s="21" t="s">
        <v>10</v>
      </c>
      <c r="E3429" s="21">
        <v>0</v>
      </c>
      <c r="F3429" s="21">
        <v>0</v>
      </c>
      <c r="G3429" s="21">
        <v>25083.7</v>
      </c>
      <c r="H3429" s="21">
        <v>890669.85</v>
      </c>
      <c r="I3429" s="21" t="s">
        <v>11</v>
      </c>
      <c r="J3429" s="21" t="s">
        <v>12</v>
      </c>
    </row>
    <row r="3430" spans="1:10">
      <c r="A3430" s="21">
        <v>11563327</v>
      </c>
      <c r="B3430" s="22">
        <v>43971</v>
      </c>
      <c r="C3430" s="22">
        <v>43971</v>
      </c>
      <c r="D3430" s="21" t="s">
        <v>10</v>
      </c>
      <c r="E3430" s="21">
        <v>0</v>
      </c>
      <c r="F3430" s="21">
        <v>0</v>
      </c>
      <c r="G3430" s="21">
        <v>26380.6</v>
      </c>
      <c r="H3430" s="21">
        <v>917050.45</v>
      </c>
      <c r="I3430" s="21" t="s">
        <v>11</v>
      </c>
      <c r="J3430" s="21" t="s">
        <v>12</v>
      </c>
    </row>
    <row r="3431" spans="1:10">
      <c r="A3431" s="21">
        <v>11563327</v>
      </c>
      <c r="B3431" s="22">
        <v>43971</v>
      </c>
      <c r="C3431" s="22">
        <v>43971</v>
      </c>
      <c r="D3431" s="21" t="s">
        <v>10</v>
      </c>
      <c r="E3431" s="21">
        <v>0</v>
      </c>
      <c r="F3431" s="21">
        <v>0</v>
      </c>
      <c r="G3431" s="21">
        <v>28579.93</v>
      </c>
      <c r="H3431" s="21">
        <v>945630.38</v>
      </c>
      <c r="I3431" s="21" t="s">
        <v>11</v>
      </c>
      <c r="J3431" s="21" t="s">
        <v>12</v>
      </c>
    </row>
    <row r="3432" spans="1:10">
      <c r="A3432" s="21">
        <v>11563327</v>
      </c>
      <c r="B3432" s="22">
        <v>43971</v>
      </c>
      <c r="C3432" s="22">
        <v>43971</v>
      </c>
      <c r="D3432" s="21" t="s">
        <v>10</v>
      </c>
      <c r="E3432" s="21">
        <v>0</v>
      </c>
      <c r="F3432" s="21">
        <v>0</v>
      </c>
      <c r="G3432" s="21">
        <v>29636.71</v>
      </c>
      <c r="H3432" s="21">
        <v>975267.09</v>
      </c>
      <c r="I3432" s="21" t="s">
        <v>11</v>
      </c>
      <c r="J3432" s="21" t="s">
        <v>12</v>
      </c>
    </row>
    <row r="3433" spans="1:10">
      <c r="A3433" s="21">
        <v>11563327</v>
      </c>
      <c r="B3433" s="22">
        <v>43971</v>
      </c>
      <c r="C3433" s="22">
        <v>43971</v>
      </c>
      <c r="D3433" s="21" t="s">
        <v>10</v>
      </c>
      <c r="E3433" s="21">
        <v>0</v>
      </c>
      <c r="F3433" s="21">
        <v>0</v>
      </c>
      <c r="G3433" s="21">
        <v>31637.75</v>
      </c>
      <c r="H3433" s="21">
        <v>1006904.84</v>
      </c>
      <c r="I3433" s="21" t="s">
        <v>11</v>
      </c>
      <c r="J3433" s="21" t="s">
        <v>12</v>
      </c>
    </row>
    <row r="3434" spans="1:10">
      <c r="A3434" s="21">
        <v>11563327</v>
      </c>
      <c r="B3434" s="22">
        <v>43971</v>
      </c>
      <c r="C3434" s="22">
        <v>43971</v>
      </c>
      <c r="D3434" s="21" t="s">
        <v>10</v>
      </c>
      <c r="E3434" s="21">
        <v>0</v>
      </c>
      <c r="F3434" s="21">
        <v>0</v>
      </c>
      <c r="G3434" s="21">
        <v>33039.769999999997</v>
      </c>
      <c r="H3434" s="21">
        <v>1039944.61</v>
      </c>
      <c r="I3434" s="21" t="s">
        <v>11</v>
      </c>
      <c r="J3434" s="21" t="s">
        <v>12</v>
      </c>
    </row>
    <row r="3435" spans="1:10">
      <c r="A3435" s="21">
        <v>11563327</v>
      </c>
      <c r="B3435" s="22">
        <v>43971</v>
      </c>
      <c r="C3435" s="22">
        <v>43971</v>
      </c>
      <c r="D3435" s="21" t="s">
        <v>10</v>
      </c>
      <c r="E3435" s="21">
        <v>0</v>
      </c>
      <c r="F3435" s="21">
        <v>0</v>
      </c>
      <c r="G3435" s="21">
        <v>35254.559999999998</v>
      </c>
      <c r="H3435" s="21">
        <v>1075199.17</v>
      </c>
      <c r="I3435" s="21" t="s">
        <v>11</v>
      </c>
      <c r="J3435" s="21" t="s">
        <v>12</v>
      </c>
    </row>
    <row r="3436" spans="1:10">
      <c r="A3436" s="21">
        <v>11563327</v>
      </c>
      <c r="B3436" s="22">
        <v>43971</v>
      </c>
      <c r="C3436" s="22">
        <v>43971</v>
      </c>
      <c r="D3436" s="21" t="s">
        <v>13</v>
      </c>
      <c r="E3436" s="21">
        <v>0</v>
      </c>
      <c r="F3436" s="21">
        <v>2.8</v>
      </c>
      <c r="G3436" s="21">
        <v>0</v>
      </c>
      <c r="H3436" s="21">
        <v>1075196.3700000001</v>
      </c>
      <c r="I3436" s="21" t="s">
        <v>14</v>
      </c>
      <c r="J3436" s="21" t="s">
        <v>15</v>
      </c>
    </row>
    <row r="3437" spans="1:10">
      <c r="A3437" s="21">
        <v>11563327</v>
      </c>
      <c r="B3437" s="22">
        <v>43971</v>
      </c>
      <c r="C3437" s="22">
        <v>43971</v>
      </c>
      <c r="D3437" s="21" t="s">
        <v>13</v>
      </c>
      <c r="E3437" s="21">
        <v>0</v>
      </c>
      <c r="F3437" s="21">
        <v>6.97</v>
      </c>
      <c r="G3437" s="21">
        <v>0</v>
      </c>
      <c r="H3437" s="21">
        <v>1075189.3999999999</v>
      </c>
      <c r="I3437" s="21" t="s">
        <v>14</v>
      </c>
      <c r="J3437" s="21" t="s">
        <v>15</v>
      </c>
    </row>
    <row r="3438" spans="1:10">
      <c r="A3438" s="21">
        <v>11563327</v>
      </c>
      <c r="B3438" s="22">
        <v>43971</v>
      </c>
      <c r="C3438" s="22">
        <v>43971</v>
      </c>
      <c r="D3438" s="21" t="s">
        <v>13</v>
      </c>
      <c r="E3438" s="21">
        <v>0</v>
      </c>
      <c r="F3438" s="21">
        <v>8.09</v>
      </c>
      <c r="G3438" s="21">
        <v>0</v>
      </c>
      <c r="H3438" s="21">
        <v>1075181.31</v>
      </c>
      <c r="I3438" s="21" t="s">
        <v>14</v>
      </c>
      <c r="J3438" s="21" t="s">
        <v>15</v>
      </c>
    </row>
    <row r="3439" spans="1:10">
      <c r="A3439" s="21">
        <v>11563327</v>
      </c>
      <c r="B3439" s="22">
        <v>43971</v>
      </c>
      <c r="C3439" s="22">
        <v>43971</v>
      </c>
      <c r="D3439" s="21" t="s">
        <v>13</v>
      </c>
      <c r="E3439" s="21">
        <v>0</v>
      </c>
      <c r="F3439" s="21">
        <v>8.16</v>
      </c>
      <c r="G3439" s="21">
        <v>0</v>
      </c>
      <c r="H3439" s="21">
        <v>1075173.1499999999</v>
      </c>
      <c r="I3439" s="21" t="s">
        <v>14</v>
      </c>
      <c r="J3439" s="21" t="s">
        <v>15</v>
      </c>
    </row>
    <row r="3440" spans="1:10">
      <c r="A3440" s="21">
        <v>11563327</v>
      </c>
      <c r="B3440" s="22">
        <v>43971</v>
      </c>
      <c r="C3440" s="22">
        <v>43971</v>
      </c>
      <c r="D3440" s="21" t="s">
        <v>13</v>
      </c>
      <c r="E3440" s="21">
        <v>0</v>
      </c>
      <c r="F3440" s="21">
        <v>8.5</v>
      </c>
      <c r="G3440" s="21">
        <v>0</v>
      </c>
      <c r="H3440" s="21">
        <v>1075164.6499999999</v>
      </c>
      <c r="I3440" s="21" t="s">
        <v>14</v>
      </c>
      <c r="J3440" s="21" t="s">
        <v>15</v>
      </c>
    </row>
    <row r="3441" spans="1:10">
      <c r="A3441" s="21">
        <v>11563327</v>
      </c>
      <c r="B3441" s="22">
        <v>43971</v>
      </c>
      <c r="C3441" s="22">
        <v>43971</v>
      </c>
      <c r="D3441" s="21" t="s">
        <v>13</v>
      </c>
      <c r="E3441" s="21">
        <v>0</v>
      </c>
      <c r="F3441" s="21">
        <v>9.35</v>
      </c>
      <c r="G3441" s="21">
        <v>0</v>
      </c>
      <c r="H3441" s="21">
        <v>1075155.3</v>
      </c>
      <c r="I3441" s="21" t="s">
        <v>14</v>
      </c>
      <c r="J3441" s="21" t="s">
        <v>15</v>
      </c>
    </row>
    <row r="3442" spans="1:10">
      <c r="A3442" s="21">
        <v>11563327</v>
      </c>
      <c r="B3442" s="22">
        <v>43971</v>
      </c>
      <c r="C3442" s="22">
        <v>43971</v>
      </c>
      <c r="D3442" s="21" t="s">
        <v>13</v>
      </c>
      <c r="E3442" s="21">
        <v>0</v>
      </c>
      <c r="F3442" s="21">
        <v>9.7200000000000006</v>
      </c>
      <c r="G3442" s="21">
        <v>0</v>
      </c>
      <c r="H3442" s="21">
        <v>1075145.58</v>
      </c>
      <c r="I3442" s="21" t="s">
        <v>14</v>
      </c>
      <c r="J3442" s="21" t="s">
        <v>15</v>
      </c>
    </row>
    <row r="3443" spans="1:10">
      <c r="A3443" s="21">
        <v>11563327</v>
      </c>
      <c r="B3443" s="22">
        <v>43971</v>
      </c>
      <c r="C3443" s="22">
        <v>43971</v>
      </c>
      <c r="D3443" s="21" t="s">
        <v>13</v>
      </c>
      <c r="E3443" s="21">
        <v>0</v>
      </c>
      <c r="F3443" s="21">
        <v>10.47</v>
      </c>
      <c r="G3443" s="21">
        <v>0</v>
      </c>
      <c r="H3443" s="21">
        <v>1075135.1100000001</v>
      </c>
      <c r="I3443" s="21" t="s">
        <v>14</v>
      </c>
      <c r="J3443" s="21" t="s">
        <v>15</v>
      </c>
    </row>
    <row r="3444" spans="1:10">
      <c r="A3444" s="21">
        <v>11563327</v>
      </c>
      <c r="B3444" s="22">
        <v>43971</v>
      </c>
      <c r="C3444" s="22">
        <v>43971</v>
      </c>
      <c r="D3444" s="21" t="s">
        <v>13</v>
      </c>
      <c r="E3444" s="21">
        <v>0</v>
      </c>
      <c r="F3444" s="21">
        <v>11.13</v>
      </c>
      <c r="G3444" s="21">
        <v>0</v>
      </c>
      <c r="H3444" s="21">
        <v>1075123.98</v>
      </c>
      <c r="I3444" s="21" t="s">
        <v>14</v>
      </c>
      <c r="J3444" s="21" t="s">
        <v>15</v>
      </c>
    </row>
    <row r="3445" spans="1:10">
      <c r="A3445" s="21">
        <v>11563327</v>
      </c>
      <c r="B3445" s="22">
        <v>43971</v>
      </c>
      <c r="C3445" s="22">
        <v>43971</v>
      </c>
      <c r="D3445" s="21" t="s">
        <v>13</v>
      </c>
      <c r="E3445" s="21">
        <v>0</v>
      </c>
      <c r="F3445" s="21">
        <v>11.4</v>
      </c>
      <c r="G3445" s="21">
        <v>0</v>
      </c>
      <c r="H3445" s="21">
        <v>1075112.58</v>
      </c>
      <c r="I3445" s="21" t="s">
        <v>14</v>
      </c>
      <c r="J3445" s="21" t="s">
        <v>15</v>
      </c>
    </row>
    <row r="3446" spans="1:10">
      <c r="A3446" s="21">
        <v>11563327</v>
      </c>
      <c r="B3446" s="22">
        <v>43971</v>
      </c>
      <c r="C3446" s="22">
        <v>43971</v>
      </c>
      <c r="D3446" s="21" t="s">
        <v>13</v>
      </c>
      <c r="E3446" s="21">
        <v>0</v>
      </c>
      <c r="F3446" s="21">
        <v>11.68</v>
      </c>
      <c r="G3446" s="21">
        <v>0</v>
      </c>
      <c r="H3446" s="21">
        <v>1075100.8999999999</v>
      </c>
      <c r="I3446" s="21" t="s">
        <v>14</v>
      </c>
      <c r="J3446" s="21" t="s">
        <v>15</v>
      </c>
    </row>
    <row r="3447" spans="1:10">
      <c r="A3447" s="21">
        <v>11563327</v>
      </c>
      <c r="B3447" s="22">
        <v>43971</v>
      </c>
      <c r="C3447" s="22">
        <v>43971</v>
      </c>
      <c r="D3447" s="21" t="s">
        <v>13</v>
      </c>
      <c r="E3447" s="21">
        <v>0</v>
      </c>
      <c r="F3447" s="21">
        <v>12.05</v>
      </c>
      <c r="G3447" s="21">
        <v>0</v>
      </c>
      <c r="H3447" s="21">
        <v>1075088.8500000001</v>
      </c>
      <c r="I3447" s="21" t="s">
        <v>14</v>
      </c>
      <c r="J3447" s="21" t="s">
        <v>15</v>
      </c>
    </row>
    <row r="3448" spans="1:10">
      <c r="A3448" s="21">
        <v>11563327</v>
      </c>
      <c r="B3448" s="22">
        <v>43971</v>
      </c>
      <c r="C3448" s="22">
        <v>43971</v>
      </c>
      <c r="D3448" s="21" t="s">
        <v>13</v>
      </c>
      <c r="E3448" s="21">
        <v>0</v>
      </c>
      <c r="F3448" s="21">
        <v>12.05</v>
      </c>
      <c r="G3448" s="21">
        <v>0</v>
      </c>
      <c r="H3448" s="21">
        <v>1075076.8</v>
      </c>
      <c r="I3448" s="21" t="s">
        <v>14</v>
      </c>
      <c r="J3448" s="21" t="s">
        <v>15</v>
      </c>
    </row>
    <row r="3449" spans="1:10">
      <c r="A3449" s="21">
        <v>11563327</v>
      </c>
      <c r="B3449" s="22">
        <v>43971</v>
      </c>
      <c r="C3449" s="22">
        <v>43971</v>
      </c>
      <c r="D3449" s="21" t="s">
        <v>13</v>
      </c>
      <c r="E3449" s="21">
        <v>0</v>
      </c>
      <c r="F3449" s="21">
        <v>12.11</v>
      </c>
      <c r="G3449" s="21">
        <v>0</v>
      </c>
      <c r="H3449" s="21">
        <v>1075064.69</v>
      </c>
      <c r="I3449" s="21" t="s">
        <v>14</v>
      </c>
      <c r="J3449" s="21" t="s">
        <v>15</v>
      </c>
    </row>
    <row r="3450" spans="1:10">
      <c r="A3450" s="21">
        <v>11563327</v>
      </c>
      <c r="B3450" s="22">
        <v>43971</v>
      </c>
      <c r="C3450" s="22">
        <v>43971</v>
      </c>
      <c r="D3450" s="21" t="s">
        <v>13</v>
      </c>
      <c r="E3450" s="21">
        <v>0</v>
      </c>
      <c r="F3450" s="21">
        <v>13.9</v>
      </c>
      <c r="G3450" s="21">
        <v>0</v>
      </c>
      <c r="H3450" s="21">
        <v>1075050.79</v>
      </c>
      <c r="I3450" s="21" t="s">
        <v>14</v>
      </c>
      <c r="J3450" s="21" t="s">
        <v>15</v>
      </c>
    </row>
    <row r="3451" spans="1:10">
      <c r="A3451" s="21">
        <v>11563327</v>
      </c>
      <c r="B3451" s="22">
        <v>43971</v>
      </c>
      <c r="C3451" s="22">
        <v>43971</v>
      </c>
      <c r="D3451" s="21" t="s">
        <v>13</v>
      </c>
      <c r="E3451" s="21">
        <v>0</v>
      </c>
      <c r="F3451" s="21">
        <v>14.01</v>
      </c>
      <c r="G3451" s="21">
        <v>0</v>
      </c>
      <c r="H3451" s="21">
        <v>1075036.78</v>
      </c>
      <c r="I3451" s="21" t="s">
        <v>14</v>
      </c>
      <c r="J3451" s="21" t="s">
        <v>15</v>
      </c>
    </row>
    <row r="3452" spans="1:10">
      <c r="A3452" s="21">
        <v>11563327</v>
      </c>
      <c r="B3452" s="22">
        <v>43971</v>
      </c>
      <c r="C3452" s="22">
        <v>43971</v>
      </c>
      <c r="D3452" s="21" t="s">
        <v>13</v>
      </c>
      <c r="E3452" s="21">
        <v>0</v>
      </c>
      <c r="F3452" s="21">
        <v>25.21</v>
      </c>
      <c r="G3452" s="21">
        <v>0</v>
      </c>
      <c r="H3452" s="21">
        <v>1075011.57</v>
      </c>
      <c r="I3452" s="21" t="s">
        <v>14</v>
      </c>
      <c r="J3452" s="21" t="s">
        <v>15</v>
      </c>
    </row>
    <row r="3453" spans="1:10">
      <c r="A3453" s="21">
        <v>11563327</v>
      </c>
      <c r="B3453" s="22">
        <v>43971</v>
      </c>
      <c r="C3453" s="22">
        <v>43971</v>
      </c>
      <c r="D3453" s="21" t="s">
        <v>13</v>
      </c>
      <c r="E3453" s="21">
        <v>0</v>
      </c>
      <c r="F3453" s="21">
        <v>29.28</v>
      </c>
      <c r="G3453" s="21">
        <v>0</v>
      </c>
      <c r="H3453" s="21">
        <v>1074982.29</v>
      </c>
      <c r="I3453" s="21" t="s">
        <v>14</v>
      </c>
      <c r="J3453" s="21" t="s">
        <v>15</v>
      </c>
    </row>
    <row r="3454" spans="1:10">
      <c r="A3454" s="21">
        <v>11563327</v>
      </c>
      <c r="B3454" s="22">
        <v>43971</v>
      </c>
      <c r="C3454" s="22">
        <v>43971</v>
      </c>
      <c r="D3454" s="21" t="s">
        <v>13</v>
      </c>
      <c r="E3454" s="21">
        <v>0</v>
      </c>
      <c r="F3454" s="21">
        <v>34.880000000000003</v>
      </c>
      <c r="G3454" s="21">
        <v>0</v>
      </c>
      <c r="H3454" s="21">
        <v>1074947.4099999999</v>
      </c>
      <c r="I3454" s="21" t="s">
        <v>14</v>
      </c>
      <c r="J3454" s="21" t="s">
        <v>15</v>
      </c>
    </row>
    <row r="3455" spans="1:10">
      <c r="A3455" s="21">
        <v>11563327</v>
      </c>
      <c r="B3455" s="22">
        <v>43971</v>
      </c>
      <c r="C3455" s="22">
        <v>43971</v>
      </c>
      <c r="D3455" s="21" t="s">
        <v>13</v>
      </c>
      <c r="E3455" s="21">
        <v>0</v>
      </c>
      <c r="F3455" s="21">
        <v>37.08</v>
      </c>
      <c r="G3455" s="21">
        <v>0</v>
      </c>
      <c r="H3455" s="21">
        <v>1074910.33</v>
      </c>
      <c r="I3455" s="21" t="s">
        <v>14</v>
      </c>
      <c r="J3455" s="21" t="s">
        <v>15</v>
      </c>
    </row>
    <row r="3456" spans="1:10">
      <c r="A3456" s="21">
        <v>11563327</v>
      </c>
      <c r="B3456" s="22">
        <v>43971</v>
      </c>
      <c r="C3456" s="22">
        <v>43971</v>
      </c>
      <c r="D3456" s="21" t="s">
        <v>13</v>
      </c>
      <c r="E3456" s="21">
        <v>0</v>
      </c>
      <c r="F3456" s="21">
        <v>48.99</v>
      </c>
      <c r="G3456" s="21">
        <v>0</v>
      </c>
      <c r="H3456" s="21">
        <v>1074861.3400000001</v>
      </c>
      <c r="I3456" s="21" t="s">
        <v>14</v>
      </c>
      <c r="J3456" s="21" t="s">
        <v>15</v>
      </c>
    </row>
    <row r="3457" spans="1:10">
      <c r="A3457" s="21">
        <v>11563327</v>
      </c>
      <c r="B3457" s="22">
        <v>43971</v>
      </c>
      <c r="C3457" s="22">
        <v>43971</v>
      </c>
      <c r="D3457" s="21" t="s">
        <v>13</v>
      </c>
      <c r="E3457" s="21">
        <v>0</v>
      </c>
      <c r="F3457" s="21">
        <v>61.13</v>
      </c>
      <c r="G3457" s="21">
        <v>0</v>
      </c>
      <c r="H3457" s="21">
        <v>1074800.21</v>
      </c>
      <c r="I3457" s="21" t="s">
        <v>14</v>
      </c>
      <c r="J3457" s="21" t="s">
        <v>15</v>
      </c>
    </row>
    <row r="3458" spans="1:10">
      <c r="A3458" s="21">
        <v>11563327</v>
      </c>
      <c r="B3458" s="22">
        <v>43971</v>
      </c>
      <c r="C3458" s="22">
        <v>43971</v>
      </c>
      <c r="D3458" s="21" t="s">
        <v>13</v>
      </c>
      <c r="E3458" s="21">
        <v>0</v>
      </c>
      <c r="F3458" s="21">
        <v>79.63</v>
      </c>
      <c r="G3458" s="21">
        <v>0</v>
      </c>
      <c r="H3458" s="21">
        <v>1074720.58</v>
      </c>
      <c r="I3458" s="21" t="s">
        <v>14</v>
      </c>
      <c r="J3458" s="21" t="s">
        <v>15</v>
      </c>
    </row>
    <row r="3459" spans="1:10">
      <c r="A3459" s="21">
        <v>11563327</v>
      </c>
      <c r="B3459" s="22">
        <v>43971</v>
      </c>
      <c r="C3459" s="22">
        <v>43971</v>
      </c>
      <c r="D3459" s="21" t="s">
        <v>13</v>
      </c>
      <c r="E3459" s="21">
        <v>0</v>
      </c>
      <c r="F3459" s="21">
        <v>92.8</v>
      </c>
      <c r="G3459" s="21">
        <v>0</v>
      </c>
      <c r="H3459" s="21">
        <v>1074627.78</v>
      </c>
      <c r="I3459" s="21" t="s">
        <v>14</v>
      </c>
      <c r="J3459" s="21" t="s">
        <v>15</v>
      </c>
    </row>
    <row r="3460" spans="1:10">
      <c r="A3460" s="21">
        <v>11563327</v>
      </c>
      <c r="B3460" s="22">
        <v>43971</v>
      </c>
      <c r="C3460" s="22">
        <v>43971</v>
      </c>
      <c r="D3460" s="21" t="s">
        <v>16</v>
      </c>
      <c r="E3460" s="21">
        <v>0</v>
      </c>
      <c r="F3460" s="21">
        <v>1074627.78</v>
      </c>
      <c r="G3460" s="21">
        <v>0</v>
      </c>
      <c r="H3460" s="21">
        <v>0</v>
      </c>
      <c r="I3460" s="21" t="s">
        <v>17</v>
      </c>
      <c r="J3460" s="21" t="s">
        <v>18</v>
      </c>
    </row>
    <row r="3461" spans="1:10">
      <c r="A3461" s="21">
        <v>11563327</v>
      </c>
      <c r="B3461" s="22">
        <v>43972</v>
      </c>
      <c r="C3461" s="22">
        <v>43972</v>
      </c>
      <c r="D3461" s="21" t="s">
        <v>10</v>
      </c>
      <c r="E3461" s="21">
        <v>0</v>
      </c>
      <c r="F3461" s="21">
        <v>0</v>
      </c>
      <c r="G3461" s="21">
        <v>500</v>
      </c>
      <c r="H3461" s="21">
        <v>500</v>
      </c>
      <c r="I3461" s="21" t="s">
        <v>11</v>
      </c>
      <c r="J3461" s="21" t="s">
        <v>12</v>
      </c>
    </row>
    <row r="3462" spans="1:10">
      <c r="A3462" s="21">
        <v>11563327</v>
      </c>
      <c r="B3462" s="22">
        <v>43972</v>
      </c>
      <c r="C3462" s="22">
        <v>43972</v>
      </c>
      <c r="D3462" s="21" t="s">
        <v>10</v>
      </c>
      <c r="E3462" s="21">
        <v>0</v>
      </c>
      <c r="F3462" s="21">
        <v>0</v>
      </c>
      <c r="G3462" s="21">
        <v>560</v>
      </c>
      <c r="H3462" s="21">
        <v>1060</v>
      </c>
      <c r="I3462" s="21" t="s">
        <v>11</v>
      </c>
      <c r="J3462" s="21" t="s">
        <v>12</v>
      </c>
    </row>
    <row r="3463" spans="1:10">
      <c r="A3463" s="21">
        <v>11563327</v>
      </c>
      <c r="B3463" s="22">
        <v>43972</v>
      </c>
      <c r="C3463" s="22">
        <v>43972</v>
      </c>
      <c r="D3463" s="21" t="s">
        <v>10</v>
      </c>
      <c r="E3463" s="21">
        <v>0</v>
      </c>
      <c r="F3463" s="21">
        <v>0</v>
      </c>
      <c r="G3463" s="21">
        <v>600</v>
      </c>
      <c r="H3463" s="21">
        <v>1660</v>
      </c>
      <c r="I3463" s="21" t="s">
        <v>11</v>
      </c>
      <c r="J3463" s="21" t="s">
        <v>12</v>
      </c>
    </row>
    <row r="3464" spans="1:10">
      <c r="A3464" s="21">
        <v>11563327</v>
      </c>
      <c r="B3464" s="22">
        <v>43972</v>
      </c>
      <c r="C3464" s="22">
        <v>43972</v>
      </c>
      <c r="D3464" s="21" t="s">
        <v>10</v>
      </c>
      <c r="E3464" s="21">
        <v>0</v>
      </c>
      <c r="F3464" s="21">
        <v>0</v>
      </c>
      <c r="G3464" s="21">
        <v>660</v>
      </c>
      <c r="H3464" s="21">
        <v>2320</v>
      </c>
      <c r="I3464" s="21" t="s">
        <v>11</v>
      </c>
      <c r="J3464" s="21" t="s">
        <v>12</v>
      </c>
    </row>
    <row r="3465" spans="1:10">
      <c r="A3465" s="21">
        <v>11563327</v>
      </c>
      <c r="B3465" s="22">
        <v>43972</v>
      </c>
      <c r="C3465" s="22">
        <v>43972</v>
      </c>
      <c r="D3465" s="21" t="s">
        <v>10</v>
      </c>
      <c r="E3465" s="21">
        <v>0</v>
      </c>
      <c r="F3465" s="21">
        <v>0</v>
      </c>
      <c r="G3465" s="21">
        <v>690</v>
      </c>
      <c r="H3465" s="21">
        <v>3010</v>
      </c>
      <c r="I3465" s="21" t="s">
        <v>11</v>
      </c>
      <c r="J3465" s="21" t="s">
        <v>12</v>
      </c>
    </row>
    <row r="3466" spans="1:10">
      <c r="A3466" s="21">
        <v>11563327</v>
      </c>
      <c r="B3466" s="22">
        <v>43972</v>
      </c>
      <c r="C3466" s="22">
        <v>43972</v>
      </c>
      <c r="D3466" s="21" t="s">
        <v>10</v>
      </c>
      <c r="E3466" s="21">
        <v>0</v>
      </c>
      <c r="F3466" s="21">
        <v>0</v>
      </c>
      <c r="G3466" s="21">
        <v>700</v>
      </c>
      <c r="H3466" s="21">
        <v>3710</v>
      </c>
      <c r="I3466" s="21" t="s">
        <v>11</v>
      </c>
      <c r="J3466" s="21" t="s">
        <v>12</v>
      </c>
    </row>
    <row r="3467" spans="1:10">
      <c r="A3467" s="21">
        <v>11563327</v>
      </c>
      <c r="B3467" s="22">
        <v>43972</v>
      </c>
      <c r="C3467" s="22">
        <v>43972</v>
      </c>
      <c r="D3467" s="21" t="s">
        <v>10</v>
      </c>
      <c r="E3467" s="21">
        <v>0</v>
      </c>
      <c r="F3467" s="21">
        <v>0</v>
      </c>
      <c r="G3467" s="21">
        <v>750</v>
      </c>
      <c r="H3467" s="21">
        <v>4460</v>
      </c>
      <c r="I3467" s="21" t="s">
        <v>11</v>
      </c>
      <c r="J3467" s="21" t="s">
        <v>12</v>
      </c>
    </row>
    <row r="3468" spans="1:10">
      <c r="A3468" s="21">
        <v>11563327</v>
      </c>
      <c r="B3468" s="22">
        <v>43972</v>
      </c>
      <c r="C3468" s="22">
        <v>43972</v>
      </c>
      <c r="D3468" s="21" t="s">
        <v>10</v>
      </c>
      <c r="E3468" s="21">
        <v>0</v>
      </c>
      <c r="F3468" s="21">
        <v>0</v>
      </c>
      <c r="G3468" s="21">
        <v>760</v>
      </c>
      <c r="H3468" s="21">
        <v>5220</v>
      </c>
      <c r="I3468" s="21" t="s">
        <v>11</v>
      </c>
      <c r="J3468" s="21" t="s">
        <v>12</v>
      </c>
    </row>
    <row r="3469" spans="1:10">
      <c r="A3469" s="21">
        <v>11563327</v>
      </c>
      <c r="B3469" s="22">
        <v>43972</v>
      </c>
      <c r="C3469" s="22">
        <v>43972</v>
      </c>
      <c r="D3469" s="21" t="s">
        <v>10</v>
      </c>
      <c r="E3469" s="21">
        <v>0</v>
      </c>
      <c r="F3469" s="21">
        <v>0</v>
      </c>
      <c r="G3469" s="21">
        <v>780</v>
      </c>
      <c r="H3469" s="21">
        <v>6000</v>
      </c>
      <c r="I3469" s="21" t="s">
        <v>11</v>
      </c>
      <c r="J3469" s="21" t="s">
        <v>12</v>
      </c>
    </row>
    <row r="3470" spans="1:10">
      <c r="A3470" s="21">
        <v>11563327</v>
      </c>
      <c r="B3470" s="22">
        <v>43972</v>
      </c>
      <c r="C3470" s="22">
        <v>43972</v>
      </c>
      <c r="D3470" s="21" t="s">
        <v>10</v>
      </c>
      <c r="E3470" s="21">
        <v>0</v>
      </c>
      <c r="F3470" s="21">
        <v>0</v>
      </c>
      <c r="G3470" s="21">
        <v>820</v>
      </c>
      <c r="H3470" s="21">
        <v>6820</v>
      </c>
      <c r="I3470" s="21" t="s">
        <v>11</v>
      </c>
      <c r="J3470" s="21" t="s">
        <v>12</v>
      </c>
    </row>
    <row r="3471" spans="1:10">
      <c r="A3471" s="21">
        <v>11563327</v>
      </c>
      <c r="B3471" s="22">
        <v>43972</v>
      </c>
      <c r="C3471" s="22">
        <v>43972</v>
      </c>
      <c r="D3471" s="21" t="s">
        <v>10</v>
      </c>
      <c r="E3471" s="21">
        <v>0</v>
      </c>
      <c r="F3471" s="21">
        <v>0</v>
      </c>
      <c r="G3471" s="21">
        <v>822</v>
      </c>
      <c r="H3471" s="21">
        <v>7642</v>
      </c>
      <c r="I3471" s="21" t="s">
        <v>11</v>
      </c>
      <c r="J3471" s="21" t="s">
        <v>12</v>
      </c>
    </row>
    <row r="3472" spans="1:10">
      <c r="A3472" s="21">
        <v>11563327</v>
      </c>
      <c r="B3472" s="22">
        <v>43972</v>
      </c>
      <c r="C3472" s="22">
        <v>43972</v>
      </c>
      <c r="D3472" s="21" t="s">
        <v>10</v>
      </c>
      <c r="E3472" s="21">
        <v>0</v>
      </c>
      <c r="F3472" s="21">
        <v>0</v>
      </c>
      <c r="G3472" s="21">
        <v>860</v>
      </c>
      <c r="H3472" s="21">
        <v>8502</v>
      </c>
      <c r="I3472" s="21" t="s">
        <v>11</v>
      </c>
      <c r="J3472" s="21" t="s">
        <v>12</v>
      </c>
    </row>
    <row r="3473" spans="1:10">
      <c r="A3473" s="21">
        <v>11563327</v>
      </c>
      <c r="B3473" s="22">
        <v>43972</v>
      </c>
      <c r="C3473" s="22">
        <v>43972</v>
      </c>
      <c r="D3473" s="21" t="s">
        <v>10</v>
      </c>
      <c r="E3473" s="21">
        <v>0</v>
      </c>
      <c r="F3473" s="21">
        <v>0</v>
      </c>
      <c r="G3473" s="21">
        <v>860</v>
      </c>
      <c r="H3473" s="21">
        <v>9362</v>
      </c>
      <c r="I3473" s="21" t="s">
        <v>11</v>
      </c>
      <c r="J3473" s="21" t="s">
        <v>12</v>
      </c>
    </row>
    <row r="3474" spans="1:10">
      <c r="A3474" s="21">
        <v>11563327</v>
      </c>
      <c r="B3474" s="22">
        <v>43972</v>
      </c>
      <c r="C3474" s="22">
        <v>43972</v>
      </c>
      <c r="D3474" s="21" t="s">
        <v>10</v>
      </c>
      <c r="E3474" s="21">
        <v>0</v>
      </c>
      <c r="F3474" s="21">
        <v>0</v>
      </c>
      <c r="G3474" s="21">
        <v>990</v>
      </c>
      <c r="H3474" s="21">
        <v>10352</v>
      </c>
      <c r="I3474" s="21" t="s">
        <v>11</v>
      </c>
      <c r="J3474" s="21" t="s">
        <v>12</v>
      </c>
    </row>
    <row r="3475" spans="1:10">
      <c r="A3475" s="21">
        <v>11563327</v>
      </c>
      <c r="B3475" s="22">
        <v>43972</v>
      </c>
      <c r="C3475" s="22">
        <v>43972</v>
      </c>
      <c r="D3475" s="21" t="s">
        <v>10</v>
      </c>
      <c r="E3475" s="21">
        <v>0</v>
      </c>
      <c r="F3475" s="21">
        <v>0</v>
      </c>
      <c r="G3475" s="21">
        <v>1000</v>
      </c>
      <c r="H3475" s="21">
        <v>11352</v>
      </c>
      <c r="I3475" s="21" t="s">
        <v>11</v>
      </c>
      <c r="J3475" s="21" t="s">
        <v>12</v>
      </c>
    </row>
    <row r="3476" spans="1:10">
      <c r="A3476" s="21">
        <v>11563327</v>
      </c>
      <c r="B3476" s="22">
        <v>43972</v>
      </c>
      <c r="C3476" s="22">
        <v>43972</v>
      </c>
      <c r="D3476" s="21" t="s">
        <v>10</v>
      </c>
      <c r="E3476" s="21">
        <v>0</v>
      </c>
      <c r="F3476" s="21">
        <v>0</v>
      </c>
      <c r="G3476" s="21">
        <v>1000</v>
      </c>
      <c r="H3476" s="21">
        <v>12352</v>
      </c>
      <c r="I3476" s="21" t="s">
        <v>11</v>
      </c>
      <c r="J3476" s="21" t="s">
        <v>12</v>
      </c>
    </row>
    <row r="3477" spans="1:10">
      <c r="A3477" s="21">
        <v>11563327</v>
      </c>
      <c r="B3477" s="22">
        <v>43972</v>
      </c>
      <c r="C3477" s="22">
        <v>43972</v>
      </c>
      <c r="D3477" s="21" t="s">
        <v>10</v>
      </c>
      <c r="E3477" s="21">
        <v>0</v>
      </c>
      <c r="F3477" s="21">
        <v>0</v>
      </c>
      <c r="G3477" s="21">
        <v>1130</v>
      </c>
      <c r="H3477" s="21">
        <v>13482</v>
      </c>
      <c r="I3477" s="21" t="s">
        <v>11</v>
      </c>
      <c r="J3477" s="21" t="s">
        <v>12</v>
      </c>
    </row>
    <row r="3478" spans="1:10">
      <c r="A3478" s="21">
        <v>11563327</v>
      </c>
      <c r="B3478" s="22">
        <v>43972</v>
      </c>
      <c r="C3478" s="22">
        <v>43972</v>
      </c>
      <c r="D3478" s="21" t="s">
        <v>10</v>
      </c>
      <c r="E3478" s="21">
        <v>0</v>
      </c>
      <c r="F3478" s="21">
        <v>0</v>
      </c>
      <c r="G3478" s="21">
        <v>1180</v>
      </c>
      <c r="H3478" s="21">
        <v>14662</v>
      </c>
      <c r="I3478" s="21" t="s">
        <v>11</v>
      </c>
      <c r="J3478" s="21" t="s">
        <v>12</v>
      </c>
    </row>
    <row r="3479" spans="1:10">
      <c r="A3479" s="21">
        <v>11563327</v>
      </c>
      <c r="B3479" s="22">
        <v>43972</v>
      </c>
      <c r="C3479" s="22">
        <v>43972</v>
      </c>
      <c r="D3479" s="21" t="s">
        <v>10</v>
      </c>
      <c r="E3479" s="21">
        <v>0</v>
      </c>
      <c r="F3479" s="21">
        <v>0</v>
      </c>
      <c r="G3479" s="21">
        <v>1206.0999999999999</v>
      </c>
      <c r="H3479" s="21">
        <v>15868.1</v>
      </c>
      <c r="I3479" s="21" t="s">
        <v>11</v>
      </c>
      <c r="J3479" s="21" t="s">
        <v>12</v>
      </c>
    </row>
    <row r="3480" spans="1:10">
      <c r="A3480" s="21">
        <v>11563327</v>
      </c>
      <c r="B3480" s="22">
        <v>43972</v>
      </c>
      <c r="C3480" s="22">
        <v>43972</v>
      </c>
      <c r="D3480" s="21" t="s">
        <v>10</v>
      </c>
      <c r="E3480" s="21">
        <v>0</v>
      </c>
      <c r="F3480" s="21">
        <v>0</v>
      </c>
      <c r="G3480" s="21">
        <v>1230</v>
      </c>
      <c r="H3480" s="21">
        <v>17098.099999999999</v>
      </c>
      <c r="I3480" s="21" t="s">
        <v>11</v>
      </c>
      <c r="J3480" s="21" t="s">
        <v>12</v>
      </c>
    </row>
    <row r="3481" spans="1:10">
      <c r="A3481" s="21">
        <v>11563327</v>
      </c>
      <c r="B3481" s="22">
        <v>43972</v>
      </c>
      <c r="C3481" s="22">
        <v>43972</v>
      </c>
      <c r="D3481" s="21" t="s">
        <v>10</v>
      </c>
      <c r="E3481" s="21">
        <v>0</v>
      </c>
      <c r="F3481" s="21">
        <v>0</v>
      </c>
      <c r="G3481" s="21">
        <v>1235</v>
      </c>
      <c r="H3481" s="21">
        <v>18333.099999999999</v>
      </c>
      <c r="I3481" s="21" t="s">
        <v>11</v>
      </c>
      <c r="J3481" s="21" t="s">
        <v>12</v>
      </c>
    </row>
    <row r="3482" spans="1:10">
      <c r="A3482" s="21">
        <v>11563327</v>
      </c>
      <c r="B3482" s="22">
        <v>43972</v>
      </c>
      <c r="C3482" s="22">
        <v>43972</v>
      </c>
      <c r="D3482" s="21" t="s">
        <v>10</v>
      </c>
      <c r="E3482" s="21">
        <v>0</v>
      </c>
      <c r="F3482" s="21">
        <v>0</v>
      </c>
      <c r="G3482" s="21">
        <v>1240</v>
      </c>
      <c r="H3482" s="21">
        <v>19573.099999999999</v>
      </c>
      <c r="I3482" s="21" t="s">
        <v>11</v>
      </c>
      <c r="J3482" s="21" t="s">
        <v>12</v>
      </c>
    </row>
    <row r="3483" spans="1:10">
      <c r="A3483" s="21">
        <v>11563327</v>
      </c>
      <c r="B3483" s="22">
        <v>43972</v>
      </c>
      <c r="C3483" s="22">
        <v>43972</v>
      </c>
      <c r="D3483" s="21" t="s">
        <v>10</v>
      </c>
      <c r="E3483" s="21">
        <v>0</v>
      </c>
      <c r="F3483" s="21">
        <v>0</v>
      </c>
      <c r="G3483" s="21">
        <v>1250</v>
      </c>
      <c r="H3483" s="21">
        <v>20823.099999999999</v>
      </c>
      <c r="I3483" s="21" t="s">
        <v>11</v>
      </c>
      <c r="J3483" s="21" t="s">
        <v>12</v>
      </c>
    </row>
    <row r="3484" spans="1:10">
      <c r="A3484" s="21">
        <v>11563327</v>
      </c>
      <c r="B3484" s="22">
        <v>43972</v>
      </c>
      <c r="C3484" s="22">
        <v>43972</v>
      </c>
      <c r="D3484" s="21" t="s">
        <v>10</v>
      </c>
      <c r="E3484" s="21">
        <v>0</v>
      </c>
      <c r="F3484" s="21">
        <v>0</v>
      </c>
      <c r="G3484" s="21">
        <v>1360</v>
      </c>
      <c r="H3484" s="21">
        <v>22183.1</v>
      </c>
      <c r="I3484" s="21" t="s">
        <v>11</v>
      </c>
      <c r="J3484" s="21" t="s">
        <v>12</v>
      </c>
    </row>
    <row r="3485" spans="1:10">
      <c r="A3485" s="21">
        <v>11563327</v>
      </c>
      <c r="B3485" s="22">
        <v>43972</v>
      </c>
      <c r="C3485" s="22">
        <v>43972</v>
      </c>
      <c r="D3485" s="21" t="s">
        <v>10</v>
      </c>
      <c r="E3485" s="21">
        <v>0</v>
      </c>
      <c r="F3485" s="21">
        <v>0</v>
      </c>
      <c r="G3485" s="21">
        <v>1522.2</v>
      </c>
      <c r="H3485" s="21">
        <v>23705.3</v>
      </c>
      <c r="I3485" s="21" t="s">
        <v>11</v>
      </c>
      <c r="J3485" s="21" t="s">
        <v>12</v>
      </c>
    </row>
    <row r="3486" spans="1:10">
      <c r="A3486" s="21">
        <v>11563327</v>
      </c>
      <c r="B3486" s="22">
        <v>43972</v>
      </c>
      <c r="C3486" s="22">
        <v>43972</v>
      </c>
      <c r="D3486" s="21" t="s">
        <v>10</v>
      </c>
      <c r="E3486" s="21">
        <v>0</v>
      </c>
      <c r="F3486" s="21">
        <v>0</v>
      </c>
      <c r="G3486" s="21">
        <v>1614.9</v>
      </c>
      <c r="H3486" s="21">
        <v>25320.2</v>
      </c>
      <c r="I3486" s="21" t="s">
        <v>11</v>
      </c>
      <c r="J3486" s="21" t="s">
        <v>12</v>
      </c>
    </row>
    <row r="3487" spans="1:10">
      <c r="A3487" s="21">
        <v>11563327</v>
      </c>
      <c r="B3487" s="22">
        <v>43972</v>
      </c>
      <c r="C3487" s="22">
        <v>43972</v>
      </c>
      <c r="D3487" s="21" t="s">
        <v>10</v>
      </c>
      <c r="E3487" s="21">
        <v>0</v>
      </c>
      <c r="F3487" s="21">
        <v>0</v>
      </c>
      <c r="G3487" s="21">
        <v>1650</v>
      </c>
      <c r="H3487" s="21">
        <v>26970.2</v>
      </c>
      <c r="I3487" s="21" t="s">
        <v>11</v>
      </c>
      <c r="J3487" s="21" t="s">
        <v>12</v>
      </c>
    </row>
    <row r="3488" spans="1:10">
      <c r="A3488" s="21">
        <v>11563327</v>
      </c>
      <c r="B3488" s="22">
        <v>43972</v>
      </c>
      <c r="C3488" s="22">
        <v>43972</v>
      </c>
      <c r="D3488" s="21" t="s">
        <v>10</v>
      </c>
      <c r="E3488" s="21">
        <v>0</v>
      </c>
      <c r="F3488" s="21">
        <v>0</v>
      </c>
      <c r="G3488" s="21">
        <v>1720</v>
      </c>
      <c r="H3488" s="21">
        <v>28690.2</v>
      </c>
      <c r="I3488" s="21" t="s">
        <v>11</v>
      </c>
      <c r="J3488" s="21" t="s">
        <v>12</v>
      </c>
    </row>
    <row r="3489" spans="1:10">
      <c r="A3489" s="21">
        <v>11563327</v>
      </c>
      <c r="B3489" s="22">
        <v>43972</v>
      </c>
      <c r="C3489" s="22">
        <v>43972</v>
      </c>
      <c r="D3489" s="21" t="s">
        <v>10</v>
      </c>
      <c r="E3489" s="21">
        <v>0</v>
      </c>
      <c r="F3489" s="21">
        <v>0</v>
      </c>
      <c r="G3489" s="21">
        <v>1900</v>
      </c>
      <c r="H3489" s="21">
        <v>30590.2</v>
      </c>
      <c r="I3489" s="21" t="s">
        <v>11</v>
      </c>
      <c r="J3489" s="21" t="s">
        <v>12</v>
      </c>
    </row>
    <row r="3490" spans="1:10">
      <c r="A3490" s="21">
        <v>11563327</v>
      </c>
      <c r="B3490" s="22">
        <v>43972</v>
      </c>
      <c r="C3490" s="22">
        <v>43972</v>
      </c>
      <c r="D3490" s="21" t="s">
        <v>10</v>
      </c>
      <c r="E3490" s="21">
        <v>0</v>
      </c>
      <c r="F3490" s="21">
        <v>0</v>
      </c>
      <c r="G3490" s="21">
        <v>1930</v>
      </c>
      <c r="H3490" s="21">
        <v>32520.2</v>
      </c>
      <c r="I3490" s="21" t="s">
        <v>11</v>
      </c>
      <c r="J3490" s="21" t="s">
        <v>12</v>
      </c>
    </row>
    <row r="3491" spans="1:10">
      <c r="A3491" s="21">
        <v>11563327</v>
      </c>
      <c r="B3491" s="22">
        <v>43972</v>
      </c>
      <c r="C3491" s="22">
        <v>43972</v>
      </c>
      <c r="D3491" s="21" t="s">
        <v>10</v>
      </c>
      <c r="E3491" s="21">
        <v>0</v>
      </c>
      <c r="F3491" s="21">
        <v>0</v>
      </c>
      <c r="G3491" s="21">
        <v>1950</v>
      </c>
      <c r="H3491" s="21">
        <v>34470.199999999997</v>
      </c>
      <c r="I3491" s="21" t="s">
        <v>11</v>
      </c>
      <c r="J3491" s="21" t="s">
        <v>12</v>
      </c>
    </row>
    <row r="3492" spans="1:10">
      <c r="A3492" s="21">
        <v>11563327</v>
      </c>
      <c r="B3492" s="22">
        <v>43972</v>
      </c>
      <c r="C3492" s="22">
        <v>43972</v>
      </c>
      <c r="D3492" s="21" t="s">
        <v>10</v>
      </c>
      <c r="E3492" s="21">
        <v>0</v>
      </c>
      <c r="F3492" s="21">
        <v>0</v>
      </c>
      <c r="G3492" s="21">
        <v>2000</v>
      </c>
      <c r="H3492" s="21">
        <v>36470.199999999997</v>
      </c>
      <c r="I3492" s="21" t="s">
        <v>11</v>
      </c>
      <c r="J3492" s="21" t="s">
        <v>12</v>
      </c>
    </row>
    <row r="3493" spans="1:10">
      <c r="A3493" s="21">
        <v>11563327</v>
      </c>
      <c r="B3493" s="22">
        <v>43972</v>
      </c>
      <c r="C3493" s="22">
        <v>43972</v>
      </c>
      <c r="D3493" s="21" t="s">
        <v>10</v>
      </c>
      <c r="E3493" s="21">
        <v>0</v>
      </c>
      <c r="F3493" s="21">
        <v>0</v>
      </c>
      <c r="G3493" s="21">
        <v>2100</v>
      </c>
      <c r="H3493" s="21">
        <v>38570.199999999997</v>
      </c>
      <c r="I3493" s="21" t="s">
        <v>11</v>
      </c>
      <c r="J3493" s="21" t="s">
        <v>12</v>
      </c>
    </row>
    <row r="3494" spans="1:10">
      <c r="A3494" s="21">
        <v>11563327</v>
      </c>
      <c r="B3494" s="22">
        <v>43972</v>
      </c>
      <c r="C3494" s="22">
        <v>43972</v>
      </c>
      <c r="D3494" s="21" t="s">
        <v>10</v>
      </c>
      <c r="E3494" s="21">
        <v>0</v>
      </c>
      <c r="F3494" s="21">
        <v>0</v>
      </c>
      <c r="G3494" s="21">
        <v>2240</v>
      </c>
      <c r="H3494" s="21">
        <v>40810.199999999997</v>
      </c>
      <c r="I3494" s="21" t="s">
        <v>11</v>
      </c>
      <c r="J3494" s="21" t="s">
        <v>12</v>
      </c>
    </row>
    <row r="3495" spans="1:10">
      <c r="A3495" s="21">
        <v>11563327</v>
      </c>
      <c r="B3495" s="22">
        <v>43972</v>
      </c>
      <c r="C3495" s="22">
        <v>43972</v>
      </c>
      <c r="D3495" s="21" t="s">
        <v>10</v>
      </c>
      <c r="E3495" s="21">
        <v>0</v>
      </c>
      <c r="F3495" s="21">
        <v>0</v>
      </c>
      <c r="G3495" s="21">
        <v>2250</v>
      </c>
      <c r="H3495" s="21">
        <v>43060.2</v>
      </c>
      <c r="I3495" s="21" t="s">
        <v>11</v>
      </c>
      <c r="J3495" s="21" t="s">
        <v>12</v>
      </c>
    </row>
    <row r="3496" spans="1:10">
      <c r="A3496" s="21">
        <v>11563327</v>
      </c>
      <c r="B3496" s="22">
        <v>43972</v>
      </c>
      <c r="C3496" s="22">
        <v>43972</v>
      </c>
      <c r="D3496" s="21" t="s">
        <v>10</v>
      </c>
      <c r="E3496" s="21">
        <v>0</v>
      </c>
      <c r="F3496" s="21">
        <v>0</v>
      </c>
      <c r="G3496" s="21">
        <v>2250</v>
      </c>
      <c r="H3496" s="21">
        <v>45310.2</v>
      </c>
      <c r="I3496" s="21" t="s">
        <v>11</v>
      </c>
      <c r="J3496" s="21" t="s">
        <v>12</v>
      </c>
    </row>
    <row r="3497" spans="1:10">
      <c r="A3497" s="21">
        <v>11563327</v>
      </c>
      <c r="B3497" s="22">
        <v>43972</v>
      </c>
      <c r="C3497" s="22">
        <v>43972</v>
      </c>
      <c r="D3497" s="21" t="s">
        <v>10</v>
      </c>
      <c r="E3497" s="21">
        <v>0</v>
      </c>
      <c r="F3497" s="21">
        <v>0</v>
      </c>
      <c r="G3497" s="21">
        <v>2300</v>
      </c>
      <c r="H3497" s="21">
        <v>47610.2</v>
      </c>
      <c r="I3497" s="21" t="s">
        <v>11</v>
      </c>
      <c r="J3497" s="21" t="s">
        <v>12</v>
      </c>
    </row>
    <row r="3498" spans="1:10">
      <c r="A3498" s="21">
        <v>11563327</v>
      </c>
      <c r="B3498" s="22">
        <v>43972</v>
      </c>
      <c r="C3498" s="22">
        <v>43972</v>
      </c>
      <c r="D3498" s="21" t="s">
        <v>10</v>
      </c>
      <c r="E3498" s="21">
        <v>0</v>
      </c>
      <c r="F3498" s="21">
        <v>0</v>
      </c>
      <c r="G3498" s="21">
        <v>2380</v>
      </c>
      <c r="H3498" s="21">
        <v>49990.2</v>
      </c>
      <c r="I3498" s="21" t="s">
        <v>11</v>
      </c>
      <c r="J3498" s="21" t="s">
        <v>12</v>
      </c>
    </row>
    <row r="3499" spans="1:10">
      <c r="A3499" s="21">
        <v>11563327</v>
      </c>
      <c r="B3499" s="22">
        <v>43972</v>
      </c>
      <c r="C3499" s="22">
        <v>43972</v>
      </c>
      <c r="D3499" s="21" t="s">
        <v>10</v>
      </c>
      <c r="E3499" s="21">
        <v>0</v>
      </c>
      <c r="F3499" s="21">
        <v>0</v>
      </c>
      <c r="G3499" s="21">
        <v>2430</v>
      </c>
      <c r="H3499" s="21">
        <v>52420.2</v>
      </c>
      <c r="I3499" s="21" t="s">
        <v>11</v>
      </c>
      <c r="J3499" s="21" t="s">
        <v>12</v>
      </c>
    </row>
    <row r="3500" spans="1:10">
      <c r="A3500" s="21">
        <v>11563327</v>
      </c>
      <c r="B3500" s="22">
        <v>43972</v>
      </c>
      <c r="C3500" s="22">
        <v>43972</v>
      </c>
      <c r="D3500" s="21" t="s">
        <v>10</v>
      </c>
      <c r="E3500" s="21">
        <v>0</v>
      </c>
      <c r="F3500" s="21">
        <v>0</v>
      </c>
      <c r="G3500" s="21">
        <v>2660</v>
      </c>
      <c r="H3500" s="21">
        <v>55080.2</v>
      </c>
      <c r="I3500" s="21" t="s">
        <v>11</v>
      </c>
      <c r="J3500" s="21" t="s">
        <v>12</v>
      </c>
    </row>
    <row r="3501" spans="1:10">
      <c r="A3501" s="21">
        <v>11563327</v>
      </c>
      <c r="B3501" s="22">
        <v>43972</v>
      </c>
      <c r="C3501" s="22">
        <v>43972</v>
      </c>
      <c r="D3501" s="21" t="s">
        <v>10</v>
      </c>
      <c r="E3501" s="21">
        <v>0</v>
      </c>
      <c r="F3501" s="21">
        <v>0</v>
      </c>
      <c r="G3501" s="21">
        <v>2690</v>
      </c>
      <c r="H3501" s="21">
        <v>57770.2</v>
      </c>
      <c r="I3501" s="21" t="s">
        <v>11</v>
      </c>
      <c r="J3501" s="21" t="s">
        <v>12</v>
      </c>
    </row>
    <row r="3502" spans="1:10">
      <c r="A3502" s="21">
        <v>11563327</v>
      </c>
      <c r="B3502" s="22">
        <v>43972</v>
      </c>
      <c r="C3502" s="22">
        <v>43972</v>
      </c>
      <c r="D3502" s="21" t="s">
        <v>10</v>
      </c>
      <c r="E3502" s="21">
        <v>0</v>
      </c>
      <c r="F3502" s="21">
        <v>0</v>
      </c>
      <c r="G3502" s="21">
        <v>2770</v>
      </c>
      <c r="H3502" s="21">
        <v>60540.2</v>
      </c>
      <c r="I3502" s="21" t="s">
        <v>11</v>
      </c>
      <c r="J3502" s="21" t="s">
        <v>12</v>
      </c>
    </row>
    <row r="3503" spans="1:10">
      <c r="A3503" s="21">
        <v>11563327</v>
      </c>
      <c r="B3503" s="22">
        <v>43972</v>
      </c>
      <c r="C3503" s="22">
        <v>43972</v>
      </c>
      <c r="D3503" s="21" t="s">
        <v>10</v>
      </c>
      <c r="E3503" s="21">
        <v>0</v>
      </c>
      <c r="F3503" s="21">
        <v>0</v>
      </c>
      <c r="G3503" s="21">
        <v>2865</v>
      </c>
      <c r="H3503" s="21">
        <v>63405.2</v>
      </c>
      <c r="I3503" s="21" t="s">
        <v>11</v>
      </c>
      <c r="J3503" s="21" t="s">
        <v>12</v>
      </c>
    </row>
    <row r="3504" spans="1:10">
      <c r="A3504" s="21">
        <v>11563327</v>
      </c>
      <c r="B3504" s="22">
        <v>43972</v>
      </c>
      <c r="C3504" s="22">
        <v>43972</v>
      </c>
      <c r="D3504" s="21" t="s">
        <v>10</v>
      </c>
      <c r="E3504" s="21">
        <v>0</v>
      </c>
      <c r="F3504" s="21">
        <v>0</v>
      </c>
      <c r="G3504" s="21">
        <v>2882</v>
      </c>
      <c r="H3504" s="21">
        <v>66287.199999999997</v>
      </c>
      <c r="I3504" s="21" t="s">
        <v>11</v>
      </c>
      <c r="J3504" s="21" t="s">
        <v>12</v>
      </c>
    </row>
    <row r="3505" spans="1:10">
      <c r="A3505" s="21">
        <v>11563327</v>
      </c>
      <c r="B3505" s="22">
        <v>43972</v>
      </c>
      <c r="C3505" s="22">
        <v>43972</v>
      </c>
      <c r="D3505" s="21" t="s">
        <v>10</v>
      </c>
      <c r="E3505" s="21">
        <v>0</v>
      </c>
      <c r="F3505" s="21">
        <v>0</v>
      </c>
      <c r="G3505" s="21">
        <v>3008.8</v>
      </c>
      <c r="H3505" s="21">
        <v>69296</v>
      </c>
      <c r="I3505" s="21" t="s">
        <v>11</v>
      </c>
      <c r="J3505" s="21" t="s">
        <v>12</v>
      </c>
    </row>
    <row r="3506" spans="1:10">
      <c r="A3506" s="21">
        <v>11563327</v>
      </c>
      <c r="B3506" s="22">
        <v>43972</v>
      </c>
      <c r="C3506" s="22">
        <v>43972</v>
      </c>
      <c r="D3506" s="21" t="s">
        <v>10</v>
      </c>
      <c r="E3506" s="21">
        <v>0</v>
      </c>
      <c r="F3506" s="21">
        <v>0</v>
      </c>
      <c r="G3506" s="21">
        <v>3011.1</v>
      </c>
      <c r="H3506" s="21">
        <v>72307.100000000006</v>
      </c>
      <c r="I3506" s="21" t="s">
        <v>11</v>
      </c>
      <c r="J3506" s="21" t="s">
        <v>12</v>
      </c>
    </row>
    <row r="3507" spans="1:10">
      <c r="A3507" s="21">
        <v>11563327</v>
      </c>
      <c r="B3507" s="22">
        <v>43972</v>
      </c>
      <c r="C3507" s="22">
        <v>43972</v>
      </c>
      <c r="D3507" s="21" t="s">
        <v>10</v>
      </c>
      <c r="E3507" s="21">
        <v>0</v>
      </c>
      <c r="F3507" s="21">
        <v>0</v>
      </c>
      <c r="G3507" s="21">
        <v>3040</v>
      </c>
      <c r="H3507" s="21">
        <v>75347.100000000006</v>
      </c>
      <c r="I3507" s="21" t="s">
        <v>11</v>
      </c>
      <c r="J3507" s="21" t="s">
        <v>12</v>
      </c>
    </row>
    <row r="3508" spans="1:10">
      <c r="A3508" s="21">
        <v>11563327</v>
      </c>
      <c r="B3508" s="22">
        <v>43972</v>
      </c>
      <c r="C3508" s="22">
        <v>43972</v>
      </c>
      <c r="D3508" s="21" t="s">
        <v>10</v>
      </c>
      <c r="E3508" s="21">
        <v>0</v>
      </c>
      <c r="F3508" s="21">
        <v>0</v>
      </c>
      <c r="G3508" s="21">
        <v>3255</v>
      </c>
      <c r="H3508" s="21">
        <v>78602.100000000006</v>
      </c>
      <c r="I3508" s="21" t="s">
        <v>11</v>
      </c>
      <c r="J3508" s="21" t="s">
        <v>12</v>
      </c>
    </row>
    <row r="3509" spans="1:10">
      <c r="A3509" s="21">
        <v>11563327</v>
      </c>
      <c r="B3509" s="22">
        <v>43972</v>
      </c>
      <c r="C3509" s="22">
        <v>43972</v>
      </c>
      <c r="D3509" s="21" t="s">
        <v>10</v>
      </c>
      <c r="E3509" s="21">
        <v>0</v>
      </c>
      <c r="F3509" s="21">
        <v>0</v>
      </c>
      <c r="G3509" s="21">
        <v>3300</v>
      </c>
      <c r="H3509" s="21">
        <v>81902.100000000006</v>
      </c>
      <c r="I3509" s="21" t="s">
        <v>11</v>
      </c>
      <c r="J3509" s="21" t="s">
        <v>12</v>
      </c>
    </row>
    <row r="3510" spans="1:10">
      <c r="A3510" s="21">
        <v>11563327</v>
      </c>
      <c r="B3510" s="22">
        <v>43972</v>
      </c>
      <c r="C3510" s="22">
        <v>43972</v>
      </c>
      <c r="D3510" s="21" t="s">
        <v>10</v>
      </c>
      <c r="E3510" s="21">
        <v>0</v>
      </c>
      <c r="F3510" s="21">
        <v>0</v>
      </c>
      <c r="G3510" s="21">
        <v>3440</v>
      </c>
      <c r="H3510" s="21">
        <v>85342.1</v>
      </c>
      <c r="I3510" s="21" t="s">
        <v>11</v>
      </c>
      <c r="J3510" s="21" t="s">
        <v>12</v>
      </c>
    </row>
    <row r="3511" spans="1:10">
      <c r="A3511" s="21">
        <v>11563327</v>
      </c>
      <c r="B3511" s="22">
        <v>43972</v>
      </c>
      <c r="C3511" s="22">
        <v>43972</v>
      </c>
      <c r="D3511" s="21" t="s">
        <v>10</v>
      </c>
      <c r="E3511" s="21">
        <v>0</v>
      </c>
      <c r="F3511" s="21">
        <v>0</v>
      </c>
      <c r="G3511" s="21">
        <v>3450</v>
      </c>
      <c r="H3511" s="21">
        <v>88792.1</v>
      </c>
      <c r="I3511" s="21" t="s">
        <v>11</v>
      </c>
      <c r="J3511" s="21" t="s">
        <v>12</v>
      </c>
    </row>
    <row r="3512" spans="1:10">
      <c r="A3512" s="21">
        <v>11563327</v>
      </c>
      <c r="B3512" s="22">
        <v>43972</v>
      </c>
      <c r="C3512" s="22">
        <v>43972</v>
      </c>
      <c r="D3512" s="21" t="s">
        <v>10</v>
      </c>
      <c r="E3512" s="21">
        <v>0</v>
      </c>
      <c r="F3512" s="21">
        <v>0</v>
      </c>
      <c r="G3512" s="21">
        <v>3550</v>
      </c>
      <c r="H3512" s="21">
        <v>92342.1</v>
      </c>
      <c r="I3512" s="21" t="s">
        <v>11</v>
      </c>
      <c r="J3512" s="21" t="s">
        <v>12</v>
      </c>
    </row>
    <row r="3513" spans="1:10">
      <c r="A3513" s="21">
        <v>11563327</v>
      </c>
      <c r="B3513" s="22">
        <v>43972</v>
      </c>
      <c r="C3513" s="22">
        <v>43972</v>
      </c>
      <c r="D3513" s="21" t="s">
        <v>10</v>
      </c>
      <c r="E3513" s="21">
        <v>0</v>
      </c>
      <c r="F3513" s="21">
        <v>0</v>
      </c>
      <c r="G3513" s="21">
        <v>3790</v>
      </c>
      <c r="H3513" s="21">
        <v>96132.1</v>
      </c>
      <c r="I3513" s="21" t="s">
        <v>11</v>
      </c>
      <c r="J3513" s="21" t="s">
        <v>12</v>
      </c>
    </row>
    <row r="3514" spans="1:10">
      <c r="A3514" s="21">
        <v>11563327</v>
      </c>
      <c r="B3514" s="22">
        <v>43972</v>
      </c>
      <c r="C3514" s="22">
        <v>43972</v>
      </c>
      <c r="D3514" s="21" t="s">
        <v>10</v>
      </c>
      <c r="E3514" s="21">
        <v>0</v>
      </c>
      <c r="F3514" s="21">
        <v>0</v>
      </c>
      <c r="G3514" s="21">
        <v>3801.25</v>
      </c>
      <c r="H3514" s="21">
        <v>99933.35</v>
      </c>
      <c r="I3514" s="21" t="s">
        <v>11</v>
      </c>
      <c r="J3514" s="21" t="s">
        <v>12</v>
      </c>
    </row>
    <row r="3515" spans="1:10">
      <c r="A3515" s="21">
        <v>11563327</v>
      </c>
      <c r="B3515" s="22">
        <v>43972</v>
      </c>
      <c r="C3515" s="22">
        <v>43972</v>
      </c>
      <c r="D3515" s="21" t="s">
        <v>10</v>
      </c>
      <c r="E3515" s="21">
        <v>0</v>
      </c>
      <c r="F3515" s="21">
        <v>0</v>
      </c>
      <c r="G3515" s="21">
        <v>3850</v>
      </c>
      <c r="H3515" s="21">
        <v>103783.35</v>
      </c>
      <c r="I3515" s="21" t="s">
        <v>11</v>
      </c>
      <c r="J3515" s="21" t="s">
        <v>12</v>
      </c>
    </row>
    <row r="3516" spans="1:10">
      <c r="A3516" s="21">
        <v>11563327</v>
      </c>
      <c r="B3516" s="22">
        <v>43972</v>
      </c>
      <c r="C3516" s="22">
        <v>43972</v>
      </c>
      <c r="D3516" s="21" t="s">
        <v>10</v>
      </c>
      <c r="E3516" s="21">
        <v>0</v>
      </c>
      <c r="F3516" s="21">
        <v>0</v>
      </c>
      <c r="G3516" s="21">
        <v>3850</v>
      </c>
      <c r="H3516" s="21">
        <v>107633.35</v>
      </c>
      <c r="I3516" s="21" t="s">
        <v>11</v>
      </c>
      <c r="J3516" s="21" t="s">
        <v>12</v>
      </c>
    </row>
    <row r="3517" spans="1:10">
      <c r="A3517" s="21">
        <v>11563327</v>
      </c>
      <c r="B3517" s="22">
        <v>43972</v>
      </c>
      <c r="C3517" s="22">
        <v>43972</v>
      </c>
      <c r="D3517" s="21" t="s">
        <v>10</v>
      </c>
      <c r="E3517" s="21">
        <v>0</v>
      </c>
      <c r="F3517" s="21">
        <v>0</v>
      </c>
      <c r="G3517" s="21">
        <v>4000</v>
      </c>
      <c r="H3517" s="21">
        <v>111633.35</v>
      </c>
      <c r="I3517" s="21" t="s">
        <v>11</v>
      </c>
      <c r="J3517" s="21" t="s">
        <v>12</v>
      </c>
    </row>
    <row r="3518" spans="1:10">
      <c r="A3518" s="21">
        <v>11563327</v>
      </c>
      <c r="B3518" s="22">
        <v>43972</v>
      </c>
      <c r="C3518" s="22">
        <v>43972</v>
      </c>
      <c r="D3518" s="21" t="s">
        <v>10</v>
      </c>
      <c r="E3518" s="21">
        <v>0</v>
      </c>
      <c r="F3518" s="21">
        <v>0</v>
      </c>
      <c r="G3518" s="21">
        <v>4296</v>
      </c>
      <c r="H3518" s="21">
        <v>115929.35</v>
      </c>
      <c r="I3518" s="21" t="s">
        <v>11</v>
      </c>
      <c r="J3518" s="21" t="s">
        <v>12</v>
      </c>
    </row>
    <row r="3519" spans="1:10">
      <c r="A3519" s="21">
        <v>11563327</v>
      </c>
      <c r="B3519" s="22">
        <v>43972</v>
      </c>
      <c r="C3519" s="22">
        <v>43972</v>
      </c>
      <c r="D3519" s="21" t="s">
        <v>10</v>
      </c>
      <c r="E3519" s="21">
        <v>0</v>
      </c>
      <c r="F3519" s="21">
        <v>0</v>
      </c>
      <c r="G3519" s="21">
        <v>4330</v>
      </c>
      <c r="H3519" s="21">
        <v>120259.35</v>
      </c>
      <c r="I3519" s="21" t="s">
        <v>11</v>
      </c>
      <c r="J3519" s="21" t="s">
        <v>12</v>
      </c>
    </row>
    <row r="3520" spans="1:10">
      <c r="A3520" s="21">
        <v>11563327</v>
      </c>
      <c r="B3520" s="22">
        <v>43972</v>
      </c>
      <c r="C3520" s="22">
        <v>43972</v>
      </c>
      <c r="D3520" s="21" t="s">
        <v>10</v>
      </c>
      <c r="E3520" s="21">
        <v>0</v>
      </c>
      <c r="F3520" s="21">
        <v>0</v>
      </c>
      <c r="G3520" s="21">
        <v>4428.7</v>
      </c>
      <c r="H3520" s="21">
        <v>124688.05</v>
      </c>
      <c r="I3520" s="21" t="s">
        <v>11</v>
      </c>
      <c r="J3520" s="21" t="s">
        <v>12</v>
      </c>
    </row>
    <row r="3521" spans="1:10">
      <c r="A3521" s="21">
        <v>11563327</v>
      </c>
      <c r="B3521" s="22">
        <v>43972</v>
      </c>
      <c r="C3521" s="22">
        <v>43972</v>
      </c>
      <c r="D3521" s="21" t="s">
        <v>10</v>
      </c>
      <c r="E3521" s="21">
        <v>0</v>
      </c>
      <c r="F3521" s="21">
        <v>0</v>
      </c>
      <c r="G3521" s="21">
        <v>4450</v>
      </c>
      <c r="H3521" s="21">
        <v>129138.05</v>
      </c>
      <c r="I3521" s="21" t="s">
        <v>11</v>
      </c>
      <c r="J3521" s="21" t="s">
        <v>12</v>
      </c>
    </row>
    <row r="3522" spans="1:10">
      <c r="A3522" s="21">
        <v>11563327</v>
      </c>
      <c r="B3522" s="22">
        <v>43972</v>
      </c>
      <c r="C3522" s="22">
        <v>43972</v>
      </c>
      <c r="D3522" s="21" t="s">
        <v>10</v>
      </c>
      <c r="E3522" s="21">
        <v>0</v>
      </c>
      <c r="F3522" s="21">
        <v>0</v>
      </c>
      <c r="G3522" s="21">
        <v>4525.6000000000004</v>
      </c>
      <c r="H3522" s="21">
        <v>133663.65</v>
      </c>
      <c r="I3522" s="21" t="s">
        <v>11</v>
      </c>
      <c r="J3522" s="21" t="s">
        <v>12</v>
      </c>
    </row>
    <row r="3523" spans="1:10">
      <c r="A3523" s="21">
        <v>11563327</v>
      </c>
      <c r="B3523" s="22">
        <v>43972</v>
      </c>
      <c r="C3523" s="22">
        <v>43972</v>
      </c>
      <c r="D3523" s="21" t="s">
        <v>10</v>
      </c>
      <c r="E3523" s="21">
        <v>0</v>
      </c>
      <c r="F3523" s="21">
        <v>0</v>
      </c>
      <c r="G3523" s="21">
        <v>4540.3</v>
      </c>
      <c r="H3523" s="21">
        <v>138203.95000000001</v>
      </c>
      <c r="I3523" s="21" t="s">
        <v>11</v>
      </c>
      <c r="J3523" s="21" t="s">
        <v>12</v>
      </c>
    </row>
    <row r="3524" spans="1:10">
      <c r="A3524" s="21">
        <v>11563327</v>
      </c>
      <c r="B3524" s="22">
        <v>43972</v>
      </c>
      <c r="C3524" s="22">
        <v>43972</v>
      </c>
      <c r="D3524" s="21" t="s">
        <v>10</v>
      </c>
      <c r="E3524" s="21">
        <v>0</v>
      </c>
      <c r="F3524" s="21">
        <v>0</v>
      </c>
      <c r="G3524" s="21">
        <v>4570</v>
      </c>
      <c r="H3524" s="21">
        <v>142773.95000000001</v>
      </c>
      <c r="I3524" s="21" t="s">
        <v>11</v>
      </c>
      <c r="J3524" s="21" t="s">
        <v>12</v>
      </c>
    </row>
    <row r="3525" spans="1:10">
      <c r="A3525" s="21">
        <v>11563327</v>
      </c>
      <c r="B3525" s="22">
        <v>43972</v>
      </c>
      <c r="C3525" s="22">
        <v>43972</v>
      </c>
      <c r="D3525" s="21" t="s">
        <v>10</v>
      </c>
      <c r="E3525" s="21">
        <v>0</v>
      </c>
      <c r="F3525" s="21">
        <v>0</v>
      </c>
      <c r="G3525" s="21">
        <v>4677.7</v>
      </c>
      <c r="H3525" s="21">
        <v>147451.65</v>
      </c>
      <c r="I3525" s="21" t="s">
        <v>11</v>
      </c>
      <c r="J3525" s="21" t="s">
        <v>12</v>
      </c>
    </row>
    <row r="3526" spans="1:10">
      <c r="A3526" s="21">
        <v>11563327</v>
      </c>
      <c r="B3526" s="22">
        <v>43972</v>
      </c>
      <c r="C3526" s="22">
        <v>43972</v>
      </c>
      <c r="D3526" s="21" t="s">
        <v>10</v>
      </c>
      <c r="E3526" s="21">
        <v>0</v>
      </c>
      <c r="F3526" s="21">
        <v>0</v>
      </c>
      <c r="G3526" s="21">
        <v>4775</v>
      </c>
      <c r="H3526" s="21">
        <v>152226.65</v>
      </c>
      <c r="I3526" s="21" t="s">
        <v>11</v>
      </c>
      <c r="J3526" s="21" t="s">
        <v>12</v>
      </c>
    </row>
    <row r="3527" spans="1:10">
      <c r="A3527" s="21">
        <v>11563327</v>
      </c>
      <c r="B3527" s="22">
        <v>43972</v>
      </c>
      <c r="C3527" s="22">
        <v>43972</v>
      </c>
      <c r="D3527" s="21" t="s">
        <v>10</v>
      </c>
      <c r="E3527" s="21">
        <v>0</v>
      </c>
      <c r="F3527" s="21">
        <v>0</v>
      </c>
      <c r="G3527" s="21">
        <v>4793.8</v>
      </c>
      <c r="H3527" s="21">
        <v>157020.45000000001</v>
      </c>
      <c r="I3527" s="21" t="s">
        <v>11</v>
      </c>
      <c r="J3527" s="21" t="s">
        <v>12</v>
      </c>
    </row>
    <row r="3528" spans="1:10">
      <c r="A3528" s="21">
        <v>11563327</v>
      </c>
      <c r="B3528" s="22">
        <v>43972</v>
      </c>
      <c r="C3528" s="22">
        <v>43972</v>
      </c>
      <c r="D3528" s="21" t="s">
        <v>10</v>
      </c>
      <c r="E3528" s="21">
        <v>0</v>
      </c>
      <c r="F3528" s="21">
        <v>0</v>
      </c>
      <c r="G3528" s="21">
        <v>4870</v>
      </c>
      <c r="H3528" s="21">
        <v>161890.45000000001</v>
      </c>
      <c r="I3528" s="21" t="s">
        <v>11</v>
      </c>
      <c r="J3528" s="21" t="s">
        <v>12</v>
      </c>
    </row>
    <row r="3529" spans="1:10">
      <c r="A3529" s="21">
        <v>11563327</v>
      </c>
      <c r="B3529" s="22">
        <v>43972</v>
      </c>
      <c r="C3529" s="22">
        <v>43972</v>
      </c>
      <c r="D3529" s="21" t="s">
        <v>10</v>
      </c>
      <c r="E3529" s="21">
        <v>0</v>
      </c>
      <c r="F3529" s="21">
        <v>0</v>
      </c>
      <c r="G3529" s="21">
        <v>4990</v>
      </c>
      <c r="H3529" s="21">
        <v>166880.45000000001</v>
      </c>
      <c r="I3529" s="21" t="s">
        <v>11</v>
      </c>
      <c r="J3529" s="21" t="s">
        <v>12</v>
      </c>
    </row>
    <row r="3530" spans="1:10">
      <c r="A3530" s="21">
        <v>11563327</v>
      </c>
      <c r="B3530" s="22">
        <v>43972</v>
      </c>
      <c r="C3530" s="22">
        <v>43972</v>
      </c>
      <c r="D3530" s="21" t="s">
        <v>10</v>
      </c>
      <c r="E3530" s="21">
        <v>0</v>
      </c>
      <c r="F3530" s="21">
        <v>0</v>
      </c>
      <c r="G3530" s="21">
        <v>5020</v>
      </c>
      <c r="H3530" s="21">
        <v>171900.45</v>
      </c>
      <c r="I3530" s="21" t="s">
        <v>11</v>
      </c>
      <c r="J3530" s="21" t="s">
        <v>12</v>
      </c>
    </row>
    <row r="3531" spans="1:10">
      <c r="A3531" s="21">
        <v>11563327</v>
      </c>
      <c r="B3531" s="22">
        <v>43972</v>
      </c>
      <c r="C3531" s="22">
        <v>43972</v>
      </c>
      <c r="D3531" s="21" t="s">
        <v>10</v>
      </c>
      <c r="E3531" s="21">
        <v>0</v>
      </c>
      <c r="F3531" s="21">
        <v>0</v>
      </c>
      <c r="G3531" s="21">
        <v>5082.3999999999996</v>
      </c>
      <c r="H3531" s="21">
        <v>176982.85</v>
      </c>
      <c r="I3531" s="21" t="s">
        <v>11</v>
      </c>
      <c r="J3531" s="21" t="s">
        <v>12</v>
      </c>
    </row>
    <row r="3532" spans="1:10">
      <c r="A3532" s="21">
        <v>11563327</v>
      </c>
      <c r="B3532" s="22">
        <v>43972</v>
      </c>
      <c r="C3532" s="22">
        <v>43972</v>
      </c>
      <c r="D3532" s="21" t="s">
        <v>10</v>
      </c>
      <c r="E3532" s="21">
        <v>0</v>
      </c>
      <c r="F3532" s="21">
        <v>0</v>
      </c>
      <c r="G3532" s="21">
        <v>5116.42</v>
      </c>
      <c r="H3532" s="21">
        <v>182099.27</v>
      </c>
      <c r="I3532" s="21" t="s">
        <v>11</v>
      </c>
      <c r="J3532" s="21" t="s">
        <v>12</v>
      </c>
    </row>
    <row r="3533" spans="1:10">
      <c r="A3533" s="21">
        <v>11563327</v>
      </c>
      <c r="B3533" s="22">
        <v>43972</v>
      </c>
      <c r="C3533" s="22">
        <v>43972</v>
      </c>
      <c r="D3533" s="21" t="s">
        <v>10</v>
      </c>
      <c r="E3533" s="21">
        <v>0</v>
      </c>
      <c r="F3533" s="21">
        <v>0</v>
      </c>
      <c r="G3533" s="21">
        <v>5150</v>
      </c>
      <c r="H3533" s="21">
        <v>187249.27</v>
      </c>
      <c r="I3533" s="21" t="s">
        <v>11</v>
      </c>
      <c r="J3533" s="21" t="s">
        <v>12</v>
      </c>
    </row>
    <row r="3534" spans="1:10">
      <c r="A3534" s="21">
        <v>11563327</v>
      </c>
      <c r="B3534" s="22">
        <v>43972</v>
      </c>
      <c r="C3534" s="22">
        <v>43972</v>
      </c>
      <c r="D3534" s="21" t="s">
        <v>10</v>
      </c>
      <c r="E3534" s="21">
        <v>0</v>
      </c>
      <c r="F3534" s="21">
        <v>0</v>
      </c>
      <c r="G3534" s="21">
        <v>5198</v>
      </c>
      <c r="H3534" s="21">
        <v>192447.27</v>
      </c>
      <c r="I3534" s="21" t="s">
        <v>11</v>
      </c>
      <c r="J3534" s="21" t="s">
        <v>12</v>
      </c>
    </row>
    <row r="3535" spans="1:10">
      <c r="A3535" s="21">
        <v>11563327</v>
      </c>
      <c r="B3535" s="22">
        <v>43972</v>
      </c>
      <c r="C3535" s="22">
        <v>43972</v>
      </c>
      <c r="D3535" s="21" t="s">
        <v>10</v>
      </c>
      <c r="E3535" s="21">
        <v>0</v>
      </c>
      <c r="F3535" s="21">
        <v>0</v>
      </c>
      <c r="G3535" s="21">
        <v>5217.7</v>
      </c>
      <c r="H3535" s="21">
        <v>197664.97</v>
      </c>
      <c r="I3535" s="21" t="s">
        <v>11</v>
      </c>
      <c r="J3535" s="21" t="s">
        <v>12</v>
      </c>
    </row>
    <row r="3536" spans="1:10">
      <c r="A3536" s="21">
        <v>11563327</v>
      </c>
      <c r="B3536" s="22">
        <v>43972</v>
      </c>
      <c r="C3536" s="22">
        <v>43972</v>
      </c>
      <c r="D3536" s="21" t="s">
        <v>10</v>
      </c>
      <c r="E3536" s="21">
        <v>0</v>
      </c>
      <c r="F3536" s="21">
        <v>0</v>
      </c>
      <c r="G3536" s="21">
        <v>5235</v>
      </c>
      <c r="H3536" s="21">
        <v>202899.97</v>
      </c>
      <c r="I3536" s="21" t="s">
        <v>11</v>
      </c>
      <c r="J3536" s="21" t="s">
        <v>12</v>
      </c>
    </row>
    <row r="3537" spans="1:10">
      <c r="A3537" s="21">
        <v>11563327</v>
      </c>
      <c r="B3537" s="22">
        <v>43972</v>
      </c>
      <c r="C3537" s="22">
        <v>43972</v>
      </c>
      <c r="D3537" s="21" t="s">
        <v>10</v>
      </c>
      <c r="E3537" s="21">
        <v>0</v>
      </c>
      <c r="F3537" s="21">
        <v>0</v>
      </c>
      <c r="G3537" s="21">
        <v>5270.4</v>
      </c>
      <c r="H3537" s="21">
        <v>208170.37</v>
      </c>
      <c r="I3537" s="21" t="s">
        <v>11</v>
      </c>
      <c r="J3537" s="21" t="s">
        <v>12</v>
      </c>
    </row>
    <row r="3538" spans="1:10">
      <c r="A3538" s="21">
        <v>11563327</v>
      </c>
      <c r="B3538" s="22">
        <v>43972</v>
      </c>
      <c r="C3538" s="22">
        <v>43972</v>
      </c>
      <c r="D3538" s="21" t="s">
        <v>10</v>
      </c>
      <c r="E3538" s="21">
        <v>0</v>
      </c>
      <c r="F3538" s="21">
        <v>0</v>
      </c>
      <c r="G3538" s="21">
        <v>5390</v>
      </c>
      <c r="H3538" s="21">
        <v>213560.37</v>
      </c>
      <c r="I3538" s="21" t="s">
        <v>11</v>
      </c>
      <c r="J3538" s="21" t="s">
        <v>12</v>
      </c>
    </row>
    <row r="3539" spans="1:10">
      <c r="A3539" s="21">
        <v>11563327</v>
      </c>
      <c r="B3539" s="22">
        <v>43972</v>
      </c>
      <c r="C3539" s="22">
        <v>43972</v>
      </c>
      <c r="D3539" s="21" t="s">
        <v>10</v>
      </c>
      <c r="E3539" s="21">
        <v>0</v>
      </c>
      <c r="F3539" s="21">
        <v>0</v>
      </c>
      <c r="G3539" s="21">
        <v>5458</v>
      </c>
      <c r="H3539" s="21">
        <v>219018.37</v>
      </c>
      <c r="I3539" s="21" t="s">
        <v>11</v>
      </c>
      <c r="J3539" s="21" t="s">
        <v>12</v>
      </c>
    </row>
    <row r="3540" spans="1:10">
      <c r="A3540" s="21">
        <v>11563327</v>
      </c>
      <c r="B3540" s="22">
        <v>43972</v>
      </c>
      <c r="C3540" s="22">
        <v>43972</v>
      </c>
      <c r="D3540" s="21" t="s">
        <v>10</v>
      </c>
      <c r="E3540" s="21">
        <v>0</v>
      </c>
      <c r="F3540" s="21">
        <v>0</v>
      </c>
      <c r="G3540" s="21">
        <v>5495.9</v>
      </c>
      <c r="H3540" s="21">
        <v>224514.27</v>
      </c>
      <c r="I3540" s="21" t="s">
        <v>11</v>
      </c>
      <c r="J3540" s="21" t="s">
        <v>12</v>
      </c>
    </row>
    <row r="3541" spans="1:10">
      <c r="A3541" s="21">
        <v>11563327</v>
      </c>
      <c r="B3541" s="22">
        <v>43972</v>
      </c>
      <c r="C3541" s="22">
        <v>43972</v>
      </c>
      <c r="D3541" s="21" t="s">
        <v>10</v>
      </c>
      <c r="E3541" s="21">
        <v>0</v>
      </c>
      <c r="F3541" s="21">
        <v>0</v>
      </c>
      <c r="G3541" s="21">
        <v>5620.4</v>
      </c>
      <c r="H3541" s="21">
        <v>230134.67</v>
      </c>
      <c r="I3541" s="21" t="s">
        <v>11</v>
      </c>
      <c r="J3541" s="21" t="s">
        <v>12</v>
      </c>
    </row>
    <row r="3542" spans="1:10">
      <c r="A3542" s="21">
        <v>11563327</v>
      </c>
      <c r="B3542" s="22">
        <v>43972</v>
      </c>
      <c r="C3542" s="22">
        <v>43972</v>
      </c>
      <c r="D3542" s="21" t="s">
        <v>10</v>
      </c>
      <c r="E3542" s="21">
        <v>0</v>
      </c>
      <c r="F3542" s="21">
        <v>0</v>
      </c>
      <c r="G3542" s="21">
        <v>5630</v>
      </c>
      <c r="H3542" s="21">
        <v>235764.67</v>
      </c>
      <c r="I3542" s="21" t="s">
        <v>11</v>
      </c>
      <c r="J3542" s="21" t="s">
        <v>12</v>
      </c>
    </row>
    <row r="3543" spans="1:10">
      <c r="A3543" s="21">
        <v>11563327</v>
      </c>
      <c r="B3543" s="22">
        <v>43972</v>
      </c>
      <c r="C3543" s="22">
        <v>43972</v>
      </c>
      <c r="D3543" s="21" t="s">
        <v>10</v>
      </c>
      <c r="E3543" s="21">
        <v>0</v>
      </c>
      <c r="F3543" s="21">
        <v>0</v>
      </c>
      <c r="G3543" s="21">
        <v>5740</v>
      </c>
      <c r="H3543" s="21">
        <v>241504.67</v>
      </c>
      <c r="I3543" s="21" t="s">
        <v>11</v>
      </c>
      <c r="J3543" s="21" t="s">
        <v>12</v>
      </c>
    </row>
    <row r="3544" spans="1:10">
      <c r="A3544" s="21">
        <v>11563327</v>
      </c>
      <c r="B3544" s="22">
        <v>43972</v>
      </c>
      <c r="C3544" s="22">
        <v>43972</v>
      </c>
      <c r="D3544" s="21" t="s">
        <v>10</v>
      </c>
      <c r="E3544" s="21">
        <v>0</v>
      </c>
      <c r="F3544" s="21">
        <v>0</v>
      </c>
      <c r="G3544" s="21">
        <v>5780</v>
      </c>
      <c r="H3544" s="21">
        <v>247284.67</v>
      </c>
      <c r="I3544" s="21" t="s">
        <v>11</v>
      </c>
      <c r="J3544" s="21" t="s">
        <v>12</v>
      </c>
    </row>
    <row r="3545" spans="1:10">
      <c r="A3545" s="21">
        <v>11563327</v>
      </c>
      <c r="B3545" s="22">
        <v>43972</v>
      </c>
      <c r="C3545" s="22">
        <v>43972</v>
      </c>
      <c r="D3545" s="21" t="s">
        <v>10</v>
      </c>
      <c r="E3545" s="21">
        <v>0</v>
      </c>
      <c r="F3545" s="21">
        <v>0</v>
      </c>
      <c r="G3545" s="21">
        <v>5790.5</v>
      </c>
      <c r="H3545" s="21">
        <v>253075.17</v>
      </c>
      <c r="I3545" s="21" t="s">
        <v>11</v>
      </c>
      <c r="J3545" s="21" t="s">
        <v>12</v>
      </c>
    </row>
    <row r="3546" spans="1:10">
      <c r="A3546" s="21">
        <v>11563327</v>
      </c>
      <c r="B3546" s="22">
        <v>43972</v>
      </c>
      <c r="C3546" s="22">
        <v>43972</v>
      </c>
      <c r="D3546" s="21" t="s">
        <v>10</v>
      </c>
      <c r="E3546" s="21">
        <v>0</v>
      </c>
      <c r="F3546" s="21">
        <v>0</v>
      </c>
      <c r="G3546" s="21">
        <v>5940</v>
      </c>
      <c r="H3546" s="21">
        <v>259015.17</v>
      </c>
      <c r="I3546" s="21" t="s">
        <v>11</v>
      </c>
      <c r="J3546" s="21" t="s">
        <v>12</v>
      </c>
    </row>
    <row r="3547" spans="1:10">
      <c r="A3547" s="21">
        <v>11563327</v>
      </c>
      <c r="B3547" s="22">
        <v>43972</v>
      </c>
      <c r="C3547" s="22">
        <v>43972</v>
      </c>
      <c r="D3547" s="21" t="s">
        <v>10</v>
      </c>
      <c r="E3547" s="21">
        <v>0</v>
      </c>
      <c r="F3547" s="21">
        <v>0</v>
      </c>
      <c r="G3547" s="21">
        <v>5990</v>
      </c>
      <c r="H3547" s="21">
        <v>265005.17</v>
      </c>
      <c r="I3547" s="21" t="s">
        <v>11</v>
      </c>
      <c r="J3547" s="21" t="s">
        <v>12</v>
      </c>
    </row>
    <row r="3548" spans="1:10">
      <c r="A3548" s="21">
        <v>11563327</v>
      </c>
      <c r="B3548" s="22">
        <v>43972</v>
      </c>
      <c r="C3548" s="22">
        <v>43972</v>
      </c>
      <c r="D3548" s="21" t="s">
        <v>10</v>
      </c>
      <c r="E3548" s="21">
        <v>0</v>
      </c>
      <c r="F3548" s="21">
        <v>0</v>
      </c>
      <c r="G3548" s="21">
        <v>6056.7</v>
      </c>
      <c r="H3548" s="21">
        <v>271061.87</v>
      </c>
      <c r="I3548" s="21" t="s">
        <v>11</v>
      </c>
      <c r="J3548" s="21" t="s">
        <v>12</v>
      </c>
    </row>
    <row r="3549" spans="1:10">
      <c r="A3549" s="21">
        <v>11563327</v>
      </c>
      <c r="B3549" s="22">
        <v>43972</v>
      </c>
      <c r="C3549" s="22">
        <v>43972</v>
      </c>
      <c r="D3549" s="21" t="s">
        <v>10</v>
      </c>
      <c r="E3549" s="21">
        <v>0</v>
      </c>
      <c r="F3549" s="21">
        <v>0</v>
      </c>
      <c r="G3549" s="21">
        <v>6074.53</v>
      </c>
      <c r="H3549" s="21">
        <v>277136.40000000002</v>
      </c>
      <c r="I3549" s="21" t="s">
        <v>11</v>
      </c>
      <c r="J3549" s="21" t="s">
        <v>12</v>
      </c>
    </row>
    <row r="3550" spans="1:10">
      <c r="A3550" s="21">
        <v>11563327</v>
      </c>
      <c r="B3550" s="22">
        <v>43972</v>
      </c>
      <c r="C3550" s="22">
        <v>43972</v>
      </c>
      <c r="D3550" s="21" t="s">
        <v>10</v>
      </c>
      <c r="E3550" s="21">
        <v>0</v>
      </c>
      <c r="F3550" s="21">
        <v>0</v>
      </c>
      <c r="G3550" s="21">
        <v>6077.8</v>
      </c>
      <c r="H3550" s="21">
        <v>283214.2</v>
      </c>
      <c r="I3550" s="21" t="s">
        <v>11</v>
      </c>
      <c r="J3550" s="21" t="s">
        <v>12</v>
      </c>
    </row>
    <row r="3551" spans="1:10">
      <c r="A3551" s="21">
        <v>11563327</v>
      </c>
      <c r="B3551" s="22">
        <v>43972</v>
      </c>
      <c r="C3551" s="22">
        <v>43972</v>
      </c>
      <c r="D3551" s="21" t="s">
        <v>10</v>
      </c>
      <c r="E3551" s="21">
        <v>0</v>
      </c>
      <c r="F3551" s="21">
        <v>0</v>
      </c>
      <c r="G3551" s="21">
        <v>6180.12</v>
      </c>
      <c r="H3551" s="21">
        <v>289394.32</v>
      </c>
      <c r="I3551" s="21" t="s">
        <v>11</v>
      </c>
      <c r="J3551" s="21" t="s">
        <v>12</v>
      </c>
    </row>
    <row r="3552" spans="1:10">
      <c r="A3552" s="21">
        <v>11563327</v>
      </c>
      <c r="B3552" s="22">
        <v>43972</v>
      </c>
      <c r="C3552" s="22">
        <v>43972</v>
      </c>
      <c r="D3552" s="21" t="s">
        <v>10</v>
      </c>
      <c r="E3552" s="21">
        <v>0</v>
      </c>
      <c r="F3552" s="21">
        <v>0</v>
      </c>
      <c r="G3552" s="21">
        <v>6218.4</v>
      </c>
      <c r="H3552" s="21">
        <v>295612.71999999997</v>
      </c>
      <c r="I3552" s="21" t="s">
        <v>11</v>
      </c>
      <c r="J3552" s="21" t="s">
        <v>12</v>
      </c>
    </row>
    <row r="3553" spans="1:10">
      <c r="A3553" s="21">
        <v>11563327</v>
      </c>
      <c r="B3553" s="22">
        <v>43972</v>
      </c>
      <c r="C3553" s="22">
        <v>43972</v>
      </c>
      <c r="D3553" s="21" t="s">
        <v>10</v>
      </c>
      <c r="E3553" s="21">
        <v>0</v>
      </c>
      <c r="F3553" s="21">
        <v>0</v>
      </c>
      <c r="G3553" s="21">
        <v>6353.45</v>
      </c>
      <c r="H3553" s="21">
        <v>301966.17</v>
      </c>
      <c r="I3553" s="21" t="s">
        <v>11</v>
      </c>
      <c r="J3553" s="21" t="s">
        <v>12</v>
      </c>
    </row>
    <row r="3554" spans="1:10">
      <c r="A3554" s="21">
        <v>11563327</v>
      </c>
      <c r="B3554" s="22">
        <v>43972</v>
      </c>
      <c r="C3554" s="22">
        <v>43972</v>
      </c>
      <c r="D3554" s="21" t="s">
        <v>10</v>
      </c>
      <c r="E3554" s="21">
        <v>0</v>
      </c>
      <c r="F3554" s="21">
        <v>0</v>
      </c>
      <c r="G3554" s="21">
        <v>6360.4</v>
      </c>
      <c r="H3554" s="21">
        <v>308326.57</v>
      </c>
      <c r="I3554" s="21" t="s">
        <v>11</v>
      </c>
      <c r="J3554" s="21" t="s">
        <v>12</v>
      </c>
    </row>
    <row r="3555" spans="1:10">
      <c r="A3555" s="21">
        <v>11563327</v>
      </c>
      <c r="B3555" s="22">
        <v>43972</v>
      </c>
      <c r="C3555" s="22">
        <v>43972</v>
      </c>
      <c r="D3555" s="21" t="s">
        <v>10</v>
      </c>
      <c r="E3555" s="21">
        <v>0</v>
      </c>
      <c r="F3555" s="21">
        <v>0</v>
      </c>
      <c r="G3555" s="21">
        <v>6380</v>
      </c>
      <c r="H3555" s="21">
        <v>314706.57</v>
      </c>
      <c r="I3555" s="21" t="s">
        <v>11</v>
      </c>
      <c r="J3555" s="21" t="s">
        <v>12</v>
      </c>
    </row>
    <row r="3556" spans="1:10">
      <c r="A3556" s="21">
        <v>11563327</v>
      </c>
      <c r="B3556" s="22">
        <v>43972</v>
      </c>
      <c r="C3556" s="22">
        <v>43972</v>
      </c>
      <c r="D3556" s="21" t="s">
        <v>10</v>
      </c>
      <c r="E3556" s="21">
        <v>0</v>
      </c>
      <c r="F3556" s="21">
        <v>0</v>
      </c>
      <c r="G3556" s="21">
        <v>6436</v>
      </c>
      <c r="H3556" s="21">
        <v>321142.57</v>
      </c>
      <c r="I3556" s="21" t="s">
        <v>11</v>
      </c>
      <c r="J3556" s="21" t="s">
        <v>12</v>
      </c>
    </row>
    <row r="3557" spans="1:10">
      <c r="A3557" s="21">
        <v>11563327</v>
      </c>
      <c r="B3557" s="22">
        <v>43972</v>
      </c>
      <c r="C3557" s="22">
        <v>43972</v>
      </c>
      <c r="D3557" s="21" t="s">
        <v>10</v>
      </c>
      <c r="E3557" s="21">
        <v>0</v>
      </c>
      <c r="F3557" s="21">
        <v>0</v>
      </c>
      <c r="G3557" s="21">
        <v>6509.8</v>
      </c>
      <c r="H3557" s="21">
        <v>327652.37</v>
      </c>
      <c r="I3557" s="21" t="s">
        <v>11</v>
      </c>
      <c r="J3557" s="21" t="s">
        <v>12</v>
      </c>
    </row>
    <row r="3558" spans="1:10">
      <c r="A3558" s="21">
        <v>11563327</v>
      </c>
      <c r="B3558" s="22">
        <v>43972</v>
      </c>
      <c r="C3558" s="22">
        <v>43972</v>
      </c>
      <c r="D3558" s="21" t="s">
        <v>10</v>
      </c>
      <c r="E3558" s="21">
        <v>0</v>
      </c>
      <c r="F3558" s="21">
        <v>0</v>
      </c>
      <c r="G3558" s="21">
        <v>6660</v>
      </c>
      <c r="H3558" s="21">
        <v>334312.37</v>
      </c>
      <c r="I3558" s="21" t="s">
        <v>11</v>
      </c>
      <c r="J3558" s="21" t="s">
        <v>12</v>
      </c>
    </row>
    <row r="3559" spans="1:10">
      <c r="A3559" s="21">
        <v>11563327</v>
      </c>
      <c r="B3559" s="22">
        <v>43972</v>
      </c>
      <c r="C3559" s="22">
        <v>43972</v>
      </c>
      <c r="D3559" s="21" t="s">
        <v>10</v>
      </c>
      <c r="E3559" s="21">
        <v>0</v>
      </c>
      <c r="F3559" s="21">
        <v>0</v>
      </c>
      <c r="G3559" s="21">
        <v>6751</v>
      </c>
      <c r="H3559" s="21">
        <v>341063.37</v>
      </c>
      <c r="I3559" s="21" t="s">
        <v>11</v>
      </c>
      <c r="J3559" s="21" t="s">
        <v>12</v>
      </c>
    </row>
    <row r="3560" spans="1:10">
      <c r="A3560" s="21">
        <v>11563327</v>
      </c>
      <c r="B3560" s="22">
        <v>43972</v>
      </c>
      <c r="C3560" s="22">
        <v>43972</v>
      </c>
      <c r="D3560" s="21" t="s">
        <v>10</v>
      </c>
      <c r="E3560" s="21">
        <v>0</v>
      </c>
      <c r="F3560" s="21">
        <v>0</v>
      </c>
      <c r="G3560" s="21">
        <v>6820</v>
      </c>
      <c r="H3560" s="21">
        <v>347883.37</v>
      </c>
      <c r="I3560" s="21" t="s">
        <v>11</v>
      </c>
      <c r="J3560" s="21" t="s">
        <v>12</v>
      </c>
    </row>
    <row r="3561" spans="1:10">
      <c r="A3561" s="21">
        <v>11563327</v>
      </c>
      <c r="B3561" s="22">
        <v>43972</v>
      </c>
      <c r="C3561" s="22">
        <v>43972</v>
      </c>
      <c r="D3561" s="21" t="s">
        <v>10</v>
      </c>
      <c r="E3561" s="21">
        <v>0</v>
      </c>
      <c r="F3561" s="21">
        <v>0</v>
      </c>
      <c r="G3561" s="21">
        <v>6890</v>
      </c>
      <c r="H3561" s="21">
        <v>354773.37</v>
      </c>
      <c r="I3561" s="21" t="s">
        <v>11</v>
      </c>
      <c r="J3561" s="21" t="s">
        <v>12</v>
      </c>
    </row>
    <row r="3562" spans="1:10">
      <c r="A3562" s="21">
        <v>11563327</v>
      </c>
      <c r="B3562" s="22">
        <v>43972</v>
      </c>
      <c r="C3562" s="22">
        <v>43972</v>
      </c>
      <c r="D3562" s="21" t="s">
        <v>10</v>
      </c>
      <c r="E3562" s="21">
        <v>0</v>
      </c>
      <c r="F3562" s="21">
        <v>0</v>
      </c>
      <c r="G3562" s="21">
        <v>6912.5</v>
      </c>
      <c r="H3562" s="21">
        <v>361685.87</v>
      </c>
      <c r="I3562" s="21" t="s">
        <v>11</v>
      </c>
      <c r="J3562" s="21" t="s">
        <v>12</v>
      </c>
    </row>
    <row r="3563" spans="1:10">
      <c r="A3563" s="21">
        <v>11563327</v>
      </c>
      <c r="B3563" s="22">
        <v>43972</v>
      </c>
      <c r="C3563" s="22">
        <v>43972</v>
      </c>
      <c r="D3563" s="21" t="s">
        <v>10</v>
      </c>
      <c r="E3563" s="21">
        <v>0</v>
      </c>
      <c r="F3563" s="21">
        <v>0</v>
      </c>
      <c r="G3563" s="21">
        <v>6935</v>
      </c>
      <c r="H3563" s="21">
        <v>368620.87</v>
      </c>
      <c r="I3563" s="21" t="s">
        <v>11</v>
      </c>
      <c r="J3563" s="21" t="s">
        <v>12</v>
      </c>
    </row>
    <row r="3564" spans="1:10">
      <c r="A3564" s="21">
        <v>11563327</v>
      </c>
      <c r="B3564" s="22">
        <v>43972</v>
      </c>
      <c r="C3564" s="22">
        <v>43972</v>
      </c>
      <c r="D3564" s="21" t="s">
        <v>10</v>
      </c>
      <c r="E3564" s="21">
        <v>0</v>
      </c>
      <c r="F3564" s="21">
        <v>0</v>
      </c>
      <c r="G3564" s="21">
        <v>7112.36</v>
      </c>
      <c r="H3564" s="21">
        <v>375733.23</v>
      </c>
      <c r="I3564" s="21" t="s">
        <v>11</v>
      </c>
      <c r="J3564" s="21" t="s">
        <v>12</v>
      </c>
    </row>
    <row r="3565" spans="1:10">
      <c r="A3565" s="21">
        <v>11563327</v>
      </c>
      <c r="B3565" s="22">
        <v>43972</v>
      </c>
      <c r="C3565" s="22">
        <v>43972</v>
      </c>
      <c r="D3565" s="21" t="s">
        <v>10</v>
      </c>
      <c r="E3565" s="21">
        <v>0</v>
      </c>
      <c r="F3565" s="21">
        <v>0</v>
      </c>
      <c r="G3565" s="21">
        <v>7147.6</v>
      </c>
      <c r="H3565" s="21">
        <v>382880.83</v>
      </c>
      <c r="I3565" s="21" t="s">
        <v>11</v>
      </c>
      <c r="J3565" s="21" t="s">
        <v>12</v>
      </c>
    </row>
    <row r="3566" spans="1:10">
      <c r="A3566" s="21">
        <v>11563327</v>
      </c>
      <c r="B3566" s="22">
        <v>43972</v>
      </c>
      <c r="C3566" s="22">
        <v>43972</v>
      </c>
      <c r="D3566" s="21" t="s">
        <v>10</v>
      </c>
      <c r="E3566" s="21">
        <v>0</v>
      </c>
      <c r="F3566" s="21">
        <v>0</v>
      </c>
      <c r="G3566" s="21">
        <v>7380</v>
      </c>
      <c r="H3566" s="21">
        <v>390260.83</v>
      </c>
      <c r="I3566" s="21" t="s">
        <v>11</v>
      </c>
      <c r="J3566" s="21" t="s">
        <v>12</v>
      </c>
    </row>
    <row r="3567" spans="1:10">
      <c r="A3567" s="21">
        <v>11563327</v>
      </c>
      <c r="B3567" s="22">
        <v>43972</v>
      </c>
      <c r="C3567" s="22">
        <v>43972</v>
      </c>
      <c r="D3567" s="21" t="s">
        <v>10</v>
      </c>
      <c r="E3567" s="21">
        <v>0</v>
      </c>
      <c r="F3567" s="21">
        <v>0</v>
      </c>
      <c r="G3567" s="21">
        <v>7530</v>
      </c>
      <c r="H3567" s="21">
        <v>397790.83</v>
      </c>
      <c r="I3567" s="21" t="s">
        <v>11</v>
      </c>
      <c r="J3567" s="21" t="s">
        <v>12</v>
      </c>
    </row>
    <row r="3568" spans="1:10">
      <c r="A3568" s="21">
        <v>11563327</v>
      </c>
      <c r="B3568" s="22">
        <v>43972</v>
      </c>
      <c r="C3568" s="22">
        <v>43972</v>
      </c>
      <c r="D3568" s="21" t="s">
        <v>10</v>
      </c>
      <c r="E3568" s="21">
        <v>0</v>
      </c>
      <c r="F3568" s="21">
        <v>0</v>
      </c>
      <c r="G3568" s="21">
        <v>7540</v>
      </c>
      <c r="H3568" s="21">
        <v>405330.83</v>
      </c>
      <c r="I3568" s="21" t="s">
        <v>11</v>
      </c>
      <c r="J3568" s="21" t="s">
        <v>12</v>
      </c>
    </row>
    <row r="3569" spans="1:10">
      <c r="A3569" s="21">
        <v>11563327</v>
      </c>
      <c r="B3569" s="22">
        <v>43972</v>
      </c>
      <c r="C3569" s="22">
        <v>43972</v>
      </c>
      <c r="D3569" s="21" t="s">
        <v>10</v>
      </c>
      <c r="E3569" s="21">
        <v>0</v>
      </c>
      <c r="F3569" s="21">
        <v>0</v>
      </c>
      <c r="G3569" s="21">
        <v>7550</v>
      </c>
      <c r="H3569" s="21">
        <v>412880.83</v>
      </c>
      <c r="I3569" s="21" t="s">
        <v>11</v>
      </c>
      <c r="J3569" s="21" t="s">
        <v>12</v>
      </c>
    </row>
    <row r="3570" spans="1:10">
      <c r="A3570" s="21">
        <v>11563327</v>
      </c>
      <c r="B3570" s="22">
        <v>43972</v>
      </c>
      <c r="C3570" s="22">
        <v>43972</v>
      </c>
      <c r="D3570" s="21" t="s">
        <v>10</v>
      </c>
      <c r="E3570" s="21">
        <v>0</v>
      </c>
      <c r="F3570" s="21">
        <v>0</v>
      </c>
      <c r="G3570" s="21">
        <v>7620</v>
      </c>
      <c r="H3570" s="21">
        <v>420500.83</v>
      </c>
      <c r="I3570" s="21" t="s">
        <v>11</v>
      </c>
      <c r="J3570" s="21" t="s">
        <v>12</v>
      </c>
    </row>
    <row r="3571" spans="1:10">
      <c r="A3571" s="21">
        <v>11563327</v>
      </c>
      <c r="B3571" s="22">
        <v>43972</v>
      </c>
      <c r="C3571" s="22">
        <v>43972</v>
      </c>
      <c r="D3571" s="21" t="s">
        <v>10</v>
      </c>
      <c r="E3571" s="21">
        <v>0</v>
      </c>
      <c r="F3571" s="21">
        <v>0</v>
      </c>
      <c r="G3571" s="21">
        <v>7887.8</v>
      </c>
      <c r="H3571" s="21">
        <v>428388.63</v>
      </c>
      <c r="I3571" s="21" t="s">
        <v>11</v>
      </c>
      <c r="J3571" s="21" t="s">
        <v>12</v>
      </c>
    </row>
    <row r="3572" spans="1:10">
      <c r="A3572" s="21">
        <v>11563327</v>
      </c>
      <c r="B3572" s="22">
        <v>43972</v>
      </c>
      <c r="C3572" s="22">
        <v>43972</v>
      </c>
      <c r="D3572" s="21" t="s">
        <v>10</v>
      </c>
      <c r="E3572" s="21">
        <v>0</v>
      </c>
      <c r="F3572" s="21">
        <v>0</v>
      </c>
      <c r="G3572" s="21">
        <v>8161.3</v>
      </c>
      <c r="H3572" s="21">
        <v>436549.93</v>
      </c>
      <c r="I3572" s="21" t="s">
        <v>11</v>
      </c>
      <c r="J3572" s="21" t="s">
        <v>12</v>
      </c>
    </row>
    <row r="3573" spans="1:10">
      <c r="A3573" s="21">
        <v>11563327</v>
      </c>
      <c r="B3573" s="22">
        <v>43972</v>
      </c>
      <c r="C3573" s="22">
        <v>43972</v>
      </c>
      <c r="D3573" s="21" t="s">
        <v>10</v>
      </c>
      <c r="E3573" s="21">
        <v>0</v>
      </c>
      <c r="F3573" s="21">
        <v>0</v>
      </c>
      <c r="G3573" s="21">
        <v>8265.6</v>
      </c>
      <c r="H3573" s="21">
        <v>444815.53</v>
      </c>
      <c r="I3573" s="21" t="s">
        <v>11</v>
      </c>
      <c r="J3573" s="21" t="s">
        <v>12</v>
      </c>
    </row>
    <row r="3574" spans="1:10">
      <c r="A3574" s="21">
        <v>11563327</v>
      </c>
      <c r="B3574" s="22">
        <v>43972</v>
      </c>
      <c r="C3574" s="22">
        <v>43972</v>
      </c>
      <c r="D3574" s="21" t="s">
        <v>10</v>
      </c>
      <c r="E3574" s="21">
        <v>0</v>
      </c>
      <c r="F3574" s="21">
        <v>0</v>
      </c>
      <c r="G3574" s="21">
        <v>8398.1</v>
      </c>
      <c r="H3574" s="21">
        <v>453213.63</v>
      </c>
      <c r="I3574" s="21" t="s">
        <v>11</v>
      </c>
      <c r="J3574" s="21" t="s">
        <v>12</v>
      </c>
    </row>
    <row r="3575" spans="1:10">
      <c r="A3575" s="21">
        <v>11563327</v>
      </c>
      <c r="B3575" s="22">
        <v>43972</v>
      </c>
      <c r="C3575" s="22">
        <v>43972</v>
      </c>
      <c r="D3575" s="21" t="s">
        <v>10</v>
      </c>
      <c r="E3575" s="21">
        <v>0</v>
      </c>
      <c r="F3575" s="21">
        <v>0</v>
      </c>
      <c r="G3575" s="21">
        <v>8813.34</v>
      </c>
      <c r="H3575" s="21">
        <v>462026.97</v>
      </c>
      <c r="I3575" s="21" t="s">
        <v>11</v>
      </c>
      <c r="J3575" s="21" t="s">
        <v>12</v>
      </c>
    </row>
    <row r="3576" spans="1:10">
      <c r="A3576" s="21">
        <v>11563327</v>
      </c>
      <c r="B3576" s="22">
        <v>43972</v>
      </c>
      <c r="C3576" s="22">
        <v>43972</v>
      </c>
      <c r="D3576" s="21" t="s">
        <v>10</v>
      </c>
      <c r="E3576" s="21">
        <v>0</v>
      </c>
      <c r="F3576" s="21">
        <v>0</v>
      </c>
      <c r="G3576" s="21">
        <v>8863.6</v>
      </c>
      <c r="H3576" s="21">
        <v>470890.57</v>
      </c>
      <c r="I3576" s="21" t="s">
        <v>11</v>
      </c>
      <c r="J3576" s="21" t="s">
        <v>12</v>
      </c>
    </row>
    <row r="3577" spans="1:10">
      <c r="A3577" s="21">
        <v>11563327</v>
      </c>
      <c r="B3577" s="22">
        <v>43972</v>
      </c>
      <c r="C3577" s="22">
        <v>43972</v>
      </c>
      <c r="D3577" s="21" t="s">
        <v>10</v>
      </c>
      <c r="E3577" s="21">
        <v>0</v>
      </c>
      <c r="F3577" s="21">
        <v>0</v>
      </c>
      <c r="G3577" s="21">
        <v>9012.2000000000007</v>
      </c>
      <c r="H3577" s="21">
        <v>479902.77</v>
      </c>
      <c r="I3577" s="21" t="s">
        <v>11</v>
      </c>
      <c r="J3577" s="21" t="s">
        <v>12</v>
      </c>
    </row>
    <row r="3578" spans="1:10">
      <c r="A3578" s="21">
        <v>11563327</v>
      </c>
      <c r="B3578" s="22">
        <v>43972</v>
      </c>
      <c r="C3578" s="22">
        <v>43972</v>
      </c>
      <c r="D3578" s="21" t="s">
        <v>10</v>
      </c>
      <c r="E3578" s="21">
        <v>0</v>
      </c>
      <c r="F3578" s="21">
        <v>0</v>
      </c>
      <c r="G3578" s="21">
        <v>9100.5</v>
      </c>
      <c r="H3578" s="21">
        <v>489003.27</v>
      </c>
      <c r="I3578" s="21" t="s">
        <v>11</v>
      </c>
      <c r="J3578" s="21" t="s">
        <v>12</v>
      </c>
    </row>
    <row r="3579" spans="1:10">
      <c r="A3579" s="21">
        <v>11563327</v>
      </c>
      <c r="B3579" s="22">
        <v>43972</v>
      </c>
      <c r="C3579" s="22">
        <v>43972</v>
      </c>
      <c r="D3579" s="21" t="s">
        <v>10</v>
      </c>
      <c r="E3579" s="21">
        <v>0</v>
      </c>
      <c r="F3579" s="21">
        <v>0</v>
      </c>
      <c r="G3579" s="21">
        <v>9181.7000000000007</v>
      </c>
      <c r="H3579" s="21">
        <v>498184.97</v>
      </c>
      <c r="I3579" s="21" t="s">
        <v>11</v>
      </c>
      <c r="J3579" s="21" t="s">
        <v>12</v>
      </c>
    </row>
    <row r="3580" spans="1:10">
      <c r="A3580" s="21">
        <v>11563327</v>
      </c>
      <c r="B3580" s="22">
        <v>43972</v>
      </c>
      <c r="C3580" s="22">
        <v>43972</v>
      </c>
      <c r="D3580" s="21" t="s">
        <v>10</v>
      </c>
      <c r="E3580" s="21">
        <v>0</v>
      </c>
      <c r="F3580" s="21">
        <v>0</v>
      </c>
      <c r="G3580" s="21">
        <v>9580</v>
      </c>
      <c r="H3580" s="21">
        <v>507764.97</v>
      </c>
      <c r="I3580" s="21" t="s">
        <v>11</v>
      </c>
      <c r="J3580" s="21" t="s">
        <v>12</v>
      </c>
    </row>
    <row r="3581" spans="1:10">
      <c r="A3581" s="21">
        <v>11563327</v>
      </c>
      <c r="B3581" s="22">
        <v>43972</v>
      </c>
      <c r="C3581" s="22">
        <v>43972</v>
      </c>
      <c r="D3581" s="21" t="s">
        <v>10</v>
      </c>
      <c r="E3581" s="21">
        <v>0</v>
      </c>
      <c r="F3581" s="21">
        <v>0</v>
      </c>
      <c r="G3581" s="21">
        <v>9650</v>
      </c>
      <c r="H3581" s="21">
        <v>517414.97</v>
      </c>
      <c r="I3581" s="21" t="s">
        <v>11</v>
      </c>
      <c r="J3581" s="21" t="s">
        <v>12</v>
      </c>
    </row>
    <row r="3582" spans="1:10">
      <c r="A3582" s="21">
        <v>11563327</v>
      </c>
      <c r="B3582" s="22">
        <v>43972</v>
      </c>
      <c r="C3582" s="22">
        <v>43972</v>
      </c>
      <c r="D3582" s="21" t="s">
        <v>10</v>
      </c>
      <c r="E3582" s="21">
        <v>0</v>
      </c>
      <c r="F3582" s="21">
        <v>0</v>
      </c>
      <c r="G3582" s="21">
        <v>9692.2999999999993</v>
      </c>
      <c r="H3582" s="21">
        <v>527107.27</v>
      </c>
      <c r="I3582" s="21" t="s">
        <v>11</v>
      </c>
      <c r="J3582" s="21" t="s">
        <v>12</v>
      </c>
    </row>
    <row r="3583" spans="1:10">
      <c r="A3583" s="21">
        <v>11563327</v>
      </c>
      <c r="B3583" s="22">
        <v>43972</v>
      </c>
      <c r="C3583" s="22">
        <v>43972</v>
      </c>
      <c r="D3583" s="21" t="s">
        <v>10</v>
      </c>
      <c r="E3583" s="21">
        <v>0</v>
      </c>
      <c r="F3583" s="21">
        <v>0</v>
      </c>
      <c r="G3583" s="21">
        <v>9833.48</v>
      </c>
      <c r="H3583" s="21">
        <v>536940.75</v>
      </c>
      <c r="I3583" s="21" t="s">
        <v>11</v>
      </c>
      <c r="J3583" s="21" t="s">
        <v>12</v>
      </c>
    </row>
    <row r="3584" spans="1:10">
      <c r="A3584" s="21">
        <v>11563327</v>
      </c>
      <c r="B3584" s="22">
        <v>43972</v>
      </c>
      <c r="C3584" s="22">
        <v>43972</v>
      </c>
      <c r="D3584" s="21" t="s">
        <v>10</v>
      </c>
      <c r="E3584" s="21">
        <v>0</v>
      </c>
      <c r="F3584" s="21">
        <v>0</v>
      </c>
      <c r="G3584" s="21">
        <v>10020</v>
      </c>
      <c r="H3584" s="21">
        <v>546960.75</v>
      </c>
      <c r="I3584" s="21" t="s">
        <v>11</v>
      </c>
      <c r="J3584" s="21" t="s">
        <v>12</v>
      </c>
    </row>
    <row r="3585" spans="1:10">
      <c r="A3585" s="21">
        <v>11563327</v>
      </c>
      <c r="B3585" s="22">
        <v>43972</v>
      </c>
      <c r="C3585" s="22">
        <v>43972</v>
      </c>
      <c r="D3585" s="21" t="s">
        <v>10</v>
      </c>
      <c r="E3585" s="21">
        <v>0</v>
      </c>
      <c r="F3585" s="21">
        <v>0</v>
      </c>
      <c r="G3585" s="21">
        <v>10118.5</v>
      </c>
      <c r="H3585" s="21">
        <v>557079.25</v>
      </c>
      <c r="I3585" s="21" t="s">
        <v>11</v>
      </c>
      <c r="J3585" s="21" t="s">
        <v>12</v>
      </c>
    </row>
    <row r="3586" spans="1:10">
      <c r="A3586" s="21">
        <v>11563327</v>
      </c>
      <c r="B3586" s="22">
        <v>43972</v>
      </c>
      <c r="C3586" s="22">
        <v>43972</v>
      </c>
      <c r="D3586" s="21" t="s">
        <v>10</v>
      </c>
      <c r="E3586" s="21">
        <v>0</v>
      </c>
      <c r="F3586" s="21">
        <v>0</v>
      </c>
      <c r="G3586" s="21">
        <v>10270</v>
      </c>
      <c r="H3586" s="21">
        <v>567349.25</v>
      </c>
      <c r="I3586" s="21" t="s">
        <v>11</v>
      </c>
      <c r="J3586" s="21" t="s">
        <v>12</v>
      </c>
    </row>
    <row r="3587" spans="1:10">
      <c r="A3587" s="21">
        <v>11563327</v>
      </c>
      <c r="B3587" s="22">
        <v>43972</v>
      </c>
      <c r="C3587" s="22">
        <v>43972</v>
      </c>
      <c r="D3587" s="21" t="s">
        <v>10</v>
      </c>
      <c r="E3587" s="21">
        <v>0</v>
      </c>
      <c r="F3587" s="21">
        <v>0</v>
      </c>
      <c r="G3587" s="21">
        <v>10616</v>
      </c>
      <c r="H3587" s="21">
        <v>577965.25</v>
      </c>
      <c r="I3587" s="21" t="s">
        <v>11</v>
      </c>
      <c r="J3587" s="21" t="s">
        <v>12</v>
      </c>
    </row>
    <row r="3588" spans="1:10">
      <c r="A3588" s="21">
        <v>11563327</v>
      </c>
      <c r="B3588" s="22">
        <v>43972</v>
      </c>
      <c r="C3588" s="22">
        <v>43972</v>
      </c>
      <c r="D3588" s="21" t="s">
        <v>10</v>
      </c>
      <c r="E3588" s="21">
        <v>0</v>
      </c>
      <c r="F3588" s="21">
        <v>0</v>
      </c>
      <c r="G3588" s="21">
        <v>10650.2</v>
      </c>
      <c r="H3588" s="21">
        <v>588615.44999999995</v>
      </c>
      <c r="I3588" s="21" t="s">
        <v>11</v>
      </c>
      <c r="J3588" s="21" t="s">
        <v>12</v>
      </c>
    </row>
    <row r="3589" spans="1:10">
      <c r="A3589" s="21">
        <v>11563327</v>
      </c>
      <c r="B3589" s="22">
        <v>43972</v>
      </c>
      <c r="C3589" s="22">
        <v>43972</v>
      </c>
      <c r="D3589" s="21" t="s">
        <v>10</v>
      </c>
      <c r="E3589" s="21">
        <v>0</v>
      </c>
      <c r="F3589" s="21">
        <v>0</v>
      </c>
      <c r="G3589" s="21">
        <v>10665.8</v>
      </c>
      <c r="H3589" s="21">
        <v>599281.25</v>
      </c>
      <c r="I3589" s="21" t="s">
        <v>11</v>
      </c>
      <c r="J3589" s="21" t="s">
        <v>12</v>
      </c>
    </row>
    <row r="3590" spans="1:10">
      <c r="A3590" s="21">
        <v>11563327</v>
      </c>
      <c r="B3590" s="22">
        <v>43972</v>
      </c>
      <c r="C3590" s="22">
        <v>43972</v>
      </c>
      <c r="D3590" s="21" t="s">
        <v>10</v>
      </c>
      <c r="E3590" s="21">
        <v>0</v>
      </c>
      <c r="F3590" s="21">
        <v>0</v>
      </c>
      <c r="G3590" s="21">
        <v>10810.15</v>
      </c>
      <c r="H3590" s="21">
        <v>610091.4</v>
      </c>
      <c r="I3590" s="21" t="s">
        <v>11</v>
      </c>
      <c r="J3590" s="21" t="s">
        <v>12</v>
      </c>
    </row>
    <row r="3591" spans="1:10">
      <c r="A3591" s="21">
        <v>11563327</v>
      </c>
      <c r="B3591" s="22">
        <v>43972</v>
      </c>
      <c r="C3591" s="22">
        <v>43972</v>
      </c>
      <c r="D3591" s="21" t="s">
        <v>10</v>
      </c>
      <c r="E3591" s="21">
        <v>0</v>
      </c>
      <c r="F3591" s="21">
        <v>0</v>
      </c>
      <c r="G3591" s="21">
        <v>11027.3</v>
      </c>
      <c r="H3591" s="21">
        <v>621118.69999999995</v>
      </c>
      <c r="I3591" s="21" t="s">
        <v>11</v>
      </c>
      <c r="J3591" s="21" t="s">
        <v>12</v>
      </c>
    </row>
    <row r="3592" spans="1:10">
      <c r="A3592" s="21">
        <v>11563327</v>
      </c>
      <c r="B3592" s="22">
        <v>43972</v>
      </c>
      <c r="C3592" s="22">
        <v>43972</v>
      </c>
      <c r="D3592" s="21" t="s">
        <v>10</v>
      </c>
      <c r="E3592" s="21">
        <v>0</v>
      </c>
      <c r="F3592" s="21">
        <v>0</v>
      </c>
      <c r="G3592" s="21">
        <v>11249</v>
      </c>
      <c r="H3592" s="21">
        <v>632367.69999999995</v>
      </c>
      <c r="I3592" s="21" t="s">
        <v>11</v>
      </c>
      <c r="J3592" s="21" t="s">
        <v>12</v>
      </c>
    </row>
    <row r="3593" spans="1:10">
      <c r="A3593" s="21">
        <v>11563327</v>
      </c>
      <c r="B3593" s="22">
        <v>43972</v>
      </c>
      <c r="C3593" s="22">
        <v>43972</v>
      </c>
      <c r="D3593" s="21" t="s">
        <v>10</v>
      </c>
      <c r="E3593" s="21">
        <v>0</v>
      </c>
      <c r="F3593" s="21">
        <v>0</v>
      </c>
      <c r="G3593" s="21">
        <v>11408.7</v>
      </c>
      <c r="H3593" s="21">
        <v>643776.4</v>
      </c>
      <c r="I3593" s="21" t="s">
        <v>11</v>
      </c>
      <c r="J3593" s="21" t="s">
        <v>12</v>
      </c>
    </row>
    <row r="3594" spans="1:10">
      <c r="A3594" s="21">
        <v>11563327</v>
      </c>
      <c r="B3594" s="22">
        <v>43972</v>
      </c>
      <c r="C3594" s="22">
        <v>43972</v>
      </c>
      <c r="D3594" s="21" t="s">
        <v>10</v>
      </c>
      <c r="E3594" s="21">
        <v>0</v>
      </c>
      <c r="F3594" s="21">
        <v>0</v>
      </c>
      <c r="G3594" s="21">
        <v>11476</v>
      </c>
      <c r="H3594" s="21">
        <v>655252.4</v>
      </c>
      <c r="I3594" s="21" t="s">
        <v>11</v>
      </c>
      <c r="J3594" s="21" t="s">
        <v>12</v>
      </c>
    </row>
    <row r="3595" spans="1:10">
      <c r="A3595" s="21">
        <v>11563327</v>
      </c>
      <c r="B3595" s="22">
        <v>43972</v>
      </c>
      <c r="C3595" s="22">
        <v>43972</v>
      </c>
      <c r="D3595" s="21" t="s">
        <v>10</v>
      </c>
      <c r="E3595" s="21">
        <v>0</v>
      </c>
      <c r="F3595" s="21">
        <v>0</v>
      </c>
      <c r="G3595" s="21">
        <v>11483.1</v>
      </c>
      <c r="H3595" s="21">
        <v>666735.5</v>
      </c>
      <c r="I3595" s="21" t="s">
        <v>11</v>
      </c>
      <c r="J3595" s="21" t="s">
        <v>12</v>
      </c>
    </row>
    <row r="3596" spans="1:10">
      <c r="A3596" s="21">
        <v>11563327</v>
      </c>
      <c r="B3596" s="22">
        <v>43972</v>
      </c>
      <c r="C3596" s="22">
        <v>43972</v>
      </c>
      <c r="D3596" s="21" t="s">
        <v>10</v>
      </c>
      <c r="E3596" s="21">
        <v>0</v>
      </c>
      <c r="F3596" s="21">
        <v>0</v>
      </c>
      <c r="G3596" s="21">
        <v>11504.9</v>
      </c>
      <c r="H3596" s="21">
        <v>678240.4</v>
      </c>
      <c r="I3596" s="21" t="s">
        <v>11</v>
      </c>
      <c r="J3596" s="21" t="s">
        <v>12</v>
      </c>
    </row>
    <row r="3597" spans="1:10">
      <c r="A3597" s="21">
        <v>11563327</v>
      </c>
      <c r="B3597" s="22">
        <v>43972</v>
      </c>
      <c r="C3597" s="22">
        <v>43972</v>
      </c>
      <c r="D3597" s="21" t="s">
        <v>10</v>
      </c>
      <c r="E3597" s="21">
        <v>0</v>
      </c>
      <c r="F3597" s="21">
        <v>0</v>
      </c>
      <c r="G3597" s="21">
        <v>11513.35</v>
      </c>
      <c r="H3597" s="21">
        <v>689753.75</v>
      </c>
      <c r="I3597" s="21" t="s">
        <v>11</v>
      </c>
      <c r="J3597" s="21" t="s">
        <v>12</v>
      </c>
    </row>
    <row r="3598" spans="1:10">
      <c r="A3598" s="21">
        <v>11563327</v>
      </c>
      <c r="B3598" s="22">
        <v>43972</v>
      </c>
      <c r="C3598" s="22">
        <v>43972</v>
      </c>
      <c r="D3598" s="21" t="s">
        <v>10</v>
      </c>
      <c r="E3598" s="21">
        <v>0</v>
      </c>
      <c r="F3598" s="21">
        <v>0</v>
      </c>
      <c r="G3598" s="21">
        <v>11590.2</v>
      </c>
      <c r="H3598" s="21">
        <v>701343.95</v>
      </c>
      <c r="I3598" s="21" t="s">
        <v>11</v>
      </c>
      <c r="J3598" s="21" t="s">
        <v>12</v>
      </c>
    </row>
    <row r="3599" spans="1:10">
      <c r="A3599" s="21">
        <v>11563327</v>
      </c>
      <c r="B3599" s="22">
        <v>43972</v>
      </c>
      <c r="C3599" s="22">
        <v>43972</v>
      </c>
      <c r="D3599" s="21" t="s">
        <v>10</v>
      </c>
      <c r="E3599" s="21">
        <v>0</v>
      </c>
      <c r="F3599" s="21">
        <v>0</v>
      </c>
      <c r="G3599" s="21">
        <v>11816.7</v>
      </c>
      <c r="H3599" s="21">
        <v>713160.65</v>
      </c>
      <c r="I3599" s="21" t="s">
        <v>11</v>
      </c>
      <c r="J3599" s="21" t="s">
        <v>12</v>
      </c>
    </row>
    <row r="3600" spans="1:10">
      <c r="A3600" s="21">
        <v>11563327</v>
      </c>
      <c r="B3600" s="22">
        <v>43972</v>
      </c>
      <c r="C3600" s="22">
        <v>43972</v>
      </c>
      <c r="D3600" s="21" t="s">
        <v>10</v>
      </c>
      <c r="E3600" s="21">
        <v>0</v>
      </c>
      <c r="F3600" s="21">
        <v>0</v>
      </c>
      <c r="G3600" s="21">
        <v>12018.8</v>
      </c>
      <c r="H3600" s="21">
        <v>725179.45</v>
      </c>
      <c r="I3600" s="21" t="s">
        <v>11</v>
      </c>
      <c r="J3600" s="21" t="s">
        <v>12</v>
      </c>
    </row>
    <row r="3601" spans="1:10">
      <c r="A3601" s="21">
        <v>11563327</v>
      </c>
      <c r="B3601" s="22">
        <v>43972</v>
      </c>
      <c r="C3601" s="22">
        <v>43972</v>
      </c>
      <c r="D3601" s="21" t="s">
        <v>10</v>
      </c>
      <c r="E3601" s="21">
        <v>0</v>
      </c>
      <c r="F3601" s="21">
        <v>0</v>
      </c>
      <c r="G3601" s="21">
        <v>12030.7</v>
      </c>
      <c r="H3601" s="21">
        <v>737210.15</v>
      </c>
      <c r="I3601" s="21" t="s">
        <v>11</v>
      </c>
      <c r="J3601" s="21" t="s">
        <v>12</v>
      </c>
    </row>
    <row r="3602" spans="1:10">
      <c r="A3602" s="21">
        <v>11563327</v>
      </c>
      <c r="B3602" s="22">
        <v>43972</v>
      </c>
      <c r="C3602" s="22">
        <v>43972</v>
      </c>
      <c r="D3602" s="21" t="s">
        <v>10</v>
      </c>
      <c r="E3602" s="21">
        <v>0</v>
      </c>
      <c r="F3602" s="21">
        <v>0</v>
      </c>
      <c r="G3602" s="21">
        <v>12314.2</v>
      </c>
      <c r="H3602" s="21">
        <v>749524.35</v>
      </c>
      <c r="I3602" s="21" t="s">
        <v>11</v>
      </c>
      <c r="J3602" s="21" t="s">
        <v>12</v>
      </c>
    </row>
    <row r="3603" spans="1:10">
      <c r="A3603" s="21">
        <v>11563327</v>
      </c>
      <c r="B3603" s="22">
        <v>43972</v>
      </c>
      <c r="C3603" s="22">
        <v>43972</v>
      </c>
      <c r="D3603" s="21" t="s">
        <v>10</v>
      </c>
      <c r="E3603" s="21">
        <v>0</v>
      </c>
      <c r="F3603" s="21">
        <v>0</v>
      </c>
      <c r="G3603" s="21">
        <v>12601.8</v>
      </c>
      <c r="H3603" s="21">
        <v>762126.15</v>
      </c>
      <c r="I3603" s="21" t="s">
        <v>11</v>
      </c>
      <c r="J3603" s="21" t="s">
        <v>12</v>
      </c>
    </row>
    <row r="3604" spans="1:10">
      <c r="A3604" s="21">
        <v>11563327</v>
      </c>
      <c r="B3604" s="22">
        <v>43972</v>
      </c>
      <c r="C3604" s="22">
        <v>43972</v>
      </c>
      <c r="D3604" s="21" t="s">
        <v>10</v>
      </c>
      <c r="E3604" s="21">
        <v>0</v>
      </c>
      <c r="F3604" s="21">
        <v>0</v>
      </c>
      <c r="G3604" s="21">
        <v>12914.24</v>
      </c>
      <c r="H3604" s="21">
        <v>775040.39</v>
      </c>
      <c r="I3604" s="21" t="s">
        <v>11</v>
      </c>
      <c r="J3604" s="21" t="s">
        <v>12</v>
      </c>
    </row>
    <row r="3605" spans="1:10">
      <c r="A3605" s="21">
        <v>11563327</v>
      </c>
      <c r="B3605" s="22">
        <v>43972</v>
      </c>
      <c r="C3605" s="22">
        <v>43972</v>
      </c>
      <c r="D3605" s="21" t="s">
        <v>10</v>
      </c>
      <c r="E3605" s="21">
        <v>0</v>
      </c>
      <c r="F3605" s="21">
        <v>0</v>
      </c>
      <c r="G3605" s="21">
        <v>12995.6</v>
      </c>
      <c r="H3605" s="21">
        <v>788035.99</v>
      </c>
      <c r="I3605" s="21" t="s">
        <v>11</v>
      </c>
      <c r="J3605" s="21" t="s">
        <v>12</v>
      </c>
    </row>
    <row r="3606" spans="1:10">
      <c r="A3606" s="21">
        <v>11563327</v>
      </c>
      <c r="B3606" s="22">
        <v>43972</v>
      </c>
      <c r="C3606" s="22">
        <v>43972</v>
      </c>
      <c r="D3606" s="21" t="s">
        <v>10</v>
      </c>
      <c r="E3606" s="21">
        <v>0</v>
      </c>
      <c r="F3606" s="21">
        <v>0</v>
      </c>
      <c r="G3606" s="21">
        <v>13886.8</v>
      </c>
      <c r="H3606" s="21">
        <v>801922.79</v>
      </c>
      <c r="I3606" s="21" t="s">
        <v>11</v>
      </c>
      <c r="J3606" s="21" t="s">
        <v>12</v>
      </c>
    </row>
    <row r="3607" spans="1:10">
      <c r="A3607" s="21">
        <v>11563327</v>
      </c>
      <c r="B3607" s="22">
        <v>43972</v>
      </c>
      <c r="C3607" s="22">
        <v>43972</v>
      </c>
      <c r="D3607" s="21" t="s">
        <v>10</v>
      </c>
      <c r="E3607" s="21">
        <v>0</v>
      </c>
      <c r="F3607" s="21">
        <v>0</v>
      </c>
      <c r="G3607" s="21">
        <v>14007.04</v>
      </c>
      <c r="H3607" s="21">
        <v>815929.83</v>
      </c>
      <c r="I3607" s="21" t="s">
        <v>11</v>
      </c>
      <c r="J3607" s="21" t="s">
        <v>12</v>
      </c>
    </row>
    <row r="3608" spans="1:10">
      <c r="A3608" s="21">
        <v>11563327</v>
      </c>
      <c r="B3608" s="22">
        <v>43972</v>
      </c>
      <c r="C3608" s="22">
        <v>43972</v>
      </c>
      <c r="D3608" s="21" t="s">
        <v>10</v>
      </c>
      <c r="E3608" s="21">
        <v>0</v>
      </c>
      <c r="F3608" s="21">
        <v>0</v>
      </c>
      <c r="G3608" s="21">
        <v>14659.62</v>
      </c>
      <c r="H3608" s="21">
        <v>830589.45</v>
      </c>
      <c r="I3608" s="21" t="s">
        <v>11</v>
      </c>
      <c r="J3608" s="21" t="s">
        <v>12</v>
      </c>
    </row>
    <row r="3609" spans="1:10">
      <c r="A3609" s="21">
        <v>11563327</v>
      </c>
      <c r="B3609" s="22">
        <v>43972</v>
      </c>
      <c r="C3609" s="22">
        <v>43972</v>
      </c>
      <c r="D3609" s="21" t="s">
        <v>10</v>
      </c>
      <c r="E3609" s="21">
        <v>0</v>
      </c>
      <c r="F3609" s="21">
        <v>0</v>
      </c>
      <c r="G3609" s="21">
        <v>16811.5</v>
      </c>
      <c r="H3609" s="21">
        <v>847400.95</v>
      </c>
      <c r="I3609" s="21" t="s">
        <v>11</v>
      </c>
      <c r="J3609" s="21" t="s">
        <v>12</v>
      </c>
    </row>
    <row r="3610" spans="1:10">
      <c r="A3610" s="21">
        <v>11563327</v>
      </c>
      <c r="B3610" s="22">
        <v>43972</v>
      </c>
      <c r="C3610" s="22">
        <v>43972</v>
      </c>
      <c r="D3610" s="21" t="s">
        <v>10</v>
      </c>
      <c r="E3610" s="21">
        <v>0</v>
      </c>
      <c r="F3610" s="21">
        <v>0</v>
      </c>
      <c r="G3610" s="21">
        <v>17732.099999999999</v>
      </c>
      <c r="H3610" s="21">
        <v>865133.05</v>
      </c>
      <c r="I3610" s="21" t="s">
        <v>11</v>
      </c>
      <c r="J3610" s="21" t="s">
        <v>12</v>
      </c>
    </row>
    <row r="3611" spans="1:10">
      <c r="A3611" s="21">
        <v>11563327</v>
      </c>
      <c r="B3611" s="22">
        <v>43972</v>
      </c>
      <c r="C3611" s="22">
        <v>43972</v>
      </c>
      <c r="D3611" s="21" t="s">
        <v>10</v>
      </c>
      <c r="E3611" s="21">
        <v>0</v>
      </c>
      <c r="F3611" s="21">
        <v>0</v>
      </c>
      <c r="G3611" s="21">
        <v>19197.8</v>
      </c>
      <c r="H3611" s="21">
        <v>884330.85</v>
      </c>
      <c r="I3611" s="21" t="s">
        <v>11</v>
      </c>
      <c r="J3611" s="21" t="s">
        <v>12</v>
      </c>
    </row>
    <row r="3612" spans="1:10">
      <c r="A3612" s="21">
        <v>11563327</v>
      </c>
      <c r="B3612" s="22">
        <v>43972</v>
      </c>
      <c r="C3612" s="22">
        <v>43972</v>
      </c>
      <c r="D3612" s="21" t="s">
        <v>10</v>
      </c>
      <c r="E3612" s="21">
        <v>0</v>
      </c>
      <c r="F3612" s="21">
        <v>0</v>
      </c>
      <c r="G3612" s="21">
        <v>20762.8</v>
      </c>
      <c r="H3612" s="21">
        <v>905093.65</v>
      </c>
      <c r="I3612" s="21" t="s">
        <v>11</v>
      </c>
      <c r="J3612" s="21" t="s">
        <v>12</v>
      </c>
    </row>
    <row r="3613" spans="1:10">
      <c r="A3613" s="21">
        <v>11563327</v>
      </c>
      <c r="B3613" s="22">
        <v>43972</v>
      </c>
      <c r="C3613" s="22">
        <v>43972</v>
      </c>
      <c r="D3613" s="21" t="s">
        <v>10</v>
      </c>
      <c r="E3613" s="21">
        <v>0</v>
      </c>
      <c r="F3613" s="21">
        <v>0</v>
      </c>
      <c r="G3613" s="21">
        <v>23512</v>
      </c>
      <c r="H3613" s="21">
        <v>928605.65</v>
      </c>
      <c r="I3613" s="21" t="s">
        <v>11</v>
      </c>
      <c r="J3613" s="21" t="s">
        <v>12</v>
      </c>
    </row>
    <row r="3614" spans="1:10">
      <c r="A3614" s="21">
        <v>11563327</v>
      </c>
      <c r="B3614" s="22">
        <v>43972</v>
      </c>
      <c r="C3614" s="22">
        <v>43972</v>
      </c>
      <c r="D3614" s="21" t="s">
        <v>10</v>
      </c>
      <c r="E3614" s="21">
        <v>0</v>
      </c>
      <c r="F3614" s="21">
        <v>0</v>
      </c>
      <c r="G3614" s="21">
        <v>24708.33</v>
      </c>
      <c r="H3614" s="21">
        <v>953313.98</v>
      </c>
      <c r="I3614" s="21" t="s">
        <v>11</v>
      </c>
      <c r="J3614" s="21" t="s">
        <v>12</v>
      </c>
    </row>
    <row r="3615" spans="1:10">
      <c r="A3615" s="21">
        <v>11563327</v>
      </c>
      <c r="B3615" s="22">
        <v>43972</v>
      </c>
      <c r="C3615" s="22">
        <v>43972</v>
      </c>
      <c r="D3615" s="21" t="s">
        <v>10</v>
      </c>
      <c r="E3615" s="21">
        <v>0</v>
      </c>
      <c r="F3615" s="21">
        <v>0</v>
      </c>
      <c r="G3615" s="21">
        <v>25702</v>
      </c>
      <c r="H3615" s="21">
        <v>979015.98</v>
      </c>
      <c r="I3615" s="21" t="s">
        <v>11</v>
      </c>
      <c r="J3615" s="21" t="s">
        <v>12</v>
      </c>
    </row>
    <row r="3616" spans="1:10">
      <c r="A3616" s="21">
        <v>11563327</v>
      </c>
      <c r="B3616" s="22">
        <v>43972</v>
      </c>
      <c r="C3616" s="22">
        <v>43972</v>
      </c>
      <c r="D3616" s="21" t="s">
        <v>10</v>
      </c>
      <c r="E3616" s="21">
        <v>0</v>
      </c>
      <c r="F3616" s="21">
        <v>0</v>
      </c>
      <c r="G3616" s="21">
        <v>27837.7</v>
      </c>
      <c r="H3616" s="21">
        <v>1006853.68</v>
      </c>
      <c r="I3616" s="21" t="s">
        <v>11</v>
      </c>
      <c r="J3616" s="21" t="s">
        <v>12</v>
      </c>
    </row>
    <row r="3617" spans="1:10">
      <c r="A3617" s="21">
        <v>11563327</v>
      </c>
      <c r="B3617" s="22">
        <v>43972</v>
      </c>
      <c r="C3617" s="22">
        <v>43972</v>
      </c>
      <c r="D3617" s="21" t="s">
        <v>10</v>
      </c>
      <c r="E3617" s="21">
        <v>0</v>
      </c>
      <c r="F3617" s="21">
        <v>0</v>
      </c>
      <c r="G3617" s="21">
        <v>28949.96</v>
      </c>
      <c r="H3617" s="21">
        <v>1035803.64</v>
      </c>
      <c r="I3617" s="21" t="s">
        <v>11</v>
      </c>
      <c r="J3617" s="21" t="s">
        <v>12</v>
      </c>
    </row>
    <row r="3618" spans="1:10">
      <c r="A3618" s="21">
        <v>11563327</v>
      </c>
      <c r="B3618" s="22">
        <v>43972</v>
      </c>
      <c r="C3618" s="22">
        <v>43972</v>
      </c>
      <c r="D3618" s="21" t="s">
        <v>10</v>
      </c>
      <c r="E3618" s="21">
        <v>0</v>
      </c>
      <c r="F3618" s="21">
        <v>0</v>
      </c>
      <c r="G3618" s="21">
        <v>30143.73</v>
      </c>
      <c r="H3618" s="21">
        <v>1065947.3700000001</v>
      </c>
      <c r="I3618" s="21" t="s">
        <v>11</v>
      </c>
      <c r="J3618" s="21" t="s">
        <v>12</v>
      </c>
    </row>
    <row r="3619" spans="1:10">
      <c r="A3619" s="21">
        <v>11563327</v>
      </c>
      <c r="B3619" s="22">
        <v>43972</v>
      </c>
      <c r="C3619" s="22">
        <v>43972</v>
      </c>
      <c r="D3619" s="21" t="s">
        <v>10</v>
      </c>
      <c r="E3619" s="21">
        <v>0</v>
      </c>
      <c r="F3619" s="21">
        <v>0</v>
      </c>
      <c r="G3619" s="21">
        <v>31415.119999999999</v>
      </c>
      <c r="H3619" s="21">
        <v>1097362.49</v>
      </c>
      <c r="I3619" s="21" t="s">
        <v>11</v>
      </c>
      <c r="J3619" s="21" t="s">
        <v>12</v>
      </c>
    </row>
    <row r="3620" spans="1:10">
      <c r="A3620" s="21">
        <v>11563327</v>
      </c>
      <c r="B3620" s="22">
        <v>43972</v>
      </c>
      <c r="C3620" s="22">
        <v>43972</v>
      </c>
      <c r="D3620" s="21" t="s">
        <v>10</v>
      </c>
      <c r="E3620" s="21">
        <v>0</v>
      </c>
      <c r="F3620" s="21">
        <v>0</v>
      </c>
      <c r="G3620" s="21">
        <v>49020</v>
      </c>
      <c r="H3620" s="21">
        <v>1146382.49</v>
      </c>
      <c r="I3620" s="21" t="s">
        <v>11</v>
      </c>
      <c r="J3620" s="21" t="s">
        <v>12</v>
      </c>
    </row>
    <row r="3621" spans="1:10">
      <c r="A3621" s="21">
        <v>11563327</v>
      </c>
      <c r="B3621" s="22">
        <v>43972</v>
      </c>
      <c r="C3621" s="22">
        <v>43972</v>
      </c>
      <c r="D3621" s="21" t="s">
        <v>10</v>
      </c>
      <c r="E3621" s="21">
        <v>0</v>
      </c>
      <c r="F3621" s="21">
        <v>0</v>
      </c>
      <c r="G3621" s="21">
        <v>49816</v>
      </c>
      <c r="H3621" s="21">
        <v>1196198.49</v>
      </c>
      <c r="I3621" s="21" t="s">
        <v>11</v>
      </c>
      <c r="J3621" s="21" t="s">
        <v>12</v>
      </c>
    </row>
    <row r="3622" spans="1:10">
      <c r="A3622" s="21">
        <v>11563327</v>
      </c>
      <c r="B3622" s="22">
        <v>43972</v>
      </c>
      <c r="C3622" s="22">
        <v>43972</v>
      </c>
      <c r="D3622" s="21" t="s">
        <v>13</v>
      </c>
      <c r="E3622" s="21">
        <v>0</v>
      </c>
      <c r="F3622" s="21">
        <v>2.34</v>
      </c>
      <c r="G3622" s="21">
        <v>0</v>
      </c>
      <c r="H3622" s="21">
        <v>1196196.1499999999</v>
      </c>
      <c r="I3622" s="21" t="s">
        <v>14</v>
      </c>
      <c r="J3622" s="21" t="s">
        <v>15</v>
      </c>
    </row>
    <row r="3623" spans="1:10">
      <c r="A3623" s="21">
        <v>11563327</v>
      </c>
      <c r="B3623" s="22">
        <v>43972</v>
      </c>
      <c r="C3623" s="22">
        <v>43972</v>
      </c>
      <c r="D3623" s="21" t="s">
        <v>13</v>
      </c>
      <c r="E3623" s="21">
        <v>0</v>
      </c>
      <c r="F3623" s="21">
        <v>4.67</v>
      </c>
      <c r="G3623" s="21">
        <v>0</v>
      </c>
      <c r="H3623" s="21">
        <v>1196191.48</v>
      </c>
      <c r="I3623" s="21" t="s">
        <v>14</v>
      </c>
      <c r="J3623" s="21" t="s">
        <v>15</v>
      </c>
    </row>
    <row r="3624" spans="1:10">
      <c r="A3624" s="21">
        <v>11563327</v>
      </c>
      <c r="B3624" s="22">
        <v>43972</v>
      </c>
      <c r="C3624" s="22">
        <v>43972</v>
      </c>
      <c r="D3624" s="21" t="s">
        <v>13</v>
      </c>
      <c r="E3624" s="21">
        <v>0</v>
      </c>
      <c r="F3624" s="21">
        <v>5.14</v>
      </c>
      <c r="G3624" s="21">
        <v>0</v>
      </c>
      <c r="H3624" s="21">
        <v>1196186.3400000001</v>
      </c>
      <c r="I3624" s="21" t="s">
        <v>14</v>
      </c>
      <c r="J3624" s="21" t="s">
        <v>15</v>
      </c>
    </row>
    <row r="3625" spans="1:10">
      <c r="A3625" s="21">
        <v>11563327</v>
      </c>
      <c r="B3625" s="22">
        <v>43972</v>
      </c>
      <c r="C3625" s="22">
        <v>43972</v>
      </c>
      <c r="D3625" s="21" t="s">
        <v>13</v>
      </c>
      <c r="E3625" s="21">
        <v>0</v>
      </c>
      <c r="F3625" s="21">
        <v>8.32</v>
      </c>
      <c r="G3625" s="21">
        <v>0</v>
      </c>
      <c r="H3625" s="21">
        <v>1196178.02</v>
      </c>
      <c r="I3625" s="21" t="s">
        <v>14</v>
      </c>
      <c r="J3625" s="21" t="s">
        <v>15</v>
      </c>
    </row>
    <row r="3626" spans="1:10">
      <c r="A3626" s="21">
        <v>11563327</v>
      </c>
      <c r="B3626" s="22">
        <v>43972</v>
      </c>
      <c r="C3626" s="22">
        <v>43972</v>
      </c>
      <c r="D3626" s="21" t="s">
        <v>13</v>
      </c>
      <c r="E3626" s="21">
        <v>0</v>
      </c>
      <c r="F3626" s="21">
        <v>8.85</v>
      </c>
      <c r="G3626" s="21">
        <v>0</v>
      </c>
      <c r="H3626" s="21">
        <v>1196169.17</v>
      </c>
      <c r="I3626" s="21" t="s">
        <v>14</v>
      </c>
      <c r="J3626" s="21" t="s">
        <v>15</v>
      </c>
    </row>
    <row r="3627" spans="1:10">
      <c r="A3627" s="21">
        <v>11563327</v>
      </c>
      <c r="B3627" s="22">
        <v>43972</v>
      </c>
      <c r="C3627" s="22">
        <v>43972</v>
      </c>
      <c r="D3627" s="21" t="s">
        <v>13</v>
      </c>
      <c r="E3627" s="21">
        <v>0</v>
      </c>
      <c r="F3627" s="21">
        <v>9.6199999999999992</v>
      </c>
      <c r="G3627" s="21">
        <v>0</v>
      </c>
      <c r="H3627" s="21">
        <v>1196159.55</v>
      </c>
      <c r="I3627" s="21" t="s">
        <v>14</v>
      </c>
      <c r="J3627" s="21" t="s">
        <v>15</v>
      </c>
    </row>
    <row r="3628" spans="1:10">
      <c r="A3628" s="21">
        <v>11563327</v>
      </c>
      <c r="B3628" s="22">
        <v>43972</v>
      </c>
      <c r="C3628" s="22">
        <v>43972</v>
      </c>
      <c r="D3628" s="21" t="s">
        <v>13</v>
      </c>
      <c r="E3628" s="21">
        <v>0</v>
      </c>
      <c r="F3628" s="21">
        <v>11.27</v>
      </c>
      <c r="G3628" s="21">
        <v>0</v>
      </c>
      <c r="H3628" s="21">
        <v>1196148.28</v>
      </c>
      <c r="I3628" s="21" t="s">
        <v>14</v>
      </c>
      <c r="J3628" s="21" t="s">
        <v>15</v>
      </c>
    </row>
    <row r="3629" spans="1:10">
      <c r="A3629" s="21">
        <v>11563327</v>
      </c>
      <c r="B3629" s="22">
        <v>43972</v>
      </c>
      <c r="C3629" s="22">
        <v>43972</v>
      </c>
      <c r="D3629" s="21" t="s">
        <v>13</v>
      </c>
      <c r="E3629" s="21">
        <v>0</v>
      </c>
      <c r="F3629" s="21">
        <v>11.87</v>
      </c>
      <c r="G3629" s="21">
        <v>0</v>
      </c>
      <c r="H3629" s="21">
        <v>1196136.4099999999</v>
      </c>
      <c r="I3629" s="21" t="s">
        <v>14</v>
      </c>
      <c r="J3629" s="21" t="s">
        <v>15</v>
      </c>
    </row>
    <row r="3630" spans="1:10">
      <c r="A3630" s="21">
        <v>11563327</v>
      </c>
      <c r="B3630" s="22">
        <v>43972</v>
      </c>
      <c r="C3630" s="22">
        <v>43972</v>
      </c>
      <c r="D3630" s="21" t="s">
        <v>13</v>
      </c>
      <c r="E3630" s="21">
        <v>0</v>
      </c>
      <c r="F3630" s="21">
        <v>13.94</v>
      </c>
      <c r="G3630" s="21">
        <v>0</v>
      </c>
      <c r="H3630" s="21">
        <v>1196122.47</v>
      </c>
      <c r="I3630" s="21" t="s">
        <v>14</v>
      </c>
      <c r="J3630" s="21" t="s">
        <v>15</v>
      </c>
    </row>
    <row r="3631" spans="1:10">
      <c r="A3631" s="21">
        <v>11563327</v>
      </c>
      <c r="B3631" s="22">
        <v>43972</v>
      </c>
      <c r="C3631" s="22">
        <v>43972</v>
      </c>
      <c r="D3631" s="21" t="s">
        <v>13</v>
      </c>
      <c r="E3631" s="21">
        <v>0</v>
      </c>
      <c r="F3631" s="21">
        <v>14.4</v>
      </c>
      <c r="G3631" s="21">
        <v>0</v>
      </c>
      <c r="H3631" s="21">
        <v>1196108.07</v>
      </c>
      <c r="I3631" s="21" t="s">
        <v>14</v>
      </c>
      <c r="J3631" s="21" t="s">
        <v>15</v>
      </c>
    </row>
    <row r="3632" spans="1:10">
      <c r="A3632" s="21">
        <v>11563327</v>
      </c>
      <c r="B3632" s="22">
        <v>43972</v>
      </c>
      <c r="C3632" s="22">
        <v>43972</v>
      </c>
      <c r="D3632" s="21" t="s">
        <v>13</v>
      </c>
      <c r="E3632" s="21">
        <v>0</v>
      </c>
      <c r="F3632" s="21">
        <v>17.059999999999999</v>
      </c>
      <c r="G3632" s="21">
        <v>0</v>
      </c>
      <c r="H3632" s="21">
        <v>1196091.01</v>
      </c>
      <c r="I3632" s="21" t="s">
        <v>14</v>
      </c>
      <c r="J3632" s="21" t="s">
        <v>15</v>
      </c>
    </row>
    <row r="3633" spans="1:10">
      <c r="A3633" s="21">
        <v>11563327</v>
      </c>
      <c r="B3633" s="22">
        <v>43972</v>
      </c>
      <c r="C3633" s="22">
        <v>43972</v>
      </c>
      <c r="D3633" s="21" t="s">
        <v>13</v>
      </c>
      <c r="E3633" s="21">
        <v>0</v>
      </c>
      <c r="F3633" s="21">
        <v>21.04</v>
      </c>
      <c r="G3633" s="21">
        <v>0</v>
      </c>
      <c r="H3633" s="21">
        <v>1196069.97</v>
      </c>
      <c r="I3633" s="21" t="s">
        <v>14</v>
      </c>
      <c r="J3633" s="21" t="s">
        <v>15</v>
      </c>
    </row>
    <row r="3634" spans="1:10">
      <c r="A3634" s="21">
        <v>11563327</v>
      </c>
      <c r="B3634" s="22">
        <v>43972</v>
      </c>
      <c r="C3634" s="22">
        <v>43972</v>
      </c>
      <c r="D3634" s="21" t="s">
        <v>13</v>
      </c>
      <c r="E3634" s="21">
        <v>0</v>
      </c>
      <c r="F3634" s="21">
        <v>21.14</v>
      </c>
      <c r="G3634" s="21">
        <v>0</v>
      </c>
      <c r="H3634" s="21">
        <v>1196048.83</v>
      </c>
      <c r="I3634" s="21" t="s">
        <v>14</v>
      </c>
      <c r="J3634" s="21" t="s">
        <v>15</v>
      </c>
    </row>
    <row r="3635" spans="1:10">
      <c r="A3635" s="21">
        <v>11563327</v>
      </c>
      <c r="B3635" s="22">
        <v>43972</v>
      </c>
      <c r="C3635" s="22">
        <v>43972</v>
      </c>
      <c r="D3635" s="21" t="s">
        <v>13</v>
      </c>
      <c r="E3635" s="21">
        <v>0</v>
      </c>
      <c r="F3635" s="21">
        <v>23.18</v>
      </c>
      <c r="G3635" s="21">
        <v>0</v>
      </c>
      <c r="H3635" s="21">
        <v>1196025.6499999999</v>
      </c>
      <c r="I3635" s="21" t="s">
        <v>14</v>
      </c>
      <c r="J3635" s="21" t="s">
        <v>15</v>
      </c>
    </row>
    <row r="3636" spans="1:10">
      <c r="A3636" s="21">
        <v>11563327</v>
      </c>
      <c r="B3636" s="22">
        <v>43972</v>
      </c>
      <c r="C3636" s="22">
        <v>43972</v>
      </c>
      <c r="D3636" s="21" t="s">
        <v>13</v>
      </c>
      <c r="E3636" s="21">
        <v>0</v>
      </c>
      <c r="F3636" s="21">
        <v>24.12</v>
      </c>
      <c r="G3636" s="21">
        <v>0</v>
      </c>
      <c r="H3636" s="21">
        <v>1196001.53</v>
      </c>
      <c r="I3636" s="21" t="s">
        <v>14</v>
      </c>
      <c r="J3636" s="21" t="s">
        <v>15</v>
      </c>
    </row>
    <row r="3637" spans="1:10">
      <c r="A3637" s="21">
        <v>11563327</v>
      </c>
      <c r="B3637" s="22">
        <v>43972</v>
      </c>
      <c r="C3637" s="22">
        <v>43972</v>
      </c>
      <c r="D3637" s="21" t="s">
        <v>13</v>
      </c>
      <c r="E3637" s="21">
        <v>0</v>
      </c>
      <c r="F3637" s="21">
        <v>27.24</v>
      </c>
      <c r="G3637" s="21">
        <v>0</v>
      </c>
      <c r="H3637" s="21">
        <v>1195974.29</v>
      </c>
      <c r="I3637" s="21" t="s">
        <v>14</v>
      </c>
      <c r="J3637" s="21" t="s">
        <v>15</v>
      </c>
    </row>
    <row r="3638" spans="1:10">
      <c r="A3638" s="21">
        <v>11563327</v>
      </c>
      <c r="B3638" s="22">
        <v>43972</v>
      </c>
      <c r="C3638" s="22">
        <v>43972</v>
      </c>
      <c r="D3638" s="21" t="s">
        <v>13</v>
      </c>
      <c r="E3638" s="21">
        <v>0</v>
      </c>
      <c r="F3638" s="21">
        <v>29.29</v>
      </c>
      <c r="G3638" s="21">
        <v>0</v>
      </c>
      <c r="H3638" s="21">
        <v>1195945</v>
      </c>
      <c r="I3638" s="21" t="s">
        <v>14</v>
      </c>
      <c r="J3638" s="21" t="s">
        <v>15</v>
      </c>
    </row>
    <row r="3639" spans="1:10">
      <c r="A3639" s="21">
        <v>11563327</v>
      </c>
      <c r="B3639" s="22">
        <v>43972</v>
      </c>
      <c r="C3639" s="22">
        <v>43972</v>
      </c>
      <c r="D3639" s="21" t="s">
        <v>13</v>
      </c>
      <c r="E3639" s="21">
        <v>0</v>
      </c>
      <c r="F3639" s="21">
        <v>33.68</v>
      </c>
      <c r="G3639" s="21">
        <v>0</v>
      </c>
      <c r="H3639" s="21">
        <v>1195911.32</v>
      </c>
      <c r="I3639" s="21" t="s">
        <v>14</v>
      </c>
      <c r="J3639" s="21" t="s">
        <v>15</v>
      </c>
    </row>
    <row r="3640" spans="1:10">
      <c r="A3640" s="21">
        <v>11563327</v>
      </c>
      <c r="B3640" s="22">
        <v>43972</v>
      </c>
      <c r="C3640" s="22">
        <v>43972</v>
      </c>
      <c r="D3640" s="21" t="s">
        <v>13</v>
      </c>
      <c r="E3640" s="21">
        <v>0</v>
      </c>
      <c r="F3640" s="21">
        <v>34.31</v>
      </c>
      <c r="G3640" s="21">
        <v>0</v>
      </c>
      <c r="H3640" s="21">
        <v>1195877.01</v>
      </c>
      <c r="I3640" s="21" t="s">
        <v>14</v>
      </c>
      <c r="J3640" s="21" t="s">
        <v>15</v>
      </c>
    </row>
    <row r="3641" spans="1:10">
      <c r="A3641" s="21">
        <v>11563327</v>
      </c>
      <c r="B3641" s="22">
        <v>43972</v>
      </c>
      <c r="C3641" s="22">
        <v>43972</v>
      </c>
      <c r="D3641" s="21" t="s">
        <v>13</v>
      </c>
      <c r="E3641" s="21">
        <v>0</v>
      </c>
      <c r="F3641" s="21">
        <v>34.39</v>
      </c>
      <c r="G3641" s="21">
        <v>0</v>
      </c>
      <c r="H3641" s="21">
        <v>1195842.6200000001</v>
      </c>
      <c r="I3641" s="21" t="s">
        <v>14</v>
      </c>
      <c r="J3641" s="21" t="s">
        <v>15</v>
      </c>
    </row>
    <row r="3642" spans="1:10">
      <c r="A3642" s="21">
        <v>11563327</v>
      </c>
      <c r="B3642" s="22">
        <v>43972</v>
      </c>
      <c r="C3642" s="22">
        <v>43972</v>
      </c>
      <c r="D3642" s="21" t="s">
        <v>13</v>
      </c>
      <c r="E3642" s="21">
        <v>0</v>
      </c>
      <c r="F3642" s="21">
        <v>49.51</v>
      </c>
      <c r="G3642" s="21">
        <v>0</v>
      </c>
      <c r="H3642" s="21">
        <v>1195793.1100000001</v>
      </c>
      <c r="I3642" s="21" t="s">
        <v>14</v>
      </c>
      <c r="J3642" s="21" t="s">
        <v>15</v>
      </c>
    </row>
    <row r="3643" spans="1:10">
      <c r="A3643" s="21">
        <v>11563327</v>
      </c>
      <c r="B3643" s="22">
        <v>43972</v>
      </c>
      <c r="C3643" s="22">
        <v>43972</v>
      </c>
      <c r="D3643" s="21" t="s">
        <v>13</v>
      </c>
      <c r="E3643" s="21">
        <v>0</v>
      </c>
      <c r="F3643" s="21">
        <v>50.82</v>
      </c>
      <c r="G3643" s="21">
        <v>0</v>
      </c>
      <c r="H3643" s="21">
        <v>1195742.29</v>
      </c>
      <c r="I3643" s="21" t="s">
        <v>14</v>
      </c>
      <c r="J3643" s="21" t="s">
        <v>15</v>
      </c>
    </row>
    <row r="3644" spans="1:10">
      <c r="A3644" s="21">
        <v>11563327</v>
      </c>
      <c r="B3644" s="22">
        <v>43972</v>
      </c>
      <c r="C3644" s="22">
        <v>43972</v>
      </c>
      <c r="D3644" s="21" t="s">
        <v>13</v>
      </c>
      <c r="E3644" s="21">
        <v>0</v>
      </c>
      <c r="F3644" s="21">
        <v>52.95</v>
      </c>
      <c r="G3644" s="21">
        <v>0</v>
      </c>
      <c r="H3644" s="21">
        <v>1195689.3400000001</v>
      </c>
      <c r="I3644" s="21" t="s">
        <v>14</v>
      </c>
      <c r="J3644" s="21" t="s">
        <v>15</v>
      </c>
    </row>
    <row r="3645" spans="1:10">
      <c r="A3645" s="21">
        <v>11563327</v>
      </c>
      <c r="B3645" s="22">
        <v>43972</v>
      </c>
      <c r="C3645" s="22">
        <v>43972</v>
      </c>
      <c r="D3645" s="21" t="s">
        <v>13</v>
      </c>
      <c r="E3645" s="21">
        <v>0</v>
      </c>
      <c r="F3645" s="21">
        <v>60.37</v>
      </c>
      <c r="G3645" s="21">
        <v>0</v>
      </c>
      <c r="H3645" s="21">
        <v>1195628.97</v>
      </c>
      <c r="I3645" s="21" t="s">
        <v>14</v>
      </c>
      <c r="J3645" s="21" t="s">
        <v>15</v>
      </c>
    </row>
    <row r="3646" spans="1:10">
      <c r="A3646" s="21">
        <v>11563327</v>
      </c>
      <c r="B3646" s="22">
        <v>43972</v>
      </c>
      <c r="C3646" s="22">
        <v>43972</v>
      </c>
      <c r="D3646" s="21" t="s">
        <v>13</v>
      </c>
      <c r="E3646" s="21">
        <v>0</v>
      </c>
      <c r="F3646" s="21">
        <v>61.4</v>
      </c>
      <c r="G3646" s="21">
        <v>0</v>
      </c>
      <c r="H3646" s="21">
        <v>1195567.57</v>
      </c>
      <c r="I3646" s="21" t="s">
        <v>14</v>
      </c>
      <c r="J3646" s="21" t="s">
        <v>15</v>
      </c>
    </row>
    <row r="3647" spans="1:10">
      <c r="A3647" s="21">
        <v>11563327</v>
      </c>
      <c r="B3647" s="22">
        <v>43972</v>
      </c>
      <c r="C3647" s="22">
        <v>43972</v>
      </c>
      <c r="D3647" s="21" t="s">
        <v>13</v>
      </c>
      <c r="E3647" s="21">
        <v>0</v>
      </c>
      <c r="F3647" s="21">
        <v>65.900000000000006</v>
      </c>
      <c r="G3647" s="21">
        <v>0</v>
      </c>
      <c r="H3647" s="21">
        <v>1195501.67</v>
      </c>
      <c r="I3647" s="21" t="s">
        <v>14</v>
      </c>
      <c r="J3647" s="21" t="s">
        <v>15</v>
      </c>
    </row>
    <row r="3648" spans="1:10">
      <c r="A3648" s="21">
        <v>11563327</v>
      </c>
      <c r="B3648" s="22">
        <v>43972</v>
      </c>
      <c r="C3648" s="22">
        <v>43972</v>
      </c>
      <c r="D3648" s="21" t="s">
        <v>16</v>
      </c>
      <c r="E3648" s="21">
        <v>0</v>
      </c>
      <c r="F3648" s="21">
        <v>1195501.67</v>
      </c>
      <c r="G3648" s="21">
        <v>0</v>
      </c>
      <c r="H3648" s="21">
        <v>0</v>
      </c>
      <c r="I3648" s="21" t="s">
        <v>17</v>
      </c>
      <c r="J3648" s="21" t="s">
        <v>18</v>
      </c>
    </row>
    <row r="3649" spans="1:10">
      <c r="A3649" s="21">
        <v>11563327</v>
      </c>
      <c r="B3649" s="22">
        <v>43973</v>
      </c>
      <c r="C3649" s="22">
        <v>43973</v>
      </c>
      <c r="D3649" s="21" t="s">
        <v>10</v>
      </c>
      <c r="E3649" s="21">
        <v>0</v>
      </c>
      <c r="F3649" s="21">
        <v>0</v>
      </c>
      <c r="G3649" s="21">
        <v>81.8</v>
      </c>
      <c r="H3649" s="21">
        <v>81.8</v>
      </c>
      <c r="I3649" s="21" t="s">
        <v>11</v>
      </c>
      <c r="J3649" s="21" t="s">
        <v>12</v>
      </c>
    </row>
    <row r="3650" spans="1:10">
      <c r="A3650" s="21">
        <v>11563327</v>
      </c>
      <c r="B3650" s="22">
        <v>43973</v>
      </c>
      <c r="C3650" s="22">
        <v>43973</v>
      </c>
      <c r="D3650" s="21" t="s">
        <v>10</v>
      </c>
      <c r="E3650" s="21">
        <v>0</v>
      </c>
      <c r="F3650" s="21">
        <v>0</v>
      </c>
      <c r="G3650" s="21">
        <v>500</v>
      </c>
      <c r="H3650" s="21">
        <v>581.79999999999995</v>
      </c>
      <c r="I3650" s="21" t="s">
        <v>11</v>
      </c>
      <c r="J3650" s="21" t="s">
        <v>12</v>
      </c>
    </row>
    <row r="3651" spans="1:10">
      <c r="A3651" s="21">
        <v>11563327</v>
      </c>
      <c r="B3651" s="22">
        <v>43973</v>
      </c>
      <c r="C3651" s="22">
        <v>43973</v>
      </c>
      <c r="D3651" s="21" t="s">
        <v>10</v>
      </c>
      <c r="E3651" s="21">
        <v>0</v>
      </c>
      <c r="F3651" s="21">
        <v>0</v>
      </c>
      <c r="G3651" s="21">
        <v>617.4</v>
      </c>
      <c r="H3651" s="21">
        <v>1199.2</v>
      </c>
      <c r="I3651" s="21" t="s">
        <v>11</v>
      </c>
      <c r="J3651" s="21" t="s">
        <v>12</v>
      </c>
    </row>
    <row r="3652" spans="1:10">
      <c r="A3652" s="21">
        <v>11563327</v>
      </c>
      <c r="B3652" s="22">
        <v>43973</v>
      </c>
      <c r="C3652" s="22">
        <v>43973</v>
      </c>
      <c r="D3652" s="21" t="s">
        <v>10</v>
      </c>
      <c r="E3652" s="21">
        <v>0</v>
      </c>
      <c r="F3652" s="21">
        <v>0</v>
      </c>
      <c r="G3652" s="21">
        <v>670</v>
      </c>
      <c r="H3652" s="21">
        <v>1869.2</v>
      </c>
      <c r="I3652" s="21" t="s">
        <v>11</v>
      </c>
      <c r="J3652" s="21" t="s">
        <v>12</v>
      </c>
    </row>
    <row r="3653" spans="1:10">
      <c r="A3653" s="21">
        <v>11563327</v>
      </c>
      <c r="B3653" s="22">
        <v>43973</v>
      </c>
      <c r="C3653" s="22">
        <v>43973</v>
      </c>
      <c r="D3653" s="21" t="s">
        <v>10</v>
      </c>
      <c r="E3653" s="21">
        <v>0</v>
      </c>
      <c r="F3653" s="21">
        <v>0</v>
      </c>
      <c r="G3653" s="21">
        <v>670</v>
      </c>
      <c r="H3653" s="21">
        <v>2539.1999999999998</v>
      </c>
      <c r="I3653" s="21" t="s">
        <v>11</v>
      </c>
      <c r="J3653" s="21" t="s">
        <v>12</v>
      </c>
    </row>
    <row r="3654" spans="1:10">
      <c r="A3654" s="21">
        <v>11563327</v>
      </c>
      <c r="B3654" s="22">
        <v>43973</v>
      </c>
      <c r="C3654" s="22">
        <v>43973</v>
      </c>
      <c r="D3654" s="21" t="s">
        <v>10</v>
      </c>
      <c r="E3654" s="21">
        <v>0</v>
      </c>
      <c r="F3654" s="21">
        <v>0</v>
      </c>
      <c r="G3654" s="21">
        <v>700</v>
      </c>
      <c r="H3654" s="21">
        <v>3239.2</v>
      </c>
      <c r="I3654" s="21" t="s">
        <v>11</v>
      </c>
      <c r="J3654" s="21" t="s">
        <v>12</v>
      </c>
    </row>
    <row r="3655" spans="1:10">
      <c r="A3655" s="21">
        <v>11563327</v>
      </c>
      <c r="B3655" s="22">
        <v>43973</v>
      </c>
      <c r="C3655" s="22">
        <v>43973</v>
      </c>
      <c r="D3655" s="21" t="s">
        <v>10</v>
      </c>
      <c r="E3655" s="21">
        <v>0</v>
      </c>
      <c r="F3655" s="21">
        <v>0</v>
      </c>
      <c r="G3655" s="21">
        <v>710</v>
      </c>
      <c r="H3655" s="21">
        <v>3949.2</v>
      </c>
      <c r="I3655" s="21" t="s">
        <v>11</v>
      </c>
      <c r="J3655" s="21" t="s">
        <v>12</v>
      </c>
    </row>
    <row r="3656" spans="1:10">
      <c r="A3656" s="21">
        <v>11563327</v>
      </c>
      <c r="B3656" s="22">
        <v>43973</v>
      </c>
      <c r="C3656" s="22">
        <v>43973</v>
      </c>
      <c r="D3656" s="21" t="s">
        <v>10</v>
      </c>
      <c r="E3656" s="21">
        <v>0</v>
      </c>
      <c r="F3656" s="21">
        <v>0</v>
      </c>
      <c r="G3656" s="21">
        <v>880</v>
      </c>
      <c r="H3656" s="21">
        <v>4829.2</v>
      </c>
      <c r="I3656" s="21" t="s">
        <v>11</v>
      </c>
      <c r="J3656" s="21" t="s">
        <v>12</v>
      </c>
    </row>
    <row r="3657" spans="1:10">
      <c r="A3657" s="21">
        <v>11563327</v>
      </c>
      <c r="B3657" s="22">
        <v>43973</v>
      </c>
      <c r="C3657" s="22">
        <v>43973</v>
      </c>
      <c r="D3657" s="21" t="s">
        <v>10</v>
      </c>
      <c r="E3657" s="21">
        <v>0</v>
      </c>
      <c r="F3657" s="21">
        <v>0</v>
      </c>
      <c r="G3657" s="21">
        <v>1018</v>
      </c>
      <c r="H3657" s="21">
        <v>5847.2</v>
      </c>
      <c r="I3657" s="21" t="s">
        <v>11</v>
      </c>
      <c r="J3657" s="21" t="s">
        <v>12</v>
      </c>
    </row>
    <row r="3658" spans="1:10">
      <c r="A3658" s="21">
        <v>11563327</v>
      </c>
      <c r="B3658" s="22">
        <v>43973</v>
      </c>
      <c r="C3658" s="22">
        <v>43973</v>
      </c>
      <c r="D3658" s="21" t="s">
        <v>10</v>
      </c>
      <c r="E3658" s="21">
        <v>0</v>
      </c>
      <c r="F3658" s="21">
        <v>0</v>
      </c>
      <c r="G3658" s="21">
        <v>1019.5</v>
      </c>
      <c r="H3658" s="21">
        <v>6866.7</v>
      </c>
      <c r="I3658" s="21" t="s">
        <v>11</v>
      </c>
      <c r="J3658" s="21" t="s">
        <v>12</v>
      </c>
    </row>
    <row r="3659" spans="1:10">
      <c r="A3659" s="21">
        <v>11563327</v>
      </c>
      <c r="B3659" s="22">
        <v>43973</v>
      </c>
      <c r="C3659" s="22">
        <v>43973</v>
      </c>
      <c r="D3659" s="21" t="s">
        <v>10</v>
      </c>
      <c r="E3659" s="21">
        <v>0</v>
      </c>
      <c r="F3659" s="21">
        <v>0</v>
      </c>
      <c r="G3659" s="21">
        <v>1029.5999999999999</v>
      </c>
      <c r="H3659" s="21">
        <v>7896.3</v>
      </c>
      <c r="I3659" s="21" t="s">
        <v>11</v>
      </c>
      <c r="J3659" s="21" t="s">
        <v>12</v>
      </c>
    </row>
    <row r="3660" spans="1:10">
      <c r="A3660" s="21">
        <v>11563327</v>
      </c>
      <c r="B3660" s="22">
        <v>43973</v>
      </c>
      <c r="C3660" s="22">
        <v>43973</v>
      </c>
      <c r="D3660" s="21" t="s">
        <v>10</v>
      </c>
      <c r="E3660" s="21">
        <v>0</v>
      </c>
      <c r="F3660" s="21">
        <v>0</v>
      </c>
      <c r="G3660" s="21">
        <v>1060</v>
      </c>
      <c r="H3660" s="21">
        <v>8956.2999999999993</v>
      </c>
      <c r="I3660" s="21" t="s">
        <v>11</v>
      </c>
      <c r="J3660" s="21" t="s">
        <v>12</v>
      </c>
    </row>
    <row r="3661" spans="1:10">
      <c r="A3661" s="21">
        <v>11563327</v>
      </c>
      <c r="B3661" s="22">
        <v>43973</v>
      </c>
      <c r="C3661" s="22">
        <v>43973</v>
      </c>
      <c r="D3661" s="21" t="s">
        <v>10</v>
      </c>
      <c r="E3661" s="21">
        <v>0</v>
      </c>
      <c r="F3661" s="21">
        <v>0</v>
      </c>
      <c r="G3661" s="21">
        <v>1196</v>
      </c>
      <c r="H3661" s="21">
        <v>10152.299999999999</v>
      </c>
      <c r="I3661" s="21" t="s">
        <v>11</v>
      </c>
      <c r="J3661" s="21" t="s">
        <v>12</v>
      </c>
    </row>
    <row r="3662" spans="1:10">
      <c r="A3662" s="21">
        <v>11563327</v>
      </c>
      <c r="B3662" s="22">
        <v>43973</v>
      </c>
      <c r="C3662" s="22">
        <v>43973</v>
      </c>
      <c r="D3662" s="21" t="s">
        <v>10</v>
      </c>
      <c r="E3662" s="21">
        <v>0</v>
      </c>
      <c r="F3662" s="21">
        <v>0</v>
      </c>
      <c r="G3662" s="21">
        <v>1347.6</v>
      </c>
      <c r="H3662" s="21">
        <v>11499.9</v>
      </c>
      <c r="I3662" s="21" t="s">
        <v>11</v>
      </c>
      <c r="J3662" s="21" t="s">
        <v>12</v>
      </c>
    </row>
    <row r="3663" spans="1:10">
      <c r="A3663" s="21">
        <v>11563327</v>
      </c>
      <c r="B3663" s="22">
        <v>43973</v>
      </c>
      <c r="C3663" s="22">
        <v>43973</v>
      </c>
      <c r="D3663" s="21" t="s">
        <v>10</v>
      </c>
      <c r="E3663" s="21">
        <v>0</v>
      </c>
      <c r="F3663" s="21">
        <v>0</v>
      </c>
      <c r="G3663" s="21">
        <v>1360</v>
      </c>
      <c r="H3663" s="21">
        <v>12859.9</v>
      </c>
      <c r="I3663" s="21" t="s">
        <v>11</v>
      </c>
      <c r="J3663" s="21" t="s">
        <v>12</v>
      </c>
    </row>
    <row r="3664" spans="1:10">
      <c r="A3664" s="21">
        <v>11563327</v>
      </c>
      <c r="B3664" s="22">
        <v>43973</v>
      </c>
      <c r="C3664" s="22">
        <v>43973</v>
      </c>
      <c r="D3664" s="21" t="s">
        <v>10</v>
      </c>
      <c r="E3664" s="21">
        <v>0</v>
      </c>
      <c r="F3664" s="21">
        <v>0</v>
      </c>
      <c r="G3664" s="21">
        <v>1409.3</v>
      </c>
      <c r="H3664" s="21">
        <v>14269.2</v>
      </c>
      <c r="I3664" s="21" t="s">
        <v>11</v>
      </c>
      <c r="J3664" s="21" t="s">
        <v>12</v>
      </c>
    </row>
    <row r="3665" spans="1:10">
      <c r="A3665" s="21">
        <v>11563327</v>
      </c>
      <c r="B3665" s="22">
        <v>43973</v>
      </c>
      <c r="C3665" s="22">
        <v>43973</v>
      </c>
      <c r="D3665" s="21" t="s">
        <v>10</v>
      </c>
      <c r="E3665" s="21">
        <v>0</v>
      </c>
      <c r="F3665" s="21">
        <v>0</v>
      </c>
      <c r="G3665" s="21">
        <v>1430</v>
      </c>
      <c r="H3665" s="21">
        <v>15699.2</v>
      </c>
      <c r="I3665" s="21" t="s">
        <v>11</v>
      </c>
      <c r="J3665" s="21" t="s">
        <v>12</v>
      </c>
    </row>
    <row r="3666" spans="1:10">
      <c r="A3666" s="21">
        <v>11563327</v>
      </c>
      <c r="B3666" s="22">
        <v>43973</v>
      </c>
      <c r="C3666" s="22">
        <v>43973</v>
      </c>
      <c r="D3666" s="21" t="s">
        <v>10</v>
      </c>
      <c r="E3666" s="21">
        <v>0</v>
      </c>
      <c r="F3666" s="21">
        <v>0</v>
      </c>
      <c r="G3666" s="21">
        <v>1450</v>
      </c>
      <c r="H3666" s="21">
        <v>17149.2</v>
      </c>
      <c r="I3666" s="21" t="s">
        <v>11</v>
      </c>
      <c r="J3666" s="21" t="s">
        <v>12</v>
      </c>
    </row>
    <row r="3667" spans="1:10">
      <c r="A3667" s="21">
        <v>11563327</v>
      </c>
      <c r="B3667" s="22">
        <v>43973</v>
      </c>
      <c r="C3667" s="22">
        <v>43973</v>
      </c>
      <c r="D3667" s="21" t="s">
        <v>10</v>
      </c>
      <c r="E3667" s="21">
        <v>0</v>
      </c>
      <c r="F3667" s="21">
        <v>0</v>
      </c>
      <c r="G3667" s="21">
        <v>1482.9</v>
      </c>
      <c r="H3667" s="21">
        <v>18632.099999999999</v>
      </c>
      <c r="I3667" s="21" t="s">
        <v>11</v>
      </c>
      <c r="J3667" s="21" t="s">
        <v>12</v>
      </c>
    </row>
    <row r="3668" spans="1:10">
      <c r="A3668" s="21">
        <v>11563327</v>
      </c>
      <c r="B3668" s="22">
        <v>43973</v>
      </c>
      <c r="C3668" s="22">
        <v>43973</v>
      </c>
      <c r="D3668" s="21" t="s">
        <v>10</v>
      </c>
      <c r="E3668" s="21">
        <v>0</v>
      </c>
      <c r="F3668" s="21">
        <v>0</v>
      </c>
      <c r="G3668" s="21">
        <v>1520</v>
      </c>
      <c r="H3668" s="21">
        <v>20152.099999999999</v>
      </c>
      <c r="I3668" s="21" t="s">
        <v>11</v>
      </c>
      <c r="J3668" s="21" t="s">
        <v>12</v>
      </c>
    </row>
    <row r="3669" spans="1:10">
      <c r="A3669" s="21">
        <v>11563327</v>
      </c>
      <c r="B3669" s="22">
        <v>43973</v>
      </c>
      <c r="C3669" s="22">
        <v>43973</v>
      </c>
      <c r="D3669" s="21" t="s">
        <v>10</v>
      </c>
      <c r="E3669" s="21">
        <v>0</v>
      </c>
      <c r="F3669" s="21">
        <v>0</v>
      </c>
      <c r="G3669" s="21">
        <v>1680</v>
      </c>
      <c r="H3669" s="21">
        <v>21832.1</v>
      </c>
      <c r="I3669" s="21" t="s">
        <v>11</v>
      </c>
      <c r="J3669" s="21" t="s">
        <v>12</v>
      </c>
    </row>
    <row r="3670" spans="1:10">
      <c r="A3670" s="21">
        <v>11563327</v>
      </c>
      <c r="B3670" s="22">
        <v>43973</v>
      </c>
      <c r="C3670" s="22">
        <v>43973</v>
      </c>
      <c r="D3670" s="21" t="s">
        <v>10</v>
      </c>
      <c r="E3670" s="21">
        <v>0</v>
      </c>
      <c r="F3670" s="21">
        <v>0</v>
      </c>
      <c r="G3670" s="21">
        <v>1690</v>
      </c>
      <c r="H3670" s="21">
        <v>23522.1</v>
      </c>
      <c r="I3670" s="21" t="s">
        <v>11</v>
      </c>
      <c r="J3670" s="21" t="s">
        <v>12</v>
      </c>
    </row>
    <row r="3671" spans="1:10">
      <c r="A3671" s="21">
        <v>11563327</v>
      </c>
      <c r="B3671" s="22">
        <v>43973</v>
      </c>
      <c r="C3671" s="22">
        <v>43973</v>
      </c>
      <c r="D3671" s="21" t="s">
        <v>10</v>
      </c>
      <c r="E3671" s="21">
        <v>0</v>
      </c>
      <c r="F3671" s="21">
        <v>0</v>
      </c>
      <c r="G3671" s="21">
        <v>1721.3</v>
      </c>
      <c r="H3671" s="21">
        <v>25243.4</v>
      </c>
      <c r="I3671" s="21" t="s">
        <v>11</v>
      </c>
      <c r="J3671" s="21" t="s">
        <v>12</v>
      </c>
    </row>
    <row r="3672" spans="1:10">
      <c r="A3672" s="21">
        <v>11563327</v>
      </c>
      <c r="B3672" s="22">
        <v>43973</v>
      </c>
      <c r="C3672" s="22">
        <v>43973</v>
      </c>
      <c r="D3672" s="21" t="s">
        <v>10</v>
      </c>
      <c r="E3672" s="21">
        <v>0</v>
      </c>
      <c r="F3672" s="21">
        <v>0</v>
      </c>
      <c r="G3672" s="21">
        <v>1840</v>
      </c>
      <c r="H3672" s="21">
        <v>27083.4</v>
      </c>
      <c r="I3672" s="21" t="s">
        <v>11</v>
      </c>
      <c r="J3672" s="21" t="s">
        <v>12</v>
      </c>
    </row>
    <row r="3673" spans="1:10">
      <c r="A3673" s="21">
        <v>11563327</v>
      </c>
      <c r="B3673" s="22">
        <v>43973</v>
      </c>
      <c r="C3673" s="22">
        <v>43973</v>
      </c>
      <c r="D3673" s="21" t="s">
        <v>10</v>
      </c>
      <c r="E3673" s="21">
        <v>0</v>
      </c>
      <c r="F3673" s="21">
        <v>0</v>
      </c>
      <c r="G3673" s="21">
        <v>1850</v>
      </c>
      <c r="H3673" s="21">
        <v>28933.4</v>
      </c>
      <c r="I3673" s="21" t="s">
        <v>11</v>
      </c>
      <c r="J3673" s="21" t="s">
        <v>12</v>
      </c>
    </row>
    <row r="3674" spans="1:10">
      <c r="A3674" s="21">
        <v>11563327</v>
      </c>
      <c r="B3674" s="22">
        <v>43973</v>
      </c>
      <c r="C3674" s="22">
        <v>43973</v>
      </c>
      <c r="D3674" s="21" t="s">
        <v>10</v>
      </c>
      <c r="E3674" s="21">
        <v>0</v>
      </c>
      <c r="F3674" s="21">
        <v>0</v>
      </c>
      <c r="G3674" s="21">
        <v>1851.6</v>
      </c>
      <c r="H3674" s="21">
        <v>30785</v>
      </c>
      <c r="I3674" s="21" t="s">
        <v>11</v>
      </c>
      <c r="J3674" s="21" t="s">
        <v>12</v>
      </c>
    </row>
    <row r="3675" spans="1:10">
      <c r="A3675" s="21">
        <v>11563327</v>
      </c>
      <c r="B3675" s="22">
        <v>43973</v>
      </c>
      <c r="C3675" s="22">
        <v>43973</v>
      </c>
      <c r="D3675" s="21" t="s">
        <v>10</v>
      </c>
      <c r="E3675" s="21">
        <v>0</v>
      </c>
      <c r="F3675" s="21">
        <v>0</v>
      </c>
      <c r="G3675" s="21">
        <v>1880</v>
      </c>
      <c r="H3675" s="21">
        <v>32665</v>
      </c>
      <c r="I3675" s="21" t="s">
        <v>11</v>
      </c>
      <c r="J3675" s="21" t="s">
        <v>12</v>
      </c>
    </row>
    <row r="3676" spans="1:10">
      <c r="A3676" s="21">
        <v>11563327</v>
      </c>
      <c r="B3676" s="22">
        <v>43973</v>
      </c>
      <c r="C3676" s="22">
        <v>43973</v>
      </c>
      <c r="D3676" s="21" t="s">
        <v>10</v>
      </c>
      <c r="E3676" s="21">
        <v>0</v>
      </c>
      <c r="F3676" s="21">
        <v>0</v>
      </c>
      <c r="G3676" s="21">
        <v>1940</v>
      </c>
      <c r="H3676" s="21">
        <v>34605</v>
      </c>
      <c r="I3676" s="21" t="s">
        <v>11</v>
      </c>
      <c r="J3676" s="21" t="s">
        <v>12</v>
      </c>
    </row>
    <row r="3677" spans="1:10">
      <c r="A3677" s="21">
        <v>11563327</v>
      </c>
      <c r="B3677" s="22">
        <v>43973</v>
      </c>
      <c r="C3677" s="22">
        <v>43973</v>
      </c>
      <c r="D3677" s="21" t="s">
        <v>10</v>
      </c>
      <c r="E3677" s="21">
        <v>0</v>
      </c>
      <c r="F3677" s="21">
        <v>0</v>
      </c>
      <c r="G3677" s="21">
        <v>1977.6</v>
      </c>
      <c r="H3677" s="21">
        <v>36582.6</v>
      </c>
      <c r="I3677" s="21" t="s">
        <v>11</v>
      </c>
      <c r="J3677" s="21" t="s">
        <v>12</v>
      </c>
    </row>
    <row r="3678" spans="1:10">
      <c r="A3678" s="21">
        <v>11563327</v>
      </c>
      <c r="B3678" s="22">
        <v>43973</v>
      </c>
      <c r="C3678" s="22">
        <v>43973</v>
      </c>
      <c r="D3678" s="21" t="s">
        <v>10</v>
      </c>
      <c r="E3678" s="21">
        <v>0</v>
      </c>
      <c r="F3678" s="21">
        <v>0</v>
      </c>
      <c r="G3678" s="21">
        <v>2040</v>
      </c>
      <c r="H3678" s="21">
        <v>38622.6</v>
      </c>
      <c r="I3678" s="21" t="s">
        <v>11</v>
      </c>
      <c r="J3678" s="21" t="s">
        <v>12</v>
      </c>
    </row>
    <row r="3679" spans="1:10">
      <c r="A3679" s="21">
        <v>11563327</v>
      </c>
      <c r="B3679" s="22">
        <v>43973</v>
      </c>
      <c r="C3679" s="22">
        <v>43973</v>
      </c>
      <c r="D3679" s="21" t="s">
        <v>10</v>
      </c>
      <c r="E3679" s="21">
        <v>0</v>
      </c>
      <c r="F3679" s="21">
        <v>0</v>
      </c>
      <c r="G3679" s="21">
        <v>2084.8000000000002</v>
      </c>
      <c r="H3679" s="21">
        <v>40707.4</v>
      </c>
      <c r="I3679" s="21" t="s">
        <v>11</v>
      </c>
      <c r="J3679" s="21" t="s">
        <v>12</v>
      </c>
    </row>
    <row r="3680" spans="1:10">
      <c r="A3680" s="21">
        <v>11563327</v>
      </c>
      <c r="B3680" s="22">
        <v>43973</v>
      </c>
      <c r="C3680" s="22">
        <v>43973</v>
      </c>
      <c r="D3680" s="21" t="s">
        <v>10</v>
      </c>
      <c r="E3680" s="21">
        <v>0</v>
      </c>
      <c r="F3680" s="21">
        <v>0</v>
      </c>
      <c r="G3680" s="21">
        <v>2100</v>
      </c>
      <c r="H3680" s="21">
        <v>42807.4</v>
      </c>
      <c r="I3680" s="21" t="s">
        <v>11</v>
      </c>
      <c r="J3680" s="21" t="s">
        <v>12</v>
      </c>
    </row>
    <row r="3681" spans="1:10">
      <c r="A3681" s="21">
        <v>11563327</v>
      </c>
      <c r="B3681" s="22">
        <v>43973</v>
      </c>
      <c r="C3681" s="22">
        <v>43973</v>
      </c>
      <c r="D3681" s="21" t="s">
        <v>10</v>
      </c>
      <c r="E3681" s="21">
        <v>0</v>
      </c>
      <c r="F3681" s="21">
        <v>0</v>
      </c>
      <c r="G3681" s="21">
        <v>2120</v>
      </c>
      <c r="H3681" s="21">
        <v>44927.4</v>
      </c>
      <c r="I3681" s="21" t="s">
        <v>11</v>
      </c>
      <c r="J3681" s="21" t="s">
        <v>12</v>
      </c>
    </row>
    <row r="3682" spans="1:10">
      <c r="A3682" s="21">
        <v>11563327</v>
      </c>
      <c r="B3682" s="22">
        <v>43973</v>
      </c>
      <c r="C3682" s="22">
        <v>43973</v>
      </c>
      <c r="D3682" s="21" t="s">
        <v>10</v>
      </c>
      <c r="E3682" s="21">
        <v>0</v>
      </c>
      <c r="F3682" s="21">
        <v>0</v>
      </c>
      <c r="G3682" s="21">
        <v>2200</v>
      </c>
      <c r="H3682" s="21">
        <v>47127.4</v>
      </c>
      <c r="I3682" s="21" t="s">
        <v>11</v>
      </c>
      <c r="J3682" s="21" t="s">
        <v>12</v>
      </c>
    </row>
    <row r="3683" spans="1:10">
      <c r="A3683" s="21">
        <v>11563327</v>
      </c>
      <c r="B3683" s="22">
        <v>43973</v>
      </c>
      <c r="C3683" s="22">
        <v>43973</v>
      </c>
      <c r="D3683" s="21" t="s">
        <v>10</v>
      </c>
      <c r="E3683" s="21">
        <v>0</v>
      </c>
      <c r="F3683" s="21">
        <v>0</v>
      </c>
      <c r="G3683" s="21">
        <v>2200</v>
      </c>
      <c r="H3683" s="21">
        <v>49327.4</v>
      </c>
      <c r="I3683" s="21" t="s">
        <v>11</v>
      </c>
      <c r="J3683" s="21" t="s">
        <v>12</v>
      </c>
    </row>
    <row r="3684" spans="1:10">
      <c r="A3684" s="21">
        <v>11563327</v>
      </c>
      <c r="B3684" s="22">
        <v>43973</v>
      </c>
      <c r="C3684" s="22">
        <v>43973</v>
      </c>
      <c r="D3684" s="21" t="s">
        <v>10</v>
      </c>
      <c r="E3684" s="21">
        <v>0</v>
      </c>
      <c r="F3684" s="21">
        <v>0</v>
      </c>
      <c r="G3684" s="21">
        <v>2204</v>
      </c>
      <c r="H3684" s="21">
        <v>51531.4</v>
      </c>
      <c r="I3684" s="21" t="s">
        <v>11</v>
      </c>
      <c r="J3684" s="21" t="s">
        <v>12</v>
      </c>
    </row>
    <row r="3685" spans="1:10">
      <c r="A3685" s="21">
        <v>11563327</v>
      </c>
      <c r="B3685" s="22">
        <v>43973</v>
      </c>
      <c r="C3685" s="22">
        <v>43973</v>
      </c>
      <c r="D3685" s="21" t="s">
        <v>10</v>
      </c>
      <c r="E3685" s="21">
        <v>0</v>
      </c>
      <c r="F3685" s="21">
        <v>0</v>
      </c>
      <c r="G3685" s="21">
        <v>2210</v>
      </c>
      <c r="H3685" s="21">
        <v>53741.4</v>
      </c>
      <c r="I3685" s="21" t="s">
        <v>11</v>
      </c>
      <c r="J3685" s="21" t="s">
        <v>12</v>
      </c>
    </row>
    <row r="3686" spans="1:10">
      <c r="A3686" s="21">
        <v>11563327</v>
      </c>
      <c r="B3686" s="22">
        <v>43973</v>
      </c>
      <c r="C3686" s="22">
        <v>43973</v>
      </c>
      <c r="D3686" s="21" t="s">
        <v>10</v>
      </c>
      <c r="E3686" s="21">
        <v>0</v>
      </c>
      <c r="F3686" s="21">
        <v>0</v>
      </c>
      <c r="G3686" s="21">
        <v>2240</v>
      </c>
      <c r="H3686" s="21">
        <v>55981.4</v>
      </c>
      <c r="I3686" s="21" t="s">
        <v>11</v>
      </c>
      <c r="J3686" s="21" t="s">
        <v>12</v>
      </c>
    </row>
    <row r="3687" spans="1:10">
      <c r="A3687" s="21">
        <v>11563327</v>
      </c>
      <c r="B3687" s="22">
        <v>43973</v>
      </c>
      <c r="C3687" s="22">
        <v>43973</v>
      </c>
      <c r="D3687" s="21" t="s">
        <v>10</v>
      </c>
      <c r="E3687" s="21">
        <v>0</v>
      </c>
      <c r="F3687" s="21">
        <v>0</v>
      </c>
      <c r="G3687" s="21">
        <v>2280</v>
      </c>
      <c r="H3687" s="21">
        <v>58261.4</v>
      </c>
      <c r="I3687" s="21" t="s">
        <v>11</v>
      </c>
      <c r="J3687" s="21" t="s">
        <v>12</v>
      </c>
    </row>
    <row r="3688" spans="1:10">
      <c r="A3688" s="21">
        <v>11563327</v>
      </c>
      <c r="B3688" s="22">
        <v>43973</v>
      </c>
      <c r="C3688" s="22">
        <v>43973</v>
      </c>
      <c r="D3688" s="21" t="s">
        <v>10</v>
      </c>
      <c r="E3688" s="21">
        <v>0</v>
      </c>
      <c r="F3688" s="21">
        <v>0</v>
      </c>
      <c r="G3688" s="21">
        <v>2303.1999999999998</v>
      </c>
      <c r="H3688" s="21">
        <v>60564.6</v>
      </c>
      <c r="I3688" s="21" t="s">
        <v>11</v>
      </c>
      <c r="J3688" s="21" t="s">
        <v>12</v>
      </c>
    </row>
    <row r="3689" spans="1:10">
      <c r="A3689" s="21">
        <v>11563327</v>
      </c>
      <c r="B3689" s="22">
        <v>43973</v>
      </c>
      <c r="C3689" s="22">
        <v>43973</v>
      </c>
      <c r="D3689" s="21" t="s">
        <v>10</v>
      </c>
      <c r="E3689" s="21">
        <v>0</v>
      </c>
      <c r="F3689" s="21">
        <v>0</v>
      </c>
      <c r="G3689" s="21">
        <v>2350</v>
      </c>
      <c r="H3689" s="21">
        <v>62914.6</v>
      </c>
      <c r="I3689" s="21" t="s">
        <v>11</v>
      </c>
      <c r="J3689" s="21" t="s">
        <v>12</v>
      </c>
    </row>
    <row r="3690" spans="1:10">
      <c r="A3690" s="21">
        <v>11563327</v>
      </c>
      <c r="B3690" s="22">
        <v>43973</v>
      </c>
      <c r="C3690" s="22">
        <v>43973</v>
      </c>
      <c r="D3690" s="21" t="s">
        <v>10</v>
      </c>
      <c r="E3690" s="21">
        <v>0</v>
      </c>
      <c r="F3690" s="21">
        <v>0</v>
      </c>
      <c r="G3690" s="21">
        <v>2360</v>
      </c>
      <c r="H3690" s="21">
        <v>65274.6</v>
      </c>
      <c r="I3690" s="21" t="s">
        <v>11</v>
      </c>
      <c r="J3690" s="21" t="s">
        <v>12</v>
      </c>
    </row>
    <row r="3691" spans="1:10">
      <c r="A3691" s="21">
        <v>11563327</v>
      </c>
      <c r="B3691" s="22">
        <v>43973</v>
      </c>
      <c r="C3691" s="22">
        <v>43973</v>
      </c>
      <c r="D3691" s="21" t="s">
        <v>10</v>
      </c>
      <c r="E3691" s="21">
        <v>0</v>
      </c>
      <c r="F3691" s="21">
        <v>0</v>
      </c>
      <c r="G3691" s="21">
        <v>2410</v>
      </c>
      <c r="H3691" s="21">
        <v>67684.600000000006</v>
      </c>
      <c r="I3691" s="21" t="s">
        <v>11</v>
      </c>
      <c r="J3691" s="21" t="s">
        <v>12</v>
      </c>
    </row>
    <row r="3692" spans="1:10">
      <c r="A3692" s="21">
        <v>11563327</v>
      </c>
      <c r="B3692" s="22">
        <v>43973</v>
      </c>
      <c r="C3692" s="22">
        <v>43973</v>
      </c>
      <c r="D3692" s="21" t="s">
        <v>10</v>
      </c>
      <c r="E3692" s="21">
        <v>0</v>
      </c>
      <c r="F3692" s="21">
        <v>0</v>
      </c>
      <c r="G3692" s="21">
        <v>2470</v>
      </c>
      <c r="H3692" s="21">
        <v>70154.600000000006</v>
      </c>
      <c r="I3692" s="21" t="s">
        <v>11</v>
      </c>
      <c r="J3692" s="21" t="s">
        <v>12</v>
      </c>
    </row>
    <row r="3693" spans="1:10">
      <c r="A3693" s="21">
        <v>11563327</v>
      </c>
      <c r="B3693" s="22">
        <v>43973</v>
      </c>
      <c r="C3693" s="22">
        <v>43973</v>
      </c>
      <c r="D3693" s="21" t="s">
        <v>10</v>
      </c>
      <c r="E3693" s="21">
        <v>0</v>
      </c>
      <c r="F3693" s="21">
        <v>0</v>
      </c>
      <c r="G3693" s="21">
        <v>2500</v>
      </c>
      <c r="H3693" s="21">
        <v>72654.600000000006</v>
      </c>
      <c r="I3693" s="21" t="s">
        <v>11</v>
      </c>
      <c r="J3693" s="21" t="s">
        <v>12</v>
      </c>
    </row>
    <row r="3694" spans="1:10">
      <c r="A3694" s="21">
        <v>11563327</v>
      </c>
      <c r="B3694" s="22">
        <v>43973</v>
      </c>
      <c r="C3694" s="22">
        <v>43973</v>
      </c>
      <c r="D3694" s="21" t="s">
        <v>10</v>
      </c>
      <c r="E3694" s="21">
        <v>0</v>
      </c>
      <c r="F3694" s="21">
        <v>0</v>
      </c>
      <c r="G3694" s="21">
        <v>2541</v>
      </c>
      <c r="H3694" s="21">
        <v>75195.600000000006</v>
      </c>
      <c r="I3694" s="21" t="s">
        <v>11</v>
      </c>
      <c r="J3694" s="21" t="s">
        <v>12</v>
      </c>
    </row>
    <row r="3695" spans="1:10">
      <c r="A3695" s="21">
        <v>11563327</v>
      </c>
      <c r="B3695" s="22">
        <v>43973</v>
      </c>
      <c r="C3695" s="22">
        <v>43973</v>
      </c>
      <c r="D3695" s="21" t="s">
        <v>10</v>
      </c>
      <c r="E3695" s="21">
        <v>0</v>
      </c>
      <c r="F3695" s="21">
        <v>0</v>
      </c>
      <c r="G3695" s="21">
        <v>2580</v>
      </c>
      <c r="H3695" s="21">
        <v>77775.600000000006</v>
      </c>
      <c r="I3695" s="21" t="s">
        <v>11</v>
      </c>
      <c r="J3695" s="21" t="s">
        <v>12</v>
      </c>
    </row>
    <row r="3696" spans="1:10">
      <c r="A3696" s="21">
        <v>11563327</v>
      </c>
      <c r="B3696" s="22">
        <v>43973</v>
      </c>
      <c r="C3696" s="22">
        <v>43973</v>
      </c>
      <c r="D3696" s="21" t="s">
        <v>10</v>
      </c>
      <c r="E3696" s="21">
        <v>0</v>
      </c>
      <c r="F3696" s="21">
        <v>0</v>
      </c>
      <c r="G3696" s="21">
        <v>2600</v>
      </c>
      <c r="H3696" s="21">
        <v>80375.600000000006</v>
      </c>
      <c r="I3696" s="21" t="s">
        <v>11</v>
      </c>
      <c r="J3696" s="21" t="s">
        <v>12</v>
      </c>
    </row>
    <row r="3697" spans="1:10">
      <c r="A3697" s="21">
        <v>11563327</v>
      </c>
      <c r="B3697" s="22">
        <v>43973</v>
      </c>
      <c r="C3697" s="22">
        <v>43973</v>
      </c>
      <c r="D3697" s="21" t="s">
        <v>10</v>
      </c>
      <c r="E3697" s="21">
        <v>0</v>
      </c>
      <c r="F3697" s="21">
        <v>0</v>
      </c>
      <c r="G3697" s="21">
        <v>2680</v>
      </c>
      <c r="H3697" s="21">
        <v>83055.600000000006</v>
      </c>
      <c r="I3697" s="21" t="s">
        <v>11</v>
      </c>
      <c r="J3697" s="21" t="s">
        <v>12</v>
      </c>
    </row>
    <row r="3698" spans="1:10">
      <c r="A3698" s="21">
        <v>11563327</v>
      </c>
      <c r="B3698" s="22">
        <v>43973</v>
      </c>
      <c r="C3698" s="22">
        <v>43973</v>
      </c>
      <c r="D3698" s="21" t="s">
        <v>10</v>
      </c>
      <c r="E3698" s="21">
        <v>0</v>
      </c>
      <c r="F3698" s="21">
        <v>0</v>
      </c>
      <c r="G3698" s="21">
        <v>2685.6</v>
      </c>
      <c r="H3698" s="21">
        <v>85741.2</v>
      </c>
      <c r="I3698" s="21" t="s">
        <v>11</v>
      </c>
      <c r="J3698" s="21" t="s">
        <v>12</v>
      </c>
    </row>
    <row r="3699" spans="1:10">
      <c r="A3699" s="21">
        <v>11563327</v>
      </c>
      <c r="B3699" s="22">
        <v>43973</v>
      </c>
      <c r="C3699" s="22">
        <v>43973</v>
      </c>
      <c r="D3699" s="21" t="s">
        <v>10</v>
      </c>
      <c r="E3699" s="21">
        <v>0</v>
      </c>
      <c r="F3699" s="21">
        <v>0</v>
      </c>
      <c r="G3699" s="21">
        <v>2698.64</v>
      </c>
      <c r="H3699" s="21">
        <v>88439.84</v>
      </c>
      <c r="I3699" s="21" t="s">
        <v>11</v>
      </c>
      <c r="J3699" s="21" t="s">
        <v>12</v>
      </c>
    </row>
    <row r="3700" spans="1:10">
      <c r="A3700" s="21">
        <v>11563327</v>
      </c>
      <c r="B3700" s="22">
        <v>43973</v>
      </c>
      <c r="C3700" s="22">
        <v>43973</v>
      </c>
      <c r="D3700" s="21" t="s">
        <v>10</v>
      </c>
      <c r="E3700" s="21">
        <v>0</v>
      </c>
      <c r="F3700" s="21">
        <v>0</v>
      </c>
      <c r="G3700" s="21">
        <v>2749</v>
      </c>
      <c r="H3700" s="21">
        <v>91188.84</v>
      </c>
      <c r="I3700" s="21" t="s">
        <v>11</v>
      </c>
      <c r="J3700" s="21" t="s">
        <v>12</v>
      </c>
    </row>
    <row r="3701" spans="1:10">
      <c r="A3701" s="21">
        <v>11563327</v>
      </c>
      <c r="B3701" s="22">
        <v>43973</v>
      </c>
      <c r="C3701" s="22">
        <v>43973</v>
      </c>
      <c r="D3701" s="21" t="s">
        <v>10</v>
      </c>
      <c r="E3701" s="21">
        <v>0</v>
      </c>
      <c r="F3701" s="21">
        <v>0</v>
      </c>
      <c r="G3701" s="21">
        <v>2760</v>
      </c>
      <c r="H3701" s="21">
        <v>93948.84</v>
      </c>
      <c r="I3701" s="21" t="s">
        <v>11</v>
      </c>
      <c r="J3701" s="21" t="s">
        <v>12</v>
      </c>
    </row>
    <row r="3702" spans="1:10">
      <c r="A3702" s="21">
        <v>11563327</v>
      </c>
      <c r="B3702" s="22">
        <v>43973</v>
      </c>
      <c r="C3702" s="22">
        <v>43973</v>
      </c>
      <c r="D3702" s="21" t="s">
        <v>10</v>
      </c>
      <c r="E3702" s="21">
        <v>0</v>
      </c>
      <c r="F3702" s="21">
        <v>0</v>
      </c>
      <c r="G3702" s="21">
        <v>2804.5</v>
      </c>
      <c r="H3702" s="21">
        <v>96753.34</v>
      </c>
      <c r="I3702" s="21" t="s">
        <v>11</v>
      </c>
      <c r="J3702" s="21" t="s">
        <v>12</v>
      </c>
    </row>
    <row r="3703" spans="1:10">
      <c r="A3703" s="21">
        <v>11563327</v>
      </c>
      <c r="B3703" s="22">
        <v>43973</v>
      </c>
      <c r="C3703" s="22">
        <v>43973</v>
      </c>
      <c r="D3703" s="21" t="s">
        <v>10</v>
      </c>
      <c r="E3703" s="21">
        <v>0</v>
      </c>
      <c r="F3703" s="21">
        <v>0</v>
      </c>
      <c r="G3703" s="21">
        <v>2820</v>
      </c>
      <c r="H3703" s="21">
        <v>99573.34</v>
      </c>
      <c r="I3703" s="21" t="s">
        <v>11</v>
      </c>
      <c r="J3703" s="21" t="s">
        <v>12</v>
      </c>
    </row>
    <row r="3704" spans="1:10">
      <c r="A3704" s="21">
        <v>11563327</v>
      </c>
      <c r="B3704" s="22">
        <v>43973</v>
      </c>
      <c r="C3704" s="22">
        <v>43973</v>
      </c>
      <c r="D3704" s="21" t="s">
        <v>10</v>
      </c>
      <c r="E3704" s="21">
        <v>0</v>
      </c>
      <c r="F3704" s="21">
        <v>0</v>
      </c>
      <c r="G3704" s="21">
        <v>2907</v>
      </c>
      <c r="H3704" s="21">
        <v>102480.34</v>
      </c>
      <c r="I3704" s="21" t="s">
        <v>11</v>
      </c>
      <c r="J3704" s="21" t="s">
        <v>12</v>
      </c>
    </row>
    <row r="3705" spans="1:10">
      <c r="A3705" s="21">
        <v>11563327</v>
      </c>
      <c r="B3705" s="22">
        <v>43973</v>
      </c>
      <c r="C3705" s="22">
        <v>43973</v>
      </c>
      <c r="D3705" s="21" t="s">
        <v>10</v>
      </c>
      <c r="E3705" s="21">
        <v>0</v>
      </c>
      <c r="F3705" s="21">
        <v>0</v>
      </c>
      <c r="G3705" s="21">
        <v>2930</v>
      </c>
      <c r="H3705" s="21">
        <v>105410.34</v>
      </c>
      <c r="I3705" s="21" t="s">
        <v>11</v>
      </c>
      <c r="J3705" s="21" t="s">
        <v>12</v>
      </c>
    </row>
    <row r="3706" spans="1:10">
      <c r="A3706" s="21">
        <v>11563327</v>
      </c>
      <c r="B3706" s="22">
        <v>43973</v>
      </c>
      <c r="C3706" s="22">
        <v>43973</v>
      </c>
      <c r="D3706" s="21" t="s">
        <v>10</v>
      </c>
      <c r="E3706" s="21">
        <v>0</v>
      </c>
      <c r="F3706" s="21">
        <v>0</v>
      </c>
      <c r="G3706" s="21">
        <v>3030.1</v>
      </c>
      <c r="H3706" s="21">
        <v>108440.44</v>
      </c>
      <c r="I3706" s="21" t="s">
        <v>11</v>
      </c>
      <c r="J3706" s="21" t="s">
        <v>12</v>
      </c>
    </row>
    <row r="3707" spans="1:10">
      <c r="A3707" s="21">
        <v>11563327</v>
      </c>
      <c r="B3707" s="22">
        <v>43973</v>
      </c>
      <c r="C3707" s="22">
        <v>43973</v>
      </c>
      <c r="D3707" s="21" t="s">
        <v>10</v>
      </c>
      <c r="E3707" s="21">
        <v>0</v>
      </c>
      <c r="F3707" s="21">
        <v>0</v>
      </c>
      <c r="G3707" s="21">
        <v>3171.9</v>
      </c>
      <c r="H3707" s="21">
        <v>111612.34</v>
      </c>
      <c r="I3707" s="21" t="s">
        <v>11</v>
      </c>
      <c r="J3707" s="21" t="s">
        <v>12</v>
      </c>
    </row>
    <row r="3708" spans="1:10">
      <c r="A3708" s="21">
        <v>11563327</v>
      </c>
      <c r="B3708" s="22">
        <v>43973</v>
      </c>
      <c r="C3708" s="22">
        <v>43973</v>
      </c>
      <c r="D3708" s="21" t="s">
        <v>10</v>
      </c>
      <c r="E3708" s="21">
        <v>0</v>
      </c>
      <c r="F3708" s="21">
        <v>0</v>
      </c>
      <c r="G3708" s="21">
        <v>3220</v>
      </c>
      <c r="H3708" s="21">
        <v>114832.34</v>
      </c>
      <c r="I3708" s="21" t="s">
        <v>11</v>
      </c>
      <c r="J3708" s="21" t="s">
        <v>12</v>
      </c>
    </row>
    <row r="3709" spans="1:10">
      <c r="A3709" s="21">
        <v>11563327</v>
      </c>
      <c r="B3709" s="22">
        <v>43973</v>
      </c>
      <c r="C3709" s="22">
        <v>43973</v>
      </c>
      <c r="D3709" s="21" t="s">
        <v>10</v>
      </c>
      <c r="E3709" s="21">
        <v>0</v>
      </c>
      <c r="F3709" s="21">
        <v>0</v>
      </c>
      <c r="G3709" s="21">
        <v>3260</v>
      </c>
      <c r="H3709" s="21">
        <v>118092.34</v>
      </c>
      <c r="I3709" s="21" t="s">
        <v>11</v>
      </c>
      <c r="J3709" s="21" t="s">
        <v>12</v>
      </c>
    </row>
    <row r="3710" spans="1:10">
      <c r="A3710" s="21">
        <v>11563327</v>
      </c>
      <c r="B3710" s="22">
        <v>43973</v>
      </c>
      <c r="C3710" s="22">
        <v>43973</v>
      </c>
      <c r="D3710" s="21" t="s">
        <v>10</v>
      </c>
      <c r="E3710" s="21">
        <v>0</v>
      </c>
      <c r="F3710" s="21">
        <v>0</v>
      </c>
      <c r="G3710" s="21">
        <v>3340</v>
      </c>
      <c r="H3710" s="21">
        <v>121432.34</v>
      </c>
      <c r="I3710" s="21" t="s">
        <v>11</v>
      </c>
      <c r="J3710" s="21" t="s">
        <v>12</v>
      </c>
    </row>
    <row r="3711" spans="1:10">
      <c r="A3711" s="21">
        <v>11563327</v>
      </c>
      <c r="B3711" s="22">
        <v>43973</v>
      </c>
      <c r="C3711" s="22">
        <v>43973</v>
      </c>
      <c r="D3711" s="21" t="s">
        <v>10</v>
      </c>
      <c r="E3711" s="21">
        <v>0</v>
      </c>
      <c r="F3711" s="21">
        <v>0</v>
      </c>
      <c r="G3711" s="21">
        <v>3480</v>
      </c>
      <c r="H3711" s="21">
        <v>124912.34</v>
      </c>
      <c r="I3711" s="21" t="s">
        <v>11</v>
      </c>
      <c r="J3711" s="21" t="s">
        <v>12</v>
      </c>
    </row>
    <row r="3712" spans="1:10">
      <c r="A3712" s="21">
        <v>11563327</v>
      </c>
      <c r="B3712" s="22">
        <v>43973</v>
      </c>
      <c r="C3712" s="22">
        <v>43973</v>
      </c>
      <c r="D3712" s="21" t="s">
        <v>10</v>
      </c>
      <c r="E3712" s="21">
        <v>0</v>
      </c>
      <c r="F3712" s="21">
        <v>0</v>
      </c>
      <c r="G3712" s="21">
        <v>3610</v>
      </c>
      <c r="H3712" s="21">
        <v>128522.34</v>
      </c>
      <c r="I3712" s="21" t="s">
        <v>11</v>
      </c>
      <c r="J3712" s="21" t="s">
        <v>12</v>
      </c>
    </row>
    <row r="3713" spans="1:10">
      <c r="A3713" s="21">
        <v>11563327</v>
      </c>
      <c r="B3713" s="22">
        <v>43973</v>
      </c>
      <c r="C3713" s="22">
        <v>43973</v>
      </c>
      <c r="D3713" s="21" t="s">
        <v>10</v>
      </c>
      <c r="E3713" s="21">
        <v>0</v>
      </c>
      <c r="F3713" s="21">
        <v>0</v>
      </c>
      <c r="G3713" s="21">
        <v>3620</v>
      </c>
      <c r="H3713" s="21">
        <v>132142.34</v>
      </c>
      <c r="I3713" s="21" t="s">
        <v>11</v>
      </c>
      <c r="J3713" s="21" t="s">
        <v>12</v>
      </c>
    </row>
    <row r="3714" spans="1:10">
      <c r="A3714" s="21">
        <v>11563327</v>
      </c>
      <c r="B3714" s="22">
        <v>43973</v>
      </c>
      <c r="C3714" s="22">
        <v>43973</v>
      </c>
      <c r="D3714" s="21" t="s">
        <v>10</v>
      </c>
      <c r="E3714" s="21">
        <v>0</v>
      </c>
      <c r="F3714" s="21">
        <v>0</v>
      </c>
      <c r="G3714" s="21">
        <v>3798.49</v>
      </c>
      <c r="H3714" s="21">
        <v>135940.82999999999</v>
      </c>
      <c r="I3714" s="21" t="s">
        <v>11</v>
      </c>
      <c r="J3714" s="21" t="s">
        <v>12</v>
      </c>
    </row>
    <row r="3715" spans="1:10">
      <c r="A3715" s="21">
        <v>11563327</v>
      </c>
      <c r="B3715" s="22">
        <v>43973</v>
      </c>
      <c r="C3715" s="22">
        <v>43973</v>
      </c>
      <c r="D3715" s="21" t="s">
        <v>10</v>
      </c>
      <c r="E3715" s="21">
        <v>0</v>
      </c>
      <c r="F3715" s="21">
        <v>0</v>
      </c>
      <c r="G3715" s="21">
        <v>3838</v>
      </c>
      <c r="H3715" s="21">
        <v>139778.82999999999</v>
      </c>
      <c r="I3715" s="21" t="s">
        <v>11</v>
      </c>
      <c r="J3715" s="21" t="s">
        <v>12</v>
      </c>
    </row>
    <row r="3716" spans="1:10">
      <c r="A3716" s="21">
        <v>11563327</v>
      </c>
      <c r="B3716" s="22">
        <v>43973</v>
      </c>
      <c r="C3716" s="22">
        <v>43973</v>
      </c>
      <c r="D3716" s="21" t="s">
        <v>10</v>
      </c>
      <c r="E3716" s="21">
        <v>0</v>
      </c>
      <c r="F3716" s="21">
        <v>0</v>
      </c>
      <c r="G3716" s="21">
        <v>3850</v>
      </c>
      <c r="H3716" s="21">
        <v>143628.82999999999</v>
      </c>
      <c r="I3716" s="21" t="s">
        <v>11</v>
      </c>
      <c r="J3716" s="21" t="s">
        <v>12</v>
      </c>
    </row>
    <row r="3717" spans="1:10">
      <c r="A3717" s="21">
        <v>11563327</v>
      </c>
      <c r="B3717" s="22">
        <v>43973</v>
      </c>
      <c r="C3717" s="22">
        <v>43973</v>
      </c>
      <c r="D3717" s="21" t="s">
        <v>10</v>
      </c>
      <c r="E3717" s="21">
        <v>0</v>
      </c>
      <c r="F3717" s="21">
        <v>0</v>
      </c>
      <c r="G3717" s="21">
        <v>3857.8</v>
      </c>
      <c r="H3717" s="21">
        <v>147486.63</v>
      </c>
      <c r="I3717" s="21" t="s">
        <v>11</v>
      </c>
      <c r="J3717" s="21" t="s">
        <v>12</v>
      </c>
    </row>
    <row r="3718" spans="1:10">
      <c r="A3718" s="21">
        <v>11563327</v>
      </c>
      <c r="B3718" s="22">
        <v>43973</v>
      </c>
      <c r="C3718" s="22">
        <v>43973</v>
      </c>
      <c r="D3718" s="21" t="s">
        <v>10</v>
      </c>
      <c r="E3718" s="21">
        <v>0</v>
      </c>
      <c r="F3718" s="21">
        <v>0</v>
      </c>
      <c r="G3718" s="21">
        <v>4030</v>
      </c>
      <c r="H3718" s="21">
        <v>151516.63</v>
      </c>
      <c r="I3718" s="21" t="s">
        <v>11</v>
      </c>
      <c r="J3718" s="21" t="s">
        <v>12</v>
      </c>
    </row>
    <row r="3719" spans="1:10">
      <c r="A3719" s="21">
        <v>11563327</v>
      </c>
      <c r="B3719" s="22">
        <v>43973</v>
      </c>
      <c r="C3719" s="22">
        <v>43973</v>
      </c>
      <c r="D3719" s="21" t="s">
        <v>10</v>
      </c>
      <c r="E3719" s="21">
        <v>0</v>
      </c>
      <c r="F3719" s="21">
        <v>0</v>
      </c>
      <c r="G3719" s="21">
        <v>4074</v>
      </c>
      <c r="H3719" s="21">
        <v>155590.63</v>
      </c>
      <c r="I3719" s="21" t="s">
        <v>11</v>
      </c>
      <c r="J3719" s="21" t="s">
        <v>12</v>
      </c>
    </row>
    <row r="3720" spans="1:10">
      <c r="A3720" s="21">
        <v>11563327</v>
      </c>
      <c r="B3720" s="22">
        <v>43973</v>
      </c>
      <c r="C3720" s="22">
        <v>43973</v>
      </c>
      <c r="D3720" s="21" t="s">
        <v>10</v>
      </c>
      <c r="E3720" s="21">
        <v>0</v>
      </c>
      <c r="F3720" s="21">
        <v>0</v>
      </c>
      <c r="G3720" s="21">
        <v>4097.5600000000004</v>
      </c>
      <c r="H3720" s="21">
        <v>159688.19</v>
      </c>
      <c r="I3720" s="21" t="s">
        <v>11</v>
      </c>
      <c r="J3720" s="21" t="s">
        <v>12</v>
      </c>
    </row>
    <row r="3721" spans="1:10">
      <c r="A3721" s="21">
        <v>11563327</v>
      </c>
      <c r="B3721" s="22">
        <v>43973</v>
      </c>
      <c r="C3721" s="22">
        <v>43973</v>
      </c>
      <c r="D3721" s="21" t="s">
        <v>10</v>
      </c>
      <c r="E3721" s="21">
        <v>0</v>
      </c>
      <c r="F3721" s="21">
        <v>0</v>
      </c>
      <c r="G3721" s="21">
        <v>4175.6000000000004</v>
      </c>
      <c r="H3721" s="21">
        <v>163863.79</v>
      </c>
      <c r="I3721" s="21" t="s">
        <v>11</v>
      </c>
      <c r="J3721" s="21" t="s">
        <v>12</v>
      </c>
    </row>
    <row r="3722" spans="1:10">
      <c r="A3722" s="21">
        <v>11563327</v>
      </c>
      <c r="B3722" s="22">
        <v>43973</v>
      </c>
      <c r="C3722" s="22">
        <v>43973</v>
      </c>
      <c r="D3722" s="21" t="s">
        <v>10</v>
      </c>
      <c r="E3722" s="21">
        <v>0</v>
      </c>
      <c r="F3722" s="21">
        <v>0</v>
      </c>
      <c r="G3722" s="21">
        <v>4180</v>
      </c>
      <c r="H3722" s="21">
        <v>168043.79</v>
      </c>
      <c r="I3722" s="21" t="s">
        <v>11</v>
      </c>
      <c r="J3722" s="21" t="s">
        <v>12</v>
      </c>
    </row>
    <row r="3723" spans="1:10">
      <c r="A3723" s="21">
        <v>11563327</v>
      </c>
      <c r="B3723" s="22">
        <v>43973</v>
      </c>
      <c r="C3723" s="22">
        <v>43973</v>
      </c>
      <c r="D3723" s="21" t="s">
        <v>10</v>
      </c>
      <c r="E3723" s="21">
        <v>0</v>
      </c>
      <c r="F3723" s="21">
        <v>0</v>
      </c>
      <c r="G3723" s="21">
        <v>4197.1000000000004</v>
      </c>
      <c r="H3723" s="21">
        <v>172240.89</v>
      </c>
      <c r="I3723" s="21" t="s">
        <v>11</v>
      </c>
      <c r="J3723" s="21" t="s">
        <v>12</v>
      </c>
    </row>
    <row r="3724" spans="1:10">
      <c r="A3724" s="21">
        <v>11563327</v>
      </c>
      <c r="B3724" s="22">
        <v>43973</v>
      </c>
      <c r="C3724" s="22">
        <v>43973</v>
      </c>
      <c r="D3724" s="21" t="s">
        <v>10</v>
      </c>
      <c r="E3724" s="21">
        <v>0</v>
      </c>
      <c r="F3724" s="21">
        <v>0</v>
      </c>
      <c r="G3724" s="21">
        <v>4220</v>
      </c>
      <c r="H3724" s="21">
        <v>176460.89</v>
      </c>
      <c r="I3724" s="21" t="s">
        <v>11</v>
      </c>
      <c r="J3724" s="21" t="s">
        <v>12</v>
      </c>
    </row>
    <row r="3725" spans="1:10">
      <c r="A3725" s="21">
        <v>11563327</v>
      </c>
      <c r="B3725" s="22">
        <v>43973</v>
      </c>
      <c r="C3725" s="22">
        <v>43973</v>
      </c>
      <c r="D3725" s="21" t="s">
        <v>10</v>
      </c>
      <c r="E3725" s="21">
        <v>0</v>
      </c>
      <c r="F3725" s="21">
        <v>0</v>
      </c>
      <c r="G3725" s="21">
        <v>4480</v>
      </c>
      <c r="H3725" s="21">
        <v>180940.89</v>
      </c>
      <c r="I3725" s="21" t="s">
        <v>11</v>
      </c>
      <c r="J3725" s="21" t="s">
        <v>12</v>
      </c>
    </row>
    <row r="3726" spans="1:10">
      <c r="A3726" s="21">
        <v>11563327</v>
      </c>
      <c r="B3726" s="22">
        <v>43973</v>
      </c>
      <c r="C3726" s="22">
        <v>43973</v>
      </c>
      <c r="D3726" s="21" t="s">
        <v>10</v>
      </c>
      <c r="E3726" s="21">
        <v>0</v>
      </c>
      <c r="F3726" s="21">
        <v>0</v>
      </c>
      <c r="G3726" s="21">
        <v>4493.5</v>
      </c>
      <c r="H3726" s="21">
        <v>185434.39</v>
      </c>
      <c r="I3726" s="21" t="s">
        <v>11</v>
      </c>
      <c r="J3726" s="21" t="s">
        <v>12</v>
      </c>
    </row>
    <row r="3727" spans="1:10">
      <c r="A3727" s="21">
        <v>11563327</v>
      </c>
      <c r="B3727" s="22">
        <v>43973</v>
      </c>
      <c r="C3727" s="22">
        <v>43973</v>
      </c>
      <c r="D3727" s="21" t="s">
        <v>10</v>
      </c>
      <c r="E3727" s="21">
        <v>0</v>
      </c>
      <c r="F3727" s="21">
        <v>0</v>
      </c>
      <c r="G3727" s="21">
        <v>4610</v>
      </c>
      <c r="H3727" s="21">
        <v>190044.39</v>
      </c>
      <c r="I3727" s="21" t="s">
        <v>11</v>
      </c>
      <c r="J3727" s="21" t="s">
        <v>12</v>
      </c>
    </row>
    <row r="3728" spans="1:10">
      <c r="A3728" s="21">
        <v>11563327</v>
      </c>
      <c r="B3728" s="22">
        <v>43973</v>
      </c>
      <c r="C3728" s="22">
        <v>43973</v>
      </c>
      <c r="D3728" s="21" t="s">
        <v>10</v>
      </c>
      <c r="E3728" s="21">
        <v>0</v>
      </c>
      <c r="F3728" s="21">
        <v>0</v>
      </c>
      <c r="G3728" s="21">
        <v>4706.3900000000003</v>
      </c>
      <c r="H3728" s="21">
        <v>194750.78</v>
      </c>
      <c r="I3728" s="21" t="s">
        <v>11</v>
      </c>
      <c r="J3728" s="21" t="s">
        <v>12</v>
      </c>
    </row>
    <row r="3729" spans="1:10">
      <c r="A3729" s="21">
        <v>11563327</v>
      </c>
      <c r="B3729" s="22">
        <v>43973</v>
      </c>
      <c r="C3729" s="22">
        <v>43973</v>
      </c>
      <c r="D3729" s="21" t="s">
        <v>10</v>
      </c>
      <c r="E3729" s="21">
        <v>0</v>
      </c>
      <c r="F3729" s="21">
        <v>0</v>
      </c>
      <c r="G3729" s="21">
        <v>4780.2</v>
      </c>
      <c r="H3729" s="21">
        <v>199530.98</v>
      </c>
      <c r="I3729" s="21" t="s">
        <v>11</v>
      </c>
      <c r="J3729" s="21" t="s">
        <v>12</v>
      </c>
    </row>
    <row r="3730" spans="1:10">
      <c r="A3730" s="21">
        <v>11563327</v>
      </c>
      <c r="B3730" s="22">
        <v>43973</v>
      </c>
      <c r="C3730" s="22">
        <v>43973</v>
      </c>
      <c r="D3730" s="21" t="s">
        <v>10</v>
      </c>
      <c r="E3730" s="21">
        <v>0</v>
      </c>
      <c r="F3730" s="21">
        <v>0</v>
      </c>
      <c r="G3730" s="21">
        <v>4879</v>
      </c>
      <c r="H3730" s="21">
        <v>204409.98</v>
      </c>
      <c r="I3730" s="21" t="s">
        <v>11</v>
      </c>
      <c r="J3730" s="21" t="s">
        <v>12</v>
      </c>
    </row>
    <row r="3731" spans="1:10">
      <c r="A3731" s="21">
        <v>11563327</v>
      </c>
      <c r="B3731" s="22">
        <v>43973</v>
      </c>
      <c r="C3731" s="22">
        <v>43973</v>
      </c>
      <c r="D3731" s="21" t="s">
        <v>10</v>
      </c>
      <c r="E3731" s="21">
        <v>0</v>
      </c>
      <c r="F3731" s="21">
        <v>0</v>
      </c>
      <c r="G3731" s="21">
        <v>4930</v>
      </c>
      <c r="H3731" s="21">
        <v>209339.98</v>
      </c>
      <c r="I3731" s="21" t="s">
        <v>11</v>
      </c>
      <c r="J3731" s="21" t="s">
        <v>12</v>
      </c>
    </row>
    <row r="3732" spans="1:10">
      <c r="A3732" s="21">
        <v>11563327</v>
      </c>
      <c r="B3732" s="22">
        <v>43973</v>
      </c>
      <c r="C3732" s="22">
        <v>43973</v>
      </c>
      <c r="D3732" s="21" t="s">
        <v>10</v>
      </c>
      <c r="E3732" s="21">
        <v>0</v>
      </c>
      <c r="F3732" s="21">
        <v>0</v>
      </c>
      <c r="G3732" s="21">
        <v>5050</v>
      </c>
      <c r="H3732" s="21">
        <v>214389.98</v>
      </c>
      <c r="I3732" s="21" t="s">
        <v>11</v>
      </c>
      <c r="J3732" s="21" t="s">
        <v>12</v>
      </c>
    </row>
    <row r="3733" spans="1:10">
      <c r="A3733" s="21">
        <v>11563327</v>
      </c>
      <c r="B3733" s="22">
        <v>43973</v>
      </c>
      <c r="C3733" s="22">
        <v>43973</v>
      </c>
      <c r="D3733" s="21" t="s">
        <v>10</v>
      </c>
      <c r="E3733" s="21">
        <v>0</v>
      </c>
      <c r="F3733" s="21">
        <v>0</v>
      </c>
      <c r="G3733" s="21">
        <v>5095.2</v>
      </c>
      <c r="H3733" s="21">
        <v>219485.18</v>
      </c>
      <c r="I3733" s="21" t="s">
        <v>11</v>
      </c>
      <c r="J3733" s="21" t="s">
        <v>12</v>
      </c>
    </row>
    <row r="3734" spans="1:10">
      <c r="A3734" s="21">
        <v>11563327</v>
      </c>
      <c r="B3734" s="22">
        <v>43973</v>
      </c>
      <c r="C3734" s="22">
        <v>43973</v>
      </c>
      <c r="D3734" s="21" t="s">
        <v>10</v>
      </c>
      <c r="E3734" s="21">
        <v>0</v>
      </c>
      <c r="F3734" s="21">
        <v>0</v>
      </c>
      <c r="G3734" s="21">
        <v>5208.5</v>
      </c>
      <c r="H3734" s="21">
        <v>224693.68</v>
      </c>
      <c r="I3734" s="21" t="s">
        <v>11</v>
      </c>
      <c r="J3734" s="21" t="s">
        <v>12</v>
      </c>
    </row>
    <row r="3735" spans="1:10">
      <c r="A3735" s="21">
        <v>11563327</v>
      </c>
      <c r="B3735" s="22">
        <v>43973</v>
      </c>
      <c r="C3735" s="22">
        <v>43973</v>
      </c>
      <c r="D3735" s="21" t="s">
        <v>10</v>
      </c>
      <c r="E3735" s="21">
        <v>0</v>
      </c>
      <c r="F3735" s="21">
        <v>0</v>
      </c>
      <c r="G3735" s="21">
        <v>5225.3</v>
      </c>
      <c r="H3735" s="21">
        <v>229918.98</v>
      </c>
      <c r="I3735" s="21" t="s">
        <v>11</v>
      </c>
      <c r="J3735" s="21" t="s">
        <v>12</v>
      </c>
    </row>
    <row r="3736" spans="1:10">
      <c r="A3736" s="21">
        <v>11563327</v>
      </c>
      <c r="B3736" s="22">
        <v>43973</v>
      </c>
      <c r="C3736" s="22">
        <v>43973</v>
      </c>
      <c r="D3736" s="21" t="s">
        <v>10</v>
      </c>
      <c r="E3736" s="21">
        <v>0</v>
      </c>
      <c r="F3736" s="21">
        <v>0</v>
      </c>
      <c r="G3736" s="21">
        <v>5227.1000000000004</v>
      </c>
      <c r="H3736" s="21">
        <v>235146.08</v>
      </c>
      <c r="I3736" s="21" t="s">
        <v>11</v>
      </c>
      <c r="J3736" s="21" t="s">
        <v>12</v>
      </c>
    </row>
    <row r="3737" spans="1:10">
      <c r="A3737" s="21">
        <v>11563327</v>
      </c>
      <c r="B3737" s="22">
        <v>43973</v>
      </c>
      <c r="C3737" s="22">
        <v>43973</v>
      </c>
      <c r="D3737" s="21" t="s">
        <v>10</v>
      </c>
      <c r="E3737" s="21">
        <v>0</v>
      </c>
      <c r="F3737" s="21">
        <v>0</v>
      </c>
      <c r="G3737" s="21">
        <v>5290</v>
      </c>
      <c r="H3737" s="21">
        <v>240436.08</v>
      </c>
      <c r="I3737" s="21" t="s">
        <v>11</v>
      </c>
      <c r="J3737" s="21" t="s">
        <v>12</v>
      </c>
    </row>
    <row r="3738" spans="1:10">
      <c r="A3738" s="21">
        <v>11563327</v>
      </c>
      <c r="B3738" s="22">
        <v>43973</v>
      </c>
      <c r="C3738" s="22">
        <v>43973</v>
      </c>
      <c r="D3738" s="21" t="s">
        <v>10</v>
      </c>
      <c r="E3738" s="21">
        <v>0</v>
      </c>
      <c r="F3738" s="21">
        <v>0</v>
      </c>
      <c r="G3738" s="21">
        <v>5370</v>
      </c>
      <c r="H3738" s="21">
        <v>245806.07999999999</v>
      </c>
      <c r="I3738" s="21" t="s">
        <v>11</v>
      </c>
      <c r="J3738" s="21" t="s">
        <v>12</v>
      </c>
    </row>
    <row r="3739" spans="1:10">
      <c r="A3739" s="21">
        <v>11563327</v>
      </c>
      <c r="B3739" s="22">
        <v>43973</v>
      </c>
      <c r="C3739" s="22">
        <v>43973</v>
      </c>
      <c r="D3739" s="21" t="s">
        <v>10</v>
      </c>
      <c r="E3739" s="21">
        <v>0</v>
      </c>
      <c r="F3739" s="21">
        <v>0</v>
      </c>
      <c r="G3739" s="21">
        <v>5411.6</v>
      </c>
      <c r="H3739" s="21">
        <v>251217.68</v>
      </c>
      <c r="I3739" s="21" t="s">
        <v>11</v>
      </c>
      <c r="J3739" s="21" t="s">
        <v>12</v>
      </c>
    </row>
    <row r="3740" spans="1:10">
      <c r="A3740" s="21">
        <v>11563327</v>
      </c>
      <c r="B3740" s="22">
        <v>43973</v>
      </c>
      <c r="C3740" s="22">
        <v>43973</v>
      </c>
      <c r="D3740" s="21" t="s">
        <v>10</v>
      </c>
      <c r="E3740" s="21">
        <v>0</v>
      </c>
      <c r="F3740" s="21">
        <v>0</v>
      </c>
      <c r="G3740" s="21">
        <v>5420.35</v>
      </c>
      <c r="H3740" s="21">
        <v>256638.03</v>
      </c>
      <c r="I3740" s="21" t="s">
        <v>11</v>
      </c>
      <c r="J3740" s="21" t="s">
        <v>12</v>
      </c>
    </row>
    <row r="3741" spans="1:10">
      <c r="A3741" s="21">
        <v>11563327</v>
      </c>
      <c r="B3741" s="22">
        <v>43973</v>
      </c>
      <c r="C3741" s="22">
        <v>43973</v>
      </c>
      <c r="D3741" s="21" t="s">
        <v>10</v>
      </c>
      <c r="E3741" s="21">
        <v>0</v>
      </c>
      <c r="F3741" s="21">
        <v>0</v>
      </c>
      <c r="G3741" s="21">
        <v>5510</v>
      </c>
      <c r="H3741" s="21">
        <v>262148.03000000003</v>
      </c>
      <c r="I3741" s="21" t="s">
        <v>11</v>
      </c>
      <c r="J3741" s="21" t="s">
        <v>12</v>
      </c>
    </row>
    <row r="3742" spans="1:10">
      <c r="A3742" s="21">
        <v>11563327</v>
      </c>
      <c r="B3742" s="22">
        <v>43973</v>
      </c>
      <c r="C3742" s="22">
        <v>43973</v>
      </c>
      <c r="D3742" s="21" t="s">
        <v>10</v>
      </c>
      <c r="E3742" s="21">
        <v>0</v>
      </c>
      <c r="F3742" s="21">
        <v>0</v>
      </c>
      <c r="G3742" s="21">
        <v>5600</v>
      </c>
      <c r="H3742" s="21">
        <v>267748.03000000003</v>
      </c>
      <c r="I3742" s="21" t="s">
        <v>11</v>
      </c>
      <c r="J3742" s="21" t="s">
        <v>12</v>
      </c>
    </row>
    <row r="3743" spans="1:10">
      <c r="A3743" s="21">
        <v>11563327</v>
      </c>
      <c r="B3743" s="22">
        <v>43973</v>
      </c>
      <c r="C3743" s="22">
        <v>43973</v>
      </c>
      <c r="D3743" s="21" t="s">
        <v>10</v>
      </c>
      <c r="E3743" s="21">
        <v>0</v>
      </c>
      <c r="F3743" s="21">
        <v>0</v>
      </c>
      <c r="G3743" s="21">
        <v>5756</v>
      </c>
      <c r="H3743" s="21">
        <v>273504.03000000003</v>
      </c>
      <c r="I3743" s="21" t="s">
        <v>11</v>
      </c>
      <c r="J3743" s="21" t="s">
        <v>12</v>
      </c>
    </row>
    <row r="3744" spans="1:10">
      <c r="A3744" s="21">
        <v>11563327</v>
      </c>
      <c r="B3744" s="22">
        <v>43973</v>
      </c>
      <c r="C3744" s="22">
        <v>43973</v>
      </c>
      <c r="D3744" s="21" t="s">
        <v>10</v>
      </c>
      <c r="E3744" s="21">
        <v>0</v>
      </c>
      <c r="F3744" s="21">
        <v>0</v>
      </c>
      <c r="G3744" s="21">
        <v>5930.2</v>
      </c>
      <c r="H3744" s="21">
        <v>279434.23</v>
      </c>
      <c r="I3744" s="21" t="s">
        <v>11</v>
      </c>
      <c r="J3744" s="21" t="s">
        <v>12</v>
      </c>
    </row>
    <row r="3745" spans="1:10">
      <c r="A3745" s="21">
        <v>11563327</v>
      </c>
      <c r="B3745" s="22">
        <v>43973</v>
      </c>
      <c r="C3745" s="22">
        <v>43973</v>
      </c>
      <c r="D3745" s="21" t="s">
        <v>10</v>
      </c>
      <c r="E3745" s="21">
        <v>0</v>
      </c>
      <c r="F3745" s="21">
        <v>0</v>
      </c>
      <c r="G3745" s="21">
        <v>6030</v>
      </c>
      <c r="H3745" s="21">
        <v>285464.23</v>
      </c>
      <c r="I3745" s="21" t="s">
        <v>11</v>
      </c>
      <c r="J3745" s="21" t="s">
        <v>12</v>
      </c>
    </row>
    <row r="3746" spans="1:10">
      <c r="A3746" s="21">
        <v>11563327</v>
      </c>
      <c r="B3746" s="22">
        <v>43973</v>
      </c>
      <c r="C3746" s="22">
        <v>43973</v>
      </c>
      <c r="D3746" s="21" t="s">
        <v>10</v>
      </c>
      <c r="E3746" s="21">
        <v>0</v>
      </c>
      <c r="F3746" s="21">
        <v>0</v>
      </c>
      <c r="G3746" s="21">
        <v>6410</v>
      </c>
      <c r="H3746" s="21">
        <v>291874.23</v>
      </c>
      <c r="I3746" s="21" t="s">
        <v>11</v>
      </c>
      <c r="J3746" s="21" t="s">
        <v>12</v>
      </c>
    </row>
    <row r="3747" spans="1:10">
      <c r="A3747" s="21">
        <v>11563327</v>
      </c>
      <c r="B3747" s="22">
        <v>43973</v>
      </c>
      <c r="C3747" s="22">
        <v>43973</v>
      </c>
      <c r="D3747" s="21" t="s">
        <v>10</v>
      </c>
      <c r="E3747" s="21">
        <v>0</v>
      </c>
      <c r="F3747" s="21">
        <v>0</v>
      </c>
      <c r="G3747" s="21">
        <v>6575.09</v>
      </c>
      <c r="H3747" s="21">
        <v>298449.32</v>
      </c>
      <c r="I3747" s="21" t="s">
        <v>11</v>
      </c>
      <c r="J3747" s="21" t="s">
        <v>12</v>
      </c>
    </row>
    <row r="3748" spans="1:10">
      <c r="A3748" s="21">
        <v>11563327</v>
      </c>
      <c r="B3748" s="22">
        <v>43973</v>
      </c>
      <c r="C3748" s="22">
        <v>43973</v>
      </c>
      <c r="D3748" s="21" t="s">
        <v>10</v>
      </c>
      <c r="E3748" s="21">
        <v>0</v>
      </c>
      <c r="F3748" s="21">
        <v>0</v>
      </c>
      <c r="G3748" s="21">
        <v>6652</v>
      </c>
      <c r="H3748" s="21">
        <v>305101.32</v>
      </c>
      <c r="I3748" s="21" t="s">
        <v>11</v>
      </c>
      <c r="J3748" s="21" t="s">
        <v>12</v>
      </c>
    </row>
    <row r="3749" spans="1:10">
      <c r="A3749" s="21">
        <v>11563327</v>
      </c>
      <c r="B3749" s="22">
        <v>43973</v>
      </c>
      <c r="C3749" s="22">
        <v>43973</v>
      </c>
      <c r="D3749" s="21" t="s">
        <v>10</v>
      </c>
      <c r="E3749" s="21">
        <v>0</v>
      </c>
      <c r="F3749" s="21">
        <v>0</v>
      </c>
      <c r="G3749" s="21">
        <v>6932.3</v>
      </c>
      <c r="H3749" s="21">
        <v>312033.62</v>
      </c>
      <c r="I3749" s="21" t="s">
        <v>11</v>
      </c>
      <c r="J3749" s="21" t="s">
        <v>12</v>
      </c>
    </row>
    <row r="3750" spans="1:10">
      <c r="A3750" s="21">
        <v>11563327</v>
      </c>
      <c r="B3750" s="22">
        <v>43973</v>
      </c>
      <c r="C3750" s="22">
        <v>43973</v>
      </c>
      <c r="D3750" s="21" t="s">
        <v>10</v>
      </c>
      <c r="E3750" s="21">
        <v>0</v>
      </c>
      <c r="F3750" s="21">
        <v>0</v>
      </c>
      <c r="G3750" s="21">
        <v>6961.8</v>
      </c>
      <c r="H3750" s="21">
        <v>318995.42</v>
      </c>
      <c r="I3750" s="21" t="s">
        <v>11</v>
      </c>
      <c r="J3750" s="21" t="s">
        <v>12</v>
      </c>
    </row>
    <row r="3751" spans="1:10">
      <c r="A3751" s="21">
        <v>11563327</v>
      </c>
      <c r="B3751" s="22">
        <v>43973</v>
      </c>
      <c r="C3751" s="22">
        <v>43973</v>
      </c>
      <c r="D3751" s="21" t="s">
        <v>10</v>
      </c>
      <c r="E3751" s="21">
        <v>0</v>
      </c>
      <c r="F3751" s="21">
        <v>0</v>
      </c>
      <c r="G3751" s="21">
        <v>6966.3</v>
      </c>
      <c r="H3751" s="21">
        <v>325961.71999999997</v>
      </c>
      <c r="I3751" s="21" t="s">
        <v>11</v>
      </c>
      <c r="J3751" s="21" t="s">
        <v>12</v>
      </c>
    </row>
    <row r="3752" spans="1:10">
      <c r="A3752" s="21">
        <v>11563327</v>
      </c>
      <c r="B3752" s="22">
        <v>43973</v>
      </c>
      <c r="C3752" s="22">
        <v>43973</v>
      </c>
      <c r="D3752" s="21" t="s">
        <v>10</v>
      </c>
      <c r="E3752" s="21">
        <v>0</v>
      </c>
      <c r="F3752" s="21">
        <v>0</v>
      </c>
      <c r="G3752" s="21">
        <v>7075.6</v>
      </c>
      <c r="H3752" s="21">
        <v>333037.32</v>
      </c>
      <c r="I3752" s="21" t="s">
        <v>11</v>
      </c>
      <c r="J3752" s="21" t="s">
        <v>12</v>
      </c>
    </row>
    <row r="3753" spans="1:10">
      <c r="A3753" s="21">
        <v>11563327</v>
      </c>
      <c r="B3753" s="22">
        <v>43973</v>
      </c>
      <c r="C3753" s="22">
        <v>43973</v>
      </c>
      <c r="D3753" s="21" t="s">
        <v>10</v>
      </c>
      <c r="E3753" s="21">
        <v>0</v>
      </c>
      <c r="F3753" s="21">
        <v>0</v>
      </c>
      <c r="G3753" s="21">
        <v>7140</v>
      </c>
      <c r="H3753" s="21">
        <v>340177.32</v>
      </c>
      <c r="I3753" s="21" t="s">
        <v>11</v>
      </c>
      <c r="J3753" s="21" t="s">
        <v>12</v>
      </c>
    </row>
    <row r="3754" spans="1:10">
      <c r="A3754" s="21">
        <v>11563327</v>
      </c>
      <c r="B3754" s="22">
        <v>43973</v>
      </c>
      <c r="C3754" s="22">
        <v>43973</v>
      </c>
      <c r="D3754" s="21" t="s">
        <v>10</v>
      </c>
      <c r="E3754" s="21">
        <v>0</v>
      </c>
      <c r="F3754" s="21">
        <v>0</v>
      </c>
      <c r="G3754" s="21">
        <v>7179.12</v>
      </c>
      <c r="H3754" s="21">
        <v>347356.44</v>
      </c>
      <c r="I3754" s="21" t="s">
        <v>11</v>
      </c>
      <c r="J3754" s="21" t="s">
        <v>12</v>
      </c>
    </row>
    <row r="3755" spans="1:10">
      <c r="A3755" s="21">
        <v>11563327</v>
      </c>
      <c r="B3755" s="22">
        <v>43973</v>
      </c>
      <c r="C3755" s="22">
        <v>43973</v>
      </c>
      <c r="D3755" s="21" t="s">
        <v>10</v>
      </c>
      <c r="E3755" s="21">
        <v>0</v>
      </c>
      <c r="F3755" s="21">
        <v>0</v>
      </c>
      <c r="G3755" s="21">
        <v>7383.1</v>
      </c>
      <c r="H3755" s="21">
        <v>354739.54</v>
      </c>
      <c r="I3755" s="21" t="s">
        <v>11</v>
      </c>
      <c r="J3755" s="21" t="s">
        <v>12</v>
      </c>
    </row>
    <row r="3756" spans="1:10">
      <c r="A3756" s="21">
        <v>11563327</v>
      </c>
      <c r="B3756" s="22">
        <v>43973</v>
      </c>
      <c r="C3756" s="22">
        <v>43973</v>
      </c>
      <c r="D3756" s="21" t="s">
        <v>10</v>
      </c>
      <c r="E3756" s="21">
        <v>0</v>
      </c>
      <c r="F3756" s="21">
        <v>0</v>
      </c>
      <c r="G3756" s="21">
        <v>7437.9</v>
      </c>
      <c r="H3756" s="21">
        <v>362177.44</v>
      </c>
      <c r="I3756" s="21" t="s">
        <v>11</v>
      </c>
      <c r="J3756" s="21" t="s">
        <v>12</v>
      </c>
    </row>
    <row r="3757" spans="1:10">
      <c r="A3757" s="21">
        <v>11563327</v>
      </c>
      <c r="B3757" s="22">
        <v>43973</v>
      </c>
      <c r="C3757" s="22">
        <v>43973</v>
      </c>
      <c r="D3757" s="21" t="s">
        <v>10</v>
      </c>
      <c r="E3757" s="21">
        <v>0</v>
      </c>
      <c r="F3757" s="21">
        <v>0</v>
      </c>
      <c r="G3757" s="21">
        <v>7717</v>
      </c>
      <c r="H3757" s="21">
        <v>369894.44</v>
      </c>
      <c r="I3757" s="21" t="s">
        <v>11</v>
      </c>
      <c r="J3757" s="21" t="s">
        <v>12</v>
      </c>
    </row>
    <row r="3758" spans="1:10">
      <c r="A3758" s="21">
        <v>11563327</v>
      </c>
      <c r="B3758" s="22">
        <v>43973</v>
      </c>
      <c r="C3758" s="22">
        <v>43973</v>
      </c>
      <c r="D3758" s="21" t="s">
        <v>10</v>
      </c>
      <c r="E3758" s="21">
        <v>0</v>
      </c>
      <c r="F3758" s="21">
        <v>0</v>
      </c>
      <c r="G3758" s="21">
        <v>7762.1</v>
      </c>
      <c r="H3758" s="21">
        <v>377656.54</v>
      </c>
      <c r="I3758" s="21" t="s">
        <v>11</v>
      </c>
      <c r="J3758" s="21" t="s">
        <v>12</v>
      </c>
    </row>
    <row r="3759" spans="1:10">
      <c r="A3759" s="21">
        <v>11563327</v>
      </c>
      <c r="B3759" s="22">
        <v>43973</v>
      </c>
      <c r="C3759" s="22">
        <v>43973</v>
      </c>
      <c r="D3759" s="21" t="s">
        <v>10</v>
      </c>
      <c r="E3759" s="21">
        <v>0</v>
      </c>
      <c r="F3759" s="21">
        <v>0</v>
      </c>
      <c r="G3759" s="21">
        <v>8381.2000000000007</v>
      </c>
      <c r="H3759" s="21">
        <v>386037.74</v>
      </c>
      <c r="I3759" s="21" t="s">
        <v>11</v>
      </c>
      <c r="J3759" s="21" t="s">
        <v>12</v>
      </c>
    </row>
    <row r="3760" spans="1:10">
      <c r="A3760" s="21">
        <v>11563327</v>
      </c>
      <c r="B3760" s="22">
        <v>43973</v>
      </c>
      <c r="C3760" s="22">
        <v>43973</v>
      </c>
      <c r="D3760" s="21" t="s">
        <v>10</v>
      </c>
      <c r="E3760" s="21">
        <v>0</v>
      </c>
      <c r="F3760" s="21">
        <v>0</v>
      </c>
      <c r="G3760" s="21">
        <v>8390</v>
      </c>
      <c r="H3760" s="21">
        <v>394427.74</v>
      </c>
      <c r="I3760" s="21" t="s">
        <v>11</v>
      </c>
      <c r="J3760" s="21" t="s">
        <v>12</v>
      </c>
    </row>
    <row r="3761" spans="1:10">
      <c r="A3761" s="21">
        <v>11563327</v>
      </c>
      <c r="B3761" s="22">
        <v>43973</v>
      </c>
      <c r="C3761" s="22">
        <v>43973</v>
      </c>
      <c r="D3761" s="21" t="s">
        <v>10</v>
      </c>
      <c r="E3761" s="21">
        <v>0</v>
      </c>
      <c r="F3761" s="21">
        <v>0</v>
      </c>
      <c r="G3761" s="21">
        <v>8710</v>
      </c>
      <c r="H3761" s="21">
        <v>403137.74</v>
      </c>
      <c r="I3761" s="21" t="s">
        <v>11</v>
      </c>
      <c r="J3761" s="21" t="s">
        <v>12</v>
      </c>
    </row>
    <row r="3762" spans="1:10">
      <c r="A3762" s="21">
        <v>11563327</v>
      </c>
      <c r="B3762" s="22">
        <v>43973</v>
      </c>
      <c r="C3762" s="22">
        <v>43973</v>
      </c>
      <c r="D3762" s="21" t="s">
        <v>10</v>
      </c>
      <c r="E3762" s="21">
        <v>0</v>
      </c>
      <c r="F3762" s="21">
        <v>0</v>
      </c>
      <c r="G3762" s="21">
        <v>8736</v>
      </c>
      <c r="H3762" s="21">
        <v>411873.74</v>
      </c>
      <c r="I3762" s="21" t="s">
        <v>11</v>
      </c>
      <c r="J3762" s="21" t="s">
        <v>12</v>
      </c>
    </row>
    <row r="3763" spans="1:10">
      <c r="A3763" s="21">
        <v>11563327</v>
      </c>
      <c r="B3763" s="22">
        <v>43973</v>
      </c>
      <c r="C3763" s="22">
        <v>43973</v>
      </c>
      <c r="D3763" s="21" t="s">
        <v>10</v>
      </c>
      <c r="E3763" s="21">
        <v>0</v>
      </c>
      <c r="F3763" s="21">
        <v>0</v>
      </c>
      <c r="G3763" s="21">
        <v>8744.5</v>
      </c>
      <c r="H3763" s="21">
        <v>420618.23999999999</v>
      </c>
      <c r="I3763" s="21" t="s">
        <v>11</v>
      </c>
      <c r="J3763" s="21" t="s">
        <v>12</v>
      </c>
    </row>
    <row r="3764" spans="1:10">
      <c r="A3764" s="21">
        <v>11563327</v>
      </c>
      <c r="B3764" s="22">
        <v>43973</v>
      </c>
      <c r="C3764" s="22">
        <v>43973</v>
      </c>
      <c r="D3764" s="21" t="s">
        <v>10</v>
      </c>
      <c r="E3764" s="21">
        <v>0</v>
      </c>
      <c r="F3764" s="21">
        <v>0</v>
      </c>
      <c r="G3764" s="21">
        <v>8932.5</v>
      </c>
      <c r="H3764" s="21">
        <v>429550.74</v>
      </c>
      <c r="I3764" s="21" t="s">
        <v>11</v>
      </c>
      <c r="J3764" s="21" t="s">
        <v>12</v>
      </c>
    </row>
    <row r="3765" spans="1:10">
      <c r="A3765" s="21">
        <v>11563327</v>
      </c>
      <c r="B3765" s="22">
        <v>43973</v>
      </c>
      <c r="C3765" s="22">
        <v>43973</v>
      </c>
      <c r="D3765" s="21" t="s">
        <v>10</v>
      </c>
      <c r="E3765" s="21">
        <v>0</v>
      </c>
      <c r="F3765" s="21">
        <v>0</v>
      </c>
      <c r="G3765" s="21">
        <v>8975.5</v>
      </c>
      <c r="H3765" s="21">
        <v>438526.24</v>
      </c>
      <c r="I3765" s="21" t="s">
        <v>11</v>
      </c>
      <c r="J3765" s="21" t="s">
        <v>12</v>
      </c>
    </row>
    <row r="3766" spans="1:10">
      <c r="A3766" s="21">
        <v>11563327</v>
      </c>
      <c r="B3766" s="22">
        <v>43973</v>
      </c>
      <c r="C3766" s="22">
        <v>43973</v>
      </c>
      <c r="D3766" s="21" t="s">
        <v>10</v>
      </c>
      <c r="E3766" s="21">
        <v>0</v>
      </c>
      <c r="F3766" s="21">
        <v>0</v>
      </c>
      <c r="G3766" s="21">
        <v>9105</v>
      </c>
      <c r="H3766" s="21">
        <v>447631.24</v>
      </c>
      <c r="I3766" s="21" t="s">
        <v>11</v>
      </c>
      <c r="J3766" s="21" t="s">
        <v>12</v>
      </c>
    </row>
    <row r="3767" spans="1:10">
      <c r="A3767" s="21">
        <v>11563327</v>
      </c>
      <c r="B3767" s="22">
        <v>43973</v>
      </c>
      <c r="C3767" s="22">
        <v>43973</v>
      </c>
      <c r="D3767" s="21" t="s">
        <v>10</v>
      </c>
      <c r="E3767" s="21">
        <v>0</v>
      </c>
      <c r="F3767" s="21">
        <v>0</v>
      </c>
      <c r="G3767" s="21">
        <v>9230</v>
      </c>
      <c r="H3767" s="21">
        <v>456861.24</v>
      </c>
      <c r="I3767" s="21" t="s">
        <v>11</v>
      </c>
      <c r="J3767" s="21" t="s">
        <v>12</v>
      </c>
    </row>
    <row r="3768" spans="1:10">
      <c r="A3768" s="21">
        <v>11563327</v>
      </c>
      <c r="B3768" s="22">
        <v>43973</v>
      </c>
      <c r="C3768" s="22">
        <v>43973</v>
      </c>
      <c r="D3768" s="21" t="s">
        <v>10</v>
      </c>
      <c r="E3768" s="21">
        <v>0</v>
      </c>
      <c r="F3768" s="21">
        <v>0</v>
      </c>
      <c r="G3768" s="21">
        <v>9295.35</v>
      </c>
      <c r="H3768" s="21">
        <v>466156.59</v>
      </c>
      <c r="I3768" s="21" t="s">
        <v>11</v>
      </c>
      <c r="J3768" s="21" t="s">
        <v>12</v>
      </c>
    </row>
    <row r="3769" spans="1:10">
      <c r="A3769" s="21">
        <v>11563327</v>
      </c>
      <c r="B3769" s="22">
        <v>43973</v>
      </c>
      <c r="C3769" s="22">
        <v>43973</v>
      </c>
      <c r="D3769" s="21" t="s">
        <v>10</v>
      </c>
      <c r="E3769" s="21">
        <v>0</v>
      </c>
      <c r="F3769" s="21">
        <v>0</v>
      </c>
      <c r="G3769" s="21">
        <v>9334</v>
      </c>
      <c r="H3769" s="21">
        <v>475490.59</v>
      </c>
      <c r="I3769" s="21" t="s">
        <v>11</v>
      </c>
      <c r="J3769" s="21" t="s">
        <v>12</v>
      </c>
    </row>
    <row r="3770" spans="1:10">
      <c r="A3770" s="21">
        <v>11563327</v>
      </c>
      <c r="B3770" s="22">
        <v>43973</v>
      </c>
      <c r="C3770" s="22">
        <v>43973</v>
      </c>
      <c r="D3770" s="21" t="s">
        <v>10</v>
      </c>
      <c r="E3770" s="21">
        <v>0</v>
      </c>
      <c r="F3770" s="21">
        <v>0</v>
      </c>
      <c r="G3770" s="21">
        <v>9376</v>
      </c>
      <c r="H3770" s="21">
        <v>484866.59</v>
      </c>
      <c r="I3770" s="21" t="s">
        <v>11</v>
      </c>
      <c r="J3770" s="21" t="s">
        <v>12</v>
      </c>
    </row>
    <row r="3771" spans="1:10">
      <c r="A3771" s="21">
        <v>11563327</v>
      </c>
      <c r="B3771" s="22">
        <v>43973</v>
      </c>
      <c r="C3771" s="22">
        <v>43973</v>
      </c>
      <c r="D3771" s="21" t="s">
        <v>10</v>
      </c>
      <c r="E3771" s="21">
        <v>0</v>
      </c>
      <c r="F3771" s="21">
        <v>0</v>
      </c>
      <c r="G3771" s="21">
        <v>9402.7999999999993</v>
      </c>
      <c r="H3771" s="21">
        <v>494269.39</v>
      </c>
      <c r="I3771" s="21" t="s">
        <v>11</v>
      </c>
      <c r="J3771" s="21" t="s">
        <v>12</v>
      </c>
    </row>
    <row r="3772" spans="1:10">
      <c r="A3772" s="21">
        <v>11563327</v>
      </c>
      <c r="B3772" s="22">
        <v>43973</v>
      </c>
      <c r="C3772" s="22">
        <v>43973</v>
      </c>
      <c r="D3772" s="21" t="s">
        <v>10</v>
      </c>
      <c r="E3772" s="21">
        <v>0</v>
      </c>
      <c r="F3772" s="21">
        <v>0</v>
      </c>
      <c r="G3772" s="21">
        <v>9560</v>
      </c>
      <c r="H3772" s="21">
        <v>503829.39</v>
      </c>
      <c r="I3772" s="21" t="s">
        <v>11</v>
      </c>
      <c r="J3772" s="21" t="s">
        <v>12</v>
      </c>
    </row>
    <row r="3773" spans="1:10">
      <c r="A3773" s="21">
        <v>11563327</v>
      </c>
      <c r="B3773" s="22">
        <v>43973</v>
      </c>
      <c r="C3773" s="22">
        <v>43973</v>
      </c>
      <c r="D3773" s="21" t="s">
        <v>10</v>
      </c>
      <c r="E3773" s="21">
        <v>0</v>
      </c>
      <c r="F3773" s="21">
        <v>0</v>
      </c>
      <c r="G3773" s="21">
        <v>9800</v>
      </c>
      <c r="H3773" s="21">
        <v>513629.39</v>
      </c>
      <c r="I3773" s="21" t="s">
        <v>11</v>
      </c>
      <c r="J3773" s="21" t="s">
        <v>12</v>
      </c>
    </row>
    <row r="3774" spans="1:10">
      <c r="A3774" s="21">
        <v>11563327</v>
      </c>
      <c r="B3774" s="22">
        <v>43973</v>
      </c>
      <c r="C3774" s="22">
        <v>43973</v>
      </c>
      <c r="D3774" s="21" t="s">
        <v>10</v>
      </c>
      <c r="E3774" s="21">
        <v>0</v>
      </c>
      <c r="F3774" s="21">
        <v>0</v>
      </c>
      <c r="G3774" s="21">
        <v>9889.4</v>
      </c>
      <c r="H3774" s="21">
        <v>523518.79</v>
      </c>
      <c r="I3774" s="21" t="s">
        <v>11</v>
      </c>
      <c r="J3774" s="21" t="s">
        <v>12</v>
      </c>
    </row>
    <row r="3775" spans="1:10">
      <c r="A3775" s="21">
        <v>11563327</v>
      </c>
      <c r="B3775" s="22">
        <v>43973</v>
      </c>
      <c r="C3775" s="22">
        <v>43973</v>
      </c>
      <c r="D3775" s="21" t="s">
        <v>10</v>
      </c>
      <c r="E3775" s="21">
        <v>0</v>
      </c>
      <c r="F3775" s="21">
        <v>0</v>
      </c>
      <c r="G3775" s="21">
        <v>9908.14</v>
      </c>
      <c r="H3775" s="21">
        <v>533426.93000000005</v>
      </c>
      <c r="I3775" s="21" t="s">
        <v>11</v>
      </c>
      <c r="J3775" s="21" t="s">
        <v>12</v>
      </c>
    </row>
    <row r="3776" spans="1:10">
      <c r="A3776" s="21">
        <v>11563327</v>
      </c>
      <c r="B3776" s="22">
        <v>43973</v>
      </c>
      <c r="C3776" s="22">
        <v>43973</v>
      </c>
      <c r="D3776" s="21" t="s">
        <v>10</v>
      </c>
      <c r="E3776" s="21">
        <v>0</v>
      </c>
      <c r="F3776" s="21">
        <v>0</v>
      </c>
      <c r="G3776" s="21">
        <v>10270</v>
      </c>
      <c r="H3776" s="21">
        <v>543696.93000000005</v>
      </c>
      <c r="I3776" s="21" t="s">
        <v>11</v>
      </c>
      <c r="J3776" s="21" t="s">
        <v>12</v>
      </c>
    </row>
    <row r="3777" spans="1:10">
      <c r="A3777" s="21">
        <v>11563327</v>
      </c>
      <c r="B3777" s="22">
        <v>43973</v>
      </c>
      <c r="C3777" s="22">
        <v>43973</v>
      </c>
      <c r="D3777" s="21" t="s">
        <v>10</v>
      </c>
      <c r="E3777" s="21">
        <v>0</v>
      </c>
      <c r="F3777" s="21">
        <v>0</v>
      </c>
      <c r="G3777" s="21">
        <v>10384.700000000001</v>
      </c>
      <c r="H3777" s="21">
        <v>554081.63</v>
      </c>
      <c r="I3777" s="21" t="s">
        <v>11</v>
      </c>
      <c r="J3777" s="21" t="s">
        <v>12</v>
      </c>
    </row>
    <row r="3778" spans="1:10">
      <c r="A3778" s="21">
        <v>11563327</v>
      </c>
      <c r="B3778" s="22">
        <v>43973</v>
      </c>
      <c r="C3778" s="22">
        <v>43973</v>
      </c>
      <c r="D3778" s="21" t="s">
        <v>10</v>
      </c>
      <c r="E3778" s="21">
        <v>0</v>
      </c>
      <c r="F3778" s="21">
        <v>0</v>
      </c>
      <c r="G3778" s="21">
        <v>10680.51</v>
      </c>
      <c r="H3778" s="21">
        <v>564762.14</v>
      </c>
      <c r="I3778" s="21" t="s">
        <v>11</v>
      </c>
      <c r="J3778" s="21" t="s">
        <v>12</v>
      </c>
    </row>
    <row r="3779" spans="1:10">
      <c r="A3779" s="21">
        <v>11563327</v>
      </c>
      <c r="B3779" s="22">
        <v>43973</v>
      </c>
      <c r="C3779" s="22">
        <v>43973</v>
      </c>
      <c r="D3779" s="21" t="s">
        <v>10</v>
      </c>
      <c r="E3779" s="21">
        <v>0</v>
      </c>
      <c r="F3779" s="21">
        <v>0</v>
      </c>
      <c r="G3779" s="21">
        <v>10969</v>
      </c>
      <c r="H3779" s="21">
        <v>575731.14</v>
      </c>
      <c r="I3779" s="21" t="s">
        <v>11</v>
      </c>
      <c r="J3779" s="21" t="s">
        <v>12</v>
      </c>
    </row>
    <row r="3780" spans="1:10">
      <c r="A3780" s="21">
        <v>11563327</v>
      </c>
      <c r="B3780" s="22">
        <v>43973</v>
      </c>
      <c r="C3780" s="22">
        <v>43973</v>
      </c>
      <c r="D3780" s="21" t="s">
        <v>10</v>
      </c>
      <c r="E3780" s="21">
        <v>0</v>
      </c>
      <c r="F3780" s="21">
        <v>0</v>
      </c>
      <c r="G3780" s="21">
        <v>11015.6</v>
      </c>
      <c r="H3780" s="21">
        <v>586746.74</v>
      </c>
      <c r="I3780" s="21" t="s">
        <v>11</v>
      </c>
      <c r="J3780" s="21" t="s">
        <v>12</v>
      </c>
    </row>
    <row r="3781" spans="1:10">
      <c r="A3781" s="21">
        <v>11563327</v>
      </c>
      <c r="B3781" s="22">
        <v>43973</v>
      </c>
      <c r="C3781" s="22">
        <v>43973</v>
      </c>
      <c r="D3781" s="21" t="s">
        <v>10</v>
      </c>
      <c r="E3781" s="21">
        <v>0</v>
      </c>
      <c r="F3781" s="21">
        <v>0</v>
      </c>
      <c r="G3781" s="21">
        <v>11160</v>
      </c>
      <c r="H3781" s="21">
        <v>597906.74</v>
      </c>
      <c r="I3781" s="21" t="s">
        <v>11</v>
      </c>
      <c r="J3781" s="21" t="s">
        <v>12</v>
      </c>
    </row>
    <row r="3782" spans="1:10">
      <c r="A3782" s="21">
        <v>11563327</v>
      </c>
      <c r="B3782" s="22">
        <v>43973</v>
      </c>
      <c r="C3782" s="22">
        <v>43973</v>
      </c>
      <c r="D3782" s="21" t="s">
        <v>10</v>
      </c>
      <c r="E3782" s="21">
        <v>0</v>
      </c>
      <c r="F3782" s="21">
        <v>0</v>
      </c>
      <c r="G3782" s="21">
        <v>11354.08</v>
      </c>
      <c r="H3782" s="21">
        <v>609260.81999999995</v>
      </c>
      <c r="I3782" s="21" t="s">
        <v>11</v>
      </c>
      <c r="J3782" s="21" t="s">
        <v>12</v>
      </c>
    </row>
    <row r="3783" spans="1:10">
      <c r="A3783" s="21">
        <v>11563327</v>
      </c>
      <c r="B3783" s="22">
        <v>43973</v>
      </c>
      <c r="C3783" s="22">
        <v>43973</v>
      </c>
      <c r="D3783" s="21" t="s">
        <v>10</v>
      </c>
      <c r="E3783" s="21">
        <v>0</v>
      </c>
      <c r="F3783" s="21">
        <v>0</v>
      </c>
      <c r="G3783" s="21">
        <v>11405.2</v>
      </c>
      <c r="H3783" s="21">
        <v>620666.02</v>
      </c>
      <c r="I3783" s="21" t="s">
        <v>11</v>
      </c>
      <c r="J3783" s="21" t="s">
        <v>12</v>
      </c>
    </row>
    <row r="3784" spans="1:10">
      <c r="A3784" s="21">
        <v>11563327</v>
      </c>
      <c r="B3784" s="22">
        <v>43973</v>
      </c>
      <c r="C3784" s="22">
        <v>43973</v>
      </c>
      <c r="D3784" s="21" t="s">
        <v>10</v>
      </c>
      <c r="E3784" s="21">
        <v>0</v>
      </c>
      <c r="F3784" s="21">
        <v>0</v>
      </c>
      <c r="G3784" s="21">
        <v>11580</v>
      </c>
      <c r="H3784" s="21">
        <v>632246.02</v>
      </c>
      <c r="I3784" s="21" t="s">
        <v>11</v>
      </c>
      <c r="J3784" s="21" t="s">
        <v>12</v>
      </c>
    </row>
    <row r="3785" spans="1:10">
      <c r="A3785" s="21">
        <v>11563327</v>
      </c>
      <c r="B3785" s="22">
        <v>43973</v>
      </c>
      <c r="C3785" s="22">
        <v>43973</v>
      </c>
      <c r="D3785" s="21" t="s">
        <v>10</v>
      </c>
      <c r="E3785" s="21">
        <v>0</v>
      </c>
      <c r="F3785" s="21">
        <v>0</v>
      </c>
      <c r="G3785" s="21">
        <v>11616.7</v>
      </c>
      <c r="H3785" s="21">
        <v>643862.72</v>
      </c>
      <c r="I3785" s="21" t="s">
        <v>11</v>
      </c>
      <c r="J3785" s="21" t="s">
        <v>12</v>
      </c>
    </row>
    <row r="3786" spans="1:10">
      <c r="A3786" s="21">
        <v>11563327</v>
      </c>
      <c r="B3786" s="22">
        <v>43973</v>
      </c>
      <c r="C3786" s="22">
        <v>43973</v>
      </c>
      <c r="D3786" s="21" t="s">
        <v>10</v>
      </c>
      <c r="E3786" s="21">
        <v>0</v>
      </c>
      <c r="F3786" s="21">
        <v>0</v>
      </c>
      <c r="G3786" s="21">
        <v>11624.58</v>
      </c>
      <c r="H3786" s="21">
        <v>655487.30000000005</v>
      </c>
      <c r="I3786" s="21" t="s">
        <v>11</v>
      </c>
      <c r="J3786" s="21" t="s">
        <v>12</v>
      </c>
    </row>
    <row r="3787" spans="1:10">
      <c r="A3787" s="21">
        <v>11563327</v>
      </c>
      <c r="B3787" s="22">
        <v>43973</v>
      </c>
      <c r="C3787" s="22">
        <v>43973</v>
      </c>
      <c r="D3787" s="21" t="s">
        <v>10</v>
      </c>
      <c r="E3787" s="21">
        <v>0</v>
      </c>
      <c r="F3787" s="21">
        <v>0</v>
      </c>
      <c r="G3787" s="21">
        <v>11710</v>
      </c>
      <c r="H3787" s="21">
        <v>667197.30000000005</v>
      </c>
      <c r="I3787" s="21" t="s">
        <v>11</v>
      </c>
      <c r="J3787" s="21" t="s">
        <v>12</v>
      </c>
    </row>
    <row r="3788" spans="1:10">
      <c r="A3788" s="21">
        <v>11563327</v>
      </c>
      <c r="B3788" s="22">
        <v>43973</v>
      </c>
      <c r="C3788" s="22">
        <v>43973</v>
      </c>
      <c r="D3788" s="21" t="s">
        <v>10</v>
      </c>
      <c r="E3788" s="21">
        <v>0</v>
      </c>
      <c r="F3788" s="21">
        <v>0</v>
      </c>
      <c r="G3788" s="21">
        <v>11850</v>
      </c>
      <c r="H3788" s="21">
        <v>679047.3</v>
      </c>
      <c r="I3788" s="21" t="s">
        <v>11</v>
      </c>
      <c r="J3788" s="21" t="s">
        <v>12</v>
      </c>
    </row>
    <row r="3789" spans="1:10">
      <c r="A3789" s="21">
        <v>11563327</v>
      </c>
      <c r="B3789" s="22">
        <v>43973</v>
      </c>
      <c r="C3789" s="22">
        <v>43973</v>
      </c>
      <c r="D3789" s="21" t="s">
        <v>10</v>
      </c>
      <c r="E3789" s="21">
        <v>0</v>
      </c>
      <c r="F3789" s="21">
        <v>0</v>
      </c>
      <c r="G3789" s="21">
        <v>11871.4</v>
      </c>
      <c r="H3789" s="21">
        <v>690918.7</v>
      </c>
      <c r="I3789" s="21" t="s">
        <v>11</v>
      </c>
      <c r="J3789" s="21" t="s">
        <v>12</v>
      </c>
    </row>
    <row r="3790" spans="1:10">
      <c r="A3790" s="21">
        <v>11563327</v>
      </c>
      <c r="B3790" s="22">
        <v>43973</v>
      </c>
      <c r="C3790" s="22">
        <v>43973</v>
      </c>
      <c r="D3790" s="21" t="s">
        <v>10</v>
      </c>
      <c r="E3790" s="21">
        <v>0</v>
      </c>
      <c r="F3790" s="21">
        <v>0</v>
      </c>
      <c r="G3790" s="21">
        <v>12289.05</v>
      </c>
      <c r="H3790" s="21">
        <v>703207.75</v>
      </c>
      <c r="I3790" s="21" t="s">
        <v>11</v>
      </c>
      <c r="J3790" s="21" t="s">
        <v>12</v>
      </c>
    </row>
    <row r="3791" spans="1:10">
      <c r="A3791" s="21">
        <v>11563327</v>
      </c>
      <c r="B3791" s="22">
        <v>43973</v>
      </c>
      <c r="C3791" s="22">
        <v>43973</v>
      </c>
      <c r="D3791" s="21" t="s">
        <v>10</v>
      </c>
      <c r="E3791" s="21">
        <v>0</v>
      </c>
      <c r="F3791" s="21">
        <v>0</v>
      </c>
      <c r="G3791" s="21">
        <v>12379.28</v>
      </c>
      <c r="H3791" s="21">
        <v>715587.03</v>
      </c>
      <c r="I3791" s="21" t="s">
        <v>11</v>
      </c>
      <c r="J3791" s="21" t="s">
        <v>12</v>
      </c>
    </row>
    <row r="3792" spans="1:10">
      <c r="A3792" s="21">
        <v>11563327</v>
      </c>
      <c r="B3792" s="22">
        <v>43973</v>
      </c>
      <c r="C3792" s="22">
        <v>43973</v>
      </c>
      <c r="D3792" s="21" t="s">
        <v>10</v>
      </c>
      <c r="E3792" s="21">
        <v>0</v>
      </c>
      <c r="F3792" s="21">
        <v>0</v>
      </c>
      <c r="G3792" s="21">
        <v>13524.8</v>
      </c>
      <c r="H3792" s="21">
        <v>729111.83</v>
      </c>
      <c r="I3792" s="21" t="s">
        <v>11</v>
      </c>
      <c r="J3792" s="21" t="s">
        <v>12</v>
      </c>
    </row>
    <row r="3793" spans="1:10">
      <c r="A3793" s="21">
        <v>11563327</v>
      </c>
      <c r="B3793" s="22">
        <v>43973</v>
      </c>
      <c r="C3793" s="22">
        <v>43973</v>
      </c>
      <c r="D3793" s="21" t="s">
        <v>10</v>
      </c>
      <c r="E3793" s="21">
        <v>0</v>
      </c>
      <c r="F3793" s="21">
        <v>0</v>
      </c>
      <c r="G3793" s="21">
        <v>13620</v>
      </c>
      <c r="H3793" s="21">
        <v>742731.83</v>
      </c>
      <c r="I3793" s="21" t="s">
        <v>11</v>
      </c>
      <c r="J3793" s="21" t="s">
        <v>12</v>
      </c>
    </row>
    <row r="3794" spans="1:10">
      <c r="A3794" s="21">
        <v>11563327</v>
      </c>
      <c r="B3794" s="22">
        <v>43973</v>
      </c>
      <c r="C3794" s="22">
        <v>43973</v>
      </c>
      <c r="D3794" s="21" t="s">
        <v>10</v>
      </c>
      <c r="E3794" s="21">
        <v>0</v>
      </c>
      <c r="F3794" s="21">
        <v>0</v>
      </c>
      <c r="G3794" s="21">
        <v>14191.12</v>
      </c>
      <c r="H3794" s="21">
        <v>756922.95</v>
      </c>
      <c r="I3794" s="21" t="s">
        <v>11</v>
      </c>
      <c r="J3794" s="21" t="s">
        <v>12</v>
      </c>
    </row>
    <row r="3795" spans="1:10">
      <c r="A3795" s="21">
        <v>11563327</v>
      </c>
      <c r="B3795" s="22">
        <v>43973</v>
      </c>
      <c r="C3795" s="22">
        <v>43973</v>
      </c>
      <c r="D3795" s="21" t="s">
        <v>10</v>
      </c>
      <c r="E3795" s="21">
        <v>0</v>
      </c>
      <c r="F3795" s="21">
        <v>0</v>
      </c>
      <c r="G3795" s="21">
        <v>14670</v>
      </c>
      <c r="H3795" s="21">
        <v>771592.95</v>
      </c>
      <c r="I3795" s="21" t="s">
        <v>11</v>
      </c>
      <c r="J3795" s="21" t="s">
        <v>12</v>
      </c>
    </row>
    <row r="3796" spans="1:10">
      <c r="A3796" s="21">
        <v>11563327</v>
      </c>
      <c r="B3796" s="22">
        <v>43973</v>
      </c>
      <c r="C3796" s="22">
        <v>43973</v>
      </c>
      <c r="D3796" s="21" t="s">
        <v>10</v>
      </c>
      <c r="E3796" s="21">
        <v>0</v>
      </c>
      <c r="F3796" s="21">
        <v>0</v>
      </c>
      <c r="G3796" s="21">
        <v>15206.3</v>
      </c>
      <c r="H3796" s="21">
        <v>786799.25</v>
      </c>
      <c r="I3796" s="21" t="s">
        <v>11</v>
      </c>
      <c r="J3796" s="21" t="s">
        <v>12</v>
      </c>
    </row>
    <row r="3797" spans="1:10">
      <c r="A3797" s="21">
        <v>11563327</v>
      </c>
      <c r="B3797" s="22">
        <v>43973</v>
      </c>
      <c r="C3797" s="22">
        <v>43973</v>
      </c>
      <c r="D3797" s="21" t="s">
        <v>10</v>
      </c>
      <c r="E3797" s="21">
        <v>0</v>
      </c>
      <c r="F3797" s="21">
        <v>0</v>
      </c>
      <c r="G3797" s="21">
        <v>16388.02</v>
      </c>
      <c r="H3797" s="21">
        <v>803187.27</v>
      </c>
      <c r="I3797" s="21" t="s">
        <v>11</v>
      </c>
      <c r="J3797" s="21" t="s">
        <v>12</v>
      </c>
    </row>
    <row r="3798" spans="1:10">
      <c r="A3798" s="21">
        <v>11563327</v>
      </c>
      <c r="B3798" s="22">
        <v>43973</v>
      </c>
      <c r="C3798" s="22">
        <v>43973</v>
      </c>
      <c r="D3798" s="21" t="s">
        <v>10</v>
      </c>
      <c r="E3798" s="21">
        <v>0</v>
      </c>
      <c r="F3798" s="21">
        <v>0</v>
      </c>
      <c r="G3798" s="21">
        <v>16979.8</v>
      </c>
      <c r="H3798" s="21">
        <v>820167.07</v>
      </c>
      <c r="I3798" s="21" t="s">
        <v>11</v>
      </c>
      <c r="J3798" s="21" t="s">
        <v>12</v>
      </c>
    </row>
    <row r="3799" spans="1:10">
      <c r="A3799" s="21">
        <v>11563327</v>
      </c>
      <c r="B3799" s="22">
        <v>43973</v>
      </c>
      <c r="C3799" s="22">
        <v>43973</v>
      </c>
      <c r="D3799" s="21" t="s">
        <v>10</v>
      </c>
      <c r="E3799" s="21">
        <v>0</v>
      </c>
      <c r="F3799" s="21">
        <v>0</v>
      </c>
      <c r="G3799" s="21">
        <v>17099</v>
      </c>
      <c r="H3799" s="21">
        <v>837266.07</v>
      </c>
      <c r="I3799" s="21" t="s">
        <v>11</v>
      </c>
      <c r="J3799" s="21" t="s">
        <v>12</v>
      </c>
    </row>
    <row r="3800" spans="1:10">
      <c r="A3800" s="21">
        <v>11563327</v>
      </c>
      <c r="B3800" s="22">
        <v>43973</v>
      </c>
      <c r="C3800" s="22">
        <v>43973</v>
      </c>
      <c r="D3800" s="21" t="s">
        <v>10</v>
      </c>
      <c r="E3800" s="21">
        <v>0</v>
      </c>
      <c r="F3800" s="21">
        <v>0</v>
      </c>
      <c r="G3800" s="21">
        <v>18441.2</v>
      </c>
      <c r="H3800" s="21">
        <v>855707.27</v>
      </c>
      <c r="I3800" s="21" t="s">
        <v>11</v>
      </c>
      <c r="J3800" s="21" t="s">
        <v>12</v>
      </c>
    </row>
    <row r="3801" spans="1:10">
      <c r="A3801" s="21">
        <v>11563327</v>
      </c>
      <c r="B3801" s="22">
        <v>43973</v>
      </c>
      <c r="C3801" s="22">
        <v>43973</v>
      </c>
      <c r="D3801" s="21" t="s">
        <v>10</v>
      </c>
      <c r="E3801" s="21">
        <v>0</v>
      </c>
      <c r="F3801" s="21">
        <v>0</v>
      </c>
      <c r="G3801" s="21">
        <v>18945.099999999999</v>
      </c>
      <c r="H3801" s="21">
        <v>874652.37</v>
      </c>
      <c r="I3801" s="21" t="s">
        <v>11</v>
      </c>
      <c r="J3801" s="21" t="s">
        <v>12</v>
      </c>
    </row>
    <row r="3802" spans="1:10">
      <c r="A3802" s="21">
        <v>11563327</v>
      </c>
      <c r="B3802" s="22">
        <v>43973</v>
      </c>
      <c r="C3802" s="22">
        <v>43973</v>
      </c>
      <c r="D3802" s="21" t="s">
        <v>10</v>
      </c>
      <c r="E3802" s="21">
        <v>0</v>
      </c>
      <c r="F3802" s="21">
        <v>0</v>
      </c>
      <c r="G3802" s="21">
        <v>19461.12</v>
      </c>
      <c r="H3802" s="21">
        <v>894113.49</v>
      </c>
      <c r="I3802" s="21" t="s">
        <v>11</v>
      </c>
      <c r="J3802" s="21" t="s">
        <v>12</v>
      </c>
    </row>
    <row r="3803" spans="1:10">
      <c r="A3803" s="21">
        <v>11563327</v>
      </c>
      <c r="B3803" s="22">
        <v>43973</v>
      </c>
      <c r="C3803" s="22">
        <v>43973</v>
      </c>
      <c r="D3803" s="21" t="s">
        <v>10</v>
      </c>
      <c r="E3803" s="21">
        <v>0</v>
      </c>
      <c r="F3803" s="21">
        <v>0</v>
      </c>
      <c r="G3803" s="21">
        <v>20908.5</v>
      </c>
      <c r="H3803" s="21">
        <v>915021.99</v>
      </c>
      <c r="I3803" s="21" t="s">
        <v>11</v>
      </c>
      <c r="J3803" s="21" t="s">
        <v>12</v>
      </c>
    </row>
    <row r="3804" spans="1:10">
      <c r="A3804" s="21">
        <v>11563327</v>
      </c>
      <c r="B3804" s="22">
        <v>43973</v>
      </c>
      <c r="C3804" s="22">
        <v>43973</v>
      </c>
      <c r="D3804" s="21" t="s">
        <v>10</v>
      </c>
      <c r="E3804" s="21">
        <v>0</v>
      </c>
      <c r="F3804" s="21">
        <v>0</v>
      </c>
      <c r="G3804" s="21">
        <v>22342.3</v>
      </c>
      <c r="H3804" s="21">
        <v>937364.29</v>
      </c>
      <c r="I3804" s="21" t="s">
        <v>11</v>
      </c>
      <c r="J3804" s="21" t="s">
        <v>12</v>
      </c>
    </row>
    <row r="3805" spans="1:10">
      <c r="A3805" s="21">
        <v>11563327</v>
      </c>
      <c r="B3805" s="22">
        <v>43973</v>
      </c>
      <c r="C3805" s="22">
        <v>43973</v>
      </c>
      <c r="D3805" s="21" t="s">
        <v>10</v>
      </c>
      <c r="E3805" s="21">
        <v>0</v>
      </c>
      <c r="F3805" s="21">
        <v>0</v>
      </c>
      <c r="G3805" s="21">
        <v>24418.6</v>
      </c>
      <c r="H3805" s="21">
        <v>961782.89</v>
      </c>
      <c r="I3805" s="21" t="s">
        <v>11</v>
      </c>
      <c r="J3805" s="21" t="s">
        <v>12</v>
      </c>
    </row>
    <row r="3806" spans="1:10">
      <c r="A3806" s="21">
        <v>11563327</v>
      </c>
      <c r="B3806" s="22">
        <v>43973</v>
      </c>
      <c r="C3806" s="22">
        <v>43973</v>
      </c>
      <c r="D3806" s="21" t="s">
        <v>10</v>
      </c>
      <c r="E3806" s="21">
        <v>0</v>
      </c>
      <c r="F3806" s="21">
        <v>0</v>
      </c>
      <c r="G3806" s="21">
        <v>27063.8</v>
      </c>
      <c r="H3806" s="21">
        <v>988846.69</v>
      </c>
      <c r="I3806" s="21" t="s">
        <v>11</v>
      </c>
      <c r="J3806" s="21" t="s">
        <v>12</v>
      </c>
    </row>
    <row r="3807" spans="1:10">
      <c r="A3807" s="21">
        <v>11563327</v>
      </c>
      <c r="B3807" s="22">
        <v>43973</v>
      </c>
      <c r="C3807" s="22">
        <v>43973</v>
      </c>
      <c r="D3807" s="21" t="s">
        <v>10</v>
      </c>
      <c r="E3807" s="21">
        <v>0</v>
      </c>
      <c r="F3807" s="21">
        <v>0</v>
      </c>
      <c r="G3807" s="21">
        <v>27930.7</v>
      </c>
      <c r="H3807" s="21">
        <v>1016777.39</v>
      </c>
      <c r="I3807" s="21" t="s">
        <v>11</v>
      </c>
      <c r="J3807" s="21" t="s">
        <v>12</v>
      </c>
    </row>
    <row r="3808" spans="1:10">
      <c r="A3808" s="21">
        <v>11563327</v>
      </c>
      <c r="B3808" s="22">
        <v>43973</v>
      </c>
      <c r="C3808" s="22">
        <v>43973</v>
      </c>
      <c r="D3808" s="21" t="s">
        <v>10</v>
      </c>
      <c r="E3808" s="21">
        <v>0</v>
      </c>
      <c r="F3808" s="21">
        <v>0</v>
      </c>
      <c r="G3808" s="21">
        <v>30224.99</v>
      </c>
      <c r="H3808" s="21">
        <v>1047002.38</v>
      </c>
      <c r="I3808" s="21" t="s">
        <v>11</v>
      </c>
      <c r="J3808" s="21" t="s">
        <v>12</v>
      </c>
    </row>
    <row r="3809" spans="1:10">
      <c r="A3809" s="21">
        <v>11563327</v>
      </c>
      <c r="B3809" s="22">
        <v>43973</v>
      </c>
      <c r="C3809" s="22">
        <v>43973</v>
      </c>
      <c r="D3809" s="21" t="s">
        <v>10</v>
      </c>
      <c r="E3809" s="21">
        <v>0</v>
      </c>
      <c r="F3809" s="21">
        <v>0</v>
      </c>
      <c r="G3809" s="21">
        <v>32234.82</v>
      </c>
      <c r="H3809" s="21">
        <v>1079237.2</v>
      </c>
      <c r="I3809" s="21" t="s">
        <v>11</v>
      </c>
      <c r="J3809" s="21" t="s">
        <v>12</v>
      </c>
    </row>
    <row r="3810" spans="1:10">
      <c r="A3810" s="21">
        <v>11563327</v>
      </c>
      <c r="B3810" s="22">
        <v>43973</v>
      </c>
      <c r="C3810" s="22">
        <v>43973</v>
      </c>
      <c r="D3810" s="21" t="s">
        <v>10</v>
      </c>
      <c r="E3810" s="21">
        <v>0</v>
      </c>
      <c r="F3810" s="21">
        <v>0</v>
      </c>
      <c r="G3810" s="21">
        <v>32511.3</v>
      </c>
      <c r="H3810" s="21">
        <v>1111748.5</v>
      </c>
      <c r="I3810" s="21" t="s">
        <v>11</v>
      </c>
      <c r="J3810" s="21" t="s">
        <v>12</v>
      </c>
    </row>
    <row r="3811" spans="1:10">
      <c r="A3811" s="21">
        <v>11563327</v>
      </c>
      <c r="B3811" s="22">
        <v>43973</v>
      </c>
      <c r="C3811" s="22">
        <v>43973</v>
      </c>
      <c r="D3811" s="21" t="s">
        <v>10</v>
      </c>
      <c r="E3811" s="21">
        <v>0</v>
      </c>
      <c r="F3811" s="21">
        <v>0</v>
      </c>
      <c r="G3811" s="21">
        <v>37061.25</v>
      </c>
      <c r="H3811" s="21">
        <v>1148809.75</v>
      </c>
      <c r="I3811" s="21" t="s">
        <v>11</v>
      </c>
      <c r="J3811" s="21" t="s">
        <v>12</v>
      </c>
    </row>
    <row r="3812" spans="1:10">
      <c r="A3812" s="21">
        <v>11563327</v>
      </c>
      <c r="B3812" s="22">
        <v>43973</v>
      </c>
      <c r="C3812" s="22">
        <v>43973</v>
      </c>
      <c r="D3812" s="21" t="s">
        <v>10</v>
      </c>
      <c r="E3812" s="21">
        <v>0</v>
      </c>
      <c r="F3812" s="21">
        <v>0</v>
      </c>
      <c r="G3812" s="21">
        <v>37566.300000000003</v>
      </c>
      <c r="H3812" s="21">
        <v>1186376.05</v>
      </c>
      <c r="I3812" s="21" t="s">
        <v>11</v>
      </c>
      <c r="J3812" s="21" t="s">
        <v>12</v>
      </c>
    </row>
    <row r="3813" spans="1:10">
      <c r="A3813" s="21">
        <v>11563327</v>
      </c>
      <c r="B3813" s="22">
        <v>43973</v>
      </c>
      <c r="C3813" s="22">
        <v>43973</v>
      </c>
      <c r="D3813" s="21" t="s">
        <v>10</v>
      </c>
      <c r="E3813" s="21">
        <v>0</v>
      </c>
      <c r="F3813" s="21">
        <v>0</v>
      </c>
      <c r="G3813" s="21">
        <v>44656.21</v>
      </c>
      <c r="H3813" s="21">
        <v>1231032.26</v>
      </c>
      <c r="I3813" s="21" t="s">
        <v>11</v>
      </c>
      <c r="J3813" s="21" t="s">
        <v>12</v>
      </c>
    </row>
    <row r="3814" spans="1:10">
      <c r="A3814" s="21">
        <v>11563327</v>
      </c>
      <c r="B3814" s="22">
        <v>43973</v>
      </c>
      <c r="C3814" s="22">
        <v>43973</v>
      </c>
      <c r="D3814" s="21" t="s">
        <v>10</v>
      </c>
      <c r="E3814" s="21">
        <v>0</v>
      </c>
      <c r="F3814" s="21">
        <v>0</v>
      </c>
      <c r="G3814" s="21">
        <v>45180.9</v>
      </c>
      <c r="H3814" s="21">
        <v>1276213.1599999999</v>
      </c>
      <c r="I3814" s="21" t="s">
        <v>11</v>
      </c>
      <c r="J3814" s="21" t="s">
        <v>12</v>
      </c>
    </row>
    <row r="3815" spans="1:10">
      <c r="A3815" s="21">
        <v>11563327</v>
      </c>
      <c r="B3815" s="22">
        <v>43973</v>
      </c>
      <c r="C3815" s="22">
        <v>43973</v>
      </c>
      <c r="D3815" s="21" t="s">
        <v>13</v>
      </c>
      <c r="E3815" s="21">
        <v>0</v>
      </c>
      <c r="F3815" s="21">
        <v>3.46</v>
      </c>
      <c r="G3815" s="21">
        <v>0</v>
      </c>
      <c r="H3815" s="21">
        <v>1276209.7</v>
      </c>
      <c r="I3815" s="21" t="s">
        <v>14</v>
      </c>
      <c r="J3815" s="21" t="s">
        <v>15</v>
      </c>
    </row>
    <row r="3816" spans="1:10">
      <c r="A3816" s="21">
        <v>11563327</v>
      </c>
      <c r="B3816" s="22">
        <v>43973</v>
      </c>
      <c r="C3816" s="22">
        <v>43973</v>
      </c>
      <c r="D3816" s="21" t="s">
        <v>13</v>
      </c>
      <c r="E3816" s="21">
        <v>0</v>
      </c>
      <c r="F3816" s="21">
        <v>7.2</v>
      </c>
      <c r="G3816" s="21">
        <v>0</v>
      </c>
      <c r="H3816" s="21">
        <v>1276202.5</v>
      </c>
      <c r="I3816" s="21" t="s">
        <v>14</v>
      </c>
      <c r="J3816" s="21" t="s">
        <v>15</v>
      </c>
    </row>
    <row r="3817" spans="1:10">
      <c r="A3817" s="21">
        <v>11563327</v>
      </c>
      <c r="B3817" s="22">
        <v>43973</v>
      </c>
      <c r="C3817" s="22">
        <v>43973</v>
      </c>
      <c r="D3817" s="21" t="s">
        <v>13</v>
      </c>
      <c r="E3817" s="21">
        <v>0</v>
      </c>
      <c r="F3817" s="21">
        <v>7.89</v>
      </c>
      <c r="G3817" s="21">
        <v>0</v>
      </c>
      <c r="H3817" s="21">
        <v>1276194.6100000001</v>
      </c>
      <c r="I3817" s="21" t="s">
        <v>14</v>
      </c>
      <c r="J3817" s="21" t="s">
        <v>15</v>
      </c>
    </row>
    <row r="3818" spans="1:10">
      <c r="A3818" s="21">
        <v>11563327</v>
      </c>
      <c r="B3818" s="22">
        <v>43973</v>
      </c>
      <c r="C3818" s="22">
        <v>43973</v>
      </c>
      <c r="D3818" s="21" t="s">
        <v>13</v>
      </c>
      <c r="E3818" s="21">
        <v>0</v>
      </c>
      <c r="F3818" s="21">
        <v>8.5299999999999994</v>
      </c>
      <c r="G3818" s="21">
        <v>0</v>
      </c>
      <c r="H3818" s="21">
        <v>1276186.08</v>
      </c>
      <c r="I3818" s="21" t="s">
        <v>14</v>
      </c>
      <c r="J3818" s="21" t="s">
        <v>15</v>
      </c>
    </row>
    <row r="3819" spans="1:10">
      <c r="A3819" s="21">
        <v>11563327</v>
      </c>
      <c r="B3819" s="22">
        <v>43973</v>
      </c>
      <c r="C3819" s="22">
        <v>43973</v>
      </c>
      <c r="D3819" s="21" t="s">
        <v>13</v>
      </c>
      <c r="E3819" s="21">
        <v>0</v>
      </c>
      <c r="F3819" s="21">
        <v>8.7899999999999991</v>
      </c>
      <c r="G3819" s="21">
        <v>0</v>
      </c>
      <c r="H3819" s="21">
        <v>1276177.29</v>
      </c>
      <c r="I3819" s="21" t="s">
        <v>14</v>
      </c>
      <c r="J3819" s="21" t="s">
        <v>15</v>
      </c>
    </row>
    <row r="3820" spans="1:10">
      <c r="A3820" s="21">
        <v>11563327</v>
      </c>
      <c r="B3820" s="22">
        <v>43973</v>
      </c>
      <c r="C3820" s="22">
        <v>43973</v>
      </c>
      <c r="D3820" s="21" t="s">
        <v>13</v>
      </c>
      <c r="E3820" s="21">
        <v>0</v>
      </c>
      <c r="F3820" s="21">
        <v>9.81</v>
      </c>
      <c r="G3820" s="21">
        <v>0</v>
      </c>
      <c r="H3820" s="21">
        <v>1276167.48</v>
      </c>
      <c r="I3820" s="21" t="s">
        <v>14</v>
      </c>
      <c r="J3820" s="21" t="s">
        <v>15</v>
      </c>
    </row>
    <row r="3821" spans="1:10">
      <c r="A3821" s="21">
        <v>11563327</v>
      </c>
      <c r="B3821" s="22">
        <v>43973</v>
      </c>
      <c r="C3821" s="22">
        <v>43973</v>
      </c>
      <c r="D3821" s="21" t="s">
        <v>13</v>
      </c>
      <c r="E3821" s="21">
        <v>0</v>
      </c>
      <c r="F3821" s="21">
        <v>9.98</v>
      </c>
      <c r="G3821" s="21">
        <v>0</v>
      </c>
      <c r="H3821" s="21">
        <v>1276157.5</v>
      </c>
      <c r="I3821" s="21" t="s">
        <v>14</v>
      </c>
      <c r="J3821" s="21" t="s">
        <v>15</v>
      </c>
    </row>
    <row r="3822" spans="1:10">
      <c r="A3822" s="21">
        <v>11563327</v>
      </c>
      <c r="B3822" s="22">
        <v>43973</v>
      </c>
      <c r="C3822" s="22">
        <v>43973</v>
      </c>
      <c r="D3822" s="21" t="s">
        <v>13</v>
      </c>
      <c r="E3822" s="21">
        <v>0</v>
      </c>
      <c r="F3822" s="21">
        <v>10.28</v>
      </c>
      <c r="G3822" s="21">
        <v>0</v>
      </c>
      <c r="H3822" s="21">
        <v>1276147.22</v>
      </c>
      <c r="I3822" s="21" t="s">
        <v>14</v>
      </c>
      <c r="J3822" s="21" t="s">
        <v>15</v>
      </c>
    </row>
    <row r="3823" spans="1:10">
      <c r="A3823" s="21">
        <v>11563327</v>
      </c>
      <c r="B3823" s="22">
        <v>43973</v>
      </c>
      <c r="C3823" s="22">
        <v>43973</v>
      </c>
      <c r="D3823" s="21" t="s">
        <v>13</v>
      </c>
      <c r="E3823" s="21">
        <v>0</v>
      </c>
      <c r="F3823" s="21">
        <v>10.75</v>
      </c>
      <c r="G3823" s="21">
        <v>0</v>
      </c>
      <c r="H3823" s="21">
        <v>1276136.47</v>
      </c>
      <c r="I3823" s="21" t="s">
        <v>14</v>
      </c>
      <c r="J3823" s="21" t="s">
        <v>15</v>
      </c>
    </row>
    <row r="3824" spans="1:10">
      <c r="A3824" s="21">
        <v>11563327</v>
      </c>
      <c r="B3824" s="22">
        <v>43973</v>
      </c>
      <c r="C3824" s="22">
        <v>43973</v>
      </c>
      <c r="D3824" s="21" t="s">
        <v>13</v>
      </c>
      <c r="E3824" s="21">
        <v>0</v>
      </c>
      <c r="F3824" s="21">
        <v>11.87</v>
      </c>
      <c r="G3824" s="21">
        <v>0</v>
      </c>
      <c r="H3824" s="21">
        <v>1276124.6000000001</v>
      </c>
      <c r="I3824" s="21" t="s">
        <v>14</v>
      </c>
      <c r="J3824" s="21" t="s">
        <v>15</v>
      </c>
    </row>
    <row r="3825" spans="1:10">
      <c r="A3825" s="21">
        <v>11563327</v>
      </c>
      <c r="B3825" s="22">
        <v>43973</v>
      </c>
      <c r="C3825" s="22">
        <v>43973</v>
      </c>
      <c r="D3825" s="21" t="s">
        <v>13</v>
      </c>
      <c r="E3825" s="21">
        <v>0</v>
      </c>
      <c r="F3825" s="21">
        <v>13.08</v>
      </c>
      <c r="G3825" s="21">
        <v>0</v>
      </c>
      <c r="H3825" s="21">
        <v>1276111.52</v>
      </c>
      <c r="I3825" s="21" t="s">
        <v>14</v>
      </c>
      <c r="J3825" s="21" t="s">
        <v>15</v>
      </c>
    </row>
    <row r="3826" spans="1:10">
      <c r="A3826" s="21">
        <v>11563327</v>
      </c>
      <c r="B3826" s="22">
        <v>43973</v>
      </c>
      <c r="C3826" s="22">
        <v>43973</v>
      </c>
      <c r="D3826" s="21" t="s">
        <v>13</v>
      </c>
      <c r="E3826" s="21">
        <v>0</v>
      </c>
      <c r="F3826" s="21">
        <v>13.55</v>
      </c>
      <c r="G3826" s="21">
        <v>0</v>
      </c>
      <c r="H3826" s="21">
        <v>1276097.97</v>
      </c>
      <c r="I3826" s="21" t="s">
        <v>14</v>
      </c>
      <c r="J3826" s="21" t="s">
        <v>15</v>
      </c>
    </row>
    <row r="3827" spans="1:10">
      <c r="A3827" s="21">
        <v>11563327</v>
      </c>
      <c r="B3827" s="22">
        <v>43973</v>
      </c>
      <c r="C3827" s="22">
        <v>43973</v>
      </c>
      <c r="D3827" s="21" t="s">
        <v>13</v>
      </c>
      <c r="E3827" s="21">
        <v>0</v>
      </c>
      <c r="F3827" s="21">
        <v>30.23</v>
      </c>
      <c r="G3827" s="21">
        <v>0</v>
      </c>
      <c r="H3827" s="21">
        <v>1276067.74</v>
      </c>
      <c r="I3827" s="21" t="s">
        <v>14</v>
      </c>
      <c r="J3827" s="21" t="s">
        <v>15</v>
      </c>
    </row>
    <row r="3828" spans="1:10">
      <c r="A3828" s="21">
        <v>11563327</v>
      </c>
      <c r="B3828" s="22">
        <v>43973</v>
      </c>
      <c r="C3828" s="22">
        <v>43973</v>
      </c>
      <c r="D3828" s="21" t="s">
        <v>13</v>
      </c>
      <c r="E3828" s="21">
        <v>0</v>
      </c>
      <c r="F3828" s="21">
        <v>30.84</v>
      </c>
      <c r="G3828" s="21">
        <v>0</v>
      </c>
      <c r="H3828" s="21">
        <v>1276036.8999999999</v>
      </c>
      <c r="I3828" s="21" t="s">
        <v>14</v>
      </c>
      <c r="J3828" s="21" t="s">
        <v>15</v>
      </c>
    </row>
    <row r="3829" spans="1:10">
      <c r="A3829" s="21">
        <v>11563327</v>
      </c>
      <c r="B3829" s="22">
        <v>43973</v>
      </c>
      <c r="C3829" s="22">
        <v>43973</v>
      </c>
      <c r="D3829" s="21" t="s">
        <v>13</v>
      </c>
      <c r="E3829" s="21">
        <v>0</v>
      </c>
      <c r="F3829" s="21">
        <v>31.27</v>
      </c>
      <c r="G3829" s="21">
        <v>0</v>
      </c>
      <c r="H3829" s="21">
        <v>1276005.6299999999</v>
      </c>
      <c r="I3829" s="21" t="s">
        <v>14</v>
      </c>
      <c r="J3829" s="21" t="s">
        <v>15</v>
      </c>
    </row>
    <row r="3830" spans="1:10">
      <c r="A3830" s="21">
        <v>11563327</v>
      </c>
      <c r="B3830" s="22">
        <v>43973</v>
      </c>
      <c r="C3830" s="22">
        <v>43973</v>
      </c>
      <c r="D3830" s="21" t="s">
        <v>13</v>
      </c>
      <c r="E3830" s="21">
        <v>0</v>
      </c>
      <c r="F3830" s="21">
        <v>32.9</v>
      </c>
      <c r="G3830" s="21">
        <v>0</v>
      </c>
      <c r="H3830" s="21">
        <v>1275972.73</v>
      </c>
      <c r="I3830" s="21" t="s">
        <v>14</v>
      </c>
      <c r="J3830" s="21" t="s">
        <v>15</v>
      </c>
    </row>
    <row r="3831" spans="1:10">
      <c r="A3831" s="21">
        <v>11563327</v>
      </c>
      <c r="B3831" s="22">
        <v>43973</v>
      </c>
      <c r="C3831" s="22">
        <v>43973</v>
      </c>
      <c r="D3831" s="21" t="s">
        <v>13</v>
      </c>
      <c r="E3831" s="21">
        <v>0</v>
      </c>
      <c r="F3831" s="21">
        <v>38.58</v>
      </c>
      <c r="G3831" s="21">
        <v>0</v>
      </c>
      <c r="H3831" s="21">
        <v>1275934.1499999999</v>
      </c>
      <c r="I3831" s="21" t="s">
        <v>14</v>
      </c>
      <c r="J3831" s="21" t="s">
        <v>15</v>
      </c>
    </row>
    <row r="3832" spans="1:10">
      <c r="A3832" s="21">
        <v>11563327</v>
      </c>
      <c r="B3832" s="22">
        <v>43973</v>
      </c>
      <c r="C3832" s="22">
        <v>43973</v>
      </c>
      <c r="D3832" s="21" t="s">
        <v>13</v>
      </c>
      <c r="E3832" s="21">
        <v>0</v>
      </c>
      <c r="F3832" s="21">
        <v>41.41</v>
      </c>
      <c r="G3832" s="21">
        <v>0</v>
      </c>
      <c r="H3832" s="21">
        <v>1275892.74</v>
      </c>
      <c r="I3832" s="21" t="s">
        <v>14</v>
      </c>
      <c r="J3832" s="21" t="s">
        <v>15</v>
      </c>
    </row>
    <row r="3833" spans="1:10">
      <c r="A3833" s="21">
        <v>11563327</v>
      </c>
      <c r="B3833" s="22">
        <v>43973</v>
      </c>
      <c r="C3833" s="22">
        <v>43973</v>
      </c>
      <c r="D3833" s="21" t="s">
        <v>13</v>
      </c>
      <c r="E3833" s="21">
        <v>0</v>
      </c>
      <c r="F3833" s="21">
        <v>44.35</v>
      </c>
      <c r="G3833" s="21">
        <v>0</v>
      </c>
      <c r="H3833" s="21">
        <v>1275848.3899999999</v>
      </c>
      <c r="I3833" s="21" t="s">
        <v>14</v>
      </c>
      <c r="J3833" s="21" t="s">
        <v>15</v>
      </c>
    </row>
    <row r="3834" spans="1:10">
      <c r="A3834" s="21">
        <v>11563327</v>
      </c>
      <c r="B3834" s="22">
        <v>43973</v>
      </c>
      <c r="C3834" s="22">
        <v>43973</v>
      </c>
      <c r="D3834" s="21" t="s">
        <v>13</v>
      </c>
      <c r="E3834" s="21">
        <v>0</v>
      </c>
      <c r="F3834" s="21">
        <v>47.29</v>
      </c>
      <c r="G3834" s="21">
        <v>0</v>
      </c>
      <c r="H3834" s="21">
        <v>1275801.1000000001</v>
      </c>
      <c r="I3834" s="21" t="s">
        <v>14</v>
      </c>
      <c r="J3834" s="21" t="s">
        <v>15</v>
      </c>
    </row>
    <row r="3835" spans="1:10">
      <c r="A3835" s="21">
        <v>11563327</v>
      </c>
      <c r="B3835" s="22">
        <v>43973</v>
      </c>
      <c r="C3835" s="22">
        <v>43973</v>
      </c>
      <c r="D3835" s="21" t="s">
        <v>13</v>
      </c>
      <c r="E3835" s="21">
        <v>0</v>
      </c>
      <c r="F3835" s="21">
        <v>66.25</v>
      </c>
      <c r="G3835" s="21">
        <v>0</v>
      </c>
      <c r="H3835" s="21">
        <v>1275734.8500000001</v>
      </c>
      <c r="I3835" s="21" t="s">
        <v>14</v>
      </c>
      <c r="J3835" s="21" t="s">
        <v>15</v>
      </c>
    </row>
    <row r="3836" spans="1:10">
      <c r="A3836" s="21">
        <v>11563327</v>
      </c>
      <c r="B3836" s="22">
        <v>43973</v>
      </c>
      <c r="C3836" s="22">
        <v>43973</v>
      </c>
      <c r="D3836" s="21" t="s">
        <v>13</v>
      </c>
      <c r="E3836" s="21">
        <v>0</v>
      </c>
      <c r="F3836" s="21">
        <v>71.77</v>
      </c>
      <c r="G3836" s="21">
        <v>0</v>
      </c>
      <c r="H3836" s="21">
        <v>1275663.08</v>
      </c>
      <c r="I3836" s="21" t="s">
        <v>14</v>
      </c>
      <c r="J3836" s="21" t="s">
        <v>15</v>
      </c>
    </row>
    <row r="3837" spans="1:10">
      <c r="A3837" s="21">
        <v>11563327</v>
      </c>
      <c r="B3837" s="22">
        <v>43973</v>
      </c>
      <c r="C3837" s="22">
        <v>43973</v>
      </c>
      <c r="D3837" s="21" t="s">
        <v>13</v>
      </c>
      <c r="E3837" s="21">
        <v>0</v>
      </c>
      <c r="F3837" s="21">
        <v>103.25</v>
      </c>
      <c r="G3837" s="21">
        <v>0</v>
      </c>
      <c r="H3837" s="21">
        <v>1275559.83</v>
      </c>
      <c r="I3837" s="21" t="s">
        <v>14</v>
      </c>
      <c r="J3837" s="21" t="s">
        <v>15</v>
      </c>
    </row>
    <row r="3838" spans="1:10">
      <c r="A3838" s="21">
        <v>11563327</v>
      </c>
      <c r="B3838" s="22">
        <v>43973</v>
      </c>
      <c r="C3838" s="22">
        <v>43973</v>
      </c>
      <c r="D3838" s="21" t="s">
        <v>13</v>
      </c>
      <c r="E3838" s="21">
        <v>0</v>
      </c>
      <c r="F3838" s="21">
        <v>142.54</v>
      </c>
      <c r="G3838" s="21">
        <v>0</v>
      </c>
      <c r="H3838" s="21">
        <v>1275417.29</v>
      </c>
      <c r="I3838" s="21" t="s">
        <v>14</v>
      </c>
      <c r="J3838" s="21" t="s">
        <v>15</v>
      </c>
    </row>
    <row r="3839" spans="1:10">
      <c r="A3839" s="21">
        <v>11563327</v>
      </c>
      <c r="B3839" s="22">
        <v>43973</v>
      </c>
      <c r="C3839" s="22">
        <v>43973</v>
      </c>
      <c r="D3839" s="21" t="s">
        <v>16</v>
      </c>
      <c r="E3839" s="21">
        <v>0</v>
      </c>
      <c r="F3839" s="21">
        <v>1275417.29</v>
      </c>
      <c r="G3839" s="21">
        <v>0</v>
      </c>
      <c r="H3839" s="21">
        <v>0</v>
      </c>
      <c r="I3839" s="21" t="s">
        <v>17</v>
      </c>
      <c r="J3839" s="21" t="s">
        <v>18</v>
      </c>
    </row>
    <row r="3840" spans="1:10">
      <c r="A3840" s="21">
        <v>11563327</v>
      </c>
      <c r="B3840" s="22">
        <v>43974</v>
      </c>
      <c r="C3840" s="22">
        <v>43974</v>
      </c>
      <c r="D3840" s="21" t="s">
        <v>10</v>
      </c>
      <c r="E3840" s="21">
        <v>0</v>
      </c>
      <c r="F3840" s="21">
        <v>0</v>
      </c>
      <c r="G3840" s="21">
        <v>75.11</v>
      </c>
      <c r="H3840" s="21">
        <v>75.11</v>
      </c>
      <c r="I3840" s="21" t="s">
        <v>11</v>
      </c>
      <c r="J3840" s="21" t="s">
        <v>12</v>
      </c>
    </row>
    <row r="3841" spans="1:10">
      <c r="A3841" s="21">
        <v>11563327</v>
      </c>
      <c r="B3841" s="22">
        <v>43974</v>
      </c>
      <c r="C3841" s="22">
        <v>43974</v>
      </c>
      <c r="D3841" s="21" t="s">
        <v>10</v>
      </c>
      <c r="E3841" s="21">
        <v>0</v>
      </c>
      <c r="F3841" s="21">
        <v>0</v>
      </c>
      <c r="G3841" s="21">
        <v>98.2</v>
      </c>
      <c r="H3841" s="21">
        <v>173.31</v>
      </c>
      <c r="I3841" s="21" t="s">
        <v>11</v>
      </c>
      <c r="J3841" s="21" t="s">
        <v>12</v>
      </c>
    </row>
    <row r="3842" spans="1:10">
      <c r="A3842" s="21">
        <v>11563327</v>
      </c>
      <c r="B3842" s="22">
        <v>43974</v>
      </c>
      <c r="C3842" s="22">
        <v>43974</v>
      </c>
      <c r="D3842" s="21" t="s">
        <v>10</v>
      </c>
      <c r="E3842" s="21">
        <v>0</v>
      </c>
      <c r="F3842" s="21">
        <v>0</v>
      </c>
      <c r="G3842" s="21">
        <v>410</v>
      </c>
      <c r="H3842" s="21">
        <v>583.30999999999995</v>
      </c>
      <c r="I3842" s="21" t="s">
        <v>11</v>
      </c>
      <c r="J3842" s="21" t="s">
        <v>12</v>
      </c>
    </row>
    <row r="3843" spans="1:10">
      <c r="A3843" s="21">
        <v>11563327</v>
      </c>
      <c r="B3843" s="22">
        <v>43974</v>
      </c>
      <c r="C3843" s="22">
        <v>43974</v>
      </c>
      <c r="D3843" s="21" t="s">
        <v>10</v>
      </c>
      <c r="E3843" s="21">
        <v>0</v>
      </c>
      <c r="F3843" s="21">
        <v>0</v>
      </c>
      <c r="G3843" s="21">
        <v>500</v>
      </c>
      <c r="H3843" s="21">
        <v>1083.31</v>
      </c>
      <c r="I3843" s="21" t="s">
        <v>11</v>
      </c>
      <c r="J3843" s="21" t="s">
        <v>12</v>
      </c>
    </row>
    <row r="3844" spans="1:10">
      <c r="A3844" s="21">
        <v>11563327</v>
      </c>
      <c r="B3844" s="22">
        <v>43974</v>
      </c>
      <c r="C3844" s="22">
        <v>43974</v>
      </c>
      <c r="D3844" s="21" t="s">
        <v>10</v>
      </c>
      <c r="E3844" s="21">
        <v>0</v>
      </c>
      <c r="F3844" s="21">
        <v>0</v>
      </c>
      <c r="G3844" s="21">
        <v>570</v>
      </c>
      <c r="H3844" s="21">
        <v>1653.31</v>
      </c>
      <c r="I3844" s="21" t="s">
        <v>11</v>
      </c>
      <c r="J3844" s="21" t="s">
        <v>12</v>
      </c>
    </row>
    <row r="3845" spans="1:10">
      <c r="A3845" s="21">
        <v>11563327</v>
      </c>
      <c r="B3845" s="22">
        <v>43974</v>
      </c>
      <c r="C3845" s="22">
        <v>43974</v>
      </c>
      <c r="D3845" s="21" t="s">
        <v>10</v>
      </c>
      <c r="E3845" s="21">
        <v>0</v>
      </c>
      <c r="F3845" s="21">
        <v>0</v>
      </c>
      <c r="G3845" s="21">
        <v>576.6</v>
      </c>
      <c r="H3845" s="21">
        <v>2229.91</v>
      </c>
      <c r="I3845" s="21" t="s">
        <v>11</v>
      </c>
      <c r="J3845" s="21" t="s">
        <v>12</v>
      </c>
    </row>
    <row r="3846" spans="1:10">
      <c r="A3846" s="21">
        <v>11563327</v>
      </c>
      <c r="B3846" s="22">
        <v>43974</v>
      </c>
      <c r="C3846" s="22">
        <v>43974</v>
      </c>
      <c r="D3846" s="21" t="s">
        <v>10</v>
      </c>
      <c r="E3846" s="21">
        <v>0</v>
      </c>
      <c r="F3846" s="21">
        <v>0</v>
      </c>
      <c r="G3846" s="21">
        <v>603.79999999999995</v>
      </c>
      <c r="H3846" s="21">
        <v>2833.71</v>
      </c>
      <c r="I3846" s="21" t="s">
        <v>11</v>
      </c>
      <c r="J3846" s="21" t="s">
        <v>12</v>
      </c>
    </row>
    <row r="3847" spans="1:10">
      <c r="A3847" s="21">
        <v>11563327</v>
      </c>
      <c r="B3847" s="22">
        <v>43974</v>
      </c>
      <c r="C3847" s="22">
        <v>43974</v>
      </c>
      <c r="D3847" s="21" t="s">
        <v>10</v>
      </c>
      <c r="E3847" s="21">
        <v>0</v>
      </c>
      <c r="F3847" s="21">
        <v>0</v>
      </c>
      <c r="G3847" s="21">
        <v>620</v>
      </c>
      <c r="H3847" s="21">
        <v>3453.71</v>
      </c>
      <c r="I3847" s="21" t="s">
        <v>11</v>
      </c>
      <c r="J3847" s="21" t="s">
        <v>12</v>
      </c>
    </row>
    <row r="3848" spans="1:10">
      <c r="A3848" s="21">
        <v>11563327</v>
      </c>
      <c r="B3848" s="22">
        <v>43974</v>
      </c>
      <c r="C3848" s="22">
        <v>43974</v>
      </c>
      <c r="D3848" s="21" t="s">
        <v>10</v>
      </c>
      <c r="E3848" s="21">
        <v>0</v>
      </c>
      <c r="F3848" s="21">
        <v>0</v>
      </c>
      <c r="G3848" s="21">
        <v>970</v>
      </c>
      <c r="H3848" s="21">
        <v>4423.71</v>
      </c>
      <c r="I3848" s="21" t="s">
        <v>11</v>
      </c>
      <c r="J3848" s="21" t="s">
        <v>12</v>
      </c>
    </row>
    <row r="3849" spans="1:10">
      <c r="A3849" s="21">
        <v>11563327</v>
      </c>
      <c r="B3849" s="22">
        <v>43974</v>
      </c>
      <c r="C3849" s="22">
        <v>43974</v>
      </c>
      <c r="D3849" s="21" t="s">
        <v>10</v>
      </c>
      <c r="E3849" s="21">
        <v>0</v>
      </c>
      <c r="F3849" s="21">
        <v>0</v>
      </c>
      <c r="G3849" s="21">
        <v>1060</v>
      </c>
      <c r="H3849" s="21">
        <v>5483.71</v>
      </c>
      <c r="I3849" s="21" t="s">
        <v>11</v>
      </c>
      <c r="J3849" s="21" t="s">
        <v>12</v>
      </c>
    </row>
    <row r="3850" spans="1:10">
      <c r="A3850" s="21">
        <v>11563327</v>
      </c>
      <c r="B3850" s="22">
        <v>43974</v>
      </c>
      <c r="C3850" s="22">
        <v>43974</v>
      </c>
      <c r="D3850" s="21" t="s">
        <v>10</v>
      </c>
      <c r="E3850" s="21">
        <v>0</v>
      </c>
      <c r="F3850" s="21">
        <v>0</v>
      </c>
      <c r="G3850" s="21">
        <v>1081.8</v>
      </c>
      <c r="H3850" s="21">
        <v>6565.51</v>
      </c>
      <c r="I3850" s="21" t="s">
        <v>11</v>
      </c>
      <c r="J3850" s="21" t="s">
        <v>12</v>
      </c>
    </row>
    <row r="3851" spans="1:10">
      <c r="A3851" s="21">
        <v>11563327</v>
      </c>
      <c r="B3851" s="22">
        <v>43974</v>
      </c>
      <c r="C3851" s="22">
        <v>43974</v>
      </c>
      <c r="D3851" s="21" t="s">
        <v>10</v>
      </c>
      <c r="E3851" s="21">
        <v>0</v>
      </c>
      <c r="F3851" s="21">
        <v>0</v>
      </c>
      <c r="G3851" s="21">
        <v>1100</v>
      </c>
      <c r="H3851" s="21">
        <v>7665.51</v>
      </c>
      <c r="I3851" s="21" t="s">
        <v>11</v>
      </c>
      <c r="J3851" s="21" t="s">
        <v>12</v>
      </c>
    </row>
    <row r="3852" spans="1:10">
      <c r="A3852" s="21">
        <v>11563327</v>
      </c>
      <c r="B3852" s="22">
        <v>43974</v>
      </c>
      <c r="C3852" s="22">
        <v>43974</v>
      </c>
      <c r="D3852" s="21" t="s">
        <v>10</v>
      </c>
      <c r="E3852" s="21">
        <v>0</v>
      </c>
      <c r="F3852" s="21">
        <v>0</v>
      </c>
      <c r="G3852" s="21">
        <v>1140.8</v>
      </c>
      <c r="H3852" s="21">
        <v>8806.31</v>
      </c>
      <c r="I3852" s="21" t="s">
        <v>11</v>
      </c>
      <c r="J3852" s="21" t="s">
        <v>12</v>
      </c>
    </row>
    <row r="3853" spans="1:10">
      <c r="A3853" s="21">
        <v>11563327</v>
      </c>
      <c r="B3853" s="22">
        <v>43974</v>
      </c>
      <c r="C3853" s="22">
        <v>43974</v>
      </c>
      <c r="D3853" s="21" t="s">
        <v>10</v>
      </c>
      <c r="E3853" s="21">
        <v>0</v>
      </c>
      <c r="F3853" s="21">
        <v>0</v>
      </c>
      <c r="G3853" s="21">
        <v>1150</v>
      </c>
      <c r="H3853" s="21">
        <v>9956.31</v>
      </c>
      <c r="I3853" s="21" t="s">
        <v>11</v>
      </c>
      <c r="J3853" s="21" t="s">
        <v>12</v>
      </c>
    </row>
    <row r="3854" spans="1:10">
      <c r="A3854" s="21">
        <v>11563327</v>
      </c>
      <c r="B3854" s="22">
        <v>43974</v>
      </c>
      <c r="C3854" s="22">
        <v>43974</v>
      </c>
      <c r="D3854" s="21" t="s">
        <v>10</v>
      </c>
      <c r="E3854" s="21">
        <v>0</v>
      </c>
      <c r="F3854" s="21">
        <v>0</v>
      </c>
      <c r="G3854" s="21">
        <v>1180.0999999999999</v>
      </c>
      <c r="H3854" s="21">
        <v>11136.41</v>
      </c>
      <c r="I3854" s="21" t="s">
        <v>11</v>
      </c>
      <c r="J3854" s="21" t="s">
        <v>12</v>
      </c>
    </row>
    <row r="3855" spans="1:10">
      <c r="A3855" s="21">
        <v>11563327</v>
      </c>
      <c r="B3855" s="22">
        <v>43974</v>
      </c>
      <c r="C3855" s="22">
        <v>43974</v>
      </c>
      <c r="D3855" s="21" t="s">
        <v>10</v>
      </c>
      <c r="E3855" s="21">
        <v>0</v>
      </c>
      <c r="F3855" s="21">
        <v>0</v>
      </c>
      <c r="G3855" s="21">
        <v>1200</v>
      </c>
      <c r="H3855" s="21">
        <v>12336.41</v>
      </c>
      <c r="I3855" s="21" t="s">
        <v>11</v>
      </c>
      <c r="J3855" s="21" t="s">
        <v>12</v>
      </c>
    </row>
    <row r="3856" spans="1:10">
      <c r="A3856" s="21">
        <v>11563327</v>
      </c>
      <c r="B3856" s="22">
        <v>43974</v>
      </c>
      <c r="C3856" s="22">
        <v>43974</v>
      </c>
      <c r="D3856" s="21" t="s">
        <v>10</v>
      </c>
      <c r="E3856" s="21">
        <v>0</v>
      </c>
      <c r="F3856" s="21">
        <v>0</v>
      </c>
      <c r="G3856" s="21">
        <v>1200</v>
      </c>
      <c r="H3856" s="21">
        <v>13536.41</v>
      </c>
      <c r="I3856" s="21" t="s">
        <v>11</v>
      </c>
      <c r="J3856" s="21" t="s">
        <v>12</v>
      </c>
    </row>
    <row r="3857" spans="1:10">
      <c r="A3857" s="21">
        <v>11563327</v>
      </c>
      <c r="B3857" s="22">
        <v>43974</v>
      </c>
      <c r="C3857" s="22">
        <v>43974</v>
      </c>
      <c r="D3857" s="21" t="s">
        <v>10</v>
      </c>
      <c r="E3857" s="21">
        <v>0</v>
      </c>
      <c r="F3857" s="21">
        <v>0</v>
      </c>
      <c r="G3857" s="21">
        <v>1270</v>
      </c>
      <c r="H3857" s="21">
        <v>14806.41</v>
      </c>
      <c r="I3857" s="21" t="s">
        <v>11</v>
      </c>
      <c r="J3857" s="21" t="s">
        <v>12</v>
      </c>
    </row>
    <row r="3858" spans="1:10">
      <c r="A3858" s="21">
        <v>11563327</v>
      </c>
      <c r="B3858" s="22">
        <v>43974</v>
      </c>
      <c r="C3858" s="22">
        <v>43974</v>
      </c>
      <c r="D3858" s="21" t="s">
        <v>10</v>
      </c>
      <c r="E3858" s="21">
        <v>0</v>
      </c>
      <c r="F3858" s="21">
        <v>0</v>
      </c>
      <c r="G3858" s="21">
        <v>1300</v>
      </c>
      <c r="H3858" s="21">
        <v>16106.41</v>
      </c>
      <c r="I3858" s="21" t="s">
        <v>11</v>
      </c>
      <c r="J3858" s="21" t="s">
        <v>12</v>
      </c>
    </row>
    <row r="3859" spans="1:10">
      <c r="A3859" s="21">
        <v>11563327</v>
      </c>
      <c r="B3859" s="22">
        <v>43974</v>
      </c>
      <c r="C3859" s="22">
        <v>43974</v>
      </c>
      <c r="D3859" s="21" t="s">
        <v>10</v>
      </c>
      <c r="E3859" s="21">
        <v>0</v>
      </c>
      <c r="F3859" s="21">
        <v>0</v>
      </c>
      <c r="G3859" s="21">
        <v>1300</v>
      </c>
      <c r="H3859" s="21">
        <v>17406.41</v>
      </c>
      <c r="I3859" s="21" t="s">
        <v>11</v>
      </c>
      <c r="J3859" s="21" t="s">
        <v>12</v>
      </c>
    </row>
    <row r="3860" spans="1:10">
      <c r="A3860" s="21">
        <v>11563327</v>
      </c>
      <c r="B3860" s="22">
        <v>43974</v>
      </c>
      <c r="C3860" s="22">
        <v>43974</v>
      </c>
      <c r="D3860" s="21" t="s">
        <v>10</v>
      </c>
      <c r="E3860" s="21">
        <v>0</v>
      </c>
      <c r="F3860" s="21">
        <v>0</v>
      </c>
      <c r="G3860" s="21">
        <v>1332</v>
      </c>
      <c r="H3860" s="21">
        <v>18738.41</v>
      </c>
      <c r="I3860" s="21" t="s">
        <v>11</v>
      </c>
      <c r="J3860" s="21" t="s">
        <v>12</v>
      </c>
    </row>
    <row r="3861" spans="1:10">
      <c r="A3861" s="21">
        <v>11563327</v>
      </c>
      <c r="B3861" s="22">
        <v>43974</v>
      </c>
      <c r="C3861" s="22">
        <v>43974</v>
      </c>
      <c r="D3861" s="21" t="s">
        <v>10</v>
      </c>
      <c r="E3861" s="21">
        <v>0</v>
      </c>
      <c r="F3861" s="21">
        <v>0</v>
      </c>
      <c r="G3861" s="21">
        <v>1350</v>
      </c>
      <c r="H3861" s="21">
        <v>20088.41</v>
      </c>
      <c r="I3861" s="21" t="s">
        <v>11</v>
      </c>
      <c r="J3861" s="21" t="s">
        <v>12</v>
      </c>
    </row>
    <row r="3862" spans="1:10">
      <c r="A3862" s="21">
        <v>11563327</v>
      </c>
      <c r="B3862" s="22">
        <v>43974</v>
      </c>
      <c r="C3862" s="22">
        <v>43974</v>
      </c>
      <c r="D3862" s="21" t="s">
        <v>10</v>
      </c>
      <c r="E3862" s="21">
        <v>0</v>
      </c>
      <c r="F3862" s="21">
        <v>0</v>
      </c>
      <c r="G3862" s="21">
        <v>1380</v>
      </c>
      <c r="H3862" s="21">
        <v>21468.41</v>
      </c>
      <c r="I3862" s="21" t="s">
        <v>11</v>
      </c>
      <c r="J3862" s="21" t="s">
        <v>12</v>
      </c>
    </row>
    <row r="3863" spans="1:10">
      <c r="A3863" s="21">
        <v>11563327</v>
      </c>
      <c r="B3863" s="22">
        <v>43974</v>
      </c>
      <c r="C3863" s="22">
        <v>43974</v>
      </c>
      <c r="D3863" s="21" t="s">
        <v>10</v>
      </c>
      <c r="E3863" s="21">
        <v>0</v>
      </c>
      <c r="F3863" s="21">
        <v>0</v>
      </c>
      <c r="G3863" s="21">
        <v>1400</v>
      </c>
      <c r="H3863" s="21">
        <v>22868.41</v>
      </c>
      <c r="I3863" s="21" t="s">
        <v>11</v>
      </c>
      <c r="J3863" s="21" t="s">
        <v>12</v>
      </c>
    </row>
    <row r="3864" spans="1:10">
      <c r="A3864" s="21">
        <v>11563327</v>
      </c>
      <c r="B3864" s="22">
        <v>43974</v>
      </c>
      <c r="C3864" s="22">
        <v>43974</v>
      </c>
      <c r="D3864" s="21" t="s">
        <v>10</v>
      </c>
      <c r="E3864" s="21">
        <v>0</v>
      </c>
      <c r="F3864" s="21">
        <v>0</v>
      </c>
      <c r="G3864" s="21">
        <v>1410</v>
      </c>
      <c r="H3864" s="21">
        <v>24278.41</v>
      </c>
      <c r="I3864" s="21" t="s">
        <v>11</v>
      </c>
      <c r="J3864" s="21" t="s">
        <v>12</v>
      </c>
    </row>
    <row r="3865" spans="1:10">
      <c r="A3865" s="21">
        <v>11563327</v>
      </c>
      <c r="B3865" s="22">
        <v>43974</v>
      </c>
      <c r="C3865" s="22">
        <v>43974</v>
      </c>
      <c r="D3865" s="21" t="s">
        <v>10</v>
      </c>
      <c r="E3865" s="21">
        <v>0</v>
      </c>
      <c r="F3865" s="21">
        <v>0</v>
      </c>
      <c r="G3865" s="21">
        <v>1483.6</v>
      </c>
      <c r="H3865" s="21">
        <v>25762.01</v>
      </c>
      <c r="I3865" s="21" t="s">
        <v>11</v>
      </c>
      <c r="J3865" s="21" t="s">
        <v>12</v>
      </c>
    </row>
    <row r="3866" spans="1:10">
      <c r="A3866" s="21">
        <v>11563327</v>
      </c>
      <c r="B3866" s="22">
        <v>43974</v>
      </c>
      <c r="C3866" s="22">
        <v>43974</v>
      </c>
      <c r="D3866" s="21" t="s">
        <v>10</v>
      </c>
      <c r="E3866" s="21">
        <v>0</v>
      </c>
      <c r="F3866" s="21">
        <v>0</v>
      </c>
      <c r="G3866" s="21">
        <v>1490</v>
      </c>
      <c r="H3866" s="21">
        <v>27252.01</v>
      </c>
      <c r="I3866" s="21" t="s">
        <v>11</v>
      </c>
      <c r="J3866" s="21" t="s">
        <v>12</v>
      </c>
    </row>
    <row r="3867" spans="1:10">
      <c r="A3867" s="21">
        <v>11563327</v>
      </c>
      <c r="B3867" s="22">
        <v>43974</v>
      </c>
      <c r="C3867" s="22">
        <v>43974</v>
      </c>
      <c r="D3867" s="21" t="s">
        <v>10</v>
      </c>
      <c r="E3867" s="21">
        <v>0</v>
      </c>
      <c r="F3867" s="21">
        <v>0</v>
      </c>
      <c r="G3867" s="21">
        <v>1490</v>
      </c>
      <c r="H3867" s="21">
        <v>28742.01</v>
      </c>
      <c r="I3867" s="21" t="s">
        <v>11</v>
      </c>
      <c r="J3867" s="21" t="s">
        <v>12</v>
      </c>
    </row>
    <row r="3868" spans="1:10">
      <c r="A3868" s="21">
        <v>11563327</v>
      </c>
      <c r="B3868" s="22">
        <v>43974</v>
      </c>
      <c r="C3868" s="22">
        <v>43974</v>
      </c>
      <c r="D3868" s="21" t="s">
        <v>10</v>
      </c>
      <c r="E3868" s="21">
        <v>0</v>
      </c>
      <c r="F3868" s="21">
        <v>0</v>
      </c>
      <c r="G3868" s="21">
        <v>1500.1</v>
      </c>
      <c r="H3868" s="21">
        <v>30242.11</v>
      </c>
      <c r="I3868" s="21" t="s">
        <v>11</v>
      </c>
      <c r="J3868" s="21" t="s">
        <v>12</v>
      </c>
    </row>
    <row r="3869" spans="1:10">
      <c r="A3869" s="21">
        <v>11563327</v>
      </c>
      <c r="B3869" s="22">
        <v>43974</v>
      </c>
      <c r="C3869" s="22">
        <v>43974</v>
      </c>
      <c r="D3869" s="21" t="s">
        <v>10</v>
      </c>
      <c r="E3869" s="21">
        <v>0</v>
      </c>
      <c r="F3869" s="21">
        <v>0</v>
      </c>
      <c r="G3869" s="21">
        <v>1561.6</v>
      </c>
      <c r="H3869" s="21">
        <v>31803.71</v>
      </c>
      <c r="I3869" s="21" t="s">
        <v>11</v>
      </c>
      <c r="J3869" s="21" t="s">
        <v>12</v>
      </c>
    </row>
    <row r="3870" spans="1:10">
      <c r="A3870" s="21">
        <v>11563327</v>
      </c>
      <c r="B3870" s="22">
        <v>43974</v>
      </c>
      <c r="C3870" s="22">
        <v>43974</v>
      </c>
      <c r="D3870" s="21" t="s">
        <v>10</v>
      </c>
      <c r="E3870" s="21">
        <v>0</v>
      </c>
      <c r="F3870" s="21">
        <v>0</v>
      </c>
      <c r="G3870" s="21">
        <v>1576.5</v>
      </c>
      <c r="H3870" s="21">
        <v>33380.21</v>
      </c>
      <c r="I3870" s="21" t="s">
        <v>11</v>
      </c>
      <c r="J3870" s="21" t="s">
        <v>12</v>
      </c>
    </row>
    <row r="3871" spans="1:10">
      <c r="A3871" s="21">
        <v>11563327</v>
      </c>
      <c r="B3871" s="22">
        <v>43974</v>
      </c>
      <c r="C3871" s="22">
        <v>43974</v>
      </c>
      <c r="D3871" s="21" t="s">
        <v>10</v>
      </c>
      <c r="E3871" s="21">
        <v>0</v>
      </c>
      <c r="F3871" s="21">
        <v>0</v>
      </c>
      <c r="G3871" s="21">
        <v>1670</v>
      </c>
      <c r="H3871" s="21">
        <v>35050.21</v>
      </c>
      <c r="I3871" s="21" t="s">
        <v>11</v>
      </c>
      <c r="J3871" s="21" t="s">
        <v>12</v>
      </c>
    </row>
    <row r="3872" spans="1:10">
      <c r="A3872" s="21">
        <v>11563327</v>
      </c>
      <c r="B3872" s="22">
        <v>43974</v>
      </c>
      <c r="C3872" s="22">
        <v>43974</v>
      </c>
      <c r="D3872" s="21" t="s">
        <v>10</v>
      </c>
      <c r="E3872" s="21">
        <v>0</v>
      </c>
      <c r="F3872" s="21">
        <v>0</v>
      </c>
      <c r="G3872" s="21">
        <v>1730</v>
      </c>
      <c r="H3872" s="21">
        <v>36780.21</v>
      </c>
      <c r="I3872" s="21" t="s">
        <v>11</v>
      </c>
      <c r="J3872" s="21" t="s">
        <v>12</v>
      </c>
    </row>
    <row r="3873" spans="1:10">
      <c r="A3873" s="21">
        <v>11563327</v>
      </c>
      <c r="B3873" s="22">
        <v>43974</v>
      </c>
      <c r="C3873" s="22">
        <v>43974</v>
      </c>
      <c r="D3873" s="21" t="s">
        <v>10</v>
      </c>
      <c r="E3873" s="21">
        <v>0</v>
      </c>
      <c r="F3873" s="21">
        <v>0</v>
      </c>
      <c r="G3873" s="21">
        <v>1774.5</v>
      </c>
      <c r="H3873" s="21">
        <v>38554.71</v>
      </c>
      <c r="I3873" s="21" t="s">
        <v>11</v>
      </c>
      <c r="J3873" s="21" t="s">
        <v>12</v>
      </c>
    </row>
    <row r="3874" spans="1:10">
      <c r="A3874" s="21">
        <v>11563327</v>
      </c>
      <c r="B3874" s="22">
        <v>43974</v>
      </c>
      <c r="C3874" s="22">
        <v>43974</v>
      </c>
      <c r="D3874" s="21" t="s">
        <v>10</v>
      </c>
      <c r="E3874" s="21">
        <v>0</v>
      </c>
      <c r="F3874" s="21">
        <v>0</v>
      </c>
      <c r="G3874" s="21">
        <v>1800</v>
      </c>
      <c r="H3874" s="21">
        <v>40354.71</v>
      </c>
      <c r="I3874" s="21" t="s">
        <v>11</v>
      </c>
      <c r="J3874" s="21" t="s">
        <v>12</v>
      </c>
    </row>
    <row r="3875" spans="1:10">
      <c r="A3875" s="21">
        <v>11563327</v>
      </c>
      <c r="B3875" s="22">
        <v>43974</v>
      </c>
      <c r="C3875" s="22">
        <v>43974</v>
      </c>
      <c r="D3875" s="21" t="s">
        <v>10</v>
      </c>
      <c r="E3875" s="21">
        <v>0</v>
      </c>
      <c r="F3875" s="21">
        <v>0</v>
      </c>
      <c r="G3875" s="21">
        <v>1820</v>
      </c>
      <c r="H3875" s="21">
        <v>42174.71</v>
      </c>
      <c r="I3875" s="21" t="s">
        <v>11</v>
      </c>
      <c r="J3875" s="21" t="s">
        <v>12</v>
      </c>
    </row>
    <row r="3876" spans="1:10">
      <c r="A3876" s="21">
        <v>11563327</v>
      </c>
      <c r="B3876" s="22">
        <v>43974</v>
      </c>
      <c r="C3876" s="22">
        <v>43974</v>
      </c>
      <c r="D3876" s="21" t="s">
        <v>10</v>
      </c>
      <c r="E3876" s="21">
        <v>0</v>
      </c>
      <c r="F3876" s="21">
        <v>0</v>
      </c>
      <c r="G3876" s="21">
        <v>1870</v>
      </c>
      <c r="H3876" s="21">
        <v>44044.71</v>
      </c>
      <c r="I3876" s="21" t="s">
        <v>11</v>
      </c>
      <c r="J3876" s="21" t="s">
        <v>12</v>
      </c>
    </row>
    <row r="3877" spans="1:10">
      <c r="A3877" s="21">
        <v>11563327</v>
      </c>
      <c r="B3877" s="22">
        <v>43974</v>
      </c>
      <c r="C3877" s="22">
        <v>43974</v>
      </c>
      <c r="D3877" s="21" t="s">
        <v>10</v>
      </c>
      <c r="E3877" s="21">
        <v>0</v>
      </c>
      <c r="F3877" s="21">
        <v>0</v>
      </c>
      <c r="G3877" s="21">
        <v>1910</v>
      </c>
      <c r="H3877" s="21">
        <v>45954.71</v>
      </c>
      <c r="I3877" s="21" t="s">
        <v>11</v>
      </c>
      <c r="J3877" s="21" t="s">
        <v>12</v>
      </c>
    </row>
    <row r="3878" spans="1:10">
      <c r="A3878" s="21">
        <v>11563327</v>
      </c>
      <c r="B3878" s="22">
        <v>43974</v>
      </c>
      <c r="C3878" s="22">
        <v>43974</v>
      </c>
      <c r="D3878" s="21" t="s">
        <v>10</v>
      </c>
      <c r="E3878" s="21">
        <v>0</v>
      </c>
      <c r="F3878" s="21">
        <v>0</v>
      </c>
      <c r="G3878" s="21">
        <v>1910</v>
      </c>
      <c r="H3878" s="21">
        <v>47864.71</v>
      </c>
      <c r="I3878" s="21" t="s">
        <v>11</v>
      </c>
      <c r="J3878" s="21" t="s">
        <v>12</v>
      </c>
    </row>
    <row r="3879" spans="1:10">
      <c r="A3879" s="21">
        <v>11563327</v>
      </c>
      <c r="B3879" s="22">
        <v>43974</v>
      </c>
      <c r="C3879" s="22">
        <v>43974</v>
      </c>
      <c r="D3879" s="21" t="s">
        <v>10</v>
      </c>
      <c r="E3879" s="21">
        <v>0</v>
      </c>
      <c r="F3879" s="21">
        <v>0</v>
      </c>
      <c r="G3879" s="21">
        <v>1920</v>
      </c>
      <c r="H3879" s="21">
        <v>49784.71</v>
      </c>
      <c r="I3879" s="21" t="s">
        <v>11</v>
      </c>
      <c r="J3879" s="21" t="s">
        <v>12</v>
      </c>
    </row>
    <row r="3880" spans="1:10">
      <c r="A3880" s="21">
        <v>11563327</v>
      </c>
      <c r="B3880" s="22">
        <v>43974</v>
      </c>
      <c r="C3880" s="22">
        <v>43974</v>
      </c>
      <c r="D3880" s="21" t="s">
        <v>10</v>
      </c>
      <c r="E3880" s="21">
        <v>0</v>
      </c>
      <c r="F3880" s="21">
        <v>0</v>
      </c>
      <c r="G3880" s="21">
        <v>2030</v>
      </c>
      <c r="H3880" s="21">
        <v>51814.71</v>
      </c>
      <c r="I3880" s="21" t="s">
        <v>11</v>
      </c>
      <c r="J3880" s="21" t="s">
        <v>12</v>
      </c>
    </row>
    <row r="3881" spans="1:10">
      <c r="A3881" s="21">
        <v>11563327</v>
      </c>
      <c r="B3881" s="22">
        <v>43974</v>
      </c>
      <c r="C3881" s="22">
        <v>43974</v>
      </c>
      <c r="D3881" s="21" t="s">
        <v>10</v>
      </c>
      <c r="E3881" s="21">
        <v>0</v>
      </c>
      <c r="F3881" s="21">
        <v>0</v>
      </c>
      <c r="G3881" s="21">
        <v>2090</v>
      </c>
      <c r="H3881" s="21">
        <v>53904.71</v>
      </c>
      <c r="I3881" s="21" t="s">
        <v>11</v>
      </c>
      <c r="J3881" s="21" t="s">
        <v>12</v>
      </c>
    </row>
    <row r="3882" spans="1:10">
      <c r="A3882" s="21">
        <v>11563327</v>
      </c>
      <c r="B3882" s="22">
        <v>43974</v>
      </c>
      <c r="C3882" s="22">
        <v>43974</v>
      </c>
      <c r="D3882" s="21" t="s">
        <v>10</v>
      </c>
      <c r="E3882" s="21">
        <v>0</v>
      </c>
      <c r="F3882" s="21">
        <v>0</v>
      </c>
      <c r="G3882" s="21">
        <v>2132.1</v>
      </c>
      <c r="H3882" s="21">
        <v>56036.81</v>
      </c>
      <c r="I3882" s="21" t="s">
        <v>11</v>
      </c>
      <c r="J3882" s="21" t="s">
        <v>12</v>
      </c>
    </row>
    <row r="3883" spans="1:10">
      <c r="A3883" s="21">
        <v>11563327</v>
      </c>
      <c r="B3883" s="22">
        <v>43974</v>
      </c>
      <c r="C3883" s="22">
        <v>43974</v>
      </c>
      <c r="D3883" s="21" t="s">
        <v>10</v>
      </c>
      <c r="E3883" s="21">
        <v>0</v>
      </c>
      <c r="F3883" s="21">
        <v>0</v>
      </c>
      <c r="G3883" s="21">
        <v>2183.91</v>
      </c>
      <c r="H3883" s="21">
        <v>58220.72</v>
      </c>
      <c r="I3883" s="21" t="s">
        <v>11</v>
      </c>
      <c r="J3883" s="21" t="s">
        <v>12</v>
      </c>
    </row>
    <row r="3884" spans="1:10">
      <c r="A3884" s="21">
        <v>11563327</v>
      </c>
      <c r="B3884" s="22">
        <v>43974</v>
      </c>
      <c r="C3884" s="22">
        <v>43974</v>
      </c>
      <c r="D3884" s="21" t="s">
        <v>10</v>
      </c>
      <c r="E3884" s="21">
        <v>0</v>
      </c>
      <c r="F3884" s="21">
        <v>0</v>
      </c>
      <c r="G3884" s="21">
        <v>2240</v>
      </c>
      <c r="H3884" s="21">
        <v>60460.72</v>
      </c>
      <c r="I3884" s="21" t="s">
        <v>11</v>
      </c>
      <c r="J3884" s="21" t="s">
        <v>12</v>
      </c>
    </row>
    <row r="3885" spans="1:10">
      <c r="A3885" s="21">
        <v>11563327</v>
      </c>
      <c r="B3885" s="22">
        <v>43974</v>
      </c>
      <c r="C3885" s="22">
        <v>43974</v>
      </c>
      <c r="D3885" s="21" t="s">
        <v>10</v>
      </c>
      <c r="E3885" s="21">
        <v>0</v>
      </c>
      <c r="F3885" s="21">
        <v>0</v>
      </c>
      <c r="G3885" s="21">
        <v>2270</v>
      </c>
      <c r="H3885" s="21">
        <v>62730.720000000001</v>
      </c>
      <c r="I3885" s="21" t="s">
        <v>11</v>
      </c>
      <c r="J3885" s="21" t="s">
        <v>12</v>
      </c>
    </row>
    <row r="3886" spans="1:10">
      <c r="A3886" s="21">
        <v>11563327</v>
      </c>
      <c r="B3886" s="22">
        <v>43974</v>
      </c>
      <c r="C3886" s="22">
        <v>43974</v>
      </c>
      <c r="D3886" s="21" t="s">
        <v>10</v>
      </c>
      <c r="E3886" s="21">
        <v>0</v>
      </c>
      <c r="F3886" s="21">
        <v>0</v>
      </c>
      <c r="G3886" s="21">
        <v>2320</v>
      </c>
      <c r="H3886" s="21">
        <v>65050.720000000001</v>
      </c>
      <c r="I3886" s="21" t="s">
        <v>11</v>
      </c>
      <c r="J3886" s="21" t="s">
        <v>12</v>
      </c>
    </row>
    <row r="3887" spans="1:10">
      <c r="A3887" s="21">
        <v>11563327</v>
      </c>
      <c r="B3887" s="22">
        <v>43974</v>
      </c>
      <c r="C3887" s="22">
        <v>43974</v>
      </c>
      <c r="D3887" s="21" t="s">
        <v>10</v>
      </c>
      <c r="E3887" s="21">
        <v>0</v>
      </c>
      <c r="F3887" s="21">
        <v>0</v>
      </c>
      <c r="G3887" s="21">
        <v>2340</v>
      </c>
      <c r="H3887" s="21">
        <v>67390.720000000001</v>
      </c>
      <c r="I3887" s="21" t="s">
        <v>11</v>
      </c>
      <c r="J3887" s="21" t="s">
        <v>12</v>
      </c>
    </row>
    <row r="3888" spans="1:10">
      <c r="A3888" s="21">
        <v>11563327</v>
      </c>
      <c r="B3888" s="22">
        <v>43974</v>
      </c>
      <c r="C3888" s="22">
        <v>43974</v>
      </c>
      <c r="D3888" s="21" t="s">
        <v>10</v>
      </c>
      <c r="E3888" s="21">
        <v>0</v>
      </c>
      <c r="F3888" s="21">
        <v>0</v>
      </c>
      <c r="G3888" s="21">
        <v>2380.1</v>
      </c>
      <c r="H3888" s="21">
        <v>69770.820000000007</v>
      </c>
      <c r="I3888" s="21" t="s">
        <v>11</v>
      </c>
      <c r="J3888" s="21" t="s">
        <v>12</v>
      </c>
    </row>
    <row r="3889" spans="1:10">
      <c r="A3889" s="21">
        <v>11563327</v>
      </c>
      <c r="B3889" s="22">
        <v>43974</v>
      </c>
      <c r="C3889" s="22">
        <v>43974</v>
      </c>
      <c r="D3889" s="21" t="s">
        <v>10</v>
      </c>
      <c r="E3889" s="21">
        <v>0</v>
      </c>
      <c r="F3889" s="21">
        <v>0</v>
      </c>
      <c r="G3889" s="21">
        <v>2391.4</v>
      </c>
      <c r="H3889" s="21">
        <v>72162.22</v>
      </c>
      <c r="I3889" s="21" t="s">
        <v>11</v>
      </c>
      <c r="J3889" s="21" t="s">
        <v>12</v>
      </c>
    </row>
    <row r="3890" spans="1:10">
      <c r="A3890" s="21">
        <v>11563327</v>
      </c>
      <c r="B3890" s="22">
        <v>43974</v>
      </c>
      <c r="C3890" s="22">
        <v>43974</v>
      </c>
      <c r="D3890" s="21" t="s">
        <v>10</v>
      </c>
      <c r="E3890" s="21">
        <v>0</v>
      </c>
      <c r="F3890" s="21">
        <v>0</v>
      </c>
      <c r="G3890" s="21">
        <v>2490</v>
      </c>
      <c r="H3890" s="21">
        <v>74652.22</v>
      </c>
      <c r="I3890" s="21" t="s">
        <v>11</v>
      </c>
      <c r="J3890" s="21" t="s">
        <v>12</v>
      </c>
    </row>
    <row r="3891" spans="1:10">
      <c r="A3891" s="21">
        <v>11563327</v>
      </c>
      <c r="B3891" s="22">
        <v>43974</v>
      </c>
      <c r="C3891" s="22">
        <v>43974</v>
      </c>
      <c r="D3891" s="21" t="s">
        <v>10</v>
      </c>
      <c r="E3891" s="21">
        <v>0</v>
      </c>
      <c r="F3891" s="21">
        <v>0</v>
      </c>
      <c r="G3891" s="21">
        <v>2639.6</v>
      </c>
      <c r="H3891" s="21">
        <v>77291.820000000007</v>
      </c>
      <c r="I3891" s="21" t="s">
        <v>11</v>
      </c>
      <c r="J3891" s="21" t="s">
        <v>12</v>
      </c>
    </row>
    <row r="3892" spans="1:10">
      <c r="A3892" s="21">
        <v>11563327</v>
      </c>
      <c r="B3892" s="22">
        <v>43974</v>
      </c>
      <c r="C3892" s="22">
        <v>43974</v>
      </c>
      <c r="D3892" s="21" t="s">
        <v>10</v>
      </c>
      <c r="E3892" s="21">
        <v>0</v>
      </c>
      <c r="F3892" s="21">
        <v>0</v>
      </c>
      <c r="G3892" s="21">
        <v>2950</v>
      </c>
      <c r="H3892" s="21">
        <v>80241.820000000007</v>
      </c>
      <c r="I3892" s="21" t="s">
        <v>11</v>
      </c>
      <c r="J3892" s="21" t="s">
        <v>12</v>
      </c>
    </row>
    <row r="3893" spans="1:10">
      <c r="A3893" s="21">
        <v>11563327</v>
      </c>
      <c r="B3893" s="22">
        <v>43974</v>
      </c>
      <c r="C3893" s="22">
        <v>43974</v>
      </c>
      <c r="D3893" s="21" t="s">
        <v>10</v>
      </c>
      <c r="E3893" s="21">
        <v>0</v>
      </c>
      <c r="F3893" s="21">
        <v>0</v>
      </c>
      <c r="G3893" s="21">
        <v>2960</v>
      </c>
      <c r="H3893" s="21">
        <v>83201.820000000007</v>
      </c>
      <c r="I3893" s="21" t="s">
        <v>11</v>
      </c>
      <c r="J3893" s="21" t="s">
        <v>12</v>
      </c>
    </row>
    <row r="3894" spans="1:10">
      <c r="A3894" s="21">
        <v>11563327</v>
      </c>
      <c r="B3894" s="22">
        <v>43974</v>
      </c>
      <c r="C3894" s="22">
        <v>43974</v>
      </c>
      <c r="D3894" s="21" t="s">
        <v>10</v>
      </c>
      <c r="E3894" s="21">
        <v>0</v>
      </c>
      <c r="F3894" s="21">
        <v>0</v>
      </c>
      <c r="G3894" s="21">
        <v>2961.2</v>
      </c>
      <c r="H3894" s="21">
        <v>86163.02</v>
      </c>
      <c r="I3894" s="21" t="s">
        <v>11</v>
      </c>
      <c r="J3894" s="21" t="s">
        <v>12</v>
      </c>
    </row>
    <row r="3895" spans="1:10">
      <c r="A3895" s="21">
        <v>11563327</v>
      </c>
      <c r="B3895" s="22">
        <v>43974</v>
      </c>
      <c r="C3895" s="22">
        <v>43974</v>
      </c>
      <c r="D3895" s="21" t="s">
        <v>10</v>
      </c>
      <c r="E3895" s="21">
        <v>0</v>
      </c>
      <c r="F3895" s="21">
        <v>0</v>
      </c>
      <c r="G3895" s="21">
        <v>3195.04</v>
      </c>
      <c r="H3895" s="21">
        <v>89358.06</v>
      </c>
      <c r="I3895" s="21" t="s">
        <v>11</v>
      </c>
      <c r="J3895" s="21" t="s">
        <v>12</v>
      </c>
    </row>
    <row r="3896" spans="1:10">
      <c r="A3896" s="21">
        <v>11563327</v>
      </c>
      <c r="B3896" s="22">
        <v>43974</v>
      </c>
      <c r="C3896" s="22">
        <v>43974</v>
      </c>
      <c r="D3896" s="21" t="s">
        <v>10</v>
      </c>
      <c r="E3896" s="21">
        <v>0</v>
      </c>
      <c r="F3896" s="21">
        <v>0</v>
      </c>
      <c r="G3896" s="21">
        <v>3280</v>
      </c>
      <c r="H3896" s="21">
        <v>92638.06</v>
      </c>
      <c r="I3896" s="21" t="s">
        <v>11</v>
      </c>
      <c r="J3896" s="21" t="s">
        <v>12</v>
      </c>
    </row>
    <row r="3897" spans="1:10">
      <c r="A3897" s="21">
        <v>11563327</v>
      </c>
      <c r="B3897" s="22">
        <v>43974</v>
      </c>
      <c r="C3897" s="22">
        <v>43974</v>
      </c>
      <c r="D3897" s="21" t="s">
        <v>10</v>
      </c>
      <c r="E3897" s="21">
        <v>0</v>
      </c>
      <c r="F3897" s="21">
        <v>0</v>
      </c>
      <c r="G3897" s="21">
        <v>3280</v>
      </c>
      <c r="H3897" s="21">
        <v>95918.06</v>
      </c>
      <c r="I3897" s="21" t="s">
        <v>11</v>
      </c>
      <c r="J3897" s="21" t="s">
        <v>12</v>
      </c>
    </row>
    <row r="3898" spans="1:10">
      <c r="A3898" s="21">
        <v>11563327</v>
      </c>
      <c r="B3898" s="22">
        <v>43974</v>
      </c>
      <c r="C3898" s="22">
        <v>43974</v>
      </c>
      <c r="D3898" s="21" t="s">
        <v>10</v>
      </c>
      <c r="E3898" s="21">
        <v>0</v>
      </c>
      <c r="F3898" s="21">
        <v>0</v>
      </c>
      <c r="G3898" s="21">
        <v>3330.1</v>
      </c>
      <c r="H3898" s="21">
        <v>99248.16</v>
      </c>
      <c r="I3898" s="21" t="s">
        <v>11</v>
      </c>
      <c r="J3898" s="21" t="s">
        <v>12</v>
      </c>
    </row>
    <row r="3899" spans="1:10">
      <c r="A3899" s="21">
        <v>11563327</v>
      </c>
      <c r="B3899" s="22">
        <v>43974</v>
      </c>
      <c r="C3899" s="22">
        <v>43974</v>
      </c>
      <c r="D3899" s="21" t="s">
        <v>10</v>
      </c>
      <c r="E3899" s="21">
        <v>0</v>
      </c>
      <c r="F3899" s="21">
        <v>0</v>
      </c>
      <c r="G3899" s="21">
        <v>3471.2</v>
      </c>
      <c r="H3899" s="21">
        <v>102719.36</v>
      </c>
      <c r="I3899" s="21" t="s">
        <v>11</v>
      </c>
      <c r="J3899" s="21" t="s">
        <v>12</v>
      </c>
    </row>
    <row r="3900" spans="1:10">
      <c r="A3900" s="21">
        <v>11563327</v>
      </c>
      <c r="B3900" s="22">
        <v>43974</v>
      </c>
      <c r="C3900" s="22">
        <v>43974</v>
      </c>
      <c r="D3900" s="21" t="s">
        <v>10</v>
      </c>
      <c r="E3900" s="21">
        <v>0</v>
      </c>
      <c r="F3900" s="21">
        <v>0</v>
      </c>
      <c r="G3900" s="21">
        <v>3488</v>
      </c>
      <c r="H3900" s="21">
        <v>106207.36</v>
      </c>
      <c r="I3900" s="21" t="s">
        <v>11</v>
      </c>
      <c r="J3900" s="21" t="s">
        <v>12</v>
      </c>
    </row>
    <row r="3901" spans="1:10">
      <c r="A3901" s="21">
        <v>11563327</v>
      </c>
      <c r="B3901" s="22">
        <v>43974</v>
      </c>
      <c r="C3901" s="22">
        <v>43974</v>
      </c>
      <c r="D3901" s="21" t="s">
        <v>10</v>
      </c>
      <c r="E3901" s="21">
        <v>0</v>
      </c>
      <c r="F3901" s="21">
        <v>0</v>
      </c>
      <c r="G3901" s="21">
        <v>3541.6</v>
      </c>
      <c r="H3901" s="21">
        <v>109748.96</v>
      </c>
      <c r="I3901" s="21" t="s">
        <v>11</v>
      </c>
      <c r="J3901" s="21" t="s">
        <v>12</v>
      </c>
    </row>
    <row r="3902" spans="1:10">
      <c r="A3902" s="21">
        <v>11563327</v>
      </c>
      <c r="B3902" s="22">
        <v>43974</v>
      </c>
      <c r="C3902" s="22">
        <v>43974</v>
      </c>
      <c r="D3902" s="21" t="s">
        <v>10</v>
      </c>
      <c r="E3902" s="21">
        <v>0</v>
      </c>
      <c r="F3902" s="21">
        <v>0</v>
      </c>
      <c r="G3902" s="21">
        <v>3606.7</v>
      </c>
      <c r="H3902" s="21">
        <v>113355.66</v>
      </c>
      <c r="I3902" s="21" t="s">
        <v>11</v>
      </c>
      <c r="J3902" s="21" t="s">
        <v>12</v>
      </c>
    </row>
    <row r="3903" spans="1:10">
      <c r="A3903" s="21">
        <v>11563327</v>
      </c>
      <c r="B3903" s="22">
        <v>43974</v>
      </c>
      <c r="C3903" s="22">
        <v>43974</v>
      </c>
      <c r="D3903" s="21" t="s">
        <v>10</v>
      </c>
      <c r="E3903" s="21">
        <v>0</v>
      </c>
      <c r="F3903" s="21">
        <v>0</v>
      </c>
      <c r="G3903" s="21">
        <v>3650</v>
      </c>
      <c r="H3903" s="21">
        <v>117005.66</v>
      </c>
      <c r="I3903" s="21" t="s">
        <v>11</v>
      </c>
      <c r="J3903" s="21" t="s">
        <v>12</v>
      </c>
    </row>
    <row r="3904" spans="1:10">
      <c r="A3904" s="21">
        <v>11563327</v>
      </c>
      <c r="B3904" s="22">
        <v>43974</v>
      </c>
      <c r="C3904" s="22">
        <v>43974</v>
      </c>
      <c r="D3904" s="21" t="s">
        <v>10</v>
      </c>
      <c r="E3904" s="21">
        <v>0</v>
      </c>
      <c r="F3904" s="21">
        <v>0</v>
      </c>
      <c r="G3904" s="21">
        <v>3710</v>
      </c>
      <c r="H3904" s="21">
        <v>120715.66</v>
      </c>
      <c r="I3904" s="21" t="s">
        <v>11</v>
      </c>
      <c r="J3904" s="21" t="s">
        <v>12</v>
      </c>
    </row>
    <row r="3905" spans="1:10">
      <c r="A3905" s="21">
        <v>11563327</v>
      </c>
      <c r="B3905" s="22">
        <v>43974</v>
      </c>
      <c r="C3905" s="22">
        <v>43974</v>
      </c>
      <c r="D3905" s="21" t="s">
        <v>10</v>
      </c>
      <c r="E3905" s="21">
        <v>0</v>
      </c>
      <c r="F3905" s="21">
        <v>0</v>
      </c>
      <c r="G3905" s="21">
        <v>3810</v>
      </c>
      <c r="H3905" s="21">
        <v>124525.66</v>
      </c>
      <c r="I3905" s="21" t="s">
        <v>11</v>
      </c>
      <c r="J3905" s="21" t="s">
        <v>12</v>
      </c>
    </row>
    <row r="3906" spans="1:10">
      <c r="A3906" s="21">
        <v>11563327</v>
      </c>
      <c r="B3906" s="22">
        <v>43974</v>
      </c>
      <c r="C3906" s="22">
        <v>43974</v>
      </c>
      <c r="D3906" s="21" t="s">
        <v>10</v>
      </c>
      <c r="E3906" s="21">
        <v>0</v>
      </c>
      <c r="F3906" s="21">
        <v>0</v>
      </c>
      <c r="G3906" s="21">
        <v>3869.8</v>
      </c>
      <c r="H3906" s="21">
        <v>128395.46</v>
      </c>
      <c r="I3906" s="21" t="s">
        <v>11</v>
      </c>
      <c r="J3906" s="21" t="s">
        <v>12</v>
      </c>
    </row>
    <row r="3907" spans="1:10">
      <c r="A3907" s="21">
        <v>11563327</v>
      </c>
      <c r="B3907" s="22">
        <v>43974</v>
      </c>
      <c r="C3907" s="22">
        <v>43974</v>
      </c>
      <c r="D3907" s="21" t="s">
        <v>10</v>
      </c>
      <c r="E3907" s="21">
        <v>0</v>
      </c>
      <c r="F3907" s="21">
        <v>0</v>
      </c>
      <c r="G3907" s="21">
        <v>3930</v>
      </c>
      <c r="H3907" s="21">
        <v>132325.46</v>
      </c>
      <c r="I3907" s="21" t="s">
        <v>11</v>
      </c>
      <c r="J3907" s="21" t="s">
        <v>12</v>
      </c>
    </row>
    <row r="3908" spans="1:10">
      <c r="A3908" s="21">
        <v>11563327</v>
      </c>
      <c r="B3908" s="22">
        <v>43974</v>
      </c>
      <c r="C3908" s="22">
        <v>43974</v>
      </c>
      <c r="D3908" s="21" t="s">
        <v>10</v>
      </c>
      <c r="E3908" s="21">
        <v>0</v>
      </c>
      <c r="F3908" s="21">
        <v>0</v>
      </c>
      <c r="G3908" s="21">
        <v>3936.1</v>
      </c>
      <c r="H3908" s="21">
        <v>136261.56</v>
      </c>
      <c r="I3908" s="21" t="s">
        <v>11</v>
      </c>
      <c r="J3908" s="21" t="s">
        <v>12</v>
      </c>
    </row>
    <row r="3909" spans="1:10">
      <c r="A3909" s="21">
        <v>11563327</v>
      </c>
      <c r="B3909" s="22">
        <v>43974</v>
      </c>
      <c r="C3909" s="22">
        <v>43974</v>
      </c>
      <c r="D3909" s="21" t="s">
        <v>10</v>
      </c>
      <c r="E3909" s="21">
        <v>0</v>
      </c>
      <c r="F3909" s="21">
        <v>0</v>
      </c>
      <c r="G3909" s="21">
        <v>3940</v>
      </c>
      <c r="H3909" s="21">
        <v>140201.56</v>
      </c>
      <c r="I3909" s="21" t="s">
        <v>11</v>
      </c>
      <c r="J3909" s="21" t="s">
        <v>12</v>
      </c>
    </row>
    <row r="3910" spans="1:10">
      <c r="A3910" s="21">
        <v>11563327</v>
      </c>
      <c r="B3910" s="22">
        <v>43974</v>
      </c>
      <c r="C3910" s="22">
        <v>43974</v>
      </c>
      <c r="D3910" s="21" t="s">
        <v>10</v>
      </c>
      <c r="E3910" s="21">
        <v>0</v>
      </c>
      <c r="F3910" s="21">
        <v>0</v>
      </c>
      <c r="G3910" s="21">
        <v>3963.9</v>
      </c>
      <c r="H3910" s="21">
        <v>144165.46</v>
      </c>
      <c r="I3910" s="21" t="s">
        <v>11</v>
      </c>
      <c r="J3910" s="21" t="s">
        <v>12</v>
      </c>
    </row>
    <row r="3911" spans="1:10">
      <c r="A3911" s="21">
        <v>11563327</v>
      </c>
      <c r="B3911" s="22">
        <v>43974</v>
      </c>
      <c r="C3911" s="22">
        <v>43974</v>
      </c>
      <c r="D3911" s="21" t="s">
        <v>10</v>
      </c>
      <c r="E3911" s="21">
        <v>0</v>
      </c>
      <c r="F3911" s="21">
        <v>0</v>
      </c>
      <c r="G3911" s="21">
        <v>4037.5</v>
      </c>
      <c r="H3911" s="21">
        <v>148202.96</v>
      </c>
      <c r="I3911" s="21" t="s">
        <v>11</v>
      </c>
      <c r="J3911" s="21" t="s">
        <v>12</v>
      </c>
    </row>
    <row r="3912" spans="1:10">
      <c r="A3912" s="21">
        <v>11563327</v>
      </c>
      <c r="B3912" s="22">
        <v>43974</v>
      </c>
      <c r="C3912" s="22">
        <v>43974</v>
      </c>
      <c r="D3912" s="21" t="s">
        <v>10</v>
      </c>
      <c r="E3912" s="21">
        <v>0</v>
      </c>
      <c r="F3912" s="21">
        <v>0</v>
      </c>
      <c r="G3912" s="21">
        <v>4042.8</v>
      </c>
      <c r="H3912" s="21">
        <v>152245.76000000001</v>
      </c>
      <c r="I3912" s="21" t="s">
        <v>11</v>
      </c>
      <c r="J3912" s="21" t="s">
        <v>12</v>
      </c>
    </row>
    <row r="3913" spans="1:10">
      <c r="A3913" s="21">
        <v>11563327</v>
      </c>
      <c r="B3913" s="22">
        <v>43974</v>
      </c>
      <c r="C3913" s="22">
        <v>43974</v>
      </c>
      <c r="D3913" s="21" t="s">
        <v>10</v>
      </c>
      <c r="E3913" s="21">
        <v>0</v>
      </c>
      <c r="F3913" s="21">
        <v>0</v>
      </c>
      <c r="G3913" s="21">
        <v>4060</v>
      </c>
      <c r="H3913" s="21">
        <v>156305.76</v>
      </c>
      <c r="I3913" s="21" t="s">
        <v>11</v>
      </c>
      <c r="J3913" s="21" t="s">
        <v>12</v>
      </c>
    </row>
    <row r="3914" spans="1:10">
      <c r="A3914" s="21">
        <v>11563327</v>
      </c>
      <c r="B3914" s="22">
        <v>43974</v>
      </c>
      <c r="C3914" s="22">
        <v>43974</v>
      </c>
      <c r="D3914" s="21" t="s">
        <v>10</v>
      </c>
      <c r="E3914" s="21">
        <v>0</v>
      </c>
      <c r="F3914" s="21">
        <v>0</v>
      </c>
      <c r="G3914" s="21">
        <v>4110</v>
      </c>
      <c r="H3914" s="21">
        <v>160415.76</v>
      </c>
      <c r="I3914" s="21" t="s">
        <v>11</v>
      </c>
      <c r="J3914" s="21" t="s">
        <v>12</v>
      </c>
    </row>
    <row r="3915" spans="1:10">
      <c r="A3915" s="21">
        <v>11563327</v>
      </c>
      <c r="B3915" s="22">
        <v>43974</v>
      </c>
      <c r="C3915" s="22">
        <v>43974</v>
      </c>
      <c r="D3915" s="21" t="s">
        <v>10</v>
      </c>
      <c r="E3915" s="21">
        <v>0</v>
      </c>
      <c r="F3915" s="21">
        <v>0</v>
      </c>
      <c r="G3915" s="21">
        <v>4120</v>
      </c>
      <c r="H3915" s="21">
        <v>164535.76</v>
      </c>
      <c r="I3915" s="21" t="s">
        <v>11</v>
      </c>
      <c r="J3915" s="21" t="s">
        <v>12</v>
      </c>
    </row>
    <row r="3916" spans="1:10">
      <c r="A3916" s="21">
        <v>11563327</v>
      </c>
      <c r="B3916" s="22">
        <v>43974</v>
      </c>
      <c r="C3916" s="22">
        <v>43974</v>
      </c>
      <c r="D3916" s="21" t="s">
        <v>10</v>
      </c>
      <c r="E3916" s="21">
        <v>0</v>
      </c>
      <c r="F3916" s="21">
        <v>0</v>
      </c>
      <c r="G3916" s="21">
        <v>4133.8999999999996</v>
      </c>
      <c r="H3916" s="21">
        <v>168669.66</v>
      </c>
      <c r="I3916" s="21" t="s">
        <v>11</v>
      </c>
      <c r="J3916" s="21" t="s">
        <v>12</v>
      </c>
    </row>
    <row r="3917" spans="1:10">
      <c r="A3917" s="21">
        <v>11563327</v>
      </c>
      <c r="B3917" s="22">
        <v>43974</v>
      </c>
      <c r="C3917" s="22">
        <v>43974</v>
      </c>
      <c r="D3917" s="21" t="s">
        <v>10</v>
      </c>
      <c r="E3917" s="21">
        <v>0</v>
      </c>
      <c r="F3917" s="21">
        <v>0</v>
      </c>
      <c r="G3917" s="21">
        <v>4150</v>
      </c>
      <c r="H3917" s="21">
        <v>172819.66</v>
      </c>
      <c r="I3917" s="21" t="s">
        <v>11</v>
      </c>
      <c r="J3917" s="21" t="s">
        <v>12</v>
      </c>
    </row>
    <row r="3918" spans="1:10">
      <c r="A3918" s="21">
        <v>11563327</v>
      </c>
      <c r="B3918" s="22">
        <v>43974</v>
      </c>
      <c r="C3918" s="22">
        <v>43974</v>
      </c>
      <c r="D3918" s="21" t="s">
        <v>10</v>
      </c>
      <c r="E3918" s="21">
        <v>0</v>
      </c>
      <c r="F3918" s="21">
        <v>0</v>
      </c>
      <c r="G3918" s="21">
        <v>4270.51</v>
      </c>
      <c r="H3918" s="21">
        <v>177090.17</v>
      </c>
      <c r="I3918" s="21" t="s">
        <v>11</v>
      </c>
      <c r="J3918" s="21" t="s">
        <v>12</v>
      </c>
    </row>
    <row r="3919" spans="1:10">
      <c r="A3919" s="21">
        <v>11563327</v>
      </c>
      <c r="B3919" s="22">
        <v>43974</v>
      </c>
      <c r="C3919" s="22">
        <v>43974</v>
      </c>
      <c r="D3919" s="21" t="s">
        <v>10</v>
      </c>
      <c r="E3919" s="21">
        <v>0</v>
      </c>
      <c r="F3919" s="21">
        <v>0</v>
      </c>
      <c r="G3919" s="21">
        <v>4317.42</v>
      </c>
      <c r="H3919" s="21">
        <v>181407.59</v>
      </c>
      <c r="I3919" s="21" t="s">
        <v>11</v>
      </c>
      <c r="J3919" s="21" t="s">
        <v>12</v>
      </c>
    </row>
    <row r="3920" spans="1:10">
      <c r="A3920" s="21">
        <v>11563327</v>
      </c>
      <c r="B3920" s="22">
        <v>43974</v>
      </c>
      <c r="C3920" s="22">
        <v>43974</v>
      </c>
      <c r="D3920" s="21" t="s">
        <v>10</v>
      </c>
      <c r="E3920" s="21">
        <v>0</v>
      </c>
      <c r="F3920" s="21">
        <v>0</v>
      </c>
      <c r="G3920" s="21">
        <v>4358.1000000000004</v>
      </c>
      <c r="H3920" s="21">
        <v>185765.69</v>
      </c>
      <c r="I3920" s="21" t="s">
        <v>11</v>
      </c>
      <c r="J3920" s="21" t="s">
        <v>12</v>
      </c>
    </row>
    <row r="3921" spans="1:10">
      <c r="A3921" s="21">
        <v>11563327</v>
      </c>
      <c r="B3921" s="22">
        <v>43974</v>
      </c>
      <c r="C3921" s="22">
        <v>43974</v>
      </c>
      <c r="D3921" s="21" t="s">
        <v>10</v>
      </c>
      <c r="E3921" s="21">
        <v>0</v>
      </c>
      <c r="F3921" s="21">
        <v>0</v>
      </c>
      <c r="G3921" s="21">
        <v>4420</v>
      </c>
      <c r="H3921" s="21">
        <v>190185.69</v>
      </c>
      <c r="I3921" s="21" t="s">
        <v>11</v>
      </c>
      <c r="J3921" s="21" t="s">
        <v>12</v>
      </c>
    </row>
    <row r="3922" spans="1:10">
      <c r="A3922" s="21">
        <v>11563327</v>
      </c>
      <c r="B3922" s="22">
        <v>43974</v>
      </c>
      <c r="C3922" s="22">
        <v>43974</v>
      </c>
      <c r="D3922" s="21" t="s">
        <v>10</v>
      </c>
      <c r="E3922" s="21">
        <v>0</v>
      </c>
      <c r="F3922" s="21">
        <v>0</v>
      </c>
      <c r="G3922" s="21">
        <v>4450</v>
      </c>
      <c r="H3922" s="21">
        <v>194635.69</v>
      </c>
      <c r="I3922" s="21" t="s">
        <v>11</v>
      </c>
      <c r="J3922" s="21" t="s">
        <v>12</v>
      </c>
    </row>
    <row r="3923" spans="1:10">
      <c r="A3923" s="21">
        <v>11563327</v>
      </c>
      <c r="B3923" s="22">
        <v>43974</v>
      </c>
      <c r="C3923" s="22">
        <v>43974</v>
      </c>
      <c r="D3923" s="21" t="s">
        <v>10</v>
      </c>
      <c r="E3923" s="21">
        <v>0</v>
      </c>
      <c r="F3923" s="21">
        <v>0</v>
      </c>
      <c r="G3923" s="21">
        <v>4521.1000000000004</v>
      </c>
      <c r="H3923" s="21">
        <v>199156.79</v>
      </c>
      <c r="I3923" s="21" t="s">
        <v>11</v>
      </c>
      <c r="J3923" s="21" t="s">
        <v>12</v>
      </c>
    </row>
    <row r="3924" spans="1:10">
      <c r="A3924" s="21">
        <v>11563327</v>
      </c>
      <c r="B3924" s="22">
        <v>43974</v>
      </c>
      <c r="C3924" s="22">
        <v>43974</v>
      </c>
      <c r="D3924" s="21" t="s">
        <v>10</v>
      </c>
      <c r="E3924" s="21">
        <v>0</v>
      </c>
      <c r="F3924" s="21">
        <v>0</v>
      </c>
      <c r="G3924" s="21">
        <v>4584.2</v>
      </c>
      <c r="H3924" s="21">
        <v>203740.99</v>
      </c>
      <c r="I3924" s="21" t="s">
        <v>11</v>
      </c>
      <c r="J3924" s="21" t="s">
        <v>12</v>
      </c>
    </row>
    <row r="3925" spans="1:10">
      <c r="A3925" s="21">
        <v>11563327</v>
      </c>
      <c r="B3925" s="22">
        <v>43974</v>
      </c>
      <c r="C3925" s="22">
        <v>43974</v>
      </c>
      <c r="D3925" s="21" t="s">
        <v>10</v>
      </c>
      <c r="E3925" s="21">
        <v>0</v>
      </c>
      <c r="F3925" s="21">
        <v>0</v>
      </c>
      <c r="G3925" s="21">
        <v>4678.5</v>
      </c>
      <c r="H3925" s="21">
        <v>208419.49</v>
      </c>
      <c r="I3925" s="21" t="s">
        <v>11</v>
      </c>
      <c r="J3925" s="21" t="s">
        <v>12</v>
      </c>
    </row>
    <row r="3926" spans="1:10">
      <c r="A3926" s="21">
        <v>11563327</v>
      </c>
      <c r="B3926" s="22">
        <v>43974</v>
      </c>
      <c r="C3926" s="22">
        <v>43974</v>
      </c>
      <c r="D3926" s="21" t="s">
        <v>10</v>
      </c>
      <c r="E3926" s="21">
        <v>0</v>
      </c>
      <c r="F3926" s="21">
        <v>0</v>
      </c>
      <c r="G3926" s="21">
        <v>4720</v>
      </c>
      <c r="H3926" s="21">
        <v>213139.49</v>
      </c>
      <c r="I3926" s="21" t="s">
        <v>11</v>
      </c>
      <c r="J3926" s="21" t="s">
        <v>12</v>
      </c>
    </row>
    <row r="3927" spans="1:10">
      <c r="A3927" s="21">
        <v>11563327</v>
      </c>
      <c r="B3927" s="22">
        <v>43974</v>
      </c>
      <c r="C3927" s="22">
        <v>43974</v>
      </c>
      <c r="D3927" s="21" t="s">
        <v>10</v>
      </c>
      <c r="E3927" s="21">
        <v>0</v>
      </c>
      <c r="F3927" s="21">
        <v>0</v>
      </c>
      <c r="G3927" s="21">
        <v>4734</v>
      </c>
      <c r="H3927" s="21">
        <v>217873.49</v>
      </c>
      <c r="I3927" s="21" t="s">
        <v>11</v>
      </c>
      <c r="J3927" s="21" t="s">
        <v>12</v>
      </c>
    </row>
    <row r="3928" spans="1:10">
      <c r="A3928" s="21">
        <v>11563327</v>
      </c>
      <c r="B3928" s="22">
        <v>43974</v>
      </c>
      <c r="C3928" s="22">
        <v>43974</v>
      </c>
      <c r="D3928" s="21" t="s">
        <v>10</v>
      </c>
      <c r="E3928" s="21">
        <v>0</v>
      </c>
      <c r="F3928" s="21">
        <v>0</v>
      </c>
      <c r="G3928" s="21">
        <v>4820</v>
      </c>
      <c r="H3928" s="21">
        <v>222693.49</v>
      </c>
      <c r="I3928" s="21" t="s">
        <v>11</v>
      </c>
      <c r="J3928" s="21" t="s">
        <v>12</v>
      </c>
    </row>
    <row r="3929" spans="1:10">
      <c r="A3929" s="21">
        <v>11563327</v>
      </c>
      <c r="B3929" s="22">
        <v>43974</v>
      </c>
      <c r="C3929" s="22">
        <v>43974</v>
      </c>
      <c r="D3929" s="21" t="s">
        <v>10</v>
      </c>
      <c r="E3929" s="21">
        <v>0</v>
      </c>
      <c r="F3929" s="21">
        <v>0</v>
      </c>
      <c r="G3929" s="21">
        <v>5140</v>
      </c>
      <c r="H3929" s="21">
        <v>227833.49</v>
      </c>
      <c r="I3929" s="21" t="s">
        <v>11</v>
      </c>
      <c r="J3929" s="21" t="s">
        <v>12</v>
      </c>
    </row>
    <row r="3930" spans="1:10">
      <c r="A3930" s="21">
        <v>11563327</v>
      </c>
      <c r="B3930" s="22">
        <v>43974</v>
      </c>
      <c r="C3930" s="22">
        <v>43974</v>
      </c>
      <c r="D3930" s="21" t="s">
        <v>10</v>
      </c>
      <c r="E3930" s="21">
        <v>0</v>
      </c>
      <c r="F3930" s="21">
        <v>0</v>
      </c>
      <c r="G3930" s="21">
        <v>5220</v>
      </c>
      <c r="H3930" s="21">
        <v>233053.49</v>
      </c>
      <c r="I3930" s="21" t="s">
        <v>11</v>
      </c>
      <c r="J3930" s="21" t="s">
        <v>12</v>
      </c>
    </row>
    <row r="3931" spans="1:10">
      <c r="A3931" s="21">
        <v>11563327</v>
      </c>
      <c r="B3931" s="22">
        <v>43974</v>
      </c>
      <c r="C3931" s="22">
        <v>43974</v>
      </c>
      <c r="D3931" s="21" t="s">
        <v>10</v>
      </c>
      <c r="E3931" s="21">
        <v>0</v>
      </c>
      <c r="F3931" s="21">
        <v>0</v>
      </c>
      <c r="G3931" s="21">
        <v>5390</v>
      </c>
      <c r="H3931" s="21">
        <v>238443.49</v>
      </c>
      <c r="I3931" s="21" t="s">
        <v>11</v>
      </c>
      <c r="J3931" s="21" t="s">
        <v>12</v>
      </c>
    </row>
    <row r="3932" spans="1:10">
      <c r="A3932" s="21">
        <v>11563327</v>
      </c>
      <c r="B3932" s="22">
        <v>43974</v>
      </c>
      <c r="C3932" s="22">
        <v>43974</v>
      </c>
      <c r="D3932" s="21" t="s">
        <v>10</v>
      </c>
      <c r="E3932" s="21">
        <v>0</v>
      </c>
      <c r="F3932" s="21">
        <v>0</v>
      </c>
      <c r="G3932" s="21">
        <v>5446</v>
      </c>
      <c r="H3932" s="21">
        <v>243889.49</v>
      </c>
      <c r="I3932" s="21" t="s">
        <v>11</v>
      </c>
      <c r="J3932" s="21" t="s">
        <v>12</v>
      </c>
    </row>
    <row r="3933" spans="1:10">
      <c r="A3933" s="21">
        <v>11563327</v>
      </c>
      <c r="B3933" s="22">
        <v>43974</v>
      </c>
      <c r="C3933" s="22">
        <v>43974</v>
      </c>
      <c r="D3933" s="21" t="s">
        <v>10</v>
      </c>
      <c r="E3933" s="21">
        <v>0</v>
      </c>
      <c r="F3933" s="21">
        <v>0</v>
      </c>
      <c r="G3933" s="21">
        <v>5490</v>
      </c>
      <c r="H3933" s="21">
        <v>249379.49</v>
      </c>
      <c r="I3933" s="21" t="s">
        <v>11</v>
      </c>
      <c r="J3933" s="21" t="s">
        <v>12</v>
      </c>
    </row>
    <row r="3934" spans="1:10">
      <c r="A3934" s="21">
        <v>11563327</v>
      </c>
      <c r="B3934" s="22">
        <v>43974</v>
      </c>
      <c r="C3934" s="22">
        <v>43974</v>
      </c>
      <c r="D3934" s="21" t="s">
        <v>10</v>
      </c>
      <c r="E3934" s="21">
        <v>0</v>
      </c>
      <c r="F3934" s="21">
        <v>0</v>
      </c>
      <c r="G3934" s="21">
        <v>5580</v>
      </c>
      <c r="H3934" s="21">
        <v>254959.49</v>
      </c>
      <c r="I3934" s="21" t="s">
        <v>11</v>
      </c>
      <c r="J3934" s="21" t="s">
        <v>12</v>
      </c>
    </row>
    <row r="3935" spans="1:10">
      <c r="A3935" s="21">
        <v>11563327</v>
      </c>
      <c r="B3935" s="22">
        <v>43974</v>
      </c>
      <c r="C3935" s="22">
        <v>43974</v>
      </c>
      <c r="D3935" s="21" t="s">
        <v>10</v>
      </c>
      <c r="E3935" s="21">
        <v>0</v>
      </c>
      <c r="F3935" s="21">
        <v>0</v>
      </c>
      <c r="G3935" s="21">
        <v>5650</v>
      </c>
      <c r="H3935" s="21">
        <v>260609.49</v>
      </c>
      <c r="I3935" s="21" t="s">
        <v>11</v>
      </c>
      <c r="J3935" s="21" t="s">
        <v>12</v>
      </c>
    </row>
    <row r="3936" spans="1:10">
      <c r="A3936" s="21">
        <v>11563327</v>
      </c>
      <c r="B3936" s="22">
        <v>43974</v>
      </c>
      <c r="C3936" s="22">
        <v>43974</v>
      </c>
      <c r="D3936" s="21" t="s">
        <v>10</v>
      </c>
      <c r="E3936" s="21">
        <v>0</v>
      </c>
      <c r="F3936" s="21">
        <v>0</v>
      </c>
      <c r="G3936" s="21">
        <v>5697</v>
      </c>
      <c r="H3936" s="21">
        <v>266306.49</v>
      </c>
      <c r="I3936" s="21" t="s">
        <v>11</v>
      </c>
      <c r="J3936" s="21" t="s">
        <v>12</v>
      </c>
    </row>
    <row r="3937" spans="1:10">
      <c r="A3937" s="21">
        <v>11563327</v>
      </c>
      <c r="B3937" s="22">
        <v>43974</v>
      </c>
      <c r="C3937" s="22">
        <v>43974</v>
      </c>
      <c r="D3937" s="21" t="s">
        <v>10</v>
      </c>
      <c r="E3937" s="21">
        <v>0</v>
      </c>
      <c r="F3937" s="21">
        <v>0</v>
      </c>
      <c r="G3937" s="21">
        <v>5848.3</v>
      </c>
      <c r="H3937" s="21">
        <v>272154.78999999998</v>
      </c>
      <c r="I3937" s="21" t="s">
        <v>11</v>
      </c>
      <c r="J3937" s="21" t="s">
        <v>12</v>
      </c>
    </row>
    <row r="3938" spans="1:10">
      <c r="A3938" s="21">
        <v>11563327</v>
      </c>
      <c r="B3938" s="22">
        <v>43974</v>
      </c>
      <c r="C3938" s="22">
        <v>43974</v>
      </c>
      <c r="D3938" s="21" t="s">
        <v>10</v>
      </c>
      <c r="E3938" s="21">
        <v>0</v>
      </c>
      <c r="F3938" s="21">
        <v>0</v>
      </c>
      <c r="G3938" s="21">
        <v>5910.68</v>
      </c>
      <c r="H3938" s="21">
        <v>278065.46999999997</v>
      </c>
      <c r="I3938" s="21" t="s">
        <v>11</v>
      </c>
      <c r="J3938" s="21" t="s">
        <v>12</v>
      </c>
    </row>
    <row r="3939" spans="1:10">
      <c r="A3939" s="21">
        <v>11563327</v>
      </c>
      <c r="B3939" s="22">
        <v>43974</v>
      </c>
      <c r="C3939" s="22">
        <v>43974</v>
      </c>
      <c r="D3939" s="21" t="s">
        <v>10</v>
      </c>
      <c r="E3939" s="21">
        <v>0</v>
      </c>
      <c r="F3939" s="21">
        <v>0</v>
      </c>
      <c r="G3939" s="21">
        <v>5990</v>
      </c>
      <c r="H3939" s="21">
        <v>284055.46999999997</v>
      </c>
      <c r="I3939" s="21" t="s">
        <v>11</v>
      </c>
      <c r="J3939" s="21" t="s">
        <v>12</v>
      </c>
    </row>
    <row r="3940" spans="1:10">
      <c r="A3940" s="21">
        <v>11563327</v>
      </c>
      <c r="B3940" s="22">
        <v>43974</v>
      </c>
      <c r="C3940" s="22">
        <v>43974</v>
      </c>
      <c r="D3940" s="21" t="s">
        <v>10</v>
      </c>
      <c r="E3940" s="21">
        <v>0</v>
      </c>
      <c r="F3940" s="21">
        <v>0</v>
      </c>
      <c r="G3940" s="21">
        <v>6298.3</v>
      </c>
      <c r="H3940" s="21">
        <v>290353.77</v>
      </c>
      <c r="I3940" s="21" t="s">
        <v>11</v>
      </c>
      <c r="J3940" s="21" t="s">
        <v>12</v>
      </c>
    </row>
    <row r="3941" spans="1:10">
      <c r="A3941" s="21">
        <v>11563327</v>
      </c>
      <c r="B3941" s="22">
        <v>43974</v>
      </c>
      <c r="C3941" s="22">
        <v>43974</v>
      </c>
      <c r="D3941" s="21" t="s">
        <v>10</v>
      </c>
      <c r="E3941" s="21">
        <v>0</v>
      </c>
      <c r="F3941" s="21">
        <v>0</v>
      </c>
      <c r="G3941" s="21">
        <v>6330</v>
      </c>
      <c r="H3941" s="21">
        <v>296683.77</v>
      </c>
      <c r="I3941" s="21" t="s">
        <v>11</v>
      </c>
      <c r="J3941" s="21" t="s">
        <v>12</v>
      </c>
    </row>
    <row r="3942" spans="1:10">
      <c r="A3942" s="21">
        <v>11563327</v>
      </c>
      <c r="B3942" s="22">
        <v>43974</v>
      </c>
      <c r="C3942" s="22">
        <v>43974</v>
      </c>
      <c r="D3942" s="21" t="s">
        <v>10</v>
      </c>
      <c r="E3942" s="21">
        <v>0</v>
      </c>
      <c r="F3942" s="21">
        <v>0</v>
      </c>
      <c r="G3942" s="21">
        <v>6350</v>
      </c>
      <c r="H3942" s="21">
        <v>303033.77</v>
      </c>
      <c r="I3942" s="21" t="s">
        <v>11</v>
      </c>
      <c r="J3942" s="21" t="s">
        <v>12</v>
      </c>
    </row>
    <row r="3943" spans="1:10">
      <c r="A3943" s="21">
        <v>11563327</v>
      </c>
      <c r="B3943" s="22">
        <v>43974</v>
      </c>
      <c r="C3943" s="22">
        <v>43974</v>
      </c>
      <c r="D3943" s="21" t="s">
        <v>10</v>
      </c>
      <c r="E3943" s="21">
        <v>0</v>
      </c>
      <c r="F3943" s="21">
        <v>0</v>
      </c>
      <c r="G3943" s="21">
        <v>6454.6</v>
      </c>
      <c r="H3943" s="21">
        <v>309488.37</v>
      </c>
      <c r="I3943" s="21" t="s">
        <v>11</v>
      </c>
      <c r="J3943" s="21" t="s">
        <v>12</v>
      </c>
    </row>
    <row r="3944" spans="1:10">
      <c r="A3944" s="21">
        <v>11563327</v>
      </c>
      <c r="B3944" s="22">
        <v>43974</v>
      </c>
      <c r="C3944" s="22">
        <v>43974</v>
      </c>
      <c r="D3944" s="21" t="s">
        <v>10</v>
      </c>
      <c r="E3944" s="21">
        <v>0</v>
      </c>
      <c r="F3944" s="21">
        <v>0</v>
      </c>
      <c r="G3944" s="21">
        <v>6520</v>
      </c>
      <c r="H3944" s="21">
        <v>316008.37</v>
      </c>
      <c r="I3944" s="21" t="s">
        <v>11</v>
      </c>
      <c r="J3944" s="21" t="s">
        <v>12</v>
      </c>
    </row>
    <row r="3945" spans="1:10">
      <c r="A3945" s="21">
        <v>11563327</v>
      </c>
      <c r="B3945" s="22">
        <v>43974</v>
      </c>
      <c r="C3945" s="22">
        <v>43974</v>
      </c>
      <c r="D3945" s="21" t="s">
        <v>10</v>
      </c>
      <c r="E3945" s="21">
        <v>0</v>
      </c>
      <c r="F3945" s="21">
        <v>0</v>
      </c>
      <c r="G3945" s="21">
        <v>6530</v>
      </c>
      <c r="H3945" s="21">
        <v>322538.37</v>
      </c>
      <c r="I3945" s="21" t="s">
        <v>11</v>
      </c>
      <c r="J3945" s="21" t="s">
        <v>12</v>
      </c>
    </row>
    <row r="3946" spans="1:10">
      <c r="A3946" s="21">
        <v>11563327</v>
      </c>
      <c r="B3946" s="22">
        <v>43974</v>
      </c>
      <c r="C3946" s="22">
        <v>43974</v>
      </c>
      <c r="D3946" s="21" t="s">
        <v>10</v>
      </c>
      <c r="E3946" s="21">
        <v>0</v>
      </c>
      <c r="F3946" s="21">
        <v>0</v>
      </c>
      <c r="G3946" s="21">
        <v>6595.3</v>
      </c>
      <c r="H3946" s="21">
        <v>329133.67</v>
      </c>
      <c r="I3946" s="21" t="s">
        <v>11</v>
      </c>
      <c r="J3946" s="21" t="s">
        <v>12</v>
      </c>
    </row>
    <row r="3947" spans="1:10">
      <c r="A3947" s="21">
        <v>11563327</v>
      </c>
      <c r="B3947" s="22">
        <v>43974</v>
      </c>
      <c r="C3947" s="22">
        <v>43974</v>
      </c>
      <c r="D3947" s="21" t="s">
        <v>10</v>
      </c>
      <c r="E3947" s="21">
        <v>0</v>
      </c>
      <c r="F3947" s="21">
        <v>0</v>
      </c>
      <c r="G3947" s="21">
        <v>6780</v>
      </c>
      <c r="H3947" s="21">
        <v>335913.67</v>
      </c>
      <c r="I3947" s="21" t="s">
        <v>11</v>
      </c>
      <c r="J3947" s="21" t="s">
        <v>12</v>
      </c>
    </row>
    <row r="3948" spans="1:10">
      <c r="A3948" s="21">
        <v>11563327</v>
      </c>
      <c r="B3948" s="22">
        <v>43974</v>
      </c>
      <c r="C3948" s="22">
        <v>43974</v>
      </c>
      <c r="D3948" s="21" t="s">
        <v>10</v>
      </c>
      <c r="E3948" s="21">
        <v>0</v>
      </c>
      <c r="F3948" s="21">
        <v>0</v>
      </c>
      <c r="G3948" s="21">
        <v>6872</v>
      </c>
      <c r="H3948" s="21">
        <v>342785.67</v>
      </c>
      <c r="I3948" s="21" t="s">
        <v>11</v>
      </c>
      <c r="J3948" s="21" t="s">
        <v>12</v>
      </c>
    </row>
    <row r="3949" spans="1:10">
      <c r="A3949" s="21">
        <v>11563327</v>
      </c>
      <c r="B3949" s="22">
        <v>43974</v>
      </c>
      <c r="C3949" s="22">
        <v>43974</v>
      </c>
      <c r="D3949" s="21" t="s">
        <v>10</v>
      </c>
      <c r="E3949" s="21">
        <v>0</v>
      </c>
      <c r="F3949" s="21">
        <v>0</v>
      </c>
      <c r="G3949" s="21">
        <v>6980</v>
      </c>
      <c r="H3949" s="21">
        <v>349765.67</v>
      </c>
      <c r="I3949" s="21" t="s">
        <v>11</v>
      </c>
      <c r="J3949" s="21" t="s">
        <v>12</v>
      </c>
    </row>
    <row r="3950" spans="1:10">
      <c r="A3950" s="21">
        <v>11563327</v>
      </c>
      <c r="B3950" s="22">
        <v>43974</v>
      </c>
      <c r="C3950" s="22">
        <v>43974</v>
      </c>
      <c r="D3950" s="21" t="s">
        <v>10</v>
      </c>
      <c r="E3950" s="21">
        <v>0</v>
      </c>
      <c r="F3950" s="21">
        <v>0</v>
      </c>
      <c r="G3950" s="21">
        <v>7330.1</v>
      </c>
      <c r="H3950" s="21">
        <v>357095.77</v>
      </c>
      <c r="I3950" s="21" t="s">
        <v>11</v>
      </c>
      <c r="J3950" s="21" t="s">
        <v>12</v>
      </c>
    </row>
    <row r="3951" spans="1:10">
      <c r="A3951" s="21">
        <v>11563327</v>
      </c>
      <c r="B3951" s="22">
        <v>43974</v>
      </c>
      <c r="C3951" s="22">
        <v>43974</v>
      </c>
      <c r="D3951" s="21" t="s">
        <v>10</v>
      </c>
      <c r="E3951" s="21">
        <v>0</v>
      </c>
      <c r="F3951" s="21">
        <v>0</v>
      </c>
      <c r="G3951" s="21">
        <v>7445</v>
      </c>
      <c r="H3951" s="21">
        <v>364540.77</v>
      </c>
      <c r="I3951" s="21" t="s">
        <v>11</v>
      </c>
      <c r="J3951" s="21" t="s">
        <v>12</v>
      </c>
    </row>
    <row r="3952" spans="1:10">
      <c r="A3952" s="21">
        <v>11563327</v>
      </c>
      <c r="B3952" s="22">
        <v>43974</v>
      </c>
      <c r="C3952" s="22">
        <v>43974</v>
      </c>
      <c r="D3952" s="21" t="s">
        <v>10</v>
      </c>
      <c r="E3952" s="21">
        <v>0</v>
      </c>
      <c r="F3952" s="21">
        <v>0</v>
      </c>
      <c r="G3952" s="21">
        <v>7665.9</v>
      </c>
      <c r="H3952" s="21">
        <v>372206.67</v>
      </c>
      <c r="I3952" s="21" t="s">
        <v>11</v>
      </c>
      <c r="J3952" s="21" t="s">
        <v>12</v>
      </c>
    </row>
    <row r="3953" spans="1:10">
      <c r="A3953" s="21">
        <v>11563327</v>
      </c>
      <c r="B3953" s="22">
        <v>43974</v>
      </c>
      <c r="C3953" s="22">
        <v>43974</v>
      </c>
      <c r="D3953" s="21" t="s">
        <v>10</v>
      </c>
      <c r="E3953" s="21">
        <v>0</v>
      </c>
      <c r="F3953" s="21">
        <v>0</v>
      </c>
      <c r="G3953" s="21">
        <v>7823.8</v>
      </c>
      <c r="H3953" s="21">
        <v>380030.47</v>
      </c>
      <c r="I3953" s="21" t="s">
        <v>11</v>
      </c>
      <c r="J3953" s="21" t="s">
        <v>12</v>
      </c>
    </row>
    <row r="3954" spans="1:10">
      <c r="A3954" s="21">
        <v>11563327</v>
      </c>
      <c r="B3954" s="22">
        <v>43974</v>
      </c>
      <c r="C3954" s="22">
        <v>43974</v>
      </c>
      <c r="D3954" s="21" t="s">
        <v>10</v>
      </c>
      <c r="E3954" s="21">
        <v>0</v>
      </c>
      <c r="F3954" s="21">
        <v>0</v>
      </c>
      <c r="G3954" s="21">
        <v>8034.4</v>
      </c>
      <c r="H3954" s="21">
        <v>388064.87</v>
      </c>
      <c r="I3954" s="21" t="s">
        <v>11</v>
      </c>
      <c r="J3954" s="21" t="s">
        <v>12</v>
      </c>
    </row>
    <row r="3955" spans="1:10">
      <c r="A3955" s="21">
        <v>11563327</v>
      </c>
      <c r="B3955" s="22">
        <v>43974</v>
      </c>
      <c r="C3955" s="22">
        <v>43974</v>
      </c>
      <c r="D3955" s="21" t="s">
        <v>10</v>
      </c>
      <c r="E3955" s="21">
        <v>0</v>
      </c>
      <c r="F3955" s="21">
        <v>0</v>
      </c>
      <c r="G3955" s="21">
        <v>8325</v>
      </c>
      <c r="H3955" s="21">
        <v>396389.87</v>
      </c>
      <c r="I3955" s="21" t="s">
        <v>11</v>
      </c>
      <c r="J3955" s="21" t="s">
        <v>12</v>
      </c>
    </row>
    <row r="3956" spans="1:10">
      <c r="A3956" s="21">
        <v>11563327</v>
      </c>
      <c r="B3956" s="22">
        <v>43974</v>
      </c>
      <c r="C3956" s="22">
        <v>43974</v>
      </c>
      <c r="D3956" s="21" t="s">
        <v>10</v>
      </c>
      <c r="E3956" s="21">
        <v>0</v>
      </c>
      <c r="F3956" s="21">
        <v>0</v>
      </c>
      <c r="G3956" s="21">
        <v>8342</v>
      </c>
      <c r="H3956" s="21">
        <v>404731.87</v>
      </c>
      <c r="I3956" s="21" t="s">
        <v>11</v>
      </c>
      <c r="J3956" s="21" t="s">
        <v>12</v>
      </c>
    </row>
    <row r="3957" spans="1:10">
      <c r="A3957" s="21">
        <v>11563327</v>
      </c>
      <c r="B3957" s="22">
        <v>43974</v>
      </c>
      <c r="C3957" s="22">
        <v>43974</v>
      </c>
      <c r="D3957" s="21" t="s">
        <v>10</v>
      </c>
      <c r="E3957" s="21">
        <v>0</v>
      </c>
      <c r="F3957" s="21">
        <v>0</v>
      </c>
      <c r="G3957" s="21">
        <v>8350.43</v>
      </c>
      <c r="H3957" s="21">
        <v>413082.3</v>
      </c>
      <c r="I3957" s="21" t="s">
        <v>11</v>
      </c>
      <c r="J3957" s="21" t="s">
        <v>12</v>
      </c>
    </row>
    <row r="3958" spans="1:10">
      <c r="A3958" s="21">
        <v>11563327</v>
      </c>
      <c r="B3958" s="22">
        <v>43974</v>
      </c>
      <c r="C3958" s="22">
        <v>43974</v>
      </c>
      <c r="D3958" s="21" t="s">
        <v>10</v>
      </c>
      <c r="E3958" s="21">
        <v>0</v>
      </c>
      <c r="F3958" s="21">
        <v>0</v>
      </c>
      <c r="G3958" s="21">
        <v>8673</v>
      </c>
      <c r="H3958" s="21">
        <v>421755.3</v>
      </c>
      <c r="I3958" s="21" t="s">
        <v>11</v>
      </c>
      <c r="J3958" s="21" t="s">
        <v>12</v>
      </c>
    </row>
    <row r="3959" spans="1:10">
      <c r="A3959" s="21">
        <v>11563327</v>
      </c>
      <c r="B3959" s="22">
        <v>43974</v>
      </c>
      <c r="C3959" s="22">
        <v>43974</v>
      </c>
      <c r="D3959" s="21" t="s">
        <v>10</v>
      </c>
      <c r="E3959" s="21">
        <v>0</v>
      </c>
      <c r="F3959" s="21">
        <v>0</v>
      </c>
      <c r="G3959" s="21">
        <v>8750</v>
      </c>
      <c r="H3959" s="21">
        <v>430505.3</v>
      </c>
      <c r="I3959" s="21" t="s">
        <v>11</v>
      </c>
      <c r="J3959" s="21" t="s">
        <v>12</v>
      </c>
    </row>
    <row r="3960" spans="1:10">
      <c r="A3960" s="21">
        <v>11563327</v>
      </c>
      <c r="B3960" s="22">
        <v>43974</v>
      </c>
      <c r="C3960" s="22">
        <v>43974</v>
      </c>
      <c r="D3960" s="21" t="s">
        <v>10</v>
      </c>
      <c r="E3960" s="21">
        <v>0</v>
      </c>
      <c r="F3960" s="21">
        <v>0</v>
      </c>
      <c r="G3960" s="21">
        <v>8820</v>
      </c>
      <c r="H3960" s="21">
        <v>439325.3</v>
      </c>
      <c r="I3960" s="21" t="s">
        <v>11</v>
      </c>
      <c r="J3960" s="21" t="s">
        <v>12</v>
      </c>
    </row>
    <row r="3961" spans="1:10">
      <c r="A3961" s="21">
        <v>11563327</v>
      </c>
      <c r="B3961" s="22">
        <v>43974</v>
      </c>
      <c r="C3961" s="22">
        <v>43974</v>
      </c>
      <c r="D3961" s="21" t="s">
        <v>10</v>
      </c>
      <c r="E3961" s="21">
        <v>0</v>
      </c>
      <c r="F3961" s="21">
        <v>0</v>
      </c>
      <c r="G3961" s="21">
        <v>8952</v>
      </c>
      <c r="H3961" s="21">
        <v>448277.3</v>
      </c>
      <c r="I3961" s="21" t="s">
        <v>11</v>
      </c>
      <c r="J3961" s="21" t="s">
        <v>12</v>
      </c>
    </row>
    <row r="3962" spans="1:10">
      <c r="A3962" s="21">
        <v>11563327</v>
      </c>
      <c r="B3962" s="22">
        <v>43974</v>
      </c>
      <c r="C3962" s="22">
        <v>43974</v>
      </c>
      <c r="D3962" s="21" t="s">
        <v>10</v>
      </c>
      <c r="E3962" s="21">
        <v>0</v>
      </c>
      <c r="F3962" s="21">
        <v>0</v>
      </c>
      <c r="G3962" s="21">
        <v>8981.2000000000007</v>
      </c>
      <c r="H3962" s="21">
        <v>457258.5</v>
      </c>
      <c r="I3962" s="21" t="s">
        <v>11</v>
      </c>
      <c r="J3962" s="21" t="s">
        <v>12</v>
      </c>
    </row>
    <row r="3963" spans="1:10">
      <c r="A3963" s="21">
        <v>11563327</v>
      </c>
      <c r="B3963" s="22">
        <v>43974</v>
      </c>
      <c r="C3963" s="22">
        <v>43974</v>
      </c>
      <c r="D3963" s="21" t="s">
        <v>10</v>
      </c>
      <c r="E3963" s="21">
        <v>0</v>
      </c>
      <c r="F3963" s="21">
        <v>0</v>
      </c>
      <c r="G3963" s="21">
        <v>9002</v>
      </c>
      <c r="H3963" s="21">
        <v>466260.5</v>
      </c>
      <c r="I3963" s="21" t="s">
        <v>11</v>
      </c>
      <c r="J3963" s="21" t="s">
        <v>12</v>
      </c>
    </row>
    <row r="3964" spans="1:10">
      <c r="A3964" s="21">
        <v>11563327</v>
      </c>
      <c r="B3964" s="22">
        <v>43974</v>
      </c>
      <c r="C3964" s="22">
        <v>43974</v>
      </c>
      <c r="D3964" s="21" t="s">
        <v>10</v>
      </c>
      <c r="E3964" s="21">
        <v>0</v>
      </c>
      <c r="F3964" s="21">
        <v>0</v>
      </c>
      <c r="G3964" s="21">
        <v>9203.7000000000007</v>
      </c>
      <c r="H3964" s="21">
        <v>475464.2</v>
      </c>
      <c r="I3964" s="21" t="s">
        <v>11</v>
      </c>
      <c r="J3964" s="21" t="s">
        <v>12</v>
      </c>
    </row>
    <row r="3965" spans="1:10">
      <c r="A3965" s="21">
        <v>11563327</v>
      </c>
      <c r="B3965" s="22">
        <v>43974</v>
      </c>
      <c r="C3965" s="22">
        <v>43974</v>
      </c>
      <c r="D3965" s="21" t="s">
        <v>10</v>
      </c>
      <c r="E3965" s="21">
        <v>0</v>
      </c>
      <c r="F3965" s="21">
        <v>0</v>
      </c>
      <c r="G3965" s="21">
        <v>9220</v>
      </c>
      <c r="H3965" s="21">
        <v>484684.2</v>
      </c>
      <c r="I3965" s="21" t="s">
        <v>11</v>
      </c>
      <c r="J3965" s="21" t="s">
        <v>12</v>
      </c>
    </row>
    <row r="3966" spans="1:10">
      <c r="A3966" s="21">
        <v>11563327</v>
      </c>
      <c r="B3966" s="22">
        <v>43974</v>
      </c>
      <c r="C3966" s="22">
        <v>43974</v>
      </c>
      <c r="D3966" s="21" t="s">
        <v>10</v>
      </c>
      <c r="E3966" s="21">
        <v>0</v>
      </c>
      <c r="F3966" s="21">
        <v>0</v>
      </c>
      <c r="G3966" s="21">
        <v>9340</v>
      </c>
      <c r="H3966" s="21">
        <v>494024.2</v>
      </c>
      <c r="I3966" s="21" t="s">
        <v>11</v>
      </c>
      <c r="J3966" s="21" t="s">
        <v>12</v>
      </c>
    </row>
    <row r="3967" spans="1:10">
      <c r="A3967" s="21">
        <v>11563327</v>
      </c>
      <c r="B3967" s="22">
        <v>43974</v>
      </c>
      <c r="C3967" s="22">
        <v>43974</v>
      </c>
      <c r="D3967" s="21" t="s">
        <v>10</v>
      </c>
      <c r="E3967" s="21">
        <v>0</v>
      </c>
      <c r="F3967" s="21">
        <v>0</v>
      </c>
      <c r="G3967" s="21">
        <v>9450</v>
      </c>
      <c r="H3967" s="21">
        <v>503474.2</v>
      </c>
      <c r="I3967" s="21" t="s">
        <v>11</v>
      </c>
      <c r="J3967" s="21" t="s">
        <v>12</v>
      </c>
    </row>
    <row r="3968" spans="1:10">
      <c r="A3968" s="21">
        <v>11563327</v>
      </c>
      <c r="B3968" s="22">
        <v>43974</v>
      </c>
      <c r="C3968" s="22">
        <v>43974</v>
      </c>
      <c r="D3968" s="21" t="s">
        <v>10</v>
      </c>
      <c r="E3968" s="21">
        <v>0</v>
      </c>
      <c r="F3968" s="21">
        <v>0</v>
      </c>
      <c r="G3968" s="21">
        <v>9480.4</v>
      </c>
      <c r="H3968" s="21">
        <v>512954.6</v>
      </c>
      <c r="I3968" s="21" t="s">
        <v>11</v>
      </c>
      <c r="J3968" s="21" t="s">
        <v>12</v>
      </c>
    </row>
    <row r="3969" spans="1:10">
      <c r="A3969" s="21">
        <v>11563327</v>
      </c>
      <c r="B3969" s="22">
        <v>43974</v>
      </c>
      <c r="C3969" s="22">
        <v>43974</v>
      </c>
      <c r="D3969" s="21" t="s">
        <v>10</v>
      </c>
      <c r="E3969" s="21">
        <v>0</v>
      </c>
      <c r="F3969" s="21">
        <v>0</v>
      </c>
      <c r="G3969" s="21">
        <v>9514</v>
      </c>
      <c r="H3969" s="21">
        <v>522468.6</v>
      </c>
      <c r="I3969" s="21" t="s">
        <v>11</v>
      </c>
      <c r="J3969" s="21" t="s">
        <v>12</v>
      </c>
    </row>
    <row r="3970" spans="1:10">
      <c r="A3970" s="21">
        <v>11563327</v>
      </c>
      <c r="B3970" s="22">
        <v>43974</v>
      </c>
      <c r="C3970" s="22">
        <v>43974</v>
      </c>
      <c r="D3970" s="21" t="s">
        <v>10</v>
      </c>
      <c r="E3970" s="21">
        <v>0</v>
      </c>
      <c r="F3970" s="21">
        <v>0</v>
      </c>
      <c r="G3970" s="21">
        <v>9612.6</v>
      </c>
      <c r="H3970" s="21">
        <v>532081.19999999995</v>
      </c>
      <c r="I3970" s="21" t="s">
        <v>11</v>
      </c>
      <c r="J3970" s="21" t="s">
        <v>12</v>
      </c>
    </row>
    <row r="3971" spans="1:10">
      <c r="A3971" s="21">
        <v>11563327</v>
      </c>
      <c r="B3971" s="22">
        <v>43974</v>
      </c>
      <c r="C3971" s="22">
        <v>43974</v>
      </c>
      <c r="D3971" s="21" t="s">
        <v>10</v>
      </c>
      <c r="E3971" s="21">
        <v>0</v>
      </c>
      <c r="F3971" s="21">
        <v>0</v>
      </c>
      <c r="G3971" s="21">
        <v>9640</v>
      </c>
      <c r="H3971" s="21">
        <v>541721.19999999995</v>
      </c>
      <c r="I3971" s="21" t="s">
        <v>11</v>
      </c>
      <c r="J3971" s="21" t="s">
        <v>12</v>
      </c>
    </row>
    <row r="3972" spans="1:10">
      <c r="A3972" s="21">
        <v>11563327</v>
      </c>
      <c r="B3972" s="22">
        <v>43974</v>
      </c>
      <c r="C3972" s="22">
        <v>43974</v>
      </c>
      <c r="D3972" s="21" t="s">
        <v>10</v>
      </c>
      <c r="E3972" s="21">
        <v>0</v>
      </c>
      <c r="F3972" s="21">
        <v>0</v>
      </c>
      <c r="G3972" s="21">
        <v>9728</v>
      </c>
      <c r="H3972" s="21">
        <v>551449.19999999995</v>
      </c>
      <c r="I3972" s="21" t="s">
        <v>11</v>
      </c>
      <c r="J3972" s="21" t="s">
        <v>12</v>
      </c>
    </row>
    <row r="3973" spans="1:10">
      <c r="A3973" s="21">
        <v>11563327</v>
      </c>
      <c r="B3973" s="22">
        <v>43974</v>
      </c>
      <c r="C3973" s="22">
        <v>43974</v>
      </c>
      <c r="D3973" s="21" t="s">
        <v>10</v>
      </c>
      <c r="E3973" s="21">
        <v>0</v>
      </c>
      <c r="F3973" s="21">
        <v>0</v>
      </c>
      <c r="G3973" s="21">
        <v>9889.01</v>
      </c>
      <c r="H3973" s="21">
        <v>561338.21</v>
      </c>
      <c r="I3973" s="21" t="s">
        <v>11</v>
      </c>
      <c r="J3973" s="21" t="s">
        <v>12</v>
      </c>
    </row>
    <row r="3974" spans="1:10">
      <c r="A3974" s="21">
        <v>11563327</v>
      </c>
      <c r="B3974" s="22">
        <v>43974</v>
      </c>
      <c r="C3974" s="22">
        <v>43974</v>
      </c>
      <c r="D3974" s="21" t="s">
        <v>10</v>
      </c>
      <c r="E3974" s="21">
        <v>0</v>
      </c>
      <c r="F3974" s="21">
        <v>0</v>
      </c>
      <c r="G3974" s="21">
        <v>9991.2999999999993</v>
      </c>
      <c r="H3974" s="21">
        <v>571329.51</v>
      </c>
      <c r="I3974" s="21" t="s">
        <v>11</v>
      </c>
      <c r="J3974" s="21" t="s">
        <v>12</v>
      </c>
    </row>
    <row r="3975" spans="1:10">
      <c r="A3975" s="21">
        <v>11563327</v>
      </c>
      <c r="B3975" s="22">
        <v>43974</v>
      </c>
      <c r="C3975" s="22">
        <v>43974</v>
      </c>
      <c r="D3975" s="21" t="s">
        <v>10</v>
      </c>
      <c r="E3975" s="21">
        <v>0</v>
      </c>
      <c r="F3975" s="21">
        <v>0</v>
      </c>
      <c r="G3975" s="21">
        <v>10150</v>
      </c>
      <c r="H3975" s="21">
        <v>581479.51</v>
      </c>
      <c r="I3975" s="21" t="s">
        <v>11</v>
      </c>
      <c r="J3975" s="21" t="s">
        <v>12</v>
      </c>
    </row>
    <row r="3976" spans="1:10">
      <c r="A3976" s="21">
        <v>11563327</v>
      </c>
      <c r="B3976" s="22">
        <v>43974</v>
      </c>
      <c r="C3976" s="22">
        <v>43974</v>
      </c>
      <c r="D3976" s="21" t="s">
        <v>10</v>
      </c>
      <c r="E3976" s="21">
        <v>0</v>
      </c>
      <c r="F3976" s="21">
        <v>0</v>
      </c>
      <c r="G3976" s="21">
        <v>10575.7</v>
      </c>
      <c r="H3976" s="21">
        <v>592055.21</v>
      </c>
      <c r="I3976" s="21" t="s">
        <v>11</v>
      </c>
      <c r="J3976" s="21" t="s">
        <v>12</v>
      </c>
    </row>
    <row r="3977" spans="1:10">
      <c r="A3977" s="21">
        <v>11563327</v>
      </c>
      <c r="B3977" s="22">
        <v>43974</v>
      </c>
      <c r="C3977" s="22">
        <v>43974</v>
      </c>
      <c r="D3977" s="21" t="s">
        <v>10</v>
      </c>
      <c r="E3977" s="21">
        <v>0</v>
      </c>
      <c r="F3977" s="21">
        <v>0</v>
      </c>
      <c r="G3977" s="21">
        <v>10720.3</v>
      </c>
      <c r="H3977" s="21">
        <v>602775.51</v>
      </c>
      <c r="I3977" s="21" t="s">
        <v>11</v>
      </c>
      <c r="J3977" s="21" t="s">
        <v>12</v>
      </c>
    </row>
    <row r="3978" spans="1:10">
      <c r="A3978" s="21">
        <v>11563327</v>
      </c>
      <c r="B3978" s="22">
        <v>43974</v>
      </c>
      <c r="C3978" s="22">
        <v>43974</v>
      </c>
      <c r="D3978" s="21" t="s">
        <v>10</v>
      </c>
      <c r="E3978" s="21">
        <v>0</v>
      </c>
      <c r="F3978" s="21">
        <v>0</v>
      </c>
      <c r="G3978" s="21">
        <v>11030</v>
      </c>
      <c r="H3978" s="21">
        <v>613805.51</v>
      </c>
      <c r="I3978" s="21" t="s">
        <v>11</v>
      </c>
      <c r="J3978" s="21" t="s">
        <v>12</v>
      </c>
    </row>
    <row r="3979" spans="1:10">
      <c r="A3979" s="21">
        <v>11563327</v>
      </c>
      <c r="B3979" s="22">
        <v>43974</v>
      </c>
      <c r="C3979" s="22">
        <v>43974</v>
      </c>
      <c r="D3979" s="21" t="s">
        <v>10</v>
      </c>
      <c r="E3979" s="21">
        <v>0</v>
      </c>
      <c r="F3979" s="21">
        <v>0</v>
      </c>
      <c r="G3979" s="21">
        <v>11261</v>
      </c>
      <c r="H3979" s="21">
        <v>625066.51</v>
      </c>
      <c r="I3979" s="21" t="s">
        <v>11</v>
      </c>
      <c r="J3979" s="21" t="s">
        <v>12</v>
      </c>
    </row>
    <row r="3980" spans="1:10">
      <c r="A3980" s="21">
        <v>11563327</v>
      </c>
      <c r="B3980" s="22">
        <v>43974</v>
      </c>
      <c r="C3980" s="22">
        <v>43974</v>
      </c>
      <c r="D3980" s="21" t="s">
        <v>10</v>
      </c>
      <c r="E3980" s="21">
        <v>0</v>
      </c>
      <c r="F3980" s="21">
        <v>0</v>
      </c>
      <c r="G3980" s="21">
        <v>11751.4</v>
      </c>
      <c r="H3980" s="21">
        <v>636817.91</v>
      </c>
      <c r="I3980" s="21" t="s">
        <v>11</v>
      </c>
      <c r="J3980" s="21" t="s">
        <v>12</v>
      </c>
    </row>
    <row r="3981" spans="1:10">
      <c r="A3981" s="21">
        <v>11563327</v>
      </c>
      <c r="B3981" s="22">
        <v>43974</v>
      </c>
      <c r="C3981" s="22">
        <v>43974</v>
      </c>
      <c r="D3981" s="21" t="s">
        <v>10</v>
      </c>
      <c r="E3981" s="21">
        <v>0</v>
      </c>
      <c r="F3981" s="21">
        <v>0</v>
      </c>
      <c r="G3981" s="21">
        <v>11939</v>
      </c>
      <c r="H3981" s="21">
        <v>648756.91</v>
      </c>
      <c r="I3981" s="21" t="s">
        <v>11</v>
      </c>
      <c r="J3981" s="21" t="s">
        <v>12</v>
      </c>
    </row>
    <row r="3982" spans="1:10">
      <c r="A3982" s="21">
        <v>11563327</v>
      </c>
      <c r="B3982" s="22">
        <v>43974</v>
      </c>
      <c r="C3982" s="22">
        <v>43974</v>
      </c>
      <c r="D3982" s="21" t="s">
        <v>10</v>
      </c>
      <c r="E3982" s="21">
        <v>0</v>
      </c>
      <c r="F3982" s="21">
        <v>0</v>
      </c>
      <c r="G3982" s="21">
        <v>12466.87</v>
      </c>
      <c r="H3982" s="21">
        <v>661223.78</v>
      </c>
      <c r="I3982" s="21" t="s">
        <v>11</v>
      </c>
      <c r="J3982" s="21" t="s">
        <v>12</v>
      </c>
    </row>
    <row r="3983" spans="1:10">
      <c r="A3983" s="21">
        <v>11563327</v>
      </c>
      <c r="B3983" s="22">
        <v>43974</v>
      </c>
      <c r="C3983" s="22">
        <v>43974</v>
      </c>
      <c r="D3983" s="21" t="s">
        <v>10</v>
      </c>
      <c r="E3983" s="21">
        <v>0</v>
      </c>
      <c r="F3983" s="21">
        <v>0</v>
      </c>
      <c r="G3983" s="21">
        <v>13299.91</v>
      </c>
      <c r="H3983" s="21">
        <v>674523.69</v>
      </c>
      <c r="I3983" s="21" t="s">
        <v>11</v>
      </c>
      <c r="J3983" s="21" t="s">
        <v>12</v>
      </c>
    </row>
    <row r="3984" spans="1:10">
      <c r="A3984" s="21">
        <v>11563327</v>
      </c>
      <c r="B3984" s="22">
        <v>43974</v>
      </c>
      <c r="C3984" s="22">
        <v>43974</v>
      </c>
      <c r="D3984" s="21" t="s">
        <v>10</v>
      </c>
      <c r="E3984" s="21">
        <v>0</v>
      </c>
      <c r="F3984" s="21">
        <v>0</v>
      </c>
      <c r="G3984" s="21">
        <v>14346.51</v>
      </c>
      <c r="H3984" s="21">
        <v>688870.2</v>
      </c>
      <c r="I3984" s="21" t="s">
        <v>11</v>
      </c>
      <c r="J3984" s="21" t="s">
        <v>12</v>
      </c>
    </row>
    <row r="3985" spans="1:10">
      <c r="A3985" s="21">
        <v>11563327</v>
      </c>
      <c r="B3985" s="22">
        <v>43974</v>
      </c>
      <c r="C3985" s="22">
        <v>43974</v>
      </c>
      <c r="D3985" s="21" t="s">
        <v>10</v>
      </c>
      <c r="E3985" s="21">
        <v>0</v>
      </c>
      <c r="F3985" s="21">
        <v>0</v>
      </c>
      <c r="G3985" s="21">
        <v>14451.9</v>
      </c>
      <c r="H3985" s="21">
        <v>703322.1</v>
      </c>
      <c r="I3985" s="21" t="s">
        <v>11</v>
      </c>
      <c r="J3985" s="21" t="s">
        <v>12</v>
      </c>
    </row>
    <row r="3986" spans="1:10">
      <c r="A3986" s="21">
        <v>11563327</v>
      </c>
      <c r="B3986" s="22">
        <v>43974</v>
      </c>
      <c r="C3986" s="22">
        <v>43974</v>
      </c>
      <c r="D3986" s="21" t="s">
        <v>10</v>
      </c>
      <c r="E3986" s="21">
        <v>0</v>
      </c>
      <c r="F3986" s="21">
        <v>0</v>
      </c>
      <c r="G3986" s="21">
        <v>14583</v>
      </c>
      <c r="H3986" s="21">
        <v>717905.1</v>
      </c>
      <c r="I3986" s="21" t="s">
        <v>11</v>
      </c>
      <c r="J3986" s="21" t="s">
        <v>12</v>
      </c>
    </row>
    <row r="3987" spans="1:10">
      <c r="A3987" s="21">
        <v>11563327</v>
      </c>
      <c r="B3987" s="22">
        <v>43974</v>
      </c>
      <c r="C3987" s="22">
        <v>43974</v>
      </c>
      <c r="D3987" s="21" t="s">
        <v>10</v>
      </c>
      <c r="E3987" s="21">
        <v>0</v>
      </c>
      <c r="F3987" s="21">
        <v>0</v>
      </c>
      <c r="G3987" s="21">
        <v>15180.5</v>
      </c>
      <c r="H3987" s="21">
        <v>733085.6</v>
      </c>
      <c r="I3987" s="21" t="s">
        <v>11</v>
      </c>
      <c r="J3987" s="21" t="s">
        <v>12</v>
      </c>
    </row>
    <row r="3988" spans="1:10">
      <c r="A3988" s="21">
        <v>11563327</v>
      </c>
      <c r="B3988" s="22">
        <v>43974</v>
      </c>
      <c r="C3988" s="22">
        <v>43974</v>
      </c>
      <c r="D3988" s="21" t="s">
        <v>10</v>
      </c>
      <c r="E3988" s="21">
        <v>0</v>
      </c>
      <c r="F3988" s="21">
        <v>0</v>
      </c>
      <c r="G3988" s="21">
        <v>15550.9</v>
      </c>
      <c r="H3988" s="21">
        <v>748636.5</v>
      </c>
      <c r="I3988" s="21" t="s">
        <v>11</v>
      </c>
      <c r="J3988" s="21" t="s">
        <v>12</v>
      </c>
    </row>
    <row r="3989" spans="1:10">
      <c r="A3989" s="21">
        <v>11563327</v>
      </c>
      <c r="B3989" s="22">
        <v>43974</v>
      </c>
      <c r="C3989" s="22">
        <v>43974</v>
      </c>
      <c r="D3989" s="21" t="s">
        <v>10</v>
      </c>
      <c r="E3989" s="21">
        <v>0</v>
      </c>
      <c r="F3989" s="21">
        <v>0</v>
      </c>
      <c r="G3989" s="21">
        <v>15735.6</v>
      </c>
      <c r="H3989" s="21">
        <v>764372.1</v>
      </c>
      <c r="I3989" s="21" t="s">
        <v>11</v>
      </c>
      <c r="J3989" s="21" t="s">
        <v>12</v>
      </c>
    </row>
    <row r="3990" spans="1:10">
      <c r="A3990" s="21">
        <v>11563327</v>
      </c>
      <c r="B3990" s="22">
        <v>43974</v>
      </c>
      <c r="C3990" s="22">
        <v>43974</v>
      </c>
      <c r="D3990" s="21" t="s">
        <v>10</v>
      </c>
      <c r="E3990" s="21">
        <v>0</v>
      </c>
      <c r="F3990" s="21">
        <v>0</v>
      </c>
      <c r="G3990" s="21">
        <v>16359.3</v>
      </c>
      <c r="H3990" s="21">
        <v>780731.4</v>
      </c>
      <c r="I3990" s="21" t="s">
        <v>11</v>
      </c>
      <c r="J3990" s="21" t="s">
        <v>12</v>
      </c>
    </row>
    <row r="3991" spans="1:10">
      <c r="A3991" s="21">
        <v>11563327</v>
      </c>
      <c r="B3991" s="22">
        <v>43974</v>
      </c>
      <c r="C3991" s="22">
        <v>43974</v>
      </c>
      <c r="D3991" s="21" t="s">
        <v>10</v>
      </c>
      <c r="E3991" s="21">
        <v>0</v>
      </c>
      <c r="F3991" s="21">
        <v>0</v>
      </c>
      <c r="G3991" s="21">
        <v>16438.52</v>
      </c>
      <c r="H3991" s="21">
        <v>797169.92</v>
      </c>
      <c r="I3991" s="21" t="s">
        <v>11</v>
      </c>
      <c r="J3991" s="21" t="s">
        <v>12</v>
      </c>
    </row>
    <row r="3992" spans="1:10">
      <c r="A3992" s="21">
        <v>11563327</v>
      </c>
      <c r="B3992" s="22">
        <v>43974</v>
      </c>
      <c r="C3992" s="22">
        <v>43974</v>
      </c>
      <c r="D3992" s="21" t="s">
        <v>10</v>
      </c>
      <c r="E3992" s="21">
        <v>0</v>
      </c>
      <c r="F3992" s="21">
        <v>0</v>
      </c>
      <c r="G3992" s="21">
        <v>17425.5</v>
      </c>
      <c r="H3992" s="21">
        <v>814595.42</v>
      </c>
      <c r="I3992" s="21" t="s">
        <v>11</v>
      </c>
      <c r="J3992" s="21" t="s">
        <v>12</v>
      </c>
    </row>
    <row r="3993" spans="1:10">
      <c r="A3993" s="21">
        <v>11563327</v>
      </c>
      <c r="B3993" s="22">
        <v>43974</v>
      </c>
      <c r="C3993" s="22">
        <v>43974</v>
      </c>
      <c r="D3993" s="21" t="s">
        <v>10</v>
      </c>
      <c r="E3993" s="21">
        <v>0</v>
      </c>
      <c r="F3993" s="21">
        <v>0</v>
      </c>
      <c r="G3993" s="21">
        <v>18320</v>
      </c>
      <c r="H3993" s="21">
        <v>832915.42</v>
      </c>
      <c r="I3993" s="21" t="s">
        <v>11</v>
      </c>
      <c r="J3993" s="21" t="s">
        <v>12</v>
      </c>
    </row>
    <row r="3994" spans="1:10">
      <c r="A3994" s="21">
        <v>11563327</v>
      </c>
      <c r="B3994" s="22">
        <v>43974</v>
      </c>
      <c r="C3994" s="22">
        <v>43974</v>
      </c>
      <c r="D3994" s="21" t="s">
        <v>10</v>
      </c>
      <c r="E3994" s="21">
        <v>0</v>
      </c>
      <c r="F3994" s="21">
        <v>0</v>
      </c>
      <c r="G3994" s="21">
        <v>18903.7</v>
      </c>
      <c r="H3994" s="21">
        <v>851819.12</v>
      </c>
      <c r="I3994" s="21" t="s">
        <v>11</v>
      </c>
      <c r="J3994" s="21" t="s">
        <v>12</v>
      </c>
    </row>
    <row r="3995" spans="1:10">
      <c r="A3995" s="21">
        <v>11563327</v>
      </c>
      <c r="B3995" s="22">
        <v>43974</v>
      </c>
      <c r="C3995" s="22">
        <v>43974</v>
      </c>
      <c r="D3995" s="21" t="s">
        <v>10</v>
      </c>
      <c r="E3995" s="21">
        <v>0</v>
      </c>
      <c r="F3995" s="21">
        <v>0</v>
      </c>
      <c r="G3995" s="21">
        <v>19295.400000000001</v>
      </c>
      <c r="H3995" s="21">
        <v>871114.52</v>
      </c>
      <c r="I3995" s="21" t="s">
        <v>11</v>
      </c>
      <c r="J3995" s="21" t="s">
        <v>12</v>
      </c>
    </row>
    <row r="3996" spans="1:10">
      <c r="A3996" s="21">
        <v>11563327</v>
      </c>
      <c r="B3996" s="22">
        <v>43974</v>
      </c>
      <c r="C3996" s="22">
        <v>43974</v>
      </c>
      <c r="D3996" s="21" t="s">
        <v>10</v>
      </c>
      <c r="E3996" s="21">
        <v>0</v>
      </c>
      <c r="F3996" s="21">
        <v>0</v>
      </c>
      <c r="G3996" s="21">
        <v>22947.13</v>
      </c>
      <c r="H3996" s="21">
        <v>894061.65</v>
      </c>
      <c r="I3996" s="21" t="s">
        <v>11</v>
      </c>
      <c r="J3996" s="21" t="s">
        <v>12</v>
      </c>
    </row>
    <row r="3997" spans="1:10">
      <c r="A3997" s="21">
        <v>11563327</v>
      </c>
      <c r="B3997" s="22">
        <v>43974</v>
      </c>
      <c r="C3997" s="22">
        <v>43974</v>
      </c>
      <c r="D3997" s="21" t="s">
        <v>10</v>
      </c>
      <c r="E3997" s="21">
        <v>0</v>
      </c>
      <c r="F3997" s="21">
        <v>0</v>
      </c>
      <c r="G3997" s="21">
        <v>24092.5</v>
      </c>
      <c r="H3997" s="21">
        <v>918154.15</v>
      </c>
      <c r="I3997" s="21" t="s">
        <v>11</v>
      </c>
      <c r="J3997" s="21" t="s">
        <v>12</v>
      </c>
    </row>
    <row r="3998" spans="1:10">
      <c r="A3998" s="21">
        <v>11563327</v>
      </c>
      <c r="B3998" s="22">
        <v>43974</v>
      </c>
      <c r="C3998" s="22">
        <v>43974</v>
      </c>
      <c r="D3998" s="21" t="s">
        <v>10</v>
      </c>
      <c r="E3998" s="21">
        <v>0</v>
      </c>
      <c r="F3998" s="21">
        <v>0</v>
      </c>
      <c r="G3998" s="21">
        <v>28761.72</v>
      </c>
      <c r="H3998" s="21">
        <v>946915.87</v>
      </c>
      <c r="I3998" s="21" t="s">
        <v>11</v>
      </c>
      <c r="J3998" s="21" t="s">
        <v>12</v>
      </c>
    </row>
    <row r="3999" spans="1:10">
      <c r="A3999" s="21">
        <v>11563327</v>
      </c>
      <c r="B3999" s="22">
        <v>43974</v>
      </c>
      <c r="C3999" s="22">
        <v>43974</v>
      </c>
      <c r="D3999" s="21" t="s">
        <v>10</v>
      </c>
      <c r="E3999" s="21">
        <v>0</v>
      </c>
      <c r="F3999" s="21">
        <v>0</v>
      </c>
      <c r="G3999" s="21">
        <v>29187.7</v>
      </c>
      <c r="H3999" s="21">
        <v>976103.57</v>
      </c>
      <c r="I3999" s="21" t="s">
        <v>11</v>
      </c>
      <c r="J3999" s="21" t="s">
        <v>12</v>
      </c>
    </row>
    <row r="4000" spans="1:10">
      <c r="A4000" s="21">
        <v>11563327</v>
      </c>
      <c r="B4000" s="22">
        <v>43974</v>
      </c>
      <c r="C4000" s="22">
        <v>43974</v>
      </c>
      <c r="D4000" s="21" t="s">
        <v>10</v>
      </c>
      <c r="E4000" s="21">
        <v>0</v>
      </c>
      <c r="F4000" s="21">
        <v>0</v>
      </c>
      <c r="G4000" s="21">
        <v>29253.08</v>
      </c>
      <c r="H4000" s="21">
        <v>1005356.65</v>
      </c>
      <c r="I4000" s="21" t="s">
        <v>11</v>
      </c>
      <c r="J4000" s="21" t="s">
        <v>12</v>
      </c>
    </row>
    <row r="4001" spans="1:10">
      <c r="A4001" s="21">
        <v>11563327</v>
      </c>
      <c r="B4001" s="22">
        <v>43974</v>
      </c>
      <c r="C4001" s="22">
        <v>43974</v>
      </c>
      <c r="D4001" s="21" t="s">
        <v>10</v>
      </c>
      <c r="E4001" s="21">
        <v>0</v>
      </c>
      <c r="F4001" s="21">
        <v>0</v>
      </c>
      <c r="G4001" s="21">
        <v>33740</v>
      </c>
      <c r="H4001" s="21">
        <v>1039096.65</v>
      </c>
      <c r="I4001" s="21" t="s">
        <v>11</v>
      </c>
      <c r="J4001" s="21" t="s">
        <v>12</v>
      </c>
    </row>
    <row r="4002" spans="1:10">
      <c r="A4002" s="21">
        <v>11563327</v>
      </c>
      <c r="B4002" s="22">
        <v>43974</v>
      </c>
      <c r="C4002" s="22">
        <v>43974</v>
      </c>
      <c r="D4002" s="21" t="s">
        <v>10</v>
      </c>
      <c r="E4002" s="21">
        <v>0</v>
      </c>
      <c r="F4002" s="21">
        <v>0</v>
      </c>
      <c r="G4002" s="21">
        <v>34836.199999999997</v>
      </c>
      <c r="H4002" s="21">
        <v>1073932.8500000001</v>
      </c>
      <c r="I4002" s="21" t="s">
        <v>11</v>
      </c>
      <c r="J4002" s="21" t="s">
        <v>12</v>
      </c>
    </row>
    <row r="4003" spans="1:10">
      <c r="A4003" s="21">
        <v>11563327</v>
      </c>
      <c r="B4003" s="22">
        <v>43974</v>
      </c>
      <c r="C4003" s="22">
        <v>43974</v>
      </c>
      <c r="D4003" s="21" t="s">
        <v>10</v>
      </c>
      <c r="E4003" s="21">
        <v>0</v>
      </c>
      <c r="F4003" s="21">
        <v>0</v>
      </c>
      <c r="G4003" s="21">
        <v>35957.370000000003</v>
      </c>
      <c r="H4003" s="21">
        <v>1109890.22</v>
      </c>
      <c r="I4003" s="21" t="s">
        <v>11</v>
      </c>
      <c r="J4003" s="21" t="s">
        <v>12</v>
      </c>
    </row>
    <row r="4004" spans="1:10">
      <c r="A4004" s="21">
        <v>11563327</v>
      </c>
      <c r="B4004" s="22">
        <v>43974</v>
      </c>
      <c r="C4004" s="22">
        <v>43974</v>
      </c>
      <c r="D4004" s="21" t="s">
        <v>13</v>
      </c>
      <c r="E4004" s="21">
        <v>0</v>
      </c>
      <c r="F4004" s="21">
        <v>7.48</v>
      </c>
      <c r="G4004" s="21">
        <v>0</v>
      </c>
      <c r="H4004" s="21">
        <v>1109882.74</v>
      </c>
      <c r="I4004" s="21" t="s">
        <v>14</v>
      </c>
      <c r="J4004" s="21" t="s">
        <v>15</v>
      </c>
    </row>
    <row r="4005" spans="1:10">
      <c r="A4005" s="21">
        <v>11563327</v>
      </c>
      <c r="B4005" s="22">
        <v>43974</v>
      </c>
      <c r="C4005" s="22">
        <v>43974</v>
      </c>
      <c r="D4005" s="21" t="s">
        <v>13</v>
      </c>
      <c r="E4005" s="21">
        <v>0</v>
      </c>
      <c r="F4005" s="21">
        <v>7.94</v>
      </c>
      <c r="G4005" s="21">
        <v>0</v>
      </c>
      <c r="H4005" s="21">
        <v>1109874.8</v>
      </c>
      <c r="I4005" s="21" t="s">
        <v>14</v>
      </c>
      <c r="J4005" s="21" t="s">
        <v>15</v>
      </c>
    </row>
    <row r="4006" spans="1:10">
      <c r="A4006" s="21">
        <v>11563327</v>
      </c>
      <c r="B4006" s="22">
        <v>43974</v>
      </c>
      <c r="C4006" s="22">
        <v>43974</v>
      </c>
      <c r="D4006" s="21" t="s">
        <v>13</v>
      </c>
      <c r="E4006" s="21">
        <v>0</v>
      </c>
      <c r="F4006" s="21">
        <v>8.19</v>
      </c>
      <c r="G4006" s="21">
        <v>0</v>
      </c>
      <c r="H4006" s="21">
        <v>1109866.6100000001</v>
      </c>
      <c r="I4006" s="21" t="s">
        <v>14</v>
      </c>
      <c r="J4006" s="21" t="s">
        <v>15</v>
      </c>
    </row>
    <row r="4007" spans="1:10">
      <c r="A4007" s="21">
        <v>11563327</v>
      </c>
      <c r="B4007" s="22">
        <v>43974</v>
      </c>
      <c r="C4007" s="22">
        <v>43974</v>
      </c>
      <c r="D4007" s="21" t="s">
        <v>13</v>
      </c>
      <c r="E4007" s="21">
        <v>0</v>
      </c>
      <c r="F4007" s="21">
        <v>8.5500000000000007</v>
      </c>
      <c r="G4007" s="21">
        <v>0</v>
      </c>
      <c r="H4007" s="21">
        <v>1109858.06</v>
      </c>
      <c r="I4007" s="21" t="s">
        <v>14</v>
      </c>
      <c r="J4007" s="21" t="s">
        <v>15</v>
      </c>
    </row>
    <row r="4008" spans="1:10">
      <c r="A4008" s="21">
        <v>11563327</v>
      </c>
      <c r="B4008" s="22">
        <v>43974</v>
      </c>
      <c r="C4008" s="22">
        <v>43974</v>
      </c>
      <c r="D4008" s="21" t="s">
        <v>13</v>
      </c>
      <c r="E4008" s="21">
        <v>0</v>
      </c>
      <c r="F4008" s="21">
        <v>9.35</v>
      </c>
      <c r="G4008" s="21">
        <v>0</v>
      </c>
      <c r="H4008" s="21">
        <v>1109848.71</v>
      </c>
      <c r="I4008" s="21" t="s">
        <v>14</v>
      </c>
      <c r="J4008" s="21" t="s">
        <v>15</v>
      </c>
    </row>
    <row r="4009" spans="1:10">
      <c r="A4009" s="21">
        <v>11563327</v>
      </c>
      <c r="B4009" s="22">
        <v>43974</v>
      </c>
      <c r="C4009" s="22">
        <v>43974</v>
      </c>
      <c r="D4009" s="21" t="s">
        <v>13</v>
      </c>
      <c r="E4009" s="21">
        <v>0</v>
      </c>
      <c r="F4009" s="21">
        <v>10.47</v>
      </c>
      <c r="G4009" s="21">
        <v>0</v>
      </c>
      <c r="H4009" s="21">
        <v>1109838.24</v>
      </c>
      <c r="I4009" s="21" t="s">
        <v>14</v>
      </c>
      <c r="J4009" s="21" t="s">
        <v>15</v>
      </c>
    </row>
    <row r="4010" spans="1:10">
      <c r="A4010" s="21">
        <v>11563327</v>
      </c>
      <c r="B4010" s="22">
        <v>43974</v>
      </c>
      <c r="C4010" s="22">
        <v>43974</v>
      </c>
      <c r="D4010" s="21" t="s">
        <v>13</v>
      </c>
      <c r="E4010" s="21">
        <v>0</v>
      </c>
      <c r="F4010" s="21">
        <v>10.75</v>
      </c>
      <c r="G4010" s="21">
        <v>0</v>
      </c>
      <c r="H4010" s="21">
        <v>1109827.49</v>
      </c>
      <c r="I4010" s="21" t="s">
        <v>14</v>
      </c>
      <c r="J4010" s="21" t="s">
        <v>15</v>
      </c>
    </row>
    <row r="4011" spans="1:10">
      <c r="A4011" s="21">
        <v>11563327</v>
      </c>
      <c r="B4011" s="22">
        <v>43974</v>
      </c>
      <c r="C4011" s="22">
        <v>43974</v>
      </c>
      <c r="D4011" s="21" t="s">
        <v>13</v>
      </c>
      <c r="E4011" s="21">
        <v>0</v>
      </c>
      <c r="F4011" s="21">
        <v>11.32</v>
      </c>
      <c r="G4011" s="21">
        <v>0</v>
      </c>
      <c r="H4011" s="21">
        <v>1109816.17</v>
      </c>
      <c r="I4011" s="21" t="s">
        <v>14</v>
      </c>
      <c r="J4011" s="21" t="s">
        <v>15</v>
      </c>
    </row>
    <row r="4012" spans="1:10">
      <c r="A4012" s="21">
        <v>11563327</v>
      </c>
      <c r="B4012" s="22">
        <v>43974</v>
      </c>
      <c r="C4012" s="22">
        <v>43974</v>
      </c>
      <c r="D4012" s="21" t="s">
        <v>13</v>
      </c>
      <c r="E4012" s="21">
        <v>0</v>
      </c>
      <c r="F4012" s="21">
        <v>11.67</v>
      </c>
      <c r="G4012" s="21">
        <v>0</v>
      </c>
      <c r="H4012" s="21">
        <v>1109804.5</v>
      </c>
      <c r="I4012" s="21" t="s">
        <v>14</v>
      </c>
      <c r="J4012" s="21" t="s">
        <v>15</v>
      </c>
    </row>
    <row r="4013" spans="1:10">
      <c r="A4013" s="21">
        <v>11563327</v>
      </c>
      <c r="B4013" s="22">
        <v>43974</v>
      </c>
      <c r="C4013" s="22">
        <v>43974</v>
      </c>
      <c r="D4013" s="21" t="s">
        <v>13</v>
      </c>
      <c r="E4013" s="21">
        <v>0</v>
      </c>
      <c r="F4013" s="21">
        <v>19.87</v>
      </c>
      <c r="G4013" s="21">
        <v>0</v>
      </c>
      <c r="H4013" s="21">
        <v>1109784.6299999999</v>
      </c>
      <c r="I4013" s="21" t="s">
        <v>14</v>
      </c>
      <c r="J4013" s="21" t="s">
        <v>15</v>
      </c>
    </row>
    <row r="4014" spans="1:10">
      <c r="A4014" s="21">
        <v>11563327</v>
      </c>
      <c r="B4014" s="22">
        <v>43974</v>
      </c>
      <c r="C4014" s="22">
        <v>43974</v>
      </c>
      <c r="D4014" s="21" t="s">
        <v>13</v>
      </c>
      <c r="E4014" s="21">
        <v>0</v>
      </c>
      <c r="F4014" s="21">
        <v>23.36</v>
      </c>
      <c r="G4014" s="21">
        <v>0</v>
      </c>
      <c r="H4014" s="21">
        <v>1109761.27</v>
      </c>
      <c r="I4014" s="21" t="s">
        <v>14</v>
      </c>
      <c r="J4014" s="21" t="s">
        <v>15</v>
      </c>
    </row>
    <row r="4015" spans="1:10">
      <c r="A4015" s="21">
        <v>11563327</v>
      </c>
      <c r="B4015" s="22">
        <v>43974</v>
      </c>
      <c r="C4015" s="22">
        <v>43974</v>
      </c>
      <c r="D4015" s="21" t="s">
        <v>13</v>
      </c>
      <c r="E4015" s="21">
        <v>0</v>
      </c>
      <c r="F4015" s="21">
        <v>33.32</v>
      </c>
      <c r="G4015" s="21">
        <v>0</v>
      </c>
      <c r="H4015" s="21">
        <v>1109727.95</v>
      </c>
      <c r="I4015" s="21" t="s">
        <v>14</v>
      </c>
      <c r="J4015" s="21" t="s">
        <v>15</v>
      </c>
    </row>
    <row r="4016" spans="1:10">
      <c r="A4016" s="21">
        <v>11563327</v>
      </c>
      <c r="B4016" s="22">
        <v>43974</v>
      </c>
      <c r="C4016" s="22">
        <v>43974</v>
      </c>
      <c r="D4016" s="21" t="s">
        <v>13</v>
      </c>
      <c r="E4016" s="21">
        <v>0</v>
      </c>
      <c r="F4016" s="21">
        <v>35.700000000000003</v>
      </c>
      <c r="G4016" s="21">
        <v>0</v>
      </c>
      <c r="H4016" s="21">
        <v>1109692.25</v>
      </c>
      <c r="I4016" s="21" t="s">
        <v>14</v>
      </c>
      <c r="J4016" s="21" t="s">
        <v>15</v>
      </c>
    </row>
    <row r="4017" spans="1:10">
      <c r="A4017" s="21">
        <v>11563327</v>
      </c>
      <c r="B4017" s="22">
        <v>43974</v>
      </c>
      <c r="C4017" s="22">
        <v>43974</v>
      </c>
      <c r="D4017" s="21" t="s">
        <v>13</v>
      </c>
      <c r="E4017" s="21">
        <v>0</v>
      </c>
      <c r="F4017" s="21">
        <v>38.42</v>
      </c>
      <c r="G4017" s="21">
        <v>0</v>
      </c>
      <c r="H4017" s="21">
        <v>1109653.83</v>
      </c>
      <c r="I4017" s="21" t="s">
        <v>14</v>
      </c>
      <c r="J4017" s="21" t="s">
        <v>15</v>
      </c>
    </row>
    <row r="4018" spans="1:10">
      <c r="A4018" s="21">
        <v>11563327</v>
      </c>
      <c r="B4018" s="22">
        <v>43974</v>
      </c>
      <c r="C4018" s="22">
        <v>43974</v>
      </c>
      <c r="D4018" s="21" t="s">
        <v>13</v>
      </c>
      <c r="E4018" s="21">
        <v>0</v>
      </c>
      <c r="F4018" s="21">
        <v>38.78</v>
      </c>
      <c r="G4018" s="21">
        <v>0</v>
      </c>
      <c r="H4018" s="21">
        <v>1109615.05</v>
      </c>
      <c r="I4018" s="21" t="s">
        <v>14</v>
      </c>
      <c r="J4018" s="21" t="s">
        <v>15</v>
      </c>
    </row>
    <row r="4019" spans="1:10">
      <c r="A4019" s="21">
        <v>11563327</v>
      </c>
      <c r="B4019" s="22">
        <v>43974</v>
      </c>
      <c r="C4019" s="22">
        <v>43974</v>
      </c>
      <c r="D4019" s="21" t="s">
        <v>13</v>
      </c>
      <c r="E4019" s="21">
        <v>0</v>
      </c>
      <c r="F4019" s="21">
        <v>42.62</v>
      </c>
      <c r="G4019" s="21">
        <v>0</v>
      </c>
      <c r="H4019" s="21">
        <v>1109572.43</v>
      </c>
      <c r="I4019" s="21" t="s">
        <v>14</v>
      </c>
      <c r="J4019" s="21" t="s">
        <v>15</v>
      </c>
    </row>
    <row r="4020" spans="1:10">
      <c r="A4020" s="21">
        <v>11563327</v>
      </c>
      <c r="B4020" s="22">
        <v>43974</v>
      </c>
      <c r="C4020" s="22">
        <v>43974</v>
      </c>
      <c r="D4020" s="21" t="s">
        <v>13</v>
      </c>
      <c r="E4020" s="21">
        <v>0</v>
      </c>
      <c r="F4020" s="21">
        <v>57.94</v>
      </c>
      <c r="G4020" s="21">
        <v>0</v>
      </c>
      <c r="H4020" s="21">
        <v>1109514.49</v>
      </c>
      <c r="I4020" s="21" t="s">
        <v>14</v>
      </c>
      <c r="J4020" s="21" t="s">
        <v>15</v>
      </c>
    </row>
    <row r="4021" spans="1:10">
      <c r="A4021" s="21">
        <v>11563327</v>
      </c>
      <c r="B4021" s="22">
        <v>43974</v>
      </c>
      <c r="C4021" s="22">
        <v>43974</v>
      </c>
      <c r="D4021" s="21" t="s">
        <v>13</v>
      </c>
      <c r="E4021" s="21">
        <v>0</v>
      </c>
      <c r="F4021" s="21">
        <v>74.61</v>
      </c>
      <c r="G4021" s="21">
        <v>0</v>
      </c>
      <c r="H4021" s="21">
        <v>1109439.8799999999</v>
      </c>
      <c r="I4021" s="21" t="s">
        <v>14</v>
      </c>
      <c r="J4021" s="21" t="s">
        <v>15</v>
      </c>
    </row>
    <row r="4022" spans="1:10">
      <c r="A4022" s="21">
        <v>11563327</v>
      </c>
      <c r="B4022" s="22">
        <v>43974</v>
      </c>
      <c r="C4022" s="22">
        <v>43974</v>
      </c>
      <c r="D4022" s="21" t="s">
        <v>16</v>
      </c>
      <c r="E4022" s="21">
        <v>0</v>
      </c>
      <c r="F4022" s="21">
        <v>1109439.8799999999</v>
      </c>
      <c r="G4022" s="21">
        <v>0</v>
      </c>
      <c r="H4022" s="21">
        <v>0</v>
      </c>
      <c r="I4022" s="21" t="s">
        <v>17</v>
      </c>
      <c r="J4022" s="21" t="s">
        <v>18</v>
      </c>
    </row>
    <row r="4023" spans="1:10">
      <c r="A4023" s="21">
        <v>11563327</v>
      </c>
      <c r="B4023" s="22">
        <v>43975</v>
      </c>
      <c r="C4023" s="22">
        <v>43975</v>
      </c>
      <c r="D4023" s="21" t="s">
        <v>10</v>
      </c>
      <c r="E4023" s="21">
        <v>0</v>
      </c>
      <c r="F4023" s="21">
        <v>0</v>
      </c>
      <c r="G4023" s="21">
        <v>400</v>
      </c>
      <c r="H4023" s="21">
        <v>400</v>
      </c>
      <c r="I4023" s="21" t="s">
        <v>11</v>
      </c>
      <c r="J4023" s="21" t="s">
        <v>12</v>
      </c>
    </row>
    <row r="4024" spans="1:10">
      <c r="A4024" s="21">
        <v>11563327</v>
      </c>
      <c r="B4024" s="22">
        <v>43975</v>
      </c>
      <c r="C4024" s="22">
        <v>43975</v>
      </c>
      <c r="D4024" s="21" t="s">
        <v>10</v>
      </c>
      <c r="E4024" s="21">
        <v>0</v>
      </c>
      <c r="F4024" s="21">
        <v>0</v>
      </c>
      <c r="G4024" s="21">
        <v>400</v>
      </c>
      <c r="H4024" s="21">
        <v>800</v>
      </c>
      <c r="I4024" s="21" t="s">
        <v>11</v>
      </c>
      <c r="J4024" s="21" t="s">
        <v>12</v>
      </c>
    </row>
    <row r="4025" spans="1:10">
      <c r="A4025" s="21">
        <v>11563327</v>
      </c>
      <c r="B4025" s="22">
        <v>43975</v>
      </c>
      <c r="C4025" s="22">
        <v>43975</v>
      </c>
      <c r="D4025" s="21" t="s">
        <v>10</v>
      </c>
      <c r="E4025" s="21">
        <v>0</v>
      </c>
      <c r="F4025" s="21">
        <v>0</v>
      </c>
      <c r="G4025" s="21">
        <v>400.3</v>
      </c>
      <c r="H4025" s="21">
        <v>1200.3</v>
      </c>
      <c r="I4025" s="21" t="s">
        <v>11</v>
      </c>
      <c r="J4025" s="21" t="s">
        <v>12</v>
      </c>
    </row>
    <row r="4026" spans="1:10">
      <c r="A4026" s="21">
        <v>11563327</v>
      </c>
      <c r="B4026" s="22">
        <v>43975</v>
      </c>
      <c r="C4026" s="22">
        <v>43975</v>
      </c>
      <c r="D4026" s="21" t="s">
        <v>10</v>
      </c>
      <c r="E4026" s="21">
        <v>0</v>
      </c>
      <c r="F4026" s="21">
        <v>0</v>
      </c>
      <c r="G4026" s="21">
        <v>500</v>
      </c>
      <c r="H4026" s="21">
        <v>1700.3</v>
      </c>
      <c r="I4026" s="21" t="s">
        <v>11</v>
      </c>
      <c r="J4026" s="21" t="s">
        <v>12</v>
      </c>
    </row>
    <row r="4027" spans="1:10">
      <c r="A4027" s="21">
        <v>11563327</v>
      </c>
      <c r="B4027" s="22">
        <v>43975</v>
      </c>
      <c r="C4027" s="22">
        <v>43975</v>
      </c>
      <c r="D4027" s="21" t="s">
        <v>10</v>
      </c>
      <c r="E4027" s="21">
        <v>0</v>
      </c>
      <c r="F4027" s="21">
        <v>0</v>
      </c>
      <c r="G4027" s="21">
        <v>500</v>
      </c>
      <c r="H4027" s="21">
        <v>2200.3000000000002</v>
      </c>
      <c r="I4027" s="21" t="s">
        <v>11</v>
      </c>
      <c r="J4027" s="21" t="s">
        <v>12</v>
      </c>
    </row>
    <row r="4028" spans="1:10">
      <c r="A4028" s="21">
        <v>11563327</v>
      </c>
      <c r="B4028" s="22">
        <v>43975</v>
      </c>
      <c r="C4028" s="22">
        <v>43975</v>
      </c>
      <c r="D4028" s="21" t="s">
        <v>10</v>
      </c>
      <c r="E4028" s="21">
        <v>0</v>
      </c>
      <c r="F4028" s="21">
        <v>0</v>
      </c>
      <c r="G4028" s="21">
        <v>500</v>
      </c>
      <c r="H4028" s="21">
        <v>2700.3</v>
      </c>
      <c r="I4028" s="21" t="s">
        <v>11</v>
      </c>
      <c r="J4028" s="21" t="s">
        <v>12</v>
      </c>
    </row>
    <row r="4029" spans="1:10">
      <c r="A4029" s="21">
        <v>11563327</v>
      </c>
      <c r="B4029" s="22">
        <v>43975</v>
      </c>
      <c r="C4029" s="22">
        <v>43975</v>
      </c>
      <c r="D4029" s="21" t="s">
        <v>10</v>
      </c>
      <c r="E4029" s="21">
        <v>0</v>
      </c>
      <c r="F4029" s="21">
        <v>0</v>
      </c>
      <c r="G4029" s="21">
        <v>680</v>
      </c>
      <c r="H4029" s="21">
        <v>3380.3</v>
      </c>
      <c r="I4029" s="21" t="s">
        <v>11</v>
      </c>
      <c r="J4029" s="21" t="s">
        <v>12</v>
      </c>
    </row>
    <row r="4030" spans="1:10">
      <c r="A4030" s="21">
        <v>11563327</v>
      </c>
      <c r="B4030" s="22">
        <v>43975</v>
      </c>
      <c r="C4030" s="22">
        <v>43975</v>
      </c>
      <c r="D4030" s="21" t="s">
        <v>10</v>
      </c>
      <c r="E4030" s="21">
        <v>0</v>
      </c>
      <c r="F4030" s="21">
        <v>0</v>
      </c>
      <c r="G4030" s="21">
        <v>750</v>
      </c>
      <c r="H4030" s="21">
        <v>4130.3</v>
      </c>
      <c r="I4030" s="21" t="s">
        <v>11</v>
      </c>
      <c r="J4030" s="21" t="s">
        <v>12</v>
      </c>
    </row>
    <row r="4031" spans="1:10">
      <c r="A4031" s="21">
        <v>11563327</v>
      </c>
      <c r="B4031" s="22">
        <v>43975</v>
      </c>
      <c r="C4031" s="22">
        <v>43975</v>
      </c>
      <c r="D4031" s="21" t="s">
        <v>10</v>
      </c>
      <c r="E4031" s="21">
        <v>0</v>
      </c>
      <c r="F4031" s="21">
        <v>0</v>
      </c>
      <c r="G4031" s="21">
        <v>750</v>
      </c>
      <c r="H4031" s="21">
        <v>4880.3</v>
      </c>
      <c r="I4031" s="21" t="s">
        <v>11</v>
      </c>
      <c r="J4031" s="21" t="s">
        <v>12</v>
      </c>
    </row>
    <row r="4032" spans="1:10">
      <c r="A4032" s="21">
        <v>11563327</v>
      </c>
      <c r="B4032" s="22">
        <v>43975</v>
      </c>
      <c r="C4032" s="22">
        <v>43975</v>
      </c>
      <c r="D4032" s="21" t="s">
        <v>10</v>
      </c>
      <c r="E4032" s="21">
        <v>0</v>
      </c>
      <c r="F4032" s="21">
        <v>0</v>
      </c>
      <c r="G4032" s="21">
        <v>760</v>
      </c>
      <c r="H4032" s="21">
        <v>5640.3</v>
      </c>
      <c r="I4032" s="21" t="s">
        <v>11</v>
      </c>
      <c r="J4032" s="21" t="s">
        <v>12</v>
      </c>
    </row>
    <row r="4033" spans="1:10">
      <c r="A4033" s="21">
        <v>11563327</v>
      </c>
      <c r="B4033" s="22">
        <v>43975</v>
      </c>
      <c r="C4033" s="22">
        <v>43975</v>
      </c>
      <c r="D4033" s="21" t="s">
        <v>10</v>
      </c>
      <c r="E4033" s="21">
        <v>0</v>
      </c>
      <c r="F4033" s="21">
        <v>0</v>
      </c>
      <c r="G4033" s="21">
        <v>777</v>
      </c>
      <c r="H4033" s="21">
        <v>6417.3</v>
      </c>
      <c r="I4033" s="21" t="s">
        <v>11</v>
      </c>
      <c r="J4033" s="21" t="s">
        <v>12</v>
      </c>
    </row>
    <row r="4034" spans="1:10">
      <c r="A4034" s="21">
        <v>11563327</v>
      </c>
      <c r="B4034" s="22">
        <v>43975</v>
      </c>
      <c r="C4034" s="22">
        <v>43975</v>
      </c>
      <c r="D4034" s="21" t="s">
        <v>10</v>
      </c>
      <c r="E4034" s="21">
        <v>0</v>
      </c>
      <c r="F4034" s="21">
        <v>0</v>
      </c>
      <c r="G4034" s="21">
        <v>780</v>
      </c>
      <c r="H4034" s="21">
        <v>7197.3</v>
      </c>
      <c r="I4034" s="21" t="s">
        <v>11</v>
      </c>
      <c r="J4034" s="21" t="s">
        <v>12</v>
      </c>
    </row>
    <row r="4035" spans="1:10">
      <c r="A4035" s="21">
        <v>11563327</v>
      </c>
      <c r="B4035" s="22">
        <v>43975</v>
      </c>
      <c r="C4035" s="22">
        <v>43975</v>
      </c>
      <c r="D4035" s="21" t="s">
        <v>10</v>
      </c>
      <c r="E4035" s="21">
        <v>0</v>
      </c>
      <c r="F4035" s="21">
        <v>0</v>
      </c>
      <c r="G4035" s="21">
        <v>800</v>
      </c>
      <c r="H4035" s="21">
        <v>7997.3</v>
      </c>
      <c r="I4035" s="21" t="s">
        <v>11</v>
      </c>
      <c r="J4035" s="21" t="s">
        <v>12</v>
      </c>
    </row>
    <row r="4036" spans="1:10">
      <c r="A4036" s="21">
        <v>11563327</v>
      </c>
      <c r="B4036" s="22">
        <v>43975</v>
      </c>
      <c r="C4036" s="22">
        <v>43975</v>
      </c>
      <c r="D4036" s="21" t="s">
        <v>10</v>
      </c>
      <c r="E4036" s="21">
        <v>0</v>
      </c>
      <c r="F4036" s="21">
        <v>0</v>
      </c>
      <c r="G4036" s="21">
        <v>812</v>
      </c>
      <c r="H4036" s="21">
        <v>8809.2999999999993</v>
      </c>
      <c r="I4036" s="21" t="s">
        <v>11</v>
      </c>
      <c r="J4036" s="21" t="s">
        <v>12</v>
      </c>
    </row>
    <row r="4037" spans="1:10">
      <c r="A4037" s="21">
        <v>11563327</v>
      </c>
      <c r="B4037" s="22">
        <v>43975</v>
      </c>
      <c r="C4037" s="22">
        <v>43975</v>
      </c>
      <c r="D4037" s="21" t="s">
        <v>10</v>
      </c>
      <c r="E4037" s="21">
        <v>0</v>
      </c>
      <c r="F4037" s="21">
        <v>0</v>
      </c>
      <c r="G4037" s="21">
        <v>817.6</v>
      </c>
      <c r="H4037" s="21">
        <v>9626.9</v>
      </c>
      <c r="I4037" s="21" t="s">
        <v>11</v>
      </c>
      <c r="J4037" s="21" t="s">
        <v>12</v>
      </c>
    </row>
    <row r="4038" spans="1:10">
      <c r="A4038" s="21">
        <v>11563327</v>
      </c>
      <c r="B4038" s="22">
        <v>43975</v>
      </c>
      <c r="C4038" s="22">
        <v>43975</v>
      </c>
      <c r="D4038" s="21" t="s">
        <v>10</v>
      </c>
      <c r="E4038" s="21">
        <v>0</v>
      </c>
      <c r="F4038" s="21">
        <v>0</v>
      </c>
      <c r="G4038" s="21">
        <v>820</v>
      </c>
      <c r="H4038" s="21">
        <v>10446.9</v>
      </c>
      <c r="I4038" s="21" t="s">
        <v>11</v>
      </c>
      <c r="J4038" s="21" t="s">
        <v>12</v>
      </c>
    </row>
    <row r="4039" spans="1:10">
      <c r="A4039" s="21">
        <v>11563327</v>
      </c>
      <c r="B4039" s="22">
        <v>43975</v>
      </c>
      <c r="C4039" s="22">
        <v>43975</v>
      </c>
      <c r="D4039" s="21" t="s">
        <v>10</v>
      </c>
      <c r="E4039" s="21">
        <v>0</v>
      </c>
      <c r="F4039" s="21">
        <v>0</v>
      </c>
      <c r="G4039" s="21">
        <v>860</v>
      </c>
      <c r="H4039" s="21">
        <v>11306.9</v>
      </c>
      <c r="I4039" s="21" t="s">
        <v>11</v>
      </c>
      <c r="J4039" s="21" t="s">
        <v>12</v>
      </c>
    </row>
    <row r="4040" spans="1:10">
      <c r="A4040" s="21">
        <v>11563327</v>
      </c>
      <c r="B4040" s="22">
        <v>43975</v>
      </c>
      <c r="C4040" s="22">
        <v>43975</v>
      </c>
      <c r="D4040" s="21" t="s">
        <v>10</v>
      </c>
      <c r="E4040" s="21">
        <v>0</v>
      </c>
      <c r="F4040" s="21">
        <v>0</v>
      </c>
      <c r="G4040" s="21">
        <v>870</v>
      </c>
      <c r="H4040" s="21">
        <v>12176.9</v>
      </c>
      <c r="I4040" s="21" t="s">
        <v>11</v>
      </c>
      <c r="J4040" s="21" t="s">
        <v>12</v>
      </c>
    </row>
    <row r="4041" spans="1:10">
      <c r="A4041" s="21">
        <v>11563327</v>
      </c>
      <c r="B4041" s="22">
        <v>43975</v>
      </c>
      <c r="C4041" s="22">
        <v>43975</v>
      </c>
      <c r="D4041" s="21" t="s">
        <v>10</v>
      </c>
      <c r="E4041" s="21">
        <v>0</v>
      </c>
      <c r="F4041" s="21">
        <v>0</v>
      </c>
      <c r="G4041" s="21">
        <v>877.5</v>
      </c>
      <c r="H4041" s="21">
        <v>13054.4</v>
      </c>
      <c r="I4041" s="21" t="s">
        <v>11</v>
      </c>
      <c r="J4041" s="21" t="s">
        <v>12</v>
      </c>
    </row>
    <row r="4042" spans="1:10">
      <c r="A4042" s="21">
        <v>11563327</v>
      </c>
      <c r="B4042" s="22">
        <v>43975</v>
      </c>
      <c r="C4042" s="22">
        <v>43975</v>
      </c>
      <c r="D4042" s="21" t="s">
        <v>10</v>
      </c>
      <c r="E4042" s="21">
        <v>0</v>
      </c>
      <c r="F4042" s="21">
        <v>0</v>
      </c>
      <c r="G4042" s="21">
        <v>889.5</v>
      </c>
      <c r="H4042" s="21">
        <v>13943.9</v>
      </c>
      <c r="I4042" s="21" t="s">
        <v>11</v>
      </c>
      <c r="J4042" s="21" t="s">
        <v>12</v>
      </c>
    </row>
    <row r="4043" spans="1:10">
      <c r="A4043" s="21">
        <v>11563327</v>
      </c>
      <c r="B4043" s="22">
        <v>43975</v>
      </c>
      <c r="C4043" s="22">
        <v>43975</v>
      </c>
      <c r="D4043" s="21" t="s">
        <v>10</v>
      </c>
      <c r="E4043" s="21">
        <v>0</v>
      </c>
      <c r="F4043" s="21">
        <v>0</v>
      </c>
      <c r="G4043" s="21">
        <v>900</v>
      </c>
      <c r="H4043" s="21">
        <v>14843.9</v>
      </c>
      <c r="I4043" s="21" t="s">
        <v>11</v>
      </c>
      <c r="J4043" s="21" t="s">
        <v>12</v>
      </c>
    </row>
    <row r="4044" spans="1:10">
      <c r="A4044" s="21">
        <v>11563327</v>
      </c>
      <c r="B4044" s="22">
        <v>43975</v>
      </c>
      <c r="C4044" s="22">
        <v>43975</v>
      </c>
      <c r="D4044" s="21" t="s">
        <v>10</v>
      </c>
      <c r="E4044" s="21">
        <v>0</v>
      </c>
      <c r="F4044" s="21">
        <v>0</v>
      </c>
      <c r="G4044" s="21">
        <v>910</v>
      </c>
      <c r="H4044" s="21">
        <v>15753.9</v>
      </c>
      <c r="I4044" s="21" t="s">
        <v>11</v>
      </c>
      <c r="J4044" s="21" t="s">
        <v>12</v>
      </c>
    </row>
    <row r="4045" spans="1:10">
      <c r="A4045" s="21">
        <v>11563327</v>
      </c>
      <c r="B4045" s="22">
        <v>43975</v>
      </c>
      <c r="C4045" s="22">
        <v>43975</v>
      </c>
      <c r="D4045" s="21" t="s">
        <v>10</v>
      </c>
      <c r="E4045" s="21">
        <v>0</v>
      </c>
      <c r="F4045" s="21">
        <v>0</v>
      </c>
      <c r="G4045" s="21">
        <v>930</v>
      </c>
      <c r="H4045" s="21">
        <v>16683.900000000001</v>
      </c>
      <c r="I4045" s="21" t="s">
        <v>11</v>
      </c>
      <c r="J4045" s="21" t="s">
        <v>12</v>
      </c>
    </row>
    <row r="4046" spans="1:10">
      <c r="A4046" s="21">
        <v>11563327</v>
      </c>
      <c r="B4046" s="22">
        <v>43975</v>
      </c>
      <c r="C4046" s="22">
        <v>43975</v>
      </c>
      <c r="D4046" s="21" t="s">
        <v>10</v>
      </c>
      <c r="E4046" s="21">
        <v>0</v>
      </c>
      <c r="F4046" s="21">
        <v>0</v>
      </c>
      <c r="G4046" s="21">
        <v>980</v>
      </c>
      <c r="H4046" s="21">
        <v>17663.900000000001</v>
      </c>
      <c r="I4046" s="21" t="s">
        <v>11</v>
      </c>
      <c r="J4046" s="21" t="s">
        <v>12</v>
      </c>
    </row>
    <row r="4047" spans="1:10">
      <c r="A4047" s="21">
        <v>11563327</v>
      </c>
      <c r="B4047" s="22">
        <v>43975</v>
      </c>
      <c r="C4047" s="22">
        <v>43975</v>
      </c>
      <c r="D4047" s="21" t="s">
        <v>10</v>
      </c>
      <c r="E4047" s="21">
        <v>0</v>
      </c>
      <c r="F4047" s="21">
        <v>0</v>
      </c>
      <c r="G4047" s="21">
        <v>1000</v>
      </c>
      <c r="H4047" s="21">
        <v>18663.900000000001</v>
      </c>
      <c r="I4047" s="21" t="s">
        <v>11</v>
      </c>
      <c r="J4047" s="21" t="s">
        <v>12</v>
      </c>
    </row>
    <row r="4048" spans="1:10">
      <c r="A4048" s="21">
        <v>11563327</v>
      </c>
      <c r="B4048" s="22">
        <v>43975</v>
      </c>
      <c r="C4048" s="22">
        <v>43975</v>
      </c>
      <c r="D4048" s="21" t="s">
        <v>10</v>
      </c>
      <c r="E4048" s="21">
        <v>0</v>
      </c>
      <c r="F4048" s="21">
        <v>0</v>
      </c>
      <c r="G4048" s="21">
        <v>1000</v>
      </c>
      <c r="H4048" s="21">
        <v>19663.900000000001</v>
      </c>
      <c r="I4048" s="21" t="s">
        <v>11</v>
      </c>
      <c r="J4048" s="21" t="s">
        <v>12</v>
      </c>
    </row>
    <row r="4049" spans="1:10">
      <c r="A4049" s="21">
        <v>11563327</v>
      </c>
      <c r="B4049" s="22">
        <v>43975</v>
      </c>
      <c r="C4049" s="22">
        <v>43975</v>
      </c>
      <c r="D4049" s="21" t="s">
        <v>10</v>
      </c>
      <c r="E4049" s="21">
        <v>0</v>
      </c>
      <c r="F4049" s="21">
        <v>0</v>
      </c>
      <c r="G4049" s="21">
        <v>1100</v>
      </c>
      <c r="H4049" s="21">
        <v>20763.900000000001</v>
      </c>
      <c r="I4049" s="21" t="s">
        <v>11</v>
      </c>
      <c r="J4049" s="21" t="s">
        <v>12</v>
      </c>
    </row>
    <row r="4050" spans="1:10">
      <c r="A4050" s="21">
        <v>11563327</v>
      </c>
      <c r="B4050" s="22">
        <v>43975</v>
      </c>
      <c r="C4050" s="22">
        <v>43975</v>
      </c>
      <c r="D4050" s="21" t="s">
        <v>10</v>
      </c>
      <c r="E4050" s="21">
        <v>0</v>
      </c>
      <c r="F4050" s="21">
        <v>0</v>
      </c>
      <c r="G4050" s="21">
        <v>1101.8</v>
      </c>
      <c r="H4050" s="21">
        <v>21865.7</v>
      </c>
      <c r="I4050" s="21" t="s">
        <v>11</v>
      </c>
      <c r="J4050" s="21" t="s">
        <v>12</v>
      </c>
    </row>
    <row r="4051" spans="1:10">
      <c r="A4051" s="21">
        <v>11563327</v>
      </c>
      <c r="B4051" s="22">
        <v>43975</v>
      </c>
      <c r="C4051" s="22">
        <v>43975</v>
      </c>
      <c r="D4051" s="21" t="s">
        <v>10</v>
      </c>
      <c r="E4051" s="21">
        <v>0</v>
      </c>
      <c r="F4051" s="21">
        <v>0</v>
      </c>
      <c r="G4051" s="21">
        <v>1106</v>
      </c>
      <c r="H4051" s="21">
        <v>22971.7</v>
      </c>
      <c r="I4051" s="21" t="s">
        <v>11</v>
      </c>
      <c r="J4051" s="21" t="s">
        <v>12</v>
      </c>
    </row>
    <row r="4052" spans="1:10">
      <c r="A4052" s="21">
        <v>11563327</v>
      </c>
      <c r="B4052" s="22">
        <v>43975</v>
      </c>
      <c r="C4052" s="22">
        <v>43975</v>
      </c>
      <c r="D4052" s="21" t="s">
        <v>10</v>
      </c>
      <c r="E4052" s="21">
        <v>0</v>
      </c>
      <c r="F4052" s="21">
        <v>0</v>
      </c>
      <c r="G4052" s="21">
        <v>1110</v>
      </c>
      <c r="H4052" s="21">
        <v>24081.7</v>
      </c>
      <c r="I4052" s="21" t="s">
        <v>11</v>
      </c>
      <c r="J4052" s="21" t="s">
        <v>12</v>
      </c>
    </row>
    <row r="4053" spans="1:10">
      <c r="A4053" s="21">
        <v>11563327</v>
      </c>
      <c r="B4053" s="22">
        <v>43975</v>
      </c>
      <c r="C4053" s="22">
        <v>43975</v>
      </c>
      <c r="D4053" s="21" t="s">
        <v>10</v>
      </c>
      <c r="E4053" s="21">
        <v>0</v>
      </c>
      <c r="F4053" s="21">
        <v>0</v>
      </c>
      <c r="G4053" s="21">
        <v>1130</v>
      </c>
      <c r="H4053" s="21">
        <v>25211.7</v>
      </c>
      <c r="I4053" s="21" t="s">
        <v>11</v>
      </c>
      <c r="J4053" s="21" t="s">
        <v>12</v>
      </c>
    </row>
    <row r="4054" spans="1:10">
      <c r="A4054" s="21">
        <v>11563327</v>
      </c>
      <c r="B4054" s="22">
        <v>43975</v>
      </c>
      <c r="C4054" s="22">
        <v>43975</v>
      </c>
      <c r="D4054" s="21" t="s">
        <v>10</v>
      </c>
      <c r="E4054" s="21">
        <v>0</v>
      </c>
      <c r="F4054" s="21">
        <v>0</v>
      </c>
      <c r="G4054" s="21">
        <v>1189.5999999999999</v>
      </c>
      <c r="H4054" s="21">
        <v>26401.3</v>
      </c>
      <c r="I4054" s="21" t="s">
        <v>11</v>
      </c>
      <c r="J4054" s="21" t="s">
        <v>12</v>
      </c>
    </row>
    <row r="4055" spans="1:10">
      <c r="A4055" s="21">
        <v>11563327</v>
      </c>
      <c r="B4055" s="22">
        <v>43975</v>
      </c>
      <c r="C4055" s="22">
        <v>43975</v>
      </c>
      <c r="D4055" s="21" t="s">
        <v>10</v>
      </c>
      <c r="E4055" s="21">
        <v>0</v>
      </c>
      <c r="F4055" s="21">
        <v>0</v>
      </c>
      <c r="G4055" s="21">
        <v>1300</v>
      </c>
      <c r="H4055" s="21">
        <v>27701.3</v>
      </c>
      <c r="I4055" s="21" t="s">
        <v>11</v>
      </c>
      <c r="J4055" s="21" t="s">
        <v>12</v>
      </c>
    </row>
    <row r="4056" spans="1:10">
      <c r="A4056" s="21">
        <v>11563327</v>
      </c>
      <c r="B4056" s="22">
        <v>43975</v>
      </c>
      <c r="C4056" s="22">
        <v>43975</v>
      </c>
      <c r="D4056" s="21" t="s">
        <v>10</v>
      </c>
      <c r="E4056" s="21">
        <v>0</v>
      </c>
      <c r="F4056" s="21">
        <v>0</v>
      </c>
      <c r="G4056" s="21">
        <v>1340</v>
      </c>
      <c r="H4056" s="21">
        <v>29041.3</v>
      </c>
      <c r="I4056" s="21" t="s">
        <v>11</v>
      </c>
      <c r="J4056" s="21" t="s">
        <v>12</v>
      </c>
    </row>
    <row r="4057" spans="1:10">
      <c r="A4057" s="21">
        <v>11563327</v>
      </c>
      <c r="B4057" s="22">
        <v>43975</v>
      </c>
      <c r="C4057" s="22">
        <v>43975</v>
      </c>
      <c r="D4057" s="21" t="s">
        <v>10</v>
      </c>
      <c r="E4057" s="21">
        <v>0</v>
      </c>
      <c r="F4057" s="21">
        <v>0</v>
      </c>
      <c r="G4057" s="21">
        <v>1340</v>
      </c>
      <c r="H4057" s="21">
        <v>30381.3</v>
      </c>
      <c r="I4057" s="21" t="s">
        <v>11</v>
      </c>
      <c r="J4057" s="21" t="s">
        <v>12</v>
      </c>
    </row>
    <row r="4058" spans="1:10">
      <c r="A4058" s="21">
        <v>11563327</v>
      </c>
      <c r="B4058" s="22">
        <v>43975</v>
      </c>
      <c r="C4058" s="22">
        <v>43975</v>
      </c>
      <c r="D4058" s="21" t="s">
        <v>10</v>
      </c>
      <c r="E4058" s="21">
        <v>0</v>
      </c>
      <c r="F4058" s="21">
        <v>0</v>
      </c>
      <c r="G4058" s="21">
        <v>1349.4</v>
      </c>
      <c r="H4058" s="21">
        <v>31730.7</v>
      </c>
      <c r="I4058" s="21" t="s">
        <v>11</v>
      </c>
      <c r="J4058" s="21" t="s">
        <v>12</v>
      </c>
    </row>
    <row r="4059" spans="1:10">
      <c r="A4059" s="21">
        <v>11563327</v>
      </c>
      <c r="B4059" s="22">
        <v>43975</v>
      </c>
      <c r="C4059" s="22">
        <v>43975</v>
      </c>
      <c r="D4059" s="21" t="s">
        <v>10</v>
      </c>
      <c r="E4059" s="21">
        <v>0</v>
      </c>
      <c r="F4059" s="21">
        <v>0</v>
      </c>
      <c r="G4059" s="21">
        <v>1350</v>
      </c>
      <c r="H4059" s="21">
        <v>33080.699999999997</v>
      </c>
      <c r="I4059" s="21" t="s">
        <v>11</v>
      </c>
      <c r="J4059" s="21" t="s">
        <v>12</v>
      </c>
    </row>
    <row r="4060" spans="1:10">
      <c r="A4060" s="21">
        <v>11563327</v>
      </c>
      <c r="B4060" s="22">
        <v>43975</v>
      </c>
      <c r="C4060" s="22">
        <v>43975</v>
      </c>
      <c r="D4060" s="21" t="s">
        <v>10</v>
      </c>
      <c r="E4060" s="21">
        <v>0</v>
      </c>
      <c r="F4060" s="21">
        <v>0</v>
      </c>
      <c r="G4060" s="21">
        <v>1360</v>
      </c>
      <c r="H4060" s="21">
        <v>34440.699999999997</v>
      </c>
      <c r="I4060" s="21" t="s">
        <v>11</v>
      </c>
      <c r="J4060" s="21" t="s">
        <v>12</v>
      </c>
    </row>
    <row r="4061" spans="1:10">
      <c r="A4061" s="21">
        <v>11563327</v>
      </c>
      <c r="B4061" s="22">
        <v>43975</v>
      </c>
      <c r="C4061" s="22">
        <v>43975</v>
      </c>
      <c r="D4061" s="21" t="s">
        <v>10</v>
      </c>
      <c r="E4061" s="21">
        <v>0</v>
      </c>
      <c r="F4061" s="21">
        <v>0</v>
      </c>
      <c r="G4061" s="21">
        <v>1370.9</v>
      </c>
      <c r="H4061" s="21">
        <v>35811.599999999999</v>
      </c>
      <c r="I4061" s="21" t="s">
        <v>11</v>
      </c>
      <c r="J4061" s="21" t="s">
        <v>12</v>
      </c>
    </row>
    <row r="4062" spans="1:10">
      <c r="A4062" s="21">
        <v>11563327</v>
      </c>
      <c r="B4062" s="22">
        <v>43975</v>
      </c>
      <c r="C4062" s="22">
        <v>43975</v>
      </c>
      <c r="D4062" s="21" t="s">
        <v>10</v>
      </c>
      <c r="E4062" s="21">
        <v>0</v>
      </c>
      <c r="F4062" s="21">
        <v>0</v>
      </c>
      <c r="G4062" s="21">
        <v>1430</v>
      </c>
      <c r="H4062" s="21">
        <v>37241.599999999999</v>
      </c>
      <c r="I4062" s="21" t="s">
        <v>11</v>
      </c>
      <c r="J4062" s="21" t="s">
        <v>12</v>
      </c>
    </row>
    <row r="4063" spans="1:10">
      <c r="A4063" s="21">
        <v>11563327</v>
      </c>
      <c r="B4063" s="22">
        <v>43975</v>
      </c>
      <c r="C4063" s="22">
        <v>43975</v>
      </c>
      <c r="D4063" s="21" t="s">
        <v>10</v>
      </c>
      <c r="E4063" s="21">
        <v>0</v>
      </c>
      <c r="F4063" s="21">
        <v>0</v>
      </c>
      <c r="G4063" s="21">
        <v>1437</v>
      </c>
      <c r="H4063" s="21">
        <v>38678.6</v>
      </c>
      <c r="I4063" s="21" t="s">
        <v>11</v>
      </c>
      <c r="J4063" s="21" t="s">
        <v>12</v>
      </c>
    </row>
    <row r="4064" spans="1:10">
      <c r="A4064" s="21">
        <v>11563327</v>
      </c>
      <c r="B4064" s="22">
        <v>43975</v>
      </c>
      <c r="C4064" s="22">
        <v>43975</v>
      </c>
      <c r="D4064" s="21" t="s">
        <v>10</v>
      </c>
      <c r="E4064" s="21">
        <v>0</v>
      </c>
      <c r="F4064" s="21">
        <v>0</v>
      </c>
      <c r="G4064" s="21">
        <v>1470</v>
      </c>
      <c r="H4064" s="21">
        <v>40148.6</v>
      </c>
      <c r="I4064" s="21" t="s">
        <v>11</v>
      </c>
      <c r="J4064" s="21" t="s">
        <v>12</v>
      </c>
    </row>
    <row r="4065" spans="1:10">
      <c r="A4065" s="21">
        <v>11563327</v>
      </c>
      <c r="B4065" s="22">
        <v>43975</v>
      </c>
      <c r="C4065" s="22">
        <v>43975</v>
      </c>
      <c r="D4065" s="21" t="s">
        <v>10</v>
      </c>
      <c r="E4065" s="21">
        <v>0</v>
      </c>
      <c r="F4065" s="21">
        <v>0</v>
      </c>
      <c r="G4065" s="21">
        <v>1530</v>
      </c>
      <c r="H4065" s="21">
        <v>41678.6</v>
      </c>
      <c r="I4065" s="21" t="s">
        <v>11</v>
      </c>
      <c r="J4065" s="21" t="s">
        <v>12</v>
      </c>
    </row>
    <row r="4066" spans="1:10">
      <c r="A4066" s="21">
        <v>11563327</v>
      </c>
      <c r="B4066" s="22">
        <v>43975</v>
      </c>
      <c r="C4066" s="22">
        <v>43975</v>
      </c>
      <c r="D4066" s="21" t="s">
        <v>10</v>
      </c>
      <c r="E4066" s="21">
        <v>0</v>
      </c>
      <c r="F4066" s="21">
        <v>0</v>
      </c>
      <c r="G4066" s="21">
        <v>1601.2</v>
      </c>
      <c r="H4066" s="21">
        <v>43279.8</v>
      </c>
      <c r="I4066" s="21" t="s">
        <v>11</v>
      </c>
      <c r="J4066" s="21" t="s">
        <v>12</v>
      </c>
    </row>
    <row r="4067" spans="1:10">
      <c r="A4067" s="21">
        <v>11563327</v>
      </c>
      <c r="B4067" s="22">
        <v>43975</v>
      </c>
      <c r="C4067" s="22">
        <v>43975</v>
      </c>
      <c r="D4067" s="21" t="s">
        <v>10</v>
      </c>
      <c r="E4067" s="21">
        <v>0</v>
      </c>
      <c r="F4067" s="21">
        <v>0</v>
      </c>
      <c r="G4067" s="21">
        <v>1620</v>
      </c>
      <c r="H4067" s="21">
        <v>44899.8</v>
      </c>
      <c r="I4067" s="21" t="s">
        <v>11</v>
      </c>
      <c r="J4067" s="21" t="s">
        <v>12</v>
      </c>
    </row>
    <row r="4068" spans="1:10">
      <c r="A4068" s="21">
        <v>11563327</v>
      </c>
      <c r="B4068" s="22">
        <v>43975</v>
      </c>
      <c r="C4068" s="22">
        <v>43975</v>
      </c>
      <c r="D4068" s="21" t="s">
        <v>10</v>
      </c>
      <c r="E4068" s="21">
        <v>0</v>
      </c>
      <c r="F4068" s="21">
        <v>0</v>
      </c>
      <c r="G4068" s="21">
        <v>1690</v>
      </c>
      <c r="H4068" s="21">
        <v>46589.8</v>
      </c>
      <c r="I4068" s="21" t="s">
        <v>11</v>
      </c>
      <c r="J4068" s="21" t="s">
        <v>12</v>
      </c>
    </row>
    <row r="4069" spans="1:10">
      <c r="A4069" s="21">
        <v>11563327</v>
      </c>
      <c r="B4069" s="22">
        <v>43975</v>
      </c>
      <c r="C4069" s="22">
        <v>43975</v>
      </c>
      <c r="D4069" s="21" t="s">
        <v>10</v>
      </c>
      <c r="E4069" s="21">
        <v>0</v>
      </c>
      <c r="F4069" s="21">
        <v>0</v>
      </c>
      <c r="G4069" s="21">
        <v>1700</v>
      </c>
      <c r="H4069" s="21">
        <v>48289.8</v>
      </c>
      <c r="I4069" s="21" t="s">
        <v>11</v>
      </c>
      <c r="J4069" s="21" t="s">
        <v>12</v>
      </c>
    </row>
    <row r="4070" spans="1:10">
      <c r="A4070" s="21">
        <v>11563327</v>
      </c>
      <c r="B4070" s="22">
        <v>43975</v>
      </c>
      <c r="C4070" s="22">
        <v>43975</v>
      </c>
      <c r="D4070" s="21" t="s">
        <v>10</v>
      </c>
      <c r="E4070" s="21">
        <v>0</v>
      </c>
      <c r="F4070" s="21">
        <v>0</v>
      </c>
      <c r="G4070" s="21">
        <v>1722</v>
      </c>
      <c r="H4070" s="21">
        <v>50011.8</v>
      </c>
      <c r="I4070" s="21" t="s">
        <v>11</v>
      </c>
      <c r="J4070" s="21" t="s">
        <v>12</v>
      </c>
    </row>
    <row r="4071" spans="1:10">
      <c r="A4071" s="21">
        <v>11563327</v>
      </c>
      <c r="B4071" s="22">
        <v>43975</v>
      </c>
      <c r="C4071" s="22">
        <v>43975</v>
      </c>
      <c r="D4071" s="21" t="s">
        <v>10</v>
      </c>
      <c r="E4071" s="21">
        <v>0</v>
      </c>
      <c r="F4071" s="21">
        <v>0</v>
      </c>
      <c r="G4071" s="21">
        <v>1750</v>
      </c>
      <c r="H4071" s="21">
        <v>51761.8</v>
      </c>
      <c r="I4071" s="21" t="s">
        <v>11</v>
      </c>
      <c r="J4071" s="21" t="s">
        <v>12</v>
      </c>
    </row>
    <row r="4072" spans="1:10">
      <c r="A4072" s="21">
        <v>11563327</v>
      </c>
      <c r="B4072" s="22">
        <v>43975</v>
      </c>
      <c r="C4072" s="22">
        <v>43975</v>
      </c>
      <c r="D4072" s="21" t="s">
        <v>10</v>
      </c>
      <c r="E4072" s="21">
        <v>0</v>
      </c>
      <c r="F4072" s="21">
        <v>0</v>
      </c>
      <c r="G4072" s="21">
        <v>1768</v>
      </c>
      <c r="H4072" s="21">
        <v>53529.8</v>
      </c>
      <c r="I4072" s="21" t="s">
        <v>11</v>
      </c>
      <c r="J4072" s="21" t="s">
        <v>12</v>
      </c>
    </row>
    <row r="4073" spans="1:10">
      <c r="A4073" s="21">
        <v>11563327</v>
      </c>
      <c r="B4073" s="22">
        <v>43975</v>
      </c>
      <c r="C4073" s="22">
        <v>43975</v>
      </c>
      <c r="D4073" s="21" t="s">
        <v>10</v>
      </c>
      <c r="E4073" s="21">
        <v>0</v>
      </c>
      <c r="F4073" s="21">
        <v>0</v>
      </c>
      <c r="G4073" s="21">
        <v>1805.3</v>
      </c>
      <c r="H4073" s="21">
        <v>55335.1</v>
      </c>
      <c r="I4073" s="21" t="s">
        <v>11</v>
      </c>
      <c r="J4073" s="21" t="s">
        <v>12</v>
      </c>
    </row>
    <row r="4074" spans="1:10">
      <c r="A4074" s="21">
        <v>11563327</v>
      </c>
      <c r="B4074" s="22">
        <v>43975</v>
      </c>
      <c r="C4074" s="22">
        <v>43975</v>
      </c>
      <c r="D4074" s="21" t="s">
        <v>10</v>
      </c>
      <c r="E4074" s="21">
        <v>0</v>
      </c>
      <c r="F4074" s="21">
        <v>0</v>
      </c>
      <c r="G4074" s="21">
        <v>1862.7</v>
      </c>
      <c r="H4074" s="21">
        <v>57197.8</v>
      </c>
      <c r="I4074" s="21" t="s">
        <v>11</v>
      </c>
      <c r="J4074" s="21" t="s">
        <v>12</v>
      </c>
    </row>
    <row r="4075" spans="1:10">
      <c r="A4075" s="21">
        <v>11563327</v>
      </c>
      <c r="B4075" s="22">
        <v>43975</v>
      </c>
      <c r="C4075" s="22">
        <v>43975</v>
      </c>
      <c r="D4075" s="21" t="s">
        <v>10</v>
      </c>
      <c r="E4075" s="21">
        <v>0</v>
      </c>
      <c r="F4075" s="21">
        <v>0</v>
      </c>
      <c r="G4075" s="21">
        <v>1869.6</v>
      </c>
      <c r="H4075" s="21">
        <v>59067.4</v>
      </c>
      <c r="I4075" s="21" t="s">
        <v>11</v>
      </c>
      <c r="J4075" s="21" t="s">
        <v>12</v>
      </c>
    </row>
    <row r="4076" spans="1:10">
      <c r="A4076" s="21">
        <v>11563327</v>
      </c>
      <c r="B4076" s="22">
        <v>43975</v>
      </c>
      <c r="C4076" s="22">
        <v>43975</v>
      </c>
      <c r="D4076" s="21" t="s">
        <v>10</v>
      </c>
      <c r="E4076" s="21">
        <v>0</v>
      </c>
      <c r="F4076" s="21">
        <v>0</v>
      </c>
      <c r="G4076" s="21">
        <v>1942</v>
      </c>
      <c r="H4076" s="21">
        <v>61009.4</v>
      </c>
      <c r="I4076" s="21" t="s">
        <v>11</v>
      </c>
      <c r="J4076" s="21" t="s">
        <v>12</v>
      </c>
    </row>
    <row r="4077" spans="1:10">
      <c r="A4077" s="21">
        <v>11563327</v>
      </c>
      <c r="B4077" s="22">
        <v>43975</v>
      </c>
      <c r="C4077" s="22">
        <v>43975</v>
      </c>
      <c r="D4077" s="21" t="s">
        <v>10</v>
      </c>
      <c r="E4077" s="21">
        <v>0</v>
      </c>
      <c r="F4077" s="21">
        <v>0</v>
      </c>
      <c r="G4077" s="21">
        <v>1958.8</v>
      </c>
      <c r="H4077" s="21">
        <v>62968.2</v>
      </c>
      <c r="I4077" s="21" t="s">
        <v>11</v>
      </c>
      <c r="J4077" s="21" t="s">
        <v>12</v>
      </c>
    </row>
    <row r="4078" spans="1:10">
      <c r="A4078" s="21">
        <v>11563327</v>
      </c>
      <c r="B4078" s="22">
        <v>43975</v>
      </c>
      <c r="C4078" s="22">
        <v>43975</v>
      </c>
      <c r="D4078" s="21" t="s">
        <v>10</v>
      </c>
      <c r="E4078" s="21">
        <v>0</v>
      </c>
      <c r="F4078" s="21">
        <v>0</v>
      </c>
      <c r="G4078" s="21">
        <v>1980</v>
      </c>
      <c r="H4078" s="21">
        <v>64948.2</v>
      </c>
      <c r="I4078" s="21" t="s">
        <v>11</v>
      </c>
      <c r="J4078" s="21" t="s">
        <v>12</v>
      </c>
    </row>
    <row r="4079" spans="1:10">
      <c r="A4079" s="21">
        <v>11563327</v>
      </c>
      <c r="B4079" s="22">
        <v>43975</v>
      </c>
      <c r="C4079" s="22">
        <v>43975</v>
      </c>
      <c r="D4079" s="21" t="s">
        <v>10</v>
      </c>
      <c r="E4079" s="21">
        <v>0</v>
      </c>
      <c r="F4079" s="21">
        <v>0</v>
      </c>
      <c r="G4079" s="21">
        <v>1980</v>
      </c>
      <c r="H4079" s="21">
        <v>66928.2</v>
      </c>
      <c r="I4079" s="21" t="s">
        <v>11</v>
      </c>
      <c r="J4079" s="21" t="s">
        <v>12</v>
      </c>
    </row>
    <row r="4080" spans="1:10">
      <c r="A4080" s="21">
        <v>11563327</v>
      </c>
      <c r="B4080" s="22">
        <v>43975</v>
      </c>
      <c r="C4080" s="22">
        <v>43975</v>
      </c>
      <c r="D4080" s="21" t="s">
        <v>10</v>
      </c>
      <c r="E4080" s="21">
        <v>0</v>
      </c>
      <c r="F4080" s="21">
        <v>0</v>
      </c>
      <c r="G4080" s="21">
        <v>2050</v>
      </c>
      <c r="H4080" s="21">
        <v>68978.2</v>
      </c>
      <c r="I4080" s="21" t="s">
        <v>11</v>
      </c>
      <c r="J4080" s="21" t="s">
        <v>12</v>
      </c>
    </row>
    <row r="4081" spans="1:10">
      <c r="A4081" s="21">
        <v>11563327</v>
      </c>
      <c r="B4081" s="22">
        <v>43975</v>
      </c>
      <c r="C4081" s="22">
        <v>43975</v>
      </c>
      <c r="D4081" s="21" t="s">
        <v>10</v>
      </c>
      <c r="E4081" s="21">
        <v>0</v>
      </c>
      <c r="F4081" s="21">
        <v>0</v>
      </c>
      <c r="G4081" s="21">
        <v>2071.9</v>
      </c>
      <c r="H4081" s="21">
        <v>71050.100000000006</v>
      </c>
      <c r="I4081" s="21" t="s">
        <v>11</v>
      </c>
      <c r="J4081" s="21" t="s">
        <v>12</v>
      </c>
    </row>
    <row r="4082" spans="1:10">
      <c r="A4082" s="21">
        <v>11563327</v>
      </c>
      <c r="B4082" s="22">
        <v>43975</v>
      </c>
      <c r="C4082" s="22">
        <v>43975</v>
      </c>
      <c r="D4082" s="21" t="s">
        <v>10</v>
      </c>
      <c r="E4082" s="21">
        <v>0</v>
      </c>
      <c r="F4082" s="21">
        <v>0</v>
      </c>
      <c r="G4082" s="21">
        <v>2080</v>
      </c>
      <c r="H4082" s="21">
        <v>73130.100000000006</v>
      </c>
      <c r="I4082" s="21" t="s">
        <v>11</v>
      </c>
      <c r="J4082" s="21" t="s">
        <v>12</v>
      </c>
    </row>
    <row r="4083" spans="1:10">
      <c r="A4083" s="21">
        <v>11563327</v>
      </c>
      <c r="B4083" s="22">
        <v>43975</v>
      </c>
      <c r="C4083" s="22">
        <v>43975</v>
      </c>
      <c r="D4083" s="21" t="s">
        <v>10</v>
      </c>
      <c r="E4083" s="21">
        <v>0</v>
      </c>
      <c r="F4083" s="21">
        <v>0</v>
      </c>
      <c r="G4083" s="21">
        <v>2080</v>
      </c>
      <c r="H4083" s="21">
        <v>75210.100000000006</v>
      </c>
      <c r="I4083" s="21" t="s">
        <v>11</v>
      </c>
      <c r="J4083" s="21" t="s">
        <v>12</v>
      </c>
    </row>
    <row r="4084" spans="1:10">
      <c r="A4084" s="21">
        <v>11563327</v>
      </c>
      <c r="B4084" s="22">
        <v>43975</v>
      </c>
      <c r="C4084" s="22">
        <v>43975</v>
      </c>
      <c r="D4084" s="21" t="s">
        <v>10</v>
      </c>
      <c r="E4084" s="21">
        <v>0</v>
      </c>
      <c r="F4084" s="21">
        <v>0</v>
      </c>
      <c r="G4084" s="21">
        <v>2150</v>
      </c>
      <c r="H4084" s="21">
        <v>77360.100000000006</v>
      </c>
      <c r="I4084" s="21" t="s">
        <v>11</v>
      </c>
      <c r="J4084" s="21" t="s">
        <v>12</v>
      </c>
    </row>
    <row r="4085" spans="1:10">
      <c r="A4085" s="21">
        <v>11563327</v>
      </c>
      <c r="B4085" s="22">
        <v>43975</v>
      </c>
      <c r="C4085" s="22">
        <v>43975</v>
      </c>
      <c r="D4085" s="21" t="s">
        <v>10</v>
      </c>
      <c r="E4085" s="21">
        <v>0</v>
      </c>
      <c r="F4085" s="21">
        <v>0</v>
      </c>
      <c r="G4085" s="21">
        <v>2180</v>
      </c>
      <c r="H4085" s="21">
        <v>79540.100000000006</v>
      </c>
      <c r="I4085" s="21" t="s">
        <v>11</v>
      </c>
      <c r="J4085" s="21" t="s">
        <v>12</v>
      </c>
    </row>
    <row r="4086" spans="1:10">
      <c r="A4086" s="21">
        <v>11563327</v>
      </c>
      <c r="B4086" s="22">
        <v>43975</v>
      </c>
      <c r="C4086" s="22">
        <v>43975</v>
      </c>
      <c r="D4086" s="21" t="s">
        <v>10</v>
      </c>
      <c r="E4086" s="21">
        <v>0</v>
      </c>
      <c r="F4086" s="21">
        <v>0</v>
      </c>
      <c r="G4086" s="21">
        <v>2190</v>
      </c>
      <c r="H4086" s="21">
        <v>81730.100000000006</v>
      </c>
      <c r="I4086" s="21" t="s">
        <v>11</v>
      </c>
      <c r="J4086" s="21" t="s">
        <v>12</v>
      </c>
    </row>
    <row r="4087" spans="1:10">
      <c r="A4087" s="21">
        <v>11563327</v>
      </c>
      <c r="B4087" s="22">
        <v>43975</v>
      </c>
      <c r="C4087" s="22">
        <v>43975</v>
      </c>
      <c r="D4087" s="21" t="s">
        <v>10</v>
      </c>
      <c r="E4087" s="21">
        <v>0</v>
      </c>
      <c r="F4087" s="21">
        <v>0</v>
      </c>
      <c r="G4087" s="21">
        <v>2250</v>
      </c>
      <c r="H4087" s="21">
        <v>83980.1</v>
      </c>
      <c r="I4087" s="21" t="s">
        <v>11</v>
      </c>
      <c r="J4087" s="21" t="s">
        <v>12</v>
      </c>
    </row>
    <row r="4088" spans="1:10">
      <c r="A4088" s="21">
        <v>11563327</v>
      </c>
      <c r="B4088" s="22">
        <v>43975</v>
      </c>
      <c r="C4088" s="22">
        <v>43975</v>
      </c>
      <c r="D4088" s="21" t="s">
        <v>10</v>
      </c>
      <c r="E4088" s="21">
        <v>0</v>
      </c>
      <c r="F4088" s="21">
        <v>0</v>
      </c>
      <c r="G4088" s="21">
        <v>2280</v>
      </c>
      <c r="H4088" s="21">
        <v>86260.1</v>
      </c>
      <c r="I4088" s="21" t="s">
        <v>11</v>
      </c>
      <c r="J4088" s="21" t="s">
        <v>12</v>
      </c>
    </row>
    <row r="4089" spans="1:10">
      <c r="A4089" s="21">
        <v>11563327</v>
      </c>
      <c r="B4089" s="22">
        <v>43975</v>
      </c>
      <c r="C4089" s="22">
        <v>43975</v>
      </c>
      <c r="D4089" s="21" t="s">
        <v>10</v>
      </c>
      <c r="E4089" s="21">
        <v>0</v>
      </c>
      <c r="F4089" s="21">
        <v>0</v>
      </c>
      <c r="G4089" s="21">
        <v>2280</v>
      </c>
      <c r="H4089" s="21">
        <v>88540.1</v>
      </c>
      <c r="I4089" s="21" t="s">
        <v>11</v>
      </c>
      <c r="J4089" s="21" t="s">
        <v>12</v>
      </c>
    </row>
    <row r="4090" spans="1:10">
      <c r="A4090" s="21">
        <v>11563327</v>
      </c>
      <c r="B4090" s="22">
        <v>43975</v>
      </c>
      <c r="C4090" s="22">
        <v>43975</v>
      </c>
      <c r="D4090" s="21" t="s">
        <v>10</v>
      </c>
      <c r="E4090" s="21">
        <v>0</v>
      </c>
      <c r="F4090" s="21">
        <v>0</v>
      </c>
      <c r="G4090" s="21">
        <v>2312</v>
      </c>
      <c r="H4090" s="21">
        <v>90852.1</v>
      </c>
      <c r="I4090" s="21" t="s">
        <v>11</v>
      </c>
      <c r="J4090" s="21" t="s">
        <v>12</v>
      </c>
    </row>
    <row r="4091" spans="1:10">
      <c r="A4091" s="21">
        <v>11563327</v>
      </c>
      <c r="B4091" s="22">
        <v>43975</v>
      </c>
      <c r="C4091" s="22">
        <v>43975</v>
      </c>
      <c r="D4091" s="21" t="s">
        <v>10</v>
      </c>
      <c r="E4091" s="21">
        <v>0</v>
      </c>
      <c r="F4091" s="21">
        <v>0</v>
      </c>
      <c r="G4091" s="21">
        <v>2320</v>
      </c>
      <c r="H4091" s="21">
        <v>93172.1</v>
      </c>
      <c r="I4091" s="21" t="s">
        <v>11</v>
      </c>
      <c r="J4091" s="21" t="s">
        <v>12</v>
      </c>
    </row>
    <row r="4092" spans="1:10">
      <c r="A4092" s="21">
        <v>11563327</v>
      </c>
      <c r="B4092" s="22">
        <v>43975</v>
      </c>
      <c r="C4092" s="22">
        <v>43975</v>
      </c>
      <c r="D4092" s="21" t="s">
        <v>10</v>
      </c>
      <c r="E4092" s="21">
        <v>0</v>
      </c>
      <c r="F4092" s="21">
        <v>0</v>
      </c>
      <c r="G4092" s="21">
        <v>2400</v>
      </c>
      <c r="H4092" s="21">
        <v>95572.1</v>
      </c>
      <c r="I4092" s="21" t="s">
        <v>11</v>
      </c>
      <c r="J4092" s="21" t="s">
        <v>12</v>
      </c>
    </row>
    <row r="4093" spans="1:10">
      <c r="A4093" s="21">
        <v>11563327</v>
      </c>
      <c r="B4093" s="22">
        <v>43975</v>
      </c>
      <c r="C4093" s="22">
        <v>43975</v>
      </c>
      <c r="D4093" s="21" t="s">
        <v>10</v>
      </c>
      <c r="E4093" s="21">
        <v>0</v>
      </c>
      <c r="F4093" s="21">
        <v>0</v>
      </c>
      <c r="G4093" s="21">
        <v>2620</v>
      </c>
      <c r="H4093" s="21">
        <v>98192.1</v>
      </c>
      <c r="I4093" s="21" t="s">
        <v>11</v>
      </c>
      <c r="J4093" s="21" t="s">
        <v>12</v>
      </c>
    </row>
    <row r="4094" spans="1:10">
      <c r="A4094" s="21">
        <v>11563327</v>
      </c>
      <c r="B4094" s="22">
        <v>43975</v>
      </c>
      <c r="C4094" s="22">
        <v>43975</v>
      </c>
      <c r="D4094" s="21" t="s">
        <v>10</v>
      </c>
      <c r="E4094" s="21">
        <v>0</v>
      </c>
      <c r="F4094" s="21">
        <v>0</v>
      </c>
      <c r="G4094" s="21">
        <v>2670</v>
      </c>
      <c r="H4094" s="21">
        <v>100862.1</v>
      </c>
      <c r="I4094" s="21" t="s">
        <v>11</v>
      </c>
      <c r="J4094" s="21" t="s">
        <v>12</v>
      </c>
    </row>
    <row r="4095" spans="1:10">
      <c r="A4095" s="21">
        <v>11563327</v>
      </c>
      <c r="B4095" s="22">
        <v>43975</v>
      </c>
      <c r="C4095" s="22">
        <v>43975</v>
      </c>
      <c r="D4095" s="21" t="s">
        <v>10</v>
      </c>
      <c r="E4095" s="21">
        <v>0</v>
      </c>
      <c r="F4095" s="21">
        <v>0</v>
      </c>
      <c r="G4095" s="21">
        <v>2790</v>
      </c>
      <c r="H4095" s="21">
        <v>103652.1</v>
      </c>
      <c r="I4095" s="21" t="s">
        <v>11</v>
      </c>
      <c r="J4095" s="21" t="s">
        <v>12</v>
      </c>
    </row>
    <row r="4096" spans="1:10">
      <c r="A4096" s="21">
        <v>11563327</v>
      </c>
      <c r="B4096" s="22">
        <v>43975</v>
      </c>
      <c r="C4096" s="22">
        <v>43975</v>
      </c>
      <c r="D4096" s="21" t="s">
        <v>10</v>
      </c>
      <c r="E4096" s="21">
        <v>0</v>
      </c>
      <c r="F4096" s="21">
        <v>0</v>
      </c>
      <c r="G4096" s="21">
        <v>2900</v>
      </c>
      <c r="H4096" s="21">
        <v>106552.1</v>
      </c>
      <c r="I4096" s="21" t="s">
        <v>11</v>
      </c>
      <c r="J4096" s="21" t="s">
        <v>12</v>
      </c>
    </row>
    <row r="4097" spans="1:10">
      <c r="A4097" s="21">
        <v>11563327</v>
      </c>
      <c r="B4097" s="22">
        <v>43975</v>
      </c>
      <c r="C4097" s="22">
        <v>43975</v>
      </c>
      <c r="D4097" s="21" t="s">
        <v>10</v>
      </c>
      <c r="E4097" s="21">
        <v>0</v>
      </c>
      <c r="F4097" s="21">
        <v>0</v>
      </c>
      <c r="G4097" s="21">
        <v>2970</v>
      </c>
      <c r="H4097" s="21">
        <v>109522.1</v>
      </c>
      <c r="I4097" s="21" t="s">
        <v>11</v>
      </c>
      <c r="J4097" s="21" t="s">
        <v>12</v>
      </c>
    </row>
    <row r="4098" spans="1:10">
      <c r="A4098" s="21">
        <v>11563327</v>
      </c>
      <c r="B4098" s="22">
        <v>43975</v>
      </c>
      <c r="C4098" s="22">
        <v>43975</v>
      </c>
      <c r="D4098" s="21" t="s">
        <v>10</v>
      </c>
      <c r="E4098" s="21">
        <v>0</v>
      </c>
      <c r="F4098" s="21">
        <v>0</v>
      </c>
      <c r="G4098" s="21">
        <v>3010</v>
      </c>
      <c r="H4098" s="21">
        <v>112532.1</v>
      </c>
      <c r="I4098" s="21" t="s">
        <v>11</v>
      </c>
      <c r="J4098" s="21" t="s">
        <v>12</v>
      </c>
    </row>
    <row r="4099" spans="1:10">
      <c r="A4099" s="21">
        <v>11563327</v>
      </c>
      <c r="B4099" s="22">
        <v>43975</v>
      </c>
      <c r="C4099" s="22">
        <v>43975</v>
      </c>
      <c r="D4099" s="21" t="s">
        <v>10</v>
      </c>
      <c r="E4099" s="21">
        <v>0</v>
      </c>
      <c r="F4099" s="21">
        <v>0</v>
      </c>
      <c r="G4099" s="21">
        <v>3010.7</v>
      </c>
      <c r="H4099" s="21">
        <v>115542.8</v>
      </c>
      <c r="I4099" s="21" t="s">
        <v>11</v>
      </c>
      <c r="J4099" s="21" t="s">
        <v>12</v>
      </c>
    </row>
    <row r="4100" spans="1:10">
      <c r="A4100" s="21">
        <v>11563327</v>
      </c>
      <c r="B4100" s="22">
        <v>43975</v>
      </c>
      <c r="C4100" s="22">
        <v>43975</v>
      </c>
      <c r="D4100" s="21" t="s">
        <v>10</v>
      </c>
      <c r="E4100" s="21">
        <v>0</v>
      </c>
      <c r="F4100" s="21">
        <v>0</v>
      </c>
      <c r="G4100" s="21">
        <v>3110</v>
      </c>
      <c r="H4100" s="21">
        <v>118652.8</v>
      </c>
      <c r="I4100" s="21" t="s">
        <v>11</v>
      </c>
      <c r="J4100" s="21" t="s">
        <v>12</v>
      </c>
    </row>
    <row r="4101" spans="1:10">
      <c r="A4101" s="21">
        <v>11563327</v>
      </c>
      <c r="B4101" s="22">
        <v>43975</v>
      </c>
      <c r="C4101" s="22">
        <v>43975</v>
      </c>
      <c r="D4101" s="21" t="s">
        <v>10</v>
      </c>
      <c r="E4101" s="21">
        <v>0</v>
      </c>
      <c r="F4101" s="21">
        <v>0</v>
      </c>
      <c r="G4101" s="21">
        <v>3150</v>
      </c>
      <c r="H4101" s="21">
        <v>121802.8</v>
      </c>
      <c r="I4101" s="21" t="s">
        <v>11</v>
      </c>
      <c r="J4101" s="21" t="s">
        <v>12</v>
      </c>
    </row>
    <row r="4102" spans="1:10">
      <c r="A4102" s="21">
        <v>11563327</v>
      </c>
      <c r="B4102" s="22">
        <v>43975</v>
      </c>
      <c r="C4102" s="22">
        <v>43975</v>
      </c>
      <c r="D4102" s="21" t="s">
        <v>10</v>
      </c>
      <c r="E4102" s="21">
        <v>0</v>
      </c>
      <c r="F4102" s="21">
        <v>0</v>
      </c>
      <c r="G4102" s="21">
        <v>3180</v>
      </c>
      <c r="H4102" s="21">
        <v>124982.8</v>
      </c>
      <c r="I4102" s="21" t="s">
        <v>11</v>
      </c>
      <c r="J4102" s="21" t="s">
        <v>12</v>
      </c>
    </row>
    <row r="4103" spans="1:10">
      <c r="A4103" s="21">
        <v>11563327</v>
      </c>
      <c r="B4103" s="22">
        <v>43975</v>
      </c>
      <c r="C4103" s="22">
        <v>43975</v>
      </c>
      <c r="D4103" s="21" t="s">
        <v>10</v>
      </c>
      <c r="E4103" s="21">
        <v>0</v>
      </c>
      <c r="F4103" s="21">
        <v>0</v>
      </c>
      <c r="G4103" s="21">
        <v>3200</v>
      </c>
      <c r="H4103" s="21">
        <v>128182.8</v>
      </c>
      <c r="I4103" s="21" t="s">
        <v>11</v>
      </c>
      <c r="J4103" s="21" t="s">
        <v>12</v>
      </c>
    </row>
    <row r="4104" spans="1:10">
      <c r="A4104" s="21">
        <v>11563327</v>
      </c>
      <c r="B4104" s="22">
        <v>43975</v>
      </c>
      <c r="C4104" s="22">
        <v>43975</v>
      </c>
      <c r="D4104" s="21" t="s">
        <v>10</v>
      </c>
      <c r="E4104" s="21">
        <v>0</v>
      </c>
      <c r="F4104" s="21">
        <v>0</v>
      </c>
      <c r="G4104" s="21">
        <v>3274</v>
      </c>
      <c r="H4104" s="21">
        <v>131456.79999999999</v>
      </c>
      <c r="I4104" s="21" t="s">
        <v>11</v>
      </c>
      <c r="J4104" s="21" t="s">
        <v>12</v>
      </c>
    </row>
    <row r="4105" spans="1:10">
      <c r="A4105" s="21">
        <v>11563327</v>
      </c>
      <c r="B4105" s="22">
        <v>43975</v>
      </c>
      <c r="C4105" s="22">
        <v>43975</v>
      </c>
      <c r="D4105" s="21" t="s">
        <v>10</v>
      </c>
      <c r="E4105" s="21">
        <v>0</v>
      </c>
      <c r="F4105" s="21">
        <v>0</v>
      </c>
      <c r="G4105" s="21">
        <v>3338.5</v>
      </c>
      <c r="H4105" s="21">
        <v>134795.29999999999</v>
      </c>
      <c r="I4105" s="21" t="s">
        <v>11</v>
      </c>
      <c r="J4105" s="21" t="s">
        <v>12</v>
      </c>
    </row>
    <row r="4106" spans="1:10">
      <c r="A4106" s="21">
        <v>11563327</v>
      </c>
      <c r="B4106" s="22">
        <v>43975</v>
      </c>
      <c r="C4106" s="22">
        <v>43975</v>
      </c>
      <c r="D4106" s="21" t="s">
        <v>10</v>
      </c>
      <c r="E4106" s="21">
        <v>0</v>
      </c>
      <c r="F4106" s="21">
        <v>0</v>
      </c>
      <c r="G4106" s="21">
        <v>3370</v>
      </c>
      <c r="H4106" s="21">
        <v>138165.29999999999</v>
      </c>
      <c r="I4106" s="21" t="s">
        <v>11</v>
      </c>
      <c r="J4106" s="21" t="s">
        <v>12</v>
      </c>
    </row>
    <row r="4107" spans="1:10">
      <c r="A4107" s="21">
        <v>11563327</v>
      </c>
      <c r="B4107" s="22">
        <v>43975</v>
      </c>
      <c r="C4107" s="22">
        <v>43975</v>
      </c>
      <c r="D4107" s="21" t="s">
        <v>10</v>
      </c>
      <c r="E4107" s="21">
        <v>0</v>
      </c>
      <c r="F4107" s="21">
        <v>0</v>
      </c>
      <c r="G4107" s="21">
        <v>3423.7</v>
      </c>
      <c r="H4107" s="21">
        <v>141589</v>
      </c>
      <c r="I4107" s="21" t="s">
        <v>11</v>
      </c>
      <c r="J4107" s="21" t="s">
        <v>12</v>
      </c>
    </row>
    <row r="4108" spans="1:10">
      <c r="A4108" s="21">
        <v>11563327</v>
      </c>
      <c r="B4108" s="22">
        <v>43975</v>
      </c>
      <c r="C4108" s="22">
        <v>43975</v>
      </c>
      <c r="D4108" s="21" t="s">
        <v>10</v>
      </c>
      <c r="E4108" s="21">
        <v>0</v>
      </c>
      <c r="F4108" s="21">
        <v>0</v>
      </c>
      <c r="G4108" s="21">
        <v>3471.1</v>
      </c>
      <c r="H4108" s="21">
        <v>145060.1</v>
      </c>
      <c r="I4108" s="21" t="s">
        <v>11</v>
      </c>
      <c r="J4108" s="21" t="s">
        <v>12</v>
      </c>
    </row>
    <row r="4109" spans="1:10">
      <c r="A4109" s="21">
        <v>11563327</v>
      </c>
      <c r="B4109" s="22">
        <v>43975</v>
      </c>
      <c r="C4109" s="22">
        <v>43975</v>
      </c>
      <c r="D4109" s="21" t="s">
        <v>10</v>
      </c>
      <c r="E4109" s="21">
        <v>0</v>
      </c>
      <c r="F4109" s="21">
        <v>0</v>
      </c>
      <c r="G4109" s="21">
        <v>3480</v>
      </c>
      <c r="H4109" s="21">
        <v>148540.1</v>
      </c>
      <c r="I4109" s="21" t="s">
        <v>11</v>
      </c>
      <c r="J4109" s="21" t="s">
        <v>12</v>
      </c>
    </row>
    <row r="4110" spans="1:10">
      <c r="A4110" s="21">
        <v>11563327</v>
      </c>
      <c r="B4110" s="22">
        <v>43975</v>
      </c>
      <c r="C4110" s="22">
        <v>43975</v>
      </c>
      <c r="D4110" s="21" t="s">
        <v>10</v>
      </c>
      <c r="E4110" s="21">
        <v>0</v>
      </c>
      <c r="F4110" s="21">
        <v>0</v>
      </c>
      <c r="G4110" s="21">
        <v>3526.4</v>
      </c>
      <c r="H4110" s="21">
        <v>152066.5</v>
      </c>
      <c r="I4110" s="21" t="s">
        <v>11</v>
      </c>
      <c r="J4110" s="21" t="s">
        <v>12</v>
      </c>
    </row>
    <row r="4111" spans="1:10">
      <c r="A4111" s="21">
        <v>11563327</v>
      </c>
      <c r="B4111" s="22">
        <v>43975</v>
      </c>
      <c r="C4111" s="22">
        <v>43975</v>
      </c>
      <c r="D4111" s="21" t="s">
        <v>10</v>
      </c>
      <c r="E4111" s="21">
        <v>0</v>
      </c>
      <c r="F4111" s="21">
        <v>0</v>
      </c>
      <c r="G4111" s="21">
        <v>3534</v>
      </c>
      <c r="H4111" s="21">
        <v>155600.5</v>
      </c>
      <c r="I4111" s="21" t="s">
        <v>11</v>
      </c>
      <c r="J4111" s="21" t="s">
        <v>12</v>
      </c>
    </row>
    <row r="4112" spans="1:10">
      <c r="A4112" s="21">
        <v>11563327</v>
      </c>
      <c r="B4112" s="22">
        <v>43975</v>
      </c>
      <c r="C4112" s="22">
        <v>43975</v>
      </c>
      <c r="D4112" s="21" t="s">
        <v>10</v>
      </c>
      <c r="E4112" s="21">
        <v>0</v>
      </c>
      <c r="F4112" s="21">
        <v>0</v>
      </c>
      <c r="G4112" s="21">
        <v>3580</v>
      </c>
      <c r="H4112" s="21">
        <v>159180.5</v>
      </c>
      <c r="I4112" s="21" t="s">
        <v>11</v>
      </c>
      <c r="J4112" s="21" t="s">
        <v>12</v>
      </c>
    </row>
    <row r="4113" spans="1:10">
      <c r="A4113" s="21">
        <v>11563327</v>
      </c>
      <c r="B4113" s="22">
        <v>43975</v>
      </c>
      <c r="C4113" s="22">
        <v>43975</v>
      </c>
      <c r="D4113" s="21" t="s">
        <v>10</v>
      </c>
      <c r="E4113" s="21">
        <v>0</v>
      </c>
      <c r="F4113" s="21">
        <v>0</v>
      </c>
      <c r="G4113" s="21">
        <v>3600</v>
      </c>
      <c r="H4113" s="21">
        <v>162780.5</v>
      </c>
      <c r="I4113" s="21" t="s">
        <v>11</v>
      </c>
      <c r="J4113" s="21" t="s">
        <v>12</v>
      </c>
    </row>
    <row r="4114" spans="1:10">
      <c r="A4114" s="21">
        <v>11563327</v>
      </c>
      <c r="B4114" s="22">
        <v>43975</v>
      </c>
      <c r="C4114" s="22">
        <v>43975</v>
      </c>
      <c r="D4114" s="21" t="s">
        <v>10</v>
      </c>
      <c r="E4114" s="21">
        <v>0</v>
      </c>
      <c r="F4114" s="21">
        <v>0</v>
      </c>
      <c r="G4114" s="21">
        <v>3660.5</v>
      </c>
      <c r="H4114" s="21">
        <v>166441</v>
      </c>
      <c r="I4114" s="21" t="s">
        <v>11</v>
      </c>
      <c r="J4114" s="21" t="s">
        <v>12</v>
      </c>
    </row>
    <row r="4115" spans="1:10">
      <c r="A4115" s="21">
        <v>11563327</v>
      </c>
      <c r="B4115" s="22">
        <v>43975</v>
      </c>
      <c r="C4115" s="22">
        <v>43975</v>
      </c>
      <c r="D4115" s="21" t="s">
        <v>10</v>
      </c>
      <c r="E4115" s="21">
        <v>0</v>
      </c>
      <c r="F4115" s="21">
        <v>0</v>
      </c>
      <c r="G4115" s="21">
        <v>3680</v>
      </c>
      <c r="H4115" s="21">
        <v>170121</v>
      </c>
      <c r="I4115" s="21" t="s">
        <v>11</v>
      </c>
      <c r="J4115" s="21" t="s">
        <v>12</v>
      </c>
    </row>
    <row r="4116" spans="1:10">
      <c r="A4116" s="21">
        <v>11563327</v>
      </c>
      <c r="B4116" s="22">
        <v>43975</v>
      </c>
      <c r="C4116" s="22">
        <v>43975</v>
      </c>
      <c r="D4116" s="21" t="s">
        <v>10</v>
      </c>
      <c r="E4116" s="21">
        <v>0</v>
      </c>
      <c r="F4116" s="21">
        <v>0</v>
      </c>
      <c r="G4116" s="21">
        <v>3850</v>
      </c>
      <c r="H4116" s="21">
        <v>173971</v>
      </c>
      <c r="I4116" s="21" t="s">
        <v>11</v>
      </c>
      <c r="J4116" s="21" t="s">
        <v>12</v>
      </c>
    </row>
    <row r="4117" spans="1:10">
      <c r="A4117" s="21">
        <v>11563327</v>
      </c>
      <c r="B4117" s="22">
        <v>43975</v>
      </c>
      <c r="C4117" s="22">
        <v>43975</v>
      </c>
      <c r="D4117" s="21" t="s">
        <v>10</v>
      </c>
      <c r="E4117" s="21">
        <v>0</v>
      </c>
      <c r="F4117" s="21">
        <v>0</v>
      </c>
      <c r="G4117" s="21">
        <v>3913.32</v>
      </c>
      <c r="H4117" s="21">
        <v>177884.32</v>
      </c>
      <c r="I4117" s="21" t="s">
        <v>11</v>
      </c>
      <c r="J4117" s="21" t="s">
        <v>12</v>
      </c>
    </row>
    <row r="4118" spans="1:10">
      <c r="A4118" s="21">
        <v>11563327</v>
      </c>
      <c r="B4118" s="22">
        <v>43975</v>
      </c>
      <c r="C4118" s="22">
        <v>43975</v>
      </c>
      <c r="D4118" s="21" t="s">
        <v>10</v>
      </c>
      <c r="E4118" s="21">
        <v>0</v>
      </c>
      <c r="F4118" s="21">
        <v>0</v>
      </c>
      <c r="G4118" s="21">
        <v>3920</v>
      </c>
      <c r="H4118" s="21">
        <v>181804.32</v>
      </c>
      <c r="I4118" s="21" t="s">
        <v>11</v>
      </c>
      <c r="J4118" s="21" t="s">
        <v>12</v>
      </c>
    </row>
    <row r="4119" spans="1:10">
      <c r="A4119" s="21">
        <v>11563327</v>
      </c>
      <c r="B4119" s="22">
        <v>43975</v>
      </c>
      <c r="C4119" s="22">
        <v>43975</v>
      </c>
      <c r="D4119" s="21" t="s">
        <v>10</v>
      </c>
      <c r="E4119" s="21">
        <v>0</v>
      </c>
      <c r="F4119" s="21">
        <v>0</v>
      </c>
      <c r="G4119" s="21">
        <v>3980</v>
      </c>
      <c r="H4119" s="21">
        <v>185784.32000000001</v>
      </c>
      <c r="I4119" s="21" t="s">
        <v>11</v>
      </c>
      <c r="J4119" s="21" t="s">
        <v>12</v>
      </c>
    </row>
    <row r="4120" spans="1:10">
      <c r="A4120" s="21">
        <v>11563327</v>
      </c>
      <c r="B4120" s="22">
        <v>43975</v>
      </c>
      <c r="C4120" s="22">
        <v>43975</v>
      </c>
      <c r="D4120" s="21" t="s">
        <v>10</v>
      </c>
      <c r="E4120" s="21">
        <v>0</v>
      </c>
      <c r="F4120" s="21">
        <v>0</v>
      </c>
      <c r="G4120" s="21">
        <v>3985.04</v>
      </c>
      <c r="H4120" s="21">
        <v>189769.36</v>
      </c>
      <c r="I4120" s="21" t="s">
        <v>11</v>
      </c>
      <c r="J4120" s="21" t="s">
        <v>12</v>
      </c>
    </row>
    <row r="4121" spans="1:10">
      <c r="A4121" s="21">
        <v>11563327</v>
      </c>
      <c r="B4121" s="22">
        <v>43975</v>
      </c>
      <c r="C4121" s="22">
        <v>43975</v>
      </c>
      <c r="D4121" s="21" t="s">
        <v>10</v>
      </c>
      <c r="E4121" s="21">
        <v>0</v>
      </c>
      <c r="F4121" s="21">
        <v>0</v>
      </c>
      <c r="G4121" s="21">
        <v>4020</v>
      </c>
      <c r="H4121" s="21">
        <v>193789.36</v>
      </c>
      <c r="I4121" s="21" t="s">
        <v>11</v>
      </c>
      <c r="J4121" s="21" t="s">
        <v>12</v>
      </c>
    </row>
    <row r="4122" spans="1:10">
      <c r="A4122" s="21">
        <v>11563327</v>
      </c>
      <c r="B4122" s="22">
        <v>43975</v>
      </c>
      <c r="C4122" s="22">
        <v>43975</v>
      </c>
      <c r="D4122" s="21" t="s">
        <v>10</v>
      </c>
      <c r="E4122" s="21">
        <v>0</v>
      </c>
      <c r="F4122" s="21">
        <v>0</v>
      </c>
      <c r="G4122" s="21">
        <v>4102</v>
      </c>
      <c r="H4122" s="21">
        <v>197891.36</v>
      </c>
      <c r="I4122" s="21" t="s">
        <v>11</v>
      </c>
      <c r="J4122" s="21" t="s">
        <v>12</v>
      </c>
    </row>
    <row r="4123" spans="1:10">
      <c r="A4123" s="21">
        <v>11563327</v>
      </c>
      <c r="B4123" s="22">
        <v>43975</v>
      </c>
      <c r="C4123" s="22">
        <v>43975</v>
      </c>
      <c r="D4123" s="21" t="s">
        <v>10</v>
      </c>
      <c r="E4123" s="21">
        <v>0</v>
      </c>
      <c r="F4123" s="21">
        <v>0</v>
      </c>
      <c r="G4123" s="21">
        <v>4230</v>
      </c>
      <c r="H4123" s="21">
        <v>202121.36</v>
      </c>
      <c r="I4123" s="21" t="s">
        <v>11</v>
      </c>
      <c r="J4123" s="21" t="s">
        <v>12</v>
      </c>
    </row>
    <row r="4124" spans="1:10">
      <c r="A4124" s="21">
        <v>11563327</v>
      </c>
      <c r="B4124" s="22">
        <v>43975</v>
      </c>
      <c r="C4124" s="22">
        <v>43975</v>
      </c>
      <c r="D4124" s="21" t="s">
        <v>10</v>
      </c>
      <c r="E4124" s="21">
        <v>0</v>
      </c>
      <c r="F4124" s="21">
        <v>0</v>
      </c>
      <c r="G4124" s="21">
        <v>4390.07</v>
      </c>
      <c r="H4124" s="21">
        <v>206511.43</v>
      </c>
      <c r="I4124" s="21" t="s">
        <v>11</v>
      </c>
      <c r="J4124" s="21" t="s">
        <v>12</v>
      </c>
    </row>
    <row r="4125" spans="1:10">
      <c r="A4125" s="21">
        <v>11563327</v>
      </c>
      <c r="B4125" s="22">
        <v>43975</v>
      </c>
      <c r="C4125" s="22">
        <v>43975</v>
      </c>
      <c r="D4125" s="21" t="s">
        <v>10</v>
      </c>
      <c r="E4125" s="21">
        <v>0</v>
      </c>
      <c r="F4125" s="21">
        <v>0</v>
      </c>
      <c r="G4125" s="21">
        <v>4420</v>
      </c>
      <c r="H4125" s="21">
        <v>210931.43</v>
      </c>
      <c r="I4125" s="21" t="s">
        <v>11</v>
      </c>
      <c r="J4125" s="21" t="s">
        <v>12</v>
      </c>
    </row>
    <row r="4126" spans="1:10">
      <c r="A4126" s="21">
        <v>11563327</v>
      </c>
      <c r="B4126" s="22">
        <v>43975</v>
      </c>
      <c r="C4126" s="22">
        <v>43975</v>
      </c>
      <c r="D4126" s="21" t="s">
        <v>10</v>
      </c>
      <c r="E4126" s="21">
        <v>0</v>
      </c>
      <c r="F4126" s="21">
        <v>0</v>
      </c>
      <c r="G4126" s="21">
        <v>4490</v>
      </c>
      <c r="H4126" s="21">
        <v>215421.43</v>
      </c>
      <c r="I4126" s="21" t="s">
        <v>11</v>
      </c>
      <c r="J4126" s="21" t="s">
        <v>12</v>
      </c>
    </row>
    <row r="4127" spans="1:10">
      <c r="A4127" s="21">
        <v>11563327</v>
      </c>
      <c r="B4127" s="22">
        <v>43975</v>
      </c>
      <c r="C4127" s="22">
        <v>43975</v>
      </c>
      <c r="D4127" s="21" t="s">
        <v>10</v>
      </c>
      <c r="E4127" s="21">
        <v>0</v>
      </c>
      <c r="F4127" s="21">
        <v>0</v>
      </c>
      <c r="G4127" s="21">
        <v>4497</v>
      </c>
      <c r="H4127" s="21">
        <v>219918.43</v>
      </c>
      <c r="I4127" s="21" t="s">
        <v>11</v>
      </c>
      <c r="J4127" s="21" t="s">
        <v>12</v>
      </c>
    </row>
    <row r="4128" spans="1:10">
      <c r="A4128" s="21">
        <v>11563327</v>
      </c>
      <c r="B4128" s="22">
        <v>43975</v>
      </c>
      <c r="C4128" s="22">
        <v>43975</v>
      </c>
      <c r="D4128" s="21" t="s">
        <v>10</v>
      </c>
      <c r="E4128" s="21">
        <v>0</v>
      </c>
      <c r="F4128" s="21">
        <v>0</v>
      </c>
      <c r="G4128" s="21">
        <v>4700</v>
      </c>
      <c r="H4128" s="21">
        <v>224618.43</v>
      </c>
      <c r="I4128" s="21" t="s">
        <v>11</v>
      </c>
      <c r="J4128" s="21" t="s">
        <v>12</v>
      </c>
    </row>
    <row r="4129" spans="1:10">
      <c r="A4129" s="21">
        <v>11563327</v>
      </c>
      <c r="B4129" s="22">
        <v>43975</v>
      </c>
      <c r="C4129" s="22">
        <v>43975</v>
      </c>
      <c r="D4129" s="21" t="s">
        <v>10</v>
      </c>
      <c r="E4129" s="21">
        <v>0</v>
      </c>
      <c r="F4129" s="21">
        <v>0</v>
      </c>
      <c r="G4129" s="21">
        <v>4752</v>
      </c>
      <c r="H4129" s="21">
        <v>229370.43</v>
      </c>
      <c r="I4129" s="21" t="s">
        <v>11</v>
      </c>
      <c r="J4129" s="21" t="s">
        <v>12</v>
      </c>
    </row>
    <row r="4130" spans="1:10">
      <c r="A4130" s="21">
        <v>11563327</v>
      </c>
      <c r="B4130" s="22">
        <v>43975</v>
      </c>
      <c r="C4130" s="22">
        <v>43975</v>
      </c>
      <c r="D4130" s="21" t="s">
        <v>10</v>
      </c>
      <c r="E4130" s="21">
        <v>0</v>
      </c>
      <c r="F4130" s="21">
        <v>0</v>
      </c>
      <c r="G4130" s="21">
        <v>4891.3999999999996</v>
      </c>
      <c r="H4130" s="21">
        <v>234261.83</v>
      </c>
      <c r="I4130" s="21" t="s">
        <v>11</v>
      </c>
      <c r="J4130" s="21" t="s">
        <v>12</v>
      </c>
    </row>
    <row r="4131" spans="1:10">
      <c r="A4131" s="21">
        <v>11563327</v>
      </c>
      <c r="B4131" s="22">
        <v>43975</v>
      </c>
      <c r="C4131" s="22">
        <v>43975</v>
      </c>
      <c r="D4131" s="21" t="s">
        <v>10</v>
      </c>
      <c r="E4131" s="21">
        <v>0</v>
      </c>
      <c r="F4131" s="21">
        <v>0</v>
      </c>
      <c r="G4131" s="21">
        <v>4970</v>
      </c>
      <c r="H4131" s="21">
        <v>239231.83</v>
      </c>
      <c r="I4131" s="21" t="s">
        <v>11</v>
      </c>
      <c r="J4131" s="21" t="s">
        <v>12</v>
      </c>
    </row>
    <row r="4132" spans="1:10">
      <c r="A4132" s="21">
        <v>11563327</v>
      </c>
      <c r="B4132" s="22">
        <v>43975</v>
      </c>
      <c r="C4132" s="22">
        <v>43975</v>
      </c>
      <c r="D4132" s="21" t="s">
        <v>10</v>
      </c>
      <c r="E4132" s="21">
        <v>0</v>
      </c>
      <c r="F4132" s="21">
        <v>0</v>
      </c>
      <c r="G4132" s="21">
        <v>5000</v>
      </c>
      <c r="H4132" s="21">
        <v>244231.83</v>
      </c>
      <c r="I4132" s="21" t="s">
        <v>11</v>
      </c>
      <c r="J4132" s="21" t="s">
        <v>12</v>
      </c>
    </row>
    <row r="4133" spans="1:10">
      <c r="A4133" s="21">
        <v>11563327</v>
      </c>
      <c r="B4133" s="22">
        <v>43975</v>
      </c>
      <c r="C4133" s="22">
        <v>43975</v>
      </c>
      <c r="D4133" s="21" t="s">
        <v>10</v>
      </c>
      <c r="E4133" s="21">
        <v>0</v>
      </c>
      <c r="F4133" s="21">
        <v>0</v>
      </c>
      <c r="G4133" s="21">
        <v>5000</v>
      </c>
      <c r="H4133" s="21">
        <v>249231.83</v>
      </c>
      <c r="I4133" s="21" t="s">
        <v>11</v>
      </c>
      <c r="J4133" s="21" t="s">
        <v>12</v>
      </c>
    </row>
    <row r="4134" spans="1:10">
      <c r="A4134" s="21">
        <v>11563327</v>
      </c>
      <c r="B4134" s="22">
        <v>43975</v>
      </c>
      <c r="C4134" s="22">
        <v>43975</v>
      </c>
      <c r="D4134" s="21" t="s">
        <v>10</v>
      </c>
      <c r="E4134" s="21">
        <v>0</v>
      </c>
      <c r="F4134" s="21">
        <v>0</v>
      </c>
      <c r="G4134" s="21">
        <v>5017.6000000000004</v>
      </c>
      <c r="H4134" s="21">
        <v>254249.43</v>
      </c>
      <c r="I4134" s="21" t="s">
        <v>11</v>
      </c>
      <c r="J4134" s="21" t="s">
        <v>12</v>
      </c>
    </row>
    <row r="4135" spans="1:10">
      <c r="A4135" s="21">
        <v>11563327</v>
      </c>
      <c r="B4135" s="22">
        <v>43975</v>
      </c>
      <c r="C4135" s="22">
        <v>43975</v>
      </c>
      <c r="D4135" s="21" t="s">
        <v>10</v>
      </c>
      <c r="E4135" s="21">
        <v>0</v>
      </c>
      <c r="F4135" s="21">
        <v>0</v>
      </c>
      <c r="G4135" s="21">
        <v>5118.1000000000004</v>
      </c>
      <c r="H4135" s="21">
        <v>259367.53</v>
      </c>
      <c r="I4135" s="21" t="s">
        <v>11</v>
      </c>
      <c r="J4135" s="21" t="s">
        <v>12</v>
      </c>
    </row>
    <row r="4136" spans="1:10">
      <c r="A4136" s="21">
        <v>11563327</v>
      </c>
      <c r="B4136" s="22">
        <v>43975</v>
      </c>
      <c r="C4136" s="22">
        <v>43975</v>
      </c>
      <c r="D4136" s="21" t="s">
        <v>10</v>
      </c>
      <c r="E4136" s="21">
        <v>0</v>
      </c>
      <c r="F4136" s="21">
        <v>0</v>
      </c>
      <c r="G4136" s="21">
        <v>5173.3999999999996</v>
      </c>
      <c r="H4136" s="21">
        <v>264540.93</v>
      </c>
      <c r="I4136" s="21" t="s">
        <v>11</v>
      </c>
      <c r="J4136" s="21" t="s">
        <v>12</v>
      </c>
    </row>
    <row r="4137" spans="1:10">
      <c r="A4137" s="21">
        <v>11563327</v>
      </c>
      <c r="B4137" s="22">
        <v>43975</v>
      </c>
      <c r="C4137" s="22">
        <v>43975</v>
      </c>
      <c r="D4137" s="21" t="s">
        <v>10</v>
      </c>
      <c r="E4137" s="21">
        <v>0</v>
      </c>
      <c r="F4137" s="21">
        <v>0</v>
      </c>
      <c r="G4137" s="21">
        <v>5210</v>
      </c>
      <c r="H4137" s="21">
        <v>269750.93</v>
      </c>
      <c r="I4137" s="21" t="s">
        <v>11</v>
      </c>
      <c r="J4137" s="21" t="s">
        <v>12</v>
      </c>
    </row>
    <row r="4138" spans="1:10">
      <c r="A4138" s="21">
        <v>11563327</v>
      </c>
      <c r="B4138" s="22">
        <v>43975</v>
      </c>
      <c r="C4138" s="22">
        <v>43975</v>
      </c>
      <c r="D4138" s="21" t="s">
        <v>10</v>
      </c>
      <c r="E4138" s="21">
        <v>0</v>
      </c>
      <c r="F4138" s="21">
        <v>0</v>
      </c>
      <c r="G4138" s="21">
        <v>5494.5</v>
      </c>
      <c r="H4138" s="21">
        <v>275245.43</v>
      </c>
      <c r="I4138" s="21" t="s">
        <v>11</v>
      </c>
      <c r="J4138" s="21" t="s">
        <v>12</v>
      </c>
    </row>
    <row r="4139" spans="1:10">
      <c r="A4139" s="21">
        <v>11563327</v>
      </c>
      <c r="B4139" s="22">
        <v>43975</v>
      </c>
      <c r="C4139" s="22">
        <v>43975</v>
      </c>
      <c r="D4139" s="21" t="s">
        <v>10</v>
      </c>
      <c r="E4139" s="21">
        <v>0</v>
      </c>
      <c r="F4139" s="21">
        <v>0</v>
      </c>
      <c r="G4139" s="21">
        <v>5550</v>
      </c>
      <c r="H4139" s="21">
        <v>280795.43</v>
      </c>
      <c r="I4139" s="21" t="s">
        <v>11</v>
      </c>
      <c r="J4139" s="21" t="s">
        <v>12</v>
      </c>
    </row>
    <row r="4140" spans="1:10">
      <c r="A4140" s="21">
        <v>11563327</v>
      </c>
      <c r="B4140" s="22">
        <v>43975</v>
      </c>
      <c r="C4140" s="22">
        <v>43975</v>
      </c>
      <c r="D4140" s="21" t="s">
        <v>10</v>
      </c>
      <c r="E4140" s="21">
        <v>0</v>
      </c>
      <c r="F4140" s="21">
        <v>0</v>
      </c>
      <c r="G4140" s="21">
        <v>5550.6</v>
      </c>
      <c r="H4140" s="21">
        <v>286346.03000000003</v>
      </c>
      <c r="I4140" s="21" t="s">
        <v>11</v>
      </c>
      <c r="J4140" s="21" t="s">
        <v>12</v>
      </c>
    </row>
    <row r="4141" spans="1:10">
      <c r="A4141" s="21">
        <v>11563327</v>
      </c>
      <c r="B4141" s="22">
        <v>43975</v>
      </c>
      <c r="C4141" s="22">
        <v>43975</v>
      </c>
      <c r="D4141" s="21" t="s">
        <v>10</v>
      </c>
      <c r="E4141" s="21">
        <v>0</v>
      </c>
      <c r="F4141" s="21">
        <v>0</v>
      </c>
      <c r="G4141" s="21">
        <v>5589.9</v>
      </c>
      <c r="H4141" s="21">
        <v>291935.93</v>
      </c>
      <c r="I4141" s="21" t="s">
        <v>11</v>
      </c>
      <c r="J4141" s="21" t="s">
        <v>12</v>
      </c>
    </row>
    <row r="4142" spans="1:10">
      <c r="A4142" s="21">
        <v>11563327</v>
      </c>
      <c r="B4142" s="22">
        <v>43975</v>
      </c>
      <c r="C4142" s="22">
        <v>43975</v>
      </c>
      <c r="D4142" s="21" t="s">
        <v>10</v>
      </c>
      <c r="E4142" s="21">
        <v>0</v>
      </c>
      <c r="F4142" s="21">
        <v>0</v>
      </c>
      <c r="G4142" s="21">
        <v>5590</v>
      </c>
      <c r="H4142" s="21">
        <v>297525.93</v>
      </c>
      <c r="I4142" s="21" t="s">
        <v>11</v>
      </c>
      <c r="J4142" s="21" t="s">
        <v>12</v>
      </c>
    </row>
    <row r="4143" spans="1:10">
      <c r="A4143" s="21">
        <v>11563327</v>
      </c>
      <c r="B4143" s="22">
        <v>43975</v>
      </c>
      <c r="C4143" s="22">
        <v>43975</v>
      </c>
      <c r="D4143" s="21" t="s">
        <v>10</v>
      </c>
      <c r="E4143" s="21">
        <v>0</v>
      </c>
      <c r="F4143" s="21">
        <v>0</v>
      </c>
      <c r="G4143" s="21">
        <v>5829.88</v>
      </c>
      <c r="H4143" s="21">
        <v>303355.81</v>
      </c>
      <c r="I4143" s="21" t="s">
        <v>11</v>
      </c>
      <c r="J4143" s="21" t="s">
        <v>12</v>
      </c>
    </row>
    <row r="4144" spans="1:10">
      <c r="A4144" s="21">
        <v>11563327</v>
      </c>
      <c r="B4144" s="22">
        <v>43975</v>
      </c>
      <c r="C4144" s="22">
        <v>43975</v>
      </c>
      <c r="D4144" s="21" t="s">
        <v>10</v>
      </c>
      <c r="E4144" s="21">
        <v>0</v>
      </c>
      <c r="F4144" s="21">
        <v>0</v>
      </c>
      <c r="G4144" s="21">
        <v>6140</v>
      </c>
      <c r="H4144" s="21">
        <v>309495.81</v>
      </c>
      <c r="I4144" s="21" t="s">
        <v>11</v>
      </c>
      <c r="J4144" s="21" t="s">
        <v>12</v>
      </c>
    </row>
    <row r="4145" spans="1:10">
      <c r="A4145" s="21">
        <v>11563327</v>
      </c>
      <c r="B4145" s="22">
        <v>43975</v>
      </c>
      <c r="C4145" s="22">
        <v>43975</v>
      </c>
      <c r="D4145" s="21" t="s">
        <v>10</v>
      </c>
      <c r="E4145" s="21">
        <v>0</v>
      </c>
      <c r="F4145" s="21">
        <v>0</v>
      </c>
      <c r="G4145" s="21">
        <v>6330</v>
      </c>
      <c r="H4145" s="21">
        <v>315825.81</v>
      </c>
      <c r="I4145" s="21" t="s">
        <v>11</v>
      </c>
      <c r="J4145" s="21" t="s">
        <v>12</v>
      </c>
    </row>
    <row r="4146" spans="1:10">
      <c r="A4146" s="21">
        <v>11563327</v>
      </c>
      <c r="B4146" s="22">
        <v>43975</v>
      </c>
      <c r="C4146" s="22">
        <v>43975</v>
      </c>
      <c r="D4146" s="21" t="s">
        <v>10</v>
      </c>
      <c r="E4146" s="21">
        <v>0</v>
      </c>
      <c r="F4146" s="21">
        <v>0</v>
      </c>
      <c r="G4146" s="21">
        <v>6520</v>
      </c>
      <c r="H4146" s="21">
        <v>322345.81</v>
      </c>
      <c r="I4146" s="21" t="s">
        <v>11</v>
      </c>
      <c r="J4146" s="21" t="s">
        <v>12</v>
      </c>
    </row>
    <row r="4147" spans="1:10">
      <c r="A4147" s="21">
        <v>11563327</v>
      </c>
      <c r="B4147" s="22">
        <v>43975</v>
      </c>
      <c r="C4147" s="22">
        <v>43975</v>
      </c>
      <c r="D4147" s="21" t="s">
        <v>10</v>
      </c>
      <c r="E4147" s="21">
        <v>0</v>
      </c>
      <c r="F4147" s="21">
        <v>0</v>
      </c>
      <c r="G4147" s="21">
        <v>6617.37</v>
      </c>
      <c r="H4147" s="21">
        <v>328963.18</v>
      </c>
      <c r="I4147" s="21" t="s">
        <v>11</v>
      </c>
      <c r="J4147" s="21" t="s">
        <v>12</v>
      </c>
    </row>
    <row r="4148" spans="1:10">
      <c r="A4148" s="21">
        <v>11563327</v>
      </c>
      <c r="B4148" s="22">
        <v>43975</v>
      </c>
      <c r="C4148" s="22">
        <v>43975</v>
      </c>
      <c r="D4148" s="21" t="s">
        <v>10</v>
      </c>
      <c r="E4148" s="21">
        <v>0</v>
      </c>
      <c r="F4148" s="21">
        <v>0</v>
      </c>
      <c r="G4148" s="21">
        <v>6846.4</v>
      </c>
      <c r="H4148" s="21">
        <v>335809.58</v>
      </c>
      <c r="I4148" s="21" t="s">
        <v>11</v>
      </c>
      <c r="J4148" s="21" t="s">
        <v>12</v>
      </c>
    </row>
    <row r="4149" spans="1:10">
      <c r="A4149" s="21">
        <v>11563327</v>
      </c>
      <c r="B4149" s="22">
        <v>43975</v>
      </c>
      <c r="C4149" s="22">
        <v>43975</v>
      </c>
      <c r="D4149" s="21" t="s">
        <v>10</v>
      </c>
      <c r="E4149" s="21">
        <v>0</v>
      </c>
      <c r="F4149" s="21">
        <v>0</v>
      </c>
      <c r="G4149" s="21">
        <v>6949.82</v>
      </c>
      <c r="H4149" s="21">
        <v>342759.4</v>
      </c>
      <c r="I4149" s="21" t="s">
        <v>11</v>
      </c>
      <c r="J4149" s="21" t="s">
        <v>12</v>
      </c>
    </row>
    <row r="4150" spans="1:10">
      <c r="A4150" s="21">
        <v>11563327</v>
      </c>
      <c r="B4150" s="22">
        <v>43975</v>
      </c>
      <c r="C4150" s="22">
        <v>43975</v>
      </c>
      <c r="D4150" s="21" t="s">
        <v>10</v>
      </c>
      <c r="E4150" s="21">
        <v>0</v>
      </c>
      <c r="F4150" s="21">
        <v>0</v>
      </c>
      <c r="G4150" s="21">
        <v>7082.9</v>
      </c>
      <c r="H4150" s="21">
        <v>349842.3</v>
      </c>
      <c r="I4150" s="21" t="s">
        <v>11</v>
      </c>
      <c r="J4150" s="21" t="s">
        <v>12</v>
      </c>
    </row>
    <row r="4151" spans="1:10">
      <c r="A4151" s="21">
        <v>11563327</v>
      </c>
      <c r="B4151" s="22">
        <v>43975</v>
      </c>
      <c r="C4151" s="22">
        <v>43975</v>
      </c>
      <c r="D4151" s="21" t="s">
        <v>10</v>
      </c>
      <c r="E4151" s="21">
        <v>0</v>
      </c>
      <c r="F4151" s="21">
        <v>0</v>
      </c>
      <c r="G4151" s="21">
        <v>7140</v>
      </c>
      <c r="H4151" s="21">
        <v>356982.3</v>
      </c>
      <c r="I4151" s="21" t="s">
        <v>11</v>
      </c>
      <c r="J4151" s="21" t="s">
        <v>12</v>
      </c>
    </row>
    <row r="4152" spans="1:10">
      <c r="A4152" s="21">
        <v>11563327</v>
      </c>
      <c r="B4152" s="22">
        <v>43975</v>
      </c>
      <c r="C4152" s="22">
        <v>43975</v>
      </c>
      <c r="D4152" s="21" t="s">
        <v>10</v>
      </c>
      <c r="E4152" s="21">
        <v>0</v>
      </c>
      <c r="F4152" s="21">
        <v>0</v>
      </c>
      <c r="G4152" s="21">
        <v>7160</v>
      </c>
      <c r="H4152" s="21">
        <v>364142.3</v>
      </c>
      <c r="I4152" s="21" t="s">
        <v>11</v>
      </c>
      <c r="J4152" s="21" t="s">
        <v>12</v>
      </c>
    </row>
    <row r="4153" spans="1:10">
      <c r="A4153" s="21">
        <v>11563327</v>
      </c>
      <c r="B4153" s="22">
        <v>43975</v>
      </c>
      <c r="C4153" s="22">
        <v>43975</v>
      </c>
      <c r="D4153" s="21" t="s">
        <v>10</v>
      </c>
      <c r="E4153" s="21">
        <v>0</v>
      </c>
      <c r="F4153" s="21">
        <v>0</v>
      </c>
      <c r="G4153" s="21">
        <v>7570.5</v>
      </c>
      <c r="H4153" s="21">
        <v>371712.8</v>
      </c>
      <c r="I4153" s="21" t="s">
        <v>11</v>
      </c>
      <c r="J4153" s="21" t="s">
        <v>12</v>
      </c>
    </row>
    <row r="4154" spans="1:10">
      <c r="A4154" s="21">
        <v>11563327</v>
      </c>
      <c r="B4154" s="22">
        <v>43975</v>
      </c>
      <c r="C4154" s="22">
        <v>43975</v>
      </c>
      <c r="D4154" s="21" t="s">
        <v>10</v>
      </c>
      <c r="E4154" s="21">
        <v>0</v>
      </c>
      <c r="F4154" s="21">
        <v>0</v>
      </c>
      <c r="G4154" s="21">
        <v>7831.7</v>
      </c>
      <c r="H4154" s="21">
        <v>379544.5</v>
      </c>
      <c r="I4154" s="21" t="s">
        <v>11</v>
      </c>
      <c r="J4154" s="21" t="s">
        <v>12</v>
      </c>
    </row>
    <row r="4155" spans="1:10">
      <c r="A4155" s="21">
        <v>11563327</v>
      </c>
      <c r="B4155" s="22">
        <v>43975</v>
      </c>
      <c r="C4155" s="22">
        <v>43975</v>
      </c>
      <c r="D4155" s="21" t="s">
        <v>10</v>
      </c>
      <c r="E4155" s="21">
        <v>0</v>
      </c>
      <c r="F4155" s="21">
        <v>0</v>
      </c>
      <c r="G4155" s="21">
        <v>8210.16</v>
      </c>
      <c r="H4155" s="21">
        <v>387754.66</v>
      </c>
      <c r="I4155" s="21" t="s">
        <v>11</v>
      </c>
      <c r="J4155" s="21" t="s">
        <v>12</v>
      </c>
    </row>
    <row r="4156" spans="1:10">
      <c r="A4156" s="21">
        <v>11563327</v>
      </c>
      <c r="B4156" s="22">
        <v>43975</v>
      </c>
      <c r="C4156" s="22">
        <v>43975</v>
      </c>
      <c r="D4156" s="21" t="s">
        <v>10</v>
      </c>
      <c r="E4156" s="21">
        <v>0</v>
      </c>
      <c r="F4156" s="21">
        <v>0</v>
      </c>
      <c r="G4156" s="21">
        <v>8290</v>
      </c>
      <c r="H4156" s="21">
        <v>396044.66</v>
      </c>
      <c r="I4156" s="21" t="s">
        <v>11</v>
      </c>
      <c r="J4156" s="21" t="s">
        <v>12</v>
      </c>
    </row>
    <row r="4157" spans="1:10">
      <c r="A4157" s="21">
        <v>11563327</v>
      </c>
      <c r="B4157" s="22">
        <v>43975</v>
      </c>
      <c r="C4157" s="22">
        <v>43975</v>
      </c>
      <c r="D4157" s="21" t="s">
        <v>10</v>
      </c>
      <c r="E4157" s="21">
        <v>0</v>
      </c>
      <c r="F4157" s="21">
        <v>0</v>
      </c>
      <c r="G4157" s="21">
        <v>8346</v>
      </c>
      <c r="H4157" s="21">
        <v>404390.66</v>
      </c>
      <c r="I4157" s="21" t="s">
        <v>11</v>
      </c>
      <c r="J4157" s="21" t="s">
        <v>12</v>
      </c>
    </row>
    <row r="4158" spans="1:10">
      <c r="A4158" s="21">
        <v>11563327</v>
      </c>
      <c r="B4158" s="22">
        <v>43975</v>
      </c>
      <c r="C4158" s="22">
        <v>43975</v>
      </c>
      <c r="D4158" s="21" t="s">
        <v>10</v>
      </c>
      <c r="E4158" s="21">
        <v>0</v>
      </c>
      <c r="F4158" s="21">
        <v>0</v>
      </c>
      <c r="G4158" s="21">
        <v>8424.2000000000007</v>
      </c>
      <c r="H4158" s="21">
        <v>412814.86</v>
      </c>
      <c r="I4158" s="21" t="s">
        <v>11</v>
      </c>
      <c r="J4158" s="21" t="s">
        <v>12</v>
      </c>
    </row>
    <row r="4159" spans="1:10">
      <c r="A4159" s="21">
        <v>11563327</v>
      </c>
      <c r="B4159" s="22">
        <v>43975</v>
      </c>
      <c r="C4159" s="22">
        <v>43975</v>
      </c>
      <c r="D4159" s="21" t="s">
        <v>10</v>
      </c>
      <c r="E4159" s="21">
        <v>0</v>
      </c>
      <c r="F4159" s="21">
        <v>0</v>
      </c>
      <c r="G4159" s="21">
        <v>8465</v>
      </c>
      <c r="H4159" s="21">
        <v>421279.86</v>
      </c>
      <c r="I4159" s="21" t="s">
        <v>11</v>
      </c>
      <c r="J4159" s="21" t="s">
        <v>12</v>
      </c>
    </row>
    <row r="4160" spans="1:10">
      <c r="A4160" s="21">
        <v>11563327</v>
      </c>
      <c r="B4160" s="22">
        <v>43975</v>
      </c>
      <c r="C4160" s="22">
        <v>43975</v>
      </c>
      <c r="D4160" s="21" t="s">
        <v>10</v>
      </c>
      <c r="E4160" s="21">
        <v>0</v>
      </c>
      <c r="F4160" s="21">
        <v>0</v>
      </c>
      <c r="G4160" s="21">
        <v>8489.2999999999993</v>
      </c>
      <c r="H4160" s="21">
        <v>429769.16</v>
      </c>
      <c r="I4160" s="21" t="s">
        <v>11</v>
      </c>
      <c r="J4160" s="21" t="s">
        <v>12</v>
      </c>
    </row>
    <row r="4161" spans="1:10">
      <c r="A4161" s="21">
        <v>11563327</v>
      </c>
      <c r="B4161" s="22">
        <v>43975</v>
      </c>
      <c r="C4161" s="22">
        <v>43975</v>
      </c>
      <c r="D4161" s="21" t="s">
        <v>10</v>
      </c>
      <c r="E4161" s="21">
        <v>0</v>
      </c>
      <c r="F4161" s="21">
        <v>0</v>
      </c>
      <c r="G4161" s="21">
        <v>8538.1</v>
      </c>
      <c r="H4161" s="21">
        <v>438307.26</v>
      </c>
      <c r="I4161" s="21" t="s">
        <v>11</v>
      </c>
      <c r="J4161" s="21" t="s">
        <v>12</v>
      </c>
    </row>
    <row r="4162" spans="1:10">
      <c r="A4162" s="21">
        <v>11563327</v>
      </c>
      <c r="B4162" s="22">
        <v>43975</v>
      </c>
      <c r="C4162" s="22">
        <v>43975</v>
      </c>
      <c r="D4162" s="21" t="s">
        <v>10</v>
      </c>
      <c r="E4162" s="21">
        <v>0</v>
      </c>
      <c r="F4162" s="21">
        <v>0</v>
      </c>
      <c r="G4162" s="21">
        <v>8710.27</v>
      </c>
      <c r="H4162" s="21">
        <v>447017.53</v>
      </c>
      <c r="I4162" s="21" t="s">
        <v>11</v>
      </c>
      <c r="J4162" s="21" t="s">
        <v>12</v>
      </c>
    </row>
    <row r="4163" spans="1:10">
      <c r="A4163" s="21">
        <v>11563327</v>
      </c>
      <c r="B4163" s="22">
        <v>43975</v>
      </c>
      <c r="C4163" s="22">
        <v>43975</v>
      </c>
      <c r="D4163" s="21" t="s">
        <v>10</v>
      </c>
      <c r="E4163" s="21">
        <v>0</v>
      </c>
      <c r="F4163" s="21">
        <v>0</v>
      </c>
      <c r="G4163" s="21">
        <v>8885.4</v>
      </c>
      <c r="H4163" s="21">
        <v>455902.93</v>
      </c>
      <c r="I4163" s="21" t="s">
        <v>11</v>
      </c>
      <c r="J4163" s="21" t="s">
        <v>12</v>
      </c>
    </row>
    <row r="4164" spans="1:10">
      <c r="A4164" s="21">
        <v>11563327</v>
      </c>
      <c r="B4164" s="22">
        <v>43975</v>
      </c>
      <c r="C4164" s="22">
        <v>43975</v>
      </c>
      <c r="D4164" s="21" t="s">
        <v>10</v>
      </c>
      <c r="E4164" s="21">
        <v>0</v>
      </c>
      <c r="F4164" s="21">
        <v>0</v>
      </c>
      <c r="G4164" s="21">
        <v>9087.5</v>
      </c>
      <c r="H4164" s="21">
        <v>464990.43</v>
      </c>
      <c r="I4164" s="21" t="s">
        <v>11</v>
      </c>
      <c r="J4164" s="21" t="s">
        <v>12</v>
      </c>
    </row>
    <row r="4165" spans="1:10">
      <c r="A4165" s="21">
        <v>11563327</v>
      </c>
      <c r="B4165" s="22">
        <v>43975</v>
      </c>
      <c r="C4165" s="22">
        <v>43975</v>
      </c>
      <c r="D4165" s="21" t="s">
        <v>10</v>
      </c>
      <c r="E4165" s="21">
        <v>0</v>
      </c>
      <c r="F4165" s="21">
        <v>0</v>
      </c>
      <c r="G4165" s="21">
        <v>9335</v>
      </c>
      <c r="H4165" s="21">
        <v>474325.43</v>
      </c>
      <c r="I4165" s="21" t="s">
        <v>11</v>
      </c>
      <c r="J4165" s="21" t="s">
        <v>12</v>
      </c>
    </row>
    <row r="4166" spans="1:10">
      <c r="A4166" s="21">
        <v>11563327</v>
      </c>
      <c r="B4166" s="22">
        <v>43975</v>
      </c>
      <c r="C4166" s="22">
        <v>43975</v>
      </c>
      <c r="D4166" s="21" t="s">
        <v>10</v>
      </c>
      <c r="E4166" s="21">
        <v>0</v>
      </c>
      <c r="F4166" s="21">
        <v>0</v>
      </c>
      <c r="G4166" s="21">
        <v>9400</v>
      </c>
      <c r="H4166" s="21">
        <v>483725.43</v>
      </c>
      <c r="I4166" s="21" t="s">
        <v>11</v>
      </c>
      <c r="J4166" s="21" t="s">
        <v>12</v>
      </c>
    </row>
    <row r="4167" spans="1:10">
      <c r="A4167" s="21">
        <v>11563327</v>
      </c>
      <c r="B4167" s="22">
        <v>43975</v>
      </c>
      <c r="C4167" s="22">
        <v>43975</v>
      </c>
      <c r="D4167" s="21" t="s">
        <v>10</v>
      </c>
      <c r="E4167" s="21">
        <v>0</v>
      </c>
      <c r="F4167" s="21">
        <v>0</v>
      </c>
      <c r="G4167" s="21">
        <v>9790</v>
      </c>
      <c r="H4167" s="21">
        <v>493515.43</v>
      </c>
      <c r="I4167" s="21" t="s">
        <v>11</v>
      </c>
      <c r="J4167" s="21" t="s">
        <v>12</v>
      </c>
    </row>
    <row r="4168" spans="1:10">
      <c r="A4168" s="21">
        <v>11563327</v>
      </c>
      <c r="B4168" s="22">
        <v>43975</v>
      </c>
      <c r="C4168" s="22">
        <v>43975</v>
      </c>
      <c r="D4168" s="21" t="s">
        <v>10</v>
      </c>
      <c r="E4168" s="21">
        <v>0</v>
      </c>
      <c r="F4168" s="21">
        <v>0</v>
      </c>
      <c r="G4168" s="21">
        <v>10289</v>
      </c>
      <c r="H4168" s="21">
        <v>503804.43</v>
      </c>
      <c r="I4168" s="21" t="s">
        <v>11</v>
      </c>
      <c r="J4168" s="21" t="s">
        <v>12</v>
      </c>
    </row>
    <row r="4169" spans="1:10">
      <c r="A4169" s="21">
        <v>11563327</v>
      </c>
      <c r="B4169" s="22">
        <v>43975</v>
      </c>
      <c r="C4169" s="22">
        <v>43975</v>
      </c>
      <c r="D4169" s="21" t="s">
        <v>10</v>
      </c>
      <c r="E4169" s="21">
        <v>0</v>
      </c>
      <c r="F4169" s="21">
        <v>0</v>
      </c>
      <c r="G4169" s="21">
        <v>10856.35</v>
      </c>
      <c r="H4169" s="21">
        <v>514660.78</v>
      </c>
      <c r="I4169" s="21" t="s">
        <v>11</v>
      </c>
      <c r="J4169" s="21" t="s">
        <v>12</v>
      </c>
    </row>
    <row r="4170" spans="1:10">
      <c r="A4170" s="21">
        <v>11563327</v>
      </c>
      <c r="B4170" s="22">
        <v>43975</v>
      </c>
      <c r="C4170" s="22">
        <v>43975</v>
      </c>
      <c r="D4170" s="21" t="s">
        <v>10</v>
      </c>
      <c r="E4170" s="21">
        <v>0</v>
      </c>
      <c r="F4170" s="21">
        <v>0</v>
      </c>
      <c r="G4170" s="21">
        <v>11402.9</v>
      </c>
      <c r="H4170" s="21">
        <v>526063.68000000005</v>
      </c>
      <c r="I4170" s="21" t="s">
        <v>11</v>
      </c>
      <c r="J4170" s="21" t="s">
        <v>12</v>
      </c>
    </row>
    <row r="4171" spans="1:10">
      <c r="A4171" s="21">
        <v>11563327</v>
      </c>
      <c r="B4171" s="22">
        <v>43975</v>
      </c>
      <c r="C4171" s="22">
        <v>43975</v>
      </c>
      <c r="D4171" s="21" t="s">
        <v>10</v>
      </c>
      <c r="E4171" s="21">
        <v>0</v>
      </c>
      <c r="F4171" s="21">
        <v>0</v>
      </c>
      <c r="G4171" s="21">
        <v>12440</v>
      </c>
      <c r="H4171" s="21">
        <v>538503.68000000005</v>
      </c>
      <c r="I4171" s="21" t="s">
        <v>11</v>
      </c>
      <c r="J4171" s="21" t="s">
        <v>12</v>
      </c>
    </row>
    <row r="4172" spans="1:10">
      <c r="A4172" s="21">
        <v>11563327</v>
      </c>
      <c r="B4172" s="22">
        <v>43975</v>
      </c>
      <c r="C4172" s="22">
        <v>43975</v>
      </c>
      <c r="D4172" s="21" t="s">
        <v>10</v>
      </c>
      <c r="E4172" s="21">
        <v>0</v>
      </c>
      <c r="F4172" s="21">
        <v>0</v>
      </c>
      <c r="G4172" s="21">
        <v>14427.2</v>
      </c>
      <c r="H4172" s="21">
        <v>552930.88</v>
      </c>
      <c r="I4172" s="21" t="s">
        <v>11</v>
      </c>
      <c r="J4172" s="21" t="s">
        <v>12</v>
      </c>
    </row>
    <row r="4173" spans="1:10">
      <c r="A4173" s="21">
        <v>11563327</v>
      </c>
      <c r="B4173" s="22">
        <v>43975</v>
      </c>
      <c r="C4173" s="22">
        <v>43975</v>
      </c>
      <c r="D4173" s="21" t="s">
        <v>10</v>
      </c>
      <c r="E4173" s="21">
        <v>0</v>
      </c>
      <c r="F4173" s="21">
        <v>0</v>
      </c>
      <c r="G4173" s="21">
        <v>14724</v>
      </c>
      <c r="H4173" s="21">
        <v>567654.88</v>
      </c>
      <c r="I4173" s="21" t="s">
        <v>11</v>
      </c>
      <c r="J4173" s="21" t="s">
        <v>12</v>
      </c>
    </row>
    <row r="4174" spans="1:10">
      <c r="A4174" s="21">
        <v>11563327</v>
      </c>
      <c r="B4174" s="22">
        <v>43975</v>
      </c>
      <c r="C4174" s="22">
        <v>43975</v>
      </c>
      <c r="D4174" s="21" t="s">
        <v>10</v>
      </c>
      <c r="E4174" s="21">
        <v>0</v>
      </c>
      <c r="F4174" s="21">
        <v>0</v>
      </c>
      <c r="G4174" s="21">
        <v>15238.09</v>
      </c>
      <c r="H4174" s="21">
        <v>582892.97</v>
      </c>
      <c r="I4174" s="21" t="s">
        <v>11</v>
      </c>
      <c r="J4174" s="21" t="s">
        <v>12</v>
      </c>
    </row>
    <row r="4175" spans="1:10">
      <c r="A4175" s="21">
        <v>11563327</v>
      </c>
      <c r="B4175" s="22">
        <v>43975</v>
      </c>
      <c r="C4175" s="22">
        <v>43975</v>
      </c>
      <c r="D4175" s="21" t="s">
        <v>10</v>
      </c>
      <c r="E4175" s="21">
        <v>0</v>
      </c>
      <c r="F4175" s="21">
        <v>0</v>
      </c>
      <c r="G4175" s="21">
        <v>15285.29</v>
      </c>
      <c r="H4175" s="21">
        <v>598178.26</v>
      </c>
      <c r="I4175" s="21" t="s">
        <v>11</v>
      </c>
      <c r="J4175" s="21" t="s">
        <v>12</v>
      </c>
    </row>
    <row r="4176" spans="1:10">
      <c r="A4176" s="21">
        <v>11563327</v>
      </c>
      <c r="B4176" s="22">
        <v>43975</v>
      </c>
      <c r="C4176" s="22">
        <v>43975</v>
      </c>
      <c r="D4176" s="21" t="s">
        <v>10</v>
      </c>
      <c r="E4176" s="21">
        <v>0</v>
      </c>
      <c r="F4176" s="21">
        <v>0</v>
      </c>
      <c r="G4176" s="21">
        <v>16142.7</v>
      </c>
      <c r="H4176" s="21">
        <v>614320.96</v>
      </c>
      <c r="I4176" s="21" t="s">
        <v>11</v>
      </c>
      <c r="J4176" s="21" t="s">
        <v>12</v>
      </c>
    </row>
    <row r="4177" spans="1:10">
      <c r="A4177" s="21">
        <v>11563327</v>
      </c>
      <c r="B4177" s="22">
        <v>43975</v>
      </c>
      <c r="C4177" s="22">
        <v>43975</v>
      </c>
      <c r="D4177" s="21" t="s">
        <v>10</v>
      </c>
      <c r="E4177" s="21">
        <v>0</v>
      </c>
      <c r="F4177" s="21">
        <v>0</v>
      </c>
      <c r="G4177" s="21">
        <v>16203</v>
      </c>
      <c r="H4177" s="21">
        <v>630523.96</v>
      </c>
      <c r="I4177" s="21" t="s">
        <v>11</v>
      </c>
      <c r="J4177" s="21" t="s">
        <v>12</v>
      </c>
    </row>
    <row r="4178" spans="1:10">
      <c r="A4178" s="21">
        <v>11563327</v>
      </c>
      <c r="B4178" s="22">
        <v>43975</v>
      </c>
      <c r="C4178" s="22">
        <v>43975</v>
      </c>
      <c r="D4178" s="21" t="s">
        <v>10</v>
      </c>
      <c r="E4178" s="21">
        <v>0</v>
      </c>
      <c r="F4178" s="21">
        <v>0</v>
      </c>
      <c r="G4178" s="21">
        <v>26391.77</v>
      </c>
      <c r="H4178" s="21">
        <v>656915.73</v>
      </c>
      <c r="I4178" s="21" t="s">
        <v>11</v>
      </c>
      <c r="J4178" s="21" t="s">
        <v>12</v>
      </c>
    </row>
    <row r="4179" spans="1:10">
      <c r="A4179" s="21">
        <v>11563327</v>
      </c>
      <c r="B4179" s="22">
        <v>43975</v>
      </c>
      <c r="C4179" s="22">
        <v>43975</v>
      </c>
      <c r="D4179" s="21" t="s">
        <v>10</v>
      </c>
      <c r="E4179" s="21">
        <v>0</v>
      </c>
      <c r="F4179" s="21">
        <v>0</v>
      </c>
      <c r="G4179" s="21">
        <v>26658.400000000001</v>
      </c>
      <c r="H4179" s="21">
        <v>683574.13</v>
      </c>
      <c r="I4179" s="21" t="s">
        <v>11</v>
      </c>
      <c r="J4179" s="21" t="s">
        <v>12</v>
      </c>
    </row>
    <row r="4180" spans="1:10">
      <c r="A4180" s="21">
        <v>11563327</v>
      </c>
      <c r="B4180" s="22">
        <v>43975</v>
      </c>
      <c r="C4180" s="22">
        <v>43975</v>
      </c>
      <c r="D4180" s="21" t="s">
        <v>13</v>
      </c>
      <c r="E4180" s="21">
        <v>0</v>
      </c>
      <c r="F4180" s="21">
        <v>3.46</v>
      </c>
      <c r="G4180" s="21">
        <v>0</v>
      </c>
      <c r="H4180" s="21">
        <v>683570.67</v>
      </c>
      <c r="I4180" s="21" t="s">
        <v>14</v>
      </c>
      <c r="J4180" s="21" t="s">
        <v>15</v>
      </c>
    </row>
    <row r="4181" spans="1:10">
      <c r="A4181" s="21">
        <v>11563327</v>
      </c>
      <c r="B4181" s="22">
        <v>43975</v>
      </c>
      <c r="C4181" s="22">
        <v>43975</v>
      </c>
      <c r="D4181" s="21" t="s">
        <v>13</v>
      </c>
      <c r="E4181" s="21">
        <v>0</v>
      </c>
      <c r="F4181" s="21">
        <v>5.33</v>
      </c>
      <c r="G4181" s="21">
        <v>0</v>
      </c>
      <c r="H4181" s="21">
        <v>683565.34</v>
      </c>
      <c r="I4181" s="21" t="s">
        <v>14</v>
      </c>
      <c r="J4181" s="21" t="s">
        <v>15</v>
      </c>
    </row>
    <row r="4182" spans="1:10">
      <c r="A4182" s="21">
        <v>11563327</v>
      </c>
      <c r="B4182" s="22">
        <v>43975</v>
      </c>
      <c r="C4182" s="22">
        <v>43975</v>
      </c>
      <c r="D4182" s="21" t="s">
        <v>13</v>
      </c>
      <c r="E4182" s="21">
        <v>0</v>
      </c>
      <c r="F4182" s="21">
        <v>8.1300000000000008</v>
      </c>
      <c r="G4182" s="21">
        <v>0</v>
      </c>
      <c r="H4182" s="21">
        <v>683557.21</v>
      </c>
      <c r="I4182" s="21" t="s">
        <v>14</v>
      </c>
      <c r="J4182" s="21" t="s">
        <v>15</v>
      </c>
    </row>
    <row r="4183" spans="1:10">
      <c r="A4183" s="21">
        <v>11563327</v>
      </c>
      <c r="B4183" s="22">
        <v>43975</v>
      </c>
      <c r="C4183" s="22">
        <v>43975</v>
      </c>
      <c r="D4183" s="21" t="s">
        <v>13</v>
      </c>
      <c r="E4183" s="21">
        <v>0</v>
      </c>
      <c r="F4183" s="21">
        <v>9.5500000000000007</v>
      </c>
      <c r="G4183" s="21">
        <v>0</v>
      </c>
      <c r="H4183" s="21">
        <v>683547.66</v>
      </c>
      <c r="I4183" s="21" t="s">
        <v>14</v>
      </c>
      <c r="J4183" s="21" t="s">
        <v>15</v>
      </c>
    </row>
    <row r="4184" spans="1:10">
      <c r="A4184" s="21">
        <v>11563327</v>
      </c>
      <c r="B4184" s="22">
        <v>43975</v>
      </c>
      <c r="C4184" s="22">
        <v>43975</v>
      </c>
      <c r="D4184" s="21" t="s">
        <v>13</v>
      </c>
      <c r="E4184" s="21">
        <v>0</v>
      </c>
      <c r="F4184" s="21">
        <v>9.5500000000000007</v>
      </c>
      <c r="G4184" s="21">
        <v>0</v>
      </c>
      <c r="H4184" s="21">
        <v>683538.11</v>
      </c>
      <c r="I4184" s="21" t="s">
        <v>14</v>
      </c>
      <c r="J4184" s="21" t="s">
        <v>15</v>
      </c>
    </row>
    <row r="4185" spans="1:10">
      <c r="A4185" s="21">
        <v>11563327</v>
      </c>
      <c r="B4185" s="22">
        <v>43975</v>
      </c>
      <c r="C4185" s="22">
        <v>43975</v>
      </c>
      <c r="D4185" s="21" t="s">
        <v>13</v>
      </c>
      <c r="E4185" s="21">
        <v>0</v>
      </c>
      <c r="F4185" s="21">
        <v>9.91</v>
      </c>
      <c r="G4185" s="21">
        <v>0</v>
      </c>
      <c r="H4185" s="21">
        <v>683528.2</v>
      </c>
      <c r="I4185" s="21" t="s">
        <v>14</v>
      </c>
      <c r="J4185" s="21" t="s">
        <v>15</v>
      </c>
    </row>
    <row r="4186" spans="1:10">
      <c r="A4186" s="21">
        <v>11563327</v>
      </c>
      <c r="B4186" s="22">
        <v>43975</v>
      </c>
      <c r="C4186" s="22">
        <v>43975</v>
      </c>
      <c r="D4186" s="21" t="s">
        <v>13</v>
      </c>
      <c r="E4186" s="21">
        <v>0</v>
      </c>
      <c r="F4186" s="21">
        <v>10.84</v>
      </c>
      <c r="G4186" s="21">
        <v>0</v>
      </c>
      <c r="H4186" s="21">
        <v>683517.36</v>
      </c>
      <c r="I4186" s="21" t="s">
        <v>14</v>
      </c>
      <c r="J4186" s="21" t="s">
        <v>15</v>
      </c>
    </row>
    <row r="4187" spans="1:10">
      <c r="A4187" s="21">
        <v>11563327</v>
      </c>
      <c r="B4187" s="22">
        <v>43975</v>
      </c>
      <c r="C4187" s="22">
        <v>43975</v>
      </c>
      <c r="D4187" s="21" t="s">
        <v>13</v>
      </c>
      <c r="E4187" s="21">
        <v>0</v>
      </c>
      <c r="F4187" s="21">
        <v>11.5</v>
      </c>
      <c r="G4187" s="21">
        <v>0</v>
      </c>
      <c r="H4187" s="21">
        <v>683505.86</v>
      </c>
      <c r="I4187" s="21" t="s">
        <v>14</v>
      </c>
      <c r="J4187" s="21" t="s">
        <v>15</v>
      </c>
    </row>
    <row r="4188" spans="1:10">
      <c r="A4188" s="21">
        <v>11563327</v>
      </c>
      <c r="B4188" s="22">
        <v>43975</v>
      </c>
      <c r="C4188" s="22">
        <v>43975</v>
      </c>
      <c r="D4188" s="21" t="s">
        <v>13</v>
      </c>
      <c r="E4188" s="21">
        <v>0</v>
      </c>
      <c r="F4188" s="21">
        <v>11.51</v>
      </c>
      <c r="G4188" s="21">
        <v>0</v>
      </c>
      <c r="H4188" s="21">
        <v>683494.35</v>
      </c>
      <c r="I4188" s="21" t="s">
        <v>14</v>
      </c>
      <c r="J4188" s="21" t="s">
        <v>15</v>
      </c>
    </row>
    <row r="4189" spans="1:10">
      <c r="A4189" s="21">
        <v>11563327</v>
      </c>
      <c r="B4189" s="22">
        <v>43975</v>
      </c>
      <c r="C4189" s="22">
        <v>43975</v>
      </c>
      <c r="D4189" s="21" t="s">
        <v>13</v>
      </c>
      <c r="E4189" s="21">
        <v>0</v>
      </c>
      <c r="F4189" s="21">
        <v>11.84</v>
      </c>
      <c r="G4189" s="21">
        <v>0</v>
      </c>
      <c r="H4189" s="21">
        <v>683482.51</v>
      </c>
      <c r="I4189" s="21" t="s">
        <v>14</v>
      </c>
      <c r="J4189" s="21" t="s">
        <v>15</v>
      </c>
    </row>
    <row r="4190" spans="1:10">
      <c r="A4190" s="21">
        <v>11563327</v>
      </c>
      <c r="B4190" s="22">
        <v>43975</v>
      </c>
      <c r="C4190" s="22">
        <v>43975</v>
      </c>
      <c r="D4190" s="21" t="s">
        <v>13</v>
      </c>
      <c r="E4190" s="21">
        <v>0</v>
      </c>
      <c r="F4190" s="21">
        <v>17.760000000000002</v>
      </c>
      <c r="G4190" s="21">
        <v>0</v>
      </c>
      <c r="H4190" s="21">
        <v>683464.75</v>
      </c>
      <c r="I4190" s="21" t="s">
        <v>14</v>
      </c>
      <c r="J4190" s="21" t="s">
        <v>15</v>
      </c>
    </row>
    <row r="4191" spans="1:10">
      <c r="A4191" s="21">
        <v>11563327</v>
      </c>
      <c r="B4191" s="22">
        <v>43975</v>
      </c>
      <c r="C4191" s="22">
        <v>43975</v>
      </c>
      <c r="D4191" s="21" t="s">
        <v>13</v>
      </c>
      <c r="E4191" s="21">
        <v>0</v>
      </c>
      <c r="F4191" s="21">
        <v>21.5</v>
      </c>
      <c r="G4191" s="21">
        <v>0</v>
      </c>
      <c r="H4191" s="21">
        <v>683443.25</v>
      </c>
      <c r="I4191" s="21" t="s">
        <v>14</v>
      </c>
      <c r="J4191" s="21" t="s">
        <v>15</v>
      </c>
    </row>
    <row r="4192" spans="1:10">
      <c r="A4192" s="21">
        <v>11563327</v>
      </c>
      <c r="B4192" s="22">
        <v>43975</v>
      </c>
      <c r="C4192" s="22">
        <v>43975</v>
      </c>
      <c r="D4192" s="21" t="s">
        <v>13</v>
      </c>
      <c r="E4192" s="21">
        <v>0</v>
      </c>
      <c r="F4192" s="21">
        <v>25.41</v>
      </c>
      <c r="G4192" s="21">
        <v>0</v>
      </c>
      <c r="H4192" s="21">
        <v>683417.84</v>
      </c>
      <c r="I4192" s="21" t="s">
        <v>14</v>
      </c>
      <c r="J4192" s="21" t="s">
        <v>15</v>
      </c>
    </row>
    <row r="4193" spans="1:10">
      <c r="A4193" s="21">
        <v>11563327</v>
      </c>
      <c r="B4193" s="22">
        <v>43975</v>
      </c>
      <c r="C4193" s="22">
        <v>43975</v>
      </c>
      <c r="D4193" s="21" t="s">
        <v>13</v>
      </c>
      <c r="E4193" s="21">
        <v>0</v>
      </c>
      <c r="F4193" s="21">
        <v>26.39</v>
      </c>
      <c r="G4193" s="21">
        <v>0</v>
      </c>
      <c r="H4193" s="21">
        <v>683391.45</v>
      </c>
      <c r="I4193" s="21" t="s">
        <v>14</v>
      </c>
      <c r="J4193" s="21" t="s">
        <v>15</v>
      </c>
    </row>
    <row r="4194" spans="1:10">
      <c r="A4194" s="21">
        <v>11563327</v>
      </c>
      <c r="B4194" s="22">
        <v>43975</v>
      </c>
      <c r="C4194" s="22">
        <v>43975</v>
      </c>
      <c r="D4194" s="21" t="s">
        <v>13</v>
      </c>
      <c r="E4194" s="21">
        <v>0</v>
      </c>
      <c r="F4194" s="21">
        <v>32.24</v>
      </c>
      <c r="G4194" s="21">
        <v>0</v>
      </c>
      <c r="H4194" s="21">
        <v>683359.21</v>
      </c>
      <c r="I4194" s="21" t="s">
        <v>14</v>
      </c>
      <c r="J4194" s="21" t="s">
        <v>15</v>
      </c>
    </row>
    <row r="4195" spans="1:10">
      <c r="A4195" s="21">
        <v>11563327</v>
      </c>
      <c r="B4195" s="22">
        <v>43975</v>
      </c>
      <c r="C4195" s="22">
        <v>43975</v>
      </c>
      <c r="D4195" s="21" t="s">
        <v>13</v>
      </c>
      <c r="E4195" s="21">
        <v>0</v>
      </c>
      <c r="F4195" s="21">
        <v>33.51</v>
      </c>
      <c r="G4195" s="21">
        <v>0</v>
      </c>
      <c r="H4195" s="21">
        <v>683325.7</v>
      </c>
      <c r="I4195" s="21" t="s">
        <v>14</v>
      </c>
      <c r="J4195" s="21" t="s">
        <v>15</v>
      </c>
    </row>
    <row r="4196" spans="1:10">
      <c r="A4196" s="21">
        <v>11563327</v>
      </c>
      <c r="B4196" s="22">
        <v>43975</v>
      </c>
      <c r="C4196" s="22">
        <v>43975</v>
      </c>
      <c r="D4196" s="21" t="s">
        <v>13</v>
      </c>
      <c r="E4196" s="21">
        <v>0</v>
      </c>
      <c r="F4196" s="21">
        <v>33.56</v>
      </c>
      <c r="G4196" s="21">
        <v>0</v>
      </c>
      <c r="H4196" s="21">
        <v>683292.14</v>
      </c>
      <c r="I4196" s="21" t="s">
        <v>14</v>
      </c>
      <c r="J4196" s="21" t="s">
        <v>15</v>
      </c>
    </row>
    <row r="4197" spans="1:10">
      <c r="A4197" s="21">
        <v>11563327</v>
      </c>
      <c r="B4197" s="22">
        <v>43975</v>
      </c>
      <c r="C4197" s="22">
        <v>43975</v>
      </c>
      <c r="D4197" s="21" t="s">
        <v>16</v>
      </c>
      <c r="E4197" s="21">
        <v>0</v>
      </c>
      <c r="F4197" s="21">
        <v>683292.14</v>
      </c>
      <c r="G4197" s="21">
        <v>0</v>
      </c>
      <c r="H4197" s="21">
        <v>0</v>
      </c>
      <c r="I4197" s="21" t="s">
        <v>17</v>
      </c>
      <c r="J4197" s="21" t="s">
        <v>18</v>
      </c>
    </row>
    <row r="4198" spans="1:10">
      <c r="A4198" s="21">
        <v>11563327</v>
      </c>
      <c r="B4198" s="22">
        <v>43976</v>
      </c>
      <c r="C4198" s="22">
        <v>43976</v>
      </c>
      <c r="D4198" s="21" t="s">
        <v>10</v>
      </c>
      <c r="E4198" s="21">
        <v>0</v>
      </c>
      <c r="F4198" s="21">
        <v>0</v>
      </c>
      <c r="G4198" s="21">
        <v>414.4</v>
      </c>
      <c r="H4198" s="21">
        <v>414.4</v>
      </c>
      <c r="I4198" s="21" t="s">
        <v>11</v>
      </c>
      <c r="J4198" s="21" t="s">
        <v>12</v>
      </c>
    </row>
    <row r="4199" spans="1:10">
      <c r="A4199" s="21">
        <v>11563327</v>
      </c>
      <c r="B4199" s="22">
        <v>43976</v>
      </c>
      <c r="C4199" s="22">
        <v>43976</v>
      </c>
      <c r="D4199" s="21" t="s">
        <v>10</v>
      </c>
      <c r="E4199" s="21">
        <v>0</v>
      </c>
      <c r="F4199" s="21">
        <v>0</v>
      </c>
      <c r="G4199" s="21">
        <v>510</v>
      </c>
      <c r="H4199" s="21">
        <v>924.4</v>
      </c>
      <c r="I4199" s="21" t="s">
        <v>11</v>
      </c>
      <c r="J4199" s="21" t="s">
        <v>12</v>
      </c>
    </row>
    <row r="4200" spans="1:10">
      <c r="A4200" s="21">
        <v>11563327</v>
      </c>
      <c r="B4200" s="22">
        <v>43976</v>
      </c>
      <c r="C4200" s="22">
        <v>43976</v>
      </c>
      <c r="D4200" s="21" t="s">
        <v>10</v>
      </c>
      <c r="E4200" s="21">
        <v>0</v>
      </c>
      <c r="F4200" s="21">
        <v>0</v>
      </c>
      <c r="G4200" s="21">
        <v>618.29999999999995</v>
      </c>
      <c r="H4200" s="21">
        <v>1542.7</v>
      </c>
      <c r="I4200" s="21" t="s">
        <v>11</v>
      </c>
      <c r="J4200" s="21" t="s">
        <v>12</v>
      </c>
    </row>
    <row r="4201" spans="1:10">
      <c r="A4201" s="21">
        <v>11563327</v>
      </c>
      <c r="B4201" s="22">
        <v>43976</v>
      </c>
      <c r="C4201" s="22">
        <v>43976</v>
      </c>
      <c r="D4201" s="21" t="s">
        <v>10</v>
      </c>
      <c r="E4201" s="21">
        <v>0</v>
      </c>
      <c r="F4201" s="21">
        <v>0</v>
      </c>
      <c r="G4201" s="21">
        <v>650</v>
      </c>
      <c r="H4201" s="21">
        <v>2192.6999999999998</v>
      </c>
      <c r="I4201" s="21" t="s">
        <v>11</v>
      </c>
      <c r="J4201" s="21" t="s">
        <v>12</v>
      </c>
    </row>
    <row r="4202" spans="1:10">
      <c r="A4202" s="21">
        <v>11563327</v>
      </c>
      <c r="B4202" s="22">
        <v>43976</v>
      </c>
      <c r="C4202" s="22">
        <v>43976</v>
      </c>
      <c r="D4202" s="21" t="s">
        <v>10</v>
      </c>
      <c r="E4202" s="21">
        <v>0</v>
      </c>
      <c r="F4202" s="21">
        <v>0</v>
      </c>
      <c r="G4202" s="21">
        <v>650</v>
      </c>
      <c r="H4202" s="21">
        <v>2842.7</v>
      </c>
      <c r="I4202" s="21" t="s">
        <v>11</v>
      </c>
      <c r="J4202" s="21" t="s">
        <v>12</v>
      </c>
    </row>
    <row r="4203" spans="1:10">
      <c r="A4203" s="21">
        <v>11563327</v>
      </c>
      <c r="B4203" s="22">
        <v>43976</v>
      </c>
      <c r="C4203" s="22">
        <v>43976</v>
      </c>
      <c r="D4203" s="21" t="s">
        <v>10</v>
      </c>
      <c r="E4203" s="21">
        <v>0</v>
      </c>
      <c r="F4203" s="21">
        <v>0</v>
      </c>
      <c r="G4203" s="21">
        <v>760</v>
      </c>
      <c r="H4203" s="21">
        <v>3602.7</v>
      </c>
      <c r="I4203" s="21" t="s">
        <v>11</v>
      </c>
      <c r="J4203" s="21" t="s">
        <v>12</v>
      </c>
    </row>
    <row r="4204" spans="1:10">
      <c r="A4204" s="21">
        <v>11563327</v>
      </c>
      <c r="B4204" s="22">
        <v>43976</v>
      </c>
      <c r="C4204" s="22">
        <v>43976</v>
      </c>
      <c r="D4204" s="21" t="s">
        <v>10</v>
      </c>
      <c r="E4204" s="21">
        <v>0</v>
      </c>
      <c r="F4204" s="21">
        <v>0</v>
      </c>
      <c r="G4204" s="21">
        <v>800</v>
      </c>
      <c r="H4204" s="21">
        <v>4402.7</v>
      </c>
      <c r="I4204" s="21" t="s">
        <v>11</v>
      </c>
      <c r="J4204" s="21" t="s">
        <v>12</v>
      </c>
    </row>
    <row r="4205" spans="1:10">
      <c r="A4205" s="21">
        <v>11563327</v>
      </c>
      <c r="B4205" s="22">
        <v>43976</v>
      </c>
      <c r="C4205" s="22">
        <v>43976</v>
      </c>
      <c r="D4205" s="21" t="s">
        <v>10</v>
      </c>
      <c r="E4205" s="21">
        <v>0</v>
      </c>
      <c r="F4205" s="21">
        <v>0</v>
      </c>
      <c r="G4205" s="21">
        <v>850</v>
      </c>
      <c r="H4205" s="21">
        <v>5252.7</v>
      </c>
      <c r="I4205" s="21" t="s">
        <v>11</v>
      </c>
      <c r="J4205" s="21" t="s">
        <v>12</v>
      </c>
    </row>
    <row r="4206" spans="1:10">
      <c r="A4206" s="21">
        <v>11563327</v>
      </c>
      <c r="B4206" s="22">
        <v>43976</v>
      </c>
      <c r="C4206" s="22">
        <v>43976</v>
      </c>
      <c r="D4206" s="21" t="s">
        <v>10</v>
      </c>
      <c r="E4206" s="21">
        <v>0</v>
      </c>
      <c r="F4206" s="21">
        <v>0</v>
      </c>
      <c r="G4206" s="21">
        <v>850</v>
      </c>
      <c r="H4206" s="21">
        <v>6102.7</v>
      </c>
      <c r="I4206" s="21" t="s">
        <v>11</v>
      </c>
      <c r="J4206" s="21" t="s">
        <v>12</v>
      </c>
    </row>
    <row r="4207" spans="1:10">
      <c r="A4207" s="21">
        <v>11563327</v>
      </c>
      <c r="B4207" s="22">
        <v>43976</v>
      </c>
      <c r="C4207" s="22">
        <v>43976</v>
      </c>
      <c r="D4207" s="21" t="s">
        <v>10</v>
      </c>
      <c r="E4207" s="21">
        <v>0</v>
      </c>
      <c r="F4207" s="21">
        <v>0</v>
      </c>
      <c r="G4207" s="21">
        <v>880</v>
      </c>
      <c r="H4207" s="21">
        <v>6982.7</v>
      </c>
      <c r="I4207" s="21" t="s">
        <v>11</v>
      </c>
      <c r="J4207" s="21" t="s">
        <v>12</v>
      </c>
    </row>
    <row r="4208" spans="1:10">
      <c r="A4208" s="21">
        <v>11563327</v>
      </c>
      <c r="B4208" s="22">
        <v>43976</v>
      </c>
      <c r="C4208" s="22">
        <v>43976</v>
      </c>
      <c r="D4208" s="21" t="s">
        <v>10</v>
      </c>
      <c r="E4208" s="21">
        <v>0</v>
      </c>
      <c r="F4208" s="21">
        <v>0</v>
      </c>
      <c r="G4208" s="21">
        <v>884.6</v>
      </c>
      <c r="H4208" s="21">
        <v>7867.3</v>
      </c>
      <c r="I4208" s="21" t="s">
        <v>11</v>
      </c>
      <c r="J4208" s="21" t="s">
        <v>12</v>
      </c>
    </row>
    <row r="4209" spans="1:10">
      <c r="A4209" s="21">
        <v>11563327</v>
      </c>
      <c r="B4209" s="22">
        <v>43976</v>
      </c>
      <c r="C4209" s="22">
        <v>43976</v>
      </c>
      <c r="D4209" s="21" t="s">
        <v>10</v>
      </c>
      <c r="E4209" s="21">
        <v>0</v>
      </c>
      <c r="F4209" s="21">
        <v>0</v>
      </c>
      <c r="G4209" s="21">
        <v>900</v>
      </c>
      <c r="H4209" s="21">
        <v>8767.2999999999993</v>
      </c>
      <c r="I4209" s="21" t="s">
        <v>11</v>
      </c>
      <c r="J4209" s="21" t="s">
        <v>12</v>
      </c>
    </row>
    <row r="4210" spans="1:10">
      <c r="A4210" s="21">
        <v>11563327</v>
      </c>
      <c r="B4210" s="22">
        <v>43976</v>
      </c>
      <c r="C4210" s="22">
        <v>43976</v>
      </c>
      <c r="D4210" s="21" t="s">
        <v>10</v>
      </c>
      <c r="E4210" s="21">
        <v>0</v>
      </c>
      <c r="F4210" s="21">
        <v>0</v>
      </c>
      <c r="G4210" s="21">
        <v>980</v>
      </c>
      <c r="H4210" s="21">
        <v>9747.2999999999993</v>
      </c>
      <c r="I4210" s="21" t="s">
        <v>11</v>
      </c>
      <c r="J4210" s="21" t="s">
        <v>12</v>
      </c>
    </row>
    <row r="4211" spans="1:10">
      <c r="A4211" s="21">
        <v>11563327</v>
      </c>
      <c r="B4211" s="22">
        <v>43976</v>
      </c>
      <c r="C4211" s="22">
        <v>43976</v>
      </c>
      <c r="D4211" s="21" t="s">
        <v>10</v>
      </c>
      <c r="E4211" s="21">
        <v>0</v>
      </c>
      <c r="F4211" s="21">
        <v>0</v>
      </c>
      <c r="G4211" s="21">
        <v>1000</v>
      </c>
      <c r="H4211" s="21">
        <v>10747.3</v>
      </c>
      <c r="I4211" s="21" t="s">
        <v>11</v>
      </c>
      <c r="J4211" s="21" t="s">
        <v>12</v>
      </c>
    </row>
    <row r="4212" spans="1:10">
      <c r="A4212" s="21">
        <v>11563327</v>
      </c>
      <c r="B4212" s="22">
        <v>43976</v>
      </c>
      <c r="C4212" s="22">
        <v>43976</v>
      </c>
      <c r="D4212" s="21" t="s">
        <v>10</v>
      </c>
      <c r="E4212" s="21">
        <v>0</v>
      </c>
      <c r="F4212" s="21">
        <v>0</v>
      </c>
      <c r="G4212" s="21">
        <v>1000</v>
      </c>
      <c r="H4212" s="21">
        <v>11747.3</v>
      </c>
      <c r="I4212" s="21" t="s">
        <v>11</v>
      </c>
      <c r="J4212" s="21" t="s">
        <v>12</v>
      </c>
    </row>
    <row r="4213" spans="1:10">
      <c r="A4213" s="21">
        <v>11563327</v>
      </c>
      <c r="B4213" s="22">
        <v>43976</v>
      </c>
      <c r="C4213" s="22">
        <v>43976</v>
      </c>
      <c r="D4213" s="21" t="s">
        <v>10</v>
      </c>
      <c r="E4213" s="21">
        <v>0</v>
      </c>
      <c r="F4213" s="21">
        <v>0</v>
      </c>
      <c r="G4213" s="21">
        <v>1139</v>
      </c>
      <c r="H4213" s="21">
        <v>12886.3</v>
      </c>
      <c r="I4213" s="21" t="s">
        <v>11</v>
      </c>
      <c r="J4213" s="21" t="s">
        <v>12</v>
      </c>
    </row>
    <row r="4214" spans="1:10">
      <c r="A4214" s="21">
        <v>11563327</v>
      </c>
      <c r="B4214" s="22">
        <v>43976</v>
      </c>
      <c r="C4214" s="22">
        <v>43976</v>
      </c>
      <c r="D4214" s="21" t="s">
        <v>10</v>
      </c>
      <c r="E4214" s="21">
        <v>0</v>
      </c>
      <c r="F4214" s="21">
        <v>0</v>
      </c>
      <c r="G4214" s="21">
        <v>1197.3</v>
      </c>
      <c r="H4214" s="21">
        <v>14083.6</v>
      </c>
      <c r="I4214" s="21" t="s">
        <v>11</v>
      </c>
      <c r="J4214" s="21" t="s">
        <v>12</v>
      </c>
    </row>
    <row r="4215" spans="1:10">
      <c r="A4215" s="21">
        <v>11563327</v>
      </c>
      <c r="B4215" s="22">
        <v>43976</v>
      </c>
      <c r="C4215" s="22">
        <v>43976</v>
      </c>
      <c r="D4215" s="21" t="s">
        <v>10</v>
      </c>
      <c r="E4215" s="21">
        <v>0</v>
      </c>
      <c r="F4215" s="21">
        <v>0</v>
      </c>
      <c r="G4215" s="21">
        <v>1200</v>
      </c>
      <c r="H4215" s="21">
        <v>15283.6</v>
      </c>
      <c r="I4215" s="21" t="s">
        <v>11</v>
      </c>
      <c r="J4215" s="21" t="s">
        <v>12</v>
      </c>
    </row>
    <row r="4216" spans="1:10">
      <c r="A4216" s="21">
        <v>11563327</v>
      </c>
      <c r="B4216" s="22">
        <v>43976</v>
      </c>
      <c r="C4216" s="22">
        <v>43976</v>
      </c>
      <c r="D4216" s="21" t="s">
        <v>10</v>
      </c>
      <c r="E4216" s="21">
        <v>0</v>
      </c>
      <c r="F4216" s="21">
        <v>0</v>
      </c>
      <c r="G4216" s="21">
        <v>1250</v>
      </c>
      <c r="H4216" s="21">
        <v>16533.599999999999</v>
      </c>
      <c r="I4216" s="21" t="s">
        <v>11</v>
      </c>
      <c r="J4216" s="21" t="s">
        <v>12</v>
      </c>
    </row>
    <row r="4217" spans="1:10">
      <c r="A4217" s="21">
        <v>11563327</v>
      </c>
      <c r="B4217" s="22">
        <v>43976</v>
      </c>
      <c r="C4217" s="22">
        <v>43976</v>
      </c>
      <c r="D4217" s="21" t="s">
        <v>10</v>
      </c>
      <c r="E4217" s="21">
        <v>0</v>
      </c>
      <c r="F4217" s="21">
        <v>0</v>
      </c>
      <c r="G4217" s="21">
        <v>1270</v>
      </c>
      <c r="H4217" s="21">
        <v>17803.599999999999</v>
      </c>
      <c r="I4217" s="21" t="s">
        <v>11</v>
      </c>
      <c r="J4217" s="21" t="s">
        <v>12</v>
      </c>
    </row>
    <row r="4218" spans="1:10">
      <c r="A4218" s="21">
        <v>11563327</v>
      </c>
      <c r="B4218" s="22">
        <v>43976</v>
      </c>
      <c r="C4218" s="22">
        <v>43976</v>
      </c>
      <c r="D4218" s="21" t="s">
        <v>10</v>
      </c>
      <c r="E4218" s="21">
        <v>0</v>
      </c>
      <c r="F4218" s="21">
        <v>0</v>
      </c>
      <c r="G4218" s="21">
        <v>1300</v>
      </c>
      <c r="H4218" s="21">
        <v>19103.599999999999</v>
      </c>
      <c r="I4218" s="21" t="s">
        <v>11</v>
      </c>
      <c r="J4218" s="21" t="s">
        <v>12</v>
      </c>
    </row>
    <row r="4219" spans="1:10">
      <c r="A4219" s="21">
        <v>11563327</v>
      </c>
      <c r="B4219" s="22">
        <v>43976</v>
      </c>
      <c r="C4219" s="22">
        <v>43976</v>
      </c>
      <c r="D4219" s="21" t="s">
        <v>10</v>
      </c>
      <c r="E4219" s="21">
        <v>0</v>
      </c>
      <c r="F4219" s="21">
        <v>0</v>
      </c>
      <c r="G4219" s="21">
        <v>1432.4</v>
      </c>
      <c r="H4219" s="21">
        <v>20536</v>
      </c>
      <c r="I4219" s="21" t="s">
        <v>11</v>
      </c>
      <c r="J4219" s="21" t="s">
        <v>12</v>
      </c>
    </row>
    <row r="4220" spans="1:10">
      <c r="A4220" s="21">
        <v>11563327</v>
      </c>
      <c r="B4220" s="22">
        <v>43976</v>
      </c>
      <c r="C4220" s="22">
        <v>43976</v>
      </c>
      <c r="D4220" s="21" t="s">
        <v>10</v>
      </c>
      <c r="E4220" s="21">
        <v>0</v>
      </c>
      <c r="F4220" s="21">
        <v>0</v>
      </c>
      <c r="G4220" s="21">
        <v>1567.3</v>
      </c>
      <c r="H4220" s="21">
        <v>22103.3</v>
      </c>
      <c r="I4220" s="21" t="s">
        <v>11</v>
      </c>
      <c r="J4220" s="21" t="s">
        <v>12</v>
      </c>
    </row>
    <row r="4221" spans="1:10">
      <c r="A4221" s="21">
        <v>11563327</v>
      </c>
      <c r="B4221" s="22">
        <v>43976</v>
      </c>
      <c r="C4221" s="22">
        <v>43976</v>
      </c>
      <c r="D4221" s="21" t="s">
        <v>10</v>
      </c>
      <c r="E4221" s="21">
        <v>0</v>
      </c>
      <c r="F4221" s="21">
        <v>0</v>
      </c>
      <c r="G4221" s="21">
        <v>1600.2</v>
      </c>
      <c r="H4221" s="21">
        <v>23703.5</v>
      </c>
      <c r="I4221" s="21" t="s">
        <v>11</v>
      </c>
      <c r="J4221" s="21" t="s">
        <v>12</v>
      </c>
    </row>
    <row r="4222" spans="1:10">
      <c r="A4222" s="21">
        <v>11563327</v>
      </c>
      <c r="B4222" s="22">
        <v>43976</v>
      </c>
      <c r="C4222" s="22">
        <v>43976</v>
      </c>
      <c r="D4222" s="21" t="s">
        <v>10</v>
      </c>
      <c r="E4222" s="21">
        <v>0</v>
      </c>
      <c r="F4222" s="21">
        <v>0</v>
      </c>
      <c r="G4222" s="21">
        <v>1630</v>
      </c>
      <c r="H4222" s="21">
        <v>25333.5</v>
      </c>
      <c r="I4222" s="21" t="s">
        <v>11</v>
      </c>
      <c r="J4222" s="21" t="s">
        <v>12</v>
      </c>
    </row>
    <row r="4223" spans="1:10">
      <c r="A4223" s="21">
        <v>11563327</v>
      </c>
      <c r="B4223" s="22">
        <v>43976</v>
      </c>
      <c r="C4223" s="22">
        <v>43976</v>
      </c>
      <c r="D4223" s="21" t="s">
        <v>10</v>
      </c>
      <c r="E4223" s="21">
        <v>0</v>
      </c>
      <c r="F4223" s="21">
        <v>0</v>
      </c>
      <c r="G4223" s="21">
        <v>1664.3</v>
      </c>
      <c r="H4223" s="21">
        <v>26997.8</v>
      </c>
      <c r="I4223" s="21" t="s">
        <v>11</v>
      </c>
      <c r="J4223" s="21" t="s">
        <v>12</v>
      </c>
    </row>
    <row r="4224" spans="1:10">
      <c r="A4224" s="21">
        <v>11563327</v>
      </c>
      <c r="B4224" s="22">
        <v>43976</v>
      </c>
      <c r="C4224" s="22">
        <v>43976</v>
      </c>
      <c r="D4224" s="21" t="s">
        <v>10</v>
      </c>
      <c r="E4224" s="21">
        <v>0</v>
      </c>
      <c r="F4224" s="21">
        <v>0</v>
      </c>
      <c r="G4224" s="21">
        <v>1693.8</v>
      </c>
      <c r="H4224" s="21">
        <v>28691.599999999999</v>
      </c>
      <c r="I4224" s="21" t="s">
        <v>11</v>
      </c>
      <c r="J4224" s="21" t="s">
        <v>12</v>
      </c>
    </row>
    <row r="4225" spans="1:10">
      <c r="A4225" s="21">
        <v>11563327</v>
      </c>
      <c r="B4225" s="22">
        <v>43976</v>
      </c>
      <c r="C4225" s="22">
        <v>43976</v>
      </c>
      <c r="D4225" s="21" t="s">
        <v>10</v>
      </c>
      <c r="E4225" s="21">
        <v>0</v>
      </c>
      <c r="F4225" s="21">
        <v>0</v>
      </c>
      <c r="G4225" s="21">
        <v>1730.1</v>
      </c>
      <c r="H4225" s="21">
        <v>30421.7</v>
      </c>
      <c r="I4225" s="21" t="s">
        <v>11</v>
      </c>
      <c r="J4225" s="21" t="s">
        <v>12</v>
      </c>
    </row>
    <row r="4226" spans="1:10">
      <c r="A4226" s="21">
        <v>11563327</v>
      </c>
      <c r="B4226" s="22">
        <v>43976</v>
      </c>
      <c r="C4226" s="22">
        <v>43976</v>
      </c>
      <c r="D4226" s="21" t="s">
        <v>10</v>
      </c>
      <c r="E4226" s="21">
        <v>0</v>
      </c>
      <c r="F4226" s="21">
        <v>0</v>
      </c>
      <c r="G4226" s="21">
        <v>1733</v>
      </c>
      <c r="H4226" s="21">
        <v>32154.7</v>
      </c>
      <c r="I4226" s="21" t="s">
        <v>11</v>
      </c>
      <c r="J4226" s="21" t="s">
        <v>12</v>
      </c>
    </row>
    <row r="4227" spans="1:10">
      <c r="A4227" s="21">
        <v>11563327</v>
      </c>
      <c r="B4227" s="22">
        <v>43976</v>
      </c>
      <c r="C4227" s="22">
        <v>43976</v>
      </c>
      <c r="D4227" s="21" t="s">
        <v>10</v>
      </c>
      <c r="E4227" s="21">
        <v>0</v>
      </c>
      <c r="F4227" s="21">
        <v>0</v>
      </c>
      <c r="G4227" s="21">
        <v>1735.6</v>
      </c>
      <c r="H4227" s="21">
        <v>33890.300000000003</v>
      </c>
      <c r="I4227" s="21" t="s">
        <v>11</v>
      </c>
      <c r="J4227" s="21" t="s">
        <v>12</v>
      </c>
    </row>
    <row r="4228" spans="1:10">
      <c r="A4228" s="21">
        <v>11563327</v>
      </c>
      <c r="B4228" s="22">
        <v>43976</v>
      </c>
      <c r="C4228" s="22">
        <v>43976</v>
      </c>
      <c r="D4228" s="21" t="s">
        <v>10</v>
      </c>
      <c r="E4228" s="21">
        <v>0</v>
      </c>
      <c r="F4228" s="21">
        <v>0</v>
      </c>
      <c r="G4228" s="21">
        <v>1751.6</v>
      </c>
      <c r="H4228" s="21">
        <v>35641.9</v>
      </c>
      <c r="I4228" s="21" t="s">
        <v>11</v>
      </c>
      <c r="J4228" s="21" t="s">
        <v>12</v>
      </c>
    </row>
    <row r="4229" spans="1:10">
      <c r="A4229" s="21">
        <v>11563327</v>
      </c>
      <c r="B4229" s="22">
        <v>43976</v>
      </c>
      <c r="C4229" s="22">
        <v>43976</v>
      </c>
      <c r="D4229" s="21" t="s">
        <v>10</v>
      </c>
      <c r="E4229" s="21">
        <v>0</v>
      </c>
      <c r="F4229" s="21">
        <v>0</v>
      </c>
      <c r="G4229" s="21">
        <v>1760</v>
      </c>
      <c r="H4229" s="21">
        <v>37401.9</v>
      </c>
      <c r="I4229" s="21" t="s">
        <v>11</v>
      </c>
      <c r="J4229" s="21" t="s">
        <v>12</v>
      </c>
    </row>
    <row r="4230" spans="1:10">
      <c r="A4230" s="21">
        <v>11563327</v>
      </c>
      <c r="B4230" s="22">
        <v>43976</v>
      </c>
      <c r="C4230" s="22">
        <v>43976</v>
      </c>
      <c r="D4230" s="21" t="s">
        <v>10</v>
      </c>
      <c r="E4230" s="21">
        <v>0</v>
      </c>
      <c r="F4230" s="21">
        <v>0</v>
      </c>
      <c r="G4230" s="21">
        <v>1840</v>
      </c>
      <c r="H4230" s="21">
        <v>39241.9</v>
      </c>
      <c r="I4230" s="21" t="s">
        <v>11</v>
      </c>
      <c r="J4230" s="21" t="s">
        <v>12</v>
      </c>
    </row>
    <row r="4231" spans="1:10">
      <c r="A4231" s="21">
        <v>11563327</v>
      </c>
      <c r="B4231" s="22">
        <v>43976</v>
      </c>
      <c r="C4231" s="22">
        <v>43976</v>
      </c>
      <c r="D4231" s="21" t="s">
        <v>10</v>
      </c>
      <c r="E4231" s="21">
        <v>0</v>
      </c>
      <c r="F4231" s="21">
        <v>0</v>
      </c>
      <c r="G4231" s="21">
        <v>1880</v>
      </c>
      <c r="H4231" s="21">
        <v>41121.9</v>
      </c>
      <c r="I4231" s="21" t="s">
        <v>11</v>
      </c>
      <c r="J4231" s="21" t="s">
        <v>12</v>
      </c>
    </row>
    <row r="4232" spans="1:10">
      <c r="A4232" s="21">
        <v>11563327</v>
      </c>
      <c r="B4232" s="22">
        <v>43976</v>
      </c>
      <c r="C4232" s="22">
        <v>43976</v>
      </c>
      <c r="D4232" s="21" t="s">
        <v>10</v>
      </c>
      <c r="E4232" s="21">
        <v>0</v>
      </c>
      <c r="F4232" s="21">
        <v>0</v>
      </c>
      <c r="G4232" s="21">
        <v>1936.57</v>
      </c>
      <c r="H4232" s="21">
        <v>43058.47</v>
      </c>
      <c r="I4232" s="21" t="s">
        <v>11</v>
      </c>
      <c r="J4232" s="21" t="s">
        <v>12</v>
      </c>
    </row>
    <row r="4233" spans="1:10">
      <c r="A4233" s="21">
        <v>11563327</v>
      </c>
      <c r="B4233" s="22">
        <v>43976</v>
      </c>
      <c r="C4233" s="22">
        <v>43976</v>
      </c>
      <c r="D4233" s="21" t="s">
        <v>10</v>
      </c>
      <c r="E4233" s="21">
        <v>0</v>
      </c>
      <c r="F4233" s="21">
        <v>0</v>
      </c>
      <c r="G4233" s="21">
        <v>1950</v>
      </c>
      <c r="H4233" s="21">
        <v>45008.47</v>
      </c>
      <c r="I4233" s="21" t="s">
        <v>11</v>
      </c>
      <c r="J4233" s="21" t="s">
        <v>12</v>
      </c>
    </row>
    <row r="4234" spans="1:10">
      <c r="A4234" s="21">
        <v>11563327</v>
      </c>
      <c r="B4234" s="22">
        <v>43976</v>
      </c>
      <c r="C4234" s="22">
        <v>43976</v>
      </c>
      <c r="D4234" s="21" t="s">
        <v>10</v>
      </c>
      <c r="E4234" s="21">
        <v>0</v>
      </c>
      <c r="F4234" s="21">
        <v>0</v>
      </c>
      <c r="G4234" s="21">
        <v>1960</v>
      </c>
      <c r="H4234" s="21">
        <v>46968.47</v>
      </c>
      <c r="I4234" s="21" t="s">
        <v>11</v>
      </c>
      <c r="J4234" s="21" t="s">
        <v>12</v>
      </c>
    </row>
    <row r="4235" spans="1:10">
      <c r="A4235" s="21">
        <v>11563327</v>
      </c>
      <c r="B4235" s="22">
        <v>43976</v>
      </c>
      <c r="C4235" s="22">
        <v>43976</v>
      </c>
      <c r="D4235" s="21" t="s">
        <v>10</v>
      </c>
      <c r="E4235" s="21">
        <v>0</v>
      </c>
      <c r="F4235" s="21">
        <v>0</v>
      </c>
      <c r="G4235" s="21">
        <v>1997.6</v>
      </c>
      <c r="H4235" s="21">
        <v>48966.07</v>
      </c>
      <c r="I4235" s="21" t="s">
        <v>11</v>
      </c>
      <c r="J4235" s="21" t="s">
        <v>12</v>
      </c>
    </row>
    <row r="4236" spans="1:10">
      <c r="A4236" s="21">
        <v>11563327</v>
      </c>
      <c r="B4236" s="22">
        <v>43976</v>
      </c>
      <c r="C4236" s="22">
        <v>43976</v>
      </c>
      <c r="D4236" s="21" t="s">
        <v>10</v>
      </c>
      <c r="E4236" s="21">
        <v>0</v>
      </c>
      <c r="F4236" s="21">
        <v>0</v>
      </c>
      <c r="G4236" s="21">
        <v>2002</v>
      </c>
      <c r="H4236" s="21">
        <v>50968.07</v>
      </c>
      <c r="I4236" s="21" t="s">
        <v>11</v>
      </c>
      <c r="J4236" s="21" t="s">
        <v>12</v>
      </c>
    </row>
    <row r="4237" spans="1:10">
      <c r="A4237" s="21">
        <v>11563327</v>
      </c>
      <c r="B4237" s="22">
        <v>43976</v>
      </c>
      <c r="C4237" s="22">
        <v>43976</v>
      </c>
      <c r="D4237" s="21" t="s">
        <v>10</v>
      </c>
      <c r="E4237" s="21">
        <v>0</v>
      </c>
      <c r="F4237" s="21">
        <v>0</v>
      </c>
      <c r="G4237" s="21">
        <v>2180</v>
      </c>
      <c r="H4237" s="21">
        <v>53148.07</v>
      </c>
      <c r="I4237" s="21" t="s">
        <v>11</v>
      </c>
      <c r="J4237" s="21" t="s">
        <v>12</v>
      </c>
    </row>
    <row r="4238" spans="1:10">
      <c r="A4238" s="21">
        <v>11563327</v>
      </c>
      <c r="B4238" s="22">
        <v>43976</v>
      </c>
      <c r="C4238" s="22">
        <v>43976</v>
      </c>
      <c r="D4238" s="21" t="s">
        <v>10</v>
      </c>
      <c r="E4238" s="21">
        <v>0</v>
      </c>
      <c r="F4238" s="21">
        <v>0</v>
      </c>
      <c r="G4238" s="21">
        <v>2360</v>
      </c>
      <c r="H4238" s="21">
        <v>55508.07</v>
      </c>
      <c r="I4238" s="21" t="s">
        <v>11</v>
      </c>
      <c r="J4238" s="21" t="s">
        <v>12</v>
      </c>
    </row>
    <row r="4239" spans="1:10">
      <c r="A4239" s="21">
        <v>11563327</v>
      </c>
      <c r="B4239" s="22">
        <v>43976</v>
      </c>
      <c r="C4239" s="22">
        <v>43976</v>
      </c>
      <c r="D4239" s="21" t="s">
        <v>10</v>
      </c>
      <c r="E4239" s="21">
        <v>0</v>
      </c>
      <c r="F4239" s="21">
        <v>0</v>
      </c>
      <c r="G4239" s="21">
        <v>2380</v>
      </c>
      <c r="H4239" s="21">
        <v>57888.07</v>
      </c>
      <c r="I4239" s="21" t="s">
        <v>11</v>
      </c>
      <c r="J4239" s="21" t="s">
        <v>12</v>
      </c>
    </row>
    <row r="4240" spans="1:10">
      <c r="A4240" s="21">
        <v>11563327</v>
      </c>
      <c r="B4240" s="22">
        <v>43976</v>
      </c>
      <c r="C4240" s="22">
        <v>43976</v>
      </c>
      <c r="D4240" s="21" t="s">
        <v>10</v>
      </c>
      <c r="E4240" s="21">
        <v>0</v>
      </c>
      <c r="F4240" s="21">
        <v>0</v>
      </c>
      <c r="G4240" s="21">
        <v>2450</v>
      </c>
      <c r="H4240" s="21">
        <v>60338.07</v>
      </c>
      <c r="I4240" s="21" t="s">
        <v>11</v>
      </c>
      <c r="J4240" s="21" t="s">
        <v>12</v>
      </c>
    </row>
    <row r="4241" spans="1:10">
      <c r="A4241" s="21">
        <v>11563327</v>
      </c>
      <c r="B4241" s="22">
        <v>43976</v>
      </c>
      <c r="C4241" s="22">
        <v>43976</v>
      </c>
      <c r="D4241" s="21" t="s">
        <v>10</v>
      </c>
      <c r="E4241" s="21">
        <v>0</v>
      </c>
      <c r="F4241" s="21">
        <v>0</v>
      </c>
      <c r="G4241" s="21">
        <v>2462</v>
      </c>
      <c r="H4241" s="21">
        <v>62800.07</v>
      </c>
      <c r="I4241" s="21" t="s">
        <v>11</v>
      </c>
      <c r="J4241" s="21" t="s">
        <v>12</v>
      </c>
    </row>
    <row r="4242" spans="1:10">
      <c r="A4242" s="21">
        <v>11563327</v>
      </c>
      <c r="B4242" s="22">
        <v>43976</v>
      </c>
      <c r="C4242" s="22">
        <v>43976</v>
      </c>
      <c r="D4242" s="21" t="s">
        <v>10</v>
      </c>
      <c r="E4242" s="21">
        <v>0</v>
      </c>
      <c r="F4242" s="21">
        <v>0</v>
      </c>
      <c r="G4242" s="21">
        <v>2480</v>
      </c>
      <c r="H4242" s="21">
        <v>65280.07</v>
      </c>
      <c r="I4242" s="21" t="s">
        <v>11</v>
      </c>
      <c r="J4242" s="21" t="s">
        <v>12</v>
      </c>
    </row>
    <row r="4243" spans="1:10">
      <c r="A4243" s="21">
        <v>11563327</v>
      </c>
      <c r="B4243" s="22">
        <v>43976</v>
      </c>
      <c r="C4243" s="22">
        <v>43976</v>
      </c>
      <c r="D4243" s="21" t="s">
        <v>10</v>
      </c>
      <c r="E4243" s="21">
        <v>0</v>
      </c>
      <c r="F4243" s="21">
        <v>0</v>
      </c>
      <c r="G4243" s="21">
        <v>2500</v>
      </c>
      <c r="H4243" s="21">
        <v>67780.070000000007</v>
      </c>
      <c r="I4243" s="21" t="s">
        <v>11</v>
      </c>
      <c r="J4243" s="21" t="s">
        <v>12</v>
      </c>
    </row>
    <row r="4244" spans="1:10">
      <c r="A4244" s="21">
        <v>11563327</v>
      </c>
      <c r="B4244" s="22">
        <v>43976</v>
      </c>
      <c r="C4244" s="22">
        <v>43976</v>
      </c>
      <c r="D4244" s="21" t="s">
        <v>10</v>
      </c>
      <c r="E4244" s="21">
        <v>0</v>
      </c>
      <c r="F4244" s="21">
        <v>0</v>
      </c>
      <c r="G4244" s="21">
        <v>2560</v>
      </c>
      <c r="H4244" s="21">
        <v>70340.070000000007</v>
      </c>
      <c r="I4244" s="21" t="s">
        <v>11</v>
      </c>
      <c r="J4244" s="21" t="s">
        <v>12</v>
      </c>
    </row>
    <row r="4245" spans="1:10">
      <c r="A4245" s="21">
        <v>11563327</v>
      </c>
      <c r="B4245" s="22">
        <v>43976</v>
      </c>
      <c r="C4245" s="22">
        <v>43976</v>
      </c>
      <c r="D4245" s="21" t="s">
        <v>10</v>
      </c>
      <c r="E4245" s="21">
        <v>0</v>
      </c>
      <c r="F4245" s="21">
        <v>0</v>
      </c>
      <c r="G4245" s="21">
        <v>2587.65</v>
      </c>
      <c r="H4245" s="21">
        <v>72927.72</v>
      </c>
      <c r="I4245" s="21" t="s">
        <v>11</v>
      </c>
      <c r="J4245" s="21" t="s">
        <v>12</v>
      </c>
    </row>
    <row r="4246" spans="1:10">
      <c r="A4246" s="21">
        <v>11563327</v>
      </c>
      <c r="B4246" s="22">
        <v>43976</v>
      </c>
      <c r="C4246" s="22">
        <v>43976</v>
      </c>
      <c r="D4246" s="21" t="s">
        <v>10</v>
      </c>
      <c r="E4246" s="21">
        <v>0</v>
      </c>
      <c r="F4246" s="21">
        <v>0</v>
      </c>
      <c r="G4246" s="21">
        <v>2670</v>
      </c>
      <c r="H4246" s="21">
        <v>75597.72</v>
      </c>
      <c r="I4246" s="21" t="s">
        <v>11</v>
      </c>
      <c r="J4246" s="21" t="s">
        <v>12</v>
      </c>
    </row>
    <row r="4247" spans="1:10">
      <c r="A4247" s="21">
        <v>11563327</v>
      </c>
      <c r="B4247" s="22">
        <v>43976</v>
      </c>
      <c r="C4247" s="22">
        <v>43976</v>
      </c>
      <c r="D4247" s="21" t="s">
        <v>10</v>
      </c>
      <c r="E4247" s="21">
        <v>0</v>
      </c>
      <c r="F4247" s="21">
        <v>0</v>
      </c>
      <c r="G4247" s="21">
        <v>2780</v>
      </c>
      <c r="H4247" s="21">
        <v>78377.72</v>
      </c>
      <c r="I4247" s="21" t="s">
        <v>11</v>
      </c>
      <c r="J4247" s="21" t="s">
        <v>12</v>
      </c>
    </row>
    <row r="4248" spans="1:10">
      <c r="A4248" s="21">
        <v>11563327</v>
      </c>
      <c r="B4248" s="22">
        <v>43976</v>
      </c>
      <c r="C4248" s="22">
        <v>43976</v>
      </c>
      <c r="D4248" s="21" t="s">
        <v>10</v>
      </c>
      <c r="E4248" s="21">
        <v>0</v>
      </c>
      <c r="F4248" s="21">
        <v>0</v>
      </c>
      <c r="G4248" s="21">
        <v>2860</v>
      </c>
      <c r="H4248" s="21">
        <v>81237.72</v>
      </c>
      <c r="I4248" s="21" t="s">
        <v>11</v>
      </c>
      <c r="J4248" s="21" t="s">
        <v>12</v>
      </c>
    </row>
    <row r="4249" spans="1:10">
      <c r="A4249" s="21">
        <v>11563327</v>
      </c>
      <c r="B4249" s="22">
        <v>43976</v>
      </c>
      <c r="C4249" s="22">
        <v>43976</v>
      </c>
      <c r="D4249" s="21" t="s">
        <v>10</v>
      </c>
      <c r="E4249" s="21">
        <v>0</v>
      </c>
      <c r="F4249" s="21">
        <v>0</v>
      </c>
      <c r="G4249" s="21">
        <v>2918.96</v>
      </c>
      <c r="H4249" s="21">
        <v>84156.68</v>
      </c>
      <c r="I4249" s="21" t="s">
        <v>11</v>
      </c>
      <c r="J4249" s="21" t="s">
        <v>12</v>
      </c>
    </row>
    <row r="4250" spans="1:10">
      <c r="A4250" s="21">
        <v>11563327</v>
      </c>
      <c r="B4250" s="22">
        <v>43976</v>
      </c>
      <c r="C4250" s="22">
        <v>43976</v>
      </c>
      <c r="D4250" s="21" t="s">
        <v>10</v>
      </c>
      <c r="E4250" s="21">
        <v>0</v>
      </c>
      <c r="F4250" s="21">
        <v>0</v>
      </c>
      <c r="G4250" s="21">
        <v>2920</v>
      </c>
      <c r="H4250" s="21">
        <v>87076.68</v>
      </c>
      <c r="I4250" s="21" t="s">
        <v>11</v>
      </c>
      <c r="J4250" s="21" t="s">
        <v>12</v>
      </c>
    </row>
    <row r="4251" spans="1:10">
      <c r="A4251" s="21">
        <v>11563327</v>
      </c>
      <c r="B4251" s="22">
        <v>43976</v>
      </c>
      <c r="C4251" s="22">
        <v>43976</v>
      </c>
      <c r="D4251" s="21" t="s">
        <v>10</v>
      </c>
      <c r="E4251" s="21">
        <v>0</v>
      </c>
      <c r="F4251" s="21">
        <v>0</v>
      </c>
      <c r="G4251" s="21">
        <v>3040</v>
      </c>
      <c r="H4251" s="21">
        <v>90116.68</v>
      </c>
      <c r="I4251" s="21" t="s">
        <v>11</v>
      </c>
      <c r="J4251" s="21" t="s">
        <v>12</v>
      </c>
    </row>
    <row r="4252" spans="1:10">
      <c r="A4252" s="21">
        <v>11563327</v>
      </c>
      <c r="B4252" s="22">
        <v>43976</v>
      </c>
      <c r="C4252" s="22">
        <v>43976</v>
      </c>
      <c r="D4252" s="21" t="s">
        <v>10</v>
      </c>
      <c r="E4252" s="21">
        <v>0</v>
      </c>
      <c r="F4252" s="21">
        <v>0</v>
      </c>
      <c r="G4252" s="21">
        <v>3102</v>
      </c>
      <c r="H4252" s="21">
        <v>93218.68</v>
      </c>
      <c r="I4252" s="21" t="s">
        <v>11</v>
      </c>
      <c r="J4252" s="21" t="s">
        <v>12</v>
      </c>
    </row>
    <row r="4253" spans="1:10">
      <c r="A4253" s="21">
        <v>11563327</v>
      </c>
      <c r="B4253" s="22">
        <v>43976</v>
      </c>
      <c r="C4253" s="22">
        <v>43976</v>
      </c>
      <c r="D4253" s="21" t="s">
        <v>10</v>
      </c>
      <c r="E4253" s="21">
        <v>0</v>
      </c>
      <c r="F4253" s="21">
        <v>0</v>
      </c>
      <c r="G4253" s="21">
        <v>3220</v>
      </c>
      <c r="H4253" s="21">
        <v>96438.68</v>
      </c>
      <c r="I4253" s="21" t="s">
        <v>11</v>
      </c>
      <c r="J4253" s="21" t="s">
        <v>12</v>
      </c>
    </row>
    <row r="4254" spans="1:10">
      <c r="A4254" s="21">
        <v>11563327</v>
      </c>
      <c r="B4254" s="22">
        <v>43976</v>
      </c>
      <c r="C4254" s="22">
        <v>43976</v>
      </c>
      <c r="D4254" s="21" t="s">
        <v>10</v>
      </c>
      <c r="E4254" s="21">
        <v>0</v>
      </c>
      <c r="F4254" s="21">
        <v>0</v>
      </c>
      <c r="G4254" s="21">
        <v>3235</v>
      </c>
      <c r="H4254" s="21">
        <v>99673.68</v>
      </c>
      <c r="I4254" s="21" t="s">
        <v>11</v>
      </c>
      <c r="J4254" s="21" t="s">
        <v>12</v>
      </c>
    </row>
    <row r="4255" spans="1:10">
      <c r="A4255" s="21">
        <v>11563327</v>
      </c>
      <c r="B4255" s="22">
        <v>43976</v>
      </c>
      <c r="C4255" s="22">
        <v>43976</v>
      </c>
      <c r="D4255" s="21" t="s">
        <v>10</v>
      </c>
      <c r="E4255" s="21">
        <v>0</v>
      </c>
      <c r="F4255" s="21">
        <v>0</v>
      </c>
      <c r="G4255" s="21">
        <v>3286.9</v>
      </c>
      <c r="H4255" s="21">
        <v>102960.58</v>
      </c>
      <c r="I4255" s="21" t="s">
        <v>11</v>
      </c>
      <c r="J4255" s="21" t="s">
        <v>12</v>
      </c>
    </row>
    <row r="4256" spans="1:10">
      <c r="A4256" s="21">
        <v>11563327</v>
      </c>
      <c r="B4256" s="22">
        <v>43976</v>
      </c>
      <c r="C4256" s="22">
        <v>43976</v>
      </c>
      <c r="D4256" s="21" t="s">
        <v>10</v>
      </c>
      <c r="E4256" s="21">
        <v>0</v>
      </c>
      <c r="F4256" s="21">
        <v>0</v>
      </c>
      <c r="G4256" s="21">
        <v>3290</v>
      </c>
      <c r="H4256" s="21">
        <v>106250.58</v>
      </c>
      <c r="I4256" s="21" t="s">
        <v>11</v>
      </c>
      <c r="J4256" s="21" t="s">
        <v>12</v>
      </c>
    </row>
    <row r="4257" spans="1:10">
      <c r="A4257" s="21">
        <v>11563327</v>
      </c>
      <c r="B4257" s="22">
        <v>43976</v>
      </c>
      <c r="C4257" s="22">
        <v>43976</v>
      </c>
      <c r="D4257" s="21" t="s">
        <v>10</v>
      </c>
      <c r="E4257" s="21">
        <v>0</v>
      </c>
      <c r="F4257" s="21">
        <v>0</v>
      </c>
      <c r="G4257" s="21">
        <v>3360</v>
      </c>
      <c r="H4257" s="21">
        <v>109610.58</v>
      </c>
      <c r="I4257" s="21" t="s">
        <v>11</v>
      </c>
      <c r="J4257" s="21" t="s">
        <v>12</v>
      </c>
    </row>
    <row r="4258" spans="1:10">
      <c r="A4258" s="21">
        <v>11563327</v>
      </c>
      <c r="B4258" s="22">
        <v>43976</v>
      </c>
      <c r="C4258" s="22">
        <v>43976</v>
      </c>
      <c r="D4258" s="21" t="s">
        <v>10</v>
      </c>
      <c r="E4258" s="21">
        <v>0</v>
      </c>
      <c r="F4258" s="21">
        <v>0</v>
      </c>
      <c r="G4258" s="21">
        <v>3440</v>
      </c>
      <c r="H4258" s="21">
        <v>113050.58</v>
      </c>
      <c r="I4258" s="21" t="s">
        <v>11</v>
      </c>
      <c r="J4258" s="21" t="s">
        <v>12</v>
      </c>
    </row>
    <row r="4259" spans="1:10">
      <c r="A4259" s="21">
        <v>11563327</v>
      </c>
      <c r="B4259" s="22">
        <v>43976</v>
      </c>
      <c r="C4259" s="22">
        <v>43976</v>
      </c>
      <c r="D4259" s="21" t="s">
        <v>10</v>
      </c>
      <c r="E4259" s="21">
        <v>0</v>
      </c>
      <c r="F4259" s="21">
        <v>0</v>
      </c>
      <c r="G4259" s="21">
        <v>3520</v>
      </c>
      <c r="H4259" s="21">
        <v>116570.58</v>
      </c>
      <c r="I4259" s="21" t="s">
        <v>11</v>
      </c>
      <c r="J4259" s="21" t="s">
        <v>12</v>
      </c>
    </row>
    <row r="4260" spans="1:10">
      <c r="A4260" s="21">
        <v>11563327</v>
      </c>
      <c r="B4260" s="22">
        <v>43976</v>
      </c>
      <c r="C4260" s="22">
        <v>43976</v>
      </c>
      <c r="D4260" s="21" t="s">
        <v>10</v>
      </c>
      <c r="E4260" s="21">
        <v>0</v>
      </c>
      <c r="F4260" s="21">
        <v>0</v>
      </c>
      <c r="G4260" s="21">
        <v>3520</v>
      </c>
      <c r="H4260" s="21">
        <v>120090.58</v>
      </c>
      <c r="I4260" s="21" t="s">
        <v>11</v>
      </c>
      <c r="J4260" s="21" t="s">
        <v>12</v>
      </c>
    </row>
    <row r="4261" spans="1:10">
      <c r="A4261" s="21">
        <v>11563327</v>
      </c>
      <c r="B4261" s="22">
        <v>43976</v>
      </c>
      <c r="C4261" s="22">
        <v>43976</v>
      </c>
      <c r="D4261" s="21" t="s">
        <v>10</v>
      </c>
      <c r="E4261" s="21">
        <v>0</v>
      </c>
      <c r="F4261" s="21">
        <v>0</v>
      </c>
      <c r="G4261" s="21">
        <v>3526.32</v>
      </c>
      <c r="H4261" s="21">
        <v>123616.9</v>
      </c>
      <c r="I4261" s="21" t="s">
        <v>11</v>
      </c>
      <c r="J4261" s="21" t="s">
        <v>12</v>
      </c>
    </row>
    <row r="4262" spans="1:10">
      <c r="A4262" s="21">
        <v>11563327</v>
      </c>
      <c r="B4262" s="22">
        <v>43976</v>
      </c>
      <c r="C4262" s="22">
        <v>43976</v>
      </c>
      <c r="D4262" s="21" t="s">
        <v>10</v>
      </c>
      <c r="E4262" s="21">
        <v>0</v>
      </c>
      <c r="F4262" s="21">
        <v>0</v>
      </c>
      <c r="G4262" s="21">
        <v>3570</v>
      </c>
      <c r="H4262" s="21">
        <v>127186.9</v>
      </c>
      <c r="I4262" s="21" t="s">
        <v>11</v>
      </c>
      <c r="J4262" s="21" t="s">
        <v>12</v>
      </c>
    </row>
    <row r="4263" spans="1:10">
      <c r="A4263" s="21">
        <v>11563327</v>
      </c>
      <c r="B4263" s="22">
        <v>43976</v>
      </c>
      <c r="C4263" s="22">
        <v>43976</v>
      </c>
      <c r="D4263" s="21" t="s">
        <v>10</v>
      </c>
      <c r="E4263" s="21">
        <v>0</v>
      </c>
      <c r="F4263" s="21">
        <v>0</v>
      </c>
      <c r="G4263" s="21">
        <v>3600</v>
      </c>
      <c r="H4263" s="21">
        <v>130786.9</v>
      </c>
      <c r="I4263" s="21" t="s">
        <v>11</v>
      </c>
      <c r="J4263" s="21" t="s">
        <v>12</v>
      </c>
    </row>
    <row r="4264" spans="1:10">
      <c r="A4264" s="21">
        <v>11563327</v>
      </c>
      <c r="B4264" s="22">
        <v>43976</v>
      </c>
      <c r="C4264" s="22">
        <v>43976</v>
      </c>
      <c r="D4264" s="21" t="s">
        <v>10</v>
      </c>
      <c r="E4264" s="21">
        <v>0</v>
      </c>
      <c r="F4264" s="21">
        <v>0</v>
      </c>
      <c r="G4264" s="21">
        <v>3715.9</v>
      </c>
      <c r="H4264" s="21">
        <v>134502.79999999999</v>
      </c>
      <c r="I4264" s="21" t="s">
        <v>11</v>
      </c>
      <c r="J4264" s="21" t="s">
        <v>12</v>
      </c>
    </row>
    <row r="4265" spans="1:10">
      <c r="A4265" s="21">
        <v>11563327</v>
      </c>
      <c r="B4265" s="22">
        <v>43976</v>
      </c>
      <c r="C4265" s="22">
        <v>43976</v>
      </c>
      <c r="D4265" s="21" t="s">
        <v>10</v>
      </c>
      <c r="E4265" s="21">
        <v>0</v>
      </c>
      <c r="F4265" s="21">
        <v>0</v>
      </c>
      <c r="G4265" s="21">
        <v>3730.5</v>
      </c>
      <c r="H4265" s="21">
        <v>138233.29999999999</v>
      </c>
      <c r="I4265" s="21" t="s">
        <v>11</v>
      </c>
      <c r="J4265" s="21" t="s">
        <v>12</v>
      </c>
    </row>
    <row r="4266" spans="1:10">
      <c r="A4266" s="21">
        <v>11563327</v>
      </c>
      <c r="B4266" s="22">
        <v>43976</v>
      </c>
      <c r="C4266" s="22">
        <v>43976</v>
      </c>
      <c r="D4266" s="21" t="s">
        <v>10</v>
      </c>
      <c r="E4266" s="21">
        <v>0</v>
      </c>
      <c r="F4266" s="21">
        <v>0</v>
      </c>
      <c r="G4266" s="21">
        <v>3919</v>
      </c>
      <c r="H4266" s="21">
        <v>142152.29999999999</v>
      </c>
      <c r="I4266" s="21" t="s">
        <v>11</v>
      </c>
      <c r="J4266" s="21" t="s">
        <v>12</v>
      </c>
    </row>
    <row r="4267" spans="1:10">
      <c r="A4267" s="21">
        <v>11563327</v>
      </c>
      <c r="B4267" s="22">
        <v>43976</v>
      </c>
      <c r="C4267" s="22">
        <v>43976</v>
      </c>
      <c r="D4267" s="21" t="s">
        <v>10</v>
      </c>
      <c r="E4267" s="21">
        <v>0</v>
      </c>
      <c r="F4267" s="21">
        <v>0</v>
      </c>
      <c r="G4267" s="21">
        <v>3926.52</v>
      </c>
      <c r="H4267" s="21">
        <v>146078.82</v>
      </c>
      <c r="I4267" s="21" t="s">
        <v>11</v>
      </c>
      <c r="J4267" s="21" t="s">
        <v>12</v>
      </c>
    </row>
    <row r="4268" spans="1:10">
      <c r="A4268" s="21">
        <v>11563327</v>
      </c>
      <c r="B4268" s="22">
        <v>43976</v>
      </c>
      <c r="C4268" s="22">
        <v>43976</v>
      </c>
      <c r="D4268" s="21" t="s">
        <v>10</v>
      </c>
      <c r="E4268" s="21">
        <v>0</v>
      </c>
      <c r="F4268" s="21">
        <v>0</v>
      </c>
      <c r="G4268" s="21">
        <v>3946.5</v>
      </c>
      <c r="H4268" s="21">
        <v>150025.32</v>
      </c>
      <c r="I4268" s="21" t="s">
        <v>11</v>
      </c>
      <c r="J4268" s="21" t="s">
        <v>12</v>
      </c>
    </row>
    <row r="4269" spans="1:10">
      <c r="A4269" s="21">
        <v>11563327</v>
      </c>
      <c r="B4269" s="22">
        <v>43976</v>
      </c>
      <c r="C4269" s="22">
        <v>43976</v>
      </c>
      <c r="D4269" s="21" t="s">
        <v>10</v>
      </c>
      <c r="E4269" s="21">
        <v>0</v>
      </c>
      <c r="F4269" s="21">
        <v>0</v>
      </c>
      <c r="G4269" s="21">
        <v>3950</v>
      </c>
      <c r="H4269" s="21">
        <v>153975.32</v>
      </c>
      <c r="I4269" s="21" t="s">
        <v>11</v>
      </c>
      <c r="J4269" s="21" t="s">
        <v>12</v>
      </c>
    </row>
    <row r="4270" spans="1:10">
      <c r="A4270" s="21">
        <v>11563327</v>
      </c>
      <c r="B4270" s="22">
        <v>43976</v>
      </c>
      <c r="C4270" s="22">
        <v>43976</v>
      </c>
      <c r="D4270" s="21" t="s">
        <v>10</v>
      </c>
      <c r="E4270" s="21">
        <v>0</v>
      </c>
      <c r="F4270" s="21">
        <v>0</v>
      </c>
      <c r="G4270" s="21">
        <v>3954.3</v>
      </c>
      <c r="H4270" s="21">
        <v>157929.62</v>
      </c>
      <c r="I4270" s="21" t="s">
        <v>11</v>
      </c>
      <c r="J4270" s="21" t="s">
        <v>12</v>
      </c>
    </row>
    <row r="4271" spans="1:10">
      <c r="A4271" s="21">
        <v>11563327</v>
      </c>
      <c r="B4271" s="22">
        <v>43976</v>
      </c>
      <c r="C4271" s="22">
        <v>43976</v>
      </c>
      <c r="D4271" s="21" t="s">
        <v>10</v>
      </c>
      <c r="E4271" s="21">
        <v>0</v>
      </c>
      <c r="F4271" s="21">
        <v>0</v>
      </c>
      <c r="G4271" s="21">
        <v>4000</v>
      </c>
      <c r="H4271" s="21">
        <v>161929.62</v>
      </c>
      <c r="I4271" s="21" t="s">
        <v>11</v>
      </c>
      <c r="J4271" s="21" t="s">
        <v>12</v>
      </c>
    </row>
    <row r="4272" spans="1:10">
      <c r="A4272" s="21">
        <v>11563327</v>
      </c>
      <c r="B4272" s="22">
        <v>43976</v>
      </c>
      <c r="C4272" s="22">
        <v>43976</v>
      </c>
      <c r="D4272" s="21" t="s">
        <v>10</v>
      </c>
      <c r="E4272" s="21">
        <v>0</v>
      </c>
      <c r="F4272" s="21">
        <v>0</v>
      </c>
      <c r="G4272" s="21">
        <v>4161.3999999999996</v>
      </c>
      <c r="H4272" s="21">
        <v>166091.01999999999</v>
      </c>
      <c r="I4272" s="21" t="s">
        <v>11</v>
      </c>
      <c r="J4272" s="21" t="s">
        <v>12</v>
      </c>
    </row>
    <row r="4273" spans="1:10">
      <c r="A4273" s="21">
        <v>11563327</v>
      </c>
      <c r="B4273" s="22">
        <v>43976</v>
      </c>
      <c r="C4273" s="22">
        <v>43976</v>
      </c>
      <c r="D4273" s="21" t="s">
        <v>10</v>
      </c>
      <c r="E4273" s="21">
        <v>0</v>
      </c>
      <c r="F4273" s="21">
        <v>0</v>
      </c>
      <c r="G4273" s="21">
        <v>4240</v>
      </c>
      <c r="H4273" s="21">
        <v>170331.02</v>
      </c>
      <c r="I4273" s="21" t="s">
        <v>11</v>
      </c>
      <c r="J4273" s="21" t="s">
        <v>12</v>
      </c>
    </row>
    <row r="4274" spans="1:10">
      <c r="A4274" s="21">
        <v>11563327</v>
      </c>
      <c r="B4274" s="22">
        <v>43976</v>
      </c>
      <c r="C4274" s="22">
        <v>43976</v>
      </c>
      <c r="D4274" s="21" t="s">
        <v>10</v>
      </c>
      <c r="E4274" s="21">
        <v>0</v>
      </c>
      <c r="F4274" s="21">
        <v>0</v>
      </c>
      <c r="G4274" s="21">
        <v>4300</v>
      </c>
      <c r="H4274" s="21">
        <v>174631.02</v>
      </c>
      <c r="I4274" s="21" t="s">
        <v>11</v>
      </c>
      <c r="J4274" s="21" t="s">
        <v>12</v>
      </c>
    </row>
    <row r="4275" spans="1:10">
      <c r="A4275" s="21">
        <v>11563327</v>
      </c>
      <c r="B4275" s="22">
        <v>43976</v>
      </c>
      <c r="C4275" s="22">
        <v>43976</v>
      </c>
      <c r="D4275" s="21" t="s">
        <v>10</v>
      </c>
      <c r="E4275" s="21">
        <v>0</v>
      </c>
      <c r="F4275" s="21">
        <v>0</v>
      </c>
      <c r="G4275" s="21">
        <v>4356.3999999999996</v>
      </c>
      <c r="H4275" s="21">
        <v>178987.42</v>
      </c>
      <c r="I4275" s="21" t="s">
        <v>11</v>
      </c>
      <c r="J4275" s="21" t="s">
        <v>12</v>
      </c>
    </row>
    <row r="4276" spans="1:10">
      <c r="A4276" s="21">
        <v>11563327</v>
      </c>
      <c r="B4276" s="22">
        <v>43976</v>
      </c>
      <c r="C4276" s="22">
        <v>43976</v>
      </c>
      <c r="D4276" s="21" t="s">
        <v>10</v>
      </c>
      <c r="E4276" s="21">
        <v>0</v>
      </c>
      <c r="F4276" s="21">
        <v>0</v>
      </c>
      <c r="G4276" s="21">
        <v>4400</v>
      </c>
      <c r="H4276" s="21">
        <v>183387.42</v>
      </c>
      <c r="I4276" s="21" t="s">
        <v>11</v>
      </c>
      <c r="J4276" s="21" t="s">
        <v>12</v>
      </c>
    </row>
    <row r="4277" spans="1:10">
      <c r="A4277" s="21">
        <v>11563327</v>
      </c>
      <c r="B4277" s="22">
        <v>43976</v>
      </c>
      <c r="C4277" s="22">
        <v>43976</v>
      </c>
      <c r="D4277" s="21" t="s">
        <v>10</v>
      </c>
      <c r="E4277" s="21">
        <v>0</v>
      </c>
      <c r="F4277" s="21">
        <v>0</v>
      </c>
      <c r="G4277" s="21">
        <v>4513</v>
      </c>
      <c r="H4277" s="21">
        <v>187900.42</v>
      </c>
      <c r="I4277" s="21" t="s">
        <v>11</v>
      </c>
      <c r="J4277" s="21" t="s">
        <v>12</v>
      </c>
    </row>
    <row r="4278" spans="1:10">
      <c r="A4278" s="21">
        <v>11563327</v>
      </c>
      <c r="B4278" s="22">
        <v>43976</v>
      </c>
      <c r="C4278" s="22">
        <v>43976</v>
      </c>
      <c r="D4278" s="21" t="s">
        <v>10</v>
      </c>
      <c r="E4278" s="21">
        <v>0</v>
      </c>
      <c r="F4278" s="21">
        <v>0</v>
      </c>
      <c r="G4278" s="21">
        <v>4534.2</v>
      </c>
      <c r="H4278" s="21">
        <v>192434.62</v>
      </c>
      <c r="I4278" s="21" t="s">
        <v>11</v>
      </c>
      <c r="J4278" s="21" t="s">
        <v>12</v>
      </c>
    </row>
    <row r="4279" spans="1:10">
      <c r="A4279" s="21">
        <v>11563327</v>
      </c>
      <c r="B4279" s="22">
        <v>43976</v>
      </c>
      <c r="C4279" s="22">
        <v>43976</v>
      </c>
      <c r="D4279" s="21" t="s">
        <v>10</v>
      </c>
      <c r="E4279" s="21">
        <v>0</v>
      </c>
      <c r="F4279" s="21">
        <v>0</v>
      </c>
      <c r="G4279" s="21">
        <v>4580</v>
      </c>
      <c r="H4279" s="21">
        <v>197014.62</v>
      </c>
      <c r="I4279" s="21" t="s">
        <v>11</v>
      </c>
      <c r="J4279" s="21" t="s">
        <v>12</v>
      </c>
    </row>
    <row r="4280" spans="1:10">
      <c r="A4280" s="21">
        <v>11563327</v>
      </c>
      <c r="B4280" s="22">
        <v>43976</v>
      </c>
      <c r="C4280" s="22">
        <v>43976</v>
      </c>
      <c r="D4280" s="21" t="s">
        <v>10</v>
      </c>
      <c r="E4280" s="21">
        <v>0</v>
      </c>
      <c r="F4280" s="21">
        <v>0</v>
      </c>
      <c r="G4280" s="21">
        <v>4630</v>
      </c>
      <c r="H4280" s="21">
        <v>201644.62</v>
      </c>
      <c r="I4280" s="21" t="s">
        <v>11</v>
      </c>
      <c r="J4280" s="21" t="s">
        <v>12</v>
      </c>
    </row>
    <row r="4281" spans="1:10">
      <c r="A4281" s="21">
        <v>11563327</v>
      </c>
      <c r="B4281" s="22">
        <v>43976</v>
      </c>
      <c r="C4281" s="22">
        <v>43976</v>
      </c>
      <c r="D4281" s="21" t="s">
        <v>10</v>
      </c>
      <c r="E4281" s="21">
        <v>0</v>
      </c>
      <c r="F4281" s="21">
        <v>0</v>
      </c>
      <c r="G4281" s="21">
        <v>4770.8999999999996</v>
      </c>
      <c r="H4281" s="21">
        <v>206415.52</v>
      </c>
      <c r="I4281" s="21" t="s">
        <v>11</v>
      </c>
      <c r="J4281" s="21" t="s">
        <v>12</v>
      </c>
    </row>
    <row r="4282" spans="1:10">
      <c r="A4282" s="21">
        <v>11563327</v>
      </c>
      <c r="B4282" s="22">
        <v>43976</v>
      </c>
      <c r="C4282" s="22">
        <v>43976</v>
      </c>
      <c r="D4282" s="21" t="s">
        <v>10</v>
      </c>
      <c r="E4282" s="21">
        <v>0</v>
      </c>
      <c r="F4282" s="21">
        <v>0</v>
      </c>
      <c r="G4282" s="21">
        <v>4774.6000000000004</v>
      </c>
      <c r="H4282" s="21">
        <v>211190.12</v>
      </c>
      <c r="I4282" s="21" t="s">
        <v>11</v>
      </c>
      <c r="J4282" s="21" t="s">
        <v>12</v>
      </c>
    </row>
    <row r="4283" spans="1:10">
      <c r="A4283" s="21">
        <v>11563327</v>
      </c>
      <c r="B4283" s="22">
        <v>43976</v>
      </c>
      <c r="C4283" s="22">
        <v>43976</v>
      </c>
      <c r="D4283" s="21" t="s">
        <v>10</v>
      </c>
      <c r="E4283" s="21">
        <v>0</v>
      </c>
      <c r="F4283" s="21">
        <v>0</v>
      </c>
      <c r="G4283" s="21">
        <v>4776.5600000000004</v>
      </c>
      <c r="H4283" s="21">
        <v>215966.68</v>
      </c>
      <c r="I4283" s="21" t="s">
        <v>11</v>
      </c>
      <c r="J4283" s="21" t="s">
        <v>12</v>
      </c>
    </row>
    <row r="4284" spans="1:10">
      <c r="A4284" s="21">
        <v>11563327</v>
      </c>
      <c r="B4284" s="22">
        <v>43976</v>
      </c>
      <c r="C4284" s="22">
        <v>43976</v>
      </c>
      <c r="D4284" s="21" t="s">
        <v>10</v>
      </c>
      <c r="E4284" s="21">
        <v>0</v>
      </c>
      <c r="F4284" s="21">
        <v>0</v>
      </c>
      <c r="G4284" s="21">
        <v>4830</v>
      </c>
      <c r="H4284" s="21">
        <v>220796.68</v>
      </c>
      <c r="I4284" s="21" t="s">
        <v>11</v>
      </c>
      <c r="J4284" s="21" t="s">
        <v>12</v>
      </c>
    </row>
    <row r="4285" spans="1:10">
      <c r="A4285" s="21">
        <v>11563327</v>
      </c>
      <c r="B4285" s="22">
        <v>43976</v>
      </c>
      <c r="C4285" s="22">
        <v>43976</v>
      </c>
      <c r="D4285" s="21" t="s">
        <v>10</v>
      </c>
      <c r="E4285" s="21">
        <v>0</v>
      </c>
      <c r="F4285" s="21">
        <v>0</v>
      </c>
      <c r="G4285" s="21">
        <v>4883.2</v>
      </c>
      <c r="H4285" s="21">
        <v>225679.88</v>
      </c>
      <c r="I4285" s="21" t="s">
        <v>11</v>
      </c>
      <c r="J4285" s="21" t="s">
        <v>12</v>
      </c>
    </row>
    <row r="4286" spans="1:10">
      <c r="A4286" s="21">
        <v>11563327</v>
      </c>
      <c r="B4286" s="22">
        <v>43976</v>
      </c>
      <c r="C4286" s="22">
        <v>43976</v>
      </c>
      <c r="D4286" s="21" t="s">
        <v>10</v>
      </c>
      <c r="E4286" s="21">
        <v>0</v>
      </c>
      <c r="F4286" s="21">
        <v>0</v>
      </c>
      <c r="G4286" s="21">
        <v>4998.7</v>
      </c>
      <c r="H4286" s="21">
        <v>230678.58</v>
      </c>
      <c r="I4286" s="21" t="s">
        <v>11</v>
      </c>
      <c r="J4286" s="21" t="s">
        <v>12</v>
      </c>
    </row>
    <row r="4287" spans="1:10">
      <c r="A4287" s="21">
        <v>11563327</v>
      </c>
      <c r="B4287" s="22">
        <v>43976</v>
      </c>
      <c r="C4287" s="22">
        <v>43976</v>
      </c>
      <c r="D4287" s="21" t="s">
        <v>10</v>
      </c>
      <c r="E4287" s="21">
        <v>0</v>
      </c>
      <c r="F4287" s="21">
        <v>0</v>
      </c>
      <c r="G4287" s="21">
        <v>5052.3999999999996</v>
      </c>
      <c r="H4287" s="21">
        <v>235730.98</v>
      </c>
      <c r="I4287" s="21" t="s">
        <v>11</v>
      </c>
      <c r="J4287" s="21" t="s">
        <v>12</v>
      </c>
    </row>
    <row r="4288" spans="1:10">
      <c r="A4288" s="21">
        <v>11563327</v>
      </c>
      <c r="B4288" s="22">
        <v>43976</v>
      </c>
      <c r="C4288" s="22">
        <v>43976</v>
      </c>
      <c r="D4288" s="21" t="s">
        <v>10</v>
      </c>
      <c r="E4288" s="21">
        <v>0</v>
      </c>
      <c r="F4288" s="21">
        <v>0</v>
      </c>
      <c r="G4288" s="21">
        <v>5063.5</v>
      </c>
      <c r="H4288" s="21">
        <v>240794.48</v>
      </c>
      <c r="I4288" s="21" t="s">
        <v>11</v>
      </c>
      <c r="J4288" s="21" t="s">
        <v>12</v>
      </c>
    </row>
    <row r="4289" spans="1:10">
      <c r="A4289" s="21">
        <v>11563327</v>
      </c>
      <c r="B4289" s="22">
        <v>43976</v>
      </c>
      <c r="C4289" s="22">
        <v>43976</v>
      </c>
      <c r="D4289" s="21" t="s">
        <v>10</v>
      </c>
      <c r="E4289" s="21">
        <v>0</v>
      </c>
      <c r="F4289" s="21">
        <v>0</v>
      </c>
      <c r="G4289" s="21">
        <v>5107.1000000000004</v>
      </c>
      <c r="H4289" s="21">
        <v>245901.58</v>
      </c>
      <c r="I4289" s="21" t="s">
        <v>11</v>
      </c>
      <c r="J4289" s="21" t="s">
        <v>12</v>
      </c>
    </row>
    <row r="4290" spans="1:10">
      <c r="A4290" s="21">
        <v>11563327</v>
      </c>
      <c r="B4290" s="22">
        <v>43976</v>
      </c>
      <c r="C4290" s="22">
        <v>43976</v>
      </c>
      <c r="D4290" s="21" t="s">
        <v>10</v>
      </c>
      <c r="E4290" s="21">
        <v>0</v>
      </c>
      <c r="F4290" s="21">
        <v>0</v>
      </c>
      <c r="G4290" s="21">
        <v>5140</v>
      </c>
      <c r="H4290" s="21">
        <v>251041.58</v>
      </c>
      <c r="I4290" s="21" t="s">
        <v>11</v>
      </c>
      <c r="J4290" s="21" t="s">
        <v>12</v>
      </c>
    </row>
    <row r="4291" spans="1:10">
      <c r="A4291" s="21">
        <v>11563327</v>
      </c>
      <c r="B4291" s="22">
        <v>43976</v>
      </c>
      <c r="C4291" s="22">
        <v>43976</v>
      </c>
      <c r="D4291" s="21" t="s">
        <v>10</v>
      </c>
      <c r="E4291" s="21">
        <v>0</v>
      </c>
      <c r="F4291" s="21">
        <v>0</v>
      </c>
      <c r="G4291" s="21">
        <v>5200</v>
      </c>
      <c r="H4291" s="21">
        <v>256241.58</v>
      </c>
      <c r="I4291" s="21" t="s">
        <v>11</v>
      </c>
      <c r="J4291" s="21" t="s">
        <v>12</v>
      </c>
    </row>
    <row r="4292" spans="1:10">
      <c r="A4292" s="21">
        <v>11563327</v>
      </c>
      <c r="B4292" s="22">
        <v>43976</v>
      </c>
      <c r="C4292" s="22">
        <v>43976</v>
      </c>
      <c r="D4292" s="21" t="s">
        <v>10</v>
      </c>
      <c r="E4292" s="21">
        <v>0</v>
      </c>
      <c r="F4292" s="21">
        <v>0</v>
      </c>
      <c r="G4292" s="21">
        <v>5340</v>
      </c>
      <c r="H4292" s="21">
        <v>261581.58</v>
      </c>
      <c r="I4292" s="21" t="s">
        <v>11</v>
      </c>
      <c r="J4292" s="21" t="s">
        <v>12</v>
      </c>
    </row>
    <row r="4293" spans="1:10">
      <c r="A4293" s="21">
        <v>11563327</v>
      </c>
      <c r="B4293" s="22">
        <v>43976</v>
      </c>
      <c r="C4293" s="22">
        <v>43976</v>
      </c>
      <c r="D4293" s="21" t="s">
        <v>10</v>
      </c>
      <c r="E4293" s="21">
        <v>0</v>
      </c>
      <c r="F4293" s="21">
        <v>0</v>
      </c>
      <c r="G4293" s="21">
        <v>5490</v>
      </c>
      <c r="H4293" s="21">
        <v>267071.58</v>
      </c>
      <c r="I4293" s="21" t="s">
        <v>11</v>
      </c>
      <c r="J4293" s="21" t="s">
        <v>12</v>
      </c>
    </row>
    <row r="4294" spans="1:10">
      <c r="A4294" s="21">
        <v>11563327</v>
      </c>
      <c r="B4294" s="22">
        <v>43976</v>
      </c>
      <c r="C4294" s="22">
        <v>43976</v>
      </c>
      <c r="D4294" s="21" t="s">
        <v>10</v>
      </c>
      <c r="E4294" s="21">
        <v>0</v>
      </c>
      <c r="F4294" s="21">
        <v>0</v>
      </c>
      <c r="G4294" s="21">
        <v>5594.9</v>
      </c>
      <c r="H4294" s="21">
        <v>272666.48</v>
      </c>
      <c r="I4294" s="21" t="s">
        <v>11</v>
      </c>
      <c r="J4294" s="21" t="s">
        <v>12</v>
      </c>
    </row>
    <row r="4295" spans="1:10">
      <c r="A4295" s="21">
        <v>11563327</v>
      </c>
      <c r="B4295" s="22">
        <v>43976</v>
      </c>
      <c r="C4295" s="22">
        <v>43976</v>
      </c>
      <c r="D4295" s="21" t="s">
        <v>10</v>
      </c>
      <c r="E4295" s="21">
        <v>0</v>
      </c>
      <c r="F4295" s="21">
        <v>0</v>
      </c>
      <c r="G4295" s="21">
        <v>5945.1</v>
      </c>
      <c r="H4295" s="21">
        <v>278611.58</v>
      </c>
      <c r="I4295" s="21" t="s">
        <v>11</v>
      </c>
      <c r="J4295" s="21" t="s">
        <v>12</v>
      </c>
    </row>
    <row r="4296" spans="1:10">
      <c r="A4296" s="21">
        <v>11563327</v>
      </c>
      <c r="B4296" s="22">
        <v>43976</v>
      </c>
      <c r="C4296" s="22">
        <v>43976</v>
      </c>
      <c r="D4296" s="21" t="s">
        <v>10</v>
      </c>
      <c r="E4296" s="21">
        <v>0</v>
      </c>
      <c r="F4296" s="21">
        <v>0</v>
      </c>
      <c r="G4296" s="21">
        <v>6130.9</v>
      </c>
      <c r="H4296" s="21">
        <v>284742.48</v>
      </c>
      <c r="I4296" s="21" t="s">
        <v>11</v>
      </c>
      <c r="J4296" s="21" t="s">
        <v>12</v>
      </c>
    </row>
    <row r="4297" spans="1:10">
      <c r="A4297" s="21">
        <v>11563327</v>
      </c>
      <c r="B4297" s="22">
        <v>43976</v>
      </c>
      <c r="C4297" s="22">
        <v>43976</v>
      </c>
      <c r="D4297" s="21" t="s">
        <v>10</v>
      </c>
      <c r="E4297" s="21">
        <v>0</v>
      </c>
      <c r="F4297" s="21">
        <v>0</v>
      </c>
      <c r="G4297" s="21">
        <v>6240</v>
      </c>
      <c r="H4297" s="21">
        <v>290982.48</v>
      </c>
      <c r="I4297" s="21" t="s">
        <v>11</v>
      </c>
      <c r="J4297" s="21" t="s">
        <v>12</v>
      </c>
    </row>
    <row r="4298" spans="1:10">
      <c r="A4298" s="21">
        <v>11563327</v>
      </c>
      <c r="B4298" s="22">
        <v>43976</v>
      </c>
      <c r="C4298" s="22">
        <v>43976</v>
      </c>
      <c r="D4298" s="21" t="s">
        <v>10</v>
      </c>
      <c r="E4298" s="21">
        <v>0</v>
      </c>
      <c r="F4298" s="21">
        <v>0</v>
      </c>
      <c r="G4298" s="21">
        <v>6242.7</v>
      </c>
      <c r="H4298" s="21">
        <v>297225.18</v>
      </c>
      <c r="I4298" s="21" t="s">
        <v>11</v>
      </c>
      <c r="J4298" s="21" t="s">
        <v>12</v>
      </c>
    </row>
    <row r="4299" spans="1:10">
      <c r="A4299" s="21">
        <v>11563327</v>
      </c>
      <c r="B4299" s="22">
        <v>43976</v>
      </c>
      <c r="C4299" s="22">
        <v>43976</v>
      </c>
      <c r="D4299" s="21" t="s">
        <v>10</v>
      </c>
      <c r="E4299" s="21">
        <v>0</v>
      </c>
      <c r="F4299" s="21">
        <v>0</v>
      </c>
      <c r="G4299" s="21">
        <v>6250</v>
      </c>
      <c r="H4299" s="21">
        <v>303475.18</v>
      </c>
      <c r="I4299" s="21" t="s">
        <v>11</v>
      </c>
      <c r="J4299" s="21" t="s">
        <v>12</v>
      </c>
    </row>
    <row r="4300" spans="1:10">
      <c r="A4300" s="21">
        <v>11563327</v>
      </c>
      <c r="B4300" s="22">
        <v>43976</v>
      </c>
      <c r="C4300" s="22">
        <v>43976</v>
      </c>
      <c r="D4300" s="21" t="s">
        <v>10</v>
      </c>
      <c r="E4300" s="21">
        <v>0</v>
      </c>
      <c r="F4300" s="21">
        <v>0</v>
      </c>
      <c r="G4300" s="21">
        <v>6264.09</v>
      </c>
      <c r="H4300" s="21">
        <v>309739.27</v>
      </c>
      <c r="I4300" s="21" t="s">
        <v>11</v>
      </c>
      <c r="J4300" s="21" t="s">
        <v>12</v>
      </c>
    </row>
    <row r="4301" spans="1:10">
      <c r="A4301" s="21">
        <v>11563327</v>
      </c>
      <c r="B4301" s="22">
        <v>43976</v>
      </c>
      <c r="C4301" s="22">
        <v>43976</v>
      </c>
      <c r="D4301" s="21" t="s">
        <v>10</v>
      </c>
      <c r="E4301" s="21">
        <v>0</v>
      </c>
      <c r="F4301" s="21">
        <v>0</v>
      </c>
      <c r="G4301" s="21">
        <v>6290</v>
      </c>
      <c r="H4301" s="21">
        <v>316029.27</v>
      </c>
      <c r="I4301" s="21" t="s">
        <v>11</v>
      </c>
      <c r="J4301" s="21" t="s">
        <v>12</v>
      </c>
    </row>
    <row r="4302" spans="1:10">
      <c r="A4302" s="21">
        <v>11563327</v>
      </c>
      <c r="B4302" s="22">
        <v>43976</v>
      </c>
      <c r="C4302" s="22">
        <v>43976</v>
      </c>
      <c r="D4302" s="21" t="s">
        <v>10</v>
      </c>
      <c r="E4302" s="21">
        <v>0</v>
      </c>
      <c r="F4302" s="21">
        <v>0</v>
      </c>
      <c r="G4302" s="21">
        <v>6300.1</v>
      </c>
      <c r="H4302" s="21">
        <v>322329.37</v>
      </c>
      <c r="I4302" s="21" t="s">
        <v>11</v>
      </c>
      <c r="J4302" s="21" t="s">
        <v>12</v>
      </c>
    </row>
    <row r="4303" spans="1:10">
      <c r="A4303" s="21">
        <v>11563327</v>
      </c>
      <c r="B4303" s="22">
        <v>43976</v>
      </c>
      <c r="C4303" s="22">
        <v>43976</v>
      </c>
      <c r="D4303" s="21" t="s">
        <v>10</v>
      </c>
      <c r="E4303" s="21">
        <v>0</v>
      </c>
      <c r="F4303" s="21">
        <v>0</v>
      </c>
      <c r="G4303" s="21">
        <v>6340</v>
      </c>
      <c r="H4303" s="21">
        <v>328669.37</v>
      </c>
      <c r="I4303" s="21" t="s">
        <v>11</v>
      </c>
      <c r="J4303" s="21" t="s">
        <v>12</v>
      </c>
    </row>
    <row r="4304" spans="1:10">
      <c r="A4304" s="21">
        <v>11563327</v>
      </c>
      <c r="B4304" s="22">
        <v>43976</v>
      </c>
      <c r="C4304" s="22">
        <v>43976</v>
      </c>
      <c r="D4304" s="21" t="s">
        <v>10</v>
      </c>
      <c r="E4304" s="21">
        <v>0</v>
      </c>
      <c r="F4304" s="21">
        <v>0</v>
      </c>
      <c r="G4304" s="21">
        <v>6449.8</v>
      </c>
      <c r="H4304" s="21">
        <v>335119.17</v>
      </c>
      <c r="I4304" s="21" t="s">
        <v>11</v>
      </c>
      <c r="J4304" s="21" t="s">
        <v>12</v>
      </c>
    </row>
    <row r="4305" spans="1:10">
      <c r="A4305" s="21">
        <v>11563327</v>
      </c>
      <c r="B4305" s="22">
        <v>43976</v>
      </c>
      <c r="C4305" s="22">
        <v>43976</v>
      </c>
      <c r="D4305" s="21" t="s">
        <v>10</v>
      </c>
      <c r="E4305" s="21">
        <v>0</v>
      </c>
      <c r="F4305" s="21">
        <v>0</v>
      </c>
      <c r="G4305" s="21">
        <v>6615.6</v>
      </c>
      <c r="H4305" s="21">
        <v>341734.77</v>
      </c>
      <c r="I4305" s="21" t="s">
        <v>11</v>
      </c>
      <c r="J4305" s="21" t="s">
        <v>12</v>
      </c>
    </row>
    <row r="4306" spans="1:10">
      <c r="A4306" s="21">
        <v>11563327</v>
      </c>
      <c r="B4306" s="22">
        <v>43976</v>
      </c>
      <c r="C4306" s="22">
        <v>43976</v>
      </c>
      <c r="D4306" s="21" t="s">
        <v>10</v>
      </c>
      <c r="E4306" s="21">
        <v>0</v>
      </c>
      <c r="F4306" s="21">
        <v>0</v>
      </c>
      <c r="G4306" s="21">
        <v>6749.2</v>
      </c>
      <c r="H4306" s="21">
        <v>348483.97</v>
      </c>
      <c r="I4306" s="21" t="s">
        <v>11</v>
      </c>
      <c r="J4306" s="21" t="s">
        <v>12</v>
      </c>
    </row>
    <row r="4307" spans="1:10">
      <c r="A4307" s="21">
        <v>11563327</v>
      </c>
      <c r="B4307" s="22">
        <v>43976</v>
      </c>
      <c r="C4307" s="22">
        <v>43976</v>
      </c>
      <c r="D4307" s="21" t="s">
        <v>10</v>
      </c>
      <c r="E4307" s="21">
        <v>0</v>
      </c>
      <c r="F4307" s="21">
        <v>0</v>
      </c>
      <c r="G4307" s="21">
        <v>6868.41</v>
      </c>
      <c r="H4307" s="21">
        <v>355352.38</v>
      </c>
      <c r="I4307" s="21" t="s">
        <v>11</v>
      </c>
      <c r="J4307" s="21" t="s">
        <v>12</v>
      </c>
    </row>
    <row r="4308" spans="1:10">
      <c r="A4308" s="21">
        <v>11563327</v>
      </c>
      <c r="B4308" s="22">
        <v>43976</v>
      </c>
      <c r="C4308" s="22">
        <v>43976</v>
      </c>
      <c r="D4308" s="21" t="s">
        <v>10</v>
      </c>
      <c r="E4308" s="21">
        <v>0</v>
      </c>
      <c r="F4308" s="21">
        <v>0</v>
      </c>
      <c r="G4308" s="21">
        <v>6976</v>
      </c>
      <c r="H4308" s="21">
        <v>362328.38</v>
      </c>
      <c r="I4308" s="21" t="s">
        <v>11</v>
      </c>
      <c r="J4308" s="21" t="s">
        <v>12</v>
      </c>
    </row>
    <row r="4309" spans="1:10">
      <c r="A4309" s="21">
        <v>11563327</v>
      </c>
      <c r="B4309" s="22">
        <v>43976</v>
      </c>
      <c r="C4309" s="22">
        <v>43976</v>
      </c>
      <c r="D4309" s="21" t="s">
        <v>10</v>
      </c>
      <c r="E4309" s="21">
        <v>0</v>
      </c>
      <c r="F4309" s="21">
        <v>0</v>
      </c>
      <c r="G4309" s="21">
        <v>6997.2</v>
      </c>
      <c r="H4309" s="21">
        <v>369325.58</v>
      </c>
      <c r="I4309" s="21" t="s">
        <v>11</v>
      </c>
      <c r="J4309" s="21" t="s">
        <v>12</v>
      </c>
    </row>
    <row r="4310" spans="1:10">
      <c r="A4310" s="21">
        <v>11563327</v>
      </c>
      <c r="B4310" s="22">
        <v>43976</v>
      </c>
      <c r="C4310" s="22">
        <v>43976</v>
      </c>
      <c r="D4310" s="21" t="s">
        <v>10</v>
      </c>
      <c r="E4310" s="21">
        <v>0</v>
      </c>
      <c r="F4310" s="21">
        <v>0</v>
      </c>
      <c r="G4310" s="21">
        <v>7105.4</v>
      </c>
      <c r="H4310" s="21">
        <v>376430.98</v>
      </c>
      <c r="I4310" s="21" t="s">
        <v>11</v>
      </c>
      <c r="J4310" s="21" t="s">
        <v>12</v>
      </c>
    </row>
    <row r="4311" spans="1:10">
      <c r="A4311" s="21">
        <v>11563327</v>
      </c>
      <c r="B4311" s="22">
        <v>43976</v>
      </c>
      <c r="C4311" s="22">
        <v>43976</v>
      </c>
      <c r="D4311" s="21" t="s">
        <v>10</v>
      </c>
      <c r="E4311" s="21">
        <v>0</v>
      </c>
      <c r="F4311" s="21">
        <v>0</v>
      </c>
      <c r="G4311" s="21">
        <v>7190</v>
      </c>
      <c r="H4311" s="21">
        <v>383620.98</v>
      </c>
      <c r="I4311" s="21" t="s">
        <v>11</v>
      </c>
      <c r="J4311" s="21" t="s">
        <v>12</v>
      </c>
    </row>
    <row r="4312" spans="1:10">
      <c r="A4312" s="21">
        <v>11563327</v>
      </c>
      <c r="B4312" s="22">
        <v>43976</v>
      </c>
      <c r="C4312" s="22">
        <v>43976</v>
      </c>
      <c r="D4312" s="21" t="s">
        <v>10</v>
      </c>
      <c r="E4312" s="21">
        <v>0</v>
      </c>
      <c r="F4312" s="21">
        <v>0</v>
      </c>
      <c r="G4312" s="21">
        <v>7200</v>
      </c>
      <c r="H4312" s="21">
        <v>390820.98</v>
      </c>
      <c r="I4312" s="21" t="s">
        <v>11</v>
      </c>
      <c r="J4312" s="21" t="s">
        <v>12</v>
      </c>
    </row>
    <row r="4313" spans="1:10">
      <c r="A4313" s="21">
        <v>11563327</v>
      </c>
      <c r="B4313" s="22">
        <v>43976</v>
      </c>
      <c r="C4313" s="22">
        <v>43976</v>
      </c>
      <c r="D4313" s="21" t="s">
        <v>10</v>
      </c>
      <c r="E4313" s="21">
        <v>0</v>
      </c>
      <c r="F4313" s="21">
        <v>0</v>
      </c>
      <c r="G4313" s="21">
        <v>7240</v>
      </c>
      <c r="H4313" s="21">
        <v>398060.98</v>
      </c>
      <c r="I4313" s="21" t="s">
        <v>11</v>
      </c>
      <c r="J4313" s="21" t="s">
        <v>12</v>
      </c>
    </row>
    <row r="4314" spans="1:10">
      <c r="A4314" s="21">
        <v>11563327</v>
      </c>
      <c r="B4314" s="22">
        <v>43976</v>
      </c>
      <c r="C4314" s="22">
        <v>43976</v>
      </c>
      <c r="D4314" s="21" t="s">
        <v>10</v>
      </c>
      <c r="E4314" s="21">
        <v>0</v>
      </c>
      <c r="F4314" s="21">
        <v>0</v>
      </c>
      <c r="G4314" s="21">
        <v>7340</v>
      </c>
      <c r="H4314" s="21">
        <v>405400.98</v>
      </c>
      <c r="I4314" s="21" t="s">
        <v>11</v>
      </c>
      <c r="J4314" s="21" t="s">
        <v>12</v>
      </c>
    </row>
    <row r="4315" spans="1:10">
      <c r="A4315" s="21">
        <v>11563327</v>
      </c>
      <c r="B4315" s="22">
        <v>43976</v>
      </c>
      <c r="C4315" s="22">
        <v>43976</v>
      </c>
      <c r="D4315" s="21" t="s">
        <v>10</v>
      </c>
      <c r="E4315" s="21">
        <v>0</v>
      </c>
      <c r="F4315" s="21">
        <v>0</v>
      </c>
      <c r="G4315" s="21">
        <v>7440</v>
      </c>
      <c r="H4315" s="21">
        <v>412840.98</v>
      </c>
      <c r="I4315" s="21" t="s">
        <v>11</v>
      </c>
      <c r="J4315" s="21" t="s">
        <v>12</v>
      </c>
    </row>
    <row r="4316" spans="1:10">
      <c r="A4316" s="21">
        <v>11563327</v>
      </c>
      <c r="B4316" s="22">
        <v>43976</v>
      </c>
      <c r="C4316" s="22">
        <v>43976</v>
      </c>
      <c r="D4316" s="21" t="s">
        <v>10</v>
      </c>
      <c r="E4316" s="21">
        <v>0</v>
      </c>
      <c r="F4316" s="21">
        <v>0</v>
      </c>
      <c r="G4316" s="21">
        <v>7870</v>
      </c>
      <c r="H4316" s="21">
        <v>420710.98</v>
      </c>
      <c r="I4316" s="21" t="s">
        <v>11</v>
      </c>
      <c r="J4316" s="21" t="s">
        <v>12</v>
      </c>
    </row>
    <row r="4317" spans="1:10">
      <c r="A4317" s="21">
        <v>11563327</v>
      </c>
      <c r="B4317" s="22">
        <v>43976</v>
      </c>
      <c r="C4317" s="22">
        <v>43976</v>
      </c>
      <c r="D4317" s="21" t="s">
        <v>10</v>
      </c>
      <c r="E4317" s="21">
        <v>0</v>
      </c>
      <c r="F4317" s="21">
        <v>0</v>
      </c>
      <c r="G4317" s="21">
        <v>7986.9</v>
      </c>
      <c r="H4317" s="21">
        <v>428697.88</v>
      </c>
      <c r="I4317" s="21" t="s">
        <v>11</v>
      </c>
      <c r="J4317" s="21" t="s">
        <v>12</v>
      </c>
    </row>
    <row r="4318" spans="1:10">
      <c r="A4318" s="21">
        <v>11563327</v>
      </c>
      <c r="B4318" s="22">
        <v>43976</v>
      </c>
      <c r="C4318" s="22">
        <v>43976</v>
      </c>
      <c r="D4318" s="21" t="s">
        <v>10</v>
      </c>
      <c r="E4318" s="21">
        <v>0</v>
      </c>
      <c r="F4318" s="21">
        <v>0</v>
      </c>
      <c r="G4318" s="21">
        <v>8023</v>
      </c>
      <c r="H4318" s="21">
        <v>436720.88</v>
      </c>
      <c r="I4318" s="21" t="s">
        <v>11</v>
      </c>
      <c r="J4318" s="21" t="s">
        <v>12</v>
      </c>
    </row>
    <row r="4319" spans="1:10">
      <c r="A4319" s="21">
        <v>11563327</v>
      </c>
      <c r="B4319" s="22">
        <v>43976</v>
      </c>
      <c r="C4319" s="22">
        <v>43976</v>
      </c>
      <c r="D4319" s="21" t="s">
        <v>10</v>
      </c>
      <c r="E4319" s="21">
        <v>0</v>
      </c>
      <c r="F4319" s="21">
        <v>0</v>
      </c>
      <c r="G4319" s="21">
        <v>8192</v>
      </c>
      <c r="H4319" s="21">
        <v>444912.88</v>
      </c>
      <c r="I4319" s="21" t="s">
        <v>11</v>
      </c>
      <c r="J4319" s="21" t="s">
        <v>12</v>
      </c>
    </row>
    <row r="4320" spans="1:10">
      <c r="A4320" s="21">
        <v>11563327</v>
      </c>
      <c r="B4320" s="22">
        <v>43976</v>
      </c>
      <c r="C4320" s="22">
        <v>43976</v>
      </c>
      <c r="D4320" s="21" t="s">
        <v>10</v>
      </c>
      <c r="E4320" s="21">
        <v>0</v>
      </c>
      <c r="F4320" s="21">
        <v>0</v>
      </c>
      <c r="G4320" s="21">
        <v>8306.9699999999993</v>
      </c>
      <c r="H4320" s="21">
        <v>453219.85</v>
      </c>
      <c r="I4320" s="21" t="s">
        <v>11</v>
      </c>
      <c r="J4320" s="21" t="s">
        <v>12</v>
      </c>
    </row>
    <row r="4321" spans="1:10">
      <c r="A4321" s="21">
        <v>11563327</v>
      </c>
      <c r="B4321" s="22">
        <v>43976</v>
      </c>
      <c r="C4321" s="22">
        <v>43976</v>
      </c>
      <c r="D4321" s="21" t="s">
        <v>10</v>
      </c>
      <c r="E4321" s="21">
        <v>0</v>
      </c>
      <c r="F4321" s="21">
        <v>0</v>
      </c>
      <c r="G4321" s="21">
        <v>8397.6</v>
      </c>
      <c r="H4321" s="21">
        <v>461617.45</v>
      </c>
      <c r="I4321" s="21" t="s">
        <v>11</v>
      </c>
      <c r="J4321" s="21" t="s">
        <v>12</v>
      </c>
    </row>
    <row r="4322" spans="1:10">
      <c r="A4322" s="21">
        <v>11563327</v>
      </c>
      <c r="B4322" s="22">
        <v>43976</v>
      </c>
      <c r="C4322" s="22">
        <v>43976</v>
      </c>
      <c r="D4322" s="21" t="s">
        <v>10</v>
      </c>
      <c r="E4322" s="21">
        <v>0</v>
      </c>
      <c r="F4322" s="21">
        <v>0</v>
      </c>
      <c r="G4322" s="21">
        <v>8600</v>
      </c>
      <c r="H4322" s="21">
        <v>470217.45</v>
      </c>
      <c r="I4322" s="21" t="s">
        <v>11</v>
      </c>
      <c r="J4322" s="21" t="s">
        <v>12</v>
      </c>
    </row>
    <row r="4323" spans="1:10">
      <c r="A4323" s="21">
        <v>11563327</v>
      </c>
      <c r="B4323" s="22">
        <v>43976</v>
      </c>
      <c r="C4323" s="22">
        <v>43976</v>
      </c>
      <c r="D4323" s="21" t="s">
        <v>10</v>
      </c>
      <c r="E4323" s="21">
        <v>0</v>
      </c>
      <c r="F4323" s="21">
        <v>0</v>
      </c>
      <c r="G4323" s="21">
        <v>8950</v>
      </c>
      <c r="H4323" s="21">
        <v>479167.45</v>
      </c>
      <c r="I4323" s="21" t="s">
        <v>11</v>
      </c>
      <c r="J4323" s="21" t="s">
        <v>12</v>
      </c>
    </row>
    <row r="4324" spans="1:10">
      <c r="A4324" s="21">
        <v>11563327</v>
      </c>
      <c r="B4324" s="22">
        <v>43976</v>
      </c>
      <c r="C4324" s="22">
        <v>43976</v>
      </c>
      <c r="D4324" s="21" t="s">
        <v>10</v>
      </c>
      <c r="E4324" s="21">
        <v>0</v>
      </c>
      <c r="F4324" s="21">
        <v>0</v>
      </c>
      <c r="G4324" s="21">
        <v>9160</v>
      </c>
      <c r="H4324" s="21">
        <v>488327.45</v>
      </c>
      <c r="I4324" s="21" t="s">
        <v>11</v>
      </c>
      <c r="J4324" s="21" t="s">
        <v>12</v>
      </c>
    </row>
    <row r="4325" spans="1:10">
      <c r="A4325" s="21">
        <v>11563327</v>
      </c>
      <c r="B4325" s="22">
        <v>43976</v>
      </c>
      <c r="C4325" s="22">
        <v>43976</v>
      </c>
      <c r="D4325" s="21" t="s">
        <v>10</v>
      </c>
      <c r="E4325" s="21">
        <v>0</v>
      </c>
      <c r="F4325" s="21">
        <v>0</v>
      </c>
      <c r="G4325" s="21">
        <v>9223.9</v>
      </c>
      <c r="H4325" s="21">
        <v>497551.35</v>
      </c>
      <c r="I4325" s="21" t="s">
        <v>11</v>
      </c>
      <c r="J4325" s="21" t="s">
        <v>12</v>
      </c>
    </row>
    <row r="4326" spans="1:10">
      <c r="A4326" s="21">
        <v>11563327</v>
      </c>
      <c r="B4326" s="22">
        <v>43976</v>
      </c>
      <c r="C4326" s="22">
        <v>43976</v>
      </c>
      <c r="D4326" s="21" t="s">
        <v>10</v>
      </c>
      <c r="E4326" s="21">
        <v>0</v>
      </c>
      <c r="F4326" s="21">
        <v>0</v>
      </c>
      <c r="G4326" s="21">
        <v>9245.7000000000007</v>
      </c>
      <c r="H4326" s="21">
        <v>506797.05</v>
      </c>
      <c r="I4326" s="21" t="s">
        <v>11</v>
      </c>
      <c r="J4326" s="21" t="s">
        <v>12</v>
      </c>
    </row>
    <row r="4327" spans="1:10">
      <c r="A4327" s="21">
        <v>11563327</v>
      </c>
      <c r="B4327" s="22">
        <v>43976</v>
      </c>
      <c r="C4327" s="22">
        <v>43976</v>
      </c>
      <c r="D4327" s="21" t="s">
        <v>10</v>
      </c>
      <c r="E4327" s="21">
        <v>0</v>
      </c>
      <c r="F4327" s="21">
        <v>0</v>
      </c>
      <c r="G4327" s="21">
        <v>9323.84</v>
      </c>
      <c r="H4327" s="21">
        <v>516120.89</v>
      </c>
      <c r="I4327" s="21" t="s">
        <v>11</v>
      </c>
      <c r="J4327" s="21" t="s">
        <v>12</v>
      </c>
    </row>
    <row r="4328" spans="1:10">
      <c r="A4328" s="21">
        <v>11563327</v>
      </c>
      <c r="B4328" s="22">
        <v>43976</v>
      </c>
      <c r="C4328" s="22">
        <v>43976</v>
      </c>
      <c r="D4328" s="21" t="s">
        <v>10</v>
      </c>
      <c r="E4328" s="21">
        <v>0</v>
      </c>
      <c r="F4328" s="21">
        <v>0</v>
      </c>
      <c r="G4328" s="21">
        <v>9330</v>
      </c>
      <c r="H4328" s="21">
        <v>525450.89</v>
      </c>
      <c r="I4328" s="21" t="s">
        <v>11</v>
      </c>
      <c r="J4328" s="21" t="s">
        <v>12</v>
      </c>
    </row>
    <row r="4329" spans="1:10">
      <c r="A4329" s="21">
        <v>11563327</v>
      </c>
      <c r="B4329" s="22">
        <v>43976</v>
      </c>
      <c r="C4329" s="22">
        <v>43976</v>
      </c>
      <c r="D4329" s="21" t="s">
        <v>10</v>
      </c>
      <c r="E4329" s="21">
        <v>0</v>
      </c>
      <c r="F4329" s="21">
        <v>0</v>
      </c>
      <c r="G4329" s="21">
        <v>9739.76</v>
      </c>
      <c r="H4329" s="21">
        <v>535190.65</v>
      </c>
      <c r="I4329" s="21" t="s">
        <v>11</v>
      </c>
      <c r="J4329" s="21" t="s">
        <v>12</v>
      </c>
    </row>
    <row r="4330" spans="1:10">
      <c r="A4330" s="21">
        <v>11563327</v>
      </c>
      <c r="B4330" s="22">
        <v>43976</v>
      </c>
      <c r="C4330" s="22">
        <v>43976</v>
      </c>
      <c r="D4330" s="21" t="s">
        <v>10</v>
      </c>
      <c r="E4330" s="21">
        <v>0</v>
      </c>
      <c r="F4330" s="21">
        <v>0</v>
      </c>
      <c r="G4330" s="21">
        <v>10016.4</v>
      </c>
      <c r="H4330" s="21">
        <v>545207.05000000005</v>
      </c>
      <c r="I4330" s="21" t="s">
        <v>11</v>
      </c>
      <c r="J4330" s="21" t="s">
        <v>12</v>
      </c>
    </row>
    <row r="4331" spans="1:10">
      <c r="A4331" s="21">
        <v>11563327</v>
      </c>
      <c r="B4331" s="22">
        <v>43976</v>
      </c>
      <c r="C4331" s="22">
        <v>43976</v>
      </c>
      <c r="D4331" s="21" t="s">
        <v>10</v>
      </c>
      <c r="E4331" s="21">
        <v>0</v>
      </c>
      <c r="F4331" s="21">
        <v>0</v>
      </c>
      <c r="G4331" s="21">
        <v>10240</v>
      </c>
      <c r="H4331" s="21">
        <v>555447.05000000005</v>
      </c>
      <c r="I4331" s="21" t="s">
        <v>11</v>
      </c>
      <c r="J4331" s="21" t="s">
        <v>12</v>
      </c>
    </row>
    <row r="4332" spans="1:10">
      <c r="A4332" s="21">
        <v>11563327</v>
      </c>
      <c r="B4332" s="22">
        <v>43976</v>
      </c>
      <c r="C4332" s="22">
        <v>43976</v>
      </c>
      <c r="D4332" s="21" t="s">
        <v>10</v>
      </c>
      <c r="E4332" s="21">
        <v>0</v>
      </c>
      <c r="F4332" s="21">
        <v>0</v>
      </c>
      <c r="G4332" s="21">
        <v>10346.9</v>
      </c>
      <c r="H4332" s="21">
        <v>565793.94999999995</v>
      </c>
      <c r="I4332" s="21" t="s">
        <v>11</v>
      </c>
      <c r="J4332" s="21" t="s">
        <v>12</v>
      </c>
    </row>
    <row r="4333" spans="1:10">
      <c r="A4333" s="21">
        <v>11563327</v>
      </c>
      <c r="B4333" s="22">
        <v>43976</v>
      </c>
      <c r="C4333" s="22">
        <v>43976</v>
      </c>
      <c r="D4333" s="21" t="s">
        <v>10</v>
      </c>
      <c r="E4333" s="21">
        <v>0</v>
      </c>
      <c r="F4333" s="21">
        <v>0</v>
      </c>
      <c r="G4333" s="21">
        <v>10566.8</v>
      </c>
      <c r="H4333" s="21">
        <v>576360.75</v>
      </c>
      <c r="I4333" s="21" t="s">
        <v>11</v>
      </c>
      <c r="J4333" s="21" t="s">
        <v>12</v>
      </c>
    </row>
    <row r="4334" spans="1:10">
      <c r="A4334" s="21">
        <v>11563327</v>
      </c>
      <c r="B4334" s="22">
        <v>43976</v>
      </c>
      <c r="C4334" s="22">
        <v>43976</v>
      </c>
      <c r="D4334" s="21" t="s">
        <v>10</v>
      </c>
      <c r="E4334" s="21">
        <v>0</v>
      </c>
      <c r="F4334" s="21">
        <v>0</v>
      </c>
      <c r="G4334" s="21">
        <v>10574.2</v>
      </c>
      <c r="H4334" s="21">
        <v>586934.94999999995</v>
      </c>
      <c r="I4334" s="21" t="s">
        <v>11</v>
      </c>
      <c r="J4334" s="21" t="s">
        <v>12</v>
      </c>
    </row>
    <row r="4335" spans="1:10">
      <c r="A4335" s="21">
        <v>11563327</v>
      </c>
      <c r="B4335" s="22">
        <v>43976</v>
      </c>
      <c r="C4335" s="22">
        <v>43976</v>
      </c>
      <c r="D4335" s="21" t="s">
        <v>10</v>
      </c>
      <c r="E4335" s="21">
        <v>0</v>
      </c>
      <c r="F4335" s="21">
        <v>0</v>
      </c>
      <c r="G4335" s="21">
        <v>10744</v>
      </c>
      <c r="H4335" s="21">
        <v>597678.94999999995</v>
      </c>
      <c r="I4335" s="21" t="s">
        <v>11</v>
      </c>
      <c r="J4335" s="21" t="s">
        <v>12</v>
      </c>
    </row>
    <row r="4336" spans="1:10">
      <c r="A4336" s="21">
        <v>11563327</v>
      </c>
      <c r="B4336" s="22">
        <v>43976</v>
      </c>
      <c r="C4336" s="22">
        <v>43976</v>
      </c>
      <c r="D4336" s="21" t="s">
        <v>10</v>
      </c>
      <c r="E4336" s="21">
        <v>0</v>
      </c>
      <c r="F4336" s="21">
        <v>0</v>
      </c>
      <c r="G4336" s="21">
        <v>11316.4</v>
      </c>
      <c r="H4336" s="21">
        <v>608995.35</v>
      </c>
      <c r="I4336" s="21" t="s">
        <v>11</v>
      </c>
      <c r="J4336" s="21" t="s">
        <v>12</v>
      </c>
    </row>
    <row r="4337" spans="1:10">
      <c r="A4337" s="21">
        <v>11563327</v>
      </c>
      <c r="B4337" s="22">
        <v>43976</v>
      </c>
      <c r="C4337" s="22">
        <v>43976</v>
      </c>
      <c r="D4337" s="21" t="s">
        <v>10</v>
      </c>
      <c r="E4337" s="21">
        <v>0</v>
      </c>
      <c r="F4337" s="21">
        <v>0</v>
      </c>
      <c r="G4337" s="21">
        <v>11705.06</v>
      </c>
      <c r="H4337" s="21">
        <v>620700.41</v>
      </c>
      <c r="I4337" s="21" t="s">
        <v>11</v>
      </c>
      <c r="J4337" s="21" t="s">
        <v>12</v>
      </c>
    </row>
    <row r="4338" spans="1:10">
      <c r="A4338" s="21">
        <v>11563327</v>
      </c>
      <c r="B4338" s="22">
        <v>43976</v>
      </c>
      <c r="C4338" s="22">
        <v>43976</v>
      </c>
      <c r="D4338" s="21" t="s">
        <v>10</v>
      </c>
      <c r="E4338" s="21">
        <v>0</v>
      </c>
      <c r="F4338" s="21">
        <v>0</v>
      </c>
      <c r="G4338" s="21">
        <v>12483.4</v>
      </c>
      <c r="H4338" s="21">
        <v>633183.81000000006</v>
      </c>
      <c r="I4338" s="21" t="s">
        <v>11</v>
      </c>
      <c r="J4338" s="21" t="s">
        <v>12</v>
      </c>
    </row>
    <row r="4339" spans="1:10">
      <c r="A4339" s="21">
        <v>11563327</v>
      </c>
      <c r="B4339" s="22">
        <v>43976</v>
      </c>
      <c r="C4339" s="22">
        <v>43976</v>
      </c>
      <c r="D4339" s="21" t="s">
        <v>10</v>
      </c>
      <c r="E4339" s="21">
        <v>0</v>
      </c>
      <c r="F4339" s="21">
        <v>0</v>
      </c>
      <c r="G4339" s="21">
        <v>12583.68</v>
      </c>
      <c r="H4339" s="21">
        <v>645767.49</v>
      </c>
      <c r="I4339" s="21" t="s">
        <v>11</v>
      </c>
      <c r="J4339" s="21" t="s">
        <v>12</v>
      </c>
    </row>
    <row r="4340" spans="1:10">
      <c r="A4340" s="21">
        <v>11563327</v>
      </c>
      <c r="B4340" s="22">
        <v>43976</v>
      </c>
      <c r="C4340" s="22">
        <v>43976</v>
      </c>
      <c r="D4340" s="21" t="s">
        <v>10</v>
      </c>
      <c r="E4340" s="21">
        <v>0</v>
      </c>
      <c r="F4340" s="21">
        <v>0</v>
      </c>
      <c r="G4340" s="21">
        <v>12742.8</v>
      </c>
      <c r="H4340" s="21">
        <v>658510.29</v>
      </c>
      <c r="I4340" s="21" t="s">
        <v>11</v>
      </c>
      <c r="J4340" s="21" t="s">
        <v>12</v>
      </c>
    </row>
    <row r="4341" spans="1:10">
      <c r="A4341" s="21">
        <v>11563327</v>
      </c>
      <c r="B4341" s="22">
        <v>43976</v>
      </c>
      <c r="C4341" s="22">
        <v>43976</v>
      </c>
      <c r="D4341" s="21" t="s">
        <v>10</v>
      </c>
      <c r="E4341" s="21">
        <v>0</v>
      </c>
      <c r="F4341" s="21">
        <v>0</v>
      </c>
      <c r="G4341" s="21">
        <v>12755.92</v>
      </c>
      <c r="H4341" s="21">
        <v>671266.21</v>
      </c>
      <c r="I4341" s="21" t="s">
        <v>11</v>
      </c>
      <c r="J4341" s="21" t="s">
        <v>12</v>
      </c>
    </row>
    <row r="4342" spans="1:10">
      <c r="A4342" s="21">
        <v>11563327</v>
      </c>
      <c r="B4342" s="22">
        <v>43976</v>
      </c>
      <c r="C4342" s="22">
        <v>43976</v>
      </c>
      <c r="D4342" s="21" t="s">
        <v>10</v>
      </c>
      <c r="E4342" s="21">
        <v>0</v>
      </c>
      <c r="F4342" s="21">
        <v>0</v>
      </c>
      <c r="G4342" s="21">
        <v>12910</v>
      </c>
      <c r="H4342" s="21">
        <v>684176.21</v>
      </c>
      <c r="I4342" s="21" t="s">
        <v>11</v>
      </c>
      <c r="J4342" s="21" t="s">
        <v>12</v>
      </c>
    </row>
    <row r="4343" spans="1:10">
      <c r="A4343" s="21">
        <v>11563327</v>
      </c>
      <c r="B4343" s="22">
        <v>43976</v>
      </c>
      <c r="C4343" s="22">
        <v>43976</v>
      </c>
      <c r="D4343" s="21" t="s">
        <v>10</v>
      </c>
      <c r="E4343" s="21">
        <v>0</v>
      </c>
      <c r="F4343" s="21">
        <v>0</v>
      </c>
      <c r="G4343" s="21">
        <v>14184.1</v>
      </c>
      <c r="H4343" s="21">
        <v>698360.31</v>
      </c>
      <c r="I4343" s="21" t="s">
        <v>11</v>
      </c>
      <c r="J4343" s="21" t="s">
        <v>12</v>
      </c>
    </row>
    <row r="4344" spans="1:10">
      <c r="A4344" s="21">
        <v>11563327</v>
      </c>
      <c r="B4344" s="22">
        <v>43976</v>
      </c>
      <c r="C4344" s="22">
        <v>43976</v>
      </c>
      <c r="D4344" s="21" t="s">
        <v>10</v>
      </c>
      <c r="E4344" s="21">
        <v>0</v>
      </c>
      <c r="F4344" s="21">
        <v>0</v>
      </c>
      <c r="G4344" s="21">
        <v>14307.29</v>
      </c>
      <c r="H4344" s="21">
        <v>712667.6</v>
      </c>
      <c r="I4344" s="21" t="s">
        <v>11</v>
      </c>
      <c r="J4344" s="21" t="s">
        <v>12</v>
      </c>
    </row>
    <row r="4345" spans="1:10">
      <c r="A4345" s="21">
        <v>11563327</v>
      </c>
      <c r="B4345" s="22">
        <v>43976</v>
      </c>
      <c r="C4345" s="22">
        <v>43976</v>
      </c>
      <c r="D4345" s="21" t="s">
        <v>10</v>
      </c>
      <c r="E4345" s="21">
        <v>0</v>
      </c>
      <c r="F4345" s="21">
        <v>0</v>
      </c>
      <c r="G4345" s="21">
        <v>14553</v>
      </c>
      <c r="H4345" s="21">
        <v>727220.6</v>
      </c>
      <c r="I4345" s="21" t="s">
        <v>11</v>
      </c>
      <c r="J4345" s="21" t="s">
        <v>12</v>
      </c>
    </row>
    <row r="4346" spans="1:10">
      <c r="A4346" s="21">
        <v>11563327</v>
      </c>
      <c r="B4346" s="22">
        <v>43976</v>
      </c>
      <c r="C4346" s="22">
        <v>43976</v>
      </c>
      <c r="D4346" s="21" t="s">
        <v>10</v>
      </c>
      <c r="E4346" s="21">
        <v>0</v>
      </c>
      <c r="F4346" s="21">
        <v>0</v>
      </c>
      <c r="G4346" s="21">
        <v>16643.79</v>
      </c>
      <c r="H4346" s="21">
        <v>743864.39</v>
      </c>
      <c r="I4346" s="21" t="s">
        <v>11</v>
      </c>
      <c r="J4346" s="21" t="s">
        <v>12</v>
      </c>
    </row>
    <row r="4347" spans="1:10">
      <c r="A4347" s="21">
        <v>11563327</v>
      </c>
      <c r="B4347" s="22">
        <v>43976</v>
      </c>
      <c r="C4347" s="22">
        <v>43976</v>
      </c>
      <c r="D4347" s="21" t="s">
        <v>10</v>
      </c>
      <c r="E4347" s="21">
        <v>0</v>
      </c>
      <c r="F4347" s="21">
        <v>0</v>
      </c>
      <c r="G4347" s="21">
        <v>17240.16</v>
      </c>
      <c r="H4347" s="21">
        <v>761104.55</v>
      </c>
      <c r="I4347" s="21" t="s">
        <v>11</v>
      </c>
      <c r="J4347" s="21" t="s">
        <v>12</v>
      </c>
    </row>
    <row r="4348" spans="1:10">
      <c r="A4348" s="21">
        <v>11563327</v>
      </c>
      <c r="B4348" s="22">
        <v>43976</v>
      </c>
      <c r="C4348" s="22">
        <v>43976</v>
      </c>
      <c r="D4348" s="21" t="s">
        <v>10</v>
      </c>
      <c r="E4348" s="21">
        <v>0</v>
      </c>
      <c r="F4348" s="21">
        <v>0</v>
      </c>
      <c r="G4348" s="21">
        <v>19528.099999999999</v>
      </c>
      <c r="H4348" s="21">
        <v>780632.65</v>
      </c>
      <c r="I4348" s="21" t="s">
        <v>11</v>
      </c>
      <c r="J4348" s="21" t="s">
        <v>12</v>
      </c>
    </row>
    <row r="4349" spans="1:10">
      <c r="A4349" s="21">
        <v>11563327</v>
      </c>
      <c r="B4349" s="22">
        <v>43976</v>
      </c>
      <c r="C4349" s="22">
        <v>43976</v>
      </c>
      <c r="D4349" s="21" t="s">
        <v>10</v>
      </c>
      <c r="E4349" s="21">
        <v>0</v>
      </c>
      <c r="F4349" s="21">
        <v>0</v>
      </c>
      <c r="G4349" s="21">
        <v>22509.279999999999</v>
      </c>
      <c r="H4349" s="21">
        <v>803141.93</v>
      </c>
      <c r="I4349" s="21" t="s">
        <v>11</v>
      </c>
      <c r="J4349" s="21" t="s">
        <v>12</v>
      </c>
    </row>
    <row r="4350" spans="1:10">
      <c r="A4350" s="21">
        <v>11563327</v>
      </c>
      <c r="B4350" s="22">
        <v>43976</v>
      </c>
      <c r="C4350" s="22">
        <v>43976</v>
      </c>
      <c r="D4350" s="21" t="s">
        <v>10</v>
      </c>
      <c r="E4350" s="21">
        <v>0</v>
      </c>
      <c r="F4350" s="21">
        <v>0</v>
      </c>
      <c r="G4350" s="21">
        <v>25861.599999999999</v>
      </c>
      <c r="H4350" s="21">
        <v>829003.53</v>
      </c>
      <c r="I4350" s="21" t="s">
        <v>11</v>
      </c>
      <c r="J4350" s="21" t="s">
        <v>12</v>
      </c>
    </row>
    <row r="4351" spans="1:10">
      <c r="A4351" s="21">
        <v>11563327</v>
      </c>
      <c r="B4351" s="22">
        <v>43976</v>
      </c>
      <c r="C4351" s="22">
        <v>43976</v>
      </c>
      <c r="D4351" s="21" t="s">
        <v>10</v>
      </c>
      <c r="E4351" s="21">
        <v>0</v>
      </c>
      <c r="F4351" s="21">
        <v>0</v>
      </c>
      <c r="G4351" s="21">
        <v>26327.79</v>
      </c>
      <c r="H4351" s="21">
        <v>855331.32</v>
      </c>
      <c r="I4351" s="21" t="s">
        <v>11</v>
      </c>
      <c r="J4351" s="21" t="s">
        <v>12</v>
      </c>
    </row>
    <row r="4352" spans="1:10">
      <c r="A4352" s="21">
        <v>11563327</v>
      </c>
      <c r="B4352" s="22">
        <v>43976</v>
      </c>
      <c r="C4352" s="22">
        <v>43976</v>
      </c>
      <c r="D4352" s="21" t="s">
        <v>10</v>
      </c>
      <c r="E4352" s="21">
        <v>0</v>
      </c>
      <c r="F4352" s="21">
        <v>0</v>
      </c>
      <c r="G4352" s="21">
        <v>27342.799999999999</v>
      </c>
      <c r="H4352" s="21">
        <v>882674.12</v>
      </c>
      <c r="I4352" s="21" t="s">
        <v>11</v>
      </c>
      <c r="J4352" s="21" t="s">
        <v>12</v>
      </c>
    </row>
    <row r="4353" spans="1:10">
      <c r="A4353" s="21">
        <v>11563327</v>
      </c>
      <c r="B4353" s="22">
        <v>43976</v>
      </c>
      <c r="C4353" s="22">
        <v>43976</v>
      </c>
      <c r="D4353" s="21" t="s">
        <v>10</v>
      </c>
      <c r="E4353" s="21">
        <v>0</v>
      </c>
      <c r="F4353" s="21">
        <v>0</v>
      </c>
      <c r="G4353" s="21">
        <v>27441.9</v>
      </c>
      <c r="H4353" s="21">
        <v>910116.02</v>
      </c>
      <c r="I4353" s="21" t="s">
        <v>11</v>
      </c>
      <c r="J4353" s="21" t="s">
        <v>12</v>
      </c>
    </row>
    <row r="4354" spans="1:10">
      <c r="A4354" s="21">
        <v>11563327</v>
      </c>
      <c r="B4354" s="22">
        <v>43976</v>
      </c>
      <c r="C4354" s="22">
        <v>43976</v>
      </c>
      <c r="D4354" s="21" t="s">
        <v>10</v>
      </c>
      <c r="E4354" s="21">
        <v>0</v>
      </c>
      <c r="F4354" s="21">
        <v>0</v>
      </c>
      <c r="G4354" s="21">
        <v>29102.21</v>
      </c>
      <c r="H4354" s="21">
        <v>939218.23</v>
      </c>
      <c r="I4354" s="21" t="s">
        <v>11</v>
      </c>
      <c r="J4354" s="21" t="s">
        <v>12</v>
      </c>
    </row>
    <row r="4355" spans="1:10">
      <c r="A4355" s="21">
        <v>11563327</v>
      </c>
      <c r="B4355" s="22">
        <v>43976</v>
      </c>
      <c r="C4355" s="22">
        <v>43976</v>
      </c>
      <c r="D4355" s="21" t="s">
        <v>10</v>
      </c>
      <c r="E4355" s="21">
        <v>0</v>
      </c>
      <c r="F4355" s="21">
        <v>0</v>
      </c>
      <c r="G4355" s="21">
        <v>31679</v>
      </c>
      <c r="H4355" s="21">
        <v>970897.23</v>
      </c>
      <c r="I4355" s="21" t="s">
        <v>11</v>
      </c>
      <c r="J4355" s="21" t="s">
        <v>12</v>
      </c>
    </row>
    <row r="4356" spans="1:10">
      <c r="A4356" s="21">
        <v>11563327</v>
      </c>
      <c r="B4356" s="22">
        <v>43976</v>
      </c>
      <c r="C4356" s="22">
        <v>43976</v>
      </c>
      <c r="D4356" s="21" t="s">
        <v>10</v>
      </c>
      <c r="E4356" s="21">
        <v>0</v>
      </c>
      <c r="F4356" s="21">
        <v>0</v>
      </c>
      <c r="G4356" s="21">
        <v>50902</v>
      </c>
      <c r="H4356" s="21">
        <v>1021799.23</v>
      </c>
      <c r="I4356" s="21" t="s">
        <v>11</v>
      </c>
      <c r="J4356" s="21" t="s">
        <v>12</v>
      </c>
    </row>
    <row r="4357" spans="1:10">
      <c r="A4357" s="21">
        <v>11563327</v>
      </c>
      <c r="B4357" s="22">
        <v>43976</v>
      </c>
      <c r="C4357" s="22">
        <v>43976</v>
      </c>
      <c r="D4357" s="21" t="s">
        <v>13</v>
      </c>
      <c r="E4357" s="21">
        <v>0</v>
      </c>
      <c r="F4357" s="21">
        <v>3.93</v>
      </c>
      <c r="G4357" s="21">
        <v>0</v>
      </c>
      <c r="H4357" s="21">
        <v>1021795.3</v>
      </c>
      <c r="I4357" s="21" t="s">
        <v>14</v>
      </c>
      <c r="J4357" s="21" t="s">
        <v>15</v>
      </c>
    </row>
    <row r="4358" spans="1:10">
      <c r="A4358" s="21">
        <v>11563327</v>
      </c>
      <c r="B4358" s="22">
        <v>43976</v>
      </c>
      <c r="C4358" s="22">
        <v>43976</v>
      </c>
      <c r="D4358" s="21" t="s">
        <v>13</v>
      </c>
      <c r="E4358" s="21">
        <v>0</v>
      </c>
      <c r="F4358" s="21">
        <v>5.92</v>
      </c>
      <c r="G4358" s="21">
        <v>0</v>
      </c>
      <c r="H4358" s="21">
        <v>1021789.38</v>
      </c>
      <c r="I4358" s="21" t="s">
        <v>14</v>
      </c>
      <c r="J4358" s="21" t="s">
        <v>15</v>
      </c>
    </row>
    <row r="4359" spans="1:10">
      <c r="A4359" s="21">
        <v>11563327</v>
      </c>
      <c r="B4359" s="22">
        <v>43976</v>
      </c>
      <c r="C4359" s="22">
        <v>43976</v>
      </c>
      <c r="D4359" s="21" t="s">
        <v>13</v>
      </c>
      <c r="E4359" s="21">
        <v>0</v>
      </c>
      <c r="F4359" s="21">
        <v>7.48</v>
      </c>
      <c r="G4359" s="21">
        <v>0</v>
      </c>
      <c r="H4359" s="21">
        <v>1021781.9</v>
      </c>
      <c r="I4359" s="21" t="s">
        <v>14</v>
      </c>
      <c r="J4359" s="21" t="s">
        <v>15</v>
      </c>
    </row>
    <row r="4360" spans="1:10">
      <c r="A4360" s="21">
        <v>11563327</v>
      </c>
      <c r="B4360" s="22">
        <v>43976</v>
      </c>
      <c r="C4360" s="22">
        <v>43976</v>
      </c>
      <c r="D4360" s="21" t="s">
        <v>13</v>
      </c>
      <c r="E4360" s="21">
        <v>0</v>
      </c>
      <c r="F4360" s="21">
        <v>7.82</v>
      </c>
      <c r="G4360" s="21">
        <v>0</v>
      </c>
      <c r="H4360" s="21">
        <v>1021774.08</v>
      </c>
      <c r="I4360" s="21" t="s">
        <v>14</v>
      </c>
      <c r="J4360" s="21" t="s">
        <v>15</v>
      </c>
    </row>
    <row r="4361" spans="1:10">
      <c r="A4361" s="21">
        <v>11563327</v>
      </c>
      <c r="B4361" s="22">
        <v>43976</v>
      </c>
      <c r="C4361" s="22">
        <v>43976</v>
      </c>
      <c r="D4361" s="21" t="s">
        <v>13</v>
      </c>
      <c r="E4361" s="21">
        <v>0</v>
      </c>
      <c r="F4361" s="21">
        <v>8.6</v>
      </c>
      <c r="G4361" s="21">
        <v>0</v>
      </c>
      <c r="H4361" s="21">
        <v>1021765.48</v>
      </c>
      <c r="I4361" s="21" t="s">
        <v>14</v>
      </c>
      <c r="J4361" s="21" t="s">
        <v>15</v>
      </c>
    </row>
    <row r="4362" spans="1:10">
      <c r="A4362" s="21">
        <v>11563327</v>
      </c>
      <c r="B4362" s="22">
        <v>43976</v>
      </c>
      <c r="C4362" s="22">
        <v>43976</v>
      </c>
      <c r="D4362" s="21" t="s">
        <v>13</v>
      </c>
      <c r="E4362" s="21">
        <v>0</v>
      </c>
      <c r="F4362" s="21">
        <v>9.16</v>
      </c>
      <c r="G4362" s="21">
        <v>0</v>
      </c>
      <c r="H4362" s="21">
        <v>1021756.32</v>
      </c>
      <c r="I4362" s="21" t="s">
        <v>14</v>
      </c>
      <c r="J4362" s="21" t="s">
        <v>15</v>
      </c>
    </row>
    <row r="4363" spans="1:10">
      <c r="A4363" s="21">
        <v>11563327</v>
      </c>
      <c r="B4363" s="22">
        <v>43976</v>
      </c>
      <c r="C4363" s="22">
        <v>43976</v>
      </c>
      <c r="D4363" s="21" t="s">
        <v>13</v>
      </c>
      <c r="E4363" s="21">
        <v>0</v>
      </c>
      <c r="F4363" s="21">
        <v>9.76</v>
      </c>
      <c r="G4363" s="21">
        <v>0</v>
      </c>
      <c r="H4363" s="21">
        <v>1021746.56</v>
      </c>
      <c r="I4363" s="21" t="s">
        <v>14</v>
      </c>
      <c r="J4363" s="21" t="s">
        <v>15</v>
      </c>
    </row>
    <row r="4364" spans="1:10">
      <c r="A4364" s="21">
        <v>11563327</v>
      </c>
      <c r="B4364" s="22">
        <v>43976</v>
      </c>
      <c r="C4364" s="22">
        <v>43976</v>
      </c>
      <c r="D4364" s="21" t="s">
        <v>13</v>
      </c>
      <c r="E4364" s="21">
        <v>0</v>
      </c>
      <c r="F4364" s="21">
        <v>11.22</v>
      </c>
      <c r="G4364" s="21">
        <v>0</v>
      </c>
      <c r="H4364" s="21">
        <v>1021735.34</v>
      </c>
      <c r="I4364" s="21" t="s">
        <v>14</v>
      </c>
      <c r="J4364" s="21" t="s">
        <v>15</v>
      </c>
    </row>
    <row r="4365" spans="1:10">
      <c r="A4365" s="21">
        <v>11563327</v>
      </c>
      <c r="B4365" s="22">
        <v>43976</v>
      </c>
      <c r="C4365" s="22">
        <v>43976</v>
      </c>
      <c r="D4365" s="21" t="s">
        <v>13</v>
      </c>
      <c r="E4365" s="21">
        <v>0</v>
      </c>
      <c r="F4365" s="21">
        <v>11.83</v>
      </c>
      <c r="G4365" s="21">
        <v>0</v>
      </c>
      <c r="H4365" s="21">
        <v>1021723.51</v>
      </c>
      <c r="I4365" s="21" t="s">
        <v>14</v>
      </c>
      <c r="J4365" s="21" t="s">
        <v>15</v>
      </c>
    </row>
    <row r="4366" spans="1:10">
      <c r="A4366" s="21">
        <v>11563327</v>
      </c>
      <c r="B4366" s="22">
        <v>43976</v>
      </c>
      <c r="C4366" s="22">
        <v>43976</v>
      </c>
      <c r="D4366" s="21" t="s">
        <v>13</v>
      </c>
      <c r="E4366" s="21">
        <v>0</v>
      </c>
      <c r="F4366" s="21">
        <v>12.99</v>
      </c>
      <c r="G4366" s="21">
        <v>0</v>
      </c>
      <c r="H4366" s="21">
        <v>1021710.52</v>
      </c>
      <c r="I4366" s="21" t="s">
        <v>14</v>
      </c>
      <c r="J4366" s="21" t="s">
        <v>15</v>
      </c>
    </row>
    <row r="4367" spans="1:10">
      <c r="A4367" s="21">
        <v>11563327</v>
      </c>
      <c r="B4367" s="22">
        <v>43976</v>
      </c>
      <c r="C4367" s="22">
        <v>43976</v>
      </c>
      <c r="D4367" s="21" t="s">
        <v>13</v>
      </c>
      <c r="E4367" s="21">
        <v>0</v>
      </c>
      <c r="F4367" s="21">
        <v>13.97</v>
      </c>
      <c r="G4367" s="21">
        <v>0</v>
      </c>
      <c r="H4367" s="21">
        <v>1021696.55</v>
      </c>
      <c r="I4367" s="21" t="s">
        <v>14</v>
      </c>
      <c r="J4367" s="21" t="s">
        <v>15</v>
      </c>
    </row>
    <row r="4368" spans="1:10">
      <c r="A4368" s="21">
        <v>11563327</v>
      </c>
      <c r="B4368" s="22">
        <v>43976</v>
      </c>
      <c r="C4368" s="22">
        <v>43976</v>
      </c>
      <c r="D4368" s="21" t="s">
        <v>13</v>
      </c>
      <c r="E4368" s="21">
        <v>0</v>
      </c>
      <c r="F4368" s="21">
        <v>14.44</v>
      </c>
      <c r="G4368" s="21">
        <v>0</v>
      </c>
      <c r="H4368" s="21">
        <v>1021682.11</v>
      </c>
      <c r="I4368" s="21" t="s">
        <v>14</v>
      </c>
      <c r="J4368" s="21" t="s">
        <v>15</v>
      </c>
    </row>
    <row r="4369" spans="1:10">
      <c r="A4369" s="21">
        <v>11563327</v>
      </c>
      <c r="B4369" s="22">
        <v>43976</v>
      </c>
      <c r="C4369" s="22">
        <v>43976</v>
      </c>
      <c r="D4369" s="21" t="s">
        <v>13</v>
      </c>
      <c r="E4369" s="21">
        <v>0</v>
      </c>
      <c r="F4369" s="21">
        <v>17.600000000000001</v>
      </c>
      <c r="G4369" s="21">
        <v>0</v>
      </c>
      <c r="H4369" s="21">
        <v>1021664.51</v>
      </c>
      <c r="I4369" s="21" t="s">
        <v>14</v>
      </c>
      <c r="J4369" s="21" t="s">
        <v>15</v>
      </c>
    </row>
    <row r="4370" spans="1:10">
      <c r="A4370" s="21">
        <v>11563327</v>
      </c>
      <c r="B4370" s="22">
        <v>43976</v>
      </c>
      <c r="C4370" s="22">
        <v>43976</v>
      </c>
      <c r="D4370" s="21" t="s">
        <v>13</v>
      </c>
      <c r="E4370" s="21">
        <v>0</v>
      </c>
      <c r="F4370" s="21">
        <v>19.489999999999998</v>
      </c>
      <c r="G4370" s="21">
        <v>0</v>
      </c>
      <c r="H4370" s="21">
        <v>1021645.02</v>
      </c>
      <c r="I4370" s="21" t="s">
        <v>14</v>
      </c>
      <c r="J4370" s="21" t="s">
        <v>15</v>
      </c>
    </row>
    <row r="4371" spans="1:10">
      <c r="A4371" s="21">
        <v>11563327</v>
      </c>
      <c r="B4371" s="22">
        <v>43976</v>
      </c>
      <c r="C4371" s="22">
        <v>43976</v>
      </c>
      <c r="D4371" s="21" t="s">
        <v>13</v>
      </c>
      <c r="E4371" s="21">
        <v>0</v>
      </c>
      <c r="F4371" s="21">
        <v>24.96</v>
      </c>
      <c r="G4371" s="21">
        <v>0</v>
      </c>
      <c r="H4371" s="21">
        <v>1021620.06</v>
      </c>
      <c r="I4371" s="21" t="s">
        <v>14</v>
      </c>
      <c r="J4371" s="21" t="s">
        <v>15</v>
      </c>
    </row>
    <row r="4372" spans="1:10">
      <c r="A4372" s="21">
        <v>11563327</v>
      </c>
      <c r="B4372" s="22">
        <v>43976</v>
      </c>
      <c r="C4372" s="22">
        <v>43976</v>
      </c>
      <c r="D4372" s="21" t="s">
        <v>13</v>
      </c>
      <c r="E4372" s="21">
        <v>0</v>
      </c>
      <c r="F4372" s="21">
        <v>25.89</v>
      </c>
      <c r="G4372" s="21">
        <v>0</v>
      </c>
      <c r="H4372" s="21">
        <v>1021594.17</v>
      </c>
      <c r="I4372" s="21" t="s">
        <v>14</v>
      </c>
      <c r="J4372" s="21" t="s">
        <v>15</v>
      </c>
    </row>
    <row r="4373" spans="1:10">
      <c r="A4373" s="21">
        <v>11563327</v>
      </c>
      <c r="B4373" s="22">
        <v>43976</v>
      </c>
      <c r="C4373" s="22">
        <v>43976</v>
      </c>
      <c r="D4373" s="21" t="s">
        <v>13</v>
      </c>
      <c r="E4373" s="21">
        <v>0</v>
      </c>
      <c r="F4373" s="21">
        <v>28.09</v>
      </c>
      <c r="G4373" s="21">
        <v>0</v>
      </c>
      <c r="H4373" s="21">
        <v>1021566.08</v>
      </c>
      <c r="I4373" s="21" t="s">
        <v>14</v>
      </c>
      <c r="J4373" s="21" t="s">
        <v>15</v>
      </c>
    </row>
    <row r="4374" spans="1:10">
      <c r="A4374" s="21">
        <v>11563327</v>
      </c>
      <c r="B4374" s="22">
        <v>43976</v>
      </c>
      <c r="C4374" s="22">
        <v>43976</v>
      </c>
      <c r="D4374" s="21" t="s">
        <v>13</v>
      </c>
      <c r="E4374" s="21">
        <v>0</v>
      </c>
      <c r="F4374" s="21">
        <v>33.24</v>
      </c>
      <c r="G4374" s="21">
        <v>0</v>
      </c>
      <c r="H4374" s="21">
        <v>1021532.84</v>
      </c>
      <c r="I4374" s="21" t="s">
        <v>14</v>
      </c>
      <c r="J4374" s="21" t="s">
        <v>15</v>
      </c>
    </row>
    <row r="4375" spans="1:10">
      <c r="A4375" s="21">
        <v>11563327</v>
      </c>
      <c r="B4375" s="22">
        <v>43976</v>
      </c>
      <c r="C4375" s="22">
        <v>43976</v>
      </c>
      <c r="D4375" s="21" t="s">
        <v>13</v>
      </c>
      <c r="E4375" s="21">
        <v>0</v>
      </c>
      <c r="F4375" s="21">
        <v>43.46</v>
      </c>
      <c r="G4375" s="21">
        <v>0</v>
      </c>
      <c r="H4375" s="21">
        <v>1021489.38</v>
      </c>
      <c r="I4375" s="21" t="s">
        <v>14</v>
      </c>
      <c r="J4375" s="21" t="s">
        <v>15</v>
      </c>
    </row>
    <row r="4376" spans="1:10">
      <c r="A4376" s="21">
        <v>11563327</v>
      </c>
      <c r="B4376" s="22">
        <v>43976</v>
      </c>
      <c r="C4376" s="22">
        <v>43976</v>
      </c>
      <c r="D4376" s="21" t="s">
        <v>13</v>
      </c>
      <c r="E4376" s="21">
        <v>0</v>
      </c>
      <c r="F4376" s="21">
        <v>50.67</v>
      </c>
      <c r="G4376" s="21">
        <v>0</v>
      </c>
      <c r="H4376" s="21">
        <v>1021438.71</v>
      </c>
      <c r="I4376" s="21" t="s">
        <v>14</v>
      </c>
      <c r="J4376" s="21" t="s">
        <v>15</v>
      </c>
    </row>
    <row r="4377" spans="1:10">
      <c r="A4377" s="21">
        <v>11563327</v>
      </c>
      <c r="B4377" s="22">
        <v>43976</v>
      </c>
      <c r="C4377" s="22">
        <v>43976</v>
      </c>
      <c r="D4377" s="21" t="s">
        <v>13</v>
      </c>
      <c r="E4377" s="21">
        <v>0</v>
      </c>
      <c r="F4377" s="21">
        <v>51.9</v>
      </c>
      <c r="G4377" s="21">
        <v>0</v>
      </c>
      <c r="H4377" s="21">
        <v>1021386.81</v>
      </c>
      <c r="I4377" s="21" t="s">
        <v>14</v>
      </c>
      <c r="J4377" s="21" t="s">
        <v>15</v>
      </c>
    </row>
    <row r="4378" spans="1:10">
      <c r="A4378" s="21">
        <v>11563327</v>
      </c>
      <c r="B4378" s="22">
        <v>43976</v>
      </c>
      <c r="C4378" s="22">
        <v>43976</v>
      </c>
      <c r="D4378" s="21" t="s">
        <v>13</v>
      </c>
      <c r="E4378" s="21">
        <v>0</v>
      </c>
      <c r="F4378" s="21">
        <v>74.47</v>
      </c>
      <c r="G4378" s="21">
        <v>0</v>
      </c>
      <c r="H4378" s="21">
        <v>1021312.34</v>
      </c>
      <c r="I4378" s="21" t="s">
        <v>14</v>
      </c>
      <c r="J4378" s="21" t="s">
        <v>15</v>
      </c>
    </row>
    <row r="4379" spans="1:10">
      <c r="A4379" s="21">
        <v>11563327</v>
      </c>
      <c r="B4379" s="22">
        <v>43976</v>
      </c>
      <c r="C4379" s="22">
        <v>43976</v>
      </c>
      <c r="D4379" s="21" t="s">
        <v>16</v>
      </c>
      <c r="E4379" s="21">
        <v>0</v>
      </c>
      <c r="F4379" s="21">
        <v>1021312.34</v>
      </c>
      <c r="G4379" s="21">
        <v>0</v>
      </c>
      <c r="H4379" s="21">
        <v>0</v>
      </c>
      <c r="I4379" s="21" t="s">
        <v>17</v>
      </c>
      <c r="J4379" s="21" t="s">
        <v>18</v>
      </c>
    </row>
    <row r="4380" spans="1:10">
      <c r="A4380" s="21">
        <v>11563327</v>
      </c>
      <c r="B4380" s="22">
        <v>43977</v>
      </c>
      <c r="C4380" s="22">
        <v>43977</v>
      </c>
      <c r="D4380" s="21" t="s">
        <v>19</v>
      </c>
      <c r="E4380" s="21">
        <v>0</v>
      </c>
      <c r="F4380" s="21">
        <v>0</v>
      </c>
      <c r="G4380" s="21">
        <v>89.86</v>
      </c>
      <c r="H4380" s="21">
        <v>89.86</v>
      </c>
      <c r="I4380" s="21" t="s">
        <v>235</v>
      </c>
      <c r="J4380" s="21"/>
    </row>
    <row r="4381" spans="1:10">
      <c r="A4381" s="21">
        <v>11563327</v>
      </c>
      <c r="B4381" s="22">
        <v>43977</v>
      </c>
      <c r="C4381" s="22">
        <v>43977</v>
      </c>
      <c r="D4381" s="21" t="s">
        <v>10</v>
      </c>
      <c r="E4381" s="21">
        <v>0</v>
      </c>
      <c r="F4381" s="21">
        <v>0</v>
      </c>
      <c r="G4381" s="21">
        <v>440</v>
      </c>
      <c r="H4381" s="21">
        <v>529.86</v>
      </c>
      <c r="I4381" s="21" t="s">
        <v>11</v>
      </c>
      <c r="J4381" s="21" t="s">
        <v>12</v>
      </c>
    </row>
    <row r="4382" spans="1:10">
      <c r="A4382" s="21">
        <v>11563327</v>
      </c>
      <c r="B4382" s="22">
        <v>43977</v>
      </c>
      <c r="C4382" s="22">
        <v>43977</v>
      </c>
      <c r="D4382" s="21" t="s">
        <v>10</v>
      </c>
      <c r="E4382" s="21">
        <v>0</v>
      </c>
      <c r="F4382" s="21">
        <v>0</v>
      </c>
      <c r="G4382" s="21">
        <v>529</v>
      </c>
      <c r="H4382" s="21">
        <v>1058.8599999999999</v>
      </c>
      <c r="I4382" s="21" t="s">
        <v>11</v>
      </c>
      <c r="J4382" s="21" t="s">
        <v>12</v>
      </c>
    </row>
    <row r="4383" spans="1:10">
      <c r="A4383" s="21">
        <v>11563327</v>
      </c>
      <c r="B4383" s="22">
        <v>43977</v>
      </c>
      <c r="C4383" s="22">
        <v>43977</v>
      </c>
      <c r="D4383" s="21" t="s">
        <v>10</v>
      </c>
      <c r="E4383" s="21">
        <v>0</v>
      </c>
      <c r="F4383" s="21">
        <v>0</v>
      </c>
      <c r="G4383" s="21">
        <v>540</v>
      </c>
      <c r="H4383" s="21">
        <v>1598.86</v>
      </c>
      <c r="I4383" s="21" t="s">
        <v>11</v>
      </c>
      <c r="J4383" s="21" t="s">
        <v>12</v>
      </c>
    </row>
    <row r="4384" spans="1:10">
      <c r="A4384" s="21">
        <v>11563327</v>
      </c>
      <c r="B4384" s="22">
        <v>43977</v>
      </c>
      <c r="C4384" s="22">
        <v>43977</v>
      </c>
      <c r="D4384" s="21" t="s">
        <v>10</v>
      </c>
      <c r="E4384" s="21">
        <v>0</v>
      </c>
      <c r="F4384" s="21">
        <v>0</v>
      </c>
      <c r="G4384" s="21">
        <v>748.7</v>
      </c>
      <c r="H4384" s="21">
        <v>2347.56</v>
      </c>
      <c r="I4384" s="21" t="s">
        <v>11</v>
      </c>
      <c r="J4384" s="21" t="s">
        <v>12</v>
      </c>
    </row>
    <row r="4385" spans="1:10">
      <c r="A4385" s="21">
        <v>11563327</v>
      </c>
      <c r="B4385" s="22">
        <v>43977</v>
      </c>
      <c r="C4385" s="22">
        <v>43977</v>
      </c>
      <c r="D4385" s="21" t="s">
        <v>10</v>
      </c>
      <c r="E4385" s="21">
        <v>0</v>
      </c>
      <c r="F4385" s="21">
        <v>0</v>
      </c>
      <c r="G4385" s="21">
        <v>775</v>
      </c>
      <c r="H4385" s="21">
        <v>3122.56</v>
      </c>
      <c r="I4385" s="21" t="s">
        <v>11</v>
      </c>
      <c r="J4385" s="21" t="s">
        <v>12</v>
      </c>
    </row>
    <row r="4386" spans="1:10">
      <c r="A4386" s="21">
        <v>11563327</v>
      </c>
      <c r="B4386" s="22">
        <v>43977</v>
      </c>
      <c r="C4386" s="22">
        <v>43977</v>
      </c>
      <c r="D4386" s="21" t="s">
        <v>10</v>
      </c>
      <c r="E4386" s="21">
        <v>0</v>
      </c>
      <c r="F4386" s="21">
        <v>0</v>
      </c>
      <c r="G4386" s="21">
        <v>800</v>
      </c>
      <c r="H4386" s="21">
        <v>3922.56</v>
      </c>
      <c r="I4386" s="21" t="s">
        <v>11</v>
      </c>
      <c r="J4386" s="21" t="s">
        <v>12</v>
      </c>
    </row>
    <row r="4387" spans="1:10">
      <c r="A4387" s="21">
        <v>11563327</v>
      </c>
      <c r="B4387" s="22">
        <v>43977</v>
      </c>
      <c r="C4387" s="22">
        <v>43977</v>
      </c>
      <c r="D4387" s="21" t="s">
        <v>10</v>
      </c>
      <c r="E4387" s="21">
        <v>0</v>
      </c>
      <c r="F4387" s="21">
        <v>0</v>
      </c>
      <c r="G4387" s="21">
        <v>836</v>
      </c>
      <c r="H4387" s="21">
        <v>4758.5600000000004</v>
      </c>
      <c r="I4387" s="21" t="s">
        <v>11</v>
      </c>
      <c r="J4387" s="21" t="s">
        <v>12</v>
      </c>
    </row>
    <row r="4388" spans="1:10">
      <c r="A4388" s="21">
        <v>11563327</v>
      </c>
      <c r="B4388" s="22">
        <v>43977</v>
      </c>
      <c r="C4388" s="22">
        <v>43977</v>
      </c>
      <c r="D4388" s="21" t="s">
        <v>10</v>
      </c>
      <c r="E4388" s="21">
        <v>0</v>
      </c>
      <c r="F4388" s="21">
        <v>0</v>
      </c>
      <c r="G4388" s="21">
        <v>900</v>
      </c>
      <c r="H4388" s="21">
        <v>5658.56</v>
      </c>
      <c r="I4388" s="21" t="s">
        <v>11</v>
      </c>
      <c r="J4388" s="21" t="s">
        <v>12</v>
      </c>
    </row>
    <row r="4389" spans="1:10">
      <c r="A4389" s="21">
        <v>11563327</v>
      </c>
      <c r="B4389" s="22">
        <v>43977</v>
      </c>
      <c r="C4389" s="22">
        <v>43977</v>
      </c>
      <c r="D4389" s="21" t="s">
        <v>10</v>
      </c>
      <c r="E4389" s="21">
        <v>0</v>
      </c>
      <c r="F4389" s="21">
        <v>0</v>
      </c>
      <c r="G4389" s="21">
        <v>1000</v>
      </c>
      <c r="H4389" s="21">
        <v>6658.56</v>
      </c>
      <c r="I4389" s="21" t="s">
        <v>11</v>
      </c>
      <c r="J4389" s="21" t="s">
        <v>12</v>
      </c>
    </row>
    <row r="4390" spans="1:10">
      <c r="A4390" s="21">
        <v>11563327</v>
      </c>
      <c r="B4390" s="22">
        <v>43977</v>
      </c>
      <c r="C4390" s="22">
        <v>43977</v>
      </c>
      <c r="D4390" s="21" t="s">
        <v>10</v>
      </c>
      <c r="E4390" s="21">
        <v>0</v>
      </c>
      <c r="F4390" s="21">
        <v>0</v>
      </c>
      <c r="G4390" s="21">
        <v>1000.1</v>
      </c>
      <c r="H4390" s="21">
        <v>7658.66</v>
      </c>
      <c r="I4390" s="21" t="s">
        <v>11</v>
      </c>
      <c r="J4390" s="21" t="s">
        <v>12</v>
      </c>
    </row>
    <row r="4391" spans="1:10">
      <c r="A4391" s="21">
        <v>11563327</v>
      </c>
      <c r="B4391" s="22">
        <v>43977</v>
      </c>
      <c r="C4391" s="22">
        <v>43977</v>
      </c>
      <c r="D4391" s="21" t="s">
        <v>10</v>
      </c>
      <c r="E4391" s="21">
        <v>0</v>
      </c>
      <c r="F4391" s="21">
        <v>0</v>
      </c>
      <c r="G4391" s="21">
        <v>1043.5</v>
      </c>
      <c r="H4391" s="21">
        <v>8702.16</v>
      </c>
      <c r="I4391" s="21" t="s">
        <v>11</v>
      </c>
      <c r="J4391" s="21" t="s">
        <v>12</v>
      </c>
    </row>
    <row r="4392" spans="1:10">
      <c r="A4392" s="21">
        <v>11563327</v>
      </c>
      <c r="B4392" s="22">
        <v>43977</v>
      </c>
      <c r="C4392" s="22">
        <v>43977</v>
      </c>
      <c r="D4392" s="21" t="s">
        <v>10</v>
      </c>
      <c r="E4392" s="21">
        <v>0</v>
      </c>
      <c r="F4392" s="21">
        <v>0</v>
      </c>
      <c r="G4392" s="21">
        <v>1130</v>
      </c>
      <c r="H4392" s="21">
        <v>9832.16</v>
      </c>
      <c r="I4392" s="21" t="s">
        <v>11</v>
      </c>
      <c r="J4392" s="21" t="s">
        <v>12</v>
      </c>
    </row>
    <row r="4393" spans="1:10">
      <c r="A4393" s="21">
        <v>11563327</v>
      </c>
      <c r="B4393" s="22">
        <v>43977</v>
      </c>
      <c r="C4393" s="22">
        <v>43977</v>
      </c>
      <c r="D4393" s="21" t="s">
        <v>10</v>
      </c>
      <c r="E4393" s="21">
        <v>0</v>
      </c>
      <c r="F4393" s="21">
        <v>0</v>
      </c>
      <c r="G4393" s="21">
        <v>1164</v>
      </c>
      <c r="H4393" s="21">
        <v>10996.16</v>
      </c>
      <c r="I4393" s="21" t="s">
        <v>11</v>
      </c>
      <c r="J4393" s="21" t="s">
        <v>12</v>
      </c>
    </row>
    <row r="4394" spans="1:10">
      <c r="A4394" s="21">
        <v>11563327</v>
      </c>
      <c r="B4394" s="22">
        <v>43977</v>
      </c>
      <c r="C4394" s="22">
        <v>43977</v>
      </c>
      <c r="D4394" s="21" t="s">
        <v>10</v>
      </c>
      <c r="E4394" s="21">
        <v>0</v>
      </c>
      <c r="F4394" s="21">
        <v>0</v>
      </c>
      <c r="G4394" s="21">
        <v>1208</v>
      </c>
      <c r="H4394" s="21">
        <v>12204.16</v>
      </c>
      <c r="I4394" s="21" t="s">
        <v>11</v>
      </c>
      <c r="J4394" s="21" t="s">
        <v>12</v>
      </c>
    </row>
    <row r="4395" spans="1:10">
      <c r="A4395" s="21">
        <v>11563327</v>
      </c>
      <c r="B4395" s="22">
        <v>43977</v>
      </c>
      <c r="C4395" s="22">
        <v>43977</v>
      </c>
      <c r="D4395" s="21" t="s">
        <v>10</v>
      </c>
      <c r="E4395" s="21">
        <v>0</v>
      </c>
      <c r="F4395" s="21">
        <v>0</v>
      </c>
      <c r="G4395" s="21">
        <v>1280</v>
      </c>
      <c r="H4395" s="21">
        <v>13484.16</v>
      </c>
      <c r="I4395" s="21" t="s">
        <v>11</v>
      </c>
      <c r="J4395" s="21" t="s">
        <v>12</v>
      </c>
    </row>
    <row r="4396" spans="1:10">
      <c r="A4396" s="21">
        <v>11563327</v>
      </c>
      <c r="B4396" s="22">
        <v>43977</v>
      </c>
      <c r="C4396" s="22">
        <v>43977</v>
      </c>
      <c r="D4396" s="21" t="s">
        <v>10</v>
      </c>
      <c r="E4396" s="21">
        <v>0</v>
      </c>
      <c r="F4396" s="21">
        <v>0</v>
      </c>
      <c r="G4396" s="21">
        <v>1308.2</v>
      </c>
      <c r="H4396" s="21">
        <v>14792.36</v>
      </c>
      <c r="I4396" s="21" t="s">
        <v>11</v>
      </c>
      <c r="J4396" s="21" t="s">
        <v>12</v>
      </c>
    </row>
    <row r="4397" spans="1:10">
      <c r="A4397" s="21">
        <v>11563327</v>
      </c>
      <c r="B4397" s="22">
        <v>43977</v>
      </c>
      <c r="C4397" s="22">
        <v>43977</v>
      </c>
      <c r="D4397" s="21" t="s">
        <v>10</v>
      </c>
      <c r="E4397" s="21">
        <v>0</v>
      </c>
      <c r="F4397" s="21">
        <v>0</v>
      </c>
      <c r="G4397" s="21">
        <v>1380</v>
      </c>
      <c r="H4397" s="21">
        <v>16172.36</v>
      </c>
      <c r="I4397" s="21" t="s">
        <v>11</v>
      </c>
      <c r="J4397" s="21" t="s">
        <v>12</v>
      </c>
    </row>
    <row r="4398" spans="1:10">
      <c r="A4398" s="21">
        <v>11563327</v>
      </c>
      <c r="B4398" s="22">
        <v>43977</v>
      </c>
      <c r="C4398" s="22">
        <v>43977</v>
      </c>
      <c r="D4398" s="21" t="s">
        <v>10</v>
      </c>
      <c r="E4398" s="21">
        <v>0</v>
      </c>
      <c r="F4398" s="21">
        <v>0</v>
      </c>
      <c r="G4398" s="21">
        <v>1489.2</v>
      </c>
      <c r="H4398" s="21">
        <v>17661.560000000001</v>
      </c>
      <c r="I4398" s="21" t="s">
        <v>11</v>
      </c>
      <c r="J4398" s="21" t="s">
        <v>12</v>
      </c>
    </row>
    <row r="4399" spans="1:10">
      <c r="A4399" s="21">
        <v>11563327</v>
      </c>
      <c r="B4399" s="22">
        <v>43977</v>
      </c>
      <c r="C4399" s="22">
        <v>43977</v>
      </c>
      <c r="D4399" s="21" t="s">
        <v>10</v>
      </c>
      <c r="E4399" s="21">
        <v>0</v>
      </c>
      <c r="F4399" s="21">
        <v>0</v>
      </c>
      <c r="G4399" s="21">
        <v>1512.8</v>
      </c>
      <c r="H4399" s="21">
        <v>19174.36</v>
      </c>
      <c r="I4399" s="21" t="s">
        <v>11</v>
      </c>
      <c r="J4399" s="21" t="s">
        <v>12</v>
      </c>
    </row>
    <row r="4400" spans="1:10">
      <c r="A4400" s="21">
        <v>11563327</v>
      </c>
      <c r="B4400" s="22">
        <v>43977</v>
      </c>
      <c r="C4400" s="22">
        <v>43977</v>
      </c>
      <c r="D4400" s="21" t="s">
        <v>10</v>
      </c>
      <c r="E4400" s="21">
        <v>0</v>
      </c>
      <c r="F4400" s="21">
        <v>0</v>
      </c>
      <c r="G4400" s="21">
        <v>1520</v>
      </c>
      <c r="H4400" s="21">
        <v>20694.36</v>
      </c>
      <c r="I4400" s="21" t="s">
        <v>11</v>
      </c>
      <c r="J4400" s="21" t="s">
        <v>12</v>
      </c>
    </row>
    <row r="4401" spans="1:10">
      <c r="A4401" s="21">
        <v>11563327</v>
      </c>
      <c r="B4401" s="22">
        <v>43977</v>
      </c>
      <c r="C4401" s="22">
        <v>43977</v>
      </c>
      <c r="D4401" s="21" t="s">
        <v>10</v>
      </c>
      <c r="E4401" s="21">
        <v>0</v>
      </c>
      <c r="F4401" s="21">
        <v>0</v>
      </c>
      <c r="G4401" s="21">
        <v>1540</v>
      </c>
      <c r="H4401" s="21">
        <v>22234.36</v>
      </c>
      <c r="I4401" s="21" t="s">
        <v>11</v>
      </c>
      <c r="J4401" s="21" t="s">
        <v>12</v>
      </c>
    </row>
    <row r="4402" spans="1:10">
      <c r="A4402" s="21">
        <v>11563327</v>
      </c>
      <c r="B4402" s="22">
        <v>43977</v>
      </c>
      <c r="C4402" s="22">
        <v>43977</v>
      </c>
      <c r="D4402" s="21" t="s">
        <v>10</v>
      </c>
      <c r="E4402" s="21">
        <v>0</v>
      </c>
      <c r="F4402" s="21">
        <v>0</v>
      </c>
      <c r="G4402" s="21">
        <v>1590</v>
      </c>
      <c r="H4402" s="21">
        <v>23824.36</v>
      </c>
      <c r="I4402" s="21" t="s">
        <v>11</v>
      </c>
      <c r="J4402" s="21" t="s">
        <v>12</v>
      </c>
    </row>
    <row r="4403" spans="1:10">
      <c r="A4403" s="21">
        <v>11563327</v>
      </c>
      <c r="B4403" s="22">
        <v>43977</v>
      </c>
      <c r="C4403" s="22">
        <v>43977</v>
      </c>
      <c r="D4403" s="21" t="s">
        <v>10</v>
      </c>
      <c r="E4403" s="21">
        <v>0</v>
      </c>
      <c r="F4403" s="21">
        <v>0</v>
      </c>
      <c r="G4403" s="21">
        <v>1600</v>
      </c>
      <c r="H4403" s="21">
        <v>25424.36</v>
      </c>
      <c r="I4403" s="21" t="s">
        <v>11</v>
      </c>
      <c r="J4403" s="21" t="s">
        <v>12</v>
      </c>
    </row>
    <row r="4404" spans="1:10">
      <c r="A4404" s="21">
        <v>11563327</v>
      </c>
      <c r="B4404" s="22">
        <v>43977</v>
      </c>
      <c r="C4404" s="22">
        <v>43977</v>
      </c>
      <c r="D4404" s="21" t="s">
        <v>10</v>
      </c>
      <c r="E4404" s="21">
        <v>0</v>
      </c>
      <c r="F4404" s="21">
        <v>0</v>
      </c>
      <c r="G4404" s="21">
        <v>1690</v>
      </c>
      <c r="H4404" s="21">
        <v>27114.36</v>
      </c>
      <c r="I4404" s="21" t="s">
        <v>11</v>
      </c>
      <c r="J4404" s="21" t="s">
        <v>12</v>
      </c>
    </row>
    <row r="4405" spans="1:10">
      <c r="A4405" s="21">
        <v>11563327</v>
      </c>
      <c r="B4405" s="22">
        <v>43977</v>
      </c>
      <c r="C4405" s="22">
        <v>43977</v>
      </c>
      <c r="D4405" s="21" t="s">
        <v>10</v>
      </c>
      <c r="E4405" s="21">
        <v>0</v>
      </c>
      <c r="F4405" s="21">
        <v>0</v>
      </c>
      <c r="G4405" s="21">
        <v>1710</v>
      </c>
      <c r="H4405" s="21">
        <v>28824.36</v>
      </c>
      <c r="I4405" s="21" t="s">
        <v>11</v>
      </c>
      <c r="J4405" s="21" t="s">
        <v>12</v>
      </c>
    </row>
    <row r="4406" spans="1:10">
      <c r="A4406" s="21">
        <v>11563327</v>
      </c>
      <c r="B4406" s="22">
        <v>43977</v>
      </c>
      <c r="C4406" s="22">
        <v>43977</v>
      </c>
      <c r="D4406" s="21" t="s">
        <v>10</v>
      </c>
      <c r="E4406" s="21">
        <v>0</v>
      </c>
      <c r="F4406" s="21">
        <v>0</v>
      </c>
      <c r="G4406" s="21">
        <v>1740</v>
      </c>
      <c r="H4406" s="21">
        <v>30564.36</v>
      </c>
      <c r="I4406" s="21" t="s">
        <v>11</v>
      </c>
      <c r="J4406" s="21" t="s">
        <v>12</v>
      </c>
    </row>
    <row r="4407" spans="1:10">
      <c r="A4407" s="21">
        <v>11563327</v>
      </c>
      <c r="B4407" s="22">
        <v>43977</v>
      </c>
      <c r="C4407" s="22">
        <v>43977</v>
      </c>
      <c r="D4407" s="21" t="s">
        <v>10</v>
      </c>
      <c r="E4407" s="21">
        <v>0</v>
      </c>
      <c r="F4407" s="21">
        <v>0</v>
      </c>
      <c r="G4407" s="21">
        <v>1740</v>
      </c>
      <c r="H4407" s="21">
        <v>32304.36</v>
      </c>
      <c r="I4407" s="21" t="s">
        <v>11</v>
      </c>
      <c r="J4407" s="21" t="s">
        <v>12</v>
      </c>
    </row>
    <row r="4408" spans="1:10">
      <c r="A4408" s="21">
        <v>11563327</v>
      </c>
      <c r="B4408" s="22">
        <v>43977</v>
      </c>
      <c r="C4408" s="22">
        <v>43977</v>
      </c>
      <c r="D4408" s="21" t="s">
        <v>10</v>
      </c>
      <c r="E4408" s="21">
        <v>0</v>
      </c>
      <c r="F4408" s="21">
        <v>0</v>
      </c>
      <c r="G4408" s="21">
        <v>1760</v>
      </c>
      <c r="H4408" s="21">
        <v>34064.36</v>
      </c>
      <c r="I4408" s="21" t="s">
        <v>11</v>
      </c>
      <c r="J4408" s="21" t="s">
        <v>12</v>
      </c>
    </row>
    <row r="4409" spans="1:10">
      <c r="A4409" s="21">
        <v>11563327</v>
      </c>
      <c r="B4409" s="22">
        <v>43977</v>
      </c>
      <c r="C4409" s="22">
        <v>43977</v>
      </c>
      <c r="D4409" s="21" t="s">
        <v>10</v>
      </c>
      <c r="E4409" s="21">
        <v>0</v>
      </c>
      <c r="F4409" s="21">
        <v>0</v>
      </c>
      <c r="G4409" s="21">
        <v>1791</v>
      </c>
      <c r="H4409" s="21">
        <v>35855.360000000001</v>
      </c>
      <c r="I4409" s="21" t="s">
        <v>11</v>
      </c>
      <c r="J4409" s="21" t="s">
        <v>12</v>
      </c>
    </row>
    <row r="4410" spans="1:10">
      <c r="A4410" s="21">
        <v>11563327</v>
      </c>
      <c r="B4410" s="22">
        <v>43977</v>
      </c>
      <c r="C4410" s="22">
        <v>43977</v>
      </c>
      <c r="D4410" s="21" t="s">
        <v>10</v>
      </c>
      <c r="E4410" s="21">
        <v>0</v>
      </c>
      <c r="F4410" s="21">
        <v>0</v>
      </c>
      <c r="G4410" s="21">
        <v>1800</v>
      </c>
      <c r="H4410" s="21">
        <v>37655.360000000001</v>
      </c>
      <c r="I4410" s="21" t="s">
        <v>11</v>
      </c>
      <c r="J4410" s="21" t="s">
        <v>12</v>
      </c>
    </row>
    <row r="4411" spans="1:10">
      <c r="A4411" s="21">
        <v>11563327</v>
      </c>
      <c r="B4411" s="22">
        <v>43977</v>
      </c>
      <c r="C4411" s="22">
        <v>43977</v>
      </c>
      <c r="D4411" s="21" t="s">
        <v>10</v>
      </c>
      <c r="E4411" s="21">
        <v>0</v>
      </c>
      <c r="F4411" s="21">
        <v>0</v>
      </c>
      <c r="G4411" s="21">
        <v>1892.5</v>
      </c>
      <c r="H4411" s="21">
        <v>39547.86</v>
      </c>
      <c r="I4411" s="21" t="s">
        <v>11</v>
      </c>
      <c r="J4411" s="21" t="s">
        <v>12</v>
      </c>
    </row>
    <row r="4412" spans="1:10">
      <c r="A4412" s="21">
        <v>11563327</v>
      </c>
      <c r="B4412" s="22">
        <v>43977</v>
      </c>
      <c r="C4412" s="22">
        <v>43977</v>
      </c>
      <c r="D4412" s="21" t="s">
        <v>10</v>
      </c>
      <c r="E4412" s="21">
        <v>0</v>
      </c>
      <c r="F4412" s="21">
        <v>0</v>
      </c>
      <c r="G4412" s="21">
        <v>1900</v>
      </c>
      <c r="H4412" s="21">
        <v>41447.86</v>
      </c>
      <c r="I4412" s="21" t="s">
        <v>11</v>
      </c>
      <c r="J4412" s="21" t="s">
        <v>12</v>
      </c>
    </row>
    <row r="4413" spans="1:10">
      <c r="A4413" s="21">
        <v>11563327</v>
      </c>
      <c r="B4413" s="22">
        <v>43977</v>
      </c>
      <c r="C4413" s="22">
        <v>43977</v>
      </c>
      <c r="D4413" s="21" t="s">
        <v>10</v>
      </c>
      <c r="E4413" s="21">
        <v>0</v>
      </c>
      <c r="F4413" s="21">
        <v>0</v>
      </c>
      <c r="G4413" s="21">
        <v>1960</v>
      </c>
      <c r="H4413" s="21">
        <v>43407.86</v>
      </c>
      <c r="I4413" s="21" t="s">
        <v>11</v>
      </c>
      <c r="J4413" s="21" t="s">
        <v>12</v>
      </c>
    </row>
    <row r="4414" spans="1:10">
      <c r="A4414" s="21">
        <v>11563327</v>
      </c>
      <c r="B4414" s="22">
        <v>43977</v>
      </c>
      <c r="C4414" s="22">
        <v>43977</v>
      </c>
      <c r="D4414" s="21" t="s">
        <v>10</v>
      </c>
      <c r="E4414" s="21">
        <v>0</v>
      </c>
      <c r="F4414" s="21">
        <v>0</v>
      </c>
      <c r="G4414" s="21">
        <v>2000</v>
      </c>
      <c r="H4414" s="21">
        <v>45407.86</v>
      </c>
      <c r="I4414" s="21" t="s">
        <v>11</v>
      </c>
      <c r="J4414" s="21" t="s">
        <v>12</v>
      </c>
    </row>
    <row r="4415" spans="1:10">
      <c r="A4415" s="21">
        <v>11563327</v>
      </c>
      <c r="B4415" s="22">
        <v>43977</v>
      </c>
      <c r="C4415" s="22">
        <v>43977</v>
      </c>
      <c r="D4415" s="21" t="s">
        <v>10</v>
      </c>
      <c r="E4415" s="21">
        <v>0</v>
      </c>
      <c r="F4415" s="21">
        <v>0</v>
      </c>
      <c r="G4415" s="21">
        <v>2037.5</v>
      </c>
      <c r="H4415" s="21">
        <v>47445.36</v>
      </c>
      <c r="I4415" s="21" t="s">
        <v>11</v>
      </c>
      <c r="J4415" s="21" t="s">
        <v>12</v>
      </c>
    </row>
    <row r="4416" spans="1:10">
      <c r="A4416" s="21">
        <v>11563327</v>
      </c>
      <c r="B4416" s="22">
        <v>43977</v>
      </c>
      <c r="C4416" s="22">
        <v>43977</v>
      </c>
      <c r="D4416" s="21" t="s">
        <v>10</v>
      </c>
      <c r="E4416" s="21">
        <v>0</v>
      </c>
      <c r="F4416" s="21">
        <v>0</v>
      </c>
      <c r="G4416" s="21">
        <v>2040</v>
      </c>
      <c r="H4416" s="21">
        <v>49485.36</v>
      </c>
      <c r="I4416" s="21" t="s">
        <v>11</v>
      </c>
      <c r="J4416" s="21" t="s">
        <v>12</v>
      </c>
    </row>
    <row r="4417" spans="1:10">
      <c r="A4417" s="21">
        <v>11563327</v>
      </c>
      <c r="B4417" s="22">
        <v>43977</v>
      </c>
      <c r="C4417" s="22">
        <v>43977</v>
      </c>
      <c r="D4417" s="21" t="s">
        <v>10</v>
      </c>
      <c r="E4417" s="21">
        <v>0</v>
      </c>
      <c r="F4417" s="21">
        <v>0</v>
      </c>
      <c r="G4417" s="21">
        <v>2066</v>
      </c>
      <c r="H4417" s="21">
        <v>51551.360000000001</v>
      </c>
      <c r="I4417" s="21" t="s">
        <v>11</v>
      </c>
      <c r="J4417" s="21" t="s">
        <v>12</v>
      </c>
    </row>
    <row r="4418" spans="1:10">
      <c r="A4418" s="21">
        <v>11563327</v>
      </c>
      <c r="B4418" s="22">
        <v>43977</v>
      </c>
      <c r="C4418" s="22">
        <v>43977</v>
      </c>
      <c r="D4418" s="21" t="s">
        <v>10</v>
      </c>
      <c r="E4418" s="21">
        <v>0</v>
      </c>
      <c r="F4418" s="21">
        <v>0</v>
      </c>
      <c r="G4418" s="21">
        <v>2163.6</v>
      </c>
      <c r="H4418" s="21">
        <v>53714.96</v>
      </c>
      <c r="I4418" s="21" t="s">
        <v>11</v>
      </c>
      <c r="J4418" s="21" t="s">
        <v>12</v>
      </c>
    </row>
    <row r="4419" spans="1:10">
      <c r="A4419" s="21">
        <v>11563327</v>
      </c>
      <c r="B4419" s="22">
        <v>43977</v>
      </c>
      <c r="C4419" s="22">
        <v>43977</v>
      </c>
      <c r="D4419" s="21" t="s">
        <v>10</v>
      </c>
      <c r="E4419" s="21">
        <v>0</v>
      </c>
      <c r="F4419" s="21">
        <v>0</v>
      </c>
      <c r="G4419" s="21">
        <v>2520</v>
      </c>
      <c r="H4419" s="21">
        <v>56234.96</v>
      </c>
      <c r="I4419" s="21" t="s">
        <v>11</v>
      </c>
      <c r="J4419" s="21" t="s">
        <v>12</v>
      </c>
    </row>
    <row r="4420" spans="1:10">
      <c r="A4420" s="21">
        <v>11563327</v>
      </c>
      <c r="B4420" s="22">
        <v>43977</v>
      </c>
      <c r="C4420" s="22">
        <v>43977</v>
      </c>
      <c r="D4420" s="21" t="s">
        <v>10</v>
      </c>
      <c r="E4420" s="21">
        <v>0</v>
      </c>
      <c r="F4420" s="21">
        <v>0</v>
      </c>
      <c r="G4420" s="21">
        <v>2523.1999999999998</v>
      </c>
      <c r="H4420" s="21">
        <v>58758.16</v>
      </c>
      <c r="I4420" s="21" t="s">
        <v>11</v>
      </c>
      <c r="J4420" s="21" t="s">
        <v>12</v>
      </c>
    </row>
    <row r="4421" spans="1:10">
      <c r="A4421" s="21">
        <v>11563327</v>
      </c>
      <c r="B4421" s="22">
        <v>43977</v>
      </c>
      <c r="C4421" s="22">
        <v>43977</v>
      </c>
      <c r="D4421" s="21" t="s">
        <v>10</v>
      </c>
      <c r="E4421" s="21">
        <v>0</v>
      </c>
      <c r="F4421" s="21">
        <v>0</v>
      </c>
      <c r="G4421" s="21">
        <v>2620</v>
      </c>
      <c r="H4421" s="21">
        <v>61378.16</v>
      </c>
      <c r="I4421" s="21" t="s">
        <v>11</v>
      </c>
      <c r="J4421" s="21" t="s">
        <v>12</v>
      </c>
    </row>
    <row r="4422" spans="1:10">
      <c r="A4422" s="21">
        <v>11563327</v>
      </c>
      <c r="B4422" s="22">
        <v>43977</v>
      </c>
      <c r="C4422" s="22">
        <v>43977</v>
      </c>
      <c r="D4422" s="21" t="s">
        <v>10</v>
      </c>
      <c r="E4422" s="21">
        <v>0</v>
      </c>
      <c r="F4422" s="21">
        <v>0</v>
      </c>
      <c r="G4422" s="21">
        <v>2733.6</v>
      </c>
      <c r="H4422" s="21">
        <v>64111.76</v>
      </c>
      <c r="I4422" s="21" t="s">
        <v>11</v>
      </c>
      <c r="J4422" s="21" t="s">
        <v>12</v>
      </c>
    </row>
    <row r="4423" spans="1:10">
      <c r="A4423" s="21">
        <v>11563327</v>
      </c>
      <c r="B4423" s="22">
        <v>43977</v>
      </c>
      <c r="C4423" s="22">
        <v>43977</v>
      </c>
      <c r="D4423" s="21" t="s">
        <v>10</v>
      </c>
      <c r="E4423" s="21">
        <v>0</v>
      </c>
      <c r="F4423" s="21">
        <v>0</v>
      </c>
      <c r="G4423" s="21">
        <v>2772</v>
      </c>
      <c r="H4423" s="21">
        <v>66883.759999999995</v>
      </c>
      <c r="I4423" s="21" t="s">
        <v>11</v>
      </c>
      <c r="J4423" s="21" t="s">
        <v>12</v>
      </c>
    </row>
    <row r="4424" spans="1:10">
      <c r="A4424" s="21">
        <v>11563327</v>
      </c>
      <c r="B4424" s="22">
        <v>43977</v>
      </c>
      <c r="C4424" s="22">
        <v>43977</v>
      </c>
      <c r="D4424" s="21" t="s">
        <v>10</v>
      </c>
      <c r="E4424" s="21">
        <v>0</v>
      </c>
      <c r="F4424" s="21">
        <v>0</v>
      </c>
      <c r="G4424" s="21">
        <v>2820</v>
      </c>
      <c r="H4424" s="21">
        <v>69703.759999999995</v>
      </c>
      <c r="I4424" s="21" t="s">
        <v>11</v>
      </c>
      <c r="J4424" s="21" t="s">
        <v>12</v>
      </c>
    </row>
    <row r="4425" spans="1:10">
      <c r="A4425" s="21">
        <v>11563327</v>
      </c>
      <c r="B4425" s="22">
        <v>43977</v>
      </c>
      <c r="C4425" s="22">
        <v>43977</v>
      </c>
      <c r="D4425" s="21" t="s">
        <v>10</v>
      </c>
      <c r="E4425" s="21">
        <v>0</v>
      </c>
      <c r="F4425" s="21">
        <v>0</v>
      </c>
      <c r="G4425" s="21">
        <v>2870</v>
      </c>
      <c r="H4425" s="21">
        <v>72573.759999999995</v>
      </c>
      <c r="I4425" s="21" t="s">
        <v>11</v>
      </c>
      <c r="J4425" s="21" t="s">
        <v>12</v>
      </c>
    </row>
    <row r="4426" spans="1:10">
      <c r="A4426" s="21">
        <v>11563327</v>
      </c>
      <c r="B4426" s="22">
        <v>43977</v>
      </c>
      <c r="C4426" s="22">
        <v>43977</v>
      </c>
      <c r="D4426" s="21" t="s">
        <v>10</v>
      </c>
      <c r="E4426" s="21">
        <v>0</v>
      </c>
      <c r="F4426" s="21">
        <v>0</v>
      </c>
      <c r="G4426" s="21">
        <v>2891.5</v>
      </c>
      <c r="H4426" s="21">
        <v>75465.259999999995</v>
      </c>
      <c r="I4426" s="21" t="s">
        <v>11</v>
      </c>
      <c r="J4426" s="21" t="s">
        <v>12</v>
      </c>
    </row>
    <row r="4427" spans="1:10">
      <c r="A4427" s="21">
        <v>11563327</v>
      </c>
      <c r="B4427" s="22">
        <v>43977</v>
      </c>
      <c r="C4427" s="22">
        <v>43977</v>
      </c>
      <c r="D4427" s="21" t="s">
        <v>10</v>
      </c>
      <c r="E4427" s="21">
        <v>0</v>
      </c>
      <c r="F4427" s="21">
        <v>0</v>
      </c>
      <c r="G4427" s="21">
        <v>2936.7</v>
      </c>
      <c r="H4427" s="21">
        <v>78401.960000000006</v>
      </c>
      <c r="I4427" s="21" t="s">
        <v>11</v>
      </c>
      <c r="J4427" s="21" t="s">
        <v>12</v>
      </c>
    </row>
    <row r="4428" spans="1:10">
      <c r="A4428" s="21">
        <v>11563327</v>
      </c>
      <c r="B4428" s="22">
        <v>43977</v>
      </c>
      <c r="C4428" s="22">
        <v>43977</v>
      </c>
      <c r="D4428" s="21" t="s">
        <v>10</v>
      </c>
      <c r="E4428" s="21">
        <v>0</v>
      </c>
      <c r="F4428" s="21">
        <v>0</v>
      </c>
      <c r="G4428" s="21">
        <v>2958.65</v>
      </c>
      <c r="H4428" s="21">
        <v>81360.61</v>
      </c>
      <c r="I4428" s="21" t="s">
        <v>11</v>
      </c>
      <c r="J4428" s="21" t="s">
        <v>12</v>
      </c>
    </row>
    <row r="4429" spans="1:10">
      <c r="A4429" s="21">
        <v>11563327</v>
      </c>
      <c r="B4429" s="22">
        <v>43977</v>
      </c>
      <c r="C4429" s="22">
        <v>43977</v>
      </c>
      <c r="D4429" s="21" t="s">
        <v>10</v>
      </c>
      <c r="E4429" s="21">
        <v>0</v>
      </c>
      <c r="F4429" s="21">
        <v>0</v>
      </c>
      <c r="G4429" s="21">
        <v>3000</v>
      </c>
      <c r="H4429" s="21">
        <v>84360.61</v>
      </c>
      <c r="I4429" s="21" t="s">
        <v>11</v>
      </c>
      <c r="J4429" s="21" t="s">
        <v>12</v>
      </c>
    </row>
    <row r="4430" spans="1:10">
      <c r="A4430" s="21">
        <v>11563327</v>
      </c>
      <c r="B4430" s="22">
        <v>43977</v>
      </c>
      <c r="C4430" s="22">
        <v>43977</v>
      </c>
      <c r="D4430" s="21" t="s">
        <v>10</v>
      </c>
      <c r="E4430" s="21">
        <v>0</v>
      </c>
      <c r="F4430" s="21">
        <v>0</v>
      </c>
      <c r="G4430" s="21">
        <v>3032</v>
      </c>
      <c r="H4430" s="21">
        <v>87392.61</v>
      </c>
      <c r="I4430" s="21" t="s">
        <v>11</v>
      </c>
      <c r="J4430" s="21" t="s">
        <v>12</v>
      </c>
    </row>
    <row r="4431" spans="1:10">
      <c r="A4431" s="21">
        <v>11563327</v>
      </c>
      <c r="B4431" s="22">
        <v>43977</v>
      </c>
      <c r="C4431" s="22">
        <v>43977</v>
      </c>
      <c r="D4431" s="21" t="s">
        <v>10</v>
      </c>
      <c r="E4431" s="21">
        <v>0</v>
      </c>
      <c r="F4431" s="21">
        <v>0</v>
      </c>
      <c r="G4431" s="21">
        <v>3042.4</v>
      </c>
      <c r="H4431" s="21">
        <v>90435.01</v>
      </c>
      <c r="I4431" s="21" t="s">
        <v>11</v>
      </c>
      <c r="J4431" s="21" t="s">
        <v>12</v>
      </c>
    </row>
    <row r="4432" spans="1:10">
      <c r="A4432" s="21">
        <v>11563327</v>
      </c>
      <c r="B4432" s="22">
        <v>43977</v>
      </c>
      <c r="C4432" s="22">
        <v>43977</v>
      </c>
      <c r="D4432" s="21" t="s">
        <v>10</v>
      </c>
      <c r="E4432" s="21">
        <v>0</v>
      </c>
      <c r="F4432" s="21">
        <v>0</v>
      </c>
      <c r="G4432" s="21">
        <v>3110</v>
      </c>
      <c r="H4432" s="21">
        <v>93545.01</v>
      </c>
      <c r="I4432" s="21" t="s">
        <v>11</v>
      </c>
      <c r="J4432" s="21" t="s">
        <v>12</v>
      </c>
    </row>
    <row r="4433" spans="1:10">
      <c r="A4433" s="21">
        <v>11563327</v>
      </c>
      <c r="B4433" s="22">
        <v>43977</v>
      </c>
      <c r="C4433" s="22">
        <v>43977</v>
      </c>
      <c r="D4433" s="21" t="s">
        <v>10</v>
      </c>
      <c r="E4433" s="21">
        <v>0</v>
      </c>
      <c r="F4433" s="21">
        <v>0</v>
      </c>
      <c r="G4433" s="21">
        <v>3150</v>
      </c>
      <c r="H4433" s="21">
        <v>96695.01</v>
      </c>
      <c r="I4433" s="21" t="s">
        <v>11</v>
      </c>
      <c r="J4433" s="21" t="s">
        <v>12</v>
      </c>
    </row>
    <row r="4434" spans="1:10">
      <c r="A4434" s="21">
        <v>11563327</v>
      </c>
      <c r="B4434" s="22">
        <v>43977</v>
      </c>
      <c r="C4434" s="22">
        <v>43977</v>
      </c>
      <c r="D4434" s="21" t="s">
        <v>10</v>
      </c>
      <c r="E4434" s="21">
        <v>0</v>
      </c>
      <c r="F4434" s="21">
        <v>0</v>
      </c>
      <c r="G4434" s="21">
        <v>3217.6</v>
      </c>
      <c r="H4434" s="21">
        <v>99912.61</v>
      </c>
      <c r="I4434" s="21" t="s">
        <v>11</v>
      </c>
      <c r="J4434" s="21" t="s">
        <v>12</v>
      </c>
    </row>
    <row r="4435" spans="1:10">
      <c r="A4435" s="21">
        <v>11563327</v>
      </c>
      <c r="B4435" s="22">
        <v>43977</v>
      </c>
      <c r="C4435" s="22">
        <v>43977</v>
      </c>
      <c r="D4435" s="21" t="s">
        <v>10</v>
      </c>
      <c r="E4435" s="21">
        <v>0</v>
      </c>
      <c r="F4435" s="21">
        <v>0</v>
      </c>
      <c r="G4435" s="21">
        <v>3249.8</v>
      </c>
      <c r="H4435" s="21">
        <v>103162.41</v>
      </c>
      <c r="I4435" s="21" t="s">
        <v>11</v>
      </c>
      <c r="J4435" s="21" t="s">
        <v>12</v>
      </c>
    </row>
    <row r="4436" spans="1:10">
      <c r="A4436" s="21">
        <v>11563327</v>
      </c>
      <c r="B4436" s="22">
        <v>43977</v>
      </c>
      <c r="C4436" s="22">
        <v>43977</v>
      </c>
      <c r="D4436" s="21" t="s">
        <v>10</v>
      </c>
      <c r="E4436" s="21">
        <v>0</v>
      </c>
      <c r="F4436" s="21">
        <v>0</v>
      </c>
      <c r="G4436" s="21">
        <v>3310</v>
      </c>
      <c r="H4436" s="21">
        <v>106472.41</v>
      </c>
      <c r="I4436" s="21" t="s">
        <v>11</v>
      </c>
      <c r="J4436" s="21" t="s">
        <v>12</v>
      </c>
    </row>
    <row r="4437" spans="1:10">
      <c r="A4437" s="21">
        <v>11563327</v>
      </c>
      <c r="B4437" s="22">
        <v>43977</v>
      </c>
      <c r="C4437" s="22">
        <v>43977</v>
      </c>
      <c r="D4437" s="21" t="s">
        <v>10</v>
      </c>
      <c r="E4437" s="21">
        <v>0</v>
      </c>
      <c r="F4437" s="21">
        <v>0</v>
      </c>
      <c r="G4437" s="21">
        <v>3340</v>
      </c>
      <c r="H4437" s="21">
        <v>109812.41</v>
      </c>
      <c r="I4437" s="21" t="s">
        <v>11</v>
      </c>
      <c r="J4437" s="21" t="s">
        <v>12</v>
      </c>
    </row>
    <row r="4438" spans="1:10">
      <c r="A4438" s="21">
        <v>11563327</v>
      </c>
      <c r="B4438" s="22">
        <v>43977</v>
      </c>
      <c r="C4438" s="22">
        <v>43977</v>
      </c>
      <c r="D4438" s="21" t="s">
        <v>10</v>
      </c>
      <c r="E4438" s="21">
        <v>0</v>
      </c>
      <c r="F4438" s="21">
        <v>0</v>
      </c>
      <c r="G4438" s="21">
        <v>3362.8</v>
      </c>
      <c r="H4438" s="21">
        <v>113175.21</v>
      </c>
      <c r="I4438" s="21" t="s">
        <v>11</v>
      </c>
      <c r="J4438" s="21" t="s">
        <v>12</v>
      </c>
    </row>
    <row r="4439" spans="1:10">
      <c r="A4439" s="21">
        <v>11563327</v>
      </c>
      <c r="B4439" s="22">
        <v>43977</v>
      </c>
      <c r="C4439" s="22">
        <v>43977</v>
      </c>
      <c r="D4439" s="21" t="s">
        <v>10</v>
      </c>
      <c r="E4439" s="21">
        <v>0</v>
      </c>
      <c r="F4439" s="21">
        <v>0</v>
      </c>
      <c r="G4439" s="21">
        <v>3460</v>
      </c>
      <c r="H4439" s="21">
        <v>116635.21</v>
      </c>
      <c r="I4439" s="21" t="s">
        <v>11</v>
      </c>
      <c r="J4439" s="21" t="s">
        <v>12</v>
      </c>
    </row>
    <row r="4440" spans="1:10">
      <c r="A4440" s="21">
        <v>11563327</v>
      </c>
      <c r="B4440" s="22">
        <v>43977</v>
      </c>
      <c r="C4440" s="22">
        <v>43977</v>
      </c>
      <c r="D4440" s="21" t="s">
        <v>10</v>
      </c>
      <c r="E4440" s="21">
        <v>0</v>
      </c>
      <c r="F4440" s="21">
        <v>0</v>
      </c>
      <c r="G4440" s="21">
        <v>3488.5</v>
      </c>
      <c r="H4440" s="21">
        <v>120123.71</v>
      </c>
      <c r="I4440" s="21" t="s">
        <v>11</v>
      </c>
      <c r="J4440" s="21" t="s">
        <v>12</v>
      </c>
    </row>
    <row r="4441" spans="1:10">
      <c r="A4441" s="21">
        <v>11563327</v>
      </c>
      <c r="B4441" s="22">
        <v>43977</v>
      </c>
      <c r="C4441" s="22">
        <v>43977</v>
      </c>
      <c r="D4441" s="21" t="s">
        <v>10</v>
      </c>
      <c r="E4441" s="21">
        <v>0</v>
      </c>
      <c r="F4441" s="21">
        <v>0</v>
      </c>
      <c r="G4441" s="21">
        <v>3540</v>
      </c>
      <c r="H4441" s="21">
        <v>123663.71</v>
      </c>
      <c r="I4441" s="21" t="s">
        <v>11</v>
      </c>
      <c r="J4441" s="21" t="s">
        <v>12</v>
      </c>
    </row>
    <row r="4442" spans="1:10">
      <c r="A4442" s="21">
        <v>11563327</v>
      </c>
      <c r="B4442" s="22">
        <v>43977</v>
      </c>
      <c r="C4442" s="22">
        <v>43977</v>
      </c>
      <c r="D4442" s="21" t="s">
        <v>10</v>
      </c>
      <c r="E4442" s="21">
        <v>0</v>
      </c>
      <c r="F4442" s="21">
        <v>0</v>
      </c>
      <c r="G4442" s="21">
        <v>3592</v>
      </c>
      <c r="H4442" s="21">
        <v>127255.71</v>
      </c>
      <c r="I4442" s="21" t="s">
        <v>11</v>
      </c>
      <c r="J4442" s="21" t="s">
        <v>12</v>
      </c>
    </row>
    <row r="4443" spans="1:10">
      <c r="A4443" s="21">
        <v>11563327</v>
      </c>
      <c r="B4443" s="22">
        <v>43977</v>
      </c>
      <c r="C4443" s="22">
        <v>43977</v>
      </c>
      <c r="D4443" s="21" t="s">
        <v>10</v>
      </c>
      <c r="E4443" s="21">
        <v>0</v>
      </c>
      <c r="F4443" s="21">
        <v>0</v>
      </c>
      <c r="G4443" s="21">
        <v>3674</v>
      </c>
      <c r="H4443" s="21">
        <v>130929.71</v>
      </c>
      <c r="I4443" s="21" t="s">
        <v>11</v>
      </c>
      <c r="J4443" s="21" t="s">
        <v>12</v>
      </c>
    </row>
    <row r="4444" spans="1:10">
      <c r="A4444" s="21">
        <v>11563327</v>
      </c>
      <c r="B4444" s="22">
        <v>43977</v>
      </c>
      <c r="C4444" s="22">
        <v>43977</v>
      </c>
      <c r="D4444" s="21" t="s">
        <v>10</v>
      </c>
      <c r="E4444" s="21">
        <v>0</v>
      </c>
      <c r="F4444" s="21">
        <v>0</v>
      </c>
      <c r="G4444" s="21">
        <v>3704</v>
      </c>
      <c r="H4444" s="21">
        <v>134633.71</v>
      </c>
      <c r="I4444" s="21" t="s">
        <v>11</v>
      </c>
      <c r="J4444" s="21" t="s">
        <v>12</v>
      </c>
    </row>
    <row r="4445" spans="1:10">
      <c r="A4445" s="21">
        <v>11563327</v>
      </c>
      <c r="B4445" s="22">
        <v>43977</v>
      </c>
      <c r="C4445" s="22">
        <v>43977</v>
      </c>
      <c r="D4445" s="21" t="s">
        <v>10</v>
      </c>
      <c r="E4445" s="21">
        <v>0</v>
      </c>
      <c r="F4445" s="21">
        <v>0</v>
      </c>
      <c r="G4445" s="21">
        <v>3740</v>
      </c>
      <c r="H4445" s="21">
        <v>138373.71</v>
      </c>
      <c r="I4445" s="21" t="s">
        <v>11</v>
      </c>
      <c r="J4445" s="21" t="s">
        <v>12</v>
      </c>
    </row>
    <row r="4446" spans="1:10">
      <c r="A4446" s="21">
        <v>11563327</v>
      </c>
      <c r="B4446" s="22">
        <v>43977</v>
      </c>
      <c r="C4446" s="22">
        <v>43977</v>
      </c>
      <c r="D4446" s="21" t="s">
        <v>10</v>
      </c>
      <c r="E4446" s="21">
        <v>0</v>
      </c>
      <c r="F4446" s="21">
        <v>0</v>
      </c>
      <c r="G4446" s="21">
        <v>3770</v>
      </c>
      <c r="H4446" s="21">
        <v>142143.71</v>
      </c>
      <c r="I4446" s="21" t="s">
        <v>11</v>
      </c>
      <c r="J4446" s="21" t="s">
        <v>12</v>
      </c>
    </row>
    <row r="4447" spans="1:10">
      <c r="A4447" s="21">
        <v>11563327</v>
      </c>
      <c r="B4447" s="22">
        <v>43977</v>
      </c>
      <c r="C4447" s="22">
        <v>43977</v>
      </c>
      <c r="D4447" s="21" t="s">
        <v>10</v>
      </c>
      <c r="E4447" s="21">
        <v>0</v>
      </c>
      <c r="F4447" s="21">
        <v>0</v>
      </c>
      <c r="G4447" s="21">
        <v>3869</v>
      </c>
      <c r="H4447" s="21">
        <v>146012.71</v>
      </c>
      <c r="I4447" s="21" t="s">
        <v>11</v>
      </c>
      <c r="J4447" s="21" t="s">
        <v>12</v>
      </c>
    </row>
    <row r="4448" spans="1:10">
      <c r="A4448" s="21">
        <v>11563327</v>
      </c>
      <c r="B4448" s="22">
        <v>43977</v>
      </c>
      <c r="C4448" s="22">
        <v>43977</v>
      </c>
      <c r="D4448" s="21" t="s">
        <v>10</v>
      </c>
      <c r="E4448" s="21">
        <v>0</v>
      </c>
      <c r="F4448" s="21">
        <v>0</v>
      </c>
      <c r="G4448" s="21">
        <v>3981.1</v>
      </c>
      <c r="H4448" s="21">
        <v>149993.81</v>
      </c>
      <c r="I4448" s="21" t="s">
        <v>11</v>
      </c>
      <c r="J4448" s="21" t="s">
        <v>12</v>
      </c>
    </row>
    <row r="4449" spans="1:10">
      <c r="A4449" s="21">
        <v>11563327</v>
      </c>
      <c r="B4449" s="22">
        <v>43977</v>
      </c>
      <c r="C4449" s="22">
        <v>43977</v>
      </c>
      <c r="D4449" s="21" t="s">
        <v>10</v>
      </c>
      <c r="E4449" s="21">
        <v>0</v>
      </c>
      <c r="F4449" s="21">
        <v>0</v>
      </c>
      <c r="G4449" s="21">
        <v>4040</v>
      </c>
      <c r="H4449" s="21">
        <v>154033.81</v>
      </c>
      <c r="I4449" s="21" t="s">
        <v>11</v>
      </c>
      <c r="J4449" s="21" t="s">
        <v>12</v>
      </c>
    </row>
    <row r="4450" spans="1:10">
      <c r="A4450" s="21">
        <v>11563327</v>
      </c>
      <c r="B4450" s="22">
        <v>43977</v>
      </c>
      <c r="C4450" s="22">
        <v>43977</v>
      </c>
      <c r="D4450" s="21" t="s">
        <v>10</v>
      </c>
      <c r="E4450" s="21">
        <v>0</v>
      </c>
      <c r="F4450" s="21">
        <v>0</v>
      </c>
      <c r="G4450" s="21">
        <v>4150</v>
      </c>
      <c r="H4450" s="21">
        <v>158183.81</v>
      </c>
      <c r="I4450" s="21" t="s">
        <v>11</v>
      </c>
      <c r="J4450" s="21" t="s">
        <v>12</v>
      </c>
    </row>
    <row r="4451" spans="1:10">
      <c r="A4451" s="21">
        <v>11563327</v>
      </c>
      <c r="B4451" s="22">
        <v>43977</v>
      </c>
      <c r="C4451" s="22">
        <v>43977</v>
      </c>
      <c r="D4451" s="21" t="s">
        <v>10</v>
      </c>
      <c r="E4451" s="21">
        <v>0</v>
      </c>
      <c r="F4451" s="21">
        <v>0</v>
      </c>
      <c r="G4451" s="21">
        <v>4170</v>
      </c>
      <c r="H4451" s="21">
        <v>162353.81</v>
      </c>
      <c r="I4451" s="21" t="s">
        <v>11</v>
      </c>
      <c r="J4451" s="21" t="s">
        <v>12</v>
      </c>
    </row>
    <row r="4452" spans="1:10">
      <c r="A4452" s="21">
        <v>11563327</v>
      </c>
      <c r="B4452" s="22">
        <v>43977</v>
      </c>
      <c r="C4452" s="22">
        <v>43977</v>
      </c>
      <c r="D4452" s="21" t="s">
        <v>10</v>
      </c>
      <c r="E4452" s="21">
        <v>0</v>
      </c>
      <c r="F4452" s="21">
        <v>0</v>
      </c>
      <c r="G4452" s="21">
        <v>4450</v>
      </c>
      <c r="H4452" s="21">
        <v>166803.81</v>
      </c>
      <c r="I4452" s="21" t="s">
        <v>11</v>
      </c>
      <c r="J4452" s="21" t="s">
        <v>12</v>
      </c>
    </row>
    <row r="4453" spans="1:10">
      <c r="A4453" s="21">
        <v>11563327</v>
      </c>
      <c r="B4453" s="22">
        <v>43977</v>
      </c>
      <c r="C4453" s="22">
        <v>43977</v>
      </c>
      <c r="D4453" s="21" t="s">
        <v>10</v>
      </c>
      <c r="E4453" s="21">
        <v>0</v>
      </c>
      <c r="F4453" s="21">
        <v>0</v>
      </c>
      <c r="G4453" s="21">
        <v>4480</v>
      </c>
      <c r="H4453" s="21">
        <v>171283.81</v>
      </c>
      <c r="I4453" s="21" t="s">
        <v>11</v>
      </c>
      <c r="J4453" s="21" t="s">
        <v>12</v>
      </c>
    </row>
    <row r="4454" spans="1:10">
      <c r="A4454" s="21">
        <v>11563327</v>
      </c>
      <c r="B4454" s="22">
        <v>43977</v>
      </c>
      <c r="C4454" s="22">
        <v>43977</v>
      </c>
      <c r="D4454" s="21" t="s">
        <v>10</v>
      </c>
      <c r="E4454" s="21">
        <v>0</v>
      </c>
      <c r="F4454" s="21">
        <v>0</v>
      </c>
      <c r="G4454" s="21">
        <v>4535</v>
      </c>
      <c r="H4454" s="21">
        <v>175818.81</v>
      </c>
      <c r="I4454" s="21" t="s">
        <v>11</v>
      </c>
      <c r="J4454" s="21" t="s">
        <v>12</v>
      </c>
    </row>
    <row r="4455" spans="1:10">
      <c r="A4455" s="21">
        <v>11563327</v>
      </c>
      <c r="B4455" s="22">
        <v>43977</v>
      </c>
      <c r="C4455" s="22">
        <v>43977</v>
      </c>
      <c r="D4455" s="21" t="s">
        <v>10</v>
      </c>
      <c r="E4455" s="21">
        <v>0</v>
      </c>
      <c r="F4455" s="21">
        <v>0</v>
      </c>
      <c r="G4455" s="21">
        <v>4568.7</v>
      </c>
      <c r="H4455" s="21">
        <v>180387.51</v>
      </c>
      <c r="I4455" s="21" t="s">
        <v>11</v>
      </c>
      <c r="J4455" s="21" t="s">
        <v>12</v>
      </c>
    </row>
    <row r="4456" spans="1:10">
      <c r="A4456" s="21">
        <v>11563327</v>
      </c>
      <c r="B4456" s="22">
        <v>43977</v>
      </c>
      <c r="C4456" s="22">
        <v>43977</v>
      </c>
      <c r="D4456" s="21" t="s">
        <v>10</v>
      </c>
      <c r="E4456" s="21">
        <v>0</v>
      </c>
      <c r="F4456" s="21">
        <v>0</v>
      </c>
      <c r="G4456" s="21">
        <v>4721.5</v>
      </c>
      <c r="H4456" s="21">
        <v>185109.01</v>
      </c>
      <c r="I4456" s="21" t="s">
        <v>11</v>
      </c>
      <c r="J4456" s="21" t="s">
        <v>12</v>
      </c>
    </row>
    <row r="4457" spans="1:10">
      <c r="A4457" s="21">
        <v>11563327</v>
      </c>
      <c r="B4457" s="22">
        <v>43977</v>
      </c>
      <c r="C4457" s="22">
        <v>43977</v>
      </c>
      <c r="D4457" s="21" t="s">
        <v>10</v>
      </c>
      <c r="E4457" s="21">
        <v>0</v>
      </c>
      <c r="F4457" s="21">
        <v>0</v>
      </c>
      <c r="G4457" s="21">
        <v>4760.7</v>
      </c>
      <c r="H4457" s="21">
        <v>189869.71</v>
      </c>
      <c r="I4457" s="21" t="s">
        <v>11</v>
      </c>
      <c r="J4457" s="21" t="s">
        <v>12</v>
      </c>
    </row>
    <row r="4458" spans="1:10">
      <c r="A4458" s="21">
        <v>11563327</v>
      </c>
      <c r="B4458" s="22">
        <v>43977</v>
      </c>
      <c r="C4458" s="22">
        <v>43977</v>
      </c>
      <c r="D4458" s="21" t="s">
        <v>10</v>
      </c>
      <c r="E4458" s="21">
        <v>0</v>
      </c>
      <c r="F4458" s="21">
        <v>0</v>
      </c>
      <c r="G4458" s="21">
        <v>4814.2</v>
      </c>
      <c r="H4458" s="21">
        <v>194683.91</v>
      </c>
      <c r="I4458" s="21" t="s">
        <v>11</v>
      </c>
      <c r="J4458" s="21" t="s">
        <v>12</v>
      </c>
    </row>
    <row r="4459" spans="1:10">
      <c r="A4459" s="21">
        <v>11563327</v>
      </c>
      <c r="B4459" s="22">
        <v>43977</v>
      </c>
      <c r="C4459" s="22">
        <v>43977</v>
      </c>
      <c r="D4459" s="21" t="s">
        <v>10</v>
      </c>
      <c r="E4459" s="21">
        <v>0</v>
      </c>
      <c r="F4459" s="21">
        <v>0</v>
      </c>
      <c r="G4459" s="21">
        <v>4855</v>
      </c>
      <c r="H4459" s="21">
        <v>199538.91</v>
      </c>
      <c r="I4459" s="21" t="s">
        <v>11</v>
      </c>
      <c r="J4459" s="21" t="s">
        <v>12</v>
      </c>
    </row>
    <row r="4460" spans="1:10">
      <c r="A4460" s="21">
        <v>11563327</v>
      </c>
      <c r="B4460" s="22">
        <v>43977</v>
      </c>
      <c r="C4460" s="22">
        <v>43977</v>
      </c>
      <c r="D4460" s="21" t="s">
        <v>10</v>
      </c>
      <c r="E4460" s="21">
        <v>0</v>
      </c>
      <c r="F4460" s="21">
        <v>0</v>
      </c>
      <c r="G4460" s="21">
        <v>4860</v>
      </c>
      <c r="H4460" s="21">
        <v>204398.91</v>
      </c>
      <c r="I4460" s="21" t="s">
        <v>11</v>
      </c>
      <c r="J4460" s="21" t="s">
        <v>12</v>
      </c>
    </row>
    <row r="4461" spans="1:10">
      <c r="A4461" s="21">
        <v>11563327</v>
      </c>
      <c r="B4461" s="22">
        <v>43977</v>
      </c>
      <c r="C4461" s="22">
        <v>43977</v>
      </c>
      <c r="D4461" s="21" t="s">
        <v>10</v>
      </c>
      <c r="E4461" s="21">
        <v>0</v>
      </c>
      <c r="F4461" s="21">
        <v>0</v>
      </c>
      <c r="G4461" s="21">
        <v>4860</v>
      </c>
      <c r="H4461" s="21">
        <v>209258.91</v>
      </c>
      <c r="I4461" s="21" t="s">
        <v>11</v>
      </c>
      <c r="J4461" s="21" t="s">
        <v>12</v>
      </c>
    </row>
    <row r="4462" spans="1:10">
      <c r="A4462" s="21">
        <v>11563327</v>
      </c>
      <c r="B4462" s="22">
        <v>43977</v>
      </c>
      <c r="C4462" s="22">
        <v>43977</v>
      </c>
      <c r="D4462" s="21" t="s">
        <v>10</v>
      </c>
      <c r="E4462" s="21">
        <v>0</v>
      </c>
      <c r="F4462" s="21">
        <v>0</v>
      </c>
      <c r="G4462" s="21">
        <v>4900</v>
      </c>
      <c r="H4462" s="21">
        <v>214158.91</v>
      </c>
      <c r="I4462" s="21" t="s">
        <v>11</v>
      </c>
      <c r="J4462" s="21" t="s">
        <v>12</v>
      </c>
    </row>
    <row r="4463" spans="1:10">
      <c r="A4463" s="21">
        <v>11563327</v>
      </c>
      <c r="B4463" s="22">
        <v>43977</v>
      </c>
      <c r="C4463" s="22">
        <v>43977</v>
      </c>
      <c r="D4463" s="21" t="s">
        <v>10</v>
      </c>
      <c r="E4463" s="21">
        <v>0</v>
      </c>
      <c r="F4463" s="21">
        <v>0</v>
      </c>
      <c r="G4463" s="21">
        <v>5050</v>
      </c>
      <c r="H4463" s="21">
        <v>219208.91</v>
      </c>
      <c r="I4463" s="21" t="s">
        <v>11</v>
      </c>
      <c r="J4463" s="21" t="s">
        <v>12</v>
      </c>
    </row>
    <row r="4464" spans="1:10">
      <c r="A4464" s="21">
        <v>11563327</v>
      </c>
      <c r="B4464" s="22">
        <v>43977</v>
      </c>
      <c r="C4464" s="22">
        <v>43977</v>
      </c>
      <c r="D4464" s="21" t="s">
        <v>10</v>
      </c>
      <c r="E4464" s="21">
        <v>0</v>
      </c>
      <c r="F4464" s="21">
        <v>0</v>
      </c>
      <c r="G4464" s="21">
        <v>5230.04</v>
      </c>
      <c r="H4464" s="21">
        <v>224438.95</v>
      </c>
      <c r="I4464" s="21" t="s">
        <v>11</v>
      </c>
      <c r="J4464" s="21" t="s">
        <v>12</v>
      </c>
    </row>
    <row r="4465" spans="1:10">
      <c r="A4465" s="21">
        <v>11563327</v>
      </c>
      <c r="B4465" s="22">
        <v>43977</v>
      </c>
      <c r="C4465" s="22">
        <v>43977</v>
      </c>
      <c r="D4465" s="21" t="s">
        <v>10</v>
      </c>
      <c r="E4465" s="21">
        <v>0</v>
      </c>
      <c r="F4465" s="21">
        <v>0</v>
      </c>
      <c r="G4465" s="21">
        <v>5290</v>
      </c>
      <c r="H4465" s="21">
        <v>229728.95</v>
      </c>
      <c r="I4465" s="21" t="s">
        <v>11</v>
      </c>
      <c r="J4465" s="21" t="s">
        <v>12</v>
      </c>
    </row>
    <row r="4466" spans="1:10">
      <c r="A4466" s="21">
        <v>11563327</v>
      </c>
      <c r="B4466" s="22">
        <v>43977</v>
      </c>
      <c r="C4466" s="22">
        <v>43977</v>
      </c>
      <c r="D4466" s="21" t="s">
        <v>10</v>
      </c>
      <c r="E4466" s="21">
        <v>0</v>
      </c>
      <c r="F4466" s="21">
        <v>0</v>
      </c>
      <c r="G4466" s="21">
        <v>5295.1</v>
      </c>
      <c r="H4466" s="21">
        <v>235024.05</v>
      </c>
      <c r="I4466" s="21" t="s">
        <v>11</v>
      </c>
      <c r="J4466" s="21" t="s">
        <v>12</v>
      </c>
    </row>
    <row r="4467" spans="1:10">
      <c r="A4467" s="21">
        <v>11563327</v>
      </c>
      <c r="B4467" s="22">
        <v>43977</v>
      </c>
      <c r="C4467" s="22">
        <v>43977</v>
      </c>
      <c r="D4467" s="21" t="s">
        <v>10</v>
      </c>
      <c r="E4467" s="21">
        <v>0</v>
      </c>
      <c r="F4467" s="21">
        <v>0</v>
      </c>
      <c r="G4467" s="21">
        <v>5309</v>
      </c>
      <c r="H4467" s="21">
        <v>240333.05</v>
      </c>
      <c r="I4467" s="21" t="s">
        <v>11</v>
      </c>
      <c r="J4467" s="21" t="s">
        <v>12</v>
      </c>
    </row>
    <row r="4468" spans="1:10">
      <c r="A4468" s="21">
        <v>11563327</v>
      </c>
      <c r="B4468" s="22">
        <v>43977</v>
      </c>
      <c r="C4468" s="22">
        <v>43977</v>
      </c>
      <c r="D4468" s="21" t="s">
        <v>10</v>
      </c>
      <c r="E4468" s="21">
        <v>0</v>
      </c>
      <c r="F4468" s="21">
        <v>0</v>
      </c>
      <c r="G4468" s="21">
        <v>5450</v>
      </c>
      <c r="H4468" s="21">
        <v>245783.05</v>
      </c>
      <c r="I4468" s="21" t="s">
        <v>11</v>
      </c>
      <c r="J4468" s="21" t="s">
        <v>12</v>
      </c>
    </row>
    <row r="4469" spans="1:10">
      <c r="A4469" s="21">
        <v>11563327</v>
      </c>
      <c r="B4469" s="22">
        <v>43977</v>
      </c>
      <c r="C4469" s="22">
        <v>43977</v>
      </c>
      <c r="D4469" s="21" t="s">
        <v>10</v>
      </c>
      <c r="E4469" s="21">
        <v>0</v>
      </c>
      <c r="F4469" s="21">
        <v>0</v>
      </c>
      <c r="G4469" s="21">
        <v>5516.7</v>
      </c>
      <c r="H4469" s="21">
        <v>251299.75</v>
      </c>
      <c r="I4469" s="21" t="s">
        <v>11</v>
      </c>
      <c r="J4469" s="21" t="s">
        <v>12</v>
      </c>
    </row>
    <row r="4470" spans="1:10">
      <c r="A4470" s="21">
        <v>11563327</v>
      </c>
      <c r="B4470" s="22">
        <v>43977</v>
      </c>
      <c r="C4470" s="22">
        <v>43977</v>
      </c>
      <c r="D4470" s="21" t="s">
        <v>10</v>
      </c>
      <c r="E4470" s="21">
        <v>0</v>
      </c>
      <c r="F4470" s="21">
        <v>0</v>
      </c>
      <c r="G4470" s="21">
        <v>5530</v>
      </c>
      <c r="H4470" s="21">
        <v>256829.75</v>
      </c>
      <c r="I4470" s="21" t="s">
        <v>11</v>
      </c>
      <c r="J4470" s="21" t="s">
        <v>12</v>
      </c>
    </row>
    <row r="4471" spans="1:10">
      <c r="A4471" s="21">
        <v>11563327</v>
      </c>
      <c r="B4471" s="22">
        <v>43977</v>
      </c>
      <c r="C4471" s="22">
        <v>43977</v>
      </c>
      <c r="D4471" s="21" t="s">
        <v>10</v>
      </c>
      <c r="E4471" s="21">
        <v>0</v>
      </c>
      <c r="F4471" s="21">
        <v>0</v>
      </c>
      <c r="G4471" s="21">
        <v>5612.04</v>
      </c>
      <c r="H4471" s="21">
        <v>262441.78999999998</v>
      </c>
      <c r="I4471" s="21" t="s">
        <v>11</v>
      </c>
      <c r="J4471" s="21" t="s">
        <v>12</v>
      </c>
    </row>
    <row r="4472" spans="1:10">
      <c r="A4472" s="21">
        <v>11563327</v>
      </c>
      <c r="B4472" s="22">
        <v>43977</v>
      </c>
      <c r="C4472" s="22">
        <v>43977</v>
      </c>
      <c r="D4472" s="21" t="s">
        <v>10</v>
      </c>
      <c r="E4472" s="21">
        <v>0</v>
      </c>
      <c r="F4472" s="21">
        <v>0</v>
      </c>
      <c r="G4472" s="21">
        <v>5712.37</v>
      </c>
      <c r="H4472" s="21">
        <v>268154.15999999997</v>
      </c>
      <c r="I4472" s="21" t="s">
        <v>11</v>
      </c>
      <c r="J4472" s="21" t="s">
        <v>12</v>
      </c>
    </row>
    <row r="4473" spans="1:10">
      <c r="A4473" s="21">
        <v>11563327</v>
      </c>
      <c r="B4473" s="22">
        <v>43977</v>
      </c>
      <c r="C4473" s="22">
        <v>43977</v>
      </c>
      <c r="D4473" s="21" t="s">
        <v>10</v>
      </c>
      <c r="E4473" s="21">
        <v>0</v>
      </c>
      <c r="F4473" s="21">
        <v>0</v>
      </c>
      <c r="G4473" s="21">
        <v>5730</v>
      </c>
      <c r="H4473" s="21">
        <v>273884.15999999997</v>
      </c>
      <c r="I4473" s="21" t="s">
        <v>11</v>
      </c>
      <c r="J4473" s="21" t="s">
        <v>12</v>
      </c>
    </row>
    <row r="4474" spans="1:10">
      <c r="A4474" s="21">
        <v>11563327</v>
      </c>
      <c r="B4474" s="22">
        <v>43977</v>
      </c>
      <c r="C4474" s="22">
        <v>43977</v>
      </c>
      <c r="D4474" s="21" t="s">
        <v>10</v>
      </c>
      <c r="E4474" s="21">
        <v>0</v>
      </c>
      <c r="F4474" s="21">
        <v>0</v>
      </c>
      <c r="G4474" s="21">
        <v>5840</v>
      </c>
      <c r="H4474" s="21">
        <v>279724.15999999997</v>
      </c>
      <c r="I4474" s="21" t="s">
        <v>11</v>
      </c>
      <c r="J4474" s="21" t="s">
        <v>12</v>
      </c>
    </row>
    <row r="4475" spans="1:10">
      <c r="A4475" s="21">
        <v>11563327</v>
      </c>
      <c r="B4475" s="22">
        <v>43977</v>
      </c>
      <c r="C4475" s="22">
        <v>43977</v>
      </c>
      <c r="D4475" s="21" t="s">
        <v>10</v>
      </c>
      <c r="E4475" s="21">
        <v>0</v>
      </c>
      <c r="F4475" s="21">
        <v>0</v>
      </c>
      <c r="G4475" s="21">
        <v>5868.6</v>
      </c>
      <c r="H4475" s="21">
        <v>285592.76</v>
      </c>
      <c r="I4475" s="21" t="s">
        <v>11</v>
      </c>
      <c r="J4475" s="21" t="s">
        <v>12</v>
      </c>
    </row>
    <row r="4476" spans="1:10">
      <c r="A4476" s="21">
        <v>11563327</v>
      </c>
      <c r="B4476" s="22">
        <v>43977</v>
      </c>
      <c r="C4476" s="22">
        <v>43977</v>
      </c>
      <c r="D4476" s="21" t="s">
        <v>10</v>
      </c>
      <c r="E4476" s="21">
        <v>0</v>
      </c>
      <c r="F4476" s="21">
        <v>0</v>
      </c>
      <c r="G4476" s="21">
        <v>5897.92</v>
      </c>
      <c r="H4476" s="21">
        <v>291490.68</v>
      </c>
      <c r="I4476" s="21" t="s">
        <v>11</v>
      </c>
      <c r="J4476" s="21" t="s">
        <v>12</v>
      </c>
    </row>
    <row r="4477" spans="1:10">
      <c r="A4477" s="21">
        <v>11563327</v>
      </c>
      <c r="B4477" s="22">
        <v>43977</v>
      </c>
      <c r="C4477" s="22">
        <v>43977</v>
      </c>
      <c r="D4477" s="21" t="s">
        <v>10</v>
      </c>
      <c r="E4477" s="21">
        <v>0</v>
      </c>
      <c r="F4477" s="21">
        <v>0</v>
      </c>
      <c r="G4477" s="21">
        <v>6050</v>
      </c>
      <c r="H4477" s="21">
        <v>297540.68</v>
      </c>
      <c r="I4477" s="21" t="s">
        <v>11</v>
      </c>
      <c r="J4477" s="21" t="s">
        <v>12</v>
      </c>
    </row>
    <row r="4478" spans="1:10">
      <c r="A4478" s="21">
        <v>11563327</v>
      </c>
      <c r="B4478" s="22">
        <v>43977</v>
      </c>
      <c r="C4478" s="22">
        <v>43977</v>
      </c>
      <c r="D4478" s="21" t="s">
        <v>10</v>
      </c>
      <c r="E4478" s="21">
        <v>0</v>
      </c>
      <c r="F4478" s="21">
        <v>0</v>
      </c>
      <c r="G4478" s="21">
        <v>6113.32</v>
      </c>
      <c r="H4478" s="21">
        <v>303654</v>
      </c>
      <c r="I4478" s="21" t="s">
        <v>11</v>
      </c>
      <c r="J4478" s="21" t="s">
        <v>12</v>
      </c>
    </row>
    <row r="4479" spans="1:10">
      <c r="A4479" s="21">
        <v>11563327</v>
      </c>
      <c r="B4479" s="22">
        <v>43977</v>
      </c>
      <c r="C4479" s="22">
        <v>43977</v>
      </c>
      <c r="D4479" s="21" t="s">
        <v>10</v>
      </c>
      <c r="E4479" s="21">
        <v>0</v>
      </c>
      <c r="F4479" s="21">
        <v>0</v>
      </c>
      <c r="G4479" s="21">
        <v>6180</v>
      </c>
      <c r="H4479" s="21">
        <v>309834</v>
      </c>
      <c r="I4479" s="21" t="s">
        <v>11</v>
      </c>
      <c r="J4479" s="21" t="s">
        <v>12</v>
      </c>
    </row>
    <row r="4480" spans="1:10">
      <c r="A4480" s="21">
        <v>11563327</v>
      </c>
      <c r="B4480" s="22">
        <v>43977</v>
      </c>
      <c r="C4480" s="22">
        <v>43977</v>
      </c>
      <c r="D4480" s="21" t="s">
        <v>10</v>
      </c>
      <c r="E4480" s="21">
        <v>0</v>
      </c>
      <c r="F4480" s="21">
        <v>0</v>
      </c>
      <c r="G4480" s="21">
        <v>6268.6</v>
      </c>
      <c r="H4480" s="21">
        <v>316102.59999999998</v>
      </c>
      <c r="I4480" s="21" t="s">
        <v>11</v>
      </c>
      <c r="J4480" s="21" t="s">
        <v>12</v>
      </c>
    </row>
    <row r="4481" spans="1:10">
      <c r="A4481" s="21">
        <v>11563327</v>
      </c>
      <c r="B4481" s="22">
        <v>43977</v>
      </c>
      <c r="C4481" s="22">
        <v>43977</v>
      </c>
      <c r="D4481" s="21" t="s">
        <v>10</v>
      </c>
      <c r="E4481" s="21">
        <v>0</v>
      </c>
      <c r="F4481" s="21">
        <v>0</v>
      </c>
      <c r="G4481" s="21">
        <v>6270.7</v>
      </c>
      <c r="H4481" s="21">
        <v>322373.3</v>
      </c>
      <c r="I4481" s="21" t="s">
        <v>11</v>
      </c>
      <c r="J4481" s="21" t="s">
        <v>12</v>
      </c>
    </row>
    <row r="4482" spans="1:10">
      <c r="A4482" s="21">
        <v>11563327</v>
      </c>
      <c r="B4482" s="22">
        <v>43977</v>
      </c>
      <c r="C4482" s="22">
        <v>43977</v>
      </c>
      <c r="D4482" s="21" t="s">
        <v>10</v>
      </c>
      <c r="E4482" s="21">
        <v>0</v>
      </c>
      <c r="F4482" s="21">
        <v>0</v>
      </c>
      <c r="G4482" s="21">
        <v>6372.96</v>
      </c>
      <c r="H4482" s="21">
        <v>328746.26</v>
      </c>
      <c r="I4482" s="21" t="s">
        <v>11</v>
      </c>
      <c r="J4482" s="21" t="s">
        <v>12</v>
      </c>
    </row>
    <row r="4483" spans="1:10">
      <c r="A4483" s="21">
        <v>11563327</v>
      </c>
      <c r="B4483" s="22">
        <v>43977</v>
      </c>
      <c r="C4483" s="22">
        <v>43977</v>
      </c>
      <c r="D4483" s="21" t="s">
        <v>10</v>
      </c>
      <c r="E4483" s="21">
        <v>0</v>
      </c>
      <c r="F4483" s="21">
        <v>0</v>
      </c>
      <c r="G4483" s="21">
        <v>6430</v>
      </c>
      <c r="H4483" s="21">
        <v>335176.26</v>
      </c>
      <c r="I4483" s="21" t="s">
        <v>11</v>
      </c>
      <c r="J4483" s="21" t="s">
        <v>12</v>
      </c>
    </row>
    <row r="4484" spans="1:10">
      <c r="A4484" s="21">
        <v>11563327</v>
      </c>
      <c r="B4484" s="22">
        <v>43977</v>
      </c>
      <c r="C4484" s="22">
        <v>43977</v>
      </c>
      <c r="D4484" s="21" t="s">
        <v>10</v>
      </c>
      <c r="E4484" s="21">
        <v>0</v>
      </c>
      <c r="F4484" s="21">
        <v>0</v>
      </c>
      <c r="G4484" s="21">
        <v>6450</v>
      </c>
      <c r="H4484" s="21">
        <v>341626.26</v>
      </c>
      <c r="I4484" s="21" t="s">
        <v>11</v>
      </c>
      <c r="J4484" s="21" t="s">
        <v>12</v>
      </c>
    </row>
    <row r="4485" spans="1:10">
      <c r="A4485" s="21">
        <v>11563327</v>
      </c>
      <c r="B4485" s="22">
        <v>43977</v>
      </c>
      <c r="C4485" s="22">
        <v>43977</v>
      </c>
      <c r="D4485" s="21" t="s">
        <v>10</v>
      </c>
      <c r="E4485" s="21">
        <v>0</v>
      </c>
      <c r="F4485" s="21">
        <v>0</v>
      </c>
      <c r="G4485" s="21">
        <v>6605.2</v>
      </c>
      <c r="H4485" s="21">
        <v>348231.46</v>
      </c>
      <c r="I4485" s="21" t="s">
        <v>11</v>
      </c>
      <c r="J4485" s="21" t="s">
        <v>12</v>
      </c>
    </row>
    <row r="4486" spans="1:10">
      <c r="A4486" s="21">
        <v>11563327</v>
      </c>
      <c r="B4486" s="22">
        <v>43977</v>
      </c>
      <c r="C4486" s="22">
        <v>43977</v>
      </c>
      <c r="D4486" s="21" t="s">
        <v>10</v>
      </c>
      <c r="E4486" s="21">
        <v>0</v>
      </c>
      <c r="F4486" s="21">
        <v>0</v>
      </c>
      <c r="G4486" s="21">
        <v>6770</v>
      </c>
      <c r="H4486" s="21">
        <v>355001.46</v>
      </c>
      <c r="I4486" s="21" t="s">
        <v>11</v>
      </c>
      <c r="J4486" s="21" t="s">
        <v>12</v>
      </c>
    </row>
    <row r="4487" spans="1:10">
      <c r="A4487" s="21">
        <v>11563327</v>
      </c>
      <c r="B4487" s="22">
        <v>43977</v>
      </c>
      <c r="C4487" s="22">
        <v>43977</v>
      </c>
      <c r="D4487" s="21" t="s">
        <v>10</v>
      </c>
      <c r="E4487" s="21">
        <v>0</v>
      </c>
      <c r="F4487" s="21">
        <v>0</v>
      </c>
      <c r="G4487" s="21">
        <v>6782</v>
      </c>
      <c r="H4487" s="21">
        <v>361783.46</v>
      </c>
      <c r="I4487" s="21" t="s">
        <v>11</v>
      </c>
      <c r="J4487" s="21" t="s">
        <v>12</v>
      </c>
    </row>
    <row r="4488" spans="1:10">
      <c r="A4488" s="21">
        <v>11563327</v>
      </c>
      <c r="B4488" s="22">
        <v>43977</v>
      </c>
      <c r="C4488" s="22">
        <v>43977</v>
      </c>
      <c r="D4488" s="21" t="s">
        <v>10</v>
      </c>
      <c r="E4488" s="21">
        <v>0</v>
      </c>
      <c r="F4488" s="21">
        <v>0</v>
      </c>
      <c r="G4488" s="21">
        <v>6989</v>
      </c>
      <c r="H4488" s="21">
        <v>368772.46</v>
      </c>
      <c r="I4488" s="21" t="s">
        <v>11</v>
      </c>
      <c r="J4488" s="21" t="s">
        <v>12</v>
      </c>
    </row>
    <row r="4489" spans="1:10">
      <c r="A4489" s="21">
        <v>11563327</v>
      </c>
      <c r="B4489" s="22">
        <v>43977</v>
      </c>
      <c r="C4489" s="22">
        <v>43977</v>
      </c>
      <c r="D4489" s="21" t="s">
        <v>10</v>
      </c>
      <c r="E4489" s="21">
        <v>0</v>
      </c>
      <c r="F4489" s="21">
        <v>0</v>
      </c>
      <c r="G4489" s="21">
        <v>7000.8</v>
      </c>
      <c r="H4489" s="21">
        <v>375773.26</v>
      </c>
      <c r="I4489" s="21" t="s">
        <v>11</v>
      </c>
      <c r="J4489" s="21" t="s">
        <v>12</v>
      </c>
    </row>
    <row r="4490" spans="1:10">
      <c r="A4490" s="21">
        <v>11563327</v>
      </c>
      <c r="B4490" s="22">
        <v>43977</v>
      </c>
      <c r="C4490" s="22">
        <v>43977</v>
      </c>
      <c r="D4490" s="21" t="s">
        <v>10</v>
      </c>
      <c r="E4490" s="21">
        <v>0</v>
      </c>
      <c r="F4490" s="21">
        <v>0</v>
      </c>
      <c r="G4490" s="21">
        <v>7422</v>
      </c>
      <c r="H4490" s="21">
        <v>383195.26</v>
      </c>
      <c r="I4490" s="21" t="s">
        <v>11</v>
      </c>
      <c r="J4490" s="21" t="s">
        <v>12</v>
      </c>
    </row>
    <row r="4491" spans="1:10">
      <c r="A4491" s="21">
        <v>11563327</v>
      </c>
      <c r="B4491" s="22">
        <v>43977</v>
      </c>
      <c r="C4491" s="22">
        <v>43977</v>
      </c>
      <c r="D4491" s="21" t="s">
        <v>10</v>
      </c>
      <c r="E4491" s="21">
        <v>0</v>
      </c>
      <c r="F4491" s="21">
        <v>0</v>
      </c>
      <c r="G4491" s="21">
        <v>7456</v>
      </c>
      <c r="H4491" s="21">
        <v>390651.26</v>
      </c>
      <c r="I4491" s="21" t="s">
        <v>11</v>
      </c>
      <c r="J4491" s="21" t="s">
        <v>12</v>
      </c>
    </row>
    <row r="4492" spans="1:10">
      <c r="A4492" s="21">
        <v>11563327</v>
      </c>
      <c r="B4492" s="22">
        <v>43977</v>
      </c>
      <c r="C4492" s="22">
        <v>43977</v>
      </c>
      <c r="D4492" s="21" t="s">
        <v>10</v>
      </c>
      <c r="E4492" s="21">
        <v>0</v>
      </c>
      <c r="F4492" s="21">
        <v>0</v>
      </c>
      <c r="G4492" s="21">
        <v>7609.8</v>
      </c>
      <c r="H4492" s="21">
        <v>398261.06</v>
      </c>
      <c r="I4492" s="21" t="s">
        <v>11</v>
      </c>
      <c r="J4492" s="21" t="s">
        <v>12</v>
      </c>
    </row>
    <row r="4493" spans="1:10">
      <c r="A4493" s="21">
        <v>11563327</v>
      </c>
      <c r="B4493" s="22">
        <v>43977</v>
      </c>
      <c r="C4493" s="22">
        <v>43977</v>
      </c>
      <c r="D4493" s="21" t="s">
        <v>10</v>
      </c>
      <c r="E4493" s="21">
        <v>0</v>
      </c>
      <c r="F4493" s="21">
        <v>0</v>
      </c>
      <c r="G4493" s="21">
        <v>7610</v>
      </c>
      <c r="H4493" s="21">
        <v>405871.06</v>
      </c>
      <c r="I4493" s="21" t="s">
        <v>11</v>
      </c>
      <c r="J4493" s="21" t="s">
        <v>12</v>
      </c>
    </row>
    <row r="4494" spans="1:10">
      <c r="A4494" s="21">
        <v>11563327</v>
      </c>
      <c r="B4494" s="22">
        <v>43977</v>
      </c>
      <c r="C4494" s="22">
        <v>43977</v>
      </c>
      <c r="D4494" s="21" t="s">
        <v>10</v>
      </c>
      <c r="E4494" s="21">
        <v>0</v>
      </c>
      <c r="F4494" s="21">
        <v>0</v>
      </c>
      <c r="G4494" s="21">
        <v>7758.4</v>
      </c>
      <c r="H4494" s="21">
        <v>413629.46</v>
      </c>
      <c r="I4494" s="21" t="s">
        <v>11</v>
      </c>
      <c r="J4494" s="21" t="s">
        <v>12</v>
      </c>
    </row>
    <row r="4495" spans="1:10">
      <c r="A4495" s="21">
        <v>11563327</v>
      </c>
      <c r="B4495" s="22">
        <v>43977</v>
      </c>
      <c r="C4495" s="22">
        <v>43977</v>
      </c>
      <c r="D4495" s="21" t="s">
        <v>10</v>
      </c>
      <c r="E4495" s="21">
        <v>0</v>
      </c>
      <c r="F4495" s="21">
        <v>0</v>
      </c>
      <c r="G4495" s="21">
        <v>8101.4</v>
      </c>
      <c r="H4495" s="21">
        <v>421730.86</v>
      </c>
      <c r="I4495" s="21" t="s">
        <v>11</v>
      </c>
      <c r="J4495" s="21" t="s">
        <v>12</v>
      </c>
    </row>
    <row r="4496" spans="1:10">
      <c r="A4496" s="21">
        <v>11563327</v>
      </c>
      <c r="B4496" s="22">
        <v>43977</v>
      </c>
      <c r="C4496" s="22">
        <v>43977</v>
      </c>
      <c r="D4496" s="21" t="s">
        <v>10</v>
      </c>
      <c r="E4496" s="21">
        <v>0</v>
      </c>
      <c r="F4496" s="21">
        <v>0</v>
      </c>
      <c r="G4496" s="21">
        <v>8500</v>
      </c>
      <c r="H4496" s="21">
        <v>430230.86</v>
      </c>
      <c r="I4496" s="21" t="s">
        <v>11</v>
      </c>
      <c r="J4496" s="21" t="s">
        <v>12</v>
      </c>
    </row>
    <row r="4497" spans="1:10">
      <c r="A4497" s="21">
        <v>11563327</v>
      </c>
      <c r="B4497" s="22">
        <v>43977</v>
      </c>
      <c r="C4497" s="22">
        <v>43977</v>
      </c>
      <c r="D4497" s="21" t="s">
        <v>10</v>
      </c>
      <c r="E4497" s="21">
        <v>0</v>
      </c>
      <c r="F4497" s="21">
        <v>0</v>
      </c>
      <c r="G4497" s="21">
        <v>8970</v>
      </c>
      <c r="H4497" s="21">
        <v>439200.86</v>
      </c>
      <c r="I4497" s="21" t="s">
        <v>11</v>
      </c>
      <c r="J4497" s="21" t="s">
        <v>12</v>
      </c>
    </row>
    <row r="4498" spans="1:10">
      <c r="A4498" s="21">
        <v>11563327</v>
      </c>
      <c r="B4498" s="22">
        <v>43977</v>
      </c>
      <c r="C4498" s="22">
        <v>43977</v>
      </c>
      <c r="D4498" s="21" t="s">
        <v>10</v>
      </c>
      <c r="E4498" s="21">
        <v>0</v>
      </c>
      <c r="F4498" s="21">
        <v>0</v>
      </c>
      <c r="G4498" s="21">
        <v>9255</v>
      </c>
      <c r="H4498" s="21">
        <v>448455.86</v>
      </c>
      <c r="I4498" s="21" t="s">
        <v>11</v>
      </c>
      <c r="J4498" s="21" t="s">
        <v>12</v>
      </c>
    </row>
    <row r="4499" spans="1:10">
      <c r="A4499" s="21">
        <v>11563327</v>
      </c>
      <c r="B4499" s="22">
        <v>43977</v>
      </c>
      <c r="C4499" s="22">
        <v>43977</v>
      </c>
      <c r="D4499" s="21" t="s">
        <v>10</v>
      </c>
      <c r="E4499" s="21">
        <v>0</v>
      </c>
      <c r="F4499" s="21">
        <v>0</v>
      </c>
      <c r="G4499" s="21">
        <v>9545.2000000000007</v>
      </c>
      <c r="H4499" s="21">
        <v>458001.06</v>
      </c>
      <c r="I4499" s="21" t="s">
        <v>11</v>
      </c>
      <c r="J4499" s="21" t="s">
        <v>12</v>
      </c>
    </row>
    <row r="4500" spans="1:10">
      <c r="A4500" s="21">
        <v>11563327</v>
      </c>
      <c r="B4500" s="22">
        <v>43977</v>
      </c>
      <c r="C4500" s="22">
        <v>43977</v>
      </c>
      <c r="D4500" s="21" t="s">
        <v>10</v>
      </c>
      <c r="E4500" s="21">
        <v>0</v>
      </c>
      <c r="F4500" s="21">
        <v>0</v>
      </c>
      <c r="G4500" s="21">
        <v>9620</v>
      </c>
      <c r="H4500" s="21">
        <v>467621.06</v>
      </c>
      <c r="I4500" s="21" t="s">
        <v>11</v>
      </c>
      <c r="J4500" s="21" t="s">
        <v>12</v>
      </c>
    </row>
    <row r="4501" spans="1:10">
      <c r="A4501" s="21">
        <v>11563327</v>
      </c>
      <c r="B4501" s="22">
        <v>43977</v>
      </c>
      <c r="C4501" s="22">
        <v>43977</v>
      </c>
      <c r="D4501" s="21" t="s">
        <v>10</v>
      </c>
      <c r="E4501" s="21">
        <v>0</v>
      </c>
      <c r="F4501" s="21">
        <v>0</v>
      </c>
      <c r="G4501" s="21">
        <v>9691.7000000000007</v>
      </c>
      <c r="H4501" s="21">
        <v>477312.76</v>
      </c>
      <c r="I4501" s="21" t="s">
        <v>11</v>
      </c>
      <c r="J4501" s="21" t="s">
        <v>12</v>
      </c>
    </row>
    <row r="4502" spans="1:10">
      <c r="A4502" s="21">
        <v>11563327</v>
      </c>
      <c r="B4502" s="22">
        <v>43977</v>
      </c>
      <c r="C4502" s="22">
        <v>43977</v>
      </c>
      <c r="D4502" s="21" t="s">
        <v>10</v>
      </c>
      <c r="E4502" s="21">
        <v>0</v>
      </c>
      <c r="F4502" s="21">
        <v>0</v>
      </c>
      <c r="G4502" s="21">
        <v>9710.2199999999993</v>
      </c>
      <c r="H4502" s="21">
        <v>487022.98</v>
      </c>
      <c r="I4502" s="21" t="s">
        <v>11</v>
      </c>
      <c r="J4502" s="21" t="s">
        <v>12</v>
      </c>
    </row>
    <row r="4503" spans="1:10">
      <c r="A4503" s="21">
        <v>11563327</v>
      </c>
      <c r="B4503" s="22">
        <v>43977</v>
      </c>
      <c r="C4503" s="22">
        <v>43977</v>
      </c>
      <c r="D4503" s="21" t="s">
        <v>10</v>
      </c>
      <c r="E4503" s="21">
        <v>0</v>
      </c>
      <c r="F4503" s="21">
        <v>0</v>
      </c>
      <c r="G4503" s="21">
        <v>9755.5</v>
      </c>
      <c r="H4503" s="21">
        <v>496778.48</v>
      </c>
      <c r="I4503" s="21" t="s">
        <v>11</v>
      </c>
      <c r="J4503" s="21" t="s">
        <v>12</v>
      </c>
    </row>
    <row r="4504" spans="1:10">
      <c r="A4504" s="21">
        <v>11563327</v>
      </c>
      <c r="B4504" s="22">
        <v>43977</v>
      </c>
      <c r="C4504" s="22">
        <v>43977</v>
      </c>
      <c r="D4504" s="21" t="s">
        <v>10</v>
      </c>
      <c r="E4504" s="21">
        <v>0</v>
      </c>
      <c r="F4504" s="21">
        <v>0</v>
      </c>
      <c r="G4504" s="21">
        <v>9792.6</v>
      </c>
      <c r="H4504" s="21">
        <v>506571.08</v>
      </c>
      <c r="I4504" s="21" t="s">
        <v>11</v>
      </c>
      <c r="J4504" s="21" t="s">
        <v>12</v>
      </c>
    </row>
    <row r="4505" spans="1:10">
      <c r="A4505" s="21">
        <v>11563327</v>
      </c>
      <c r="B4505" s="22">
        <v>43977</v>
      </c>
      <c r="C4505" s="22">
        <v>43977</v>
      </c>
      <c r="D4505" s="21" t="s">
        <v>10</v>
      </c>
      <c r="E4505" s="21">
        <v>0</v>
      </c>
      <c r="F4505" s="21">
        <v>0</v>
      </c>
      <c r="G4505" s="21">
        <v>10091.200000000001</v>
      </c>
      <c r="H4505" s="21">
        <v>516662.28</v>
      </c>
      <c r="I4505" s="21" t="s">
        <v>11</v>
      </c>
      <c r="J4505" s="21" t="s">
        <v>12</v>
      </c>
    </row>
    <row r="4506" spans="1:10">
      <c r="A4506" s="21">
        <v>11563327</v>
      </c>
      <c r="B4506" s="22">
        <v>43977</v>
      </c>
      <c r="C4506" s="22">
        <v>43977</v>
      </c>
      <c r="D4506" s="21" t="s">
        <v>10</v>
      </c>
      <c r="E4506" s="21">
        <v>0</v>
      </c>
      <c r="F4506" s="21">
        <v>0</v>
      </c>
      <c r="G4506" s="21">
        <v>10109.299999999999</v>
      </c>
      <c r="H4506" s="21">
        <v>526771.57999999996</v>
      </c>
      <c r="I4506" s="21" t="s">
        <v>11</v>
      </c>
      <c r="J4506" s="21" t="s">
        <v>12</v>
      </c>
    </row>
    <row r="4507" spans="1:10">
      <c r="A4507" s="21">
        <v>11563327</v>
      </c>
      <c r="B4507" s="22">
        <v>43977</v>
      </c>
      <c r="C4507" s="22">
        <v>43977</v>
      </c>
      <c r="D4507" s="21" t="s">
        <v>10</v>
      </c>
      <c r="E4507" s="21">
        <v>0</v>
      </c>
      <c r="F4507" s="21">
        <v>0</v>
      </c>
      <c r="G4507" s="21">
        <v>10119.4</v>
      </c>
      <c r="H4507" s="21">
        <v>536890.98</v>
      </c>
      <c r="I4507" s="21" t="s">
        <v>11</v>
      </c>
      <c r="J4507" s="21" t="s">
        <v>12</v>
      </c>
    </row>
    <row r="4508" spans="1:10">
      <c r="A4508" s="21">
        <v>11563327</v>
      </c>
      <c r="B4508" s="22">
        <v>43977</v>
      </c>
      <c r="C4508" s="22">
        <v>43977</v>
      </c>
      <c r="D4508" s="21" t="s">
        <v>10</v>
      </c>
      <c r="E4508" s="21">
        <v>0</v>
      </c>
      <c r="F4508" s="21">
        <v>0</v>
      </c>
      <c r="G4508" s="21">
        <v>10182.6</v>
      </c>
      <c r="H4508" s="21">
        <v>547073.57999999996</v>
      </c>
      <c r="I4508" s="21" t="s">
        <v>11</v>
      </c>
      <c r="J4508" s="21" t="s">
        <v>12</v>
      </c>
    </row>
    <row r="4509" spans="1:10">
      <c r="A4509" s="21">
        <v>11563327</v>
      </c>
      <c r="B4509" s="22">
        <v>43977</v>
      </c>
      <c r="C4509" s="22">
        <v>43977</v>
      </c>
      <c r="D4509" s="21" t="s">
        <v>10</v>
      </c>
      <c r="E4509" s="21">
        <v>0</v>
      </c>
      <c r="F4509" s="21">
        <v>0</v>
      </c>
      <c r="G4509" s="21">
        <v>10402</v>
      </c>
      <c r="H4509" s="21">
        <v>557475.57999999996</v>
      </c>
      <c r="I4509" s="21" t="s">
        <v>11</v>
      </c>
      <c r="J4509" s="21" t="s">
        <v>12</v>
      </c>
    </row>
    <row r="4510" spans="1:10">
      <c r="A4510" s="21">
        <v>11563327</v>
      </c>
      <c r="B4510" s="22">
        <v>43977</v>
      </c>
      <c r="C4510" s="22">
        <v>43977</v>
      </c>
      <c r="D4510" s="21" t="s">
        <v>10</v>
      </c>
      <c r="E4510" s="21">
        <v>0</v>
      </c>
      <c r="F4510" s="21">
        <v>0</v>
      </c>
      <c r="G4510" s="21">
        <v>10502.8</v>
      </c>
      <c r="H4510" s="21">
        <v>567978.38</v>
      </c>
      <c r="I4510" s="21" t="s">
        <v>11</v>
      </c>
      <c r="J4510" s="21" t="s">
        <v>12</v>
      </c>
    </row>
    <row r="4511" spans="1:10">
      <c r="A4511" s="21">
        <v>11563327</v>
      </c>
      <c r="B4511" s="22">
        <v>43977</v>
      </c>
      <c r="C4511" s="22">
        <v>43977</v>
      </c>
      <c r="D4511" s="21" t="s">
        <v>10</v>
      </c>
      <c r="E4511" s="21">
        <v>0</v>
      </c>
      <c r="F4511" s="21">
        <v>0</v>
      </c>
      <c r="G4511" s="21">
        <v>10790.8</v>
      </c>
      <c r="H4511" s="21">
        <v>578769.18000000005</v>
      </c>
      <c r="I4511" s="21" t="s">
        <v>11</v>
      </c>
      <c r="J4511" s="21" t="s">
        <v>12</v>
      </c>
    </row>
    <row r="4512" spans="1:10">
      <c r="A4512" s="21">
        <v>11563327</v>
      </c>
      <c r="B4512" s="22">
        <v>43977</v>
      </c>
      <c r="C4512" s="22">
        <v>43977</v>
      </c>
      <c r="D4512" s="21" t="s">
        <v>10</v>
      </c>
      <c r="E4512" s="21">
        <v>0</v>
      </c>
      <c r="F4512" s="21">
        <v>0</v>
      </c>
      <c r="G4512" s="21">
        <v>11684.11</v>
      </c>
      <c r="H4512" s="21">
        <v>590453.29</v>
      </c>
      <c r="I4512" s="21" t="s">
        <v>11</v>
      </c>
      <c r="J4512" s="21" t="s">
        <v>12</v>
      </c>
    </row>
    <row r="4513" spans="1:10">
      <c r="A4513" s="21">
        <v>11563327</v>
      </c>
      <c r="B4513" s="22">
        <v>43977</v>
      </c>
      <c r="C4513" s="22">
        <v>43977</v>
      </c>
      <c r="D4513" s="21" t="s">
        <v>10</v>
      </c>
      <c r="E4513" s="21">
        <v>0</v>
      </c>
      <c r="F4513" s="21">
        <v>0</v>
      </c>
      <c r="G4513" s="21">
        <v>12046.5</v>
      </c>
      <c r="H4513" s="21">
        <v>602499.79</v>
      </c>
      <c r="I4513" s="21" t="s">
        <v>11</v>
      </c>
      <c r="J4513" s="21" t="s">
        <v>12</v>
      </c>
    </row>
    <row r="4514" spans="1:10">
      <c r="A4514" s="21">
        <v>11563327</v>
      </c>
      <c r="B4514" s="22">
        <v>43977</v>
      </c>
      <c r="C4514" s="22">
        <v>43977</v>
      </c>
      <c r="D4514" s="21" t="s">
        <v>10</v>
      </c>
      <c r="E4514" s="21">
        <v>0</v>
      </c>
      <c r="F4514" s="21">
        <v>0</v>
      </c>
      <c r="G4514" s="21">
        <v>12081.63</v>
      </c>
      <c r="H4514" s="21">
        <v>614581.42000000004</v>
      </c>
      <c r="I4514" s="21" t="s">
        <v>11</v>
      </c>
      <c r="J4514" s="21" t="s">
        <v>12</v>
      </c>
    </row>
    <row r="4515" spans="1:10">
      <c r="A4515" s="21">
        <v>11563327</v>
      </c>
      <c r="B4515" s="22">
        <v>43977</v>
      </c>
      <c r="C4515" s="22">
        <v>43977</v>
      </c>
      <c r="D4515" s="21" t="s">
        <v>10</v>
      </c>
      <c r="E4515" s="21">
        <v>0</v>
      </c>
      <c r="F4515" s="21">
        <v>0</v>
      </c>
      <c r="G4515" s="21">
        <v>12397.5</v>
      </c>
      <c r="H4515" s="21">
        <v>626978.92000000004</v>
      </c>
      <c r="I4515" s="21" t="s">
        <v>11</v>
      </c>
      <c r="J4515" s="21" t="s">
        <v>12</v>
      </c>
    </row>
    <row r="4516" spans="1:10">
      <c r="A4516" s="21">
        <v>11563327</v>
      </c>
      <c r="B4516" s="22">
        <v>43977</v>
      </c>
      <c r="C4516" s="22">
        <v>43977</v>
      </c>
      <c r="D4516" s="21" t="s">
        <v>10</v>
      </c>
      <c r="E4516" s="21">
        <v>0</v>
      </c>
      <c r="F4516" s="21">
        <v>0</v>
      </c>
      <c r="G4516" s="21">
        <v>12606.7</v>
      </c>
      <c r="H4516" s="21">
        <v>639585.62</v>
      </c>
      <c r="I4516" s="21" t="s">
        <v>11</v>
      </c>
      <c r="J4516" s="21" t="s">
        <v>12</v>
      </c>
    </row>
    <row r="4517" spans="1:10">
      <c r="A4517" s="21">
        <v>11563327</v>
      </c>
      <c r="B4517" s="22">
        <v>43977</v>
      </c>
      <c r="C4517" s="22">
        <v>43977</v>
      </c>
      <c r="D4517" s="21" t="s">
        <v>10</v>
      </c>
      <c r="E4517" s="21">
        <v>0</v>
      </c>
      <c r="F4517" s="21">
        <v>0</v>
      </c>
      <c r="G4517" s="21">
        <v>13214.33</v>
      </c>
      <c r="H4517" s="21">
        <v>652799.94999999995</v>
      </c>
      <c r="I4517" s="21" t="s">
        <v>11</v>
      </c>
      <c r="J4517" s="21" t="s">
        <v>12</v>
      </c>
    </row>
    <row r="4518" spans="1:10">
      <c r="A4518" s="21">
        <v>11563327</v>
      </c>
      <c r="B4518" s="22">
        <v>43977</v>
      </c>
      <c r="C4518" s="22">
        <v>43977</v>
      </c>
      <c r="D4518" s="21" t="s">
        <v>10</v>
      </c>
      <c r="E4518" s="21">
        <v>0</v>
      </c>
      <c r="F4518" s="21">
        <v>0</v>
      </c>
      <c r="G4518" s="21">
        <v>13470</v>
      </c>
      <c r="H4518" s="21">
        <v>666269.94999999995</v>
      </c>
      <c r="I4518" s="21" t="s">
        <v>11</v>
      </c>
      <c r="J4518" s="21" t="s">
        <v>12</v>
      </c>
    </row>
    <row r="4519" spans="1:10">
      <c r="A4519" s="21">
        <v>11563327</v>
      </c>
      <c r="B4519" s="22">
        <v>43977</v>
      </c>
      <c r="C4519" s="22">
        <v>43977</v>
      </c>
      <c r="D4519" s="21" t="s">
        <v>10</v>
      </c>
      <c r="E4519" s="21">
        <v>0</v>
      </c>
      <c r="F4519" s="21">
        <v>0</v>
      </c>
      <c r="G4519" s="21">
        <v>14171.87</v>
      </c>
      <c r="H4519" s="21">
        <v>680441.82</v>
      </c>
      <c r="I4519" s="21" t="s">
        <v>11</v>
      </c>
      <c r="J4519" s="21" t="s">
        <v>12</v>
      </c>
    </row>
    <row r="4520" spans="1:10">
      <c r="A4520" s="21">
        <v>11563327</v>
      </c>
      <c r="B4520" s="22">
        <v>43977</v>
      </c>
      <c r="C4520" s="22">
        <v>43977</v>
      </c>
      <c r="D4520" s="21" t="s">
        <v>10</v>
      </c>
      <c r="E4520" s="21">
        <v>0</v>
      </c>
      <c r="F4520" s="21">
        <v>0</v>
      </c>
      <c r="G4520" s="21">
        <v>14204.4</v>
      </c>
      <c r="H4520" s="21">
        <v>694646.22</v>
      </c>
      <c r="I4520" s="21" t="s">
        <v>11</v>
      </c>
      <c r="J4520" s="21" t="s">
        <v>12</v>
      </c>
    </row>
    <row r="4521" spans="1:10">
      <c r="A4521" s="21">
        <v>11563327</v>
      </c>
      <c r="B4521" s="22">
        <v>43977</v>
      </c>
      <c r="C4521" s="22">
        <v>43977</v>
      </c>
      <c r="D4521" s="21" t="s">
        <v>10</v>
      </c>
      <c r="E4521" s="21">
        <v>0</v>
      </c>
      <c r="F4521" s="21">
        <v>0</v>
      </c>
      <c r="G4521" s="21">
        <v>14315.87</v>
      </c>
      <c r="H4521" s="21">
        <v>708962.09</v>
      </c>
      <c r="I4521" s="21" t="s">
        <v>11</v>
      </c>
      <c r="J4521" s="21" t="s">
        <v>12</v>
      </c>
    </row>
    <row r="4522" spans="1:10">
      <c r="A4522" s="21">
        <v>11563327</v>
      </c>
      <c r="B4522" s="22">
        <v>43977</v>
      </c>
      <c r="C4522" s="22">
        <v>43977</v>
      </c>
      <c r="D4522" s="21" t="s">
        <v>10</v>
      </c>
      <c r="E4522" s="21">
        <v>0</v>
      </c>
      <c r="F4522" s="21">
        <v>0</v>
      </c>
      <c r="G4522" s="21">
        <v>14550.56</v>
      </c>
      <c r="H4522" s="21">
        <v>723512.65</v>
      </c>
      <c r="I4522" s="21" t="s">
        <v>11</v>
      </c>
      <c r="J4522" s="21" t="s">
        <v>12</v>
      </c>
    </row>
    <row r="4523" spans="1:10">
      <c r="A4523" s="21">
        <v>11563327</v>
      </c>
      <c r="B4523" s="22">
        <v>43977</v>
      </c>
      <c r="C4523" s="22">
        <v>43977</v>
      </c>
      <c r="D4523" s="21" t="s">
        <v>10</v>
      </c>
      <c r="E4523" s="21">
        <v>0</v>
      </c>
      <c r="F4523" s="21">
        <v>0</v>
      </c>
      <c r="G4523" s="21">
        <v>15993</v>
      </c>
      <c r="H4523" s="21">
        <v>739505.65</v>
      </c>
      <c r="I4523" s="21" t="s">
        <v>11</v>
      </c>
      <c r="J4523" s="21" t="s">
        <v>12</v>
      </c>
    </row>
    <row r="4524" spans="1:10">
      <c r="A4524" s="21">
        <v>11563327</v>
      </c>
      <c r="B4524" s="22">
        <v>43977</v>
      </c>
      <c r="C4524" s="22">
        <v>43977</v>
      </c>
      <c r="D4524" s="21" t="s">
        <v>10</v>
      </c>
      <c r="E4524" s="21">
        <v>0</v>
      </c>
      <c r="F4524" s="21">
        <v>0</v>
      </c>
      <c r="G4524" s="21">
        <v>16527.099999999999</v>
      </c>
      <c r="H4524" s="21">
        <v>756032.75</v>
      </c>
      <c r="I4524" s="21" t="s">
        <v>11</v>
      </c>
      <c r="J4524" s="21" t="s">
        <v>12</v>
      </c>
    </row>
    <row r="4525" spans="1:10">
      <c r="A4525" s="21">
        <v>11563327</v>
      </c>
      <c r="B4525" s="22">
        <v>43977</v>
      </c>
      <c r="C4525" s="22">
        <v>43977</v>
      </c>
      <c r="D4525" s="21" t="s">
        <v>10</v>
      </c>
      <c r="E4525" s="21">
        <v>0</v>
      </c>
      <c r="F4525" s="21">
        <v>0</v>
      </c>
      <c r="G4525" s="21">
        <v>17536.8</v>
      </c>
      <c r="H4525" s="21">
        <v>773569.55</v>
      </c>
      <c r="I4525" s="21" t="s">
        <v>11</v>
      </c>
      <c r="J4525" s="21" t="s">
        <v>12</v>
      </c>
    </row>
    <row r="4526" spans="1:10">
      <c r="A4526" s="21">
        <v>11563327</v>
      </c>
      <c r="B4526" s="22">
        <v>43977</v>
      </c>
      <c r="C4526" s="22">
        <v>43977</v>
      </c>
      <c r="D4526" s="21" t="s">
        <v>10</v>
      </c>
      <c r="E4526" s="21">
        <v>0</v>
      </c>
      <c r="F4526" s="21">
        <v>0</v>
      </c>
      <c r="G4526" s="21">
        <v>17939.900000000001</v>
      </c>
      <c r="H4526" s="21">
        <v>791509.45</v>
      </c>
      <c r="I4526" s="21" t="s">
        <v>11</v>
      </c>
      <c r="J4526" s="21" t="s">
        <v>12</v>
      </c>
    </row>
    <row r="4527" spans="1:10">
      <c r="A4527" s="21">
        <v>11563327</v>
      </c>
      <c r="B4527" s="22">
        <v>43977</v>
      </c>
      <c r="C4527" s="22">
        <v>43977</v>
      </c>
      <c r="D4527" s="21" t="s">
        <v>10</v>
      </c>
      <c r="E4527" s="21">
        <v>0</v>
      </c>
      <c r="F4527" s="21">
        <v>0</v>
      </c>
      <c r="G4527" s="21">
        <v>18190.2</v>
      </c>
      <c r="H4527" s="21">
        <v>809699.65</v>
      </c>
      <c r="I4527" s="21" t="s">
        <v>11</v>
      </c>
      <c r="J4527" s="21" t="s">
        <v>12</v>
      </c>
    </row>
    <row r="4528" spans="1:10">
      <c r="A4528" s="21">
        <v>11563327</v>
      </c>
      <c r="B4528" s="22">
        <v>43977</v>
      </c>
      <c r="C4528" s="22">
        <v>43977</v>
      </c>
      <c r="D4528" s="21" t="s">
        <v>10</v>
      </c>
      <c r="E4528" s="21">
        <v>0</v>
      </c>
      <c r="F4528" s="21">
        <v>0</v>
      </c>
      <c r="G4528" s="21">
        <v>18247.5</v>
      </c>
      <c r="H4528" s="21">
        <v>827947.15</v>
      </c>
      <c r="I4528" s="21" t="s">
        <v>11</v>
      </c>
      <c r="J4528" s="21" t="s">
        <v>12</v>
      </c>
    </row>
    <row r="4529" spans="1:10">
      <c r="A4529" s="21">
        <v>11563327</v>
      </c>
      <c r="B4529" s="22">
        <v>43977</v>
      </c>
      <c r="C4529" s="22">
        <v>43977</v>
      </c>
      <c r="D4529" s="21" t="s">
        <v>10</v>
      </c>
      <c r="E4529" s="21">
        <v>0</v>
      </c>
      <c r="F4529" s="21">
        <v>0</v>
      </c>
      <c r="G4529" s="21">
        <v>20182.599999999999</v>
      </c>
      <c r="H4529" s="21">
        <v>848129.75</v>
      </c>
      <c r="I4529" s="21" t="s">
        <v>11</v>
      </c>
      <c r="J4529" s="21" t="s">
        <v>12</v>
      </c>
    </row>
    <row r="4530" spans="1:10">
      <c r="A4530" s="21">
        <v>11563327</v>
      </c>
      <c r="B4530" s="22">
        <v>43977</v>
      </c>
      <c r="C4530" s="22">
        <v>43977</v>
      </c>
      <c r="D4530" s="21" t="s">
        <v>10</v>
      </c>
      <c r="E4530" s="21">
        <v>0</v>
      </c>
      <c r="F4530" s="21">
        <v>0</v>
      </c>
      <c r="G4530" s="21">
        <v>22820</v>
      </c>
      <c r="H4530" s="21">
        <v>870949.75</v>
      </c>
      <c r="I4530" s="21" t="s">
        <v>11</v>
      </c>
      <c r="J4530" s="21" t="s">
        <v>12</v>
      </c>
    </row>
    <row r="4531" spans="1:10">
      <c r="A4531" s="21">
        <v>11563327</v>
      </c>
      <c r="B4531" s="22">
        <v>43977</v>
      </c>
      <c r="C4531" s="22">
        <v>43977</v>
      </c>
      <c r="D4531" s="21" t="s">
        <v>10</v>
      </c>
      <c r="E4531" s="21">
        <v>0</v>
      </c>
      <c r="F4531" s="21">
        <v>0</v>
      </c>
      <c r="G4531" s="21">
        <v>23271.45</v>
      </c>
      <c r="H4531" s="21">
        <v>894221.2</v>
      </c>
      <c r="I4531" s="21" t="s">
        <v>11</v>
      </c>
      <c r="J4531" s="21" t="s">
        <v>12</v>
      </c>
    </row>
    <row r="4532" spans="1:10">
      <c r="A4532" s="21">
        <v>11563327</v>
      </c>
      <c r="B4532" s="22">
        <v>43977</v>
      </c>
      <c r="C4532" s="22">
        <v>43977</v>
      </c>
      <c r="D4532" s="21" t="s">
        <v>10</v>
      </c>
      <c r="E4532" s="21">
        <v>0</v>
      </c>
      <c r="F4532" s="21">
        <v>0</v>
      </c>
      <c r="G4532" s="21">
        <v>23300.04</v>
      </c>
      <c r="H4532" s="21">
        <v>917521.24</v>
      </c>
      <c r="I4532" s="21" t="s">
        <v>11</v>
      </c>
      <c r="J4532" s="21" t="s">
        <v>12</v>
      </c>
    </row>
    <row r="4533" spans="1:10">
      <c r="A4533" s="21">
        <v>11563327</v>
      </c>
      <c r="B4533" s="22">
        <v>43977</v>
      </c>
      <c r="C4533" s="22">
        <v>43977</v>
      </c>
      <c r="D4533" s="21" t="s">
        <v>10</v>
      </c>
      <c r="E4533" s="21">
        <v>0</v>
      </c>
      <c r="F4533" s="21">
        <v>0</v>
      </c>
      <c r="G4533" s="21">
        <v>23868.2</v>
      </c>
      <c r="H4533" s="21">
        <v>941389.44</v>
      </c>
      <c r="I4533" s="21" t="s">
        <v>11</v>
      </c>
      <c r="J4533" s="21" t="s">
        <v>12</v>
      </c>
    </row>
    <row r="4534" spans="1:10">
      <c r="A4534" s="21">
        <v>11563327</v>
      </c>
      <c r="B4534" s="22">
        <v>43977</v>
      </c>
      <c r="C4534" s="22">
        <v>43977</v>
      </c>
      <c r="D4534" s="21" t="s">
        <v>10</v>
      </c>
      <c r="E4534" s="21">
        <v>0</v>
      </c>
      <c r="F4534" s="21">
        <v>0</v>
      </c>
      <c r="G4534" s="21">
        <v>24129.200000000001</v>
      </c>
      <c r="H4534" s="21">
        <v>965518.64</v>
      </c>
      <c r="I4534" s="21" t="s">
        <v>11</v>
      </c>
      <c r="J4534" s="21" t="s">
        <v>12</v>
      </c>
    </row>
    <row r="4535" spans="1:10">
      <c r="A4535" s="21">
        <v>11563327</v>
      </c>
      <c r="B4535" s="22">
        <v>43977</v>
      </c>
      <c r="C4535" s="22">
        <v>43977</v>
      </c>
      <c r="D4535" s="21" t="s">
        <v>10</v>
      </c>
      <c r="E4535" s="21">
        <v>0</v>
      </c>
      <c r="F4535" s="21">
        <v>0</v>
      </c>
      <c r="G4535" s="21">
        <v>24293.200000000001</v>
      </c>
      <c r="H4535" s="21">
        <v>989811.84</v>
      </c>
      <c r="I4535" s="21" t="s">
        <v>11</v>
      </c>
      <c r="J4535" s="21" t="s">
        <v>12</v>
      </c>
    </row>
    <row r="4536" spans="1:10">
      <c r="A4536" s="21">
        <v>11563327</v>
      </c>
      <c r="B4536" s="22">
        <v>43977</v>
      </c>
      <c r="C4536" s="22">
        <v>43977</v>
      </c>
      <c r="D4536" s="21" t="s">
        <v>10</v>
      </c>
      <c r="E4536" s="21">
        <v>0</v>
      </c>
      <c r="F4536" s="21">
        <v>0</v>
      </c>
      <c r="G4536" s="21">
        <v>31362.85</v>
      </c>
      <c r="H4536" s="21">
        <v>1021174.69</v>
      </c>
      <c r="I4536" s="21" t="s">
        <v>11</v>
      </c>
      <c r="J4536" s="21" t="s">
        <v>12</v>
      </c>
    </row>
    <row r="4537" spans="1:10">
      <c r="A4537" s="21">
        <v>11563327</v>
      </c>
      <c r="B4537" s="22">
        <v>43977</v>
      </c>
      <c r="C4537" s="22">
        <v>43977</v>
      </c>
      <c r="D4537" s="21" t="s">
        <v>10</v>
      </c>
      <c r="E4537" s="21">
        <v>0</v>
      </c>
      <c r="F4537" s="21">
        <v>0</v>
      </c>
      <c r="G4537" s="21">
        <v>34133.67</v>
      </c>
      <c r="H4537" s="21">
        <v>1055308.3600000001</v>
      </c>
      <c r="I4537" s="21" t="s">
        <v>11</v>
      </c>
      <c r="J4537" s="21" t="s">
        <v>12</v>
      </c>
    </row>
    <row r="4538" spans="1:10">
      <c r="A4538" s="21">
        <v>11563327</v>
      </c>
      <c r="B4538" s="22">
        <v>43977</v>
      </c>
      <c r="C4538" s="22">
        <v>43977</v>
      </c>
      <c r="D4538" s="21" t="s">
        <v>10</v>
      </c>
      <c r="E4538" s="21">
        <v>0</v>
      </c>
      <c r="F4538" s="21">
        <v>0</v>
      </c>
      <c r="G4538" s="21">
        <v>34135.06</v>
      </c>
      <c r="H4538" s="21">
        <v>1089443.42</v>
      </c>
      <c r="I4538" s="21" t="s">
        <v>11</v>
      </c>
      <c r="J4538" s="21" t="s">
        <v>12</v>
      </c>
    </row>
    <row r="4539" spans="1:10">
      <c r="A4539" s="21">
        <v>11563327</v>
      </c>
      <c r="B4539" s="22">
        <v>43977</v>
      </c>
      <c r="C4539" s="22">
        <v>43977</v>
      </c>
      <c r="D4539" s="21" t="s">
        <v>10</v>
      </c>
      <c r="E4539" s="21">
        <v>0</v>
      </c>
      <c r="F4539" s="21">
        <v>0</v>
      </c>
      <c r="G4539" s="21">
        <v>34461.9</v>
      </c>
      <c r="H4539" s="21">
        <v>1123905.32</v>
      </c>
      <c r="I4539" s="21" t="s">
        <v>11</v>
      </c>
      <c r="J4539" s="21" t="s">
        <v>12</v>
      </c>
    </row>
    <row r="4540" spans="1:10">
      <c r="A4540" s="21">
        <v>11563327</v>
      </c>
      <c r="B4540" s="22">
        <v>43977</v>
      </c>
      <c r="C4540" s="22">
        <v>43977</v>
      </c>
      <c r="D4540" s="21" t="s">
        <v>10</v>
      </c>
      <c r="E4540" s="21">
        <v>0</v>
      </c>
      <c r="F4540" s="21">
        <v>0</v>
      </c>
      <c r="G4540" s="21">
        <v>34840.949999999997</v>
      </c>
      <c r="H4540" s="21">
        <v>1158746.27</v>
      </c>
      <c r="I4540" s="21" t="s">
        <v>11</v>
      </c>
      <c r="J4540" s="21" t="s">
        <v>12</v>
      </c>
    </row>
    <row r="4541" spans="1:10">
      <c r="A4541" s="21">
        <v>11563327</v>
      </c>
      <c r="B4541" s="22">
        <v>43977</v>
      </c>
      <c r="C4541" s="22">
        <v>43977</v>
      </c>
      <c r="D4541" s="21" t="s">
        <v>10</v>
      </c>
      <c r="E4541" s="21">
        <v>0</v>
      </c>
      <c r="F4541" s="21">
        <v>0</v>
      </c>
      <c r="G4541" s="21">
        <v>35246.199999999997</v>
      </c>
      <c r="H4541" s="21">
        <v>1193992.47</v>
      </c>
      <c r="I4541" s="21" t="s">
        <v>11</v>
      </c>
      <c r="J4541" s="21" t="s">
        <v>12</v>
      </c>
    </row>
    <row r="4542" spans="1:10">
      <c r="A4542" s="21">
        <v>11563327</v>
      </c>
      <c r="B4542" s="22">
        <v>43977</v>
      </c>
      <c r="C4542" s="22">
        <v>43977</v>
      </c>
      <c r="D4542" s="21" t="s">
        <v>10</v>
      </c>
      <c r="E4542" s="21">
        <v>0</v>
      </c>
      <c r="F4542" s="21">
        <v>0</v>
      </c>
      <c r="G4542" s="21">
        <v>41836.239999999998</v>
      </c>
      <c r="H4542" s="21">
        <v>1235828.71</v>
      </c>
      <c r="I4542" s="21" t="s">
        <v>11</v>
      </c>
      <c r="J4542" s="21" t="s">
        <v>12</v>
      </c>
    </row>
    <row r="4543" spans="1:10">
      <c r="A4543" s="21">
        <v>11563327</v>
      </c>
      <c r="B4543" s="22">
        <v>43977</v>
      </c>
      <c r="C4543" s="22">
        <v>43977</v>
      </c>
      <c r="D4543" s="21" t="s">
        <v>21</v>
      </c>
      <c r="E4543" s="21">
        <v>0</v>
      </c>
      <c r="F4543" s="21">
        <v>89.86</v>
      </c>
      <c r="G4543" s="21">
        <v>0</v>
      </c>
      <c r="H4543" s="21">
        <v>1235738.8500000001</v>
      </c>
      <c r="I4543" s="21" t="s">
        <v>235</v>
      </c>
      <c r="J4543" s="21" t="s">
        <v>22</v>
      </c>
    </row>
    <row r="4544" spans="1:10">
      <c r="A4544" s="21">
        <v>11563327</v>
      </c>
      <c r="B4544" s="22">
        <v>43977</v>
      </c>
      <c r="C4544" s="22">
        <v>43977</v>
      </c>
      <c r="D4544" s="21" t="s">
        <v>13</v>
      </c>
      <c r="E4544" s="21">
        <v>0</v>
      </c>
      <c r="F4544" s="21">
        <v>4.95</v>
      </c>
      <c r="G4544" s="21">
        <v>0</v>
      </c>
      <c r="H4544" s="21">
        <v>1235733.8999999999</v>
      </c>
      <c r="I4544" s="21" t="s">
        <v>14</v>
      </c>
      <c r="J4544" s="21" t="s">
        <v>15</v>
      </c>
    </row>
    <row r="4545" spans="1:10">
      <c r="A4545" s="21">
        <v>11563327</v>
      </c>
      <c r="B4545" s="22">
        <v>43977</v>
      </c>
      <c r="C4545" s="22">
        <v>43977</v>
      </c>
      <c r="D4545" s="21" t="s">
        <v>13</v>
      </c>
      <c r="E4545" s="21">
        <v>0</v>
      </c>
      <c r="F4545" s="21">
        <v>7.2</v>
      </c>
      <c r="G4545" s="21">
        <v>0</v>
      </c>
      <c r="H4545" s="21">
        <v>1235726.7</v>
      </c>
      <c r="I4545" s="21" t="s">
        <v>14</v>
      </c>
      <c r="J4545" s="21" t="s">
        <v>15</v>
      </c>
    </row>
    <row r="4546" spans="1:10">
      <c r="A4546" s="21">
        <v>11563327</v>
      </c>
      <c r="B4546" s="22">
        <v>43977</v>
      </c>
      <c r="C4546" s="22">
        <v>43977</v>
      </c>
      <c r="D4546" s="21" t="s">
        <v>13</v>
      </c>
      <c r="E4546" s="21">
        <v>0</v>
      </c>
      <c r="F4546" s="21">
        <v>7.2</v>
      </c>
      <c r="G4546" s="21">
        <v>0</v>
      </c>
      <c r="H4546" s="21">
        <v>1235719.5</v>
      </c>
      <c r="I4546" s="21" t="s">
        <v>14</v>
      </c>
      <c r="J4546" s="21" t="s">
        <v>15</v>
      </c>
    </row>
    <row r="4547" spans="1:10">
      <c r="A4547" s="21">
        <v>11563327</v>
      </c>
      <c r="B4547" s="22">
        <v>43977</v>
      </c>
      <c r="C4547" s="22">
        <v>43977</v>
      </c>
      <c r="D4547" s="21" t="s">
        <v>13</v>
      </c>
      <c r="E4547" s="21">
        <v>0</v>
      </c>
      <c r="F4547" s="21">
        <v>8.6</v>
      </c>
      <c r="G4547" s="21">
        <v>0</v>
      </c>
      <c r="H4547" s="21">
        <v>1235710.8999999999</v>
      </c>
      <c r="I4547" s="21" t="s">
        <v>14</v>
      </c>
      <c r="J4547" s="21" t="s">
        <v>15</v>
      </c>
    </row>
    <row r="4548" spans="1:10">
      <c r="A4548" s="21">
        <v>11563327</v>
      </c>
      <c r="B4548" s="22">
        <v>43977</v>
      </c>
      <c r="C4548" s="22">
        <v>43977</v>
      </c>
      <c r="D4548" s="21" t="s">
        <v>13</v>
      </c>
      <c r="E4548" s="21">
        <v>0</v>
      </c>
      <c r="F4548" s="21">
        <v>8.69</v>
      </c>
      <c r="G4548" s="21">
        <v>0</v>
      </c>
      <c r="H4548" s="21">
        <v>1235702.21</v>
      </c>
      <c r="I4548" s="21" t="s">
        <v>14</v>
      </c>
      <c r="J4548" s="21" t="s">
        <v>15</v>
      </c>
    </row>
    <row r="4549" spans="1:10">
      <c r="A4549" s="21">
        <v>11563327</v>
      </c>
      <c r="B4549" s="22">
        <v>43977</v>
      </c>
      <c r="C4549" s="22">
        <v>43977</v>
      </c>
      <c r="D4549" s="21" t="s">
        <v>13</v>
      </c>
      <c r="E4549" s="21">
        <v>0</v>
      </c>
      <c r="F4549" s="21">
        <v>9.1300000000000008</v>
      </c>
      <c r="G4549" s="21">
        <v>0</v>
      </c>
      <c r="H4549" s="21">
        <v>1235693.08</v>
      </c>
      <c r="I4549" s="21" t="s">
        <v>14</v>
      </c>
      <c r="J4549" s="21" t="s">
        <v>15</v>
      </c>
    </row>
    <row r="4550" spans="1:10">
      <c r="A4550" s="21">
        <v>11563327</v>
      </c>
      <c r="B4550" s="22">
        <v>43977</v>
      </c>
      <c r="C4550" s="22">
        <v>43977</v>
      </c>
      <c r="D4550" s="21" t="s">
        <v>13</v>
      </c>
      <c r="E4550" s="21">
        <v>0</v>
      </c>
      <c r="F4550" s="21">
        <v>9.5500000000000007</v>
      </c>
      <c r="G4550" s="21">
        <v>0</v>
      </c>
      <c r="H4550" s="21">
        <v>1235683.53</v>
      </c>
      <c r="I4550" s="21" t="s">
        <v>14</v>
      </c>
      <c r="J4550" s="21" t="s">
        <v>15</v>
      </c>
    </row>
    <row r="4551" spans="1:10">
      <c r="A4551" s="21">
        <v>11563327</v>
      </c>
      <c r="B4551" s="22">
        <v>43977</v>
      </c>
      <c r="C4551" s="22">
        <v>43977</v>
      </c>
      <c r="D4551" s="21" t="s">
        <v>13</v>
      </c>
      <c r="E4551" s="21">
        <v>0</v>
      </c>
      <c r="F4551" s="21">
        <v>10.28</v>
      </c>
      <c r="G4551" s="21">
        <v>0</v>
      </c>
      <c r="H4551" s="21">
        <v>1235673.25</v>
      </c>
      <c r="I4551" s="21" t="s">
        <v>14</v>
      </c>
      <c r="J4551" s="21" t="s">
        <v>15</v>
      </c>
    </row>
    <row r="4552" spans="1:10">
      <c r="A4552" s="21">
        <v>11563327</v>
      </c>
      <c r="B4552" s="22">
        <v>43977</v>
      </c>
      <c r="C4552" s="22">
        <v>43977</v>
      </c>
      <c r="D4552" s="21" t="s">
        <v>13</v>
      </c>
      <c r="E4552" s="21">
        <v>0</v>
      </c>
      <c r="F4552" s="21">
        <v>10.93</v>
      </c>
      <c r="G4552" s="21">
        <v>0</v>
      </c>
      <c r="H4552" s="21">
        <v>1235662.32</v>
      </c>
      <c r="I4552" s="21" t="s">
        <v>14</v>
      </c>
      <c r="J4552" s="21" t="s">
        <v>15</v>
      </c>
    </row>
    <row r="4553" spans="1:10">
      <c r="A4553" s="21">
        <v>11563327</v>
      </c>
      <c r="B4553" s="22">
        <v>43977</v>
      </c>
      <c r="C4553" s="22">
        <v>43977</v>
      </c>
      <c r="D4553" s="21" t="s">
        <v>13</v>
      </c>
      <c r="E4553" s="21">
        <v>0</v>
      </c>
      <c r="F4553" s="21">
        <v>11.12</v>
      </c>
      <c r="G4553" s="21">
        <v>0</v>
      </c>
      <c r="H4553" s="21">
        <v>1235651.2</v>
      </c>
      <c r="I4553" s="21" t="s">
        <v>14</v>
      </c>
      <c r="J4553" s="21" t="s">
        <v>15</v>
      </c>
    </row>
    <row r="4554" spans="1:10">
      <c r="A4554" s="21">
        <v>11563327</v>
      </c>
      <c r="B4554" s="22">
        <v>43977</v>
      </c>
      <c r="C4554" s="22">
        <v>43977</v>
      </c>
      <c r="D4554" s="21" t="s">
        <v>13</v>
      </c>
      <c r="E4554" s="21">
        <v>0</v>
      </c>
      <c r="F4554" s="21">
        <v>12.42</v>
      </c>
      <c r="G4554" s="21">
        <v>0</v>
      </c>
      <c r="H4554" s="21">
        <v>1235638.78</v>
      </c>
      <c r="I4554" s="21" t="s">
        <v>14</v>
      </c>
      <c r="J4554" s="21" t="s">
        <v>15</v>
      </c>
    </row>
    <row r="4555" spans="1:10">
      <c r="A4555" s="21">
        <v>11563327</v>
      </c>
      <c r="B4555" s="22">
        <v>43977</v>
      </c>
      <c r="C4555" s="22">
        <v>43977</v>
      </c>
      <c r="D4555" s="21" t="s">
        <v>13</v>
      </c>
      <c r="E4555" s="21">
        <v>0</v>
      </c>
      <c r="F4555" s="21">
        <v>13.56</v>
      </c>
      <c r="G4555" s="21">
        <v>0</v>
      </c>
      <c r="H4555" s="21">
        <v>1235625.22</v>
      </c>
      <c r="I4555" s="21" t="s">
        <v>14</v>
      </c>
      <c r="J4555" s="21" t="s">
        <v>15</v>
      </c>
    </row>
    <row r="4556" spans="1:10">
      <c r="A4556" s="21">
        <v>11563327</v>
      </c>
      <c r="B4556" s="22">
        <v>43977</v>
      </c>
      <c r="C4556" s="22">
        <v>43977</v>
      </c>
      <c r="D4556" s="21" t="s">
        <v>13</v>
      </c>
      <c r="E4556" s="21">
        <v>0</v>
      </c>
      <c r="F4556" s="21">
        <v>15.06</v>
      </c>
      <c r="G4556" s="21">
        <v>0</v>
      </c>
      <c r="H4556" s="21">
        <v>1235610.1599999999</v>
      </c>
      <c r="I4556" s="21" t="s">
        <v>14</v>
      </c>
      <c r="J4556" s="21" t="s">
        <v>15</v>
      </c>
    </row>
    <row r="4557" spans="1:10">
      <c r="A4557" s="21">
        <v>11563327</v>
      </c>
      <c r="B4557" s="22">
        <v>43977</v>
      </c>
      <c r="C4557" s="22">
        <v>43977</v>
      </c>
      <c r="D4557" s="21" t="s">
        <v>13</v>
      </c>
      <c r="E4557" s="21">
        <v>0</v>
      </c>
      <c r="F4557" s="21">
        <v>19.09</v>
      </c>
      <c r="G4557" s="21">
        <v>0</v>
      </c>
      <c r="H4557" s="21">
        <v>1235591.07</v>
      </c>
      <c r="I4557" s="21" t="s">
        <v>14</v>
      </c>
      <c r="J4557" s="21" t="s">
        <v>15</v>
      </c>
    </row>
    <row r="4558" spans="1:10">
      <c r="A4558" s="21">
        <v>11563327</v>
      </c>
      <c r="B4558" s="22">
        <v>43977</v>
      </c>
      <c r="C4558" s="22">
        <v>43977</v>
      </c>
      <c r="D4558" s="21" t="s">
        <v>13</v>
      </c>
      <c r="E4558" s="21">
        <v>0</v>
      </c>
      <c r="F4558" s="21">
        <v>19.68</v>
      </c>
      <c r="G4558" s="21">
        <v>0</v>
      </c>
      <c r="H4558" s="21">
        <v>1235571.3899999999</v>
      </c>
      <c r="I4558" s="21" t="s">
        <v>14</v>
      </c>
      <c r="J4558" s="21" t="s">
        <v>15</v>
      </c>
    </row>
    <row r="4559" spans="1:10">
      <c r="A4559" s="21">
        <v>11563327</v>
      </c>
      <c r="B4559" s="22">
        <v>43977</v>
      </c>
      <c r="C4559" s="22">
        <v>43977</v>
      </c>
      <c r="D4559" s="21" t="s">
        <v>13</v>
      </c>
      <c r="E4559" s="21">
        <v>0</v>
      </c>
      <c r="F4559" s="21">
        <v>25.87</v>
      </c>
      <c r="G4559" s="21">
        <v>0</v>
      </c>
      <c r="H4559" s="21">
        <v>1235545.52</v>
      </c>
      <c r="I4559" s="21" t="s">
        <v>14</v>
      </c>
      <c r="J4559" s="21" t="s">
        <v>15</v>
      </c>
    </row>
    <row r="4560" spans="1:10">
      <c r="A4560" s="21">
        <v>11563327</v>
      </c>
      <c r="B4560" s="22">
        <v>43977</v>
      </c>
      <c r="C4560" s="22">
        <v>43977</v>
      </c>
      <c r="D4560" s="21" t="s">
        <v>13</v>
      </c>
      <c r="E4560" s="21">
        <v>0</v>
      </c>
      <c r="F4560" s="21">
        <v>33.82</v>
      </c>
      <c r="G4560" s="21">
        <v>0</v>
      </c>
      <c r="H4560" s="21">
        <v>1235511.7</v>
      </c>
      <c r="I4560" s="21" t="s">
        <v>14</v>
      </c>
      <c r="J4560" s="21" t="s">
        <v>15</v>
      </c>
    </row>
    <row r="4561" spans="1:10">
      <c r="A4561" s="21">
        <v>11563327</v>
      </c>
      <c r="B4561" s="22">
        <v>43977</v>
      </c>
      <c r="C4561" s="22">
        <v>43977</v>
      </c>
      <c r="D4561" s="21" t="s">
        <v>13</v>
      </c>
      <c r="E4561" s="21">
        <v>0</v>
      </c>
      <c r="F4561" s="21">
        <v>52.34</v>
      </c>
      <c r="G4561" s="21">
        <v>0</v>
      </c>
      <c r="H4561" s="21">
        <v>1235459.3600000001</v>
      </c>
      <c r="I4561" s="21" t="s">
        <v>14</v>
      </c>
      <c r="J4561" s="21" t="s">
        <v>15</v>
      </c>
    </row>
    <row r="4562" spans="1:10">
      <c r="A4562" s="21">
        <v>11563327</v>
      </c>
      <c r="B4562" s="22">
        <v>43977</v>
      </c>
      <c r="C4562" s="22">
        <v>43977</v>
      </c>
      <c r="D4562" s="21" t="s">
        <v>13</v>
      </c>
      <c r="E4562" s="21">
        <v>0</v>
      </c>
      <c r="F4562" s="21">
        <v>63.93</v>
      </c>
      <c r="G4562" s="21">
        <v>0</v>
      </c>
      <c r="H4562" s="21">
        <v>1235395.43</v>
      </c>
      <c r="I4562" s="21" t="s">
        <v>14</v>
      </c>
      <c r="J4562" s="21" t="s">
        <v>15</v>
      </c>
    </row>
    <row r="4563" spans="1:10">
      <c r="A4563" s="21">
        <v>11563327</v>
      </c>
      <c r="B4563" s="22">
        <v>43977</v>
      </c>
      <c r="C4563" s="22">
        <v>43977</v>
      </c>
      <c r="D4563" s="21" t="s">
        <v>13</v>
      </c>
      <c r="E4563" s="21">
        <v>0</v>
      </c>
      <c r="F4563" s="21">
        <v>69.83</v>
      </c>
      <c r="G4563" s="21">
        <v>0</v>
      </c>
      <c r="H4563" s="21">
        <v>1235325.6000000001</v>
      </c>
      <c r="I4563" s="21" t="s">
        <v>14</v>
      </c>
      <c r="J4563" s="21" t="s">
        <v>15</v>
      </c>
    </row>
    <row r="4564" spans="1:10">
      <c r="A4564" s="21">
        <v>11563327</v>
      </c>
      <c r="B4564" s="22">
        <v>43977</v>
      </c>
      <c r="C4564" s="22">
        <v>43977</v>
      </c>
      <c r="D4564" s="21" t="s">
        <v>13</v>
      </c>
      <c r="E4564" s="21">
        <v>0</v>
      </c>
      <c r="F4564" s="21">
        <v>69.86</v>
      </c>
      <c r="G4564" s="21">
        <v>0</v>
      </c>
      <c r="H4564" s="21">
        <v>1235255.74</v>
      </c>
      <c r="I4564" s="21" t="s">
        <v>14</v>
      </c>
      <c r="J4564" s="21" t="s">
        <v>15</v>
      </c>
    </row>
    <row r="4565" spans="1:10">
      <c r="A4565" s="21">
        <v>11563327</v>
      </c>
      <c r="B4565" s="22">
        <v>43977</v>
      </c>
      <c r="C4565" s="22">
        <v>43977</v>
      </c>
      <c r="D4565" s="21" t="s">
        <v>13</v>
      </c>
      <c r="E4565" s="21">
        <v>0</v>
      </c>
      <c r="F4565" s="21">
        <v>75.91</v>
      </c>
      <c r="G4565" s="21">
        <v>0</v>
      </c>
      <c r="H4565" s="21">
        <v>1235179.83</v>
      </c>
      <c r="I4565" s="21" t="s">
        <v>14</v>
      </c>
      <c r="J4565" s="21" t="s">
        <v>15</v>
      </c>
    </row>
    <row r="4566" spans="1:10">
      <c r="A4566" s="21">
        <v>11563327</v>
      </c>
      <c r="B4566" s="22">
        <v>43977</v>
      </c>
      <c r="C4566" s="22">
        <v>43977</v>
      </c>
      <c r="D4566" s="21" t="s">
        <v>13</v>
      </c>
      <c r="E4566" s="21">
        <v>0</v>
      </c>
      <c r="F4566" s="21">
        <v>96.47</v>
      </c>
      <c r="G4566" s="21">
        <v>0</v>
      </c>
      <c r="H4566" s="21">
        <v>1235083.3600000001</v>
      </c>
      <c r="I4566" s="21" t="s">
        <v>14</v>
      </c>
      <c r="J4566" s="21" t="s">
        <v>15</v>
      </c>
    </row>
    <row r="4567" spans="1:10">
      <c r="A4567" s="21">
        <v>11563327</v>
      </c>
      <c r="B4567" s="22">
        <v>43977</v>
      </c>
      <c r="C4567" s="22">
        <v>43977</v>
      </c>
      <c r="D4567" s="21" t="s">
        <v>16</v>
      </c>
      <c r="E4567" s="21">
        <v>0</v>
      </c>
      <c r="F4567" s="21">
        <v>1235083.3600000001</v>
      </c>
      <c r="G4567" s="21">
        <v>0</v>
      </c>
      <c r="H4567" s="21">
        <v>0</v>
      </c>
      <c r="I4567" s="21" t="s">
        <v>17</v>
      </c>
      <c r="J4567" s="21" t="s">
        <v>18</v>
      </c>
    </row>
    <row r="4568" spans="1:10">
      <c r="A4568" s="21">
        <v>11563327</v>
      </c>
      <c r="B4568" s="22">
        <v>43978</v>
      </c>
      <c r="C4568" s="22">
        <v>43978</v>
      </c>
      <c r="D4568" s="21" t="s">
        <v>10</v>
      </c>
      <c r="E4568" s="21">
        <v>0</v>
      </c>
      <c r="F4568" s="21">
        <v>0</v>
      </c>
      <c r="G4568" s="21">
        <v>660</v>
      </c>
      <c r="H4568" s="21">
        <v>660</v>
      </c>
      <c r="I4568" s="21" t="s">
        <v>11</v>
      </c>
      <c r="J4568" s="21" t="s">
        <v>12</v>
      </c>
    </row>
    <row r="4569" spans="1:10">
      <c r="A4569" s="21">
        <v>11563327</v>
      </c>
      <c r="B4569" s="22">
        <v>43978</v>
      </c>
      <c r="C4569" s="22">
        <v>43978</v>
      </c>
      <c r="D4569" s="21" t="s">
        <v>10</v>
      </c>
      <c r="E4569" s="21">
        <v>0</v>
      </c>
      <c r="F4569" s="21">
        <v>0</v>
      </c>
      <c r="G4569" s="21">
        <v>661.7</v>
      </c>
      <c r="H4569" s="21">
        <v>1321.7</v>
      </c>
      <c r="I4569" s="21" t="s">
        <v>11</v>
      </c>
      <c r="J4569" s="21" t="s">
        <v>12</v>
      </c>
    </row>
    <row r="4570" spans="1:10">
      <c r="A4570" s="21">
        <v>11563327</v>
      </c>
      <c r="B4570" s="22">
        <v>43978</v>
      </c>
      <c r="C4570" s="22">
        <v>43978</v>
      </c>
      <c r="D4570" s="21" t="s">
        <v>10</v>
      </c>
      <c r="E4570" s="21">
        <v>0</v>
      </c>
      <c r="F4570" s="21">
        <v>0</v>
      </c>
      <c r="G4570" s="21">
        <v>700</v>
      </c>
      <c r="H4570" s="21">
        <v>2021.7</v>
      </c>
      <c r="I4570" s="21" t="s">
        <v>11</v>
      </c>
      <c r="J4570" s="21" t="s">
        <v>12</v>
      </c>
    </row>
    <row r="4571" spans="1:10">
      <c r="A4571" s="21">
        <v>11563327</v>
      </c>
      <c r="B4571" s="22">
        <v>43978</v>
      </c>
      <c r="C4571" s="22">
        <v>43978</v>
      </c>
      <c r="D4571" s="21" t="s">
        <v>10</v>
      </c>
      <c r="E4571" s="21">
        <v>0</v>
      </c>
      <c r="F4571" s="21">
        <v>0</v>
      </c>
      <c r="G4571" s="21">
        <v>750</v>
      </c>
      <c r="H4571" s="21">
        <v>2771.7</v>
      </c>
      <c r="I4571" s="21" t="s">
        <v>11</v>
      </c>
      <c r="J4571" s="21" t="s">
        <v>12</v>
      </c>
    </row>
    <row r="4572" spans="1:10">
      <c r="A4572" s="21">
        <v>11563327</v>
      </c>
      <c r="B4572" s="22">
        <v>43978</v>
      </c>
      <c r="C4572" s="22">
        <v>43978</v>
      </c>
      <c r="D4572" s="21" t="s">
        <v>10</v>
      </c>
      <c r="E4572" s="21">
        <v>0</v>
      </c>
      <c r="F4572" s="21">
        <v>0</v>
      </c>
      <c r="G4572" s="21">
        <v>760</v>
      </c>
      <c r="H4572" s="21">
        <v>3531.7</v>
      </c>
      <c r="I4572" s="21" t="s">
        <v>11</v>
      </c>
      <c r="J4572" s="21" t="s">
        <v>12</v>
      </c>
    </row>
    <row r="4573" spans="1:10">
      <c r="A4573" s="21">
        <v>11563327</v>
      </c>
      <c r="B4573" s="22">
        <v>43978</v>
      </c>
      <c r="C4573" s="22">
        <v>43978</v>
      </c>
      <c r="D4573" s="21" t="s">
        <v>10</v>
      </c>
      <c r="E4573" s="21">
        <v>0</v>
      </c>
      <c r="F4573" s="21">
        <v>0</v>
      </c>
      <c r="G4573" s="21">
        <v>770</v>
      </c>
      <c r="H4573" s="21">
        <v>4301.7</v>
      </c>
      <c r="I4573" s="21" t="s">
        <v>11</v>
      </c>
      <c r="J4573" s="21" t="s">
        <v>12</v>
      </c>
    </row>
    <row r="4574" spans="1:10">
      <c r="A4574" s="21">
        <v>11563327</v>
      </c>
      <c r="B4574" s="22">
        <v>43978</v>
      </c>
      <c r="C4574" s="22">
        <v>43978</v>
      </c>
      <c r="D4574" s="21" t="s">
        <v>10</v>
      </c>
      <c r="E4574" s="21">
        <v>0</v>
      </c>
      <c r="F4574" s="21">
        <v>0</v>
      </c>
      <c r="G4574" s="21">
        <v>780.9</v>
      </c>
      <c r="H4574" s="21">
        <v>5082.6000000000004</v>
      </c>
      <c r="I4574" s="21" t="s">
        <v>11</v>
      </c>
      <c r="J4574" s="21" t="s">
        <v>12</v>
      </c>
    </row>
    <row r="4575" spans="1:10">
      <c r="A4575" s="21">
        <v>11563327</v>
      </c>
      <c r="B4575" s="22">
        <v>43978</v>
      </c>
      <c r="C4575" s="22">
        <v>43978</v>
      </c>
      <c r="D4575" s="21" t="s">
        <v>10</v>
      </c>
      <c r="E4575" s="21">
        <v>0</v>
      </c>
      <c r="F4575" s="21">
        <v>0</v>
      </c>
      <c r="G4575" s="21">
        <v>932</v>
      </c>
      <c r="H4575" s="21">
        <v>6014.6</v>
      </c>
      <c r="I4575" s="21" t="s">
        <v>11</v>
      </c>
      <c r="J4575" s="21" t="s">
        <v>12</v>
      </c>
    </row>
    <row r="4576" spans="1:10">
      <c r="A4576" s="21">
        <v>11563327</v>
      </c>
      <c r="B4576" s="22">
        <v>43978</v>
      </c>
      <c r="C4576" s="22">
        <v>43978</v>
      </c>
      <c r="D4576" s="21" t="s">
        <v>10</v>
      </c>
      <c r="E4576" s="21">
        <v>0</v>
      </c>
      <c r="F4576" s="21">
        <v>0</v>
      </c>
      <c r="G4576" s="21">
        <v>974</v>
      </c>
      <c r="H4576" s="21">
        <v>6988.6</v>
      </c>
      <c r="I4576" s="21" t="s">
        <v>11</v>
      </c>
      <c r="J4576" s="21" t="s">
        <v>12</v>
      </c>
    </row>
    <row r="4577" spans="1:10">
      <c r="A4577" s="21">
        <v>11563327</v>
      </c>
      <c r="B4577" s="22">
        <v>43978</v>
      </c>
      <c r="C4577" s="22">
        <v>43978</v>
      </c>
      <c r="D4577" s="21" t="s">
        <v>10</v>
      </c>
      <c r="E4577" s="21">
        <v>0</v>
      </c>
      <c r="F4577" s="21">
        <v>0</v>
      </c>
      <c r="G4577" s="21">
        <v>1050</v>
      </c>
      <c r="H4577" s="21">
        <v>8038.6</v>
      </c>
      <c r="I4577" s="21" t="s">
        <v>11</v>
      </c>
      <c r="J4577" s="21" t="s">
        <v>12</v>
      </c>
    </row>
    <row r="4578" spans="1:10">
      <c r="A4578" s="21">
        <v>11563327</v>
      </c>
      <c r="B4578" s="22">
        <v>43978</v>
      </c>
      <c r="C4578" s="22">
        <v>43978</v>
      </c>
      <c r="D4578" s="21" t="s">
        <v>10</v>
      </c>
      <c r="E4578" s="21">
        <v>0</v>
      </c>
      <c r="F4578" s="21">
        <v>0</v>
      </c>
      <c r="G4578" s="21">
        <v>1070</v>
      </c>
      <c r="H4578" s="21">
        <v>9108.6</v>
      </c>
      <c r="I4578" s="21" t="s">
        <v>11</v>
      </c>
      <c r="J4578" s="21" t="s">
        <v>12</v>
      </c>
    </row>
    <row r="4579" spans="1:10">
      <c r="A4579" s="21">
        <v>11563327</v>
      </c>
      <c r="B4579" s="22">
        <v>43978</v>
      </c>
      <c r="C4579" s="22">
        <v>43978</v>
      </c>
      <c r="D4579" s="21" t="s">
        <v>10</v>
      </c>
      <c r="E4579" s="21">
        <v>0</v>
      </c>
      <c r="F4579" s="21">
        <v>0</v>
      </c>
      <c r="G4579" s="21">
        <v>1140</v>
      </c>
      <c r="H4579" s="21">
        <v>10248.6</v>
      </c>
      <c r="I4579" s="21" t="s">
        <v>11</v>
      </c>
      <c r="J4579" s="21" t="s">
        <v>12</v>
      </c>
    </row>
    <row r="4580" spans="1:10">
      <c r="A4580" s="21">
        <v>11563327</v>
      </c>
      <c r="B4580" s="22">
        <v>43978</v>
      </c>
      <c r="C4580" s="22">
        <v>43978</v>
      </c>
      <c r="D4580" s="21" t="s">
        <v>10</v>
      </c>
      <c r="E4580" s="21">
        <v>0</v>
      </c>
      <c r="F4580" s="21">
        <v>0</v>
      </c>
      <c r="G4580" s="21">
        <v>1200</v>
      </c>
      <c r="H4580" s="21">
        <v>11448.6</v>
      </c>
      <c r="I4580" s="21" t="s">
        <v>11</v>
      </c>
      <c r="J4580" s="21" t="s">
        <v>12</v>
      </c>
    </row>
    <row r="4581" spans="1:10">
      <c r="A4581" s="21">
        <v>11563327</v>
      </c>
      <c r="B4581" s="22">
        <v>43978</v>
      </c>
      <c r="C4581" s="22">
        <v>43978</v>
      </c>
      <c r="D4581" s="21" t="s">
        <v>10</v>
      </c>
      <c r="E4581" s="21">
        <v>0</v>
      </c>
      <c r="F4581" s="21">
        <v>0</v>
      </c>
      <c r="G4581" s="21">
        <v>1211</v>
      </c>
      <c r="H4581" s="21">
        <v>12659.6</v>
      </c>
      <c r="I4581" s="21" t="s">
        <v>11</v>
      </c>
      <c r="J4581" s="21" t="s">
        <v>12</v>
      </c>
    </row>
    <row r="4582" spans="1:10">
      <c r="A4582" s="21">
        <v>11563327</v>
      </c>
      <c r="B4582" s="22">
        <v>43978</v>
      </c>
      <c r="C4582" s="22">
        <v>43978</v>
      </c>
      <c r="D4582" s="21" t="s">
        <v>10</v>
      </c>
      <c r="E4582" s="21">
        <v>0</v>
      </c>
      <c r="F4582" s="21">
        <v>0</v>
      </c>
      <c r="G4582" s="21">
        <v>1252.8</v>
      </c>
      <c r="H4582" s="21">
        <v>13912.4</v>
      </c>
      <c r="I4582" s="21" t="s">
        <v>11</v>
      </c>
      <c r="J4582" s="21" t="s">
        <v>12</v>
      </c>
    </row>
    <row r="4583" spans="1:10">
      <c r="A4583" s="21">
        <v>11563327</v>
      </c>
      <c r="B4583" s="22">
        <v>43978</v>
      </c>
      <c r="C4583" s="22">
        <v>43978</v>
      </c>
      <c r="D4583" s="21" t="s">
        <v>10</v>
      </c>
      <c r="E4583" s="21">
        <v>0</v>
      </c>
      <c r="F4583" s="21">
        <v>0</v>
      </c>
      <c r="G4583" s="21">
        <v>1280</v>
      </c>
      <c r="H4583" s="21">
        <v>15192.4</v>
      </c>
      <c r="I4583" s="21" t="s">
        <v>11</v>
      </c>
      <c r="J4583" s="21" t="s">
        <v>12</v>
      </c>
    </row>
    <row r="4584" spans="1:10">
      <c r="A4584" s="21">
        <v>11563327</v>
      </c>
      <c r="B4584" s="22">
        <v>43978</v>
      </c>
      <c r="C4584" s="22">
        <v>43978</v>
      </c>
      <c r="D4584" s="21" t="s">
        <v>10</v>
      </c>
      <c r="E4584" s="21">
        <v>0</v>
      </c>
      <c r="F4584" s="21">
        <v>0</v>
      </c>
      <c r="G4584" s="21">
        <v>1300</v>
      </c>
      <c r="H4584" s="21">
        <v>16492.400000000001</v>
      </c>
      <c r="I4584" s="21" t="s">
        <v>11</v>
      </c>
      <c r="J4584" s="21" t="s">
        <v>12</v>
      </c>
    </row>
    <row r="4585" spans="1:10">
      <c r="A4585" s="21">
        <v>11563327</v>
      </c>
      <c r="B4585" s="22">
        <v>43978</v>
      </c>
      <c r="C4585" s="22">
        <v>43978</v>
      </c>
      <c r="D4585" s="21" t="s">
        <v>10</v>
      </c>
      <c r="E4585" s="21">
        <v>0</v>
      </c>
      <c r="F4585" s="21">
        <v>0</v>
      </c>
      <c r="G4585" s="21">
        <v>1340</v>
      </c>
      <c r="H4585" s="21">
        <v>17832.400000000001</v>
      </c>
      <c r="I4585" s="21" t="s">
        <v>11</v>
      </c>
      <c r="J4585" s="21" t="s">
        <v>12</v>
      </c>
    </row>
    <row r="4586" spans="1:10">
      <c r="A4586" s="21">
        <v>11563327</v>
      </c>
      <c r="B4586" s="22">
        <v>43978</v>
      </c>
      <c r="C4586" s="22">
        <v>43978</v>
      </c>
      <c r="D4586" s="21" t="s">
        <v>10</v>
      </c>
      <c r="E4586" s="21">
        <v>0</v>
      </c>
      <c r="F4586" s="21">
        <v>0</v>
      </c>
      <c r="G4586" s="21">
        <v>1360</v>
      </c>
      <c r="H4586" s="21">
        <v>19192.400000000001</v>
      </c>
      <c r="I4586" s="21" t="s">
        <v>11</v>
      </c>
      <c r="J4586" s="21" t="s">
        <v>12</v>
      </c>
    </row>
    <row r="4587" spans="1:10">
      <c r="A4587" s="21">
        <v>11563327</v>
      </c>
      <c r="B4587" s="22">
        <v>43978</v>
      </c>
      <c r="C4587" s="22">
        <v>43978</v>
      </c>
      <c r="D4587" s="21" t="s">
        <v>10</v>
      </c>
      <c r="E4587" s="21">
        <v>0</v>
      </c>
      <c r="F4587" s="21">
        <v>0</v>
      </c>
      <c r="G4587" s="21">
        <v>1400</v>
      </c>
      <c r="H4587" s="21">
        <v>20592.400000000001</v>
      </c>
      <c r="I4587" s="21" t="s">
        <v>11</v>
      </c>
      <c r="J4587" s="21" t="s">
        <v>12</v>
      </c>
    </row>
    <row r="4588" spans="1:10">
      <c r="A4588" s="21">
        <v>11563327</v>
      </c>
      <c r="B4588" s="22">
        <v>43978</v>
      </c>
      <c r="C4588" s="22">
        <v>43978</v>
      </c>
      <c r="D4588" s="21" t="s">
        <v>10</v>
      </c>
      <c r="E4588" s="21">
        <v>0</v>
      </c>
      <c r="F4588" s="21">
        <v>0</v>
      </c>
      <c r="G4588" s="21">
        <v>1457.9</v>
      </c>
      <c r="H4588" s="21">
        <v>22050.3</v>
      </c>
      <c r="I4588" s="21" t="s">
        <v>11</v>
      </c>
      <c r="J4588" s="21" t="s">
        <v>12</v>
      </c>
    </row>
    <row r="4589" spans="1:10">
      <c r="A4589" s="21">
        <v>11563327</v>
      </c>
      <c r="B4589" s="22">
        <v>43978</v>
      </c>
      <c r="C4589" s="22">
        <v>43978</v>
      </c>
      <c r="D4589" s="21" t="s">
        <v>10</v>
      </c>
      <c r="E4589" s="21">
        <v>0</v>
      </c>
      <c r="F4589" s="21">
        <v>0</v>
      </c>
      <c r="G4589" s="21">
        <v>1565.6</v>
      </c>
      <c r="H4589" s="21">
        <v>23615.9</v>
      </c>
      <c r="I4589" s="21" t="s">
        <v>11</v>
      </c>
      <c r="J4589" s="21" t="s">
        <v>12</v>
      </c>
    </row>
    <row r="4590" spans="1:10">
      <c r="A4590" s="21">
        <v>11563327</v>
      </c>
      <c r="B4590" s="22">
        <v>43978</v>
      </c>
      <c r="C4590" s="22">
        <v>43978</v>
      </c>
      <c r="D4590" s="21" t="s">
        <v>10</v>
      </c>
      <c r="E4590" s="21">
        <v>0</v>
      </c>
      <c r="F4590" s="21">
        <v>0</v>
      </c>
      <c r="G4590" s="21">
        <v>1606.8</v>
      </c>
      <c r="H4590" s="21">
        <v>25222.7</v>
      </c>
      <c r="I4590" s="21" t="s">
        <v>11</v>
      </c>
      <c r="J4590" s="21" t="s">
        <v>12</v>
      </c>
    </row>
    <row r="4591" spans="1:10">
      <c r="A4591" s="21">
        <v>11563327</v>
      </c>
      <c r="B4591" s="22">
        <v>43978</v>
      </c>
      <c r="C4591" s="22">
        <v>43978</v>
      </c>
      <c r="D4591" s="21" t="s">
        <v>10</v>
      </c>
      <c r="E4591" s="21">
        <v>0</v>
      </c>
      <c r="F4591" s="21">
        <v>0</v>
      </c>
      <c r="G4591" s="21">
        <v>1640.2</v>
      </c>
      <c r="H4591" s="21">
        <v>26862.9</v>
      </c>
      <c r="I4591" s="21" t="s">
        <v>11</v>
      </c>
      <c r="J4591" s="21" t="s">
        <v>12</v>
      </c>
    </row>
    <row r="4592" spans="1:10">
      <c r="A4592" s="21">
        <v>11563327</v>
      </c>
      <c r="B4592" s="22">
        <v>43978</v>
      </c>
      <c r="C4592" s="22">
        <v>43978</v>
      </c>
      <c r="D4592" s="21" t="s">
        <v>10</v>
      </c>
      <c r="E4592" s="21">
        <v>0</v>
      </c>
      <c r="F4592" s="21">
        <v>0</v>
      </c>
      <c r="G4592" s="21">
        <v>1740</v>
      </c>
      <c r="H4592" s="21">
        <v>28602.9</v>
      </c>
      <c r="I4592" s="21" t="s">
        <v>11</v>
      </c>
      <c r="J4592" s="21" t="s">
        <v>12</v>
      </c>
    </row>
    <row r="4593" spans="1:10">
      <c r="A4593" s="21">
        <v>11563327</v>
      </c>
      <c r="B4593" s="22">
        <v>43978</v>
      </c>
      <c r="C4593" s="22">
        <v>43978</v>
      </c>
      <c r="D4593" s="21" t="s">
        <v>10</v>
      </c>
      <c r="E4593" s="21">
        <v>0</v>
      </c>
      <c r="F4593" s="21">
        <v>0</v>
      </c>
      <c r="G4593" s="21">
        <v>1780</v>
      </c>
      <c r="H4593" s="21">
        <v>30382.9</v>
      </c>
      <c r="I4593" s="21" t="s">
        <v>11</v>
      </c>
      <c r="J4593" s="21" t="s">
        <v>12</v>
      </c>
    </row>
    <row r="4594" spans="1:10">
      <c r="A4594" s="21">
        <v>11563327</v>
      </c>
      <c r="B4594" s="22">
        <v>43978</v>
      </c>
      <c r="C4594" s="22">
        <v>43978</v>
      </c>
      <c r="D4594" s="21" t="s">
        <v>10</v>
      </c>
      <c r="E4594" s="21">
        <v>0</v>
      </c>
      <c r="F4594" s="21">
        <v>0</v>
      </c>
      <c r="G4594" s="21">
        <v>1782</v>
      </c>
      <c r="H4594" s="21">
        <v>32164.9</v>
      </c>
      <c r="I4594" s="21" t="s">
        <v>11</v>
      </c>
      <c r="J4594" s="21" t="s">
        <v>12</v>
      </c>
    </row>
    <row r="4595" spans="1:10">
      <c r="A4595" s="21">
        <v>11563327</v>
      </c>
      <c r="B4595" s="22">
        <v>43978</v>
      </c>
      <c r="C4595" s="22">
        <v>43978</v>
      </c>
      <c r="D4595" s="21" t="s">
        <v>10</v>
      </c>
      <c r="E4595" s="21">
        <v>0</v>
      </c>
      <c r="F4595" s="21">
        <v>0</v>
      </c>
      <c r="G4595" s="21">
        <v>1910</v>
      </c>
      <c r="H4595" s="21">
        <v>34074.9</v>
      </c>
      <c r="I4595" s="21" t="s">
        <v>11</v>
      </c>
      <c r="J4595" s="21" t="s">
        <v>12</v>
      </c>
    </row>
    <row r="4596" spans="1:10">
      <c r="A4596" s="21">
        <v>11563327</v>
      </c>
      <c r="B4596" s="22">
        <v>43978</v>
      </c>
      <c r="C4596" s="22">
        <v>43978</v>
      </c>
      <c r="D4596" s="21" t="s">
        <v>10</v>
      </c>
      <c r="E4596" s="21">
        <v>0</v>
      </c>
      <c r="F4596" s="21">
        <v>0</v>
      </c>
      <c r="G4596" s="21">
        <v>2015.04</v>
      </c>
      <c r="H4596" s="21">
        <v>36089.94</v>
      </c>
      <c r="I4596" s="21" t="s">
        <v>11</v>
      </c>
      <c r="J4596" s="21" t="s">
        <v>12</v>
      </c>
    </row>
    <row r="4597" spans="1:10">
      <c r="A4597" s="21">
        <v>11563327</v>
      </c>
      <c r="B4597" s="22">
        <v>43978</v>
      </c>
      <c r="C4597" s="22">
        <v>43978</v>
      </c>
      <c r="D4597" s="21" t="s">
        <v>10</v>
      </c>
      <c r="E4597" s="21">
        <v>0</v>
      </c>
      <c r="F4597" s="21">
        <v>0</v>
      </c>
      <c r="G4597" s="21">
        <v>2070</v>
      </c>
      <c r="H4597" s="21">
        <v>38159.94</v>
      </c>
      <c r="I4597" s="21" t="s">
        <v>11</v>
      </c>
      <c r="J4597" s="21" t="s">
        <v>12</v>
      </c>
    </row>
    <row r="4598" spans="1:10">
      <c r="A4598" s="21">
        <v>11563327</v>
      </c>
      <c r="B4598" s="22">
        <v>43978</v>
      </c>
      <c r="C4598" s="22">
        <v>43978</v>
      </c>
      <c r="D4598" s="21" t="s">
        <v>10</v>
      </c>
      <c r="E4598" s="21">
        <v>0</v>
      </c>
      <c r="F4598" s="21">
        <v>0</v>
      </c>
      <c r="G4598" s="21">
        <v>2140</v>
      </c>
      <c r="H4598" s="21">
        <v>40299.94</v>
      </c>
      <c r="I4598" s="21" t="s">
        <v>11</v>
      </c>
      <c r="J4598" s="21" t="s">
        <v>12</v>
      </c>
    </row>
    <row r="4599" spans="1:10">
      <c r="A4599" s="21">
        <v>11563327</v>
      </c>
      <c r="B4599" s="22">
        <v>43978</v>
      </c>
      <c r="C4599" s="22">
        <v>43978</v>
      </c>
      <c r="D4599" s="21" t="s">
        <v>10</v>
      </c>
      <c r="E4599" s="21">
        <v>0</v>
      </c>
      <c r="F4599" s="21">
        <v>0</v>
      </c>
      <c r="G4599" s="21">
        <v>2174.3000000000002</v>
      </c>
      <c r="H4599" s="21">
        <v>42474.239999999998</v>
      </c>
      <c r="I4599" s="21" t="s">
        <v>11</v>
      </c>
      <c r="J4599" s="21" t="s">
        <v>12</v>
      </c>
    </row>
    <row r="4600" spans="1:10">
      <c r="A4600" s="21">
        <v>11563327</v>
      </c>
      <c r="B4600" s="22">
        <v>43978</v>
      </c>
      <c r="C4600" s="22">
        <v>43978</v>
      </c>
      <c r="D4600" s="21" t="s">
        <v>10</v>
      </c>
      <c r="E4600" s="21">
        <v>0</v>
      </c>
      <c r="F4600" s="21">
        <v>0</v>
      </c>
      <c r="G4600" s="21">
        <v>2188.4</v>
      </c>
      <c r="H4600" s="21">
        <v>44662.64</v>
      </c>
      <c r="I4600" s="21" t="s">
        <v>11</v>
      </c>
      <c r="J4600" s="21" t="s">
        <v>12</v>
      </c>
    </row>
    <row r="4601" spans="1:10">
      <c r="A4601" s="21">
        <v>11563327</v>
      </c>
      <c r="B4601" s="22">
        <v>43978</v>
      </c>
      <c r="C4601" s="22">
        <v>43978</v>
      </c>
      <c r="D4601" s="21" t="s">
        <v>10</v>
      </c>
      <c r="E4601" s="21">
        <v>0</v>
      </c>
      <c r="F4601" s="21">
        <v>0</v>
      </c>
      <c r="G4601" s="21">
        <v>2370</v>
      </c>
      <c r="H4601" s="21">
        <v>47032.639999999999</v>
      </c>
      <c r="I4601" s="21" t="s">
        <v>11</v>
      </c>
      <c r="J4601" s="21" t="s">
        <v>12</v>
      </c>
    </row>
    <row r="4602" spans="1:10">
      <c r="A4602" s="21">
        <v>11563327</v>
      </c>
      <c r="B4602" s="22">
        <v>43978</v>
      </c>
      <c r="C4602" s="22">
        <v>43978</v>
      </c>
      <c r="D4602" s="21" t="s">
        <v>10</v>
      </c>
      <c r="E4602" s="21">
        <v>0</v>
      </c>
      <c r="F4602" s="21">
        <v>0</v>
      </c>
      <c r="G4602" s="21">
        <v>2403</v>
      </c>
      <c r="H4602" s="21">
        <v>49435.64</v>
      </c>
      <c r="I4602" s="21" t="s">
        <v>11</v>
      </c>
      <c r="J4602" s="21" t="s">
        <v>12</v>
      </c>
    </row>
    <row r="4603" spans="1:10">
      <c r="A4603" s="21">
        <v>11563327</v>
      </c>
      <c r="B4603" s="22">
        <v>43978</v>
      </c>
      <c r="C4603" s="22">
        <v>43978</v>
      </c>
      <c r="D4603" s="21" t="s">
        <v>10</v>
      </c>
      <c r="E4603" s="21">
        <v>0</v>
      </c>
      <c r="F4603" s="21">
        <v>0</v>
      </c>
      <c r="G4603" s="21">
        <v>2420.6799999999998</v>
      </c>
      <c r="H4603" s="21">
        <v>51856.32</v>
      </c>
      <c r="I4603" s="21" t="s">
        <v>11</v>
      </c>
      <c r="J4603" s="21" t="s">
        <v>12</v>
      </c>
    </row>
    <row r="4604" spans="1:10">
      <c r="A4604" s="21">
        <v>11563327</v>
      </c>
      <c r="B4604" s="22">
        <v>43978</v>
      </c>
      <c r="C4604" s="22">
        <v>43978</v>
      </c>
      <c r="D4604" s="21" t="s">
        <v>10</v>
      </c>
      <c r="E4604" s="21">
        <v>0</v>
      </c>
      <c r="F4604" s="21">
        <v>0</v>
      </c>
      <c r="G4604" s="21">
        <v>2480</v>
      </c>
      <c r="H4604" s="21">
        <v>54336.32</v>
      </c>
      <c r="I4604" s="21" t="s">
        <v>11</v>
      </c>
      <c r="J4604" s="21" t="s">
        <v>12</v>
      </c>
    </row>
    <row r="4605" spans="1:10">
      <c r="A4605" s="21">
        <v>11563327</v>
      </c>
      <c r="B4605" s="22">
        <v>43978</v>
      </c>
      <c r="C4605" s="22">
        <v>43978</v>
      </c>
      <c r="D4605" s="21" t="s">
        <v>10</v>
      </c>
      <c r="E4605" s="21">
        <v>0</v>
      </c>
      <c r="F4605" s="21">
        <v>0</v>
      </c>
      <c r="G4605" s="21">
        <v>2521.3000000000002</v>
      </c>
      <c r="H4605" s="21">
        <v>56857.62</v>
      </c>
      <c r="I4605" s="21" t="s">
        <v>11</v>
      </c>
      <c r="J4605" s="21" t="s">
        <v>12</v>
      </c>
    </row>
    <row r="4606" spans="1:10">
      <c r="A4606" s="21">
        <v>11563327</v>
      </c>
      <c r="B4606" s="22">
        <v>43978</v>
      </c>
      <c r="C4606" s="22">
        <v>43978</v>
      </c>
      <c r="D4606" s="21" t="s">
        <v>10</v>
      </c>
      <c r="E4606" s="21">
        <v>0</v>
      </c>
      <c r="F4606" s="21">
        <v>0</v>
      </c>
      <c r="G4606" s="21">
        <v>2616.81</v>
      </c>
      <c r="H4606" s="21">
        <v>59474.43</v>
      </c>
      <c r="I4606" s="21" t="s">
        <v>11</v>
      </c>
      <c r="J4606" s="21" t="s">
        <v>12</v>
      </c>
    </row>
    <row r="4607" spans="1:10">
      <c r="A4607" s="21">
        <v>11563327</v>
      </c>
      <c r="B4607" s="22">
        <v>43978</v>
      </c>
      <c r="C4607" s="22">
        <v>43978</v>
      </c>
      <c r="D4607" s="21" t="s">
        <v>10</v>
      </c>
      <c r="E4607" s="21">
        <v>0</v>
      </c>
      <c r="F4607" s="21">
        <v>0</v>
      </c>
      <c r="G4607" s="21">
        <v>2750</v>
      </c>
      <c r="H4607" s="21">
        <v>62224.43</v>
      </c>
      <c r="I4607" s="21" t="s">
        <v>11</v>
      </c>
      <c r="J4607" s="21" t="s">
        <v>12</v>
      </c>
    </row>
    <row r="4608" spans="1:10">
      <c r="A4608" s="21">
        <v>11563327</v>
      </c>
      <c r="B4608" s="22">
        <v>43978</v>
      </c>
      <c r="C4608" s="22">
        <v>43978</v>
      </c>
      <c r="D4608" s="21" t="s">
        <v>10</v>
      </c>
      <c r="E4608" s="21">
        <v>0</v>
      </c>
      <c r="F4608" s="21">
        <v>0</v>
      </c>
      <c r="G4608" s="21">
        <v>2780</v>
      </c>
      <c r="H4608" s="21">
        <v>65004.43</v>
      </c>
      <c r="I4608" s="21" t="s">
        <v>11</v>
      </c>
      <c r="J4608" s="21" t="s">
        <v>12</v>
      </c>
    </row>
    <row r="4609" spans="1:10">
      <c r="A4609" s="21">
        <v>11563327</v>
      </c>
      <c r="B4609" s="22">
        <v>43978</v>
      </c>
      <c r="C4609" s="22">
        <v>43978</v>
      </c>
      <c r="D4609" s="21" t="s">
        <v>10</v>
      </c>
      <c r="E4609" s="21">
        <v>0</v>
      </c>
      <c r="F4609" s="21">
        <v>0</v>
      </c>
      <c r="G4609" s="21">
        <v>2780</v>
      </c>
      <c r="H4609" s="21">
        <v>67784.429999999993</v>
      </c>
      <c r="I4609" s="21" t="s">
        <v>11</v>
      </c>
      <c r="J4609" s="21" t="s">
        <v>12</v>
      </c>
    </row>
    <row r="4610" spans="1:10">
      <c r="A4610" s="21">
        <v>11563327</v>
      </c>
      <c r="B4610" s="22">
        <v>43978</v>
      </c>
      <c r="C4610" s="22">
        <v>43978</v>
      </c>
      <c r="D4610" s="21" t="s">
        <v>10</v>
      </c>
      <c r="E4610" s="21">
        <v>0</v>
      </c>
      <c r="F4610" s="21">
        <v>0</v>
      </c>
      <c r="G4610" s="21">
        <v>2794.5</v>
      </c>
      <c r="H4610" s="21">
        <v>70578.929999999993</v>
      </c>
      <c r="I4610" s="21" t="s">
        <v>11</v>
      </c>
      <c r="J4610" s="21" t="s">
        <v>12</v>
      </c>
    </row>
    <row r="4611" spans="1:10">
      <c r="A4611" s="21">
        <v>11563327</v>
      </c>
      <c r="B4611" s="22">
        <v>43978</v>
      </c>
      <c r="C4611" s="22">
        <v>43978</v>
      </c>
      <c r="D4611" s="21" t="s">
        <v>10</v>
      </c>
      <c r="E4611" s="21">
        <v>0</v>
      </c>
      <c r="F4611" s="21">
        <v>0</v>
      </c>
      <c r="G4611" s="21">
        <v>2809</v>
      </c>
      <c r="H4611" s="21">
        <v>73387.929999999993</v>
      </c>
      <c r="I4611" s="21" t="s">
        <v>11</v>
      </c>
      <c r="J4611" s="21" t="s">
        <v>12</v>
      </c>
    </row>
    <row r="4612" spans="1:10">
      <c r="A4612" s="21">
        <v>11563327</v>
      </c>
      <c r="B4612" s="22">
        <v>43978</v>
      </c>
      <c r="C4612" s="22">
        <v>43978</v>
      </c>
      <c r="D4612" s="21" t="s">
        <v>10</v>
      </c>
      <c r="E4612" s="21">
        <v>0</v>
      </c>
      <c r="F4612" s="21">
        <v>0</v>
      </c>
      <c r="G4612" s="21">
        <v>2892</v>
      </c>
      <c r="H4612" s="21">
        <v>76279.929999999993</v>
      </c>
      <c r="I4612" s="21" t="s">
        <v>11</v>
      </c>
      <c r="J4612" s="21" t="s">
        <v>12</v>
      </c>
    </row>
    <row r="4613" spans="1:10">
      <c r="A4613" s="21">
        <v>11563327</v>
      </c>
      <c r="B4613" s="22">
        <v>43978</v>
      </c>
      <c r="C4613" s="22">
        <v>43978</v>
      </c>
      <c r="D4613" s="21" t="s">
        <v>10</v>
      </c>
      <c r="E4613" s="21">
        <v>0</v>
      </c>
      <c r="F4613" s="21">
        <v>0</v>
      </c>
      <c r="G4613" s="21">
        <v>2930</v>
      </c>
      <c r="H4613" s="21">
        <v>79209.929999999993</v>
      </c>
      <c r="I4613" s="21" t="s">
        <v>11</v>
      </c>
      <c r="J4613" s="21" t="s">
        <v>12</v>
      </c>
    </row>
    <row r="4614" spans="1:10">
      <c r="A4614" s="21">
        <v>11563327</v>
      </c>
      <c r="B4614" s="22">
        <v>43978</v>
      </c>
      <c r="C4614" s="22">
        <v>43978</v>
      </c>
      <c r="D4614" s="21" t="s">
        <v>10</v>
      </c>
      <c r="E4614" s="21">
        <v>0</v>
      </c>
      <c r="F4614" s="21">
        <v>0</v>
      </c>
      <c r="G4614" s="21">
        <v>2950.3</v>
      </c>
      <c r="H4614" s="21">
        <v>82160.23</v>
      </c>
      <c r="I4614" s="21" t="s">
        <v>11</v>
      </c>
      <c r="J4614" s="21" t="s">
        <v>12</v>
      </c>
    </row>
    <row r="4615" spans="1:10">
      <c r="A4615" s="21">
        <v>11563327</v>
      </c>
      <c r="B4615" s="22">
        <v>43978</v>
      </c>
      <c r="C4615" s="22">
        <v>43978</v>
      </c>
      <c r="D4615" s="21" t="s">
        <v>10</v>
      </c>
      <c r="E4615" s="21">
        <v>0</v>
      </c>
      <c r="F4615" s="21">
        <v>0</v>
      </c>
      <c r="G4615" s="21">
        <v>2969</v>
      </c>
      <c r="H4615" s="21">
        <v>85129.23</v>
      </c>
      <c r="I4615" s="21" t="s">
        <v>11</v>
      </c>
      <c r="J4615" s="21" t="s">
        <v>12</v>
      </c>
    </row>
    <row r="4616" spans="1:10">
      <c r="A4616" s="21">
        <v>11563327</v>
      </c>
      <c r="B4616" s="22">
        <v>43978</v>
      </c>
      <c r="C4616" s="22">
        <v>43978</v>
      </c>
      <c r="D4616" s="21" t="s">
        <v>10</v>
      </c>
      <c r="E4616" s="21">
        <v>0</v>
      </c>
      <c r="F4616" s="21">
        <v>0</v>
      </c>
      <c r="G4616" s="21">
        <v>3000</v>
      </c>
      <c r="H4616" s="21">
        <v>88129.23</v>
      </c>
      <c r="I4616" s="21" t="s">
        <v>11</v>
      </c>
      <c r="J4616" s="21" t="s">
        <v>12</v>
      </c>
    </row>
    <row r="4617" spans="1:10">
      <c r="A4617" s="21">
        <v>11563327</v>
      </c>
      <c r="B4617" s="22">
        <v>43978</v>
      </c>
      <c r="C4617" s="22">
        <v>43978</v>
      </c>
      <c r="D4617" s="21" t="s">
        <v>10</v>
      </c>
      <c r="E4617" s="21">
        <v>0</v>
      </c>
      <c r="F4617" s="21">
        <v>0</v>
      </c>
      <c r="G4617" s="21">
        <v>3001.3</v>
      </c>
      <c r="H4617" s="21">
        <v>91130.53</v>
      </c>
      <c r="I4617" s="21" t="s">
        <v>11</v>
      </c>
      <c r="J4617" s="21" t="s">
        <v>12</v>
      </c>
    </row>
    <row r="4618" spans="1:10">
      <c r="A4618" s="21">
        <v>11563327</v>
      </c>
      <c r="B4618" s="22">
        <v>43978</v>
      </c>
      <c r="C4618" s="22">
        <v>43978</v>
      </c>
      <c r="D4618" s="21" t="s">
        <v>10</v>
      </c>
      <c r="E4618" s="21">
        <v>0</v>
      </c>
      <c r="F4618" s="21">
        <v>0</v>
      </c>
      <c r="G4618" s="21">
        <v>3070</v>
      </c>
      <c r="H4618" s="21">
        <v>94200.53</v>
      </c>
      <c r="I4618" s="21" t="s">
        <v>11</v>
      </c>
      <c r="J4618" s="21" t="s">
        <v>12</v>
      </c>
    </row>
    <row r="4619" spans="1:10">
      <c r="A4619" s="21">
        <v>11563327</v>
      </c>
      <c r="B4619" s="22">
        <v>43978</v>
      </c>
      <c r="C4619" s="22">
        <v>43978</v>
      </c>
      <c r="D4619" s="21" t="s">
        <v>10</v>
      </c>
      <c r="E4619" s="21">
        <v>0</v>
      </c>
      <c r="F4619" s="21">
        <v>0</v>
      </c>
      <c r="G4619" s="21">
        <v>3208.64</v>
      </c>
      <c r="H4619" s="21">
        <v>97409.17</v>
      </c>
      <c r="I4619" s="21" t="s">
        <v>11</v>
      </c>
      <c r="J4619" s="21" t="s">
        <v>12</v>
      </c>
    </row>
    <row r="4620" spans="1:10">
      <c r="A4620" s="21">
        <v>11563327</v>
      </c>
      <c r="B4620" s="22">
        <v>43978</v>
      </c>
      <c r="C4620" s="22">
        <v>43978</v>
      </c>
      <c r="D4620" s="21" t="s">
        <v>10</v>
      </c>
      <c r="E4620" s="21">
        <v>0</v>
      </c>
      <c r="F4620" s="21">
        <v>0</v>
      </c>
      <c r="G4620" s="21">
        <v>3355.1</v>
      </c>
      <c r="H4620" s="21">
        <v>100764.27</v>
      </c>
      <c r="I4620" s="21" t="s">
        <v>11</v>
      </c>
      <c r="J4620" s="21" t="s">
        <v>12</v>
      </c>
    </row>
    <row r="4621" spans="1:10">
      <c r="A4621" s="21">
        <v>11563327</v>
      </c>
      <c r="B4621" s="22">
        <v>43978</v>
      </c>
      <c r="C4621" s="22">
        <v>43978</v>
      </c>
      <c r="D4621" s="21" t="s">
        <v>10</v>
      </c>
      <c r="E4621" s="21">
        <v>0</v>
      </c>
      <c r="F4621" s="21">
        <v>0</v>
      </c>
      <c r="G4621" s="21">
        <v>3580</v>
      </c>
      <c r="H4621" s="21">
        <v>104344.27</v>
      </c>
      <c r="I4621" s="21" t="s">
        <v>11</v>
      </c>
      <c r="J4621" s="21" t="s">
        <v>12</v>
      </c>
    </row>
    <row r="4622" spans="1:10">
      <c r="A4622" s="21">
        <v>11563327</v>
      </c>
      <c r="B4622" s="22">
        <v>43978</v>
      </c>
      <c r="C4622" s="22">
        <v>43978</v>
      </c>
      <c r="D4622" s="21" t="s">
        <v>10</v>
      </c>
      <c r="E4622" s="21">
        <v>0</v>
      </c>
      <c r="F4622" s="21">
        <v>0</v>
      </c>
      <c r="G4622" s="21">
        <v>3649</v>
      </c>
      <c r="H4622" s="21">
        <v>107993.27</v>
      </c>
      <c r="I4622" s="21" t="s">
        <v>11</v>
      </c>
      <c r="J4622" s="21" t="s">
        <v>12</v>
      </c>
    </row>
    <row r="4623" spans="1:10">
      <c r="A4623" s="21">
        <v>11563327</v>
      </c>
      <c r="B4623" s="22">
        <v>43978</v>
      </c>
      <c r="C4623" s="22">
        <v>43978</v>
      </c>
      <c r="D4623" s="21" t="s">
        <v>10</v>
      </c>
      <c r="E4623" s="21">
        <v>0</v>
      </c>
      <c r="F4623" s="21">
        <v>0</v>
      </c>
      <c r="G4623" s="21">
        <v>3670</v>
      </c>
      <c r="H4623" s="21">
        <v>111663.27</v>
      </c>
      <c r="I4623" s="21" t="s">
        <v>11</v>
      </c>
      <c r="J4623" s="21" t="s">
        <v>12</v>
      </c>
    </row>
    <row r="4624" spans="1:10">
      <c r="A4624" s="21">
        <v>11563327</v>
      </c>
      <c r="B4624" s="22">
        <v>43978</v>
      </c>
      <c r="C4624" s="22">
        <v>43978</v>
      </c>
      <c r="D4624" s="21" t="s">
        <v>10</v>
      </c>
      <c r="E4624" s="21">
        <v>0</v>
      </c>
      <c r="F4624" s="21">
        <v>0</v>
      </c>
      <c r="G4624" s="21">
        <v>3685.4</v>
      </c>
      <c r="H4624" s="21">
        <v>115348.67</v>
      </c>
      <c r="I4624" s="21" t="s">
        <v>11</v>
      </c>
      <c r="J4624" s="21" t="s">
        <v>12</v>
      </c>
    </row>
    <row r="4625" spans="1:10">
      <c r="A4625" s="21">
        <v>11563327</v>
      </c>
      <c r="B4625" s="22">
        <v>43978</v>
      </c>
      <c r="C4625" s="22">
        <v>43978</v>
      </c>
      <c r="D4625" s="21" t="s">
        <v>10</v>
      </c>
      <c r="E4625" s="21">
        <v>0</v>
      </c>
      <c r="F4625" s="21">
        <v>0</v>
      </c>
      <c r="G4625" s="21">
        <v>3810</v>
      </c>
      <c r="H4625" s="21">
        <v>119158.67</v>
      </c>
      <c r="I4625" s="21" t="s">
        <v>11</v>
      </c>
      <c r="J4625" s="21" t="s">
        <v>12</v>
      </c>
    </row>
    <row r="4626" spans="1:10">
      <c r="A4626" s="21">
        <v>11563327</v>
      </c>
      <c r="B4626" s="22">
        <v>43978</v>
      </c>
      <c r="C4626" s="22">
        <v>43978</v>
      </c>
      <c r="D4626" s="21" t="s">
        <v>10</v>
      </c>
      <c r="E4626" s="21">
        <v>0</v>
      </c>
      <c r="F4626" s="21">
        <v>0</v>
      </c>
      <c r="G4626" s="21">
        <v>3850</v>
      </c>
      <c r="H4626" s="21">
        <v>123008.67</v>
      </c>
      <c r="I4626" s="21" t="s">
        <v>11</v>
      </c>
      <c r="J4626" s="21" t="s">
        <v>12</v>
      </c>
    </row>
    <row r="4627" spans="1:10">
      <c r="A4627" s="21">
        <v>11563327</v>
      </c>
      <c r="B4627" s="22">
        <v>43978</v>
      </c>
      <c r="C4627" s="22">
        <v>43978</v>
      </c>
      <c r="D4627" s="21" t="s">
        <v>10</v>
      </c>
      <c r="E4627" s="21">
        <v>0</v>
      </c>
      <c r="F4627" s="21">
        <v>0</v>
      </c>
      <c r="G4627" s="21">
        <v>3928.8</v>
      </c>
      <c r="H4627" s="21">
        <v>126937.47</v>
      </c>
      <c r="I4627" s="21" t="s">
        <v>11</v>
      </c>
      <c r="J4627" s="21" t="s">
        <v>12</v>
      </c>
    </row>
    <row r="4628" spans="1:10">
      <c r="A4628" s="21">
        <v>11563327</v>
      </c>
      <c r="B4628" s="22">
        <v>43978</v>
      </c>
      <c r="C4628" s="22">
        <v>43978</v>
      </c>
      <c r="D4628" s="21" t="s">
        <v>10</v>
      </c>
      <c r="E4628" s="21">
        <v>0</v>
      </c>
      <c r="F4628" s="21">
        <v>0</v>
      </c>
      <c r="G4628" s="21">
        <v>3990</v>
      </c>
      <c r="H4628" s="21">
        <v>130927.47</v>
      </c>
      <c r="I4628" s="21" t="s">
        <v>11</v>
      </c>
      <c r="J4628" s="21" t="s">
        <v>12</v>
      </c>
    </row>
    <row r="4629" spans="1:10">
      <c r="A4629" s="21">
        <v>11563327</v>
      </c>
      <c r="B4629" s="22">
        <v>43978</v>
      </c>
      <c r="C4629" s="22">
        <v>43978</v>
      </c>
      <c r="D4629" s="21" t="s">
        <v>10</v>
      </c>
      <c r="E4629" s="21">
        <v>0</v>
      </c>
      <c r="F4629" s="21">
        <v>0</v>
      </c>
      <c r="G4629" s="21">
        <v>4079</v>
      </c>
      <c r="H4629" s="21">
        <v>135006.47</v>
      </c>
      <c r="I4629" s="21" t="s">
        <v>11</v>
      </c>
      <c r="J4629" s="21" t="s">
        <v>12</v>
      </c>
    </row>
    <row r="4630" spans="1:10">
      <c r="A4630" s="21">
        <v>11563327</v>
      </c>
      <c r="B4630" s="22">
        <v>43978</v>
      </c>
      <c r="C4630" s="22">
        <v>43978</v>
      </c>
      <c r="D4630" s="21" t="s">
        <v>10</v>
      </c>
      <c r="E4630" s="21">
        <v>0</v>
      </c>
      <c r="F4630" s="21">
        <v>0</v>
      </c>
      <c r="G4630" s="21">
        <v>4170</v>
      </c>
      <c r="H4630" s="21">
        <v>139176.47</v>
      </c>
      <c r="I4630" s="21" t="s">
        <v>11</v>
      </c>
      <c r="J4630" s="21" t="s">
        <v>12</v>
      </c>
    </row>
    <row r="4631" spans="1:10">
      <c r="A4631" s="21">
        <v>11563327</v>
      </c>
      <c r="B4631" s="22">
        <v>43978</v>
      </c>
      <c r="C4631" s="22">
        <v>43978</v>
      </c>
      <c r="D4631" s="21" t="s">
        <v>10</v>
      </c>
      <c r="E4631" s="21">
        <v>0</v>
      </c>
      <c r="F4631" s="21">
        <v>0</v>
      </c>
      <c r="G4631" s="21">
        <v>4195.3</v>
      </c>
      <c r="H4631" s="21">
        <v>143371.76999999999</v>
      </c>
      <c r="I4631" s="21" t="s">
        <v>11</v>
      </c>
      <c r="J4631" s="21" t="s">
        <v>12</v>
      </c>
    </row>
    <row r="4632" spans="1:10">
      <c r="A4632" s="21">
        <v>11563327</v>
      </c>
      <c r="B4632" s="22">
        <v>43978</v>
      </c>
      <c r="C4632" s="22">
        <v>43978</v>
      </c>
      <c r="D4632" s="21" t="s">
        <v>10</v>
      </c>
      <c r="E4632" s="21">
        <v>0</v>
      </c>
      <c r="F4632" s="21">
        <v>0</v>
      </c>
      <c r="G4632" s="21">
        <v>4240</v>
      </c>
      <c r="H4632" s="21">
        <v>147611.76999999999</v>
      </c>
      <c r="I4632" s="21" t="s">
        <v>11</v>
      </c>
      <c r="J4632" s="21" t="s">
        <v>12</v>
      </c>
    </row>
    <row r="4633" spans="1:10">
      <c r="A4633" s="21">
        <v>11563327</v>
      </c>
      <c r="B4633" s="22">
        <v>43978</v>
      </c>
      <c r="C4633" s="22">
        <v>43978</v>
      </c>
      <c r="D4633" s="21" t="s">
        <v>10</v>
      </c>
      <c r="E4633" s="21">
        <v>0</v>
      </c>
      <c r="F4633" s="21">
        <v>0</v>
      </c>
      <c r="G4633" s="21">
        <v>4241.5</v>
      </c>
      <c r="H4633" s="21">
        <v>151853.26999999999</v>
      </c>
      <c r="I4633" s="21" t="s">
        <v>11</v>
      </c>
      <c r="J4633" s="21" t="s">
        <v>12</v>
      </c>
    </row>
    <row r="4634" spans="1:10">
      <c r="A4634" s="21">
        <v>11563327</v>
      </c>
      <c r="B4634" s="22">
        <v>43978</v>
      </c>
      <c r="C4634" s="22">
        <v>43978</v>
      </c>
      <c r="D4634" s="21" t="s">
        <v>10</v>
      </c>
      <c r="E4634" s="21">
        <v>0</v>
      </c>
      <c r="F4634" s="21">
        <v>0</v>
      </c>
      <c r="G4634" s="21">
        <v>4265</v>
      </c>
      <c r="H4634" s="21">
        <v>156118.26999999999</v>
      </c>
      <c r="I4634" s="21" t="s">
        <v>11</v>
      </c>
      <c r="J4634" s="21" t="s">
        <v>12</v>
      </c>
    </row>
    <row r="4635" spans="1:10">
      <c r="A4635" s="21">
        <v>11563327</v>
      </c>
      <c r="B4635" s="22">
        <v>43978</v>
      </c>
      <c r="C4635" s="22">
        <v>43978</v>
      </c>
      <c r="D4635" s="21" t="s">
        <v>10</v>
      </c>
      <c r="E4635" s="21">
        <v>0</v>
      </c>
      <c r="F4635" s="21">
        <v>0</v>
      </c>
      <c r="G4635" s="21">
        <v>4270.6000000000004</v>
      </c>
      <c r="H4635" s="21">
        <v>160388.87</v>
      </c>
      <c r="I4635" s="21" t="s">
        <v>11</v>
      </c>
      <c r="J4635" s="21" t="s">
        <v>12</v>
      </c>
    </row>
    <row r="4636" spans="1:10">
      <c r="A4636" s="21">
        <v>11563327</v>
      </c>
      <c r="B4636" s="22">
        <v>43978</v>
      </c>
      <c r="C4636" s="22">
        <v>43978</v>
      </c>
      <c r="D4636" s="21" t="s">
        <v>10</v>
      </c>
      <c r="E4636" s="21">
        <v>0</v>
      </c>
      <c r="F4636" s="21">
        <v>0</v>
      </c>
      <c r="G4636" s="21">
        <v>4350.1000000000004</v>
      </c>
      <c r="H4636" s="21">
        <v>164738.97</v>
      </c>
      <c r="I4636" s="21" t="s">
        <v>11</v>
      </c>
      <c r="J4636" s="21" t="s">
        <v>12</v>
      </c>
    </row>
    <row r="4637" spans="1:10">
      <c r="A4637" s="21">
        <v>11563327</v>
      </c>
      <c r="B4637" s="22">
        <v>43978</v>
      </c>
      <c r="C4637" s="22">
        <v>43978</v>
      </c>
      <c r="D4637" s="21" t="s">
        <v>10</v>
      </c>
      <c r="E4637" s="21">
        <v>0</v>
      </c>
      <c r="F4637" s="21">
        <v>0</v>
      </c>
      <c r="G4637" s="21">
        <v>4370</v>
      </c>
      <c r="H4637" s="21">
        <v>169108.97</v>
      </c>
      <c r="I4637" s="21" t="s">
        <v>11</v>
      </c>
      <c r="J4637" s="21" t="s">
        <v>12</v>
      </c>
    </row>
    <row r="4638" spans="1:10">
      <c r="A4638" s="21">
        <v>11563327</v>
      </c>
      <c r="B4638" s="22">
        <v>43978</v>
      </c>
      <c r="C4638" s="22">
        <v>43978</v>
      </c>
      <c r="D4638" s="21" t="s">
        <v>10</v>
      </c>
      <c r="E4638" s="21">
        <v>0</v>
      </c>
      <c r="F4638" s="21">
        <v>0</v>
      </c>
      <c r="G4638" s="21">
        <v>4392.6000000000004</v>
      </c>
      <c r="H4638" s="21">
        <v>173501.57</v>
      </c>
      <c r="I4638" s="21" t="s">
        <v>11</v>
      </c>
      <c r="J4638" s="21" t="s">
        <v>12</v>
      </c>
    </row>
    <row r="4639" spans="1:10">
      <c r="A4639" s="21">
        <v>11563327</v>
      </c>
      <c r="B4639" s="22">
        <v>43978</v>
      </c>
      <c r="C4639" s="22">
        <v>43978</v>
      </c>
      <c r="D4639" s="21" t="s">
        <v>10</v>
      </c>
      <c r="E4639" s="21">
        <v>0</v>
      </c>
      <c r="F4639" s="21">
        <v>0</v>
      </c>
      <c r="G4639" s="21">
        <v>4440</v>
      </c>
      <c r="H4639" s="21">
        <v>177941.57</v>
      </c>
      <c r="I4639" s="21" t="s">
        <v>11</v>
      </c>
      <c r="J4639" s="21" t="s">
        <v>12</v>
      </c>
    </row>
    <row r="4640" spans="1:10">
      <c r="A4640" s="21">
        <v>11563327</v>
      </c>
      <c r="B4640" s="22">
        <v>43978</v>
      </c>
      <c r="C4640" s="22">
        <v>43978</v>
      </c>
      <c r="D4640" s="21" t="s">
        <v>10</v>
      </c>
      <c r="E4640" s="21">
        <v>0</v>
      </c>
      <c r="F4640" s="21">
        <v>0</v>
      </c>
      <c r="G4640" s="21">
        <v>4491</v>
      </c>
      <c r="H4640" s="21">
        <v>182432.57</v>
      </c>
      <c r="I4640" s="21" t="s">
        <v>11</v>
      </c>
      <c r="J4640" s="21" t="s">
        <v>12</v>
      </c>
    </row>
    <row r="4641" spans="1:10">
      <c r="A4641" s="21">
        <v>11563327</v>
      </c>
      <c r="B4641" s="22">
        <v>43978</v>
      </c>
      <c r="C4641" s="22">
        <v>43978</v>
      </c>
      <c r="D4641" s="21" t="s">
        <v>10</v>
      </c>
      <c r="E4641" s="21">
        <v>0</v>
      </c>
      <c r="F4641" s="21">
        <v>0</v>
      </c>
      <c r="G4641" s="21">
        <v>4505.91</v>
      </c>
      <c r="H4641" s="21">
        <v>186938.48</v>
      </c>
      <c r="I4641" s="21" t="s">
        <v>11</v>
      </c>
      <c r="J4641" s="21" t="s">
        <v>12</v>
      </c>
    </row>
    <row r="4642" spans="1:10">
      <c r="A4642" s="21">
        <v>11563327</v>
      </c>
      <c r="B4642" s="22">
        <v>43978</v>
      </c>
      <c r="C4642" s="22">
        <v>43978</v>
      </c>
      <c r="D4642" s="21" t="s">
        <v>10</v>
      </c>
      <c r="E4642" s="21">
        <v>0</v>
      </c>
      <c r="F4642" s="21">
        <v>0</v>
      </c>
      <c r="G4642" s="21">
        <v>4572</v>
      </c>
      <c r="H4642" s="21">
        <v>191510.48</v>
      </c>
      <c r="I4642" s="21" t="s">
        <v>11</v>
      </c>
      <c r="J4642" s="21" t="s">
        <v>12</v>
      </c>
    </row>
    <row r="4643" spans="1:10">
      <c r="A4643" s="21">
        <v>11563327</v>
      </c>
      <c r="B4643" s="22">
        <v>43978</v>
      </c>
      <c r="C4643" s="22">
        <v>43978</v>
      </c>
      <c r="D4643" s="21" t="s">
        <v>10</v>
      </c>
      <c r="E4643" s="21">
        <v>0</v>
      </c>
      <c r="F4643" s="21">
        <v>0</v>
      </c>
      <c r="G4643" s="21">
        <v>4747.3</v>
      </c>
      <c r="H4643" s="21">
        <v>196257.78</v>
      </c>
      <c r="I4643" s="21" t="s">
        <v>11</v>
      </c>
      <c r="J4643" s="21" t="s">
        <v>12</v>
      </c>
    </row>
    <row r="4644" spans="1:10">
      <c r="A4644" s="21">
        <v>11563327</v>
      </c>
      <c r="B4644" s="22">
        <v>43978</v>
      </c>
      <c r="C4644" s="22">
        <v>43978</v>
      </c>
      <c r="D4644" s="21" t="s">
        <v>10</v>
      </c>
      <c r="E4644" s="21">
        <v>0</v>
      </c>
      <c r="F4644" s="21">
        <v>0</v>
      </c>
      <c r="G4644" s="21">
        <v>4860</v>
      </c>
      <c r="H4644" s="21">
        <v>201117.78</v>
      </c>
      <c r="I4644" s="21" t="s">
        <v>11</v>
      </c>
      <c r="J4644" s="21" t="s">
        <v>12</v>
      </c>
    </row>
    <row r="4645" spans="1:10">
      <c r="A4645" s="21">
        <v>11563327</v>
      </c>
      <c r="B4645" s="22">
        <v>43978</v>
      </c>
      <c r="C4645" s="22">
        <v>43978</v>
      </c>
      <c r="D4645" s="21" t="s">
        <v>10</v>
      </c>
      <c r="E4645" s="21">
        <v>0</v>
      </c>
      <c r="F4645" s="21">
        <v>0</v>
      </c>
      <c r="G4645" s="21">
        <v>4890.2</v>
      </c>
      <c r="H4645" s="21">
        <v>206007.98</v>
      </c>
      <c r="I4645" s="21" t="s">
        <v>11</v>
      </c>
      <c r="J4645" s="21" t="s">
        <v>12</v>
      </c>
    </row>
    <row r="4646" spans="1:10">
      <c r="A4646" s="21">
        <v>11563327</v>
      </c>
      <c r="B4646" s="22">
        <v>43978</v>
      </c>
      <c r="C4646" s="22">
        <v>43978</v>
      </c>
      <c r="D4646" s="21" t="s">
        <v>10</v>
      </c>
      <c r="E4646" s="21">
        <v>0</v>
      </c>
      <c r="F4646" s="21">
        <v>0</v>
      </c>
      <c r="G4646" s="21">
        <v>5041.8999999999996</v>
      </c>
      <c r="H4646" s="21">
        <v>211049.88</v>
      </c>
      <c r="I4646" s="21" t="s">
        <v>11</v>
      </c>
      <c r="J4646" s="21" t="s">
        <v>12</v>
      </c>
    </row>
    <row r="4647" spans="1:10">
      <c r="A4647" s="21">
        <v>11563327</v>
      </c>
      <c r="B4647" s="22">
        <v>43978</v>
      </c>
      <c r="C4647" s="22">
        <v>43978</v>
      </c>
      <c r="D4647" s="21" t="s">
        <v>10</v>
      </c>
      <c r="E4647" s="21">
        <v>0</v>
      </c>
      <c r="F4647" s="21">
        <v>0</v>
      </c>
      <c r="G4647" s="21">
        <v>5250</v>
      </c>
      <c r="H4647" s="21">
        <v>216299.88</v>
      </c>
      <c r="I4647" s="21" t="s">
        <v>11</v>
      </c>
      <c r="J4647" s="21" t="s">
        <v>12</v>
      </c>
    </row>
    <row r="4648" spans="1:10">
      <c r="A4648" s="21">
        <v>11563327</v>
      </c>
      <c r="B4648" s="22">
        <v>43978</v>
      </c>
      <c r="C4648" s="22">
        <v>43978</v>
      </c>
      <c r="D4648" s="21" t="s">
        <v>10</v>
      </c>
      <c r="E4648" s="21">
        <v>0</v>
      </c>
      <c r="F4648" s="21">
        <v>0</v>
      </c>
      <c r="G4648" s="21">
        <v>5370</v>
      </c>
      <c r="H4648" s="21">
        <v>221669.88</v>
      </c>
      <c r="I4648" s="21" t="s">
        <v>11</v>
      </c>
      <c r="J4648" s="21" t="s">
        <v>12</v>
      </c>
    </row>
    <row r="4649" spans="1:10">
      <c r="A4649" s="21">
        <v>11563327</v>
      </c>
      <c r="B4649" s="22">
        <v>43978</v>
      </c>
      <c r="C4649" s="22">
        <v>43978</v>
      </c>
      <c r="D4649" s="21" t="s">
        <v>10</v>
      </c>
      <c r="E4649" s="21">
        <v>0</v>
      </c>
      <c r="F4649" s="21">
        <v>0</v>
      </c>
      <c r="G4649" s="21">
        <v>5419</v>
      </c>
      <c r="H4649" s="21">
        <v>227088.88</v>
      </c>
      <c r="I4649" s="21" t="s">
        <v>11</v>
      </c>
      <c r="J4649" s="21" t="s">
        <v>12</v>
      </c>
    </row>
    <row r="4650" spans="1:10">
      <c r="A4650" s="21">
        <v>11563327</v>
      </c>
      <c r="B4650" s="22">
        <v>43978</v>
      </c>
      <c r="C4650" s="22">
        <v>43978</v>
      </c>
      <c r="D4650" s="21" t="s">
        <v>10</v>
      </c>
      <c r="E4650" s="21">
        <v>0</v>
      </c>
      <c r="F4650" s="21">
        <v>0</v>
      </c>
      <c r="G4650" s="21">
        <v>5420.9</v>
      </c>
      <c r="H4650" s="21">
        <v>232509.78</v>
      </c>
      <c r="I4650" s="21" t="s">
        <v>11</v>
      </c>
      <c r="J4650" s="21" t="s">
        <v>12</v>
      </c>
    </row>
    <row r="4651" spans="1:10">
      <c r="A4651" s="21">
        <v>11563327</v>
      </c>
      <c r="B4651" s="22">
        <v>43978</v>
      </c>
      <c r="C4651" s="22">
        <v>43978</v>
      </c>
      <c r="D4651" s="21" t="s">
        <v>10</v>
      </c>
      <c r="E4651" s="21">
        <v>0</v>
      </c>
      <c r="F4651" s="21">
        <v>0</v>
      </c>
      <c r="G4651" s="21">
        <v>5528.36</v>
      </c>
      <c r="H4651" s="21">
        <v>238038.14</v>
      </c>
      <c r="I4651" s="21" t="s">
        <v>11</v>
      </c>
      <c r="J4651" s="21" t="s">
        <v>12</v>
      </c>
    </row>
    <row r="4652" spans="1:10">
      <c r="A4652" s="21">
        <v>11563327</v>
      </c>
      <c r="B4652" s="22">
        <v>43978</v>
      </c>
      <c r="C4652" s="22">
        <v>43978</v>
      </c>
      <c r="D4652" s="21" t="s">
        <v>10</v>
      </c>
      <c r="E4652" s="21">
        <v>0</v>
      </c>
      <c r="F4652" s="21">
        <v>0</v>
      </c>
      <c r="G4652" s="21">
        <v>5584.4</v>
      </c>
      <c r="H4652" s="21">
        <v>243622.54</v>
      </c>
      <c r="I4652" s="21" t="s">
        <v>11</v>
      </c>
      <c r="J4652" s="21" t="s">
        <v>12</v>
      </c>
    </row>
    <row r="4653" spans="1:10">
      <c r="A4653" s="21">
        <v>11563327</v>
      </c>
      <c r="B4653" s="22">
        <v>43978</v>
      </c>
      <c r="C4653" s="22">
        <v>43978</v>
      </c>
      <c r="D4653" s="21" t="s">
        <v>10</v>
      </c>
      <c r="E4653" s="21">
        <v>0</v>
      </c>
      <c r="F4653" s="21">
        <v>0</v>
      </c>
      <c r="G4653" s="21">
        <v>5639.9</v>
      </c>
      <c r="H4653" s="21">
        <v>249262.44</v>
      </c>
      <c r="I4653" s="21" t="s">
        <v>11</v>
      </c>
      <c r="J4653" s="21" t="s">
        <v>12</v>
      </c>
    </row>
    <row r="4654" spans="1:10">
      <c r="A4654" s="21">
        <v>11563327</v>
      </c>
      <c r="B4654" s="22">
        <v>43978</v>
      </c>
      <c r="C4654" s="22">
        <v>43978</v>
      </c>
      <c r="D4654" s="21" t="s">
        <v>10</v>
      </c>
      <c r="E4654" s="21">
        <v>0</v>
      </c>
      <c r="F4654" s="21">
        <v>0</v>
      </c>
      <c r="G4654" s="21">
        <v>5664.6</v>
      </c>
      <c r="H4654" s="21">
        <v>254927.04</v>
      </c>
      <c r="I4654" s="21" t="s">
        <v>11</v>
      </c>
      <c r="J4654" s="21" t="s">
        <v>12</v>
      </c>
    </row>
    <row r="4655" spans="1:10">
      <c r="A4655" s="21">
        <v>11563327</v>
      </c>
      <c r="B4655" s="22">
        <v>43978</v>
      </c>
      <c r="C4655" s="22">
        <v>43978</v>
      </c>
      <c r="D4655" s="21" t="s">
        <v>10</v>
      </c>
      <c r="E4655" s="21">
        <v>0</v>
      </c>
      <c r="F4655" s="21">
        <v>0</v>
      </c>
      <c r="G4655" s="21">
        <v>5680</v>
      </c>
      <c r="H4655" s="21">
        <v>260607.04</v>
      </c>
      <c r="I4655" s="21" t="s">
        <v>11</v>
      </c>
      <c r="J4655" s="21" t="s">
        <v>12</v>
      </c>
    </row>
    <row r="4656" spans="1:10">
      <c r="A4656" s="21">
        <v>11563327</v>
      </c>
      <c r="B4656" s="22">
        <v>43978</v>
      </c>
      <c r="C4656" s="22">
        <v>43978</v>
      </c>
      <c r="D4656" s="21" t="s">
        <v>10</v>
      </c>
      <c r="E4656" s="21">
        <v>0</v>
      </c>
      <c r="F4656" s="21">
        <v>0</v>
      </c>
      <c r="G4656" s="21">
        <v>5755.1</v>
      </c>
      <c r="H4656" s="21">
        <v>266362.14</v>
      </c>
      <c r="I4656" s="21" t="s">
        <v>11</v>
      </c>
      <c r="J4656" s="21" t="s">
        <v>12</v>
      </c>
    </row>
    <row r="4657" spans="1:10">
      <c r="A4657" s="21">
        <v>11563327</v>
      </c>
      <c r="B4657" s="22">
        <v>43978</v>
      </c>
      <c r="C4657" s="22">
        <v>43978</v>
      </c>
      <c r="D4657" s="21" t="s">
        <v>10</v>
      </c>
      <c r="E4657" s="21">
        <v>0</v>
      </c>
      <c r="F4657" s="21">
        <v>0</v>
      </c>
      <c r="G4657" s="21">
        <v>6008.2</v>
      </c>
      <c r="H4657" s="21">
        <v>272370.34000000003</v>
      </c>
      <c r="I4657" s="21" t="s">
        <v>11</v>
      </c>
      <c r="J4657" s="21" t="s">
        <v>12</v>
      </c>
    </row>
    <row r="4658" spans="1:10">
      <c r="A4658" s="21">
        <v>11563327</v>
      </c>
      <c r="B4658" s="22">
        <v>43978</v>
      </c>
      <c r="C4658" s="22">
        <v>43978</v>
      </c>
      <c r="D4658" s="21" t="s">
        <v>10</v>
      </c>
      <c r="E4658" s="21">
        <v>0</v>
      </c>
      <c r="F4658" s="21">
        <v>0</v>
      </c>
      <c r="G4658" s="21">
        <v>6045.1</v>
      </c>
      <c r="H4658" s="21">
        <v>278415.44</v>
      </c>
      <c r="I4658" s="21" t="s">
        <v>11</v>
      </c>
      <c r="J4658" s="21" t="s">
        <v>12</v>
      </c>
    </row>
    <row r="4659" spans="1:10">
      <c r="A4659" s="21">
        <v>11563327</v>
      </c>
      <c r="B4659" s="22">
        <v>43978</v>
      </c>
      <c r="C4659" s="22">
        <v>43978</v>
      </c>
      <c r="D4659" s="21" t="s">
        <v>10</v>
      </c>
      <c r="E4659" s="21">
        <v>0</v>
      </c>
      <c r="F4659" s="21">
        <v>0</v>
      </c>
      <c r="G4659" s="21">
        <v>6166.4</v>
      </c>
      <c r="H4659" s="21">
        <v>284581.84000000003</v>
      </c>
      <c r="I4659" s="21" t="s">
        <v>11</v>
      </c>
      <c r="J4659" s="21" t="s">
        <v>12</v>
      </c>
    </row>
    <row r="4660" spans="1:10">
      <c r="A4660" s="21">
        <v>11563327</v>
      </c>
      <c r="B4660" s="22">
        <v>43978</v>
      </c>
      <c r="C4660" s="22">
        <v>43978</v>
      </c>
      <c r="D4660" s="21" t="s">
        <v>10</v>
      </c>
      <c r="E4660" s="21">
        <v>0</v>
      </c>
      <c r="F4660" s="21">
        <v>0</v>
      </c>
      <c r="G4660" s="21">
        <v>6240</v>
      </c>
      <c r="H4660" s="21">
        <v>290821.84000000003</v>
      </c>
      <c r="I4660" s="21" t="s">
        <v>11</v>
      </c>
      <c r="J4660" s="21" t="s">
        <v>12</v>
      </c>
    </row>
    <row r="4661" spans="1:10">
      <c r="A4661" s="21">
        <v>11563327</v>
      </c>
      <c r="B4661" s="22">
        <v>43978</v>
      </c>
      <c r="C4661" s="22">
        <v>43978</v>
      </c>
      <c r="D4661" s="21" t="s">
        <v>10</v>
      </c>
      <c r="E4661" s="21">
        <v>0</v>
      </c>
      <c r="F4661" s="21">
        <v>0</v>
      </c>
      <c r="G4661" s="21">
        <v>6350.2</v>
      </c>
      <c r="H4661" s="21">
        <v>297172.03999999998</v>
      </c>
      <c r="I4661" s="21" t="s">
        <v>11</v>
      </c>
      <c r="J4661" s="21" t="s">
        <v>12</v>
      </c>
    </row>
    <row r="4662" spans="1:10">
      <c r="A4662" s="21">
        <v>11563327</v>
      </c>
      <c r="B4662" s="22">
        <v>43978</v>
      </c>
      <c r="C4662" s="22">
        <v>43978</v>
      </c>
      <c r="D4662" s="21" t="s">
        <v>10</v>
      </c>
      <c r="E4662" s="21">
        <v>0</v>
      </c>
      <c r="F4662" s="21">
        <v>0</v>
      </c>
      <c r="G4662" s="21">
        <v>6360.24</v>
      </c>
      <c r="H4662" s="21">
        <v>303532.28000000003</v>
      </c>
      <c r="I4662" s="21" t="s">
        <v>11</v>
      </c>
      <c r="J4662" s="21" t="s">
        <v>12</v>
      </c>
    </row>
    <row r="4663" spans="1:10">
      <c r="A4663" s="21">
        <v>11563327</v>
      </c>
      <c r="B4663" s="22">
        <v>43978</v>
      </c>
      <c r="C4663" s="22">
        <v>43978</v>
      </c>
      <c r="D4663" s="21" t="s">
        <v>10</v>
      </c>
      <c r="E4663" s="21">
        <v>0</v>
      </c>
      <c r="F4663" s="21">
        <v>0</v>
      </c>
      <c r="G4663" s="21">
        <v>6440</v>
      </c>
      <c r="H4663" s="21">
        <v>309972.28000000003</v>
      </c>
      <c r="I4663" s="21" t="s">
        <v>11</v>
      </c>
      <c r="J4663" s="21" t="s">
        <v>12</v>
      </c>
    </row>
    <row r="4664" spans="1:10">
      <c r="A4664" s="21">
        <v>11563327</v>
      </c>
      <c r="B4664" s="22">
        <v>43978</v>
      </c>
      <c r="C4664" s="22">
        <v>43978</v>
      </c>
      <c r="D4664" s="21" t="s">
        <v>10</v>
      </c>
      <c r="E4664" s="21">
        <v>0</v>
      </c>
      <c r="F4664" s="21">
        <v>0</v>
      </c>
      <c r="G4664" s="21">
        <v>6546.4</v>
      </c>
      <c r="H4664" s="21">
        <v>316518.68</v>
      </c>
      <c r="I4664" s="21" t="s">
        <v>11</v>
      </c>
      <c r="J4664" s="21" t="s">
        <v>12</v>
      </c>
    </row>
    <row r="4665" spans="1:10">
      <c r="A4665" s="21">
        <v>11563327</v>
      </c>
      <c r="B4665" s="22">
        <v>43978</v>
      </c>
      <c r="C4665" s="22">
        <v>43978</v>
      </c>
      <c r="D4665" s="21" t="s">
        <v>10</v>
      </c>
      <c r="E4665" s="21">
        <v>0</v>
      </c>
      <c r="F4665" s="21">
        <v>0</v>
      </c>
      <c r="G4665" s="21">
        <v>6820</v>
      </c>
      <c r="H4665" s="21">
        <v>323338.68</v>
      </c>
      <c r="I4665" s="21" t="s">
        <v>11</v>
      </c>
      <c r="J4665" s="21" t="s">
        <v>12</v>
      </c>
    </row>
    <row r="4666" spans="1:10">
      <c r="A4666" s="21">
        <v>11563327</v>
      </c>
      <c r="B4666" s="22">
        <v>43978</v>
      </c>
      <c r="C4666" s="22">
        <v>43978</v>
      </c>
      <c r="D4666" s="21" t="s">
        <v>10</v>
      </c>
      <c r="E4666" s="21">
        <v>0</v>
      </c>
      <c r="F4666" s="21">
        <v>0</v>
      </c>
      <c r="G4666" s="21">
        <v>6910.4</v>
      </c>
      <c r="H4666" s="21">
        <v>330249.08</v>
      </c>
      <c r="I4666" s="21" t="s">
        <v>11</v>
      </c>
      <c r="J4666" s="21" t="s">
        <v>12</v>
      </c>
    </row>
    <row r="4667" spans="1:10">
      <c r="A4667" s="21">
        <v>11563327</v>
      </c>
      <c r="B4667" s="22">
        <v>43978</v>
      </c>
      <c r="C4667" s="22">
        <v>43978</v>
      </c>
      <c r="D4667" s="21" t="s">
        <v>10</v>
      </c>
      <c r="E4667" s="21">
        <v>0</v>
      </c>
      <c r="F4667" s="21">
        <v>0</v>
      </c>
      <c r="G4667" s="21">
        <v>6960</v>
      </c>
      <c r="H4667" s="21">
        <v>337209.08</v>
      </c>
      <c r="I4667" s="21" t="s">
        <v>11</v>
      </c>
      <c r="J4667" s="21" t="s">
        <v>12</v>
      </c>
    </row>
    <row r="4668" spans="1:10">
      <c r="A4668" s="21">
        <v>11563327</v>
      </c>
      <c r="B4668" s="22">
        <v>43978</v>
      </c>
      <c r="C4668" s="22">
        <v>43978</v>
      </c>
      <c r="D4668" s="21" t="s">
        <v>10</v>
      </c>
      <c r="E4668" s="21">
        <v>0</v>
      </c>
      <c r="F4668" s="21">
        <v>0</v>
      </c>
      <c r="G4668" s="21">
        <v>6995.6</v>
      </c>
      <c r="H4668" s="21">
        <v>344204.68</v>
      </c>
      <c r="I4668" s="21" t="s">
        <v>11</v>
      </c>
      <c r="J4668" s="21" t="s">
        <v>12</v>
      </c>
    </row>
    <row r="4669" spans="1:10">
      <c r="A4669" s="21">
        <v>11563327</v>
      </c>
      <c r="B4669" s="22">
        <v>43978</v>
      </c>
      <c r="C4669" s="22">
        <v>43978</v>
      </c>
      <c r="D4669" s="21" t="s">
        <v>10</v>
      </c>
      <c r="E4669" s="21">
        <v>0</v>
      </c>
      <c r="F4669" s="21">
        <v>0</v>
      </c>
      <c r="G4669" s="21">
        <v>7010</v>
      </c>
      <c r="H4669" s="21">
        <v>351214.68</v>
      </c>
      <c r="I4669" s="21" t="s">
        <v>11</v>
      </c>
      <c r="J4669" s="21" t="s">
        <v>12</v>
      </c>
    </row>
    <row r="4670" spans="1:10">
      <c r="A4670" s="21">
        <v>11563327</v>
      </c>
      <c r="B4670" s="22">
        <v>43978</v>
      </c>
      <c r="C4670" s="22">
        <v>43978</v>
      </c>
      <c r="D4670" s="21" t="s">
        <v>10</v>
      </c>
      <c r="E4670" s="21">
        <v>0</v>
      </c>
      <c r="F4670" s="21">
        <v>0</v>
      </c>
      <c r="G4670" s="21">
        <v>7140</v>
      </c>
      <c r="H4670" s="21">
        <v>358354.68</v>
      </c>
      <c r="I4670" s="21" t="s">
        <v>11</v>
      </c>
      <c r="J4670" s="21" t="s">
        <v>12</v>
      </c>
    </row>
    <row r="4671" spans="1:10">
      <c r="A4671" s="21">
        <v>11563327</v>
      </c>
      <c r="B4671" s="22">
        <v>43978</v>
      </c>
      <c r="C4671" s="22">
        <v>43978</v>
      </c>
      <c r="D4671" s="21" t="s">
        <v>10</v>
      </c>
      <c r="E4671" s="21">
        <v>0</v>
      </c>
      <c r="F4671" s="21">
        <v>0</v>
      </c>
      <c r="G4671" s="21">
        <v>7174.6</v>
      </c>
      <c r="H4671" s="21">
        <v>365529.28</v>
      </c>
      <c r="I4671" s="21" t="s">
        <v>11</v>
      </c>
      <c r="J4671" s="21" t="s">
        <v>12</v>
      </c>
    </row>
    <row r="4672" spans="1:10">
      <c r="A4672" s="21">
        <v>11563327</v>
      </c>
      <c r="B4672" s="22">
        <v>43978</v>
      </c>
      <c r="C4672" s="22">
        <v>43978</v>
      </c>
      <c r="D4672" s="21" t="s">
        <v>10</v>
      </c>
      <c r="E4672" s="21">
        <v>0</v>
      </c>
      <c r="F4672" s="21">
        <v>0</v>
      </c>
      <c r="G4672" s="21">
        <v>7204.54</v>
      </c>
      <c r="H4672" s="21">
        <v>372733.82</v>
      </c>
      <c r="I4672" s="21" t="s">
        <v>11</v>
      </c>
      <c r="J4672" s="21" t="s">
        <v>12</v>
      </c>
    </row>
    <row r="4673" spans="1:10">
      <c r="A4673" s="21">
        <v>11563327</v>
      </c>
      <c r="B4673" s="22">
        <v>43978</v>
      </c>
      <c r="C4673" s="22">
        <v>43978</v>
      </c>
      <c r="D4673" s="21" t="s">
        <v>10</v>
      </c>
      <c r="E4673" s="21">
        <v>0</v>
      </c>
      <c r="F4673" s="21">
        <v>0</v>
      </c>
      <c r="G4673" s="21">
        <v>7290</v>
      </c>
      <c r="H4673" s="21">
        <v>380023.82</v>
      </c>
      <c r="I4673" s="21" t="s">
        <v>11</v>
      </c>
      <c r="J4673" s="21" t="s">
        <v>12</v>
      </c>
    </row>
    <row r="4674" spans="1:10">
      <c r="A4674" s="21">
        <v>11563327</v>
      </c>
      <c r="B4674" s="22">
        <v>43978</v>
      </c>
      <c r="C4674" s="22">
        <v>43978</v>
      </c>
      <c r="D4674" s="21" t="s">
        <v>10</v>
      </c>
      <c r="E4674" s="21">
        <v>0</v>
      </c>
      <c r="F4674" s="21">
        <v>0</v>
      </c>
      <c r="G4674" s="21">
        <v>7415.8</v>
      </c>
      <c r="H4674" s="21">
        <v>387439.62</v>
      </c>
      <c r="I4674" s="21" t="s">
        <v>11</v>
      </c>
      <c r="J4674" s="21" t="s">
        <v>12</v>
      </c>
    </row>
    <row r="4675" spans="1:10">
      <c r="A4675" s="21">
        <v>11563327</v>
      </c>
      <c r="B4675" s="22">
        <v>43978</v>
      </c>
      <c r="C4675" s="22">
        <v>43978</v>
      </c>
      <c r="D4675" s="21" t="s">
        <v>10</v>
      </c>
      <c r="E4675" s="21">
        <v>0</v>
      </c>
      <c r="F4675" s="21">
        <v>0</v>
      </c>
      <c r="G4675" s="21">
        <v>7650</v>
      </c>
      <c r="H4675" s="21">
        <v>395089.62</v>
      </c>
      <c r="I4675" s="21" t="s">
        <v>11</v>
      </c>
      <c r="J4675" s="21" t="s">
        <v>12</v>
      </c>
    </row>
    <row r="4676" spans="1:10">
      <c r="A4676" s="21">
        <v>11563327</v>
      </c>
      <c r="B4676" s="22">
        <v>43978</v>
      </c>
      <c r="C4676" s="22">
        <v>43978</v>
      </c>
      <c r="D4676" s="21" t="s">
        <v>10</v>
      </c>
      <c r="E4676" s="21">
        <v>0</v>
      </c>
      <c r="F4676" s="21">
        <v>0</v>
      </c>
      <c r="G4676" s="21">
        <v>7706.6</v>
      </c>
      <c r="H4676" s="21">
        <v>402796.22</v>
      </c>
      <c r="I4676" s="21" t="s">
        <v>11</v>
      </c>
      <c r="J4676" s="21" t="s">
        <v>12</v>
      </c>
    </row>
    <row r="4677" spans="1:10">
      <c r="A4677" s="21">
        <v>11563327</v>
      </c>
      <c r="B4677" s="22">
        <v>43978</v>
      </c>
      <c r="C4677" s="22">
        <v>43978</v>
      </c>
      <c r="D4677" s="21" t="s">
        <v>10</v>
      </c>
      <c r="E4677" s="21">
        <v>0</v>
      </c>
      <c r="F4677" s="21">
        <v>0</v>
      </c>
      <c r="G4677" s="21">
        <v>7791</v>
      </c>
      <c r="H4677" s="21">
        <v>410587.22</v>
      </c>
      <c r="I4677" s="21" t="s">
        <v>11</v>
      </c>
      <c r="J4677" s="21" t="s">
        <v>12</v>
      </c>
    </row>
    <row r="4678" spans="1:10">
      <c r="A4678" s="21">
        <v>11563327</v>
      </c>
      <c r="B4678" s="22">
        <v>43978</v>
      </c>
      <c r="C4678" s="22">
        <v>43978</v>
      </c>
      <c r="D4678" s="21" t="s">
        <v>10</v>
      </c>
      <c r="E4678" s="21">
        <v>0</v>
      </c>
      <c r="F4678" s="21">
        <v>0</v>
      </c>
      <c r="G4678" s="21">
        <v>7805.6</v>
      </c>
      <c r="H4678" s="21">
        <v>418392.82</v>
      </c>
      <c r="I4678" s="21" t="s">
        <v>11</v>
      </c>
      <c r="J4678" s="21" t="s">
        <v>12</v>
      </c>
    </row>
    <row r="4679" spans="1:10">
      <c r="A4679" s="21">
        <v>11563327</v>
      </c>
      <c r="B4679" s="22">
        <v>43978</v>
      </c>
      <c r="C4679" s="22">
        <v>43978</v>
      </c>
      <c r="D4679" s="21" t="s">
        <v>10</v>
      </c>
      <c r="E4679" s="21">
        <v>0</v>
      </c>
      <c r="F4679" s="21">
        <v>0</v>
      </c>
      <c r="G4679" s="21">
        <v>7817.4</v>
      </c>
      <c r="H4679" s="21">
        <v>426210.22</v>
      </c>
      <c r="I4679" s="21" t="s">
        <v>11</v>
      </c>
      <c r="J4679" s="21" t="s">
        <v>12</v>
      </c>
    </row>
    <row r="4680" spans="1:10">
      <c r="A4680" s="21">
        <v>11563327</v>
      </c>
      <c r="B4680" s="22">
        <v>43978</v>
      </c>
      <c r="C4680" s="22">
        <v>43978</v>
      </c>
      <c r="D4680" s="21" t="s">
        <v>10</v>
      </c>
      <c r="E4680" s="21">
        <v>0</v>
      </c>
      <c r="F4680" s="21">
        <v>0</v>
      </c>
      <c r="G4680" s="21">
        <v>7960</v>
      </c>
      <c r="H4680" s="21">
        <v>434170.22</v>
      </c>
      <c r="I4680" s="21" t="s">
        <v>11</v>
      </c>
      <c r="J4680" s="21" t="s">
        <v>12</v>
      </c>
    </row>
    <row r="4681" spans="1:10">
      <c r="A4681" s="21">
        <v>11563327</v>
      </c>
      <c r="B4681" s="22">
        <v>43978</v>
      </c>
      <c r="C4681" s="22">
        <v>43978</v>
      </c>
      <c r="D4681" s="21" t="s">
        <v>10</v>
      </c>
      <c r="E4681" s="21">
        <v>0</v>
      </c>
      <c r="F4681" s="21">
        <v>0</v>
      </c>
      <c r="G4681" s="21">
        <v>8151.6</v>
      </c>
      <c r="H4681" s="21">
        <v>442321.82</v>
      </c>
      <c r="I4681" s="21" t="s">
        <v>11</v>
      </c>
      <c r="J4681" s="21" t="s">
        <v>12</v>
      </c>
    </row>
    <row r="4682" spans="1:10">
      <c r="A4682" s="21">
        <v>11563327</v>
      </c>
      <c r="B4682" s="22">
        <v>43978</v>
      </c>
      <c r="C4682" s="22">
        <v>43978</v>
      </c>
      <c r="D4682" s="21" t="s">
        <v>10</v>
      </c>
      <c r="E4682" s="21">
        <v>0</v>
      </c>
      <c r="F4682" s="21">
        <v>0</v>
      </c>
      <c r="G4682" s="21">
        <v>8240</v>
      </c>
      <c r="H4682" s="21">
        <v>450561.82</v>
      </c>
      <c r="I4682" s="21" t="s">
        <v>11</v>
      </c>
      <c r="J4682" s="21" t="s">
        <v>12</v>
      </c>
    </row>
    <row r="4683" spans="1:10">
      <c r="A4683" s="21">
        <v>11563327</v>
      </c>
      <c r="B4683" s="22">
        <v>43978</v>
      </c>
      <c r="C4683" s="22">
        <v>43978</v>
      </c>
      <c r="D4683" s="21" t="s">
        <v>10</v>
      </c>
      <c r="E4683" s="21">
        <v>0</v>
      </c>
      <c r="F4683" s="21">
        <v>0</v>
      </c>
      <c r="G4683" s="21">
        <v>8373.34</v>
      </c>
      <c r="H4683" s="21">
        <v>458935.16</v>
      </c>
      <c r="I4683" s="21" t="s">
        <v>11</v>
      </c>
      <c r="J4683" s="21" t="s">
        <v>12</v>
      </c>
    </row>
    <row r="4684" spans="1:10">
      <c r="A4684" s="21">
        <v>11563327</v>
      </c>
      <c r="B4684" s="22">
        <v>43978</v>
      </c>
      <c r="C4684" s="22">
        <v>43978</v>
      </c>
      <c r="D4684" s="21" t="s">
        <v>10</v>
      </c>
      <c r="E4684" s="21">
        <v>0</v>
      </c>
      <c r="F4684" s="21">
        <v>0</v>
      </c>
      <c r="G4684" s="21">
        <v>8659.1</v>
      </c>
      <c r="H4684" s="21">
        <v>467594.26</v>
      </c>
      <c r="I4684" s="21" t="s">
        <v>11</v>
      </c>
      <c r="J4684" s="21" t="s">
        <v>12</v>
      </c>
    </row>
    <row r="4685" spans="1:10">
      <c r="A4685" s="21">
        <v>11563327</v>
      </c>
      <c r="B4685" s="22">
        <v>43978</v>
      </c>
      <c r="C4685" s="22">
        <v>43978</v>
      </c>
      <c r="D4685" s="21" t="s">
        <v>10</v>
      </c>
      <c r="E4685" s="21">
        <v>0</v>
      </c>
      <c r="F4685" s="21">
        <v>0</v>
      </c>
      <c r="G4685" s="21">
        <v>9017.6</v>
      </c>
      <c r="H4685" s="21">
        <v>476611.86</v>
      </c>
      <c r="I4685" s="21" t="s">
        <v>11</v>
      </c>
      <c r="J4685" s="21" t="s">
        <v>12</v>
      </c>
    </row>
    <row r="4686" spans="1:10">
      <c r="A4686" s="21">
        <v>11563327</v>
      </c>
      <c r="B4686" s="22">
        <v>43978</v>
      </c>
      <c r="C4686" s="22">
        <v>43978</v>
      </c>
      <c r="D4686" s="21" t="s">
        <v>10</v>
      </c>
      <c r="E4686" s="21">
        <v>0</v>
      </c>
      <c r="F4686" s="21">
        <v>0</v>
      </c>
      <c r="G4686" s="21">
        <v>9024.4</v>
      </c>
      <c r="H4686" s="21">
        <v>485636.26</v>
      </c>
      <c r="I4686" s="21" t="s">
        <v>11</v>
      </c>
      <c r="J4686" s="21" t="s">
        <v>12</v>
      </c>
    </row>
    <row r="4687" spans="1:10">
      <c r="A4687" s="21">
        <v>11563327</v>
      </c>
      <c r="B4687" s="22">
        <v>43978</v>
      </c>
      <c r="C4687" s="22">
        <v>43978</v>
      </c>
      <c r="D4687" s="21" t="s">
        <v>10</v>
      </c>
      <c r="E4687" s="21">
        <v>0</v>
      </c>
      <c r="F4687" s="21">
        <v>0</v>
      </c>
      <c r="G4687" s="21">
        <v>9198.09</v>
      </c>
      <c r="H4687" s="21">
        <v>494834.35</v>
      </c>
      <c r="I4687" s="21" t="s">
        <v>11</v>
      </c>
      <c r="J4687" s="21" t="s">
        <v>12</v>
      </c>
    </row>
    <row r="4688" spans="1:10">
      <c r="A4688" s="21">
        <v>11563327</v>
      </c>
      <c r="B4688" s="22">
        <v>43978</v>
      </c>
      <c r="C4688" s="22">
        <v>43978</v>
      </c>
      <c r="D4688" s="21" t="s">
        <v>10</v>
      </c>
      <c r="E4688" s="21">
        <v>0</v>
      </c>
      <c r="F4688" s="21">
        <v>0</v>
      </c>
      <c r="G4688" s="21">
        <v>9316.9</v>
      </c>
      <c r="H4688" s="21">
        <v>504151.25</v>
      </c>
      <c r="I4688" s="21" t="s">
        <v>11</v>
      </c>
      <c r="J4688" s="21" t="s">
        <v>12</v>
      </c>
    </row>
    <row r="4689" spans="1:10">
      <c r="A4689" s="21">
        <v>11563327</v>
      </c>
      <c r="B4689" s="22">
        <v>43978</v>
      </c>
      <c r="C4689" s="22">
        <v>43978</v>
      </c>
      <c r="D4689" s="21" t="s">
        <v>10</v>
      </c>
      <c r="E4689" s="21">
        <v>0</v>
      </c>
      <c r="F4689" s="21">
        <v>0</v>
      </c>
      <c r="G4689" s="21">
        <v>9353.41</v>
      </c>
      <c r="H4689" s="21">
        <v>513504.66</v>
      </c>
      <c r="I4689" s="21" t="s">
        <v>11</v>
      </c>
      <c r="J4689" s="21" t="s">
        <v>12</v>
      </c>
    </row>
    <row r="4690" spans="1:10">
      <c r="A4690" s="21">
        <v>11563327</v>
      </c>
      <c r="B4690" s="22">
        <v>43978</v>
      </c>
      <c r="C4690" s="22">
        <v>43978</v>
      </c>
      <c r="D4690" s="21" t="s">
        <v>10</v>
      </c>
      <c r="E4690" s="21">
        <v>0</v>
      </c>
      <c r="F4690" s="21">
        <v>0</v>
      </c>
      <c r="G4690" s="21">
        <v>9420</v>
      </c>
      <c r="H4690" s="21">
        <v>522924.66</v>
      </c>
      <c r="I4690" s="21" t="s">
        <v>11</v>
      </c>
      <c r="J4690" s="21" t="s">
        <v>12</v>
      </c>
    </row>
    <row r="4691" spans="1:10">
      <c r="A4691" s="21">
        <v>11563327</v>
      </c>
      <c r="B4691" s="22">
        <v>43978</v>
      </c>
      <c r="C4691" s="22">
        <v>43978</v>
      </c>
      <c r="D4691" s="21" t="s">
        <v>10</v>
      </c>
      <c r="E4691" s="21">
        <v>0</v>
      </c>
      <c r="F4691" s="21">
        <v>0</v>
      </c>
      <c r="G4691" s="21">
        <v>9492.4</v>
      </c>
      <c r="H4691" s="21">
        <v>532417.06000000006</v>
      </c>
      <c r="I4691" s="21" t="s">
        <v>11</v>
      </c>
      <c r="J4691" s="21" t="s">
        <v>12</v>
      </c>
    </row>
    <row r="4692" spans="1:10">
      <c r="A4692" s="21">
        <v>11563327</v>
      </c>
      <c r="B4692" s="22">
        <v>43978</v>
      </c>
      <c r="C4692" s="22">
        <v>43978</v>
      </c>
      <c r="D4692" s="21" t="s">
        <v>10</v>
      </c>
      <c r="E4692" s="21">
        <v>0</v>
      </c>
      <c r="F4692" s="21">
        <v>0</v>
      </c>
      <c r="G4692" s="21">
        <v>9530</v>
      </c>
      <c r="H4692" s="21">
        <v>541947.06000000006</v>
      </c>
      <c r="I4692" s="21" t="s">
        <v>11</v>
      </c>
      <c r="J4692" s="21" t="s">
        <v>12</v>
      </c>
    </row>
    <row r="4693" spans="1:10">
      <c r="A4693" s="21">
        <v>11563327</v>
      </c>
      <c r="B4693" s="22">
        <v>43978</v>
      </c>
      <c r="C4693" s="22">
        <v>43978</v>
      </c>
      <c r="D4693" s="21" t="s">
        <v>10</v>
      </c>
      <c r="E4693" s="21">
        <v>0</v>
      </c>
      <c r="F4693" s="21">
        <v>0</v>
      </c>
      <c r="G4693" s="21">
        <v>9546.1</v>
      </c>
      <c r="H4693" s="21">
        <v>551493.16</v>
      </c>
      <c r="I4693" s="21" t="s">
        <v>11</v>
      </c>
      <c r="J4693" s="21" t="s">
        <v>12</v>
      </c>
    </row>
    <row r="4694" spans="1:10">
      <c r="A4694" s="21">
        <v>11563327</v>
      </c>
      <c r="B4694" s="22">
        <v>43978</v>
      </c>
      <c r="C4694" s="22">
        <v>43978</v>
      </c>
      <c r="D4694" s="21" t="s">
        <v>10</v>
      </c>
      <c r="E4694" s="21">
        <v>0</v>
      </c>
      <c r="F4694" s="21">
        <v>0</v>
      </c>
      <c r="G4694" s="21">
        <v>10171.219999999999</v>
      </c>
      <c r="H4694" s="21">
        <v>561664.38</v>
      </c>
      <c r="I4694" s="21" t="s">
        <v>11</v>
      </c>
      <c r="J4694" s="21" t="s">
        <v>12</v>
      </c>
    </row>
    <row r="4695" spans="1:10">
      <c r="A4695" s="21">
        <v>11563327</v>
      </c>
      <c r="B4695" s="22">
        <v>43978</v>
      </c>
      <c r="C4695" s="22">
        <v>43978</v>
      </c>
      <c r="D4695" s="21" t="s">
        <v>10</v>
      </c>
      <c r="E4695" s="21">
        <v>0</v>
      </c>
      <c r="F4695" s="21">
        <v>0</v>
      </c>
      <c r="G4695" s="21">
        <v>10240</v>
      </c>
      <c r="H4695" s="21">
        <v>571904.38</v>
      </c>
      <c r="I4695" s="21" t="s">
        <v>11</v>
      </c>
      <c r="J4695" s="21" t="s">
        <v>12</v>
      </c>
    </row>
    <row r="4696" spans="1:10">
      <c r="A4696" s="21">
        <v>11563327</v>
      </c>
      <c r="B4696" s="22">
        <v>43978</v>
      </c>
      <c r="C4696" s="22">
        <v>43978</v>
      </c>
      <c r="D4696" s="21" t="s">
        <v>10</v>
      </c>
      <c r="E4696" s="21">
        <v>0</v>
      </c>
      <c r="F4696" s="21">
        <v>0</v>
      </c>
      <c r="G4696" s="21">
        <v>10371</v>
      </c>
      <c r="H4696" s="21">
        <v>582275.38</v>
      </c>
      <c r="I4696" s="21" t="s">
        <v>11</v>
      </c>
      <c r="J4696" s="21" t="s">
        <v>12</v>
      </c>
    </row>
    <row r="4697" spans="1:10">
      <c r="A4697" s="21">
        <v>11563327</v>
      </c>
      <c r="B4697" s="22">
        <v>43978</v>
      </c>
      <c r="C4697" s="22">
        <v>43978</v>
      </c>
      <c r="D4697" s="21" t="s">
        <v>10</v>
      </c>
      <c r="E4697" s="21">
        <v>0</v>
      </c>
      <c r="F4697" s="21">
        <v>0</v>
      </c>
      <c r="G4697" s="21">
        <v>10560</v>
      </c>
      <c r="H4697" s="21">
        <v>592835.38</v>
      </c>
      <c r="I4697" s="21" t="s">
        <v>11</v>
      </c>
      <c r="J4697" s="21" t="s">
        <v>12</v>
      </c>
    </row>
    <row r="4698" spans="1:10">
      <c r="A4698" s="21">
        <v>11563327</v>
      </c>
      <c r="B4698" s="22">
        <v>43978</v>
      </c>
      <c r="C4698" s="22">
        <v>43978</v>
      </c>
      <c r="D4698" s="21" t="s">
        <v>10</v>
      </c>
      <c r="E4698" s="21">
        <v>0</v>
      </c>
      <c r="F4698" s="21">
        <v>0</v>
      </c>
      <c r="G4698" s="21">
        <v>10925.7</v>
      </c>
      <c r="H4698" s="21">
        <v>603761.07999999996</v>
      </c>
      <c r="I4698" s="21" t="s">
        <v>11</v>
      </c>
      <c r="J4698" s="21" t="s">
        <v>12</v>
      </c>
    </row>
    <row r="4699" spans="1:10">
      <c r="A4699" s="21">
        <v>11563327</v>
      </c>
      <c r="B4699" s="22">
        <v>43978</v>
      </c>
      <c r="C4699" s="22">
        <v>43978</v>
      </c>
      <c r="D4699" s="21" t="s">
        <v>10</v>
      </c>
      <c r="E4699" s="21">
        <v>0</v>
      </c>
      <c r="F4699" s="21">
        <v>0</v>
      </c>
      <c r="G4699" s="21">
        <v>11366.96</v>
      </c>
      <c r="H4699" s="21">
        <v>615128.04</v>
      </c>
      <c r="I4699" s="21" t="s">
        <v>11</v>
      </c>
      <c r="J4699" s="21" t="s">
        <v>12</v>
      </c>
    </row>
    <row r="4700" spans="1:10">
      <c r="A4700" s="21">
        <v>11563327</v>
      </c>
      <c r="B4700" s="22">
        <v>43978</v>
      </c>
      <c r="C4700" s="22">
        <v>43978</v>
      </c>
      <c r="D4700" s="21" t="s">
        <v>10</v>
      </c>
      <c r="E4700" s="21">
        <v>0</v>
      </c>
      <c r="F4700" s="21">
        <v>0</v>
      </c>
      <c r="G4700" s="21">
        <v>11630.1</v>
      </c>
      <c r="H4700" s="21">
        <v>626758.14</v>
      </c>
      <c r="I4700" s="21" t="s">
        <v>11</v>
      </c>
      <c r="J4700" s="21" t="s">
        <v>12</v>
      </c>
    </row>
    <row r="4701" spans="1:10">
      <c r="A4701" s="21">
        <v>11563327</v>
      </c>
      <c r="B4701" s="22">
        <v>43978</v>
      </c>
      <c r="C4701" s="22">
        <v>43978</v>
      </c>
      <c r="D4701" s="21" t="s">
        <v>10</v>
      </c>
      <c r="E4701" s="21">
        <v>0</v>
      </c>
      <c r="F4701" s="21">
        <v>0</v>
      </c>
      <c r="G4701" s="21">
        <v>12354.02</v>
      </c>
      <c r="H4701" s="21">
        <v>639112.16</v>
      </c>
      <c r="I4701" s="21" t="s">
        <v>11</v>
      </c>
      <c r="J4701" s="21" t="s">
        <v>12</v>
      </c>
    </row>
    <row r="4702" spans="1:10">
      <c r="A4702" s="21">
        <v>11563327</v>
      </c>
      <c r="B4702" s="22">
        <v>43978</v>
      </c>
      <c r="C4702" s="22">
        <v>43978</v>
      </c>
      <c r="D4702" s="21" t="s">
        <v>10</v>
      </c>
      <c r="E4702" s="21">
        <v>0</v>
      </c>
      <c r="F4702" s="21">
        <v>0</v>
      </c>
      <c r="G4702" s="21">
        <v>13110.8</v>
      </c>
      <c r="H4702" s="21">
        <v>652222.96</v>
      </c>
      <c r="I4702" s="21" t="s">
        <v>11</v>
      </c>
      <c r="J4702" s="21" t="s">
        <v>12</v>
      </c>
    </row>
    <row r="4703" spans="1:10">
      <c r="A4703" s="21">
        <v>11563327</v>
      </c>
      <c r="B4703" s="22">
        <v>43978</v>
      </c>
      <c r="C4703" s="22">
        <v>43978</v>
      </c>
      <c r="D4703" s="21" t="s">
        <v>10</v>
      </c>
      <c r="E4703" s="21">
        <v>0</v>
      </c>
      <c r="F4703" s="21">
        <v>0</v>
      </c>
      <c r="G4703" s="21">
        <v>13530</v>
      </c>
      <c r="H4703" s="21">
        <v>665752.96</v>
      </c>
      <c r="I4703" s="21" t="s">
        <v>11</v>
      </c>
      <c r="J4703" s="21" t="s">
        <v>12</v>
      </c>
    </row>
    <row r="4704" spans="1:10">
      <c r="A4704" s="21">
        <v>11563327</v>
      </c>
      <c r="B4704" s="22">
        <v>43978</v>
      </c>
      <c r="C4704" s="22">
        <v>43978</v>
      </c>
      <c r="D4704" s="21" t="s">
        <v>10</v>
      </c>
      <c r="E4704" s="21">
        <v>0</v>
      </c>
      <c r="F4704" s="21">
        <v>0</v>
      </c>
      <c r="G4704" s="21">
        <v>13893.2</v>
      </c>
      <c r="H4704" s="21">
        <v>679646.16</v>
      </c>
      <c r="I4704" s="21" t="s">
        <v>11</v>
      </c>
      <c r="J4704" s="21" t="s">
        <v>12</v>
      </c>
    </row>
    <row r="4705" spans="1:10">
      <c r="A4705" s="21">
        <v>11563327</v>
      </c>
      <c r="B4705" s="22">
        <v>43978</v>
      </c>
      <c r="C4705" s="22">
        <v>43978</v>
      </c>
      <c r="D4705" s="21" t="s">
        <v>10</v>
      </c>
      <c r="E4705" s="21">
        <v>0</v>
      </c>
      <c r="F4705" s="21">
        <v>0</v>
      </c>
      <c r="G4705" s="21">
        <v>13909.7</v>
      </c>
      <c r="H4705" s="21">
        <v>693555.86</v>
      </c>
      <c r="I4705" s="21" t="s">
        <v>11</v>
      </c>
      <c r="J4705" s="21" t="s">
        <v>12</v>
      </c>
    </row>
    <row r="4706" spans="1:10">
      <c r="A4706" s="21">
        <v>11563327</v>
      </c>
      <c r="B4706" s="22">
        <v>43978</v>
      </c>
      <c r="C4706" s="22">
        <v>43978</v>
      </c>
      <c r="D4706" s="21" t="s">
        <v>10</v>
      </c>
      <c r="E4706" s="21">
        <v>0</v>
      </c>
      <c r="F4706" s="21">
        <v>0</v>
      </c>
      <c r="G4706" s="21">
        <v>14571.5</v>
      </c>
      <c r="H4706" s="21">
        <v>708127.36</v>
      </c>
      <c r="I4706" s="21" t="s">
        <v>11</v>
      </c>
      <c r="J4706" s="21" t="s">
        <v>12</v>
      </c>
    </row>
    <row r="4707" spans="1:10">
      <c r="A4707" s="21">
        <v>11563327</v>
      </c>
      <c r="B4707" s="22">
        <v>43978</v>
      </c>
      <c r="C4707" s="22">
        <v>43978</v>
      </c>
      <c r="D4707" s="21" t="s">
        <v>10</v>
      </c>
      <c r="E4707" s="21">
        <v>0</v>
      </c>
      <c r="F4707" s="21">
        <v>0</v>
      </c>
      <c r="G4707" s="21">
        <v>15538.92</v>
      </c>
      <c r="H4707" s="21">
        <v>723666.28</v>
      </c>
      <c r="I4707" s="21" t="s">
        <v>11</v>
      </c>
      <c r="J4707" s="21" t="s">
        <v>12</v>
      </c>
    </row>
    <row r="4708" spans="1:10">
      <c r="A4708" s="21">
        <v>11563327</v>
      </c>
      <c r="B4708" s="22">
        <v>43978</v>
      </c>
      <c r="C4708" s="22">
        <v>43978</v>
      </c>
      <c r="D4708" s="21" t="s">
        <v>10</v>
      </c>
      <c r="E4708" s="21">
        <v>0</v>
      </c>
      <c r="F4708" s="21">
        <v>0</v>
      </c>
      <c r="G4708" s="21">
        <v>15543.76</v>
      </c>
      <c r="H4708" s="21">
        <v>739210.04</v>
      </c>
      <c r="I4708" s="21" t="s">
        <v>11</v>
      </c>
      <c r="J4708" s="21" t="s">
        <v>12</v>
      </c>
    </row>
    <row r="4709" spans="1:10">
      <c r="A4709" s="21">
        <v>11563327</v>
      </c>
      <c r="B4709" s="22">
        <v>43978</v>
      </c>
      <c r="C4709" s="22">
        <v>43978</v>
      </c>
      <c r="D4709" s="21" t="s">
        <v>10</v>
      </c>
      <c r="E4709" s="21">
        <v>0</v>
      </c>
      <c r="F4709" s="21">
        <v>0</v>
      </c>
      <c r="G4709" s="21">
        <v>16921.8</v>
      </c>
      <c r="H4709" s="21">
        <v>756131.83999999997</v>
      </c>
      <c r="I4709" s="21" t="s">
        <v>11</v>
      </c>
      <c r="J4709" s="21" t="s">
        <v>12</v>
      </c>
    </row>
    <row r="4710" spans="1:10">
      <c r="A4710" s="21">
        <v>11563327</v>
      </c>
      <c r="B4710" s="22">
        <v>43978</v>
      </c>
      <c r="C4710" s="22">
        <v>43978</v>
      </c>
      <c r="D4710" s="21" t="s">
        <v>10</v>
      </c>
      <c r="E4710" s="21">
        <v>0</v>
      </c>
      <c r="F4710" s="21">
        <v>0</v>
      </c>
      <c r="G4710" s="21">
        <v>17432.599999999999</v>
      </c>
      <c r="H4710" s="21">
        <v>773564.44</v>
      </c>
      <c r="I4710" s="21" t="s">
        <v>11</v>
      </c>
      <c r="J4710" s="21" t="s">
        <v>12</v>
      </c>
    </row>
    <row r="4711" spans="1:10">
      <c r="A4711" s="21">
        <v>11563327</v>
      </c>
      <c r="B4711" s="22">
        <v>43978</v>
      </c>
      <c r="C4711" s="22">
        <v>43978</v>
      </c>
      <c r="D4711" s="21" t="s">
        <v>10</v>
      </c>
      <c r="E4711" s="21">
        <v>0</v>
      </c>
      <c r="F4711" s="21">
        <v>0</v>
      </c>
      <c r="G4711" s="21">
        <v>18495.759999999998</v>
      </c>
      <c r="H4711" s="21">
        <v>792060.2</v>
      </c>
      <c r="I4711" s="21" t="s">
        <v>11</v>
      </c>
      <c r="J4711" s="21" t="s">
        <v>12</v>
      </c>
    </row>
    <row r="4712" spans="1:10">
      <c r="A4712" s="21">
        <v>11563327</v>
      </c>
      <c r="B4712" s="22">
        <v>43978</v>
      </c>
      <c r="C4712" s="22">
        <v>43978</v>
      </c>
      <c r="D4712" s="21" t="s">
        <v>10</v>
      </c>
      <c r="E4712" s="21">
        <v>0</v>
      </c>
      <c r="F4712" s="21">
        <v>0</v>
      </c>
      <c r="G4712" s="21">
        <v>18578.900000000001</v>
      </c>
      <c r="H4712" s="21">
        <v>810639.1</v>
      </c>
      <c r="I4712" s="21" t="s">
        <v>11</v>
      </c>
      <c r="J4712" s="21" t="s">
        <v>12</v>
      </c>
    </row>
    <row r="4713" spans="1:10">
      <c r="A4713" s="21">
        <v>11563327</v>
      </c>
      <c r="B4713" s="22">
        <v>43978</v>
      </c>
      <c r="C4713" s="22">
        <v>43978</v>
      </c>
      <c r="D4713" s="21" t="s">
        <v>10</v>
      </c>
      <c r="E4713" s="21">
        <v>0</v>
      </c>
      <c r="F4713" s="21">
        <v>0</v>
      </c>
      <c r="G4713" s="21">
        <v>19966.400000000001</v>
      </c>
      <c r="H4713" s="21">
        <v>830605.5</v>
      </c>
      <c r="I4713" s="21" t="s">
        <v>11</v>
      </c>
      <c r="J4713" s="21" t="s">
        <v>12</v>
      </c>
    </row>
    <row r="4714" spans="1:10">
      <c r="A4714" s="21">
        <v>11563327</v>
      </c>
      <c r="B4714" s="22">
        <v>43978</v>
      </c>
      <c r="C4714" s="22">
        <v>43978</v>
      </c>
      <c r="D4714" s="21" t="s">
        <v>10</v>
      </c>
      <c r="E4714" s="21">
        <v>0</v>
      </c>
      <c r="F4714" s="21">
        <v>0</v>
      </c>
      <c r="G4714" s="21">
        <v>20113.099999999999</v>
      </c>
      <c r="H4714" s="21">
        <v>850718.6</v>
      </c>
      <c r="I4714" s="21" t="s">
        <v>11</v>
      </c>
      <c r="J4714" s="21" t="s">
        <v>12</v>
      </c>
    </row>
    <row r="4715" spans="1:10">
      <c r="A4715" s="21">
        <v>11563327</v>
      </c>
      <c r="B4715" s="22">
        <v>43978</v>
      </c>
      <c r="C4715" s="22">
        <v>43978</v>
      </c>
      <c r="D4715" s="21" t="s">
        <v>10</v>
      </c>
      <c r="E4715" s="21">
        <v>0</v>
      </c>
      <c r="F4715" s="21">
        <v>0</v>
      </c>
      <c r="G4715" s="21">
        <v>22822.7</v>
      </c>
      <c r="H4715" s="21">
        <v>873541.3</v>
      </c>
      <c r="I4715" s="21" t="s">
        <v>11</v>
      </c>
      <c r="J4715" s="21" t="s">
        <v>12</v>
      </c>
    </row>
    <row r="4716" spans="1:10">
      <c r="A4716" s="21">
        <v>11563327</v>
      </c>
      <c r="B4716" s="22">
        <v>43978</v>
      </c>
      <c r="C4716" s="22">
        <v>43978</v>
      </c>
      <c r="D4716" s="21" t="s">
        <v>10</v>
      </c>
      <c r="E4716" s="21">
        <v>0</v>
      </c>
      <c r="F4716" s="21">
        <v>0</v>
      </c>
      <c r="G4716" s="21">
        <v>23175</v>
      </c>
      <c r="H4716" s="21">
        <v>896716.3</v>
      </c>
      <c r="I4716" s="21" t="s">
        <v>11</v>
      </c>
      <c r="J4716" s="21" t="s">
        <v>12</v>
      </c>
    </row>
    <row r="4717" spans="1:10">
      <c r="A4717" s="21">
        <v>11563327</v>
      </c>
      <c r="B4717" s="22">
        <v>43978</v>
      </c>
      <c r="C4717" s="22">
        <v>43978</v>
      </c>
      <c r="D4717" s="21" t="s">
        <v>10</v>
      </c>
      <c r="E4717" s="21">
        <v>0</v>
      </c>
      <c r="F4717" s="21">
        <v>0</v>
      </c>
      <c r="G4717" s="21">
        <v>24009.4</v>
      </c>
      <c r="H4717" s="21">
        <v>920725.7</v>
      </c>
      <c r="I4717" s="21" t="s">
        <v>11</v>
      </c>
      <c r="J4717" s="21" t="s">
        <v>12</v>
      </c>
    </row>
    <row r="4718" spans="1:10">
      <c r="A4718" s="21">
        <v>11563327</v>
      </c>
      <c r="B4718" s="22">
        <v>43978</v>
      </c>
      <c r="C4718" s="22">
        <v>43978</v>
      </c>
      <c r="D4718" s="21" t="s">
        <v>10</v>
      </c>
      <c r="E4718" s="21">
        <v>0</v>
      </c>
      <c r="F4718" s="21">
        <v>0</v>
      </c>
      <c r="G4718" s="21">
        <v>24397.7</v>
      </c>
      <c r="H4718" s="21">
        <v>945123.4</v>
      </c>
      <c r="I4718" s="21" t="s">
        <v>11</v>
      </c>
      <c r="J4718" s="21" t="s">
        <v>12</v>
      </c>
    </row>
    <row r="4719" spans="1:10">
      <c r="A4719" s="21">
        <v>11563327</v>
      </c>
      <c r="B4719" s="22">
        <v>43978</v>
      </c>
      <c r="C4719" s="22">
        <v>43978</v>
      </c>
      <c r="D4719" s="21" t="s">
        <v>10</v>
      </c>
      <c r="E4719" s="21">
        <v>0</v>
      </c>
      <c r="F4719" s="21">
        <v>0</v>
      </c>
      <c r="G4719" s="21">
        <v>24466.5</v>
      </c>
      <c r="H4719" s="21">
        <v>969589.9</v>
      </c>
      <c r="I4719" s="21" t="s">
        <v>11</v>
      </c>
      <c r="J4719" s="21" t="s">
        <v>12</v>
      </c>
    </row>
    <row r="4720" spans="1:10">
      <c r="A4720" s="21">
        <v>11563327</v>
      </c>
      <c r="B4720" s="22">
        <v>43978</v>
      </c>
      <c r="C4720" s="22">
        <v>43978</v>
      </c>
      <c r="D4720" s="21" t="s">
        <v>10</v>
      </c>
      <c r="E4720" s="21">
        <v>0</v>
      </c>
      <c r="F4720" s="21">
        <v>0</v>
      </c>
      <c r="G4720" s="21">
        <v>25444.799999999999</v>
      </c>
      <c r="H4720" s="21">
        <v>995034.7</v>
      </c>
      <c r="I4720" s="21" t="s">
        <v>11</v>
      </c>
      <c r="J4720" s="21" t="s">
        <v>12</v>
      </c>
    </row>
    <row r="4721" spans="1:10">
      <c r="A4721" s="21">
        <v>11563327</v>
      </c>
      <c r="B4721" s="22">
        <v>43978</v>
      </c>
      <c r="C4721" s="22">
        <v>43978</v>
      </c>
      <c r="D4721" s="21" t="s">
        <v>10</v>
      </c>
      <c r="E4721" s="21">
        <v>0</v>
      </c>
      <c r="F4721" s="21">
        <v>0</v>
      </c>
      <c r="G4721" s="21">
        <v>28113.83</v>
      </c>
      <c r="H4721" s="21">
        <v>1023148.53</v>
      </c>
      <c r="I4721" s="21" t="s">
        <v>11</v>
      </c>
      <c r="J4721" s="21" t="s">
        <v>12</v>
      </c>
    </row>
    <row r="4722" spans="1:10">
      <c r="A4722" s="21">
        <v>11563327</v>
      </c>
      <c r="B4722" s="22">
        <v>43978</v>
      </c>
      <c r="C4722" s="22">
        <v>43978</v>
      </c>
      <c r="D4722" s="21" t="s">
        <v>10</v>
      </c>
      <c r="E4722" s="21">
        <v>0</v>
      </c>
      <c r="F4722" s="21">
        <v>0</v>
      </c>
      <c r="G4722" s="21">
        <v>29958.400000000001</v>
      </c>
      <c r="H4722" s="21">
        <v>1053106.93</v>
      </c>
      <c r="I4722" s="21" t="s">
        <v>11</v>
      </c>
      <c r="J4722" s="21" t="s">
        <v>12</v>
      </c>
    </row>
    <row r="4723" spans="1:10">
      <c r="A4723" s="21">
        <v>11563327</v>
      </c>
      <c r="B4723" s="22">
        <v>43978</v>
      </c>
      <c r="C4723" s="22">
        <v>43978</v>
      </c>
      <c r="D4723" s="21" t="s">
        <v>10</v>
      </c>
      <c r="E4723" s="21">
        <v>0</v>
      </c>
      <c r="F4723" s="21">
        <v>0</v>
      </c>
      <c r="G4723" s="21">
        <v>31734.78</v>
      </c>
      <c r="H4723" s="21">
        <v>1084841.71</v>
      </c>
      <c r="I4723" s="21" t="s">
        <v>11</v>
      </c>
      <c r="J4723" s="21" t="s">
        <v>12</v>
      </c>
    </row>
    <row r="4724" spans="1:10">
      <c r="A4724" s="21">
        <v>11563327</v>
      </c>
      <c r="B4724" s="22">
        <v>43978</v>
      </c>
      <c r="C4724" s="22">
        <v>43978</v>
      </c>
      <c r="D4724" s="21" t="s">
        <v>10</v>
      </c>
      <c r="E4724" s="21">
        <v>0</v>
      </c>
      <c r="F4724" s="21">
        <v>0</v>
      </c>
      <c r="G4724" s="21">
        <v>33535.89</v>
      </c>
      <c r="H4724" s="21">
        <v>1118377.6000000001</v>
      </c>
      <c r="I4724" s="21" t="s">
        <v>11</v>
      </c>
      <c r="J4724" s="21" t="s">
        <v>12</v>
      </c>
    </row>
    <row r="4725" spans="1:10">
      <c r="A4725" s="21">
        <v>11563327</v>
      </c>
      <c r="B4725" s="22">
        <v>43978</v>
      </c>
      <c r="C4725" s="22">
        <v>43978</v>
      </c>
      <c r="D4725" s="21" t="s">
        <v>10</v>
      </c>
      <c r="E4725" s="21">
        <v>0</v>
      </c>
      <c r="F4725" s="21">
        <v>0</v>
      </c>
      <c r="G4725" s="21">
        <v>41525.96</v>
      </c>
      <c r="H4725" s="21">
        <v>1159903.56</v>
      </c>
      <c r="I4725" s="21" t="s">
        <v>11</v>
      </c>
      <c r="J4725" s="21" t="s">
        <v>12</v>
      </c>
    </row>
    <row r="4726" spans="1:10">
      <c r="A4726" s="21">
        <v>11563327</v>
      </c>
      <c r="B4726" s="22">
        <v>43978</v>
      </c>
      <c r="C4726" s="22">
        <v>43978</v>
      </c>
      <c r="D4726" s="21" t="s">
        <v>13</v>
      </c>
      <c r="E4726" s="21">
        <v>0</v>
      </c>
      <c r="F4726" s="21">
        <v>4.8600000000000003</v>
      </c>
      <c r="G4726" s="21">
        <v>0</v>
      </c>
      <c r="H4726" s="21">
        <v>1159898.7</v>
      </c>
      <c r="I4726" s="21" t="s">
        <v>14</v>
      </c>
      <c r="J4726" s="21" t="s">
        <v>15</v>
      </c>
    </row>
    <row r="4727" spans="1:10">
      <c r="A4727" s="21">
        <v>11563327</v>
      </c>
      <c r="B4727" s="22">
        <v>43978</v>
      </c>
      <c r="C4727" s="22">
        <v>43978</v>
      </c>
      <c r="D4727" s="21" t="s">
        <v>13</v>
      </c>
      <c r="E4727" s="21">
        <v>0</v>
      </c>
      <c r="F4727" s="21">
        <v>6.54</v>
      </c>
      <c r="G4727" s="21">
        <v>0</v>
      </c>
      <c r="H4727" s="21">
        <v>1159892.1599999999</v>
      </c>
      <c r="I4727" s="21" t="s">
        <v>14</v>
      </c>
      <c r="J4727" s="21" t="s">
        <v>15</v>
      </c>
    </row>
    <row r="4728" spans="1:10">
      <c r="A4728" s="21">
        <v>11563327</v>
      </c>
      <c r="B4728" s="22">
        <v>43978</v>
      </c>
      <c r="C4728" s="22">
        <v>43978</v>
      </c>
      <c r="D4728" s="21" t="s">
        <v>13</v>
      </c>
      <c r="E4728" s="21">
        <v>0</v>
      </c>
      <c r="F4728" s="21">
        <v>7.1</v>
      </c>
      <c r="G4728" s="21">
        <v>0</v>
      </c>
      <c r="H4728" s="21">
        <v>1159885.06</v>
      </c>
      <c r="I4728" s="21" t="s">
        <v>14</v>
      </c>
      <c r="J4728" s="21" t="s">
        <v>15</v>
      </c>
    </row>
    <row r="4729" spans="1:10">
      <c r="A4729" s="21">
        <v>11563327</v>
      </c>
      <c r="B4729" s="22">
        <v>43978</v>
      </c>
      <c r="C4729" s="22">
        <v>43978</v>
      </c>
      <c r="D4729" s="21" t="s">
        <v>13</v>
      </c>
      <c r="E4729" s="21">
        <v>0</v>
      </c>
      <c r="F4729" s="21">
        <v>8.2100000000000009</v>
      </c>
      <c r="G4729" s="21">
        <v>0</v>
      </c>
      <c r="H4729" s="21">
        <v>1159876.8500000001</v>
      </c>
      <c r="I4729" s="21" t="s">
        <v>14</v>
      </c>
      <c r="J4729" s="21" t="s">
        <v>15</v>
      </c>
    </row>
    <row r="4730" spans="1:10">
      <c r="A4730" s="21">
        <v>11563327</v>
      </c>
      <c r="B4730" s="22">
        <v>43978</v>
      </c>
      <c r="C4730" s="22">
        <v>43978</v>
      </c>
      <c r="D4730" s="21" t="s">
        <v>13</v>
      </c>
      <c r="E4730" s="21">
        <v>0</v>
      </c>
      <c r="F4730" s="21">
        <v>8.8000000000000007</v>
      </c>
      <c r="G4730" s="21">
        <v>0</v>
      </c>
      <c r="H4730" s="21">
        <v>1159868.05</v>
      </c>
      <c r="I4730" s="21" t="s">
        <v>14</v>
      </c>
      <c r="J4730" s="21" t="s">
        <v>15</v>
      </c>
    </row>
    <row r="4731" spans="1:10">
      <c r="A4731" s="21">
        <v>11563327</v>
      </c>
      <c r="B4731" s="22">
        <v>43978</v>
      </c>
      <c r="C4731" s="22">
        <v>43978</v>
      </c>
      <c r="D4731" s="21" t="s">
        <v>13</v>
      </c>
      <c r="E4731" s="21">
        <v>0</v>
      </c>
      <c r="F4731" s="21">
        <v>9.1300000000000008</v>
      </c>
      <c r="G4731" s="21">
        <v>0</v>
      </c>
      <c r="H4731" s="21">
        <v>1159858.92</v>
      </c>
      <c r="I4731" s="21" t="s">
        <v>14</v>
      </c>
      <c r="J4731" s="21" t="s">
        <v>15</v>
      </c>
    </row>
    <row r="4732" spans="1:10">
      <c r="A4732" s="21">
        <v>11563327</v>
      </c>
      <c r="B4732" s="22">
        <v>43978</v>
      </c>
      <c r="C4732" s="22">
        <v>43978</v>
      </c>
      <c r="D4732" s="21" t="s">
        <v>13</v>
      </c>
      <c r="E4732" s="21">
        <v>0</v>
      </c>
      <c r="F4732" s="21">
        <v>9.35</v>
      </c>
      <c r="G4732" s="21">
        <v>0</v>
      </c>
      <c r="H4732" s="21">
        <v>1159849.57</v>
      </c>
      <c r="I4732" s="21" t="s">
        <v>14</v>
      </c>
      <c r="J4732" s="21" t="s">
        <v>15</v>
      </c>
    </row>
    <row r="4733" spans="1:10">
      <c r="A4733" s="21">
        <v>11563327</v>
      </c>
      <c r="B4733" s="22">
        <v>43978</v>
      </c>
      <c r="C4733" s="22">
        <v>43978</v>
      </c>
      <c r="D4733" s="21" t="s">
        <v>13</v>
      </c>
      <c r="E4733" s="21">
        <v>0</v>
      </c>
      <c r="F4733" s="21">
        <v>9.35</v>
      </c>
      <c r="G4733" s="21">
        <v>0</v>
      </c>
      <c r="H4733" s="21">
        <v>1159840.22</v>
      </c>
      <c r="I4733" s="21" t="s">
        <v>14</v>
      </c>
      <c r="J4733" s="21" t="s">
        <v>15</v>
      </c>
    </row>
    <row r="4734" spans="1:10">
      <c r="A4734" s="21">
        <v>11563327</v>
      </c>
      <c r="B4734" s="22">
        <v>43978</v>
      </c>
      <c r="C4734" s="22">
        <v>43978</v>
      </c>
      <c r="D4734" s="21" t="s">
        <v>13</v>
      </c>
      <c r="E4734" s="21">
        <v>0</v>
      </c>
      <c r="F4734" s="21">
        <v>9.35</v>
      </c>
      <c r="G4734" s="21">
        <v>0</v>
      </c>
      <c r="H4734" s="21">
        <v>1159830.8700000001</v>
      </c>
      <c r="I4734" s="21" t="s">
        <v>14</v>
      </c>
      <c r="J4734" s="21" t="s">
        <v>15</v>
      </c>
    </row>
    <row r="4735" spans="1:10">
      <c r="A4735" s="21">
        <v>11563327</v>
      </c>
      <c r="B4735" s="22">
        <v>43978</v>
      </c>
      <c r="C4735" s="22">
        <v>43978</v>
      </c>
      <c r="D4735" s="21" t="s">
        <v>13</v>
      </c>
      <c r="E4735" s="21">
        <v>0</v>
      </c>
      <c r="F4735" s="21">
        <v>10.93</v>
      </c>
      <c r="G4735" s="21">
        <v>0</v>
      </c>
      <c r="H4735" s="21">
        <v>1159819.94</v>
      </c>
      <c r="I4735" s="21" t="s">
        <v>14</v>
      </c>
      <c r="J4735" s="21" t="s">
        <v>15</v>
      </c>
    </row>
    <row r="4736" spans="1:10">
      <c r="A4736" s="21">
        <v>11563327</v>
      </c>
      <c r="B4736" s="22">
        <v>43978</v>
      </c>
      <c r="C4736" s="22">
        <v>43978</v>
      </c>
      <c r="D4736" s="21" t="s">
        <v>13</v>
      </c>
      <c r="E4736" s="21">
        <v>0</v>
      </c>
      <c r="F4736" s="21">
        <v>11.08</v>
      </c>
      <c r="G4736" s="21">
        <v>0</v>
      </c>
      <c r="H4736" s="21">
        <v>1159808.8600000001</v>
      </c>
      <c r="I4736" s="21" t="s">
        <v>14</v>
      </c>
      <c r="J4736" s="21" t="s">
        <v>15</v>
      </c>
    </row>
    <row r="4737" spans="1:10">
      <c r="A4737" s="21">
        <v>11563327</v>
      </c>
      <c r="B4737" s="22">
        <v>43978</v>
      </c>
      <c r="C4737" s="22">
        <v>43978</v>
      </c>
      <c r="D4737" s="21" t="s">
        <v>13</v>
      </c>
      <c r="E4737" s="21">
        <v>0</v>
      </c>
      <c r="F4737" s="21">
        <v>11.12</v>
      </c>
      <c r="G4737" s="21">
        <v>0</v>
      </c>
      <c r="H4737" s="21">
        <v>1159797.74</v>
      </c>
      <c r="I4737" s="21" t="s">
        <v>14</v>
      </c>
      <c r="J4737" s="21" t="s">
        <v>15</v>
      </c>
    </row>
    <row r="4738" spans="1:10">
      <c r="A4738" s="21">
        <v>11563327</v>
      </c>
      <c r="B4738" s="22">
        <v>43978</v>
      </c>
      <c r="C4738" s="22">
        <v>43978</v>
      </c>
      <c r="D4738" s="21" t="s">
        <v>13</v>
      </c>
      <c r="E4738" s="21">
        <v>0</v>
      </c>
      <c r="F4738" s="21">
        <v>11.27</v>
      </c>
      <c r="G4738" s="21">
        <v>0</v>
      </c>
      <c r="H4738" s="21">
        <v>1159786.47</v>
      </c>
      <c r="I4738" s="21" t="s">
        <v>14</v>
      </c>
      <c r="J4738" s="21" t="s">
        <v>15</v>
      </c>
    </row>
    <row r="4739" spans="1:10">
      <c r="A4739" s="21">
        <v>11563327</v>
      </c>
      <c r="B4739" s="22">
        <v>43978</v>
      </c>
      <c r="C4739" s="22">
        <v>43978</v>
      </c>
      <c r="D4739" s="21" t="s">
        <v>13</v>
      </c>
      <c r="E4739" s="21">
        <v>0</v>
      </c>
      <c r="F4739" s="21">
        <v>12.39</v>
      </c>
      <c r="G4739" s="21">
        <v>0</v>
      </c>
      <c r="H4739" s="21">
        <v>1159774.08</v>
      </c>
      <c r="I4739" s="21" t="s">
        <v>14</v>
      </c>
      <c r="J4739" s="21" t="s">
        <v>15</v>
      </c>
    </row>
    <row r="4740" spans="1:10">
      <c r="A4740" s="21">
        <v>11563327</v>
      </c>
      <c r="B4740" s="22">
        <v>43978</v>
      </c>
      <c r="C4740" s="22">
        <v>43978</v>
      </c>
      <c r="D4740" s="21" t="s">
        <v>13</v>
      </c>
      <c r="E4740" s="21">
        <v>0</v>
      </c>
      <c r="F4740" s="21">
        <v>13.63</v>
      </c>
      <c r="G4740" s="21">
        <v>0</v>
      </c>
      <c r="H4740" s="21">
        <v>1159760.45</v>
      </c>
      <c r="I4740" s="21" t="s">
        <v>14</v>
      </c>
      <c r="J4740" s="21" t="s">
        <v>15</v>
      </c>
    </row>
    <row r="4741" spans="1:10">
      <c r="A4741" s="21">
        <v>11563327</v>
      </c>
      <c r="B4741" s="22">
        <v>43978</v>
      </c>
      <c r="C4741" s="22">
        <v>43978</v>
      </c>
      <c r="D4741" s="21" t="s">
        <v>13</v>
      </c>
      <c r="E4741" s="21">
        <v>0</v>
      </c>
      <c r="F4741" s="21">
        <v>20.51</v>
      </c>
      <c r="G4741" s="21">
        <v>0</v>
      </c>
      <c r="H4741" s="21">
        <v>1159739.94</v>
      </c>
      <c r="I4741" s="21" t="s">
        <v>14</v>
      </c>
      <c r="J4741" s="21" t="s">
        <v>15</v>
      </c>
    </row>
    <row r="4742" spans="1:10">
      <c r="A4742" s="21">
        <v>11563327</v>
      </c>
      <c r="B4742" s="22">
        <v>43978</v>
      </c>
      <c r="C4742" s="22">
        <v>43978</v>
      </c>
      <c r="D4742" s="21" t="s">
        <v>13</v>
      </c>
      <c r="E4742" s="21">
        <v>0</v>
      </c>
      <c r="F4742" s="21">
        <v>24.38</v>
      </c>
      <c r="G4742" s="21">
        <v>0</v>
      </c>
      <c r="H4742" s="21">
        <v>1159715.56</v>
      </c>
      <c r="I4742" s="21" t="s">
        <v>14</v>
      </c>
      <c r="J4742" s="21" t="s">
        <v>15</v>
      </c>
    </row>
    <row r="4743" spans="1:10">
      <c r="A4743" s="21">
        <v>11563327</v>
      </c>
      <c r="B4743" s="22">
        <v>43978</v>
      </c>
      <c r="C4743" s="22">
        <v>43978</v>
      </c>
      <c r="D4743" s="21" t="s">
        <v>13</v>
      </c>
      <c r="E4743" s="21">
        <v>0</v>
      </c>
      <c r="F4743" s="21">
        <v>26.64</v>
      </c>
      <c r="G4743" s="21">
        <v>0</v>
      </c>
      <c r="H4743" s="21">
        <v>1159688.92</v>
      </c>
      <c r="I4743" s="21" t="s">
        <v>14</v>
      </c>
      <c r="J4743" s="21" t="s">
        <v>15</v>
      </c>
    </row>
    <row r="4744" spans="1:10">
      <c r="A4744" s="21">
        <v>11563327</v>
      </c>
      <c r="B4744" s="22">
        <v>43978</v>
      </c>
      <c r="C4744" s="22">
        <v>43978</v>
      </c>
      <c r="D4744" s="21" t="s">
        <v>13</v>
      </c>
      <c r="E4744" s="21">
        <v>0</v>
      </c>
      <c r="F4744" s="21">
        <v>36.49</v>
      </c>
      <c r="G4744" s="21">
        <v>0</v>
      </c>
      <c r="H4744" s="21">
        <v>1159652.43</v>
      </c>
      <c r="I4744" s="21" t="s">
        <v>14</v>
      </c>
      <c r="J4744" s="21" t="s">
        <v>15</v>
      </c>
    </row>
    <row r="4745" spans="1:10">
      <c r="A4745" s="21">
        <v>11563327</v>
      </c>
      <c r="B4745" s="22">
        <v>43978</v>
      </c>
      <c r="C4745" s="22">
        <v>43978</v>
      </c>
      <c r="D4745" s="21" t="s">
        <v>13</v>
      </c>
      <c r="E4745" s="21">
        <v>0</v>
      </c>
      <c r="F4745" s="21">
        <v>67.63</v>
      </c>
      <c r="G4745" s="21">
        <v>0</v>
      </c>
      <c r="H4745" s="21">
        <v>1159584.8</v>
      </c>
      <c r="I4745" s="21" t="s">
        <v>14</v>
      </c>
      <c r="J4745" s="21" t="s">
        <v>15</v>
      </c>
    </row>
    <row r="4746" spans="1:10">
      <c r="A4746" s="21">
        <v>11563327</v>
      </c>
      <c r="B4746" s="22">
        <v>43978</v>
      </c>
      <c r="C4746" s="22">
        <v>43978</v>
      </c>
      <c r="D4746" s="21" t="s">
        <v>13</v>
      </c>
      <c r="E4746" s="21">
        <v>0</v>
      </c>
      <c r="F4746" s="21">
        <v>69.349999999999994</v>
      </c>
      <c r="G4746" s="21">
        <v>0</v>
      </c>
      <c r="H4746" s="21">
        <v>1159515.45</v>
      </c>
      <c r="I4746" s="21" t="s">
        <v>14</v>
      </c>
      <c r="J4746" s="21" t="s">
        <v>15</v>
      </c>
    </row>
    <row r="4747" spans="1:10">
      <c r="A4747" s="21">
        <v>11563327</v>
      </c>
      <c r="B4747" s="22">
        <v>43978</v>
      </c>
      <c r="C4747" s="22">
        <v>43978</v>
      </c>
      <c r="D4747" s="21" t="s">
        <v>13</v>
      </c>
      <c r="E4747" s="21">
        <v>0</v>
      </c>
      <c r="F4747" s="21">
        <v>80.599999999999994</v>
      </c>
      <c r="G4747" s="21">
        <v>0</v>
      </c>
      <c r="H4747" s="21">
        <v>1159434.8500000001</v>
      </c>
      <c r="I4747" s="21" t="s">
        <v>14</v>
      </c>
      <c r="J4747" s="21" t="s">
        <v>15</v>
      </c>
    </row>
    <row r="4748" spans="1:10">
      <c r="A4748" s="21">
        <v>11563327</v>
      </c>
      <c r="B4748" s="22">
        <v>43978</v>
      </c>
      <c r="C4748" s="22">
        <v>43978</v>
      </c>
      <c r="D4748" s="21" t="s">
        <v>13</v>
      </c>
      <c r="E4748" s="21">
        <v>0</v>
      </c>
      <c r="F4748" s="21">
        <v>88.62</v>
      </c>
      <c r="G4748" s="21">
        <v>0</v>
      </c>
      <c r="H4748" s="21">
        <v>1159346.23</v>
      </c>
      <c r="I4748" s="21" t="s">
        <v>14</v>
      </c>
      <c r="J4748" s="21" t="s">
        <v>15</v>
      </c>
    </row>
    <row r="4749" spans="1:10">
      <c r="A4749" s="21">
        <v>11563327</v>
      </c>
      <c r="B4749" s="22">
        <v>43978</v>
      </c>
      <c r="C4749" s="22">
        <v>43978</v>
      </c>
      <c r="D4749" s="21" t="s">
        <v>16</v>
      </c>
      <c r="E4749" s="21">
        <v>0</v>
      </c>
      <c r="F4749" s="21">
        <v>1159346.23</v>
      </c>
      <c r="G4749" s="21">
        <v>0</v>
      </c>
      <c r="H4749" s="21">
        <v>0</v>
      </c>
      <c r="I4749" s="21" t="s">
        <v>17</v>
      </c>
      <c r="J4749" s="21" t="s">
        <v>18</v>
      </c>
    </row>
    <row r="4750" spans="1:10">
      <c r="A4750" s="21">
        <v>11563327</v>
      </c>
      <c r="B4750" s="22">
        <v>43979</v>
      </c>
      <c r="C4750" s="22">
        <v>43979</v>
      </c>
      <c r="D4750" s="21" t="s">
        <v>10</v>
      </c>
      <c r="E4750" s="21">
        <v>0</v>
      </c>
      <c r="F4750" s="21">
        <v>0</v>
      </c>
      <c r="G4750" s="21">
        <v>110</v>
      </c>
      <c r="H4750" s="21">
        <v>110</v>
      </c>
      <c r="I4750" s="21" t="s">
        <v>11</v>
      </c>
      <c r="J4750" s="21" t="s">
        <v>12</v>
      </c>
    </row>
    <row r="4751" spans="1:10">
      <c r="A4751" s="21">
        <v>11563327</v>
      </c>
      <c r="B4751" s="22">
        <v>43979</v>
      </c>
      <c r="C4751" s="22">
        <v>43979</v>
      </c>
      <c r="D4751" s="21" t="s">
        <v>10</v>
      </c>
      <c r="E4751" s="21">
        <v>0</v>
      </c>
      <c r="F4751" s="21">
        <v>0</v>
      </c>
      <c r="G4751" s="21">
        <v>430</v>
      </c>
      <c r="H4751" s="21">
        <v>540</v>
      </c>
      <c r="I4751" s="21" t="s">
        <v>11</v>
      </c>
      <c r="J4751" s="21" t="s">
        <v>12</v>
      </c>
    </row>
    <row r="4752" spans="1:10">
      <c r="A4752" s="21">
        <v>11563327</v>
      </c>
      <c r="B4752" s="22">
        <v>43979</v>
      </c>
      <c r="C4752" s="22">
        <v>43979</v>
      </c>
      <c r="D4752" s="21" t="s">
        <v>10</v>
      </c>
      <c r="E4752" s="21">
        <v>0</v>
      </c>
      <c r="F4752" s="21">
        <v>0</v>
      </c>
      <c r="G4752" s="21">
        <v>500</v>
      </c>
      <c r="H4752" s="21">
        <v>1040</v>
      </c>
      <c r="I4752" s="21" t="s">
        <v>11</v>
      </c>
      <c r="J4752" s="21" t="s">
        <v>12</v>
      </c>
    </row>
    <row r="4753" spans="1:10">
      <c r="A4753" s="21">
        <v>11563327</v>
      </c>
      <c r="B4753" s="22">
        <v>43979</v>
      </c>
      <c r="C4753" s="22">
        <v>43979</v>
      </c>
      <c r="D4753" s="21" t="s">
        <v>10</v>
      </c>
      <c r="E4753" s="21">
        <v>0</v>
      </c>
      <c r="F4753" s="21">
        <v>0</v>
      </c>
      <c r="G4753" s="21">
        <v>600</v>
      </c>
      <c r="H4753" s="21">
        <v>1640</v>
      </c>
      <c r="I4753" s="21" t="s">
        <v>11</v>
      </c>
      <c r="J4753" s="21" t="s">
        <v>12</v>
      </c>
    </row>
    <row r="4754" spans="1:10">
      <c r="A4754" s="21">
        <v>11563327</v>
      </c>
      <c r="B4754" s="22">
        <v>43979</v>
      </c>
      <c r="C4754" s="22">
        <v>43979</v>
      </c>
      <c r="D4754" s="21" t="s">
        <v>10</v>
      </c>
      <c r="E4754" s="21">
        <v>0</v>
      </c>
      <c r="F4754" s="21">
        <v>0</v>
      </c>
      <c r="G4754" s="21">
        <v>600</v>
      </c>
      <c r="H4754" s="21">
        <v>2240</v>
      </c>
      <c r="I4754" s="21" t="s">
        <v>11</v>
      </c>
      <c r="J4754" s="21" t="s">
        <v>12</v>
      </c>
    </row>
    <row r="4755" spans="1:10">
      <c r="A4755" s="21">
        <v>11563327</v>
      </c>
      <c r="B4755" s="22">
        <v>43979</v>
      </c>
      <c r="C4755" s="22">
        <v>43979</v>
      </c>
      <c r="D4755" s="21" t="s">
        <v>10</v>
      </c>
      <c r="E4755" s="21">
        <v>0</v>
      </c>
      <c r="F4755" s="21">
        <v>0</v>
      </c>
      <c r="G4755" s="21">
        <v>640</v>
      </c>
      <c r="H4755" s="21">
        <v>2880</v>
      </c>
      <c r="I4755" s="21" t="s">
        <v>11</v>
      </c>
      <c r="J4755" s="21" t="s">
        <v>12</v>
      </c>
    </row>
    <row r="4756" spans="1:10">
      <c r="A4756" s="21">
        <v>11563327</v>
      </c>
      <c r="B4756" s="22">
        <v>43979</v>
      </c>
      <c r="C4756" s="22">
        <v>43979</v>
      </c>
      <c r="D4756" s="21" t="s">
        <v>10</v>
      </c>
      <c r="E4756" s="21">
        <v>0</v>
      </c>
      <c r="F4756" s="21">
        <v>0</v>
      </c>
      <c r="G4756" s="21">
        <v>700</v>
      </c>
      <c r="H4756" s="21">
        <v>3580</v>
      </c>
      <c r="I4756" s="21" t="s">
        <v>11</v>
      </c>
      <c r="J4756" s="21" t="s">
        <v>12</v>
      </c>
    </row>
    <row r="4757" spans="1:10">
      <c r="A4757" s="21">
        <v>11563327</v>
      </c>
      <c r="B4757" s="22">
        <v>43979</v>
      </c>
      <c r="C4757" s="22">
        <v>43979</v>
      </c>
      <c r="D4757" s="21" t="s">
        <v>10</v>
      </c>
      <c r="E4757" s="21">
        <v>0</v>
      </c>
      <c r="F4757" s="21">
        <v>0</v>
      </c>
      <c r="G4757" s="21">
        <v>710</v>
      </c>
      <c r="H4757" s="21">
        <v>4290</v>
      </c>
      <c r="I4757" s="21" t="s">
        <v>11</v>
      </c>
      <c r="J4757" s="21" t="s">
        <v>12</v>
      </c>
    </row>
    <row r="4758" spans="1:10">
      <c r="A4758" s="21">
        <v>11563327</v>
      </c>
      <c r="B4758" s="22">
        <v>43979</v>
      </c>
      <c r="C4758" s="22">
        <v>43979</v>
      </c>
      <c r="D4758" s="21" t="s">
        <v>10</v>
      </c>
      <c r="E4758" s="21">
        <v>0</v>
      </c>
      <c r="F4758" s="21">
        <v>0</v>
      </c>
      <c r="G4758" s="21">
        <v>770</v>
      </c>
      <c r="H4758" s="21">
        <v>5060</v>
      </c>
      <c r="I4758" s="21" t="s">
        <v>11</v>
      </c>
      <c r="J4758" s="21" t="s">
        <v>12</v>
      </c>
    </row>
    <row r="4759" spans="1:10">
      <c r="A4759" s="21">
        <v>11563327</v>
      </c>
      <c r="B4759" s="22">
        <v>43979</v>
      </c>
      <c r="C4759" s="22">
        <v>43979</v>
      </c>
      <c r="D4759" s="21" t="s">
        <v>10</v>
      </c>
      <c r="E4759" s="21">
        <v>0</v>
      </c>
      <c r="F4759" s="21">
        <v>0</v>
      </c>
      <c r="G4759" s="21">
        <v>887</v>
      </c>
      <c r="H4759" s="21">
        <v>5947</v>
      </c>
      <c r="I4759" s="21" t="s">
        <v>11</v>
      </c>
      <c r="J4759" s="21" t="s">
        <v>12</v>
      </c>
    </row>
    <row r="4760" spans="1:10">
      <c r="A4760" s="21">
        <v>11563327</v>
      </c>
      <c r="B4760" s="22">
        <v>43979</v>
      </c>
      <c r="C4760" s="22">
        <v>43979</v>
      </c>
      <c r="D4760" s="21" t="s">
        <v>10</v>
      </c>
      <c r="E4760" s="21">
        <v>0</v>
      </c>
      <c r="F4760" s="21">
        <v>0</v>
      </c>
      <c r="G4760" s="21">
        <v>900</v>
      </c>
      <c r="H4760" s="21">
        <v>6847</v>
      </c>
      <c r="I4760" s="21" t="s">
        <v>11</v>
      </c>
      <c r="J4760" s="21" t="s">
        <v>12</v>
      </c>
    </row>
    <row r="4761" spans="1:10">
      <c r="A4761" s="21">
        <v>11563327</v>
      </c>
      <c r="B4761" s="22">
        <v>43979</v>
      </c>
      <c r="C4761" s="22">
        <v>43979</v>
      </c>
      <c r="D4761" s="21" t="s">
        <v>10</v>
      </c>
      <c r="E4761" s="21">
        <v>0</v>
      </c>
      <c r="F4761" s="21">
        <v>0</v>
      </c>
      <c r="G4761" s="21">
        <v>920.8</v>
      </c>
      <c r="H4761" s="21">
        <v>7767.8</v>
      </c>
      <c r="I4761" s="21" t="s">
        <v>11</v>
      </c>
      <c r="J4761" s="21" t="s">
        <v>12</v>
      </c>
    </row>
    <row r="4762" spans="1:10">
      <c r="A4762" s="21">
        <v>11563327</v>
      </c>
      <c r="B4762" s="22">
        <v>43979</v>
      </c>
      <c r="C4762" s="22">
        <v>43979</v>
      </c>
      <c r="D4762" s="21" t="s">
        <v>10</v>
      </c>
      <c r="E4762" s="21">
        <v>0</v>
      </c>
      <c r="F4762" s="21">
        <v>0</v>
      </c>
      <c r="G4762" s="21">
        <v>1000</v>
      </c>
      <c r="H4762" s="21">
        <v>8767.7999999999993</v>
      </c>
      <c r="I4762" s="21" t="s">
        <v>11</v>
      </c>
      <c r="J4762" s="21" t="s">
        <v>12</v>
      </c>
    </row>
    <row r="4763" spans="1:10">
      <c r="A4763" s="21">
        <v>11563327</v>
      </c>
      <c r="B4763" s="22">
        <v>43979</v>
      </c>
      <c r="C4763" s="22">
        <v>43979</v>
      </c>
      <c r="D4763" s="21" t="s">
        <v>10</v>
      </c>
      <c r="E4763" s="21">
        <v>0</v>
      </c>
      <c r="F4763" s="21">
        <v>0</v>
      </c>
      <c r="G4763" s="21">
        <v>1017.6</v>
      </c>
      <c r="H4763" s="21">
        <v>9785.4</v>
      </c>
      <c r="I4763" s="21" t="s">
        <v>11</v>
      </c>
      <c r="J4763" s="21" t="s">
        <v>12</v>
      </c>
    </row>
    <row r="4764" spans="1:10">
      <c r="A4764" s="21">
        <v>11563327</v>
      </c>
      <c r="B4764" s="22">
        <v>43979</v>
      </c>
      <c r="C4764" s="22">
        <v>43979</v>
      </c>
      <c r="D4764" s="21" t="s">
        <v>10</v>
      </c>
      <c r="E4764" s="21">
        <v>0</v>
      </c>
      <c r="F4764" s="21">
        <v>0</v>
      </c>
      <c r="G4764" s="21">
        <v>1065.5999999999999</v>
      </c>
      <c r="H4764" s="21">
        <v>10851</v>
      </c>
      <c r="I4764" s="21" t="s">
        <v>11</v>
      </c>
      <c r="J4764" s="21" t="s">
        <v>12</v>
      </c>
    </row>
    <row r="4765" spans="1:10">
      <c r="A4765" s="21">
        <v>11563327</v>
      </c>
      <c r="B4765" s="22">
        <v>43979</v>
      </c>
      <c r="C4765" s="22">
        <v>43979</v>
      </c>
      <c r="D4765" s="21" t="s">
        <v>10</v>
      </c>
      <c r="E4765" s="21">
        <v>0</v>
      </c>
      <c r="F4765" s="21">
        <v>0</v>
      </c>
      <c r="G4765" s="21">
        <v>1124.2</v>
      </c>
      <c r="H4765" s="21">
        <v>11975.2</v>
      </c>
      <c r="I4765" s="21" t="s">
        <v>11</v>
      </c>
      <c r="J4765" s="21" t="s">
        <v>12</v>
      </c>
    </row>
    <row r="4766" spans="1:10">
      <c r="A4766" s="21">
        <v>11563327</v>
      </c>
      <c r="B4766" s="22">
        <v>43979</v>
      </c>
      <c r="C4766" s="22">
        <v>43979</v>
      </c>
      <c r="D4766" s="21" t="s">
        <v>10</v>
      </c>
      <c r="E4766" s="21">
        <v>0</v>
      </c>
      <c r="F4766" s="21">
        <v>0</v>
      </c>
      <c r="G4766" s="21">
        <v>1140</v>
      </c>
      <c r="H4766" s="21">
        <v>13115.2</v>
      </c>
      <c r="I4766" s="21" t="s">
        <v>11</v>
      </c>
      <c r="J4766" s="21" t="s">
        <v>12</v>
      </c>
    </row>
    <row r="4767" spans="1:10">
      <c r="A4767" s="21">
        <v>11563327</v>
      </c>
      <c r="B4767" s="22">
        <v>43979</v>
      </c>
      <c r="C4767" s="22">
        <v>43979</v>
      </c>
      <c r="D4767" s="21" t="s">
        <v>10</v>
      </c>
      <c r="E4767" s="21">
        <v>0</v>
      </c>
      <c r="F4767" s="21">
        <v>0</v>
      </c>
      <c r="G4767" s="21">
        <v>1170</v>
      </c>
      <c r="H4767" s="21">
        <v>14285.2</v>
      </c>
      <c r="I4767" s="21" t="s">
        <v>11</v>
      </c>
      <c r="J4767" s="21" t="s">
        <v>12</v>
      </c>
    </row>
    <row r="4768" spans="1:10">
      <c r="A4768" s="21">
        <v>11563327</v>
      </c>
      <c r="B4768" s="22">
        <v>43979</v>
      </c>
      <c r="C4768" s="22">
        <v>43979</v>
      </c>
      <c r="D4768" s="21" t="s">
        <v>10</v>
      </c>
      <c r="E4768" s="21">
        <v>0</v>
      </c>
      <c r="F4768" s="21">
        <v>0</v>
      </c>
      <c r="G4768" s="21">
        <v>1174</v>
      </c>
      <c r="H4768" s="21">
        <v>15459.2</v>
      </c>
      <c r="I4768" s="21" t="s">
        <v>11</v>
      </c>
      <c r="J4768" s="21" t="s">
        <v>12</v>
      </c>
    </row>
    <row r="4769" spans="1:10">
      <c r="A4769" s="21">
        <v>11563327</v>
      </c>
      <c r="B4769" s="22">
        <v>43979</v>
      </c>
      <c r="C4769" s="22">
        <v>43979</v>
      </c>
      <c r="D4769" s="21" t="s">
        <v>10</v>
      </c>
      <c r="E4769" s="21">
        <v>0</v>
      </c>
      <c r="F4769" s="21">
        <v>0</v>
      </c>
      <c r="G4769" s="21">
        <v>1290</v>
      </c>
      <c r="H4769" s="21">
        <v>16749.2</v>
      </c>
      <c r="I4769" s="21" t="s">
        <v>11</v>
      </c>
      <c r="J4769" s="21" t="s">
        <v>12</v>
      </c>
    </row>
    <row r="4770" spans="1:10">
      <c r="A4770" s="21">
        <v>11563327</v>
      </c>
      <c r="B4770" s="22">
        <v>43979</v>
      </c>
      <c r="C4770" s="22">
        <v>43979</v>
      </c>
      <c r="D4770" s="21" t="s">
        <v>10</v>
      </c>
      <c r="E4770" s="21">
        <v>0</v>
      </c>
      <c r="F4770" s="21">
        <v>0</v>
      </c>
      <c r="G4770" s="21">
        <v>1320</v>
      </c>
      <c r="H4770" s="21">
        <v>18069.2</v>
      </c>
      <c r="I4770" s="21" t="s">
        <v>11</v>
      </c>
      <c r="J4770" s="21" t="s">
        <v>12</v>
      </c>
    </row>
    <row r="4771" spans="1:10">
      <c r="A4771" s="21">
        <v>11563327</v>
      </c>
      <c r="B4771" s="22">
        <v>43979</v>
      </c>
      <c r="C4771" s="22">
        <v>43979</v>
      </c>
      <c r="D4771" s="21" t="s">
        <v>10</v>
      </c>
      <c r="E4771" s="21">
        <v>0</v>
      </c>
      <c r="F4771" s="21">
        <v>0</v>
      </c>
      <c r="G4771" s="21">
        <v>1370</v>
      </c>
      <c r="H4771" s="21">
        <v>19439.2</v>
      </c>
      <c r="I4771" s="21" t="s">
        <v>11</v>
      </c>
      <c r="J4771" s="21" t="s">
        <v>12</v>
      </c>
    </row>
    <row r="4772" spans="1:10">
      <c r="A4772" s="21">
        <v>11563327</v>
      </c>
      <c r="B4772" s="22">
        <v>43979</v>
      </c>
      <c r="C4772" s="22">
        <v>43979</v>
      </c>
      <c r="D4772" s="21" t="s">
        <v>10</v>
      </c>
      <c r="E4772" s="21">
        <v>0</v>
      </c>
      <c r="F4772" s="21">
        <v>0</v>
      </c>
      <c r="G4772" s="21">
        <v>1475.9</v>
      </c>
      <c r="H4772" s="21">
        <v>20915.099999999999</v>
      </c>
      <c r="I4772" s="21" t="s">
        <v>11</v>
      </c>
      <c r="J4772" s="21" t="s">
        <v>12</v>
      </c>
    </row>
    <row r="4773" spans="1:10">
      <c r="A4773" s="21">
        <v>11563327</v>
      </c>
      <c r="B4773" s="22">
        <v>43979</v>
      </c>
      <c r="C4773" s="22">
        <v>43979</v>
      </c>
      <c r="D4773" s="21" t="s">
        <v>10</v>
      </c>
      <c r="E4773" s="21">
        <v>0</v>
      </c>
      <c r="F4773" s="21">
        <v>0</v>
      </c>
      <c r="G4773" s="21">
        <v>1500</v>
      </c>
      <c r="H4773" s="21">
        <v>22415.1</v>
      </c>
      <c r="I4773" s="21" t="s">
        <v>11</v>
      </c>
      <c r="J4773" s="21" t="s">
        <v>12</v>
      </c>
    </row>
    <row r="4774" spans="1:10">
      <c r="A4774" s="21">
        <v>11563327</v>
      </c>
      <c r="B4774" s="22">
        <v>43979</v>
      </c>
      <c r="C4774" s="22">
        <v>43979</v>
      </c>
      <c r="D4774" s="21" t="s">
        <v>10</v>
      </c>
      <c r="E4774" s="21">
        <v>0</v>
      </c>
      <c r="F4774" s="21">
        <v>0</v>
      </c>
      <c r="G4774" s="21">
        <v>1510</v>
      </c>
      <c r="H4774" s="21">
        <v>23925.1</v>
      </c>
      <c r="I4774" s="21" t="s">
        <v>11</v>
      </c>
      <c r="J4774" s="21" t="s">
        <v>12</v>
      </c>
    </row>
    <row r="4775" spans="1:10">
      <c r="A4775" s="21">
        <v>11563327</v>
      </c>
      <c r="B4775" s="22">
        <v>43979</v>
      </c>
      <c r="C4775" s="22">
        <v>43979</v>
      </c>
      <c r="D4775" s="21" t="s">
        <v>10</v>
      </c>
      <c r="E4775" s="21">
        <v>0</v>
      </c>
      <c r="F4775" s="21">
        <v>0</v>
      </c>
      <c r="G4775" s="21">
        <v>1680</v>
      </c>
      <c r="H4775" s="21">
        <v>25605.1</v>
      </c>
      <c r="I4775" s="21" t="s">
        <v>11</v>
      </c>
      <c r="J4775" s="21" t="s">
        <v>12</v>
      </c>
    </row>
    <row r="4776" spans="1:10">
      <c r="A4776" s="21">
        <v>11563327</v>
      </c>
      <c r="B4776" s="22">
        <v>43979</v>
      </c>
      <c r="C4776" s="22">
        <v>43979</v>
      </c>
      <c r="D4776" s="21" t="s">
        <v>10</v>
      </c>
      <c r="E4776" s="21">
        <v>0</v>
      </c>
      <c r="F4776" s="21">
        <v>0</v>
      </c>
      <c r="G4776" s="21">
        <v>1700</v>
      </c>
      <c r="H4776" s="21">
        <v>27305.1</v>
      </c>
      <c r="I4776" s="21" t="s">
        <v>11</v>
      </c>
      <c r="J4776" s="21" t="s">
        <v>12</v>
      </c>
    </row>
    <row r="4777" spans="1:10">
      <c r="A4777" s="21">
        <v>11563327</v>
      </c>
      <c r="B4777" s="22">
        <v>43979</v>
      </c>
      <c r="C4777" s="22">
        <v>43979</v>
      </c>
      <c r="D4777" s="21" t="s">
        <v>10</v>
      </c>
      <c r="E4777" s="21">
        <v>0</v>
      </c>
      <c r="F4777" s="21">
        <v>0</v>
      </c>
      <c r="G4777" s="21">
        <v>1750</v>
      </c>
      <c r="H4777" s="21">
        <v>29055.1</v>
      </c>
      <c r="I4777" s="21" t="s">
        <v>11</v>
      </c>
      <c r="J4777" s="21" t="s">
        <v>12</v>
      </c>
    </row>
    <row r="4778" spans="1:10">
      <c r="A4778" s="21">
        <v>11563327</v>
      </c>
      <c r="B4778" s="22">
        <v>43979</v>
      </c>
      <c r="C4778" s="22">
        <v>43979</v>
      </c>
      <c r="D4778" s="21" t="s">
        <v>10</v>
      </c>
      <c r="E4778" s="21">
        <v>0</v>
      </c>
      <c r="F4778" s="21">
        <v>0</v>
      </c>
      <c r="G4778" s="21">
        <v>1800</v>
      </c>
      <c r="H4778" s="21">
        <v>30855.1</v>
      </c>
      <c r="I4778" s="21" t="s">
        <v>11</v>
      </c>
      <c r="J4778" s="21" t="s">
        <v>12</v>
      </c>
    </row>
    <row r="4779" spans="1:10">
      <c r="A4779" s="21">
        <v>11563327</v>
      </c>
      <c r="B4779" s="22">
        <v>43979</v>
      </c>
      <c r="C4779" s="22">
        <v>43979</v>
      </c>
      <c r="D4779" s="21" t="s">
        <v>10</v>
      </c>
      <c r="E4779" s="21">
        <v>0</v>
      </c>
      <c r="F4779" s="21">
        <v>0</v>
      </c>
      <c r="G4779" s="21">
        <v>1921.5</v>
      </c>
      <c r="H4779" s="21">
        <v>32776.6</v>
      </c>
      <c r="I4779" s="21" t="s">
        <v>11</v>
      </c>
      <c r="J4779" s="21" t="s">
        <v>12</v>
      </c>
    </row>
    <row r="4780" spans="1:10">
      <c r="A4780" s="21">
        <v>11563327</v>
      </c>
      <c r="B4780" s="22">
        <v>43979</v>
      </c>
      <c r="C4780" s="22">
        <v>43979</v>
      </c>
      <c r="D4780" s="21" t="s">
        <v>10</v>
      </c>
      <c r="E4780" s="21">
        <v>0</v>
      </c>
      <c r="F4780" s="21">
        <v>0</v>
      </c>
      <c r="G4780" s="21">
        <v>2030</v>
      </c>
      <c r="H4780" s="21">
        <v>34806.6</v>
      </c>
      <c r="I4780" s="21" t="s">
        <v>11</v>
      </c>
      <c r="J4780" s="21" t="s">
        <v>12</v>
      </c>
    </row>
    <row r="4781" spans="1:10">
      <c r="A4781" s="21">
        <v>11563327</v>
      </c>
      <c r="B4781" s="22">
        <v>43979</v>
      </c>
      <c r="C4781" s="22">
        <v>43979</v>
      </c>
      <c r="D4781" s="21" t="s">
        <v>10</v>
      </c>
      <c r="E4781" s="21">
        <v>0</v>
      </c>
      <c r="F4781" s="21">
        <v>0</v>
      </c>
      <c r="G4781" s="21">
        <v>2160</v>
      </c>
      <c r="H4781" s="21">
        <v>36966.6</v>
      </c>
      <c r="I4781" s="21" t="s">
        <v>11</v>
      </c>
      <c r="J4781" s="21" t="s">
        <v>12</v>
      </c>
    </row>
    <row r="4782" spans="1:10">
      <c r="A4782" s="21">
        <v>11563327</v>
      </c>
      <c r="B4782" s="22">
        <v>43979</v>
      </c>
      <c r="C4782" s="22">
        <v>43979</v>
      </c>
      <c r="D4782" s="21" t="s">
        <v>10</v>
      </c>
      <c r="E4782" s="21">
        <v>0</v>
      </c>
      <c r="F4782" s="21">
        <v>0</v>
      </c>
      <c r="G4782" s="21">
        <v>2170</v>
      </c>
      <c r="H4782" s="21">
        <v>39136.6</v>
      </c>
      <c r="I4782" s="21" t="s">
        <v>11</v>
      </c>
      <c r="J4782" s="21" t="s">
        <v>12</v>
      </c>
    </row>
    <row r="4783" spans="1:10">
      <c r="A4783" s="21">
        <v>11563327</v>
      </c>
      <c r="B4783" s="22">
        <v>43979</v>
      </c>
      <c r="C4783" s="22">
        <v>43979</v>
      </c>
      <c r="D4783" s="21" t="s">
        <v>10</v>
      </c>
      <c r="E4783" s="21">
        <v>0</v>
      </c>
      <c r="F4783" s="21">
        <v>0</v>
      </c>
      <c r="G4783" s="21">
        <v>2220</v>
      </c>
      <c r="H4783" s="21">
        <v>41356.6</v>
      </c>
      <c r="I4783" s="21" t="s">
        <v>11</v>
      </c>
      <c r="J4783" s="21" t="s">
        <v>12</v>
      </c>
    </row>
    <row r="4784" spans="1:10">
      <c r="A4784" s="21">
        <v>11563327</v>
      </c>
      <c r="B4784" s="22">
        <v>43979</v>
      </c>
      <c r="C4784" s="22">
        <v>43979</v>
      </c>
      <c r="D4784" s="21" t="s">
        <v>10</v>
      </c>
      <c r="E4784" s="21">
        <v>0</v>
      </c>
      <c r="F4784" s="21">
        <v>0</v>
      </c>
      <c r="G4784" s="21">
        <v>2220</v>
      </c>
      <c r="H4784" s="21">
        <v>43576.6</v>
      </c>
      <c r="I4784" s="21" t="s">
        <v>11</v>
      </c>
      <c r="J4784" s="21" t="s">
        <v>12</v>
      </c>
    </row>
    <row r="4785" spans="1:10">
      <c r="A4785" s="21">
        <v>11563327</v>
      </c>
      <c r="B4785" s="22">
        <v>43979</v>
      </c>
      <c r="C4785" s="22">
        <v>43979</v>
      </c>
      <c r="D4785" s="21" t="s">
        <v>10</v>
      </c>
      <c r="E4785" s="21">
        <v>0</v>
      </c>
      <c r="F4785" s="21">
        <v>0</v>
      </c>
      <c r="G4785" s="21">
        <v>2246.1799999999998</v>
      </c>
      <c r="H4785" s="21">
        <v>45822.78</v>
      </c>
      <c r="I4785" s="21" t="s">
        <v>11</v>
      </c>
      <c r="J4785" s="21" t="s">
        <v>12</v>
      </c>
    </row>
    <row r="4786" spans="1:10">
      <c r="A4786" s="21">
        <v>11563327</v>
      </c>
      <c r="B4786" s="22">
        <v>43979</v>
      </c>
      <c r="C4786" s="22">
        <v>43979</v>
      </c>
      <c r="D4786" s="21" t="s">
        <v>10</v>
      </c>
      <c r="E4786" s="21">
        <v>0</v>
      </c>
      <c r="F4786" s="21">
        <v>0</v>
      </c>
      <c r="G4786" s="21">
        <v>2270</v>
      </c>
      <c r="H4786" s="21">
        <v>48092.78</v>
      </c>
      <c r="I4786" s="21" t="s">
        <v>11</v>
      </c>
      <c r="J4786" s="21" t="s">
        <v>12</v>
      </c>
    </row>
    <row r="4787" spans="1:10">
      <c r="A4787" s="21">
        <v>11563327</v>
      </c>
      <c r="B4787" s="22">
        <v>43979</v>
      </c>
      <c r="C4787" s="22">
        <v>43979</v>
      </c>
      <c r="D4787" s="21" t="s">
        <v>10</v>
      </c>
      <c r="E4787" s="21">
        <v>0</v>
      </c>
      <c r="F4787" s="21">
        <v>0</v>
      </c>
      <c r="G4787" s="21">
        <v>2333.5</v>
      </c>
      <c r="H4787" s="21">
        <v>50426.28</v>
      </c>
      <c r="I4787" s="21" t="s">
        <v>11</v>
      </c>
      <c r="J4787" s="21" t="s">
        <v>12</v>
      </c>
    </row>
    <row r="4788" spans="1:10">
      <c r="A4788" s="21">
        <v>11563327</v>
      </c>
      <c r="B4788" s="22">
        <v>43979</v>
      </c>
      <c r="C4788" s="22">
        <v>43979</v>
      </c>
      <c r="D4788" s="21" t="s">
        <v>10</v>
      </c>
      <c r="E4788" s="21">
        <v>0</v>
      </c>
      <c r="F4788" s="21">
        <v>0</v>
      </c>
      <c r="G4788" s="21">
        <v>2350.9499999999998</v>
      </c>
      <c r="H4788" s="21">
        <v>52777.23</v>
      </c>
      <c r="I4788" s="21" t="s">
        <v>11</v>
      </c>
      <c r="J4788" s="21" t="s">
        <v>12</v>
      </c>
    </row>
    <row r="4789" spans="1:10">
      <c r="A4789" s="21">
        <v>11563327</v>
      </c>
      <c r="B4789" s="22">
        <v>43979</v>
      </c>
      <c r="C4789" s="22">
        <v>43979</v>
      </c>
      <c r="D4789" s="21" t="s">
        <v>10</v>
      </c>
      <c r="E4789" s="21">
        <v>0</v>
      </c>
      <c r="F4789" s="21">
        <v>0</v>
      </c>
      <c r="G4789" s="21">
        <v>2415.1</v>
      </c>
      <c r="H4789" s="21">
        <v>55192.33</v>
      </c>
      <c r="I4789" s="21" t="s">
        <v>11</v>
      </c>
      <c r="J4789" s="21" t="s">
        <v>12</v>
      </c>
    </row>
    <row r="4790" spans="1:10">
      <c r="A4790" s="21">
        <v>11563327</v>
      </c>
      <c r="B4790" s="22">
        <v>43979</v>
      </c>
      <c r="C4790" s="22">
        <v>43979</v>
      </c>
      <c r="D4790" s="21" t="s">
        <v>10</v>
      </c>
      <c r="E4790" s="21">
        <v>0</v>
      </c>
      <c r="F4790" s="21">
        <v>0</v>
      </c>
      <c r="G4790" s="21">
        <v>2450</v>
      </c>
      <c r="H4790" s="21">
        <v>57642.33</v>
      </c>
      <c r="I4790" s="21" t="s">
        <v>11</v>
      </c>
      <c r="J4790" s="21" t="s">
        <v>12</v>
      </c>
    </row>
    <row r="4791" spans="1:10">
      <c r="A4791" s="21">
        <v>11563327</v>
      </c>
      <c r="B4791" s="22">
        <v>43979</v>
      </c>
      <c r="C4791" s="22">
        <v>43979</v>
      </c>
      <c r="D4791" s="21" t="s">
        <v>10</v>
      </c>
      <c r="E4791" s="21">
        <v>0</v>
      </c>
      <c r="F4791" s="21">
        <v>0</v>
      </c>
      <c r="G4791" s="21">
        <v>2490</v>
      </c>
      <c r="H4791" s="21">
        <v>60132.33</v>
      </c>
      <c r="I4791" s="21" t="s">
        <v>11</v>
      </c>
      <c r="J4791" s="21" t="s">
        <v>12</v>
      </c>
    </row>
    <row r="4792" spans="1:10">
      <c r="A4792" s="21">
        <v>11563327</v>
      </c>
      <c r="B4792" s="22">
        <v>43979</v>
      </c>
      <c r="C4792" s="22">
        <v>43979</v>
      </c>
      <c r="D4792" s="21" t="s">
        <v>10</v>
      </c>
      <c r="E4792" s="21">
        <v>0</v>
      </c>
      <c r="F4792" s="21">
        <v>0</v>
      </c>
      <c r="G4792" s="21">
        <v>2560</v>
      </c>
      <c r="H4792" s="21">
        <v>62692.33</v>
      </c>
      <c r="I4792" s="21" t="s">
        <v>11</v>
      </c>
      <c r="J4792" s="21" t="s">
        <v>12</v>
      </c>
    </row>
    <row r="4793" spans="1:10">
      <c r="A4793" s="21">
        <v>11563327</v>
      </c>
      <c r="B4793" s="22">
        <v>43979</v>
      </c>
      <c r="C4793" s="22">
        <v>43979</v>
      </c>
      <c r="D4793" s="21" t="s">
        <v>10</v>
      </c>
      <c r="E4793" s="21">
        <v>0</v>
      </c>
      <c r="F4793" s="21">
        <v>0</v>
      </c>
      <c r="G4793" s="21">
        <v>2600</v>
      </c>
      <c r="H4793" s="21">
        <v>65292.33</v>
      </c>
      <c r="I4793" s="21" t="s">
        <v>11</v>
      </c>
      <c r="J4793" s="21" t="s">
        <v>12</v>
      </c>
    </row>
    <row r="4794" spans="1:10">
      <c r="A4794" s="21">
        <v>11563327</v>
      </c>
      <c r="B4794" s="22">
        <v>43979</v>
      </c>
      <c r="C4794" s="22">
        <v>43979</v>
      </c>
      <c r="D4794" s="21" t="s">
        <v>10</v>
      </c>
      <c r="E4794" s="21">
        <v>0</v>
      </c>
      <c r="F4794" s="21">
        <v>0</v>
      </c>
      <c r="G4794" s="21">
        <v>2630</v>
      </c>
      <c r="H4794" s="21">
        <v>67922.33</v>
      </c>
      <c r="I4794" s="21" t="s">
        <v>11</v>
      </c>
      <c r="J4794" s="21" t="s">
        <v>12</v>
      </c>
    </row>
    <row r="4795" spans="1:10">
      <c r="A4795" s="21">
        <v>11563327</v>
      </c>
      <c r="B4795" s="22">
        <v>43979</v>
      </c>
      <c r="C4795" s="22">
        <v>43979</v>
      </c>
      <c r="D4795" s="21" t="s">
        <v>10</v>
      </c>
      <c r="E4795" s="21">
        <v>0</v>
      </c>
      <c r="F4795" s="21">
        <v>0</v>
      </c>
      <c r="G4795" s="21">
        <v>2692.4</v>
      </c>
      <c r="H4795" s="21">
        <v>70614.73</v>
      </c>
      <c r="I4795" s="21" t="s">
        <v>11</v>
      </c>
      <c r="J4795" s="21" t="s">
        <v>12</v>
      </c>
    </row>
    <row r="4796" spans="1:10">
      <c r="A4796" s="21">
        <v>11563327</v>
      </c>
      <c r="B4796" s="22">
        <v>43979</v>
      </c>
      <c r="C4796" s="22">
        <v>43979</v>
      </c>
      <c r="D4796" s="21" t="s">
        <v>10</v>
      </c>
      <c r="E4796" s="21">
        <v>0</v>
      </c>
      <c r="F4796" s="21">
        <v>0</v>
      </c>
      <c r="G4796" s="21">
        <v>2740</v>
      </c>
      <c r="H4796" s="21">
        <v>73354.73</v>
      </c>
      <c r="I4796" s="21" t="s">
        <v>11</v>
      </c>
      <c r="J4796" s="21" t="s">
        <v>12</v>
      </c>
    </row>
    <row r="4797" spans="1:10">
      <c r="A4797" s="21">
        <v>11563327</v>
      </c>
      <c r="B4797" s="22">
        <v>43979</v>
      </c>
      <c r="C4797" s="22">
        <v>43979</v>
      </c>
      <c r="D4797" s="21" t="s">
        <v>10</v>
      </c>
      <c r="E4797" s="21">
        <v>0</v>
      </c>
      <c r="F4797" s="21">
        <v>0</v>
      </c>
      <c r="G4797" s="21">
        <v>2840</v>
      </c>
      <c r="H4797" s="21">
        <v>76194.73</v>
      </c>
      <c r="I4797" s="21" t="s">
        <v>11</v>
      </c>
      <c r="J4797" s="21" t="s">
        <v>12</v>
      </c>
    </row>
    <row r="4798" spans="1:10">
      <c r="A4798" s="21">
        <v>11563327</v>
      </c>
      <c r="B4798" s="22">
        <v>43979</v>
      </c>
      <c r="C4798" s="22">
        <v>43979</v>
      </c>
      <c r="D4798" s="21" t="s">
        <v>10</v>
      </c>
      <c r="E4798" s="21">
        <v>0</v>
      </c>
      <c r="F4798" s="21">
        <v>0</v>
      </c>
      <c r="G4798" s="21">
        <v>3060</v>
      </c>
      <c r="H4798" s="21">
        <v>79254.73</v>
      </c>
      <c r="I4798" s="21" t="s">
        <v>11</v>
      </c>
      <c r="J4798" s="21" t="s">
        <v>12</v>
      </c>
    </row>
    <row r="4799" spans="1:10">
      <c r="A4799" s="21">
        <v>11563327</v>
      </c>
      <c r="B4799" s="22">
        <v>43979</v>
      </c>
      <c r="C4799" s="22">
        <v>43979</v>
      </c>
      <c r="D4799" s="21" t="s">
        <v>10</v>
      </c>
      <c r="E4799" s="21">
        <v>0</v>
      </c>
      <c r="F4799" s="21">
        <v>0</v>
      </c>
      <c r="G4799" s="21">
        <v>3150</v>
      </c>
      <c r="H4799" s="21">
        <v>82404.73</v>
      </c>
      <c r="I4799" s="21" t="s">
        <v>11</v>
      </c>
      <c r="J4799" s="21" t="s">
        <v>12</v>
      </c>
    </row>
    <row r="4800" spans="1:10">
      <c r="A4800" s="21">
        <v>11563327</v>
      </c>
      <c r="B4800" s="22">
        <v>43979</v>
      </c>
      <c r="C4800" s="22">
        <v>43979</v>
      </c>
      <c r="D4800" s="21" t="s">
        <v>10</v>
      </c>
      <c r="E4800" s="21">
        <v>0</v>
      </c>
      <c r="F4800" s="21">
        <v>0</v>
      </c>
      <c r="G4800" s="21">
        <v>3230</v>
      </c>
      <c r="H4800" s="21">
        <v>85634.73</v>
      </c>
      <c r="I4800" s="21" t="s">
        <v>11</v>
      </c>
      <c r="J4800" s="21" t="s">
        <v>12</v>
      </c>
    </row>
    <row r="4801" spans="1:10">
      <c r="A4801" s="21">
        <v>11563327</v>
      </c>
      <c r="B4801" s="22">
        <v>43979</v>
      </c>
      <c r="C4801" s="22">
        <v>43979</v>
      </c>
      <c r="D4801" s="21" t="s">
        <v>10</v>
      </c>
      <c r="E4801" s="21">
        <v>0</v>
      </c>
      <c r="F4801" s="21">
        <v>0</v>
      </c>
      <c r="G4801" s="21">
        <v>3263.57</v>
      </c>
      <c r="H4801" s="21">
        <v>88898.3</v>
      </c>
      <c r="I4801" s="21" t="s">
        <v>11</v>
      </c>
      <c r="J4801" s="21" t="s">
        <v>12</v>
      </c>
    </row>
    <row r="4802" spans="1:10">
      <c r="A4802" s="21">
        <v>11563327</v>
      </c>
      <c r="B4802" s="22">
        <v>43979</v>
      </c>
      <c r="C4802" s="22">
        <v>43979</v>
      </c>
      <c r="D4802" s="21" t="s">
        <v>10</v>
      </c>
      <c r="E4802" s="21">
        <v>0</v>
      </c>
      <c r="F4802" s="21">
        <v>0</v>
      </c>
      <c r="G4802" s="21">
        <v>3355</v>
      </c>
      <c r="H4802" s="21">
        <v>92253.3</v>
      </c>
      <c r="I4802" s="21" t="s">
        <v>11</v>
      </c>
      <c r="J4802" s="21" t="s">
        <v>12</v>
      </c>
    </row>
    <row r="4803" spans="1:10">
      <c r="A4803" s="21">
        <v>11563327</v>
      </c>
      <c r="B4803" s="22">
        <v>43979</v>
      </c>
      <c r="C4803" s="22">
        <v>43979</v>
      </c>
      <c r="D4803" s="21" t="s">
        <v>10</v>
      </c>
      <c r="E4803" s="21">
        <v>0</v>
      </c>
      <c r="F4803" s="21">
        <v>0</v>
      </c>
      <c r="G4803" s="21">
        <v>3370</v>
      </c>
      <c r="H4803" s="21">
        <v>95623.3</v>
      </c>
      <c r="I4803" s="21" t="s">
        <v>11</v>
      </c>
      <c r="J4803" s="21" t="s">
        <v>12</v>
      </c>
    </row>
    <row r="4804" spans="1:10">
      <c r="A4804" s="21">
        <v>11563327</v>
      </c>
      <c r="B4804" s="22">
        <v>43979</v>
      </c>
      <c r="C4804" s="22">
        <v>43979</v>
      </c>
      <c r="D4804" s="21" t="s">
        <v>10</v>
      </c>
      <c r="E4804" s="21">
        <v>0</v>
      </c>
      <c r="F4804" s="21">
        <v>0</v>
      </c>
      <c r="G4804" s="21">
        <v>3390</v>
      </c>
      <c r="H4804" s="21">
        <v>99013.3</v>
      </c>
      <c r="I4804" s="21" t="s">
        <v>11</v>
      </c>
      <c r="J4804" s="21" t="s">
        <v>12</v>
      </c>
    </row>
    <row r="4805" spans="1:10">
      <c r="A4805" s="21">
        <v>11563327</v>
      </c>
      <c r="B4805" s="22">
        <v>43979</v>
      </c>
      <c r="C4805" s="22">
        <v>43979</v>
      </c>
      <c r="D4805" s="21" t="s">
        <v>10</v>
      </c>
      <c r="E4805" s="21">
        <v>0</v>
      </c>
      <c r="F4805" s="21">
        <v>0</v>
      </c>
      <c r="G4805" s="21">
        <v>3420</v>
      </c>
      <c r="H4805" s="21">
        <v>102433.3</v>
      </c>
      <c r="I4805" s="21" t="s">
        <v>11</v>
      </c>
      <c r="J4805" s="21" t="s">
        <v>12</v>
      </c>
    </row>
    <row r="4806" spans="1:10">
      <c r="A4806" s="21">
        <v>11563327</v>
      </c>
      <c r="B4806" s="22">
        <v>43979</v>
      </c>
      <c r="C4806" s="22">
        <v>43979</v>
      </c>
      <c r="D4806" s="21" t="s">
        <v>10</v>
      </c>
      <c r="E4806" s="21">
        <v>0</v>
      </c>
      <c r="F4806" s="21">
        <v>0</v>
      </c>
      <c r="G4806" s="21">
        <v>3460</v>
      </c>
      <c r="H4806" s="21">
        <v>105893.3</v>
      </c>
      <c r="I4806" s="21" t="s">
        <v>11</v>
      </c>
      <c r="J4806" s="21" t="s">
        <v>12</v>
      </c>
    </row>
    <row r="4807" spans="1:10">
      <c r="A4807" s="21">
        <v>11563327</v>
      </c>
      <c r="B4807" s="22">
        <v>43979</v>
      </c>
      <c r="C4807" s="22">
        <v>43979</v>
      </c>
      <c r="D4807" s="21" t="s">
        <v>10</v>
      </c>
      <c r="E4807" s="21">
        <v>0</v>
      </c>
      <c r="F4807" s="21">
        <v>0</v>
      </c>
      <c r="G4807" s="21">
        <v>3467.7</v>
      </c>
      <c r="H4807" s="21">
        <v>109361</v>
      </c>
      <c r="I4807" s="21" t="s">
        <v>11</v>
      </c>
      <c r="J4807" s="21" t="s">
        <v>12</v>
      </c>
    </row>
    <row r="4808" spans="1:10">
      <c r="A4808" s="21">
        <v>11563327</v>
      </c>
      <c r="B4808" s="22">
        <v>43979</v>
      </c>
      <c r="C4808" s="22">
        <v>43979</v>
      </c>
      <c r="D4808" s="21" t="s">
        <v>10</v>
      </c>
      <c r="E4808" s="21">
        <v>0</v>
      </c>
      <c r="F4808" s="21">
        <v>0</v>
      </c>
      <c r="G4808" s="21">
        <v>3487</v>
      </c>
      <c r="H4808" s="21">
        <v>112848</v>
      </c>
      <c r="I4808" s="21" t="s">
        <v>11</v>
      </c>
      <c r="J4808" s="21" t="s">
        <v>12</v>
      </c>
    </row>
    <row r="4809" spans="1:10">
      <c r="A4809" s="21">
        <v>11563327</v>
      </c>
      <c r="B4809" s="22">
        <v>43979</v>
      </c>
      <c r="C4809" s="22">
        <v>43979</v>
      </c>
      <c r="D4809" s="21" t="s">
        <v>10</v>
      </c>
      <c r="E4809" s="21">
        <v>0</v>
      </c>
      <c r="F4809" s="21">
        <v>0</v>
      </c>
      <c r="G4809" s="21">
        <v>3594</v>
      </c>
      <c r="H4809" s="21">
        <v>116442</v>
      </c>
      <c r="I4809" s="21" t="s">
        <v>11</v>
      </c>
      <c r="J4809" s="21" t="s">
        <v>12</v>
      </c>
    </row>
    <row r="4810" spans="1:10">
      <c r="A4810" s="21">
        <v>11563327</v>
      </c>
      <c r="B4810" s="22">
        <v>43979</v>
      </c>
      <c r="C4810" s="22">
        <v>43979</v>
      </c>
      <c r="D4810" s="21" t="s">
        <v>10</v>
      </c>
      <c r="E4810" s="21">
        <v>0</v>
      </c>
      <c r="F4810" s="21">
        <v>0</v>
      </c>
      <c r="G4810" s="21">
        <v>3856.74</v>
      </c>
      <c r="H4810" s="21">
        <v>120298.74</v>
      </c>
      <c r="I4810" s="21" t="s">
        <v>11</v>
      </c>
      <c r="J4810" s="21" t="s">
        <v>12</v>
      </c>
    </row>
    <row r="4811" spans="1:10">
      <c r="A4811" s="21">
        <v>11563327</v>
      </c>
      <c r="B4811" s="22">
        <v>43979</v>
      </c>
      <c r="C4811" s="22">
        <v>43979</v>
      </c>
      <c r="D4811" s="21" t="s">
        <v>10</v>
      </c>
      <c r="E4811" s="21">
        <v>0</v>
      </c>
      <c r="F4811" s="21">
        <v>0</v>
      </c>
      <c r="G4811" s="21">
        <v>3863</v>
      </c>
      <c r="H4811" s="21">
        <v>124161.74</v>
      </c>
      <c r="I4811" s="21" t="s">
        <v>11</v>
      </c>
      <c r="J4811" s="21" t="s">
        <v>12</v>
      </c>
    </row>
    <row r="4812" spans="1:10">
      <c r="A4812" s="21">
        <v>11563327</v>
      </c>
      <c r="B4812" s="22">
        <v>43979</v>
      </c>
      <c r="C4812" s="22">
        <v>43979</v>
      </c>
      <c r="D4812" s="21" t="s">
        <v>10</v>
      </c>
      <c r="E4812" s="21">
        <v>0</v>
      </c>
      <c r="F4812" s="21">
        <v>0</v>
      </c>
      <c r="G4812" s="21">
        <v>3946.4</v>
      </c>
      <c r="H4812" s="21">
        <v>128108.14</v>
      </c>
      <c r="I4812" s="21" t="s">
        <v>11</v>
      </c>
      <c r="J4812" s="21" t="s">
        <v>12</v>
      </c>
    </row>
    <row r="4813" spans="1:10">
      <c r="A4813" s="21">
        <v>11563327</v>
      </c>
      <c r="B4813" s="22">
        <v>43979</v>
      </c>
      <c r="C4813" s="22">
        <v>43979</v>
      </c>
      <c r="D4813" s="21" t="s">
        <v>10</v>
      </c>
      <c r="E4813" s="21">
        <v>0</v>
      </c>
      <c r="F4813" s="21">
        <v>0</v>
      </c>
      <c r="G4813" s="21">
        <v>4160</v>
      </c>
      <c r="H4813" s="21">
        <v>132268.14000000001</v>
      </c>
      <c r="I4813" s="21" t="s">
        <v>11</v>
      </c>
      <c r="J4813" s="21" t="s">
        <v>12</v>
      </c>
    </row>
    <row r="4814" spans="1:10">
      <c r="A4814" s="21">
        <v>11563327</v>
      </c>
      <c r="B4814" s="22">
        <v>43979</v>
      </c>
      <c r="C4814" s="22">
        <v>43979</v>
      </c>
      <c r="D4814" s="21" t="s">
        <v>10</v>
      </c>
      <c r="E4814" s="21">
        <v>0</v>
      </c>
      <c r="F4814" s="21">
        <v>0</v>
      </c>
      <c r="G4814" s="21">
        <v>4320.2</v>
      </c>
      <c r="H4814" s="21">
        <v>136588.34</v>
      </c>
      <c r="I4814" s="21" t="s">
        <v>11</v>
      </c>
      <c r="J4814" s="21" t="s">
        <v>12</v>
      </c>
    </row>
    <row r="4815" spans="1:10">
      <c r="A4815" s="21">
        <v>11563327</v>
      </c>
      <c r="B4815" s="22">
        <v>43979</v>
      </c>
      <c r="C4815" s="22">
        <v>43979</v>
      </c>
      <c r="D4815" s="21" t="s">
        <v>10</v>
      </c>
      <c r="E4815" s="21">
        <v>0</v>
      </c>
      <c r="F4815" s="21">
        <v>0</v>
      </c>
      <c r="G4815" s="21">
        <v>4390</v>
      </c>
      <c r="H4815" s="21">
        <v>140978.34</v>
      </c>
      <c r="I4815" s="21" t="s">
        <v>11</v>
      </c>
      <c r="J4815" s="21" t="s">
        <v>12</v>
      </c>
    </row>
    <row r="4816" spans="1:10">
      <c r="A4816" s="21">
        <v>11563327</v>
      </c>
      <c r="B4816" s="22">
        <v>43979</v>
      </c>
      <c r="C4816" s="22">
        <v>43979</v>
      </c>
      <c r="D4816" s="21" t="s">
        <v>10</v>
      </c>
      <c r="E4816" s="21">
        <v>0</v>
      </c>
      <c r="F4816" s="21">
        <v>0</v>
      </c>
      <c r="G4816" s="21">
        <v>4394.1000000000004</v>
      </c>
      <c r="H4816" s="21">
        <v>145372.44</v>
      </c>
      <c r="I4816" s="21" t="s">
        <v>11</v>
      </c>
      <c r="J4816" s="21" t="s">
        <v>12</v>
      </c>
    </row>
    <row r="4817" spans="1:10">
      <c r="A4817" s="21">
        <v>11563327</v>
      </c>
      <c r="B4817" s="22">
        <v>43979</v>
      </c>
      <c r="C4817" s="22">
        <v>43979</v>
      </c>
      <c r="D4817" s="21" t="s">
        <v>10</v>
      </c>
      <c r="E4817" s="21">
        <v>0</v>
      </c>
      <c r="F4817" s="21">
        <v>0</v>
      </c>
      <c r="G4817" s="21">
        <v>4429.2</v>
      </c>
      <c r="H4817" s="21">
        <v>149801.64000000001</v>
      </c>
      <c r="I4817" s="21" t="s">
        <v>11</v>
      </c>
      <c r="J4817" s="21" t="s">
        <v>12</v>
      </c>
    </row>
    <row r="4818" spans="1:10">
      <c r="A4818" s="21">
        <v>11563327</v>
      </c>
      <c r="B4818" s="22">
        <v>43979</v>
      </c>
      <c r="C4818" s="22">
        <v>43979</v>
      </c>
      <c r="D4818" s="21" t="s">
        <v>10</v>
      </c>
      <c r="E4818" s="21">
        <v>0</v>
      </c>
      <c r="F4818" s="21">
        <v>0</v>
      </c>
      <c r="G4818" s="21">
        <v>4487.6000000000004</v>
      </c>
      <c r="H4818" s="21">
        <v>154289.24</v>
      </c>
      <c r="I4818" s="21" t="s">
        <v>11</v>
      </c>
      <c r="J4818" s="21" t="s">
        <v>12</v>
      </c>
    </row>
    <row r="4819" spans="1:10">
      <c r="A4819" s="21">
        <v>11563327</v>
      </c>
      <c r="B4819" s="22">
        <v>43979</v>
      </c>
      <c r="C4819" s="22">
        <v>43979</v>
      </c>
      <c r="D4819" s="21" t="s">
        <v>10</v>
      </c>
      <c r="E4819" s="21">
        <v>0</v>
      </c>
      <c r="F4819" s="21">
        <v>0</v>
      </c>
      <c r="G4819" s="21">
        <v>4570</v>
      </c>
      <c r="H4819" s="21">
        <v>158859.24</v>
      </c>
      <c r="I4819" s="21" t="s">
        <v>11</v>
      </c>
      <c r="J4819" s="21" t="s">
        <v>12</v>
      </c>
    </row>
    <row r="4820" spans="1:10">
      <c r="A4820" s="21">
        <v>11563327</v>
      </c>
      <c r="B4820" s="22">
        <v>43979</v>
      </c>
      <c r="C4820" s="22">
        <v>43979</v>
      </c>
      <c r="D4820" s="21" t="s">
        <v>10</v>
      </c>
      <c r="E4820" s="21">
        <v>0</v>
      </c>
      <c r="F4820" s="21">
        <v>0</v>
      </c>
      <c r="G4820" s="21">
        <v>4580</v>
      </c>
      <c r="H4820" s="21">
        <v>163439.24</v>
      </c>
      <c r="I4820" s="21" t="s">
        <v>11</v>
      </c>
      <c r="J4820" s="21" t="s">
        <v>12</v>
      </c>
    </row>
    <row r="4821" spans="1:10">
      <c r="A4821" s="21">
        <v>11563327</v>
      </c>
      <c r="B4821" s="22">
        <v>43979</v>
      </c>
      <c r="C4821" s="22">
        <v>43979</v>
      </c>
      <c r="D4821" s="21" t="s">
        <v>10</v>
      </c>
      <c r="E4821" s="21">
        <v>0</v>
      </c>
      <c r="F4821" s="21">
        <v>0</v>
      </c>
      <c r="G4821" s="21">
        <v>4620</v>
      </c>
      <c r="H4821" s="21">
        <v>168059.24</v>
      </c>
      <c r="I4821" s="21" t="s">
        <v>11</v>
      </c>
      <c r="J4821" s="21" t="s">
        <v>12</v>
      </c>
    </row>
    <row r="4822" spans="1:10">
      <c r="A4822" s="21">
        <v>11563327</v>
      </c>
      <c r="B4822" s="22">
        <v>43979</v>
      </c>
      <c r="C4822" s="22">
        <v>43979</v>
      </c>
      <c r="D4822" s="21" t="s">
        <v>10</v>
      </c>
      <c r="E4822" s="21">
        <v>0</v>
      </c>
      <c r="F4822" s="21">
        <v>0</v>
      </c>
      <c r="G4822" s="21">
        <v>4780</v>
      </c>
      <c r="H4822" s="21">
        <v>172839.24</v>
      </c>
      <c r="I4822" s="21" t="s">
        <v>11</v>
      </c>
      <c r="J4822" s="21" t="s">
        <v>12</v>
      </c>
    </row>
    <row r="4823" spans="1:10">
      <c r="A4823" s="21">
        <v>11563327</v>
      </c>
      <c r="B4823" s="22">
        <v>43979</v>
      </c>
      <c r="C4823" s="22">
        <v>43979</v>
      </c>
      <c r="D4823" s="21" t="s">
        <v>10</v>
      </c>
      <c r="E4823" s="21">
        <v>0</v>
      </c>
      <c r="F4823" s="21">
        <v>0</v>
      </c>
      <c r="G4823" s="21">
        <v>4790</v>
      </c>
      <c r="H4823" s="21">
        <v>177629.24</v>
      </c>
      <c r="I4823" s="21" t="s">
        <v>11</v>
      </c>
      <c r="J4823" s="21" t="s">
        <v>12</v>
      </c>
    </row>
    <row r="4824" spans="1:10">
      <c r="A4824" s="21">
        <v>11563327</v>
      </c>
      <c r="B4824" s="22">
        <v>43979</v>
      </c>
      <c r="C4824" s="22">
        <v>43979</v>
      </c>
      <c r="D4824" s="21" t="s">
        <v>10</v>
      </c>
      <c r="E4824" s="21">
        <v>0</v>
      </c>
      <c r="F4824" s="21">
        <v>0</v>
      </c>
      <c r="G4824" s="21">
        <v>4830</v>
      </c>
      <c r="H4824" s="21">
        <v>182459.24</v>
      </c>
      <c r="I4824" s="21" t="s">
        <v>11</v>
      </c>
      <c r="J4824" s="21" t="s">
        <v>12</v>
      </c>
    </row>
    <row r="4825" spans="1:10">
      <c r="A4825" s="21">
        <v>11563327</v>
      </c>
      <c r="B4825" s="22">
        <v>43979</v>
      </c>
      <c r="C4825" s="22">
        <v>43979</v>
      </c>
      <c r="D4825" s="21" t="s">
        <v>10</v>
      </c>
      <c r="E4825" s="21">
        <v>0</v>
      </c>
      <c r="F4825" s="21">
        <v>0</v>
      </c>
      <c r="G4825" s="21">
        <v>5140.6000000000004</v>
      </c>
      <c r="H4825" s="21">
        <v>187599.84</v>
      </c>
      <c r="I4825" s="21" t="s">
        <v>11</v>
      </c>
      <c r="J4825" s="21" t="s">
        <v>12</v>
      </c>
    </row>
    <row r="4826" spans="1:10">
      <c r="A4826" s="21">
        <v>11563327</v>
      </c>
      <c r="B4826" s="22">
        <v>43979</v>
      </c>
      <c r="C4826" s="22">
        <v>43979</v>
      </c>
      <c r="D4826" s="21" t="s">
        <v>10</v>
      </c>
      <c r="E4826" s="21">
        <v>0</v>
      </c>
      <c r="F4826" s="21">
        <v>0</v>
      </c>
      <c r="G4826" s="21">
        <v>5290</v>
      </c>
      <c r="H4826" s="21">
        <v>192889.84</v>
      </c>
      <c r="I4826" s="21" t="s">
        <v>11</v>
      </c>
      <c r="J4826" s="21" t="s">
        <v>12</v>
      </c>
    </row>
    <row r="4827" spans="1:10">
      <c r="A4827" s="21">
        <v>11563327</v>
      </c>
      <c r="B4827" s="22">
        <v>43979</v>
      </c>
      <c r="C4827" s="22">
        <v>43979</v>
      </c>
      <c r="D4827" s="21" t="s">
        <v>10</v>
      </c>
      <c r="E4827" s="21">
        <v>0</v>
      </c>
      <c r="F4827" s="21">
        <v>0</v>
      </c>
      <c r="G4827" s="21">
        <v>5358.4</v>
      </c>
      <c r="H4827" s="21">
        <v>198248.24</v>
      </c>
      <c r="I4827" s="21" t="s">
        <v>11</v>
      </c>
      <c r="J4827" s="21" t="s">
        <v>12</v>
      </c>
    </row>
    <row r="4828" spans="1:10">
      <c r="A4828" s="21">
        <v>11563327</v>
      </c>
      <c r="B4828" s="22">
        <v>43979</v>
      </c>
      <c r="C4828" s="22">
        <v>43979</v>
      </c>
      <c r="D4828" s="21" t="s">
        <v>10</v>
      </c>
      <c r="E4828" s="21">
        <v>0</v>
      </c>
      <c r="F4828" s="21">
        <v>0</v>
      </c>
      <c r="G4828" s="21">
        <v>5392.32</v>
      </c>
      <c r="H4828" s="21">
        <v>203640.56</v>
      </c>
      <c r="I4828" s="21" t="s">
        <v>11</v>
      </c>
      <c r="J4828" s="21" t="s">
        <v>12</v>
      </c>
    </row>
    <row r="4829" spans="1:10">
      <c r="A4829" s="21">
        <v>11563327</v>
      </c>
      <c r="B4829" s="22">
        <v>43979</v>
      </c>
      <c r="C4829" s="22">
        <v>43979</v>
      </c>
      <c r="D4829" s="21" t="s">
        <v>10</v>
      </c>
      <c r="E4829" s="21">
        <v>0</v>
      </c>
      <c r="F4829" s="21">
        <v>0</v>
      </c>
      <c r="G4829" s="21">
        <v>5422.9</v>
      </c>
      <c r="H4829" s="21">
        <v>209063.46</v>
      </c>
      <c r="I4829" s="21" t="s">
        <v>11</v>
      </c>
      <c r="J4829" s="21" t="s">
        <v>12</v>
      </c>
    </row>
    <row r="4830" spans="1:10">
      <c r="A4830" s="21">
        <v>11563327</v>
      </c>
      <c r="B4830" s="22">
        <v>43979</v>
      </c>
      <c r="C4830" s="22">
        <v>43979</v>
      </c>
      <c r="D4830" s="21" t="s">
        <v>10</v>
      </c>
      <c r="E4830" s="21">
        <v>0</v>
      </c>
      <c r="F4830" s="21">
        <v>0</v>
      </c>
      <c r="G4830" s="21">
        <v>5538.4</v>
      </c>
      <c r="H4830" s="21">
        <v>214601.86</v>
      </c>
      <c r="I4830" s="21" t="s">
        <v>11</v>
      </c>
      <c r="J4830" s="21" t="s">
        <v>12</v>
      </c>
    </row>
    <row r="4831" spans="1:10">
      <c r="A4831" s="21">
        <v>11563327</v>
      </c>
      <c r="B4831" s="22">
        <v>43979</v>
      </c>
      <c r="C4831" s="22">
        <v>43979</v>
      </c>
      <c r="D4831" s="21" t="s">
        <v>10</v>
      </c>
      <c r="E4831" s="21">
        <v>0</v>
      </c>
      <c r="F4831" s="21">
        <v>0</v>
      </c>
      <c r="G4831" s="21">
        <v>5630</v>
      </c>
      <c r="H4831" s="21">
        <v>220231.86</v>
      </c>
      <c r="I4831" s="21" t="s">
        <v>11</v>
      </c>
      <c r="J4831" s="21" t="s">
        <v>12</v>
      </c>
    </row>
    <row r="4832" spans="1:10">
      <c r="A4832" s="21">
        <v>11563327</v>
      </c>
      <c r="B4832" s="22">
        <v>43979</v>
      </c>
      <c r="C4832" s="22">
        <v>43979</v>
      </c>
      <c r="D4832" s="21" t="s">
        <v>10</v>
      </c>
      <c r="E4832" s="21">
        <v>0</v>
      </c>
      <c r="F4832" s="21">
        <v>0</v>
      </c>
      <c r="G4832" s="21">
        <v>5788.72</v>
      </c>
      <c r="H4832" s="21">
        <v>226020.58</v>
      </c>
      <c r="I4832" s="21" t="s">
        <v>11</v>
      </c>
      <c r="J4832" s="21" t="s">
        <v>12</v>
      </c>
    </row>
    <row r="4833" spans="1:10">
      <c r="A4833" s="21">
        <v>11563327</v>
      </c>
      <c r="B4833" s="22">
        <v>43979</v>
      </c>
      <c r="C4833" s="22">
        <v>43979</v>
      </c>
      <c r="D4833" s="21" t="s">
        <v>10</v>
      </c>
      <c r="E4833" s="21">
        <v>0</v>
      </c>
      <c r="F4833" s="21">
        <v>0</v>
      </c>
      <c r="G4833" s="21">
        <v>5943.7</v>
      </c>
      <c r="H4833" s="21">
        <v>231964.28</v>
      </c>
      <c r="I4833" s="21" t="s">
        <v>11</v>
      </c>
      <c r="J4833" s="21" t="s">
        <v>12</v>
      </c>
    </row>
    <row r="4834" spans="1:10">
      <c r="A4834" s="21">
        <v>11563327</v>
      </c>
      <c r="B4834" s="22">
        <v>43979</v>
      </c>
      <c r="C4834" s="22">
        <v>43979</v>
      </c>
      <c r="D4834" s="21" t="s">
        <v>10</v>
      </c>
      <c r="E4834" s="21">
        <v>0</v>
      </c>
      <c r="F4834" s="21">
        <v>0</v>
      </c>
      <c r="G4834" s="21">
        <v>5979</v>
      </c>
      <c r="H4834" s="21">
        <v>237943.28</v>
      </c>
      <c r="I4834" s="21" t="s">
        <v>11</v>
      </c>
      <c r="J4834" s="21" t="s">
        <v>12</v>
      </c>
    </row>
    <row r="4835" spans="1:10">
      <c r="A4835" s="21">
        <v>11563327</v>
      </c>
      <c r="B4835" s="22">
        <v>43979</v>
      </c>
      <c r="C4835" s="22">
        <v>43979</v>
      </c>
      <c r="D4835" s="21" t="s">
        <v>10</v>
      </c>
      <c r="E4835" s="21">
        <v>0</v>
      </c>
      <c r="F4835" s="21">
        <v>0</v>
      </c>
      <c r="G4835" s="21">
        <v>6070.8</v>
      </c>
      <c r="H4835" s="21">
        <v>244014.07999999999</v>
      </c>
      <c r="I4835" s="21" t="s">
        <v>11</v>
      </c>
      <c r="J4835" s="21" t="s">
        <v>12</v>
      </c>
    </row>
    <row r="4836" spans="1:10">
      <c r="A4836" s="21">
        <v>11563327</v>
      </c>
      <c r="B4836" s="22">
        <v>43979</v>
      </c>
      <c r="C4836" s="22">
        <v>43979</v>
      </c>
      <c r="D4836" s="21" t="s">
        <v>10</v>
      </c>
      <c r="E4836" s="21">
        <v>0</v>
      </c>
      <c r="F4836" s="21">
        <v>0</v>
      </c>
      <c r="G4836" s="21">
        <v>6142.8</v>
      </c>
      <c r="H4836" s="21">
        <v>250156.88</v>
      </c>
      <c r="I4836" s="21" t="s">
        <v>11</v>
      </c>
      <c r="J4836" s="21" t="s">
        <v>12</v>
      </c>
    </row>
    <row r="4837" spans="1:10">
      <c r="A4837" s="21">
        <v>11563327</v>
      </c>
      <c r="B4837" s="22">
        <v>43979</v>
      </c>
      <c r="C4837" s="22">
        <v>43979</v>
      </c>
      <c r="D4837" s="21" t="s">
        <v>10</v>
      </c>
      <c r="E4837" s="21">
        <v>0</v>
      </c>
      <c r="F4837" s="21">
        <v>0</v>
      </c>
      <c r="G4837" s="21">
        <v>6178.5</v>
      </c>
      <c r="H4837" s="21">
        <v>256335.38</v>
      </c>
      <c r="I4837" s="21" t="s">
        <v>11</v>
      </c>
      <c r="J4837" s="21" t="s">
        <v>12</v>
      </c>
    </row>
    <row r="4838" spans="1:10">
      <c r="A4838" s="21">
        <v>11563327</v>
      </c>
      <c r="B4838" s="22">
        <v>43979</v>
      </c>
      <c r="C4838" s="22">
        <v>43979</v>
      </c>
      <c r="D4838" s="21" t="s">
        <v>10</v>
      </c>
      <c r="E4838" s="21">
        <v>0</v>
      </c>
      <c r="F4838" s="21">
        <v>0</v>
      </c>
      <c r="G4838" s="21">
        <v>6201.1</v>
      </c>
      <c r="H4838" s="21">
        <v>262536.48</v>
      </c>
      <c r="I4838" s="21" t="s">
        <v>11</v>
      </c>
      <c r="J4838" s="21" t="s">
        <v>12</v>
      </c>
    </row>
    <row r="4839" spans="1:10">
      <c r="A4839" s="21">
        <v>11563327</v>
      </c>
      <c r="B4839" s="22">
        <v>43979</v>
      </c>
      <c r="C4839" s="22">
        <v>43979</v>
      </c>
      <c r="D4839" s="21" t="s">
        <v>10</v>
      </c>
      <c r="E4839" s="21">
        <v>0</v>
      </c>
      <c r="F4839" s="21">
        <v>0</v>
      </c>
      <c r="G4839" s="21">
        <v>6248.08</v>
      </c>
      <c r="H4839" s="21">
        <v>268784.56</v>
      </c>
      <c r="I4839" s="21" t="s">
        <v>11</v>
      </c>
      <c r="J4839" s="21" t="s">
        <v>12</v>
      </c>
    </row>
    <row r="4840" spans="1:10">
      <c r="A4840" s="21">
        <v>11563327</v>
      </c>
      <c r="B4840" s="22">
        <v>43979</v>
      </c>
      <c r="C4840" s="22">
        <v>43979</v>
      </c>
      <c r="D4840" s="21" t="s">
        <v>10</v>
      </c>
      <c r="E4840" s="21">
        <v>0</v>
      </c>
      <c r="F4840" s="21">
        <v>0</v>
      </c>
      <c r="G4840" s="21">
        <v>6290</v>
      </c>
      <c r="H4840" s="21">
        <v>275074.56</v>
      </c>
      <c r="I4840" s="21" t="s">
        <v>11</v>
      </c>
      <c r="J4840" s="21" t="s">
        <v>12</v>
      </c>
    </row>
    <row r="4841" spans="1:10">
      <c r="A4841" s="21">
        <v>11563327</v>
      </c>
      <c r="B4841" s="22">
        <v>43979</v>
      </c>
      <c r="C4841" s="22">
        <v>43979</v>
      </c>
      <c r="D4841" s="21" t="s">
        <v>10</v>
      </c>
      <c r="E4841" s="21">
        <v>0</v>
      </c>
      <c r="F4841" s="21">
        <v>0</v>
      </c>
      <c r="G4841" s="21">
        <v>6531.5</v>
      </c>
      <c r="H4841" s="21">
        <v>281606.06</v>
      </c>
      <c r="I4841" s="21" t="s">
        <v>11</v>
      </c>
      <c r="J4841" s="21" t="s">
        <v>12</v>
      </c>
    </row>
    <row r="4842" spans="1:10">
      <c r="A4842" s="21">
        <v>11563327</v>
      </c>
      <c r="B4842" s="22">
        <v>43979</v>
      </c>
      <c r="C4842" s="22">
        <v>43979</v>
      </c>
      <c r="D4842" s="21" t="s">
        <v>10</v>
      </c>
      <c r="E4842" s="21">
        <v>0</v>
      </c>
      <c r="F4842" s="21">
        <v>0</v>
      </c>
      <c r="G4842" s="21">
        <v>6630</v>
      </c>
      <c r="H4842" s="21">
        <v>288236.06</v>
      </c>
      <c r="I4842" s="21" t="s">
        <v>11</v>
      </c>
      <c r="J4842" s="21" t="s">
        <v>12</v>
      </c>
    </row>
    <row r="4843" spans="1:10">
      <c r="A4843" s="21">
        <v>11563327</v>
      </c>
      <c r="B4843" s="22">
        <v>43979</v>
      </c>
      <c r="C4843" s="22">
        <v>43979</v>
      </c>
      <c r="D4843" s="21" t="s">
        <v>10</v>
      </c>
      <c r="E4843" s="21">
        <v>0</v>
      </c>
      <c r="F4843" s="21">
        <v>0</v>
      </c>
      <c r="G4843" s="21">
        <v>6638</v>
      </c>
      <c r="H4843" s="21">
        <v>294874.06</v>
      </c>
      <c r="I4843" s="21" t="s">
        <v>11</v>
      </c>
      <c r="J4843" s="21" t="s">
        <v>12</v>
      </c>
    </row>
    <row r="4844" spans="1:10">
      <c r="A4844" s="21">
        <v>11563327</v>
      </c>
      <c r="B4844" s="22">
        <v>43979</v>
      </c>
      <c r="C4844" s="22">
        <v>43979</v>
      </c>
      <c r="D4844" s="21" t="s">
        <v>10</v>
      </c>
      <c r="E4844" s="21">
        <v>0</v>
      </c>
      <c r="F4844" s="21">
        <v>0</v>
      </c>
      <c r="G4844" s="21">
        <v>6861.2</v>
      </c>
      <c r="H4844" s="21">
        <v>301735.26</v>
      </c>
      <c r="I4844" s="21" t="s">
        <v>11</v>
      </c>
      <c r="J4844" s="21" t="s">
        <v>12</v>
      </c>
    </row>
    <row r="4845" spans="1:10">
      <c r="A4845" s="21">
        <v>11563327</v>
      </c>
      <c r="B4845" s="22">
        <v>43979</v>
      </c>
      <c r="C4845" s="22">
        <v>43979</v>
      </c>
      <c r="D4845" s="21" t="s">
        <v>10</v>
      </c>
      <c r="E4845" s="21">
        <v>0</v>
      </c>
      <c r="F4845" s="21">
        <v>0</v>
      </c>
      <c r="G4845" s="21">
        <v>6892.4</v>
      </c>
      <c r="H4845" s="21">
        <v>308627.65999999997</v>
      </c>
      <c r="I4845" s="21" t="s">
        <v>11</v>
      </c>
      <c r="J4845" s="21" t="s">
        <v>12</v>
      </c>
    </row>
    <row r="4846" spans="1:10">
      <c r="A4846" s="21">
        <v>11563327</v>
      </c>
      <c r="B4846" s="22">
        <v>43979</v>
      </c>
      <c r="C4846" s="22">
        <v>43979</v>
      </c>
      <c r="D4846" s="21" t="s">
        <v>10</v>
      </c>
      <c r="E4846" s="21">
        <v>0</v>
      </c>
      <c r="F4846" s="21">
        <v>0</v>
      </c>
      <c r="G4846" s="21">
        <v>6916.55</v>
      </c>
      <c r="H4846" s="21">
        <v>315544.21000000002</v>
      </c>
      <c r="I4846" s="21" t="s">
        <v>11</v>
      </c>
      <c r="J4846" s="21" t="s">
        <v>12</v>
      </c>
    </row>
    <row r="4847" spans="1:10">
      <c r="A4847" s="21">
        <v>11563327</v>
      </c>
      <c r="B4847" s="22">
        <v>43979</v>
      </c>
      <c r="C4847" s="22">
        <v>43979</v>
      </c>
      <c r="D4847" s="21" t="s">
        <v>10</v>
      </c>
      <c r="E4847" s="21">
        <v>0</v>
      </c>
      <c r="F4847" s="21">
        <v>0</v>
      </c>
      <c r="G4847" s="21">
        <v>7033.7</v>
      </c>
      <c r="H4847" s="21">
        <v>322577.90999999997</v>
      </c>
      <c r="I4847" s="21" t="s">
        <v>11</v>
      </c>
      <c r="J4847" s="21" t="s">
        <v>12</v>
      </c>
    </row>
    <row r="4848" spans="1:10">
      <c r="A4848" s="21">
        <v>11563327</v>
      </c>
      <c r="B4848" s="22">
        <v>43979</v>
      </c>
      <c r="C4848" s="22">
        <v>43979</v>
      </c>
      <c r="D4848" s="21" t="s">
        <v>10</v>
      </c>
      <c r="E4848" s="21">
        <v>0</v>
      </c>
      <c r="F4848" s="21">
        <v>0</v>
      </c>
      <c r="G4848" s="21">
        <v>7479.4</v>
      </c>
      <c r="H4848" s="21">
        <v>330057.31</v>
      </c>
      <c r="I4848" s="21" t="s">
        <v>11</v>
      </c>
      <c r="J4848" s="21" t="s">
        <v>12</v>
      </c>
    </row>
    <row r="4849" spans="1:10">
      <c r="A4849" s="21">
        <v>11563327</v>
      </c>
      <c r="B4849" s="22">
        <v>43979</v>
      </c>
      <c r="C4849" s="22">
        <v>43979</v>
      </c>
      <c r="D4849" s="21" t="s">
        <v>10</v>
      </c>
      <c r="E4849" s="21">
        <v>0</v>
      </c>
      <c r="F4849" s="21">
        <v>0</v>
      </c>
      <c r="G4849" s="21">
        <v>7512.69</v>
      </c>
      <c r="H4849" s="21">
        <v>337570</v>
      </c>
      <c r="I4849" s="21" t="s">
        <v>11</v>
      </c>
      <c r="J4849" s="21" t="s">
        <v>12</v>
      </c>
    </row>
    <row r="4850" spans="1:10">
      <c r="A4850" s="21">
        <v>11563327</v>
      </c>
      <c r="B4850" s="22">
        <v>43979</v>
      </c>
      <c r="C4850" s="22">
        <v>43979</v>
      </c>
      <c r="D4850" s="21" t="s">
        <v>10</v>
      </c>
      <c r="E4850" s="21">
        <v>0</v>
      </c>
      <c r="F4850" s="21">
        <v>0</v>
      </c>
      <c r="G4850" s="21">
        <v>7560</v>
      </c>
      <c r="H4850" s="21">
        <v>345130</v>
      </c>
      <c r="I4850" s="21" t="s">
        <v>11</v>
      </c>
      <c r="J4850" s="21" t="s">
        <v>12</v>
      </c>
    </row>
    <row r="4851" spans="1:10">
      <c r="A4851" s="21">
        <v>11563327</v>
      </c>
      <c r="B4851" s="22">
        <v>43979</v>
      </c>
      <c r="C4851" s="22">
        <v>43979</v>
      </c>
      <c r="D4851" s="21" t="s">
        <v>10</v>
      </c>
      <c r="E4851" s="21">
        <v>0</v>
      </c>
      <c r="F4851" s="21">
        <v>0</v>
      </c>
      <c r="G4851" s="21">
        <v>7593</v>
      </c>
      <c r="H4851" s="21">
        <v>352723</v>
      </c>
      <c r="I4851" s="21" t="s">
        <v>11</v>
      </c>
      <c r="J4851" s="21" t="s">
        <v>12</v>
      </c>
    </row>
    <row r="4852" spans="1:10">
      <c r="A4852" s="21">
        <v>11563327</v>
      </c>
      <c r="B4852" s="22">
        <v>43979</v>
      </c>
      <c r="C4852" s="22">
        <v>43979</v>
      </c>
      <c r="D4852" s="21" t="s">
        <v>10</v>
      </c>
      <c r="E4852" s="21">
        <v>0</v>
      </c>
      <c r="F4852" s="21">
        <v>0</v>
      </c>
      <c r="G4852" s="21">
        <v>7696.9</v>
      </c>
      <c r="H4852" s="21">
        <v>360419.9</v>
      </c>
      <c r="I4852" s="21" t="s">
        <v>11</v>
      </c>
      <c r="J4852" s="21" t="s">
        <v>12</v>
      </c>
    </row>
    <row r="4853" spans="1:10">
      <c r="A4853" s="21">
        <v>11563327</v>
      </c>
      <c r="B4853" s="22">
        <v>43979</v>
      </c>
      <c r="C4853" s="22">
        <v>43979</v>
      </c>
      <c r="D4853" s="21" t="s">
        <v>10</v>
      </c>
      <c r="E4853" s="21">
        <v>0</v>
      </c>
      <c r="F4853" s="21">
        <v>0</v>
      </c>
      <c r="G4853" s="21">
        <v>7760</v>
      </c>
      <c r="H4853" s="21">
        <v>368179.9</v>
      </c>
      <c r="I4853" s="21" t="s">
        <v>11</v>
      </c>
      <c r="J4853" s="21" t="s">
        <v>12</v>
      </c>
    </row>
    <row r="4854" spans="1:10">
      <c r="A4854" s="21">
        <v>11563327</v>
      </c>
      <c r="B4854" s="22">
        <v>43979</v>
      </c>
      <c r="C4854" s="22">
        <v>43979</v>
      </c>
      <c r="D4854" s="21" t="s">
        <v>10</v>
      </c>
      <c r="E4854" s="21">
        <v>0</v>
      </c>
      <c r="F4854" s="21">
        <v>0</v>
      </c>
      <c r="G4854" s="21">
        <v>8044.85</v>
      </c>
      <c r="H4854" s="21">
        <v>376224.75</v>
      </c>
      <c r="I4854" s="21" t="s">
        <v>11</v>
      </c>
      <c r="J4854" s="21" t="s">
        <v>12</v>
      </c>
    </row>
    <row r="4855" spans="1:10">
      <c r="A4855" s="21">
        <v>11563327</v>
      </c>
      <c r="B4855" s="22">
        <v>43979</v>
      </c>
      <c r="C4855" s="22">
        <v>43979</v>
      </c>
      <c r="D4855" s="21" t="s">
        <v>10</v>
      </c>
      <c r="E4855" s="21">
        <v>0</v>
      </c>
      <c r="F4855" s="21">
        <v>0</v>
      </c>
      <c r="G4855" s="21">
        <v>8070</v>
      </c>
      <c r="H4855" s="21">
        <v>384294.75</v>
      </c>
      <c r="I4855" s="21" t="s">
        <v>11</v>
      </c>
      <c r="J4855" s="21" t="s">
        <v>12</v>
      </c>
    </row>
    <row r="4856" spans="1:10">
      <c r="A4856" s="21">
        <v>11563327</v>
      </c>
      <c r="B4856" s="22">
        <v>43979</v>
      </c>
      <c r="C4856" s="22">
        <v>43979</v>
      </c>
      <c r="D4856" s="21" t="s">
        <v>10</v>
      </c>
      <c r="E4856" s="21">
        <v>0</v>
      </c>
      <c r="F4856" s="21">
        <v>0</v>
      </c>
      <c r="G4856" s="21">
        <v>8312.7999999999993</v>
      </c>
      <c r="H4856" s="21">
        <v>392607.55</v>
      </c>
      <c r="I4856" s="21" t="s">
        <v>11</v>
      </c>
      <c r="J4856" s="21" t="s">
        <v>12</v>
      </c>
    </row>
    <row r="4857" spans="1:10">
      <c r="A4857" s="21">
        <v>11563327</v>
      </c>
      <c r="B4857" s="22">
        <v>43979</v>
      </c>
      <c r="C4857" s="22">
        <v>43979</v>
      </c>
      <c r="D4857" s="21" t="s">
        <v>10</v>
      </c>
      <c r="E4857" s="21">
        <v>0</v>
      </c>
      <c r="F4857" s="21">
        <v>0</v>
      </c>
      <c r="G4857" s="21">
        <v>8340</v>
      </c>
      <c r="H4857" s="21">
        <v>400947.55</v>
      </c>
      <c r="I4857" s="21" t="s">
        <v>11</v>
      </c>
      <c r="J4857" s="21" t="s">
        <v>12</v>
      </c>
    </row>
    <row r="4858" spans="1:10">
      <c r="A4858" s="21">
        <v>11563327</v>
      </c>
      <c r="B4858" s="22">
        <v>43979</v>
      </c>
      <c r="C4858" s="22">
        <v>43979</v>
      </c>
      <c r="D4858" s="21" t="s">
        <v>10</v>
      </c>
      <c r="E4858" s="21">
        <v>0</v>
      </c>
      <c r="F4858" s="21">
        <v>0</v>
      </c>
      <c r="G4858" s="21">
        <v>8484.7000000000007</v>
      </c>
      <c r="H4858" s="21">
        <v>409432.25</v>
      </c>
      <c r="I4858" s="21" t="s">
        <v>11</v>
      </c>
      <c r="J4858" s="21" t="s">
        <v>12</v>
      </c>
    </row>
    <row r="4859" spans="1:10">
      <c r="A4859" s="21">
        <v>11563327</v>
      </c>
      <c r="B4859" s="22">
        <v>43979</v>
      </c>
      <c r="C4859" s="22">
        <v>43979</v>
      </c>
      <c r="D4859" s="21" t="s">
        <v>10</v>
      </c>
      <c r="E4859" s="21">
        <v>0</v>
      </c>
      <c r="F4859" s="21">
        <v>0</v>
      </c>
      <c r="G4859" s="21">
        <v>8510</v>
      </c>
      <c r="H4859" s="21">
        <v>417942.25</v>
      </c>
      <c r="I4859" s="21" t="s">
        <v>11</v>
      </c>
      <c r="J4859" s="21" t="s">
        <v>12</v>
      </c>
    </row>
    <row r="4860" spans="1:10">
      <c r="A4860" s="21">
        <v>11563327</v>
      </c>
      <c r="B4860" s="22">
        <v>43979</v>
      </c>
      <c r="C4860" s="22">
        <v>43979</v>
      </c>
      <c r="D4860" s="21" t="s">
        <v>10</v>
      </c>
      <c r="E4860" s="21">
        <v>0</v>
      </c>
      <c r="F4860" s="21">
        <v>0</v>
      </c>
      <c r="G4860" s="21">
        <v>8780</v>
      </c>
      <c r="H4860" s="21">
        <v>426722.25</v>
      </c>
      <c r="I4860" s="21" t="s">
        <v>11</v>
      </c>
      <c r="J4860" s="21" t="s">
        <v>12</v>
      </c>
    </row>
    <row r="4861" spans="1:10">
      <c r="A4861" s="21">
        <v>11563327</v>
      </c>
      <c r="B4861" s="22">
        <v>43979</v>
      </c>
      <c r="C4861" s="22">
        <v>43979</v>
      </c>
      <c r="D4861" s="21" t="s">
        <v>10</v>
      </c>
      <c r="E4861" s="21">
        <v>0</v>
      </c>
      <c r="F4861" s="21">
        <v>0</v>
      </c>
      <c r="G4861" s="21">
        <v>8853.14</v>
      </c>
      <c r="H4861" s="21">
        <v>435575.39</v>
      </c>
      <c r="I4861" s="21" t="s">
        <v>11</v>
      </c>
      <c r="J4861" s="21" t="s">
        <v>12</v>
      </c>
    </row>
    <row r="4862" spans="1:10">
      <c r="A4862" s="21">
        <v>11563327</v>
      </c>
      <c r="B4862" s="22">
        <v>43979</v>
      </c>
      <c r="C4862" s="22">
        <v>43979</v>
      </c>
      <c r="D4862" s="21" t="s">
        <v>10</v>
      </c>
      <c r="E4862" s="21">
        <v>0</v>
      </c>
      <c r="F4862" s="21">
        <v>0</v>
      </c>
      <c r="G4862" s="21">
        <v>9228.8799999999992</v>
      </c>
      <c r="H4862" s="21">
        <v>444804.27</v>
      </c>
      <c r="I4862" s="21" t="s">
        <v>11</v>
      </c>
      <c r="J4862" s="21" t="s">
        <v>12</v>
      </c>
    </row>
    <row r="4863" spans="1:10">
      <c r="A4863" s="21">
        <v>11563327</v>
      </c>
      <c r="B4863" s="22">
        <v>43979</v>
      </c>
      <c r="C4863" s="22">
        <v>43979</v>
      </c>
      <c r="D4863" s="21" t="s">
        <v>10</v>
      </c>
      <c r="E4863" s="21">
        <v>0</v>
      </c>
      <c r="F4863" s="21">
        <v>0</v>
      </c>
      <c r="G4863" s="21">
        <v>9330</v>
      </c>
      <c r="H4863" s="21">
        <v>454134.27</v>
      </c>
      <c r="I4863" s="21" t="s">
        <v>11</v>
      </c>
      <c r="J4863" s="21" t="s">
        <v>12</v>
      </c>
    </row>
    <row r="4864" spans="1:10">
      <c r="A4864" s="21">
        <v>11563327</v>
      </c>
      <c r="B4864" s="22">
        <v>43979</v>
      </c>
      <c r="C4864" s="22">
        <v>43979</v>
      </c>
      <c r="D4864" s="21" t="s">
        <v>10</v>
      </c>
      <c r="E4864" s="21">
        <v>0</v>
      </c>
      <c r="F4864" s="21">
        <v>0</v>
      </c>
      <c r="G4864" s="21">
        <v>9392.7999999999993</v>
      </c>
      <c r="H4864" s="21">
        <v>463527.07</v>
      </c>
      <c r="I4864" s="21" t="s">
        <v>11</v>
      </c>
      <c r="J4864" s="21" t="s">
        <v>12</v>
      </c>
    </row>
    <row r="4865" spans="1:10">
      <c r="A4865" s="21">
        <v>11563327</v>
      </c>
      <c r="B4865" s="22">
        <v>43979</v>
      </c>
      <c r="C4865" s="22">
        <v>43979</v>
      </c>
      <c r="D4865" s="21" t="s">
        <v>10</v>
      </c>
      <c r="E4865" s="21">
        <v>0</v>
      </c>
      <c r="F4865" s="21">
        <v>0</v>
      </c>
      <c r="G4865" s="21">
        <v>9407.4</v>
      </c>
      <c r="H4865" s="21">
        <v>472934.47</v>
      </c>
      <c r="I4865" s="21" t="s">
        <v>11</v>
      </c>
      <c r="J4865" s="21" t="s">
        <v>12</v>
      </c>
    </row>
    <row r="4866" spans="1:10">
      <c r="A4866" s="21">
        <v>11563327</v>
      </c>
      <c r="B4866" s="22">
        <v>43979</v>
      </c>
      <c r="C4866" s="22">
        <v>43979</v>
      </c>
      <c r="D4866" s="21" t="s">
        <v>10</v>
      </c>
      <c r="E4866" s="21">
        <v>0</v>
      </c>
      <c r="F4866" s="21">
        <v>0</v>
      </c>
      <c r="G4866" s="21">
        <v>9471.7199999999993</v>
      </c>
      <c r="H4866" s="21">
        <v>482406.19</v>
      </c>
      <c r="I4866" s="21" t="s">
        <v>11</v>
      </c>
      <c r="J4866" s="21" t="s">
        <v>12</v>
      </c>
    </row>
    <row r="4867" spans="1:10">
      <c r="A4867" s="21">
        <v>11563327</v>
      </c>
      <c r="B4867" s="22">
        <v>43979</v>
      </c>
      <c r="C4867" s="22">
        <v>43979</v>
      </c>
      <c r="D4867" s="21" t="s">
        <v>10</v>
      </c>
      <c r="E4867" s="21">
        <v>0</v>
      </c>
      <c r="F4867" s="21">
        <v>0</v>
      </c>
      <c r="G4867" s="21">
        <v>9663.6</v>
      </c>
      <c r="H4867" s="21">
        <v>492069.79</v>
      </c>
      <c r="I4867" s="21" t="s">
        <v>11</v>
      </c>
      <c r="J4867" s="21" t="s">
        <v>12</v>
      </c>
    </row>
    <row r="4868" spans="1:10">
      <c r="A4868" s="21">
        <v>11563327</v>
      </c>
      <c r="B4868" s="22">
        <v>43979</v>
      </c>
      <c r="C4868" s="22">
        <v>43979</v>
      </c>
      <c r="D4868" s="21" t="s">
        <v>10</v>
      </c>
      <c r="E4868" s="21">
        <v>0</v>
      </c>
      <c r="F4868" s="21">
        <v>0</v>
      </c>
      <c r="G4868" s="21">
        <v>9676.2999999999993</v>
      </c>
      <c r="H4868" s="21">
        <v>501746.09</v>
      </c>
      <c r="I4868" s="21" t="s">
        <v>11</v>
      </c>
      <c r="J4868" s="21" t="s">
        <v>12</v>
      </c>
    </row>
    <row r="4869" spans="1:10">
      <c r="A4869" s="21">
        <v>11563327</v>
      </c>
      <c r="B4869" s="22">
        <v>43979</v>
      </c>
      <c r="C4869" s="22">
        <v>43979</v>
      </c>
      <c r="D4869" s="21" t="s">
        <v>10</v>
      </c>
      <c r="E4869" s="21">
        <v>0</v>
      </c>
      <c r="F4869" s="21">
        <v>0</v>
      </c>
      <c r="G4869" s="21">
        <v>9721.52</v>
      </c>
      <c r="H4869" s="21">
        <v>511467.61</v>
      </c>
      <c r="I4869" s="21" t="s">
        <v>11</v>
      </c>
      <c r="J4869" s="21" t="s">
        <v>12</v>
      </c>
    </row>
    <row r="4870" spans="1:10">
      <c r="A4870" s="21">
        <v>11563327</v>
      </c>
      <c r="B4870" s="22">
        <v>43979</v>
      </c>
      <c r="C4870" s="22">
        <v>43979</v>
      </c>
      <c r="D4870" s="21" t="s">
        <v>10</v>
      </c>
      <c r="E4870" s="21">
        <v>0</v>
      </c>
      <c r="F4870" s="21">
        <v>0</v>
      </c>
      <c r="G4870" s="21">
        <v>9898.7000000000007</v>
      </c>
      <c r="H4870" s="21">
        <v>521366.31</v>
      </c>
      <c r="I4870" s="21" t="s">
        <v>11</v>
      </c>
      <c r="J4870" s="21" t="s">
        <v>12</v>
      </c>
    </row>
    <row r="4871" spans="1:10">
      <c r="A4871" s="21">
        <v>11563327</v>
      </c>
      <c r="B4871" s="22">
        <v>43979</v>
      </c>
      <c r="C4871" s="22">
        <v>43979</v>
      </c>
      <c r="D4871" s="21" t="s">
        <v>10</v>
      </c>
      <c r="E4871" s="21">
        <v>0</v>
      </c>
      <c r="F4871" s="21">
        <v>0</v>
      </c>
      <c r="G4871" s="21">
        <v>9900</v>
      </c>
      <c r="H4871" s="21">
        <v>531266.31000000006</v>
      </c>
      <c r="I4871" s="21" t="s">
        <v>11</v>
      </c>
      <c r="J4871" s="21" t="s">
        <v>12</v>
      </c>
    </row>
    <row r="4872" spans="1:10">
      <c r="A4872" s="21">
        <v>11563327</v>
      </c>
      <c r="B4872" s="22">
        <v>43979</v>
      </c>
      <c r="C4872" s="22">
        <v>43979</v>
      </c>
      <c r="D4872" s="21" t="s">
        <v>10</v>
      </c>
      <c r="E4872" s="21">
        <v>0</v>
      </c>
      <c r="F4872" s="21">
        <v>0</v>
      </c>
      <c r="G4872" s="21">
        <v>9993.56</v>
      </c>
      <c r="H4872" s="21">
        <v>541259.87</v>
      </c>
      <c r="I4872" s="21" t="s">
        <v>11</v>
      </c>
      <c r="J4872" s="21" t="s">
        <v>12</v>
      </c>
    </row>
    <row r="4873" spans="1:10">
      <c r="A4873" s="21">
        <v>11563327</v>
      </c>
      <c r="B4873" s="22">
        <v>43979</v>
      </c>
      <c r="C4873" s="22">
        <v>43979</v>
      </c>
      <c r="D4873" s="21" t="s">
        <v>10</v>
      </c>
      <c r="E4873" s="21">
        <v>0</v>
      </c>
      <c r="F4873" s="21">
        <v>0</v>
      </c>
      <c r="G4873" s="21">
        <v>10190.5</v>
      </c>
      <c r="H4873" s="21">
        <v>551450.37</v>
      </c>
      <c r="I4873" s="21" t="s">
        <v>11</v>
      </c>
      <c r="J4873" s="21" t="s">
        <v>12</v>
      </c>
    </row>
    <row r="4874" spans="1:10">
      <c r="A4874" s="21">
        <v>11563327</v>
      </c>
      <c r="B4874" s="22">
        <v>43979</v>
      </c>
      <c r="C4874" s="22">
        <v>43979</v>
      </c>
      <c r="D4874" s="21" t="s">
        <v>10</v>
      </c>
      <c r="E4874" s="21">
        <v>0</v>
      </c>
      <c r="F4874" s="21">
        <v>0</v>
      </c>
      <c r="G4874" s="21">
        <v>10784.5</v>
      </c>
      <c r="H4874" s="21">
        <v>562234.87</v>
      </c>
      <c r="I4874" s="21" t="s">
        <v>11</v>
      </c>
      <c r="J4874" s="21" t="s">
        <v>12</v>
      </c>
    </row>
    <row r="4875" spans="1:10">
      <c r="A4875" s="21">
        <v>11563327</v>
      </c>
      <c r="B4875" s="22">
        <v>43979</v>
      </c>
      <c r="C4875" s="22">
        <v>43979</v>
      </c>
      <c r="D4875" s="21" t="s">
        <v>10</v>
      </c>
      <c r="E4875" s="21">
        <v>0</v>
      </c>
      <c r="F4875" s="21">
        <v>0</v>
      </c>
      <c r="G4875" s="21">
        <v>10797</v>
      </c>
      <c r="H4875" s="21">
        <v>573031.87</v>
      </c>
      <c r="I4875" s="21" t="s">
        <v>11</v>
      </c>
      <c r="J4875" s="21" t="s">
        <v>12</v>
      </c>
    </row>
    <row r="4876" spans="1:10">
      <c r="A4876" s="21">
        <v>11563327</v>
      </c>
      <c r="B4876" s="22">
        <v>43979</v>
      </c>
      <c r="C4876" s="22">
        <v>43979</v>
      </c>
      <c r="D4876" s="21" t="s">
        <v>10</v>
      </c>
      <c r="E4876" s="21">
        <v>0</v>
      </c>
      <c r="F4876" s="21">
        <v>0</v>
      </c>
      <c r="G4876" s="21">
        <v>11382</v>
      </c>
      <c r="H4876" s="21">
        <v>584413.87</v>
      </c>
      <c r="I4876" s="21" t="s">
        <v>11</v>
      </c>
      <c r="J4876" s="21" t="s">
        <v>12</v>
      </c>
    </row>
    <row r="4877" spans="1:10">
      <c r="A4877" s="21">
        <v>11563327</v>
      </c>
      <c r="B4877" s="22">
        <v>43979</v>
      </c>
      <c r="C4877" s="22">
        <v>43979</v>
      </c>
      <c r="D4877" s="21" t="s">
        <v>10</v>
      </c>
      <c r="E4877" s="21">
        <v>0</v>
      </c>
      <c r="F4877" s="21">
        <v>0</v>
      </c>
      <c r="G4877" s="21">
        <v>11430</v>
      </c>
      <c r="H4877" s="21">
        <v>595843.87</v>
      </c>
      <c r="I4877" s="21" t="s">
        <v>11</v>
      </c>
      <c r="J4877" s="21" t="s">
        <v>12</v>
      </c>
    </row>
    <row r="4878" spans="1:10">
      <c r="A4878" s="21">
        <v>11563327</v>
      </c>
      <c r="B4878" s="22">
        <v>43979</v>
      </c>
      <c r="C4878" s="22">
        <v>43979</v>
      </c>
      <c r="D4878" s="21" t="s">
        <v>10</v>
      </c>
      <c r="E4878" s="21">
        <v>0</v>
      </c>
      <c r="F4878" s="21">
        <v>0</v>
      </c>
      <c r="G4878" s="21">
        <v>11632.7</v>
      </c>
      <c r="H4878" s="21">
        <v>607476.56999999995</v>
      </c>
      <c r="I4878" s="21" t="s">
        <v>11</v>
      </c>
      <c r="J4878" s="21" t="s">
        <v>12</v>
      </c>
    </row>
    <row r="4879" spans="1:10">
      <c r="A4879" s="21">
        <v>11563327</v>
      </c>
      <c r="B4879" s="22">
        <v>43979</v>
      </c>
      <c r="C4879" s="22">
        <v>43979</v>
      </c>
      <c r="D4879" s="21" t="s">
        <v>10</v>
      </c>
      <c r="E4879" s="21">
        <v>0</v>
      </c>
      <c r="F4879" s="21">
        <v>0</v>
      </c>
      <c r="G4879" s="21">
        <v>11703.3</v>
      </c>
      <c r="H4879" s="21">
        <v>619179.87</v>
      </c>
      <c r="I4879" s="21" t="s">
        <v>11</v>
      </c>
      <c r="J4879" s="21" t="s">
        <v>12</v>
      </c>
    </row>
    <row r="4880" spans="1:10">
      <c r="A4880" s="21">
        <v>11563327</v>
      </c>
      <c r="B4880" s="22">
        <v>43979</v>
      </c>
      <c r="C4880" s="22">
        <v>43979</v>
      </c>
      <c r="D4880" s="21" t="s">
        <v>10</v>
      </c>
      <c r="E4880" s="21">
        <v>0</v>
      </c>
      <c r="F4880" s="21">
        <v>0</v>
      </c>
      <c r="G4880" s="21">
        <v>11779.7</v>
      </c>
      <c r="H4880" s="21">
        <v>630959.56999999995</v>
      </c>
      <c r="I4880" s="21" t="s">
        <v>11</v>
      </c>
      <c r="J4880" s="21" t="s">
        <v>12</v>
      </c>
    </row>
    <row r="4881" spans="1:10">
      <c r="A4881" s="21">
        <v>11563327</v>
      </c>
      <c r="B4881" s="22">
        <v>43979</v>
      </c>
      <c r="C4881" s="22">
        <v>43979</v>
      </c>
      <c r="D4881" s="21" t="s">
        <v>10</v>
      </c>
      <c r="E4881" s="21">
        <v>0</v>
      </c>
      <c r="F4881" s="21">
        <v>0</v>
      </c>
      <c r="G4881" s="21">
        <v>12091</v>
      </c>
      <c r="H4881" s="21">
        <v>643050.56999999995</v>
      </c>
      <c r="I4881" s="21" t="s">
        <v>11</v>
      </c>
      <c r="J4881" s="21" t="s">
        <v>12</v>
      </c>
    </row>
    <row r="4882" spans="1:10">
      <c r="A4882" s="21">
        <v>11563327</v>
      </c>
      <c r="B4882" s="22">
        <v>43979</v>
      </c>
      <c r="C4882" s="22">
        <v>43979</v>
      </c>
      <c r="D4882" s="21" t="s">
        <v>10</v>
      </c>
      <c r="E4882" s="21">
        <v>0</v>
      </c>
      <c r="F4882" s="21">
        <v>0</v>
      </c>
      <c r="G4882" s="21">
        <v>12114.2</v>
      </c>
      <c r="H4882" s="21">
        <v>655164.77</v>
      </c>
      <c r="I4882" s="21" t="s">
        <v>11</v>
      </c>
      <c r="J4882" s="21" t="s">
        <v>12</v>
      </c>
    </row>
    <row r="4883" spans="1:10">
      <c r="A4883" s="21">
        <v>11563327</v>
      </c>
      <c r="B4883" s="22">
        <v>43979</v>
      </c>
      <c r="C4883" s="22">
        <v>43979</v>
      </c>
      <c r="D4883" s="21" t="s">
        <v>10</v>
      </c>
      <c r="E4883" s="21">
        <v>0</v>
      </c>
      <c r="F4883" s="21">
        <v>0</v>
      </c>
      <c r="G4883" s="21">
        <v>13135.77</v>
      </c>
      <c r="H4883" s="21">
        <v>668300.54</v>
      </c>
      <c r="I4883" s="21" t="s">
        <v>11</v>
      </c>
      <c r="J4883" s="21" t="s">
        <v>12</v>
      </c>
    </row>
    <row r="4884" spans="1:10">
      <c r="A4884" s="21">
        <v>11563327</v>
      </c>
      <c r="B4884" s="22">
        <v>43979</v>
      </c>
      <c r="C4884" s="22">
        <v>43979</v>
      </c>
      <c r="D4884" s="21" t="s">
        <v>10</v>
      </c>
      <c r="E4884" s="21">
        <v>0</v>
      </c>
      <c r="F4884" s="21">
        <v>0</v>
      </c>
      <c r="G4884" s="21">
        <v>13566</v>
      </c>
      <c r="H4884" s="21">
        <v>681866.54</v>
      </c>
      <c r="I4884" s="21" t="s">
        <v>11</v>
      </c>
      <c r="J4884" s="21" t="s">
        <v>12</v>
      </c>
    </row>
    <row r="4885" spans="1:10">
      <c r="A4885" s="21">
        <v>11563327</v>
      </c>
      <c r="B4885" s="22">
        <v>43979</v>
      </c>
      <c r="C4885" s="22">
        <v>43979</v>
      </c>
      <c r="D4885" s="21" t="s">
        <v>10</v>
      </c>
      <c r="E4885" s="21">
        <v>0</v>
      </c>
      <c r="F4885" s="21">
        <v>0</v>
      </c>
      <c r="G4885" s="21">
        <v>15543.4</v>
      </c>
      <c r="H4885" s="21">
        <v>697409.94</v>
      </c>
      <c r="I4885" s="21" t="s">
        <v>11</v>
      </c>
      <c r="J4885" s="21" t="s">
        <v>12</v>
      </c>
    </row>
    <row r="4886" spans="1:10">
      <c r="A4886" s="21">
        <v>11563327</v>
      </c>
      <c r="B4886" s="22">
        <v>43979</v>
      </c>
      <c r="C4886" s="22">
        <v>43979</v>
      </c>
      <c r="D4886" s="21" t="s">
        <v>10</v>
      </c>
      <c r="E4886" s="21">
        <v>0</v>
      </c>
      <c r="F4886" s="21">
        <v>0</v>
      </c>
      <c r="G4886" s="21">
        <v>15830.5</v>
      </c>
      <c r="H4886" s="21">
        <v>713240.44</v>
      </c>
      <c r="I4886" s="21" t="s">
        <v>11</v>
      </c>
      <c r="J4886" s="21" t="s">
        <v>12</v>
      </c>
    </row>
    <row r="4887" spans="1:10">
      <c r="A4887" s="21">
        <v>11563327</v>
      </c>
      <c r="B4887" s="22">
        <v>43979</v>
      </c>
      <c r="C4887" s="22">
        <v>43979</v>
      </c>
      <c r="D4887" s="21" t="s">
        <v>10</v>
      </c>
      <c r="E4887" s="21">
        <v>0</v>
      </c>
      <c r="F4887" s="21">
        <v>0</v>
      </c>
      <c r="G4887" s="21">
        <v>17233</v>
      </c>
      <c r="H4887" s="21">
        <v>730473.44</v>
      </c>
      <c r="I4887" s="21" t="s">
        <v>11</v>
      </c>
      <c r="J4887" s="21" t="s">
        <v>12</v>
      </c>
    </row>
    <row r="4888" spans="1:10">
      <c r="A4888" s="21">
        <v>11563327</v>
      </c>
      <c r="B4888" s="22">
        <v>43979</v>
      </c>
      <c r="C4888" s="22">
        <v>43979</v>
      </c>
      <c r="D4888" s="21" t="s">
        <v>10</v>
      </c>
      <c r="E4888" s="21">
        <v>0</v>
      </c>
      <c r="F4888" s="21">
        <v>0</v>
      </c>
      <c r="G4888" s="21">
        <v>18635.2</v>
      </c>
      <c r="H4888" s="21">
        <v>749108.64</v>
      </c>
      <c r="I4888" s="21" t="s">
        <v>11</v>
      </c>
      <c r="J4888" s="21" t="s">
        <v>12</v>
      </c>
    </row>
    <row r="4889" spans="1:10">
      <c r="A4889" s="21">
        <v>11563327</v>
      </c>
      <c r="B4889" s="22">
        <v>43979</v>
      </c>
      <c r="C4889" s="22">
        <v>43979</v>
      </c>
      <c r="D4889" s="21" t="s">
        <v>10</v>
      </c>
      <c r="E4889" s="21">
        <v>0</v>
      </c>
      <c r="F4889" s="21">
        <v>0</v>
      </c>
      <c r="G4889" s="21">
        <v>18847.36</v>
      </c>
      <c r="H4889" s="21">
        <v>767956</v>
      </c>
      <c r="I4889" s="21" t="s">
        <v>11</v>
      </c>
      <c r="J4889" s="21" t="s">
        <v>12</v>
      </c>
    </row>
    <row r="4890" spans="1:10">
      <c r="A4890" s="21">
        <v>11563327</v>
      </c>
      <c r="B4890" s="22">
        <v>43979</v>
      </c>
      <c r="C4890" s="22">
        <v>43979</v>
      </c>
      <c r="D4890" s="21" t="s">
        <v>10</v>
      </c>
      <c r="E4890" s="21">
        <v>0</v>
      </c>
      <c r="F4890" s="21">
        <v>0</v>
      </c>
      <c r="G4890" s="21">
        <v>18944.900000000001</v>
      </c>
      <c r="H4890" s="21">
        <v>786900.9</v>
      </c>
      <c r="I4890" s="21" t="s">
        <v>11</v>
      </c>
      <c r="J4890" s="21" t="s">
        <v>12</v>
      </c>
    </row>
    <row r="4891" spans="1:10">
      <c r="A4891" s="21">
        <v>11563327</v>
      </c>
      <c r="B4891" s="22">
        <v>43979</v>
      </c>
      <c r="C4891" s="22">
        <v>43979</v>
      </c>
      <c r="D4891" s="21" t="s">
        <v>10</v>
      </c>
      <c r="E4891" s="21">
        <v>0</v>
      </c>
      <c r="F4891" s="21">
        <v>0</v>
      </c>
      <c r="G4891" s="21">
        <v>18945.7</v>
      </c>
      <c r="H4891" s="21">
        <v>805846.6</v>
      </c>
      <c r="I4891" s="21" t="s">
        <v>11</v>
      </c>
      <c r="J4891" s="21" t="s">
        <v>12</v>
      </c>
    </row>
    <row r="4892" spans="1:10">
      <c r="A4892" s="21">
        <v>11563327</v>
      </c>
      <c r="B4892" s="22">
        <v>43979</v>
      </c>
      <c r="C4892" s="22">
        <v>43979</v>
      </c>
      <c r="D4892" s="21" t="s">
        <v>10</v>
      </c>
      <c r="E4892" s="21">
        <v>0</v>
      </c>
      <c r="F4892" s="21">
        <v>0</v>
      </c>
      <c r="G4892" s="21">
        <v>19350</v>
      </c>
      <c r="H4892" s="21">
        <v>825196.6</v>
      </c>
      <c r="I4892" s="21" t="s">
        <v>11</v>
      </c>
      <c r="J4892" s="21" t="s">
        <v>12</v>
      </c>
    </row>
    <row r="4893" spans="1:10">
      <c r="A4893" s="21">
        <v>11563327</v>
      </c>
      <c r="B4893" s="22">
        <v>43979</v>
      </c>
      <c r="C4893" s="22">
        <v>43979</v>
      </c>
      <c r="D4893" s="21" t="s">
        <v>10</v>
      </c>
      <c r="E4893" s="21">
        <v>0</v>
      </c>
      <c r="F4893" s="21">
        <v>0</v>
      </c>
      <c r="G4893" s="21">
        <v>19693</v>
      </c>
      <c r="H4893" s="21">
        <v>844889.59999999998</v>
      </c>
      <c r="I4893" s="21" t="s">
        <v>11</v>
      </c>
      <c r="J4893" s="21" t="s">
        <v>12</v>
      </c>
    </row>
    <row r="4894" spans="1:10">
      <c r="A4894" s="21">
        <v>11563327</v>
      </c>
      <c r="B4894" s="22">
        <v>43979</v>
      </c>
      <c r="C4894" s="22">
        <v>43979</v>
      </c>
      <c r="D4894" s="21" t="s">
        <v>10</v>
      </c>
      <c r="E4894" s="21">
        <v>0</v>
      </c>
      <c r="F4894" s="21">
        <v>0</v>
      </c>
      <c r="G4894" s="21">
        <v>20032.5</v>
      </c>
      <c r="H4894" s="21">
        <v>864922.1</v>
      </c>
      <c r="I4894" s="21" t="s">
        <v>11</v>
      </c>
      <c r="J4894" s="21" t="s">
        <v>12</v>
      </c>
    </row>
    <row r="4895" spans="1:10">
      <c r="A4895" s="21">
        <v>11563327</v>
      </c>
      <c r="B4895" s="22">
        <v>43979</v>
      </c>
      <c r="C4895" s="22">
        <v>43979</v>
      </c>
      <c r="D4895" s="21" t="s">
        <v>10</v>
      </c>
      <c r="E4895" s="21">
        <v>0</v>
      </c>
      <c r="F4895" s="21">
        <v>0</v>
      </c>
      <c r="G4895" s="21">
        <v>21929.919999999998</v>
      </c>
      <c r="H4895" s="21">
        <v>886852.02</v>
      </c>
      <c r="I4895" s="21" t="s">
        <v>11</v>
      </c>
      <c r="J4895" s="21" t="s">
        <v>12</v>
      </c>
    </row>
    <row r="4896" spans="1:10">
      <c r="A4896" s="21">
        <v>11563327</v>
      </c>
      <c r="B4896" s="22">
        <v>43979</v>
      </c>
      <c r="C4896" s="22">
        <v>43979</v>
      </c>
      <c r="D4896" s="21" t="s">
        <v>10</v>
      </c>
      <c r="E4896" s="21">
        <v>0</v>
      </c>
      <c r="F4896" s="21">
        <v>0</v>
      </c>
      <c r="G4896" s="21">
        <v>25175.1</v>
      </c>
      <c r="H4896" s="21">
        <v>912027.12</v>
      </c>
      <c r="I4896" s="21" t="s">
        <v>11</v>
      </c>
      <c r="J4896" s="21" t="s">
        <v>12</v>
      </c>
    </row>
    <row r="4897" spans="1:10">
      <c r="A4897" s="21">
        <v>11563327</v>
      </c>
      <c r="B4897" s="22">
        <v>43979</v>
      </c>
      <c r="C4897" s="22">
        <v>43979</v>
      </c>
      <c r="D4897" s="21" t="s">
        <v>10</v>
      </c>
      <c r="E4897" s="21">
        <v>0</v>
      </c>
      <c r="F4897" s="21">
        <v>0</v>
      </c>
      <c r="G4897" s="21">
        <v>29611.49</v>
      </c>
      <c r="H4897" s="21">
        <v>941638.61</v>
      </c>
      <c r="I4897" s="21" t="s">
        <v>11</v>
      </c>
      <c r="J4897" s="21" t="s">
        <v>12</v>
      </c>
    </row>
    <row r="4898" spans="1:10">
      <c r="A4898" s="21">
        <v>11563327</v>
      </c>
      <c r="B4898" s="22">
        <v>43979</v>
      </c>
      <c r="C4898" s="22">
        <v>43979</v>
      </c>
      <c r="D4898" s="21" t="s">
        <v>10</v>
      </c>
      <c r="E4898" s="21">
        <v>0</v>
      </c>
      <c r="F4898" s="21">
        <v>0</v>
      </c>
      <c r="G4898" s="21">
        <v>33882.86</v>
      </c>
      <c r="H4898" s="21">
        <v>975521.47</v>
      </c>
      <c r="I4898" s="21" t="s">
        <v>11</v>
      </c>
      <c r="J4898" s="21" t="s">
        <v>12</v>
      </c>
    </row>
    <row r="4899" spans="1:10">
      <c r="A4899" s="21">
        <v>11563327</v>
      </c>
      <c r="B4899" s="22">
        <v>43979</v>
      </c>
      <c r="C4899" s="22">
        <v>43979</v>
      </c>
      <c r="D4899" s="21" t="s">
        <v>10</v>
      </c>
      <c r="E4899" s="21">
        <v>0</v>
      </c>
      <c r="F4899" s="21">
        <v>0</v>
      </c>
      <c r="G4899" s="21">
        <v>34881.9</v>
      </c>
      <c r="H4899" s="21">
        <v>1010403.37</v>
      </c>
      <c r="I4899" s="21" t="s">
        <v>11</v>
      </c>
      <c r="J4899" s="21" t="s">
        <v>12</v>
      </c>
    </row>
    <row r="4900" spans="1:10">
      <c r="A4900" s="21">
        <v>11563327</v>
      </c>
      <c r="B4900" s="22">
        <v>43979</v>
      </c>
      <c r="C4900" s="22">
        <v>43979</v>
      </c>
      <c r="D4900" s="21" t="s">
        <v>10</v>
      </c>
      <c r="E4900" s="21">
        <v>0</v>
      </c>
      <c r="F4900" s="21">
        <v>0</v>
      </c>
      <c r="G4900" s="21">
        <v>37832.370000000003</v>
      </c>
      <c r="H4900" s="21">
        <v>1048235.74</v>
      </c>
      <c r="I4900" s="21" t="s">
        <v>11</v>
      </c>
      <c r="J4900" s="21" t="s">
        <v>12</v>
      </c>
    </row>
    <row r="4901" spans="1:10">
      <c r="A4901" s="21">
        <v>11563327</v>
      </c>
      <c r="B4901" s="22">
        <v>43979</v>
      </c>
      <c r="C4901" s="22">
        <v>43979</v>
      </c>
      <c r="D4901" s="21" t="s">
        <v>10</v>
      </c>
      <c r="E4901" s="21">
        <v>0</v>
      </c>
      <c r="F4901" s="21">
        <v>0</v>
      </c>
      <c r="G4901" s="21">
        <v>38874.160000000003</v>
      </c>
      <c r="H4901" s="21">
        <v>1087109.8999999999</v>
      </c>
      <c r="I4901" s="21" t="s">
        <v>11</v>
      </c>
      <c r="J4901" s="21" t="s">
        <v>12</v>
      </c>
    </row>
    <row r="4902" spans="1:10">
      <c r="A4902" s="21">
        <v>11563327</v>
      </c>
      <c r="B4902" s="22">
        <v>43979</v>
      </c>
      <c r="C4902" s="22">
        <v>43979</v>
      </c>
      <c r="D4902" s="21" t="s">
        <v>10</v>
      </c>
      <c r="E4902" s="21">
        <v>0</v>
      </c>
      <c r="F4902" s="21">
        <v>0</v>
      </c>
      <c r="G4902" s="21">
        <v>44488.5</v>
      </c>
      <c r="H4902" s="21">
        <v>1131598.3999999999</v>
      </c>
      <c r="I4902" s="21" t="s">
        <v>11</v>
      </c>
      <c r="J4902" s="21" t="s">
        <v>12</v>
      </c>
    </row>
    <row r="4903" spans="1:10">
      <c r="A4903" s="21">
        <v>11563327</v>
      </c>
      <c r="B4903" s="22">
        <v>43979</v>
      </c>
      <c r="C4903" s="22">
        <v>43979</v>
      </c>
      <c r="D4903" s="21" t="s">
        <v>10</v>
      </c>
      <c r="E4903" s="21">
        <v>0</v>
      </c>
      <c r="F4903" s="21">
        <v>0</v>
      </c>
      <c r="G4903" s="21">
        <v>49503.9</v>
      </c>
      <c r="H4903" s="21">
        <v>1181102.3</v>
      </c>
      <c r="I4903" s="21" t="s">
        <v>11</v>
      </c>
      <c r="J4903" s="21" t="s">
        <v>12</v>
      </c>
    </row>
    <row r="4904" spans="1:10">
      <c r="A4904" s="21">
        <v>11563327</v>
      </c>
      <c r="B4904" s="22">
        <v>43979</v>
      </c>
      <c r="C4904" s="22">
        <v>43979</v>
      </c>
      <c r="D4904" s="21" t="s">
        <v>10</v>
      </c>
      <c r="E4904" s="21">
        <v>0</v>
      </c>
      <c r="F4904" s="21">
        <v>0</v>
      </c>
      <c r="G4904" s="21">
        <v>61622.720000000001</v>
      </c>
      <c r="H4904" s="21">
        <v>1242725.02</v>
      </c>
      <c r="I4904" s="21" t="s">
        <v>11</v>
      </c>
      <c r="J4904" s="21" t="s">
        <v>12</v>
      </c>
    </row>
    <row r="4905" spans="1:10">
      <c r="A4905" s="21">
        <v>11563327</v>
      </c>
      <c r="B4905" s="22">
        <v>43979</v>
      </c>
      <c r="C4905" s="22">
        <v>43979</v>
      </c>
      <c r="D4905" s="21" t="s">
        <v>13</v>
      </c>
      <c r="E4905" s="21">
        <v>0</v>
      </c>
      <c r="F4905" s="21">
        <v>6.26</v>
      </c>
      <c r="G4905" s="21">
        <v>0</v>
      </c>
      <c r="H4905" s="21">
        <v>1242718.76</v>
      </c>
      <c r="I4905" s="21" t="s">
        <v>14</v>
      </c>
      <c r="J4905" s="21" t="s">
        <v>15</v>
      </c>
    </row>
    <row r="4906" spans="1:10">
      <c r="A4906" s="21">
        <v>11563327</v>
      </c>
      <c r="B4906" s="22">
        <v>43979</v>
      </c>
      <c r="C4906" s="22">
        <v>43979</v>
      </c>
      <c r="D4906" s="21" t="s">
        <v>13</v>
      </c>
      <c r="E4906" s="21">
        <v>0</v>
      </c>
      <c r="F4906" s="21">
        <v>8.69</v>
      </c>
      <c r="G4906" s="21">
        <v>0</v>
      </c>
      <c r="H4906" s="21">
        <v>1242710.07</v>
      </c>
      <c r="I4906" s="21" t="s">
        <v>14</v>
      </c>
      <c r="J4906" s="21" t="s">
        <v>15</v>
      </c>
    </row>
    <row r="4907" spans="1:10">
      <c r="A4907" s="21">
        <v>11563327</v>
      </c>
      <c r="B4907" s="22">
        <v>43979</v>
      </c>
      <c r="C4907" s="22">
        <v>43979</v>
      </c>
      <c r="D4907" s="21" t="s">
        <v>13</v>
      </c>
      <c r="E4907" s="21">
        <v>0</v>
      </c>
      <c r="F4907" s="21">
        <v>11.31</v>
      </c>
      <c r="G4907" s="21">
        <v>0</v>
      </c>
      <c r="H4907" s="21">
        <v>1242698.76</v>
      </c>
      <c r="I4907" s="21" t="s">
        <v>14</v>
      </c>
      <c r="J4907" s="21" t="s">
        <v>15</v>
      </c>
    </row>
    <row r="4908" spans="1:10">
      <c r="A4908" s="21">
        <v>11563327</v>
      </c>
      <c r="B4908" s="22">
        <v>43979</v>
      </c>
      <c r="C4908" s="22">
        <v>43979</v>
      </c>
      <c r="D4908" s="21" t="s">
        <v>13</v>
      </c>
      <c r="E4908" s="21">
        <v>0</v>
      </c>
      <c r="F4908" s="21">
        <v>12.23</v>
      </c>
      <c r="G4908" s="21">
        <v>0</v>
      </c>
      <c r="H4908" s="21">
        <v>1242686.53</v>
      </c>
      <c r="I4908" s="21" t="s">
        <v>14</v>
      </c>
      <c r="J4908" s="21" t="s">
        <v>15</v>
      </c>
    </row>
    <row r="4909" spans="1:10">
      <c r="A4909" s="21">
        <v>11563327</v>
      </c>
      <c r="B4909" s="22">
        <v>43979</v>
      </c>
      <c r="C4909" s="22">
        <v>43979</v>
      </c>
      <c r="D4909" s="21" t="s">
        <v>13</v>
      </c>
      <c r="E4909" s="21">
        <v>0</v>
      </c>
      <c r="F4909" s="21">
        <v>14.02</v>
      </c>
      <c r="G4909" s="21">
        <v>0</v>
      </c>
      <c r="H4909" s="21">
        <v>1242672.51</v>
      </c>
      <c r="I4909" s="21" t="s">
        <v>14</v>
      </c>
      <c r="J4909" s="21" t="s">
        <v>15</v>
      </c>
    </row>
    <row r="4910" spans="1:10">
      <c r="A4910" s="21">
        <v>11563327</v>
      </c>
      <c r="B4910" s="22">
        <v>43979</v>
      </c>
      <c r="C4910" s="22">
        <v>43979</v>
      </c>
      <c r="D4910" s="21" t="s">
        <v>13</v>
      </c>
      <c r="E4910" s="21">
        <v>0</v>
      </c>
      <c r="F4910" s="21">
        <v>15.89</v>
      </c>
      <c r="G4910" s="21">
        <v>0</v>
      </c>
      <c r="H4910" s="21">
        <v>1242656.6200000001</v>
      </c>
      <c r="I4910" s="21" t="s">
        <v>14</v>
      </c>
      <c r="J4910" s="21" t="s">
        <v>15</v>
      </c>
    </row>
    <row r="4911" spans="1:10">
      <c r="A4911" s="21">
        <v>11563327</v>
      </c>
      <c r="B4911" s="22">
        <v>43979</v>
      </c>
      <c r="C4911" s="22">
        <v>43979</v>
      </c>
      <c r="D4911" s="21" t="s">
        <v>13</v>
      </c>
      <c r="E4911" s="21">
        <v>0</v>
      </c>
      <c r="F4911" s="21">
        <v>18.7</v>
      </c>
      <c r="G4911" s="21">
        <v>0</v>
      </c>
      <c r="H4911" s="21">
        <v>1242637.92</v>
      </c>
      <c r="I4911" s="21" t="s">
        <v>14</v>
      </c>
      <c r="J4911" s="21" t="s">
        <v>15</v>
      </c>
    </row>
    <row r="4912" spans="1:10">
      <c r="A4912" s="21">
        <v>11563327</v>
      </c>
      <c r="B4912" s="22">
        <v>43979</v>
      </c>
      <c r="C4912" s="22">
        <v>43979</v>
      </c>
      <c r="D4912" s="21" t="s">
        <v>13</v>
      </c>
      <c r="E4912" s="21">
        <v>0</v>
      </c>
      <c r="F4912" s="21">
        <v>22.06</v>
      </c>
      <c r="G4912" s="21">
        <v>0</v>
      </c>
      <c r="H4912" s="21">
        <v>1242615.8600000001</v>
      </c>
      <c r="I4912" s="21" t="s">
        <v>14</v>
      </c>
      <c r="J4912" s="21" t="s">
        <v>15</v>
      </c>
    </row>
    <row r="4913" spans="1:10">
      <c r="A4913" s="21">
        <v>11563327</v>
      </c>
      <c r="B4913" s="22">
        <v>43979</v>
      </c>
      <c r="C4913" s="22">
        <v>43979</v>
      </c>
      <c r="D4913" s="21" t="s">
        <v>13</v>
      </c>
      <c r="E4913" s="21">
        <v>0</v>
      </c>
      <c r="F4913" s="21">
        <v>22.44</v>
      </c>
      <c r="G4913" s="21">
        <v>0</v>
      </c>
      <c r="H4913" s="21">
        <v>1242593.42</v>
      </c>
      <c r="I4913" s="21" t="s">
        <v>14</v>
      </c>
      <c r="J4913" s="21" t="s">
        <v>15</v>
      </c>
    </row>
    <row r="4914" spans="1:10">
      <c r="A4914" s="21">
        <v>11563327</v>
      </c>
      <c r="B4914" s="22">
        <v>43979</v>
      </c>
      <c r="C4914" s="22">
        <v>43979</v>
      </c>
      <c r="D4914" s="21" t="s">
        <v>13</v>
      </c>
      <c r="E4914" s="21">
        <v>0</v>
      </c>
      <c r="F4914" s="21">
        <v>25.16</v>
      </c>
      <c r="G4914" s="21">
        <v>0</v>
      </c>
      <c r="H4914" s="21">
        <v>1242568.26</v>
      </c>
      <c r="I4914" s="21" t="s">
        <v>14</v>
      </c>
      <c r="J4914" s="21" t="s">
        <v>15</v>
      </c>
    </row>
    <row r="4915" spans="1:10">
      <c r="A4915" s="21">
        <v>11563327</v>
      </c>
      <c r="B4915" s="22">
        <v>43979</v>
      </c>
      <c r="C4915" s="22">
        <v>43979</v>
      </c>
      <c r="D4915" s="21" t="s">
        <v>13</v>
      </c>
      <c r="E4915" s="21">
        <v>0</v>
      </c>
      <c r="F4915" s="21">
        <v>25.24</v>
      </c>
      <c r="G4915" s="21">
        <v>0</v>
      </c>
      <c r="H4915" s="21">
        <v>1242543.02</v>
      </c>
      <c r="I4915" s="21" t="s">
        <v>14</v>
      </c>
      <c r="J4915" s="21" t="s">
        <v>15</v>
      </c>
    </row>
    <row r="4916" spans="1:10">
      <c r="A4916" s="21">
        <v>11563327</v>
      </c>
      <c r="B4916" s="22">
        <v>43979</v>
      </c>
      <c r="C4916" s="22">
        <v>43979</v>
      </c>
      <c r="D4916" s="21" t="s">
        <v>13</v>
      </c>
      <c r="E4916" s="21">
        <v>0</v>
      </c>
      <c r="F4916" s="21">
        <v>26.94</v>
      </c>
      <c r="G4916" s="21">
        <v>0</v>
      </c>
      <c r="H4916" s="21">
        <v>1242516.08</v>
      </c>
      <c r="I4916" s="21" t="s">
        <v>14</v>
      </c>
      <c r="J4916" s="21" t="s">
        <v>15</v>
      </c>
    </row>
    <row r="4917" spans="1:10">
      <c r="A4917" s="21">
        <v>11563327</v>
      </c>
      <c r="B4917" s="22">
        <v>43979</v>
      </c>
      <c r="C4917" s="22">
        <v>43979</v>
      </c>
      <c r="D4917" s="21" t="s">
        <v>13</v>
      </c>
      <c r="E4917" s="21">
        <v>0</v>
      </c>
      <c r="F4917" s="21">
        <v>29.43</v>
      </c>
      <c r="G4917" s="21">
        <v>0</v>
      </c>
      <c r="H4917" s="21">
        <v>1242486.6499999999</v>
      </c>
      <c r="I4917" s="21" t="s">
        <v>14</v>
      </c>
      <c r="J4917" s="21" t="s">
        <v>15</v>
      </c>
    </row>
    <row r="4918" spans="1:10">
      <c r="A4918" s="21">
        <v>11563327</v>
      </c>
      <c r="B4918" s="22">
        <v>43979</v>
      </c>
      <c r="C4918" s="22">
        <v>43979</v>
      </c>
      <c r="D4918" s="21" t="s">
        <v>13</v>
      </c>
      <c r="E4918" s="21">
        <v>0</v>
      </c>
      <c r="F4918" s="21">
        <v>32.67</v>
      </c>
      <c r="G4918" s="21">
        <v>0</v>
      </c>
      <c r="H4918" s="21">
        <v>1242453.98</v>
      </c>
      <c r="I4918" s="21" t="s">
        <v>14</v>
      </c>
      <c r="J4918" s="21" t="s">
        <v>15</v>
      </c>
    </row>
    <row r="4919" spans="1:10">
      <c r="A4919" s="21">
        <v>11563327</v>
      </c>
      <c r="B4919" s="22">
        <v>43979</v>
      </c>
      <c r="C4919" s="22">
        <v>43979</v>
      </c>
      <c r="D4919" s="21" t="s">
        <v>13</v>
      </c>
      <c r="E4919" s="21">
        <v>0</v>
      </c>
      <c r="F4919" s="21">
        <v>42.67</v>
      </c>
      <c r="G4919" s="21">
        <v>0</v>
      </c>
      <c r="H4919" s="21">
        <v>1242411.31</v>
      </c>
      <c r="I4919" s="21" t="s">
        <v>14</v>
      </c>
      <c r="J4919" s="21" t="s">
        <v>15</v>
      </c>
    </row>
    <row r="4920" spans="1:10">
      <c r="A4920" s="21">
        <v>11563327</v>
      </c>
      <c r="B4920" s="22">
        <v>43979</v>
      </c>
      <c r="C4920" s="22">
        <v>43979</v>
      </c>
      <c r="D4920" s="21" t="s">
        <v>13</v>
      </c>
      <c r="E4920" s="21">
        <v>0</v>
      </c>
      <c r="F4920" s="21">
        <v>46.49</v>
      </c>
      <c r="G4920" s="21">
        <v>0</v>
      </c>
      <c r="H4920" s="21">
        <v>1242364.82</v>
      </c>
      <c r="I4920" s="21" t="s">
        <v>14</v>
      </c>
      <c r="J4920" s="21" t="s">
        <v>15</v>
      </c>
    </row>
    <row r="4921" spans="1:10">
      <c r="A4921" s="21">
        <v>11563327</v>
      </c>
      <c r="B4921" s="22">
        <v>43979</v>
      </c>
      <c r="C4921" s="22">
        <v>43979</v>
      </c>
      <c r="D4921" s="21" t="s">
        <v>13</v>
      </c>
      <c r="E4921" s="21">
        <v>0</v>
      </c>
      <c r="F4921" s="21">
        <v>51.49</v>
      </c>
      <c r="G4921" s="21">
        <v>0</v>
      </c>
      <c r="H4921" s="21">
        <v>1242313.33</v>
      </c>
      <c r="I4921" s="21" t="s">
        <v>14</v>
      </c>
      <c r="J4921" s="21" t="s">
        <v>15</v>
      </c>
    </row>
    <row r="4922" spans="1:10">
      <c r="A4922" s="21">
        <v>11563327</v>
      </c>
      <c r="B4922" s="22">
        <v>43979</v>
      </c>
      <c r="C4922" s="22">
        <v>43979</v>
      </c>
      <c r="D4922" s="21" t="s">
        <v>13</v>
      </c>
      <c r="E4922" s="21">
        <v>0</v>
      </c>
      <c r="F4922" s="21">
        <v>87.34</v>
      </c>
      <c r="G4922" s="21">
        <v>0</v>
      </c>
      <c r="H4922" s="21">
        <v>1242225.99</v>
      </c>
      <c r="I4922" s="21" t="s">
        <v>14</v>
      </c>
      <c r="J4922" s="21" t="s">
        <v>15</v>
      </c>
    </row>
    <row r="4923" spans="1:10">
      <c r="A4923" s="21">
        <v>11563327</v>
      </c>
      <c r="B4923" s="22">
        <v>43979</v>
      </c>
      <c r="C4923" s="22">
        <v>43979</v>
      </c>
      <c r="D4923" s="21" t="s">
        <v>13</v>
      </c>
      <c r="E4923" s="21">
        <v>0</v>
      </c>
      <c r="F4923" s="21">
        <v>101.05</v>
      </c>
      <c r="G4923" s="21">
        <v>0</v>
      </c>
      <c r="H4923" s="21">
        <v>1242124.94</v>
      </c>
      <c r="I4923" s="21" t="s">
        <v>14</v>
      </c>
      <c r="J4923" s="21" t="s">
        <v>15</v>
      </c>
    </row>
    <row r="4924" spans="1:10">
      <c r="A4924" s="21">
        <v>11563327</v>
      </c>
      <c r="B4924" s="22">
        <v>43979</v>
      </c>
      <c r="C4924" s="22">
        <v>43979</v>
      </c>
      <c r="D4924" s="21" t="s">
        <v>16</v>
      </c>
      <c r="E4924" s="21">
        <v>0</v>
      </c>
      <c r="F4924" s="21">
        <v>1242124.94</v>
      </c>
      <c r="G4924" s="21">
        <v>0</v>
      </c>
      <c r="H4924" s="21">
        <v>0</v>
      </c>
      <c r="I4924" s="21" t="s">
        <v>17</v>
      </c>
      <c r="J4924" s="21" t="s">
        <v>18</v>
      </c>
    </row>
    <row r="4925" spans="1:10">
      <c r="A4925" s="21">
        <v>11563327</v>
      </c>
      <c r="B4925" s="22">
        <v>43980</v>
      </c>
      <c r="C4925" s="22">
        <v>43980</v>
      </c>
      <c r="D4925" s="21" t="s">
        <v>10</v>
      </c>
      <c r="E4925" s="21">
        <v>0</v>
      </c>
      <c r="F4925" s="21">
        <v>0</v>
      </c>
      <c r="G4925" s="21">
        <v>300</v>
      </c>
      <c r="H4925" s="21">
        <v>300</v>
      </c>
      <c r="I4925" s="21" t="s">
        <v>11</v>
      </c>
      <c r="J4925" s="21" t="s">
        <v>12</v>
      </c>
    </row>
    <row r="4926" spans="1:10">
      <c r="A4926" s="21">
        <v>11563327</v>
      </c>
      <c r="B4926" s="22">
        <v>43980</v>
      </c>
      <c r="C4926" s="22">
        <v>43980</v>
      </c>
      <c r="D4926" s="21" t="s">
        <v>10</v>
      </c>
      <c r="E4926" s="21">
        <v>0</v>
      </c>
      <c r="F4926" s="21">
        <v>0</v>
      </c>
      <c r="G4926" s="21">
        <v>391.8</v>
      </c>
      <c r="H4926" s="21">
        <v>691.8</v>
      </c>
      <c r="I4926" s="21" t="s">
        <v>11</v>
      </c>
      <c r="J4926" s="21" t="s">
        <v>12</v>
      </c>
    </row>
    <row r="4927" spans="1:10">
      <c r="A4927" s="21">
        <v>11563327</v>
      </c>
      <c r="B4927" s="22">
        <v>43980</v>
      </c>
      <c r="C4927" s="22">
        <v>43980</v>
      </c>
      <c r="D4927" s="21" t="s">
        <v>10</v>
      </c>
      <c r="E4927" s="21">
        <v>0</v>
      </c>
      <c r="F4927" s="21">
        <v>0</v>
      </c>
      <c r="G4927" s="21">
        <v>500</v>
      </c>
      <c r="H4927" s="21">
        <v>1191.8</v>
      </c>
      <c r="I4927" s="21" t="s">
        <v>11</v>
      </c>
      <c r="J4927" s="21" t="s">
        <v>12</v>
      </c>
    </row>
    <row r="4928" spans="1:10">
      <c r="A4928" s="21">
        <v>11563327</v>
      </c>
      <c r="B4928" s="22">
        <v>43980</v>
      </c>
      <c r="C4928" s="22">
        <v>43980</v>
      </c>
      <c r="D4928" s="21" t="s">
        <v>10</v>
      </c>
      <c r="E4928" s="21">
        <v>0</v>
      </c>
      <c r="F4928" s="21">
        <v>0</v>
      </c>
      <c r="G4928" s="21">
        <v>500</v>
      </c>
      <c r="H4928" s="21">
        <v>1691.8</v>
      </c>
      <c r="I4928" s="21" t="s">
        <v>11</v>
      </c>
      <c r="J4928" s="21" t="s">
        <v>12</v>
      </c>
    </row>
    <row r="4929" spans="1:10">
      <c r="A4929" s="21">
        <v>11563327</v>
      </c>
      <c r="B4929" s="22">
        <v>43980</v>
      </c>
      <c r="C4929" s="22">
        <v>43980</v>
      </c>
      <c r="D4929" s="21" t="s">
        <v>10</v>
      </c>
      <c r="E4929" s="21">
        <v>0</v>
      </c>
      <c r="F4929" s="21">
        <v>0</v>
      </c>
      <c r="G4929" s="21">
        <v>620</v>
      </c>
      <c r="H4929" s="21">
        <v>2311.8000000000002</v>
      </c>
      <c r="I4929" s="21" t="s">
        <v>11</v>
      </c>
      <c r="J4929" s="21" t="s">
        <v>12</v>
      </c>
    </row>
    <row r="4930" spans="1:10">
      <c r="A4930" s="21">
        <v>11563327</v>
      </c>
      <c r="B4930" s="22">
        <v>43980</v>
      </c>
      <c r="C4930" s="22">
        <v>43980</v>
      </c>
      <c r="D4930" s="21" t="s">
        <v>10</v>
      </c>
      <c r="E4930" s="21">
        <v>0</v>
      </c>
      <c r="F4930" s="21">
        <v>0</v>
      </c>
      <c r="G4930" s="21">
        <v>680</v>
      </c>
      <c r="H4930" s="21">
        <v>2991.8</v>
      </c>
      <c r="I4930" s="21" t="s">
        <v>11</v>
      </c>
      <c r="J4930" s="21" t="s">
        <v>12</v>
      </c>
    </row>
    <row r="4931" spans="1:10">
      <c r="A4931" s="21">
        <v>11563327</v>
      </c>
      <c r="B4931" s="22">
        <v>43980</v>
      </c>
      <c r="C4931" s="22">
        <v>43980</v>
      </c>
      <c r="D4931" s="21" t="s">
        <v>10</v>
      </c>
      <c r="E4931" s="21">
        <v>0</v>
      </c>
      <c r="F4931" s="21">
        <v>0</v>
      </c>
      <c r="G4931" s="21">
        <v>700</v>
      </c>
      <c r="H4931" s="21">
        <v>3691.8</v>
      </c>
      <c r="I4931" s="21" t="s">
        <v>11</v>
      </c>
      <c r="J4931" s="21" t="s">
        <v>12</v>
      </c>
    </row>
    <row r="4932" spans="1:10">
      <c r="A4932" s="21">
        <v>11563327</v>
      </c>
      <c r="B4932" s="22">
        <v>43980</v>
      </c>
      <c r="C4932" s="22">
        <v>43980</v>
      </c>
      <c r="D4932" s="21" t="s">
        <v>10</v>
      </c>
      <c r="E4932" s="21">
        <v>0</v>
      </c>
      <c r="F4932" s="21">
        <v>0</v>
      </c>
      <c r="G4932" s="21">
        <v>750</v>
      </c>
      <c r="H4932" s="21">
        <v>4441.8</v>
      </c>
      <c r="I4932" s="21" t="s">
        <v>11</v>
      </c>
      <c r="J4932" s="21" t="s">
        <v>12</v>
      </c>
    </row>
    <row r="4933" spans="1:10">
      <c r="A4933" s="21">
        <v>11563327</v>
      </c>
      <c r="B4933" s="22">
        <v>43980</v>
      </c>
      <c r="C4933" s="22">
        <v>43980</v>
      </c>
      <c r="D4933" s="21" t="s">
        <v>10</v>
      </c>
      <c r="E4933" s="21">
        <v>0</v>
      </c>
      <c r="F4933" s="21">
        <v>0</v>
      </c>
      <c r="G4933" s="21">
        <v>770</v>
      </c>
      <c r="H4933" s="21">
        <v>5211.8</v>
      </c>
      <c r="I4933" s="21" t="s">
        <v>11</v>
      </c>
      <c r="J4933" s="21" t="s">
        <v>12</v>
      </c>
    </row>
    <row r="4934" spans="1:10">
      <c r="A4934" s="21">
        <v>11563327</v>
      </c>
      <c r="B4934" s="22">
        <v>43980</v>
      </c>
      <c r="C4934" s="22">
        <v>43980</v>
      </c>
      <c r="D4934" s="21" t="s">
        <v>10</v>
      </c>
      <c r="E4934" s="21">
        <v>0</v>
      </c>
      <c r="F4934" s="21">
        <v>0</v>
      </c>
      <c r="G4934" s="21">
        <v>790</v>
      </c>
      <c r="H4934" s="21">
        <v>6001.8</v>
      </c>
      <c r="I4934" s="21" t="s">
        <v>11</v>
      </c>
      <c r="J4934" s="21" t="s">
        <v>12</v>
      </c>
    </row>
    <row r="4935" spans="1:10">
      <c r="A4935" s="21">
        <v>11563327</v>
      </c>
      <c r="B4935" s="22">
        <v>43980</v>
      </c>
      <c r="C4935" s="22">
        <v>43980</v>
      </c>
      <c r="D4935" s="21" t="s">
        <v>10</v>
      </c>
      <c r="E4935" s="21">
        <v>0</v>
      </c>
      <c r="F4935" s="21">
        <v>0</v>
      </c>
      <c r="G4935" s="21">
        <v>845</v>
      </c>
      <c r="H4935" s="21">
        <v>6846.8</v>
      </c>
      <c r="I4935" s="21" t="s">
        <v>11</v>
      </c>
      <c r="J4935" s="21" t="s">
        <v>12</v>
      </c>
    </row>
    <row r="4936" spans="1:10">
      <c r="A4936" s="21">
        <v>11563327</v>
      </c>
      <c r="B4936" s="22">
        <v>43980</v>
      </c>
      <c r="C4936" s="22">
        <v>43980</v>
      </c>
      <c r="D4936" s="21" t="s">
        <v>10</v>
      </c>
      <c r="E4936" s="21">
        <v>0</v>
      </c>
      <c r="F4936" s="21">
        <v>0</v>
      </c>
      <c r="G4936" s="21">
        <v>849.03</v>
      </c>
      <c r="H4936" s="21">
        <v>7695.83</v>
      </c>
      <c r="I4936" s="21" t="s">
        <v>11</v>
      </c>
      <c r="J4936" s="21" t="s">
        <v>12</v>
      </c>
    </row>
    <row r="4937" spans="1:10">
      <c r="A4937" s="21">
        <v>11563327</v>
      </c>
      <c r="B4937" s="22">
        <v>43980</v>
      </c>
      <c r="C4937" s="22">
        <v>43980</v>
      </c>
      <c r="D4937" s="21" t="s">
        <v>10</v>
      </c>
      <c r="E4937" s="21">
        <v>0</v>
      </c>
      <c r="F4937" s="21">
        <v>0</v>
      </c>
      <c r="G4937" s="21">
        <v>900</v>
      </c>
      <c r="H4937" s="21">
        <v>8595.83</v>
      </c>
      <c r="I4937" s="21" t="s">
        <v>11</v>
      </c>
      <c r="J4937" s="21" t="s">
        <v>12</v>
      </c>
    </row>
    <row r="4938" spans="1:10">
      <c r="A4938" s="21">
        <v>11563327</v>
      </c>
      <c r="B4938" s="22">
        <v>43980</v>
      </c>
      <c r="C4938" s="22">
        <v>43980</v>
      </c>
      <c r="D4938" s="21" t="s">
        <v>10</v>
      </c>
      <c r="E4938" s="21">
        <v>0</v>
      </c>
      <c r="F4938" s="21">
        <v>0</v>
      </c>
      <c r="G4938" s="21">
        <v>900</v>
      </c>
      <c r="H4938" s="21">
        <v>9495.83</v>
      </c>
      <c r="I4938" s="21" t="s">
        <v>11</v>
      </c>
      <c r="J4938" s="21" t="s">
        <v>12</v>
      </c>
    </row>
    <row r="4939" spans="1:10">
      <c r="A4939" s="21">
        <v>11563327</v>
      </c>
      <c r="B4939" s="22">
        <v>43980</v>
      </c>
      <c r="C4939" s="22">
        <v>43980</v>
      </c>
      <c r="D4939" s="21" t="s">
        <v>10</v>
      </c>
      <c r="E4939" s="21">
        <v>0</v>
      </c>
      <c r="F4939" s="21">
        <v>0</v>
      </c>
      <c r="G4939" s="21">
        <v>1020</v>
      </c>
      <c r="H4939" s="21">
        <v>10515.83</v>
      </c>
      <c r="I4939" s="21" t="s">
        <v>11</v>
      </c>
      <c r="J4939" s="21" t="s">
        <v>12</v>
      </c>
    </row>
    <row r="4940" spans="1:10">
      <c r="A4940" s="21">
        <v>11563327</v>
      </c>
      <c r="B4940" s="22">
        <v>43980</v>
      </c>
      <c r="C4940" s="22">
        <v>43980</v>
      </c>
      <c r="D4940" s="21" t="s">
        <v>10</v>
      </c>
      <c r="E4940" s="21">
        <v>0</v>
      </c>
      <c r="F4940" s="21">
        <v>0</v>
      </c>
      <c r="G4940" s="21">
        <v>1080</v>
      </c>
      <c r="H4940" s="21">
        <v>11595.83</v>
      </c>
      <c r="I4940" s="21" t="s">
        <v>11</v>
      </c>
      <c r="J4940" s="21" t="s">
        <v>12</v>
      </c>
    </row>
    <row r="4941" spans="1:10">
      <c r="A4941" s="21">
        <v>11563327</v>
      </c>
      <c r="B4941" s="22">
        <v>43980</v>
      </c>
      <c r="C4941" s="22">
        <v>43980</v>
      </c>
      <c r="D4941" s="21" t="s">
        <v>10</v>
      </c>
      <c r="E4941" s="21">
        <v>0</v>
      </c>
      <c r="F4941" s="21">
        <v>0</v>
      </c>
      <c r="G4941" s="21">
        <v>1250</v>
      </c>
      <c r="H4941" s="21">
        <v>12845.83</v>
      </c>
      <c r="I4941" s="21" t="s">
        <v>11</v>
      </c>
      <c r="J4941" s="21" t="s">
        <v>12</v>
      </c>
    </row>
    <row r="4942" spans="1:10">
      <c r="A4942" s="21">
        <v>11563327</v>
      </c>
      <c r="B4942" s="22">
        <v>43980</v>
      </c>
      <c r="C4942" s="22">
        <v>43980</v>
      </c>
      <c r="D4942" s="21" t="s">
        <v>10</v>
      </c>
      <c r="E4942" s="21">
        <v>0</v>
      </c>
      <c r="F4942" s="21">
        <v>0</v>
      </c>
      <c r="G4942" s="21">
        <v>1280</v>
      </c>
      <c r="H4942" s="21">
        <v>14125.83</v>
      </c>
      <c r="I4942" s="21" t="s">
        <v>11</v>
      </c>
      <c r="J4942" s="21" t="s">
        <v>12</v>
      </c>
    </row>
    <row r="4943" spans="1:10">
      <c r="A4943" s="21">
        <v>11563327</v>
      </c>
      <c r="B4943" s="22">
        <v>43980</v>
      </c>
      <c r="C4943" s="22">
        <v>43980</v>
      </c>
      <c r="D4943" s="21" t="s">
        <v>10</v>
      </c>
      <c r="E4943" s="21">
        <v>0</v>
      </c>
      <c r="F4943" s="21">
        <v>0</v>
      </c>
      <c r="G4943" s="21">
        <v>1300</v>
      </c>
      <c r="H4943" s="21">
        <v>15425.83</v>
      </c>
      <c r="I4943" s="21" t="s">
        <v>11</v>
      </c>
      <c r="J4943" s="21" t="s">
        <v>12</v>
      </c>
    </row>
    <row r="4944" spans="1:10">
      <c r="A4944" s="21">
        <v>11563327</v>
      </c>
      <c r="B4944" s="22">
        <v>43980</v>
      </c>
      <c r="C4944" s="22">
        <v>43980</v>
      </c>
      <c r="D4944" s="21" t="s">
        <v>10</v>
      </c>
      <c r="E4944" s="21">
        <v>0</v>
      </c>
      <c r="F4944" s="21">
        <v>0</v>
      </c>
      <c r="G4944" s="21">
        <v>1308.2</v>
      </c>
      <c r="H4944" s="21">
        <v>16734.03</v>
      </c>
      <c r="I4944" s="21" t="s">
        <v>11</v>
      </c>
      <c r="J4944" s="21" t="s">
        <v>12</v>
      </c>
    </row>
    <row r="4945" spans="1:10">
      <c r="A4945" s="21">
        <v>11563327</v>
      </c>
      <c r="B4945" s="22">
        <v>43980</v>
      </c>
      <c r="C4945" s="22">
        <v>43980</v>
      </c>
      <c r="D4945" s="21" t="s">
        <v>10</v>
      </c>
      <c r="E4945" s="21">
        <v>0</v>
      </c>
      <c r="F4945" s="21">
        <v>0</v>
      </c>
      <c r="G4945" s="21">
        <v>1321.2</v>
      </c>
      <c r="H4945" s="21">
        <v>18055.23</v>
      </c>
      <c r="I4945" s="21" t="s">
        <v>11</v>
      </c>
      <c r="J4945" s="21" t="s">
        <v>12</v>
      </c>
    </row>
    <row r="4946" spans="1:10">
      <c r="A4946" s="21">
        <v>11563327</v>
      </c>
      <c r="B4946" s="22">
        <v>43980</v>
      </c>
      <c r="C4946" s="22">
        <v>43980</v>
      </c>
      <c r="D4946" s="21" t="s">
        <v>10</v>
      </c>
      <c r="E4946" s="21">
        <v>0</v>
      </c>
      <c r="F4946" s="21">
        <v>0</v>
      </c>
      <c r="G4946" s="21">
        <v>1376</v>
      </c>
      <c r="H4946" s="21">
        <v>19431.23</v>
      </c>
      <c r="I4946" s="21" t="s">
        <v>11</v>
      </c>
      <c r="J4946" s="21" t="s">
        <v>12</v>
      </c>
    </row>
    <row r="4947" spans="1:10">
      <c r="A4947" s="21">
        <v>11563327</v>
      </c>
      <c r="B4947" s="22">
        <v>43980</v>
      </c>
      <c r="C4947" s="22">
        <v>43980</v>
      </c>
      <c r="D4947" s="21" t="s">
        <v>10</v>
      </c>
      <c r="E4947" s="21">
        <v>0</v>
      </c>
      <c r="F4947" s="21">
        <v>0</v>
      </c>
      <c r="G4947" s="21">
        <v>1420</v>
      </c>
      <c r="H4947" s="21">
        <v>20851.23</v>
      </c>
      <c r="I4947" s="21" t="s">
        <v>11</v>
      </c>
      <c r="J4947" s="21" t="s">
        <v>12</v>
      </c>
    </row>
    <row r="4948" spans="1:10">
      <c r="A4948" s="21">
        <v>11563327</v>
      </c>
      <c r="B4948" s="22">
        <v>43980</v>
      </c>
      <c r="C4948" s="22">
        <v>43980</v>
      </c>
      <c r="D4948" s="21" t="s">
        <v>10</v>
      </c>
      <c r="E4948" s="21">
        <v>0</v>
      </c>
      <c r="F4948" s="21">
        <v>0</v>
      </c>
      <c r="G4948" s="21">
        <v>1436.9</v>
      </c>
      <c r="H4948" s="21">
        <v>22288.13</v>
      </c>
      <c r="I4948" s="21" t="s">
        <v>11</v>
      </c>
      <c r="J4948" s="21" t="s">
        <v>12</v>
      </c>
    </row>
    <row r="4949" spans="1:10">
      <c r="A4949" s="21">
        <v>11563327</v>
      </c>
      <c r="B4949" s="22">
        <v>43980</v>
      </c>
      <c r="C4949" s="22">
        <v>43980</v>
      </c>
      <c r="D4949" s="21" t="s">
        <v>10</v>
      </c>
      <c r="E4949" s="21">
        <v>0</v>
      </c>
      <c r="F4949" s="21">
        <v>0</v>
      </c>
      <c r="G4949" s="21">
        <v>1500</v>
      </c>
      <c r="H4949" s="21">
        <v>23788.13</v>
      </c>
      <c r="I4949" s="21" t="s">
        <v>11</v>
      </c>
      <c r="J4949" s="21" t="s">
        <v>12</v>
      </c>
    </row>
    <row r="4950" spans="1:10">
      <c r="A4950" s="21">
        <v>11563327</v>
      </c>
      <c r="B4950" s="22">
        <v>43980</v>
      </c>
      <c r="C4950" s="22">
        <v>43980</v>
      </c>
      <c r="D4950" s="21" t="s">
        <v>10</v>
      </c>
      <c r="E4950" s="21">
        <v>0</v>
      </c>
      <c r="F4950" s="21">
        <v>0</v>
      </c>
      <c r="G4950" s="21">
        <v>1600</v>
      </c>
      <c r="H4950" s="21">
        <v>25388.13</v>
      </c>
      <c r="I4950" s="21" t="s">
        <v>11</v>
      </c>
      <c r="J4950" s="21" t="s">
        <v>12</v>
      </c>
    </row>
    <row r="4951" spans="1:10">
      <c r="A4951" s="21">
        <v>11563327</v>
      </c>
      <c r="B4951" s="22">
        <v>43980</v>
      </c>
      <c r="C4951" s="22">
        <v>43980</v>
      </c>
      <c r="D4951" s="21" t="s">
        <v>10</v>
      </c>
      <c r="E4951" s="21">
        <v>0</v>
      </c>
      <c r="F4951" s="21">
        <v>0</v>
      </c>
      <c r="G4951" s="21">
        <v>1720</v>
      </c>
      <c r="H4951" s="21">
        <v>27108.13</v>
      </c>
      <c r="I4951" s="21" t="s">
        <v>11</v>
      </c>
      <c r="J4951" s="21" t="s">
        <v>12</v>
      </c>
    </row>
    <row r="4952" spans="1:10">
      <c r="A4952" s="21">
        <v>11563327</v>
      </c>
      <c r="B4952" s="22">
        <v>43980</v>
      </c>
      <c r="C4952" s="22">
        <v>43980</v>
      </c>
      <c r="D4952" s="21" t="s">
        <v>10</v>
      </c>
      <c r="E4952" s="21">
        <v>0</v>
      </c>
      <c r="F4952" s="21">
        <v>0</v>
      </c>
      <c r="G4952" s="21">
        <v>1782</v>
      </c>
      <c r="H4952" s="21">
        <v>28890.13</v>
      </c>
      <c r="I4952" s="21" t="s">
        <v>11</v>
      </c>
      <c r="J4952" s="21" t="s">
        <v>12</v>
      </c>
    </row>
    <row r="4953" spans="1:10">
      <c r="A4953" s="21">
        <v>11563327</v>
      </c>
      <c r="B4953" s="22">
        <v>43980</v>
      </c>
      <c r="C4953" s="22">
        <v>43980</v>
      </c>
      <c r="D4953" s="21" t="s">
        <v>10</v>
      </c>
      <c r="E4953" s="21">
        <v>0</v>
      </c>
      <c r="F4953" s="21">
        <v>0</v>
      </c>
      <c r="G4953" s="21">
        <v>1805.2</v>
      </c>
      <c r="H4953" s="21">
        <v>30695.33</v>
      </c>
      <c r="I4953" s="21" t="s">
        <v>11</v>
      </c>
      <c r="J4953" s="21" t="s">
        <v>12</v>
      </c>
    </row>
    <row r="4954" spans="1:10">
      <c r="A4954" s="21">
        <v>11563327</v>
      </c>
      <c r="B4954" s="22">
        <v>43980</v>
      </c>
      <c r="C4954" s="22">
        <v>43980</v>
      </c>
      <c r="D4954" s="21" t="s">
        <v>10</v>
      </c>
      <c r="E4954" s="21">
        <v>0</v>
      </c>
      <c r="F4954" s="21">
        <v>0</v>
      </c>
      <c r="G4954" s="21">
        <v>1813</v>
      </c>
      <c r="H4954" s="21">
        <v>32508.33</v>
      </c>
      <c r="I4954" s="21" t="s">
        <v>11</v>
      </c>
      <c r="J4954" s="21" t="s">
        <v>12</v>
      </c>
    </row>
    <row r="4955" spans="1:10">
      <c r="A4955" s="21">
        <v>11563327</v>
      </c>
      <c r="B4955" s="22">
        <v>43980</v>
      </c>
      <c r="C4955" s="22">
        <v>43980</v>
      </c>
      <c r="D4955" s="21" t="s">
        <v>10</v>
      </c>
      <c r="E4955" s="21">
        <v>0</v>
      </c>
      <c r="F4955" s="21">
        <v>0</v>
      </c>
      <c r="G4955" s="21">
        <v>1830</v>
      </c>
      <c r="H4955" s="21">
        <v>34338.33</v>
      </c>
      <c r="I4955" s="21" t="s">
        <v>11</v>
      </c>
      <c r="J4955" s="21" t="s">
        <v>12</v>
      </c>
    </row>
    <row r="4956" spans="1:10">
      <c r="A4956" s="21">
        <v>11563327</v>
      </c>
      <c r="B4956" s="22">
        <v>43980</v>
      </c>
      <c r="C4956" s="22">
        <v>43980</v>
      </c>
      <c r="D4956" s="21" t="s">
        <v>10</v>
      </c>
      <c r="E4956" s="21">
        <v>0</v>
      </c>
      <c r="F4956" s="21">
        <v>0</v>
      </c>
      <c r="G4956" s="21">
        <v>1840</v>
      </c>
      <c r="H4956" s="21">
        <v>36178.33</v>
      </c>
      <c r="I4956" s="21" t="s">
        <v>11</v>
      </c>
      <c r="J4956" s="21" t="s">
        <v>12</v>
      </c>
    </row>
    <row r="4957" spans="1:10">
      <c r="A4957" s="21">
        <v>11563327</v>
      </c>
      <c r="B4957" s="22">
        <v>43980</v>
      </c>
      <c r="C4957" s="22">
        <v>43980</v>
      </c>
      <c r="D4957" s="21" t="s">
        <v>10</v>
      </c>
      <c r="E4957" s="21">
        <v>0</v>
      </c>
      <c r="F4957" s="21">
        <v>0</v>
      </c>
      <c r="G4957" s="21">
        <v>1867</v>
      </c>
      <c r="H4957" s="21">
        <v>38045.33</v>
      </c>
      <c r="I4957" s="21" t="s">
        <v>11</v>
      </c>
      <c r="J4957" s="21" t="s">
        <v>12</v>
      </c>
    </row>
    <row r="4958" spans="1:10">
      <c r="A4958" s="21">
        <v>11563327</v>
      </c>
      <c r="B4958" s="22">
        <v>43980</v>
      </c>
      <c r="C4958" s="22">
        <v>43980</v>
      </c>
      <c r="D4958" s="21" t="s">
        <v>10</v>
      </c>
      <c r="E4958" s="21">
        <v>0</v>
      </c>
      <c r="F4958" s="21">
        <v>0</v>
      </c>
      <c r="G4958" s="21">
        <v>1880</v>
      </c>
      <c r="H4958" s="21">
        <v>39925.33</v>
      </c>
      <c r="I4958" s="21" t="s">
        <v>11</v>
      </c>
      <c r="J4958" s="21" t="s">
        <v>12</v>
      </c>
    </row>
    <row r="4959" spans="1:10">
      <c r="A4959" s="21">
        <v>11563327</v>
      </c>
      <c r="B4959" s="22">
        <v>43980</v>
      </c>
      <c r="C4959" s="22">
        <v>43980</v>
      </c>
      <c r="D4959" s="21" t="s">
        <v>10</v>
      </c>
      <c r="E4959" s="21">
        <v>0</v>
      </c>
      <c r="F4959" s="21">
        <v>0</v>
      </c>
      <c r="G4959" s="21">
        <v>1960</v>
      </c>
      <c r="H4959" s="21">
        <v>41885.33</v>
      </c>
      <c r="I4959" s="21" t="s">
        <v>11</v>
      </c>
      <c r="J4959" s="21" t="s">
        <v>12</v>
      </c>
    </row>
    <row r="4960" spans="1:10">
      <c r="A4960" s="21">
        <v>11563327</v>
      </c>
      <c r="B4960" s="22">
        <v>43980</v>
      </c>
      <c r="C4960" s="22">
        <v>43980</v>
      </c>
      <c r="D4960" s="21" t="s">
        <v>10</v>
      </c>
      <c r="E4960" s="21">
        <v>0</v>
      </c>
      <c r="F4960" s="21">
        <v>0</v>
      </c>
      <c r="G4960" s="21">
        <v>1960.25</v>
      </c>
      <c r="H4960" s="21">
        <v>43845.58</v>
      </c>
      <c r="I4960" s="21" t="s">
        <v>11</v>
      </c>
      <c r="J4960" s="21" t="s">
        <v>12</v>
      </c>
    </row>
    <row r="4961" spans="1:10">
      <c r="A4961" s="21">
        <v>11563327</v>
      </c>
      <c r="B4961" s="22">
        <v>43980</v>
      </c>
      <c r="C4961" s="22">
        <v>43980</v>
      </c>
      <c r="D4961" s="21" t="s">
        <v>10</v>
      </c>
      <c r="E4961" s="21">
        <v>0</v>
      </c>
      <c r="F4961" s="21">
        <v>0</v>
      </c>
      <c r="G4961" s="21">
        <v>1990</v>
      </c>
      <c r="H4961" s="21">
        <v>45835.58</v>
      </c>
      <c r="I4961" s="21" t="s">
        <v>11</v>
      </c>
      <c r="J4961" s="21" t="s">
        <v>12</v>
      </c>
    </row>
    <row r="4962" spans="1:10">
      <c r="A4962" s="21">
        <v>11563327</v>
      </c>
      <c r="B4962" s="22">
        <v>43980</v>
      </c>
      <c r="C4962" s="22">
        <v>43980</v>
      </c>
      <c r="D4962" s="21" t="s">
        <v>10</v>
      </c>
      <c r="E4962" s="21">
        <v>0</v>
      </c>
      <c r="F4962" s="21">
        <v>0</v>
      </c>
      <c r="G4962" s="21">
        <v>2010</v>
      </c>
      <c r="H4962" s="21">
        <v>47845.58</v>
      </c>
      <c r="I4962" s="21" t="s">
        <v>11</v>
      </c>
      <c r="J4962" s="21" t="s">
        <v>12</v>
      </c>
    </row>
    <row r="4963" spans="1:10">
      <c r="A4963" s="21">
        <v>11563327</v>
      </c>
      <c r="B4963" s="22">
        <v>43980</v>
      </c>
      <c r="C4963" s="22">
        <v>43980</v>
      </c>
      <c r="D4963" s="21" t="s">
        <v>10</v>
      </c>
      <c r="E4963" s="21">
        <v>0</v>
      </c>
      <c r="F4963" s="21">
        <v>0</v>
      </c>
      <c r="G4963" s="21">
        <v>2100</v>
      </c>
      <c r="H4963" s="21">
        <v>49945.58</v>
      </c>
      <c r="I4963" s="21" t="s">
        <v>11</v>
      </c>
      <c r="J4963" s="21" t="s">
        <v>12</v>
      </c>
    </row>
    <row r="4964" spans="1:10">
      <c r="A4964" s="21">
        <v>11563327</v>
      </c>
      <c r="B4964" s="22">
        <v>43980</v>
      </c>
      <c r="C4964" s="22">
        <v>43980</v>
      </c>
      <c r="D4964" s="21" t="s">
        <v>10</v>
      </c>
      <c r="E4964" s="21">
        <v>0</v>
      </c>
      <c r="F4964" s="21">
        <v>0</v>
      </c>
      <c r="G4964" s="21">
        <v>2140</v>
      </c>
      <c r="H4964" s="21">
        <v>52085.58</v>
      </c>
      <c r="I4964" s="21" t="s">
        <v>11</v>
      </c>
      <c r="J4964" s="21" t="s">
        <v>12</v>
      </c>
    </row>
    <row r="4965" spans="1:10">
      <c r="A4965" s="21">
        <v>11563327</v>
      </c>
      <c r="B4965" s="22">
        <v>43980</v>
      </c>
      <c r="C4965" s="22">
        <v>43980</v>
      </c>
      <c r="D4965" s="21" t="s">
        <v>10</v>
      </c>
      <c r="E4965" s="21">
        <v>0</v>
      </c>
      <c r="F4965" s="21">
        <v>0</v>
      </c>
      <c r="G4965" s="21">
        <v>2193</v>
      </c>
      <c r="H4965" s="21">
        <v>54278.58</v>
      </c>
      <c r="I4965" s="21" t="s">
        <v>11</v>
      </c>
      <c r="J4965" s="21" t="s">
        <v>12</v>
      </c>
    </row>
    <row r="4966" spans="1:10">
      <c r="A4966" s="21">
        <v>11563327</v>
      </c>
      <c r="B4966" s="22">
        <v>43980</v>
      </c>
      <c r="C4966" s="22">
        <v>43980</v>
      </c>
      <c r="D4966" s="21" t="s">
        <v>10</v>
      </c>
      <c r="E4966" s="21">
        <v>0</v>
      </c>
      <c r="F4966" s="21">
        <v>0</v>
      </c>
      <c r="G4966" s="21">
        <v>2214.1999999999998</v>
      </c>
      <c r="H4966" s="21">
        <v>56492.78</v>
      </c>
      <c r="I4966" s="21" t="s">
        <v>11</v>
      </c>
      <c r="J4966" s="21" t="s">
        <v>12</v>
      </c>
    </row>
    <row r="4967" spans="1:10">
      <c r="A4967" s="21">
        <v>11563327</v>
      </c>
      <c r="B4967" s="22">
        <v>43980</v>
      </c>
      <c r="C4967" s="22">
        <v>43980</v>
      </c>
      <c r="D4967" s="21" t="s">
        <v>10</v>
      </c>
      <c r="E4967" s="21">
        <v>0</v>
      </c>
      <c r="F4967" s="21">
        <v>0</v>
      </c>
      <c r="G4967" s="21">
        <v>2280</v>
      </c>
      <c r="H4967" s="21">
        <v>58772.78</v>
      </c>
      <c r="I4967" s="21" t="s">
        <v>11</v>
      </c>
      <c r="J4967" s="21" t="s">
        <v>12</v>
      </c>
    </row>
    <row r="4968" spans="1:10">
      <c r="A4968" s="21">
        <v>11563327</v>
      </c>
      <c r="B4968" s="22">
        <v>43980</v>
      </c>
      <c r="C4968" s="22">
        <v>43980</v>
      </c>
      <c r="D4968" s="21" t="s">
        <v>10</v>
      </c>
      <c r="E4968" s="21">
        <v>0</v>
      </c>
      <c r="F4968" s="21">
        <v>0</v>
      </c>
      <c r="G4968" s="21">
        <v>2360</v>
      </c>
      <c r="H4968" s="21">
        <v>61132.78</v>
      </c>
      <c r="I4968" s="21" t="s">
        <v>11</v>
      </c>
      <c r="J4968" s="21" t="s">
        <v>12</v>
      </c>
    </row>
    <row r="4969" spans="1:10">
      <c r="A4969" s="21">
        <v>11563327</v>
      </c>
      <c r="B4969" s="22">
        <v>43980</v>
      </c>
      <c r="C4969" s="22">
        <v>43980</v>
      </c>
      <c r="D4969" s="21" t="s">
        <v>10</v>
      </c>
      <c r="E4969" s="21">
        <v>0</v>
      </c>
      <c r="F4969" s="21">
        <v>0</v>
      </c>
      <c r="G4969" s="21">
        <v>2360</v>
      </c>
      <c r="H4969" s="21">
        <v>63492.78</v>
      </c>
      <c r="I4969" s="21" t="s">
        <v>11</v>
      </c>
      <c r="J4969" s="21" t="s">
        <v>12</v>
      </c>
    </row>
    <row r="4970" spans="1:10">
      <c r="A4970" s="21">
        <v>11563327</v>
      </c>
      <c r="B4970" s="22">
        <v>43980</v>
      </c>
      <c r="C4970" s="22">
        <v>43980</v>
      </c>
      <c r="D4970" s="21" t="s">
        <v>10</v>
      </c>
      <c r="E4970" s="21">
        <v>0</v>
      </c>
      <c r="F4970" s="21">
        <v>0</v>
      </c>
      <c r="G4970" s="21">
        <v>2390</v>
      </c>
      <c r="H4970" s="21">
        <v>65882.78</v>
      </c>
      <c r="I4970" s="21" t="s">
        <v>11</v>
      </c>
      <c r="J4970" s="21" t="s">
        <v>12</v>
      </c>
    </row>
    <row r="4971" spans="1:10">
      <c r="A4971" s="21">
        <v>11563327</v>
      </c>
      <c r="B4971" s="22">
        <v>43980</v>
      </c>
      <c r="C4971" s="22">
        <v>43980</v>
      </c>
      <c r="D4971" s="21" t="s">
        <v>10</v>
      </c>
      <c r="E4971" s="21">
        <v>0</v>
      </c>
      <c r="F4971" s="21">
        <v>0</v>
      </c>
      <c r="G4971" s="21">
        <v>2390</v>
      </c>
      <c r="H4971" s="21">
        <v>68272.78</v>
      </c>
      <c r="I4971" s="21" t="s">
        <v>11</v>
      </c>
      <c r="J4971" s="21" t="s">
        <v>12</v>
      </c>
    </row>
    <row r="4972" spans="1:10">
      <c r="A4972" s="21">
        <v>11563327</v>
      </c>
      <c r="B4972" s="22">
        <v>43980</v>
      </c>
      <c r="C4972" s="22">
        <v>43980</v>
      </c>
      <c r="D4972" s="21" t="s">
        <v>10</v>
      </c>
      <c r="E4972" s="21">
        <v>0</v>
      </c>
      <c r="F4972" s="21">
        <v>0</v>
      </c>
      <c r="G4972" s="21">
        <v>2420</v>
      </c>
      <c r="H4972" s="21">
        <v>70692.78</v>
      </c>
      <c r="I4972" s="21" t="s">
        <v>11</v>
      </c>
      <c r="J4972" s="21" t="s">
        <v>12</v>
      </c>
    </row>
    <row r="4973" spans="1:10">
      <c r="A4973" s="21">
        <v>11563327</v>
      </c>
      <c r="B4973" s="22">
        <v>43980</v>
      </c>
      <c r="C4973" s="22">
        <v>43980</v>
      </c>
      <c r="D4973" s="21" t="s">
        <v>10</v>
      </c>
      <c r="E4973" s="21">
        <v>0</v>
      </c>
      <c r="F4973" s="21">
        <v>0</v>
      </c>
      <c r="G4973" s="21">
        <v>2461.4</v>
      </c>
      <c r="H4973" s="21">
        <v>73154.179999999993</v>
      </c>
      <c r="I4973" s="21" t="s">
        <v>11</v>
      </c>
      <c r="J4973" s="21" t="s">
        <v>12</v>
      </c>
    </row>
    <row r="4974" spans="1:10">
      <c r="A4974" s="21">
        <v>11563327</v>
      </c>
      <c r="B4974" s="22">
        <v>43980</v>
      </c>
      <c r="C4974" s="22">
        <v>43980</v>
      </c>
      <c r="D4974" s="21" t="s">
        <v>10</v>
      </c>
      <c r="E4974" s="21">
        <v>0</v>
      </c>
      <c r="F4974" s="21">
        <v>0</v>
      </c>
      <c r="G4974" s="21">
        <v>2532.6999999999998</v>
      </c>
      <c r="H4974" s="21">
        <v>75686.880000000005</v>
      </c>
      <c r="I4974" s="21" t="s">
        <v>11</v>
      </c>
      <c r="J4974" s="21" t="s">
        <v>12</v>
      </c>
    </row>
    <row r="4975" spans="1:10">
      <c r="A4975" s="21">
        <v>11563327</v>
      </c>
      <c r="B4975" s="22">
        <v>43980</v>
      </c>
      <c r="C4975" s="22">
        <v>43980</v>
      </c>
      <c r="D4975" s="21" t="s">
        <v>10</v>
      </c>
      <c r="E4975" s="21">
        <v>0</v>
      </c>
      <c r="F4975" s="21">
        <v>0</v>
      </c>
      <c r="G4975" s="21">
        <v>2540</v>
      </c>
      <c r="H4975" s="21">
        <v>78226.880000000005</v>
      </c>
      <c r="I4975" s="21" t="s">
        <v>11</v>
      </c>
      <c r="J4975" s="21" t="s">
        <v>12</v>
      </c>
    </row>
    <row r="4976" spans="1:10">
      <c r="A4976" s="21">
        <v>11563327</v>
      </c>
      <c r="B4976" s="22">
        <v>43980</v>
      </c>
      <c r="C4976" s="22">
        <v>43980</v>
      </c>
      <c r="D4976" s="21" t="s">
        <v>10</v>
      </c>
      <c r="E4976" s="21">
        <v>0</v>
      </c>
      <c r="F4976" s="21">
        <v>0</v>
      </c>
      <c r="G4976" s="21">
        <v>2570</v>
      </c>
      <c r="H4976" s="21">
        <v>80796.88</v>
      </c>
      <c r="I4976" s="21" t="s">
        <v>11</v>
      </c>
      <c r="J4976" s="21" t="s">
        <v>12</v>
      </c>
    </row>
    <row r="4977" spans="1:10">
      <c r="A4977" s="21">
        <v>11563327</v>
      </c>
      <c r="B4977" s="22">
        <v>43980</v>
      </c>
      <c r="C4977" s="22">
        <v>43980</v>
      </c>
      <c r="D4977" s="21" t="s">
        <v>10</v>
      </c>
      <c r="E4977" s="21">
        <v>0</v>
      </c>
      <c r="F4977" s="21">
        <v>0</v>
      </c>
      <c r="G4977" s="21">
        <v>2711.5</v>
      </c>
      <c r="H4977" s="21">
        <v>83508.38</v>
      </c>
      <c r="I4977" s="21" t="s">
        <v>11</v>
      </c>
      <c r="J4977" s="21" t="s">
        <v>12</v>
      </c>
    </row>
    <row r="4978" spans="1:10">
      <c r="A4978" s="21">
        <v>11563327</v>
      </c>
      <c r="B4978" s="22">
        <v>43980</v>
      </c>
      <c r="C4978" s="22">
        <v>43980</v>
      </c>
      <c r="D4978" s="21" t="s">
        <v>10</v>
      </c>
      <c r="E4978" s="21">
        <v>0</v>
      </c>
      <c r="F4978" s="21">
        <v>0</v>
      </c>
      <c r="G4978" s="21">
        <v>2712.75</v>
      </c>
      <c r="H4978" s="21">
        <v>86221.13</v>
      </c>
      <c r="I4978" s="21" t="s">
        <v>11</v>
      </c>
      <c r="J4978" s="21" t="s">
        <v>12</v>
      </c>
    </row>
    <row r="4979" spans="1:10">
      <c r="A4979" s="21">
        <v>11563327</v>
      </c>
      <c r="B4979" s="22">
        <v>43980</v>
      </c>
      <c r="C4979" s="22">
        <v>43980</v>
      </c>
      <c r="D4979" s="21" t="s">
        <v>10</v>
      </c>
      <c r="E4979" s="21">
        <v>0</v>
      </c>
      <c r="F4979" s="21">
        <v>0</v>
      </c>
      <c r="G4979" s="21">
        <v>2919.3</v>
      </c>
      <c r="H4979" s="21">
        <v>89140.43</v>
      </c>
      <c r="I4979" s="21" t="s">
        <v>11</v>
      </c>
      <c r="J4979" s="21" t="s">
        <v>12</v>
      </c>
    </row>
    <row r="4980" spans="1:10">
      <c r="A4980" s="21">
        <v>11563327</v>
      </c>
      <c r="B4980" s="22">
        <v>43980</v>
      </c>
      <c r="C4980" s="22">
        <v>43980</v>
      </c>
      <c r="D4980" s="21" t="s">
        <v>10</v>
      </c>
      <c r="E4980" s="21">
        <v>0</v>
      </c>
      <c r="F4980" s="21">
        <v>0</v>
      </c>
      <c r="G4980" s="21">
        <v>2970</v>
      </c>
      <c r="H4980" s="21">
        <v>92110.43</v>
      </c>
      <c r="I4980" s="21" t="s">
        <v>11</v>
      </c>
      <c r="J4980" s="21" t="s">
        <v>12</v>
      </c>
    </row>
    <row r="4981" spans="1:10">
      <c r="A4981" s="21">
        <v>11563327</v>
      </c>
      <c r="B4981" s="22">
        <v>43980</v>
      </c>
      <c r="C4981" s="22">
        <v>43980</v>
      </c>
      <c r="D4981" s="21" t="s">
        <v>10</v>
      </c>
      <c r="E4981" s="21">
        <v>0</v>
      </c>
      <c r="F4981" s="21">
        <v>0</v>
      </c>
      <c r="G4981" s="21">
        <v>3055</v>
      </c>
      <c r="H4981" s="21">
        <v>95165.43</v>
      </c>
      <c r="I4981" s="21" t="s">
        <v>11</v>
      </c>
      <c r="J4981" s="21" t="s">
        <v>12</v>
      </c>
    </row>
    <row r="4982" spans="1:10">
      <c r="A4982" s="21">
        <v>11563327</v>
      </c>
      <c r="B4982" s="22">
        <v>43980</v>
      </c>
      <c r="C4982" s="22">
        <v>43980</v>
      </c>
      <c r="D4982" s="21" t="s">
        <v>10</v>
      </c>
      <c r="E4982" s="21">
        <v>0</v>
      </c>
      <c r="F4982" s="21">
        <v>0</v>
      </c>
      <c r="G4982" s="21">
        <v>3146.7</v>
      </c>
      <c r="H4982" s="21">
        <v>98312.13</v>
      </c>
      <c r="I4982" s="21" t="s">
        <v>11</v>
      </c>
      <c r="J4982" s="21" t="s">
        <v>12</v>
      </c>
    </row>
    <row r="4983" spans="1:10">
      <c r="A4983" s="21">
        <v>11563327</v>
      </c>
      <c r="B4983" s="22">
        <v>43980</v>
      </c>
      <c r="C4983" s="22">
        <v>43980</v>
      </c>
      <c r="D4983" s="21" t="s">
        <v>10</v>
      </c>
      <c r="E4983" s="21">
        <v>0</v>
      </c>
      <c r="F4983" s="21">
        <v>0</v>
      </c>
      <c r="G4983" s="21">
        <v>3151</v>
      </c>
      <c r="H4983" s="21">
        <v>101463.13</v>
      </c>
      <c r="I4983" s="21" t="s">
        <v>11</v>
      </c>
      <c r="J4983" s="21" t="s">
        <v>12</v>
      </c>
    </row>
    <row r="4984" spans="1:10">
      <c r="A4984" s="21">
        <v>11563327</v>
      </c>
      <c r="B4984" s="22">
        <v>43980</v>
      </c>
      <c r="C4984" s="22">
        <v>43980</v>
      </c>
      <c r="D4984" s="21" t="s">
        <v>10</v>
      </c>
      <c r="E4984" s="21">
        <v>0</v>
      </c>
      <c r="F4984" s="21">
        <v>0</v>
      </c>
      <c r="G4984" s="21">
        <v>3318.4</v>
      </c>
      <c r="H4984" s="21">
        <v>104781.53</v>
      </c>
      <c r="I4984" s="21" t="s">
        <v>11</v>
      </c>
      <c r="J4984" s="21" t="s">
        <v>12</v>
      </c>
    </row>
    <row r="4985" spans="1:10">
      <c r="A4985" s="21">
        <v>11563327</v>
      </c>
      <c r="B4985" s="22">
        <v>43980</v>
      </c>
      <c r="C4985" s="22">
        <v>43980</v>
      </c>
      <c r="D4985" s="21" t="s">
        <v>10</v>
      </c>
      <c r="E4985" s="21">
        <v>0</v>
      </c>
      <c r="F4985" s="21">
        <v>0</v>
      </c>
      <c r="G4985" s="21">
        <v>3400</v>
      </c>
      <c r="H4985" s="21">
        <v>108181.53</v>
      </c>
      <c r="I4985" s="21" t="s">
        <v>11</v>
      </c>
      <c r="J4985" s="21" t="s">
        <v>12</v>
      </c>
    </row>
    <row r="4986" spans="1:10">
      <c r="A4986" s="21">
        <v>11563327</v>
      </c>
      <c r="B4986" s="22">
        <v>43980</v>
      </c>
      <c r="C4986" s="22">
        <v>43980</v>
      </c>
      <c r="D4986" s="21" t="s">
        <v>10</v>
      </c>
      <c r="E4986" s="21">
        <v>0</v>
      </c>
      <c r="F4986" s="21">
        <v>0</v>
      </c>
      <c r="G4986" s="21">
        <v>3530</v>
      </c>
      <c r="H4986" s="21">
        <v>111711.53</v>
      </c>
      <c r="I4986" s="21" t="s">
        <v>11</v>
      </c>
      <c r="J4986" s="21" t="s">
        <v>12</v>
      </c>
    </row>
    <row r="4987" spans="1:10">
      <c r="A4987" s="21">
        <v>11563327</v>
      </c>
      <c r="B4987" s="22">
        <v>43980</v>
      </c>
      <c r="C4987" s="22">
        <v>43980</v>
      </c>
      <c r="D4987" s="21" t="s">
        <v>10</v>
      </c>
      <c r="E4987" s="21">
        <v>0</v>
      </c>
      <c r="F4987" s="21">
        <v>0</v>
      </c>
      <c r="G4987" s="21">
        <v>3534.5</v>
      </c>
      <c r="H4987" s="21">
        <v>115246.03</v>
      </c>
      <c r="I4987" s="21" t="s">
        <v>11</v>
      </c>
      <c r="J4987" s="21" t="s">
        <v>12</v>
      </c>
    </row>
    <row r="4988" spans="1:10">
      <c r="A4988" s="21">
        <v>11563327</v>
      </c>
      <c r="B4988" s="22">
        <v>43980</v>
      </c>
      <c r="C4988" s="22">
        <v>43980</v>
      </c>
      <c r="D4988" s="21" t="s">
        <v>10</v>
      </c>
      <c r="E4988" s="21">
        <v>0</v>
      </c>
      <c r="F4988" s="21">
        <v>0</v>
      </c>
      <c r="G4988" s="21">
        <v>3605.7</v>
      </c>
      <c r="H4988" s="21">
        <v>118851.73</v>
      </c>
      <c r="I4988" s="21" t="s">
        <v>11</v>
      </c>
      <c r="J4988" s="21" t="s">
        <v>12</v>
      </c>
    </row>
    <row r="4989" spans="1:10">
      <c r="A4989" s="21">
        <v>11563327</v>
      </c>
      <c r="B4989" s="22">
        <v>43980</v>
      </c>
      <c r="C4989" s="22">
        <v>43980</v>
      </c>
      <c r="D4989" s="21" t="s">
        <v>10</v>
      </c>
      <c r="E4989" s="21">
        <v>0</v>
      </c>
      <c r="F4989" s="21">
        <v>0</v>
      </c>
      <c r="G4989" s="21">
        <v>3680.03</v>
      </c>
      <c r="H4989" s="21">
        <v>122531.76</v>
      </c>
      <c r="I4989" s="21" t="s">
        <v>11</v>
      </c>
      <c r="J4989" s="21" t="s">
        <v>12</v>
      </c>
    </row>
    <row r="4990" spans="1:10">
      <c r="A4990" s="21">
        <v>11563327</v>
      </c>
      <c r="B4990" s="22">
        <v>43980</v>
      </c>
      <c r="C4990" s="22">
        <v>43980</v>
      </c>
      <c r="D4990" s="21" t="s">
        <v>10</v>
      </c>
      <c r="E4990" s="21">
        <v>0</v>
      </c>
      <c r="F4990" s="21">
        <v>0</v>
      </c>
      <c r="G4990" s="21">
        <v>3684.5</v>
      </c>
      <c r="H4990" s="21">
        <v>126216.26</v>
      </c>
      <c r="I4990" s="21" t="s">
        <v>11</v>
      </c>
      <c r="J4990" s="21" t="s">
        <v>12</v>
      </c>
    </row>
    <row r="4991" spans="1:10">
      <c r="A4991" s="21">
        <v>11563327</v>
      </c>
      <c r="B4991" s="22">
        <v>43980</v>
      </c>
      <c r="C4991" s="22">
        <v>43980</v>
      </c>
      <c r="D4991" s="21" t="s">
        <v>10</v>
      </c>
      <c r="E4991" s="21">
        <v>0</v>
      </c>
      <c r="F4991" s="21">
        <v>0</v>
      </c>
      <c r="G4991" s="21">
        <v>3691.3</v>
      </c>
      <c r="H4991" s="21">
        <v>129907.56</v>
      </c>
      <c r="I4991" s="21" t="s">
        <v>11</v>
      </c>
      <c r="J4991" s="21" t="s">
        <v>12</v>
      </c>
    </row>
    <row r="4992" spans="1:10">
      <c r="A4992" s="21">
        <v>11563327</v>
      </c>
      <c r="B4992" s="22">
        <v>43980</v>
      </c>
      <c r="C4992" s="22">
        <v>43980</v>
      </c>
      <c r="D4992" s="21" t="s">
        <v>10</v>
      </c>
      <c r="E4992" s="21">
        <v>0</v>
      </c>
      <c r="F4992" s="21">
        <v>0</v>
      </c>
      <c r="G4992" s="21">
        <v>3700</v>
      </c>
      <c r="H4992" s="21">
        <v>133607.56</v>
      </c>
      <c r="I4992" s="21" t="s">
        <v>11</v>
      </c>
      <c r="J4992" s="21" t="s">
        <v>12</v>
      </c>
    </row>
    <row r="4993" spans="1:10">
      <c r="A4993" s="21">
        <v>11563327</v>
      </c>
      <c r="B4993" s="22">
        <v>43980</v>
      </c>
      <c r="C4993" s="22">
        <v>43980</v>
      </c>
      <c r="D4993" s="21" t="s">
        <v>10</v>
      </c>
      <c r="E4993" s="21">
        <v>0</v>
      </c>
      <c r="F4993" s="21">
        <v>0</v>
      </c>
      <c r="G4993" s="21">
        <v>3800</v>
      </c>
      <c r="H4993" s="21">
        <v>137407.56</v>
      </c>
      <c r="I4993" s="21" t="s">
        <v>11</v>
      </c>
      <c r="J4993" s="21" t="s">
        <v>12</v>
      </c>
    </row>
    <row r="4994" spans="1:10">
      <c r="A4994" s="21">
        <v>11563327</v>
      </c>
      <c r="B4994" s="22">
        <v>43980</v>
      </c>
      <c r="C4994" s="22">
        <v>43980</v>
      </c>
      <c r="D4994" s="21" t="s">
        <v>10</v>
      </c>
      <c r="E4994" s="21">
        <v>0</v>
      </c>
      <c r="F4994" s="21">
        <v>0</v>
      </c>
      <c r="G4994" s="21">
        <v>3800.1</v>
      </c>
      <c r="H4994" s="21">
        <v>141207.66</v>
      </c>
      <c r="I4994" s="21" t="s">
        <v>11</v>
      </c>
      <c r="J4994" s="21" t="s">
        <v>12</v>
      </c>
    </row>
    <row r="4995" spans="1:10">
      <c r="A4995" s="21">
        <v>11563327</v>
      </c>
      <c r="B4995" s="22">
        <v>43980</v>
      </c>
      <c r="C4995" s="22">
        <v>43980</v>
      </c>
      <c r="D4995" s="21" t="s">
        <v>10</v>
      </c>
      <c r="E4995" s="21">
        <v>0</v>
      </c>
      <c r="F4995" s="21">
        <v>0</v>
      </c>
      <c r="G4995" s="21">
        <v>3990</v>
      </c>
      <c r="H4995" s="21">
        <v>145197.66</v>
      </c>
      <c r="I4995" s="21" t="s">
        <v>11</v>
      </c>
      <c r="J4995" s="21" t="s">
        <v>12</v>
      </c>
    </row>
    <row r="4996" spans="1:10">
      <c r="A4996" s="21">
        <v>11563327</v>
      </c>
      <c r="B4996" s="22">
        <v>43980</v>
      </c>
      <c r="C4996" s="22">
        <v>43980</v>
      </c>
      <c r="D4996" s="21" t="s">
        <v>10</v>
      </c>
      <c r="E4996" s="21">
        <v>0</v>
      </c>
      <c r="F4996" s="21">
        <v>0</v>
      </c>
      <c r="G4996" s="21">
        <v>4052.8</v>
      </c>
      <c r="H4996" s="21">
        <v>149250.46</v>
      </c>
      <c r="I4996" s="21" t="s">
        <v>11</v>
      </c>
      <c r="J4996" s="21" t="s">
        <v>12</v>
      </c>
    </row>
    <row r="4997" spans="1:10">
      <c r="A4997" s="21">
        <v>11563327</v>
      </c>
      <c r="B4997" s="22">
        <v>43980</v>
      </c>
      <c r="C4997" s="22">
        <v>43980</v>
      </c>
      <c r="D4997" s="21" t="s">
        <v>10</v>
      </c>
      <c r="E4997" s="21">
        <v>0</v>
      </c>
      <c r="F4997" s="21">
        <v>0</v>
      </c>
      <c r="G4997" s="21">
        <v>4229</v>
      </c>
      <c r="H4997" s="21">
        <v>153479.46</v>
      </c>
      <c r="I4997" s="21" t="s">
        <v>11</v>
      </c>
      <c r="J4997" s="21" t="s">
        <v>12</v>
      </c>
    </row>
    <row r="4998" spans="1:10">
      <c r="A4998" s="21">
        <v>11563327</v>
      </c>
      <c r="B4998" s="22">
        <v>43980</v>
      </c>
      <c r="C4998" s="22">
        <v>43980</v>
      </c>
      <c r="D4998" s="21" t="s">
        <v>10</v>
      </c>
      <c r="E4998" s="21">
        <v>0</v>
      </c>
      <c r="F4998" s="21">
        <v>0</v>
      </c>
      <c r="G4998" s="21">
        <v>4440</v>
      </c>
      <c r="H4998" s="21">
        <v>157919.46</v>
      </c>
      <c r="I4998" s="21" t="s">
        <v>11</v>
      </c>
      <c r="J4998" s="21" t="s">
        <v>12</v>
      </c>
    </row>
    <row r="4999" spans="1:10">
      <c r="A4999" s="21">
        <v>11563327</v>
      </c>
      <c r="B4999" s="22">
        <v>43980</v>
      </c>
      <c r="C4999" s="22">
        <v>43980</v>
      </c>
      <c r="D4999" s="21" t="s">
        <v>10</v>
      </c>
      <c r="E4999" s="21">
        <v>0</v>
      </c>
      <c r="F4999" s="21">
        <v>0</v>
      </c>
      <c r="G4999" s="21">
        <v>4490.7</v>
      </c>
      <c r="H4999" s="21">
        <v>162410.16</v>
      </c>
      <c r="I4999" s="21" t="s">
        <v>11</v>
      </c>
      <c r="J4999" s="21" t="s">
        <v>12</v>
      </c>
    </row>
    <row r="5000" spans="1:10">
      <c r="A5000" s="21">
        <v>11563327</v>
      </c>
      <c r="B5000" s="22">
        <v>43980</v>
      </c>
      <c r="C5000" s="22">
        <v>43980</v>
      </c>
      <c r="D5000" s="21" t="s">
        <v>10</v>
      </c>
      <c r="E5000" s="21">
        <v>0</v>
      </c>
      <c r="F5000" s="21">
        <v>0</v>
      </c>
      <c r="G5000" s="21">
        <v>4526.22</v>
      </c>
      <c r="H5000" s="21">
        <v>166936.38</v>
      </c>
      <c r="I5000" s="21" t="s">
        <v>11</v>
      </c>
      <c r="J5000" s="21" t="s">
        <v>12</v>
      </c>
    </row>
    <row r="5001" spans="1:10">
      <c r="A5001" s="21">
        <v>11563327</v>
      </c>
      <c r="B5001" s="22">
        <v>43980</v>
      </c>
      <c r="C5001" s="22">
        <v>43980</v>
      </c>
      <c r="D5001" s="21" t="s">
        <v>10</v>
      </c>
      <c r="E5001" s="21">
        <v>0</v>
      </c>
      <c r="F5001" s="21">
        <v>0</v>
      </c>
      <c r="G5001" s="21">
        <v>4572</v>
      </c>
      <c r="H5001" s="21">
        <v>171508.38</v>
      </c>
      <c r="I5001" s="21" t="s">
        <v>11</v>
      </c>
      <c r="J5001" s="21" t="s">
        <v>12</v>
      </c>
    </row>
    <row r="5002" spans="1:10">
      <c r="A5002" s="21">
        <v>11563327</v>
      </c>
      <c r="B5002" s="22">
        <v>43980</v>
      </c>
      <c r="C5002" s="22">
        <v>43980</v>
      </c>
      <c r="D5002" s="21" t="s">
        <v>10</v>
      </c>
      <c r="E5002" s="21">
        <v>0</v>
      </c>
      <c r="F5002" s="21">
        <v>0</v>
      </c>
      <c r="G5002" s="21">
        <v>4610.5</v>
      </c>
      <c r="H5002" s="21">
        <v>176118.88</v>
      </c>
      <c r="I5002" s="21" t="s">
        <v>11</v>
      </c>
      <c r="J5002" s="21" t="s">
        <v>12</v>
      </c>
    </row>
    <row r="5003" spans="1:10">
      <c r="A5003" s="21">
        <v>11563327</v>
      </c>
      <c r="B5003" s="22">
        <v>43980</v>
      </c>
      <c r="C5003" s="22">
        <v>43980</v>
      </c>
      <c r="D5003" s="21" t="s">
        <v>10</v>
      </c>
      <c r="E5003" s="21">
        <v>0</v>
      </c>
      <c r="F5003" s="21">
        <v>0</v>
      </c>
      <c r="G5003" s="21">
        <v>4680</v>
      </c>
      <c r="H5003" s="21">
        <v>180798.88</v>
      </c>
      <c r="I5003" s="21" t="s">
        <v>11</v>
      </c>
      <c r="J5003" s="21" t="s">
        <v>12</v>
      </c>
    </row>
    <row r="5004" spans="1:10">
      <c r="A5004" s="21">
        <v>11563327</v>
      </c>
      <c r="B5004" s="22">
        <v>43980</v>
      </c>
      <c r="C5004" s="22">
        <v>43980</v>
      </c>
      <c r="D5004" s="21" t="s">
        <v>10</v>
      </c>
      <c r="E5004" s="21">
        <v>0</v>
      </c>
      <c r="F5004" s="21">
        <v>0</v>
      </c>
      <c r="G5004" s="21">
        <v>4878.8999999999996</v>
      </c>
      <c r="H5004" s="21">
        <v>185677.78</v>
      </c>
      <c r="I5004" s="21" t="s">
        <v>11</v>
      </c>
      <c r="J5004" s="21" t="s">
        <v>12</v>
      </c>
    </row>
    <row r="5005" spans="1:10">
      <c r="A5005" s="21">
        <v>11563327</v>
      </c>
      <c r="B5005" s="22">
        <v>43980</v>
      </c>
      <c r="C5005" s="22">
        <v>43980</v>
      </c>
      <c r="D5005" s="21" t="s">
        <v>10</v>
      </c>
      <c r="E5005" s="21">
        <v>0</v>
      </c>
      <c r="F5005" s="21">
        <v>0</v>
      </c>
      <c r="G5005" s="21">
        <v>4882</v>
      </c>
      <c r="H5005" s="21">
        <v>190559.78</v>
      </c>
      <c r="I5005" s="21" t="s">
        <v>11</v>
      </c>
      <c r="J5005" s="21" t="s">
        <v>12</v>
      </c>
    </row>
    <row r="5006" spans="1:10">
      <c r="A5006" s="21">
        <v>11563327</v>
      </c>
      <c r="B5006" s="22">
        <v>43980</v>
      </c>
      <c r="C5006" s="22">
        <v>43980</v>
      </c>
      <c r="D5006" s="21" t="s">
        <v>10</v>
      </c>
      <c r="E5006" s="21">
        <v>0</v>
      </c>
      <c r="F5006" s="21">
        <v>0</v>
      </c>
      <c r="G5006" s="21">
        <v>5012</v>
      </c>
      <c r="H5006" s="21">
        <v>195571.78</v>
      </c>
      <c r="I5006" s="21" t="s">
        <v>11</v>
      </c>
      <c r="J5006" s="21" t="s">
        <v>12</v>
      </c>
    </row>
    <row r="5007" spans="1:10">
      <c r="A5007" s="21">
        <v>11563327</v>
      </c>
      <c r="B5007" s="22">
        <v>43980</v>
      </c>
      <c r="C5007" s="22">
        <v>43980</v>
      </c>
      <c r="D5007" s="21" t="s">
        <v>10</v>
      </c>
      <c r="E5007" s="21">
        <v>0</v>
      </c>
      <c r="F5007" s="21">
        <v>0</v>
      </c>
      <c r="G5007" s="21">
        <v>5124.2299999999996</v>
      </c>
      <c r="H5007" s="21">
        <v>200696.01</v>
      </c>
      <c r="I5007" s="21" t="s">
        <v>11</v>
      </c>
      <c r="J5007" s="21" t="s">
        <v>12</v>
      </c>
    </row>
    <row r="5008" spans="1:10">
      <c r="A5008" s="21">
        <v>11563327</v>
      </c>
      <c r="B5008" s="22">
        <v>43980</v>
      </c>
      <c r="C5008" s="22">
        <v>43980</v>
      </c>
      <c r="D5008" s="21" t="s">
        <v>10</v>
      </c>
      <c r="E5008" s="21">
        <v>0</v>
      </c>
      <c r="F5008" s="21">
        <v>0</v>
      </c>
      <c r="G5008" s="21">
        <v>5151.8</v>
      </c>
      <c r="H5008" s="21">
        <v>205847.81</v>
      </c>
      <c r="I5008" s="21" t="s">
        <v>11</v>
      </c>
      <c r="J5008" s="21" t="s">
        <v>12</v>
      </c>
    </row>
    <row r="5009" spans="1:10">
      <c r="A5009" s="21">
        <v>11563327</v>
      </c>
      <c r="B5009" s="22">
        <v>43980</v>
      </c>
      <c r="C5009" s="22">
        <v>43980</v>
      </c>
      <c r="D5009" s="21" t="s">
        <v>10</v>
      </c>
      <c r="E5009" s="21">
        <v>0</v>
      </c>
      <c r="F5009" s="21">
        <v>0</v>
      </c>
      <c r="G5009" s="21">
        <v>5179</v>
      </c>
      <c r="H5009" s="21">
        <v>211026.81</v>
      </c>
      <c r="I5009" s="21" t="s">
        <v>11</v>
      </c>
      <c r="J5009" s="21" t="s">
        <v>12</v>
      </c>
    </row>
    <row r="5010" spans="1:10">
      <c r="A5010" s="21">
        <v>11563327</v>
      </c>
      <c r="B5010" s="22">
        <v>43980</v>
      </c>
      <c r="C5010" s="22">
        <v>43980</v>
      </c>
      <c r="D5010" s="21" t="s">
        <v>10</v>
      </c>
      <c r="E5010" s="21">
        <v>0</v>
      </c>
      <c r="F5010" s="21">
        <v>0</v>
      </c>
      <c r="G5010" s="21">
        <v>5290</v>
      </c>
      <c r="H5010" s="21">
        <v>216316.81</v>
      </c>
      <c r="I5010" s="21" t="s">
        <v>11</v>
      </c>
      <c r="J5010" s="21" t="s">
        <v>12</v>
      </c>
    </row>
    <row r="5011" spans="1:10">
      <c r="A5011" s="21">
        <v>11563327</v>
      </c>
      <c r="B5011" s="22">
        <v>43980</v>
      </c>
      <c r="C5011" s="22">
        <v>43980</v>
      </c>
      <c r="D5011" s="21" t="s">
        <v>10</v>
      </c>
      <c r="E5011" s="21">
        <v>0</v>
      </c>
      <c r="F5011" s="21">
        <v>0</v>
      </c>
      <c r="G5011" s="21">
        <v>5290</v>
      </c>
      <c r="H5011" s="21">
        <v>221606.81</v>
      </c>
      <c r="I5011" s="21" t="s">
        <v>11</v>
      </c>
      <c r="J5011" s="21" t="s">
        <v>12</v>
      </c>
    </row>
    <row r="5012" spans="1:10">
      <c r="A5012" s="21">
        <v>11563327</v>
      </c>
      <c r="B5012" s="22">
        <v>43980</v>
      </c>
      <c r="C5012" s="22">
        <v>43980</v>
      </c>
      <c r="D5012" s="21" t="s">
        <v>10</v>
      </c>
      <c r="E5012" s="21">
        <v>0</v>
      </c>
      <c r="F5012" s="21">
        <v>0</v>
      </c>
      <c r="G5012" s="21">
        <v>5296</v>
      </c>
      <c r="H5012" s="21">
        <v>226902.81</v>
      </c>
      <c r="I5012" s="21" t="s">
        <v>11</v>
      </c>
      <c r="J5012" s="21" t="s">
        <v>12</v>
      </c>
    </row>
    <row r="5013" spans="1:10">
      <c r="A5013" s="21">
        <v>11563327</v>
      </c>
      <c r="B5013" s="22">
        <v>43980</v>
      </c>
      <c r="C5013" s="22">
        <v>43980</v>
      </c>
      <c r="D5013" s="21" t="s">
        <v>10</v>
      </c>
      <c r="E5013" s="21">
        <v>0</v>
      </c>
      <c r="F5013" s="21">
        <v>0</v>
      </c>
      <c r="G5013" s="21">
        <v>5330</v>
      </c>
      <c r="H5013" s="21">
        <v>232232.81</v>
      </c>
      <c r="I5013" s="21" t="s">
        <v>11</v>
      </c>
      <c r="J5013" s="21" t="s">
        <v>12</v>
      </c>
    </row>
    <row r="5014" spans="1:10">
      <c r="A5014" s="21">
        <v>11563327</v>
      </c>
      <c r="B5014" s="22">
        <v>43980</v>
      </c>
      <c r="C5014" s="22">
        <v>43980</v>
      </c>
      <c r="D5014" s="21" t="s">
        <v>10</v>
      </c>
      <c r="E5014" s="21">
        <v>0</v>
      </c>
      <c r="F5014" s="21">
        <v>0</v>
      </c>
      <c r="G5014" s="21">
        <v>5470</v>
      </c>
      <c r="H5014" s="21">
        <v>237702.81</v>
      </c>
      <c r="I5014" s="21" t="s">
        <v>11</v>
      </c>
      <c r="J5014" s="21" t="s">
        <v>12</v>
      </c>
    </row>
    <row r="5015" spans="1:10">
      <c r="A5015" s="21">
        <v>11563327</v>
      </c>
      <c r="B5015" s="22">
        <v>43980</v>
      </c>
      <c r="C5015" s="22">
        <v>43980</v>
      </c>
      <c r="D5015" s="21" t="s">
        <v>10</v>
      </c>
      <c r="E5015" s="21">
        <v>0</v>
      </c>
      <c r="F5015" s="21">
        <v>0</v>
      </c>
      <c r="G5015" s="21">
        <v>5540</v>
      </c>
      <c r="H5015" s="21">
        <v>243242.81</v>
      </c>
      <c r="I5015" s="21" t="s">
        <v>11</v>
      </c>
      <c r="J5015" s="21" t="s">
        <v>12</v>
      </c>
    </row>
    <row r="5016" spans="1:10">
      <c r="A5016" s="21">
        <v>11563327</v>
      </c>
      <c r="B5016" s="22">
        <v>43980</v>
      </c>
      <c r="C5016" s="22">
        <v>43980</v>
      </c>
      <c r="D5016" s="21" t="s">
        <v>10</v>
      </c>
      <c r="E5016" s="21">
        <v>0</v>
      </c>
      <c r="F5016" s="21">
        <v>0</v>
      </c>
      <c r="G5016" s="21">
        <v>5590</v>
      </c>
      <c r="H5016" s="21">
        <v>248832.81</v>
      </c>
      <c r="I5016" s="21" t="s">
        <v>11</v>
      </c>
      <c r="J5016" s="21" t="s">
        <v>12</v>
      </c>
    </row>
    <row r="5017" spans="1:10">
      <c r="A5017" s="21">
        <v>11563327</v>
      </c>
      <c r="B5017" s="22">
        <v>43980</v>
      </c>
      <c r="C5017" s="22">
        <v>43980</v>
      </c>
      <c r="D5017" s="21" t="s">
        <v>10</v>
      </c>
      <c r="E5017" s="21">
        <v>0</v>
      </c>
      <c r="F5017" s="21">
        <v>0</v>
      </c>
      <c r="G5017" s="21">
        <v>5590</v>
      </c>
      <c r="H5017" s="21">
        <v>254422.81</v>
      </c>
      <c r="I5017" s="21" t="s">
        <v>11</v>
      </c>
      <c r="J5017" s="21" t="s">
        <v>12</v>
      </c>
    </row>
    <row r="5018" spans="1:10">
      <c r="A5018" s="21">
        <v>11563327</v>
      </c>
      <c r="B5018" s="22">
        <v>43980</v>
      </c>
      <c r="C5018" s="22">
        <v>43980</v>
      </c>
      <c r="D5018" s="21" t="s">
        <v>10</v>
      </c>
      <c r="E5018" s="21">
        <v>0</v>
      </c>
      <c r="F5018" s="21">
        <v>0</v>
      </c>
      <c r="G5018" s="21">
        <v>5640</v>
      </c>
      <c r="H5018" s="21">
        <v>260062.81</v>
      </c>
      <c r="I5018" s="21" t="s">
        <v>11</v>
      </c>
      <c r="J5018" s="21" t="s">
        <v>12</v>
      </c>
    </row>
    <row r="5019" spans="1:10">
      <c r="A5019" s="21">
        <v>11563327</v>
      </c>
      <c r="B5019" s="22">
        <v>43980</v>
      </c>
      <c r="C5019" s="22">
        <v>43980</v>
      </c>
      <c r="D5019" s="21" t="s">
        <v>10</v>
      </c>
      <c r="E5019" s="21">
        <v>0</v>
      </c>
      <c r="F5019" s="21">
        <v>0</v>
      </c>
      <c r="G5019" s="21">
        <v>5762.3</v>
      </c>
      <c r="H5019" s="21">
        <v>265825.11</v>
      </c>
      <c r="I5019" s="21" t="s">
        <v>11</v>
      </c>
      <c r="J5019" s="21" t="s">
        <v>12</v>
      </c>
    </row>
    <row r="5020" spans="1:10">
      <c r="A5020" s="21">
        <v>11563327</v>
      </c>
      <c r="B5020" s="22">
        <v>43980</v>
      </c>
      <c r="C5020" s="22">
        <v>43980</v>
      </c>
      <c r="D5020" s="21" t="s">
        <v>10</v>
      </c>
      <c r="E5020" s="21">
        <v>0</v>
      </c>
      <c r="F5020" s="21">
        <v>0</v>
      </c>
      <c r="G5020" s="21">
        <v>5979.2</v>
      </c>
      <c r="H5020" s="21">
        <v>271804.31</v>
      </c>
      <c r="I5020" s="21" t="s">
        <v>11</v>
      </c>
      <c r="J5020" s="21" t="s">
        <v>12</v>
      </c>
    </row>
    <row r="5021" spans="1:10">
      <c r="A5021" s="21">
        <v>11563327</v>
      </c>
      <c r="B5021" s="22">
        <v>43980</v>
      </c>
      <c r="C5021" s="22">
        <v>43980</v>
      </c>
      <c r="D5021" s="21" t="s">
        <v>10</v>
      </c>
      <c r="E5021" s="21">
        <v>0</v>
      </c>
      <c r="F5021" s="21">
        <v>0</v>
      </c>
      <c r="G5021" s="21">
        <v>5987.64</v>
      </c>
      <c r="H5021" s="21">
        <v>277791.95</v>
      </c>
      <c r="I5021" s="21" t="s">
        <v>11</v>
      </c>
      <c r="J5021" s="21" t="s">
        <v>12</v>
      </c>
    </row>
    <row r="5022" spans="1:10">
      <c r="A5022" s="21">
        <v>11563327</v>
      </c>
      <c r="B5022" s="22">
        <v>43980</v>
      </c>
      <c r="C5022" s="22">
        <v>43980</v>
      </c>
      <c r="D5022" s="21" t="s">
        <v>10</v>
      </c>
      <c r="E5022" s="21">
        <v>0</v>
      </c>
      <c r="F5022" s="21">
        <v>0</v>
      </c>
      <c r="G5022" s="21">
        <v>6012.83</v>
      </c>
      <c r="H5022" s="21">
        <v>283804.78000000003</v>
      </c>
      <c r="I5022" s="21" t="s">
        <v>11</v>
      </c>
      <c r="J5022" s="21" t="s">
        <v>12</v>
      </c>
    </row>
    <row r="5023" spans="1:10">
      <c r="A5023" s="21">
        <v>11563327</v>
      </c>
      <c r="B5023" s="22">
        <v>43980</v>
      </c>
      <c r="C5023" s="22">
        <v>43980</v>
      </c>
      <c r="D5023" s="21" t="s">
        <v>10</v>
      </c>
      <c r="E5023" s="21">
        <v>0</v>
      </c>
      <c r="F5023" s="21">
        <v>0</v>
      </c>
      <c r="G5023" s="21">
        <v>6234.86</v>
      </c>
      <c r="H5023" s="21">
        <v>290039.64</v>
      </c>
      <c r="I5023" s="21" t="s">
        <v>11</v>
      </c>
      <c r="J5023" s="21" t="s">
        <v>12</v>
      </c>
    </row>
    <row r="5024" spans="1:10">
      <c r="A5024" s="21">
        <v>11563327</v>
      </c>
      <c r="B5024" s="22">
        <v>43980</v>
      </c>
      <c r="C5024" s="22">
        <v>43980</v>
      </c>
      <c r="D5024" s="21" t="s">
        <v>10</v>
      </c>
      <c r="E5024" s="21">
        <v>0</v>
      </c>
      <c r="F5024" s="21">
        <v>0</v>
      </c>
      <c r="G5024" s="21">
        <v>6380</v>
      </c>
      <c r="H5024" s="21">
        <v>296419.64</v>
      </c>
      <c r="I5024" s="21" t="s">
        <v>11</v>
      </c>
      <c r="J5024" s="21" t="s">
        <v>12</v>
      </c>
    </row>
    <row r="5025" spans="1:10">
      <c r="A5025" s="21">
        <v>11563327</v>
      </c>
      <c r="B5025" s="22">
        <v>43980</v>
      </c>
      <c r="C5025" s="22">
        <v>43980</v>
      </c>
      <c r="D5025" s="21" t="s">
        <v>10</v>
      </c>
      <c r="E5025" s="21">
        <v>0</v>
      </c>
      <c r="F5025" s="21">
        <v>0</v>
      </c>
      <c r="G5025" s="21">
        <v>6470.1</v>
      </c>
      <c r="H5025" s="21">
        <v>302889.74</v>
      </c>
      <c r="I5025" s="21" t="s">
        <v>11</v>
      </c>
      <c r="J5025" s="21" t="s">
        <v>12</v>
      </c>
    </row>
    <row r="5026" spans="1:10">
      <c r="A5026" s="21">
        <v>11563327</v>
      </c>
      <c r="B5026" s="22">
        <v>43980</v>
      </c>
      <c r="C5026" s="22">
        <v>43980</v>
      </c>
      <c r="D5026" s="21" t="s">
        <v>10</v>
      </c>
      <c r="E5026" s="21">
        <v>0</v>
      </c>
      <c r="F5026" s="21">
        <v>0</v>
      </c>
      <c r="G5026" s="21">
        <v>6610</v>
      </c>
      <c r="H5026" s="21">
        <v>309499.74</v>
      </c>
      <c r="I5026" s="21" t="s">
        <v>11</v>
      </c>
      <c r="J5026" s="21" t="s">
        <v>12</v>
      </c>
    </row>
    <row r="5027" spans="1:10">
      <c r="A5027" s="21">
        <v>11563327</v>
      </c>
      <c r="B5027" s="22">
        <v>43980</v>
      </c>
      <c r="C5027" s="22">
        <v>43980</v>
      </c>
      <c r="D5027" s="21" t="s">
        <v>10</v>
      </c>
      <c r="E5027" s="21">
        <v>0</v>
      </c>
      <c r="F5027" s="21">
        <v>0</v>
      </c>
      <c r="G5027" s="21">
        <v>6782.88</v>
      </c>
      <c r="H5027" s="21">
        <v>316282.62</v>
      </c>
      <c r="I5027" s="21" t="s">
        <v>11</v>
      </c>
      <c r="J5027" s="21" t="s">
        <v>12</v>
      </c>
    </row>
    <row r="5028" spans="1:10">
      <c r="A5028" s="21">
        <v>11563327</v>
      </c>
      <c r="B5028" s="22">
        <v>43980</v>
      </c>
      <c r="C5028" s="22">
        <v>43980</v>
      </c>
      <c r="D5028" s="21" t="s">
        <v>10</v>
      </c>
      <c r="E5028" s="21">
        <v>0</v>
      </c>
      <c r="F5028" s="21">
        <v>0</v>
      </c>
      <c r="G5028" s="21">
        <v>6932.5</v>
      </c>
      <c r="H5028" s="21">
        <v>323215.12</v>
      </c>
      <c r="I5028" s="21" t="s">
        <v>11</v>
      </c>
      <c r="J5028" s="21" t="s">
        <v>12</v>
      </c>
    </row>
    <row r="5029" spans="1:10">
      <c r="A5029" s="21">
        <v>11563327</v>
      </c>
      <c r="B5029" s="22">
        <v>43980</v>
      </c>
      <c r="C5029" s="22">
        <v>43980</v>
      </c>
      <c r="D5029" s="21" t="s">
        <v>10</v>
      </c>
      <c r="E5029" s="21">
        <v>0</v>
      </c>
      <c r="F5029" s="21">
        <v>0</v>
      </c>
      <c r="G5029" s="21">
        <v>7240</v>
      </c>
      <c r="H5029" s="21">
        <v>330455.12</v>
      </c>
      <c r="I5029" s="21" t="s">
        <v>11</v>
      </c>
      <c r="J5029" s="21" t="s">
        <v>12</v>
      </c>
    </row>
    <row r="5030" spans="1:10">
      <c r="A5030" s="21">
        <v>11563327</v>
      </c>
      <c r="B5030" s="22">
        <v>43980</v>
      </c>
      <c r="C5030" s="22">
        <v>43980</v>
      </c>
      <c r="D5030" s="21" t="s">
        <v>10</v>
      </c>
      <c r="E5030" s="21">
        <v>0</v>
      </c>
      <c r="F5030" s="21">
        <v>0</v>
      </c>
      <c r="G5030" s="21">
        <v>7294</v>
      </c>
      <c r="H5030" s="21">
        <v>337749.12</v>
      </c>
      <c r="I5030" s="21" t="s">
        <v>11</v>
      </c>
      <c r="J5030" s="21" t="s">
        <v>12</v>
      </c>
    </row>
    <row r="5031" spans="1:10">
      <c r="A5031" s="21">
        <v>11563327</v>
      </c>
      <c r="B5031" s="22">
        <v>43980</v>
      </c>
      <c r="C5031" s="22">
        <v>43980</v>
      </c>
      <c r="D5031" s="21" t="s">
        <v>10</v>
      </c>
      <c r="E5031" s="21">
        <v>0</v>
      </c>
      <c r="F5031" s="21">
        <v>0</v>
      </c>
      <c r="G5031" s="21">
        <v>7450</v>
      </c>
      <c r="H5031" s="21">
        <v>345199.12</v>
      </c>
      <c r="I5031" s="21" t="s">
        <v>11</v>
      </c>
      <c r="J5031" s="21" t="s">
        <v>12</v>
      </c>
    </row>
    <row r="5032" spans="1:10">
      <c r="A5032" s="21">
        <v>11563327</v>
      </c>
      <c r="B5032" s="22">
        <v>43980</v>
      </c>
      <c r="C5032" s="22">
        <v>43980</v>
      </c>
      <c r="D5032" s="21" t="s">
        <v>10</v>
      </c>
      <c r="E5032" s="21">
        <v>0</v>
      </c>
      <c r="F5032" s="21">
        <v>0</v>
      </c>
      <c r="G5032" s="21">
        <v>7620</v>
      </c>
      <c r="H5032" s="21">
        <v>352819.12</v>
      </c>
      <c r="I5032" s="21" t="s">
        <v>11</v>
      </c>
      <c r="J5032" s="21" t="s">
        <v>12</v>
      </c>
    </row>
    <row r="5033" spans="1:10">
      <c r="A5033" s="21">
        <v>11563327</v>
      </c>
      <c r="B5033" s="22">
        <v>43980</v>
      </c>
      <c r="C5033" s="22">
        <v>43980</v>
      </c>
      <c r="D5033" s="21" t="s">
        <v>10</v>
      </c>
      <c r="E5033" s="21">
        <v>0</v>
      </c>
      <c r="F5033" s="21">
        <v>0</v>
      </c>
      <c r="G5033" s="21">
        <v>7731.6</v>
      </c>
      <c r="H5033" s="21">
        <v>360550.72</v>
      </c>
      <c r="I5033" s="21" t="s">
        <v>11</v>
      </c>
      <c r="J5033" s="21" t="s">
        <v>12</v>
      </c>
    </row>
    <row r="5034" spans="1:10">
      <c r="A5034" s="21">
        <v>11563327</v>
      </c>
      <c r="B5034" s="22">
        <v>43980</v>
      </c>
      <c r="C5034" s="22">
        <v>43980</v>
      </c>
      <c r="D5034" s="21" t="s">
        <v>10</v>
      </c>
      <c r="E5034" s="21">
        <v>0</v>
      </c>
      <c r="F5034" s="21">
        <v>0</v>
      </c>
      <c r="G5034" s="21">
        <v>7990</v>
      </c>
      <c r="H5034" s="21">
        <v>368540.72</v>
      </c>
      <c r="I5034" s="21" t="s">
        <v>11</v>
      </c>
      <c r="J5034" s="21" t="s">
        <v>12</v>
      </c>
    </row>
    <row r="5035" spans="1:10">
      <c r="A5035" s="21">
        <v>11563327</v>
      </c>
      <c r="B5035" s="22">
        <v>43980</v>
      </c>
      <c r="C5035" s="22">
        <v>43980</v>
      </c>
      <c r="D5035" s="21" t="s">
        <v>10</v>
      </c>
      <c r="E5035" s="21">
        <v>0</v>
      </c>
      <c r="F5035" s="21">
        <v>0</v>
      </c>
      <c r="G5035" s="21">
        <v>8015</v>
      </c>
      <c r="H5035" s="21">
        <v>376555.72</v>
      </c>
      <c r="I5035" s="21" t="s">
        <v>11</v>
      </c>
      <c r="J5035" s="21" t="s">
        <v>12</v>
      </c>
    </row>
    <row r="5036" spans="1:10">
      <c r="A5036" s="21">
        <v>11563327</v>
      </c>
      <c r="B5036" s="22">
        <v>43980</v>
      </c>
      <c r="C5036" s="22">
        <v>43980</v>
      </c>
      <c r="D5036" s="21" t="s">
        <v>10</v>
      </c>
      <c r="E5036" s="21">
        <v>0</v>
      </c>
      <c r="F5036" s="21">
        <v>0</v>
      </c>
      <c r="G5036" s="21">
        <v>8036.02</v>
      </c>
      <c r="H5036" s="21">
        <v>384591.74</v>
      </c>
      <c r="I5036" s="21" t="s">
        <v>11</v>
      </c>
      <c r="J5036" s="21" t="s">
        <v>12</v>
      </c>
    </row>
    <row r="5037" spans="1:10">
      <c r="A5037" s="21">
        <v>11563327</v>
      </c>
      <c r="B5037" s="22">
        <v>43980</v>
      </c>
      <c r="C5037" s="22">
        <v>43980</v>
      </c>
      <c r="D5037" s="21" t="s">
        <v>10</v>
      </c>
      <c r="E5037" s="21">
        <v>0</v>
      </c>
      <c r="F5037" s="21">
        <v>0</v>
      </c>
      <c r="G5037" s="21">
        <v>8221.9</v>
      </c>
      <c r="H5037" s="21">
        <v>392813.64</v>
      </c>
      <c r="I5037" s="21" t="s">
        <v>11</v>
      </c>
      <c r="J5037" s="21" t="s">
        <v>12</v>
      </c>
    </row>
    <row r="5038" spans="1:10">
      <c r="A5038" s="21">
        <v>11563327</v>
      </c>
      <c r="B5038" s="22">
        <v>43980</v>
      </c>
      <c r="C5038" s="22">
        <v>43980</v>
      </c>
      <c r="D5038" s="21" t="s">
        <v>10</v>
      </c>
      <c r="E5038" s="21">
        <v>0</v>
      </c>
      <c r="F5038" s="21">
        <v>0</v>
      </c>
      <c r="G5038" s="21">
        <v>8390</v>
      </c>
      <c r="H5038" s="21">
        <v>401203.64</v>
      </c>
      <c r="I5038" s="21" t="s">
        <v>11</v>
      </c>
      <c r="J5038" s="21" t="s">
        <v>12</v>
      </c>
    </row>
    <row r="5039" spans="1:10">
      <c r="A5039" s="21">
        <v>11563327</v>
      </c>
      <c r="B5039" s="22">
        <v>43980</v>
      </c>
      <c r="C5039" s="22">
        <v>43980</v>
      </c>
      <c r="D5039" s="21" t="s">
        <v>10</v>
      </c>
      <c r="E5039" s="21">
        <v>0</v>
      </c>
      <c r="F5039" s="21">
        <v>0</v>
      </c>
      <c r="G5039" s="21">
        <v>8454</v>
      </c>
      <c r="H5039" s="21">
        <v>409657.64</v>
      </c>
      <c r="I5039" s="21" t="s">
        <v>11</v>
      </c>
      <c r="J5039" s="21" t="s">
        <v>12</v>
      </c>
    </row>
    <row r="5040" spans="1:10">
      <c r="A5040" s="21">
        <v>11563327</v>
      </c>
      <c r="B5040" s="22">
        <v>43980</v>
      </c>
      <c r="C5040" s="22">
        <v>43980</v>
      </c>
      <c r="D5040" s="21" t="s">
        <v>10</v>
      </c>
      <c r="E5040" s="21">
        <v>0</v>
      </c>
      <c r="F5040" s="21">
        <v>0</v>
      </c>
      <c r="G5040" s="21">
        <v>8766</v>
      </c>
      <c r="H5040" s="21">
        <v>418423.64</v>
      </c>
      <c r="I5040" s="21" t="s">
        <v>11</v>
      </c>
      <c r="J5040" s="21" t="s">
        <v>12</v>
      </c>
    </row>
    <row r="5041" spans="1:10">
      <c r="A5041" s="21">
        <v>11563327</v>
      </c>
      <c r="B5041" s="22">
        <v>43980</v>
      </c>
      <c r="C5041" s="22">
        <v>43980</v>
      </c>
      <c r="D5041" s="21" t="s">
        <v>10</v>
      </c>
      <c r="E5041" s="21">
        <v>0</v>
      </c>
      <c r="F5041" s="21">
        <v>0</v>
      </c>
      <c r="G5041" s="21">
        <v>8938</v>
      </c>
      <c r="H5041" s="21">
        <v>427361.64</v>
      </c>
      <c r="I5041" s="21" t="s">
        <v>11</v>
      </c>
      <c r="J5041" s="21" t="s">
        <v>12</v>
      </c>
    </row>
    <row r="5042" spans="1:10">
      <c r="A5042" s="21">
        <v>11563327</v>
      </c>
      <c r="B5042" s="22">
        <v>43980</v>
      </c>
      <c r="C5042" s="22">
        <v>43980</v>
      </c>
      <c r="D5042" s="21" t="s">
        <v>10</v>
      </c>
      <c r="E5042" s="21">
        <v>0</v>
      </c>
      <c r="F5042" s="21">
        <v>0</v>
      </c>
      <c r="G5042" s="21">
        <v>9010.24</v>
      </c>
      <c r="H5042" s="21">
        <v>436371.88</v>
      </c>
      <c r="I5042" s="21" t="s">
        <v>11</v>
      </c>
      <c r="J5042" s="21" t="s">
        <v>12</v>
      </c>
    </row>
    <row r="5043" spans="1:10">
      <c r="A5043" s="21">
        <v>11563327</v>
      </c>
      <c r="B5043" s="22">
        <v>43980</v>
      </c>
      <c r="C5043" s="22">
        <v>43980</v>
      </c>
      <c r="D5043" s="21" t="s">
        <v>10</v>
      </c>
      <c r="E5043" s="21">
        <v>0</v>
      </c>
      <c r="F5043" s="21">
        <v>0</v>
      </c>
      <c r="G5043" s="21">
        <v>9205</v>
      </c>
      <c r="H5043" s="21">
        <v>445576.88</v>
      </c>
      <c r="I5043" s="21" t="s">
        <v>11</v>
      </c>
      <c r="J5043" s="21" t="s">
        <v>12</v>
      </c>
    </row>
    <row r="5044" spans="1:10">
      <c r="A5044" s="21">
        <v>11563327</v>
      </c>
      <c r="B5044" s="22">
        <v>43980</v>
      </c>
      <c r="C5044" s="22">
        <v>43980</v>
      </c>
      <c r="D5044" s="21" t="s">
        <v>10</v>
      </c>
      <c r="E5044" s="21">
        <v>0</v>
      </c>
      <c r="F5044" s="21">
        <v>0</v>
      </c>
      <c r="G5044" s="21">
        <v>9915.6</v>
      </c>
      <c r="H5044" s="21">
        <v>455492.48</v>
      </c>
      <c r="I5044" s="21" t="s">
        <v>11</v>
      </c>
      <c r="J5044" s="21" t="s">
        <v>12</v>
      </c>
    </row>
    <row r="5045" spans="1:10">
      <c r="A5045" s="21">
        <v>11563327</v>
      </c>
      <c r="B5045" s="22">
        <v>43980</v>
      </c>
      <c r="C5045" s="22">
        <v>43980</v>
      </c>
      <c r="D5045" s="21" t="s">
        <v>10</v>
      </c>
      <c r="E5045" s="21">
        <v>0</v>
      </c>
      <c r="F5045" s="21">
        <v>0</v>
      </c>
      <c r="G5045" s="21">
        <v>10015.39</v>
      </c>
      <c r="H5045" s="21">
        <v>465507.87</v>
      </c>
      <c r="I5045" s="21" t="s">
        <v>11</v>
      </c>
      <c r="J5045" s="21" t="s">
        <v>12</v>
      </c>
    </row>
    <row r="5046" spans="1:10">
      <c r="A5046" s="21">
        <v>11563327</v>
      </c>
      <c r="B5046" s="22">
        <v>43980</v>
      </c>
      <c r="C5046" s="22">
        <v>43980</v>
      </c>
      <c r="D5046" s="21" t="s">
        <v>10</v>
      </c>
      <c r="E5046" s="21">
        <v>0</v>
      </c>
      <c r="F5046" s="21">
        <v>0</v>
      </c>
      <c r="G5046" s="21">
        <v>10032</v>
      </c>
      <c r="H5046" s="21">
        <v>475539.87</v>
      </c>
      <c r="I5046" s="21" t="s">
        <v>11</v>
      </c>
      <c r="J5046" s="21" t="s">
        <v>12</v>
      </c>
    </row>
    <row r="5047" spans="1:10">
      <c r="A5047" s="21">
        <v>11563327</v>
      </c>
      <c r="B5047" s="22">
        <v>43980</v>
      </c>
      <c r="C5047" s="22">
        <v>43980</v>
      </c>
      <c r="D5047" s="21" t="s">
        <v>10</v>
      </c>
      <c r="E5047" s="21">
        <v>0</v>
      </c>
      <c r="F5047" s="21">
        <v>0</v>
      </c>
      <c r="G5047" s="21">
        <v>10078.9</v>
      </c>
      <c r="H5047" s="21">
        <v>485618.77</v>
      </c>
      <c r="I5047" s="21" t="s">
        <v>11</v>
      </c>
      <c r="J5047" s="21" t="s">
        <v>12</v>
      </c>
    </row>
    <row r="5048" spans="1:10">
      <c r="A5048" s="21">
        <v>11563327</v>
      </c>
      <c r="B5048" s="22">
        <v>43980</v>
      </c>
      <c r="C5048" s="22">
        <v>43980</v>
      </c>
      <c r="D5048" s="21" t="s">
        <v>10</v>
      </c>
      <c r="E5048" s="21">
        <v>0</v>
      </c>
      <c r="F5048" s="21">
        <v>0</v>
      </c>
      <c r="G5048" s="21">
        <v>10099.6</v>
      </c>
      <c r="H5048" s="21">
        <v>495718.37</v>
      </c>
      <c r="I5048" s="21" t="s">
        <v>11</v>
      </c>
      <c r="J5048" s="21" t="s">
        <v>12</v>
      </c>
    </row>
    <row r="5049" spans="1:10">
      <c r="A5049" s="21">
        <v>11563327</v>
      </c>
      <c r="B5049" s="22">
        <v>43980</v>
      </c>
      <c r="C5049" s="22">
        <v>43980</v>
      </c>
      <c r="D5049" s="21" t="s">
        <v>10</v>
      </c>
      <c r="E5049" s="21">
        <v>0</v>
      </c>
      <c r="F5049" s="21">
        <v>0</v>
      </c>
      <c r="G5049" s="21">
        <v>10109.9</v>
      </c>
      <c r="H5049" s="21">
        <v>505828.27</v>
      </c>
      <c r="I5049" s="21" t="s">
        <v>11</v>
      </c>
      <c r="J5049" s="21" t="s">
        <v>12</v>
      </c>
    </row>
    <row r="5050" spans="1:10">
      <c r="A5050" s="21">
        <v>11563327</v>
      </c>
      <c r="B5050" s="22">
        <v>43980</v>
      </c>
      <c r="C5050" s="22">
        <v>43980</v>
      </c>
      <c r="D5050" s="21" t="s">
        <v>10</v>
      </c>
      <c r="E5050" s="21">
        <v>0</v>
      </c>
      <c r="F5050" s="21">
        <v>0</v>
      </c>
      <c r="G5050" s="21">
        <v>10306.200000000001</v>
      </c>
      <c r="H5050" s="21">
        <v>516134.47</v>
      </c>
      <c r="I5050" s="21" t="s">
        <v>11</v>
      </c>
      <c r="J5050" s="21" t="s">
        <v>12</v>
      </c>
    </row>
    <row r="5051" spans="1:10">
      <c r="A5051" s="21">
        <v>11563327</v>
      </c>
      <c r="B5051" s="22">
        <v>43980</v>
      </c>
      <c r="C5051" s="22">
        <v>43980</v>
      </c>
      <c r="D5051" s="21" t="s">
        <v>10</v>
      </c>
      <c r="E5051" s="21">
        <v>0</v>
      </c>
      <c r="F5051" s="21">
        <v>0</v>
      </c>
      <c r="G5051" s="21">
        <v>10345.4</v>
      </c>
      <c r="H5051" s="21">
        <v>526479.87</v>
      </c>
      <c r="I5051" s="21" t="s">
        <v>11</v>
      </c>
      <c r="J5051" s="21" t="s">
        <v>12</v>
      </c>
    </row>
    <row r="5052" spans="1:10">
      <c r="A5052" s="21">
        <v>11563327</v>
      </c>
      <c r="B5052" s="22">
        <v>43980</v>
      </c>
      <c r="C5052" s="22">
        <v>43980</v>
      </c>
      <c r="D5052" s="21" t="s">
        <v>10</v>
      </c>
      <c r="E5052" s="21">
        <v>0</v>
      </c>
      <c r="F5052" s="21">
        <v>0</v>
      </c>
      <c r="G5052" s="21">
        <v>10367.700000000001</v>
      </c>
      <c r="H5052" s="21">
        <v>536847.56999999995</v>
      </c>
      <c r="I5052" s="21" t="s">
        <v>11</v>
      </c>
      <c r="J5052" s="21" t="s">
        <v>12</v>
      </c>
    </row>
    <row r="5053" spans="1:10">
      <c r="A5053" s="21">
        <v>11563327</v>
      </c>
      <c r="B5053" s="22">
        <v>43980</v>
      </c>
      <c r="C5053" s="22">
        <v>43980</v>
      </c>
      <c r="D5053" s="21" t="s">
        <v>10</v>
      </c>
      <c r="E5053" s="21">
        <v>0</v>
      </c>
      <c r="F5053" s="21">
        <v>0</v>
      </c>
      <c r="G5053" s="21">
        <v>10636.6</v>
      </c>
      <c r="H5053" s="21">
        <v>547484.17000000004</v>
      </c>
      <c r="I5053" s="21" t="s">
        <v>11</v>
      </c>
      <c r="J5053" s="21" t="s">
        <v>12</v>
      </c>
    </row>
    <row r="5054" spans="1:10">
      <c r="A5054" s="21">
        <v>11563327</v>
      </c>
      <c r="B5054" s="22">
        <v>43980</v>
      </c>
      <c r="C5054" s="22">
        <v>43980</v>
      </c>
      <c r="D5054" s="21" t="s">
        <v>10</v>
      </c>
      <c r="E5054" s="21">
        <v>0</v>
      </c>
      <c r="F5054" s="21">
        <v>0</v>
      </c>
      <c r="G5054" s="21">
        <v>10647.76</v>
      </c>
      <c r="H5054" s="21">
        <v>558131.93000000005</v>
      </c>
      <c r="I5054" s="21" t="s">
        <v>11</v>
      </c>
      <c r="J5054" s="21" t="s">
        <v>12</v>
      </c>
    </row>
    <row r="5055" spans="1:10">
      <c r="A5055" s="21">
        <v>11563327</v>
      </c>
      <c r="B5055" s="22">
        <v>43980</v>
      </c>
      <c r="C5055" s="22">
        <v>43980</v>
      </c>
      <c r="D5055" s="21" t="s">
        <v>10</v>
      </c>
      <c r="E5055" s="21">
        <v>0</v>
      </c>
      <c r="F5055" s="21">
        <v>0</v>
      </c>
      <c r="G5055" s="21">
        <v>10700</v>
      </c>
      <c r="H5055" s="21">
        <v>568831.93000000005</v>
      </c>
      <c r="I5055" s="21" t="s">
        <v>11</v>
      </c>
      <c r="J5055" s="21" t="s">
        <v>12</v>
      </c>
    </row>
    <row r="5056" spans="1:10">
      <c r="A5056" s="21">
        <v>11563327</v>
      </c>
      <c r="B5056" s="22">
        <v>43980</v>
      </c>
      <c r="C5056" s="22">
        <v>43980</v>
      </c>
      <c r="D5056" s="21" t="s">
        <v>10</v>
      </c>
      <c r="E5056" s="21">
        <v>0</v>
      </c>
      <c r="F5056" s="21">
        <v>0</v>
      </c>
      <c r="G5056" s="21">
        <v>10868.4</v>
      </c>
      <c r="H5056" s="21">
        <v>579700.32999999996</v>
      </c>
      <c r="I5056" s="21" t="s">
        <v>11</v>
      </c>
      <c r="J5056" s="21" t="s">
        <v>12</v>
      </c>
    </row>
    <row r="5057" spans="1:10">
      <c r="A5057" s="21">
        <v>11563327</v>
      </c>
      <c r="B5057" s="22">
        <v>43980</v>
      </c>
      <c r="C5057" s="22">
        <v>43980</v>
      </c>
      <c r="D5057" s="21" t="s">
        <v>10</v>
      </c>
      <c r="E5057" s="21">
        <v>0</v>
      </c>
      <c r="F5057" s="21">
        <v>0</v>
      </c>
      <c r="G5057" s="21">
        <v>10877.4</v>
      </c>
      <c r="H5057" s="21">
        <v>590577.73</v>
      </c>
      <c r="I5057" s="21" t="s">
        <v>11</v>
      </c>
      <c r="J5057" s="21" t="s">
        <v>12</v>
      </c>
    </row>
    <row r="5058" spans="1:10">
      <c r="A5058" s="21">
        <v>11563327</v>
      </c>
      <c r="B5058" s="22">
        <v>43980</v>
      </c>
      <c r="C5058" s="22">
        <v>43980</v>
      </c>
      <c r="D5058" s="21" t="s">
        <v>10</v>
      </c>
      <c r="E5058" s="21">
        <v>0</v>
      </c>
      <c r="F5058" s="21">
        <v>0</v>
      </c>
      <c r="G5058" s="21">
        <v>11018.29</v>
      </c>
      <c r="H5058" s="21">
        <v>601596.02</v>
      </c>
      <c r="I5058" s="21" t="s">
        <v>11</v>
      </c>
      <c r="J5058" s="21" t="s">
        <v>12</v>
      </c>
    </row>
    <row r="5059" spans="1:10">
      <c r="A5059" s="21">
        <v>11563327</v>
      </c>
      <c r="B5059" s="22">
        <v>43980</v>
      </c>
      <c r="C5059" s="22">
        <v>43980</v>
      </c>
      <c r="D5059" s="21" t="s">
        <v>10</v>
      </c>
      <c r="E5059" s="21">
        <v>0</v>
      </c>
      <c r="F5059" s="21">
        <v>0</v>
      </c>
      <c r="G5059" s="21">
        <v>11250.8</v>
      </c>
      <c r="H5059" s="21">
        <v>612846.81999999995</v>
      </c>
      <c r="I5059" s="21" t="s">
        <v>11</v>
      </c>
      <c r="J5059" s="21" t="s">
        <v>12</v>
      </c>
    </row>
    <row r="5060" spans="1:10">
      <c r="A5060" s="21">
        <v>11563327</v>
      </c>
      <c r="B5060" s="22">
        <v>43980</v>
      </c>
      <c r="C5060" s="22">
        <v>43980</v>
      </c>
      <c r="D5060" s="21" t="s">
        <v>10</v>
      </c>
      <c r="E5060" s="21">
        <v>0</v>
      </c>
      <c r="F5060" s="21">
        <v>0</v>
      </c>
      <c r="G5060" s="21">
        <v>11273.28</v>
      </c>
      <c r="H5060" s="21">
        <v>624120.1</v>
      </c>
      <c r="I5060" s="21" t="s">
        <v>11</v>
      </c>
      <c r="J5060" s="21" t="s">
        <v>12</v>
      </c>
    </row>
    <row r="5061" spans="1:10">
      <c r="A5061" s="21">
        <v>11563327</v>
      </c>
      <c r="B5061" s="22">
        <v>43980</v>
      </c>
      <c r="C5061" s="22">
        <v>43980</v>
      </c>
      <c r="D5061" s="21" t="s">
        <v>10</v>
      </c>
      <c r="E5061" s="21">
        <v>0</v>
      </c>
      <c r="F5061" s="21">
        <v>0</v>
      </c>
      <c r="G5061" s="21">
        <v>11287.6</v>
      </c>
      <c r="H5061" s="21">
        <v>635407.69999999995</v>
      </c>
      <c r="I5061" s="21" t="s">
        <v>11</v>
      </c>
      <c r="J5061" s="21" t="s">
        <v>12</v>
      </c>
    </row>
    <row r="5062" spans="1:10">
      <c r="A5062" s="21">
        <v>11563327</v>
      </c>
      <c r="B5062" s="22">
        <v>43980</v>
      </c>
      <c r="C5062" s="22">
        <v>43980</v>
      </c>
      <c r="D5062" s="21" t="s">
        <v>10</v>
      </c>
      <c r="E5062" s="21">
        <v>0</v>
      </c>
      <c r="F5062" s="21">
        <v>0</v>
      </c>
      <c r="G5062" s="21">
        <v>11516.6</v>
      </c>
      <c r="H5062" s="21">
        <v>646924.30000000005</v>
      </c>
      <c r="I5062" s="21" t="s">
        <v>11</v>
      </c>
      <c r="J5062" s="21" t="s">
        <v>12</v>
      </c>
    </row>
    <row r="5063" spans="1:10">
      <c r="A5063" s="21">
        <v>11563327</v>
      </c>
      <c r="B5063" s="22">
        <v>43980</v>
      </c>
      <c r="C5063" s="22">
        <v>43980</v>
      </c>
      <c r="D5063" s="21" t="s">
        <v>10</v>
      </c>
      <c r="E5063" s="21">
        <v>0</v>
      </c>
      <c r="F5063" s="21">
        <v>0</v>
      </c>
      <c r="G5063" s="21">
        <v>11821.77</v>
      </c>
      <c r="H5063" s="21">
        <v>658746.06999999995</v>
      </c>
      <c r="I5063" s="21" t="s">
        <v>11</v>
      </c>
      <c r="J5063" s="21" t="s">
        <v>12</v>
      </c>
    </row>
    <row r="5064" spans="1:10">
      <c r="A5064" s="21">
        <v>11563327</v>
      </c>
      <c r="B5064" s="22">
        <v>43980</v>
      </c>
      <c r="C5064" s="22">
        <v>43980</v>
      </c>
      <c r="D5064" s="21" t="s">
        <v>10</v>
      </c>
      <c r="E5064" s="21">
        <v>0</v>
      </c>
      <c r="F5064" s="21">
        <v>0</v>
      </c>
      <c r="G5064" s="21">
        <v>11846.4</v>
      </c>
      <c r="H5064" s="21">
        <v>670592.47</v>
      </c>
      <c r="I5064" s="21" t="s">
        <v>11</v>
      </c>
      <c r="J5064" s="21" t="s">
        <v>12</v>
      </c>
    </row>
    <row r="5065" spans="1:10">
      <c r="A5065" s="21">
        <v>11563327</v>
      </c>
      <c r="B5065" s="22">
        <v>43980</v>
      </c>
      <c r="C5065" s="22">
        <v>43980</v>
      </c>
      <c r="D5065" s="21" t="s">
        <v>10</v>
      </c>
      <c r="E5065" s="21">
        <v>0</v>
      </c>
      <c r="F5065" s="21">
        <v>0</v>
      </c>
      <c r="G5065" s="21">
        <v>11870</v>
      </c>
      <c r="H5065" s="21">
        <v>682462.47</v>
      </c>
      <c r="I5065" s="21" t="s">
        <v>11</v>
      </c>
      <c r="J5065" s="21" t="s">
        <v>12</v>
      </c>
    </row>
    <row r="5066" spans="1:10">
      <c r="A5066" s="21">
        <v>11563327</v>
      </c>
      <c r="B5066" s="22">
        <v>43980</v>
      </c>
      <c r="C5066" s="22">
        <v>43980</v>
      </c>
      <c r="D5066" s="21" t="s">
        <v>10</v>
      </c>
      <c r="E5066" s="21">
        <v>0</v>
      </c>
      <c r="F5066" s="21">
        <v>0</v>
      </c>
      <c r="G5066" s="21">
        <v>12166.04</v>
      </c>
      <c r="H5066" s="21">
        <v>694628.51</v>
      </c>
      <c r="I5066" s="21" t="s">
        <v>11</v>
      </c>
      <c r="J5066" s="21" t="s">
        <v>12</v>
      </c>
    </row>
    <row r="5067" spans="1:10">
      <c r="A5067" s="21">
        <v>11563327</v>
      </c>
      <c r="B5067" s="22">
        <v>43980</v>
      </c>
      <c r="C5067" s="22">
        <v>43980</v>
      </c>
      <c r="D5067" s="21" t="s">
        <v>10</v>
      </c>
      <c r="E5067" s="21">
        <v>0</v>
      </c>
      <c r="F5067" s="21">
        <v>0</v>
      </c>
      <c r="G5067" s="21">
        <v>12726.17</v>
      </c>
      <c r="H5067" s="21">
        <v>707354.68</v>
      </c>
      <c r="I5067" s="21" t="s">
        <v>11</v>
      </c>
      <c r="J5067" s="21" t="s">
        <v>12</v>
      </c>
    </row>
    <row r="5068" spans="1:10">
      <c r="A5068" s="21">
        <v>11563327</v>
      </c>
      <c r="B5068" s="22">
        <v>43980</v>
      </c>
      <c r="C5068" s="22">
        <v>43980</v>
      </c>
      <c r="D5068" s="21" t="s">
        <v>10</v>
      </c>
      <c r="E5068" s="21">
        <v>0</v>
      </c>
      <c r="F5068" s="21">
        <v>0</v>
      </c>
      <c r="G5068" s="21">
        <v>13216.58</v>
      </c>
      <c r="H5068" s="21">
        <v>720571.26</v>
      </c>
      <c r="I5068" s="21" t="s">
        <v>11</v>
      </c>
      <c r="J5068" s="21" t="s">
        <v>12</v>
      </c>
    </row>
    <row r="5069" spans="1:10">
      <c r="A5069" s="21">
        <v>11563327</v>
      </c>
      <c r="B5069" s="22">
        <v>43980</v>
      </c>
      <c r="C5069" s="22">
        <v>43980</v>
      </c>
      <c r="D5069" s="21" t="s">
        <v>10</v>
      </c>
      <c r="E5069" s="21">
        <v>0</v>
      </c>
      <c r="F5069" s="21">
        <v>0</v>
      </c>
      <c r="G5069" s="21">
        <v>13304.14</v>
      </c>
      <c r="H5069" s="21">
        <v>733875.4</v>
      </c>
      <c r="I5069" s="21" t="s">
        <v>11</v>
      </c>
      <c r="J5069" s="21" t="s">
        <v>12</v>
      </c>
    </row>
    <row r="5070" spans="1:10">
      <c r="A5070" s="21">
        <v>11563327</v>
      </c>
      <c r="B5070" s="22">
        <v>43980</v>
      </c>
      <c r="C5070" s="22">
        <v>43980</v>
      </c>
      <c r="D5070" s="21" t="s">
        <v>10</v>
      </c>
      <c r="E5070" s="21">
        <v>0</v>
      </c>
      <c r="F5070" s="21">
        <v>0</v>
      </c>
      <c r="G5070" s="21">
        <v>13368.5</v>
      </c>
      <c r="H5070" s="21">
        <v>747243.9</v>
      </c>
      <c r="I5070" s="21" t="s">
        <v>11</v>
      </c>
      <c r="J5070" s="21" t="s">
        <v>12</v>
      </c>
    </row>
    <row r="5071" spans="1:10">
      <c r="A5071" s="21">
        <v>11563327</v>
      </c>
      <c r="B5071" s="22">
        <v>43980</v>
      </c>
      <c r="C5071" s="22">
        <v>43980</v>
      </c>
      <c r="D5071" s="21" t="s">
        <v>10</v>
      </c>
      <c r="E5071" s="21">
        <v>0</v>
      </c>
      <c r="F5071" s="21">
        <v>0</v>
      </c>
      <c r="G5071" s="21">
        <v>13809.7</v>
      </c>
      <c r="H5071" s="21">
        <v>761053.6</v>
      </c>
      <c r="I5071" s="21" t="s">
        <v>11</v>
      </c>
      <c r="J5071" s="21" t="s">
        <v>12</v>
      </c>
    </row>
    <row r="5072" spans="1:10">
      <c r="A5072" s="21">
        <v>11563327</v>
      </c>
      <c r="B5072" s="22">
        <v>43980</v>
      </c>
      <c r="C5072" s="22">
        <v>43980</v>
      </c>
      <c r="D5072" s="21" t="s">
        <v>10</v>
      </c>
      <c r="E5072" s="21">
        <v>0</v>
      </c>
      <c r="F5072" s="21">
        <v>0</v>
      </c>
      <c r="G5072" s="21">
        <v>13949.41</v>
      </c>
      <c r="H5072" s="21">
        <v>775003.01</v>
      </c>
      <c r="I5072" s="21" t="s">
        <v>11</v>
      </c>
      <c r="J5072" s="21" t="s">
        <v>12</v>
      </c>
    </row>
    <row r="5073" spans="1:10">
      <c r="A5073" s="21">
        <v>11563327</v>
      </c>
      <c r="B5073" s="22">
        <v>43980</v>
      </c>
      <c r="C5073" s="22">
        <v>43980</v>
      </c>
      <c r="D5073" s="21" t="s">
        <v>10</v>
      </c>
      <c r="E5073" s="21">
        <v>0</v>
      </c>
      <c r="F5073" s="21">
        <v>0</v>
      </c>
      <c r="G5073" s="21">
        <v>14090</v>
      </c>
      <c r="H5073" s="21">
        <v>789093.01</v>
      </c>
      <c r="I5073" s="21" t="s">
        <v>11</v>
      </c>
      <c r="J5073" s="21" t="s">
        <v>12</v>
      </c>
    </row>
    <row r="5074" spans="1:10">
      <c r="A5074" s="21">
        <v>11563327</v>
      </c>
      <c r="B5074" s="22">
        <v>43980</v>
      </c>
      <c r="C5074" s="22">
        <v>43980</v>
      </c>
      <c r="D5074" s="21" t="s">
        <v>10</v>
      </c>
      <c r="E5074" s="21">
        <v>0</v>
      </c>
      <c r="F5074" s="21">
        <v>0</v>
      </c>
      <c r="G5074" s="21">
        <v>15294.3</v>
      </c>
      <c r="H5074" s="21">
        <v>804387.31</v>
      </c>
      <c r="I5074" s="21" t="s">
        <v>11</v>
      </c>
      <c r="J5074" s="21" t="s">
        <v>12</v>
      </c>
    </row>
    <row r="5075" spans="1:10">
      <c r="A5075" s="21">
        <v>11563327</v>
      </c>
      <c r="B5075" s="22">
        <v>43980</v>
      </c>
      <c r="C5075" s="22">
        <v>43980</v>
      </c>
      <c r="D5075" s="21" t="s">
        <v>10</v>
      </c>
      <c r="E5075" s="21">
        <v>0</v>
      </c>
      <c r="F5075" s="21">
        <v>0</v>
      </c>
      <c r="G5075" s="21">
        <v>15934.24</v>
      </c>
      <c r="H5075" s="21">
        <v>820321.55</v>
      </c>
      <c r="I5075" s="21" t="s">
        <v>11</v>
      </c>
      <c r="J5075" s="21" t="s">
        <v>12</v>
      </c>
    </row>
    <row r="5076" spans="1:10">
      <c r="A5076" s="21">
        <v>11563327</v>
      </c>
      <c r="B5076" s="22">
        <v>43980</v>
      </c>
      <c r="C5076" s="22">
        <v>43980</v>
      </c>
      <c r="D5076" s="21" t="s">
        <v>10</v>
      </c>
      <c r="E5076" s="21">
        <v>0</v>
      </c>
      <c r="F5076" s="21">
        <v>0</v>
      </c>
      <c r="G5076" s="21">
        <v>15954</v>
      </c>
      <c r="H5076" s="21">
        <v>836275.55</v>
      </c>
      <c r="I5076" s="21" t="s">
        <v>11</v>
      </c>
      <c r="J5076" s="21" t="s">
        <v>12</v>
      </c>
    </row>
    <row r="5077" spans="1:10">
      <c r="A5077" s="21">
        <v>11563327</v>
      </c>
      <c r="B5077" s="22">
        <v>43980</v>
      </c>
      <c r="C5077" s="22">
        <v>43980</v>
      </c>
      <c r="D5077" s="21" t="s">
        <v>10</v>
      </c>
      <c r="E5077" s="21">
        <v>0</v>
      </c>
      <c r="F5077" s="21">
        <v>0</v>
      </c>
      <c r="G5077" s="21">
        <v>20330.080000000002</v>
      </c>
      <c r="H5077" s="21">
        <v>856605.63</v>
      </c>
      <c r="I5077" s="21" t="s">
        <v>11</v>
      </c>
      <c r="J5077" s="21" t="s">
        <v>12</v>
      </c>
    </row>
    <row r="5078" spans="1:10">
      <c r="A5078" s="21">
        <v>11563327</v>
      </c>
      <c r="B5078" s="22">
        <v>43980</v>
      </c>
      <c r="C5078" s="22">
        <v>43980</v>
      </c>
      <c r="D5078" s="21" t="s">
        <v>10</v>
      </c>
      <c r="E5078" s="21">
        <v>0</v>
      </c>
      <c r="F5078" s="21">
        <v>0</v>
      </c>
      <c r="G5078" s="21">
        <v>20437.5</v>
      </c>
      <c r="H5078" s="21">
        <v>877043.13</v>
      </c>
      <c r="I5078" s="21" t="s">
        <v>11</v>
      </c>
      <c r="J5078" s="21" t="s">
        <v>12</v>
      </c>
    </row>
    <row r="5079" spans="1:10">
      <c r="A5079" s="21">
        <v>11563327</v>
      </c>
      <c r="B5079" s="22">
        <v>43980</v>
      </c>
      <c r="C5079" s="22">
        <v>43980</v>
      </c>
      <c r="D5079" s="21" t="s">
        <v>10</v>
      </c>
      <c r="E5079" s="21">
        <v>0</v>
      </c>
      <c r="F5079" s="21">
        <v>0</v>
      </c>
      <c r="G5079" s="21">
        <v>23587.200000000001</v>
      </c>
      <c r="H5079" s="21">
        <v>900630.33</v>
      </c>
      <c r="I5079" s="21" t="s">
        <v>11</v>
      </c>
      <c r="J5079" s="21" t="s">
        <v>12</v>
      </c>
    </row>
    <row r="5080" spans="1:10">
      <c r="A5080" s="21">
        <v>11563327</v>
      </c>
      <c r="B5080" s="22">
        <v>43980</v>
      </c>
      <c r="C5080" s="22">
        <v>43980</v>
      </c>
      <c r="D5080" s="21" t="s">
        <v>10</v>
      </c>
      <c r="E5080" s="21">
        <v>0</v>
      </c>
      <c r="F5080" s="21">
        <v>0</v>
      </c>
      <c r="G5080" s="21">
        <v>24618.6</v>
      </c>
      <c r="H5080" s="21">
        <v>925248.93</v>
      </c>
      <c r="I5080" s="21" t="s">
        <v>11</v>
      </c>
      <c r="J5080" s="21" t="s">
        <v>12</v>
      </c>
    </row>
    <row r="5081" spans="1:10">
      <c r="A5081" s="21">
        <v>11563327</v>
      </c>
      <c r="B5081" s="22">
        <v>43980</v>
      </c>
      <c r="C5081" s="22">
        <v>43980</v>
      </c>
      <c r="D5081" s="21" t="s">
        <v>10</v>
      </c>
      <c r="E5081" s="21">
        <v>0</v>
      </c>
      <c r="F5081" s="21">
        <v>0</v>
      </c>
      <c r="G5081" s="21">
        <v>27117.5</v>
      </c>
      <c r="H5081" s="21">
        <v>952366.43</v>
      </c>
      <c r="I5081" s="21" t="s">
        <v>11</v>
      </c>
      <c r="J5081" s="21" t="s">
        <v>12</v>
      </c>
    </row>
    <row r="5082" spans="1:10">
      <c r="A5082" s="21">
        <v>11563327</v>
      </c>
      <c r="B5082" s="22">
        <v>43980</v>
      </c>
      <c r="C5082" s="22">
        <v>43980</v>
      </c>
      <c r="D5082" s="21" t="s">
        <v>10</v>
      </c>
      <c r="E5082" s="21">
        <v>0</v>
      </c>
      <c r="F5082" s="21">
        <v>0</v>
      </c>
      <c r="G5082" s="21">
        <v>28783.5</v>
      </c>
      <c r="H5082" s="21">
        <v>981149.93</v>
      </c>
      <c r="I5082" s="21" t="s">
        <v>11</v>
      </c>
      <c r="J5082" s="21" t="s">
        <v>12</v>
      </c>
    </row>
    <row r="5083" spans="1:10">
      <c r="A5083" s="21">
        <v>11563327</v>
      </c>
      <c r="B5083" s="22">
        <v>43980</v>
      </c>
      <c r="C5083" s="22">
        <v>43980</v>
      </c>
      <c r="D5083" s="21" t="s">
        <v>10</v>
      </c>
      <c r="E5083" s="21">
        <v>0</v>
      </c>
      <c r="F5083" s="21">
        <v>0</v>
      </c>
      <c r="G5083" s="21">
        <v>35684.269999999997</v>
      </c>
      <c r="H5083" s="21">
        <v>1016834.2</v>
      </c>
      <c r="I5083" s="21" t="s">
        <v>11</v>
      </c>
      <c r="J5083" s="21" t="s">
        <v>12</v>
      </c>
    </row>
    <row r="5084" spans="1:10">
      <c r="A5084" s="21">
        <v>11563327</v>
      </c>
      <c r="B5084" s="22">
        <v>43980</v>
      </c>
      <c r="C5084" s="22">
        <v>43980</v>
      </c>
      <c r="D5084" s="21" t="s">
        <v>10</v>
      </c>
      <c r="E5084" s="21">
        <v>0</v>
      </c>
      <c r="F5084" s="21">
        <v>0</v>
      </c>
      <c r="G5084" s="21">
        <v>37565.599999999999</v>
      </c>
      <c r="H5084" s="21">
        <v>1054399.8</v>
      </c>
      <c r="I5084" s="21" t="s">
        <v>11</v>
      </c>
      <c r="J5084" s="21" t="s">
        <v>12</v>
      </c>
    </row>
    <row r="5085" spans="1:10">
      <c r="A5085" s="21">
        <v>11563327</v>
      </c>
      <c r="B5085" s="22">
        <v>43980</v>
      </c>
      <c r="C5085" s="22">
        <v>43980</v>
      </c>
      <c r="D5085" s="21" t="s">
        <v>10</v>
      </c>
      <c r="E5085" s="21">
        <v>0</v>
      </c>
      <c r="F5085" s="21">
        <v>0</v>
      </c>
      <c r="G5085" s="21">
        <v>37993.699999999997</v>
      </c>
      <c r="H5085" s="21">
        <v>1092393.5</v>
      </c>
      <c r="I5085" s="21" t="s">
        <v>11</v>
      </c>
      <c r="J5085" s="21" t="s">
        <v>12</v>
      </c>
    </row>
    <row r="5086" spans="1:10">
      <c r="A5086" s="21">
        <v>11563327</v>
      </c>
      <c r="B5086" s="22">
        <v>43980</v>
      </c>
      <c r="C5086" s="22">
        <v>43980</v>
      </c>
      <c r="D5086" s="21" t="s">
        <v>10</v>
      </c>
      <c r="E5086" s="21">
        <v>0</v>
      </c>
      <c r="F5086" s="21">
        <v>0</v>
      </c>
      <c r="G5086" s="21">
        <v>38405.85</v>
      </c>
      <c r="H5086" s="21">
        <v>1130799.3500000001</v>
      </c>
      <c r="I5086" s="21" t="s">
        <v>11</v>
      </c>
      <c r="J5086" s="21" t="s">
        <v>12</v>
      </c>
    </row>
    <row r="5087" spans="1:10">
      <c r="A5087" s="21">
        <v>11563327</v>
      </c>
      <c r="B5087" s="22">
        <v>43980</v>
      </c>
      <c r="C5087" s="22">
        <v>43980</v>
      </c>
      <c r="D5087" s="21" t="s">
        <v>10</v>
      </c>
      <c r="E5087" s="21">
        <v>0</v>
      </c>
      <c r="F5087" s="21">
        <v>0</v>
      </c>
      <c r="G5087" s="21">
        <v>40100.199999999997</v>
      </c>
      <c r="H5087" s="21">
        <v>1170899.55</v>
      </c>
      <c r="I5087" s="21" t="s">
        <v>11</v>
      </c>
      <c r="J5087" s="21" t="s">
        <v>12</v>
      </c>
    </row>
    <row r="5088" spans="1:10">
      <c r="A5088" s="21">
        <v>11563327</v>
      </c>
      <c r="B5088" s="22">
        <v>43980</v>
      </c>
      <c r="C5088" s="22">
        <v>43980</v>
      </c>
      <c r="D5088" s="21" t="s">
        <v>10</v>
      </c>
      <c r="E5088" s="21">
        <v>0</v>
      </c>
      <c r="F5088" s="21">
        <v>0</v>
      </c>
      <c r="G5088" s="21">
        <v>46058.2</v>
      </c>
      <c r="H5088" s="21">
        <v>1216957.75</v>
      </c>
      <c r="I5088" s="21" t="s">
        <v>11</v>
      </c>
      <c r="J5088" s="21" t="s">
        <v>12</v>
      </c>
    </row>
    <row r="5089" spans="1:10">
      <c r="A5089" s="21">
        <v>11563327</v>
      </c>
      <c r="B5089" s="22">
        <v>43980</v>
      </c>
      <c r="C5089" s="22">
        <v>43980</v>
      </c>
      <c r="D5089" s="21" t="s">
        <v>13</v>
      </c>
      <c r="E5089" s="21">
        <v>0</v>
      </c>
      <c r="F5089" s="21">
        <v>4.67</v>
      </c>
      <c r="G5089" s="21">
        <v>0</v>
      </c>
      <c r="H5089" s="21">
        <v>1216953.08</v>
      </c>
      <c r="I5089" s="21" t="s">
        <v>14</v>
      </c>
      <c r="J5089" s="21" t="s">
        <v>15</v>
      </c>
    </row>
    <row r="5090" spans="1:10">
      <c r="A5090" s="21">
        <v>11563327</v>
      </c>
      <c r="B5090" s="22">
        <v>43980</v>
      </c>
      <c r="C5090" s="22">
        <v>43980</v>
      </c>
      <c r="D5090" s="21" t="s">
        <v>13</v>
      </c>
      <c r="E5090" s="21">
        <v>0</v>
      </c>
      <c r="F5090" s="21">
        <v>4.7699999999999996</v>
      </c>
      <c r="G5090" s="21">
        <v>0</v>
      </c>
      <c r="H5090" s="21">
        <v>1216948.31</v>
      </c>
      <c r="I5090" s="21" t="s">
        <v>14</v>
      </c>
      <c r="J5090" s="21" t="s">
        <v>15</v>
      </c>
    </row>
    <row r="5091" spans="1:10">
      <c r="A5091" s="21">
        <v>11563327</v>
      </c>
      <c r="B5091" s="22">
        <v>43980</v>
      </c>
      <c r="C5091" s="22">
        <v>43980</v>
      </c>
      <c r="D5091" s="21" t="s">
        <v>13</v>
      </c>
      <c r="E5091" s="21">
        <v>0</v>
      </c>
      <c r="F5091" s="21">
        <v>4.8600000000000003</v>
      </c>
      <c r="G5091" s="21">
        <v>0</v>
      </c>
      <c r="H5091" s="21">
        <v>1216943.45</v>
      </c>
      <c r="I5091" s="21" t="s">
        <v>14</v>
      </c>
      <c r="J5091" s="21" t="s">
        <v>15</v>
      </c>
    </row>
    <row r="5092" spans="1:10">
      <c r="A5092" s="21">
        <v>11563327</v>
      </c>
      <c r="B5092" s="22">
        <v>43980</v>
      </c>
      <c r="C5092" s="22">
        <v>43980</v>
      </c>
      <c r="D5092" s="21" t="s">
        <v>13</v>
      </c>
      <c r="E5092" s="21">
        <v>0</v>
      </c>
      <c r="F5092" s="21">
        <v>5.61</v>
      </c>
      <c r="G5092" s="21">
        <v>0</v>
      </c>
      <c r="H5092" s="21">
        <v>1216937.8400000001</v>
      </c>
      <c r="I5092" s="21" t="s">
        <v>14</v>
      </c>
      <c r="J5092" s="21" t="s">
        <v>15</v>
      </c>
    </row>
    <row r="5093" spans="1:10">
      <c r="A5093" s="21">
        <v>11563327</v>
      </c>
      <c r="B5093" s="22">
        <v>43980</v>
      </c>
      <c r="C5093" s="22">
        <v>43980</v>
      </c>
      <c r="D5093" s="21" t="s">
        <v>13</v>
      </c>
      <c r="E5093" s="21">
        <v>0</v>
      </c>
      <c r="F5093" s="21">
        <v>5.7</v>
      </c>
      <c r="G5093" s="21">
        <v>0</v>
      </c>
      <c r="H5093" s="21">
        <v>1216932.1399999999</v>
      </c>
      <c r="I5093" s="21" t="s">
        <v>14</v>
      </c>
      <c r="J5093" s="21" t="s">
        <v>15</v>
      </c>
    </row>
    <row r="5094" spans="1:10">
      <c r="A5094" s="21">
        <v>11563327</v>
      </c>
      <c r="B5094" s="22">
        <v>43980</v>
      </c>
      <c r="C5094" s="22">
        <v>43980</v>
      </c>
      <c r="D5094" s="21" t="s">
        <v>13</v>
      </c>
      <c r="E5094" s="21">
        <v>0</v>
      </c>
      <c r="F5094" s="21">
        <v>8.59</v>
      </c>
      <c r="G5094" s="21">
        <v>0</v>
      </c>
      <c r="H5094" s="21">
        <v>1216923.55</v>
      </c>
      <c r="I5094" s="21" t="s">
        <v>14</v>
      </c>
      <c r="J5094" s="21" t="s">
        <v>15</v>
      </c>
    </row>
    <row r="5095" spans="1:10">
      <c r="A5095" s="21">
        <v>11563327</v>
      </c>
      <c r="B5095" s="22">
        <v>43980</v>
      </c>
      <c r="C5095" s="22">
        <v>43980</v>
      </c>
      <c r="D5095" s="21" t="s">
        <v>13</v>
      </c>
      <c r="E5095" s="21">
        <v>0</v>
      </c>
      <c r="F5095" s="21">
        <v>9.19</v>
      </c>
      <c r="G5095" s="21">
        <v>0</v>
      </c>
      <c r="H5095" s="21">
        <v>1216914.3600000001</v>
      </c>
      <c r="I5095" s="21" t="s">
        <v>14</v>
      </c>
      <c r="J5095" s="21" t="s">
        <v>15</v>
      </c>
    </row>
    <row r="5096" spans="1:10">
      <c r="A5096" s="21">
        <v>11563327</v>
      </c>
      <c r="B5096" s="22">
        <v>43980</v>
      </c>
      <c r="C5096" s="22">
        <v>43980</v>
      </c>
      <c r="D5096" s="21" t="s">
        <v>13</v>
      </c>
      <c r="E5096" s="21">
        <v>0</v>
      </c>
      <c r="F5096" s="21">
        <v>9.81</v>
      </c>
      <c r="G5096" s="21">
        <v>0</v>
      </c>
      <c r="H5096" s="21">
        <v>1216904.55</v>
      </c>
      <c r="I5096" s="21" t="s">
        <v>14</v>
      </c>
      <c r="J5096" s="21" t="s">
        <v>15</v>
      </c>
    </row>
    <row r="5097" spans="1:10">
      <c r="A5097" s="21">
        <v>11563327</v>
      </c>
      <c r="B5097" s="22">
        <v>43980</v>
      </c>
      <c r="C5097" s="22">
        <v>43980</v>
      </c>
      <c r="D5097" s="21" t="s">
        <v>13</v>
      </c>
      <c r="E5097" s="21">
        <v>0</v>
      </c>
      <c r="F5097" s="21">
        <v>12.23</v>
      </c>
      <c r="G5097" s="21">
        <v>0</v>
      </c>
      <c r="H5097" s="21">
        <v>1216892.32</v>
      </c>
      <c r="I5097" s="21" t="s">
        <v>14</v>
      </c>
      <c r="J5097" s="21" t="s">
        <v>15</v>
      </c>
    </row>
    <row r="5098" spans="1:10">
      <c r="A5098" s="21">
        <v>11563327</v>
      </c>
      <c r="B5098" s="22">
        <v>43980</v>
      </c>
      <c r="C5098" s="22">
        <v>43980</v>
      </c>
      <c r="D5098" s="21" t="s">
        <v>13</v>
      </c>
      <c r="E5098" s="21">
        <v>0</v>
      </c>
      <c r="F5098" s="21">
        <v>14.64</v>
      </c>
      <c r="G5098" s="21">
        <v>0</v>
      </c>
      <c r="H5098" s="21">
        <v>1216877.68</v>
      </c>
      <c r="I5098" s="21" t="s">
        <v>14</v>
      </c>
      <c r="J5098" s="21" t="s">
        <v>15</v>
      </c>
    </row>
    <row r="5099" spans="1:10">
      <c r="A5099" s="21">
        <v>11563327</v>
      </c>
      <c r="B5099" s="22">
        <v>43980</v>
      </c>
      <c r="C5099" s="22">
        <v>43980</v>
      </c>
      <c r="D5099" s="21" t="s">
        <v>13</v>
      </c>
      <c r="E5099" s="21">
        <v>0</v>
      </c>
      <c r="F5099" s="21">
        <v>14.67</v>
      </c>
      <c r="G5099" s="21">
        <v>0</v>
      </c>
      <c r="H5099" s="21">
        <v>1216863.01</v>
      </c>
      <c r="I5099" s="21" t="s">
        <v>14</v>
      </c>
      <c r="J5099" s="21" t="s">
        <v>15</v>
      </c>
    </row>
    <row r="5100" spans="1:10">
      <c r="A5100" s="21">
        <v>11563327</v>
      </c>
      <c r="B5100" s="22">
        <v>43980</v>
      </c>
      <c r="C5100" s="22">
        <v>43980</v>
      </c>
      <c r="D5100" s="21" t="s">
        <v>13</v>
      </c>
      <c r="E5100" s="21">
        <v>0</v>
      </c>
      <c r="F5100" s="21">
        <v>15.28</v>
      </c>
      <c r="G5100" s="21">
        <v>0</v>
      </c>
      <c r="H5100" s="21">
        <v>1216847.73</v>
      </c>
      <c r="I5100" s="21" t="s">
        <v>14</v>
      </c>
      <c r="J5100" s="21" t="s">
        <v>15</v>
      </c>
    </row>
    <row r="5101" spans="1:10">
      <c r="A5101" s="21">
        <v>11563327</v>
      </c>
      <c r="B5101" s="22">
        <v>43980</v>
      </c>
      <c r="C5101" s="22">
        <v>43980</v>
      </c>
      <c r="D5101" s="21" t="s">
        <v>13</v>
      </c>
      <c r="E5101" s="21">
        <v>0</v>
      </c>
      <c r="F5101" s="21">
        <v>18.34</v>
      </c>
      <c r="G5101" s="21">
        <v>0</v>
      </c>
      <c r="H5101" s="21">
        <v>1216829.3899999999</v>
      </c>
      <c r="I5101" s="21" t="s">
        <v>14</v>
      </c>
      <c r="J5101" s="21" t="s">
        <v>15</v>
      </c>
    </row>
    <row r="5102" spans="1:10">
      <c r="A5102" s="21">
        <v>11563327</v>
      </c>
      <c r="B5102" s="22">
        <v>43980</v>
      </c>
      <c r="C5102" s="22">
        <v>43980</v>
      </c>
      <c r="D5102" s="21" t="s">
        <v>13</v>
      </c>
      <c r="E5102" s="21">
        <v>0</v>
      </c>
      <c r="F5102" s="21">
        <v>18.690000000000001</v>
      </c>
      <c r="G5102" s="21">
        <v>0</v>
      </c>
      <c r="H5102" s="21">
        <v>1216810.7</v>
      </c>
      <c r="I5102" s="21" t="s">
        <v>14</v>
      </c>
      <c r="J5102" s="21" t="s">
        <v>15</v>
      </c>
    </row>
    <row r="5103" spans="1:10">
      <c r="A5103" s="21">
        <v>11563327</v>
      </c>
      <c r="B5103" s="22">
        <v>43980</v>
      </c>
      <c r="C5103" s="22">
        <v>43980</v>
      </c>
      <c r="D5103" s="21" t="s">
        <v>13</v>
      </c>
      <c r="E5103" s="21">
        <v>0</v>
      </c>
      <c r="F5103" s="21">
        <v>19.559999999999999</v>
      </c>
      <c r="G5103" s="21">
        <v>0</v>
      </c>
      <c r="H5103" s="21">
        <v>1216791.1399999999</v>
      </c>
      <c r="I5103" s="21" t="s">
        <v>14</v>
      </c>
      <c r="J5103" s="21" t="s">
        <v>15</v>
      </c>
    </row>
    <row r="5104" spans="1:10">
      <c r="A5104" s="21">
        <v>11563327</v>
      </c>
      <c r="B5104" s="22">
        <v>43980</v>
      </c>
      <c r="C5104" s="22">
        <v>43980</v>
      </c>
      <c r="D5104" s="21" t="s">
        <v>13</v>
      </c>
      <c r="E5104" s="21">
        <v>0</v>
      </c>
      <c r="F5104" s="21">
        <v>22.15</v>
      </c>
      <c r="G5104" s="21">
        <v>0</v>
      </c>
      <c r="H5104" s="21">
        <v>1216768.99</v>
      </c>
      <c r="I5104" s="21" t="s">
        <v>14</v>
      </c>
      <c r="J5104" s="21" t="s">
        <v>15</v>
      </c>
    </row>
    <row r="5105" spans="1:10">
      <c r="A5105" s="21">
        <v>11563327</v>
      </c>
      <c r="B5105" s="22">
        <v>43980</v>
      </c>
      <c r="C5105" s="22">
        <v>43980</v>
      </c>
      <c r="D5105" s="21" t="s">
        <v>13</v>
      </c>
      <c r="E5105" s="21">
        <v>0</v>
      </c>
      <c r="F5105" s="21">
        <v>22.54</v>
      </c>
      <c r="G5105" s="21">
        <v>0</v>
      </c>
      <c r="H5105" s="21">
        <v>1216746.45</v>
      </c>
      <c r="I5105" s="21" t="s">
        <v>14</v>
      </c>
      <c r="J5105" s="21" t="s">
        <v>15</v>
      </c>
    </row>
    <row r="5106" spans="1:10">
      <c r="A5106" s="21">
        <v>11563327</v>
      </c>
      <c r="B5106" s="22">
        <v>43980</v>
      </c>
      <c r="C5106" s="22">
        <v>43980</v>
      </c>
      <c r="D5106" s="21" t="s">
        <v>13</v>
      </c>
      <c r="E5106" s="21">
        <v>0</v>
      </c>
      <c r="F5106" s="21">
        <v>24.64</v>
      </c>
      <c r="G5106" s="21">
        <v>0</v>
      </c>
      <c r="H5106" s="21">
        <v>1216721.81</v>
      </c>
      <c r="I5106" s="21" t="s">
        <v>14</v>
      </c>
      <c r="J5106" s="21" t="s">
        <v>15</v>
      </c>
    </row>
    <row r="5107" spans="1:10">
      <c r="A5107" s="21">
        <v>11563327</v>
      </c>
      <c r="B5107" s="22">
        <v>43980</v>
      </c>
      <c r="C5107" s="22">
        <v>43980</v>
      </c>
      <c r="D5107" s="21" t="s">
        <v>13</v>
      </c>
      <c r="E5107" s="21">
        <v>0</v>
      </c>
      <c r="F5107" s="21">
        <v>25.03</v>
      </c>
      <c r="G5107" s="21">
        <v>0</v>
      </c>
      <c r="H5107" s="21">
        <v>1216696.78</v>
      </c>
      <c r="I5107" s="21" t="s">
        <v>14</v>
      </c>
      <c r="J5107" s="21" t="s">
        <v>15</v>
      </c>
    </row>
    <row r="5108" spans="1:10">
      <c r="A5108" s="21">
        <v>11563327</v>
      </c>
      <c r="B5108" s="22">
        <v>43980</v>
      </c>
      <c r="C5108" s="22">
        <v>43980</v>
      </c>
      <c r="D5108" s="21" t="s">
        <v>13</v>
      </c>
      <c r="E5108" s="21">
        <v>0</v>
      </c>
      <c r="F5108" s="21">
        <v>28.33</v>
      </c>
      <c r="G5108" s="21">
        <v>0</v>
      </c>
      <c r="H5108" s="21">
        <v>1216668.45</v>
      </c>
      <c r="I5108" s="21" t="s">
        <v>14</v>
      </c>
      <c r="J5108" s="21" t="s">
        <v>15</v>
      </c>
    </row>
    <row r="5109" spans="1:10">
      <c r="A5109" s="21">
        <v>11563327</v>
      </c>
      <c r="B5109" s="22">
        <v>43980</v>
      </c>
      <c r="C5109" s="22">
        <v>43980</v>
      </c>
      <c r="D5109" s="21" t="s">
        <v>13</v>
      </c>
      <c r="E5109" s="21">
        <v>0</v>
      </c>
      <c r="F5109" s="21">
        <v>28.79</v>
      </c>
      <c r="G5109" s="21">
        <v>0</v>
      </c>
      <c r="H5109" s="21">
        <v>1216639.6599999999</v>
      </c>
      <c r="I5109" s="21" t="s">
        <v>14</v>
      </c>
      <c r="J5109" s="21" t="s">
        <v>15</v>
      </c>
    </row>
    <row r="5110" spans="1:10">
      <c r="A5110" s="21">
        <v>11563327</v>
      </c>
      <c r="B5110" s="22">
        <v>43980</v>
      </c>
      <c r="C5110" s="22">
        <v>43980</v>
      </c>
      <c r="D5110" s="21" t="s">
        <v>13</v>
      </c>
      <c r="E5110" s="21">
        <v>0</v>
      </c>
      <c r="F5110" s="21">
        <v>32.25</v>
      </c>
      <c r="G5110" s="21">
        <v>0</v>
      </c>
      <c r="H5110" s="21">
        <v>1216607.4099999999</v>
      </c>
      <c r="I5110" s="21" t="s">
        <v>14</v>
      </c>
      <c r="J5110" s="21" t="s">
        <v>15</v>
      </c>
    </row>
    <row r="5111" spans="1:10">
      <c r="A5111" s="21">
        <v>11563327</v>
      </c>
      <c r="B5111" s="22">
        <v>43980</v>
      </c>
      <c r="C5111" s="22">
        <v>43980</v>
      </c>
      <c r="D5111" s="21" t="s">
        <v>13</v>
      </c>
      <c r="E5111" s="21">
        <v>0</v>
      </c>
      <c r="F5111" s="21">
        <v>35.22</v>
      </c>
      <c r="G5111" s="21">
        <v>0</v>
      </c>
      <c r="H5111" s="21">
        <v>1216572.19</v>
      </c>
      <c r="I5111" s="21" t="s">
        <v>14</v>
      </c>
      <c r="J5111" s="21" t="s">
        <v>15</v>
      </c>
    </row>
    <row r="5112" spans="1:10">
      <c r="A5112" s="21">
        <v>11563327</v>
      </c>
      <c r="B5112" s="22">
        <v>43980</v>
      </c>
      <c r="C5112" s="22">
        <v>43980</v>
      </c>
      <c r="D5112" s="21" t="s">
        <v>13</v>
      </c>
      <c r="E5112" s="21">
        <v>0</v>
      </c>
      <c r="F5112" s="21">
        <v>61.64</v>
      </c>
      <c r="G5112" s="21">
        <v>0</v>
      </c>
      <c r="H5112" s="21">
        <v>1216510.55</v>
      </c>
      <c r="I5112" s="21" t="s">
        <v>14</v>
      </c>
      <c r="J5112" s="21" t="s">
        <v>15</v>
      </c>
    </row>
    <row r="5113" spans="1:10">
      <c r="A5113" s="21">
        <v>11563327</v>
      </c>
      <c r="B5113" s="22">
        <v>43980</v>
      </c>
      <c r="C5113" s="22">
        <v>43980</v>
      </c>
      <c r="D5113" s="21" t="s">
        <v>13</v>
      </c>
      <c r="E5113" s="21">
        <v>0</v>
      </c>
      <c r="F5113" s="21">
        <v>62.85</v>
      </c>
      <c r="G5113" s="21">
        <v>0</v>
      </c>
      <c r="H5113" s="21">
        <v>1216447.7</v>
      </c>
      <c r="I5113" s="21" t="s">
        <v>14</v>
      </c>
      <c r="J5113" s="21" t="s">
        <v>15</v>
      </c>
    </row>
    <row r="5114" spans="1:10">
      <c r="A5114" s="21">
        <v>11563327</v>
      </c>
      <c r="B5114" s="22">
        <v>43980</v>
      </c>
      <c r="C5114" s="22">
        <v>43980</v>
      </c>
      <c r="D5114" s="21" t="s">
        <v>13</v>
      </c>
      <c r="E5114" s="21">
        <v>0</v>
      </c>
      <c r="F5114" s="21">
        <v>92.76</v>
      </c>
      <c r="G5114" s="21">
        <v>0</v>
      </c>
      <c r="H5114" s="21">
        <v>1216354.94</v>
      </c>
      <c r="I5114" s="21" t="s">
        <v>14</v>
      </c>
      <c r="J5114" s="21" t="s">
        <v>15</v>
      </c>
    </row>
    <row r="5115" spans="1:10">
      <c r="A5115" s="21">
        <v>11563327</v>
      </c>
      <c r="B5115" s="22">
        <v>43980</v>
      </c>
      <c r="C5115" s="22">
        <v>43980</v>
      </c>
      <c r="D5115" s="21" t="s">
        <v>13</v>
      </c>
      <c r="E5115" s="21">
        <v>0</v>
      </c>
      <c r="F5115" s="21">
        <v>107.79</v>
      </c>
      <c r="G5115" s="21">
        <v>0</v>
      </c>
      <c r="H5115" s="21">
        <v>1216247.1499999999</v>
      </c>
      <c r="I5115" s="21" t="s">
        <v>14</v>
      </c>
      <c r="J5115" s="21" t="s">
        <v>15</v>
      </c>
    </row>
    <row r="5116" spans="1:10">
      <c r="A5116" s="21">
        <v>11563327</v>
      </c>
      <c r="B5116" s="22">
        <v>43980</v>
      </c>
      <c r="C5116" s="22">
        <v>43980</v>
      </c>
      <c r="D5116" s="21" t="s">
        <v>16</v>
      </c>
      <c r="E5116" s="21">
        <v>0</v>
      </c>
      <c r="F5116" s="21">
        <v>1216247.1499999999</v>
      </c>
      <c r="G5116" s="21">
        <v>0</v>
      </c>
      <c r="H5116" s="21">
        <v>0</v>
      </c>
      <c r="I5116" s="21" t="s">
        <v>17</v>
      </c>
      <c r="J5116" s="21" t="s">
        <v>18</v>
      </c>
    </row>
    <row r="5117" spans="1:10">
      <c r="A5117" s="21">
        <v>11563327</v>
      </c>
      <c r="B5117" s="22">
        <v>43981</v>
      </c>
      <c r="C5117" s="22">
        <v>43981</v>
      </c>
      <c r="D5117" s="21" t="s">
        <v>10</v>
      </c>
      <c r="E5117" s="21">
        <v>0</v>
      </c>
      <c r="F5117" s="21">
        <v>0</v>
      </c>
      <c r="G5117" s="21">
        <v>500</v>
      </c>
      <c r="H5117" s="21">
        <v>500</v>
      </c>
      <c r="I5117" s="21" t="s">
        <v>11</v>
      </c>
      <c r="J5117" s="21" t="s">
        <v>12</v>
      </c>
    </row>
    <row r="5118" spans="1:10">
      <c r="A5118" s="21">
        <v>11563327</v>
      </c>
      <c r="B5118" s="22">
        <v>43981</v>
      </c>
      <c r="C5118" s="22">
        <v>43981</v>
      </c>
      <c r="D5118" s="21" t="s">
        <v>10</v>
      </c>
      <c r="E5118" s="21">
        <v>0</v>
      </c>
      <c r="F5118" s="21">
        <v>0</v>
      </c>
      <c r="G5118" s="21">
        <v>500</v>
      </c>
      <c r="H5118" s="21">
        <v>1000</v>
      </c>
      <c r="I5118" s="21" t="s">
        <v>11</v>
      </c>
      <c r="J5118" s="21" t="s">
        <v>12</v>
      </c>
    </row>
    <row r="5119" spans="1:10">
      <c r="A5119" s="21">
        <v>11563327</v>
      </c>
      <c r="B5119" s="22">
        <v>43981</v>
      </c>
      <c r="C5119" s="22">
        <v>43981</v>
      </c>
      <c r="D5119" s="21" t="s">
        <v>10</v>
      </c>
      <c r="E5119" s="21">
        <v>0</v>
      </c>
      <c r="F5119" s="21">
        <v>0</v>
      </c>
      <c r="G5119" s="21">
        <v>500</v>
      </c>
      <c r="H5119" s="21">
        <v>1500</v>
      </c>
      <c r="I5119" s="21" t="s">
        <v>11</v>
      </c>
      <c r="J5119" s="21" t="s">
        <v>12</v>
      </c>
    </row>
    <row r="5120" spans="1:10">
      <c r="A5120" s="21">
        <v>11563327</v>
      </c>
      <c r="B5120" s="22">
        <v>43981</v>
      </c>
      <c r="C5120" s="22">
        <v>43981</v>
      </c>
      <c r="D5120" s="21" t="s">
        <v>10</v>
      </c>
      <c r="E5120" s="21">
        <v>0</v>
      </c>
      <c r="F5120" s="21">
        <v>0</v>
      </c>
      <c r="G5120" s="21">
        <v>500</v>
      </c>
      <c r="H5120" s="21">
        <v>2000</v>
      </c>
      <c r="I5120" s="21" t="s">
        <v>11</v>
      </c>
      <c r="J5120" s="21" t="s">
        <v>12</v>
      </c>
    </row>
    <row r="5121" spans="1:10">
      <c r="A5121" s="21">
        <v>11563327</v>
      </c>
      <c r="B5121" s="22">
        <v>43981</v>
      </c>
      <c r="C5121" s="22">
        <v>43981</v>
      </c>
      <c r="D5121" s="21" t="s">
        <v>10</v>
      </c>
      <c r="E5121" s="21">
        <v>0</v>
      </c>
      <c r="F5121" s="21">
        <v>0</v>
      </c>
      <c r="G5121" s="21">
        <v>620</v>
      </c>
      <c r="H5121" s="21">
        <v>2620</v>
      </c>
      <c r="I5121" s="21" t="s">
        <v>11</v>
      </c>
      <c r="J5121" s="21" t="s">
        <v>12</v>
      </c>
    </row>
    <row r="5122" spans="1:10">
      <c r="A5122" s="21">
        <v>11563327</v>
      </c>
      <c r="B5122" s="22">
        <v>43981</v>
      </c>
      <c r="C5122" s="22">
        <v>43981</v>
      </c>
      <c r="D5122" s="21" t="s">
        <v>10</v>
      </c>
      <c r="E5122" s="21">
        <v>0</v>
      </c>
      <c r="F5122" s="21">
        <v>0</v>
      </c>
      <c r="G5122" s="21">
        <v>650</v>
      </c>
      <c r="H5122" s="21">
        <v>3270</v>
      </c>
      <c r="I5122" s="21" t="s">
        <v>11</v>
      </c>
      <c r="J5122" s="21" t="s">
        <v>12</v>
      </c>
    </row>
    <row r="5123" spans="1:10">
      <c r="A5123" s="21">
        <v>11563327</v>
      </c>
      <c r="B5123" s="22">
        <v>43981</v>
      </c>
      <c r="C5123" s="22">
        <v>43981</v>
      </c>
      <c r="D5123" s="21" t="s">
        <v>10</v>
      </c>
      <c r="E5123" s="21">
        <v>0</v>
      </c>
      <c r="F5123" s="21">
        <v>0</v>
      </c>
      <c r="G5123" s="21">
        <v>660</v>
      </c>
      <c r="H5123" s="21">
        <v>3930</v>
      </c>
      <c r="I5123" s="21" t="s">
        <v>11</v>
      </c>
      <c r="J5123" s="21" t="s">
        <v>12</v>
      </c>
    </row>
    <row r="5124" spans="1:10">
      <c r="A5124" s="21">
        <v>11563327</v>
      </c>
      <c r="B5124" s="22">
        <v>43981</v>
      </c>
      <c r="C5124" s="22">
        <v>43981</v>
      </c>
      <c r="D5124" s="21" t="s">
        <v>10</v>
      </c>
      <c r="E5124" s="21">
        <v>0</v>
      </c>
      <c r="F5124" s="21">
        <v>0</v>
      </c>
      <c r="G5124" s="21">
        <v>840</v>
      </c>
      <c r="H5124" s="21">
        <v>4770</v>
      </c>
      <c r="I5124" s="21" t="s">
        <v>11</v>
      </c>
      <c r="J5124" s="21" t="s">
        <v>12</v>
      </c>
    </row>
    <row r="5125" spans="1:10">
      <c r="A5125" s="21">
        <v>11563327</v>
      </c>
      <c r="B5125" s="22">
        <v>43981</v>
      </c>
      <c r="C5125" s="22">
        <v>43981</v>
      </c>
      <c r="D5125" s="21" t="s">
        <v>10</v>
      </c>
      <c r="E5125" s="21">
        <v>0</v>
      </c>
      <c r="F5125" s="21">
        <v>0</v>
      </c>
      <c r="G5125" s="21">
        <v>960</v>
      </c>
      <c r="H5125" s="21">
        <v>5730</v>
      </c>
      <c r="I5125" s="21" t="s">
        <v>11</v>
      </c>
      <c r="J5125" s="21" t="s">
        <v>12</v>
      </c>
    </row>
    <row r="5126" spans="1:10">
      <c r="A5126" s="21">
        <v>11563327</v>
      </c>
      <c r="B5126" s="22">
        <v>43981</v>
      </c>
      <c r="C5126" s="22">
        <v>43981</v>
      </c>
      <c r="D5126" s="21" t="s">
        <v>10</v>
      </c>
      <c r="E5126" s="21">
        <v>0</v>
      </c>
      <c r="F5126" s="21">
        <v>0</v>
      </c>
      <c r="G5126" s="21">
        <v>1000</v>
      </c>
      <c r="H5126" s="21">
        <v>6730</v>
      </c>
      <c r="I5126" s="21" t="s">
        <v>11</v>
      </c>
      <c r="J5126" s="21" t="s">
        <v>12</v>
      </c>
    </row>
    <row r="5127" spans="1:10">
      <c r="A5127" s="21">
        <v>11563327</v>
      </c>
      <c r="B5127" s="22">
        <v>43981</v>
      </c>
      <c r="C5127" s="22">
        <v>43981</v>
      </c>
      <c r="D5127" s="21" t="s">
        <v>10</v>
      </c>
      <c r="E5127" s="21">
        <v>0</v>
      </c>
      <c r="F5127" s="21">
        <v>0</v>
      </c>
      <c r="G5127" s="21">
        <v>1000</v>
      </c>
      <c r="H5127" s="21">
        <v>7730</v>
      </c>
      <c r="I5127" s="21" t="s">
        <v>11</v>
      </c>
      <c r="J5127" s="21" t="s">
        <v>12</v>
      </c>
    </row>
    <row r="5128" spans="1:10">
      <c r="A5128" s="21">
        <v>11563327</v>
      </c>
      <c r="B5128" s="22">
        <v>43981</v>
      </c>
      <c r="C5128" s="22">
        <v>43981</v>
      </c>
      <c r="D5128" s="21" t="s">
        <v>10</v>
      </c>
      <c r="E5128" s="21">
        <v>0</v>
      </c>
      <c r="F5128" s="21">
        <v>0</v>
      </c>
      <c r="G5128" s="21">
        <v>1050</v>
      </c>
      <c r="H5128" s="21">
        <v>8780</v>
      </c>
      <c r="I5128" s="21" t="s">
        <v>11</v>
      </c>
      <c r="J5128" s="21" t="s">
        <v>12</v>
      </c>
    </row>
    <row r="5129" spans="1:10">
      <c r="A5129" s="21">
        <v>11563327</v>
      </c>
      <c r="B5129" s="22">
        <v>43981</v>
      </c>
      <c r="C5129" s="22">
        <v>43981</v>
      </c>
      <c r="D5129" s="21" t="s">
        <v>10</v>
      </c>
      <c r="E5129" s="21">
        <v>0</v>
      </c>
      <c r="F5129" s="21">
        <v>0</v>
      </c>
      <c r="G5129" s="21">
        <v>1053</v>
      </c>
      <c r="H5129" s="21">
        <v>9833</v>
      </c>
      <c r="I5129" s="21" t="s">
        <v>11</v>
      </c>
      <c r="J5129" s="21" t="s">
        <v>12</v>
      </c>
    </row>
    <row r="5130" spans="1:10">
      <c r="A5130" s="21">
        <v>11563327</v>
      </c>
      <c r="B5130" s="22">
        <v>43981</v>
      </c>
      <c r="C5130" s="22">
        <v>43981</v>
      </c>
      <c r="D5130" s="21" t="s">
        <v>10</v>
      </c>
      <c r="E5130" s="21">
        <v>0</v>
      </c>
      <c r="F5130" s="21">
        <v>0</v>
      </c>
      <c r="G5130" s="21">
        <v>1110</v>
      </c>
      <c r="H5130" s="21">
        <v>10943</v>
      </c>
      <c r="I5130" s="21" t="s">
        <v>11</v>
      </c>
      <c r="J5130" s="21" t="s">
        <v>12</v>
      </c>
    </row>
    <row r="5131" spans="1:10">
      <c r="A5131" s="21">
        <v>11563327</v>
      </c>
      <c r="B5131" s="22">
        <v>43981</v>
      </c>
      <c r="C5131" s="22">
        <v>43981</v>
      </c>
      <c r="D5131" s="21" t="s">
        <v>10</v>
      </c>
      <c r="E5131" s="21">
        <v>0</v>
      </c>
      <c r="F5131" s="21">
        <v>0</v>
      </c>
      <c r="G5131" s="21">
        <v>1130</v>
      </c>
      <c r="H5131" s="21">
        <v>12073</v>
      </c>
      <c r="I5131" s="21" t="s">
        <v>11</v>
      </c>
      <c r="J5131" s="21" t="s">
        <v>12</v>
      </c>
    </row>
    <row r="5132" spans="1:10">
      <c r="A5132" s="21">
        <v>11563327</v>
      </c>
      <c r="B5132" s="22">
        <v>43981</v>
      </c>
      <c r="C5132" s="22">
        <v>43981</v>
      </c>
      <c r="D5132" s="21" t="s">
        <v>10</v>
      </c>
      <c r="E5132" s="21">
        <v>0</v>
      </c>
      <c r="F5132" s="21">
        <v>0</v>
      </c>
      <c r="G5132" s="21">
        <v>1140</v>
      </c>
      <c r="H5132" s="21">
        <v>13213</v>
      </c>
      <c r="I5132" s="21" t="s">
        <v>11</v>
      </c>
      <c r="J5132" s="21" t="s">
        <v>12</v>
      </c>
    </row>
    <row r="5133" spans="1:10">
      <c r="A5133" s="21">
        <v>11563327</v>
      </c>
      <c r="B5133" s="22">
        <v>43981</v>
      </c>
      <c r="C5133" s="22">
        <v>43981</v>
      </c>
      <c r="D5133" s="21" t="s">
        <v>10</v>
      </c>
      <c r="E5133" s="21">
        <v>0</v>
      </c>
      <c r="F5133" s="21">
        <v>0</v>
      </c>
      <c r="G5133" s="21">
        <v>1160</v>
      </c>
      <c r="H5133" s="21">
        <v>14373</v>
      </c>
      <c r="I5133" s="21" t="s">
        <v>11</v>
      </c>
      <c r="J5133" s="21" t="s">
        <v>12</v>
      </c>
    </row>
    <row r="5134" spans="1:10">
      <c r="A5134" s="21">
        <v>11563327</v>
      </c>
      <c r="B5134" s="22">
        <v>43981</v>
      </c>
      <c r="C5134" s="22">
        <v>43981</v>
      </c>
      <c r="D5134" s="21" t="s">
        <v>10</v>
      </c>
      <c r="E5134" s="21">
        <v>0</v>
      </c>
      <c r="F5134" s="21">
        <v>0</v>
      </c>
      <c r="G5134" s="21">
        <v>1300</v>
      </c>
      <c r="H5134" s="21">
        <v>15673</v>
      </c>
      <c r="I5134" s="21" t="s">
        <v>11</v>
      </c>
      <c r="J5134" s="21" t="s">
        <v>12</v>
      </c>
    </row>
    <row r="5135" spans="1:10">
      <c r="A5135" s="21">
        <v>11563327</v>
      </c>
      <c r="B5135" s="22">
        <v>43981</v>
      </c>
      <c r="C5135" s="22">
        <v>43981</v>
      </c>
      <c r="D5135" s="21" t="s">
        <v>10</v>
      </c>
      <c r="E5135" s="21">
        <v>0</v>
      </c>
      <c r="F5135" s="21">
        <v>0</v>
      </c>
      <c r="G5135" s="21">
        <v>1350</v>
      </c>
      <c r="H5135" s="21">
        <v>17023</v>
      </c>
      <c r="I5135" s="21" t="s">
        <v>11</v>
      </c>
      <c r="J5135" s="21" t="s">
        <v>12</v>
      </c>
    </row>
    <row r="5136" spans="1:10">
      <c r="A5136" s="21">
        <v>11563327</v>
      </c>
      <c r="B5136" s="22">
        <v>43981</v>
      </c>
      <c r="C5136" s="22">
        <v>43981</v>
      </c>
      <c r="D5136" s="21" t="s">
        <v>10</v>
      </c>
      <c r="E5136" s="21">
        <v>0</v>
      </c>
      <c r="F5136" s="21">
        <v>0</v>
      </c>
      <c r="G5136" s="21">
        <v>1369.6</v>
      </c>
      <c r="H5136" s="21">
        <v>18392.599999999999</v>
      </c>
      <c r="I5136" s="21" t="s">
        <v>11</v>
      </c>
      <c r="J5136" s="21" t="s">
        <v>12</v>
      </c>
    </row>
    <row r="5137" spans="1:10">
      <c r="A5137" s="21">
        <v>11563327</v>
      </c>
      <c r="B5137" s="22">
        <v>43981</v>
      </c>
      <c r="C5137" s="22">
        <v>43981</v>
      </c>
      <c r="D5137" s="21" t="s">
        <v>10</v>
      </c>
      <c r="E5137" s="21">
        <v>0</v>
      </c>
      <c r="F5137" s="21">
        <v>0</v>
      </c>
      <c r="G5137" s="21">
        <v>1400</v>
      </c>
      <c r="H5137" s="21">
        <v>19792.599999999999</v>
      </c>
      <c r="I5137" s="21" t="s">
        <v>11</v>
      </c>
      <c r="J5137" s="21" t="s">
        <v>12</v>
      </c>
    </row>
    <row r="5138" spans="1:10">
      <c r="A5138" s="21">
        <v>11563327</v>
      </c>
      <c r="B5138" s="22">
        <v>43981</v>
      </c>
      <c r="C5138" s="22">
        <v>43981</v>
      </c>
      <c r="D5138" s="21" t="s">
        <v>10</v>
      </c>
      <c r="E5138" s="21">
        <v>0</v>
      </c>
      <c r="F5138" s="21">
        <v>0</v>
      </c>
      <c r="G5138" s="21">
        <v>1430</v>
      </c>
      <c r="H5138" s="21">
        <v>21222.6</v>
      </c>
      <c r="I5138" s="21" t="s">
        <v>11</v>
      </c>
      <c r="J5138" s="21" t="s">
        <v>12</v>
      </c>
    </row>
    <row r="5139" spans="1:10">
      <c r="A5139" s="21">
        <v>11563327</v>
      </c>
      <c r="B5139" s="22">
        <v>43981</v>
      </c>
      <c r="C5139" s="22">
        <v>43981</v>
      </c>
      <c r="D5139" s="21" t="s">
        <v>10</v>
      </c>
      <c r="E5139" s="21">
        <v>0</v>
      </c>
      <c r="F5139" s="21">
        <v>0</v>
      </c>
      <c r="G5139" s="21">
        <v>1466</v>
      </c>
      <c r="H5139" s="21">
        <v>22688.6</v>
      </c>
      <c r="I5139" s="21" t="s">
        <v>11</v>
      </c>
      <c r="J5139" s="21" t="s">
        <v>12</v>
      </c>
    </row>
    <row r="5140" spans="1:10">
      <c r="A5140" s="21">
        <v>11563327</v>
      </c>
      <c r="B5140" s="22">
        <v>43981</v>
      </c>
      <c r="C5140" s="22">
        <v>43981</v>
      </c>
      <c r="D5140" s="21" t="s">
        <v>10</v>
      </c>
      <c r="E5140" s="21">
        <v>0</v>
      </c>
      <c r="F5140" s="21">
        <v>0</v>
      </c>
      <c r="G5140" s="21">
        <v>1500</v>
      </c>
      <c r="H5140" s="21">
        <v>24188.6</v>
      </c>
      <c r="I5140" s="21" t="s">
        <v>11</v>
      </c>
      <c r="J5140" s="21" t="s">
        <v>12</v>
      </c>
    </row>
    <row r="5141" spans="1:10">
      <c r="A5141" s="21">
        <v>11563327</v>
      </c>
      <c r="B5141" s="22">
        <v>43981</v>
      </c>
      <c r="C5141" s="22">
        <v>43981</v>
      </c>
      <c r="D5141" s="21" t="s">
        <v>10</v>
      </c>
      <c r="E5141" s="21">
        <v>0</v>
      </c>
      <c r="F5141" s="21">
        <v>0</v>
      </c>
      <c r="G5141" s="21">
        <v>1500</v>
      </c>
      <c r="H5141" s="21">
        <v>25688.6</v>
      </c>
      <c r="I5141" s="21" t="s">
        <v>11</v>
      </c>
      <c r="J5141" s="21" t="s">
        <v>12</v>
      </c>
    </row>
    <row r="5142" spans="1:10">
      <c r="A5142" s="21">
        <v>11563327</v>
      </c>
      <c r="B5142" s="22">
        <v>43981</v>
      </c>
      <c r="C5142" s="22">
        <v>43981</v>
      </c>
      <c r="D5142" s="21" t="s">
        <v>10</v>
      </c>
      <c r="E5142" s="21">
        <v>0</v>
      </c>
      <c r="F5142" s="21">
        <v>0</v>
      </c>
      <c r="G5142" s="21">
        <v>1500</v>
      </c>
      <c r="H5142" s="21">
        <v>27188.6</v>
      </c>
      <c r="I5142" s="21" t="s">
        <v>11</v>
      </c>
      <c r="J5142" s="21" t="s">
        <v>12</v>
      </c>
    </row>
    <row r="5143" spans="1:10">
      <c r="A5143" s="21">
        <v>11563327</v>
      </c>
      <c r="B5143" s="22">
        <v>43981</v>
      </c>
      <c r="C5143" s="22">
        <v>43981</v>
      </c>
      <c r="D5143" s="21" t="s">
        <v>10</v>
      </c>
      <c r="E5143" s="21">
        <v>0</v>
      </c>
      <c r="F5143" s="21">
        <v>0</v>
      </c>
      <c r="G5143" s="21">
        <v>1550</v>
      </c>
      <c r="H5143" s="21">
        <v>28738.6</v>
      </c>
      <c r="I5143" s="21" t="s">
        <v>11</v>
      </c>
      <c r="J5143" s="21" t="s">
        <v>12</v>
      </c>
    </row>
    <row r="5144" spans="1:10">
      <c r="A5144" s="21">
        <v>11563327</v>
      </c>
      <c r="B5144" s="22">
        <v>43981</v>
      </c>
      <c r="C5144" s="22">
        <v>43981</v>
      </c>
      <c r="D5144" s="21" t="s">
        <v>10</v>
      </c>
      <c r="E5144" s="21">
        <v>0</v>
      </c>
      <c r="F5144" s="21">
        <v>0</v>
      </c>
      <c r="G5144" s="21">
        <v>1560</v>
      </c>
      <c r="H5144" s="21">
        <v>30298.6</v>
      </c>
      <c r="I5144" s="21" t="s">
        <v>11</v>
      </c>
      <c r="J5144" s="21" t="s">
        <v>12</v>
      </c>
    </row>
    <row r="5145" spans="1:10">
      <c r="A5145" s="21">
        <v>11563327</v>
      </c>
      <c r="B5145" s="22">
        <v>43981</v>
      </c>
      <c r="C5145" s="22">
        <v>43981</v>
      </c>
      <c r="D5145" s="21" t="s">
        <v>10</v>
      </c>
      <c r="E5145" s="21">
        <v>0</v>
      </c>
      <c r="F5145" s="21">
        <v>0</v>
      </c>
      <c r="G5145" s="21">
        <v>1610</v>
      </c>
      <c r="H5145" s="21">
        <v>31908.6</v>
      </c>
      <c r="I5145" s="21" t="s">
        <v>11</v>
      </c>
      <c r="J5145" s="21" t="s">
        <v>12</v>
      </c>
    </row>
    <row r="5146" spans="1:10">
      <c r="A5146" s="21">
        <v>11563327</v>
      </c>
      <c r="B5146" s="22">
        <v>43981</v>
      </c>
      <c r="C5146" s="22">
        <v>43981</v>
      </c>
      <c r="D5146" s="21" t="s">
        <v>10</v>
      </c>
      <c r="E5146" s="21">
        <v>0</v>
      </c>
      <c r="F5146" s="21">
        <v>0</v>
      </c>
      <c r="G5146" s="21">
        <v>1610</v>
      </c>
      <c r="H5146" s="21">
        <v>33518.6</v>
      </c>
      <c r="I5146" s="21" t="s">
        <v>11</v>
      </c>
      <c r="J5146" s="21" t="s">
        <v>12</v>
      </c>
    </row>
    <row r="5147" spans="1:10">
      <c r="A5147" s="21">
        <v>11563327</v>
      </c>
      <c r="B5147" s="22">
        <v>43981</v>
      </c>
      <c r="C5147" s="22">
        <v>43981</v>
      </c>
      <c r="D5147" s="21" t="s">
        <v>10</v>
      </c>
      <c r="E5147" s="21">
        <v>0</v>
      </c>
      <c r="F5147" s="21">
        <v>0</v>
      </c>
      <c r="G5147" s="21">
        <v>1631.5</v>
      </c>
      <c r="H5147" s="21">
        <v>35150.1</v>
      </c>
      <c r="I5147" s="21" t="s">
        <v>11</v>
      </c>
      <c r="J5147" s="21" t="s">
        <v>12</v>
      </c>
    </row>
    <row r="5148" spans="1:10">
      <c r="A5148" s="21">
        <v>11563327</v>
      </c>
      <c r="B5148" s="22">
        <v>43981</v>
      </c>
      <c r="C5148" s="22">
        <v>43981</v>
      </c>
      <c r="D5148" s="21" t="s">
        <v>10</v>
      </c>
      <c r="E5148" s="21">
        <v>0</v>
      </c>
      <c r="F5148" s="21">
        <v>0</v>
      </c>
      <c r="G5148" s="21">
        <v>1650</v>
      </c>
      <c r="H5148" s="21">
        <v>36800.1</v>
      </c>
      <c r="I5148" s="21" t="s">
        <v>11</v>
      </c>
      <c r="J5148" s="21" t="s">
        <v>12</v>
      </c>
    </row>
    <row r="5149" spans="1:10">
      <c r="A5149" s="21">
        <v>11563327</v>
      </c>
      <c r="B5149" s="22">
        <v>43981</v>
      </c>
      <c r="C5149" s="22">
        <v>43981</v>
      </c>
      <c r="D5149" s="21" t="s">
        <v>10</v>
      </c>
      <c r="E5149" s="21">
        <v>0</v>
      </c>
      <c r="F5149" s="21">
        <v>0</v>
      </c>
      <c r="G5149" s="21">
        <v>1670</v>
      </c>
      <c r="H5149" s="21">
        <v>38470.1</v>
      </c>
      <c r="I5149" s="21" t="s">
        <v>11</v>
      </c>
      <c r="J5149" s="21" t="s">
        <v>12</v>
      </c>
    </row>
    <row r="5150" spans="1:10">
      <c r="A5150" s="21">
        <v>11563327</v>
      </c>
      <c r="B5150" s="22">
        <v>43981</v>
      </c>
      <c r="C5150" s="22">
        <v>43981</v>
      </c>
      <c r="D5150" s="21" t="s">
        <v>10</v>
      </c>
      <c r="E5150" s="21">
        <v>0</v>
      </c>
      <c r="F5150" s="21">
        <v>0</v>
      </c>
      <c r="G5150" s="21">
        <v>1740</v>
      </c>
      <c r="H5150" s="21">
        <v>40210.1</v>
      </c>
      <c r="I5150" s="21" t="s">
        <v>11</v>
      </c>
      <c r="J5150" s="21" t="s">
        <v>12</v>
      </c>
    </row>
    <row r="5151" spans="1:10">
      <c r="A5151" s="21">
        <v>11563327</v>
      </c>
      <c r="B5151" s="22">
        <v>43981</v>
      </c>
      <c r="C5151" s="22">
        <v>43981</v>
      </c>
      <c r="D5151" s="21" t="s">
        <v>10</v>
      </c>
      <c r="E5151" s="21">
        <v>0</v>
      </c>
      <c r="F5151" s="21">
        <v>0</v>
      </c>
      <c r="G5151" s="21">
        <v>1750</v>
      </c>
      <c r="H5151" s="21">
        <v>41960.1</v>
      </c>
      <c r="I5151" s="21" t="s">
        <v>11</v>
      </c>
      <c r="J5151" s="21" t="s">
        <v>12</v>
      </c>
    </row>
    <row r="5152" spans="1:10">
      <c r="A5152" s="21">
        <v>11563327</v>
      </c>
      <c r="B5152" s="22">
        <v>43981</v>
      </c>
      <c r="C5152" s="22">
        <v>43981</v>
      </c>
      <c r="D5152" s="21" t="s">
        <v>10</v>
      </c>
      <c r="E5152" s="21">
        <v>0</v>
      </c>
      <c r="F5152" s="21">
        <v>0</v>
      </c>
      <c r="G5152" s="21">
        <v>1750</v>
      </c>
      <c r="H5152" s="21">
        <v>43710.1</v>
      </c>
      <c r="I5152" s="21" t="s">
        <v>11</v>
      </c>
      <c r="J5152" s="21" t="s">
        <v>12</v>
      </c>
    </row>
    <row r="5153" spans="1:10">
      <c r="A5153" s="21">
        <v>11563327</v>
      </c>
      <c r="B5153" s="22">
        <v>43981</v>
      </c>
      <c r="C5153" s="22">
        <v>43981</v>
      </c>
      <c r="D5153" s="21" t="s">
        <v>10</v>
      </c>
      <c r="E5153" s="21">
        <v>0</v>
      </c>
      <c r="F5153" s="21">
        <v>0</v>
      </c>
      <c r="G5153" s="21">
        <v>1760</v>
      </c>
      <c r="H5153" s="21">
        <v>45470.1</v>
      </c>
      <c r="I5153" s="21" t="s">
        <v>11</v>
      </c>
      <c r="J5153" s="21" t="s">
        <v>12</v>
      </c>
    </row>
    <row r="5154" spans="1:10">
      <c r="A5154" s="21">
        <v>11563327</v>
      </c>
      <c r="B5154" s="22">
        <v>43981</v>
      </c>
      <c r="C5154" s="22">
        <v>43981</v>
      </c>
      <c r="D5154" s="21" t="s">
        <v>10</v>
      </c>
      <c r="E5154" s="21">
        <v>0</v>
      </c>
      <c r="F5154" s="21">
        <v>0</v>
      </c>
      <c r="G5154" s="21">
        <v>1830</v>
      </c>
      <c r="H5154" s="21">
        <v>47300.1</v>
      </c>
      <c r="I5154" s="21" t="s">
        <v>11</v>
      </c>
      <c r="J5154" s="21" t="s">
        <v>12</v>
      </c>
    </row>
    <row r="5155" spans="1:10">
      <c r="A5155" s="21">
        <v>11563327</v>
      </c>
      <c r="B5155" s="22">
        <v>43981</v>
      </c>
      <c r="C5155" s="22">
        <v>43981</v>
      </c>
      <c r="D5155" s="21" t="s">
        <v>10</v>
      </c>
      <c r="E5155" s="21">
        <v>0</v>
      </c>
      <c r="F5155" s="21">
        <v>0</v>
      </c>
      <c r="G5155" s="21">
        <v>1892</v>
      </c>
      <c r="H5155" s="21">
        <v>49192.1</v>
      </c>
      <c r="I5155" s="21" t="s">
        <v>11</v>
      </c>
      <c r="J5155" s="21" t="s">
        <v>12</v>
      </c>
    </row>
    <row r="5156" spans="1:10">
      <c r="A5156" s="21">
        <v>11563327</v>
      </c>
      <c r="B5156" s="22">
        <v>43981</v>
      </c>
      <c r="C5156" s="22">
        <v>43981</v>
      </c>
      <c r="D5156" s="21" t="s">
        <v>10</v>
      </c>
      <c r="E5156" s="21">
        <v>0</v>
      </c>
      <c r="F5156" s="21">
        <v>0</v>
      </c>
      <c r="G5156" s="21">
        <v>2010</v>
      </c>
      <c r="H5156" s="21">
        <v>51202.1</v>
      </c>
      <c r="I5156" s="21" t="s">
        <v>11</v>
      </c>
      <c r="J5156" s="21" t="s">
        <v>12</v>
      </c>
    </row>
    <row r="5157" spans="1:10">
      <c r="A5157" s="21">
        <v>11563327</v>
      </c>
      <c r="B5157" s="22">
        <v>43981</v>
      </c>
      <c r="C5157" s="22">
        <v>43981</v>
      </c>
      <c r="D5157" s="21" t="s">
        <v>10</v>
      </c>
      <c r="E5157" s="21">
        <v>0</v>
      </c>
      <c r="F5157" s="21">
        <v>0</v>
      </c>
      <c r="G5157" s="21">
        <v>2079</v>
      </c>
      <c r="H5157" s="21">
        <v>53281.1</v>
      </c>
      <c r="I5157" s="21" t="s">
        <v>11</v>
      </c>
      <c r="J5157" s="21" t="s">
        <v>12</v>
      </c>
    </row>
    <row r="5158" spans="1:10">
      <c r="A5158" s="21">
        <v>11563327</v>
      </c>
      <c r="B5158" s="22">
        <v>43981</v>
      </c>
      <c r="C5158" s="22">
        <v>43981</v>
      </c>
      <c r="D5158" s="21" t="s">
        <v>10</v>
      </c>
      <c r="E5158" s="21">
        <v>0</v>
      </c>
      <c r="F5158" s="21">
        <v>0</v>
      </c>
      <c r="G5158" s="21">
        <v>2305.6</v>
      </c>
      <c r="H5158" s="21">
        <v>55586.7</v>
      </c>
      <c r="I5158" s="21" t="s">
        <v>11</v>
      </c>
      <c r="J5158" s="21" t="s">
        <v>12</v>
      </c>
    </row>
    <row r="5159" spans="1:10">
      <c r="A5159" s="21">
        <v>11563327</v>
      </c>
      <c r="B5159" s="22">
        <v>43981</v>
      </c>
      <c r="C5159" s="22">
        <v>43981</v>
      </c>
      <c r="D5159" s="21" t="s">
        <v>10</v>
      </c>
      <c r="E5159" s="21">
        <v>0</v>
      </c>
      <c r="F5159" s="21">
        <v>0</v>
      </c>
      <c r="G5159" s="21">
        <v>2309.1799999999998</v>
      </c>
      <c r="H5159" s="21">
        <v>57895.88</v>
      </c>
      <c r="I5159" s="21" t="s">
        <v>11</v>
      </c>
      <c r="J5159" s="21" t="s">
        <v>12</v>
      </c>
    </row>
    <row r="5160" spans="1:10">
      <c r="A5160" s="21">
        <v>11563327</v>
      </c>
      <c r="B5160" s="22">
        <v>43981</v>
      </c>
      <c r="C5160" s="22">
        <v>43981</v>
      </c>
      <c r="D5160" s="21" t="s">
        <v>10</v>
      </c>
      <c r="E5160" s="21">
        <v>0</v>
      </c>
      <c r="F5160" s="21">
        <v>0</v>
      </c>
      <c r="G5160" s="21">
        <v>2405.8000000000002</v>
      </c>
      <c r="H5160" s="21">
        <v>60301.68</v>
      </c>
      <c r="I5160" s="21" t="s">
        <v>11</v>
      </c>
      <c r="J5160" s="21" t="s">
        <v>12</v>
      </c>
    </row>
    <row r="5161" spans="1:10">
      <c r="A5161" s="21">
        <v>11563327</v>
      </c>
      <c r="B5161" s="22">
        <v>43981</v>
      </c>
      <c r="C5161" s="22">
        <v>43981</v>
      </c>
      <c r="D5161" s="21" t="s">
        <v>10</v>
      </c>
      <c r="E5161" s="21">
        <v>0</v>
      </c>
      <c r="F5161" s="21">
        <v>0</v>
      </c>
      <c r="G5161" s="21">
        <v>2512.5</v>
      </c>
      <c r="H5161" s="21">
        <v>62814.18</v>
      </c>
      <c r="I5161" s="21" t="s">
        <v>11</v>
      </c>
      <c r="J5161" s="21" t="s">
        <v>12</v>
      </c>
    </row>
    <row r="5162" spans="1:10">
      <c r="A5162" s="21">
        <v>11563327</v>
      </c>
      <c r="B5162" s="22">
        <v>43981</v>
      </c>
      <c r="C5162" s="22">
        <v>43981</v>
      </c>
      <c r="D5162" s="21" t="s">
        <v>10</v>
      </c>
      <c r="E5162" s="21">
        <v>0</v>
      </c>
      <c r="F5162" s="21">
        <v>0</v>
      </c>
      <c r="G5162" s="21">
        <v>2540</v>
      </c>
      <c r="H5162" s="21">
        <v>65354.18</v>
      </c>
      <c r="I5162" s="21" t="s">
        <v>11</v>
      </c>
      <c r="J5162" s="21" t="s">
        <v>12</v>
      </c>
    </row>
    <row r="5163" spans="1:10">
      <c r="A5163" s="21">
        <v>11563327</v>
      </c>
      <c r="B5163" s="22">
        <v>43981</v>
      </c>
      <c r="C5163" s="22">
        <v>43981</v>
      </c>
      <c r="D5163" s="21" t="s">
        <v>10</v>
      </c>
      <c r="E5163" s="21">
        <v>0</v>
      </c>
      <c r="F5163" s="21">
        <v>0</v>
      </c>
      <c r="G5163" s="21">
        <v>2609</v>
      </c>
      <c r="H5163" s="21">
        <v>67963.179999999993</v>
      </c>
      <c r="I5163" s="21" t="s">
        <v>11</v>
      </c>
      <c r="J5163" s="21" t="s">
        <v>12</v>
      </c>
    </row>
    <row r="5164" spans="1:10">
      <c r="A5164" s="21">
        <v>11563327</v>
      </c>
      <c r="B5164" s="22">
        <v>43981</v>
      </c>
      <c r="C5164" s="22">
        <v>43981</v>
      </c>
      <c r="D5164" s="21" t="s">
        <v>10</v>
      </c>
      <c r="E5164" s="21">
        <v>0</v>
      </c>
      <c r="F5164" s="21">
        <v>0</v>
      </c>
      <c r="G5164" s="21">
        <v>2610</v>
      </c>
      <c r="H5164" s="21">
        <v>70573.179999999993</v>
      </c>
      <c r="I5164" s="21" t="s">
        <v>11</v>
      </c>
      <c r="J5164" s="21" t="s">
        <v>12</v>
      </c>
    </row>
    <row r="5165" spans="1:10">
      <c r="A5165" s="21">
        <v>11563327</v>
      </c>
      <c r="B5165" s="22">
        <v>43981</v>
      </c>
      <c r="C5165" s="22">
        <v>43981</v>
      </c>
      <c r="D5165" s="21" t="s">
        <v>10</v>
      </c>
      <c r="E5165" s="21">
        <v>0</v>
      </c>
      <c r="F5165" s="21">
        <v>0</v>
      </c>
      <c r="G5165" s="21">
        <v>2700</v>
      </c>
      <c r="H5165" s="21">
        <v>73273.179999999993</v>
      </c>
      <c r="I5165" s="21" t="s">
        <v>11</v>
      </c>
      <c r="J5165" s="21" t="s">
        <v>12</v>
      </c>
    </row>
    <row r="5166" spans="1:10">
      <c r="A5166" s="21">
        <v>11563327</v>
      </c>
      <c r="B5166" s="22">
        <v>43981</v>
      </c>
      <c r="C5166" s="22">
        <v>43981</v>
      </c>
      <c r="D5166" s="21" t="s">
        <v>10</v>
      </c>
      <c r="E5166" s="21">
        <v>0</v>
      </c>
      <c r="F5166" s="21">
        <v>0</v>
      </c>
      <c r="G5166" s="21">
        <v>2700</v>
      </c>
      <c r="H5166" s="21">
        <v>75973.179999999993</v>
      </c>
      <c r="I5166" s="21" t="s">
        <v>11</v>
      </c>
      <c r="J5166" s="21" t="s">
        <v>12</v>
      </c>
    </row>
    <row r="5167" spans="1:10">
      <c r="A5167" s="21">
        <v>11563327</v>
      </c>
      <c r="B5167" s="22">
        <v>43981</v>
      </c>
      <c r="C5167" s="22">
        <v>43981</v>
      </c>
      <c r="D5167" s="21" t="s">
        <v>10</v>
      </c>
      <c r="E5167" s="21">
        <v>0</v>
      </c>
      <c r="F5167" s="21">
        <v>0</v>
      </c>
      <c r="G5167" s="21">
        <v>2710</v>
      </c>
      <c r="H5167" s="21">
        <v>78683.179999999993</v>
      </c>
      <c r="I5167" s="21" t="s">
        <v>11</v>
      </c>
      <c r="J5167" s="21" t="s">
        <v>12</v>
      </c>
    </row>
    <row r="5168" spans="1:10">
      <c r="A5168" s="21">
        <v>11563327</v>
      </c>
      <c r="B5168" s="22">
        <v>43981</v>
      </c>
      <c r="C5168" s="22">
        <v>43981</v>
      </c>
      <c r="D5168" s="21" t="s">
        <v>10</v>
      </c>
      <c r="E5168" s="21">
        <v>0</v>
      </c>
      <c r="F5168" s="21">
        <v>0</v>
      </c>
      <c r="G5168" s="21">
        <v>2773</v>
      </c>
      <c r="H5168" s="21">
        <v>81456.179999999993</v>
      </c>
      <c r="I5168" s="21" t="s">
        <v>11</v>
      </c>
      <c r="J5168" s="21" t="s">
        <v>12</v>
      </c>
    </row>
    <row r="5169" spans="1:10">
      <c r="A5169" s="21">
        <v>11563327</v>
      </c>
      <c r="B5169" s="22">
        <v>43981</v>
      </c>
      <c r="C5169" s="22">
        <v>43981</v>
      </c>
      <c r="D5169" s="21" t="s">
        <v>10</v>
      </c>
      <c r="E5169" s="21">
        <v>0</v>
      </c>
      <c r="F5169" s="21">
        <v>0</v>
      </c>
      <c r="G5169" s="21">
        <v>2800.21</v>
      </c>
      <c r="H5169" s="21">
        <v>84256.39</v>
      </c>
      <c r="I5169" s="21" t="s">
        <v>11</v>
      </c>
      <c r="J5169" s="21" t="s">
        <v>12</v>
      </c>
    </row>
    <row r="5170" spans="1:10">
      <c r="A5170" s="21">
        <v>11563327</v>
      </c>
      <c r="B5170" s="22">
        <v>43981</v>
      </c>
      <c r="C5170" s="22">
        <v>43981</v>
      </c>
      <c r="D5170" s="21" t="s">
        <v>10</v>
      </c>
      <c r="E5170" s="21">
        <v>0</v>
      </c>
      <c r="F5170" s="21">
        <v>0</v>
      </c>
      <c r="G5170" s="21">
        <v>2840</v>
      </c>
      <c r="H5170" s="21">
        <v>87096.39</v>
      </c>
      <c r="I5170" s="21" t="s">
        <v>11</v>
      </c>
      <c r="J5170" s="21" t="s">
        <v>12</v>
      </c>
    </row>
    <row r="5171" spans="1:10">
      <c r="A5171" s="21">
        <v>11563327</v>
      </c>
      <c r="B5171" s="22">
        <v>43981</v>
      </c>
      <c r="C5171" s="22">
        <v>43981</v>
      </c>
      <c r="D5171" s="21" t="s">
        <v>10</v>
      </c>
      <c r="E5171" s="21">
        <v>0</v>
      </c>
      <c r="F5171" s="21">
        <v>0</v>
      </c>
      <c r="G5171" s="21">
        <v>3270</v>
      </c>
      <c r="H5171" s="21">
        <v>90366.39</v>
      </c>
      <c r="I5171" s="21" t="s">
        <v>11</v>
      </c>
      <c r="J5171" s="21" t="s">
        <v>12</v>
      </c>
    </row>
    <row r="5172" spans="1:10">
      <c r="A5172" s="21">
        <v>11563327</v>
      </c>
      <c r="B5172" s="22">
        <v>43981</v>
      </c>
      <c r="C5172" s="22">
        <v>43981</v>
      </c>
      <c r="D5172" s="21" t="s">
        <v>10</v>
      </c>
      <c r="E5172" s="21">
        <v>0</v>
      </c>
      <c r="F5172" s="21">
        <v>0</v>
      </c>
      <c r="G5172" s="21">
        <v>3300.3</v>
      </c>
      <c r="H5172" s="21">
        <v>93666.69</v>
      </c>
      <c r="I5172" s="21" t="s">
        <v>11</v>
      </c>
      <c r="J5172" s="21" t="s">
        <v>12</v>
      </c>
    </row>
    <row r="5173" spans="1:10">
      <c r="A5173" s="21">
        <v>11563327</v>
      </c>
      <c r="B5173" s="22">
        <v>43981</v>
      </c>
      <c r="C5173" s="22">
        <v>43981</v>
      </c>
      <c r="D5173" s="21" t="s">
        <v>10</v>
      </c>
      <c r="E5173" s="21">
        <v>0</v>
      </c>
      <c r="F5173" s="21">
        <v>0</v>
      </c>
      <c r="G5173" s="21">
        <v>3394.3</v>
      </c>
      <c r="H5173" s="21">
        <v>97060.99</v>
      </c>
      <c r="I5173" s="21" t="s">
        <v>11</v>
      </c>
      <c r="J5173" s="21" t="s">
        <v>12</v>
      </c>
    </row>
    <row r="5174" spans="1:10">
      <c r="A5174" s="21">
        <v>11563327</v>
      </c>
      <c r="B5174" s="22">
        <v>43981</v>
      </c>
      <c r="C5174" s="22">
        <v>43981</v>
      </c>
      <c r="D5174" s="21" t="s">
        <v>10</v>
      </c>
      <c r="E5174" s="21">
        <v>0</v>
      </c>
      <c r="F5174" s="21">
        <v>0</v>
      </c>
      <c r="G5174" s="21">
        <v>3498.42</v>
      </c>
      <c r="H5174" s="21">
        <v>100559.41</v>
      </c>
      <c r="I5174" s="21" t="s">
        <v>11</v>
      </c>
      <c r="J5174" s="21" t="s">
        <v>12</v>
      </c>
    </row>
    <row r="5175" spans="1:10">
      <c r="A5175" s="21">
        <v>11563327</v>
      </c>
      <c r="B5175" s="22">
        <v>43981</v>
      </c>
      <c r="C5175" s="22">
        <v>43981</v>
      </c>
      <c r="D5175" s="21" t="s">
        <v>10</v>
      </c>
      <c r="E5175" s="21">
        <v>0</v>
      </c>
      <c r="F5175" s="21">
        <v>0</v>
      </c>
      <c r="G5175" s="21">
        <v>3519</v>
      </c>
      <c r="H5175" s="21">
        <v>104078.41</v>
      </c>
      <c r="I5175" s="21" t="s">
        <v>11</v>
      </c>
      <c r="J5175" s="21" t="s">
        <v>12</v>
      </c>
    </row>
    <row r="5176" spans="1:10">
      <c r="A5176" s="21">
        <v>11563327</v>
      </c>
      <c r="B5176" s="22">
        <v>43981</v>
      </c>
      <c r="C5176" s="22">
        <v>43981</v>
      </c>
      <c r="D5176" s="21" t="s">
        <v>10</v>
      </c>
      <c r="E5176" s="21">
        <v>0</v>
      </c>
      <c r="F5176" s="21">
        <v>0</v>
      </c>
      <c r="G5176" s="21">
        <v>3520</v>
      </c>
      <c r="H5176" s="21">
        <v>107598.41</v>
      </c>
      <c r="I5176" s="21" t="s">
        <v>11</v>
      </c>
      <c r="J5176" s="21" t="s">
        <v>12</v>
      </c>
    </row>
    <row r="5177" spans="1:10">
      <c r="A5177" s="21">
        <v>11563327</v>
      </c>
      <c r="B5177" s="22">
        <v>43981</v>
      </c>
      <c r="C5177" s="22">
        <v>43981</v>
      </c>
      <c r="D5177" s="21" t="s">
        <v>10</v>
      </c>
      <c r="E5177" s="21">
        <v>0</v>
      </c>
      <c r="F5177" s="21">
        <v>0</v>
      </c>
      <c r="G5177" s="21">
        <v>3590</v>
      </c>
      <c r="H5177" s="21">
        <v>111188.41</v>
      </c>
      <c r="I5177" s="21" t="s">
        <v>11</v>
      </c>
      <c r="J5177" s="21" t="s">
        <v>12</v>
      </c>
    </row>
    <row r="5178" spans="1:10">
      <c r="A5178" s="21">
        <v>11563327</v>
      </c>
      <c r="B5178" s="22">
        <v>43981</v>
      </c>
      <c r="C5178" s="22">
        <v>43981</v>
      </c>
      <c r="D5178" s="21" t="s">
        <v>10</v>
      </c>
      <c r="E5178" s="21">
        <v>0</v>
      </c>
      <c r="F5178" s="21">
        <v>0</v>
      </c>
      <c r="G5178" s="21">
        <v>3597.3</v>
      </c>
      <c r="H5178" s="21">
        <v>114785.71</v>
      </c>
      <c r="I5178" s="21" t="s">
        <v>11</v>
      </c>
      <c r="J5178" s="21" t="s">
        <v>12</v>
      </c>
    </row>
    <row r="5179" spans="1:10">
      <c r="A5179" s="21">
        <v>11563327</v>
      </c>
      <c r="B5179" s="22">
        <v>43981</v>
      </c>
      <c r="C5179" s="22">
        <v>43981</v>
      </c>
      <c r="D5179" s="21" t="s">
        <v>10</v>
      </c>
      <c r="E5179" s="21">
        <v>0</v>
      </c>
      <c r="F5179" s="21">
        <v>0</v>
      </c>
      <c r="G5179" s="21">
        <v>3620</v>
      </c>
      <c r="H5179" s="21">
        <v>118405.71</v>
      </c>
      <c r="I5179" s="21" t="s">
        <v>11</v>
      </c>
      <c r="J5179" s="21" t="s">
        <v>12</v>
      </c>
    </row>
    <row r="5180" spans="1:10">
      <c r="A5180" s="21">
        <v>11563327</v>
      </c>
      <c r="B5180" s="22">
        <v>43981</v>
      </c>
      <c r="C5180" s="22">
        <v>43981</v>
      </c>
      <c r="D5180" s="21" t="s">
        <v>10</v>
      </c>
      <c r="E5180" s="21">
        <v>0</v>
      </c>
      <c r="F5180" s="21">
        <v>0</v>
      </c>
      <c r="G5180" s="21">
        <v>3854.7</v>
      </c>
      <c r="H5180" s="21">
        <v>122260.41</v>
      </c>
      <c r="I5180" s="21" t="s">
        <v>11</v>
      </c>
      <c r="J5180" s="21" t="s">
        <v>12</v>
      </c>
    </row>
    <row r="5181" spans="1:10">
      <c r="A5181" s="21">
        <v>11563327</v>
      </c>
      <c r="B5181" s="22">
        <v>43981</v>
      </c>
      <c r="C5181" s="22">
        <v>43981</v>
      </c>
      <c r="D5181" s="21" t="s">
        <v>10</v>
      </c>
      <c r="E5181" s="21">
        <v>0</v>
      </c>
      <c r="F5181" s="21">
        <v>0</v>
      </c>
      <c r="G5181" s="21">
        <v>3947</v>
      </c>
      <c r="H5181" s="21">
        <v>126207.41</v>
      </c>
      <c r="I5181" s="21" t="s">
        <v>11</v>
      </c>
      <c r="J5181" s="21" t="s">
        <v>12</v>
      </c>
    </row>
    <row r="5182" spans="1:10">
      <c r="A5182" s="21">
        <v>11563327</v>
      </c>
      <c r="B5182" s="22">
        <v>43981</v>
      </c>
      <c r="C5182" s="22">
        <v>43981</v>
      </c>
      <c r="D5182" s="21" t="s">
        <v>10</v>
      </c>
      <c r="E5182" s="21">
        <v>0</v>
      </c>
      <c r="F5182" s="21">
        <v>0</v>
      </c>
      <c r="G5182" s="21">
        <v>3947.8</v>
      </c>
      <c r="H5182" s="21">
        <v>130155.21</v>
      </c>
      <c r="I5182" s="21" t="s">
        <v>11</v>
      </c>
      <c r="J5182" s="21" t="s">
        <v>12</v>
      </c>
    </row>
    <row r="5183" spans="1:10">
      <c r="A5183" s="21">
        <v>11563327</v>
      </c>
      <c r="B5183" s="22">
        <v>43981</v>
      </c>
      <c r="C5183" s="22">
        <v>43981</v>
      </c>
      <c r="D5183" s="21" t="s">
        <v>10</v>
      </c>
      <c r="E5183" s="21">
        <v>0</v>
      </c>
      <c r="F5183" s="21">
        <v>0</v>
      </c>
      <c r="G5183" s="21">
        <v>4130</v>
      </c>
      <c r="H5183" s="21">
        <v>134285.21</v>
      </c>
      <c r="I5183" s="21" t="s">
        <v>11</v>
      </c>
      <c r="J5183" s="21" t="s">
        <v>12</v>
      </c>
    </row>
    <row r="5184" spans="1:10">
      <c r="A5184" s="21">
        <v>11563327</v>
      </c>
      <c r="B5184" s="22">
        <v>43981</v>
      </c>
      <c r="C5184" s="22">
        <v>43981</v>
      </c>
      <c r="D5184" s="21" t="s">
        <v>10</v>
      </c>
      <c r="E5184" s="21">
        <v>0</v>
      </c>
      <c r="F5184" s="21">
        <v>0</v>
      </c>
      <c r="G5184" s="21">
        <v>4250</v>
      </c>
      <c r="H5184" s="21">
        <v>138535.21</v>
      </c>
      <c r="I5184" s="21" t="s">
        <v>11</v>
      </c>
      <c r="J5184" s="21" t="s">
        <v>12</v>
      </c>
    </row>
    <row r="5185" spans="1:10">
      <c r="A5185" s="21">
        <v>11563327</v>
      </c>
      <c r="B5185" s="22">
        <v>43981</v>
      </c>
      <c r="C5185" s="22">
        <v>43981</v>
      </c>
      <c r="D5185" s="21" t="s">
        <v>10</v>
      </c>
      <c r="E5185" s="21">
        <v>0</v>
      </c>
      <c r="F5185" s="21">
        <v>0</v>
      </c>
      <c r="G5185" s="21">
        <v>4314.1000000000004</v>
      </c>
      <c r="H5185" s="21">
        <v>142849.31</v>
      </c>
      <c r="I5185" s="21" t="s">
        <v>11</v>
      </c>
      <c r="J5185" s="21" t="s">
        <v>12</v>
      </c>
    </row>
    <row r="5186" spans="1:10">
      <c r="A5186" s="21">
        <v>11563327</v>
      </c>
      <c r="B5186" s="22">
        <v>43981</v>
      </c>
      <c r="C5186" s="22">
        <v>43981</v>
      </c>
      <c r="D5186" s="21" t="s">
        <v>10</v>
      </c>
      <c r="E5186" s="21">
        <v>0</v>
      </c>
      <c r="F5186" s="21">
        <v>0</v>
      </c>
      <c r="G5186" s="21">
        <v>4352</v>
      </c>
      <c r="H5186" s="21">
        <v>147201.31</v>
      </c>
      <c r="I5186" s="21" t="s">
        <v>11</v>
      </c>
      <c r="J5186" s="21" t="s">
        <v>12</v>
      </c>
    </row>
    <row r="5187" spans="1:10">
      <c r="A5187" s="21">
        <v>11563327</v>
      </c>
      <c r="B5187" s="22">
        <v>43981</v>
      </c>
      <c r="C5187" s="22">
        <v>43981</v>
      </c>
      <c r="D5187" s="21" t="s">
        <v>10</v>
      </c>
      <c r="E5187" s="21">
        <v>0</v>
      </c>
      <c r="F5187" s="21">
        <v>0</v>
      </c>
      <c r="G5187" s="21">
        <v>4394.8999999999996</v>
      </c>
      <c r="H5187" s="21">
        <v>151596.21</v>
      </c>
      <c r="I5187" s="21" t="s">
        <v>11</v>
      </c>
      <c r="J5187" s="21" t="s">
        <v>12</v>
      </c>
    </row>
    <row r="5188" spans="1:10">
      <c r="A5188" s="21">
        <v>11563327</v>
      </c>
      <c r="B5188" s="22">
        <v>43981</v>
      </c>
      <c r="C5188" s="22">
        <v>43981</v>
      </c>
      <c r="D5188" s="21" t="s">
        <v>10</v>
      </c>
      <c r="E5188" s="21">
        <v>0</v>
      </c>
      <c r="F5188" s="21">
        <v>0</v>
      </c>
      <c r="G5188" s="21">
        <v>4400</v>
      </c>
      <c r="H5188" s="21">
        <v>155996.21</v>
      </c>
      <c r="I5188" s="21" t="s">
        <v>11</v>
      </c>
      <c r="J5188" s="21" t="s">
        <v>12</v>
      </c>
    </row>
    <row r="5189" spans="1:10">
      <c r="A5189" s="21">
        <v>11563327</v>
      </c>
      <c r="B5189" s="22">
        <v>43981</v>
      </c>
      <c r="C5189" s="22">
        <v>43981</v>
      </c>
      <c r="D5189" s="21" t="s">
        <v>10</v>
      </c>
      <c r="E5189" s="21">
        <v>0</v>
      </c>
      <c r="F5189" s="21">
        <v>0</v>
      </c>
      <c r="G5189" s="21">
        <v>4480.3</v>
      </c>
      <c r="H5189" s="21">
        <v>160476.51</v>
      </c>
      <c r="I5189" s="21" t="s">
        <v>11</v>
      </c>
      <c r="J5189" s="21" t="s">
        <v>12</v>
      </c>
    </row>
    <row r="5190" spans="1:10">
      <c r="A5190" s="21">
        <v>11563327</v>
      </c>
      <c r="B5190" s="22">
        <v>43981</v>
      </c>
      <c r="C5190" s="22">
        <v>43981</v>
      </c>
      <c r="D5190" s="21" t="s">
        <v>10</v>
      </c>
      <c r="E5190" s="21">
        <v>0</v>
      </c>
      <c r="F5190" s="21">
        <v>0</v>
      </c>
      <c r="G5190" s="21">
        <v>4521.2</v>
      </c>
      <c r="H5190" s="21">
        <v>164997.71</v>
      </c>
      <c r="I5190" s="21" t="s">
        <v>11</v>
      </c>
      <c r="J5190" s="21" t="s">
        <v>12</v>
      </c>
    </row>
    <row r="5191" spans="1:10">
      <c r="A5191" s="21">
        <v>11563327</v>
      </c>
      <c r="B5191" s="22">
        <v>43981</v>
      </c>
      <c r="C5191" s="22">
        <v>43981</v>
      </c>
      <c r="D5191" s="21" t="s">
        <v>10</v>
      </c>
      <c r="E5191" s="21">
        <v>0</v>
      </c>
      <c r="F5191" s="21">
        <v>0</v>
      </c>
      <c r="G5191" s="21">
        <v>4739.3</v>
      </c>
      <c r="H5191" s="21">
        <v>169737.01</v>
      </c>
      <c r="I5191" s="21" t="s">
        <v>11</v>
      </c>
      <c r="J5191" s="21" t="s">
        <v>12</v>
      </c>
    </row>
    <row r="5192" spans="1:10">
      <c r="A5192" s="21">
        <v>11563327</v>
      </c>
      <c r="B5192" s="22">
        <v>43981</v>
      </c>
      <c r="C5192" s="22">
        <v>43981</v>
      </c>
      <c r="D5192" s="21" t="s">
        <v>10</v>
      </c>
      <c r="E5192" s="21">
        <v>0</v>
      </c>
      <c r="F5192" s="21">
        <v>0</v>
      </c>
      <c r="G5192" s="21">
        <v>4827.2</v>
      </c>
      <c r="H5192" s="21">
        <v>174564.21</v>
      </c>
      <c r="I5192" s="21" t="s">
        <v>11</v>
      </c>
      <c r="J5192" s="21" t="s">
        <v>12</v>
      </c>
    </row>
    <row r="5193" spans="1:10">
      <c r="A5193" s="21">
        <v>11563327</v>
      </c>
      <c r="B5193" s="22">
        <v>43981</v>
      </c>
      <c r="C5193" s="22">
        <v>43981</v>
      </c>
      <c r="D5193" s="21" t="s">
        <v>10</v>
      </c>
      <c r="E5193" s="21">
        <v>0</v>
      </c>
      <c r="F5193" s="21">
        <v>0</v>
      </c>
      <c r="G5193" s="21">
        <v>4858.1000000000004</v>
      </c>
      <c r="H5193" s="21">
        <v>179422.31</v>
      </c>
      <c r="I5193" s="21" t="s">
        <v>11</v>
      </c>
      <c r="J5193" s="21" t="s">
        <v>12</v>
      </c>
    </row>
    <row r="5194" spans="1:10">
      <c r="A5194" s="21">
        <v>11563327</v>
      </c>
      <c r="B5194" s="22">
        <v>43981</v>
      </c>
      <c r="C5194" s="22">
        <v>43981</v>
      </c>
      <c r="D5194" s="21" t="s">
        <v>10</v>
      </c>
      <c r="E5194" s="21">
        <v>0</v>
      </c>
      <c r="F5194" s="21">
        <v>0</v>
      </c>
      <c r="G5194" s="21">
        <v>4880</v>
      </c>
      <c r="H5194" s="21">
        <v>184302.31</v>
      </c>
      <c r="I5194" s="21" t="s">
        <v>11</v>
      </c>
      <c r="J5194" s="21" t="s">
        <v>12</v>
      </c>
    </row>
    <row r="5195" spans="1:10">
      <c r="A5195" s="21">
        <v>11563327</v>
      </c>
      <c r="B5195" s="22">
        <v>43981</v>
      </c>
      <c r="C5195" s="22">
        <v>43981</v>
      </c>
      <c r="D5195" s="21" t="s">
        <v>10</v>
      </c>
      <c r="E5195" s="21">
        <v>0</v>
      </c>
      <c r="F5195" s="21">
        <v>0</v>
      </c>
      <c r="G5195" s="21">
        <v>4890.8999999999996</v>
      </c>
      <c r="H5195" s="21">
        <v>189193.21</v>
      </c>
      <c r="I5195" s="21" t="s">
        <v>11</v>
      </c>
      <c r="J5195" s="21" t="s">
        <v>12</v>
      </c>
    </row>
    <row r="5196" spans="1:10">
      <c r="A5196" s="21">
        <v>11563327</v>
      </c>
      <c r="B5196" s="22">
        <v>43981</v>
      </c>
      <c r="C5196" s="22">
        <v>43981</v>
      </c>
      <c r="D5196" s="21" t="s">
        <v>10</v>
      </c>
      <c r="E5196" s="21">
        <v>0</v>
      </c>
      <c r="F5196" s="21">
        <v>0</v>
      </c>
      <c r="G5196" s="21">
        <v>5031.6000000000004</v>
      </c>
      <c r="H5196" s="21">
        <v>194224.81</v>
      </c>
      <c r="I5196" s="21" t="s">
        <v>11</v>
      </c>
      <c r="J5196" s="21" t="s">
        <v>12</v>
      </c>
    </row>
    <row r="5197" spans="1:10">
      <c r="A5197" s="21">
        <v>11563327</v>
      </c>
      <c r="B5197" s="22">
        <v>43981</v>
      </c>
      <c r="C5197" s="22">
        <v>43981</v>
      </c>
      <c r="D5197" s="21" t="s">
        <v>10</v>
      </c>
      <c r="E5197" s="21">
        <v>0</v>
      </c>
      <c r="F5197" s="21">
        <v>0</v>
      </c>
      <c r="G5197" s="21">
        <v>5061.6000000000004</v>
      </c>
      <c r="H5197" s="21">
        <v>199286.41</v>
      </c>
      <c r="I5197" s="21" t="s">
        <v>11</v>
      </c>
      <c r="J5197" s="21" t="s">
        <v>12</v>
      </c>
    </row>
    <row r="5198" spans="1:10">
      <c r="A5198" s="21">
        <v>11563327</v>
      </c>
      <c r="B5198" s="22">
        <v>43981</v>
      </c>
      <c r="C5198" s="22">
        <v>43981</v>
      </c>
      <c r="D5198" s="21" t="s">
        <v>10</v>
      </c>
      <c r="E5198" s="21">
        <v>0</v>
      </c>
      <c r="F5198" s="21">
        <v>0</v>
      </c>
      <c r="G5198" s="21">
        <v>5067</v>
      </c>
      <c r="H5198" s="21">
        <v>204353.41</v>
      </c>
      <c r="I5198" s="21" t="s">
        <v>11</v>
      </c>
      <c r="J5198" s="21" t="s">
        <v>12</v>
      </c>
    </row>
    <row r="5199" spans="1:10">
      <c r="A5199" s="21">
        <v>11563327</v>
      </c>
      <c r="B5199" s="22">
        <v>43981</v>
      </c>
      <c r="C5199" s="22">
        <v>43981</v>
      </c>
      <c r="D5199" s="21" t="s">
        <v>10</v>
      </c>
      <c r="E5199" s="21">
        <v>0</v>
      </c>
      <c r="F5199" s="21">
        <v>0</v>
      </c>
      <c r="G5199" s="21">
        <v>5080</v>
      </c>
      <c r="H5199" s="21">
        <v>209433.41</v>
      </c>
      <c r="I5199" s="21" t="s">
        <v>11</v>
      </c>
      <c r="J5199" s="21" t="s">
        <v>12</v>
      </c>
    </row>
    <row r="5200" spans="1:10">
      <c r="A5200" s="21">
        <v>11563327</v>
      </c>
      <c r="B5200" s="22">
        <v>43981</v>
      </c>
      <c r="C5200" s="22">
        <v>43981</v>
      </c>
      <c r="D5200" s="21" t="s">
        <v>10</v>
      </c>
      <c r="E5200" s="21">
        <v>0</v>
      </c>
      <c r="F5200" s="21">
        <v>0</v>
      </c>
      <c r="G5200" s="21">
        <v>5090</v>
      </c>
      <c r="H5200" s="21">
        <v>214523.41</v>
      </c>
      <c r="I5200" s="21" t="s">
        <v>11</v>
      </c>
      <c r="J5200" s="21" t="s">
        <v>12</v>
      </c>
    </row>
    <row r="5201" spans="1:10">
      <c r="A5201" s="21">
        <v>11563327</v>
      </c>
      <c r="B5201" s="22">
        <v>43981</v>
      </c>
      <c r="C5201" s="22">
        <v>43981</v>
      </c>
      <c r="D5201" s="21" t="s">
        <v>10</v>
      </c>
      <c r="E5201" s="21">
        <v>0</v>
      </c>
      <c r="F5201" s="21">
        <v>0</v>
      </c>
      <c r="G5201" s="21">
        <v>5142.3</v>
      </c>
      <c r="H5201" s="21">
        <v>219665.71</v>
      </c>
      <c r="I5201" s="21" t="s">
        <v>11</v>
      </c>
      <c r="J5201" s="21" t="s">
        <v>12</v>
      </c>
    </row>
    <row r="5202" spans="1:10">
      <c r="A5202" s="21">
        <v>11563327</v>
      </c>
      <c r="B5202" s="22">
        <v>43981</v>
      </c>
      <c r="C5202" s="22">
        <v>43981</v>
      </c>
      <c r="D5202" s="21" t="s">
        <v>10</v>
      </c>
      <c r="E5202" s="21">
        <v>0</v>
      </c>
      <c r="F5202" s="21">
        <v>0</v>
      </c>
      <c r="G5202" s="21">
        <v>5150</v>
      </c>
      <c r="H5202" s="21">
        <v>224815.71</v>
      </c>
      <c r="I5202" s="21" t="s">
        <v>11</v>
      </c>
      <c r="J5202" s="21" t="s">
        <v>12</v>
      </c>
    </row>
    <row r="5203" spans="1:10">
      <c r="A5203" s="21">
        <v>11563327</v>
      </c>
      <c r="B5203" s="22">
        <v>43981</v>
      </c>
      <c r="C5203" s="22">
        <v>43981</v>
      </c>
      <c r="D5203" s="21" t="s">
        <v>10</v>
      </c>
      <c r="E5203" s="21">
        <v>0</v>
      </c>
      <c r="F5203" s="21">
        <v>0</v>
      </c>
      <c r="G5203" s="21">
        <v>5205.7</v>
      </c>
      <c r="H5203" s="21">
        <v>230021.41</v>
      </c>
      <c r="I5203" s="21" t="s">
        <v>11</v>
      </c>
      <c r="J5203" s="21" t="s">
        <v>12</v>
      </c>
    </row>
    <row r="5204" spans="1:10">
      <c r="A5204" s="21">
        <v>11563327</v>
      </c>
      <c r="B5204" s="22">
        <v>43981</v>
      </c>
      <c r="C5204" s="22">
        <v>43981</v>
      </c>
      <c r="D5204" s="21" t="s">
        <v>10</v>
      </c>
      <c r="E5204" s="21">
        <v>0</v>
      </c>
      <c r="F5204" s="21">
        <v>0</v>
      </c>
      <c r="G5204" s="21">
        <v>5355.56</v>
      </c>
      <c r="H5204" s="21">
        <v>235376.97</v>
      </c>
      <c r="I5204" s="21" t="s">
        <v>11</v>
      </c>
      <c r="J5204" s="21" t="s">
        <v>12</v>
      </c>
    </row>
    <row r="5205" spans="1:10">
      <c r="A5205" s="21">
        <v>11563327</v>
      </c>
      <c r="B5205" s="22">
        <v>43981</v>
      </c>
      <c r="C5205" s="22">
        <v>43981</v>
      </c>
      <c r="D5205" s="21" t="s">
        <v>10</v>
      </c>
      <c r="E5205" s="21">
        <v>0</v>
      </c>
      <c r="F5205" s="21">
        <v>0</v>
      </c>
      <c r="G5205" s="21">
        <v>5370</v>
      </c>
      <c r="H5205" s="21">
        <v>240746.97</v>
      </c>
      <c r="I5205" s="21" t="s">
        <v>11</v>
      </c>
      <c r="J5205" s="21" t="s">
        <v>12</v>
      </c>
    </row>
    <row r="5206" spans="1:10">
      <c r="A5206" s="21">
        <v>11563327</v>
      </c>
      <c r="B5206" s="22">
        <v>43981</v>
      </c>
      <c r="C5206" s="22">
        <v>43981</v>
      </c>
      <c r="D5206" s="21" t="s">
        <v>10</v>
      </c>
      <c r="E5206" s="21">
        <v>0</v>
      </c>
      <c r="F5206" s="21">
        <v>0</v>
      </c>
      <c r="G5206" s="21">
        <v>5370</v>
      </c>
      <c r="H5206" s="21">
        <v>246116.97</v>
      </c>
      <c r="I5206" s="21" t="s">
        <v>11</v>
      </c>
      <c r="J5206" s="21" t="s">
        <v>12</v>
      </c>
    </row>
    <row r="5207" spans="1:10">
      <c r="A5207" s="21">
        <v>11563327</v>
      </c>
      <c r="B5207" s="22">
        <v>43981</v>
      </c>
      <c r="C5207" s="22">
        <v>43981</v>
      </c>
      <c r="D5207" s="21" t="s">
        <v>10</v>
      </c>
      <c r="E5207" s="21">
        <v>0</v>
      </c>
      <c r="F5207" s="21">
        <v>0</v>
      </c>
      <c r="G5207" s="21">
        <v>5422.35</v>
      </c>
      <c r="H5207" s="21">
        <v>251539.32</v>
      </c>
      <c r="I5207" s="21" t="s">
        <v>11</v>
      </c>
      <c r="J5207" s="21" t="s">
        <v>12</v>
      </c>
    </row>
    <row r="5208" spans="1:10">
      <c r="A5208" s="21">
        <v>11563327</v>
      </c>
      <c r="B5208" s="22">
        <v>43981</v>
      </c>
      <c r="C5208" s="22">
        <v>43981</v>
      </c>
      <c r="D5208" s="21" t="s">
        <v>10</v>
      </c>
      <c r="E5208" s="21">
        <v>0</v>
      </c>
      <c r="F5208" s="21">
        <v>0</v>
      </c>
      <c r="G5208" s="21">
        <v>6160</v>
      </c>
      <c r="H5208" s="21">
        <v>257699.32</v>
      </c>
      <c r="I5208" s="21" t="s">
        <v>11</v>
      </c>
      <c r="J5208" s="21" t="s">
        <v>12</v>
      </c>
    </row>
    <row r="5209" spans="1:10">
      <c r="A5209" s="21">
        <v>11563327</v>
      </c>
      <c r="B5209" s="22">
        <v>43981</v>
      </c>
      <c r="C5209" s="22">
        <v>43981</v>
      </c>
      <c r="D5209" s="21" t="s">
        <v>10</v>
      </c>
      <c r="E5209" s="21">
        <v>0</v>
      </c>
      <c r="F5209" s="21">
        <v>0</v>
      </c>
      <c r="G5209" s="21">
        <v>6272.3</v>
      </c>
      <c r="H5209" s="21">
        <v>263971.62</v>
      </c>
      <c r="I5209" s="21" t="s">
        <v>11</v>
      </c>
      <c r="J5209" s="21" t="s">
        <v>12</v>
      </c>
    </row>
    <row r="5210" spans="1:10">
      <c r="A5210" s="21">
        <v>11563327</v>
      </c>
      <c r="B5210" s="22">
        <v>43981</v>
      </c>
      <c r="C5210" s="22">
        <v>43981</v>
      </c>
      <c r="D5210" s="21" t="s">
        <v>10</v>
      </c>
      <c r="E5210" s="21">
        <v>0</v>
      </c>
      <c r="F5210" s="21">
        <v>0</v>
      </c>
      <c r="G5210" s="21">
        <v>6390</v>
      </c>
      <c r="H5210" s="21">
        <v>270361.62</v>
      </c>
      <c r="I5210" s="21" t="s">
        <v>11</v>
      </c>
      <c r="J5210" s="21" t="s">
        <v>12</v>
      </c>
    </row>
    <row r="5211" spans="1:10">
      <c r="A5211" s="21">
        <v>11563327</v>
      </c>
      <c r="B5211" s="22">
        <v>43981</v>
      </c>
      <c r="C5211" s="22">
        <v>43981</v>
      </c>
      <c r="D5211" s="21" t="s">
        <v>10</v>
      </c>
      <c r="E5211" s="21">
        <v>0</v>
      </c>
      <c r="F5211" s="21">
        <v>0</v>
      </c>
      <c r="G5211" s="21">
        <v>6467.62</v>
      </c>
      <c r="H5211" s="21">
        <v>276829.24</v>
      </c>
      <c r="I5211" s="21" t="s">
        <v>11</v>
      </c>
      <c r="J5211" s="21" t="s">
        <v>12</v>
      </c>
    </row>
    <row r="5212" spans="1:10">
      <c r="A5212" s="21">
        <v>11563327</v>
      </c>
      <c r="B5212" s="22">
        <v>43981</v>
      </c>
      <c r="C5212" s="22">
        <v>43981</v>
      </c>
      <c r="D5212" s="21" t="s">
        <v>10</v>
      </c>
      <c r="E5212" s="21">
        <v>0</v>
      </c>
      <c r="F5212" s="21">
        <v>0</v>
      </c>
      <c r="G5212" s="21">
        <v>6590</v>
      </c>
      <c r="H5212" s="21">
        <v>283419.24</v>
      </c>
      <c r="I5212" s="21" t="s">
        <v>11</v>
      </c>
      <c r="J5212" s="21" t="s">
        <v>12</v>
      </c>
    </row>
    <row r="5213" spans="1:10">
      <c r="A5213" s="21">
        <v>11563327</v>
      </c>
      <c r="B5213" s="22">
        <v>43981</v>
      </c>
      <c r="C5213" s="22">
        <v>43981</v>
      </c>
      <c r="D5213" s="21" t="s">
        <v>10</v>
      </c>
      <c r="E5213" s="21">
        <v>0</v>
      </c>
      <c r="F5213" s="21">
        <v>0</v>
      </c>
      <c r="G5213" s="21">
        <v>6626.4</v>
      </c>
      <c r="H5213" s="21">
        <v>290045.64</v>
      </c>
      <c r="I5213" s="21" t="s">
        <v>11</v>
      </c>
      <c r="J5213" s="21" t="s">
        <v>12</v>
      </c>
    </row>
    <row r="5214" spans="1:10">
      <c r="A5214" s="21">
        <v>11563327</v>
      </c>
      <c r="B5214" s="22">
        <v>43981</v>
      </c>
      <c r="C5214" s="22">
        <v>43981</v>
      </c>
      <c r="D5214" s="21" t="s">
        <v>10</v>
      </c>
      <c r="E5214" s="21">
        <v>0</v>
      </c>
      <c r="F5214" s="21">
        <v>0</v>
      </c>
      <c r="G5214" s="21">
        <v>6660</v>
      </c>
      <c r="H5214" s="21">
        <v>296705.64</v>
      </c>
      <c r="I5214" s="21" t="s">
        <v>11</v>
      </c>
      <c r="J5214" s="21" t="s">
        <v>12</v>
      </c>
    </row>
    <row r="5215" spans="1:10">
      <c r="A5215" s="21">
        <v>11563327</v>
      </c>
      <c r="B5215" s="22">
        <v>43981</v>
      </c>
      <c r="C5215" s="22">
        <v>43981</v>
      </c>
      <c r="D5215" s="21" t="s">
        <v>10</v>
      </c>
      <c r="E5215" s="21">
        <v>0</v>
      </c>
      <c r="F5215" s="21">
        <v>0</v>
      </c>
      <c r="G5215" s="21">
        <v>6707</v>
      </c>
      <c r="H5215" s="21">
        <v>303412.64</v>
      </c>
      <c r="I5215" s="21" t="s">
        <v>11</v>
      </c>
      <c r="J5215" s="21" t="s">
        <v>12</v>
      </c>
    </row>
    <row r="5216" spans="1:10">
      <c r="A5216" s="21">
        <v>11563327</v>
      </c>
      <c r="B5216" s="22">
        <v>43981</v>
      </c>
      <c r="C5216" s="22">
        <v>43981</v>
      </c>
      <c r="D5216" s="21" t="s">
        <v>10</v>
      </c>
      <c r="E5216" s="21">
        <v>0</v>
      </c>
      <c r="F5216" s="21">
        <v>0</v>
      </c>
      <c r="G5216" s="21">
        <v>6902.1</v>
      </c>
      <c r="H5216" s="21">
        <v>310314.74</v>
      </c>
      <c r="I5216" s="21" t="s">
        <v>11</v>
      </c>
      <c r="J5216" s="21" t="s">
        <v>12</v>
      </c>
    </row>
    <row r="5217" spans="1:10">
      <c r="A5217" s="21">
        <v>11563327</v>
      </c>
      <c r="B5217" s="22">
        <v>43981</v>
      </c>
      <c r="C5217" s="22">
        <v>43981</v>
      </c>
      <c r="D5217" s="21" t="s">
        <v>10</v>
      </c>
      <c r="E5217" s="21">
        <v>0</v>
      </c>
      <c r="F5217" s="21">
        <v>0</v>
      </c>
      <c r="G5217" s="21">
        <v>6992.1</v>
      </c>
      <c r="H5217" s="21">
        <v>317306.84000000003</v>
      </c>
      <c r="I5217" s="21" t="s">
        <v>11</v>
      </c>
      <c r="J5217" s="21" t="s">
        <v>12</v>
      </c>
    </row>
    <row r="5218" spans="1:10">
      <c r="A5218" s="21">
        <v>11563327</v>
      </c>
      <c r="B5218" s="22">
        <v>43981</v>
      </c>
      <c r="C5218" s="22">
        <v>43981</v>
      </c>
      <c r="D5218" s="21" t="s">
        <v>10</v>
      </c>
      <c r="E5218" s="21">
        <v>0</v>
      </c>
      <c r="F5218" s="21">
        <v>0</v>
      </c>
      <c r="G5218" s="21">
        <v>7322</v>
      </c>
      <c r="H5218" s="21">
        <v>324628.84000000003</v>
      </c>
      <c r="I5218" s="21" t="s">
        <v>11</v>
      </c>
      <c r="J5218" s="21" t="s">
        <v>12</v>
      </c>
    </row>
    <row r="5219" spans="1:10">
      <c r="A5219" s="21">
        <v>11563327</v>
      </c>
      <c r="B5219" s="22">
        <v>43981</v>
      </c>
      <c r="C5219" s="22">
        <v>43981</v>
      </c>
      <c r="D5219" s="21" t="s">
        <v>10</v>
      </c>
      <c r="E5219" s="21">
        <v>0</v>
      </c>
      <c r="F5219" s="21">
        <v>0</v>
      </c>
      <c r="G5219" s="21">
        <v>7472.98</v>
      </c>
      <c r="H5219" s="21">
        <v>332101.82</v>
      </c>
      <c r="I5219" s="21" t="s">
        <v>11</v>
      </c>
      <c r="J5219" s="21" t="s">
        <v>12</v>
      </c>
    </row>
    <row r="5220" spans="1:10">
      <c r="A5220" s="21">
        <v>11563327</v>
      </c>
      <c r="B5220" s="22">
        <v>43981</v>
      </c>
      <c r="C5220" s="22">
        <v>43981</v>
      </c>
      <c r="D5220" s="21" t="s">
        <v>10</v>
      </c>
      <c r="E5220" s="21">
        <v>0</v>
      </c>
      <c r="F5220" s="21">
        <v>0</v>
      </c>
      <c r="G5220" s="21">
        <v>7660.6</v>
      </c>
      <c r="H5220" s="21">
        <v>339762.42</v>
      </c>
      <c r="I5220" s="21" t="s">
        <v>11</v>
      </c>
      <c r="J5220" s="21" t="s">
        <v>12</v>
      </c>
    </row>
    <row r="5221" spans="1:10">
      <c r="A5221" s="21">
        <v>11563327</v>
      </c>
      <c r="B5221" s="22">
        <v>43981</v>
      </c>
      <c r="C5221" s="22">
        <v>43981</v>
      </c>
      <c r="D5221" s="21" t="s">
        <v>10</v>
      </c>
      <c r="E5221" s="21">
        <v>0</v>
      </c>
      <c r="F5221" s="21">
        <v>0</v>
      </c>
      <c r="G5221" s="21">
        <v>7742.9</v>
      </c>
      <c r="H5221" s="21">
        <v>347505.32</v>
      </c>
      <c r="I5221" s="21" t="s">
        <v>11</v>
      </c>
      <c r="J5221" s="21" t="s">
        <v>12</v>
      </c>
    </row>
    <row r="5222" spans="1:10">
      <c r="A5222" s="21">
        <v>11563327</v>
      </c>
      <c r="B5222" s="22">
        <v>43981</v>
      </c>
      <c r="C5222" s="22">
        <v>43981</v>
      </c>
      <c r="D5222" s="21" t="s">
        <v>10</v>
      </c>
      <c r="E5222" s="21">
        <v>0</v>
      </c>
      <c r="F5222" s="21">
        <v>0</v>
      </c>
      <c r="G5222" s="21">
        <v>7747.2</v>
      </c>
      <c r="H5222" s="21">
        <v>355252.52</v>
      </c>
      <c r="I5222" s="21" t="s">
        <v>11</v>
      </c>
      <c r="J5222" s="21" t="s">
        <v>12</v>
      </c>
    </row>
    <row r="5223" spans="1:10">
      <c r="A5223" s="21">
        <v>11563327</v>
      </c>
      <c r="B5223" s="22">
        <v>43981</v>
      </c>
      <c r="C5223" s="22">
        <v>43981</v>
      </c>
      <c r="D5223" s="21" t="s">
        <v>10</v>
      </c>
      <c r="E5223" s="21">
        <v>0</v>
      </c>
      <c r="F5223" s="21">
        <v>0</v>
      </c>
      <c r="G5223" s="21">
        <v>7868.7</v>
      </c>
      <c r="H5223" s="21">
        <v>363121.22</v>
      </c>
      <c r="I5223" s="21" t="s">
        <v>11</v>
      </c>
      <c r="J5223" s="21" t="s">
        <v>12</v>
      </c>
    </row>
    <row r="5224" spans="1:10">
      <c r="A5224" s="21">
        <v>11563327</v>
      </c>
      <c r="B5224" s="22">
        <v>43981</v>
      </c>
      <c r="C5224" s="22">
        <v>43981</v>
      </c>
      <c r="D5224" s="21" t="s">
        <v>10</v>
      </c>
      <c r="E5224" s="21">
        <v>0</v>
      </c>
      <c r="F5224" s="21">
        <v>0</v>
      </c>
      <c r="G5224" s="21">
        <v>7903.39</v>
      </c>
      <c r="H5224" s="21">
        <v>371024.61</v>
      </c>
      <c r="I5224" s="21" t="s">
        <v>11</v>
      </c>
      <c r="J5224" s="21" t="s">
        <v>12</v>
      </c>
    </row>
    <row r="5225" spans="1:10">
      <c r="A5225" s="21">
        <v>11563327</v>
      </c>
      <c r="B5225" s="22">
        <v>43981</v>
      </c>
      <c r="C5225" s="22">
        <v>43981</v>
      </c>
      <c r="D5225" s="21" t="s">
        <v>10</v>
      </c>
      <c r="E5225" s="21">
        <v>0</v>
      </c>
      <c r="F5225" s="21">
        <v>0</v>
      </c>
      <c r="G5225" s="21">
        <v>8220</v>
      </c>
      <c r="H5225" s="21">
        <v>379244.61</v>
      </c>
      <c r="I5225" s="21" t="s">
        <v>11</v>
      </c>
      <c r="J5225" s="21" t="s">
        <v>12</v>
      </c>
    </row>
    <row r="5226" spans="1:10">
      <c r="A5226" s="21">
        <v>11563327</v>
      </c>
      <c r="B5226" s="22">
        <v>43981</v>
      </c>
      <c r="C5226" s="22">
        <v>43981</v>
      </c>
      <c r="D5226" s="21" t="s">
        <v>10</v>
      </c>
      <c r="E5226" s="21">
        <v>0</v>
      </c>
      <c r="F5226" s="21">
        <v>0</v>
      </c>
      <c r="G5226" s="21">
        <v>8370</v>
      </c>
      <c r="H5226" s="21">
        <v>387614.61</v>
      </c>
      <c r="I5226" s="21" t="s">
        <v>11</v>
      </c>
      <c r="J5226" s="21" t="s">
        <v>12</v>
      </c>
    </row>
    <row r="5227" spans="1:10">
      <c r="A5227" s="21">
        <v>11563327</v>
      </c>
      <c r="B5227" s="22">
        <v>43981</v>
      </c>
      <c r="C5227" s="22">
        <v>43981</v>
      </c>
      <c r="D5227" s="21" t="s">
        <v>10</v>
      </c>
      <c r="E5227" s="21">
        <v>0</v>
      </c>
      <c r="F5227" s="21">
        <v>0</v>
      </c>
      <c r="G5227" s="21">
        <v>8404</v>
      </c>
      <c r="H5227" s="21">
        <v>396018.61</v>
      </c>
      <c r="I5227" s="21" t="s">
        <v>11</v>
      </c>
      <c r="J5227" s="21" t="s">
        <v>12</v>
      </c>
    </row>
    <row r="5228" spans="1:10">
      <c r="A5228" s="21">
        <v>11563327</v>
      </c>
      <c r="B5228" s="22">
        <v>43981</v>
      </c>
      <c r="C5228" s="22">
        <v>43981</v>
      </c>
      <c r="D5228" s="21" t="s">
        <v>10</v>
      </c>
      <c r="E5228" s="21">
        <v>0</v>
      </c>
      <c r="F5228" s="21">
        <v>0</v>
      </c>
      <c r="G5228" s="21">
        <v>8457</v>
      </c>
      <c r="H5228" s="21">
        <v>404475.61</v>
      </c>
      <c r="I5228" s="21" t="s">
        <v>11</v>
      </c>
      <c r="J5228" s="21" t="s">
        <v>12</v>
      </c>
    </row>
    <row r="5229" spans="1:10">
      <c r="A5229" s="21">
        <v>11563327</v>
      </c>
      <c r="B5229" s="22">
        <v>43981</v>
      </c>
      <c r="C5229" s="22">
        <v>43981</v>
      </c>
      <c r="D5229" s="21" t="s">
        <v>10</v>
      </c>
      <c r="E5229" s="21">
        <v>0</v>
      </c>
      <c r="F5229" s="21">
        <v>0</v>
      </c>
      <c r="G5229" s="21">
        <v>8518.36</v>
      </c>
      <c r="H5229" s="21">
        <v>412993.97</v>
      </c>
      <c r="I5229" s="21" t="s">
        <v>11</v>
      </c>
      <c r="J5229" s="21" t="s">
        <v>12</v>
      </c>
    </row>
    <row r="5230" spans="1:10">
      <c r="A5230" s="21">
        <v>11563327</v>
      </c>
      <c r="B5230" s="22">
        <v>43981</v>
      </c>
      <c r="C5230" s="22">
        <v>43981</v>
      </c>
      <c r="D5230" s="21" t="s">
        <v>10</v>
      </c>
      <c r="E5230" s="21">
        <v>0</v>
      </c>
      <c r="F5230" s="21">
        <v>0</v>
      </c>
      <c r="G5230" s="21">
        <v>8802.5</v>
      </c>
      <c r="H5230" s="21">
        <v>421796.47</v>
      </c>
      <c r="I5230" s="21" t="s">
        <v>11</v>
      </c>
      <c r="J5230" s="21" t="s">
        <v>12</v>
      </c>
    </row>
    <row r="5231" spans="1:10">
      <c r="A5231" s="21">
        <v>11563327</v>
      </c>
      <c r="B5231" s="22">
        <v>43981</v>
      </c>
      <c r="C5231" s="22">
        <v>43981</v>
      </c>
      <c r="D5231" s="21" t="s">
        <v>10</v>
      </c>
      <c r="E5231" s="21">
        <v>0</v>
      </c>
      <c r="F5231" s="21">
        <v>0</v>
      </c>
      <c r="G5231" s="21">
        <v>8960</v>
      </c>
      <c r="H5231" s="21">
        <v>430756.47</v>
      </c>
      <c r="I5231" s="21" t="s">
        <v>11</v>
      </c>
      <c r="J5231" s="21" t="s">
        <v>12</v>
      </c>
    </row>
    <row r="5232" spans="1:10">
      <c r="A5232" s="21">
        <v>11563327</v>
      </c>
      <c r="B5232" s="22">
        <v>43981</v>
      </c>
      <c r="C5232" s="22">
        <v>43981</v>
      </c>
      <c r="D5232" s="21" t="s">
        <v>10</v>
      </c>
      <c r="E5232" s="21">
        <v>0</v>
      </c>
      <c r="F5232" s="21">
        <v>0</v>
      </c>
      <c r="G5232" s="21">
        <v>9220</v>
      </c>
      <c r="H5232" s="21">
        <v>439976.47</v>
      </c>
      <c r="I5232" s="21" t="s">
        <v>11</v>
      </c>
      <c r="J5232" s="21" t="s">
        <v>12</v>
      </c>
    </row>
    <row r="5233" spans="1:10">
      <c r="A5233" s="21">
        <v>11563327</v>
      </c>
      <c r="B5233" s="22">
        <v>43981</v>
      </c>
      <c r="C5233" s="22">
        <v>43981</v>
      </c>
      <c r="D5233" s="21" t="s">
        <v>10</v>
      </c>
      <c r="E5233" s="21">
        <v>0</v>
      </c>
      <c r="F5233" s="21">
        <v>0</v>
      </c>
      <c r="G5233" s="21">
        <v>9681.36</v>
      </c>
      <c r="H5233" s="21">
        <v>449657.83</v>
      </c>
      <c r="I5233" s="21" t="s">
        <v>11</v>
      </c>
      <c r="J5233" s="21" t="s">
        <v>12</v>
      </c>
    </row>
    <row r="5234" spans="1:10">
      <c r="A5234" s="21">
        <v>11563327</v>
      </c>
      <c r="B5234" s="22">
        <v>43981</v>
      </c>
      <c r="C5234" s="22">
        <v>43981</v>
      </c>
      <c r="D5234" s="21" t="s">
        <v>10</v>
      </c>
      <c r="E5234" s="21">
        <v>0</v>
      </c>
      <c r="F5234" s="21">
        <v>0</v>
      </c>
      <c r="G5234" s="21">
        <v>9700.8700000000008</v>
      </c>
      <c r="H5234" s="21">
        <v>459358.7</v>
      </c>
      <c r="I5234" s="21" t="s">
        <v>11</v>
      </c>
      <c r="J5234" s="21" t="s">
        <v>12</v>
      </c>
    </row>
    <row r="5235" spans="1:10">
      <c r="A5235" s="21">
        <v>11563327</v>
      </c>
      <c r="B5235" s="22">
        <v>43981</v>
      </c>
      <c r="C5235" s="22">
        <v>43981</v>
      </c>
      <c r="D5235" s="21" t="s">
        <v>10</v>
      </c>
      <c r="E5235" s="21">
        <v>0</v>
      </c>
      <c r="F5235" s="21">
        <v>0</v>
      </c>
      <c r="G5235" s="21">
        <v>9840</v>
      </c>
      <c r="H5235" s="21">
        <v>469198.7</v>
      </c>
      <c r="I5235" s="21" t="s">
        <v>11</v>
      </c>
      <c r="J5235" s="21" t="s">
        <v>12</v>
      </c>
    </row>
    <row r="5236" spans="1:10">
      <c r="A5236" s="21">
        <v>11563327</v>
      </c>
      <c r="B5236" s="22">
        <v>43981</v>
      </c>
      <c r="C5236" s="22">
        <v>43981</v>
      </c>
      <c r="D5236" s="21" t="s">
        <v>10</v>
      </c>
      <c r="E5236" s="21">
        <v>0</v>
      </c>
      <c r="F5236" s="21">
        <v>0</v>
      </c>
      <c r="G5236" s="21">
        <v>9955</v>
      </c>
      <c r="H5236" s="21">
        <v>479153.7</v>
      </c>
      <c r="I5236" s="21" t="s">
        <v>11</v>
      </c>
      <c r="J5236" s="21" t="s">
        <v>12</v>
      </c>
    </row>
    <row r="5237" spans="1:10">
      <c r="A5237" s="21">
        <v>11563327</v>
      </c>
      <c r="B5237" s="22">
        <v>43981</v>
      </c>
      <c r="C5237" s="22">
        <v>43981</v>
      </c>
      <c r="D5237" s="21" t="s">
        <v>10</v>
      </c>
      <c r="E5237" s="21">
        <v>0</v>
      </c>
      <c r="F5237" s="21">
        <v>0</v>
      </c>
      <c r="G5237" s="21">
        <v>10766.8</v>
      </c>
      <c r="H5237" s="21">
        <v>489920.5</v>
      </c>
      <c r="I5237" s="21" t="s">
        <v>11</v>
      </c>
      <c r="J5237" s="21" t="s">
        <v>12</v>
      </c>
    </row>
    <row r="5238" spans="1:10">
      <c r="A5238" s="21">
        <v>11563327</v>
      </c>
      <c r="B5238" s="22">
        <v>43981</v>
      </c>
      <c r="C5238" s="22">
        <v>43981</v>
      </c>
      <c r="D5238" s="21" t="s">
        <v>10</v>
      </c>
      <c r="E5238" s="21">
        <v>0</v>
      </c>
      <c r="F5238" s="21">
        <v>0</v>
      </c>
      <c r="G5238" s="21">
        <v>10889.4</v>
      </c>
      <c r="H5238" s="21">
        <v>500809.9</v>
      </c>
      <c r="I5238" s="21" t="s">
        <v>11</v>
      </c>
      <c r="J5238" s="21" t="s">
        <v>12</v>
      </c>
    </row>
    <row r="5239" spans="1:10">
      <c r="A5239" s="21">
        <v>11563327</v>
      </c>
      <c r="B5239" s="22">
        <v>43981</v>
      </c>
      <c r="C5239" s="22">
        <v>43981</v>
      </c>
      <c r="D5239" s="21" t="s">
        <v>10</v>
      </c>
      <c r="E5239" s="21">
        <v>0</v>
      </c>
      <c r="F5239" s="21">
        <v>0</v>
      </c>
      <c r="G5239" s="21">
        <v>11276.05</v>
      </c>
      <c r="H5239" s="21">
        <v>512085.95</v>
      </c>
      <c r="I5239" s="21" t="s">
        <v>11</v>
      </c>
      <c r="J5239" s="21" t="s">
        <v>12</v>
      </c>
    </row>
    <row r="5240" spans="1:10">
      <c r="A5240" s="21">
        <v>11563327</v>
      </c>
      <c r="B5240" s="22">
        <v>43981</v>
      </c>
      <c r="C5240" s="22">
        <v>43981</v>
      </c>
      <c r="D5240" s="21" t="s">
        <v>10</v>
      </c>
      <c r="E5240" s="21">
        <v>0</v>
      </c>
      <c r="F5240" s="21">
        <v>0</v>
      </c>
      <c r="G5240" s="21">
        <v>11287.8</v>
      </c>
      <c r="H5240" s="21">
        <v>523373.75</v>
      </c>
      <c r="I5240" s="21" t="s">
        <v>11</v>
      </c>
      <c r="J5240" s="21" t="s">
        <v>12</v>
      </c>
    </row>
    <row r="5241" spans="1:10">
      <c r="A5241" s="21">
        <v>11563327</v>
      </c>
      <c r="B5241" s="22">
        <v>43981</v>
      </c>
      <c r="C5241" s="22">
        <v>43981</v>
      </c>
      <c r="D5241" s="21" t="s">
        <v>10</v>
      </c>
      <c r="E5241" s="21">
        <v>0</v>
      </c>
      <c r="F5241" s="21">
        <v>0</v>
      </c>
      <c r="G5241" s="21">
        <v>11733</v>
      </c>
      <c r="H5241" s="21">
        <v>535106.75</v>
      </c>
      <c r="I5241" s="21" t="s">
        <v>11</v>
      </c>
      <c r="J5241" s="21" t="s">
        <v>12</v>
      </c>
    </row>
    <row r="5242" spans="1:10">
      <c r="A5242" s="21">
        <v>11563327</v>
      </c>
      <c r="B5242" s="22">
        <v>43981</v>
      </c>
      <c r="C5242" s="22">
        <v>43981</v>
      </c>
      <c r="D5242" s="21" t="s">
        <v>10</v>
      </c>
      <c r="E5242" s="21">
        <v>0</v>
      </c>
      <c r="F5242" s="21">
        <v>0</v>
      </c>
      <c r="G5242" s="21">
        <v>11786.8</v>
      </c>
      <c r="H5242" s="21">
        <v>546893.55000000005</v>
      </c>
      <c r="I5242" s="21" t="s">
        <v>11</v>
      </c>
      <c r="J5242" s="21" t="s">
        <v>12</v>
      </c>
    </row>
    <row r="5243" spans="1:10">
      <c r="A5243" s="21">
        <v>11563327</v>
      </c>
      <c r="B5243" s="22">
        <v>43981</v>
      </c>
      <c r="C5243" s="22">
        <v>43981</v>
      </c>
      <c r="D5243" s="21" t="s">
        <v>10</v>
      </c>
      <c r="E5243" s="21">
        <v>0</v>
      </c>
      <c r="F5243" s="21">
        <v>0</v>
      </c>
      <c r="G5243" s="21">
        <v>11873.16</v>
      </c>
      <c r="H5243" s="21">
        <v>558766.71</v>
      </c>
      <c r="I5243" s="21" t="s">
        <v>11</v>
      </c>
      <c r="J5243" s="21" t="s">
        <v>12</v>
      </c>
    </row>
    <row r="5244" spans="1:10">
      <c r="A5244" s="21">
        <v>11563327</v>
      </c>
      <c r="B5244" s="22">
        <v>43981</v>
      </c>
      <c r="C5244" s="22">
        <v>43981</v>
      </c>
      <c r="D5244" s="21" t="s">
        <v>10</v>
      </c>
      <c r="E5244" s="21">
        <v>0</v>
      </c>
      <c r="F5244" s="21">
        <v>0</v>
      </c>
      <c r="G5244" s="21">
        <v>11952.88</v>
      </c>
      <c r="H5244" s="21">
        <v>570719.59</v>
      </c>
      <c r="I5244" s="21" t="s">
        <v>11</v>
      </c>
      <c r="J5244" s="21" t="s">
        <v>12</v>
      </c>
    </row>
    <row r="5245" spans="1:10">
      <c r="A5245" s="21">
        <v>11563327</v>
      </c>
      <c r="B5245" s="22">
        <v>43981</v>
      </c>
      <c r="C5245" s="22">
        <v>43981</v>
      </c>
      <c r="D5245" s="21" t="s">
        <v>10</v>
      </c>
      <c r="E5245" s="21">
        <v>0</v>
      </c>
      <c r="F5245" s="21">
        <v>0</v>
      </c>
      <c r="G5245" s="21">
        <v>12099.2</v>
      </c>
      <c r="H5245" s="21">
        <v>582818.79</v>
      </c>
      <c r="I5245" s="21" t="s">
        <v>11</v>
      </c>
      <c r="J5245" s="21" t="s">
        <v>12</v>
      </c>
    </row>
    <row r="5246" spans="1:10">
      <c r="A5246" s="21">
        <v>11563327</v>
      </c>
      <c r="B5246" s="22">
        <v>43981</v>
      </c>
      <c r="C5246" s="22">
        <v>43981</v>
      </c>
      <c r="D5246" s="21" t="s">
        <v>10</v>
      </c>
      <c r="E5246" s="21">
        <v>0</v>
      </c>
      <c r="F5246" s="21">
        <v>0</v>
      </c>
      <c r="G5246" s="21">
        <v>12483.4</v>
      </c>
      <c r="H5246" s="21">
        <v>595302.18999999994</v>
      </c>
      <c r="I5246" s="21" t="s">
        <v>11</v>
      </c>
      <c r="J5246" s="21" t="s">
        <v>12</v>
      </c>
    </row>
    <row r="5247" spans="1:10">
      <c r="A5247" s="21">
        <v>11563327</v>
      </c>
      <c r="B5247" s="22">
        <v>43981</v>
      </c>
      <c r="C5247" s="22">
        <v>43981</v>
      </c>
      <c r="D5247" s="21" t="s">
        <v>10</v>
      </c>
      <c r="E5247" s="21">
        <v>0</v>
      </c>
      <c r="F5247" s="21">
        <v>0</v>
      </c>
      <c r="G5247" s="21">
        <v>12520</v>
      </c>
      <c r="H5247" s="21">
        <v>607822.18999999994</v>
      </c>
      <c r="I5247" s="21" t="s">
        <v>11</v>
      </c>
      <c r="J5247" s="21" t="s">
        <v>12</v>
      </c>
    </row>
    <row r="5248" spans="1:10">
      <c r="A5248" s="21">
        <v>11563327</v>
      </c>
      <c r="B5248" s="22">
        <v>43981</v>
      </c>
      <c r="C5248" s="22">
        <v>43981</v>
      </c>
      <c r="D5248" s="21" t="s">
        <v>10</v>
      </c>
      <c r="E5248" s="21">
        <v>0</v>
      </c>
      <c r="F5248" s="21">
        <v>0</v>
      </c>
      <c r="G5248" s="21">
        <v>12540.9</v>
      </c>
      <c r="H5248" s="21">
        <v>620363.09</v>
      </c>
      <c r="I5248" s="21" t="s">
        <v>11</v>
      </c>
      <c r="J5248" s="21" t="s">
        <v>12</v>
      </c>
    </row>
    <row r="5249" spans="1:10">
      <c r="A5249" s="21">
        <v>11563327</v>
      </c>
      <c r="B5249" s="22">
        <v>43981</v>
      </c>
      <c r="C5249" s="22">
        <v>43981</v>
      </c>
      <c r="D5249" s="21" t="s">
        <v>10</v>
      </c>
      <c r="E5249" s="21">
        <v>0</v>
      </c>
      <c r="F5249" s="21">
        <v>0</v>
      </c>
      <c r="G5249" s="21">
        <v>12550.5</v>
      </c>
      <c r="H5249" s="21">
        <v>632913.59</v>
      </c>
      <c r="I5249" s="21" t="s">
        <v>11</v>
      </c>
      <c r="J5249" s="21" t="s">
        <v>12</v>
      </c>
    </row>
    <row r="5250" spans="1:10">
      <c r="A5250" s="21">
        <v>11563327</v>
      </c>
      <c r="B5250" s="22">
        <v>43981</v>
      </c>
      <c r="C5250" s="22">
        <v>43981</v>
      </c>
      <c r="D5250" s="21" t="s">
        <v>10</v>
      </c>
      <c r="E5250" s="21">
        <v>0</v>
      </c>
      <c r="F5250" s="21">
        <v>0</v>
      </c>
      <c r="G5250" s="21">
        <v>12825.6</v>
      </c>
      <c r="H5250" s="21">
        <v>645739.18999999994</v>
      </c>
      <c r="I5250" s="21" t="s">
        <v>11</v>
      </c>
      <c r="J5250" s="21" t="s">
        <v>12</v>
      </c>
    </row>
    <row r="5251" spans="1:10">
      <c r="A5251" s="21">
        <v>11563327</v>
      </c>
      <c r="B5251" s="22">
        <v>43981</v>
      </c>
      <c r="C5251" s="22">
        <v>43981</v>
      </c>
      <c r="D5251" s="21" t="s">
        <v>10</v>
      </c>
      <c r="E5251" s="21">
        <v>0</v>
      </c>
      <c r="F5251" s="21">
        <v>0</v>
      </c>
      <c r="G5251" s="21">
        <v>13096.5</v>
      </c>
      <c r="H5251" s="21">
        <v>658835.68999999994</v>
      </c>
      <c r="I5251" s="21" t="s">
        <v>11</v>
      </c>
      <c r="J5251" s="21" t="s">
        <v>12</v>
      </c>
    </row>
    <row r="5252" spans="1:10">
      <c r="A5252" s="21">
        <v>11563327</v>
      </c>
      <c r="B5252" s="22">
        <v>43981</v>
      </c>
      <c r="C5252" s="22">
        <v>43981</v>
      </c>
      <c r="D5252" s="21" t="s">
        <v>10</v>
      </c>
      <c r="E5252" s="21">
        <v>0</v>
      </c>
      <c r="F5252" s="21">
        <v>0</v>
      </c>
      <c r="G5252" s="21">
        <v>13181.4</v>
      </c>
      <c r="H5252" s="21">
        <v>672017.09</v>
      </c>
      <c r="I5252" s="21" t="s">
        <v>11</v>
      </c>
      <c r="J5252" s="21" t="s">
        <v>12</v>
      </c>
    </row>
    <row r="5253" spans="1:10">
      <c r="A5253" s="21">
        <v>11563327</v>
      </c>
      <c r="B5253" s="22">
        <v>43981</v>
      </c>
      <c r="C5253" s="22">
        <v>43981</v>
      </c>
      <c r="D5253" s="21" t="s">
        <v>10</v>
      </c>
      <c r="E5253" s="21">
        <v>0</v>
      </c>
      <c r="F5253" s="21">
        <v>0</v>
      </c>
      <c r="G5253" s="21">
        <v>13250</v>
      </c>
      <c r="H5253" s="21">
        <v>685267.09</v>
      </c>
      <c r="I5253" s="21" t="s">
        <v>11</v>
      </c>
      <c r="J5253" s="21" t="s">
        <v>12</v>
      </c>
    </row>
    <row r="5254" spans="1:10">
      <c r="A5254" s="21">
        <v>11563327</v>
      </c>
      <c r="B5254" s="22">
        <v>43981</v>
      </c>
      <c r="C5254" s="22">
        <v>43981</v>
      </c>
      <c r="D5254" s="21" t="s">
        <v>10</v>
      </c>
      <c r="E5254" s="21">
        <v>0</v>
      </c>
      <c r="F5254" s="21">
        <v>0</v>
      </c>
      <c r="G5254" s="21">
        <v>13565.4</v>
      </c>
      <c r="H5254" s="21">
        <v>698832.49</v>
      </c>
      <c r="I5254" s="21" t="s">
        <v>11</v>
      </c>
      <c r="J5254" s="21" t="s">
        <v>12</v>
      </c>
    </row>
    <row r="5255" spans="1:10">
      <c r="A5255" s="21">
        <v>11563327</v>
      </c>
      <c r="B5255" s="22">
        <v>43981</v>
      </c>
      <c r="C5255" s="22">
        <v>43981</v>
      </c>
      <c r="D5255" s="21" t="s">
        <v>10</v>
      </c>
      <c r="E5255" s="21">
        <v>0</v>
      </c>
      <c r="F5255" s="21">
        <v>0</v>
      </c>
      <c r="G5255" s="21">
        <v>14524</v>
      </c>
      <c r="H5255" s="21">
        <v>713356.49</v>
      </c>
      <c r="I5255" s="21" t="s">
        <v>11</v>
      </c>
      <c r="J5255" s="21" t="s">
        <v>12</v>
      </c>
    </row>
    <row r="5256" spans="1:10">
      <c r="A5256" s="21">
        <v>11563327</v>
      </c>
      <c r="B5256" s="22">
        <v>43981</v>
      </c>
      <c r="C5256" s="22">
        <v>43981</v>
      </c>
      <c r="D5256" s="21" t="s">
        <v>10</v>
      </c>
      <c r="E5256" s="21">
        <v>0</v>
      </c>
      <c r="F5256" s="21">
        <v>0</v>
      </c>
      <c r="G5256" s="21">
        <v>16055</v>
      </c>
      <c r="H5256" s="21">
        <v>729411.49</v>
      </c>
      <c r="I5256" s="21" t="s">
        <v>11</v>
      </c>
      <c r="J5256" s="21" t="s">
        <v>12</v>
      </c>
    </row>
    <row r="5257" spans="1:10">
      <c r="A5257" s="21">
        <v>11563327</v>
      </c>
      <c r="B5257" s="22">
        <v>43981</v>
      </c>
      <c r="C5257" s="22">
        <v>43981</v>
      </c>
      <c r="D5257" s="21" t="s">
        <v>10</v>
      </c>
      <c r="E5257" s="21">
        <v>0</v>
      </c>
      <c r="F5257" s="21">
        <v>0</v>
      </c>
      <c r="G5257" s="21">
        <v>16253.1</v>
      </c>
      <c r="H5257" s="21">
        <v>745664.59</v>
      </c>
      <c r="I5257" s="21" t="s">
        <v>11</v>
      </c>
      <c r="J5257" s="21" t="s">
        <v>12</v>
      </c>
    </row>
    <row r="5258" spans="1:10">
      <c r="A5258" s="21">
        <v>11563327</v>
      </c>
      <c r="B5258" s="22">
        <v>43981</v>
      </c>
      <c r="C5258" s="22">
        <v>43981</v>
      </c>
      <c r="D5258" s="21" t="s">
        <v>10</v>
      </c>
      <c r="E5258" s="21">
        <v>0</v>
      </c>
      <c r="F5258" s="21">
        <v>0</v>
      </c>
      <c r="G5258" s="21">
        <v>16945.41</v>
      </c>
      <c r="H5258" s="21">
        <v>762610</v>
      </c>
      <c r="I5258" s="21" t="s">
        <v>11</v>
      </c>
      <c r="J5258" s="21" t="s">
        <v>12</v>
      </c>
    </row>
    <row r="5259" spans="1:10">
      <c r="A5259" s="21">
        <v>11563327</v>
      </c>
      <c r="B5259" s="22">
        <v>43981</v>
      </c>
      <c r="C5259" s="22">
        <v>43981</v>
      </c>
      <c r="D5259" s="21" t="s">
        <v>10</v>
      </c>
      <c r="E5259" s="21">
        <v>0</v>
      </c>
      <c r="F5259" s="21">
        <v>0</v>
      </c>
      <c r="G5259" s="21">
        <v>17231.599999999999</v>
      </c>
      <c r="H5259" s="21">
        <v>779841.6</v>
      </c>
      <c r="I5259" s="21" t="s">
        <v>11</v>
      </c>
      <c r="J5259" s="21" t="s">
        <v>12</v>
      </c>
    </row>
    <row r="5260" spans="1:10">
      <c r="A5260" s="21">
        <v>11563327</v>
      </c>
      <c r="B5260" s="22">
        <v>43981</v>
      </c>
      <c r="C5260" s="22">
        <v>43981</v>
      </c>
      <c r="D5260" s="21" t="s">
        <v>10</v>
      </c>
      <c r="E5260" s="21">
        <v>0</v>
      </c>
      <c r="F5260" s="21">
        <v>0</v>
      </c>
      <c r="G5260" s="21">
        <v>17424</v>
      </c>
      <c r="H5260" s="21">
        <v>797265.6</v>
      </c>
      <c r="I5260" s="21" t="s">
        <v>11</v>
      </c>
      <c r="J5260" s="21" t="s">
        <v>12</v>
      </c>
    </row>
    <row r="5261" spans="1:10">
      <c r="A5261" s="21">
        <v>11563327</v>
      </c>
      <c r="B5261" s="22">
        <v>43981</v>
      </c>
      <c r="C5261" s="22">
        <v>43981</v>
      </c>
      <c r="D5261" s="21" t="s">
        <v>10</v>
      </c>
      <c r="E5261" s="21">
        <v>0</v>
      </c>
      <c r="F5261" s="21">
        <v>0</v>
      </c>
      <c r="G5261" s="21">
        <v>17540</v>
      </c>
      <c r="H5261" s="21">
        <v>814805.6</v>
      </c>
      <c r="I5261" s="21" t="s">
        <v>11</v>
      </c>
      <c r="J5261" s="21" t="s">
        <v>12</v>
      </c>
    </row>
    <row r="5262" spans="1:10">
      <c r="A5262" s="21">
        <v>11563327</v>
      </c>
      <c r="B5262" s="22">
        <v>43981</v>
      </c>
      <c r="C5262" s="22">
        <v>43981</v>
      </c>
      <c r="D5262" s="21" t="s">
        <v>10</v>
      </c>
      <c r="E5262" s="21">
        <v>0</v>
      </c>
      <c r="F5262" s="21">
        <v>0</v>
      </c>
      <c r="G5262" s="21">
        <v>18306.400000000001</v>
      </c>
      <c r="H5262" s="21">
        <v>833112</v>
      </c>
      <c r="I5262" s="21" t="s">
        <v>11</v>
      </c>
      <c r="J5262" s="21" t="s">
        <v>12</v>
      </c>
    </row>
    <row r="5263" spans="1:10">
      <c r="A5263" s="21">
        <v>11563327</v>
      </c>
      <c r="B5263" s="22">
        <v>43981</v>
      </c>
      <c r="C5263" s="22">
        <v>43981</v>
      </c>
      <c r="D5263" s="21" t="s">
        <v>10</v>
      </c>
      <c r="E5263" s="21">
        <v>0</v>
      </c>
      <c r="F5263" s="21">
        <v>0</v>
      </c>
      <c r="G5263" s="21">
        <v>18592.900000000001</v>
      </c>
      <c r="H5263" s="21">
        <v>851704.9</v>
      </c>
      <c r="I5263" s="21" t="s">
        <v>11</v>
      </c>
      <c r="J5263" s="21" t="s">
        <v>12</v>
      </c>
    </row>
    <row r="5264" spans="1:10">
      <c r="A5264" s="21">
        <v>11563327</v>
      </c>
      <c r="B5264" s="22">
        <v>43981</v>
      </c>
      <c r="C5264" s="22">
        <v>43981</v>
      </c>
      <c r="D5264" s="21" t="s">
        <v>10</v>
      </c>
      <c r="E5264" s="21">
        <v>0</v>
      </c>
      <c r="F5264" s="21">
        <v>0</v>
      </c>
      <c r="G5264" s="21">
        <v>18765.2</v>
      </c>
      <c r="H5264" s="21">
        <v>870470.1</v>
      </c>
      <c r="I5264" s="21" t="s">
        <v>11</v>
      </c>
      <c r="J5264" s="21" t="s">
        <v>12</v>
      </c>
    </row>
    <row r="5265" spans="1:10">
      <c r="A5265" s="21">
        <v>11563327</v>
      </c>
      <c r="B5265" s="22">
        <v>43981</v>
      </c>
      <c r="C5265" s="22">
        <v>43981</v>
      </c>
      <c r="D5265" s="21" t="s">
        <v>10</v>
      </c>
      <c r="E5265" s="21">
        <v>0</v>
      </c>
      <c r="F5265" s="21">
        <v>0</v>
      </c>
      <c r="G5265" s="21">
        <v>19016.5</v>
      </c>
      <c r="H5265" s="21">
        <v>889486.6</v>
      </c>
      <c r="I5265" s="21" t="s">
        <v>11</v>
      </c>
      <c r="J5265" s="21" t="s">
        <v>12</v>
      </c>
    </row>
    <row r="5266" spans="1:10">
      <c r="A5266" s="21">
        <v>11563327</v>
      </c>
      <c r="B5266" s="22">
        <v>43981</v>
      </c>
      <c r="C5266" s="22">
        <v>43981</v>
      </c>
      <c r="D5266" s="21" t="s">
        <v>10</v>
      </c>
      <c r="E5266" s="21">
        <v>0</v>
      </c>
      <c r="F5266" s="21">
        <v>0</v>
      </c>
      <c r="G5266" s="21">
        <v>20574.32</v>
      </c>
      <c r="H5266" s="21">
        <v>910060.92</v>
      </c>
      <c r="I5266" s="21" t="s">
        <v>11</v>
      </c>
      <c r="J5266" s="21" t="s">
        <v>12</v>
      </c>
    </row>
    <row r="5267" spans="1:10">
      <c r="A5267" s="21">
        <v>11563327</v>
      </c>
      <c r="B5267" s="22">
        <v>43981</v>
      </c>
      <c r="C5267" s="22">
        <v>43981</v>
      </c>
      <c r="D5267" s="21" t="s">
        <v>10</v>
      </c>
      <c r="E5267" s="21">
        <v>0</v>
      </c>
      <c r="F5267" s="21">
        <v>0</v>
      </c>
      <c r="G5267" s="21">
        <v>22780</v>
      </c>
      <c r="H5267" s="21">
        <v>932840.92</v>
      </c>
      <c r="I5267" s="21" t="s">
        <v>11</v>
      </c>
      <c r="J5267" s="21" t="s">
        <v>12</v>
      </c>
    </row>
    <row r="5268" spans="1:10">
      <c r="A5268" s="21">
        <v>11563327</v>
      </c>
      <c r="B5268" s="22">
        <v>43981</v>
      </c>
      <c r="C5268" s="22">
        <v>43981</v>
      </c>
      <c r="D5268" s="21" t="s">
        <v>10</v>
      </c>
      <c r="E5268" s="21">
        <v>0</v>
      </c>
      <c r="F5268" s="21">
        <v>0</v>
      </c>
      <c r="G5268" s="21">
        <v>22831.4</v>
      </c>
      <c r="H5268" s="21">
        <v>955672.32</v>
      </c>
      <c r="I5268" s="21" t="s">
        <v>11</v>
      </c>
      <c r="J5268" s="21" t="s">
        <v>12</v>
      </c>
    </row>
    <row r="5269" spans="1:10">
      <c r="A5269" s="21">
        <v>11563327</v>
      </c>
      <c r="B5269" s="22">
        <v>43981</v>
      </c>
      <c r="C5269" s="22">
        <v>43981</v>
      </c>
      <c r="D5269" s="21" t="s">
        <v>10</v>
      </c>
      <c r="E5269" s="21">
        <v>0</v>
      </c>
      <c r="F5269" s="21">
        <v>0</v>
      </c>
      <c r="G5269" s="21">
        <v>24606.06</v>
      </c>
      <c r="H5269" s="21">
        <v>980278.38</v>
      </c>
      <c r="I5269" s="21" t="s">
        <v>11</v>
      </c>
      <c r="J5269" s="21" t="s">
        <v>12</v>
      </c>
    </row>
    <row r="5270" spans="1:10">
      <c r="A5270" s="21">
        <v>11563327</v>
      </c>
      <c r="B5270" s="22">
        <v>43981</v>
      </c>
      <c r="C5270" s="22">
        <v>43981</v>
      </c>
      <c r="D5270" s="21" t="s">
        <v>10</v>
      </c>
      <c r="E5270" s="21">
        <v>0</v>
      </c>
      <c r="F5270" s="21">
        <v>0</v>
      </c>
      <c r="G5270" s="21">
        <v>24942.400000000001</v>
      </c>
      <c r="H5270" s="21">
        <v>1005220.78</v>
      </c>
      <c r="I5270" s="21" t="s">
        <v>11</v>
      </c>
      <c r="J5270" s="21" t="s">
        <v>12</v>
      </c>
    </row>
    <row r="5271" spans="1:10">
      <c r="A5271" s="21">
        <v>11563327</v>
      </c>
      <c r="B5271" s="22">
        <v>43981</v>
      </c>
      <c r="C5271" s="22">
        <v>43981</v>
      </c>
      <c r="D5271" s="21" t="s">
        <v>10</v>
      </c>
      <c r="E5271" s="21">
        <v>0</v>
      </c>
      <c r="F5271" s="21">
        <v>0</v>
      </c>
      <c r="G5271" s="21">
        <v>25270.37</v>
      </c>
      <c r="H5271" s="21">
        <v>1030491.15</v>
      </c>
      <c r="I5271" s="21" t="s">
        <v>11</v>
      </c>
      <c r="J5271" s="21" t="s">
        <v>12</v>
      </c>
    </row>
    <row r="5272" spans="1:10">
      <c r="A5272" s="21">
        <v>11563327</v>
      </c>
      <c r="B5272" s="22">
        <v>43981</v>
      </c>
      <c r="C5272" s="22">
        <v>43981</v>
      </c>
      <c r="D5272" s="21" t="s">
        <v>10</v>
      </c>
      <c r="E5272" s="21">
        <v>0</v>
      </c>
      <c r="F5272" s="21">
        <v>0</v>
      </c>
      <c r="G5272" s="21">
        <v>29169.5</v>
      </c>
      <c r="H5272" s="21">
        <v>1059660.6499999999</v>
      </c>
      <c r="I5272" s="21" t="s">
        <v>11</v>
      </c>
      <c r="J5272" s="21" t="s">
        <v>12</v>
      </c>
    </row>
    <row r="5273" spans="1:10">
      <c r="A5273" s="21">
        <v>11563327</v>
      </c>
      <c r="B5273" s="22">
        <v>43981</v>
      </c>
      <c r="C5273" s="22">
        <v>43981</v>
      </c>
      <c r="D5273" s="21" t="s">
        <v>10</v>
      </c>
      <c r="E5273" s="21">
        <v>0</v>
      </c>
      <c r="F5273" s="21">
        <v>0</v>
      </c>
      <c r="G5273" s="21">
        <v>31544.12</v>
      </c>
      <c r="H5273" s="21">
        <v>1091204.77</v>
      </c>
      <c r="I5273" s="21" t="s">
        <v>11</v>
      </c>
      <c r="J5273" s="21" t="s">
        <v>12</v>
      </c>
    </row>
    <row r="5274" spans="1:10">
      <c r="A5274" s="21">
        <v>11563327</v>
      </c>
      <c r="B5274" s="22">
        <v>43981</v>
      </c>
      <c r="C5274" s="22">
        <v>43981</v>
      </c>
      <c r="D5274" s="21" t="s">
        <v>10</v>
      </c>
      <c r="E5274" s="21">
        <v>0</v>
      </c>
      <c r="F5274" s="21">
        <v>0</v>
      </c>
      <c r="G5274" s="21">
        <v>31877.46</v>
      </c>
      <c r="H5274" s="21">
        <v>1123082.23</v>
      </c>
      <c r="I5274" s="21" t="s">
        <v>11</v>
      </c>
      <c r="J5274" s="21" t="s">
        <v>12</v>
      </c>
    </row>
    <row r="5275" spans="1:10">
      <c r="A5275" s="21">
        <v>11563327</v>
      </c>
      <c r="B5275" s="22">
        <v>43981</v>
      </c>
      <c r="C5275" s="22">
        <v>43981</v>
      </c>
      <c r="D5275" s="21" t="s">
        <v>10</v>
      </c>
      <c r="E5275" s="21">
        <v>0</v>
      </c>
      <c r="F5275" s="21">
        <v>0</v>
      </c>
      <c r="G5275" s="21">
        <v>38578.410000000003</v>
      </c>
      <c r="H5275" s="21">
        <v>1161660.6399999999</v>
      </c>
      <c r="I5275" s="21" t="s">
        <v>11</v>
      </c>
      <c r="J5275" s="21" t="s">
        <v>12</v>
      </c>
    </row>
    <row r="5276" spans="1:10">
      <c r="A5276" s="21">
        <v>11563327</v>
      </c>
      <c r="B5276" s="22">
        <v>43981</v>
      </c>
      <c r="C5276" s="22">
        <v>43981</v>
      </c>
      <c r="D5276" s="21" t="s">
        <v>10</v>
      </c>
      <c r="E5276" s="21">
        <v>0</v>
      </c>
      <c r="F5276" s="21">
        <v>0</v>
      </c>
      <c r="G5276" s="21">
        <v>44001.4</v>
      </c>
      <c r="H5276" s="21">
        <v>1205662.04</v>
      </c>
      <c r="I5276" s="21" t="s">
        <v>11</v>
      </c>
      <c r="J5276" s="21" t="s">
        <v>12</v>
      </c>
    </row>
    <row r="5277" spans="1:10">
      <c r="A5277" s="21">
        <v>11563327</v>
      </c>
      <c r="B5277" s="22">
        <v>43981</v>
      </c>
      <c r="C5277" s="22">
        <v>43981</v>
      </c>
      <c r="D5277" s="21" t="s">
        <v>13</v>
      </c>
      <c r="E5277" s="21">
        <v>0</v>
      </c>
      <c r="F5277" s="21">
        <v>4.1100000000000003</v>
      </c>
      <c r="G5277" s="21">
        <v>0</v>
      </c>
      <c r="H5277" s="21">
        <v>1205657.93</v>
      </c>
      <c r="I5277" s="21" t="s">
        <v>14</v>
      </c>
      <c r="J5277" s="21" t="s">
        <v>15</v>
      </c>
    </row>
    <row r="5278" spans="1:10">
      <c r="A5278" s="21">
        <v>11563327</v>
      </c>
      <c r="B5278" s="22">
        <v>43981</v>
      </c>
      <c r="C5278" s="22">
        <v>43981</v>
      </c>
      <c r="D5278" s="21" t="s">
        <v>13</v>
      </c>
      <c r="E5278" s="21">
        <v>0</v>
      </c>
      <c r="F5278" s="21">
        <v>6.54</v>
      </c>
      <c r="G5278" s="21">
        <v>0</v>
      </c>
      <c r="H5278" s="21">
        <v>1205651.3899999999</v>
      </c>
      <c r="I5278" s="21" t="s">
        <v>14</v>
      </c>
      <c r="J5278" s="21" t="s">
        <v>15</v>
      </c>
    </row>
    <row r="5279" spans="1:10">
      <c r="A5279" s="21">
        <v>11563327</v>
      </c>
      <c r="B5279" s="22">
        <v>43981</v>
      </c>
      <c r="C5279" s="22">
        <v>43981</v>
      </c>
      <c r="D5279" s="21" t="s">
        <v>13</v>
      </c>
      <c r="E5279" s="21">
        <v>0</v>
      </c>
      <c r="F5279" s="21">
        <v>9.81</v>
      </c>
      <c r="G5279" s="21">
        <v>0</v>
      </c>
      <c r="H5279" s="21">
        <v>1205641.58</v>
      </c>
      <c r="I5279" s="21" t="s">
        <v>14</v>
      </c>
      <c r="J5279" s="21" t="s">
        <v>15</v>
      </c>
    </row>
    <row r="5280" spans="1:10">
      <c r="A5280" s="21">
        <v>11563327</v>
      </c>
      <c r="B5280" s="22">
        <v>43981</v>
      </c>
      <c r="C5280" s="22">
        <v>43981</v>
      </c>
      <c r="D5280" s="21" t="s">
        <v>13</v>
      </c>
      <c r="E5280" s="21">
        <v>0</v>
      </c>
      <c r="F5280" s="21">
        <v>11.22</v>
      </c>
      <c r="G5280" s="21">
        <v>0</v>
      </c>
      <c r="H5280" s="21">
        <v>1205630.3600000001</v>
      </c>
      <c r="I5280" s="21" t="s">
        <v>14</v>
      </c>
      <c r="J5280" s="21" t="s">
        <v>15</v>
      </c>
    </row>
    <row r="5281" spans="1:10">
      <c r="A5281" s="21">
        <v>11563327</v>
      </c>
      <c r="B5281" s="22">
        <v>43981</v>
      </c>
      <c r="C5281" s="22">
        <v>43981</v>
      </c>
      <c r="D5281" s="21" t="s">
        <v>13</v>
      </c>
      <c r="E5281" s="21">
        <v>0</v>
      </c>
      <c r="F5281" s="21">
        <v>11.9</v>
      </c>
      <c r="G5281" s="21">
        <v>0</v>
      </c>
      <c r="H5281" s="21">
        <v>1205618.46</v>
      </c>
      <c r="I5281" s="21" t="s">
        <v>14</v>
      </c>
      <c r="J5281" s="21" t="s">
        <v>15</v>
      </c>
    </row>
    <row r="5282" spans="1:10">
      <c r="A5282" s="21">
        <v>11563327</v>
      </c>
      <c r="B5282" s="22">
        <v>43981</v>
      </c>
      <c r="C5282" s="22">
        <v>43981</v>
      </c>
      <c r="D5282" s="21" t="s">
        <v>13</v>
      </c>
      <c r="E5282" s="21">
        <v>0</v>
      </c>
      <c r="F5282" s="21">
        <v>12.15</v>
      </c>
      <c r="G5282" s="21">
        <v>0</v>
      </c>
      <c r="H5282" s="21">
        <v>1205606.31</v>
      </c>
      <c r="I5282" s="21" t="s">
        <v>14</v>
      </c>
      <c r="J5282" s="21" t="s">
        <v>15</v>
      </c>
    </row>
    <row r="5283" spans="1:10">
      <c r="A5283" s="21">
        <v>11563327</v>
      </c>
      <c r="B5283" s="22">
        <v>43981</v>
      </c>
      <c r="C5283" s="22">
        <v>43981</v>
      </c>
      <c r="D5283" s="21" t="s">
        <v>13</v>
      </c>
      <c r="E5283" s="21">
        <v>0</v>
      </c>
      <c r="F5283" s="21">
        <v>14.02</v>
      </c>
      <c r="G5283" s="21">
        <v>0</v>
      </c>
      <c r="H5283" s="21">
        <v>1205592.29</v>
      </c>
      <c r="I5283" s="21" t="s">
        <v>14</v>
      </c>
      <c r="J5283" s="21" t="s">
        <v>15</v>
      </c>
    </row>
    <row r="5284" spans="1:10">
      <c r="A5284" s="21">
        <v>11563327</v>
      </c>
      <c r="B5284" s="22">
        <v>43981</v>
      </c>
      <c r="C5284" s="22">
        <v>43981</v>
      </c>
      <c r="D5284" s="21" t="s">
        <v>13</v>
      </c>
      <c r="E5284" s="21">
        <v>0</v>
      </c>
      <c r="F5284" s="21">
        <v>14.11</v>
      </c>
      <c r="G5284" s="21">
        <v>0</v>
      </c>
      <c r="H5284" s="21">
        <v>1205578.18</v>
      </c>
      <c r="I5284" s="21" t="s">
        <v>14</v>
      </c>
      <c r="J5284" s="21" t="s">
        <v>15</v>
      </c>
    </row>
    <row r="5285" spans="1:10">
      <c r="A5285" s="21">
        <v>11563327</v>
      </c>
      <c r="B5285" s="22">
        <v>43981</v>
      </c>
      <c r="C5285" s="22">
        <v>43981</v>
      </c>
      <c r="D5285" s="21" t="s">
        <v>13</v>
      </c>
      <c r="E5285" s="21">
        <v>0</v>
      </c>
      <c r="F5285" s="21">
        <v>20.51</v>
      </c>
      <c r="G5285" s="21">
        <v>0</v>
      </c>
      <c r="H5285" s="21">
        <v>1205557.67</v>
      </c>
      <c r="I5285" s="21" t="s">
        <v>14</v>
      </c>
      <c r="J5285" s="21" t="s">
        <v>15</v>
      </c>
    </row>
    <row r="5286" spans="1:10">
      <c r="A5286" s="21">
        <v>11563327</v>
      </c>
      <c r="B5286" s="22">
        <v>43981</v>
      </c>
      <c r="C5286" s="22">
        <v>43981</v>
      </c>
      <c r="D5286" s="21" t="s">
        <v>13</v>
      </c>
      <c r="E5286" s="21">
        <v>0</v>
      </c>
      <c r="F5286" s="21">
        <v>20.74</v>
      </c>
      <c r="G5286" s="21">
        <v>0</v>
      </c>
      <c r="H5286" s="21">
        <v>1205536.93</v>
      </c>
      <c r="I5286" s="21" t="s">
        <v>14</v>
      </c>
      <c r="J5286" s="21" t="s">
        <v>15</v>
      </c>
    </row>
    <row r="5287" spans="1:10">
      <c r="A5287" s="21">
        <v>11563327</v>
      </c>
      <c r="B5287" s="22">
        <v>43981</v>
      </c>
      <c r="C5287" s="22">
        <v>43981</v>
      </c>
      <c r="D5287" s="21" t="s">
        <v>13</v>
      </c>
      <c r="E5287" s="21">
        <v>0</v>
      </c>
      <c r="F5287" s="21">
        <v>21.78</v>
      </c>
      <c r="G5287" s="21">
        <v>0</v>
      </c>
      <c r="H5287" s="21">
        <v>1205515.1499999999</v>
      </c>
      <c r="I5287" s="21" t="s">
        <v>14</v>
      </c>
      <c r="J5287" s="21" t="s">
        <v>15</v>
      </c>
    </row>
    <row r="5288" spans="1:10">
      <c r="A5288" s="21">
        <v>11563327</v>
      </c>
      <c r="B5288" s="22">
        <v>43981</v>
      </c>
      <c r="C5288" s="22">
        <v>43981</v>
      </c>
      <c r="D5288" s="21" t="s">
        <v>13</v>
      </c>
      <c r="E5288" s="21">
        <v>0</v>
      </c>
      <c r="F5288" s="21">
        <v>21.97</v>
      </c>
      <c r="G5288" s="21">
        <v>0</v>
      </c>
      <c r="H5288" s="21">
        <v>1205493.18</v>
      </c>
      <c r="I5288" s="21" t="s">
        <v>14</v>
      </c>
      <c r="J5288" s="21" t="s">
        <v>15</v>
      </c>
    </row>
    <row r="5289" spans="1:10">
      <c r="A5289" s="21">
        <v>11563327</v>
      </c>
      <c r="B5289" s="22">
        <v>43981</v>
      </c>
      <c r="C5289" s="22">
        <v>43981</v>
      </c>
      <c r="D5289" s="21" t="s">
        <v>13</v>
      </c>
      <c r="E5289" s="21">
        <v>0</v>
      </c>
      <c r="F5289" s="21">
        <v>22.22</v>
      </c>
      <c r="G5289" s="21">
        <v>0</v>
      </c>
      <c r="H5289" s="21">
        <v>1205470.96</v>
      </c>
      <c r="I5289" s="21" t="s">
        <v>14</v>
      </c>
      <c r="J5289" s="21" t="s">
        <v>15</v>
      </c>
    </row>
    <row r="5290" spans="1:10">
      <c r="A5290" s="21">
        <v>11563327</v>
      </c>
      <c r="B5290" s="22">
        <v>43981</v>
      </c>
      <c r="C5290" s="22">
        <v>43981</v>
      </c>
      <c r="D5290" s="21" t="s">
        <v>13</v>
      </c>
      <c r="E5290" s="21">
        <v>0</v>
      </c>
      <c r="F5290" s="21">
        <v>23.74</v>
      </c>
      <c r="G5290" s="21">
        <v>0</v>
      </c>
      <c r="H5290" s="21">
        <v>1205447.22</v>
      </c>
      <c r="I5290" s="21" t="s">
        <v>14</v>
      </c>
      <c r="J5290" s="21" t="s">
        <v>15</v>
      </c>
    </row>
    <row r="5291" spans="1:10">
      <c r="A5291" s="21">
        <v>11563327</v>
      </c>
      <c r="B5291" s="22">
        <v>43981</v>
      </c>
      <c r="C5291" s="22">
        <v>43981</v>
      </c>
      <c r="D5291" s="21" t="s">
        <v>13</v>
      </c>
      <c r="E5291" s="21">
        <v>0</v>
      </c>
      <c r="F5291" s="21">
        <v>29.61</v>
      </c>
      <c r="G5291" s="21">
        <v>0</v>
      </c>
      <c r="H5291" s="21">
        <v>1205417.6100000001</v>
      </c>
      <c r="I5291" s="21" t="s">
        <v>14</v>
      </c>
      <c r="J5291" s="21" t="s">
        <v>15</v>
      </c>
    </row>
    <row r="5292" spans="1:10">
      <c r="A5292" s="21">
        <v>11563327</v>
      </c>
      <c r="B5292" s="22">
        <v>43981</v>
      </c>
      <c r="C5292" s="22">
        <v>43981</v>
      </c>
      <c r="D5292" s="21" t="s">
        <v>13</v>
      </c>
      <c r="E5292" s="21">
        <v>0</v>
      </c>
      <c r="F5292" s="21">
        <v>29.62</v>
      </c>
      <c r="G5292" s="21">
        <v>0</v>
      </c>
      <c r="H5292" s="21">
        <v>1205387.99</v>
      </c>
      <c r="I5292" s="21" t="s">
        <v>14</v>
      </c>
      <c r="J5292" s="21" t="s">
        <v>15</v>
      </c>
    </row>
    <row r="5293" spans="1:10">
      <c r="A5293" s="21">
        <v>11563327</v>
      </c>
      <c r="B5293" s="22">
        <v>43981</v>
      </c>
      <c r="C5293" s="22">
        <v>43981</v>
      </c>
      <c r="D5293" s="21" t="s">
        <v>13</v>
      </c>
      <c r="E5293" s="21">
        <v>0</v>
      </c>
      <c r="F5293" s="21">
        <v>31.43</v>
      </c>
      <c r="G5293" s="21">
        <v>0</v>
      </c>
      <c r="H5293" s="21">
        <v>1205356.56</v>
      </c>
      <c r="I5293" s="21" t="s">
        <v>14</v>
      </c>
      <c r="J5293" s="21" t="s">
        <v>15</v>
      </c>
    </row>
    <row r="5294" spans="1:10">
      <c r="A5294" s="21">
        <v>11563327</v>
      </c>
      <c r="B5294" s="22">
        <v>43981</v>
      </c>
      <c r="C5294" s="22">
        <v>43981</v>
      </c>
      <c r="D5294" s="21" t="s">
        <v>13</v>
      </c>
      <c r="E5294" s="21">
        <v>0</v>
      </c>
      <c r="F5294" s="21">
        <v>31.78</v>
      </c>
      <c r="G5294" s="21">
        <v>0</v>
      </c>
      <c r="H5294" s="21">
        <v>1205324.78</v>
      </c>
      <c r="I5294" s="21" t="s">
        <v>14</v>
      </c>
      <c r="J5294" s="21" t="s">
        <v>15</v>
      </c>
    </row>
    <row r="5295" spans="1:10">
      <c r="A5295" s="21">
        <v>11563327</v>
      </c>
      <c r="B5295" s="22">
        <v>43981</v>
      </c>
      <c r="C5295" s="22">
        <v>43981</v>
      </c>
      <c r="D5295" s="21" t="s">
        <v>13</v>
      </c>
      <c r="E5295" s="21">
        <v>0</v>
      </c>
      <c r="F5295" s="21">
        <v>33.03</v>
      </c>
      <c r="G5295" s="21">
        <v>0</v>
      </c>
      <c r="H5295" s="21">
        <v>1205291.75</v>
      </c>
      <c r="I5295" s="21" t="s">
        <v>14</v>
      </c>
      <c r="J5295" s="21" t="s">
        <v>15</v>
      </c>
    </row>
    <row r="5296" spans="1:10">
      <c r="A5296" s="21">
        <v>11563327</v>
      </c>
      <c r="B5296" s="22">
        <v>43981</v>
      </c>
      <c r="C5296" s="22">
        <v>43981</v>
      </c>
      <c r="D5296" s="21" t="s">
        <v>13</v>
      </c>
      <c r="E5296" s="21">
        <v>0</v>
      </c>
      <c r="F5296" s="21">
        <v>34.67</v>
      </c>
      <c r="G5296" s="21">
        <v>0</v>
      </c>
      <c r="H5296" s="21">
        <v>1205257.08</v>
      </c>
      <c r="I5296" s="21" t="s">
        <v>14</v>
      </c>
      <c r="J5296" s="21" t="s">
        <v>15</v>
      </c>
    </row>
    <row r="5297" spans="1:10">
      <c r="A5297" s="21">
        <v>11563327</v>
      </c>
      <c r="B5297" s="22">
        <v>43981</v>
      </c>
      <c r="C5297" s="22">
        <v>43981</v>
      </c>
      <c r="D5297" s="21" t="s">
        <v>13</v>
      </c>
      <c r="E5297" s="21">
        <v>0</v>
      </c>
      <c r="F5297" s="21">
        <v>46.15</v>
      </c>
      <c r="G5297" s="21">
        <v>0</v>
      </c>
      <c r="H5297" s="21">
        <v>1205210.93</v>
      </c>
      <c r="I5297" s="21" t="s">
        <v>14</v>
      </c>
      <c r="J5297" s="21" t="s">
        <v>15</v>
      </c>
    </row>
    <row r="5298" spans="1:10">
      <c r="A5298" s="21">
        <v>11563327</v>
      </c>
      <c r="B5298" s="22">
        <v>43981</v>
      </c>
      <c r="C5298" s="22">
        <v>43981</v>
      </c>
      <c r="D5298" s="21" t="s">
        <v>13</v>
      </c>
      <c r="E5298" s="21">
        <v>0</v>
      </c>
      <c r="F5298" s="21">
        <v>89.82</v>
      </c>
      <c r="G5298" s="21">
        <v>0</v>
      </c>
      <c r="H5298" s="21">
        <v>1205121.1100000001</v>
      </c>
      <c r="I5298" s="21" t="s">
        <v>14</v>
      </c>
      <c r="J5298" s="21" t="s">
        <v>15</v>
      </c>
    </row>
    <row r="5299" spans="1:10">
      <c r="A5299" s="21">
        <v>11563327</v>
      </c>
      <c r="B5299" s="22">
        <v>43981</v>
      </c>
      <c r="C5299" s="22">
        <v>43981</v>
      </c>
      <c r="D5299" s="21" t="s">
        <v>13</v>
      </c>
      <c r="E5299" s="21">
        <v>0</v>
      </c>
      <c r="F5299" s="21">
        <v>123.8</v>
      </c>
      <c r="G5299" s="21">
        <v>0</v>
      </c>
      <c r="H5299" s="21">
        <v>1204997.31</v>
      </c>
      <c r="I5299" s="21" t="s">
        <v>14</v>
      </c>
      <c r="J5299" s="21" t="s">
        <v>15</v>
      </c>
    </row>
    <row r="5300" spans="1:10">
      <c r="A5300" s="21">
        <v>11563327</v>
      </c>
      <c r="B5300" s="22">
        <v>43981</v>
      </c>
      <c r="C5300" s="22">
        <v>43981</v>
      </c>
      <c r="D5300" s="21" t="s">
        <v>16</v>
      </c>
      <c r="E5300" s="21">
        <v>0</v>
      </c>
      <c r="F5300" s="21">
        <v>1204997.31</v>
      </c>
      <c r="G5300" s="21">
        <v>0</v>
      </c>
      <c r="H5300" s="21">
        <v>0</v>
      </c>
      <c r="I5300" s="21" t="s">
        <v>17</v>
      </c>
      <c r="J5300" s="21" t="s">
        <v>18</v>
      </c>
    </row>
    <row r="5301" spans="1:10">
      <c r="A5301" s="21">
        <v>11563327</v>
      </c>
      <c r="B5301" s="22">
        <v>43982</v>
      </c>
      <c r="C5301" s="22">
        <v>43982</v>
      </c>
      <c r="D5301" s="21" t="s">
        <v>10</v>
      </c>
      <c r="E5301" s="21">
        <v>0</v>
      </c>
      <c r="F5301" s="21">
        <v>0</v>
      </c>
      <c r="G5301" s="21">
        <v>200</v>
      </c>
      <c r="H5301" s="21">
        <v>200</v>
      </c>
      <c r="I5301" s="21" t="s">
        <v>11</v>
      </c>
      <c r="J5301" s="21" t="s">
        <v>12</v>
      </c>
    </row>
    <row r="5302" spans="1:10">
      <c r="A5302" s="21">
        <v>11563327</v>
      </c>
      <c r="B5302" s="22">
        <v>43982</v>
      </c>
      <c r="C5302" s="22">
        <v>43982</v>
      </c>
      <c r="D5302" s="21" t="s">
        <v>10</v>
      </c>
      <c r="E5302" s="21">
        <v>0</v>
      </c>
      <c r="F5302" s="21">
        <v>0</v>
      </c>
      <c r="G5302" s="21">
        <v>510</v>
      </c>
      <c r="H5302" s="21">
        <v>710</v>
      </c>
      <c r="I5302" s="21" t="s">
        <v>11</v>
      </c>
      <c r="J5302" s="21" t="s">
        <v>12</v>
      </c>
    </row>
    <row r="5303" spans="1:10">
      <c r="A5303" s="21">
        <v>11563327</v>
      </c>
      <c r="B5303" s="22">
        <v>43982</v>
      </c>
      <c r="C5303" s="22">
        <v>43982</v>
      </c>
      <c r="D5303" s="21" t="s">
        <v>10</v>
      </c>
      <c r="E5303" s="21">
        <v>0</v>
      </c>
      <c r="F5303" s="21">
        <v>0</v>
      </c>
      <c r="G5303" s="21">
        <v>540</v>
      </c>
      <c r="H5303" s="21">
        <v>1250</v>
      </c>
      <c r="I5303" s="21" t="s">
        <v>11</v>
      </c>
      <c r="J5303" s="21" t="s">
        <v>12</v>
      </c>
    </row>
    <row r="5304" spans="1:10">
      <c r="A5304" s="21">
        <v>11563327</v>
      </c>
      <c r="B5304" s="22">
        <v>43982</v>
      </c>
      <c r="C5304" s="22">
        <v>43982</v>
      </c>
      <c r="D5304" s="21" t="s">
        <v>10</v>
      </c>
      <c r="E5304" s="21">
        <v>0</v>
      </c>
      <c r="F5304" s="21">
        <v>0</v>
      </c>
      <c r="G5304" s="21">
        <v>560</v>
      </c>
      <c r="H5304" s="21">
        <v>1810</v>
      </c>
      <c r="I5304" s="21" t="s">
        <v>11</v>
      </c>
      <c r="J5304" s="21" t="s">
        <v>12</v>
      </c>
    </row>
    <row r="5305" spans="1:10">
      <c r="A5305" s="21">
        <v>11563327</v>
      </c>
      <c r="B5305" s="22">
        <v>43982</v>
      </c>
      <c r="C5305" s="22">
        <v>43982</v>
      </c>
      <c r="D5305" s="21" t="s">
        <v>10</v>
      </c>
      <c r="E5305" s="21">
        <v>0</v>
      </c>
      <c r="F5305" s="21">
        <v>0</v>
      </c>
      <c r="G5305" s="21">
        <v>570</v>
      </c>
      <c r="H5305" s="21">
        <v>2380</v>
      </c>
      <c r="I5305" s="21" t="s">
        <v>11</v>
      </c>
      <c r="J5305" s="21" t="s">
        <v>12</v>
      </c>
    </row>
    <row r="5306" spans="1:10">
      <c r="A5306" s="21">
        <v>11563327</v>
      </c>
      <c r="B5306" s="22">
        <v>43982</v>
      </c>
      <c r="C5306" s="22">
        <v>43982</v>
      </c>
      <c r="D5306" s="21" t="s">
        <v>10</v>
      </c>
      <c r="E5306" s="21">
        <v>0</v>
      </c>
      <c r="F5306" s="21">
        <v>0</v>
      </c>
      <c r="G5306" s="21">
        <v>630</v>
      </c>
      <c r="H5306" s="21">
        <v>3010</v>
      </c>
      <c r="I5306" s="21" t="s">
        <v>11</v>
      </c>
      <c r="J5306" s="21" t="s">
        <v>12</v>
      </c>
    </row>
    <row r="5307" spans="1:10">
      <c r="A5307" s="21">
        <v>11563327</v>
      </c>
      <c r="B5307" s="22">
        <v>43982</v>
      </c>
      <c r="C5307" s="22">
        <v>43982</v>
      </c>
      <c r="D5307" s="21" t="s">
        <v>10</v>
      </c>
      <c r="E5307" s="21">
        <v>0</v>
      </c>
      <c r="F5307" s="21">
        <v>0</v>
      </c>
      <c r="G5307" s="21">
        <v>637.66999999999996</v>
      </c>
      <c r="H5307" s="21">
        <v>3647.67</v>
      </c>
      <c r="I5307" s="21" t="s">
        <v>11</v>
      </c>
      <c r="J5307" s="21" t="s">
        <v>12</v>
      </c>
    </row>
    <row r="5308" spans="1:10">
      <c r="A5308" s="21">
        <v>11563327</v>
      </c>
      <c r="B5308" s="22">
        <v>43982</v>
      </c>
      <c r="C5308" s="22">
        <v>43982</v>
      </c>
      <c r="D5308" s="21" t="s">
        <v>10</v>
      </c>
      <c r="E5308" s="21">
        <v>0</v>
      </c>
      <c r="F5308" s="21">
        <v>0</v>
      </c>
      <c r="G5308" s="21">
        <v>700</v>
      </c>
      <c r="H5308" s="21">
        <v>4347.67</v>
      </c>
      <c r="I5308" s="21" t="s">
        <v>11</v>
      </c>
      <c r="J5308" s="21" t="s">
        <v>12</v>
      </c>
    </row>
    <row r="5309" spans="1:10">
      <c r="A5309" s="21">
        <v>11563327</v>
      </c>
      <c r="B5309" s="22">
        <v>43982</v>
      </c>
      <c r="C5309" s="22">
        <v>43982</v>
      </c>
      <c r="D5309" s="21" t="s">
        <v>10</v>
      </c>
      <c r="E5309" s="21">
        <v>0</v>
      </c>
      <c r="F5309" s="21">
        <v>0</v>
      </c>
      <c r="G5309" s="21">
        <v>720</v>
      </c>
      <c r="H5309" s="21">
        <v>5067.67</v>
      </c>
      <c r="I5309" s="21" t="s">
        <v>11</v>
      </c>
      <c r="J5309" s="21" t="s">
        <v>12</v>
      </c>
    </row>
    <row r="5310" spans="1:10">
      <c r="A5310" s="21">
        <v>11563327</v>
      </c>
      <c r="B5310" s="22">
        <v>43982</v>
      </c>
      <c r="C5310" s="22">
        <v>43982</v>
      </c>
      <c r="D5310" s="21" t="s">
        <v>10</v>
      </c>
      <c r="E5310" s="21">
        <v>0</v>
      </c>
      <c r="F5310" s="21">
        <v>0</v>
      </c>
      <c r="G5310" s="21">
        <v>730</v>
      </c>
      <c r="H5310" s="21">
        <v>5797.67</v>
      </c>
      <c r="I5310" s="21" t="s">
        <v>11</v>
      </c>
      <c r="J5310" s="21" t="s">
        <v>12</v>
      </c>
    </row>
    <row r="5311" spans="1:10">
      <c r="A5311" s="21">
        <v>11563327</v>
      </c>
      <c r="B5311" s="22">
        <v>43982</v>
      </c>
      <c r="C5311" s="22">
        <v>43982</v>
      </c>
      <c r="D5311" s="21" t="s">
        <v>10</v>
      </c>
      <c r="E5311" s="21">
        <v>0</v>
      </c>
      <c r="F5311" s="21">
        <v>0</v>
      </c>
      <c r="G5311" s="21">
        <v>750</v>
      </c>
      <c r="H5311" s="21">
        <v>6547.67</v>
      </c>
      <c r="I5311" s="21" t="s">
        <v>11</v>
      </c>
      <c r="J5311" s="21" t="s">
        <v>12</v>
      </c>
    </row>
    <row r="5312" spans="1:10">
      <c r="A5312" s="21">
        <v>11563327</v>
      </c>
      <c r="B5312" s="22">
        <v>43982</v>
      </c>
      <c r="C5312" s="22">
        <v>43982</v>
      </c>
      <c r="D5312" s="21" t="s">
        <v>10</v>
      </c>
      <c r="E5312" s="21">
        <v>0</v>
      </c>
      <c r="F5312" s="21">
        <v>0</v>
      </c>
      <c r="G5312" s="21">
        <v>752</v>
      </c>
      <c r="H5312" s="21">
        <v>7299.67</v>
      </c>
      <c r="I5312" s="21" t="s">
        <v>11</v>
      </c>
      <c r="J5312" s="21" t="s">
        <v>12</v>
      </c>
    </row>
    <row r="5313" spans="1:10">
      <c r="A5313" s="21">
        <v>11563327</v>
      </c>
      <c r="B5313" s="22">
        <v>43982</v>
      </c>
      <c r="C5313" s="22">
        <v>43982</v>
      </c>
      <c r="D5313" s="21" t="s">
        <v>10</v>
      </c>
      <c r="E5313" s="21">
        <v>0</v>
      </c>
      <c r="F5313" s="21">
        <v>0</v>
      </c>
      <c r="G5313" s="21">
        <v>760</v>
      </c>
      <c r="H5313" s="21">
        <v>8059.67</v>
      </c>
      <c r="I5313" s="21" t="s">
        <v>11</v>
      </c>
      <c r="J5313" s="21" t="s">
        <v>12</v>
      </c>
    </row>
    <row r="5314" spans="1:10">
      <c r="A5314" s="21">
        <v>11563327</v>
      </c>
      <c r="B5314" s="22">
        <v>43982</v>
      </c>
      <c r="C5314" s="22">
        <v>43982</v>
      </c>
      <c r="D5314" s="21" t="s">
        <v>10</v>
      </c>
      <c r="E5314" s="21">
        <v>0</v>
      </c>
      <c r="F5314" s="21">
        <v>0</v>
      </c>
      <c r="G5314" s="21">
        <v>850</v>
      </c>
      <c r="H5314" s="21">
        <v>8909.67</v>
      </c>
      <c r="I5314" s="21" t="s">
        <v>11</v>
      </c>
      <c r="J5314" s="21" t="s">
        <v>12</v>
      </c>
    </row>
    <row r="5315" spans="1:10">
      <c r="A5315" s="21">
        <v>11563327</v>
      </c>
      <c r="B5315" s="22">
        <v>43982</v>
      </c>
      <c r="C5315" s="22">
        <v>43982</v>
      </c>
      <c r="D5315" s="21" t="s">
        <v>10</v>
      </c>
      <c r="E5315" s="21">
        <v>0</v>
      </c>
      <c r="F5315" s="21">
        <v>0</v>
      </c>
      <c r="G5315" s="21">
        <v>902.6</v>
      </c>
      <c r="H5315" s="21">
        <v>9812.27</v>
      </c>
      <c r="I5315" s="21" t="s">
        <v>11</v>
      </c>
      <c r="J5315" s="21" t="s">
        <v>12</v>
      </c>
    </row>
    <row r="5316" spans="1:10">
      <c r="A5316" s="21">
        <v>11563327</v>
      </c>
      <c r="B5316" s="22">
        <v>43982</v>
      </c>
      <c r="C5316" s="22">
        <v>43982</v>
      </c>
      <c r="D5316" s="21" t="s">
        <v>10</v>
      </c>
      <c r="E5316" s="21">
        <v>0</v>
      </c>
      <c r="F5316" s="21">
        <v>0</v>
      </c>
      <c r="G5316" s="21">
        <v>910</v>
      </c>
      <c r="H5316" s="21">
        <v>10722.27</v>
      </c>
      <c r="I5316" s="21" t="s">
        <v>11</v>
      </c>
      <c r="J5316" s="21" t="s">
        <v>12</v>
      </c>
    </row>
    <row r="5317" spans="1:10">
      <c r="A5317" s="21">
        <v>11563327</v>
      </c>
      <c r="B5317" s="22">
        <v>43982</v>
      </c>
      <c r="C5317" s="22">
        <v>43982</v>
      </c>
      <c r="D5317" s="21" t="s">
        <v>10</v>
      </c>
      <c r="E5317" s="21">
        <v>0</v>
      </c>
      <c r="F5317" s="21">
        <v>0</v>
      </c>
      <c r="G5317" s="21">
        <v>1000</v>
      </c>
      <c r="H5317" s="21">
        <v>11722.27</v>
      </c>
      <c r="I5317" s="21" t="s">
        <v>11</v>
      </c>
      <c r="J5317" s="21" t="s">
        <v>12</v>
      </c>
    </row>
    <row r="5318" spans="1:10">
      <c r="A5318" s="21">
        <v>11563327</v>
      </c>
      <c r="B5318" s="22">
        <v>43982</v>
      </c>
      <c r="C5318" s="22">
        <v>43982</v>
      </c>
      <c r="D5318" s="21" t="s">
        <v>10</v>
      </c>
      <c r="E5318" s="21">
        <v>0</v>
      </c>
      <c r="F5318" s="21">
        <v>0</v>
      </c>
      <c r="G5318" s="21">
        <v>1010</v>
      </c>
      <c r="H5318" s="21">
        <v>12732.27</v>
      </c>
      <c r="I5318" s="21" t="s">
        <v>11</v>
      </c>
      <c r="J5318" s="21" t="s">
        <v>12</v>
      </c>
    </row>
    <row r="5319" spans="1:10">
      <c r="A5319" s="21">
        <v>11563327</v>
      </c>
      <c r="B5319" s="22">
        <v>43982</v>
      </c>
      <c r="C5319" s="22">
        <v>43982</v>
      </c>
      <c r="D5319" s="21" t="s">
        <v>10</v>
      </c>
      <c r="E5319" s="21">
        <v>0</v>
      </c>
      <c r="F5319" s="21">
        <v>0</v>
      </c>
      <c r="G5319" s="21">
        <v>1056.26</v>
      </c>
      <c r="H5319" s="21">
        <v>13788.53</v>
      </c>
      <c r="I5319" s="21" t="s">
        <v>11</v>
      </c>
      <c r="J5319" s="21" t="s">
        <v>12</v>
      </c>
    </row>
    <row r="5320" spans="1:10">
      <c r="A5320" s="21">
        <v>11563327</v>
      </c>
      <c r="B5320" s="22">
        <v>43982</v>
      </c>
      <c r="C5320" s="22">
        <v>43982</v>
      </c>
      <c r="D5320" s="21" t="s">
        <v>10</v>
      </c>
      <c r="E5320" s="21">
        <v>0</v>
      </c>
      <c r="F5320" s="21">
        <v>0</v>
      </c>
      <c r="G5320" s="21">
        <v>1100</v>
      </c>
      <c r="H5320" s="21">
        <v>14888.53</v>
      </c>
      <c r="I5320" s="21" t="s">
        <v>11</v>
      </c>
      <c r="J5320" s="21" t="s">
        <v>12</v>
      </c>
    </row>
    <row r="5321" spans="1:10">
      <c r="A5321" s="21">
        <v>11563327</v>
      </c>
      <c r="B5321" s="22">
        <v>43982</v>
      </c>
      <c r="C5321" s="22">
        <v>43982</v>
      </c>
      <c r="D5321" s="21" t="s">
        <v>10</v>
      </c>
      <c r="E5321" s="21">
        <v>0</v>
      </c>
      <c r="F5321" s="21">
        <v>0</v>
      </c>
      <c r="G5321" s="21">
        <v>1100</v>
      </c>
      <c r="H5321" s="21">
        <v>15988.53</v>
      </c>
      <c r="I5321" s="21" t="s">
        <v>11</v>
      </c>
      <c r="J5321" s="21" t="s">
        <v>12</v>
      </c>
    </row>
    <row r="5322" spans="1:10">
      <c r="A5322" s="21">
        <v>11563327</v>
      </c>
      <c r="B5322" s="22">
        <v>43982</v>
      </c>
      <c r="C5322" s="22">
        <v>43982</v>
      </c>
      <c r="D5322" s="21" t="s">
        <v>10</v>
      </c>
      <c r="E5322" s="21">
        <v>0</v>
      </c>
      <c r="F5322" s="21">
        <v>0</v>
      </c>
      <c r="G5322" s="21">
        <v>1120</v>
      </c>
      <c r="H5322" s="21">
        <v>17108.53</v>
      </c>
      <c r="I5322" s="21" t="s">
        <v>11</v>
      </c>
      <c r="J5322" s="21" t="s">
        <v>12</v>
      </c>
    </row>
    <row r="5323" spans="1:10">
      <c r="A5323" s="21">
        <v>11563327</v>
      </c>
      <c r="B5323" s="22">
        <v>43982</v>
      </c>
      <c r="C5323" s="22">
        <v>43982</v>
      </c>
      <c r="D5323" s="21" t="s">
        <v>10</v>
      </c>
      <c r="E5323" s="21">
        <v>0</v>
      </c>
      <c r="F5323" s="21">
        <v>0</v>
      </c>
      <c r="G5323" s="21">
        <v>1130</v>
      </c>
      <c r="H5323" s="21">
        <v>18238.53</v>
      </c>
      <c r="I5323" s="21" t="s">
        <v>11</v>
      </c>
      <c r="J5323" s="21" t="s">
        <v>12</v>
      </c>
    </row>
    <row r="5324" spans="1:10">
      <c r="A5324" s="21">
        <v>11563327</v>
      </c>
      <c r="B5324" s="22">
        <v>43982</v>
      </c>
      <c r="C5324" s="22">
        <v>43982</v>
      </c>
      <c r="D5324" s="21" t="s">
        <v>10</v>
      </c>
      <c r="E5324" s="21">
        <v>0</v>
      </c>
      <c r="F5324" s="21">
        <v>0</v>
      </c>
      <c r="G5324" s="21">
        <v>1150</v>
      </c>
      <c r="H5324" s="21">
        <v>19388.53</v>
      </c>
      <c r="I5324" s="21" t="s">
        <v>11</v>
      </c>
      <c r="J5324" s="21" t="s">
        <v>12</v>
      </c>
    </row>
    <row r="5325" spans="1:10">
      <c r="A5325" s="21">
        <v>11563327</v>
      </c>
      <c r="B5325" s="22">
        <v>43982</v>
      </c>
      <c r="C5325" s="22">
        <v>43982</v>
      </c>
      <c r="D5325" s="21" t="s">
        <v>10</v>
      </c>
      <c r="E5325" s="21">
        <v>0</v>
      </c>
      <c r="F5325" s="21">
        <v>0</v>
      </c>
      <c r="G5325" s="21">
        <v>1160</v>
      </c>
      <c r="H5325" s="21">
        <v>20548.53</v>
      </c>
      <c r="I5325" s="21" t="s">
        <v>11</v>
      </c>
      <c r="J5325" s="21" t="s">
        <v>12</v>
      </c>
    </row>
    <row r="5326" spans="1:10">
      <c r="A5326" s="21">
        <v>11563327</v>
      </c>
      <c r="B5326" s="22">
        <v>43982</v>
      </c>
      <c r="C5326" s="22">
        <v>43982</v>
      </c>
      <c r="D5326" s="21" t="s">
        <v>10</v>
      </c>
      <c r="E5326" s="21">
        <v>0</v>
      </c>
      <c r="F5326" s="21">
        <v>0</v>
      </c>
      <c r="G5326" s="21">
        <v>1200</v>
      </c>
      <c r="H5326" s="21">
        <v>21748.53</v>
      </c>
      <c r="I5326" s="21" t="s">
        <v>11</v>
      </c>
      <c r="J5326" s="21" t="s">
        <v>12</v>
      </c>
    </row>
    <row r="5327" spans="1:10">
      <c r="A5327" s="21">
        <v>11563327</v>
      </c>
      <c r="B5327" s="22">
        <v>43982</v>
      </c>
      <c r="C5327" s="22">
        <v>43982</v>
      </c>
      <c r="D5327" s="21" t="s">
        <v>10</v>
      </c>
      <c r="E5327" s="21">
        <v>0</v>
      </c>
      <c r="F5327" s="21">
        <v>0</v>
      </c>
      <c r="G5327" s="21">
        <v>1320</v>
      </c>
      <c r="H5327" s="21">
        <v>23068.53</v>
      </c>
      <c r="I5327" s="21" t="s">
        <v>11</v>
      </c>
      <c r="J5327" s="21" t="s">
        <v>12</v>
      </c>
    </row>
    <row r="5328" spans="1:10">
      <c r="A5328" s="21">
        <v>11563327</v>
      </c>
      <c r="B5328" s="22">
        <v>43982</v>
      </c>
      <c r="C5328" s="22">
        <v>43982</v>
      </c>
      <c r="D5328" s="21" t="s">
        <v>10</v>
      </c>
      <c r="E5328" s="21">
        <v>0</v>
      </c>
      <c r="F5328" s="21">
        <v>0</v>
      </c>
      <c r="G5328" s="21">
        <v>1350</v>
      </c>
      <c r="H5328" s="21">
        <v>24418.53</v>
      </c>
      <c r="I5328" s="21" t="s">
        <v>11</v>
      </c>
      <c r="J5328" s="21" t="s">
        <v>12</v>
      </c>
    </row>
    <row r="5329" spans="1:10">
      <c r="A5329" s="21">
        <v>11563327</v>
      </c>
      <c r="B5329" s="22">
        <v>43982</v>
      </c>
      <c r="C5329" s="22">
        <v>43982</v>
      </c>
      <c r="D5329" s="21" t="s">
        <v>10</v>
      </c>
      <c r="E5329" s="21">
        <v>0</v>
      </c>
      <c r="F5329" s="21">
        <v>0</v>
      </c>
      <c r="G5329" s="21">
        <v>1350</v>
      </c>
      <c r="H5329" s="21">
        <v>25768.53</v>
      </c>
      <c r="I5329" s="21" t="s">
        <v>11</v>
      </c>
      <c r="J5329" s="21" t="s">
        <v>12</v>
      </c>
    </row>
    <row r="5330" spans="1:10">
      <c r="A5330" s="21">
        <v>11563327</v>
      </c>
      <c r="B5330" s="22">
        <v>43982</v>
      </c>
      <c r="C5330" s="22">
        <v>43982</v>
      </c>
      <c r="D5330" s="21" t="s">
        <v>10</v>
      </c>
      <c r="E5330" s="21">
        <v>0</v>
      </c>
      <c r="F5330" s="21">
        <v>0</v>
      </c>
      <c r="G5330" s="21">
        <v>1360</v>
      </c>
      <c r="H5330" s="21">
        <v>27128.53</v>
      </c>
      <c r="I5330" s="21" t="s">
        <v>11</v>
      </c>
      <c r="J5330" s="21" t="s">
        <v>12</v>
      </c>
    </row>
    <row r="5331" spans="1:10">
      <c r="A5331" s="21">
        <v>11563327</v>
      </c>
      <c r="B5331" s="22">
        <v>43982</v>
      </c>
      <c r="C5331" s="22">
        <v>43982</v>
      </c>
      <c r="D5331" s="21" t="s">
        <v>10</v>
      </c>
      <c r="E5331" s="21">
        <v>0</v>
      </c>
      <c r="F5331" s="21">
        <v>0</v>
      </c>
      <c r="G5331" s="21">
        <v>1590</v>
      </c>
      <c r="H5331" s="21">
        <v>28718.53</v>
      </c>
      <c r="I5331" s="21" t="s">
        <v>11</v>
      </c>
      <c r="J5331" s="21" t="s">
        <v>12</v>
      </c>
    </row>
    <row r="5332" spans="1:10">
      <c r="A5332" s="21">
        <v>11563327</v>
      </c>
      <c r="B5332" s="22">
        <v>43982</v>
      </c>
      <c r="C5332" s="22">
        <v>43982</v>
      </c>
      <c r="D5332" s="21" t="s">
        <v>10</v>
      </c>
      <c r="E5332" s="21">
        <v>0</v>
      </c>
      <c r="F5332" s="21">
        <v>0</v>
      </c>
      <c r="G5332" s="21">
        <v>1591.9</v>
      </c>
      <c r="H5332" s="21">
        <v>30310.43</v>
      </c>
      <c r="I5332" s="21" t="s">
        <v>11</v>
      </c>
      <c r="J5332" s="21" t="s">
        <v>12</v>
      </c>
    </row>
    <row r="5333" spans="1:10">
      <c r="A5333" s="21">
        <v>11563327</v>
      </c>
      <c r="B5333" s="22">
        <v>43982</v>
      </c>
      <c r="C5333" s="22">
        <v>43982</v>
      </c>
      <c r="D5333" s="21" t="s">
        <v>10</v>
      </c>
      <c r="E5333" s="21">
        <v>0</v>
      </c>
      <c r="F5333" s="21">
        <v>0</v>
      </c>
      <c r="G5333" s="21">
        <v>1640.6</v>
      </c>
      <c r="H5333" s="21">
        <v>31951.03</v>
      </c>
      <c r="I5333" s="21" t="s">
        <v>11</v>
      </c>
      <c r="J5333" s="21" t="s">
        <v>12</v>
      </c>
    </row>
    <row r="5334" spans="1:10">
      <c r="A5334" s="21">
        <v>11563327</v>
      </c>
      <c r="B5334" s="22">
        <v>43982</v>
      </c>
      <c r="C5334" s="22">
        <v>43982</v>
      </c>
      <c r="D5334" s="21" t="s">
        <v>10</v>
      </c>
      <c r="E5334" s="21">
        <v>0</v>
      </c>
      <c r="F5334" s="21">
        <v>0</v>
      </c>
      <c r="G5334" s="21">
        <v>1662.94</v>
      </c>
      <c r="H5334" s="21">
        <v>33613.97</v>
      </c>
      <c r="I5334" s="21" t="s">
        <v>11</v>
      </c>
      <c r="J5334" s="21" t="s">
        <v>12</v>
      </c>
    </row>
    <row r="5335" spans="1:10">
      <c r="A5335" s="21">
        <v>11563327</v>
      </c>
      <c r="B5335" s="22">
        <v>43982</v>
      </c>
      <c r="C5335" s="22">
        <v>43982</v>
      </c>
      <c r="D5335" s="21" t="s">
        <v>10</v>
      </c>
      <c r="E5335" s="21">
        <v>0</v>
      </c>
      <c r="F5335" s="21">
        <v>0</v>
      </c>
      <c r="G5335" s="21">
        <v>1707</v>
      </c>
      <c r="H5335" s="21">
        <v>35320.97</v>
      </c>
      <c r="I5335" s="21" t="s">
        <v>11</v>
      </c>
      <c r="J5335" s="21" t="s">
        <v>12</v>
      </c>
    </row>
    <row r="5336" spans="1:10">
      <c r="A5336" s="21">
        <v>11563327</v>
      </c>
      <c r="B5336" s="22">
        <v>43982</v>
      </c>
      <c r="C5336" s="22">
        <v>43982</v>
      </c>
      <c r="D5336" s="21" t="s">
        <v>10</v>
      </c>
      <c r="E5336" s="21">
        <v>0</v>
      </c>
      <c r="F5336" s="21">
        <v>0</v>
      </c>
      <c r="G5336" s="21">
        <v>1780</v>
      </c>
      <c r="H5336" s="21">
        <v>37100.97</v>
      </c>
      <c r="I5336" s="21" t="s">
        <v>11</v>
      </c>
      <c r="J5336" s="21" t="s">
        <v>12</v>
      </c>
    </row>
    <row r="5337" spans="1:10">
      <c r="A5337" s="21">
        <v>11563327</v>
      </c>
      <c r="B5337" s="22">
        <v>43982</v>
      </c>
      <c r="C5337" s="22">
        <v>43982</v>
      </c>
      <c r="D5337" s="21" t="s">
        <v>10</v>
      </c>
      <c r="E5337" s="21">
        <v>0</v>
      </c>
      <c r="F5337" s="21">
        <v>0</v>
      </c>
      <c r="G5337" s="21">
        <v>1850</v>
      </c>
      <c r="H5337" s="21">
        <v>38950.97</v>
      </c>
      <c r="I5337" s="21" t="s">
        <v>11</v>
      </c>
      <c r="J5337" s="21" t="s">
        <v>12</v>
      </c>
    </row>
    <row r="5338" spans="1:10">
      <c r="A5338" s="21">
        <v>11563327</v>
      </c>
      <c r="B5338" s="22">
        <v>43982</v>
      </c>
      <c r="C5338" s="22">
        <v>43982</v>
      </c>
      <c r="D5338" s="21" t="s">
        <v>10</v>
      </c>
      <c r="E5338" s="21">
        <v>0</v>
      </c>
      <c r="F5338" s="21">
        <v>0</v>
      </c>
      <c r="G5338" s="21">
        <v>1860</v>
      </c>
      <c r="H5338" s="21">
        <v>40810.97</v>
      </c>
      <c r="I5338" s="21" t="s">
        <v>11</v>
      </c>
      <c r="J5338" s="21" t="s">
        <v>12</v>
      </c>
    </row>
    <row r="5339" spans="1:10">
      <c r="A5339" s="21">
        <v>11563327</v>
      </c>
      <c r="B5339" s="22">
        <v>43982</v>
      </c>
      <c r="C5339" s="22">
        <v>43982</v>
      </c>
      <c r="D5339" s="21" t="s">
        <v>10</v>
      </c>
      <c r="E5339" s="21">
        <v>0</v>
      </c>
      <c r="F5339" s="21">
        <v>0</v>
      </c>
      <c r="G5339" s="21">
        <v>1870</v>
      </c>
      <c r="H5339" s="21">
        <v>42680.97</v>
      </c>
      <c r="I5339" s="21" t="s">
        <v>11</v>
      </c>
      <c r="J5339" s="21" t="s">
        <v>12</v>
      </c>
    </row>
    <row r="5340" spans="1:10">
      <c r="A5340" s="21">
        <v>11563327</v>
      </c>
      <c r="B5340" s="22">
        <v>43982</v>
      </c>
      <c r="C5340" s="22">
        <v>43982</v>
      </c>
      <c r="D5340" s="21" t="s">
        <v>10</v>
      </c>
      <c r="E5340" s="21">
        <v>0</v>
      </c>
      <c r="F5340" s="21">
        <v>0</v>
      </c>
      <c r="G5340" s="21">
        <v>1880</v>
      </c>
      <c r="H5340" s="21">
        <v>44560.97</v>
      </c>
      <c r="I5340" s="21" t="s">
        <v>11</v>
      </c>
      <c r="J5340" s="21" t="s">
        <v>12</v>
      </c>
    </row>
    <row r="5341" spans="1:10">
      <c r="A5341" s="21">
        <v>11563327</v>
      </c>
      <c r="B5341" s="22">
        <v>43982</v>
      </c>
      <c r="C5341" s="22">
        <v>43982</v>
      </c>
      <c r="D5341" s="21" t="s">
        <v>10</v>
      </c>
      <c r="E5341" s="21">
        <v>0</v>
      </c>
      <c r="F5341" s="21">
        <v>0</v>
      </c>
      <c r="G5341" s="21">
        <v>1880</v>
      </c>
      <c r="H5341" s="21">
        <v>46440.97</v>
      </c>
      <c r="I5341" s="21" t="s">
        <v>11</v>
      </c>
      <c r="J5341" s="21" t="s">
        <v>12</v>
      </c>
    </row>
    <row r="5342" spans="1:10">
      <c r="A5342" s="21">
        <v>11563327</v>
      </c>
      <c r="B5342" s="22">
        <v>43982</v>
      </c>
      <c r="C5342" s="22">
        <v>43982</v>
      </c>
      <c r="D5342" s="21" t="s">
        <v>10</v>
      </c>
      <c r="E5342" s="21">
        <v>0</v>
      </c>
      <c r="F5342" s="21">
        <v>0</v>
      </c>
      <c r="G5342" s="21">
        <v>1890</v>
      </c>
      <c r="H5342" s="21">
        <v>48330.97</v>
      </c>
      <c r="I5342" s="21" t="s">
        <v>11</v>
      </c>
      <c r="J5342" s="21" t="s">
        <v>12</v>
      </c>
    </row>
    <row r="5343" spans="1:10">
      <c r="A5343" s="21">
        <v>11563327</v>
      </c>
      <c r="B5343" s="22">
        <v>43982</v>
      </c>
      <c r="C5343" s="22">
        <v>43982</v>
      </c>
      <c r="D5343" s="21" t="s">
        <v>10</v>
      </c>
      <c r="E5343" s="21">
        <v>0</v>
      </c>
      <c r="F5343" s="21">
        <v>0</v>
      </c>
      <c r="G5343" s="21">
        <v>1910</v>
      </c>
      <c r="H5343" s="21">
        <v>50240.97</v>
      </c>
      <c r="I5343" s="21" t="s">
        <v>11</v>
      </c>
      <c r="J5343" s="21" t="s">
        <v>12</v>
      </c>
    </row>
    <row r="5344" spans="1:10">
      <c r="A5344" s="21">
        <v>11563327</v>
      </c>
      <c r="B5344" s="22">
        <v>43982</v>
      </c>
      <c r="C5344" s="22">
        <v>43982</v>
      </c>
      <c r="D5344" s="21" t="s">
        <v>10</v>
      </c>
      <c r="E5344" s="21">
        <v>0</v>
      </c>
      <c r="F5344" s="21">
        <v>0</v>
      </c>
      <c r="G5344" s="21">
        <v>1941.6</v>
      </c>
      <c r="H5344" s="21">
        <v>52182.57</v>
      </c>
      <c r="I5344" s="21" t="s">
        <v>11</v>
      </c>
      <c r="J5344" s="21" t="s">
        <v>12</v>
      </c>
    </row>
    <row r="5345" spans="1:10">
      <c r="A5345" s="21">
        <v>11563327</v>
      </c>
      <c r="B5345" s="22">
        <v>43982</v>
      </c>
      <c r="C5345" s="22">
        <v>43982</v>
      </c>
      <c r="D5345" s="21" t="s">
        <v>10</v>
      </c>
      <c r="E5345" s="21">
        <v>0</v>
      </c>
      <c r="F5345" s="21">
        <v>0</v>
      </c>
      <c r="G5345" s="21">
        <v>1954</v>
      </c>
      <c r="H5345" s="21">
        <v>54136.57</v>
      </c>
      <c r="I5345" s="21" t="s">
        <v>11</v>
      </c>
      <c r="J5345" s="21" t="s">
        <v>12</v>
      </c>
    </row>
    <row r="5346" spans="1:10">
      <c r="A5346" s="21">
        <v>11563327</v>
      </c>
      <c r="B5346" s="22">
        <v>43982</v>
      </c>
      <c r="C5346" s="22">
        <v>43982</v>
      </c>
      <c r="D5346" s="21" t="s">
        <v>10</v>
      </c>
      <c r="E5346" s="21">
        <v>0</v>
      </c>
      <c r="F5346" s="21">
        <v>0</v>
      </c>
      <c r="G5346" s="21">
        <v>1980</v>
      </c>
      <c r="H5346" s="21">
        <v>56116.57</v>
      </c>
      <c r="I5346" s="21" t="s">
        <v>11</v>
      </c>
      <c r="J5346" s="21" t="s">
        <v>12</v>
      </c>
    </row>
    <row r="5347" spans="1:10">
      <c r="A5347" s="21">
        <v>11563327</v>
      </c>
      <c r="B5347" s="22">
        <v>43982</v>
      </c>
      <c r="C5347" s="22">
        <v>43982</v>
      </c>
      <c r="D5347" s="21" t="s">
        <v>10</v>
      </c>
      <c r="E5347" s="21">
        <v>0</v>
      </c>
      <c r="F5347" s="21">
        <v>0</v>
      </c>
      <c r="G5347" s="21">
        <v>2010</v>
      </c>
      <c r="H5347" s="21">
        <v>58126.57</v>
      </c>
      <c r="I5347" s="21" t="s">
        <v>11</v>
      </c>
      <c r="J5347" s="21" t="s">
        <v>12</v>
      </c>
    </row>
    <row r="5348" spans="1:10">
      <c r="A5348" s="21">
        <v>11563327</v>
      </c>
      <c r="B5348" s="22">
        <v>43982</v>
      </c>
      <c r="C5348" s="22">
        <v>43982</v>
      </c>
      <c r="D5348" s="21" t="s">
        <v>10</v>
      </c>
      <c r="E5348" s="21">
        <v>0</v>
      </c>
      <c r="F5348" s="21">
        <v>0</v>
      </c>
      <c r="G5348" s="21">
        <v>2080</v>
      </c>
      <c r="H5348" s="21">
        <v>60206.57</v>
      </c>
      <c r="I5348" s="21" t="s">
        <v>11</v>
      </c>
      <c r="J5348" s="21" t="s">
        <v>12</v>
      </c>
    </row>
    <row r="5349" spans="1:10">
      <c r="A5349" s="21">
        <v>11563327</v>
      </c>
      <c r="B5349" s="22">
        <v>43982</v>
      </c>
      <c r="C5349" s="22">
        <v>43982</v>
      </c>
      <c r="D5349" s="21" t="s">
        <v>10</v>
      </c>
      <c r="E5349" s="21">
        <v>0</v>
      </c>
      <c r="F5349" s="21">
        <v>0</v>
      </c>
      <c r="G5349" s="21">
        <v>2130</v>
      </c>
      <c r="H5349" s="21">
        <v>62336.57</v>
      </c>
      <c r="I5349" s="21" t="s">
        <v>11</v>
      </c>
      <c r="J5349" s="21" t="s">
        <v>12</v>
      </c>
    </row>
    <row r="5350" spans="1:10">
      <c r="A5350" s="21">
        <v>11563327</v>
      </c>
      <c r="B5350" s="22">
        <v>43982</v>
      </c>
      <c r="C5350" s="22">
        <v>43982</v>
      </c>
      <c r="D5350" s="21" t="s">
        <v>10</v>
      </c>
      <c r="E5350" s="21">
        <v>0</v>
      </c>
      <c r="F5350" s="21">
        <v>0</v>
      </c>
      <c r="G5350" s="21">
        <v>2193.6</v>
      </c>
      <c r="H5350" s="21">
        <v>64530.17</v>
      </c>
      <c r="I5350" s="21" t="s">
        <v>11</v>
      </c>
      <c r="J5350" s="21" t="s">
        <v>12</v>
      </c>
    </row>
    <row r="5351" spans="1:10">
      <c r="A5351" s="21">
        <v>11563327</v>
      </c>
      <c r="B5351" s="22">
        <v>43982</v>
      </c>
      <c r="C5351" s="22">
        <v>43982</v>
      </c>
      <c r="D5351" s="21" t="s">
        <v>10</v>
      </c>
      <c r="E5351" s="21">
        <v>0</v>
      </c>
      <c r="F5351" s="21">
        <v>0</v>
      </c>
      <c r="G5351" s="21">
        <v>2200</v>
      </c>
      <c r="H5351" s="21">
        <v>66730.17</v>
      </c>
      <c r="I5351" s="21" t="s">
        <v>11</v>
      </c>
      <c r="J5351" s="21" t="s">
        <v>12</v>
      </c>
    </row>
    <row r="5352" spans="1:10">
      <c r="A5352" s="21">
        <v>11563327</v>
      </c>
      <c r="B5352" s="22">
        <v>43982</v>
      </c>
      <c r="C5352" s="22">
        <v>43982</v>
      </c>
      <c r="D5352" s="21" t="s">
        <v>10</v>
      </c>
      <c r="E5352" s="21">
        <v>0</v>
      </c>
      <c r="F5352" s="21">
        <v>0</v>
      </c>
      <c r="G5352" s="21">
        <v>2230</v>
      </c>
      <c r="H5352" s="21">
        <v>68960.17</v>
      </c>
      <c r="I5352" s="21" t="s">
        <v>11</v>
      </c>
      <c r="J5352" s="21" t="s">
        <v>12</v>
      </c>
    </row>
    <row r="5353" spans="1:10">
      <c r="A5353" s="21">
        <v>11563327</v>
      </c>
      <c r="B5353" s="22">
        <v>43982</v>
      </c>
      <c r="C5353" s="22">
        <v>43982</v>
      </c>
      <c r="D5353" s="21" t="s">
        <v>10</v>
      </c>
      <c r="E5353" s="21">
        <v>0</v>
      </c>
      <c r="F5353" s="21">
        <v>0</v>
      </c>
      <c r="G5353" s="21">
        <v>2250</v>
      </c>
      <c r="H5353" s="21">
        <v>71210.17</v>
      </c>
      <c r="I5353" s="21" t="s">
        <v>11</v>
      </c>
      <c r="J5353" s="21" t="s">
        <v>12</v>
      </c>
    </row>
    <row r="5354" spans="1:10">
      <c r="A5354" s="21">
        <v>11563327</v>
      </c>
      <c r="B5354" s="22">
        <v>43982</v>
      </c>
      <c r="C5354" s="22">
        <v>43982</v>
      </c>
      <c r="D5354" s="21" t="s">
        <v>10</v>
      </c>
      <c r="E5354" s="21">
        <v>0</v>
      </c>
      <c r="F5354" s="21">
        <v>0</v>
      </c>
      <c r="G5354" s="21">
        <v>2320</v>
      </c>
      <c r="H5354" s="21">
        <v>73530.17</v>
      </c>
      <c r="I5354" s="21" t="s">
        <v>11</v>
      </c>
      <c r="J5354" s="21" t="s">
        <v>12</v>
      </c>
    </row>
    <row r="5355" spans="1:10">
      <c r="A5355" s="21">
        <v>11563327</v>
      </c>
      <c r="B5355" s="22">
        <v>43982</v>
      </c>
      <c r="C5355" s="22">
        <v>43982</v>
      </c>
      <c r="D5355" s="21" t="s">
        <v>10</v>
      </c>
      <c r="E5355" s="21">
        <v>0</v>
      </c>
      <c r="F5355" s="21">
        <v>0</v>
      </c>
      <c r="G5355" s="21">
        <v>2340</v>
      </c>
      <c r="H5355" s="21">
        <v>75870.17</v>
      </c>
      <c r="I5355" s="21" t="s">
        <v>11</v>
      </c>
      <c r="J5355" s="21" t="s">
        <v>12</v>
      </c>
    </row>
    <row r="5356" spans="1:10">
      <c r="A5356" s="21">
        <v>11563327</v>
      </c>
      <c r="B5356" s="22">
        <v>43982</v>
      </c>
      <c r="C5356" s="22">
        <v>43982</v>
      </c>
      <c r="D5356" s="21" t="s">
        <v>10</v>
      </c>
      <c r="E5356" s="21">
        <v>0</v>
      </c>
      <c r="F5356" s="21">
        <v>0</v>
      </c>
      <c r="G5356" s="21">
        <v>2367.1999999999998</v>
      </c>
      <c r="H5356" s="21">
        <v>78237.37</v>
      </c>
      <c r="I5356" s="21" t="s">
        <v>11</v>
      </c>
      <c r="J5356" s="21" t="s">
        <v>12</v>
      </c>
    </row>
    <row r="5357" spans="1:10">
      <c r="A5357" s="21">
        <v>11563327</v>
      </c>
      <c r="B5357" s="22">
        <v>43982</v>
      </c>
      <c r="C5357" s="22">
        <v>43982</v>
      </c>
      <c r="D5357" s="21" t="s">
        <v>10</v>
      </c>
      <c r="E5357" s="21">
        <v>0</v>
      </c>
      <c r="F5357" s="21">
        <v>0</v>
      </c>
      <c r="G5357" s="21">
        <v>2370</v>
      </c>
      <c r="H5357" s="21">
        <v>80607.37</v>
      </c>
      <c r="I5357" s="21" t="s">
        <v>11</v>
      </c>
      <c r="J5357" s="21" t="s">
        <v>12</v>
      </c>
    </row>
    <row r="5358" spans="1:10">
      <c r="A5358" s="21">
        <v>11563327</v>
      </c>
      <c r="B5358" s="22">
        <v>43982</v>
      </c>
      <c r="C5358" s="22">
        <v>43982</v>
      </c>
      <c r="D5358" s="21" t="s">
        <v>10</v>
      </c>
      <c r="E5358" s="21">
        <v>0</v>
      </c>
      <c r="F5358" s="21">
        <v>0</v>
      </c>
      <c r="G5358" s="21">
        <v>2390</v>
      </c>
      <c r="H5358" s="21">
        <v>82997.37</v>
      </c>
      <c r="I5358" s="21" t="s">
        <v>11</v>
      </c>
      <c r="J5358" s="21" t="s">
        <v>12</v>
      </c>
    </row>
    <row r="5359" spans="1:10">
      <c r="A5359" s="21">
        <v>11563327</v>
      </c>
      <c r="B5359" s="22">
        <v>43982</v>
      </c>
      <c r="C5359" s="22">
        <v>43982</v>
      </c>
      <c r="D5359" s="21" t="s">
        <v>10</v>
      </c>
      <c r="E5359" s="21">
        <v>0</v>
      </c>
      <c r="F5359" s="21">
        <v>0</v>
      </c>
      <c r="G5359" s="21">
        <v>2570</v>
      </c>
      <c r="H5359" s="21">
        <v>85567.37</v>
      </c>
      <c r="I5359" s="21" t="s">
        <v>11</v>
      </c>
      <c r="J5359" s="21" t="s">
        <v>12</v>
      </c>
    </row>
    <row r="5360" spans="1:10">
      <c r="A5360" s="21">
        <v>11563327</v>
      </c>
      <c r="B5360" s="22">
        <v>43982</v>
      </c>
      <c r="C5360" s="22">
        <v>43982</v>
      </c>
      <c r="D5360" s="21" t="s">
        <v>10</v>
      </c>
      <c r="E5360" s="21">
        <v>0</v>
      </c>
      <c r="F5360" s="21">
        <v>0</v>
      </c>
      <c r="G5360" s="21">
        <v>2570</v>
      </c>
      <c r="H5360" s="21">
        <v>88137.37</v>
      </c>
      <c r="I5360" s="21" t="s">
        <v>11</v>
      </c>
      <c r="J5360" s="21" t="s">
        <v>12</v>
      </c>
    </row>
    <row r="5361" spans="1:10">
      <c r="A5361" s="21">
        <v>11563327</v>
      </c>
      <c r="B5361" s="22">
        <v>43982</v>
      </c>
      <c r="C5361" s="22">
        <v>43982</v>
      </c>
      <c r="D5361" s="21" t="s">
        <v>10</v>
      </c>
      <c r="E5361" s="21">
        <v>0</v>
      </c>
      <c r="F5361" s="21">
        <v>0</v>
      </c>
      <c r="G5361" s="21">
        <v>2600</v>
      </c>
      <c r="H5361" s="21">
        <v>90737.37</v>
      </c>
      <c r="I5361" s="21" t="s">
        <v>11</v>
      </c>
      <c r="J5361" s="21" t="s">
        <v>12</v>
      </c>
    </row>
    <row r="5362" spans="1:10">
      <c r="A5362" s="21">
        <v>11563327</v>
      </c>
      <c r="B5362" s="22">
        <v>43982</v>
      </c>
      <c r="C5362" s="22">
        <v>43982</v>
      </c>
      <c r="D5362" s="21" t="s">
        <v>10</v>
      </c>
      <c r="E5362" s="21">
        <v>0</v>
      </c>
      <c r="F5362" s="21">
        <v>0</v>
      </c>
      <c r="G5362" s="21">
        <v>2620</v>
      </c>
      <c r="H5362" s="21">
        <v>93357.37</v>
      </c>
      <c r="I5362" s="21" t="s">
        <v>11</v>
      </c>
      <c r="J5362" s="21" t="s">
        <v>12</v>
      </c>
    </row>
    <row r="5363" spans="1:10">
      <c r="A5363" s="21">
        <v>11563327</v>
      </c>
      <c r="B5363" s="22">
        <v>43982</v>
      </c>
      <c r="C5363" s="22">
        <v>43982</v>
      </c>
      <c r="D5363" s="21" t="s">
        <v>10</v>
      </c>
      <c r="E5363" s="21">
        <v>0</v>
      </c>
      <c r="F5363" s="21">
        <v>0</v>
      </c>
      <c r="G5363" s="21">
        <v>2680</v>
      </c>
      <c r="H5363" s="21">
        <v>96037.37</v>
      </c>
      <c r="I5363" s="21" t="s">
        <v>11</v>
      </c>
      <c r="J5363" s="21" t="s">
        <v>12</v>
      </c>
    </row>
    <row r="5364" spans="1:10">
      <c r="A5364" s="21">
        <v>11563327</v>
      </c>
      <c r="B5364" s="22">
        <v>43982</v>
      </c>
      <c r="C5364" s="22">
        <v>43982</v>
      </c>
      <c r="D5364" s="21" t="s">
        <v>10</v>
      </c>
      <c r="E5364" s="21">
        <v>0</v>
      </c>
      <c r="F5364" s="21">
        <v>0</v>
      </c>
      <c r="G5364" s="21">
        <v>2680</v>
      </c>
      <c r="H5364" s="21">
        <v>98717.37</v>
      </c>
      <c r="I5364" s="21" t="s">
        <v>11</v>
      </c>
      <c r="J5364" s="21" t="s">
        <v>12</v>
      </c>
    </row>
    <row r="5365" spans="1:10">
      <c r="A5365" s="21">
        <v>11563327</v>
      </c>
      <c r="B5365" s="22">
        <v>43982</v>
      </c>
      <c r="C5365" s="22">
        <v>43982</v>
      </c>
      <c r="D5365" s="21" t="s">
        <v>10</v>
      </c>
      <c r="E5365" s="21">
        <v>0</v>
      </c>
      <c r="F5365" s="21">
        <v>0</v>
      </c>
      <c r="G5365" s="21">
        <v>2690</v>
      </c>
      <c r="H5365" s="21">
        <v>101407.37</v>
      </c>
      <c r="I5365" s="21" t="s">
        <v>11</v>
      </c>
      <c r="J5365" s="21" t="s">
        <v>12</v>
      </c>
    </row>
    <row r="5366" spans="1:10">
      <c r="A5366" s="21">
        <v>11563327</v>
      </c>
      <c r="B5366" s="22">
        <v>43982</v>
      </c>
      <c r="C5366" s="22">
        <v>43982</v>
      </c>
      <c r="D5366" s="21" t="s">
        <v>10</v>
      </c>
      <c r="E5366" s="21">
        <v>0</v>
      </c>
      <c r="F5366" s="21">
        <v>0</v>
      </c>
      <c r="G5366" s="21">
        <v>2720</v>
      </c>
      <c r="H5366" s="21">
        <v>104127.37</v>
      </c>
      <c r="I5366" s="21" t="s">
        <v>11</v>
      </c>
      <c r="J5366" s="21" t="s">
        <v>12</v>
      </c>
    </row>
    <row r="5367" spans="1:10">
      <c r="A5367" s="21">
        <v>11563327</v>
      </c>
      <c r="B5367" s="22">
        <v>43982</v>
      </c>
      <c r="C5367" s="22">
        <v>43982</v>
      </c>
      <c r="D5367" s="21" t="s">
        <v>10</v>
      </c>
      <c r="E5367" s="21">
        <v>0</v>
      </c>
      <c r="F5367" s="21">
        <v>0</v>
      </c>
      <c r="G5367" s="21">
        <v>2748.8</v>
      </c>
      <c r="H5367" s="21">
        <v>106876.17</v>
      </c>
      <c r="I5367" s="21" t="s">
        <v>11</v>
      </c>
      <c r="J5367" s="21" t="s">
        <v>12</v>
      </c>
    </row>
    <row r="5368" spans="1:10">
      <c r="A5368" s="21">
        <v>11563327</v>
      </c>
      <c r="B5368" s="22">
        <v>43982</v>
      </c>
      <c r="C5368" s="22">
        <v>43982</v>
      </c>
      <c r="D5368" s="21" t="s">
        <v>10</v>
      </c>
      <c r="E5368" s="21">
        <v>0</v>
      </c>
      <c r="F5368" s="21">
        <v>0</v>
      </c>
      <c r="G5368" s="21">
        <v>2780</v>
      </c>
      <c r="H5368" s="21">
        <v>109656.17</v>
      </c>
      <c r="I5368" s="21" t="s">
        <v>11</v>
      </c>
      <c r="J5368" s="21" t="s">
        <v>12</v>
      </c>
    </row>
    <row r="5369" spans="1:10">
      <c r="A5369" s="21">
        <v>11563327</v>
      </c>
      <c r="B5369" s="22">
        <v>43982</v>
      </c>
      <c r="C5369" s="22">
        <v>43982</v>
      </c>
      <c r="D5369" s="21" t="s">
        <v>10</v>
      </c>
      <c r="E5369" s="21">
        <v>0</v>
      </c>
      <c r="F5369" s="21">
        <v>0</v>
      </c>
      <c r="G5369" s="21">
        <v>2830</v>
      </c>
      <c r="H5369" s="21">
        <v>112486.17</v>
      </c>
      <c r="I5369" s="21" t="s">
        <v>11</v>
      </c>
      <c r="J5369" s="21" t="s">
        <v>12</v>
      </c>
    </row>
    <row r="5370" spans="1:10">
      <c r="A5370" s="21">
        <v>11563327</v>
      </c>
      <c r="B5370" s="22">
        <v>43982</v>
      </c>
      <c r="C5370" s="22">
        <v>43982</v>
      </c>
      <c r="D5370" s="21" t="s">
        <v>10</v>
      </c>
      <c r="E5370" s="21">
        <v>0</v>
      </c>
      <c r="F5370" s="21">
        <v>0</v>
      </c>
      <c r="G5370" s="21">
        <v>2910</v>
      </c>
      <c r="H5370" s="21">
        <v>115396.17</v>
      </c>
      <c r="I5370" s="21" t="s">
        <v>11</v>
      </c>
      <c r="J5370" s="21" t="s">
        <v>12</v>
      </c>
    </row>
    <row r="5371" spans="1:10">
      <c r="A5371" s="21">
        <v>11563327</v>
      </c>
      <c r="B5371" s="22">
        <v>43982</v>
      </c>
      <c r="C5371" s="22">
        <v>43982</v>
      </c>
      <c r="D5371" s="21" t="s">
        <v>10</v>
      </c>
      <c r="E5371" s="21">
        <v>0</v>
      </c>
      <c r="F5371" s="21">
        <v>0</v>
      </c>
      <c r="G5371" s="21">
        <v>2960</v>
      </c>
      <c r="H5371" s="21">
        <v>118356.17</v>
      </c>
      <c r="I5371" s="21" t="s">
        <v>11</v>
      </c>
      <c r="J5371" s="21" t="s">
        <v>12</v>
      </c>
    </row>
    <row r="5372" spans="1:10">
      <c r="A5372" s="21">
        <v>11563327</v>
      </c>
      <c r="B5372" s="22">
        <v>43982</v>
      </c>
      <c r="C5372" s="22">
        <v>43982</v>
      </c>
      <c r="D5372" s="21" t="s">
        <v>10</v>
      </c>
      <c r="E5372" s="21">
        <v>0</v>
      </c>
      <c r="F5372" s="21">
        <v>0</v>
      </c>
      <c r="G5372" s="21">
        <v>2987</v>
      </c>
      <c r="H5372" s="21">
        <v>121343.17</v>
      </c>
      <c r="I5372" s="21" t="s">
        <v>11</v>
      </c>
      <c r="J5372" s="21" t="s">
        <v>12</v>
      </c>
    </row>
    <row r="5373" spans="1:10">
      <c r="A5373" s="21">
        <v>11563327</v>
      </c>
      <c r="B5373" s="22">
        <v>43982</v>
      </c>
      <c r="C5373" s="22">
        <v>43982</v>
      </c>
      <c r="D5373" s="21" t="s">
        <v>10</v>
      </c>
      <c r="E5373" s="21">
        <v>0</v>
      </c>
      <c r="F5373" s="21">
        <v>0</v>
      </c>
      <c r="G5373" s="21">
        <v>3090</v>
      </c>
      <c r="H5373" s="21">
        <v>124433.17</v>
      </c>
      <c r="I5373" s="21" t="s">
        <v>11</v>
      </c>
      <c r="J5373" s="21" t="s">
        <v>12</v>
      </c>
    </row>
    <row r="5374" spans="1:10">
      <c r="A5374" s="21">
        <v>11563327</v>
      </c>
      <c r="B5374" s="22">
        <v>43982</v>
      </c>
      <c r="C5374" s="22">
        <v>43982</v>
      </c>
      <c r="D5374" s="21" t="s">
        <v>10</v>
      </c>
      <c r="E5374" s="21">
        <v>0</v>
      </c>
      <c r="F5374" s="21">
        <v>0</v>
      </c>
      <c r="G5374" s="21">
        <v>3115.1</v>
      </c>
      <c r="H5374" s="21">
        <v>127548.27</v>
      </c>
      <c r="I5374" s="21" t="s">
        <v>11</v>
      </c>
      <c r="J5374" s="21" t="s">
        <v>12</v>
      </c>
    </row>
    <row r="5375" spans="1:10">
      <c r="A5375" s="21">
        <v>11563327</v>
      </c>
      <c r="B5375" s="22">
        <v>43982</v>
      </c>
      <c r="C5375" s="22">
        <v>43982</v>
      </c>
      <c r="D5375" s="21" t="s">
        <v>10</v>
      </c>
      <c r="E5375" s="21">
        <v>0</v>
      </c>
      <c r="F5375" s="21">
        <v>0</v>
      </c>
      <c r="G5375" s="21">
        <v>3120</v>
      </c>
      <c r="H5375" s="21">
        <v>130668.27</v>
      </c>
      <c r="I5375" s="21" t="s">
        <v>11</v>
      </c>
      <c r="J5375" s="21" t="s">
        <v>12</v>
      </c>
    </row>
    <row r="5376" spans="1:10">
      <c r="A5376" s="21">
        <v>11563327</v>
      </c>
      <c r="B5376" s="22">
        <v>43982</v>
      </c>
      <c r="C5376" s="22">
        <v>43982</v>
      </c>
      <c r="D5376" s="21" t="s">
        <v>10</v>
      </c>
      <c r="E5376" s="21">
        <v>0</v>
      </c>
      <c r="F5376" s="21">
        <v>0</v>
      </c>
      <c r="G5376" s="21">
        <v>3130</v>
      </c>
      <c r="H5376" s="21">
        <v>133798.26999999999</v>
      </c>
      <c r="I5376" s="21" t="s">
        <v>11</v>
      </c>
      <c r="J5376" s="21" t="s">
        <v>12</v>
      </c>
    </row>
    <row r="5377" spans="1:10">
      <c r="A5377" s="21">
        <v>11563327</v>
      </c>
      <c r="B5377" s="22">
        <v>43982</v>
      </c>
      <c r="C5377" s="22">
        <v>43982</v>
      </c>
      <c r="D5377" s="21" t="s">
        <v>10</v>
      </c>
      <c r="E5377" s="21">
        <v>0</v>
      </c>
      <c r="F5377" s="21">
        <v>0</v>
      </c>
      <c r="G5377" s="21">
        <v>3150</v>
      </c>
      <c r="H5377" s="21">
        <v>136948.26999999999</v>
      </c>
      <c r="I5377" s="21" t="s">
        <v>11</v>
      </c>
      <c r="J5377" s="21" t="s">
        <v>12</v>
      </c>
    </row>
    <row r="5378" spans="1:10">
      <c r="A5378" s="21">
        <v>11563327</v>
      </c>
      <c r="B5378" s="22">
        <v>43982</v>
      </c>
      <c r="C5378" s="22">
        <v>43982</v>
      </c>
      <c r="D5378" s="21" t="s">
        <v>10</v>
      </c>
      <c r="E5378" s="21">
        <v>0</v>
      </c>
      <c r="F5378" s="21">
        <v>0</v>
      </c>
      <c r="G5378" s="21">
        <v>3157</v>
      </c>
      <c r="H5378" s="21">
        <v>140105.26999999999</v>
      </c>
      <c r="I5378" s="21" t="s">
        <v>11</v>
      </c>
      <c r="J5378" s="21" t="s">
        <v>12</v>
      </c>
    </row>
    <row r="5379" spans="1:10">
      <c r="A5379" s="21">
        <v>11563327</v>
      </c>
      <c r="B5379" s="22">
        <v>43982</v>
      </c>
      <c r="C5379" s="22">
        <v>43982</v>
      </c>
      <c r="D5379" s="21" t="s">
        <v>10</v>
      </c>
      <c r="E5379" s="21">
        <v>0</v>
      </c>
      <c r="F5379" s="21">
        <v>0</v>
      </c>
      <c r="G5379" s="21">
        <v>3170</v>
      </c>
      <c r="H5379" s="21">
        <v>143275.26999999999</v>
      </c>
      <c r="I5379" s="21" t="s">
        <v>11</v>
      </c>
      <c r="J5379" s="21" t="s">
        <v>12</v>
      </c>
    </row>
    <row r="5380" spans="1:10">
      <c r="A5380" s="21">
        <v>11563327</v>
      </c>
      <c r="B5380" s="22">
        <v>43982</v>
      </c>
      <c r="C5380" s="22">
        <v>43982</v>
      </c>
      <c r="D5380" s="21" t="s">
        <v>10</v>
      </c>
      <c r="E5380" s="21">
        <v>0</v>
      </c>
      <c r="F5380" s="21">
        <v>0</v>
      </c>
      <c r="G5380" s="21">
        <v>3320</v>
      </c>
      <c r="H5380" s="21">
        <v>146595.26999999999</v>
      </c>
      <c r="I5380" s="21" t="s">
        <v>11</v>
      </c>
      <c r="J5380" s="21" t="s">
        <v>12</v>
      </c>
    </row>
    <row r="5381" spans="1:10">
      <c r="A5381" s="21">
        <v>11563327</v>
      </c>
      <c r="B5381" s="22">
        <v>43982</v>
      </c>
      <c r="C5381" s="22">
        <v>43982</v>
      </c>
      <c r="D5381" s="21" t="s">
        <v>10</v>
      </c>
      <c r="E5381" s="21">
        <v>0</v>
      </c>
      <c r="F5381" s="21">
        <v>0</v>
      </c>
      <c r="G5381" s="21">
        <v>3510.2</v>
      </c>
      <c r="H5381" s="21">
        <v>150105.47</v>
      </c>
      <c r="I5381" s="21" t="s">
        <v>11</v>
      </c>
      <c r="J5381" s="21" t="s">
        <v>12</v>
      </c>
    </row>
    <row r="5382" spans="1:10">
      <c r="A5382" s="21">
        <v>11563327</v>
      </c>
      <c r="B5382" s="22">
        <v>43982</v>
      </c>
      <c r="C5382" s="22">
        <v>43982</v>
      </c>
      <c r="D5382" s="21" t="s">
        <v>10</v>
      </c>
      <c r="E5382" s="21">
        <v>0</v>
      </c>
      <c r="F5382" s="21">
        <v>0</v>
      </c>
      <c r="G5382" s="21">
        <v>3528.2</v>
      </c>
      <c r="H5382" s="21">
        <v>153633.67000000001</v>
      </c>
      <c r="I5382" s="21" t="s">
        <v>11</v>
      </c>
      <c r="J5382" s="21" t="s">
        <v>12</v>
      </c>
    </row>
    <row r="5383" spans="1:10">
      <c r="A5383" s="21">
        <v>11563327</v>
      </c>
      <c r="B5383" s="22">
        <v>43982</v>
      </c>
      <c r="C5383" s="22">
        <v>43982</v>
      </c>
      <c r="D5383" s="21" t="s">
        <v>10</v>
      </c>
      <c r="E5383" s="21">
        <v>0</v>
      </c>
      <c r="F5383" s="21">
        <v>0</v>
      </c>
      <c r="G5383" s="21">
        <v>3610</v>
      </c>
      <c r="H5383" s="21">
        <v>157243.67000000001</v>
      </c>
      <c r="I5383" s="21" t="s">
        <v>11</v>
      </c>
      <c r="J5383" s="21" t="s">
        <v>12</v>
      </c>
    </row>
    <row r="5384" spans="1:10">
      <c r="A5384" s="21">
        <v>11563327</v>
      </c>
      <c r="B5384" s="22">
        <v>43982</v>
      </c>
      <c r="C5384" s="22">
        <v>43982</v>
      </c>
      <c r="D5384" s="21" t="s">
        <v>10</v>
      </c>
      <c r="E5384" s="21">
        <v>0</v>
      </c>
      <c r="F5384" s="21">
        <v>0</v>
      </c>
      <c r="G5384" s="21">
        <v>3640</v>
      </c>
      <c r="H5384" s="21">
        <v>160883.67000000001</v>
      </c>
      <c r="I5384" s="21" t="s">
        <v>11</v>
      </c>
      <c r="J5384" s="21" t="s">
        <v>12</v>
      </c>
    </row>
    <row r="5385" spans="1:10">
      <c r="A5385" s="21">
        <v>11563327</v>
      </c>
      <c r="B5385" s="22">
        <v>43982</v>
      </c>
      <c r="C5385" s="22">
        <v>43982</v>
      </c>
      <c r="D5385" s="21" t="s">
        <v>10</v>
      </c>
      <c r="E5385" s="21">
        <v>0</v>
      </c>
      <c r="F5385" s="21">
        <v>0</v>
      </c>
      <c r="G5385" s="21">
        <v>3678.58</v>
      </c>
      <c r="H5385" s="21">
        <v>164562.25</v>
      </c>
      <c r="I5385" s="21" t="s">
        <v>11</v>
      </c>
      <c r="J5385" s="21" t="s">
        <v>12</v>
      </c>
    </row>
    <row r="5386" spans="1:10">
      <c r="A5386" s="21">
        <v>11563327</v>
      </c>
      <c r="B5386" s="22">
        <v>43982</v>
      </c>
      <c r="C5386" s="22">
        <v>43982</v>
      </c>
      <c r="D5386" s="21" t="s">
        <v>10</v>
      </c>
      <c r="E5386" s="21">
        <v>0</v>
      </c>
      <c r="F5386" s="21">
        <v>0</v>
      </c>
      <c r="G5386" s="21">
        <v>3692.9</v>
      </c>
      <c r="H5386" s="21">
        <v>168255.15</v>
      </c>
      <c r="I5386" s="21" t="s">
        <v>11</v>
      </c>
      <c r="J5386" s="21" t="s">
        <v>12</v>
      </c>
    </row>
    <row r="5387" spans="1:10">
      <c r="A5387" s="21">
        <v>11563327</v>
      </c>
      <c r="B5387" s="22">
        <v>43982</v>
      </c>
      <c r="C5387" s="22">
        <v>43982</v>
      </c>
      <c r="D5387" s="21" t="s">
        <v>10</v>
      </c>
      <c r="E5387" s="21">
        <v>0</v>
      </c>
      <c r="F5387" s="21">
        <v>0</v>
      </c>
      <c r="G5387" s="21">
        <v>3775.4</v>
      </c>
      <c r="H5387" s="21">
        <v>172030.55</v>
      </c>
      <c r="I5387" s="21" t="s">
        <v>11</v>
      </c>
      <c r="J5387" s="21" t="s">
        <v>12</v>
      </c>
    </row>
    <row r="5388" spans="1:10">
      <c r="A5388" s="21">
        <v>11563327</v>
      </c>
      <c r="B5388" s="22">
        <v>43982</v>
      </c>
      <c r="C5388" s="22">
        <v>43982</v>
      </c>
      <c r="D5388" s="21" t="s">
        <v>10</v>
      </c>
      <c r="E5388" s="21">
        <v>0</v>
      </c>
      <c r="F5388" s="21">
        <v>0</v>
      </c>
      <c r="G5388" s="21">
        <v>3779.1</v>
      </c>
      <c r="H5388" s="21">
        <v>175809.65</v>
      </c>
      <c r="I5388" s="21" t="s">
        <v>11</v>
      </c>
      <c r="J5388" s="21" t="s">
        <v>12</v>
      </c>
    </row>
    <row r="5389" spans="1:10">
      <c r="A5389" s="21">
        <v>11563327</v>
      </c>
      <c r="B5389" s="22">
        <v>43982</v>
      </c>
      <c r="C5389" s="22">
        <v>43982</v>
      </c>
      <c r="D5389" s="21" t="s">
        <v>10</v>
      </c>
      <c r="E5389" s="21">
        <v>0</v>
      </c>
      <c r="F5389" s="21">
        <v>0</v>
      </c>
      <c r="G5389" s="21">
        <v>3830</v>
      </c>
      <c r="H5389" s="21">
        <v>179639.65</v>
      </c>
      <c r="I5389" s="21" t="s">
        <v>11</v>
      </c>
      <c r="J5389" s="21" t="s">
        <v>12</v>
      </c>
    </row>
    <row r="5390" spans="1:10">
      <c r="A5390" s="21">
        <v>11563327</v>
      </c>
      <c r="B5390" s="22">
        <v>43982</v>
      </c>
      <c r="C5390" s="22">
        <v>43982</v>
      </c>
      <c r="D5390" s="21" t="s">
        <v>10</v>
      </c>
      <c r="E5390" s="21">
        <v>0</v>
      </c>
      <c r="F5390" s="21">
        <v>0</v>
      </c>
      <c r="G5390" s="21">
        <v>3920</v>
      </c>
      <c r="H5390" s="21">
        <v>183559.65</v>
      </c>
      <c r="I5390" s="21" t="s">
        <v>11</v>
      </c>
      <c r="J5390" s="21" t="s">
        <v>12</v>
      </c>
    </row>
    <row r="5391" spans="1:10">
      <c r="A5391" s="21">
        <v>11563327</v>
      </c>
      <c r="B5391" s="22">
        <v>43982</v>
      </c>
      <c r="C5391" s="22">
        <v>43982</v>
      </c>
      <c r="D5391" s="21" t="s">
        <v>10</v>
      </c>
      <c r="E5391" s="21">
        <v>0</v>
      </c>
      <c r="F5391" s="21">
        <v>0</v>
      </c>
      <c r="G5391" s="21">
        <v>3932.7</v>
      </c>
      <c r="H5391" s="21">
        <v>187492.35</v>
      </c>
      <c r="I5391" s="21" t="s">
        <v>11</v>
      </c>
      <c r="J5391" s="21" t="s">
        <v>12</v>
      </c>
    </row>
    <row r="5392" spans="1:10">
      <c r="A5392" s="21">
        <v>11563327</v>
      </c>
      <c r="B5392" s="22">
        <v>43982</v>
      </c>
      <c r="C5392" s="22">
        <v>43982</v>
      </c>
      <c r="D5392" s="21" t="s">
        <v>10</v>
      </c>
      <c r="E5392" s="21">
        <v>0</v>
      </c>
      <c r="F5392" s="21">
        <v>0</v>
      </c>
      <c r="G5392" s="21">
        <v>3980</v>
      </c>
      <c r="H5392" s="21">
        <v>191472.35</v>
      </c>
      <c r="I5392" s="21" t="s">
        <v>11</v>
      </c>
      <c r="J5392" s="21" t="s">
        <v>12</v>
      </c>
    </row>
    <row r="5393" spans="1:10">
      <c r="A5393" s="21">
        <v>11563327</v>
      </c>
      <c r="B5393" s="22">
        <v>43982</v>
      </c>
      <c r="C5393" s="22">
        <v>43982</v>
      </c>
      <c r="D5393" s="21" t="s">
        <v>10</v>
      </c>
      <c r="E5393" s="21">
        <v>0</v>
      </c>
      <c r="F5393" s="21">
        <v>0</v>
      </c>
      <c r="G5393" s="21">
        <v>4000</v>
      </c>
      <c r="H5393" s="21">
        <v>195472.35</v>
      </c>
      <c r="I5393" s="21" t="s">
        <v>11</v>
      </c>
      <c r="J5393" s="21" t="s">
        <v>12</v>
      </c>
    </row>
    <row r="5394" spans="1:10">
      <c r="A5394" s="21">
        <v>11563327</v>
      </c>
      <c r="B5394" s="22">
        <v>43982</v>
      </c>
      <c r="C5394" s="22">
        <v>43982</v>
      </c>
      <c r="D5394" s="21" t="s">
        <v>10</v>
      </c>
      <c r="E5394" s="21">
        <v>0</v>
      </c>
      <c r="F5394" s="21">
        <v>0</v>
      </c>
      <c r="G5394" s="21">
        <v>4040</v>
      </c>
      <c r="H5394" s="21">
        <v>199512.35</v>
      </c>
      <c r="I5394" s="21" t="s">
        <v>11</v>
      </c>
      <c r="J5394" s="21" t="s">
        <v>12</v>
      </c>
    </row>
    <row r="5395" spans="1:10">
      <c r="A5395" s="21">
        <v>11563327</v>
      </c>
      <c r="B5395" s="22">
        <v>43982</v>
      </c>
      <c r="C5395" s="22">
        <v>43982</v>
      </c>
      <c r="D5395" s="21" t="s">
        <v>10</v>
      </c>
      <c r="E5395" s="21">
        <v>0</v>
      </c>
      <c r="F5395" s="21">
        <v>0</v>
      </c>
      <c r="G5395" s="21">
        <v>4070</v>
      </c>
      <c r="H5395" s="21">
        <v>203582.35</v>
      </c>
      <c r="I5395" s="21" t="s">
        <v>11</v>
      </c>
      <c r="J5395" s="21" t="s">
        <v>12</v>
      </c>
    </row>
    <row r="5396" spans="1:10">
      <c r="A5396" s="21">
        <v>11563327</v>
      </c>
      <c r="B5396" s="22">
        <v>43982</v>
      </c>
      <c r="C5396" s="22">
        <v>43982</v>
      </c>
      <c r="D5396" s="21" t="s">
        <v>10</v>
      </c>
      <c r="E5396" s="21">
        <v>0</v>
      </c>
      <c r="F5396" s="21">
        <v>0</v>
      </c>
      <c r="G5396" s="21">
        <v>4080</v>
      </c>
      <c r="H5396" s="21">
        <v>207662.35</v>
      </c>
      <c r="I5396" s="21" t="s">
        <v>11</v>
      </c>
      <c r="J5396" s="21" t="s">
        <v>12</v>
      </c>
    </row>
    <row r="5397" spans="1:10">
      <c r="A5397" s="21">
        <v>11563327</v>
      </c>
      <c r="B5397" s="22">
        <v>43982</v>
      </c>
      <c r="C5397" s="22">
        <v>43982</v>
      </c>
      <c r="D5397" s="21" t="s">
        <v>10</v>
      </c>
      <c r="E5397" s="21">
        <v>0</v>
      </c>
      <c r="F5397" s="21">
        <v>0</v>
      </c>
      <c r="G5397" s="21">
        <v>4090</v>
      </c>
      <c r="H5397" s="21">
        <v>211752.35</v>
      </c>
      <c r="I5397" s="21" t="s">
        <v>11</v>
      </c>
      <c r="J5397" s="21" t="s">
        <v>12</v>
      </c>
    </row>
    <row r="5398" spans="1:10">
      <c r="A5398" s="21">
        <v>11563327</v>
      </c>
      <c r="B5398" s="22">
        <v>43982</v>
      </c>
      <c r="C5398" s="22">
        <v>43982</v>
      </c>
      <c r="D5398" s="21" t="s">
        <v>10</v>
      </c>
      <c r="E5398" s="21">
        <v>0</v>
      </c>
      <c r="F5398" s="21">
        <v>0</v>
      </c>
      <c r="G5398" s="21">
        <v>4093.3</v>
      </c>
      <c r="H5398" s="21">
        <v>215845.65</v>
      </c>
      <c r="I5398" s="21" t="s">
        <v>11</v>
      </c>
      <c r="J5398" s="21" t="s">
        <v>12</v>
      </c>
    </row>
    <row r="5399" spans="1:10">
      <c r="A5399" s="21">
        <v>11563327</v>
      </c>
      <c r="B5399" s="22">
        <v>43982</v>
      </c>
      <c r="C5399" s="22">
        <v>43982</v>
      </c>
      <c r="D5399" s="21" t="s">
        <v>10</v>
      </c>
      <c r="E5399" s="21">
        <v>0</v>
      </c>
      <c r="F5399" s="21">
        <v>0</v>
      </c>
      <c r="G5399" s="21">
        <v>4100</v>
      </c>
      <c r="H5399" s="21">
        <v>219945.65</v>
      </c>
      <c r="I5399" s="21" t="s">
        <v>11</v>
      </c>
      <c r="J5399" s="21" t="s">
        <v>12</v>
      </c>
    </row>
    <row r="5400" spans="1:10">
      <c r="A5400" s="21">
        <v>11563327</v>
      </c>
      <c r="B5400" s="22">
        <v>43982</v>
      </c>
      <c r="C5400" s="22">
        <v>43982</v>
      </c>
      <c r="D5400" s="21" t="s">
        <v>10</v>
      </c>
      <c r="E5400" s="21">
        <v>0</v>
      </c>
      <c r="F5400" s="21">
        <v>0</v>
      </c>
      <c r="G5400" s="21">
        <v>4318.97</v>
      </c>
      <c r="H5400" s="21">
        <v>224264.62</v>
      </c>
      <c r="I5400" s="21" t="s">
        <v>11</v>
      </c>
      <c r="J5400" s="21" t="s">
        <v>12</v>
      </c>
    </row>
    <row r="5401" spans="1:10">
      <c r="A5401" s="21">
        <v>11563327</v>
      </c>
      <c r="B5401" s="22">
        <v>43982</v>
      </c>
      <c r="C5401" s="22">
        <v>43982</v>
      </c>
      <c r="D5401" s="21" t="s">
        <v>10</v>
      </c>
      <c r="E5401" s="21">
        <v>0</v>
      </c>
      <c r="F5401" s="21">
        <v>0</v>
      </c>
      <c r="G5401" s="21">
        <v>4360</v>
      </c>
      <c r="H5401" s="21">
        <v>228624.62</v>
      </c>
      <c r="I5401" s="21" t="s">
        <v>11</v>
      </c>
      <c r="J5401" s="21" t="s">
        <v>12</v>
      </c>
    </row>
    <row r="5402" spans="1:10">
      <c r="A5402" s="21">
        <v>11563327</v>
      </c>
      <c r="B5402" s="22">
        <v>43982</v>
      </c>
      <c r="C5402" s="22">
        <v>43982</v>
      </c>
      <c r="D5402" s="21" t="s">
        <v>10</v>
      </c>
      <c r="E5402" s="21">
        <v>0</v>
      </c>
      <c r="F5402" s="21">
        <v>0</v>
      </c>
      <c r="G5402" s="21">
        <v>4680</v>
      </c>
      <c r="H5402" s="21">
        <v>233304.62</v>
      </c>
      <c r="I5402" s="21" t="s">
        <v>11</v>
      </c>
      <c r="J5402" s="21" t="s">
        <v>12</v>
      </c>
    </row>
    <row r="5403" spans="1:10">
      <c r="A5403" s="21">
        <v>11563327</v>
      </c>
      <c r="B5403" s="22">
        <v>43982</v>
      </c>
      <c r="C5403" s="22">
        <v>43982</v>
      </c>
      <c r="D5403" s="21" t="s">
        <v>10</v>
      </c>
      <c r="E5403" s="21">
        <v>0</v>
      </c>
      <c r="F5403" s="21">
        <v>0</v>
      </c>
      <c r="G5403" s="21">
        <v>4750</v>
      </c>
      <c r="H5403" s="21">
        <v>238054.62</v>
      </c>
      <c r="I5403" s="21" t="s">
        <v>11</v>
      </c>
      <c r="J5403" s="21" t="s">
        <v>12</v>
      </c>
    </row>
    <row r="5404" spans="1:10">
      <c r="A5404" s="21">
        <v>11563327</v>
      </c>
      <c r="B5404" s="22">
        <v>43982</v>
      </c>
      <c r="C5404" s="22">
        <v>43982</v>
      </c>
      <c r="D5404" s="21" t="s">
        <v>10</v>
      </c>
      <c r="E5404" s="21">
        <v>0</v>
      </c>
      <c r="F5404" s="21">
        <v>0</v>
      </c>
      <c r="G5404" s="21">
        <v>4880</v>
      </c>
      <c r="H5404" s="21">
        <v>242934.62</v>
      </c>
      <c r="I5404" s="21" t="s">
        <v>11</v>
      </c>
      <c r="J5404" s="21" t="s">
        <v>12</v>
      </c>
    </row>
    <row r="5405" spans="1:10">
      <c r="A5405" s="21">
        <v>11563327</v>
      </c>
      <c r="B5405" s="22">
        <v>43982</v>
      </c>
      <c r="C5405" s="22">
        <v>43982</v>
      </c>
      <c r="D5405" s="21" t="s">
        <v>10</v>
      </c>
      <c r="E5405" s="21">
        <v>0</v>
      </c>
      <c r="F5405" s="21">
        <v>0</v>
      </c>
      <c r="G5405" s="21">
        <v>4881.3</v>
      </c>
      <c r="H5405" s="21">
        <v>247815.92</v>
      </c>
      <c r="I5405" s="21" t="s">
        <v>11</v>
      </c>
      <c r="J5405" s="21" t="s">
        <v>12</v>
      </c>
    </row>
    <row r="5406" spans="1:10">
      <c r="A5406" s="21">
        <v>11563327</v>
      </c>
      <c r="B5406" s="22">
        <v>43982</v>
      </c>
      <c r="C5406" s="22">
        <v>43982</v>
      </c>
      <c r="D5406" s="21" t="s">
        <v>10</v>
      </c>
      <c r="E5406" s="21">
        <v>0</v>
      </c>
      <c r="F5406" s="21">
        <v>0</v>
      </c>
      <c r="G5406" s="21">
        <v>4910</v>
      </c>
      <c r="H5406" s="21">
        <v>252725.92</v>
      </c>
      <c r="I5406" s="21" t="s">
        <v>11</v>
      </c>
      <c r="J5406" s="21" t="s">
        <v>12</v>
      </c>
    </row>
    <row r="5407" spans="1:10">
      <c r="A5407" s="21">
        <v>11563327</v>
      </c>
      <c r="B5407" s="22">
        <v>43982</v>
      </c>
      <c r="C5407" s="22">
        <v>43982</v>
      </c>
      <c r="D5407" s="21" t="s">
        <v>10</v>
      </c>
      <c r="E5407" s="21">
        <v>0</v>
      </c>
      <c r="F5407" s="21">
        <v>0</v>
      </c>
      <c r="G5407" s="21">
        <v>4990</v>
      </c>
      <c r="H5407" s="21">
        <v>257715.92</v>
      </c>
      <c r="I5407" s="21" t="s">
        <v>11</v>
      </c>
      <c r="J5407" s="21" t="s">
        <v>12</v>
      </c>
    </row>
    <row r="5408" spans="1:10">
      <c r="A5408" s="21">
        <v>11563327</v>
      </c>
      <c r="B5408" s="22">
        <v>43982</v>
      </c>
      <c r="C5408" s="22">
        <v>43982</v>
      </c>
      <c r="D5408" s="21" t="s">
        <v>10</v>
      </c>
      <c r="E5408" s="21">
        <v>0</v>
      </c>
      <c r="F5408" s="21">
        <v>0</v>
      </c>
      <c r="G5408" s="21">
        <v>5046.8</v>
      </c>
      <c r="H5408" s="21">
        <v>262762.71999999997</v>
      </c>
      <c r="I5408" s="21" t="s">
        <v>11</v>
      </c>
      <c r="J5408" s="21" t="s">
        <v>12</v>
      </c>
    </row>
    <row r="5409" spans="1:10">
      <c r="A5409" s="21">
        <v>11563327</v>
      </c>
      <c r="B5409" s="22">
        <v>43982</v>
      </c>
      <c r="C5409" s="22">
        <v>43982</v>
      </c>
      <c r="D5409" s="21" t="s">
        <v>10</v>
      </c>
      <c r="E5409" s="21">
        <v>0</v>
      </c>
      <c r="F5409" s="21">
        <v>0</v>
      </c>
      <c r="G5409" s="21">
        <v>5090</v>
      </c>
      <c r="H5409" s="21">
        <v>267852.71999999997</v>
      </c>
      <c r="I5409" s="21" t="s">
        <v>11</v>
      </c>
      <c r="J5409" s="21" t="s">
        <v>12</v>
      </c>
    </row>
    <row r="5410" spans="1:10">
      <c r="A5410" s="21">
        <v>11563327</v>
      </c>
      <c r="B5410" s="22">
        <v>43982</v>
      </c>
      <c r="C5410" s="22">
        <v>43982</v>
      </c>
      <c r="D5410" s="21" t="s">
        <v>10</v>
      </c>
      <c r="E5410" s="21">
        <v>0</v>
      </c>
      <c r="F5410" s="21">
        <v>0</v>
      </c>
      <c r="G5410" s="21">
        <v>5280</v>
      </c>
      <c r="H5410" s="21">
        <v>273132.71999999997</v>
      </c>
      <c r="I5410" s="21" t="s">
        <v>11</v>
      </c>
      <c r="J5410" s="21" t="s">
        <v>12</v>
      </c>
    </row>
    <row r="5411" spans="1:10">
      <c r="A5411" s="21">
        <v>11563327</v>
      </c>
      <c r="B5411" s="22">
        <v>43982</v>
      </c>
      <c r="C5411" s="22">
        <v>43982</v>
      </c>
      <c r="D5411" s="21" t="s">
        <v>10</v>
      </c>
      <c r="E5411" s="21">
        <v>0</v>
      </c>
      <c r="F5411" s="21">
        <v>0</v>
      </c>
      <c r="G5411" s="21">
        <v>5330</v>
      </c>
      <c r="H5411" s="21">
        <v>278462.71999999997</v>
      </c>
      <c r="I5411" s="21" t="s">
        <v>11</v>
      </c>
      <c r="J5411" s="21" t="s">
        <v>12</v>
      </c>
    </row>
    <row r="5412" spans="1:10">
      <c r="A5412" s="21">
        <v>11563327</v>
      </c>
      <c r="B5412" s="22">
        <v>43982</v>
      </c>
      <c r="C5412" s="22">
        <v>43982</v>
      </c>
      <c r="D5412" s="21" t="s">
        <v>10</v>
      </c>
      <c r="E5412" s="21">
        <v>0</v>
      </c>
      <c r="F5412" s="21">
        <v>0</v>
      </c>
      <c r="G5412" s="21">
        <v>5340</v>
      </c>
      <c r="H5412" s="21">
        <v>283802.71999999997</v>
      </c>
      <c r="I5412" s="21" t="s">
        <v>11</v>
      </c>
      <c r="J5412" s="21" t="s">
        <v>12</v>
      </c>
    </row>
    <row r="5413" spans="1:10">
      <c r="A5413" s="21">
        <v>11563327</v>
      </c>
      <c r="B5413" s="22">
        <v>43982</v>
      </c>
      <c r="C5413" s="22">
        <v>43982</v>
      </c>
      <c r="D5413" s="21" t="s">
        <v>10</v>
      </c>
      <c r="E5413" s="21">
        <v>0</v>
      </c>
      <c r="F5413" s="21">
        <v>0</v>
      </c>
      <c r="G5413" s="21">
        <v>5380</v>
      </c>
      <c r="H5413" s="21">
        <v>289182.71999999997</v>
      </c>
      <c r="I5413" s="21" t="s">
        <v>11</v>
      </c>
      <c r="J5413" s="21" t="s">
        <v>12</v>
      </c>
    </row>
    <row r="5414" spans="1:10">
      <c r="A5414" s="21">
        <v>11563327</v>
      </c>
      <c r="B5414" s="22">
        <v>43982</v>
      </c>
      <c r="C5414" s="22">
        <v>43982</v>
      </c>
      <c r="D5414" s="21" t="s">
        <v>10</v>
      </c>
      <c r="E5414" s="21">
        <v>0</v>
      </c>
      <c r="F5414" s="21">
        <v>0</v>
      </c>
      <c r="G5414" s="21">
        <v>5777</v>
      </c>
      <c r="H5414" s="21">
        <v>294959.71999999997</v>
      </c>
      <c r="I5414" s="21" t="s">
        <v>11</v>
      </c>
      <c r="J5414" s="21" t="s">
        <v>12</v>
      </c>
    </row>
    <row r="5415" spans="1:10">
      <c r="A5415" s="21">
        <v>11563327</v>
      </c>
      <c r="B5415" s="22">
        <v>43982</v>
      </c>
      <c r="C5415" s="22">
        <v>43982</v>
      </c>
      <c r="D5415" s="21" t="s">
        <v>10</v>
      </c>
      <c r="E5415" s="21">
        <v>0</v>
      </c>
      <c r="F5415" s="21">
        <v>0</v>
      </c>
      <c r="G5415" s="21">
        <v>6100</v>
      </c>
      <c r="H5415" s="21">
        <v>301059.71999999997</v>
      </c>
      <c r="I5415" s="21" t="s">
        <v>11</v>
      </c>
      <c r="J5415" s="21" t="s">
        <v>12</v>
      </c>
    </row>
    <row r="5416" spans="1:10">
      <c r="A5416" s="21">
        <v>11563327</v>
      </c>
      <c r="B5416" s="22">
        <v>43982</v>
      </c>
      <c r="C5416" s="22">
        <v>43982</v>
      </c>
      <c r="D5416" s="21" t="s">
        <v>10</v>
      </c>
      <c r="E5416" s="21">
        <v>0</v>
      </c>
      <c r="F5416" s="21">
        <v>0</v>
      </c>
      <c r="G5416" s="21">
        <v>6340.6</v>
      </c>
      <c r="H5416" s="21">
        <v>307400.32000000001</v>
      </c>
      <c r="I5416" s="21" t="s">
        <v>11</v>
      </c>
      <c r="J5416" s="21" t="s">
        <v>12</v>
      </c>
    </row>
    <row r="5417" spans="1:10">
      <c r="A5417" s="21">
        <v>11563327</v>
      </c>
      <c r="B5417" s="22">
        <v>43982</v>
      </c>
      <c r="C5417" s="22">
        <v>43982</v>
      </c>
      <c r="D5417" s="21" t="s">
        <v>10</v>
      </c>
      <c r="E5417" s="21">
        <v>0</v>
      </c>
      <c r="F5417" s="21">
        <v>0</v>
      </c>
      <c r="G5417" s="21">
        <v>6377.2</v>
      </c>
      <c r="H5417" s="21">
        <v>313777.52</v>
      </c>
      <c r="I5417" s="21" t="s">
        <v>11</v>
      </c>
      <c r="J5417" s="21" t="s">
        <v>12</v>
      </c>
    </row>
    <row r="5418" spans="1:10">
      <c r="A5418" s="21">
        <v>11563327</v>
      </c>
      <c r="B5418" s="22">
        <v>43982</v>
      </c>
      <c r="C5418" s="22">
        <v>43982</v>
      </c>
      <c r="D5418" s="21" t="s">
        <v>10</v>
      </c>
      <c r="E5418" s="21">
        <v>0</v>
      </c>
      <c r="F5418" s="21">
        <v>0</v>
      </c>
      <c r="G5418" s="21">
        <v>6490</v>
      </c>
      <c r="H5418" s="21">
        <v>320267.52000000002</v>
      </c>
      <c r="I5418" s="21" t="s">
        <v>11</v>
      </c>
      <c r="J5418" s="21" t="s">
        <v>12</v>
      </c>
    </row>
    <row r="5419" spans="1:10">
      <c r="A5419" s="21">
        <v>11563327</v>
      </c>
      <c r="B5419" s="22">
        <v>43982</v>
      </c>
      <c r="C5419" s="22">
        <v>43982</v>
      </c>
      <c r="D5419" s="21" t="s">
        <v>10</v>
      </c>
      <c r="E5419" s="21">
        <v>0</v>
      </c>
      <c r="F5419" s="21">
        <v>0</v>
      </c>
      <c r="G5419" s="21">
        <v>6571</v>
      </c>
      <c r="H5419" s="21">
        <v>326838.52</v>
      </c>
      <c r="I5419" s="21" t="s">
        <v>11</v>
      </c>
      <c r="J5419" s="21" t="s">
        <v>12</v>
      </c>
    </row>
    <row r="5420" spans="1:10">
      <c r="A5420" s="21">
        <v>11563327</v>
      </c>
      <c r="B5420" s="22">
        <v>43982</v>
      </c>
      <c r="C5420" s="22">
        <v>43982</v>
      </c>
      <c r="D5420" s="21" t="s">
        <v>10</v>
      </c>
      <c r="E5420" s="21">
        <v>0</v>
      </c>
      <c r="F5420" s="21">
        <v>0</v>
      </c>
      <c r="G5420" s="21">
        <v>6630</v>
      </c>
      <c r="H5420" s="21">
        <v>333468.52</v>
      </c>
      <c r="I5420" s="21" t="s">
        <v>11</v>
      </c>
      <c r="J5420" s="21" t="s">
        <v>12</v>
      </c>
    </row>
    <row r="5421" spans="1:10">
      <c r="A5421" s="21">
        <v>11563327</v>
      </c>
      <c r="B5421" s="22">
        <v>43982</v>
      </c>
      <c r="C5421" s="22">
        <v>43982</v>
      </c>
      <c r="D5421" s="21" t="s">
        <v>10</v>
      </c>
      <c r="E5421" s="21">
        <v>0</v>
      </c>
      <c r="F5421" s="21">
        <v>0</v>
      </c>
      <c r="G5421" s="21">
        <v>6633.8</v>
      </c>
      <c r="H5421" s="21">
        <v>340102.32</v>
      </c>
      <c r="I5421" s="21" t="s">
        <v>11</v>
      </c>
      <c r="J5421" s="21" t="s">
        <v>12</v>
      </c>
    </row>
    <row r="5422" spans="1:10">
      <c r="A5422" s="21">
        <v>11563327</v>
      </c>
      <c r="B5422" s="22">
        <v>43982</v>
      </c>
      <c r="C5422" s="22">
        <v>43982</v>
      </c>
      <c r="D5422" s="21" t="s">
        <v>10</v>
      </c>
      <c r="E5422" s="21">
        <v>0</v>
      </c>
      <c r="F5422" s="21">
        <v>0</v>
      </c>
      <c r="G5422" s="21">
        <v>7148</v>
      </c>
      <c r="H5422" s="21">
        <v>347250.32</v>
      </c>
      <c r="I5422" s="21" t="s">
        <v>11</v>
      </c>
      <c r="J5422" s="21" t="s">
        <v>12</v>
      </c>
    </row>
    <row r="5423" spans="1:10">
      <c r="A5423" s="21">
        <v>11563327</v>
      </c>
      <c r="B5423" s="22">
        <v>43982</v>
      </c>
      <c r="C5423" s="22">
        <v>43982</v>
      </c>
      <c r="D5423" s="21" t="s">
        <v>10</v>
      </c>
      <c r="E5423" s="21">
        <v>0</v>
      </c>
      <c r="F5423" s="21">
        <v>0</v>
      </c>
      <c r="G5423" s="21">
        <v>8116.1</v>
      </c>
      <c r="H5423" s="21">
        <v>355366.42</v>
      </c>
      <c r="I5423" s="21" t="s">
        <v>11</v>
      </c>
      <c r="J5423" s="21" t="s">
        <v>12</v>
      </c>
    </row>
    <row r="5424" spans="1:10">
      <c r="A5424" s="21">
        <v>11563327</v>
      </c>
      <c r="B5424" s="22">
        <v>43982</v>
      </c>
      <c r="C5424" s="22">
        <v>43982</v>
      </c>
      <c r="D5424" s="21" t="s">
        <v>10</v>
      </c>
      <c r="E5424" s="21">
        <v>0</v>
      </c>
      <c r="F5424" s="21">
        <v>0</v>
      </c>
      <c r="G5424" s="21">
        <v>8560</v>
      </c>
      <c r="H5424" s="21">
        <v>363926.42</v>
      </c>
      <c r="I5424" s="21" t="s">
        <v>11</v>
      </c>
      <c r="J5424" s="21" t="s">
        <v>12</v>
      </c>
    </row>
    <row r="5425" spans="1:10">
      <c r="A5425" s="21">
        <v>11563327</v>
      </c>
      <c r="B5425" s="22">
        <v>43982</v>
      </c>
      <c r="C5425" s="22">
        <v>43982</v>
      </c>
      <c r="D5425" s="21" t="s">
        <v>10</v>
      </c>
      <c r="E5425" s="21">
        <v>0</v>
      </c>
      <c r="F5425" s="21">
        <v>0</v>
      </c>
      <c r="G5425" s="21">
        <v>8587</v>
      </c>
      <c r="H5425" s="21">
        <v>372513.42</v>
      </c>
      <c r="I5425" s="21" t="s">
        <v>11</v>
      </c>
      <c r="J5425" s="21" t="s">
        <v>12</v>
      </c>
    </row>
    <row r="5426" spans="1:10">
      <c r="A5426" s="21">
        <v>11563327</v>
      </c>
      <c r="B5426" s="22">
        <v>43982</v>
      </c>
      <c r="C5426" s="22">
        <v>43982</v>
      </c>
      <c r="D5426" s="21" t="s">
        <v>10</v>
      </c>
      <c r="E5426" s="21">
        <v>0</v>
      </c>
      <c r="F5426" s="21">
        <v>0</v>
      </c>
      <c r="G5426" s="21">
        <v>8590</v>
      </c>
      <c r="H5426" s="21">
        <v>381103.42</v>
      </c>
      <c r="I5426" s="21" t="s">
        <v>11</v>
      </c>
      <c r="J5426" s="21" t="s">
        <v>12</v>
      </c>
    </row>
    <row r="5427" spans="1:10">
      <c r="A5427" s="21">
        <v>11563327</v>
      </c>
      <c r="B5427" s="22">
        <v>43982</v>
      </c>
      <c r="C5427" s="22">
        <v>43982</v>
      </c>
      <c r="D5427" s="21" t="s">
        <v>10</v>
      </c>
      <c r="E5427" s="21">
        <v>0</v>
      </c>
      <c r="F5427" s="21">
        <v>0</v>
      </c>
      <c r="G5427" s="21">
        <v>8597.9</v>
      </c>
      <c r="H5427" s="21">
        <v>389701.32</v>
      </c>
      <c r="I5427" s="21" t="s">
        <v>11</v>
      </c>
      <c r="J5427" s="21" t="s">
        <v>12</v>
      </c>
    </row>
    <row r="5428" spans="1:10">
      <c r="A5428" s="21">
        <v>11563327</v>
      </c>
      <c r="B5428" s="22">
        <v>43982</v>
      </c>
      <c r="C5428" s="22">
        <v>43982</v>
      </c>
      <c r="D5428" s="21" t="s">
        <v>10</v>
      </c>
      <c r="E5428" s="21">
        <v>0</v>
      </c>
      <c r="F5428" s="21">
        <v>0</v>
      </c>
      <c r="G5428" s="21">
        <v>8709.4</v>
      </c>
      <c r="H5428" s="21">
        <v>398410.72</v>
      </c>
      <c r="I5428" s="21" t="s">
        <v>11</v>
      </c>
      <c r="J5428" s="21" t="s">
        <v>12</v>
      </c>
    </row>
    <row r="5429" spans="1:10">
      <c r="A5429" s="21">
        <v>11563327</v>
      </c>
      <c r="B5429" s="22">
        <v>43982</v>
      </c>
      <c r="C5429" s="22">
        <v>43982</v>
      </c>
      <c r="D5429" s="21" t="s">
        <v>10</v>
      </c>
      <c r="E5429" s="21">
        <v>0</v>
      </c>
      <c r="F5429" s="21">
        <v>0</v>
      </c>
      <c r="G5429" s="21">
        <v>8750</v>
      </c>
      <c r="H5429" s="21">
        <v>407160.72</v>
      </c>
      <c r="I5429" s="21" t="s">
        <v>11</v>
      </c>
      <c r="J5429" s="21" t="s">
        <v>12</v>
      </c>
    </row>
    <row r="5430" spans="1:10">
      <c r="A5430" s="21">
        <v>11563327</v>
      </c>
      <c r="B5430" s="22">
        <v>43982</v>
      </c>
      <c r="C5430" s="22">
        <v>43982</v>
      </c>
      <c r="D5430" s="21" t="s">
        <v>10</v>
      </c>
      <c r="E5430" s="21">
        <v>0</v>
      </c>
      <c r="F5430" s="21">
        <v>0</v>
      </c>
      <c r="G5430" s="21">
        <v>9050</v>
      </c>
      <c r="H5430" s="21">
        <v>416210.72</v>
      </c>
      <c r="I5430" s="21" t="s">
        <v>11</v>
      </c>
      <c r="J5430" s="21" t="s">
        <v>12</v>
      </c>
    </row>
    <row r="5431" spans="1:10">
      <c r="A5431" s="21">
        <v>11563327</v>
      </c>
      <c r="B5431" s="22">
        <v>43982</v>
      </c>
      <c r="C5431" s="22">
        <v>43982</v>
      </c>
      <c r="D5431" s="21" t="s">
        <v>10</v>
      </c>
      <c r="E5431" s="21">
        <v>0</v>
      </c>
      <c r="F5431" s="21">
        <v>0</v>
      </c>
      <c r="G5431" s="21">
        <v>9415</v>
      </c>
      <c r="H5431" s="21">
        <v>425625.72</v>
      </c>
      <c r="I5431" s="21" t="s">
        <v>11</v>
      </c>
      <c r="J5431" s="21" t="s">
        <v>12</v>
      </c>
    </row>
    <row r="5432" spans="1:10">
      <c r="A5432" s="21">
        <v>11563327</v>
      </c>
      <c r="B5432" s="22">
        <v>43982</v>
      </c>
      <c r="C5432" s="22">
        <v>43982</v>
      </c>
      <c r="D5432" s="21" t="s">
        <v>10</v>
      </c>
      <c r="E5432" s="21">
        <v>0</v>
      </c>
      <c r="F5432" s="21">
        <v>0</v>
      </c>
      <c r="G5432" s="21">
        <v>9771.2000000000007</v>
      </c>
      <c r="H5432" s="21">
        <v>435396.92</v>
      </c>
      <c r="I5432" s="21" t="s">
        <v>11</v>
      </c>
      <c r="J5432" s="21" t="s">
        <v>12</v>
      </c>
    </row>
    <row r="5433" spans="1:10">
      <c r="A5433" s="21">
        <v>11563327</v>
      </c>
      <c r="B5433" s="22">
        <v>43982</v>
      </c>
      <c r="C5433" s="22">
        <v>43982</v>
      </c>
      <c r="D5433" s="21" t="s">
        <v>10</v>
      </c>
      <c r="E5433" s="21">
        <v>0</v>
      </c>
      <c r="F5433" s="21">
        <v>0</v>
      </c>
      <c r="G5433" s="21">
        <v>10597.9</v>
      </c>
      <c r="H5433" s="21">
        <v>445994.82</v>
      </c>
      <c r="I5433" s="21" t="s">
        <v>11</v>
      </c>
      <c r="J5433" s="21" t="s">
        <v>12</v>
      </c>
    </row>
    <row r="5434" spans="1:10">
      <c r="A5434" s="21">
        <v>11563327</v>
      </c>
      <c r="B5434" s="22">
        <v>43982</v>
      </c>
      <c r="C5434" s="22">
        <v>43982</v>
      </c>
      <c r="D5434" s="21" t="s">
        <v>10</v>
      </c>
      <c r="E5434" s="21">
        <v>0</v>
      </c>
      <c r="F5434" s="21">
        <v>0</v>
      </c>
      <c r="G5434" s="21">
        <v>10820</v>
      </c>
      <c r="H5434" s="21">
        <v>456814.82</v>
      </c>
      <c r="I5434" s="21" t="s">
        <v>11</v>
      </c>
      <c r="J5434" s="21" t="s">
        <v>12</v>
      </c>
    </row>
    <row r="5435" spans="1:10">
      <c r="A5435" s="21">
        <v>11563327</v>
      </c>
      <c r="B5435" s="22">
        <v>43982</v>
      </c>
      <c r="C5435" s="22">
        <v>43982</v>
      </c>
      <c r="D5435" s="21" t="s">
        <v>10</v>
      </c>
      <c r="E5435" s="21">
        <v>0</v>
      </c>
      <c r="F5435" s="21">
        <v>0</v>
      </c>
      <c r="G5435" s="21">
        <v>11303.9</v>
      </c>
      <c r="H5435" s="21">
        <v>468118.72</v>
      </c>
      <c r="I5435" s="21" t="s">
        <v>11</v>
      </c>
      <c r="J5435" s="21" t="s">
        <v>12</v>
      </c>
    </row>
    <row r="5436" spans="1:10">
      <c r="A5436" s="21">
        <v>11563327</v>
      </c>
      <c r="B5436" s="22">
        <v>43982</v>
      </c>
      <c r="C5436" s="22">
        <v>43982</v>
      </c>
      <c r="D5436" s="21" t="s">
        <v>10</v>
      </c>
      <c r="E5436" s="21">
        <v>0</v>
      </c>
      <c r="F5436" s="21">
        <v>0</v>
      </c>
      <c r="G5436" s="21">
        <v>11610</v>
      </c>
      <c r="H5436" s="21">
        <v>479728.72</v>
      </c>
      <c r="I5436" s="21" t="s">
        <v>11</v>
      </c>
      <c r="J5436" s="21" t="s">
        <v>12</v>
      </c>
    </row>
    <row r="5437" spans="1:10">
      <c r="A5437" s="21">
        <v>11563327</v>
      </c>
      <c r="B5437" s="22">
        <v>43982</v>
      </c>
      <c r="C5437" s="22">
        <v>43982</v>
      </c>
      <c r="D5437" s="21" t="s">
        <v>10</v>
      </c>
      <c r="E5437" s="21">
        <v>0</v>
      </c>
      <c r="F5437" s="21">
        <v>0</v>
      </c>
      <c r="G5437" s="21">
        <v>11772.08</v>
      </c>
      <c r="H5437" s="21">
        <v>491500.79999999999</v>
      </c>
      <c r="I5437" s="21" t="s">
        <v>11</v>
      </c>
      <c r="J5437" s="21" t="s">
        <v>12</v>
      </c>
    </row>
    <row r="5438" spans="1:10">
      <c r="A5438" s="21">
        <v>11563327</v>
      </c>
      <c r="B5438" s="22">
        <v>43982</v>
      </c>
      <c r="C5438" s="22">
        <v>43982</v>
      </c>
      <c r="D5438" s="21" t="s">
        <v>10</v>
      </c>
      <c r="E5438" s="21">
        <v>0</v>
      </c>
      <c r="F5438" s="21">
        <v>0</v>
      </c>
      <c r="G5438" s="21">
        <v>12062.44</v>
      </c>
      <c r="H5438" s="21">
        <v>503563.24</v>
      </c>
      <c r="I5438" s="21" t="s">
        <v>11</v>
      </c>
      <c r="J5438" s="21" t="s">
        <v>12</v>
      </c>
    </row>
    <row r="5439" spans="1:10">
      <c r="A5439" s="21">
        <v>11563327</v>
      </c>
      <c r="B5439" s="22">
        <v>43982</v>
      </c>
      <c r="C5439" s="22">
        <v>43982</v>
      </c>
      <c r="D5439" s="21" t="s">
        <v>10</v>
      </c>
      <c r="E5439" s="21">
        <v>0</v>
      </c>
      <c r="F5439" s="21">
        <v>0</v>
      </c>
      <c r="G5439" s="21">
        <v>12265.2</v>
      </c>
      <c r="H5439" s="21">
        <v>515828.44</v>
      </c>
      <c r="I5439" s="21" t="s">
        <v>11</v>
      </c>
      <c r="J5439" s="21" t="s">
        <v>12</v>
      </c>
    </row>
    <row r="5440" spans="1:10">
      <c r="A5440" s="21">
        <v>11563327</v>
      </c>
      <c r="B5440" s="22">
        <v>43982</v>
      </c>
      <c r="C5440" s="22">
        <v>43982</v>
      </c>
      <c r="D5440" s="21" t="s">
        <v>10</v>
      </c>
      <c r="E5440" s="21">
        <v>0</v>
      </c>
      <c r="F5440" s="21">
        <v>0</v>
      </c>
      <c r="G5440" s="21">
        <v>12346.55</v>
      </c>
      <c r="H5440" s="21">
        <v>528174.99</v>
      </c>
      <c r="I5440" s="21" t="s">
        <v>11</v>
      </c>
      <c r="J5440" s="21" t="s">
        <v>12</v>
      </c>
    </row>
    <row r="5441" spans="1:10">
      <c r="A5441" s="21">
        <v>11563327</v>
      </c>
      <c r="B5441" s="22">
        <v>43982</v>
      </c>
      <c r="C5441" s="22">
        <v>43982</v>
      </c>
      <c r="D5441" s="21" t="s">
        <v>10</v>
      </c>
      <c r="E5441" s="21">
        <v>0</v>
      </c>
      <c r="F5441" s="21">
        <v>0</v>
      </c>
      <c r="G5441" s="21">
        <v>12460.78</v>
      </c>
      <c r="H5441" s="21">
        <v>540635.77</v>
      </c>
      <c r="I5441" s="21" t="s">
        <v>11</v>
      </c>
      <c r="J5441" s="21" t="s">
        <v>12</v>
      </c>
    </row>
    <row r="5442" spans="1:10">
      <c r="A5442" s="21">
        <v>11563327</v>
      </c>
      <c r="B5442" s="22">
        <v>43982</v>
      </c>
      <c r="C5442" s="22">
        <v>43982</v>
      </c>
      <c r="D5442" s="21" t="s">
        <v>10</v>
      </c>
      <c r="E5442" s="21">
        <v>0</v>
      </c>
      <c r="F5442" s="21">
        <v>0</v>
      </c>
      <c r="G5442" s="21">
        <v>13217.2</v>
      </c>
      <c r="H5442" s="21">
        <v>553852.97</v>
      </c>
      <c r="I5442" s="21" t="s">
        <v>11</v>
      </c>
      <c r="J5442" s="21" t="s">
        <v>12</v>
      </c>
    </row>
    <row r="5443" spans="1:10">
      <c r="A5443" s="21">
        <v>11563327</v>
      </c>
      <c r="B5443" s="22">
        <v>43982</v>
      </c>
      <c r="C5443" s="22">
        <v>43982</v>
      </c>
      <c r="D5443" s="21" t="s">
        <v>10</v>
      </c>
      <c r="E5443" s="21">
        <v>0</v>
      </c>
      <c r="F5443" s="21">
        <v>0</v>
      </c>
      <c r="G5443" s="21">
        <v>13644.1</v>
      </c>
      <c r="H5443" s="21">
        <v>567497.06999999995</v>
      </c>
      <c r="I5443" s="21" t="s">
        <v>11</v>
      </c>
      <c r="J5443" s="21" t="s">
        <v>12</v>
      </c>
    </row>
    <row r="5444" spans="1:10">
      <c r="A5444" s="21">
        <v>11563327</v>
      </c>
      <c r="B5444" s="22">
        <v>43982</v>
      </c>
      <c r="C5444" s="22">
        <v>43982</v>
      </c>
      <c r="D5444" s="21" t="s">
        <v>10</v>
      </c>
      <c r="E5444" s="21">
        <v>0</v>
      </c>
      <c r="F5444" s="21">
        <v>0</v>
      </c>
      <c r="G5444" s="21">
        <v>14291.55</v>
      </c>
      <c r="H5444" s="21">
        <v>581788.62</v>
      </c>
      <c r="I5444" s="21" t="s">
        <v>11</v>
      </c>
      <c r="J5444" s="21" t="s">
        <v>12</v>
      </c>
    </row>
    <row r="5445" spans="1:10">
      <c r="A5445" s="21">
        <v>11563327</v>
      </c>
      <c r="B5445" s="22">
        <v>43982</v>
      </c>
      <c r="C5445" s="22">
        <v>43982</v>
      </c>
      <c r="D5445" s="21" t="s">
        <v>10</v>
      </c>
      <c r="E5445" s="21">
        <v>0</v>
      </c>
      <c r="F5445" s="21">
        <v>0</v>
      </c>
      <c r="G5445" s="21">
        <v>15619.42</v>
      </c>
      <c r="H5445" s="21">
        <v>597408.04</v>
      </c>
      <c r="I5445" s="21" t="s">
        <v>11</v>
      </c>
      <c r="J5445" s="21" t="s">
        <v>12</v>
      </c>
    </row>
    <row r="5446" spans="1:10">
      <c r="A5446" s="21">
        <v>11563327</v>
      </c>
      <c r="B5446" s="22">
        <v>43982</v>
      </c>
      <c r="C5446" s="22">
        <v>43982</v>
      </c>
      <c r="D5446" s="21" t="s">
        <v>10</v>
      </c>
      <c r="E5446" s="21">
        <v>0</v>
      </c>
      <c r="F5446" s="21">
        <v>0</v>
      </c>
      <c r="G5446" s="21">
        <v>15630.96</v>
      </c>
      <c r="H5446" s="21">
        <v>613039</v>
      </c>
      <c r="I5446" s="21" t="s">
        <v>11</v>
      </c>
      <c r="J5446" s="21" t="s">
        <v>12</v>
      </c>
    </row>
    <row r="5447" spans="1:10">
      <c r="A5447" s="21">
        <v>11563327</v>
      </c>
      <c r="B5447" s="22">
        <v>43982</v>
      </c>
      <c r="C5447" s="22">
        <v>43982</v>
      </c>
      <c r="D5447" s="21" t="s">
        <v>10</v>
      </c>
      <c r="E5447" s="21">
        <v>0</v>
      </c>
      <c r="F5447" s="21">
        <v>0</v>
      </c>
      <c r="G5447" s="21">
        <v>16670</v>
      </c>
      <c r="H5447" s="21">
        <v>629709</v>
      </c>
      <c r="I5447" s="21" t="s">
        <v>11</v>
      </c>
      <c r="J5447" s="21" t="s">
        <v>12</v>
      </c>
    </row>
    <row r="5448" spans="1:10">
      <c r="A5448" s="21">
        <v>11563327</v>
      </c>
      <c r="B5448" s="22">
        <v>43982</v>
      </c>
      <c r="C5448" s="22">
        <v>43982</v>
      </c>
      <c r="D5448" s="21" t="s">
        <v>10</v>
      </c>
      <c r="E5448" s="21">
        <v>0</v>
      </c>
      <c r="F5448" s="21">
        <v>0</v>
      </c>
      <c r="G5448" s="21">
        <v>17530</v>
      </c>
      <c r="H5448" s="21">
        <v>647239</v>
      </c>
      <c r="I5448" s="21" t="s">
        <v>11</v>
      </c>
      <c r="J5448" s="21" t="s">
        <v>12</v>
      </c>
    </row>
    <row r="5449" spans="1:10">
      <c r="A5449" s="21">
        <v>11563327</v>
      </c>
      <c r="B5449" s="22">
        <v>43982</v>
      </c>
      <c r="C5449" s="22">
        <v>43982</v>
      </c>
      <c r="D5449" s="21" t="s">
        <v>10</v>
      </c>
      <c r="E5449" s="21">
        <v>0</v>
      </c>
      <c r="F5449" s="21">
        <v>0</v>
      </c>
      <c r="G5449" s="21">
        <v>19116.82</v>
      </c>
      <c r="H5449" s="21">
        <v>666355.81999999995</v>
      </c>
      <c r="I5449" s="21" t="s">
        <v>11</v>
      </c>
      <c r="J5449" s="21" t="s">
        <v>12</v>
      </c>
    </row>
    <row r="5450" spans="1:10">
      <c r="A5450" s="21">
        <v>11563327</v>
      </c>
      <c r="B5450" s="22">
        <v>43982</v>
      </c>
      <c r="C5450" s="22">
        <v>43982</v>
      </c>
      <c r="D5450" s="21" t="s">
        <v>10</v>
      </c>
      <c r="E5450" s="21">
        <v>0</v>
      </c>
      <c r="F5450" s="21">
        <v>0</v>
      </c>
      <c r="G5450" s="21">
        <v>20230</v>
      </c>
      <c r="H5450" s="21">
        <v>686585.82</v>
      </c>
      <c r="I5450" s="21" t="s">
        <v>11</v>
      </c>
      <c r="J5450" s="21" t="s">
        <v>12</v>
      </c>
    </row>
    <row r="5451" spans="1:10">
      <c r="A5451" s="21">
        <v>11563327</v>
      </c>
      <c r="B5451" s="22">
        <v>43982</v>
      </c>
      <c r="C5451" s="22">
        <v>43982</v>
      </c>
      <c r="D5451" s="21" t="s">
        <v>10</v>
      </c>
      <c r="E5451" s="21">
        <v>0</v>
      </c>
      <c r="F5451" s="21">
        <v>0</v>
      </c>
      <c r="G5451" s="21">
        <v>23267.24</v>
      </c>
      <c r="H5451" s="21">
        <v>709853.06</v>
      </c>
      <c r="I5451" s="21" t="s">
        <v>11</v>
      </c>
      <c r="J5451" s="21" t="s">
        <v>12</v>
      </c>
    </row>
    <row r="5452" spans="1:10">
      <c r="A5452" s="21">
        <v>11563327</v>
      </c>
      <c r="B5452" s="22">
        <v>43982</v>
      </c>
      <c r="C5452" s="22">
        <v>43982</v>
      </c>
      <c r="D5452" s="21" t="s">
        <v>10</v>
      </c>
      <c r="E5452" s="21">
        <v>0</v>
      </c>
      <c r="F5452" s="21">
        <v>0</v>
      </c>
      <c r="G5452" s="21">
        <v>36386.019999999997</v>
      </c>
      <c r="H5452" s="21">
        <v>746239.08</v>
      </c>
      <c r="I5452" s="21" t="s">
        <v>11</v>
      </c>
      <c r="J5452" s="21" t="s">
        <v>12</v>
      </c>
    </row>
    <row r="5453" spans="1:10">
      <c r="A5453" s="21">
        <v>11563327</v>
      </c>
      <c r="B5453" s="22">
        <v>43982</v>
      </c>
      <c r="C5453" s="22">
        <v>43982</v>
      </c>
      <c r="D5453" s="21" t="s">
        <v>13</v>
      </c>
      <c r="E5453" s="21">
        <v>0</v>
      </c>
      <c r="F5453" s="21">
        <v>4.95</v>
      </c>
      <c r="G5453" s="21">
        <v>0</v>
      </c>
      <c r="H5453" s="21">
        <v>746234.13</v>
      </c>
      <c r="I5453" s="21" t="s">
        <v>14</v>
      </c>
      <c r="J5453" s="21" t="s">
        <v>15</v>
      </c>
    </row>
    <row r="5454" spans="1:10">
      <c r="A5454" s="21">
        <v>11563327</v>
      </c>
      <c r="B5454" s="22">
        <v>43982</v>
      </c>
      <c r="C5454" s="22">
        <v>43982</v>
      </c>
      <c r="D5454" s="21" t="s">
        <v>13</v>
      </c>
      <c r="E5454" s="21">
        <v>0</v>
      </c>
      <c r="F5454" s="21">
        <v>5.25</v>
      </c>
      <c r="G5454" s="21">
        <v>0</v>
      </c>
      <c r="H5454" s="21">
        <v>746228.88</v>
      </c>
      <c r="I5454" s="21" t="s">
        <v>14</v>
      </c>
      <c r="J5454" s="21" t="s">
        <v>15</v>
      </c>
    </row>
    <row r="5455" spans="1:10">
      <c r="A5455" s="21">
        <v>11563327</v>
      </c>
      <c r="B5455" s="22">
        <v>43982</v>
      </c>
      <c r="C5455" s="22">
        <v>43982</v>
      </c>
      <c r="D5455" s="21" t="s">
        <v>13</v>
      </c>
      <c r="E5455" s="21">
        <v>0</v>
      </c>
      <c r="F5455" s="21">
        <v>5.89</v>
      </c>
      <c r="G5455" s="21">
        <v>0</v>
      </c>
      <c r="H5455" s="21">
        <v>746222.99</v>
      </c>
      <c r="I5455" s="21" t="s">
        <v>14</v>
      </c>
      <c r="J5455" s="21" t="s">
        <v>15</v>
      </c>
    </row>
    <row r="5456" spans="1:10">
      <c r="A5456" s="21">
        <v>11563327</v>
      </c>
      <c r="B5456" s="22">
        <v>43982</v>
      </c>
      <c r="C5456" s="22">
        <v>43982</v>
      </c>
      <c r="D5456" s="21" t="s">
        <v>13</v>
      </c>
      <c r="E5456" s="21">
        <v>0</v>
      </c>
      <c r="F5456" s="21">
        <v>10.75</v>
      </c>
      <c r="G5456" s="21">
        <v>0</v>
      </c>
      <c r="H5456" s="21">
        <v>746212.24</v>
      </c>
      <c r="I5456" s="21" t="s">
        <v>14</v>
      </c>
      <c r="J5456" s="21" t="s">
        <v>15</v>
      </c>
    </row>
    <row r="5457" spans="1:10">
      <c r="A5457" s="21">
        <v>11563327</v>
      </c>
      <c r="B5457" s="22">
        <v>43982</v>
      </c>
      <c r="C5457" s="22">
        <v>43982</v>
      </c>
      <c r="D5457" s="21" t="s">
        <v>13</v>
      </c>
      <c r="E5457" s="21">
        <v>0</v>
      </c>
      <c r="F5457" s="21">
        <v>10.93</v>
      </c>
      <c r="G5457" s="21">
        <v>0</v>
      </c>
      <c r="H5457" s="21">
        <v>746201.31</v>
      </c>
      <c r="I5457" s="21" t="s">
        <v>14</v>
      </c>
      <c r="J5457" s="21" t="s">
        <v>15</v>
      </c>
    </row>
    <row r="5458" spans="1:10">
      <c r="A5458" s="21">
        <v>11563327</v>
      </c>
      <c r="B5458" s="22">
        <v>43982</v>
      </c>
      <c r="C5458" s="22">
        <v>43982</v>
      </c>
      <c r="D5458" s="21" t="s">
        <v>13</v>
      </c>
      <c r="E5458" s="21">
        <v>0</v>
      </c>
      <c r="F5458" s="21">
        <v>11.73</v>
      </c>
      <c r="G5458" s="21">
        <v>0</v>
      </c>
      <c r="H5458" s="21">
        <v>746189.58</v>
      </c>
      <c r="I5458" s="21" t="s">
        <v>14</v>
      </c>
      <c r="J5458" s="21" t="s">
        <v>15</v>
      </c>
    </row>
    <row r="5459" spans="1:10">
      <c r="A5459" s="21">
        <v>11563327</v>
      </c>
      <c r="B5459" s="22">
        <v>43982</v>
      </c>
      <c r="C5459" s="22">
        <v>43982</v>
      </c>
      <c r="D5459" s="21" t="s">
        <v>13</v>
      </c>
      <c r="E5459" s="21">
        <v>0</v>
      </c>
      <c r="F5459" s="21">
        <v>12.05</v>
      </c>
      <c r="G5459" s="21">
        <v>0</v>
      </c>
      <c r="H5459" s="21">
        <v>746177.53</v>
      </c>
      <c r="I5459" s="21" t="s">
        <v>14</v>
      </c>
      <c r="J5459" s="21" t="s">
        <v>15</v>
      </c>
    </row>
    <row r="5460" spans="1:10">
      <c r="A5460" s="21">
        <v>11563327</v>
      </c>
      <c r="B5460" s="22">
        <v>43982</v>
      </c>
      <c r="C5460" s="22">
        <v>43982</v>
      </c>
      <c r="D5460" s="21" t="s">
        <v>13</v>
      </c>
      <c r="E5460" s="21">
        <v>0</v>
      </c>
      <c r="F5460" s="21">
        <v>17.88</v>
      </c>
      <c r="G5460" s="21">
        <v>0</v>
      </c>
      <c r="H5460" s="21">
        <v>746159.65</v>
      </c>
      <c r="I5460" s="21" t="s">
        <v>14</v>
      </c>
      <c r="J5460" s="21" t="s">
        <v>15</v>
      </c>
    </row>
    <row r="5461" spans="1:10">
      <c r="A5461" s="21">
        <v>11563327</v>
      </c>
      <c r="B5461" s="22">
        <v>43982</v>
      </c>
      <c r="C5461" s="22">
        <v>43982</v>
      </c>
      <c r="D5461" s="21" t="s">
        <v>13</v>
      </c>
      <c r="E5461" s="21">
        <v>0</v>
      </c>
      <c r="F5461" s="21">
        <v>20.52</v>
      </c>
      <c r="G5461" s="21">
        <v>0</v>
      </c>
      <c r="H5461" s="21">
        <v>746139.13</v>
      </c>
      <c r="I5461" s="21" t="s">
        <v>14</v>
      </c>
      <c r="J5461" s="21" t="s">
        <v>15</v>
      </c>
    </row>
    <row r="5462" spans="1:10">
      <c r="A5462" s="21">
        <v>11563327</v>
      </c>
      <c r="B5462" s="22">
        <v>43982</v>
      </c>
      <c r="C5462" s="22">
        <v>43982</v>
      </c>
      <c r="D5462" s="21" t="s">
        <v>13</v>
      </c>
      <c r="E5462" s="21">
        <v>0</v>
      </c>
      <c r="F5462" s="21">
        <v>23.74</v>
      </c>
      <c r="G5462" s="21">
        <v>0</v>
      </c>
      <c r="H5462" s="21">
        <v>746115.39</v>
      </c>
      <c r="I5462" s="21" t="s">
        <v>14</v>
      </c>
      <c r="J5462" s="21" t="s">
        <v>15</v>
      </c>
    </row>
    <row r="5463" spans="1:10">
      <c r="A5463" s="21">
        <v>11563327</v>
      </c>
      <c r="B5463" s="22">
        <v>43982</v>
      </c>
      <c r="C5463" s="22">
        <v>43982</v>
      </c>
      <c r="D5463" s="21" t="s">
        <v>13</v>
      </c>
      <c r="E5463" s="21">
        <v>0</v>
      </c>
      <c r="F5463" s="21">
        <v>25.58</v>
      </c>
      <c r="G5463" s="21">
        <v>0</v>
      </c>
      <c r="H5463" s="21">
        <v>746089.81</v>
      </c>
      <c r="I5463" s="21" t="s">
        <v>14</v>
      </c>
      <c r="J5463" s="21" t="s">
        <v>15</v>
      </c>
    </row>
    <row r="5464" spans="1:10">
      <c r="A5464" s="21">
        <v>11563327</v>
      </c>
      <c r="B5464" s="22">
        <v>43982</v>
      </c>
      <c r="C5464" s="22">
        <v>43982</v>
      </c>
      <c r="D5464" s="21" t="s">
        <v>13</v>
      </c>
      <c r="E5464" s="21">
        <v>0</v>
      </c>
      <c r="F5464" s="21">
        <v>29.54</v>
      </c>
      <c r="G5464" s="21">
        <v>0</v>
      </c>
      <c r="H5464" s="21">
        <v>746060.27</v>
      </c>
      <c r="I5464" s="21" t="s">
        <v>14</v>
      </c>
      <c r="J5464" s="21" t="s">
        <v>15</v>
      </c>
    </row>
    <row r="5465" spans="1:10">
      <c r="A5465" s="21">
        <v>11563327</v>
      </c>
      <c r="B5465" s="22">
        <v>43982</v>
      </c>
      <c r="C5465" s="22">
        <v>43982</v>
      </c>
      <c r="D5465" s="21" t="s">
        <v>13</v>
      </c>
      <c r="E5465" s="21">
        <v>0</v>
      </c>
      <c r="F5465" s="21">
        <v>42.87</v>
      </c>
      <c r="G5465" s="21">
        <v>0</v>
      </c>
      <c r="H5465" s="21">
        <v>746017.4</v>
      </c>
      <c r="I5465" s="21" t="s">
        <v>14</v>
      </c>
      <c r="J5465" s="21" t="s">
        <v>15</v>
      </c>
    </row>
    <row r="5466" spans="1:10">
      <c r="A5466" s="21">
        <v>11563327</v>
      </c>
      <c r="B5466" s="22">
        <v>43982</v>
      </c>
      <c r="C5466" s="22">
        <v>43982</v>
      </c>
      <c r="D5466" s="21" t="s">
        <v>13</v>
      </c>
      <c r="E5466" s="21">
        <v>0</v>
      </c>
      <c r="F5466" s="21">
        <v>43.35</v>
      </c>
      <c r="G5466" s="21">
        <v>0</v>
      </c>
      <c r="H5466" s="21">
        <v>745974.05</v>
      </c>
      <c r="I5466" s="21" t="s">
        <v>14</v>
      </c>
      <c r="J5466" s="21" t="s">
        <v>15</v>
      </c>
    </row>
    <row r="5467" spans="1:10">
      <c r="A5467" s="21">
        <v>11563327</v>
      </c>
      <c r="B5467" s="22">
        <v>43982</v>
      </c>
      <c r="C5467" s="22">
        <v>43982</v>
      </c>
      <c r="D5467" s="21" t="s">
        <v>13</v>
      </c>
      <c r="E5467" s="21">
        <v>0</v>
      </c>
      <c r="F5467" s="21">
        <v>55.98</v>
      </c>
      <c r="G5467" s="21">
        <v>0</v>
      </c>
      <c r="H5467" s="21">
        <v>745918.07</v>
      </c>
      <c r="I5467" s="21" t="s">
        <v>14</v>
      </c>
      <c r="J5467" s="21" t="s">
        <v>15</v>
      </c>
    </row>
    <row r="5468" spans="1:10">
      <c r="A5468" s="21">
        <v>11563327</v>
      </c>
      <c r="B5468" s="22">
        <v>43982</v>
      </c>
      <c r="C5468" s="22">
        <v>43982</v>
      </c>
      <c r="D5468" s="21" t="s">
        <v>16</v>
      </c>
      <c r="E5468" s="21">
        <v>0</v>
      </c>
      <c r="F5468" s="21">
        <v>745918.07</v>
      </c>
      <c r="G5468" s="21">
        <v>0</v>
      </c>
      <c r="H5468" s="21">
        <v>0</v>
      </c>
      <c r="I5468" s="21" t="s">
        <v>17</v>
      </c>
      <c r="J5468" s="21" t="s">
        <v>18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C589F-DF2E-4D8D-8825-D3D5B7E8CE38}">
  <sheetPr codeName="Sheet2"/>
  <dimension ref="A1:L166"/>
  <sheetViews>
    <sheetView tabSelected="1" topLeftCell="K1" workbookViewId="0">
      <selection activeCell="U9" sqref="U9"/>
    </sheetView>
  </sheetViews>
  <sheetFormatPr defaultRowHeight="15"/>
  <cols>
    <col min="1" max="1" width="13.5703125" customWidth="1"/>
    <col min="3" max="3" width="14.85546875" customWidth="1"/>
    <col min="5" max="5" width="11" bestFit="1" customWidth="1"/>
    <col min="6" max="6" width="7.42578125" customWidth="1"/>
    <col min="7" max="7" width="11.5703125" customWidth="1"/>
    <col min="8" max="8" width="13" bestFit="1" customWidth="1"/>
    <col min="9" max="9" width="10.140625" bestFit="1" customWidth="1"/>
    <col min="10" max="10" width="20.7109375" customWidth="1"/>
    <col min="12" max="12" width="40.5703125" bestFit="1" customWidth="1"/>
  </cols>
  <sheetData>
    <row r="1" spans="1:12">
      <c r="A1" s="6" t="s">
        <v>23</v>
      </c>
      <c r="B1" s="7" t="s">
        <v>24</v>
      </c>
      <c r="C1" s="7" t="s">
        <v>25</v>
      </c>
      <c r="D1" s="7" t="s">
        <v>26</v>
      </c>
      <c r="E1" s="7" t="s">
        <v>27</v>
      </c>
      <c r="F1" s="7" t="s">
        <v>28</v>
      </c>
      <c r="G1" s="7" t="s">
        <v>29</v>
      </c>
      <c r="H1" s="7" t="s">
        <v>30</v>
      </c>
      <c r="I1" s="7" t="s">
        <v>31</v>
      </c>
      <c r="J1" s="7" t="s">
        <v>32</v>
      </c>
      <c r="K1" s="7" t="s">
        <v>135</v>
      </c>
      <c r="L1" s="7" t="s">
        <v>33</v>
      </c>
    </row>
    <row r="2" spans="1:12">
      <c r="A2" s="21">
        <v>20200501</v>
      </c>
      <c r="B2" s="21">
        <v>10111750</v>
      </c>
      <c r="C2" s="21">
        <v>7800017750</v>
      </c>
      <c r="D2" s="21">
        <v>50</v>
      </c>
      <c r="E2" s="21" t="s">
        <v>36</v>
      </c>
      <c r="F2" s="21" t="s">
        <v>37</v>
      </c>
      <c r="G2" s="21" t="s">
        <v>239</v>
      </c>
      <c r="H2" s="21" t="s">
        <v>239</v>
      </c>
      <c r="I2" s="21">
        <v>50</v>
      </c>
      <c r="J2" s="21">
        <v>-312.04000000000002</v>
      </c>
      <c r="K2" s="21" t="s">
        <v>39</v>
      </c>
      <c r="L2" s="21" t="s">
        <v>240</v>
      </c>
    </row>
    <row r="3" spans="1:12">
      <c r="A3" s="21" t="s">
        <v>42</v>
      </c>
      <c r="B3" s="21">
        <v>10111750</v>
      </c>
      <c r="C3" s="21">
        <v>4000500516</v>
      </c>
      <c r="D3" s="21">
        <v>50</v>
      </c>
      <c r="E3" s="21" t="s">
        <v>36</v>
      </c>
      <c r="F3" s="21" t="s">
        <v>43</v>
      </c>
      <c r="G3" s="21" t="s">
        <v>239</v>
      </c>
      <c r="H3" s="21" t="s">
        <v>239</v>
      </c>
      <c r="I3" s="21">
        <v>40</v>
      </c>
      <c r="J3" s="20">
        <v>350236.67</v>
      </c>
      <c r="K3" s="21" t="s">
        <v>39</v>
      </c>
      <c r="L3" s="21" t="s">
        <v>44</v>
      </c>
    </row>
    <row r="4" spans="1:12">
      <c r="A4" s="21" t="s">
        <v>42</v>
      </c>
      <c r="B4" s="21">
        <v>10111750</v>
      </c>
      <c r="C4" s="21">
        <v>4000500515</v>
      </c>
      <c r="D4" s="21">
        <v>50</v>
      </c>
      <c r="E4" s="21" t="s">
        <v>36</v>
      </c>
      <c r="F4" s="21" t="s">
        <v>43</v>
      </c>
      <c r="G4" s="21" t="s">
        <v>229</v>
      </c>
      <c r="H4" s="21" t="s">
        <v>239</v>
      </c>
      <c r="I4" s="21">
        <v>40</v>
      </c>
      <c r="J4" s="20">
        <v>379695.18</v>
      </c>
      <c r="K4" s="21" t="s">
        <v>39</v>
      </c>
      <c r="L4" s="21" t="s">
        <v>44</v>
      </c>
    </row>
    <row r="5" spans="1:12">
      <c r="A5" s="21">
        <v>20200501</v>
      </c>
      <c r="B5" s="21">
        <v>10111750</v>
      </c>
      <c r="C5" s="21">
        <v>3000119516</v>
      </c>
      <c r="D5" s="21">
        <v>50</v>
      </c>
      <c r="E5" s="21">
        <v>0</v>
      </c>
      <c r="F5" s="21" t="s">
        <v>46</v>
      </c>
      <c r="G5" s="21" t="s">
        <v>239</v>
      </c>
      <c r="H5" s="21" t="s">
        <v>239</v>
      </c>
      <c r="I5" s="21">
        <v>50</v>
      </c>
      <c r="J5" s="20">
        <v>-729619.81</v>
      </c>
      <c r="K5" s="21" t="s">
        <v>39</v>
      </c>
      <c r="L5" s="21" t="s">
        <v>241</v>
      </c>
    </row>
    <row r="6" spans="1:12">
      <c r="A6" s="21"/>
      <c r="B6" s="21"/>
      <c r="C6" s="21"/>
      <c r="D6" s="21"/>
      <c r="E6" s="21"/>
      <c r="F6" s="21"/>
      <c r="G6" s="21"/>
      <c r="H6" s="21" t="s">
        <v>239</v>
      </c>
      <c r="I6" s="21"/>
      <c r="J6" s="21">
        <v>0</v>
      </c>
      <c r="K6" s="21" t="s">
        <v>39</v>
      </c>
      <c r="L6" s="21"/>
    </row>
    <row r="7" spans="1:12">
      <c r="A7" s="21">
        <v>20200502</v>
      </c>
      <c r="B7" s="21">
        <v>10111750</v>
      </c>
      <c r="C7" s="21">
        <v>7800017752</v>
      </c>
      <c r="D7" s="21">
        <v>50</v>
      </c>
      <c r="E7" s="21" t="s">
        <v>36</v>
      </c>
      <c r="F7" s="21" t="s">
        <v>37</v>
      </c>
      <c r="G7" s="21" t="s">
        <v>242</v>
      </c>
      <c r="H7" s="21" t="s">
        <v>242</v>
      </c>
      <c r="I7" s="21">
        <v>50</v>
      </c>
      <c r="J7" s="21">
        <v>-260.19</v>
      </c>
      <c r="K7" s="21" t="s">
        <v>39</v>
      </c>
      <c r="L7" s="21" t="s">
        <v>240</v>
      </c>
    </row>
    <row r="8" spans="1:12">
      <c r="A8" s="21" t="s">
        <v>42</v>
      </c>
      <c r="B8" s="21">
        <v>10111750</v>
      </c>
      <c r="C8" s="21">
        <v>4000500518</v>
      </c>
      <c r="D8" s="21">
        <v>50</v>
      </c>
      <c r="E8" s="21" t="s">
        <v>36</v>
      </c>
      <c r="F8" s="21" t="s">
        <v>43</v>
      </c>
      <c r="G8" s="21" t="s">
        <v>239</v>
      </c>
      <c r="H8" s="21" t="s">
        <v>242</v>
      </c>
      <c r="I8" s="21">
        <v>40</v>
      </c>
      <c r="J8" s="20">
        <v>70711.97</v>
      </c>
      <c r="K8" s="21" t="s">
        <v>39</v>
      </c>
      <c r="L8" s="21" t="s">
        <v>44</v>
      </c>
    </row>
    <row r="9" spans="1:12">
      <c r="A9" s="21" t="s">
        <v>42</v>
      </c>
      <c r="B9" s="21">
        <v>10111750</v>
      </c>
      <c r="C9" s="21">
        <v>4000500519</v>
      </c>
      <c r="D9" s="21">
        <v>50</v>
      </c>
      <c r="E9" s="21" t="s">
        <v>36</v>
      </c>
      <c r="F9" s="21" t="s">
        <v>43</v>
      </c>
      <c r="G9" s="21" t="s">
        <v>242</v>
      </c>
      <c r="H9" s="21" t="s">
        <v>242</v>
      </c>
      <c r="I9" s="21">
        <v>40</v>
      </c>
      <c r="J9" s="20">
        <v>495381.14</v>
      </c>
      <c r="K9" s="21" t="s">
        <v>39</v>
      </c>
      <c r="L9" s="21" t="s">
        <v>44</v>
      </c>
    </row>
    <row r="10" spans="1:12">
      <c r="A10" s="21">
        <v>20200502</v>
      </c>
      <c r="B10" s="21">
        <v>10111750</v>
      </c>
      <c r="C10" s="21">
        <v>3000119517</v>
      </c>
      <c r="D10" s="21">
        <v>50</v>
      </c>
      <c r="E10" s="21">
        <v>0</v>
      </c>
      <c r="F10" s="21" t="s">
        <v>46</v>
      </c>
      <c r="G10" s="21" t="s">
        <v>242</v>
      </c>
      <c r="H10" s="21" t="s">
        <v>242</v>
      </c>
      <c r="I10" s="21">
        <v>50</v>
      </c>
      <c r="J10" s="20">
        <v>-565832.92000000004</v>
      </c>
      <c r="K10" s="21" t="s">
        <v>39</v>
      </c>
      <c r="L10" s="21" t="s">
        <v>243</v>
      </c>
    </row>
    <row r="11" spans="1:12">
      <c r="A11" s="21"/>
      <c r="B11" s="21"/>
      <c r="C11" s="21"/>
      <c r="D11" s="21"/>
      <c r="E11" s="21"/>
      <c r="F11" s="21"/>
      <c r="G11" s="21"/>
      <c r="H11" s="21" t="s">
        <v>242</v>
      </c>
      <c r="I11" s="21"/>
      <c r="J11" s="21">
        <v>0</v>
      </c>
      <c r="K11" s="21" t="s">
        <v>39</v>
      </c>
      <c r="L11" s="21"/>
    </row>
    <row r="12" spans="1:12">
      <c r="A12" s="21">
        <v>20200503</v>
      </c>
      <c r="B12" s="21">
        <v>10111750</v>
      </c>
      <c r="C12" s="21">
        <v>7800017755</v>
      </c>
      <c r="D12" s="21">
        <v>50</v>
      </c>
      <c r="E12" s="21" t="s">
        <v>36</v>
      </c>
      <c r="F12" s="21" t="s">
        <v>37</v>
      </c>
      <c r="G12" s="21" t="s">
        <v>244</v>
      </c>
      <c r="H12" s="21" t="s">
        <v>244</v>
      </c>
      <c r="I12" s="21">
        <v>50</v>
      </c>
      <c r="J12" s="21">
        <v>-191.65</v>
      </c>
      <c r="K12" s="21" t="s">
        <v>39</v>
      </c>
      <c r="L12" s="21" t="s">
        <v>240</v>
      </c>
    </row>
    <row r="13" spans="1:12">
      <c r="A13" s="21" t="s">
        <v>42</v>
      </c>
      <c r="B13" s="21">
        <v>10111750</v>
      </c>
      <c r="C13" s="21">
        <v>4000500521</v>
      </c>
      <c r="D13" s="21">
        <v>50</v>
      </c>
      <c r="E13" s="21" t="s">
        <v>36</v>
      </c>
      <c r="F13" s="21" t="s">
        <v>43</v>
      </c>
      <c r="G13" s="21" t="s">
        <v>244</v>
      </c>
      <c r="H13" s="21" t="s">
        <v>244</v>
      </c>
      <c r="I13" s="21">
        <v>40</v>
      </c>
      <c r="J13" s="20">
        <v>314079.08</v>
      </c>
      <c r="K13" s="21" t="s">
        <v>39</v>
      </c>
      <c r="L13" s="21" t="s">
        <v>44</v>
      </c>
    </row>
    <row r="14" spans="1:12">
      <c r="A14" s="21" t="s">
        <v>42</v>
      </c>
      <c r="B14" s="21">
        <v>10111750</v>
      </c>
      <c r="C14" s="21">
        <v>4000500520</v>
      </c>
      <c r="D14" s="21">
        <v>50</v>
      </c>
      <c r="E14" s="21" t="s">
        <v>36</v>
      </c>
      <c r="F14" s="21" t="s">
        <v>43</v>
      </c>
      <c r="G14" s="21" t="s">
        <v>242</v>
      </c>
      <c r="H14" s="21" t="s">
        <v>244</v>
      </c>
      <c r="I14" s="21">
        <v>40</v>
      </c>
      <c r="J14" s="20">
        <v>67869.14</v>
      </c>
      <c r="K14" s="21" t="s">
        <v>39</v>
      </c>
      <c r="L14" s="21" t="s">
        <v>44</v>
      </c>
    </row>
    <row r="15" spans="1:12">
      <c r="A15" s="21">
        <v>20200503</v>
      </c>
      <c r="B15" s="21">
        <v>10111750</v>
      </c>
      <c r="C15" s="21">
        <v>3000119518</v>
      </c>
      <c r="D15" s="21">
        <v>50</v>
      </c>
      <c r="E15" s="21">
        <v>0</v>
      </c>
      <c r="F15" s="21" t="s">
        <v>46</v>
      </c>
      <c r="G15" s="21" t="s">
        <v>244</v>
      </c>
      <c r="H15" s="21" t="s">
        <v>244</v>
      </c>
      <c r="I15" s="21">
        <v>50</v>
      </c>
      <c r="J15" s="20">
        <v>-381756.57</v>
      </c>
      <c r="K15" s="21" t="s">
        <v>39</v>
      </c>
      <c r="L15" s="21" t="s">
        <v>245</v>
      </c>
    </row>
    <row r="16" spans="1:12">
      <c r="A16" s="21"/>
      <c r="B16" s="21"/>
      <c r="C16" s="21"/>
      <c r="D16" s="21"/>
      <c r="E16" s="21"/>
      <c r="F16" s="21"/>
      <c r="G16" s="21"/>
      <c r="H16" s="21" t="s">
        <v>244</v>
      </c>
      <c r="I16" s="21"/>
      <c r="J16" s="21">
        <v>0</v>
      </c>
      <c r="K16" s="21" t="s">
        <v>39</v>
      </c>
      <c r="L16" s="21"/>
    </row>
    <row r="17" spans="1:12">
      <c r="A17" s="21">
        <v>20200504</v>
      </c>
      <c r="B17" s="21">
        <v>10111750</v>
      </c>
      <c r="C17" s="21">
        <v>7800017757</v>
      </c>
      <c r="D17" s="21">
        <v>50</v>
      </c>
      <c r="E17" s="21" t="s">
        <v>36</v>
      </c>
      <c r="F17" s="21" t="s">
        <v>37</v>
      </c>
      <c r="G17" s="21" t="s">
        <v>246</v>
      </c>
      <c r="H17" s="21" t="s">
        <v>246</v>
      </c>
      <c r="I17" s="21">
        <v>50</v>
      </c>
      <c r="J17" s="21">
        <v>-219.58</v>
      </c>
      <c r="K17" s="21" t="s">
        <v>39</v>
      </c>
      <c r="L17" s="21" t="s">
        <v>240</v>
      </c>
    </row>
    <row r="18" spans="1:12">
      <c r="A18" s="21" t="s">
        <v>42</v>
      </c>
      <c r="B18" s="21">
        <v>10111750</v>
      </c>
      <c r="C18" s="21">
        <v>4000500524</v>
      </c>
      <c r="D18" s="21">
        <v>50</v>
      </c>
      <c r="E18" s="21" t="s">
        <v>36</v>
      </c>
      <c r="F18" s="21" t="s">
        <v>43</v>
      </c>
      <c r="G18" s="21" t="s">
        <v>246</v>
      </c>
      <c r="H18" s="21" t="s">
        <v>246</v>
      </c>
      <c r="I18" s="21">
        <v>40</v>
      </c>
      <c r="J18" s="20">
        <v>556350.11</v>
      </c>
      <c r="K18" s="21" t="s">
        <v>39</v>
      </c>
      <c r="L18" s="21" t="s">
        <v>44</v>
      </c>
    </row>
    <row r="19" spans="1:12">
      <c r="A19" s="21" t="s">
        <v>42</v>
      </c>
      <c r="B19" s="21">
        <v>10111750</v>
      </c>
      <c r="C19" s="21">
        <v>4000500523</v>
      </c>
      <c r="D19" s="21">
        <v>50</v>
      </c>
      <c r="E19" s="21" t="s">
        <v>36</v>
      </c>
      <c r="F19" s="21" t="s">
        <v>43</v>
      </c>
      <c r="G19" s="21" t="s">
        <v>244</v>
      </c>
      <c r="H19" s="21" t="s">
        <v>246</v>
      </c>
      <c r="I19" s="21">
        <v>40</v>
      </c>
      <c r="J19" s="20">
        <v>63537.62</v>
      </c>
      <c r="K19" s="21" t="s">
        <v>39</v>
      </c>
      <c r="L19" s="21" t="s">
        <v>44</v>
      </c>
    </row>
    <row r="20" spans="1:12">
      <c r="A20" s="21">
        <v>20200504</v>
      </c>
      <c r="B20" s="21">
        <v>10111750</v>
      </c>
      <c r="C20" s="21">
        <v>3000119519</v>
      </c>
      <c r="D20" s="21">
        <v>50</v>
      </c>
      <c r="E20" s="21">
        <v>0</v>
      </c>
      <c r="F20" s="21" t="s">
        <v>46</v>
      </c>
      <c r="G20" s="21" t="s">
        <v>246</v>
      </c>
      <c r="H20" s="21" t="s">
        <v>246</v>
      </c>
      <c r="I20" s="21">
        <v>50</v>
      </c>
      <c r="J20" s="20">
        <v>-619668.15</v>
      </c>
      <c r="K20" s="21" t="s">
        <v>39</v>
      </c>
      <c r="L20" s="21" t="s">
        <v>247</v>
      </c>
    </row>
    <row r="21" spans="1:12">
      <c r="A21" s="21"/>
      <c r="B21" s="21"/>
      <c r="C21" s="21"/>
      <c r="D21" s="21"/>
      <c r="E21" s="21"/>
      <c r="F21" s="21"/>
      <c r="G21" s="21"/>
      <c r="H21" s="21" t="s">
        <v>246</v>
      </c>
      <c r="I21" s="21"/>
      <c r="J21" s="21">
        <v>0</v>
      </c>
      <c r="K21" s="21" t="s">
        <v>39</v>
      </c>
      <c r="L21" s="21"/>
    </row>
    <row r="22" spans="1:12">
      <c r="A22" s="21">
        <v>20200505</v>
      </c>
      <c r="B22" s="21">
        <v>10111750</v>
      </c>
      <c r="C22" s="21">
        <v>7800017759</v>
      </c>
      <c r="D22" s="21">
        <v>50</v>
      </c>
      <c r="E22" s="21" t="s">
        <v>36</v>
      </c>
      <c r="F22" s="21" t="s">
        <v>37</v>
      </c>
      <c r="G22" s="21" t="s">
        <v>248</v>
      </c>
      <c r="H22" s="21" t="s">
        <v>248</v>
      </c>
      <c r="I22" s="21">
        <v>50</v>
      </c>
      <c r="J22" s="21">
        <v>-690.08</v>
      </c>
      <c r="K22" s="21" t="s">
        <v>39</v>
      </c>
      <c r="L22" s="21" t="s">
        <v>240</v>
      </c>
    </row>
    <row r="23" spans="1:12">
      <c r="A23" s="21" t="s">
        <v>42</v>
      </c>
      <c r="B23" s="21">
        <v>10111750</v>
      </c>
      <c r="C23" s="21">
        <v>4000500543</v>
      </c>
      <c r="D23" s="21">
        <v>50</v>
      </c>
      <c r="E23" s="21" t="s">
        <v>36</v>
      </c>
      <c r="F23" s="21" t="s">
        <v>43</v>
      </c>
      <c r="G23" s="21" t="s">
        <v>248</v>
      </c>
      <c r="H23" s="21" t="s">
        <v>248</v>
      </c>
      <c r="I23" s="21">
        <v>40</v>
      </c>
      <c r="J23" s="20">
        <v>801235.45</v>
      </c>
      <c r="K23" s="21" t="s">
        <v>39</v>
      </c>
      <c r="L23" s="21" t="s">
        <v>44</v>
      </c>
    </row>
    <row r="24" spans="1:12">
      <c r="A24" s="21" t="s">
        <v>42</v>
      </c>
      <c r="B24" s="21">
        <v>10111750</v>
      </c>
      <c r="C24" s="21">
        <v>4000500542</v>
      </c>
      <c r="D24" s="21">
        <v>50</v>
      </c>
      <c r="E24" s="21" t="s">
        <v>36</v>
      </c>
      <c r="F24" s="21" t="s">
        <v>43</v>
      </c>
      <c r="G24" s="21" t="s">
        <v>246</v>
      </c>
      <c r="H24" s="21" t="s">
        <v>248</v>
      </c>
      <c r="I24" s="21">
        <v>40</v>
      </c>
      <c r="J24" s="20">
        <v>98370.33</v>
      </c>
      <c r="K24" s="21" t="s">
        <v>39</v>
      </c>
      <c r="L24" s="21" t="s">
        <v>44</v>
      </c>
    </row>
    <row r="25" spans="1:12">
      <c r="A25" s="21">
        <v>20200505</v>
      </c>
      <c r="B25" s="21">
        <v>10111750</v>
      </c>
      <c r="C25" s="21">
        <v>3000119520</v>
      </c>
      <c r="D25" s="21">
        <v>50</v>
      </c>
      <c r="E25" s="21">
        <v>0</v>
      </c>
      <c r="F25" s="21" t="s">
        <v>46</v>
      </c>
      <c r="G25" s="21" t="s">
        <v>248</v>
      </c>
      <c r="H25" s="21" t="s">
        <v>248</v>
      </c>
      <c r="I25" s="21">
        <v>50</v>
      </c>
      <c r="J25" s="20">
        <v>-898915.7</v>
      </c>
      <c r="K25" s="21" t="s">
        <v>39</v>
      </c>
      <c r="L25" s="21" t="s">
        <v>249</v>
      </c>
    </row>
    <row r="26" spans="1:12">
      <c r="A26" s="21"/>
      <c r="B26" s="21"/>
      <c r="C26" s="21"/>
      <c r="D26" s="21"/>
      <c r="E26" s="21"/>
      <c r="F26" s="21"/>
      <c r="G26" s="21"/>
      <c r="H26" s="21" t="s">
        <v>248</v>
      </c>
      <c r="I26" s="21"/>
      <c r="J26" s="21">
        <v>0</v>
      </c>
      <c r="K26" s="21" t="s">
        <v>39</v>
      </c>
      <c r="L26" s="21"/>
    </row>
    <row r="27" spans="1:12">
      <c r="A27" s="21">
        <v>20200506</v>
      </c>
      <c r="B27" s="21">
        <v>10111750</v>
      </c>
      <c r="C27" s="21">
        <v>7800017763</v>
      </c>
      <c r="D27" s="21">
        <v>50</v>
      </c>
      <c r="E27" s="21" t="s">
        <v>36</v>
      </c>
      <c r="F27" s="21" t="s">
        <v>37</v>
      </c>
      <c r="G27" s="21" t="s">
        <v>250</v>
      </c>
      <c r="H27" s="21" t="s">
        <v>250</v>
      </c>
      <c r="I27" s="21">
        <v>50</v>
      </c>
      <c r="J27" s="21">
        <v>-221.44</v>
      </c>
      <c r="K27" s="21" t="s">
        <v>39</v>
      </c>
      <c r="L27" s="21" t="s">
        <v>240</v>
      </c>
    </row>
    <row r="28" spans="1:12">
      <c r="A28" s="21" t="s">
        <v>42</v>
      </c>
      <c r="B28" s="21">
        <v>10111750</v>
      </c>
      <c r="C28" s="21">
        <v>4000505554</v>
      </c>
      <c r="D28" s="21">
        <v>50</v>
      </c>
      <c r="E28" s="21" t="s">
        <v>36</v>
      </c>
      <c r="F28" s="21" t="s">
        <v>43</v>
      </c>
      <c r="G28" s="21" t="s">
        <v>250</v>
      </c>
      <c r="H28" s="21" t="s">
        <v>250</v>
      </c>
      <c r="I28" s="21">
        <v>40</v>
      </c>
      <c r="J28" s="20">
        <v>493154.03</v>
      </c>
      <c r="K28" s="21" t="s">
        <v>39</v>
      </c>
      <c r="L28" s="21" t="s">
        <v>44</v>
      </c>
    </row>
    <row r="29" spans="1:12">
      <c r="A29" s="21" t="s">
        <v>42</v>
      </c>
      <c r="B29" s="21">
        <v>10111750</v>
      </c>
      <c r="C29" s="21">
        <v>4000505553</v>
      </c>
      <c r="D29" s="21">
        <v>50</v>
      </c>
      <c r="E29" s="21" t="s">
        <v>36</v>
      </c>
      <c r="F29" s="21" t="s">
        <v>43</v>
      </c>
      <c r="G29" s="21" t="s">
        <v>248</v>
      </c>
      <c r="H29" s="21" t="s">
        <v>250</v>
      </c>
      <c r="I29" s="21">
        <v>40</v>
      </c>
      <c r="J29" s="20">
        <v>171592.15</v>
      </c>
      <c r="K29" s="21" t="s">
        <v>39</v>
      </c>
      <c r="L29" s="21" t="s">
        <v>44</v>
      </c>
    </row>
    <row r="30" spans="1:12">
      <c r="A30" s="21">
        <v>20200506</v>
      </c>
      <c r="B30" s="21">
        <v>10111750</v>
      </c>
      <c r="C30" s="21">
        <v>3000119521</v>
      </c>
      <c r="D30" s="21">
        <v>50</v>
      </c>
      <c r="E30" s="21">
        <v>0</v>
      </c>
      <c r="F30" s="21" t="s">
        <v>46</v>
      </c>
      <c r="G30" s="21" t="s">
        <v>250</v>
      </c>
      <c r="H30" s="21" t="s">
        <v>250</v>
      </c>
      <c r="I30" s="21">
        <v>50</v>
      </c>
      <c r="J30" s="20">
        <v>-664524.74</v>
      </c>
      <c r="K30" s="21" t="s">
        <v>39</v>
      </c>
      <c r="L30" s="21" t="s">
        <v>251</v>
      </c>
    </row>
    <row r="31" spans="1:12">
      <c r="A31" s="21"/>
      <c r="B31" s="21"/>
      <c r="C31" s="21"/>
      <c r="D31" s="21"/>
      <c r="E31" s="21"/>
      <c r="F31" s="21"/>
      <c r="G31" s="21"/>
      <c r="H31" s="21" t="s">
        <v>250</v>
      </c>
      <c r="I31" s="21"/>
      <c r="J31" s="21">
        <v>0</v>
      </c>
      <c r="K31" s="21" t="s">
        <v>39</v>
      </c>
      <c r="L31" s="21"/>
    </row>
    <row r="32" spans="1:12">
      <c r="A32" s="21">
        <v>20200507</v>
      </c>
      <c r="B32" s="21">
        <v>10111750</v>
      </c>
      <c r="C32" s="21">
        <v>7800017765</v>
      </c>
      <c r="D32" s="21">
        <v>50</v>
      </c>
      <c r="E32" s="21" t="s">
        <v>36</v>
      </c>
      <c r="F32" s="21" t="s">
        <v>37</v>
      </c>
      <c r="G32" s="21" t="s">
        <v>252</v>
      </c>
      <c r="H32" s="21" t="s">
        <v>252</v>
      </c>
      <c r="I32" s="21">
        <v>50</v>
      </c>
      <c r="J32" s="21">
        <v>-611.63</v>
      </c>
      <c r="K32" s="21" t="s">
        <v>39</v>
      </c>
      <c r="L32" s="21" t="s">
        <v>240</v>
      </c>
    </row>
    <row r="33" spans="1:12">
      <c r="A33" s="21" t="s">
        <v>42</v>
      </c>
      <c r="B33" s="21">
        <v>10111750</v>
      </c>
      <c r="C33" s="21">
        <v>4000509742</v>
      </c>
      <c r="D33" s="21">
        <v>50</v>
      </c>
      <c r="E33" s="21" t="s">
        <v>36</v>
      </c>
      <c r="F33" s="21" t="s">
        <v>43</v>
      </c>
      <c r="G33" s="21" t="s">
        <v>252</v>
      </c>
      <c r="H33" s="21" t="s">
        <v>252</v>
      </c>
      <c r="I33" s="21">
        <v>40</v>
      </c>
      <c r="J33" s="20">
        <v>873125.99</v>
      </c>
      <c r="K33" s="21" t="s">
        <v>39</v>
      </c>
      <c r="L33" s="21" t="s">
        <v>44</v>
      </c>
    </row>
    <row r="34" spans="1:12">
      <c r="A34" s="21" t="s">
        <v>42</v>
      </c>
      <c r="B34" s="21">
        <v>10111750</v>
      </c>
      <c r="C34" s="21">
        <v>4000509738</v>
      </c>
      <c r="D34" s="21">
        <v>50</v>
      </c>
      <c r="E34" s="21" t="s">
        <v>36</v>
      </c>
      <c r="F34" s="21" t="s">
        <v>43</v>
      </c>
      <c r="G34" s="21" t="s">
        <v>227</v>
      </c>
      <c r="H34" s="21" t="s">
        <v>252</v>
      </c>
      <c r="I34" s="21">
        <v>40</v>
      </c>
      <c r="J34" s="20">
        <v>1820</v>
      </c>
      <c r="K34" s="21" t="s">
        <v>39</v>
      </c>
      <c r="L34" s="21" t="s">
        <v>44</v>
      </c>
    </row>
    <row r="35" spans="1:12">
      <c r="A35" s="21" t="s">
        <v>42</v>
      </c>
      <c r="B35" s="21">
        <v>10111750</v>
      </c>
      <c r="C35" s="21">
        <v>4000509741</v>
      </c>
      <c r="D35" s="21">
        <v>50</v>
      </c>
      <c r="E35" s="21" t="s">
        <v>36</v>
      </c>
      <c r="F35" s="21" t="s">
        <v>43</v>
      </c>
      <c r="G35" s="21" t="s">
        <v>250</v>
      </c>
      <c r="H35" s="21" t="s">
        <v>252</v>
      </c>
      <c r="I35" s="21">
        <v>40</v>
      </c>
      <c r="J35" s="20">
        <v>103593.7</v>
      </c>
      <c r="K35" s="21" t="s">
        <v>39</v>
      </c>
      <c r="L35" s="21" t="s">
        <v>44</v>
      </c>
    </row>
    <row r="36" spans="1:12">
      <c r="A36" s="21" t="s">
        <v>42</v>
      </c>
      <c r="B36" s="21">
        <v>10111750</v>
      </c>
      <c r="C36" s="21">
        <v>4000509739</v>
      </c>
      <c r="D36" s="21">
        <v>50</v>
      </c>
      <c r="E36" s="21" t="s">
        <v>36</v>
      </c>
      <c r="F36" s="21" t="s">
        <v>43</v>
      </c>
      <c r="G36" s="21" t="s">
        <v>246</v>
      </c>
      <c r="H36" s="21" t="s">
        <v>252</v>
      </c>
      <c r="I36" s="21">
        <v>40</v>
      </c>
      <c r="J36" s="21">
        <v>500</v>
      </c>
      <c r="K36" s="21" t="s">
        <v>39</v>
      </c>
      <c r="L36" s="21" t="s">
        <v>44</v>
      </c>
    </row>
    <row r="37" spans="1:12">
      <c r="A37" s="21">
        <v>20200507</v>
      </c>
      <c r="B37" s="21">
        <v>10111750</v>
      </c>
      <c r="C37" s="21">
        <v>3000119522</v>
      </c>
      <c r="D37" s="21">
        <v>50</v>
      </c>
      <c r="E37" s="21">
        <v>0</v>
      </c>
      <c r="F37" s="21" t="s">
        <v>46</v>
      </c>
      <c r="G37" s="21" t="s">
        <v>252</v>
      </c>
      <c r="H37" s="21" t="s">
        <v>252</v>
      </c>
      <c r="I37" s="21">
        <v>50</v>
      </c>
      <c r="J37" s="20">
        <v>-978428.06</v>
      </c>
      <c r="K37" s="21" t="s">
        <v>39</v>
      </c>
      <c r="L37" s="21" t="s">
        <v>253</v>
      </c>
    </row>
    <row r="38" spans="1:12">
      <c r="A38" s="21"/>
      <c r="B38" s="21"/>
      <c r="C38" s="21"/>
      <c r="D38" s="21"/>
      <c r="E38" s="21"/>
      <c r="F38" s="21"/>
      <c r="G38" s="21"/>
      <c r="H38" s="21" t="s">
        <v>252</v>
      </c>
      <c r="I38" s="21"/>
      <c r="J38" s="21">
        <v>0</v>
      </c>
      <c r="K38" s="21" t="s">
        <v>39</v>
      </c>
      <c r="L38" s="21"/>
    </row>
    <row r="39" spans="1:12">
      <c r="A39" s="21">
        <v>20200508</v>
      </c>
      <c r="B39" s="21">
        <v>10111750</v>
      </c>
      <c r="C39" s="21">
        <v>7800017767</v>
      </c>
      <c r="D39" s="21">
        <v>50</v>
      </c>
      <c r="E39" s="21" t="s">
        <v>36</v>
      </c>
      <c r="F39" s="21" t="s">
        <v>37</v>
      </c>
      <c r="G39" s="21" t="s">
        <v>254</v>
      </c>
      <c r="H39" s="21" t="s">
        <v>254</v>
      </c>
      <c r="I39" s="21">
        <v>50</v>
      </c>
      <c r="J39" s="21">
        <v>-827.51</v>
      </c>
      <c r="K39" s="21" t="s">
        <v>39</v>
      </c>
      <c r="L39" s="21" t="s">
        <v>240</v>
      </c>
    </row>
    <row r="40" spans="1:12">
      <c r="A40" s="21" t="s">
        <v>42</v>
      </c>
      <c r="B40" s="21">
        <v>10111750</v>
      </c>
      <c r="C40" s="21">
        <v>4000512656</v>
      </c>
      <c r="D40" s="21">
        <v>50</v>
      </c>
      <c r="E40" s="21" t="s">
        <v>36</v>
      </c>
      <c r="F40" s="21" t="s">
        <v>43</v>
      </c>
      <c r="G40" s="21" t="s">
        <v>254</v>
      </c>
      <c r="H40" s="21" t="s">
        <v>254</v>
      </c>
      <c r="I40" s="21">
        <v>40</v>
      </c>
      <c r="J40" s="20">
        <v>969992.19</v>
      </c>
      <c r="K40" s="21" t="s">
        <v>39</v>
      </c>
      <c r="L40" s="21" t="s">
        <v>44</v>
      </c>
    </row>
    <row r="41" spans="1:12">
      <c r="A41" s="21" t="s">
        <v>42</v>
      </c>
      <c r="B41" s="21">
        <v>10111750</v>
      </c>
      <c r="C41" s="21">
        <v>4000512655</v>
      </c>
      <c r="D41" s="21">
        <v>50</v>
      </c>
      <c r="E41" s="21" t="s">
        <v>36</v>
      </c>
      <c r="F41" s="21" t="s">
        <v>43</v>
      </c>
      <c r="G41" s="21" t="s">
        <v>252</v>
      </c>
      <c r="H41" s="21" t="s">
        <v>254</v>
      </c>
      <c r="I41" s="21">
        <v>40</v>
      </c>
      <c r="J41" s="20">
        <v>226411.84</v>
      </c>
      <c r="K41" s="21" t="s">
        <v>39</v>
      </c>
      <c r="L41" s="21" t="s">
        <v>44</v>
      </c>
    </row>
    <row r="42" spans="1:12">
      <c r="A42" s="21">
        <v>20200508</v>
      </c>
      <c r="B42" s="21">
        <v>10111750</v>
      </c>
      <c r="C42" s="21">
        <v>3000119523</v>
      </c>
      <c r="D42" s="21">
        <v>50</v>
      </c>
      <c r="E42" s="21">
        <v>0</v>
      </c>
      <c r="F42" s="21" t="s">
        <v>46</v>
      </c>
      <c r="G42" s="21" t="s">
        <v>254</v>
      </c>
      <c r="H42" s="21" t="s">
        <v>254</v>
      </c>
      <c r="I42" s="21">
        <v>50</v>
      </c>
      <c r="J42" s="20">
        <v>-1195576.52</v>
      </c>
      <c r="K42" s="21" t="s">
        <v>39</v>
      </c>
      <c r="L42" s="21" t="s">
        <v>255</v>
      </c>
    </row>
    <row r="43" spans="1:12">
      <c r="A43" s="21"/>
      <c r="B43" s="21"/>
      <c r="C43" s="21"/>
      <c r="D43" s="21"/>
      <c r="E43" s="21"/>
      <c r="F43" s="21"/>
      <c r="G43" s="21"/>
      <c r="H43" s="21" t="s">
        <v>254</v>
      </c>
      <c r="I43" s="21"/>
      <c r="J43" s="21">
        <v>0</v>
      </c>
      <c r="K43" s="21" t="s">
        <v>39</v>
      </c>
      <c r="L43" s="21"/>
    </row>
    <row r="44" spans="1:12">
      <c r="A44" s="21">
        <v>20200509</v>
      </c>
      <c r="B44" s="21">
        <v>10111750</v>
      </c>
      <c r="C44" s="21">
        <v>7800017771</v>
      </c>
      <c r="D44" s="21">
        <v>50</v>
      </c>
      <c r="E44" s="21" t="s">
        <v>36</v>
      </c>
      <c r="F44" s="21" t="s">
        <v>37</v>
      </c>
      <c r="G44" s="21" t="s">
        <v>256</v>
      </c>
      <c r="H44" s="21" t="s">
        <v>256</v>
      </c>
      <c r="I44" s="21">
        <v>50</v>
      </c>
      <c r="J44" s="21">
        <v>-373.71</v>
      </c>
      <c r="K44" s="21" t="s">
        <v>39</v>
      </c>
      <c r="L44" s="21" t="s">
        <v>240</v>
      </c>
    </row>
    <row r="45" spans="1:12">
      <c r="A45" s="21" t="s">
        <v>42</v>
      </c>
      <c r="B45" s="21">
        <v>10111750</v>
      </c>
      <c r="C45" s="21">
        <v>4000514239</v>
      </c>
      <c r="D45" s="21">
        <v>50</v>
      </c>
      <c r="E45" s="21" t="s">
        <v>36</v>
      </c>
      <c r="F45" s="21" t="s">
        <v>43</v>
      </c>
      <c r="G45" s="21" t="s">
        <v>256</v>
      </c>
      <c r="H45" s="21" t="s">
        <v>256</v>
      </c>
      <c r="I45" s="21">
        <v>40</v>
      </c>
      <c r="J45" s="20">
        <v>767221.61</v>
      </c>
      <c r="K45" s="21" t="s">
        <v>39</v>
      </c>
      <c r="L45" s="21" t="s">
        <v>44</v>
      </c>
    </row>
    <row r="46" spans="1:12">
      <c r="A46" s="21" t="s">
        <v>42</v>
      </c>
      <c r="B46" s="21">
        <v>10111750</v>
      </c>
      <c r="C46" s="21">
        <v>4000514238</v>
      </c>
      <c r="D46" s="21">
        <v>50</v>
      </c>
      <c r="E46" s="21" t="s">
        <v>36</v>
      </c>
      <c r="F46" s="21" t="s">
        <v>43</v>
      </c>
      <c r="G46" s="21" t="s">
        <v>254</v>
      </c>
      <c r="H46" s="21" t="s">
        <v>256</v>
      </c>
      <c r="I46" s="21">
        <v>40</v>
      </c>
      <c r="J46" s="20">
        <v>208266.67</v>
      </c>
      <c r="K46" s="21" t="s">
        <v>39</v>
      </c>
      <c r="L46" s="21" t="s">
        <v>44</v>
      </c>
    </row>
    <row r="47" spans="1:12">
      <c r="A47" s="21">
        <v>20200509</v>
      </c>
      <c r="B47" s="21">
        <v>10111750</v>
      </c>
      <c r="C47" s="21">
        <v>3000119524</v>
      </c>
      <c r="D47" s="21">
        <v>50</v>
      </c>
      <c r="E47" s="21">
        <v>0</v>
      </c>
      <c r="F47" s="21" t="s">
        <v>46</v>
      </c>
      <c r="G47" s="21" t="s">
        <v>256</v>
      </c>
      <c r="H47" s="21" t="s">
        <v>256</v>
      </c>
      <c r="I47" s="21">
        <v>50</v>
      </c>
      <c r="J47" s="20">
        <v>-975114.57</v>
      </c>
      <c r="K47" s="21" t="s">
        <v>39</v>
      </c>
      <c r="L47" s="21" t="s">
        <v>257</v>
      </c>
    </row>
    <row r="48" spans="1:12">
      <c r="A48" s="21"/>
      <c r="B48" s="21"/>
      <c r="C48" s="21"/>
      <c r="D48" s="21"/>
      <c r="E48" s="21"/>
      <c r="F48" s="21"/>
      <c r="G48" s="21"/>
      <c r="H48" s="21" t="s">
        <v>256</v>
      </c>
      <c r="I48" s="21"/>
      <c r="J48" s="21">
        <v>0</v>
      </c>
      <c r="K48" s="21" t="s">
        <v>39</v>
      </c>
      <c r="L48" s="21"/>
    </row>
    <row r="49" spans="1:12">
      <c r="A49" s="21">
        <v>20200510</v>
      </c>
      <c r="B49" s="21">
        <v>10111750</v>
      </c>
      <c r="C49" s="21">
        <v>7800017773</v>
      </c>
      <c r="D49" s="21">
        <v>50</v>
      </c>
      <c r="E49" s="21" t="s">
        <v>36</v>
      </c>
      <c r="F49" s="21" t="s">
        <v>37</v>
      </c>
      <c r="G49" s="21" t="s">
        <v>258</v>
      </c>
      <c r="H49" s="21" t="s">
        <v>258</v>
      </c>
      <c r="I49" s="21">
        <v>50</v>
      </c>
      <c r="J49" s="21">
        <v>-256.14</v>
      </c>
      <c r="K49" s="21" t="s">
        <v>39</v>
      </c>
      <c r="L49" s="21" t="s">
        <v>240</v>
      </c>
    </row>
    <row r="50" spans="1:12">
      <c r="A50" s="21" t="s">
        <v>42</v>
      </c>
      <c r="B50" s="21">
        <v>10111750</v>
      </c>
      <c r="C50" s="21">
        <v>4000523814</v>
      </c>
      <c r="D50" s="21">
        <v>50</v>
      </c>
      <c r="E50" s="21" t="s">
        <v>36</v>
      </c>
      <c r="F50" s="21" t="s">
        <v>43</v>
      </c>
      <c r="G50" s="21" t="s">
        <v>256</v>
      </c>
      <c r="H50" s="21" t="s">
        <v>258</v>
      </c>
      <c r="I50" s="21">
        <v>40</v>
      </c>
      <c r="J50" s="20">
        <v>102209.16</v>
      </c>
      <c r="K50" s="21" t="s">
        <v>39</v>
      </c>
      <c r="L50" s="21" t="s">
        <v>44</v>
      </c>
    </row>
    <row r="51" spans="1:12">
      <c r="A51" s="21" t="s">
        <v>42</v>
      </c>
      <c r="B51" s="21">
        <v>10111750</v>
      </c>
      <c r="C51" s="21">
        <v>4000523815</v>
      </c>
      <c r="D51" s="21">
        <v>50</v>
      </c>
      <c r="E51" s="21" t="s">
        <v>36</v>
      </c>
      <c r="F51" s="21" t="s">
        <v>43</v>
      </c>
      <c r="G51" s="21" t="s">
        <v>258</v>
      </c>
      <c r="H51" s="21" t="s">
        <v>258</v>
      </c>
      <c r="I51" s="21">
        <v>40</v>
      </c>
      <c r="J51" s="20">
        <v>427411.92</v>
      </c>
      <c r="K51" s="21" t="s">
        <v>39</v>
      </c>
      <c r="L51" s="21" t="s">
        <v>44</v>
      </c>
    </row>
    <row r="52" spans="1:12">
      <c r="A52" s="21">
        <v>20200510</v>
      </c>
      <c r="B52" s="21">
        <v>10111750</v>
      </c>
      <c r="C52" s="21">
        <v>3000119525</v>
      </c>
      <c r="D52" s="21">
        <v>50</v>
      </c>
      <c r="E52" s="21">
        <v>0</v>
      </c>
      <c r="F52" s="21" t="s">
        <v>46</v>
      </c>
      <c r="G52" s="21" t="s">
        <v>258</v>
      </c>
      <c r="H52" s="21" t="s">
        <v>258</v>
      </c>
      <c r="I52" s="21">
        <v>50</v>
      </c>
      <c r="J52" s="20">
        <v>-529364.93999999994</v>
      </c>
      <c r="K52" s="21" t="s">
        <v>39</v>
      </c>
      <c r="L52" s="21" t="s">
        <v>259</v>
      </c>
    </row>
    <row r="53" spans="1:12">
      <c r="A53" s="21"/>
      <c r="B53" s="21"/>
      <c r="C53" s="21"/>
      <c r="D53" s="21"/>
      <c r="E53" s="21"/>
      <c r="F53" s="21"/>
      <c r="G53" s="21"/>
      <c r="H53" s="21" t="s">
        <v>258</v>
      </c>
      <c r="I53" s="21"/>
      <c r="J53" s="21">
        <v>0</v>
      </c>
      <c r="K53" s="21" t="s">
        <v>39</v>
      </c>
      <c r="L53" s="21"/>
    </row>
    <row r="54" spans="1:12">
      <c r="A54" s="21">
        <v>20200511</v>
      </c>
      <c r="B54" s="21">
        <v>10111750</v>
      </c>
      <c r="C54" s="21">
        <v>7800017775</v>
      </c>
      <c r="D54" s="21">
        <v>50</v>
      </c>
      <c r="E54" s="21" t="s">
        <v>36</v>
      </c>
      <c r="F54" s="21" t="s">
        <v>37</v>
      </c>
      <c r="G54" s="21" t="s">
        <v>260</v>
      </c>
      <c r="H54" s="21" t="s">
        <v>260</v>
      </c>
      <c r="I54" s="21">
        <v>50</v>
      </c>
      <c r="J54" s="21">
        <v>-211.66</v>
      </c>
      <c r="K54" s="21" t="s">
        <v>39</v>
      </c>
      <c r="L54" s="21" t="s">
        <v>240</v>
      </c>
    </row>
    <row r="55" spans="1:12">
      <c r="A55" s="21" t="s">
        <v>42</v>
      </c>
      <c r="B55" s="21">
        <v>10111750</v>
      </c>
      <c r="C55" s="21">
        <v>4000523819</v>
      </c>
      <c r="D55" s="21">
        <v>50</v>
      </c>
      <c r="E55" s="21" t="s">
        <v>36</v>
      </c>
      <c r="F55" s="21" t="s">
        <v>43</v>
      </c>
      <c r="G55" s="21" t="s">
        <v>258</v>
      </c>
      <c r="H55" s="21" t="s">
        <v>260</v>
      </c>
      <c r="I55" s="21">
        <v>40</v>
      </c>
      <c r="J55" s="20">
        <v>62853.16</v>
      </c>
      <c r="K55" s="21" t="s">
        <v>39</v>
      </c>
      <c r="L55" s="21" t="s">
        <v>44</v>
      </c>
    </row>
    <row r="56" spans="1:12">
      <c r="A56" s="21" t="s">
        <v>42</v>
      </c>
      <c r="B56" s="21">
        <v>10111750</v>
      </c>
      <c r="C56" s="21">
        <v>4000523820</v>
      </c>
      <c r="D56" s="21">
        <v>50</v>
      </c>
      <c r="E56" s="21" t="s">
        <v>36</v>
      </c>
      <c r="F56" s="21" t="s">
        <v>43</v>
      </c>
      <c r="G56" s="21" t="s">
        <v>260</v>
      </c>
      <c r="H56" s="21" t="s">
        <v>260</v>
      </c>
      <c r="I56" s="21">
        <v>40</v>
      </c>
      <c r="J56" s="20">
        <v>833284.06</v>
      </c>
      <c r="K56" s="21" t="s">
        <v>39</v>
      </c>
      <c r="L56" s="21" t="s">
        <v>44</v>
      </c>
    </row>
    <row r="57" spans="1:12">
      <c r="A57" s="21" t="s">
        <v>42</v>
      </c>
      <c r="B57" s="21">
        <v>10111750</v>
      </c>
      <c r="C57" s="21">
        <v>4000523818</v>
      </c>
      <c r="D57" s="21">
        <v>50</v>
      </c>
      <c r="E57" s="21" t="s">
        <v>36</v>
      </c>
      <c r="F57" s="21" t="s">
        <v>43</v>
      </c>
      <c r="G57" s="21" t="s">
        <v>256</v>
      </c>
      <c r="H57" s="21" t="s">
        <v>260</v>
      </c>
      <c r="I57" s="21">
        <v>40</v>
      </c>
      <c r="J57" s="20">
        <v>1720</v>
      </c>
      <c r="K57" s="21" t="s">
        <v>39</v>
      </c>
      <c r="L57" s="21" t="s">
        <v>44</v>
      </c>
    </row>
    <row r="58" spans="1:12">
      <c r="A58" s="21">
        <v>20200511</v>
      </c>
      <c r="B58" s="21">
        <v>10111750</v>
      </c>
      <c r="C58" s="21">
        <v>3000125220</v>
      </c>
      <c r="D58" s="21">
        <v>50</v>
      </c>
      <c r="E58" s="21">
        <v>0</v>
      </c>
      <c r="F58" s="21" t="s">
        <v>46</v>
      </c>
      <c r="G58" s="21" t="s">
        <v>260</v>
      </c>
      <c r="H58" s="21" t="s">
        <v>260</v>
      </c>
      <c r="I58" s="21">
        <v>50</v>
      </c>
      <c r="J58" s="20">
        <v>-897645.56</v>
      </c>
      <c r="K58" s="21" t="s">
        <v>39</v>
      </c>
      <c r="L58" s="21" t="s">
        <v>261</v>
      </c>
    </row>
    <row r="59" spans="1:12">
      <c r="A59" s="21"/>
      <c r="B59" s="21"/>
      <c r="C59" s="21"/>
      <c r="D59" s="21"/>
      <c r="E59" s="21"/>
      <c r="F59" s="21"/>
      <c r="G59" s="21"/>
      <c r="H59" s="21" t="s">
        <v>260</v>
      </c>
      <c r="I59" s="21"/>
      <c r="J59" s="21">
        <v>0</v>
      </c>
      <c r="K59" s="21" t="s">
        <v>39</v>
      </c>
      <c r="L59" s="21"/>
    </row>
    <row r="60" spans="1:12">
      <c r="A60" s="21">
        <v>20200512</v>
      </c>
      <c r="B60" s="21">
        <v>10111750</v>
      </c>
      <c r="C60" s="21">
        <v>7800017777</v>
      </c>
      <c r="D60" s="21">
        <v>50</v>
      </c>
      <c r="E60" s="21" t="s">
        <v>36</v>
      </c>
      <c r="F60" s="21" t="s">
        <v>37</v>
      </c>
      <c r="G60" s="21" t="s">
        <v>262</v>
      </c>
      <c r="H60" s="21" t="s">
        <v>262</v>
      </c>
      <c r="I60" s="21">
        <v>50</v>
      </c>
      <c r="J60" s="21">
        <v>-741.37</v>
      </c>
      <c r="K60" s="21" t="s">
        <v>39</v>
      </c>
      <c r="L60" s="21" t="s">
        <v>240</v>
      </c>
    </row>
    <row r="61" spans="1:12">
      <c r="A61" s="21" t="s">
        <v>42</v>
      </c>
      <c r="B61" s="21">
        <v>10111750</v>
      </c>
      <c r="C61" s="21">
        <v>4000527836</v>
      </c>
      <c r="D61" s="21">
        <v>50</v>
      </c>
      <c r="E61" s="21" t="s">
        <v>36</v>
      </c>
      <c r="F61" s="21" t="s">
        <v>43</v>
      </c>
      <c r="G61" s="21" t="s">
        <v>260</v>
      </c>
      <c r="H61" s="21" t="s">
        <v>262</v>
      </c>
      <c r="I61" s="21">
        <v>40</v>
      </c>
      <c r="J61" s="20">
        <v>131672.68</v>
      </c>
      <c r="K61" s="21" t="s">
        <v>39</v>
      </c>
      <c r="L61" s="21" t="s">
        <v>44</v>
      </c>
    </row>
    <row r="62" spans="1:12">
      <c r="A62" s="21" t="s">
        <v>42</v>
      </c>
      <c r="B62" s="21">
        <v>10111750</v>
      </c>
      <c r="C62" s="21">
        <v>4000527837</v>
      </c>
      <c r="D62" s="21">
        <v>50</v>
      </c>
      <c r="E62" s="21" t="s">
        <v>36</v>
      </c>
      <c r="F62" s="21" t="s">
        <v>43</v>
      </c>
      <c r="G62" s="21" t="s">
        <v>262</v>
      </c>
      <c r="H62" s="21" t="s">
        <v>262</v>
      </c>
      <c r="I62" s="21">
        <v>40</v>
      </c>
      <c r="J62" s="20">
        <v>946712.84</v>
      </c>
      <c r="K62" s="21" t="s">
        <v>39</v>
      </c>
      <c r="L62" s="21" t="s">
        <v>44</v>
      </c>
    </row>
    <row r="63" spans="1:12">
      <c r="A63" s="21">
        <v>20200512</v>
      </c>
      <c r="B63" s="21">
        <v>10111750</v>
      </c>
      <c r="C63" s="21">
        <v>3000125222</v>
      </c>
      <c r="D63" s="21">
        <v>50</v>
      </c>
      <c r="E63" s="21">
        <v>0</v>
      </c>
      <c r="F63" s="21" t="s">
        <v>46</v>
      </c>
      <c r="G63" s="21" t="s">
        <v>262</v>
      </c>
      <c r="H63" s="21" t="s">
        <v>262</v>
      </c>
      <c r="I63" s="21">
        <v>50</v>
      </c>
      <c r="J63" s="20">
        <v>-1077644.1499999999</v>
      </c>
      <c r="K63" s="21" t="s">
        <v>39</v>
      </c>
      <c r="L63" s="21" t="s">
        <v>263</v>
      </c>
    </row>
    <row r="64" spans="1:12">
      <c r="A64" s="21"/>
      <c r="B64" s="21"/>
      <c r="C64" s="21"/>
      <c r="D64" s="21"/>
      <c r="E64" s="21"/>
      <c r="F64" s="21"/>
      <c r="G64" s="21"/>
      <c r="H64" s="21" t="s">
        <v>262</v>
      </c>
      <c r="I64" s="21"/>
      <c r="J64" s="21">
        <v>0</v>
      </c>
      <c r="K64" s="21" t="s">
        <v>39</v>
      </c>
      <c r="L64" s="21"/>
    </row>
    <row r="65" spans="1:12">
      <c r="A65" s="21">
        <v>20200513</v>
      </c>
      <c r="B65" s="21">
        <v>10111750</v>
      </c>
      <c r="C65" s="21">
        <v>7800017875</v>
      </c>
      <c r="D65" s="21">
        <v>50</v>
      </c>
      <c r="E65" s="21" t="s">
        <v>36</v>
      </c>
      <c r="F65" s="21" t="s">
        <v>37</v>
      </c>
      <c r="G65" s="21" t="s">
        <v>264</v>
      </c>
      <c r="H65" s="21" t="s">
        <v>264</v>
      </c>
      <c r="I65" s="21">
        <v>50</v>
      </c>
      <c r="J65" s="21">
        <v>-600.46</v>
      </c>
      <c r="K65" s="21" t="s">
        <v>39</v>
      </c>
      <c r="L65" s="21" t="s">
        <v>240</v>
      </c>
    </row>
    <row r="66" spans="1:12">
      <c r="A66" s="21" t="s">
        <v>42</v>
      </c>
      <c r="B66" s="21">
        <v>10111750</v>
      </c>
      <c r="C66" s="21">
        <v>4000535204</v>
      </c>
      <c r="D66" s="21">
        <v>50</v>
      </c>
      <c r="E66" s="21" t="s">
        <v>36</v>
      </c>
      <c r="F66" s="21" t="s">
        <v>43</v>
      </c>
      <c r="G66" s="21" t="s">
        <v>262</v>
      </c>
      <c r="H66" s="21" t="s">
        <v>264</v>
      </c>
      <c r="I66" s="21">
        <v>40</v>
      </c>
      <c r="J66" s="20">
        <v>165826.48000000001</v>
      </c>
      <c r="K66" s="21" t="s">
        <v>39</v>
      </c>
      <c r="L66" s="21" t="s">
        <v>44</v>
      </c>
    </row>
    <row r="67" spans="1:12">
      <c r="A67" s="21" t="s">
        <v>42</v>
      </c>
      <c r="B67" s="21">
        <v>10111750</v>
      </c>
      <c r="C67" s="21">
        <v>4000535205</v>
      </c>
      <c r="D67" s="21">
        <v>50</v>
      </c>
      <c r="E67" s="21" t="s">
        <v>36</v>
      </c>
      <c r="F67" s="21" t="s">
        <v>43</v>
      </c>
      <c r="G67" s="21" t="s">
        <v>264</v>
      </c>
      <c r="H67" s="21" t="s">
        <v>264</v>
      </c>
      <c r="I67" s="21">
        <v>40</v>
      </c>
      <c r="J67" s="20">
        <v>967290.98</v>
      </c>
      <c r="K67" s="21" t="s">
        <v>39</v>
      </c>
      <c r="L67" s="21" t="s">
        <v>44</v>
      </c>
    </row>
    <row r="68" spans="1:12">
      <c r="A68" s="21">
        <v>20200513</v>
      </c>
      <c r="B68" s="21">
        <v>10111750</v>
      </c>
      <c r="C68" s="21">
        <v>3000125224</v>
      </c>
      <c r="D68" s="21">
        <v>50</v>
      </c>
      <c r="E68" s="21">
        <v>0</v>
      </c>
      <c r="F68" s="21" t="s">
        <v>46</v>
      </c>
      <c r="G68" s="21" t="s">
        <v>264</v>
      </c>
      <c r="H68" s="21" t="s">
        <v>264</v>
      </c>
      <c r="I68" s="21">
        <v>50</v>
      </c>
      <c r="J68" s="20">
        <v>-1132517</v>
      </c>
      <c r="K68" s="21" t="s">
        <v>39</v>
      </c>
      <c r="L68" s="21" t="s">
        <v>265</v>
      </c>
    </row>
    <row r="69" spans="1:12">
      <c r="A69" s="21"/>
      <c r="B69" s="21"/>
      <c r="C69" s="21"/>
      <c r="D69" s="21"/>
      <c r="E69" s="21"/>
      <c r="F69" s="21"/>
      <c r="G69" s="21"/>
      <c r="H69" s="21" t="s">
        <v>264</v>
      </c>
      <c r="I69" s="21"/>
      <c r="J69" s="21">
        <v>0</v>
      </c>
      <c r="K69" s="21" t="s">
        <v>39</v>
      </c>
      <c r="L69" s="21"/>
    </row>
    <row r="70" spans="1:12">
      <c r="A70" s="21">
        <v>20200514</v>
      </c>
      <c r="B70" s="21">
        <v>10111750</v>
      </c>
      <c r="C70" s="21">
        <v>7800017879</v>
      </c>
      <c r="D70" s="21">
        <v>50</v>
      </c>
      <c r="E70" s="21" t="s">
        <v>36</v>
      </c>
      <c r="F70" s="21" t="s">
        <v>37</v>
      </c>
      <c r="G70" s="21" t="s">
        <v>266</v>
      </c>
      <c r="H70" s="21" t="s">
        <v>266</v>
      </c>
      <c r="I70" s="21">
        <v>50</v>
      </c>
      <c r="J70" s="21">
        <v>-721.79</v>
      </c>
      <c r="K70" s="21" t="s">
        <v>39</v>
      </c>
      <c r="L70" s="21" t="s">
        <v>240</v>
      </c>
    </row>
    <row r="71" spans="1:12">
      <c r="A71" s="21" t="s">
        <v>42</v>
      </c>
      <c r="B71" s="21">
        <v>10111750</v>
      </c>
      <c r="C71" s="21">
        <v>4000535218</v>
      </c>
      <c r="D71" s="21">
        <v>50</v>
      </c>
      <c r="E71" s="21" t="s">
        <v>36</v>
      </c>
      <c r="F71" s="21" t="s">
        <v>43</v>
      </c>
      <c r="G71" s="21" t="s">
        <v>266</v>
      </c>
      <c r="H71" s="21" t="s">
        <v>266</v>
      </c>
      <c r="I71" s="21">
        <v>40</v>
      </c>
      <c r="J71" s="20">
        <v>959329.96</v>
      </c>
      <c r="K71" s="21" t="s">
        <v>39</v>
      </c>
      <c r="L71" s="21" t="s">
        <v>44</v>
      </c>
    </row>
    <row r="72" spans="1:12">
      <c r="A72" s="21" t="s">
        <v>42</v>
      </c>
      <c r="B72" s="21">
        <v>10111750</v>
      </c>
      <c r="C72" s="21">
        <v>4000535217</v>
      </c>
      <c r="D72" s="21">
        <v>50</v>
      </c>
      <c r="E72" s="21" t="s">
        <v>36</v>
      </c>
      <c r="F72" s="21" t="s">
        <v>43</v>
      </c>
      <c r="G72" s="21" t="s">
        <v>264</v>
      </c>
      <c r="H72" s="21" t="s">
        <v>266</v>
      </c>
      <c r="I72" s="21">
        <v>40</v>
      </c>
      <c r="J72" s="20">
        <v>206826.37</v>
      </c>
      <c r="K72" s="21" t="s">
        <v>39</v>
      </c>
      <c r="L72" s="21" t="s">
        <v>44</v>
      </c>
    </row>
    <row r="73" spans="1:12">
      <c r="A73" s="21">
        <v>20200514</v>
      </c>
      <c r="B73" s="21">
        <v>10111750</v>
      </c>
      <c r="C73" s="21">
        <v>3000125226</v>
      </c>
      <c r="D73" s="21">
        <v>50</v>
      </c>
      <c r="E73" s="21">
        <v>0</v>
      </c>
      <c r="F73" s="21" t="s">
        <v>46</v>
      </c>
      <c r="G73" s="21" t="s">
        <v>266</v>
      </c>
      <c r="H73" s="21" t="s">
        <v>266</v>
      </c>
      <c r="I73" s="21">
        <v>50</v>
      </c>
      <c r="J73" s="20">
        <v>-1165434.54</v>
      </c>
      <c r="K73" s="21" t="s">
        <v>39</v>
      </c>
      <c r="L73" s="21" t="s">
        <v>267</v>
      </c>
    </row>
    <row r="74" spans="1:12">
      <c r="A74" s="21"/>
      <c r="B74" s="21"/>
      <c r="C74" s="21"/>
      <c r="D74" s="21"/>
      <c r="E74" s="21"/>
      <c r="F74" s="21"/>
      <c r="G74" s="21"/>
      <c r="H74" s="21" t="s">
        <v>266</v>
      </c>
      <c r="I74" s="21"/>
      <c r="J74" s="21">
        <v>0</v>
      </c>
      <c r="K74" s="21" t="s">
        <v>39</v>
      </c>
      <c r="L74" s="21"/>
    </row>
    <row r="75" spans="1:12">
      <c r="A75" s="21">
        <v>20200515</v>
      </c>
      <c r="B75" s="21">
        <v>10111750</v>
      </c>
      <c r="C75" s="21">
        <v>7800017884</v>
      </c>
      <c r="D75" s="21">
        <v>50</v>
      </c>
      <c r="E75" s="21" t="s">
        <v>36</v>
      </c>
      <c r="F75" s="21" t="s">
        <v>37</v>
      </c>
      <c r="G75" s="21" t="s">
        <v>268</v>
      </c>
      <c r="H75" s="21" t="s">
        <v>268</v>
      </c>
      <c r="I75" s="21">
        <v>50</v>
      </c>
      <c r="J75" s="21">
        <v>-633.74</v>
      </c>
      <c r="K75" s="21" t="s">
        <v>39</v>
      </c>
      <c r="L75" s="21" t="s">
        <v>240</v>
      </c>
    </row>
    <row r="76" spans="1:12">
      <c r="A76" s="21" t="s">
        <v>42</v>
      </c>
      <c r="B76" s="21">
        <v>10111750</v>
      </c>
      <c r="C76" s="21">
        <v>4000538615</v>
      </c>
      <c r="D76" s="21">
        <v>50</v>
      </c>
      <c r="E76" s="21" t="s">
        <v>36</v>
      </c>
      <c r="F76" s="21" t="s">
        <v>43</v>
      </c>
      <c r="G76" s="21" t="s">
        <v>266</v>
      </c>
      <c r="H76" s="21" t="s">
        <v>268</v>
      </c>
      <c r="I76" s="21">
        <v>40</v>
      </c>
      <c r="J76" s="20">
        <v>127419.08</v>
      </c>
      <c r="K76" s="21" t="s">
        <v>39</v>
      </c>
      <c r="L76" s="21" t="s">
        <v>44</v>
      </c>
    </row>
    <row r="77" spans="1:12">
      <c r="A77" s="21" t="s">
        <v>42</v>
      </c>
      <c r="B77" s="21">
        <v>10111750</v>
      </c>
      <c r="C77" s="21">
        <v>4000538616</v>
      </c>
      <c r="D77" s="21">
        <v>50</v>
      </c>
      <c r="E77" s="21" t="s">
        <v>36</v>
      </c>
      <c r="F77" s="21" t="s">
        <v>43</v>
      </c>
      <c r="G77" s="21" t="s">
        <v>268</v>
      </c>
      <c r="H77" s="21" t="s">
        <v>268</v>
      </c>
      <c r="I77" s="21">
        <v>40</v>
      </c>
      <c r="J77" s="20">
        <v>986794.17</v>
      </c>
      <c r="K77" s="21" t="s">
        <v>39</v>
      </c>
      <c r="L77" s="21" t="s">
        <v>44</v>
      </c>
    </row>
    <row r="78" spans="1:12">
      <c r="A78" s="21">
        <v>20200515</v>
      </c>
      <c r="B78" s="21">
        <v>10111750</v>
      </c>
      <c r="C78" s="21">
        <v>3000125228</v>
      </c>
      <c r="D78" s="21">
        <v>50</v>
      </c>
      <c r="E78" s="21">
        <v>0</v>
      </c>
      <c r="F78" s="21" t="s">
        <v>46</v>
      </c>
      <c r="G78" s="21" t="s">
        <v>268</v>
      </c>
      <c r="H78" s="21" t="s">
        <v>268</v>
      </c>
      <c r="I78" s="21">
        <v>50</v>
      </c>
      <c r="J78" s="20">
        <v>-1113579.51</v>
      </c>
      <c r="K78" s="21" t="s">
        <v>39</v>
      </c>
      <c r="L78" s="21" t="s">
        <v>269</v>
      </c>
    </row>
    <row r="79" spans="1:12">
      <c r="A79" s="21"/>
      <c r="B79" s="21"/>
      <c r="C79" s="21"/>
      <c r="D79" s="21"/>
      <c r="E79" s="21"/>
      <c r="F79" s="21"/>
      <c r="G79" s="21"/>
      <c r="H79" s="21" t="s">
        <v>268</v>
      </c>
      <c r="I79" s="21"/>
      <c r="J79" s="21">
        <v>0</v>
      </c>
      <c r="K79" s="21" t="s">
        <v>39</v>
      </c>
      <c r="L79" s="21"/>
    </row>
    <row r="80" spans="1:12">
      <c r="A80" s="21" t="s">
        <v>42</v>
      </c>
      <c r="B80" s="21">
        <v>10111750</v>
      </c>
      <c r="C80" s="21">
        <v>4000540481</v>
      </c>
      <c r="D80" s="21">
        <v>50</v>
      </c>
      <c r="E80" s="21" t="s">
        <v>36</v>
      </c>
      <c r="F80" s="21" t="s">
        <v>43</v>
      </c>
      <c r="G80" s="21" t="s">
        <v>268</v>
      </c>
      <c r="H80" s="21" t="s">
        <v>270</v>
      </c>
      <c r="I80" s="21">
        <v>40</v>
      </c>
      <c r="J80" s="20">
        <v>195859.03</v>
      </c>
      <c r="K80" s="21" t="s">
        <v>39</v>
      </c>
      <c r="L80" s="21" t="s">
        <v>44</v>
      </c>
    </row>
    <row r="81" spans="1:12">
      <c r="A81" s="21" t="s">
        <v>42</v>
      </c>
      <c r="B81" s="21">
        <v>10111750</v>
      </c>
      <c r="C81" s="21">
        <v>4000540482</v>
      </c>
      <c r="D81" s="21">
        <v>50</v>
      </c>
      <c r="E81" s="21" t="s">
        <v>36</v>
      </c>
      <c r="F81" s="21" t="s">
        <v>43</v>
      </c>
      <c r="G81" s="21" t="s">
        <v>270</v>
      </c>
      <c r="H81" s="21" t="s">
        <v>270</v>
      </c>
      <c r="I81" s="21">
        <v>40</v>
      </c>
      <c r="J81" s="20">
        <v>698660.04</v>
      </c>
      <c r="K81" s="21" t="s">
        <v>39</v>
      </c>
      <c r="L81" s="21" t="s">
        <v>44</v>
      </c>
    </row>
    <row r="82" spans="1:12">
      <c r="A82" s="21">
        <v>20200516</v>
      </c>
      <c r="B82" s="21">
        <v>10111750</v>
      </c>
      <c r="C82" s="21">
        <v>3000125229</v>
      </c>
      <c r="D82" s="21">
        <v>50</v>
      </c>
      <c r="E82" s="21">
        <v>0</v>
      </c>
      <c r="F82" s="21" t="s">
        <v>46</v>
      </c>
      <c r="G82" s="21" t="s">
        <v>270</v>
      </c>
      <c r="H82" s="21" t="s">
        <v>270</v>
      </c>
      <c r="I82" s="21">
        <v>50</v>
      </c>
      <c r="J82" s="20">
        <v>-894519.07</v>
      </c>
      <c r="K82" s="21" t="s">
        <v>39</v>
      </c>
      <c r="L82" s="21" t="s">
        <v>271</v>
      </c>
    </row>
    <row r="83" spans="1:12">
      <c r="A83" s="21"/>
      <c r="B83" s="21"/>
      <c r="C83" s="21"/>
      <c r="D83" s="21"/>
      <c r="E83" s="21"/>
      <c r="F83" s="21"/>
      <c r="G83" s="21"/>
      <c r="H83" s="21" t="s">
        <v>270</v>
      </c>
      <c r="I83" s="21"/>
      <c r="J83" s="21">
        <v>0</v>
      </c>
      <c r="K83" s="21" t="s">
        <v>39</v>
      </c>
      <c r="L83" s="21"/>
    </row>
    <row r="84" spans="1:12">
      <c r="A84" s="21">
        <v>20200517</v>
      </c>
      <c r="B84" s="21">
        <v>10111750</v>
      </c>
      <c r="C84" s="21">
        <v>7800017888</v>
      </c>
      <c r="D84" s="21">
        <v>50</v>
      </c>
      <c r="E84" s="21" t="s">
        <v>36</v>
      </c>
      <c r="F84" s="21" t="s">
        <v>37</v>
      </c>
      <c r="G84" s="21" t="s">
        <v>272</v>
      </c>
      <c r="H84" s="21" t="s">
        <v>272</v>
      </c>
      <c r="I84" s="21">
        <v>50</v>
      </c>
      <c r="J84" s="21">
        <v>-498.94</v>
      </c>
      <c r="K84" s="21" t="s">
        <v>39</v>
      </c>
      <c r="L84" s="21" t="s">
        <v>240</v>
      </c>
    </row>
    <row r="85" spans="1:12">
      <c r="A85" s="21" t="s">
        <v>42</v>
      </c>
      <c r="B85" s="21">
        <v>10111750</v>
      </c>
      <c r="C85" s="21">
        <v>4000546087</v>
      </c>
      <c r="D85" s="21">
        <v>50</v>
      </c>
      <c r="E85" s="21" t="s">
        <v>36</v>
      </c>
      <c r="F85" s="21" t="s">
        <v>43</v>
      </c>
      <c r="G85" s="21" t="s">
        <v>270</v>
      </c>
      <c r="H85" s="21" t="s">
        <v>272</v>
      </c>
      <c r="I85" s="21">
        <v>40</v>
      </c>
      <c r="J85" s="20">
        <v>117080.25</v>
      </c>
      <c r="K85" s="21" t="s">
        <v>39</v>
      </c>
      <c r="L85" s="21" t="s">
        <v>44</v>
      </c>
    </row>
    <row r="86" spans="1:12">
      <c r="A86" s="21" t="s">
        <v>42</v>
      </c>
      <c r="B86" s="21">
        <v>10111750</v>
      </c>
      <c r="C86" s="21">
        <v>4000546089</v>
      </c>
      <c r="D86" s="21">
        <v>50</v>
      </c>
      <c r="E86" s="21" t="s">
        <v>36</v>
      </c>
      <c r="F86" s="21" t="s">
        <v>43</v>
      </c>
      <c r="G86" s="21" t="s">
        <v>272</v>
      </c>
      <c r="H86" s="21" t="s">
        <v>272</v>
      </c>
      <c r="I86" s="21">
        <v>40</v>
      </c>
      <c r="J86" s="20">
        <v>316053.44</v>
      </c>
      <c r="K86" s="21" t="s">
        <v>39</v>
      </c>
      <c r="L86" s="21" t="s">
        <v>44</v>
      </c>
    </row>
    <row r="87" spans="1:12">
      <c r="A87" s="21">
        <v>20200517</v>
      </c>
      <c r="B87" s="21">
        <v>10111750</v>
      </c>
      <c r="C87" s="21">
        <v>3000125230</v>
      </c>
      <c r="D87" s="21">
        <v>50</v>
      </c>
      <c r="E87" s="21">
        <v>0</v>
      </c>
      <c r="F87" s="21" t="s">
        <v>46</v>
      </c>
      <c r="G87" s="21" t="s">
        <v>272</v>
      </c>
      <c r="H87" s="21" t="s">
        <v>272</v>
      </c>
      <c r="I87" s="21">
        <v>50</v>
      </c>
      <c r="J87" s="20">
        <v>-432634.75</v>
      </c>
      <c r="K87" s="21" t="s">
        <v>39</v>
      </c>
      <c r="L87" s="21" t="s">
        <v>273</v>
      </c>
    </row>
    <row r="88" spans="1:12">
      <c r="A88" s="21"/>
      <c r="B88" s="21"/>
      <c r="C88" s="21"/>
      <c r="D88" s="21"/>
      <c r="E88" s="21"/>
      <c r="F88" s="21"/>
      <c r="G88" s="21"/>
      <c r="H88" s="21" t="s">
        <v>272</v>
      </c>
      <c r="I88" s="21"/>
      <c r="J88" s="21">
        <v>0</v>
      </c>
      <c r="K88" s="21" t="s">
        <v>39</v>
      </c>
      <c r="L88" s="21"/>
    </row>
    <row r="89" spans="1:12">
      <c r="A89" s="21">
        <v>20200518</v>
      </c>
      <c r="B89" s="21">
        <v>10111750</v>
      </c>
      <c r="C89" s="21">
        <v>7800017890</v>
      </c>
      <c r="D89" s="21">
        <v>50</v>
      </c>
      <c r="E89" s="21" t="s">
        <v>36</v>
      </c>
      <c r="F89" s="21" t="s">
        <v>37</v>
      </c>
      <c r="G89" s="21" t="s">
        <v>274</v>
      </c>
      <c r="H89" s="21" t="s">
        <v>274</v>
      </c>
      <c r="I89" s="21">
        <v>50</v>
      </c>
      <c r="J89" s="21">
        <v>-383.06</v>
      </c>
      <c r="K89" s="21" t="s">
        <v>39</v>
      </c>
      <c r="L89" s="21" t="s">
        <v>240</v>
      </c>
    </row>
    <row r="90" spans="1:12">
      <c r="A90" s="21" t="s">
        <v>42</v>
      </c>
      <c r="B90" s="21">
        <v>10111750</v>
      </c>
      <c r="C90" s="21">
        <v>4000550737</v>
      </c>
      <c r="D90" s="21">
        <v>50</v>
      </c>
      <c r="E90" s="21" t="s">
        <v>36</v>
      </c>
      <c r="F90" s="21" t="s">
        <v>43</v>
      </c>
      <c r="G90" s="21" t="s">
        <v>274</v>
      </c>
      <c r="H90" s="21" t="s">
        <v>274</v>
      </c>
      <c r="I90" s="21">
        <v>40</v>
      </c>
      <c r="J90" s="20">
        <v>778051.58</v>
      </c>
      <c r="K90" s="21" t="s">
        <v>39</v>
      </c>
      <c r="L90" s="21" t="s">
        <v>44</v>
      </c>
    </row>
    <row r="91" spans="1:12">
      <c r="A91" s="21" t="s">
        <v>42</v>
      </c>
      <c r="B91" s="21">
        <v>10111750</v>
      </c>
      <c r="C91" s="21">
        <v>4000550735</v>
      </c>
      <c r="D91" s="21">
        <v>50</v>
      </c>
      <c r="E91" s="21" t="s">
        <v>36</v>
      </c>
      <c r="F91" s="21" t="s">
        <v>43</v>
      </c>
      <c r="G91" s="21" t="s">
        <v>268</v>
      </c>
      <c r="H91" s="21" t="s">
        <v>274</v>
      </c>
      <c r="I91" s="21">
        <v>40</v>
      </c>
      <c r="J91" s="20">
        <v>1781.5</v>
      </c>
      <c r="K91" s="21" t="s">
        <v>39</v>
      </c>
      <c r="L91" s="21" t="s">
        <v>44</v>
      </c>
    </row>
    <row r="92" spans="1:12">
      <c r="A92" s="21" t="s">
        <v>42</v>
      </c>
      <c r="B92" s="21">
        <v>10111750</v>
      </c>
      <c r="C92" s="21">
        <v>4000550736</v>
      </c>
      <c r="D92" s="21">
        <v>50</v>
      </c>
      <c r="E92" s="21" t="s">
        <v>36</v>
      </c>
      <c r="F92" s="21" t="s">
        <v>43</v>
      </c>
      <c r="G92" s="21" t="s">
        <v>272</v>
      </c>
      <c r="H92" s="21" t="s">
        <v>274</v>
      </c>
      <c r="I92" s="21">
        <v>40</v>
      </c>
      <c r="J92" s="20">
        <v>224687.23</v>
      </c>
      <c r="K92" s="21" t="s">
        <v>39</v>
      </c>
      <c r="L92" s="21" t="s">
        <v>44</v>
      </c>
    </row>
    <row r="93" spans="1:12">
      <c r="A93" s="21">
        <v>20200518</v>
      </c>
      <c r="B93" s="21">
        <v>10111750</v>
      </c>
      <c r="C93" s="21">
        <v>3000125231</v>
      </c>
      <c r="D93" s="21">
        <v>50</v>
      </c>
      <c r="E93" s="21">
        <v>0</v>
      </c>
      <c r="F93" s="21" t="s">
        <v>46</v>
      </c>
      <c r="G93" s="21" t="s">
        <v>274</v>
      </c>
      <c r="H93" s="21" t="s">
        <v>274</v>
      </c>
      <c r="I93" s="21">
        <v>50</v>
      </c>
      <c r="J93" s="20">
        <v>-1004137.25</v>
      </c>
      <c r="K93" s="21" t="s">
        <v>39</v>
      </c>
      <c r="L93" s="21" t="s">
        <v>275</v>
      </c>
    </row>
    <row r="94" spans="1:12">
      <c r="A94" s="21"/>
      <c r="B94" s="21"/>
      <c r="C94" s="21"/>
      <c r="D94" s="21"/>
      <c r="E94" s="21"/>
      <c r="F94" s="21"/>
      <c r="G94" s="21"/>
      <c r="H94" s="21" t="s">
        <v>274</v>
      </c>
      <c r="I94" s="21"/>
      <c r="J94" s="21">
        <v>0</v>
      </c>
      <c r="K94" s="21" t="s">
        <v>39</v>
      </c>
      <c r="L94" s="21"/>
    </row>
    <row r="95" spans="1:12">
      <c r="A95" s="21">
        <v>20200519</v>
      </c>
      <c r="B95" s="21">
        <v>10111750</v>
      </c>
      <c r="C95" s="21">
        <v>7800017892</v>
      </c>
      <c r="D95" s="21">
        <v>50</v>
      </c>
      <c r="E95" s="21" t="s">
        <v>36</v>
      </c>
      <c r="F95" s="21" t="s">
        <v>37</v>
      </c>
      <c r="G95" s="21" t="s">
        <v>276</v>
      </c>
      <c r="H95" s="21" t="s">
        <v>276</v>
      </c>
      <c r="I95" s="21">
        <v>50</v>
      </c>
      <c r="J95" s="21">
        <v>-666.55</v>
      </c>
      <c r="K95" s="21" t="s">
        <v>39</v>
      </c>
      <c r="L95" s="21" t="s">
        <v>240</v>
      </c>
    </row>
    <row r="96" spans="1:12">
      <c r="A96" s="21" t="s">
        <v>42</v>
      </c>
      <c r="B96" s="21">
        <v>10111750</v>
      </c>
      <c r="C96" s="21">
        <v>4000562947</v>
      </c>
      <c r="D96" s="21">
        <v>50</v>
      </c>
      <c r="E96" s="21" t="s">
        <v>36</v>
      </c>
      <c r="F96" s="21" t="s">
        <v>43</v>
      </c>
      <c r="G96" s="21" t="s">
        <v>276</v>
      </c>
      <c r="H96" s="21" t="s">
        <v>276</v>
      </c>
      <c r="I96" s="21">
        <v>40</v>
      </c>
      <c r="J96" s="20">
        <v>713174.26</v>
      </c>
      <c r="K96" s="21" t="s">
        <v>39</v>
      </c>
      <c r="L96" s="21" t="s">
        <v>44</v>
      </c>
    </row>
    <row r="97" spans="1:12">
      <c r="A97" s="21" t="s">
        <v>42</v>
      </c>
      <c r="B97" s="21">
        <v>10111750</v>
      </c>
      <c r="C97" s="21">
        <v>4000562946</v>
      </c>
      <c r="D97" s="21">
        <v>50</v>
      </c>
      <c r="E97" s="21" t="s">
        <v>36</v>
      </c>
      <c r="F97" s="21" t="s">
        <v>43</v>
      </c>
      <c r="G97" s="21" t="s">
        <v>274</v>
      </c>
      <c r="H97" s="21" t="s">
        <v>276</v>
      </c>
      <c r="I97" s="21">
        <v>40</v>
      </c>
      <c r="J97" s="20">
        <v>431757.09</v>
      </c>
      <c r="K97" s="21" t="s">
        <v>39</v>
      </c>
      <c r="L97" s="21" t="s">
        <v>44</v>
      </c>
    </row>
    <row r="98" spans="1:12">
      <c r="A98" s="21">
        <v>20200519</v>
      </c>
      <c r="B98" s="21">
        <v>10111750</v>
      </c>
      <c r="C98" s="21">
        <v>3000125232</v>
      </c>
      <c r="D98" s="21">
        <v>50</v>
      </c>
      <c r="E98" s="21">
        <v>0</v>
      </c>
      <c r="F98" s="21" t="s">
        <v>46</v>
      </c>
      <c r="G98" s="21" t="s">
        <v>276</v>
      </c>
      <c r="H98" s="21" t="s">
        <v>276</v>
      </c>
      <c r="I98" s="21">
        <v>50</v>
      </c>
      <c r="J98" s="20">
        <v>-1144264.8</v>
      </c>
      <c r="K98" s="21" t="s">
        <v>39</v>
      </c>
      <c r="L98" s="21" t="s">
        <v>277</v>
      </c>
    </row>
    <row r="99" spans="1:12">
      <c r="A99" s="21"/>
      <c r="B99" s="21"/>
      <c r="C99" s="21"/>
      <c r="D99" s="21"/>
      <c r="E99" s="21"/>
      <c r="F99" s="21"/>
      <c r="G99" s="21"/>
      <c r="H99" s="21" t="s">
        <v>276</v>
      </c>
      <c r="I99" s="21"/>
      <c r="J99" s="21">
        <v>0</v>
      </c>
      <c r="K99" s="21" t="s">
        <v>39</v>
      </c>
      <c r="L99" s="21"/>
    </row>
    <row r="100" spans="1:12">
      <c r="A100" s="21">
        <v>20200520</v>
      </c>
      <c r="B100" s="21">
        <v>10111750</v>
      </c>
      <c r="C100" s="21">
        <v>7800017895</v>
      </c>
      <c r="D100" s="21">
        <v>50</v>
      </c>
      <c r="E100" s="21" t="s">
        <v>36</v>
      </c>
      <c r="F100" s="21" t="s">
        <v>37</v>
      </c>
      <c r="G100" s="21" t="s">
        <v>278</v>
      </c>
      <c r="H100" s="21" t="s">
        <v>278</v>
      </c>
      <c r="I100" s="21">
        <v>50</v>
      </c>
      <c r="J100" s="21">
        <v>-571.39</v>
      </c>
      <c r="K100" s="21" t="s">
        <v>39</v>
      </c>
      <c r="L100" s="21" t="s">
        <v>240</v>
      </c>
    </row>
    <row r="101" spans="1:12">
      <c r="A101" s="21" t="s">
        <v>42</v>
      </c>
      <c r="B101" s="21">
        <v>10111750</v>
      </c>
      <c r="C101" s="21">
        <v>4000563017</v>
      </c>
      <c r="D101" s="21">
        <v>50</v>
      </c>
      <c r="E101" s="21" t="s">
        <v>36</v>
      </c>
      <c r="F101" s="21" t="s">
        <v>43</v>
      </c>
      <c r="G101" s="21" t="s">
        <v>276</v>
      </c>
      <c r="H101" s="21" t="s">
        <v>278</v>
      </c>
      <c r="I101" s="21">
        <v>40</v>
      </c>
      <c r="J101" s="20">
        <v>396058.3</v>
      </c>
      <c r="K101" s="21" t="s">
        <v>39</v>
      </c>
      <c r="L101" s="21" t="s">
        <v>44</v>
      </c>
    </row>
    <row r="102" spans="1:12">
      <c r="A102" s="21" t="s">
        <v>42</v>
      </c>
      <c r="B102" s="21">
        <v>10111750</v>
      </c>
      <c r="C102" s="21">
        <v>4000563018</v>
      </c>
      <c r="D102" s="21">
        <v>50</v>
      </c>
      <c r="E102" s="21" t="s">
        <v>36</v>
      </c>
      <c r="F102" s="21" t="s">
        <v>43</v>
      </c>
      <c r="G102" s="21" t="s">
        <v>278</v>
      </c>
      <c r="H102" s="21" t="s">
        <v>278</v>
      </c>
      <c r="I102" s="21">
        <v>40</v>
      </c>
      <c r="J102" s="20">
        <v>679140.87</v>
      </c>
      <c r="K102" s="21" t="s">
        <v>39</v>
      </c>
      <c r="L102" s="21" t="s">
        <v>44</v>
      </c>
    </row>
    <row r="103" spans="1:12">
      <c r="A103" s="21">
        <v>20200520</v>
      </c>
      <c r="B103" s="21">
        <v>10111750</v>
      </c>
      <c r="C103" s="21">
        <v>3000125233</v>
      </c>
      <c r="D103" s="21">
        <v>50</v>
      </c>
      <c r="E103" s="21">
        <v>0</v>
      </c>
      <c r="F103" s="21" t="s">
        <v>46</v>
      </c>
      <c r="G103" s="21" t="s">
        <v>278</v>
      </c>
      <c r="H103" s="21" t="s">
        <v>278</v>
      </c>
      <c r="I103" s="21">
        <v>50</v>
      </c>
      <c r="J103" s="20">
        <v>-1074627.78</v>
      </c>
      <c r="K103" s="21" t="s">
        <v>39</v>
      </c>
      <c r="L103" s="21" t="s">
        <v>279</v>
      </c>
    </row>
    <row r="104" spans="1:12">
      <c r="A104" s="21"/>
      <c r="B104" s="21"/>
      <c r="C104" s="21"/>
      <c r="D104" s="21"/>
      <c r="E104" s="21"/>
      <c r="F104" s="21"/>
      <c r="G104" s="21"/>
      <c r="H104" s="21" t="s">
        <v>278</v>
      </c>
      <c r="I104" s="21"/>
      <c r="J104" s="21">
        <v>0</v>
      </c>
      <c r="K104" s="21" t="s">
        <v>39</v>
      </c>
      <c r="L104" s="21"/>
    </row>
    <row r="105" spans="1:12">
      <c r="A105" s="21">
        <v>20200521</v>
      </c>
      <c r="B105" s="21">
        <v>10111750</v>
      </c>
      <c r="C105" s="21">
        <v>7800017897</v>
      </c>
      <c r="D105" s="21">
        <v>50</v>
      </c>
      <c r="E105" s="21" t="s">
        <v>36</v>
      </c>
      <c r="F105" s="21" t="s">
        <v>37</v>
      </c>
      <c r="G105" s="21" t="s">
        <v>280</v>
      </c>
      <c r="H105" s="21" t="s">
        <v>280</v>
      </c>
      <c r="I105" s="21">
        <v>50</v>
      </c>
      <c r="J105" s="21">
        <v>-696.82</v>
      </c>
      <c r="K105" s="21" t="s">
        <v>39</v>
      </c>
      <c r="L105" s="21" t="s">
        <v>240</v>
      </c>
    </row>
    <row r="106" spans="1:12">
      <c r="A106" s="21" t="s">
        <v>42</v>
      </c>
      <c r="B106" s="21">
        <v>10111750</v>
      </c>
      <c r="C106" s="21">
        <v>4000575069</v>
      </c>
      <c r="D106" s="21">
        <v>50</v>
      </c>
      <c r="E106" s="21" t="s">
        <v>36</v>
      </c>
      <c r="F106" s="21" t="s">
        <v>43</v>
      </c>
      <c r="G106" s="21" t="s">
        <v>278</v>
      </c>
      <c r="H106" s="21" t="s">
        <v>280</v>
      </c>
      <c r="I106" s="21">
        <v>40</v>
      </c>
      <c r="J106" s="20">
        <v>421969.03</v>
      </c>
      <c r="K106" s="21" t="s">
        <v>39</v>
      </c>
      <c r="L106" s="21" t="s">
        <v>44</v>
      </c>
    </row>
    <row r="107" spans="1:12">
      <c r="A107" s="21" t="s">
        <v>42</v>
      </c>
      <c r="B107" s="21">
        <v>10111750</v>
      </c>
      <c r="C107" s="21">
        <v>4000575071</v>
      </c>
      <c r="D107" s="21">
        <v>50</v>
      </c>
      <c r="E107" s="21" t="s">
        <v>36</v>
      </c>
      <c r="F107" s="21" t="s">
        <v>43</v>
      </c>
      <c r="G107" s="21" t="s">
        <v>280</v>
      </c>
      <c r="H107" s="21" t="s">
        <v>280</v>
      </c>
      <c r="I107" s="21">
        <v>40</v>
      </c>
      <c r="J107" s="20">
        <v>774229.46</v>
      </c>
      <c r="K107" s="21" t="s">
        <v>39</v>
      </c>
      <c r="L107" s="21" t="s">
        <v>44</v>
      </c>
    </row>
    <row r="108" spans="1:12">
      <c r="A108" s="21">
        <v>20200521</v>
      </c>
      <c r="B108" s="21">
        <v>10111750</v>
      </c>
      <c r="C108" s="21">
        <v>3000134892</v>
      </c>
      <c r="D108" s="21">
        <v>50</v>
      </c>
      <c r="E108" s="21">
        <v>0</v>
      </c>
      <c r="F108" s="21" t="s">
        <v>46</v>
      </c>
      <c r="G108" s="21" t="s">
        <v>280</v>
      </c>
      <c r="H108" s="21" t="s">
        <v>280</v>
      </c>
      <c r="I108" s="21">
        <v>50</v>
      </c>
      <c r="J108" s="20">
        <v>-1195501.67</v>
      </c>
      <c r="K108" s="21" t="s">
        <v>39</v>
      </c>
      <c r="L108" s="21" t="s">
        <v>281</v>
      </c>
    </row>
    <row r="109" spans="1:12">
      <c r="A109" s="21"/>
      <c r="B109" s="21"/>
      <c r="C109" s="21"/>
      <c r="D109" s="21"/>
      <c r="E109" s="21"/>
      <c r="F109" s="21"/>
      <c r="G109" s="21"/>
      <c r="H109" s="21" t="s">
        <v>280</v>
      </c>
      <c r="I109" s="21"/>
      <c r="J109" s="21">
        <v>0</v>
      </c>
      <c r="K109" s="21" t="s">
        <v>39</v>
      </c>
      <c r="L109" s="21"/>
    </row>
    <row r="110" spans="1:12">
      <c r="A110" s="21">
        <v>20200522</v>
      </c>
      <c r="B110" s="21">
        <v>10111750</v>
      </c>
      <c r="C110" s="21">
        <v>7800017905</v>
      </c>
      <c r="D110" s="21">
        <v>50</v>
      </c>
      <c r="E110" s="21" t="s">
        <v>36</v>
      </c>
      <c r="F110" s="21" t="s">
        <v>37</v>
      </c>
      <c r="G110" s="21" t="s">
        <v>282</v>
      </c>
      <c r="H110" s="21" t="s">
        <v>282</v>
      </c>
      <c r="I110" s="21">
        <v>50</v>
      </c>
      <c r="J110" s="21">
        <v>-795.87</v>
      </c>
      <c r="K110" s="21" t="s">
        <v>39</v>
      </c>
      <c r="L110" s="21" t="s">
        <v>240</v>
      </c>
    </row>
    <row r="111" spans="1:12">
      <c r="A111" s="21" t="s">
        <v>42</v>
      </c>
      <c r="B111" s="21">
        <v>10111750</v>
      </c>
      <c r="C111" s="21">
        <v>4000565379</v>
      </c>
      <c r="D111" s="21">
        <v>50</v>
      </c>
      <c r="E111" s="21" t="s">
        <v>36</v>
      </c>
      <c r="F111" s="21" t="s">
        <v>43</v>
      </c>
      <c r="G111" s="21" t="s">
        <v>282</v>
      </c>
      <c r="H111" s="21" t="s">
        <v>282</v>
      </c>
      <c r="I111" s="21">
        <v>40</v>
      </c>
      <c r="J111" s="20">
        <v>814266.13</v>
      </c>
      <c r="K111" s="21" t="s">
        <v>39</v>
      </c>
      <c r="L111" s="21" t="s">
        <v>44</v>
      </c>
    </row>
    <row r="112" spans="1:12">
      <c r="A112" s="21" t="s">
        <v>42</v>
      </c>
      <c r="B112" s="21">
        <v>10111750</v>
      </c>
      <c r="C112" s="21">
        <v>4000565378</v>
      </c>
      <c r="D112" s="21">
        <v>50</v>
      </c>
      <c r="E112" s="21" t="s">
        <v>36</v>
      </c>
      <c r="F112" s="21" t="s">
        <v>43</v>
      </c>
      <c r="G112" s="21" t="s">
        <v>280</v>
      </c>
      <c r="H112" s="21" t="s">
        <v>282</v>
      </c>
      <c r="I112" s="21">
        <v>40</v>
      </c>
      <c r="J112" s="20">
        <v>461947.03</v>
      </c>
      <c r="K112" s="21" t="s">
        <v>39</v>
      </c>
      <c r="L112" s="21" t="s">
        <v>44</v>
      </c>
    </row>
    <row r="113" spans="1:12">
      <c r="A113" s="21">
        <v>20200522</v>
      </c>
      <c r="B113" s="21">
        <v>10111750</v>
      </c>
      <c r="C113" s="21">
        <v>3000134893</v>
      </c>
      <c r="D113" s="21">
        <v>50</v>
      </c>
      <c r="E113" s="21">
        <v>0</v>
      </c>
      <c r="F113" s="21" t="s">
        <v>46</v>
      </c>
      <c r="G113" s="21" t="s">
        <v>282</v>
      </c>
      <c r="H113" s="21" t="s">
        <v>282</v>
      </c>
      <c r="I113" s="21">
        <v>50</v>
      </c>
      <c r="J113" s="20">
        <v>-1275417.29</v>
      </c>
      <c r="K113" s="21" t="s">
        <v>39</v>
      </c>
      <c r="L113" s="21" t="s">
        <v>283</v>
      </c>
    </row>
    <row r="114" spans="1:12">
      <c r="A114" s="21"/>
      <c r="B114" s="21"/>
      <c r="C114" s="21"/>
      <c r="D114" s="21"/>
      <c r="E114" s="21"/>
      <c r="F114" s="21"/>
      <c r="G114" s="21"/>
      <c r="H114" s="21" t="s">
        <v>282</v>
      </c>
      <c r="I114" s="21"/>
      <c r="J114" s="21">
        <v>0</v>
      </c>
      <c r="K114" s="21" t="s">
        <v>39</v>
      </c>
      <c r="L114" s="21"/>
    </row>
    <row r="115" spans="1:12">
      <c r="A115" s="21">
        <v>20200523</v>
      </c>
      <c r="B115" s="21">
        <v>10111750</v>
      </c>
      <c r="C115" s="21">
        <v>7800017909</v>
      </c>
      <c r="D115" s="21">
        <v>50</v>
      </c>
      <c r="E115" s="21" t="s">
        <v>36</v>
      </c>
      <c r="F115" s="21" t="s">
        <v>37</v>
      </c>
      <c r="G115" s="21" t="s">
        <v>284</v>
      </c>
      <c r="H115" s="21" t="s">
        <v>284</v>
      </c>
      <c r="I115" s="21">
        <v>50</v>
      </c>
      <c r="J115" s="21">
        <v>-450.34</v>
      </c>
      <c r="K115" s="21" t="s">
        <v>39</v>
      </c>
      <c r="L115" s="21" t="s">
        <v>240</v>
      </c>
    </row>
    <row r="116" spans="1:12">
      <c r="A116" s="21" t="s">
        <v>42</v>
      </c>
      <c r="B116" s="21">
        <v>10111750</v>
      </c>
      <c r="C116" s="21">
        <v>4000566844</v>
      </c>
      <c r="D116" s="21">
        <v>50</v>
      </c>
      <c r="E116" s="21" t="s">
        <v>36</v>
      </c>
      <c r="F116" s="21" t="s">
        <v>43</v>
      </c>
      <c r="G116" s="21" t="s">
        <v>284</v>
      </c>
      <c r="H116" s="21" t="s">
        <v>284</v>
      </c>
      <c r="I116" s="21">
        <v>40</v>
      </c>
      <c r="J116" s="20">
        <v>623691.26</v>
      </c>
      <c r="K116" s="21" t="s">
        <v>39</v>
      </c>
      <c r="L116" s="21" t="s">
        <v>44</v>
      </c>
    </row>
    <row r="117" spans="1:12">
      <c r="A117" s="21" t="s">
        <v>42</v>
      </c>
      <c r="B117" s="21">
        <v>10111750</v>
      </c>
      <c r="C117" s="21">
        <v>4000566843</v>
      </c>
      <c r="D117" s="21">
        <v>50</v>
      </c>
      <c r="E117" s="21" t="s">
        <v>36</v>
      </c>
      <c r="F117" s="21" t="s">
        <v>43</v>
      </c>
      <c r="G117" s="21" t="s">
        <v>282</v>
      </c>
      <c r="H117" s="21" t="s">
        <v>284</v>
      </c>
      <c r="I117" s="21">
        <v>40</v>
      </c>
      <c r="J117" s="20">
        <v>486198.96</v>
      </c>
      <c r="K117" s="21" t="s">
        <v>39</v>
      </c>
      <c r="L117" s="21" t="s">
        <v>44</v>
      </c>
    </row>
    <row r="118" spans="1:12">
      <c r="A118" s="21">
        <v>20200523</v>
      </c>
      <c r="B118" s="21">
        <v>10111750</v>
      </c>
      <c r="C118" s="21">
        <v>3000134894</v>
      </c>
      <c r="D118" s="21">
        <v>50</v>
      </c>
      <c r="E118" s="21">
        <v>0</v>
      </c>
      <c r="F118" s="21" t="s">
        <v>46</v>
      </c>
      <c r="G118" s="21" t="s">
        <v>284</v>
      </c>
      <c r="H118" s="21" t="s">
        <v>284</v>
      </c>
      <c r="I118" s="21">
        <v>50</v>
      </c>
      <c r="J118" s="20">
        <v>-1109439.8799999999</v>
      </c>
      <c r="K118" s="21" t="s">
        <v>39</v>
      </c>
      <c r="L118" s="21" t="s">
        <v>285</v>
      </c>
    </row>
    <row r="119" spans="1:12">
      <c r="A119" s="21"/>
      <c r="B119" s="21"/>
      <c r="C119" s="21"/>
      <c r="D119" s="21"/>
      <c r="E119" s="21"/>
      <c r="F119" s="21"/>
      <c r="G119" s="21"/>
      <c r="H119" s="21" t="s">
        <v>284</v>
      </c>
      <c r="I119" s="21"/>
      <c r="J119" s="21">
        <v>0</v>
      </c>
      <c r="K119" s="21" t="s">
        <v>39</v>
      </c>
      <c r="L119" s="21"/>
    </row>
    <row r="120" spans="1:12">
      <c r="A120" s="21">
        <v>20200524</v>
      </c>
      <c r="B120" s="21">
        <v>10111750</v>
      </c>
      <c r="C120" s="21">
        <v>7800017911</v>
      </c>
      <c r="D120" s="21">
        <v>50</v>
      </c>
      <c r="E120" s="21" t="s">
        <v>36</v>
      </c>
      <c r="F120" s="21" t="s">
        <v>37</v>
      </c>
      <c r="G120" s="21" t="s">
        <v>286</v>
      </c>
      <c r="H120" s="21" t="s">
        <v>286</v>
      </c>
      <c r="I120" s="21">
        <v>50</v>
      </c>
      <c r="J120" s="21">
        <v>-281.99</v>
      </c>
      <c r="K120" s="21" t="s">
        <v>39</v>
      </c>
      <c r="L120" s="21" t="s">
        <v>240</v>
      </c>
    </row>
    <row r="121" spans="1:12">
      <c r="A121" s="21" t="s">
        <v>42</v>
      </c>
      <c r="B121" s="21">
        <v>10111750</v>
      </c>
      <c r="C121" s="21">
        <v>4000573867</v>
      </c>
      <c r="D121" s="21">
        <v>50</v>
      </c>
      <c r="E121" s="21" t="s">
        <v>36</v>
      </c>
      <c r="F121" s="21" t="s">
        <v>43</v>
      </c>
      <c r="G121" s="21" t="s">
        <v>286</v>
      </c>
      <c r="H121" s="21" t="s">
        <v>286</v>
      </c>
      <c r="I121" s="21">
        <v>40</v>
      </c>
      <c r="J121" s="20">
        <v>312786.19</v>
      </c>
      <c r="K121" s="21" t="s">
        <v>39</v>
      </c>
      <c r="L121" s="21" t="s">
        <v>44</v>
      </c>
    </row>
    <row r="122" spans="1:12">
      <c r="A122" s="21" t="s">
        <v>42</v>
      </c>
      <c r="B122" s="21">
        <v>10111750</v>
      </c>
      <c r="C122" s="21">
        <v>4000573866</v>
      </c>
      <c r="D122" s="21">
        <v>50</v>
      </c>
      <c r="E122" s="21" t="s">
        <v>36</v>
      </c>
      <c r="F122" s="21" t="s">
        <v>43</v>
      </c>
      <c r="G122" s="21" t="s">
        <v>284</v>
      </c>
      <c r="H122" s="21" t="s">
        <v>286</v>
      </c>
      <c r="I122" s="21">
        <v>40</v>
      </c>
      <c r="J122" s="20">
        <v>370787.94</v>
      </c>
      <c r="K122" s="21" t="s">
        <v>39</v>
      </c>
      <c r="L122" s="21" t="s">
        <v>44</v>
      </c>
    </row>
    <row r="123" spans="1:12">
      <c r="A123" s="21">
        <v>20200524</v>
      </c>
      <c r="B123" s="21">
        <v>10111750</v>
      </c>
      <c r="C123" s="21">
        <v>3000134895</v>
      </c>
      <c r="D123" s="21">
        <v>50</v>
      </c>
      <c r="E123" s="21">
        <v>0</v>
      </c>
      <c r="F123" s="21" t="s">
        <v>46</v>
      </c>
      <c r="G123" s="21" t="s">
        <v>286</v>
      </c>
      <c r="H123" s="21" t="s">
        <v>286</v>
      </c>
      <c r="I123" s="21">
        <v>50</v>
      </c>
      <c r="J123" s="20">
        <v>-683292.14</v>
      </c>
      <c r="K123" s="21" t="s">
        <v>39</v>
      </c>
      <c r="L123" s="21" t="s">
        <v>287</v>
      </c>
    </row>
    <row r="124" spans="1:12">
      <c r="A124" s="21"/>
      <c r="B124" s="21"/>
      <c r="C124" s="21"/>
      <c r="D124" s="21"/>
      <c r="E124" s="21"/>
      <c r="F124" s="21"/>
      <c r="G124" s="21"/>
      <c r="H124" s="21" t="s">
        <v>286</v>
      </c>
      <c r="I124" s="21"/>
      <c r="J124" s="21">
        <v>0</v>
      </c>
      <c r="K124" s="21" t="s">
        <v>39</v>
      </c>
      <c r="L124" s="21"/>
    </row>
    <row r="125" spans="1:12">
      <c r="A125" s="21">
        <v>20200525</v>
      </c>
      <c r="B125" s="21">
        <v>10111750</v>
      </c>
      <c r="C125" s="21">
        <v>7800017913</v>
      </c>
      <c r="D125" s="21">
        <v>50</v>
      </c>
      <c r="E125" s="21" t="s">
        <v>36</v>
      </c>
      <c r="F125" s="21" t="s">
        <v>37</v>
      </c>
      <c r="G125" s="21" t="s">
        <v>288</v>
      </c>
      <c r="H125" s="21" t="s">
        <v>288</v>
      </c>
      <c r="I125" s="21">
        <v>50</v>
      </c>
      <c r="J125" s="21">
        <v>-486.89</v>
      </c>
      <c r="K125" s="21" t="s">
        <v>39</v>
      </c>
      <c r="L125" s="21" t="s">
        <v>240</v>
      </c>
    </row>
    <row r="126" spans="1:12">
      <c r="A126" s="21" t="s">
        <v>42</v>
      </c>
      <c r="B126" s="21">
        <v>10111750</v>
      </c>
      <c r="C126" s="21">
        <v>4000577862</v>
      </c>
      <c r="D126" s="21">
        <v>50</v>
      </c>
      <c r="E126" s="21" t="s">
        <v>36</v>
      </c>
      <c r="F126" s="21" t="s">
        <v>43</v>
      </c>
      <c r="G126" s="21" t="s">
        <v>280</v>
      </c>
      <c r="H126" s="21" t="s">
        <v>288</v>
      </c>
      <c r="I126" s="21">
        <v>40</v>
      </c>
      <c r="J126" s="20">
        <v>4412</v>
      </c>
      <c r="K126" s="21" t="s">
        <v>39</v>
      </c>
      <c r="L126" s="21" t="s">
        <v>44</v>
      </c>
    </row>
    <row r="127" spans="1:12">
      <c r="A127" s="21" t="s">
        <v>42</v>
      </c>
      <c r="B127" s="21">
        <v>10111750</v>
      </c>
      <c r="C127" s="21">
        <v>4000577864</v>
      </c>
      <c r="D127" s="21">
        <v>50</v>
      </c>
      <c r="E127" s="21" t="s">
        <v>36</v>
      </c>
      <c r="F127" s="21" t="s">
        <v>43</v>
      </c>
      <c r="G127" s="21" t="s">
        <v>286</v>
      </c>
      <c r="H127" s="21" t="s">
        <v>288</v>
      </c>
      <c r="I127" s="21">
        <v>40</v>
      </c>
      <c r="J127" s="20">
        <v>227362.3</v>
      </c>
      <c r="K127" s="21" t="s">
        <v>39</v>
      </c>
      <c r="L127" s="21" t="s">
        <v>44</v>
      </c>
    </row>
    <row r="128" spans="1:12">
      <c r="A128" s="21" t="s">
        <v>42</v>
      </c>
      <c r="B128" s="21">
        <v>10111750</v>
      </c>
      <c r="C128" s="21">
        <v>4000577863</v>
      </c>
      <c r="D128" s="21">
        <v>50</v>
      </c>
      <c r="E128" s="21" t="s">
        <v>36</v>
      </c>
      <c r="F128" s="21" t="s">
        <v>43</v>
      </c>
      <c r="G128" s="21" t="s">
        <v>282</v>
      </c>
      <c r="H128" s="21" t="s">
        <v>288</v>
      </c>
      <c r="I128" s="21">
        <v>40</v>
      </c>
      <c r="J128" s="20">
        <v>5063.5</v>
      </c>
      <c r="K128" s="21" t="s">
        <v>39</v>
      </c>
      <c r="L128" s="21" t="s">
        <v>44</v>
      </c>
    </row>
    <row r="129" spans="1:12">
      <c r="A129" s="21" t="s">
        <v>42</v>
      </c>
      <c r="B129" s="21">
        <v>10111750</v>
      </c>
      <c r="C129" s="21">
        <v>4000577865</v>
      </c>
      <c r="D129" s="21">
        <v>50</v>
      </c>
      <c r="E129" s="21" t="s">
        <v>36</v>
      </c>
      <c r="F129" s="21" t="s">
        <v>43</v>
      </c>
      <c r="G129" s="21" t="s">
        <v>288</v>
      </c>
      <c r="H129" s="21" t="s">
        <v>288</v>
      </c>
      <c r="I129" s="21">
        <v>40</v>
      </c>
      <c r="J129" s="20">
        <v>784961.43</v>
      </c>
      <c r="K129" s="21" t="s">
        <v>39</v>
      </c>
      <c r="L129" s="21" t="s">
        <v>44</v>
      </c>
    </row>
    <row r="130" spans="1:12">
      <c r="A130" s="21">
        <v>20200525</v>
      </c>
      <c r="B130" s="21">
        <v>10111750</v>
      </c>
      <c r="C130" s="21">
        <v>3000134896</v>
      </c>
      <c r="D130" s="21">
        <v>50</v>
      </c>
      <c r="E130" s="21">
        <v>0</v>
      </c>
      <c r="F130" s="21" t="s">
        <v>46</v>
      </c>
      <c r="G130" s="21" t="s">
        <v>288</v>
      </c>
      <c r="H130" s="21" t="s">
        <v>288</v>
      </c>
      <c r="I130" s="21">
        <v>50</v>
      </c>
      <c r="J130" s="20">
        <v>-1021312.34</v>
      </c>
      <c r="K130" s="21" t="s">
        <v>39</v>
      </c>
      <c r="L130" s="21" t="s">
        <v>289</v>
      </c>
    </row>
    <row r="131" spans="1:12">
      <c r="A131" s="21"/>
      <c r="B131" s="21"/>
      <c r="C131" s="21"/>
      <c r="D131" s="21"/>
      <c r="E131" s="21"/>
      <c r="F131" s="21"/>
      <c r="G131" s="21"/>
      <c r="H131" s="21" t="s">
        <v>288</v>
      </c>
      <c r="I131" s="21"/>
      <c r="J131" s="21">
        <v>0</v>
      </c>
      <c r="K131" s="21" t="s">
        <v>39</v>
      </c>
      <c r="L131" s="21"/>
    </row>
    <row r="132" spans="1:12">
      <c r="A132" s="21">
        <v>20200526</v>
      </c>
      <c r="B132" s="21">
        <v>10111750</v>
      </c>
      <c r="C132" s="21">
        <v>7800017918</v>
      </c>
      <c r="D132" s="21">
        <v>50</v>
      </c>
      <c r="E132" s="21" t="s">
        <v>36</v>
      </c>
      <c r="F132" s="21" t="s">
        <v>37</v>
      </c>
      <c r="G132" s="21" t="s">
        <v>290</v>
      </c>
      <c r="H132" s="21" t="s">
        <v>290</v>
      </c>
      <c r="I132" s="21">
        <v>50</v>
      </c>
      <c r="J132" s="21">
        <v>-89.86</v>
      </c>
      <c r="K132" s="21" t="s">
        <v>39</v>
      </c>
      <c r="L132" s="21" t="s">
        <v>240</v>
      </c>
    </row>
    <row r="133" spans="1:12">
      <c r="A133" s="21">
        <v>20200526</v>
      </c>
      <c r="B133" s="21">
        <v>10111750</v>
      </c>
      <c r="C133" s="21">
        <v>7800017924</v>
      </c>
      <c r="D133" s="21">
        <v>50</v>
      </c>
      <c r="E133" s="21" t="s">
        <v>36</v>
      </c>
      <c r="F133" s="21" t="s">
        <v>37</v>
      </c>
      <c r="G133" s="21" t="s">
        <v>290</v>
      </c>
      <c r="H133" s="21" t="s">
        <v>290</v>
      </c>
      <c r="I133" s="21">
        <v>50</v>
      </c>
      <c r="J133" s="21">
        <v>-655.49</v>
      </c>
      <c r="K133" s="21" t="s">
        <v>39</v>
      </c>
      <c r="L133" s="21" t="s">
        <v>240</v>
      </c>
    </row>
    <row r="134" spans="1:12">
      <c r="A134" s="21" t="s">
        <v>42</v>
      </c>
      <c r="B134" s="21">
        <v>10111750</v>
      </c>
      <c r="C134" s="21">
        <v>4000582265</v>
      </c>
      <c r="D134" s="21">
        <v>50</v>
      </c>
      <c r="E134" s="21" t="s">
        <v>36</v>
      </c>
      <c r="F134" s="21" t="s">
        <v>43</v>
      </c>
      <c r="G134" s="21" t="s">
        <v>288</v>
      </c>
      <c r="H134" s="21" t="s">
        <v>290</v>
      </c>
      <c r="I134" s="21">
        <v>40</v>
      </c>
      <c r="J134" s="20">
        <v>448553.57</v>
      </c>
      <c r="K134" s="21" t="s">
        <v>39</v>
      </c>
      <c r="L134" s="21" t="s">
        <v>44</v>
      </c>
    </row>
    <row r="135" spans="1:12">
      <c r="A135" s="21" t="s">
        <v>42</v>
      </c>
      <c r="B135" s="21">
        <v>10111750</v>
      </c>
      <c r="C135" s="21">
        <v>4000582266</v>
      </c>
      <c r="D135" s="21">
        <v>50</v>
      </c>
      <c r="E135" s="21" t="s">
        <v>36</v>
      </c>
      <c r="F135" s="21" t="s">
        <v>43</v>
      </c>
      <c r="G135" s="21" t="s">
        <v>290</v>
      </c>
      <c r="H135" s="21" t="s">
        <v>290</v>
      </c>
      <c r="I135" s="21">
        <v>40</v>
      </c>
      <c r="J135" s="20">
        <v>787185.28</v>
      </c>
      <c r="K135" s="21" t="s">
        <v>39</v>
      </c>
      <c r="L135" s="21" t="s">
        <v>44</v>
      </c>
    </row>
    <row r="136" spans="1:12">
      <c r="A136" s="21">
        <v>20200526</v>
      </c>
      <c r="B136" s="21">
        <v>10111750</v>
      </c>
      <c r="C136" s="21">
        <v>3000134898</v>
      </c>
      <c r="D136" s="21">
        <v>50</v>
      </c>
      <c r="E136" s="21">
        <v>0</v>
      </c>
      <c r="F136" s="21" t="s">
        <v>46</v>
      </c>
      <c r="G136" s="21" t="s">
        <v>290</v>
      </c>
      <c r="H136" s="21" t="s">
        <v>290</v>
      </c>
      <c r="I136" s="21">
        <v>50</v>
      </c>
      <c r="J136" s="20">
        <v>-1235083.3600000001</v>
      </c>
      <c r="K136" s="21" t="s">
        <v>39</v>
      </c>
      <c r="L136" s="21" t="s">
        <v>291</v>
      </c>
    </row>
    <row r="137" spans="1:12">
      <c r="A137" s="21">
        <v>20200526</v>
      </c>
      <c r="B137" s="21">
        <v>10111750</v>
      </c>
      <c r="C137" s="21">
        <v>3000134897</v>
      </c>
      <c r="D137" s="21">
        <v>50</v>
      </c>
      <c r="E137" s="21">
        <v>0</v>
      </c>
      <c r="F137" s="21" t="s">
        <v>46</v>
      </c>
      <c r="G137" s="21" t="s">
        <v>290</v>
      </c>
      <c r="H137" s="21" t="s">
        <v>290</v>
      </c>
      <c r="I137" s="21">
        <v>40</v>
      </c>
      <c r="J137" s="21">
        <v>89.86</v>
      </c>
      <c r="K137" s="21" t="s">
        <v>39</v>
      </c>
      <c r="L137" s="21" t="s">
        <v>292</v>
      </c>
    </row>
    <row r="138" spans="1:12">
      <c r="A138" s="21"/>
      <c r="B138" s="21"/>
      <c r="C138" s="21"/>
      <c r="D138" s="21"/>
      <c r="E138" s="21"/>
      <c r="F138" s="21"/>
      <c r="G138" s="21"/>
      <c r="H138" s="21" t="s">
        <v>290</v>
      </c>
      <c r="I138" s="21"/>
      <c r="J138" s="21">
        <v>0</v>
      </c>
      <c r="K138" s="21" t="s">
        <v>39</v>
      </c>
      <c r="L138" s="21"/>
    </row>
    <row r="139" spans="1:12">
      <c r="A139" s="21">
        <v>20200527</v>
      </c>
      <c r="B139" s="21">
        <v>10111750</v>
      </c>
      <c r="C139" s="21">
        <v>7800017933</v>
      </c>
      <c r="D139" s="21">
        <v>50</v>
      </c>
      <c r="E139" s="21" t="s">
        <v>36</v>
      </c>
      <c r="F139" s="21" t="s">
        <v>37</v>
      </c>
      <c r="G139" s="21" t="s">
        <v>293</v>
      </c>
      <c r="H139" s="21" t="s">
        <v>293</v>
      </c>
      <c r="I139" s="21">
        <v>50</v>
      </c>
      <c r="J139" s="21">
        <v>-557.33000000000004</v>
      </c>
      <c r="K139" s="21" t="s">
        <v>39</v>
      </c>
      <c r="L139" s="21" t="s">
        <v>240</v>
      </c>
    </row>
    <row r="140" spans="1:12">
      <c r="A140" s="21" t="s">
        <v>42</v>
      </c>
      <c r="B140" s="21">
        <v>10111750</v>
      </c>
      <c r="C140" s="21">
        <v>4000585895</v>
      </c>
      <c r="D140" s="21">
        <v>50</v>
      </c>
      <c r="E140" s="21" t="s">
        <v>36</v>
      </c>
      <c r="F140" s="21" t="s">
        <v>43</v>
      </c>
      <c r="G140" s="21" t="s">
        <v>290</v>
      </c>
      <c r="H140" s="21" t="s">
        <v>293</v>
      </c>
      <c r="I140" s="21">
        <v>40</v>
      </c>
      <c r="J140" s="20">
        <v>435791.21</v>
      </c>
      <c r="K140" s="21" t="s">
        <v>39</v>
      </c>
      <c r="L140" s="21" t="s">
        <v>44</v>
      </c>
    </row>
    <row r="141" spans="1:12">
      <c r="A141" s="21" t="s">
        <v>42</v>
      </c>
      <c r="B141" s="21">
        <v>10111750</v>
      </c>
      <c r="C141" s="21">
        <v>4000585896</v>
      </c>
      <c r="D141" s="21">
        <v>50</v>
      </c>
      <c r="E141" s="21" t="s">
        <v>36</v>
      </c>
      <c r="F141" s="21" t="s">
        <v>43</v>
      </c>
      <c r="G141" s="21" t="s">
        <v>293</v>
      </c>
      <c r="H141" s="21" t="s">
        <v>293</v>
      </c>
      <c r="I141" s="21">
        <v>40</v>
      </c>
      <c r="J141" s="20">
        <v>724112.35</v>
      </c>
      <c r="K141" s="21" t="s">
        <v>39</v>
      </c>
      <c r="L141" s="21" t="s">
        <v>44</v>
      </c>
    </row>
    <row r="142" spans="1:12">
      <c r="A142" s="21">
        <v>20200527</v>
      </c>
      <c r="B142" s="21">
        <v>10111750</v>
      </c>
      <c r="C142" s="21">
        <v>3000134899</v>
      </c>
      <c r="D142" s="21">
        <v>50</v>
      </c>
      <c r="E142" s="21">
        <v>0</v>
      </c>
      <c r="F142" s="21" t="s">
        <v>46</v>
      </c>
      <c r="G142" s="21" t="s">
        <v>293</v>
      </c>
      <c r="H142" s="21" t="s">
        <v>293</v>
      </c>
      <c r="I142" s="21">
        <v>50</v>
      </c>
      <c r="J142" s="20">
        <v>-1159346.23</v>
      </c>
      <c r="K142" s="21" t="s">
        <v>39</v>
      </c>
      <c r="L142" s="21" t="s">
        <v>294</v>
      </c>
    </row>
    <row r="143" spans="1:12">
      <c r="A143" s="21"/>
      <c r="B143" s="21"/>
      <c r="C143" s="21"/>
      <c r="D143" s="21"/>
      <c r="E143" s="21"/>
      <c r="F143" s="21"/>
      <c r="G143" s="21"/>
      <c r="H143" s="21" t="s">
        <v>293</v>
      </c>
      <c r="I143" s="21"/>
      <c r="J143" s="21">
        <v>0</v>
      </c>
      <c r="K143" s="21" t="s">
        <v>39</v>
      </c>
      <c r="L143" s="21"/>
    </row>
    <row r="144" spans="1:12">
      <c r="A144" s="21">
        <v>20200528</v>
      </c>
      <c r="B144" s="21">
        <v>10111750</v>
      </c>
      <c r="C144" s="21">
        <v>7800017939</v>
      </c>
      <c r="D144" s="21">
        <v>50</v>
      </c>
      <c r="E144" s="21" t="s">
        <v>36</v>
      </c>
      <c r="F144" s="21" t="s">
        <v>37</v>
      </c>
      <c r="G144" s="21" t="s">
        <v>295</v>
      </c>
      <c r="H144" s="21" t="s">
        <v>295</v>
      </c>
      <c r="I144" s="21">
        <v>50</v>
      </c>
      <c r="J144" s="21">
        <v>-600.08000000000004</v>
      </c>
      <c r="K144" s="21" t="s">
        <v>39</v>
      </c>
      <c r="L144" s="21" t="s">
        <v>240</v>
      </c>
    </row>
    <row r="145" spans="1:12">
      <c r="A145" s="21" t="s">
        <v>42</v>
      </c>
      <c r="B145" s="21">
        <v>10111750</v>
      </c>
      <c r="C145" s="21">
        <v>4000589808</v>
      </c>
      <c r="D145" s="21">
        <v>50</v>
      </c>
      <c r="E145" s="21" t="s">
        <v>36</v>
      </c>
      <c r="F145" s="21" t="s">
        <v>43</v>
      </c>
      <c r="G145" s="21" t="s">
        <v>295</v>
      </c>
      <c r="H145" s="21" t="s">
        <v>295</v>
      </c>
      <c r="I145" s="21">
        <v>40</v>
      </c>
      <c r="J145" s="20">
        <v>778482.22</v>
      </c>
      <c r="K145" s="21" t="s">
        <v>39</v>
      </c>
      <c r="L145" s="21" t="s">
        <v>44</v>
      </c>
    </row>
    <row r="146" spans="1:12">
      <c r="A146" s="21" t="s">
        <v>42</v>
      </c>
      <c r="B146" s="21">
        <v>10111750</v>
      </c>
      <c r="C146" s="21">
        <v>4000589807</v>
      </c>
      <c r="D146" s="21">
        <v>50</v>
      </c>
      <c r="E146" s="21" t="s">
        <v>36</v>
      </c>
      <c r="F146" s="21" t="s">
        <v>43</v>
      </c>
      <c r="G146" s="21" t="s">
        <v>293</v>
      </c>
      <c r="H146" s="21" t="s">
        <v>295</v>
      </c>
      <c r="I146" s="21">
        <v>40</v>
      </c>
      <c r="J146" s="20">
        <v>464242.8</v>
      </c>
      <c r="K146" s="21" t="s">
        <v>39</v>
      </c>
      <c r="L146" s="21" t="s">
        <v>44</v>
      </c>
    </row>
    <row r="147" spans="1:12">
      <c r="A147" s="21">
        <v>20200528</v>
      </c>
      <c r="B147" s="21">
        <v>10111750</v>
      </c>
      <c r="C147" s="21">
        <v>3000134900</v>
      </c>
      <c r="D147" s="21">
        <v>50</v>
      </c>
      <c r="E147" s="21">
        <v>0</v>
      </c>
      <c r="F147" s="21" t="s">
        <v>46</v>
      </c>
      <c r="G147" s="21" t="s">
        <v>295</v>
      </c>
      <c r="H147" s="21" t="s">
        <v>295</v>
      </c>
      <c r="I147" s="21">
        <v>50</v>
      </c>
      <c r="J147" s="20">
        <v>-1242124.94</v>
      </c>
      <c r="K147" s="21" t="s">
        <v>39</v>
      </c>
      <c r="L147" s="21" t="s">
        <v>296</v>
      </c>
    </row>
    <row r="148" spans="1:12">
      <c r="A148" s="21"/>
      <c r="B148" s="21"/>
      <c r="C148" s="21"/>
      <c r="D148" s="21"/>
      <c r="E148" s="21"/>
      <c r="F148" s="21"/>
      <c r="G148" s="21"/>
      <c r="H148" s="21" t="s">
        <v>295</v>
      </c>
      <c r="I148" s="21"/>
      <c r="J148" s="21">
        <v>0</v>
      </c>
      <c r="K148" s="21" t="s">
        <v>39</v>
      </c>
      <c r="L148" s="21"/>
    </row>
    <row r="149" spans="1:12">
      <c r="A149" s="21">
        <v>20200529</v>
      </c>
      <c r="B149" s="21">
        <v>10111750</v>
      </c>
      <c r="C149" s="21">
        <v>7800017945</v>
      </c>
      <c r="D149" s="21">
        <v>50</v>
      </c>
      <c r="E149" s="21" t="s">
        <v>36</v>
      </c>
      <c r="F149" s="21" t="s">
        <v>37</v>
      </c>
      <c r="G149" s="21" t="s">
        <v>297</v>
      </c>
      <c r="H149" s="21" t="s">
        <v>297</v>
      </c>
      <c r="I149" s="21">
        <v>50</v>
      </c>
      <c r="J149" s="21">
        <v>-710.6</v>
      </c>
      <c r="K149" s="21" t="s">
        <v>39</v>
      </c>
      <c r="L149" s="21" t="s">
        <v>240</v>
      </c>
    </row>
    <row r="150" spans="1:12">
      <c r="A150" s="21" t="s">
        <v>42</v>
      </c>
      <c r="B150" s="21">
        <v>10111750</v>
      </c>
      <c r="C150" s="21">
        <v>4000593106</v>
      </c>
      <c r="D150" s="21">
        <v>50</v>
      </c>
      <c r="E150" s="21" t="s">
        <v>36</v>
      </c>
      <c r="F150" s="21" t="s">
        <v>43</v>
      </c>
      <c r="G150" s="21" t="s">
        <v>295</v>
      </c>
      <c r="H150" s="21" t="s">
        <v>297</v>
      </c>
      <c r="I150" s="21">
        <v>40</v>
      </c>
      <c r="J150" s="20">
        <v>448443.22</v>
      </c>
      <c r="K150" s="21" t="s">
        <v>39</v>
      </c>
      <c r="L150" s="21" t="s">
        <v>44</v>
      </c>
    </row>
    <row r="151" spans="1:12">
      <c r="A151" s="21" t="s">
        <v>42</v>
      </c>
      <c r="B151" s="21">
        <v>10111750</v>
      </c>
      <c r="C151" s="21">
        <v>4000593107</v>
      </c>
      <c r="D151" s="21">
        <v>50</v>
      </c>
      <c r="E151" s="21" t="s">
        <v>36</v>
      </c>
      <c r="F151" s="21" t="s">
        <v>43</v>
      </c>
      <c r="G151" s="21" t="s">
        <v>297</v>
      </c>
      <c r="H151" s="21" t="s">
        <v>297</v>
      </c>
      <c r="I151" s="21">
        <v>40</v>
      </c>
      <c r="J151" s="20">
        <v>768514.53</v>
      </c>
      <c r="K151" s="21" t="s">
        <v>39</v>
      </c>
      <c r="L151" s="21" t="s">
        <v>44</v>
      </c>
    </row>
    <row r="152" spans="1:12">
      <c r="A152" s="21">
        <v>20200529</v>
      </c>
      <c r="B152" s="21">
        <v>10111750</v>
      </c>
      <c r="C152" s="21">
        <v>3000134901</v>
      </c>
      <c r="D152" s="21">
        <v>50</v>
      </c>
      <c r="E152" s="21">
        <v>0</v>
      </c>
      <c r="F152" s="21" t="s">
        <v>46</v>
      </c>
      <c r="G152" s="21" t="s">
        <v>297</v>
      </c>
      <c r="H152" s="21" t="s">
        <v>297</v>
      </c>
      <c r="I152" s="21">
        <v>50</v>
      </c>
      <c r="J152" s="20">
        <v>-1216247.1499999999</v>
      </c>
      <c r="K152" s="21" t="s">
        <v>39</v>
      </c>
      <c r="L152" s="21" t="s">
        <v>298</v>
      </c>
    </row>
    <row r="153" spans="1:12">
      <c r="A153" s="21"/>
      <c r="B153" s="21"/>
      <c r="C153" s="21"/>
      <c r="D153" s="21"/>
      <c r="E153" s="21"/>
      <c r="F153" s="21"/>
      <c r="G153" s="21"/>
      <c r="H153" s="21" t="s">
        <v>297</v>
      </c>
      <c r="I153" s="21"/>
      <c r="J153" s="21">
        <v>0</v>
      </c>
      <c r="K153" s="21" t="s">
        <v>39</v>
      </c>
      <c r="L153" s="21"/>
    </row>
    <row r="154" spans="1:12">
      <c r="A154" s="21">
        <v>20200530</v>
      </c>
      <c r="B154" s="21">
        <v>10111750</v>
      </c>
      <c r="C154" s="21">
        <v>7800017947</v>
      </c>
      <c r="D154" s="21">
        <v>50</v>
      </c>
      <c r="E154" s="21" t="s">
        <v>36</v>
      </c>
      <c r="F154" s="21" t="s">
        <v>37</v>
      </c>
      <c r="G154" s="21" t="s">
        <v>299</v>
      </c>
      <c r="H154" s="21" t="s">
        <v>299</v>
      </c>
      <c r="I154" s="21">
        <v>50</v>
      </c>
      <c r="J154" s="21">
        <v>-664.73</v>
      </c>
      <c r="K154" s="21" t="s">
        <v>39</v>
      </c>
      <c r="L154" s="21" t="s">
        <v>240</v>
      </c>
    </row>
    <row r="155" spans="1:12">
      <c r="A155" s="21" t="s">
        <v>42</v>
      </c>
      <c r="B155" s="21">
        <v>10111750</v>
      </c>
      <c r="C155" s="21">
        <v>4000595012</v>
      </c>
      <c r="D155" s="21">
        <v>50</v>
      </c>
      <c r="E155" s="21" t="s">
        <v>36</v>
      </c>
      <c r="F155" s="21" t="s">
        <v>43</v>
      </c>
      <c r="G155" s="21" t="s">
        <v>299</v>
      </c>
      <c r="H155" s="21" t="s">
        <v>299</v>
      </c>
      <c r="I155" s="21">
        <v>40</v>
      </c>
      <c r="J155" s="20">
        <v>664290.44999999995</v>
      </c>
      <c r="K155" s="21" t="s">
        <v>39</v>
      </c>
      <c r="L155" s="21" t="s">
        <v>44</v>
      </c>
    </row>
    <row r="156" spans="1:12">
      <c r="A156" s="21" t="s">
        <v>42</v>
      </c>
      <c r="B156" s="21">
        <v>10111750</v>
      </c>
      <c r="C156" s="21">
        <v>4000595010</v>
      </c>
      <c r="D156" s="21">
        <v>50</v>
      </c>
      <c r="E156" s="21" t="s">
        <v>36</v>
      </c>
      <c r="F156" s="21" t="s">
        <v>43</v>
      </c>
      <c r="G156" s="21" t="s">
        <v>297</v>
      </c>
      <c r="H156" s="21" t="s">
        <v>299</v>
      </c>
      <c r="I156" s="21">
        <v>40</v>
      </c>
      <c r="J156" s="20">
        <v>541371.59</v>
      </c>
      <c r="K156" s="21" t="s">
        <v>39</v>
      </c>
      <c r="L156" s="21" t="s">
        <v>44</v>
      </c>
    </row>
    <row r="157" spans="1:12">
      <c r="A157" s="21">
        <v>20200530</v>
      </c>
      <c r="B157" s="21">
        <v>10111750</v>
      </c>
      <c r="C157" s="21">
        <v>3000134902</v>
      </c>
      <c r="D157" s="21">
        <v>50</v>
      </c>
      <c r="E157" s="21">
        <v>0</v>
      </c>
      <c r="F157" s="21" t="s">
        <v>46</v>
      </c>
      <c r="G157" s="21" t="s">
        <v>299</v>
      </c>
      <c r="H157" s="21" t="s">
        <v>299</v>
      </c>
      <c r="I157" s="21">
        <v>50</v>
      </c>
      <c r="J157" s="20">
        <v>-1204997.31</v>
      </c>
      <c r="K157" s="21" t="s">
        <v>39</v>
      </c>
      <c r="L157" s="21" t="s">
        <v>300</v>
      </c>
    </row>
    <row r="158" spans="1:12">
      <c r="A158" s="21"/>
      <c r="B158" s="21"/>
      <c r="C158" s="21"/>
      <c r="D158" s="21"/>
      <c r="E158" s="21"/>
      <c r="F158" s="21"/>
      <c r="G158" s="21"/>
      <c r="H158" s="21" t="s">
        <v>299</v>
      </c>
      <c r="I158" s="21"/>
      <c r="J158" s="21">
        <v>0</v>
      </c>
      <c r="K158" s="21" t="s">
        <v>39</v>
      </c>
      <c r="L158" s="21"/>
    </row>
    <row r="159" spans="1:12">
      <c r="A159" s="21">
        <v>20200531</v>
      </c>
      <c r="B159" s="21">
        <v>10111750</v>
      </c>
      <c r="C159" s="21">
        <v>7800017949</v>
      </c>
      <c r="D159" s="21">
        <v>50</v>
      </c>
      <c r="E159" s="21" t="s">
        <v>36</v>
      </c>
      <c r="F159" s="21" t="s">
        <v>37</v>
      </c>
      <c r="G159" s="21" t="s">
        <v>301</v>
      </c>
      <c r="H159" s="21" t="s">
        <v>301</v>
      </c>
      <c r="I159" s="21">
        <v>50</v>
      </c>
      <c r="J159" s="21">
        <v>-321.01</v>
      </c>
      <c r="K159" s="21" t="s">
        <v>39</v>
      </c>
      <c r="L159" s="21" t="s">
        <v>240</v>
      </c>
    </row>
    <row r="160" spans="1:12">
      <c r="A160" s="21" t="s">
        <v>42</v>
      </c>
      <c r="B160" s="21">
        <v>10111750</v>
      </c>
      <c r="C160" s="21">
        <v>4000600871</v>
      </c>
      <c r="D160" s="21">
        <v>50</v>
      </c>
      <c r="E160" s="21" t="s">
        <v>36</v>
      </c>
      <c r="F160" s="21" t="s">
        <v>43</v>
      </c>
      <c r="G160" s="21" t="s">
        <v>301</v>
      </c>
      <c r="H160" s="21" t="s">
        <v>301</v>
      </c>
      <c r="I160" s="21">
        <v>40</v>
      </c>
      <c r="J160" s="20">
        <v>328091.61</v>
      </c>
      <c r="K160" s="21" t="s">
        <v>39</v>
      </c>
      <c r="L160" s="21" t="s">
        <v>44</v>
      </c>
    </row>
    <row r="161" spans="1:12">
      <c r="A161" s="21" t="s">
        <v>42</v>
      </c>
      <c r="B161" s="21">
        <v>10111750</v>
      </c>
      <c r="C161" s="21">
        <v>4000600870</v>
      </c>
      <c r="D161" s="21">
        <v>50</v>
      </c>
      <c r="E161" s="21" t="s">
        <v>36</v>
      </c>
      <c r="F161" s="21" t="s">
        <v>43</v>
      </c>
      <c r="G161" s="21" t="s">
        <v>299</v>
      </c>
      <c r="H161" s="21" t="s">
        <v>301</v>
      </c>
      <c r="I161" s="21">
        <v>40</v>
      </c>
      <c r="J161" s="20">
        <v>418147.47</v>
      </c>
      <c r="K161" s="21" t="s">
        <v>39</v>
      </c>
      <c r="L161" s="21" t="s">
        <v>44</v>
      </c>
    </row>
    <row r="162" spans="1:12">
      <c r="A162" s="21">
        <v>20200531</v>
      </c>
      <c r="B162" s="21">
        <v>10111750</v>
      </c>
      <c r="C162" s="21">
        <v>3000134903</v>
      </c>
      <c r="D162" s="21">
        <v>50</v>
      </c>
      <c r="E162" s="21">
        <v>0</v>
      </c>
      <c r="F162" s="21" t="s">
        <v>46</v>
      </c>
      <c r="G162" s="21" t="s">
        <v>301</v>
      </c>
      <c r="H162" s="21" t="s">
        <v>301</v>
      </c>
      <c r="I162" s="21">
        <v>50</v>
      </c>
      <c r="J162" s="20">
        <v>-745918.07</v>
      </c>
      <c r="K162" s="21" t="s">
        <v>39</v>
      </c>
      <c r="L162" s="21" t="s">
        <v>302</v>
      </c>
    </row>
    <row r="163" spans="1:12">
      <c r="A163" s="21">
        <v>20200531</v>
      </c>
      <c r="B163" s="21">
        <v>10111750</v>
      </c>
      <c r="C163" s="21">
        <v>3000137121</v>
      </c>
      <c r="D163" s="21">
        <v>50</v>
      </c>
      <c r="E163" s="21"/>
      <c r="F163" s="21" t="s">
        <v>46</v>
      </c>
      <c r="G163" s="21" t="s">
        <v>301</v>
      </c>
      <c r="H163" s="21" t="s">
        <v>301</v>
      </c>
      <c r="I163" s="21">
        <v>40</v>
      </c>
      <c r="J163" s="21">
        <v>0</v>
      </c>
      <c r="K163" s="21" t="s">
        <v>39</v>
      </c>
      <c r="L163" s="21" t="s">
        <v>303</v>
      </c>
    </row>
    <row r="164" spans="1:12">
      <c r="A164" s="21"/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</row>
    <row r="165" spans="1:12">
      <c r="A165" s="21"/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</row>
    <row r="166" spans="1:12">
      <c r="A166" s="21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64369-1FAB-4795-9C5D-CA4439A69EC3}">
  <sheetPr codeName="Sheet3"/>
  <dimension ref="A1:J10"/>
  <sheetViews>
    <sheetView workbookViewId="0">
      <selection activeCell="E8" sqref="E8"/>
    </sheetView>
  </sheetViews>
  <sheetFormatPr defaultRowHeight="15"/>
  <cols>
    <col min="1" max="1" width="7" bestFit="1" customWidth="1"/>
    <col min="2" max="2" width="13.5703125" bestFit="1" customWidth="1"/>
    <col min="3" max="3" width="14.85546875" style="1" bestFit="1" customWidth="1"/>
    <col min="4" max="4" width="22.42578125" bestFit="1" customWidth="1"/>
    <col min="5" max="5" width="23.28515625" style="1" bestFit="1" customWidth="1"/>
    <col min="6" max="6" width="50.42578125" style="1" bestFit="1" customWidth="1"/>
    <col min="7" max="7" width="45.42578125" style="1" bestFit="1" customWidth="1"/>
    <col min="8" max="9" width="45.42578125" style="1" customWidth="1"/>
    <col min="10" max="10" width="12.140625" bestFit="1" customWidth="1"/>
  </cols>
  <sheetData>
    <row r="1" spans="1:10">
      <c r="A1" s="5" t="s">
        <v>106</v>
      </c>
      <c r="B1" s="5" t="s">
        <v>109</v>
      </c>
      <c r="C1" s="5" t="s">
        <v>110</v>
      </c>
      <c r="D1" s="5" t="s">
        <v>130</v>
      </c>
      <c r="E1" s="5" t="s">
        <v>131</v>
      </c>
      <c r="F1" s="5" t="s">
        <v>132</v>
      </c>
      <c r="G1" s="5" t="s">
        <v>133</v>
      </c>
      <c r="H1" s="5" t="s">
        <v>145</v>
      </c>
      <c r="I1" s="5" t="s">
        <v>146</v>
      </c>
      <c r="J1" s="5" t="s">
        <v>111</v>
      </c>
    </row>
    <row r="2" spans="1:10">
      <c r="A2" s="2">
        <v>1</v>
      </c>
      <c r="B2" s="3" t="s">
        <v>107</v>
      </c>
      <c r="C2" s="3" t="s">
        <v>108</v>
      </c>
      <c r="D2" s="3" t="s">
        <v>129</v>
      </c>
      <c r="E2" s="3" t="s">
        <v>134</v>
      </c>
      <c r="F2" s="3" t="s">
        <v>136</v>
      </c>
      <c r="G2" s="3" t="s">
        <v>137</v>
      </c>
      <c r="H2" s="3"/>
      <c r="I2" s="3"/>
      <c r="J2" s="4"/>
    </row>
    <row r="3" spans="1:10">
      <c r="A3" s="2">
        <v>2</v>
      </c>
      <c r="B3" s="3" t="s">
        <v>107</v>
      </c>
      <c r="C3" s="3" t="s">
        <v>108</v>
      </c>
      <c r="D3" s="3" t="s">
        <v>138</v>
      </c>
      <c r="E3" s="3" t="s">
        <v>141</v>
      </c>
      <c r="F3" s="3" t="s">
        <v>140</v>
      </c>
      <c r="G3" s="4" t="s">
        <v>139</v>
      </c>
      <c r="H3" s="4"/>
      <c r="I3" s="4"/>
      <c r="J3" s="4"/>
    </row>
    <row r="4" spans="1:10">
      <c r="A4" s="2">
        <v>3</v>
      </c>
      <c r="B4" s="3" t="s">
        <v>107</v>
      </c>
      <c r="C4" s="3" t="s">
        <v>108</v>
      </c>
      <c r="D4" s="3" t="s">
        <v>142</v>
      </c>
      <c r="E4" s="3" t="s">
        <v>134</v>
      </c>
      <c r="F4" s="3" t="s">
        <v>143</v>
      </c>
      <c r="G4" s="4" t="s">
        <v>144</v>
      </c>
      <c r="H4" s="4"/>
      <c r="I4" s="4"/>
      <c r="J4" s="4"/>
    </row>
    <row r="5" spans="1:10">
      <c r="A5" s="2">
        <v>4</v>
      </c>
      <c r="B5" s="3" t="s">
        <v>107</v>
      </c>
      <c r="C5" s="3" t="s">
        <v>108</v>
      </c>
      <c r="D5" s="3" t="s">
        <v>236</v>
      </c>
      <c r="E5" s="3" t="s">
        <v>238</v>
      </c>
      <c r="F5" s="3" t="s">
        <v>151</v>
      </c>
      <c r="G5" s="3" t="s">
        <v>152</v>
      </c>
      <c r="H5" s="3" t="s">
        <v>149</v>
      </c>
      <c r="I5" s="3" t="s">
        <v>150</v>
      </c>
      <c r="J5" s="4"/>
    </row>
    <row r="6" spans="1:10">
      <c r="A6" s="2">
        <v>5</v>
      </c>
      <c r="B6" s="3" t="s">
        <v>107</v>
      </c>
      <c r="C6" s="3" t="s">
        <v>108</v>
      </c>
      <c r="D6" s="3" t="s">
        <v>237</v>
      </c>
      <c r="E6" s="3" t="s">
        <v>154</v>
      </c>
      <c r="F6" s="3" t="s">
        <v>155</v>
      </c>
      <c r="G6" s="3" t="s">
        <v>156</v>
      </c>
      <c r="H6" s="3" t="s">
        <v>149</v>
      </c>
      <c r="I6" s="3" t="s">
        <v>150</v>
      </c>
      <c r="J6" s="4"/>
    </row>
    <row r="7" spans="1:10">
      <c r="A7" s="2">
        <v>6</v>
      </c>
      <c r="B7" s="3"/>
      <c r="C7" s="3"/>
      <c r="D7" s="3"/>
      <c r="E7" s="3"/>
      <c r="F7" s="3"/>
      <c r="G7" s="4"/>
      <c r="H7" s="4"/>
      <c r="I7" s="4"/>
      <c r="J7" s="4"/>
    </row>
    <row r="8" spans="1:10">
      <c r="A8" s="2">
        <v>7</v>
      </c>
      <c r="B8" s="3"/>
      <c r="C8" s="3"/>
      <c r="D8" s="3"/>
      <c r="E8" s="3"/>
      <c r="F8" s="3"/>
      <c r="G8" s="4"/>
      <c r="H8" s="4"/>
      <c r="I8" s="4"/>
      <c r="J8" s="4"/>
    </row>
    <row r="9" spans="1:10">
      <c r="A9" s="2">
        <v>8</v>
      </c>
      <c r="B9" s="3"/>
      <c r="C9" s="3"/>
      <c r="D9" s="3"/>
      <c r="E9" s="3"/>
      <c r="F9" s="3"/>
      <c r="G9" s="4"/>
      <c r="H9" s="4"/>
      <c r="I9" s="4"/>
      <c r="J9" s="4"/>
    </row>
    <row r="10" spans="1:10">
      <c r="A10" s="2">
        <v>9</v>
      </c>
      <c r="B10" s="3"/>
      <c r="C10" s="3"/>
      <c r="D10" s="3"/>
      <c r="E10" s="3"/>
      <c r="F10" s="3"/>
      <c r="G10" s="4"/>
      <c r="H10" s="4"/>
      <c r="I10" s="4"/>
      <c r="J10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CB378-5363-468F-A830-BE2A6C16D9A4}">
  <sheetPr codeName="Sheet4"/>
  <dimension ref="A1:A18"/>
  <sheetViews>
    <sheetView workbookViewId="0">
      <selection activeCell="A16" sqref="A16"/>
    </sheetView>
  </sheetViews>
  <sheetFormatPr defaultRowHeight="15"/>
  <cols>
    <col min="1" max="1" width="89.28515625" bestFit="1" customWidth="1"/>
  </cols>
  <sheetData>
    <row r="1" spans="1:1">
      <c r="A1" s="1" t="s">
        <v>112</v>
      </c>
    </row>
    <row r="2" spans="1:1">
      <c r="A2" s="1" t="s">
        <v>113</v>
      </c>
    </row>
    <row r="3" spans="1:1">
      <c r="A3" s="1" t="s">
        <v>114</v>
      </c>
    </row>
    <row r="4" spans="1:1">
      <c r="A4" s="1" t="s">
        <v>115</v>
      </c>
    </row>
    <row r="5" spans="1:1">
      <c r="A5" s="19" t="s">
        <v>116</v>
      </c>
    </row>
    <row r="6" spans="1:1">
      <c r="A6" s="1" t="s">
        <v>117</v>
      </c>
    </row>
    <row r="7" spans="1:1">
      <c r="A7" s="19" t="s">
        <v>118</v>
      </c>
    </row>
    <row r="8" spans="1:1">
      <c r="A8" s="1" t="s">
        <v>119</v>
      </c>
    </row>
    <row r="9" spans="1:1">
      <c r="A9" s="1" t="s">
        <v>120</v>
      </c>
    </row>
    <row r="10" spans="1:1">
      <c r="A10" s="1" t="s">
        <v>121</v>
      </c>
    </row>
    <row r="11" spans="1:1">
      <c r="A11" s="1" t="s">
        <v>122</v>
      </c>
    </row>
    <row r="12" spans="1:1">
      <c r="A12" s="1" t="s">
        <v>123</v>
      </c>
    </row>
    <row r="13" spans="1:1">
      <c r="A13" s="1" t="s">
        <v>124</v>
      </c>
    </row>
    <row r="14" spans="1:1">
      <c r="A14" s="1" t="s">
        <v>113</v>
      </c>
    </row>
    <row r="15" spans="1:1">
      <c r="A15" s="1" t="s">
        <v>125</v>
      </c>
    </row>
    <row r="16" spans="1:1">
      <c r="A16" s="1" t="s">
        <v>126</v>
      </c>
    </row>
    <row r="17" spans="1:1">
      <c r="A17" s="1" t="s">
        <v>127</v>
      </c>
    </row>
    <row r="18" spans="1:1">
      <c r="A18" s="1" t="s">
        <v>128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5797A-8BC8-448D-9E52-83159DEA4751}">
  <sheetPr codeName="Sheet5"/>
  <dimension ref="A1:J10"/>
  <sheetViews>
    <sheetView workbookViewId="0">
      <selection activeCell="E12" sqref="E12"/>
    </sheetView>
  </sheetViews>
  <sheetFormatPr defaultRowHeight="15"/>
  <cols>
    <col min="1" max="1" width="7" style="1" bestFit="1" customWidth="1"/>
    <col min="2" max="2" width="13.5703125" style="1" bestFit="1" customWidth="1"/>
    <col min="3" max="3" width="14.85546875" style="1" bestFit="1" customWidth="1"/>
    <col min="4" max="4" width="22.42578125" style="1" bestFit="1" customWidth="1"/>
    <col min="5" max="5" width="23.28515625" style="1" bestFit="1" customWidth="1"/>
    <col min="6" max="6" width="50.42578125" style="1" bestFit="1" customWidth="1"/>
    <col min="7" max="7" width="45.42578125" style="1" bestFit="1" customWidth="1"/>
    <col min="8" max="9" width="45.42578125" style="1" customWidth="1"/>
    <col min="10" max="10" width="12.140625" style="1" bestFit="1" customWidth="1"/>
    <col min="11" max="16384" width="9.140625" style="1"/>
  </cols>
  <sheetData>
    <row r="1" spans="1:10">
      <c r="A1" s="5" t="s">
        <v>106</v>
      </c>
      <c r="B1" s="5" t="s">
        <v>109</v>
      </c>
      <c r="C1" s="5" t="s">
        <v>110</v>
      </c>
      <c r="D1" s="5" t="s">
        <v>130</v>
      </c>
      <c r="E1" s="5" t="s">
        <v>131</v>
      </c>
      <c r="F1" s="5" t="s">
        <v>132</v>
      </c>
      <c r="G1" s="5" t="s">
        <v>133</v>
      </c>
      <c r="H1" s="5" t="s">
        <v>145</v>
      </c>
      <c r="I1" s="5" t="s">
        <v>146</v>
      </c>
      <c r="J1" s="5" t="s">
        <v>111</v>
      </c>
    </row>
    <row r="2" spans="1:10">
      <c r="A2" s="2">
        <v>1</v>
      </c>
      <c r="B2" s="3" t="s">
        <v>107</v>
      </c>
      <c r="C2" s="3" t="s">
        <v>108</v>
      </c>
      <c r="D2" s="3" t="s">
        <v>129</v>
      </c>
      <c r="E2" s="3" t="s">
        <v>134</v>
      </c>
      <c r="F2" s="3" t="s">
        <v>136</v>
      </c>
      <c r="G2" s="3" t="s">
        <v>137</v>
      </c>
      <c r="H2" s="3"/>
      <c r="I2" s="3"/>
      <c r="J2" s="4"/>
    </row>
    <row r="3" spans="1:10">
      <c r="A3" s="2">
        <v>2</v>
      </c>
      <c r="B3" s="3" t="s">
        <v>107</v>
      </c>
      <c r="C3" s="3" t="s">
        <v>108</v>
      </c>
      <c r="D3" s="3" t="s">
        <v>138</v>
      </c>
      <c r="E3" s="3" t="s">
        <v>141</v>
      </c>
      <c r="F3" s="3" t="s">
        <v>140</v>
      </c>
      <c r="G3" s="4" t="s">
        <v>139</v>
      </c>
      <c r="H3" s="4"/>
      <c r="I3" s="4"/>
      <c r="J3" s="4"/>
    </row>
    <row r="4" spans="1:10">
      <c r="A4" s="2">
        <v>3</v>
      </c>
      <c r="B4" s="3" t="s">
        <v>107</v>
      </c>
      <c r="C4" s="3" t="s">
        <v>108</v>
      </c>
      <c r="D4" s="3" t="s">
        <v>142</v>
      </c>
      <c r="E4" s="3" t="s">
        <v>134</v>
      </c>
      <c r="F4" s="3" t="s">
        <v>143</v>
      </c>
      <c r="G4" s="4" t="s">
        <v>144</v>
      </c>
      <c r="H4" s="4"/>
      <c r="I4" s="4"/>
      <c r="J4" s="4"/>
    </row>
    <row r="5" spans="1:10">
      <c r="A5" s="2">
        <v>4</v>
      </c>
      <c r="B5" s="3" t="s">
        <v>107</v>
      </c>
      <c r="C5" s="3" t="s">
        <v>108</v>
      </c>
      <c r="D5" s="3" t="s">
        <v>147</v>
      </c>
      <c r="E5" s="3" t="s">
        <v>148</v>
      </c>
      <c r="F5" s="3" t="s">
        <v>151</v>
      </c>
      <c r="G5" s="3" t="s">
        <v>152</v>
      </c>
      <c r="H5" s="3" t="s">
        <v>149</v>
      </c>
      <c r="I5" s="3" t="s">
        <v>150</v>
      </c>
      <c r="J5" s="4"/>
    </row>
    <row r="6" spans="1:10">
      <c r="A6" s="2">
        <v>5</v>
      </c>
      <c r="B6" s="3" t="s">
        <v>107</v>
      </c>
      <c r="C6" s="3" t="s">
        <v>108</v>
      </c>
      <c r="D6" s="3" t="s">
        <v>153</v>
      </c>
      <c r="E6" s="3" t="s">
        <v>154</v>
      </c>
      <c r="F6" s="3" t="s">
        <v>155</v>
      </c>
      <c r="G6" s="3" t="s">
        <v>156</v>
      </c>
      <c r="H6" s="3" t="s">
        <v>149</v>
      </c>
      <c r="I6" s="3" t="s">
        <v>150</v>
      </c>
      <c r="J6" s="4"/>
    </row>
    <row r="7" spans="1:10">
      <c r="A7" s="2">
        <v>6</v>
      </c>
      <c r="B7" s="3"/>
      <c r="C7" s="3"/>
      <c r="D7" s="3"/>
      <c r="E7" s="3"/>
      <c r="F7" s="3"/>
      <c r="G7" s="4"/>
      <c r="H7" s="4"/>
      <c r="I7" s="4"/>
      <c r="J7" s="4"/>
    </row>
    <row r="8" spans="1:10">
      <c r="A8" s="2">
        <v>7</v>
      </c>
      <c r="B8" s="3"/>
      <c r="C8" s="3"/>
      <c r="D8" s="3"/>
      <c r="E8" s="3"/>
      <c r="F8" s="3"/>
      <c r="G8" s="4"/>
      <c r="H8" s="4"/>
      <c r="I8" s="4"/>
      <c r="J8" s="4"/>
    </row>
    <row r="9" spans="1:10">
      <c r="A9" s="2">
        <v>8</v>
      </c>
      <c r="B9" s="3"/>
      <c r="C9" s="3"/>
      <c r="D9" s="3"/>
      <c r="E9" s="3"/>
      <c r="F9" s="3"/>
      <c r="G9" s="4"/>
      <c r="H9" s="4"/>
      <c r="I9" s="4"/>
      <c r="J9" s="4"/>
    </row>
    <row r="10" spans="1:10">
      <c r="A10" s="2">
        <v>9</v>
      </c>
      <c r="B10" s="3"/>
      <c r="C10" s="3"/>
      <c r="D10" s="3"/>
      <c r="E10" s="3"/>
      <c r="F10" s="3"/>
      <c r="G10" s="4"/>
      <c r="H10" s="4"/>
      <c r="I10" s="4"/>
      <c r="J10" s="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E7691-5C50-4658-8DEC-BBE75AC3E35C}">
  <sheetPr codeName="Sheet6"/>
  <dimension ref="A1:T4720"/>
  <sheetViews>
    <sheetView topLeftCell="E1" workbookViewId="0">
      <selection activeCell="L1" sqref="L1"/>
    </sheetView>
  </sheetViews>
  <sheetFormatPr defaultRowHeight="15"/>
  <cols>
    <col min="1" max="1" width="17.7109375" style="1" customWidth="1"/>
    <col min="2" max="2" width="9.140625" style="1"/>
    <col min="3" max="3" width="15.7109375" style="1" bestFit="1" customWidth="1"/>
    <col min="4" max="4" width="18.28515625" style="1" bestFit="1" customWidth="1"/>
    <col min="5" max="5" width="17.42578125" style="1" customWidth="1"/>
    <col min="6" max="6" width="13.5703125" style="1" customWidth="1"/>
    <col min="7" max="8" width="10" style="1" customWidth="1"/>
    <col min="9" max="9" width="10.42578125" style="1" customWidth="1"/>
    <col min="10" max="10" width="23.7109375" style="1" customWidth="1"/>
    <col min="11" max="16" width="9.140625" style="1"/>
    <col min="17" max="17" width="27.7109375" style="1" bestFit="1" customWidth="1"/>
    <col min="18" max="16384" width="9.140625" style="1"/>
  </cols>
  <sheetData>
    <row r="1" spans="1:20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1" t="s">
        <v>157</v>
      </c>
      <c r="L1" s="1" t="s">
        <v>158</v>
      </c>
      <c r="M1" s="1" t="s">
        <v>159</v>
      </c>
      <c r="N1" s="1" t="s">
        <v>160</v>
      </c>
      <c r="O1" s="1" t="s">
        <v>161</v>
      </c>
      <c r="P1" s="1" t="s">
        <v>162</v>
      </c>
      <c r="Q1" s="1" t="s">
        <v>163</v>
      </c>
      <c r="R1" s="1" t="s">
        <v>164</v>
      </c>
      <c r="S1" s="1" t="s">
        <v>165</v>
      </c>
      <c r="T1" s="1" t="s">
        <v>166</v>
      </c>
    </row>
    <row r="2" spans="1:20">
      <c r="A2" s="9">
        <v>11563327</v>
      </c>
      <c r="B2" s="10">
        <v>43862</v>
      </c>
      <c r="C2" s="10">
        <v>43862</v>
      </c>
      <c r="D2" s="11" t="s">
        <v>10</v>
      </c>
      <c r="E2" s="11">
        <v>0</v>
      </c>
      <c r="F2" s="11">
        <v>0</v>
      </c>
      <c r="G2" s="11">
        <v>626.9</v>
      </c>
      <c r="H2" s="11">
        <v>626.9</v>
      </c>
      <c r="I2" s="11" t="s">
        <v>11</v>
      </c>
      <c r="J2" s="11" t="s">
        <v>12</v>
      </c>
      <c r="K2" s="1" t="str">
        <f>IF(D2="TF","Logic1"&amp;"_"&amp;TEXT(C2, "mm") &amp;"_"&amp; F2,"")</f>
        <v/>
      </c>
      <c r="L2" s="1" t="e">
        <f ca="1">IF(AND(K2&lt;&gt; "", COUNTIF(SAP!#REF!,K2)&gt;0),"Matched", "")</f>
        <v>#REF!</v>
      </c>
      <c r="M2" s="1" t="str">
        <f ca="1">IF(D2="TR","Logic2"&amp;"_"&amp;TEXT(C2,"dd.mm.yyyy") &amp;"_"&amp; F2,"")</f>
        <v/>
      </c>
      <c r="N2" s="1" t="e">
        <f ca="1">IF(AND(M2&lt;&gt; "", COUNTIF(SAP!#REF!,M2)&gt;0),"Matched", "")</f>
        <v>#REF!</v>
      </c>
      <c r="O2" s="1" t="str">
        <f ca="1">IF(D2="AF","Logic3"&amp;"_"&amp;G2,"")</f>
        <v/>
      </c>
      <c r="P2" s="1" t="e">
        <f ca="1">IF(AND(O2&lt;&gt; "", COUNTIF(SAP!#REF!,O2)&gt;0),"Matched", "")</f>
        <v>#REF!</v>
      </c>
      <c r="Q2" s="1" t="str">
        <f ca="1">IF(D2="AC","Logic4"&amp;"_"&amp;TEXT(C2,"dd.mm.yyyy") &amp;"_"&amp; 1716909.77,"")</f>
        <v>Logic4_01.02.2020_1716909.77</v>
      </c>
      <c r="R2" s="1" t="e">
        <f ca="1">IF(AND(Q2&lt;&gt; "", COUNTIF(SAP!#REF!,Q2)&gt;0),"Matched", "")</f>
        <v>#REF!</v>
      </c>
    </row>
    <row r="3" spans="1:20">
      <c r="A3" s="13">
        <v>11563327</v>
      </c>
      <c r="B3" s="14">
        <v>43862</v>
      </c>
      <c r="C3" s="14">
        <v>43862</v>
      </c>
      <c r="D3" s="15" t="s">
        <v>10</v>
      </c>
      <c r="E3" s="15">
        <v>0</v>
      </c>
      <c r="F3" s="15">
        <v>0</v>
      </c>
      <c r="G3" s="15">
        <v>820</v>
      </c>
      <c r="H3" s="15">
        <v>1446.9</v>
      </c>
      <c r="I3" s="15" t="s">
        <v>11</v>
      </c>
      <c r="J3" s="15" t="s">
        <v>12</v>
      </c>
      <c r="K3" s="1" t="str">
        <f t="shared" ref="K3:K66" si="0">IF(D3="TF","Logic1"&amp;"_"&amp;TEXT(C3, "mm") &amp;"_"&amp; F3,"")</f>
        <v/>
      </c>
      <c r="L3" s="1" t="e">
        <f ca="1">IF(AND(K3&lt;&gt; "", COUNTIF(SAP!#REF!,K3)&gt;0),"Matched", "")</f>
        <v>#REF!</v>
      </c>
      <c r="M3" s="1" t="str">
        <f t="shared" ref="M3:M66" si="1">IF(D3="TR","Logic2"&amp;"_"&amp;TEXT(C3,"dd.mm.yyyy") &amp;"_"&amp; F3,"")</f>
        <v/>
      </c>
      <c r="N3" s="1" t="e">
        <f ca="1">IF(AND(M3&lt;&gt; "", COUNTIF(SAP!#REF!,M3)&gt;0),"Matched", "")</f>
        <v>#REF!</v>
      </c>
      <c r="O3" s="1" t="str">
        <f t="shared" ref="O3:O66" si="2">IF(D3="AF","Logic3"&amp;"_"&amp;G3,"")</f>
        <v/>
      </c>
      <c r="P3" s="1" t="e">
        <f ca="1">IF(AND(O3&lt;&gt; "", COUNTIF(SAP!#REF!,O3)&gt;0),"Matched", "")</f>
        <v>#REF!</v>
      </c>
      <c r="Q3" s="1" t="str">
        <f ca="1">IF(D3="AC","Logic4"&amp;"_"&amp;TEXT(C3,"dd.mm.yyyy") &amp;"_"&amp; 1716909.77,"")</f>
        <v>Logic4_01.02.2020_1716909.77</v>
      </c>
      <c r="R3" s="1" t="e">
        <f ca="1">IF(AND(Q3&lt;&gt; "", COUNTIF(SAP!#REF!,Q3)&gt;0),"Matched", "")</f>
        <v>#REF!</v>
      </c>
    </row>
    <row r="4" spans="1:20">
      <c r="A4" s="9">
        <v>11563327</v>
      </c>
      <c r="B4" s="10">
        <v>43862</v>
      </c>
      <c r="C4" s="10">
        <v>43862</v>
      </c>
      <c r="D4" s="11" t="s">
        <v>10</v>
      </c>
      <c r="E4" s="11">
        <v>0</v>
      </c>
      <c r="F4" s="11">
        <v>0</v>
      </c>
      <c r="G4" s="11">
        <v>840</v>
      </c>
      <c r="H4" s="11">
        <v>2286.9</v>
      </c>
      <c r="I4" s="11" t="s">
        <v>11</v>
      </c>
      <c r="J4" s="11" t="s">
        <v>12</v>
      </c>
      <c r="K4" s="1" t="str">
        <f t="shared" si="0"/>
        <v/>
      </c>
      <c r="L4" s="1" t="e">
        <f ca="1">IF(AND(K4&lt;&gt; "", COUNTIF(SAP!#REF!,K4)&gt;0),"Matched", "")</f>
        <v>#REF!</v>
      </c>
      <c r="M4" s="1" t="str">
        <f t="shared" si="1"/>
        <v/>
      </c>
      <c r="N4" s="1" t="e">
        <f ca="1">IF(AND(M4&lt;&gt; "", COUNTIF(SAP!#REF!,M4)&gt;0),"Matched", "")</f>
        <v>#REF!</v>
      </c>
      <c r="O4" s="1" t="str">
        <f t="shared" si="2"/>
        <v/>
      </c>
      <c r="P4" s="1" t="e">
        <f ca="1">IF(AND(O4&lt;&gt; "", COUNTIF(SAP!#REF!,O4)&gt;0),"Matched", "")</f>
        <v>#REF!</v>
      </c>
      <c r="Q4" s="1" t="str">
        <f ca="1">IF(D4="AC","Logic4"&amp;"_"&amp;TEXT(C4,"dd.mm.yyyy") &amp;"_"&amp; 1716909.77,"")</f>
        <v>Logic4_01.02.2020_1716909.77</v>
      </c>
      <c r="R4" s="1" t="e">
        <f ca="1">IF(AND(Q4&lt;&gt; "", COUNTIF(SAP!#REF!,Q4)&gt;0),"Matched", "")</f>
        <v>#REF!</v>
      </c>
    </row>
    <row r="5" spans="1:20">
      <c r="A5" s="13">
        <v>11563327</v>
      </c>
      <c r="B5" s="14">
        <v>43862</v>
      </c>
      <c r="C5" s="14">
        <v>43862</v>
      </c>
      <c r="D5" s="15" t="s">
        <v>10</v>
      </c>
      <c r="E5" s="15">
        <v>0</v>
      </c>
      <c r="F5" s="15">
        <v>0</v>
      </c>
      <c r="G5" s="15">
        <v>1000</v>
      </c>
      <c r="H5" s="15">
        <v>3286.9</v>
      </c>
      <c r="I5" s="15" t="s">
        <v>11</v>
      </c>
      <c r="J5" s="15" t="s">
        <v>12</v>
      </c>
      <c r="K5" s="1" t="str">
        <f t="shared" si="0"/>
        <v/>
      </c>
      <c r="L5" s="1" t="e">
        <f ca="1">IF(AND(K5&lt;&gt; "", COUNTIF(SAP!#REF!,K5)&gt;0),"Matched", "")</f>
        <v>#REF!</v>
      </c>
      <c r="M5" s="1" t="str">
        <f t="shared" si="1"/>
        <v/>
      </c>
      <c r="N5" s="1" t="e">
        <f ca="1">IF(AND(M5&lt;&gt; "", COUNTIF(SAP!#REF!,M5)&gt;0),"Matched", "")</f>
        <v>#REF!</v>
      </c>
      <c r="O5" s="1" t="str">
        <f t="shared" si="2"/>
        <v/>
      </c>
      <c r="P5" s="1" t="e">
        <f ca="1">IF(AND(O5&lt;&gt; "", COUNTIF(SAP!#REF!,O5)&gt;0),"Matched", "")</f>
        <v>#REF!</v>
      </c>
      <c r="Q5" s="1" t="str">
        <f ca="1">IF(D5="AC","Logic4"&amp;"_"&amp;TEXT(C5,"dd.mm.yyyy") &amp;"_"&amp; 1716909.77,"")</f>
        <v>Logic4_01.02.2020_1716909.77</v>
      </c>
      <c r="R5" s="1" t="e">
        <f ca="1">IF(AND(Q5&lt;&gt; "", COUNTIF(SAP!#REF!,Q5)&gt;0),"Matched", "")</f>
        <v>#REF!</v>
      </c>
    </row>
    <row r="6" spans="1:20">
      <c r="A6" s="9">
        <v>11563327</v>
      </c>
      <c r="B6" s="10">
        <v>43862</v>
      </c>
      <c r="C6" s="10">
        <v>43862</v>
      </c>
      <c r="D6" s="11" t="s">
        <v>10</v>
      </c>
      <c r="E6" s="11">
        <v>0</v>
      </c>
      <c r="F6" s="11">
        <v>0</v>
      </c>
      <c r="G6" s="11">
        <v>1000</v>
      </c>
      <c r="H6" s="11">
        <v>4286.8999999999996</v>
      </c>
      <c r="I6" s="11" t="s">
        <v>11</v>
      </c>
      <c r="J6" s="11" t="s">
        <v>12</v>
      </c>
      <c r="K6" s="1" t="str">
        <f t="shared" si="0"/>
        <v/>
      </c>
      <c r="L6" s="1" t="e">
        <f ca="1">IF(AND(K6&lt;&gt; "", COUNTIF(SAP!#REF!,K6)&gt;0),"Matched", "")</f>
        <v>#REF!</v>
      </c>
      <c r="M6" s="1" t="str">
        <f t="shared" si="1"/>
        <v/>
      </c>
      <c r="N6" s="1" t="e">
        <f ca="1">IF(AND(M6&lt;&gt; "", COUNTIF(SAP!#REF!,M6)&gt;0),"Matched", "")</f>
        <v>#REF!</v>
      </c>
      <c r="O6" s="1" t="str">
        <f t="shared" si="2"/>
        <v/>
      </c>
      <c r="P6" s="1" t="e">
        <f ca="1">IF(AND(O6&lt;&gt; "", COUNTIF(SAP!#REF!,O6)&gt;0),"Matched", "")</f>
        <v>#REF!</v>
      </c>
      <c r="Q6" s="1" t="str">
        <f ca="1">IF(D6="AC","Logic4"&amp;"_"&amp;TEXT(C6,"dd.mm.yyyy") &amp;"_"&amp; 1716909.77,"")</f>
        <v>Logic4_01.02.2020_1716909.77</v>
      </c>
      <c r="R6" s="1" t="e">
        <f ca="1">IF(AND(Q6&lt;&gt; "", COUNTIF(SAP!#REF!,Q6)&gt;0),"Matched", "")</f>
        <v>#REF!</v>
      </c>
    </row>
    <row r="7" spans="1:20">
      <c r="A7" s="13">
        <v>11563327</v>
      </c>
      <c r="B7" s="14">
        <v>43862</v>
      </c>
      <c r="C7" s="14">
        <v>43862</v>
      </c>
      <c r="D7" s="15" t="s">
        <v>10</v>
      </c>
      <c r="E7" s="15">
        <v>0</v>
      </c>
      <c r="F7" s="15">
        <v>0</v>
      </c>
      <c r="G7" s="15">
        <v>1090</v>
      </c>
      <c r="H7" s="15">
        <v>5376.9</v>
      </c>
      <c r="I7" s="15" t="s">
        <v>11</v>
      </c>
      <c r="J7" s="15" t="s">
        <v>12</v>
      </c>
      <c r="K7" s="1" t="str">
        <f t="shared" si="0"/>
        <v/>
      </c>
      <c r="L7" s="1" t="e">
        <f ca="1">IF(AND(K7&lt;&gt; "", COUNTIF(SAP!#REF!,K7)&gt;0),"Matched", "")</f>
        <v>#REF!</v>
      </c>
      <c r="M7" s="1" t="str">
        <f t="shared" si="1"/>
        <v/>
      </c>
      <c r="N7" s="1" t="e">
        <f ca="1">IF(AND(M7&lt;&gt; "", COUNTIF(SAP!#REF!,M7)&gt;0),"Matched", "")</f>
        <v>#REF!</v>
      </c>
      <c r="O7" s="1" t="str">
        <f t="shared" si="2"/>
        <v/>
      </c>
      <c r="P7" s="1" t="e">
        <f ca="1">IF(AND(O7&lt;&gt; "", COUNTIF(SAP!#REF!,O7)&gt;0),"Matched", "")</f>
        <v>#REF!</v>
      </c>
      <c r="Q7" s="1" t="str">
        <f ca="1">IF(D7="AC","Logic4"&amp;"_"&amp;TEXT(C7,"dd.mm.yyyy") &amp;"_"&amp; 1716909.77,"")</f>
        <v>Logic4_01.02.2020_1716909.77</v>
      </c>
      <c r="R7" s="1" t="e">
        <f ca="1">IF(AND(Q7&lt;&gt; "", COUNTIF(SAP!#REF!,Q7)&gt;0),"Matched", "")</f>
        <v>#REF!</v>
      </c>
    </row>
    <row r="8" spans="1:20">
      <c r="A8" s="9">
        <v>11563327</v>
      </c>
      <c r="B8" s="10">
        <v>43862</v>
      </c>
      <c r="C8" s="10">
        <v>43862</v>
      </c>
      <c r="D8" s="11" t="s">
        <v>10</v>
      </c>
      <c r="E8" s="11">
        <v>0</v>
      </c>
      <c r="F8" s="11">
        <v>0</v>
      </c>
      <c r="G8" s="11">
        <v>1100</v>
      </c>
      <c r="H8" s="11">
        <v>6476.9</v>
      </c>
      <c r="I8" s="11" t="s">
        <v>11</v>
      </c>
      <c r="J8" s="11" t="s">
        <v>12</v>
      </c>
      <c r="K8" s="1" t="str">
        <f t="shared" si="0"/>
        <v/>
      </c>
      <c r="L8" s="1" t="e">
        <f ca="1">IF(AND(K8&lt;&gt; "", COUNTIF(SAP!#REF!,K8)&gt;0),"Matched", "")</f>
        <v>#REF!</v>
      </c>
      <c r="M8" s="1" t="str">
        <f t="shared" si="1"/>
        <v/>
      </c>
      <c r="N8" s="1" t="e">
        <f ca="1">IF(AND(M8&lt;&gt; "", COUNTIF(SAP!#REF!,M8)&gt;0),"Matched", "")</f>
        <v>#REF!</v>
      </c>
      <c r="O8" s="1" t="str">
        <f t="shared" si="2"/>
        <v/>
      </c>
      <c r="P8" s="1" t="e">
        <f ca="1">IF(AND(O8&lt;&gt; "", COUNTIF(SAP!#REF!,O8)&gt;0),"Matched", "")</f>
        <v>#REF!</v>
      </c>
      <c r="Q8" s="1" t="str">
        <f ca="1">IF(D8="AC","Logic4"&amp;"_"&amp;TEXT(C8,"dd.mm.yyyy") &amp;"_"&amp; 1716909.77,"")</f>
        <v>Logic4_01.02.2020_1716909.77</v>
      </c>
      <c r="R8" s="1" t="e">
        <f ca="1">IF(AND(Q8&lt;&gt; "", COUNTIF(SAP!#REF!,Q8)&gt;0),"Matched", "")</f>
        <v>#REF!</v>
      </c>
    </row>
    <row r="9" spans="1:20">
      <c r="A9" s="13">
        <v>11563327</v>
      </c>
      <c r="B9" s="14">
        <v>43862</v>
      </c>
      <c r="C9" s="14">
        <v>43862</v>
      </c>
      <c r="D9" s="15" t="s">
        <v>10</v>
      </c>
      <c r="E9" s="15">
        <v>0</v>
      </c>
      <c r="F9" s="15">
        <v>0</v>
      </c>
      <c r="G9" s="15">
        <v>1250</v>
      </c>
      <c r="H9" s="15">
        <v>7726.9</v>
      </c>
      <c r="I9" s="15" t="s">
        <v>11</v>
      </c>
      <c r="J9" s="15" t="s">
        <v>12</v>
      </c>
      <c r="K9" s="1" t="str">
        <f t="shared" si="0"/>
        <v/>
      </c>
      <c r="L9" s="1" t="e">
        <f ca="1">IF(AND(K9&lt;&gt; "", COUNTIF(SAP!#REF!,K9)&gt;0),"Matched", "")</f>
        <v>#REF!</v>
      </c>
      <c r="M9" s="1" t="str">
        <f t="shared" si="1"/>
        <v/>
      </c>
      <c r="N9" s="1" t="e">
        <f ca="1">IF(AND(M9&lt;&gt; "", COUNTIF(SAP!#REF!,M9)&gt;0),"Matched", "")</f>
        <v>#REF!</v>
      </c>
      <c r="O9" s="1" t="str">
        <f t="shared" si="2"/>
        <v/>
      </c>
      <c r="P9" s="1" t="e">
        <f ca="1">IF(AND(O9&lt;&gt; "", COUNTIF(SAP!#REF!,O9)&gt;0),"Matched", "")</f>
        <v>#REF!</v>
      </c>
      <c r="Q9" s="1" t="str">
        <f ca="1">IF(D9="AC","Logic4"&amp;"_"&amp;TEXT(C9,"dd.mm.yyyy") &amp;"_"&amp; 1716909.77,"")</f>
        <v>Logic4_01.02.2020_1716909.77</v>
      </c>
      <c r="R9" s="1" t="e">
        <f ca="1">IF(AND(Q9&lt;&gt; "", COUNTIF(SAP!#REF!,Q9)&gt;0),"Matched", "")</f>
        <v>#REF!</v>
      </c>
    </row>
    <row r="10" spans="1:20">
      <c r="A10" s="9">
        <v>11563327</v>
      </c>
      <c r="B10" s="10">
        <v>43862</v>
      </c>
      <c r="C10" s="10">
        <v>43862</v>
      </c>
      <c r="D10" s="11" t="s">
        <v>10</v>
      </c>
      <c r="E10" s="11">
        <v>0</v>
      </c>
      <c r="F10" s="11">
        <v>0</v>
      </c>
      <c r="G10" s="11">
        <v>1400</v>
      </c>
      <c r="H10" s="11">
        <v>9126.9</v>
      </c>
      <c r="I10" s="11" t="s">
        <v>11</v>
      </c>
      <c r="J10" s="11" t="s">
        <v>12</v>
      </c>
      <c r="K10" s="1" t="str">
        <f t="shared" si="0"/>
        <v/>
      </c>
      <c r="L10" s="1" t="e">
        <f ca="1">IF(AND(K10&lt;&gt; "", COUNTIF(SAP!#REF!,K10)&gt;0),"Matched", "")</f>
        <v>#REF!</v>
      </c>
      <c r="M10" s="1" t="str">
        <f t="shared" si="1"/>
        <v/>
      </c>
      <c r="N10" s="1" t="e">
        <f ca="1">IF(AND(M10&lt;&gt; "", COUNTIF(SAP!#REF!,M10)&gt;0),"Matched", "")</f>
        <v>#REF!</v>
      </c>
      <c r="O10" s="1" t="str">
        <f t="shared" si="2"/>
        <v/>
      </c>
      <c r="P10" s="1" t="e">
        <f ca="1">IF(AND(O10&lt;&gt; "", COUNTIF(SAP!#REF!,O10)&gt;0),"Matched", "")</f>
        <v>#REF!</v>
      </c>
      <c r="Q10" s="1" t="str">
        <f ca="1">IF(D10="AC","Logic4"&amp;"_"&amp;TEXT(C10,"dd.mm.yyyy") &amp;"_"&amp; 1716909.77,"")</f>
        <v>Logic4_01.02.2020_1716909.77</v>
      </c>
      <c r="R10" s="1" t="e">
        <f ca="1">IF(AND(Q10&lt;&gt; "", COUNTIF(SAP!#REF!,Q10)&gt;0),"Matched", "")</f>
        <v>#REF!</v>
      </c>
    </row>
    <row r="11" spans="1:20">
      <c r="A11" s="13">
        <v>11563327</v>
      </c>
      <c r="B11" s="14">
        <v>43862</v>
      </c>
      <c r="C11" s="14">
        <v>43862</v>
      </c>
      <c r="D11" s="15" t="s">
        <v>10</v>
      </c>
      <c r="E11" s="15">
        <v>0</v>
      </c>
      <c r="F11" s="15">
        <v>0</v>
      </c>
      <c r="G11" s="15">
        <v>1500</v>
      </c>
      <c r="H11" s="15">
        <v>10626.9</v>
      </c>
      <c r="I11" s="15" t="s">
        <v>11</v>
      </c>
      <c r="J11" s="15" t="s">
        <v>12</v>
      </c>
      <c r="K11" s="1" t="str">
        <f t="shared" si="0"/>
        <v/>
      </c>
      <c r="L11" s="1" t="e">
        <f ca="1">IF(AND(K11&lt;&gt; "", COUNTIF(SAP!#REF!,K11)&gt;0),"Matched", "")</f>
        <v>#REF!</v>
      </c>
      <c r="M11" s="1" t="str">
        <f t="shared" si="1"/>
        <v/>
      </c>
      <c r="N11" s="1" t="e">
        <f ca="1">IF(AND(M11&lt;&gt; "", COUNTIF(SAP!#REF!,M11)&gt;0),"Matched", "")</f>
        <v>#REF!</v>
      </c>
      <c r="O11" s="1" t="str">
        <f t="shared" si="2"/>
        <v/>
      </c>
      <c r="P11" s="1" t="e">
        <f ca="1">IF(AND(O11&lt;&gt; "", COUNTIF(SAP!#REF!,O11)&gt;0),"Matched", "")</f>
        <v>#REF!</v>
      </c>
      <c r="Q11" s="1" t="str">
        <f ca="1">IF(D11="AC","Logic4"&amp;"_"&amp;TEXT(C11,"dd.mm.yyyy") &amp;"_"&amp; 1716909.77,"")</f>
        <v>Logic4_01.02.2020_1716909.77</v>
      </c>
      <c r="R11" s="1" t="e">
        <f ca="1">IF(AND(Q11&lt;&gt; "", COUNTIF(SAP!#REF!,Q11)&gt;0),"Matched", "")</f>
        <v>#REF!</v>
      </c>
    </row>
    <row r="12" spans="1:20">
      <c r="A12" s="9">
        <v>11563327</v>
      </c>
      <c r="B12" s="10">
        <v>43862</v>
      </c>
      <c r="C12" s="10">
        <v>43862</v>
      </c>
      <c r="D12" s="11" t="s">
        <v>10</v>
      </c>
      <c r="E12" s="11">
        <v>0</v>
      </c>
      <c r="F12" s="11">
        <v>0</v>
      </c>
      <c r="G12" s="11">
        <v>1700</v>
      </c>
      <c r="H12" s="11">
        <v>12326.9</v>
      </c>
      <c r="I12" s="11" t="s">
        <v>11</v>
      </c>
      <c r="J12" s="11" t="s">
        <v>12</v>
      </c>
      <c r="K12" s="1" t="str">
        <f t="shared" si="0"/>
        <v/>
      </c>
      <c r="L12" s="1" t="e">
        <f ca="1">IF(AND(K12&lt;&gt; "", COUNTIF(SAP!#REF!,K12)&gt;0),"Matched", "")</f>
        <v>#REF!</v>
      </c>
      <c r="M12" s="1" t="str">
        <f t="shared" si="1"/>
        <v/>
      </c>
      <c r="N12" s="1" t="e">
        <f ca="1">IF(AND(M12&lt;&gt; "", COUNTIF(SAP!#REF!,M12)&gt;0),"Matched", "")</f>
        <v>#REF!</v>
      </c>
      <c r="O12" s="1" t="str">
        <f t="shared" si="2"/>
        <v/>
      </c>
      <c r="P12" s="1" t="e">
        <f ca="1">IF(AND(O12&lt;&gt; "", COUNTIF(SAP!#REF!,O12)&gt;0),"Matched", "")</f>
        <v>#REF!</v>
      </c>
      <c r="Q12" s="1" t="str">
        <f ca="1">IF(D12="AC","Logic4"&amp;"_"&amp;TEXT(C12,"dd.mm.yyyy") &amp;"_"&amp; 1716909.77,"")</f>
        <v>Logic4_01.02.2020_1716909.77</v>
      </c>
      <c r="R12" s="1" t="e">
        <f ca="1">IF(AND(Q12&lt;&gt; "", COUNTIF(SAP!#REF!,Q12)&gt;0),"Matched", "")</f>
        <v>#REF!</v>
      </c>
    </row>
    <row r="13" spans="1:20">
      <c r="A13" s="13">
        <v>11563327</v>
      </c>
      <c r="B13" s="14">
        <v>43862</v>
      </c>
      <c r="C13" s="14">
        <v>43862</v>
      </c>
      <c r="D13" s="15" t="s">
        <v>10</v>
      </c>
      <c r="E13" s="15">
        <v>0</v>
      </c>
      <c r="F13" s="15">
        <v>0</v>
      </c>
      <c r="G13" s="15">
        <v>1718.4</v>
      </c>
      <c r="H13" s="15">
        <v>14045.3</v>
      </c>
      <c r="I13" s="15" t="s">
        <v>11</v>
      </c>
      <c r="J13" s="15" t="s">
        <v>12</v>
      </c>
      <c r="K13" s="1" t="str">
        <f t="shared" si="0"/>
        <v/>
      </c>
      <c r="L13" s="1" t="e">
        <f ca="1">IF(AND(K13&lt;&gt; "", COUNTIF(SAP!#REF!,K13)&gt;0),"Matched", "")</f>
        <v>#REF!</v>
      </c>
      <c r="M13" s="1" t="str">
        <f t="shared" si="1"/>
        <v/>
      </c>
      <c r="N13" s="1" t="e">
        <f ca="1">IF(AND(M13&lt;&gt; "", COUNTIF(SAP!#REF!,M13)&gt;0),"Matched", "")</f>
        <v>#REF!</v>
      </c>
      <c r="O13" s="1" t="str">
        <f t="shared" si="2"/>
        <v/>
      </c>
      <c r="P13" s="1" t="e">
        <f ca="1">IF(AND(O13&lt;&gt; "", COUNTIF(SAP!#REF!,O13)&gt;0),"Matched", "")</f>
        <v>#REF!</v>
      </c>
      <c r="Q13" s="1" t="str">
        <f ca="1">IF(D13="AC","Logic4"&amp;"_"&amp;TEXT(C13,"dd.mm.yyyy") &amp;"_"&amp; 1716909.77,"")</f>
        <v>Logic4_01.02.2020_1716909.77</v>
      </c>
      <c r="R13" s="1" t="e">
        <f ca="1">IF(AND(Q13&lt;&gt; "", COUNTIF(SAP!#REF!,Q13)&gt;0),"Matched", "")</f>
        <v>#REF!</v>
      </c>
    </row>
    <row r="14" spans="1:20">
      <c r="A14" s="9">
        <v>11563327</v>
      </c>
      <c r="B14" s="10">
        <v>43862</v>
      </c>
      <c r="C14" s="10">
        <v>43862</v>
      </c>
      <c r="D14" s="11" t="s">
        <v>10</v>
      </c>
      <c r="E14" s="11">
        <v>0</v>
      </c>
      <c r="F14" s="11">
        <v>0</v>
      </c>
      <c r="G14" s="11">
        <v>1752.5</v>
      </c>
      <c r="H14" s="11">
        <v>15797.8</v>
      </c>
      <c r="I14" s="11" t="s">
        <v>11</v>
      </c>
      <c r="J14" s="11" t="s">
        <v>12</v>
      </c>
      <c r="K14" s="1" t="str">
        <f t="shared" si="0"/>
        <v/>
      </c>
      <c r="L14" s="1" t="e">
        <f ca="1">IF(AND(K14&lt;&gt; "", COUNTIF(SAP!#REF!,K14)&gt;0),"Matched", "")</f>
        <v>#REF!</v>
      </c>
      <c r="M14" s="1" t="str">
        <f t="shared" si="1"/>
        <v/>
      </c>
      <c r="N14" s="1" t="e">
        <f ca="1">IF(AND(M14&lt;&gt; "", COUNTIF(SAP!#REF!,M14)&gt;0),"Matched", "")</f>
        <v>#REF!</v>
      </c>
      <c r="O14" s="1" t="str">
        <f t="shared" si="2"/>
        <v/>
      </c>
      <c r="P14" s="1" t="e">
        <f ca="1">IF(AND(O14&lt;&gt; "", COUNTIF(SAP!#REF!,O14)&gt;0),"Matched", "")</f>
        <v>#REF!</v>
      </c>
      <c r="Q14" s="1" t="str">
        <f ca="1">IF(D14="AC","Logic4"&amp;"_"&amp;TEXT(C14,"dd.mm.yyyy") &amp;"_"&amp; 1716909.77,"")</f>
        <v>Logic4_01.02.2020_1716909.77</v>
      </c>
      <c r="R14" s="1" t="e">
        <f ca="1">IF(AND(Q14&lt;&gt; "", COUNTIF(SAP!#REF!,Q14)&gt;0),"Matched", "")</f>
        <v>#REF!</v>
      </c>
    </row>
    <row r="15" spans="1:20">
      <c r="A15" s="13">
        <v>11563327</v>
      </c>
      <c r="B15" s="14">
        <v>43862</v>
      </c>
      <c r="C15" s="14">
        <v>43862</v>
      </c>
      <c r="D15" s="15" t="s">
        <v>10</v>
      </c>
      <c r="E15" s="15">
        <v>0</v>
      </c>
      <c r="F15" s="15">
        <v>0</v>
      </c>
      <c r="G15" s="15">
        <v>1790</v>
      </c>
      <c r="H15" s="15">
        <v>17587.8</v>
      </c>
      <c r="I15" s="15" t="s">
        <v>11</v>
      </c>
      <c r="J15" s="15" t="s">
        <v>12</v>
      </c>
      <c r="K15" s="1" t="str">
        <f t="shared" si="0"/>
        <v/>
      </c>
      <c r="L15" s="1" t="e">
        <f ca="1">IF(AND(K15&lt;&gt; "", COUNTIF(SAP!#REF!,K15)&gt;0),"Matched", "")</f>
        <v>#REF!</v>
      </c>
      <c r="M15" s="1" t="str">
        <f t="shared" si="1"/>
        <v/>
      </c>
      <c r="N15" s="1" t="e">
        <f ca="1">IF(AND(M15&lt;&gt; "", COUNTIF(SAP!#REF!,M15)&gt;0),"Matched", "")</f>
        <v>#REF!</v>
      </c>
      <c r="O15" s="1" t="str">
        <f t="shared" si="2"/>
        <v/>
      </c>
      <c r="P15" s="1" t="e">
        <f ca="1">IF(AND(O15&lt;&gt; "", COUNTIF(SAP!#REF!,O15)&gt;0),"Matched", "")</f>
        <v>#REF!</v>
      </c>
      <c r="Q15" s="1" t="str">
        <f ca="1">IF(D15="AC","Logic4"&amp;"_"&amp;TEXT(C15,"dd.mm.yyyy") &amp;"_"&amp; 1716909.77,"")</f>
        <v>Logic4_01.02.2020_1716909.77</v>
      </c>
      <c r="R15" s="1" t="e">
        <f ca="1">IF(AND(Q15&lt;&gt; "", COUNTIF(SAP!#REF!,Q15)&gt;0),"Matched", "")</f>
        <v>#REF!</v>
      </c>
    </row>
    <row r="16" spans="1:20">
      <c r="A16" s="9">
        <v>11563327</v>
      </c>
      <c r="B16" s="10">
        <v>43862</v>
      </c>
      <c r="C16" s="10">
        <v>43862</v>
      </c>
      <c r="D16" s="11" t="s">
        <v>10</v>
      </c>
      <c r="E16" s="11">
        <v>0</v>
      </c>
      <c r="F16" s="11">
        <v>0</v>
      </c>
      <c r="G16" s="11">
        <v>1800</v>
      </c>
      <c r="H16" s="11">
        <v>19387.8</v>
      </c>
      <c r="I16" s="11" t="s">
        <v>11</v>
      </c>
      <c r="J16" s="11" t="s">
        <v>12</v>
      </c>
      <c r="K16" s="1" t="str">
        <f t="shared" si="0"/>
        <v/>
      </c>
      <c r="L16" s="1" t="e">
        <f ca="1">IF(AND(K16&lt;&gt; "", COUNTIF(SAP!#REF!,K16)&gt;0),"Matched", "")</f>
        <v>#REF!</v>
      </c>
      <c r="M16" s="1" t="str">
        <f t="shared" si="1"/>
        <v/>
      </c>
      <c r="N16" s="1" t="e">
        <f ca="1">IF(AND(M16&lt;&gt; "", COUNTIF(SAP!#REF!,M16)&gt;0),"Matched", "")</f>
        <v>#REF!</v>
      </c>
      <c r="O16" s="1" t="str">
        <f t="shared" si="2"/>
        <v/>
      </c>
      <c r="P16" s="1" t="e">
        <f ca="1">IF(AND(O16&lt;&gt; "", COUNTIF(SAP!#REF!,O16)&gt;0),"Matched", "")</f>
        <v>#REF!</v>
      </c>
      <c r="Q16" s="1" t="str">
        <f ca="1">IF(D16="AC","Logic4"&amp;"_"&amp;TEXT(C16,"dd.mm.yyyy") &amp;"_"&amp; 1716909.77,"")</f>
        <v>Logic4_01.02.2020_1716909.77</v>
      </c>
      <c r="R16" s="1" t="e">
        <f ca="1">IF(AND(Q16&lt;&gt; "", COUNTIF(SAP!#REF!,Q16)&gt;0),"Matched", "")</f>
        <v>#REF!</v>
      </c>
    </row>
    <row r="17" spans="1:18">
      <c r="A17" s="13">
        <v>11563327</v>
      </c>
      <c r="B17" s="14">
        <v>43862</v>
      </c>
      <c r="C17" s="14">
        <v>43862</v>
      </c>
      <c r="D17" s="15" t="s">
        <v>10</v>
      </c>
      <c r="E17" s="15">
        <v>0</v>
      </c>
      <c r="F17" s="15">
        <v>0</v>
      </c>
      <c r="G17" s="15">
        <v>1800</v>
      </c>
      <c r="H17" s="15">
        <v>21187.8</v>
      </c>
      <c r="I17" s="15" t="s">
        <v>11</v>
      </c>
      <c r="J17" s="15" t="s">
        <v>12</v>
      </c>
      <c r="K17" s="1" t="str">
        <f t="shared" si="0"/>
        <v/>
      </c>
      <c r="L17" s="1" t="e">
        <f ca="1">IF(AND(K17&lt;&gt; "", COUNTIF(SAP!#REF!,K17)&gt;0),"Matched", "")</f>
        <v>#REF!</v>
      </c>
      <c r="M17" s="1" t="str">
        <f t="shared" si="1"/>
        <v/>
      </c>
      <c r="N17" s="1" t="e">
        <f ca="1">IF(AND(M17&lt;&gt; "", COUNTIF(SAP!#REF!,M17)&gt;0),"Matched", "")</f>
        <v>#REF!</v>
      </c>
      <c r="O17" s="1" t="str">
        <f t="shared" si="2"/>
        <v/>
      </c>
      <c r="P17" s="1" t="e">
        <f ca="1">IF(AND(O17&lt;&gt; "", COUNTIF(SAP!#REF!,O17)&gt;0),"Matched", "")</f>
        <v>#REF!</v>
      </c>
      <c r="Q17" s="1" t="str">
        <f ca="1">IF(D17="AC","Logic4"&amp;"_"&amp;TEXT(C17,"dd.mm.yyyy") &amp;"_"&amp; 1716909.77,"")</f>
        <v>Logic4_01.02.2020_1716909.77</v>
      </c>
      <c r="R17" s="1" t="e">
        <f ca="1">IF(AND(Q17&lt;&gt; "", COUNTIF(SAP!#REF!,Q17)&gt;0),"Matched", "")</f>
        <v>#REF!</v>
      </c>
    </row>
    <row r="18" spans="1:18">
      <c r="A18" s="9">
        <v>11563327</v>
      </c>
      <c r="B18" s="10">
        <v>43862</v>
      </c>
      <c r="C18" s="10">
        <v>43862</v>
      </c>
      <c r="D18" s="11" t="s">
        <v>10</v>
      </c>
      <c r="E18" s="11">
        <v>0</v>
      </c>
      <c r="F18" s="11">
        <v>0</v>
      </c>
      <c r="G18" s="11">
        <v>1930</v>
      </c>
      <c r="H18" s="11">
        <v>23117.8</v>
      </c>
      <c r="I18" s="11" t="s">
        <v>11</v>
      </c>
      <c r="J18" s="11" t="s">
        <v>12</v>
      </c>
      <c r="K18" s="1" t="str">
        <f t="shared" si="0"/>
        <v/>
      </c>
      <c r="L18" s="1" t="e">
        <f ca="1">IF(AND(K18&lt;&gt; "", COUNTIF(SAP!#REF!,K18)&gt;0),"Matched", "")</f>
        <v>#REF!</v>
      </c>
      <c r="M18" s="1" t="str">
        <f t="shared" si="1"/>
        <v/>
      </c>
      <c r="N18" s="1" t="e">
        <f ca="1">IF(AND(M18&lt;&gt; "", COUNTIF(SAP!#REF!,M18)&gt;0),"Matched", "")</f>
        <v>#REF!</v>
      </c>
      <c r="O18" s="1" t="str">
        <f t="shared" si="2"/>
        <v/>
      </c>
      <c r="P18" s="1" t="e">
        <f ca="1">IF(AND(O18&lt;&gt; "", COUNTIF(SAP!#REF!,O18)&gt;0),"Matched", "")</f>
        <v>#REF!</v>
      </c>
      <c r="Q18" s="1" t="str">
        <f ca="1">IF(D18="AC","Logic4"&amp;"_"&amp;TEXT(C18,"dd.mm.yyyy") &amp;"_"&amp; 1716909.77,"")</f>
        <v>Logic4_01.02.2020_1716909.77</v>
      </c>
      <c r="R18" s="1" t="e">
        <f ca="1">IF(AND(Q18&lt;&gt; "", COUNTIF(SAP!#REF!,Q18)&gt;0),"Matched", "")</f>
        <v>#REF!</v>
      </c>
    </row>
    <row r="19" spans="1:18">
      <c r="A19" s="13">
        <v>11563327</v>
      </c>
      <c r="B19" s="14">
        <v>43862</v>
      </c>
      <c r="C19" s="14">
        <v>43862</v>
      </c>
      <c r="D19" s="15" t="s">
        <v>10</v>
      </c>
      <c r="E19" s="15">
        <v>0</v>
      </c>
      <c r="F19" s="15">
        <v>0</v>
      </c>
      <c r="G19" s="15">
        <v>1990</v>
      </c>
      <c r="H19" s="15">
        <v>25107.8</v>
      </c>
      <c r="I19" s="15" t="s">
        <v>11</v>
      </c>
      <c r="J19" s="15" t="s">
        <v>12</v>
      </c>
      <c r="K19" s="1" t="str">
        <f t="shared" si="0"/>
        <v/>
      </c>
      <c r="L19" s="1" t="e">
        <f ca="1">IF(AND(K19&lt;&gt; "", COUNTIF(SAP!#REF!,K19)&gt;0),"Matched", "")</f>
        <v>#REF!</v>
      </c>
      <c r="M19" s="1" t="str">
        <f t="shared" si="1"/>
        <v/>
      </c>
      <c r="N19" s="1" t="e">
        <f ca="1">IF(AND(M19&lt;&gt; "", COUNTIF(SAP!#REF!,M19)&gt;0),"Matched", "")</f>
        <v>#REF!</v>
      </c>
      <c r="O19" s="1" t="str">
        <f t="shared" si="2"/>
        <v/>
      </c>
      <c r="P19" s="1" t="e">
        <f ca="1">IF(AND(O19&lt;&gt; "", COUNTIF(SAP!#REF!,O19)&gt;0),"Matched", "")</f>
        <v>#REF!</v>
      </c>
      <c r="Q19" s="1" t="str">
        <f ca="1">IF(D19="AC","Logic4"&amp;"_"&amp;TEXT(C19,"dd.mm.yyyy") &amp;"_"&amp; 1716909.77,"")</f>
        <v>Logic4_01.02.2020_1716909.77</v>
      </c>
      <c r="R19" s="1" t="e">
        <f ca="1">IF(AND(Q19&lt;&gt; "", COUNTIF(SAP!#REF!,Q19)&gt;0),"Matched", "")</f>
        <v>#REF!</v>
      </c>
    </row>
    <row r="20" spans="1:18">
      <c r="A20" s="9">
        <v>11563327</v>
      </c>
      <c r="B20" s="10">
        <v>43862</v>
      </c>
      <c r="C20" s="10">
        <v>43862</v>
      </c>
      <c r="D20" s="11" t="s">
        <v>10</v>
      </c>
      <c r="E20" s="11">
        <v>0</v>
      </c>
      <c r="F20" s="11">
        <v>0</v>
      </c>
      <c r="G20" s="11">
        <v>2050</v>
      </c>
      <c r="H20" s="11">
        <v>27157.8</v>
      </c>
      <c r="I20" s="11" t="s">
        <v>11</v>
      </c>
      <c r="J20" s="11" t="s">
        <v>12</v>
      </c>
      <c r="K20" s="1" t="str">
        <f t="shared" si="0"/>
        <v/>
      </c>
      <c r="L20" s="1" t="e">
        <f ca="1">IF(AND(K20&lt;&gt; "", COUNTIF(SAP!#REF!,K20)&gt;0),"Matched", "")</f>
        <v>#REF!</v>
      </c>
      <c r="M20" s="1" t="str">
        <f t="shared" si="1"/>
        <v/>
      </c>
      <c r="N20" s="1" t="e">
        <f ca="1">IF(AND(M20&lt;&gt; "", COUNTIF(SAP!#REF!,M20)&gt;0),"Matched", "")</f>
        <v>#REF!</v>
      </c>
      <c r="O20" s="1" t="str">
        <f t="shared" si="2"/>
        <v/>
      </c>
      <c r="P20" s="1" t="e">
        <f ca="1">IF(AND(O20&lt;&gt; "", COUNTIF(SAP!#REF!,O20)&gt;0),"Matched", "")</f>
        <v>#REF!</v>
      </c>
      <c r="Q20" s="1" t="str">
        <f ca="1">IF(D20="AC","Logic4"&amp;"_"&amp;TEXT(C20,"dd.mm.yyyy") &amp;"_"&amp; 1716909.77,"")</f>
        <v>Logic4_01.02.2020_1716909.77</v>
      </c>
      <c r="R20" s="1" t="e">
        <f ca="1">IF(AND(Q20&lt;&gt; "", COUNTIF(SAP!#REF!,Q20)&gt;0),"Matched", "")</f>
        <v>#REF!</v>
      </c>
    </row>
    <row r="21" spans="1:18">
      <c r="A21" s="13">
        <v>11563327</v>
      </c>
      <c r="B21" s="14">
        <v>43862</v>
      </c>
      <c r="C21" s="14">
        <v>43862</v>
      </c>
      <c r="D21" s="15" t="s">
        <v>10</v>
      </c>
      <c r="E21" s="15">
        <v>0</v>
      </c>
      <c r="F21" s="15">
        <v>0</v>
      </c>
      <c r="G21" s="15">
        <v>2190</v>
      </c>
      <c r="H21" s="15">
        <v>29347.8</v>
      </c>
      <c r="I21" s="15" t="s">
        <v>11</v>
      </c>
      <c r="J21" s="15" t="s">
        <v>12</v>
      </c>
      <c r="K21" s="1" t="str">
        <f t="shared" si="0"/>
        <v/>
      </c>
      <c r="L21" s="1" t="e">
        <f ca="1">IF(AND(K21&lt;&gt; "", COUNTIF(SAP!#REF!,K21)&gt;0),"Matched", "")</f>
        <v>#REF!</v>
      </c>
      <c r="M21" s="1" t="str">
        <f t="shared" si="1"/>
        <v/>
      </c>
      <c r="N21" s="1" t="e">
        <f ca="1">IF(AND(M21&lt;&gt; "", COUNTIF(SAP!#REF!,M21)&gt;0),"Matched", "")</f>
        <v>#REF!</v>
      </c>
      <c r="O21" s="1" t="str">
        <f t="shared" si="2"/>
        <v/>
      </c>
      <c r="P21" s="1" t="e">
        <f ca="1">IF(AND(O21&lt;&gt; "", COUNTIF(SAP!#REF!,O21)&gt;0),"Matched", "")</f>
        <v>#REF!</v>
      </c>
      <c r="Q21" s="1" t="str">
        <f ca="1">IF(D21="AC","Logic4"&amp;"_"&amp;TEXT(C21,"dd.mm.yyyy") &amp;"_"&amp; 1716909.77,"")</f>
        <v>Logic4_01.02.2020_1716909.77</v>
      </c>
      <c r="R21" s="1" t="e">
        <f ca="1">IF(AND(Q21&lt;&gt; "", COUNTIF(SAP!#REF!,Q21)&gt;0),"Matched", "")</f>
        <v>#REF!</v>
      </c>
    </row>
    <row r="22" spans="1:18">
      <c r="A22" s="9">
        <v>11563327</v>
      </c>
      <c r="B22" s="10">
        <v>43862</v>
      </c>
      <c r="C22" s="10">
        <v>43862</v>
      </c>
      <c r="D22" s="11" t="s">
        <v>10</v>
      </c>
      <c r="E22" s="11">
        <v>0</v>
      </c>
      <c r="F22" s="11">
        <v>0</v>
      </c>
      <c r="G22" s="11">
        <v>2410</v>
      </c>
      <c r="H22" s="11">
        <v>31757.8</v>
      </c>
      <c r="I22" s="11" t="s">
        <v>11</v>
      </c>
      <c r="J22" s="11" t="s">
        <v>12</v>
      </c>
      <c r="K22" s="1" t="str">
        <f t="shared" si="0"/>
        <v/>
      </c>
      <c r="L22" s="1" t="e">
        <f ca="1">IF(AND(K22&lt;&gt; "", COUNTIF(SAP!#REF!,K22)&gt;0),"Matched", "")</f>
        <v>#REF!</v>
      </c>
      <c r="M22" s="1" t="str">
        <f t="shared" si="1"/>
        <v/>
      </c>
      <c r="N22" s="1" t="e">
        <f ca="1">IF(AND(M22&lt;&gt; "", COUNTIF(SAP!#REF!,M22)&gt;0),"Matched", "")</f>
        <v>#REF!</v>
      </c>
      <c r="O22" s="1" t="str">
        <f t="shared" si="2"/>
        <v/>
      </c>
      <c r="P22" s="1" t="e">
        <f ca="1">IF(AND(O22&lt;&gt; "", COUNTIF(SAP!#REF!,O22)&gt;0),"Matched", "")</f>
        <v>#REF!</v>
      </c>
      <c r="Q22" s="1" t="str">
        <f ca="1">IF(D22="AC","Logic4"&amp;"_"&amp;TEXT(C22,"dd.mm.yyyy") &amp;"_"&amp; 1716909.77,"")</f>
        <v>Logic4_01.02.2020_1716909.77</v>
      </c>
      <c r="R22" s="1" t="e">
        <f ca="1">IF(AND(Q22&lt;&gt; "", COUNTIF(SAP!#REF!,Q22)&gt;0),"Matched", "")</f>
        <v>#REF!</v>
      </c>
    </row>
    <row r="23" spans="1:18">
      <c r="A23" s="13">
        <v>11563327</v>
      </c>
      <c r="B23" s="14">
        <v>43862</v>
      </c>
      <c r="C23" s="14">
        <v>43862</v>
      </c>
      <c r="D23" s="15" t="s">
        <v>10</v>
      </c>
      <c r="E23" s="15">
        <v>0</v>
      </c>
      <c r="F23" s="15">
        <v>0</v>
      </c>
      <c r="G23" s="15">
        <v>2530</v>
      </c>
      <c r="H23" s="15">
        <v>34287.800000000003</v>
      </c>
      <c r="I23" s="15" t="s">
        <v>11</v>
      </c>
      <c r="J23" s="15" t="s">
        <v>12</v>
      </c>
      <c r="K23" s="1" t="str">
        <f t="shared" si="0"/>
        <v/>
      </c>
      <c r="L23" s="1" t="e">
        <f ca="1">IF(AND(K23&lt;&gt; "", COUNTIF(SAP!#REF!,K23)&gt;0),"Matched", "")</f>
        <v>#REF!</v>
      </c>
      <c r="M23" s="1" t="str">
        <f t="shared" si="1"/>
        <v/>
      </c>
      <c r="N23" s="1" t="e">
        <f ca="1">IF(AND(M23&lt;&gt; "", COUNTIF(SAP!#REF!,M23)&gt;0),"Matched", "")</f>
        <v>#REF!</v>
      </c>
      <c r="O23" s="1" t="str">
        <f t="shared" si="2"/>
        <v/>
      </c>
      <c r="P23" s="1" t="e">
        <f ca="1">IF(AND(O23&lt;&gt; "", COUNTIF(SAP!#REF!,O23)&gt;0),"Matched", "")</f>
        <v>#REF!</v>
      </c>
      <c r="Q23" s="1" t="str">
        <f ca="1">IF(D23="AC","Logic4"&amp;"_"&amp;TEXT(C23,"dd.mm.yyyy") &amp;"_"&amp; 1716909.77,"")</f>
        <v>Logic4_01.02.2020_1716909.77</v>
      </c>
      <c r="R23" s="1" t="e">
        <f ca="1">IF(AND(Q23&lt;&gt; "", COUNTIF(SAP!#REF!,Q23)&gt;0),"Matched", "")</f>
        <v>#REF!</v>
      </c>
    </row>
    <row r="24" spans="1:18">
      <c r="A24" s="9">
        <v>11563327</v>
      </c>
      <c r="B24" s="10">
        <v>43862</v>
      </c>
      <c r="C24" s="10">
        <v>43862</v>
      </c>
      <c r="D24" s="11" t="s">
        <v>10</v>
      </c>
      <c r="E24" s="11">
        <v>0</v>
      </c>
      <c r="F24" s="11">
        <v>0</v>
      </c>
      <c r="G24" s="11">
        <v>2546.81</v>
      </c>
      <c r="H24" s="11">
        <v>36834.61</v>
      </c>
      <c r="I24" s="11" t="s">
        <v>11</v>
      </c>
      <c r="J24" s="11" t="s">
        <v>12</v>
      </c>
      <c r="K24" s="1" t="str">
        <f t="shared" si="0"/>
        <v/>
      </c>
      <c r="L24" s="1" t="e">
        <f ca="1">IF(AND(K24&lt;&gt; "", COUNTIF(SAP!#REF!,K24)&gt;0),"Matched", "")</f>
        <v>#REF!</v>
      </c>
      <c r="M24" s="1" t="str">
        <f t="shared" si="1"/>
        <v/>
      </c>
      <c r="N24" s="1" t="e">
        <f ca="1">IF(AND(M24&lt;&gt; "", COUNTIF(SAP!#REF!,M24)&gt;0),"Matched", "")</f>
        <v>#REF!</v>
      </c>
      <c r="O24" s="1" t="str">
        <f t="shared" si="2"/>
        <v/>
      </c>
      <c r="P24" s="1" t="e">
        <f ca="1">IF(AND(O24&lt;&gt; "", COUNTIF(SAP!#REF!,O24)&gt;0),"Matched", "")</f>
        <v>#REF!</v>
      </c>
      <c r="Q24" s="1" t="str">
        <f ca="1">IF(D24="AC","Logic4"&amp;"_"&amp;TEXT(C24,"dd.mm.yyyy") &amp;"_"&amp; 1716909.77,"")</f>
        <v>Logic4_01.02.2020_1716909.77</v>
      </c>
      <c r="R24" s="1" t="e">
        <f ca="1">IF(AND(Q24&lt;&gt; "", COUNTIF(SAP!#REF!,Q24)&gt;0),"Matched", "")</f>
        <v>#REF!</v>
      </c>
    </row>
    <row r="25" spans="1:18">
      <c r="A25" s="13">
        <v>11563327</v>
      </c>
      <c r="B25" s="14">
        <v>43862</v>
      </c>
      <c r="C25" s="14">
        <v>43862</v>
      </c>
      <c r="D25" s="15" t="s">
        <v>10</v>
      </c>
      <c r="E25" s="15">
        <v>0</v>
      </c>
      <c r="F25" s="15">
        <v>0</v>
      </c>
      <c r="G25" s="15">
        <v>2580</v>
      </c>
      <c r="H25" s="15">
        <v>39414.61</v>
      </c>
      <c r="I25" s="15" t="s">
        <v>11</v>
      </c>
      <c r="J25" s="15" t="s">
        <v>12</v>
      </c>
      <c r="K25" s="1" t="str">
        <f t="shared" si="0"/>
        <v/>
      </c>
      <c r="L25" s="1" t="e">
        <f ca="1">IF(AND(K25&lt;&gt; "", COUNTIF(SAP!#REF!,K25)&gt;0),"Matched", "")</f>
        <v>#REF!</v>
      </c>
      <c r="M25" s="1" t="str">
        <f t="shared" si="1"/>
        <v/>
      </c>
      <c r="N25" s="1" t="e">
        <f ca="1">IF(AND(M25&lt;&gt; "", COUNTIF(SAP!#REF!,M25)&gt;0),"Matched", "")</f>
        <v>#REF!</v>
      </c>
      <c r="O25" s="1" t="str">
        <f t="shared" si="2"/>
        <v/>
      </c>
      <c r="P25" s="1" t="e">
        <f ca="1">IF(AND(O25&lt;&gt; "", COUNTIF(SAP!#REF!,O25)&gt;0),"Matched", "")</f>
        <v>#REF!</v>
      </c>
      <c r="Q25" s="1" t="str">
        <f ca="1">IF(D25="AC","Logic4"&amp;"_"&amp;TEXT(C25,"dd.mm.yyyy") &amp;"_"&amp; 1716909.77,"")</f>
        <v>Logic4_01.02.2020_1716909.77</v>
      </c>
      <c r="R25" s="1" t="e">
        <f ca="1">IF(AND(Q25&lt;&gt; "", COUNTIF(SAP!#REF!,Q25)&gt;0),"Matched", "")</f>
        <v>#REF!</v>
      </c>
    </row>
    <row r="26" spans="1:18">
      <c r="A26" s="9">
        <v>11563327</v>
      </c>
      <c r="B26" s="10">
        <v>43862</v>
      </c>
      <c r="C26" s="10">
        <v>43862</v>
      </c>
      <c r="D26" s="11" t="s">
        <v>10</v>
      </c>
      <c r="E26" s="11">
        <v>0</v>
      </c>
      <c r="F26" s="11">
        <v>0</v>
      </c>
      <c r="G26" s="11">
        <v>2680</v>
      </c>
      <c r="H26" s="11">
        <v>42094.61</v>
      </c>
      <c r="I26" s="11" t="s">
        <v>11</v>
      </c>
      <c r="J26" s="11" t="s">
        <v>12</v>
      </c>
      <c r="K26" s="1" t="str">
        <f t="shared" si="0"/>
        <v/>
      </c>
      <c r="L26" s="1" t="e">
        <f ca="1">IF(AND(K26&lt;&gt; "", COUNTIF(SAP!#REF!,K26)&gt;0),"Matched", "")</f>
        <v>#REF!</v>
      </c>
      <c r="M26" s="1" t="str">
        <f t="shared" si="1"/>
        <v/>
      </c>
      <c r="N26" s="1" t="e">
        <f ca="1">IF(AND(M26&lt;&gt; "", COUNTIF(SAP!#REF!,M26)&gt;0),"Matched", "")</f>
        <v>#REF!</v>
      </c>
      <c r="O26" s="1" t="str">
        <f t="shared" si="2"/>
        <v/>
      </c>
      <c r="P26" s="1" t="e">
        <f ca="1">IF(AND(O26&lt;&gt; "", COUNTIF(SAP!#REF!,O26)&gt;0),"Matched", "")</f>
        <v>#REF!</v>
      </c>
      <c r="Q26" s="1" t="str">
        <f ca="1">IF(D26="AC","Logic4"&amp;"_"&amp;TEXT(C26,"dd.mm.yyyy") &amp;"_"&amp; 1716909.77,"")</f>
        <v>Logic4_01.02.2020_1716909.77</v>
      </c>
      <c r="R26" s="1" t="e">
        <f ca="1">IF(AND(Q26&lt;&gt; "", COUNTIF(SAP!#REF!,Q26)&gt;0),"Matched", "")</f>
        <v>#REF!</v>
      </c>
    </row>
    <row r="27" spans="1:18">
      <c r="A27" s="13">
        <v>11563327</v>
      </c>
      <c r="B27" s="14">
        <v>43862</v>
      </c>
      <c r="C27" s="14">
        <v>43862</v>
      </c>
      <c r="D27" s="15" t="s">
        <v>10</v>
      </c>
      <c r="E27" s="15">
        <v>0</v>
      </c>
      <c r="F27" s="15">
        <v>0</v>
      </c>
      <c r="G27" s="15">
        <v>2706.9</v>
      </c>
      <c r="H27" s="15">
        <v>44801.51</v>
      </c>
      <c r="I27" s="15" t="s">
        <v>11</v>
      </c>
      <c r="J27" s="15" t="s">
        <v>12</v>
      </c>
      <c r="K27" s="1" t="str">
        <f t="shared" si="0"/>
        <v/>
      </c>
      <c r="L27" s="1" t="e">
        <f ca="1">IF(AND(K27&lt;&gt; "", COUNTIF(SAP!#REF!,K27)&gt;0),"Matched", "")</f>
        <v>#REF!</v>
      </c>
      <c r="M27" s="1" t="str">
        <f t="shared" si="1"/>
        <v/>
      </c>
      <c r="N27" s="1" t="e">
        <f ca="1">IF(AND(M27&lt;&gt; "", COUNTIF(SAP!#REF!,M27)&gt;0),"Matched", "")</f>
        <v>#REF!</v>
      </c>
      <c r="O27" s="1" t="str">
        <f t="shared" si="2"/>
        <v/>
      </c>
      <c r="P27" s="1" t="e">
        <f ca="1">IF(AND(O27&lt;&gt; "", COUNTIF(SAP!#REF!,O27)&gt;0),"Matched", "")</f>
        <v>#REF!</v>
      </c>
      <c r="Q27" s="1" t="str">
        <f ca="1">IF(D27="AC","Logic4"&amp;"_"&amp;TEXT(C27,"dd.mm.yyyy") &amp;"_"&amp; 1716909.77,"")</f>
        <v>Logic4_01.02.2020_1716909.77</v>
      </c>
      <c r="R27" s="1" t="e">
        <f ca="1">IF(AND(Q27&lt;&gt; "", COUNTIF(SAP!#REF!,Q27)&gt;0),"Matched", "")</f>
        <v>#REF!</v>
      </c>
    </row>
    <row r="28" spans="1:18">
      <c r="A28" s="9">
        <v>11563327</v>
      </c>
      <c r="B28" s="10">
        <v>43862</v>
      </c>
      <c r="C28" s="10">
        <v>43862</v>
      </c>
      <c r="D28" s="11" t="s">
        <v>10</v>
      </c>
      <c r="E28" s="11">
        <v>0</v>
      </c>
      <c r="F28" s="11">
        <v>0</v>
      </c>
      <c r="G28" s="11">
        <v>2900</v>
      </c>
      <c r="H28" s="11">
        <v>47701.51</v>
      </c>
      <c r="I28" s="11" t="s">
        <v>11</v>
      </c>
      <c r="J28" s="11" t="s">
        <v>12</v>
      </c>
      <c r="K28" s="1" t="str">
        <f t="shared" si="0"/>
        <v/>
      </c>
      <c r="L28" s="1" t="e">
        <f ca="1">IF(AND(K28&lt;&gt; "", COUNTIF(SAP!#REF!,K28)&gt;0),"Matched", "")</f>
        <v>#REF!</v>
      </c>
      <c r="M28" s="1" t="str">
        <f t="shared" si="1"/>
        <v/>
      </c>
      <c r="N28" s="1" t="e">
        <f ca="1">IF(AND(M28&lt;&gt; "", COUNTIF(SAP!#REF!,M28)&gt;0),"Matched", "")</f>
        <v>#REF!</v>
      </c>
      <c r="O28" s="1" t="str">
        <f t="shared" si="2"/>
        <v/>
      </c>
      <c r="P28" s="1" t="e">
        <f ca="1">IF(AND(O28&lt;&gt; "", COUNTIF(SAP!#REF!,O28)&gt;0),"Matched", "")</f>
        <v>#REF!</v>
      </c>
      <c r="Q28" s="1" t="str">
        <f ca="1">IF(D28="AC","Logic4"&amp;"_"&amp;TEXT(C28,"dd.mm.yyyy") &amp;"_"&amp; 1716909.77,"")</f>
        <v>Logic4_01.02.2020_1716909.77</v>
      </c>
      <c r="R28" s="1" t="e">
        <f ca="1">IF(AND(Q28&lt;&gt; "", COUNTIF(SAP!#REF!,Q28)&gt;0),"Matched", "")</f>
        <v>#REF!</v>
      </c>
    </row>
    <row r="29" spans="1:18">
      <c r="A29" s="13">
        <v>11563327</v>
      </c>
      <c r="B29" s="14">
        <v>43862</v>
      </c>
      <c r="C29" s="14">
        <v>43862</v>
      </c>
      <c r="D29" s="15" t="s">
        <v>10</v>
      </c>
      <c r="E29" s="15">
        <v>0</v>
      </c>
      <c r="F29" s="15">
        <v>0</v>
      </c>
      <c r="G29" s="15">
        <v>2988.8</v>
      </c>
      <c r="H29" s="15">
        <v>50690.31</v>
      </c>
      <c r="I29" s="15" t="s">
        <v>11</v>
      </c>
      <c r="J29" s="15" t="s">
        <v>12</v>
      </c>
      <c r="K29" s="1" t="str">
        <f t="shared" si="0"/>
        <v/>
      </c>
      <c r="L29" s="1" t="e">
        <f ca="1">IF(AND(K29&lt;&gt; "", COUNTIF(SAP!#REF!,K29)&gt;0),"Matched", "")</f>
        <v>#REF!</v>
      </c>
      <c r="M29" s="1" t="str">
        <f t="shared" si="1"/>
        <v/>
      </c>
      <c r="N29" s="1" t="e">
        <f ca="1">IF(AND(M29&lt;&gt; "", COUNTIF(SAP!#REF!,M29)&gt;0),"Matched", "")</f>
        <v>#REF!</v>
      </c>
      <c r="O29" s="1" t="str">
        <f t="shared" si="2"/>
        <v/>
      </c>
      <c r="P29" s="1" t="e">
        <f ca="1">IF(AND(O29&lt;&gt; "", COUNTIF(SAP!#REF!,O29)&gt;0),"Matched", "")</f>
        <v>#REF!</v>
      </c>
      <c r="Q29" s="1" t="str">
        <f ca="1">IF(D29="AC","Logic4"&amp;"_"&amp;TEXT(C29,"dd.mm.yyyy") &amp;"_"&amp; 1716909.77,"")</f>
        <v>Logic4_01.02.2020_1716909.77</v>
      </c>
      <c r="R29" s="1" t="e">
        <f ca="1">IF(AND(Q29&lt;&gt; "", COUNTIF(SAP!#REF!,Q29)&gt;0),"Matched", "")</f>
        <v>#REF!</v>
      </c>
    </row>
    <row r="30" spans="1:18">
      <c r="A30" s="9">
        <v>11563327</v>
      </c>
      <c r="B30" s="10">
        <v>43862</v>
      </c>
      <c r="C30" s="10">
        <v>43862</v>
      </c>
      <c r="D30" s="11" t="s">
        <v>10</v>
      </c>
      <c r="E30" s="11">
        <v>0</v>
      </c>
      <c r="F30" s="11">
        <v>0</v>
      </c>
      <c r="G30" s="11">
        <v>3200</v>
      </c>
      <c r="H30" s="11">
        <v>53890.31</v>
      </c>
      <c r="I30" s="11" t="s">
        <v>11</v>
      </c>
      <c r="J30" s="11" t="s">
        <v>12</v>
      </c>
      <c r="K30" s="1" t="str">
        <f t="shared" si="0"/>
        <v/>
      </c>
      <c r="L30" s="1" t="e">
        <f ca="1">IF(AND(K30&lt;&gt; "", COUNTIF(SAP!#REF!,K30)&gt;0),"Matched", "")</f>
        <v>#REF!</v>
      </c>
      <c r="M30" s="1" t="str">
        <f t="shared" si="1"/>
        <v/>
      </c>
      <c r="N30" s="1" t="e">
        <f ca="1">IF(AND(M30&lt;&gt; "", COUNTIF(SAP!#REF!,M30)&gt;0),"Matched", "")</f>
        <v>#REF!</v>
      </c>
      <c r="O30" s="1" t="str">
        <f t="shared" si="2"/>
        <v/>
      </c>
      <c r="P30" s="1" t="e">
        <f ca="1">IF(AND(O30&lt;&gt; "", COUNTIF(SAP!#REF!,O30)&gt;0),"Matched", "")</f>
        <v>#REF!</v>
      </c>
      <c r="Q30" s="1" t="str">
        <f ca="1">IF(D30="AC","Logic4"&amp;"_"&amp;TEXT(C30,"dd.mm.yyyy") &amp;"_"&amp; 1716909.77,"")</f>
        <v>Logic4_01.02.2020_1716909.77</v>
      </c>
      <c r="R30" s="1" t="e">
        <f ca="1">IF(AND(Q30&lt;&gt; "", COUNTIF(SAP!#REF!,Q30)&gt;0),"Matched", "")</f>
        <v>#REF!</v>
      </c>
    </row>
    <row r="31" spans="1:18">
      <c r="A31" s="13">
        <v>11563327</v>
      </c>
      <c r="B31" s="14">
        <v>43862</v>
      </c>
      <c r="C31" s="14">
        <v>43862</v>
      </c>
      <c r="D31" s="15" t="s">
        <v>10</v>
      </c>
      <c r="E31" s="15">
        <v>0</v>
      </c>
      <c r="F31" s="15">
        <v>0</v>
      </c>
      <c r="G31" s="15">
        <v>3394.6</v>
      </c>
      <c r="H31" s="15">
        <v>57284.91</v>
      </c>
      <c r="I31" s="15" t="s">
        <v>11</v>
      </c>
      <c r="J31" s="15" t="s">
        <v>12</v>
      </c>
      <c r="K31" s="1" t="str">
        <f t="shared" si="0"/>
        <v/>
      </c>
      <c r="L31" s="1" t="e">
        <f ca="1">IF(AND(K31&lt;&gt; "", COUNTIF(SAP!#REF!,K31)&gt;0),"Matched", "")</f>
        <v>#REF!</v>
      </c>
      <c r="M31" s="1" t="str">
        <f t="shared" si="1"/>
        <v/>
      </c>
      <c r="N31" s="1" t="e">
        <f ca="1">IF(AND(M31&lt;&gt; "", COUNTIF(SAP!#REF!,M31)&gt;0),"Matched", "")</f>
        <v>#REF!</v>
      </c>
      <c r="O31" s="1" t="str">
        <f t="shared" si="2"/>
        <v/>
      </c>
      <c r="P31" s="1" t="e">
        <f ca="1">IF(AND(O31&lt;&gt; "", COUNTIF(SAP!#REF!,O31)&gt;0),"Matched", "")</f>
        <v>#REF!</v>
      </c>
      <c r="Q31" s="1" t="str">
        <f ca="1">IF(D31="AC","Logic4"&amp;"_"&amp;TEXT(C31,"dd.mm.yyyy") &amp;"_"&amp; 1716909.77,"")</f>
        <v>Logic4_01.02.2020_1716909.77</v>
      </c>
      <c r="R31" s="1" t="e">
        <f ca="1">IF(AND(Q31&lt;&gt; "", COUNTIF(SAP!#REF!,Q31)&gt;0),"Matched", "")</f>
        <v>#REF!</v>
      </c>
    </row>
    <row r="32" spans="1:18">
      <c r="A32" s="9">
        <v>11563327</v>
      </c>
      <c r="B32" s="10">
        <v>43862</v>
      </c>
      <c r="C32" s="10">
        <v>43862</v>
      </c>
      <c r="D32" s="11" t="s">
        <v>10</v>
      </c>
      <c r="E32" s="11">
        <v>0</v>
      </c>
      <c r="F32" s="11">
        <v>0</v>
      </c>
      <c r="G32" s="11">
        <v>3470</v>
      </c>
      <c r="H32" s="11">
        <v>60754.91</v>
      </c>
      <c r="I32" s="11" t="s">
        <v>11</v>
      </c>
      <c r="J32" s="11" t="s">
        <v>12</v>
      </c>
      <c r="K32" s="1" t="str">
        <f t="shared" si="0"/>
        <v/>
      </c>
      <c r="L32" s="1" t="e">
        <f ca="1">IF(AND(K32&lt;&gt; "", COUNTIF(SAP!#REF!,K32)&gt;0),"Matched", "")</f>
        <v>#REF!</v>
      </c>
      <c r="M32" s="1" t="str">
        <f t="shared" si="1"/>
        <v/>
      </c>
      <c r="N32" s="1" t="e">
        <f ca="1">IF(AND(M32&lt;&gt; "", COUNTIF(SAP!#REF!,M32)&gt;0),"Matched", "")</f>
        <v>#REF!</v>
      </c>
      <c r="O32" s="1" t="str">
        <f t="shared" si="2"/>
        <v/>
      </c>
      <c r="P32" s="1" t="e">
        <f ca="1">IF(AND(O32&lt;&gt; "", COUNTIF(SAP!#REF!,O32)&gt;0),"Matched", "")</f>
        <v>#REF!</v>
      </c>
      <c r="Q32" s="1" t="str">
        <f ca="1">IF(D32="AC","Logic4"&amp;"_"&amp;TEXT(C32,"dd.mm.yyyy") &amp;"_"&amp; 1716909.77,"")</f>
        <v>Logic4_01.02.2020_1716909.77</v>
      </c>
      <c r="R32" s="1" t="e">
        <f ca="1">IF(AND(Q32&lt;&gt; "", COUNTIF(SAP!#REF!,Q32)&gt;0),"Matched", "")</f>
        <v>#REF!</v>
      </c>
    </row>
    <row r="33" spans="1:18">
      <c r="A33" s="13">
        <v>11563327</v>
      </c>
      <c r="B33" s="14">
        <v>43862</v>
      </c>
      <c r="C33" s="14">
        <v>43862</v>
      </c>
      <c r="D33" s="15" t="s">
        <v>10</v>
      </c>
      <c r="E33" s="15">
        <v>0</v>
      </c>
      <c r="F33" s="15">
        <v>0</v>
      </c>
      <c r="G33" s="15">
        <v>3560</v>
      </c>
      <c r="H33" s="15">
        <v>64314.91</v>
      </c>
      <c r="I33" s="15" t="s">
        <v>11</v>
      </c>
      <c r="J33" s="15" t="s">
        <v>12</v>
      </c>
      <c r="K33" s="1" t="str">
        <f t="shared" si="0"/>
        <v/>
      </c>
      <c r="L33" s="1" t="e">
        <f ca="1">IF(AND(K33&lt;&gt; "", COUNTIF(SAP!#REF!,K33)&gt;0),"Matched", "")</f>
        <v>#REF!</v>
      </c>
      <c r="M33" s="1" t="str">
        <f t="shared" si="1"/>
        <v/>
      </c>
      <c r="N33" s="1" t="e">
        <f ca="1">IF(AND(M33&lt;&gt; "", COUNTIF(SAP!#REF!,M33)&gt;0),"Matched", "")</f>
        <v>#REF!</v>
      </c>
      <c r="O33" s="1" t="str">
        <f t="shared" si="2"/>
        <v/>
      </c>
      <c r="P33" s="1" t="e">
        <f ca="1">IF(AND(O33&lt;&gt; "", COUNTIF(SAP!#REF!,O33)&gt;0),"Matched", "")</f>
        <v>#REF!</v>
      </c>
      <c r="Q33" s="1" t="str">
        <f ca="1">IF(D33="AC","Logic4"&amp;"_"&amp;TEXT(C33,"dd.mm.yyyy") &amp;"_"&amp; 1716909.77,"")</f>
        <v>Logic4_01.02.2020_1716909.77</v>
      </c>
      <c r="R33" s="1" t="e">
        <f ca="1">IF(AND(Q33&lt;&gt; "", COUNTIF(SAP!#REF!,Q33)&gt;0),"Matched", "")</f>
        <v>#REF!</v>
      </c>
    </row>
    <row r="34" spans="1:18">
      <c r="A34" s="9">
        <v>11563327</v>
      </c>
      <c r="B34" s="10">
        <v>43862</v>
      </c>
      <c r="C34" s="10">
        <v>43862</v>
      </c>
      <c r="D34" s="11" t="s">
        <v>10</v>
      </c>
      <c r="E34" s="11">
        <v>0</v>
      </c>
      <c r="F34" s="11">
        <v>0</v>
      </c>
      <c r="G34" s="11">
        <v>3751.9</v>
      </c>
      <c r="H34" s="11">
        <v>68066.81</v>
      </c>
      <c r="I34" s="11" t="s">
        <v>11</v>
      </c>
      <c r="J34" s="11" t="s">
        <v>12</v>
      </c>
      <c r="K34" s="1" t="str">
        <f t="shared" si="0"/>
        <v/>
      </c>
      <c r="L34" s="1" t="e">
        <f ca="1">IF(AND(K34&lt;&gt; "", COUNTIF(SAP!#REF!,K34)&gt;0),"Matched", "")</f>
        <v>#REF!</v>
      </c>
      <c r="M34" s="1" t="str">
        <f t="shared" si="1"/>
        <v/>
      </c>
      <c r="N34" s="1" t="e">
        <f ca="1">IF(AND(M34&lt;&gt; "", COUNTIF(SAP!#REF!,M34)&gt;0),"Matched", "")</f>
        <v>#REF!</v>
      </c>
      <c r="O34" s="1" t="str">
        <f t="shared" si="2"/>
        <v/>
      </c>
      <c r="P34" s="1" t="e">
        <f ca="1">IF(AND(O34&lt;&gt; "", COUNTIF(SAP!#REF!,O34)&gt;0),"Matched", "")</f>
        <v>#REF!</v>
      </c>
      <c r="Q34" s="1" t="str">
        <f ca="1">IF(D34="AC","Logic4"&amp;"_"&amp;TEXT(C34,"dd.mm.yyyy") &amp;"_"&amp; 1716909.77,"")</f>
        <v>Logic4_01.02.2020_1716909.77</v>
      </c>
      <c r="R34" s="1" t="e">
        <f ca="1">IF(AND(Q34&lt;&gt; "", COUNTIF(SAP!#REF!,Q34)&gt;0),"Matched", "")</f>
        <v>#REF!</v>
      </c>
    </row>
    <row r="35" spans="1:18">
      <c r="A35" s="13">
        <v>11563327</v>
      </c>
      <c r="B35" s="14">
        <v>43862</v>
      </c>
      <c r="C35" s="14">
        <v>43862</v>
      </c>
      <c r="D35" s="15" t="s">
        <v>10</v>
      </c>
      <c r="E35" s="15">
        <v>0</v>
      </c>
      <c r="F35" s="15">
        <v>0</v>
      </c>
      <c r="G35" s="15">
        <v>3840</v>
      </c>
      <c r="H35" s="15">
        <v>71906.81</v>
      </c>
      <c r="I35" s="15" t="s">
        <v>11</v>
      </c>
      <c r="J35" s="15" t="s">
        <v>12</v>
      </c>
      <c r="K35" s="1" t="str">
        <f t="shared" si="0"/>
        <v/>
      </c>
      <c r="L35" s="1" t="e">
        <f ca="1">IF(AND(K35&lt;&gt; "", COUNTIF(SAP!#REF!,K35)&gt;0),"Matched", "")</f>
        <v>#REF!</v>
      </c>
      <c r="M35" s="1" t="str">
        <f t="shared" si="1"/>
        <v/>
      </c>
      <c r="N35" s="1" t="e">
        <f ca="1">IF(AND(M35&lt;&gt; "", COUNTIF(SAP!#REF!,M35)&gt;0),"Matched", "")</f>
        <v>#REF!</v>
      </c>
      <c r="O35" s="1" t="str">
        <f t="shared" si="2"/>
        <v/>
      </c>
      <c r="P35" s="1" t="e">
        <f ca="1">IF(AND(O35&lt;&gt; "", COUNTIF(SAP!#REF!,O35)&gt;0),"Matched", "")</f>
        <v>#REF!</v>
      </c>
      <c r="Q35" s="1" t="str">
        <f ca="1">IF(D35="AC","Logic4"&amp;"_"&amp;TEXT(C35,"dd.mm.yyyy") &amp;"_"&amp; 1716909.77,"")</f>
        <v>Logic4_01.02.2020_1716909.77</v>
      </c>
      <c r="R35" s="1" t="e">
        <f ca="1">IF(AND(Q35&lt;&gt; "", COUNTIF(SAP!#REF!,Q35)&gt;0),"Matched", "")</f>
        <v>#REF!</v>
      </c>
    </row>
    <row r="36" spans="1:18">
      <c r="A36" s="9">
        <v>11563327</v>
      </c>
      <c r="B36" s="10">
        <v>43862</v>
      </c>
      <c r="C36" s="10">
        <v>43862</v>
      </c>
      <c r="D36" s="11" t="s">
        <v>10</v>
      </c>
      <c r="E36" s="11">
        <v>0</v>
      </c>
      <c r="F36" s="11">
        <v>0</v>
      </c>
      <c r="G36" s="11">
        <v>3880</v>
      </c>
      <c r="H36" s="11">
        <v>75786.81</v>
      </c>
      <c r="I36" s="11" t="s">
        <v>11</v>
      </c>
      <c r="J36" s="11" t="s">
        <v>12</v>
      </c>
      <c r="K36" s="1" t="str">
        <f t="shared" si="0"/>
        <v/>
      </c>
      <c r="L36" s="1" t="e">
        <f ca="1">IF(AND(K36&lt;&gt; "", COUNTIF(SAP!#REF!,K36)&gt;0),"Matched", "")</f>
        <v>#REF!</v>
      </c>
      <c r="M36" s="1" t="str">
        <f t="shared" si="1"/>
        <v/>
      </c>
      <c r="N36" s="1" t="e">
        <f ca="1">IF(AND(M36&lt;&gt; "", COUNTIF(SAP!#REF!,M36)&gt;0),"Matched", "")</f>
        <v>#REF!</v>
      </c>
      <c r="O36" s="1" t="str">
        <f t="shared" si="2"/>
        <v/>
      </c>
      <c r="P36" s="1" t="e">
        <f ca="1">IF(AND(O36&lt;&gt; "", COUNTIF(SAP!#REF!,O36)&gt;0),"Matched", "")</f>
        <v>#REF!</v>
      </c>
      <c r="Q36" s="1" t="str">
        <f ca="1">IF(D36="AC","Logic4"&amp;"_"&amp;TEXT(C36,"dd.mm.yyyy") &amp;"_"&amp; 1716909.77,"")</f>
        <v>Logic4_01.02.2020_1716909.77</v>
      </c>
      <c r="R36" s="1" t="e">
        <f ca="1">IF(AND(Q36&lt;&gt; "", COUNTIF(SAP!#REF!,Q36)&gt;0),"Matched", "")</f>
        <v>#REF!</v>
      </c>
    </row>
    <row r="37" spans="1:18">
      <c r="A37" s="13">
        <v>11563327</v>
      </c>
      <c r="B37" s="14">
        <v>43862</v>
      </c>
      <c r="C37" s="14">
        <v>43862</v>
      </c>
      <c r="D37" s="15" t="s">
        <v>10</v>
      </c>
      <c r="E37" s="15">
        <v>0</v>
      </c>
      <c r="F37" s="15">
        <v>0</v>
      </c>
      <c r="G37" s="15">
        <v>3970</v>
      </c>
      <c r="H37" s="15">
        <v>79756.81</v>
      </c>
      <c r="I37" s="15" t="s">
        <v>11</v>
      </c>
      <c r="J37" s="15" t="s">
        <v>12</v>
      </c>
      <c r="K37" s="1" t="str">
        <f t="shared" si="0"/>
        <v/>
      </c>
      <c r="L37" s="1" t="e">
        <f ca="1">IF(AND(K37&lt;&gt; "", COUNTIF(SAP!#REF!,K37)&gt;0),"Matched", "")</f>
        <v>#REF!</v>
      </c>
      <c r="M37" s="1" t="str">
        <f t="shared" si="1"/>
        <v/>
      </c>
      <c r="N37" s="1" t="e">
        <f ca="1">IF(AND(M37&lt;&gt; "", COUNTIF(SAP!#REF!,M37)&gt;0),"Matched", "")</f>
        <v>#REF!</v>
      </c>
      <c r="O37" s="1" t="str">
        <f t="shared" si="2"/>
        <v/>
      </c>
      <c r="P37" s="1" t="e">
        <f ca="1">IF(AND(O37&lt;&gt; "", COUNTIF(SAP!#REF!,O37)&gt;0),"Matched", "")</f>
        <v>#REF!</v>
      </c>
      <c r="Q37" s="1" t="str">
        <f ca="1">IF(D37="AC","Logic4"&amp;"_"&amp;TEXT(C37,"dd.mm.yyyy") &amp;"_"&amp; 1716909.77,"")</f>
        <v>Logic4_01.02.2020_1716909.77</v>
      </c>
      <c r="R37" s="1" t="e">
        <f ca="1">IF(AND(Q37&lt;&gt; "", COUNTIF(SAP!#REF!,Q37)&gt;0),"Matched", "")</f>
        <v>#REF!</v>
      </c>
    </row>
    <row r="38" spans="1:18">
      <c r="A38" s="9">
        <v>11563327</v>
      </c>
      <c r="B38" s="10">
        <v>43862</v>
      </c>
      <c r="C38" s="10">
        <v>43862</v>
      </c>
      <c r="D38" s="11" t="s">
        <v>10</v>
      </c>
      <c r="E38" s="11">
        <v>0</v>
      </c>
      <c r="F38" s="11">
        <v>0</v>
      </c>
      <c r="G38" s="11">
        <v>4148.0200000000004</v>
      </c>
      <c r="H38" s="11">
        <v>83904.83</v>
      </c>
      <c r="I38" s="11" t="s">
        <v>11</v>
      </c>
      <c r="J38" s="11" t="s">
        <v>12</v>
      </c>
      <c r="K38" s="1" t="str">
        <f t="shared" si="0"/>
        <v/>
      </c>
      <c r="L38" s="1" t="e">
        <f ca="1">IF(AND(K38&lt;&gt; "", COUNTIF(SAP!#REF!,K38)&gt;0),"Matched", "")</f>
        <v>#REF!</v>
      </c>
      <c r="M38" s="1" t="str">
        <f t="shared" si="1"/>
        <v/>
      </c>
      <c r="N38" s="1" t="e">
        <f ca="1">IF(AND(M38&lt;&gt; "", COUNTIF(SAP!#REF!,M38)&gt;0),"Matched", "")</f>
        <v>#REF!</v>
      </c>
      <c r="O38" s="1" t="str">
        <f t="shared" si="2"/>
        <v/>
      </c>
      <c r="P38" s="1" t="e">
        <f ca="1">IF(AND(O38&lt;&gt; "", COUNTIF(SAP!#REF!,O38)&gt;0),"Matched", "")</f>
        <v>#REF!</v>
      </c>
      <c r="Q38" s="1" t="str">
        <f ca="1">IF(D38="AC","Logic4"&amp;"_"&amp;TEXT(C38,"dd.mm.yyyy") &amp;"_"&amp; 1716909.77,"")</f>
        <v>Logic4_01.02.2020_1716909.77</v>
      </c>
      <c r="R38" s="1" t="e">
        <f ca="1">IF(AND(Q38&lt;&gt; "", COUNTIF(SAP!#REF!,Q38)&gt;0),"Matched", "")</f>
        <v>#REF!</v>
      </c>
    </row>
    <row r="39" spans="1:18">
      <c r="A39" s="13">
        <v>11563327</v>
      </c>
      <c r="B39" s="14">
        <v>43862</v>
      </c>
      <c r="C39" s="14">
        <v>43862</v>
      </c>
      <c r="D39" s="15" t="s">
        <v>10</v>
      </c>
      <c r="E39" s="15">
        <v>0</v>
      </c>
      <c r="F39" s="15">
        <v>0</v>
      </c>
      <c r="G39" s="15">
        <v>4400</v>
      </c>
      <c r="H39" s="15">
        <v>88304.83</v>
      </c>
      <c r="I39" s="15" t="s">
        <v>11</v>
      </c>
      <c r="J39" s="15" t="s">
        <v>12</v>
      </c>
      <c r="K39" s="1" t="str">
        <f t="shared" si="0"/>
        <v/>
      </c>
      <c r="L39" s="1" t="e">
        <f ca="1">IF(AND(K39&lt;&gt; "", COUNTIF(SAP!#REF!,K39)&gt;0),"Matched", "")</f>
        <v>#REF!</v>
      </c>
      <c r="M39" s="1" t="str">
        <f t="shared" si="1"/>
        <v/>
      </c>
      <c r="N39" s="1" t="e">
        <f ca="1">IF(AND(M39&lt;&gt; "", COUNTIF(SAP!#REF!,M39)&gt;0),"Matched", "")</f>
        <v>#REF!</v>
      </c>
      <c r="O39" s="1" t="str">
        <f t="shared" si="2"/>
        <v/>
      </c>
      <c r="P39" s="1" t="e">
        <f ca="1">IF(AND(O39&lt;&gt; "", COUNTIF(SAP!#REF!,O39)&gt;0),"Matched", "")</f>
        <v>#REF!</v>
      </c>
      <c r="Q39" s="1" t="str">
        <f ca="1">IF(D39="AC","Logic4"&amp;"_"&amp;TEXT(C39,"dd.mm.yyyy") &amp;"_"&amp; 1716909.77,"")</f>
        <v>Logic4_01.02.2020_1716909.77</v>
      </c>
      <c r="R39" s="1" t="e">
        <f ca="1">IF(AND(Q39&lt;&gt; "", COUNTIF(SAP!#REF!,Q39)&gt;0),"Matched", "")</f>
        <v>#REF!</v>
      </c>
    </row>
    <row r="40" spans="1:18">
      <c r="A40" s="9">
        <v>11563327</v>
      </c>
      <c r="B40" s="10">
        <v>43862</v>
      </c>
      <c r="C40" s="10">
        <v>43862</v>
      </c>
      <c r="D40" s="11" t="s">
        <v>10</v>
      </c>
      <c r="E40" s="11">
        <v>0</v>
      </c>
      <c r="F40" s="11">
        <v>0</v>
      </c>
      <c r="G40" s="11">
        <v>4490</v>
      </c>
      <c r="H40" s="11">
        <v>92794.83</v>
      </c>
      <c r="I40" s="11" t="s">
        <v>11</v>
      </c>
      <c r="J40" s="11" t="s">
        <v>12</v>
      </c>
      <c r="K40" s="1" t="str">
        <f t="shared" si="0"/>
        <v/>
      </c>
      <c r="L40" s="1" t="e">
        <f ca="1">IF(AND(K40&lt;&gt; "", COUNTIF(SAP!#REF!,K40)&gt;0),"Matched", "")</f>
        <v>#REF!</v>
      </c>
      <c r="M40" s="1" t="str">
        <f t="shared" si="1"/>
        <v/>
      </c>
      <c r="N40" s="1" t="e">
        <f ca="1">IF(AND(M40&lt;&gt; "", COUNTIF(SAP!#REF!,M40)&gt;0),"Matched", "")</f>
        <v>#REF!</v>
      </c>
      <c r="O40" s="1" t="str">
        <f t="shared" si="2"/>
        <v/>
      </c>
      <c r="P40" s="1" t="e">
        <f ca="1">IF(AND(O40&lt;&gt; "", COUNTIF(SAP!#REF!,O40)&gt;0),"Matched", "")</f>
        <v>#REF!</v>
      </c>
      <c r="Q40" s="1" t="str">
        <f ca="1">IF(D40="AC","Logic4"&amp;"_"&amp;TEXT(C40,"dd.mm.yyyy") &amp;"_"&amp; 1716909.77,"")</f>
        <v>Logic4_01.02.2020_1716909.77</v>
      </c>
      <c r="R40" s="1" t="e">
        <f ca="1">IF(AND(Q40&lt;&gt; "", COUNTIF(SAP!#REF!,Q40)&gt;0),"Matched", "")</f>
        <v>#REF!</v>
      </c>
    </row>
    <row r="41" spans="1:18">
      <c r="A41" s="13">
        <v>11563327</v>
      </c>
      <c r="B41" s="14">
        <v>43862</v>
      </c>
      <c r="C41" s="14">
        <v>43862</v>
      </c>
      <c r="D41" s="15" t="s">
        <v>10</v>
      </c>
      <c r="E41" s="15">
        <v>0</v>
      </c>
      <c r="F41" s="15">
        <v>0</v>
      </c>
      <c r="G41" s="15">
        <v>4544.6000000000004</v>
      </c>
      <c r="H41" s="15">
        <v>97339.43</v>
      </c>
      <c r="I41" s="15" t="s">
        <v>11</v>
      </c>
      <c r="J41" s="15" t="s">
        <v>12</v>
      </c>
      <c r="K41" s="1" t="str">
        <f t="shared" si="0"/>
        <v/>
      </c>
      <c r="L41" s="1" t="e">
        <f ca="1">IF(AND(K41&lt;&gt; "", COUNTIF(SAP!#REF!,K41)&gt;0),"Matched", "")</f>
        <v>#REF!</v>
      </c>
      <c r="M41" s="1" t="str">
        <f t="shared" si="1"/>
        <v/>
      </c>
      <c r="N41" s="1" t="e">
        <f ca="1">IF(AND(M41&lt;&gt; "", COUNTIF(SAP!#REF!,M41)&gt;0),"Matched", "")</f>
        <v>#REF!</v>
      </c>
      <c r="O41" s="1" t="str">
        <f t="shared" si="2"/>
        <v/>
      </c>
      <c r="P41" s="1" t="e">
        <f ca="1">IF(AND(O41&lt;&gt; "", COUNTIF(SAP!#REF!,O41)&gt;0),"Matched", "")</f>
        <v>#REF!</v>
      </c>
      <c r="Q41" s="1" t="str">
        <f ca="1">IF(D41="AC","Logic4"&amp;"_"&amp;TEXT(C41,"dd.mm.yyyy") &amp;"_"&amp; 1716909.77,"")</f>
        <v>Logic4_01.02.2020_1716909.77</v>
      </c>
      <c r="R41" s="1" t="e">
        <f ca="1">IF(AND(Q41&lt;&gt; "", COUNTIF(SAP!#REF!,Q41)&gt;0),"Matched", "")</f>
        <v>#REF!</v>
      </c>
    </row>
    <row r="42" spans="1:18">
      <c r="A42" s="9">
        <v>11563327</v>
      </c>
      <c r="B42" s="10">
        <v>43862</v>
      </c>
      <c r="C42" s="10">
        <v>43862</v>
      </c>
      <c r="D42" s="11" t="s">
        <v>10</v>
      </c>
      <c r="E42" s="11">
        <v>0</v>
      </c>
      <c r="F42" s="11">
        <v>0</v>
      </c>
      <c r="G42" s="11">
        <v>4630</v>
      </c>
      <c r="H42" s="11">
        <v>101969.43</v>
      </c>
      <c r="I42" s="11" t="s">
        <v>11</v>
      </c>
      <c r="J42" s="11" t="s">
        <v>12</v>
      </c>
      <c r="K42" s="1" t="str">
        <f t="shared" si="0"/>
        <v/>
      </c>
      <c r="L42" s="1" t="e">
        <f ca="1">IF(AND(K42&lt;&gt; "", COUNTIF(SAP!#REF!,K42)&gt;0),"Matched", "")</f>
        <v>#REF!</v>
      </c>
      <c r="M42" s="1" t="str">
        <f t="shared" si="1"/>
        <v/>
      </c>
      <c r="N42" s="1" t="e">
        <f ca="1">IF(AND(M42&lt;&gt; "", COUNTIF(SAP!#REF!,M42)&gt;0),"Matched", "")</f>
        <v>#REF!</v>
      </c>
      <c r="O42" s="1" t="str">
        <f t="shared" si="2"/>
        <v/>
      </c>
      <c r="P42" s="1" t="e">
        <f ca="1">IF(AND(O42&lt;&gt; "", COUNTIF(SAP!#REF!,O42)&gt;0),"Matched", "")</f>
        <v>#REF!</v>
      </c>
      <c r="Q42" s="1" t="str">
        <f ca="1">IF(D42="AC","Logic4"&amp;"_"&amp;TEXT(C42,"dd.mm.yyyy") &amp;"_"&amp; 1716909.77,"")</f>
        <v>Logic4_01.02.2020_1716909.77</v>
      </c>
      <c r="R42" s="1" t="e">
        <f ca="1">IF(AND(Q42&lt;&gt; "", COUNTIF(SAP!#REF!,Q42)&gt;0),"Matched", "")</f>
        <v>#REF!</v>
      </c>
    </row>
    <row r="43" spans="1:18">
      <c r="A43" s="13">
        <v>11563327</v>
      </c>
      <c r="B43" s="14">
        <v>43862</v>
      </c>
      <c r="C43" s="14">
        <v>43862</v>
      </c>
      <c r="D43" s="15" t="s">
        <v>10</v>
      </c>
      <c r="E43" s="15">
        <v>0</v>
      </c>
      <c r="F43" s="15">
        <v>0</v>
      </c>
      <c r="G43" s="15">
        <v>4636.2</v>
      </c>
      <c r="H43" s="15">
        <v>106605.63</v>
      </c>
      <c r="I43" s="15" t="s">
        <v>11</v>
      </c>
      <c r="J43" s="15" t="s">
        <v>12</v>
      </c>
      <c r="K43" s="1" t="str">
        <f t="shared" si="0"/>
        <v/>
      </c>
      <c r="L43" s="1" t="e">
        <f ca="1">IF(AND(K43&lt;&gt; "", COUNTIF(SAP!#REF!,K43)&gt;0),"Matched", "")</f>
        <v>#REF!</v>
      </c>
      <c r="M43" s="1" t="str">
        <f t="shared" si="1"/>
        <v/>
      </c>
      <c r="N43" s="1" t="e">
        <f ca="1">IF(AND(M43&lt;&gt; "", COUNTIF(SAP!#REF!,M43)&gt;0),"Matched", "")</f>
        <v>#REF!</v>
      </c>
      <c r="O43" s="1" t="str">
        <f t="shared" si="2"/>
        <v/>
      </c>
      <c r="P43" s="1" t="e">
        <f ca="1">IF(AND(O43&lt;&gt; "", COUNTIF(SAP!#REF!,O43)&gt;0),"Matched", "")</f>
        <v>#REF!</v>
      </c>
      <c r="Q43" s="1" t="str">
        <f ca="1">IF(D43="AC","Logic4"&amp;"_"&amp;TEXT(C43,"dd.mm.yyyy") &amp;"_"&amp; 1716909.77,"")</f>
        <v>Logic4_01.02.2020_1716909.77</v>
      </c>
      <c r="R43" s="1" t="e">
        <f ca="1">IF(AND(Q43&lt;&gt; "", COUNTIF(SAP!#REF!,Q43)&gt;0),"Matched", "")</f>
        <v>#REF!</v>
      </c>
    </row>
    <row r="44" spans="1:18">
      <c r="A44" s="9">
        <v>11563327</v>
      </c>
      <c r="B44" s="10">
        <v>43862</v>
      </c>
      <c r="C44" s="10">
        <v>43862</v>
      </c>
      <c r="D44" s="11" t="s">
        <v>10</v>
      </c>
      <c r="E44" s="11">
        <v>0</v>
      </c>
      <c r="F44" s="11">
        <v>0</v>
      </c>
      <c r="G44" s="11">
        <v>4700</v>
      </c>
      <c r="H44" s="11">
        <v>111305.63</v>
      </c>
      <c r="I44" s="11" t="s">
        <v>11</v>
      </c>
      <c r="J44" s="11" t="s">
        <v>12</v>
      </c>
      <c r="K44" s="1" t="str">
        <f t="shared" si="0"/>
        <v/>
      </c>
      <c r="L44" s="1" t="e">
        <f ca="1">IF(AND(K44&lt;&gt; "", COUNTIF(SAP!#REF!,K44)&gt;0),"Matched", "")</f>
        <v>#REF!</v>
      </c>
      <c r="M44" s="1" t="str">
        <f t="shared" si="1"/>
        <v/>
      </c>
      <c r="N44" s="1" t="e">
        <f ca="1">IF(AND(M44&lt;&gt; "", COUNTIF(SAP!#REF!,M44)&gt;0),"Matched", "")</f>
        <v>#REF!</v>
      </c>
      <c r="O44" s="1" t="str">
        <f t="shared" si="2"/>
        <v/>
      </c>
      <c r="P44" s="1" t="e">
        <f ca="1">IF(AND(O44&lt;&gt; "", COUNTIF(SAP!#REF!,O44)&gt;0),"Matched", "")</f>
        <v>#REF!</v>
      </c>
      <c r="Q44" s="1" t="str">
        <f ca="1">IF(D44="AC","Logic4"&amp;"_"&amp;TEXT(C44,"dd.mm.yyyy") &amp;"_"&amp; 1716909.77,"")</f>
        <v>Logic4_01.02.2020_1716909.77</v>
      </c>
      <c r="R44" s="1" t="e">
        <f ca="1">IF(AND(Q44&lt;&gt; "", COUNTIF(SAP!#REF!,Q44)&gt;0),"Matched", "")</f>
        <v>#REF!</v>
      </c>
    </row>
    <row r="45" spans="1:18">
      <c r="A45" s="13">
        <v>11563327</v>
      </c>
      <c r="B45" s="14">
        <v>43862</v>
      </c>
      <c r="C45" s="14">
        <v>43862</v>
      </c>
      <c r="D45" s="15" t="s">
        <v>10</v>
      </c>
      <c r="E45" s="15">
        <v>0</v>
      </c>
      <c r="F45" s="15">
        <v>0</v>
      </c>
      <c r="G45" s="15">
        <v>5071.8</v>
      </c>
      <c r="H45" s="15">
        <v>116377.43</v>
      </c>
      <c r="I45" s="15" t="s">
        <v>11</v>
      </c>
      <c r="J45" s="15" t="s">
        <v>12</v>
      </c>
      <c r="K45" s="1" t="str">
        <f t="shared" si="0"/>
        <v/>
      </c>
      <c r="L45" s="1" t="e">
        <f ca="1">IF(AND(K45&lt;&gt; "", COUNTIF(SAP!#REF!,K45)&gt;0),"Matched", "")</f>
        <v>#REF!</v>
      </c>
      <c r="M45" s="1" t="str">
        <f t="shared" si="1"/>
        <v/>
      </c>
      <c r="N45" s="1" t="e">
        <f ca="1">IF(AND(M45&lt;&gt; "", COUNTIF(SAP!#REF!,M45)&gt;0),"Matched", "")</f>
        <v>#REF!</v>
      </c>
      <c r="O45" s="1" t="str">
        <f t="shared" si="2"/>
        <v/>
      </c>
      <c r="P45" s="1" t="e">
        <f ca="1">IF(AND(O45&lt;&gt; "", COUNTIF(SAP!#REF!,O45)&gt;0),"Matched", "")</f>
        <v>#REF!</v>
      </c>
      <c r="Q45" s="1" t="str">
        <f ca="1">IF(D45="AC","Logic4"&amp;"_"&amp;TEXT(C45,"dd.mm.yyyy") &amp;"_"&amp; 1716909.77,"")</f>
        <v>Logic4_01.02.2020_1716909.77</v>
      </c>
      <c r="R45" s="1" t="e">
        <f ca="1">IF(AND(Q45&lt;&gt; "", COUNTIF(SAP!#REF!,Q45)&gt;0),"Matched", "")</f>
        <v>#REF!</v>
      </c>
    </row>
    <row r="46" spans="1:18">
      <c r="A46" s="9">
        <v>11563327</v>
      </c>
      <c r="B46" s="10">
        <v>43862</v>
      </c>
      <c r="C46" s="10">
        <v>43862</v>
      </c>
      <c r="D46" s="11" t="s">
        <v>10</v>
      </c>
      <c r="E46" s="11">
        <v>0</v>
      </c>
      <c r="F46" s="11">
        <v>0</v>
      </c>
      <c r="G46" s="11">
        <v>5168.8</v>
      </c>
      <c r="H46" s="11">
        <v>121546.23</v>
      </c>
      <c r="I46" s="11" t="s">
        <v>11</v>
      </c>
      <c r="J46" s="11" t="s">
        <v>12</v>
      </c>
      <c r="K46" s="1" t="str">
        <f t="shared" si="0"/>
        <v/>
      </c>
      <c r="L46" s="1" t="e">
        <f ca="1">IF(AND(K46&lt;&gt; "", COUNTIF(SAP!#REF!,K46)&gt;0),"Matched", "")</f>
        <v>#REF!</v>
      </c>
      <c r="M46" s="1" t="str">
        <f t="shared" si="1"/>
        <v/>
      </c>
      <c r="N46" s="1" t="e">
        <f ca="1">IF(AND(M46&lt;&gt; "", COUNTIF(SAP!#REF!,M46)&gt;0),"Matched", "")</f>
        <v>#REF!</v>
      </c>
      <c r="O46" s="1" t="str">
        <f t="shared" si="2"/>
        <v/>
      </c>
      <c r="P46" s="1" t="e">
        <f ca="1">IF(AND(O46&lt;&gt; "", COUNTIF(SAP!#REF!,O46)&gt;0),"Matched", "")</f>
        <v>#REF!</v>
      </c>
      <c r="Q46" s="1" t="str">
        <f ca="1">IF(D46="AC","Logic4"&amp;"_"&amp;TEXT(C46,"dd.mm.yyyy") &amp;"_"&amp; 1716909.77,"")</f>
        <v>Logic4_01.02.2020_1716909.77</v>
      </c>
      <c r="R46" s="1" t="e">
        <f ca="1">IF(AND(Q46&lt;&gt; "", COUNTIF(SAP!#REF!,Q46)&gt;0),"Matched", "")</f>
        <v>#REF!</v>
      </c>
    </row>
    <row r="47" spans="1:18">
      <c r="A47" s="13">
        <v>11563327</v>
      </c>
      <c r="B47" s="14">
        <v>43862</v>
      </c>
      <c r="C47" s="14">
        <v>43862</v>
      </c>
      <c r="D47" s="15" t="s">
        <v>10</v>
      </c>
      <c r="E47" s="15">
        <v>0</v>
      </c>
      <c r="F47" s="15">
        <v>0</v>
      </c>
      <c r="G47" s="15">
        <v>5210</v>
      </c>
      <c r="H47" s="15">
        <v>126756.23</v>
      </c>
      <c r="I47" s="15" t="s">
        <v>11</v>
      </c>
      <c r="J47" s="15" t="s">
        <v>12</v>
      </c>
      <c r="K47" s="1" t="str">
        <f t="shared" si="0"/>
        <v/>
      </c>
      <c r="L47" s="1" t="e">
        <f ca="1">IF(AND(K47&lt;&gt; "", COUNTIF(SAP!#REF!,K47)&gt;0),"Matched", "")</f>
        <v>#REF!</v>
      </c>
      <c r="M47" s="1" t="str">
        <f t="shared" si="1"/>
        <v/>
      </c>
      <c r="N47" s="1" t="e">
        <f ca="1">IF(AND(M47&lt;&gt; "", COUNTIF(SAP!#REF!,M47)&gt;0),"Matched", "")</f>
        <v>#REF!</v>
      </c>
      <c r="O47" s="1" t="str">
        <f t="shared" si="2"/>
        <v/>
      </c>
      <c r="P47" s="1" t="e">
        <f ca="1">IF(AND(O47&lt;&gt; "", COUNTIF(SAP!#REF!,O47)&gt;0),"Matched", "")</f>
        <v>#REF!</v>
      </c>
      <c r="Q47" s="1" t="str">
        <f ca="1">IF(D47="AC","Logic4"&amp;"_"&amp;TEXT(C47,"dd.mm.yyyy") &amp;"_"&amp; 1716909.77,"")</f>
        <v>Logic4_01.02.2020_1716909.77</v>
      </c>
      <c r="R47" s="1" t="e">
        <f ca="1">IF(AND(Q47&lt;&gt; "", COUNTIF(SAP!#REF!,Q47)&gt;0),"Matched", "")</f>
        <v>#REF!</v>
      </c>
    </row>
    <row r="48" spans="1:18">
      <c r="A48" s="9">
        <v>11563327</v>
      </c>
      <c r="B48" s="10">
        <v>43862</v>
      </c>
      <c r="C48" s="10">
        <v>43862</v>
      </c>
      <c r="D48" s="11" t="s">
        <v>10</v>
      </c>
      <c r="E48" s="11">
        <v>0</v>
      </c>
      <c r="F48" s="11">
        <v>0</v>
      </c>
      <c r="G48" s="11">
        <v>5220</v>
      </c>
      <c r="H48" s="11">
        <v>131976.23000000001</v>
      </c>
      <c r="I48" s="11" t="s">
        <v>11</v>
      </c>
      <c r="J48" s="11" t="s">
        <v>12</v>
      </c>
      <c r="K48" s="1" t="str">
        <f t="shared" si="0"/>
        <v/>
      </c>
      <c r="L48" s="1" t="e">
        <f ca="1">IF(AND(K48&lt;&gt; "", COUNTIF(SAP!#REF!,K48)&gt;0),"Matched", "")</f>
        <v>#REF!</v>
      </c>
      <c r="M48" s="1" t="str">
        <f t="shared" si="1"/>
        <v/>
      </c>
      <c r="N48" s="1" t="e">
        <f ca="1">IF(AND(M48&lt;&gt; "", COUNTIF(SAP!#REF!,M48)&gt;0),"Matched", "")</f>
        <v>#REF!</v>
      </c>
      <c r="O48" s="1" t="str">
        <f t="shared" si="2"/>
        <v/>
      </c>
      <c r="P48" s="1" t="e">
        <f ca="1">IF(AND(O48&lt;&gt; "", COUNTIF(SAP!#REF!,O48)&gt;0),"Matched", "")</f>
        <v>#REF!</v>
      </c>
      <c r="Q48" s="1" t="str">
        <f ca="1">IF(D48="AC","Logic4"&amp;"_"&amp;TEXT(C48,"dd.mm.yyyy") &amp;"_"&amp; 1716909.77,"")</f>
        <v>Logic4_01.02.2020_1716909.77</v>
      </c>
      <c r="R48" s="1" t="e">
        <f ca="1">IF(AND(Q48&lt;&gt; "", COUNTIF(SAP!#REF!,Q48)&gt;0),"Matched", "")</f>
        <v>#REF!</v>
      </c>
    </row>
    <row r="49" spans="1:18">
      <c r="A49" s="13">
        <v>11563327</v>
      </c>
      <c r="B49" s="14">
        <v>43862</v>
      </c>
      <c r="C49" s="14">
        <v>43862</v>
      </c>
      <c r="D49" s="15" t="s">
        <v>10</v>
      </c>
      <c r="E49" s="15">
        <v>0</v>
      </c>
      <c r="F49" s="15">
        <v>0</v>
      </c>
      <c r="G49" s="15">
        <v>5300.5</v>
      </c>
      <c r="H49" s="15">
        <v>137276.73000000001</v>
      </c>
      <c r="I49" s="15" t="s">
        <v>11</v>
      </c>
      <c r="J49" s="15" t="s">
        <v>12</v>
      </c>
      <c r="K49" s="1" t="str">
        <f t="shared" si="0"/>
        <v/>
      </c>
      <c r="L49" s="1" t="e">
        <f ca="1">IF(AND(K49&lt;&gt; "", COUNTIF(SAP!#REF!,K49)&gt;0),"Matched", "")</f>
        <v>#REF!</v>
      </c>
      <c r="M49" s="1" t="str">
        <f t="shared" si="1"/>
        <v/>
      </c>
      <c r="N49" s="1" t="e">
        <f ca="1">IF(AND(M49&lt;&gt; "", COUNTIF(SAP!#REF!,M49)&gt;0),"Matched", "")</f>
        <v>#REF!</v>
      </c>
      <c r="O49" s="1" t="str">
        <f t="shared" si="2"/>
        <v/>
      </c>
      <c r="P49" s="1" t="e">
        <f ca="1">IF(AND(O49&lt;&gt; "", COUNTIF(SAP!#REF!,O49)&gt;0),"Matched", "")</f>
        <v>#REF!</v>
      </c>
      <c r="Q49" s="1" t="str">
        <f ca="1">IF(D49="AC","Logic4"&amp;"_"&amp;TEXT(C49,"dd.mm.yyyy") &amp;"_"&amp; 1716909.77,"")</f>
        <v>Logic4_01.02.2020_1716909.77</v>
      </c>
      <c r="R49" s="1" t="e">
        <f ca="1">IF(AND(Q49&lt;&gt; "", COUNTIF(SAP!#REF!,Q49)&gt;0),"Matched", "")</f>
        <v>#REF!</v>
      </c>
    </row>
    <row r="50" spans="1:18">
      <c r="A50" s="9">
        <v>11563327</v>
      </c>
      <c r="B50" s="10">
        <v>43862</v>
      </c>
      <c r="C50" s="10">
        <v>43862</v>
      </c>
      <c r="D50" s="11" t="s">
        <v>10</v>
      </c>
      <c r="E50" s="11">
        <v>0</v>
      </c>
      <c r="F50" s="11">
        <v>0</v>
      </c>
      <c r="G50" s="11">
        <v>5416</v>
      </c>
      <c r="H50" s="11">
        <v>142692.73000000001</v>
      </c>
      <c r="I50" s="11" t="s">
        <v>11</v>
      </c>
      <c r="J50" s="11" t="s">
        <v>12</v>
      </c>
      <c r="K50" s="1" t="str">
        <f t="shared" si="0"/>
        <v/>
      </c>
      <c r="L50" s="1" t="e">
        <f ca="1">IF(AND(K50&lt;&gt; "", COUNTIF(SAP!#REF!,K50)&gt;0),"Matched", "")</f>
        <v>#REF!</v>
      </c>
      <c r="M50" s="1" t="str">
        <f t="shared" si="1"/>
        <v/>
      </c>
      <c r="N50" s="1" t="e">
        <f ca="1">IF(AND(M50&lt;&gt; "", COUNTIF(SAP!#REF!,M50)&gt;0),"Matched", "")</f>
        <v>#REF!</v>
      </c>
      <c r="O50" s="1" t="str">
        <f t="shared" si="2"/>
        <v/>
      </c>
      <c r="P50" s="1" t="e">
        <f ca="1">IF(AND(O50&lt;&gt; "", COUNTIF(SAP!#REF!,O50)&gt;0),"Matched", "")</f>
        <v>#REF!</v>
      </c>
      <c r="Q50" s="1" t="str">
        <f ca="1">IF(D50="AC","Logic4"&amp;"_"&amp;TEXT(C50,"dd.mm.yyyy") &amp;"_"&amp; 1716909.77,"")</f>
        <v>Logic4_01.02.2020_1716909.77</v>
      </c>
      <c r="R50" s="1" t="e">
        <f ca="1">IF(AND(Q50&lt;&gt; "", COUNTIF(SAP!#REF!,Q50)&gt;0),"Matched", "")</f>
        <v>#REF!</v>
      </c>
    </row>
    <row r="51" spans="1:18">
      <c r="A51" s="13">
        <v>11563327</v>
      </c>
      <c r="B51" s="14">
        <v>43862</v>
      </c>
      <c r="C51" s="14">
        <v>43862</v>
      </c>
      <c r="D51" s="15" t="s">
        <v>10</v>
      </c>
      <c r="E51" s="15">
        <v>0</v>
      </c>
      <c r="F51" s="15">
        <v>0</v>
      </c>
      <c r="G51" s="15">
        <v>5441.8</v>
      </c>
      <c r="H51" s="15">
        <v>148134.53</v>
      </c>
      <c r="I51" s="15" t="s">
        <v>11</v>
      </c>
      <c r="J51" s="15" t="s">
        <v>12</v>
      </c>
      <c r="K51" s="1" t="str">
        <f t="shared" si="0"/>
        <v/>
      </c>
      <c r="L51" s="1" t="e">
        <f ca="1">IF(AND(K51&lt;&gt; "", COUNTIF(SAP!#REF!,K51)&gt;0),"Matched", "")</f>
        <v>#REF!</v>
      </c>
      <c r="M51" s="1" t="str">
        <f t="shared" si="1"/>
        <v/>
      </c>
      <c r="N51" s="1" t="e">
        <f ca="1">IF(AND(M51&lt;&gt; "", COUNTIF(SAP!#REF!,M51)&gt;0),"Matched", "")</f>
        <v>#REF!</v>
      </c>
      <c r="O51" s="1" t="str">
        <f t="shared" si="2"/>
        <v/>
      </c>
      <c r="P51" s="1" t="e">
        <f ca="1">IF(AND(O51&lt;&gt; "", COUNTIF(SAP!#REF!,O51)&gt;0),"Matched", "")</f>
        <v>#REF!</v>
      </c>
      <c r="Q51" s="1" t="str">
        <f ca="1">IF(D51="AC","Logic4"&amp;"_"&amp;TEXT(C51,"dd.mm.yyyy") &amp;"_"&amp; 1716909.77,"")</f>
        <v>Logic4_01.02.2020_1716909.77</v>
      </c>
      <c r="R51" s="1" t="e">
        <f ca="1">IF(AND(Q51&lt;&gt; "", COUNTIF(SAP!#REF!,Q51)&gt;0),"Matched", "")</f>
        <v>#REF!</v>
      </c>
    </row>
    <row r="52" spans="1:18">
      <c r="A52" s="9">
        <v>11563327</v>
      </c>
      <c r="B52" s="10">
        <v>43862</v>
      </c>
      <c r="C52" s="10">
        <v>43862</v>
      </c>
      <c r="D52" s="11" t="s">
        <v>10</v>
      </c>
      <c r="E52" s="11">
        <v>0</v>
      </c>
      <c r="F52" s="11">
        <v>0</v>
      </c>
      <c r="G52" s="11">
        <v>5570</v>
      </c>
      <c r="H52" s="11">
        <v>153704.53</v>
      </c>
      <c r="I52" s="11" t="s">
        <v>11</v>
      </c>
      <c r="J52" s="11" t="s">
        <v>12</v>
      </c>
      <c r="K52" s="1" t="str">
        <f t="shared" si="0"/>
        <v/>
      </c>
      <c r="L52" s="1" t="e">
        <f ca="1">IF(AND(K52&lt;&gt; "", COUNTIF(SAP!#REF!,K52)&gt;0),"Matched", "")</f>
        <v>#REF!</v>
      </c>
      <c r="M52" s="1" t="str">
        <f t="shared" si="1"/>
        <v/>
      </c>
      <c r="N52" s="1" t="e">
        <f ca="1">IF(AND(M52&lt;&gt; "", COUNTIF(SAP!#REF!,M52)&gt;0),"Matched", "")</f>
        <v>#REF!</v>
      </c>
      <c r="O52" s="1" t="str">
        <f t="shared" si="2"/>
        <v/>
      </c>
      <c r="P52" s="1" t="e">
        <f ca="1">IF(AND(O52&lt;&gt; "", COUNTIF(SAP!#REF!,O52)&gt;0),"Matched", "")</f>
        <v>#REF!</v>
      </c>
      <c r="Q52" s="1" t="str">
        <f ca="1">IF(D52="AC","Logic4"&amp;"_"&amp;TEXT(C52,"dd.mm.yyyy") &amp;"_"&amp; 1716909.77,"")</f>
        <v>Logic4_01.02.2020_1716909.77</v>
      </c>
      <c r="R52" s="1" t="e">
        <f ca="1">IF(AND(Q52&lt;&gt; "", COUNTIF(SAP!#REF!,Q52)&gt;0),"Matched", "")</f>
        <v>#REF!</v>
      </c>
    </row>
    <row r="53" spans="1:18">
      <c r="A53" s="13">
        <v>11563327</v>
      </c>
      <c r="B53" s="14">
        <v>43862</v>
      </c>
      <c r="C53" s="14">
        <v>43862</v>
      </c>
      <c r="D53" s="15" t="s">
        <v>10</v>
      </c>
      <c r="E53" s="15">
        <v>0</v>
      </c>
      <c r="F53" s="15">
        <v>0</v>
      </c>
      <c r="G53" s="15">
        <v>5820</v>
      </c>
      <c r="H53" s="15">
        <v>159524.53</v>
      </c>
      <c r="I53" s="15" t="s">
        <v>11</v>
      </c>
      <c r="J53" s="15" t="s">
        <v>12</v>
      </c>
      <c r="K53" s="1" t="str">
        <f t="shared" si="0"/>
        <v/>
      </c>
      <c r="L53" s="1" t="e">
        <f ca="1">IF(AND(K53&lt;&gt; "", COUNTIF(SAP!#REF!,K53)&gt;0),"Matched", "")</f>
        <v>#REF!</v>
      </c>
      <c r="M53" s="1" t="str">
        <f t="shared" si="1"/>
        <v/>
      </c>
      <c r="N53" s="1" t="e">
        <f ca="1">IF(AND(M53&lt;&gt; "", COUNTIF(SAP!#REF!,M53)&gt;0),"Matched", "")</f>
        <v>#REF!</v>
      </c>
      <c r="O53" s="1" t="str">
        <f t="shared" si="2"/>
        <v/>
      </c>
      <c r="P53" s="1" t="e">
        <f ca="1">IF(AND(O53&lt;&gt; "", COUNTIF(SAP!#REF!,O53)&gt;0),"Matched", "")</f>
        <v>#REF!</v>
      </c>
      <c r="Q53" s="1" t="str">
        <f ca="1">IF(D53="AC","Logic4"&amp;"_"&amp;TEXT(C53,"dd.mm.yyyy") &amp;"_"&amp; 1716909.77,"")</f>
        <v>Logic4_01.02.2020_1716909.77</v>
      </c>
      <c r="R53" s="1" t="e">
        <f ca="1">IF(AND(Q53&lt;&gt; "", COUNTIF(SAP!#REF!,Q53)&gt;0),"Matched", "")</f>
        <v>#REF!</v>
      </c>
    </row>
    <row r="54" spans="1:18">
      <c r="A54" s="9">
        <v>11563327</v>
      </c>
      <c r="B54" s="10">
        <v>43862</v>
      </c>
      <c r="C54" s="10">
        <v>43862</v>
      </c>
      <c r="D54" s="11" t="s">
        <v>10</v>
      </c>
      <c r="E54" s="11">
        <v>0</v>
      </c>
      <c r="F54" s="11">
        <v>0</v>
      </c>
      <c r="G54" s="11">
        <v>6040</v>
      </c>
      <c r="H54" s="11">
        <v>165564.53</v>
      </c>
      <c r="I54" s="11" t="s">
        <v>11</v>
      </c>
      <c r="J54" s="11" t="s">
        <v>12</v>
      </c>
      <c r="K54" s="1" t="str">
        <f t="shared" si="0"/>
        <v/>
      </c>
      <c r="L54" s="1" t="e">
        <f ca="1">IF(AND(K54&lt;&gt; "", COUNTIF(SAP!#REF!,K54)&gt;0),"Matched", "")</f>
        <v>#REF!</v>
      </c>
      <c r="M54" s="1" t="str">
        <f t="shared" si="1"/>
        <v/>
      </c>
      <c r="N54" s="1" t="e">
        <f ca="1">IF(AND(M54&lt;&gt; "", COUNTIF(SAP!#REF!,M54)&gt;0),"Matched", "")</f>
        <v>#REF!</v>
      </c>
      <c r="O54" s="1" t="str">
        <f t="shared" si="2"/>
        <v/>
      </c>
      <c r="P54" s="1" t="e">
        <f ca="1">IF(AND(O54&lt;&gt; "", COUNTIF(SAP!#REF!,O54)&gt;0),"Matched", "")</f>
        <v>#REF!</v>
      </c>
      <c r="Q54" s="1" t="str">
        <f ca="1">IF(D54="AC","Logic4"&amp;"_"&amp;TEXT(C54,"dd.mm.yyyy") &amp;"_"&amp; 1716909.77,"")</f>
        <v>Logic4_01.02.2020_1716909.77</v>
      </c>
      <c r="R54" s="1" t="e">
        <f ca="1">IF(AND(Q54&lt;&gt; "", COUNTIF(SAP!#REF!,Q54)&gt;0),"Matched", "")</f>
        <v>#REF!</v>
      </c>
    </row>
    <row r="55" spans="1:18">
      <c r="A55" s="13">
        <v>11563327</v>
      </c>
      <c r="B55" s="14">
        <v>43862</v>
      </c>
      <c r="C55" s="14">
        <v>43862</v>
      </c>
      <c r="D55" s="15" t="s">
        <v>10</v>
      </c>
      <c r="E55" s="15">
        <v>0</v>
      </c>
      <c r="F55" s="15">
        <v>0</v>
      </c>
      <c r="G55" s="15">
        <v>6250</v>
      </c>
      <c r="H55" s="15">
        <v>171814.53</v>
      </c>
      <c r="I55" s="15" t="s">
        <v>11</v>
      </c>
      <c r="J55" s="15" t="s">
        <v>12</v>
      </c>
      <c r="K55" s="1" t="str">
        <f t="shared" si="0"/>
        <v/>
      </c>
      <c r="L55" s="1" t="e">
        <f ca="1">IF(AND(K55&lt;&gt; "", COUNTIF(SAP!#REF!,K55)&gt;0),"Matched", "")</f>
        <v>#REF!</v>
      </c>
      <c r="M55" s="1" t="str">
        <f t="shared" si="1"/>
        <v/>
      </c>
      <c r="N55" s="1" t="e">
        <f ca="1">IF(AND(M55&lt;&gt; "", COUNTIF(SAP!#REF!,M55)&gt;0),"Matched", "")</f>
        <v>#REF!</v>
      </c>
      <c r="O55" s="1" t="str">
        <f t="shared" si="2"/>
        <v/>
      </c>
      <c r="P55" s="1" t="e">
        <f ca="1">IF(AND(O55&lt;&gt; "", COUNTIF(SAP!#REF!,O55)&gt;0),"Matched", "")</f>
        <v>#REF!</v>
      </c>
      <c r="Q55" s="1" t="str">
        <f ca="1">IF(D55="AC","Logic4"&amp;"_"&amp;TEXT(C55,"dd.mm.yyyy") &amp;"_"&amp; 1716909.77,"")</f>
        <v>Logic4_01.02.2020_1716909.77</v>
      </c>
      <c r="R55" s="1" t="e">
        <f ca="1">IF(AND(Q55&lt;&gt; "", COUNTIF(SAP!#REF!,Q55)&gt;0),"Matched", "")</f>
        <v>#REF!</v>
      </c>
    </row>
    <row r="56" spans="1:18">
      <c r="A56" s="9">
        <v>11563327</v>
      </c>
      <c r="B56" s="10">
        <v>43862</v>
      </c>
      <c r="C56" s="10">
        <v>43862</v>
      </c>
      <c r="D56" s="11" t="s">
        <v>10</v>
      </c>
      <c r="E56" s="11">
        <v>0</v>
      </c>
      <c r="F56" s="11">
        <v>0</v>
      </c>
      <c r="G56" s="11">
        <v>6393.4</v>
      </c>
      <c r="H56" s="11">
        <v>178207.93</v>
      </c>
      <c r="I56" s="11" t="s">
        <v>11</v>
      </c>
      <c r="J56" s="11" t="s">
        <v>12</v>
      </c>
      <c r="K56" s="1" t="str">
        <f t="shared" si="0"/>
        <v/>
      </c>
      <c r="L56" s="1" t="e">
        <f ca="1">IF(AND(K56&lt;&gt; "", COUNTIF(SAP!#REF!,K56)&gt;0),"Matched", "")</f>
        <v>#REF!</v>
      </c>
      <c r="M56" s="1" t="str">
        <f t="shared" si="1"/>
        <v/>
      </c>
      <c r="N56" s="1" t="e">
        <f ca="1">IF(AND(M56&lt;&gt; "", COUNTIF(SAP!#REF!,M56)&gt;0),"Matched", "")</f>
        <v>#REF!</v>
      </c>
      <c r="O56" s="1" t="str">
        <f t="shared" si="2"/>
        <v/>
      </c>
      <c r="P56" s="1" t="e">
        <f ca="1">IF(AND(O56&lt;&gt; "", COUNTIF(SAP!#REF!,O56)&gt;0),"Matched", "")</f>
        <v>#REF!</v>
      </c>
      <c r="Q56" s="1" t="str">
        <f ca="1">IF(D56="AC","Logic4"&amp;"_"&amp;TEXT(C56,"dd.mm.yyyy") &amp;"_"&amp; 1716909.77,"")</f>
        <v>Logic4_01.02.2020_1716909.77</v>
      </c>
      <c r="R56" s="1" t="e">
        <f ca="1">IF(AND(Q56&lt;&gt; "", COUNTIF(SAP!#REF!,Q56)&gt;0),"Matched", "")</f>
        <v>#REF!</v>
      </c>
    </row>
    <row r="57" spans="1:18">
      <c r="A57" s="13">
        <v>11563327</v>
      </c>
      <c r="B57" s="14">
        <v>43862</v>
      </c>
      <c r="C57" s="14">
        <v>43862</v>
      </c>
      <c r="D57" s="15" t="s">
        <v>10</v>
      </c>
      <c r="E57" s="15">
        <v>0</v>
      </c>
      <c r="F57" s="15">
        <v>0</v>
      </c>
      <c r="G57" s="15">
        <v>6566.01</v>
      </c>
      <c r="H57" s="15">
        <v>184773.94</v>
      </c>
      <c r="I57" s="15" t="s">
        <v>11</v>
      </c>
      <c r="J57" s="15" t="s">
        <v>12</v>
      </c>
      <c r="K57" s="1" t="str">
        <f t="shared" si="0"/>
        <v/>
      </c>
      <c r="L57" s="1" t="e">
        <f ca="1">IF(AND(K57&lt;&gt; "", COUNTIF(SAP!#REF!,K57)&gt;0),"Matched", "")</f>
        <v>#REF!</v>
      </c>
      <c r="M57" s="1" t="str">
        <f t="shared" si="1"/>
        <v/>
      </c>
      <c r="N57" s="1" t="e">
        <f ca="1">IF(AND(M57&lt;&gt; "", COUNTIF(SAP!#REF!,M57)&gt;0),"Matched", "")</f>
        <v>#REF!</v>
      </c>
      <c r="O57" s="1" t="str">
        <f t="shared" si="2"/>
        <v/>
      </c>
      <c r="P57" s="1" t="e">
        <f ca="1">IF(AND(O57&lt;&gt; "", COUNTIF(SAP!#REF!,O57)&gt;0),"Matched", "")</f>
        <v>#REF!</v>
      </c>
      <c r="Q57" s="1" t="str">
        <f ca="1">IF(D57="AC","Logic4"&amp;"_"&amp;TEXT(C57,"dd.mm.yyyy") &amp;"_"&amp; 1716909.77,"")</f>
        <v>Logic4_01.02.2020_1716909.77</v>
      </c>
      <c r="R57" s="1" t="e">
        <f ca="1">IF(AND(Q57&lt;&gt; "", COUNTIF(SAP!#REF!,Q57)&gt;0),"Matched", "")</f>
        <v>#REF!</v>
      </c>
    </row>
    <row r="58" spans="1:18">
      <c r="A58" s="9">
        <v>11563327</v>
      </c>
      <c r="B58" s="10">
        <v>43862</v>
      </c>
      <c r="C58" s="10">
        <v>43862</v>
      </c>
      <c r="D58" s="11" t="s">
        <v>10</v>
      </c>
      <c r="E58" s="11">
        <v>0</v>
      </c>
      <c r="F58" s="11">
        <v>0</v>
      </c>
      <c r="G58" s="11">
        <v>6724.5</v>
      </c>
      <c r="H58" s="11">
        <v>191498.44</v>
      </c>
      <c r="I58" s="11" t="s">
        <v>11</v>
      </c>
      <c r="J58" s="11" t="s">
        <v>12</v>
      </c>
      <c r="K58" s="1" t="str">
        <f t="shared" si="0"/>
        <v/>
      </c>
      <c r="L58" s="1" t="e">
        <f ca="1">IF(AND(K58&lt;&gt; "", COUNTIF(SAP!#REF!,K58)&gt;0),"Matched", "")</f>
        <v>#REF!</v>
      </c>
      <c r="M58" s="1" t="str">
        <f t="shared" si="1"/>
        <v/>
      </c>
      <c r="N58" s="1" t="e">
        <f ca="1">IF(AND(M58&lt;&gt; "", COUNTIF(SAP!#REF!,M58)&gt;0),"Matched", "")</f>
        <v>#REF!</v>
      </c>
      <c r="O58" s="1" t="str">
        <f t="shared" si="2"/>
        <v/>
      </c>
      <c r="P58" s="1" t="e">
        <f ca="1">IF(AND(O58&lt;&gt; "", COUNTIF(SAP!#REF!,O58)&gt;0),"Matched", "")</f>
        <v>#REF!</v>
      </c>
      <c r="Q58" s="1" t="str">
        <f ca="1">IF(D58="AC","Logic4"&amp;"_"&amp;TEXT(C58,"dd.mm.yyyy") &amp;"_"&amp; 1716909.77,"")</f>
        <v>Logic4_01.02.2020_1716909.77</v>
      </c>
      <c r="R58" s="1" t="e">
        <f ca="1">IF(AND(Q58&lt;&gt; "", COUNTIF(SAP!#REF!,Q58)&gt;0),"Matched", "")</f>
        <v>#REF!</v>
      </c>
    </row>
    <row r="59" spans="1:18">
      <c r="A59" s="13">
        <v>11563327</v>
      </c>
      <c r="B59" s="14">
        <v>43862</v>
      </c>
      <c r="C59" s="14">
        <v>43862</v>
      </c>
      <c r="D59" s="15" t="s">
        <v>10</v>
      </c>
      <c r="E59" s="15">
        <v>0</v>
      </c>
      <c r="F59" s="15">
        <v>0</v>
      </c>
      <c r="G59" s="15">
        <v>6790</v>
      </c>
      <c r="H59" s="15">
        <v>198288.44</v>
      </c>
      <c r="I59" s="15" t="s">
        <v>11</v>
      </c>
      <c r="J59" s="15" t="s">
        <v>12</v>
      </c>
      <c r="K59" s="1" t="str">
        <f t="shared" si="0"/>
        <v/>
      </c>
      <c r="L59" s="1" t="e">
        <f ca="1">IF(AND(K59&lt;&gt; "", COUNTIF(SAP!#REF!,K59)&gt;0),"Matched", "")</f>
        <v>#REF!</v>
      </c>
      <c r="M59" s="1" t="str">
        <f t="shared" si="1"/>
        <v/>
      </c>
      <c r="N59" s="1" t="e">
        <f ca="1">IF(AND(M59&lt;&gt; "", COUNTIF(SAP!#REF!,M59)&gt;0),"Matched", "")</f>
        <v>#REF!</v>
      </c>
      <c r="O59" s="1" t="str">
        <f t="shared" si="2"/>
        <v/>
      </c>
      <c r="P59" s="1" t="e">
        <f ca="1">IF(AND(O59&lt;&gt; "", COUNTIF(SAP!#REF!,O59)&gt;0),"Matched", "")</f>
        <v>#REF!</v>
      </c>
      <c r="Q59" s="1" t="str">
        <f ca="1">IF(D59="AC","Logic4"&amp;"_"&amp;TEXT(C59,"dd.mm.yyyy") &amp;"_"&amp; 1716909.77,"")</f>
        <v>Logic4_01.02.2020_1716909.77</v>
      </c>
      <c r="R59" s="1" t="e">
        <f ca="1">IF(AND(Q59&lt;&gt; "", COUNTIF(SAP!#REF!,Q59)&gt;0),"Matched", "")</f>
        <v>#REF!</v>
      </c>
    </row>
    <row r="60" spans="1:18">
      <c r="A60" s="9">
        <v>11563327</v>
      </c>
      <c r="B60" s="10">
        <v>43862</v>
      </c>
      <c r="C60" s="10">
        <v>43862</v>
      </c>
      <c r="D60" s="11" t="s">
        <v>10</v>
      </c>
      <c r="E60" s="11">
        <v>0</v>
      </c>
      <c r="F60" s="11">
        <v>0</v>
      </c>
      <c r="G60" s="11">
        <v>6835.5</v>
      </c>
      <c r="H60" s="11">
        <v>205123.94</v>
      </c>
      <c r="I60" s="11" t="s">
        <v>11</v>
      </c>
      <c r="J60" s="11" t="s">
        <v>12</v>
      </c>
      <c r="K60" s="1" t="str">
        <f t="shared" si="0"/>
        <v/>
      </c>
      <c r="L60" s="1" t="e">
        <f ca="1">IF(AND(K60&lt;&gt; "", COUNTIF(SAP!#REF!,K60)&gt;0),"Matched", "")</f>
        <v>#REF!</v>
      </c>
      <c r="M60" s="1" t="str">
        <f t="shared" si="1"/>
        <v/>
      </c>
      <c r="N60" s="1" t="e">
        <f ca="1">IF(AND(M60&lt;&gt; "", COUNTIF(SAP!#REF!,M60)&gt;0),"Matched", "")</f>
        <v>#REF!</v>
      </c>
      <c r="O60" s="1" t="str">
        <f t="shared" si="2"/>
        <v/>
      </c>
      <c r="P60" s="1" t="e">
        <f ca="1">IF(AND(O60&lt;&gt; "", COUNTIF(SAP!#REF!,O60)&gt;0),"Matched", "")</f>
        <v>#REF!</v>
      </c>
      <c r="Q60" s="1" t="str">
        <f ca="1">IF(D60="AC","Logic4"&amp;"_"&amp;TEXT(C60,"dd.mm.yyyy") &amp;"_"&amp; 1716909.77,"")</f>
        <v>Logic4_01.02.2020_1716909.77</v>
      </c>
      <c r="R60" s="1" t="e">
        <f ca="1">IF(AND(Q60&lt;&gt; "", COUNTIF(SAP!#REF!,Q60)&gt;0),"Matched", "")</f>
        <v>#REF!</v>
      </c>
    </row>
    <row r="61" spans="1:18">
      <c r="A61" s="13">
        <v>11563327</v>
      </c>
      <c r="B61" s="14">
        <v>43862</v>
      </c>
      <c r="C61" s="14">
        <v>43862</v>
      </c>
      <c r="D61" s="15" t="s">
        <v>10</v>
      </c>
      <c r="E61" s="15">
        <v>0</v>
      </c>
      <c r="F61" s="15">
        <v>0</v>
      </c>
      <c r="G61" s="15">
        <v>6898</v>
      </c>
      <c r="H61" s="15">
        <v>212021.94</v>
      </c>
      <c r="I61" s="15" t="s">
        <v>11</v>
      </c>
      <c r="J61" s="15" t="s">
        <v>12</v>
      </c>
      <c r="K61" s="1" t="str">
        <f t="shared" si="0"/>
        <v/>
      </c>
      <c r="L61" s="1" t="e">
        <f ca="1">IF(AND(K61&lt;&gt; "", COUNTIF(SAP!#REF!,K61)&gt;0),"Matched", "")</f>
        <v>#REF!</v>
      </c>
      <c r="M61" s="1" t="str">
        <f t="shared" si="1"/>
        <v/>
      </c>
      <c r="N61" s="1" t="e">
        <f ca="1">IF(AND(M61&lt;&gt; "", COUNTIF(SAP!#REF!,M61)&gt;0),"Matched", "")</f>
        <v>#REF!</v>
      </c>
      <c r="O61" s="1" t="str">
        <f t="shared" si="2"/>
        <v/>
      </c>
      <c r="P61" s="1" t="e">
        <f ca="1">IF(AND(O61&lt;&gt; "", COUNTIF(SAP!#REF!,O61)&gt;0),"Matched", "")</f>
        <v>#REF!</v>
      </c>
      <c r="Q61" s="1" t="str">
        <f ca="1">IF(D61="AC","Logic4"&amp;"_"&amp;TEXT(C61,"dd.mm.yyyy") &amp;"_"&amp; 1716909.77,"")</f>
        <v>Logic4_01.02.2020_1716909.77</v>
      </c>
      <c r="R61" s="1" t="e">
        <f ca="1">IF(AND(Q61&lt;&gt; "", COUNTIF(SAP!#REF!,Q61)&gt;0),"Matched", "")</f>
        <v>#REF!</v>
      </c>
    </row>
    <row r="62" spans="1:18">
      <c r="A62" s="9">
        <v>11563327</v>
      </c>
      <c r="B62" s="10">
        <v>43862</v>
      </c>
      <c r="C62" s="10">
        <v>43862</v>
      </c>
      <c r="D62" s="11" t="s">
        <v>10</v>
      </c>
      <c r="E62" s="11">
        <v>0</v>
      </c>
      <c r="F62" s="11">
        <v>0</v>
      </c>
      <c r="G62" s="11">
        <v>6900</v>
      </c>
      <c r="H62" s="11">
        <v>218921.94</v>
      </c>
      <c r="I62" s="11" t="s">
        <v>11</v>
      </c>
      <c r="J62" s="11" t="s">
        <v>12</v>
      </c>
      <c r="K62" s="1" t="str">
        <f t="shared" si="0"/>
        <v/>
      </c>
      <c r="L62" s="1" t="e">
        <f ca="1">IF(AND(K62&lt;&gt; "", COUNTIF(SAP!#REF!,K62)&gt;0),"Matched", "")</f>
        <v>#REF!</v>
      </c>
      <c r="M62" s="1" t="str">
        <f t="shared" si="1"/>
        <v/>
      </c>
      <c r="N62" s="1" t="e">
        <f ca="1">IF(AND(M62&lt;&gt; "", COUNTIF(SAP!#REF!,M62)&gt;0),"Matched", "")</f>
        <v>#REF!</v>
      </c>
      <c r="O62" s="1" t="str">
        <f t="shared" si="2"/>
        <v/>
      </c>
      <c r="P62" s="1" t="e">
        <f ca="1">IF(AND(O62&lt;&gt; "", COUNTIF(SAP!#REF!,O62)&gt;0),"Matched", "")</f>
        <v>#REF!</v>
      </c>
      <c r="Q62" s="1" t="str">
        <f ca="1">IF(D62="AC","Logic4"&amp;"_"&amp;TEXT(C62,"dd.mm.yyyy") &amp;"_"&amp; 1716909.77,"")</f>
        <v>Logic4_01.02.2020_1716909.77</v>
      </c>
      <c r="R62" s="1" t="e">
        <f ca="1">IF(AND(Q62&lt;&gt; "", COUNTIF(SAP!#REF!,Q62)&gt;0),"Matched", "")</f>
        <v>#REF!</v>
      </c>
    </row>
    <row r="63" spans="1:18">
      <c r="A63" s="13">
        <v>11563327</v>
      </c>
      <c r="B63" s="14">
        <v>43862</v>
      </c>
      <c r="C63" s="14">
        <v>43862</v>
      </c>
      <c r="D63" s="15" t="s">
        <v>10</v>
      </c>
      <c r="E63" s="15">
        <v>0</v>
      </c>
      <c r="F63" s="15">
        <v>0</v>
      </c>
      <c r="G63" s="15">
        <v>6979</v>
      </c>
      <c r="H63" s="15">
        <v>225900.94</v>
      </c>
      <c r="I63" s="15" t="s">
        <v>11</v>
      </c>
      <c r="J63" s="15" t="s">
        <v>12</v>
      </c>
      <c r="K63" s="1" t="str">
        <f t="shared" si="0"/>
        <v/>
      </c>
      <c r="L63" s="1" t="e">
        <f ca="1">IF(AND(K63&lt;&gt; "", COUNTIF(SAP!#REF!,K63)&gt;0),"Matched", "")</f>
        <v>#REF!</v>
      </c>
      <c r="M63" s="1" t="str">
        <f t="shared" si="1"/>
        <v/>
      </c>
      <c r="N63" s="1" t="e">
        <f ca="1">IF(AND(M63&lt;&gt; "", COUNTIF(SAP!#REF!,M63)&gt;0),"Matched", "")</f>
        <v>#REF!</v>
      </c>
      <c r="O63" s="1" t="str">
        <f t="shared" si="2"/>
        <v/>
      </c>
      <c r="P63" s="1" t="e">
        <f ca="1">IF(AND(O63&lt;&gt; "", COUNTIF(SAP!#REF!,O63)&gt;0),"Matched", "")</f>
        <v>#REF!</v>
      </c>
      <c r="Q63" s="1" t="str">
        <f ca="1">IF(D63="AC","Logic4"&amp;"_"&amp;TEXT(C63,"dd.mm.yyyy") &amp;"_"&amp; 1716909.77,"")</f>
        <v>Logic4_01.02.2020_1716909.77</v>
      </c>
      <c r="R63" s="1" t="e">
        <f ca="1">IF(AND(Q63&lt;&gt; "", COUNTIF(SAP!#REF!,Q63)&gt;0),"Matched", "")</f>
        <v>#REF!</v>
      </c>
    </row>
    <row r="64" spans="1:18">
      <c r="A64" s="9">
        <v>11563327</v>
      </c>
      <c r="B64" s="10">
        <v>43862</v>
      </c>
      <c r="C64" s="10">
        <v>43862</v>
      </c>
      <c r="D64" s="11" t="s">
        <v>10</v>
      </c>
      <c r="E64" s="11">
        <v>0</v>
      </c>
      <c r="F64" s="11">
        <v>0</v>
      </c>
      <c r="G64" s="11">
        <v>7500</v>
      </c>
      <c r="H64" s="11">
        <v>233400.94</v>
      </c>
      <c r="I64" s="11" t="s">
        <v>11</v>
      </c>
      <c r="J64" s="11" t="s">
        <v>12</v>
      </c>
      <c r="K64" s="1" t="str">
        <f t="shared" si="0"/>
        <v/>
      </c>
      <c r="L64" s="1" t="e">
        <f ca="1">IF(AND(K64&lt;&gt; "", COUNTIF(SAP!#REF!,K64)&gt;0),"Matched", "")</f>
        <v>#REF!</v>
      </c>
      <c r="M64" s="1" t="str">
        <f t="shared" si="1"/>
        <v/>
      </c>
      <c r="N64" s="1" t="e">
        <f ca="1">IF(AND(M64&lt;&gt; "", COUNTIF(SAP!#REF!,M64)&gt;0),"Matched", "")</f>
        <v>#REF!</v>
      </c>
      <c r="O64" s="1" t="str">
        <f t="shared" si="2"/>
        <v/>
      </c>
      <c r="P64" s="1" t="e">
        <f ca="1">IF(AND(O64&lt;&gt; "", COUNTIF(SAP!#REF!,O64)&gt;0),"Matched", "")</f>
        <v>#REF!</v>
      </c>
      <c r="Q64" s="1" t="str">
        <f ca="1">IF(D64="AC","Logic4"&amp;"_"&amp;TEXT(C64,"dd.mm.yyyy") &amp;"_"&amp; 1716909.77,"")</f>
        <v>Logic4_01.02.2020_1716909.77</v>
      </c>
      <c r="R64" s="1" t="e">
        <f ca="1">IF(AND(Q64&lt;&gt; "", COUNTIF(SAP!#REF!,Q64)&gt;0),"Matched", "")</f>
        <v>#REF!</v>
      </c>
    </row>
    <row r="65" spans="1:18">
      <c r="A65" s="13">
        <v>11563327</v>
      </c>
      <c r="B65" s="14">
        <v>43862</v>
      </c>
      <c r="C65" s="14">
        <v>43862</v>
      </c>
      <c r="D65" s="15" t="s">
        <v>10</v>
      </c>
      <c r="E65" s="15">
        <v>0</v>
      </c>
      <c r="F65" s="15">
        <v>0</v>
      </c>
      <c r="G65" s="15">
        <v>7579.9</v>
      </c>
      <c r="H65" s="15">
        <v>240980.84</v>
      </c>
      <c r="I65" s="15" t="s">
        <v>11</v>
      </c>
      <c r="J65" s="15" t="s">
        <v>12</v>
      </c>
      <c r="K65" s="1" t="str">
        <f t="shared" si="0"/>
        <v/>
      </c>
      <c r="L65" s="1" t="e">
        <f ca="1">IF(AND(K65&lt;&gt; "", COUNTIF(SAP!#REF!,K65)&gt;0),"Matched", "")</f>
        <v>#REF!</v>
      </c>
      <c r="M65" s="1" t="str">
        <f t="shared" si="1"/>
        <v/>
      </c>
      <c r="N65" s="1" t="e">
        <f ca="1">IF(AND(M65&lt;&gt; "", COUNTIF(SAP!#REF!,M65)&gt;0),"Matched", "")</f>
        <v>#REF!</v>
      </c>
      <c r="O65" s="1" t="str">
        <f t="shared" si="2"/>
        <v/>
      </c>
      <c r="P65" s="1" t="e">
        <f ca="1">IF(AND(O65&lt;&gt; "", COUNTIF(SAP!#REF!,O65)&gt;0),"Matched", "")</f>
        <v>#REF!</v>
      </c>
      <c r="Q65" s="1" t="str">
        <f ca="1">IF(D65="AC","Logic4"&amp;"_"&amp;TEXT(C65,"dd.mm.yyyy") &amp;"_"&amp; 1716909.77,"")</f>
        <v>Logic4_01.02.2020_1716909.77</v>
      </c>
      <c r="R65" s="1" t="e">
        <f ca="1">IF(AND(Q65&lt;&gt; "", COUNTIF(SAP!#REF!,Q65)&gt;0),"Matched", "")</f>
        <v>#REF!</v>
      </c>
    </row>
    <row r="66" spans="1:18">
      <c r="A66" s="9">
        <v>11563327</v>
      </c>
      <c r="B66" s="10">
        <v>43862</v>
      </c>
      <c r="C66" s="10">
        <v>43862</v>
      </c>
      <c r="D66" s="11" t="s">
        <v>10</v>
      </c>
      <c r="E66" s="11">
        <v>0</v>
      </c>
      <c r="F66" s="11">
        <v>0</v>
      </c>
      <c r="G66" s="11">
        <v>7633.8</v>
      </c>
      <c r="H66" s="11">
        <v>248614.64</v>
      </c>
      <c r="I66" s="11" t="s">
        <v>11</v>
      </c>
      <c r="J66" s="11" t="s">
        <v>12</v>
      </c>
      <c r="K66" s="1" t="str">
        <f t="shared" si="0"/>
        <v/>
      </c>
      <c r="L66" s="1" t="e">
        <f ca="1">IF(AND(K66&lt;&gt; "", COUNTIF(SAP!#REF!,K66)&gt;0),"Matched", "")</f>
        <v>#REF!</v>
      </c>
      <c r="M66" s="1" t="str">
        <f t="shared" si="1"/>
        <v/>
      </c>
      <c r="N66" s="1" t="e">
        <f ca="1">IF(AND(M66&lt;&gt; "", COUNTIF(SAP!#REF!,M66)&gt;0),"Matched", "")</f>
        <v>#REF!</v>
      </c>
      <c r="O66" s="1" t="str">
        <f t="shared" si="2"/>
        <v/>
      </c>
      <c r="P66" s="1" t="e">
        <f ca="1">IF(AND(O66&lt;&gt; "", COUNTIF(SAP!#REF!,O66)&gt;0),"Matched", "")</f>
        <v>#REF!</v>
      </c>
      <c r="Q66" s="1" t="str">
        <f ca="1">IF(D66="AC","Logic4"&amp;"_"&amp;TEXT(C66,"dd.mm.yyyy") &amp;"_"&amp; 1716909.77,"")</f>
        <v>Logic4_01.02.2020_1716909.77</v>
      </c>
      <c r="R66" s="1" t="e">
        <f ca="1">IF(AND(Q66&lt;&gt; "", COUNTIF(SAP!#REF!,Q66)&gt;0),"Matched", "")</f>
        <v>#REF!</v>
      </c>
    </row>
    <row r="67" spans="1:18">
      <c r="A67" s="13">
        <v>11563327</v>
      </c>
      <c r="B67" s="14">
        <v>43862</v>
      </c>
      <c r="C67" s="14">
        <v>43862</v>
      </c>
      <c r="D67" s="15" t="s">
        <v>10</v>
      </c>
      <c r="E67" s="15">
        <v>0</v>
      </c>
      <c r="F67" s="15">
        <v>0</v>
      </c>
      <c r="G67" s="15">
        <v>8150</v>
      </c>
      <c r="H67" s="15">
        <v>256764.64</v>
      </c>
      <c r="I67" s="15" t="s">
        <v>11</v>
      </c>
      <c r="J67" s="15" t="s">
        <v>12</v>
      </c>
      <c r="K67" s="1" t="str">
        <f t="shared" ref="K67:K130" si="3">IF(D67="TF","Logic1"&amp;"_"&amp;TEXT(C67, "mm") &amp;"_"&amp; F67,"")</f>
        <v/>
      </c>
      <c r="L67" s="1" t="e">
        <f ca="1">IF(AND(K67&lt;&gt; "", COUNTIF(SAP!#REF!,K67)&gt;0),"Matched", "")</f>
        <v>#REF!</v>
      </c>
      <c r="M67" s="1" t="str">
        <f t="shared" ref="M67:M130" si="4">IF(D67="TR","Logic2"&amp;"_"&amp;TEXT(C67,"dd.mm.yyyy") &amp;"_"&amp; F67,"")</f>
        <v/>
      </c>
      <c r="N67" s="1" t="e">
        <f ca="1">IF(AND(M67&lt;&gt; "", COUNTIF(SAP!#REF!,M67)&gt;0),"Matched", "")</f>
        <v>#REF!</v>
      </c>
      <c r="O67" s="1" t="str">
        <f t="shared" ref="O67:O130" si="5">IF(D67="AF","Logic3"&amp;"_"&amp;G67,"")</f>
        <v/>
      </c>
      <c r="P67" s="1" t="e">
        <f ca="1">IF(AND(O67&lt;&gt; "", COUNTIF(SAP!#REF!,O67)&gt;0),"Matched", "")</f>
        <v>#REF!</v>
      </c>
      <c r="Q67" s="1" t="str">
        <f ca="1">IF(D67="AC","Logic4"&amp;"_"&amp;TEXT(C67,"dd.mm.yyyy") &amp;"_"&amp; 1716909.77,"")</f>
        <v>Logic4_01.02.2020_1716909.77</v>
      </c>
      <c r="R67" s="1" t="e">
        <f ca="1">IF(AND(Q67&lt;&gt; "", COUNTIF(SAP!#REF!,Q67)&gt;0),"Matched", "")</f>
        <v>#REF!</v>
      </c>
    </row>
    <row r="68" spans="1:18">
      <c r="A68" s="9">
        <v>11563327</v>
      </c>
      <c r="B68" s="10">
        <v>43862</v>
      </c>
      <c r="C68" s="10">
        <v>43862</v>
      </c>
      <c r="D68" s="11" t="s">
        <v>10</v>
      </c>
      <c r="E68" s="11">
        <v>0</v>
      </c>
      <c r="F68" s="11">
        <v>0</v>
      </c>
      <c r="G68" s="11">
        <v>8231.98</v>
      </c>
      <c r="H68" s="11">
        <v>264996.62</v>
      </c>
      <c r="I68" s="11" t="s">
        <v>11</v>
      </c>
      <c r="J68" s="11" t="s">
        <v>12</v>
      </c>
      <c r="K68" s="1" t="str">
        <f t="shared" si="3"/>
        <v/>
      </c>
      <c r="L68" s="1" t="e">
        <f ca="1">IF(AND(K68&lt;&gt; "", COUNTIF(SAP!#REF!,K68)&gt;0),"Matched", "")</f>
        <v>#REF!</v>
      </c>
      <c r="M68" s="1" t="str">
        <f t="shared" si="4"/>
        <v/>
      </c>
      <c r="N68" s="1" t="e">
        <f ca="1">IF(AND(M68&lt;&gt; "", COUNTIF(SAP!#REF!,M68)&gt;0),"Matched", "")</f>
        <v>#REF!</v>
      </c>
      <c r="O68" s="1" t="str">
        <f t="shared" si="5"/>
        <v/>
      </c>
      <c r="P68" s="1" t="e">
        <f ca="1">IF(AND(O68&lt;&gt; "", COUNTIF(SAP!#REF!,O68)&gt;0),"Matched", "")</f>
        <v>#REF!</v>
      </c>
      <c r="Q68" s="1" t="str">
        <f ca="1">IF(D68="AC","Logic4"&amp;"_"&amp;TEXT(C68,"dd.mm.yyyy") &amp;"_"&amp; 1716909.77,"")</f>
        <v>Logic4_01.02.2020_1716909.77</v>
      </c>
      <c r="R68" s="1" t="e">
        <f ca="1">IF(AND(Q68&lt;&gt; "", COUNTIF(SAP!#REF!,Q68)&gt;0),"Matched", "")</f>
        <v>#REF!</v>
      </c>
    </row>
    <row r="69" spans="1:18">
      <c r="A69" s="13">
        <v>11563327</v>
      </c>
      <c r="B69" s="14">
        <v>43862</v>
      </c>
      <c r="C69" s="14">
        <v>43862</v>
      </c>
      <c r="D69" s="15" t="s">
        <v>10</v>
      </c>
      <c r="E69" s="15">
        <v>0</v>
      </c>
      <c r="F69" s="15">
        <v>0</v>
      </c>
      <c r="G69" s="15">
        <v>8480</v>
      </c>
      <c r="H69" s="15">
        <v>273476.62</v>
      </c>
      <c r="I69" s="15" t="s">
        <v>11</v>
      </c>
      <c r="J69" s="15" t="s">
        <v>12</v>
      </c>
      <c r="K69" s="1" t="str">
        <f t="shared" si="3"/>
        <v/>
      </c>
      <c r="L69" s="1" t="e">
        <f ca="1">IF(AND(K69&lt;&gt; "", COUNTIF(SAP!#REF!,K69)&gt;0),"Matched", "")</f>
        <v>#REF!</v>
      </c>
      <c r="M69" s="1" t="str">
        <f t="shared" si="4"/>
        <v/>
      </c>
      <c r="N69" s="1" t="e">
        <f ca="1">IF(AND(M69&lt;&gt; "", COUNTIF(SAP!#REF!,M69)&gt;0),"Matched", "")</f>
        <v>#REF!</v>
      </c>
      <c r="O69" s="1" t="str">
        <f t="shared" si="5"/>
        <v/>
      </c>
      <c r="P69" s="1" t="e">
        <f ca="1">IF(AND(O69&lt;&gt; "", COUNTIF(SAP!#REF!,O69)&gt;0),"Matched", "")</f>
        <v>#REF!</v>
      </c>
      <c r="Q69" s="1" t="str">
        <f ca="1">IF(D69="AC","Logic4"&amp;"_"&amp;TEXT(C69,"dd.mm.yyyy") &amp;"_"&amp; 1716909.77,"")</f>
        <v>Logic4_01.02.2020_1716909.77</v>
      </c>
      <c r="R69" s="1" t="e">
        <f ca="1">IF(AND(Q69&lt;&gt; "", COUNTIF(SAP!#REF!,Q69)&gt;0),"Matched", "")</f>
        <v>#REF!</v>
      </c>
    </row>
    <row r="70" spans="1:18">
      <c r="A70" s="9">
        <v>11563327</v>
      </c>
      <c r="B70" s="10">
        <v>43862</v>
      </c>
      <c r="C70" s="10">
        <v>43862</v>
      </c>
      <c r="D70" s="11" t="s">
        <v>10</v>
      </c>
      <c r="E70" s="11">
        <v>0</v>
      </c>
      <c r="F70" s="11">
        <v>0</v>
      </c>
      <c r="G70" s="11">
        <v>8501.2000000000007</v>
      </c>
      <c r="H70" s="11">
        <v>281977.82</v>
      </c>
      <c r="I70" s="11" t="s">
        <v>11</v>
      </c>
      <c r="J70" s="11" t="s">
        <v>12</v>
      </c>
      <c r="K70" s="1" t="str">
        <f t="shared" si="3"/>
        <v/>
      </c>
      <c r="L70" s="1" t="e">
        <f ca="1">IF(AND(K70&lt;&gt; "", COUNTIF(SAP!#REF!,K70)&gt;0),"Matched", "")</f>
        <v>#REF!</v>
      </c>
      <c r="M70" s="1" t="str">
        <f t="shared" si="4"/>
        <v/>
      </c>
      <c r="N70" s="1" t="e">
        <f ca="1">IF(AND(M70&lt;&gt; "", COUNTIF(SAP!#REF!,M70)&gt;0),"Matched", "")</f>
        <v>#REF!</v>
      </c>
      <c r="O70" s="1" t="str">
        <f t="shared" si="5"/>
        <v/>
      </c>
      <c r="P70" s="1" t="e">
        <f ca="1">IF(AND(O70&lt;&gt; "", COUNTIF(SAP!#REF!,O70)&gt;0),"Matched", "")</f>
        <v>#REF!</v>
      </c>
      <c r="Q70" s="1" t="str">
        <f ca="1">IF(D70="AC","Logic4"&amp;"_"&amp;TEXT(C70,"dd.mm.yyyy") &amp;"_"&amp; 1716909.77,"")</f>
        <v>Logic4_01.02.2020_1716909.77</v>
      </c>
      <c r="R70" s="1" t="e">
        <f ca="1">IF(AND(Q70&lt;&gt; "", COUNTIF(SAP!#REF!,Q70)&gt;0),"Matched", "")</f>
        <v>#REF!</v>
      </c>
    </row>
    <row r="71" spans="1:18">
      <c r="A71" s="13">
        <v>11563327</v>
      </c>
      <c r="B71" s="14">
        <v>43862</v>
      </c>
      <c r="C71" s="14">
        <v>43862</v>
      </c>
      <c r="D71" s="15" t="s">
        <v>10</v>
      </c>
      <c r="E71" s="15">
        <v>0</v>
      </c>
      <c r="F71" s="15">
        <v>0</v>
      </c>
      <c r="G71" s="15">
        <v>8747.5</v>
      </c>
      <c r="H71" s="15">
        <v>290725.32</v>
      </c>
      <c r="I71" s="15" t="s">
        <v>11</v>
      </c>
      <c r="J71" s="15" t="s">
        <v>12</v>
      </c>
      <c r="K71" s="1" t="str">
        <f t="shared" si="3"/>
        <v/>
      </c>
      <c r="L71" s="1" t="e">
        <f ca="1">IF(AND(K71&lt;&gt; "", COUNTIF(SAP!#REF!,K71)&gt;0),"Matched", "")</f>
        <v>#REF!</v>
      </c>
      <c r="M71" s="1" t="str">
        <f t="shared" si="4"/>
        <v/>
      </c>
      <c r="N71" s="1" t="e">
        <f ca="1">IF(AND(M71&lt;&gt; "", COUNTIF(SAP!#REF!,M71)&gt;0),"Matched", "")</f>
        <v>#REF!</v>
      </c>
      <c r="O71" s="1" t="str">
        <f t="shared" si="5"/>
        <v/>
      </c>
      <c r="P71" s="1" t="e">
        <f ca="1">IF(AND(O71&lt;&gt; "", COUNTIF(SAP!#REF!,O71)&gt;0),"Matched", "")</f>
        <v>#REF!</v>
      </c>
      <c r="Q71" s="1" t="str">
        <f ca="1">IF(D71="AC","Logic4"&amp;"_"&amp;TEXT(C71,"dd.mm.yyyy") &amp;"_"&amp; 1716909.77,"")</f>
        <v>Logic4_01.02.2020_1716909.77</v>
      </c>
      <c r="R71" s="1" t="e">
        <f ca="1">IF(AND(Q71&lt;&gt; "", COUNTIF(SAP!#REF!,Q71)&gt;0),"Matched", "")</f>
        <v>#REF!</v>
      </c>
    </row>
    <row r="72" spans="1:18">
      <c r="A72" s="9">
        <v>11563327</v>
      </c>
      <c r="B72" s="10">
        <v>43862</v>
      </c>
      <c r="C72" s="10">
        <v>43862</v>
      </c>
      <c r="D72" s="11" t="s">
        <v>10</v>
      </c>
      <c r="E72" s="11">
        <v>0</v>
      </c>
      <c r="F72" s="11">
        <v>0</v>
      </c>
      <c r="G72" s="11">
        <v>9070</v>
      </c>
      <c r="H72" s="11">
        <v>299795.32</v>
      </c>
      <c r="I72" s="11" t="s">
        <v>11</v>
      </c>
      <c r="J72" s="11" t="s">
        <v>12</v>
      </c>
      <c r="K72" s="1" t="str">
        <f t="shared" si="3"/>
        <v/>
      </c>
      <c r="L72" s="1" t="e">
        <f ca="1">IF(AND(K72&lt;&gt; "", COUNTIF(SAP!#REF!,K72)&gt;0),"Matched", "")</f>
        <v>#REF!</v>
      </c>
      <c r="M72" s="1" t="str">
        <f t="shared" si="4"/>
        <v/>
      </c>
      <c r="N72" s="1" t="e">
        <f ca="1">IF(AND(M72&lt;&gt; "", COUNTIF(SAP!#REF!,M72)&gt;0),"Matched", "")</f>
        <v>#REF!</v>
      </c>
      <c r="O72" s="1" t="str">
        <f t="shared" si="5"/>
        <v/>
      </c>
      <c r="P72" s="1" t="e">
        <f ca="1">IF(AND(O72&lt;&gt; "", COUNTIF(SAP!#REF!,O72)&gt;0),"Matched", "")</f>
        <v>#REF!</v>
      </c>
      <c r="Q72" s="1" t="str">
        <f ca="1">IF(D72="AC","Logic4"&amp;"_"&amp;TEXT(C72,"dd.mm.yyyy") &amp;"_"&amp; 1716909.77,"")</f>
        <v>Logic4_01.02.2020_1716909.77</v>
      </c>
      <c r="R72" s="1" t="e">
        <f ca="1">IF(AND(Q72&lt;&gt; "", COUNTIF(SAP!#REF!,Q72)&gt;0),"Matched", "")</f>
        <v>#REF!</v>
      </c>
    </row>
    <row r="73" spans="1:18">
      <c r="A73" s="13">
        <v>11563327</v>
      </c>
      <c r="B73" s="14">
        <v>43862</v>
      </c>
      <c r="C73" s="14">
        <v>43862</v>
      </c>
      <c r="D73" s="15" t="s">
        <v>10</v>
      </c>
      <c r="E73" s="15">
        <v>0</v>
      </c>
      <c r="F73" s="15">
        <v>0</v>
      </c>
      <c r="G73" s="15">
        <v>9133.0499999999993</v>
      </c>
      <c r="H73" s="15">
        <v>308928.37</v>
      </c>
      <c r="I73" s="15" t="s">
        <v>11</v>
      </c>
      <c r="J73" s="15" t="s">
        <v>12</v>
      </c>
      <c r="K73" s="1" t="str">
        <f t="shared" si="3"/>
        <v/>
      </c>
      <c r="L73" s="1" t="e">
        <f ca="1">IF(AND(K73&lt;&gt; "", COUNTIF(SAP!#REF!,K73)&gt;0),"Matched", "")</f>
        <v>#REF!</v>
      </c>
      <c r="M73" s="1" t="str">
        <f t="shared" si="4"/>
        <v/>
      </c>
      <c r="N73" s="1" t="e">
        <f ca="1">IF(AND(M73&lt;&gt; "", COUNTIF(SAP!#REF!,M73)&gt;0),"Matched", "")</f>
        <v>#REF!</v>
      </c>
      <c r="O73" s="1" t="str">
        <f t="shared" si="5"/>
        <v/>
      </c>
      <c r="P73" s="1" t="e">
        <f ca="1">IF(AND(O73&lt;&gt; "", COUNTIF(SAP!#REF!,O73)&gt;0),"Matched", "")</f>
        <v>#REF!</v>
      </c>
      <c r="Q73" s="1" t="str">
        <f ca="1">IF(D73="AC","Logic4"&amp;"_"&amp;TEXT(C73,"dd.mm.yyyy") &amp;"_"&amp; 1716909.77,"")</f>
        <v>Logic4_01.02.2020_1716909.77</v>
      </c>
      <c r="R73" s="1" t="e">
        <f ca="1">IF(AND(Q73&lt;&gt; "", COUNTIF(SAP!#REF!,Q73)&gt;0),"Matched", "")</f>
        <v>#REF!</v>
      </c>
    </row>
    <row r="74" spans="1:18">
      <c r="A74" s="9">
        <v>11563327</v>
      </c>
      <c r="B74" s="10">
        <v>43862</v>
      </c>
      <c r="C74" s="10">
        <v>43862</v>
      </c>
      <c r="D74" s="11" t="s">
        <v>10</v>
      </c>
      <c r="E74" s="11">
        <v>0</v>
      </c>
      <c r="F74" s="11">
        <v>0</v>
      </c>
      <c r="G74" s="11">
        <v>9457.1</v>
      </c>
      <c r="H74" s="11">
        <v>318385.46999999997</v>
      </c>
      <c r="I74" s="11" t="s">
        <v>11</v>
      </c>
      <c r="J74" s="11" t="s">
        <v>12</v>
      </c>
      <c r="K74" s="1" t="str">
        <f t="shared" si="3"/>
        <v/>
      </c>
      <c r="L74" s="1" t="e">
        <f ca="1">IF(AND(K74&lt;&gt; "", COUNTIF(SAP!#REF!,K74)&gt;0),"Matched", "")</f>
        <v>#REF!</v>
      </c>
      <c r="M74" s="1" t="str">
        <f t="shared" si="4"/>
        <v/>
      </c>
      <c r="N74" s="1" t="e">
        <f ca="1">IF(AND(M74&lt;&gt; "", COUNTIF(SAP!#REF!,M74)&gt;0),"Matched", "")</f>
        <v>#REF!</v>
      </c>
      <c r="O74" s="1" t="str">
        <f t="shared" si="5"/>
        <v/>
      </c>
      <c r="P74" s="1" t="e">
        <f ca="1">IF(AND(O74&lt;&gt; "", COUNTIF(SAP!#REF!,O74)&gt;0),"Matched", "")</f>
        <v>#REF!</v>
      </c>
      <c r="Q74" s="1" t="str">
        <f ca="1">IF(D74="AC","Logic4"&amp;"_"&amp;TEXT(C74,"dd.mm.yyyy") &amp;"_"&amp; 1716909.77,"")</f>
        <v>Logic4_01.02.2020_1716909.77</v>
      </c>
      <c r="R74" s="1" t="e">
        <f ca="1">IF(AND(Q74&lt;&gt; "", COUNTIF(SAP!#REF!,Q74)&gt;0),"Matched", "")</f>
        <v>#REF!</v>
      </c>
    </row>
    <row r="75" spans="1:18">
      <c r="A75" s="13">
        <v>11563327</v>
      </c>
      <c r="B75" s="14">
        <v>43862</v>
      </c>
      <c r="C75" s="14">
        <v>43862</v>
      </c>
      <c r="D75" s="15" t="s">
        <v>10</v>
      </c>
      <c r="E75" s="15">
        <v>0</v>
      </c>
      <c r="F75" s="15">
        <v>0</v>
      </c>
      <c r="G75" s="15">
        <v>9485.7000000000007</v>
      </c>
      <c r="H75" s="15">
        <v>327871.17</v>
      </c>
      <c r="I75" s="15" t="s">
        <v>11</v>
      </c>
      <c r="J75" s="15" t="s">
        <v>12</v>
      </c>
      <c r="K75" s="1" t="str">
        <f t="shared" si="3"/>
        <v/>
      </c>
      <c r="L75" s="1" t="e">
        <f ca="1">IF(AND(K75&lt;&gt; "", COUNTIF(SAP!#REF!,K75)&gt;0),"Matched", "")</f>
        <v>#REF!</v>
      </c>
      <c r="M75" s="1" t="str">
        <f t="shared" si="4"/>
        <v/>
      </c>
      <c r="N75" s="1" t="e">
        <f ca="1">IF(AND(M75&lt;&gt; "", COUNTIF(SAP!#REF!,M75)&gt;0),"Matched", "")</f>
        <v>#REF!</v>
      </c>
      <c r="O75" s="1" t="str">
        <f t="shared" si="5"/>
        <v/>
      </c>
      <c r="P75" s="1" t="e">
        <f ca="1">IF(AND(O75&lt;&gt; "", COUNTIF(SAP!#REF!,O75)&gt;0),"Matched", "")</f>
        <v>#REF!</v>
      </c>
      <c r="Q75" s="1" t="str">
        <f ca="1">IF(D75="AC","Logic4"&amp;"_"&amp;TEXT(C75,"dd.mm.yyyy") &amp;"_"&amp; 1716909.77,"")</f>
        <v>Logic4_01.02.2020_1716909.77</v>
      </c>
      <c r="R75" s="1" t="e">
        <f ca="1">IF(AND(Q75&lt;&gt; "", COUNTIF(SAP!#REF!,Q75)&gt;0),"Matched", "")</f>
        <v>#REF!</v>
      </c>
    </row>
    <row r="76" spans="1:18">
      <c r="A76" s="9">
        <v>11563327</v>
      </c>
      <c r="B76" s="10">
        <v>43862</v>
      </c>
      <c r="C76" s="10">
        <v>43862</v>
      </c>
      <c r="D76" s="11" t="s">
        <v>10</v>
      </c>
      <c r="E76" s="11">
        <v>0</v>
      </c>
      <c r="F76" s="11">
        <v>0</v>
      </c>
      <c r="G76" s="11">
        <v>9916.6</v>
      </c>
      <c r="H76" s="11">
        <v>337787.77</v>
      </c>
      <c r="I76" s="11" t="s">
        <v>11</v>
      </c>
      <c r="J76" s="11" t="s">
        <v>12</v>
      </c>
      <c r="K76" s="1" t="str">
        <f t="shared" si="3"/>
        <v/>
      </c>
      <c r="L76" s="1" t="e">
        <f ca="1">IF(AND(K76&lt;&gt; "", COUNTIF(SAP!#REF!,K76)&gt;0),"Matched", "")</f>
        <v>#REF!</v>
      </c>
      <c r="M76" s="1" t="str">
        <f t="shared" si="4"/>
        <v/>
      </c>
      <c r="N76" s="1" t="e">
        <f ca="1">IF(AND(M76&lt;&gt; "", COUNTIF(SAP!#REF!,M76)&gt;0),"Matched", "")</f>
        <v>#REF!</v>
      </c>
      <c r="O76" s="1" t="str">
        <f t="shared" si="5"/>
        <v/>
      </c>
      <c r="P76" s="1" t="e">
        <f ca="1">IF(AND(O76&lt;&gt; "", COUNTIF(SAP!#REF!,O76)&gt;0),"Matched", "")</f>
        <v>#REF!</v>
      </c>
      <c r="Q76" s="1" t="str">
        <f ca="1">IF(D76="AC","Logic4"&amp;"_"&amp;TEXT(C76,"dd.mm.yyyy") &amp;"_"&amp; 1716909.77,"")</f>
        <v>Logic4_01.02.2020_1716909.77</v>
      </c>
      <c r="R76" s="1" t="e">
        <f ca="1">IF(AND(Q76&lt;&gt; "", COUNTIF(SAP!#REF!,Q76)&gt;0),"Matched", "")</f>
        <v>#REF!</v>
      </c>
    </row>
    <row r="77" spans="1:18">
      <c r="A77" s="13">
        <v>11563327</v>
      </c>
      <c r="B77" s="14">
        <v>43862</v>
      </c>
      <c r="C77" s="14">
        <v>43862</v>
      </c>
      <c r="D77" s="15" t="s">
        <v>10</v>
      </c>
      <c r="E77" s="15">
        <v>0</v>
      </c>
      <c r="F77" s="15">
        <v>0</v>
      </c>
      <c r="G77" s="15">
        <v>10270</v>
      </c>
      <c r="H77" s="15">
        <v>348057.77</v>
      </c>
      <c r="I77" s="15" t="s">
        <v>11</v>
      </c>
      <c r="J77" s="15" t="s">
        <v>12</v>
      </c>
      <c r="K77" s="1" t="str">
        <f t="shared" si="3"/>
        <v/>
      </c>
      <c r="L77" s="1" t="e">
        <f ca="1">IF(AND(K77&lt;&gt; "", COUNTIF(SAP!#REF!,K77)&gt;0),"Matched", "")</f>
        <v>#REF!</v>
      </c>
      <c r="M77" s="1" t="str">
        <f t="shared" si="4"/>
        <v/>
      </c>
      <c r="N77" s="1" t="e">
        <f ca="1">IF(AND(M77&lt;&gt; "", COUNTIF(SAP!#REF!,M77)&gt;0),"Matched", "")</f>
        <v>#REF!</v>
      </c>
      <c r="O77" s="1" t="str">
        <f t="shared" si="5"/>
        <v/>
      </c>
      <c r="P77" s="1" t="e">
        <f ca="1">IF(AND(O77&lt;&gt; "", COUNTIF(SAP!#REF!,O77)&gt;0),"Matched", "")</f>
        <v>#REF!</v>
      </c>
      <c r="Q77" s="1" t="str">
        <f ca="1">IF(D77="AC","Logic4"&amp;"_"&amp;TEXT(C77,"dd.mm.yyyy") &amp;"_"&amp; 1716909.77,"")</f>
        <v>Logic4_01.02.2020_1716909.77</v>
      </c>
      <c r="R77" s="1" t="e">
        <f ca="1">IF(AND(Q77&lt;&gt; "", COUNTIF(SAP!#REF!,Q77)&gt;0),"Matched", "")</f>
        <v>#REF!</v>
      </c>
    </row>
    <row r="78" spans="1:18">
      <c r="A78" s="9">
        <v>11563327</v>
      </c>
      <c r="B78" s="10">
        <v>43862</v>
      </c>
      <c r="C78" s="10">
        <v>43862</v>
      </c>
      <c r="D78" s="11" t="s">
        <v>10</v>
      </c>
      <c r="E78" s="11">
        <v>0</v>
      </c>
      <c r="F78" s="11">
        <v>0</v>
      </c>
      <c r="G78" s="11">
        <v>10401</v>
      </c>
      <c r="H78" s="11">
        <v>358458.77</v>
      </c>
      <c r="I78" s="11" t="s">
        <v>11</v>
      </c>
      <c r="J78" s="11" t="s">
        <v>12</v>
      </c>
      <c r="K78" s="1" t="str">
        <f t="shared" si="3"/>
        <v/>
      </c>
      <c r="L78" s="1" t="e">
        <f ca="1">IF(AND(K78&lt;&gt; "", COUNTIF(SAP!#REF!,K78)&gt;0),"Matched", "")</f>
        <v>#REF!</v>
      </c>
      <c r="M78" s="1" t="str">
        <f t="shared" si="4"/>
        <v/>
      </c>
      <c r="N78" s="1" t="e">
        <f ca="1">IF(AND(M78&lt;&gt; "", COUNTIF(SAP!#REF!,M78)&gt;0),"Matched", "")</f>
        <v>#REF!</v>
      </c>
      <c r="O78" s="1" t="str">
        <f t="shared" si="5"/>
        <v/>
      </c>
      <c r="P78" s="1" t="e">
        <f ca="1">IF(AND(O78&lt;&gt; "", COUNTIF(SAP!#REF!,O78)&gt;0),"Matched", "")</f>
        <v>#REF!</v>
      </c>
      <c r="Q78" s="1" t="str">
        <f ca="1">IF(D78="AC","Logic4"&amp;"_"&amp;TEXT(C78,"dd.mm.yyyy") &amp;"_"&amp; 1716909.77,"")</f>
        <v>Logic4_01.02.2020_1716909.77</v>
      </c>
      <c r="R78" s="1" t="e">
        <f ca="1">IF(AND(Q78&lt;&gt; "", COUNTIF(SAP!#REF!,Q78)&gt;0),"Matched", "")</f>
        <v>#REF!</v>
      </c>
    </row>
    <row r="79" spans="1:18">
      <c r="A79" s="13">
        <v>11563327</v>
      </c>
      <c r="B79" s="14">
        <v>43862</v>
      </c>
      <c r="C79" s="14">
        <v>43862</v>
      </c>
      <c r="D79" s="15" t="s">
        <v>10</v>
      </c>
      <c r="E79" s="15">
        <v>0</v>
      </c>
      <c r="F79" s="15">
        <v>0</v>
      </c>
      <c r="G79" s="15">
        <v>10531.2</v>
      </c>
      <c r="H79" s="15">
        <v>368989.97</v>
      </c>
      <c r="I79" s="15" t="s">
        <v>11</v>
      </c>
      <c r="J79" s="15" t="s">
        <v>12</v>
      </c>
      <c r="K79" s="1" t="str">
        <f t="shared" si="3"/>
        <v/>
      </c>
      <c r="L79" s="1" t="e">
        <f ca="1">IF(AND(K79&lt;&gt; "", COUNTIF(SAP!#REF!,K79)&gt;0),"Matched", "")</f>
        <v>#REF!</v>
      </c>
      <c r="M79" s="1" t="str">
        <f t="shared" si="4"/>
        <v/>
      </c>
      <c r="N79" s="1" t="e">
        <f ca="1">IF(AND(M79&lt;&gt; "", COUNTIF(SAP!#REF!,M79)&gt;0),"Matched", "")</f>
        <v>#REF!</v>
      </c>
      <c r="O79" s="1" t="str">
        <f t="shared" si="5"/>
        <v/>
      </c>
      <c r="P79" s="1" t="e">
        <f ca="1">IF(AND(O79&lt;&gt; "", COUNTIF(SAP!#REF!,O79)&gt;0),"Matched", "")</f>
        <v>#REF!</v>
      </c>
      <c r="Q79" s="1" t="str">
        <f ca="1">IF(D79="AC","Logic4"&amp;"_"&amp;TEXT(C79,"dd.mm.yyyy") &amp;"_"&amp; 1716909.77,"")</f>
        <v>Logic4_01.02.2020_1716909.77</v>
      </c>
      <c r="R79" s="1" t="e">
        <f ca="1">IF(AND(Q79&lt;&gt; "", COUNTIF(SAP!#REF!,Q79)&gt;0),"Matched", "")</f>
        <v>#REF!</v>
      </c>
    </row>
    <row r="80" spans="1:18">
      <c r="A80" s="9">
        <v>11563327</v>
      </c>
      <c r="B80" s="10">
        <v>43862</v>
      </c>
      <c r="C80" s="10">
        <v>43862</v>
      </c>
      <c r="D80" s="11" t="s">
        <v>10</v>
      </c>
      <c r="E80" s="11">
        <v>0</v>
      </c>
      <c r="F80" s="11">
        <v>0</v>
      </c>
      <c r="G80" s="11">
        <v>11407.8</v>
      </c>
      <c r="H80" s="11">
        <v>380397.77</v>
      </c>
      <c r="I80" s="11" t="s">
        <v>11</v>
      </c>
      <c r="J80" s="11" t="s">
        <v>12</v>
      </c>
      <c r="K80" s="1" t="str">
        <f t="shared" si="3"/>
        <v/>
      </c>
      <c r="L80" s="1" t="e">
        <f ca="1">IF(AND(K80&lt;&gt; "", COUNTIF(SAP!#REF!,K80)&gt;0),"Matched", "")</f>
        <v>#REF!</v>
      </c>
      <c r="M80" s="1" t="str">
        <f t="shared" si="4"/>
        <v/>
      </c>
      <c r="N80" s="1" t="e">
        <f ca="1">IF(AND(M80&lt;&gt; "", COUNTIF(SAP!#REF!,M80)&gt;0),"Matched", "")</f>
        <v>#REF!</v>
      </c>
      <c r="O80" s="1" t="str">
        <f t="shared" si="5"/>
        <v/>
      </c>
      <c r="P80" s="1" t="e">
        <f ca="1">IF(AND(O80&lt;&gt; "", COUNTIF(SAP!#REF!,O80)&gt;0),"Matched", "")</f>
        <v>#REF!</v>
      </c>
      <c r="Q80" s="1" t="str">
        <f ca="1">IF(D80="AC","Logic4"&amp;"_"&amp;TEXT(C80,"dd.mm.yyyy") &amp;"_"&amp; 1716909.77,"")</f>
        <v>Logic4_01.02.2020_1716909.77</v>
      </c>
      <c r="R80" s="1" t="e">
        <f ca="1">IF(AND(Q80&lt;&gt; "", COUNTIF(SAP!#REF!,Q80)&gt;0),"Matched", "")</f>
        <v>#REF!</v>
      </c>
    </row>
    <row r="81" spans="1:18">
      <c r="A81" s="13">
        <v>11563327</v>
      </c>
      <c r="B81" s="14">
        <v>43862</v>
      </c>
      <c r="C81" s="14">
        <v>43862</v>
      </c>
      <c r="D81" s="15" t="s">
        <v>10</v>
      </c>
      <c r="E81" s="15">
        <v>0</v>
      </c>
      <c r="F81" s="15">
        <v>0</v>
      </c>
      <c r="G81" s="15">
        <v>11414.1</v>
      </c>
      <c r="H81" s="15">
        <v>391811.87</v>
      </c>
      <c r="I81" s="15" t="s">
        <v>11</v>
      </c>
      <c r="J81" s="15" t="s">
        <v>12</v>
      </c>
      <c r="K81" s="1" t="str">
        <f t="shared" si="3"/>
        <v/>
      </c>
      <c r="L81" s="1" t="e">
        <f ca="1">IF(AND(K81&lt;&gt; "", COUNTIF(SAP!#REF!,K81)&gt;0),"Matched", "")</f>
        <v>#REF!</v>
      </c>
      <c r="M81" s="1" t="str">
        <f t="shared" si="4"/>
        <v/>
      </c>
      <c r="N81" s="1" t="e">
        <f ca="1">IF(AND(M81&lt;&gt; "", COUNTIF(SAP!#REF!,M81)&gt;0),"Matched", "")</f>
        <v>#REF!</v>
      </c>
      <c r="O81" s="1" t="str">
        <f t="shared" si="5"/>
        <v/>
      </c>
      <c r="P81" s="1" t="e">
        <f ca="1">IF(AND(O81&lt;&gt; "", COUNTIF(SAP!#REF!,O81)&gt;0),"Matched", "")</f>
        <v>#REF!</v>
      </c>
      <c r="Q81" s="1" t="str">
        <f ca="1">IF(D81="AC","Logic4"&amp;"_"&amp;TEXT(C81,"dd.mm.yyyy") &amp;"_"&amp; 1716909.77,"")</f>
        <v>Logic4_01.02.2020_1716909.77</v>
      </c>
      <c r="R81" s="1" t="e">
        <f ca="1">IF(AND(Q81&lt;&gt; "", COUNTIF(SAP!#REF!,Q81)&gt;0),"Matched", "")</f>
        <v>#REF!</v>
      </c>
    </row>
    <row r="82" spans="1:18">
      <c r="A82" s="9">
        <v>11563327</v>
      </c>
      <c r="B82" s="10">
        <v>43862</v>
      </c>
      <c r="C82" s="10">
        <v>43862</v>
      </c>
      <c r="D82" s="11" t="s">
        <v>10</v>
      </c>
      <c r="E82" s="11">
        <v>0</v>
      </c>
      <c r="F82" s="11">
        <v>0</v>
      </c>
      <c r="G82" s="11">
        <v>11414.1</v>
      </c>
      <c r="H82" s="11">
        <v>403225.97</v>
      </c>
      <c r="I82" s="11" t="s">
        <v>11</v>
      </c>
      <c r="J82" s="11" t="s">
        <v>12</v>
      </c>
      <c r="K82" s="1" t="str">
        <f t="shared" si="3"/>
        <v/>
      </c>
      <c r="L82" s="1" t="e">
        <f ca="1">IF(AND(K82&lt;&gt; "", COUNTIF(SAP!#REF!,K82)&gt;0),"Matched", "")</f>
        <v>#REF!</v>
      </c>
      <c r="M82" s="1" t="str">
        <f t="shared" si="4"/>
        <v/>
      </c>
      <c r="N82" s="1" t="e">
        <f ca="1">IF(AND(M82&lt;&gt; "", COUNTIF(SAP!#REF!,M82)&gt;0),"Matched", "")</f>
        <v>#REF!</v>
      </c>
      <c r="O82" s="1" t="str">
        <f t="shared" si="5"/>
        <v/>
      </c>
      <c r="P82" s="1" t="e">
        <f ca="1">IF(AND(O82&lt;&gt; "", COUNTIF(SAP!#REF!,O82)&gt;0),"Matched", "")</f>
        <v>#REF!</v>
      </c>
      <c r="Q82" s="1" t="str">
        <f ca="1">IF(D82="AC","Logic4"&amp;"_"&amp;TEXT(C82,"dd.mm.yyyy") &amp;"_"&amp; 1716909.77,"")</f>
        <v>Logic4_01.02.2020_1716909.77</v>
      </c>
      <c r="R82" s="1" t="e">
        <f ca="1">IF(AND(Q82&lt;&gt; "", COUNTIF(SAP!#REF!,Q82)&gt;0),"Matched", "")</f>
        <v>#REF!</v>
      </c>
    </row>
    <row r="83" spans="1:18">
      <c r="A83" s="13">
        <v>11563327</v>
      </c>
      <c r="B83" s="14">
        <v>43862</v>
      </c>
      <c r="C83" s="14">
        <v>43862</v>
      </c>
      <c r="D83" s="15" t="s">
        <v>10</v>
      </c>
      <c r="E83" s="15">
        <v>0</v>
      </c>
      <c r="F83" s="15">
        <v>0</v>
      </c>
      <c r="G83" s="15">
        <v>11447</v>
      </c>
      <c r="H83" s="15">
        <v>414672.97</v>
      </c>
      <c r="I83" s="15" t="s">
        <v>11</v>
      </c>
      <c r="J83" s="15" t="s">
        <v>12</v>
      </c>
      <c r="K83" s="1" t="str">
        <f t="shared" si="3"/>
        <v/>
      </c>
      <c r="L83" s="1" t="e">
        <f ca="1">IF(AND(K83&lt;&gt; "", COUNTIF(SAP!#REF!,K83)&gt;0),"Matched", "")</f>
        <v>#REF!</v>
      </c>
      <c r="M83" s="1" t="str">
        <f t="shared" si="4"/>
        <v/>
      </c>
      <c r="N83" s="1" t="e">
        <f ca="1">IF(AND(M83&lt;&gt; "", COUNTIF(SAP!#REF!,M83)&gt;0),"Matched", "")</f>
        <v>#REF!</v>
      </c>
      <c r="O83" s="1" t="str">
        <f t="shared" si="5"/>
        <v/>
      </c>
      <c r="P83" s="1" t="e">
        <f ca="1">IF(AND(O83&lt;&gt; "", COUNTIF(SAP!#REF!,O83)&gt;0),"Matched", "")</f>
        <v>#REF!</v>
      </c>
      <c r="Q83" s="1" t="str">
        <f ca="1">IF(D83="AC","Logic4"&amp;"_"&amp;TEXT(C83,"dd.mm.yyyy") &amp;"_"&amp; 1716909.77,"")</f>
        <v>Logic4_01.02.2020_1716909.77</v>
      </c>
      <c r="R83" s="1" t="e">
        <f ca="1">IF(AND(Q83&lt;&gt; "", COUNTIF(SAP!#REF!,Q83)&gt;0),"Matched", "")</f>
        <v>#REF!</v>
      </c>
    </row>
    <row r="84" spans="1:18">
      <c r="A84" s="9">
        <v>11563327</v>
      </c>
      <c r="B84" s="10">
        <v>43862</v>
      </c>
      <c r="C84" s="10">
        <v>43862</v>
      </c>
      <c r="D84" s="11" t="s">
        <v>10</v>
      </c>
      <c r="E84" s="11">
        <v>0</v>
      </c>
      <c r="F84" s="11">
        <v>0</v>
      </c>
      <c r="G84" s="11">
        <v>11491</v>
      </c>
      <c r="H84" s="11">
        <v>426163.97</v>
      </c>
      <c r="I84" s="11" t="s">
        <v>11</v>
      </c>
      <c r="J84" s="11" t="s">
        <v>12</v>
      </c>
      <c r="K84" s="1" t="str">
        <f t="shared" si="3"/>
        <v/>
      </c>
      <c r="L84" s="1" t="e">
        <f ca="1">IF(AND(K84&lt;&gt; "", COUNTIF(SAP!#REF!,K84)&gt;0),"Matched", "")</f>
        <v>#REF!</v>
      </c>
      <c r="M84" s="1" t="str">
        <f t="shared" si="4"/>
        <v/>
      </c>
      <c r="N84" s="1" t="e">
        <f ca="1">IF(AND(M84&lt;&gt; "", COUNTIF(SAP!#REF!,M84)&gt;0),"Matched", "")</f>
        <v>#REF!</v>
      </c>
      <c r="O84" s="1" t="str">
        <f t="shared" si="5"/>
        <v/>
      </c>
      <c r="P84" s="1" t="e">
        <f ca="1">IF(AND(O84&lt;&gt; "", COUNTIF(SAP!#REF!,O84)&gt;0),"Matched", "")</f>
        <v>#REF!</v>
      </c>
      <c r="Q84" s="1" t="str">
        <f ca="1">IF(D84="AC","Logic4"&amp;"_"&amp;TEXT(C84,"dd.mm.yyyy") &amp;"_"&amp; 1716909.77,"")</f>
        <v>Logic4_01.02.2020_1716909.77</v>
      </c>
      <c r="R84" s="1" t="e">
        <f ca="1">IF(AND(Q84&lt;&gt; "", COUNTIF(SAP!#REF!,Q84)&gt;0),"Matched", "")</f>
        <v>#REF!</v>
      </c>
    </row>
    <row r="85" spans="1:18">
      <c r="A85" s="13">
        <v>11563327</v>
      </c>
      <c r="B85" s="14">
        <v>43862</v>
      </c>
      <c r="C85" s="14">
        <v>43862</v>
      </c>
      <c r="D85" s="15" t="s">
        <v>10</v>
      </c>
      <c r="E85" s="15">
        <v>0</v>
      </c>
      <c r="F85" s="15">
        <v>0</v>
      </c>
      <c r="G85" s="15">
        <v>11607</v>
      </c>
      <c r="H85" s="15">
        <v>437770.97</v>
      </c>
      <c r="I85" s="15" t="s">
        <v>11</v>
      </c>
      <c r="J85" s="15" t="s">
        <v>12</v>
      </c>
      <c r="K85" s="1" t="str">
        <f t="shared" si="3"/>
        <v/>
      </c>
      <c r="L85" s="1" t="e">
        <f ca="1">IF(AND(K85&lt;&gt; "", COUNTIF(SAP!#REF!,K85)&gt;0),"Matched", "")</f>
        <v>#REF!</v>
      </c>
      <c r="M85" s="1" t="str">
        <f t="shared" si="4"/>
        <v/>
      </c>
      <c r="N85" s="1" t="e">
        <f ca="1">IF(AND(M85&lt;&gt; "", COUNTIF(SAP!#REF!,M85)&gt;0),"Matched", "")</f>
        <v>#REF!</v>
      </c>
      <c r="O85" s="1" t="str">
        <f t="shared" si="5"/>
        <v/>
      </c>
      <c r="P85" s="1" t="e">
        <f ca="1">IF(AND(O85&lt;&gt; "", COUNTIF(SAP!#REF!,O85)&gt;0),"Matched", "")</f>
        <v>#REF!</v>
      </c>
      <c r="Q85" s="1" t="str">
        <f ca="1">IF(D85="AC","Logic4"&amp;"_"&amp;TEXT(C85,"dd.mm.yyyy") &amp;"_"&amp; 1716909.77,"")</f>
        <v>Logic4_01.02.2020_1716909.77</v>
      </c>
      <c r="R85" s="1" t="e">
        <f ca="1">IF(AND(Q85&lt;&gt; "", COUNTIF(SAP!#REF!,Q85)&gt;0),"Matched", "")</f>
        <v>#REF!</v>
      </c>
    </row>
    <row r="86" spans="1:18">
      <c r="A86" s="9">
        <v>11563327</v>
      </c>
      <c r="B86" s="10">
        <v>43862</v>
      </c>
      <c r="C86" s="10">
        <v>43862</v>
      </c>
      <c r="D86" s="11" t="s">
        <v>10</v>
      </c>
      <c r="E86" s="11">
        <v>0</v>
      </c>
      <c r="F86" s="11">
        <v>0</v>
      </c>
      <c r="G86" s="11">
        <v>11611</v>
      </c>
      <c r="H86" s="11">
        <v>449381.97</v>
      </c>
      <c r="I86" s="11" t="s">
        <v>11</v>
      </c>
      <c r="J86" s="11" t="s">
        <v>12</v>
      </c>
      <c r="K86" s="1" t="str">
        <f t="shared" si="3"/>
        <v/>
      </c>
      <c r="L86" s="1" t="e">
        <f ca="1">IF(AND(K86&lt;&gt; "", COUNTIF(SAP!#REF!,K86)&gt;0),"Matched", "")</f>
        <v>#REF!</v>
      </c>
      <c r="M86" s="1" t="str">
        <f t="shared" si="4"/>
        <v/>
      </c>
      <c r="N86" s="1" t="e">
        <f ca="1">IF(AND(M86&lt;&gt; "", COUNTIF(SAP!#REF!,M86)&gt;0),"Matched", "")</f>
        <v>#REF!</v>
      </c>
      <c r="O86" s="1" t="str">
        <f t="shared" si="5"/>
        <v/>
      </c>
      <c r="P86" s="1" t="e">
        <f ca="1">IF(AND(O86&lt;&gt; "", COUNTIF(SAP!#REF!,O86)&gt;0),"Matched", "")</f>
        <v>#REF!</v>
      </c>
      <c r="Q86" s="1" t="str">
        <f ca="1">IF(D86="AC","Logic4"&amp;"_"&amp;TEXT(C86,"dd.mm.yyyy") &amp;"_"&amp; 1716909.77,"")</f>
        <v>Logic4_01.02.2020_1716909.77</v>
      </c>
      <c r="R86" s="1" t="e">
        <f ca="1">IF(AND(Q86&lt;&gt; "", COUNTIF(SAP!#REF!,Q86)&gt;0),"Matched", "")</f>
        <v>#REF!</v>
      </c>
    </row>
    <row r="87" spans="1:18">
      <c r="A87" s="13">
        <v>11563327</v>
      </c>
      <c r="B87" s="14">
        <v>43862</v>
      </c>
      <c r="C87" s="14">
        <v>43862</v>
      </c>
      <c r="D87" s="15" t="s">
        <v>10</v>
      </c>
      <c r="E87" s="15">
        <v>0</v>
      </c>
      <c r="F87" s="15">
        <v>0</v>
      </c>
      <c r="G87" s="15">
        <v>11830.2</v>
      </c>
      <c r="H87" s="15">
        <v>461212.17</v>
      </c>
      <c r="I87" s="15" t="s">
        <v>11</v>
      </c>
      <c r="J87" s="15" t="s">
        <v>12</v>
      </c>
      <c r="K87" s="1" t="str">
        <f t="shared" si="3"/>
        <v/>
      </c>
      <c r="L87" s="1" t="e">
        <f ca="1">IF(AND(K87&lt;&gt; "", COUNTIF(SAP!#REF!,K87)&gt;0),"Matched", "")</f>
        <v>#REF!</v>
      </c>
      <c r="M87" s="1" t="str">
        <f t="shared" si="4"/>
        <v/>
      </c>
      <c r="N87" s="1" t="e">
        <f ca="1">IF(AND(M87&lt;&gt; "", COUNTIF(SAP!#REF!,M87)&gt;0),"Matched", "")</f>
        <v>#REF!</v>
      </c>
      <c r="O87" s="1" t="str">
        <f t="shared" si="5"/>
        <v/>
      </c>
      <c r="P87" s="1" t="e">
        <f ca="1">IF(AND(O87&lt;&gt; "", COUNTIF(SAP!#REF!,O87)&gt;0),"Matched", "")</f>
        <v>#REF!</v>
      </c>
      <c r="Q87" s="1" t="str">
        <f ca="1">IF(D87="AC","Logic4"&amp;"_"&amp;TEXT(C87,"dd.mm.yyyy") &amp;"_"&amp; 1716909.77,"")</f>
        <v>Logic4_01.02.2020_1716909.77</v>
      </c>
      <c r="R87" s="1" t="e">
        <f ca="1">IF(AND(Q87&lt;&gt; "", COUNTIF(SAP!#REF!,Q87)&gt;0),"Matched", "")</f>
        <v>#REF!</v>
      </c>
    </row>
    <row r="88" spans="1:18">
      <c r="A88" s="9">
        <v>11563327</v>
      </c>
      <c r="B88" s="10">
        <v>43862</v>
      </c>
      <c r="C88" s="10">
        <v>43862</v>
      </c>
      <c r="D88" s="11" t="s">
        <v>10</v>
      </c>
      <c r="E88" s="11">
        <v>0</v>
      </c>
      <c r="F88" s="11">
        <v>0</v>
      </c>
      <c r="G88" s="11">
        <v>12046.08</v>
      </c>
      <c r="H88" s="11">
        <v>473258.25</v>
      </c>
      <c r="I88" s="11" t="s">
        <v>11</v>
      </c>
      <c r="J88" s="11" t="s">
        <v>12</v>
      </c>
      <c r="K88" s="1" t="str">
        <f t="shared" si="3"/>
        <v/>
      </c>
      <c r="L88" s="1" t="e">
        <f ca="1">IF(AND(K88&lt;&gt; "", COUNTIF(SAP!#REF!,K88)&gt;0),"Matched", "")</f>
        <v>#REF!</v>
      </c>
      <c r="M88" s="1" t="str">
        <f t="shared" si="4"/>
        <v/>
      </c>
      <c r="N88" s="1" t="e">
        <f ca="1">IF(AND(M88&lt;&gt; "", COUNTIF(SAP!#REF!,M88)&gt;0),"Matched", "")</f>
        <v>#REF!</v>
      </c>
      <c r="O88" s="1" t="str">
        <f t="shared" si="5"/>
        <v/>
      </c>
      <c r="P88" s="1" t="e">
        <f ca="1">IF(AND(O88&lt;&gt; "", COUNTIF(SAP!#REF!,O88)&gt;0),"Matched", "")</f>
        <v>#REF!</v>
      </c>
      <c r="Q88" s="1" t="str">
        <f ca="1">IF(D88="AC","Logic4"&amp;"_"&amp;TEXT(C88,"dd.mm.yyyy") &amp;"_"&amp; 1716909.77,"")</f>
        <v>Logic4_01.02.2020_1716909.77</v>
      </c>
      <c r="R88" s="1" t="e">
        <f ca="1">IF(AND(Q88&lt;&gt; "", COUNTIF(SAP!#REF!,Q88)&gt;0),"Matched", "")</f>
        <v>#REF!</v>
      </c>
    </row>
    <row r="89" spans="1:18">
      <c r="A89" s="13">
        <v>11563327</v>
      </c>
      <c r="B89" s="14">
        <v>43862</v>
      </c>
      <c r="C89" s="14">
        <v>43862</v>
      </c>
      <c r="D89" s="15" t="s">
        <v>10</v>
      </c>
      <c r="E89" s="15">
        <v>0</v>
      </c>
      <c r="F89" s="15">
        <v>0</v>
      </c>
      <c r="G89" s="15">
        <v>12082</v>
      </c>
      <c r="H89" s="15">
        <v>485340.25</v>
      </c>
      <c r="I89" s="15" t="s">
        <v>11</v>
      </c>
      <c r="J89" s="15" t="s">
        <v>12</v>
      </c>
      <c r="K89" s="1" t="str">
        <f t="shared" si="3"/>
        <v/>
      </c>
      <c r="L89" s="1" t="e">
        <f ca="1">IF(AND(K89&lt;&gt; "", COUNTIF(SAP!#REF!,K89)&gt;0),"Matched", "")</f>
        <v>#REF!</v>
      </c>
      <c r="M89" s="1" t="str">
        <f t="shared" si="4"/>
        <v/>
      </c>
      <c r="N89" s="1" t="e">
        <f ca="1">IF(AND(M89&lt;&gt; "", COUNTIF(SAP!#REF!,M89)&gt;0),"Matched", "")</f>
        <v>#REF!</v>
      </c>
      <c r="O89" s="1" t="str">
        <f t="shared" si="5"/>
        <v/>
      </c>
      <c r="P89" s="1" t="e">
        <f ca="1">IF(AND(O89&lt;&gt; "", COUNTIF(SAP!#REF!,O89)&gt;0),"Matched", "")</f>
        <v>#REF!</v>
      </c>
      <c r="Q89" s="1" t="str">
        <f ca="1">IF(D89="AC","Logic4"&amp;"_"&amp;TEXT(C89,"dd.mm.yyyy") &amp;"_"&amp; 1716909.77,"")</f>
        <v>Logic4_01.02.2020_1716909.77</v>
      </c>
      <c r="R89" s="1" t="e">
        <f ca="1">IF(AND(Q89&lt;&gt; "", COUNTIF(SAP!#REF!,Q89)&gt;0),"Matched", "")</f>
        <v>#REF!</v>
      </c>
    </row>
    <row r="90" spans="1:18">
      <c r="A90" s="9">
        <v>11563327</v>
      </c>
      <c r="B90" s="10">
        <v>43862</v>
      </c>
      <c r="C90" s="10">
        <v>43862</v>
      </c>
      <c r="D90" s="11" t="s">
        <v>10</v>
      </c>
      <c r="E90" s="11">
        <v>0</v>
      </c>
      <c r="F90" s="11">
        <v>0</v>
      </c>
      <c r="G90" s="11">
        <v>12182.2</v>
      </c>
      <c r="H90" s="11">
        <v>497522.45</v>
      </c>
      <c r="I90" s="11" t="s">
        <v>11</v>
      </c>
      <c r="J90" s="11" t="s">
        <v>12</v>
      </c>
      <c r="K90" s="1" t="str">
        <f t="shared" si="3"/>
        <v/>
      </c>
      <c r="L90" s="1" t="e">
        <f ca="1">IF(AND(K90&lt;&gt; "", COUNTIF(SAP!#REF!,K90)&gt;0),"Matched", "")</f>
        <v>#REF!</v>
      </c>
      <c r="M90" s="1" t="str">
        <f t="shared" si="4"/>
        <v/>
      </c>
      <c r="N90" s="1" t="e">
        <f ca="1">IF(AND(M90&lt;&gt; "", COUNTIF(SAP!#REF!,M90)&gt;0),"Matched", "")</f>
        <v>#REF!</v>
      </c>
      <c r="O90" s="1" t="str">
        <f t="shared" si="5"/>
        <v/>
      </c>
      <c r="P90" s="1" t="e">
        <f ca="1">IF(AND(O90&lt;&gt; "", COUNTIF(SAP!#REF!,O90)&gt;0),"Matched", "")</f>
        <v>#REF!</v>
      </c>
      <c r="Q90" s="1" t="str">
        <f ca="1">IF(D90="AC","Logic4"&amp;"_"&amp;TEXT(C90,"dd.mm.yyyy") &amp;"_"&amp; 1716909.77,"")</f>
        <v>Logic4_01.02.2020_1716909.77</v>
      </c>
      <c r="R90" s="1" t="e">
        <f ca="1">IF(AND(Q90&lt;&gt; "", COUNTIF(SAP!#REF!,Q90)&gt;0),"Matched", "")</f>
        <v>#REF!</v>
      </c>
    </row>
    <row r="91" spans="1:18">
      <c r="A91" s="13">
        <v>11563327</v>
      </c>
      <c r="B91" s="14">
        <v>43862</v>
      </c>
      <c r="C91" s="14">
        <v>43862</v>
      </c>
      <c r="D91" s="15" t="s">
        <v>10</v>
      </c>
      <c r="E91" s="15">
        <v>0</v>
      </c>
      <c r="F91" s="15">
        <v>0</v>
      </c>
      <c r="G91" s="15">
        <v>12390</v>
      </c>
      <c r="H91" s="15">
        <v>509912.45</v>
      </c>
      <c r="I91" s="15" t="s">
        <v>11</v>
      </c>
      <c r="J91" s="15" t="s">
        <v>12</v>
      </c>
      <c r="K91" s="1" t="str">
        <f t="shared" si="3"/>
        <v/>
      </c>
      <c r="L91" s="1" t="e">
        <f ca="1">IF(AND(K91&lt;&gt; "", COUNTIF(SAP!#REF!,K91)&gt;0),"Matched", "")</f>
        <v>#REF!</v>
      </c>
      <c r="M91" s="1" t="str">
        <f t="shared" si="4"/>
        <v/>
      </c>
      <c r="N91" s="1" t="e">
        <f ca="1">IF(AND(M91&lt;&gt; "", COUNTIF(SAP!#REF!,M91)&gt;0),"Matched", "")</f>
        <v>#REF!</v>
      </c>
      <c r="O91" s="1" t="str">
        <f t="shared" si="5"/>
        <v/>
      </c>
      <c r="P91" s="1" t="e">
        <f ca="1">IF(AND(O91&lt;&gt; "", COUNTIF(SAP!#REF!,O91)&gt;0),"Matched", "")</f>
        <v>#REF!</v>
      </c>
      <c r="Q91" s="1" t="str">
        <f ca="1">IF(D91="AC","Logic4"&amp;"_"&amp;TEXT(C91,"dd.mm.yyyy") &amp;"_"&amp; 1716909.77,"")</f>
        <v>Logic4_01.02.2020_1716909.77</v>
      </c>
      <c r="R91" s="1" t="e">
        <f ca="1">IF(AND(Q91&lt;&gt; "", COUNTIF(SAP!#REF!,Q91)&gt;0),"Matched", "")</f>
        <v>#REF!</v>
      </c>
    </row>
    <row r="92" spans="1:18">
      <c r="A92" s="9">
        <v>11563327</v>
      </c>
      <c r="B92" s="10">
        <v>43862</v>
      </c>
      <c r="C92" s="10">
        <v>43862</v>
      </c>
      <c r="D92" s="11" t="s">
        <v>10</v>
      </c>
      <c r="E92" s="11">
        <v>0</v>
      </c>
      <c r="F92" s="11">
        <v>0</v>
      </c>
      <c r="G92" s="11">
        <v>12645</v>
      </c>
      <c r="H92" s="11">
        <v>522557.45</v>
      </c>
      <c r="I92" s="11" t="s">
        <v>11</v>
      </c>
      <c r="J92" s="11" t="s">
        <v>12</v>
      </c>
      <c r="K92" s="1" t="str">
        <f t="shared" si="3"/>
        <v/>
      </c>
      <c r="L92" s="1" t="e">
        <f ca="1">IF(AND(K92&lt;&gt; "", COUNTIF(SAP!#REF!,K92)&gt;0),"Matched", "")</f>
        <v>#REF!</v>
      </c>
      <c r="M92" s="1" t="str">
        <f t="shared" si="4"/>
        <v/>
      </c>
      <c r="N92" s="1" t="e">
        <f ca="1">IF(AND(M92&lt;&gt; "", COUNTIF(SAP!#REF!,M92)&gt;0),"Matched", "")</f>
        <v>#REF!</v>
      </c>
      <c r="O92" s="1" t="str">
        <f t="shared" si="5"/>
        <v/>
      </c>
      <c r="P92" s="1" t="e">
        <f ca="1">IF(AND(O92&lt;&gt; "", COUNTIF(SAP!#REF!,O92)&gt;0),"Matched", "")</f>
        <v>#REF!</v>
      </c>
      <c r="Q92" s="1" t="str">
        <f ca="1">IF(D92="AC","Logic4"&amp;"_"&amp;TEXT(C92,"dd.mm.yyyy") &amp;"_"&amp; 1716909.77,"")</f>
        <v>Logic4_01.02.2020_1716909.77</v>
      </c>
      <c r="R92" s="1" t="e">
        <f ca="1">IF(AND(Q92&lt;&gt; "", COUNTIF(SAP!#REF!,Q92)&gt;0),"Matched", "")</f>
        <v>#REF!</v>
      </c>
    </row>
    <row r="93" spans="1:18">
      <c r="A93" s="13">
        <v>11563327</v>
      </c>
      <c r="B93" s="14">
        <v>43862</v>
      </c>
      <c r="C93" s="14">
        <v>43862</v>
      </c>
      <c r="D93" s="15" t="s">
        <v>10</v>
      </c>
      <c r="E93" s="15">
        <v>0</v>
      </c>
      <c r="F93" s="15">
        <v>0</v>
      </c>
      <c r="G93" s="15">
        <v>12715.5</v>
      </c>
      <c r="H93" s="15">
        <v>535272.94999999995</v>
      </c>
      <c r="I93" s="15" t="s">
        <v>11</v>
      </c>
      <c r="J93" s="15" t="s">
        <v>12</v>
      </c>
      <c r="K93" s="1" t="str">
        <f t="shared" si="3"/>
        <v/>
      </c>
      <c r="L93" s="1" t="e">
        <f ca="1">IF(AND(K93&lt;&gt; "", COUNTIF(SAP!#REF!,K93)&gt;0),"Matched", "")</f>
        <v>#REF!</v>
      </c>
      <c r="M93" s="1" t="str">
        <f t="shared" si="4"/>
        <v/>
      </c>
      <c r="N93" s="1" t="e">
        <f ca="1">IF(AND(M93&lt;&gt; "", COUNTIF(SAP!#REF!,M93)&gt;0),"Matched", "")</f>
        <v>#REF!</v>
      </c>
      <c r="O93" s="1" t="str">
        <f t="shared" si="5"/>
        <v/>
      </c>
      <c r="P93" s="1" t="e">
        <f ca="1">IF(AND(O93&lt;&gt; "", COUNTIF(SAP!#REF!,O93)&gt;0),"Matched", "")</f>
        <v>#REF!</v>
      </c>
      <c r="Q93" s="1" t="str">
        <f ca="1">IF(D93="AC","Logic4"&amp;"_"&amp;TEXT(C93,"dd.mm.yyyy") &amp;"_"&amp; 1716909.77,"")</f>
        <v>Logic4_01.02.2020_1716909.77</v>
      </c>
      <c r="R93" s="1" t="e">
        <f ca="1">IF(AND(Q93&lt;&gt; "", COUNTIF(SAP!#REF!,Q93)&gt;0),"Matched", "")</f>
        <v>#REF!</v>
      </c>
    </row>
    <row r="94" spans="1:18">
      <c r="A94" s="9">
        <v>11563327</v>
      </c>
      <c r="B94" s="10">
        <v>43862</v>
      </c>
      <c r="C94" s="10">
        <v>43862</v>
      </c>
      <c r="D94" s="11" t="s">
        <v>10</v>
      </c>
      <c r="E94" s="11">
        <v>0</v>
      </c>
      <c r="F94" s="11">
        <v>0</v>
      </c>
      <c r="G94" s="11">
        <v>13030</v>
      </c>
      <c r="H94" s="11">
        <v>548302.94999999995</v>
      </c>
      <c r="I94" s="11" t="s">
        <v>11</v>
      </c>
      <c r="J94" s="11" t="s">
        <v>12</v>
      </c>
      <c r="K94" s="1" t="str">
        <f t="shared" si="3"/>
        <v/>
      </c>
      <c r="L94" s="1" t="e">
        <f ca="1">IF(AND(K94&lt;&gt; "", COUNTIF(SAP!#REF!,K94)&gt;0),"Matched", "")</f>
        <v>#REF!</v>
      </c>
      <c r="M94" s="1" t="str">
        <f t="shared" si="4"/>
        <v/>
      </c>
      <c r="N94" s="1" t="e">
        <f ca="1">IF(AND(M94&lt;&gt; "", COUNTIF(SAP!#REF!,M94)&gt;0),"Matched", "")</f>
        <v>#REF!</v>
      </c>
      <c r="O94" s="1" t="str">
        <f t="shared" si="5"/>
        <v/>
      </c>
      <c r="P94" s="1" t="e">
        <f ca="1">IF(AND(O94&lt;&gt; "", COUNTIF(SAP!#REF!,O94)&gt;0),"Matched", "")</f>
        <v>#REF!</v>
      </c>
      <c r="Q94" s="1" t="str">
        <f ca="1">IF(D94="AC","Logic4"&amp;"_"&amp;TEXT(C94,"dd.mm.yyyy") &amp;"_"&amp; 1716909.77,"")</f>
        <v>Logic4_01.02.2020_1716909.77</v>
      </c>
      <c r="R94" s="1" t="e">
        <f ca="1">IF(AND(Q94&lt;&gt; "", COUNTIF(SAP!#REF!,Q94)&gt;0),"Matched", "")</f>
        <v>#REF!</v>
      </c>
    </row>
    <row r="95" spans="1:18">
      <c r="A95" s="13">
        <v>11563327</v>
      </c>
      <c r="B95" s="14">
        <v>43862</v>
      </c>
      <c r="C95" s="14">
        <v>43862</v>
      </c>
      <c r="D95" s="15" t="s">
        <v>10</v>
      </c>
      <c r="E95" s="15">
        <v>0</v>
      </c>
      <c r="F95" s="15">
        <v>0</v>
      </c>
      <c r="G95" s="15">
        <v>13403</v>
      </c>
      <c r="H95" s="15">
        <v>561705.94999999995</v>
      </c>
      <c r="I95" s="15" t="s">
        <v>11</v>
      </c>
      <c r="J95" s="15" t="s">
        <v>12</v>
      </c>
      <c r="K95" s="1" t="str">
        <f t="shared" si="3"/>
        <v/>
      </c>
      <c r="L95" s="1" t="e">
        <f ca="1">IF(AND(K95&lt;&gt; "", COUNTIF(SAP!#REF!,K95)&gt;0),"Matched", "")</f>
        <v>#REF!</v>
      </c>
      <c r="M95" s="1" t="str">
        <f t="shared" si="4"/>
        <v/>
      </c>
      <c r="N95" s="1" t="e">
        <f ca="1">IF(AND(M95&lt;&gt; "", COUNTIF(SAP!#REF!,M95)&gt;0),"Matched", "")</f>
        <v>#REF!</v>
      </c>
      <c r="O95" s="1" t="str">
        <f t="shared" si="5"/>
        <v/>
      </c>
      <c r="P95" s="1" t="e">
        <f ca="1">IF(AND(O95&lt;&gt; "", COUNTIF(SAP!#REF!,O95)&gt;0),"Matched", "")</f>
        <v>#REF!</v>
      </c>
      <c r="Q95" s="1" t="str">
        <f ca="1">IF(D95="AC","Logic4"&amp;"_"&amp;TEXT(C95,"dd.mm.yyyy") &amp;"_"&amp; 1716909.77,"")</f>
        <v>Logic4_01.02.2020_1716909.77</v>
      </c>
      <c r="R95" s="1" t="e">
        <f ca="1">IF(AND(Q95&lt;&gt; "", COUNTIF(SAP!#REF!,Q95)&gt;0),"Matched", "")</f>
        <v>#REF!</v>
      </c>
    </row>
    <row r="96" spans="1:18">
      <c r="A96" s="9">
        <v>11563327</v>
      </c>
      <c r="B96" s="10">
        <v>43862</v>
      </c>
      <c r="C96" s="10">
        <v>43862</v>
      </c>
      <c r="D96" s="11" t="s">
        <v>10</v>
      </c>
      <c r="E96" s="11">
        <v>0</v>
      </c>
      <c r="F96" s="11">
        <v>0</v>
      </c>
      <c r="G96" s="11">
        <v>13407.7</v>
      </c>
      <c r="H96" s="11">
        <v>575113.65</v>
      </c>
      <c r="I96" s="11" t="s">
        <v>11</v>
      </c>
      <c r="J96" s="11" t="s">
        <v>12</v>
      </c>
      <c r="K96" s="1" t="str">
        <f t="shared" si="3"/>
        <v/>
      </c>
      <c r="L96" s="1" t="e">
        <f ca="1">IF(AND(K96&lt;&gt; "", COUNTIF(SAP!#REF!,K96)&gt;0),"Matched", "")</f>
        <v>#REF!</v>
      </c>
      <c r="M96" s="1" t="str">
        <f t="shared" si="4"/>
        <v/>
      </c>
      <c r="N96" s="1" t="e">
        <f ca="1">IF(AND(M96&lt;&gt; "", COUNTIF(SAP!#REF!,M96)&gt;0),"Matched", "")</f>
        <v>#REF!</v>
      </c>
      <c r="O96" s="1" t="str">
        <f t="shared" si="5"/>
        <v/>
      </c>
      <c r="P96" s="1" t="e">
        <f ca="1">IF(AND(O96&lt;&gt; "", COUNTIF(SAP!#REF!,O96)&gt;0),"Matched", "")</f>
        <v>#REF!</v>
      </c>
      <c r="Q96" s="1" t="str">
        <f ca="1">IF(D96="AC","Logic4"&amp;"_"&amp;TEXT(C96,"dd.mm.yyyy") &amp;"_"&amp; 1716909.77,"")</f>
        <v>Logic4_01.02.2020_1716909.77</v>
      </c>
      <c r="R96" s="1" t="e">
        <f ca="1">IF(AND(Q96&lt;&gt; "", COUNTIF(SAP!#REF!,Q96)&gt;0),"Matched", "")</f>
        <v>#REF!</v>
      </c>
    </row>
    <row r="97" spans="1:18">
      <c r="A97" s="13">
        <v>11563327</v>
      </c>
      <c r="B97" s="14">
        <v>43862</v>
      </c>
      <c r="C97" s="14">
        <v>43862</v>
      </c>
      <c r="D97" s="15" t="s">
        <v>10</v>
      </c>
      <c r="E97" s="15">
        <v>0</v>
      </c>
      <c r="F97" s="15">
        <v>0</v>
      </c>
      <c r="G97" s="15">
        <v>13658.95</v>
      </c>
      <c r="H97" s="15">
        <v>588772.6</v>
      </c>
      <c r="I97" s="15" t="s">
        <v>11</v>
      </c>
      <c r="J97" s="15" t="s">
        <v>12</v>
      </c>
      <c r="K97" s="1" t="str">
        <f t="shared" si="3"/>
        <v/>
      </c>
      <c r="L97" s="1" t="e">
        <f ca="1">IF(AND(K97&lt;&gt; "", COUNTIF(SAP!#REF!,K97)&gt;0),"Matched", "")</f>
        <v>#REF!</v>
      </c>
      <c r="M97" s="1" t="str">
        <f t="shared" si="4"/>
        <v/>
      </c>
      <c r="N97" s="1" t="e">
        <f ca="1">IF(AND(M97&lt;&gt; "", COUNTIF(SAP!#REF!,M97)&gt;0),"Matched", "")</f>
        <v>#REF!</v>
      </c>
      <c r="O97" s="1" t="str">
        <f t="shared" si="5"/>
        <v/>
      </c>
      <c r="P97" s="1" t="e">
        <f ca="1">IF(AND(O97&lt;&gt; "", COUNTIF(SAP!#REF!,O97)&gt;0),"Matched", "")</f>
        <v>#REF!</v>
      </c>
      <c r="Q97" s="1" t="str">
        <f ca="1">IF(D97="AC","Logic4"&amp;"_"&amp;TEXT(C97,"dd.mm.yyyy") &amp;"_"&amp; 1716909.77,"")</f>
        <v>Logic4_01.02.2020_1716909.77</v>
      </c>
      <c r="R97" s="1" t="e">
        <f ca="1">IF(AND(Q97&lt;&gt; "", COUNTIF(SAP!#REF!,Q97)&gt;0),"Matched", "")</f>
        <v>#REF!</v>
      </c>
    </row>
    <row r="98" spans="1:18">
      <c r="A98" s="9">
        <v>11563327</v>
      </c>
      <c r="B98" s="10">
        <v>43862</v>
      </c>
      <c r="C98" s="10">
        <v>43862</v>
      </c>
      <c r="D98" s="11" t="s">
        <v>10</v>
      </c>
      <c r="E98" s="11">
        <v>0</v>
      </c>
      <c r="F98" s="11">
        <v>0</v>
      </c>
      <c r="G98" s="11">
        <v>14200</v>
      </c>
      <c r="H98" s="11">
        <v>602972.6</v>
      </c>
      <c r="I98" s="11" t="s">
        <v>11</v>
      </c>
      <c r="J98" s="11" t="s">
        <v>12</v>
      </c>
      <c r="K98" s="1" t="str">
        <f t="shared" si="3"/>
        <v/>
      </c>
      <c r="L98" s="1" t="e">
        <f ca="1">IF(AND(K98&lt;&gt; "", COUNTIF(SAP!#REF!,K98)&gt;0),"Matched", "")</f>
        <v>#REF!</v>
      </c>
      <c r="M98" s="1" t="str">
        <f t="shared" si="4"/>
        <v/>
      </c>
      <c r="N98" s="1" t="e">
        <f ca="1">IF(AND(M98&lt;&gt; "", COUNTIF(SAP!#REF!,M98)&gt;0),"Matched", "")</f>
        <v>#REF!</v>
      </c>
      <c r="O98" s="1" t="str">
        <f t="shared" si="5"/>
        <v/>
      </c>
      <c r="P98" s="1" t="e">
        <f ca="1">IF(AND(O98&lt;&gt; "", COUNTIF(SAP!#REF!,O98)&gt;0),"Matched", "")</f>
        <v>#REF!</v>
      </c>
      <c r="Q98" s="1" t="str">
        <f ca="1">IF(D98="AC","Logic4"&amp;"_"&amp;TEXT(C98,"dd.mm.yyyy") &amp;"_"&amp; 1716909.77,"")</f>
        <v>Logic4_01.02.2020_1716909.77</v>
      </c>
      <c r="R98" s="1" t="e">
        <f ca="1">IF(AND(Q98&lt;&gt; "", COUNTIF(SAP!#REF!,Q98)&gt;0),"Matched", "")</f>
        <v>#REF!</v>
      </c>
    </row>
    <row r="99" spans="1:18">
      <c r="A99" s="13">
        <v>11563327</v>
      </c>
      <c r="B99" s="14">
        <v>43862</v>
      </c>
      <c r="C99" s="14">
        <v>43862</v>
      </c>
      <c r="D99" s="15" t="s">
        <v>10</v>
      </c>
      <c r="E99" s="15">
        <v>0</v>
      </c>
      <c r="F99" s="15">
        <v>0</v>
      </c>
      <c r="G99" s="15">
        <v>14550.56</v>
      </c>
      <c r="H99" s="15">
        <v>617523.16</v>
      </c>
      <c r="I99" s="15" t="s">
        <v>11</v>
      </c>
      <c r="J99" s="15" t="s">
        <v>12</v>
      </c>
      <c r="K99" s="1" t="str">
        <f t="shared" si="3"/>
        <v/>
      </c>
      <c r="L99" s="1" t="e">
        <f ca="1">IF(AND(K99&lt;&gt; "", COUNTIF(SAP!#REF!,K99)&gt;0),"Matched", "")</f>
        <v>#REF!</v>
      </c>
      <c r="M99" s="1" t="str">
        <f t="shared" si="4"/>
        <v/>
      </c>
      <c r="N99" s="1" t="e">
        <f ca="1">IF(AND(M99&lt;&gt; "", COUNTIF(SAP!#REF!,M99)&gt;0),"Matched", "")</f>
        <v>#REF!</v>
      </c>
      <c r="O99" s="1" t="str">
        <f t="shared" si="5"/>
        <v/>
      </c>
      <c r="P99" s="1" t="e">
        <f ca="1">IF(AND(O99&lt;&gt; "", COUNTIF(SAP!#REF!,O99)&gt;0),"Matched", "")</f>
        <v>#REF!</v>
      </c>
      <c r="Q99" s="1" t="str">
        <f ca="1">IF(D99="AC","Logic4"&amp;"_"&amp;TEXT(C99,"dd.mm.yyyy") &amp;"_"&amp; 1716909.77,"")</f>
        <v>Logic4_01.02.2020_1716909.77</v>
      </c>
      <c r="R99" s="1" t="e">
        <f ca="1">IF(AND(Q99&lt;&gt; "", COUNTIF(SAP!#REF!,Q99)&gt;0),"Matched", "")</f>
        <v>#REF!</v>
      </c>
    </row>
    <row r="100" spans="1:18">
      <c r="A100" s="9">
        <v>11563327</v>
      </c>
      <c r="B100" s="10">
        <v>43862</v>
      </c>
      <c r="C100" s="10">
        <v>43862</v>
      </c>
      <c r="D100" s="11" t="s">
        <v>10</v>
      </c>
      <c r="E100" s="11">
        <v>0</v>
      </c>
      <c r="F100" s="11">
        <v>0</v>
      </c>
      <c r="G100" s="11">
        <v>14597.4</v>
      </c>
      <c r="H100" s="11">
        <v>632120.56000000006</v>
      </c>
      <c r="I100" s="11" t="s">
        <v>11</v>
      </c>
      <c r="J100" s="11" t="s">
        <v>12</v>
      </c>
      <c r="K100" s="1" t="str">
        <f t="shared" si="3"/>
        <v/>
      </c>
      <c r="L100" s="1" t="e">
        <f ca="1">IF(AND(K100&lt;&gt; "", COUNTIF(SAP!#REF!,K100)&gt;0),"Matched", "")</f>
        <v>#REF!</v>
      </c>
      <c r="M100" s="1" t="str">
        <f t="shared" si="4"/>
        <v/>
      </c>
      <c r="N100" s="1" t="e">
        <f ca="1">IF(AND(M100&lt;&gt; "", COUNTIF(SAP!#REF!,M100)&gt;0),"Matched", "")</f>
        <v>#REF!</v>
      </c>
      <c r="O100" s="1" t="str">
        <f t="shared" si="5"/>
        <v/>
      </c>
      <c r="P100" s="1" t="e">
        <f ca="1">IF(AND(O100&lt;&gt; "", COUNTIF(SAP!#REF!,O100)&gt;0),"Matched", "")</f>
        <v>#REF!</v>
      </c>
      <c r="Q100" s="1" t="str">
        <f ca="1">IF(D100="AC","Logic4"&amp;"_"&amp;TEXT(C100,"dd.mm.yyyy") &amp;"_"&amp; 1716909.77,"")</f>
        <v>Logic4_01.02.2020_1716909.77</v>
      </c>
      <c r="R100" s="1" t="e">
        <f ca="1">IF(AND(Q100&lt;&gt; "", COUNTIF(SAP!#REF!,Q100)&gt;0),"Matched", "")</f>
        <v>#REF!</v>
      </c>
    </row>
    <row r="101" spans="1:18">
      <c r="A101" s="13">
        <v>11563327</v>
      </c>
      <c r="B101" s="14">
        <v>43862</v>
      </c>
      <c r="C101" s="14">
        <v>43862</v>
      </c>
      <c r="D101" s="15" t="s">
        <v>10</v>
      </c>
      <c r="E101" s="15">
        <v>0</v>
      </c>
      <c r="F101" s="15">
        <v>0</v>
      </c>
      <c r="G101" s="15">
        <v>14741</v>
      </c>
      <c r="H101" s="15">
        <v>646861.56000000006</v>
      </c>
      <c r="I101" s="15" t="s">
        <v>11</v>
      </c>
      <c r="J101" s="15" t="s">
        <v>12</v>
      </c>
      <c r="K101" s="1" t="str">
        <f t="shared" si="3"/>
        <v/>
      </c>
      <c r="L101" s="1" t="e">
        <f ca="1">IF(AND(K101&lt;&gt; "", COUNTIF(SAP!#REF!,K101)&gt;0),"Matched", "")</f>
        <v>#REF!</v>
      </c>
      <c r="M101" s="1" t="str">
        <f t="shared" si="4"/>
        <v/>
      </c>
      <c r="N101" s="1" t="e">
        <f ca="1">IF(AND(M101&lt;&gt; "", COUNTIF(SAP!#REF!,M101)&gt;0),"Matched", "")</f>
        <v>#REF!</v>
      </c>
      <c r="O101" s="1" t="str">
        <f t="shared" si="5"/>
        <v/>
      </c>
      <c r="P101" s="1" t="e">
        <f ca="1">IF(AND(O101&lt;&gt; "", COUNTIF(SAP!#REF!,O101)&gt;0),"Matched", "")</f>
        <v>#REF!</v>
      </c>
      <c r="Q101" s="1" t="str">
        <f ca="1">IF(D101="AC","Logic4"&amp;"_"&amp;TEXT(C101,"dd.mm.yyyy") &amp;"_"&amp; 1716909.77,"")</f>
        <v>Logic4_01.02.2020_1716909.77</v>
      </c>
      <c r="R101" s="1" t="e">
        <f ca="1">IF(AND(Q101&lt;&gt; "", COUNTIF(SAP!#REF!,Q101)&gt;0),"Matched", "")</f>
        <v>#REF!</v>
      </c>
    </row>
    <row r="102" spans="1:18">
      <c r="A102" s="9">
        <v>11563327</v>
      </c>
      <c r="B102" s="10">
        <v>43862</v>
      </c>
      <c r="C102" s="10">
        <v>43862</v>
      </c>
      <c r="D102" s="11" t="s">
        <v>10</v>
      </c>
      <c r="E102" s="11">
        <v>0</v>
      </c>
      <c r="F102" s="11">
        <v>0</v>
      </c>
      <c r="G102" s="11">
        <v>14842.7</v>
      </c>
      <c r="H102" s="11">
        <v>661704.26</v>
      </c>
      <c r="I102" s="11" t="s">
        <v>11</v>
      </c>
      <c r="J102" s="11" t="s">
        <v>12</v>
      </c>
      <c r="K102" s="1" t="str">
        <f t="shared" si="3"/>
        <v/>
      </c>
      <c r="L102" s="1" t="e">
        <f ca="1">IF(AND(K102&lt;&gt; "", COUNTIF(SAP!#REF!,K102)&gt;0),"Matched", "")</f>
        <v>#REF!</v>
      </c>
      <c r="M102" s="1" t="str">
        <f t="shared" si="4"/>
        <v/>
      </c>
      <c r="N102" s="1" t="e">
        <f ca="1">IF(AND(M102&lt;&gt; "", COUNTIF(SAP!#REF!,M102)&gt;0),"Matched", "")</f>
        <v>#REF!</v>
      </c>
      <c r="O102" s="1" t="str">
        <f t="shared" si="5"/>
        <v/>
      </c>
      <c r="P102" s="1" t="e">
        <f ca="1">IF(AND(O102&lt;&gt; "", COUNTIF(SAP!#REF!,O102)&gt;0),"Matched", "")</f>
        <v>#REF!</v>
      </c>
      <c r="Q102" s="1" t="str">
        <f ca="1">IF(D102="AC","Logic4"&amp;"_"&amp;TEXT(C102,"dd.mm.yyyy") &amp;"_"&amp; 1716909.77,"")</f>
        <v>Logic4_01.02.2020_1716909.77</v>
      </c>
      <c r="R102" s="1" t="e">
        <f ca="1">IF(AND(Q102&lt;&gt; "", COUNTIF(SAP!#REF!,Q102)&gt;0),"Matched", "")</f>
        <v>#REF!</v>
      </c>
    </row>
    <row r="103" spans="1:18">
      <c r="A103" s="13">
        <v>11563327</v>
      </c>
      <c r="B103" s="14">
        <v>43862</v>
      </c>
      <c r="C103" s="14">
        <v>43862</v>
      </c>
      <c r="D103" s="15" t="s">
        <v>10</v>
      </c>
      <c r="E103" s="15">
        <v>0</v>
      </c>
      <c r="F103" s="15">
        <v>0</v>
      </c>
      <c r="G103" s="15">
        <v>14851.5</v>
      </c>
      <c r="H103" s="15">
        <v>676555.76</v>
      </c>
      <c r="I103" s="15" t="s">
        <v>11</v>
      </c>
      <c r="J103" s="15" t="s">
        <v>12</v>
      </c>
      <c r="K103" s="1" t="str">
        <f t="shared" si="3"/>
        <v/>
      </c>
      <c r="L103" s="1" t="e">
        <f ca="1">IF(AND(K103&lt;&gt; "", COUNTIF(SAP!#REF!,K103)&gt;0),"Matched", "")</f>
        <v>#REF!</v>
      </c>
      <c r="M103" s="1" t="str">
        <f t="shared" si="4"/>
        <v/>
      </c>
      <c r="N103" s="1" t="e">
        <f ca="1">IF(AND(M103&lt;&gt; "", COUNTIF(SAP!#REF!,M103)&gt;0),"Matched", "")</f>
        <v>#REF!</v>
      </c>
      <c r="O103" s="1" t="str">
        <f t="shared" si="5"/>
        <v/>
      </c>
      <c r="P103" s="1" t="e">
        <f ca="1">IF(AND(O103&lt;&gt; "", COUNTIF(SAP!#REF!,O103)&gt;0),"Matched", "")</f>
        <v>#REF!</v>
      </c>
      <c r="Q103" s="1" t="str">
        <f ca="1">IF(D103="AC","Logic4"&amp;"_"&amp;TEXT(C103,"dd.mm.yyyy") &amp;"_"&amp; 1716909.77,"")</f>
        <v>Logic4_01.02.2020_1716909.77</v>
      </c>
      <c r="R103" s="1" t="e">
        <f ca="1">IF(AND(Q103&lt;&gt; "", COUNTIF(SAP!#REF!,Q103)&gt;0),"Matched", "")</f>
        <v>#REF!</v>
      </c>
    </row>
    <row r="104" spans="1:18">
      <c r="A104" s="9">
        <v>11563327</v>
      </c>
      <c r="B104" s="10">
        <v>43862</v>
      </c>
      <c r="C104" s="10">
        <v>43862</v>
      </c>
      <c r="D104" s="11" t="s">
        <v>10</v>
      </c>
      <c r="E104" s="11">
        <v>0</v>
      </c>
      <c r="F104" s="11">
        <v>0</v>
      </c>
      <c r="G104" s="11">
        <v>15020</v>
      </c>
      <c r="H104" s="11">
        <v>691575.76</v>
      </c>
      <c r="I104" s="11" t="s">
        <v>11</v>
      </c>
      <c r="J104" s="11" t="s">
        <v>12</v>
      </c>
      <c r="K104" s="1" t="str">
        <f t="shared" si="3"/>
        <v/>
      </c>
      <c r="L104" s="1" t="e">
        <f ca="1">IF(AND(K104&lt;&gt; "", COUNTIF(SAP!#REF!,K104)&gt;0),"Matched", "")</f>
        <v>#REF!</v>
      </c>
      <c r="M104" s="1" t="str">
        <f t="shared" si="4"/>
        <v/>
      </c>
      <c r="N104" s="1" t="e">
        <f ca="1">IF(AND(M104&lt;&gt; "", COUNTIF(SAP!#REF!,M104)&gt;0),"Matched", "")</f>
        <v>#REF!</v>
      </c>
      <c r="O104" s="1" t="str">
        <f t="shared" si="5"/>
        <v/>
      </c>
      <c r="P104" s="1" t="e">
        <f ca="1">IF(AND(O104&lt;&gt; "", COUNTIF(SAP!#REF!,O104)&gt;0),"Matched", "")</f>
        <v>#REF!</v>
      </c>
      <c r="Q104" s="1" t="str">
        <f ca="1">IF(D104="AC","Logic4"&amp;"_"&amp;TEXT(C104,"dd.mm.yyyy") &amp;"_"&amp; 1716909.77,"")</f>
        <v>Logic4_01.02.2020_1716909.77</v>
      </c>
      <c r="R104" s="1" t="e">
        <f ca="1">IF(AND(Q104&lt;&gt; "", COUNTIF(SAP!#REF!,Q104)&gt;0),"Matched", "")</f>
        <v>#REF!</v>
      </c>
    </row>
    <row r="105" spans="1:18">
      <c r="A105" s="13">
        <v>11563327</v>
      </c>
      <c r="B105" s="14">
        <v>43862</v>
      </c>
      <c r="C105" s="14">
        <v>43862</v>
      </c>
      <c r="D105" s="15" t="s">
        <v>10</v>
      </c>
      <c r="E105" s="15">
        <v>0</v>
      </c>
      <c r="F105" s="15">
        <v>0</v>
      </c>
      <c r="G105" s="15">
        <v>15081.6</v>
      </c>
      <c r="H105" s="15">
        <v>706657.36</v>
      </c>
      <c r="I105" s="15" t="s">
        <v>11</v>
      </c>
      <c r="J105" s="15" t="s">
        <v>12</v>
      </c>
      <c r="K105" s="1" t="str">
        <f t="shared" si="3"/>
        <v/>
      </c>
      <c r="L105" s="1" t="e">
        <f ca="1">IF(AND(K105&lt;&gt; "", COUNTIF(SAP!#REF!,K105)&gt;0),"Matched", "")</f>
        <v>#REF!</v>
      </c>
      <c r="M105" s="1" t="str">
        <f t="shared" si="4"/>
        <v/>
      </c>
      <c r="N105" s="1" t="e">
        <f ca="1">IF(AND(M105&lt;&gt; "", COUNTIF(SAP!#REF!,M105)&gt;0),"Matched", "")</f>
        <v>#REF!</v>
      </c>
      <c r="O105" s="1" t="str">
        <f t="shared" si="5"/>
        <v/>
      </c>
      <c r="P105" s="1" t="e">
        <f ca="1">IF(AND(O105&lt;&gt; "", COUNTIF(SAP!#REF!,O105)&gt;0),"Matched", "")</f>
        <v>#REF!</v>
      </c>
      <c r="Q105" s="1" t="str">
        <f ca="1">IF(D105="AC","Logic4"&amp;"_"&amp;TEXT(C105,"dd.mm.yyyy") &amp;"_"&amp; 1716909.77,"")</f>
        <v>Logic4_01.02.2020_1716909.77</v>
      </c>
      <c r="R105" s="1" t="e">
        <f ca="1">IF(AND(Q105&lt;&gt; "", COUNTIF(SAP!#REF!,Q105)&gt;0),"Matched", "")</f>
        <v>#REF!</v>
      </c>
    </row>
    <row r="106" spans="1:18">
      <c r="A106" s="9">
        <v>11563327</v>
      </c>
      <c r="B106" s="10">
        <v>43862</v>
      </c>
      <c r="C106" s="10">
        <v>43862</v>
      </c>
      <c r="D106" s="11" t="s">
        <v>10</v>
      </c>
      <c r="E106" s="11">
        <v>0</v>
      </c>
      <c r="F106" s="11">
        <v>0</v>
      </c>
      <c r="G106" s="11">
        <v>15109.2</v>
      </c>
      <c r="H106" s="11">
        <v>721766.56</v>
      </c>
      <c r="I106" s="11" t="s">
        <v>11</v>
      </c>
      <c r="J106" s="11" t="s">
        <v>12</v>
      </c>
      <c r="K106" s="1" t="str">
        <f t="shared" si="3"/>
        <v/>
      </c>
      <c r="L106" s="1" t="e">
        <f ca="1">IF(AND(K106&lt;&gt; "", COUNTIF(SAP!#REF!,K106)&gt;0),"Matched", "")</f>
        <v>#REF!</v>
      </c>
      <c r="M106" s="1" t="str">
        <f t="shared" si="4"/>
        <v/>
      </c>
      <c r="N106" s="1" t="e">
        <f ca="1">IF(AND(M106&lt;&gt; "", COUNTIF(SAP!#REF!,M106)&gt;0),"Matched", "")</f>
        <v>#REF!</v>
      </c>
      <c r="O106" s="1" t="str">
        <f t="shared" si="5"/>
        <v/>
      </c>
      <c r="P106" s="1" t="e">
        <f ca="1">IF(AND(O106&lt;&gt; "", COUNTIF(SAP!#REF!,O106)&gt;0),"Matched", "")</f>
        <v>#REF!</v>
      </c>
      <c r="Q106" s="1" t="str">
        <f ca="1">IF(D106="AC","Logic4"&amp;"_"&amp;TEXT(C106,"dd.mm.yyyy") &amp;"_"&amp; 1716909.77,"")</f>
        <v>Logic4_01.02.2020_1716909.77</v>
      </c>
      <c r="R106" s="1" t="e">
        <f ca="1">IF(AND(Q106&lt;&gt; "", COUNTIF(SAP!#REF!,Q106)&gt;0),"Matched", "")</f>
        <v>#REF!</v>
      </c>
    </row>
    <row r="107" spans="1:18">
      <c r="A107" s="13">
        <v>11563327</v>
      </c>
      <c r="B107" s="14">
        <v>43862</v>
      </c>
      <c r="C107" s="14">
        <v>43862</v>
      </c>
      <c r="D107" s="15" t="s">
        <v>10</v>
      </c>
      <c r="E107" s="15">
        <v>0</v>
      </c>
      <c r="F107" s="15">
        <v>0</v>
      </c>
      <c r="G107" s="15">
        <v>15391.6</v>
      </c>
      <c r="H107" s="15">
        <v>737158.16</v>
      </c>
      <c r="I107" s="15" t="s">
        <v>11</v>
      </c>
      <c r="J107" s="15" t="s">
        <v>12</v>
      </c>
      <c r="K107" s="1" t="str">
        <f t="shared" si="3"/>
        <v/>
      </c>
      <c r="L107" s="1" t="e">
        <f ca="1">IF(AND(K107&lt;&gt; "", COUNTIF(SAP!#REF!,K107)&gt;0),"Matched", "")</f>
        <v>#REF!</v>
      </c>
      <c r="M107" s="1" t="str">
        <f t="shared" si="4"/>
        <v/>
      </c>
      <c r="N107" s="1" t="e">
        <f ca="1">IF(AND(M107&lt;&gt; "", COUNTIF(SAP!#REF!,M107)&gt;0),"Matched", "")</f>
        <v>#REF!</v>
      </c>
      <c r="O107" s="1" t="str">
        <f t="shared" si="5"/>
        <v/>
      </c>
      <c r="P107" s="1" t="e">
        <f ca="1">IF(AND(O107&lt;&gt; "", COUNTIF(SAP!#REF!,O107)&gt;0),"Matched", "")</f>
        <v>#REF!</v>
      </c>
      <c r="Q107" s="1" t="str">
        <f ca="1">IF(D107="AC","Logic4"&amp;"_"&amp;TEXT(C107,"dd.mm.yyyy") &amp;"_"&amp; 1716909.77,"")</f>
        <v>Logic4_01.02.2020_1716909.77</v>
      </c>
      <c r="R107" s="1" t="e">
        <f ca="1">IF(AND(Q107&lt;&gt; "", COUNTIF(SAP!#REF!,Q107)&gt;0),"Matched", "")</f>
        <v>#REF!</v>
      </c>
    </row>
    <row r="108" spans="1:18">
      <c r="A108" s="9">
        <v>11563327</v>
      </c>
      <c r="B108" s="10">
        <v>43862</v>
      </c>
      <c r="C108" s="10">
        <v>43862</v>
      </c>
      <c r="D108" s="11" t="s">
        <v>10</v>
      </c>
      <c r="E108" s="11">
        <v>0</v>
      </c>
      <c r="F108" s="11">
        <v>0</v>
      </c>
      <c r="G108" s="11">
        <v>15991.4</v>
      </c>
      <c r="H108" s="11">
        <v>753149.56</v>
      </c>
      <c r="I108" s="11" t="s">
        <v>11</v>
      </c>
      <c r="J108" s="11" t="s">
        <v>12</v>
      </c>
      <c r="K108" s="1" t="str">
        <f t="shared" si="3"/>
        <v/>
      </c>
      <c r="L108" s="1" t="e">
        <f ca="1">IF(AND(K108&lt;&gt; "", COUNTIF(SAP!#REF!,K108)&gt;0),"Matched", "")</f>
        <v>#REF!</v>
      </c>
      <c r="M108" s="1" t="str">
        <f t="shared" si="4"/>
        <v/>
      </c>
      <c r="N108" s="1" t="e">
        <f ca="1">IF(AND(M108&lt;&gt; "", COUNTIF(SAP!#REF!,M108)&gt;0),"Matched", "")</f>
        <v>#REF!</v>
      </c>
      <c r="O108" s="1" t="str">
        <f t="shared" si="5"/>
        <v/>
      </c>
      <c r="P108" s="1" t="e">
        <f ca="1">IF(AND(O108&lt;&gt; "", COUNTIF(SAP!#REF!,O108)&gt;0),"Matched", "")</f>
        <v>#REF!</v>
      </c>
      <c r="Q108" s="1" t="str">
        <f ca="1">IF(D108="AC","Logic4"&amp;"_"&amp;TEXT(C108,"dd.mm.yyyy") &amp;"_"&amp; 1716909.77,"")</f>
        <v>Logic4_01.02.2020_1716909.77</v>
      </c>
      <c r="R108" s="1" t="e">
        <f ca="1">IF(AND(Q108&lt;&gt; "", COUNTIF(SAP!#REF!,Q108)&gt;0),"Matched", "")</f>
        <v>#REF!</v>
      </c>
    </row>
    <row r="109" spans="1:18">
      <c r="A109" s="13">
        <v>11563327</v>
      </c>
      <c r="B109" s="14">
        <v>43862</v>
      </c>
      <c r="C109" s="14">
        <v>43862</v>
      </c>
      <c r="D109" s="15" t="s">
        <v>10</v>
      </c>
      <c r="E109" s="15">
        <v>0</v>
      </c>
      <c r="F109" s="15">
        <v>0</v>
      </c>
      <c r="G109" s="15">
        <v>16058.4</v>
      </c>
      <c r="H109" s="15">
        <v>769207.96</v>
      </c>
      <c r="I109" s="15" t="s">
        <v>11</v>
      </c>
      <c r="J109" s="15" t="s">
        <v>12</v>
      </c>
      <c r="K109" s="1" t="str">
        <f t="shared" si="3"/>
        <v/>
      </c>
      <c r="L109" s="1" t="e">
        <f ca="1">IF(AND(K109&lt;&gt; "", COUNTIF(SAP!#REF!,K109)&gt;0),"Matched", "")</f>
        <v>#REF!</v>
      </c>
      <c r="M109" s="1" t="str">
        <f t="shared" si="4"/>
        <v/>
      </c>
      <c r="N109" s="1" t="e">
        <f ca="1">IF(AND(M109&lt;&gt; "", COUNTIF(SAP!#REF!,M109)&gt;0),"Matched", "")</f>
        <v>#REF!</v>
      </c>
      <c r="O109" s="1" t="str">
        <f t="shared" si="5"/>
        <v/>
      </c>
      <c r="P109" s="1" t="e">
        <f ca="1">IF(AND(O109&lt;&gt; "", COUNTIF(SAP!#REF!,O109)&gt;0),"Matched", "")</f>
        <v>#REF!</v>
      </c>
      <c r="Q109" s="1" t="str">
        <f ca="1">IF(D109="AC","Logic4"&amp;"_"&amp;TEXT(C109,"dd.mm.yyyy") &amp;"_"&amp; 1716909.77,"")</f>
        <v>Logic4_01.02.2020_1716909.77</v>
      </c>
      <c r="R109" s="1" t="e">
        <f ca="1">IF(AND(Q109&lt;&gt; "", COUNTIF(SAP!#REF!,Q109)&gt;0),"Matched", "")</f>
        <v>#REF!</v>
      </c>
    </row>
    <row r="110" spans="1:18">
      <c r="A110" s="9">
        <v>11563327</v>
      </c>
      <c r="B110" s="10">
        <v>43862</v>
      </c>
      <c r="C110" s="10">
        <v>43862</v>
      </c>
      <c r="D110" s="11" t="s">
        <v>10</v>
      </c>
      <c r="E110" s="11">
        <v>0</v>
      </c>
      <c r="F110" s="11">
        <v>0</v>
      </c>
      <c r="G110" s="11">
        <v>16192.3</v>
      </c>
      <c r="H110" s="11">
        <v>785400.26</v>
      </c>
      <c r="I110" s="11" t="s">
        <v>11</v>
      </c>
      <c r="J110" s="11" t="s">
        <v>12</v>
      </c>
      <c r="K110" s="1" t="str">
        <f t="shared" si="3"/>
        <v/>
      </c>
      <c r="L110" s="1" t="e">
        <f ca="1">IF(AND(K110&lt;&gt; "", COUNTIF(SAP!#REF!,K110)&gt;0),"Matched", "")</f>
        <v>#REF!</v>
      </c>
      <c r="M110" s="1" t="str">
        <f t="shared" si="4"/>
        <v/>
      </c>
      <c r="N110" s="1" t="e">
        <f ca="1">IF(AND(M110&lt;&gt; "", COUNTIF(SAP!#REF!,M110)&gt;0),"Matched", "")</f>
        <v>#REF!</v>
      </c>
      <c r="O110" s="1" t="str">
        <f t="shared" si="5"/>
        <v/>
      </c>
      <c r="P110" s="1" t="e">
        <f ca="1">IF(AND(O110&lt;&gt; "", COUNTIF(SAP!#REF!,O110)&gt;0),"Matched", "")</f>
        <v>#REF!</v>
      </c>
      <c r="Q110" s="1" t="str">
        <f ca="1">IF(D110="AC","Logic4"&amp;"_"&amp;TEXT(C110,"dd.mm.yyyy") &amp;"_"&amp; 1716909.77,"")</f>
        <v>Logic4_01.02.2020_1716909.77</v>
      </c>
      <c r="R110" s="1" t="e">
        <f ca="1">IF(AND(Q110&lt;&gt; "", COUNTIF(SAP!#REF!,Q110)&gt;0),"Matched", "")</f>
        <v>#REF!</v>
      </c>
    </row>
    <row r="111" spans="1:18">
      <c r="A111" s="13">
        <v>11563327</v>
      </c>
      <c r="B111" s="14">
        <v>43862</v>
      </c>
      <c r="C111" s="14">
        <v>43862</v>
      </c>
      <c r="D111" s="15" t="s">
        <v>10</v>
      </c>
      <c r="E111" s="15">
        <v>0</v>
      </c>
      <c r="F111" s="15">
        <v>0</v>
      </c>
      <c r="G111" s="15">
        <v>16224.5</v>
      </c>
      <c r="H111" s="15">
        <v>801624.76</v>
      </c>
      <c r="I111" s="15" t="s">
        <v>11</v>
      </c>
      <c r="J111" s="15" t="s">
        <v>12</v>
      </c>
      <c r="K111" s="1" t="str">
        <f t="shared" si="3"/>
        <v/>
      </c>
      <c r="L111" s="1" t="e">
        <f ca="1">IF(AND(K111&lt;&gt; "", COUNTIF(SAP!#REF!,K111)&gt;0),"Matched", "")</f>
        <v>#REF!</v>
      </c>
      <c r="M111" s="1" t="str">
        <f t="shared" si="4"/>
        <v/>
      </c>
      <c r="N111" s="1" t="e">
        <f ca="1">IF(AND(M111&lt;&gt; "", COUNTIF(SAP!#REF!,M111)&gt;0),"Matched", "")</f>
        <v>#REF!</v>
      </c>
      <c r="O111" s="1" t="str">
        <f t="shared" si="5"/>
        <v/>
      </c>
      <c r="P111" s="1" t="e">
        <f ca="1">IF(AND(O111&lt;&gt; "", COUNTIF(SAP!#REF!,O111)&gt;0),"Matched", "")</f>
        <v>#REF!</v>
      </c>
      <c r="Q111" s="1" t="str">
        <f ca="1">IF(D111="AC","Logic4"&amp;"_"&amp;TEXT(C111,"dd.mm.yyyy") &amp;"_"&amp; 1716909.77,"")</f>
        <v>Logic4_01.02.2020_1716909.77</v>
      </c>
      <c r="R111" s="1" t="e">
        <f ca="1">IF(AND(Q111&lt;&gt; "", COUNTIF(SAP!#REF!,Q111)&gt;0),"Matched", "")</f>
        <v>#REF!</v>
      </c>
    </row>
    <row r="112" spans="1:18">
      <c r="A112" s="9">
        <v>11563327</v>
      </c>
      <c r="B112" s="10">
        <v>43862</v>
      </c>
      <c r="C112" s="10">
        <v>43862</v>
      </c>
      <c r="D112" s="11" t="s">
        <v>10</v>
      </c>
      <c r="E112" s="11">
        <v>0</v>
      </c>
      <c r="F112" s="11">
        <v>0</v>
      </c>
      <c r="G112" s="11">
        <v>16286</v>
      </c>
      <c r="H112" s="11">
        <v>817910.76</v>
      </c>
      <c r="I112" s="11" t="s">
        <v>11</v>
      </c>
      <c r="J112" s="11" t="s">
        <v>12</v>
      </c>
      <c r="K112" s="1" t="str">
        <f t="shared" si="3"/>
        <v/>
      </c>
      <c r="L112" s="1" t="e">
        <f ca="1">IF(AND(K112&lt;&gt; "", COUNTIF(SAP!#REF!,K112)&gt;0),"Matched", "")</f>
        <v>#REF!</v>
      </c>
      <c r="M112" s="1" t="str">
        <f t="shared" si="4"/>
        <v/>
      </c>
      <c r="N112" s="1" t="e">
        <f ca="1">IF(AND(M112&lt;&gt; "", COUNTIF(SAP!#REF!,M112)&gt;0),"Matched", "")</f>
        <v>#REF!</v>
      </c>
      <c r="O112" s="1" t="str">
        <f t="shared" si="5"/>
        <v/>
      </c>
      <c r="P112" s="1" t="e">
        <f ca="1">IF(AND(O112&lt;&gt; "", COUNTIF(SAP!#REF!,O112)&gt;0),"Matched", "")</f>
        <v>#REF!</v>
      </c>
      <c r="Q112" s="1" t="str">
        <f ca="1">IF(D112="AC","Logic4"&amp;"_"&amp;TEXT(C112,"dd.mm.yyyy") &amp;"_"&amp; 1716909.77,"")</f>
        <v>Logic4_01.02.2020_1716909.77</v>
      </c>
      <c r="R112" s="1" t="e">
        <f ca="1">IF(AND(Q112&lt;&gt; "", COUNTIF(SAP!#REF!,Q112)&gt;0),"Matched", "")</f>
        <v>#REF!</v>
      </c>
    </row>
    <row r="113" spans="1:18">
      <c r="A113" s="13">
        <v>11563327</v>
      </c>
      <c r="B113" s="14">
        <v>43862</v>
      </c>
      <c r="C113" s="14">
        <v>43862</v>
      </c>
      <c r="D113" s="15" t="s">
        <v>10</v>
      </c>
      <c r="E113" s="15">
        <v>0</v>
      </c>
      <c r="F113" s="15">
        <v>0</v>
      </c>
      <c r="G113" s="15">
        <v>16289.9</v>
      </c>
      <c r="H113" s="15">
        <v>834200.66</v>
      </c>
      <c r="I113" s="15" t="s">
        <v>11</v>
      </c>
      <c r="J113" s="15" t="s">
        <v>12</v>
      </c>
      <c r="K113" s="1" t="str">
        <f t="shared" si="3"/>
        <v/>
      </c>
      <c r="L113" s="1" t="e">
        <f ca="1">IF(AND(K113&lt;&gt; "", COUNTIF(SAP!#REF!,K113)&gt;0),"Matched", "")</f>
        <v>#REF!</v>
      </c>
      <c r="M113" s="1" t="str">
        <f t="shared" si="4"/>
        <v/>
      </c>
      <c r="N113" s="1" t="e">
        <f ca="1">IF(AND(M113&lt;&gt; "", COUNTIF(SAP!#REF!,M113)&gt;0),"Matched", "")</f>
        <v>#REF!</v>
      </c>
      <c r="O113" s="1" t="str">
        <f t="shared" si="5"/>
        <v/>
      </c>
      <c r="P113" s="1" t="e">
        <f ca="1">IF(AND(O113&lt;&gt; "", COUNTIF(SAP!#REF!,O113)&gt;0),"Matched", "")</f>
        <v>#REF!</v>
      </c>
      <c r="Q113" s="1" t="str">
        <f ca="1">IF(D113="AC","Logic4"&amp;"_"&amp;TEXT(C113,"dd.mm.yyyy") &amp;"_"&amp; 1716909.77,"")</f>
        <v>Logic4_01.02.2020_1716909.77</v>
      </c>
      <c r="R113" s="1" t="e">
        <f ca="1">IF(AND(Q113&lt;&gt; "", COUNTIF(SAP!#REF!,Q113)&gt;0),"Matched", "")</f>
        <v>#REF!</v>
      </c>
    </row>
    <row r="114" spans="1:18">
      <c r="A114" s="9">
        <v>11563327</v>
      </c>
      <c r="B114" s="10">
        <v>43862</v>
      </c>
      <c r="C114" s="10">
        <v>43862</v>
      </c>
      <c r="D114" s="11" t="s">
        <v>10</v>
      </c>
      <c r="E114" s="11">
        <v>0</v>
      </c>
      <c r="F114" s="11">
        <v>0</v>
      </c>
      <c r="G114" s="11">
        <v>16896.900000000001</v>
      </c>
      <c r="H114" s="11">
        <v>851097.56</v>
      </c>
      <c r="I114" s="11" t="s">
        <v>11</v>
      </c>
      <c r="J114" s="11" t="s">
        <v>12</v>
      </c>
      <c r="K114" s="1" t="str">
        <f t="shared" si="3"/>
        <v/>
      </c>
      <c r="L114" s="1" t="e">
        <f ca="1">IF(AND(K114&lt;&gt; "", COUNTIF(SAP!#REF!,K114)&gt;0),"Matched", "")</f>
        <v>#REF!</v>
      </c>
      <c r="M114" s="1" t="str">
        <f t="shared" si="4"/>
        <v/>
      </c>
      <c r="N114" s="1" t="e">
        <f ca="1">IF(AND(M114&lt;&gt; "", COUNTIF(SAP!#REF!,M114)&gt;0),"Matched", "")</f>
        <v>#REF!</v>
      </c>
      <c r="O114" s="1" t="str">
        <f t="shared" si="5"/>
        <v/>
      </c>
      <c r="P114" s="1" t="e">
        <f ca="1">IF(AND(O114&lt;&gt; "", COUNTIF(SAP!#REF!,O114)&gt;0),"Matched", "")</f>
        <v>#REF!</v>
      </c>
      <c r="Q114" s="1" t="str">
        <f ca="1">IF(D114="AC","Logic4"&amp;"_"&amp;TEXT(C114,"dd.mm.yyyy") &amp;"_"&amp; 1716909.77,"")</f>
        <v>Logic4_01.02.2020_1716909.77</v>
      </c>
      <c r="R114" s="1" t="e">
        <f ca="1">IF(AND(Q114&lt;&gt; "", COUNTIF(SAP!#REF!,Q114)&gt;0),"Matched", "")</f>
        <v>#REF!</v>
      </c>
    </row>
    <row r="115" spans="1:18">
      <c r="A115" s="13">
        <v>11563327</v>
      </c>
      <c r="B115" s="14">
        <v>43862</v>
      </c>
      <c r="C115" s="14">
        <v>43862</v>
      </c>
      <c r="D115" s="15" t="s">
        <v>10</v>
      </c>
      <c r="E115" s="15">
        <v>0</v>
      </c>
      <c r="F115" s="15">
        <v>0</v>
      </c>
      <c r="G115" s="15">
        <v>18190</v>
      </c>
      <c r="H115" s="15">
        <v>869287.56</v>
      </c>
      <c r="I115" s="15" t="s">
        <v>11</v>
      </c>
      <c r="J115" s="15" t="s">
        <v>12</v>
      </c>
      <c r="K115" s="1" t="str">
        <f t="shared" si="3"/>
        <v/>
      </c>
      <c r="L115" s="1" t="e">
        <f ca="1">IF(AND(K115&lt;&gt; "", COUNTIF(SAP!#REF!,K115)&gt;0),"Matched", "")</f>
        <v>#REF!</v>
      </c>
      <c r="M115" s="1" t="str">
        <f t="shared" si="4"/>
        <v/>
      </c>
      <c r="N115" s="1" t="e">
        <f ca="1">IF(AND(M115&lt;&gt; "", COUNTIF(SAP!#REF!,M115)&gt;0),"Matched", "")</f>
        <v>#REF!</v>
      </c>
      <c r="O115" s="1" t="str">
        <f t="shared" si="5"/>
        <v/>
      </c>
      <c r="P115" s="1" t="e">
        <f ca="1">IF(AND(O115&lt;&gt; "", COUNTIF(SAP!#REF!,O115)&gt;0),"Matched", "")</f>
        <v>#REF!</v>
      </c>
      <c r="Q115" s="1" t="str">
        <f ca="1">IF(D115="AC","Logic4"&amp;"_"&amp;TEXT(C115,"dd.mm.yyyy") &amp;"_"&amp; 1716909.77,"")</f>
        <v>Logic4_01.02.2020_1716909.77</v>
      </c>
      <c r="R115" s="1" t="e">
        <f ca="1">IF(AND(Q115&lt;&gt; "", COUNTIF(SAP!#REF!,Q115)&gt;0),"Matched", "")</f>
        <v>#REF!</v>
      </c>
    </row>
    <row r="116" spans="1:18">
      <c r="A116" s="9">
        <v>11563327</v>
      </c>
      <c r="B116" s="10">
        <v>43862</v>
      </c>
      <c r="C116" s="10">
        <v>43862</v>
      </c>
      <c r="D116" s="11" t="s">
        <v>10</v>
      </c>
      <c r="E116" s="11">
        <v>0</v>
      </c>
      <c r="F116" s="11">
        <v>0</v>
      </c>
      <c r="G116" s="11">
        <v>19231.900000000001</v>
      </c>
      <c r="H116" s="11">
        <v>888519.46</v>
      </c>
      <c r="I116" s="11" t="s">
        <v>11</v>
      </c>
      <c r="J116" s="11" t="s">
        <v>12</v>
      </c>
      <c r="K116" s="1" t="str">
        <f t="shared" si="3"/>
        <v/>
      </c>
      <c r="L116" s="1" t="e">
        <f ca="1">IF(AND(K116&lt;&gt; "", COUNTIF(SAP!#REF!,K116)&gt;0),"Matched", "")</f>
        <v>#REF!</v>
      </c>
      <c r="M116" s="1" t="str">
        <f t="shared" si="4"/>
        <v/>
      </c>
      <c r="N116" s="1" t="e">
        <f ca="1">IF(AND(M116&lt;&gt; "", COUNTIF(SAP!#REF!,M116)&gt;0),"Matched", "")</f>
        <v>#REF!</v>
      </c>
      <c r="O116" s="1" t="str">
        <f t="shared" si="5"/>
        <v/>
      </c>
      <c r="P116" s="1" t="e">
        <f ca="1">IF(AND(O116&lt;&gt; "", COUNTIF(SAP!#REF!,O116)&gt;0),"Matched", "")</f>
        <v>#REF!</v>
      </c>
      <c r="Q116" s="1" t="str">
        <f ca="1">IF(D116="AC","Logic4"&amp;"_"&amp;TEXT(C116,"dd.mm.yyyy") &amp;"_"&amp; 1716909.77,"")</f>
        <v>Logic4_01.02.2020_1716909.77</v>
      </c>
      <c r="R116" s="1" t="e">
        <f ca="1">IF(AND(Q116&lt;&gt; "", COUNTIF(SAP!#REF!,Q116)&gt;0),"Matched", "")</f>
        <v>#REF!</v>
      </c>
    </row>
    <row r="117" spans="1:18">
      <c r="A117" s="13">
        <v>11563327</v>
      </c>
      <c r="B117" s="14">
        <v>43862</v>
      </c>
      <c r="C117" s="14">
        <v>43862</v>
      </c>
      <c r="D117" s="15" t="s">
        <v>10</v>
      </c>
      <c r="E117" s="15">
        <v>0</v>
      </c>
      <c r="F117" s="15">
        <v>0</v>
      </c>
      <c r="G117" s="15">
        <v>19988.400000000001</v>
      </c>
      <c r="H117" s="15">
        <v>908507.86</v>
      </c>
      <c r="I117" s="15" t="s">
        <v>11</v>
      </c>
      <c r="J117" s="15" t="s">
        <v>12</v>
      </c>
      <c r="K117" s="1" t="str">
        <f t="shared" si="3"/>
        <v/>
      </c>
      <c r="L117" s="1" t="e">
        <f ca="1">IF(AND(K117&lt;&gt; "", COUNTIF(SAP!#REF!,K117)&gt;0),"Matched", "")</f>
        <v>#REF!</v>
      </c>
      <c r="M117" s="1" t="str">
        <f t="shared" si="4"/>
        <v/>
      </c>
      <c r="N117" s="1" t="e">
        <f ca="1">IF(AND(M117&lt;&gt; "", COUNTIF(SAP!#REF!,M117)&gt;0),"Matched", "")</f>
        <v>#REF!</v>
      </c>
      <c r="O117" s="1" t="str">
        <f t="shared" si="5"/>
        <v/>
      </c>
      <c r="P117" s="1" t="e">
        <f ca="1">IF(AND(O117&lt;&gt; "", COUNTIF(SAP!#REF!,O117)&gt;0),"Matched", "")</f>
        <v>#REF!</v>
      </c>
      <c r="Q117" s="1" t="str">
        <f ca="1">IF(D117="AC","Logic4"&amp;"_"&amp;TEXT(C117,"dd.mm.yyyy") &amp;"_"&amp; 1716909.77,"")</f>
        <v>Logic4_01.02.2020_1716909.77</v>
      </c>
      <c r="R117" s="1" t="e">
        <f ca="1">IF(AND(Q117&lt;&gt; "", COUNTIF(SAP!#REF!,Q117)&gt;0),"Matched", "")</f>
        <v>#REF!</v>
      </c>
    </row>
    <row r="118" spans="1:18">
      <c r="A118" s="9">
        <v>11563327</v>
      </c>
      <c r="B118" s="10">
        <v>43862</v>
      </c>
      <c r="C118" s="10">
        <v>43862</v>
      </c>
      <c r="D118" s="11" t="s">
        <v>10</v>
      </c>
      <c r="E118" s="11">
        <v>0</v>
      </c>
      <c r="F118" s="11">
        <v>0</v>
      </c>
      <c r="G118" s="11">
        <v>21273.53</v>
      </c>
      <c r="H118" s="11">
        <v>929781.39</v>
      </c>
      <c r="I118" s="11" t="s">
        <v>11</v>
      </c>
      <c r="J118" s="11" t="s">
        <v>12</v>
      </c>
      <c r="K118" s="1" t="str">
        <f t="shared" si="3"/>
        <v/>
      </c>
      <c r="L118" s="1" t="e">
        <f ca="1">IF(AND(K118&lt;&gt; "", COUNTIF(SAP!#REF!,K118)&gt;0),"Matched", "")</f>
        <v>#REF!</v>
      </c>
      <c r="M118" s="1" t="str">
        <f t="shared" si="4"/>
        <v/>
      </c>
      <c r="N118" s="1" t="e">
        <f ca="1">IF(AND(M118&lt;&gt; "", COUNTIF(SAP!#REF!,M118)&gt;0),"Matched", "")</f>
        <v>#REF!</v>
      </c>
      <c r="O118" s="1" t="str">
        <f t="shared" si="5"/>
        <v/>
      </c>
      <c r="P118" s="1" t="e">
        <f ca="1">IF(AND(O118&lt;&gt; "", COUNTIF(SAP!#REF!,O118)&gt;0),"Matched", "")</f>
        <v>#REF!</v>
      </c>
      <c r="Q118" s="1" t="str">
        <f ca="1">IF(D118="AC","Logic4"&amp;"_"&amp;TEXT(C118,"dd.mm.yyyy") &amp;"_"&amp; 1716909.77,"")</f>
        <v>Logic4_01.02.2020_1716909.77</v>
      </c>
      <c r="R118" s="1" t="e">
        <f ca="1">IF(AND(Q118&lt;&gt; "", COUNTIF(SAP!#REF!,Q118)&gt;0),"Matched", "")</f>
        <v>#REF!</v>
      </c>
    </row>
    <row r="119" spans="1:18">
      <c r="A119" s="13">
        <v>11563327</v>
      </c>
      <c r="B119" s="14">
        <v>43862</v>
      </c>
      <c r="C119" s="14">
        <v>43862</v>
      </c>
      <c r="D119" s="15" t="s">
        <v>10</v>
      </c>
      <c r="E119" s="15">
        <v>0</v>
      </c>
      <c r="F119" s="15">
        <v>0</v>
      </c>
      <c r="G119" s="15">
        <v>21622.74</v>
      </c>
      <c r="H119" s="15">
        <v>951404.13</v>
      </c>
      <c r="I119" s="15" t="s">
        <v>11</v>
      </c>
      <c r="J119" s="15" t="s">
        <v>12</v>
      </c>
      <c r="K119" s="1" t="str">
        <f t="shared" si="3"/>
        <v/>
      </c>
      <c r="L119" s="1" t="e">
        <f ca="1">IF(AND(K119&lt;&gt; "", COUNTIF(SAP!#REF!,K119)&gt;0),"Matched", "")</f>
        <v>#REF!</v>
      </c>
      <c r="M119" s="1" t="str">
        <f t="shared" si="4"/>
        <v/>
      </c>
      <c r="N119" s="1" t="e">
        <f ca="1">IF(AND(M119&lt;&gt; "", COUNTIF(SAP!#REF!,M119)&gt;0),"Matched", "")</f>
        <v>#REF!</v>
      </c>
      <c r="O119" s="1" t="str">
        <f t="shared" si="5"/>
        <v/>
      </c>
      <c r="P119" s="1" t="e">
        <f ca="1">IF(AND(O119&lt;&gt; "", COUNTIF(SAP!#REF!,O119)&gt;0),"Matched", "")</f>
        <v>#REF!</v>
      </c>
      <c r="Q119" s="1" t="str">
        <f ca="1">IF(D119="AC","Logic4"&amp;"_"&amp;TEXT(C119,"dd.mm.yyyy") &amp;"_"&amp; 1716909.77,"")</f>
        <v>Logic4_01.02.2020_1716909.77</v>
      </c>
      <c r="R119" s="1" t="e">
        <f ca="1">IF(AND(Q119&lt;&gt; "", COUNTIF(SAP!#REF!,Q119)&gt;0),"Matched", "")</f>
        <v>#REF!</v>
      </c>
    </row>
    <row r="120" spans="1:18">
      <c r="A120" s="9">
        <v>11563327</v>
      </c>
      <c r="B120" s="10">
        <v>43862</v>
      </c>
      <c r="C120" s="10">
        <v>43862</v>
      </c>
      <c r="D120" s="11" t="s">
        <v>10</v>
      </c>
      <c r="E120" s="11">
        <v>0</v>
      </c>
      <c r="F120" s="11">
        <v>0</v>
      </c>
      <c r="G120" s="11">
        <v>25104.33</v>
      </c>
      <c r="H120" s="11">
        <v>976508.46</v>
      </c>
      <c r="I120" s="11" t="s">
        <v>11</v>
      </c>
      <c r="J120" s="11" t="s">
        <v>12</v>
      </c>
      <c r="K120" s="1" t="str">
        <f t="shared" si="3"/>
        <v/>
      </c>
      <c r="L120" s="1" t="e">
        <f ca="1">IF(AND(K120&lt;&gt; "", COUNTIF(SAP!#REF!,K120)&gt;0),"Matched", "")</f>
        <v>#REF!</v>
      </c>
      <c r="M120" s="1" t="str">
        <f t="shared" si="4"/>
        <v/>
      </c>
      <c r="N120" s="1" t="e">
        <f ca="1">IF(AND(M120&lt;&gt; "", COUNTIF(SAP!#REF!,M120)&gt;0),"Matched", "")</f>
        <v>#REF!</v>
      </c>
      <c r="O120" s="1" t="str">
        <f t="shared" si="5"/>
        <v/>
      </c>
      <c r="P120" s="1" t="e">
        <f ca="1">IF(AND(O120&lt;&gt; "", COUNTIF(SAP!#REF!,O120)&gt;0),"Matched", "")</f>
        <v>#REF!</v>
      </c>
      <c r="Q120" s="1" t="str">
        <f ca="1">IF(D120="AC","Logic4"&amp;"_"&amp;TEXT(C120,"dd.mm.yyyy") &amp;"_"&amp; 1716909.77,"")</f>
        <v>Logic4_01.02.2020_1716909.77</v>
      </c>
      <c r="R120" s="1" t="e">
        <f ca="1">IF(AND(Q120&lt;&gt; "", COUNTIF(SAP!#REF!,Q120)&gt;0),"Matched", "")</f>
        <v>#REF!</v>
      </c>
    </row>
    <row r="121" spans="1:18">
      <c r="A121" s="13">
        <v>11563327</v>
      </c>
      <c r="B121" s="14">
        <v>43862</v>
      </c>
      <c r="C121" s="14">
        <v>43862</v>
      </c>
      <c r="D121" s="15" t="s">
        <v>10</v>
      </c>
      <c r="E121" s="15">
        <v>0</v>
      </c>
      <c r="F121" s="15">
        <v>0</v>
      </c>
      <c r="G121" s="15">
        <v>25436.7</v>
      </c>
      <c r="H121" s="15">
        <v>1001945.16</v>
      </c>
      <c r="I121" s="15" t="s">
        <v>11</v>
      </c>
      <c r="J121" s="15" t="s">
        <v>12</v>
      </c>
      <c r="K121" s="1" t="str">
        <f t="shared" si="3"/>
        <v/>
      </c>
      <c r="L121" s="1" t="e">
        <f ca="1">IF(AND(K121&lt;&gt; "", COUNTIF(SAP!#REF!,K121)&gt;0),"Matched", "")</f>
        <v>#REF!</v>
      </c>
      <c r="M121" s="1" t="str">
        <f t="shared" si="4"/>
        <v/>
      </c>
      <c r="N121" s="1" t="e">
        <f ca="1">IF(AND(M121&lt;&gt; "", COUNTIF(SAP!#REF!,M121)&gt;0),"Matched", "")</f>
        <v>#REF!</v>
      </c>
      <c r="O121" s="1" t="str">
        <f t="shared" si="5"/>
        <v/>
      </c>
      <c r="P121" s="1" t="e">
        <f ca="1">IF(AND(O121&lt;&gt; "", COUNTIF(SAP!#REF!,O121)&gt;0),"Matched", "")</f>
        <v>#REF!</v>
      </c>
      <c r="Q121" s="1" t="str">
        <f ca="1">IF(D121="AC","Logic4"&amp;"_"&amp;TEXT(C121,"dd.mm.yyyy") &amp;"_"&amp; 1716909.77,"")</f>
        <v>Logic4_01.02.2020_1716909.77</v>
      </c>
      <c r="R121" s="1" t="e">
        <f ca="1">IF(AND(Q121&lt;&gt; "", COUNTIF(SAP!#REF!,Q121)&gt;0),"Matched", "")</f>
        <v>#REF!</v>
      </c>
    </row>
    <row r="122" spans="1:18">
      <c r="A122" s="9">
        <v>11563327</v>
      </c>
      <c r="B122" s="10">
        <v>43862</v>
      </c>
      <c r="C122" s="10">
        <v>43862</v>
      </c>
      <c r="D122" s="11" t="s">
        <v>10</v>
      </c>
      <c r="E122" s="11">
        <v>0</v>
      </c>
      <c r="F122" s="11">
        <v>0</v>
      </c>
      <c r="G122" s="11">
        <v>25522.92</v>
      </c>
      <c r="H122" s="11">
        <v>1027468.08</v>
      </c>
      <c r="I122" s="11" t="s">
        <v>11</v>
      </c>
      <c r="J122" s="11" t="s">
        <v>12</v>
      </c>
      <c r="K122" s="1" t="str">
        <f t="shared" si="3"/>
        <v/>
      </c>
      <c r="L122" s="1" t="e">
        <f ca="1">IF(AND(K122&lt;&gt; "", COUNTIF(SAP!#REF!,K122)&gt;0),"Matched", "")</f>
        <v>#REF!</v>
      </c>
      <c r="M122" s="1" t="str">
        <f t="shared" si="4"/>
        <v/>
      </c>
      <c r="N122" s="1" t="e">
        <f ca="1">IF(AND(M122&lt;&gt; "", COUNTIF(SAP!#REF!,M122)&gt;0),"Matched", "")</f>
        <v>#REF!</v>
      </c>
      <c r="O122" s="1" t="str">
        <f t="shared" si="5"/>
        <v/>
      </c>
      <c r="P122" s="1" t="e">
        <f ca="1">IF(AND(O122&lt;&gt; "", COUNTIF(SAP!#REF!,O122)&gt;0),"Matched", "")</f>
        <v>#REF!</v>
      </c>
      <c r="Q122" s="1" t="str">
        <f ca="1">IF(D122="AC","Logic4"&amp;"_"&amp;TEXT(C122,"dd.mm.yyyy") &amp;"_"&amp; 1716909.77,"")</f>
        <v>Logic4_01.02.2020_1716909.77</v>
      </c>
      <c r="R122" s="1" t="e">
        <f ca="1">IF(AND(Q122&lt;&gt; "", COUNTIF(SAP!#REF!,Q122)&gt;0),"Matched", "")</f>
        <v>#REF!</v>
      </c>
    </row>
    <row r="123" spans="1:18">
      <c r="A123" s="13">
        <v>11563327</v>
      </c>
      <c r="B123" s="14">
        <v>43862</v>
      </c>
      <c r="C123" s="14">
        <v>43862</v>
      </c>
      <c r="D123" s="15" t="s">
        <v>10</v>
      </c>
      <c r="E123" s="15">
        <v>0</v>
      </c>
      <c r="F123" s="15">
        <v>0</v>
      </c>
      <c r="G123" s="15">
        <v>25571.84</v>
      </c>
      <c r="H123" s="15">
        <v>1053039.92</v>
      </c>
      <c r="I123" s="15" t="s">
        <v>11</v>
      </c>
      <c r="J123" s="15" t="s">
        <v>12</v>
      </c>
      <c r="K123" s="1" t="str">
        <f t="shared" si="3"/>
        <v/>
      </c>
      <c r="L123" s="1" t="e">
        <f ca="1">IF(AND(K123&lt;&gt; "", COUNTIF(SAP!#REF!,K123)&gt;0),"Matched", "")</f>
        <v>#REF!</v>
      </c>
      <c r="M123" s="1" t="str">
        <f t="shared" si="4"/>
        <v/>
      </c>
      <c r="N123" s="1" t="e">
        <f ca="1">IF(AND(M123&lt;&gt; "", COUNTIF(SAP!#REF!,M123)&gt;0),"Matched", "")</f>
        <v>#REF!</v>
      </c>
      <c r="O123" s="1" t="str">
        <f t="shared" si="5"/>
        <v/>
      </c>
      <c r="P123" s="1" t="e">
        <f ca="1">IF(AND(O123&lt;&gt; "", COUNTIF(SAP!#REF!,O123)&gt;0),"Matched", "")</f>
        <v>#REF!</v>
      </c>
      <c r="Q123" s="1" t="str">
        <f ca="1">IF(D123="AC","Logic4"&amp;"_"&amp;TEXT(C123,"dd.mm.yyyy") &amp;"_"&amp; 1716909.77,"")</f>
        <v>Logic4_01.02.2020_1716909.77</v>
      </c>
      <c r="R123" s="1" t="e">
        <f ca="1">IF(AND(Q123&lt;&gt; "", COUNTIF(SAP!#REF!,Q123)&gt;0),"Matched", "")</f>
        <v>#REF!</v>
      </c>
    </row>
    <row r="124" spans="1:18">
      <c r="A124" s="9">
        <v>11563327</v>
      </c>
      <c r="B124" s="10">
        <v>43862</v>
      </c>
      <c r="C124" s="10">
        <v>43862</v>
      </c>
      <c r="D124" s="11" t="s">
        <v>10</v>
      </c>
      <c r="E124" s="11">
        <v>0</v>
      </c>
      <c r="F124" s="11">
        <v>0</v>
      </c>
      <c r="G124" s="11">
        <v>25880.2</v>
      </c>
      <c r="H124" s="11">
        <v>1078920.1200000001</v>
      </c>
      <c r="I124" s="11" t="s">
        <v>11</v>
      </c>
      <c r="J124" s="11" t="s">
        <v>12</v>
      </c>
      <c r="K124" s="1" t="str">
        <f t="shared" si="3"/>
        <v/>
      </c>
      <c r="L124" s="1" t="e">
        <f ca="1">IF(AND(K124&lt;&gt; "", COUNTIF(SAP!#REF!,K124)&gt;0),"Matched", "")</f>
        <v>#REF!</v>
      </c>
      <c r="M124" s="1" t="str">
        <f t="shared" si="4"/>
        <v/>
      </c>
      <c r="N124" s="1" t="e">
        <f ca="1">IF(AND(M124&lt;&gt; "", COUNTIF(SAP!#REF!,M124)&gt;0),"Matched", "")</f>
        <v>#REF!</v>
      </c>
      <c r="O124" s="1" t="str">
        <f t="shared" si="5"/>
        <v/>
      </c>
      <c r="P124" s="1" t="e">
        <f ca="1">IF(AND(O124&lt;&gt; "", COUNTIF(SAP!#REF!,O124)&gt;0),"Matched", "")</f>
        <v>#REF!</v>
      </c>
      <c r="Q124" s="1" t="str">
        <f ca="1">IF(D124="AC","Logic4"&amp;"_"&amp;TEXT(C124,"dd.mm.yyyy") &amp;"_"&amp; 1716909.77,"")</f>
        <v>Logic4_01.02.2020_1716909.77</v>
      </c>
      <c r="R124" s="1" t="e">
        <f ca="1">IF(AND(Q124&lt;&gt; "", COUNTIF(SAP!#REF!,Q124)&gt;0),"Matched", "")</f>
        <v>#REF!</v>
      </c>
    </row>
    <row r="125" spans="1:18">
      <c r="A125" s="13">
        <v>11563327</v>
      </c>
      <c r="B125" s="14">
        <v>43862</v>
      </c>
      <c r="C125" s="14">
        <v>43862</v>
      </c>
      <c r="D125" s="15" t="s">
        <v>10</v>
      </c>
      <c r="E125" s="15">
        <v>0</v>
      </c>
      <c r="F125" s="15">
        <v>0</v>
      </c>
      <c r="G125" s="15">
        <v>26136.400000000001</v>
      </c>
      <c r="H125" s="15">
        <v>1105056.52</v>
      </c>
      <c r="I125" s="15" t="s">
        <v>11</v>
      </c>
      <c r="J125" s="15" t="s">
        <v>12</v>
      </c>
      <c r="K125" s="1" t="str">
        <f t="shared" si="3"/>
        <v/>
      </c>
      <c r="L125" s="1" t="e">
        <f ca="1">IF(AND(K125&lt;&gt; "", COUNTIF(SAP!#REF!,K125)&gt;0),"Matched", "")</f>
        <v>#REF!</v>
      </c>
      <c r="M125" s="1" t="str">
        <f t="shared" si="4"/>
        <v/>
      </c>
      <c r="N125" s="1" t="e">
        <f ca="1">IF(AND(M125&lt;&gt; "", COUNTIF(SAP!#REF!,M125)&gt;0),"Matched", "")</f>
        <v>#REF!</v>
      </c>
      <c r="O125" s="1" t="str">
        <f t="shared" si="5"/>
        <v/>
      </c>
      <c r="P125" s="1" t="e">
        <f ca="1">IF(AND(O125&lt;&gt; "", COUNTIF(SAP!#REF!,O125)&gt;0),"Matched", "")</f>
        <v>#REF!</v>
      </c>
      <c r="Q125" s="1" t="str">
        <f ca="1">IF(D125="AC","Logic4"&amp;"_"&amp;TEXT(C125,"dd.mm.yyyy") &amp;"_"&amp; 1716909.77,"")</f>
        <v>Logic4_01.02.2020_1716909.77</v>
      </c>
      <c r="R125" s="1" t="e">
        <f ca="1">IF(AND(Q125&lt;&gt; "", COUNTIF(SAP!#REF!,Q125)&gt;0),"Matched", "")</f>
        <v>#REF!</v>
      </c>
    </row>
    <row r="126" spans="1:18">
      <c r="A126" s="9">
        <v>11563327</v>
      </c>
      <c r="B126" s="10">
        <v>43862</v>
      </c>
      <c r="C126" s="10">
        <v>43862</v>
      </c>
      <c r="D126" s="11" t="s">
        <v>10</v>
      </c>
      <c r="E126" s="11">
        <v>0</v>
      </c>
      <c r="F126" s="11">
        <v>0</v>
      </c>
      <c r="G126" s="11">
        <v>26443.4</v>
      </c>
      <c r="H126" s="11">
        <v>1131499.92</v>
      </c>
      <c r="I126" s="11" t="s">
        <v>11</v>
      </c>
      <c r="J126" s="11" t="s">
        <v>12</v>
      </c>
      <c r="K126" s="1" t="str">
        <f t="shared" si="3"/>
        <v/>
      </c>
      <c r="L126" s="1" t="e">
        <f ca="1">IF(AND(K126&lt;&gt; "", COUNTIF(SAP!#REF!,K126)&gt;0),"Matched", "")</f>
        <v>#REF!</v>
      </c>
      <c r="M126" s="1" t="str">
        <f t="shared" si="4"/>
        <v/>
      </c>
      <c r="N126" s="1" t="e">
        <f ca="1">IF(AND(M126&lt;&gt; "", COUNTIF(SAP!#REF!,M126)&gt;0),"Matched", "")</f>
        <v>#REF!</v>
      </c>
      <c r="O126" s="1" t="str">
        <f t="shared" si="5"/>
        <v/>
      </c>
      <c r="P126" s="1" t="e">
        <f ca="1">IF(AND(O126&lt;&gt; "", COUNTIF(SAP!#REF!,O126)&gt;0),"Matched", "")</f>
        <v>#REF!</v>
      </c>
      <c r="Q126" s="1" t="str">
        <f ca="1">IF(D126="AC","Logic4"&amp;"_"&amp;TEXT(C126,"dd.mm.yyyy") &amp;"_"&amp; 1716909.77,"")</f>
        <v>Logic4_01.02.2020_1716909.77</v>
      </c>
      <c r="R126" s="1" t="e">
        <f ca="1">IF(AND(Q126&lt;&gt; "", COUNTIF(SAP!#REF!,Q126)&gt;0),"Matched", "")</f>
        <v>#REF!</v>
      </c>
    </row>
    <row r="127" spans="1:18">
      <c r="A127" s="13">
        <v>11563327</v>
      </c>
      <c r="B127" s="14">
        <v>43862</v>
      </c>
      <c r="C127" s="14">
        <v>43862</v>
      </c>
      <c r="D127" s="15" t="s">
        <v>10</v>
      </c>
      <c r="E127" s="15">
        <v>0</v>
      </c>
      <c r="F127" s="15">
        <v>0</v>
      </c>
      <c r="G127" s="15">
        <v>26668.400000000001</v>
      </c>
      <c r="H127" s="15">
        <v>1158168.32</v>
      </c>
      <c r="I127" s="15" t="s">
        <v>11</v>
      </c>
      <c r="J127" s="15" t="s">
        <v>12</v>
      </c>
      <c r="K127" s="1" t="str">
        <f t="shared" si="3"/>
        <v/>
      </c>
      <c r="L127" s="1" t="e">
        <f ca="1">IF(AND(K127&lt;&gt; "", COUNTIF(SAP!#REF!,K127)&gt;0),"Matched", "")</f>
        <v>#REF!</v>
      </c>
      <c r="M127" s="1" t="str">
        <f t="shared" si="4"/>
        <v/>
      </c>
      <c r="N127" s="1" t="e">
        <f ca="1">IF(AND(M127&lt;&gt; "", COUNTIF(SAP!#REF!,M127)&gt;0),"Matched", "")</f>
        <v>#REF!</v>
      </c>
      <c r="O127" s="1" t="str">
        <f t="shared" si="5"/>
        <v/>
      </c>
      <c r="P127" s="1" t="e">
        <f ca="1">IF(AND(O127&lt;&gt; "", COUNTIF(SAP!#REF!,O127)&gt;0),"Matched", "")</f>
        <v>#REF!</v>
      </c>
      <c r="Q127" s="1" t="str">
        <f ca="1">IF(D127="AC","Logic4"&amp;"_"&amp;TEXT(C127,"dd.mm.yyyy") &amp;"_"&amp; 1716909.77,"")</f>
        <v>Logic4_01.02.2020_1716909.77</v>
      </c>
      <c r="R127" s="1" t="e">
        <f ca="1">IF(AND(Q127&lt;&gt; "", COUNTIF(SAP!#REF!,Q127)&gt;0),"Matched", "")</f>
        <v>#REF!</v>
      </c>
    </row>
    <row r="128" spans="1:18">
      <c r="A128" s="9">
        <v>11563327</v>
      </c>
      <c r="B128" s="10">
        <v>43862</v>
      </c>
      <c r="C128" s="10">
        <v>43862</v>
      </c>
      <c r="D128" s="11" t="s">
        <v>10</v>
      </c>
      <c r="E128" s="11">
        <v>0</v>
      </c>
      <c r="F128" s="11">
        <v>0</v>
      </c>
      <c r="G128" s="11">
        <v>27709.200000000001</v>
      </c>
      <c r="H128" s="11">
        <v>1185877.52</v>
      </c>
      <c r="I128" s="11" t="s">
        <v>11</v>
      </c>
      <c r="J128" s="11" t="s">
        <v>12</v>
      </c>
      <c r="K128" s="1" t="str">
        <f t="shared" si="3"/>
        <v/>
      </c>
      <c r="L128" s="1" t="e">
        <f ca="1">IF(AND(K128&lt;&gt; "", COUNTIF(SAP!#REF!,K128)&gt;0),"Matched", "")</f>
        <v>#REF!</v>
      </c>
      <c r="M128" s="1" t="str">
        <f t="shared" si="4"/>
        <v/>
      </c>
      <c r="N128" s="1" t="e">
        <f ca="1">IF(AND(M128&lt;&gt; "", COUNTIF(SAP!#REF!,M128)&gt;0),"Matched", "")</f>
        <v>#REF!</v>
      </c>
      <c r="O128" s="1" t="str">
        <f t="shared" si="5"/>
        <v/>
      </c>
      <c r="P128" s="1" t="e">
        <f ca="1">IF(AND(O128&lt;&gt; "", COUNTIF(SAP!#REF!,O128)&gt;0),"Matched", "")</f>
        <v>#REF!</v>
      </c>
      <c r="Q128" s="1" t="str">
        <f ca="1">IF(D128="AC","Logic4"&amp;"_"&amp;TEXT(C128,"dd.mm.yyyy") &amp;"_"&amp; 1716909.77,"")</f>
        <v>Logic4_01.02.2020_1716909.77</v>
      </c>
      <c r="R128" s="1" t="e">
        <f ca="1">IF(AND(Q128&lt;&gt; "", COUNTIF(SAP!#REF!,Q128)&gt;0),"Matched", "")</f>
        <v>#REF!</v>
      </c>
    </row>
    <row r="129" spans="1:20">
      <c r="A129" s="13">
        <v>11563327</v>
      </c>
      <c r="B129" s="14">
        <v>43862</v>
      </c>
      <c r="C129" s="14">
        <v>43862</v>
      </c>
      <c r="D129" s="15" t="s">
        <v>10</v>
      </c>
      <c r="E129" s="15">
        <v>0</v>
      </c>
      <c r="F129" s="15">
        <v>0</v>
      </c>
      <c r="G129" s="15">
        <v>28112.65</v>
      </c>
      <c r="H129" s="15">
        <v>1213990.17</v>
      </c>
      <c r="I129" s="15" t="s">
        <v>11</v>
      </c>
      <c r="J129" s="15" t="s">
        <v>12</v>
      </c>
      <c r="K129" s="1" t="str">
        <f t="shared" si="3"/>
        <v/>
      </c>
      <c r="L129" s="1" t="e">
        <f ca="1">IF(AND(K129&lt;&gt; "", COUNTIF(SAP!#REF!,K129)&gt;0),"Matched", "")</f>
        <v>#REF!</v>
      </c>
      <c r="M129" s="1" t="str">
        <f t="shared" si="4"/>
        <v/>
      </c>
      <c r="N129" s="1" t="e">
        <f ca="1">IF(AND(M129&lt;&gt; "", COUNTIF(SAP!#REF!,M129)&gt;0),"Matched", "")</f>
        <v>#REF!</v>
      </c>
      <c r="O129" s="1" t="str">
        <f t="shared" si="5"/>
        <v/>
      </c>
      <c r="P129" s="1" t="e">
        <f ca="1">IF(AND(O129&lt;&gt; "", COUNTIF(SAP!#REF!,O129)&gt;0),"Matched", "")</f>
        <v>#REF!</v>
      </c>
      <c r="Q129" s="1" t="str">
        <f ca="1">IF(D129="AC","Logic4"&amp;"_"&amp;TEXT(C129,"dd.mm.yyyy") &amp;"_"&amp; 1716909.77,"")</f>
        <v>Logic4_01.02.2020_1716909.77</v>
      </c>
      <c r="R129" s="1" t="e">
        <f ca="1">IF(AND(Q129&lt;&gt; "", COUNTIF(SAP!#REF!,Q129)&gt;0),"Matched", "")</f>
        <v>#REF!</v>
      </c>
    </row>
    <row r="130" spans="1:20">
      <c r="A130" s="9">
        <v>11563327</v>
      </c>
      <c r="B130" s="10">
        <v>43862</v>
      </c>
      <c r="C130" s="10">
        <v>43862</v>
      </c>
      <c r="D130" s="11" t="s">
        <v>10</v>
      </c>
      <c r="E130" s="11">
        <v>0</v>
      </c>
      <c r="F130" s="11">
        <v>0</v>
      </c>
      <c r="G130" s="11">
        <v>30071.91</v>
      </c>
      <c r="H130" s="11">
        <v>1244062.08</v>
      </c>
      <c r="I130" s="11" t="s">
        <v>11</v>
      </c>
      <c r="J130" s="11" t="s">
        <v>12</v>
      </c>
      <c r="K130" s="1" t="str">
        <f t="shared" si="3"/>
        <v/>
      </c>
      <c r="L130" s="1" t="e">
        <f ca="1">IF(AND(K130&lt;&gt; "", COUNTIF(SAP!#REF!,K130)&gt;0),"Matched", "")</f>
        <v>#REF!</v>
      </c>
      <c r="M130" s="1" t="str">
        <f t="shared" si="4"/>
        <v/>
      </c>
      <c r="N130" s="1" t="e">
        <f ca="1">IF(AND(M130&lt;&gt; "", COUNTIF(SAP!#REF!,M130)&gt;0),"Matched", "")</f>
        <v>#REF!</v>
      </c>
      <c r="O130" s="1" t="str">
        <f t="shared" si="5"/>
        <v/>
      </c>
      <c r="P130" s="1" t="e">
        <f ca="1">IF(AND(O130&lt;&gt; "", COUNTIF(SAP!#REF!,O130)&gt;0),"Matched", "")</f>
        <v>#REF!</v>
      </c>
      <c r="Q130" s="1" t="str">
        <f ca="1">IF(D130="AC","Logic4"&amp;"_"&amp;TEXT(C130,"dd.mm.yyyy") &amp;"_"&amp; 1716909.77,"")</f>
        <v>Logic4_01.02.2020_1716909.77</v>
      </c>
      <c r="R130" s="1" t="e">
        <f ca="1">IF(AND(Q130&lt;&gt; "", COUNTIF(SAP!#REF!,Q130)&gt;0),"Matched", "")</f>
        <v>#REF!</v>
      </c>
    </row>
    <row r="131" spans="1:20">
      <c r="A131" s="13">
        <v>11563327</v>
      </c>
      <c r="B131" s="14">
        <v>43862</v>
      </c>
      <c r="C131" s="14">
        <v>43862</v>
      </c>
      <c r="D131" s="15" t="s">
        <v>10</v>
      </c>
      <c r="E131" s="15">
        <v>0</v>
      </c>
      <c r="F131" s="15">
        <v>0</v>
      </c>
      <c r="G131" s="15">
        <v>31604.5</v>
      </c>
      <c r="H131" s="15">
        <v>1275666.58</v>
      </c>
      <c r="I131" s="15" t="s">
        <v>11</v>
      </c>
      <c r="J131" s="15" t="s">
        <v>12</v>
      </c>
      <c r="K131" s="1" t="str">
        <f t="shared" ref="K131:K194" si="6">IF(D131="TF","Logic1"&amp;"_"&amp;TEXT(C131, "mm") &amp;"_"&amp; F131,"")</f>
        <v/>
      </c>
      <c r="L131" s="1" t="e">
        <f ca="1">IF(AND(K131&lt;&gt; "", COUNTIF(SAP!#REF!,K131)&gt;0),"Matched", "")</f>
        <v>#REF!</v>
      </c>
      <c r="M131" s="1" t="str">
        <f t="shared" ref="M131:M155" si="7">IF(D131="TR","Logic2"&amp;"_"&amp;TEXT(C131,"dd.mm.yyyy") &amp;"_"&amp; F131,"")</f>
        <v/>
      </c>
      <c r="N131" s="1" t="e">
        <f ca="1">IF(AND(M131&lt;&gt; "", COUNTIF(SAP!#REF!,M131)&gt;0),"Matched", "")</f>
        <v>#REF!</v>
      </c>
      <c r="O131" s="1" t="str">
        <f t="shared" ref="O131:O155" si="8">IF(D131="AF","Logic3"&amp;"_"&amp;G131,"")</f>
        <v/>
      </c>
      <c r="P131" s="1" t="e">
        <f ca="1">IF(AND(O131&lt;&gt; "", COUNTIF(SAP!#REF!,O131)&gt;0),"Matched", "")</f>
        <v>#REF!</v>
      </c>
      <c r="Q131" s="1" t="str">
        <f ca="1">IF(D131="AC","Logic4"&amp;"_"&amp;TEXT(C131,"dd.mm.yyyy") &amp;"_"&amp; 1716909.77,"")</f>
        <v>Logic4_01.02.2020_1716909.77</v>
      </c>
      <c r="R131" s="1" t="e">
        <f ca="1">IF(AND(Q131&lt;&gt; "", COUNTIF(SAP!#REF!,Q131)&gt;0),"Matched", "")</f>
        <v>#REF!</v>
      </c>
    </row>
    <row r="132" spans="1:20">
      <c r="A132" s="9">
        <v>11563327</v>
      </c>
      <c r="B132" s="10">
        <v>43862</v>
      </c>
      <c r="C132" s="10">
        <v>43862</v>
      </c>
      <c r="D132" s="11" t="s">
        <v>10</v>
      </c>
      <c r="E132" s="11">
        <v>0</v>
      </c>
      <c r="F132" s="11">
        <v>0</v>
      </c>
      <c r="G132" s="11">
        <v>32315.7</v>
      </c>
      <c r="H132" s="11">
        <v>1307982.28</v>
      </c>
      <c r="I132" s="11" t="s">
        <v>11</v>
      </c>
      <c r="J132" s="11" t="s">
        <v>12</v>
      </c>
      <c r="K132" s="1" t="str">
        <f t="shared" si="6"/>
        <v/>
      </c>
      <c r="L132" s="1" t="e">
        <f ca="1">IF(AND(K132&lt;&gt; "", COUNTIF(SAP!#REF!,K132)&gt;0),"Matched", "")</f>
        <v>#REF!</v>
      </c>
      <c r="M132" s="1" t="str">
        <f t="shared" si="7"/>
        <v/>
      </c>
      <c r="N132" s="1" t="e">
        <f ca="1">IF(AND(M132&lt;&gt; "", COUNTIF(SAP!#REF!,M132)&gt;0),"Matched", "")</f>
        <v>#REF!</v>
      </c>
      <c r="O132" s="1" t="str">
        <f t="shared" si="8"/>
        <v/>
      </c>
      <c r="P132" s="1" t="e">
        <f ca="1">IF(AND(O132&lt;&gt; "", COUNTIF(SAP!#REF!,O132)&gt;0),"Matched", "")</f>
        <v>#REF!</v>
      </c>
      <c r="Q132" s="1" t="str">
        <f ca="1">IF(D132="AC","Logic4"&amp;"_"&amp;TEXT(C132,"dd.mm.yyyy") &amp;"_"&amp; 1716909.77,"")</f>
        <v>Logic4_01.02.2020_1716909.77</v>
      </c>
      <c r="R132" s="1" t="e">
        <f ca="1">IF(AND(Q132&lt;&gt; "", COUNTIF(SAP!#REF!,Q132)&gt;0),"Matched", "")</f>
        <v>#REF!</v>
      </c>
    </row>
    <row r="133" spans="1:20">
      <c r="A133" s="13">
        <v>11563327</v>
      </c>
      <c r="B133" s="14">
        <v>43862</v>
      </c>
      <c r="C133" s="14">
        <v>43862</v>
      </c>
      <c r="D133" s="15" t="s">
        <v>10</v>
      </c>
      <c r="E133" s="15">
        <v>0</v>
      </c>
      <c r="F133" s="15">
        <v>0</v>
      </c>
      <c r="G133" s="15">
        <v>35140.400000000001</v>
      </c>
      <c r="H133" s="15">
        <v>1343122.68</v>
      </c>
      <c r="I133" s="15" t="s">
        <v>11</v>
      </c>
      <c r="J133" s="15" t="s">
        <v>12</v>
      </c>
      <c r="K133" s="1" t="str">
        <f t="shared" si="6"/>
        <v/>
      </c>
      <c r="L133" s="1" t="e">
        <f ca="1">IF(AND(K133&lt;&gt; "", COUNTIF(SAP!#REF!,K133)&gt;0),"Matched", "")</f>
        <v>#REF!</v>
      </c>
      <c r="M133" s="1" t="str">
        <f t="shared" si="7"/>
        <v/>
      </c>
      <c r="N133" s="1" t="e">
        <f ca="1">IF(AND(M133&lt;&gt; "", COUNTIF(SAP!#REF!,M133)&gt;0),"Matched", "")</f>
        <v>#REF!</v>
      </c>
      <c r="O133" s="1" t="str">
        <f t="shared" si="8"/>
        <v/>
      </c>
      <c r="P133" s="1" t="e">
        <f ca="1">IF(AND(O133&lt;&gt; "", COUNTIF(SAP!#REF!,O133)&gt;0),"Matched", "")</f>
        <v>#REF!</v>
      </c>
      <c r="Q133" s="1" t="str">
        <f ca="1">IF(D133="AC","Logic4"&amp;"_"&amp;TEXT(C133,"dd.mm.yyyy") &amp;"_"&amp; 1716909.77,"")</f>
        <v>Logic4_01.02.2020_1716909.77</v>
      </c>
      <c r="R133" s="1" t="e">
        <f ca="1">IF(AND(Q133&lt;&gt; "", COUNTIF(SAP!#REF!,Q133)&gt;0),"Matched", "")</f>
        <v>#REF!</v>
      </c>
    </row>
    <row r="134" spans="1:20">
      <c r="A134" s="9">
        <v>11563327</v>
      </c>
      <c r="B134" s="10">
        <v>43862</v>
      </c>
      <c r="C134" s="10">
        <v>43862</v>
      </c>
      <c r="D134" s="11" t="s">
        <v>10</v>
      </c>
      <c r="E134" s="11">
        <v>0</v>
      </c>
      <c r="F134" s="11">
        <v>0</v>
      </c>
      <c r="G134" s="11">
        <v>35646.339999999997</v>
      </c>
      <c r="H134" s="11">
        <v>1378769.02</v>
      </c>
      <c r="I134" s="11" t="s">
        <v>11</v>
      </c>
      <c r="J134" s="11" t="s">
        <v>12</v>
      </c>
      <c r="K134" s="1" t="str">
        <f t="shared" si="6"/>
        <v/>
      </c>
      <c r="L134" s="1" t="e">
        <f ca="1">IF(AND(K134&lt;&gt; "", COUNTIF(SAP!#REF!,K134)&gt;0),"Matched", "")</f>
        <v>#REF!</v>
      </c>
      <c r="M134" s="1" t="str">
        <f t="shared" si="7"/>
        <v/>
      </c>
      <c r="N134" s="1" t="e">
        <f ca="1">IF(AND(M134&lt;&gt; "", COUNTIF(SAP!#REF!,M134)&gt;0),"Matched", "")</f>
        <v>#REF!</v>
      </c>
      <c r="O134" s="1" t="str">
        <f t="shared" si="8"/>
        <v/>
      </c>
      <c r="P134" s="1" t="e">
        <f ca="1">IF(AND(O134&lt;&gt; "", COUNTIF(SAP!#REF!,O134)&gt;0),"Matched", "")</f>
        <v>#REF!</v>
      </c>
      <c r="Q134" s="1" t="str">
        <f ca="1">IF(D134="AC","Logic4"&amp;"_"&amp;TEXT(C134,"dd.mm.yyyy") &amp;"_"&amp; 1716909.77,"")</f>
        <v>Logic4_01.02.2020_1716909.77</v>
      </c>
      <c r="R134" s="1" t="e">
        <f ca="1">IF(AND(Q134&lt;&gt; "", COUNTIF(SAP!#REF!,Q134)&gt;0),"Matched", "")</f>
        <v>#REF!</v>
      </c>
    </row>
    <row r="135" spans="1:20">
      <c r="A135" s="13">
        <v>11563327</v>
      </c>
      <c r="B135" s="14">
        <v>43862</v>
      </c>
      <c r="C135" s="14">
        <v>43862</v>
      </c>
      <c r="D135" s="15" t="s">
        <v>10</v>
      </c>
      <c r="E135" s="15">
        <v>0</v>
      </c>
      <c r="F135" s="15">
        <v>0</v>
      </c>
      <c r="G135" s="15">
        <v>39136.6</v>
      </c>
      <c r="H135" s="15">
        <v>1417905.62</v>
      </c>
      <c r="I135" s="15" t="s">
        <v>11</v>
      </c>
      <c r="J135" s="15" t="s">
        <v>12</v>
      </c>
      <c r="K135" s="1" t="str">
        <f t="shared" si="6"/>
        <v/>
      </c>
      <c r="L135" s="1" t="e">
        <f ca="1">IF(AND(K135&lt;&gt; "", COUNTIF(SAP!#REF!,K135)&gt;0),"Matched", "")</f>
        <v>#REF!</v>
      </c>
      <c r="M135" s="1" t="str">
        <f t="shared" si="7"/>
        <v/>
      </c>
      <c r="N135" s="1" t="e">
        <f ca="1">IF(AND(M135&lt;&gt; "", COUNTIF(SAP!#REF!,M135)&gt;0),"Matched", "")</f>
        <v>#REF!</v>
      </c>
      <c r="O135" s="1" t="str">
        <f t="shared" si="8"/>
        <v/>
      </c>
      <c r="P135" s="1" t="e">
        <f ca="1">IF(AND(O135&lt;&gt; "", COUNTIF(SAP!#REF!,O135)&gt;0),"Matched", "")</f>
        <v>#REF!</v>
      </c>
      <c r="Q135" s="1" t="str">
        <f ca="1">IF(D135="AC","Logic4"&amp;"_"&amp;TEXT(C135,"dd.mm.yyyy") &amp;"_"&amp; 1716909.77,"")</f>
        <v>Logic4_01.02.2020_1716909.77</v>
      </c>
      <c r="R135" s="1" t="e">
        <f ca="1">IF(AND(Q135&lt;&gt; "", COUNTIF(SAP!#REF!,Q135)&gt;0),"Matched", "")</f>
        <v>#REF!</v>
      </c>
    </row>
    <row r="136" spans="1:20">
      <c r="A136" s="9">
        <v>11563327</v>
      </c>
      <c r="B136" s="10">
        <v>43862</v>
      </c>
      <c r="C136" s="10">
        <v>43862</v>
      </c>
      <c r="D136" s="11" t="s">
        <v>10</v>
      </c>
      <c r="E136" s="11">
        <v>0</v>
      </c>
      <c r="F136" s="11">
        <v>0</v>
      </c>
      <c r="G136" s="11">
        <v>40188.800000000003</v>
      </c>
      <c r="H136" s="11">
        <v>1458094.42</v>
      </c>
      <c r="I136" s="11" t="s">
        <v>11</v>
      </c>
      <c r="J136" s="11" t="s">
        <v>12</v>
      </c>
      <c r="K136" s="1" t="str">
        <f t="shared" si="6"/>
        <v/>
      </c>
      <c r="L136" s="1" t="e">
        <f ca="1">IF(AND(K136&lt;&gt; "", COUNTIF(SAP!#REF!,K136)&gt;0),"Matched", "")</f>
        <v>#REF!</v>
      </c>
      <c r="M136" s="1" t="str">
        <f t="shared" si="7"/>
        <v/>
      </c>
      <c r="N136" s="1" t="e">
        <f ca="1">IF(AND(M136&lt;&gt; "", COUNTIF(SAP!#REF!,M136)&gt;0),"Matched", "")</f>
        <v>#REF!</v>
      </c>
      <c r="O136" s="1" t="str">
        <f t="shared" si="8"/>
        <v/>
      </c>
      <c r="P136" s="1" t="e">
        <f ca="1">IF(AND(O136&lt;&gt; "", COUNTIF(SAP!#REF!,O136)&gt;0),"Matched", "")</f>
        <v>#REF!</v>
      </c>
      <c r="Q136" s="1" t="str">
        <f ca="1">IF(D136="AC","Logic4"&amp;"_"&amp;TEXT(C136,"dd.mm.yyyy") &amp;"_"&amp; 1716909.77,"")</f>
        <v>Logic4_01.02.2020_1716909.77</v>
      </c>
      <c r="R136" s="1" t="e">
        <f ca="1">IF(AND(Q136&lt;&gt; "", COUNTIF(SAP!#REF!,Q136)&gt;0),"Matched", "")</f>
        <v>#REF!</v>
      </c>
    </row>
    <row r="137" spans="1:20">
      <c r="A137" s="13">
        <v>11563327</v>
      </c>
      <c r="B137" s="14">
        <v>43862</v>
      </c>
      <c r="C137" s="14">
        <v>43862</v>
      </c>
      <c r="D137" s="15" t="s">
        <v>10</v>
      </c>
      <c r="E137" s="15">
        <v>0</v>
      </c>
      <c r="F137" s="15">
        <v>0</v>
      </c>
      <c r="G137" s="15">
        <v>40737.4</v>
      </c>
      <c r="H137" s="15">
        <v>1498831.82</v>
      </c>
      <c r="I137" s="15" t="s">
        <v>11</v>
      </c>
      <c r="J137" s="15" t="s">
        <v>12</v>
      </c>
      <c r="K137" s="1" t="str">
        <f t="shared" si="6"/>
        <v/>
      </c>
      <c r="L137" s="1" t="e">
        <f ca="1">IF(AND(K137&lt;&gt; "", COUNTIF(SAP!#REF!,K137)&gt;0),"Matched", "")</f>
        <v>#REF!</v>
      </c>
      <c r="M137" s="1" t="str">
        <f t="shared" si="7"/>
        <v/>
      </c>
      <c r="N137" s="1" t="e">
        <f ca="1">IF(AND(M137&lt;&gt; "", COUNTIF(SAP!#REF!,M137)&gt;0),"Matched", "")</f>
        <v>#REF!</v>
      </c>
      <c r="O137" s="1" t="str">
        <f t="shared" si="8"/>
        <v/>
      </c>
      <c r="P137" s="1" t="e">
        <f ca="1">IF(AND(O137&lt;&gt; "", COUNTIF(SAP!#REF!,O137)&gt;0),"Matched", "")</f>
        <v>#REF!</v>
      </c>
      <c r="Q137" s="1" t="str">
        <f ca="1">IF(D137="AC","Logic4"&amp;"_"&amp;TEXT(C137,"dd.mm.yyyy") &amp;"_"&amp; 1716909.77,"")</f>
        <v>Logic4_01.02.2020_1716909.77</v>
      </c>
      <c r="R137" s="1" t="e">
        <f ca="1">IF(AND(Q137&lt;&gt; "", COUNTIF(SAP!#REF!,Q137)&gt;0),"Matched", "")</f>
        <v>#REF!</v>
      </c>
    </row>
    <row r="138" spans="1:20">
      <c r="A138" s="9">
        <v>11563327</v>
      </c>
      <c r="B138" s="10">
        <v>43862</v>
      </c>
      <c r="C138" s="10">
        <v>43862</v>
      </c>
      <c r="D138" s="11" t="s">
        <v>10</v>
      </c>
      <c r="E138" s="11">
        <v>0</v>
      </c>
      <c r="F138" s="11">
        <v>0</v>
      </c>
      <c r="G138" s="11">
        <v>44820</v>
      </c>
      <c r="H138" s="11">
        <v>1543651.82</v>
      </c>
      <c r="I138" s="11" t="s">
        <v>11</v>
      </c>
      <c r="J138" s="11" t="s">
        <v>12</v>
      </c>
      <c r="K138" s="1" t="str">
        <f t="shared" si="6"/>
        <v/>
      </c>
      <c r="L138" s="1" t="e">
        <f ca="1">IF(AND(K138&lt;&gt; "", COUNTIF(SAP!#REF!,K138)&gt;0),"Matched", "")</f>
        <v>#REF!</v>
      </c>
      <c r="M138" s="1" t="str">
        <f t="shared" si="7"/>
        <v/>
      </c>
      <c r="N138" s="1" t="e">
        <f ca="1">IF(AND(M138&lt;&gt; "", COUNTIF(SAP!#REF!,M138)&gt;0),"Matched", "")</f>
        <v>#REF!</v>
      </c>
      <c r="O138" s="1" t="str">
        <f t="shared" si="8"/>
        <v/>
      </c>
      <c r="P138" s="1" t="e">
        <f ca="1">IF(AND(O138&lt;&gt; "", COUNTIF(SAP!#REF!,O138)&gt;0),"Matched", "")</f>
        <v>#REF!</v>
      </c>
      <c r="Q138" s="1" t="str">
        <f ca="1">IF(D138="AC","Logic4"&amp;"_"&amp;TEXT(C138,"dd.mm.yyyy") &amp;"_"&amp; 1716909.77,"")</f>
        <v>Logic4_01.02.2020_1716909.77</v>
      </c>
      <c r="R138" s="1" t="e">
        <f ca="1">IF(AND(Q138&lt;&gt; "", COUNTIF(SAP!#REF!,Q138)&gt;0),"Matched", "")</f>
        <v>#REF!</v>
      </c>
    </row>
    <row r="139" spans="1:20">
      <c r="A139" s="13">
        <v>11563327</v>
      </c>
      <c r="B139" s="14">
        <v>43862</v>
      </c>
      <c r="C139" s="14">
        <v>43862</v>
      </c>
      <c r="D139" s="15" t="s">
        <v>10</v>
      </c>
      <c r="E139" s="15">
        <v>0</v>
      </c>
      <c r="F139" s="15">
        <v>0</v>
      </c>
      <c r="G139" s="15">
        <v>45458.78</v>
      </c>
      <c r="H139" s="15">
        <v>1589110.6</v>
      </c>
      <c r="I139" s="15" t="s">
        <v>11</v>
      </c>
      <c r="J139" s="15" t="s">
        <v>12</v>
      </c>
      <c r="K139" s="1" t="str">
        <f t="shared" si="6"/>
        <v/>
      </c>
      <c r="L139" s="1" t="e">
        <f ca="1">IF(AND(K139&lt;&gt; "", COUNTIF(SAP!#REF!,K139)&gt;0),"Matched", "")</f>
        <v>#REF!</v>
      </c>
      <c r="M139" s="1" t="str">
        <f t="shared" si="7"/>
        <v/>
      </c>
      <c r="N139" s="1" t="e">
        <f ca="1">IF(AND(M139&lt;&gt; "", COUNTIF(SAP!#REF!,M139)&gt;0),"Matched", "")</f>
        <v>#REF!</v>
      </c>
      <c r="O139" s="1" t="str">
        <f t="shared" si="8"/>
        <v/>
      </c>
      <c r="P139" s="1" t="e">
        <f ca="1">IF(AND(O139&lt;&gt; "", COUNTIF(SAP!#REF!,O139)&gt;0),"Matched", "")</f>
        <v>#REF!</v>
      </c>
      <c r="Q139" s="1" t="str">
        <f ca="1">IF(D139="AC","Logic4"&amp;"_"&amp;TEXT(C139,"dd.mm.yyyy") &amp;"_"&amp; 1716909.77,"")</f>
        <v>Logic4_01.02.2020_1716909.77</v>
      </c>
      <c r="R139" s="1" t="e">
        <f ca="1">IF(AND(Q139&lt;&gt; "", COUNTIF(SAP!#REF!,Q139)&gt;0),"Matched", "")</f>
        <v>#REF!</v>
      </c>
    </row>
    <row r="140" spans="1:20">
      <c r="A140" s="9">
        <v>11563327</v>
      </c>
      <c r="B140" s="10">
        <v>43862</v>
      </c>
      <c r="C140" s="10">
        <v>43862</v>
      </c>
      <c r="D140" s="11" t="s">
        <v>10</v>
      </c>
      <c r="E140" s="11">
        <v>0</v>
      </c>
      <c r="F140" s="11">
        <v>0</v>
      </c>
      <c r="G140" s="11">
        <v>48956.27</v>
      </c>
      <c r="H140" s="11">
        <v>1638066.87</v>
      </c>
      <c r="I140" s="11" t="s">
        <v>11</v>
      </c>
      <c r="J140" s="11" t="s">
        <v>12</v>
      </c>
      <c r="K140" s="1" t="str">
        <f t="shared" si="6"/>
        <v/>
      </c>
      <c r="L140" s="1" t="e">
        <f ca="1">IF(AND(K140&lt;&gt; "", COUNTIF(SAP!#REF!,K140)&gt;0),"Matched", "")</f>
        <v>#REF!</v>
      </c>
      <c r="M140" s="1" t="str">
        <f t="shared" si="7"/>
        <v/>
      </c>
      <c r="N140" s="1" t="e">
        <f ca="1">IF(AND(M140&lt;&gt; "", COUNTIF(SAP!#REF!,M140)&gt;0),"Matched", "")</f>
        <v>#REF!</v>
      </c>
      <c r="O140" s="1" t="str">
        <f t="shared" si="8"/>
        <v/>
      </c>
      <c r="P140" s="1" t="e">
        <f ca="1">IF(AND(O140&lt;&gt; "", COUNTIF(SAP!#REF!,O140)&gt;0),"Matched", "")</f>
        <v>#REF!</v>
      </c>
      <c r="Q140" s="1" t="str">
        <f ca="1">IF(D140="AC","Logic4"&amp;"_"&amp;TEXT(C140,"dd.mm.yyyy") &amp;"_"&amp; 1716909.77,"")</f>
        <v>Logic4_01.02.2020_1716909.77</v>
      </c>
      <c r="R140" s="1" t="e">
        <f ca="1">IF(AND(Q140&lt;&gt; "", COUNTIF(SAP!#REF!,Q140)&gt;0),"Matched", "")</f>
        <v>#REF!</v>
      </c>
    </row>
    <row r="141" spans="1:20">
      <c r="A141" s="13">
        <v>11563327</v>
      </c>
      <c r="B141" s="14">
        <v>43862</v>
      </c>
      <c r="C141" s="14">
        <v>43862</v>
      </c>
      <c r="D141" s="15" t="s">
        <v>10</v>
      </c>
      <c r="E141" s="15">
        <v>0</v>
      </c>
      <c r="F141" s="15">
        <v>0</v>
      </c>
      <c r="G141" s="15">
        <v>78842.899999999994</v>
      </c>
      <c r="H141" s="15">
        <v>1716909.77</v>
      </c>
      <c r="I141" s="15" t="s">
        <v>11</v>
      </c>
      <c r="J141" s="15" t="s">
        <v>12</v>
      </c>
      <c r="K141" s="1" t="str">
        <f t="shared" si="6"/>
        <v/>
      </c>
      <c r="L141" s="1" t="e">
        <f ca="1">IF(AND(K141&lt;&gt; "", COUNTIF(SAP!#REF!,K141)&gt;0),"Matched", "")</f>
        <v>#REF!</v>
      </c>
      <c r="M141" s="1" t="str">
        <f t="shared" si="7"/>
        <v/>
      </c>
      <c r="N141" s="1" t="e">
        <f ca="1">IF(AND(M141&lt;&gt; "", COUNTIF(SAP!#REF!,M141)&gt;0),"Matched", "")</f>
        <v>#REF!</v>
      </c>
      <c r="O141" s="1" t="str">
        <f t="shared" si="8"/>
        <v/>
      </c>
      <c r="P141" s="1" t="e">
        <f ca="1">IF(AND(O141&lt;&gt; "", COUNTIF(SAP!#REF!,O141)&gt;0),"Matched", "")</f>
        <v>#REF!</v>
      </c>
      <c r="Q141" s="1" t="str">
        <f ca="1">IF(D141="AC","Logic4"&amp;"_"&amp;TEXT(C141,"dd.mm.yyyy") &amp;"_"&amp; 1716909.77,"")</f>
        <v>Logic4_01.02.2020_1716909.77</v>
      </c>
      <c r="R141" s="1" t="e">
        <f ca="1">IF(AND(Q141&lt;&gt; "", COUNTIF(SAP!#REF!,Q141)&gt;0),"Matched", "")</f>
        <v>#REF!</v>
      </c>
    </row>
    <row r="142" spans="1:20">
      <c r="A142" s="9">
        <v>11563327</v>
      </c>
      <c r="B142" s="10">
        <v>43862</v>
      </c>
      <c r="C142" s="10">
        <v>43862</v>
      </c>
      <c r="D142" s="11" t="s">
        <v>13</v>
      </c>
      <c r="E142" s="11">
        <v>0</v>
      </c>
      <c r="F142" s="11">
        <v>4.1100000000000003</v>
      </c>
      <c r="G142" s="11">
        <v>0</v>
      </c>
      <c r="H142" s="11">
        <v>1716905.66</v>
      </c>
      <c r="I142" s="11" t="s">
        <v>14</v>
      </c>
      <c r="J142" s="11" t="s">
        <v>15</v>
      </c>
      <c r="K142" s="1" t="str">
        <f t="shared" si="6"/>
        <v/>
      </c>
      <c r="L142" s="1" t="e">
        <f ca="1">IF(AND(K142&lt;&gt; "", COUNTIF(SAP!#REF!,K142)&gt;0),"Matched", "")</f>
        <v>#REF!</v>
      </c>
      <c r="M142" s="1" t="str">
        <f t="shared" si="7"/>
        <v/>
      </c>
      <c r="N142" s="1" t="e">
        <f ca="1">IF(AND(M142&lt;&gt; "", COUNTIF(SAP!#REF!,M142)&gt;0),"Matched", "")</f>
        <v>#REF!</v>
      </c>
      <c r="O142" s="1" t="str">
        <f t="shared" si="8"/>
        <v/>
      </c>
      <c r="P142" s="1" t="e">
        <f ca="1">IF(AND(O142&lt;&gt; "", COUNTIF(SAP!#REF!,O142)&gt;0),"Matched", "")</f>
        <v>#REF!</v>
      </c>
      <c r="R142" s="1" t="e">
        <f ca="1">IF(AND(Q142&lt;&gt; "", COUNTIF(SAP!#REF!,Q142)&gt;0),"Matched", "")</f>
        <v>#REF!</v>
      </c>
      <c r="S142" s="1" t="str">
        <f ca="1">IF(D142="AD","Logic5"&amp;"_"&amp;TEXT(C142,"dd.mm.yyyy") &amp;"_"&amp; 234.51,"")</f>
        <v>Logic5_01.02.2020_234.51</v>
      </c>
      <c r="T142" s="1" t="e">
        <f ca="1">IF(AND(S142&lt;&gt; "", COUNTIF(SAP!#REF!,S142)&gt;0),"Matched", "")</f>
        <v>#REF!</v>
      </c>
    </row>
    <row r="143" spans="1:20">
      <c r="A143" s="13">
        <v>11563327</v>
      </c>
      <c r="B143" s="14">
        <v>43862</v>
      </c>
      <c r="C143" s="14">
        <v>43862</v>
      </c>
      <c r="D143" s="15" t="s">
        <v>13</v>
      </c>
      <c r="E143" s="15">
        <v>0</v>
      </c>
      <c r="F143" s="15">
        <v>9.18</v>
      </c>
      <c r="G143" s="15">
        <v>0</v>
      </c>
      <c r="H143" s="15">
        <v>1716896.48</v>
      </c>
      <c r="I143" s="15" t="s">
        <v>14</v>
      </c>
      <c r="J143" s="15" t="s">
        <v>15</v>
      </c>
      <c r="K143" s="1" t="str">
        <f t="shared" si="6"/>
        <v/>
      </c>
      <c r="L143" s="1" t="e">
        <f ca="1">IF(AND(K143&lt;&gt; "", COUNTIF(SAP!#REF!,K143)&gt;0),"Matched", "")</f>
        <v>#REF!</v>
      </c>
      <c r="M143" s="1" t="str">
        <f t="shared" si="7"/>
        <v/>
      </c>
      <c r="N143" s="1" t="e">
        <f ca="1">IF(AND(M143&lt;&gt; "", COUNTIF(SAP!#REF!,M143)&gt;0),"Matched", "")</f>
        <v>#REF!</v>
      </c>
      <c r="O143" s="1" t="str">
        <f t="shared" si="8"/>
        <v/>
      </c>
      <c r="P143" s="1" t="e">
        <f ca="1">IF(AND(O143&lt;&gt; "", COUNTIF(SAP!#REF!,O143)&gt;0),"Matched", "")</f>
        <v>#REF!</v>
      </c>
      <c r="R143" s="1" t="e">
        <f ca="1">IF(AND(Q143&lt;&gt; "", COUNTIF(SAP!#REF!,Q143)&gt;0),"Matched", "")</f>
        <v>#REF!</v>
      </c>
      <c r="S143" s="1" t="str">
        <f ca="1">IF(D143="AD","Logic5"&amp;"_"&amp;TEXT(C143,"dd.mm.yyyy") &amp;"_"&amp; 234.51,"")</f>
        <v>Logic5_01.02.2020_234.51</v>
      </c>
      <c r="T143" s="1" t="e">
        <f ca="1">IF(AND(S143&lt;&gt; "", COUNTIF(SAP!#REF!,S143)&gt;0),"Matched", "")</f>
        <v>#REF!</v>
      </c>
    </row>
    <row r="144" spans="1:20">
      <c r="A144" s="9">
        <v>11563327</v>
      </c>
      <c r="B144" s="10">
        <v>43862</v>
      </c>
      <c r="C144" s="10">
        <v>43862</v>
      </c>
      <c r="D144" s="11" t="s">
        <v>13</v>
      </c>
      <c r="E144" s="11">
        <v>0</v>
      </c>
      <c r="F144" s="11">
        <v>9.35</v>
      </c>
      <c r="G144" s="11">
        <v>0</v>
      </c>
      <c r="H144" s="11">
        <v>1716887.13</v>
      </c>
      <c r="I144" s="11" t="s">
        <v>14</v>
      </c>
      <c r="J144" s="11" t="s">
        <v>15</v>
      </c>
      <c r="K144" s="1" t="str">
        <f t="shared" si="6"/>
        <v/>
      </c>
      <c r="L144" s="1" t="e">
        <f ca="1">IF(AND(K144&lt;&gt; "", COUNTIF(SAP!#REF!,K144)&gt;0),"Matched", "")</f>
        <v>#REF!</v>
      </c>
      <c r="M144" s="1" t="str">
        <f t="shared" si="7"/>
        <v/>
      </c>
      <c r="N144" s="1" t="e">
        <f ca="1">IF(AND(M144&lt;&gt; "", COUNTIF(SAP!#REF!,M144)&gt;0),"Matched", "")</f>
        <v>#REF!</v>
      </c>
      <c r="O144" s="1" t="str">
        <f t="shared" si="8"/>
        <v/>
      </c>
      <c r="P144" s="1" t="e">
        <f ca="1">IF(AND(O144&lt;&gt; "", COUNTIF(SAP!#REF!,O144)&gt;0),"Matched", "")</f>
        <v>#REF!</v>
      </c>
      <c r="R144" s="1" t="e">
        <f ca="1">IF(AND(Q144&lt;&gt; "", COUNTIF(SAP!#REF!,Q144)&gt;0),"Matched", "")</f>
        <v>#REF!</v>
      </c>
      <c r="S144" s="1" t="str">
        <f ca="1">IF(D144="AD","Logic5"&amp;"_"&amp;TEXT(C144,"dd.mm.yyyy") &amp;"_"&amp; 234.51,"")</f>
        <v>Logic5_01.02.2020_234.51</v>
      </c>
      <c r="T144" s="1" t="e">
        <f ca="1">IF(AND(S144&lt;&gt; "", COUNTIF(SAP!#REF!,S144)&gt;0),"Matched", "")</f>
        <v>#REF!</v>
      </c>
    </row>
    <row r="145" spans="1:20">
      <c r="A145" s="13">
        <v>11563327</v>
      </c>
      <c r="B145" s="14">
        <v>43862</v>
      </c>
      <c r="C145" s="14">
        <v>43862</v>
      </c>
      <c r="D145" s="15" t="s">
        <v>13</v>
      </c>
      <c r="E145" s="15">
        <v>0</v>
      </c>
      <c r="F145" s="15">
        <v>9.35</v>
      </c>
      <c r="G145" s="15">
        <v>0</v>
      </c>
      <c r="H145" s="15">
        <v>1716877.78</v>
      </c>
      <c r="I145" s="15" t="s">
        <v>14</v>
      </c>
      <c r="J145" s="15" t="s">
        <v>15</v>
      </c>
      <c r="K145" s="1" t="str">
        <f t="shared" si="6"/>
        <v/>
      </c>
      <c r="L145" s="1" t="e">
        <f ca="1">IF(AND(K145&lt;&gt; "", COUNTIF(SAP!#REF!,K145)&gt;0),"Matched", "")</f>
        <v>#REF!</v>
      </c>
      <c r="M145" s="1" t="str">
        <f t="shared" si="7"/>
        <v/>
      </c>
      <c r="N145" s="1" t="e">
        <f ca="1">IF(AND(M145&lt;&gt; "", COUNTIF(SAP!#REF!,M145)&gt;0),"Matched", "")</f>
        <v>#REF!</v>
      </c>
      <c r="O145" s="1" t="str">
        <f t="shared" si="8"/>
        <v/>
      </c>
      <c r="P145" s="1" t="e">
        <f ca="1">IF(AND(O145&lt;&gt; "", COUNTIF(SAP!#REF!,O145)&gt;0),"Matched", "")</f>
        <v>#REF!</v>
      </c>
      <c r="R145" s="1" t="e">
        <f ca="1">IF(AND(Q145&lt;&gt; "", COUNTIF(SAP!#REF!,Q145)&gt;0),"Matched", "")</f>
        <v>#REF!</v>
      </c>
      <c r="S145" s="1" t="str">
        <f ca="1">IF(D145="AD","Logic5"&amp;"_"&amp;TEXT(C145,"dd.mm.yyyy") &amp;"_"&amp; 234.51,"")</f>
        <v>Logic5_01.02.2020_234.51</v>
      </c>
      <c r="T145" s="1" t="e">
        <f ca="1">IF(AND(S145&lt;&gt; "", COUNTIF(SAP!#REF!,S145)&gt;0),"Matched", "")</f>
        <v>#REF!</v>
      </c>
    </row>
    <row r="146" spans="1:20">
      <c r="A146" s="9">
        <v>11563327</v>
      </c>
      <c r="B146" s="10">
        <v>43862</v>
      </c>
      <c r="C146" s="10">
        <v>43862</v>
      </c>
      <c r="D146" s="11" t="s">
        <v>13</v>
      </c>
      <c r="E146" s="11">
        <v>0</v>
      </c>
      <c r="F146" s="11">
        <v>11.41</v>
      </c>
      <c r="G146" s="11">
        <v>0</v>
      </c>
      <c r="H146" s="11">
        <v>1716866.37</v>
      </c>
      <c r="I146" s="11" t="s">
        <v>14</v>
      </c>
      <c r="J146" s="11" t="s">
        <v>15</v>
      </c>
      <c r="K146" s="1" t="str">
        <f t="shared" si="6"/>
        <v/>
      </c>
      <c r="L146" s="1" t="e">
        <f ca="1">IF(AND(K146&lt;&gt; "", COUNTIF(SAP!#REF!,K146)&gt;0),"Matched", "")</f>
        <v>#REF!</v>
      </c>
      <c r="M146" s="1" t="str">
        <f t="shared" si="7"/>
        <v/>
      </c>
      <c r="N146" s="1" t="e">
        <f ca="1">IF(AND(M146&lt;&gt; "", COUNTIF(SAP!#REF!,M146)&gt;0),"Matched", "")</f>
        <v>#REF!</v>
      </c>
      <c r="O146" s="1" t="str">
        <f t="shared" si="8"/>
        <v/>
      </c>
      <c r="P146" s="1" t="e">
        <f ca="1">IF(AND(O146&lt;&gt; "", COUNTIF(SAP!#REF!,O146)&gt;0),"Matched", "")</f>
        <v>#REF!</v>
      </c>
      <c r="R146" s="1" t="e">
        <f ca="1">IF(AND(Q146&lt;&gt; "", COUNTIF(SAP!#REF!,Q146)&gt;0),"Matched", "")</f>
        <v>#REF!</v>
      </c>
      <c r="S146" s="1" t="str">
        <f ca="1">IF(D146="AD","Logic5"&amp;"_"&amp;TEXT(C146,"dd.mm.yyyy") &amp;"_"&amp; 234.51,"")</f>
        <v>Logic5_01.02.2020_234.51</v>
      </c>
      <c r="T146" s="1" t="e">
        <f ca="1">IF(AND(S146&lt;&gt; "", COUNTIF(SAP!#REF!,S146)&gt;0),"Matched", "")</f>
        <v>#REF!</v>
      </c>
    </row>
    <row r="147" spans="1:20">
      <c r="A147" s="13">
        <v>11563327</v>
      </c>
      <c r="B147" s="14">
        <v>43862</v>
      </c>
      <c r="C147" s="14">
        <v>43862</v>
      </c>
      <c r="D147" s="15" t="s">
        <v>13</v>
      </c>
      <c r="E147" s="15">
        <v>0</v>
      </c>
      <c r="F147" s="15">
        <v>12.99</v>
      </c>
      <c r="G147" s="15">
        <v>0</v>
      </c>
      <c r="H147" s="15">
        <v>1716853.38</v>
      </c>
      <c r="I147" s="15" t="s">
        <v>14</v>
      </c>
      <c r="J147" s="15" t="s">
        <v>15</v>
      </c>
      <c r="K147" s="1" t="str">
        <f t="shared" si="6"/>
        <v/>
      </c>
      <c r="L147" s="1" t="e">
        <f ca="1">IF(AND(K147&lt;&gt; "", COUNTIF(SAP!#REF!,K147)&gt;0),"Matched", "")</f>
        <v>#REF!</v>
      </c>
      <c r="M147" s="1" t="str">
        <f t="shared" si="7"/>
        <v/>
      </c>
      <c r="N147" s="1" t="e">
        <f ca="1">IF(AND(M147&lt;&gt; "", COUNTIF(SAP!#REF!,M147)&gt;0),"Matched", "")</f>
        <v>#REF!</v>
      </c>
      <c r="O147" s="1" t="str">
        <f t="shared" si="8"/>
        <v/>
      </c>
      <c r="P147" s="1" t="e">
        <f ca="1">IF(AND(O147&lt;&gt; "", COUNTIF(SAP!#REF!,O147)&gt;0),"Matched", "")</f>
        <v>#REF!</v>
      </c>
      <c r="R147" s="1" t="e">
        <f ca="1">IF(AND(Q147&lt;&gt; "", COUNTIF(SAP!#REF!,Q147)&gt;0),"Matched", "")</f>
        <v>#REF!</v>
      </c>
      <c r="S147" s="1" t="str">
        <f ca="1">IF(D147="AD","Logic5"&amp;"_"&amp;TEXT(C147,"dd.mm.yyyy") &amp;"_"&amp; 234.51,"")</f>
        <v>Logic5_01.02.2020_234.51</v>
      </c>
      <c r="T147" s="1" t="e">
        <f ca="1">IF(AND(S147&lt;&gt; "", COUNTIF(SAP!#REF!,S147)&gt;0),"Matched", "")</f>
        <v>#REF!</v>
      </c>
    </row>
    <row r="148" spans="1:20">
      <c r="A148" s="9">
        <v>11563327</v>
      </c>
      <c r="B148" s="10">
        <v>43862</v>
      </c>
      <c r="C148" s="10">
        <v>43862</v>
      </c>
      <c r="D148" s="11" t="s">
        <v>13</v>
      </c>
      <c r="E148" s="11">
        <v>0</v>
      </c>
      <c r="F148" s="11">
        <v>13.08</v>
      </c>
      <c r="G148" s="11">
        <v>0</v>
      </c>
      <c r="H148" s="11">
        <v>1716840.3</v>
      </c>
      <c r="I148" s="11" t="s">
        <v>14</v>
      </c>
      <c r="J148" s="11" t="s">
        <v>15</v>
      </c>
      <c r="K148" s="1" t="str">
        <f t="shared" si="6"/>
        <v/>
      </c>
      <c r="L148" s="1" t="e">
        <f ca="1">IF(AND(K148&lt;&gt; "", COUNTIF(SAP!#REF!,K148)&gt;0),"Matched", "")</f>
        <v>#REF!</v>
      </c>
      <c r="M148" s="1" t="str">
        <f t="shared" si="7"/>
        <v/>
      </c>
      <c r="N148" s="1" t="e">
        <f ca="1">IF(AND(M148&lt;&gt; "", COUNTIF(SAP!#REF!,M148)&gt;0),"Matched", "")</f>
        <v>#REF!</v>
      </c>
      <c r="O148" s="1" t="str">
        <f t="shared" si="8"/>
        <v/>
      </c>
      <c r="P148" s="1" t="e">
        <f ca="1">IF(AND(O148&lt;&gt; "", COUNTIF(SAP!#REF!,O148)&gt;0),"Matched", "")</f>
        <v>#REF!</v>
      </c>
      <c r="R148" s="1" t="e">
        <f ca="1">IF(AND(Q148&lt;&gt; "", COUNTIF(SAP!#REF!,Q148)&gt;0),"Matched", "")</f>
        <v>#REF!</v>
      </c>
      <c r="S148" s="1" t="str">
        <f ca="1">IF(D148="AD","Logic5"&amp;"_"&amp;TEXT(C148,"dd.mm.yyyy") &amp;"_"&amp; 234.51,"")</f>
        <v>Logic5_01.02.2020_234.51</v>
      </c>
      <c r="T148" s="1" t="e">
        <f ca="1">IF(AND(S148&lt;&gt; "", COUNTIF(SAP!#REF!,S148)&gt;0),"Matched", "")</f>
        <v>#REF!</v>
      </c>
    </row>
    <row r="149" spans="1:20">
      <c r="A149" s="13">
        <v>11563327</v>
      </c>
      <c r="B149" s="14">
        <v>43862</v>
      </c>
      <c r="C149" s="14">
        <v>43862</v>
      </c>
      <c r="D149" s="15" t="s">
        <v>13</v>
      </c>
      <c r="E149" s="15">
        <v>0</v>
      </c>
      <c r="F149" s="15">
        <v>14.02</v>
      </c>
      <c r="G149" s="15">
        <v>0</v>
      </c>
      <c r="H149" s="15">
        <v>1716826.28</v>
      </c>
      <c r="I149" s="15" t="s">
        <v>14</v>
      </c>
      <c r="J149" s="15" t="s">
        <v>15</v>
      </c>
      <c r="K149" s="1" t="str">
        <f t="shared" si="6"/>
        <v/>
      </c>
      <c r="L149" s="1" t="e">
        <f ca="1">IF(AND(K149&lt;&gt; "", COUNTIF(SAP!#REF!,K149)&gt;0),"Matched", "")</f>
        <v>#REF!</v>
      </c>
      <c r="M149" s="1" t="str">
        <f t="shared" si="7"/>
        <v/>
      </c>
      <c r="N149" s="1" t="e">
        <f ca="1">IF(AND(M149&lt;&gt; "", COUNTIF(SAP!#REF!,M149)&gt;0),"Matched", "")</f>
        <v>#REF!</v>
      </c>
      <c r="O149" s="1" t="str">
        <f t="shared" si="8"/>
        <v/>
      </c>
      <c r="P149" s="1" t="e">
        <f ca="1">IF(AND(O149&lt;&gt; "", COUNTIF(SAP!#REF!,O149)&gt;0),"Matched", "")</f>
        <v>#REF!</v>
      </c>
      <c r="R149" s="1" t="e">
        <f ca="1">IF(AND(Q149&lt;&gt; "", COUNTIF(SAP!#REF!,Q149)&gt;0),"Matched", "")</f>
        <v>#REF!</v>
      </c>
      <c r="S149" s="1" t="str">
        <f ca="1">IF(D149="AD","Logic5"&amp;"_"&amp;TEXT(C149,"dd.mm.yyyy") &amp;"_"&amp; 234.51,"")</f>
        <v>Logic5_01.02.2020_234.51</v>
      </c>
      <c r="T149" s="1" t="e">
        <f ca="1">IF(AND(S149&lt;&gt; "", COUNTIF(SAP!#REF!,S149)&gt;0),"Matched", "")</f>
        <v>#REF!</v>
      </c>
    </row>
    <row r="150" spans="1:20">
      <c r="A150" s="9">
        <v>11563327</v>
      </c>
      <c r="B150" s="10">
        <v>43862</v>
      </c>
      <c r="C150" s="10">
        <v>43862</v>
      </c>
      <c r="D150" s="11" t="s">
        <v>13</v>
      </c>
      <c r="E150" s="11">
        <v>0</v>
      </c>
      <c r="F150" s="11">
        <v>14.06</v>
      </c>
      <c r="G150" s="11">
        <v>0</v>
      </c>
      <c r="H150" s="11">
        <v>1716812.22</v>
      </c>
      <c r="I150" s="11" t="s">
        <v>14</v>
      </c>
      <c r="J150" s="11" t="s">
        <v>15</v>
      </c>
      <c r="K150" s="1" t="str">
        <f t="shared" si="6"/>
        <v/>
      </c>
      <c r="L150" s="1" t="e">
        <f ca="1">IF(AND(K150&lt;&gt; "", COUNTIF(SAP!#REF!,K150)&gt;0),"Matched", "")</f>
        <v>#REF!</v>
      </c>
      <c r="M150" s="1" t="str">
        <f t="shared" si="7"/>
        <v/>
      </c>
      <c r="N150" s="1" t="e">
        <f ca="1">IF(AND(M150&lt;&gt; "", COUNTIF(SAP!#REF!,M150)&gt;0),"Matched", "")</f>
        <v>#REF!</v>
      </c>
      <c r="O150" s="1" t="str">
        <f t="shared" si="8"/>
        <v/>
      </c>
      <c r="P150" s="1" t="e">
        <f ca="1">IF(AND(O150&lt;&gt; "", COUNTIF(SAP!#REF!,O150)&gt;0),"Matched", "")</f>
        <v>#REF!</v>
      </c>
      <c r="R150" s="1" t="e">
        <f ca="1">IF(AND(Q150&lt;&gt; "", COUNTIF(SAP!#REF!,Q150)&gt;0),"Matched", "")</f>
        <v>#REF!</v>
      </c>
      <c r="S150" s="1" t="str">
        <f ca="1">IF(D150="AD","Logic5"&amp;"_"&amp;TEXT(C150,"dd.mm.yyyy") &amp;"_"&amp; 234.51,"")</f>
        <v>Logic5_01.02.2020_234.51</v>
      </c>
      <c r="T150" s="1" t="e">
        <f ca="1">IF(AND(S150&lt;&gt; "", COUNTIF(SAP!#REF!,S150)&gt;0),"Matched", "")</f>
        <v>#REF!</v>
      </c>
    </row>
    <row r="151" spans="1:20">
      <c r="A151" s="13">
        <v>11563327</v>
      </c>
      <c r="B151" s="14">
        <v>43862</v>
      </c>
      <c r="C151" s="14">
        <v>43862</v>
      </c>
      <c r="D151" s="15" t="s">
        <v>13</v>
      </c>
      <c r="E151" s="15">
        <v>0</v>
      </c>
      <c r="F151" s="15">
        <v>14.3</v>
      </c>
      <c r="G151" s="15">
        <v>0</v>
      </c>
      <c r="H151" s="15">
        <v>1716797.92</v>
      </c>
      <c r="I151" s="15" t="s">
        <v>14</v>
      </c>
      <c r="J151" s="15" t="s">
        <v>15</v>
      </c>
      <c r="K151" s="1" t="str">
        <f t="shared" si="6"/>
        <v/>
      </c>
      <c r="L151" s="1" t="e">
        <f ca="1">IF(AND(K151&lt;&gt; "", COUNTIF(SAP!#REF!,K151)&gt;0),"Matched", "")</f>
        <v>#REF!</v>
      </c>
      <c r="M151" s="1" t="str">
        <f t="shared" si="7"/>
        <v/>
      </c>
      <c r="N151" s="1" t="e">
        <f ca="1">IF(AND(M151&lt;&gt; "", COUNTIF(SAP!#REF!,M151)&gt;0),"Matched", "")</f>
        <v>#REF!</v>
      </c>
      <c r="O151" s="1" t="str">
        <f t="shared" si="8"/>
        <v/>
      </c>
      <c r="P151" s="1" t="e">
        <f ca="1">IF(AND(O151&lt;&gt; "", COUNTIF(SAP!#REF!,O151)&gt;0),"Matched", "")</f>
        <v>#REF!</v>
      </c>
      <c r="R151" s="1" t="e">
        <f ca="1">IF(AND(Q151&lt;&gt; "", COUNTIF(SAP!#REF!,Q151)&gt;0),"Matched", "")</f>
        <v>#REF!</v>
      </c>
      <c r="S151" s="1" t="str">
        <f ca="1">IF(D151="AD","Logic5"&amp;"_"&amp;TEXT(C151,"dd.mm.yyyy") &amp;"_"&amp; 234.51,"")</f>
        <v>Logic5_01.02.2020_234.51</v>
      </c>
      <c r="T151" s="1" t="e">
        <f ca="1">IF(AND(S151&lt;&gt; "", COUNTIF(SAP!#REF!,S151)&gt;0),"Matched", "")</f>
        <v>#REF!</v>
      </c>
    </row>
    <row r="152" spans="1:20">
      <c r="A152" s="9">
        <v>11563327</v>
      </c>
      <c r="B152" s="10">
        <v>43862</v>
      </c>
      <c r="C152" s="10">
        <v>43862</v>
      </c>
      <c r="D152" s="11" t="s">
        <v>13</v>
      </c>
      <c r="E152" s="11">
        <v>0</v>
      </c>
      <c r="F152" s="11">
        <v>17.75</v>
      </c>
      <c r="G152" s="11">
        <v>0</v>
      </c>
      <c r="H152" s="11">
        <v>1716780.17</v>
      </c>
      <c r="I152" s="11" t="s">
        <v>14</v>
      </c>
      <c r="J152" s="11" t="s">
        <v>15</v>
      </c>
      <c r="K152" s="1" t="str">
        <f t="shared" si="6"/>
        <v/>
      </c>
      <c r="L152" s="1" t="e">
        <f ca="1">IF(AND(K152&lt;&gt; "", COUNTIF(SAP!#REF!,K152)&gt;0),"Matched", "")</f>
        <v>#REF!</v>
      </c>
      <c r="M152" s="1" t="str">
        <f t="shared" si="7"/>
        <v/>
      </c>
      <c r="N152" s="1" t="e">
        <f ca="1">IF(AND(M152&lt;&gt; "", COUNTIF(SAP!#REF!,M152)&gt;0),"Matched", "")</f>
        <v>#REF!</v>
      </c>
      <c r="O152" s="1" t="str">
        <f t="shared" si="8"/>
        <v/>
      </c>
      <c r="P152" s="1" t="e">
        <f ca="1">IF(AND(O152&lt;&gt; "", COUNTIF(SAP!#REF!,O152)&gt;0),"Matched", "")</f>
        <v>#REF!</v>
      </c>
      <c r="R152" s="1" t="e">
        <f ca="1">IF(AND(Q152&lt;&gt; "", COUNTIF(SAP!#REF!,Q152)&gt;0),"Matched", "")</f>
        <v>#REF!</v>
      </c>
      <c r="S152" s="1" t="str">
        <f ca="1">IF(D152="AD","Logic5"&amp;"_"&amp;TEXT(C152,"dd.mm.yyyy") &amp;"_"&amp; 234.51,"")</f>
        <v>Logic5_01.02.2020_234.51</v>
      </c>
      <c r="T152" s="1" t="e">
        <f ca="1">IF(AND(S152&lt;&gt; "", COUNTIF(SAP!#REF!,S152)&gt;0),"Matched", "")</f>
        <v>#REF!</v>
      </c>
    </row>
    <row r="153" spans="1:20">
      <c r="A153" s="13">
        <v>11563327</v>
      </c>
      <c r="B153" s="14">
        <v>43862</v>
      </c>
      <c r="C153" s="14">
        <v>43862</v>
      </c>
      <c r="D153" s="15" t="s">
        <v>13</v>
      </c>
      <c r="E153" s="15">
        <v>0</v>
      </c>
      <c r="F153" s="15">
        <v>21.33</v>
      </c>
      <c r="G153" s="15">
        <v>0</v>
      </c>
      <c r="H153" s="15">
        <v>1716758.84</v>
      </c>
      <c r="I153" s="15" t="s">
        <v>14</v>
      </c>
      <c r="J153" s="15" t="s">
        <v>15</v>
      </c>
      <c r="K153" s="1" t="str">
        <f t="shared" si="6"/>
        <v/>
      </c>
      <c r="L153" s="1" t="e">
        <f ca="1">IF(AND(K153&lt;&gt; "", COUNTIF(SAP!#REF!,K153)&gt;0),"Matched", "")</f>
        <v>#REF!</v>
      </c>
      <c r="M153" s="1" t="str">
        <f t="shared" si="7"/>
        <v/>
      </c>
      <c r="N153" s="1" t="e">
        <f ca="1">IF(AND(M153&lt;&gt; "", COUNTIF(SAP!#REF!,M153)&gt;0),"Matched", "")</f>
        <v>#REF!</v>
      </c>
      <c r="O153" s="1" t="str">
        <f t="shared" si="8"/>
        <v/>
      </c>
      <c r="P153" s="1" t="e">
        <f ca="1">IF(AND(O153&lt;&gt; "", COUNTIF(SAP!#REF!,O153)&gt;0),"Matched", "")</f>
        <v>#REF!</v>
      </c>
      <c r="R153" s="1" t="e">
        <f ca="1">IF(AND(Q153&lt;&gt; "", COUNTIF(SAP!#REF!,Q153)&gt;0),"Matched", "")</f>
        <v>#REF!</v>
      </c>
      <c r="S153" s="1" t="str">
        <f ca="1">IF(D153="AD","Logic5"&amp;"_"&amp;TEXT(C153,"dd.mm.yyyy") &amp;"_"&amp; 234.51,"")</f>
        <v>Logic5_01.02.2020_234.51</v>
      </c>
      <c r="T153" s="1" t="e">
        <f ca="1">IF(AND(S153&lt;&gt; "", COUNTIF(SAP!#REF!,S153)&gt;0),"Matched", "")</f>
        <v>#REF!</v>
      </c>
    </row>
    <row r="154" spans="1:20">
      <c r="A154" s="9">
        <v>11563327</v>
      </c>
      <c r="B154" s="10">
        <v>43862</v>
      </c>
      <c r="C154" s="10">
        <v>43862</v>
      </c>
      <c r="D154" s="11" t="s">
        <v>13</v>
      </c>
      <c r="E154" s="11">
        <v>0</v>
      </c>
      <c r="F154" s="11">
        <v>41.66</v>
      </c>
      <c r="G154" s="11">
        <v>0</v>
      </c>
      <c r="H154" s="11">
        <v>1716717.18</v>
      </c>
      <c r="I154" s="11" t="s">
        <v>14</v>
      </c>
      <c r="J154" s="11" t="s">
        <v>15</v>
      </c>
      <c r="K154" s="1" t="str">
        <f t="shared" si="6"/>
        <v/>
      </c>
      <c r="L154" s="1" t="e">
        <f ca="1">IF(AND(K154&lt;&gt; "", COUNTIF(SAP!#REF!,K154)&gt;0),"Matched", "")</f>
        <v>#REF!</v>
      </c>
      <c r="M154" s="1" t="str">
        <f t="shared" si="7"/>
        <v/>
      </c>
      <c r="N154" s="1" t="e">
        <f ca="1">IF(AND(M154&lt;&gt; "", COUNTIF(SAP!#REF!,M154)&gt;0),"Matched", "")</f>
        <v>#REF!</v>
      </c>
      <c r="O154" s="1" t="str">
        <f t="shared" si="8"/>
        <v/>
      </c>
      <c r="P154" s="1" t="e">
        <f ca="1">IF(AND(O154&lt;&gt; "", COUNTIF(SAP!#REF!,O154)&gt;0),"Matched", "")</f>
        <v>#REF!</v>
      </c>
      <c r="R154" s="1" t="e">
        <f ca="1">IF(AND(Q154&lt;&gt; "", COUNTIF(SAP!#REF!,Q154)&gt;0),"Matched", "")</f>
        <v>#REF!</v>
      </c>
      <c r="S154" s="1" t="str">
        <f ca="1">IF(D154="AD","Logic5"&amp;"_"&amp;TEXT(C154,"dd.mm.yyyy") &amp;"_"&amp; 234.51,"")</f>
        <v>Logic5_01.02.2020_234.51</v>
      </c>
      <c r="T154" s="1" t="e">
        <f ca="1">IF(AND(S154&lt;&gt; "", COUNTIF(SAP!#REF!,S154)&gt;0),"Matched", "")</f>
        <v>#REF!</v>
      </c>
    </row>
    <row r="155" spans="1:20">
      <c r="A155" s="13">
        <v>11563327</v>
      </c>
      <c r="B155" s="14">
        <v>43862</v>
      </c>
      <c r="C155" s="14">
        <v>43862</v>
      </c>
      <c r="D155" s="15" t="s">
        <v>13</v>
      </c>
      <c r="E155" s="15">
        <v>0</v>
      </c>
      <c r="F155" s="15">
        <v>41.92</v>
      </c>
      <c r="G155" s="15">
        <v>0</v>
      </c>
      <c r="H155" s="15">
        <v>1716675.26</v>
      </c>
      <c r="I155" s="15" t="s">
        <v>14</v>
      </c>
      <c r="J155" s="15" t="s">
        <v>15</v>
      </c>
      <c r="K155" s="1" t="str">
        <f t="shared" si="6"/>
        <v/>
      </c>
      <c r="L155" s="1" t="e">
        <f ca="1">IF(AND(K155&lt;&gt; "", COUNTIF(SAP!#REF!,K155)&gt;0),"Matched", "")</f>
        <v>#REF!</v>
      </c>
      <c r="M155" s="1" t="str">
        <f t="shared" si="7"/>
        <v/>
      </c>
      <c r="N155" s="1" t="e">
        <f ca="1">IF(AND(M155&lt;&gt; "", COUNTIF(SAP!#REF!,M155)&gt;0),"Matched", "")</f>
        <v>#REF!</v>
      </c>
      <c r="O155" s="1" t="str">
        <f t="shared" si="8"/>
        <v/>
      </c>
      <c r="P155" s="1" t="e">
        <f ca="1">IF(AND(O155&lt;&gt; "", COUNTIF(SAP!#REF!,O155)&gt;0),"Matched", "")</f>
        <v>#REF!</v>
      </c>
      <c r="R155" s="1" t="e">
        <f ca="1">IF(AND(Q155&lt;&gt; "", COUNTIF(SAP!#REF!,Q155)&gt;0),"Matched", "")</f>
        <v>#REF!</v>
      </c>
      <c r="S155" s="1" t="str">
        <f ca="1">IF(D155="AD","Logic5"&amp;"_"&amp;TEXT(C155,"dd.mm.yyyy") &amp;"_"&amp; 234.51,"")</f>
        <v>Logic5_01.02.2020_234.51</v>
      </c>
      <c r="T155" s="1" t="e">
        <f ca="1">IF(AND(S155&lt;&gt; "", COUNTIF(SAP!#REF!,S155)&gt;0),"Matched", "")</f>
        <v>#REF!</v>
      </c>
    </row>
    <row r="156" spans="1:20">
      <c r="A156" s="9">
        <v>11563327</v>
      </c>
      <c r="B156" s="10">
        <v>43862</v>
      </c>
      <c r="C156" s="10">
        <v>43862</v>
      </c>
      <c r="D156" s="11" t="s">
        <v>16</v>
      </c>
      <c r="E156" s="11">
        <v>0</v>
      </c>
      <c r="F156" s="11">
        <v>1716675.26</v>
      </c>
      <c r="G156" s="11">
        <v>0</v>
      </c>
      <c r="H156" s="11">
        <v>0</v>
      </c>
      <c r="I156" s="11" t="s">
        <v>17</v>
      </c>
      <c r="J156" s="11" t="s">
        <v>18</v>
      </c>
      <c r="K156" s="1" t="str">
        <f t="shared" si="6"/>
        <v>Logic1_02_1716675.26</v>
      </c>
      <c r="L156" s="1" t="e">
        <f ca="1">IF(AND(K156&lt;&gt; "", COUNTIF(SAP!#REF!,K156)&gt;0),"Matched", "")</f>
        <v>#REF!</v>
      </c>
    </row>
    <row r="157" spans="1:20">
      <c r="A157" s="13">
        <v>11563327</v>
      </c>
      <c r="B157" s="14">
        <v>43863</v>
      </c>
      <c r="C157" s="14">
        <v>43863</v>
      </c>
      <c r="D157" s="15" t="s">
        <v>10</v>
      </c>
      <c r="E157" s="15">
        <v>0</v>
      </c>
      <c r="F157" s="15">
        <v>0</v>
      </c>
      <c r="G157" s="15">
        <v>70</v>
      </c>
      <c r="H157" s="15">
        <v>70</v>
      </c>
      <c r="I157" s="15" t="s">
        <v>11</v>
      </c>
      <c r="J157" s="15" t="s">
        <v>12</v>
      </c>
      <c r="K157" s="1" t="str">
        <f t="shared" si="6"/>
        <v/>
      </c>
      <c r="L157" s="1" t="e">
        <f ca="1">IF(AND(K157&lt;&gt; "", COUNTIF(SAP!#REF!,K157)&gt;0),"Matched", "")</f>
        <v>#REF!</v>
      </c>
      <c r="M157" s="1" t="str">
        <f t="shared" ref="M157:M220" si="9">IF(D157="TR","Logic2"&amp;"_"&amp;TEXT(C157,"dd.mm.yyyy") &amp;"_"&amp; F157,"")</f>
        <v/>
      </c>
      <c r="N157" s="1" t="e">
        <f ca="1">IF(AND(M157&lt;&gt; "", COUNTIF(SAP!#REF!,M157)&gt;0),"Matched", "")</f>
        <v>#REF!</v>
      </c>
      <c r="O157" s="1" t="str">
        <f t="shared" ref="O157:O220" si="10">IF(D157="AF","Logic3"&amp;"_"&amp;G157,"")</f>
        <v/>
      </c>
      <c r="P157" s="1" t="e">
        <f ca="1">IF(AND(O157&lt;&gt; "", COUNTIF(SAP!#REF!,O157)&gt;0),"Matched", "")</f>
        <v>#REF!</v>
      </c>
      <c r="Q157" s="1" t="str">
        <f ca="1">IF(D157="AC","Logic4"&amp;"_"&amp;TEXT(C157,"dd.mm.yyyy") &amp;"_"&amp; 880953.88,"")</f>
        <v>Logic4_02.02.2020_880953.88</v>
      </c>
      <c r="R157" s="1" t="e">
        <f ca="1">IF(AND(Q157&lt;&gt; "", COUNTIF(SAP!#REF!,Q157)&gt;0),"Matched", "")</f>
        <v>#REF!</v>
      </c>
    </row>
    <row r="158" spans="1:20">
      <c r="A158" s="9">
        <v>11563327</v>
      </c>
      <c r="B158" s="10">
        <v>43863</v>
      </c>
      <c r="C158" s="10">
        <v>43863</v>
      </c>
      <c r="D158" s="11" t="s">
        <v>10</v>
      </c>
      <c r="E158" s="11">
        <v>0</v>
      </c>
      <c r="F158" s="11">
        <v>0</v>
      </c>
      <c r="G158" s="11">
        <v>90</v>
      </c>
      <c r="H158" s="11">
        <v>160</v>
      </c>
      <c r="I158" s="11" t="s">
        <v>11</v>
      </c>
      <c r="J158" s="11" t="s">
        <v>12</v>
      </c>
      <c r="K158" s="1" t="str">
        <f t="shared" si="6"/>
        <v/>
      </c>
      <c r="L158" s="1" t="e">
        <f ca="1">IF(AND(K158&lt;&gt; "", COUNTIF(SAP!#REF!,K158)&gt;0),"Matched", "")</f>
        <v>#REF!</v>
      </c>
      <c r="M158" s="1" t="str">
        <f t="shared" si="9"/>
        <v/>
      </c>
      <c r="N158" s="1" t="e">
        <f ca="1">IF(AND(M158&lt;&gt; "", COUNTIF(SAP!#REF!,M158)&gt;0),"Matched", "")</f>
        <v>#REF!</v>
      </c>
      <c r="O158" s="1" t="str">
        <f t="shared" si="10"/>
        <v/>
      </c>
      <c r="P158" s="1" t="e">
        <f ca="1">IF(AND(O158&lt;&gt; "", COUNTIF(SAP!#REF!,O158)&gt;0),"Matched", "")</f>
        <v>#REF!</v>
      </c>
      <c r="Q158" s="1" t="str">
        <f ca="1">IF(D158="AC","Logic4"&amp;"_"&amp;TEXT(C158,"dd.mm.yyyy") &amp;"_"&amp; 880953.88,"")</f>
        <v>Logic4_02.02.2020_880953.88</v>
      </c>
      <c r="R158" s="1" t="e">
        <f ca="1">IF(AND(Q158&lt;&gt; "", COUNTIF(SAP!#REF!,Q158)&gt;0),"Matched", "")</f>
        <v>#REF!</v>
      </c>
    </row>
    <row r="159" spans="1:20">
      <c r="A159" s="13">
        <v>11563327</v>
      </c>
      <c r="B159" s="14">
        <v>43863</v>
      </c>
      <c r="C159" s="14">
        <v>43863</v>
      </c>
      <c r="D159" s="15" t="s">
        <v>10</v>
      </c>
      <c r="E159" s="15">
        <v>0</v>
      </c>
      <c r="F159" s="15">
        <v>0</v>
      </c>
      <c r="G159" s="15">
        <v>506</v>
      </c>
      <c r="H159" s="15">
        <v>666</v>
      </c>
      <c r="I159" s="15" t="s">
        <v>11</v>
      </c>
      <c r="J159" s="15" t="s">
        <v>12</v>
      </c>
      <c r="K159" s="1" t="str">
        <f t="shared" si="6"/>
        <v/>
      </c>
      <c r="L159" s="1" t="e">
        <f ca="1">IF(AND(K159&lt;&gt; "", COUNTIF(SAP!#REF!,K159)&gt;0),"Matched", "")</f>
        <v>#REF!</v>
      </c>
      <c r="M159" s="1" t="str">
        <f t="shared" si="9"/>
        <v/>
      </c>
      <c r="N159" s="1" t="e">
        <f ca="1">IF(AND(M159&lt;&gt; "", COUNTIF(SAP!#REF!,M159)&gt;0),"Matched", "")</f>
        <v>#REF!</v>
      </c>
      <c r="O159" s="1" t="str">
        <f t="shared" si="10"/>
        <v/>
      </c>
      <c r="P159" s="1" t="e">
        <f ca="1">IF(AND(O159&lt;&gt; "", COUNTIF(SAP!#REF!,O159)&gt;0),"Matched", "")</f>
        <v>#REF!</v>
      </c>
      <c r="Q159" s="1" t="str">
        <f ca="1">IF(D159="AC","Logic4"&amp;"_"&amp;TEXT(C159,"dd.mm.yyyy") &amp;"_"&amp; 880953.88,"")</f>
        <v>Logic4_02.02.2020_880953.88</v>
      </c>
      <c r="R159" s="1" t="e">
        <f ca="1">IF(AND(Q159&lt;&gt; "", COUNTIF(SAP!#REF!,Q159)&gt;0),"Matched", "")</f>
        <v>#REF!</v>
      </c>
    </row>
    <row r="160" spans="1:20">
      <c r="A160" s="9">
        <v>11563327</v>
      </c>
      <c r="B160" s="10">
        <v>43863</v>
      </c>
      <c r="C160" s="10">
        <v>43863</v>
      </c>
      <c r="D160" s="11" t="s">
        <v>10</v>
      </c>
      <c r="E160" s="11">
        <v>0</v>
      </c>
      <c r="F160" s="11">
        <v>0</v>
      </c>
      <c r="G160" s="11">
        <v>538.20000000000005</v>
      </c>
      <c r="H160" s="11">
        <v>1204.2</v>
      </c>
      <c r="I160" s="11" t="s">
        <v>11</v>
      </c>
      <c r="J160" s="11" t="s">
        <v>12</v>
      </c>
      <c r="K160" s="1" t="str">
        <f t="shared" si="6"/>
        <v/>
      </c>
      <c r="L160" s="1" t="e">
        <f ca="1">IF(AND(K160&lt;&gt; "", COUNTIF(SAP!#REF!,K160)&gt;0),"Matched", "")</f>
        <v>#REF!</v>
      </c>
      <c r="M160" s="1" t="str">
        <f t="shared" si="9"/>
        <v/>
      </c>
      <c r="N160" s="1" t="e">
        <f ca="1">IF(AND(M160&lt;&gt; "", COUNTIF(SAP!#REF!,M160)&gt;0),"Matched", "")</f>
        <v>#REF!</v>
      </c>
      <c r="O160" s="1" t="str">
        <f t="shared" si="10"/>
        <v/>
      </c>
      <c r="P160" s="1" t="e">
        <f ca="1">IF(AND(O160&lt;&gt; "", COUNTIF(SAP!#REF!,O160)&gt;0),"Matched", "")</f>
        <v>#REF!</v>
      </c>
      <c r="Q160" s="1" t="str">
        <f ca="1">IF(D160="AC","Logic4"&amp;"_"&amp;TEXT(C160,"dd.mm.yyyy") &amp;"_"&amp; 880953.88,"")</f>
        <v>Logic4_02.02.2020_880953.88</v>
      </c>
      <c r="R160" s="1" t="e">
        <f ca="1">IF(AND(Q160&lt;&gt; "", COUNTIF(SAP!#REF!,Q160)&gt;0),"Matched", "")</f>
        <v>#REF!</v>
      </c>
    </row>
    <row r="161" spans="1:18">
      <c r="A161" s="13">
        <v>11563327</v>
      </c>
      <c r="B161" s="14">
        <v>43863</v>
      </c>
      <c r="C161" s="14">
        <v>43863</v>
      </c>
      <c r="D161" s="15" t="s">
        <v>10</v>
      </c>
      <c r="E161" s="15">
        <v>0</v>
      </c>
      <c r="F161" s="15">
        <v>0</v>
      </c>
      <c r="G161" s="15">
        <v>550</v>
      </c>
      <c r="H161" s="15">
        <v>1754.2</v>
      </c>
      <c r="I161" s="15" t="s">
        <v>11</v>
      </c>
      <c r="J161" s="15" t="s">
        <v>12</v>
      </c>
      <c r="K161" s="1" t="str">
        <f t="shared" si="6"/>
        <v/>
      </c>
      <c r="L161" s="1" t="e">
        <f ca="1">IF(AND(K161&lt;&gt; "", COUNTIF(SAP!#REF!,K161)&gt;0),"Matched", "")</f>
        <v>#REF!</v>
      </c>
      <c r="M161" s="1" t="str">
        <f t="shared" si="9"/>
        <v/>
      </c>
      <c r="N161" s="1" t="e">
        <f ca="1">IF(AND(M161&lt;&gt; "", COUNTIF(SAP!#REF!,M161)&gt;0),"Matched", "")</f>
        <v>#REF!</v>
      </c>
      <c r="O161" s="1" t="str">
        <f t="shared" si="10"/>
        <v/>
      </c>
      <c r="P161" s="1" t="e">
        <f ca="1">IF(AND(O161&lt;&gt; "", COUNTIF(SAP!#REF!,O161)&gt;0),"Matched", "")</f>
        <v>#REF!</v>
      </c>
      <c r="Q161" s="1" t="str">
        <f ca="1">IF(D161="AC","Logic4"&amp;"_"&amp;TEXT(C161,"dd.mm.yyyy") &amp;"_"&amp; 880953.88,"")</f>
        <v>Logic4_02.02.2020_880953.88</v>
      </c>
      <c r="R161" s="1" t="e">
        <f ca="1">IF(AND(Q161&lt;&gt; "", COUNTIF(SAP!#REF!,Q161)&gt;0),"Matched", "")</f>
        <v>#REF!</v>
      </c>
    </row>
    <row r="162" spans="1:18">
      <c r="A162" s="9">
        <v>11563327</v>
      </c>
      <c r="B162" s="10">
        <v>43863</v>
      </c>
      <c r="C162" s="10">
        <v>43863</v>
      </c>
      <c r="D162" s="11" t="s">
        <v>10</v>
      </c>
      <c r="E162" s="11">
        <v>0</v>
      </c>
      <c r="F162" s="11">
        <v>0</v>
      </c>
      <c r="G162" s="11">
        <v>670</v>
      </c>
      <c r="H162" s="11">
        <v>2424.1999999999998</v>
      </c>
      <c r="I162" s="11" t="s">
        <v>11</v>
      </c>
      <c r="J162" s="11" t="s">
        <v>12</v>
      </c>
      <c r="K162" s="1" t="str">
        <f t="shared" si="6"/>
        <v/>
      </c>
      <c r="L162" s="1" t="e">
        <f ca="1">IF(AND(K162&lt;&gt; "", COUNTIF(SAP!#REF!,K162)&gt;0),"Matched", "")</f>
        <v>#REF!</v>
      </c>
      <c r="M162" s="1" t="str">
        <f t="shared" si="9"/>
        <v/>
      </c>
      <c r="N162" s="1" t="e">
        <f ca="1">IF(AND(M162&lt;&gt; "", COUNTIF(SAP!#REF!,M162)&gt;0),"Matched", "")</f>
        <v>#REF!</v>
      </c>
      <c r="O162" s="1" t="str">
        <f t="shared" si="10"/>
        <v/>
      </c>
      <c r="P162" s="1" t="e">
        <f ca="1">IF(AND(O162&lt;&gt; "", COUNTIF(SAP!#REF!,O162)&gt;0),"Matched", "")</f>
        <v>#REF!</v>
      </c>
      <c r="Q162" s="1" t="str">
        <f ca="1">IF(D162="AC","Logic4"&amp;"_"&amp;TEXT(C162,"dd.mm.yyyy") &amp;"_"&amp; 880953.88,"")</f>
        <v>Logic4_02.02.2020_880953.88</v>
      </c>
      <c r="R162" s="1" t="e">
        <f ca="1">IF(AND(Q162&lt;&gt; "", COUNTIF(SAP!#REF!,Q162)&gt;0),"Matched", "")</f>
        <v>#REF!</v>
      </c>
    </row>
    <row r="163" spans="1:18">
      <c r="A163" s="13">
        <v>11563327</v>
      </c>
      <c r="B163" s="14">
        <v>43863</v>
      </c>
      <c r="C163" s="14">
        <v>43863</v>
      </c>
      <c r="D163" s="15" t="s">
        <v>10</v>
      </c>
      <c r="E163" s="15">
        <v>0</v>
      </c>
      <c r="F163" s="15">
        <v>0</v>
      </c>
      <c r="G163" s="15">
        <v>766.5</v>
      </c>
      <c r="H163" s="15">
        <v>3190.7</v>
      </c>
      <c r="I163" s="15" t="s">
        <v>11</v>
      </c>
      <c r="J163" s="15" t="s">
        <v>12</v>
      </c>
      <c r="K163" s="1" t="str">
        <f t="shared" si="6"/>
        <v/>
      </c>
      <c r="L163" s="1" t="e">
        <f ca="1">IF(AND(K163&lt;&gt; "", COUNTIF(SAP!#REF!,K163)&gt;0),"Matched", "")</f>
        <v>#REF!</v>
      </c>
      <c r="M163" s="1" t="str">
        <f t="shared" si="9"/>
        <v/>
      </c>
      <c r="N163" s="1" t="e">
        <f ca="1">IF(AND(M163&lt;&gt; "", COUNTIF(SAP!#REF!,M163)&gt;0),"Matched", "")</f>
        <v>#REF!</v>
      </c>
      <c r="O163" s="1" t="str">
        <f t="shared" si="10"/>
        <v/>
      </c>
      <c r="P163" s="1" t="e">
        <f ca="1">IF(AND(O163&lt;&gt; "", COUNTIF(SAP!#REF!,O163)&gt;0),"Matched", "")</f>
        <v>#REF!</v>
      </c>
      <c r="Q163" s="1" t="str">
        <f ca="1">IF(D163="AC","Logic4"&amp;"_"&amp;TEXT(C163,"dd.mm.yyyy") &amp;"_"&amp; 880953.88,"")</f>
        <v>Logic4_02.02.2020_880953.88</v>
      </c>
      <c r="R163" s="1" t="e">
        <f ca="1">IF(AND(Q163&lt;&gt; "", COUNTIF(SAP!#REF!,Q163)&gt;0),"Matched", "")</f>
        <v>#REF!</v>
      </c>
    </row>
    <row r="164" spans="1:18">
      <c r="A164" s="9">
        <v>11563327</v>
      </c>
      <c r="B164" s="10">
        <v>43863</v>
      </c>
      <c r="C164" s="10">
        <v>43863</v>
      </c>
      <c r="D164" s="11" t="s">
        <v>10</v>
      </c>
      <c r="E164" s="11">
        <v>0</v>
      </c>
      <c r="F164" s="11">
        <v>0</v>
      </c>
      <c r="G164" s="11">
        <v>800</v>
      </c>
      <c r="H164" s="11">
        <v>3990.7</v>
      </c>
      <c r="I164" s="11" t="s">
        <v>11</v>
      </c>
      <c r="J164" s="11" t="s">
        <v>12</v>
      </c>
      <c r="K164" s="1" t="str">
        <f t="shared" si="6"/>
        <v/>
      </c>
      <c r="L164" s="1" t="e">
        <f ca="1">IF(AND(K164&lt;&gt; "", COUNTIF(SAP!#REF!,K164)&gt;0),"Matched", "")</f>
        <v>#REF!</v>
      </c>
      <c r="M164" s="1" t="str">
        <f t="shared" si="9"/>
        <v/>
      </c>
      <c r="N164" s="1" t="e">
        <f ca="1">IF(AND(M164&lt;&gt; "", COUNTIF(SAP!#REF!,M164)&gt;0),"Matched", "")</f>
        <v>#REF!</v>
      </c>
      <c r="O164" s="1" t="str">
        <f t="shared" si="10"/>
        <v/>
      </c>
      <c r="P164" s="1" t="e">
        <f ca="1">IF(AND(O164&lt;&gt; "", COUNTIF(SAP!#REF!,O164)&gt;0),"Matched", "")</f>
        <v>#REF!</v>
      </c>
      <c r="Q164" s="1" t="str">
        <f ca="1">IF(D164="AC","Logic4"&amp;"_"&amp;TEXT(C164,"dd.mm.yyyy") &amp;"_"&amp; 880953.88,"")</f>
        <v>Logic4_02.02.2020_880953.88</v>
      </c>
      <c r="R164" s="1" t="e">
        <f ca="1">IF(AND(Q164&lt;&gt; "", COUNTIF(SAP!#REF!,Q164)&gt;0),"Matched", "")</f>
        <v>#REF!</v>
      </c>
    </row>
    <row r="165" spans="1:18">
      <c r="A165" s="13">
        <v>11563327</v>
      </c>
      <c r="B165" s="14">
        <v>43863</v>
      </c>
      <c r="C165" s="14">
        <v>43863</v>
      </c>
      <c r="D165" s="15" t="s">
        <v>10</v>
      </c>
      <c r="E165" s="15">
        <v>0</v>
      </c>
      <c r="F165" s="15">
        <v>0</v>
      </c>
      <c r="G165" s="15">
        <v>850</v>
      </c>
      <c r="H165" s="15">
        <v>4840.7</v>
      </c>
      <c r="I165" s="15" t="s">
        <v>11</v>
      </c>
      <c r="J165" s="15" t="s">
        <v>12</v>
      </c>
      <c r="K165" s="1" t="str">
        <f t="shared" si="6"/>
        <v/>
      </c>
      <c r="L165" s="1" t="e">
        <f ca="1">IF(AND(K165&lt;&gt; "", COUNTIF(SAP!#REF!,K165)&gt;0),"Matched", "")</f>
        <v>#REF!</v>
      </c>
      <c r="M165" s="1" t="str">
        <f t="shared" si="9"/>
        <v/>
      </c>
      <c r="N165" s="1" t="e">
        <f ca="1">IF(AND(M165&lt;&gt; "", COUNTIF(SAP!#REF!,M165)&gt;0),"Matched", "")</f>
        <v>#REF!</v>
      </c>
      <c r="O165" s="1" t="str">
        <f t="shared" si="10"/>
        <v/>
      </c>
      <c r="P165" s="1" t="e">
        <f ca="1">IF(AND(O165&lt;&gt; "", COUNTIF(SAP!#REF!,O165)&gt;0),"Matched", "")</f>
        <v>#REF!</v>
      </c>
      <c r="Q165" s="1" t="str">
        <f ca="1">IF(D165="AC","Logic4"&amp;"_"&amp;TEXT(C165,"dd.mm.yyyy") &amp;"_"&amp; 880953.88,"")</f>
        <v>Logic4_02.02.2020_880953.88</v>
      </c>
      <c r="R165" s="1" t="e">
        <f ca="1">IF(AND(Q165&lt;&gt; "", COUNTIF(SAP!#REF!,Q165)&gt;0),"Matched", "")</f>
        <v>#REF!</v>
      </c>
    </row>
    <row r="166" spans="1:18">
      <c r="A166" s="9">
        <v>11563327</v>
      </c>
      <c r="B166" s="10">
        <v>43863</v>
      </c>
      <c r="C166" s="10">
        <v>43863</v>
      </c>
      <c r="D166" s="11" t="s">
        <v>10</v>
      </c>
      <c r="E166" s="11">
        <v>0</v>
      </c>
      <c r="F166" s="11">
        <v>0</v>
      </c>
      <c r="G166" s="11">
        <v>860</v>
      </c>
      <c r="H166" s="11">
        <v>5700.7</v>
      </c>
      <c r="I166" s="11" t="s">
        <v>11</v>
      </c>
      <c r="J166" s="11" t="s">
        <v>12</v>
      </c>
      <c r="K166" s="1" t="str">
        <f t="shared" si="6"/>
        <v/>
      </c>
      <c r="L166" s="1" t="e">
        <f ca="1">IF(AND(K166&lt;&gt; "", COUNTIF(SAP!#REF!,K166)&gt;0),"Matched", "")</f>
        <v>#REF!</v>
      </c>
      <c r="M166" s="1" t="str">
        <f t="shared" si="9"/>
        <v/>
      </c>
      <c r="N166" s="1" t="e">
        <f ca="1">IF(AND(M166&lt;&gt; "", COUNTIF(SAP!#REF!,M166)&gt;0),"Matched", "")</f>
        <v>#REF!</v>
      </c>
      <c r="O166" s="1" t="str">
        <f t="shared" si="10"/>
        <v/>
      </c>
      <c r="P166" s="1" t="e">
        <f ca="1">IF(AND(O166&lt;&gt; "", COUNTIF(SAP!#REF!,O166)&gt;0),"Matched", "")</f>
        <v>#REF!</v>
      </c>
      <c r="Q166" s="1" t="str">
        <f ca="1">IF(D166="AC","Logic4"&amp;"_"&amp;TEXT(C166,"dd.mm.yyyy") &amp;"_"&amp; 880953.88,"")</f>
        <v>Logic4_02.02.2020_880953.88</v>
      </c>
      <c r="R166" s="1" t="e">
        <f ca="1">IF(AND(Q166&lt;&gt; "", COUNTIF(SAP!#REF!,Q166)&gt;0),"Matched", "")</f>
        <v>#REF!</v>
      </c>
    </row>
    <row r="167" spans="1:18">
      <c r="A167" s="13">
        <v>11563327</v>
      </c>
      <c r="B167" s="14">
        <v>43863</v>
      </c>
      <c r="C167" s="14">
        <v>43863</v>
      </c>
      <c r="D167" s="15" t="s">
        <v>10</v>
      </c>
      <c r="E167" s="15">
        <v>0</v>
      </c>
      <c r="F167" s="15">
        <v>0</v>
      </c>
      <c r="G167" s="15">
        <v>860</v>
      </c>
      <c r="H167" s="15">
        <v>6560.7</v>
      </c>
      <c r="I167" s="15" t="s">
        <v>11</v>
      </c>
      <c r="J167" s="15" t="s">
        <v>12</v>
      </c>
      <c r="K167" s="1" t="str">
        <f t="shared" si="6"/>
        <v/>
      </c>
      <c r="L167" s="1" t="e">
        <f ca="1">IF(AND(K167&lt;&gt; "", COUNTIF(SAP!#REF!,K167)&gt;0),"Matched", "")</f>
        <v>#REF!</v>
      </c>
      <c r="M167" s="1" t="str">
        <f t="shared" si="9"/>
        <v/>
      </c>
      <c r="N167" s="1" t="e">
        <f ca="1">IF(AND(M167&lt;&gt; "", COUNTIF(SAP!#REF!,M167)&gt;0),"Matched", "")</f>
        <v>#REF!</v>
      </c>
      <c r="O167" s="1" t="str">
        <f t="shared" si="10"/>
        <v/>
      </c>
      <c r="P167" s="1" t="e">
        <f ca="1">IF(AND(O167&lt;&gt; "", COUNTIF(SAP!#REF!,O167)&gt;0),"Matched", "")</f>
        <v>#REF!</v>
      </c>
      <c r="Q167" s="1" t="str">
        <f ca="1">IF(D167="AC","Logic4"&amp;"_"&amp;TEXT(C167,"dd.mm.yyyy") &amp;"_"&amp; 880953.88,"")</f>
        <v>Logic4_02.02.2020_880953.88</v>
      </c>
      <c r="R167" s="1" t="e">
        <f ca="1">IF(AND(Q167&lt;&gt; "", COUNTIF(SAP!#REF!,Q167)&gt;0),"Matched", "")</f>
        <v>#REF!</v>
      </c>
    </row>
    <row r="168" spans="1:18">
      <c r="A168" s="9">
        <v>11563327</v>
      </c>
      <c r="B168" s="10">
        <v>43863</v>
      </c>
      <c r="C168" s="10">
        <v>43863</v>
      </c>
      <c r="D168" s="11" t="s">
        <v>10</v>
      </c>
      <c r="E168" s="11">
        <v>0</v>
      </c>
      <c r="F168" s="11">
        <v>0</v>
      </c>
      <c r="G168" s="11">
        <v>940</v>
      </c>
      <c r="H168" s="11">
        <v>7500.7</v>
      </c>
      <c r="I168" s="11" t="s">
        <v>11</v>
      </c>
      <c r="J168" s="11" t="s">
        <v>12</v>
      </c>
      <c r="K168" s="1" t="str">
        <f t="shared" si="6"/>
        <v/>
      </c>
      <c r="L168" s="1" t="e">
        <f ca="1">IF(AND(K168&lt;&gt; "", COUNTIF(SAP!#REF!,K168)&gt;0),"Matched", "")</f>
        <v>#REF!</v>
      </c>
      <c r="M168" s="1" t="str">
        <f t="shared" si="9"/>
        <v/>
      </c>
      <c r="N168" s="1" t="e">
        <f ca="1">IF(AND(M168&lt;&gt; "", COUNTIF(SAP!#REF!,M168)&gt;0),"Matched", "")</f>
        <v>#REF!</v>
      </c>
      <c r="O168" s="1" t="str">
        <f t="shared" si="10"/>
        <v/>
      </c>
      <c r="P168" s="1" t="e">
        <f ca="1">IF(AND(O168&lt;&gt; "", COUNTIF(SAP!#REF!,O168)&gt;0),"Matched", "")</f>
        <v>#REF!</v>
      </c>
      <c r="Q168" s="1" t="str">
        <f ca="1">IF(D168="AC","Logic4"&amp;"_"&amp;TEXT(C168,"dd.mm.yyyy") &amp;"_"&amp; 880953.88,"")</f>
        <v>Logic4_02.02.2020_880953.88</v>
      </c>
      <c r="R168" s="1" t="e">
        <f ca="1">IF(AND(Q168&lt;&gt; "", COUNTIF(SAP!#REF!,Q168)&gt;0),"Matched", "")</f>
        <v>#REF!</v>
      </c>
    </row>
    <row r="169" spans="1:18">
      <c r="A169" s="13">
        <v>11563327</v>
      </c>
      <c r="B169" s="14">
        <v>43863</v>
      </c>
      <c r="C169" s="14">
        <v>43863</v>
      </c>
      <c r="D169" s="15" t="s">
        <v>10</v>
      </c>
      <c r="E169" s="15">
        <v>0</v>
      </c>
      <c r="F169" s="15">
        <v>0</v>
      </c>
      <c r="G169" s="15">
        <v>950</v>
      </c>
      <c r="H169" s="15">
        <v>8450.7000000000007</v>
      </c>
      <c r="I169" s="15" t="s">
        <v>11</v>
      </c>
      <c r="J169" s="15" t="s">
        <v>12</v>
      </c>
      <c r="K169" s="1" t="str">
        <f t="shared" si="6"/>
        <v/>
      </c>
      <c r="L169" s="1" t="e">
        <f ca="1">IF(AND(K169&lt;&gt; "", COUNTIF(SAP!#REF!,K169)&gt;0),"Matched", "")</f>
        <v>#REF!</v>
      </c>
      <c r="M169" s="1" t="str">
        <f t="shared" si="9"/>
        <v/>
      </c>
      <c r="N169" s="1" t="e">
        <f ca="1">IF(AND(M169&lt;&gt; "", COUNTIF(SAP!#REF!,M169)&gt;0),"Matched", "")</f>
        <v>#REF!</v>
      </c>
      <c r="O169" s="1" t="str">
        <f t="shared" si="10"/>
        <v/>
      </c>
      <c r="P169" s="1" t="e">
        <f ca="1">IF(AND(O169&lt;&gt; "", COUNTIF(SAP!#REF!,O169)&gt;0),"Matched", "")</f>
        <v>#REF!</v>
      </c>
      <c r="Q169" s="1" t="str">
        <f ca="1">IF(D169="AC","Logic4"&amp;"_"&amp;TEXT(C169,"dd.mm.yyyy") &amp;"_"&amp; 880953.88,"")</f>
        <v>Logic4_02.02.2020_880953.88</v>
      </c>
      <c r="R169" s="1" t="e">
        <f ca="1">IF(AND(Q169&lt;&gt; "", COUNTIF(SAP!#REF!,Q169)&gt;0),"Matched", "")</f>
        <v>#REF!</v>
      </c>
    </row>
    <row r="170" spans="1:18">
      <c r="A170" s="9">
        <v>11563327</v>
      </c>
      <c r="B170" s="10">
        <v>43863</v>
      </c>
      <c r="C170" s="10">
        <v>43863</v>
      </c>
      <c r="D170" s="11" t="s">
        <v>10</v>
      </c>
      <c r="E170" s="11">
        <v>0</v>
      </c>
      <c r="F170" s="11">
        <v>0</v>
      </c>
      <c r="G170" s="11">
        <v>1120</v>
      </c>
      <c r="H170" s="11">
        <v>9570.7000000000007</v>
      </c>
      <c r="I170" s="11" t="s">
        <v>11</v>
      </c>
      <c r="J170" s="11" t="s">
        <v>12</v>
      </c>
      <c r="K170" s="1" t="str">
        <f t="shared" si="6"/>
        <v/>
      </c>
      <c r="L170" s="1" t="e">
        <f ca="1">IF(AND(K170&lt;&gt; "", COUNTIF(SAP!#REF!,K170)&gt;0),"Matched", "")</f>
        <v>#REF!</v>
      </c>
      <c r="M170" s="1" t="str">
        <f t="shared" si="9"/>
        <v/>
      </c>
      <c r="N170" s="1" t="e">
        <f ca="1">IF(AND(M170&lt;&gt; "", COUNTIF(SAP!#REF!,M170)&gt;0),"Matched", "")</f>
        <v>#REF!</v>
      </c>
      <c r="O170" s="1" t="str">
        <f t="shared" si="10"/>
        <v/>
      </c>
      <c r="P170" s="1" t="e">
        <f ca="1">IF(AND(O170&lt;&gt; "", COUNTIF(SAP!#REF!,O170)&gt;0),"Matched", "")</f>
        <v>#REF!</v>
      </c>
      <c r="Q170" s="1" t="str">
        <f ca="1">IF(D170="AC","Logic4"&amp;"_"&amp;TEXT(C170,"dd.mm.yyyy") &amp;"_"&amp; 880953.88,"")</f>
        <v>Logic4_02.02.2020_880953.88</v>
      </c>
      <c r="R170" s="1" t="e">
        <f ca="1">IF(AND(Q170&lt;&gt; "", COUNTIF(SAP!#REF!,Q170)&gt;0),"Matched", "")</f>
        <v>#REF!</v>
      </c>
    </row>
    <row r="171" spans="1:18">
      <c r="A171" s="13">
        <v>11563327</v>
      </c>
      <c r="B171" s="14">
        <v>43863</v>
      </c>
      <c r="C171" s="14">
        <v>43863</v>
      </c>
      <c r="D171" s="15" t="s">
        <v>10</v>
      </c>
      <c r="E171" s="15">
        <v>0</v>
      </c>
      <c r="F171" s="15">
        <v>0</v>
      </c>
      <c r="G171" s="15">
        <v>1170</v>
      </c>
      <c r="H171" s="15">
        <v>10740.7</v>
      </c>
      <c r="I171" s="15" t="s">
        <v>11</v>
      </c>
      <c r="J171" s="15" t="s">
        <v>12</v>
      </c>
      <c r="K171" s="1" t="str">
        <f t="shared" si="6"/>
        <v/>
      </c>
      <c r="L171" s="1" t="e">
        <f ca="1">IF(AND(K171&lt;&gt; "", COUNTIF(SAP!#REF!,K171)&gt;0),"Matched", "")</f>
        <v>#REF!</v>
      </c>
      <c r="M171" s="1" t="str">
        <f t="shared" si="9"/>
        <v/>
      </c>
      <c r="N171" s="1" t="e">
        <f ca="1">IF(AND(M171&lt;&gt; "", COUNTIF(SAP!#REF!,M171)&gt;0),"Matched", "")</f>
        <v>#REF!</v>
      </c>
      <c r="O171" s="1" t="str">
        <f t="shared" si="10"/>
        <v/>
      </c>
      <c r="P171" s="1" t="e">
        <f ca="1">IF(AND(O171&lt;&gt; "", COUNTIF(SAP!#REF!,O171)&gt;0),"Matched", "")</f>
        <v>#REF!</v>
      </c>
      <c r="Q171" s="1" t="str">
        <f ca="1">IF(D171="AC","Logic4"&amp;"_"&amp;TEXT(C171,"dd.mm.yyyy") &amp;"_"&amp; 880953.88,"")</f>
        <v>Logic4_02.02.2020_880953.88</v>
      </c>
      <c r="R171" s="1" t="e">
        <f ca="1">IF(AND(Q171&lt;&gt; "", COUNTIF(SAP!#REF!,Q171)&gt;0),"Matched", "")</f>
        <v>#REF!</v>
      </c>
    </row>
    <row r="172" spans="1:18">
      <c r="A172" s="9">
        <v>11563327</v>
      </c>
      <c r="B172" s="10">
        <v>43863</v>
      </c>
      <c r="C172" s="10">
        <v>43863</v>
      </c>
      <c r="D172" s="11" t="s">
        <v>10</v>
      </c>
      <c r="E172" s="11">
        <v>0</v>
      </c>
      <c r="F172" s="11">
        <v>0</v>
      </c>
      <c r="G172" s="11">
        <v>1400</v>
      </c>
      <c r="H172" s="11">
        <v>12140.7</v>
      </c>
      <c r="I172" s="11" t="s">
        <v>11</v>
      </c>
      <c r="J172" s="11" t="s">
        <v>12</v>
      </c>
      <c r="K172" s="1" t="str">
        <f t="shared" si="6"/>
        <v/>
      </c>
      <c r="L172" s="1" t="e">
        <f ca="1">IF(AND(K172&lt;&gt; "", COUNTIF(SAP!#REF!,K172)&gt;0),"Matched", "")</f>
        <v>#REF!</v>
      </c>
      <c r="M172" s="1" t="str">
        <f t="shared" si="9"/>
        <v/>
      </c>
      <c r="N172" s="1" t="e">
        <f ca="1">IF(AND(M172&lt;&gt; "", COUNTIF(SAP!#REF!,M172)&gt;0),"Matched", "")</f>
        <v>#REF!</v>
      </c>
      <c r="O172" s="1" t="str">
        <f t="shared" si="10"/>
        <v/>
      </c>
      <c r="P172" s="1" t="e">
        <f ca="1">IF(AND(O172&lt;&gt; "", COUNTIF(SAP!#REF!,O172)&gt;0),"Matched", "")</f>
        <v>#REF!</v>
      </c>
      <c r="Q172" s="1" t="str">
        <f ca="1">IF(D172="AC","Logic4"&amp;"_"&amp;TEXT(C172,"dd.mm.yyyy") &amp;"_"&amp; 880953.88,"")</f>
        <v>Logic4_02.02.2020_880953.88</v>
      </c>
      <c r="R172" s="1" t="e">
        <f ca="1">IF(AND(Q172&lt;&gt; "", COUNTIF(SAP!#REF!,Q172)&gt;0),"Matched", "")</f>
        <v>#REF!</v>
      </c>
    </row>
    <row r="173" spans="1:18">
      <c r="A173" s="13">
        <v>11563327</v>
      </c>
      <c r="B173" s="14">
        <v>43863</v>
      </c>
      <c r="C173" s="14">
        <v>43863</v>
      </c>
      <c r="D173" s="15" t="s">
        <v>10</v>
      </c>
      <c r="E173" s="15">
        <v>0</v>
      </c>
      <c r="F173" s="15">
        <v>0</v>
      </c>
      <c r="G173" s="15">
        <v>1481.6</v>
      </c>
      <c r="H173" s="15">
        <v>13622.3</v>
      </c>
      <c r="I173" s="15" t="s">
        <v>11</v>
      </c>
      <c r="J173" s="15" t="s">
        <v>12</v>
      </c>
      <c r="K173" s="1" t="str">
        <f t="shared" si="6"/>
        <v/>
      </c>
      <c r="L173" s="1" t="e">
        <f ca="1">IF(AND(K173&lt;&gt; "", COUNTIF(SAP!#REF!,K173)&gt;0),"Matched", "")</f>
        <v>#REF!</v>
      </c>
      <c r="M173" s="1" t="str">
        <f t="shared" si="9"/>
        <v/>
      </c>
      <c r="N173" s="1" t="e">
        <f ca="1">IF(AND(M173&lt;&gt; "", COUNTIF(SAP!#REF!,M173)&gt;0),"Matched", "")</f>
        <v>#REF!</v>
      </c>
      <c r="O173" s="1" t="str">
        <f t="shared" si="10"/>
        <v/>
      </c>
      <c r="P173" s="1" t="e">
        <f ca="1">IF(AND(O173&lt;&gt; "", COUNTIF(SAP!#REF!,O173)&gt;0),"Matched", "")</f>
        <v>#REF!</v>
      </c>
      <c r="Q173" s="1" t="str">
        <f ca="1">IF(D173="AC","Logic4"&amp;"_"&amp;TEXT(C173,"dd.mm.yyyy") &amp;"_"&amp; 880953.88,"")</f>
        <v>Logic4_02.02.2020_880953.88</v>
      </c>
      <c r="R173" s="1" t="e">
        <f ca="1">IF(AND(Q173&lt;&gt; "", COUNTIF(SAP!#REF!,Q173)&gt;0),"Matched", "")</f>
        <v>#REF!</v>
      </c>
    </row>
    <row r="174" spans="1:18">
      <c r="A174" s="9">
        <v>11563327</v>
      </c>
      <c r="B174" s="10">
        <v>43863</v>
      </c>
      <c r="C174" s="10">
        <v>43863</v>
      </c>
      <c r="D174" s="11" t="s">
        <v>10</v>
      </c>
      <c r="E174" s="11">
        <v>0</v>
      </c>
      <c r="F174" s="11">
        <v>0</v>
      </c>
      <c r="G174" s="11">
        <v>1600</v>
      </c>
      <c r="H174" s="11">
        <v>15222.3</v>
      </c>
      <c r="I174" s="11" t="s">
        <v>11</v>
      </c>
      <c r="J174" s="11" t="s">
        <v>12</v>
      </c>
      <c r="K174" s="1" t="str">
        <f t="shared" si="6"/>
        <v/>
      </c>
      <c r="L174" s="1" t="e">
        <f ca="1">IF(AND(K174&lt;&gt; "", COUNTIF(SAP!#REF!,K174)&gt;0),"Matched", "")</f>
        <v>#REF!</v>
      </c>
      <c r="M174" s="1" t="str">
        <f t="shared" si="9"/>
        <v/>
      </c>
      <c r="N174" s="1" t="e">
        <f ca="1">IF(AND(M174&lt;&gt; "", COUNTIF(SAP!#REF!,M174)&gt;0),"Matched", "")</f>
        <v>#REF!</v>
      </c>
      <c r="O174" s="1" t="str">
        <f t="shared" si="10"/>
        <v/>
      </c>
      <c r="P174" s="1" t="e">
        <f ca="1">IF(AND(O174&lt;&gt; "", COUNTIF(SAP!#REF!,O174)&gt;0),"Matched", "")</f>
        <v>#REF!</v>
      </c>
      <c r="Q174" s="1" t="str">
        <f ca="1">IF(D174="AC","Logic4"&amp;"_"&amp;TEXT(C174,"dd.mm.yyyy") &amp;"_"&amp; 880953.88,"")</f>
        <v>Logic4_02.02.2020_880953.88</v>
      </c>
      <c r="R174" s="1" t="e">
        <f ca="1">IF(AND(Q174&lt;&gt; "", COUNTIF(SAP!#REF!,Q174)&gt;0),"Matched", "")</f>
        <v>#REF!</v>
      </c>
    </row>
    <row r="175" spans="1:18">
      <c r="A175" s="13">
        <v>11563327</v>
      </c>
      <c r="B175" s="14">
        <v>43863</v>
      </c>
      <c r="C175" s="14">
        <v>43863</v>
      </c>
      <c r="D175" s="15" t="s">
        <v>10</v>
      </c>
      <c r="E175" s="15">
        <v>0</v>
      </c>
      <c r="F175" s="15">
        <v>0</v>
      </c>
      <c r="G175" s="15">
        <v>1600</v>
      </c>
      <c r="H175" s="15">
        <v>16822.3</v>
      </c>
      <c r="I175" s="15" t="s">
        <v>11</v>
      </c>
      <c r="J175" s="15" t="s">
        <v>12</v>
      </c>
      <c r="K175" s="1" t="str">
        <f t="shared" si="6"/>
        <v/>
      </c>
      <c r="L175" s="1" t="e">
        <f ca="1">IF(AND(K175&lt;&gt; "", COUNTIF(SAP!#REF!,K175)&gt;0),"Matched", "")</f>
        <v>#REF!</v>
      </c>
      <c r="M175" s="1" t="str">
        <f t="shared" si="9"/>
        <v/>
      </c>
      <c r="N175" s="1" t="e">
        <f ca="1">IF(AND(M175&lt;&gt; "", COUNTIF(SAP!#REF!,M175)&gt;0),"Matched", "")</f>
        <v>#REF!</v>
      </c>
      <c r="O175" s="1" t="str">
        <f t="shared" si="10"/>
        <v/>
      </c>
      <c r="P175" s="1" t="e">
        <f ca="1">IF(AND(O175&lt;&gt; "", COUNTIF(SAP!#REF!,O175)&gt;0),"Matched", "")</f>
        <v>#REF!</v>
      </c>
      <c r="Q175" s="1" t="str">
        <f ca="1">IF(D175="AC","Logic4"&amp;"_"&amp;TEXT(C175,"dd.mm.yyyy") &amp;"_"&amp; 880953.88,"")</f>
        <v>Logic4_02.02.2020_880953.88</v>
      </c>
      <c r="R175" s="1" t="e">
        <f ca="1">IF(AND(Q175&lt;&gt; "", COUNTIF(SAP!#REF!,Q175)&gt;0),"Matched", "")</f>
        <v>#REF!</v>
      </c>
    </row>
    <row r="176" spans="1:18">
      <c r="A176" s="9">
        <v>11563327</v>
      </c>
      <c r="B176" s="10">
        <v>43863</v>
      </c>
      <c r="C176" s="10">
        <v>43863</v>
      </c>
      <c r="D176" s="11" t="s">
        <v>10</v>
      </c>
      <c r="E176" s="11">
        <v>0</v>
      </c>
      <c r="F176" s="11">
        <v>0</v>
      </c>
      <c r="G176" s="11">
        <v>1610</v>
      </c>
      <c r="H176" s="11">
        <v>18432.3</v>
      </c>
      <c r="I176" s="11" t="s">
        <v>11</v>
      </c>
      <c r="J176" s="11" t="s">
        <v>12</v>
      </c>
      <c r="K176" s="1" t="str">
        <f t="shared" si="6"/>
        <v/>
      </c>
      <c r="L176" s="1" t="e">
        <f ca="1">IF(AND(K176&lt;&gt; "", COUNTIF(SAP!#REF!,K176)&gt;0),"Matched", "")</f>
        <v>#REF!</v>
      </c>
      <c r="M176" s="1" t="str">
        <f t="shared" si="9"/>
        <v/>
      </c>
      <c r="N176" s="1" t="e">
        <f ca="1">IF(AND(M176&lt;&gt; "", COUNTIF(SAP!#REF!,M176)&gt;0),"Matched", "")</f>
        <v>#REF!</v>
      </c>
      <c r="O176" s="1" t="str">
        <f t="shared" si="10"/>
        <v/>
      </c>
      <c r="P176" s="1" t="e">
        <f ca="1">IF(AND(O176&lt;&gt; "", COUNTIF(SAP!#REF!,O176)&gt;0),"Matched", "")</f>
        <v>#REF!</v>
      </c>
      <c r="Q176" s="1" t="str">
        <f ca="1">IF(D176="AC","Logic4"&amp;"_"&amp;TEXT(C176,"dd.mm.yyyy") &amp;"_"&amp; 880953.88,"")</f>
        <v>Logic4_02.02.2020_880953.88</v>
      </c>
      <c r="R176" s="1" t="e">
        <f ca="1">IF(AND(Q176&lt;&gt; "", COUNTIF(SAP!#REF!,Q176)&gt;0),"Matched", "")</f>
        <v>#REF!</v>
      </c>
    </row>
    <row r="177" spans="1:18">
      <c r="A177" s="13">
        <v>11563327</v>
      </c>
      <c r="B177" s="14">
        <v>43863</v>
      </c>
      <c r="C177" s="14">
        <v>43863</v>
      </c>
      <c r="D177" s="15" t="s">
        <v>10</v>
      </c>
      <c r="E177" s="15">
        <v>0</v>
      </c>
      <c r="F177" s="15">
        <v>0</v>
      </c>
      <c r="G177" s="15">
        <v>1626</v>
      </c>
      <c r="H177" s="15">
        <v>20058.3</v>
      </c>
      <c r="I177" s="15" t="s">
        <v>11</v>
      </c>
      <c r="J177" s="15" t="s">
        <v>12</v>
      </c>
      <c r="K177" s="1" t="str">
        <f t="shared" si="6"/>
        <v/>
      </c>
      <c r="L177" s="1" t="e">
        <f ca="1">IF(AND(K177&lt;&gt; "", COUNTIF(SAP!#REF!,K177)&gt;0),"Matched", "")</f>
        <v>#REF!</v>
      </c>
      <c r="M177" s="1" t="str">
        <f t="shared" si="9"/>
        <v/>
      </c>
      <c r="N177" s="1" t="e">
        <f ca="1">IF(AND(M177&lt;&gt; "", COUNTIF(SAP!#REF!,M177)&gt;0),"Matched", "")</f>
        <v>#REF!</v>
      </c>
      <c r="O177" s="1" t="str">
        <f t="shared" si="10"/>
        <v/>
      </c>
      <c r="P177" s="1" t="e">
        <f ca="1">IF(AND(O177&lt;&gt; "", COUNTIF(SAP!#REF!,O177)&gt;0),"Matched", "")</f>
        <v>#REF!</v>
      </c>
      <c r="Q177" s="1" t="str">
        <f ca="1">IF(D177="AC","Logic4"&amp;"_"&amp;TEXT(C177,"dd.mm.yyyy") &amp;"_"&amp; 880953.88,"")</f>
        <v>Logic4_02.02.2020_880953.88</v>
      </c>
      <c r="R177" s="1" t="e">
        <f ca="1">IF(AND(Q177&lt;&gt; "", COUNTIF(SAP!#REF!,Q177)&gt;0),"Matched", "")</f>
        <v>#REF!</v>
      </c>
    </row>
    <row r="178" spans="1:18">
      <c r="A178" s="9">
        <v>11563327</v>
      </c>
      <c r="B178" s="10">
        <v>43863</v>
      </c>
      <c r="C178" s="10">
        <v>43863</v>
      </c>
      <c r="D178" s="11" t="s">
        <v>10</v>
      </c>
      <c r="E178" s="11">
        <v>0</v>
      </c>
      <c r="F178" s="11">
        <v>0</v>
      </c>
      <c r="G178" s="11">
        <v>1720</v>
      </c>
      <c r="H178" s="11">
        <v>21778.3</v>
      </c>
      <c r="I178" s="11" t="s">
        <v>11</v>
      </c>
      <c r="J178" s="11" t="s">
        <v>12</v>
      </c>
      <c r="K178" s="1" t="str">
        <f t="shared" si="6"/>
        <v/>
      </c>
      <c r="L178" s="1" t="e">
        <f ca="1">IF(AND(K178&lt;&gt; "", COUNTIF(SAP!#REF!,K178)&gt;0),"Matched", "")</f>
        <v>#REF!</v>
      </c>
      <c r="M178" s="1" t="str">
        <f t="shared" si="9"/>
        <v/>
      </c>
      <c r="N178" s="1" t="e">
        <f ca="1">IF(AND(M178&lt;&gt; "", COUNTIF(SAP!#REF!,M178)&gt;0),"Matched", "")</f>
        <v>#REF!</v>
      </c>
      <c r="O178" s="1" t="str">
        <f t="shared" si="10"/>
        <v/>
      </c>
      <c r="P178" s="1" t="e">
        <f ca="1">IF(AND(O178&lt;&gt; "", COUNTIF(SAP!#REF!,O178)&gt;0),"Matched", "")</f>
        <v>#REF!</v>
      </c>
      <c r="Q178" s="1" t="str">
        <f ca="1">IF(D178="AC","Logic4"&amp;"_"&amp;TEXT(C178,"dd.mm.yyyy") &amp;"_"&amp; 880953.88,"")</f>
        <v>Logic4_02.02.2020_880953.88</v>
      </c>
      <c r="R178" s="1" t="e">
        <f ca="1">IF(AND(Q178&lt;&gt; "", COUNTIF(SAP!#REF!,Q178)&gt;0),"Matched", "")</f>
        <v>#REF!</v>
      </c>
    </row>
    <row r="179" spans="1:18">
      <c r="A179" s="13">
        <v>11563327</v>
      </c>
      <c r="B179" s="14">
        <v>43863</v>
      </c>
      <c r="C179" s="14">
        <v>43863</v>
      </c>
      <c r="D179" s="15" t="s">
        <v>10</v>
      </c>
      <c r="E179" s="15">
        <v>0</v>
      </c>
      <c r="F179" s="15">
        <v>0</v>
      </c>
      <c r="G179" s="15">
        <v>1730</v>
      </c>
      <c r="H179" s="15">
        <v>23508.3</v>
      </c>
      <c r="I179" s="15" t="s">
        <v>11</v>
      </c>
      <c r="J179" s="15" t="s">
        <v>12</v>
      </c>
      <c r="K179" s="1" t="str">
        <f t="shared" si="6"/>
        <v/>
      </c>
      <c r="L179" s="1" t="e">
        <f ca="1">IF(AND(K179&lt;&gt; "", COUNTIF(SAP!#REF!,K179)&gt;0),"Matched", "")</f>
        <v>#REF!</v>
      </c>
      <c r="M179" s="1" t="str">
        <f t="shared" si="9"/>
        <v/>
      </c>
      <c r="N179" s="1" t="e">
        <f ca="1">IF(AND(M179&lt;&gt; "", COUNTIF(SAP!#REF!,M179)&gt;0),"Matched", "")</f>
        <v>#REF!</v>
      </c>
      <c r="O179" s="1" t="str">
        <f t="shared" si="10"/>
        <v/>
      </c>
      <c r="P179" s="1" t="e">
        <f ca="1">IF(AND(O179&lt;&gt; "", COUNTIF(SAP!#REF!,O179)&gt;0),"Matched", "")</f>
        <v>#REF!</v>
      </c>
      <c r="Q179" s="1" t="str">
        <f ca="1">IF(D179="AC","Logic4"&amp;"_"&amp;TEXT(C179,"dd.mm.yyyy") &amp;"_"&amp; 880953.88,"")</f>
        <v>Logic4_02.02.2020_880953.88</v>
      </c>
      <c r="R179" s="1" t="e">
        <f ca="1">IF(AND(Q179&lt;&gt; "", COUNTIF(SAP!#REF!,Q179)&gt;0),"Matched", "")</f>
        <v>#REF!</v>
      </c>
    </row>
    <row r="180" spans="1:18">
      <c r="A180" s="9">
        <v>11563327</v>
      </c>
      <c r="B180" s="10">
        <v>43863</v>
      </c>
      <c r="C180" s="10">
        <v>43863</v>
      </c>
      <c r="D180" s="11" t="s">
        <v>10</v>
      </c>
      <c r="E180" s="11">
        <v>0</v>
      </c>
      <c r="F180" s="11">
        <v>0</v>
      </c>
      <c r="G180" s="11">
        <v>1740</v>
      </c>
      <c r="H180" s="11">
        <v>25248.3</v>
      </c>
      <c r="I180" s="11" t="s">
        <v>11</v>
      </c>
      <c r="J180" s="11" t="s">
        <v>12</v>
      </c>
      <c r="K180" s="1" t="str">
        <f t="shared" si="6"/>
        <v/>
      </c>
      <c r="L180" s="1" t="e">
        <f ca="1">IF(AND(K180&lt;&gt; "", COUNTIF(SAP!#REF!,K180)&gt;0),"Matched", "")</f>
        <v>#REF!</v>
      </c>
      <c r="M180" s="1" t="str">
        <f t="shared" si="9"/>
        <v/>
      </c>
      <c r="N180" s="1" t="e">
        <f ca="1">IF(AND(M180&lt;&gt; "", COUNTIF(SAP!#REF!,M180)&gt;0),"Matched", "")</f>
        <v>#REF!</v>
      </c>
      <c r="O180" s="1" t="str">
        <f t="shared" si="10"/>
        <v/>
      </c>
      <c r="P180" s="1" t="e">
        <f ca="1">IF(AND(O180&lt;&gt; "", COUNTIF(SAP!#REF!,O180)&gt;0),"Matched", "")</f>
        <v>#REF!</v>
      </c>
      <c r="Q180" s="1" t="str">
        <f ca="1">IF(D180="AC","Logic4"&amp;"_"&amp;TEXT(C180,"dd.mm.yyyy") &amp;"_"&amp; 880953.88,"")</f>
        <v>Logic4_02.02.2020_880953.88</v>
      </c>
      <c r="R180" s="1" t="e">
        <f ca="1">IF(AND(Q180&lt;&gt; "", COUNTIF(SAP!#REF!,Q180)&gt;0),"Matched", "")</f>
        <v>#REF!</v>
      </c>
    </row>
    <row r="181" spans="1:18">
      <c r="A181" s="13">
        <v>11563327</v>
      </c>
      <c r="B181" s="14">
        <v>43863</v>
      </c>
      <c r="C181" s="14">
        <v>43863</v>
      </c>
      <c r="D181" s="15" t="s">
        <v>10</v>
      </c>
      <c r="E181" s="15">
        <v>0</v>
      </c>
      <c r="F181" s="15">
        <v>0</v>
      </c>
      <c r="G181" s="15">
        <v>1771.4</v>
      </c>
      <c r="H181" s="15">
        <v>27019.7</v>
      </c>
      <c r="I181" s="15" t="s">
        <v>11</v>
      </c>
      <c r="J181" s="15" t="s">
        <v>12</v>
      </c>
      <c r="K181" s="1" t="str">
        <f t="shared" si="6"/>
        <v/>
      </c>
      <c r="L181" s="1" t="e">
        <f ca="1">IF(AND(K181&lt;&gt; "", COUNTIF(SAP!#REF!,K181)&gt;0),"Matched", "")</f>
        <v>#REF!</v>
      </c>
      <c r="M181" s="1" t="str">
        <f t="shared" si="9"/>
        <v/>
      </c>
      <c r="N181" s="1" t="e">
        <f ca="1">IF(AND(M181&lt;&gt; "", COUNTIF(SAP!#REF!,M181)&gt;0),"Matched", "")</f>
        <v>#REF!</v>
      </c>
      <c r="O181" s="1" t="str">
        <f t="shared" si="10"/>
        <v/>
      </c>
      <c r="P181" s="1" t="e">
        <f ca="1">IF(AND(O181&lt;&gt; "", COUNTIF(SAP!#REF!,O181)&gt;0),"Matched", "")</f>
        <v>#REF!</v>
      </c>
      <c r="Q181" s="1" t="str">
        <f ca="1">IF(D181="AC","Logic4"&amp;"_"&amp;TEXT(C181,"dd.mm.yyyy") &amp;"_"&amp; 880953.88,"")</f>
        <v>Logic4_02.02.2020_880953.88</v>
      </c>
      <c r="R181" s="1" t="e">
        <f ca="1">IF(AND(Q181&lt;&gt; "", COUNTIF(SAP!#REF!,Q181)&gt;0),"Matched", "")</f>
        <v>#REF!</v>
      </c>
    </row>
    <row r="182" spans="1:18">
      <c r="A182" s="9">
        <v>11563327</v>
      </c>
      <c r="B182" s="10">
        <v>43863</v>
      </c>
      <c r="C182" s="10">
        <v>43863</v>
      </c>
      <c r="D182" s="11" t="s">
        <v>10</v>
      </c>
      <c r="E182" s="11">
        <v>0</v>
      </c>
      <c r="F182" s="11">
        <v>0</v>
      </c>
      <c r="G182" s="11">
        <v>1900</v>
      </c>
      <c r="H182" s="11">
        <v>28919.7</v>
      </c>
      <c r="I182" s="11" t="s">
        <v>11</v>
      </c>
      <c r="J182" s="11" t="s">
        <v>12</v>
      </c>
      <c r="K182" s="1" t="str">
        <f t="shared" si="6"/>
        <v/>
      </c>
      <c r="L182" s="1" t="e">
        <f ca="1">IF(AND(K182&lt;&gt; "", COUNTIF(SAP!#REF!,K182)&gt;0),"Matched", "")</f>
        <v>#REF!</v>
      </c>
      <c r="M182" s="1" t="str">
        <f t="shared" si="9"/>
        <v/>
      </c>
      <c r="N182" s="1" t="e">
        <f ca="1">IF(AND(M182&lt;&gt; "", COUNTIF(SAP!#REF!,M182)&gt;0),"Matched", "")</f>
        <v>#REF!</v>
      </c>
      <c r="O182" s="1" t="str">
        <f t="shared" si="10"/>
        <v/>
      </c>
      <c r="P182" s="1" t="e">
        <f ca="1">IF(AND(O182&lt;&gt; "", COUNTIF(SAP!#REF!,O182)&gt;0),"Matched", "")</f>
        <v>#REF!</v>
      </c>
      <c r="Q182" s="1" t="str">
        <f ca="1">IF(D182="AC","Logic4"&amp;"_"&amp;TEXT(C182,"dd.mm.yyyy") &amp;"_"&amp; 880953.88,"")</f>
        <v>Logic4_02.02.2020_880953.88</v>
      </c>
      <c r="R182" s="1" t="e">
        <f ca="1">IF(AND(Q182&lt;&gt; "", COUNTIF(SAP!#REF!,Q182)&gt;0),"Matched", "")</f>
        <v>#REF!</v>
      </c>
    </row>
    <row r="183" spans="1:18">
      <c r="A183" s="13">
        <v>11563327</v>
      </c>
      <c r="B183" s="14">
        <v>43863</v>
      </c>
      <c r="C183" s="14">
        <v>43863</v>
      </c>
      <c r="D183" s="15" t="s">
        <v>10</v>
      </c>
      <c r="E183" s="15">
        <v>0</v>
      </c>
      <c r="F183" s="15">
        <v>0</v>
      </c>
      <c r="G183" s="15">
        <v>1900</v>
      </c>
      <c r="H183" s="15">
        <v>30819.7</v>
      </c>
      <c r="I183" s="15" t="s">
        <v>11</v>
      </c>
      <c r="J183" s="15" t="s">
        <v>12</v>
      </c>
      <c r="K183" s="1" t="str">
        <f t="shared" si="6"/>
        <v/>
      </c>
      <c r="L183" s="1" t="e">
        <f ca="1">IF(AND(K183&lt;&gt; "", COUNTIF(SAP!#REF!,K183)&gt;0),"Matched", "")</f>
        <v>#REF!</v>
      </c>
      <c r="M183" s="1" t="str">
        <f t="shared" si="9"/>
        <v/>
      </c>
      <c r="N183" s="1" t="e">
        <f ca="1">IF(AND(M183&lt;&gt; "", COUNTIF(SAP!#REF!,M183)&gt;0),"Matched", "")</f>
        <v>#REF!</v>
      </c>
      <c r="O183" s="1" t="str">
        <f t="shared" si="10"/>
        <v/>
      </c>
      <c r="P183" s="1" t="e">
        <f ca="1">IF(AND(O183&lt;&gt; "", COUNTIF(SAP!#REF!,O183)&gt;0),"Matched", "")</f>
        <v>#REF!</v>
      </c>
      <c r="Q183" s="1" t="str">
        <f ca="1">IF(D183="AC","Logic4"&amp;"_"&amp;TEXT(C183,"dd.mm.yyyy") &amp;"_"&amp; 880953.88,"")</f>
        <v>Logic4_02.02.2020_880953.88</v>
      </c>
      <c r="R183" s="1" t="e">
        <f ca="1">IF(AND(Q183&lt;&gt; "", COUNTIF(SAP!#REF!,Q183)&gt;0),"Matched", "")</f>
        <v>#REF!</v>
      </c>
    </row>
    <row r="184" spans="1:18">
      <c r="A184" s="9">
        <v>11563327</v>
      </c>
      <c r="B184" s="10">
        <v>43863</v>
      </c>
      <c r="C184" s="10">
        <v>43863</v>
      </c>
      <c r="D184" s="11" t="s">
        <v>10</v>
      </c>
      <c r="E184" s="11">
        <v>0</v>
      </c>
      <c r="F184" s="11">
        <v>0</v>
      </c>
      <c r="G184" s="11">
        <v>1911</v>
      </c>
      <c r="H184" s="11">
        <v>32730.7</v>
      </c>
      <c r="I184" s="11" t="s">
        <v>11</v>
      </c>
      <c r="J184" s="11" t="s">
        <v>12</v>
      </c>
      <c r="K184" s="1" t="str">
        <f t="shared" si="6"/>
        <v/>
      </c>
      <c r="L184" s="1" t="e">
        <f ca="1">IF(AND(K184&lt;&gt; "", COUNTIF(SAP!#REF!,K184)&gt;0),"Matched", "")</f>
        <v>#REF!</v>
      </c>
      <c r="M184" s="1" t="str">
        <f t="shared" si="9"/>
        <v/>
      </c>
      <c r="N184" s="1" t="e">
        <f ca="1">IF(AND(M184&lt;&gt; "", COUNTIF(SAP!#REF!,M184)&gt;0),"Matched", "")</f>
        <v>#REF!</v>
      </c>
      <c r="O184" s="1" t="str">
        <f t="shared" si="10"/>
        <v/>
      </c>
      <c r="P184" s="1" t="e">
        <f ca="1">IF(AND(O184&lt;&gt; "", COUNTIF(SAP!#REF!,O184)&gt;0),"Matched", "")</f>
        <v>#REF!</v>
      </c>
      <c r="Q184" s="1" t="str">
        <f ca="1">IF(D184="AC","Logic4"&amp;"_"&amp;TEXT(C184,"dd.mm.yyyy") &amp;"_"&amp; 880953.88,"")</f>
        <v>Logic4_02.02.2020_880953.88</v>
      </c>
      <c r="R184" s="1" t="e">
        <f ca="1">IF(AND(Q184&lt;&gt; "", COUNTIF(SAP!#REF!,Q184)&gt;0),"Matched", "")</f>
        <v>#REF!</v>
      </c>
    </row>
    <row r="185" spans="1:18">
      <c r="A185" s="13">
        <v>11563327</v>
      </c>
      <c r="B185" s="14">
        <v>43863</v>
      </c>
      <c r="C185" s="14">
        <v>43863</v>
      </c>
      <c r="D185" s="15" t="s">
        <v>10</v>
      </c>
      <c r="E185" s="15">
        <v>0</v>
      </c>
      <c r="F185" s="15">
        <v>0</v>
      </c>
      <c r="G185" s="15">
        <v>2090</v>
      </c>
      <c r="H185" s="15">
        <v>34820.699999999997</v>
      </c>
      <c r="I185" s="15" t="s">
        <v>11</v>
      </c>
      <c r="J185" s="15" t="s">
        <v>12</v>
      </c>
      <c r="K185" s="1" t="str">
        <f t="shared" si="6"/>
        <v/>
      </c>
      <c r="L185" s="1" t="e">
        <f ca="1">IF(AND(K185&lt;&gt; "", COUNTIF(SAP!#REF!,K185)&gt;0),"Matched", "")</f>
        <v>#REF!</v>
      </c>
      <c r="M185" s="1" t="str">
        <f t="shared" si="9"/>
        <v/>
      </c>
      <c r="N185" s="1" t="e">
        <f ca="1">IF(AND(M185&lt;&gt; "", COUNTIF(SAP!#REF!,M185)&gt;0),"Matched", "")</f>
        <v>#REF!</v>
      </c>
      <c r="O185" s="1" t="str">
        <f t="shared" si="10"/>
        <v/>
      </c>
      <c r="P185" s="1" t="e">
        <f ca="1">IF(AND(O185&lt;&gt; "", COUNTIF(SAP!#REF!,O185)&gt;0),"Matched", "")</f>
        <v>#REF!</v>
      </c>
      <c r="Q185" s="1" t="str">
        <f ca="1">IF(D185="AC","Logic4"&amp;"_"&amp;TEXT(C185,"dd.mm.yyyy") &amp;"_"&amp; 880953.88,"")</f>
        <v>Logic4_02.02.2020_880953.88</v>
      </c>
      <c r="R185" s="1" t="e">
        <f ca="1">IF(AND(Q185&lt;&gt; "", COUNTIF(SAP!#REF!,Q185)&gt;0),"Matched", "")</f>
        <v>#REF!</v>
      </c>
    </row>
    <row r="186" spans="1:18">
      <c r="A186" s="9">
        <v>11563327</v>
      </c>
      <c r="B186" s="10">
        <v>43863</v>
      </c>
      <c r="C186" s="10">
        <v>43863</v>
      </c>
      <c r="D186" s="11" t="s">
        <v>10</v>
      </c>
      <c r="E186" s="11">
        <v>0</v>
      </c>
      <c r="F186" s="11">
        <v>0</v>
      </c>
      <c r="G186" s="11">
        <v>2220</v>
      </c>
      <c r="H186" s="11">
        <v>37040.699999999997</v>
      </c>
      <c r="I186" s="11" t="s">
        <v>11</v>
      </c>
      <c r="J186" s="11" t="s">
        <v>12</v>
      </c>
      <c r="K186" s="1" t="str">
        <f t="shared" si="6"/>
        <v/>
      </c>
      <c r="L186" s="1" t="e">
        <f ca="1">IF(AND(K186&lt;&gt; "", COUNTIF(SAP!#REF!,K186)&gt;0),"Matched", "")</f>
        <v>#REF!</v>
      </c>
      <c r="M186" s="1" t="str">
        <f t="shared" si="9"/>
        <v/>
      </c>
      <c r="N186" s="1" t="e">
        <f ca="1">IF(AND(M186&lt;&gt; "", COUNTIF(SAP!#REF!,M186)&gt;0),"Matched", "")</f>
        <v>#REF!</v>
      </c>
      <c r="O186" s="1" t="str">
        <f t="shared" si="10"/>
        <v/>
      </c>
      <c r="P186" s="1" t="e">
        <f ca="1">IF(AND(O186&lt;&gt; "", COUNTIF(SAP!#REF!,O186)&gt;0),"Matched", "")</f>
        <v>#REF!</v>
      </c>
      <c r="Q186" s="1" t="str">
        <f ca="1">IF(D186="AC","Logic4"&amp;"_"&amp;TEXT(C186,"dd.mm.yyyy") &amp;"_"&amp; 880953.88,"")</f>
        <v>Logic4_02.02.2020_880953.88</v>
      </c>
      <c r="R186" s="1" t="e">
        <f ca="1">IF(AND(Q186&lt;&gt; "", COUNTIF(SAP!#REF!,Q186)&gt;0),"Matched", "")</f>
        <v>#REF!</v>
      </c>
    </row>
    <row r="187" spans="1:18">
      <c r="A187" s="13">
        <v>11563327</v>
      </c>
      <c r="B187" s="14">
        <v>43863</v>
      </c>
      <c r="C187" s="14">
        <v>43863</v>
      </c>
      <c r="D187" s="15" t="s">
        <v>10</v>
      </c>
      <c r="E187" s="15">
        <v>0</v>
      </c>
      <c r="F187" s="15">
        <v>0</v>
      </c>
      <c r="G187" s="15">
        <v>2256.6</v>
      </c>
      <c r="H187" s="15">
        <v>39297.300000000003</v>
      </c>
      <c r="I187" s="15" t="s">
        <v>11</v>
      </c>
      <c r="J187" s="15" t="s">
        <v>12</v>
      </c>
      <c r="K187" s="1" t="str">
        <f t="shared" si="6"/>
        <v/>
      </c>
      <c r="L187" s="1" t="e">
        <f ca="1">IF(AND(K187&lt;&gt; "", COUNTIF(SAP!#REF!,K187)&gt;0),"Matched", "")</f>
        <v>#REF!</v>
      </c>
      <c r="M187" s="1" t="str">
        <f t="shared" si="9"/>
        <v/>
      </c>
      <c r="N187" s="1" t="e">
        <f ca="1">IF(AND(M187&lt;&gt; "", COUNTIF(SAP!#REF!,M187)&gt;0),"Matched", "")</f>
        <v>#REF!</v>
      </c>
      <c r="O187" s="1" t="str">
        <f t="shared" si="10"/>
        <v/>
      </c>
      <c r="P187" s="1" t="e">
        <f ca="1">IF(AND(O187&lt;&gt; "", COUNTIF(SAP!#REF!,O187)&gt;0),"Matched", "")</f>
        <v>#REF!</v>
      </c>
      <c r="Q187" s="1" t="str">
        <f ca="1">IF(D187="AC","Logic4"&amp;"_"&amp;TEXT(C187,"dd.mm.yyyy") &amp;"_"&amp; 880953.88,"")</f>
        <v>Logic4_02.02.2020_880953.88</v>
      </c>
      <c r="R187" s="1" t="e">
        <f ca="1">IF(AND(Q187&lt;&gt; "", COUNTIF(SAP!#REF!,Q187)&gt;0),"Matched", "")</f>
        <v>#REF!</v>
      </c>
    </row>
    <row r="188" spans="1:18">
      <c r="A188" s="9">
        <v>11563327</v>
      </c>
      <c r="B188" s="10">
        <v>43863</v>
      </c>
      <c r="C188" s="10">
        <v>43863</v>
      </c>
      <c r="D188" s="11" t="s">
        <v>10</v>
      </c>
      <c r="E188" s="11">
        <v>0</v>
      </c>
      <c r="F188" s="11">
        <v>0</v>
      </c>
      <c r="G188" s="11">
        <v>2296.3000000000002</v>
      </c>
      <c r="H188" s="11">
        <v>41593.599999999999</v>
      </c>
      <c r="I188" s="11" t="s">
        <v>11</v>
      </c>
      <c r="J188" s="11" t="s">
        <v>12</v>
      </c>
      <c r="K188" s="1" t="str">
        <f t="shared" si="6"/>
        <v/>
      </c>
      <c r="L188" s="1" t="e">
        <f ca="1">IF(AND(K188&lt;&gt; "", COUNTIF(SAP!#REF!,K188)&gt;0),"Matched", "")</f>
        <v>#REF!</v>
      </c>
      <c r="M188" s="1" t="str">
        <f t="shared" si="9"/>
        <v/>
      </c>
      <c r="N188" s="1" t="e">
        <f ca="1">IF(AND(M188&lt;&gt; "", COUNTIF(SAP!#REF!,M188)&gt;0),"Matched", "")</f>
        <v>#REF!</v>
      </c>
      <c r="O188" s="1" t="str">
        <f t="shared" si="10"/>
        <v/>
      </c>
      <c r="P188" s="1" t="e">
        <f ca="1">IF(AND(O188&lt;&gt; "", COUNTIF(SAP!#REF!,O188)&gt;0),"Matched", "")</f>
        <v>#REF!</v>
      </c>
      <c r="Q188" s="1" t="str">
        <f ca="1">IF(D188="AC","Logic4"&amp;"_"&amp;TEXT(C188,"dd.mm.yyyy") &amp;"_"&amp; 880953.88,"")</f>
        <v>Logic4_02.02.2020_880953.88</v>
      </c>
      <c r="R188" s="1" t="e">
        <f ca="1">IF(AND(Q188&lt;&gt; "", COUNTIF(SAP!#REF!,Q188)&gt;0),"Matched", "")</f>
        <v>#REF!</v>
      </c>
    </row>
    <row r="189" spans="1:18">
      <c r="A189" s="13">
        <v>11563327</v>
      </c>
      <c r="B189" s="14">
        <v>43863</v>
      </c>
      <c r="C189" s="14">
        <v>43863</v>
      </c>
      <c r="D189" s="15" t="s">
        <v>10</v>
      </c>
      <c r="E189" s="15">
        <v>0</v>
      </c>
      <c r="F189" s="15">
        <v>0</v>
      </c>
      <c r="G189" s="15">
        <v>2370</v>
      </c>
      <c r="H189" s="15">
        <v>43963.6</v>
      </c>
      <c r="I189" s="15" t="s">
        <v>11</v>
      </c>
      <c r="J189" s="15" t="s">
        <v>12</v>
      </c>
      <c r="K189" s="1" t="str">
        <f t="shared" si="6"/>
        <v/>
      </c>
      <c r="L189" s="1" t="e">
        <f ca="1">IF(AND(K189&lt;&gt; "", COUNTIF(SAP!#REF!,K189)&gt;0),"Matched", "")</f>
        <v>#REF!</v>
      </c>
      <c r="M189" s="1" t="str">
        <f t="shared" si="9"/>
        <v/>
      </c>
      <c r="N189" s="1" t="e">
        <f ca="1">IF(AND(M189&lt;&gt; "", COUNTIF(SAP!#REF!,M189)&gt;0),"Matched", "")</f>
        <v>#REF!</v>
      </c>
      <c r="O189" s="1" t="str">
        <f t="shared" si="10"/>
        <v/>
      </c>
      <c r="P189" s="1" t="e">
        <f ca="1">IF(AND(O189&lt;&gt; "", COUNTIF(SAP!#REF!,O189)&gt;0),"Matched", "")</f>
        <v>#REF!</v>
      </c>
      <c r="Q189" s="1" t="str">
        <f ca="1">IF(D189="AC","Logic4"&amp;"_"&amp;TEXT(C189,"dd.mm.yyyy") &amp;"_"&amp; 880953.88,"")</f>
        <v>Logic4_02.02.2020_880953.88</v>
      </c>
      <c r="R189" s="1" t="e">
        <f ca="1">IF(AND(Q189&lt;&gt; "", COUNTIF(SAP!#REF!,Q189)&gt;0),"Matched", "")</f>
        <v>#REF!</v>
      </c>
    </row>
    <row r="190" spans="1:18">
      <c r="A190" s="9">
        <v>11563327</v>
      </c>
      <c r="B190" s="10">
        <v>43863</v>
      </c>
      <c r="C190" s="10">
        <v>43863</v>
      </c>
      <c r="D190" s="11" t="s">
        <v>10</v>
      </c>
      <c r="E190" s="11">
        <v>0</v>
      </c>
      <c r="F190" s="11">
        <v>0</v>
      </c>
      <c r="G190" s="11">
        <v>2410</v>
      </c>
      <c r="H190" s="11">
        <v>46373.599999999999</v>
      </c>
      <c r="I190" s="11" t="s">
        <v>11</v>
      </c>
      <c r="J190" s="11" t="s">
        <v>12</v>
      </c>
      <c r="K190" s="1" t="str">
        <f t="shared" si="6"/>
        <v/>
      </c>
      <c r="L190" s="1" t="e">
        <f ca="1">IF(AND(K190&lt;&gt; "", COUNTIF(SAP!#REF!,K190)&gt;0),"Matched", "")</f>
        <v>#REF!</v>
      </c>
      <c r="M190" s="1" t="str">
        <f t="shared" si="9"/>
        <v/>
      </c>
      <c r="N190" s="1" t="e">
        <f ca="1">IF(AND(M190&lt;&gt; "", COUNTIF(SAP!#REF!,M190)&gt;0),"Matched", "")</f>
        <v>#REF!</v>
      </c>
      <c r="O190" s="1" t="str">
        <f t="shared" si="10"/>
        <v/>
      </c>
      <c r="P190" s="1" t="e">
        <f ca="1">IF(AND(O190&lt;&gt; "", COUNTIF(SAP!#REF!,O190)&gt;0),"Matched", "")</f>
        <v>#REF!</v>
      </c>
      <c r="Q190" s="1" t="str">
        <f ca="1">IF(D190="AC","Logic4"&amp;"_"&amp;TEXT(C190,"dd.mm.yyyy") &amp;"_"&amp; 880953.88,"")</f>
        <v>Logic4_02.02.2020_880953.88</v>
      </c>
      <c r="R190" s="1" t="e">
        <f ca="1">IF(AND(Q190&lt;&gt; "", COUNTIF(SAP!#REF!,Q190)&gt;0),"Matched", "")</f>
        <v>#REF!</v>
      </c>
    </row>
    <row r="191" spans="1:18">
      <c r="A191" s="13">
        <v>11563327</v>
      </c>
      <c r="B191" s="14">
        <v>43863</v>
      </c>
      <c r="C191" s="14">
        <v>43863</v>
      </c>
      <c r="D191" s="15" t="s">
        <v>10</v>
      </c>
      <c r="E191" s="15">
        <v>0</v>
      </c>
      <c r="F191" s="15">
        <v>0</v>
      </c>
      <c r="G191" s="15">
        <v>2453</v>
      </c>
      <c r="H191" s="15">
        <v>48826.6</v>
      </c>
      <c r="I191" s="15" t="s">
        <v>11</v>
      </c>
      <c r="J191" s="15" t="s">
        <v>12</v>
      </c>
      <c r="K191" s="1" t="str">
        <f t="shared" si="6"/>
        <v/>
      </c>
      <c r="L191" s="1" t="e">
        <f ca="1">IF(AND(K191&lt;&gt; "", COUNTIF(SAP!#REF!,K191)&gt;0),"Matched", "")</f>
        <v>#REF!</v>
      </c>
      <c r="M191" s="1" t="str">
        <f t="shared" si="9"/>
        <v/>
      </c>
      <c r="N191" s="1" t="e">
        <f ca="1">IF(AND(M191&lt;&gt; "", COUNTIF(SAP!#REF!,M191)&gt;0),"Matched", "")</f>
        <v>#REF!</v>
      </c>
      <c r="O191" s="1" t="str">
        <f t="shared" si="10"/>
        <v/>
      </c>
      <c r="P191" s="1" t="e">
        <f ca="1">IF(AND(O191&lt;&gt; "", COUNTIF(SAP!#REF!,O191)&gt;0),"Matched", "")</f>
        <v>#REF!</v>
      </c>
      <c r="Q191" s="1" t="str">
        <f ca="1">IF(D191="AC","Logic4"&amp;"_"&amp;TEXT(C191,"dd.mm.yyyy") &amp;"_"&amp; 880953.88,"")</f>
        <v>Logic4_02.02.2020_880953.88</v>
      </c>
      <c r="R191" s="1" t="e">
        <f ca="1">IF(AND(Q191&lt;&gt; "", COUNTIF(SAP!#REF!,Q191)&gt;0),"Matched", "")</f>
        <v>#REF!</v>
      </c>
    </row>
    <row r="192" spans="1:18">
      <c r="A192" s="9">
        <v>11563327</v>
      </c>
      <c r="B192" s="10">
        <v>43863</v>
      </c>
      <c r="C192" s="10">
        <v>43863</v>
      </c>
      <c r="D192" s="11" t="s">
        <v>10</v>
      </c>
      <c r="E192" s="11">
        <v>0</v>
      </c>
      <c r="F192" s="11">
        <v>0</v>
      </c>
      <c r="G192" s="11">
        <v>2470</v>
      </c>
      <c r="H192" s="11">
        <v>51296.6</v>
      </c>
      <c r="I192" s="11" t="s">
        <v>11</v>
      </c>
      <c r="J192" s="11" t="s">
        <v>12</v>
      </c>
      <c r="K192" s="1" t="str">
        <f t="shared" si="6"/>
        <v/>
      </c>
      <c r="L192" s="1" t="e">
        <f ca="1">IF(AND(K192&lt;&gt; "", COUNTIF(SAP!#REF!,K192)&gt;0),"Matched", "")</f>
        <v>#REF!</v>
      </c>
      <c r="M192" s="1" t="str">
        <f t="shared" si="9"/>
        <v/>
      </c>
      <c r="N192" s="1" t="e">
        <f ca="1">IF(AND(M192&lt;&gt; "", COUNTIF(SAP!#REF!,M192)&gt;0),"Matched", "")</f>
        <v>#REF!</v>
      </c>
      <c r="O192" s="1" t="str">
        <f t="shared" si="10"/>
        <v/>
      </c>
      <c r="P192" s="1" t="e">
        <f ca="1">IF(AND(O192&lt;&gt; "", COUNTIF(SAP!#REF!,O192)&gt;0),"Matched", "")</f>
        <v>#REF!</v>
      </c>
      <c r="Q192" s="1" t="str">
        <f ca="1">IF(D192="AC","Logic4"&amp;"_"&amp;TEXT(C192,"dd.mm.yyyy") &amp;"_"&amp; 880953.88,"")</f>
        <v>Logic4_02.02.2020_880953.88</v>
      </c>
      <c r="R192" s="1" t="e">
        <f ca="1">IF(AND(Q192&lt;&gt; "", COUNTIF(SAP!#REF!,Q192)&gt;0),"Matched", "")</f>
        <v>#REF!</v>
      </c>
    </row>
    <row r="193" spans="1:18">
      <c r="A193" s="13">
        <v>11563327</v>
      </c>
      <c r="B193" s="14">
        <v>43863</v>
      </c>
      <c r="C193" s="14">
        <v>43863</v>
      </c>
      <c r="D193" s="15" t="s">
        <v>10</v>
      </c>
      <c r="E193" s="15">
        <v>0</v>
      </c>
      <c r="F193" s="15">
        <v>0</v>
      </c>
      <c r="G193" s="15">
        <v>2552.04</v>
      </c>
      <c r="H193" s="15">
        <v>53848.639999999999</v>
      </c>
      <c r="I193" s="15" t="s">
        <v>11</v>
      </c>
      <c r="J193" s="15" t="s">
        <v>12</v>
      </c>
      <c r="K193" s="1" t="str">
        <f t="shared" si="6"/>
        <v/>
      </c>
      <c r="L193" s="1" t="e">
        <f ca="1">IF(AND(K193&lt;&gt; "", COUNTIF(SAP!#REF!,K193)&gt;0),"Matched", "")</f>
        <v>#REF!</v>
      </c>
      <c r="M193" s="1" t="str">
        <f t="shared" si="9"/>
        <v/>
      </c>
      <c r="N193" s="1" t="e">
        <f ca="1">IF(AND(M193&lt;&gt; "", COUNTIF(SAP!#REF!,M193)&gt;0),"Matched", "")</f>
        <v>#REF!</v>
      </c>
      <c r="O193" s="1" t="str">
        <f t="shared" si="10"/>
        <v/>
      </c>
      <c r="P193" s="1" t="e">
        <f ca="1">IF(AND(O193&lt;&gt; "", COUNTIF(SAP!#REF!,O193)&gt;0),"Matched", "")</f>
        <v>#REF!</v>
      </c>
      <c r="Q193" s="1" t="str">
        <f ca="1">IF(D193="AC","Logic4"&amp;"_"&amp;TEXT(C193,"dd.mm.yyyy") &amp;"_"&amp; 880953.88,"")</f>
        <v>Logic4_02.02.2020_880953.88</v>
      </c>
      <c r="R193" s="1" t="e">
        <f ca="1">IF(AND(Q193&lt;&gt; "", COUNTIF(SAP!#REF!,Q193)&gt;0),"Matched", "")</f>
        <v>#REF!</v>
      </c>
    </row>
    <row r="194" spans="1:18">
      <c r="A194" s="9">
        <v>11563327</v>
      </c>
      <c r="B194" s="10">
        <v>43863</v>
      </c>
      <c r="C194" s="10">
        <v>43863</v>
      </c>
      <c r="D194" s="11" t="s">
        <v>10</v>
      </c>
      <c r="E194" s="11">
        <v>0</v>
      </c>
      <c r="F194" s="11">
        <v>0</v>
      </c>
      <c r="G194" s="11">
        <v>2640</v>
      </c>
      <c r="H194" s="11">
        <v>56488.639999999999</v>
      </c>
      <c r="I194" s="11" t="s">
        <v>11</v>
      </c>
      <c r="J194" s="11" t="s">
        <v>12</v>
      </c>
      <c r="K194" s="1" t="str">
        <f t="shared" si="6"/>
        <v/>
      </c>
      <c r="L194" s="1" t="e">
        <f ca="1">IF(AND(K194&lt;&gt; "", COUNTIF(SAP!#REF!,K194)&gt;0),"Matched", "")</f>
        <v>#REF!</v>
      </c>
      <c r="M194" s="1" t="str">
        <f t="shared" si="9"/>
        <v/>
      </c>
      <c r="N194" s="1" t="e">
        <f ca="1">IF(AND(M194&lt;&gt; "", COUNTIF(SAP!#REF!,M194)&gt;0),"Matched", "")</f>
        <v>#REF!</v>
      </c>
      <c r="O194" s="1" t="str">
        <f t="shared" si="10"/>
        <v/>
      </c>
      <c r="P194" s="1" t="e">
        <f ca="1">IF(AND(O194&lt;&gt; "", COUNTIF(SAP!#REF!,O194)&gt;0),"Matched", "")</f>
        <v>#REF!</v>
      </c>
      <c r="Q194" s="1" t="str">
        <f ca="1">IF(D194="AC","Logic4"&amp;"_"&amp;TEXT(C194,"dd.mm.yyyy") &amp;"_"&amp; 880953.88,"")</f>
        <v>Logic4_02.02.2020_880953.88</v>
      </c>
      <c r="R194" s="1" t="e">
        <f ca="1">IF(AND(Q194&lt;&gt; "", COUNTIF(SAP!#REF!,Q194)&gt;0),"Matched", "")</f>
        <v>#REF!</v>
      </c>
    </row>
    <row r="195" spans="1:18">
      <c r="A195" s="13">
        <v>11563327</v>
      </c>
      <c r="B195" s="14">
        <v>43863</v>
      </c>
      <c r="C195" s="14">
        <v>43863</v>
      </c>
      <c r="D195" s="15" t="s">
        <v>10</v>
      </c>
      <c r="E195" s="15">
        <v>0</v>
      </c>
      <c r="F195" s="15">
        <v>0</v>
      </c>
      <c r="G195" s="15">
        <v>2910</v>
      </c>
      <c r="H195" s="15">
        <v>59398.64</v>
      </c>
      <c r="I195" s="15" t="s">
        <v>11</v>
      </c>
      <c r="J195" s="15" t="s">
        <v>12</v>
      </c>
      <c r="K195" s="1" t="str">
        <f t="shared" ref="K195:K258" si="11">IF(D195="TF","Logic1"&amp;"_"&amp;TEXT(C195, "mm") &amp;"_"&amp; F195,"")</f>
        <v/>
      </c>
      <c r="L195" s="1" t="e">
        <f ca="1">IF(AND(K195&lt;&gt; "", COUNTIF(SAP!#REF!,K195)&gt;0),"Matched", "")</f>
        <v>#REF!</v>
      </c>
      <c r="M195" s="1" t="str">
        <f t="shared" si="9"/>
        <v/>
      </c>
      <c r="N195" s="1" t="e">
        <f ca="1">IF(AND(M195&lt;&gt; "", COUNTIF(SAP!#REF!,M195)&gt;0),"Matched", "")</f>
        <v>#REF!</v>
      </c>
      <c r="O195" s="1" t="str">
        <f t="shared" si="10"/>
        <v/>
      </c>
      <c r="P195" s="1" t="e">
        <f ca="1">IF(AND(O195&lt;&gt; "", COUNTIF(SAP!#REF!,O195)&gt;0),"Matched", "")</f>
        <v>#REF!</v>
      </c>
      <c r="Q195" s="1" t="str">
        <f ca="1">IF(D195="AC","Logic4"&amp;"_"&amp;TEXT(C195,"dd.mm.yyyy") &amp;"_"&amp; 880953.88,"")</f>
        <v>Logic4_02.02.2020_880953.88</v>
      </c>
      <c r="R195" s="1" t="e">
        <f ca="1">IF(AND(Q195&lt;&gt; "", COUNTIF(SAP!#REF!,Q195)&gt;0),"Matched", "")</f>
        <v>#REF!</v>
      </c>
    </row>
    <row r="196" spans="1:18">
      <c r="A196" s="9">
        <v>11563327</v>
      </c>
      <c r="B196" s="10">
        <v>43863</v>
      </c>
      <c r="C196" s="10">
        <v>43863</v>
      </c>
      <c r="D196" s="11" t="s">
        <v>10</v>
      </c>
      <c r="E196" s="11">
        <v>0</v>
      </c>
      <c r="F196" s="11">
        <v>0</v>
      </c>
      <c r="G196" s="11">
        <v>2990</v>
      </c>
      <c r="H196" s="11">
        <v>62388.639999999999</v>
      </c>
      <c r="I196" s="11" t="s">
        <v>11</v>
      </c>
      <c r="J196" s="11" t="s">
        <v>12</v>
      </c>
      <c r="K196" s="1" t="str">
        <f t="shared" si="11"/>
        <v/>
      </c>
      <c r="L196" s="1" t="e">
        <f ca="1">IF(AND(K196&lt;&gt; "", COUNTIF(SAP!#REF!,K196)&gt;0),"Matched", "")</f>
        <v>#REF!</v>
      </c>
      <c r="M196" s="1" t="str">
        <f t="shared" si="9"/>
        <v/>
      </c>
      <c r="N196" s="1" t="e">
        <f ca="1">IF(AND(M196&lt;&gt; "", COUNTIF(SAP!#REF!,M196)&gt;0),"Matched", "")</f>
        <v>#REF!</v>
      </c>
      <c r="O196" s="1" t="str">
        <f t="shared" si="10"/>
        <v/>
      </c>
      <c r="P196" s="1" t="e">
        <f ca="1">IF(AND(O196&lt;&gt; "", COUNTIF(SAP!#REF!,O196)&gt;0),"Matched", "")</f>
        <v>#REF!</v>
      </c>
      <c r="Q196" s="1" t="str">
        <f ca="1">IF(D196="AC","Logic4"&amp;"_"&amp;TEXT(C196,"dd.mm.yyyy") &amp;"_"&amp; 880953.88,"")</f>
        <v>Logic4_02.02.2020_880953.88</v>
      </c>
      <c r="R196" s="1" t="e">
        <f ca="1">IF(AND(Q196&lt;&gt; "", COUNTIF(SAP!#REF!,Q196)&gt;0),"Matched", "")</f>
        <v>#REF!</v>
      </c>
    </row>
    <row r="197" spans="1:18">
      <c r="A197" s="13">
        <v>11563327</v>
      </c>
      <c r="B197" s="14">
        <v>43863</v>
      </c>
      <c r="C197" s="14">
        <v>43863</v>
      </c>
      <c r="D197" s="15" t="s">
        <v>10</v>
      </c>
      <c r="E197" s="15">
        <v>0</v>
      </c>
      <c r="F197" s="15">
        <v>0</v>
      </c>
      <c r="G197" s="15">
        <v>3015.5</v>
      </c>
      <c r="H197" s="15">
        <v>65404.14</v>
      </c>
      <c r="I197" s="15" t="s">
        <v>11</v>
      </c>
      <c r="J197" s="15" t="s">
        <v>12</v>
      </c>
      <c r="K197" s="1" t="str">
        <f t="shared" si="11"/>
        <v/>
      </c>
      <c r="L197" s="1" t="e">
        <f ca="1">IF(AND(K197&lt;&gt; "", COUNTIF(SAP!#REF!,K197)&gt;0),"Matched", "")</f>
        <v>#REF!</v>
      </c>
      <c r="M197" s="1" t="str">
        <f t="shared" si="9"/>
        <v/>
      </c>
      <c r="N197" s="1" t="e">
        <f ca="1">IF(AND(M197&lt;&gt; "", COUNTIF(SAP!#REF!,M197)&gt;0),"Matched", "")</f>
        <v>#REF!</v>
      </c>
      <c r="O197" s="1" t="str">
        <f t="shared" si="10"/>
        <v/>
      </c>
      <c r="P197" s="1" t="e">
        <f ca="1">IF(AND(O197&lt;&gt; "", COUNTIF(SAP!#REF!,O197)&gt;0),"Matched", "")</f>
        <v>#REF!</v>
      </c>
      <c r="Q197" s="1" t="str">
        <f ca="1">IF(D197="AC","Logic4"&amp;"_"&amp;TEXT(C197,"dd.mm.yyyy") &amp;"_"&amp; 880953.88,"")</f>
        <v>Logic4_02.02.2020_880953.88</v>
      </c>
      <c r="R197" s="1" t="e">
        <f ca="1">IF(AND(Q197&lt;&gt; "", COUNTIF(SAP!#REF!,Q197)&gt;0),"Matched", "")</f>
        <v>#REF!</v>
      </c>
    </row>
    <row r="198" spans="1:18">
      <c r="A198" s="9">
        <v>11563327</v>
      </c>
      <c r="B198" s="10">
        <v>43863</v>
      </c>
      <c r="C198" s="10">
        <v>43863</v>
      </c>
      <c r="D198" s="11" t="s">
        <v>10</v>
      </c>
      <c r="E198" s="11">
        <v>0</v>
      </c>
      <c r="F198" s="11">
        <v>0</v>
      </c>
      <c r="G198" s="11">
        <v>3070</v>
      </c>
      <c r="H198" s="11">
        <v>68474.14</v>
      </c>
      <c r="I198" s="11" t="s">
        <v>11</v>
      </c>
      <c r="J198" s="11" t="s">
        <v>12</v>
      </c>
      <c r="K198" s="1" t="str">
        <f t="shared" si="11"/>
        <v/>
      </c>
      <c r="L198" s="1" t="e">
        <f ca="1">IF(AND(K198&lt;&gt; "", COUNTIF(SAP!#REF!,K198)&gt;0),"Matched", "")</f>
        <v>#REF!</v>
      </c>
      <c r="M198" s="1" t="str">
        <f t="shared" si="9"/>
        <v/>
      </c>
      <c r="N198" s="1" t="e">
        <f ca="1">IF(AND(M198&lt;&gt; "", COUNTIF(SAP!#REF!,M198)&gt;0),"Matched", "")</f>
        <v>#REF!</v>
      </c>
      <c r="O198" s="1" t="str">
        <f t="shared" si="10"/>
        <v/>
      </c>
      <c r="P198" s="1" t="e">
        <f ca="1">IF(AND(O198&lt;&gt; "", COUNTIF(SAP!#REF!,O198)&gt;0),"Matched", "")</f>
        <v>#REF!</v>
      </c>
      <c r="Q198" s="1" t="str">
        <f ca="1">IF(D198="AC","Logic4"&amp;"_"&amp;TEXT(C198,"dd.mm.yyyy") &amp;"_"&amp; 880953.88,"")</f>
        <v>Logic4_02.02.2020_880953.88</v>
      </c>
      <c r="R198" s="1" t="e">
        <f ca="1">IF(AND(Q198&lt;&gt; "", COUNTIF(SAP!#REF!,Q198)&gt;0),"Matched", "")</f>
        <v>#REF!</v>
      </c>
    </row>
    <row r="199" spans="1:18">
      <c r="A199" s="13">
        <v>11563327</v>
      </c>
      <c r="B199" s="14">
        <v>43863</v>
      </c>
      <c r="C199" s="14">
        <v>43863</v>
      </c>
      <c r="D199" s="15" t="s">
        <v>10</v>
      </c>
      <c r="E199" s="15">
        <v>0</v>
      </c>
      <c r="F199" s="15">
        <v>0</v>
      </c>
      <c r="G199" s="15">
        <v>3100</v>
      </c>
      <c r="H199" s="15">
        <v>71574.14</v>
      </c>
      <c r="I199" s="15" t="s">
        <v>11</v>
      </c>
      <c r="J199" s="15" t="s">
        <v>12</v>
      </c>
      <c r="K199" s="1" t="str">
        <f t="shared" si="11"/>
        <v/>
      </c>
      <c r="L199" s="1" t="e">
        <f ca="1">IF(AND(K199&lt;&gt; "", COUNTIF(SAP!#REF!,K199)&gt;0),"Matched", "")</f>
        <v>#REF!</v>
      </c>
      <c r="M199" s="1" t="str">
        <f t="shared" si="9"/>
        <v/>
      </c>
      <c r="N199" s="1" t="e">
        <f ca="1">IF(AND(M199&lt;&gt; "", COUNTIF(SAP!#REF!,M199)&gt;0),"Matched", "")</f>
        <v>#REF!</v>
      </c>
      <c r="O199" s="1" t="str">
        <f t="shared" si="10"/>
        <v/>
      </c>
      <c r="P199" s="1" t="e">
        <f ca="1">IF(AND(O199&lt;&gt; "", COUNTIF(SAP!#REF!,O199)&gt;0),"Matched", "")</f>
        <v>#REF!</v>
      </c>
      <c r="Q199" s="1" t="str">
        <f ca="1">IF(D199="AC","Logic4"&amp;"_"&amp;TEXT(C199,"dd.mm.yyyy") &amp;"_"&amp; 880953.88,"")</f>
        <v>Logic4_02.02.2020_880953.88</v>
      </c>
      <c r="R199" s="1" t="e">
        <f ca="1">IF(AND(Q199&lt;&gt; "", COUNTIF(SAP!#REF!,Q199)&gt;0),"Matched", "")</f>
        <v>#REF!</v>
      </c>
    </row>
    <row r="200" spans="1:18">
      <c r="A200" s="9">
        <v>11563327</v>
      </c>
      <c r="B200" s="10">
        <v>43863</v>
      </c>
      <c r="C200" s="10">
        <v>43863</v>
      </c>
      <c r="D200" s="11" t="s">
        <v>10</v>
      </c>
      <c r="E200" s="11">
        <v>0</v>
      </c>
      <c r="F200" s="11">
        <v>0</v>
      </c>
      <c r="G200" s="11">
        <v>3150</v>
      </c>
      <c r="H200" s="11">
        <v>74724.14</v>
      </c>
      <c r="I200" s="11" t="s">
        <v>11</v>
      </c>
      <c r="J200" s="11" t="s">
        <v>12</v>
      </c>
      <c r="K200" s="1" t="str">
        <f t="shared" si="11"/>
        <v/>
      </c>
      <c r="L200" s="1" t="e">
        <f ca="1">IF(AND(K200&lt;&gt; "", COUNTIF(SAP!#REF!,K200)&gt;0),"Matched", "")</f>
        <v>#REF!</v>
      </c>
      <c r="M200" s="1" t="str">
        <f t="shared" si="9"/>
        <v/>
      </c>
      <c r="N200" s="1" t="e">
        <f ca="1">IF(AND(M200&lt;&gt; "", COUNTIF(SAP!#REF!,M200)&gt;0),"Matched", "")</f>
        <v>#REF!</v>
      </c>
      <c r="O200" s="1" t="str">
        <f t="shared" si="10"/>
        <v/>
      </c>
      <c r="P200" s="1" t="e">
        <f ca="1">IF(AND(O200&lt;&gt; "", COUNTIF(SAP!#REF!,O200)&gt;0),"Matched", "")</f>
        <v>#REF!</v>
      </c>
      <c r="Q200" s="1" t="str">
        <f ca="1">IF(D200="AC","Logic4"&amp;"_"&amp;TEXT(C200,"dd.mm.yyyy") &amp;"_"&amp; 880953.88,"")</f>
        <v>Logic4_02.02.2020_880953.88</v>
      </c>
      <c r="R200" s="1" t="e">
        <f ca="1">IF(AND(Q200&lt;&gt; "", COUNTIF(SAP!#REF!,Q200)&gt;0),"Matched", "")</f>
        <v>#REF!</v>
      </c>
    </row>
    <row r="201" spans="1:18">
      <c r="A201" s="13">
        <v>11563327</v>
      </c>
      <c r="B201" s="14">
        <v>43863</v>
      </c>
      <c r="C201" s="14">
        <v>43863</v>
      </c>
      <c r="D201" s="15" t="s">
        <v>10</v>
      </c>
      <c r="E201" s="15">
        <v>0</v>
      </c>
      <c r="F201" s="15">
        <v>0</v>
      </c>
      <c r="G201" s="15">
        <v>3171.6</v>
      </c>
      <c r="H201" s="15">
        <v>77895.740000000005</v>
      </c>
      <c r="I201" s="15" t="s">
        <v>11</v>
      </c>
      <c r="J201" s="15" t="s">
        <v>12</v>
      </c>
      <c r="K201" s="1" t="str">
        <f t="shared" si="11"/>
        <v/>
      </c>
      <c r="L201" s="1" t="e">
        <f ca="1">IF(AND(K201&lt;&gt; "", COUNTIF(SAP!#REF!,K201)&gt;0),"Matched", "")</f>
        <v>#REF!</v>
      </c>
      <c r="M201" s="1" t="str">
        <f t="shared" si="9"/>
        <v/>
      </c>
      <c r="N201" s="1" t="e">
        <f ca="1">IF(AND(M201&lt;&gt; "", COUNTIF(SAP!#REF!,M201)&gt;0),"Matched", "")</f>
        <v>#REF!</v>
      </c>
      <c r="O201" s="1" t="str">
        <f t="shared" si="10"/>
        <v/>
      </c>
      <c r="P201" s="1" t="e">
        <f ca="1">IF(AND(O201&lt;&gt; "", COUNTIF(SAP!#REF!,O201)&gt;0),"Matched", "")</f>
        <v>#REF!</v>
      </c>
      <c r="Q201" s="1" t="str">
        <f ca="1">IF(D201="AC","Logic4"&amp;"_"&amp;TEXT(C201,"dd.mm.yyyy") &amp;"_"&amp; 880953.88,"")</f>
        <v>Logic4_02.02.2020_880953.88</v>
      </c>
      <c r="R201" s="1" t="e">
        <f ca="1">IF(AND(Q201&lt;&gt; "", COUNTIF(SAP!#REF!,Q201)&gt;0),"Matched", "")</f>
        <v>#REF!</v>
      </c>
    </row>
    <row r="202" spans="1:18">
      <c r="A202" s="9">
        <v>11563327</v>
      </c>
      <c r="B202" s="10">
        <v>43863</v>
      </c>
      <c r="C202" s="10">
        <v>43863</v>
      </c>
      <c r="D202" s="11" t="s">
        <v>10</v>
      </c>
      <c r="E202" s="11">
        <v>0</v>
      </c>
      <c r="F202" s="11">
        <v>0</v>
      </c>
      <c r="G202" s="11">
        <v>3240</v>
      </c>
      <c r="H202" s="11">
        <v>81135.740000000005</v>
      </c>
      <c r="I202" s="11" t="s">
        <v>11</v>
      </c>
      <c r="J202" s="11" t="s">
        <v>12</v>
      </c>
      <c r="K202" s="1" t="str">
        <f t="shared" si="11"/>
        <v/>
      </c>
      <c r="L202" s="1" t="e">
        <f ca="1">IF(AND(K202&lt;&gt; "", COUNTIF(SAP!#REF!,K202)&gt;0),"Matched", "")</f>
        <v>#REF!</v>
      </c>
      <c r="M202" s="1" t="str">
        <f t="shared" si="9"/>
        <v/>
      </c>
      <c r="N202" s="1" t="e">
        <f ca="1">IF(AND(M202&lt;&gt; "", COUNTIF(SAP!#REF!,M202)&gt;0),"Matched", "")</f>
        <v>#REF!</v>
      </c>
      <c r="O202" s="1" t="str">
        <f t="shared" si="10"/>
        <v/>
      </c>
      <c r="P202" s="1" t="e">
        <f ca="1">IF(AND(O202&lt;&gt; "", COUNTIF(SAP!#REF!,O202)&gt;0),"Matched", "")</f>
        <v>#REF!</v>
      </c>
      <c r="Q202" s="1" t="str">
        <f ca="1">IF(D202="AC","Logic4"&amp;"_"&amp;TEXT(C202,"dd.mm.yyyy") &amp;"_"&amp; 880953.88,"")</f>
        <v>Logic4_02.02.2020_880953.88</v>
      </c>
      <c r="R202" s="1" t="e">
        <f ca="1">IF(AND(Q202&lt;&gt; "", COUNTIF(SAP!#REF!,Q202)&gt;0),"Matched", "")</f>
        <v>#REF!</v>
      </c>
    </row>
    <row r="203" spans="1:18">
      <c r="A203" s="13">
        <v>11563327</v>
      </c>
      <c r="B203" s="14">
        <v>43863</v>
      </c>
      <c r="C203" s="14">
        <v>43863</v>
      </c>
      <c r="D203" s="15" t="s">
        <v>10</v>
      </c>
      <c r="E203" s="15">
        <v>0</v>
      </c>
      <c r="F203" s="15">
        <v>0</v>
      </c>
      <c r="G203" s="15">
        <v>3250</v>
      </c>
      <c r="H203" s="15">
        <v>84385.74</v>
      </c>
      <c r="I203" s="15" t="s">
        <v>11</v>
      </c>
      <c r="J203" s="15" t="s">
        <v>12</v>
      </c>
      <c r="K203" s="1" t="str">
        <f t="shared" si="11"/>
        <v/>
      </c>
      <c r="L203" s="1" t="e">
        <f ca="1">IF(AND(K203&lt;&gt; "", COUNTIF(SAP!#REF!,K203)&gt;0),"Matched", "")</f>
        <v>#REF!</v>
      </c>
      <c r="M203" s="1" t="str">
        <f t="shared" si="9"/>
        <v/>
      </c>
      <c r="N203" s="1" t="e">
        <f ca="1">IF(AND(M203&lt;&gt; "", COUNTIF(SAP!#REF!,M203)&gt;0),"Matched", "")</f>
        <v>#REF!</v>
      </c>
      <c r="O203" s="1" t="str">
        <f t="shared" si="10"/>
        <v/>
      </c>
      <c r="P203" s="1" t="e">
        <f ca="1">IF(AND(O203&lt;&gt; "", COUNTIF(SAP!#REF!,O203)&gt;0),"Matched", "")</f>
        <v>#REF!</v>
      </c>
      <c r="Q203" s="1" t="str">
        <f ca="1">IF(D203="AC","Logic4"&amp;"_"&amp;TEXT(C203,"dd.mm.yyyy") &amp;"_"&amp; 880953.88,"")</f>
        <v>Logic4_02.02.2020_880953.88</v>
      </c>
      <c r="R203" s="1" t="e">
        <f ca="1">IF(AND(Q203&lt;&gt; "", COUNTIF(SAP!#REF!,Q203)&gt;0),"Matched", "")</f>
        <v>#REF!</v>
      </c>
    </row>
    <row r="204" spans="1:18">
      <c r="A204" s="9">
        <v>11563327</v>
      </c>
      <c r="B204" s="10">
        <v>43863</v>
      </c>
      <c r="C204" s="10">
        <v>43863</v>
      </c>
      <c r="D204" s="11" t="s">
        <v>10</v>
      </c>
      <c r="E204" s="11">
        <v>0</v>
      </c>
      <c r="F204" s="11">
        <v>0</v>
      </c>
      <c r="G204" s="11">
        <v>3300</v>
      </c>
      <c r="H204" s="11">
        <v>87685.74</v>
      </c>
      <c r="I204" s="11" t="s">
        <v>11</v>
      </c>
      <c r="J204" s="11" t="s">
        <v>12</v>
      </c>
      <c r="K204" s="1" t="str">
        <f t="shared" si="11"/>
        <v/>
      </c>
      <c r="L204" s="1" t="e">
        <f ca="1">IF(AND(K204&lt;&gt; "", COUNTIF(SAP!#REF!,K204)&gt;0),"Matched", "")</f>
        <v>#REF!</v>
      </c>
      <c r="M204" s="1" t="str">
        <f t="shared" si="9"/>
        <v/>
      </c>
      <c r="N204" s="1" t="e">
        <f ca="1">IF(AND(M204&lt;&gt; "", COUNTIF(SAP!#REF!,M204)&gt;0),"Matched", "")</f>
        <v>#REF!</v>
      </c>
      <c r="O204" s="1" t="str">
        <f t="shared" si="10"/>
        <v/>
      </c>
      <c r="P204" s="1" t="e">
        <f ca="1">IF(AND(O204&lt;&gt; "", COUNTIF(SAP!#REF!,O204)&gt;0),"Matched", "")</f>
        <v>#REF!</v>
      </c>
      <c r="Q204" s="1" t="str">
        <f ca="1">IF(D204="AC","Logic4"&amp;"_"&amp;TEXT(C204,"dd.mm.yyyy") &amp;"_"&amp; 880953.88,"")</f>
        <v>Logic4_02.02.2020_880953.88</v>
      </c>
      <c r="R204" s="1" t="e">
        <f ca="1">IF(AND(Q204&lt;&gt; "", COUNTIF(SAP!#REF!,Q204)&gt;0),"Matched", "")</f>
        <v>#REF!</v>
      </c>
    </row>
    <row r="205" spans="1:18">
      <c r="A205" s="13">
        <v>11563327</v>
      </c>
      <c r="B205" s="14">
        <v>43863</v>
      </c>
      <c r="C205" s="14">
        <v>43863</v>
      </c>
      <c r="D205" s="15" t="s">
        <v>10</v>
      </c>
      <c r="E205" s="15">
        <v>0</v>
      </c>
      <c r="F205" s="15">
        <v>0</v>
      </c>
      <c r="G205" s="15">
        <v>3324</v>
      </c>
      <c r="H205" s="15">
        <v>91009.74</v>
      </c>
      <c r="I205" s="15" t="s">
        <v>11</v>
      </c>
      <c r="J205" s="15" t="s">
        <v>12</v>
      </c>
      <c r="K205" s="1" t="str">
        <f t="shared" si="11"/>
        <v/>
      </c>
      <c r="L205" s="1" t="e">
        <f ca="1">IF(AND(K205&lt;&gt; "", COUNTIF(SAP!#REF!,K205)&gt;0),"Matched", "")</f>
        <v>#REF!</v>
      </c>
      <c r="M205" s="1" t="str">
        <f t="shared" si="9"/>
        <v/>
      </c>
      <c r="N205" s="1" t="e">
        <f ca="1">IF(AND(M205&lt;&gt; "", COUNTIF(SAP!#REF!,M205)&gt;0),"Matched", "")</f>
        <v>#REF!</v>
      </c>
      <c r="O205" s="1" t="str">
        <f t="shared" si="10"/>
        <v/>
      </c>
      <c r="P205" s="1" t="e">
        <f ca="1">IF(AND(O205&lt;&gt; "", COUNTIF(SAP!#REF!,O205)&gt;0),"Matched", "")</f>
        <v>#REF!</v>
      </c>
      <c r="Q205" s="1" t="str">
        <f ca="1">IF(D205="AC","Logic4"&amp;"_"&amp;TEXT(C205,"dd.mm.yyyy") &amp;"_"&amp; 880953.88,"")</f>
        <v>Logic4_02.02.2020_880953.88</v>
      </c>
      <c r="R205" s="1" t="e">
        <f ca="1">IF(AND(Q205&lt;&gt; "", COUNTIF(SAP!#REF!,Q205)&gt;0),"Matched", "")</f>
        <v>#REF!</v>
      </c>
    </row>
    <row r="206" spans="1:18">
      <c r="A206" s="9">
        <v>11563327</v>
      </c>
      <c r="B206" s="10">
        <v>43863</v>
      </c>
      <c r="C206" s="10">
        <v>43863</v>
      </c>
      <c r="D206" s="11" t="s">
        <v>10</v>
      </c>
      <c r="E206" s="11">
        <v>0</v>
      </c>
      <c r="F206" s="11">
        <v>0</v>
      </c>
      <c r="G206" s="11">
        <v>3330.2</v>
      </c>
      <c r="H206" s="11">
        <v>94339.94</v>
      </c>
      <c r="I206" s="11" t="s">
        <v>11</v>
      </c>
      <c r="J206" s="11" t="s">
        <v>12</v>
      </c>
      <c r="K206" s="1" t="str">
        <f t="shared" si="11"/>
        <v/>
      </c>
      <c r="L206" s="1" t="e">
        <f ca="1">IF(AND(K206&lt;&gt; "", COUNTIF(SAP!#REF!,K206)&gt;0),"Matched", "")</f>
        <v>#REF!</v>
      </c>
      <c r="M206" s="1" t="str">
        <f t="shared" si="9"/>
        <v/>
      </c>
      <c r="N206" s="1" t="e">
        <f ca="1">IF(AND(M206&lt;&gt; "", COUNTIF(SAP!#REF!,M206)&gt;0),"Matched", "")</f>
        <v>#REF!</v>
      </c>
      <c r="O206" s="1" t="str">
        <f t="shared" si="10"/>
        <v/>
      </c>
      <c r="P206" s="1" t="e">
        <f ca="1">IF(AND(O206&lt;&gt; "", COUNTIF(SAP!#REF!,O206)&gt;0),"Matched", "")</f>
        <v>#REF!</v>
      </c>
      <c r="Q206" s="1" t="str">
        <f ca="1">IF(D206="AC","Logic4"&amp;"_"&amp;TEXT(C206,"dd.mm.yyyy") &amp;"_"&amp; 880953.88,"")</f>
        <v>Logic4_02.02.2020_880953.88</v>
      </c>
      <c r="R206" s="1" t="e">
        <f ca="1">IF(AND(Q206&lt;&gt; "", COUNTIF(SAP!#REF!,Q206)&gt;0),"Matched", "")</f>
        <v>#REF!</v>
      </c>
    </row>
    <row r="207" spans="1:18">
      <c r="A207" s="13">
        <v>11563327</v>
      </c>
      <c r="B207" s="14">
        <v>43863</v>
      </c>
      <c r="C207" s="14">
        <v>43863</v>
      </c>
      <c r="D207" s="15" t="s">
        <v>10</v>
      </c>
      <c r="E207" s="15">
        <v>0</v>
      </c>
      <c r="F207" s="15">
        <v>0</v>
      </c>
      <c r="G207" s="15">
        <v>3500</v>
      </c>
      <c r="H207" s="15">
        <v>97839.94</v>
      </c>
      <c r="I207" s="15" t="s">
        <v>11</v>
      </c>
      <c r="J207" s="15" t="s">
        <v>12</v>
      </c>
      <c r="K207" s="1" t="str">
        <f t="shared" si="11"/>
        <v/>
      </c>
      <c r="L207" s="1" t="e">
        <f ca="1">IF(AND(K207&lt;&gt; "", COUNTIF(SAP!#REF!,K207)&gt;0),"Matched", "")</f>
        <v>#REF!</v>
      </c>
      <c r="M207" s="1" t="str">
        <f t="shared" si="9"/>
        <v/>
      </c>
      <c r="N207" s="1" t="e">
        <f ca="1">IF(AND(M207&lt;&gt; "", COUNTIF(SAP!#REF!,M207)&gt;0),"Matched", "")</f>
        <v>#REF!</v>
      </c>
      <c r="O207" s="1" t="str">
        <f t="shared" si="10"/>
        <v/>
      </c>
      <c r="P207" s="1" t="e">
        <f ca="1">IF(AND(O207&lt;&gt; "", COUNTIF(SAP!#REF!,O207)&gt;0),"Matched", "")</f>
        <v>#REF!</v>
      </c>
      <c r="Q207" s="1" t="str">
        <f ca="1">IF(D207="AC","Logic4"&amp;"_"&amp;TEXT(C207,"dd.mm.yyyy") &amp;"_"&amp; 880953.88,"")</f>
        <v>Logic4_02.02.2020_880953.88</v>
      </c>
      <c r="R207" s="1" t="e">
        <f ca="1">IF(AND(Q207&lt;&gt; "", COUNTIF(SAP!#REF!,Q207)&gt;0),"Matched", "")</f>
        <v>#REF!</v>
      </c>
    </row>
    <row r="208" spans="1:18">
      <c r="A208" s="9">
        <v>11563327</v>
      </c>
      <c r="B208" s="10">
        <v>43863</v>
      </c>
      <c r="C208" s="10">
        <v>43863</v>
      </c>
      <c r="D208" s="11" t="s">
        <v>10</v>
      </c>
      <c r="E208" s="11">
        <v>0</v>
      </c>
      <c r="F208" s="11">
        <v>0</v>
      </c>
      <c r="G208" s="11">
        <v>3510</v>
      </c>
      <c r="H208" s="11">
        <v>101349.94</v>
      </c>
      <c r="I208" s="11" t="s">
        <v>11</v>
      </c>
      <c r="J208" s="11" t="s">
        <v>12</v>
      </c>
      <c r="K208" s="1" t="str">
        <f t="shared" si="11"/>
        <v/>
      </c>
      <c r="L208" s="1" t="e">
        <f ca="1">IF(AND(K208&lt;&gt; "", COUNTIF(SAP!#REF!,K208)&gt;0),"Matched", "")</f>
        <v>#REF!</v>
      </c>
      <c r="M208" s="1" t="str">
        <f t="shared" si="9"/>
        <v/>
      </c>
      <c r="N208" s="1" t="e">
        <f ca="1">IF(AND(M208&lt;&gt; "", COUNTIF(SAP!#REF!,M208)&gt;0),"Matched", "")</f>
        <v>#REF!</v>
      </c>
      <c r="O208" s="1" t="str">
        <f t="shared" si="10"/>
        <v/>
      </c>
      <c r="P208" s="1" t="e">
        <f ca="1">IF(AND(O208&lt;&gt; "", COUNTIF(SAP!#REF!,O208)&gt;0),"Matched", "")</f>
        <v>#REF!</v>
      </c>
      <c r="Q208" s="1" t="str">
        <f ca="1">IF(D208="AC","Logic4"&amp;"_"&amp;TEXT(C208,"dd.mm.yyyy") &amp;"_"&amp; 880953.88,"")</f>
        <v>Logic4_02.02.2020_880953.88</v>
      </c>
      <c r="R208" s="1" t="e">
        <f ca="1">IF(AND(Q208&lt;&gt; "", COUNTIF(SAP!#REF!,Q208)&gt;0),"Matched", "")</f>
        <v>#REF!</v>
      </c>
    </row>
    <row r="209" spans="1:18">
      <c r="A209" s="13">
        <v>11563327</v>
      </c>
      <c r="B209" s="14">
        <v>43863</v>
      </c>
      <c r="C209" s="14">
        <v>43863</v>
      </c>
      <c r="D209" s="15" t="s">
        <v>10</v>
      </c>
      <c r="E209" s="15">
        <v>0</v>
      </c>
      <c r="F209" s="15">
        <v>0</v>
      </c>
      <c r="G209" s="15">
        <v>3860</v>
      </c>
      <c r="H209" s="15">
        <v>105209.94</v>
      </c>
      <c r="I209" s="15" t="s">
        <v>11</v>
      </c>
      <c r="J209" s="15" t="s">
        <v>12</v>
      </c>
      <c r="K209" s="1" t="str">
        <f t="shared" si="11"/>
        <v/>
      </c>
      <c r="L209" s="1" t="e">
        <f ca="1">IF(AND(K209&lt;&gt; "", COUNTIF(SAP!#REF!,K209)&gt;0),"Matched", "")</f>
        <v>#REF!</v>
      </c>
      <c r="M209" s="1" t="str">
        <f t="shared" si="9"/>
        <v/>
      </c>
      <c r="N209" s="1" t="e">
        <f ca="1">IF(AND(M209&lt;&gt; "", COUNTIF(SAP!#REF!,M209)&gt;0),"Matched", "")</f>
        <v>#REF!</v>
      </c>
      <c r="O209" s="1" t="str">
        <f t="shared" si="10"/>
        <v/>
      </c>
      <c r="P209" s="1" t="e">
        <f ca="1">IF(AND(O209&lt;&gt; "", COUNTIF(SAP!#REF!,O209)&gt;0),"Matched", "")</f>
        <v>#REF!</v>
      </c>
      <c r="Q209" s="1" t="str">
        <f ca="1">IF(D209="AC","Logic4"&amp;"_"&amp;TEXT(C209,"dd.mm.yyyy") &amp;"_"&amp; 880953.88,"")</f>
        <v>Logic4_02.02.2020_880953.88</v>
      </c>
      <c r="R209" s="1" t="e">
        <f ca="1">IF(AND(Q209&lt;&gt; "", COUNTIF(SAP!#REF!,Q209)&gt;0),"Matched", "")</f>
        <v>#REF!</v>
      </c>
    </row>
    <row r="210" spans="1:18">
      <c r="A210" s="9">
        <v>11563327</v>
      </c>
      <c r="B210" s="10">
        <v>43863</v>
      </c>
      <c r="C210" s="10">
        <v>43863</v>
      </c>
      <c r="D210" s="11" t="s">
        <v>10</v>
      </c>
      <c r="E210" s="11">
        <v>0</v>
      </c>
      <c r="F210" s="11">
        <v>0</v>
      </c>
      <c r="G210" s="11">
        <v>3870</v>
      </c>
      <c r="H210" s="11">
        <v>109079.94</v>
      </c>
      <c r="I210" s="11" t="s">
        <v>11</v>
      </c>
      <c r="J210" s="11" t="s">
        <v>12</v>
      </c>
      <c r="K210" s="1" t="str">
        <f t="shared" si="11"/>
        <v/>
      </c>
      <c r="L210" s="1" t="e">
        <f ca="1">IF(AND(K210&lt;&gt; "", COUNTIF(SAP!#REF!,K210)&gt;0),"Matched", "")</f>
        <v>#REF!</v>
      </c>
      <c r="M210" s="1" t="str">
        <f t="shared" si="9"/>
        <v/>
      </c>
      <c r="N210" s="1" t="e">
        <f ca="1">IF(AND(M210&lt;&gt; "", COUNTIF(SAP!#REF!,M210)&gt;0),"Matched", "")</f>
        <v>#REF!</v>
      </c>
      <c r="O210" s="1" t="str">
        <f t="shared" si="10"/>
        <v/>
      </c>
      <c r="P210" s="1" t="e">
        <f ca="1">IF(AND(O210&lt;&gt; "", COUNTIF(SAP!#REF!,O210)&gt;0),"Matched", "")</f>
        <v>#REF!</v>
      </c>
      <c r="Q210" s="1" t="str">
        <f ca="1">IF(D210="AC","Logic4"&amp;"_"&amp;TEXT(C210,"dd.mm.yyyy") &amp;"_"&amp; 880953.88,"")</f>
        <v>Logic4_02.02.2020_880953.88</v>
      </c>
      <c r="R210" s="1" t="e">
        <f ca="1">IF(AND(Q210&lt;&gt; "", COUNTIF(SAP!#REF!,Q210)&gt;0),"Matched", "")</f>
        <v>#REF!</v>
      </c>
    </row>
    <row r="211" spans="1:18">
      <c r="A211" s="13">
        <v>11563327</v>
      </c>
      <c r="B211" s="14">
        <v>43863</v>
      </c>
      <c r="C211" s="14">
        <v>43863</v>
      </c>
      <c r="D211" s="15" t="s">
        <v>10</v>
      </c>
      <c r="E211" s="15">
        <v>0</v>
      </c>
      <c r="F211" s="15">
        <v>0</v>
      </c>
      <c r="G211" s="15">
        <v>3880</v>
      </c>
      <c r="H211" s="15">
        <v>112959.94</v>
      </c>
      <c r="I211" s="15" t="s">
        <v>11</v>
      </c>
      <c r="J211" s="15" t="s">
        <v>12</v>
      </c>
      <c r="K211" s="1" t="str">
        <f t="shared" si="11"/>
        <v/>
      </c>
      <c r="L211" s="1" t="e">
        <f ca="1">IF(AND(K211&lt;&gt; "", COUNTIF(SAP!#REF!,K211)&gt;0),"Matched", "")</f>
        <v>#REF!</v>
      </c>
      <c r="M211" s="1" t="str">
        <f t="shared" si="9"/>
        <v/>
      </c>
      <c r="N211" s="1" t="e">
        <f ca="1">IF(AND(M211&lt;&gt; "", COUNTIF(SAP!#REF!,M211)&gt;0),"Matched", "")</f>
        <v>#REF!</v>
      </c>
      <c r="O211" s="1" t="str">
        <f t="shared" si="10"/>
        <v/>
      </c>
      <c r="P211" s="1" t="e">
        <f ca="1">IF(AND(O211&lt;&gt; "", COUNTIF(SAP!#REF!,O211)&gt;0),"Matched", "")</f>
        <v>#REF!</v>
      </c>
      <c r="Q211" s="1" t="str">
        <f ca="1">IF(D211="AC","Logic4"&amp;"_"&amp;TEXT(C211,"dd.mm.yyyy") &amp;"_"&amp; 880953.88,"")</f>
        <v>Logic4_02.02.2020_880953.88</v>
      </c>
      <c r="R211" s="1" t="e">
        <f ca="1">IF(AND(Q211&lt;&gt; "", COUNTIF(SAP!#REF!,Q211)&gt;0),"Matched", "")</f>
        <v>#REF!</v>
      </c>
    </row>
    <row r="212" spans="1:18">
      <c r="A212" s="9">
        <v>11563327</v>
      </c>
      <c r="B212" s="10">
        <v>43863</v>
      </c>
      <c r="C212" s="10">
        <v>43863</v>
      </c>
      <c r="D212" s="11" t="s">
        <v>10</v>
      </c>
      <c r="E212" s="11">
        <v>0</v>
      </c>
      <c r="F212" s="11">
        <v>0</v>
      </c>
      <c r="G212" s="11">
        <v>3920</v>
      </c>
      <c r="H212" s="11">
        <v>116879.94</v>
      </c>
      <c r="I212" s="11" t="s">
        <v>11</v>
      </c>
      <c r="J212" s="11" t="s">
        <v>12</v>
      </c>
      <c r="K212" s="1" t="str">
        <f t="shared" si="11"/>
        <v/>
      </c>
      <c r="L212" s="1" t="e">
        <f ca="1">IF(AND(K212&lt;&gt; "", COUNTIF(SAP!#REF!,K212)&gt;0),"Matched", "")</f>
        <v>#REF!</v>
      </c>
      <c r="M212" s="1" t="str">
        <f t="shared" si="9"/>
        <v/>
      </c>
      <c r="N212" s="1" t="e">
        <f ca="1">IF(AND(M212&lt;&gt; "", COUNTIF(SAP!#REF!,M212)&gt;0),"Matched", "")</f>
        <v>#REF!</v>
      </c>
      <c r="O212" s="1" t="str">
        <f t="shared" si="10"/>
        <v/>
      </c>
      <c r="P212" s="1" t="e">
        <f ca="1">IF(AND(O212&lt;&gt; "", COUNTIF(SAP!#REF!,O212)&gt;0),"Matched", "")</f>
        <v>#REF!</v>
      </c>
      <c r="Q212" s="1" t="str">
        <f ca="1">IF(D212="AC","Logic4"&amp;"_"&amp;TEXT(C212,"dd.mm.yyyy") &amp;"_"&amp; 880953.88,"")</f>
        <v>Logic4_02.02.2020_880953.88</v>
      </c>
      <c r="R212" s="1" t="e">
        <f ca="1">IF(AND(Q212&lt;&gt; "", COUNTIF(SAP!#REF!,Q212)&gt;0),"Matched", "")</f>
        <v>#REF!</v>
      </c>
    </row>
    <row r="213" spans="1:18">
      <c r="A213" s="13">
        <v>11563327</v>
      </c>
      <c r="B213" s="14">
        <v>43863</v>
      </c>
      <c r="C213" s="14">
        <v>43863</v>
      </c>
      <c r="D213" s="15" t="s">
        <v>10</v>
      </c>
      <c r="E213" s="15">
        <v>0</v>
      </c>
      <c r="F213" s="15">
        <v>0</v>
      </c>
      <c r="G213" s="15">
        <v>4011.6</v>
      </c>
      <c r="H213" s="15">
        <v>120891.54</v>
      </c>
      <c r="I213" s="15" t="s">
        <v>11</v>
      </c>
      <c r="J213" s="15" t="s">
        <v>12</v>
      </c>
      <c r="K213" s="1" t="str">
        <f t="shared" si="11"/>
        <v/>
      </c>
      <c r="L213" s="1" t="e">
        <f ca="1">IF(AND(K213&lt;&gt; "", COUNTIF(SAP!#REF!,K213)&gt;0),"Matched", "")</f>
        <v>#REF!</v>
      </c>
      <c r="M213" s="1" t="str">
        <f t="shared" si="9"/>
        <v/>
      </c>
      <c r="N213" s="1" t="e">
        <f ca="1">IF(AND(M213&lt;&gt; "", COUNTIF(SAP!#REF!,M213)&gt;0),"Matched", "")</f>
        <v>#REF!</v>
      </c>
      <c r="O213" s="1" t="str">
        <f t="shared" si="10"/>
        <v/>
      </c>
      <c r="P213" s="1" t="e">
        <f ca="1">IF(AND(O213&lt;&gt; "", COUNTIF(SAP!#REF!,O213)&gt;0),"Matched", "")</f>
        <v>#REF!</v>
      </c>
      <c r="Q213" s="1" t="str">
        <f ca="1">IF(D213="AC","Logic4"&amp;"_"&amp;TEXT(C213,"dd.mm.yyyy") &amp;"_"&amp; 880953.88,"")</f>
        <v>Logic4_02.02.2020_880953.88</v>
      </c>
      <c r="R213" s="1" t="e">
        <f ca="1">IF(AND(Q213&lt;&gt; "", COUNTIF(SAP!#REF!,Q213)&gt;0),"Matched", "")</f>
        <v>#REF!</v>
      </c>
    </row>
    <row r="214" spans="1:18">
      <c r="A214" s="9">
        <v>11563327</v>
      </c>
      <c r="B214" s="10">
        <v>43863</v>
      </c>
      <c r="C214" s="10">
        <v>43863</v>
      </c>
      <c r="D214" s="11" t="s">
        <v>10</v>
      </c>
      <c r="E214" s="11">
        <v>0</v>
      </c>
      <c r="F214" s="11">
        <v>0</v>
      </c>
      <c r="G214" s="11">
        <v>4154</v>
      </c>
      <c r="H214" s="11">
        <v>125045.54</v>
      </c>
      <c r="I214" s="11" t="s">
        <v>11</v>
      </c>
      <c r="J214" s="11" t="s">
        <v>12</v>
      </c>
      <c r="K214" s="1" t="str">
        <f t="shared" si="11"/>
        <v/>
      </c>
      <c r="L214" s="1" t="e">
        <f ca="1">IF(AND(K214&lt;&gt; "", COUNTIF(SAP!#REF!,K214)&gt;0),"Matched", "")</f>
        <v>#REF!</v>
      </c>
      <c r="M214" s="1" t="str">
        <f t="shared" si="9"/>
        <v/>
      </c>
      <c r="N214" s="1" t="e">
        <f ca="1">IF(AND(M214&lt;&gt; "", COUNTIF(SAP!#REF!,M214)&gt;0),"Matched", "")</f>
        <v>#REF!</v>
      </c>
      <c r="O214" s="1" t="str">
        <f t="shared" si="10"/>
        <v/>
      </c>
      <c r="P214" s="1" t="e">
        <f ca="1">IF(AND(O214&lt;&gt; "", COUNTIF(SAP!#REF!,O214)&gt;0),"Matched", "")</f>
        <v>#REF!</v>
      </c>
      <c r="Q214" s="1" t="str">
        <f ca="1">IF(D214="AC","Logic4"&amp;"_"&amp;TEXT(C214,"dd.mm.yyyy") &amp;"_"&amp; 880953.88,"")</f>
        <v>Logic4_02.02.2020_880953.88</v>
      </c>
      <c r="R214" s="1" t="e">
        <f ca="1">IF(AND(Q214&lt;&gt; "", COUNTIF(SAP!#REF!,Q214)&gt;0),"Matched", "")</f>
        <v>#REF!</v>
      </c>
    </row>
    <row r="215" spans="1:18">
      <c r="A215" s="13">
        <v>11563327</v>
      </c>
      <c r="B215" s="14">
        <v>43863</v>
      </c>
      <c r="C215" s="14">
        <v>43863</v>
      </c>
      <c r="D215" s="15" t="s">
        <v>10</v>
      </c>
      <c r="E215" s="15">
        <v>0</v>
      </c>
      <c r="F215" s="15">
        <v>0</v>
      </c>
      <c r="G215" s="15">
        <v>4264.6000000000004</v>
      </c>
      <c r="H215" s="15">
        <v>129310.14</v>
      </c>
      <c r="I215" s="15" t="s">
        <v>11</v>
      </c>
      <c r="J215" s="15" t="s">
        <v>12</v>
      </c>
      <c r="K215" s="1" t="str">
        <f t="shared" si="11"/>
        <v/>
      </c>
      <c r="L215" s="1" t="e">
        <f ca="1">IF(AND(K215&lt;&gt; "", COUNTIF(SAP!#REF!,K215)&gt;0),"Matched", "")</f>
        <v>#REF!</v>
      </c>
      <c r="M215" s="1" t="str">
        <f t="shared" si="9"/>
        <v/>
      </c>
      <c r="N215" s="1" t="e">
        <f ca="1">IF(AND(M215&lt;&gt; "", COUNTIF(SAP!#REF!,M215)&gt;0),"Matched", "")</f>
        <v>#REF!</v>
      </c>
      <c r="O215" s="1" t="str">
        <f t="shared" si="10"/>
        <v/>
      </c>
      <c r="P215" s="1" t="e">
        <f ca="1">IF(AND(O215&lt;&gt; "", COUNTIF(SAP!#REF!,O215)&gt;0),"Matched", "")</f>
        <v>#REF!</v>
      </c>
      <c r="Q215" s="1" t="str">
        <f ca="1">IF(D215="AC","Logic4"&amp;"_"&amp;TEXT(C215,"dd.mm.yyyy") &amp;"_"&amp; 880953.88,"")</f>
        <v>Logic4_02.02.2020_880953.88</v>
      </c>
      <c r="R215" s="1" t="e">
        <f ca="1">IF(AND(Q215&lt;&gt; "", COUNTIF(SAP!#REF!,Q215)&gt;0),"Matched", "")</f>
        <v>#REF!</v>
      </c>
    </row>
    <row r="216" spans="1:18">
      <c r="A216" s="9">
        <v>11563327</v>
      </c>
      <c r="B216" s="10">
        <v>43863</v>
      </c>
      <c r="C216" s="10">
        <v>43863</v>
      </c>
      <c r="D216" s="11" t="s">
        <v>10</v>
      </c>
      <c r="E216" s="11">
        <v>0</v>
      </c>
      <c r="F216" s="11">
        <v>0</v>
      </c>
      <c r="G216" s="11">
        <v>4265.3999999999996</v>
      </c>
      <c r="H216" s="11">
        <v>133575.54</v>
      </c>
      <c r="I216" s="11" t="s">
        <v>11</v>
      </c>
      <c r="J216" s="11" t="s">
        <v>12</v>
      </c>
      <c r="K216" s="1" t="str">
        <f t="shared" si="11"/>
        <v/>
      </c>
      <c r="L216" s="1" t="e">
        <f ca="1">IF(AND(K216&lt;&gt; "", COUNTIF(SAP!#REF!,K216)&gt;0),"Matched", "")</f>
        <v>#REF!</v>
      </c>
      <c r="M216" s="1" t="str">
        <f t="shared" si="9"/>
        <v/>
      </c>
      <c r="N216" s="1" t="e">
        <f ca="1">IF(AND(M216&lt;&gt; "", COUNTIF(SAP!#REF!,M216)&gt;0),"Matched", "")</f>
        <v>#REF!</v>
      </c>
      <c r="O216" s="1" t="str">
        <f t="shared" si="10"/>
        <v/>
      </c>
      <c r="P216" s="1" t="e">
        <f ca="1">IF(AND(O216&lt;&gt; "", COUNTIF(SAP!#REF!,O216)&gt;0),"Matched", "")</f>
        <v>#REF!</v>
      </c>
      <c r="Q216" s="1" t="str">
        <f ca="1">IF(D216="AC","Logic4"&amp;"_"&amp;TEXT(C216,"dd.mm.yyyy") &amp;"_"&amp; 880953.88,"")</f>
        <v>Logic4_02.02.2020_880953.88</v>
      </c>
      <c r="R216" s="1" t="e">
        <f ca="1">IF(AND(Q216&lt;&gt; "", COUNTIF(SAP!#REF!,Q216)&gt;0),"Matched", "")</f>
        <v>#REF!</v>
      </c>
    </row>
    <row r="217" spans="1:18">
      <c r="A217" s="13">
        <v>11563327</v>
      </c>
      <c r="B217" s="14">
        <v>43863</v>
      </c>
      <c r="C217" s="14">
        <v>43863</v>
      </c>
      <c r="D217" s="15" t="s">
        <v>10</v>
      </c>
      <c r="E217" s="15">
        <v>0</v>
      </c>
      <c r="F217" s="15">
        <v>0</v>
      </c>
      <c r="G217" s="15">
        <v>4347</v>
      </c>
      <c r="H217" s="15">
        <v>137922.54</v>
      </c>
      <c r="I217" s="15" t="s">
        <v>11</v>
      </c>
      <c r="J217" s="15" t="s">
        <v>12</v>
      </c>
      <c r="K217" s="1" t="str">
        <f t="shared" si="11"/>
        <v/>
      </c>
      <c r="L217" s="1" t="e">
        <f ca="1">IF(AND(K217&lt;&gt; "", COUNTIF(SAP!#REF!,K217)&gt;0),"Matched", "")</f>
        <v>#REF!</v>
      </c>
      <c r="M217" s="1" t="str">
        <f t="shared" si="9"/>
        <v/>
      </c>
      <c r="N217" s="1" t="e">
        <f ca="1">IF(AND(M217&lt;&gt; "", COUNTIF(SAP!#REF!,M217)&gt;0),"Matched", "")</f>
        <v>#REF!</v>
      </c>
      <c r="O217" s="1" t="str">
        <f t="shared" si="10"/>
        <v/>
      </c>
      <c r="P217" s="1" t="e">
        <f ca="1">IF(AND(O217&lt;&gt; "", COUNTIF(SAP!#REF!,O217)&gt;0),"Matched", "")</f>
        <v>#REF!</v>
      </c>
      <c r="Q217" s="1" t="str">
        <f ca="1">IF(D217="AC","Logic4"&amp;"_"&amp;TEXT(C217,"dd.mm.yyyy") &amp;"_"&amp; 880953.88,"")</f>
        <v>Logic4_02.02.2020_880953.88</v>
      </c>
      <c r="R217" s="1" t="e">
        <f ca="1">IF(AND(Q217&lt;&gt; "", COUNTIF(SAP!#REF!,Q217)&gt;0),"Matched", "")</f>
        <v>#REF!</v>
      </c>
    </row>
    <row r="218" spans="1:18">
      <c r="A218" s="9">
        <v>11563327</v>
      </c>
      <c r="B218" s="10">
        <v>43863</v>
      </c>
      <c r="C218" s="10">
        <v>43863</v>
      </c>
      <c r="D218" s="11" t="s">
        <v>10</v>
      </c>
      <c r="E218" s="11">
        <v>0</v>
      </c>
      <c r="F218" s="11">
        <v>0</v>
      </c>
      <c r="G218" s="11">
        <v>4350</v>
      </c>
      <c r="H218" s="11">
        <v>142272.54</v>
      </c>
      <c r="I218" s="11" t="s">
        <v>11</v>
      </c>
      <c r="J218" s="11" t="s">
        <v>12</v>
      </c>
      <c r="K218" s="1" t="str">
        <f t="shared" si="11"/>
        <v/>
      </c>
      <c r="L218" s="1" t="e">
        <f ca="1">IF(AND(K218&lt;&gt; "", COUNTIF(SAP!#REF!,K218)&gt;0),"Matched", "")</f>
        <v>#REF!</v>
      </c>
      <c r="M218" s="1" t="str">
        <f t="shared" si="9"/>
        <v/>
      </c>
      <c r="N218" s="1" t="e">
        <f ca="1">IF(AND(M218&lt;&gt; "", COUNTIF(SAP!#REF!,M218)&gt;0),"Matched", "")</f>
        <v>#REF!</v>
      </c>
      <c r="O218" s="1" t="str">
        <f t="shared" si="10"/>
        <v/>
      </c>
      <c r="P218" s="1" t="e">
        <f ca="1">IF(AND(O218&lt;&gt; "", COUNTIF(SAP!#REF!,O218)&gt;0),"Matched", "")</f>
        <v>#REF!</v>
      </c>
      <c r="Q218" s="1" t="str">
        <f ca="1">IF(D218="AC","Logic4"&amp;"_"&amp;TEXT(C218,"dd.mm.yyyy") &amp;"_"&amp; 880953.88,"")</f>
        <v>Logic4_02.02.2020_880953.88</v>
      </c>
      <c r="R218" s="1" t="e">
        <f ca="1">IF(AND(Q218&lt;&gt; "", COUNTIF(SAP!#REF!,Q218)&gt;0),"Matched", "")</f>
        <v>#REF!</v>
      </c>
    </row>
    <row r="219" spans="1:18">
      <c r="A219" s="13">
        <v>11563327</v>
      </c>
      <c r="B219" s="14">
        <v>43863</v>
      </c>
      <c r="C219" s="14">
        <v>43863</v>
      </c>
      <c r="D219" s="15" t="s">
        <v>10</v>
      </c>
      <c r="E219" s="15">
        <v>0</v>
      </c>
      <c r="F219" s="15">
        <v>0</v>
      </c>
      <c r="G219" s="15">
        <v>4481.7</v>
      </c>
      <c r="H219" s="15">
        <v>146754.23999999999</v>
      </c>
      <c r="I219" s="15" t="s">
        <v>11</v>
      </c>
      <c r="J219" s="15" t="s">
        <v>12</v>
      </c>
      <c r="K219" s="1" t="str">
        <f t="shared" si="11"/>
        <v/>
      </c>
      <c r="L219" s="1" t="e">
        <f ca="1">IF(AND(K219&lt;&gt; "", COUNTIF(SAP!#REF!,K219)&gt;0),"Matched", "")</f>
        <v>#REF!</v>
      </c>
      <c r="M219" s="1" t="str">
        <f t="shared" si="9"/>
        <v/>
      </c>
      <c r="N219" s="1" t="e">
        <f ca="1">IF(AND(M219&lt;&gt; "", COUNTIF(SAP!#REF!,M219)&gt;0),"Matched", "")</f>
        <v>#REF!</v>
      </c>
      <c r="O219" s="1" t="str">
        <f t="shared" si="10"/>
        <v/>
      </c>
      <c r="P219" s="1" t="e">
        <f ca="1">IF(AND(O219&lt;&gt; "", COUNTIF(SAP!#REF!,O219)&gt;0),"Matched", "")</f>
        <v>#REF!</v>
      </c>
      <c r="Q219" s="1" t="str">
        <f ca="1">IF(D219="AC","Logic4"&amp;"_"&amp;TEXT(C219,"dd.mm.yyyy") &amp;"_"&amp; 880953.88,"")</f>
        <v>Logic4_02.02.2020_880953.88</v>
      </c>
      <c r="R219" s="1" t="e">
        <f ca="1">IF(AND(Q219&lt;&gt; "", COUNTIF(SAP!#REF!,Q219)&gt;0),"Matched", "")</f>
        <v>#REF!</v>
      </c>
    </row>
    <row r="220" spans="1:18">
      <c r="A220" s="9">
        <v>11563327</v>
      </c>
      <c r="B220" s="10">
        <v>43863</v>
      </c>
      <c r="C220" s="10">
        <v>43863</v>
      </c>
      <c r="D220" s="11" t="s">
        <v>10</v>
      </c>
      <c r="E220" s="11">
        <v>0</v>
      </c>
      <c r="F220" s="11">
        <v>0</v>
      </c>
      <c r="G220" s="11">
        <v>4721.8999999999996</v>
      </c>
      <c r="H220" s="11">
        <v>151476.14000000001</v>
      </c>
      <c r="I220" s="11" t="s">
        <v>11</v>
      </c>
      <c r="J220" s="11" t="s">
        <v>12</v>
      </c>
      <c r="K220" s="1" t="str">
        <f t="shared" si="11"/>
        <v/>
      </c>
      <c r="L220" s="1" t="e">
        <f ca="1">IF(AND(K220&lt;&gt; "", COUNTIF(SAP!#REF!,K220)&gt;0),"Matched", "")</f>
        <v>#REF!</v>
      </c>
      <c r="M220" s="1" t="str">
        <f t="shared" si="9"/>
        <v/>
      </c>
      <c r="N220" s="1" t="e">
        <f ca="1">IF(AND(M220&lt;&gt; "", COUNTIF(SAP!#REF!,M220)&gt;0),"Matched", "")</f>
        <v>#REF!</v>
      </c>
      <c r="O220" s="1" t="str">
        <f t="shared" si="10"/>
        <v/>
      </c>
      <c r="P220" s="1" t="e">
        <f ca="1">IF(AND(O220&lt;&gt; "", COUNTIF(SAP!#REF!,O220)&gt;0),"Matched", "")</f>
        <v>#REF!</v>
      </c>
      <c r="Q220" s="1" t="str">
        <f ca="1">IF(D220="AC","Logic4"&amp;"_"&amp;TEXT(C220,"dd.mm.yyyy") &amp;"_"&amp; 880953.88,"")</f>
        <v>Logic4_02.02.2020_880953.88</v>
      </c>
      <c r="R220" s="1" t="e">
        <f ca="1">IF(AND(Q220&lt;&gt; "", COUNTIF(SAP!#REF!,Q220)&gt;0),"Matched", "")</f>
        <v>#REF!</v>
      </c>
    </row>
    <row r="221" spans="1:18">
      <c r="A221" s="13">
        <v>11563327</v>
      </c>
      <c r="B221" s="14">
        <v>43863</v>
      </c>
      <c r="C221" s="14">
        <v>43863</v>
      </c>
      <c r="D221" s="15" t="s">
        <v>10</v>
      </c>
      <c r="E221" s="15">
        <v>0</v>
      </c>
      <c r="F221" s="15">
        <v>0</v>
      </c>
      <c r="G221" s="15">
        <v>4740</v>
      </c>
      <c r="H221" s="15">
        <v>156216.14000000001</v>
      </c>
      <c r="I221" s="15" t="s">
        <v>11</v>
      </c>
      <c r="J221" s="15" t="s">
        <v>12</v>
      </c>
      <c r="K221" s="1" t="str">
        <f t="shared" si="11"/>
        <v/>
      </c>
      <c r="L221" s="1" t="e">
        <f ca="1">IF(AND(K221&lt;&gt; "", COUNTIF(SAP!#REF!,K221)&gt;0),"Matched", "")</f>
        <v>#REF!</v>
      </c>
      <c r="M221" s="1" t="str">
        <f t="shared" ref="M221:M284" si="12">IF(D221="TR","Logic2"&amp;"_"&amp;TEXT(C221,"dd.mm.yyyy") &amp;"_"&amp; F221,"")</f>
        <v/>
      </c>
      <c r="N221" s="1" t="e">
        <f ca="1">IF(AND(M221&lt;&gt; "", COUNTIF(SAP!#REF!,M221)&gt;0),"Matched", "")</f>
        <v>#REF!</v>
      </c>
      <c r="O221" s="1" t="str">
        <f t="shared" ref="O221:O284" si="13">IF(D221="AF","Logic3"&amp;"_"&amp;G221,"")</f>
        <v/>
      </c>
      <c r="P221" s="1" t="e">
        <f ca="1">IF(AND(O221&lt;&gt; "", COUNTIF(SAP!#REF!,O221)&gt;0),"Matched", "")</f>
        <v>#REF!</v>
      </c>
      <c r="Q221" s="1" t="str">
        <f ca="1">IF(D221="AC","Logic4"&amp;"_"&amp;TEXT(C221,"dd.mm.yyyy") &amp;"_"&amp; 880953.88,"")</f>
        <v>Logic4_02.02.2020_880953.88</v>
      </c>
      <c r="R221" s="1" t="e">
        <f ca="1">IF(AND(Q221&lt;&gt; "", COUNTIF(SAP!#REF!,Q221)&gt;0),"Matched", "")</f>
        <v>#REF!</v>
      </c>
    </row>
    <row r="222" spans="1:18">
      <c r="A222" s="9">
        <v>11563327</v>
      </c>
      <c r="B222" s="10">
        <v>43863</v>
      </c>
      <c r="C222" s="10">
        <v>43863</v>
      </c>
      <c r="D222" s="11" t="s">
        <v>10</v>
      </c>
      <c r="E222" s="11">
        <v>0</v>
      </c>
      <c r="F222" s="11">
        <v>0</v>
      </c>
      <c r="G222" s="11">
        <v>4791.1000000000004</v>
      </c>
      <c r="H222" s="11">
        <v>161007.24</v>
      </c>
      <c r="I222" s="11" t="s">
        <v>11</v>
      </c>
      <c r="J222" s="11" t="s">
        <v>12</v>
      </c>
      <c r="K222" s="1" t="str">
        <f t="shared" si="11"/>
        <v/>
      </c>
      <c r="L222" s="1" t="e">
        <f ca="1">IF(AND(K222&lt;&gt; "", COUNTIF(SAP!#REF!,K222)&gt;0),"Matched", "")</f>
        <v>#REF!</v>
      </c>
      <c r="M222" s="1" t="str">
        <f t="shared" si="12"/>
        <v/>
      </c>
      <c r="N222" s="1" t="e">
        <f ca="1">IF(AND(M222&lt;&gt; "", COUNTIF(SAP!#REF!,M222)&gt;0),"Matched", "")</f>
        <v>#REF!</v>
      </c>
      <c r="O222" s="1" t="str">
        <f t="shared" si="13"/>
        <v/>
      </c>
      <c r="P222" s="1" t="e">
        <f ca="1">IF(AND(O222&lt;&gt; "", COUNTIF(SAP!#REF!,O222)&gt;0),"Matched", "")</f>
        <v>#REF!</v>
      </c>
      <c r="Q222" s="1" t="str">
        <f ca="1">IF(D222="AC","Logic4"&amp;"_"&amp;TEXT(C222,"dd.mm.yyyy") &amp;"_"&amp; 880953.88,"")</f>
        <v>Logic4_02.02.2020_880953.88</v>
      </c>
      <c r="R222" s="1" t="e">
        <f ca="1">IF(AND(Q222&lt;&gt; "", COUNTIF(SAP!#REF!,Q222)&gt;0),"Matched", "")</f>
        <v>#REF!</v>
      </c>
    </row>
    <row r="223" spans="1:18">
      <c r="A223" s="13">
        <v>11563327</v>
      </c>
      <c r="B223" s="14">
        <v>43863</v>
      </c>
      <c r="C223" s="14">
        <v>43863</v>
      </c>
      <c r="D223" s="15" t="s">
        <v>10</v>
      </c>
      <c r="E223" s="15">
        <v>0</v>
      </c>
      <c r="F223" s="15">
        <v>0</v>
      </c>
      <c r="G223" s="15">
        <v>4798</v>
      </c>
      <c r="H223" s="15">
        <v>165805.24</v>
      </c>
      <c r="I223" s="15" t="s">
        <v>11</v>
      </c>
      <c r="J223" s="15" t="s">
        <v>12</v>
      </c>
      <c r="K223" s="1" t="str">
        <f t="shared" si="11"/>
        <v/>
      </c>
      <c r="L223" s="1" t="e">
        <f ca="1">IF(AND(K223&lt;&gt; "", COUNTIF(SAP!#REF!,K223)&gt;0),"Matched", "")</f>
        <v>#REF!</v>
      </c>
      <c r="M223" s="1" t="str">
        <f t="shared" si="12"/>
        <v/>
      </c>
      <c r="N223" s="1" t="e">
        <f ca="1">IF(AND(M223&lt;&gt; "", COUNTIF(SAP!#REF!,M223)&gt;0),"Matched", "")</f>
        <v>#REF!</v>
      </c>
      <c r="O223" s="1" t="str">
        <f t="shared" si="13"/>
        <v/>
      </c>
      <c r="P223" s="1" t="e">
        <f ca="1">IF(AND(O223&lt;&gt; "", COUNTIF(SAP!#REF!,O223)&gt;0),"Matched", "")</f>
        <v>#REF!</v>
      </c>
      <c r="Q223" s="1" t="str">
        <f ca="1">IF(D223="AC","Logic4"&amp;"_"&amp;TEXT(C223,"dd.mm.yyyy") &amp;"_"&amp; 880953.88,"")</f>
        <v>Logic4_02.02.2020_880953.88</v>
      </c>
      <c r="R223" s="1" t="e">
        <f ca="1">IF(AND(Q223&lt;&gt; "", COUNTIF(SAP!#REF!,Q223)&gt;0),"Matched", "")</f>
        <v>#REF!</v>
      </c>
    </row>
    <row r="224" spans="1:18">
      <c r="A224" s="9">
        <v>11563327</v>
      </c>
      <c r="B224" s="10">
        <v>43863</v>
      </c>
      <c r="C224" s="10">
        <v>43863</v>
      </c>
      <c r="D224" s="11" t="s">
        <v>10</v>
      </c>
      <c r="E224" s="11">
        <v>0</v>
      </c>
      <c r="F224" s="11">
        <v>0</v>
      </c>
      <c r="G224" s="11">
        <v>4820</v>
      </c>
      <c r="H224" s="11">
        <v>170625.24</v>
      </c>
      <c r="I224" s="11" t="s">
        <v>11</v>
      </c>
      <c r="J224" s="11" t="s">
        <v>12</v>
      </c>
      <c r="K224" s="1" t="str">
        <f t="shared" si="11"/>
        <v/>
      </c>
      <c r="L224" s="1" t="e">
        <f ca="1">IF(AND(K224&lt;&gt; "", COUNTIF(SAP!#REF!,K224)&gt;0),"Matched", "")</f>
        <v>#REF!</v>
      </c>
      <c r="M224" s="1" t="str">
        <f t="shared" si="12"/>
        <v/>
      </c>
      <c r="N224" s="1" t="e">
        <f ca="1">IF(AND(M224&lt;&gt; "", COUNTIF(SAP!#REF!,M224)&gt;0),"Matched", "")</f>
        <v>#REF!</v>
      </c>
      <c r="O224" s="1" t="str">
        <f t="shared" si="13"/>
        <v/>
      </c>
      <c r="P224" s="1" t="e">
        <f ca="1">IF(AND(O224&lt;&gt; "", COUNTIF(SAP!#REF!,O224)&gt;0),"Matched", "")</f>
        <v>#REF!</v>
      </c>
      <c r="Q224" s="1" t="str">
        <f ca="1">IF(D224="AC","Logic4"&amp;"_"&amp;TEXT(C224,"dd.mm.yyyy") &amp;"_"&amp; 880953.88,"")</f>
        <v>Logic4_02.02.2020_880953.88</v>
      </c>
      <c r="R224" s="1" t="e">
        <f ca="1">IF(AND(Q224&lt;&gt; "", COUNTIF(SAP!#REF!,Q224)&gt;0),"Matched", "")</f>
        <v>#REF!</v>
      </c>
    </row>
    <row r="225" spans="1:18">
      <c r="A225" s="13">
        <v>11563327</v>
      </c>
      <c r="B225" s="14">
        <v>43863</v>
      </c>
      <c r="C225" s="14">
        <v>43863</v>
      </c>
      <c r="D225" s="15" t="s">
        <v>10</v>
      </c>
      <c r="E225" s="15">
        <v>0</v>
      </c>
      <c r="F225" s="15">
        <v>0</v>
      </c>
      <c r="G225" s="15">
        <v>4872.2</v>
      </c>
      <c r="H225" s="15">
        <v>175497.44</v>
      </c>
      <c r="I225" s="15" t="s">
        <v>11</v>
      </c>
      <c r="J225" s="15" t="s">
        <v>12</v>
      </c>
      <c r="K225" s="1" t="str">
        <f t="shared" si="11"/>
        <v/>
      </c>
      <c r="L225" s="1" t="e">
        <f ca="1">IF(AND(K225&lt;&gt; "", COUNTIF(SAP!#REF!,K225)&gt;0),"Matched", "")</f>
        <v>#REF!</v>
      </c>
      <c r="M225" s="1" t="str">
        <f t="shared" si="12"/>
        <v/>
      </c>
      <c r="N225" s="1" t="e">
        <f ca="1">IF(AND(M225&lt;&gt; "", COUNTIF(SAP!#REF!,M225)&gt;0),"Matched", "")</f>
        <v>#REF!</v>
      </c>
      <c r="O225" s="1" t="str">
        <f t="shared" si="13"/>
        <v/>
      </c>
      <c r="P225" s="1" t="e">
        <f ca="1">IF(AND(O225&lt;&gt; "", COUNTIF(SAP!#REF!,O225)&gt;0),"Matched", "")</f>
        <v>#REF!</v>
      </c>
      <c r="Q225" s="1" t="str">
        <f ca="1">IF(D225="AC","Logic4"&amp;"_"&amp;TEXT(C225,"dd.mm.yyyy") &amp;"_"&amp; 880953.88,"")</f>
        <v>Logic4_02.02.2020_880953.88</v>
      </c>
      <c r="R225" s="1" t="e">
        <f ca="1">IF(AND(Q225&lt;&gt; "", COUNTIF(SAP!#REF!,Q225)&gt;0),"Matched", "")</f>
        <v>#REF!</v>
      </c>
    </row>
    <row r="226" spans="1:18">
      <c r="A226" s="9">
        <v>11563327</v>
      </c>
      <c r="B226" s="10">
        <v>43863</v>
      </c>
      <c r="C226" s="10">
        <v>43863</v>
      </c>
      <c r="D226" s="11" t="s">
        <v>10</v>
      </c>
      <c r="E226" s="11">
        <v>0</v>
      </c>
      <c r="F226" s="11">
        <v>0</v>
      </c>
      <c r="G226" s="11">
        <v>4915.1000000000004</v>
      </c>
      <c r="H226" s="11">
        <v>180412.54</v>
      </c>
      <c r="I226" s="11" t="s">
        <v>11</v>
      </c>
      <c r="J226" s="11" t="s">
        <v>12</v>
      </c>
      <c r="K226" s="1" t="str">
        <f t="shared" si="11"/>
        <v/>
      </c>
      <c r="L226" s="1" t="e">
        <f ca="1">IF(AND(K226&lt;&gt; "", COUNTIF(SAP!#REF!,K226)&gt;0),"Matched", "")</f>
        <v>#REF!</v>
      </c>
      <c r="M226" s="1" t="str">
        <f t="shared" si="12"/>
        <v/>
      </c>
      <c r="N226" s="1" t="e">
        <f ca="1">IF(AND(M226&lt;&gt; "", COUNTIF(SAP!#REF!,M226)&gt;0),"Matched", "")</f>
        <v>#REF!</v>
      </c>
      <c r="O226" s="1" t="str">
        <f t="shared" si="13"/>
        <v/>
      </c>
      <c r="P226" s="1" t="e">
        <f ca="1">IF(AND(O226&lt;&gt; "", COUNTIF(SAP!#REF!,O226)&gt;0),"Matched", "")</f>
        <v>#REF!</v>
      </c>
      <c r="Q226" s="1" t="str">
        <f ca="1">IF(D226="AC","Logic4"&amp;"_"&amp;TEXT(C226,"dd.mm.yyyy") &amp;"_"&amp; 880953.88,"")</f>
        <v>Logic4_02.02.2020_880953.88</v>
      </c>
      <c r="R226" s="1" t="e">
        <f ca="1">IF(AND(Q226&lt;&gt; "", COUNTIF(SAP!#REF!,Q226)&gt;0),"Matched", "")</f>
        <v>#REF!</v>
      </c>
    </row>
    <row r="227" spans="1:18">
      <c r="A227" s="13">
        <v>11563327</v>
      </c>
      <c r="B227" s="14">
        <v>43863</v>
      </c>
      <c r="C227" s="14">
        <v>43863</v>
      </c>
      <c r="D227" s="15" t="s">
        <v>10</v>
      </c>
      <c r="E227" s="15">
        <v>0</v>
      </c>
      <c r="F227" s="15">
        <v>0</v>
      </c>
      <c r="G227" s="15">
        <v>5030</v>
      </c>
      <c r="H227" s="15">
        <v>185442.54</v>
      </c>
      <c r="I227" s="15" t="s">
        <v>11</v>
      </c>
      <c r="J227" s="15" t="s">
        <v>12</v>
      </c>
      <c r="K227" s="1" t="str">
        <f t="shared" si="11"/>
        <v/>
      </c>
      <c r="L227" s="1" t="e">
        <f ca="1">IF(AND(K227&lt;&gt; "", COUNTIF(SAP!#REF!,K227)&gt;0),"Matched", "")</f>
        <v>#REF!</v>
      </c>
      <c r="M227" s="1" t="str">
        <f t="shared" si="12"/>
        <v/>
      </c>
      <c r="N227" s="1" t="e">
        <f ca="1">IF(AND(M227&lt;&gt; "", COUNTIF(SAP!#REF!,M227)&gt;0),"Matched", "")</f>
        <v>#REF!</v>
      </c>
      <c r="O227" s="1" t="str">
        <f t="shared" si="13"/>
        <v/>
      </c>
      <c r="P227" s="1" t="e">
        <f ca="1">IF(AND(O227&lt;&gt; "", COUNTIF(SAP!#REF!,O227)&gt;0),"Matched", "")</f>
        <v>#REF!</v>
      </c>
      <c r="Q227" s="1" t="str">
        <f ca="1">IF(D227="AC","Logic4"&amp;"_"&amp;TEXT(C227,"dd.mm.yyyy") &amp;"_"&amp; 880953.88,"")</f>
        <v>Logic4_02.02.2020_880953.88</v>
      </c>
      <c r="R227" s="1" t="e">
        <f ca="1">IF(AND(Q227&lt;&gt; "", COUNTIF(SAP!#REF!,Q227)&gt;0),"Matched", "")</f>
        <v>#REF!</v>
      </c>
    </row>
    <row r="228" spans="1:18">
      <c r="A228" s="9">
        <v>11563327</v>
      </c>
      <c r="B228" s="10">
        <v>43863</v>
      </c>
      <c r="C228" s="10">
        <v>43863</v>
      </c>
      <c r="D228" s="11" t="s">
        <v>10</v>
      </c>
      <c r="E228" s="11">
        <v>0</v>
      </c>
      <c r="F228" s="11">
        <v>0</v>
      </c>
      <c r="G228" s="11">
        <v>5400</v>
      </c>
      <c r="H228" s="11">
        <v>190842.54</v>
      </c>
      <c r="I228" s="11" t="s">
        <v>11</v>
      </c>
      <c r="J228" s="11" t="s">
        <v>12</v>
      </c>
      <c r="K228" s="1" t="str">
        <f t="shared" si="11"/>
        <v/>
      </c>
      <c r="L228" s="1" t="e">
        <f ca="1">IF(AND(K228&lt;&gt; "", COUNTIF(SAP!#REF!,K228)&gt;0),"Matched", "")</f>
        <v>#REF!</v>
      </c>
      <c r="M228" s="1" t="str">
        <f t="shared" si="12"/>
        <v/>
      </c>
      <c r="N228" s="1" t="e">
        <f ca="1">IF(AND(M228&lt;&gt; "", COUNTIF(SAP!#REF!,M228)&gt;0),"Matched", "")</f>
        <v>#REF!</v>
      </c>
      <c r="O228" s="1" t="str">
        <f t="shared" si="13"/>
        <v/>
      </c>
      <c r="P228" s="1" t="e">
        <f ca="1">IF(AND(O228&lt;&gt; "", COUNTIF(SAP!#REF!,O228)&gt;0),"Matched", "")</f>
        <v>#REF!</v>
      </c>
      <c r="Q228" s="1" t="str">
        <f ca="1">IF(D228="AC","Logic4"&amp;"_"&amp;TEXT(C228,"dd.mm.yyyy") &amp;"_"&amp; 880953.88,"")</f>
        <v>Logic4_02.02.2020_880953.88</v>
      </c>
      <c r="R228" s="1" t="e">
        <f ca="1">IF(AND(Q228&lt;&gt; "", COUNTIF(SAP!#REF!,Q228)&gt;0),"Matched", "")</f>
        <v>#REF!</v>
      </c>
    </row>
    <row r="229" spans="1:18">
      <c r="A229" s="13">
        <v>11563327</v>
      </c>
      <c r="B229" s="14">
        <v>43863</v>
      </c>
      <c r="C229" s="14">
        <v>43863</v>
      </c>
      <c r="D229" s="15" t="s">
        <v>10</v>
      </c>
      <c r="E229" s="15">
        <v>0</v>
      </c>
      <c r="F229" s="15">
        <v>0</v>
      </c>
      <c r="G229" s="15">
        <v>5430</v>
      </c>
      <c r="H229" s="15">
        <v>196272.54</v>
      </c>
      <c r="I229" s="15" t="s">
        <v>11</v>
      </c>
      <c r="J229" s="15" t="s">
        <v>12</v>
      </c>
      <c r="K229" s="1" t="str">
        <f t="shared" si="11"/>
        <v/>
      </c>
      <c r="L229" s="1" t="e">
        <f ca="1">IF(AND(K229&lt;&gt; "", COUNTIF(SAP!#REF!,K229)&gt;0),"Matched", "")</f>
        <v>#REF!</v>
      </c>
      <c r="M229" s="1" t="str">
        <f t="shared" si="12"/>
        <v/>
      </c>
      <c r="N229" s="1" t="e">
        <f ca="1">IF(AND(M229&lt;&gt; "", COUNTIF(SAP!#REF!,M229)&gt;0),"Matched", "")</f>
        <v>#REF!</v>
      </c>
      <c r="O229" s="1" t="str">
        <f t="shared" si="13"/>
        <v/>
      </c>
      <c r="P229" s="1" t="e">
        <f ca="1">IF(AND(O229&lt;&gt; "", COUNTIF(SAP!#REF!,O229)&gt;0),"Matched", "")</f>
        <v>#REF!</v>
      </c>
      <c r="Q229" s="1" t="str">
        <f ca="1">IF(D229="AC","Logic4"&amp;"_"&amp;TEXT(C229,"dd.mm.yyyy") &amp;"_"&amp; 880953.88,"")</f>
        <v>Logic4_02.02.2020_880953.88</v>
      </c>
      <c r="R229" s="1" t="e">
        <f ca="1">IF(AND(Q229&lt;&gt; "", COUNTIF(SAP!#REF!,Q229)&gt;0),"Matched", "")</f>
        <v>#REF!</v>
      </c>
    </row>
    <row r="230" spans="1:18">
      <c r="A230" s="9">
        <v>11563327</v>
      </c>
      <c r="B230" s="10">
        <v>43863</v>
      </c>
      <c r="C230" s="10">
        <v>43863</v>
      </c>
      <c r="D230" s="11" t="s">
        <v>10</v>
      </c>
      <c r="E230" s="11">
        <v>0</v>
      </c>
      <c r="F230" s="11">
        <v>0</v>
      </c>
      <c r="G230" s="11">
        <v>5470</v>
      </c>
      <c r="H230" s="11">
        <v>201742.54</v>
      </c>
      <c r="I230" s="11" t="s">
        <v>11</v>
      </c>
      <c r="J230" s="11" t="s">
        <v>12</v>
      </c>
      <c r="K230" s="1" t="str">
        <f t="shared" si="11"/>
        <v/>
      </c>
      <c r="L230" s="1" t="e">
        <f ca="1">IF(AND(K230&lt;&gt; "", COUNTIF(SAP!#REF!,K230)&gt;0),"Matched", "")</f>
        <v>#REF!</v>
      </c>
      <c r="M230" s="1" t="str">
        <f t="shared" si="12"/>
        <v/>
      </c>
      <c r="N230" s="1" t="e">
        <f ca="1">IF(AND(M230&lt;&gt; "", COUNTIF(SAP!#REF!,M230)&gt;0),"Matched", "")</f>
        <v>#REF!</v>
      </c>
      <c r="O230" s="1" t="str">
        <f t="shared" si="13"/>
        <v/>
      </c>
      <c r="P230" s="1" t="e">
        <f ca="1">IF(AND(O230&lt;&gt; "", COUNTIF(SAP!#REF!,O230)&gt;0),"Matched", "")</f>
        <v>#REF!</v>
      </c>
      <c r="Q230" s="1" t="str">
        <f ca="1">IF(D230="AC","Logic4"&amp;"_"&amp;TEXT(C230,"dd.mm.yyyy") &amp;"_"&amp; 880953.88,"")</f>
        <v>Logic4_02.02.2020_880953.88</v>
      </c>
      <c r="R230" s="1" t="e">
        <f ca="1">IF(AND(Q230&lt;&gt; "", COUNTIF(SAP!#REF!,Q230)&gt;0),"Matched", "")</f>
        <v>#REF!</v>
      </c>
    </row>
    <row r="231" spans="1:18">
      <c r="A231" s="13">
        <v>11563327</v>
      </c>
      <c r="B231" s="14">
        <v>43863</v>
      </c>
      <c r="C231" s="14">
        <v>43863</v>
      </c>
      <c r="D231" s="15" t="s">
        <v>10</v>
      </c>
      <c r="E231" s="15">
        <v>0</v>
      </c>
      <c r="F231" s="15">
        <v>0</v>
      </c>
      <c r="G231" s="15">
        <v>5552.4</v>
      </c>
      <c r="H231" s="15">
        <v>207294.94</v>
      </c>
      <c r="I231" s="15" t="s">
        <v>11</v>
      </c>
      <c r="J231" s="15" t="s">
        <v>12</v>
      </c>
      <c r="K231" s="1" t="str">
        <f t="shared" si="11"/>
        <v/>
      </c>
      <c r="L231" s="1" t="e">
        <f ca="1">IF(AND(K231&lt;&gt; "", COUNTIF(SAP!#REF!,K231)&gt;0),"Matched", "")</f>
        <v>#REF!</v>
      </c>
      <c r="M231" s="1" t="str">
        <f t="shared" si="12"/>
        <v/>
      </c>
      <c r="N231" s="1" t="e">
        <f ca="1">IF(AND(M231&lt;&gt; "", COUNTIF(SAP!#REF!,M231)&gt;0),"Matched", "")</f>
        <v>#REF!</v>
      </c>
      <c r="O231" s="1" t="str">
        <f t="shared" si="13"/>
        <v/>
      </c>
      <c r="P231" s="1" t="e">
        <f ca="1">IF(AND(O231&lt;&gt; "", COUNTIF(SAP!#REF!,O231)&gt;0),"Matched", "")</f>
        <v>#REF!</v>
      </c>
      <c r="Q231" s="1" t="str">
        <f ca="1">IF(D231="AC","Logic4"&amp;"_"&amp;TEXT(C231,"dd.mm.yyyy") &amp;"_"&amp; 880953.88,"")</f>
        <v>Logic4_02.02.2020_880953.88</v>
      </c>
      <c r="R231" s="1" t="e">
        <f ca="1">IF(AND(Q231&lt;&gt; "", COUNTIF(SAP!#REF!,Q231)&gt;0),"Matched", "")</f>
        <v>#REF!</v>
      </c>
    </row>
    <row r="232" spans="1:18">
      <c r="A232" s="9">
        <v>11563327</v>
      </c>
      <c r="B232" s="10">
        <v>43863</v>
      </c>
      <c r="C232" s="10">
        <v>43863</v>
      </c>
      <c r="D232" s="11" t="s">
        <v>10</v>
      </c>
      <c r="E232" s="11">
        <v>0</v>
      </c>
      <c r="F232" s="11">
        <v>0</v>
      </c>
      <c r="G232" s="11">
        <v>5610</v>
      </c>
      <c r="H232" s="11">
        <v>212904.94</v>
      </c>
      <c r="I232" s="11" t="s">
        <v>11</v>
      </c>
      <c r="J232" s="11" t="s">
        <v>12</v>
      </c>
      <c r="K232" s="1" t="str">
        <f t="shared" si="11"/>
        <v/>
      </c>
      <c r="L232" s="1" t="e">
        <f ca="1">IF(AND(K232&lt;&gt; "", COUNTIF(SAP!#REF!,K232)&gt;0),"Matched", "")</f>
        <v>#REF!</v>
      </c>
      <c r="M232" s="1" t="str">
        <f t="shared" si="12"/>
        <v/>
      </c>
      <c r="N232" s="1" t="e">
        <f ca="1">IF(AND(M232&lt;&gt; "", COUNTIF(SAP!#REF!,M232)&gt;0),"Matched", "")</f>
        <v>#REF!</v>
      </c>
      <c r="O232" s="1" t="str">
        <f t="shared" si="13"/>
        <v/>
      </c>
      <c r="P232" s="1" t="e">
        <f ca="1">IF(AND(O232&lt;&gt; "", COUNTIF(SAP!#REF!,O232)&gt;0),"Matched", "")</f>
        <v>#REF!</v>
      </c>
      <c r="Q232" s="1" t="str">
        <f ca="1">IF(D232="AC","Logic4"&amp;"_"&amp;TEXT(C232,"dd.mm.yyyy") &amp;"_"&amp; 880953.88,"")</f>
        <v>Logic4_02.02.2020_880953.88</v>
      </c>
      <c r="R232" s="1" t="e">
        <f ca="1">IF(AND(Q232&lt;&gt; "", COUNTIF(SAP!#REF!,Q232)&gt;0),"Matched", "")</f>
        <v>#REF!</v>
      </c>
    </row>
    <row r="233" spans="1:18">
      <c r="A233" s="13">
        <v>11563327</v>
      </c>
      <c r="B233" s="14">
        <v>43863</v>
      </c>
      <c r="C233" s="14">
        <v>43863</v>
      </c>
      <c r="D233" s="15" t="s">
        <v>10</v>
      </c>
      <c r="E233" s="15">
        <v>0</v>
      </c>
      <c r="F233" s="15">
        <v>0</v>
      </c>
      <c r="G233" s="15">
        <v>5618.8</v>
      </c>
      <c r="H233" s="15">
        <v>218523.74</v>
      </c>
      <c r="I233" s="15" t="s">
        <v>11</v>
      </c>
      <c r="J233" s="15" t="s">
        <v>12</v>
      </c>
      <c r="K233" s="1" t="str">
        <f t="shared" si="11"/>
        <v/>
      </c>
      <c r="L233" s="1" t="e">
        <f ca="1">IF(AND(K233&lt;&gt; "", COUNTIF(SAP!#REF!,K233)&gt;0),"Matched", "")</f>
        <v>#REF!</v>
      </c>
      <c r="M233" s="1" t="str">
        <f t="shared" si="12"/>
        <v/>
      </c>
      <c r="N233" s="1" t="e">
        <f ca="1">IF(AND(M233&lt;&gt; "", COUNTIF(SAP!#REF!,M233)&gt;0),"Matched", "")</f>
        <v>#REF!</v>
      </c>
      <c r="O233" s="1" t="str">
        <f t="shared" si="13"/>
        <v/>
      </c>
      <c r="P233" s="1" t="e">
        <f ca="1">IF(AND(O233&lt;&gt; "", COUNTIF(SAP!#REF!,O233)&gt;0),"Matched", "")</f>
        <v>#REF!</v>
      </c>
      <c r="Q233" s="1" t="str">
        <f ca="1">IF(D233="AC","Logic4"&amp;"_"&amp;TEXT(C233,"dd.mm.yyyy") &amp;"_"&amp; 880953.88,"")</f>
        <v>Logic4_02.02.2020_880953.88</v>
      </c>
      <c r="R233" s="1" t="e">
        <f ca="1">IF(AND(Q233&lt;&gt; "", COUNTIF(SAP!#REF!,Q233)&gt;0),"Matched", "")</f>
        <v>#REF!</v>
      </c>
    </row>
    <row r="234" spans="1:18">
      <c r="A234" s="9">
        <v>11563327</v>
      </c>
      <c r="B234" s="10">
        <v>43863</v>
      </c>
      <c r="C234" s="10">
        <v>43863</v>
      </c>
      <c r="D234" s="11" t="s">
        <v>10</v>
      </c>
      <c r="E234" s="11">
        <v>0</v>
      </c>
      <c r="F234" s="11">
        <v>0</v>
      </c>
      <c r="G234" s="11">
        <v>6041.2</v>
      </c>
      <c r="H234" s="11">
        <v>224564.94</v>
      </c>
      <c r="I234" s="11" t="s">
        <v>11</v>
      </c>
      <c r="J234" s="11" t="s">
        <v>12</v>
      </c>
      <c r="K234" s="1" t="str">
        <f t="shared" si="11"/>
        <v/>
      </c>
      <c r="L234" s="1" t="e">
        <f ca="1">IF(AND(K234&lt;&gt; "", COUNTIF(SAP!#REF!,K234)&gt;0),"Matched", "")</f>
        <v>#REF!</v>
      </c>
      <c r="M234" s="1" t="str">
        <f t="shared" si="12"/>
        <v/>
      </c>
      <c r="N234" s="1" t="e">
        <f ca="1">IF(AND(M234&lt;&gt; "", COUNTIF(SAP!#REF!,M234)&gt;0),"Matched", "")</f>
        <v>#REF!</v>
      </c>
      <c r="O234" s="1" t="str">
        <f t="shared" si="13"/>
        <v/>
      </c>
      <c r="P234" s="1" t="e">
        <f ca="1">IF(AND(O234&lt;&gt; "", COUNTIF(SAP!#REF!,O234)&gt;0),"Matched", "")</f>
        <v>#REF!</v>
      </c>
      <c r="Q234" s="1" t="str">
        <f ca="1">IF(D234="AC","Logic4"&amp;"_"&amp;TEXT(C234,"dd.mm.yyyy") &amp;"_"&amp; 880953.88,"")</f>
        <v>Logic4_02.02.2020_880953.88</v>
      </c>
      <c r="R234" s="1" t="e">
        <f ca="1">IF(AND(Q234&lt;&gt; "", COUNTIF(SAP!#REF!,Q234)&gt;0),"Matched", "")</f>
        <v>#REF!</v>
      </c>
    </row>
    <row r="235" spans="1:18">
      <c r="A235" s="13">
        <v>11563327</v>
      </c>
      <c r="B235" s="14">
        <v>43863</v>
      </c>
      <c r="C235" s="14">
        <v>43863</v>
      </c>
      <c r="D235" s="15" t="s">
        <v>10</v>
      </c>
      <c r="E235" s="15">
        <v>0</v>
      </c>
      <c r="F235" s="15">
        <v>0</v>
      </c>
      <c r="G235" s="15">
        <v>6117</v>
      </c>
      <c r="H235" s="15">
        <v>230681.94</v>
      </c>
      <c r="I235" s="15" t="s">
        <v>11</v>
      </c>
      <c r="J235" s="15" t="s">
        <v>12</v>
      </c>
      <c r="K235" s="1" t="str">
        <f t="shared" si="11"/>
        <v/>
      </c>
      <c r="L235" s="1" t="e">
        <f ca="1">IF(AND(K235&lt;&gt; "", COUNTIF(SAP!#REF!,K235)&gt;0),"Matched", "")</f>
        <v>#REF!</v>
      </c>
      <c r="M235" s="1" t="str">
        <f t="shared" si="12"/>
        <v/>
      </c>
      <c r="N235" s="1" t="e">
        <f ca="1">IF(AND(M235&lt;&gt; "", COUNTIF(SAP!#REF!,M235)&gt;0),"Matched", "")</f>
        <v>#REF!</v>
      </c>
      <c r="O235" s="1" t="str">
        <f t="shared" si="13"/>
        <v/>
      </c>
      <c r="P235" s="1" t="e">
        <f ca="1">IF(AND(O235&lt;&gt; "", COUNTIF(SAP!#REF!,O235)&gt;0),"Matched", "")</f>
        <v>#REF!</v>
      </c>
      <c r="Q235" s="1" t="str">
        <f ca="1">IF(D235="AC","Logic4"&amp;"_"&amp;TEXT(C235,"dd.mm.yyyy") &amp;"_"&amp; 880953.88,"")</f>
        <v>Logic4_02.02.2020_880953.88</v>
      </c>
      <c r="R235" s="1" t="e">
        <f ca="1">IF(AND(Q235&lt;&gt; "", COUNTIF(SAP!#REF!,Q235)&gt;0),"Matched", "")</f>
        <v>#REF!</v>
      </c>
    </row>
    <row r="236" spans="1:18">
      <c r="A236" s="9">
        <v>11563327</v>
      </c>
      <c r="B236" s="10">
        <v>43863</v>
      </c>
      <c r="C236" s="10">
        <v>43863</v>
      </c>
      <c r="D236" s="11" t="s">
        <v>10</v>
      </c>
      <c r="E236" s="11">
        <v>0</v>
      </c>
      <c r="F236" s="11">
        <v>0</v>
      </c>
      <c r="G236" s="11">
        <v>6140</v>
      </c>
      <c r="H236" s="11">
        <v>236821.94</v>
      </c>
      <c r="I236" s="11" t="s">
        <v>11</v>
      </c>
      <c r="J236" s="11" t="s">
        <v>12</v>
      </c>
      <c r="K236" s="1" t="str">
        <f t="shared" si="11"/>
        <v/>
      </c>
      <c r="L236" s="1" t="e">
        <f ca="1">IF(AND(K236&lt;&gt; "", COUNTIF(SAP!#REF!,K236)&gt;0),"Matched", "")</f>
        <v>#REF!</v>
      </c>
      <c r="M236" s="1" t="str">
        <f t="shared" si="12"/>
        <v/>
      </c>
      <c r="N236" s="1" t="e">
        <f ca="1">IF(AND(M236&lt;&gt; "", COUNTIF(SAP!#REF!,M236)&gt;0),"Matched", "")</f>
        <v>#REF!</v>
      </c>
      <c r="O236" s="1" t="str">
        <f t="shared" si="13"/>
        <v/>
      </c>
      <c r="P236" s="1" t="e">
        <f ca="1">IF(AND(O236&lt;&gt; "", COUNTIF(SAP!#REF!,O236)&gt;0),"Matched", "")</f>
        <v>#REF!</v>
      </c>
      <c r="Q236" s="1" t="str">
        <f ca="1">IF(D236="AC","Logic4"&amp;"_"&amp;TEXT(C236,"dd.mm.yyyy") &amp;"_"&amp; 880953.88,"")</f>
        <v>Logic4_02.02.2020_880953.88</v>
      </c>
      <c r="R236" s="1" t="e">
        <f ca="1">IF(AND(Q236&lt;&gt; "", COUNTIF(SAP!#REF!,Q236)&gt;0),"Matched", "")</f>
        <v>#REF!</v>
      </c>
    </row>
    <row r="237" spans="1:18">
      <c r="A237" s="13">
        <v>11563327</v>
      </c>
      <c r="B237" s="14">
        <v>43863</v>
      </c>
      <c r="C237" s="14">
        <v>43863</v>
      </c>
      <c r="D237" s="15" t="s">
        <v>10</v>
      </c>
      <c r="E237" s="15">
        <v>0</v>
      </c>
      <c r="F237" s="15">
        <v>0</v>
      </c>
      <c r="G237" s="15">
        <v>6210.84</v>
      </c>
      <c r="H237" s="15">
        <v>243032.78</v>
      </c>
      <c r="I237" s="15" t="s">
        <v>11</v>
      </c>
      <c r="J237" s="15" t="s">
        <v>12</v>
      </c>
      <c r="K237" s="1" t="str">
        <f t="shared" si="11"/>
        <v/>
      </c>
      <c r="L237" s="1" t="e">
        <f ca="1">IF(AND(K237&lt;&gt; "", COUNTIF(SAP!#REF!,K237)&gt;0),"Matched", "")</f>
        <v>#REF!</v>
      </c>
      <c r="M237" s="1" t="str">
        <f t="shared" si="12"/>
        <v/>
      </c>
      <c r="N237" s="1" t="e">
        <f ca="1">IF(AND(M237&lt;&gt; "", COUNTIF(SAP!#REF!,M237)&gt;0),"Matched", "")</f>
        <v>#REF!</v>
      </c>
      <c r="O237" s="1" t="str">
        <f t="shared" si="13"/>
        <v/>
      </c>
      <c r="P237" s="1" t="e">
        <f ca="1">IF(AND(O237&lt;&gt; "", COUNTIF(SAP!#REF!,O237)&gt;0),"Matched", "")</f>
        <v>#REF!</v>
      </c>
      <c r="Q237" s="1" t="str">
        <f ca="1">IF(D237="AC","Logic4"&amp;"_"&amp;TEXT(C237,"dd.mm.yyyy") &amp;"_"&amp; 880953.88,"")</f>
        <v>Logic4_02.02.2020_880953.88</v>
      </c>
      <c r="R237" s="1" t="e">
        <f ca="1">IF(AND(Q237&lt;&gt; "", COUNTIF(SAP!#REF!,Q237)&gt;0),"Matched", "")</f>
        <v>#REF!</v>
      </c>
    </row>
    <row r="238" spans="1:18">
      <c r="A238" s="9">
        <v>11563327</v>
      </c>
      <c r="B238" s="10">
        <v>43863</v>
      </c>
      <c r="C238" s="10">
        <v>43863</v>
      </c>
      <c r="D238" s="11" t="s">
        <v>10</v>
      </c>
      <c r="E238" s="11">
        <v>0</v>
      </c>
      <c r="F238" s="11">
        <v>0</v>
      </c>
      <c r="G238" s="11">
        <v>6270</v>
      </c>
      <c r="H238" s="11">
        <v>249302.78</v>
      </c>
      <c r="I238" s="11" t="s">
        <v>11</v>
      </c>
      <c r="J238" s="11" t="s">
        <v>12</v>
      </c>
      <c r="K238" s="1" t="str">
        <f t="shared" si="11"/>
        <v/>
      </c>
      <c r="L238" s="1" t="e">
        <f ca="1">IF(AND(K238&lt;&gt; "", COUNTIF(SAP!#REF!,K238)&gt;0),"Matched", "")</f>
        <v>#REF!</v>
      </c>
      <c r="M238" s="1" t="str">
        <f t="shared" si="12"/>
        <v/>
      </c>
      <c r="N238" s="1" t="e">
        <f ca="1">IF(AND(M238&lt;&gt; "", COUNTIF(SAP!#REF!,M238)&gt;0),"Matched", "")</f>
        <v>#REF!</v>
      </c>
      <c r="O238" s="1" t="str">
        <f t="shared" si="13"/>
        <v/>
      </c>
      <c r="P238" s="1" t="e">
        <f ca="1">IF(AND(O238&lt;&gt; "", COUNTIF(SAP!#REF!,O238)&gt;0),"Matched", "")</f>
        <v>#REF!</v>
      </c>
      <c r="Q238" s="1" t="str">
        <f ca="1">IF(D238="AC","Logic4"&amp;"_"&amp;TEXT(C238,"dd.mm.yyyy") &amp;"_"&amp; 880953.88,"")</f>
        <v>Logic4_02.02.2020_880953.88</v>
      </c>
      <c r="R238" s="1" t="e">
        <f ca="1">IF(AND(Q238&lt;&gt; "", COUNTIF(SAP!#REF!,Q238)&gt;0),"Matched", "")</f>
        <v>#REF!</v>
      </c>
    </row>
    <row r="239" spans="1:18">
      <c r="A239" s="13">
        <v>11563327</v>
      </c>
      <c r="B239" s="14">
        <v>43863</v>
      </c>
      <c r="C239" s="14">
        <v>43863</v>
      </c>
      <c r="D239" s="15" t="s">
        <v>10</v>
      </c>
      <c r="E239" s="15">
        <v>0</v>
      </c>
      <c r="F239" s="15">
        <v>0</v>
      </c>
      <c r="G239" s="15">
        <v>6400</v>
      </c>
      <c r="H239" s="15">
        <v>255702.78</v>
      </c>
      <c r="I239" s="15" t="s">
        <v>11</v>
      </c>
      <c r="J239" s="15" t="s">
        <v>12</v>
      </c>
      <c r="K239" s="1" t="str">
        <f t="shared" si="11"/>
        <v/>
      </c>
      <c r="L239" s="1" t="e">
        <f ca="1">IF(AND(K239&lt;&gt; "", COUNTIF(SAP!#REF!,K239)&gt;0),"Matched", "")</f>
        <v>#REF!</v>
      </c>
      <c r="M239" s="1" t="str">
        <f t="shared" si="12"/>
        <v/>
      </c>
      <c r="N239" s="1" t="e">
        <f ca="1">IF(AND(M239&lt;&gt; "", COUNTIF(SAP!#REF!,M239)&gt;0),"Matched", "")</f>
        <v>#REF!</v>
      </c>
      <c r="O239" s="1" t="str">
        <f t="shared" si="13"/>
        <v/>
      </c>
      <c r="P239" s="1" t="e">
        <f ca="1">IF(AND(O239&lt;&gt; "", COUNTIF(SAP!#REF!,O239)&gt;0),"Matched", "")</f>
        <v>#REF!</v>
      </c>
      <c r="Q239" s="1" t="str">
        <f ca="1">IF(D239="AC","Logic4"&amp;"_"&amp;TEXT(C239,"dd.mm.yyyy") &amp;"_"&amp; 880953.88,"")</f>
        <v>Logic4_02.02.2020_880953.88</v>
      </c>
      <c r="R239" s="1" t="e">
        <f ca="1">IF(AND(Q239&lt;&gt; "", COUNTIF(SAP!#REF!,Q239)&gt;0),"Matched", "")</f>
        <v>#REF!</v>
      </c>
    </row>
    <row r="240" spans="1:18">
      <c r="A240" s="9">
        <v>11563327</v>
      </c>
      <c r="B240" s="10">
        <v>43863</v>
      </c>
      <c r="C240" s="10">
        <v>43863</v>
      </c>
      <c r="D240" s="11" t="s">
        <v>10</v>
      </c>
      <c r="E240" s="11">
        <v>0</v>
      </c>
      <c r="F240" s="11">
        <v>0</v>
      </c>
      <c r="G240" s="11">
        <v>6590.7</v>
      </c>
      <c r="H240" s="11">
        <v>262293.48</v>
      </c>
      <c r="I240" s="11" t="s">
        <v>11</v>
      </c>
      <c r="J240" s="11" t="s">
        <v>12</v>
      </c>
      <c r="K240" s="1" t="str">
        <f t="shared" si="11"/>
        <v/>
      </c>
      <c r="L240" s="1" t="e">
        <f ca="1">IF(AND(K240&lt;&gt; "", COUNTIF(SAP!#REF!,K240)&gt;0),"Matched", "")</f>
        <v>#REF!</v>
      </c>
      <c r="M240" s="1" t="str">
        <f t="shared" si="12"/>
        <v/>
      </c>
      <c r="N240" s="1" t="e">
        <f ca="1">IF(AND(M240&lt;&gt; "", COUNTIF(SAP!#REF!,M240)&gt;0),"Matched", "")</f>
        <v>#REF!</v>
      </c>
      <c r="O240" s="1" t="str">
        <f t="shared" si="13"/>
        <v/>
      </c>
      <c r="P240" s="1" t="e">
        <f ca="1">IF(AND(O240&lt;&gt; "", COUNTIF(SAP!#REF!,O240)&gt;0),"Matched", "")</f>
        <v>#REF!</v>
      </c>
      <c r="Q240" s="1" t="str">
        <f ca="1">IF(D240="AC","Logic4"&amp;"_"&amp;TEXT(C240,"dd.mm.yyyy") &amp;"_"&amp; 880953.88,"")</f>
        <v>Logic4_02.02.2020_880953.88</v>
      </c>
      <c r="R240" s="1" t="e">
        <f ca="1">IF(AND(Q240&lt;&gt; "", COUNTIF(SAP!#REF!,Q240)&gt;0),"Matched", "")</f>
        <v>#REF!</v>
      </c>
    </row>
    <row r="241" spans="1:18">
      <c r="A241" s="13">
        <v>11563327</v>
      </c>
      <c r="B241" s="14">
        <v>43863</v>
      </c>
      <c r="C241" s="14">
        <v>43863</v>
      </c>
      <c r="D241" s="15" t="s">
        <v>10</v>
      </c>
      <c r="E241" s="15">
        <v>0</v>
      </c>
      <c r="F241" s="15">
        <v>0</v>
      </c>
      <c r="G241" s="15">
        <v>6671</v>
      </c>
      <c r="H241" s="15">
        <v>268964.47999999998</v>
      </c>
      <c r="I241" s="15" t="s">
        <v>11</v>
      </c>
      <c r="J241" s="15" t="s">
        <v>12</v>
      </c>
      <c r="K241" s="1" t="str">
        <f t="shared" si="11"/>
        <v/>
      </c>
      <c r="L241" s="1" t="e">
        <f ca="1">IF(AND(K241&lt;&gt; "", COUNTIF(SAP!#REF!,K241)&gt;0),"Matched", "")</f>
        <v>#REF!</v>
      </c>
      <c r="M241" s="1" t="str">
        <f t="shared" si="12"/>
        <v/>
      </c>
      <c r="N241" s="1" t="e">
        <f ca="1">IF(AND(M241&lt;&gt; "", COUNTIF(SAP!#REF!,M241)&gt;0),"Matched", "")</f>
        <v>#REF!</v>
      </c>
      <c r="O241" s="1" t="str">
        <f t="shared" si="13"/>
        <v/>
      </c>
      <c r="P241" s="1" t="e">
        <f ca="1">IF(AND(O241&lt;&gt; "", COUNTIF(SAP!#REF!,O241)&gt;0),"Matched", "")</f>
        <v>#REF!</v>
      </c>
      <c r="Q241" s="1" t="str">
        <f ca="1">IF(D241="AC","Logic4"&amp;"_"&amp;TEXT(C241,"dd.mm.yyyy") &amp;"_"&amp; 880953.88,"")</f>
        <v>Logic4_02.02.2020_880953.88</v>
      </c>
      <c r="R241" s="1" t="e">
        <f ca="1">IF(AND(Q241&lt;&gt; "", COUNTIF(SAP!#REF!,Q241)&gt;0),"Matched", "")</f>
        <v>#REF!</v>
      </c>
    </row>
    <row r="242" spans="1:18">
      <c r="A242" s="9">
        <v>11563327</v>
      </c>
      <c r="B242" s="10">
        <v>43863</v>
      </c>
      <c r="C242" s="10">
        <v>43863</v>
      </c>
      <c r="D242" s="11" t="s">
        <v>10</v>
      </c>
      <c r="E242" s="11">
        <v>0</v>
      </c>
      <c r="F242" s="11">
        <v>0</v>
      </c>
      <c r="G242" s="11">
        <v>6772.6</v>
      </c>
      <c r="H242" s="11">
        <v>275737.08</v>
      </c>
      <c r="I242" s="11" t="s">
        <v>11</v>
      </c>
      <c r="J242" s="11" t="s">
        <v>12</v>
      </c>
      <c r="K242" s="1" t="str">
        <f t="shared" si="11"/>
        <v/>
      </c>
      <c r="L242" s="1" t="e">
        <f ca="1">IF(AND(K242&lt;&gt; "", COUNTIF(SAP!#REF!,K242)&gt;0),"Matched", "")</f>
        <v>#REF!</v>
      </c>
      <c r="M242" s="1" t="str">
        <f t="shared" si="12"/>
        <v/>
      </c>
      <c r="N242" s="1" t="e">
        <f ca="1">IF(AND(M242&lt;&gt; "", COUNTIF(SAP!#REF!,M242)&gt;0),"Matched", "")</f>
        <v>#REF!</v>
      </c>
      <c r="O242" s="1" t="str">
        <f t="shared" si="13"/>
        <v/>
      </c>
      <c r="P242" s="1" t="e">
        <f ca="1">IF(AND(O242&lt;&gt; "", COUNTIF(SAP!#REF!,O242)&gt;0),"Matched", "")</f>
        <v>#REF!</v>
      </c>
      <c r="Q242" s="1" t="str">
        <f ca="1">IF(D242="AC","Logic4"&amp;"_"&amp;TEXT(C242,"dd.mm.yyyy") &amp;"_"&amp; 880953.88,"")</f>
        <v>Logic4_02.02.2020_880953.88</v>
      </c>
      <c r="R242" s="1" t="e">
        <f ca="1">IF(AND(Q242&lt;&gt; "", COUNTIF(SAP!#REF!,Q242)&gt;0),"Matched", "")</f>
        <v>#REF!</v>
      </c>
    </row>
    <row r="243" spans="1:18">
      <c r="A243" s="13">
        <v>11563327</v>
      </c>
      <c r="B243" s="14">
        <v>43863</v>
      </c>
      <c r="C243" s="14">
        <v>43863</v>
      </c>
      <c r="D243" s="15" t="s">
        <v>10</v>
      </c>
      <c r="E243" s="15">
        <v>0</v>
      </c>
      <c r="F243" s="15">
        <v>0</v>
      </c>
      <c r="G243" s="15">
        <v>7350</v>
      </c>
      <c r="H243" s="15">
        <v>283087.08</v>
      </c>
      <c r="I243" s="15" t="s">
        <v>11</v>
      </c>
      <c r="J243" s="15" t="s">
        <v>12</v>
      </c>
      <c r="K243" s="1" t="str">
        <f t="shared" si="11"/>
        <v/>
      </c>
      <c r="L243" s="1" t="e">
        <f ca="1">IF(AND(K243&lt;&gt; "", COUNTIF(SAP!#REF!,K243)&gt;0),"Matched", "")</f>
        <v>#REF!</v>
      </c>
      <c r="M243" s="1" t="str">
        <f t="shared" si="12"/>
        <v/>
      </c>
      <c r="N243" s="1" t="e">
        <f ca="1">IF(AND(M243&lt;&gt; "", COUNTIF(SAP!#REF!,M243)&gt;0),"Matched", "")</f>
        <v>#REF!</v>
      </c>
      <c r="O243" s="1" t="str">
        <f t="shared" si="13"/>
        <v/>
      </c>
      <c r="P243" s="1" t="e">
        <f ca="1">IF(AND(O243&lt;&gt; "", COUNTIF(SAP!#REF!,O243)&gt;0),"Matched", "")</f>
        <v>#REF!</v>
      </c>
      <c r="Q243" s="1" t="str">
        <f ca="1">IF(D243="AC","Logic4"&amp;"_"&amp;TEXT(C243,"dd.mm.yyyy") &amp;"_"&amp; 880953.88,"")</f>
        <v>Logic4_02.02.2020_880953.88</v>
      </c>
      <c r="R243" s="1" t="e">
        <f ca="1">IF(AND(Q243&lt;&gt; "", COUNTIF(SAP!#REF!,Q243)&gt;0),"Matched", "")</f>
        <v>#REF!</v>
      </c>
    </row>
    <row r="244" spans="1:18">
      <c r="A244" s="9">
        <v>11563327</v>
      </c>
      <c r="B244" s="10">
        <v>43863</v>
      </c>
      <c r="C244" s="10">
        <v>43863</v>
      </c>
      <c r="D244" s="11" t="s">
        <v>10</v>
      </c>
      <c r="E244" s="11">
        <v>0</v>
      </c>
      <c r="F244" s="11">
        <v>0</v>
      </c>
      <c r="G244" s="11">
        <v>7460</v>
      </c>
      <c r="H244" s="11">
        <v>290547.08</v>
      </c>
      <c r="I244" s="11" t="s">
        <v>11</v>
      </c>
      <c r="J244" s="11" t="s">
        <v>12</v>
      </c>
      <c r="K244" s="1" t="str">
        <f t="shared" si="11"/>
        <v/>
      </c>
      <c r="L244" s="1" t="e">
        <f ca="1">IF(AND(K244&lt;&gt; "", COUNTIF(SAP!#REF!,K244)&gt;0),"Matched", "")</f>
        <v>#REF!</v>
      </c>
      <c r="M244" s="1" t="str">
        <f t="shared" si="12"/>
        <v/>
      </c>
      <c r="N244" s="1" t="e">
        <f ca="1">IF(AND(M244&lt;&gt; "", COUNTIF(SAP!#REF!,M244)&gt;0),"Matched", "")</f>
        <v>#REF!</v>
      </c>
      <c r="O244" s="1" t="str">
        <f t="shared" si="13"/>
        <v/>
      </c>
      <c r="P244" s="1" t="e">
        <f ca="1">IF(AND(O244&lt;&gt; "", COUNTIF(SAP!#REF!,O244)&gt;0),"Matched", "")</f>
        <v>#REF!</v>
      </c>
      <c r="Q244" s="1" t="str">
        <f ca="1">IF(D244="AC","Logic4"&amp;"_"&amp;TEXT(C244,"dd.mm.yyyy") &amp;"_"&amp; 880953.88,"")</f>
        <v>Logic4_02.02.2020_880953.88</v>
      </c>
      <c r="R244" s="1" t="e">
        <f ca="1">IF(AND(Q244&lt;&gt; "", COUNTIF(SAP!#REF!,Q244)&gt;0),"Matched", "")</f>
        <v>#REF!</v>
      </c>
    </row>
    <row r="245" spans="1:18">
      <c r="A245" s="13">
        <v>11563327</v>
      </c>
      <c r="B245" s="14">
        <v>43863</v>
      </c>
      <c r="C245" s="14">
        <v>43863</v>
      </c>
      <c r="D245" s="15" t="s">
        <v>10</v>
      </c>
      <c r="E245" s="15">
        <v>0</v>
      </c>
      <c r="F245" s="15">
        <v>0</v>
      </c>
      <c r="G245" s="15">
        <v>7540</v>
      </c>
      <c r="H245" s="15">
        <v>298087.08</v>
      </c>
      <c r="I245" s="15" t="s">
        <v>11</v>
      </c>
      <c r="J245" s="15" t="s">
        <v>12</v>
      </c>
      <c r="K245" s="1" t="str">
        <f t="shared" si="11"/>
        <v/>
      </c>
      <c r="L245" s="1" t="e">
        <f ca="1">IF(AND(K245&lt;&gt; "", COUNTIF(SAP!#REF!,K245)&gt;0),"Matched", "")</f>
        <v>#REF!</v>
      </c>
      <c r="M245" s="1" t="str">
        <f t="shared" si="12"/>
        <v/>
      </c>
      <c r="N245" s="1" t="e">
        <f ca="1">IF(AND(M245&lt;&gt; "", COUNTIF(SAP!#REF!,M245)&gt;0),"Matched", "")</f>
        <v>#REF!</v>
      </c>
      <c r="O245" s="1" t="str">
        <f t="shared" si="13"/>
        <v/>
      </c>
      <c r="P245" s="1" t="e">
        <f ca="1">IF(AND(O245&lt;&gt; "", COUNTIF(SAP!#REF!,O245)&gt;0),"Matched", "")</f>
        <v>#REF!</v>
      </c>
      <c r="Q245" s="1" t="str">
        <f ca="1">IF(D245="AC","Logic4"&amp;"_"&amp;TEXT(C245,"dd.mm.yyyy") &amp;"_"&amp; 880953.88,"")</f>
        <v>Logic4_02.02.2020_880953.88</v>
      </c>
      <c r="R245" s="1" t="e">
        <f ca="1">IF(AND(Q245&lt;&gt; "", COUNTIF(SAP!#REF!,Q245)&gt;0),"Matched", "")</f>
        <v>#REF!</v>
      </c>
    </row>
    <row r="246" spans="1:18">
      <c r="A246" s="9">
        <v>11563327</v>
      </c>
      <c r="B246" s="10">
        <v>43863</v>
      </c>
      <c r="C246" s="10">
        <v>43863</v>
      </c>
      <c r="D246" s="11" t="s">
        <v>10</v>
      </c>
      <c r="E246" s="11">
        <v>0</v>
      </c>
      <c r="F246" s="11">
        <v>0</v>
      </c>
      <c r="G246" s="11">
        <v>7798.9</v>
      </c>
      <c r="H246" s="11">
        <v>305885.98</v>
      </c>
      <c r="I246" s="11" t="s">
        <v>11</v>
      </c>
      <c r="J246" s="11" t="s">
        <v>12</v>
      </c>
      <c r="K246" s="1" t="str">
        <f t="shared" si="11"/>
        <v/>
      </c>
      <c r="L246" s="1" t="e">
        <f ca="1">IF(AND(K246&lt;&gt; "", COUNTIF(SAP!#REF!,K246)&gt;0),"Matched", "")</f>
        <v>#REF!</v>
      </c>
      <c r="M246" s="1" t="str">
        <f t="shared" si="12"/>
        <v/>
      </c>
      <c r="N246" s="1" t="e">
        <f ca="1">IF(AND(M246&lt;&gt; "", COUNTIF(SAP!#REF!,M246)&gt;0),"Matched", "")</f>
        <v>#REF!</v>
      </c>
      <c r="O246" s="1" t="str">
        <f t="shared" si="13"/>
        <v/>
      </c>
      <c r="P246" s="1" t="e">
        <f ca="1">IF(AND(O246&lt;&gt; "", COUNTIF(SAP!#REF!,O246)&gt;0),"Matched", "")</f>
        <v>#REF!</v>
      </c>
      <c r="Q246" s="1" t="str">
        <f ca="1">IF(D246="AC","Logic4"&amp;"_"&amp;TEXT(C246,"dd.mm.yyyy") &amp;"_"&amp; 880953.88,"")</f>
        <v>Logic4_02.02.2020_880953.88</v>
      </c>
      <c r="R246" s="1" t="e">
        <f ca="1">IF(AND(Q246&lt;&gt; "", COUNTIF(SAP!#REF!,Q246)&gt;0),"Matched", "")</f>
        <v>#REF!</v>
      </c>
    </row>
    <row r="247" spans="1:18">
      <c r="A247" s="13">
        <v>11563327</v>
      </c>
      <c r="B247" s="14">
        <v>43863</v>
      </c>
      <c r="C247" s="14">
        <v>43863</v>
      </c>
      <c r="D247" s="15" t="s">
        <v>10</v>
      </c>
      <c r="E247" s="15">
        <v>0</v>
      </c>
      <c r="F247" s="15">
        <v>0</v>
      </c>
      <c r="G247" s="15">
        <v>7940</v>
      </c>
      <c r="H247" s="15">
        <v>313825.98</v>
      </c>
      <c r="I247" s="15" t="s">
        <v>11</v>
      </c>
      <c r="J247" s="15" t="s">
        <v>12</v>
      </c>
      <c r="K247" s="1" t="str">
        <f t="shared" si="11"/>
        <v/>
      </c>
      <c r="L247" s="1" t="e">
        <f ca="1">IF(AND(K247&lt;&gt; "", COUNTIF(SAP!#REF!,K247)&gt;0),"Matched", "")</f>
        <v>#REF!</v>
      </c>
      <c r="M247" s="1" t="str">
        <f t="shared" si="12"/>
        <v/>
      </c>
      <c r="N247" s="1" t="e">
        <f ca="1">IF(AND(M247&lt;&gt; "", COUNTIF(SAP!#REF!,M247)&gt;0),"Matched", "")</f>
        <v>#REF!</v>
      </c>
      <c r="O247" s="1" t="str">
        <f t="shared" si="13"/>
        <v/>
      </c>
      <c r="P247" s="1" t="e">
        <f ca="1">IF(AND(O247&lt;&gt; "", COUNTIF(SAP!#REF!,O247)&gt;0),"Matched", "")</f>
        <v>#REF!</v>
      </c>
      <c r="Q247" s="1" t="str">
        <f ca="1">IF(D247="AC","Logic4"&amp;"_"&amp;TEXT(C247,"dd.mm.yyyy") &amp;"_"&amp; 880953.88,"")</f>
        <v>Logic4_02.02.2020_880953.88</v>
      </c>
      <c r="R247" s="1" t="e">
        <f ca="1">IF(AND(Q247&lt;&gt; "", COUNTIF(SAP!#REF!,Q247)&gt;0),"Matched", "")</f>
        <v>#REF!</v>
      </c>
    </row>
    <row r="248" spans="1:18">
      <c r="A248" s="9">
        <v>11563327</v>
      </c>
      <c r="B248" s="10">
        <v>43863</v>
      </c>
      <c r="C248" s="10">
        <v>43863</v>
      </c>
      <c r="D248" s="11" t="s">
        <v>10</v>
      </c>
      <c r="E248" s="11">
        <v>0</v>
      </c>
      <c r="F248" s="11">
        <v>0</v>
      </c>
      <c r="G248" s="11">
        <v>7950</v>
      </c>
      <c r="H248" s="11">
        <v>321775.98</v>
      </c>
      <c r="I248" s="11" t="s">
        <v>11</v>
      </c>
      <c r="J248" s="11" t="s">
        <v>12</v>
      </c>
      <c r="K248" s="1" t="str">
        <f t="shared" si="11"/>
        <v/>
      </c>
      <c r="L248" s="1" t="e">
        <f ca="1">IF(AND(K248&lt;&gt; "", COUNTIF(SAP!#REF!,K248)&gt;0),"Matched", "")</f>
        <v>#REF!</v>
      </c>
      <c r="M248" s="1" t="str">
        <f t="shared" si="12"/>
        <v/>
      </c>
      <c r="N248" s="1" t="e">
        <f ca="1">IF(AND(M248&lt;&gt; "", COUNTIF(SAP!#REF!,M248)&gt;0),"Matched", "")</f>
        <v>#REF!</v>
      </c>
      <c r="O248" s="1" t="str">
        <f t="shared" si="13"/>
        <v/>
      </c>
      <c r="P248" s="1" t="e">
        <f ca="1">IF(AND(O248&lt;&gt; "", COUNTIF(SAP!#REF!,O248)&gt;0),"Matched", "")</f>
        <v>#REF!</v>
      </c>
      <c r="Q248" s="1" t="str">
        <f ca="1">IF(D248="AC","Logic4"&amp;"_"&amp;TEXT(C248,"dd.mm.yyyy") &amp;"_"&amp; 880953.88,"")</f>
        <v>Logic4_02.02.2020_880953.88</v>
      </c>
      <c r="R248" s="1" t="e">
        <f ca="1">IF(AND(Q248&lt;&gt; "", COUNTIF(SAP!#REF!,Q248)&gt;0),"Matched", "")</f>
        <v>#REF!</v>
      </c>
    </row>
    <row r="249" spans="1:18">
      <c r="A249" s="13">
        <v>11563327</v>
      </c>
      <c r="B249" s="14">
        <v>43863</v>
      </c>
      <c r="C249" s="14">
        <v>43863</v>
      </c>
      <c r="D249" s="15" t="s">
        <v>10</v>
      </c>
      <c r="E249" s="15">
        <v>0</v>
      </c>
      <c r="F249" s="15">
        <v>0</v>
      </c>
      <c r="G249" s="15">
        <v>8281</v>
      </c>
      <c r="H249" s="15">
        <v>330056.98</v>
      </c>
      <c r="I249" s="15" t="s">
        <v>11</v>
      </c>
      <c r="J249" s="15" t="s">
        <v>12</v>
      </c>
      <c r="K249" s="1" t="str">
        <f t="shared" si="11"/>
        <v/>
      </c>
      <c r="L249" s="1" t="e">
        <f ca="1">IF(AND(K249&lt;&gt; "", COUNTIF(SAP!#REF!,K249)&gt;0),"Matched", "")</f>
        <v>#REF!</v>
      </c>
      <c r="M249" s="1" t="str">
        <f t="shared" si="12"/>
        <v/>
      </c>
      <c r="N249" s="1" t="e">
        <f ca="1">IF(AND(M249&lt;&gt; "", COUNTIF(SAP!#REF!,M249)&gt;0),"Matched", "")</f>
        <v>#REF!</v>
      </c>
      <c r="O249" s="1" t="str">
        <f t="shared" si="13"/>
        <v/>
      </c>
      <c r="P249" s="1" t="e">
        <f ca="1">IF(AND(O249&lt;&gt; "", COUNTIF(SAP!#REF!,O249)&gt;0),"Matched", "")</f>
        <v>#REF!</v>
      </c>
      <c r="Q249" s="1" t="str">
        <f ca="1">IF(D249="AC","Logic4"&amp;"_"&amp;TEXT(C249,"dd.mm.yyyy") &amp;"_"&amp; 880953.88,"")</f>
        <v>Logic4_02.02.2020_880953.88</v>
      </c>
      <c r="R249" s="1" t="e">
        <f ca="1">IF(AND(Q249&lt;&gt; "", COUNTIF(SAP!#REF!,Q249)&gt;0),"Matched", "")</f>
        <v>#REF!</v>
      </c>
    </row>
    <row r="250" spans="1:18">
      <c r="A250" s="9">
        <v>11563327</v>
      </c>
      <c r="B250" s="10">
        <v>43863</v>
      </c>
      <c r="C250" s="10">
        <v>43863</v>
      </c>
      <c r="D250" s="11" t="s">
        <v>10</v>
      </c>
      <c r="E250" s="11">
        <v>0</v>
      </c>
      <c r="F250" s="11">
        <v>0</v>
      </c>
      <c r="G250" s="11">
        <v>8430</v>
      </c>
      <c r="H250" s="11">
        <v>338486.98</v>
      </c>
      <c r="I250" s="11" t="s">
        <v>11</v>
      </c>
      <c r="J250" s="11" t="s">
        <v>12</v>
      </c>
      <c r="K250" s="1" t="str">
        <f t="shared" si="11"/>
        <v/>
      </c>
      <c r="L250" s="1" t="e">
        <f ca="1">IF(AND(K250&lt;&gt; "", COUNTIF(SAP!#REF!,K250)&gt;0),"Matched", "")</f>
        <v>#REF!</v>
      </c>
      <c r="M250" s="1" t="str">
        <f t="shared" si="12"/>
        <v/>
      </c>
      <c r="N250" s="1" t="e">
        <f ca="1">IF(AND(M250&lt;&gt; "", COUNTIF(SAP!#REF!,M250)&gt;0),"Matched", "")</f>
        <v>#REF!</v>
      </c>
      <c r="O250" s="1" t="str">
        <f t="shared" si="13"/>
        <v/>
      </c>
      <c r="P250" s="1" t="e">
        <f ca="1">IF(AND(O250&lt;&gt; "", COUNTIF(SAP!#REF!,O250)&gt;0),"Matched", "")</f>
        <v>#REF!</v>
      </c>
      <c r="Q250" s="1" t="str">
        <f ca="1">IF(D250="AC","Logic4"&amp;"_"&amp;TEXT(C250,"dd.mm.yyyy") &amp;"_"&amp; 880953.88,"")</f>
        <v>Logic4_02.02.2020_880953.88</v>
      </c>
      <c r="R250" s="1" t="e">
        <f ca="1">IF(AND(Q250&lt;&gt; "", COUNTIF(SAP!#REF!,Q250)&gt;0),"Matched", "")</f>
        <v>#REF!</v>
      </c>
    </row>
    <row r="251" spans="1:18">
      <c r="A251" s="13">
        <v>11563327</v>
      </c>
      <c r="B251" s="14">
        <v>43863</v>
      </c>
      <c r="C251" s="14">
        <v>43863</v>
      </c>
      <c r="D251" s="15" t="s">
        <v>10</v>
      </c>
      <c r="E251" s="15">
        <v>0</v>
      </c>
      <c r="F251" s="15">
        <v>0</v>
      </c>
      <c r="G251" s="15">
        <v>8505.94</v>
      </c>
      <c r="H251" s="15">
        <v>346992.92</v>
      </c>
      <c r="I251" s="15" t="s">
        <v>11</v>
      </c>
      <c r="J251" s="15" t="s">
        <v>12</v>
      </c>
      <c r="K251" s="1" t="str">
        <f t="shared" si="11"/>
        <v/>
      </c>
      <c r="L251" s="1" t="e">
        <f ca="1">IF(AND(K251&lt;&gt; "", COUNTIF(SAP!#REF!,K251)&gt;0),"Matched", "")</f>
        <v>#REF!</v>
      </c>
      <c r="M251" s="1" t="str">
        <f t="shared" si="12"/>
        <v/>
      </c>
      <c r="N251" s="1" t="e">
        <f ca="1">IF(AND(M251&lt;&gt; "", COUNTIF(SAP!#REF!,M251)&gt;0),"Matched", "")</f>
        <v>#REF!</v>
      </c>
      <c r="O251" s="1" t="str">
        <f t="shared" si="13"/>
        <v/>
      </c>
      <c r="P251" s="1" t="e">
        <f ca="1">IF(AND(O251&lt;&gt; "", COUNTIF(SAP!#REF!,O251)&gt;0),"Matched", "")</f>
        <v>#REF!</v>
      </c>
      <c r="Q251" s="1" t="str">
        <f ca="1">IF(D251="AC","Logic4"&amp;"_"&amp;TEXT(C251,"dd.mm.yyyy") &amp;"_"&amp; 880953.88,"")</f>
        <v>Logic4_02.02.2020_880953.88</v>
      </c>
      <c r="R251" s="1" t="e">
        <f ca="1">IF(AND(Q251&lt;&gt; "", COUNTIF(SAP!#REF!,Q251)&gt;0),"Matched", "")</f>
        <v>#REF!</v>
      </c>
    </row>
    <row r="252" spans="1:18">
      <c r="A252" s="9">
        <v>11563327</v>
      </c>
      <c r="B252" s="10">
        <v>43863</v>
      </c>
      <c r="C252" s="10">
        <v>43863</v>
      </c>
      <c r="D252" s="11" t="s">
        <v>10</v>
      </c>
      <c r="E252" s="11">
        <v>0</v>
      </c>
      <c r="F252" s="11">
        <v>0</v>
      </c>
      <c r="G252" s="11">
        <v>8620</v>
      </c>
      <c r="H252" s="11">
        <v>355612.92</v>
      </c>
      <c r="I252" s="11" t="s">
        <v>11</v>
      </c>
      <c r="J252" s="11" t="s">
        <v>12</v>
      </c>
      <c r="K252" s="1" t="str">
        <f t="shared" si="11"/>
        <v/>
      </c>
      <c r="L252" s="1" t="e">
        <f ca="1">IF(AND(K252&lt;&gt; "", COUNTIF(SAP!#REF!,K252)&gt;0),"Matched", "")</f>
        <v>#REF!</v>
      </c>
      <c r="M252" s="1" t="str">
        <f t="shared" si="12"/>
        <v/>
      </c>
      <c r="N252" s="1" t="e">
        <f ca="1">IF(AND(M252&lt;&gt; "", COUNTIF(SAP!#REF!,M252)&gt;0),"Matched", "")</f>
        <v>#REF!</v>
      </c>
      <c r="O252" s="1" t="str">
        <f t="shared" si="13"/>
        <v/>
      </c>
      <c r="P252" s="1" t="e">
        <f ca="1">IF(AND(O252&lt;&gt; "", COUNTIF(SAP!#REF!,O252)&gt;0),"Matched", "")</f>
        <v>#REF!</v>
      </c>
      <c r="Q252" s="1" t="str">
        <f ca="1">IF(D252="AC","Logic4"&amp;"_"&amp;TEXT(C252,"dd.mm.yyyy") &amp;"_"&amp; 880953.88,"")</f>
        <v>Logic4_02.02.2020_880953.88</v>
      </c>
      <c r="R252" s="1" t="e">
        <f ca="1">IF(AND(Q252&lt;&gt; "", COUNTIF(SAP!#REF!,Q252)&gt;0),"Matched", "")</f>
        <v>#REF!</v>
      </c>
    </row>
    <row r="253" spans="1:18">
      <c r="A253" s="13">
        <v>11563327</v>
      </c>
      <c r="B253" s="14">
        <v>43863</v>
      </c>
      <c r="C253" s="14">
        <v>43863</v>
      </c>
      <c r="D253" s="15" t="s">
        <v>10</v>
      </c>
      <c r="E253" s="15">
        <v>0</v>
      </c>
      <c r="F253" s="15">
        <v>0</v>
      </c>
      <c r="G253" s="15">
        <v>8650</v>
      </c>
      <c r="H253" s="15">
        <v>364262.92</v>
      </c>
      <c r="I253" s="15" t="s">
        <v>11</v>
      </c>
      <c r="J253" s="15" t="s">
        <v>12</v>
      </c>
      <c r="K253" s="1" t="str">
        <f t="shared" si="11"/>
        <v/>
      </c>
      <c r="L253" s="1" t="e">
        <f ca="1">IF(AND(K253&lt;&gt; "", COUNTIF(SAP!#REF!,K253)&gt;0),"Matched", "")</f>
        <v>#REF!</v>
      </c>
      <c r="M253" s="1" t="str">
        <f t="shared" si="12"/>
        <v/>
      </c>
      <c r="N253" s="1" t="e">
        <f ca="1">IF(AND(M253&lt;&gt; "", COUNTIF(SAP!#REF!,M253)&gt;0),"Matched", "")</f>
        <v>#REF!</v>
      </c>
      <c r="O253" s="1" t="str">
        <f t="shared" si="13"/>
        <v/>
      </c>
      <c r="P253" s="1" t="e">
        <f ca="1">IF(AND(O253&lt;&gt; "", COUNTIF(SAP!#REF!,O253)&gt;0),"Matched", "")</f>
        <v>#REF!</v>
      </c>
      <c r="Q253" s="1" t="str">
        <f ca="1">IF(D253="AC","Logic4"&amp;"_"&amp;TEXT(C253,"dd.mm.yyyy") &amp;"_"&amp; 880953.88,"")</f>
        <v>Logic4_02.02.2020_880953.88</v>
      </c>
      <c r="R253" s="1" t="e">
        <f ca="1">IF(AND(Q253&lt;&gt; "", COUNTIF(SAP!#REF!,Q253)&gt;0),"Matched", "")</f>
        <v>#REF!</v>
      </c>
    </row>
    <row r="254" spans="1:18">
      <c r="A254" s="9">
        <v>11563327</v>
      </c>
      <c r="B254" s="10">
        <v>43863</v>
      </c>
      <c r="C254" s="10">
        <v>43863</v>
      </c>
      <c r="D254" s="11" t="s">
        <v>10</v>
      </c>
      <c r="E254" s="11">
        <v>0</v>
      </c>
      <c r="F254" s="11">
        <v>0</v>
      </c>
      <c r="G254" s="11">
        <v>8747.93</v>
      </c>
      <c r="H254" s="11">
        <v>373010.85</v>
      </c>
      <c r="I254" s="11" t="s">
        <v>11</v>
      </c>
      <c r="J254" s="11" t="s">
        <v>12</v>
      </c>
      <c r="K254" s="1" t="str">
        <f t="shared" si="11"/>
        <v/>
      </c>
      <c r="L254" s="1" t="e">
        <f ca="1">IF(AND(K254&lt;&gt; "", COUNTIF(SAP!#REF!,K254)&gt;0),"Matched", "")</f>
        <v>#REF!</v>
      </c>
      <c r="M254" s="1" t="str">
        <f t="shared" si="12"/>
        <v/>
      </c>
      <c r="N254" s="1" t="e">
        <f ca="1">IF(AND(M254&lt;&gt; "", COUNTIF(SAP!#REF!,M254)&gt;0),"Matched", "")</f>
        <v>#REF!</v>
      </c>
      <c r="O254" s="1" t="str">
        <f t="shared" si="13"/>
        <v/>
      </c>
      <c r="P254" s="1" t="e">
        <f ca="1">IF(AND(O254&lt;&gt; "", COUNTIF(SAP!#REF!,O254)&gt;0),"Matched", "")</f>
        <v>#REF!</v>
      </c>
      <c r="Q254" s="1" t="str">
        <f ca="1">IF(D254="AC","Logic4"&amp;"_"&amp;TEXT(C254,"dd.mm.yyyy") &amp;"_"&amp; 880953.88,"")</f>
        <v>Logic4_02.02.2020_880953.88</v>
      </c>
      <c r="R254" s="1" t="e">
        <f ca="1">IF(AND(Q254&lt;&gt; "", COUNTIF(SAP!#REF!,Q254)&gt;0),"Matched", "")</f>
        <v>#REF!</v>
      </c>
    </row>
    <row r="255" spans="1:18">
      <c r="A255" s="13">
        <v>11563327</v>
      </c>
      <c r="B255" s="14">
        <v>43863</v>
      </c>
      <c r="C255" s="14">
        <v>43863</v>
      </c>
      <c r="D255" s="15" t="s">
        <v>10</v>
      </c>
      <c r="E255" s="15">
        <v>0</v>
      </c>
      <c r="F255" s="15">
        <v>0</v>
      </c>
      <c r="G255" s="15">
        <v>8933.7999999999993</v>
      </c>
      <c r="H255" s="15">
        <v>381944.65</v>
      </c>
      <c r="I255" s="15" t="s">
        <v>11</v>
      </c>
      <c r="J255" s="15" t="s">
        <v>12</v>
      </c>
      <c r="K255" s="1" t="str">
        <f t="shared" si="11"/>
        <v/>
      </c>
      <c r="L255" s="1" t="e">
        <f ca="1">IF(AND(K255&lt;&gt; "", COUNTIF(SAP!#REF!,K255)&gt;0),"Matched", "")</f>
        <v>#REF!</v>
      </c>
      <c r="M255" s="1" t="str">
        <f t="shared" si="12"/>
        <v/>
      </c>
      <c r="N255" s="1" t="e">
        <f ca="1">IF(AND(M255&lt;&gt; "", COUNTIF(SAP!#REF!,M255)&gt;0),"Matched", "")</f>
        <v>#REF!</v>
      </c>
      <c r="O255" s="1" t="str">
        <f t="shared" si="13"/>
        <v/>
      </c>
      <c r="P255" s="1" t="e">
        <f ca="1">IF(AND(O255&lt;&gt; "", COUNTIF(SAP!#REF!,O255)&gt;0),"Matched", "")</f>
        <v>#REF!</v>
      </c>
      <c r="Q255" s="1" t="str">
        <f ca="1">IF(D255="AC","Logic4"&amp;"_"&amp;TEXT(C255,"dd.mm.yyyy") &amp;"_"&amp; 880953.88,"")</f>
        <v>Logic4_02.02.2020_880953.88</v>
      </c>
      <c r="R255" s="1" t="e">
        <f ca="1">IF(AND(Q255&lt;&gt; "", COUNTIF(SAP!#REF!,Q255)&gt;0),"Matched", "")</f>
        <v>#REF!</v>
      </c>
    </row>
    <row r="256" spans="1:18">
      <c r="A256" s="9">
        <v>11563327</v>
      </c>
      <c r="B256" s="10">
        <v>43863</v>
      </c>
      <c r="C256" s="10">
        <v>43863</v>
      </c>
      <c r="D256" s="11" t="s">
        <v>10</v>
      </c>
      <c r="E256" s="11">
        <v>0</v>
      </c>
      <c r="F256" s="11">
        <v>0</v>
      </c>
      <c r="G256" s="11">
        <v>9160</v>
      </c>
      <c r="H256" s="11">
        <v>391104.65</v>
      </c>
      <c r="I256" s="11" t="s">
        <v>11</v>
      </c>
      <c r="J256" s="11" t="s">
        <v>12</v>
      </c>
      <c r="K256" s="1" t="str">
        <f t="shared" si="11"/>
        <v/>
      </c>
      <c r="L256" s="1" t="e">
        <f ca="1">IF(AND(K256&lt;&gt; "", COUNTIF(SAP!#REF!,K256)&gt;0),"Matched", "")</f>
        <v>#REF!</v>
      </c>
      <c r="M256" s="1" t="str">
        <f t="shared" si="12"/>
        <v/>
      </c>
      <c r="N256" s="1" t="e">
        <f ca="1">IF(AND(M256&lt;&gt; "", COUNTIF(SAP!#REF!,M256)&gt;0),"Matched", "")</f>
        <v>#REF!</v>
      </c>
      <c r="O256" s="1" t="str">
        <f t="shared" si="13"/>
        <v/>
      </c>
      <c r="P256" s="1" t="e">
        <f ca="1">IF(AND(O256&lt;&gt; "", COUNTIF(SAP!#REF!,O256)&gt;0),"Matched", "")</f>
        <v>#REF!</v>
      </c>
      <c r="Q256" s="1" t="str">
        <f ca="1">IF(D256="AC","Logic4"&amp;"_"&amp;TEXT(C256,"dd.mm.yyyy") &amp;"_"&amp; 880953.88,"")</f>
        <v>Logic4_02.02.2020_880953.88</v>
      </c>
      <c r="R256" s="1" t="e">
        <f ca="1">IF(AND(Q256&lt;&gt; "", COUNTIF(SAP!#REF!,Q256)&gt;0),"Matched", "")</f>
        <v>#REF!</v>
      </c>
    </row>
    <row r="257" spans="1:18">
      <c r="A257" s="13">
        <v>11563327</v>
      </c>
      <c r="B257" s="14">
        <v>43863</v>
      </c>
      <c r="C257" s="14">
        <v>43863</v>
      </c>
      <c r="D257" s="15" t="s">
        <v>10</v>
      </c>
      <c r="E257" s="15">
        <v>0</v>
      </c>
      <c r="F257" s="15">
        <v>0</v>
      </c>
      <c r="G257" s="15">
        <v>9392.1</v>
      </c>
      <c r="H257" s="15">
        <v>400496.75</v>
      </c>
      <c r="I257" s="15" t="s">
        <v>11</v>
      </c>
      <c r="J257" s="15" t="s">
        <v>12</v>
      </c>
      <c r="K257" s="1" t="str">
        <f t="shared" si="11"/>
        <v/>
      </c>
      <c r="L257" s="1" t="e">
        <f ca="1">IF(AND(K257&lt;&gt; "", COUNTIF(SAP!#REF!,K257)&gt;0),"Matched", "")</f>
        <v>#REF!</v>
      </c>
      <c r="M257" s="1" t="str">
        <f t="shared" si="12"/>
        <v/>
      </c>
      <c r="N257" s="1" t="e">
        <f ca="1">IF(AND(M257&lt;&gt; "", COUNTIF(SAP!#REF!,M257)&gt;0),"Matched", "")</f>
        <v>#REF!</v>
      </c>
      <c r="O257" s="1" t="str">
        <f t="shared" si="13"/>
        <v/>
      </c>
      <c r="P257" s="1" t="e">
        <f ca="1">IF(AND(O257&lt;&gt; "", COUNTIF(SAP!#REF!,O257)&gt;0),"Matched", "")</f>
        <v>#REF!</v>
      </c>
      <c r="Q257" s="1" t="str">
        <f ca="1">IF(D257="AC","Logic4"&amp;"_"&amp;TEXT(C257,"dd.mm.yyyy") &amp;"_"&amp; 880953.88,"")</f>
        <v>Logic4_02.02.2020_880953.88</v>
      </c>
      <c r="R257" s="1" t="e">
        <f ca="1">IF(AND(Q257&lt;&gt; "", COUNTIF(SAP!#REF!,Q257)&gt;0),"Matched", "")</f>
        <v>#REF!</v>
      </c>
    </row>
    <row r="258" spans="1:18">
      <c r="A258" s="9">
        <v>11563327</v>
      </c>
      <c r="B258" s="10">
        <v>43863</v>
      </c>
      <c r="C258" s="10">
        <v>43863</v>
      </c>
      <c r="D258" s="11" t="s">
        <v>10</v>
      </c>
      <c r="E258" s="11">
        <v>0</v>
      </c>
      <c r="F258" s="11">
        <v>0</v>
      </c>
      <c r="G258" s="11">
        <v>9479</v>
      </c>
      <c r="H258" s="11">
        <v>409975.75</v>
      </c>
      <c r="I258" s="11" t="s">
        <v>11</v>
      </c>
      <c r="J258" s="11" t="s">
        <v>12</v>
      </c>
      <c r="K258" s="1" t="str">
        <f t="shared" si="11"/>
        <v/>
      </c>
      <c r="L258" s="1" t="e">
        <f ca="1">IF(AND(K258&lt;&gt; "", COUNTIF(SAP!#REF!,K258)&gt;0),"Matched", "")</f>
        <v>#REF!</v>
      </c>
      <c r="M258" s="1" t="str">
        <f t="shared" si="12"/>
        <v/>
      </c>
      <c r="N258" s="1" t="e">
        <f ca="1">IF(AND(M258&lt;&gt; "", COUNTIF(SAP!#REF!,M258)&gt;0),"Matched", "")</f>
        <v>#REF!</v>
      </c>
      <c r="O258" s="1" t="str">
        <f t="shared" si="13"/>
        <v/>
      </c>
      <c r="P258" s="1" t="e">
        <f ca="1">IF(AND(O258&lt;&gt; "", COUNTIF(SAP!#REF!,O258)&gt;0),"Matched", "")</f>
        <v>#REF!</v>
      </c>
      <c r="Q258" s="1" t="str">
        <f ca="1">IF(D258="AC","Logic4"&amp;"_"&amp;TEXT(C258,"dd.mm.yyyy") &amp;"_"&amp; 880953.88,"")</f>
        <v>Logic4_02.02.2020_880953.88</v>
      </c>
      <c r="R258" s="1" t="e">
        <f ca="1">IF(AND(Q258&lt;&gt; "", COUNTIF(SAP!#REF!,Q258)&gt;0),"Matched", "")</f>
        <v>#REF!</v>
      </c>
    </row>
    <row r="259" spans="1:18">
      <c r="A259" s="13">
        <v>11563327</v>
      </c>
      <c r="B259" s="14">
        <v>43863</v>
      </c>
      <c r="C259" s="14">
        <v>43863</v>
      </c>
      <c r="D259" s="15" t="s">
        <v>10</v>
      </c>
      <c r="E259" s="15">
        <v>0</v>
      </c>
      <c r="F259" s="15">
        <v>0</v>
      </c>
      <c r="G259" s="15">
        <v>9584.2000000000007</v>
      </c>
      <c r="H259" s="15">
        <v>419559.95</v>
      </c>
      <c r="I259" s="15" t="s">
        <v>11</v>
      </c>
      <c r="J259" s="15" t="s">
        <v>12</v>
      </c>
      <c r="K259" s="1" t="str">
        <f t="shared" ref="K259:K322" si="14">IF(D259="TF","Logic1"&amp;"_"&amp;TEXT(C259, "mm") &amp;"_"&amp; F259,"")</f>
        <v/>
      </c>
      <c r="L259" s="1" t="e">
        <f ca="1">IF(AND(K259&lt;&gt; "", COUNTIF(SAP!#REF!,K259)&gt;0),"Matched", "")</f>
        <v>#REF!</v>
      </c>
      <c r="M259" s="1" t="str">
        <f t="shared" si="12"/>
        <v/>
      </c>
      <c r="N259" s="1" t="e">
        <f ca="1">IF(AND(M259&lt;&gt; "", COUNTIF(SAP!#REF!,M259)&gt;0),"Matched", "")</f>
        <v>#REF!</v>
      </c>
      <c r="O259" s="1" t="str">
        <f t="shared" si="13"/>
        <v/>
      </c>
      <c r="P259" s="1" t="e">
        <f ca="1">IF(AND(O259&lt;&gt; "", COUNTIF(SAP!#REF!,O259)&gt;0),"Matched", "")</f>
        <v>#REF!</v>
      </c>
      <c r="Q259" s="1" t="str">
        <f ca="1">IF(D259="AC","Logic4"&amp;"_"&amp;TEXT(C259,"dd.mm.yyyy") &amp;"_"&amp; 880953.88,"")</f>
        <v>Logic4_02.02.2020_880953.88</v>
      </c>
      <c r="R259" s="1" t="e">
        <f ca="1">IF(AND(Q259&lt;&gt; "", COUNTIF(SAP!#REF!,Q259)&gt;0),"Matched", "")</f>
        <v>#REF!</v>
      </c>
    </row>
    <row r="260" spans="1:18">
      <c r="A260" s="9">
        <v>11563327</v>
      </c>
      <c r="B260" s="10">
        <v>43863</v>
      </c>
      <c r="C260" s="10">
        <v>43863</v>
      </c>
      <c r="D260" s="11" t="s">
        <v>10</v>
      </c>
      <c r="E260" s="11">
        <v>0</v>
      </c>
      <c r="F260" s="11">
        <v>0</v>
      </c>
      <c r="G260" s="11">
        <v>9660</v>
      </c>
      <c r="H260" s="11">
        <v>429219.95</v>
      </c>
      <c r="I260" s="11" t="s">
        <v>11</v>
      </c>
      <c r="J260" s="11" t="s">
        <v>12</v>
      </c>
      <c r="K260" s="1" t="str">
        <f t="shared" si="14"/>
        <v/>
      </c>
      <c r="L260" s="1" t="e">
        <f ca="1">IF(AND(K260&lt;&gt; "", COUNTIF(SAP!#REF!,K260)&gt;0),"Matched", "")</f>
        <v>#REF!</v>
      </c>
      <c r="M260" s="1" t="str">
        <f t="shared" si="12"/>
        <v/>
      </c>
      <c r="N260" s="1" t="e">
        <f ca="1">IF(AND(M260&lt;&gt; "", COUNTIF(SAP!#REF!,M260)&gt;0),"Matched", "")</f>
        <v>#REF!</v>
      </c>
      <c r="O260" s="1" t="str">
        <f t="shared" si="13"/>
        <v/>
      </c>
      <c r="P260" s="1" t="e">
        <f ca="1">IF(AND(O260&lt;&gt; "", COUNTIF(SAP!#REF!,O260)&gt;0),"Matched", "")</f>
        <v>#REF!</v>
      </c>
      <c r="Q260" s="1" t="str">
        <f ca="1">IF(D260="AC","Logic4"&amp;"_"&amp;TEXT(C260,"dd.mm.yyyy") &amp;"_"&amp; 880953.88,"")</f>
        <v>Logic4_02.02.2020_880953.88</v>
      </c>
      <c r="R260" s="1" t="e">
        <f ca="1">IF(AND(Q260&lt;&gt; "", COUNTIF(SAP!#REF!,Q260)&gt;0),"Matched", "")</f>
        <v>#REF!</v>
      </c>
    </row>
    <row r="261" spans="1:18">
      <c r="A261" s="13">
        <v>11563327</v>
      </c>
      <c r="B261" s="14">
        <v>43863</v>
      </c>
      <c r="C261" s="14">
        <v>43863</v>
      </c>
      <c r="D261" s="15" t="s">
        <v>10</v>
      </c>
      <c r="E261" s="15">
        <v>0</v>
      </c>
      <c r="F261" s="15">
        <v>0</v>
      </c>
      <c r="G261" s="15">
        <v>9991.5</v>
      </c>
      <c r="H261" s="15">
        <v>439211.45</v>
      </c>
      <c r="I261" s="15" t="s">
        <v>11</v>
      </c>
      <c r="J261" s="15" t="s">
        <v>12</v>
      </c>
      <c r="K261" s="1" t="str">
        <f t="shared" si="14"/>
        <v/>
      </c>
      <c r="L261" s="1" t="e">
        <f ca="1">IF(AND(K261&lt;&gt; "", COUNTIF(SAP!#REF!,K261)&gt;0),"Matched", "")</f>
        <v>#REF!</v>
      </c>
      <c r="M261" s="1" t="str">
        <f t="shared" si="12"/>
        <v/>
      </c>
      <c r="N261" s="1" t="e">
        <f ca="1">IF(AND(M261&lt;&gt; "", COUNTIF(SAP!#REF!,M261)&gt;0),"Matched", "")</f>
        <v>#REF!</v>
      </c>
      <c r="O261" s="1" t="str">
        <f t="shared" si="13"/>
        <v/>
      </c>
      <c r="P261" s="1" t="e">
        <f ca="1">IF(AND(O261&lt;&gt; "", COUNTIF(SAP!#REF!,O261)&gt;0),"Matched", "")</f>
        <v>#REF!</v>
      </c>
      <c r="Q261" s="1" t="str">
        <f ca="1">IF(D261="AC","Logic4"&amp;"_"&amp;TEXT(C261,"dd.mm.yyyy") &amp;"_"&amp; 880953.88,"")</f>
        <v>Logic4_02.02.2020_880953.88</v>
      </c>
      <c r="R261" s="1" t="e">
        <f ca="1">IF(AND(Q261&lt;&gt; "", COUNTIF(SAP!#REF!,Q261)&gt;0),"Matched", "")</f>
        <v>#REF!</v>
      </c>
    </row>
    <row r="262" spans="1:18">
      <c r="A262" s="9">
        <v>11563327</v>
      </c>
      <c r="B262" s="10">
        <v>43863</v>
      </c>
      <c r="C262" s="10">
        <v>43863</v>
      </c>
      <c r="D262" s="11" t="s">
        <v>10</v>
      </c>
      <c r="E262" s="11">
        <v>0</v>
      </c>
      <c r="F262" s="11">
        <v>0</v>
      </c>
      <c r="G262" s="11">
        <v>10140</v>
      </c>
      <c r="H262" s="11">
        <v>449351.45</v>
      </c>
      <c r="I262" s="11" t="s">
        <v>11</v>
      </c>
      <c r="J262" s="11" t="s">
        <v>12</v>
      </c>
      <c r="K262" s="1" t="str">
        <f t="shared" si="14"/>
        <v/>
      </c>
      <c r="L262" s="1" t="e">
        <f ca="1">IF(AND(K262&lt;&gt; "", COUNTIF(SAP!#REF!,K262)&gt;0),"Matched", "")</f>
        <v>#REF!</v>
      </c>
      <c r="M262" s="1" t="str">
        <f t="shared" si="12"/>
        <v/>
      </c>
      <c r="N262" s="1" t="e">
        <f ca="1">IF(AND(M262&lt;&gt; "", COUNTIF(SAP!#REF!,M262)&gt;0),"Matched", "")</f>
        <v>#REF!</v>
      </c>
      <c r="O262" s="1" t="str">
        <f t="shared" si="13"/>
        <v/>
      </c>
      <c r="P262" s="1" t="e">
        <f ca="1">IF(AND(O262&lt;&gt; "", COUNTIF(SAP!#REF!,O262)&gt;0),"Matched", "")</f>
        <v>#REF!</v>
      </c>
      <c r="Q262" s="1" t="str">
        <f ca="1">IF(D262="AC","Logic4"&amp;"_"&amp;TEXT(C262,"dd.mm.yyyy") &amp;"_"&amp; 880953.88,"")</f>
        <v>Logic4_02.02.2020_880953.88</v>
      </c>
      <c r="R262" s="1" t="e">
        <f ca="1">IF(AND(Q262&lt;&gt; "", COUNTIF(SAP!#REF!,Q262)&gt;0),"Matched", "")</f>
        <v>#REF!</v>
      </c>
    </row>
    <row r="263" spans="1:18">
      <c r="A263" s="13">
        <v>11563327</v>
      </c>
      <c r="B263" s="14">
        <v>43863</v>
      </c>
      <c r="C263" s="14">
        <v>43863</v>
      </c>
      <c r="D263" s="15" t="s">
        <v>10</v>
      </c>
      <c r="E263" s="15">
        <v>0</v>
      </c>
      <c r="F263" s="15">
        <v>0</v>
      </c>
      <c r="G263" s="15">
        <v>10995.26</v>
      </c>
      <c r="H263" s="15">
        <v>460346.71</v>
      </c>
      <c r="I263" s="15" t="s">
        <v>11</v>
      </c>
      <c r="J263" s="15" t="s">
        <v>12</v>
      </c>
      <c r="K263" s="1" t="str">
        <f t="shared" si="14"/>
        <v/>
      </c>
      <c r="L263" s="1" t="e">
        <f ca="1">IF(AND(K263&lt;&gt; "", COUNTIF(SAP!#REF!,K263)&gt;0),"Matched", "")</f>
        <v>#REF!</v>
      </c>
      <c r="M263" s="1" t="str">
        <f t="shared" si="12"/>
        <v/>
      </c>
      <c r="N263" s="1" t="e">
        <f ca="1">IF(AND(M263&lt;&gt; "", COUNTIF(SAP!#REF!,M263)&gt;0),"Matched", "")</f>
        <v>#REF!</v>
      </c>
      <c r="O263" s="1" t="str">
        <f t="shared" si="13"/>
        <v/>
      </c>
      <c r="P263" s="1" t="e">
        <f ca="1">IF(AND(O263&lt;&gt; "", COUNTIF(SAP!#REF!,O263)&gt;0),"Matched", "")</f>
        <v>#REF!</v>
      </c>
      <c r="Q263" s="1" t="str">
        <f ca="1">IF(D263="AC","Logic4"&amp;"_"&amp;TEXT(C263,"dd.mm.yyyy") &amp;"_"&amp; 880953.88,"")</f>
        <v>Logic4_02.02.2020_880953.88</v>
      </c>
      <c r="R263" s="1" t="e">
        <f ca="1">IF(AND(Q263&lt;&gt; "", COUNTIF(SAP!#REF!,Q263)&gt;0),"Matched", "")</f>
        <v>#REF!</v>
      </c>
    </row>
    <row r="264" spans="1:18">
      <c r="A264" s="9">
        <v>11563327</v>
      </c>
      <c r="B264" s="10">
        <v>43863</v>
      </c>
      <c r="C264" s="10">
        <v>43863</v>
      </c>
      <c r="D264" s="11" t="s">
        <v>10</v>
      </c>
      <c r="E264" s="11">
        <v>0</v>
      </c>
      <c r="F264" s="11">
        <v>0</v>
      </c>
      <c r="G264" s="11">
        <v>11775.2</v>
      </c>
      <c r="H264" s="11">
        <v>472121.91</v>
      </c>
      <c r="I264" s="11" t="s">
        <v>11</v>
      </c>
      <c r="J264" s="11" t="s">
        <v>12</v>
      </c>
      <c r="K264" s="1" t="str">
        <f t="shared" si="14"/>
        <v/>
      </c>
      <c r="L264" s="1" t="e">
        <f ca="1">IF(AND(K264&lt;&gt; "", COUNTIF(SAP!#REF!,K264)&gt;0),"Matched", "")</f>
        <v>#REF!</v>
      </c>
      <c r="M264" s="1" t="str">
        <f t="shared" si="12"/>
        <v/>
      </c>
      <c r="N264" s="1" t="e">
        <f ca="1">IF(AND(M264&lt;&gt; "", COUNTIF(SAP!#REF!,M264)&gt;0),"Matched", "")</f>
        <v>#REF!</v>
      </c>
      <c r="O264" s="1" t="str">
        <f t="shared" si="13"/>
        <v/>
      </c>
      <c r="P264" s="1" t="e">
        <f ca="1">IF(AND(O264&lt;&gt; "", COUNTIF(SAP!#REF!,O264)&gt;0),"Matched", "")</f>
        <v>#REF!</v>
      </c>
      <c r="Q264" s="1" t="str">
        <f ca="1">IF(D264="AC","Logic4"&amp;"_"&amp;TEXT(C264,"dd.mm.yyyy") &amp;"_"&amp; 880953.88,"")</f>
        <v>Logic4_02.02.2020_880953.88</v>
      </c>
      <c r="R264" s="1" t="e">
        <f ca="1">IF(AND(Q264&lt;&gt; "", COUNTIF(SAP!#REF!,Q264)&gt;0),"Matched", "")</f>
        <v>#REF!</v>
      </c>
    </row>
    <row r="265" spans="1:18">
      <c r="A265" s="13">
        <v>11563327</v>
      </c>
      <c r="B265" s="14">
        <v>43863</v>
      </c>
      <c r="C265" s="14">
        <v>43863</v>
      </c>
      <c r="D265" s="15" t="s">
        <v>10</v>
      </c>
      <c r="E265" s="15">
        <v>0</v>
      </c>
      <c r="F265" s="15">
        <v>0</v>
      </c>
      <c r="G265" s="15">
        <v>11933.6</v>
      </c>
      <c r="H265" s="15">
        <v>484055.51</v>
      </c>
      <c r="I265" s="15" t="s">
        <v>11</v>
      </c>
      <c r="J265" s="15" t="s">
        <v>12</v>
      </c>
      <c r="K265" s="1" t="str">
        <f t="shared" si="14"/>
        <v/>
      </c>
      <c r="L265" s="1" t="e">
        <f ca="1">IF(AND(K265&lt;&gt; "", COUNTIF(SAP!#REF!,K265)&gt;0),"Matched", "")</f>
        <v>#REF!</v>
      </c>
      <c r="M265" s="1" t="str">
        <f t="shared" si="12"/>
        <v/>
      </c>
      <c r="N265" s="1" t="e">
        <f ca="1">IF(AND(M265&lt;&gt; "", COUNTIF(SAP!#REF!,M265)&gt;0),"Matched", "")</f>
        <v>#REF!</v>
      </c>
      <c r="O265" s="1" t="str">
        <f t="shared" si="13"/>
        <v/>
      </c>
      <c r="P265" s="1" t="e">
        <f ca="1">IF(AND(O265&lt;&gt; "", COUNTIF(SAP!#REF!,O265)&gt;0),"Matched", "")</f>
        <v>#REF!</v>
      </c>
      <c r="Q265" s="1" t="str">
        <f ca="1">IF(D265="AC","Logic4"&amp;"_"&amp;TEXT(C265,"dd.mm.yyyy") &amp;"_"&amp; 880953.88,"")</f>
        <v>Logic4_02.02.2020_880953.88</v>
      </c>
      <c r="R265" s="1" t="e">
        <f ca="1">IF(AND(Q265&lt;&gt; "", COUNTIF(SAP!#REF!,Q265)&gt;0),"Matched", "")</f>
        <v>#REF!</v>
      </c>
    </row>
    <row r="266" spans="1:18">
      <c r="A266" s="9">
        <v>11563327</v>
      </c>
      <c r="B266" s="10">
        <v>43863</v>
      </c>
      <c r="C266" s="10">
        <v>43863</v>
      </c>
      <c r="D266" s="11" t="s">
        <v>10</v>
      </c>
      <c r="E266" s="11">
        <v>0</v>
      </c>
      <c r="F266" s="11">
        <v>0</v>
      </c>
      <c r="G266" s="11">
        <v>12303.96</v>
      </c>
      <c r="H266" s="11">
        <v>496359.47</v>
      </c>
      <c r="I266" s="11" t="s">
        <v>11</v>
      </c>
      <c r="J266" s="11" t="s">
        <v>12</v>
      </c>
      <c r="K266" s="1" t="str">
        <f t="shared" si="14"/>
        <v/>
      </c>
      <c r="L266" s="1" t="e">
        <f ca="1">IF(AND(K266&lt;&gt; "", COUNTIF(SAP!#REF!,K266)&gt;0),"Matched", "")</f>
        <v>#REF!</v>
      </c>
      <c r="M266" s="1" t="str">
        <f t="shared" si="12"/>
        <v/>
      </c>
      <c r="N266" s="1" t="e">
        <f ca="1">IF(AND(M266&lt;&gt; "", COUNTIF(SAP!#REF!,M266)&gt;0),"Matched", "")</f>
        <v>#REF!</v>
      </c>
      <c r="O266" s="1" t="str">
        <f t="shared" si="13"/>
        <v/>
      </c>
      <c r="P266" s="1" t="e">
        <f ca="1">IF(AND(O266&lt;&gt; "", COUNTIF(SAP!#REF!,O266)&gt;0),"Matched", "")</f>
        <v>#REF!</v>
      </c>
      <c r="Q266" s="1" t="str">
        <f ca="1">IF(D266="AC","Logic4"&amp;"_"&amp;TEXT(C266,"dd.mm.yyyy") &amp;"_"&amp; 880953.88,"")</f>
        <v>Logic4_02.02.2020_880953.88</v>
      </c>
      <c r="R266" s="1" t="e">
        <f ca="1">IF(AND(Q266&lt;&gt; "", COUNTIF(SAP!#REF!,Q266)&gt;0),"Matched", "")</f>
        <v>#REF!</v>
      </c>
    </row>
    <row r="267" spans="1:18">
      <c r="A267" s="13">
        <v>11563327</v>
      </c>
      <c r="B267" s="14">
        <v>43863</v>
      </c>
      <c r="C267" s="14">
        <v>43863</v>
      </c>
      <c r="D267" s="15" t="s">
        <v>10</v>
      </c>
      <c r="E267" s="15">
        <v>0</v>
      </c>
      <c r="F267" s="15">
        <v>0</v>
      </c>
      <c r="G267" s="15">
        <v>12586</v>
      </c>
      <c r="H267" s="15">
        <v>508945.47</v>
      </c>
      <c r="I267" s="15" t="s">
        <v>11</v>
      </c>
      <c r="J267" s="15" t="s">
        <v>12</v>
      </c>
      <c r="K267" s="1" t="str">
        <f t="shared" si="14"/>
        <v/>
      </c>
      <c r="L267" s="1" t="e">
        <f ca="1">IF(AND(K267&lt;&gt; "", COUNTIF(SAP!#REF!,K267)&gt;0),"Matched", "")</f>
        <v>#REF!</v>
      </c>
      <c r="M267" s="1" t="str">
        <f t="shared" si="12"/>
        <v/>
      </c>
      <c r="N267" s="1" t="e">
        <f ca="1">IF(AND(M267&lt;&gt; "", COUNTIF(SAP!#REF!,M267)&gt;0),"Matched", "")</f>
        <v>#REF!</v>
      </c>
      <c r="O267" s="1" t="str">
        <f t="shared" si="13"/>
        <v/>
      </c>
      <c r="P267" s="1" t="e">
        <f ca="1">IF(AND(O267&lt;&gt; "", COUNTIF(SAP!#REF!,O267)&gt;0),"Matched", "")</f>
        <v>#REF!</v>
      </c>
      <c r="Q267" s="1" t="str">
        <f ca="1">IF(D267="AC","Logic4"&amp;"_"&amp;TEXT(C267,"dd.mm.yyyy") &amp;"_"&amp; 880953.88,"")</f>
        <v>Logic4_02.02.2020_880953.88</v>
      </c>
      <c r="R267" s="1" t="e">
        <f ca="1">IF(AND(Q267&lt;&gt; "", COUNTIF(SAP!#REF!,Q267)&gt;0),"Matched", "")</f>
        <v>#REF!</v>
      </c>
    </row>
    <row r="268" spans="1:18">
      <c r="A268" s="9">
        <v>11563327</v>
      </c>
      <c r="B268" s="10">
        <v>43863</v>
      </c>
      <c r="C268" s="10">
        <v>43863</v>
      </c>
      <c r="D268" s="11" t="s">
        <v>10</v>
      </c>
      <c r="E268" s="11">
        <v>0</v>
      </c>
      <c r="F268" s="11">
        <v>0</v>
      </c>
      <c r="G268" s="11">
        <v>12720.3</v>
      </c>
      <c r="H268" s="11">
        <v>521665.77</v>
      </c>
      <c r="I268" s="11" t="s">
        <v>11</v>
      </c>
      <c r="J268" s="11" t="s">
        <v>12</v>
      </c>
      <c r="K268" s="1" t="str">
        <f t="shared" si="14"/>
        <v/>
      </c>
      <c r="L268" s="1" t="e">
        <f ca="1">IF(AND(K268&lt;&gt; "", COUNTIF(SAP!#REF!,K268)&gt;0),"Matched", "")</f>
        <v>#REF!</v>
      </c>
      <c r="M268" s="1" t="str">
        <f t="shared" si="12"/>
        <v/>
      </c>
      <c r="N268" s="1" t="e">
        <f ca="1">IF(AND(M268&lt;&gt; "", COUNTIF(SAP!#REF!,M268)&gt;0),"Matched", "")</f>
        <v>#REF!</v>
      </c>
      <c r="O268" s="1" t="str">
        <f t="shared" si="13"/>
        <v/>
      </c>
      <c r="P268" s="1" t="e">
        <f ca="1">IF(AND(O268&lt;&gt; "", COUNTIF(SAP!#REF!,O268)&gt;0),"Matched", "")</f>
        <v>#REF!</v>
      </c>
      <c r="Q268" s="1" t="str">
        <f ca="1">IF(D268="AC","Logic4"&amp;"_"&amp;TEXT(C268,"dd.mm.yyyy") &amp;"_"&amp; 880953.88,"")</f>
        <v>Logic4_02.02.2020_880953.88</v>
      </c>
      <c r="R268" s="1" t="e">
        <f ca="1">IF(AND(Q268&lt;&gt; "", COUNTIF(SAP!#REF!,Q268)&gt;0),"Matched", "")</f>
        <v>#REF!</v>
      </c>
    </row>
    <row r="269" spans="1:18">
      <c r="A269" s="13">
        <v>11563327</v>
      </c>
      <c r="B269" s="14">
        <v>43863</v>
      </c>
      <c r="C269" s="14">
        <v>43863</v>
      </c>
      <c r="D269" s="15" t="s">
        <v>10</v>
      </c>
      <c r="E269" s="15">
        <v>0</v>
      </c>
      <c r="F269" s="15">
        <v>0</v>
      </c>
      <c r="G269" s="15">
        <v>12881.4</v>
      </c>
      <c r="H269" s="15">
        <v>534547.17000000004</v>
      </c>
      <c r="I269" s="15" t="s">
        <v>11</v>
      </c>
      <c r="J269" s="15" t="s">
        <v>12</v>
      </c>
      <c r="K269" s="1" t="str">
        <f t="shared" si="14"/>
        <v/>
      </c>
      <c r="L269" s="1" t="e">
        <f ca="1">IF(AND(K269&lt;&gt; "", COUNTIF(SAP!#REF!,K269)&gt;0),"Matched", "")</f>
        <v>#REF!</v>
      </c>
      <c r="M269" s="1" t="str">
        <f t="shared" si="12"/>
        <v/>
      </c>
      <c r="N269" s="1" t="e">
        <f ca="1">IF(AND(M269&lt;&gt; "", COUNTIF(SAP!#REF!,M269)&gt;0),"Matched", "")</f>
        <v>#REF!</v>
      </c>
      <c r="O269" s="1" t="str">
        <f t="shared" si="13"/>
        <v/>
      </c>
      <c r="P269" s="1" t="e">
        <f ca="1">IF(AND(O269&lt;&gt; "", COUNTIF(SAP!#REF!,O269)&gt;0),"Matched", "")</f>
        <v>#REF!</v>
      </c>
      <c r="Q269" s="1" t="str">
        <f ca="1">IF(D269="AC","Logic4"&amp;"_"&amp;TEXT(C269,"dd.mm.yyyy") &amp;"_"&amp; 880953.88,"")</f>
        <v>Logic4_02.02.2020_880953.88</v>
      </c>
      <c r="R269" s="1" t="e">
        <f ca="1">IF(AND(Q269&lt;&gt; "", COUNTIF(SAP!#REF!,Q269)&gt;0),"Matched", "")</f>
        <v>#REF!</v>
      </c>
    </row>
    <row r="270" spans="1:18">
      <c r="A270" s="9">
        <v>11563327</v>
      </c>
      <c r="B270" s="10">
        <v>43863</v>
      </c>
      <c r="C270" s="10">
        <v>43863</v>
      </c>
      <c r="D270" s="11" t="s">
        <v>10</v>
      </c>
      <c r="E270" s="11">
        <v>0</v>
      </c>
      <c r="F270" s="11">
        <v>0</v>
      </c>
      <c r="G270" s="11">
        <v>12910.3</v>
      </c>
      <c r="H270" s="11">
        <v>547457.47</v>
      </c>
      <c r="I270" s="11" t="s">
        <v>11</v>
      </c>
      <c r="J270" s="11" t="s">
        <v>12</v>
      </c>
      <c r="K270" s="1" t="str">
        <f t="shared" si="14"/>
        <v/>
      </c>
      <c r="L270" s="1" t="e">
        <f ca="1">IF(AND(K270&lt;&gt; "", COUNTIF(SAP!#REF!,K270)&gt;0),"Matched", "")</f>
        <v>#REF!</v>
      </c>
      <c r="M270" s="1" t="str">
        <f t="shared" si="12"/>
        <v/>
      </c>
      <c r="N270" s="1" t="e">
        <f ca="1">IF(AND(M270&lt;&gt; "", COUNTIF(SAP!#REF!,M270)&gt;0),"Matched", "")</f>
        <v>#REF!</v>
      </c>
      <c r="O270" s="1" t="str">
        <f t="shared" si="13"/>
        <v/>
      </c>
      <c r="P270" s="1" t="e">
        <f ca="1">IF(AND(O270&lt;&gt; "", COUNTIF(SAP!#REF!,O270)&gt;0),"Matched", "")</f>
        <v>#REF!</v>
      </c>
      <c r="Q270" s="1" t="str">
        <f ca="1">IF(D270="AC","Logic4"&amp;"_"&amp;TEXT(C270,"dd.mm.yyyy") &amp;"_"&amp; 880953.88,"")</f>
        <v>Logic4_02.02.2020_880953.88</v>
      </c>
      <c r="R270" s="1" t="e">
        <f ca="1">IF(AND(Q270&lt;&gt; "", COUNTIF(SAP!#REF!,Q270)&gt;0),"Matched", "")</f>
        <v>#REF!</v>
      </c>
    </row>
    <row r="271" spans="1:18">
      <c r="A271" s="13">
        <v>11563327</v>
      </c>
      <c r="B271" s="14">
        <v>43863</v>
      </c>
      <c r="C271" s="14">
        <v>43863</v>
      </c>
      <c r="D271" s="15" t="s">
        <v>10</v>
      </c>
      <c r="E271" s="15">
        <v>0</v>
      </c>
      <c r="F271" s="15">
        <v>0</v>
      </c>
      <c r="G271" s="15">
        <v>13343.1</v>
      </c>
      <c r="H271" s="15">
        <v>560800.56999999995</v>
      </c>
      <c r="I271" s="15" t="s">
        <v>11</v>
      </c>
      <c r="J271" s="15" t="s">
        <v>12</v>
      </c>
      <c r="K271" s="1" t="str">
        <f t="shared" si="14"/>
        <v/>
      </c>
      <c r="L271" s="1" t="e">
        <f ca="1">IF(AND(K271&lt;&gt; "", COUNTIF(SAP!#REF!,K271)&gt;0),"Matched", "")</f>
        <v>#REF!</v>
      </c>
      <c r="M271" s="1" t="str">
        <f t="shared" si="12"/>
        <v/>
      </c>
      <c r="N271" s="1" t="e">
        <f ca="1">IF(AND(M271&lt;&gt; "", COUNTIF(SAP!#REF!,M271)&gt;0),"Matched", "")</f>
        <v>#REF!</v>
      </c>
      <c r="O271" s="1" t="str">
        <f t="shared" si="13"/>
        <v/>
      </c>
      <c r="P271" s="1" t="e">
        <f ca="1">IF(AND(O271&lt;&gt; "", COUNTIF(SAP!#REF!,O271)&gt;0),"Matched", "")</f>
        <v>#REF!</v>
      </c>
      <c r="Q271" s="1" t="str">
        <f ca="1">IF(D271="AC","Logic4"&amp;"_"&amp;TEXT(C271,"dd.mm.yyyy") &amp;"_"&amp; 880953.88,"")</f>
        <v>Logic4_02.02.2020_880953.88</v>
      </c>
      <c r="R271" s="1" t="e">
        <f ca="1">IF(AND(Q271&lt;&gt; "", COUNTIF(SAP!#REF!,Q271)&gt;0),"Matched", "")</f>
        <v>#REF!</v>
      </c>
    </row>
    <row r="272" spans="1:18">
      <c r="A272" s="9">
        <v>11563327</v>
      </c>
      <c r="B272" s="10">
        <v>43863</v>
      </c>
      <c r="C272" s="10">
        <v>43863</v>
      </c>
      <c r="D272" s="11" t="s">
        <v>10</v>
      </c>
      <c r="E272" s="11">
        <v>0</v>
      </c>
      <c r="F272" s="11">
        <v>0</v>
      </c>
      <c r="G272" s="11">
        <v>13571.4</v>
      </c>
      <c r="H272" s="11">
        <v>574371.97</v>
      </c>
      <c r="I272" s="11" t="s">
        <v>11</v>
      </c>
      <c r="J272" s="11" t="s">
        <v>12</v>
      </c>
      <c r="K272" s="1" t="str">
        <f t="shared" si="14"/>
        <v/>
      </c>
      <c r="L272" s="1" t="e">
        <f ca="1">IF(AND(K272&lt;&gt; "", COUNTIF(SAP!#REF!,K272)&gt;0),"Matched", "")</f>
        <v>#REF!</v>
      </c>
      <c r="M272" s="1" t="str">
        <f t="shared" si="12"/>
        <v/>
      </c>
      <c r="N272" s="1" t="e">
        <f ca="1">IF(AND(M272&lt;&gt; "", COUNTIF(SAP!#REF!,M272)&gt;0),"Matched", "")</f>
        <v>#REF!</v>
      </c>
      <c r="O272" s="1" t="str">
        <f t="shared" si="13"/>
        <v/>
      </c>
      <c r="P272" s="1" t="e">
        <f ca="1">IF(AND(O272&lt;&gt; "", COUNTIF(SAP!#REF!,O272)&gt;0),"Matched", "")</f>
        <v>#REF!</v>
      </c>
      <c r="Q272" s="1" t="str">
        <f ca="1">IF(D272="AC","Logic4"&amp;"_"&amp;TEXT(C272,"dd.mm.yyyy") &amp;"_"&amp; 880953.88,"")</f>
        <v>Logic4_02.02.2020_880953.88</v>
      </c>
      <c r="R272" s="1" t="e">
        <f ca="1">IF(AND(Q272&lt;&gt; "", COUNTIF(SAP!#REF!,Q272)&gt;0),"Matched", "")</f>
        <v>#REF!</v>
      </c>
    </row>
    <row r="273" spans="1:20">
      <c r="A273" s="13">
        <v>11563327</v>
      </c>
      <c r="B273" s="14">
        <v>43863</v>
      </c>
      <c r="C273" s="14">
        <v>43863</v>
      </c>
      <c r="D273" s="15" t="s">
        <v>10</v>
      </c>
      <c r="E273" s="15">
        <v>0</v>
      </c>
      <c r="F273" s="15">
        <v>0</v>
      </c>
      <c r="G273" s="15">
        <v>15570.7</v>
      </c>
      <c r="H273" s="15">
        <v>589942.67000000004</v>
      </c>
      <c r="I273" s="15" t="s">
        <v>11</v>
      </c>
      <c r="J273" s="15" t="s">
        <v>12</v>
      </c>
      <c r="K273" s="1" t="str">
        <f t="shared" si="14"/>
        <v/>
      </c>
      <c r="L273" s="1" t="e">
        <f ca="1">IF(AND(K273&lt;&gt; "", COUNTIF(SAP!#REF!,K273)&gt;0),"Matched", "")</f>
        <v>#REF!</v>
      </c>
      <c r="M273" s="1" t="str">
        <f t="shared" si="12"/>
        <v/>
      </c>
      <c r="N273" s="1" t="e">
        <f ca="1">IF(AND(M273&lt;&gt; "", COUNTIF(SAP!#REF!,M273)&gt;0),"Matched", "")</f>
        <v>#REF!</v>
      </c>
      <c r="O273" s="1" t="str">
        <f t="shared" si="13"/>
        <v/>
      </c>
      <c r="P273" s="1" t="e">
        <f ca="1">IF(AND(O273&lt;&gt; "", COUNTIF(SAP!#REF!,O273)&gt;0),"Matched", "")</f>
        <v>#REF!</v>
      </c>
      <c r="Q273" s="1" t="str">
        <f ca="1">IF(D273="AC","Logic4"&amp;"_"&amp;TEXT(C273,"dd.mm.yyyy") &amp;"_"&amp; 880953.88,"")</f>
        <v>Logic4_02.02.2020_880953.88</v>
      </c>
      <c r="R273" s="1" t="e">
        <f ca="1">IF(AND(Q273&lt;&gt; "", COUNTIF(SAP!#REF!,Q273)&gt;0),"Matched", "")</f>
        <v>#REF!</v>
      </c>
    </row>
    <row r="274" spans="1:20">
      <c r="A274" s="9">
        <v>11563327</v>
      </c>
      <c r="B274" s="10">
        <v>43863</v>
      </c>
      <c r="C274" s="10">
        <v>43863</v>
      </c>
      <c r="D274" s="11" t="s">
        <v>10</v>
      </c>
      <c r="E274" s="11">
        <v>0</v>
      </c>
      <c r="F274" s="11">
        <v>0</v>
      </c>
      <c r="G274" s="11">
        <v>17487.64</v>
      </c>
      <c r="H274" s="11">
        <v>607430.31000000006</v>
      </c>
      <c r="I274" s="11" t="s">
        <v>11</v>
      </c>
      <c r="J274" s="11" t="s">
        <v>12</v>
      </c>
      <c r="K274" s="1" t="str">
        <f t="shared" si="14"/>
        <v/>
      </c>
      <c r="L274" s="1" t="e">
        <f ca="1">IF(AND(K274&lt;&gt; "", COUNTIF(SAP!#REF!,K274)&gt;0),"Matched", "")</f>
        <v>#REF!</v>
      </c>
      <c r="M274" s="1" t="str">
        <f t="shared" si="12"/>
        <v/>
      </c>
      <c r="N274" s="1" t="e">
        <f ca="1">IF(AND(M274&lt;&gt; "", COUNTIF(SAP!#REF!,M274)&gt;0),"Matched", "")</f>
        <v>#REF!</v>
      </c>
      <c r="O274" s="1" t="str">
        <f t="shared" si="13"/>
        <v/>
      </c>
      <c r="P274" s="1" t="e">
        <f ca="1">IF(AND(O274&lt;&gt; "", COUNTIF(SAP!#REF!,O274)&gt;0),"Matched", "")</f>
        <v>#REF!</v>
      </c>
      <c r="Q274" s="1" t="str">
        <f ca="1">IF(D274="AC","Logic4"&amp;"_"&amp;TEXT(C274,"dd.mm.yyyy") &amp;"_"&amp; 880953.88,"")</f>
        <v>Logic4_02.02.2020_880953.88</v>
      </c>
      <c r="R274" s="1" t="e">
        <f ca="1">IF(AND(Q274&lt;&gt; "", COUNTIF(SAP!#REF!,Q274)&gt;0),"Matched", "")</f>
        <v>#REF!</v>
      </c>
    </row>
    <row r="275" spans="1:20">
      <c r="A275" s="13">
        <v>11563327</v>
      </c>
      <c r="B275" s="14">
        <v>43863</v>
      </c>
      <c r="C275" s="14">
        <v>43863</v>
      </c>
      <c r="D275" s="15" t="s">
        <v>10</v>
      </c>
      <c r="E275" s="15">
        <v>0</v>
      </c>
      <c r="F275" s="15">
        <v>0</v>
      </c>
      <c r="G275" s="15">
        <v>20876</v>
      </c>
      <c r="H275" s="15">
        <v>628306.31000000006</v>
      </c>
      <c r="I275" s="15" t="s">
        <v>11</v>
      </c>
      <c r="J275" s="15" t="s">
        <v>12</v>
      </c>
      <c r="K275" s="1" t="str">
        <f t="shared" si="14"/>
        <v/>
      </c>
      <c r="L275" s="1" t="e">
        <f ca="1">IF(AND(K275&lt;&gt; "", COUNTIF(SAP!#REF!,K275)&gt;0),"Matched", "")</f>
        <v>#REF!</v>
      </c>
      <c r="M275" s="1" t="str">
        <f t="shared" si="12"/>
        <v/>
      </c>
      <c r="N275" s="1" t="e">
        <f ca="1">IF(AND(M275&lt;&gt; "", COUNTIF(SAP!#REF!,M275)&gt;0),"Matched", "")</f>
        <v>#REF!</v>
      </c>
      <c r="O275" s="1" t="str">
        <f t="shared" si="13"/>
        <v/>
      </c>
      <c r="P275" s="1" t="e">
        <f ca="1">IF(AND(O275&lt;&gt; "", COUNTIF(SAP!#REF!,O275)&gt;0),"Matched", "")</f>
        <v>#REF!</v>
      </c>
      <c r="Q275" s="1" t="str">
        <f ca="1">IF(D275="AC","Logic4"&amp;"_"&amp;TEXT(C275,"dd.mm.yyyy") &amp;"_"&amp; 880953.88,"")</f>
        <v>Logic4_02.02.2020_880953.88</v>
      </c>
      <c r="R275" s="1" t="e">
        <f ca="1">IF(AND(Q275&lt;&gt; "", COUNTIF(SAP!#REF!,Q275)&gt;0),"Matched", "")</f>
        <v>#REF!</v>
      </c>
    </row>
    <row r="276" spans="1:20">
      <c r="A276" s="9">
        <v>11563327</v>
      </c>
      <c r="B276" s="10">
        <v>43863</v>
      </c>
      <c r="C276" s="10">
        <v>43863</v>
      </c>
      <c r="D276" s="11" t="s">
        <v>10</v>
      </c>
      <c r="E276" s="11">
        <v>0</v>
      </c>
      <c r="F276" s="11">
        <v>0</v>
      </c>
      <c r="G276" s="11">
        <v>21109.26</v>
      </c>
      <c r="H276" s="11">
        <v>649415.56999999995</v>
      </c>
      <c r="I276" s="11" t="s">
        <v>11</v>
      </c>
      <c r="J276" s="11" t="s">
        <v>12</v>
      </c>
      <c r="K276" s="1" t="str">
        <f t="shared" si="14"/>
        <v/>
      </c>
      <c r="L276" s="1" t="e">
        <f ca="1">IF(AND(K276&lt;&gt; "", COUNTIF(SAP!#REF!,K276)&gt;0),"Matched", "")</f>
        <v>#REF!</v>
      </c>
      <c r="M276" s="1" t="str">
        <f t="shared" si="12"/>
        <v/>
      </c>
      <c r="N276" s="1" t="e">
        <f ca="1">IF(AND(M276&lt;&gt; "", COUNTIF(SAP!#REF!,M276)&gt;0),"Matched", "")</f>
        <v>#REF!</v>
      </c>
      <c r="O276" s="1" t="str">
        <f t="shared" si="13"/>
        <v/>
      </c>
      <c r="P276" s="1" t="e">
        <f ca="1">IF(AND(O276&lt;&gt; "", COUNTIF(SAP!#REF!,O276)&gt;0),"Matched", "")</f>
        <v>#REF!</v>
      </c>
      <c r="Q276" s="1" t="str">
        <f ca="1">IF(D276="AC","Logic4"&amp;"_"&amp;TEXT(C276,"dd.mm.yyyy") &amp;"_"&amp; 880953.88,"")</f>
        <v>Logic4_02.02.2020_880953.88</v>
      </c>
      <c r="R276" s="1" t="e">
        <f ca="1">IF(AND(Q276&lt;&gt; "", COUNTIF(SAP!#REF!,Q276)&gt;0),"Matched", "")</f>
        <v>#REF!</v>
      </c>
    </row>
    <row r="277" spans="1:20">
      <c r="A277" s="13">
        <v>11563327</v>
      </c>
      <c r="B277" s="14">
        <v>43863</v>
      </c>
      <c r="C277" s="14">
        <v>43863</v>
      </c>
      <c r="D277" s="15" t="s">
        <v>10</v>
      </c>
      <c r="E277" s="15">
        <v>0</v>
      </c>
      <c r="F277" s="15">
        <v>0</v>
      </c>
      <c r="G277" s="15">
        <v>21192.9</v>
      </c>
      <c r="H277" s="15">
        <v>670608.47</v>
      </c>
      <c r="I277" s="15" t="s">
        <v>11</v>
      </c>
      <c r="J277" s="15" t="s">
        <v>12</v>
      </c>
      <c r="K277" s="1" t="str">
        <f t="shared" si="14"/>
        <v/>
      </c>
      <c r="L277" s="1" t="e">
        <f ca="1">IF(AND(K277&lt;&gt; "", COUNTIF(SAP!#REF!,K277)&gt;0),"Matched", "")</f>
        <v>#REF!</v>
      </c>
      <c r="M277" s="1" t="str">
        <f t="shared" si="12"/>
        <v/>
      </c>
      <c r="N277" s="1" t="e">
        <f ca="1">IF(AND(M277&lt;&gt; "", COUNTIF(SAP!#REF!,M277)&gt;0),"Matched", "")</f>
        <v>#REF!</v>
      </c>
      <c r="O277" s="1" t="str">
        <f t="shared" si="13"/>
        <v/>
      </c>
      <c r="P277" s="1" t="e">
        <f ca="1">IF(AND(O277&lt;&gt; "", COUNTIF(SAP!#REF!,O277)&gt;0),"Matched", "")</f>
        <v>#REF!</v>
      </c>
      <c r="Q277" s="1" t="str">
        <f ca="1">IF(D277="AC","Logic4"&amp;"_"&amp;TEXT(C277,"dd.mm.yyyy") &amp;"_"&amp; 880953.88,"")</f>
        <v>Logic4_02.02.2020_880953.88</v>
      </c>
      <c r="R277" s="1" t="e">
        <f ca="1">IF(AND(Q277&lt;&gt; "", COUNTIF(SAP!#REF!,Q277)&gt;0),"Matched", "")</f>
        <v>#REF!</v>
      </c>
    </row>
    <row r="278" spans="1:20">
      <c r="A278" s="9">
        <v>11563327</v>
      </c>
      <c r="B278" s="10">
        <v>43863</v>
      </c>
      <c r="C278" s="10">
        <v>43863</v>
      </c>
      <c r="D278" s="11" t="s">
        <v>10</v>
      </c>
      <c r="E278" s="11">
        <v>0</v>
      </c>
      <c r="F278" s="11">
        <v>0</v>
      </c>
      <c r="G278" s="11">
        <v>22360.38</v>
      </c>
      <c r="H278" s="11">
        <v>692968.85</v>
      </c>
      <c r="I278" s="11" t="s">
        <v>11</v>
      </c>
      <c r="J278" s="11" t="s">
        <v>12</v>
      </c>
      <c r="K278" s="1" t="str">
        <f t="shared" si="14"/>
        <v/>
      </c>
      <c r="L278" s="1" t="e">
        <f ca="1">IF(AND(K278&lt;&gt; "", COUNTIF(SAP!#REF!,K278)&gt;0),"Matched", "")</f>
        <v>#REF!</v>
      </c>
      <c r="M278" s="1" t="str">
        <f t="shared" si="12"/>
        <v/>
      </c>
      <c r="N278" s="1" t="e">
        <f ca="1">IF(AND(M278&lt;&gt; "", COUNTIF(SAP!#REF!,M278)&gt;0),"Matched", "")</f>
        <v>#REF!</v>
      </c>
      <c r="O278" s="1" t="str">
        <f t="shared" si="13"/>
        <v/>
      </c>
      <c r="P278" s="1" t="e">
        <f ca="1">IF(AND(O278&lt;&gt; "", COUNTIF(SAP!#REF!,O278)&gt;0),"Matched", "")</f>
        <v>#REF!</v>
      </c>
      <c r="Q278" s="1" t="str">
        <f ca="1">IF(D278="AC","Logic4"&amp;"_"&amp;TEXT(C278,"dd.mm.yyyy") &amp;"_"&amp; 880953.88,"")</f>
        <v>Logic4_02.02.2020_880953.88</v>
      </c>
      <c r="R278" s="1" t="e">
        <f ca="1">IF(AND(Q278&lt;&gt; "", COUNTIF(SAP!#REF!,Q278)&gt;0),"Matched", "")</f>
        <v>#REF!</v>
      </c>
    </row>
    <row r="279" spans="1:20">
      <c r="A279" s="13">
        <v>11563327</v>
      </c>
      <c r="B279" s="14">
        <v>43863</v>
      </c>
      <c r="C279" s="14">
        <v>43863</v>
      </c>
      <c r="D279" s="15" t="s">
        <v>10</v>
      </c>
      <c r="E279" s="15">
        <v>0</v>
      </c>
      <c r="F279" s="15">
        <v>0</v>
      </c>
      <c r="G279" s="15">
        <v>25456.76</v>
      </c>
      <c r="H279" s="15">
        <v>718425.61</v>
      </c>
      <c r="I279" s="15" t="s">
        <v>11</v>
      </c>
      <c r="J279" s="15" t="s">
        <v>12</v>
      </c>
      <c r="K279" s="1" t="str">
        <f t="shared" si="14"/>
        <v/>
      </c>
      <c r="L279" s="1" t="e">
        <f ca="1">IF(AND(K279&lt;&gt; "", COUNTIF(SAP!#REF!,K279)&gt;0),"Matched", "")</f>
        <v>#REF!</v>
      </c>
      <c r="M279" s="1" t="str">
        <f t="shared" si="12"/>
        <v/>
      </c>
      <c r="N279" s="1" t="e">
        <f ca="1">IF(AND(M279&lt;&gt; "", COUNTIF(SAP!#REF!,M279)&gt;0),"Matched", "")</f>
        <v>#REF!</v>
      </c>
      <c r="O279" s="1" t="str">
        <f t="shared" si="13"/>
        <v/>
      </c>
      <c r="P279" s="1" t="e">
        <f ca="1">IF(AND(O279&lt;&gt; "", COUNTIF(SAP!#REF!,O279)&gt;0),"Matched", "")</f>
        <v>#REF!</v>
      </c>
      <c r="Q279" s="1" t="str">
        <f ca="1">IF(D279="AC","Logic4"&amp;"_"&amp;TEXT(C279,"dd.mm.yyyy") &amp;"_"&amp; 880953.88,"")</f>
        <v>Logic4_02.02.2020_880953.88</v>
      </c>
      <c r="R279" s="1" t="e">
        <f ca="1">IF(AND(Q279&lt;&gt; "", COUNTIF(SAP!#REF!,Q279)&gt;0),"Matched", "")</f>
        <v>#REF!</v>
      </c>
    </row>
    <row r="280" spans="1:20">
      <c r="A280" s="9">
        <v>11563327</v>
      </c>
      <c r="B280" s="10">
        <v>43863</v>
      </c>
      <c r="C280" s="10">
        <v>43863</v>
      </c>
      <c r="D280" s="11" t="s">
        <v>10</v>
      </c>
      <c r="E280" s="11">
        <v>0</v>
      </c>
      <c r="F280" s="11">
        <v>0</v>
      </c>
      <c r="G280" s="11">
        <v>25470</v>
      </c>
      <c r="H280" s="11">
        <v>743895.61</v>
      </c>
      <c r="I280" s="11" t="s">
        <v>11</v>
      </c>
      <c r="J280" s="11" t="s">
        <v>12</v>
      </c>
      <c r="K280" s="1" t="str">
        <f t="shared" si="14"/>
        <v/>
      </c>
      <c r="L280" s="1" t="e">
        <f ca="1">IF(AND(K280&lt;&gt; "", COUNTIF(SAP!#REF!,K280)&gt;0),"Matched", "")</f>
        <v>#REF!</v>
      </c>
      <c r="M280" s="1" t="str">
        <f t="shared" si="12"/>
        <v/>
      </c>
      <c r="N280" s="1" t="e">
        <f ca="1">IF(AND(M280&lt;&gt; "", COUNTIF(SAP!#REF!,M280)&gt;0),"Matched", "")</f>
        <v>#REF!</v>
      </c>
      <c r="O280" s="1" t="str">
        <f t="shared" si="13"/>
        <v/>
      </c>
      <c r="P280" s="1" t="e">
        <f ca="1">IF(AND(O280&lt;&gt; "", COUNTIF(SAP!#REF!,O280)&gt;0),"Matched", "")</f>
        <v>#REF!</v>
      </c>
      <c r="Q280" s="1" t="str">
        <f ca="1">IF(D280="AC","Logic4"&amp;"_"&amp;TEXT(C280,"dd.mm.yyyy") &amp;"_"&amp; 880953.88,"")</f>
        <v>Logic4_02.02.2020_880953.88</v>
      </c>
      <c r="R280" s="1" t="e">
        <f ca="1">IF(AND(Q280&lt;&gt; "", COUNTIF(SAP!#REF!,Q280)&gt;0),"Matched", "")</f>
        <v>#REF!</v>
      </c>
    </row>
    <row r="281" spans="1:20">
      <c r="A281" s="13">
        <v>11563327</v>
      </c>
      <c r="B281" s="14">
        <v>43863</v>
      </c>
      <c r="C281" s="14">
        <v>43863</v>
      </c>
      <c r="D281" s="15" t="s">
        <v>10</v>
      </c>
      <c r="E281" s="15">
        <v>0</v>
      </c>
      <c r="F281" s="15">
        <v>0</v>
      </c>
      <c r="G281" s="15">
        <v>26200</v>
      </c>
      <c r="H281" s="15">
        <v>770095.61</v>
      </c>
      <c r="I281" s="15" t="s">
        <v>11</v>
      </c>
      <c r="J281" s="15" t="s">
        <v>12</v>
      </c>
      <c r="K281" s="1" t="str">
        <f t="shared" si="14"/>
        <v/>
      </c>
      <c r="L281" s="1" t="e">
        <f ca="1">IF(AND(K281&lt;&gt; "", COUNTIF(SAP!#REF!,K281)&gt;0),"Matched", "")</f>
        <v>#REF!</v>
      </c>
      <c r="M281" s="1" t="str">
        <f t="shared" si="12"/>
        <v/>
      </c>
      <c r="N281" s="1" t="e">
        <f ca="1">IF(AND(M281&lt;&gt; "", COUNTIF(SAP!#REF!,M281)&gt;0),"Matched", "")</f>
        <v>#REF!</v>
      </c>
      <c r="O281" s="1" t="str">
        <f t="shared" si="13"/>
        <v/>
      </c>
      <c r="P281" s="1" t="e">
        <f ca="1">IF(AND(O281&lt;&gt; "", COUNTIF(SAP!#REF!,O281)&gt;0),"Matched", "")</f>
        <v>#REF!</v>
      </c>
      <c r="Q281" s="1" t="str">
        <f ca="1">IF(D281="AC","Logic4"&amp;"_"&amp;TEXT(C281,"dd.mm.yyyy") &amp;"_"&amp; 880953.88,"")</f>
        <v>Logic4_02.02.2020_880953.88</v>
      </c>
      <c r="R281" s="1" t="e">
        <f ca="1">IF(AND(Q281&lt;&gt; "", COUNTIF(SAP!#REF!,Q281)&gt;0),"Matched", "")</f>
        <v>#REF!</v>
      </c>
    </row>
    <row r="282" spans="1:20">
      <c r="A282" s="9">
        <v>11563327</v>
      </c>
      <c r="B282" s="10">
        <v>43863</v>
      </c>
      <c r="C282" s="10">
        <v>43863</v>
      </c>
      <c r="D282" s="11" t="s">
        <v>10</v>
      </c>
      <c r="E282" s="11">
        <v>0</v>
      </c>
      <c r="F282" s="11">
        <v>0</v>
      </c>
      <c r="G282" s="11">
        <v>30994.1</v>
      </c>
      <c r="H282" s="11">
        <v>801089.71</v>
      </c>
      <c r="I282" s="11" t="s">
        <v>11</v>
      </c>
      <c r="J282" s="11" t="s">
        <v>12</v>
      </c>
      <c r="K282" s="1" t="str">
        <f t="shared" si="14"/>
        <v/>
      </c>
      <c r="L282" s="1" t="e">
        <f ca="1">IF(AND(K282&lt;&gt; "", COUNTIF(SAP!#REF!,K282)&gt;0),"Matched", "")</f>
        <v>#REF!</v>
      </c>
      <c r="M282" s="1" t="str">
        <f t="shared" si="12"/>
        <v/>
      </c>
      <c r="N282" s="1" t="e">
        <f ca="1">IF(AND(M282&lt;&gt; "", COUNTIF(SAP!#REF!,M282)&gt;0),"Matched", "")</f>
        <v>#REF!</v>
      </c>
      <c r="O282" s="1" t="str">
        <f t="shared" si="13"/>
        <v/>
      </c>
      <c r="P282" s="1" t="e">
        <f ca="1">IF(AND(O282&lt;&gt; "", COUNTIF(SAP!#REF!,O282)&gt;0),"Matched", "")</f>
        <v>#REF!</v>
      </c>
      <c r="Q282" s="1" t="str">
        <f ca="1">IF(D282="AC","Logic4"&amp;"_"&amp;TEXT(C282,"dd.mm.yyyy") &amp;"_"&amp; 880953.88,"")</f>
        <v>Logic4_02.02.2020_880953.88</v>
      </c>
      <c r="R282" s="1" t="e">
        <f ca="1">IF(AND(Q282&lt;&gt; "", COUNTIF(SAP!#REF!,Q282)&gt;0),"Matched", "")</f>
        <v>#REF!</v>
      </c>
    </row>
    <row r="283" spans="1:20">
      <c r="A283" s="13">
        <v>11563327</v>
      </c>
      <c r="B283" s="14">
        <v>43863</v>
      </c>
      <c r="C283" s="14">
        <v>43863</v>
      </c>
      <c r="D283" s="15" t="s">
        <v>10</v>
      </c>
      <c r="E283" s="15">
        <v>0</v>
      </c>
      <c r="F283" s="15">
        <v>0</v>
      </c>
      <c r="G283" s="15">
        <v>39863.980000000003</v>
      </c>
      <c r="H283" s="15">
        <v>840953.69</v>
      </c>
      <c r="I283" s="15" t="s">
        <v>11</v>
      </c>
      <c r="J283" s="15" t="s">
        <v>12</v>
      </c>
      <c r="K283" s="1" t="str">
        <f t="shared" si="14"/>
        <v/>
      </c>
      <c r="L283" s="1" t="e">
        <f ca="1">IF(AND(K283&lt;&gt; "", COUNTIF(SAP!#REF!,K283)&gt;0),"Matched", "")</f>
        <v>#REF!</v>
      </c>
      <c r="M283" s="1" t="str">
        <f t="shared" si="12"/>
        <v/>
      </c>
      <c r="N283" s="1" t="e">
        <f ca="1">IF(AND(M283&lt;&gt; "", COUNTIF(SAP!#REF!,M283)&gt;0),"Matched", "")</f>
        <v>#REF!</v>
      </c>
      <c r="O283" s="1" t="str">
        <f t="shared" si="13"/>
        <v/>
      </c>
      <c r="P283" s="1" t="e">
        <f ca="1">IF(AND(O283&lt;&gt; "", COUNTIF(SAP!#REF!,O283)&gt;0),"Matched", "")</f>
        <v>#REF!</v>
      </c>
      <c r="Q283" s="1" t="str">
        <f ca="1">IF(D283="AC","Logic4"&amp;"_"&amp;TEXT(C283,"dd.mm.yyyy") &amp;"_"&amp; 880953.88,"")</f>
        <v>Logic4_02.02.2020_880953.88</v>
      </c>
      <c r="R283" s="1" t="e">
        <f ca="1">IF(AND(Q283&lt;&gt; "", COUNTIF(SAP!#REF!,Q283)&gt;0),"Matched", "")</f>
        <v>#REF!</v>
      </c>
    </row>
    <row r="284" spans="1:20">
      <c r="A284" s="9">
        <v>11563327</v>
      </c>
      <c r="B284" s="10">
        <v>43863</v>
      </c>
      <c r="C284" s="10">
        <v>43863</v>
      </c>
      <c r="D284" s="11" t="s">
        <v>10</v>
      </c>
      <c r="E284" s="11">
        <v>0</v>
      </c>
      <c r="F284" s="11">
        <v>0</v>
      </c>
      <c r="G284" s="11">
        <v>40000.19</v>
      </c>
      <c r="H284" s="11">
        <v>880953.88</v>
      </c>
      <c r="I284" s="11" t="s">
        <v>11</v>
      </c>
      <c r="J284" s="11" t="s">
        <v>12</v>
      </c>
      <c r="K284" s="1" t="str">
        <f t="shared" si="14"/>
        <v/>
      </c>
      <c r="L284" s="1" t="e">
        <f ca="1">IF(AND(K284&lt;&gt; "", COUNTIF(SAP!#REF!,K284)&gt;0),"Matched", "")</f>
        <v>#REF!</v>
      </c>
      <c r="M284" s="1" t="str">
        <f t="shared" si="12"/>
        <v/>
      </c>
      <c r="N284" s="1" t="e">
        <f ca="1">IF(AND(M284&lt;&gt; "", COUNTIF(SAP!#REF!,M284)&gt;0),"Matched", "")</f>
        <v>#REF!</v>
      </c>
      <c r="O284" s="1" t="str">
        <f t="shared" si="13"/>
        <v/>
      </c>
      <c r="P284" s="1" t="e">
        <f ca="1">IF(AND(O284&lt;&gt; "", COUNTIF(SAP!#REF!,O284)&gt;0),"Matched", "")</f>
        <v>#REF!</v>
      </c>
      <c r="Q284" s="1" t="str">
        <f ca="1">IF(D284="AC","Logic4"&amp;"_"&amp;TEXT(C284,"dd.mm.yyyy") &amp;"_"&amp; 880953.88,"")</f>
        <v>Logic4_02.02.2020_880953.88</v>
      </c>
      <c r="R284" s="1" t="e">
        <f ca="1">IF(AND(Q284&lt;&gt; "", COUNTIF(SAP!#REF!,Q284)&gt;0),"Matched", "")</f>
        <v>#REF!</v>
      </c>
    </row>
    <row r="285" spans="1:20">
      <c r="A285" s="13">
        <v>11563327</v>
      </c>
      <c r="B285" s="14">
        <v>43863</v>
      </c>
      <c r="C285" s="14">
        <v>43863</v>
      </c>
      <c r="D285" s="15" t="s">
        <v>13</v>
      </c>
      <c r="E285" s="15">
        <v>0</v>
      </c>
      <c r="F285" s="15">
        <v>4.21</v>
      </c>
      <c r="G285" s="15">
        <v>0</v>
      </c>
      <c r="H285" s="15">
        <v>880949.67</v>
      </c>
      <c r="I285" s="15" t="s">
        <v>14</v>
      </c>
      <c r="J285" s="15" t="s">
        <v>15</v>
      </c>
      <c r="K285" s="1" t="str">
        <f t="shared" si="14"/>
        <v/>
      </c>
      <c r="L285" s="1" t="e">
        <f ca="1">IF(AND(K285&lt;&gt; "", COUNTIF(SAP!#REF!,K285)&gt;0),"Matched", "")</f>
        <v>#REF!</v>
      </c>
      <c r="M285" s="1" t="str">
        <f t="shared" ref="M285:M297" si="15">IF(D285="TR","Logic2"&amp;"_"&amp;TEXT(C285,"dd.mm.yyyy") &amp;"_"&amp; F285,"")</f>
        <v/>
      </c>
      <c r="N285" s="1" t="e">
        <f ca="1">IF(AND(M285&lt;&gt; "", COUNTIF(SAP!#REF!,M285)&gt;0),"Matched", "")</f>
        <v>#REF!</v>
      </c>
      <c r="O285" s="1" t="str">
        <f t="shared" ref="O285:O297" si="16">IF(D285="AF","Logic3"&amp;"_"&amp;G285,"")</f>
        <v/>
      </c>
      <c r="P285" s="1" t="e">
        <f ca="1">IF(AND(O285&lt;&gt; "", COUNTIF(SAP!#REF!,O285)&gt;0),"Matched", "")</f>
        <v>#REF!</v>
      </c>
      <c r="R285" s="1" t="e">
        <f ca="1">IF(AND(Q285&lt;&gt; "", COUNTIF(SAP!#REF!,Q285)&gt;0),"Matched", "")</f>
        <v>#REF!</v>
      </c>
      <c r="S285" s="1" t="str">
        <f ca="1">IF(D285="AD","Logic5"&amp;"_"&amp;TEXT(C285,"dd.mm.yyyy") &amp;"_"&amp; 298.22,"")</f>
        <v>Logic5_02.02.2020_298.22</v>
      </c>
      <c r="T285" s="1" t="e">
        <f ca="1">IF(AND(S285&lt;&gt; "", COUNTIF(SAP!#REF!,S285)&gt;0),"Matched", "")</f>
        <v>#REF!</v>
      </c>
    </row>
    <row r="286" spans="1:20">
      <c r="A286" s="9">
        <v>11563327</v>
      </c>
      <c r="B286" s="10">
        <v>43863</v>
      </c>
      <c r="C286" s="10">
        <v>43863</v>
      </c>
      <c r="D286" s="11" t="s">
        <v>13</v>
      </c>
      <c r="E286" s="11">
        <v>0</v>
      </c>
      <c r="F286" s="11">
        <v>5.89</v>
      </c>
      <c r="G286" s="11">
        <v>0</v>
      </c>
      <c r="H286" s="11">
        <v>880943.78</v>
      </c>
      <c r="I286" s="11" t="s">
        <v>14</v>
      </c>
      <c r="J286" s="11" t="s">
        <v>15</v>
      </c>
      <c r="K286" s="1" t="str">
        <f t="shared" si="14"/>
        <v/>
      </c>
      <c r="L286" s="1" t="e">
        <f ca="1">IF(AND(K286&lt;&gt; "", COUNTIF(SAP!#REF!,K286)&gt;0),"Matched", "")</f>
        <v>#REF!</v>
      </c>
      <c r="M286" s="1" t="str">
        <f t="shared" si="15"/>
        <v/>
      </c>
      <c r="N286" s="1" t="e">
        <f ca="1">IF(AND(M286&lt;&gt; "", COUNTIF(SAP!#REF!,M286)&gt;0),"Matched", "")</f>
        <v>#REF!</v>
      </c>
      <c r="O286" s="1" t="str">
        <f t="shared" si="16"/>
        <v/>
      </c>
      <c r="P286" s="1" t="e">
        <f ca="1">IF(AND(O286&lt;&gt; "", COUNTIF(SAP!#REF!,O286)&gt;0),"Matched", "")</f>
        <v>#REF!</v>
      </c>
      <c r="R286" s="1" t="e">
        <f ca="1">IF(AND(Q286&lt;&gt; "", COUNTIF(SAP!#REF!,Q286)&gt;0),"Matched", "")</f>
        <v>#REF!</v>
      </c>
      <c r="S286" s="1" t="str">
        <f ca="1">IF(D286="AD","Logic5"&amp;"_"&amp;TEXT(C286,"dd.mm.yyyy") &amp;"_"&amp; 298.22,"")</f>
        <v>Logic5_02.02.2020_298.22</v>
      </c>
      <c r="T286" s="1" t="e">
        <f ca="1">IF(AND(S286&lt;&gt; "", COUNTIF(SAP!#REF!,S286)&gt;0),"Matched", "")</f>
        <v>#REF!</v>
      </c>
    </row>
    <row r="287" spans="1:20">
      <c r="A287" s="13">
        <v>11563327</v>
      </c>
      <c r="B287" s="14">
        <v>43863</v>
      </c>
      <c r="C287" s="14">
        <v>43863</v>
      </c>
      <c r="D287" s="15" t="s">
        <v>13</v>
      </c>
      <c r="E287" s="15">
        <v>0</v>
      </c>
      <c r="F287" s="15">
        <v>6.73</v>
      </c>
      <c r="G287" s="15">
        <v>0</v>
      </c>
      <c r="H287" s="15">
        <v>880937.05</v>
      </c>
      <c r="I287" s="15" t="s">
        <v>14</v>
      </c>
      <c r="J287" s="15" t="s">
        <v>15</v>
      </c>
      <c r="K287" s="1" t="str">
        <f t="shared" si="14"/>
        <v/>
      </c>
      <c r="L287" s="1" t="e">
        <f ca="1">IF(AND(K287&lt;&gt; "", COUNTIF(SAP!#REF!,K287)&gt;0),"Matched", "")</f>
        <v>#REF!</v>
      </c>
      <c r="M287" s="1" t="str">
        <f t="shared" si="15"/>
        <v/>
      </c>
      <c r="N287" s="1" t="e">
        <f ca="1">IF(AND(M287&lt;&gt; "", COUNTIF(SAP!#REF!,M287)&gt;0),"Matched", "")</f>
        <v>#REF!</v>
      </c>
      <c r="O287" s="1" t="str">
        <f t="shared" si="16"/>
        <v/>
      </c>
      <c r="P287" s="1" t="e">
        <f ca="1">IF(AND(O287&lt;&gt; "", COUNTIF(SAP!#REF!,O287)&gt;0),"Matched", "")</f>
        <v>#REF!</v>
      </c>
      <c r="R287" s="1" t="e">
        <f ca="1">IF(AND(Q287&lt;&gt; "", COUNTIF(SAP!#REF!,Q287)&gt;0),"Matched", "")</f>
        <v>#REF!</v>
      </c>
      <c r="S287" s="1" t="str">
        <f ca="1">IF(D287="AD","Logic5"&amp;"_"&amp;TEXT(C287,"dd.mm.yyyy") &amp;"_"&amp; 298.22,"")</f>
        <v>Logic5_02.02.2020_298.22</v>
      </c>
      <c r="T287" s="1" t="e">
        <f ca="1">IF(AND(S287&lt;&gt; "", COUNTIF(SAP!#REF!,S287)&gt;0),"Matched", "")</f>
        <v>#REF!</v>
      </c>
    </row>
    <row r="288" spans="1:20">
      <c r="A288" s="9">
        <v>11563327</v>
      </c>
      <c r="B288" s="10">
        <v>43863</v>
      </c>
      <c r="C288" s="10">
        <v>43863</v>
      </c>
      <c r="D288" s="11" t="s">
        <v>13</v>
      </c>
      <c r="E288" s="11">
        <v>0</v>
      </c>
      <c r="F288" s="11">
        <v>13.55</v>
      </c>
      <c r="G288" s="11">
        <v>0</v>
      </c>
      <c r="H288" s="11">
        <v>880923.5</v>
      </c>
      <c r="I288" s="11" t="s">
        <v>14</v>
      </c>
      <c r="J288" s="11" t="s">
        <v>15</v>
      </c>
      <c r="K288" s="1" t="str">
        <f t="shared" si="14"/>
        <v/>
      </c>
      <c r="L288" s="1" t="e">
        <f ca="1">IF(AND(K288&lt;&gt; "", COUNTIF(SAP!#REF!,K288)&gt;0),"Matched", "")</f>
        <v>#REF!</v>
      </c>
      <c r="M288" s="1" t="str">
        <f t="shared" si="15"/>
        <v/>
      </c>
      <c r="N288" s="1" t="e">
        <f ca="1">IF(AND(M288&lt;&gt; "", COUNTIF(SAP!#REF!,M288)&gt;0),"Matched", "")</f>
        <v>#REF!</v>
      </c>
      <c r="O288" s="1" t="str">
        <f t="shared" si="16"/>
        <v/>
      </c>
      <c r="P288" s="1" t="e">
        <f ca="1">IF(AND(O288&lt;&gt; "", COUNTIF(SAP!#REF!,O288)&gt;0),"Matched", "")</f>
        <v>#REF!</v>
      </c>
      <c r="R288" s="1" t="e">
        <f ca="1">IF(AND(Q288&lt;&gt; "", COUNTIF(SAP!#REF!,Q288)&gt;0),"Matched", "")</f>
        <v>#REF!</v>
      </c>
      <c r="S288" s="1" t="str">
        <f ca="1">IF(D288="AD","Logic5"&amp;"_"&amp;TEXT(C288,"dd.mm.yyyy") &amp;"_"&amp; 298.22,"")</f>
        <v>Logic5_02.02.2020_298.22</v>
      </c>
      <c r="T288" s="1" t="e">
        <f ca="1">IF(AND(S288&lt;&gt; "", COUNTIF(SAP!#REF!,S288)&gt;0),"Matched", "")</f>
        <v>#REF!</v>
      </c>
    </row>
    <row r="289" spans="1:20">
      <c r="A289" s="13">
        <v>11563327</v>
      </c>
      <c r="B289" s="14">
        <v>43863</v>
      </c>
      <c r="C289" s="14">
        <v>43863</v>
      </c>
      <c r="D289" s="15" t="s">
        <v>13</v>
      </c>
      <c r="E289" s="15">
        <v>0</v>
      </c>
      <c r="F289" s="15">
        <v>13.74</v>
      </c>
      <c r="G289" s="15">
        <v>0</v>
      </c>
      <c r="H289" s="15">
        <v>880909.76</v>
      </c>
      <c r="I289" s="15" t="s">
        <v>14</v>
      </c>
      <c r="J289" s="15" t="s">
        <v>15</v>
      </c>
      <c r="K289" s="1" t="str">
        <f t="shared" si="14"/>
        <v/>
      </c>
      <c r="L289" s="1" t="e">
        <f ca="1">IF(AND(K289&lt;&gt; "", COUNTIF(SAP!#REF!,K289)&gt;0),"Matched", "")</f>
        <v>#REF!</v>
      </c>
      <c r="M289" s="1" t="str">
        <f t="shared" si="15"/>
        <v/>
      </c>
      <c r="N289" s="1" t="e">
        <f ca="1">IF(AND(M289&lt;&gt; "", COUNTIF(SAP!#REF!,M289)&gt;0),"Matched", "")</f>
        <v>#REF!</v>
      </c>
      <c r="O289" s="1" t="str">
        <f t="shared" si="16"/>
        <v/>
      </c>
      <c r="P289" s="1" t="e">
        <f ca="1">IF(AND(O289&lt;&gt; "", COUNTIF(SAP!#REF!,O289)&gt;0),"Matched", "")</f>
        <v>#REF!</v>
      </c>
      <c r="R289" s="1" t="e">
        <f ca="1">IF(AND(Q289&lt;&gt; "", COUNTIF(SAP!#REF!,Q289)&gt;0),"Matched", "")</f>
        <v>#REF!</v>
      </c>
      <c r="S289" s="1" t="str">
        <f ca="1">IF(D289="AD","Logic5"&amp;"_"&amp;TEXT(C289,"dd.mm.yyyy") &amp;"_"&amp; 298.22,"")</f>
        <v>Logic5_02.02.2020_298.22</v>
      </c>
      <c r="T289" s="1" t="e">
        <f ca="1">IF(AND(S289&lt;&gt; "", COUNTIF(SAP!#REF!,S289)&gt;0),"Matched", "")</f>
        <v>#REF!</v>
      </c>
    </row>
    <row r="290" spans="1:20">
      <c r="A290" s="9">
        <v>11563327</v>
      </c>
      <c r="B290" s="10">
        <v>43863</v>
      </c>
      <c r="C290" s="10">
        <v>43863</v>
      </c>
      <c r="D290" s="11" t="s">
        <v>13</v>
      </c>
      <c r="E290" s="11">
        <v>0</v>
      </c>
      <c r="F290" s="11">
        <v>15.13</v>
      </c>
      <c r="G290" s="11">
        <v>0</v>
      </c>
      <c r="H290" s="11">
        <v>880894.63</v>
      </c>
      <c r="I290" s="11" t="s">
        <v>14</v>
      </c>
      <c r="J290" s="11" t="s">
        <v>15</v>
      </c>
      <c r="K290" s="1" t="str">
        <f t="shared" si="14"/>
        <v/>
      </c>
      <c r="L290" s="1" t="e">
        <f ca="1">IF(AND(K290&lt;&gt; "", COUNTIF(SAP!#REF!,K290)&gt;0),"Matched", "")</f>
        <v>#REF!</v>
      </c>
      <c r="M290" s="1" t="str">
        <f t="shared" si="15"/>
        <v/>
      </c>
      <c r="N290" s="1" t="e">
        <f ca="1">IF(AND(M290&lt;&gt; "", COUNTIF(SAP!#REF!,M290)&gt;0),"Matched", "")</f>
        <v>#REF!</v>
      </c>
      <c r="O290" s="1" t="str">
        <f t="shared" si="16"/>
        <v/>
      </c>
      <c r="P290" s="1" t="e">
        <f ca="1">IF(AND(O290&lt;&gt; "", COUNTIF(SAP!#REF!,O290)&gt;0),"Matched", "")</f>
        <v>#REF!</v>
      </c>
      <c r="R290" s="1" t="e">
        <f ca="1">IF(AND(Q290&lt;&gt; "", COUNTIF(SAP!#REF!,Q290)&gt;0),"Matched", "")</f>
        <v>#REF!</v>
      </c>
      <c r="S290" s="1" t="str">
        <f ca="1">IF(D290="AD","Logic5"&amp;"_"&amp;TEXT(C290,"dd.mm.yyyy") &amp;"_"&amp; 298.22,"")</f>
        <v>Logic5_02.02.2020_298.22</v>
      </c>
      <c r="T290" s="1" t="e">
        <f ca="1">IF(AND(S290&lt;&gt; "", COUNTIF(SAP!#REF!,S290)&gt;0),"Matched", "")</f>
        <v>#REF!</v>
      </c>
    </row>
    <row r="291" spans="1:20">
      <c r="A291" s="13">
        <v>11563327</v>
      </c>
      <c r="B291" s="14">
        <v>43863</v>
      </c>
      <c r="C291" s="14">
        <v>43863</v>
      </c>
      <c r="D291" s="15" t="s">
        <v>13</v>
      </c>
      <c r="E291" s="15">
        <v>0</v>
      </c>
      <c r="F291" s="15">
        <v>16.12</v>
      </c>
      <c r="G291" s="15">
        <v>0</v>
      </c>
      <c r="H291" s="15">
        <v>880878.51</v>
      </c>
      <c r="I291" s="15" t="s">
        <v>14</v>
      </c>
      <c r="J291" s="15" t="s">
        <v>15</v>
      </c>
      <c r="K291" s="1" t="str">
        <f t="shared" si="14"/>
        <v/>
      </c>
      <c r="L291" s="1" t="e">
        <f ca="1">IF(AND(K291&lt;&gt; "", COUNTIF(SAP!#REF!,K291)&gt;0),"Matched", "")</f>
        <v>#REF!</v>
      </c>
      <c r="M291" s="1" t="str">
        <f t="shared" si="15"/>
        <v/>
      </c>
      <c r="N291" s="1" t="e">
        <f ca="1">IF(AND(M291&lt;&gt; "", COUNTIF(SAP!#REF!,M291)&gt;0),"Matched", "")</f>
        <v>#REF!</v>
      </c>
      <c r="O291" s="1" t="str">
        <f t="shared" si="16"/>
        <v/>
      </c>
      <c r="P291" s="1" t="e">
        <f ca="1">IF(AND(O291&lt;&gt; "", COUNTIF(SAP!#REF!,O291)&gt;0),"Matched", "")</f>
        <v>#REF!</v>
      </c>
      <c r="R291" s="1" t="e">
        <f ca="1">IF(AND(Q291&lt;&gt; "", COUNTIF(SAP!#REF!,Q291)&gt;0),"Matched", "")</f>
        <v>#REF!</v>
      </c>
      <c r="S291" s="1" t="str">
        <f ca="1">IF(D291="AD","Logic5"&amp;"_"&amp;TEXT(C291,"dd.mm.yyyy") &amp;"_"&amp; 298.22,"")</f>
        <v>Logic5_02.02.2020_298.22</v>
      </c>
      <c r="T291" s="1" t="e">
        <f ca="1">IF(AND(S291&lt;&gt; "", COUNTIF(SAP!#REF!,S291)&gt;0),"Matched", "")</f>
        <v>#REF!</v>
      </c>
    </row>
    <row r="292" spans="1:20">
      <c r="A292" s="9">
        <v>11563327</v>
      </c>
      <c r="B292" s="10">
        <v>43863</v>
      </c>
      <c r="C292" s="10">
        <v>43863</v>
      </c>
      <c r="D292" s="11" t="s">
        <v>13</v>
      </c>
      <c r="E292" s="11">
        <v>0</v>
      </c>
      <c r="F292" s="11">
        <v>24.8</v>
      </c>
      <c r="G292" s="11">
        <v>0</v>
      </c>
      <c r="H292" s="11">
        <v>880853.71</v>
      </c>
      <c r="I292" s="11" t="s">
        <v>14</v>
      </c>
      <c r="J292" s="11" t="s">
        <v>15</v>
      </c>
      <c r="K292" s="1" t="str">
        <f t="shared" si="14"/>
        <v/>
      </c>
      <c r="L292" s="1" t="e">
        <f ca="1">IF(AND(K292&lt;&gt; "", COUNTIF(SAP!#REF!,K292)&gt;0),"Matched", "")</f>
        <v>#REF!</v>
      </c>
      <c r="M292" s="1" t="str">
        <f t="shared" si="15"/>
        <v/>
      </c>
      <c r="N292" s="1" t="e">
        <f ca="1">IF(AND(M292&lt;&gt; "", COUNTIF(SAP!#REF!,M292)&gt;0),"Matched", "")</f>
        <v>#REF!</v>
      </c>
      <c r="O292" s="1" t="str">
        <f t="shared" si="16"/>
        <v/>
      </c>
      <c r="P292" s="1" t="e">
        <f ca="1">IF(AND(O292&lt;&gt; "", COUNTIF(SAP!#REF!,O292)&gt;0),"Matched", "")</f>
        <v>#REF!</v>
      </c>
      <c r="R292" s="1" t="e">
        <f ca="1">IF(AND(Q292&lt;&gt; "", COUNTIF(SAP!#REF!,Q292)&gt;0),"Matched", "")</f>
        <v>#REF!</v>
      </c>
      <c r="S292" s="1" t="str">
        <f ca="1">IF(D292="AD","Logic5"&amp;"_"&amp;TEXT(C292,"dd.mm.yyyy") &amp;"_"&amp; 298.22,"")</f>
        <v>Logic5_02.02.2020_298.22</v>
      </c>
      <c r="T292" s="1" t="e">
        <f ca="1">IF(AND(S292&lt;&gt; "", COUNTIF(SAP!#REF!,S292)&gt;0),"Matched", "")</f>
        <v>#REF!</v>
      </c>
    </row>
    <row r="293" spans="1:20">
      <c r="A293" s="13">
        <v>11563327</v>
      </c>
      <c r="B293" s="14">
        <v>43863</v>
      </c>
      <c r="C293" s="14">
        <v>43863</v>
      </c>
      <c r="D293" s="15" t="s">
        <v>13</v>
      </c>
      <c r="E293" s="15">
        <v>0</v>
      </c>
      <c r="F293" s="15">
        <v>27.59</v>
      </c>
      <c r="G293" s="15">
        <v>0</v>
      </c>
      <c r="H293" s="15">
        <v>880826.12</v>
      </c>
      <c r="I293" s="15" t="s">
        <v>14</v>
      </c>
      <c r="J293" s="15" t="s">
        <v>15</v>
      </c>
      <c r="K293" s="1" t="str">
        <f t="shared" si="14"/>
        <v/>
      </c>
      <c r="L293" s="1" t="e">
        <f ca="1">IF(AND(K293&lt;&gt; "", COUNTIF(SAP!#REF!,K293)&gt;0),"Matched", "")</f>
        <v>#REF!</v>
      </c>
      <c r="M293" s="1" t="str">
        <f t="shared" si="15"/>
        <v/>
      </c>
      <c r="N293" s="1" t="e">
        <f ca="1">IF(AND(M293&lt;&gt; "", COUNTIF(SAP!#REF!,M293)&gt;0),"Matched", "")</f>
        <v>#REF!</v>
      </c>
      <c r="O293" s="1" t="str">
        <f t="shared" si="16"/>
        <v/>
      </c>
      <c r="P293" s="1" t="e">
        <f ca="1">IF(AND(O293&lt;&gt; "", COUNTIF(SAP!#REF!,O293)&gt;0),"Matched", "")</f>
        <v>#REF!</v>
      </c>
      <c r="R293" s="1" t="e">
        <f ca="1">IF(AND(Q293&lt;&gt; "", COUNTIF(SAP!#REF!,Q293)&gt;0),"Matched", "")</f>
        <v>#REF!</v>
      </c>
      <c r="S293" s="1" t="str">
        <f ca="1">IF(D293="AD","Logic5"&amp;"_"&amp;TEXT(C293,"dd.mm.yyyy") &amp;"_"&amp; 298.22,"")</f>
        <v>Logic5_02.02.2020_298.22</v>
      </c>
      <c r="T293" s="1" t="e">
        <f ca="1">IF(AND(S293&lt;&gt; "", COUNTIF(SAP!#REF!,S293)&gt;0),"Matched", "")</f>
        <v>#REF!</v>
      </c>
    </row>
    <row r="294" spans="1:20">
      <c r="A294" s="9">
        <v>11563327</v>
      </c>
      <c r="B294" s="10">
        <v>43863</v>
      </c>
      <c r="C294" s="10">
        <v>43863</v>
      </c>
      <c r="D294" s="11" t="s">
        <v>13</v>
      </c>
      <c r="E294" s="11">
        <v>0</v>
      </c>
      <c r="F294" s="11">
        <v>28.42</v>
      </c>
      <c r="G294" s="11">
        <v>0</v>
      </c>
      <c r="H294" s="11">
        <v>880797.7</v>
      </c>
      <c r="I294" s="11" t="s">
        <v>14</v>
      </c>
      <c r="J294" s="11" t="s">
        <v>15</v>
      </c>
      <c r="K294" s="1" t="str">
        <f t="shared" si="14"/>
        <v/>
      </c>
      <c r="L294" s="1" t="e">
        <f ca="1">IF(AND(K294&lt;&gt; "", COUNTIF(SAP!#REF!,K294)&gt;0),"Matched", "")</f>
        <v>#REF!</v>
      </c>
      <c r="M294" s="1" t="str">
        <f t="shared" si="15"/>
        <v/>
      </c>
      <c r="N294" s="1" t="e">
        <f ca="1">IF(AND(M294&lt;&gt; "", COUNTIF(SAP!#REF!,M294)&gt;0),"Matched", "")</f>
        <v>#REF!</v>
      </c>
      <c r="O294" s="1" t="str">
        <f t="shared" si="16"/>
        <v/>
      </c>
      <c r="P294" s="1" t="e">
        <f ca="1">IF(AND(O294&lt;&gt; "", COUNTIF(SAP!#REF!,O294)&gt;0),"Matched", "")</f>
        <v>#REF!</v>
      </c>
      <c r="R294" s="1" t="e">
        <f ca="1">IF(AND(Q294&lt;&gt; "", COUNTIF(SAP!#REF!,Q294)&gt;0),"Matched", "")</f>
        <v>#REF!</v>
      </c>
      <c r="S294" s="1" t="str">
        <f ca="1">IF(D294="AD","Logic5"&amp;"_"&amp;TEXT(C294,"dd.mm.yyyy") &amp;"_"&amp; 298.22,"")</f>
        <v>Logic5_02.02.2020_298.22</v>
      </c>
      <c r="T294" s="1" t="e">
        <f ca="1">IF(AND(S294&lt;&gt; "", COUNTIF(SAP!#REF!,S294)&gt;0),"Matched", "")</f>
        <v>#REF!</v>
      </c>
    </row>
    <row r="295" spans="1:20">
      <c r="A295" s="13">
        <v>11563327</v>
      </c>
      <c r="B295" s="14">
        <v>43863</v>
      </c>
      <c r="C295" s="14">
        <v>43863</v>
      </c>
      <c r="D295" s="15" t="s">
        <v>13</v>
      </c>
      <c r="E295" s="15">
        <v>0</v>
      </c>
      <c r="F295" s="15">
        <v>37.369999999999997</v>
      </c>
      <c r="G295" s="15">
        <v>0</v>
      </c>
      <c r="H295" s="15">
        <v>880760.33</v>
      </c>
      <c r="I295" s="15" t="s">
        <v>14</v>
      </c>
      <c r="J295" s="15" t="s">
        <v>15</v>
      </c>
      <c r="K295" s="1" t="str">
        <f t="shared" si="14"/>
        <v/>
      </c>
      <c r="L295" s="1" t="e">
        <f ca="1">IF(AND(K295&lt;&gt; "", COUNTIF(SAP!#REF!,K295)&gt;0),"Matched", "")</f>
        <v>#REF!</v>
      </c>
      <c r="M295" s="1" t="str">
        <f t="shared" si="15"/>
        <v/>
      </c>
      <c r="N295" s="1" t="e">
        <f ca="1">IF(AND(M295&lt;&gt; "", COUNTIF(SAP!#REF!,M295)&gt;0),"Matched", "")</f>
        <v>#REF!</v>
      </c>
      <c r="O295" s="1" t="str">
        <f t="shared" si="16"/>
        <v/>
      </c>
      <c r="P295" s="1" t="e">
        <f ca="1">IF(AND(O295&lt;&gt; "", COUNTIF(SAP!#REF!,O295)&gt;0),"Matched", "")</f>
        <v>#REF!</v>
      </c>
      <c r="R295" s="1" t="e">
        <f ca="1">IF(AND(Q295&lt;&gt; "", COUNTIF(SAP!#REF!,Q295)&gt;0),"Matched", "")</f>
        <v>#REF!</v>
      </c>
      <c r="S295" s="1" t="str">
        <f ca="1">IF(D295="AD","Logic5"&amp;"_"&amp;TEXT(C295,"dd.mm.yyyy") &amp;"_"&amp; 298.22,"")</f>
        <v>Logic5_02.02.2020_298.22</v>
      </c>
      <c r="T295" s="1" t="e">
        <f ca="1">IF(AND(S295&lt;&gt; "", COUNTIF(SAP!#REF!,S295)&gt;0),"Matched", "")</f>
        <v>#REF!</v>
      </c>
    </row>
    <row r="296" spans="1:20">
      <c r="A296" s="9">
        <v>11563327</v>
      </c>
      <c r="B296" s="10">
        <v>43863</v>
      </c>
      <c r="C296" s="10">
        <v>43863</v>
      </c>
      <c r="D296" s="11" t="s">
        <v>13</v>
      </c>
      <c r="E296" s="11">
        <v>0</v>
      </c>
      <c r="F296" s="11">
        <v>46.87</v>
      </c>
      <c r="G296" s="11">
        <v>0</v>
      </c>
      <c r="H296" s="11">
        <v>880713.46</v>
      </c>
      <c r="I296" s="11" t="s">
        <v>14</v>
      </c>
      <c r="J296" s="11" t="s">
        <v>15</v>
      </c>
      <c r="K296" s="1" t="str">
        <f t="shared" si="14"/>
        <v/>
      </c>
      <c r="L296" s="1" t="e">
        <f ca="1">IF(AND(K296&lt;&gt; "", COUNTIF(SAP!#REF!,K296)&gt;0),"Matched", "")</f>
        <v>#REF!</v>
      </c>
      <c r="M296" s="1" t="str">
        <f t="shared" si="15"/>
        <v/>
      </c>
      <c r="N296" s="1" t="e">
        <f ca="1">IF(AND(M296&lt;&gt; "", COUNTIF(SAP!#REF!,M296)&gt;0),"Matched", "")</f>
        <v>#REF!</v>
      </c>
      <c r="O296" s="1" t="str">
        <f t="shared" si="16"/>
        <v/>
      </c>
      <c r="P296" s="1" t="e">
        <f ca="1">IF(AND(O296&lt;&gt; "", COUNTIF(SAP!#REF!,O296)&gt;0),"Matched", "")</f>
        <v>#REF!</v>
      </c>
      <c r="R296" s="1" t="e">
        <f ca="1">IF(AND(Q296&lt;&gt; "", COUNTIF(SAP!#REF!,Q296)&gt;0),"Matched", "")</f>
        <v>#REF!</v>
      </c>
      <c r="S296" s="1" t="str">
        <f ca="1">IF(D296="AD","Logic5"&amp;"_"&amp;TEXT(C296,"dd.mm.yyyy") &amp;"_"&amp; 298.22,"")</f>
        <v>Logic5_02.02.2020_298.22</v>
      </c>
      <c r="T296" s="1" t="e">
        <f ca="1">IF(AND(S296&lt;&gt; "", COUNTIF(SAP!#REF!,S296)&gt;0),"Matched", "")</f>
        <v>#REF!</v>
      </c>
    </row>
    <row r="297" spans="1:20">
      <c r="A297" s="13">
        <v>11563327</v>
      </c>
      <c r="B297" s="14">
        <v>43863</v>
      </c>
      <c r="C297" s="14">
        <v>43863</v>
      </c>
      <c r="D297" s="15" t="s">
        <v>13</v>
      </c>
      <c r="E297" s="15">
        <v>0</v>
      </c>
      <c r="F297" s="15">
        <v>57.8</v>
      </c>
      <c r="G297" s="15">
        <v>0</v>
      </c>
      <c r="H297" s="15">
        <v>880655.66</v>
      </c>
      <c r="I297" s="15" t="s">
        <v>14</v>
      </c>
      <c r="J297" s="15" t="s">
        <v>15</v>
      </c>
      <c r="K297" s="1" t="str">
        <f t="shared" si="14"/>
        <v/>
      </c>
      <c r="L297" s="1" t="e">
        <f ca="1">IF(AND(K297&lt;&gt; "", COUNTIF(SAP!#REF!,K297)&gt;0),"Matched", "")</f>
        <v>#REF!</v>
      </c>
      <c r="M297" s="1" t="str">
        <f t="shared" si="15"/>
        <v/>
      </c>
      <c r="N297" s="1" t="e">
        <f ca="1">IF(AND(M297&lt;&gt; "", COUNTIF(SAP!#REF!,M297)&gt;0),"Matched", "")</f>
        <v>#REF!</v>
      </c>
      <c r="O297" s="1" t="str">
        <f t="shared" si="16"/>
        <v/>
      </c>
      <c r="P297" s="1" t="e">
        <f ca="1">IF(AND(O297&lt;&gt; "", COUNTIF(SAP!#REF!,O297)&gt;0),"Matched", "")</f>
        <v>#REF!</v>
      </c>
      <c r="R297" s="1" t="e">
        <f ca="1">IF(AND(Q297&lt;&gt; "", COUNTIF(SAP!#REF!,Q297)&gt;0),"Matched", "")</f>
        <v>#REF!</v>
      </c>
      <c r="S297" s="1" t="str">
        <f ca="1">IF(D297="AD","Logic5"&amp;"_"&amp;TEXT(C297,"dd.mm.yyyy") &amp;"_"&amp; 298.22,"")</f>
        <v>Logic5_02.02.2020_298.22</v>
      </c>
      <c r="T297" s="1" t="e">
        <f ca="1">IF(AND(S297&lt;&gt; "", COUNTIF(SAP!#REF!,S297)&gt;0),"Matched", "")</f>
        <v>#REF!</v>
      </c>
    </row>
    <row r="298" spans="1:20">
      <c r="A298" s="9">
        <v>11563327</v>
      </c>
      <c r="B298" s="10">
        <v>43863</v>
      </c>
      <c r="C298" s="10">
        <v>43863</v>
      </c>
      <c r="D298" s="11" t="s">
        <v>16</v>
      </c>
      <c r="E298" s="11">
        <v>0</v>
      </c>
      <c r="F298" s="11">
        <v>880655.66</v>
      </c>
      <c r="G298" s="11">
        <v>0</v>
      </c>
      <c r="H298" s="11">
        <v>0</v>
      </c>
      <c r="I298" s="11" t="s">
        <v>17</v>
      </c>
      <c r="J298" s="11" t="s">
        <v>18</v>
      </c>
      <c r="K298" s="1" t="str">
        <f t="shared" si="14"/>
        <v>Logic1_02_880655.66</v>
      </c>
      <c r="L298" s="1" t="e">
        <f ca="1">IF(AND(K298&lt;&gt; "", COUNTIF(SAP!#REF!,K298)&gt;0),"Matched", "")</f>
        <v>#REF!</v>
      </c>
    </row>
    <row r="299" spans="1:20">
      <c r="A299" s="13">
        <v>11563327</v>
      </c>
      <c r="B299" s="14">
        <v>43864</v>
      </c>
      <c r="C299" s="14">
        <v>43864</v>
      </c>
      <c r="D299" s="15" t="s">
        <v>10</v>
      </c>
      <c r="E299" s="15">
        <v>0</v>
      </c>
      <c r="F299" s="15">
        <v>0</v>
      </c>
      <c r="G299" s="15">
        <v>70</v>
      </c>
      <c r="H299" s="15">
        <v>70</v>
      </c>
      <c r="I299" s="15" t="s">
        <v>11</v>
      </c>
      <c r="J299" s="15" t="s">
        <v>12</v>
      </c>
      <c r="K299" s="1" t="str">
        <f t="shared" si="14"/>
        <v/>
      </c>
      <c r="L299" s="1" t="e">
        <f ca="1">IF(AND(K299&lt;&gt; "", COUNTIF(SAP!#REF!,K299)&gt;0),"Matched", "")</f>
        <v>#REF!</v>
      </c>
      <c r="M299" s="1" t="str">
        <f t="shared" ref="M299:M362" si="17">IF(D299="TR","Logic2"&amp;"_"&amp;TEXT(C299,"dd.mm.yyyy") &amp;"_"&amp; F299,"")</f>
        <v/>
      </c>
      <c r="N299" s="1" t="e">
        <f ca="1">IF(AND(M299&lt;&gt; "", COUNTIF(SAP!#REF!,M299)&gt;0),"Matched", "")</f>
        <v>#REF!</v>
      </c>
      <c r="O299" s="1" t="str">
        <f t="shared" ref="O299:O362" si="18">IF(D299="AF","Logic3"&amp;"_"&amp;G299,"")</f>
        <v/>
      </c>
      <c r="P299" s="1" t="e">
        <f ca="1">IF(AND(O299&lt;&gt; "", COUNTIF(SAP!#REF!,O299)&gt;0),"Matched", "")</f>
        <v>#REF!</v>
      </c>
      <c r="Q299" s="1" t="str">
        <f ca="1">IF(D299="AC","Logic4"&amp;"_"&amp;TEXT(C299,"dd.mm.yyyy") &amp;"_"&amp; 1486887.35,"")</f>
        <v>Logic4_03.02.2020_1486887.35</v>
      </c>
      <c r="R299" s="1" t="e">
        <f ca="1">IF(AND(Q299&lt;&gt; "", COUNTIF(SAP!#REF!,Q299)&gt;0),"Matched", "")</f>
        <v>#REF!</v>
      </c>
    </row>
    <row r="300" spans="1:20">
      <c r="A300" s="9">
        <v>11563327</v>
      </c>
      <c r="B300" s="10">
        <v>43864</v>
      </c>
      <c r="C300" s="10">
        <v>43864</v>
      </c>
      <c r="D300" s="11" t="s">
        <v>10</v>
      </c>
      <c r="E300" s="11">
        <v>0</v>
      </c>
      <c r="F300" s="11">
        <v>0</v>
      </c>
      <c r="G300" s="11">
        <v>126</v>
      </c>
      <c r="H300" s="11">
        <v>196</v>
      </c>
      <c r="I300" s="11" t="s">
        <v>11</v>
      </c>
      <c r="J300" s="11" t="s">
        <v>12</v>
      </c>
      <c r="K300" s="1" t="str">
        <f t="shared" si="14"/>
        <v/>
      </c>
      <c r="L300" s="1" t="e">
        <f ca="1">IF(AND(K300&lt;&gt; "", COUNTIF(SAP!#REF!,K300)&gt;0),"Matched", "")</f>
        <v>#REF!</v>
      </c>
      <c r="M300" s="1" t="str">
        <f t="shared" si="17"/>
        <v/>
      </c>
      <c r="N300" s="1" t="e">
        <f ca="1">IF(AND(M300&lt;&gt; "", COUNTIF(SAP!#REF!,M300)&gt;0),"Matched", "")</f>
        <v>#REF!</v>
      </c>
      <c r="O300" s="1" t="str">
        <f t="shared" si="18"/>
        <v/>
      </c>
      <c r="P300" s="1" t="e">
        <f ca="1">IF(AND(O300&lt;&gt; "", COUNTIF(SAP!#REF!,O300)&gt;0),"Matched", "")</f>
        <v>#REF!</v>
      </c>
      <c r="Q300" s="1" t="str">
        <f ca="1">IF(D300="AC","Logic4"&amp;"_"&amp;TEXT(C300,"dd.mm.yyyy") &amp;"_"&amp; 1486887.35,"")</f>
        <v>Logic4_03.02.2020_1486887.35</v>
      </c>
      <c r="R300" s="1" t="e">
        <f ca="1">IF(AND(Q300&lt;&gt; "", COUNTIF(SAP!#REF!,Q300)&gt;0),"Matched", "")</f>
        <v>#REF!</v>
      </c>
    </row>
    <row r="301" spans="1:20">
      <c r="A301" s="13">
        <v>11563327</v>
      </c>
      <c r="B301" s="14">
        <v>43864</v>
      </c>
      <c r="C301" s="14">
        <v>43864</v>
      </c>
      <c r="D301" s="15" t="s">
        <v>10</v>
      </c>
      <c r="E301" s="15">
        <v>0</v>
      </c>
      <c r="F301" s="15">
        <v>0</v>
      </c>
      <c r="G301" s="15">
        <v>660</v>
      </c>
      <c r="H301" s="15">
        <v>856</v>
      </c>
      <c r="I301" s="15" t="s">
        <v>11</v>
      </c>
      <c r="J301" s="15" t="s">
        <v>12</v>
      </c>
      <c r="K301" s="1" t="str">
        <f t="shared" si="14"/>
        <v/>
      </c>
      <c r="L301" s="1" t="e">
        <f ca="1">IF(AND(K301&lt;&gt; "", COUNTIF(SAP!#REF!,K301)&gt;0),"Matched", "")</f>
        <v>#REF!</v>
      </c>
      <c r="M301" s="1" t="str">
        <f t="shared" si="17"/>
        <v/>
      </c>
      <c r="N301" s="1" t="e">
        <f ca="1">IF(AND(M301&lt;&gt; "", COUNTIF(SAP!#REF!,M301)&gt;0),"Matched", "")</f>
        <v>#REF!</v>
      </c>
      <c r="O301" s="1" t="str">
        <f t="shared" si="18"/>
        <v/>
      </c>
      <c r="P301" s="1" t="e">
        <f ca="1">IF(AND(O301&lt;&gt; "", COUNTIF(SAP!#REF!,O301)&gt;0),"Matched", "")</f>
        <v>#REF!</v>
      </c>
      <c r="Q301" s="1" t="str">
        <f ca="1">IF(D301="AC","Logic4"&amp;"_"&amp;TEXT(C301,"dd.mm.yyyy") &amp;"_"&amp; 1486887.35,"")</f>
        <v>Logic4_03.02.2020_1486887.35</v>
      </c>
      <c r="R301" s="1" t="e">
        <f ca="1">IF(AND(Q301&lt;&gt; "", COUNTIF(SAP!#REF!,Q301)&gt;0),"Matched", "")</f>
        <v>#REF!</v>
      </c>
    </row>
    <row r="302" spans="1:20">
      <c r="A302" s="9">
        <v>11563327</v>
      </c>
      <c r="B302" s="10">
        <v>43864</v>
      </c>
      <c r="C302" s="10">
        <v>43864</v>
      </c>
      <c r="D302" s="11" t="s">
        <v>10</v>
      </c>
      <c r="E302" s="11">
        <v>0</v>
      </c>
      <c r="F302" s="11">
        <v>0</v>
      </c>
      <c r="G302" s="11">
        <v>700</v>
      </c>
      <c r="H302" s="11">
        <v>1556</v>
      </c>
      <c r="I302" s="11" t="s">
        <v>11</v>
      </c>
      <c r="J302" s="11" t="s">
        <v>12</v>
      </c>
      <c r="K302" s="1" t="str">
        <f t="shared" si="14"/>
        <v/>
      </c>
      <c r="L302" s="1" t="e">
        <f ca="1">IF(AND(K302&lt;&gt; "", COUNTIF(SAP!#REF!,K302)&gt;0),"Matched", "")</f>
        <v>#REF!</v>
      </c>
      <c r="M302" s="1" t="str">
        <f t="shared" si="17"/>
        <v/>
      </c>
      <c r="N302" s="1" t="e">
        <f ca="1">IF(AND(M302&lt;&gt; "", COUNTIF(SAP!#REF!,M302)&gt;0),"Matched", "")</f>
        <v>#REF!</v>
      </c>
      <c r="O302" s="1" t="str">
        <f t="shared" si="18"/>
        <v/>
      </c>
      <c r="P302" s="1" t="e">
        <f ca="1">IF(AND(O302&lt;&gt; "", COUNTIF(SAP!#REF!,O302)&gt;0),"Matched", "")</f>
        <v>#REF!</v>
      </c>
      <c r="Q302" s="1" t="str">
        <f ca="1">IF(D302="AC","Logic4"&amp;"_"&amp;TEXT(C302,"dd.mm.yyyy") &amp;"_"&amp; 1486887.35,"")</f>
        <v>Logic4_03.02.2020_1486887.35</v>
      </c>
      <c r="R302" s="1" t="e">
        <f ca="1">IF(AND(Q302&lt;&gt; "", COUNTIF(SAP!#REF!,Q302)&gt;0),"Matched", "")</f>
        <v>#REF!</v>
      </c>
    </row>
    <row r="303" spans="1:20">
      <c r="A303" s="13">
        <v>11563327</v>
      </c>
      <c r="B303" s="14">
        <v>43864</v>
      </c>
      <c r="C303" s="14">
        <v>43864</v>
      </c>
      <c r="D303" s="15" t="s">
        <v>10</v>
      </c>
      <c r="E303" s="15">
        <v>0</v>
      </c>
      <c r="F303" s="15">
        <v>0</v>
      </c>
      <c r="G303" s="15">
        <v>732.8</v>
      </c>
      <c r="H303" s="15">
        <v>2288.8000000000002</v>
      </c>
      <c r="I303" s="15" t="s">
        <v>11</v>
      </c>
      <c r="J303" s="15" t="s">
        <v>12</v>
      </c>
      <c r="K303" s="1" t="str">
        <f t="shared" si="14"/>
        <v/>
      </c>
      <c r="L303" s="1" t="e">
        <f ca="1">IF(AND(K303&lt;&gt; "", COUNTIF(SAP!#REF!,K303)&gt;0),"Matched", "")</f>
        <v>#REF!</v>
      </c>
      <c r="M303" s="1" t="str">
        <f t="shared" si="17"/>
        <v/>
      </c>
      <c r="N303" s="1" t="e">
        <f ca="1">IF(AND(M303&lt;&gt; "", COUNTIF(SAP!#REF!,M303)&gt;0),"Matched", "")</f>
        <v>#REF!</v>
      </c>
      <c r="O303" s="1" t="str">
        <f t="shared" si="18"/>
        <v/>
      </c>
      <c r="P303" s="1" t="e">
        <f ca="1">IF(AND(O303&lt;&gt; "", COUNTIF(SAP!#REF!,O303)&gt;0),"Matched", "")</f>
        <v>#REF!</v>
      </c>
      <c r="Q303" s="1" t="str">
        <f ca="1">IF(D303="AC","Logic4"&amp;"_"&amp;TEXT(C303,"dd.mm.yyyy") &amp;"_"&amp; 1486887.35,"")</f>
        <v>Logic4_03.02.2020_1486887.35</v>
      </c>
      <c r="R303" s="1" t="e">
        <f ca="1">IF(AND(Q303&lt;&gt; "", COUNTIF(SAP!#REF!,Q303)&gt;0),"Matched", "")</f>
        <v>#REF!</v>
      </c>
    </row>
    <row r="304" spans="1:20">
      <c r="A304" s="9">
        <v>11563327</v>
      </c>
      <c r="B304" s="10">
        <v>43864</v>
      </c>
      <c r="C304" s="10">
        <v>43864</v>
      </c>
      <c r="D304" s="11" t="s">
        <v>10</v>
      </c>
      <c r="E304" s="11">
        <v>0</v>
      </c>
      <c r="F304" s="11">
        <v>0</v>
      </c>
      <c r="G304" s="11">
        <v>770</v>
      </c>
      <c r="H304" s="11">
        <v>3058.8</v>
      </c>
      <c r="I304" s="11" t="s">
        <v>11</v>
      </c>
      <c r="J304" s="11" t="s">
        <v>12</v>
      </c>
      <c r="K304" s="1" t="str">
        <f t="shared" si="14"/>
        <v/>
      </c>
      <c r="L304" s="1" t="e">
        <f ca="1">IF(AND(K304&lt;&gt; "", COUNTIF(SAP!#REF!,K304)&gt;0),"Matched", "")</f>
        <v>#REF!</v>
      </c>
      <c r="M304" s="1" t="str">
        <f t="shared" si="17"/>
        <v/>
      </c>
      <c r="N304" s="1" t="e">
        <f ca="1">IF(AND(M304&lt;&gt; "", COUNTIF(SAP!#REF!,M304)&gt;0),"Matched", "")</f>
        <v>#REF!</v>
      </c>
      <c r="O304" s="1" t="str">
        <f t="shared" si="18"/>
        <v/>
      </c>
      <c r="P304" s="1" t="e">
        <f ca="1">IF(AND(O304&lt;&gt; "", COUNTIF(SAP!#REF!,O304)&gt;0),"Matched", "")</f>
        <v>#REF!</v>
      </c>
      <c r="Q304" s="1" t="str">
        <f ca="1">IF(D304="AC","Logic4"&amp;"_"&amp;TEXT(C304,"dd.mm.yyyy") &amp;"_"&amp; 1486887.35,"")</f>
        <v>Logic4_03.02.2020_1486887.35</v>
      </c>
      <c r="R304" s="1" t="e">
        <f ca="1">IF(AND(Q304&lt;&gt; "", COUNTIF(SAP!#REF!,Q304)&gt;0),"Matched", "")</f>
        <v>#REF!</v>
      </c>
    </row>
    <row r="305" spans="1:18">
      <c r="A305" s="13">
        <v>11563327</v>
      </c>
      <c r="B305" s="14">
        <v>43864</v>
      </c>
      <c r="C305" s="14">
        <v>43864</v>
      </c>
      <c r="D305" s="15" t="s">
        <v>10</v>
      </c>
      <c r="E305" s="15">
        <v>0</v>
      </c>
      <c r="F305" s="15">
        <v>0</v>
      </c>
      <c r="G305" s="15">
        <v>850</v>
      </c>
      <c r="H305" s="15">
        <v>3908.8</v>
      </c>
      <c r="I305" s="15" t="s">
        <v>11</v>
      </c>
      <c r="J305" s="15" t="s">
        <v>12</v>
      </c>
      <c r="K305" s="1" t="str">
        <f t="shared" si="14"/>
        <v/>
      </c>
      <c r="L305" s="1" t="e">
        <f ca="1">IF(AND(K305&lt;&gt; "", COUNTIF(SAP!#REF!,K305)&gt;0),"Matched", "")</f>
        <v>#REF!</v>
      </c>
      <c r="M305" s="1" t="str">
        <f t="shared" si="17"/>
        <v/>
      </c>
      <c r="N305" s="1" t="e">
        <f ca="1">IF(AND(M305&lt;&gt; "", COUNTIF(SAP!#REF!,M305)&gt;0),"Matched", "")</f>
        <v>#REF!</v>
      </c>
      <c r="O305" s="1" t="str">
        <f t="shared" si="18"/>
        <v/>
      </c>
      <c r="P305" s="1" t="e">
        <f ca="1">IF(AND(O305&lt;&gt; "", COUNTIF(SAP!#REF!,O305)&gt;0),"Matched", "")</f>
        <v>#REF!</v>
      </c>
      <c r="Q305" s="1" t="str">
        <f ca="1">IF(D305="AC","Logic4"&amp;"_"&amp;TEXT(C305,"dd.mm.yyyy") &amp;"_"&amp; 1486887.35,"")</f>
        <v>Logic4_03.02.2020_1486887.35</v>
      </c>
      <c r="R305" s="1" t="e">
        <f ca="1">IF(AND(Q305&lt;&gt; "", COUNTIF(SAP!#REF!,Q305)&gt;0),"Matched", "")</f>
        <v>#REF!</v>
      </c>
    </row>
    <row r="306" spans="1:18">
      <c r="A306" s="9">
        <v>11563327</v>
      </c>
      <c r="B306" s="10">
        <v>43864</v>
      </c>
      <c r="C306" s="10">
        <v>43864</v>
      </c>
      <c r="D306" s="11" t="s">
        <v>10</v>
      </c>
      <c r="E306" s="11">
        <v>0</v>
      </c>
      <c r="F306" s="11">
        <v>0</v>
      </c>
      <c r="G306" s="11">
        <v>900</v>
      </c>
      <c r="H306" s="11">
        <v>4808.8</v>
      </c>
      <c r="I306" s="11" t="s">
        <v>11</v>
      </c>
      <c r="J306" s="11" t="s">
        <v>12</v>
      </c>
      <c r="K306" s="1" t="str">
        <f t="shared" si="14"/>
        <v/>
      </c>
      <c r="L306" s="1" t="e">
        <f ca="1">IF(AND(K306&lt;&gt; "", COUNTIF(SAP!#REF!,K306)&gt;0),"Matched", "")</f>
        <v>#REF!</v>
      </c>
      <c r="M306" s="1" t="str">
        <f t="shared" si="17"/>
        <v/>
      </c>
      <c r="N306" s="1" t="e">
        <f ca="1">IF(AND(M306&lt;&gt; "", COUNTIF(SAP!#REF!,M306)&gt;0),"Matched", "")</f>
        <v>#REF!</v>
      </c>
      <c r="O306" s="1" t="str">
        <f t="shared" si="18"/>
        <v/>
      </c>
      <c r="P306" s="1" t="e">
        <f ca="1">IF(AND(O306&lt;&gt; "", COUNTIF(SAP!#REF!,O306)&gt;0),"Matched", "")</f>
        <v>#REF!</v>
      </c>
      <c r="Q306" s="1" t="str">
        <f ca="1">IF(D306="AC","Logic4"&amp;"_"&amp;TEXT(C306,"dd.mm.yyyy") &amp;"_"&amp; 1486887.35,"")</f>
        <v>Logic4_03.02.2020_1486887.35</v>
      </c>
      <c r="R306" s="1" t="e">
        <f ca="1">IF(AND(Q306&lt;&gt; "", COUNTIF(SAP!#REF!,Q306)&gt;0),"Matched", "")</f>
        <v>#REF!</v>
      </c>
    </row>
    <row r="307" spans="1:18">
      <c r="A307" s="13">
        <v>11563327</v>
      </c>
      <c r="B307" s="14">
        <v>43864</v>
      </c>
      <c r="C307" s="14">
        <v>43864</v>
      </c>
      <c r="D307" s="15" t="s">
        <v>10</v>
      </c>
      <c r="E307" s="15">
        <v>0</v>
      </c>
      <c r="F307" s="15">
        <v>0</v>
      </c>
      <c r="G307" s="15">
        <v>950</v>
      </c>
      <c r="H307" s="15">
        <v>5758.8</v>
      </c>
      <c r="I307" s="15" t="s">
        <v>11</v>
      </c>
      <c r="J307" s="15" t="s">
        <v>12</v>
      </c>
      <c r="K307" s="1" t="str">
        <f t="shared" si="14"/>
        <v/>
      </c>
      <c r="L307" s="1" t="e">
        <f ca="1">IF(AND(K307&lt;&gt; "", COUNTIF(SAP!#REF!,K307)&gt;0),"Matched", "")</f>
        <v>#REF!</v>
      </c>
      <c r="M307" s="1" t="str">
        <f t="shared" si="17"/>
        <v/>
      </c>
      <c r="N307" s="1" t="e">
        <f ca="1">IF(AND(M307&lt;&gt; "", COUNTIF(SAP!#REF!,M307)&gt;0),"Matched", "")</f>
        <v>#REF!</v>
      </c>
      <c r="O307" s="1" t="str">
        <f t="shared" si="18"/>
        <v/>
      </c>
      <c r="P307" s="1" t="e">
        <f ca="1">IF(AND(O307&lt;&gt; "", COUNTIF(SAP!#REF!,O307)&gt;0),"Matched", "")</f>
        <v>#REF!</v>
      </c>
      <c r="Q307" s="1" t="str">
        <f ca="1">IF(D307="AC","Logic4"&amp;"_"&amp;TEXT(C307,"dd.mm.yyyy") &amp;"_"&amp; 1486887.35,"")</f>
        <v>Logic4_03.02.2020_1486887.35</v>
      </c>
      <c r="R307" s="1" t="e">
        <f ca="1">IF(AND(Q307&lt;&gt; "", COUNTIF(SAP!#REF!,Q307)&gt;0),"Matched", "")</f>
        <v>#REF!</v>
      </c>
    </row>
    <row r="308" spans="1:18">
      <c r="A308" s="9">
        <v>11563327</v>
      </c>
      <c r="B308" s="10">
        <v>43864</v>
      </c>
      <c r="C308" s="10">
        <v>43864</v>
      </c>
      <c r="D308" s="11" t="s">
        <v>10</v>
      </c>
      <c r="E308" s="11">
        <v>0</v>
      </c>
      <c r="F308" s="11">
        <v>0</v>
      </c>
      <c r="G308" s="11">
        <v>1000</v>
      </c>
      <c r="H308" s="11">
        <v>6758.8</v>
      </c>
      <c r="I308" s="11" t="s">
        <v>11</v>
      </c>
      <c r="J308" s="11" t="s">
        <v>12</v>
      </c>
      <c r="K308" s="1" t="str">
        <f t="shared" si="14"/>
        <v/>
      </c>
      <c r="L308" s="1" t="e">
        <f ca="1">IF(AND(K308&lt;&gt; "", COUNTIF(SAP!#REF!,K308)&gt;0),"Matched", "")</f>
        <v>#REF!</v>
      </c>
      <c r="M308" s="1" t="str">
        <f t="shared" si="17"/>
        <v/>
      </c>
      <c r="N308" s="1" t="e">
        <f ca="1">IF(AND(M308&lt;&gt; "", COUNTIF(SAP!#REF!,M308)&gt;0),"Matched", "")</f>
        <v>#REF!</v>
      </c>
      <c r="O308" s="1" t="str">
        <f t="shared" si="18"/>
        <v/>
      </c>
      <c r="P308" s="1" t="e">
        <f ca="1">IF(AND(O308&lt;&gt; "", COUNTIF(SAP!#REF!,O308)&gt;0),"Matched", "")</f>
        <v>#REF!</v>
      </c>
      <c r="Q308" s="1" t="str">
        <f ca="1">IF(D308="AC","Logic4"&amp;"_"&amp;TEXT(C308,"dd.mm.yyyy") &amp;"_"&amp; 1486887.35,"")</f>
        <v>Logic4_03.02.2020_1486887.35</v>
      </c>
      <c r="R308" s="1" t="e">
        <f ca="1">IF(AND(Q308&lt;&gt; "", COUNTIF(SAP!#REF!,Q308)&gt;0),"Matched", "")</f>
        <v>#REF!</v>
      </c>
    </row>
    <row r="309" spans="1:18">
      <c r="A309" s="13">
        <v>11563327</v>
      </c>
      <c r="B309" s="14">
        <v>43864</v>
      </c>
      <c r="C309" s="14">
        <v>43864</v>
      </c>
      <c r="D309" s="15" t="s">
        <v>10</v>
      </c>
      <c r="E309" s="15">
        <v>0</v>
      </c>
      <c r="F309" s="15">
        <v>0</v>
      </c>
      <c r="G309" s="15">
        <v>1000</v>
      </c>
      <c r="H309" s="15">
        <v>7758.8</v>
      </c>
      <c r="I309" s="15" t="s">
        <v>11</v>
      </c>
      <c r="J309" s="15" t="s">
        <v>12</v>
      </c>
      <c r="K309" s="1" t="str">
        <f t="shared" si="14"/>
        <v/>
      </c>
      <c r="L309" s="1" t="e">
        <f ca="1">IF(AND(K309&lt;&gt; "", COUNTIF(SAP!#REF!,K309)&gt;0),"Matched", "")</f>
        <v>#REF!</v>
      </c>
      <c r="M309" s="1" t="str">
        <f t="shared" si="17"/>
        <v/>
      </c>
      <c r="N309" s="1" t="e">
        <f ca="1">IF(AND(M309&lt;&gt; "", COUNTIF(SAP!#REF!,M309)&gt;0),"Matched", "")</f>
        <v>#REF!</v>
      </c>
      <c r="O309" s="1" t="str">
        <f t="shared" si="18"/>
        <v/>
      </c>
      <c r="P309" s="1" t="e">
        <f ca="1">IF(AND(O309&lt;&gt; "", COUNTIF(SAP!#REF!,O309)&gt;0),"Matched", "")</f>
        <v>#REF!</v>
      </c>
      <c r="Q309" s="1" t="str">
        <f ca="1">IF(D309="AC","Logic4"&amp;"_"&amp;TEXT(C309,"dd.mm.yyyy") &amp;"_"&amp; 1486887.35,"")</f>
        <v>Logic4_03.02.2020_1486887.35</v>
      </c>
      <c r="R309" s="1" t="e">
        <f ca="1">IF(AND(Q309&lt;&gt; "", COUNTIF(SAP!#REF!,Q309)&gt;0),"Matched", "")</f>
        <v>#REF!</v>
      </c>
    </row>
    <row r="310" spans="1:18">
      <c r="A310" s="9">
        <v>11563327</v>
      </c>
      <c r="B310" s="10">
        <v>43864</v>
      </c>
      <c r="C310" s="10">
        <v>43864</v>
      </c>
      <c r="D310" s="11" t="s">
        <v>10</v>
      </c>
      <c r="E310" s="11">
        <v>0</v>
      </c>
      <c r="F310" s="11">
        <v>0</v>
      </c>
      <c r="G310" s="11">
        <v>1000</v>
      </c>
      <c r="H310" s="11">
        <v>8758.7999999999993</v>
      </c>
      <c r="I310" s="11" t="s">
        <v>11</v>
      </c>
      <c r="J310" s="11" t="s">
        <v>12</v>
      </c>
      <c r="K310" s="1" t="str">
        <f t="shared" si="14"/>
        <v/>
      </c>
      <c r="L310" s="1" t="e">
        <f ca="1">IF(AND(K310&lt;&gt; "", COUNTIF(SAP!#REF!,K310)&gt;0),"Matched", "")</f>
        <v>#REF!</v>
      </c>
      <c r="M310" s="1" t="str">
        <f t="shared" si="17"/>
        <v/>
      </c>
      <c r="N310" s="1" t="e">
        <f ca="1">IF(AND(M310&lt;&gt; "", COUNTIF(SAP!#REF!,M310)&gt;0),"Matched", "")</f>
        <v>#REF!</v>
      </c>
      <c r="O310" s="1" t="str">
        <f t="shared" si="18"/>
        <v/>
      </c>
      <c r="P310" s="1" t="e">
        <f ca="1">IF(AND(O310&lt;&gt; "", COUNTIF(SAP!#REF!,O310)&gt;0),"Matched", "")</f>
        <v>#REF!</v>
      </c>
      <c r="Q310" s="1" t="str">
        <f ca="1">IF(D310="AC","Logic4"&amp;"_"&amp;TEXT(C310,"dd.mm.yyyy") &amp;"_"&amp; 1486887.35,"")</f>
        <v>Logic4_03.02.2020_1486887.35</v>
      </c>
      <c r="R310" s="1" t="e">
        <f ca="1">IF(AND(Q310&lt;&gt; "", COUNTIF(SAP!#REF!,Q310)&gt;0),"Matched", "")</f>
        <v>#REF!</v>
      </c>
    </row>
    <row r="311" spans="1:18">
      <c r="A311" s="13">
        <v>11563327</v>
      </c>
      <c r="B311" s="14">
        <v>43864</v>
      </c>
      <c r="C311" s="14">
        <v>43864</v>
      </c>
      <c r="D311" s="15" t="s">
        <v>10</v>
      </c>
      <c r="E311" s="15">
        <v>0</v>
      </c>
      <c r="F311" s="15">
        <v>0</v>
      </c>
      <c r="G311" s="15">
        <v>1040</v>
      </c>
      <c r="H311" s="15">
        <v>9798.7999999999993</v>
      </c>
      <c r="I311" s="15" t="s">
        <v>11</v>
      </c>
      <c r="J311" s="15" t="s">
        <v>12</v>
      </c>
      <c r="K311" s="1" t="str">
        <f t="shared" si="14"/>
        <v/>
      </c>
      <c r="L311" s="1" t="e">
        <f ca="1">IF(AND(K311&lt;&gt; "", COUNTIF(SAP!#REF!,K311)&gt;0),"Matched", "")</f>
        <v>#REF!</v>
      </c>
      <c r="M311" s="1" t="str">
        <f t="shared" si="17"/>
        <v/>
      </c>
      <c r="N311" s="1" t="e">
        <f ca="1">IF(AND(M311&lt;&gt; "", COUNTIF(SAP!#REF!,M311)&gt;0),"Matched", "")</f>
        <v>#REF!</v>
      </c>
      <c r="O311" s="1" t="str">
        <f t="shared" si="18"/>
        <v/>
      </c>
      <c r="P311" s="1" t="e">
        <f ca="1">IF(AND(O311&lt;&gt; "", COUNTIF(SAP!#REF!,O311)&gt;0),"Matched", "")</f>
        <v>#REF!</v>
      </c>
      <c r="Q311" s="1" t="str">
        <f ca="1">IF(D311="AC","Logic4"&amp;"_"&amp;TEXT(C311,"dd.mm.yyyy") &amp;"_"&amp; 1486887.35,"")</f>
        <v>Logic4_03.02.2020_1486887.35</v>
      </c>
      <c r="R311" s="1" t="e">
        <f ca="1">IF(AND(Q311&lt;&gt; "", COUNTIF(SAP!#REF!,Q311)&gt;0),"Matched", "")</f>
        <v>#REF!</v>
      </c>
    </row>
    <row r="312" spans="1:18">
      <c r="A312" s="9">
        <v>11563327</v>
      </c>
      <c r="B312" s="10">
        <v>43864</v>
      </c>
      <c r="C312" s="10">
        <v>43864</v>
      </c>
      <c r="D312" s="11" t="s">
        <v>10</v>
      </c>
      <c r="E312" s="11">
        <v>0</v>
      </c>
      <c r="F312" s="11">
        <v>0</v>
      </c>
      <c r="G312" s="11">
        <v>1081.5999999999999</v>
      </c>
      <c r="H312" s="11">
        <v>10880.4</v>
      </c>
      <c r="I312" s="11" t="s">
        <v>11</v>
      </c>
      <c r="J312" s="11" t="s">
        <v>12</v>
      </c>
      <c r="K312" s="1" t="str">
        <f t="shared" si="14"/>
        <v/>
      </c>
      <c r="L312" s="1" t="e">
        <f ca="1">IF(AND(K312&lt;&gt; "", COUNTIF(SAP!#REF!,K312)&gt;0),"Matched", "")</f>
        <v>#REF!</v>
      </c>
      <c r="M312" s="1" t="str">
        <f t="shared" si="17"/>
        <v/>
      </c>
      <c r="N312" s="1" t="e">
        <f ca="1">IF(AND(M312&lt;&gt; "", COUNTIF(SAP!#REF!,M312)&gt;0),"Matched", "")</f>
        <v>#REF!</v>
      </c>
      <c r="O312" s="1" t="str">
        <f t="shared" si="18"/>
        <v/>
      </c>
      <c r="P312" s="1" t="e">
        <f ca="1">IF(AND(O312&lt;&gt; "", COUNTIF(SAP!#REF!,O312)&gt;0),"Matched", "")</f>
        <v>#REF!</v>
      </c>
      <c r="Q312" s="1" t="str">
        <f ca="1">IF(D312="AC","Logic4"&amp;"_"&amp;TEXT(C312,"dd.mm.yyyy") &amp;"_"&amp; 1486887.35,"")</f>
        <v>Logic4_03.02.2020_1486887.35</v>
      </c>
      <c r="R312" s="1" t="e">
        <f ca="1">IF(AND(Q312&lt;&gt; "", COUNTIF(SAP!#REF!,Q312)&gt;0),"Matched", "")</f>
        <v>#REF!</v>
      </c>
    </row>
    <row r="313" spans="1:18">
      <c r="A313" s="13">
        <v>11563327</v>
      </c>
      <c r="B313" s="14">
        <v>43864</v>
      </c>
      <c r="C313" s="14">
        <v>43864</v>
      </c>
      <c r="D313" s="15" t="s">
        <v>10</v>
      </c>
      <c r="E313" s="15">
        <v>0</v>
      </c>
      <c r="F313" s="15">
        <v>0</v>
      </c>
      <c r="G313" s="15">
        <v>1100</v>
      </c>
      <c r="H313" s="15">
        <v>11980.4</v>
      </c>
      <c r="I313" s="15" t="s">
        <v>11</v>
      </c>
      <c r="J313" s="15" t="s">
        <v>12</v>
      </c>
      <c r="K313" s="1" t="str">
        <f t="shared" si="14"/>
        <v/>
      </c>
      <c r="L313" s="1" t="e">
        <f ca="1">IF(AND(K313&lt;&gt; "", COUNTIF(SAP!#REF!,K313)&gt;0),"Matched", "")</f>
        <v>#REF!</v>
      </c>
      <c r="M313" s="1" t="str">
        <f t="shared" si="17"/>
        <v/>
      </c>
      <c r="N313" s="1" t="e">
        <f ca="1">IF(AND(M313&lt;&gt; "", COUNTIF(SAP!#REF!,M313)&gt;0),"Matched", "")</f>
        <v>#REF!</v>
      </c>
      <c r="O313" s="1" t="str">
        <f t="shared" si="18"/>
        <v/>
      </c>
      <c r="P313" s="1" t="e">
        <f ca="1">IF(AND(O313&lt;&gt; "", COUNTIF(SAP!#REF!,O313)&gt;0),"Matched", "")</f>
        <v>#REF!</v>
      </c>
      <c r="Q313" s="1" t="str">
        <f ca="1">IF(D313="AC","Logic4"&amp;"_"&amp;TEXT(C313,"dd.mm.yyyy") &amp;"_"&amp; 1486887.35,"")</f>
        <v>Logic4_03.02.2020_1486887.35</v>
      </c>
      <c r="R313" s="1" t="e">
        <f ca="1">IF(AND(Q313&lt;&gt; "", COUNTIF(SAP!#REF!,Q313)&gt;0),"Matched", "")</f>
        <v>#REF!</v>
      </c>
    </row>
    <row r="314" spans="1:18">
      <c r="A314" s="9">
        <v>11563327</v>
      </c>
      <c r="B314" s="10">
        <v>43864</v>
      </c>
      <c r="C314" s="10">
        <v>43864</v>
      </c>
      <c r="D314" s="11" t="s">
        <v>10</v>
      </c>
      <c r="E314" s="11">
        <v>0</v>
      </c>
      <c r="F314" s="11">
        <v>0</v>
      </c>
      <c r="G314" s="11">
        <v>1200</v>
      </c>
      <c r="H314" s="11">
        <v>13180.4</v>
      </c>
      <c r="I314" s="11" t="s">
        <v>11</v>
      </c>
      <c r="J314" s="11" t="s">
        <v>12</v>
      </c>
      <c r="K314" s="1" t="str">
        <f t="shared" si="14"/>
        <v/>
      </c>
      <c r="L314" s="1" t="e">
        <f ca="1">IF(AND(K314&lt;&gt; "", COUNTIF(SAP!#REF!,K314)&gt;0),"Matched", "")</f>
        <v>#REF!</v>
      </c>
      <c r="M314" s="1" t="str">
        <f t="shared" si="17"/>
        <v/>
      </c>
      <c r="N314" s="1" t="e">
        <f ca="1">IF(AND(M314&lt;&gt; "", COUNTIF(SAP!#REF!,M314)&gt;0),"Matched", "")</f>
        <v>#REF!</v>
      </c>
      <c r="O314" s="1" t="str">
        <f t="shared" si="18"/>
        <v/>
      </c>
      <c r="P314" s="1" t="e">
        <f ca="1">IF(AND(O314&lt;&gt; "", COUNTIF(SAP!#REF!,O314)&gt;0),"Matched", "")</f>
        <v>#REF!</v>
      </c>
      <c r="Q314" s="1" t="str">
        <f ca="1">IF(D314="AC","Logic4"&amp;"_"&amp;TEXT(C314,"dd.mm.yyyy") &amp;"_"&amp; 1486887.35,"")</f>
        <v>Logic4_03.02.2020_1486887.35</v>
      </c>
      <c r="R314" s="1" t="e">
        <f ca="1">IF(AND(Q314&lt;&gt; "", COUNTIF(SAP!#REF!,Q314)&gt;0),"Matched", "")</f>
        <v>#REF!</v>
      </c>
    </row>
    <row r="315" spans="1:18">
      <c r="A315" s="13">
        <v>11563327</v>
      </c>
      <c r="B315" s="14">
        <v>43864</v>
      </c>
      <c r="C315" s="14">
        <v>43864</v>
      </c>
      <c r="D315" s="15" t="s">
        <v>10</v>
      </c>
      <c r="E315" s="15">
        <v>0</v>
      </c>
      <c r="F315" s="15">
        <v>0</v>
      </c>
      <c r="G315" s="15">
        <v>1262.9000000000001</v>
      </c>
      <c r="H315" s="15">
        <v>14443.3</v>
      </c>
      <c r="I315" s="15" t="s">
        <v>11</v>
      </c>
      <c r="J315" s="15" t="s">
        <v>12</v>
      </c>
      <c r="K315" s="1" t="str">
        <f t="shared" si="14"/>
        <v/>
      </c>
      <c r="L315" s="1" t="e">
        <f ca="1">IF(AND(K315&lt;&gt; "", COUNTIF(SAP!#REF!,K315)&gt;0),"Matched", "")</f>
        <v>#REF!</v>
      </c>
      <c r="M315" s="1" t="str">
        <f t="shared" si="17"/>
        <v/>
      </c>
      <c r="N315" s="1" t="e">
        <f ca="1">IF(AND(M315&lt;&gt; "", COUNTIF(SAP!#REF!,M315)&gt;0),"Matched", "")</f>
        <v>#REF!</v>
      </c>
      <c r="O315" s="1" t="str">
        <f t="shared" si="18"/>
        <v/>
      </c>
      <c r="P315" s="1" t="e">
        <f ca="1">IF(AND(O315&lt;&gt; "", COUNTIF(SAP!#REF!,O315)&gt;0),"Matched", "")</f>
        <v>#REF!</v>
      </c>
      <c r="Q315" s="1" t="str">
        <f ca="1">IF(D315="AC","Logic4"&amp;"_"&amp;TEXT(C315,"dd.mm.yyyy") &amp;"_"&amp; 1486887.35,"")</f>
        <v>Logic4_03.02.2020_1486887.35</v>
      </c>
      <c r="R315" s="1" t="e">
        <f ca="1">IF(AND(Q315&lt;&gt; "", COUNTIF(SAP!#REF!,Q315)&gt;0),"Matched", "")</f>
        <v>#REF!</v>
      </c>
    </row>
    <row r="316" spans="1:18">
      <c r="A316" s="9">
        <v>11563327</v>
      </c>
      <c r="B316" s="10">
        <v>43864</v>
      </c>
      <c r="C316" s="10">
        <v>43864</v>
      </c>
      <c r="D316" s="11" t="s">
        <v>10</v>
      </c>
      <c r="E316" s="11">
        <v>0</v>
      </c>
      <c r="F316" s="11">
        <v>0</v>
      </c>
      <c r="G316" s="11">
        <v>1280</v>
      </c>
      <c r="H316" s="11">
        <v>15723.3</v>
      </c>
      <c r="I316" s="11" t="s">
        <v>11</v>
      </c>
      <c r="J316" s="11" t="s">
        <v>12</v>
      </c>
      <c r="K316" s="1" t="str">
        <f t="shared" si="14"/>
        <v/>
      </c>
      <c r="L316" s="1" t="e">
        <f ca="1">IF(AND(K316&lt;&gt; "", COUNTIF(SAP!#REF!,K316)&gt;0),"Matched", "")</f>
        <v>#REF!</v>
      </c>
      <c r="M316" s="1" t="str">
        <f t="shared" si="17"/>
        <v/>
      </c>
      <c r="N316" s="1" t="e">
        <f ca="1">IF(AND(M316&lt;&gt; "", COUNTIF(SAP!#REF!,M316)&gt;0),"Matched", "")</f>
        <v>#REF!</v>
      </c>
      <c r="O316" s="1" t="str">
        <f t="shared" si="18"/>
        <v/>
      </c>
      <c r="P316" s="1" t="e">
        <f ca="1">IF(AND(O316&lt;&gt; "", COUNTIF(SAP!#REF!,O316)&gt;0),"Matched", "")</f>
        <v>#REF!</v>
      </c>
      <c r="Q316" s="1" t="str">
        <f ca="1">IF(D316="AC","Logic4"&amp;"_"&amp;TEXT(C316,"dd.mm.yyyy") &amp;"_"&amp; 1486887.35,"")</f>
        <v>Logic4_03.02.2020_1486887.35</v>
      </c>
      <c r="R316" s="1" t="e">
        <f ca="1">IF(AND(Q316&lt;&gt; "", COUNTIF(SAP!#REF!,Q316)&gt;0),"Matched", "")</f>
        <v>#REF!</v>
      </c>
    </row>
    <row r="317" spans="1:18">
      <c r="A317" s="13">
        <v>11563327</v>
      </c>
      <c r="B317" s="14">
        <v>43864</v>
      </c>
      <c r="C317" s="14">
        <v>43864</v>
      </c>
      <c r="D317" s="15" t="s">
        <v>10</v>
      </c>
      <c r="E317" s="15">
        <v>0</v>
      </c>
      <c r="F317" s="15">
        <v>0</v>
      </c>
      <c r="G317" s="15">
        <v>1460</v>
      </c>
      <c r="H317" s="15">
        <v>17183.3</v>
      </c>
      <c r="I317" s="15" t="s">
        <v>11</v>
      </c>
      <c r="J317" s="15" t="s">
        <v>12</v>
      </c>
      <c r="K317" s="1" t="str">
        <f t="shared" si="14"/>
        <v/>
      </c>
      <c r="L317" s="1" t="e">
        <f ca="1">IF(AND(K317&lt;&gt; "", COUNTIF(SAP!#REF!,K317)&gt;0),"Matched", "")</f>
        <v>#REF!</v>
      </c>
      <c r="M317" s="1" t="str">
        <f t="shared" si="17"/>
        <v/>
      </c>
      <c r="N317" s="1" t="e">
        <f ca="1">IF(AND(M317&lt;&gt; "", COUNTIF(SAP!#REF!,M317)&gt;0),"Matched", "")</f>
        <v>#REF!</v>
      </c>
      <c r="O317" s="1" t="str">
        <f t="shared" si="18"/>
        <v/>
      </c>
      <c r="P317" s="1" t="e">
        <f ca="1">IF(AND(O317&lt;&gt; "", COUNTIF(SAP!#REF!,O317)&gt;0),"Matched", "")</f>
        <v>#REF!</v>
      </c>
      <c r="Q317" s="1" t="str">
        <f ca="1">IF(D317="AC","Logic4"&amp;"_"&amp;TEXT(C317,"dd.mm.yyyy") &amp;"_"&amp; 1486887.35,"")</f>
        <v>Logic4_03.02.2020_1486887.35</v>
      </c>
      <c r="R317" s="1" t="e">
        <f ca="1">IF(AND(Q317&lt;&gt; "", COUNTIF(SAP!#REF!,Q317)&gt;0),"Matched", "")</f>
        <v>#REF!</v>
      </c>
    </row>
    <row r="318" spans="1:18">
      <c r="A318" s="9">
        <v>11563327</v>
      </c>
      <c r="B318" s="10">
        <v>43864</v>
      </c>
      <c r="C318" s="10">
        <v>43864</v>
      </c>
      <c r="D318" s="11" t="s">
        <v>10</v>
      </c>
      <c r="E318" s="11">
        <v>0</v>
      </c>
      <c r="F318" s="11">
        <v>0</v>
      </c>
      <c r="G318" s="11">
        <v>1600</v>
      </c>
      <c r="H318" s="11">
        <v>18783.3</v>
      </c>
      <c r="I318" s="11" t="s">
        <v>11</v>
      </c>
      <c r="J318" s="11" t="s">
        <v>12</v>
      </c>
      <c r="K318" s="1" t="str">
        <f t="shared" si="14"/>
        <v/>
      </c>
      <c r="L318" s="1" t="e">
        <f ca="1">IF(AND(K318&lt;&gt; "", COUNTIF(SAP!#REF!,K318)&gt;0),"Matched", "")</f>
        <v>#REF!</v>
      </c>
      <c r="M318" s="1" t="str">
        <f t="shared" si="17"/>
        <v/>
      </c>
      <c r="N318" s="1" t="e">
        <f ca="1">IF(AND(M318&lt;&gt; "", COUNTIF(SAP!#REF!,M318)&gt;0),"Matched", "")</f>
        <v>#REF!</v>
      </c>
      <c r="O318" s="1" t="str">
        <f t="shared" si="18"/>
        <v/>
      </c>
      <c r="P318" s="1" t="e">
        <f ca="1">IF(AND(O318&lt;&gt; "", COUNTIF(SAP!#REF!,O318)&gt;0),"Matched", "")</f>
        <v>#REF!</v>
      </c>
      <c r="Q318" s="1" t="str">
        <f ca="1">IF(D318="AC","Logic4"&amp;"_"&amp;TEXT(C318,"dd.mm.yyyy") &amp;"_"&amp; 1486887.35,"")</f>
        <v>Logic4_03.02.2020_1486887.35</v>
      </c>
      <c r="R318" s="1" t="e">
        <f ca="1">IF(AND(Q318&lt;&gt; "", COUNTIF(SAP!#REF!,Q318)&gt;0),"Matched", "")</f>
        <v>#REF!</v>
      </c>
    </row>
    <row r="319" spans="1:18">
      <c r="A319" s="13">
        <v>11563327</v>
      </c>
      <c r="B319" s="14">
        <v>43864</v>
      </c>
      <c r="C319" s="14">
        <v>43864</v>
      </c>
      <c r="D319" s="15" t="s">
        <v>10</v>
      </c>
      <c r="E319" s="15">
        <v>0</v>
      </c>
      <c r="F319" s="15">
        <v>0</v>
      </c>
      <c r="G319" s="15">
        <v>1628.4</v>
      </c>
      <c r="H319" s="15">
        <v>20411.7</v>
      </c>
      <c r="I319" s="15" t="s">
        <v>11</v>
      </c>
      <c r="J319" s="15" t="s">
        <v>12</v>
      </c>
      <c r="K319" s="1" t="str">
        <f t="shared" si="14"/>
        <v/>
      </c>
      <c r="L319" s="1" t="e">
        <f ca="1">IF(AND(K319&lt;&gt; "", COUNTIF(SAP!#REF!,K319)&gt;0),"Matched", "")</f>
        <v>#REF!</v>
      </c>
      <c r="M319" s="1" t="str">
        <f t="shared" si="17"/>
        <v/>
      </c>
      <c r="N319" s="1" t="e">
        <f ca="1">IF(AND(M319&lt;&gt; "", COUNTIF(SAP!#REF!,M319)&gt;0),"Matched", "")</f>
        <v>#REF!</v>
      </c>
      <c r="O319" s="1" t="str">
        <f t="shared" si="18"/>
        <v/>
      </c>
      <c r="P319" s="1" t="e">
        <f ca="1">IF(AND(O319&lt;&gt; "", COUNTIF(SAP!#REF!,O319)&gt;0),"Matched", "")</f>
        <v>#REF!</v>
      </c>
      <c r="Q319" s="1" t="str">
        <f ca="1">IF(D319="AC","Logic4"&amp;"_"&amp;TEXT(C319,"dd.mm.yyyy") &amp;"_"&amp; 1486887.35,"")</f>
        <v>Logic4_03.02.2020_1486887.35</v>
      </c>
      <c r="R319" s="1" t="e">
        <f ca="1">IF(AND(Q319&lt;&gt; "", COUNTIF(SAP!#REF!,Q319)&gt;0),"Matched", "")</f>
        <v>#REF!</v>
      </c>
    </row>
    <row r="320" spans="1:18">
      <c r="A320" s="9">
        <v>11563327</v>
      </c>
      <c r="B320" s="10">
        <v>43864</v>
      </c>
      <c r="C320" s="10">
        <v>43864</v>
      </c>
      <c r="D320" s="11" t="s">
        <v>10</v>
      </c>
      <c r="E320" s="11">
        <v>0</v>
      </c>
      <c r="F320" s="11">
        <v>0</v>
      </c>
      <c r="G320" s="11">
        <v>1650</v>
      </c>
      <c r="H320" s="11">
        <v>22061.7</v>
      </c>
      <c r="I320" s="11" t="s">
        <v>11</v>
      </c>
      <c r="J320" s="11" t="s">
        <v>12</v>
      </c>
      <c r="K320" s="1" t="str">
        <f t="shared" si="14"/>
        <v/>
      </c>
      <c r="L320" s="1" t="e">
        <f ca="1">IF(AND(K320&lt;&gt; "", COUNTIF(SAP!#REF!,K320)&gt;0),"Matched", "")</f>
        <v>#REF!</v>
      </c>
      <c r="M320" s="1" t="str">
        <f t="shared" si="17"/>
        <v/>
      </c>
      <c r="N320" s="1" t="e">
        <f ca="1">IF(AND(M320&lt;&gt; "", COUNTIF(SAP!#REF!,M320)&gt;0),"Matched", "")</f>
        <v>#REF!</v>
      </c>
      <c r="O320" s="1" t="str">
        <f t="shared" si="18"/>
        <v/>
      </c>
      <c r="P320" s="1" t="e">
        <f ca="1">IF(AND(O320&lt;&gt; "", COUNTIF(SAP!#REF!,O320)&gt;0),"Matched", "")</f>
        <v>#REF!</v>
      </c>
      <c r="Q320" s="1" t="str">
        <f ca="1">IF(D320="AC","Logic4"&amp;"_"&amp;TEXT(C320,"dd.mm.yyyy") &amp;"_"&amp; 1486887.35,"")</f>
        <v>Logic4_03.02.2020_1486887.35</v>
      </c>
      <c r="R320" s="1" t="e">
        <f ca="1">IF(AND(Q320&lt;&gt; "", COUNTIF(SAP!#REF!,Q320)&gt;0),"Matched", "")</f>
        <v>#REF!</v>
      </c>
    </row>
    <row r="321" spans="1:18">
      <c r="A321" s="13">
        <v>11563327</v>
      </c>
      <c r="B321" s="14">
        <v>43864</v>
      </c>
      <c r="C321" s="14">
        <v>43864</v>
      </c>
      <c r="D321" s="15" t="s">
        <v>10</v>
      </c>
      <c r="E321" s="15">
        <v>0</v>
      </c>
      <c r="F321" s="15">
        <v>0</v>
      </c>
      <c r="G321" s="15">
        <v>1659</v>
      </c>
      <c r="H321" s="15">
        <v>23720.7</v>
      </c>
      <c r="I321" s="15" t="s">
        <v>11</v>
      </c>
      <c r="J321" s="15" t="s">
        <v>12</v>
      </c>
      <c r="K321" s="1" t="str">
        <f t="shared" si="14"/>
        <v/>
      </c>
      <c r="L321" s="1" t="e">
        <f ca="1">IF(AND(K321&lt;&gt; "", COUNTIF(SAP!#REF!,K321)&gt;0),"Matched", "")</f>
        <v>#REF!</v>
      </c>
      <c r="M321" s="1" t="str">
        <f t="shared" si="17"/>
        <v/>
      </c>
      <c r="N321" s="1" t="e">
        <f ca="1">IF(AND(M321&lt;&gt; "", COUNTIF(SAP!#REF!,M321)&gt;0),"Matched", "")</f>
        <v>#REF!</v>
      </c>
      <c r="O321" s="1" t="str">
        <f t="shared" si="18"/>
        <v/>
      </c>
      <c r="P321" s="1" t="e">
        <f ca="1">IF(AND(O321&lt;&gt; "", COUNTIF(SAP!#REF!,O321)&gt;0),"Matched", "")</f>
        <v>#REF!</v>
      </c>
      <c r="Q321" s="1" t="str">
        <f ca="1">IF(D321="AC","Logic4"&amp;"_"&amp;TEXT(C321,"dd.mm.yyyy") &amp;"_"&amp; 1486887.35,"")</f>
        <v>Logic4_03.02.2020_1486887.35</v>
      </c>
      <c r="R321" s="1" t="e">
        <f ca="1">IF(AND(Q321&lt;&gt; "", COUNTIF(SAP!#REF!,Q321)&gt;0),"Matched", "")</f>
        <v>#REF!</v>
      </c>
    </row>
    <row r="322" spans="1:18">
      <c r="A322" s="9">
        <v>11563327</v>
      </c>
      <c r="B322" s="10">
        <v>43864</v>
      </c>
      <c r="C322" s="10">
        <v>43864</v>
      </c>
      <c r="D322" s="11" t="s">
        <v>10</v>
      </c>
      <c r="E322" s="11">
        <v>0</v>
      </c>
      <c r="F322" s="11">
        <v>0</v>
      </c>
      <c r="G322" s="11">
        <v>1800</v>
      </c>
      <c r="H322" s="11">
        <v>25520.7</v>
      </c>
      <c r="I322" s="11" t="s">
        <v>11</v>
      </c>
      <c r="J322" s="11" t="s">
        <v>12</v>
      </c>
      <c r="K322" s="1" t="str">
        <f t="shared" si="14"/>
        <v/>
      </c>
      <c r="L322" s="1" t="e">
        <f ca="1">IF(AND(K322&lt;&gt; "", COUNTIF(SAP!#REF!,K322)&gt;0),"Matched", "")</f>
        <v>#REF!</v>
      </c>
      <c r="M322" s="1" t="str">
        <f t="shared" si="17"/>
        <v/>
      </c>
      <c r="N322" s="1" t="e">
        <f ca="1">IF(AND(M322&lt;&gt; "", COUNTIF(SAP!#REF!,M322)&gt;0),"Matched", "")</f>
        <v>#REF!</v>
      </c>
      <c r="O322" s="1" t="str">
        <f t="shared" si="18"/>
        <v/>
      </c>
      <c r="P322" s="1" t="e">
        <f ca="1">IF(AND(O322&lt;&gt; "", COUNTIF(SAP!#REF!,O322)&gt;0),"Matched", "")</f>
        <v>#REF!</v>
      </c>
      <c r="Q322" s="1" t="str">
        <f ca="1">IF(D322="AC","Logic4"&amp;"_"&amp;TEXT(C322,"dd.mm.yyyy") &amp;"_"&amp; 1486887.35,"")</f>
        <v>Logic4_03.02.2020_1486887.35</v>
      </c>
      <c r="R322" s="1" t="e">
        <f ca="1">IF(AND(Q322&lt;&gt; "", COUNTIF(SAP!#REF!,Q322)&gt;0),"Matched", "")</f>
        <v>#REF!</v>
      </c>
    </row>
    <row r="323" spans="1:18">
      <c r="A323" s="13">
        <v>11563327</v>
      </c>
      <c r="B323" s="14">
        <v>43864</v>
      </c>
      <c r="C323" s="14">
        <v>43864</v>
      </c>
      <c r="D323" s="15" t="s">
        <v>10</v>
      </c>
      <c r="E323" s="15">
        <v>0</v>
      </c>
      <c r="F323" s="15">
        <v>0</v>
      </c>
      <c r="G323" s="15">
        <v>2152.4</v>
      </c>
      <c r="H323" s="15">
        <v>27673.1</v>
      </c>
      <c r="I323" s="15" t="s">
        <v>11</v>
      </c>
      <c r="J323" s="15" t="s">
        <v>12</v>
      </c>
      <c r="K323" s="1" t="str">
        <f t="shared" ref="K323:K386" si="19">IF(D323="TF","Logic1"&amp;"_"&amp;TEXT(C323, "mm") &amp;"_"&amp; F323,"")</f>
        <v/>
      </c>
      <c r="L323" s="1" t="e">
        <f ca="1">IF(AND(K323&lt;&gt; "", COUNTIF(SAP!#REF!,K323)&gt;0),"Matched", "")</f>
        <v>#REF!</v>
      </c>
      <c r="M323" s="1" t="str">
        <f t="shared" si="17"/>
        <v/>
      </c>
      <c r="N323" s="1" t="e">
        <f ca="1">IF(AND(M323&lt;&gt; "", COUNTIF(SAP!#REF!,M323)&gt;0),"Matched", "")</f>
        <v>#REF!</v>
      </c>
      <c r="O323" s="1" t="str">
        <f t="shared" si="18"/>
        <v/>
      </c>
      <c r="P323" s="1" t="e">
        <f ca="1">IF(AND(O323&lt;&gt; "", COUNTIF(SAP!#REF!,O323)&gt;0),"Matched", "")</f>
        <v>#REF!</v>
      </c>
      <c r="Q323" s="1" t="str">
        <f ca="1">IF(D323="AC","Logic4"&amp;"_"&amp;TEXT(C323,"dd.mm.yyyy") &amp;"_"&amp; 1486887.35,"")</f>
        <v>Logic4_03.02.2020_1486887.35</v>
      </c>
      <c r="R323" s="1" t="e">
        <f ca="1">IF(AND(Q323&lt;&gt; "", COUNTIF(SAP!#REF!,Q323)&gt;0),"Matched", "")</f>
        <v>#REF!</v>
      </c>
    </row>
    <row r="324" spans="1:18">
      <c r="A324" s="9">
        <v>11563327</v>
      </c>
      <c r="B324" s="10">
        <v>43864</v>
      </c>
      <c r="C324" s="10">
        <v>43864</v>
      </c>
      <c r="D324" s="11" t="s">
        <v>10</v>
      </c>
      <c r="E324" s="11">
        <v>0</v>
      </c>
      <c r="F324" s="11">
        <v>0</v>
      </c>
      <c r="G324" s="11">
        <v>2250</v>
      </c>
      <c r="H324" s="11">
        <v>29923.1</v>
      </c>
      <c r="I324" s="11" t="s">
        <v>11</v>
      </c>
      <c r="J324" s="11" t="s">
        <v>12</v>
      </c>
      <c r="K324" s="1" t="str">
        <f t="shared" si="19"/>
        <v/>
      </c>
      <c r="L324" s="1" t="e">
        <f ca="1">IF(AND(K324&lt;&gt; "", COUNTIF(SAP!#REF!,K324)&gt;0),"Matched", "")</f>
        <v>#REF!</v>
      </c>
      <c r="M324" s="1" t="str">
        <f t="shared" si="17"/>
        <v/>
      </c>
      <c r="N324" s="1" t="e">
        <f ca="1">IF(AND(M324&lt;&gt; "", COUNTIF(SAP!#REF!,M324)&gt;0),"Matched", "")</f>
        <v>#REF!</v>
      </c>
      <c r="O324" s="1" t="str">
        <f t="shared" si="18"/>
        <v/>
      </c>
      <c r="P324" s="1" t="e">
        <f ca="1">IF(AND(O324&lt;&gt; "", COUNTIF(SAP!#REF!,O324)&gt;0),"Matched", "")</f>
        <v>#REF!</v>
      </c>
      <c r="Q324" s="1" t="str">
        <f ca="1">IF(D324="AC","Logic4"&amp;"_"&amp;TEXT(C324,"dd.mm.yyyy") &amp;"_"&amp; 1486887.35,"")</f>
        <v>Logic4_03.02.2020_1486887.35</v>
      </c>
      <c r="R324" s="1" t="e">
        <f ca="1">IF(AND(Q324&lt;&gt; "", COUNTIF(SAP!#REF!,Q324)&gt;0),"Matched", "")</f>
        <v>#REF!</v>
      </c>
    </row>
    <row r="325" spans="1:18">
      <c r="A325" s="13">
        <v>11563327</v>
      </c>
      <c r="B325" s="14">
        <v>43864</v>
      </c>
      <c r="C325" s="14">
        <v>43864</v>
      </c>
      <c r="D325" s="15" t="s">
        <v>10</v>
      </c>
      <c r="E325" s="15">
        <v>0</v>
      </c>
      <c r="F325" s="15">
        <v>0</v>
      </c>
      <c r="G325" s="15">
        <v>2293.73</v>
      </c>
      <c r="H325" s="15">
        <v>32216.83</v>
      </c>
      <c r="I325" s="15" t="s">
        <v>11</v>
      </c>
      <c r="J325" s="15" t="s">
        <v>12</v>
      </c>
      <c r="K325" s="1" t="str">
        <f t="shared" si="19"/>
        <v/>
      </c>
      <c r="L325" s="1" t="e">
        <f ca="1">IF(AND(K325&lt;&gt; "", COUNTIF(SAP!#REF!,K325)&gt;0),"Matched", "")</f>
        <v>#REF!</v>
      </c>
      <c r="M325" s="1" t="str">
        <f t="shared" si="17"/>
        <v/>
      </c>
      <c r="N325" s="1" t="e">
        <f ca="1">IF(AND(M325&lt;&gt; "", COUNTIF(SAP!#REF!,M325)&gt;0),"Matched", "")</f>
        <v>#REF!</v>
      </c>
      <c r="O325" s="1" t="str">
        <f t="shared" si="18"/>
        <v/>
      </c>
      <c r="P325" s="1" t="e">
        <f ca="1">IF(AND(O325&lt;&gt; "", COUNTIF(SAP!#REF!,O325)&gt;0),"Matched", "")</f>
        <v>#REF!</v>
      </c>
      <c r="Q325" s="1" t="str">
        <f ca="1">IF(D325="AC","Logic4"&amp;"_"&amp;TEXT(C325,"dd.mm.yyyy") &amp;"_"&amp; 1486887.35,"")</f>
        <v>Logic4_03.02.2020_1486887.35</v>
      </c>
      <c r="R325" s="1" t="e">
        <f ca="1">IF(AND(Q325&lt;&gt; "", COUNTIF(SAP!#REF!,Q325)&gt;0),"Matched", "")</f>
        <v>#REF!</v>
      </c>
    </row>
    <row r="326" spans="1:18">
      <c r="A326" s="9">
        <v>11563327</v>
      </c>
      <c r="B326" s="10">
        <v>43864</v>
      </c>
      <c r="C326" s="10">
        <v>43864</v>
      </c>
      <c r="D326" s="11" t="s">
        <v>10</v>
      </c>
      <c r="E326" s="11">
        <v>0</v>
      </c>
      <c r="F326" s="11">
        <v>0</v>
      </c>
      <c r="G326" s="11">
        <v>2404</v>
      </c>
      <c r="H326" s="11">
        <v>34620.83</v>
      </c>
      <c r="I326" s="11" t="s">
        <v>11</v>
      </c>
      <c r="J326" s="11" t="s">
        <v>12</v>
      </c>
      <c r="K326" s="1" t="str">
        <f t="shared" si="19"/>
        <v/>
      </c>
      <c r="L326" s="1" t="e">
        <f ca="1">IF(AND(K326&lt;&gt; "", COUNTIF(SAP!#REF!,K326)&gt;0),"Matched", "")</f>
        <v>#REF!</v>
      </c>
      <c r="M326" s="1" t="str">
        <f t="shared" si="17"/>
        <v/>
      </c>
      <c r="N326" s="1" t="e">
        <f ca="1">IF(AND(M326&lt;&gt; "", COUNTIF(SAP!#REF!,M326)&gt;0),"Matched", "")</f>
        <v>#REF!</v>
      </c>
      <c r="O326" s="1" t="str">
        <f t="shared" si="18"/>
        <v/>
      </c>
      <c r="P326" s="1" t="e">
        <f ca="1">IF(AND(O326&lt;&gt; "", COUNTIF(SAP!#REF!,O326)&gt;0),"Matched", "")</f>
        <v>#REF!</v>
      </c>
      <c r="Q326" s="1" t="str">
        <f ca="1">IF(D326="AC","Logic4"&amp;"_"&amp;TEXT(C326,"dd.mm.yyyy") &amp;"_"&amp; 1486887.35,"")</f>
        <v>Logic4_03.02.2020_1486887.35</v>
      </c>
      <c r="R326" s="1" t="e">
        <f ca="1">IF(AND(Q326&lt;&gt; "", COUNTIF(SAP!#REF!,Q326)&gt;0),"Matched", "")</f>
        <v>#REF!</v>
      </c>
    </row>
    <row r="327" spans="1:18">
      <c r="A327" s="13">
        <v>11563327</v>
      </c>
      <c r="B327" s="14">
        <v>43864</v>
      </c>
      <c r="C327" s="14">
        <v>43864</v>
      </c>
      <c r="D327" s="15" t="s">
        <v>10</v>
      </c>
      <c r="E327" s="15">
        <v>0</v>
      </c>
      <c r="F327" s="15">
        <v>0</v>
      </c>
      <c r="G327" s="15">
        <v>2440</v>
      </c>
      <c r="H327" s="15">
        <v>37060.83</v>
      </c>
      <c r="I327" s="15" t="s">
        <v>11</v>
      </c>
      <c r="J327" s="15" t="s">
        <v>12</v>
      </c>
      <c r="K327" s="1" t="str">
        <f t="shared" si="19"/>
        <v/>
      </c>
      <c r="L327" s="1" t="e">
        <f ca="1">IF(AND(K327&lt;&gt; "", COUNTIF(SAP!#REF!,K327)&gt;0),"Matched", "")</f>
        <v>#REF!</v>
      </c>
      <c r="M327" s="1" t="str">
        <f t="shared" si="17"/>
        <v/>
      </c>
      <c r="N327" s="1" t="e">
        <f ca="1">IF(AND(M327&lt;&gt; "", COUNTIF(SAP!#REF!,M327)&gt;0),"Matched", "")</f>
        <v>#REF!</v>
      </c>
      <c r="O327" s="1" t="str">
        <f t="shared" si="18"/>
        <v/>
      </c>
      <c r="P327" s="1" t="e">
        <f ca="1">IF(AND(O327&lt;&gt; "", COUNTIF(SAP!#REF!,O327)&gt;0),"Matched", "")</f>
        <v>#REF!</v>
      </c>
      <c r="Q327" s="1" t="str">
        <f ca="1">IF(D327="AC","Logic4"&amp;"_"&amp;TEXT(C327,"dd.mm.yyyy") &amp;"_"&amp; 1486887.35,"")</f>
        <v>Logic4_03.02.2020_1486887.35</v>
      </c>
      <c r="R327" s="1" t="e">
        <f ca="1">IF(AND(Q327&lt;&gt; "", COUNTIF(SAP!#REF!,Q327)&gt;0),"Matched", "")</f>
        <v>#REF!</v>
      </c>
    </row>
    <row r="328" spans="1:18">
      <c r="A328" s="9">
        <v>11563327</v>
      </c>
      <c r="B328" s="10">
        <v>43864</v>
      </c>
      <c r="C328" s="10">
        <v>43864</v>
      </c>
      <c r="D328" s="11" t="s">
        <v>10</v>
      </c>
      <c r="E328" s="11">
        <v>0</v>
      </c>
      <c r="F328" s="11">
        <v>0</v>
      </c>
      <c r="G328" s="11">
        <v>2550</v>
      </c>
      <c r="H328" s="11">
        <v>39610.83</v>
      </c>
      <c r="I328" s="11" t="s">
        <v>11</v>
      </c>
      <c r="J328" s="11" t="s">
        <v>12</v>
      </c>
      <c r="K328" s="1" t="str">
        <f t="shared" si="19"/>
        <v/>
      </c>
      <c r="L328" s="1" t="e">
        <f ca="1">IF(AND(K328&lt;&gt; "", COUNTIF(SAP!#REF!,K328)&gt;0),"Matched", "")</f>
        <v>#REF!</v>
      </c>
      <c r="M328" s="1" t="str">
        <f t="shared" si="17"/>
        <v/>
      </c>
      <c r="N328" s="1" t="e">
        <f ca="1">IF(AND(M328&lt;&gt; "", COUNTIF(SAP!#REF!,M328)&gt;0),"Matched", "")</f>
        <v>#REF!</v>
      </c>
      <c r="O328" s="1" t="str">
        <f t="shared" si="18"/>
        <v/>
      </c>
      <c r="P328" s="1" t="e">
        <f ca="1">IF(AND(O328&lt;&gt; "", COUNTIF(SAP!#REF!,O328)&gt;0),"Matched", "")</f>
        <v>#REF!</v>
      </c>
      <c r="Q328" s="1" t="str">
        <f ca="1">IF(D328="AC","Logic4"&amp;"_"&amp;TEXT(C328,"dd.mm.yyyy") &amp;"_"&amp; 1486887.35,"")</f>
        <v>Logic4_03.02.2020_1486887.35</v>
      </c>
      <c r="R328" s="1" t="e">
        <f ca="1">IF(AND(Q328&lt;&gt; "", COUNTIF(SAP!#REF!,Q328)&gt;0),"Matched", "")</f>
        <v>#REF!</v>
      </c>
    </row>
    <row r="329" spans="1:18">
      <c r="A329" s="13">
        <v>11563327</v>
      </c>
      <c r="B329" s="14">
        <v>43864</v>
      </c>
      <c r="C329" s="14">
        <v>43864</v>
      </c>
      <c r="D329" s="15" t="s">
        <v>10</v>
      </c>
      <c r="E329" s="15">
        <v>0</v>
      </c>
      <c r="F329" s="15">
        <v>0</v>
      </c>
      <c r="G329" s="15">
        <v>2684.6</v>
      </c>
      <c r="H329" s="15">
        <v>42295.43</v>
      </c>
      <c r="I329" s="15" t="s">
        <v>11</v>
      </c>
      <c r="J329" s="15" t="s">
        <v>12</v>
      </c>
      <c r="K329" s="1" t="str">
        <f t="shared" si="19"/>
        <v/>
      </c>
      <c r="L329" s="1" t="e">
        <f ca="1">IF(AND(K329&lt;&gt; "", COUNTIF(SAP!#REF!,K329)&gt;0),"Matched", "")</f>
        <v>#REF!</v>
      </c>
      <c r="M329" s="1" t="str">
        <f t="shared" si="17"/>
        <v/>
      </c>
      <c r="N329" s="1" t="e">
        <f ca="1">IF(AND(M329&lt;&gt; "", COUNTIF(SAP!#REF!,M329)&gt;0),"Matched", "")</f>
        <v>#REF!</v>
      </c>
      <c r="O329" s="1" t="str">
        <f t="shared" si="18"/>
        <v/>
      </c>
      <c r="P329" s="1" t="e">
        <f ca="1">IF(AND(O329&lt;&gt; "", COUNTIF(SAP!#REF!,O329)&gt;0),"Matched", "")</f>
        <v>#REF!</v>
      </c>
      <c r="Q329" s="1" t="str">
        <f ca="1">IF(D329="AC","Logic4"&amp;"_"&amp;TEXT(C329,"dd.mm.yyyy") &amp;"_"&amp; 1486887.35,"")</f>
        <v>Logic4_03.02.2020_1486887.35</v>
      </c>
      <c r="R329" s="1" t="e">
        <f ca="1">IF(AND(Q329&lt;&gt; "", COUNTIF(SAP!#REF!,Q329)&gt;0),"Matched", "")</f>
        <v>#REF!</v>
      </c>
    </row>
    <row r="330" spans="1:18">
      <c r="A330" s="9">
        <v>11563327</v>
      </c>
      <c r="B330" s="10">
        <v>43864</v>
      </c>
      <c r="C330" s="10">
        <v>43864</v>
      </c>
      <c r="D330" s="11" t="s">
        <v>10</v>
      </c>
      <c r="E330" s="11">
        <v>0</v>
      </c>
      <c r="F330" s="11">
        <v>0</v>
      </c>
      <c r="G330" s="11">
        <v>2900</v>
      </c>
      <c r="H330" s="11">
        <v>45195.43</v>
      </c>
      <c r="I330" s="11" t="s">
        <v>11</v>
      </c>
      <c r="J330" s="11" t="s">
        <v>12</v>
      </c>
      <c r="K330" s="1" t="str">
        <f t="shared" si="19"/>
        <v/>
      </c>
      <c r="L330" s="1" t="e">
        <f ca="1">IF(AND(K330&lt;&gt; "", COUNTIF(SAP!#REF!,K330)&gt;0),"Matched", "")</f>
        <v>#REF!</v>
      </c>
      <c r="M330" s="1" t="str">
        <f t="shared" si="17"/>
        <v/>
      </c>
      <c r="N330" s="1" t="e">
        <f ca="1">IF(AND(M330&lt;&gt; "", COUNTIF(SAP!#REF!,M330)&gt;0),"Matched", "")</f>
        <v>#REF!</v>
      </c>
      <c r="O330" s="1" t="str">
        <f t="shared" si="18"/>
        <v/>
      </c>
      <c r="P330" s="1" t="e">
        <f ca="1">IF(AND(O330&lt;&gt; "", COUNTIF(SAP!#REF!,O330)&gt;0),"Matched", "")</f>
        <v>#REF!</v>
      </c>
      <c r="Q330" s="1" t="str">
        <f ca="1">IF(D330="AC","Logic4"&amp;"_"&amp;TEXT(C330,"dd.mm.yyyy") &amp;"_"&amp; 1486887.35,"")</f>
        <v>Logic4_03.02.2020_1486887.35</v>
      </c>
      <c r="R330" s="1" t="e">
        <f ca="1">IF(AND(Q330&lt;&gt; "", COUNTIF(SAP!#REF!,Q330)&gt;0),"Matched", "")</f>
        <v>#REF!</v>
      </c>
    </row>
    <row r="331" spans="1:18">
      <c r="A331" s="13">
        <v>11563327</v>
      </c>
      <c r="B331" s="14">
        <v>43864</v>
      </c>
      <c r="C331" s="14">
        <v>43864</v>
      </c>
      <c r="D331" s="15" t="s">
        <v>10</v>
      </c>
      <c r="E331" s="15">
        <v>0</v>
      </c>
      <c r="F331" s="15">
        <v>0</v>
      </c>
      <c r="G331" s="15">
        <v>2967</v>
      </c>
      <c r="H331" s="15">
        <v>48162.43</v>
      </c>
      <c r="I331" s="15" t="s">
        <v>11</v>
      </c>
      <c r="J331" s="15" t="s">
        <v>12</v>
      </c>
      <c r="K331" s="1" t="str">
        <f t="shared" si="19"/>
        <v/>
      </c>
      <c r="L331" s="1" t="e">
        <f ca="1">IF(AND(K331&lt;&gt; "", COUNTIF(SAP!#REF!,K331)&gt;0),"Matched", "")</f>
        <v>#REF!</v>
      </c>
      <c r="M331" s="1" t="str">
        <f t="shared" si="17"/>
        <v/>
      </c>
      <c r="N331" s="1" t="e">
        <f ca="1">IF(AND(M331&lt;&gt; "", COUNTIF(SAP!#REF!,M331)&gt;0),"Matched", "")</f>
        <v>#REF!</v>
      </c>
      <c r="O331" s="1" t="str">
        <f t="shared" si="18"/>
        <v/>
      </c>
      <c r="P331" s="1" t="e">
        <f ca="1">IF(AND(O331&lt;&gt; "", COUNTIF(SAP!#REF!,O331)&gt;0),"Matched", "")</f>
        <v>#REF!</v>
      </c>
      <c r="Q331" s="1" t="str">
        <f ca="1">IF(D331="AC","Logic4"&amp;"_"&amp;TEXT(C331,"dd.mm.yyyy") &amp;"_"&amp; 1486887.35,"")</f>
        <v>Logic4_03.02.2020_1486887.35</v>
      </c>
      <c r="R331" s="1" t="e">
        <f ca="1">IF(AND(Q331&lt;&gt; "", COUNTIF(SAP!#REF!,Q331)&gt;0),"Matched", "")</f>
        <v>#REF!</v>
      </c>
    </row>
    <row r="332" spans="1:18">
      <c r="A332" s="9">
        <v>11563327</v>
      </c>
      <c r="B332" s="10">
        <v>43864</v>
      </c>
      <c r="C332" s="10">
        <v>43864</v>
      </c>
      <c r="D332" s="11" t="s">
        <v>10</v>
      </c>
      <c r="E332" s="11">
        <v>0</v>
      </c>
      <c r="F332" s="11">
        <v>0</v>
      </c>
      <c r="G332" s="11">
        <v>3075.5</v>
      </c>
      <c r="H332" s="11">
        <v>51237.93</v>
      </c>
      <c r="I332" s="11" t="s">
        <v>11</v>
      </c>
      <c r="J332" s="11" t="s">
        <v>12</v>
      </c>
      <c r="K332" s="1" t="str">
        <f t="shared" si="19"/>
        <v/>
      </c>
      <c r="L332" s="1" t="e">
        <f ca="1">IF(AND(K332&lt;&gt; "", COUNTIF(SAP!#REF!,K332)&gt;0),"Matched", "")</f>
        <v>#REF!</v>
      </c>
      <c r="M332" s="1" t="str">
        <f t="shared" si="17"/>
        <v/>
      </c>
      <c r="N332" s="1" t="e">
        <f ca="1">IF(AND(M332&lt;&gt; "", COUNTIF(SAP!#REF!,M332)&gt;0),"Matched", "")</f>
        <v>#REF!</v>
      </c>
      <c r="O332" s="1" t="str">
        <f t="shared" si="18"/>
        <v/>
      </c>
      <c r="P332" s="1" t="e">
        <f ca="1">IF(AND(O332&lt;&gt; "", COUNTIF(SAP!#REF!,O332)&gt;0),"Matched", "")</f>
        <v>#REF!</v>
      </c>
      <c r="Q332" s="1" t="str">
        <f ca="1">IF(D332="AC","Logic4"&amp;"_"&amp;TEXT(C332,"dd.mm.yyyy") &amp;"_"&amp; 1486887.35,"")</f>
        <v>Logic4_03.02.2020_1486887.35</v>
      </c>
      <c r="R332" s="1" t="e">
        <f ca="1">IF(AND(Q332&lt;&gt; "", COUNTIF(SAP!#REF!,Q332)&gt;0),"Matched", "")</f>
        <v>#REF!</v>
      </c>
    </row>
    <row r="333" spans="1:18">
      <c r="A333" s="13">
        <v>11563327</v>
      </c>
      <c r="B333" s="14">
        <v>43864</v>
      </c>
      <c r="C333" s="14">
        <v>43864</v>
      </c>
      <c r="D333" s="15" t="s">
        <v>10</v>
      </c>
      <c r="E333" s="15">
        <v>0</v>
      </c>
      <c r="F333" s="15">
        <v>0</v>
      </c>
      <c r="G333" s="15">
        <v>3226</v>
      </c>
      <c r="H333" s="15">
        <v>54463.93</v>
      </c>
      <c r="I333" s="15" t="s">
        <v>11</v>
      </c>
      <c r="J333" s="15" t="s">
        <v>12</v>
      </c>
      <c r="K333" s="1" t="str">
        <f t="shared" si="19"/>
        <v/>
      </c>
      <c r="L333" s="1" t="e">
        <f ca="1">IF(AND(K333&lt;&gt; "", COUNTIF(SAP!#REF!,K333)&gt;0),"Matched", "")</f>
        <v>#REF!</v>
      </c>
      <c r="M333" s="1" t="str">
        <f t="shared" si="17"/>
        <v/>
      </c>
      <c r="N333" s="1" t="e">
        <f ca="1">IF(AND(M333&lt;&gt; "", COUNTIF(SAP!#REF!,M333)&gt;0),"Matched", "")</f>
        <v>#REF!</v>
      </c>
      <c r="O333" s="1" t="str">
        <f t="shared" si="18"/>
        <v/>
      </c>
      <c r="P333" s="1" t="e">
        <f ca="1">IF(AND(O333&lt;&gt; "", COUNTIF(SAP!#REF!,O333)&gt;0),"Matched", "")</f>
        <v>#REF!</v>
      </c>
      <c r="Q333" s="1" t="str">
        <f ca="1">IF(D333="AC","Logic4"&amp;"_"&amp;TEXT(C333,"dd.mm.yyyy") &amp;"_"&amp; 1486887.35,"")</f>
        <v>Logic4_03.02.2020_1486887.35</v>
      </c>
      <c r="R333" s="1" t="e">
        <f ca="1">IF(AND(Q333&lt;&gt; "", COUNTIF(SAP!#REF!,Q333)&gt;0),"Matched", "")</f>
        <v>#REF!</v>
      </c>
    </row>
    <row r="334" spans="1:18">
      <c r="A334" s="9">
        <v>11563327</v>
      </c>
      <c r="B334" s="10">
        <v>43864</v>
      </c>
      <c r="C334" s="10">
        <v>43864</v>
      </c>
      <c r="D334" s="11" t="s">
        <v>10</v>
      </c>
      <c r="E334" s="11">
        <v>0</v>
      </c>
      <c r="F334" s="11">
        <v>0</v>
      </c>
      <c r="G334" s="11">
        <v>3320</v>
      </c>
      <c r="H334" s="11">
        <v>57783.93</v>
      </c>
      <c r="I334" s="11" t="s">
        <v>11</v>
      </c>
      <c r="J334" s="11" t="s">
        <v>12</v>
      </c>
      <c r="K334" s="1" t="str">
        <f t="shared" si="19"/>
        <v/>
      </c>
      <c r="L334" s="1" t="e">
        <f ca="1">IF(AND(K334&lt;&gt; "", COUNTIF(SAP!#REF!,K334)&gt;0),"Matched", "")</f>
        <v>#REF!</v>
      </c>
      <c r="M334" s="1" t="str">
        <f t="shared" si="17"/>
        <v/>
      </c>
      <c r="N334" s="1" t="e">
        <f ca="1">IF(AND(M334&lt;&gt; "", COUNTIF(SAP!#REF!,M334)&gt;0),"Matched", "")</f>
        <v>#REF!</v>
      </c>
      <c r="O334" s="1" t="str">
        <f t="shared" si="18"/>
        <v/>
      </c>
      <c r="P334" s="1" t="e">
        <f ca="1">IF(AND(O334&lt;&gt; "", COUNTIF(SAP!#REF!,O334)&gt;0),"Matched", "")</f>
        <v>#REF!</v>
      </c>
      <c r="Q334" s="1" t="str">
        <f ca="1">IF(D334="AC","Logic4"&amp;"_"&amp;TEXT(C334,"dd.mm.yyyy") &amp;"_"&amp; 1486887.35,"")</f>
        <v>Logic4_03.02.2020_1486887.35</v>
      </c>
      <c r="R334" s="1" t="e">
        <f ca="1">IF(AND(Q334&lt;&gt; "", COUNTIF(SAP!#REF!,Q334)&gt;0),"Matched", "")</f>
        <v>#REF!</v>
      </c>
    </row>
    <row r="335" spans="1:18">
      <c r="A335" s="13">
        <v>11563327</v>
      </c>
      <c r="B335" s="14">
        <v>43864</v>
      </c>
      <c r="C335" s="14">
        <v>43864</v>
      </c>
      <c r="D335" s="15" t="s">
        <v>10</v>
      </c>
      <c r="E335" s="15">
        <v>0</v>
      </c>
      <c r="F335" s="15">
        <v>0</v>
      </c>
      <c r="G335" s="15">
        <v>3410</v>
      </c>
      <c r="H335" s="15">
        <v>61193.93</v>
      </c>
      <c r="I335" s="15" t="s">
        <v>11</v>
      </c>
      <c r="J335" s="15" t="s">
        <v>12</v>
      </c>
      <c r="K335" s="1" t="str">
        <f t="shared" si="19"/>
        <v/>
      </c>
      <c r="L335" s="1" t="e">
        <f ca="1">IF(AND(K335&lt;&gt; "", COUNTIF(SAP!#REF!,K335)&gt;0),"Matched", "")</f>
        <v>#REF!</v>
      </c>
      <c r="M335" s="1" t="str">
        <f t="shared" si="17"/>
        <v/>
      </c>
      <c r="N335" s="1" t="e">
        <f ca="1">IF(AND(M335&lt;&gt; "", COUNTIF(SAP!#REF!,M335)&gt;0),"Matched", "")</f>
        <v>#REF!</v>
      </c>
      <c r="O335" s="1" t="str">
        <f t="shared" si="18"/>
        <v/>
      </c>
      <c r="P335" s="1" t="e">
        <f ca="1">IF(AND(O335&lt;&gt; "", COUNTIF(SAP!#REF!,O335)&gt;0),"Matched", "")</f>
        <v>#REF!</v>
      </c>
      <c r="Q335" s="1" t="str">
        <f ca="1">IF(D335="AC","Logic4"&amp;"_"&amp;TEXT(C335,"dd.mm.yyyy") &amp;"_"&amp; 1486887.35,"")</f>
        <v>Logic4_03.02.2020_1486887.35</v>
      </c>
      <c r="R335" s="1" t="e">
        <f ca="1">IF(AND(Q335&lt;&gt; "", COUNTIF(SAP!#REF!,Q335)&gt;0),"Matched", "")</f>
        <v>#REF!</v>
      </c>
    </row>
    <row r="336" spans="1:18">
      <c r="A336" s="9">
        <v>11563327</v>
      </c>
      <c r="B336" s="10">
        <v>43864</v>
      </c>
      <c r="C336" s="10">
        <v>43864</v>
      </c>
      <c r="D336" s="11" t="s">
        <v>10</v>
      </c>
      <c r="E336" s="11">
        <v>0</v>
      </c>
      <c r="F336" s="11">
        <v>0</v>
      </c>
      <c r="G336" s="11">
        <v>3480</v>
      </c>
      <c r="H336" s="11">
        <v>64673.93</v>
      </c>
      <c r="I336" s="11" t="s">
        <v>11</v>
      </c>
      <c r="J336" s="11" t="s">
        <v>12</v>
      </c>
      <c r="K336" s="1" t="str">
        <f t="shared" si="19"/>
        <v/>
      </c>
      <c r="L336" s="1" t="e">
        <f ca="1">IF(AND(K336&lt;&gt; "", COUNTIF(SAP!#REF!,K336)&gt;0),"Matched", "")</f>
        <v>#REF!</v>
      </c>
      <c r="M336" s="1" t="str">
        <f t="shared" si="17"/>
        <v/>
      </c>
      <c r="N336" s="1" t="e">
        <f ca="1">IF(AND(M336&lt;&gt; "", COUNTIF(SAP!#REF!,M336)&gt;0),"Matched", "")</f>
        <v>#REF!</v>
      </c>
      <c r="O336" s="1" t="str">
        <f t="shared" si="18"/>
        <v/>
      </c>
      <c r="P336" s="1" t="e">
        <f ca="1">IF(AND(O336&lt;&gt; "", COUNTIF(SAP!#REF!,O336)&gt;0),"Matched", "")</f>
        <v>#REF!</v>
      </c>
      <c r="Q336" s="1" t="str">
        <f ca="1">IF(D336="AC","Logic4"&amp;"_"&amp;TEXT(C336,"dd.mm.yyyy") &amp;"_"&amp; 1486887.35,"")</f>
        <v>Logic4_03.02.2020_1486887.35</v>
      </c>
      <c r="R336" s="1" t="e">
        <f ca="1">IF(AND(Q336&lt;&gt; "", COUNTIF(SAP!#REF!,Q336)&gt;0),"Matched", "")</f>
        <v>#REF!</v>
      </c>
    </row>
    <row r="337" spans="1:18">
      <c r="A337" s="13">
        <v>11563327</v>
      </c>
      <c r="B337" s="14">
        <v>43864</v>
      </c>
      <c r="C337" s="14">
        <v>43864</v>
      </c>
      <c r="D337" s="15" t="s">
        <v>10</v>
      </c>
      <c r="E337" s="15">
        <v>0</v>
      </c>
      <c r="F337" s="15">
        <v>0</v>
      </c>
      <c r="G337" s="15">
        <v>3620</v>
      </c>
      <c r="H337" s="15">
        <v>68293.929999999993</v>
      </c>
      <c r="I337" s="15" t="s">
        <v>11</v>
      </c>
      <c r="J337" s="15" t="s">
        <v>12</v>
      </c>
      <c r="K337" s="1" t="str">
        <f t="shared" si="19"/>
        <v/>
      </c>
      <c r="L337" s="1" t="e">
        <f ca="1">IF(AND(K337&lt;&gt; "", COUNTIF(SAP!#REF!,K337)&gt;0),"Matched", "")</f>
        <v>#REF!</v>
      </c>
      <c r="M337" s="1" t="str">
        <f t="shared" si="17"/>
        <v/>
      </c>
      <c r="N337" s="1" t="e">
        <f ca="1">IF(AND(M337&lt;&gt; "", COUNTIF(SAP!#REF!,M337)&gt;0),"Matched", "")</f>
        <v>#REF!</v>
      </c>
      <c r="O337" s="1" t="str">
        <f t="shared" si="18"/>
        <v/>
      </c>
      <c r="P337" s="1" t="e">
        <f ca="1">IF(AND(O337&lt;&gt; "", COUNTIF(SAP!#REF!,O337)&gt;0),"Matched", "")</f>
        <v>#REF!</v>
      </c>
      <c r="Q337" s="1" t="str">
        <f ca="1">IF(D337="AC","Logic4"&amp;"_"&amp;TEXT(C337,"dd.mm.yyyy") &amp;"_"&amp; 1486887.35,"")</f>
        <v>Logic4_03.02.2020_1486887.35</v>
      </c>
      <c r="R337" s="1" t="e">
        <f ca="1">IF(AND(Q337&lt;&gt; "", COUNTIF(SAP!#REF!,Q337)&gt;0),"Matched", "")</f>
        <v>#REF!</v>
      </c>
    </row>
    <row r="338" spans="1:18">
      <c r="A338" s="9">
        <v>11563327</v>
      </c>
      <c r="B338" s="10">
        <v>43864</v>
      </c>
      <c r="C338" s="10">
        <v>43864</v>
      </c>
      <c r="D338" s="11" t="s">
        <v>10</v>
      </c>
      <c r="E338" s="11">
        <v>0</v>
      </c>
      <c r="F338" s="11">
        <v>0</v>
      </c>
      <c r="G338" s="11">
        <v>3700</v>
      </c>
      <c r="H338" s="11">
        <v>71993.929999999993</v>
      </c>
      <c r="I338" s="11" t="s">
        <v>11</v>
      </c>
      <c r="J338" s="11" t="s">
        <v>12</v>
      </c>
      <c r="K338" s="1" t="str">
        <f t="shared" si="19"/>
        <v/>
      </c>
      <c r="L338" s="1" t="e">
        <f ca="1">IF(AND(K338&lt;&gt; "", COUNTIF(SAP!#REF!,K338)&gt;0),"Matched", "")</f>
        <v>#REF!</v>
      </c>
      <c r="M338" s="1" t="str">
        <f t="shared" si="17"/>
        <v/>
      </c>
      <c r="N338" s="1" t="e">
        <f ca="1">IF(AND(M338&lt;&gt; "", COUNTIF(SAP!#REF!,M338)&gt;0),"Matched", "")</f>
        <v>#REF!</v>
      </c>
      <c r="O338" s="1" t="str">
        <f t="shared" si="18"/>
        <v/>
      </c>
      <c r="P338" s="1" t="e">
        <f ca="1">IF(AND(O338&lt;&gt; "", COUNTIF(SAP!#REF!,O338)&gt;0),"Matched", "")</f>
        <v>#REF!</v>
      </c>
      <c r="Q338" s="1" t="str">
        <f ca="1">IF(D338="AC","Logic4"&amp;"_"&amp;TEXT(C338,"dd.mm.yyyy") &amp;"_"&amp; 1486887.35,"")</f>
        <v>Logic4_03.02.2020_1486887.35</v>
      </c>
      <c r="R338" s="1" t="e">
        <f ca="1">IF(AND(Q338&lt;&gt; "", COUNTIF(SAP!#REF!,Q338)&gt;0),"Matched", "")</f>
        <v>#REF!</v>
      </c>
    </row>
    <row r="339" spans="1:18">
      <c r="A339" s="13">
        <v>11563327</v>
      </c>
      <c r="B339" s="14">
        <v>43864</v>
      </c>
      <c r="C339" s="14">
        <v>43864</v>
      </c>
      <c r="D339" s="15" t="s">
        <v>10</v>
      </c>
      <c r="E339" s="15">
        <v>0</v>
      </c>
      <c r="F339" s="15">
        <v>0</v>
      </c>
      <c r="G339" s="15">
        <v>3800</v>
      </c>
      <c r="H339" s="15">
        <v>75793.929999999993</v>
      </c>
      <c r="I339" s="15" t="s">
        <v>11</v>
      </c>
      <c r="J339" s="15" t="s">
        <v>12</v>
      </c>
      <c r="K339" s="1" t="str">
        <f t="shared" si="19"/>
        <v/>
      </c>
      <c r="L339" s="1" t="e">
        <f ca="1">IF(AND(K339&lt;&gt; "", COUNTIF(SAP!#REF!,K339)&gt;0),"Matched", "")</f>
        <v>#REF!</v>
      </c>
      <c r="M339" s="1" t="str">
        <f t="shared" si="17"/>
        <v/>
      </c>
      <c r="N339" s="1" t="e">
        <f ca="1">IF(AND(M339&lt;&gt; "", COUNTIF(SAP!#REF!,M339)&gt;0),"Matched", "")</f>
        <v>#REF!</v>
      </c>
      <c r="O339" s="1" t="str">
        <f t="shared" si="18"/>
        <v/>
      </c>
      <c r="P339" s="1" t="e">
        <f ca="1">IF(AND(O339&lt;&gt; "", COUNTIF(SAP!#REF!,O339)&gt;0),"Matched", "")</f>
        <v>#REF!</v>
      </c>
      <c r="Q339" s="1" t="str">
        <f ca="1">IF(D339="AC","Logic4"&amp;"_"&amp;TEXT(C339,"dd.mm.yyyy") &amp;"_"&amp; 1486887.35,"")</f>
        <v>Logic4_03.02.2020_1486887.35</v>
      </c>
      <c r="R339" s="1" t="e">
        <f ca="1">IF(AND(Q339&lt;&gt; "", COUNTIF(SAP!#REF!,Q339)&gt;0),"Matched", "")</f>
        <v>#REF!</v>
      </c>
    </row>
    <row r="340" spans="1:18">
      <c r="A340" s="9">
        <v>11563327</v>
      </c>
      <c r="B340" s="10">
        <v>43864</v>
      </c>
      <c r="C340" s="10">
        <v>43864</v>
      </c>
      <c r="D340" s="11" t="s">
        <v>10</v>
      </c>
      <c r="E340" s="11">
        <v>0</v>
      </c>
      <c r="F340" s="11">
        <v>0</v>
      </c>
      <c r="G340" s="11">
        <v>3950</v>
      </c>
      <c r="H340" s="11">
        <v>79743.929999999993</v>
      </c>
      <c r="I340" s="11" t="s">
        <v>11</v>
      </c>
      <c r="J340" s="11" t="s">
        <v>12</v>
      </c>
      <c r="K340" s="1" t="str">
        <f t="shared" si="19"/>
        <v/>
      </c>
      <c r="L340" s="1" t="e">
        <f ca="1">IF(AND(K340&lt;&gt; "", COUNTIF(SAP!#REF!,K340)&gt;0),"Matched", "")</f>
        <v>#REF!</v>
      </c>
      <c r="M340" s="1" t="str">
        <f t="shared" si="17"/>
        <v/>
      </c>
      <c r="N340" s="1" t="e">
        <f ca="1">IF(AND(M340&lt;&gt; "", COUNTIF(SAP!#REF!,M340)&gt;0),"Matched", "")</f>
        <v>#REF!</v>
      </c>
      <c r="O340" s="1" t="str">
        <f t="shared" si="18"/>
        <v/>
      </c>
      <c r="P340" s="1" t="e">
        <f ca="1">IF(AND(O340&lt;&gt; "", COUNTIF(SAP!#REF!,O340)&gt;0),"Matched", "")</f>
        <v>#REF!</v>
      </c>
      <c r="Q340" s="1" t="str">
        <f ca="1">IF(D340="AC","Logic4"&amp;"_"&amp;TEXT(C340,"dd.mm.yyyy") &amp;"_"&amp; 1486887.35,"")</f>
        <v>Logic4_03.02.2020_1486887.35</v>
      </c>
      <c r="R340" s="1" t="e">
        <f ca="1">IF(AND(Q340&lt;&gt; "", COUNTIF(SAP!#REF!,Q340)&gt;0),"Matched", "")</f>
        <v>#REF!</v>
      </c>
    </row>
    <row r="341" spans="1:18">
      <c r="A341" s="13">
        <v>11563327</v>
      </c>
      <c r="B341" s="14">
        <v>43864</v>
      </c>
      <c r="C341" s="14">
        <v>43864</v>
      </c>
      <c r="D341" s="15" t="s">
        <v>10</v>
      </c>
      <c r="E341" s="15">
        <v>0</v>
      </c>
      <c r="F341" s="15">
        <v>0</v>
      </c>
      <c r="G341" s="15">
        <v>4070</v>
      </c>
      <c r="H341" s="15">
        <v>83813.929999999993</v>
      </c>
      <c r="I341" s="15" t="s">
        <v>11</v>
      </c>
      <c r="J341" s="15" t="s">
        <v>12</v>
      </c>
      <c r="K341" s="1" t="str">
        <f t="shared" si="19"/>
        <v/>
      </c>
      <c r="L341" s="1" t="e">
        <f ca="1">IF(AND(K341&lt;&gt; "", COUNTIF(SAP!#REF!,K341)&gt;0),"Matched", "")</f>
        <v>#REF!</v>
      </c>
      <c r="M341" s="1" t="str">
        <f t="shared" si="17"/>
        <v/>
      </c>
      <c r="N341" s="1" t="e">
        <f ca="1">IF(AND(M341&lt;&gt; "", COUNTIF(SAP!#REF!,M341)&gt;0),"Matched", "")</f>
        <v>#REF!</v>
      </c>
      <c r="O341" s="1" t="str">
        <f t="shared" si="18"/>
        <v/>
      </c>
      <c r="P341" s="1" t="e">
        <f ca="1">IF(AND(O341&lt;&gt; "", COUNTIF(SAP!#REF!,O341)&gt;0),"Matched", "")</f>
        <v>#REF!</v>
      </c>
      <c r="Q341" s="1" t="str">
        <f ca="1">IF(D341="AC","Logic4"&amp;"_"&amp;TEXT(C341,"dd.mm.yyyy") &amp;"_"&amp; 1486887.35,"")</f>
        <v>Logic4_03.02.2020_1486887.35</v>
      </c>
      <c r="R341" s="1" t="e">
        <f ca="1">IF(AND(Q341&lt;&gt; "", COUNTIF(SAP!#REF!,Q341)&gt;0),"Matched", "")</f>
        <v>#REF!</v>
      </c>
    </row>
    <row r="342" spans="1:18">
      <c r="A342" s="9">
        <v>11563327</v>
      </c>
      <c r="B342" s="10">
        <v>43864</v>
      </c>
      <c r="C342" s="10">
        <v>43864</v>
      </c>
      <c r="D342" s="11" t="s">
        <v>10</v>
      </c>
      <c r="E342" s="11">
        <v>0</v>
      </c>
      <c r="F342" s="11">
        <v>0</v>
      </c>
      <c r="G342" s="11">
        <v>4100</v>
      </c>
      <c r="H342" s="11">
        <v>87913.93</v>
      </c>
      <c r="I342" s="11" t="s">
        <v>11</v>
      </c>
      <c r="J342" s="11" t="s">
        <v>12</v>
      </c>
      <c r="K342" s="1" t="str">
        <f t="shared" si="19"/>
        <v/>
      </c>
      <c r="L342" s="1" t="e">
        <f ca="1">IF(AND(K342&lt;&gt; "", COUNTIF(SAP!#REF!,K342)&gt;0),"Matched", "")</f>
        <v>#REF!</v>
      </c>
      <c r="M342" s="1" t="str">
        <f t="shared" si="17"/>
        <v/>
      </c>
      <c r="N342" s="1" t="e">
        <f ca="1">IF(AND(M342&lt;&gt; "", COUNTIF(SAP!#REF!,M342)&gt;0),"Matched", "")</f>
        <v>#REF!</v>
      </c>
      <c r="O342" s="1" t="str">
        <f t="shared" si="18"/>
        <v/>
      </c>
      <c r="P342" s="1" t="e">
        <f ca="1">IF(AND(O342&lt;&gt; "", COUNTIF(SAP!#REF!,O342)&gt;0),"Matched", "")</f>
        <v>#REF!</v>
      </c>
      <c r="Q342" s="1" t="str">
        <f ca="1">IF(D342="AC","Logic4"&amp;"_"&amp;TEXT(C342,"dd.mm.yyyy") &amp;"_"&amp; 1486887.35,"")</f>
        <v>Logic4_03.02.2020_1486887.35</v>
      </c>
      <c r="R342" s="1" t="e">
        <f ca="1">IF(AND(Q342&lt;&gt; "", COUNTIF(SAP!#REF!,Q342)&gt;0),"Matched", "")</f>
        <v>#REF!</v>
      </c>
    </row>
    <row r="343" spans="1:18">
      <c r="A343" s="13">
        <v>11563327</v>
      </c>
      <c r="B343" s="14">
        <v>43864</v>
      </c>
      <c r="C343" s="14">
        <v>43864</v>
      </c>
      <c r="D343" s="15" t="s">
        <v>10</v>
      </c>
      <c r="E343" s="15">
        <v>0</v>
      </c>
      <c r="F343" s="15">
        <v>0</v>
      </c>
      <c r="G343" s="15">
        <v>4140</v>
      </c>
      <c r="H343" s="15">
        <v>92053.93</v>
      </c>
      <c r="I343" s="15" t="s">
        <v>11</v>
      </c>
      <c r="J343" s="15" t="s">
        <v>12</v>
      </c>
      <c r="K343" s="1" t="str">
        <f t="shared" si="19"/>
        <v/>
      </c>
      <c r="L343" s="1" t="e">
        <f ca="1">IF(AND(K343&lt;&gt; "", COUNTIF(SAP!#REF!,K343)&gt;0),"Matched", "")</f>
        <v>#REF!</v>
      </c>
      <c r="M343" s="1" t="str">
        <f t="shared" si="17"/>
        <v/>
      </c>
      <c r="N343" s="1" t="e">
        <f ca="1">IF(AND(M343&lt;&gt; "", COUNTIF(SAP!#REF!,M343)&gt;0),"Matched", "")</f>
        <v>#REF!</v>
      </c>
      <c r="O343" s="1" t="str">
        <f t="shared" si="18"/>
        <v/>
      </c>
      <c r="P343" s="1" t="e">
        <f ca="1">IF(AND(O343&lt;&gt; "", COUNTIF(SAP!#REF!,O343)&gt;0),"Matched", "")</f>
        <v>#REF!</v>
      </c>
      <c r="Q343" s="1" t="str">
        <f ca="1">IF(D343="AC","Logic4"&amp;"_"&amp;TEXT(C343,"dd.mm.yyyy") &amp;"_"&amp; 1486887.35,"")</f>
        <v>Logic4_03.02.2020_1486887.35</v>
      </c>
      <c r="R343" s="1" t="e">
        <f ca="1">IF(AND(Q343&lt;&gt; "", COUNTIF(SAP!#REF!,Q343)&gt;0),"Matched", "")</f>
        <v>#REF!</v>
      </c>
    </row>
    <row r="344" spans="1:18">
      <c r="A344" s="9">
        <v>11563327</v>
      </c>
      <c r="B344" s="10">
        <v>43864</v>
      </c>
      <c r="C344" s="10">
        <v>43864</v>
      </c>
      <c r="D344" s="11" t="s">
        <v>10</v>
      </c>
      <c r="E344" s="11">
        <v>0</v>
      </c>
      <c r="F344" s="11">
        <v>0</v>
      </c>
      <c r="G344" s="11">
        <v>4221.3999999999996</v>
      </c>
      <c r="H344" s="11">
        <v>96275.33</v>
      </c>
      <c r="I344" s="11" t="s">
        <v>11</v>
      </c>
      <c r="J344" s="11" t="s">
        <v>12</v>
      </c>
      <c r="K344" s="1" t="str">
        <f t="shared" si="19"/>
        <v/>
      </c>
      <c r="L344" s="1" t="e">
        <f ca="1">IF(AND(K344&lt;&gt; "", COUNTIF(SAP!#REF!,K344)&gt;0),"Matched", "")</f>
        <v>#REF!</v>
      </c>
      <c r="M344" s="1" t="str">
        <f t="shared" si="17"/>
        <v/>
      </c>
      <c r="N344" s="1" t="e">
        <f ca="1">IF(AND(M344&lt;&gt; "", COUNTIF(SAP!#REF!,M344)&gt;0),"Matched", "")</f>
        <v>#REF!</v>
      </c>
      <c r="O344" s="1" t="str">
        <f t="shared" si="18"/>
        <v/>
      </c>
      <c r="P344" s="1" t="e">
        <f ca="1">IF(AND(O344&lt;&gt; "", COUNTIF(SAP!#REF!,O344)&gt;0),"Matched", "")</f>
        <v>#REF!</v>
      </c>
      <c r="Q344" s="1" t="str">
        <f ca="1">IF(D344="AC","Logic4"&amp;"_"&amp;TEXT(C344,"dd.mm.yyyy") &amp;"_"&amp; 1486887.35,"")</f>
        <v>Logic4_03.02.2020_1486887.35</v>
      </c>
      <c r="R344" s="1" t="e">
        <f ca="1">IF(AND(Q344&lt;&gt; "", COUNTIF(SAP!#REF!,Q344)&gt;0),"Matched", "")</f>
        <v>#REF!</v>
      </c>
    </row>
    <row r="345" spans="1:18">
      <c r="A345" s="13">
        <v>11563327</v>
      </c>
      <c r="B345" s="14">
        <v>43864</v>
      </c>
      <c r="C345" s="14">
        <v>43864</v>
      </c>
      <c r="D345" s="15" t="s">
        <v>10</v>
      </c>
      <c r="E345" s="15">
        <v>0</v>
      </c>
      <c r="F345" s="15">
        <v>0</v>
      </c>
      <c r="G345" s="15">
        <v>4321</v>
      </c>
      <c r="H345" s="15">
        <v>100596.33</v>
      </c>
      <c r="I345" s="15" t="s">
        <v>11</v>
      </c>
      <c r="J345" s="15" t="s">
        <v>12</v>
      </c>
      <c r="K345" s="1" t="str">
        <f t="shared" si="19"/>
        <v/>
      </c>
      <c r="L345" s="1" t="e">
        <f ca="1">IF(AND(K345&lt;&gt; "", COUNTIF(SAP!#REF!,K345)&gt;0),"Matched", "")</f>
        <v>#REF!</v>
      </c>
      <c r="M345" s="1" t="str">
        <f t="shared" si="17"/>
        <v/>
      </c>
      <c r="N345" s="1" t="e">
        <f ca="1">IF(AND(M345&lt;&gt; "", COUNTIF(SAP!#REF!,M345)&gt;0),"Matched", "")</f>
        <v>#REF!</v>
      </c>
      <c r="O345" s="1" t="str">
        <f t="shared" si="18"/>
        <v/>
      </c>
      <c r="P345" s="1" t="e">
        <f ca="1">IF(AND(O345&lt;&gt; "", COUNTIF(SAP!#REF!,O345)&gt;0),"Matched", "")</f>
        <v>#REF!</v>
      </c>
      <c r="Q345" s="1" t="str">
        <f ca="1">IF(D345="AC","Logic4"&amp;"_"&amp;TEXT(C345,"dd.mm.yyyy") &amp;"_"&amp; 1486887.35,"")</f>
        <v>Logic4_03.02.2020_1486887.35</v>
      </c>
      <c r="R345" s="1" t="e">
        <f ca="1">IF(AND(Q345&lt;&gt; "", COUNTIF(SAP!#REF!,Q345)&gt;0),"Matched", "")</f>
        <v>#REF!</v>
      </c>
    </row>
    <row r="346" spans="1:18">
      <c r="A346" s="9">
        <v>11563327</v>
      </c>
      <c r="B346" s="10">
        <v>43864</v>
      </c>
      <c r="C346" s="10">
        <v>43864</v>
      </c>
      <c r="D346" s="11" t="s">
        <v>10</v>
      </c>
      <c r="E346" s="11">
        <v>0</v>
      </c>
      <c r="F346" s="11">
        <v>0</v>
      </c>
      <c r="G346" s="11">
        <v>4323.3999999999996</v>
      </c>
      <c r="H346" s="11">
        <v>104919.73</v>
      </c>
      <c r="I346" s="11" t="s">
        <v>11</v>
      </c>
      <c r="J346" s="11" t="s">
        <v>12</v>
      </c>
      <c r="K346" s="1" t="str">
        <f t="shared" si="19"/>
        <v/>
      </c>
      <c r="L346" s="1" t="e">
        <f ca="1">IF(AND(K346&lt;&gt; "", COUNTIF(SAP!#REF!,K346)&gt;0),"Matched", "")</f>
        <v>#REF!</v>
      </c>
      <c r="M346" s="1" t="str">
        <f t="shared" si="17"/>
        <v/>
      </c>
      <c r="N346" s="1" t="e">
        <f ca="1">IF(AND(M346&lt;&gt; "", COUNTIF(SAP!#REF!,M346)&gt;0),"Matched", "")</f>
        <v>#REF!</v>
      </c>
      <c r="O346" s="1" t="str">
        <f t="shared" si="18"/>
        <v/>
      </c>
      <c r="P346" s="1" t="e">
        <f ca="1">IF(AND(O346&lt;&gt; "", COUNTIF(SAP!#REF!,O346)&gt;0),"Matched", "")</f>
        <v>#REF!</v>
      </c>
      <c r="Q346" s="1" t="str">
        <f ca="1">IF(D346="AC","Logic4"&amp;"_"&amp;TEXT(C346,"dd.mm.yyyy") &amp;"_"&amp; 1486887.35,"")</f>
        <v>Logic4_03.02.2020_1486887.35</v>
      </c>
      <c r="R346" s="1" t="e">
        <f ca="1">IF(AND(Q346&lt;&gt; "", COUNTIF(SAP!#REF!,Q346)&gt;0),"Matched", "")</f>
        <v>#REF!</v>
      </c>
    </row>
    <row r="347" spans="1:18">
      <c r="A347" s="13">
        <v>11563327</v>
      </c>
      <c r="B347" s="14">
        <v>43864</v>
      </c>
      <c r="C347" s="14">
        <v>43864</v>
      </c>
      <c r="D347" s="15" t="s">
        <v>10</v>
      </c>
      <c r="E347" s="15">
        <v>0</v>
      </c>
      <c r="F347" s="15">
        <v>0</v>
      </c>
      <c r="G347" s="15">
        <v>4340</v>
      </c>
      <c r="H347" s="15">
        <v>109259.73</v>
      </c>
      <c r="I347" s="15" t="s">
        <v>11</v>
      </c>
      <c r="J347" s="15" t="s">
        <v>12</v>
      </c>
      <c r="K347" s="1" t="str">
        <f t="shared" si="19"/>
        <v/>
      </c>
      <c r="L347" s="1" t="e">
        <f ca="1">IF(AND(K347&lt;&gt; "", COUNTIF(SAP!#REF!,K347)&gt;0),"Matched", "")</f>
        <v>#REF!</v>
      </c>
      <c r="M347" s="1" t="str">
        <f t="shared" si="17"/>
        <v/>
      </c>
      <c r="N347" s="1" t="e">
        <f ca="1">IF(AND(M347&lt;&gt; "", COUNTIF(SAP!#REF!,M347)&gt;0),"Matched", "")</f>
        <v>#REF!</v>
      </c>
      <c r="O347" s="1" t="str">
        <f t="shared" si="18"/>
        <v/>
      </c>
      <c r="P347" s="1" t="e">
        <f ca="1">IF(AND(O347&lt;&gt; "", COUNTIF(SAP!#REF!,O347)&gt;0),"Matched", "")</f>
        <v>#REF!</v>
      </c>
      <c r="Q347" s="1" t="str">
        <f ca="1">IF(D347="AC","Logic4"&amp;"_"&amp;TEXT(C347,"dd.mm.yyyy") &amp;"_"&amp; 1486887.35,"")</f>
        <v>Logic4_03.02.2020_1486887.35</v>
      </c>
      <c r="R347" s="1" t="e">
        <f ca="1">IF(AND(Q347&lt;&gt; "", COUNTIF(SAP!#REF!,Q347)&gt;0),"Matched", "")</f>
        <v>#REF!</v>
      </c>
    </row>
    <row r="348" spans="1:18">
      <c r="A348" s="9">
        <v>11563327</v>
      </c>
      <c r="B348" s="10">
        <v>43864</v>
      </c>
      <c r="C348" s="10">
        <v>43864</v>
      </c>
      <c r="D348" s="11" t="s">
        <v>10</v>
      </c>
      <c r="E348" s="11">
        <v>0</v>
      </c>
      <c r="F348" s="11">
        <v>0</v>
      </c>
      <c r="G348" s="11">
        <v>4480</v>
      </c>
      <c r="H348" s="11">
        <v>113739.73</v>
      </c>
      <c r="I348" s="11" t="s">
        <v>11</v>
      </c>
      <c r="J348" s="11" t="s">
        <v>12</v>
      </c>
      <c r="K348" s="1" t="str">
        <f t="shared" si="19"/>
        <v/>
      </c>
      <c r="L348" s="1" t="e">
        <f ca="1">IF(AND(K348&lt;&gt; "", COUNTIF(SAP!#REF!,K348)&gt;0),"Matched", "")</f>
        <v>#REF!</v>
      </c>
      <c r="M348" s="1" t="str">
        <f t="shared" si="17"/>
        <v/>
      </c>
      <c r="N348" s="1" t="e">
        <f ca="1">IF(AND(M348&lt;&gt; "", COUNTIF(SAP!#REF!,M348)&gt;0),"Matched", "")</f>
        <v>#REF!</v>
      </c>
      <c r="O348" s="1" t="str">
        <f t="shared" si="18"/>
        <v/>
      </c>
      <c r="P348" s="1" t="e">
        <f ca="1">IF(AND(O348&lt;&gt; "", COUNTIF(SAP!#REF!,O348)&gt;0),"Matched", "")</f>
        <v>#REF!</v>
      </c>
      <c r="Q348" s="1" t="str">
        <f ca="1">IF(D348="AC","Logic4"&amp;"_"&amp;TEXT(C348,"dd.mm.yyyy") &amp;"_"&amp; 1486887.35,"")</f>
        <v>Logic4_03.02.2020_1486887.35</v>
      </c>
      <c r="R348" s="1" t="e">
        <f ca="1">IF(AND(Q348&lt;&gt; "", COUNTIF(SAP!#REF!,Q348)&gt;0),"Matched", "")</f>
        <v>#REF!</v>
      </c>
    </row>
    <row r="349" spans="1:18">
      <c r="A349" s="13">
        <v>11563327</v>
      </c>
      <c r="B349" s="14">
        <v>43864</v>
      </c>
      <c r="C349" s="14">
        <v>43864</v>
      </c>
      <c r="D349" s="15" t="s">
        <v>10</v>
      </c>
      <c r="E349" s="15">
        <v>0</v>
      </c>
      <c r="F349" s="15">
        <v>0</v>
      </c>
      <c r="G349" s="15">
        <v>4562.7</v>
      </c>
      <c r="H349" s="15">
        <v>118302.43</v>
      </c>
      <c r="I349" s="15" t="s">
        <v>11</v>
      </c>
      <c r="J349" s="15" t="s">
        <v>12</v>
      </c>
      <c r="K349" s="1" t="str">
        <f t="shared" si="19"/>
        <v/>
      </c>
      <c r="L349" s="1" t="e">
        <f ca="1">IF(AND(K349&lt;&gt; "", COUNTIF(SAP!#REF!,K349)&gt;0),"Matched", "")</f>
        <v>#REF!</v>
      </c>
      <c r="M349" s="1" t="str">
        <f t="shared" si="17"/>
        <v/>
      </c>
      <c r="N349" s="1" t="e">
        <f ca="1">IF(AND(M349&lt;&gt; "", COUNTIF(SAP!#REF!,M349)&gt;0),"Matched", "")</f>
        <v>#REF!</v>
      </c>
      <c r="O349" s="1" t="str">
        <f t="shared" si="18"/>
        <v/>
      </c>
      <c r="P349" s="1" t="e">
        <f ca="1">IF(AND(O349&lt;&gt; "", COUNTIF(SAP!#REF!,O349)&gt;0),"Matched", "")</f>
        <v>#REF!</v>
      </c>
      <c r="Q349" s="1" t="str">
        <f ca="1">IF(D349="AC","Logic4"&amp;"_"&amp;TEXT(C349,"dd.mm.yyyy") &amp;"_"&amp; 1486887.35,"")</f>
        <v>Logic4_03.02.2020_1486887.35</v>
      </c>
      <c r="R349" s="1" t="e">
        <f ca="1">IF(AND(Q349&lt;&gt; "", COUNTIF(SAP!#REF!,Q349)&gt;0),"Matched", "")</f>
        <v>#REF!</v>
      </c>
    </row>
    <row r="350" spans="1:18">
      <c r="A350" s="9">
        <v>11563327</v>
      </c>
      <c r="B350" s="10">
        <v>43864</v>
      </c>
      <c r="C350" s="10">
        <v>43864</v>
      </c>
      <c r="D350" s="11" t="s">
        <v>10</v>
      </c>
      <c r="E350" s="11">
        <v>0</v>
      </c>
      <c r="F350" s="11">
        <v>0</v>
      </c>
      <c r="G350" s="11">
        <v>4600</v>
      </c>
      <c r="H350" s="11">
        <v>122902.43</v>
      </c>
      <c r="I350" s="11" t="s">
        <v>11</v>
      </c>
      <c r="J350" s="11" t="s">
        <v>12</v>
      </c>
      <c r="K350" s="1" t="str">
        <f t="shared" si="19"/>
        <v/>
      </c>
      <c r="L350" s="1" t="e">
        <f ca="1">IF(AND(K350&lt;&gt; "", COUNTIF(SAP!#REF!,K350)&gt;0),"Matched", "")</f>
        <v>#REF!</v>
      </c>
      <c r="M350" s="1" t="str">
        <f t="shared" si="17"/>
        <v/>
      </c>
      <c r="N350" s="1" t="e">
        <f ca="1">IF(AND(M350&lt;&gt; "", COUNTIF(SAP!#REF!,M350)&gt;0),"Matched", "")</f>
        <v>#REF!</v>
      </c>
      <c r="O350" s="1" t="str">
        <f t="shared" si="18"/>
        <v/>
      </c>
      <c r="P350" s="1" t="e">
        <f ca="1">IF(AND(O350&lt;&gt; "", COUNTIF(SAP!#REF!,O350)&gt;0),"Matched", "")</f>
        <v>#REF!</v>
      </c>
      <c r="Q350" s="1" t="str">
        <f ca="1">IF(D350="AC","Logic4"&amp;"_"&amp;TEXT(C350,"dd.mm.yyyy") &amp;"_"&amp; 1486887.35,"")</f>
        <v>Logic4_03.02.2020_1486887.35</v>
      </c>
      <c r="R350" s="1" t="e">
        <f ca="1">IF(AND(Q350&lt;&gt; "", COUNTIF(SAP!#REF!,Q350)&gt;0),"Matched", "")</f>
        <v>#REF!</v>
      </c>
    </row>
    <row r="351" spans="1:18">
      <c r="A351" s="13">
        <v>11563327</v>
      </c>
      <c r="B351" s="14">
        <v>43864</v>
      </c>
      <c r="C351" s="14">
        <v>43864</v>
      </c>
      <c r="D351" s="15" t="s">
        <v>10</v>
      </c>
      <c r="E351" s="15">
        <v>0</v>
      </c>
      <c r="F351" s="15">
        <v>0</v>
      </c>
      <c r="G351" s="15">
        <v>4640</v>
      </c>
      <c r="H351" s="15">
        <v>127542.43</v>
      </c>
      <c r="I351" s="15" t="s">
        <v>11</v>
      </c>
      <c r="J351" s="15" t="s">
        <v>12</v>
      </c>
      <c r="K351" s="1" t="str">
        <f t="shared" si="19"/>
        <v/>
      </c>
      <c r="L351" s="1" t="e">
        <f ca="1">IF(AND(K351&lt;&gt; "", COUNTIF(SAP!#REF!,K351)&gt;0),"Matched", "")</f>
        <v>#REF!</v>
      </c>
      <c r="M351" s="1" t="str">
        <f t="shared" si="17"/>
        <v/>
      </c>
      <c r="N351" s="1" t="e">
        <f ca="1">IF(AND(M351&lt;&gt; "", COUNTIF(SAP!#REF!,M351)&gt;0),"Matched", "")</f>
        <v>#REF!</v>
      </c>
      <c r="O351" s="1" t="str">
        <f t="shared" si="18"/>
        <v/>
      </c>
      <c r="P351" s="1" t="e">
        <f ca="1">IF(AND(O351&lt;&gt; "", COUNTIF(SAP!#REF!,O351)&gt;0),"Matched", "")</f>
        <v>#REF!</v>
      </c>
      <c r="Q351" s="1" t="str">
        <f ca="1">IF(D351="AC","Logic4"&amp;"_"&amp;TEXT(C351,"dd.mm.yyyy") &amp;"_"&amp; 1486887.35,"")</f>
        <v>Logic4_03.02.2020_1486887.35</v>
      </c>
      <c r="R351" s="1" t="e">
        <f ca="1">IF(AND(Q351&lt;&gt; "", COUNTIF(SAP!#REF!,Q351)&gt;0),"Matched", "")</f>
        <v>#REF!</v>
      </c>
    </row>
    <row r="352" spans="1:18">
      <c r="A352" s="9">
        <v>11563327</v>
      </c>
      <c r="B352" s="10">
        <v>43864</v>
      </c>
      <c r="C352" s="10">
        <v>43864</v>
      </c>
      <c r="D352" s="11" t="s">
        <v>10</v>
      </c>
      <c r="E352" s="11">
        <v>0</v>
      </c>
      <c r="F352" s="11">
        <v>0</v>
      </c>
      <c r="G352" s="11">
        <v>4660.1000000000004</v>
      </c>
      <c r="H352" s="11">
        <v>132202.53</v>
      </c>
      <c r="I352" s="11" t="s">
        <v>11</v>
      </c>
      <c r="J352" s="11" t="s">
        <v>12</v>
      </c>
      <c r="K352" s="1" t="str">
        <f t="shared" si="19"/>
        <v/>
      </c>
      <c r="L352" s="1" t="e">
        <f ca="1">IF(AND(K352&lt;&gt; "", COUNTIF(SAP!#REF!,K352)&gt;0),"Matched", "")</f>
        <v>#REF!</v>
      </c>
      <c r="M352" s="1" t="str">
        <f t="shared" si="17"/>
        <v/>
      </c>
      <c r="N352" s="1" t="e">
        <f ca="1">IF(AND(M352&lt;&gt; "", COUNTIF(SAP!#REF!,M352)&gt;0),"Matched", "")</f>
        <v>#REF!</v>
      </c>
      <c r="O352" s="1" t="str">
        <f t="shared" si="18"/>
        <v/>
      </c>
      <c r="P352" s="1" t="e">
        <f ca="1">IF(AND(O352&lt;&gt; "", COUNTIF(SAP!#REF!,O352)&gt;0),"Matched", "")</f>
        <v>#REF!</v>
      </c>
      <c r="Q352" s="1" t="str">
        <f ca="1">IF(D352="AC","Logic4"&amp;"_"&amp;TEXT(C352,"dd.mm.yyyy") &amp;"_"&amp; 1486887.35,"")</f>
        <v>Logic4_03.02.2020_1486887.35</v>
      </c>
      <c r="R352" s="1" t="e">
        <f ca="1">IF(AND(Q352&lt;&gt; "", COUNTIF(SAP!#REF!,Q352)&gt;0),"Matched", "")</f>
        <v>#REF!</v>
      </c>
    </row>
    <row r="353" spans="1:18">
      <c r="A353" s="13">
        <v>11563327</v>
      </c>
      <c r="B353" s="14">
        <v>43864</v>
      </c>
      <c r="C353" s="14">
        <v>43864</v>
      </c>
      <c r="D353" s="15" t="s">
        <v>10</v>
      </c>
      <c r="E353" s="15">
        <v>0</v>
      </c>
      <c r="F353" s="15">
        <v>0</v>
      </c>
      <c r="G353" s="15">
        <v>4710</v>
      </c>
      <c r="H353" s="15">
        <v>136912.53</v>
      </c>
      <c r="I353" s="15" t="s">
        <v>11</v>
      </c>
      <c r="J353" s="15" t="s">
        <v>12</v>
      </c>
      <c r="K353" s="1" t="str">
        <f t="shared" si="19"/>
        <v/>
      </c>
      <c r="L353" s="1" t="e">
        <f ca="1">IF(AND(K353&lt;&gt; "", COUNTIF(SAP!#REF!,K353)&gt;0),"Matched", "")</f>
        <v>#REF!</v>
      </c>
      <c r="M353" s="1" t="str">
        <f t="shared" si="17"/>
        <v/>
      </c>
      <c r="N353" s="1" t="e">
        <f ca="1">IF(AND(M353&lt;&gt; "", COUNTIF(SAP!#REF!,M353)&gt;0),"Matched", "")</f>
        <v>#REF!</v>
      </c>
      <c r="O353" s="1" t="str">
        <f t="shared" si="18"/>
        <v/>
      </c>
      <c r="P353" s="1" t="e">
        <f ca="1">IF(AND(O353&lt;&gt; "", COUNTIF(SAP!#REF!,O353)&gt;0),"Matched", "")</f>
        <v>#REF!</v>
      </c>
      <c r="Q353" s="1" t="str">
        <f ca="1">IF(D353="AC","Logic4"&amp;"_"&amp;TEXT(C353,"dd.mm.yyyy") &amp;"_"&amp; 1486887.35,"")</f>
        <v>Logic4_03.02.2020_1486887.35</v>
      </c>
      <c r="R353" s="1" t="e">
        <f ca="1">IF(AND(Q353&lt;&gt; "", COUNTIF(SAP!#REF!,Q353)&gt;0),"Matched", "")</f>
        <v>#REF!</v>
      </c>
    </row>
    <row r="354" spans="1:18">
      <c r="A354" s="9">
        <v>11563327</v>
      </c>
      <c r="B354" s="10">
        <v>43864</v>
      </c>
      <c r="C354" s="10">
        <v>43864</v>
      </c>
      <c r="D354" s="11" t="s">
        <v>10</v>
      </c>
      <c r="E354" s="11">
        <v>0</v>
      </c>
      <c r="F354" s="11">
        <v>0</v>
      </c>
      <c r="G354" s="11">
        <v>4730</v>
      </c>
      <c r="H354" s="11">
        <v>141642.53</v>
      </c>
      <c r="I354" s="11" t="s">
        <v>11</v>
      </c>
      <c r="J354" s="11" t="s">
        <v>12</v>
      </c>
      <c r="K354" s="1" t="str">
        <f t="shared" si="19"/>
        <v/>
      </c>
      <c r="L354" s="1" t="e">
        <f ca="1">IF(AND(K354&lt;&gt; "", COUNTIF(SAP!#REF!,K354)&gt;0),"Matched", "")</f>
        <v>#REF!</v>
      </c>
      <c r="M354" s="1" t="str">
        <f t="shared" si="17"/>
        <v/>
      </c>
      <c r="N354" s="1" t="e">
        <f ca="1">IF(AND(M354&lt;&gt; "", COUNTIF(SAP!#REF!,M354)&gt;0),"Matched", "")</f>
        <v>#REF!</v>
      </c>
      <c r="O354" s="1" t="str">
        <f t="shared" si="18"/>
        <v/>
      </c>
      <c r="P354" s="1" t="e">
        <f ca="1">IF(AND(O354&lt;&gt; "", COUNTIF(SAP!#REF!,O354)&gt;0),"Matched", "")</f>
        <v>#REF!</v>
      </c>
      <c r="Q354" s="1" t="str">
        <f ca="1">IF(D354="AC","Logic4"&amp;"_"&amp;TEXT(C354,"dd.mm.yyyy") &amp;"_"&amp; 1486887.35,"")</f>
        <v>Logic4_03.02.2020_1486887.35</v>
      </c>
      <c r="R354" s="1" t="e">
        <f ca="1">IF(AND(Q354&lt;&gt; "", COUNTIF(SAP!#REF!,Q354)&gt;0),"Matched", "")</f>
        <v>#REF!</v>
      </c>
    </row>
    <row r="355" spans="1:18">
      <c r="A355" s="13">
        <v>11563327</v>
      </c>
      <c r="B355" s="14">
        <v>43864</v>
      </c>
      <c r="C355" s="14">
        <v>43864</v>
      </c>
      <c r="D355" s="15" t="s">
        <v>10</v>
      </c>
      <c r="E355" s="15">
        <v>0</v>
      </c>
      <c r="F355" s="15">
        <v>0</v>
      </c>
      <c r="G355" s="15">
        <v>4818</v>
      </c>
      <c r="H355" s="15">
        <v>146460.53</v>
      </c>
      <c r="I355" s="15" t="s">
        <v>11</v>
      </c>
      <c r="J355" s="15" t="s">
        <v>12</v>
      </c>
      <c r="K355" s="1" t="str">
        <f t="shared" si="19"/>
        <v/>
      </c>
      <c r="L355" s="1" t="e">
        <f ca="1">IF(AND(K355&lt;&gt; "", COUNTIF(SAP!#REF!,K355)&gt;0),"Matched", "")</f>
        <v>#REF!</v>
      </c>
      <c r="M355" s="1" t="str">
        <f t="shared" si="17"/>
        <v/>
      </c>
      <c r="N355" s="1" t="e">
        <f ca="1">IF(AND(M355&lt;&gt; "", COUNTIF(SAP!#REF!,M355)&gt;0),"Matched", "")</f>
        <v>#REF!</v>
      </c>
      <c r="O355" s="1" t="str">
        <f t="shared" si="18"/>
        <v/>
      </c>
      <c r="P355" s="1" t="e">
        <f ca="1">IF(AND(O355&lt;&gt; "", COUNTIF(SAP!#REF!,O355)&gt;0),"Matched", "")</f>
        <v>#REF!</v>
      </c>
      <c r="Q355" s="1" t="str">
        <f ca="1">IF(D355="AC","Logic4"&amp;"_"&amp;TEXT(C355,"dd.mm.yyyy") &amp;"_"&amp; 1486887.35,"")</f>
        <v>Logic4_03.02.2020_1486887.35</v>
      </c>
      <c r="R355" s="1" t="e">
        <f ca="1">IF(AND(Q355&lt;&gt; "", COUNTIF(SAP!#REF!,Q355)&gt;0),"Matched", "")</f>
        <v>#REF!</v>
      </c>
    </row>
    <row r="356" spans="1:18">
      <c r="A356" s="9">
        <v>11563327</v>
      </c>
      <c r="B356" s="10">
        <v>43864</v>
      </c>
      <c r="C356" s="10">
        <v>43864</v>
      </c>
      <c r="D356" s="11" t="s">
        <v>10</v>
      </c>
      <c r="E356" s="11">
        <v>0</v>
      </c>
      <c r="F356" s="11">
        <v>0</v>
      </c>
      <c r="G356" s="11">
        <v>5012</v>
      </c>
      <c r="H356" s="11">
        <v>151472.53</v>
      </c>
      <c r="I356" s="11" t="s">
        <v>11</v>
      </c>
      <c r="J356" s="11" t="s">
        <v>12</v>
      </c>
      <c r="K356" s="1" t="str">
        <f t="shared" si="19"/>
        <v/>
      </c>
      <c r="L356" s="1" t="e">
        <f ca="1">IF(AND(K356&lt;&gt; "", COUNTIF(SAP!#REF!,K356)&gt;0),"Matched", "")</f>
        <v>#REF!</v>
      </c>
      <c r="M356" s="1" t="str">
        <f t="shared" si="17"/>
        <v/>
      </c>
      <c r="N356" s="1" t="e">
        <f ca="1">IF(AND(M356&lt;&gt; "", COUNTIF(SAP!#REF!,M356)&gt;0),"Matched", "")</f>
        <v>#REF!</v>
      </c>
      <c r="O356" s="1" t="str">
        <f t="shared" si="18"/>
        <v/>
      </c>
      <c r="P356" s="1" t="e">
        <f ca="1">IF(AND(O356&lt;&gt; "", COUNTIF(SAP!#REF!,O356)&gt;0),"Matched", "")</f>
        <v>#REF!</v>
      </c>
      <c r="Q356" s="1" t="str">
        <f ca="1">IF(D356="AC","Logic4"&amp;"_"&amp;TEXT(C356,"dd.mm.yyyy") &amp;"_"&amp; 1486887.35,"")</f>
        <v>Logic4_03.02.2020_1486887.35</v>
      </c>
      <c r="R356" s="1" t="e">
        <f ca="1">IF(AND(Q356&lt;&gt; "", COUNTIF(SAP!#REF!,Q356)&gt;0),"Matched", "")</f>
        <v>#REF!</v>
      </c>
    </row>
    <row r="357" spans="1:18">
      <c r="A357" s="13">
        <v>11563327</v>
      </c>
      <c r="B357" s="14">
        <v>43864</v>
      </c>
      <c r="C357" s="14">
        <v>43864</v>
      </c>
      <c r="D357" s="15" t="s">
        <v>10</v>
      </c>
      <c r="E357" s="15">
        <v>0</v>
      </c>
      <c r="F357" s="15">
        <v>0</v>
      </c>
      <c r="G357" s="15">
        <v>5374.76</v>
      </c>
      <c r="H357" s="15">
        <v>156847.29</v>
      </c>
      <c r="I357" s="15" t="s">
        <v>11</v>
      </c>
      <c r="J357" s="15" t="s">
        <v>12</v>
      </c>
      <c r="K357" s="1" t="str">
        <f t="shared" si="19"/>
        <v/>
      </c>
      <c r="L357" s="1" t="e">
        <f ca="1">IF(AND(K357&lt;&gt; "", COUNTIF(SAP!#REF!,K357)&gt;0),"Matched", "")</f>
        <v>#REF!</v>
      </c>
      <c r="M357" s="1" t="str">
        <f t="shared" si="17"/>
        <v/>
      </c>
      <c r="N357" s="1" t="e">
        <f ca="1">IF(AND(M357&lt;&gt; "", COUNTIF(SAP!#REF!,M357)&gt;0),"Matched", "")</f>
        <v>#REF!</v>
      </c>
      <c r="O357" s="1" t="str">
        <f t="shared" si="18"/>
        <v/>
      </c>
      <c r="P357" s="1" t="e">
        <f ca="1">IF(AND(O357&lt;&gt; "", COUNTIF(SAP!#REF!,O357)&gt;0),"Matched", "")</f>
        <v>#REF!</v>
      </c>
      <c r="Q357" s="1" t="str">
        <f ca="1">IF(D357="AC","Logic4"&amp;"_"&amp;TEXT(C357,"dd.mm.yyyy") &amp;"_"&amp; 1486887.35,"")</f>
        <v>Logic4_03.02.2020_1486887.35</v>
      </c>
      <c r="R357" s="1" t="e">
        <f ca="1">IF(AND(Q357&lt;&gt; "", COUNTIF(SAP!#REF!,Q357)&gt;0),"Matched", "")</f>
        <v>#REF!</v>
      </c>
    </row>
    <row r="358" spans="1:18">
      <c r="A358" s="9">
        <v>11563327</v>
      </c>
      <c r="B358" s="10">
        <v>43864</v>
      </c>
      <c r="C358" s="10">
        <v>43864</v>
      </c>
      <c r="D358" s="11" t="s">
        <v>10</v>
      </c>
      <c r="E358" s="11">
        <v>0</v>
      </c>
      <c r="F358" s="11">
        <v>0</v>
      </c>
      <c r="G358" s="11">
        <v>5556.1</v>
      </c>
      <c r="H358" s="11">
        <v>162403.39000000001</v>
      </c>
      <c r="I358" s="11" t="s">
        <v>11</v>
      </c>
      <c r="J358" s="11" t="s">
        <v>12</v>
      </c>
      <c r="K358" s="1" t="str">
        <f t="shared" si="19"/>
        <v/>
      </c>
      <c r="L358" s="1" t="e">
        <f ca="1">IF(AND(K358&lt;&gt; "", COUNTIF(SAP!#REF!,K358)&gt;0),"Matched", "")</f>
        <v>#REF!</v>
      </c>
      <c r="M358" s="1" t="str">
        <f t="shared" si="17"/>
        <v/>
      </c>
      <c r="N358" s="1" t="e">
        <f ca="1">IF(AND(M358&lt;&gt; "", COUNTIF(SAP!#REF!,M358)&gt;0),"Matched", "")</f>
        <v>#REF!</v>
      </c>
      <c r="O358" s="1" t="str">
        <f t="shared" si="18"/>
        <v/>
      </c>
      <c r="P358" s="1" t="e">
        <f ca="1">IF(AND(O358&lt;&gt; "", COUNTIF(SAP!#REF!,O358)&gt;0),"Matched", "")</f>
        <v>#REF!</v>
      </c>
      <c r="Q358" s="1" t="str">
        <f ca="1">IF(D358="AC","Logic4"&amp;"_"&amp;TEXT(C358,"dd.mm.yyyy") &amp;"_"&amp; 1486887.35,"")</f>
        <v>Logic4_03.02.2020_1486887.35</v>
      </c>
      <c r="R358" s="1" t="e">
        <f ca="1">IF(AND(Q358&lt;&gt; "", COUNTIF(SAP!#REF!,Q358)&gt;0),"Matched", "")</f>
        <v>#REF!</v>
      </c>
    </row>
    <row r="359" spans="1:18">
      <c r="A359" s="13">
        <v>11563327</v>
      </c>
      <c r="B359" s="14">
        <v>43864</v>
      </c>
      <c r="C359" s="14">
        <v>43864</v>
      </c>
      <c r="D359" s="15" t="s">
        <v>10</v>
      </c>
      <c r="E359" s="15">
        <v>0</v>
      </c>
      <c r="F359" s="15">
        <v>0</v>
      </c>
      <c r="G359" s="15">
        <v>5860</v>
      </c>
      <c r="H359" s="15">
        <v>168263.39</v>
      </c>
      <c r="I359" s="15" t="s">
        <v>11</v>
      </c>
      <c r="J359" s="15" t="s">
        <v>12</v>
      </c>
      <c r="K359" s="1" t="str">
        <f t="shared" si="19"/>
        <v/>
      </c>
      <c r="L359" s="1" t="e">
        <f ca="1">IF(AND(K359&lt;&gt; "", COUNTIF(SAP!#REF!,K359)&gt;0),"Matched", "")</f>
        <v>#REF!</v>
      </c>
      <c r="M359" s="1" t="str">
        <f t="shared" si="17"/>
        <v/>
      </c>
      <c r="N359" s="1" t="e">
        <f ca="1">IF(AND(M359&lt;&gt; "", COUNTIF(SAP!#REF!,M359)&gt;0),"Matched", "")</f>
        <v>#REF!</v>
      </c>
      <c r="O359" s="1" t="str">
        <f t="shared" si="18"/>
        <v/>
      </c>
      <c r="P359" s="1" t="e">
        <f ca="1">IF(AND(O359&lt;&gt; "", COUNTIF(SAP!#REF!,O359)&gt;0),"Matched", "")</f>
        <v>#REF!</v>
      </c>
      <c r="Q359" s="1" t="str">
        <f ca="1">IF(D359="AC","Logic4"&amp;"_"&amp;TEXT(C359,"dd.mm.yyyy") &amp;"_"&amp; 1486887.35,"")</f>
        <v>Logic4_03.02.2020_1486887.35</v>
      </c>
      <c r="R359" s="1" t="e">
        <f ca="1">IF(AND(Q359&lt;&gt; "", COUNTIF(SAP!#REF!,Q359)&gt;0),"Matched", "")</f>
        <v>#REF!</v>
      </c>
    </row>
    <row r="360" spans="1:18">
      <c r="A360" s="9">
        <v>11563327</v>
      </c>
      <c r="B360" s="10">
        <v>43864</v>
      </c>
      <c r="C360" s="10">
        <v>43864</v>
      </c>
      <c r="D360" s="11" t="s">
        <v>10</v>
      </c>
      <c r="E360" s="11">
        <v>0</v>
      </c>
      <c r="F360" s="11">
        <v>0</v>
      </c>
      <c r="G360" s="11">
        <v>5886.1</v>
      </c>
      <c r="H360" s="11">
        <v>174149.49</v>
      </c>
      <c r="I360" s="11" t="s">
        <v>11</v>
      </c>
      <c r="J360" s="11" t="s">
        <v>12</v>
      </c>
      <c r="K360" s="1" t="str">
        <f t="shared" si="19"/>
        <v/>
      </c>
      <c r="L360" s="1" t="e">
        <f ca="1">IF(AND(K360&lt;&gt; "", COUNTIF(SAP!#REF!,K360)&gt;0),"Matched", "")</f>
        <v>#REF!</v>
      </c>
      <c r="M360" s="1" t="str">
        <f t="shared" si="17"/>
        <v/>
      </c>
      <c r="N360" s="1" t="e">
        <f ca="1">IF(AND(M360&lt;&gt; "", COUNTIF(SAP!#REF!,M360)&gt;0),"Matched", "")</f>
        <v>#REF!</v>
      </c>
      <c r="O360" s="1" t="str">
        <f t="shared" si="18"/>
        <v/>
      </c>
      <c r="P360" s="1" t="e">
        <f ca="1">IF(AND(O360&lt;&gt; "", COUNTIF(SAP!#REF!,O360)&gt;0),"Matched", "")</f>
        <v>#REF!</v>
      </c>
      <c r="Q360" s="1" t="str">
        <f ca="1">IF(D360="AC","Logic4"&amp;"_"&amp;TEXT(C360,"dd.mm.yyyy") &amp;"_"&amp; 1486887.35,"")</f>
        <v>Logic4_03.02.2020_1486887.35</v>
      </c>
      <c r="R360" s="1" t="e">
        <f ca="1">IF(AND(Q360&lt;&gt; "", COUNTIF(SAP!#REF!,Q360)&gt;0),"Matched", "")</f>
        <v>#REF!</v>
      </c>
    </row>
    <row r="361" spans="1:18">
      <c r="A361" s="13">
        <v>11563327</v>
      </c>
      <c r="B361" s="14">
        <v>43864</v>
      </c>
      <c r="C361" s="14">
        <v>43864</v>
      </c>
      <c r="D361" s="15" t="s">
        <v>10</v>
      </c>
      <c r="E361" s="15">
        <v>0</v>
      </c>
      <c r="F361" s="15">
        <v>0</v>
      </c>
      <c r="G361" s="15">
        <v>5942</v>
      </c>
      <c r="H361" s="15">
        <v>180091.49</v>
      </c>
      <c r="I361" s="15" t="s">
        <v>11</v>
      </c>
      <c r="J361" s="15" t="s">
        <v>12</v>
      </c>
      <c r="K361" s="1" t="str">
        <f t="shared" si="19"/>
        <v/>
      </c>
      <c r="L361" s="1" t="e">
        <f ca="1">IF(AND(K361&lt;&gt; "", COUNTIF(SAP!#REF!,K361)&gt;0),"Matched", "")</f>
        <v>#REF!</v>
      </c>
      <c r="M361" s="1" t="str">
        <f t="shared" si="17"/>
        <v/>
      </c>
      <c r="N361" s="1" t="e">
        <f ca="1">IF(AND(M361&lt;&gt; "", COUNTIF(SAP!#REF!,M361)&gt;0),"Matched", "")</f>
        <v>#REF!</v>
      </c>
      <c r="O361" s="1" t="str">
        <f t="shared" si="18"/>
        <v/>
      </c>
      <c r="P361" s="1" t="e">
        <f ca="1">IF(AND(O361&lt;&gt; "", COUNTIF(SAP!#REF!,O361)&gt;0),"Matched", "")</f>
        <v>#REF!</v>
      </c>
      <c r="Q361" s="1" t="str">
        <f ca="1">IF(D361="AC","Logic4"&amp;"_"&amp;TEXT(C361,"dd.mm.yyyy") &amp;"_"&amp; 1486887.35,"")</f>
        <v>Logic4_03.02.2020_1486887.35</v>
      </c>
      <c r="R361" s="1" t="e">
        <f ca="1">IF(AND(Q361&lt;&gt; "", COUNTIF(SAP!#REF!,Q361)&gt;0),"Matched", "")</f>
        <v>#REF!</v>
      </c>
    </row>
    <row r="362" spans="1:18">
      <c r="A362" s="9">
        <v>11563327</v>
      </c>
      <c r="B362" s="10">
        <v>43864</v>
      </c>
      <c r="C362" s="10">
        <v>43864</v>
      </c>
      <c r="D362" s="11" t="s">
        <v>10</v>
      </c>
      <c r="E362" s="11">
        <v>0</v>
      </c>
      <c r="F362" s="11">
        <v>0</v>
      </c>
      <c r="G362" s="11">
        <v>5952.6</v>
      </c>
      <c r="H362" s="11">
        <v>186044.09</v>
      </c>
      <c r="I362" s="11" t="s">
        <v>11</v>
      </c>
      <c r="J362" s="11" t="s">
        <v>12</v>
      </c>
      <c r="K362" s="1" t="str">
        <f t="shared" si="19"/>
        <v/>
      </c>
      <c r="L362" s="1" t="e">
        <f ca="1">IF(AND(K362&lt;&gt; "", COUNTIF(SAP!#REF!,K362)&gt;0),"Matched", "")</f>
        <v>#REF!</v>
      </c>
      <c r="M362" s="1" t="str">
        <f t="shared" si="17"/>
        <v/>
      </c>
      <c r="N362" s="1" t="e">
        <f ca="1">IF(AND(M362&lt;&gt; "", COUNTIF(SAP!#REF!,M362)&gt;0),"Matched", "")</f>
        <v>#REF!</v>
      </c>
      <c r="O362" s="1" t="str">
        <f t="shared" si="18"/>
        <v/>
      </c>
      <c r="P362" s="1" t="e">
        <f ca="1">IF(AND(O362&lt;&gt; "", COUNTIF(SAP!#REF!,O362)&gt;0),"Matched", "")</f>
        <v>#REF!</v>
      </c>
      <c r="Q362" s="1" t="str">
        <f ca="1">IF(D362="AC","Logic4"&amp;"_"&amp;TEXT(C362,"dd.mm.yyyy") &amp;"_"&amp; 1486887.35,"")</f>
        <v>Logic4_03.02.2020_1486887.35</v>
      </c>
      <c r="R362" s="1" t="e">
        <f ca="1">IF(AND(Q362&lt;&gt; "", COUNTIF(SAP!#REF!,Q362)&gt;0),"Matched", "")</f>
        <v>#REF!</v>
      </c>
    </row>
    <row r="363" spans="1:18">
      <c r="A363" s="13">
        <v>11563327</v>
      </c>
      <c r="B363" s="14">
        <v>43864</v>
      </c>
      <c r="C363" s="14">
        <v>43864</v>
      </c>
      <c r="D363" s="15" t="s">
        <v>10</v>
      </c>
      <c r="E363" s="15">
        <v>0</v>
      </c>
      <c r="F363" s="15">
        <v>0</v>
      </c>
      <c r="G363" s="15">
        <v>6048.3</v>
      </c>
      <c r="H363" s="15">
        <v>192092.39</v>
      </c>
      <c r="I363" s="15" t="s">
        <v>11</v>
      </c>
      <c r="J363" s="15" t="s">
        <v>12</v>
      </c>
      <c r="K363" s="1" t="str">
        <f t="shared" si="19"/>
        <v/>
      </c>
      <c r="L363" s="1" t="e">
        <f ca="1">IF(AND(K363&lt;&gt; "", COUNTIF(SAP!#REF!,K363)&gt;0),"Matched", "")</f>
        <v>#REF!</v>
      </c>
      <c r="M363" s="1" t="str">
        <f t="shared" ref="M363:M426" si="20">IF(D363="TR","Logic2"&amp;"_"&amp;TEXT(C363,"dd.mm.yyyy") &amp;"_"&amp; F363,"")</f>
        <v/>
      </c>
      <c r="N363" s="1" t="e">
        <f ca="1">IF(AND(M363&lt;&gt; "", COUNTIF(SAP!#REF!,M363)&gt;0),"Matched", "")</f>
        <v>#REF!</v>
      </c>
      <c r="O363" s="1" t="str">
        <f t="shared" ref="O363:O426" si="21">IF(D363="AF","Logic3"&amp;"_"&amp;G363,"")</f>
        <v/>
      </c>
      <c r="P363" s="1" t="e">
        <f ca="1">IF(AND(O363&lt;&gt; "", COUNTIF(SAP!#REF!,O363)&gt;0),"Matched", "")</f>
        <v>#REF!</v>
      </c>
      <c r="Q363" s="1" t="str">
        <f ca="1">IF(D363="AC","Logic4"&amp;"_"&amp;TEXT(C363,"dd.mm.yyyy") &amp;"_"&amp; 1486887.35,"")</f>
        <v>Logic4_03.02.2020_1486887.35</v>
      </c>
      <c r="R363" s="1" t="e">
        <f ca="1">IF(AND(Q363&lt;&gt; "", COUNTIF(SAP!#REF!,Q363)&gt;0),"Matched", "")</f>
        <v>#REF!</v>
      </c>
    </row>
    <row r="364" spans="1:18">
      <c r="A364" s="9">
        <v>11563327</v>
      </c>
      <c r="B364" s="10">
        <v>43864</v>
      </c>
      <c r="C364" s="10">
        <v>43864</v>
      </c>
      <c r="D364" s="11" t="s">
        <v>10</v>
      </c>
      <c r="E364" s="11">
        <v>0</v>
      </c>
      <c r="F364" s="11">
        <v>0</v>
      </c>
      <c r="G364" s="11">
        <v>6118.4</v>
      </c>
      <c r="H364" s="11">
        <v>198210.79</v>
      </c>
      <c r="I364" s="11" t="s">
        <v>11</v>
      </c>
      <c r="J364" s="11" t="s">
        <v>12</v>
      </c>
      <c r="K364" s="1" t="str">
        <f t="shared" si="19"/>
        <v/>
      </c>
      <c r="L364" s="1" t="e">
        <f ca="1">IF(AND(K364&lt;&gt; "", COUNTIF(SAP!#REF!,K364)&gt;0),"Matched", "")</f>
        <v>#REF!</v>
      </c>
      <c r="M364" s="1" t="str">
        <f t="shared" si="20"/>
        <v/>
      </c>
      <c r="N364" s="1" t="e">
        <f ca="1">IF(AND(M364&lt;&gt; "", COUNTIF(SAP!#REF!,M364)&gt;0),"Matched", "")</f>
        <v>#REF!</v>
      </c>
      <c r="O364" s="1" t="str">
        <f t="shared" si="21"/>
        <v/>
      </c>
      <c r="P364" s="1" t="e">
        <f ca="1">IF(AND(O364&lt;&gt; "", COUNTIF(SAP!#REF!,O364)&gt;0),"Matched", "")</f>
        <v>#REF!</v>
      </c>
      <c r="Q364" s="1" t="str">
        <f ca="1">IF(D364="AC","Logic4"&amp;"_"&amp;TEXT(C364,"dd.mm.yyyy") &amp;"_"&amp; 1486887.35,"")</f>
        <v>Logic4_03.02.2020_1486887.35</v>
      </c>
      <c r="R364" s="1" t="e">
        <f ca="1">IF(AND(Q364&lt;&gt; "", COUNTIF(SAP!#REF!,Q364)&gt;0),"Matched", "")</f>
        <v>#REF!</v>
      </c>
    </row>
    <row r="365" spans="1:18">
      <c r="A365" s="13">
        <v>11563327</v>
      </c>
      <c r="B365" s="14">
        <v>43864</v>
      </c>
      <c r="C365" s="14">
        <v>43864</v>
      </c>
      <c r="D365" s="15" t="s">
        <v>10</v>
      </c>
      <c r="E365" s="15">
        <v>0</v>
      </c>
      <c r="F365" s="15">
        <v>0</v>
      </c>
      <c r="G365" s="15">
        <v>6201.6</v>
      </c>
      <c r="H365" s="15">
        <v>204412.39</v>
      </c>
      <c r="I365" s="15" t="s">
        <v>11</v>
      </c>
      <c r="J365" s="15" t="s">
        <v>12</v>
      </c>
      <c r="K365" s="1" t="str">
        <f t="shared" si="19"/>
        <v/>
      </c>
      <c r="L365" s="1" t="e">
        <f ca="1">IF(AND(K365&lt;&gt; "", COUNTIF(SAP!#REF!,K365)&gt;0),"Matched", "")</f>
        <v>#REF!</v>
      </c>
      <c r="M365" s="1" t="str">
        <f t="shared" si="20"/>
        <v/>
      </c>
      <c r="N365" s="1" t="e">
        <f ca="1">IF(AND(M365&lt;&gt; "", COUNTIF(SAP!#REF!,M365)&gt;0),"Matched", "")</f>
        <v>#REF!</v>
      </c>
      <c r="O365" s="1" t="str">
        <f t="shared" si="21"/>
        <v/>
      </c>
      <c r="P365" s="1" t="e">
        <f ca="1">IF(AND(O365&lt;&gt; "", COUNTIF(SAP!#REF!,O365)&gt;0),"Matched", "")</f>
        <v>#REF!</v>
      </c>
      <c r="Q365" s="1" t="str">
        <f ca="1">IF(D365="AC","Logic4"&amp;"_"&amp;TEXT(C365,"dd.mm.yyyy") &amp;"_"&amp; 1486887.35,"")</f>
        <v>Logic4_03.02.2020_1486887.35</v>
      </c>
      <c r="R365" s="1" t="e">
        <f ca="1">IF(AND(Q365&lt;&gt; "", COUNTIF(SAP!#REF!,Q365)&gt;0),"Matched", "")</f>
        <v>#REF!</v>
      </c>
    </row>
    <row r="366" spans="1:18">
      <c r="A366" s="9">
        <v>11563327</v>
      </c>
      <c r="B366" s="10">
        <v>43864</v>
      </c>
      <c r="C366" s="10">
        <v>43864</v>
      </c>
      <c r="D366" s="11" t="s">
        <v>10</v>
      </c>
      <c r="E366" s="11">
        <v>0</v>
      </c>
      <c r="F366" s="11">
        <v>0</v>
      </c>
      <c r="G366" s="11">
        <v>6680</v>
      </c>
      <c r="H366" s="11">
        <v>211092.39</v>
      </c>
      <c r="I366" s="11" t="s">
        <v>11</v>
      </c>
      <c r="J366" s="11" t="s">
        <v>12</v>
      </c>
      <c r="K366" s="1" t="str">
        <f t="shared" si="19"/>
        <v/>
      </c>
      <c r="L366" s="1" t="e">
        <f ca="1">IF(AND(K366&lt;&gt; "", COUNTIF(SAP!#REF!,K366)&gt;0),"Matched", "")</f>
        <v>#REF!</v>
      </c>
      <c r="M366" s="1" t="str">
        <f t="shared" si="20"/>
        <v/>
      </c>
      <c r="N366" s="1" t="e">
        <f ca="1">IF(AND(M366&lt;&gt; "", COUNTIF(SAP!#REF!,M366)&gt;0),"Matched", "")</f>
        <v>#REF!</v>
      </c>
      <c r="O366" s="1" t="str">
        <f t="shared" si="21"/>
        <v/>
      </c>
      <c r="P366" s="1" t="e">
        <f ca="1">IF(AND(O366&lt;&gt; "", COUNTIF(SAP!#REF!,O366)&gt;0),"Matched", "")</f>
        <v>#REF!</v>
      </c>
      <c r="Q366" s="1" t="str">
        <f ca="1">IF(D366="AC","Logic4"&amp;"_"&amp;TEXT(C366,"dd.mm.yyyy") &amp;"_"&amp; 1486887.35,"")</f>
        <v>Logic4_03.02.2020_1486887.35</v>
      </c>
      <c r="R366" s="1" t="e">
        <f ca="1">IF(AND(Q366&lt;&gt; "", COUNTIF(SAP!#REF!,Q366)&gt;0),"Matched", "")</f>
        <v>#REF!</v>
      </c>
    </row>
    <row r="367" spans="1:18">
      <c r="A367" s="13">
        <v>11563327</v>
      </c>
      <c r="B367" s="14">
        <v>43864</v>
      </c>
      <c r="C367" s="14">
        <v>43864</v>
      </c>
      <c r="D367" s="15" t="s">
        <v>10</v>
      </c>
      <c r="E367" s="15">
        <v>0</v>
      </c>
      <c r="F367" s="15">
        <v>0</v>
      </c>
      <c r="G367" s="15">
        <v>6703.75</v>
      </c>
      <c r="H367" s="15">
        <v>217796.14</v>
      </c>
      <c r="I367" s="15" t="s">
        <v>11</v>
      </c>
      <c r="J367" s="15" t="s">
        <v>12</v>
      </c>
      <c r="K367" s="1" t="str">
        <f t="shared" si="19"/>
        <v/>
      </c>
      <c r="L367" s="1" t="e">
        <f ca="1">IF(AND(K367&lt;&gt; "", COUNTIF(SAP!#REF!,K367)&gt;0),"Matched", "")</f>
        <v>#REF!</v>
      </c>
      <c r="M367" s="1" t="str">
        <f t="shared" si="20"/>
        <v/>
      </c>
      <c r="N367" s="1" t="e">
        <f ca="1">IF(AND(M367&lt;&gt; "", COUNTIF(SAP!#REF!,M367)&gt;0),"Matched", "")</f>
        <v>#REF!</v>
      </c>
      <c r="O367" s="1" t="str">
        <f t="shared" si="21"/>
        <v/>
      </c>
      <c r="P367" s="1" t="e">
        <f ca="1">IF(AND(O367&lt;&gt; "", COUNTIF(SAP!#REF!,O367)&gt;0),"Matched", "")</f>
        <v>#REF!</v>
      </c>
      <c r="Q367" s="1" t="str">
        <f ca="1">IF(D367="AC","Logic4"&amp;"_"&amp;TEXT(C367,"dd.mm.yyyy") &amp;"_"&amp; 1486887.35,"")</f>
        <v>Logic4_03.02.2020_1486887.35</v>
      </c>
      <c r="R367" s="1" t="e">
        <f ca="1">IF(AND(Q367&lt;&gt; "", COUNTIF(SAP!#REF!,Q367)&gt;0),"Matched", "")</f>
        <v>#REF!</v>
      </c>
    </row>
    <row r="368" spans="1:18">
      <c r="A368" s="9">
        <v>11563327</v>
      </c>
      <c r="B368" s="10">
        <v>43864</v>
      </c>
      <c r="C368" s="10">
        <v>43864</v>
      </c>
      <c r="D368" s="11" t="s">
        <v>10</v>
      </c>
      <c r="E368" s="11">
        <v>0</v>
      </c>
      <c r="F368" s="11">
        <v>0</v>
      </c>
      <c r="G368" s="11">
        <v>6825.6</v>
      </c>
      <c r="H368" s="11">
        <v>224621.74</v>
      </c>
      <c r="I368" s="11" t="s">
        <v>11</v>
      </c>
      <c r="J368" s="11" t="s">
        <v>12</v>
      </c>
      <c r="K368" s="1" t="str">
        <f t="shared" si="19"/>
        <v/>
      </c>
      <c r="L368" s="1" t="e">
        <f ca="1">IF(AND(K368&lt;&gt; "", COUNTIF(SAP!#REF!,K368)&gt;0),"Matched", "")</f>
        <v>#REF!</v>
      </c>
      <c r="M368" s="1" t="str">
        <f t="shared" si="20"/>
        <v/>
      </c>
      <c r="N368" s="1" t="e">
        <f ca="1">IF(AND(M368&lt;&gt; "", COUNTIF(SAP!#REF!,M368)&gt;0),"Matched", "")</f>
        <v>#REF!</v>
      </c>
      <c r="O368" s="1" t="str">
        <f t="shared" si="21"/>
        <v/>
      </c>
      <c r="P368" s="1" t="e">
        <f ca="1">IF(AND(O368&lt;&gt; "", COUNTIF(SAP!#REF!,O368)&gt;0),"Matched", "")</f>
        <v>#REF!</v>
      </c>
      <c r="Q368" s="1" t="str">
        <f ca="1">IF(D368="AC","Logic4"&amp;"_"&amp;TEXT(C368,"dd.mm.yyyy") &amp;"_"&amp; 1486887.35,"")</f>
        <v>Logic4_03.02.2020_1486887.35</v>
      </c>
      <c r="R368" s="1" t="e">
        <f ca="1">IF(AND(Q368&lt;&gt; "", COUNTIF(SAP!#REF!,Q368)&gt;0),"Matched", "")</f>
        <v>#REF!</v>
      </c>
    </row>
    <row r="369" spans="1:18">
      <c r="A369" s="13">
        <v>11563327</v>
      </c>
      <c r="B369" s="14">
        <v>43864</v>
      </c>
      <c r="C369" s="14">
        <v>43864</v>
      </c>
      <c r="D369" s="15" t="s">
        <v>10</v>
      </c>
      <c r="E369" s="15">
        <v>0</v>
      </c>
      <c r="F369" s="15">
        <v>0</v>
      </c>
      <c r="G369" s="15">
        <v>6830</v>
      </c>
      <c r="H369" s="15">
        <v>231451.74</v>
      </c>
      <c r="I369" s="15" t="s">
        <v>11</v>
      </c>
      <c r="J369" s="15" t="s">
        <v>12</v>
      </c>
      <c r="K369" s="1" t="str">
        <f t="shared" si="19"/>
        <v/>
      </c>
      <c r="L369" s="1" t="e">
        <f ca="1">IF(AND(K369&lt;&gt; "", COUNTIF(SAP!#REF!,K369)&gt;0),"Matched", "")</f>
        <v>#REF!</v>
      </c>
      <c r="M369" s="1" t="str">
        <f t="shared" si="20"/>
        <v/>
      </c>
      <c r="N369" s="1" t="e">
        <f ca="1">IF(AND(M369&lt;&gt; "", COUNTIF(SAP!#REF!,M369)&gt;0),"Matched", "")</f>
        <v>#REF!</v>
      </c>
      <c r="O369" s="1" t="str">
        <f t="shared" si="21"/>
        <v/>
      </c>
      <c r="P369" s="1" t="e">
        <f ca="1">IF(AND(O369&lt;&gt; "", COUNTIF(SAP!#REF!,O369)&gt;0),"Matched", "")</f>
        <v>#REF!</v>
      </c>
      <c r="Q369" s="1" t="str">
        <f ca="1">IF(D369="AC","Logic4"&amp;"_"&amp;TEXT(C369,"dd.mm.yyyy") &amp;"_"&amp; 1486887.35,"")</f>
        <v>Logic4_03.02.2020_1486887.35</v>
      </c>
      <c r="R369" s="1" t="e">
        <f ca="1">IF(AND(Q369&lt;&gt; "", COUNTIF(SAP!#REF!,Q369)&gt;0),"Matched", "")</f>
        <v>#REF!</v>
      </c>
    </row>
    <row r="370" spans="1:18">
      <c r="A370" s="9">
        <v>11563327</v>
      </c>
      <c r="B370" s="10">
        <v>43864</v>
      </c>
      <c r="C370" s="10">
        <v>43864</v>
      </c>
      <c r="D370" s="11" t="s">
        <v>10</v>
      </c>
      <c r="E370" s="11">
        <v>0</v>
      </c>
      <c r="F370" s="11">
        <v>0</v>
      </c>
      <c r="G370" s="11">
        <v>7063.2</v>
      </c>
      <c r="H370" s="11">
        <v>238514.94</v>
      </c>
      <c r="I370" s="11" t="s">
        <v>11</v>
      </c>
      <c r="J370" s="11" t="s">
        <v>12</v>
      </c>
      <c r="K370" s="1" t="str">
        <f t="shared" si="19"/>
        <v/>
      </c>
      <c r="L370" s="1" t="e">
        <f ca="1">IF(AND(K370&lt;&gt; "", COUNTIF(SAP!#REF!,K370)&gt;0),"Matched", "")</f>
        <v>#REF!</v>
      </c>
      <c r="M370" s="1" t="str">
        <f t="shared" si="20"/>
        <v/>
      </c>
      <c r="N370" s="1" t="e">
        <f ca="1">IF(AND(M370&lt;&gt; "", COUNTIF(SAP!#REF!,M370)&gt;0),"Matched", "")</f>
        <v>#REF!</v>
      </c>
      <c r="O370" s="1" t="str">
        <f t="shared" si="21"/>
        <v/>
      </c>
      <c r="P370" s="1" t="e">
        <f ca="1">IF(AND(O370&lt;&gt; "", COUNTIF(SAP!#REF!,O370)&gt;0),"Matched", "")</f>
        <v>#REF!</v>
      </c>
      <c r="Q370" s="1" t="str">
        <f ca="1">IF(D370="AC","Logic4"&amp;"_"&amp;TEXT(C370,"dd.mm.yyyy") &amp;"_"&amp; 1486887.35,"")</f>
        <v>Logic4_03.02.2020_1486887.35</v>
      </c>
      <c r="R370" s="1" t="e">
        <f ca="1">IF(AND(Q370&lt;&gt; "", COUNTIF(SAP!#REF!,Q370)&gt;0),"Matched", "")</f>
        <v>#REF!</v>
      </c>
    </row>
    <row r="371" spans="1:18">
      <c r="A371" s="13">
        <v>11563327</v>
      </c>
      <c r="B371" s="14">
        <v>43864</v>
      </c>
      <c r="C371" s="14">
        <v>43864</v>
      </c>
      <c r="D371" s="15" t="s">
        <v>10</v>
      </c>
      <c r="E371" s="15">
        <v>0</v>
      </c>
      <c r="F371" s="15">
        <v>0</v>
      </c>
      <c r="G371" s="15">
        <v>7130</v>
      </c>
      <c r="H371" s="15">
        <v>245644.94</v>
      </c>
      <c r="I371" s="15" t="s">
        <v>11</v>
      </c>
      <c r="J371" s="15" t="s">
        <v>12</v>
      </c>
      <c r="K371" s="1" t="str">
        <f t="shared" si="19"/>
        <v/>
      </c>
      <c r="L371" s="1" t="e">
        <f ca="1">IF(AND(K371&lt;&gt; "", COUNTIF(SAP!#REF!,K371)&gt;0),"Matched", "")</f>
        <v>#REF!</v>
      </c>
      <c r="M371" s="1" t="str">
        <f t="shared" si="20"/>
        <v/>
      </c>
      <c r="N371" s="1" t="e">
        <f ca="1">IF(AND(M371&lt;&gt; "", COUNTIF(SAP!#REF!,M371)&gt;0),"Matched", "")</f>
        <v>#REF!</v>
      </c>
      <c r="O371" s="1" t="str">
        <f t="shared" si="21"/>
        <v/>
      </c>
      <c r="P371" s="1" t="e">
        <f ca="1">IF(AND(O371&lt;&gt; "", COUNTIF(SAP!#REF!,O371)&gt;0),"Matched", "")</f>
        <v>#REF!</v>
      </c>
      <c r="Q371" s="1" t="str">
        <f ca="1">IF(D371="AC","Logic4"&amp;"_"&amp;TEXT(C371,"dd.mm.yyyy") &amp;"_"&amp; 1486887.35,"")</f>
        <v>Logic4_03.02.2020_1486887.35</v>
      </c>
      <c r="R371" s="1" t="e">
        <f ca="1">IF(AND(Q371&lt;&gt; "", COUNTIF(SAP!#REF!,Q371)&gt;0),"Matched", "")</f>
        <v>#REF!</v>
      </c>
    </row>
    <row r="372" spans="1:18">
      <c r="A372" s="9">
        <v>11563327</v>
      </c>
      <c r="B372" s="10">
        <v>43864</v>
      </c>
      <c r="C372" s="10">
        <v>43864</v>
      </c>
      <c r="D372" s="11" t="s">
        <v>10</v>
      </c>
      <c r="E372" s="11">
        <v>0</v>
      </c>
      <c r="F372" s="11">
        <v>0</v>
      </c>
      <c r="G372" s="11">
        <v>7257.15</v>
      </c>
      <c r="H372" s="11">
        <v>252902.09</v>
      </c>
      <c r="I372" s="11" t="s">
        <v>11</v>
      </c>
      <c r="J372" s="11" t="s">
        <v>12</v>
      </c>
      <c r="K372" s="1" t="str">
        <f t="shared" si="19"/>
        <v/>
      </c>
      <c r="L372" s="1" t="e">
        <f ca="1">IF(AND(K372&lt;&gt; "", COUNTIF(SAP!#REF!,K372)&gt;0),"Matched", "")</f>
        <v>#REF!</v>
      </c>
      <c r="M372" s="1" t="str">
        <f t="shared" si="20"/>
        <v/>
      </c>
      <c r="N372" s="1" t="e">
        <f ca="1">IF(AND(M372&lt;&gt; "", COUNTIF(SAP!#REF!,M372)&gt;0),"Matched", "")</f>
        <v>#REF!</v>
      </c>
      <c r="O372" s="1" t="str">
        <f t="shared" si="21"/>
        <v/>
      </c>
      <c r="P372" s="1" t="e">
        <f ca="1">IF(AND(O372&lt;&gt; "", COUNTIF(SAP!#REF!,O372)&gt;0),"Matched", "")</f>
        <v>#REF!</v>
      </c>
      <c r="Q372" s="1" t="str">
        <f ca="1">IF(D372="AC","Logic4"&amp;"_"&amp;TEXT(C372,"dd.mm.yyyy") &amp;"_"&amp; 1486887.35,"")</f>
        <v>Logic4_03.02.2020_1486887.35</v>
      </c>
      <c r="R372" s="1" t="e">
        <f ca="1">IF(AND(Q372&lt;&gt; "", COUNTIF(SAP!#REF!,Q372)&gt;0),"Matched", "")</f>
        <v>#REF!</v>
      </c>
    </row>
    <row r="373" spans="1:18">
      <c r="A373" s="13">
        <v>11563327</v>
      </c>
      <c r="B373" s="14">
        <v>43864</v>
      </c>
      <c r="C373" s="14">
        <v>43864</v>
      </c>
      <c r="D373" s="15" t="s">
        <v>10</v>
      </c>
      <c r="E373" s="15">
        <v>0</v>
      </c>
      <c r="F373" s="15">
        <v>0</v>
      </c>
      <c r="G373" s="15">
        <v>7340</v>
      </c>
      <c r="H373" s="15">
        <v>260242.09</v>
      </c>
      <c r="I373" s="15" t="s">
        <v>11</v>
      </c>
      <c r="J373" s="15" t="s">
        <v>12</v>
      </c>
      <c r="K373" s="1" t="str">
        <f t="shared" si="19"/>
        <v/>
      </c>
      <c r="L373" s="1" t="e">
        <f ca="1">IF(AND(K373&lt;&gt; "", COUNTIF(SAP!#REF!,K373)&gt;0),"Matched", "")</f>
        <v>#REF!</v>
      </c>
      <c r="M373" s="1" t="str">
        <f t="shared" si="20"/>
        <v/>
      </c>
      <c r="N373" s="1" t="e">
        <f ca="1">IF(AND(M373&lt;&gt; "", COUNTIF(SAP!#REF!,M373)&gt;0),"Matched", "")</f>
        <v>#REF!</v>
      </c>
      <c r="O373" s="1" t="str">
        <f t="shared" si="21"/>
        <v/>
      </c>
      <c r="P373" s="1" t="e">
        <f ca="1">IF(AND(O373&lt;&gt; "", COUNTIF(SAP!#REF!,O373)&gt;0),"Matched", "")</f>
        <v>#REF!</v>
      </c>
      <c r="Q373" s="1" t="str">
        <f ca="1">IF(D373="AC","Logic4"&amp;"_"&amp;TEXT(C373,"dd.mm.yyyy") &amp;"_"&amp; 1486887.35,"")</f>
        <v>Logic4_03.02.2020_1486887.35</v>
      </c>
      <c r="R373" s="1" t="e">
        <f ca="1">IF(AND(Q373&lt;&gt; "", COUNTIF(SAP!#REF!,Q373)&gt;0),"Matched", "")</f>
        <v>#REF!</v>
      </c>
    </row>
    <row r="374" spans="1:18">
      <c r="A374" s="9">
        <v>11563327</v>
      </c>
      <c r="B374" s="10">
        <v>43864</v>
      </c>
      <c r="C374" s="10">
        <v>43864</v>
      </c>
      <c r="D374" s="11" t="s">
        <v>10</v>
      </c>
      <c r="E374" s="11">
        <v>0</v>
      </c>
      <c r="F374" s="11">
        <v>0</v>
      </c>
      <c r="G374" s="11">
        <v>7470</v>
      </c>
      <c r="H374" s="11">
        <v>267712.09000000003</v>
      </c>
      <c r="I374" s="11" t="s">
        <v>11</v>
      </c>
      <c r="J374" s="11" t="s">
        <v>12</v>
      </c>
      <c r="K374" s="1" t="str">
        <f t="shared" si="19"/>
        <v/>
      </c>
      <c r="L374" s="1" t="e">
        <f ca="1">IF(AND(K374&lt;&gt; "", COUNTIF(SAP!#REF!,K374)&gt;0),"Matched", "")</f>
        <v>#REF!</v>
      </c>
      <c r="M374" s="1" t="str">
        <f t="shared" si="20"/>
        <v/>
      </c>
      <c r="N374" s="1" t="e">
        <f ca="1">IF(AND(M374&lt;&gt; "", COUNTIF(SAP!#REF!,M374)&gt;0),"Matched", "")</f>
        <v>#REF!</v>
      </c>
      <c r="O374" s="1" t="str">
        <f t="shared" si="21"/>
        <v/>
      </c>
      <c r="P374" s="1" t="e">
        <f ca="1">IF(AND(O374&lt;&gt; "", COUNTIF(SAP!#REF!,O374)&gt;0),"Matched", "")</f>
        <v>#REF!</v>
      </c>
      <c r="Q374" s="1" t="str">
        <f ca="1">IF(D374="AC","Logic4"&amp;"_"&amp;TEXT(C374,"dd.mm.yyyy") &amp;"_"&amp; 1486887.35,"")</f>
        <v>Logic4_03.02.2020_1486887.35</v>
      </c>
      <c r="R374" s="1" t="e">
        <f ca="1">IF(AND(Q374&lt;&gt; "", COUNTIF(SAP!#REF!,Q374)&gt;0),"Matched", "")</f>
        <v>#REF!</v>
      </c>
    </row>
    <row r="375" spans="1:18">
      <c r="A375" s="13">
        <v>11563327</v>
      </c>
      <c r="B375" s="14">
        <v>43864</v>
      </c>
      <c r="C375" s="14">
        <v>43864</v>
      </c>
      <c r="D375" s="15" t="s">
        <v>10</v>
      </c>
      <c r="E375" s="15">
        <v>0</v>
      </c>
      <c r="F375" s="15">
        <v>0</v>
      </c>
      <c r="G375" s="15">
        <v>7810</v>
      </c>
      <c r="H375" s="15">
        <v>275522.09000000003</v>
      </c>
      <c r="I375" s="15" t="s">
        <v>11</v>
      </c>
      <c r="J375" s="15" t="s">
        <v>12</v>
      </c>
      <c r="K375" s="1" t="str">
        <f t="shared" si="19"/>
        <v/>
      </c>
      <c r="L375" s="1" t="e">
        <f ca="1">IF(AND(K375&lt;&gt; "", COUNTIF(SAP!#REF!,K375)&gt;0),"Matched", "")</f>
        <v>#REF!</v>
      </c>
      <c r="M375" s="1" t="str">
        <f t="shared" si="20"/>
        <v/>
      </c>
      <c r="N375" s="1" t="e">
        <f ca="1">IF(AND(M375&lt;&gt; "", COUNTIF(SAP!#REF!,M375)&gt;0),"Matched", "")</f>
        <v>#REF!</v>
      </c>
      <c r="O375" s="1" t="str">
        <f t="shared" si="21"/>
        <v/>
      </c>
      <c r="P375" s="1" t="e">
        <f ca="1">IF(AND(O375&lt;&gt; "", COUNTIF(SAP!#REF!,O375)&gt;0),"Matched", "")</f>
        <v>#REF!</v>
      </c>
      <c r="Q375" s="1" t="str">
        <f ca="1">IF(D375="AC","Logic4"&amp;"_"&amp;TEXT(C375,"dd.mm.yyyy") &amp;"_"&amp; 1486887.35,"")</f>
        <v>Logic4_03.02.2020_1486887.35</v>
      </c>
      <c r="R375" s="1" t="e">
        <f ca="1">IF(AND(Q375&lt;&gt; "", COUNTIF(SAP!#REF!,Q375)&gt;0),"Matched", "")</f>
        <v>#REF!</v>
      </c>
    </row>
    <row r="376" spans="1:18">
      <c r="A376" s="9">
        <v>11563327</v>
      </c>
      <c r="B376" s="10">
        <v>43864</v>
      </c>
      <c r="C376" s="10">
        <v>43864</v>
      </c>
      <c r="D376" s="11" t="s">
        <v>10</v>
      </c>
      <c r="E376" s="11">
        <v>0</v>
      </c>
      <c r="F376" s="11">
        <v>0</v>
      </c>
      <c r="G376" s="11">
        <v>7900</v>
      </c>
      <c r="H376" s="11">
        <v>283422.09000000003</v>
      </c>
      <c r="I376" s="11" t="s">
        <v>11</v>
      </c>
      <c r="J376" s="11" t="s">
        <v>12</v>
      </c>
      <c r="K376" s="1" t="str">
        <f t="shared" si="19"/>
        <v/>
      </c>
      <c r="L376" s="1" t="e">
        <f ca="1">IF(AND(K376&lt;&gt; "", COUNTIF(SAP!#REF!,K376)&gt;0),"Matched", "")</f>
        <v>#REF!</v>
      </c>
      <c r="M376" s="1" t="str">
        <f t="shared" si="20"/>
        <v/>
      </c>
      <c r="N376" s="1" t="e">
        <f ca="1">IF(AND(M376&lt;&gt; "", COUNTIF(SAP!#REF!,M376)&gt;0),"Matched", "")</f>
        <v>#REF!</v>
      </c>
      <c r="O376" s="1" t="str">
        <f t="shared" si="21"/>
        <v/>
      </c>
      <c r="P376" s="1" t="e">
        <f ca="1">IF(AND(O376&lt;&gt; "", COUNTIF(SAP!#REF!,O376)&gt;0),"Matched", "")</f>
        <v>#REF!</v>
      </c>
      <c r="Q376" s="1" t="str">
        <f ca="1">IF(D376="AC","Logic4"&amp;"_"&amp;TEXT(C376,"dd.mm.yyyy") &amp;"_"&amp; 1486887.35,"")</f>
        <v>Logic4_03.02.2020_1486887.35</v>
      </c>
      <c r="R376" s="1" t="e">
        <f ca="1">IF(AND(Q376&lt;&gt; "", COUNTIF(SAP!#REF!,Q376)&gt;0),"Matched", "")</f>
        <v>#REF!</v>
      </c>
    </row>
    <row r="377" spans="1:18">
      <c r="A377" s="13">
        <v>11563327</v>
      </c>
      <c r="B377" s="14">
        <v>43864</v>
      </c>
      <c r="C377" s="14">
        <v>43864</v>
      </c>
      <c r="D377" s="15" t="s">
        <v>10</v>
      </c>
      <c r="E377" s="15">
        <v>0</v>
      </c>
      <c r="F377" s="15">
        <v>0</v>
      </c>
      <c r="G377" s="15">
        <v>8350</v>
      </c>
      <c r="H377" s="15">
        <v>291772.09000000003</v>
      </c>
      <c r="I377" s="15" t="s">
        <v>11</v>
      </c>
      <c r="J377" s="15" t="s">
        <v>12</v>
      </c>
      <c r="K377" s="1" t="str">
        <f t="shared" si="19"/>
        <v/>
      </c>
      <c r="L377" s="1" t="e">
        <f ca="1">IF(AND(K377&lt;&gt; "", COUNTIF(SAP!#REF!,K377)&gt;0),"Matched", "")</f>
        <v>#REF!</v>
      </c>
      <c r="M377" s="1" t="str">
        <f t="shared" si="20"/>
        <v/>
      </c>
      <c r="N377" s="1" t="e">
        <f ca="1">IF(AND(M377&lt;&gt; "", COUNTIF(SAP!#REF!,M377)&gt;0),"Matched", "")</f>
        <v>#REF!</v>
      </c>
      <c r="O377" s="1" t="str">
        <f t="shared" si="21"/>
        <v/>
      </c>
      <c r="P377" s="1" t="e">
        <f ca="1">IF(AND(O377&lt;&gt; "", COUNTIF(SAP!#REF!,O377)&gt;0),"Matched", "")</f>
        <v>#REF!</v>
      </c>
      <c r="Q377" s="1" t="str">
        <f ca="1">IF(D377="AC","Logic4"&amp;"_"&amp;TEXT(C377,"dd.mm.yyyy") &amp;"_"&amp; 1486887.35,"")</f>
        <v>Logic4_03.02.2020_1486887.35</v>
      </c>
      <c r="R377" s="1" t="e">
        <f ca="1">IF(AND(Q377&lt;&gt; "", COUNTIF(SAP!#REF!,Q377)&gt;0),"Matched", "")</f>
        <v>#REF!</v>
      </c>
    </row>
    <row r="378" spans="1:18">
      <c r="A378" s="9">
        <v>11563327</v>
      </c>
      <c r="B378" s="10">
        <v>43864</v>
      </c>
      <c r="C378" s="10">
        <v>43864</v>
      </c>
      <c r="D378" s="11" t="s">
        <v>10</v>
      </c>
      <c r="E378" s="11">
        <v>0</v>
      </c>
      <c r="F378" s="11">
        <v>0</v>
      </c>
      <c r="G378" s="11">
        <v>8430</v>
      </c>
      <c r="H378" s="11">
        <v>300202.09000000003</v>
      </c>
      <c r="I378" s="11" t="s">
        <v>11</v>
      </c>
      <c r="J378" s="11" t="s">
        <v>12</v>
      </c>
      <c r="K378" s="1" t="str">
        <f t="shared" si="19"/>
        <v/>
      </c>
      <c r="L378" s="1" t="e">
        <f ca="1">IF(AND(K378&lt;&gt; "", COUNTIF(SAP!#REF!,K378)&gt;0),"Matched", "")</f>
        <v>#REF!</v>
      </c>
      <c r="M378" s="1" t="str">
        <f t="shared" si="20"/>
        <v/>
      </c>
      <c r="N378" s="1" t="e">
        <f ca="1">IF(AND(M378&lt;&gt; "", COUNTIF(SAP!#REF!,M378)&gt;0),"Matched", "")</f>
        <v>#REF!</v>
      </c>
      <c r="O378" s="1" t="str">
        <f t="shared" si="21"/>
        <v/>
      </c>
      <c r="P378" s="1" t="e">
        <f ca="1">IF(AND(O378&lt;&gt; "", COUNTIF(SAP!#REF!,O378)&gt;0),"Matched", "")</f>
        <v>#REF!</v>
      </c>
      <c r="Q378" s="1" t="str">
        <f ca="1">IF(D378="AC","Logic4"&amp;"_"&amp;TEXT(C378,"dd.mm.yyyy") &amp;"_"&amp; 1486887.35,"")</f>
        <v>Logic4_03.02.2020_1486887.35</v>
      </c>
      <c r="R378" s="1" t="e">
        <f ca="1">IF(AND(Q378&lt;&gt; "", COUNTIF(SAP!#REF!,Q378)&gt;0),"Matched", "")</f>
        <v>#REF!</v>
      </c>
    </row>
    <row r="379" spans="1:18">
      <c r="A379" s="13">
        <v>11563327</v>
      </c>
      <c r="B379" s="14">
        <v>43864</v>
      </c>
      <c r="C379" s="14">
        <v>43864</v>
      </c>
      <c r="D379" s="15" t="s">
        <v>10</v>
      </c>
      <c r="E379" s="15">
        <v>0</v>
      </c>
      <c r="F379" s="15">
        <v>0</v>
      </c>
      <c r="G379" s="15">
        <v>8440</v>
      </c>
      <c r="H379" s="15">
        <v>308642.09000000003</v>
      </c>
      <c r="I379" s="15" t="s">
        <v>11</v>
      </c>
      <c r="J379" s="15" t="s">
        <v>12</v>
      </c>
      <c r="K379" s="1" t="str">
        <f t="shared" si="19"/>
        <v/>
      </c>
      <c r="L379" s="1" t="e">
        <f ca="1">IF(AND(K379&lt;&gt; "", COUNTIF(SAP!#REF!,K379)&gt;0),"Matched", "")</f>
        <v>#REF!</v>
      </c>
      <c r="M379" s="1" t="str">
        <f t="shared" si="20"/>
        <v/>
      </c>
      <c r="N379" s="1" t="e">
        <f ca="1">IF(AND(M379&lt;&gt; "", COUNTIF(SAP!#REF!,M379)&gt;0),"Matched", "")</f>
        <v>#REF!</v>
      </c>
      <c r="O379" s="1" t="str">
        <f t="shared" si="21"/>
        <v/>
      </c>
      <c r="P379" s="1" t="e">
        <f ca="1">IF(AND(O379&lt;&gt; "", COUNTIF(SAP!#REF!,O379)&gt;0),"Matched", "")</f>
        <v>#REF!</v>
      </c>
      <c r="Q379" s="1" t="str">
        <f ca="1">IF(D379="AC","Logic4"&amp;"_"&amp;TEXT(C379,"dd.mm.yyyy") &amp;"_"&amp; 1486887.35,"")</f>
        <v>Logic4_03.02.2020_1486887.35</v>
      </c>
      <c r="R379" s="1" t="e">
        <f ca="1">IF(AND(Q379&lt;&gt; "", COUNTIF(SAP!#REF!,Q379)&gt;0),"Matched", "")</f>
        <v>#REF!</v>
      </c>
    </row>
    <row r="380" spans="1:18">
      <c r="A380" s="9">
        <v>11563327</v>
      </c>
      <c r="B380" s="10">
        <v>43864</v>
      </c>
      <c r="C380" s="10">
        <v>43864</v>
      </c>
      <c r="D380" s="11" t="s">
        <v>10</v>
      </c>
      <c r="E380" s="11">
        <v>0</v>
      </c>
      <c r="F380" s="11">
        <v>0</v>
      </c>
      <c r="G380" s="11">
        <v>8598</v>
      </c>
      <c r="H380" s="11">
        <v>317240.09000000003</v>
      </c>
      <c r="I380" s="11" t="s">
        <v>11</v>
      </c>
      <c r="J380" s="11" t="s">
        <v>12</v>
      </c>
      <c r="K380" s="1" t="str">
        <f t="shared" si="19"/>
        <v/>
      </c>
      <c r="L380" s="1" t="e">
        <f ca="1">IF(AND(K380&lt;&gt; "", COUNTIF(SAP!#REF!,K380)&gt;0),"Matched", "")</f>
        <v>#REF!</v>
      </c>
      <c r="M380" s="1" t="str">
        <f t="shared" si="20"/>
        <v/>
      </c>
      <c r="N380" s="1" t="e">
        <f ca="1">IF(AND(M380&lt;&gt; "", COUNTIF(SAP!#REF!,M380)&gt;0),"Matched", "")</f>
        <v>#REF!</v>
      </c>
      <c r="O380" s="1" t="str">
        <f t="shared" si="21"/>
        <v/>
      </c>
      <c r="P380" s="1" t="e">
        <f ca="1">IF(AND(O380&lt;&gt; "", COUNTIF(SAP!#REF!,O380)&gt;0),"Matched", "")</f>
        <v>#REF!</v>
      </c>
      <c r="Q380" s="1" t="str">
        <f ca="1">IF(D380="AC","Logic4"&amp;"_"&amp;TEXT(C380,"dd.mm.yyyy") &amp;"_"&amp; 1486887.35,"")</f>
        <v>Logic4_03.02.2020_1486887.35</v>
      </c>
      <c r="R380" s="1" t="e">
        <f ca="1">IF(AND(Q380&lt;&gt; "", COUNTIF(SAP!#REF!,Q380)&gt;0),"Matched", "")</f>
        <v>#REF!</v>
      </c>
    </row>
    <row r="381" spans="1:18">
      <c r="A381" s="13">
        <v>11563327</v>
      </c>
      <c r="B381" s="14">
        <v>43864</v>
      </c>
      <c r="C381" s="14">
        <v>43864</v>
      </c>
      <c r="D381" s="15" t="s">
        <v>10</v>
      </c>
      <c r="E381" s="15">
        <v>0</v>
      </c>
      <c r="F381" s="15">
        <v>0</v>
      </c>
      <c r="G381" s="15">
        <v>9077.7999999999993</v>
      </c>
      <c r="H381" s="15">
        <v>326317.89</v>
      </c>
      <c r="I381" s="15" t="s">
        <v>11</v>
      </c>
      <c r="J381" s="15" t="s">
        <v>12</v>
      </c>
      <c r="K381" s="1" t="str">
        <f t="shared" si="19"/>
        <v/>
      </c>
      <c r="L381" s="1" t="e">
        <f ca="1">IF(AND(K381&lt;&gt; "", COUNTIF(SAP!#REF!,K381)&gt;0),"Matched", "")</f>
        <v>#REF!</v>
      </c>
      <c r="M381" s="1" t="str">
        <f t="shared" si="20"/>
        <v/>
      </c>
      <c r="N381" s="1" t="e">
        <f ca="1">IF(AND(M381&lt;&gt; "", COUNTIF(SAP!#REF!,M381)&gt;0),"Matched", "")</f>
        <v>#REF!</v>
      </c>
      <c r="O381" s="1" t="str">
        <f t="shared" si="21"/>
        <v/>
      </c>
      <c r="P381" s="1" t="e">
        <f ca="1">IF(AND(O381&lt;&gt; "", COUNTIF(SAP!#REF!,O381)&gt;0),"Matched", "")</f>
        <v>#REF!</v>
      </c>
      <c r="Q381" s="1" t="str">
        <f ca="1">IF(D381="AC","Logic4"&amp;"_"&amp;TEXT(C381,"dd.mm.yyyy") &amp;"_"&amp; 1486887.35,"")</f>
        <v>Logic4_03.02.2020_1486887.35</v>
      </c>
      <c r="R381" s="1" t="e">
        <f ca="1">IF(AND(Q381&lt;&gt; "", COUNTIF(SAP!#REF!,Q381)&gt;0),"Matched", "")</f>
        <v>#REF!</v>
      </c>
    </row>
    <row r="382" spans="1:18">
      <c r="A382" s="9">
        <v>11563327</v>
      </c>
      <c r="B382" s="10">
        <v>43864</v>
      </c>
      <c r="C382" s="10">
        <v>43864</v>
      </c>
      <c r="D382" s="11" t="s">
        <v>10</v>
      </c>
      <c r="E382" s="11">
        <v>0</v>
      </c>
      <c r="F382" s="11">
        <v>0</v>
      </c>
      <c r="G382" s="11">
        <v>9110</v>
      </c>
      <c r="H382" s="11">
        <v>335427.89</v>
      </c>
      <c r="I382" s="11" t="s">
        <v>11</v>
      </c>
      <c r="J382" s="11" t="s">
        <v>12</v>
      </c>
      <c r="K382" s="1" t="str">
        <f t="shared" si="19"/>
        <v/>
      </c>
      <c r="L382" s="1" t="e">
        <f ca="1">IF(AND(K382&lt;&gt; "", COUNTIF(SAP!#REF!,K382)&gt;0),"Matched", "")</f>
        <v>#REF!</v>
      </c>
      <c r="M382" s="1" t="str">
        <f t="shared" si="20"/>
        <v/>
      </c>
      <c r="N382" s="1" t="e">
        <f ca="1">IF(AND(M382&lt;&gt; "", COUNTIF(SAP!#REF!,M382)&gt;0),"Matched", "")</f>
        <v>#REF!</v>
      </c>
      <c r="O382" s="1" t="str">
        <f t="shared" si="21"/>
        <v/>
      </c>
      <c r="P382" s="1" t="e">
        <f ca="1">IF(AND(O382&lt;&gt; "", COUNTIF(SAP!#REF!,O382)&gt;0),"Matched", "")</f>
        <v>#REF!</v>
      </c>
      <c r="Q382" s="1" t="str">
        <f ca="1">IF(D382="AC","Logic4"&amp;"_"&amp;TEXT(C382,"dd.mm.yyyy") &amp;"_"&amp; 1486887.35,"")</f>
        <v>Logic4_03.02.2020_1486887.35</v>
      </c>
      <c r="R382" s="1" t="e">
        <f ca="1">IF(AND(Q382&lt;&gt; "", COUNTIF(SAP!#REF!,Q382)&gt;0),"Matched", "")</f>
        <v>#REF!</v>
      </c>
    </row>
    <row r="383" spans="1:18">
      <c r="A383" s="13">
        <v>11563327</v>
      </c>
      <c r="B383" s="14">
        <v>43864</v>
      </c>
      <c r="C383" s="14">
        <v>43864</v>
      </c>
      <c r="D383" s="15" t="s">
        <v>10</v>
      </c>
      <c r="E383" s="15">
        <v>0</v>
      </c>
      <c r="F383" s="15">
        <v>0</v>
      </c>
      <c r="G383" s="15">
        <v>9433.4</v>
      </c>
      <c r="H383" s="15">
        <v>344861.29</v>
      </c>
      <c r="I383" s="15" t="s">
        <v>11</v>
      </c>
      <c r="J383" s="15" t="s">
        <v>12</v>
      </c>
      <c r="K383" s="1" t="str">
        <f t="shared" si="19"/>
        <v/>
      </c>
      <c r="L383" s="1" t="e">
        <f ca="1">IF(AND(K383&lt;&gt; "", COUNTIF(SAP!#REF!,K383)&gt;0),"Matched", "")</f>
        <v>#REF!</v>
      </c>
      <c r="M383" s="1" t="str">
        <f t="shared" si="20"/>
        <v/>
      </c>
      <c r="N383" s="1" t="e">
        <f ca="1">IF(AND(M383&lt;&gt; "", COUNTIF(SAP!#REF!,M383)&gt;0),"Matched", "")</f>
        <v>#REF!</v>
      </c>
      <c r="O383" s="1" t="str">
        <f t="shared" si="21"/>
        <v/>
      </c>
      <c r="P383" s="1" t="e">
        <f ca="1">IF(AND(O383&lt;&gt; "", COUNTIF(SAP!#REF!,O383)&gt;0),"Matched", "")</f>
        <v>#REF!</v>
      </c>
      <c r="Q383" s="1" t="str">
        <f ca="1">IF(D383="AC","Logic4"&amp;"_"&amp;TEXT(C383,"dd.mm.yyyy") &amp;"_"&amp; 1486887.35,"")</f>
        <v>Logic4_03.02.2020_1486887.35</v>
      </c>
      <c r="R383" s="1" t="e">
        <f ca="1">IF(AND(Q383&lt;&gt; "", COUNTIF(SAP!#REF!,Q383)&gt;0),"Matched", "")</f>
        <v>#REF!</v>
      </c>
    </row>
    <row r="384" spans="1:18">
      <c r="A384" s="9">
        <v>11563327</v>
      </c>
      <c r="B384" s="10">
        <v>43864</v>
      </c>
      <c r="C384" s="10">
        <v>43864</v>
      </c>
      <c r="D384" s="11" t="s">
        <v>10</v>
      </c>
      <c r="E384" s="11">
        <v>0</v>
      </c>
      <c r="F384" s="11">
        <v>0</v>
      </c>
      <c r="G384" s="11">
        <v>9557</v>
      </c>
      <c r="H384" s="11">
        <v>354418.29</v>
      </c>
      <c r="I384" s="11" t="s">
        <v>11</v>
      </c>
      <c r="J384" s="11" t="s">
        <v>12</v>
      </c>
      <c r="K384" s="1" t="str">
        <f t="shared" si="19"/>
        <v/>
      </c>
      <c r="L384" s="1" t="e">
        <f ca="1">IF(AND(K384&lt;&gt; "", COUNTIF(SAP!#REF!,K384)&gt;0),"Matched", "")</f>
        <v>#REF!</v>
      </c>
      <c r="M384" s="1" t="str">
        <f t="shared" si="20"/>
        <v/>
      </c>
      <c r="N384" s="1" t="e">
        <f ca="1">IF(AND(M384&lt;&gt; "", COUNTIF(SAP!#REF!,M384)&gt;0),"Matched", "")</f>
        <v>#REF!</v>
      </c>
      <c r="O384" s="1" t="str">
        <f t="shared" si="21"/>
        <v/>
      </c>
      <c r="P384" s="1" t="e">
        <f ca="1">IF(AND(O384&lt;&gt; "", COUNTIF(SAP!#REF!,O384)&gt;0),"Matched", "")</f>
        <v>#REF!</v>
      </c>
      <c r="Q384" s="1" t="str">
        <f ca="1">IF(D384="AC","Logic4"&amp;"_"&amp;TEXT(C384,"dd.mm.yyyy") &amp;"_"&amp; 1486887.35,"")</f>
        <v>Logic4_03.02.2020_1486887.35</v>
      </c>
      <c r="R384" s="1" t="e">
        <f ca="1">IF(AND(Q384&lt;&gt; "", COUNTIF(SAP!#REF!,Q384)&gt;0),"Matched", "")</f>
        <v>#REF!</v>
      </c>
    </row>
    <row r="385" spans="1:18">
      <c r="A385" s="13">
        <v>11563327</v>
      </c>
      <c r="B385" s="14">
        <v>43864</v>
      </c>
      <c r="C385" s="14">
        <v>43864</v>
      </c>
      <c r="D385" s="15" t="s">
        <v>10</v>
      </c>
      <c r="E385" s="15">
        <v>0</v>
      </c>
      <c r="F385" s="15">
        <v>0</v>
      </c>
      <c r="G385" s="15">
        <v>9569.7999999999993</v>
      </c>
      <c r="H385" s="15">
        <v>363988.09</v>
      </c>
      <c r="I385" s="15" t="s">
        <v>11</v>
      </c>
      <c r="J385" s="15" t="s">
        <v>12</v>
      </c>
      <c r="K385" s="1" t="str">
        <f t="shared" si="19"/>
        <v/>
      </c>
      <c r="L385" s="1" t="e">
        <f ca="1">IF(AND(K385&lt;&gt; "", COUNTIF(SAP!#REF!,K385)&gt;0),"Matched", "")</f>
        <v>#REF!</v>
      </c>
      <c r="M385" s="1" t="str">
        <f t="shared" si="20"/>
        <v/>
      </c>
      <c r="N385" s="1" t="e">
        <f ca="1">IF(AND(M385&lt;&gt; "", COUNTIF(SAP!#REF!,M385)&gt;0),"Matched", "")</f>
        <v>#REF!</v>
      </c>
      <c r="O385" s="1" t="str">
        <f t="shared" si="21"/>
        <v/>
      </c>
      <c r="P385" s="1" t="e">
        <f ca="1">IF(AND(O385&lt;&gt; "", COUNTIF(SAP!#REF!,O385)&gt;0),"Matched", "")</f>
        <v>#REF!</v>
      </c>
      <c r="Q385" s="1" t="str">
        <f ca="1">IF(D385="AC","Logic4"&amp;"_"&amp;TEXT(C385,"dd.mm.yyyy") &amp;"_"&amp; 1486887.35,"")</f>
        <v>Logic4_03.02.2020_1486887.35</v>
      </c>
      <c r="R385" s="1" t="e">
        <f ca="1">IF(AND(Q385&lt;&gt; "", COUNTIF(SAP!#REF!,Q385)&gt;0),"Matched", "")</f>
        <v>#REF!</v>
      </c>
    </row>
    <row r="386" spans="1:18">
      <c r="A386" s="9">
        <v>11563327</v>
      </c>
      <c r="B386" s="10">
        <v>43864</v>
      </c>
      <c r="C386" s="10">
        <v>43864</v>
      </c>
      <c r="D386" s="11" t="s">
        <v>10</v>
      </c>
      <c r="E386" s="11">
        <v>0</v>
      </c>
      <c r="F386" s="11">
        <v>0</v>
      </c>
      <c r="G386" s="11">
        <v>9690</v>
      </c>
      <c r="H386" s="11">
        <v>373678.09</v>
      </c>
      <c r="I386" s="11" t="s">
        <v>11</v>
      </c>
      <c r="J386" s="11" t="s">
        <v>12</v>
      </c>
      <c r="K386" s="1" t="str">
        <f t="shared" si="19"/>
        <v/>
      </c>
      <c r="L386" s="1" t="e">
        <f ca="1">IF(AND(K386&lt;&gt; "", COUNTIF(SAP!#REF!,K386)&gt;0),"Matched", "")</f>
        <v>#REF!</v>
      </c>
      <c r="M386" s="1" t="str">
        <f t="shared" si="20"/>
        <v/>
      </c>
      <c r="N386" s="1" t="e">
        <f ca="1">IF(AND(M386&lt;&gt; "", COUNTIF(SAP!#REF!,M386)&gt;0),"Matched", "")</f>
        <v>#REF!</v>
      </c>
      <c r="O386" s="1" t="str">
        <f t="shared" si="21"/>
        <v/>
      </c>
      <c r="P386" s="1" t="e">
        <f ca="1">IF(AND(O386&lt;&gt; "", COUNTIF(SAP!#REF!,O386)&gt;0),"Matched", "")</f>
        <v>#REF!</v>
      </c>
      <c r="Q386" s="1" t="str">
        <f ca="1">IF(D386="AC","Logic4"&amp;"_"&amp;TEXT(C386,"dd.mm.yyyy") &amp;"_"&amp; 1486887.35,"")</f>
        <v>Logic4_03.02.2020_1486887.35</v>
      </c>
      <c r="R386" s="1" t="e">
        <f ca="1">IF(AND(Q386&lt;&gt; "", COUNTIF(SAP!#REF!,Q386)&gt;0),"Matched", "")</f>
        <v>#REF!</v>
      </c>
    </row>
    <row r="387" spans="1:18">
      <c r="A387" s="13">
        <v>11563327</v>
      </c>
      <c r="B387" s="14">
        <v>43864</v>
      </c>
      <c r="C387" s="14">
        <v>43864</v>
      </c>
      <c r="D387" s="15" t="s">
        <v>10</v>
      </c>
      <c r="E387" s="15">
        <v>0</v>
      </c>
      <c r="F387" s="15">
        <v>0</v>
      </c>
      <c r="G387" s="15">
        <v>9790</v>
      </c>
      <c r="H387" s="15">
        <v>383468.09</v>
      </c>
      <c r="I387" s="15" t="s">
        <v>11</v>
      </c>
      <c r="J387" s="15" t="s">
        <v>12</v>
      </c>
      <c r="K387" s="1" t="str">
        <f t="shared" ref="K387:K450" si="22">IF(D387="TF","Logic1"&amp;"_"&amp;TEXT(C387, "mm") &amp;"_"&amp; F387,"")</f>
        <v/>
      </c>
      <c r="L387" s="1" t="e">
        <f ca="1">IF(AND(K387&lt;&gt; "", COUNTIF(SAP!#REF!,K387)&gt;0),"Matched", "")</f>
        <v>#REF!</v>
      </c>
      <c r="M387" s="1" t="str">
        <f t="shared" si="20"/>
        <v/>
      </c>
      <c r="N387" s="1" t="e">
        <f ca="1">IF(AND(M387&lt;&gt; "", COUNTIF(SAP!#REF!,M387)&gt;0),"Matched", "")</f>
        <v>#REF!</v>
      </c>
      <c r="O387" s="1" t="str">
        <f t="shared" si="21"/>
        <v/>
      </c>
      <c r="P387" s="1" t="e">
        <f ca="1">IF(AND(O387&lt;&gt; "", COUNTIF(SAP!#REF!,O387)&gt;0),"Matched", "")</f>
        <v>#REF!</v>
      </c>
      <c r="Q387" s="1" t="str">
        <f ca="1">IF(D387="AC","Logic4"&amp;"_"&amp;TEXT(C387,"dd.mm.yyyy") &amp;"_"&amp; 1486887.35,"")</f>
        <v>Logic4_03.02.2020_1486887.35</v>
      </c>
      <c r="R387" s="1" t="e">
        <f ca="1">IF(AND(Q387&lt;&gt; "", COUNTIF(SAP!#REF!,Q387)&gt;0),"Matched", "")</f>
        <v>#REF!</v>
      </c>
    </row>
    <row r="388" spans="1:18">
      <c r="A388" s="9">
        <v>11563327</v>
      </c>
      <c r="B388" s="10">
        <v>43864</v>
      </c>
      <c r="C388" s="10">
        <v>43864</v>
      </c>
      <c r="D388" s="11" t="s">
        <v>10</v>
      </c>
      <c r="E388" s="11">
        <v>0</v>
      </c>
      <c r="F388" s="11">
        <v>0</v>
      </c>
      <c r="G388" s="11">
        <v>10126.01</v>
      </c>
      <c r="H388" s="11">
        <v>393594.1</v>
      </c>
      <c r="I388" s="11" t="s">
        <v>11</v>
      </c>
      <c r="J388" s="11" t="s">
        <v>12</v>
      </c>
      <c r="K388" s="1" t="str">
        <f t="shared" si="22"/>
        <v/>
      </c>
      <c r="L388" s="1" t="e">
        <f ca="1">IF(AND(K388&lt;&gt; "", COUNTIF(SAP!#REF!,K388)&gt;0),"Matched", "")</f>
        <v>#REF!</v>
      </c>
      <c r="M388" s="1" t="str">
        <f t="shared" si="20"/>
        <v/>
      </c>
      <c r="N388" s="1" t="e">
        <f ca="1">IF(AND(M388&lt;&gt; "", COUNTIF(SAP!#REF!,M388)&gt;0),"Matched", "")</f>
        <v>#REF!</v>
      </c>
      <c r="O388" s="1" t="str">
        <f t="shared" si="21"/>
        <v/>
      </c>
      <c r="P388" s="1" t="e">
        <f ca="1">IF(AND(O388&lt;&gt; "", COUNTIF(SAP!#REF!,O388)&gt;0),"Matched", "")</f>
        <v>#REF!</v>
      </c>
      <c r="Q388" s="1" t="str">
        <f ca="1">IF(D388="AC","Logic4"&amp;"_"&amp;TEXT(C388,"dd.mm.yyyy") &amp;"_"&amp; 1486887.35,"")</f>
        <v>Logic4_03.02.2020_1486887.35</v>
      </c>
      <c r="R388" s="1" t="e">
        <f ca="1">IF(AND(Q388&lt;&gt; "", COUNTIF(SAP!#REF!,Q388)&gt;0),"Matched", "")</f>
        <v>#REF!</v>
      </c>
    </row>
    <row r="389" spans="1:18">
      <c r="A389" s="13">
        <v>11563327</v>
      </c>
      <c r="B389" s="14">
        <v>43864</v>
      </c>
      <c r="C389" s="14">
        <v>43864</v>
      </c>
      <c r="D389" s="15" t="s">
        <v>10</v>
      </c>
      <c r="E389" s="15">
        <v>0</v>
      </c>
      <c r="F389" s="15">
        <v>0</v>
      </c>
      <c r="G389" s="15">
        <v>10379.9</v>
      </c>
      <c r="H389" s="15">
        <v>403974</v>
      </c>
      <c r="I389" s="15" t="s">
        <v>11</v>
      </c>
      <c r="J389" s="15" t="s">
        <v>12</v>
      </c>
      <c r="K389" s="1" t="str">
        <f t="shared" si="22"/>
        <v/>
      </c>
      <c r="L389" s="1" t="e">
        <f ca="1">IF(AND(K389&lt;&gt; "", COUNTIF(SAP!#REF!,K389)&gt;0),"Matched", "")</f>
        <v>#REF!</v>
      </c>
      <c r="M389" s="1" t="str">
        <f t="shared" si="20"/>
        <v/>
      </c>
      <c r="N389" s="1" t="e">
        <f ca="1">IF(AND(M389&lt;&gt; "", COUNTIF(SAP!#REF!,M389)&gt;0),"Matched", "")</f>
        <v>#REF!</v>
      </c>
      <c r="O389" s="1" t="str">
        <f t="shared" si="21"/>
        <v/>
      </c>
      <c r="P389" s="1" t="e">
        <f ca="1">IF(AND(O389&lt;&gt; "", COUNTIF(SAP!#REF!,O389)&gt;0),"Matched", "")</f>
        <v>#REF!</v>
      </c>
      <c r="Q389" s="1" t="str">
        <f ca="1">IF(D389="AC","Logic4"&amp;"_"&amp;TEXT(C389,"dd.mm.yyyy") &amp;"_"&amp; 1486887.35,"")</f>
        <v>Logic4_03.02.2020_1486887.35</v>
      </c>
      <c r="R389" s="1" t="e">
        <f ca="1">IF(AND(Q389&lt;&gt; "", COUNTIF(SAP!#REF!,Q389)&gt;0),"Matched", "")</f>
        <v>#REF!</v>
      </c>
    </row>
    <row r="390" spans="1:18">
      <c r="A390" s="9">
        <v>11563327</v>
      </c>
      <c r="B390" s="10">
        <v>43864</v>
      </c>
      <c r="C390" s="10">
        <v>43864</v>
      </c>
      <c r="D390" s="11" t="s">
        <v>10</v>
      </c>
      <c r="E390" s="11">
        <v>0</v>
      </c>
      <c r="F390" s="11">
        <v>0</v>
      </c>
      <c r="G390" s="11">
        <v>11061</v>
      </c>
      <c r="H390" s="11">
        <v>415035</v>
      </c>
      <c r="I390" s="11" t="s">
        <v>11</v>
      </c>
      <c r="J390" s="11" t="s">
        <v>12</v>
      </c>
      <c r="K390" s="1" t="str">
        <f t="shared" si="22"/>
        <v/>
      </c>
      <c r="L390" s="1" t="e">
        <f ca="1">IF(AND(K390&lt;&gt; "", COUNTIF(SAP!#REF!,K390)&gt;0),"Matched", "")</f>
        <v>#REF!</v>
      </c>
      <c r="M390" s="1" t="str">
        <f t="shared" si="20"/>
        <v/>
      </c>
      <c r="N390" s="1" t="e">
        <f ca="1">IF(AND(M390&lt;&gt; "", COUNTIF(SAP!#REF!,M390)&gt;0),"Matched", "")</f>
        <v>#REF!</v>
      </c>
      <c r="O390" s="1" t="str">
        <f t="shared" si="21"/>
        <v/>
      </c>
      <c r="P390" s="1" t="e">
        <f ca="1">IF(AND(O390&lt;&gt; "", COUNTIF(SAP!#REF!,O390)&gt;0),"Matched", "")</f>
        <v>#REF!</v>
      </c>
      <c r="Q390" s="1" t="str">
        <f ca="1">IF(D390="AC","Logic4"&amp;"_"&amp;TEXT(C390,"dd.mm.yyyy") &amp;"_"&amp; 1486887.35,"")</f>
        <v>Logic4_03.02.2020_1486887.35</v>
      </c>
      <c r="R390" s="1" t="e">
        <f ca="1">IF(AND(Q390&lt;&gt; "", COUNTIF(SAP!#REF!,Q390)&gt;0),"Matched", "")</f>
        <v>#REF!</v>
      </c>
    </row>
    <row r="391" spans="1:18">
      <c r="A391" s="13">
        <v>11563327</v>
      </c>
      <c r="B391" s="14">
        <v>43864</v>
      </c>
      <c r="C391" s="14">
        <v>43864</v>
      </c>
      <c r="D391" s="15" t="s">
        <v>10</v>
      </c>
      <c r="E391" s="15">
        <v>0</v>
      </c>
      <c r="F391" s="15">
        <v>0</v>
      </c>
      <c r="G391" s="15">
        <v>11081.93</v>
      </c>
      <c r="H391" s="15">
        <v>426116.93</v>
      </c>
      <c r="I391" s="15" t="s">
        <v>11</v>
      </c>
      <c r="J391" s="15" t="s">
        <v>12</v>
      </c>
      <c r="K391" s="1" t="str">
        <f t="shared" si="22"/>
        <v/>
      </c>
      <c r="L391" s="1" t="e">
        <f ca="1">IF(AND(K391&lt;&gt; "", COUNTIF(SAP!#REF!,K391)&gt;0),"Matched", "")</f>
        <v>#REF!</v>
      </c>
      <c r="M391" s="1" t="str">
        <f t="shared" si="20"/>
        <v/>
      </c>
      <c r="N391" s="1" t="e">
        <f ca="1">IF(AND(M391&lt;&gt; "", COUNTIF(SAP!#REF!,M391)&gt;0),"Matched", "")</f>
        <v>#REF!</v>
      </c>
      <c r="O391" s="1" t="str">
        <f t="shared" si="21"/>
        <v/>
      </c>
      <c r="P391" s="1" t="e">
        <f ca="1">IF(AND(O391&lt;&gt; "", COUNTIF(SAP!#REF!,O391)&gt;0),"Matched", "")</f>
        <v>#REF!</v>
      </c>
      <c r="Q391" s="1" t="str">
        <f ca="1">IF(D391="AC","Logic4"&amp;"_"&amp;TEXT(C391,"dd.mm.yyyy") &amp;"_"&amp; 1486887.35,"")</f>
        <v>Logic4_03.02.2020_1486887.35</v>
      </c>
      <c r="R391" s="1" t="e">
        <f ca="1">IF(AND(Q391&lt;&gt; "", COUNTIF(SAP!#REF!,Q391)&gt;0),"Matched", "")</f>
        <v>#REF!</v>
      </c>
    </row>
    <row r="392" spans="1:18">
      <c r="A392" s="9">
        <v>11563327</v>
      </c>
      <c r="B392" s="10">
        <v>43864</v>
      </c>
      <c r="C392" s="10">
        <v>43864</v>
      </c>
      <c r="D392" s="11" t="s">
        <v>10</v>
      </c>
      <c r="E392" s="11">
        <v>0</v>
      </c>
      <c r="F392" s="11">
        <v>0</v>
      </c>
      <c r="G392" s="11">
        <v>11220</v>
      </c>
      <c r="H392" s="11">
        <v>437336.93</v>
      </c>
      <c r="I392" s="11" t="s">
        <v>11</v>
      </c>
      <c r="J392" s="11" t="s">
        <v>12</v>
      </c>
      <c r="K392" s="1" t="str">
        <f t="shared" si="22"/>
        <v/>
      </c>
      <c r="L392" s="1" t="e">
        <f ca="1">IF(AND(K392&lt;&gt; "", COUNTIF(SAP!#REF!,K392)&gt;0),"Matched", "")</f>
        <v>#REF!</v>
      </c>
      <c r="M392" s="1" t="str">
        <f t="shared" si="20"/>
        <v/>
      </c>
      <c r="N392" s="1" t="e">
        <f ca="1">IF(AND(M392&lt;&gt; "", COUNTIF(SAP!#REF!,M392)&gt;0),"Matched", "")</f>
        <v>#REF!</v>
      </c>
      <c r="O392" s="1" t="str">
        <f t="shared" si="21"/>
        <v/>
      </c>
      <c r="P392" s="1" t="e">
        <f ca="1">IF(AND(O392&lt;&gt; "", COUNTIF(SAP!#REF!,O392)&gt;0),"Matched", "")</f>
        <v>#REF!</v>
      </c>
      <c r="Q392" s="1" t="str">
        <f ca="1">IF(D392="AC","Logic4"&amp;"_"&amp;TEXT(C392,"dd.mm.yyyy") &amp;"_"&amp; 1486887.35,"")</f>
        <v>Logic4_03.02.2020_1486887.35</v>
      </c>
      <c r="R392" s="1" t="e">
        <f ca="1">IF(AND(Q392&lt;&gt; "", COUNTIF(SAP!#REF!,Q392)&gt;0),"Matched", "")</f>
        <v>#REF!</v>
      </c>
    </row>
    <row r="393" spans="1:18">
      <c r="A393" s="13">
        <v>11563327</v>
      </c>
      <c r="B393" s="14">
        <v>43864</v>
      </c>
      <c r="C393" s="14">
        <v>43864</v>
      </c>
      <c r="D393" s="15" t="s">
        <v>10</v>
      </c>
      <c r="E393" s="15">
        <v>0</v>
      </c>
      <c r="F393" s="15">
        <v>0</v>
      </c>
      <c r="G393" s="15">
        <v>11367.6</v>
      </c>
      <c r="H393" s="15">
        <v>448704.53</v>
      </c>
      <c r="I393" s="15" t="s">
        <v>11</v>
      </c>
      <c r="J393" s="15" t="s">
        <v>12</v>
      </c>
      <c r="K393" s="1" t="str">
        <f t="shared" si="22"/>
        <v/>
      </c>
      <c r="L393" s="1" t="e">
        <f ca="1">IF(AND(K393&lt;&gt; "", COUNTIF(SAP!#REF!,K393)&gt;0),"Matched", "")</f>
        <v>#REF!</v>
      </c>
      <c r="M393" s="1" t="str">
        <f t="shared" si="20"/>
        <v/>
      </c>
      <c r="N393" s="1" t="e">
        <f ca="1">IF(AND(M393&lt;&gt; "", COUNTIF(SAP!#REF!,M393)&gt;0),"Matched", "")</f>
        <v>#REF!</v>
      </c>
      <c r="O393" s="1" t="str">
        <f t="shared" si="21"/>
        <v/>
      </c>
      <c r="P393" s="1" t="e">
        <f ca="1">IF(AND(O393&lt;&gt; "", COUNTIF(SAP!#REF!,O393)&gt;0),"Matched", "")</f>
        <v>#REF!</v>
      </c>
      <c r="Q393" s="1" t="str">
        <f ca="1">IF(D393="AC","Logic4"&amp;"_"&amp;TEXT(C393,"dd.mm.yyyy") &amp;"_"&amp; 1486887.35,"")</f>
        <v>Logic4_03.02.2020_1486887.35</v>
      </c>
      <c r="R393" s="1" t="e">
        <f ca="1">IF(AND(Q393&lt;&gt; "", COUNTIF(SAP!#REF!,Q393)&gt;0),"Matched", "")</f>
        <v>#REF!</v>
      </c>
    </row>
    <row r="394" spans="1:18">
      <c r="A394" s="9">
        <v>11563327</v>
      </c>
      <c r="B394" s="10">
        <v>43864</v>
      </c>
      <c r="C394" s="10">
        <v>43864</v>
      </c>
      <c r="D394" s="11" t="s">
        <v>10</v>
      </c>
      <c r="E394" s="11">
        <v>0</v>
      </c>
      <c r="F394" s="11">
        <v>0</v>
      </c>
      <c r="G394" s="11">
        <v>12010</v>
      </c>
      <c r="H394" s="11">
        <v>460714.53</v>
      </c>
      <c r="I394" s="11" t="s">
        <v>11</v>
      </c>
      <c r="J394" s="11" t="s">
        <v>12</v>
      </c>
      <c r="K394" s="1" t="str">
        <f t="shared" si="22"/>
        <v/>
      </c>
      <c r="L394" s="1" t="e">
        <f ca="1">IF(AND(K394&lt;&gt; "", COUNTIF(SAP!#REF!,K394)&gt;0),"Matched", "")</f>
        <v>#REF!</v>
      </c>
      <c r="M394" s="1" t="str">
        <f t="shared" si="20"/>
        <v/>
      </c>
      <c r="N394" s="1" t="e">
        <f ca="1">IF(AND(M394&lt;&gt; "", COUNTIF(SAP!#REF!,M394)&gt;0),"Matched", "")</f>
        <v>#REF!</v>
      </c>
      <c r="O394" s="1" t="str">
        <f t="shared" si="21"/>
        <v/>
      </c>
      <c r="P394" s="1" t="e">
        <f ca="1">IF(AND(O394&lt;&gt; "", COUNTIF(SAP!#REF!,O394)&gt;0),"Matched", "")</f>
        <v>#REF!</v>
      </c>
      <c r="Q394" s="1" t="str">
        <f ca="1">IF(D394="AC","Logic4"&amp;"_"&amp;TEXT(C394,"dd.mm.yyyy") &amp;"_"&amp; 1486887.35,"")</f>
        <v>Logic4_03.02.2020_1486887.35</v>
      </c>
      <c r="R394" s="1" t="e">
        <f ca="1">IF(AND(Q394&lt;&gt; "", COUNTIF(SAP!#REF!,Q394)&gt;0),"Matched", "")</f>
        <v>#REF!</v>
      </c>
    </row>
    <row r="395" spans="1:18">
      <c r="A395" s="13">
        <v>11563327</v>
      </c>
      <c r="B395" s="14">
        <v>43864</v>
      </c>
      <c r="C395" s="14">
        <v>43864</v>
      </c>
      <c r="D395" s="15" t="s">
        <v>10</v>
      </c>
      <c r="E395" s="15">
        <v>0</v>
      </c>
      <c r="F395" s="15">
        <v>0</v>
      </c>
      <c r="G395" s="15">
        <v>12376.2</v>
      </c>
      <c r="H395" s="15">
        <v>473090.73</v>
      </c>
      <c r="I395" s="15" t="s">
        <v>11</v>
      </c>
      <c r="J395" s="15" t="s">
        <v>12</v>
      </c>
      <c r="K395" s="1" t="str">
        <f t="shared" si="22"/>
        <v/>
      </c>
      <c r="L395" s="1" t="e">
        <f ca="1">IF(AND(K395&lt;&gt; "", COUNTIF(SAP!#REF!,K395)&gt;0),"Matched", "")</f>
        <v>#REF!</v>
      </c>
      <c r="M395" s="1" t="str">
        <f t="shared" si="20"/>
        <v/>
      </c>
      <c r="N395" s="1" t="e">
        <f ca="1">IF(AND(M395&lt;&gt; "", COUNTIF(SAP!#REF!,M395)&gt;0),"Matched", "")</f>
        <v>#REF!</v>
      </c>
      <c r="O395" s="1" t="str">
        <f t="shared" si="21"/>
        <v/>
      </c>
      <c r="P395" s="1" t="e">
        <f ca="1">IF(AND(O395&lt;&gt; "", COUNTIF(SAP!#REF!,O395)&gt;0),"Matched", "")</f>
        <v>#REF!</v>
      </c>
      <c r="Q395" s="1" t="str">
        <f ca="1">IF(D395="AC","Logic4"&amp;"_"&amp;TEXT(C395,"dd.mm.yyyy") &amp;"_"&amp; 1486887.35,"")</f>
        <v>Logic4_03.02.2020_1486887.35</v>
      </c>
      <c r="R395" s="1" t="e">
        <f ca="1">IF(AND(Q395&lt;&gt; "", COUNTIF(SAP!#REF!,Q395)&gt;0),"Matched", "")</f>
        <v>#REF!</v>
      </c>
    </row>
    <row r="396" spans="1:18">
      <c r="A396" s="9">
        <v>11563327</v>
      </c>
      <c r="B396" s="10">
        <v>43864</v>
      </c>
      <c r="C396" s="10">
        <v>43864</v>
      </c>
      <c r="D396" s="11" t="s">
        <v>10</v>
      </c>
      <c r="E396" s="11">
        <v>0</v>
      </c>
      <c r="F396" s="11">
        <v>0</v>
      </c>
      <c r="G396" s="11">
        <v>12500</v>
      </c>
      <c r="H396" s="11">
        <v>485590.73</v>
      </c>
      <c r="I396" s="11" t="s">
        <v>11</v>
      </c>
      <c r="J396" s="11" t="s">
        <v>12</v>
      </c>
      <c r="K396" s="1" t="str">
        <f t="shared" si="22"/>
        <v/>
      </c>
      <c r="L396" s="1" t="e">
        <f ca="1">IF(AND(K396&lt;&gt; "", COUNTIF(SAP!#REF!,K396)&gt;0),"Matched", "")</f>
        <v>#REF!</v>
      </c>
      <c r="M396" s="1" t="str">
        <f t="shared" si="20"/>
        <v/>
      </c>
      <c r="N396" s="1" t="e">
        <f ca="1">IF(AND(M396&lt;&gt; "", COUNTIF(SAP!#REF!,M396)&gt;0),"Matched", "")</f>
        <v>#REF!</v>
      </c>
      <c r="O396" s="1" t="str">
        <f t="shared" si="21"/>
        <v/>
      </c>
      <c r="P396" s="1" t="e">
        <f ca="1">IF(AND(O396&lt;&gt; "", COUNTIF(SAP!#REF!,O396)&gt;0),"Matched", "")</f>
        <v>#REF!</v>
      </c>
      <c r="Q396" s="1" t="str">
        <f ca="1">IF(D396="AC","Logic4"&amp;"_"&amp;TEXT(C396,"dd.mm.yyyy") &amp;"_"&amp; 1486887.35,"")</f>
        <v>Logic4_03.02.2020_1486887.35</v>
      </c>
      <c r="R396" s="1" t="e">
        <f ca="1">IF(AND(Q396&lt;&gt; "", COUNTIF(SAP!#REF!,Q396)&gt;0),"Matched", "")</f>
        <v>#REF!</v>
      </c>
    </row>
    <row r="397" spans="1:18">
      <c r="A397" s="13">
        <v>11563327</v>
      </c>
      <c r="B397" s="14">
        <v>43864</v>
      </c>
      <c r="C397" s="14">
        <v>43864</v>
      </c>
      <c r="D397" s="15" t="s">
        <v>10</v>
      </c>
      <c r="E397" s="15">
        <v>0</v>
      </c>
      <c r="F397" s="15">
        <v>0</v>
      </c>
      <c r="G397" s="15">
        <v>12557.05</v>
      </c>
      <c r="H397" s="15">
        <v>498147.78</v>
      </c>
      <c r="I397" s="15" t="s">
        <v>11</v>
      </c>
      <c r="J397" s="15" t="s">
        <v>12</v>
      </c>
      <c r="K397" s="1" t="str">
        <f t="shared" si="22"/>
        <v/>
      </c>
      <c r="L397" s="1" t="e">
        <f ca="1">IF(AND(K397&lt;&gt; "", COUNTIF(SAP!#REF!,K397)&gt;0),"Matched", "")</f>
        <v>#REF!</v>
      </c>
      <c r="M397" s="1" t="str">
        <f t="shared" si="20"/>
        <v/>
      </c>
      <c r="N397" s="1" t="e">
        <f ca="1">IF(AND(M397&lt;&gt; "", COUNTIF(SAP!#REF!,M397)&gt;0),"Matched", "")</f>
        <v>#REF!</v>
      </c>
      <c r="O397" s="1" t="str">
        <f t="shared" si="21"/>
        <v/>
      </c>
      <c r="P397" s="1" t="e">
        <f ca="1">IF(AND(O397&lt;&gt; "", COUNTIF(SAP!#REF!,O397)&gt;0),"Matched", "")</f>
        <v>#REF!</v>
      </c>
      <c r="Q397" s="1" t="str">
        <f ca="1">IF(D397="AC","Logic4"&amp;"_"&amp;TEXT(C397,"dd.mm.yyyy") &amp;"_"&amp; 1486887.35,"")</f>
        <v>Logic4_03.02.2020_1486887.35</v>
      </c>
      <c r="R397" s="1" t="e">
        <f ca="1">IF(AND(Q397&lt;&gt; "", COUNTIF(SAP!#REF!,Q397)&gt;0),"Matched", "")</f>
        <v>#REF!</v>
      </c>
    </row>
    <row r="398" spans="1:18">
      <c r="A398" s="9">
        <v>11563327</v>
      </c>
      <c r="B398" s="10">
        <v>43864</v>
      </c>
      <c r="C398" s="10">
        <v>43864</v>
      </c>
      <c r="D398" s="11" t="s">
        <v>10</v>
      </c>
      <c r="E398" s="11">
        <v>0</v>
      </c>
      <c r="F398" s="11">
        <v>0</v>
      </c>
      <c r="G398" s="11">
        <v>12970</v>
      </c>
      <c r="H398" s="11">
        <v>511117.78</v>
      </c>
      <c r="I398" s="11" t="s">
        <v>11</v>
      </c>
      <c r="J398" s="11" t="s">
        <v>12</v>
      </c>
      <c r="K398" s="1" t="str">
        <f t="shared" si="22"/>
        <v/>
      </c>
      <c r="L398" s="1" t="e">
        <f ca="1">IF(AND(K398&lt;&gt; "", COUNTIF(SAP!#REF!,K398)&gt;0),"Matched", "")</f>
        <v>#REF!</v>
      </c>
      <c r="M398" s="1" t="str">
        <f t="shared" si="20"/>
        <v/>
      </c>
      <c r="N398" s="1" t="e">
        <f ca="1">IF(AND(M398&lt;&gt; "", COUNTIF(SAP!#REF!,M398)&gt;0),"Matched", "")</f>
        <v>#REF!</v>
      </c>
      <c r="O398" s="1" t="str">
        <f t="shared" si="21"/>
        <v/>
      </c>
      <c r="P398" s="1" t="e">
        <f ca="1">IF(AND(O398&lt;&gt; "", COUNTIF(SAP!#REF!,O398)&gt;0),"Matched", "")</f>
        <v>#REF!</v>
      </c>
      <c r="Q398" s="1" t="str">
        <f ca="1">IF(D398="AC","Logic4"&amp;"_"&amp;TEXT(C398,"dd.mm.yyyy") &amp;"_"&amp; 1486887.35,"")</f>
        <v>Logic4_03.02.2020_1486887.35</v>
      </c>
      <c r="R398" s="1" t="e">
        <f ca="1">IF(AND(Q398&lt;&gt; "", COUNTIF(SAP!#REF!,Q398)&gt;0),"Matched", "")</f>
        <v>#REF!</v>
      </c>
    </row>
    <row r="399" spans="1:18">
      <c r="A399" s="13">
        <v>11563327</v>
      </c>
      <c r="B399" s="14">
        <v>43864</v>
      </c>
      <c r="C399" s="14">
        <v>43864</v>
      </c>
      <c r="D399" s="15" t="s">
        <v>10</v>
      </c>
      <c r="E399" s="15">
        <v>0</v>
      </c>
      <c r="F399" s="15">
        <v>0</v>
      </c>
      <c r="G399" s="15">
        <v>13194.63</v>
      </c>
      <c r="H399" s="15">
        <v>524312.41</v>
      </c>
      <c r="I399" s="15" t="s">
        <v>11</v>
      </c>
      <c r="J399" s="15" t="s">
        <v>12</v>
      </c>
      <c r="K399" s="1" t="str">
        <f t="shared" si="22"/>
        <v/>
      </c>
      <c r="L399" s="1" t="e">
        <f ca="1">IF(AND(K399&lt;&gt; "", COUNTIF(SAP!#REF!,K399)&gt;0),"Matched", "")</f>
        <v>#REF!</v>
      </c>
      <c r="M399" s="1" t="str">
        <f t="shared" si="20"/>
        <v/>
      </c>
      <c r="N399" s="1" t="e">
        <f ca="1">IF(AND(M399&lt;&gt; "", COUNTIF(SAP!#REF!,M399)&gt;0),"Matched", "")</f>
        <v>#REF!</v>
      </c>
      <c r="O399" s="1" t="str">
        <f t="shared" si="21"/>
        <v/>
      </c>
      <c r="P399" s="1" t="e">
        <f ca="1">IF(AND(O399&lt;&gt; "", COUNTIF(SAP!#REF!,O399)&gt;0),"Matched", "")</f>
        <v>#REF!</v>
      </c>
      <c r="Q399" s="1" t="str">
        <f ca="1">IF(D399="AC","Logic4"&amp;"_"&amp;TEXT(C399,"dd.mm.yyyy") &amp;"_"&amp; 1486887.35,"")</f>
        <v>Logic4_03.02.2020_1486887.35</v>
      </c>
      <c r="R399" s="1" t="e">
        <f ca="1">IF(AND(Q399&lt;&gt; "", COUNTIF(SAP!#REF!,Q399)&gt;0),"Matched", "")</f>
        <v>#REF!</v>
      </c>
    </row>
    <row r="400" spans="1:18">
      <c r="A400" s="9">
        <v>11563327</v>
      </c>
      <c r="B400" s="10">
        <v>43864</v>
      </c>
      <c r="C400" s="10">
        <v>43864</v>
      </c>
      <c r="D400" s="11" t="s">
        <v>10</v>
      </c>
      <c r="E400" s="11">
        <v>0</v>
      </c>
      <c r="F400" s="11">
        <v>0</v>
      </c>
      <c r="G400" s="11">
        <v>13224.88</v>
      </c>
      <c r="H400" s="11">
        <v>537537.29</v>
      </c>
      <c r="I400" s="11" t="s">
        <v>11</v>
      </c>
      <c r="J400" s="11" t="s">
        <v>12</v>
      </c>
      <c r="K400" s="1" t="str">
        <f t="shared" si="22"/>
        <v/>
      </c>
      <c r="L400" s="1" t="e">
        <f ca="1">IF(AND(K400&lt;&gt; "", COUNTIF(SAP!#REF!,K400)&gt;0),"Matched", "")</f>
        <v>#REF!</v>
      </c>
      <c r="M400" s="1" t="str">
        <f t="shared" si="20"/>
        <v/>
      </c>
      <c r="N400" s="1" t="e">
        <f ca="1">IF(AND(M400&lt;&gt; "", COUNTIF(SAP!#REF!,M400)&gt;0),"Matched", "")</f>
        <v>#REF!</v>
      </c>
      <c r="O400" s="1" t="str">
        <f t="shared" si="21"/>
        <v/>
      </c>
      <c r="P400" s="1" t="e">
        <f ca="1">IF(AND(O400&lt;&gt; "", COUNTIF(SAP!#REF!,O400)&gt;0),"Matched", "")</f>
        <v>#REF!</v>
      </c>
      <c r="Q400" s="1" t="str">
        <f ca="1">IF(D400="AC","Logic4"&amp;"_"&amp;TEXT(C400,"dd.mm.yyyy") &amp;"_"&amp; 1486887.35,"")</f>
        <v>Logic4_03.02.2020_1486887.35</v>
      </c>
      <c r="R400" s="1" t="e">
        <f ca="1">IF(AND(Q400&lt;&gt; "", COUNTIF(SAP!#REF!,Q400)&gt;0),"Matched", "")</f>
        <v>#REF!</v>
      </c>
    </row>
    <row r="401" spans="1:18">
      <c r="A401" s="13">
        <v>11563327</v>
      </c>
      <c r="B401" s="14">
        <v>43864</v>
      </c>
      <c r="C401" s="14">
        <v>43864</v>
      </c>
      <c r="D401" s="15" t="s">
        <v>10</v>
      </c>
      <c r="E401" s="15">
        <v>0</v>
      </c>
      <c r="F401" s="15">
        <v>0</v>
      </c>
      <c r="G401" s="15">
        <v>13593.3</v>
      </c>
      <c r="H401" s="15">
        <v>551130.59</v>
      </c>
      <c r="I401" s="15" t="s">
        <v>11</v>
      </c>
      <c r="J401" s="15" t="s">
        <v>12</v>
      </c>
      <c r="K401" s="1" t="str">
        <f t="shared" si="22"/>
        <v/>
      </c>
      <c r="L401" s="1" t="e">
        <f ca="1">IF(AND(K401&lt;&gt; "", COUNTIF(SAP!#REF!,K401)&gt;0),"Matched", "")</f>
        <v>#REF!</v>
      </c>
      <c r="M401" s="1" t="str">
        <f t="shared" si="20"/>
        <v/>
      </c>
      <c r="N401" s="1" t="e">
        <f ca="1">IF(AND(M401&lt;&gt; "", COUNTIF(SAP!#REF!,M401)&gt;0),"Matched", "")</f>
        <v>#REF!</v>
      </c>
      <c r="O401" s="1" t="str">
        <f t="shared" si="21"/>
        <v/>
      </c>
      <c r="P401" s="1" t="e">
        <f ca="1">IF(AND(O401&lt;&gt; "", COUNTIF(SAP!#REF!,O401)&gt;0),"Matched", "")</f>
        <v>#REF!</v>
      </c>
      <c r="Q401" s="1" t="str">
        <f ca="1">IF(D401="AC","Logic4"&amp;"_"&amp;TEXT(C401,"dd.mm.yyyy") &amp;"_"&amp; 1486887.35,"")</f>
        <v>Logic4_03.02.2020_1486887.35</v>
      </c>
      <c r="R401" s="1" t="e">
        <f ca="1">IF(AND(Q401&lt;&gt; "", COUNTIF(SAP!#REF!,Q401)&gt;0),"Matched", "")</f>
        <v>#REF!</v>
      </c>
    </row>
    <row r="402" spans="1:18">
      <c r="A402" s="9">
        <v>11563327</v>
      </c>
      <c r="B402" s="10">
        <v>43864</v>
      </c>
      <c r="C402" s="10">
        <v>43864</v>
      </c>
      <c r="D402" s="11" t="s">
        <v>10</v>
      </c>
      <c r="E402" s="11">
        <v>0</v>
      </c>
      <c r="F402" s="11">
        <v>0</v>
      </c>
      <c r="G402" s="11">
        <v>13928</v>
      </c>
      <c r="H402" s="11">
        <v>565058.59</v>
      </c>
      <c r="I402" s="11" t="s">
        <v>11</v>
      </c>
      <c r="J402" s="11" t="s">
        <v>12</v>
      </c>
      <c r="K402" s="1" t="str">
        <f t="shared" si="22"/>
        <v/>
      </c>
      <c r="L402" s="1" t="e">
        <f ca="1">IF(AND(K402&lt;&gt; "", COUNTIF(SAP!#REF!,K402)&gt;0),"Matched", "")</f>
        <v>#REF!</v>
      </c>
      <c r="M402" s="1" t="str">
        <f t="shared" si="20"/>
        <v/>
      </c>
      <c r="N402" s="1" t="e">
        <f ca="1">IF(AND(M402&lt;&gt; "", COUNTIF(SAP!#REF!,M402)&gt;0),"Matched", "")</f>
        <v>#REF!</v>
      </c>
      <c r="O402" s="1" t="str">
        <f t="shared" si="21"/>
        <v/>
      </c>
      <c r="P402" s="1" t="e">
        <f ca="1">IF(AND(O402&lt;&gt; "", COUNTIF(SAP!#REF!,O402)&gt;0),"Matched", "")</f>
        <v>#REF!</v>
      </c>
      <c r="Q402" s="1" t="str">
        <f ca="1">IF(D402="AC","Logic4"&amp;"_"&amp;TEXT(C402,"dd.mm.yyyy") &amp;"_"&amp; 1486887.35,"")</f>
        <v>Logic4_03.02.2020_1486887.35</v>
      </c>
      <c r="R402" s="1" t="e">
        <f ca="1">IF(AND(Q402&lt;&gt; "", COUNTIF(SAP!#REF!,Q402)&gt;0),"Matched", "")</f>
        <v>#REF!</v>
      </c>
    </row>
    <row r="403" spans="1:18">
      <c r="A403" s="13">
        <v>11563327</v>
      </c>
      <c r="B403" s="14">
        <v>43864</v>
      </c>
      <c r="C403" s="14">
        <v>43864</v>
      </c>
      <c r="D403" s="15" t="s">
        <v>10</v>
      </c>
      <c r="E403" s="15">
        <v>0</v>
      </c>
      <c r="F403" s="15">
        <v>0</v>
      </c>
      <c r="G403" s="15">
        <v>14070</v>
      </c>
      <c r="H403" s="15">
        <v>579128.59</v>
      </c>
      <c r="I403" s="15" t="s">
        <v>11</v>
      </c>
      <c r="J403" s="15" t="s">
        <v>12</v>
      </c>
      <c r="K403" s="1" t="str">
        <f t="shared" si="22"/>
        <v/>
      </c>
      <c r="L403" s="1" t="e">
        <f ca="1">IF(AND(K403&lt;&gt; "", COUNTIF(SAP!#REF!,K403)&gt;0),"Matched", "")</f>
        <v>#REF!</v>
      </c>
      <c r="M403" s="1" t="str">
        <f t="shared" si="20"/>
        <v/>
      </c>
      <c r="N403" s="1" t="e">
        <f ca="1">IF(AND(M403&lt;&gt; "", COUNTIF(SAP!#REF!,M403)&gt;0),"Matched", "")</f>
        <v>#REF!</v>
      </c>
      <c r="O403" s="1" t="str">
        <f t="shared" si="21"/>
        <v/>
      </c>
      <c r="P403" s="1" t="e">
        <f ca="1">IF(AND(O403&lt;&gt; "", COUNTIF(SAP!#REF!,O403)&gt;0),"Matched", "")</f>
        <v>#REF!</v>
      </c>
      <c r="Q403" s="1" t="str">
        <f ca="1">IF(D403="AC","Logic4"&amp;"_"&amp;TEXT(C403,"dd.mm.yyyy") &amp;"_"&amp; 1486887.35,"")</f>
        <v>Logic4_03.02.2020_1486887.35</v>
      </c>
      <c r="R403" s="1" t="e">
        <f ca="1">IF(AND(Q403&lt;&gt; "", COUNTIF(SAP!#REF!,Q403)&gt;0),"Matched", "")</f>
        <v>#REF!</v>
      </c>
    </row>
    <row r="404" spans="1:18">
      <c r="A404" s="9">
        <v>11563327</v>
      </c>
      <c r="B404" s="10">
        <v>43864</v>
      </c>
      <c r="C404" s="10">
        <v>43864</v>
      </c>
      <c r="D404" s="11" t="s">
        <v>10</v>
      </c>
      <c r="E404" s="11">
        <v>0</v>
      </c>
      <c r="F404" s="11">
        <v>0</v>
      </c>
      <c r="G404" s="11">
        <v>14105.1</v>
      </c>
      <c r="H404" s="11">
        <v>593233.68999999994</v>
      </c>
      <c r="I404" s="11" t="s">
        <v>11</v>
      </c>
      <c r="J404" s="11" t="s">
        <v>12</v>
      </c>
      <c r="K404" s="1" t="str">
        <f t="shared" si="22"/>
        <v/>
      </c>
      <c r="L404" s="1" t="e">
        <f ca="1">IF(AND(K404&lt;&gt; "", COUNTIF(SAP!#REF!,K404)&gt;0),"Matched", "")</f>
        <v>#REF!</v>
      </c>
      <c r="M404" s="1" t="str">
        <f t="shared" si="20"/>
        <v/>
      </c>
      <c r="N404" s="1" t="e">
        <f ca="1">IF(AND(M404&lt;&gt; "", COUNTIF(SAP!#REF!,M404)&gt;0),"Matched", "")</f>
        <v>#REF!</v>
      </c>
      <c r="O404" s="1" t="str">
        <f t="shared" si="21"/>
        <v/>
      </c>
      <c r="P404" s="1" t="e">
        <f ca="1">IF(AND(O404&lt;&gt; "", COUNTIF(SAP!#REF!,O404)&gt;0),"Matched", "")</f>
        <v>#REF!</v>
      </c>
      <c r="Q404" s="1" t="str">
        <f ca="1">IF(D404="AC","Logic4"&amp;"_"&amp;TEXT(C404,"dd.mm.yyyy") &amp;"_"&amp; 1486887.35,"")</f>
        <v>Logic4_03.02.2020_1486887.35</v>
      </c>
      <c r="R404" s="1" t="e">
        <f ca="1">IF(AND(Q404&lt;&gt; "", COUNTIF(SAP!#REF!,Q404)&gt;0),"Matched", "")</f>
        <v>#REF!</v>
      </c>
    </row>
    <row r="405" spans="1:18">
      <c r="A405" s="13">
        <v>11563327</v>
      </c>
      <c r="B405" s="14">
        <v>43864</v>
      </c>
      <c r="C405" s="14">
        <v>43864</v>
      </c>
      <c r="D405" s="15" t="s">
        <v>10</v>
      </c>
      <c r="E405" s="15">
        <v>0</v>
      </c>
      <c r="F405" s="15">
        <v>0</v>
      </c>
      <c r="G405" s="15">
        <v>14543.6</v>
      </c>
      <c r="H405" s="15">
        <v>607777.29</v>
      </c>
      <c r="I405" s="15" t="s">
        <v>11</v>
      </c>
      <c r="J405" s="15" t="s">
        <v>12</v>
      </c>
      <c r="K405" s="1" t="str">
        <f t="shared" si="22"/>
        <v/>
      </c>
      <c r="L405" s="1" t="e">
        <f ca="1">IF(AND(K405&lt;&gt; "", COUNTIF(SAP!#REF!,K405)&gt;0),"Matched", "")</f>
        <v>#REF!</v>
      </c>
      <c r="M405" s="1" t="str">
        <f t="shared" si="20"/>
        <v/>
      </c>
      <c r="N405" s="1" t="e">
        <f ca="1">IF(AND(M405&lt;&gt; "", COUNTIF(SAP!#REF!,M405)&gt;0),"Matched", "")</f>
        <v>#REF!</v>
      </c>
      <c r="O405" s="1" t="str">
        <f t="shared" si="21"/>
        <v/>
      </c>
      <c r="P405" s="1" t="e">
        <f ca="1">IF(AND(O405&lt;&gt; "", COUNTIF(SAP!#REF!,O405)&gt;0),"Matched", "")</f>
        <v>#REF!</v>
      </c>
      <c r="Q405" s="1" t="str">
        <f ca="1">IF(D405="AC","Logic4"&amp;"_"&amp;TEXT(C405,"dd.mm.yyyy") &amp;"_"&amp; 1486887.35,"")</f>
        <v>Logic4_03.02.2020_1486887.35</v>
      </c>
      <c r="R405" s="1" t="e">
        <f ca="1">IF(AND(Q405&lt;&gt; "", COUNTIF(SAP!#REF!,Q405)&gt;0),"Matched", "")</f>
        <v>#REF!</v>
      </c>
    </row>
    <row r="406" spans="1:18">
      <c r="A406" s="9">
        <v>11563327</v>
      </c>
      <c r="B406" s="10">
        <v>43864</v>
      </c>
      <c r="C406" s="10">
        <v>43864</v>
      </c>
      <c r="D406" s="11" t="s">
        <v>10</v>
      </c>
      <c r="E406" s="11">
        <v>0</v>
      </c>
      <c r="F406" s="11">
        <v>0</v>
      </c>
      <c r="G406" s="11">
        <v>14700</v>
      </c>
      <c r="H406" s="11">
        <v>622477.29</v>
      </c>
      <c r="I406" s="11" t="s">
        <v>11</v>
      </c>
      <c r="J406" s="11" t="s">
        <v>12</v>
      </c>
      <c r="K406" s="1" t="str">
        <f t="shared" si="22"/>
        <v/>
      </c>
      <c r="L406" s="1" t="e">
        <f ca="1">IF(AND(K406&lt;&gt; "", COUNTIF(SAP!#REF!,K406)&gt;0),"Matched", "")</f>
        <v>#REF!</v>
      </c>
      <c r="M406" s="1" t="str">
        <f t="shared" si="20"/>
        <v/>
      </c>
      <c r="N406" s="1" t="e">
        <f ca="1">IF(AND(M406&lt;&gt; "", COUNTIF(SAP!#REF!,M406)&gt;0),"Matched", "")</f>
        <v>#REF!</v>
      </c>
      <c r="O406" s="1" t="str">
        <f t="shared" si="21"/>
        <v/>
      </c>
      <c r="P406" s="1" t="e">
        <f ca="1">IF(AND(O406&lt;&gt; "", COUNTIF(SAP!#REF!,O406)&gt;0),"Matched", "")</f>
        <v>#REF!</v>
      </c>
      <c r="Q406" s="1" t="str">
        <f ca="1">IF(D406="AC","Logic4"&amp;"_"&amp;TEXT(C406,"dd.mm.yyyy") &amp;"_"&amp; 1486887.35,"")</f>
        <v>Logic4_03.02.2020_1486887.35</v>
      </c>
      <c r="R406" s="1" t="e">
        <f ca="1">IF(AND(Q406&lt;&gt; "", COUNTIF(SAP!#REF!,Q406)&gt;0),"Matched", "")</f>
        <v>#REF!</v>
      </c>
    </row>
    <row r="407" spans="1:18">
      <c r="A407" s="13">
        <v>11563327</v>
      </c>
      <c r="B407" s="14">
        <v>43864</v>
      </c>
      <c r="C407" s="14">
        <v>43864</v>
      </c>
      <c r="D407" s="15" t="s">
        <v>10</v>
      </c>
      <c r="E407" s="15">
        <v>0</v>
      </c>
      <c r="F407" s="15">
        <v>0</v>
      </c>
      <c r="G407" s="15">
        <v>14820</v>
      </c>
      <c r="H407" s="15">
        <v>637297.29</v>
      </c>
      <c r="I407" s="15" t="s">
        <v>11</v>
      </c>
      <c r="J407" s="15" t="s">
        <v>12</v>
      </c>
      <c r="K407" s="1" t="str">
        <f t="shared" si="22"/>
        <v/>
      </c>
      <c r="L407" s="1" t="e">
        <f ca="1">IF(AND(K407&lt;&gt; "", COUNTIF(SAP!#REF!,K407)&gt;0),"Matched", "")</f>
        <v>#REF!</v>
      </c>
      <c r="M407" s="1" t="str">
        <f t="shared" si="20"/>
        <v/>
      </c>
      <c r="N407" s="1" t="e">
        <f ca="1">IF(AND(M407&lt;&gt; "", COUNTIF(SAP!#REF!,M407)&gt;0),"Matched", "")</f>
        <v>#REF!</v>
      </c>
      <c r="O407" s="1" t="str">
        <f t="shared" si="21"/>
        <v/>
      </c>
      <c r="P407" s="1" t="e">
        <f ca="1">IF(AND(O407&lt;&gt; "", COUNTIF(SAP!#REF!,O407)&gt;0),"Matched", "")</f>
        <v>#REF!</v>
      </c>
      <c r="Q407" s="1" t="str">
        <f ca="1">IF(D407="AC","Logic4"&amp;"_"&amp;TEXT(C407,"dd.mm.yyyy") &amp;"_"&amp; 1486887.35,"")</f>
        <v>Logic4_03.02.2020_1486887.35</v>
      </c>
      <c r="R407" s="1" t="e">
        <f ca="1">IF(AND(Q407&lt;&gt; "", COUNTIF(SAP!#REF!,Q407)&gt;0),"Matched", "")</f>
        <v>#REF!</v>
      </c>
    </row>
    <row r="408" spans="1:18">
      <c r="A408" s="9">
        <v>11563327</v>
      </c>
      <c r="B408" s="10">
        <v>43864</v>
      </c>
      <c r="C408" s="10">
        <v>43864</v>
      </c>
      <c r="D408" s="11" t="s">
        <v>10</v>
      </c>
      <c r="E408" s="11">
        <v>0</v>
      </c>
      <c r="F408" s="11">
        <v>0</v>
      </c>
      <c r="G408" s="11">
        <v>14854.4</v>
      </c>
      <c r="H408" s="11">
        <v>652151.68999999994</v>
      </c>
      <c r="I408" s="11" t="s">
        <v>11</v>
      </c>
      <c r="J408" s="11" t="s">
        <v>12</v>
      </c>
      <c r="K408" s="1" t="str">
        <f t="shared" si="22"/>
        <v/>
      </c>
      <c r="L408" s="1" t="e">
        <f ca="1">IF(AND(K408&lt;&gt; "", COUNTIF(SAP!#REF!,K408)&gt;0),"Matched", "")</f>
        <v>#REF!</v>
      </c>
      <c r="M408" s="1" t="str">
        <f t="shared" si="20"/>
        <v/>
      </c>
      <c r="N408" s="1" t="e">
        <f ca="1">IF(AND(M408&lt;&gt; "", COUNTIF(SAP!#REF!,M408)&gt;0),"Matched", "")</f>
        <v>#REF!</v>
      </c>
      <c r="O408" s="1" t="str">
        <f t="shared" si="21"/>
        <v/>
      </c>
      <c r="P408" s="1" t="e">
        <f ca="1">IF(AND(O408&lt;&gt; "", COUNTIF(SAP!#REF!,O408)&gt;0),"Matched", "")</f>
        <v>#REF!</v>
      </c>
      <c r="Q408" s="1" t="str">
        <f ca="1">IF(D408="AC","Logic4"&amp;"_"&amp;TEXT(C408,"dd.mm.yyyy") &amp;"_"&amp; 1486887.35,"")</f>
        <v>Logic4_03.02.2020_1486887.35</v>
      </c>
      <c r="R408" s="1" t="e">
        <f ca="1">IF(AND(Q408&lt;&gt; "", COUNTIF(SAP!#REF!,Q408)&gt;0),"Matched", "")</f>
        <v>#REF!</v>
      </c>
    </row>
    <row r="409" spans="1:18">
      <c r="A409" s="13">
        <v>11563327</v>
      </c>
      <c r="B409" s="14">
        <v>43864</v>
      </c>
      <c r="C409" s="14">
        <v>43864</v>
      </c>
      <c r="D409" s="15" t="s">
        <v>10</v>
      </c>
      <c r="E409" s="15">
        <v>0</v>
      </c>
      <c r="F409" s="15">
        <v>0</v>
      </c>
      <c r="G409" s="15">
        <v>14950</v>
      </c>
      <c r="H409" s="15">
        <v>667101.68999999994</v>
      </c>
      <c r="I409" s="15" t="s">
        <v>11</v>
      </c>
      <c r="J409" s="15" t="s">
        <v>12</v>
      </c>
      <c r="K409" s="1" t="str">
        <f t="shared" si="22"/>
        <v/>
      </c>
      <c r="L409" s="1" t="e">
        <f ca="1">IF(AND(K409&lt;&gt; "", COUNTIF(SAP!#REF!,K409)&gt;0),"Matched", "")</f>
        <v>#REF!</v>
      </c>
      <c r="M409" s="1" t="str">
        <f t="shared" si="20"/>
        <v/>
      </c>
      <c r="N409" s="1" t="e">
        <f ca="1">IF(AND(M409&lt;&gt; "", COUNTIF(SAP!#REF!,M409)&gt;0),"Matched", "")</f>
        <v>#REF!</v>
      </c>
      <c r="O409" s="1" t="str">
        <f t="shared" si="21"/>
        <v/>
      </c>
      <c r="P409" s="1" t="e">
        <f ca="1">IF(AND(O409&lt;&gt; "", COUNTIF(SAP!#REF!,O409)&gt;0),"Matched", "")</f>
        <v>#REF!</v>
      </c>
      <c r="Q409" s="1" t="str">
        <f ca="1">IF(D409="AC","Logic4"&amp;"_"&amp;TEXT(C409,"dd.mm.yyyy") &amp;"_"&amp; 1486887.35,"")</f>
        <v>Logic4_03.02.2020_1486887.35</v>
      </c>
      <c r="R409" s="1" t="e">
        <f ca="1">IF(AND(Q409&lt;&gt; "", COUNTIF(SAP!#REF!,Q409)&gt;0),"Matched", "")</f>
        <v>#REF!</v>
      </c>
    </row>
    <row r="410" spans="1:18">
      <c r="A410" s="9">
        <v>11563327</v>
      </c>
      <c r="B410" s="10">
        <v>43864</v>
      </c>
      <c r="C410" s="10">
        <v>43864</v>
      </c>
      <c r="D410" s="11" t="s">
        <v>10</v>
      </c>
      <c r="E410" s="11">
        <v>0</v>
      </c>
      <c r="F410" s="11">
        <v>0</v>
      </c>
      <c r="G410" s="11">
        <v>14990</v>
      </c>
      <c r="H410" s="11">
        <v>682091.69</v>
      </c>
      <c r="I410" s="11" t="s">
        <v>11</v>
      </c>
      <c r="J410" s="11" t="s">
        <v>12</v>
      </c>
      <c r="K410" s="1" t="str">
        <f t="shared" si="22"/>
        <v/>
      </c>
      <c r="L410" s="1" t="e">
        <f ca="1">IF(AND(K410&lt;&gt; "", COUNTIF(SAP!#REF!,K410)&gt;0),"Matched", "")</f>
        <v>#REF!</v>
      </c>
      <c r="M410" s="1" t="str">
        <f t="shared" si="20"/>
        <v/>
      </c>
      <c r="N410" s="1" t="e">
        <f ca="1">IF(AND(M410&lt;&gt; "", COUNTIF(SAP!#REF!,M410)&gt;0),"Matched", "")</f>
        <v>#REF!</v>
      </c>
      <c r="O410" s="1" t="str">
        <f t="shared" si="21"/>
        <v/>
      </c>
      <c r="P410" s="1" t="e">
        <f ca="1">IF(AND(O410&lt;&gt; "", COUNTIF(SAP!#REF!,O410)&gt;0),"Matched", "")</f>
        <v>#REF!</v>
      </c>
      <c r="Q410" s="1" t="str">
        <f ca="1">IF(D410="AC","Logic4"&amp;"_"&amp;TEXT(C410,"dd.mm.yyyy") &amp;"_"&amp; 1486887.35,"")</f>
        <v>Logic4_03.02.2020_1486887.35</v>
      </c>
      <c r="R410" s="1" t="e">
        <f ca="1">IF(AND(Q410&lt;&gt; "", COUNTIF(SAP!#REF!,Q410)&gt;0),"Matched", "")</f>
        <v>#REF!</v>
      </c>
    </row>
    <row r="411" spans="1:18">
      <c r="A411" s="13">
        <v>11563327</v>
      </c>
      <c r="B411" s="14">
        <v>43864</v>
      </c>
      <c r="C411" s="14">
        <v>43864</v>
      </c>
      <c r="D411" s="15" t="s">
        <v>10</v>
      </c>
      <c r="E411" s="15">
        <v>0</v>
      </c>
      <c r="F411" s="15">
        <v>0</v>
      </c>
      <c r="G411" s="15">
        <v>15895.6</v>
      </c>
      <c r="H411" s="15">
        <v>697987.29</v>
      </c>
      <c r="I411" s="15" t="s">
        <v>11</v>
      </c>
      <c r="J411" s="15" t="s">
        <v>12</v>
      </c>
      <c r="K411" s="1" t="str">
        <f t="shared" si="22"/>
        <v/>
      </c>
      <c r="L411" s="1" t="e">
        <f ca="1">IF(AND(K411&lt;&gt; "", COUNTIF(SAP!#REF!,K411)&gt;0),"Matched", "")</f>
        <v>#REF!</v>
      </c>
      <c r="M411" s="1" t="str">
        <f t="shared" si="20"/>
        <v/>
      </c>
      <c r="N411" s="1" t="e">
        <f ca="1">IF(AND(M411&lt;&gt; "", COUNTIF(SAP!#REF!,M411)&gt;0),"Matched", "")</f>
        <v>#REF!</v>
      </c>
      <c r="O411" s="1" t="str">
        <f t="shared" si="21"/>
        <v/>
      </c>
      <c r="P411" s="1" t="e">
        <f ca="1">IF(AND(O411&lt;&gt; "", COUNTIF(SAP!#REF!,O411)&gt;0),"Matched", "")</f>
        <v>#REF!</v>
      </c>
      <c r="Q411" s="1" t="str">
        <f ca="1">IF(D411="AC","Logic4"&amp;"_"&amp;TEXT(C411,"dd.mm.yyyy") &amp;"_"&amp; 1486887.35,"")</f>
        <v>Logic4_03.02.2020_1486887.35</v>
      </c>
      <c r="R411" s="1" t="e">
        <f ca="1">IF(AND(Q411&lt;&gt; "", COUNTIF(SAP!#REF!,Q411)&gt;0),"Matched", "")</f>
        <v>#REF!</v>
      </c>
    </row>
    <row r="412" spans="1:18">
      <c r="A412" s="9">
        <v>11563327</v>
      </c>
      <c r="B412" s="10">
        <v>43864</v>
      </c>
      <c r="C412" s="10">
        <v>43864</v>
      </c>
      <c r="D412" s="11" t="s">
        <v>10</v>
      </c>
      <c r="E412" s="11">
        <v>0</v>
      </c>
      <c r="F412" s="11">
        <v>0</v>
      </c>
      <c r="G412" s="11">
        <v>16038.5</v>
      </c>
      <c r="H412" s="11">
        <v>714025.79</v>
      </c>
      <c r="I412" s="11" t="s">
        <v>11</v>
      </c>
      <c r="J412" s="11" t="s">
        <v>12</v>
      </c>
      <c r="K412" s="1" t="str">
        <f t="shared" si="22"/>
        <v/>
      </c>
      <c r="L412" s="1" t="e">
        <f ca="1">IF(AND(K412&lt;&gt; "", COUNTIF(SAP!#REF!,K412)&gt;0),"Matched", "")</f>
        <v>#REF!</v>
      </c>
      <c r="M412" s="1" t="str">
        <f t="shared" si="20"/>
        <v/>
      </c>
      <c r="N412" s="1" t="e">
        <f ca="1">IF(AND(M412&lt;&gt; "", COUNTIF(SAP!#REF!,M412)&gt;0),"Matched", "")</f>
        <v>#REF!</v>
      </c>
      <c r="O412" s="1" t="str">
        <f t="shared" si="21"/>
        <v/>
      </c>
      <c r="P412" s="1" t="e">
        <f ca="1">IF(AND(O412&lt;&gt; "", COUNTIF(SAP!#REF!,O412)&gt;0),"Matched", "")</f>
        <v>#REF!</v>
      </c>
      <c r="Q412" s="1" t="str">
        <f ca="1">IF(D412="AC","Logic4"&amp;"_"&amp;TEXT(C412,"dd.mm.yyyy") &amp;"_"&amp; 1486887.35,"")</f>
        <v>Logic4_03.02.2020_1486887.35</v>
      </c>
      <c r="R412" s="1" t="e">
        <f ca="1">IF(AND(Q412&lt;&gt; "", COUNTIF(SAP!#REF!,Q412)&gt;0),"Matched", "")</f>
        <v>#REF!</v>
      </c>
    </row>
    <row r="413" spans="1:18">
      <c r="A413" s="13">
        <v>11563327</v>
      </c>
      <c r="B413" s="14">
        <v>43864</v>
      </c>
      <c r="C413" s="14">
        <v>43864</v>
      </c>
      <c r="D413" s="15" t="s">
        <v>10</v>
      </c>
      <c r="E413" s="15">
        <v>0</v>
      </c>
      <c r="F413" s="15">
        <v>0</v>
      </c>
      <c r="G413" s="15">
        <v>16709</v>
      </c>
      <c r="H413" s="15">
        <v>730734.79</v>
      </c>
      <c r="I413" s="15" t="s">
        <v>11</v>
      </c>
      <c r="J413" s="15" t="s">
        <v>12</v>
      </c>
      <c r="K413" s="1" t="str">
        <f t="shared" si="22"/>
        <v/>
      </c>
      <c r="L413" s="1" t="e">
        <f ca="1">IF(AND(K413&lt;&gt; "", COUNTIF(SAP!#REF!,K413)&gt;0),"Matched", "")</f>
        <v>#REF!</v>
      </c>
      <c r="M413" s="1" t="str">
        <f t="shared" si="20"/>
        <v/>
      </c>
      <c r="N413" s="1" t="e">
        <f ca="1">IF(AND(M413&lt;&gt; "", COUNTIF(SAP!#REF!,M413)&gt;0),"Matched", "")</f>
        <v>#REF!</v>
      </c>
      <c r="O413" s="1" t="str">
        <f t="shared" si="21"/>
        <v/>
      </c>
      <c r="P413" s="1" t="e">
        <f ca="1">IF(AND(O413&lt;&gt; "", COUNTIF(SAP!#REF!,O413)&gt;0),"Matched", "")</f>
        <v>#REF!</v>
      </c>
      <c r="Q413" s="1" t="str">
        <f ca="1">IF(D413="AC","Logic4"&amp;"_"&amp;TEXT(C413,"dd.mm.yyyy") &amp;"_"&amp; 1486887.35,"")</f>
        <v>Logic4_03.02.2020_1486887.35</v>
      </c>
      <c r="R413" s="1" t="e">
        <f ca="1">IF(AND(Q413&lt;&gt; "", COUNTIF(SAP!#REF!,Q413)&gt;0),"Matched", "")</f>
        <v>#REF!</v>
      </c>
    </row>
    <row r="414" spans="1:18">
      <c r="A414" s="9">
        <v>11563327</v>
      </c>
      <c r="B414" s="10">
        <v>43864</v>
      </c>
      <c r="C414" s="10">
        <v>43864</v>
      </c>
      <c r="D414" s="11" t="s">
        <v>10</v>
      </c>
      <c r="E414" s="11">
        <v>0</v>
      </c>
      <c r="F414" s="11">
        <v>0</v>
      </c>
      <c r="G414" s="11">
        <v>17236.099999999999</v>
      </c>
      <c r="H414" s="11">
        <v>747970.89</v>
      </c>
      <c r="I414" s="11" t="s">
        <v>11</v>
      </c>
      <c r="J414" s="11" t="s">
        <v>12</v>
      </c>
      <c r="K414" s="1" t="str">
        <f t="shared" si="22"/>
        <v/>
      </c>
      <c r="L414" s="1" t="e">
        <f ca="1">IF(AND(K414&lt;&gt; "", COUNTIF(SAP!#REF!,K414)&gt;0),"Matched", "")</f>
        <v>#REF!</v>
      </c>
      <c r="M414" s="1" t="str">
        <f t="shared" si="20"/>
        <v/>
      </c>
      <c r="N414" s="1" t="e">
        <f ca="1">IF(AND(M414&lt;&gt; "", COUNTIF(SAP!#REF!,M414)&gt;0),"Matched", "")</f>
        <v>#REF!</v>
      </c>
      <c r="O414" s="1" t="str">
        <f t="shared" si="21"/>
        <v/>
      </c>
      <c r="P414" s="1" t="e">
        <f ca="1">IF(AND(O414&lt;&gt; "", COUNTIF(SAP!#REF!,O414)&gt;0),"Matched", "")</f>
        <v>#REF!</v>
      </c>
      <c r="Q414" s="1" t="str">
        <f ca="1">IF(D414="AC","Logic4"&amp;"_"&amp;TEXT(C414,"dd.mm.yyyy") &amp;"_"&amp; 1486887.35,"")</f>
        <v>Logic4_03.02.2020_1486887.35</v>
      </c>
      <c r="R414" s="1" t="e">
        <f ca="1">IF(AND(Q414&lt;&gt; "", COUNTIF(SAP!#REF!,Q414)&gt;0),"Matched", "")</f>
        <v>#REF!</v>
      </c>
    </row>
    <row r="415" spans="1:18">
      <c r="A415" s="13">
        <v>11563327</v>
      </c>
      <c r="B415" s="14">
        <v>43864</v>
      </c>
      <c r="C415" s="14">
        <v>43864</v>
      </c>
      <c r="D415" s="15" t="s">
        <v>10</v>
      </c>
      <c r="E415" s="15">
        <v>0</v>
      </c>
      <c r="F415" s="15">
        <v>0</v>
      </c>
      <c r="G415" s="15">
        <v>20906.8</v>
      </c>
      <c r="H415" s="15">
        <v>768877.69</v>
      </c>
      <c r="I415" s="15" t="s">
        <v>11</v>
      </c>
      <c r="J415" s="15" t="s">
        <v>12</v>
      </c>
      <c r="K415" s="1" t="str">
        <f t="shared" si="22"/>
        <v/>
      </c>
      <c r="L415" s="1" t="e">
        <f ca="1">IF(AND(K415&lt;&gt; "", COUNTIF(SAP!#REF!,K415)&gt;0),"Matched", "")</f>
        <v>#REF!</v>
      </c>
      <c r="M415" s="1" t="str">
        <f t="shared" si="20"/>
        <v/>
      </c>
      <c r="N415" s="1" t="e">
        <f ca="1">IF(AND(M415&lt;&gt; "", COUNTIF(SAP!#REF!,M415)&gt;0),"Matched", "")</f>
        <v>#REF!</v>
      </c>
      <c r="O415" s="1" t="str">
        <f t="shared" si="21"/>
        <v/>
      </c>
      <c r="P415" s="1" t="e">
        <f ca="1">IF(AND(O415&lt;&gt; "", COUNTIF(SAP!#REF!,O415)&gt;0),"Matched", "")</f>
        <v>#REF!</v>
      </c>
      <c r="Q415" s="1" t="str">
        <f ca="1">IF(D415="AC","Logic4"&amp;"_"&amp;TEXT(C415,"dd.mm.yyyy") &amp;"_"&amp; 1486887.35,"")</f>
        <v>Logic4_03.02.2020_1486887.35</v>
      </c>
      <c r="R415" s="1" t="e">
        <f ca="1">IF(AND(Q415&lt;&gt; "", COUNTIF(SAP!#REF!,Q415)&gt;0),"Matched", "")</f>
        <v>#REF!</v>
      </c>
    </row>
    <row r="416" spans="1:18">
      <c r="A416" s="9">
        <v>11563327</v>
      </c>
      <c r="B416" s="10">
        <v>43864</v>
      </c>
      <c r="C416" s="10">
        <v>43864</v>
      </c>
      <c r="D416" s="11" t="s">
        <v>10</v>
      </c>
      <c r="E416" s="11">
        <v>0</v>
      </c>
      <c r="F416" s="11">
        <v>0</v>
      </c>
      <c r="G416" s="11">
        <v>22876.17</v>
      </c>
      <c r="H416" s="11">
        <v>791753.86</v>
      </c>
      <c r="I416" s="11" t="s">
        <v>11</v>
      </c>
      <c r="J416" s="11" t="s">
        <v>12</v>
      </c>
      <c r="K416" s="1" t="str">
        <f t="shared" si="22"/>
        <v/>
      </c>
      <c r="L416" s="1" t="e">
        <f ca="1">IF(AND(K416&lt;&gt; "", COUNTIF(SAP!#REF!,K416)&gt;0),"Matched", "")</f>
        <v>#REF!</v>
      </c>
      <c r="M416" s="1" t="str">
        <f t="shared" si="20"/>
        <v/>
      </c>
      <c r="N416" s="1" t="e">
        <f ca="1">IF(AND(M416&lt;&gt; "", COUNTIF(SAP!#REF!,M416)&gt;0),"Matched", "")</f>
        <v>#REF!</v>
      </c>
      <c r="O416" s="1" t="str">
        <f t="shared" si="21"/>
        <v/>
      </c>
      <c r="P416" s="1" t="e">
        <f ca="1">IF(AND(O416&lt;&gt; "", COUNTIF(SAP!#REF!,O416)&gt;0),"Matched", "")</f>
        <v>#REF!</v>
      </c>
      <c r="Q416" s="1" t="str">
        <f ca="1">IF(D416="AC","Logic4"&amp;"_"&amp;TEXT(C416,"dd.mm.yyyy") &amp;"_"&amp; 1486887.35,"")</f>
        <v>Logic4_03.02.2020_1486887.35</v>
      </c>
      <c r="R416" s="1" t="e">
        <f ca="1">IF(AND(Q416&lt;&gt; "", COUNTIF(SAP!#REF!,Q416)&gt;0),"Matched", "")</f>
        <v>#REF!</v>
      </c>
    </row>
    <row r="417" spans="1:18">
      <c r="A417" s="13">
        <v>11563327</v>
      </c>
      <c r="B417" s="14">
        <v>43864</v>
      </c>
      <c r="C417" s="14">
        <v>43864</v>
      </c>
      <c r="D417" s="15" t="s">
        <v>10</v>
      </c>
      <c r="E417" s="15">
        <v>0</v>
      </c>
      <c r="F417" s="15">
        <v>0</v>
      </c>
      <c r="G417" s="15">
        <v>23354.2</v>
      </c>
      <c r="H417" s="15">
        <v>815108.06</v>
      </c>
      <c r="I417" s="15" t="s">
        <v>11</v>
      </c>
      <c r="J417" s="15" t="s">
        <v>12</v>
      </c>
      <c r="K417" s="1" t="str">
        <f t="shared" si="22"/>
        <v/>
      </c>
      <c r="L417" s="1" t="e">
        <f ca="1">IF(AND(K417&lt;&gt; "", COUNTIF(SAP!#REF!,K417)&gt;0),"Matched", "")</f>
        <v>#REF!</v>
      </c>
      <c r="M417" s="1" t="str">
        <f t="shared" si="20"/>
        <v/>
      </c>
      <c r="N417" s="1" t="e">
        <f ca="1">IF(AND(M417&lt;&gt; "", COUNTIF(SAP!#REF!,M417)&gt;0),"Matched", "")</f>
        <v>#REF!</v>
      </c>
      <c r="O417" s="1" t="str">
        <f t="shared" si="21"/>
        <v/>
      </c>
      <c r="P417" s="1" t="e">
        <f ca="1">IF(AND(O417&lt;&gt; "", COUNTIF(SAP!#REF!,O417)&gt;0),"Matched", "")</f>
        <v>#REF!</v>
      </c>
      <c r="Q417" s="1" t="str">
        <f ca="1">IF(D417="AC","Logic4"&amp;"_"&amp;TEXT(C417,"dd.mm.yyyy") &amp;"_"&amp; 1486887.35,"")</f>
        <v>Logic4_03.02.2020_1486887.35</v>
      </c>
      <c r="R417" s="1" t="e">
        <f ca="1">IF(AND(Q417&lt;&gt; "", COUNTIF(SAP!#REF!,Q417)&gt;0),"Matched", "")</f>
        <v>#REF!</v>
      </c>
    </row>
    <row r="418" spans="1:18">
      <c r="A418" s="9">
        <v>11563327</v>
      </c>
      <c r="B418" s="10">
        <v>43864</v>
      </c>
      <c r="C418" s="10">
        <v>43864</v>
      </c>
      <c r="D418" s="11" t="s">
        <v>10</v>
      </c>
      <c r="E418" s="11">
        <v>0</v>
      </c>
      <c r="F418" s="11">
        <v>0</v>
      </c>
      <c r="G418" s="11">
        <v>25408</v>
      </c>
      <c r="H418" s="11">
        <v>840516.06</v>
      </c>
      <c r="I418" s="11" t="s">
        <v>11</v>
      </c>
      <c r="J418" s="11" t="s">
        <v>12</v>
      </c>
      <c r="K418" s="1" t="str">
        <f t="shared" si="22"/>
        <v/>
      </c>
      <c r="L418" s="1" t="e">
        <f ca="1">IF(AND(K418&lt;&gt; "", COUNTIF(SAP!#REF!,K418)&gt;0),"Matched", "")</f>
        <v>#REF!</v>
      </c>
      <c r="M418" s="1" t="str">
        <f t="shared" si="20"/>
        <v/>
      </c>
      <c r="N418" s="1" t="e">
        <f ca="1">IF(AND(M418&lt;&gt; "", COUNTIF(SAP!#REF!,M418)&gt;0),"Matched", "")</f>
        <v>#REF!</v>
      </c>
      <c r="O418" s="1" t="str">
        <f t="shared" si="21"/>
        <v/>
      </c>
      <c r="P418" s="1" t="e">
        <f ca="1">IF(AND(O418&lt;&gt; "", COUNTIF(SAP!#REF!,O418)&gt;0),"Matched", "")</f>
        <v>#REF!</v>
      </c>
      <c r="Q418" s="1" t="str">
        <f ca="1">IF(D418="AC","Logic4"&amp;"_"&amp;TEXT(C418,"dd.mm.yyyy") &amp;"_"&amp; 1486887.35,"")</f>
        <v>Logic4_03.02.2020_1486887.35</v>
      </c>
      <c r="R418" s="1" t="e">
        <f ca="1">IF(AND(Q418&lt;&gt; "", COUNTIF(SAP!#REF!,Q418)&gt;0),"Matched", "")</f>
        <v>#REF!</v>
      </c>
    </row>
    <row r="419" spans="1:18">
      <c r="A419" s="13">
        <v>11563327</v>
      </c>
      <c r="B419" s="14">
        <v>43864</v>
      </c>
      <c r="C419" s="14">
        <v>43864</v>
      </c>
      <c r="D419" s="15" t="s">
        <v>10</v>
      </c>
      <c r="E419" s="15">
        <v>0</v>
      </c>
      <c r="F419" s="15">
        <v>0</v>
      </c>
      <c r="G419" s="15">
        <v>25555.5</v>
      </c>
      <c r="H419" s="15">
        <v>866071.56</v>
      </c>
      <c r="I419" s="15" t="s">
        <v>11</v>
      </c>
      <c r="J419" s="15" t="s">
        <v>12</v>
      </c>
      <c r="K419" s="1" t="str">
        <f t="shared" si="22"/>
        <v/>
      </c>
      <c r="L419" s="1" t="e">
        <f ca="1">IF(AND(K419&lt;&gt; "", COUNTIF(SAP!#REF!,K419)&gt;0),"Matched", "")</f>
        <v>#REF!</v>
      </c>
      <c r="M419" s="1" t="str">
        <f t="shared" si="20"/>
        <v/>
      </c>
      <c r="N419" s="1" t="e">
        <f ca="1">IF(AND(M419&lt;&gt; "", COUNTIF(SAP!#REF!,M419)&gt;0),"Matched", "")</f>
        <v>#REF!</v>
      </c>
      <c r="O419" s="1" t="str">
        <f t="shared" si="21"/>
        <v/>
      </c>
      <c r="P419" s="1" t="e">
        <f ca="1">IF(AND(O419&lt;&gt; "", COUNTIF(SAP!#REF!,O419)&gt;0),"Matched", "")</f>
        <v>#REF!</v>
      </c>
      <c r="Q419" s="1" t="str">
        <f ca="1">IF(D419="AC","Logic4"&amp;"_"&amp;TEXT(C419,"dd.mm.yyyy") &amp;"_"&amp; 1486887.35,"")</f>
        <v>Logic4_03.02.2020_1486887.35</v>
      </c>
      <c r="R419" s="1" t="e">
        <f ca="1">IF(AND(Q419&lt;&gt; "", COUNTIF(SAP!#REF!,Q419)&gt;0),"Matched", "")</f>
        <v>#REF!</v>
      </c>
    </row>
    <row r="420" spans="1:18">
      <c r="A420" s="9">
        <v>11563327</v>
      </c>
      <c r="B420" s="10">
        <v>43864</v>
      </c>
      <c r="C420" s="10">
        <v>43864</v>
      </c>
      <c r="D420" s="11" t="s">
        <v>10</v>
      </c>
      <c r="E420" s="11">
        <v>0</v>
      </c>
      <c r="F420" s="11">
        <v>0</v>
      </c>
      <c r="G420" s="11">
        <v>26099.96</v>
      </c>
      <c r="H420" s="11">
        <v>892171.52</v>
      </c>
      <c r="I420" s="11" t="s">
        <v>11</v>
      </c>
      <c r="J420" s="11" t="s">
        <v>12</v>
      </c>
      <c r="K420" s="1" t="str">
        <f t="shared" si="22"/>
        <v/>
      </c>
      <c r="L420" s="1" t="e">
        <f ca="1">IF(AND(K420&lt;&gt; "", COUNTIF(SAP!#REF!,K420)&gt;0),"Matched", "")</f>
        <v>#REF!</v>
      </c>
      <c r="M420" s="1" t="str">
        <f t="shared" si="20"/>
        <v/>
      </c>
      <c r="N420" s="1" t="e">
        <f ca="1">IF(AND(M420&lt;&gt; "", COUNTIF(SAP!#REF!,M420)&gt;0),"Matched", "")</f>
        <v>#REF!</v>
      </c>
      <c r="O420" s="1" t="str">
        <f t="shared" si="21"/>
        <v/>
      </c>
      <c r="P420" s="1" t="e">
        <f ca="1">IF(AND(O420&lt;&gt; "", COUNTIF(SAP!#REF!,O420)&gt;0),"Matched", "")</f>
        <v>#REF!</v>
      </c>
      <c r="Q420" s="1" t="str">
        <f ca="1">IF(D420="AC","Logic4"&amp;"_"&amp;TEXT(C420,"dd.mm.yyyy") &amp;"_"&amp; 1486887.35,"")</f>
        <v>Logic4_03.02.2020_1486887.35</v>
      </c>
      <c r="R420" s="1" t="e">
        <f ca="1">IF(AND(Q420&lt;&gt; "", COUNTIF(SAP!#REF!,Q420)&gt;0),"Matched", "")</f>
        <v>#REF!</v>
      </c>
    </row>
    <row r="421" spans="1:18">
      <c r="A421" s="13">
        <v>11563327</v>
      </c>
      <c r="B421" s="14">
        <v>43864</v>
      </c>
      <c r="C421" s="14">
        <v>43864</v>
      </c>
      <c r="D421" s="15" t="s">
        <v>10</v>
      </c>
      <c r="E421" s="15">
        <v>0</v>
      </c>
      <c r="F421" s="15">
        <v>0</v>
      </c>
      <c r="G421" s="15">
        <v>26396.5</v>
      </c>
      <c r="H421" s="15">
        <v>918568.02</v>
      </c>
      <c r="I421" s="15" t="s">
        <v>11</v>
      </c>
      <c r="J421" s="15" t="s">
        <v>12</v>
      </c>
      <c r="K421" s="1" t="str">
        <f t="shared" si="22"/>
        <v/>
      </c>
      <c r="L421" s="1" t="e">
        <f ca="1">IF(AND(K421&lt;&gt; "", COUNTIF(SAP!#REF!,K421)&gt;0),"Matched", "")</f>
        <v>#REF!</v>
      </c>
      <c r="M421" s="1" t="str">
        <f t="shared" si="20"/>
        <v/>
      </c>
      <c r="N421" s="1" t="e">
        <f ca="1">IF(AND(M421&lt;&gt; "", COUNTIF(SAP!#REF!,M421)&gt;0),"Matched", "")</f>
        <v>#REF!</v>
      </c>
      <c r="O421" s="1" t="str">
        <f t="shared" si="21"/>
        <v/>
      </c>
      <c r="P421" s="1" t="e">
        <f ca="1">IF(AND(O421&lt;&gt; "", COUNTIF(SAP!#REF!,O421)&gt;0),"Matched", "")</f>
        <v>#REF!</v>
      </c>
      <c r="Q421" s="1" t="str">
        <f ca="1">IF(D421="AC","Logic4"&amp;"_"&amp;TEXT(C421,"dd.mm.yyyy") &amp;"_"&amp; 1486887.35,"")</f>
        <v>Logic4_03.02.2020_1486887.35</v>
      </c>
      <c r="R421" s="1" t="e">
        <f ca="1">IF(AND(Q421&lt;&gt; "", COUNTIF(SAP!#REF!,Q421)&gt;0),"Matched", "")</f>
        <v>#REF!</v>
      </c>
    </row>
    <row r="422" spans="1:18">
      <c r="A422" s="9">
        <v>11563327</v>
      </c>
      <c r="B422" s="10">
        <v>43864</v>
      </c>
      <c r="C422" s="10">
        <v>43864</v>
      </c>
      <c r="D422" s="11" t="s">
        <v>10</v>
      </c>
      <c r="E422" s="11">
        <v>0</v>
      </c>
      <c r="F422" s="11">
        <v>0</v>
      </c>
      <c r="G422" s="11">
        <v>26444.02</v>
      </c>
      <c r="H422" s="11">
        <v>945012.04</v>
      </c>
      <c r="I422" s="11" t="s">
        <v>11</v>
      </c>
      <c r="J422" s="11" t="s">
        <v>12</v>
      </c>
      <c r="K422" s="1" t="str">
        <f t="shared" si="22"/>
        <v/>
      </c>
      <c r="L422" s="1" t="e">
        <f ca="1">IF(AND(K422&lt;&gt; "", COUNTIF(SAP!#REF!,K422)&gt;0),"Matched", "")</f>
        <v>#REF!</v>
      </c>
      <c r="M422" s="1" t="str">
        <f t="shared" si="20"/>
        <v/>
      </c>
      <c r="N422" s="1" t="e">
        <f ca="1">IF(AND(M422&lt;&gt; "", COUNTIF(SAP!#REF!,M422)&gt;0),"Matched", "")</f>
        <v>#REF!</v>
      </c>
      <c r="O422" s="1" t="str">
        <f t="shared" si="21"/>
        <v/>
      </c>
      <c r="P422" s="1" t="e">
        <f ca="1">IF(AND(O422&lt;&gt; "", COUNTIF(SAP!#REF!,O422)&gt;0),"Matched", "")</f>
        <v>#REF!</v>
      </c>
      <c r="Q422" s="1" t="str">
        <f ca="1">IF(D422="AC","Logic4"&amp;"_"&amp;TEXT(C422,"dd.mm.yyyy") &amp;"_"&amp; 1486887.35,"")</f>
        <v>Logic4_03.02.2020_1486887.35</v>
      </c>
      <c r="R422" s="1" t="e">
        <f ca="1">IF(AND(Q422&lt;&gt; "", COUNTIF(SAP!#REF!,Q422)&gt;0),"Matched", "")</f>
        <v>#REF!</v>
      </c>
    </row>
    <row r="423" spans="1:18">
      <c r="A423" s="13">
        <v>11563327</v>
      </c>
      <c r="B423" s="14">
        <v>43864</v>
      </c>
      <c r="C423" s="14">
        <v>43864</v>
      </c>
      <c r="D423" s="15" t="s">
        <v>10</v>
      </c>
      <c r="E423" s="15">
        <v>0</v>
      </c>
      <c r="F423" s="15">
        <v>0</v>
      </c>
      <c r="G423" s="15">
        <v>26818</v>
      </c>
      <c r="H423" s="15">
        <v>971830.04</v>
      </c>
      <c r="I423" s="15" t="s">
        <v>11</v>
      </c>
      <c r="J423" s="15" t="s">
        <v>12</v>
      </c>
      <c r="K423" s="1" t="str">
        <f t="shared" si="22"/>
        <v/>
      </c>
      <c r="L423" s="1" t="e">
        <f ca="1">IF(AND(K423&lt;&gt; "", COUNTIF(SAP!#REF!,K423)&gt;0),"Matched", "")</f>
        <v>#REF!</v>
      </c>
      <c r="M423" s="1" t="str">
        <f t="shared" si="20"/>
        <v/>
      </c>
      <c r="N423" s="1" t="e">
        <f ca="1">IF(AND(M423&lt;&gt; "", COUNTIF(SAP!#REF!,M423)&gt;0),"Matched", "")</f>
        <v>#REF!</v>
      </c>
      <c r="O423" s="1" t="str">
        <f t="shared" si="21"/>
        <v/>
      </c>
      <c r="P423" s="1" t="e">
        <f ca="1">IF(AND(O423&lt;&gt; "", COUNTIF(SAP!#REF!,O423)&gt;0),"Matched", "")</f>
        <v>#REF!</v>
      </c>
      <c r="Q423" s="1" t="str">
        <f ca="1">IF(D423="AC","Logic4"&amp;"_"&amp;TEXT(C423,"dd.mm.yyyy") &amp;"_"&amp; 1486887.35,"")</f>
        <v>Logic4_03.02.2020_1486887.35</v>
      </c>
      <c r="R423" s="1" t="e">
        <f ca="1">IF(AND(Q423&lt;&gt; "", COUNTIF(SAP!#REF!,Q423)&gt;0),"Matched", "")</f>
        <v>#REF!</v>
      </c>
    </row>
    <row r="424" spans="1:18">
      <c r="A424" s="9">
        <v>11563327</v>
      </c>
      <c r="B424" s="10">
        <v>43864</v>
      </c>
      <c r="C424" s="10">
        <v>43864</v>
      </c>
      <c r="D424" s="11" t="s">
        <v>10</v>
      </c>
      <c r="E424" s="11">
        <v>0</v>
      </c>
      <c r="F424" s="11">
        <v>0</v>
      </c>
      <c r="G424" s="11">
        <v>28615.599999999999</v>
      </c>
      <c r="H424" s="11">
        <v>1000445.64</v>
      </c>
      <c r="I424" s="11" t="s">
        <v>11</v>
      </c>
      <c r="J424" s="11" t="s">
        <v>12</v>
      </c>
      <c r="K424" s="1" t="str">
        <f t="shared" si="22"/>
        <v/>
      </c>
      <c r="L424" s="1" t="e">
        <f ca="1">IF(AND(K424&lt;&gt; "", COUNTIF(SAP!#REF!,K424)&gt;0),"Matched", "")</f>
        <v>#REF!</v>
      </c>
      <c r="M424" s="1" t="str">
        <f t="shared" si="20"/>
        <v/>
      </c>
      <c r="N424" s="1" t="e">
        <f ca="1">IF(AND(M424&lt;&gt; "", COUNTIF(SAP!#REF!,M424)&gt;0),"Matched", "")</f>
        <v>#REF!</v>
      </c>
      <c r="O424" s="1" t="str">
        <f t="shared" si="21"/>
        <v/>
      </c>
      <c r="P424" s="1" t="e">
        <f ca="1">IF(AND(O424&lt;&gt; "", COUNTIF(SAP!#REF!,O424)&gt;0),"Matched", "")</f>
        <v>#REF!</v>
      </c>
      <c r="Q424" s="1" t="str">
        <f ca="1">IF(D424="AC","Logic4"&amp;"_"&amp;TEXT(C424,"dd.mm.yyyy") &amp;"_"&amp; 1486887.35,"")</f>
        <v>Logic4_03.02.2020_1486887.35</v>
      </c>
      <c r="R424" s="1" t="e">
        <f ca="1">IF(AND(Q424&lt;&gt; "", COUNTIF(SAP!#REF!,Q424)&gt;0),"Matched", "")</f>
        <v>#REF!</v>
      </c>
    </row>
    <row r="425" spans="1:18">
      <c r="A425" s="13">
        <v>11563327</v>
      </c>
      <c r="B425" s="14">
        <v>43864</v>
      </c>
      <c r="C425" s="14">
        <v>43864</v>
      </c>
      <c r="D425" s="15" t="s">
        <v>10</v>
      </c>
      <c r="E425" s="15">
        <v>0</v>
      </c>
      <c r="F425" s="15">
        <v>0</v>
      </c>
      <c r="G425" s="15">
        <v>30108.02</v>
      </c>
      <c r="H425" s="15">
        <v>1030553.66</v>
      </c>
      <c r="I425" s="15" t="s">
        <v>11</v>
      </c>
      <c r="J425" s="15" t="s">
        <v>12</v>
      </c>
      <c r="K425" s="1" t="str">
        <f t="shared" si="22"/>
        <v/>
      </c>
      <c r="L425" s="1" t="e">
        <f ca="1">IF(AND(K425&lt;&gt; "", COUNTIF(SAP!#REF!,K425)&gt;0),"Matched", "")</f>
        <v>#REF!</v>
      </c>
      <c r="M425" s="1" t="str">
        <f t="shared" si="20"/>
        <v/>
      </c>
      <c r="N425" s="1" t="e">
        <f ca="1">IF(AND(M425&lt;&gt; "", COUNTIF(SAP!#REF!,M425)&gt;0),"Matched", "")</f>
        <v>#REF!</v>
      </c>
      <c r="O425" s="1" t="str">
        <f t="shared" si="21"/>
        <v/>
      </c>
      <c r="P425" s="1" t="e">
        <f ca="1">IF(AND(O425&lt;&gt; "", COUNTIF(SAP!#REF!,O425)&gt;0),"Matched", "")</f>
        <v>#REF!</v>
      </c>
      <c r="Q425" s="1" t="str">
        <f ca="1">IF(D425="AC","Logic4"&amp;"_"&amp;TEXT(C425,"dd.mm.yyyy") &amp;"_"&amp; 1486887.35,"")</f>
        <v>Logic4_03.02.2020_1486887.35</v>
      </c>
      <c r="R425" s="1" t="e">
        <f ca="1">IF(AND(Q425&lt;&gt; "", COUNTIF(SAP!#REF!,Q425)&gt;0),"Matched", "")</f>
        <v>#REF!</v>
      </c>
    </row>
    <row r="426" spans="1:18">
      <c r="A426" s="9">
        <v>11563327</v>
      </c>
      <c r="B426" s="10">
        <v>43864</v>
      </c>
      <c r="C426" s="10">
        <v>43864</v>
      </c>
      <c r="D426" s="11" t="s">
        <v>10</v>
      </c>
      <c r="E426" s="11">
        <v>0</v>
      </c>
      <c r="F426" s="11">
        <v>0</v>
      </c>
      <c r="G426" s="11">
        <v>34151.4</v>
      </c>
      <c r="H426" s="11">
        <v>1064705.06</v>
      </c>
      <c r="I426" s="11" t="s">
        <v>11</v>
      </c>
      <c r="J426" s="11" t="s">
        <v>12</v>
      </c>
      <c r="K426" s="1" t="str">
        <f t="shared" si="22"/>
        <v/>
      </c>
      <c r="L426" s="1" t="e">
        <f ca="1">IF(AND(K426&lt;&gt; "", COUNTIF(SAP!#REF!,K426)&gt;0),"Matched", "")</f>
        <v>#REF!</v>
      </c>
      <c r="M426" s="1" t="str">
        <f t="shared" si="20"/>
        <v/>
      </c>
      <c r="N426" s="1" t="e">
        <f ca="1">IF(AND(M426&lt;&gt; "", COUNTIF(SAP!#REF!,M426)&gt;0),"Matched", "")</f>
        <v>#REF!</v>
      </c>
      <c r="O426" s="1" t="str">
        <f t="shared" si="21"/>
        <v/>
      </c>
      <c r="P426" s="1" t="e">
        <f ca="1">IF(AND(O426&lt;&gt; "", COUNTIF(SAP!#REF!,O426)&gt;0),"Matched", "")</f>
        <v>#REF!</v>
      </c>
      <c r="Q426" s="1" t="str">
        <f ca="1">IF(D426="AC","Logic4"&amp;"_"&amp;TEXT(C426,"dd.mm.yyyy") &amp;"_"&amp; 1486887.35,"")</f>
        <v>Logic4_03.02.2020_1486887.35</v>
      </c>
      <c r="R426" s="1" t="e">
        <f ca="1">IF(AND(Q426&lt;&gt; "", COUNTIF(SAP!#REF!,Q426)&gt;0),"Matched", "")</f>
        <v>#REF!</v>
      </c>
    </row>
    <row r="427" spans="1:18">
      <c r="A427" s="13">
        <v>11563327</v>
      </c>
      <c r="B427" s="14">
        <v>43864</v>
      </c>
      <c r="C427" s="14">
        <v>43864</v>
      </c>
      <c r="D427" s="15" t="s">
        <v>10</v>
      </c>
      <c r="E427" s="15">
        <v>0</v>
      </c>
      <c r="F427" s="15">
        <v>0</v>
      </c>
      <c r="G427" s="15">
        <v>50276.55</v>
      </c>
      <c r="H427" s="15">
        <v>1114981.6100000001</v>
      </c>
      <c r="I427" s="15" t="s">
        <v>11</v>
      </c>
      <c r="J427" s="15" t="s">
        <v>12</v>
      </c>
      <c r="K427" s="1" t="str">
        <f t="shared" si="22"/>
        <v/>
      </c>
      <c r="L427" s="1" t="e">
        <f ca="1">IF(AND(K427&lt;&gt; "", COUNTIF(SAP!#REF!,K427)&gt;0),"Matched", "")</f>
        <v>#REF!</v>
      </c>
      <c r="M427" s="1" t="str">
        <f t="shared" ref="M427:M451" si="23">IF(D427="TR","Logic2"&amp;"_"&amp;TEXT(C427,"dd.mm.yyyy") &amp;"_"&amp; F427,"")</f>
        <v/>
      </c>
      <c r="N427" s="1" t="e">
        <f ca="1">IF(AND(M427&lt;&gt; "", COUNTIF(SAP!#REF!,M427)&gt;0),"Matched", "")</f>
        <v>#REF!</v>
      </c>
      <c r="O427" s="1" t="str">
        <f t="shared" ref="O427:O451" si="24">IF(D427="AF","Logic3"&amp;"_"&amp;G427,"")</f>
        <v/>
      </c>
      <c r="P427" s="1" t="e">
        <f ca="1">IF(AND(O427&lt;&gt; "", COUNTIF(SAP!#REF!,O427)&gt;0),"Matched", "")</f>
        <v>#REF!</v>
      </c>
      <c r="Q427" s="1" t="str">
        <f ca="1">IF(D427="AC","Logic4"&amp;"_"&amp;TEXT(C427,"dd.mm.yyyy") &amp;"_"&amp; 1486887.35,"")</f>
        <v>Logic4_03.02.2020_1486887.35</v>
      </c>
      <c r="R427" s="1" t="e">
        <f ca="1">IF(AND(Q427&lt;&gt; "", COUNTIF(SAP!#REF!,Q427)&gt;0),"Matched", "")</f>
        <v>#REF!</v>
      </c>
    </row>
    <row r="428" spans="1:18">
      <c r="A428" s="9">
        <v>11563327</v>
      </c>
      <c r="B428" s="10">
        <v>43864</v>
      </c>
      <c r="C428" s="10">
        <v>43864</v>
      </c>
      <c r="D428" s="11" t="s">
        <v>10</v>
      </c>
      <c r="E428" s="11">
        <v>0</v>
      </c>
      <c r="F428" s="11">
        <v>0</v>
      </c>
      <c r="G428" s="11">
        <v>51078.11</v>
      </c>
      <c r="H428" s="11">
        <v>1166059.72</v>
      </c>
      <c r="I428" s="11" t="s">
        <v>11</v>
      </c>
      <c r="J428" s="11" t="s">
        <v>12</v>
      </c>
      <c r="K428" s="1" t="str">
        <f t="shared" si="22"/>
        <v/>
      </c>
      <c r="L428" s="1" t="e">
        <f ca="1">IF(AND(K428&lt;&gt; "", COUNTIF(SAP!#REF!,K428)&gt;0),"Matched", "")</f>
        <v>#REF!</v>
      </c>
      <c r="M428" s="1" t="str">
        <f t="shared" si="23"/>
        <v/>
      </c>
      <c r="N428" s="1" t="e">
        <f ca="1">IF(AND(M428&lt;&gt; "", COUNTIF(SAP!#REF!,M428)&gt;0),"Matched", "")</f>
        <v>#REF!</v>
      </c>
      <c r="O428" s="1" t="str">
        <f t="shared" si="24"/>
        <v/>
      </c>
      <c r="P428" s="1" t="e">
        <f ca="1">IF(AND(O428&lt;&gt; "", COUNTIF(SAP!#REF!,O428)&gt;0),"Matched", "")</f>
        <v>#REF!</v>
      </c>
      <c r="Q428" s="1" t="str">
        <f ca="1">IF(D428="AC","Logic4"&amp;"_"&amp;TEXT(C428,"dd.mm.yyyy") &amp;"_"&amp; 1486887.35,"")</f>
        <v>Logic4_03.02.2020_1486887.35</v>
      </c>
      <c r="R428" s="1" t="e">
        <f ca="1">IF(AND(Q428&lt;&gt; "", COUNTIF(SAP!#REF!,Q428)&gt;0),"Matched", "")</f>
        <v>#REF!</v>
      </c>
    </row>
    <row r="429" spans="1:18">
      <c r="A429" s="13">
        <v>11563327</v>
      </c>
      <c r="B429" s="14">
        <v>43864</v>
      </c>
      <c r="C429" s="14">
        <v>43864</v>
      </c>
      <c r="D429" s="15" t="s">
        <v>10</v>
      </c>
      <c r="E429" s="15">
        <v>0</v>
      </c>
      <c r="F429" s="15">
        <v>0</v>
      </c>
      <c r="G429" s="15">
        <v>51601.2</v>
      </c>
      <c r="H429" s="15">
        <v>1217660.92</v>
      </c>
      <c r="I429" s="15" t="s">
        <v>11</v>
      </c>
      <c r="J429" s="15" t="s">
        <v>12</v>
      </c>
      <c r="K429" s="1" t="str">
        <f t="shared" si="22"/>
        <v/>
      </c>
      <c r="L429" s="1" t="e">
        <f ca="1">IF(AND(K429&lt;&gt; "", COUNTIF(SAP!#REF!,K429)&gt;0),"Matched", "")</f>
        <v>#REF!</v>
      </c>
      <c r="M429" s="1" t="str">
        <f t="shared" si="23"/>
        <v/>
      </c>
      <c r="N429" s="1" t="e">
        <f ca="1">IF(AND(M429&lt;&gt; "", COUNTIF(SAP!#REF!,M429)&gt;0),"Matched", "")</f>
        <v>#REF!</v>
      </c>
      <c r="O429" s="1" t="str">
        <f t="shared" si="24"/>
        <v/>
      </c>
      <c r="P429" s="1" t="e">
        <f ca="1">IF(AND(O429&lt;&gt; "", COUNTIF(SAP!#REF!,O429)&gt;0),"Matched", "")</f>
        <v>#REF!</v>
      </c>
      <c r="Q429" s="1" t="str">
        <f ca="1">IF(D429="AC","Logic4"&amp;"_"&amp;TEXT(C429,"dd.mm.yyyy") &amp;"_"&amp; 1486887.35,"")</f>
        <v>Logic4_03.02.2020_1486887.35</v>
      </c>
      <c r="R429" s="1" t="e">
        <f ca="1">IF(AND(Q429&lt;&gt; "", COUNTIF(SAP!#REF!,Q429)&gt;0),"Matched", "")</f>
        <v>#REF!</v>
      </c>
    </row>
    <row r="430" spans="1:18">
      <c r="A430" s="9">
        <v>11563327</v>
      </c>
      <c r="B430" s="10">
        <v>43864</v>
      </c>
      <c r="C430" s="10">
        <v>43864</v>
      </c>
      <c r="D430" s="11" t="s">
        <v>10</v>
      </c>
      <c r="E430" s="11">
        <v>0</v>
      </c>
      <c r="F430" s="11">
        <v>0</v>
      </c>
      <c r="G430" s="11">
        <v>59762.3</v>
      </c>
      <c r="H430" s="11">
        <v>1277423.22</v>
      </c>
      <c r="I430" s="11" t="s">
        <v>11</v>
      </c>
      <c r="J430" s="11" t="s">
        <v>12</v>
      </c>
      <c r="K430" s="1" t="str">
        <f t="shared" si="22"/>
        <v/>
      </c>
      <c r="L430" s="1" t="e">
        <f ca="1">IF(AND(K430&lt;&gt; "", COUNTIF(SAP!#REF!,K430)&gt;0),"Matched", "")</f>
        <v>#REF!</v>
      </c>
      <c r="M430" s="1" t="str">
        <f t="shared" si="23"/>
        <v/>
      </c>
      <c r="N430" s="1" t="e">
        <f ca="1">IF(AND(M430&lt;&gt; "", COUNTIF(SAP!#REF!,M430)&gt;0),"Matched", "")</f>
        <v>#REF!</v>
      </c>
      <c r="O430" s="1" t="str">
        <f t="shared" si="24"/>
        <v/>
      </c>
      <c r="P430" s="1" t="e">
        <f ca="1">IF(AND(O430&lt;&gt; "", COUNTIF(SAP!#REF!,O430)&gt;0),"Matched", "")</f>
        <v>#REF!</v>
      </c>
      <c r="Q430" s="1" t="str">
        <f ca="1">IF(D430="AC","Logic4"&amp;"_"&amp;TEXT(C430,"dd.mm.yyyy") &amp;"_"&amp; 1486887.35,"")</f>
        <v>Logic4_03.02.2020_1486887.35</v>
      </c>
      <c r="R430" s="1" t="e">
        <f ca="1">IF(AND(Q430&lt;&gt; "", COUNTIF(SAP!#REF!,Q430)&gt;0),"Matched", "")</f>
        <v>#REF!</v>
      </c>
    </row>
    <row r="431" spans="1:18">
      <c r="A431" s="13">
        <v>11563327</v>
      </c>
      <c r="B431" s="14">
        <v>43864</v>
      </c>
      <c r="C431" s="14">
        <v>43864</v>
      </c>
      <c r="D431" s="15" t="s">
        <v>10</v>
      </c>
      <c r="E431" s="15">
        <v>0</v>
      </c>
      <c r="F431" s="15">
        <v>0</v>
      </c>
      <c r="G431" s="15">
        <v>64234.7</v>
      </c>
      <c r="H431" s="15">
        <v>1341657.92</v>
      </c>
      <c r="I431" s="15" t="s">
        <v>11</v>
      </c>
      <c r="J431" s="15" t="s">
        <v>12</v>
      </c>
      <c r="K431" s="1" t="str">
        <f t="shared" si="22"/>
        <v/>
      </c>
      <c r="L431" s="1" t="e">
        <f ca="1">IF(AND(K431&lt;&gt; "", COUNTIF(SAP!#REF!,K431)&gt;0),"Matched", "")</f>
        <v>#REF!</v>
      </c>
      <c r="M431" s="1" t="str">
        <f t="shared" si="23"/>
        <v/>
      </c>
      <c r="N431" s="1" t="e">
        <f ca="1">IF(AND(M431&lt;&gt; "", COUNTIF(SAP!#REF!,M431)&gt;0),"Matched", "")</f>
        <v>#REF!</v>
      </c>
      <c r="O431" s="1" t="str">
        <f t="shared" si="24"/>
        <v/>
      </c>
      <c r="P431" s="1" t="e">
        <f ca="1">IF(AND(O431&lt;&gt; "", COUNTIF(SAP!#REF!,O431)&gt;0),"Matched", "")</f>
        <v>#REF!</v>
      </c>
      <c r="Q431" s="1" t="str">
        <f ca="1">IF(D431="AC","Logic4"&amp;"_"&amp;TEXT(C431,"dd.mm.yyyy") &amp;"_"&amp; 1486887.35,"")</f>
        <v>Logic4_03.02.2020_1486887.35</v>
      </c>
      <c r="R431" s="1" t="e">
        <f ca="1">IF(AND(Q431&lt;&gt; "", COUNTIF(SAP!#REF!,Q431)&gt;0),"Matched", "")</f>
        <v>#REF!</v>
      </c>
    </row>
    <row r="432" spans="1:18">
      <c r="A432" s="9">
        <v>11563327</v>
      </c>
      <c r="B432" s="10">
        <v>43864</v>
      </c>
      <c r="C432" s="10">
        <v>43864</v>
      </c>
      <c r="D432" s="11" t="s">
        <v>10</v>
      </c>
      <c r="E432" s="11">
        <v>0</v>
      </c>
      <c r="F432" s="11">
        <v>0</v>
      </c>
      <c r="G432" s="11">
        <v>71999.53</v>
      </c>
      <c r="H432" s="11">
        <v>1413657.45</v>
      </c>
      <c r="I432" s="11" t="s">
        <v>11</v>
      </c>
      <c r="J432" s="11" t="s">
        <v>12</v>
      </c>
      <c r="K432" s="1" t="str">
        <f t="shared" si="22"/>
        <v/>
      </c>
      <c r="L432" s="1" t="e">
        <f ca="1">IF(AND(K432&lt;&gt; "", COUNTIF(SAP!#REF!,K432)&gt;0),"Matched", "")</f>
        <v>#REF!</v>
      </c>
      <c r="M432" s="1" t="str">
        <f t="shared" si="23"/>
        <v/>
      </c>
      <c r="N432" s="1" t="e">
        <f ca="1">IF(AND(M432&lt;&gt; "", COUNTIF(SAP!#REF!,M432)&gt;0),"Matched", "")</f>
        <v>#REF!</v>
      </c>
      <c r="O432" s="1" t="str">
        <f t="shared" si="24"/>
        <v/>
      </c>
      <c r="P432" s="1" t="e">
        <f ca="1">IF(AND(O432&lt;&gt; "", COUNTIF(SAP!#REF!,O432)&gt;0),"Matched", "")</f>
        <v>#REF!</v>
      </c>
      <c r="Q432" s="1" t="str">
        <f ca="1">IF(D432="AC","Logic4"&amp;"_"&amp;TEXT(C432,"dd.mm.yyyy") &amp;"_"&amp; 1486887.35,"")</f>
        <v>Logic4_03.02.2020_1486887.35</v>
      </c>
      <c r="R432" s="1" t="e">
        <f ca="1">IF(AND(Q432&lt;&gt; "", COUNTIF(SAP!#REF!,Q432)&gt;0),"Matched", "")</f>
        <v>#REF!</v>
      </c>
    </row>
    <row r="433" spans="1:20">
      <c r="A433" s="13">
        <v>11563327</v>
      </c>
      <c r="B433" s="14">
        <v>43864</v>
      </c>
      <c r="C433" s="14">
        <v>43864</v>
      </c>
      <c r="D433" s="15" t="s">
        <v>10</v>
      </c>
      <c r="E433" s="15">
        <v>0</v>
      </c>
      <c r="F433" s="15">
        <v>0</v>
      </c>
      <c r="G433" s="15">
        <v>73229.899999999994</v>
      </c>
      <c r="H433" s="15">
        <v>1486887.35</v>
      </c>
      <c r="I433" s="15" t="s">
        <v>11</v>
      </c>
      <c r="J433" s="15" t="s">
        <v>12</v>
      </c>
      <c r="K433" s="1" t="str">
        <f t="shared" si="22"/>
        <v/>
      </c>
      <c r="L433" s="1" t="e">
        <f ca="1">IF(AND(K433&lt;&gt; "", COUNTIF(SAP!#REF!,K433)&gt;0),"Matched", "")</f>
        <v>#REF!</v>
      </c>
      <c r="M433" s="1" t="str">
        <f t="shared" si="23"/>
        <v/>
      </c>
      <c r="N433" s="1" t="e">
        <f ca="1">IF(AND(M433&lt;&gt; "", COUNTIF(SAP!#REF!,M433)&gt;0),"Matched", "")</f>
        <v>#REF!</v>
      </c>
      <c r="O433" s="1" t="str">
        <f t="shared" si="24"/>
        <v/>
      </c>
      <c r="P433" s="1" t="e">
        <f ca="1">IF(AND(O433&lt;&gt; "", COUNTIF(SAP!#REF!,O433)&gt;0),"Matched", "")</f>
        <v>#REF!</v>
      </c>
      <c r="Q433" s="1" t="str">
        <f ca="1">IF(D433="AC","Logic4"&amp;"_"&amp;TEXT(C433,"dd.mm.yyyy") &amp;"_"&amp; 1486887.35,"")</f>
        <v>Logic4_03.02.2020_1486887.35</v>
      </c>
      <c r="R433" s="1" t="e">
        <f ca="1">IF(AND(Q433&lt;&gt; "", COUNTIF(SAP!#REF!,Q433)&gt;0),"Matched", "")</f>
        <v>#REF!</v>
      </c>
    </row>
    <row r="434" spans="1:20">
      <c r="A434" s="9">
        <v>11563327</v>
      </c>
      <c r="B434" s="10">
        <v>43864</v>
      </c>
      <c r="C434" s="10">
        <v>43864</v>
      </c>
      <c r="D434" s="11" t="s">
        <v>13</v>
      </c>
      <c r="E434" s="11">
        <v>0</v>
      </c>
      <c r="F434" s="11">
        <v>8.41</v>
      </c>
      <c r="G434" s="11">
        <v>0</v>
      </c>
      <c r="H434" s="11">
        <v>1486878.94</v>
      </c>
      <c r="I434" s="11" t="s">
        <v>14</v>
      </c>
      <c r="J434" s="11" t="s">
        <v>15</v>
      </c>
      <c r="K434" s="1" t="str">
        <f t="shared" si="22"/>
        <v/>
      </c>
      <c r="L434" s="1" t="e">
        <f ca="1">IF(AND(K434&lt;&gt; "", COUNTIF(SAP!#REF!,K434)&gt;0),"Matched", "")</f>
        <v>#REF!</v>
      </c>
      <c r="M434" s="1" t="str">
        <f t="shared" si="23"/>
        <v/>
      </c>
      <c r="N434" s="1" t="e">
        <f ca="1">IF(AND(M434&lt;&gt; "", COUNTIF(SAP!#REF!,M434)&gt;0),"Matched", "")</f>
        <v>#REF!</v>
      </c>
      <c r="O434" s="1" t="str">
        <f t="shared" si="24"/>
        <v/>
      </c>
      <c r="P434" s="1" t="e">
        <f ca="1">IF(AND(O434&lt;&gt; "", COUNTIF(SAP!#REF!,O434)&gt;0),"Matched", "")</f>
        <v>#REF!</v>
      </c>
      <c r="R434" s="1" t="e">
        <f ca="1">IF(AND(Q434&lt;&gt; "", COUNTIF(SAP!#REF!,Q434)&gt;0),"Matched", "")</f>
        <v>#REF!</v>
      </c>
      <c r="S434" s="1" t="str">
        <f ca="1">IF(D434="AD","Logic5"&amp;"_"&amp;TEXT(C434,"dd.mm.yyyy") &amp;"_"&amp; 692.76,"")</f>
        <v>Logic5_03.02.2020_692.76</v>
      </c>
      <c r="T434" s="1" t="e">
        <f ca="1">IF(AND(S434&lt;&gt; "", COUNTIF(SAP!#REF!,S434)&gt;0),"Matched", "")</f>
        <v>#REF!</v>
      </c>
    </row>
    <row r="435" spans="1:20">
      <c r="A435" s="13">
        <v>11563327</v>
      </c>
      <c r="B435" s="14">
        <v>43864</v>
      </c>
      <c r="C435" s="14">
        <v>43864</v>
      </c>
      <c r="D435" s="15" t="s">
        <v>13</v>
      </c>
      <c r="E435" s="15">
        <v>0</v>
      </c>
      <c r="F435" s="15">
        <v>9.34</v>
      </c>
      <c r="G435" s="15">
        <v>0</v>
      </c>
      <c r="H435" s="15">
        <v>1486869.6</v>
      </c>
      <c r="I435" s="15" t="s">
        <v>14</v>
      </c>
      <c r="J435" s="15" t="s">
        <v>15</v>
      </c>
      <c r="K435" s="1" t="str">
        <f t="shared" si="22"/>
        <v/>
      </c>
      <c r="L435" s="1" t="e">
        <f ca="1">IF(AND(K435&lt;&gt; "", COUNTIF(SAP!#REF!,K435)&gt;0),"Matched", "")</f>
        <v>#REF!</v>
      </c>
      <c r="M435" s="1" t="str">
        <f t="shared" si="23"/>
        <v/>
      </c>
      <c r="N435" s="1" t="e">
        <f ca="1">IF(AND(M435&lt;&gt; "", COUNTIF(SAP!#REF!,M435)&gt;0),"Matched", "")</f>
        <v>#REF!</v>
      </c>
      <c r="O435" s="1" t="str">
        <f t="shared" si="24"/>
        <v/>
      </c>
      <c r="P435" s="1" t="e">
        <f ca="1">IF(AND(O435&lt;&gt; "", COUNTIF(SAP!#REF!,O435)&gt;0),"Matched", "")</f>
        <v>#REF!</v>
      </c>
      <c r="R435" s="1" t="e">
        <f ca="1">IF(AND(Q435&lt;&gt; "", COUNTIF(SAP!#REF!,Q435)&gt;0),"Matched", "")</f>
        <v>#REF!</v>
      </c>
      <c r="S435" s="1" t="str">
        <f ca="1">IF(D435="AD","Logic5"&amp;"_"&amp;TEXT(C435,"dd.mm.yyyy") &amp;"_"&amp; 692.76,"")</f>
        <v>Logic5_03.02.2020_692.76</v>
      </c>
      <c r="T435" s="1" t="e">
        <f ca="1">IF(AND(S435&lt;&gt; "", COUNTIF(SAP!#REF!,S435)&gt;0),"Matched", "")</f>
        <v>#REF!</v>
      </c>
    </row>
    <row r="436" spans="1:20">
      <c r="A436" s="9">
        <v>11563327</v>
      </c>
      <c r="B436" s="10">
        <v>43864</v>
      </c>
      <c r="C436" s="10">
        <v>43864</v>
      </c>
      <c r="D436" s="11" t="s">
        <v>13</v>
      </c>
      <c r="E436" s="11">
        <v>0</v>
      </c>
      <c r="F436" s="11">
        <v>9.35</v>
      </c>
      <c r="G436" s="11">
        <v>0</v>
      </c>
      <c r="H436" s="11">
        <v>1486860.25</v>
      </c>
      <c r="I436" s="11" t="s">
        <v>14</v>
      </c>
      <c r="J436" s="11" t="s">
        <v>15</v>
      </c>
      <c r="K436" s="1" t="str">
        <f t="shared" si="22"/>
        <v/>
      </c>
      <c r="L436" s="1" t="e">
        <f ca="1">IF(AND(K436&lt;&gt; "", COUNTIF(SAP!#REF!,K436)&gt;0),"Matched", "")</f>
        <v>#REF!</v>
      </c>
      <c r="M436" s="1" t="str">
        <f t="shared" si="23"/>
        <v/>
      </c>
      <c r="N436" s="1" t="e">
        <f ca="1">IF(AND(M436&lt;&gt; "", COUNTIF(SAP!#REF!,M436)&gt;0),"Matched", "")</f>
        <v>#REF!</v>
      </c>
      <c r="O436" s="1" t="str">
        <f t="shared" si="24"/>
        <v/>
      </c>
      <c r="P436" s="1" t="e">
        <f ca="1">IF(AND(O436&lt;&gt; "", COUNTIF(SAP!#REF!,O436)&gt;0),"Matched", "")</f>
        <v>#REF!</v>
      </c>
      <c r="R436" s="1" t="e">
        <f ca="1">IF(AND(Q436&lt;&gt; "", COUNTIF(SAP!#REF!,Q436)&gt;0),"Matched", "")</f>
        <v>#REF!</v>
      </c>
      <c r="S436" s="1" t="str">
        <f ca="1">IF(D436="AD","Logic5"&amp;"_"&amp;TEXT(C436,"dd.mm.yyyy") &amp;"_"&amp; 692.76,"")</f>
        <v>Logic5_03.02.2020_692.76</v>
      </c>
      <c r="T436" s="1" t="e">
        <f ca="1">IF(AND(S436&lt;&gt; "", COUNTIF(SAP!#REF!,S436)&gt;0),"Matched", "")</f>
        <v>#REF!</v>
      </c>
    </row>
    <row r="437" spans="1:20">
      <c r="A437" s="13">
        <v>11563327</v>
      </c>
      <c r="B437" s="14">
        <v>43864</v>
      </c>
      <c r="C437" s="14">
        <v>43864</v>
      </c>
      <c r="D437" s="15" t="s">
        <v>13</v>
      </c>
      <c r="E437" s="15">
        <v>0</v>
      </c>
      <c r="F437" s="15">
        <v>10.28</v>
      </c>
      <c r="G437" s="15">
        <v>0</v>
      </c>
      <c r="H437" s="15">
        <v>1486849.97</v>
      </c>
      <c r="I437" s="15" t="s">
        <v>14</v>
      </c>
      <c r="J437" s="15" t="s">
        <v>15</v>
      </c>
      <c r="K437" s="1" t="str">
        <f t="shared" si="22"/>
        <v/>
      </c>
      <c r="L437" s="1" t="e">
        <f ca="1">IF(AND(K437&lt;&gt; "", COUNTIF(SAP!#REF!,K437)&gt;0),"Matched", "")</f>
        <v>#REF!</v>
      </c>
      <c r="M437" s="1" t="str">
        <f t="shared" si="23"/>
        <v/>
      </c>
      <c r="N437" s="1" t="e">
        <f ca="1">IF(AND(M437&lt;&gt; "", COUNTIF(SAP!#REF!,M437)&gt;0),"Matched", "")</f>
        <v>#REF!</v>
      </c>
      <c r="O437" s="1" t="str">
        <f t="shared" si="24"/>
        <v/>
      </c>
      <c r="P437" s="1" t="e">
        <f ca="1">IF(AND(O437&lt;&gt; "", COUNTIF(SAP!#REF!,O437)&gt;0),"Matched", "")</f>
        <v>#REF!</v>
      </c>
      <c r="R437" s="1" t="e">
        <f ca="1">IF(AND(Q437&lt;&gt; "", COUNTIF(SAP!#REF!,Q437)&gt;0),"Matched", "")</f>
        <v>#REF!</v>
      </c>
      <c r="S437" s="1" t="str">
        <f ca="1">IF(D437="AD","Logic5"&amp;"_"&amp;TEXT(C437,"dd.mm.yyyy") &amp;"_"&amp; 692.76,"")</f>
        <v>Logic5_03.02.2020_692.76</v>
      </c>
      <c r="T437" s="1" t="e">
        <f ca="1">IF(AND(S437&lt;&gt; "", COUNTIF(SAP!#REF!,S437)&gt;0),"Matched", "")</f>
        <v>#REF!</v>
      </c>
    </row>
    <row r="438" spans="1:20">
      <c r="A438" s="9">
        <v>11563327</v>
      </c>
      <c r="B438" s="10">
        <v>43864</v>
      </c>
      <c r="C438" s="10">
        <v>43864</v>
      </c>
      <c r="D438" s="11" t="s">
        <v>13</v>
      </c>
      <c r="E438" s="11">
        <v>0</v>
      </c>
      <c r="F438" s="11">
        <v>12.15</v>
      </c>
      <c r="G438" s="11">
        <v>0</v>
      </c>
      <c r="H438" s="11">
        <v>1486837.82</v>
      </c>
      <c r="I438" s="11" t="s">
        <v>14</v>
      </c>
      <c r="J438" s="11" t="s">
        <v>15</v>
      </c>
      <c r="K438" s="1" t="str">
        <f t="shared" si="22"/>
        <v/>
      </c>
      <c r="L438" s="1" t="e">
        <f ca="1">IF(AND(K438&lt;&gt; "", COUNTIF(SAP!#REF!,K438)&gt;0),"Matched", "")</f>
        <v>#REF!</v>
      </c>
      <c r="M438" s="1" t="str">
        <f t="shared" si="23"/>
        <v/>
      </c>
      <c r="N438" s="1" t="e">
        <f ca="1">IF(AND(M438&lt;&gt; "", COUNTIF(SAP!#REF!,M438)&gt;0),"Matched", "")</f>
        <v>#REF!</v>
      </c>
      <c r="O438" s="1" t="str">
        <f t="shared" si="24"/>
        <v/>
      </c>
      <c r="P438" s="1" t="e">
        <f ca="1">IF(AND(O438&lt;&gt; "", COUNTIF(SAP!#REF!,O438)&gt;0),"Matched", "")</f>
        <v>#REF!</v>
      </c>
      <c r="R438" s="1" t="e">
        <f ca="1">IF(AND(Q438&lt;&gt; "", COUNTIF(SAP!#REF!,Q438)&gt;0),"Matched", "")</f>
        <v>#REF!</v>
      </c>
      <c r="S438" s="1" t="str">
        <f ca="1">IF(D438="AD","Logic5"&amp;"_"&amp;TEXT(C438,"dd.mm.yyyy") &amp;"_"&amp; 692.76,"")</f>
        <v>Logic5_03.02.2020_692.76</v>
      </c>
      <c r="T438" s="1" t="e">
        <f ca="1">IF(AND(S438&lt;&gt; "", COUNTIF(SAP!#REF!,S438)&gt;0),"Matched", "")</f>
        <v>#REF!</v>
      </c>
    </row>
    <row r="439" spans="1:20">
      <c r="A439" s="13">
        <v>11563327</v>
      </c>
      <c r="B439" s="14">
        <v>43864</v>
      </c>
      <c r="C439" s="14">
        <v>43864</v>
      </c>
      <c r="D439" s="15" t="s">
        <v>13</v>
      </c>
      <c r="E439" s="15">
        <v>0</v>
      </c>
      <c r="F439" s="15">
        <v>13.39</v>
      </c>
      <c r="G439" s="15">
        <v>0</v>
      </c>
      <c r="H439" s="15">
        <v>1486824.43</v>
      </c>
      <c r="I439" s="15" t="s">
        <v>14</v>
      </c>
      <c r="J439" s="15" t="s">
        <v>15</v>
      </c>
      <c r="K439" s="1" t="str">
        <f t="shared" si="22"/>
        <v/>
      </c>
      <c r="L439" s="1" t="e">
        <f ca="1">IF(AND(K439&lt;&gt; "", COUNTIF(SAP!#REF!,K439)&gt;0),"Matched", "")</f>
        <v>#REF!</v>
      </c>
      <c r="M439" s="1" t="str">
        <f t="shared" si="23"/>
        <v/>
      </c>
      <c r="N439" s="1" t="e">
        <f ca="1">IF(AND(M439&lt;&gt; "", COUNTIF(SAP!#REF!,M439)&gt;0),"Matched", "")</f>
        <v>#REF!</v>
      </c>
      <c r="O439" s="1" t="str">
        <f t="shared" si="24"/>
        <v/>
      </c>
      <c r="P439" s="1" t="e">
        <f ca="1">IF(AND(O439&lt;&gt; "", COUNTIF(SAP!#REF!,O439)&gt;0),"Matched", "")</f>
        <v>#REF!</v>
      </c>
      <c r="R439" s="1" t="e">
        <f ca="1">IF(AND(Q439&lt;&gt; "", COUNTIF(SAP!#REF!,Q439)&gt;0),"Matched", "")</f>
        <v>#REF!</v>
      </c>
      <c r="S439" s="1" t="str">
        <f ca="1">IF(D439="AD","Logic5"&amp;"_"&amp;TEXT(C439,"dd.mm.yyyy") &amp;"_"&amp; 692.76,"")</f>
        <v>Logic5_03.02.2020_692.76</v>
      </c>
      <c r="T439" s="1" t="e">
        <f ca="1">IF(AND(S439&lt;&gt; "", COUNTIF(SAP!#REF!,S439)&gt;0),"Matched", "")</f>
        <v>#REF!</v>
      </c>
    </row>
    <row r="440" spans="1:20">
      <c r="A440" s="9">
        <v>11563327</v>
      </c>
      <c r="B440" s="10">
        <v>43864</v>
      </c>
      <c r="C440" s="10">
        <v>43864</v>
      </c>
      <c r="D440" s="11" t="s">
        <v>13</v>
      </c>
      <c r="E440" s="11">
        <v>0</v>
      </c>
      <c r="F440" s="11">
        <v>16.64</v>
      </c>
      <c r="G440" s="11">
        <v>0</v>
      </c>
      <c r="H440" s="11">
        <v>1486807.79</v>
      </c>
      <c r="I440" s="11" t="s">
        <v>14</v>
      </c>
      <c r="J440" s="11" t="s">
        <v>15</v>
      </c>
      <c r="K440" s="1" t="str">
        <f t="shared" si="22"/>
        <v/>
      </c>
      <c r="L440" s="1" t="e">
        <f ca="1">IF(AND(K440&lt;&gt; "", COUNTIF(SAP!#REF!,K440)&gt;0),"Matched", "")</f>
        <v>#REF!</v>
      </c>
      <c r="M440" s="1" t="str">
        <f t="shared" si="23"/>
        <v/>
      </c>
      <c r="N440" s="1" t="e">
        <f ca="1">IF(AND(M440&lt;&gt; "", COUNTIF(SAP!#REF!,M440)&gt;0),"Matched", "")</f>
        <v>#REF!</v>
      </c>
      <c r="O440" s="1" t="str">
        <f t="shared" si="24"/>
        <v/>
      </c>
      <c r="P440" s="1" t="e">
        <f ca="1">IF(AND(O440&lt;&gt; "", COUNTIF(SAP!#REF!,O440)&gt;0),"Matched", "")</f>
        <v>#REF!</v>
      </c>
      <c r="R440" s="1" t="e">
        <f ca="1">IF(AND(Q440&lt;&gt; "", COUNTIF(SAP!#REF!,Q440)&gt;0),"Matched", "")</f>
        <v>#REF!</v>
      </c>
      <c r="S440" s="1" t="str">
        <f ca="1">IF(D440="AD","Logic5"&amp;"_"&amp;TEXT(C440,"dd.mm.yyyy") &amp;"_"&amp; 692.76,"")</f>
        <v>Logic5_03.02.2020_692.76</v>
      </c>
      <c r="T440" s="1" t="e">
        <f ca="1">IF(AND(S440&lt;&gt; "", COUNTIF(SAP!#REF!,S440)&gt;0),"Matched", "")</f>
        <v>#REF!</v>
      </c>
    </row>
    <row r="441" spans="1:20">
      <c r="A441" s="13">
        <v>11563327</v>
      </c>
      <c r="B441" s="14">
        <v>43864</v>
      </c>
      <c r="C441" s="14">
        <v>43864</v>
      </c>
      <c r="D441" s="15" t="s">
        <v>13</v>
      </c>
      <c r="E441" s="15">
        <v>0</v>
      </c>
      <c r="F441" s="15">
        <v>20</v>
      </c>
      <c r="G441" s="15">
        <v>0</v>
      </c>
      <c r="H441" s="15">
        <v>1486787.79</v>
      </c>
      <c r="I441" s="15" t="s">
        <v>14</v>
      </c>
      <c r="J441" s="15" t="s">
        <v>15</v>
      </c>
      <c r="K441" s="1" t="str">
        <f t="shared" si="22"/>
        <v/>
      </c>
      <c r="L441" s="1" t="e">
        <f ca="1">IF(AND(K441&lt;&gt; "", COUNTIF(SAP!#REF!,K441)&gt;0),"Matched", "")</f>
        <v>#REF!</v>
      </c>
      <c r="M441" s="1" t="str">
        <f t="shared" si="23"/>
        <v/>
      </c>
      <c r="N441" s="1" t="e">
        <f ca="1">IF(AND(M441&lt;&gt; "", COUNTIF(SAP!#REF!,M441)&gt;0),"Matched", "")</f>
        <v>#REF!</v>
      </c>
      <c r="O441" s="1" t="str">
        <f t="shared" si="24"/>
        <v/>
      </c>
      <c r="P441" s="1" t="e">
        <f ca="1">IF(AND(O441&lt;&gt; "", COUNTIF(SAP!#REF!,O441)&gt;0),"Matched", "")</f>
        <v>#REF!</v>
      </c>
      <c r="R441" s="1" t="e">
        <f ca="1">IF(AND(Q441&lt;&gt; "", COUNTIF(SAP!#REF!,Q441)&gt;0),"Matched", "")</f>
        <v>#REF!</v>
      </c>
      <c r="S441" s="1" t="str">
        <f ca="1">IF(D441="AD","Logic5"&amp;"_"&amp;TEXT(C441,"dd.mm.yyyy") &amp;"_"&amp; 692.76,"")</f>
        <v>Logic5_03.02.2020_692.76</v>
      </c>
      <c r="T441" s="1" t="e">
        <f ca="1">IF(AND(S441&lt;&gt; "", COUNTIF(SAP!#REF!,S441)&gt;0),"Matched", "")</f>
        <v>#REF!</v>
      </c>
    </row>
    <row r="442" spans="1:20">
      <c r="A442" s="9">
        <v>11563327</v>
      </c>
      <c r="B442" s="10">
        <v>43864</v>
      </c>
      <c r="C442" s="10">
        <v>43864</v>
      </c>
      <c r="D442" s="11" t="s">
        <v>13</v>
      </c>
      <c r="E442" s="11">
        <v>0</v>
      </c>
      <c r="F442" s="11">
        <v>23.32</v>
      </c>
      <c r="G442" s="11">
        <v>0</v>
      </c>
      <c r="H442" s="11">
        <v>1486764.47</v>
      </c>
      <c r="I442" s="11" t="s">
        <v>14</v>
      </c>
      <c r="J442" s="11" t="s">
        <v>15</v>
      </c>
      <c r="K442" s="1" t="str">
        <f t="shared" si="22"/>
        <v/>
      </c>
      <c r="L442" s="1" t="e">
        <f ca="1">IF(AND(K442&lt;&gt; "", COUNTIF(SAP!#REF!,K442)&gt;0),"Matched", "")</f>
        <v>#REF!</v>
      </c>
      <c r="M442" s="1" t="str">
        <f t="shared" si="23"/>
        <v/>
      </c>
      <c r="N442" s="1" t="e">
        <f ca="1">IF(AND(M442&lt;&gt; "", COUNTIF(SAP!#REF!,M442)&gt;0),"Matched", "")</f>
        <v>#REF!</v>
      </c>
      <c r="O442" s="1" t="str">
        <f t="shared" si="24"/>
        <v/>
      </c>
      <c r="P442" s="1" t="e">
        <f ca="1">IF(AND(O442&lt;&gt; "", COUNTIF(SAP!#REF!,O442)&gt;0),"Matched", "")</f>
        <v>#REF!</v>
      </c>
      <c r="R442" s="1" t="e">
        <f ca="1">IF(AND(Q442&lt;&gt; "", COUNTIF(SAP!#REF!,Q442)&gt;0),"Matched", "")</f>
        <v>#REF!</v>
      </c>
      <c r="S442" s="1" t="str">
        <f ca="1">IF(D442="AD","Logic5"&amp;"_"&amp;TEXT(C442,"dd.mm.yyyy") &amp;"_"&amp; 692.76,"")</f>
        <v>Logic5_03.02.2020_692.76</v>
      </c>
      <c r="T442" s="1" t="e">
        <f ca="1">IF(AND(S442&lt;&gt; "", COUNTIF(SAP!#REF!,S442)&gt;0),"Matched", "")</f>
        <v>#REF!</v>
      </c>
    </row>
    <row r="443" spans="1:20">
      <c r="A443" s="13">
        <v>11563327</v>
      </c>
      <c r="B443" s="14">
        <v>43864</v>
      </c>
      <c r="C443" s="14">
        <v>43864</v>
      </c>
      <c r="D443" s="15" t="s">
        <v>13</v>
      </c>
      <c r="E443" s="15">
        <v>0</v>
      </c>
      <c r="F443" s="15">
        <v>30.1</v>
      </c>
      <c r="G443" s="15">
        <v>0</v>
      </c>
      <c r="H443" s="15">
        <v>1486734.37</v>
      </c>
      <c r="I443" s="15" t="s">
        <v>14</v>
      </c>
      <c r="J443" s="15" t="s">
        <v>15</v>
      </c>
      <c r="K443" s="1" t="str">
        <f t="shared" si="22"/>
        <v/>
      </c>
      <c r="L443" s="1" t="e">
        <f ca="1">IF(AND(K443&lt;&gt; "", COUNTIF(SAP!#REF!,K443)&gt;0),"Matched", "")</f>
        <v>#REF!</v>
      </c>
      <c r="M443" s="1" t="str">
        <f t="shared" si="23"/>
        <v/>
      </c>
      <c r="N443" s="1" t="e">
        <f ca="1">IF(AND(M443&lt;&gt; "", COUNTIF(SAP!#REF!,M443)&gt;0),"Matched", "")</f>
        <v>#REF!</v>
      </c>
      <c r="O443" s="1" t="str">
        <f t="shared" si="24"/>
        <v/>
      </c>
      <c r="P443" s="1" t="e">
        <f ca="1">IF(AND(O443&lt;&gt; "", COUNTIF(SAP!#REF!,O443)&gt;0),"Matched", "")</f>
        <v>#REF!</v>
      </c>
      <c r="R443" s="1" t="e">
        <f ca="1">IF(AND(Q443&lt;&gt; "", COUNTIF(SAP!#REF!,Q443)&gt;0),"Matched", "")</f>
        <v>#REF!</v>
      </c>
      <c r="S443" s="1" t="str">
        <f ca="1">IF(D443="AD","Logic5"&amp;"_"&amp;TEXT(C443,"dd.mm.yyyy") &amp;"_"&amp; 692.76,"")</f>
        <v>Logic5_03.02.2020_692.76</v>
      </c>
      <c r="T443" s="1" t="e">
        <f ca="1">IF(AND(S443&lt;&gt; "", COUNTIF(SAP!#REF!,S443)&gt;0),"Matched", "")</f>
        <v>#REF!</v>
      </c>
    </row>
    <row r="444" spans="1:20">
      <c r="A444" s="9">
        <v>11563327</v>
      </c>
      <c r="B444" s="10">
        <v>43864</v>
      </c>
      <c r="C444" s="10">
        <v>43864</v>
      </c>
      <c r="D444" s="11" t="s">
        <v>13</v>
      </c>
      <c r="E444" s="11">
        <v>0</v>
      </c>
      <c r="F444" s="11">
        <v>30.75</v>
      </c>
      <c r="G444" s="11">
        <v>0</v>
      </c>
      <c r="H444" s="11">
        <v>1486703.62</v>
      </c>
      <c r="I444" s="11" t="s">
        <v>14</v>
      </c>
      <c r="J444" s="11" t="s">
        <v>15</v>
      </c>
      <c r="K444" s="1" t="str">
        <f t="shared" si="22"/>
        <v/>
      </c>
      <c r="L444" s="1" t="e">
        <f ca="1">IF(AND(K444&lt;&gt; "", COUNTIF(SAP!#REF!,K444)&gt;0),"Matched", "")</f>
        <v>#REF!</v>
      </c>
      <c r="M444" s="1" t="str">
        <f t="shared" si="23"/>
        <v/>
      </c>
      <c r="N444" s="1" t="e">
        <f ca="1">IF(AND(M444&lt;&gt; "", COUNTIF(SAP!#REF!,M444)&gt;0),"Matched", "")</f>
        <v>#REF!</v>
      </c>
      <c r="O444" s="1" t="str">
        <f t="shared" si="24"/>
        <v/>
      </c>
      <c r="P444" s="1" t="e">
        <f ca="1">IF(AND(O444&lt;&gt; "", COUNTIF(SAP!#REF!,O444)&gt;0),"Matched", "")</f>
        <v>#REF!</v>
      </c>
      <c r="R444" s="1" t="e">
        <f ca="1">IF(AND(Q444&lt;&gt; "", COUNTIF(SAP!#REF!,Q444)&gt;0),"Matched", "")</f>
        <v>#REF!</v>
      </c>
      <c r="S444" s="1" t="str">
        <f ca="1">IF(D444="AD","Logic5"&amp;"_"&amp;TEXT(C444,"dd.mm.yyyy") &amp;"_"&amp; 692.76,"")</f>
        <v>Logic5_03.02.2020_692.76</v>
      </c>
      <c r="T444" s="1" t="e">
        <f ca="1">IF(AND(S444&lt;&gt; "", COUNTIF(SAP!#REF!,S444)&gt;0),"Matched", "")</f>
        <v>#REF!</v>
      </c>
    </row>
    <row r="445" spans="1:20">
      <c r="A445" s="13">
        <v>11563327</v>
      </c>
      <c r="B445" s="14">
        <v>43864</v>
      </c>
      <c r="C445" s="14">
        <v>43864</v>
      </c>
      <c r="D445" s="15" t="s">
        <v>13</v>
      </c>
      <c r="E445" s="15">
        <v>0</v>
      </c>
      <c r="F445" s="15">
        <v>31</v>
      </c>
      <c r="G445" s="15">
        <v>0</v>
      </c>
      <c r="H445" s="15">
        <v>1486672.62</v>
      </c>
      <c r="I445" s="15" t="s">
        <v>14</v>
      </c>
      <c r="J445" s="15" t="s">
        <v>15</v>
      </c>
      <c r="K445" s="1" t="str">
        <f t="shared" si="22"/>
        <v/>
      </c>
      <c r="L445" s="1" t="e">
        <f ca="1">IF(AND(K445&lt;&gt; "", COUNTIF(SAP!#REF!,K445)&gt;0),"Matched", "")</f>
        <v>#REF!</v>
      </c>
      <c r="M445" s="1" t="str">
        <f t="shared" si="23"/>
        <v/>
      </c>
      <c r="N445" s="1" t="e">
        <f ca="1">IF(AND(M445&lt;&gt; "", COUNTIF(SAP!#REF!,M445)&gt;0),"Matched", "")</f>
        <v>#REF!</v>
      </c>
      <c r="O445" s="1" t="str">
        <f t="shared" si="24"/>
        <v/>
      </c>
      <c r="P445" s="1" t="e">
        <f ca="1">IF(AND(O445&lt;&gt; "", COUNTIF(SAP!#REF!,O445)&gt;0),"Matched", "")</f>
        <v>#REF!</v>
      </c>
      <c r="R445" s="1" t="e">
        <f ca="1">IF(AND(Q445&lt;&gt; "", COUNTIF(SAP!#REF!,Q445)&gt;0),"Matched", "")</f>
        <v>#REF!</v>
      </c>
      <c r="S445" s="1" t="str">
        <f ca="1">IF(D445="AD","Logic5"&amp;"_"&amp;TEXT(C445,"dd.mm.yyyy") &amp;"_"&amp; 692.76,"")</f>
        <v>Logic5_03.02.2020_692.76</v>
      </c>
      <c r="T445" s="1" t="e">
        <f ca="1">IF(AND(S445&lt;&gt; "", COUNTIF(SAP!#REF!,S445)&gt;0),"Matched", "")</f>
        <v>#REF!</v>
      </c>
    </row>
    <row r="446" spans="1:20">
      <c r="A446" s="9">
        <v>11563327</v>
      </c>
      <c r="B446" s="10">
        <v>43864</v>
      </c>
      <c r="C446" s="10">
        <v>43864</v>
      </c>
      <c r="D446" s="11" t="s">
        <v>13</v>
      </c>
      <c r="E446" s="11">
        <v>0</v>
      </c>
      <c r="F446" s="11">
        <v>34.840000000000003</v>
      </c>
      <c r="G446" s="11">
        <v>0</v>
      </c>
      <c r="H446" s="11">
        <v>1486637.78</v>
      </c>
      <c r="I446" s="11" t="s">
        <v>14</v>
      </c>
      <c r="J446" s="11" t="s">
        <v>15</v>
      </c>
      <c r="K446" s="1" t="str">
        <f t="shared" si="22"/>
        <v/>
      </c>
      <c r="L446" s="1" t="e">
        <f ca="1">IF(AND(K446&lt;&gt; "", COUNTIF(SAP!#REF!,K446)&gt;0),"Matched", "")</f>
        <v>#REF!</v>
      </c>
      <c r="M446" s="1" t="str">
        <f t="shared" si="23"/>
        <v/>
      </c>
      <c r="N446" s="1" t="e">
        <f ca="1">IF(AND(M446&lt;&gt; "", COUNTIF(SAP!#REF!,M446)&gt;0),"Matched", "")</f>
        <v>#REF!</v>
      </c>
      <c r="O446" s="1" t="str">
        <f t="shared" si="24"/>
        <v/>
      </c>
      <c r="P446" s="1" t="e">
        <f ca="1">IF(AND(O446&lt;&gt; "", COUNTIF(SAP!#REF!,O446)&gt;0),"Matched", "")</f>
        <v>#REF!</v>
      </c>
      <c r="R446" s="1" t="e">
        <f ca="1">IF(AND(Q446&lt;&gt; "", COUNTIF(SAP!#REF!,Q446)&gt;0),"Matched", "")</f>
        <v>#REF!</v>
      </c>
      <c r="S446" s="1" t="str">
        <f ca="1">IF(D446="AD","Logic5"&amp;"_"&amp;TEXT(C446,"dd.mm.yyyy") &amp;"_"&amp; 692.76,"")</f>
        <v>Logic5_03.02.2020_692.76</v>
      </c>
      <c r="T446" s="1" t="e">
        <f ca="1">IF(AND(S446&lt;&gt; "", COUNTIF(SAP!#REF!,S446)&gt;0),"Matched", "")</f>
        <v>#REF!</v>
      </c>
    </row>
    <row r="447" spans="1:20">
      <c r="A447" s="13">
        <v>11563327</v>
      </c>
      <c r="B447" s="14">
        <v>43864</v>
      </c>
      <c r="C447" s="14">
        <v>43864</v>
      </c>
      <c r="D447" s="15" t="s">
        <v>13</v>
      </c>
      <c r="E447" s="15">
        <v>0</v>
      </c>
      <c r="F447" s="15">
        <v>43.41</v>
      </c>
      <c r="G447" s="15">
        <v>0</v>
      </c>
      <c r="H447" s="15">
        <v>1486594.37</v>
      </c>
      <c r="I447" s="15" t="s">
        <v>14</v>
      </c>
      <c r="J447" s="15" t="s">
        <v>15</v>
      </c>
      <c r="K447" s="1" t="str">
        <f t="shared" si="22"/>
        <v/>
      </c>
      <c r="L447" s="1" t="e">
        <f ca="1">IF(AND(K447&lt;&gt; "", COUNTIF(SAP!#REF!,K447)&gt;0),"Matched", "")</f>
        <v>#REF!</v>
      </c>
      <c r="M447" s="1" t="str">
        <f t="shared" si="23"/>
        <v/>
      </c>
      <c r="N447" s="1" t="e">
        <f ca="1">IF(AND(M447&lt;&gt; "", COUNTIF(SAP!#REF!,M447)&gt;0),"Matched", "")</f>
        <v>#REF!</v>
      </c>
      <c r="O447" s="1" t="str">
        <f t="shared" si="24"/>
        <v/>
      </c>
      <c r="P447" s="1" t="e">
        <f ca="1">IF(AND(O447&lt;&gt; "", COUNTIF(SAP!#REF!,O447)&gt;0),"Matched", "")</f>
        <v>#REF!</v>
      </c>
      <c r="R447" s="1" t="e">
        <f ca="1">IF(AND(Q447&lt;&gt; "", COUNTIF(SAP!#REF!,Q447)&gt;0),"Matched", "")</f>
        <v>#REF!</v>
      </c>
      <c r="S447" s="1" t="str">
        <f ca="1">IF(D447="AD","Logic5"&amp;"_"&amp;TEXT(C447,"dd.mm.yyyy") &amp;"_"&amp; 692.76,"")</f>
        <v>Logic5_03.02.2020_692.76</v>
      </c>
      <c r="T447" s="1" t="e">
        <f ca="1">IF(AND(S447&lt;&gt; "", COUNTIF(SAP!#REF!,S447)&gt;0),"Matched", "")</f>
        <v>#REF!</v>
      </c>
    </row>
    <row r="448" spans="1:20">
      <c r="A448" s="9">
        <v>11563327</v>
      </c>
      <c r="B448" s="10">
        <v>43864</v>
      </c>
      <c r="C448" s="10">
        <v>43864</v>
      </c>
      <c r="D448" s="11" t="s">
        <v>13</v>
      </c>
      <c r="E448" s="11">
        <v>0</v>
      </c>
      <c r="F448" s="11">
        <v>80.61</v>
      </c>
      <c r="G448" s="11">
        <v>0</v>
      </c>
      <c r="H448" s="11">
        <v>1486513.76</v>
      </c>
      <c r="I448" s="11" t="s">
        <v>14</v>
      </c>
      <c r="J448" s="11" t="s">
        <v>15</v>
      </c>
      <c r="K448" s="1" t="str">
        <f t="shared" si="22"/>
        <v/>
      </c>
      <c r="L448" s="1" t="e">
        <f ca="1">IF(AND(K448&lt;&gt; "", COUNTIF(SAP!#REF!,K448)&gt;0),"Matched", "")</f>
        <v>#REF!</v>
      </c>
      <c r="M448" s="1" t="str">
        <f t="shared" si="23"/>
        <v/>
      </c>
      <c r="N448" s="1" t="e">
        <f ca="1">IF(AND(M448&lt;&gt; "", COUNTIF(SAP!#REF!,M448)&gt;0),"Matched", "")</f>
        <v>#REF!</v>
      </c>
      <c r="O448" s="1" t="str">
        <f t="shared" si="24"/>
        <v/>
      </c>
      <c r="P448" s="1" t="e">
        <f ca="1">IF(AND(O448&lt;&gt; "", COUNTIF(SAP!#REF!,O448)&gt;0),"Matched", "")</f>
        <v>#REF!</v>
      </c>
      <c r="R448" s="1" t="e">
        <f ca="1">IF(AND(Q448&lt;&gt; "", COUNTIF(SAP!#REF!,Q448)&gt;0),"Matched", "")</f>
        <v>#REF!</v>
      </c>
      <c r="S448" s="1" t="str">
        <f ca="1">IF(D448="AD","Logic5"&amp;"_"&amp;TEXT(C448,"dd.mm.yyyy") &amp;"_"&amp; 692.76,"")</f>
        <v>Logic5_03.02.2020_692.76</v>
      </c>
      <c r="T448" s="1" t="e">
        <f ca="1">IF(AND(S448&lt;&gt; "", COUNTIF(SAP!#REF!,S448)&gt;0),"Matched", "")</f>
        <v>#REF!</v>
      </c>
    </row>
    <row r="449" spans="1:20">
      <c r="A449" s="13">
        <v>11563327</v>
      </c>
      <c r="B449" s="14">
        <v>43864</v>
      </c>
      <c r="C449" s="14">
        <v>43864</v>
      </c>
      <c r="D449" s="15" t="s">
        <v>13</v>
      </c>
      <c r="E449" s="15">
        <v>0</v>
      </c>
      <c r="F449" s="15">
        <v>90.03</v>
      </c>
      <c r="G449" s="15">
        <v>0</v>
      </c>
      <c r="H449" s="15">
        <v>1486423.73</v>
      </c>
      <c r="I449" s="15" t="s">
        <v>14</v>
      </c>
      <c r="J449" s="15" t="s">
        <v>15</v>
      </c>
      <c r="K449" s="1" t="str">
        <f t="shared" si="22"/>
        <v/>
      </c>
      <c r="L449" s="1" t="e">
        <f ca="1">IF(AND(K449&lt;&gt; "", COUNTIF(SAP!#REF!,K449)&gt;0),"Matched", "")</f>
        <v>#REF!</v>
      </c>
      <c r="M449" s="1" t="str">
        <f t="shared" si="23"/>
        <v/>
      </c>
      <c r="N449" s="1" t="e">
        <f ca="1">IF(AND(M449&lt;&gt; "", COUNTIF(SAP!#REF!,M449)&gt;0),"Matched", "")</f>
        <v>#REF!</v>
      </c>
      <c r="O449" s="1" t="str">
        <f t="shared" si="24"/>
        <v/>
      </c>
      <c r="P449" s="1" t="e">
        <f ca="1">IF(AND(O449&lt;&gt; "", COUNTIF(SAP!#REF!,O449)&gt;0),"Matched", "")</f>
        <v>#REF!</v>
      </c>
      <c r="R449" s="1" t="e">
        <f ca="1">IF(AND(Q449&lt;&gt; "", COUNTIF(SAP!#REF!,Q449)&gt;0),"Matched", "")</f>
        <v>#REF!</v>
      </c>
      <c r="S449" s="1" t="str">
        <f ca="1">IF(D449="AD","Logic5"&amp;"_"&amp;TEXT(C449,"dd.mm.yyyy") &amp;"_"&amp; 692.76,"")</f>
        <v>Logic5_03.02.2020_692.76</v>
      </c>
      <c r="T449" s="1" t="e">
        <f ca="1">IF(AND(S449&lt;&gt; "", COUNTIF(SAP!#REF!,S449)&gt;0),"Matched", "")</f>
        <v>#REF!</v>
      </c>
    </row>
    <row r="450" spans="1:20">
      <c r="A450" s="9">
        <v>11563327</v>
      </c>
      <c r="B450" s="10">
        <v>43864</v>
      </c>
      <c r="C450" s="10">
        <v>43864</v>
      </c>
      <c r="D450" s="11" t="s">
        <v>13</v>
      </c>
      <c r="E450" s="11">
        <v>0</v>
      </c>
      <c r="F450" s="11">
        <v>92.27</v>
      </c>
      <c r="G450" s="11">
        <v>0</v>
      </c>
      <c r="H450" s="11">
        <v>1486331.46</v>
      </c>
      <c r="I450" s="11" t="s">
        <v>14</v>
      </c>
      <c r="J450" s="11" t="s">
        <v>15</v>
      </c>
      <c r="K450" s="1" t="str">
        <f t="shared" si="22"/>
        <v/>
      </c>
      <c r="L450" s="1" t="e">
        <f ca="1">IF(AND(K450&lt;&gt; "", COUNTIF(SAP!#REF!,K450)&gt;0),"Matched", "")</f>
        <v>#REF!</v>
      </c>
      <c r="M450" s="1" t="str">
        <f t="shared" si="23"/>
        <v/>
      </c>
      <c r="N450" s="1" t="e">
        <f ca="1">IF(AND(M450&lt;&gt; "", COUNTIF(SAP!#REF!,M450)&gt;0),"Matched", "")</f>
        <v>#REF!</v>
      </c>
      <c r="O450" s="1" t="str">
        <f t="shared" si="24"/>
        <v/>
      </c>
      <c r="P450" s="1" t="e">
        <f ca="1">IF(AND(O450&lt;&gt; "", COUNTIF(SAP!#REF!,O450)&gt;0),"Matched", "")</f>
        <v>#REF!</v>
      </c>
      <c r="R450" s="1" t="e">
        <f ca="1">IF(AND(Q450&lt;&gt; "", COUNTIF(SAP!#REF!,Q450)&gt;0),"Matched", "")</f>
        <v>#REF!</v>
      </c>
      <c r="S450" s="1" t="str">
        <f ca="1">IF(D450="AD","Logic5"&amp;"_"&amp;TEXT(C450,"dd.mm.yyyy") &amp;"_"&amp; 692.76,"")</f>
        <v>Logic5_03.02.2020_692.76</v>
      </c>
      <c r="T450" s="1" t="e">
        <f ca="1">IF(AND(S450&lt;&gt; "", COUNTIF(SAP!#REF!,S450)&gt;0),"Matched", "")</f>
        <v>#REF!</v>
      </c>
    </row>
    <row r="451" spans="1:20">
      <c r="A451" s="13">
        <v>11563327</v>
      </c>
      <c r="B451" s="14">
        <v>43864</v>
      </c>
      <c r="C451" s="14">
        <v>43864</v>
      </c>
      <c r="D451" s="15" t="s">
        <v>13</v>
      </c>
      <c r="E451" s="15">
        <v>0</v>
      </c>
      <c r="F451" s="15">
        <v>136.87</v>
      </c>
      <c r="G451" s="15">
        <v>0</v>
      </c>
      <c r="H451" s="15">
        <v>1486194.59</v>
      </c>
      <c r="I451" s="15" t="s">
        <v>14</v>
      </c>
      <c r="J451" s="15" t="s">
        <v>15</v>
      </c>
      <c r="K451" s="1" t="str">
        <f t="shared" ref="K451:K514" si="25">IF(D451="TF","Logic1"&amp;"_"&amp;TEXT(C451, "mm") &amp;"_"&amp; F451,"")</f>
        <v/>
      </c>
      <c r="L451" s="1" t="e">
        <f ca="1">IF(AND(K451&lt;&gt; "", COUNTIF(SAP!#REF!,K451)&gt;0),"Matched", "")</f>
        <v>#REF!</v>
      </c>
      <c r="M451" s="1" t="str">
        <f t="shared" si="23"/>
        <v/>
      </c>
      <c r="N451" s="1" t="e">
        <f ca="1">IF(AND(M451&lt;&gt; "", COUNTIF(SAP!#REF!,M451)&gt;0),"Matched", "")</f>
        <v>#REF!</v>
      </c>
      <c r="O451" s="1" t="str">
        <f t="shared" si="24"/>
        <v/>
      </c>
      <c r="P451" s="1" t="e">
        <f ca="1">IF(AND(O451&lt;&gt; "", COUNTIF(SAP!#REF!,O451)&gt;0),"Matched", "")</f>
        <v>#REF!</v>
      </c>
      <c r="R451" s="1" t="e">
        <f ca="1">IF(AND(Q451&lt;&gt; "", COUNTIF(SAP!#REF!,Q451)&gt;0),"Matched", "")</f>
        <v>#REF!</v>
      </c>
      <c r="S451" s="1" t="str">
        <f ca="1">IF(D451="AD","Logic5"&amp;"_"&amp;TEXT(C451,"dd.mm.yyyy") &amp;"_"&amp; 692.76,"")</f>
        <v>Logic5_03.02.2020_692.76</v>
      </c>
      <c r="T451" s="1" t="e">
        <f ca="1">IF(AND(S451&lt;&gt; "", COUNTIF(SAP!#REF!,S451)&gt;0),"Matched", "")</f>
        <v>#REF!</v>
      </c>
    </row>
    <row r="452" spans="1:20">
      <c r="A452" s="9">
        <v>11563327</v>
      </c>
      <c r="B452" s="10">
        <v>43864</v>
      </c>
      <c r="C452" s="10">
        <v>43864</v>
      </c>
      <c r="D452" s="11" t="s">
        <v>16</v>
      </c>
      <c r="E452" s="11">
        <v>0</v>
      </c>
      <c r="F452" s="11">
        <v>1486194.59</v>
      </c>
      <c r="G452" s="11">
        <v>0</v>
      </c>
      <c r="H452" s="11">
        <v>0</v>
      </c>
      <c r="I452" s="11" t="s">
        <v>17</v>
      </c>
      <c r="J452" s="11" t="s">
        <v>18</v>
      </c>
      <c r="K452" s="1" t="str">
        <f t="shared" si="25"/>
        <v>Logic1_02_1486194.59</v>
      </c>
      <c r="L452" s="1" t="e">
        <f ca="1">IF(AND(K452&lt;&gt; "", COUNTIF(SAP!#REF!,K452)&gt;0),"Matched", "")</f>
        <v>#REF!</v>
      </c>
    </row>
    <row r="453" spans="1:20">
      <c r="A453" s="13">
        <v>11563327</v>
      </c>
      <c r="B453" s="14">
        <v>43865</v>
      </c>
      <c r="C453" s="14">
        <v>43865</v>
      </c>
      <c r="D453" s="15" t="s">
        <v>10</v>
      </c>
      <c r="E453" s="15">
        <v>0</v>
      </c>
      <c r="F453" s="15">
        <v>0</v>
      </c>
      <c r="G453" s="15">
        <v>300</v>
      </c>
      <c r="H453" s="15">
        <v>300</v>
      </c>
      <c r="I453" s="15" t="s">
        <v>11</v>
      </c>
      <c r="J453" s="15" t="s">
        <v>12</v>
      </c>
      <c r="K453" s="1" t="str">
        <f t="shared" si="25"/>
        <v/>
      </c>
      <c r="L453" s="1" t="e">
        <f ca="1">IF(AND(K453&lt;&gt; "", COUNTIF(SAP!#REF!,K453)&gt;0),"Matched", "")</f>
        <v>#REF!</v>
      </c>
      <c r="M453" s="1" t="str">
        <f t="shared" ref="M453:M516" si="26">IF(D453="TR","Logic2"&amp;"_"&amp;TEXT(C453,"dd.mm.yyyy") &amp;"_"&amp; F453,"")</f>
        <v/>
      </c>
      <c r="N453" s="1" t="e">
        <f ca="1">IF(AND(M453&lt;&gt; "", COUNTIF(SAP!#REF!,M453)&gt;0),"Matched", "")</f>
        <v>#REF!</v>
      </c>
      <c r="O453" s="1" t="str">
        <f t="shared" ref="O453:O516" si="27">IF(D453="AF","Logic3"&amp;"_"&amp;G453,"")</f>
        <v/>
      </c>
      <c r="P453" s="1" t="e">
        <f ca="1">IF(AND(O453&lt;&gt; "", COUNTIF(SAP!#REF!,O453)&gt;0),"Matched", "")</f>
        <v>#REF!</v>
      </c>
      <c r="Q453" s="1" t="str">
        <f ca="1">IF(D453="AC","Logic4"&amp;"_"&amp;TEXT(C453,"dd.mm.yyyy") &amp;"_"&amp; 1590038.91,"")</f>
        <v>Logic4_04.02.2020_1590038.91</v>
      </c>
      <c r="R453" s="1" t="e">
        <f ca="1">IF(AND(Q453&lt;&gt; "", COUNTIF(SAP!#REF!,Q453)&gt;0),"Matched", "")</f>
        <v>#REF!</v>
      </c>
    </row>
    <row r="454" spans="1:20">
      <c r="A454" s="9">
        <v>11563327</v>
      </c>
      <c r="B454" s="10">
        <v>43865</v>
      </c>
      <c r="C454" s="10">
        <v>43865</v>
      </c>
      <c r="D454" s="11" t="s">
        <v>10</v>
      </c>
      <c r="E454" s="11">
        <v>0</v>
      </c>
      <c r="F454" s="11">
        <v>0</v>
      </c>
      <c r="G454" s="11">
        <v>387.7</v>
      </c>
      <c r="H454" s="11">
        <v>687.7</v>
      </c>
      <c r="I454" s="11" t="s">
        <v>11</v>
      </c>
      <c r="J454" s="11" t="s">
        <v>12</v>
      </c>
      <c r="K454" s="1" t="str">
        <f t="shared" si="25"/>
        <v/>
      </c>
      <c r="L454" s="1" t="e">
        <f ca="1">IF(AND(K454&lt;&gt; "", COUNTIF(SAP!#REF!,K454)&gt;0),"Matched", "")</f>
        <v>#REF!</v>
      </c>
      <c r="M454" s="1" t="str">
        <f t="shared" si="26"/>
        <v/>
      </c>
      <c r="N454" s="1" t="e">
        <f ca="1">IF(AND(M454&lt;&gt; "", COUNTIF(SAP!#REF!,M454)&gt;0),"Matched", "")</f>
        <v>#REF!</v>
      </c>
      <c r="O454" s="1" t="str">
        <f t="shared" si="27"/>
        <v/>
      </c>
      <c r="P454" s="1" t="e">
        <f ca="1">IF(AND(O454&lt;&gt; "", COUNTIF(SAP!#REF!,O454)&gt;0),"Matched", "")</f>
        <v>#REF!</v>
      </c>
      <c r="Q454" s="1" t="str">
        <f ca="1">IF(D454="AC","Logic4"&amp;"_"&amp;TEXT(C454,"dd.mm.yyyy") &amp;"_"&amp; 1590038.91,"")</f>
        <v>Logic4_04.02.2020_1590038.91</v>
      </c>
      <c r="R454" s="1" t="e">
        <f ca="1">IF(AND(Q454&lt;&gt; "", COUNTIF(SAP!#REF!,Q454)&gt;0),"Matched", "")</f>
        <v>#REF!</v>
      </c>
    </row>
    <row r="455" spans="1:20">
      <c r="A455" s="13">
        <v>11563327</v>
      </c>
      <c r="B455" s="14">
        <v>43865</v>
      </c>
      <c r="C455" s="14">
        <v>43865</v>
      </c>
      <c r="D455" s="15" t="s">
        <v>10</v>
      </c>
      <c r="E455" s="15">
        <v>0</v>
      </c>
      <c r="F455" s="15">
        <v>0</v>
      </c>
      <c r="G455" s="15">
        <v>520</v>
      </c>
      <c r="H455" s="15">
        <v>1207.7</v>
      </c>
      <c r="I455" s="15" t="s">
        <v>11</v>
      </c>
      <c r="J455" s="15" t="s">
        <v>12</v>
      </c>
      <c r="K455" s="1" t="str">
        <f t="shared" si="25"/>
        <v/>
      </c>
      <c r="L455" s="1" t="e">
        <f ca="1">IF(AND(K455&lt;&gt; "", COUNTIF(SAP!#REF!,K455)&gt;0),"Matched", "")</f>
        <v>#REF!</v>
      </c>
      <c r="M455" s="1" t="str">
        <f t="shared" si="26"/>
        <v/>
      </c>
      <c r="N455" s="1" t="e">
        <f ca="1">IF(AND(M455&lt;&gt; "", COUNTIF(SAP!#REF!,M455)&gt;0),"Matched", "")</f>
        <v>#REF!</v>
      </c>
      <c r="O455" s="1" t="str">
        <f t="shared" si="27"/>
        <v/>
      </c>
      <c r="P455" s="1" t="e">
        <f ca="1">IF(AND(O455&lt;&gt; "", COUNTIF(SAP!#REF!,O455)&gt;0),"Matched", "")</f>
        <v>#REF!</v>
      </c>
      <c r="Q455" s="1" t="str">
        <f ca="1">IF(D455="AC","Logic4"&amp;"_"&amp;TEXT(C455,"dd.mm.yyyy") &amp;"_"&amp; 1590038.91,"")</f>
        <v>Logic4_04.02.2020_1590038.91</v>
      </c>
      <c r="R455" s="1" t="e">
        <f ca="1">IF(AND(Q455&lt;&gt; "", COUNTIF(SAP!#REF!,Q455)&gt;0),"Matched", "")</f>
        <v>#REF!</v>
      </c>
    </row>
    <row r="456" spans="1:20">
      <c r="A456" s="9">
        <v>11563327</v>
      </c>
      <c r="B456" s="10">
        <v>43865</v>
      </c>
      <c r="C456" s="10">
        <v>43865</v>
      </c>
      <c r="D456" s="11" t="s">
        <v>10</v>
      </c>
      <c r="E456" s="11">
        <v>0</v>
      </c>
      <c r="F456" s="11">
        <v>0</v>
      </c>
      <c r="G456" s="11">
        <v>769.5</v>
      </c>
      <c r="H456" s="11">
        <v>1977.2</v>
      </c>
      <c r="I456" s="11" t="s">
        <v>11</v>
      </c>
      <c r="J456" s="11" t="s">
        <v>12</v>
      </c>
      <c r="K456" s="1" t="str">
        <f t="shared" si="25"/>
        <v/>
      </c>
      <c r="L456" s="1" t="e">
        <f ca="1">IF(AND(K456&lt;&gt; "", COUNTIF(SAP!#REF!,K456)&gt;0),"Matched", "")</f>
        <v>#REF!</v>
      </c>
      <c r="M456" s="1" t="str">
        <f t="shared" si="26"/>
        <v/>
      </c>
      <c r="N456" s="1" t="e">
        <f ca="1">IF(AND(M456&lt;&gt; "", COUNTIF(SAP!#REF!,M456)&gt;0),"Matched", "")</f>
        <v>#REF!</v>
      </c>
      <c r="O456" s="1" t="str">
        <f t="shared" si="27"/>
        <v/>
      </c>
      <c r="P456" s="1" t="e">
        <f ca="1">IF(AND(O456&lt;&gt; "", COUNTIF(SAP!#REF!,O456)&gt;0),"Matched", "")</f>
        <v>#REF!</v>
      </c>
      <c r="Q456" s="1" t="str">
        <f ca="1">IF(D456="AC","Logic4"&amp;"_"&amp;TEXT(C456,"dd.mm.yyyy") &amp;"_"&amp; 1590038.91,"")</f>
        <v>Logic4_04.02.2020_1590038.91</v>
      </c>
      <c r="R456" s="1" t="e">
        <f ca="1">IF(AND(Q456&lt;&gt; "", COUNTIF(SAP!#REF!,Q456)&gt;0),"Matched", "")</f>
        <v>#REF!</v>
      </c>
    </row>
    <row r="457" spans="1:20">
      <c r="A457" s="13">
        <v>11563327</v>
      </c>
      <c r="B457" s="14">
        <v>43865</v>
      </c>
      <c r="C457" s="14">
        <v>43865</v>
      </c>
      <c r="D457" s="15" t="s">
        <v>10</v>
      </c>
      <c r="E457" s="15">
        <v>0</v>
      </c>
      <c r="F457" s="15">
        <v>0</v>
      </c>
      <c r="G457" s="15">
        <v>860</v>
      </c>
      <c r="H457" s="15">
        <v>2837.2</v>
      </c>
      <c r="I457" s="15" t="s">
        <v>11</v>
      </c>
      <c r="J457" s="15" t="s">
        <v>12</v>
      </c>
      <c r="K457" s="1" t="str">
        <f t="shared" si="25"/>
        <v/>
      </c>
      <c r="L457" s="1" t="e">
        <f ca="1">IF(AND(K457&lt;&gt; "", COUNTIF(SAP!#REF!,K457)&gt;0),"Matched", "")</f>
        <v>#REF!</v>
      </c>
      <c r="M457" s="1" t="str">
        <f t="shared" si="26"/>
        <v/>
      </c>
      <c r="N457" s="1" t="e">
        <f ca="1">IF(AND(M457&lt;&gt; "", COUNTIF(SAP!#REF!,M457)&gt;0),"Matched", "")</f>
        <v>#REF!</v>
      </c>
      <c r="O457" s="1" t="str">
        <f t="shared" si="27"/>
        <v/>
      </c>
      <c r="P457" s="1" t="e">
        <f ca="1">IF(AND(O457&lt;&gt; "", COUNTIF(SAP!#REF!,O457)&gt;0),"Matched", "")</f>
        <v>#REF!</v>
      </c>
      <c r="Q457" s="1" t="str">
        <f ca="1">IF(D457="AC","Logic4"&amp;"_"&amp;TEXT(C457,"dd.mm.yyyy") &amp;"_"&amp; 1590038.91,"")</f>
        <v>Logic4_04.02.2020_1590038.91</v>
      </c>
      <c r="R457" s="1" t="e">
        <f ca="1">IF(AND(Q457&lt;&gt; "", COUNTIF(SAP!#REF!,Q457)&gt;0),"Matched", "")</f>
        <v>#REF!</v>
      </c>
    </row>
    <row r="458" spans="1:20">
      <c r="A458" s="9">
        <v>11563327</v>
      </c>
      <c r="B458" s="10">
        <v>43865</v>
      </c>
      <c r="C458" s="10">
        <v>43865</v>
      </c>
      <c r="D458" s="11" t="s">
        <v>10</v>
      </c>
      <c r="E458" s="11">
        <v>0</v>
      </c>
      <c r="F458" s="11">
        <v>0</v>
      </c>
      <c r="G458" s="11">
        <v>970</v>
      </c>
      <c r="H458" s="11">
        <v>3807.2</v>
      </c>
      <c r="I458" s="11" t="s">
        <v>11</v>
      </c>
      <c r="J458" s="11" t="s">
        <v>12</v>
      </c>
      <c r="K458" s="1" t="str">
        <f t="shared" si="25"/>
        <v/>
      </c>
      <c r="L458" s="1" t="e">
        <f ca="1">IF(AND(K458&lt;&gt; "", COUNTIF(SAP!#REF!,K458)&gt;0),"Matched", "")</f>
        <v>#REF!</v>
      </c>
      <c r="M458" s="1" t="str">
        <f t="shared" si="26"/>
        <v/>
      </c>
      <c r="N458" s="1" t="e">
        <f ca="1">IF(AND(M458&lt;&gt; "", COUNTIF(SAP!#REF!,M458)&gt;0),"Matched", "")</f>
        <v>#REF!</v>
      </c>
      <c r="O458" s="1" t="str">
        <f t="shared" si="27"/>
        <v/>
      </c>
      <c r="P458" s="1" t="e">
        <f ca="1">IF(AND(O458&lt;&gt; "", COUNTIF(SAP!#REF!,O458)&gt;0),"Matched", "")</f>
        <v>#REF!</v>
      </c>
      <c r="Q458" s="1" t="str">
        <f ca="1">IF(D458="AC","Logic4"&amp;"_"&amp;TEXT(C458,"dd.mm.yyyy") &amp;"_"&amp; 1590038.91,"")</f>
        <v>Logic4_04.02.2020_1590038.91</v>
      </c>
      <c r="R458" s="1" t="e">
        <f ca="1">IF(AND(Q458&lt;&gt; "", COUNTIF(SAP!#REF!,Q458)&gt;0),"Matched", "")</f>
        <v>#REF!</v>
      </c>
    </row>
    <row r="459" spans="1:20">
      <c r="A459" s="13">
        <v>11563327</v>
      </c>
      <c r="B459" s="14">
        <v>43865</v>
      </c>
      <c r="C459" s="14">
        <v>43865</v>
      </c>
      <c r="D459" s="15" t="s">
        <v>10</v>
      </c>
      <c r="E459" s="15">
        <v>0</v>
      </c>
      <c r="F459" s="15">
        <v>0</v>
      </c>
      <c r="G459" s="15">
        <v>1000</v>
      </c>
      <c r="H459" s="15">
        <v>4807.2</v>
      </c>
      <c r="I459" s="15" t="s">
        <v>11</v>
      </c>
      <c r="J459" s="15" t="s">
        <v>12</v>
      </c>
      <c r="K459" s="1" t="str">
        <f t="shared" si="25"/>
        <v/>
      </c>
      <c r="L459" s="1" t="e">
        <f ca="1">IF(AND(K459&lt;&gt; "", COUNTIF(SAP!#REF!,K459)&gt;0),"Matched", "")</f>
        <v>#REF!</v>
      </c>
      <c r="M459" s="1" t="str">
        <f t="shared" si="26"/>
        <v/>
      </c>
      <c r="N459" s="1" t="e">
        <f ca="1">IF(AND(M459&lt;&gt; "", COUNTIF(SAP!#REF!,M459)&gt;0),"Matched", "")</f>
        <v>#REF!</v>
      </c>
      <c r="O459" s="1" t="str">
        <f t="shared" si="27"/>
        <v/>
      </c>
      <c r="P459" s="1" t="e">
        <f ca="1">IF(AND(O459&lt;&gt; "", COUNTIF(SAP!#REF!,O459)&gt;0),"Matched", "")</f>
        <v>#REF!</v>
      </c>
      <c r="Q459" s="1" t="str">
        <f ca="1">IF(D459="AC","Logic4"&amp;"_"&amp;TEXT(C459,"dd.mm.yyyy") &amp;"_"&amp; 1590038.91,"")</f>
        <v>Logic4_04.02.2020_1590038.91</v>
      </c>
      <c r="R459" s="1" t="e">
        <f ca="1">IF(AND(Q459&lt;&gt; "", COUNTIF(SAP!#REF!,Q459)&gt;0),"Matched", "")</f>
        <v>#REF!</v>
      </c>
    </row>
    <row r="460" spans="1:20">
      <c r="A460" s="9">
        <v>11563327</v>
      </c>
      <c r="B460" s="10">
        <v>43865</v>
      </c>
      <c r="C460" s="10">
        <v>43865</v>
      </c>
      <c r="D460" s="11" t="s">
        <v>10</v>
      </c>
      <c r="E460" s="11">
        <v>0</v>
      </c>
      <c r="F460" s="11">
        <v>0</v>
      </c>
      <c r="G460" s="11">
        <v>1015.2</v>
      </c>
      <c r="H460" s="11">
        <v>5822.4</v>
      </c>
      <c r="I460" s="11" t="s">
        <v>11</v>
      </c>
      <c r="J460" s="11" t="s">
        <v>12</v>
      </c>
      <c r="K460" s="1" t="str">
        <f t="shared" si="25"/>
        <v/>
      </c>
      <c r="L460" s="1" t="e">
        <f ca="1">IF(AND(K460&lt;&gt; "", COUNTIF(SAP!#REF!,K460)&gt;0),"Matched", "")</f>
        <v>#REF!</v>
      </c>
      <c r="M460" s="1" t="str">
        <f t="shared" si="26"/>
        <v/>
      </c>
      <c r="N460" s="1" t="e">
        <f ca="1">IF(AND(M460&lt;&gt; "", COUNTIF(SAP!#REF!,M460)&gt;0),"Matched", "")</f>
        <v>#REF!</v>
      </c>
      <c r="O460" s="1" t="str">
        <f t="shared" si="27"/>
        <v/>
      </c>
      <c r="P460" s="1" t="e">
        <f ca="1">IF(AND(O460&lt;&gt; "", COUNTIF(SAP!#REF!,O460)&gt;0),"Matched", "")</f>
        <v>#REF!</v>
      </c>
      <c r="Q460" s="1" t="str">
        <f ca="1">IF(D460="AC","Logic4"&amp;"_"&amp;TEXT(C460,"dd.mm.yyyy") &amp;"_"&amp; 1590038.91,"")</f>
        <v>Logic4_04.02.2020_1590038.91</v>
      </c>
      <c r="R460" s="1" t="e">
        <f ca="1">IF(AND(Q460&lt;&gt; "", COUNTIF(SAP!#REF!,Q460)&gt;0),"Matched", "")</f>
        <v>#REF!</v>
      </c>
    </row>
    <row r="461" spans="1:20">
      <c r="A461" s="13">
        <v>11563327</v>
      </c>
      <c r="B461" s="14">
        <v>43865</v>
      </c>
      <c r="C461" s="14">
        <v>43865</v>
      </c>
      <c r="D461" s="15" t="s">
        <v>10</v>
      </c>
      <c r="E461" s="15">
        <v>0</v>
      </c>
      <c r="F461" s="15">
        <v>0</v>
      </c>
      <c r="G461" s="15">
        <v>1040</v>
      </c>
      <c r="H461" s="15">
        <v>6862.4</v>
      </c>
      <c r="I461" s="15" t="s">
        <v>11</v>
      </c>
      <c r="J461" s="15" t="s">
        <v>12</v>
      </c>
      <c r="K461" s="1" t="str">
        <f t="shared" si="25"/>
        <v/>
      </c>
      <c r="L461" s="1" t="e">
        <f ca="1">IF(AND(K461&lt;&gt; "", COUNTIF(SAP!#REF!,K461)&gt;0),"Matched", "")</f>
        <v>#REF!</v>
      </c>
      <c r="M461" s="1" t="str">
        <f t="shared" si="26"/>
        <v/>
      </c>
      <c r="N461" s="1" t="e">
        <f ca="1">IF(AND(M461&lt;&gt; "", COUNTIF(SAP!#REF!,M461)&gt;0),"Matched", "")</f>
        <v>#REF!</v>
      </c>
      <c r="O461" s="1" t="str">
        <f t="shared" si="27"/>
        <v/>
      </c>
      <c r="P461" s="1" t="e">
        <f ca="1">IF(AND(O461&lt;&gt; "", COUNTIF(SAP!#REF!,O461)&gt;0),"Matched", "")</f>
        <v>#REF!</v>
      </c>
      <c r="Q461" s="1" t="str">
        <f ca="1">IF(D461="AC","Logic4"&amp;"_"&amp;TEXT(C461,"dd.mm.yyyy") &amp;"_"&amp; 1590038.91,"")</f>
        <v>Logic4_04.02.2020_1590038.91</v>
      </c>
      <c r="R461" s="1" t="e">
        <f ca="1">IF(AND(Q461&lt;&gt; "", COUNTIF(SAP!#REF!,Q461)&gt;0),"Matched", "")</f>
        <v>#REF!</v>
      </c>
    </row>
    <row r="462" spans="1:20">
      <c r="A462" s="9">
        <v>11563327</v>
      </c>
      <c r="B462" s="10">
        <v>43865</v>
      </c>
      <c r="C462" s="10">
        <v>43865</v>
      </c>
      <c r="D462" s="11" t="s">
        <v>10</v>
      </c>
      <c r="E462" s="11">
        <v>0</v>
      </c>
      <c r="F462" s="11">
        <v>0</v>
      </c>
      <c r="G462" s="11">
        <v>1390</v>
      </c>
      <c r="H462" s="11">
        <v>8252.4</v>
      </c>
      <c r="I462" s="11" t="s">
        <v>11</v>
      </c>
      <c r="J462" s="11" t="s">
        <v>12</v>
      </c>
      <c r="K462" s="1" t="str">
        <f t="shared" si="25"/>
        <v/>
      </c>
      <c r="L462" s="1" t="e">
        <f ca="1">IF(AND(K462&lt;&gt; "", COUNTIF(SAP!#REF!,K462)&gt;0),"Matched", "")</f>
        <v>#REF!</v>
      </c>
      <c r="M462" s="1" t="str">
        <f t="shared" si="26"/>
        <v/>
      </c>
      <c r="N462" s="1" t="e">
        <f ca="1">IF(AND(M462&lt;&gt; "", COUNTIF(SAP!#REF!,M462)&gt;0),"Matched", "")</f>
        <v>#REF!</v>
      </c>
      <c r="O462" s="1" t="str">
        <f t="shared" si="27"/>
        <v/>
      </c>
      <c r="P462" s="1" t="e">
        <f ca="1">IF(AND(O462&lt;&gt; "", COUNTIF(SAP!#REF!,O462)&gt;0),"Matched", "")</f>
        <v>#REF!</v>
      </c>
      <c r="Q462" s="1" t="str">
        <f ca="1">IF(D462="AC","Logic4"&amp;"_"&amp;TEXT(C462,"dd.mm.yyyy") &amp;"_"&amp; 1590038.91,"")</f>
        <v>Logic4_04.02.2020_1590038.91</v>
      </c>
      <c r="R462" s="1" t="e">
        <f ca="1">IF(AND(Q462&lt;&gt; "", COUNTIF(SAP!#REF!,Q462)&gt;0),"Matched", "")</f>
        <v>#REF!</v>
      </c>
    </row>
    <row r="463" spans="1:20">
      <c r="A463" s="13">
        <v>11563327</v>
      </c>
      <c r="B463" s="14">
        <v>43865</v>
      </c>
      <c r="C463" s="14">
        <v>43865</v>
      </c>
      <c r="D463" s="15" t="s">
        <v>10</v>
      </c>
      <c r="E463" s="15">
        <v>0</v>
      </c>
      <c r="F463" s="15">
        <v>0</v>
      </c>
      <c r="G463" s="15">
        <v>1400</v>
      </c>
      <c r="H463" s="15">
        <v>9652.4</v>
      </c>
      <c r="I463" s="15" t="s">
        <v>11</v>
      </c>
      <c r="J463" s="15" t="s">
        <v>12</v>
      </c>
      <c r="K463" s="1" t="str">
        <f t="shared" si="25"/>
        <v/>
      </c>
      <c r="L463" s="1" t="e">
        <f ca="1">IF(AND(K463&lt;&gt; "", COUNTIF(SAP!#REF!,K463)&gt;0),"Matched", "")</f>
        <v>#REF!</v>
      </c>
      <c r="M463" s="1" t="str">
        <f t="shared" si="26"/>
        <v/>
      </c>
      <c r="N463" s="1" t="e">
        <f ca="1">IF(AND(M463&lt;&gt; "", COUNTIF(SAP!#REF!,M463)&gt;0),"Matched", "")</f>
        <v>#REF!</v>
      </c>
      <c r="O463" s="1" t="str">
        <f t="shared" si="27"/>
        <v/>
      </c>
      <c r="P463" s="1" t="e">
        <f ca="1">IF(AND(O463&lt;&gt; "", COUNTIF(SAP!#REF!,O463)&gt;0),"Matched", "")</f>
        <v>#REF!</v>
      </c>
      <c r="Q463" s="1" t="str">
        <f ca="1">IF(D463="AC","Logic4"&amp;"_"&amp;TEXT(C463,"dd.mm.yyyy") &amp;"_"&amp; 1590038.91,"")</f>
        <v>Logic4_04.02.2020_1590038.91</v>
      </c>
      <c r="R463" s="1" t="e">
        <f ca="1">IF(AND(Q463&lt;&gt; "", COUNTIF(SAP!#REF!,Q463)&gt;0),"Matched", "")</f>
        <v>#REF!</v>
      </c>
    </row>
    <row r="464" spans="1:20">
      <c r="A464" s="9">
        <v>11563327</v>
      </c>
      <c r="B464" s="10">
        <v>43865</v>
      </c>
      <c r="C464" s="10">
        <v>43865</v>
      </c>
      <c r="D464" s="11" t="s">
        <v>10</v>
      </c>
      <c r="E464" s="11">
        <v>0</v>
      </c>
      <c r="F464" s="11">
        <v>0</v>
      </c>
      <c r="G464" s="11">
        <v>1500</v>
      </c>
      <c r="H464" s="11">
        <v>11152.4</v>
      </c>
      <c r="I464" s="11" t="s">
        <v>11</v>
      </c>
      <c r="J464" s="11" t="s">
        <v>12</v>
      </c>
      <c r="K464" s="1" t="str">
        <f t="shared" si="25"/>
        <v/>
      </c>
      <c r="L464" s="1" t="e">
        <f ca="1">IF(AND(K464&lt;&gt; "", COUNTIF(SAP!#REF!,K464)&gt;0),"Matched", "")</f>
        <v>#REF!</v>
      </c>
      <c r="M464" s="1" t="str">
        <f t="shared" si="26"/>
        <v/>
      </c>
      <c r="N464" s="1" t="e">
        <f ca="1">IF(AND(M464&lt;&gt; "", COUNTIF(SAP!#REF!,M464)&gt;0),"Matched", "")</f>
        <v>#REF!</v>
      </c>
      <c r="O464" s="1" t="str">
        <f t="shared" si="27"/>
        <v/>
      </c>
      <c r="P464" s="1" t="e">
        <f ca="1">IF(AND(O464&lt;&gt; "", COUNTIF(SAP!#REF!,O464)&gt;0),"Matched", "")</f>
        <v>#REF!</v>
      </c>
      <c r="Q464" s="1" t="str">
        <f ca="1">IF(D464="AC","Logic4"&amp;"_"&amp;TEXT(C464,"dd.mm.yyyy") &amp;"_"&amp; 1590038.91,"")</f>
        <v>Logic4_04.02.2020_1590038.91</v>
      </c>
      <c r="R464" s="1" t="e">
        <f ca="1">IF(AND(Q464&lt;&gt; "", COUNTIF(SAP!#REF!,Q464)&gt;0),"Matched", "")</f>
        <v>#REF!</v>
      </c>
    </row>
    <row r="465" spans="1:18">
      <c r="A465" s="13">
        <v>11563327</v>
      </c>
      <c r="B465" s="14">
        <v>43865</v>
      </c>
      <c r="C465" s="14">
        <v>43865</v>
      </c>
      <c r="D465" s="15" t="s">
        <v>10</v>
      </c>
      <c r="E465" s="15">
        <v>0</v>
      </c>
      <c r="F465" s="15">
        <v>0</v>
      </c>
      <c r="G465" s="15">
        <v>1657.2</v>
      </c>
      <c r="H465" s="15">
        <v>12809.6</v>
      </c>
      <c r="I465" s="15" t="s">
        <v>11</v>
      </c>
      <c r="J465" s="15" t="s">
        <v>12</v>
      </c>
      <c r="K465" s="1" t="str">
        <f t="shared" si="25"/>
        <v/>
      </c>
      <c r="L465" s="1" t="e">
        <f ca="1">IF(AND(K465&lt;&gt; "", COUNTIF(SAP!#REF!,K465)&gt;0),"Matched", "")</f>
        <v>#REF!</v>
      </c>
      <c r="M465" s="1" t="str">
        <f t="shared" si="26"/>
        <v/>
      </c>
      <c r="N465" s="1" t="e">
        <f ca="1">IF(AND(M465&lt;&gt; "", COUNTIF(SAP!#REF!,M465)&gt;0),"Matched", "")</f>
        <v>#REF!</v>
      </c>
      <c r="O465" s="1" t="str">
        <f t="shared" si="27"/>
        <v/>
      </c>
      <c r="P465" s="1" t="e">
        <f ca="1">IF(AND(O465&lt;&gt; "", COUNTIF(SAP!#REF!,O465)&gt;0),"Matched", "")</f>
        <v>#REF!</v>
      </c>
      <c r="Q465" s="1" t="str">
        <f ca="1">IF(D465="AC","Logic4"&amp;"_"&amp;TEXT(C465,"dd.mm.yyyy") &amp;"_"&amp; 1590038.91,"")</f>
        <v>Logic4_04.02.2020_1590038.91</v>
      </c>
      <c r="R465" s="1" t="e">
        <f ca="1">IF(AND(Q465&lt;&gt; "", COUNTIF(SAP!#REF!,Q465)&gt;0),"Matched", "")</f>
        <v>#REF!</v>
      </c>
    </row>
    <row r="466" spans="1:18">
      <c r="A466" s="9">
        <v>11563327</v>
      </c>
      <c r="B466" s="10">
        <v>43865</v>
      </c>
      <c r="C466" s="10">
        <v>43865</v>
      </c>
      <c r="D466" s="11" t="s">
        <v>10</v>
      </c>
      <c r="E466" s="11">
        <v>0</v>
      </c>
      <c r="F466" s="11">
        <v>0</v>
      </c>
      <c r="G466" s="11">
        <v>1850</v>
      </c>
      <c r="H466" s="11">
        <v>14659.6</v>
      </c>
      <c r="I466" s="11" t="s">
        <v>11</v>
      </c>
      <c r="J466" s="11" t="s">
        <v>12</v>
      </c>
      <c r="K466" s="1" t="str">
        <f t="shared" si="25"/>
        <v/>
      </c>
      <c r="L466" s="1" t="e">
        <f ca="1">IF(AND(K466&lt;&gt; "", COUNTIF(SAP!#REF!,K466)&gt;0),"Matched", "")</f>
        <v>#REF!</v>
      </c>
      <c r="M466" s="1" t="str">
        <f t="shared" si="26"/>
        <v/>
      </c>
      <c r="N466" s="1" t="e">
        <f ca="1">IF(AND(M466&lt;&gt; "", COUNTIF(SAP!#REF!,M466)&gt;0),"Matched", "")</f>
        <v>#REF!</v>
      </c>
      <c r="O466" s="1" t="str">
        <f t="shared" si="27"/>
        <v/>
      </c>
      <c r="P466" s="1" t="e">
        <f ca="1">IF(AND(O466&lt;&gt; "", COUNTIF(SAP!#REF!,O466)&gt;0),"Matched", "")</f>
        <v>#REF!</v>
      </c>
      <c r="Q466" s="1" t="str">
        <f ca="1">IF(D466="AC","Logic4"&amp;"_"&amp;TEXT(C466,"dd.mm.yyyy") &amp;"_"&amp; 1590038.91,"")</f>
        <v>Logic4_04.02.2020_1590038.91</v>
      </c>
      <c r="R466" s="1" t="e">
        <f ca="1">IF(AND(Q466&lt;&gt; "", COUNTIF(SAP!#REF!,Q466)&gt;0),"Matched", "")</f>
        <v>#REF!</v>
      </c>
    </row>
    <row r="467" spans="1:18">
      <c r="A467" s="13">
        <v>11563327</v>
      </c>
      <c r="B467" s="14">
        <v>43865</v>
      </c>
      <c r="C467" s="14">
        <v>43865</v>
      </c>
      <c r="D467" s="15" t="s">
        <v>10</v>
      </c>
      <c r="E467" s="15">
        <v>0</v>
      </c>
      <c r="F467" s="15">
        <v>0</v>
      </c>
      <c r="G467" s="15">
        <v>1850</v>
      </c>
      <c r="H467" s="15">
        <v>16509.599999999999</v>
      </c>
      <c r="I467" s="15" t="s">
        <v>11</v>
      </c>
      <c r="J467" s="15" t="s">
        <v>12</v>
      </c>
      <c r="K467" s="1" t="str">
        <f t="shared" si="25"/>
        <v/>
      </c>
      <c r="L467" s="1" t="e">
        <f ca="1">IF(AND(K467&lt;&gt; "", COUNTIF(SAP!#REF!,K467)&gt;0),"Matched", "")</f>
        <v>#REF!</v>
      </c>
      <c r="M467" s="1" t="str">
        <f t="shared" si="26"/>
        <v/>
      </c>
      <c r="N467" s="1" t="e">
        <f ca="1">IF(AND(M467&lt;&gt; "", COUNTIF(SAP!#REF!,M467)&gt;0),"Matched", "")</f>
        <v>#REF!</v>
      </c>
      <c r="O467" s="1" t="str">
        <f t="shared" si="27"/>
        <v/>
      </c>
      <c r="P467" s="1" t="e">
        <f ca="1">IF(AND(O467&lt;&gt; "", COUNTIF(SAP!#REF!,O467)&gt;0),"Matched", "")</f>
        <v>#REF!</v>
      </c>
      <c r="Q467" s="1" t="str">
        <f ca="1">IF(D467="AC","Logic4"&amp;"_"&amp;TEXT(C467,"dd.mm.yyyy") &amp;"_"&amp; 1590038.91,"")</f>
        <v>Logic4_04.02.2020_1590038.91</v>
      </c>
      <c r="R467" s="1" t="e">
        <f ca="1">IF(AND(Q467&lt;&gt; "", COUNTIF(SAP!#REF!,Q467)&gt;0),"Matched", "")</f>
        <v>#REF!</v>
      </c>
    </row>
    <row r="468" spans="1:18">
      <c r="A468" s="9">
        <v>11563327</v>
      </c>
      <c r="B468" s="10">
        <v>43865</v>
      </c>
      <c r="C468" s="10">
        <v>43865</v>
      </c>
      <c r="D468" s="11" t="s">
        <v>10</v>
      </c>
      <c r="E468" s="11">
        <v>0</v>
      </c>
      <c r="F468" s="11">
        <v>0</v>
      </c>
      <c r="G468" s="11">
        <v>1850</v>
      </c>
      <c r="H468" s="11">
        <v>18359.599999999999</v>
      </c>
      <c r="I468" s="11" t="s">
        <v>11</v>
      </c>
      <c r="J468" s="11" t="s">
        <v>12</v>
      </c>
      <c r="K468" s="1" t="str">
        <f t="shared" si="25"/>
        <v/>
      </c>
      <c r="L468" s="1" t="e">
        <f ca="1">IF(AND(K468&lt;&gt; "", COUNTIF(SAP!#REF!,K468)&gt;0),"Matched", "")</f>
        <v>#REF!</v>
      </c>
      <c r="M468" s="1" t="str">
        <f t="shared" si="26"/>
        <v/>
      </c>
      <c r="N468" s="1" t="e">
        <f ca="1">IF(AND(M468&lt;&gt; "", COUNTIF(SAP!#REF!,M468)&gt;0),"Matched", "")</f>
        <v>#REF!</v>
      </c>
      <c r="O468" s="1" t="str">
        <f t="shared" si="27"/>
        <v/>
      </c>
      <c r="P468" s="1" t="e">
        <f ca="1">IF(AND(O468&lt;&gt; "", COUNTIF(SAP!#REF!,O468)&gt;0),"Matched", "")</f>
        <v>#REF!</v>
      </c>
      <c r="Q468" s="1" t="str">
        <f ca="1">IF(D468="AC","Logic4"&amp;"_"&amp;TEXT(C468,"dd.mm.yyyy") &amp;"_"&amp; 1590038.91,"")</f>
        <v>Logic4_04.02.2020_1590038.91</v>
      </c>
      <c r="R468" s="1" t="e">
        <f ca="1">IF(AND(Q468&lt;&gt; "", COUNTIF(SAP!#REF!,Q468)&gt;0),"Matched", "")</f>
        <v>#REF!</v>
      </c>
    </row>
    <row r="469" spans="1:18">
      <c r="A469" s="13">
        <v>11563327</v>
      </c>
      <c r="B469" s="14">
        <v>43865</v>
      </c>
      <c r="C469" s="14">
        <v>43865</v>
      </c>
      <c r="D469" s="15" t="s">
        <v>10</v>
      </c>
      <c r="E469" s="15">
        <v>0</v>
      </c>
      <c r="F469" s="15">
        <v>0</v>
      </c>
      <c r="G469" s="15">
        <v>2000</v>
      </c>
      <c r="H469" s="15">
        <v>20359.599999999999</v>
      </c>
      <c r="I469" s="15" t="s">
        <v>11</v>
      </c>
      <c r="J469" s="15" t="s">
        <v>12</v>
      </c>
      <c r="K469" s="1" t="str">
        <f t="shared" si="25"/>
        <v/>
      </c>
      <c r="L469" s="1" t="e">
        <f ca="1">IF(AND(K469&lt;&gt; "", COUNTIF(SAP!#REF!,K469)&gt;0),"Matched", "")</f>
        <v>#REF!</v>
      </c>
      <c r="M469" s="1" t="str">
        <f t="shared" si="26"/>
        <v/>
      </c>
      <c r="N469" s="1" t="e">
        <f ca="1">IF(AND(M469&lt;&gt; "", COUNTIF(SAP!#REF!,M469)&gt;0),"Matched", "")</f>
        <v>#REF!</v>
      </c>
      <c r="O469" s="1" t="str">
        <f t="shared" si="27"/>
        <v/>
      </c>
      <c r="P469" s="1" t="e">
        <f ca="1">IF(AND(O469&lt;&gt; "", COUNTIF(SAP!#REF!,O469)&gt;0),"Matched", "")</f>
        <v>#REF!</v>
      </c>
      <c r="Q469" s="1" t="str">
        <f ca="1">IF(D469="AC","Logic4"&amp;"_"&amp;TEXT(C469,"dd.mm.yyyy") &amp;"_"&amp; 1590038.91,"")</f>
        <v>Logic4_04.02.2020_1590038.91</v>
      </c>
      <c r="R469" s="1" t="e">
        <f ca="1">IF(AND(Q469&lt;&gt; "", COUNTIF(SAP!#REF!,Q469)&gt;0),"Matched", "")</f>
        <v>#REF!</v>
      </c>
    </row>
    <row r="470" spans="1:18">
      <c r="A470" s="9">
        <v>11563327</v>
      </c>
      <c r="B470" s="10">
        <v>43865</v>
      </c>
      <c r="C470" s="10">
        <v>43865</v>
      </c>
      <c r="D470" s="11" t="s">
        <v>10</v>
      </c>
      <c r="E470" s="11">
        <v>0</v>
      </c>
      <c r="F470" s="11">
        <v>0</v>
      </c>
      <c r="G470" s="11">
        <v>2140</v>
      </c>
      <c r="H470" s="11">
        <v>22499.599999999999</v>
      </c>
      <c r="I470" s="11" t="s">
        <v>11</v>
      </c>
      <c r="J470" s="11" t="s">
        <v>12</v>
      </c>
      <c r="K470" s="1" t="str">
        <f t="shared" si="25"/>
        <v/>
      </c>
      <c r="L470" s="1" t="e">
        <f ca="1">IF(AND(K470&lt;&gt; "", COUNTIF(SAP!#REF!,K470)&gt;0),"Matched", "")</f>
        <v>#REF!</v>
      </c>
      <c r="M470" s="1" t="str">
        <f t="shared" si="26"/>
        <v/>
      </c>
      <c r="N470" s="1" t="e">
        <f ca="1">IF(AND(M470&lt;&gt; "", COUNTIF(SAP!#REF!,M470)&gt;0),"Matched", "")</f>
        <v>#REF!</v>
      </c>
      <c r="O470" s="1" t="str">
        <f t="shared" si="27"/>
        <v/>
      </c>
      <c r="P470" s="1" t="e">
        <f ca="1">IF(AND(O470&lt;&gt; "", COUNTIF(SAP!#REF!,O470)&gt;0),"Matched", "")</f>
        <v>#REF!</v>
      </c>
      <c r="Q470" s="1" t="str">
        <f ca="1">IF(D470="AC","Logic4"&amp;"_"&amp;TEXT(C470,"dd.mm.yyyy") &amp;"_"&amp; 1590038.91,"")</f>
        <v>Logic4_04.02.2020_1590038.91</v>
      </c>
      <c r="R470" s="1" t="e">
        <f ca="1">IF(AND(Q470&lt;&gt; "", COUNTIF(SAP!#REF!,Q470)&gt;0),"Matched", "")</f>
        <v>#REF!</v>
      </c>
    </row>
    <row r="471" spans="1:18">
      <c r="A471" s="13">
        <v>11563327</v>
      </c>
      <c r="B471" s="14">
        <v>43865</v>
      </c>
      <c r="C471" s="14">
        <v>43865</v>
      </c>
      <c r="D471" s="15" t="s">
        <v>10</v>
      </c>
      <c r="E471" s="15">
        <v>0</v>
      </c>
      <c r="F471" s="15">
        <v>0</v>
      </c>
      <c r="G471" s="15">
        <v>2424.1999999999998</v>
      </c>
      <c r="H471" s="15">
        <v>24923.8</v>
      </c>
      <c r="I471" s="15" t="s">
        <v>11</v>
      </c>
      <c r="J471" s="15" t="s">
        <v>12</v>
      </c>
      <c r="K471" s="1" t="str">
        <f t="shared" si="25"/>
        <v/>
      </c>
      <c r="L471" s="1" t="e">
        <f ca="1">IF(AND(K471&lt;&gt; "", COUNTIF(SAP!#REF!,K471)&gt;0),"Matched", "")</f>
        <v>#REF!</v>
      </c>
      <c r="M471" s="1" t="str">
        <f t="shared" si="26"/>
        <v/>
      </c>
      <c r="N471" s="1" t="e">
        <f ca="1">IF(AND(M471&lt;&gt; "", COUNTIF(SAP!#REF!,M471)&gt;0),"Matched", "")</f>
        <v>#REF!</v>
      </c>
      <c r="O471" s="1" t="str">
        <f t="shared" si="27"/>
        <v/>
      </c>
      <c r="P471" s="1" t="e">
        <f ca="1">IF(AND(O471&lt;&gt; "", COUNTIF(SAP!#REF!,O471)&gt;0),"Matched", "")</f>
        <v>#REF!</v>
      </c>
      <c r="Q471" s="1" t="str">
        <f ca="1">IF(D471="AC","Logic4"&amp;"_"&amp;TEXT(C471,"dd.mm.yyyy") &amp;"_"&amp; 1590038.91,"")</f>
        <v>Logic4_04.02.2020_1590038.91</v>
      </c>
      <c r="R471" s="1" t="e">
        <f ca="1">IF(AND(Q471&lt;&gt; "", COUNTIF(SAP!#REF!,Q471)&gt;0),"Matched", "")</f>
        <v>#REF!</v>
      </c>
    </row>
    <row r="472" spans="1:18">
      <c r="A472" s="9">
        <v>11563327</v>
      </c>
      <c r="B472" s="10">
        <v>43865</v>
      </c>
      <c r="C472" s="10">
        <v>43865</v>
      </c>
      <c r="D472" s="11" t="s">
        <v>10</v>
      </c>
      <c r="E472" s="11">
        <v>0</v>
      </c>
      <c r="F472" s="11">
        <v>0</v>
      </c>
      <c r="G472" s="11">
        <v>2540</v>
      </c>
      <c r="H472" s="11">
        <v>27463.8</v>
      </c>
      <c r="I472" s="11" t="s">
        <v>11</v>
      </c>
      <c r="J472" s="11" t="s">
        <v>12</v>
      </c>
      <c r="K472" s="1" t="str">
        <f t="shared" si="25"/>
        <v/>
      </c>
      <c r="L472" s="1" t="e">
        <f ca="1">IF(AND(K472&lt;&gt; "", COUNTIF(SAP!#REF!,K472)&gt;0),"Matched", "")</f>
        <v>#REF!</v>
      </c>
      <c r="M472" s="1" t="str">
        <f t="shared" si="26"/>
        <v/>
      </c>
      <c r="N472" s="1" t="e">
        <f ca="1">IF(AND(M472&lt;&gt; "", COUNTIF(SAP!#REF!,M472)&gt;0),"Matched", "")</f>
        <v>#REF!</v>
      </c>
      <c r="O472" s="1" t="str">
        <f t="shared" si="27"/>
        <v/>
      </c>
      <c r="P472" s="1" t="e">
        <f ca="1">IF(AND(O472&lt;&gt; "", COUNTIF(SAP!#REF!,O472)&gt;0),"Matched", "")</f>
        <v>#REF!</v>
      </c>
      <c r="Q472" s="1" t="str">
        <f ca="1">IF(D472="AC","Logic4"&amp;"_"&amp;TEXT(C472,"dd.mm.yyyy") &amp;"_"&amp; 1590038.91,"")</f>
        <v>Logic4_04.02.2020_1590038.91</v>
      </c>
      <c r="R472" s="1" t="e">
        <f ca="1">IF(AND(Q472&lt;&gt; "", COUNTIF(SAP!#REF!,Q472)&gt;0),"Matched", "")</f>
        <v>#REF!</v>
      </c>
    </row>
    <row r="473" spans="1:18">
      <c r="A473" s="13">
        <v>11563327</v>
      </c>
      <c r="B473" s="14">
        <v>43865</v>
      </c>
      <c r="C473" s="14">
        <v>43865</v>
      </c>
      <c r="D473" s="15" t="s">
        <v>10</v>
      </c>
      <c r="E473" s="15">
        <v>0</v>
      </c>
      <c r="F473" s="15">
        <v>0</v>
      </c>
      <c r="G473" s="15">
        <v>2600</v>
      </c>
      <c r="H473" s="15">
        <v>30063.8</v>
      </c>
      <c r="I473" s="15" t="s">
        <v>11</v>
      </c>
      <c r="J473" s="15" t="s">
        <v>12</v>
      </c>
      <c r="K473" s="1" t="str">
        <f t="shared" si="25"/>
        <v/>
      </c>
      <c r="L473" s="1" t="e">
        <f ca="1">IF(AND(K473&lt;&gt; "", COUNTIF(SAP!#REF!,K473)&gt;0),"Matched", "")</f>
        <v>#REF!</v>
      </c>
      <c r="M473" s="1" t="str">
        <f t="shared" si="26"/>
        <v/>
      </c>
      <c r="N473" s="1" t="e">
        <f ca="1">IF(AND(M473&lt;&gt; "", COUNTIF(SAP!#REF!,M473)&gt;0),"Matched", "")</f>
        <v>#REF!</v>
      </c>
      <c r="O473" s="1" t="str">
        <f t="shared" si="27"/>
        <v/>
      </c>
      <c r="P473" s="1" t="e">
        <f ca="1">IF(AND(O473&lt;&gt; "", COUNTIF(SAP!#REF!,O473)&gt;0),"Matched", "")</f>
        <v>#REF!</v>
      </c>
      <c r="Q473" s="1" t="str">
        <f ca="1">IF(D473="AC","Logic4"&amp;"_"&amp;TEXT(C473,"dd.mm.yyyy") &amp;"_"&amp; 1590038.91,"")</f>
        <v>Logic4_04.02.2020_1590038.91</v>
      </c>
      <c r="R473" s="1" t="e">
        <f ca="1">IF(AND(Q473&lt;&gt; "", COUNTIF(SAP!#REF!,Q473)&gt;0),"Matched", "")</f>
        <v>#REF!</v>
      </c>
    </row>
    <row r="474" spans="1:18">
      <c r="A474" s="9">
        <v>11563327</v>
      </c>
      <c r="B474" s="10">
        <v>43865</v>
      </c>
      <c r="C474" s="10">
        <v>43865</v>
      </c>
      <c r="D474" s="11" t="s">
        <v>10</v>
      </c>
      <c r="E474" s="11">
        <v>0</v>
      </c>
      <c r="F474" s="11">
        <v>0</v>
      </c>
      <c r="G474" s="11">
        <v>2670</v>
      </c>
      <c r="H474" s="11">
        <v>32733.8</v>
      </c>
      <c r="I474" s="11" t="s">
        <v>11</v>
      </c>
      <c r="J474" s="11" t="s">
        <v>12</v>
      </c>
      <c r="K474" s="1" t="str">
        <f t="shared" si="25"/>
        <v/>
      </c>
      <c r="L474" s="1" t="e">
        <f ca="1">IF(AND(K474&lt;&gt; "", COUNTIF(SAP!#REF!,K474)&gt;0),"Matched", "")</f>
        <v>#REF!</v>
      </c>
      <c r="M474" s="1" t="str">
        <f t="shared" si="26"/>
        <v/>
      </c>
      <c r="N474" s="1" t="e">
        <f ca="1">IF(AND(M474&lt;&gt; "", COUNTIF(SAP!#REF!,M474)&gt;0),"Matched", "")</f>
        <v>#REF!</v>
      </c>
      <c r="O474" s="1" t="str">
        <f t="shared" si="27"/>
        <v/>
      </c>
      <c r="P474" s="1" t="e">
        <f ca="1">IF(AND(O474&lt;&gt; "", COUNTIF(SAP!#REF!,O474)&gt;0),"Matched", "")</f>
        <v>#REF!</v>
      </c>
      <c r="Q474" s="1" t="str">
        <f ca="1">IF(D474="AC","Logic4"&amp;"_"&amp;TEXT(C474,"dd.mm.yyyy") &amp;"_"&amp; 1590038.91,"")</f>
        <v>Logic4_04.02.2020_1590038.91</v>
      </c>
      <c r="R474" s="1" t="e">
        <f ca="1">IF(AND(Q474&lt;&gt; "", COUNTIF(SAP!#REF!,Q474)&gt;0),"Matched", "")</f>
        <v>#REF!</v>
      </c>
    </row>
    <row r="475" spans="1:18">
      <c r="A475" s="13">
        <v>11563327</v>
      </c>
      <c r="B475" s="14">
        <v>43865</v>
      </c>
      <c r="C475" s="14">
        <v>43865</v>
      </c>
      <c r="D475" s="15" t="s">
        <v>10</v>
      </c>
      <c r="E475" s="15">
        <v>0</v>
      </c>
      <c r="F475" s="15">
        <v>0</v>
      </c>
      <c r="G475" s="15">
        <v>2860</v>
      </c>
      <c r="H475" s="15">
        <v>35593.800000000003</v>
      </c>
      <c r="I475" s="15" t="s">
        <v>11</v>
      </c>
      <c r="J475" s="15" t="s">
        <v>12</v>
      </c>
      <c r="K475" s="1" t="str">
        <f t="shared" si="25"/>
        <v/>
      </c>
      <c r="L475" s="1" t="e">
        <f ca="1">IF(AND(K475&lt;&gt; "", COUNTIF(SAP!#REF!,K475)&gt;0),"Matched", "")</f>
        <v>#REF!</v>
      </c>
      <c r="M475" s="1" t="str">
        <f t="shared" si="26"/>
        <v/>
      </c>
      <c r="N475" s="1" t="e">
        <f ca="1">IF(AND(M475&lt;&gt; "", COUNTIF(SAP!#REF!,M475)&gt;0),"Matched", "")</f>
        <v>#REF!</v>
      </c>
      <c r="O475" s="1" t="str">
        <f t="shared" si="27"/>
        <v/>
      </c>
      <c r="P475" s="1" t="e">
        <f ca="1">IF(AND(O475&lt;&gt; "", COUNTIF(SAP!#REF!,O475)&gt;0),"Matched", "")</f>
        <v>#REF!</v>
      </c>
      <c r="Q475" s="1" t="str">
        <f ca="1">IF(D475="AC","Logic4"&amp;"_"&amp;TEXT(C475,"dd.mm.yyyy") &amp;"_"&amp; 1590038.91,"")</f>
        <v>Logic4_04.02.2020_1590038.91</v>
      </c>
      <c r="R475" s="1" t="e">
        <f ca="1">IF(AND(Q475&lt;&gt; "", COUNTIF(SAP!#REF!,Q475)&gt;0),"Matched", "")</f>
        <v>#REF!</v>
      </c>
    </row>
    <row r="476" spans="1:18">
      <c r="A476" s="9">
        <v>11563327</v>
      </c>
      <c r="B476" s="10">
        <v>43865</v>
      </c>
      <c r="C476" s="10">
        <v>43865</v>
      </c>
      <c r="D476" s="11" t="s">
        <v>10</v>
      </c>
      <c r="E476" s="11">
        <v>0</v>
      </c>
      <c r="F476" s="11">
        <v>0</v>
      </c>
      <c r="G476" s="11">
        <v>2920</v>
      </c>
      <c r="H476" s="11">
        <v>38513.800000000003</v>
      </c>
      <c r="I476" s="11" t="s">
        <v>11</v>
      </c>
      <c r="J476" s="11" t="s">
        <v>12</v>
      </c>
      <c r="K476" s="1" t="str">
        <f t="shared" si="25"/>
        <v/>
      </c>
      <c r="L476" s="1" t="e">
        <f ca="1">IF(AND(K476&lt;&gt; "", COUNTIF(SAP!#REF!,K476)&gt;0),"Matched", "")</f>
        <v>#REF!</v>
      </c>
      <c r="M476" s="1" t="str">
        <f t="shared" si="26"/>
        <v/>
      </c>
      <c r="N476" s="1" t="e">
        <f ca="1">IF(AND(M476&lt;&gt; "", COUNTIF(SAP!#REF!,M476)&gt;0),"Matched", "")</f>
        <v>#REF!</v>
      </c>
      <c r="O476" s="1" t="str">
        <f t="shared" si="27"/>
        <v/>
      </c>
      <c r="P476" s="1" t="e">
        <f ca="1">IF(AND(O476&lt;&gt; "", COUNTIF(SAP!#REF!,O476)&gt;0),"Matched", "")</f>
        <v>#REF!</v>
      </c>
      <c r="Q476" s="1" t="str">
        <f ca="1">IF(D476="AC","Logic4"&amp;"_"&amp;TEXT(C476,"dd.mm.yyyy") &amp;"_"&amp; 1590038.91,"")</f>
        <v>Logic4_04.02.2020_1590038.91</v>
      </c>
      <c r="R476" s="1" t="e">
        <f ca="1">IF(AND(Q476&lt;&gt; "", COUNTIF(SAP!#REF!,Q476)&gt;0),"Matched", "")</f>
        <v>#REF!</v>
      </c>
    </row>
    <row r="477" spans="1:18">
      <c r="A477" s="13">
        <v>11563327</v>
      </c>
      <c r="B477" s="14">
        <v>43865</v>
      </c>
      <c r="C477" s="14">
        <v>43865</v>
      </c>
      <c r="D477" s="15" t="s">
        <v>10</v>
      </c>
      <c r="E477" s="15">
        <v>0</v>
      </c>
      <c r="F477" s="15">
        <v>0</v>
      </c>
      <c r="G477" s="15">
        <v>2950</v>
      </c>
      <c r="H477" s="15">
        <v>41463.800000000003</v>
      </c>
      <c r="I477" s="15" t="s">
        <v>11</v>
      </c>
      <c r="J477" s="15" t="s">
        <v>12</v>
      </c>
      <c r="K477" s="1" t="str">
        <f t="shared" si="25"/>
        <v/>
      </c>
      <c r="L477" s="1" t="e">
        <f ca="1">IF(AND(K477&lt;&gt; "", COUNTIF(SAP!#REF!,K477)&gt;0),"Matched", "")</f>
        <v>#REF!</v>
      </c>
      <c r="M477" s="1" t="str">
        <f t="shared" si="26"/>
        <v/>
      </c>
      <c r="N477" s="1" t="e">
        <f ca="1">IF(AND(M477&lt;&gt; "", COUNTIF(SAP!#REF!,M477)&gt;0),"Matched", "")</f>
        <v>#REF!</v>
      </c>
      <c r="O477" s="1" t="str">
        <f t="shared" si="27"/>
        <v/>
      </c>
      <c r="P477" s="1" t="e">
        <f ca="1">IF(AND(O477&lt;&gt; "", COUNTIF(SAP!#REF!,O477)&gt;0),"Matched", "")</f>
        <v>#REF!</v>
      </c>
      <c r="Q477" s="1" t="str">
        <f ca="1">IF(D477="AC","Logic4"&amp;"_"&amp;TEXT(C477,"dd.mm.yyyy") &amp;"_"&amp; 1590038.91,"")</f>
        <v>Logic4_04.02.2020_1590038.91</v>
      </c>
      <c r="R477" s="1" t="e">
        <f ca="1">IF(AND(Q477&lt;&gt; "", COUNTIF(SAP!#REF!,Q477)&gt;0),"Matched", "")</f>
        <v>#REF!</v>
      </c>
    </row>
    <row r="478" spans="1:18">
      <c r="A478" s="9">
        <v>11563327</v>
      </c>
      <c r="B478" s="10">
        <v>43865</v>
      </c>
      <c r="C478" s="10">
        <v>43865</v>
      </c>
      <c r="D478" s="11" t="s">
        <v>10</v>
      </c>
      <c r="E478" s="11">
        <v>0</v>
      </c>
      <c r="F478" s="11">
        <v>0</v>
      </c>
      <c r="G478" s="11">
        <v>2970</v>
      </c>
      <c r="H478" s="11">
        <v>44433.8</v>
      </c>
      <c r="I478" s="11" t="s">
        <v>11</v>
      </c>
      <c r="J478" s="11" t="s">
        <v>12</v>
      </c>
      <c r="K478" s="1" t="str">
        <f t="shared" si="25"/>
        <v/>
      </c>
      <c r="L478" s="1" t="e">
        <f ca="1">IF(AND(K478&lt;&gt; "", COUNTIF(SAP!#REF!,K478)&gt;0),"Matched", "")</f>
        <v>#REF!</v>
      </c>
      <c r="M478" s="1" t="str">
        <f t="shared" si="26"/>
        <v/>
      </c>
      <c r="N478" s="1" t="e">
        <f ca="1">IF(AND(M478&lt;&gt; "", COUNTIF(SAP!#REF!,M478)&gt;0),"Matched", "")</f>
        <v>#REF!</v>
      </c>
      <c r="O478" s="1" t="str">
        <f t="shared" si="27"/>
        <v/>
      </c>
      <c r="P478" s="1" t="e">
        <f ca="1">IF(AND(O478&lt;&gt; "", COUNTIF(SAP!#REF!,O478)&gt;0),"Matched", "")</f>
        <v>#REF!</v>
      </c>
      <c r="Q478" s="1" t="str">
        <f ca="1">IF(D478="AC","Logic4"&amp;"_"&amp;TEXT(C478,"dd.mm.yyyy") &amp;"_"&amp; 1590038.91,"")</f>
        <v>Logic4_04.02.2020_1590038.91</v>
      </c>
      <c r="R478" s="1" t="e">
        <f ca="1">IF(AND(Q478&lt;&gt; "", COUNTIF(SAP!#REF!,Q478)&gt;0),"Matched", "")</f>
        <v>#REF!</v>
      </c>
    </row>
    <row r="479" spans="1:18">
      <c r="A479" s="13">
        <v>11563327</v>
      </c>
      <c r="B479" s="14">
        <v>43865</v>
      </c>
      <c r="C479" s="14">
        <v>43865</v>
      </c>
      <c r="D479" s="15" t="s">
        <v>10</v>
      </c>
      <c r="E479" s="15">
        <v>0</v>
      </c>
      <c r="F479" s="15">
        <v>0</v>
      </c>
      <c r="G479" s="15">
        <v>3130.9</v>
      </c>
      <c r="H479" s="15">
        <v>47564.7</v>
      </c>
      <c r="I479" s="15" t="s">
        <v>11</v>
      </c>
      <c r="J479" s="15" t="s">
        <v>12</v>
      </c>
      <c r="K479" s="1" t="str">
        <f t="shared" si="25"/>
        <v/>
      </c>
      <c r="L479" s="1" t="e">
        <f ca="1">IF(AND(K479&lt;&gt; "", COUNTIF(SAP!#REF!,K479)&gt;0),"Matched", "")</f>
        <v>#REF!</v>
      </c>
      <c r="M479" s="1" t="str">
        <f t="shared" si="26"/>
        <v/>
      </c>
      <c r="N479" s="1" t="e">
        <f ca="1">IF(AND(M479&lt;&gt; "", COUNTIF(SAP!#REF!,M479)&gt;0),"Matched", "")</f>
        <v>#REF!</v>
      </c>
      <c r="O479" s="1" t="str">
        <f t="shared" si="27"/>
        <v/>
      </c>
      <c r="P479" s="1" t="e">
        <f ca="1">IF(AND(O479&lt;&gt; "", COUNTIF(SAP!#REF!,O479)&gt;0),"Matched", "")</f>
        <v>#REF!</v>
      </c>
      <c r="Q479" s="1" t="str">
        <f ca="1">IF(D479="AC","Logic4"&amp;"_"&amp;TEXT(C479,"dd.mm.yyyy") &amp;"_"&amp; 1590038.91,"")</f>
        <v>Logic4_04.02.2020_1590038.91</v>
      </c>
      <c r="R479" s="1" t="e">
        <f ca="1">IF(AND(Q479&lt;&gt; "", COUNTIF(SAP!#REF!,Q479)&gt;0),"Matched", "")</f>
        <v>#REF!</v>
      </c>
    </row>
    <row r="480" spans="1:18">
      <c r="A480" s="9">
        <v>11563327</v>
      </c>
      <c r="B480" s="10">
        <v>43865</v>
      </c>
      <c r="C480" s="10">
        <v>43865</v>
      </c>
      <c r="D480" s="11" t="s">
        <v>10</v>
      </c>
      <c r="E480" s="11">
        <v>0</v>
      </c>
      <c r="F480" s="11">
        <v>0</v>
      </c>
      <c r="G480" s="11">
        <v>3160.3</v>
      </c>
      <c r="H480" s="11">
        <v>50725</v>
      </c>
      <c r="I480" s="11" t="s">
        <v>11</v>
      </c>
      <c r="J480" s="11" t="s">
        <v>12</v>
      </c>
      <c r="K480" s="1" t="str">
        <f t="shared" si="25"/>
        <v/>
      </c>
      <c r="L480" s="1" t="e">
        <f ca="1">IF(AND(K480&lt;&gt; "", COUNTIF(SAP!#REF!,K480)&gt;0),"Matched", "")</f>
        <v>#REF!</v>
      </c>
      <c r="M480" s="1" t="str">
        <f t="shared" si="26"/>
        <v/>
      </c>
      <c r="N480" s="1" t="e">
        <f ca="1">IF(AND(M480&lt;&gt; "", COUNTIF(SAP!#REF!,M480)&gt;0),"Matched", "")</f>
        <v>#REF!</v>
      </c>
      <c r="O480" s="1" t="str">
        <f t="shared" si="27"/>
        <v/>
      </c>
      <c r="P480" s="1" t="e">
        <f ca="1">IF(AND(O480&lt;&gt; "", COUNTIF(SAP!#REF!,O480)&gt;0),"Matched", "")</f>
        <v>#REF!</v>
      </c>
      <c r="Q480" s="1" t="str">
        <f ca="1">IF(D480="AC","Logic4"&amp;"_"&amp;TEXT(C480,"dd.mm.yyyy") &amp;"_"&amp; 1590038.91,"")</f>
        <v>Logic4_04.02.2020_1590038.91</v>
      </c>
      <c r="R480" s="1" t="e">
        <f ca="1">IF(AND(Q480&lt;&gt; "", COUNTIF(SAP!#REF!,Q480)&gt;0),"Matched", "")</f>
        <v>#REF!</v>
      </c>
    </row>
    <row r="481" spans="1:18">
      <c r="A481" s="13">
        <v>11563327</v>
      </c>
      <c r="B481" s="14">
        <v>43865</v>
      </c>
      <c r="C481" s="14">
        <v>43865</v>
      </c>
      <c r="D481" s="15" t="s">
        <v>10</v>
      </c>
      <c r="E481" s="15">
        <v>0</v>
      </c>
      <c r="F481" s="15">
        <v>0</v>
      </c>
      <c r="G481" s="15">
        <v>3398.78</v>
      </c>
      <c r="H481" s="15">
        <v>54123.78</v>
      </c>
      <c r="I481" s="15" t="s">
        <v>11</v>
      </c>
      <c r="J481" s="15" t="s">
        <v>12</v>
      </c>
      <c r="K481" s="1" t="str">
        <f t="shared" si="25"/>
        <v/>
      </c>
      <c r="L481" s="1" t="e">
        <f ca="1">IF(AND(K481&lt;&gt; "", COUNTIF(SAP!#REF!,K481)&gt;0),"Matched", "")</f>
        <v>#REF!</v>
      </c>
      <c r="M481" s="1" t="str">
        <f t="shared" si="26"/>
        <v/>
      </c>
      <c r="N481" s="1" t="e">
        <f ca="1">IF(AND(M481&lt;&gt; "", COUNTIF(SAP!#REF!,M481)&gt;0),"Matched", "")</f>
        <v>#REF!</v>
      </c>
      <c r="O481" s="1" t="str">
        <f t="shared" si="27"/>
        <v/>
      </c>
      <c r="P481" s="1" t="e">
        <f ca="1">IF(AND(O481&lt;&gt; "", COUNTIF(SAP!#REF!,O481)&gt;0),"Matched", "")</f>
        <v>#REF!</v>
      </c>
      <c r="Q481" s="1" t="str">
        <f ca="1">IF(D481="AC","Logic4"&amp;"_"&amp;TEXT(C481,"dd.mm.yyyy") &amp;"_"&amp; 1590038.91,"")</f>
        <v>Logic4_04.02.2020_1590038.91</v>
      </c>
      <c r="R481" s="1" t="e">
        <f ca="1">IF(AND(Q481&lt;&gt; "", COUNTIF(SAP!#REF!,Q481)&gt;0),"Matched", "")</f>
        <v>#REF!</v>
      </c>
    </row>
    <row r="482" spans="1:18">
      <c r="A482" s="9">
        <v>11563327</v>
      </c>
      <c r="B482" s="10">
        <v>43865</v>
      </c>
      <c r="C482" s="10">
        <v>43865</v>
      </c>
      <c r="D482" s="11" t="s">
        <v>10</v>
      </c>
      <c r="E482" s="11">
        <v>0</v>
      </c>
      <c r="F482" s="11">
        <v>0</v>
      </c>
      <c r="G482" s="11">
        <v>3400</v>
      </c>
      <c r="H482" s="11">
        <v>57523.78</v>
      </c>
      <c r="I482" s="11" t="s">
        <v>11</v>
      </c>
      <c r="J482" s="11" t="s">
        <v>12</v>
      </c>
      <c r="K482" s="1" t="str">
        <f t="shared" si="25"/>
        <v/>
      </c>
      <c r="L482" s="1" t="e">
        <f ca="1">IF(AND(K482&lt;&gt; "", COUNTIF(SAP!#REF!,K482)&gt;0),"Matched", "")</f>
        <v>#REF!</v>
      </c>
      <c r="M482" s="1" t="str">
        <f t="shared" si="26"/>
        <v/>
      </c>
      <c r="N482" s="1" t="e">
        <f ca="1">IF(AND(M482&lt;&gt; "", COUNTIF(SAP!#REF!,M482)&gt;0),"Matched", "")</f>
        <v>#REF!</v>
      </c>
      <c r="O482" s="1" t="str">
        <f t="shared" si="27"/>
        <v/>
      </c>
      <c r="P482" s="1" t="e">
        <f ca="1">IF(AND(O482&lt;&gt; "", COUNTIF(SAP!#REF!,O482)&gt;0),"Matched", "")</f>
        <v>#REF!</v>
      </c>
      <c r="Q482" s="1" t="str">
        <f ca="1">IF(D482="AC","Logic4"&amp;"_"&amp;TEXT(C482,"dd.mm.yyyy") &amp;"_"&amp; 1590038.91,"")</f>
        <v>Logic4_04.02.2020_1590038.91</v>
      </c>
      <c r="R482" s="1" t="e">
        <f ca="1">IF(AND(Q482&lt;&gt; "", COUNTIF(SAP!#REF!,Q482)&gt;0),"Matched", "")</f>
        <v>#REF!</v>
      </c>
    </row>
    <row r="483" spans="1:18">
      <c r="A483" s="13">
        <v>11563327</v>
      </c>
      <c r="B483" s="14">
        <v>43865</v>
      </c>
      <c r="C483" s="14">
        <v>43865</v>
      </c>
      <c r="D483" s="15" t="s">
        <v>10</v>
      </c>
      <c r="E483" s="15">
        <v>0</v>
      </c>
      <c r="F483" s="15">
        <v>0</v>
      </c>
      <c r="G483" s="15">
        <v>3460</v>
      </c>
      <c r="H483" s="15">
        <v>60983.78</v>
      </c>
      <c r="I483" s="15" t="s">
        <v>11</v>
      </c>
      <c r="J483" s="15" t="s">
        <v>12</v>
      </c>
      <c r="K483" s="1" t="str">
        <f t="shared" si="25"/>
        <v/>
      </c>
      <c r="L483" s="1" t="e">
        <f ca="1">IF(AND(K483&lt;&gt; "", COUNTIF(SAP!#REF!,K483)&gt;0),"Matched", "")</f>
        <v>#REF!</v>
      </c>
      <c r="M483" s="1" t="str">
        <f t="shared" si="26"/>
        <v/>
      </c>
      <c r="N483" s="1" t="e">
        <f ca="1">IF(AND(M483&lt;&gt; "", COUNTIF(SAP!#REF!,M483)&gt;0),"Matched", "")</f>
        <v>#REF!</v>
      </c>
      <c r="O483" s="1" t="str">
        <f t="shared" si="27"/>
        <v/>
      </c>
      <c r="P483" s="1" t="e">
        <f ca="1">IF(AND(O483&lt;&gt; "", COUNTIF(SAP!#REF!,O483)&gt;0),"Matched", "")</f>
        <v>#REF!</v>
      </c>
      <c r="Q483" s="1" t="str">
        <f ca="1">IF(D483="AC","Logic4"&amp;"_"&amp;TEXT(C483,"dd.mm.yyyy") &amp;"_"&amp; 1590038.91,"")</f>
        <v>Logic4_04.02.2020_1590038.91</v>
      </c>
      <c r="R483" s="1" t="e">
        <f ca="1">IF(AND(Q483&lt;&gt; "", COUNTIF(SAP!#REF!,Q483)&gt;0),"Matched", "")</f>
        <v>#REF!</v>
      </c>
    </row>
    <row r="484" spans="1:18">
      <c r="A484" s="9">
        <v>11563327</v>
      </c>
      <c r="B484" s="10">
        <v>43865</v>
      </c>
      <c r="C484" s="10">
        <v>43865</v>
      </c>
      <c r="D484" s="11" t="s">
        <v>10</v>
      </c>
      <c r="E484" s="11">
        <v>0</v>
      </c>
      <c r="F484" s="11">
        <v>0</v>
      </c>
      <c r="G484" s="11">
        <v>3510</v>
      </c>
      <c r="H484" s="11">
        <v>64493.78</v>
      </c>
      <c r="I484" s="11" t="s">
        <v>11</v>
      </c>
      <c r="J484" s="11" t="s">
        <v>12</v>
      </c>
      <c r="K484" s="1" t="str">
        <f t="shared" si="25"/>
        <v/>
      </c>
      <c r="L484" s="1" t="e">
        <f ca="1">IF(AND(K484&lt;&gt; "", COUNTIF(SAP!#REF!,K484)&gt;0),"Matched", "")</f>
        <v>#REF!</v>
      </c>
      <c r="M484" s="1" t="str">
        <f t="shared" si="26"/>
        <v/>
      </c>
      <c r="N484" s="1" t="e">
        <f ca="1">IF(AND(M484&lt;&gt; "", COUNTIF(SAP!#REF!,M484)&gt;0),"Matched", "")</f>
        <v>#REF!</v>
      </c>
      <c r="O484" s="1" t="str">
        <f t="shared" si="27"/>
        <v/>
      </c>
      <c r="P484" s="1" t="e">
        <f ca="1">IF(AND(O484&lt;&gt; "", COUNTIF(SAP!#REF!,O484)&gt;0),"Matched", "")</f>
        <v>#REF!</v>
      </c>
      <c r="Q484" s="1" t="str">
        <f ca="1">IF(D484="AC","Logic4"&amp;"_"&amp;TEXT(C484,"dd.mm.yyyy") &amp;"_"&amp; 1590038.91,"")</f>
        <v>Logic4_04.02.2020_1590038.91</v>
      </c>
      <c r="R484" s="1" t="e">
        <f ca="1">IF(AND(Q484&lt;&gt; "", COUNTIF(SAP!#REF!,Q484)&gt;0),"Matched", "")</f>
        <v>#REF!</v>
      </c>
    </row>
    <row r="485" spans="1:18">
      <c r="A485" s="13">
        <v>11563327</v>
      </c>
      <c r="B485" s="14">
        <v>43865</v>
      </c>
      <c r="C485" s="14">
        <v>43865</v>
      </c>
      <c r="D485" s="15" t="s">
        <v>10</v>
      </c>
      <c r="E485" s="15">
        <v>0</v>
      </c>
      <c r="F485" s="15">
        <v>0</v>
      </c>
      <c r="G485" s="15">
        <v>3600</v>
      </c>
      <c r="H485" s="15">
        <v>68093.78</v>
      </c>
      <c r="I485" s="15" t="s">
        <v>11</v>
      </c>
      <c r="J485" s="15" t="s">
        <v>12</v>
      </c>
      <c r="K485" s="1" t="str">
        <f t="shared" si="25"/>
        <v/>
      </c>
      <c r="L485" s="1" t="e">
        <f ca="1">IF(AND(K485&lt;&gt; "", COUNTIF(SAP!#REF!,K485)&gt;0),"Matched", "")</f>
        <v>#REF!</v>
      </c>
      <c r="M485" s="1" t="str">
        <f t="shared" si="26"/>
        <v/>
      </c>
      <c r="N485" s="1" t="e">
        <f ca="1">IF(AND(M485&lt;&gt; "", COUNTIF(SAP!#REF!,M485)&gt;0),"Matched", "")</f>
        <v>#REF!</v>
      </c>
      <c r="O485" s="1" t="str">
        <f t="shared" si="27"/>
        <v/>
      </c>
      <c r="P485" s="1" t="e">
        <f ca="1">IF(AND(O485&lt;&gt; "", COUNTIF(SAP!#REF!,O485)&gt;0),"Matched", "")</f>
        <v>#REF!</v>
      </c>
      <c r="Q485" s="1" t="str">
        <f ca="1">IF(D485="AC","Logic4"&amp;"_"&amp;TEXT(C485,"dd.mm.yyyy") &amp;"_"&amp; 1590038.91,"")</f>
        <v>Logic4_04.02.2020_1590038.91</v>
      </c>
      <c r="R485" s="1" t="e">
        <f ca="1">IF(AND(Q485&lt;&gt; "", COUNTIF(SAP!#REF!,Q485)&gt;0),"Matched", "")</f>
        <v>#REF!</v>
      </c>
    </row>
    <row r="486" spans="1:18">
      <c r="A486" s="9">
        <v>11563327</v>
      </c>
      <c r="B486" s="10">
        <v>43865</v>
      </c>
      <c r="C486" s="10">
        <v>43865</v>
      </c>
      <c r="D486" s="11" t="s">
        <v>10</v>
      </c>
      <c r="E486" s="11">
        <v>0</v>
      </c>
      <c r="F486" s="11">
        <v>0</v>
      </c>
      <c r="G486" s="11">
        <v>3807.2</v>
      </c>
      <c r="H486" s="11">
        <v>71900.98</v>
      </c>
      <c r="I486" s="11" t="s">
        <v>11</v>
      </c>
      <c r="J486" s="11" t="s">
        <v>12</v>
      </c>
      <c r="K486" s="1" t="str">
        <f t="shared" si="25"/>
        <v/>
      </c>
      <c r="L486" s="1" t="e">
        <f ca="1">IF(AND(K486&lt;&gt; "", COUNTIF(SAP!#REF!,K486)&gt;0),"Matched", "")</f>
        <v>#REF!</v>
      </c>
      <c r="M486" s="1" t="str">
        <f t="shared" si="26"/>
        <v/>
      </c>
      <c r="N486" s="1" t="e">
        <f ca="1">IF(AND(M486&lt;&gt; "", COUNTIF(SAP!#REF!,M486)&gt;0),"Matched", "")</f>
        <v>#REF!</v>
      </c>
      <c r="O486" s="1" t="str">
        <f t="shared" si="27"/>
        <v/>
      </c>
      <c r="P486" s="1" t="e">
        <f ca="1">IF(AND(O486&lt;&gt; "", COUNTIF(SAP!#REF!,O486)&gt;0),"Matched", "")</f>
        <v>#REF!</v>
      </c>
      <c r="Q486" s="1" t="str">
        <f ca="1">IF(D486="AC","Logic4"&amp;"_"&amp;TEXT(C486,"dd.mm.yyyy") &amp;"_"&amp; 1590038.91,"")</f>
        <v>Logic4_04.02.2020_1590038.91</v>
      </c>
      <c r="R486" s="1" t="e">
        <f ca="1">IF(AND(Q486&lt;&gt; "", COUNTIF(SAP!#REF!,Q486)&gt;0),"Matched", "")</f>
        <v>#REF!</v>
      </c>
    </row>
    <row r="487" spans="1:18">
      <c r="A487" s="13">
        <v>11563327</v>
      </c>
      <c r="B487" s="14">
        <v>43865</v>
      </c>
      <c r="C487" s="14">
        <v>43865</v>
      </c>
      <c r="D487" s="15" t="s">
        <v>10</v>
      </c>
      <c r="E487" s="15">
        <v>0</v>
      </c>
      <c r="F487" s="15">
        <v>0</v>
      </c>
      <c r="G487" s="15">
        <v>3822.02</v>
      </c>
      <c r="H487" s="15">
        <v>75723</v>
      </c>
      <c r="I487" s="15" t="s">
        <v>11</v>
      </c>
      <c r="J487" s="15" t="s">
        <v>12</v>
      </c>
      <c r="K487" s="1" t="str">
        <f t="shared" si="25"/>
        <v/>
      </c>
      <c r="L487" s="1" t="e">
        <f ca="1">IF(AND(K487&lt;&gt; "", COUNTIF(SAP!#REF!,K487)&gt;0),"Matched", "")</f>
        <v>#REF!</v>
      </c>
      <c r="M487" s="1" t="str">
        <f t="shared" si="26"/>
        <v/>
      </c>
      <c r="N487" s="1" t="e">
        <f ca="1">IF(AND(M487&lt;&gt; "", COUNTIF(SAP!#REF!,M487)&gt;0),"Matched", "")</f>
        <v>#REF!</v>
      </c>
      <c r="O487" s="1" t="str">
        <f t="shared" si="27"/>
        <v/>
      </c>
      <c r="P487" s="1" t="e">
        <f ca="1">IF(AND(O487&lt;&gt; "", COUNTIF(SAP!#REF!,O487)&gt;0),"Matched", "")</f>
        <v>#REF!</v>
      </c>
      <c r="Q487" s="1" t="str">
        <f ca="1">IF(D487="AC","Logic4"&amp;"_"&amp;TEXT(C487,"dd.mm.yyyy") &amp;"_"&amp; 1590038.91,"")</f>
        <v>Logic4_04.02.2020_1590038.91</v>
      </c>
      <c r="R487" s="1" t="e">
        <f ca="1">IF(AND(Q487&lt;&gt; "", COUNTIF(SAP!#REF!,Q487)&gt;0),"Matched", "")</f>
        <v>#REF!</v>
      </c>
    </row>
    <row r="488" spans="1:18">
      <c r="A488" s="9">
        <v>11563327</v>
      </c>
      <c r="B488" s="10">
        <v>43865</v>
      </c>
      <c r="C488" s="10">
        <v>43865</v>
      </c>
      <c r="D488" s="11" t="s">
        <v>10</v>
      </c>
      <c r="E488" s="11">
        <v>0</v>
      </c>
      <c r="F488" s="11">
        <v>0</v>
      </c>
      <c r="G488" s="11">
        <v>3864</v>
      </c>
      <c r="H488" s="11">
        <v>79587</v>
      </c>
      <c r="I488" s="11" t="s">
        <v>11</v>
      </c>
      <c r="J488" s="11" t="s">
        <v>12</v>
      </c>
      <c r="K488" s="1" t="str">
        <f t="shared" si="25"/>
        <v/>
      </c>
      <c r="L488" s="1" t="e">
        <f ca="1">IF(AND(K488&lt;&gt; "", COUNTIF(SAP!#REF!,K488)&gt;0),"Matched", "")</f>
        <v>#REF!</v>
      </c>
      <c r="M488" s="1" t="str">
        <f t="shared" si="26"/>
        <v/>
      </c>
      <c r="N488" s="1" t="e">
        <f ca="1">IF(AND(M488&lt;&gt; "", COUNTIF(SAP!#REF!,M488)&gt;0),"Matched", "")</f>
        <v>#REF!</v>
      </c>
      <c r="O488" s="1" t="str">
        <f t="shared" si="27"/>
        <v/>
      </c>
      <c r="P488" s="1" t="e">
        <f ca="1">IF(AND(O488&lt;&gt; "", COUNTIF(SAP!#REF!,O488)&gt;0),"Matched", "")</f>
        <v>#REF!</v>
      </c>
      <c r="Q488" s="1" t="str">
        <f ca="1">IF(D488="AC","Logic4"&amp;"_"&amp;TEXT(C488,"dd.mm.yyyy") &amp;"_"&amp; 1590038.91,"")</f>
        <v>Logic4_04.02.2020_1590038.91</v>
      </c>
      <c r="R488" s="1" t="e">
        <f ca="1">IF(AND(Q488&lt;&gt; "", COUNTIF(SAP!#REF!,Q488)&gt;0),"Matched", "")</f>
        <v>#REF!</v>
      </c>
    </row>
    <row r="489" spans="1:18">
      <c r="A489" s="13">
        <v>11563327</v>
      </c>
      <c r="B489" s="14">
        <v>43865</v>
      </c>
      <c r="C489" s="14">
        <v>43865</v>
      </c>
      <c r="D489" s="15" t="s">
        <v>10</v>
      </c>
      <c r="E489" s="15">
        <v>0</v>
      </c>
      <c r="F489" s="15">
        <v>0</v>
      </c>
      <c r="G489" s="15">
        <v>3895.03</v>
      </c>
      <c r="H489" s="15">
        <v>83482.03</v>
      </c>
      <c r="I489" s="15" t="s">
        <v>11</v>
      </c>
      <c r="J489" s="15" t="s">
        <v>12</v>
      </c>
      <c r="K489" s="1" t="str">
        <f t="shared" si="25"/>
        <v/>
      </c>
      <c r="L489" s="1" t="e">
        <f ca="1">IF(AND(K489&lt;&gt; "", COUNTIF(SAP!#REF!,K489)&gt;0),"Matched", "")</f>
        <v>#REF!</v>
      </c>
      <c r="M489" s="1" t="str">
        <f t="shared" si="26"/>
        <v/>
      </c>
      <c r="N489" s="1" t="e">
        <f ca="1">IF(AND(M489&lt;&gt; "", COUNTIF(SAP!#REF!,M489)&gt;0),"Matched", "")</f>
        <v>#REF!</v>
      </c>
      <c r="O489" s="1" t="str">
        <f t="shared" si="27"/>
        <v/>
      </c>
      <c r="P489" s="1" t="e">
        <f ca="1">IF(AND(O489&lt;&gt; "", COUNTIF(SAP!#REF!,O489)&gt;0),"Matched", "")</f>
        <v>#REF!</v>
      </c>
      <c r="Q489" s="1" t="str">
        <f ca="1">IF(D489="AC","Logic4"&amp;"_"&amp;TEXT(C489,"dd.mm.yyyy") &amp;"_"&amp; 1590038.91,"")</f>
        <v>Logic4_04.02.2020_1590038.91</v>
      </c>
      <c r="R489" s="1" t="e">
        <f ca="1">IF(AND(Q489&lt;&gt; "", COUNTIF(SAP!#REF!,Q489)&gt;0),"Matched", "")</f>
        <v>#REF!</v>
      </c>
    </row>
    <row r="490" spans="1:18">
      <c r="A490" s="9">
        <v>11563327</v>
      </c>
      <c r="B490" s="10">
        <v>43865</v>
      </c>
      <c r="C490" s="10">
        <v>43865</v>
      </c>
      <c r="D490" s="11" t="s">
        <v>10</v>
      </c>
      <c r="E490" s="11">
        <v>0</v>
      </c>
      <c r="F490" s="11">
        <v>0</v>
      </c>
      <c r="G490" s="11">
        <v>3971.6</v>
      </c>
      <c r="H490" s="11">
        <v>87453.63</v>
      </c>
      <c r="I490" s="11" t="s">
        <v>11</v>
      </c>
      <c r="J490" s="11" t="s">
        <v>12</v>
      </c>
      <c r="K490" s="1" t="str">
        <f t="shared" si="25"/>
        <v/>
      </c>
      <c r="L490" s="1" t="e">
        <f ca="1">IF(AND(K490&lt;&gt; "", COUNTIF(SAP!#REF!,K490)&gt;0),"Matched", "")</f>
        <v>#REF!</v>
      </c>
      <c r="M490" s="1" t="str">
        <f t="shared" si="26"/>
        <v/>
      </c>
      <c r="N490" s="1" t="e">
        <f ca="1">IF(AND(M490&lt;&gt; "", COUNTIF(SAP!#REF!,M490)&gt;0),"Matched", "")</f>
        <v>#REF!</v>
      </c>
      <c r="O490" s="1" t="str">
        <f t="shared" si="27"/>
        <v/>
      </c>
      <c r="P490" s="1" t="e">
        <f ca="1">IF(AND(O490&lt;&gt; "", COUNTIF(SAP!#REF!,O490)&gt;0),"Matched", "")</f>
        <v>#REF!</v>
      </c>
      <c r="Q490" s="1" t="str">
        <f ca="1">IF(D490="AC","Logic4"&amp;"_"&amp;TEXT(C490,"dd.mm.yyyy") &amp;"_"&amp; 1590038.91,"")</f>
        <v>Logic4_04.02.2020_1590038.91</v>
      </c>
      <c r="R490" s="1" t="e">
        <f ca="1">IF(AND(Q490&lt;&gt; "", COUNTIF(SAP!#REF!,Q490)&gt;0),"Matched", "")</f>
        <v>#REF!</v>
      </c>
    </row>
    <row r="491" spans="1:18">
      <c r="A491" s="13">
        <v>11563327</v>
      </c>
      <c r="B491" s="14">
        <v>43865</v>
      </c>
      <c r="C491" s="14">
        <v>43865</v>
      </c>
      <c r="D491" s="15" t="s">
        <v>10</v>
      </c>
      <c r="E491" s="15">
        <v>0</v>
      </c>
      <c r="F491" s="15">
        <v>0</v>
      </c>
      <c r="G491" s="15">
        <v>3992</v>
      </c>
      <c r="H491" s="15">
        <v>91445.63</v>
      </c>
      <c r="I491" s="15" t="s">
        <v>11</v>
      </c>
      <c r="J491" s="15" t="s">
        <v>12</v>
      </c>
      <c r="K491" s="1" t="str">
        <f t="shared" si="25"/>
        <v/>
      </c>
      <c r="L491" s="1" t="e">
        <f ca="1">IF(AND(K491&lt;&gt; "", COUNTIF(SAP!#REF!,K491)&gt;0),"Matched", "")</f>
        <v>#REF!</v>
      </c>
      <c r="M491" s="1" t="str">
        <f t="shared" si="26"/>
        <v/>
      </c>
      <c r="N491" s="1" t="e">
        <f ca="1">IF(AND(M491&lt;&gt; "", COUNTIF(SAP!#REF!,M491)&gt;0),"Matched", "")</f>
        <v>#REF!</v>
      </c>
      <c r="O491" s="1" t="str">
        <f t="shared" si="27"/>
        <v/>
      </c>
      <c r="P491" s="1" t="e">
        <f ca="1">IF(AND(O491&lt;&gt; "", COUNTIF(SAP!#REF!,O491)&gt;0),"Matched", "")</f>
        <v>#REF!</v>
      </c>
      <c r="Q491" s="1" t="str">
        <f ca="1">IF(D491="AC","Logic4"&amp;"_"&amp;TEXT(C491,"dd.mm.yyyy") &amp;"_"&amp; 1590038.91,"")</f>
        <v>Logic4_04.02.2020_1590038.91</v>
      </c>
      <c r="R491" s="1" t="e">
        <f ca="1">IF(AND(Q491&lt;&gt; "", COUNTIF(SAP!#REF!,Q491)&gt;0),"Matched", "")</f>
        <v>#REF!</v>
      </c>
    </row>
    <row r="492" spans="1:18">
      <c r="A492" s="9">
        <v>11563327</v>
      </c>
      <c r="B492" s="10">
        <v>43865</v>
      </c>
      <c r="C492" s="10">
        <v>43865</v>
      </c>
      <c r="D492" s="11" t="s">
        <v>10</v>
      </c>
      <c r="E492" s="11">
        <v>0</v>
      </c>
      <c r="F492" s="11">
        <v>0</v>
      </c>
      <c r="G492" s="11">
        <v>4100</v>
      </c>
      <c r="H492" s="11">
        <v>95545.63</v>
      </c>
      <c r="I492" s="11" t="s">
        <v>11</v>
      </c>
      <c r="J492" s="11" t="s">
        <v>12</v>
      </c>
      <c r="K492" s="1" t="str">
        <f t="shared" si="25"/>
        <v/>
      </c>
      <c r="L492" s="1" t="e">
        <f ca="1">IF(AND(K492&lt;&gt; "", COUNTIF(SAP!#REF!,K492)&gt;0),"Matched", "")</f>
        <v>#REF!</v>
      </c>
      <c r="M492" s="1" t="str">
        <f t="shared" si="26"/>
        <v/>
      </c>
      <c r="N492" s="1" t="e">
        <f ca="1">IF(AND(M492&lt;&gt; "", COUNTIF(SAP!#REF!,M492)&gt;0),"Matched", "")</f>
        <v>#REF!</v>
      </c>
      <c r="O492" s="1" t="str">
        <f t="shared" si="27"/>
        <v/>
      </c>
      <c r="P492" s="1" t="e">
        <f ca="1">IF(AND(O492&lt;&gt; "", COUNTIF(SAP!#REF!,O492)&gt;0),"Matched", "")</f>
        <v>#REF!</v>
      </c>
      <c r="Q492" s="1" t="str">
        <f ca="1">IF(D492="AC","Logic4"&amp;"_"&amp;TEXT(C492,"dd.mm.yyyy") &amp;"_"&amp; 1590038.91,"")</f>
        <v>Logic4_04.02.2020_1590038.91</v>
      </c>
      <c r="R492" s="1" t="e">
        <f ca="1">IF(AND(Q492&lt;&gt; "", COUNTIF(SAP!#REF!,Q492)&gt;0),"Matched", "")</f>
        <v>#REF!</v>
      </c>
    </row>
    <row r="493" spans="1:18">
      <c r="A493" s="13">
        <v>11563327</v>
      </c>
      <c r="B493" s="14">
        <v>43865</v>
      </c>
      <c r="C493" s="14">
        <v>43865</v>
      </c>
      <c r="D493" s="15" t="s">
        <v>10</v>
      </c>
      <c r="E493" s="15">
        <v>0</v>
      </c>
      <c r="F493" s="15">
        <v>0</v>
      </c>
      <c r="G493" s="15">
        <v>4180</v>
      </c>
      <c r="H493" s="15">
        <v>99725.63</v>
      </c>
      <c r="I493" s="15" t="s">
        <v>11</v>
      </c>
      <c r="J493" s="15" t="s">
        <v>12</v>
      </c>
      <c r="K493" s="1" t="str">
        <f t="shared" si="25"/>
        <v/>
      </c>
      <c r="L493" s="1" t="e">
        <f ca="1">IF(AND(K493&lt;&gt; "", COUNTIF(SAP!#REF!,K493)&gt;0),"Matched", "")</f>
        <v>#REF!</v>
      </c>
      <c r="M493" s="1" t="str">
        <f t="shared" si="26"/>
        <v/>
      </c>
      <c r="N493" s="1" t="e">
        <f ca="1">IF(AND(M493&lt;&gt; "", COUNTIF(SAP!#REF!,M493)&gt;0),"Matched", "")</f>
        <v>#REF!</v>
      </c>
      <c r="O493" s="1" t="str">
        <f t="shared" si="27"/>
        <v/>
      </c>
      <c r="P493" s="1" t="e">
        <f ca="1">IF(AND(O493&lt;&gt; "", COUNTIF(SAP!#REF!,O493)&gt;0),"Matched", "")</f>
        <v>#REF!</v>
      </c>
      <c r="Q493" s="1" t="str">
        <f ca="1">IF(D493="AC","Logic4"&amp;"_"&amp;TEXT(C493,"dd.mm.yyyy") &amp;"_"&amp; 1590038.91,"")</f>
        <v>Logic4_04.02.2020_1590038.91</v>
      </c>
      <c r="R493" s="1" t="e">
        <f ca="1">IF(AND(Q493&lt;&gt; "", COUNTIF(SAP!#REF!,Q493)&gt;0),"Matched", "")</f>
        <v>#REF!</v>
      </c>
    </row>
    <row r="494" spans="1:18">
      <c r="A494" s="9">
        <v>11563327</v>
      </c>
      <c r="B494" s="10">
        <v>43865</v>
      </c>
      <c r="C494" s="10">
        <v>43865</v>
      </c>
      <c r="D494" s="11" t="s">
        <v>10</v>
      </c>
      <c r="E494" s="11">
        <v>0</v>
      </c>
      <c r="F494" s="11">
        <v>0</v>
      </c>
      <c r="G494" s="11">
        <v>4340</v>
      </c>
      <c r="H494" s="11">
        <v>104065.63</v>
      </c>
      <c r="I494" s="11" t="s">
        <v>11</v>
      </c>
      <c r="J494" s="11" t="s">
        <v>12</v>
      </c>
      <c r="K494" s="1" t="str">
        <f t="shared" si="25"/>
        <v/>
      </c>
      <c r="L494" s="1" t="e">
        <f ca="1">IF(AND(K494&lt;&gt; "", COUNTIF(SAP!#REF!,K494)&gt;0),"Matched", "")</f>
        <v>#REF!</v>
      </c>
      <c r="M494" s="1" t="str">
        <f t="shared" si="26"/>
        <v/>
      </c>
      <c r="N494" s="1" t="e">
        <f ca="1">IF(AND(M494&lt;&gt; "", COUNTIF(SAP!#REF!,M494)&gt;0),"Matched", "")</f>
        <v>#REF!</v>
      </c>
      <c r="O494" s="1" t="str">
        <f t="shared" si="27"/>
        <v/>
      </c>
      <c r="P494" s="1" t="e">
        <f ca="1">IF(AND(O494&lt;&gt; "", COUNTIF(SAP!#REF!,O494)&gt;0),"Matched", "")</f>
        <v>#REF!</v>
      </c>
      <c r="Q494" s="1" t="str">
        <f ca="1">IF(D494="AC","Logic4"&amp;"_"&amp;TEXT(C494,"dd.mm.yyyy") &amp;"_"&amp; 1590038.91,"")</f>
        <v>Logic4_04.02.2020_1590038.91</v>
      </c>
      <c r="R494" s="1" t="e">
        <f ca="1">IF(AND(Q494&lt;&gt; "", COUNTIF(SAP!#REF!,Q494)&gt;0),"Matched", "")</f>
        <v>#REF!</v>
      </c>
    </row>
    <row r="495" spans="1:18">
      <c r="A495" s="13">
        <v>11563327</v>
      </c>
      <c r="B495" s="14">
        <v>43865</v>
      </c>
      <c r="C495" s="14">
        <v>43865</v>
      </c>
      <c r="D495" s="15" t="s">
        <v>10</v>
      </c>
      <c r="E495" s="15">
        <v>0</v>
      </c>
      <c r="F495" s="15">
        <v>0</v>
      </c>
      <c r="G495" s="15">
        <v>4424.3999999999996</v>
      </c>
      <c r="H495" s="15">
        <v>108490.03</v>
      </c>
      <c r="I495" s="15" t="s">
        <v>11</v>
      </c>
      <c r="J495" s="15" t="s">
        <v>12</v>
      </c>
      <c r="K495" s="1" t="str">
        <f t="shared" si="25"/>
        <v/>
      </c>
      <c r="L495" s="1" t="e">
        <f ca="1">IF(AND(K495&lt;&gt; "", COUNTIF(SAP!#REF!,K495)&gt;0),"Matched", "")</f>
        <v>#REF!</v>
      </c>
      <c r="M495" s="1" t="str">
        <f t="shared" si="26"/>
        <v/>
      </c>
      <c r="N495" s="1" t="e">
        <f ca="1">IF(AND(M495&lt;&gt; "", COUNTIF(SAP!#REF!,M495)&gt;0),"Matched", "")</f>
        <v>#REF!</v>
      </c>
      <c r="O495" s="1" t="str">
        <f t="shared" si="27"/>
        <v/>
      </c>
      <c r="P495" s="1" t="e">
        <f ca="1">IF(AND(O495&lt;&gt; "", COUNTIF(SAP!#REF!,O495)&gt;0),"Matched", "")</f>
        <v>#REF!</v>
      </c>
      <c r="Q495" s="1" t="str">
        <f ca="1">IF(D495="AC","Logic4"&amp;"_"&amp;TEXT(C495,"dd.mm.yyyy") &amp;"_"&amp; 1590038.91,"")</f>
        <v>Logic4_04.02.2020_1590038.91</v>
      </c>
      <c r="R495" s="1" t="e">
        <f ca="1">IF(AND(Q495&lt;&gt; "", COUNTIF(SAP!#REF!,Q495)&gt;0),"Matched", "")</f>
        <v>#REF!</v>
      </c>
    </row>
    <row r="496" spans="1:18">
      <c r="A496" s="9">
        <v>11563327</v>
      </c>
      <c r="B496" s="10">
        <v>43865</v>
      </c>
      <c r="C496" s="10">
        <v>43865</v>
      </c>
      <c r="D496" s="11" t="s">
        <v>10</v>
      </c>
      <c r="E496" s="11">
        <v>0</v>
      </c>
      <c r="F496" s="11">
        <v>0</v>
      </c>
      <c r="G496" s="11">
        <v>4495</v>
      </c>
      <c r="H496" s="11">
        <v>112985.03</v>
      </c>
      <c r="I496" s="11" t="s">
        <v>11</v>
      </c>
      <c r="J496" s="11" t="s">
        <v>12</v>
      </c>
      <c r="K496" s="1" t="str">
        <f t="shared" si="25"/>
        <v/>
      </c>
      <c r="L496" s="1" t="e">
        <f ca="1">IF(AND(K496&lt;&gt; "", COUNTIF(SAP!#REF!,K496)&gt;0),"Matched", "")</f>
        <v>#REF!</v>
      </c>
      <c r="M496" s="1" t="str">
        <f t="shared" si="26"/>
        <v/>
      </c>
      <c r="N496" s="1" t="e">
        <f ca="1">IF(AND(M496&lt;&gt; "", COUNTIF(SAP!#REF!,M496)&gt;0),"Matched", "")</f>
        <v>#REF!</v>
      </c>
      <c r="O496" s="1" t="str">
        <f t="shared" si="27"/>
        <v/>
      </c>
      <c r="P496" s="1" t="e">
        <f ca="1">IF(AND(O496&lt;&gt; "", COUNTIF(SAP!#REF!,O496)&gt;0),"Matched", "")</f>
        <v>#REF!</v>
      </c>
      <c r="Q496" s="1" t="str">
        <f ca="1">IF(D496="AC","Logic4"&amp;"_"&amp;TEXT(C496,"dd.mm.yyyy") &amp;"_"&amp; 1590038.91,"")</f>
        <v>Logic4_04.02.2020_1590038.91</v>
      </c>
      <c r="R496" s="1" t="e">
        <f ca="1">IF(AND(Q496&lt;&gt; "", COUNTIF(SAP!#REF!,Q496)&gt;0),"Matched", "")</f>
        <v>#REF!</v>
      </c>
    </row>
    <row r="497" spans="1:18">
      <c r="A497" s="13">
        <v>11563327</v>
      </c>
      <c r="B497" s="14">
        <v>43865</v>
      </c>
      <c r="C497" s="14">
        <v>43865</v>
      </c>
      <c r="D497" s="15" t="s">
        <v>10</v>
      </c>
      <c r="E497" s="15">
        <v>0</v>
      </c>
      <c r="F497" s="15">
        <v>0</v>
      </c>
      <c r="G497" s="15">
        <v>4697.76</v>
      </c>
      <c r="H497" s="15">
        <v>117682.79</v>
      </c>
      <c r="I497" s="15" t="s">
        <v>11</v>
      </c>
      <c r="J497" s="15" t="s">
        <v>12</v>
      </c>
      <c r="K497" s="1" t="str">
        <f t="shared" si="25"/>
        <v/>
      </c>
      <c r="L497" s="1" t="e">
        <f ca="1">IF(AND(K497&lt;&gt; "", COUNTIF(SAP!#REF!,K497)&gt;0),"Matched", "")</f>
        <v>#REF!</v>
      </c>
      <c r="M497" s="1" t="str">
        <f t="shared" si="26"/>
        <v/>
      </c>
      <c r="N497" s="1" t="e">
        <f ca="1">IF(AND(M497&lt;&gt; "", COUNTIF(SAP!#REF!,M497)&gt;0),"Matched", "")</f>
        <v>#REF!</v>
      </c>
      <c r="O497" s="1" t="str">
        <f t="shared" si="27"/>
        <v/>
      </c>
      <c r="P497" s="1" t="e">
        <f ca="1">IF(AND(O497&lt;&gt; "", COUNTIF(SAP!#REF!,O497)&gt;0),"Matched", "")</f>
        <v>#REF!</v>
      </c>
      <c r="Q497" s="1" t="str">
        <f ca="1">IF(D497="AC","Logic4"&amp;"_"&amp;TEXT(C497,"dd.mm.yyyy") &amp;"_"&amp; 1590038.91,"")</f>
        <v>Logic4_04.02.2020_1590038.91</v>
      </c>
      <c r="R497" s="1" t="e">
        <f ca="1">IF(AND(Q497&lt;&gt; "", COUNTIF(SAP!#REF!,Q497)&gt;0),"Matched", "")</f>
        <v>#REF!</v>
      </c>
    </row>
    <row r="498" spans="1:18">
      <c r="A498" s="9">
        <v>11563327</v>
      </c>
      <c r="B498" s="10">
        <v>43865</v>
      </c>
      <c r="C498" s="10">
        <v>43865</v>
      </c>
      <c r="D498" s="11" t="s">
        <v>10</v>
      </c>
      <c r="E498" s="11">
        <v>0</v>
      </c>
      <c r="F498" s="11">
        <v>0</v>
      </c>
      <c r="G498" s="11">
        <v>4710.2</v>
      </c>
      <c r="H498" s="11">
        <v>122392.99</v>
      </c>
      <c r="I498" s="11" t="s">
        <v>11</v>
      </c>
      <c r="J498" s="11" t="s">
        <v>12</v>
      </c>
      <c r="K498" s="1" t="str">
        <f t="shared" si="25"/>
        <v/>
      </c>
      <c r="L498" s="1" t="e">
        <f ca="1">IF(AND(K498&lt;&gt; "", COUNTIF(SAP!#REF!,K498)&gt;0),"Matched", "")</f>
        <v>#REF!</v>
      </c>
      <c r="M498" s="1" t="str">
        <f t="shared" si="26"/>
        <v/>
      </c>
      <c r="N498" s="1" t="e">
        <f ca="1">IF(AND(M498&lt;&gt; "", COUNTIF(SAP!#REF!,M498)&gt;0),"Matched", "")</f>
        <v>#REF!</v>
      </c>
      <c r="O498" s="1" t="str">
        <f t="shared" si="27"/>
        <v/>
      </c>
      <c r="P498" s="1" t="e">
        <f ca="1">IF(AND(O498&lt;&gt; "", COUNTIF(SAP!#REF!,O498)&gt;0),"Matched", "")</f>
        <v>#REF!</v>
      </c>
      <c r="Q498" s="1" t="str">
        <f ca="1">IF(D498="AC","Logic4"&amp;"_"&amp;TEXT(C498,"dd.mm.yyyy") &amp;"_"&amp; 1590038.91,"")</f>
        <v>Logic4_04.02.2020_1590038.91</v>
      </c>
      <c r="R498" s="1" t="e">
        <f ca="1">IF(AND(Q498&lt;&gt; "", COUNTIF(SAP!#REF!,Q498)&gt;0),"Matched", "")</f>
        <v>#REF!</v>
      </c>
    </row>
    <row r="499" spans="1:18">
      <c r="A499" s="13">
        <v>11563327</v>
      </c>
      <c r="B499" s="14">
        <v>43865</v>
      </c>
      <c r="C499" s="14">
        <v>43865</v>
      </c>
      <c r="D499" s="15" t="s">
        <v>10</v>
      </c>
      <c r="E499" s="15">
        <v>0</v>
      </c>
      <c r="F499" s="15">
        <v>0</v>
      </c>
      <c r="G499" s="15">
        <v>4735.3999999999996</v>
      </c>
      <c r="H499" s="15">
        <v>127128.39</v>
      </c>
      <c r="I499" s="15" t="s">
        <v>11</v>
      </c>
      <c r="J499" s="15" t="s">
        <v>12</v>
      </c>
      <c r="K499" s="1" t="str">
        <f t="shared" si="25"/>
        <v/>
      </c>
      <c r="L499" s="1" t="e">
        <f ca="1">IF(AND(K499&lt;&gt; "", COUNTIF(SAP!#REF!,K499)&gt;0),"Matched", "")</f>
        <v>#REF!</v>
      </c>
      <c r="M499" s="1" t="str">
        <f t="shared" si="26"/>
        <v/>
      </c>
      <c r="N499" s="1" t="e">
        <f ca="1">IF(AND(M499&lt;&gt; "", COUNTIF(SAP!#REF!,M499)&gt;0),"Matched", "")</f>
        <v>#REF!</v>
      </c>
      <c r="O499" s="1" t="str">
        <f t="shared" si="27"/>
        <v/>
      </c>
      <c r="P499" s="1" t="e">
        <f ca="1">IF(AND(O499&lt;&gt; "", COUNTIF(SAP!#REF!,O499)&gt;0),"Matched", "")</f>
        <v>#REF!</v>
      </c>
      <c r="Q499" s="1" t="str">
        <f ca="1">IF(D499="AC","Logic4"&amp;"_"&amp;TEXT(C499,"dd.mm.yyyy") &amp;"_"&amp; 1590038.91,"")</f>
        <v>Logic4_04.02.2020_1590038.91</v>
      </c>
      <c r="R499" s="1" t="e">
        <f ca="1">IF(AND(Q499&lt;&gt; "", COUNTIF(SAP!#REF!,Q499)&gt;0),"Matched", "")</f>
        <v>#REF!</v>
      </c>
    </row>
    <row r="500" spans="1:18">
      <c r="A500" s="9">
        <v>11563327</v>
      </c>
      <c r="B500" s="10">
        <v>43865</v>
      </c>
      <c r="C500" s="10">
        <v>43865</v>
      </c>
      <c r="D500" s="11" t="s">
        <v>10</v>
      </c>
      <c r="E500" s="11">
        <v>0</v>
      </c>
      <c r="F500" s="11">
        <v>0</v>
      </c>
      <c r="G500" s="11">
        <v>4859.2</v>
      </c>
      <c r="H500" s="11">
        <v>131987.59</v>
      </c>
      <c r="I500" s="11" t="s">
        <v>11</v>
      </c>
      <c r="J500" s="11" t="s">
        <v>12</v>
      </c>
      <c r="K500" s="1" t="str">
        <f t="shared" si="25"/>
        <v/>
      </c>
      <c r="L500" s="1" t="e">
        <f ca="1">IF(AND(K500&lt;&gt; "", COUNTIF(SAP!#REF!,K500)&gt;0),"Matched", "")</f>
        <v>#REF!</v>
      </c>
      <c r="M500" s="1" t="str">
        <f t="shared" si="26"/>
        <v/>
      </c>
      <c r="N500" s="1" t="e">
        <f ca="1">IF(AND(M500&lt;&gt; "", COUNTIF(SAP!#REF!,M500)&gt;0),"Matched", "")</f>
        <v>#REF!</v>
      </c>
      <c r="O500" s="1" t="str">
        <f t="shared" si="27"/>
        <v/>
      </c>
      <c r="P500" s="1" t="e">
        <f ca="1">IF(AND(O500&lt;&gt; "", COUNTIF(SAP!#REF!,O500)&gt;0),"Matched", "")</f>
        <v>#REF!</v>
      </c>
      <c r="Q500" s="1" t="str">
        <f ca="1">IF(D500="AC","Logic4"&amp;"_"&amp;TEXT(C500,"dd.mm.yyyy") &amp;"_"&amp; 1590038.91,"")</f>
        <v>Logic4_04.02.2020_1590038.91</v>
      </c>
      <c r="R500" s="1" t="e">
        <f ca="1">IF(AND(Q500&lt;&gt; "", COUNTIF(SAP!#REF!,Q500)&gt;0),"Matched", "")</f>
        <v>#REF!</v>
      </c>
    </row>
    <row r="501" spans="1:18">
      <c r="A501" s="13">
        <v>11563327</v>
      </c>
      <c r="B501" s="14">
        <v>43865</v>
      </c>
      <c r="C501" s="14">
        <v>43865</v>
      </c>
      <c r="D501" s="15" t="s">
        <v>10</v>
      </c>
      <c r="E501" s="15">
        <v>0</v>
      </c>
      <c r="F501" s="15">
        <v>0</v>
      </c>
      <c r="G501" s="15">
        <v>4980</v>
      </c>
      <c r="H501" s="15">
        <v>136967.59</v>
      </c>
      <c r="I501" s="15" t="s">
        <v>11</v>
      </c>
      <c r="J501" s="15" t="s">
        <v>12</v>
      </c>
      <c r="K501" s="1" t="str">
        <f t="shared" si="25"/>
        <v/>
      </c>
      <c r="L501" s="1" t="e">
        <f ca="1">IF(AND(K501&lt;&gt; "", COUNTIF(SAP!#REF!,K501)&gt;0),"Matched", "")</f>
        <v>#REF!</v>
      </c>
      <c r="M501" s="1" t="str">
        <f t="shared" si="26"/>
        <v/>
      </c>
      <c r="N501" s="1" t="e">
        <f ca="1">IF(AND(M501&lt;&gt; "", COUNTIF(SAP!#REF!,M501)&gt;0),"Matched", "")</f>
        <v>#REF!</v>
      </c>
      <c r="O501" s="1" t="str">
        <f t="shared" si="27"/>
        <v/>
      </c>
      <c r="P501" s="1" t="e">
        <f ca="1">IF(AND(O501&lt;&gt; "", COUNTIF(SAP!#REF!,O501)&gt;0),"Matched", "")</f>
        <v>#REF!</v>
      </c>
      <c r="Q501" s="1" t="str">
        <f ca="1">IF(D501="AC","Logic4"&amp;"_"&amp;TEXT(C501,"dd.mm.yyyy") &amp;"_"&amp; 1590038.91,"")</f>
        <v>Logic4_04.02.2020_1590038.91</v>
      </c>
      <c r="R501" s="1" t="e">
        <f ca="1">IF(AND(Q501&lt;&gt; "", COUNTIF(SAP!#REF!,Q501)&gt;0),"Matched", "")</f>
        <v>#REF!</v>
      </c>
    </row>
    <row r="502" spans="1:18">
      <c r="A502" s="9">
        <v>11563327</v>
      </c>
      <c r="B502" s="10">
        <v>43865</v>
      </c>
      <c r="C502" s="10">
        <v>43865</v>
      </c>
      <c r="D502" s="11" t="s">
        <v>10</v>
      </c>
      <c r="E502" s="11">
        <v>0</v>
      </c>
      <c r="F502" s="11">
        <v>0</v>
      </c>
      <c r="G502" s="11">
        <v>4992</v>
      </c>
      <c r="H502" s="11">
        <v>141959.59</v>
      </c>
      <c r="I502" s="11" t="s">
        <v>11</v>
      </c>
      <c r="J502" s="11" t="s">
        <v>12</v>
      </c>
      <c r="K502" s="1" t="str">
        <f t="shared" si="25"/>
        <v/>
      </c>
      <c r="L502" s="1" t="e">
        <f ca="1">IF(AND(K502&lt;&gt; "", COUNTIF(SAP!#REF!,K502)&gt;0),"Matched", "")</f>
        <v>#REF!</v>
      </c>
      <c r="M502" s="1" t="str">
        <f t="shared" si="26"/>
        <v/>
      </c>
      <c r="N502" s="1" t="e">
        <f ca="1">IF(AND(M502&lt;&gt; "", COUNTIF(SAP!#REF!,M502)&gt;0),"Matched", "")</f>
        <v>#REF!</v>
      </c>
      <c r="O502" s="1" t="str">
        <f t="shared" si="27"/>
        <v/>
      </c>
      <c r="P502" s="1" t="e">
        <f ca="1">IF(AND(O502&lt;&gt; "", COUNTIF(SAP!#REF!,O502)&gt;0),"Matched", "")</f>
        <v>#REF!</v>
      </c>
      <c r="Q502" s="1" t="str">
        <f ca="1">IF(D502="AC","Logic4"&amp;"_"&amp;TEXT(C502,"dd.mm.yyyy") &amp;"_"&amp; 1590038.91,"")</f>
        <v>Logic4_04.02.2020_1590038.91</v>
      </c>
      <c r="R502" s="1" t="e">
        <f ca="1">IF(AND(Q502&lt;&gt; "", COUNTIF(SAP!#REF!,Q502)&gt;0),"Matched", "")</f>
        <v>#REF!</v>
      </c>
    </row>
    <row r="503" spans="1:18">
      <c r="A503" s="13">
        <v>11563327</v>
      </c>
      <c r="B503" s="14">
        <v>43865</v>
      </c>
      <c r="C503" s="14">
        <v>43865</v>
      </c>
      <c r="D503" s="15" t="s">
        <v>10</v>
      </c>
      <c r="E503" s="15">
        <v>0</v>
      </c>
      <c r="F503" s="15">
        <v>0</v>
      </c>
      <c r="G503" s="15">
        <v>5153.6000000000004</v>
      </c>
      <c r="H503" s="15">
        <v>147113.19</v>
      </c>
      <c r="I503" s="15" t="s">
        <v>11</v>
      </c>
      <c r="J503" s="15" t="s">
        <v>12</v>
      </c>
      <c r="K503" s="1" t="str">
        <f t="shared" si="25"/>
        <v/>
      </c>
      <c r="L503" s="1" t="e">
        <f ca="1">IF(AND(K503&lt;&gt; "", COUNTIF(SAP!#REF!,K503)&gt;0),"Matched", "")</f>
        <v>#REF!</v>
      </c>
      <c r="M503" s="1" t="str">
        <f t="shared" si="26"/>
        <v/>
      </c>
      <c r="N503" s="1" t="e">
        <f ca="1">IF(AND(M503&lt;&gt; "", COUNTIF(SAP!#REF!,M503)&gt;0),"Matched", "")</f>
        <v>#REF!</v>
      </c>
      <c r="O503" s="1" t="str">
        <f t="shared" si="27"/>
        <v/>
      </c>
      <c r="P503" s="1" t="e">
        <f ca="1">IF(AND(O503&lt;&gt; "", COUNTIF(SAP!#REF!,O503)&gt;0),"Matched", "")</f>
        <v>#REF!</v>
      </c>
      <c r="Q503" s="1" t="str">
        <f ca="1">IF(D503="AC","Logic4"&amp;"_"&amp;TEXT(C503,"dd.mm.yyyy") &amp;"_"&amp; 1590038.91,"")</f>
        <v>Logic4_04.02.2020_1590038.91</v>
      </c>
      <c r="R503" s="1" t="e">
        <f ca="1">IF(AND(Q503&lt;&gt; "", COUNTIF(SAP!#REF!,Q503)&gt;0),"Matched", "")</f>
        <v>#REF!</v>
      </c>
    </row>
    <row r="504" spans="1:18">
      <c r="A504" s="9">
        <v>11563327</v>
      </c>
      <c r="B504" s="10">
        <v>43865</v>
      </c>
      <c r="C504" s="10">
        <v>43865</v>
      </c>
      <c r="D504" s="11" t="s">
        <v>10</v>
      </c>
      <c r="E504" s="11">
        <v>0</v>
      </c>
      <c r="F504" s="11">
        <v>0</v>
      </c>
      <c r="G504" s="11">
        <v>5410</v>
      </c>
      <c r="H504" s="11">
        <v>152523.19</v>
      </c>
      <c r="I504" s="11" t="s">
        <v>11</v>
      </c>
      <c r="J504" s="11" t="s">
        <v>12</v>
      </c>
      <c r="K504" s="1" t="str">
        <f t="shared" si="25"/>
        <v/>
      </c>
      <c r="L504" s="1" t="e">
        <f ca="1">IF(AND(K504&lt;&gt; "", COUNTIF(SAP!#REF!,K504)&gt;0),"Matched", "")</f>
        <v>#REF!</v>
      </c>
      <c r="M504" s="1" t="str">
        <f t="shared" si="26"/>
        <v/>
      </c>
      <c r="N504" s="1" t="e">
        <f ca="1">IF(AND(M504&lt;&gt; "", COUNTIF(SAP!#REF!,M504)&gt;0),"Matched", "")</f>
        <v>#REF!</v>
      </c>
      <c r="O504" s="1" t="str">
        <f t="shared" si="27"/>
        <v/>
      </c>
      <c r="P504" s="1" t="e">
        <f ca="1">IF(AND(O504&lt;&gt; "", COUNTIF(SAP!#REF!,O504)&gt;0),"Matched", "")</f>
        <v>#REF!</v>
      </c>
      <c r="Q504" s="1" t="str">
        <f ca="1">IF(D504="AC","Logic4"&amp;"_"&amp;TEXT(C504,"dd.mm.yyyy") &amp;"_"&amp; 1590038.91,"")</f>
        <v>Logic4_04.02.2020_1590038.91</v>
      </c>
      <c r="R504" s="1" t="e">
        <f ca="1">IF(AND(Q504&lt;&gt; "", COUNTIF(SAP!#REF!,Q504)&gt;0),"Matched", "")</f>
        <v>#REF!</v>
      </c>
    </row>
    <row r="505" spans="1:18">
      <c r="A505" s="13">
        <v>11563327</v>
      </c>
      <c r="B505" s="14">
        <v>43865</v>
      </c>
      <c r="C505" s="14">
        <v>43865</v>
      </c>
      <c r="D505" s="15" t="s">
        <v>10</v>
      </c>
      <c r="E505" s="15">
        <v>0</v>
      </c>
      <c r="F505" s="15">
        <v>0</v>
      </c>
      <c r="G505" s="15">
        <v>5694.6</v>
      </c>
      <c r="H505" s="15">
        <v>158217.79</v>
      </c>
      <c r="I505" s="15" t="s">
        <v>11</v>
      </c>
      <c r="J505" s="15" t="s">
        <v>12</v>
      </c>
      <c r="K505" s="1" t="str">
        <f t="shared" si="25"/>
        <v/>
      </c>
      <c r="L505" s="1" t="e">
        <f ca="1">IF(AND(K505&lt;&gt; "", COUNTIF(SAP!#REF!,K505)&gt;0),"Matched", "")</f>
        <v>#REF!</v>
      </c>
      <c r="M505" s="1" t="str">
        <f t="shared" si="26"/>
        <v/>
      </c>
      <c r="N505" s="1" t="e">
        <f ca="1">IF(AND(M505&lt;&gt; "", COUNTIF(SAP!#REF!,M505)&gt;0),"Matched", "")</f>
        <v>#REF!</v>
      </c>
      <c r="O505" s="1" t="str">
        <f t="shared" si="27"/>
        <v/>
      </c>
      <c r="P505" s="1" t="e">
        <f ca="1">IF(AND(O505&lt;&gt; "", COUNTIF(SAP!#REF!,O505)&gt;0),"Matched", "")</f>
        <v>#REF!</v>
      </c>
      <c r="Q505" s="1" t="str">
        <f ca="1">IF(D505="AC","Logic4"&amp;"_"&amp;TEXT(C505,"dd.mm.yyyy") &amp;"_"&amp; 1590038.91,"")</f>
        <v>Logic4_04.02.2020_1590038.91</v>
      </c>
      <c r="R505" s="1" t="e">
        <f ca="1">IF(AND(Q505&lt;&gt; "", COUNTIF(SAP!#REF!,Q505)&gt;0),"Matched", "")</f>
        <v>#REF!</v>
      </c>
    </row>
    <row r="506" spans="1:18">
      <c r="A506" s="9">
        <v>11563327</v>
      </c>
      <c r="B506" s="10">
        <v>43865</v>
      </c>
      <c r="C506" s="10">
        <v>43865</v>
      </c>
      <c r="D506" s="11" t="s">
        <v>10</v>
      </c>
      <c r="E506" s="11">
        <v>0</v>
      </c>
      <c r="F506" s="11">
        <v>0</v>
      </c>
      <c r="G506" s="11">
        <v>5730</v>
      </c>
      <c r="H506" s="11">
        <v>163947.79</v>
      </c>
      <c r="I506" s="11" t="s">
        <v>11</v>
      </c>
      <c r="J506" s="11" t="s">
        <v>12</v>
      </c>
      <c r="K506" s="1" t="str">
        <f t="shared" si="25"/>
        <v/>
      </c>
      <c r="L506" s="1" t="e">
        <f ca="1">IF(AND(K506&lt;&gt; "", COUNTIF(SAP!#REF!,K506)&gt;0),"Matched", "")</f>
        <v>#REF!</v>
      </c>
      <c r="M506" s="1" t="str">
        <f t="shared" si="26"/>
        <v/>
      </c>
      <c r="N506" s="1" t="e">
        <f ca="1">IF(AND(M506&lt;&gt; "", COUNTIF(SAP!#REF!,M506)&gt;0),"Matched", "")</f>
        <v>#REF!</v>
      </c>
      <c r="O506" s="1" t="str">
        <f t="shared" si="27"/>
        <v/>
      </c>
      <c r="P506" s="1" t="e">
        <f ca="1">IF(AND(O506&lt;&gt; "", COUNTIF(SAP!#REF!,O506)&gt;0),"Matched", "")</f>
        <v>#REF!</v>
      </c>
      <c r="Q506" s="1" t="str">
        <f ca="1">IF(D506="AC","Logic4"&amp;"_"&amp;TEXT(C506,"dd.mm.yyyy") &amp;"_"&amp; 1590038.91,"")</f>
        <v>Logic4_04.02.2020_1590038.91</v>
      </c>
      <c r="R506" s="1" t="e">
        <f ca="1">IF(AND(Q506&lt;&gt; "", COUNTIF(SAP!#REF!,Q506)&gt;0),"Matched", "")</f>
        <v>#REF!</v>
      </c>
    </row>
    <row r="507" spans="1:18">
      <c r="A507" s="13">
        <v>11563327</v>
      </c>
      <c r="B507" s="14">
        <v>43865</v>
      </c>
      <c r="C507" s="14">
        <v>43865</v>
      </c>
      <c r="D507" s="15" t="s">
        <v>10</v>
      </c>
      <c r="E507" s="15">
        <v>0</v>
      </c>
      <c r="F507" s="15">
        <v>0</v>
      </c>
      <c r="G507" s="15">
        <v>6060</v>
      </c>
      <c r="H507" s="15">
        <v>170007.79</v>
      </c>
      <c r="I507" s="15" t="s">
        <v>11</v>
      </c>
      <c r="J507" s="15" t="s">
        <v>12</v>
      </c>
      <c r="K507" s="1" t="str">
        <f t="shared" si="25"/>
        <v/>
      </c>
      <c r="L507" s="1" t="e">
        <f ca="1">IF(AND(K507&lt;&gt; "", COUNTIF(SAP!#REF!,K507)&gt;0),"Matched", "")</f>
        <v>#REF!</v>
      </c>
      <c r="M507" s="1" t="str">
        <f t="shared" si="26"/>
        <v/>
      </c>
      <c r="N507" s="1" t="e">
        <f ca="1">IF(AND(M507&lt;&gt; "", COUNTIF(SAP!#REF!,M507)&gt;0),"Matched", "")</f>
        <v>#REF!</v>
      </c>
      <c r="O507" s="1" t="str">
        <f t="shared" si="27"/>
        <v/>
      </c>
      <c r="P507" s="1" t="e">
        <f ca="1">IF(AND(O507&lt;&gt; "", COUNTIF(SAP!#REF!,O507)&gt;0),"Matched", "")</f>
        <v>#REF!</v>
      </c>
      <c r="Q507" s="1" t="str">
        <f ca="1">IF(D507="AC","Logic4"&amp;"_"&amp;TEXT(C507,"dd.mm.yyyy") &amp;"_"&amp; 1590038.91,"")</f>
        <v>Logic4_04.02.2020_1590038.91</v>
      </c>
      <c r="R507" s="1" t="e">
        <f ca="1">IF(AND(Q507&lt;&gt; "", COUNTIF(SAP!#REF!,Q507)&gt;0),"Matched", "")</f>
        <v>#REF!</v>
      </c>
    </row>
    <row r="508" spans="1:18">
      <c r="A508" s="9">
        <v>11563327</v>
      </c>
      <c r="B508" s="10">
        <v>43865</v>
      </c>
      <c r="C508" s="10">
        <v>43865</v>
      </c>
      <c r="D508" s="11" t="s">
        <v>10</v>
      </c>
      <c r="E508" s="11">
        <v>0</v>
      </c>
      <c r="F508" s="11">
        <v>0</v>
      </c>
      <c r="G508" s="11">
        <v>6090</v>
      </c>
      <c r="H508" s="11">
        <v>176097.79</v>
      </c>
      <c r="I508" s="11" t="s">
        <v>11</v>
      </c>
      <c r="J508" s="11" t="s">
        <v>12</v>
      </c>
      <c r="K508" s="1" t="str">
        <f t="shared" si="25"/>
        <v/>
      </c>
      <c r="L508" s="1" t="e">
        <f ca="1">IF(AND(K508&lt;&gt; "", COUNTIF(SAP!#REF!,K508)&gt;0),"Matched", "")</f>
        <v>#REF!</v>
      </c>
      <c r="M508" s="1" t="str">
        <f t="shared" si="26"/>
        <v/>
      </c>
      <c r="N508" s="1" t="e">
        <f ca="1">IF(AND(M508&lt;&gt; "", COUNTIF(SAP!#REF!,M508)&gt;0),"Matched", "")</f>
        <v>#REF!</v>
      </c>
      <c r="O508" s="1" t="str">
        <f t="shared" si="27"/>
        <v/>
      </c>
      <c r="P508" s="1" t="e">
        <f ca="1">IF(AND(O508&lt;&gt; "", COUNTIF(SAP!#REF!,O508)&gt;0),"Matched", "")</f>
        <v>#REF!</v>
      </c>
      <c r="Q508" s="1" t="str">
        <f ca="1">IF(D508="AC","Logic4"&amp;"_"&amp;TEXT(C508,"dd.mm.yyyy") &amp;"_"&amp; 1590038.91,"")</f>
        <v>Logic4_04.02.2020_1590038.91</v>
      </c>
      <c r="R508" s="1" t="e">
        <f ca="1">IF(AND(Q508&lt;&gt; "", COUNTIF(SAP!#REF!,Q508)&gt;0),"Matched", "")</f>
        <v>#REF!</v>
      </c>
    </row>
    <row r="509" spans="1:18">
      <c r="A509" s="13">
        <v>11563327</v>
      </c>
      <c r="B509" s="14">
        <v>43865</v>
      </c>
      <c r="C509" s="14">
        <v>43865</v>
      </c>
      <c r="D509" s="15" t="s">
        <v>10</v>
      </c>
      <c r="E509" s="15">
        <v>0</v>
      </c>
      <c r="F509" s="15">
        <v>0</v>
      </c>
      <c r="G509" s="15">
        <v>6231</v>
      </c>
      <c r="H509" s="15">
        <v>182328.79</v>
      </c>
      <c r="I509" s="15" t="s">
        <v>11</v>
      </c>
      <c r="J509" s="15" t="s">
        <v>12</v>
      </c>
      <c r="K509" s="1" t="str">
        <f t="shared" si="25"/>
        <v/>
      </c>
      <c r="L509" s="1" t="e">
        <f ca="1">IF(AND(K509&lt;&gt; "", COUNTIF(SAP!#REF!,K509)&gt;0),"Matched", "")</f>
        <v>#REF!</v>
      </c>
      <c r="M509" s="1" t="str">
        <f t="shared" si="26"/>
        <v/>
      </c>
      <c r="N509" s="1" t="e">
        <f ca="1">IF(AND(M509&lt;&gt; "", COUNTIF(SAP!#REF!,M509)&gt;0),"Matched", "")</f>
        <v>#REF!</v>
      </c>
      <c r="O509" s="1" t="str">
        <f t="shared" si="27"/>
        <v/>
      </c>
      <c r="P509" s="1" t="e">
        <f ca="1">IF(AND(O509&lt;&gt; "", COUNTIF(SAP!#REF!,O509)&gt;0),"Matched", "")</f>
        <v>#REF!</v>
      </c>
      <c r="Q509" s="1" t="str">
        <f ca="1">IF(D509="AC","Logic4"&amp;"_"&amp;TEXT(C509,"dd.mm.yyyy") &amp;"_"&amp; 1590038.91,"")</f>
        <v>Logic4_04.02.2020_1590038.91</v>
      </c>
      <c r="R509" s="1" t="e">
        <f ca="1">IF(AND(Q509&lt;&gt; "", COUNTIF(SAP!#REF!,Q509)&gt;0),"Matched", "")</f>
        <v>#REF!</v>
      </c>
    </row>
    <row r="510" spans="1:18">
      <c r="A510" s="9">
        <v>11563327</v>
      </c>
      <c r="B510" s="10">
        <v>43865</v>
      </c>
      <c r="C510" s="10">
        <v>43865</v>
      </c>
      <c r="D510" s="11" t="s">
        <v>10</v>
      </c>
      <c r="E510" s="11">
        <v>0</v>
      </c>
      <c r="F510" s="11">
        <v>0</v>
      </c>
      <c r="G510" s="11">
        <v>6237</v>
      </c>
      <c r="H510" s="11">
        <v>188565.79</v>
      </c>
      <c r="I510" s="11" t="s">
        <v>11</v>
      </c>
      <c r="J510" s="11" t="s">
        <v>12</v>
      </c>
      <c r="K510" s="1" t="str">
        <f t="shared" si="25"/>
        <v/>
      </c>
      <c r="L510" s="1" t="e">
        <f ca="1">IF(AND(K510&lt;&gt; "", COUNTIF(SAP!#REF!,K510)&gt;0),"Matched", "")</f>
        <v>#REF!</v>
      </c>
      <c r="M510" s="1" t="str">
        <f t="shared" si="26"/>
        <v/>
      </c>
      <c r="N510" s="1" t="e">
        <f ca="1">IF(AND(M510&lt;&gt; "", COUNTIF(SAP!#REF!,M510)&gt;0),"Matched", "")</f>
        <v>#REF!</v>
      </c>
      <c r="O510" s="1" t="str">
        <f t="shared" si="27"/>
        <v/>
      </c>
      <c r="P510" s="1" t="e">
        <f ca="1">IF(AND(O510&lt;&gt; "", COUNTIF(SAP!#REF!,O510)&gt;0),"Matched", "")</f>
        <v>#REF!</v>
      </c>
      <c r="Q510" s="1" t="str">
        <f ca="1">IF(D510="AC","Logic4"&amp;"_"&amp;TEXT(C510,"dd.mm.yyyy") &amp;"_"&amp; 1590038.91,"")</f>
        <v>Logic4_04.02.2020_1590038.91</v>
      </c>
      <c r="R510" s="1" t="e">
        <f ca="1">IF(AND(Q510&lt;&gt; "", COUNTIF(SAP!#REF!,Q510)&gt;0),"Matched", "")</f>
        <v>#REF!</v>
      </c>
    </row>
    <row r="511" spans="1:18">
      <c r="A511" s="13">
        <v>11563327</v>
      </c>
      <c r="B511" s="14">
        <v>43865</v>
      </c>
      <c r="C511" s="14">
        <v>43865</v>
      </c>
      <c r="D511" s="15" t="s">
        <v>10</v>
      </c>
      <c r="E511" s="15">
        <v>0</v>
      </c>
      <c r="F511" s="15">
        <v>0</v>
      </c>
      <c r="G511" s="15">
        <v>6283.22</v>
      </c>
      <c r="H511" s="15">
        <v>194849.01</v>
      </c>
      <c r="I511" s="15" t="s">
        <v>11</v>
      </c>
      <c r="J511" s="15" t="s">
        <v>12</v>
      </c>
      <c r="K511" s="1" t="str">
        <f t="shared" si="25"/>
        <v/>
      </c>
      <c r="L511" s="1" t="e">
        <f ca="1">IF(AND(K511&lt;&gt; "", COUNTIF(SAP!#REF!,K511)&gt;0),"Matched", "")</f>
        <v>#REF!</v>
      </c>
      <c r="M511" s="1" t="str">
        <f t="shared" si="26"/>
        <v/>
      </c>
      <c r="N511" s="1" t="e">
        <f ca="1">IF(AND(M511&lt;&gt; "", COUNTIF(SAP!#REF!,M511)&gt;0),"Matched", "")</f>
        <v>#REF!</v>
      </c>
      <c r="O511" s="1" t="str">
        <f t="shared" si="27"/>
        <v/>
      </c>
      <c r="P511" s="1" t="e">
        <f ca="1">IF(AND(O511&lt;&gt; "", COUNTIF(SAP!#REF!,O511)&gt;0),"Matched", "")</f>
        <v>#REF!</v>
      </c>
      <c r="Q511" s="1" t="str">
        <f ca="1">IF(D511="AC","Logic4"&amp;"_"&amp;TEXT(C511,"dd.mm.yyyy") &amp;"_"&amp; 1590038.91,"")</f>
        <v>Logic4_04.02.2020_1590038.91</v>
      </c>
      <c r="R511" s="1" t="e">
        <f ca="1">IF(AND(Q511&lt;&gt; "", COUNTIF(SAP!#REF!,Q511)&gt;0),"Matched", "")</f>
        <v>#REF!</v>
      </c>
    </row>
    <row r="512" spans="1:18">
      <c r="A512" s="9">
        <v>11563327</v>
      </c>
      <c r="B512" s="10">
        <v>43865</v>
      </c>
      <c r="C512" s="10">
        <v>43865</v>
      </c>
      <c r="D512" s="11" t="s">
        <v>10</v>
      </c>
      <c r="E512" s="11">
        <v>0</v>
      </c>
      <c r="F512" s="11">
        <v>0</v>
      </c>
      <c r="G512" s="11">
        <v>6331.24</v>
      </c>
      <c r="H512" s="11">
        <v>201180.25</v>
      </c>
      <c r="I512" s="11" t="s">
        <v>11</v>
      </c>
      <c r="J512" s="11" t="s">
        <v>12</v>
      </c>
      <c r="K512" s="1" t="str">
        <f t="shared" si="25"/>
        <v/>
      </c>
      <c r="L512" s="1" t="e">
        <f ca="1">IF(AND(K512&lt;&gt; "", COUNTIF(SAP!#REF!,K512)&gt;0),"Matched", "")</f>
        <v>#REF!</v>
      </c>
      <c r="M512" s="1" t="str">
        <f t="shared" si="26"/>
        <v/>
      </c>
      <c r="N512" s="1" t="e">
        <f ca="1">IF(AND(M512&lt;&gt; "", COUNTIF(SAP!#REF!,M512)&gt;0),"Matched", "")</f>
        <v>#REF!</v>
      </c>
      <c r="O512" s="1" t="str">
        <f t="shared" si="27"/>
        <v/>
      </c>
      <c r="P512" s="1" t="e">
        <f ca="1">IF(AND(O512&lt;&gt; "", COUNTIF(SAP!#REF!,O512)&gt;0),"Matched", "")</f>
        <v>#REF!</v>
      </c>
      <c r="Q512" s="1" t="str">
        <f ca="1">IF(D512="AC","Logic4"&amp;"_"&amp;TEXT(C512,"dd.mm.yyyy") &amp;"_"&amp; 1590038.91,"")</f>
        <v>Logic4_04.02.2020_1590038.91</v>
      </c>
      <c r="R512" s="1" t="e">
        <f ca="1">IF(AND(Q512&lt;&gt; "", COUNTIF(SAP!#REF!,Q512)&gt;0),"Matched", "")</f>
        <v>#REF!</v>
      </c>
    </row>
    <row r="513" spans="1:18">
      <c r="A513" s="13">
        <v>11563327</v>
      </c>
      <c r="B513" s="14">
        <v>43865</v>
      </c>
      <c r="C513" s="14">
        <v>43865</v>
      </c>
      <c r="D513" s="15" t="s">
        <v>10</v>
      </c>
      <c r="E513" s="15">
        <v>0</v>
      </c>
      <c r="F513" s="15">
        <v>0</v>
      </c>
      <c r="G513" s="15">
        <v>6588.6</v>
      </c>
      <c r="H513" s="15">
        <v>207768.85</v>
      </c>
      <c r="I513" s="15" t="s">
        <v>11</v>
      </c>
      <c r="J513" s="15" t="s">
        <v>12</v>
      </c>
      <c r="K513" s="1" t="str">
        <f t="shared" si="25"/>
        <v/>
      </c>
      <c r="L513" s="1" t="e">
        <f ca="1">IF(AND(K513&lt;&gt; "", COUNTIF(SAP!#REF!,K513)&gt;0),"Matched", "")</f>
        <v>#REF!</v>
      </c>
      <c r="M513" s="1" t="str">
        <f t="shared" si="26"/>
        <v/>
      </c>
      <c r="N513" s="1" t="e">
        <f ca="1">IF(AND(M513&lt;&gt; "", COUNTIF(SAP!#REF!,M513)&gt;0),"Matched", "")</f>
        <v>#REF!</v>
      </c>
      <c r="O513" s="1" t="str">
        <f t="shared" si="27"/>
        <v/>
      </c>
      <c r="P513" s="1" t="e">
        <f ca="1">IF(AND(O513&lt;&gt; "", COUNTIF(SAP!#REF!,O513)&gt;0),"Matched", "")</f>
        <v>#REF!</v>
      </c>
      <c r="Q513" s="1" t="str">
        <f ca="1">IF(D513="AC","Logic4"&amp;"_"&amp;TEXT(C513,"dd.mm.yyyy") &amp;"_"&amp; 1590038.91,"")</f>
        <v>Logic4_04.02.2020_1590038.91</v>
      </c>
      <c r="R513" s="1" t="e">
        <f ca="1">IF(AND(Q513&lt;&gt; "", COUNTIF(SAP!#REF!,Q513)&gt;0),"Matched", "")</f>
        <v>#REF!</v>
      </c>
    </row>
    <row r="514" spans="1:18">
      <c r="A514" s="9">
        <v>11563327</v>
      </c>
      <c r="B514" s="10">
        <v>43865</v>
      </c>
      <c r="C514" s="10">
        <v>43865</v>
      </c>
      <c r="D514" s="11" t="s">
        <v>10</v>
      </c>
      <c r="E514" s="11">
        <v>0</v>
      </c>
      <c r="F514" s="11">
        <v>0</v>
      </c>
      <c r="G514" s="11">
        <v>6590</v>
      </c>
      <c r="H514" s="11">
        <v>214358.85</v>
      </c>
      <c r="I514" s="11" t="s">
        <v>11</v>
      </c>
      <c r="J514" s="11" t="s">
        <v>12</v>
      </c>
      <c r="K514" s="1" t="str">
        <f t="shared" si="25"/>
        <v/>
      </c>
      <c r="L514" s="1" t="e">
        <f ca="1">IF(AND(K514&lt;&gt; "", COUNTIF(SAP!#REF!,K514)&gt;0),"Matched", "")</f>
        <v>#REF!</v>
      </c>
      <c r="M514" s="1" t="str">
        <f t="shared" si="26"/>
        <v/>
      </c>
      <c r="N514" s="1" t="e">
        <f ca="1">IF(AND(M514&lt;&gt; "", COUNTIF(SAP!#REF!,M514)&gt;0),"Matched", "")</f>
        <v>#REF!</v>
      </c>
      <c r="O514" s="1" t="str">
        <f t="shared" si="27"/>
        <v/>
      </c>
      <c r="P514" s="1" t="e">
        <f ca="1">IF(AND(O514&lt;&gt; "", COUNTIF(SAP!#REF!,O514)&gt;0),"Matched", "")</f>
        <v>#REF!</v>
      </c>
      <c r="Q514" s="1" t="str">
        <f ca="1">IF(D514="AC","Logic4"&amp;"_"&amp;TEXT(C514,"dd.mm.yyyy") &amp;"_"&amp; 1590038.91,"")</f>
        <v>Logic4_04.02.2020_1590038.91</v>
      </c>
      <c r="R514" s="1" t="e">
        <f ca="1">IF(AND(Q514&lt;&gt; "", COUNTIF(SAP!#REF!,Q514)&gt;0),"Matched", "")</f>
        <v>#REF!</v>
      </c>
    </row>
    <row r="515" spans="1:18">
      <c r="A515" s="13">
        <v>11563327</v>
      </c>
      <c r="B515" s="14">
        <v>43865</v>
      </c>
      <c r="C515" s="14">
        <v>43865</v>
      </c>
      <c r="D515" s="15" t="s">
        <v>10</v>
      </c>
      <c r="E515" s="15">
        <v>0</v>
      </c>
      <c r="F515" s="15">
        <v>0</v>
      </c>
      <c r="G515" s="15">
        <v>6740</v>
      </c>
      <c r="H515" s="15">
        <v>221098.85</v>
      </c>
      <c r="I515" s="15" t="s">
        <v>11</v>
      </c>
      <c r="J515" s="15" t="s">
        <v>12</v>
      </c>
      <c r="K515" s="1" t="str">
        <f t="shared" ref="K515:K578" si="28">IF(D515="TF","Logic1"&amp;"_"&amp;TEXT(C515, "mm") &amp;"_"&amp; F515,"")</f>
        <v/>
      </c>
      <c r="L515" s="1" t="e">
        <f ca="1">IF(AND(K515&lt;&gt; "", COUNTIF(SAP!#REF!,K515)&gt;0),"Matched", "")</f>
        <v>#REF!</v>
      </c>
      <c r="M515" s="1" t="str">
        <f t="shared" si="26"/>
        <v/>
      </c>
      <c r="N515" s="1" t="e">
        <f ca="1">IF(AND(M515&lt;&gt; "", COUNTIF(SAP!#REF!,M515)&gt;0),"Matched", "")</f>
        <v>#REF!</v>
      </c>
      <c r="O515" s="1" t="str">
        <f t="shared" si="27"/>
        <v/>
      </c>
      <c r="P515" s="1" t="e">
        <f ca="1">IF(AND(O515&lt;&gt; "", COUNTIF(SAP!#REF!,O515)&gt;0),"Matched", "")</f>
        <v>#REF!</v>
      </c>
      <c r="Q515" s="1" t="str">
        <f ca="1">IF(D515="AC","Logic4"&amp;"_"&amp;TEXT(C515,"dd.mm.yyyy") &amp;"_"&amp; 1590038.91,"")</f>
        <v>Logic4_04.02.2020_1590038.91</v>
      </c>
      <c r="R515" s="1" t="e">
        <f ca="1">IF(AND(Q515&lt;&gt; "", COUNTIF(SAP!#REF!,Q515)&gt;0),"Matched", "")</f>
        <v>#REF!</v>
      </c>
    </row>
    <row r="516" spans="1:18">
      <c r="A516" s="9">
        <v>11563327</v>
      </c>
      <c r="B516" s="10">
        <v>43865</v>
      </c>
      <c r="C516" s="10">
        <v>43865</v>
      </c>
      <c r="D516" s="11" t="s">
        <v>10</v>
      </c>
      <c r="E516" s="11">
        <v>0</v>
      </c>
      <c r="F516" s="11">
        <v>0</v>
      </c>
      <c r="G516" s="11">
        <v>6850</v>
      </c>
      <c r="H516" s="11">
        <v>227948.85</v>
      </c>
      <c r="I516" s="11" t="s">
        <v>11</v>
      </c>
      <c r="J516" s="11" t="s">
        <v>12</v>
      </c>
      <c r="K516" s="1" t="str">
        <f t="shared" si="28"/>
        <v/>
      </c>
      <c r="L516" s="1" t="e">
        <f ca="1">IF(AND(K516&lt;&gt; "", COUNTIF(SAP!#REF!,K516)&gt;0),"Matched", "")</f>
        <v>#REF!</v>
      </c>
      <c r="M516" s="1" t="str">
        <f t="shared" si="26"/>
        <v/>
      </c>
      <c r="N516" s="1" t="e">
        <f ca="1">IF(AND(M516&lt;&gt; "", COUNTIF(SAP!#REF!,M516)&gt;0),"Matched", "")</f>
        <v>#REF!</v>
      </c>
      <c r="O516" s="1" t="str">
        <f t="shared" si="27"/>
        <v/>
      </c>
      <c r="P516" s="1" t="e">
        <f ca="1">IF(AND(O516&lt;&gt; "", COUNTIF(SAP!#REF!,O516)&gt;0),"Matched", "")</f>
        <v>#REF!</v>
      </c>
      <c r="Q516" s="1" t="str">
        <f ca="1">IF(D516="AC","Logic4"&amp;"_"&amp;TEXT(C516,"dd.mm.yyyy") &amp;"_"&amp; 1590038.91,"")</f>
        <v>Logic4_04.02.2020_1590038.91</v>
      </c>
      <c r="R516" s="1" t="e">
        <f ca="1">IF(AND(Q516&lt;&gt; "", COUNTIF(SAP!#REF!,Q516)&gt;0),"Matched", "")</f>
        <v>#REF!</v>
      </c>
    </row>
    <row r="517" spans="1:18">
      <c r="A517" s="13">
        <v>11563327</v>
      </c>
      <c r="B517" s="14">
        <v>43865</v>
      </c>
      <c r="C517" s="14">
        <v>43865</v>
      </c>
      <c r="D517" s="15" t="s">
        <v>10</v>
      </c>
      <c r="E517" s="15">
        <v>0</v>
      </c>
      <c r="F517" s="15">
        <v>0</v>
      </c>
      <c r="G517" s="15">
        <v>7037.2</v>
      </c>
      <c r="H517" s="15">
        <v>234986.05</v>
      </c>
      <c r="I517" s="15" t="s">
        <v>11</v>
      </c>
      <c r="J517" s="15" t="s">
        <v>12</v>
      </c>
      <c r="K517" s="1" t="str">
        <f t="shared" si="28"/>
        <v/>
      </c>
      <c r="L517" s="1" t="e">
        <f ca="1">IF(AND(K517&lt;&gt; "", COUNTIF(SAP!#REF!,K517)&gt;0),"Matched", "")</f>
        <v>#REF!</v>
      </c>
      <c r="M517" s="1" t="str">
        <f t="shared" ref="M517:M580" si="29">IF(D517="TR","Logic2"&amp;"_"&amp;TEXT(C517,"dd.mm.yyyy") &amp;"_"&amp; F517,"")</f>
        <v/>
      </c>
      <c r="N517" s="1" t="e">
        <f ca="1">IF(AND(M517&lt;&gt; "", COUNTIF(SAP!#REF!,M517)&gt;0),"Matched", "")</f>
        <v>#REF!</v>
      </c>
      <c r="O517" s="1" t="str">
        <f t="shared" ref="O517:O580" si="30">IF(D517="AF","Logic3"&amp;"_"&amp;G517,"")</f>
        <v/>
      </c>
      <c r="P517" s="1" t="e">
        <f ca="1">IF(AND(O517&lt;&gt; "", COUNTIF(SAP!#REF!,O517)&gt;0),"Matched", "")</f>
        <v>#REF!</v>
      </c>
      <c r="Q517" s="1" t="str">
        <f ca="1">IF(D517="AC","Logic4"&amp;"_"&amp;TEXT(C517,"dd.mm.yyyy") &amp;"_"&amp; 1590038.91,"")</f>
        <v>Logic4_04.02.2020_1590038.91</v>
      </c>
      <c r="R517" s="1" t="e">
        <f ca="1">IF(AND(Q517&lt;&gt; "", COUNTIF(SAP!#REF!,Q517)&gt;0),"Matched", "")</f>
        <v>#REF!</v>
      </c>
    </row>
    <row r="518" spans="1:18">
      <c r="A518" s="9">
        <v>11563327</v>
      </c>
      <c r="B518" s="10">
        <v>43865</v>
      </c>
      <c r="C518" s="10">
        <v>43865</v>
      </c>
      <c r="D518" s="11" t="s">
        <v>10</v>
      </c>
      <c r="E518" s="11">
        <v>0</v>
      </c>
      <c r="F518" s="11">
        <v>0</v>
      </c>
      <c r="G518" s="11">
        <v>7090</v>
      </c>
      <c r="H518" s="11">
        <v>242076.05</v>
      </c>
      <c r="I518" s="11" t="s">
        <v>11</v>
      </c>
      <c r="J518" s="11" t="s">
        <v>12</v>
      </c>
      <c r="K518" s="1" t="str">
        <f t="shared" si="28"/>
        <v/>
      </c>
      <c r="L518" s="1" t="e">
        <f ca="1">IF(AND(K518&lt;&gt; "", COUNTIF(SAP!#REF!,K518)&gt;0),"Matched", "")</f>
        <v>#REF!</v>
      </c>
      <c r="M518" s="1" t="str">
        <f t="shared" si="29"/>
        <v/>
      </c>
      <c r="N518" s="1" t="e">
        <f ca="1">IF(AND(M518&lt;&gt; "", COUNTIF(SAP!#REF!,M518)&gt;0),"Matched", "")</f>
        <v>#REF!</v>
      </c>
      <c r="O518" s="1" t="str">
        <f t="shared" si="30"/>
        <v/>
      </c>
      <c r="P518" s="1" t="e">
        <f ca="1">IF(AND(O518&lt;&gt; "", COUNTIF(SAP!#REF!,O518)&gt;0),"Matched", "")</f>
        <v>#REF!</v>
      </c>
      <c r="Q518" s="1" t="str">
        <f ca="1">IF(D518="AC","Logic4"&amp;"_"&amp;TEXT(C518,"dd.mm.yyyy") &amp;"_"&amp; 1590038.91,"")</f>
        <v>Logic4_04.02.2020_1590038.91</v>
      </c>
      <c r="R518" s="1" t="e">
        <f ca="1">IF(AND(Q518&lt;&gt; "", COUNTIF(SAP!#REF!,Q518)&gt;0),"Matched", "")</f>
        <v>#REF!</v>
      </c>
    </row>
    <row r="519" spans="1:18">
      <c r="A519" s="13">
        <v>11563327</v>
      </c>
      <c r="B519" s="14">
        <v>43865</v>
      </c>
      <c r="C519" s="14">
        <v>43865</v>
      </c>
      <c r="D519" s="15" t="s">
        <v>10</v>
      </c>
      <c r="E519" s="15">
        <v>0</v>
      </c>
      <c r="F519" s="15">
        <v>0</v>
      </c>
      <c r="G519" s="15">
        <v>7093.9</v>
      </c>
      <c r="H519" s="15">
        <v>249169.95</v>
      </c>
      <c r="I519" s="15" t="s">
        <v>11</v>
      </c>
      <c r="J519" s="15" t="s">
        <v>12</v>
      </c>
      <c r="K519" s="1" t="str">
        <f t="shared" si="28"/>
        <v/>
      </c>
      <c r="L519" s="1" t="e">
        <f ca="1">IF(AND(K519&lt;&gt; "", COUNTIF(SAP!#REF!,K519)&gt;0),"Matched", "")</f>
        <v>#REF!</v>
      </c>
      <c r="M519" s="1" t="str">
        <f t="shared" si="29"/>
        <v/>
      </c>
      <c r="N519" s="1" t="e">
        <f ca="1">IF(AND(M519&lt;&gt; "", COUNTIF(SAP!#REF!,M519)&gt;0),"Matched", "")</f>
        <v>#REF!</v>
      </c>
      <c r="O519" s="1" t="str">
        <f t="shared" si="30"/>
        <v/>
      </c>
      <c r="P519" s="1" t="e">
        <f ca="1">IF(AND(O519&lt;&gt; "", COUNTIF(SAP!#REF!,O519)&gt;0),"Matched", "")</f>
        <v>#REF!</v>
      </c>
      <c r="Q519" s="1" t="str">
        <f ca="1">IF(D519="AC","Logic4"&amp;"_"&amp;TEXT(C519,"dd.mm.yyyy") &amp;"_"&amp; 1590038.91,"")</f>
        <v>Logic4_04.02.2020_1590038.91</v>
      </c>
      <c r="R519" s="1" t="e">
        <f ca="1">IF(AND(Q519&lt;&gt; "", COUNTIF(SAP!#REF!,Q519)&gt;0),"Matched", "")</f>
        <v>#REF!</v>
      </c>
    </row>
    <row r="520" spans="1:18">
      <c r="A520" s="9">
        <v>11563327</v>
      </c>
      <c r="B520" s="10">
        <v>43865</v>
      </c>
      <c r="C520" s="10">
        <v>43865</v>
      </c>
      <c r="D520" s="11" t="s">
        <v>10</v>
      </c>
      <c r="E520" s="11">
        <v>0</v>
      </c>
      <c r="F520" s="11">
        <v>0</v>
      </c>
      <c r="G520" s="11">
        <v>7171.4</v>
      </c>
      <c r="H520" s="11">
        <v>256341.35</v>
      </c>
      <c r="I520" s="11" t="s">
        <v>11</v>
      </c>
      <c r="J520" s="11" t="s">
        <v>12</v>
      </c>
      <c r="K520" s="1" t="str">
        <f t="shared" si="28"/>
        <v/>
      </c>
      <c r="L520" s="1" t="e">
        <f ca="1">IF(AND(K520&lt;&gt; "", COUNTIF(SAP!#REF!,K520)&gt;0),"Matched", "")</f>
        <v>#REF!</v>
      </c>
      <c r="M520" s="1" t="str">
        <f t="shared" si="29"/>
        <v/>
      </c>
      <c r="N520" s="1" t="e">
        <f ca="1">IF(AND(M520&lt;&gt; "", COUNTIF(SAP!#REF!,M520)&gt;0),"Matched", "")</f>
        <v>#REF!</v>
      </c>
      <c r="O520" s="1" t="str">
        <f t="shared" si="30"/>
        <v/>
      </c>
      <c r="P520" s="1" t="e">
        <f ca="1">IF(AND(O520&lt;&gt; "", COUNTIF(SAP!#REF!,O520)&gt;0),"Matched", "")</f>
        <v>#REF!</v>
      </c>
      <c r="Q520" s="1" t="str">
        <f ca="1">IF(D520="AC","Logic4"&amp;"_"&amp;TEXT(C520,"dd.mm.yyyy") &amp;"_"&amp; 1590038.91,"")</f>
        <v>Logic4_04.02.2020_1590038.91</v>
      </c>
      <c r="R520" s="1" t="e">
        <f ca="1">IF(AND(Q520&lt;&gt; "", COUNTIF(SAP!#REF!,Q520)&gt;0),"Matched", "")</f>
        <v>#REF!</v>
      </c>
    </row>
    <row r="521" spans="1:18">
      <c r="A521" s="13">
        <v>11563327</v>
      </c>
      <c r="B521" s="14">
        <v>43865</v>
      </c>
      <c r="C521" s="14">
        <v>43865</v>
      </c>
      <c r="D521" s="15" t="s">
        <v>10</v>
      </c>
      <c r="E521" s="15">
        <v>0</v>
      </c>
      <c r="F521" s="15">
        <v>0</v>
      </c>
      <c r="G521" s="15">
        <v>7220</v>
      </c>
      <c r="H521" s="15">
        <v>263561.34999999998</v>
      </c>
      <c r="I521" s="15" t="s">
        <v>11</v>
      </c>
      <c r="J521" s="15" t="s">
        <v>12</v>
      </c>
      <c r="K521" s="1" t="str">
        <f t="shared" si="28"/>
        <v/>
      </c>
      <c r="L521" s="1" t="e">
        <f ca="1">IF(AND(K521&lt;&gt; "", COUNTIF(SAP!#REF!,K521)&gt;0),"Matched", "")</f>
        <v>#REF!</v>
      </c>
      <c r="M521" s="1" t="str">
        <f t="shared" si="29"/>
        <v/>
      </c>
      <c r="N521" s="1" t="e">
        <f ca="1">IF(AND(M521&lt;&gt; "", COUNTIF(SAP!#REF!,M521)&gt;0),"Matched", "")</f>
        <v>#REF!</v>
      </c>
      <c r="O521" s="1" t="str">
        <f t="shared" si="30"/>
        <v/>
      </c>
      <c r="P521" s="1" t="e">
        <f ca="1">IF(AND(O521&lt;&gt; "", COUNTIF(SAP!#REF!,O521)&gt;0),"Matched", "")</f>
        <v>#REF!</v>
      </c>
      <c r="Q521" s="1" t="str">
        <f ca="1">IF(D521="AC","Logic4"&amp;"_"&amp;TEXT(C521,"dd.mm.yyyy") &amp;"_"&amp; 1590038.91,"")</f>
        <v>Logic4_04.02.2020_1590038.91</v>
      </c>
      <c r="R521" s="1" t="e">
        <f ca="1">IF(AND(Q521&lt;&gt; "", COUNTIF(SAP!#REF!,Q521)&gt;0),"Matched", "")</f>
        <v>#REF!</v>
      </c>
    </row>
    <row r="522" spans="1:18">
      <c r="A522" s="9">
        <v>11563327</v>
      </c>
      <c r="B522" s="10">
        <v>43865</v>
      </c>
      <c r="C522" s="10">
        <v>43865</v>
      </c>
      <c r="D522" s="11" t="s">
        <v>10</v>
      </c>
      <c r="E522" s="11">
        <v>0</v>
      </c>
      <c r="F522" s="11">
        <v>0</v>
      </c>
      <c r="G522" s="11">
        <v>7255</v>
      </c>
      <c r="H522" s="11">
        <v>270816.34999999998</v>
      </c>
      <c r="I522" s="11" t="s">
        <v>11</v>
      </c>
      <c r="J522" s="11" t="s">
        <v>12</v>
      </c>
      <c r="K522" s="1" t="str">
        <f t="shared" si="28"/>
        <v/>
      </c>
      <c r="L522" s="1" t="e">
        <f ca="1">IF(AND(K522&lt;&gt; "", COUNTIF(SAP!#REF!,K522)&gt;0),"Matched", "")</f>
        <v>#REF!</v>
      </c>
      <c r="M522" s="1" t="str">
        <f t="shared" si="29"/>
        <v/>
      </c>
      <c r="N522" s="1" t="e">
        <f ca="1">IF(AND(M522&lt;&gt; "", COUNTIF(SAP!#REF!,M522)&gt;0),"Matched", "")</f>
        <v>#REF!</v>
      </c>
      <c r="O522" s="1" t="str">
        <f t="shared" si="30"/>
        <v/>
      </c>
      <c r="P522" s="1" t="e">
        <f ca="1">IF(AND(O522&lt;&gt; "", COUNTIF(SAP!#REF!,O522)&gt;0),"Matched", "")</f>
        <v>#REF!</v>
      </c>
      <c r="Q522" s="1" t="str">
        <f ca="1">IF(D522="AC","Logic4"&amp;"_"&amp;TEXT(C522,"dd.mm.yyyy") &amp;"_"&amp; 1590038.91,"")</f>
        <v>Logic4_04.02.2020_1590038.91</v>
      </c>
      <c r="R522" s="1" t="e">
        <f ca="1">IF(AND(Q522&lt;&gt; "", COUNTIF(SAP!#REF!,Q522)&gt;0),"Matched", "")</f>
        <v>#REF!</v>
      </c>
    </row>
    <row r="523" spans="1:18">
      <c r="A523" s="13">
        <v>11563327</v>
      </c>
      <c r="B523" s="14">
        <v>43865</v>
      </c>
      <c r="C523" s="14">
        <v>43865</v>
      </c>
      <c r="D523" s="15" t="s">
        <v>10</v>
      </c>
      <c r="E523" s="15">
        <v>0</v>
      </c>
      <c r="F523" s="15">
        <v>0</v>
      </c>
      <c r="G523" s="15">
        <v>7409</v>
      </c>
      <c r="H523" s="15">
        <v>278225.34999999998</v>
      </c>
      <c r="I523" s="15" t="s">
        <v>11</v>
      </c>
      <c r="J523" s="15" t="s">
        <v>12</v>
      </c>
      <c r="K523" s="1" t="str">
        <f t="shared" si="28"/>
        <v/>
      </c>
      <c r="L523" s="1" t="e">
        <f ca="1">IF(AND(K523&lt;&gt; "", COUNTIF(SAP!#REF!,K523)&gt;0),"Matched", "")</f>
        <v>#REF!</v>
      </c>
      <c r="M523" s="1" t="str">
        <f t="shared" si="29"/>
        <v/>
      </c>
      <c r="N523" s="1" t="e">
        <f ca="1">IF(AND(M523&lt;&gt; "", COUNTIF(SAP!#REF!,M523)&gt;0),"Matched", "")</f>
        <v>#REF!</v>
      </c>
      <c r="O523" s="1" t="str">
        <f t="shared" si="30"/>
        <v/>
      </c>
      <c r="P523" s="1" t="e">
        <f ca="1">IF(AND(O523&lt;&gt; "", COUNTIF(SAP!#REF!,O523)&gt;0),"Matched", "")</f>
        <v>#REF!</v>
      </c>
      <c r="Q523" s="1" t="str">
        <f ca="1">IF(D523="AC","Logic4"&amp;"_"&amp;TEXT(C523,"dd.mm.yyyy") &amp;"_"&amp; 1590038.91,"")</f>
        <v>Logic4_04.02.2020_1590038.91</v>
      </c>
      <c r="R523" s="1" t="e">
        <f ca="1">IF(AND(Q523&lt;&gt; "", COUNTIF(SAP!#REF!,Q523)&gt;0),"Matched", "")</f>
        <v>#REF!</v>
      </c>
    </row>
    <row r="524" spans="1:18">
      <c r="A524" s="9">
        <v>11563327</v>
      </c>
      <c r="B524" s="10">
        <v>43865</v>
      </c>
      <c r="C524" s="10">
        <v>43865</v>
      </c>
      <c r="D524" s="11" t="s">
        <v>10</v>
      </c>
      <c r="E524" s="11">
        <v>0</v>
      </c>
      <c r="F524" s="11">
        <v>0</v>
      </c>
      <c r="G524" s="11">
        <v>7430</v>
      </c>
      <c r="H524" s="11">
        <v>285655.34999999998</v>
      </c>
      <c r="I524" s="11" t="s">
        <v>11</v>
      </c>
      <c r="J524" s="11" t="s">
        <v>12</v>
      </c>
      <c r="K524" s="1" t="str">
        <f t="shared" si="28"/>
        <v/>
      </c>
      <c r="L524" s="1" t="e">
        <f ca="1">IF(AND(K524&lt;&gt; "", COUNTIF(SAP!#REF!,K524)&gt;0),"Matched", "")</f>
        <v>#REF!</v>
      </c>
      <c r="M524" s="1" t="str">
        <f t="shared" si="29"/>
        <v/>
      </c>
      <c r="N524" s="1" t="e">
        <f ca="1">IF(AND(M524&lt;&gt; "", COUNTIF(SAP!#REF!,M524)&gt;0),"Matched", "")</f>
        <v>#REF!</v>
      </c>
      <c r="O524" s="1" t="str">
        <f t="shared" si="30"/>
        <v/>
      </c>
      <c r="P524" s="1" t="e">
        <f ca="1">IF(AND(O524&lt;&gt; "", COUNTIF(SAP!#REF!,O524)&gt;0),"Matched", "")</f>
        <v>#REF!</v>
      </c>
      <c r="Q524" s="1" t="str">
        <f ca="1">IF(D524="AC","Logic4"&amp;"_"&amp;TEXT(C524,"dd.mm.yyyy") &amp;"_"&amp; 1590038.91,"")</f>
        <v>Logic4_04.02.2020_1590038.91</v>
      </c>
      <c r="R524" s="1" t="e">
        <f ca="1">IF(AND(Q524&lt;&gt; "", COUNTIF(SAP!#REF!,Q524)&gt;0),"Matched", "")</f>
        <v>#REF!</v>
      </c>
    </row>
    <row r="525" spans="1:18">
      <c r="A525" s="13">
        <v>11563327</v>
      </c>
      <c r="B525" s="14">
        <v>43865</v>
      </c>
      <c r="C525" s="14">
        <v>43865</v>
      </c>
      <c r="D525" s="15" t="s">
        <v>10</v>
      </c>
      <c r="E525" s="15">
        <v>0</v>
      </c>
      <c r="F525" s="15">
        <v>0</v>
      </c>
      <c r="G525" s="15">
        <v>7510.1</v>
      </c>
      <c r="H525" s="15">
        <v>293165.45</v>
      </c>
      <c r="I525" s="15" t="s">
        <v>11</v>
      </c>
      <c r="J525" s="15" t="s">
        <v>12</v>
      </c>
      <c r="K525" s="1" t="str">
        <f t="shared" si="28"/>
        <v/>
      </c>
      <c r="L525" s="1" t="e">
        <f ca="1">IF(AND(K525&lt;&gt; "", COUNTIF(SAP!#REF!,K525)&gt;0),"Matched", "")</f>
        <v>#REF!</v>
      </c>
      <c r="M525" s="1" t="str">
        <f t="shared" si="29"/>
        <v/>
      </c>
      <c r="N525" s="1" t="e">
        <f ca="1">IF(AND(M525&lt;&gt; "", COUNTIF(SAP!#REF!,M525)&gt;0),"Matched", "")</f>
        <v>#REF!</v>
      </c>
      <c r="O525" s="1" t="str">
        <f t="shared" si="30"/>
        <v/>
      </c>
      <c r="P525" s="1" t="e">
        <f ca="1">IF(AND(O525&lt;&gt; "", COUNTIF(SAP!#REF!,O525)&gt;0),"Matched", "")</f>
        <v>#REF!</v>
      </c>
      <c r="Q525" s="1" t="str">
        <f ca="1">IF(D525="AC","Logic4"&amp;"_"&amp;TEXT(C525,"dd.mm.yyyy") &amp;"_"&amp; 1590038.91,"")</f>
        <v>Logic4_04.02.2020_1590038.91</v>
      </c>
      <c r="R525" s="1" t="e">
        <f ca="1">IF(AND(Q525&lt;&gt; "", COUNTIF(SAP!#REF!,Q525)&gt;0),"Matched", "")</f>
        <v>#REF!</v>
      </c>
    </row>
    <row r="526" spans="1:18">
      <c r="A526" s="9">
        <v>11563327</v>
      </c>
      <c r="B526" s="10">
        <v>43865</v>
      </c>
      <c r="C526" s="10">
        <v>43865</v>
      </c>
      <c r="D526" s="11" t="s">
        <v>10</v>
      </c>
      <c r="E526" s="11">
        <v>0</v>
      </c>
      <c r="F526" s="11">
        <v>0</v>
      </c>
      <c r="G526" s="11">
        <v>7720</v>
      </c>
      <c r="H526" s="11">
        <v>300885.45</v>
      </c>
      <c r="I526" s="11" t="s">
        <v>11</v>
      </c>
      <c r="J526" s="11" t="s">
        <v>12</v>
      </c>
      <c r="K526" s="1" t="str">
        <f t="shared" si="28"/>
        <v/>
      </c>
      <c r="L526" s="1" t="e">
        <f ca="1">IF(AND(K526&lt;&gt; "", COUNTIF(SAP!#REF!,K526)&gt;0),"Matched", "")</f>
        <v>#REF!</v>
      </c>
      <c r="M526" s="1" t="str">
        <f t="shared" si="29"/>
        <v/>
      </c>
      <c r="N526" s="1" t="e">
        <f ca="1">IF(AND(M526&lt;&gt; "", COUNTIF(SAP!#REF!,M526)&gt;0),"Matched", "")</f>
        <v>#REF!</v>
      </c>
      <c r="O526" s="1" t="str">
        <f t="shared" si="30"/>
        <v/>
      </c>
      <c r="P526" s="1" t="e">
        <f ca="1">IF(AND(O526&lt;&gt; "", COUNTIF(SAP!#REF!,O526)&gt;0),"Matched", "")</f>
        <v>#REF!</v>
      </c>
      <c r="Q526" s="1" t="str">
        <f ca="1">IF(D526="AC","Logic4"&amp;"_"&amp;TEXT(C526,"dd.mm.yyyy") &amp;"_"&amp; 1590038.91,"")</f>
        <v>Logic4_04.02.2020_1590038.91</v>
      </c>
      <c r="R526" s="1" t="e">
        <f ca="1">IF(AND(Q526&lt;&gt; "", COUNTIF(SAP!#REF!,Q526)&gt;0),"Matched", "")</f>
        <v>#REF!</v>
      </c>
    </row>
    <row r="527" spans="1:18">
      <c r="A527" s="13">
        <v>11563327</v>
      </c>
      <c r="B527" s="14">
        <v>43865</v>
      </c>
      <c r="C527" s="14">
        <v>43865</v>
      </c>
      <c r="D527" s="15" t="s">
        <v>10</v>
      </c>
      <c r="E527" s="15">
        <v>0</v>
      </c>
      <c r="F527" s="15">
        <v>0</v>
      </c>
      <c r="G527" s="15">
        <v>7966.9</v>
      </c>
      <c r="H527" s="15">
        <v>308852.34999999998</v>
      </c>
      <c r="I527" s="15" t="s">
        <v>11</v>
      </c>
      <c r="J527" s="15" t="s">
        <v>12</v>
      </c>
      <c r="K527" s="1" t="str">
        <f t="shared" si="28"/>
        <v/>
      </c>
      <c r="L527" s="1" t="e">
        <f ca="1">IF(AND(K527&lt;&gt; "", COUNTIF(SAP!#REF!,K527)&gt;0),"Matched", "")</f>
        <v>#REF!</v>
      </c>
      <c r="M527" s="1" t="str">
        <f t="shared" si="29"/>
        <v/>
      </c>
      <c r="N527" s="1" t="e">
        <f ca="1">IF(AND(M527&lt;&gt; "", COUNTIF(SAP!#REF!,M527)&gt;0),"Matched", "")</f>
        <v>#REF!</v>
      </c>
      <c r="O527" s="1" t="str">
        <f t="shared" si="30"/>
        <v/>
      </c>
      <c r="P527" s="1" t="e">
        <f ca="1">IF(AND(O527&lt;&gt; "", COUNTIF(SAP!#REF!,O527)&gt;0),"Matched", "")</f>
        <v>#REF!</v>
      </c>
      <c r="Q527" s="1" t="str">
        <f ca="1">IF(D527="AC","Logic4"&amp;"_"&amp;TEXT(C527,"dd.mm.yyyy") &amp;"_"&amp; 1590038.91,"")</f>
        <v>Logic4_04.02.2020_1590038.91</v>
      </c>
      <c r="R527" s="1" t="e">
        <f ca="1">IF(AND(Q527&lt;&gt; "", COUNTIF(SAP!#REF!,Q527)&gt;0),"Matched", "")</f>
        <v>#REF!</v>
      </c>
    </row>
    <row r="528" spans="1:18">
      <c r="A528" s="9">
        <v>11563327</v>
      </c>
      <c r="B528" s="10">
        <v>43865</v>
      </c>
      <c r="C528" s="10">
        <v>43865</v>
      </c>
      <c r="D528" s="11" t="s">
        <v>10</v>
      </c>
      <c r="E528" s="11">
        <v>0</v>
      </c>
      <c r="F528" s="11">
        <v>0</v>
      </c>
      <c r="G528" s="11">
        <v>8220</v>
      </c>
      <c r="H528" s="11">
        <v>317072.34999999998</v>
      </c>
      <c r="I528" s="11" t="s">
        <v>11</v>
      </c>
      <c r="J528" s="11" t="s">
        <v>12</v>
      </c>
      <c r="K528" s="1" t="str">
        <f t="shared" si="28"/>
        <v/>
      </c>
      <c r="L528" s="1" t="e">
        <f ca="1">IF(AND(K528&lt;&gt; "", COUNTIF(SAP!#REF!,K528)&gt;0),"Matched", "")</f>
        <v>#REF!</v>
      </c>
      <c r="M528" s="1" t="str">
        <f t="shared" si="29"/>
        <v/>
      </c>
      <c r="N528" s="1" t="e">
        <f ca="1">IF(AND(M528&lt;&gt; "", COUNTIF(SAP!#REF!,M528)&gt;0),"Matched", "")</f>
        <v>#REF!</v>
      </c>
      <c r="O528" s="1" t="str">
        <f t="shared" si="30"/>
        <v/>
      </c>
      <c r="P528" s="1" t="e">
        <f ca="1">IF(AND(O528&lt;&gt; "", COUNTIF(SAP!#REF!,O528)&gt;0),"Matched", "")</f>
        <v>#REF!</v>
      </c>
      <c r="Q528" s="1" t="str">
        <f ca="1">IF(D528="AC","Logic4"&amp;"_"&amp;TEXT(C528,"dd.mm.yyyy") &amp;"_"&amp; 1590038.91,"")</f>
        <v>Logic4_04.02.2020_1590038.91</v>
      </c>
      <c r="R528" s="1" t="e">
        <f ca="1">IF(AND(Q528&lt;&gt; "", COUNTIF(SAP!#REF!,Q528)&gt;0),"Matched", "")</f>
        <v>#REF!</v>
      </c>
    </row>
    <row r="529" spans="1:18">
      <c r="A529" s="13">
        <v>11563327</v>
      </c>
      <c r="B529" s="14">
        <v>43865</v>
      </c>
      <c r="C529" s="14">
        <v>43865</v>
      </c>
      <c r="D529" s="15" t="s">
        <v>10</v>
      </c>
      <c r="E529" s="15">
        <v>0</v>
      </c>
      <c r="F529" s="15">
        <v>0</v>
      </c>
      <c r="G529" s="15">
        <v>8265</v>
      </c>
      <c r="H529" s="15">
        <v>325337.34999999998</v>
      </c>
      <c r="I529" s="15" t="s">
        <v>11</v>
      </c>
      <c r="J529" s="15" t="s">
        <v>12</v>
      </c>
      <c r="K529" s="1" t="str">
        <f t="shared" si="28"/>
        <v/>
      </c>
      <c r="L529" s="1" t="e">
        <f ca="1">IF(AND(K529&lt;&gt; "", COUNTIF(SAP!#REF!,K529)&gt;0),"Matched", "")</f>
        <v>#REF!</v>
      </c>
      <c r="M529" s="1" t="str">
        <f t="shared" si="29"/>
        <v/>
      </c>
      <c r="N529" s="1" t="e">
        <f ca="1">IF(AND(M529&lt;&gt; "", COUNTIF(SAP!#REF!,M529)&gt;0),"Matched", "")</f>
        <v>#REF!</v>
      </c>
      <c r="O529" s="1" t="str">
        <f t="shared" si="30"/>
        <v/>
      </c>
      <c r="P529" s="1" t="e">
        <f ca="1">IF(AND(O529&lt;&gt; "", COUNTIF(SAP!#REF!,O529)&gt;0),"Matched", "")</f>
        <v>#REF!</v>
      </c>
      <c r="Q529" s="1" t="str">
        <f ca="1">IF(D529="AC","Logic4"&amp;"_"&amp;TEXT(C529,"dd.mm.yyyy") &amp;"_"&amp; 1590038.91,"")</f>
        <v>Logic4_04.02.2020_1590038.91</v>
      </c>
      <c r="R529" s="1" t="e">
        <f ca="1">IF(AND(Q529&lt;&gt; "", COUNTIF(SAP!#REF!,Q529)&gt;0),"Matched", "")</f>
        <v>#REF!</v>
      </c>
    </row>
    <row r="530" spans="1:18">
      <c r="A530" s="9">
        <v>11563327</v>
      </c>
      <c r="B530" s="10">
        <v>43865</v>
      </c>
      <c r="C530" s="10">
        <v>43865</v>
      </c>
      <c r="D530" s="11" t="s">
        <v>10</v>
      </c>
      <c r="E530" s="11">
        <v>0</v>
      </c>
      <c r="F530" s="11">
        <v>0</v>
      </c>
      <c r="G530" s="11">
        <v>8300</v>
      </c>
      <c r="H530" s="11">
        <v>333637.34999999998</v>
      </c>
      <c r="I530" s="11" t="s">
        <v>11</v>
      </c>
      <c r="J530" s="11" t="s">
        <v>12</v>
      </c>
      <c r="K530" s="1" t="str">
        <f t="shared" si="28"/>
        <v/>
      </c>
      <c r="L530" s="1" t="e">
        <f ca="1">IF(AND(K530&lt;&gt; "", COUNTIF(SAP!#REF!,K530)&gt;0),"Matched", "")</f>
        <v>#REF!</v>
      </c>
      <c r="M530" s="1" t="str">
        <f t="shared" si="29"/>
        <v/>
      </c>
      <c r="N530" s="1" t="e">
        <f ca="1">IF(AND(M530&lt;&gt; "", COUNTIF(SAP!#REF!,M530)&gt;0),"Matched", "")</f>
        <v>#REF!</v>
      </c>
      <c r="O530" s="1" t="str">
        <f t="shared" si="30"/>
        <v/>
      </c>
      <c r="P530" s="1" t="e">
        <f ca="1">IF(AND(O530&lt;&gt; "", COUNTIF(SAP!#REF!,O530)&gt;0),"Matched", "")</f>
        <v>#REF!</v>
      </c>
      <c r="Q530" s="1" t="str">
        <f ca="1">IF(D530="AC","Logic4"&amp;"_"&amp;TEXT(C530,"dd.mm.yyyy") &amp;"_"&amp; 1590038.91,"")</f>
        <v>Logic4_04.02.2020_1590038.91</v>
      </c>
      <c r="R530" s="1" t="e">
        <f ca="1">IF(AND(Q530&lt;&gt; "", COUNTIF(SAP!#REF!,Q530)&gt;0),"Matched", "")</f>
        <v>#REF!</v>
      </c>
    </row>
    <row r="531" spans="1:18">
      <c r="A531" s="13">
        <v>11563327</v>
      </c>
      <c r="B531" s="14">
        <v>43865</v>
      </c>
      <c r="C531" s="14">
        <v>43865</v>
      </c>
      <c r="D531" s="15" t="s">
        <v>10</v>
      </c>
      <c r="E531" s="15">
        <v>0</v>
      </c>
      <c r="F531" s="15">
        <v>0</v>
      </c>
      <c r="G531" s="15">
        <v>8456.7999999999993</v>
      </c>
      <c r="H531" s="15">
        <v>342094.15</v>
      </c>
      <c r="I531" s="15" t="s">
        <v>11</v>
      </c>
      <c r="J531" s="15" t="s">
        <v>12</v>
      </c>
      <c r="K531" s="1" t="str">
        <f t="shared" si="28"/>
        <v/>
      </c>
      <c r="L531" s="1" t="e">
        <f ca="1">IF(AND(K531&lt;&gt; "", COUNTIF(SAP!#REF!,K531)&gt;0),"Matched", "")</f>
        <v>#REF!</v>
      </c>
      <c r="M531" s="1" t="str">
        <f t="shared" si="29"/>
        <v/>
      </c>
      <c r="N531" s="1" t="e">
        <f ca="1">IF(AND(M531&lt;&gt; "", COUNTIF(SAP!#REF!,M531)&gt;0),"Matched", "")</f>
        <v>#REF!</v>
      </c>
      <c r="O531" s="1" t="str">
        <f t="shared" si="30"/>
        <v/>
      </c>
      <c r="P531" s="1" t="e">
        <f ca="1">IF(AND(O531&lt;&gt; "", COUNTIF(SAP!#REF!,O531)&gt;0),"Matched", "")</f>
        <v>#REF!</v>
      </c>
      <c r="Q531" s="1" t="str">
        <f ca="1">IF(D531="AC","Logic4"&amp;"_"&amp;TEXT(C531,"dd.mm.yyyy") &amp;"_"&amp; 1590038.91,"")</f>
        <v>Logic4_04.02.2020_1590038.91</v>
      </c>
      <c r="R531" s="1" t="e">
        <f ca="1">IF(AND(Q531&lt;&gt; "", COUNTIF(SAP!#REF!,Q531)&gt;0),"Matched", "")</f>
        <v>#REF!</v>
      </c>
    </row>
    <row r="532" spans="1:18">
      <c r="A532" s="9">
        <v>11563327</v>
      </c>
      <c r="B532" s="10">
        <v>43865</v>
      </c>
      <c r="C532" s="10">
        <v>43865</v>
      </c>
      <c r="D532" s="11" t="s">
        <v>10</v>
      </c>
      <c r="E532" s="11">
        <v>0</v>
      </c>
      <c r="F532" s="11">
        <v>0</v>
      </c>
      <c r="G532" s="11">
        <v>8596.4</v>
      </c>
      <c r="H532" s="11">
        <v>350690.55</v>
      </c>
      <c r="I532" s="11" t="s">
        <v>11</v>
      </c>
      <c r="J532" s="11" t="s">
        <v>12</v>
      </c>
      <c r="K532" s="1" t="str">
        <f t="shared" si="28"/>
        <v/>
      </c>
      <c r="L532" s="1" t="e">
        <f ca="1">IF(AND(K532&lt;&gt; "", COUNTIF(SAP!#REF!,K532)&gt;0),"Matched", "")</f>
        <v>#REF!</v>
      </c>
      <c r="M532" s="1" t="str">
        <f t="shared" si="29"/>
        <v/>
      </c>
      <c r="N532" s="1" t="e">
        <f ca="1">IF(AND(M532&lt;&gt; "", COUNTIF(SAP!#REF!,M532)&gt;0),"Matched", "")</f>
        <v>#REF!</v>
      </c>
      <c r="O532" s="1" t="str">
        <f t="shared" si="30"/>
        <v/>
      </c>
      <c r="P532" s="1" t="e">
        <f ca="1">IF(AND(O532&lt;&gt; "", COUNTIF(SAP!#REF!,O532)&gt;0),"Matched", "")</f>
        <v>#REF!</v>
      </c>
      <c r="Q532" s="1" t="str">
        <f ca="1">IF(D532="AC","Logic4"&amp;"_"&amp;TEXT(C532,"dd.mm.yyyy") &amp;"_"&amp; 1590038.91,"")</f>
        <v>Logic4_04.02.2020_1590038.91</v>
      </c>
      <c r="R532" s="1" t="e">
        <f ca="1">IF(AND(Q532&lt;&gt; "", COUNTIF(SAP!#REF!,Q532)&gt;0),"Matched", "")</f>
        <v>#REF!</v>
      </c>
    </row>
    <row r="533" spans="1:18">
      <c r="A533" s="13">
        <v>11563327</v>
      </c>
      <c r="B533" s="14">
        <v>43865</v>
      </c>
      <c r="C533" s="14">
        <v>43865</v>
      </c>
      <c r="D533" s="15" t="s">
        <v>10</v>
      </c>
      <c r="E533" s="15">
        <v>0</v>
      </c>
      <c r="F533" s="15">
        <v>0</v>
      </c>
      <c r="G533" s="15">
        <v>8659.6</v>
      </c>
      <c r="H533" s="15">
        <v>359350.15</v>
      </c>
      <c r="I533" s="15" t="s">
        <v>11</v>
      </c>
      <c r="J533" s="15" t="s">
        <v>12</v>
      </c>
      <c r="K533" s="1" t="str">
        <f t="shared" si="28"/>
        <v/>
      </c>
      <c r="L533" s="1" t="e">
        <f ca="1">IF(AND(K533&lt;&gt; "", COUNTIF(SAP!#REF!,K533)&gt;0),"Matched", "")</f>
        <v>#REF!</v>
      </c>
      <c r="M533" s="1" t="str">
        <f t="shared" si="29"/>
        <v/>
      </c>
      <c r="N533" s="1" t="e">
        <f ca="1">IF(AND(M533&lt;&gt; "", COUNTIF(SAP!#REF!,M533)&gt;0),"Matched", "")</f>
        <v>#REF!</v>
      </c>
      <c r="O533" s="1" t="str">
        <f t="shared" si="30"/>
        <v/>
      </c>
      <c r="P533" s="1" t="e">
        <f ca="1">IF(AND(O533&lt;&gt; "", COUNTIF(SAP!#REF!,O533)&gt;0),"Matched", "")</f>
        <v>#REF!</v>
      </c>
      <c r="Q533" s="1" t="str">
        <f ca="1">IF(D533="AC","Logic4"&amp;"_"&amp;TEXT(C533,"dd.mm.yyyy") &amp;"_"&amp; 1590038.91,"")</f>
        <v>Logic4_04.02.2020_1590038.91</v>
      </c>
      <c r="R533" s="1" t="e">
        <f ca="1">IF(AND(Q533&lt;&gt; "", COUNTIF(SAP!#REF!,Q533)&gt;0),"Matched", "")</f>
        <v>#REF!</v>
      </c>
    </row>
    <row r="534" spans="1:18">
      <c r="A534" s="9">
        <v>11563327</v>
      </c>
      <c r="B534" s="10">
        <v>43865</v>
      </c>
      <c r="C534" s="10">
        <v>43865</v>
      </c>
      <c r="D534" s="11" t="s">
        <v>10</v>
      </c>
      <c r="E534" s="11">
        <v>0</v>
      </c>
      <c r="F534" s="11">
        <v>0</v>
      </c>
      <c r="G534" s="11">
        <v>8774.2000000000007</v>
      </c>
      <c r="H534" s="11">
        <v>368124.35</v>
      </c>
      <c r="I534" s="11" t="s">
        <v>11</v>
      </c>
      <c r="J534" s="11" t="s">
        <v>12</v>
      </c>
      <c r="K534" s="1" t="str">
        <f t="shared" si="28"/>
        <v/>
      </c>
      <c r="L534" s="1" t="e">
        <f ca="1">IF(AND(K534&lt;&gt; "", COUNTIF(SAP!#REF!,K534)&gt;0),"Matched", "")</f>
        <v>#REF!</v>
      </c>
      <c r="M534" s="1" t="str">
        <f t="shared" si="29"/>
        <v/>
      </c>
      <c r="N534" s="1" t="e">
        <f ca="1">IF(AND(M534&lt;&gt; "", COUNTIF(SAP!#REF!,M534)&gt;0),"Matched", "")</f>
        <v>#REF!</v>
      </c>
      <c r="O534" s="1" t="str">
        <f t="shared" si="30"/>
        <v/>
      </c>
      <c r="P534" s="1" t="e">
        <f ca="1">IF(AND(O534&lt;&gt; "", COUNTIF(SAP!#REF!,O534)&gt;0),"Matched", "")</f>
        <v>#REF!</v>
      </c>
      <c r="Q534" s="1" t="str">
        <f ca="1">IF(D534="AC","Logic4"&amp;"_"&amp;TEXT(C534,"dd.mm.yyyy") &amp;"_"&amp; 1590038.91,"")</f>
        <v>Logic4_04.02.2020_1590038.91</v>
      </c>
      <c r="R534" s="1" t="e">
        <f ca="1">IF(AND(Q534&lt;&gt; "", COUNTIF(SAP!#REF!,Q534)&gt;0),"Matched", "")</f>
        <v>#REF!</v>
      </c>
    </row>
    <row r="535" spans="1:18">
      <c r="A535" s="13">
        <v>11563327</v>
      </c>
      <c r="B535" s="14">
        <v>43865</v>
      </c>
      <c r="C535" s="14">
        <v>43865</v>
      </c>
      <c r="D535" s="15" t="s">
        <v>10</v>
      </c>
      <c r="E535" s="15">
        <v>0</v>
      </c>
      <c r="F535" s="15">
        <v>0</v>
      </c>
      <c r="G535" s="15">
        <v>9031</v>
      </c>
      <c r="H535" s="15">
        <v>377155.35</v>
      </c>
      <c r="I535" s="15" t="s">
        <v>11</v>
      </c>
      <c r="J535" s="15" t="s">
        <v>12</v>
      </c>
      <c r="K535" s="1" t="str">
        <f t="shared" si="28"/>
        <v/>
      </c>
      <c r="L535" s="1" t="e">
        <f ca="1">IF(AND(K535&lt;&gt; "", COUNTIF(SAP!#REF!,K535)&gt;0),"Matched", "")</f>
        <v>#REF!</v>
      </c>
      <c r="M535" s="1" t="str">
        <f t="shared" si="29"/>
        <v/>
      </c>
      <c r="N535" s="1" t="e">
        <f ca="1">IF(AND(M535&lt;&gt; "", COUNTIF(SAP!#REF!,M535)&gt;0),"Matched", "")</f>
        <v>#REF!</v>
      </c>
      <c r="O535" s="1" t="str">
        <f t="shared" si="30"/>
        <v/>
      </c>
      <c r="P535" s="1" t="e">
        <f ca="1">IF(AND(O535&lt;&gt; "", COUNTIF(SAP!#REF!,O535)&gt;0),"Matched", "")</f>
        <v>#REF!</v>
      </c>
      <c r="Q535" s="1" t="str">
        <f ca="1">IF(D535="AC","Logic4"&amp;"_"&amp;TEXT(C535,"dd.mm.yyyy") &amp;"_"&amp; 1590038.91,"")</f>
        <v>Logic4_04.02.2020_1590038.91</v>
      </c>
      <c r="R535" s="1" t="e">
        <f ca="1">IF(AND(Q535&lt;&gt; "", COUNTIF(SAP!#REF!,Q535)&gt;0),"Matched", "")</f>
        <v>#REF!</v>
      </c>
    </row>
    <row r="536" spans="1:18">
      <c r="A536" s="9">
        <v>11563327</v>
      </c>
      <c r="B536" s="10">
        <v>43865</v>
      </c>
      <c r="C536" s="10">
        <v>43865</v>
      </c>
      <c r="D536" s="11" t="s">
        <v>10</v>
      </c>
      <c r="E536" s="11">
        <v>0</v>
      </c>
      <c r="F536" s="11">
        <v>0</v>
      </c>
      <c r="G536" s="11">
        <v>9150</v>
      </c>
      <c r="H536" s="11">
        <v>386305.35</v>
      </c>
      <c r="I536" s="11" t="s">
        <v>11</v>
      </c>
      <c r="J536" s="11" t="s">
        <v>12</v>
      </c>
      <c r="K536" s="1" t="str">
        <f t="shared" si="28"/>
        <v/>
      </c>
      <c r="L536" s="1" t="e">
        <f ca="1">IF(AND(K536&lt;&gt; "", COUNTIF(SAP!#REF!,K536)&gt;0),"Matched", "")</f>
        <v>#REF!</v>
      </c>
      <c r="M536" s="1" t="str">
        <f t="shared" si="29"/>
        <v/>
      </c>
      <c r="N536" s="1" t="e">
        <f ca="1">IF(AND(M536&lt;&gt; "", COUNTIF(SAP!#REF!,M536)&gt;0),"Matched", "")</f>
        <v>#REF!</v>
      </c>
      <c r="O536" s="1" t="str">
        <f t="shared" si="30"/>
        <v/>
      </c>
      <c r="P536" s="1" t="e">
        <f ca="1">IF(AND(O536&lt;&gt; "", COUNTIF(SAP!#REF!,O536)&gt;0),"Matched", "")</f>
        <v>#REF!</v>
      </c>
      <c r="Q536" s="1" t="str">
        <f ca="1">IF(D536="AC","Logic4"&amp;"_"&amp;TEXT(C536,"dd.mm.yyyy") &amp;"_"&amp; 1590038.91,"")</f>
        <v>Logic4_04.02.2020_1590038.91</v>
      </c>
      <c r="R536" s="1" t="e">
        <f ca="1">IF(AND(Q536&lt;&gt; "", COUNTIF(SAP!#REF!,Q536)&gt;0),"Matched", "")</f>
        <v>#REF!</v>
      </c>
    </row>
    <row r="537" spans="1:18">
      <c r="A537" s="13">
        <v>11563327</v>
      </c>
      <c r="B537" s="14">
        <v>43865</v>
      </c>
      <c r="C537" s="14">
        <v>43865</v>
      </c>
      <c r="D537" s="15" t="s">
        <v>10</v>
      </c>
      <c r="E537" s="15">
        <v>0</v>
      </c>
      <c r="F537" s="15">
        <v>0</v>
      </c>
      <c r="G537" s="15">
        <v>9340</v>
      </c>
      <c r="H537" s="15">
        <v>395645.35</v>
      </c>
      <c r="I537" s="15" t="s">
        <v>11</v>
      </c>
      <c r="J537" s="15" t="s">
        <v>12</v>
      </c>
      <c r="K537" s="1" t="str">
        <f t="shared" si="28"/>
        <v/>
      </c>
      <c r="L537" s="1" t="e">
        <f ca="1">IF(AND(K537&lt;&gt; "", COUNTIF(SAP!#REF!,K537)&gt;0),"Matched", "")</f>
        <v>#REF!</v>
      </c>
      <c r="M537" s="1" t="str">
        <f t="shared" si="29"/>
        <v/>
      </c>
      <c r="N537" s="1" t="e">
        <f ca="1">IF(AND(M537&lt;&gt; "", COUNTIF(SAP!#REF!,M537)&gt;0),"Matched", "")</f>
        <v>#REF!</v>
      </c>
      <c r="O537" s="1" t="str">
        <f t="shared" si="30"/>
        <v/>
      </c>
      <c r="P537" s="1" t="e">
        <f ca="1">IF(AND(O537&lt;&gt; "", COUNTIF(SAP!#REF!,O537)&gt;0),"Matched", "")</f>
        <v>#REF!</v>
      </c>
      <c r="Q537" s="1" t="str">
        <f ca="1">IF(D537="AC","Logic4"&amp;"_"&amp;TEXT(C537,"dd.mm.yyyy") &amp;"_"&amp; 1590038.91,"")</f>
        <v>Logic4_04.02.2020_1590038.91</v>
      </c>
      <c r="R537" s="1" t="e">
        <f ca="1">IF(AND(Q537&lt;&gt; "", COUNTIF(SAP!#REF!,Q537)&gt;0),"Matched", "")</f>
        <v>#REF!</v>
      </c>
    </row>
    <row r="538" spans="1:18">
      <c r="A538" s="9">
        <v>11563327</v>
      </c>
      <c r="B538" s="10">
        <v>43865</v>
      </c>
      <c r="C538" s="10">
        <v>43865</v>
      </c>
      <c r="D538" s="11" t="s">
        <v>10</v>
      </c>
      <c r="E538" s="11">
        <v>0</v>
      </c>
      <c r="F538" s="11">
        <v>0</v>
      </c>
      <c r="G538" s="11">
        <v>9358.9</v>
      </c>
      <c r="H538" s="11">
        <v>405004.25</v>
      </c>
      <c r="I538" s="11" t="s">
        <v>11</v>
      </c>
      <c r="J538" s="11" t="s">
        <v>12</v>
      </c>
      <c r="K538" s="1" t="str">
        <f t="shared" si="28"/>
        <v/>
      </c>
      <c r="L538" s="1" t="e">
        <f ca="1">IF(AND(K538&lt;&gt; "", COUNTIF(SAP!#REF!,K538)&gt;0),"Matched", "")</f>
        <v>#REF!</v>
      </c>
      <c r="M538" s="1" t="str">
        <f t="shared" si="29"/>
        <v/>
      </c>
      <c r="N538" s="1" t="e">
        <f ca="1">IF(AND(M538&lt;&gt; "", COUNTIF(SAP!#REF!,M538)&gt;0),"Matched", "")</f>
        <v>#REF!</v>
      </c>
      <c r="O538" s="1" t="str">
        <f t="shared" si="30"/>
        <v/>
      </c>
      <c r="P538" s="1" t="e">
        <f ca="1">IF(AND(O538&lt;&gt; "", COUNTIF(SAP!#REF!,O538)&gt;0),"Matched", "")</f>
        <v>#REF!</v>
      </c>
      <c r="Q538" s="1" t="str">
        <f ca="1">IF(D538="AC","Logic4"&amp;"_"&amp;TEXT(C538,"dd.mm.yyyy") &amp;"_"&amp; 1590038.91,"")</f>
        <v>Logic4_04.02.2020_1590038.91</v>
      </c>
      <c r="R538" s="1" t="e">
        <f ca="1">IF(AND(Q538&lt;&gt; "", COUNTIF(SAP!#REF!,Q538)&gt;0),"Matched", "")</f>
        <v>#REF!</v>
      </c>
    </row>
    <row r="539" spans="1:18">
      <c r="A539" s="13">
        <v>11563327</v>
      </c>
      <c r="B539" s="14">
        <v>43865</v>
      </c>
      <c r="C539" s="14">
        <v>43865</v>
      </c>
      <c r="D539" s="15" t="s">
        <v>10</v>
      </c>
      <c r="E539" s="15">
        <v>0</v>
      </c>
      <c r="F539" s="15">
        <v>0</v>
      </c>
      <c r="G539" s="15">
        <v>9380.2000000000007</v>
      </c>
      <c r="H539" s="15">
        <v>414384.45</v>
      </c>
      <c r="I539" s="15" t="s">
        <v>11</v>
      </c>
      <c r="J539" s="15" t="s">
        <v>12</v>
      </c>
      <c r="K539" s="1" t="str">
        <f t="shared" si="28"/>
        <v/>
      </c>
      <c r="L539" s="1" t="e">
        <f ca="1">IF(AND(K539&lt;&gt; "", COUNTIF(SAP!#REF!,K539)&gt;0),"Matched", "")</f>
        <v>#REF!</v>
      </c>
      <c r="M539" s="1" t="str">
        <f t="shared" si="29"/>
        <v/>
      </c>
      <c r="N539" s="1" t="e">
        <f ca="1">IF(AND(M539&lt;&gt; "", COUNTIF(SAP!#REF!,M539)&gt;0),"Matched", "")</f>
        <v>#REF!</v>
      </c>
      <c r="O539" s="1" t="str">
        <f t="shared" si="30"/>
        <v/>
      </c>
      <c r="P539" s="1" t="e">
        <f ca="1">IF(AND(O539&lt;&gt; "", COUNTIF(SAP!#REF!,O539)&gt;0),"Matched", "")</f>
        <v>#REF!</v>
      </c>
      <c r="Q539" s="1" t="str">
        <f ca="1">IF(D539="AC","Logic4"&amp;"_"&amp;TEXT(C539,"dd.mm.yyyy") &amp;"_"&amp; 1590038.91,"")</f>
        <v>Logic4_04.02.2020_1590038.91</v>
      </c>
      <c r="R539" s="1" t="e">
        <f ca="1">IF(AND(Q539&lt;&gt; "", COUNTIF(SAP!#REF!,Q539)&gt;0),"Matched", "")</f>
        <v>#REF!</v>
      </c>
    </row>
    <row r="540" spans="1:18">
      <c r="A540" s="9">
        <v>11563327</v>
      </c>
      <c r="B540" s="10">
        <v>43865</v>
      </c>
      <c r="C540" s="10">
        <v>43865</v>
      </c>
      <c r="D540" s="11" t="s">
        <v>10</v>
      </c>
      <c r="E540" s="11">
        <v>0</v>
      </c>
      <c r="F540" s="11">
        <v>0</v>
      </c>
      <c r="G540" s="11">
        <v>9621.6</v>
      </c>
      <c r="H540" s="11">
        <v>424006.05</v>
      </c>
      <c r="I540" s="11" t="s">
        <v>11</v>
      </c>
      <c r="J540" s="11" t="s">
        <v>12</v>
      </c>
      <c r="K540" s="1" t="str">
        <f t="shared" si="28"/>
        <v/>
      </c>
      <c r="L540" s="1" t="e">
        <f ca="1">IF(AND(K540&lt;&gt; "", COUNTIF(SAP!#REF!,K540)&gt;0),"Matched", "")</f>
        <v>#REF!</v>
      </c>
      <c r="M540" s="1" t="str">
        <f t="shared" si="29"/>
        <v/>
      </c>
      <c r="N540" s="1" t="e">
        <f ca="1">IF(AND(M540&lt;&gt; "", COUNTIF(SAP!#REF!,M540)&gt;0),"Matched", "")</f>
        <v>#REF!</v>
      </c>
      <c r="O540" s="1" t="str">
        <f t="shared" si="30"/>
        <v/>
      </c>
      <c r="P540" s="1" t="e">
        <f ca="1">IF(AND(O540&lt;&gt; "", COUNTIF(SAP!#REF!,O540)&gt;0),"Matched", "")</f>
        <v>#REF!</v>
      </c>
      <c r="Q540" s="1" t="str">
        <f ca="1">IF(D540="AC","Logic4"&amp;"_"&amp;TEXT(C540,"dd.mm.yyyy") &amp;"_"&amp; 1590038.91,"")</f>
        <v>Logic4_04.02.2020_1590038.91</v>
      </c>
      <c r="R540" s="1" t="e">
        <f ca="1">IF(AND(Q540&lt;&gt; "", COUNTIF(SAP!#REF!,Q540)&gt;0),"Matched", "")</f>
        <v>#REF!</v>
      </c>
    </row>
    <row r="541" spans="1:18">
      <c r="A541" s="13">
        <v>11563327</v>
      </c>
      <c r="B541" s="14">
        <v>43865</v>
      </c>
      <c r="C541" s="14">
        <v>43865</v>
      </c>
      <c r="D541" s="15" t="s">
        <v>10</v>
      </c>
      <c r="E541" s="15">
        <v>0</v>
      </c>
      <c r="F541" s="15">
        <v>0</v>
      </c>
      <c r="G541" s="15">
        <v>9890</v>
      </c>
      <c r="H541" s="15">
        <v>433896.05</v>
      </c>
      <c r="I541" s="15" t="s">
        <v>11</v>
      </c>
      <c r="J541" s="15" t="s">
        <v>12</v>
      </c>
      <c r="K541" s="1" t="str">
        <f t="shared" si="28"/>
        <v/>
      </c>
      <c r="L541" s="1" t="e">
        <f ca="1">IF(AND(K541&lt;&gt; "", COUNTIF(SAP!#REF!,K541)&gt;0),"Matched", "")</f>
        <v>#REF!</v>
      </c>
      <c r="M541" s="1" t="str">
        <f t="shared" si="29"/>
        <v/>
      </c>
      <c r="N541" s="1" t="e">
        <f ca="1">IF(AND(M541&lt;&gt; "", COUNTIF(SAP!#REF!,M541)&gt;0),"Matched", "")</f>
        <v>#REF!</v>
      </c>
      <c r="O541" s="1" t="str">
        <f t="shared" si="30"/>
        <v/>
      </c>
      <c r="P541" s="1" t="e">
        <f ca="1">IF(AND(O541&lt;&gt; "", COUNTIF(SAP!#REF!,O541)&gt;0),"Matched", "")</f>
        <v>#REF!</v>
      </c>
      <c r="Q541" s="1" t="str">
        <f ca="1">IF(D541="AC","Logic4"&amp;"_"&amp;TEXT(C541,"dd.mm.yyyy") &amp;"_"&amp; 1590038.91,"")</f>
        <v>Logic4_04.02.2020_1590038.91</v>
      </c>
      <c r="R541" s="1" t="e">
        <f ca="1">IF(AND(Q541&lt;&gt; "", COUNTIF(SAP!#REF!,Q541)&gt;0),"Matched", "")</f>
        <v>#REF!</v>
      </c>
    </row>
    <row r="542" spans="1:18">
      <c r="A542" s="9">
        <v>11563327</v>
      </c>
      <c r="B542" s="10">
        <v>43865</v>
      </c>
      <c r="C542" s="10">
        <v>43865</v>
      </c>
      <c r="D542" s="11" t="s">
        <v>10</v>
      </c>
      <c r="E542" s="11">
        <v>0</v>
      </c>
      <c r="F542" s="11">
        <v>0</v>
      </c>
      <c r="G542" s="11">
        <v>10150</v>
      </c>
      <c r="H542" s="11">
        <v>444046.05</v>
      </c>
      <c r="I542" s="11" t="s">
        <v>11</v>
      </c>
      <c r="J542" s="11" t="s">
        <v>12</v>
      </c>
      <c r="K542" s="1" t="str">
        <f t="shared" si="28"/>
        <v/>
      </c>
      <c r="L542" s="1" t="e">
        <f ca="1">IF(AND(K542&lt;&gt; "", COUNTIF(SAP!#REF!,K542)&gt;0),"Matched", "")</f>
        <v>#REF!</v>
      </c>
      <c r="M542" s="1" t="str">
        <f t="shared" si="29"/>
        <v/>
      </c>
      <c r="N542" s="1" t="e">
        <f ca="1">IF(AND(M542&lt;&gt; "", COUNTIF(SAP!#REF!,M542)&gt;0),"Matched", "")</f>
        <v>#REF!</v>
      </c>
      <c r="O542" s="1" t="str">
        <f t="shared" si="30"/>
        <v/>
      </c>
      <c r="P542" s="1" t="e">
        <f ca="1">IF(AND(O542&lt;&gt; "", COUNTIF(SAP!#REF!,O542)&gt;0),"Matched", "")</f>
        <v>#REF!</v>
      </c>
      <c r="Q542" s="1" t="str">
        <f ca="1">IF(D542="AC","Logic4"&amp;"_"&amp;TEXT(C542,"dd.mm.yyyy") &amp;"_"&amp; 1590038.91,"")</f>
        <v>Logic4_04.02.2020_1590038.91</v>
      </c>
      <c r="R542" s="1" t="e">
        <f ca="1">IF(AND(Q542&lt;&gt; "", COUNTIF(SAP!#REF!,Q542)&gt;0),"Matched", "")</f>
        <v>#REF!</v>
      </c>
    </row>
    <row r="543" spans="1:18">
      <c r="A543" s="13">
        <v>11563327</v>
      </c>
      <c r="B543" s="14">
        <v>43865</v>
      </c>
      <c r="C543" s="14">
        <v>43865</v>
      </c>
      <c r="D543" s="15" t="s">
        <v>10</v>
      </c>
      <c r="E543" s="15">
        <v>0</v>
      </c>
      <c r="F543" s="15">
        <v>0</v>
      </c>
      <c r="G543" s="15">
        <v>10265.5</v>
      </c>
      <c r="H543" s="15">
        <v>454311.55</v>
      </c>
      <c r="I543" s="15" t="s">
        <v>11</v>
      </c>
      <c r="J543" s="15" t="s">
        <v>12</v>
      </c>
      <c r="K543" s="1" t="str">
        <f t="shared" si="28"/>
        <v/>
      </c>
      <c r="L543" s="1" t="e">
        <f ca="1">IF(AND(K543&lt;&gt; "", COUNTIF(SAP!#REF!,K543)&gt;0),"Matched", "")</f>
        <v>#REF!</v>
      </c>
      <c r="M543" s="1" t="str">
        <f t="shared" si="29"/>
        <v/>
      </c>
      <c r="N543" s="1" t="e">
        <f ca="1">IF(AND(M543&lt;&gt; "", COUNTIF(SAP!#REF!,M543)&gt;0),"Matched", "")</f>
        <v>#REF!</v>
      </c>
      <c r="O543" s="1" t="str">
        <f t="shared" si="30"/>
        <v/>
      </c>
      <c r="P543" s="1" t="e">
        <f ca="1">IF(AND(O543&lt;&gt; "", COUNTIF(SAP!#REF!,O543)&gt;0),"Matched", "")</f>
        <v>#REF!</v>
      </c>
      <c r="Q543" s="1" t="str">
        <f ca="1">IF(D543="AC","Logic4"&amp;"_"&amp;TEXT(C543,"dd.mm.yyyy") &amp;"_"&amp; 1590038.91,"")</f>
        <v>Logic4_04.02.2020_1590038.91</v>
      </c>
      <c r="R543" s="1" t="e">
        <f ca="1">IF(AND(Q543&lt;&gt; "", COUNTIF(SAP!#REF!,Q543)&gt;0),"Matched", "")</f>
        <v>#REF!</v>
      </c>
    </row>
    <row r="544" spans="1:18">
      <c r="A544" s="9">
        <v>11563327</v>
      </c>
      <c r="B544" s="10">
        <v>43865</v>
      </c>
      <c r="C544" s="10">
        <v>43865</v>
      </c>
      <c r="D544" s="11" t="s">
        <v>10</v>
      </c>
      <c r="E544" s="11">
        <v>0</v>
      </c>
      <c r="F544" s="11">
        <v>0</v>
      </c>
      <c r="G544" s="11">
        <v>10280</v>
      </c>
      <c r="H544" s="11">
        <v>464591.55</v>
      </c>
      <c r="I544" s="11" t="s">
        <v>11</v>
      </c>
      <c r="J544" s="11" t="s">
        <v>12</v>
      </c>
      <c r="K544" s="1" t="str">
        <f t="shared" si="28"/>
        <v/>
      </c>
      <c r="L544" s="1" t="e">
        <f ca="1">IF(AND(K544&lt;&gt; "", COUNTIF(SAP!#REF!,K544)&gt;0),"Matched", "")</f>
        <v>#REF!</v>
      </c>
      <c r="M544" s="1" t="str">
        <f t="shared" si="29"/>
        <v/>
      </c>
      <c r="N544" s="1" t="e">
        <f ca="1">IF(AND(M544&lt;&gt; "", COUNTIF(SAP!#REF!,M544)&gt;0),"Matched", "")</f>
        <v>#REF!</v>
      </c>
      <c r="O544" s="1" t="str">
        <f t="shared" si="30"/>
        <v/>
      </c>
      <c r="P544" s="1" t="e">
        <f ca="1">IF(AND(O544&lt;&gt; "", COUNTIF(SAP!#REF!,O544)&gt;0),"Matched", "")</f>
        <v>#REF!</v>
      </c>
      <c r="Q544" s="1" t="str">
        <f ca="1">IF(D544="AC","Logic4"&amp;"_"&amp;TEXT(C544,"dd.mm.yyyy") &amp;"_"&amp; 1590038.91,"")</f>
        <v>Logic4_04.02.2020_1590038.91</v>
      </c>
      <c r="R544" s="1" t="e">
        <f ca="1">IF(AND(Q544&lt;&gt; "", COUNTIF(SAP!#REF!,Q544)&gt;0),"Matched", "")</f>
        <v>#REF!</v>
      </c>
    </row>
    <row r="545" spans="1:18">
      <c r="A545" s="13">
        <v>11563327</v>
      </c>
      <c r="B545" s="14">
        <v>43865</v>
      </c>
      <c r="C545" s="14">
        <v>43865</v>
      </c>
      <c r="D545" s="15" t="s">
        <v>10</v>
      </c>
      <c r="E545" s="15">
        <v>0</v>
      </c>
      <c r="F545" s="15">
        <v>0</v>
      </c>
      <c r="G545" s="15">
        <v>10447.1</v>
      </c>
      <c r="H545" s="15">
        <v>475038.65</v>
      </c>
      <c r="I545" s="15" t="s">
        <v>11</v>
      </c>
      <c r="J545" s="15" t="s">
        <v>12</v>
      </c>
      <c r="K545" s="1" t="str">
        <f t="shared" si="28"/>
        <v/>
      </c>
      <c r="L545" s="1" t="e">
        <f ca="1">IF(AND(K545&lt;&gt; "", COUNTIF(SAP!#REF!,K545)&gt;0),"Matched", "")</f>
        <v>#REF!</v>
      </c>
      <c r="M545" s="1" t="str">
        <f t="shared" si="29"/>
        <v/>
      </c>
      <c r="N545" s="1" t="e">
        <f ca="1">IF(AND(M545&lt;&gt; "", COUNTIF(SAP!#REF!,M545)&gt;0),"Matched", "")</f>
        <v>#REF!</v>
      </c>
      <c r="O545" s="1" t="str">
        <f t="shared" si="30"/>
        <v/>
      </c>
      <c r="P545" s="1" t="e">
        <f ca="1">IF(AND(O545&lt;&gt; "", COUNTIF(SAP!#REF!,O545)&gt;0),"Matched", "")</f>
        <v>#REF!</v>
      </c>
      <c r="Q545" s="1" t="str">
        <f ca="1">IF(D545="AC","Logic4"&amp;"_"&amp;TEXT(C545,"dd.mm.yyyy") &amp;"_"&amp; 1590038.91,"")</f>
        <v>Logic4_04.02.2020_1590038.91</v>
      </c>
      <c r="R545" s="1" t="e">
        <f ca="1">IF(AND(Q545&lt;&gt; "", COUNTIF(SAP!#REF!,Q545)&gt;0),"Matched", "")</f>
        <v>#REF!</v>
      </c>
    </row>
    <row r="546" spans="1:18">
      <c r="A546" s="9">
        <v>11563327</v>
      </c>
      <c r="B546" s="10">
        <v>43865</v>
      </c>
      <c r="C546" s="10">
        <v>43865</v>
      </c>
      <c r="D546" s="11" t="s">
        <v>10</v>
      </c>
      <c r="E546" s="11">
        <v>0</v>
      </c>
      <c r="F546" s="11">
        <v>0</v>
      </c>
      <c r="G546" s="11">
        <v>10785.9</v>
      </c>
      <c r="H546" s="11">
        <v>485824.55</v>
      </c>
      <c r="I546" s="11" t="s">
        <v>11</v>
      </c>
      <c r="J546" s="11" t="s">
        <v>12</v>
      </c>
      <c r="K546" s="1" t="str">
        <f t="shared" si="28"/>
        <v/>
      </c>
      <c r="L546" s="1" t="e">
        <f ca="1">IF(AND(K546&lt;&gt; "", COUNTIF(SAP!#REF!,K546)&gt;0),"Matched", "")</f>
        <v>#REF!</v>
      </c>
      <c r="M546" s="1" t="str">
        <f t="shared" si="29"/>
        <v/>
      </c>
      <c r="N546" s="1" t="e">
        <f ca="1">IF(AND(M546&lt;&gt; "", COUNTIF(SAP!#REF!,M546)&gt;0),"Matched", "")</f>
        <v>#REF!</v>
      </c>
      <c r="O546" s="1" t="str">
        <f t="shared" si="30"/>
        <v/>
      </c>
      <c r="P546" s="1" t="e">
        <f ca="1">IF(AND(O546&lt;&gt; "", COUNTIF(SAP!#REF!,O546)&gt;0),"Matched", "")</f>
        <v>#REF!</v>
      </c>
      <c r="Q546" s="1" t="str">
        <f ca="1">IF(D546="AC","Logic4"&amp;"_"&amp;TEXT(C546,"dd.mm.yyyy") &amp;"_"&amp; 1590038.91,"")</f>
        <v>Logic4_04.02.2020_1590038.91</v>
      </c>
      <c r="R546" s="1" t="e">
        <f ca="1">IF(AND(Q546&lt;&gt; "", COUNTIF(SAP!#REF!,Q546)&gt;0),"Matched", "")</f>
        <v>#REF!</v>
      </c>
    </row>
    <row r="547" spans="1:18">
      <c r="A547" s="13">
        <v>11563327</v>
      </c>
      <c r="B547" s="14">
        <v>43865</v>
      </c>
      <c r="C547" s="14">
        <v>43865</v>
      </c>
      <c r="D547" s="15" t="s">
        <v>10</v>
      </c>
      <c r="E547" s="15">
        <v>0</v>
      </c>
      <c r="F547" s="15">
        <v>0</v>
      </c>
      <c r="G547" s="15">
        <v>10905.26</v>
      </c>
      <c r="H547" s="15">
        <v>496729.81</v>
      </c>
      <c r="I547" s="15" t="s">
        <v>11</v>
      </c>
      <c r="J547" s="15" t="s">
        <v>12</v>
      </c>
      <c r="K547" s="1" t="str">
        <f t="shared" si="28"/>
        <v/>
      </c>
      <c r="L547" s="1" t="e">
        <f ca="1">IF(AND(K547&lt;&gt; "", COUNTIF(SAP!#REF!,K547)&gt;0),"Matched", "")</f>
        <v>#REF!</v>
      </c>
      <c r="M547" s="1" t="str">
        <f t="shared" si="29"/>
        <v/>
      </c>
      <c r="N547" s="1" t="e">
        <f ca="1">IF(AND(M547&lt;&gt; "", COUNTIF(SAP!#REF!,M547)&gt;0),"Matched", "")</f>
        <v>#REF!</v>
      </c>
      <c r="O547" s="1" t="str">
        <f t="shared" si="30"/>
        <v/>
      </c>
      <c r="P547" s="1" t="e">
        <f ca="1">IF(AND(O547&lt;&gt; "", COUNTIF(SAP!#REF!,O547)&gt;0),"Matched", "")</f>
        <v>#REF!</v>
      </c>
      <c r="Q547" s="1" t="str">
        <f ca="1">IF(D547="AC","Logic4"&amp;"_"&amp;TEXT(C547,"dd.mm.yyyy") &amp;"_"&amp; 1590038.91,"")</f>
        <v>Logic4_04.02.2020_1590038.91</v>
      </c>
      <c r="R547" s="1" t="e">
        <f ca="1">IF(AND(Q547&lt;&gt; "", COUNTIF(SAP!#REF!,Q547)&gt;0),"Matched", "")</f>
        <v>#REF!</v>
      </c>
    </row>
    <row r="548" spans="1:18">
      <c r="A548" s="9">
        <v>11563327</v>
      </c>
      <c r="B548" s="10">
        <v>43865</v>
      </c>
      <c r="C548" s="10">
        <v>43865</v>
      </c>
      <c r="D548" s="11" t="s">
        <v>10</v>
      </c>
      <c r="E548" s="11">
        <v>0</v>
      </c>
      <c r="F548" s="11">
        <v>0</v>
      </c>
      <c r="G548" s="11">
        <v>11868.61</v>
      </c>
      <c r="H548" s="11">
        <v>508598.42</v>
      </c>
      <c r="I548" s="11" t="s">
        <v>11</v>
      </c>
      <c r="J548" s="11" t="s">
        <v>12</v>
      </c>
      <c r="K548" s="1" t="str">
        <f t="shared" si="28"/>
        <v/>
      </c>
      <c r="L548" s="1" t="e">
        <f ca="1">IF(AND(K548&lt;&gt; "", COUNTIF(SAP!#REF!,K548)&gt;0),"Matched", "")</f>
        <v>#REF!</v>
      </c>
      <c r="M548" s="1" t="str">
        <f t="shared" si="29"/>
        <v/>
      </c>
      <c r="N548" s="1" t="e">
        <f ca="1">IF(AND(M548&lt;&gt; "", COUNTIF(SAP!#REF!,M548)&gt;0),"Matched", "")</f>
        <v>#REF!</v>
      </c>
      <c r="O548" s="1" t="str">
        <f t="shared" si="30"/>
        <v/>
      </c>
      <c r="P548" s="1" t="e">
        <f ca="1">IF(AND(O548&lt;&gt; "", COUNTIF(SAP!#REF!,O548)&gt;0),"Matched", "")</f>
        <v>#REF!</v>
      </c>
      <c r="Q548" s="1" t="str">
        <f ca="1">IF(D548="AC","Logic4"&amp;"_"&amp;TEXT(C548,"dd.mm.yyyy") &amp;"_"&amp; 1590038.91,"")</f>
        <v>Logic4_04.02.2020_1590038.91</v>
      </c>
      <c r="R548" s="1" t="e">
        <f ca="1">IF(AND(Q548&lt;&gt; "", COUNTIF(SAP!#REF!,Q548)&gt;0),"Matched", "")</f>
        <v>#REF!</v>
      </c>
    </row>
    <row r="549" spans="1:18">
      <c r="A549" s="13">
        <v>11563327</v>
      </c>
      <c r="B549" s="14">
        <v>43865</v>
      </c>
      <c r="C549" s="14">
        <v>43865</v>
      </c>
      <c r="D549" s="15" t="s">
        <v>10</v>
      </c>
      <c r="E549" s="15">
        <v>0</v>
      </c>
      <c r="F549" s="15">
        <v>0</v>
      </c>
      <c r="G549" s="15">
        <v>12397.6</v>
      </c>
      <c r="H549" s="15">
        <v>520996.02</v>
      </c>
      <c r="I549" s="15" t="s">
        <v>11</v>
      </c>
      <c r="J549" s="15" t="s">
        <v>12</v>
      </c>
      <c r="K549" s="1" t="str">
        <f t="shared" si="28"/>
        <v/>
      </c>
      <c r="L549" s="1" t="e">
        <f ca="1">IF(AND(K549&lt;&gt; "", COUNTIF(SAP!#REF!,K549)&gt;0),"Matched", "")</f>
        <v>#REF!</v>
      </c>
      <c r="M549" s="1" t="str">
        <f t="shared" si="29"/>
        <v/>
      </c>
      <c r="N549" s="1" t="e">
        <f ca="1">IF(AND(M549&lt;&gt; "", COUNTIF(SAP!#REF!,M549)&gt;0),"Matched", "")</f>
        <v>#REF!</v>
      </c>
      <c r="O549" s="1" t="str">
        <f t="shared" si="30"/>
        <v/>
      </c>
      <c r="P549" s="1" t="e">
        <f ca="1">IF(AND(O549&lt;&gt; "", COUNTIF(SAP!#REF!,O549)&gt;0),"Matched", "")</f>
        <v>#REF!</v>
      </c>
      <c r="Q549" s="1" t="str">
        <f ca="1">IF(D549="AC","Logic4"&amp;"_"&amp;TEXT(C549,"dd.mm.yyyy") &amp;"_"&amp; 1590038.91,"")</f>
        <v>Logic4_04.02.2020_1590038.91</v>
      </c>
      <c r="R549" s="1" t="e">
        <f ca="1">IF(AND(Q549&lt;&gt; "", COUNTIF(SAP!#REF!,Q549)&gt;0),"Matched", "")</f>
        <v>#REF!</v>
      </c>
    </row>
    <row r="550" spans="1:18">
      <c r="A550" s="9">
        <v>11563327</v>
      </c>
      <c r="B550" s="10">
        <v>43865</v>
      </c>
      <c r="C550" s="10">
        <v>43865</v>
      </c>
      <c r="D550" s="11" t="s">
        <v>10</v>
      </c>
      <c r="E550" s="11">
        <v>0</v>
      </c>
      <c r="F550" s="11">
        <v>0</v>
      </c>
      <c r="G550" s="11">
        <v>12650</v>
      </c>
      <c r="H550" s="11">
        <v>533646.02</v>
      </c>
      <c r="I550" s="11" t="s">
        <v>11</v>
      </c>
      <c r="J550" s="11" t="s">
        <v>12</v>
      </c>
      <c r="K550" s="1" t="str">
        <f t="shared" si="28"/>
        <v/>
      </c>
      <c r="L550" s="1" t="e">
        <f ca="1">IF(AND(K550&lt;&gt; "", COUNTIF(SAP!#REF!,K550)&gt;0),"Matched", "")</f>
        <v>#REF!</v>
      </c>
      <c r="M550" s="1" t="str">
        <f t="shared" si="29"/>
        <v/>
      </c>
      <c r="N550" s="1" t="e">
        <f ca="1">IF(AND(M550&lt;&gt; "", COUNTIF(SAP!#REF!,M550)&gt;0),"Matched", "")</f>
        <v>#REF!</v>
      </c>
      <c r="O550" s="1" t="str">
        <f t="shared" si="30"/>
        <v/>
      </c>
      <c r="P550" s="1" t="e">
        <f ca="1">IF(AND(O550&lt;&gt; "", COUNTIF(SAP!#REF!,O550)&gt;0),"Matched", "")</f>
        <v>#REF!</v>
      </c>
      <c r="Q550" s="1" t="str">
        <f ca="1">IF(D550="AC","Logic4"&amp;"_"&amp;TEXT(C550,"dd.mm.yyyy") &amp;"_"&amp; 1590038.91,"")</f>
        <v>Logic4_04.02.2020_1590038.91</v>
      </c>
      <c r="R550" s="1" t="e">
        <f ca="1">IF(AND(Q550&lt;&gt; "", COUNTIF(SAP!#REF!,Q550)&gt;0),"Matched", "")</f>
        <v>#REF!</v>
      </c>
    </row>
    <row r="551" spans="1:18">
      <c r="A551" s="13">
        <v>11563327</v>
      </c>
      <c r="B551" s="14">
        <v>43865</v>
      </c>
      <c r="C551" s="14">
        <v>43865</v>
      </c>
      <c r="D551" s="15" t="s">
        <v>10</v>
      </c>
      <c r="E551" s="15">
        <v>0</v>
      </c>
      <c r="F551" s="15">
        <v>0</v>
      </c>
      <c r="G551" s="15">
        <v>12990.2</v>
      </c>
      <c r="H551" s="15">
        <v>546636.22</v>
      </c>
      <c r="I551" s="15" t="s">
        <v>11</v>
      </c>
      <c r="J551" s="15" t="s">
        <v>12</v>
      </c>
      <c r="K551" s="1" t="str">
        <f t="shared" si="28"/>
        <v/>
      </c>
      <c r="L551" s="1" t="e">
        <f ca="1">IF(AND(K551&lt;&gt; "", COUNTIF(SAP!#REF!,K551)&gt;0),"Matched", "")</f>
        <v>#REF!</v>
      </c>
      <c r="M551" s="1" t="str">
        <f t="shared" si="29"/>
        <v/>
      </c>
      <c r="N551" s="1" t="e">
        <f ca="1">IF(AND(M551&lt;&gt; "", COUNTIF(SAP!#REF!,M551)&gt;0),"Matched", "")</f>
        <v>#REF!</v>
      </c>
      <c r="O551" s="1" t="str">
        <f t="shared" si="30"/>
        <v/>
      </c>
      <c r="P551" s="1" t="e">
        <f ca="1">IF(AND(O551&lt;&gt; "", COUNTIF(SAP!#REF!,O551)&gt;0),"Matched", "")</f>
        <v>#REF!</v>
      </c>
      <c r="Q551" s="1" t="str">
        <f ca="1">IF(D551="AC","Logic4"&amp;"_"&amp;TEXT(C551,"dd.mm.yyyy") &amp;"_"&amp; 1590038.91,"")</f>
        <v>Logic4_04.02.2020_1590038.91</v>
      </c>
      <c r="R551" s="1" t="e">
        <f ca="1">IF(AND(Q551&lt;&gt; "", COUNTIF(SAP!#REF!,Q551)&gt;0),"Matched", "")</f>
        <v>#REF!</v>
      </c>
    </row>
    <row r="552" spans="1:18">
      <c r="A552" s="9">
        <v>11563327</v>
      </c>
      <c r="B552" s="10">
        <v>43865</v>
      </c>
      <c r="C552" s="10">
        <v>43865</v>
      </c>
      <c r="D552" s="11" t="s">
        <v>10</v>
      </c>
      <c r="E552" s="11">
        <v>0</v>
      </c>
      <c r="F552" s="11">
        <v>0</v>
      </c>
      <c r="G552" s="11">
        <v>13210</v>
      </c>
      <c r="H552" s="11">
        <v>559846.22</v>
      </c>
      <c r="I552" s="11" t="s">
        <v>11</v>
      </c>
      <c r="J552" s="11" t="s">
        <v>12</v>
      </c>
      <c r="K552" s="1" t="str">
        <f t="shared" si="28"/>
        <v/>
      </c>
      <c r="L552" s="1" t="e">
        <f ca="1">IF(AND(K552&lt;&gt; "", COUNTIF(SAP!#REF!,K552)&gt;0),"Matched", "")</f>
        <v>#REF!</v>
      </c>
      <c r="M552" s="1" t="str">
        <f t="shared" si="29"/>
        <v/>
      </c>
      <c r="N552" s="1" t="e">
        <f ca="1">IF(AND(M552&lt;&gt; "", COUNTIF(SAP!#REF!,M552)&gt;0),"Matched", "")</f>
        <v>#REF!</v>
      </c>
      <c r="O552" s="1" t="str">
        <f t="shared" si="30"/>
        <v/>
      </c>
      <c r="P552" s="1" t="e">
        <f ca="1">IF(AND(O552&lt;&gt; "", COUNTIF(SAP!#REF!,O552)&gt;0),"Matched", "")</f>
        <v>#REF!</v>
      </c>
      <c r="Q552" s="1" t="str">
        <f ca="1">IF(D552="AC","Logic4"&amp;"_"&amp;TEXT(C552,"dd.mm.yyyy") &amp;"_"&amp; 1590038.91,"")</f>
        <v>Logic4_04.02.2020_1590038.91</v>
      </c>
      <c r="R552" s="1" t="e">
        <f ca="1">IF(AND(Q552&lt;&gt; "", COUNTIF(SAP!#REF!,Q552)&gt;0),"Matched", "")</f>
        <v>#REF!</v>
      </c>
    </row>
    <row r="553" spans="1:18">
      <c r="A553" s="13">
        <v>11563327</v>
      </c>
      <c r="B553" s="14">
        <v>43865</v>
      </c>
      <c r="C553" s="14">
        <v>43865</v>
      </c>
      <c r="D553" s="15" t="s">
        <v>10</v>
      </c>
      <c r="E553" s="15">
        <v>0</v>
      </c>
      <c r="F553" s="15">
        <v>0</v>
      </c>
      <c r="G553" s="15">
        <v>13230</v>
      </c>
      <c r="H553" s="15">
        <v>573076.22</v>
      </c>
      <c r="I553" s="15" t="s">
        <v>11</v>
      </c>
      <c r="J553" s="15" t="s">
        <v>12</v>
      </c>
      <c r="K553" s="1" t="str">
        <f t="shared" si="28"/>
        <v/>
      </c>
      <c r="L553" s="1" t="e">
        <f ca="1">IF(AND(K553&lt;&gt; "", COUNTIF(SAP!#REF!,K553)&gt;0),"Matched", "")</f>
        <v>#REF!</v>
      </c>
      <c r="M553" s="1" t="str">
        <f t="shared" si="29"/>
        <v/>
      </c>
      <c r="N553" s="1" t="e">
        <f ca="1">IF(AND(M553&lt;&gt; "", COUNTIF(SAP!#REF!,M553)&gt;0),"Matched", "")</f>
        <v>#REF!</v>
      </c>
      <c r="O553" s="1" t="str">
        <f t="shared" si="30"/>
        <v/>
      </c>
      <c r="P553" s="1" t="e">
        <f ca="1">IF(AND(O553&lt;&gt; "", COUNTIF(SAP!#REF!,O553)&gt;0),"Matched", "")</f>
        <v>#REF!</v>
      </c>
      <c r="Q553" s="1" t="str">
        <f ca="1">IF(D553="AC","Logic4"&amp;"_"&amp;TEXT(C553,"dd.mm.yyyy") &amp;"_"&amp; 1590038.91,"")</f>
        <v>Logic4_04.02.2020_1590038.91</v>
      </c>
      <c r="R553" s="1" t="e">
        <f ca="1">IF(AND(Q553&lt;&gt; "", COUNTIF(SAP!#REF!,Q553)&gt;0),"Matched", "")</f>
        <v>#REF!</v>
      </c>
    </row>
    <row r="554" spans="1:18">
      <c r="A554" s="9">
        <v>11563327</v>
      </c>
      <c r="B554" s="10">
        <v>43865</v>
      </c>
      <c r="C554" s="10">
        <v>43865</v>
      </c>
      <c r="D554" s="11" t="s">
        <v>10</v>
      </c>
      <c r="E554" s="11">
        <v>0</v>
      </c>
      <c r="F554" s="11">
        <v>0</v>
      </c>
      <c r="G554" s="11">
        <v>13268.4</v>
      </c>
      <c r="H554" s="11">
        <v>586344.62</v>
      </c>
      <c r="I554" s="11" t="s">
        <v>11</v>
      </c>
      <c r="J554" s="11" t="s">
        <v>12</v>
      </c>
      <c r="K554" s="1" t="str">
        <f t="shared" si="28"/>
        <v/>
      </c>
      <c r="L554" s="1" t="e">
        <f ca="1">IF(AND(K554&lt;&gt; "", COUNTIF(SAP!#REF!,K554)&gt;0),"Matched", "")</f>
        <v>#REF!</v>
      </c>
      <c r="M554" s="1" t="str">
        <f t="shared" si="29"/>
        <v/>
      </c>
      <c r="N554" s="1" t="e">
        <f ca="1">IF(AND(M554&lt;&gt; "", COUNTIF(SAP!#REF!,M554)&gt;0),"Matched", "")</f>
        <v>#REF!</v>
      </c>
      <c r="O554" s="1" t="str">
        <f t="shared" si="30"/>
        <v/>
      </c>
      <c r="P554" s="1" t="e">
        <f ca="1">IF(AND(O554&lt;&gt; "", COUNTIF(SAP!#REF!,O554)&gt;0),"Matched", "")</f>
        <v>#REF!</v>
      </c>
      <c r="Q554" s="1" t="str">
        <f ca="1">IF(D554="AC","Logic4"&amp;"_"&amp;TEXT(C554,"dd.mm.yyyy") &amp;"_"&amp; 1590038.91,"")</f>
        <v>Logic4_04.02.2020_1590038.91</v>
      </c>
      <c r="R554" s="1" t="e">
        <f ca="1">IF(AND(Q554&lt;&gt; "", COUNTIF(SAP!#REF!,Q554)&gt;0),"Matched", "")</f>
        <v>#REF!</v>
      </c>
    </row>
    <row r="555" spans="1:18">
      <c r="A555" s="13">
        <v>11563327</v>
      </c>
      <c r="B555" s="14">
        <v>43865</v>
      </c>
      <c r="C555" s="14">
        <v>43865</v>
      </c>
      <c r="D555" s="15" t="s">
        <v>10</v>
      </c>
      <c r="E555" s="15">
        <v>0</v>
      </c>
      <c r="F555" s="15">
        <v>0</v>
      </c>
      <c r="G555" s="15">
        <v>13551.6</v>
      </c>
      <c r="H555" s="15">
        <v>599896.22</v>
      </c>
      <c r="I555" s="15" t="s">
        <v>11</v>
      </c>
      <c r="J555" s="15" t="s">
        <v>12</v>
      </c>
      <c r="K555" s="1" t="str">
        <f t="shared" si="28"/>
        <v/>
      </c>
      <c r="L555" s="1" t="e">
        <f ca="1">IF(AND(K555&lt;&gt; "", COUNTIF(SAP!#REF!,K555)&gt;0),"Matched", "")</f>
        <v>#REF!</v>
      </c>
      <c r="M555" s="1" t="str">
        <f t="shared" si="29"/>
        <v/>
      </c>
      <c r="N555" s="1" t="e">
        <f ca="1">IF(AND(M555&lt;&gt; "", COUNTIF(SAP!#REF!,M555)&gt;0),"Matched", "")</f>
        <v>#REF!</v>
      </c>
      <c r="O555" s="1" t="str">
        <f t="shared" si="30"/>
        <v/>
      </c>
      <c r="P555" s="1" t="e">
        <f ca="1">IF(AND(O555&lt;&gt; "", COUNTIF(SAP!#REF!,O555)&gt;0),"Matched", "")</f>
        <v>#REF!</v>
      </c>
      <c r="Q555" s="1" t="str">
        <f ca="1">IF(D555="AC","Logic4"&amp;"_"&amp;TEXT(C555,"dd.mm.yyyy") &amp;"_"&amp; 1590038.91,"")</f>
        <v>Logic4_04.02.2020_1590038.91</v>
      </c>
      <c r="R555" s="1" t="e">
        <f ca="1">IF(AND(Q555&lt;&gt; "", COUNTIF(SAP!#REF!,Q555)&gt;0),"Matched", "")</f>
        <v>#REF!</v>
      </c>
    </row>
    <row r="556" spans="1:18">
      <c r="A556" s="9">
        <v>11563327</v>
      </c>
      <c r="B556" s="10">
        <v>43865</v>
      </c>
      <c r="C556" s="10">
        <v>43865</v>
      </c>
      <c r="D556" s="11" t="s">
        <v>10</v>
      </c>
      <c r="E556" s="11">
        <v>0</v>
      </c>
      <c r="F556" s="11">
        <v>0</v>
      </c>
      <c r="G556" s="11">
        <v>14398.5</v>
      </c>
      <c r="H556" s="11">
        <v>614294.72</v>
      </c>
      <c r="I556" s="11" t="s">
        <v>11</v>
      </c>
      <c r="J556" s="11" t="s">
        <v>12</v>
      </c>
      <c r="K556" s="1" t="str">
        <f t="shared" si="28"/>
        <v/>
      </c>
      <c r="L556" s="1" t="e">
        <f ca="1">IF(AND(K556&lt;&gt; "", COUNTIF(SAP!#REF!,K556)&gt;0),"Matched", "")</f>
        <v>#REF!</v>
      </c>
      <c r="M556" s="1" t="str">
        <f t="shared" si="29"/>
        <v/>
      </c>
      <c r="N556" s="1" t="e">
        <f ca="1">IF(AND(M556&lt;&gt; "", COUNTIF(SAP!#REF!,M556)&gt;0),"Matched", "")</f>
        <v>#REF!</v>
      </c>
      <c r="O556" s="1" t="str">
        <f t="shared" si="30"/>
        <v/>
      </c>
      <c r="P556" s="1" t="e">
        <f ca="1">IF(AND(O556&lt;&gt; "", COUNTIF(SAP!#REF!,O556)&gt;0),"Matched", "")</f>
        <v>#REF!</v>
      </c>
      <c r="Q556" s="1" t="str">
        <f ca="1">IF(D556="AC","Logic4"&amp;"_"&amp;TEXT(C556,"dd.mm.yyyy") &amp;"_"&amp; 1590038.91,"")</f>
        <v>Logic4_04.02.2020_1590038.91</v>
      </c>
      <c r="R556" s="1" t="e">
        <f ca="1">IF(AND(Q556&lt;&gt; "", COUNTIF(SAP!#REF!,Q556)&gt;0),"Matched", "")</f>
        <v>#REF!</v>
      </c>
    </row>
    <row r="557" spans="1:18">
      <c r="A557" s="13">
        <v>11563327</v>
      </c>
      <c r="B557" s="14">
        <v>43865</v>
      </c>
      <c r="C557" s="14">
        <v>43865</v>
      </c>
      <c r="D557" s="15" t="s">
        <v>10</v>
      </c>
      <c r="E557" s="15">
        <v>0</v>
      </c>
      <c r="F557" s="15">
        <v>0</v>
      </c>
      <c r="G557" s="15">
        <v>14495.64</v>
      </c>
      <c r="H557" s="15">
        <v>628790.36</v>
      </c>
      <c r="I557" s="15" t="s">
        <v>11</v>
      </c>
      <c r="J557" s="15" t="s">
        <v>12</v>
      </c>
      <c r="K557" s="1" t="str">
        <f t="shared" si="28"/>
        <v/>
      </c>
      <c r="L557" s="1" t="e">
        <f ca="1">IF(AND(K557&lt;&gt; "", COUNTIF(SAP!#REF!,K557)&gt;0),"Matched", "")</f>
        <v>#REF!</v>
      </c>
      <c r="M557" s="1" t="str">
        <f t="shared" si="29"/>
        <v/>
      </c>
      <c r="N557" s="1" t="e">
        <f ca="1">IF(AND(M557&lt;&gt; "", COUNTIF(SAP!#REF!,M557)&gt;0),"Matched", "")</f>
        <v>#REF!</v>
      </c>
      <c r="O557" s="1" t="str">
        <f t="shared" si="30"/>
        <v/>
      </c>
      <c r="P557" s="1" t="e">
        <f ca="1">IF(AND(O557&lt;&gt; "", COUNTIF(SAP!#REF!,O557)&gt;0),"Matched", "")</f>
        <v>#REF!</v>
      </c>
      <c r="Q557" s="1" t="str">
        <f ca="1">IF(D557="AC","Logic4"&amp;"_"&amp;TEXT(C557,"dd.mm.yyyy") &amp;"_"&amp; 1590038.91,"")</f>
        <v>Logic4_04.02.2020_1590038.91</v>
      </c>
      <c r="R557" s="1" t="e">
        <f ca="1">IF(AND(Q557&lt;&gt; "", COUNTIF(SAP!#REF!,Q557)&gt;0),"Matched", "")</f>
        <v>#REF!</v>
      </c>
    </row>
    <row r="558" spans="1:18">
      <c r="A558" s="9">
        <v>11563327</v>
      </c>
      <c r="B558" s="10">
        <v>43865</v>
      </c>
      <c r="C558" s="10">
        <v>43865</v>
      </c>
      <c r="D558" s="11" t="s">
        <v>10</v>
      </c>
      <c r="E558" s="11">
        <v>0</v>
      </c>
      <c r="F558" s="11">
        <v>0</v>
      </c>
      <c r="G558" s="11">
        <v>14690</v>
      </c>
      <c r="H558" s="11">
        <v>643480.36</v>
      </c>
      <c r="I558" s="11" t="s">
        <v>11</v>
      </c>
      <c r="J558" s="11" t="s">
        <v>12</v>
      </c>
      <c r="K558" s="1" t="str">
        <f t="shared" si="28"/>
        <v/>
      </c>
      <c r="L558" s="1" t="e">
        <f ca="1">IF(AND(K558&lt;&gt; "", COUNTIF(SAP!#REF!,K558)&gt;0),"Matched", "")</f>
        <v>#REF!</v>
      </c>
      <c r="M558" s="1" t="str">
        <f t="shared" si="29"/>
        <v/>
      </c>
      <c r="N558" s="1" t="e">
        <f ca="1">IF(AND(M558&lt;&gt; "", COUNTIF(SAP!#REF!,M558)&gt;0),"Matched", "")</f>
        <v>#REF!</v>
      </c>
      <c r="O558" s="1" t="str">
        <f t="shared" si="30"/>
        <v/>
      </c>
      <c r="P558" s="1" t="e">
        <f ca="1">IF(AND(O558&lt;&gt; "", COUNTIF(SAP!#REF!,O558)&gt;0),"Matched", "")</f>
        <v>#REF!</v>
      </c>
      <c r="Q558" s="1" t="str">
        <f ca="1">IF(D558="AC","Logic4"&amp;"_"&amp;TEXT(C558,"dd.mm.yyyy") &amp;"_"&amp; 1590038.91,"")</f>
        <v>Logic4_04.02.2020_1590038.91</v>
      </c>
      <c r="R558" s="1" t="e">
        <f ca="1">IF(AND(Q558&lt;&gt; "", COUNTIF(SAP!#REF!,Q558)&gt;0),"Matched", "")</f>
        <v>#REF!</v>
      </c>
    </row>
    <row r="559" spans="1:18">
      <c r="A559" s="13">
        <v>11563327</v>
      </c>
      <c r="B559" s="14">
        <v>43865</v>
      </c>
      <c r="C559" s="14">
        <v>43865</v>
      </c>
      <c r="D559" s="15" t="s">
        <v>10</v>
      </c>
      <c r="E559" s="15">
        <v>0</v>
      </c>
      <c r="F559" s="15">
        <v>0</v>
      </c>
      <c r="G559" s="15">
        <v>15385.26</v>
      </c>
      <c r="H559" s="15">
        <v>658865.62</v>
      </c>
      <c r="I559" s="15" t="s">
        <v>11</v>
      </c>
      <c r="J559" s="15" t="s">
        <v>12</v>
      </c>
      <c r="K559" s="1" t="str">
        <f t="shared" si="28"/>
        <v/>
      </c>
      <c r="L559" s="1" t="e">
        <f ca="1">IF(AND(K559&lt;&gt; "", COUNTIF(SAP!#REF!,K559)&gt;0),"Matched", "")</f>
        <v>#REF!</v>
      </c>
      <c r="M559" s="1" t="str">
        <f t="shared" si="29"/>
        <v/>
      </c>
      <c r="N559" s="1" t="e">
        <f ca="1">IF(AND(M559&lt;&gt; "", COUNTIF(SAP!#REF!,M559)&gt;0),"Matched", "")</f>
        <v>#REF!</v>
      </c>
      <c r="O559" s="1" t="str">
        <f t="shared" si="30"/>
        <v/>
      </c>
      <c r="P559" s="1" t="e">
        <f ca="1">IF(AND(O559&lt;&gt; "", COUNTIF(SAP!#REF!,O559)&gt;0),"Matched", "")</f>
        <v>#REF!</v>
      </c>
      <c r="Q559" s="1" t="str">
        <f ca="1">IF(D559="AC","Logic4"&amp;"_"&amp;TEXT(C559,"dd.mm.yyyy") &amp;"_"&amp; 1590038.91,"")</f>
        <v>Logic4_04.02.2020_1590038.91</v>
      </c>
      <c r="R559" s="1" t="e">
        <f ca="1">IF(AND(Q559&lt;&gt; "", COUNTIF(SAP!#REF!,Q559)&gt;0),"Matched", "")</f>
        <v>#REF!</v>
      </c>
    </row>
    <row r="560" spans="1:18">
      <c r="A560" s="9">
        <v>11563327</v>
      </c>
      <c r="B560" s="10">
        <v>43865</v>
      </c>
      <c r="C560" s="10">
        <v>43865</v>
      </c>
      <c r="D560" s="11" t="s">
        <v>10</v>
      </c>
      <c r="E560" s="11">
        <v>0</v>
      </c>
      <c r="F560" s="11">
        <v>0</v>
      </c>
      <c r="G560" s="11">
        <v>16382.69</v>
      </c>
      <c r="H560" s="11">
        <v>675248.31</v>
      </c>
      <c r="I560" s="11" t="s">
        <v>11</v>
      </c>
      <c r="J560" s="11" t="s">
        <v>12</v>
      </c>
      <c r="K560" s="1" t="str">
        <f t="shared" si="28"/>
        <v/>
      </c>
      <c r="L560" s="1" t="e">
        <f ca="1">IF(AND(K560&lt;&gt; "", COUNTIF(SAP!#REF!,K560)&gt;0),"Matched", "")</f>
        <v>#REF!</v>
      </c>
      <c r="M560" s="1" t="str">
        <f t="shared" si="29"/>
        <v/>
      </c>
      <c r="N560" s="1" t="e">
        <f ca="1">IF(AND(M560&lt;&gt; "", COUNTIF(SAP!#REF!,M560)&gt;0),"Matched", "")</f>
        <v>#REF!</v>
      </c>
      <c r="O560" s="1" t="str">
        <f t="shared" si="30"/>
        <v/>
      </c>
      <c r="P560" s="1" t="e">
        <f ca="1">IF(AND(O560&lt;&gt; "", COUNTIF(SAP!#REF!,O560)&gt;0),"Matched", "")</f>
        <v>#REF!</v>
      </c>
      <c r="Q560" s="1" t="str">
        <f ca="1">IF(D560="AC","Logic4"&amp;"_"&amp;TEXT(C560,"dd.mm.yyyy") &amp;"_"&amp; 1590038.91,"")</f>
        <v>Logic4_04.02.2020_1590038.91</v>
      </c>
      <c r="R560" s="1" t="e">
        <f ca="1">IF(AND(Q560&lt;&gt; "", COUNTIF(SAP!#REF!,Q560)&gt;0),"Matched", "")</f>
        <v>#REF!</v>
      </c>
    </row>
    <row r="561" spans="1:18">
      <c r="A561" s="13">
        <v>11563327</v>
      </c>
      <c r="B561" s="14">
        <v>43865</v>
      </c>
      <c r="C561" s="14">
        <v>43865</v>
      </c>
      <c r="D561" s="15" t="s">
        <v>10</v>
      </c>
      <c r="E561" s="15">
        <v>0</v>
      </c>
      <c r="F561" s="15">
        <v>0</v>
      </c>
      <c r="G561" s="15">
        <v>16978.400000000001</v>
      </c>
      <c r="H561" s="15">
        <v>692226.71</v>
      </c>
      <c r="I561" s="15" t="s">
        <v>11</v>
      </c>
      <c r="J561" s="15" t="s">
        <v>12</v>
      </c>
      <c r="K561" s="1" t="str">
        <f t="shared" si="28"/>
        <v/>
      </c>
      <c r="L561" s="1" t="e">
        <f ca="1">IF(AND(K561&lt;&gt; "", COUNTIF(SAP!#REF!,K561)&gt;0),"Matched", "")</f>
        <v>#REF!</v>
      </c>
      <c r="M561" s="1" t="str">
        <f t="shared" si="29"/>
        <v/>
      </c>
      <c r="N561" s="1" t="e">
        <f ca="1">IF(AND(M561&lt;&gt; "", COUNTIF(SAP!#REF!,M561)&gt;0),"Matched", "")</f>
        <v>#REF!</v>
      </c>
      <c r="O561" s="1" t="str">
        <f t="shared" si="30"/>
        <v/>
      </c>
      <c r="P561" s="1" t="e">
        <f ca="1">IF(AND(O561&lt;&gt; "", COUNTIF(SAP!#REF!,O561)&gt;0),"Matched", "")</f>
        <v>#REF!</v>
      </c>
      <c r="Q561" s="1" t="str">
        <f ca="1">IF(D561="AC","Logic4"&amp;"_"&amp;TEXT(C561,"dd.mm.yyyy") &amp;"_"&amp; 1590038.91,"")</f>
        <v>Logic4_04.02.2020_1590038.91</v>
      </c>
      <c r="R561" s="1" t="e">
        <f ca="1">IF(AND(Q561&lt;&gt; "", COUNTIF(SAP!#REF!,Q561)&gt;0),"Matched", "")</f>
        <v>#REF!</v>
      </c>
    </row>
    <row r="562" spans="1:18">
      <c r="A562" s="9">
        <v>11563327</v>
      </c>
      <c r="B562" s="10">
        <v>43865</v>
      </c>
      <c r="C562" s="10">
        <v>43865</v>
      </c>
      <c r="D562" s="11" t="s">
        <v>10</v>
      </c>
      <c r="E562" s="11">
        <v>0</v>
      </c>
      <c r="F562" s="11">
        <v>0</v>
      </c>
      <c r="G562" s="11">
        <v>18437.5</v>
      </c>
      <c r="H562" s="11">
        <v>710664.21</v>
      </c>
      <c r="I562" s="11" t="s">
        <v>11</v>
      </c>
      <c r="J562" s="11" t="s">
        <v>12</v>
      </c>
      <c r="K562" s="1" t="str">
        <f t="shared" si="28"/>
        <v/>
      </c>
      <c r="L562" s="1" t="e">
        <f ca="1">IF(AND(K562&lt;&gt; "", COUNTIF(SAP!#REF!,K562)&gt;0),"Matched", "")</f>
        <v>#REF!</v>
      </c>
      <c r="M562" s="1" t="str">
        <f t="shared" si="29"/>
        <v/>
      </c>
      <c r="N562" s="1" t="e">
        <f ca="1">IF(AND(M562&lt;&gt; "", COUNTIF(SAP!#REF!,M562)&gt;0),"Matched", "")</f>
        <v>#REF!</v>
      </c>
      <c r="O562" s="1" t="str">
        <f t="shared" si="30"/>
        <v/>
      </c>
      <c r="P562" s="1" t="e">
        <f ca="1">IF(AND(O562&lt;&gt; "", COUNTIF(SAP!#REF!,O562)&gt;0),"Matched", "")</f>
        <v>#REF!</v>
      </c>
      <c r="Q562" s="1" t="str">
        <f ca="1">IF(D562="AC","Logic4"&amp;"_"&amp;TEXT(C562,"dd.mm.yyyy") &amp;"_"&amp; 1590038.91,"")</f>
        <v>Logic4_04.02.2020_1590038.91</v>
      </c>
      <c r="R562" s="1" t="e">
        <f ca="1">IF(AND(Q562&lt;&gt; "", COUNTIF(SAP!#REF!,Q562)&gt;0),"Matched", "")</f>
        <v>#REF!</v>
      </c>
    </row>
    <row r="563" spans="1:18">
      <c r="A563" s="13">
        <v>11563327</v>
      </c>
      <c r="B563" s="14">
        <v>43865</v>
      </c>
      <c r="C563" s="14">
        <v>43865</v>
      </c>
      <c r="D563" s="15" t="s">
        <v>10</v>
      </c>
      <c r="E563" s="15">
        <v>0</v>
      </c>
      <c r="F563" s="15">
        <v>0</v>
      </c>
      <c r="G563" s="15">
        <v>18717</v>
      </c>
      <c r="H563" s="15">
        <v>729381.21</v>
      </c>
      <c r="I563" s="15" t="s">
        <v>11</v>
      </c>
      <c r="J563" s="15" t="s">
        <v>12</v>
      </c>
      <c r="K563" s="1" t="str">
        <f t="shared" si="28"/>
        <v/>
      </c>
      <c r="L563" s="1" t="e">
        <f ca="1">IF(AND(K563&lt;&gt; "", COUNTIF(SAP!#REF!,K563)&gt;0),"Matched", "")</f>
        <v>#REF!</v>
      </c>
      <c r="M563" s="1" t="str">
        <f t="shared" si="29"/>
        <v/>
      </c>
      <c r="N563" s="1" t="e">
        <f ca="1">IF(AND(M563&lt;&gt; "", COUNTIF(SAP!#REF!,M563)&gt;0),"Matched", "")</f>
        <v>#REF!</v>
      </c>
      <c r="O563" s="1" t="str">
        <f t="shared" si="30"/>
        <v/>
      </c>
      <c r="P563" s="1" t="e">
        <f ca="1">IF(AND(O563&lt;&gt; "", COUNTIF(SAP!#REF!,O563)&gt;0),"Matched", "")</f>
        <v>#REF!</v>
      </c>
      <c r="Q563" s="1" t="str">
        <f ca="1">IF(D563="AC","Logic4"&amp;"_"&amp;TEXT(C563,"dd.mm.yyyy") &amp;"_"&amp; 1590038.91,"")</f>
        <v>Logic4_04.02.2020_1590038.91</v>
      </c>
      <c r="R563" s="1" t="e">
        <f ca="1">IF(AND(Q563&lt;&gt; "", COUNTIF(SAP!#REF!,Q563)&gt;0),"Matched", "")</f>
        <v>#REF!</v>
      </c>
    </row>
    <row r="564" spans="1:18">
      <c r="A564" s="9">
        <v>11563327</v>
      </c>
      <c r="B564" s="10">
        <v>43865</v>
      </c>
      <c r="C564" s="10">
        <v>43865</v>
      </c>
      <c r="D564" s="11" t="s">
        <v>10</v>
      </c>
      <c r="E564" s="11">
        <v>0</v>
      </c>
      <c r="F564" s="11">
        <v>0</v>
      </c>
      <c r="G564" s="11">
        <v>19060.099999999999</v>
      </c>
      <c r="H564" s="11">
        <v>748441.31</v>
      </c>
      <c r="I564" s="11" t="s">
        <v>11</v>
      </c>
      <c r="J564" s="11" t="s">
        <v>12</v>
      </c>
      <c r="K564" s="1" t="str">
        <f t="shared" si="28"/>
        <v/>
      </c>
      <c r="L564" s="1" t="e">
        <f ca="1">IF(AND(K564&lt;&gt; "", COUNTIF(SAP!#REF!,K564)&gt;0),"Matched", "")</f>
        <v>#REF!</v>
      </c>
      <c r="M564" s="1" t="str">
        <f t="shared" si="29"/>
        <v/>
      </c>
      <c r="N564" s="1" t="e">
        <f ca="1">IF(AND(M564&lt;&gt; "", COUNTIF(SAP!#REF!,M564)&gt;0),"Matched", "")</f>
        <v>#REF!</v>
      </c>
      <c r="O564" s="1" t="str">
        <f t="shared" si="30"/>
        <v/>
      </c>
      <c r="P564" s="1" t="e">
        <f ca="1">IF(AND(O564&lt;&gt; "", COUNTIF(SAP!#REF!,O564)&gt;0),"Matched", "")</f>
        <v>#REF!</v>
      </c>
      <c r="Q564" s="1" t="str">
        <f ca="1">IF(D564="AC","Logic4"&amp;"_"&amp;TEXT(C564,"dd.mm.yyyy") &amp;"_"&amp; 1590038.91,"")</f>
        <v>Logic4_04.02.2020_1590038.91</v>
      </c>
      <c r="R564" s="1" t="e">
        <f ca="1">IF(AND(Q564&lt;&gt; "", COUNTIF(SAP!#REF!,Q564)&gt;0),"Matched", "")</f>
        <v>#REF!</v>
      </c>
    </row>
    <row r="565" spans="1:18">
      <c r="A565" s="13">
        <v>11563327</v>
      </c>
      <c r="B565" s="14">
        <v>43865</v>
      </c>
      <c r="C565" s="14">
        <v>43865</v>
      </c>
      <c r="D565" s="15" t="s">
        <v>10</v>
      </c>
      <c r="E565" s="15">
        <v>0</v>
      </c>
      <c r="F565" s="15">
        <v>0</v>
      </c>
      <c r="G565" s="15">
        <v>19431.5</v>
      </c>
      <c r="H565" s="15">
        <v>767872.81</v>
      </c>
      <c r="I565" s="15" t="s">
        <v>11</v>
      </c>
      <c r="J565" s="15" t="s">
        <v>12</v>
      </c>
      <c r="K565" s="1" t="str">
        <f t="shared" si="28"/>
        <v/>
      </c>
      <c r="L565" s="1" t="e">
        <f ca="1">IF(AND(K565&lt;&gt; "", COUNTIF(SAP!#REF!,K565)&gt;0),"Matched", "")</f>
        <v>#REF!</v>
      </c>
      <c r="M565" s="1" t="str">
        <f t="shared" si="29"/>
        <v/>
      </c>
      <c r="N565" s="1" t="e">
        <f ca="1">IF(AND(M565&lt;&gt; "", COUNTIF(SAP!#REF!,M565)&gt;0),"Matched", "")</f>
        <v>#REF!</v>
      </c>
      <c r="O565" s="1" t="str">
        <f t="shared" si="30"/>
        <v/>
      </c>
      <c r="P565" s="1" t="e">
        <f ca="1">IF(AND(O565&lt;&gt; "", COUNTIF(SAP!#REF!,O565)&gt;0),"Matched", "")</f>
        <v>#REF!</v>
      </c>
      <c r="Q565" s="1" t="str">
        <f ca="1">IF(D565="AC","Logic4"&amp;"_"&amp;TEXT(C565,"dd.mm.yyyy") &amp;"_"&amp; 1590038.91,"")</f>
        <v>Logic4_04.02.2020_1590038.91</v>
      </c>
      <c r="R565" s="1" t="e">
        <f ca="1">IF(AND(Q565&lt;&gt; "", COUNTIF(SAP!#REF!,Q565)&gt;0),"Matched", "")</f>
        <v>#REF!</v>
      </c>
    </row>
    <row r="566" spans="1:18">
      <c r="A566" s="9">
        <v>11563327</v>
      </c>
      <c r="B566" s="10">
        <v>43865</v>
      </c>
      <c r="C566" s="10">
        <v>43865</v>
      </c>
      <c r="D566" s="11" t="s">
        <v>10</v>
      </c>
      <c r="E566" s="11">
        <v>0</v>
      </c>
      <c r="F566" s="11">
        <v>0</v>
      </c>
      <c r="G566" s="11">
        <v>19734.099999999999</v>
      </c>
      <c r="H566" s="11">
        <v>787606.91</v>
      </c>
      <c r="I566" s="11" t="s">
        <v>11</v>
      </c>
      <c r="J566" s="11" t="s">
        <v>12</v>
      </c>
      <c r="K566" s="1" t="str">
        <f t="shared" si="28"/>
        <v/>
      </c>
      <c r="L566" s="1" t="e">
        <f ca="1">IF(AND(K566&lt;&gt; "", COUNTIF(SAP!#REF!,K566)&gt;0),"Matched", "")</f>
        <v>#REF!</v>
      </c>
      <c r="M566" s="1" t="str">
        <f t="shared" si="29"/>
        <v/>
      </c>
      <c r="N566" s="1" t="e">
        <f ca="1">IF(AND(M566&lt;&gt; "", COUNTIF(SAP!#REF!,M566)&gt;0),"Matched", "")</f>
        <v>#REF!</v>
      </c>
      <c r="O566" s="1" t="str">
        <f t="shared" si="30"/>
        <v/>
      </c>
      <c r="P566" s="1" t="e">
        <f ca="1">IF(AND(O566&lt;&gt; "", COUNTIF(SAP!#REF!,O566)&gt;0),"Matched", "")</f>
        <v>#REF!</v>
      </c>
      <c r="Q566" s="1" t="str">
        <f ca="1">IF(D566="AC","Logic4"&amp;"_"&amp;TEXT(C566,"dd.mm.yyyy") &amp;"_"&amp; 1590038.91,"")</f>
        <v>Logic4_04.02.2020_1590038.91</v>
      </c>
      <c r="R566" s="1" t="e">
        <f ca="1">IF(AND(Q566&lt;&gt; "", COUNTIF(SAP!#REF!,Q566)&gt;0),"Matched", "")</f>
        <v>#REF!</v>
      </c>
    </row>
    <row r="567" spans="1:18">
      <c r="A567" s="13">
        <v>11563327</v>
      </c>
      <c r="B567" s="14">
        <v>43865</v>
      </c>
      <c r="C567" s="14">
        <v>43865</v>
      </c>
      <c r="D567" s="15" t="s">
        <v>10</v>
      </c>
      <c r="E567" s="15">
        <v>0</v>
      </c>
      <c r="F567" s="15">
        <v>0</v>
      </c>
      <c r="G567" s="15">
        <v>20030.8</v>
      </c>
      <c r="H567" s="15">
        <v>807637.71</v>
      </c>
      <c r="I567" s="15" t="s">
        <v>11</v>
      </c>
      <c r="J567" s="15" t="s">
        <v>12</v>
      </c>
      <c r="K567" s="1" t="str">
        <f t="shared" si="28"/>
        <v/>
      </c>
      <c r="L567" s="1" t="e">
        <f ca="1">IF(AND(K567&lt;&gt; "", COUNTIF(SAP!#REF!,K567)&gt;0),"Matched", "")</f>
        <v>#REF!</v>
      </c>
      <c r="M567" s="1" t="str">
        <f t="shared" si="29"/>
        <v/>
      </c>
      <c r="N567" s="1" t="e">
        <f ca="1">IF(AND(M567&lt;&gt; "", COUNTIF(SAP!#REF!,M567)&gt;0),"Matched", "")</f>
        <v>#REF!</v>
      </c>
      <c r="O567" s="1" t="str">
        <f t="shared" si="30"/>
        <v/>
      </c>
      <c r="P567" s="1" t="e">
        <f ca="1">IF(AND(O567&lt;&gt; "", COUNTIF(SAP!#REF!,O567)&gt;0),"Matched", "")</f>
        <v>#REF!</v>
      </c>
      <c r="Q567" s="1" t="str">
        <f ca="1">IF(D567="AC","Logic4"&amp;"_"&amp;TEXT(C567,"dd.mm.yyyy") &amp;"_"&amp; 1590038.91,"")</f>
        <v>Logic4_04.02.2020_1590038.91</v>
      </c>
      <c r="R567" s="1" t="e">
        <f ca="1">IF(AND(Q567&lt;&gt; "", COUNTIF(SAP!#REF!,Q567)&gt;0),"Matched", "")</f>
        <v>#REF!</v>
      </c>
    </row>
    <row r="568" spans="1:18">
      <c r="A568" s="9">
        <v>11563327</v>
      </c>
      <c r="B568" s="10">
        <v>43865</v>
      </c>
      <c r="C568" s="10">
        <v>43865</v>
      </c>
      <c r="D568" s="11" t="s">
        <v>10</v>
      </c>
      <c r="E568" s="11">
        <v>0</v>
      </c>
      <c r="F568" s="11">
        <v>0</v>
      </c>
      <c r="G568" s="11">
        <v>20045.900000000001</v>
      </c>
      <c r="H568" s="11">
        <v>827683.61</v>
      </c>
      <c r="I568" s="11" t="s">
        <v>11</v>
      </c>
      <c r="J568" s="11" t="s">
        <v>12</v>
      </c>
      <c r="K568" s="1" t="str">
        <f t="shared" si="28"/>
        <v/>
      </c>
      <c r="L568" s="1" t="e">
        <f ca="1">IF(AND(K568&lt;&gt; "", COUNTIF(SAP!#REF!,K568)&gt;0),"Matched", "")</f>
        <v>#REF!</v>
      </c>
      <c r="M568" s="1" t="str">
        <f t="shared" si="29"/>
        <v/>
      </c>
      <c r="N568" s="1" t="e">
        <f ca="1">IF(AND(M568&lt;&gt; "", COUNTIF(SAP!#REF!,M568)&gt;0),"Matched", "")</f>
        <v>#REF!</v>
      </c>
      <c r="O568" s="1" t="str">
        <f t="shared" si="30"/>
        <v/>
      </c>
      <c r="P568" s="1" t="e">
        <f ca="1">IF(AND(O568&lt;&gt; "", COUNTIF(SAP!#REF!,O568)&gt;0),"Matched", "")</f>
        <v>#REF!</v>
      </c>
      <c r="Q568" s="1" t="str">
        <f ca="1">IF(D568="AC","Logic4"&amp;"_"&amp;TEXT(C568,"dd.mm.yyyy") &amp;"_"&amp; 1590038.91,"")</f>
        <v>Logic4_04.02.2020_1590038.91</v>
      </c>
      <c r="R568" s="1" t="e">
        <f ca="1">IF(AND(Q568&lt;&gt; "", COUNTIF(SAP!#REF!,Q568)&gt;0),"Matched", "")</f>
        <v>#REF!</v>
      </c>
    </row>
    <row r="569" spans="1:18">
      <c r="A569" s="13">
        <v>11563327</v>
      </c>
      <c r="B569" s="14">
        <v>43865</v>
      </c>
      <c r="C569" s="14">
        <v>43865</v>
      </c>
      <c r="D569" s="15" t="s">
        <v>10</v>
      </c>
      <c r="E569" s="15">
        <v>0</v>
      </c>
      <c r="F569" s="15">
        <v>0</v>
      </c>
      <c r="G569" s="15">
        <v>20371</v>
      </c>
      <c r="H569" s="15">
        <v>848054.61</v>
      </c>
      <c r="I569" s="15" t="s">
        <v>11</v>
      </c>
      <c r="J569" s="15" t="s">
        <v>12</v>
      </c>
      <c r="K569" s="1" t="str">
        <f t="shared" si="28"/>
        <v/>
      </c>
      <c r="L569" s="1" t="e">
        <f ca="1">IF(AND(K569&lt;&gt; "", COUNTIF(SAP!#REF!,K569)&gt;0),"Matched", "")</f>
        <v>#REF!</v>
      </c>
      <c r="M569" s="1" t="str">
        <f t="shared" si="29"/>
        <v/>
      </c>
      <c r="N569" s="1" t="e">
        <f ca="1">IF(AND(M569&lt;&gt; "", COUNTIF(SAP!#REF!,M569)&gt;0),"Matched", "")</f>
        <v>#REF!</v>
      </c>
      <c r="O569" s="1" t="str">
        <f t="shared" si="30"/>
        <v/>
      </c>
      <c r="P569" s="1" t="e">
        <f ca="1">IF(AND(O569&lt;&gt; "", COUNTIF(SAP!#REF!,O569)&gt;0),"Matched", "")</f>
        <v>#REF!</v>
      </c>
      <c r="Q569" s="1" t="str">
        <f ca="1">IF(D569="AC","Logic4"&amp;"_"&amp;TEXT(C569,"dd.mm.yyyy") &amp;"_"&amp; 1590038.91,"")</f>
        <v>Logic4_04.02.2020_1590038.91</v>
      </c>
      <c r="R569" s="1" t="e">
        <f ca="1">IF(AND(Q569&lt;&gt; "", COUNTIF(SAP!#REF!,Q569)&gt;0),"Matched", "")</f>
        <v>#REF!</v>
      </c>
    </row>
    <row r="570" spans="1:18">
      <c r="A570" s="9">
        <v>11563327</v>
      </c>
      <c r="B570" s="10">
        <v>43865</v>
      </c>
      <c r="C570" s="10">
        <v>43865</v>
      </c>
      <c r="D570" s="11" t="s">
        <v>10</v>
      </c>
      <c r="E570" s="11">
        <v>0</v>
      </c>
      <c r="F570" s="11">
        <v>0</v>
      </c>
      <c r="G570" s="11">
        <v>21800</v>
      </c>
      <c r="H570" s="11">
        <v>869854.61</v>
      </c>
      <c r="I570" s="11" t="s">
        <v>11</v>
      </c>
      <c r="J570" s="11" t="s">
        <v>12</v>
      </c>
      <c r="K570" s="1" t="str">
        <f t="shared" si="28"/>
        <v/>
      </c>
      <c r="L570" s="1" t="e">
        <f ca="1">IF(AND(K570&lt;&gt; "", COUNTIF(SAP!#REF!,K570)&gt;0),"Matched", "")</f>
        <v>#REF!</v>
      </c>
      <c r="M570" s="1" t="str">
        <f t="shared" si="29"/>
        <v/>
      </c>
      <c r="N570" s="1" t="e">
        <f ca="1">IF(AND(M570&lt;&gt; "", COUNTIF(SAP!#REF!,M570)&gt;0),"Matched", "")</f>
        <v>#REF!</v>
      </c>
      <c r="O570" s="1" t="str">
        <f t="shared" si="30"/>
        <v/>
      </c>
      <c r="P570" s="1" t="e">
        <f ca="1">IF(AND(O570&lt;&gt; "", COUNTIF(SAP!#REF!,O570)&gt;0),"Matched", "")</f>
        <v>#REF!</v>
      </c>
      <c r="Q570" s="1" t="str">
        <f ca="1">IF(D570="AC","Logic4"&amp;"_"&amp;TEXT(C570,"dd.mm.yyyy") &amp;"_"&amp; 1590038.91,"")</f>
        <v>Logic4_04.02.2020_1590038.91</v>
      </c>
      <c r="R570" s="1" t="e">
        <f ca="1">IF(AND(Q570&lt;&gt; "", COUNTIF(SAP!#REF!,Q570)&gt;0),"Matched", "")</f>
        <v>#REF!</v>
      </c>
    </row>
    <row r="571" spans="1:18">
      <c r="A571" s="13">
        <v>11563327</v>
      </c>
      <c r="B571" s="14">
        <v>43865</v>
      </c>
      <c r="C571" s="14">
        <v>43865</v>
      </c>
      <c r="D571" s="15" t="s">
        <v>10</v>
      </c>
      <c r="E571" s="15">
        <v>0</v>
      </c>
      <c r="F571" s="15">
        <v>0</v>
      </c>
      <c r="G571" s="15">
        <v>21855.7</v>
      </c>
      <c r="H571" s="15">
        <v>891710.31</v>
      </c>
      <c r="I571" s="15" t="s">
        <v>11</v>
      </c>
      <c r="J571" s="15" t="s">
        <v>12</v>
      </c>
      <c r="K571" s="1" t="str">
        <f t="shared" si="28"/>
        <v/>
      </c>
      <c r="L571" s="1" t="e">
        <f ca="1">IF(AND(K571&lt;&gt; "", COUNTIF(SAP!#REF!,K571)&gt;0),"Matched", "")</f>
        <v>#REF!</v>
      </c>
      <c r="M571" s="1" t="str">
        <f t="shared" si="29"/>
        <v/>
      </c>
      <c r="N571" s="1" t="e">
        <f ca="1">IF(AND(M571&lt;&gt; "", COUNTIF(SAP!#REF!,M571)&gt;0),"Matched", "")</f>
        <v>#REF!</v>
      </c>
      <c r="O571" s="1" t="str">
        <f t="shared" si="30"/>
        <v/>
      </c>
      <c r="P571" s="1" t="e">
        <f ca="1">IF(AND(O571&lt;&gt; "", COUNTIF(SAP!#REF!,O571)&gt;0),"Matched", "")</f>
        <v>#REF!</v>
      </c>
      <c r="Q571" s="1" t="str">
        <f ca="1">IF(D571="AC","Logic4"&amp;"_"&amp;TEXT(C571,"dd.mm.yyyy") &amp;"_"&amp; 1590038.91,"")</f>
        <v>Logic4_04.02.2020_1590038.91</v>
      </c>
      <c r="R571" s="1" t="e">
        <f ca="1">IF(AND(Q571&lt;&gt; "", COUNTIF(SAP!#REF!,Q571)&gt;0),"Matched", "")</f>
        <v>#REF!</v>
      </c>
    </row>
    <row r="572" spans="1:18">
      <c r="A572" s="9">
        <v>11563327</v>
      </c>
      <c r="B572" s="10">
        <v>43865</v>
      </c>
      <c r="C572" s="10">
        <v>43865</v>
      </c>
      <c r="D572" s="11" t="s">
        <v>10</v>
      </c>
      <c r="E572" s="11">
        <v>0</v>
      </c>
      <c r="F572" s="11">
        <v>0</v>
      </c>
      <c r="G572" s="11">
        <v>21898.3</v>
      </c>
      <c r="H572" s="11">
        <v>913608.61</v>
      </c>
      <c r="I572" s="11" t="s">
        <v>11</v>
      </c>
      <c r="J572" s="11" t="s">
        <v>12</v>
      </c>
      <c r="K572" s="1" t="str">
        <f t="shared" si="28"/>
        <v/>
      </c>
      <c r="L572" s="1" t="e">
        <f ca="1">IF(AND(K572&lt;&gt; "", COUNTIF(SAP!#REF!,K572)&gt;0),"Matched", "")</f>
        <v>#REF!</v>
      </c>
      <c r="M572" s="1" t="str">
        <f t="shared" si="29"/>
        <v/>
      </c>
      <c r="N572" s="1" t="e">
        <f ca="1">IF(AND(M572&lt;&gt; "", COUNTIF(SAP!#REF!,M572)&gt;0),"Matched", "")</f>
        <v>#REF!</v>
      </c>
      <c r="O572" s="1" t="str">
        <f t="shared" si="30"/>
        <v/>
      </c>
      <c r="P572" s="1" t="e">
        <f ca="1">IF(AND(O572&lt;&gt; "", COUNTIF(SAP!#REF!,O572)&gt;0),"Matched", "")</f>
        <v>#REF!</v>
      </c>
      <c r="Q572" s="1" t="str">
        <f ca="1">IF(D572="AC","Logic4"&amp;"_"&amp;TEXT(C572,"dd.mm.yyyy") &amp;"_"&amp; 1590038.91,"")</f>
        <v>Logic4_04.02.2020_1590038.91</v>
      </c>
      <c r="R572" s="1" t="e">
        <f ca="1">IF(AND(Q572&lt;&gt; "", COUNTIF(SAP!#REF!,Q572)&gt;0),"Matched", "")</f>
        <v>#REF!</v>
      </c>
    </row>
    <row r="573" spans="1:18">
      <c r="A573" s="13">
        <v>11563327</v>
      </c>
      <c r="B573" s="14">
        <v>43865</v>
      </c>
      <c r="C573" s="14">
        <v>43865</v>
      </c>
      <c r="D573" s="15" t="s">
        <v>10</v>
      </c>
      <c r="E573" s="15">
        <v>0</v>
      </c>
      <c r="F573" s="15">
        <v>0</v>
      </c>
      <c r="G573" s="15">
        <v>22140.799999999999</v>
      </c>
      <c r="H573" s="15">
        <v>935749.41</v>
      </c>
      <c r="I573" s="15" t="s">
        <v>11</v>
      </c>
      <c r="J573" s="15" t="s">
        <v>12</v>
      </c>
      <c r="K573" s="1" t="str">
        <f t="shared" si="28"/>
        <v/>
      </c>
      <c r="L573" s="1" t="e">
        <f ca="1">IF(AND(K573&lt;&gt; "", COUNTIF(SAP!#REF!,K573)&gt;0),"Matched", "")</f>
        <v>#REF!</v>
      </c>
      <c r="M573" s="1" t="str">
        <f t="shared" si="29"/>
        <v/>
      </c>
      <c r="N573" s="1" t="e">
        <f ca="1">IF(AND(M573&lt;&gt; "", COUNTIF(SAP!#REF!,M573)&gt;0),"Matched", "")</f>
        <v>#REF!</v>
      </c>
      <c r="O573" s="1" t="str">
        <f t="shared" si="30"/>
        <v/>
      </c>
      <c r="P573" s="1" t="e">
        <f ca="1">IF(AND(O573&lt;&gt; "", COUNTIF(SAP!#REF!,O573)&gt;0),"Matched", "")</f>
        <v>#REF!</v>
      </c>
      <c r="Q573" s="1" t="str">
        <f ca="1">IF(D573="AC","Logic4"&amp;"_"&amp;TEXT(C573,"dd.mm.yyyy") &amp;"_"&amp; 1590038.91,"")</f>
        <v>Logic4_04.02.2020_1590038.91</v>
      </c>
      <c r="R573" s="1" t="e">
        <f ca="1">IF(AND(Q573&lt;&gt; "", COUNTIF(SAP!#REF!,Q573)&gt;0),"Matched", "")</f>
        <v>#REF!</v>
      </c>
    </row>
    <row r="574" spans="1:18">
      <c r="A574" s="9">
        <v>11563327</v>
      </c>
      <c r="B574" s="10">
        <v>43865</v>
      </c>
      <c r="C574" s="10">
        <v>43865</v>
      </c>
      <c r="D574" s="11" t="s">
        <v>10</v>
      </c>
      <c r="E574" s="11">
        <v>0</v>
      </c>
      <c r="F574" s="11">
        <v>0</v>
      </c>
      <c r="G574" s="11">
        <v>22189.8</v>
      </c>
      <c r="H574" s="11">
        <v>957939.21</v>
      </c>
      <c r="I574" s="11" t="s">
        <v>11</v>
      </c>
      <c r="J574" s="11" t="s">
        <v>12</v>
      </c>
      <c r="K574" s="1" t="str">
        <f t="shared" si="28"/>
        <v/>
      </c>
      <c r="L574" s="1" t="e">
        <f ca="1">IF(AND(K574&lt;&gt; "", COUNTIF(SAP!#REF!,K574)&gt;0),"Matched", "")</f>
        <v>#REF!</v>
      </c>
      <c r="M574" s="1" t="str">
        <f t="shared" si="29"/>
        <v/>
      </c>
      <c r="N574" s="1" t="e">
        <f ca="1">IF(AND(M574&lt;&gt; "", COUNTIF(SAP!#REF!,M574)&gt;0),"Matched", "")</f>
        <v>#REF!</v>
      </c>
      <c r="O574" s="1" t="str">
        <f t="shared" si="30"/>
        <v/>
      </c>
      <c r="P574" s="1" t="e">
        <f ca="1">IF(AND(O574&lt;&gt; "", COUNTIF(SAP!#REF!,O574)&gt;0),"Matched", "")</f>
        <v>#REF!</v>
      </c>
      <c r="Q574" s="1" t="str">
        <f ca="1">IF(D574="AC","Logic4"&amp;"_"&amp;TEXT(C574,"dd.mm.yyyy") &amp;"_"&amp; 1590038.91,"")</f>
        <v>Logic4_04.02.2020_1590038.91</v>
      </c>
      <c r="R574" s="1" t="e">
        <f ca="1">IF(AND(Q574&lt;&gt; "", COUNTIF(SAP!#REF!,Q574)&gt;0),"Matched", "")</f>
        <v>#REF!</v>
      </c>
    </row>
    <row r="575" spans="1:18">
      <c r="A575" s="13">
        <v>11563327</v>
      </c>
      <c r="B575" s="14">
        <v>43865</v>
      </c>
      <c r="C575" s="14">
        <v>43865</v>
      </c>
      <c r="D575" s="15" t="s">
        <v>10</v>
      </c>
      <c r="E575" s="15">
        <v>0</v>
      </c>
      <c r="F575" s="15">
        <v>0</v>
      </c>
      <c r="G575" s="15">
        <v>24658.14</v>
      </c>
      <c r="H575" s="15">
        <v>982597.35</v>
      </c>
      <c r="I575" s="15" t="s">
        <v>11</v>
      </c>
      <c r="J575" s="15" t="s">
        <v>12</v>
      </c>
      <c r="K575" s="1" t="str">
        <f t="shared" si="28"/>
        <v/>
      </c>
      <c r="L575" s="1" t="e">
        <f ca="1">IF(AND(K575&lt;&gt; "", COUNTIF(SAP!#REF!,K575)&gt;0),"Matched", "")</f>
        <v>#REF!</v>
      </c>
      <c r="M575" s="1" t="str">
        <f t="shared" si="29"/>
        <v/>
      </c>
      <c r="N575" s="1" t="e">
        <f ca="1">IF(AND(M575&lt;&gt; "", COUNTIF(SAP!#REF!,M575)&gt;0),"Matched", "")</f>
        <v>#REF!</v>
      </c>
      <c r="O575" s="1" t="str">
        <f t="shared" si="30"/>
        <v/>
      </c>
      <c r="P575" s="1" t="e">
        <f ca="1">IF(AND(O575&lt;&gt; "", COUNTIF(SAP!#REF!,O575)&gt;0),"Matched", "")</f>
        <v>#REF!</v>
      </c>
      <c r="Q575" s="1" t="str">
        <f ca="1">IF(D575="AC","Logic4"&amp;"_"&amp;TEXT(C575,"dd.mm.yyyy") &amp;"_"&amp; 1590038.91,"")</f>
        <v>Logic4_04.02.2020_1590038.91</v>
      </c>
      <c r="R575" s="1" t="e">
        <f ca="1">IF(AND(Q575&lt;&gt; "", COUNTIF(SAP!#REF!,Q575)&gt;0),"Matched", "")</f>
        <v>#REF!</v>
      </c>
    </row>
    <row r="576" spans="1:18">
      <c r="A576" s="9">
        <v>11563327</v>
      </c>
      <c r="B576" s="10">
        <v>43865</v>
      </c>
      <c r="C576" s="10">
        <v>43865</v>
      </c>
      <c r="D576" s="11" t="s">
        <v>10</v>
      </c>
      <c r="E576" s="11">
        <v>0</v>
      </c>
      <c r="F576" s="11">
        <v>0</v>
      </c>
      <c r="G576" s="11">
        <v>24690.799999999999</v>
      </c>
      <c r="H576" s="11">
        <v>1007288.15</v>
      </c>
      <c r="I576" s="11" t="s">
        <v>11</v>
      </c>
      <c r="J576" s="11" t="s">
        <v>12</v>
      </c>
      <c r="K576" s="1" t="str">
        <f t="shared" si="28"/>
        <v/>
      </c>
      <c r="L576" s="1" t="e">
        <f ca="1">IF(AND(K576&lt;&gt; "", COUNTIF(SAP!#REF!,K576)&gt;0),"Matched", "")</f>
        <v>#REF!</v>
      </c>
      <c r="M576" s="1" t="str">
        <f t="shared" si="29"/>
        <v/>
      </c>
      <c r="N576" s="1" t="e">
        <f ca="1">IF(AND(M576&lt;&gt; "", COUNTIF(SAP!#REF!,M576)&gt;0),"Matched", "")</f>
        <v>#REF!</v>
      </c>
      <c r="O576" s="1" t="str">
        <f t="shared" si="30"/>
        <v/>
      </c>
      <c r="P576" s="1" t="e">
        <f ca="1">IF(AND(O576&lt;&gt; "", COUNTIF(SAP!#REF!,O576)&gt;0),"Matched", "")</f>
        <v>#REF!</v>
      </c>
      <c r="Q576" s="1" t="str">
        <f ca="1">IF(D576="AC","Logic4"&amp;"_"&amp;TEXT(C576,"dd.mm.yyyy") &amp;"_"&amp; 1590038.91,"")</f>
        <v>Logic4_04.02.2020_1590038.91</v>
      </c>
      <c r="R576" s="1" t="e">
        <f ca="1">IF(AND(Q576&lt;&gt; "", COUNTIF(SAP!#REF!,Q576)&gt;0),"Matched", "")</f>
        <v>#REF!</v>
      </c>
    </row>
    <row r="577" spans="1:18">
      <c r="A577" s="13">
        <v>11563327</v>
      </c>
      <c r="B577" s="14">
        <v>43865</v>
      </c>
      <c r="C577" s="14">
        <v>43865</v>
      </c>
      <c r="D577" s="15" t="s">
        <v>10</v>
      </c>
      <c r="E577" s="15">
        <v>0</v>
      </c>
      <c r="F577" s="15">
        <v>0</v>
      </c>
      <c r="G577" s="15">
        <v>25762.799999999999</v>
      </c>
      <c r="H577" s="15">
        <v>1033050.95</v>
      </c>
      <c r="I577" s="15" t="s">
        <v>11</v>
      </c>
      <c r="J577" s="15" t="s">
        <v>12</v>
      </c>
      <c r="K577" s="1" t="str">
        <f t="shared" si="28"/>
        <v/>
      </c>
      <c r="L577" s="1" t="e">
        <f ca="1">IF(AND(K577&lt;&gt; "", COUNTIF(SAP!#REF!,K577)&gt;0),"Matched", "")</f>
        <v>#REF!</v>
      </c>
      <c r="M577" s="1" t="str">
        <f t="shared" si="29"/>
        <v/>
      </c>
      <c r="N577" s="1" t="e">
        <f ca="1">IF(AND(M577&lt;&gt; "", COUNTIF(SAP!#REF!,M577)&gt;0),"Matched", "")</f>
        <v>#REF!</v>
      </c>
      <c r="O577" s="1" t="str">
        <f t="shared" si="30"/>
        <v/>
      </c>
      <c r="P577" s="1" t="e">
        <f ca="1">IF(AND(O577&lt;&gt; "", COUNTIF(SAP!#REF!,O577)&gt;0),"Matched", "")</f>
        <v>#REF!</v>
      </c>
      <c r="Q577" s="1" t="str">
        <f ca="1">IF(D577="AC","Logic4"&amp;"_"&amp;TEXT(C577,"dd.mm.yyyy") &amp;"_"&amp; 1590038.91,"")</f>
        <v>Logic4_04.02.2020_1590038.91</v>
      </c>
      <c r="R577" s="1" t="e">
        <f ca="1">IF(AND(Q577&lt;&gt; "", COUNTIF(SAP!#REF!,Q577)&gt;0),"Matched", "")</f>
        <v>#REF!</v>
      </c>
    </row>
    <row r="578" spans="1:18">
      <c r="A578" s="9">
        <v>11563327</v>
      </c>
      <c r="B578" s="10">
        <v>43865</v>
      </c>
      <c r="C578" s="10">
        <v>43865</v>
      </c>
      <c r="D578" s="11" t="s">
        <v>10</v>
      </c>
      <c r="E578" s="11">
        <v>0</v>
      </c>
      <c r="F578" s="11">
        <v>0</v>
      </c>
      <c r="G578" s="11">
        <v>27255.81</v>
      </c>
      <c r="H578" s="11">
        <v>1060306.76</v>
      </c>
      <c r="I578" s="11" t="s">
        <v>11</v>
      </c>
      <c r="J578" s="11" t="s">
        <v>12</v>
      </c>
      <c r="K578" s="1" t="str">
        <f t="shared" si="28"/>
        <v/>
      </c>
      <c r="L578" s="1" t="e">
        <f ca="1">IF(AND(K578&lt;&gt; "", COUNTIF(SAP!#REF!,K578)&gt;0),"Matched", "")</f>
        <v>#REF!</v>
      </c>
      <c r="M578" s="1" t="str">
        <f t="shared" si="29"/>
        <v/>
      </c>
      <c r="N578" s="1" t="e">
        <f ca="1">IF(AND(M578&lt;&gt; "", COUNTIF(SAP!#REF!,M578)&gt;0),"Matched", "")</f>
        <v>#REF!</v>
      </c>
      <c r="O578" s="1" t="str">
        <f t="shared" si="30"/>
        <v/>
      </c>
      <c r="P578" s="1" t="e">
        <f ca="1">IF(AND(O578&lt;&gt; "", COUNTIF(SAP!#REF!,O578)&gt;0),"Matched", "")</f>
        <v>#REF!</v>
      </c>
      <c r="Q578" s="1" t="str">
        <f ca="1">IF(D578="AC","Logic4"&amp;"_"&amp;TEXT(C578,"dd.mm.yyyy") &amp;"_"&amp; 1590038.91,"")</f>
        <v>Logic4_04.02.2020_1590038.91</v>
      </c>
      <c r="R578" s="1" t="e">
        <f ca="1">IF(AND(Q578&lt;&gt; "", COUNTIF(SAP!#REF!,Q578)&gt;0),"Matched", "")</f>
        <v>#REF!</v>
      </c>
    </row>
    <row r="579" spans="1:18">
      <c r="A579" s="13">
        <v>11563327</v>
      </c>
      <c r="B579" s="14">
        <v>43865</v>
      </c>
      <c r="C579" s="14">
        <v>43865</v>
      </c>
      <c r="D579" s="15" t="s">
        <v>10</v>
      </c>
      <c r="E579" s="15">
        <v>0</v>
      </c>
      <c r="F579" s="15">
        <v>0</v>
      </c>
      <c r="G579" s="15">
        <v>28045</v>
      </c>
      <c r="H579" s="15">
        <v>1088351.76</v>
      </c>
      <c r="I579" s="15" t="s">
        <v>11</v>
      </c>
      <c r="J579" s="15" t="s">
        <v>12</v>
      </c>
      <c r="K579" s="1" t="str">
        <f t="shared" ref="K579:K642" si="31">IF(D579="TF","Logic1"&amp;"_"&amp;TEXT(C579, "mm") &amp;"_"&amp; F579,"")</f>
        <v/>
      </c>
      <c r="L579" s="1" t="e">
        <f ca="1">IF(AND(K579&lt;&gt; "", COUNTIF(SAP!#REF!,K579)&gt;0),"Matched", "")</f>
        <v>#REF!</v>
      </c>
      <c r="M579" s="1" t="str">
        <f t="shared" si="29"/>
        <v/>
      </c>
      <c r="N579" s="1" t="e">
        <f ca="1">IF(AND(M579&lt;&gt; "", COUNTIF(SAP!#REF!,M579)&gt;0),"Matched", "")</f>
        <v>#REF!</v>
      </c>
      <c r="O579" s="1" t="str">
        <f t="shared" si="30"/>
        <v/>
      </c>
      <c r="P579" s="1" t="e">
        <f ca="1">IF(AND(O579&lt;&gt; "", COUNTIF(SAP!#REF!,O579)&gt;0),"Matched", "")</f>
        <v>#REF!</v>
      </c>
      <c r="Q579" s="1" t="str">
        <f ca="1">IF(D579="AC","Logic4"&amp;"_"&amp;TEXT(C579,"dd.mm.yyyy") &amp;"_"&amp; 1590038.91,"")</f>
        <v>Logic4_04.02.2020_1590038.91</v>
      </c>
      <c r="R579" s="1" t="e">
        <f ca="1">IF(AND(Q579&lt;&gt; "", COUNTIF(SAP!#REF!,Q579)&gt;0),"Matched", "")</f>
        <v>#REF!</v>
      </c>
    </row>
    <row r="580" spans="1:18">
      <c r="A580" s="9">
        <v>11563327</v>
      </c>
      <c r="B580" s="10">
        <v>43865</v>
      </c>
      <c r="C580" s="10">
        <v>43865</v>
      </c>
      <c r="D580" s="11" t="s">
        <v>10</v>
      </c>
      <c r="E580" s="11">
        <v>0</v>
      </c>
      <c r="F580" s="11">
        <v>0</v>
      </c>
      <c r="G580" s="11">
        <v>28368.5</v>
      </c>
      <c r="H580" s="11">
        <v>1116720.26</v>
      </c>
      <c r="I580" s="11" t="s">
        <v>11</v>
      </c>
      <c r="J580" s="11" t="s">
        <v>12</v>
      </c>
      <c r="K580" s="1" t="str">
        <f t="shared" si="31"/>
        <v/>
      </c>
      <c r="L580" s="1" t="e">
        <f ca="1">IF(AND(K580&lt;&gt; "", COUNTIF(SAP!#REF!,K580)&gt;0),"Matched", "")</f>
        <v>#REF!</v>
      </c>
      <c r="M580" s="1" t="str">
        <f t="shared" si="29"/>
        <v/>
      </c>
      <c r="N580" s="1" t="e">
        <f ca="1">IF(AND(M580&lt;&gt; "", COUNTIF(SAP!#REF!,M580)&gt;0),"Matched", "")</f>
        <v>#REF!</v>
      </c>
      <c r="O580" s="1" t="str">
        <f t="shared" si="30"/>
        <v/>
      </c>
      <c r="P580" s="1" t="e">
        <f ca="1">IF(AND(O580&lt;&gt; "", COUNTIF(SAP!#REF!,O580)&gt;0),"Matched", "")</f>
        <v>#REF!</v>
      </c>
      <c r="Q580" s="1" t="str">
        <f ca="1">IF(D580="AC","Logic4"&amp;"_"&amp;TEXT(C580,"dd.mm.yyyy") &amp;"_"&amp; 1590038.91,"")</f>
        <v>Logic4_04.02.2020_1590038.91</v>
      </c>
      <c r="R580" s="1" t="e">
        <f ca="1">IF(AND(Q580&lt;&gt; "", COUNTIF(SAP!#REF!,Q580)&gt;0),"Matched", "")</f>
        <v>#REF!</v>
      </c>
    </row>
    <row r="581" spans="1:18">
      <c r="A581" s="13">
        <v>11563327</v>
      </c>
      <c r="B581" s="14">
        <v>43865</v>
      </c>
      <c r="C581" s="14">
        <v>43865</v>
      </c>
      <c r="D581" s="15" t="s">
        <v>10</v>
      </c>
      <c r="E581" s="15">
        <v>0</v>
      </c>
      <c r="F581" s="15">
        <v>0</v>
      </c>
      <c r="G581" s="15">
        <v>28442.7</v>
      </c>
      <c r="H581" s="15">
        <v>1145162.96</v>
      </c>
      <c r="I581" s="15" t="s">
        <v>11</v>
      </c>
      <c r="J581" s="15" t="s">
        <v>12</v>
      </c>
      <c r="K581" s="1" t="str">
        <f t="shared" si="31"/>
        <v/>
      </c>
      <c r="L581" s="1" t="e">
        <f ca="1">IF(AND(K581&lt;&gt; "", COUNTIF(SAP!#REF!,K581)&gt;0),"Matched", "")</f>
        <v>#REF!</v>
      </c>
      <c r="M581" s="1" t="str">
        <f t="shared" ref="M581:M613" si="32">IF(D581="TR","Logic2"&amp;"_"&amp;TEXT(C581,"dd.mm.yyyy") &amp;"_"&amp; F581,"")</f>
        <v/>
      </c>
      <c r="N581" s="1" t="e">
        <f ca="1">IF(AND(M581&lt;&gt; "", COUNTIF(SAP!#REF!,M581)&gt;0),"Matched", "")</f>
        <v>#REF!</v>
      </c>
      <c r="O581" s="1" t="str">
        <f t="shared" ref="O581:O613" si="33">IF(D581="AF","Logic3"&amp;"_"&amp;G581,"")</f>
        <v/>
      </c>
      <c r="P581" s="1" t="e">
        <f ca="1">IF(AND(O581&lt;&gt; "", COUNTIF(SAP!#REF!,O581)&gt;0),"Matched", "")</f>
        <v>#REF!</v>
      </c>
      <c r="Q581" s="1" t="str">
        <f ca="1">IF(D581="AC","Logic4"&amp;"_"&amp;TEXT(C581,"dd.mm.yyyy") &amp;"_"&amp; 1590038.91,"")</f>
        <v>Logic4_04.02.2020_1590038.91</v>
      </c>
      <c r="R581" s="1" t="e">
        <f ca="1">IF(AND(Q581&lt;&gt; "", COUNTIF(SAP!#REF!,Q581)&gt;0),"Matched", "")</f>
        <v>#REF!</v>
      </c>
    </row>
    <row r="582" spans="1:18">
      <c r="A582" s="9">
        <v>11563327</v>
      </c>
      <c r="B582" s="10">
        <v>43865</v>
      </c>
      <c r="C582" s="10">
        <v>43865</v>
      </c>
      <c r="D582" s="11" t="s">
        <v>10</v>
      </c>
      <c r="E582" s="11">
        <v>0</v>
      </c>
      <c r="F582" s="11">
        <v>0</v>
      </c>
      <c r="G582" s="11">
        <v>28831.34</v>
      </c>
      <c r="H582" s="11">
        <v>1173994.3</v>
      </c>
      <c r="I582" s="11" t="s">
        <v>11</v>
      </c>
      <c r="J582" s="11" t="s">
        <v>12</v>
      </c>
      <c r="K582" s="1" t="str">
        <f t="shared" si="31"/>
        <v/>
      </c>
      <c r="L582" s="1" t="e">
        <f ca="1">IF(AND(K582&lt;&gt; "", COUNTIF(SAP!#REF!,K582)&gt;0),"Matched", "")</f>
        <v>#REF!</v>
      </c>
      <c r="M582" s="1" t="str">
        <f t="shared" si="32"/>
        <v/>
      </c>
      <c r="N582" s="1" t="e">
        <f ca="1">IF(AND(M582&lt;&gt; "", COUNTIF(SAP!#REF!,M582)&gt;0),"Matched", "")</f>
        <v>#REF!</v>
      </c>
      <c r="O582" s="1" t="str">
        <f t="shared" si="33"/>
        <v/>
      </c>
      <c r="P582" s="1" t="e">
        <f ca="1">IF(AND(O582&lt;&gt; "", COUNTIF(SAP!#REF!,O582)&gt;0),"Matched", "")</f>
        <v>#REF!</v>
      </c>
      <c r="Q582" s="1" t="str">
        <f ca="1">IF(D582="AC","Logic4"&amp;"_"&amp;TEXT(C582,"dd.mm.yyyy") &amp;"_"&amp; 1590038.91,"")</f>
        <v>Logic4_04.02.2020_1590038.91</v>
      </c>
      <c r="R582" s="1" t="e">
        <f ca="1">IF(AND(Q582&lt;&gt; "", COUNTIF(SAP!#REF!,Q582)&gt;0),"Matched", "")</f>
        <v>#REF!</v>
      </c>
    </row>
    <row r="583" spans="1:18">
      <c r="A583" s="13">
        <v>11563327</v>
      </c>
      <c r="B583" s="14">
        <v>43865</v>
      </c>
      <c r="C583" s="14">
        <v>43865</v>
      </c>
      <c r="D583" s="15" t="s">
        <v>10</v>
      </c>
      <c r="E583" s="15">
        <v>0</v>
      </c>
      <c r="F583" s="15">
        <v>0</v>
      </c>
      <c r="G583" s="15">
        <v>29748.68</v>
      </c>
      <c r="H583" s="15">
        <v>1203742.98</v>
      </c>
      <c r="I583" s="15" t="s">
        <v>11</v>
      </c>
      <c r="J583" s="15" t="s">
        <v>12</v>
      </c>
      <c r="K583" s="1" t="str">
        <f t="shared" si="31"/>
        <v/>
      </c>
      <c r="L583" s="1" t="e">
        <f ca="1">IF(AND(K583&lt;&gt; "", COUNTIF(SAP!#REF!,K583)&gt;0),"Matched", "")</f>
        <v>#REF!</v>
      </c>
      <c r="M583" s="1" t="str">
        <f t="shared" si="32"/>
        <v/>
      </c>
      <c r="N583" s="1" t="e">
        <f ca="1">IF(AND(M583&lt;&gt; "", COUNTIF(SAP!#REF!,M583)&gt;0),"Matched", "")</f>
        <v>#REF!</v>
      </c>
      <c r="O583" s="1" t="str">
        <f t="shared" si="33"/>
        <v/>
      </c>
      <c r="P583" s="1" t="e">
        <f ca="1">IF(AND(O583&lt;&gt; "", COUNTIF(SAP!#REF!,O583)&gt;0),"Matched", "")</f>
        <v>#REF!</v>
      </c>
      <c r="Q583" s="1" t="str">
        <f ca="1">IF(D583="AC","Logic4"&amp;"_"&amp;TEXT(C583,"dd.mm.yyyy") &amp;"_"&amp; 1590038.91,"")</f>
        <v>Logic4_04.02.2020_1590038.91</v>
      </c>
      <c r="R583" s="1" t="e">
        <f ca="1">IF(AND(Q583&lt;&gt; "", COUNTIF(SAP!#REF!,Q583)&gt;0),"Matched", "")</f>
        <v>#REF!</v>
      </c>
    </row>
    <row r="584" spans="1:18">
      <c r="A584" s="9">
        <v>11563327</v>
      </c>
      <c r="B584" s="10">
        <v>43865</v>
      </c>
      <c r="C584" s="10">
        <v>43865</v>
      </c>
      <c r="D584" s="11" t="s">
        <v>10</v>
      </c>
      <c r="E584" s="11">
        <v>0</v>
      </c>
      <c r="F584" s="11">
        <v>0</v>
      </c>
      <c r="G584" s="11">
        <v>30850.38</v>
      </c>
      <c r="H584" s="11">
        <v>1234593.3600000001</v>
      </c>
      <c r="I584" s="11" t="s">
        <v>11</v>
      </c>
      <c r="J584" s="11" t="s">
        <v>12</v>
      </c>
      <c r="K584" s="1" t="str">
        <f t="shared" si="31"/>
        <v/>
      </c>
      <c r="L584" s="1" t="e">
        <f ca="1">IF(AND(K584&lt;&gt; "", COUNTIF(SAP!#REF!,K584)&gt;0),"Matched", "")</f>
        <v>#REF!</v>
      </c>
      <c r="M584" s="1" t="str">
        <f t="shared" si="32"/>
        <v/>
      </c>
      <c r="N584" s="1" t="e">
        <f ca="1">IF(AND(M584&lt;&gt; "", COUNTIF(SAP!#REF!,M584)&gt;0),"Matched", "")</f>
        <v>#REF!</v>
      </c>
      <c r="O584" s="1" t="str">
        <f t="shared" si="33"/>
        <v/>
      </c>
      <c r="P584" s="1" t="e">
        <f ca="1">IF(AND(O584&lt;&gt; "", COUNTIF(SAP!#REF!,O584)&gt;0),"Matched", "")</f>
        <v>#REF!</v>
      </c>
      <c r="Q584" s="1" t="str">
        <f ca="1">IF(D584="AC","Logic4"&amp;"_"&amp;TEXT(C584,"dd.mm.yyyy") &amp;"_"&amp; 1590038.91,"")</f>
        <v>Logic4_04.02.2020_1590038.91</v>
      </c>
      <c r="R584" s="1" t="e">
        <f ca="1">IF(AND(Q584&lt;&gt; "", COUNTIF(SAP!#REF!,Q584)&gt;0),"Matched", "")</f>
        <v>#REF!</v>
      </c>
    </row>
    <row r="585" spans="1:18">
      <c r="A585" s="13">
        <v>11563327</v>
      </c>
      <c r="B585" s="14">
        <v>43865</v>
      </c>
      <c r="C585" s="14">
        <v>43865</v>
      </c>
      <c r="D585" s="15" t="s">
        <v>10</v>
      </c>
      <c r="E585" s="15">
        <v>0</v>
      </c>
      <c r="F585" s="15">
        <v>0</v>
      </c>
      <c r="G585" s="15">
        <v>32279</v>
      </c>
      <c r="H585" s="15">
        <v>1266872.3600000001</v>
      </c>
      <c r="I585" s="15" t="s">
        <v>11</v>
      </c>
      <c r="J585" s="15" t="s">
        <v>12</v>
      </c>
      <c r="K585" s="1" t="str">
        <f t="shared" si="31"/>
        <v/>
      </c>
      <c r="L585" s="1" t="e">
        <f ca="1">IF(AND(K585&lt;&gt; "", COUNTIF(SAP!#REF!,K585)&gt;0),"Matched", "")</f>
        <v>#REF!</v>
      </c>
      <c r="M585" s="1" t="str">
        <f t="shared" si="32"/>
        <v/>
      </c>
      <c r="N585" s="1" t="e">
        <f ca="1">IF(AND(M585&lt;&gt; "", COUNTIF(SAP!#REF!,M585)&gt;0),"Matched", "")</f>
        <v>#REF!</v>
      </c>
      <c r="O585" s="1" t="str">
        <f t="shared" si="33"/>
        <v/>
      </c>
      <c r="P585" s="1" t="e">
        <f ca="1">IF(AND(O585&lt;&gt; "", COUNTIF(SAP!#REF!,O585)&gt;0),"Matched", "")</f>
        <v>#REF!</v>
      </c>
      <c r="Q585" s="1" t="str">
        <f ca="1">IF(D585="AC","Logic4"&amp;"_"&amp;TEXT(C585,"dd.mm.yyyy") &amp;"_"&amp; 1590038.91,"")</f>
        <v>Logic4_04.02.2020_1590038.91</v>
      </c>
      <c r="R585" s="1" t="e">
        <f ca="1">IF(AND(Q585&lt;&gt; "", COUNTIF(SAP!#REF!,Q585)&gt;0),"Matched", "")</f>
        <v>#REF!</v>
      </c>
    </row>
    <row r="586" spans="1:18">
      <c r="A586" s="9">
        <v>11563327</v>
      </c>
      <c r="B586" s="10">
        <v>43865</v>
      </c>
      <c r="C586" s="10">
        <v>43865</v>
      </c>
      <c r="D586" s="11" t="s">
        <v>10</v>
      </c>
      <c r="E586" s="11">
        <v>0</v>
      </c>
      <c r="F586" s="11">
        <v>0</v>
      </c>
      <c r="G586" s="11">
        <v>35252.980000000003</v>
      </c>
      <c r="H586" s="11">
        <v>1302125.3400000001</v>
      </c>
      <c r="I586" s="11" t="s">
        <v>11</v>
      </c>
      <c r="J586" s="11" t="s">
        <v>12</v>
      </c>
      <c r="K586" s="1" t="str">
        <f t="shared" si="31"/>
        <v/>
      </c>
      <c r="L586" s="1" t="e">
        <f ca="1">IF(AND(K586&lt;&gt; "", COUNTIF(SAP!#REF!,K586)&gt;0),"Matched", "")</f>
        <v>#REF!</v>
      </c>
      <c r="M586" s="1" t="str">
        <f t="shared" si="32"/>
        <v/>
      </c>
      <c r="N586" s="1" t="e">
        <f ca="1">IF(AND(M586&lt;&gt; "", COUNTIF(SAP!#REF!,M586)&gt;0),"Matched", "")</f>
        <v>#REF!</v>
      </c>
      <c r="O586" s="1" t="str">
        <f t="shared" si="33"/>
        <v/>
      </c>
      <c r="P586" s="1" t="e">
        <f ca="1">IF(AND(O586&lt;&gt; "", COUNTIF(SAP!#REF!,O586)&gt;0),"Matched", "")</f>
        <v>#REF!</v>
      </c>
      <c r="Q586" s="1" t="str">
        <f ca="1">IF(D586="AC","Logic4"&amp;"_"&amp;TEXT(C586,"dd.mm.yyyy") &amp;"_"&amp; 1590038.91,"")</f>
        <v>Logic4_04.02.2020_1590038.91</v>
      </c>
      <c r="R586" s="1" t="e">
        <f ca="1">IF(AND(Q586&lt;&gt; "", COUNTIF(SAP!#REF!,Q586)&gt;0),"Matched", "")</f>
        <v>#REF!</v>
      </c>
    </row>
    <row r="587" spans="1:18">
      <c r="A587" s="13">
        <v>11563327</v>
      </c>
      <c r="B587" s="14">
        <v>43865</v>
      </c>
      <c r="C587" s="14">
        <v>43865</v>
      </c>
      <c r="D587" s="15" t="s">
        <v>10</v>
      </c>
      <c r="E587" s="15">
        <v>0</v>
      </c>
      <c r="F587" s="15">
        <v>0</v>
      </c>
      <c r="G587" s="15">
        <v>40965.53</v>
      </c>
      <c r="H587" s="15">
        <v>1343090.87</v>
      </c>
      <c r="I587" s="15" t="s">
        <v>11</v>
      </c>
      <c r="J587" s="15" t="s">
        <v>12</v>
      </c>
      <c r="K587" s="1" t="str">
        <f t="shared" si="31"/>
        <v/>
      </c>
      <c r="L587" s="1" t="e">
        <f ca="1">IF(AND(K587&lt;&gt; "", COUNTIF(SAP!#REF!,K587)&gt;0),"Matched", "")</f>
        <v>#REF!</v>
      </c>
      <c r="M587" s="1" t="str">
        <f t="shared" si="32"/>
        <v/>
      </c>
      <c r="N587" s="1" t="e">
        <f ca="1">IF(AND(M587&lt;&gt; "", COUNTIF(SAP!#REF!,M587)&gt;0),"Matched", "")</f>
        <v>#REF!</v>
      </c>
      <c r="O587" s="1" t="str">
        <f t="shared" si="33"/>
        <v/>
      </c>
      <c r="P587" s="1" t="e">
        <f ca="1">IF(AND(O587&lt;&gt; "", COUNTIF(SAP!#REF!,O587)&gt;0),"Matched", "")</f>
        <v>#REF!</v>
      </c>
      <c r="Q587" s="1" t="str">
        <f ca="1">IF(D587="AC","Logic4"&amp;"_"&amp;TEXT(C587,"dd.mm.yyyy") &amp;"_"&amp; 1590038.91,"")</f>
        <v>Logic4_04.02.2020_1590038.91</v>
      </c>
      <c r="R587" s="1" t="e">
        <f ca="1">IF(AND(Q587&lt;&gt; "", COUNTIF(SAP!#REF!,Q587)&gt;0),"Matched", "")</f>
        <v>#REF!</v>
      </c>
    </row>
    <row r="588" spans="1:18">
      <c r="A588" s="9">
        <v>11563327</v>
      </c>
      <c r="B588" s="10">
        <v>43865</v>
      </c>
      <c r="C588" s="10">
        <v>43865</v>
      </c>
      <c r="D588" s="11" t="s">
        <v>10</v>
      </c>
      <c r="E588" s="11">
        <v>0</v>
      </c>
      <c r="F588" s="11">
        <v>0</v>
      </c>
      <c r="G588" s="11">
        <v>42322.9</v>
      </c>
      <c r="H588" s="11">
        <v>1385413.77</v>
      </c>
      <c r="I588" s="11" t="s">
        <v>11</v>
      </c>
      <c r="J588" s="11" t="s">
        <v>12</v>
      </c>
      <c r="K588" s="1" t="str">
        <f t="shared" si="31"/>
        <v/>
      </c>
      <c r="L588" s="1" t="e">
        <f ca="1">IF(AND(K588&lt;&gt; "", COUNTIF(SAP!#REF!,K588)&gt;0),"Matched", "")</f>
        <v>#REF!</v>
      </c>
      <c r="M588" s="1" t="str">
        <f t="shared" si="32"/>
        <v/>
      </c>
      <c r="N588" s="1" t="e">
        <f ca="1">IF(AND(M588&lt;&gt; "", COUNTIF(SAP!#REF!,M588)&gt;0),"Matched", "")</f>
        <v>#REF!</v>
      </c>
      <c r="O588" s="1" t="str">
        <f t="shared" si="33"/>
        <v/>
      </c>
      <c r="P588" s="1" t="e">
        <f ca="1">IF(AND(O588&lt;&gt; "", COUNTIF(SAP!#REF!,O588)&gt;0),"Matched", "")</f>
        <v>#REF!</v>
      </c>
      <c r="Q588" s="1" t="str">
        <f ca="1">IF(D588="AC","Logic4"&amp;"_"&amp;TEXT(C588,"dd.mm.yyyy") &amp;"_"&amp; 1590038.91,"")</f>
        <v>Logic4_04.02.2020_1590038.91</v>
      </c>
      <c r="R588" s="1" t="e">
        <f ca="1">IF(AND(Q588&lt;&gt; "", COUNTIF(SAP!#REF!,Q588)&gt;0),"Matched", "")</f>
        <v>#REF!</v>
      </c>
    </row>
    <row r="589" spans="1:18">
      <c r="A589" s="13">
        <v>11563327</v>
      </c>
      <c r="B589" s="14">
        <v>43865</v>
      </c>
      <c r="C589" s="14">
        <v>43865</v>
      </c>
      <c r="D589" s="15" t="s">
        <v>10</v>
      </c>
      <c r="E589" s="15">
        <v>0</v>
      </c>
      <c r="F589" s="15">
        <v>0</v>
      </c>
      <c r="G589" s="15">
        <v>46405</v>
      </c>
      <c r="H589" s="15">
        <v>1431818.77</v>
      </c>
      <c r="I589" s="15" t="s">
        <v>11</v>
      </c>
      <c r="J589" s="15" t="s">
        <v>12</v>
      </c>
      <c r="K589" s="1" t="str">
        <f t="shared" si="31"/>
        <v/>
      </c>
      <c r="L589" s="1" t="e">
        <f ca="1">IF(AND(K589&lt;&gt; "", COUNTIF(SAP!#REF!,K589)&gt;0),"Matched", "")</f>
        <v>#REF!</v>
      </c>
      <c r="M589" s="1" t="str">
        <f t="shared" si="32"/>
        <v/>
      </c>
      <c r="N589" s="1" t="e">
        <f ca="1">IF(AND(M589&lt;&gt; "", COUNTIF(SAP!#REF!,M589)&gt;0),"Matched", "")</f>
        <v>#REF!</v>
      </c>
      <c r="O589" s="1" t="str">
        <f t="shared" si="33"/>
        <v/>
      </c>
      <c r="P589" s="1" t="e">
        <f ca="1">IF(AND(O589&lt;&gt; "", COUNTIF(SAP!#REF!,O589)&gt;0),"Matched", "")</f>
        <v>#REF!</v>
      </c>
      <c r="Q589" s="1" t="str">
        <f ca="1">IF(D589="AC","Logic4"&amp;"_"&amp;TEXT(C589,"dd.mm.yyyy") &amp;"_"&amp; 1590038.91,"")</f>
        <v>Logic4_04.02.2020_1590038.91</v>
      </c>
      <c r="R589" s="1" t="e">
        <f ca="1">IF(AND(Q589&lt;&gt; "", COUNTIF(SAP!#REF!,Q589)&gt;0),"Matched", "")</f>
        <v>#REF!</v>
      </c>
    </row>
    <row r="590" spans="1:18">
      <c r="A590" s="9">
        <v>11563327</v>
      </c>
      <c r="B590" s="10">
        <v>43865</v>
      </c>
      <c r="C590" s="10">
        <v>43865</v>
      </c>
      <c r="D590" s="11" t="s">
        <v>10</v>
      </c>
      <c r="E590" s="11">
        <v>0</v>
      </c>
      <c r="F590" s="11">
        <v>0</v>
      </c>
      <c r="G590" s="11">
        <v>47823.4</v>
      </c>
      <c r="H590" s="11">
        <v>1479642.17</v>
      </c>
      <c r="I590" s="11" t="s">
        <v>11</v>
      </c>
      <c r="J590" s="11" t="s">
        <v>12</v>
      </c>
      <c r="K590" s="1" t="str">
        <f t="shared" si="31"/>
        <v/>
      </c>
      <c r="L590" s="1" t="e">
        <f ca="1">IF(AND(K590&lt;&gt; "", COUNTIF(SAP!#REF!,K590)&gt;0),"Matched", "")</f>
        <v>#REF!</v>
      </c>
      <c r="M590" s="1" t="str">
        <f t="shared" si="32"/>
        <v/>
      </c>
      <c r="N590" s="1" t="e">
        <f ca="1">IF(AND(M590&lt;&gt; "", COUNTIF(SAP!#REF!,M590)&gt;0),"Matched", "")</f>
        <v>#REF!</v>
      </c>
      <c r="O590" s="1" t="str">
        <f t="shared" si="33"/>
        <v/>
      </c>
      <c r="P590" s="1" t="e">
        <f ca="1">IF(AND(O590&lt;&gt; "", COUNTIF(SAP!#REF!,O590)&gt;0),"Matched", "")</f>
        <v>#REF!</v>
      </c>
      <c r="Q590" s="1" t="str">
        <f ca="1">IF(D590="AC","Logic4"&amp;"_"&amp;TEXT(C590,"dd.mm.yyyy") &amp;"_"&amp; 1590038.91,"")</f>
        <v>Logic4_04.02.2020_1590038.91</v>
      </c>
      <c r="R590" s="1" t="e">
        <f ca="1">IF(AND(Q590&lt;&gt; "", COUNTIF(SAP!#REF!,Q590)&gt;0),"Matched", "")</f>
        <v>#REF!</v>
      </c>
    </row>
    <row r="591" spans="1:18">
      <c r="A591" s="13">
        <v>11563327</v>
      </c>
      <c r="B591" s="14">
        <v>43865</v>
      </c>
      <c r="C591" s="14">
        <v>43865</v>
      </c>
      <c r="D591" s="15" t="s">
        <v>10</v>
      </c>
      <c r="E591" s="15">
        <v>0</v>
      </c>
      <c r="F591" s="15">
        <v>0</v>
      </c>
      <c r="G591" s="15">
        <v>52750.82</v>
      </c>
      <c r="H591" s="15">
        <v>1532392.99</v>
      </c>
      <c r="I591" s="15" t="s">
        <v>11</v>
      </c>
      <c r="J591" s="15" t="s">
        <v>12</v>
      </c>
      <c r="K591" s="1" t="str">
        <f t="shared" si="31"/>
        <v/>
      </c>
      <c r="L591" s="1" t="e">
        <f ca="1">IF(AND(K591&lt;&gt; "", COUNTIF(SAP!#REF!,K591)&gt;0),"Matched", "")</f>
        <v>#REF!</v>
      </c>
      <c r="M591" s="1" t="str">
        <f t="shared" si="32"/>
        <v/>
      </c>
      <c r="N591" s="1" t="e">
        <f ca="1">IF(AND(M591&lt;&gt; "", COUNTIF(SAP!#REF!,M591)&gt;0),"Matched", "")</f>
        <v>#REF!</v>
      </c>
      <c r="O591" s="1" t="str">
        <f t="shared" si="33"/>
        <v/>
      </c>
      <c r="P591" s="1" t="e">
        <f ca="1">IF(AND(O591&lt;&gt; "", COUNTIF(SAP!#REF!,O591)&gt;0),"Matched", "")</f>
        <v>#REF!</v>
      </c>
      <c r="Q591" s="1" t="str">
        <f ca="1">IF(D591="AC","Logic4"&amp;"_"&amp;TEXT(C591,"dd.mm.yyyy") &amp;"_"&amp; 1590038.91,"")</f>
        <v>Logic4_04.02.2020_1590038.91</v>
      </c>
      <c r="R591" s="1" t="e">
        <f ca="1">IF(AND(Q591&lt;&gt; "", COUNTIF(SAP!#REF!,Q591)&gt;0),"Matched", "")</f>
        <v>#REF!</v>
      </c>
    </row>
    <row r="592" spans="1:18">
      <c r="A592" s="9">
        <v>11563327</v>
      </c>
      <c r="B592" s="10">
        <v>43865</v>
      </c>
      <c r="C592" s="10">
        <v>43865</v>
      </c>
      <c r="D592" s="11" t="s">
        <v>10</v>
      </c>
      <c r="E592" s="11">
        <v>0</v>
      </c>
      <c r="F592" s="11">
        <v>0</v>
      </c>
      <c r="G592" s="11">
        <v>57645.919999999998</v>
      </c>
      <c r="H592" s="11">
        <v>1590038.91</v>
      </c>
      <c r="I592" s="11" t="s">
        <v>11</v>
      </c>
      <c r="J592" s="11" t="s">
        <v>12</v>
      </c>
      <c r="K592" s="1" t="str">
        <f t="shared" si="31"/>
        <v/>
      </c>
      <c r="L592" s="1" t="e">
        <f ca="1">IF(AND(K592&lt;&gt; "", COUNTIF(SAP!#REF!,K592)&gt;0),"Matched", "")</f>
        <v>#REF!</v>
      </c>
      <c r="M592" s="1" t="str">
        <f t="shared" si="32"/>
        <v/>
      </c>
      <c r="N592" s="1" t="e">
        <f ca="1">IF(AND(M592&lt;&gt; "", COUNTIF(SAP!#REF!,M592)&gt;0),"Matched", "")</f>
        <v>#REF!</v>
      </c>
      <c r="O592" s="1" t="str">
        <f t="shared" si="33"/>
        <v/>
      </c>
      <c r="P592" s="1" t="e">
        <f ca="1">IF(AND(O592&lt;&gt; "", COUNTIF(SAP!#REF!,O592)&gt;0),"Matched", "")</f>
        <v>#REF!</v>
      </c>
      <c r="Q592" s="1" t="str">
        <f ca="1">IF(D592="AC","Logic4"&amp;"_"&amp;TEXT(C592,"dd.mm.yyyy") &amp;"_"&amp; 1590038.91,"")</f>
        <v>Logic4_04.02.2020_1590038.91</v>
      </c>
      <c r="R592" s="1" t="e">
        <f ca="1">IF(AND(Q592&lt;&gt; "", COUNTIF(SAP!#REF!,Q592)&gt;0),"Matched", "")</f>
        <v>#REF!</v>
      </c>
    </row>
    <row r="593" spans="1:20">
      <c r="A593" s="13">
        <v>11563327</v>
      </c>
      <c r="B593" s="14">
        <v>43865</v>
      </c>
      <c r="C593" s="14">
        <v>43865</v>
      </c>
      <c r="D593" s="15" t="s">
        <v>13</v>
      </c>
      <c r="E593" s="15">
        <v>0</v>
      </c>
      <c r="F593" s="15">
        <v>7.69</v>
      </c>
      <c r="G593" s="15">
        <v>0</v>
      </c>
      <c r="H593" s="15">
        <v>1590031.22</v>
      </c>
      <c r="I593" s="15" t="s">
        <v>14</v>
      </c>
      <c r="J593" s="15" t="s">
        <v>15</v>
      </c>
      <c r="K593" s="1" t="str">
        <f t="shared" si="31"/>
        <v/>
      </c>
      <c r="L593" s="1" t="e">
        <f ca="1">IF(AND(K593&lt;&gt; "", COUNTIF(SAP!#REF!,K593)&gt;0),"Matched", "")</f>
        <v>#REF!</v>
      </c>
      <c r="M593" s="1" t="str">
        <f t="shared" si="32"/>
        <v/>
      </c>
      <c r="N593" s="1" t="e">
        <f ca="1">IF(AND(M593&lt;&gt; "", COUNTIF(SAP!#REF!,M593)&gt;0),"Matched", "")</f>
        <v>#REF!</v>
      </c>
      <c r="O593" s="1" t="str">
        <f t="shared" si="33"/>
        <v/>
      </c>
      <c r="P593" s="1" t="e">
        <f ca="1">IF(AND(O593&lt;&gt; "", COUNTIF(SAP!#REF!,O593)&gt;0),"Matched", "")</f>
        <v>#REF!</v>
      </c>
      <c r="R593" s="1" t="e">
        <f ca="1">IF(AND(Q593&lt;&gt; "", COUNTIF(SAP!#REF!,Q593)&gt;0),"Matched", "")</f>
        <v>#REF!</v>
      </c>
      <c r="S593" s="1" t="str">
        <f ca="1">IF(D593="AD","Logic5"&amp;"_"&amp;TEXT(C593,"dd.mm.yyyy") &amp;"_"&amp; 822.84,"")</f>
        <v>Logic5_04.02.2020_822.84</v>
      </c>
      <c r="T593" s="1" t="e">
        <f ca="1">IF(AND(S593&lt;&gt; "", COUNTIF(SAP!#REF!,S593)&gt;0),"Matched", "")</f>
        <v>#REF!</v>
      </c>
    </row>
    <row r="594" spans="1:20">
      <c r="A594" s="9">
        <v>11563327</v>
      </c>
      <c r="B594" s="10">
        <v>43865</v>
      </c>
      <c r="C594" s="10">
        <v>43865</v>
      </c>
      <c r="D594" s="11" t="s">
        <v>13</v>
      </c>
      <c r="E594" s="11">
        <v>0</v>
      </c>
      <c r="F594" s="11">
        <v>8.1300000000000008</v>
      </c>
      <c r="G594" s="11">
        <v>0</v>
      </c>
      <c r="H594" s="11">
        <v>1590023.09</v>
      </c>
      <c r="I594" s="11" t="s">
        <v>14</v>
      </c>
      <c r="J594" s="11" t="s">
        <v>15</v>
      </c>
      <c r="K594" s="1" t="str">
        <f t="shared" si="31"/>
        <v/>
      </c>
      <c r="L594" s="1" t="e">
        <f ca="1">IF(AND(K594&lt;&gt; "", COUNTIF(SAP!#REF!,K594)&gt;0),"Matched", "")</f>
        <v>#REF!</v>
      </c>
      <c r="M594" s="1" t="str">
        <f t="shared" si="32"/>
        <v/>
      </c>
      <c r="N594" s="1" t="e">
        <f ca="1">IF(AND(M594&lt;&gt; "", COUNTIF(SAP!#REF!,M594)&gt;0),"Matched", "")</f>
        <v>#REF!</v>
      </c>
      <c r="O594" s="1" t="str">
        <f t="shared" si="33"/>
        <v/>
      </c>
      <c r="P594" s="1" t="e">
        <f ca="1">IF(AND(O594&lt;&gt; "", COUNTIF(SAP!#REF!,O594)&gt;0),"Matched", "")</f>
        <v>#REF!</v>
      </c>
      <c r="R594" s="1" t="e">
        <f ca="1">IF(AND(Q594&lt;&gt; "", COUNTIF(SAP!#REF!,Q594)&gt;0),"Matched", "")</f>
        <v>#REF!</v>
      </c>
      <c r="S594" s="1" t="str">
        <f ca="1">IF(D594="AD","Logic5"&amp;"_"&amp;TEXT(C594,"dd.mm.yyyy") &amp;"_"&amp; 822.84,"")</f>
        <v>Logic5_04.02.2020_822.84</v>
      </c>
      <c r="T594" s="1" t="e">
        <f ca="1">IF(AND(S594&lt;&gt; "", COUNTIF(SAP!#REF!,S594)&gt;0),"Matched", "")</f>
        <v>#REF!</v>
      </c>
    </row>
    <row r="595" spans="1:20">
      <c r="A595" s="13">
        <v>11563327</v>
      </c>
      <c r="B595" s="14">
        <v>43865</v>
      </c>
      <c r="C595" s="14">
        <v>43865</v>
      </c>
      <c r="D595" s="15" t="s">
        <v>13</v>
      </c>
      <c r="E595" s="15">
        <v>0</v>
      </c>
      <c r="F595" s="15">
        <v>8.1300000000000008</v>
      </c>
      <c r="G595" s="15">
        <v>0</v>
      </c>
      <c r="H595" s="15">
        <v>1590014.96</v>
      </c>
      <c r="I595" s="15" t="s">
        <v>14</v>
      </c>
      <c r="J595" s="15" t="s">
        <v>15</v>
      </c>
      <c r="K595" s="1" t="str">
        <f t="shared" si="31"/>
        <v/>
      </c>
      <c r="L595" s="1" t="e">
        <f ca="1">IF(AND(K595&lt;&gt; "", COUNTIF(SAP!#REF!,K595)&gt;0),"Matched", "")</f>
        <v>#REF!</v>
      </c>
      <c r="M595" s="1" t="str">
        <f t="shared" si="32"/>
        <v/>
      </c>
      <c r="N595" s="1" t="e">
        <f ca="1">IF(AND(M595&lt;&gt; "", COUNTIF(SAP!#REF!,M595)&gt;0),"Matched", "")</f>
        <v>#REF!</v>
      </c>
      <c r="O595" s="1" t="str">
        <f t="shared" si="33"/>
        <v/>
      </c>
      <c r="P595" s="1" t="e">
        <f ca="1">IF(AND(O595&lt;&gt; "", COUNTIF(SAP!#REF!,O595)&gt;0),"Matched", "")</f>
        <v>#REF!</v>
      </c>
      <c r="R595" s="1" t="e">
        <f ca="1">IF(AND(Q595&lt;&gt; "", COUNTIF(SAP!#REF!,Q595)&gt;0),"Matched", "")</f>
        <v>#REF!</v>
      </c>
      <c r="S595" s="1" t="str">
        <f ca="1">IF(D595="AD","Logic5"&amp;"_"&amp;TEXT(C595,"dd.mm.yyyy") &amp;"_"&amp; 822.84,"")</f>
        <v>Logic5_04.02.2020_822.84</v>
      </c>
      <c r="T595" s="1" t="e">
        <f ca="1">IF(AND(S595&lt;&gt; "", COUNTIF(SAP!#REF!,S595)&gt;0),"Matched", "")</f>
        <v>#REF!</v>
      </c>
    </row>
    <row r="596" spans="1:20">
      <c r="A596" s="9">
        <v>11563327</v>
      </c>
      <c r="B596" s="10">
        <v>43865</v>
      </c>
      <c r="C596" s="10">
        <v>43865</v>
      </c>
      <c r="D596" s="11" t="s">
        <v>13</v>
      </c>
      <c r="E596" s="11">
        <v>0</v>
      </c>
      <c r="F596" s="11">
        <v>9.7200000000000006</v>
      </c>
      <c r="G596" s="11">
        <v>0</v>
      </c>
      <c r="H596" s="11">
        <v>1590005.24</v>
      </c>
      <c r="I596" s="11" t="s">
        <v>14</v>
      </c>
      <c r="J596" s="11" t="s">
        <v>15</v>
      </c>
      <c r="K596" s="1" t="str">
        <f t="shared" si="31"/>
        <v/>
      </c>
      <c r="L596" s="1" t="e">
        <f ca="1">IF(AND(K596&lt;&gt; "", COUNTIF(SAP!#REF!,K596)&gt;0),"Matched", "")</f>
        <v>#REF!</v>
      </c>
      <c r="M596" s="1" t="str">
        <f t="shared" si="32"/>
        <v/>
      </c>
      <c r="N596" s="1" t="e">
        <f ca="1">IF(AND(M596&lt;&gt; "", COUNTIF(SAP!#REF!,M596)&gt;0),"Matched", "")</f>
        <v>#REF!</v>
      </c>
      <c r="O596" s="1" t="str">
        <f t="shared" si="33"/>
        <v/>
      </c>
      <c r="P596" s="1" t="e">
        <f ca="1">IF(AND(O596&lt;&gt; "", COUNTIF(SAP!#REF!,O596)&gt;0),"Matched", "")</f>
        <v>#REF!</v>
      </c>
      <c r="R596" s="1" t="e">
        <f ca="1">IF(AND(Q596&lt;&gt; "", COUNTIF(SAP!#REF!,Q596)&gt;0),"Matched", "")</f>
        <v>#REF!</v>
      </c>
      <c r="S596" s="1" t="str">
        <f ca="1">IF(D596="AD","Logic5"&amp;"_"&amp;TEXT(C596,"dd.mm.yyyy") &amp;"_"&amp; 822.84,"")</f>
        <v>Logic5_04.02.2020_822.84</v>
      </c>
      <c r="T596" s="1" t="e">
        <f ca="1">IF(AND(S596&lt;&gt; "", COUNTIF(SAP!#REF!,S596)&gt;0),"Matched", "")</f>
        <v>#REF!</v>
      </c>
    </row>
    <row r="597" spans="1:20">
      <c r="A597" s="13">
        <v>11563327</v>
      </c>
      <c r="B597" s="14">
        <v>43865</v>
      </c>
      <c r="C597" s="14">
        <v>43865</v>
      </c>
      <c r="D597" s="15" t="s">
        <v>13</v>
      </c>
      <c r="E597" s="15">
        <v>0</v>
      </c>
      <c r="F597" s="15">
        <v>12.9</v>
      </c>
      <c r="G597" s="15">
        <v>0</v>
      </c>
      <c r="H597" s="15">
        <v>1589992.34</v>
      </c>
      <c r="I597" s="15" t="s">
        <v>14</v>
      </c>
      <c r="J597" s="15" t="s">
        <v>15</v>
      </c>
      <c r="K597" s="1" t="str">
        <f t="shared" si="31"/>
        <v/>
      </c>
      <c r="L597" s="1" t="e">
        <f ca="1">IF(AND(K597&lt;&gt; "", COUNTIF(SAP!#REF!,K597)&gt;0),"Matched", "")</f>
        <v>#REF!</v>
      </c>
      <c r="M597" s="1" t="str">
        <f t="shared" si="32"/>
        <v/>
      </c>
      <c r="N597" s="1" t="e">
        <f ca="1">IF(AND(M597&lt;&gt; "", COUNTIF(SAP!#REF!,M597)&gt;0),"Matched", "")</f>
        <v>#REF!</v>
      </c>
      <c r="O597" s="1" t="str">
        <f t="shared" si="33"/>
        <v/>
      </c>
      <c r="P597" s="1" t="e">
        <f ca="1">IF(AND(O597&lt;&gt; "", COUNTIF(SAP!#REF!,O597)&gt;0),"Matched", "")</f>
        <v>#REF!</v>
      </c>
      <c r="R597" s="1" t="e">
        <f ca="1">IF(AND(Q597&lt;&gt; "", COUNTIF(SAP!#REF!,Q597)&gt;0),"Matched", "")</f>
        <v>#REF!</v>
      </c>
      <c r="S597" s="1" t="str">
        <f ca="1">IF(D597="AD","Logic5"&amp;"_"&amp;TEXT(C597,"dd.mm.yyyy") &amp;"_"&amp; 822.84,"")</f>
        <v>Logic5_04.02.2020_822.84</v>
      </c>
      <c r="T597" s="1" t="e">
        <f ca="1">IF(AND(S597&lt;&gt; "", COUNTIF(SAP!#REF!,S597)&gt;0),"Matched", "")</f>
        <v>#REF!</v>
      </c>
    </row>
    <row r="598" spans="1:20">
      <c r="A598" s="9">
        <v>11563327</v>
      </c>
      <c r="B598" s="10">
        <v>43865</v>
      </c>
      <c r="C598" s="10">
        <v>43865</v>
      </c>
      <c r="D598" s="11" t="s">
        <v>13</v>
      </c>
      <c r="E598" s="11">
        <v>0</v>
      </c>
      <c r="F598" s="11">
        <v>12.9</v>
      </c>
      <c r="G598" s="11">
        <v>0</v>
      </c>
      <c r="H598" s="11">
        <v>1589979.44</v>
      </c>
      <c r="I598" s="11" t="s">
        <v>14</v>
      </c>
      <c r="J598" s="11" t="s">
        <v>15</v>
      </c>
      <c r="K598" s="1" t="str">
        <f t="shared" si="31"/>
        <v/>
      </c>
      <c r="L598" s="1" t="e">
        <f ca="1">IF(AND(K598&lt;&gt; "", COUNTIF(SAP!#REF!,K598)&gt;0),"Matched", "")</f>
        <v>#REF!</v>
      </c>
      <c r="M598" s="1" t="str">
        <f t="shared" si="32"/>
        <v/>
      </c>
      <c r="N598" s="1" t="e">
        <f ca="1">IF(AND(M598&lt;&gt; "", COUNTIF(SAP!#REF!,M598)&gt;0),"Matched", "")</f>
        <v>#REF!</v>
      </c>
      <c r="O598" s="1" t="str">
        <f t="shared" si="33"/>
        <v/>
      </c>
      <c r="P598" s="1" t="e">
        <f ca="1">IF(AND(O598&lt;&gt; "", COUNTIF(SAP!#REF!,O598)&gt;0),"Matched", "")</f>
        <v>#REF!</v>
      </c>
      <c r="R598" s="1" t="e">
        <f ca="1">IF(AND(Q598&lt;&gt; "", COUNTIF(SAP!#REF!,Q598)&gt;0),"Matched", "")</f>
        <v>#REF!</v>
      </c>
      <c r="S598" s="1" t="str">
        <f ca="1">IF(D598="AD","Logic5"&amp;"_"&amp;TEXT(C598,"dd.mm.yyyy") &amp;"_"&amp; 822.84,"")</f>
        <v>Logic5_04.02.2020_822.84</v>
      </c>
      <c r="T598" s="1" t="e">
        <f ca="1">IF(AND(S598&lt;&gt; "", COUNTIF(SAP!#REF!,S598)&gt;0),"Matched", "")</f>
        <v>#REF!</v>
      </c>
    </row>
    <row r="599" spans="1:20">
      <c r="A599" s="13">
        <v>11563327</v>
      </c>
      <c r="B599" s="14">
        <v>43865</v>
      </c>
      <c r="C599" s="14">
        <v>43865</v>
      </c>
      <c r="D599" s="15" t="s">
        <v>13</v>
      </c>
      <c r="E599" s="15">
        <v>0</v>
      </c>
      <c r="F599" s="15">
        <v>15.11</v>
      </c>
      <c r="G599" s="15">
        <v>0</v>
      </c>
      <c r="H599" s="15">
        <v>1589964.33</v>
      </c>
      <c r="I599" s="15" t="s">
        <v>14</v>
      </c>
      <c r="J599" s="15" t="s">
        <v>15</v>
      </c>
      <c r="K599" s="1" t="str">
        <f t="shared" si="31"/>
        <v/>
      </c>
      <c r="L599" s="1" t="e">
        <f ca="1">IF(AND(K599&lt;&gt; "", COUNTIF(SAP!#REF!,K599)&gt;0),"Matched", "")</f>
        <v>#REF!</v>
      </c>
      <c r="M599" s="1" t="str">
        <f t="shared" si="32"/>
        <v/>
      </c>
      <c r="N599" s="1" t="e">
        <f ca="1">IF(AND(M599&lt;&gt; "", COUNTIF(SAP!#REF!,M599)&gt;0),"Matched", "")</f>
        <v>#REF!</v>
      </c>
      <c r="O599" s="1" t="str">
        <f t="shared" si="33"/>
        <v/>
      </c>
      <c r="P599" s="1" t="e">
        <f ca="1">IF(AND(O599&lt;&gt; "", COUNTIF(SAP!#REF!,O599)&gt;0),"Matched", "")</f>
        <v>#REF!</v>
      </c>
      <c r="R599" s="1" t="e">
        <f ca="1">IF(AND(Q599&lt;&gt; "", COUNTIF(SAP!#REF!,Q599)&gt;0),"Matched", "")</f>
        <v>#REF!</v>
      </c>
      <c r="S599" s="1" t="str">
        <f ca="1">IF(D599="AD","Logic5"&amp;"_"&amp;TEXT(C599,"dd.mm.yyyy") &amp;"_"&amp; 822.84,"")</f>
        <v>Logic5_04.02.2020_822.84</v>
      </c>
      <c r="T599" s="1" t="e">
        <f ca="1">IF(AND(S599&lt;&gt; "", COUNTIF(SAP!#REF!,S599)&gt;0),"Matched", "")</f>
        <v>#REF!</v>
      </c>
    </row>
    <row r="600" spans="1:20">
      <c r="A600" s="9">
        <v>11563327</v>
      </c>
      <c r="B600" s="10">
        <v>43865</v>
      </c>
      <c r="C600" s="10">
        <v>43865</v>
      </c>
      <c r="D600" s="11" t="s">
        <v>13</v>
      </c>
      <c r="E600" s="11">
        <v>0</v>
      </c>
      <c r="F600" s="11">
        <v>18.22</v>
      </c>
      <c r="G600" s="11">
        <v>0</v>
      </c>
      <c r="H600" s="11">
        <v>1589946.11</v>
      </c>
      <c r="I600" s="11" t="s">
        <v>14</v>
      </c>
      <c r="J600" s="11" t="s">
        <v>15</v>
      </c>
      <c r="K600" s="1" t="str">
        <f t="shared" si="31"/>
        <v/>
      </c>
      <c r="L600" s="1" t="e">
        <f ca="1">IF(AND(K600&lt;&gt; "", COUNTIF(SAP!#REF!,K600)&gt;0),"Matched", "")</f>
        <v>#REF!</v>
      </c>
      <c r="M600" s="1" t="str">
        <f t="shared" si="32"/>
        <v/>
      </c>
      <c r="N600" s="1" t="e">
        <f ca="1">IF(AND(M600&lt;&gt; "", COUNTIF(SAP!#REF!,M600)&gt;0),"Matched", "")</f>
        <v>#REF!</v>
      </c>
      <c r="O600" s="1" t="str">
        <f t="shared" si="33"/>
        <v/>
      </c>
      <c r="P600" s="1" t="e">
        <f ca="1">IF(AND(O600&lt;&gt; "", COUNTIF(SAP!#REF!,O600)&gt;0),"Matched", "")</f>
        <v>#REF!</v>
      </c>
      <c r="R600" s="1" t="e">
        <f ca="1">IF(AND(Q600&lt;&gt; "", COUNTIF(SAP!#REF!,Q600)&gt;0),"Matched", "")</f>
        <v>#REF!</v>
      </c>
      <c r="S600" s="1" t="str">
        <f ca="1">IF(D600="AD","Logic5"&amp;"_"&amp;TEXT(C600,"dd.mm.yyyy") &amp;"_"&amp; 822.84,"")</f>
        <v>Logic5_04.02.2020_822.84</v>
      </c>
      <c r="T600" s="1" t="e">
        <f ca="1">IF(AND(S600&lt;&gt; "", COUNTIF(SAP!#REF!,S600)&gt;0),"Matched", "")</f>
        <v>#REF!</v>
      </c>
    </row>
    <row r="601" spans="1:20">
      <c r="A601" s="13">
        <v>11563327</v>
      </c>
      <c r="B601" s="14">
        <v>43865</v>
      </c>
      <c r="C601" s="14">
        <v>43865</v>
      </c>
      <c r="D601" s="15" t="s">
        <v>13</v>
      </c>
      <c r="E601" s="15">
        <v>0</v>
      </c>
      <c r="F601" s="15">
        <v>20.28</v>
      </c>
      <c r="G601" s="15">
        <v>0</v>
      </c>
      <c r="H601" s="15">
        <v>1589925.83</v>
      </c>
      <c r="I601" s="15" t="s">
        <v>14</v>
      </c>
      <c r="J601" s="15" t="s">
        <v>15</v>
      </c>
      <c r="K601" s="1" t="str">
        <f t="shared" si="31"/>
        <v/>
      </c>
      <c r="L601" s="1" t="e">
        <f ca="1">IF(AND(K601&lt;&gt; "", COUNTIF(SAP!#REF!,K601)&gt;0),"Matched", "")</f>
        <v>#REF!</v>
      </c>
      <c r="M601" s="1" t="str">
        <f t="shared" si="32"/>
        <v/>
      </c>
      <c r="N601" s="1" t="e">
        <f ca="1">IF(AND(M601&lt;&gt; "", COUNTIF(SAP!#REF!,M601)&gt;0),"Matched", "")</f>
        <v>#REF!</v>
      </c>
      <c r="O601" s="1" t="str">
        <f t="shared" si="33"/>
        <v/>
      </c>
      <c r="P601" s="1" t="e">
        <f ca="1">IF(AND(O601&lt;&gt; "", COUNTIF(SAP!#REF!,O601)&gt;0),"Matched", "")</f>
        <v>#REF!</v>
      </c>
      <c r="R601" s="1" t="e">
        <f ca="1">IF(AND(Q601&lt;&gt; "", COUNTIF(SAP!#REF!,Q601)&gt;0),"Matched", "")</f>
        <v>#REF!</v>
      </c>
      <c r="S601" s="1" t="str">
        <f ca="1">IF(D601="AD","Logic5"&amp;"_"&amp;TEXT(C601,"dd.mm.yyyy") &amp;"_"&amp; 822.84,"")</f>
        <v>Logic5_04.02.2020_822.84</v>
      </c>
      <c r="T601" s="1" t="e">
        <f ca="1">IF(AND(S601&lt;&gt; "", COUNTIF(SAP!#REF!,S601)&gt;0),"Matched", "")</f>
        <v>#REF!</v>
      </c>
    </row>
    <row r="602" spans="1:20">
      <c r="A602" s="9">
        <v>11563327</v>
      </c>
      <c r="B602" s="10">
        <v>43865</v>
      </c>
      <c r="C602" s="10">
        <v>43865</v>
      </c>
      <c r="D602" s="11" t="s">
        <v>13</v>
      </c>
      <c r="E602" s="11">
        <v>0</v>
      </c>
      <c r="F602" s="11">
        <v>24.8</v>
      </c>
      <c r="G602" s="11">
        <v>0</v>
      </c>
      <c r="H602" s="11">
        <v>1589901.03</v>
      </c>
      <c r="I602" s="11" t="s">
        <v>14</v>
      </c>
      <c r="J602" s="11" t="s">
        <v>15</v>
      </c>
      <c r="K602" s="1" t="str">
        <f t="shared" si="31"/>
        <v/>
      </c>
      <c r="L602" s="1" t="e">
        <f ca="1">IF(AND(K602&lt;&gt; "", COUNTIF(SAP!#REF!,K602)&gt;0),"Matched", "")</f>
        <v>#REF!</v>
      </c>
      <c r="M602" s="1" t="str">
        <f t="shared" si="32"/>
        <v/>
      </c>
      <c r="N602" s="1" t="e">
        <f ca="1">IF(AND(M602&lt;&gt; "", COUNTIF(SAP!#REF!,M602)&gt;0),"Matched", "")</f>
        <v>#REF!</v>
      </c>
      <c r="O602" s="1" t="str">
        <f t="shared" si="33"/>
        <v/>
      </c>
      <c r="P602" s="1" t="e">
        <f ca="1">IF(AND(O602&lt;&gt; "", COUNTIF(SAP!#REF!,O602)&gt;0),"Matched", "")</f>
        <v>#REF!</v>
      </c>
      <c r="R602" s="1" t="e">
        <f ca="1">IF(AND(Q602&lt;&gt; "", COUNTIF(SAP!#REF!,Q602)&gt;0),"Matched", "")</f>
        <v>#REF!</v>
      </c>
      <c r="S602" s="1" t="str">
        <f ca="1">IF(D602="AD","Logic5"&amp;"_"&amp;TEXT(C602,"dd.mm.yyyy") &amp;"_"&amp; 822.84,"")</f>
        <v>Logic5_04.02.2020_822.84</v>
      </c>
      <c r="T602" s="1" t="e">
        <f ca="1">IF(AND(S602&lt;&gt; "", COUNTIF(SAP!#REF!,S602)&gt;0),"Matched", "")</f>
        <v>#REF!</v>
      </c>
    </row>
    <row r="603" spans="1:20">
      <c r="A603" s="13">
        <v>11563327</v>
      </c>
      <c r="B603" s="14">
        <v>43865</v>
      </c>
      <c r="C603" s="14">
        <v>43865</v>
      </c>
      <c r="D603" s="15" t="s">
        <v>13</v>
      </c>
      <c r="E603" s="15">
        <v>0</v>
      </c>
      <c r="F603" s="15">
        <v>33.64</v>
      </c>
      <c r="G603" s="15">
        <v>0</v>
      </c>
      <c r="H603" s="15">
        <v>1589867.39</v>
      </c>
      <c r="I603" s="15" t="s">
        <v>14</v>
      </c>
      <c r="J603" s="15" t="s">
        <v>15</v>
      </c>
      <c r="K603" s="1" t="str">
        <f t="shared" si="31"/>
        <v/>
      </c>
      <c r="L603" s="1" t="e">
        <f ca="1">IF(AND(K603&lt;&gt; "", COUNTIF(SAP!#REF!,K603)&gt;0),"Matched", "")</f>
        <v>#REF!</v>
      </c>
      <c r="M603" s="1" t="str">
        <f t="shared" si="32"/>
        <v/>
      </c>
      <c r="N603" s="1" t="e">
        <f ca="1">IF(AND(M603&lt;&gt; "", COUNTIF(SAP!#REF!,M603)&gt;0),"Matched", "")</f>
        <v>#REF!</v>
      </c>
      <c r="O603" s="1" t="str">
        <f t="shared" si="33"/>
        <v/>
      </c>
      <c r="P603" s="1" t="e">
        <f ca="1">IF(AND(O603&lt;&gt; "", COUNTIF(SAP!#REF!,O603)&gt;0),"Matched", "")</f>
        <v>#REF!</v>
      </c>
      <c r="R603" s="1" t="e">
        <f ca="1">IF(AND(Q603&lt;&gt; "", COUNTIF(SAP!#REF!,Q603)&gt;0),"Matched", "")</f>
        <v>#REF!</v>
      </c>
      <c r="S603" s="1" t="str">
        <f ca="1">IF(D603="AD","Logic5"&amp;"_"&amp;TEXT(C603,"dd.mm.yyyy") &amp;"_"&amp; 822.84,"")</f>
        <v>Logic5_04.02.2020_822.84</v>
      </c>
      <c r="T603" s="1" t="e">
        <f ca="1">IF(AND(S603&lt;&gt; "", COUNTIF(SAP!#REF!,S603)&gt;0),"Matched", "")</f>
        <v>#REF!</v>
      </c>
    </row>
    <row r="604" spans="1:20">
      <c r="A604" s="9">
        <v>11563327</v>
      </c>
      <c r="B604" s="10">
        <v>43865</v>
      </c>
      <c r="C604" s="10">
        <v>43865</v>
      </c>
      <c r="D604" s="11" t="s">
        <v>13</v>
      </c>
      <c r="E604" s="11">
        <v>0</v>
      </c>
      <c r="F604" s="11">
        <v>34.39</v>
      </c>
      <c r="G604" s="11">
        <v>0</v>
      </c>
      <c r="H604" s="11">
        <v>1589833</v>
      </c>
      <c r="I604" s="11" t="s">
        <v>14</v>
      </c>
      <c r="J604" s="11" t="s">
        <v>15</v>
      </c>
      <c r="K604" s="1" t="str">
        <f t="shared" si="31"/>
        <v/>
      </c>
      <c r="L604" s="1" t="e">
        <f ca="1">IF(AND(K604&lt;&gt; "", COUNTIF(SAP!#REF!,K604)&gt;0),"Matched", "")</f>
        <v>#REF!</v>
      </c>
      <c r="M604" s="1" t="str">
        <f t="shared" si="32"/>
        <v/>
      </c>
      <c r="N604" s="1" t="e">
        <f ca="1">IF(AND(M604&lt;&gt; "", COUNTIF(SAP!#REF!,M604)&gt;0),"Matched", "")</f>
        <v>#REF!</v>
      </c>
      <c r="O604" s="1" t="str">
        <f t="shared" si="33"/>
        <v/>
      </c>
      <c r="P604" s="1" t="e">
        <f ca="1">IF(AND(O604&lt;&gt; "", COUNTIF(SAP!#REF!,O604)&gt;0),"Matched", "")</f>
        <v>#REF!</v>
      </c>
      <c r="R604" s="1" t="e">
        <f ca="1">IF(AND(Q604&lt;&gt; "", COUNTIF(SAP!#REF!,Q604)&gt;0),"Matched", "")</f>
        <v>#REF!</v>
      </c>
      <c r="S604" s="1" t="str">
        <f ca="1">IF(D604="AD","Logic5"&amp;"_"&amp;TEXT(C604,"dd.mm.yyyy") &amp;"_"&amp; 822.84,"")</f>
        <v>Logic5_04.02.2020_822.84</v>
      </c>
      <c r="T604" s="1" t="e">
        <f ca="1">IF(AND(S604&lt;&gt; "", COUNTIF(SAP!#REF!,S604)&gt;0),"Matched", "")</f>
        <v>#REF!</v>
      </c>
    </row>
    <row r="605" spans="1:20">
      <c r="A605" s="13">
        <v>11563327</v>
      </c>
      <c r="B605" s="14">
        <v>43865</v>
      </c>
      <c r="C605" s="14">
        <v>43865</v>
      </c>
      <c r="D605" s="15" t="s">
        <v>13</v>
      </c>
      <c r="E605" s="15">
        <v>0</v>
      </c>
      <c r="F605" s="15">
        <v>35.89</v>
      </c>
      <c r="G605" s="15">
        <v>0</v>
      </c>
      <c r="H605" s="15">
        <v>1589797.11</v>
      </c>
      <c r="I605" s="15" t="s">
        <v>14</v>
      </c>
      <c r="J605" s="15" t="s">
        <v>15</v>
      </c>
      <c r="K605" s="1" t="str">
        <f t="shared" si="31"/>
        <v/>
      </c>
      <c r="L605" s="1" t="e">
        <f ca="1">IF(AND(K605&lt;&gt; "", COUNTIF(SAP!#REF!,K605)&gt;0),"Matched", "")</f>
        <v>#REF!</v>
      </c>
      <c r="M605" s="1" t="str">
        <f t="shared" si="32"/>
        <v/>
      </c>
      <c r="N605" s="1" t="e">
        <f ca="1">IF(AND(M605&lt;&gt; "", COUNTIF(SAP!#REF!,M605)&gt;0),"Matched", "")</f>
        <v>#REF!</v>
      </c>
      <c r="O605" s="1" t="str">
        <f t="shared" si="33"/>
        <v/>
      </c>
      <c r="P605" s="1" t="e">
        <f ca="1">IF(AND(O605&lt;&gt; "", COUNTIF(SAP!#REF!,O605)&gt;0),"Matched", "")</f>
        <v>#REF!</v>
      </c>
      <c r="R605" s="1" t="e">
        <f ca="1">IF(AND(Q605&lt;&gt; "", COUNTIF(SAP!#REF!,Q605)&gt;0),"Matched", "")</f>
        <v>#REF!</v>
      </c>
      <c r="S605" s="1" t="str">
        <f ca="1">IF(D605="AD","Logic5"&amp;"_"&amp;TEXT(C605,"dd.mm.yyyy") &amp;"_"&amp; 822.84,"")</f>
        <v>Logic5_04.02.2020_822.84</v>
      </c>
      <c r="T605" s="1" t="e">
        <f ca="1">IF(AND(S605&lt;&gt; "", COUNTIF(SAP!#REF!,S605)&gt;0),"Matched", "")</f>
        <v>#REF!</v>
      </c>
    </row>
    <row r="606" spans="1:20">
      <c r="A606" s="9">
        <v>11563327</v>
      </c>
      <c r="B606" s="10">
        <v>43865</v>
      </c>
      <c r="C606" s="10">
        <v>43865</v>
      </c>
      <c r="D606" s="11" t="s">
        <v>13</v>
      </c>
      <c r="E606" s="11">
        <v>0</v>
      </c>
      <c r="F606" s="11">
        <v>38.65</v>
      </c>
      <c r="G606" s="11">
        <v>0</v>
      </c>
      <c r="H606" s="11">
        <v>1589758.46</v>
      </c>
      <c r="I606" s="11" t="s">
        <v>14</v>
      </c>
      <c r="J606" s="11" t="s">
        <v>15</v>
      </c>
      <c r="K606" s="1" t="str">
        <f t="shared" si="31"/>
        <v/>
      </c>
      <c r="L606" s="1" t="e">
        <f ca="1">IF(AND(K606&lt;&gt; "", COUNTIF(SAP!#REF!,K606)&gt;0),"Matched", "")</f>
        <v>#REF!</v>
      </c>
      <c r="M606" s="1" t="str">
        <f t="shared" si="32"/>
        <v/>
      </c>
      <c r="N606" s="1" t="e">
        <f ca="1">IF(AND(M606&lt;&gt; "", COUNTIF(SAP!#REF!,M606)&gt;0),"Matched", "")</f>
        <v>#REF!</v>
      </c>
      <c r="O606" s="1" t="str">
        <f t="shared" si="33"/>
        <v/>
      </c>
      <c r="P606" s="1" t="e">
        <f ca="1">IF(AND(O606&lt;&gt; "", COUNTIF(SAP!#REF!,O606)&gt;0),"Matched", "")</f>
        <v>#REF!</v>
      </c>
      <c r="R606" s="1" t="e">
        <f ca="1">IF(AND(Q606&lt;&gt; "", COUNTIF(SAP!#REF!,Q606)&gt;0),"Matched", "")</f>
        <v>#REF!</v>
      </c>
      <c r="S606" s="1" t="str">
        <f ca="1">IF(D606="AD","Logic5"&amp;"_"&amp;TEXT(C606,"dd.mm.yyyy") &amp;"_"&amp; 822.84,"")</f>
        <v>Logic5_04.02.2020_822.84</v>
      </c>
      <c r="T606" s="1" t="e">
        <f ca="1">IF(AND(S606&lt;&gt; "", COUNTIF(SAP!#REF!,S606)&gt;0),"Matched", "")</f>
        <v>#REF!</v>
      </c>
    </row>
    <row r="607" spans="1:20">
      <c r="A607" s="13">
        <v>11563327</v>
      </c>
      <c r="B607" s="14">
        <v>43865</v>
      </c>
      <c r="C607" s="14">
        <v>43865</v>
      </c>
      <c r="D607" s="15" t="s">
        <v>13</v>
      </c>
      <c r="E607" s="15">
        <v>0</v>
      </c>
      <c r="F607" s="15">
        <v>43.88</v>
      </c>
      <c r="G607" s="15">
        <v>0</v>
      </c>
      <c r="H607" s="15">
        <v>1589714.58</v>
      </c>
      <c r="I607" s="15" t="s">
        <v>14</v>
      </c>
      <c r="J607" s="15" t="s">
        <v>15</v>
      </c>
      <c r="K607" s="1" t="str">
        <f t="shared" si="31"/>
        <v/>
      </c>
      <c r="L607" s="1" t="e">
        <f ca="1">IF(AND(K607&lt;&gt; "", COUNTIF(SAP!#REF!,K607)&gt;0),"Matched", "")</f>
        <v>#REF!</v>
      </c>
      <c r="M607" s="1" t="str">
        <f t="shared" si="32"/>
        <v/>
      </c>
      <c r="N607" s="1" t="e">
        <f ca="1">IF(AND(M607&lt;&gt; "", COUNTIF(SAP!#REF!,M607)&gt;0),"Matched", "")</f>
        <v>#REF!</v>
      </c>
      <c r="O607" s="1" t="str">
        <f t="shared" si="33"/>
        <v/>
      </c>
      <c r="P607" s="1" t="e">
        <f ca="1">IF(AND(O607&lt;&gt; "", COUNTIF(SAP!#REF!,O607)&gt;0),"Matched", "")</f>
        <v>#REF!</v>
      </c>
      <c r="R607" s="1" t="e">
        <f ca="1">IF(AND(Q607&lt;&gt; "", COUNTIF(SAP!#REF!,Q607)&gt;0),"Matched", "")</f>
        <v>#REF!</v>
      </c>
      <c r="S607" s="1" t="str">
        <f ca="1">IF(D607="AD","Logic5"&amp;"_"&amp;TEXT(C607,"dd.mm.yyyy") &amp;"_"&amp; 822.84,"")</f>
        <v>Logic5_04.02.2020_822.84</v>
      </c>
      <c r="T607" s="1" t="e">
        <f ca="1">IF(AND(S607&lt;&gt; "", COUNTIF(SAP!#REF!,S607)&gt;0),"Matched", "")</f>
        <v>#REF!</v>
      </c>
    </row>
    <row r="608" spans="1:20">
      <c r="A608" s="9">
        <v>11563327</v>
      </c>
      <c r="B608" s="10">
        <v>43865</v>
      </c>
      <c r="C608" s="10">
        <v>43865</v>
      </c>
      <c r="D608" s="11" t="s">
        <v>13</v>
      </c>
      <c r="E608" s="11">
        <v>0</v>
      </c>
      <c r="F608" s="11">
        <v>46.73</v>
      </c>
      <c r="G608" s="11">
        <v>0</v>
      </c>
      <c r="H608" s="11">
        <v>1589667.85</v>
      </c>
      <c r="I608" s="11" t="s">
        <v>14</v>
      </c>
      <c r="J608" s="11" t="s">
        <v>15</v>
      </c>
      <c r="K608" s="1" t="str">
        <f t="shared" si="31"/>
        <v/>
      </c>
      <c r="L608" s="1" t="e">
        <f ca="1">IF(AND(K608&lt;&gt; "", COUNTIF(SAP!#REF!,K608)&gt;0),"Matched", "")</f>
        <v>#REF!</v>
      </c>
      <c r="M608" s="1" t="str">
        <f t="shared" si="32"/>
        <v/>
      </c>
      <c r="N608" s="1" t="e">
        <f ca="1">IF(AND(M608&lt;&gt; "", COUNTIF(SAP!#REF!,M608)&gt;0),"Matched", "")</f>
        <v>#REF!</v>
      </c>
      <c r="O608" s="1" t="str">
        <f t="shared" si="33"/>
        <v/>
      </c>
      <c r="P608" s="1" t="e">
        <f ca="1">IF(AND(O608&lt;&gt; "", COUNTIF(SAP!#REF!,O608)&gt;0),"Matched", "")</f>
        <v>#REF!</v>
      </c>
      <c r="R608" s="1" t="e">
        <f ca="1">IF(AND(Q608&lt;&gt; "", COUNTIF(SAP!#REF!,Q608)&gt;0),"Matched", "")</f>
        <v>#REF!</v>
      </c>
      <c r="S608" s="1" t="str">
        <f ca="1">IF(D608="AD","Logic5"&amp;"_"&amp;TEXT(C608,"dd.mm.yyyy") &amp;"_"&amp; 822.84,"")</f>
        <v>Logic5_04.02.2020_822.84</v>
      </c>
      <c r="T608" s="1" t="e">
        <f ca="1">IF(AND(S608&lt;&gt; "", COUNTIF(SAP!#REF!,S608)&gt;0),"Matched", "")</f>
        <v>#REF!</v>
      </c>
    </row>
    <row r="609" spans="1:20">
      <c r="A609" s="13">
        <v>11563327</v>
      </c>
      <c r="B609" s="14">
        <v>43865</v>
      </c>
      <c r="C609" s="14">
        <v>43865</v>
      </c>
      <c r="D609" s="15" t="s">
        <v>13</v>
      </c>
      <c r="E609" s="15">
        <v>0</v>
      </c>
      <c r="F609" s="15">
        <v>52.43</v>
      </c>
      <c r="G609" s="15">
        <v>0</v>
      </c>
      <c r="H609" s="15">
        <v>1589615.42</v>
      </c>
      <c r="I609" s="15" t="s">
        <v>14</v>
      </c>
      <c r="J609" s="15" t="s">
        <v>15</v>
      </c>
      <c r="K609" s="1" t="str">
        <f t="shared" si="31"/>
        <v/>
      </c>
      <c r="L609" s="1" t="e">
        <f ca="1">IF(AND(K609&lt;&gt; "", COUNTIF(SAP!#REF!,K609)&gt;0),"Matched", "")</f>
        <v>#REF!</v>
      </c>
      <c r="M609" s="1" t="str">
        <f t="shared" si="32"/>
        <v/>
      </c>
      <c r="N609" s="1" t="e">
        <f ca="1">IF(AND(M609&lt;&gt; "", COUNTIF(SAP!#REF!,M609)&gt;0),"Matched", "")</f>
        <v>#REF!</v>
      </c>
      <c r="O609" s="1" t="str">
        <f t="shared" si="33"/>
        <v/>
      </c>
      <c r="P609" s="1" t="e">
        <f ca="1">IF(AND(O609&lt;&gt; "", COUNTIF(SAP!#REF!,O609)&gt;0),"Matched", "")</f>
        <v>#REF!</v>
      </c>
      <c r="R609" s="1" t="e">
        <f ca="1">IF(AND(Q609&lt;&gt; "", COUNTIF(SAP!#REF!,Q609)&gt;0),"Matched", "")</f>
        <v>#REF!</v>
      </c>
      <c r="S609" s="1" t="str">
        <f ca="1">IF(D609="AD","Logic5"&amp;"_"&amp;TEXT(C609,"dd.mm.yyyy") &amp;"_"&amp; 822.84,"")</f>
        <v>Logic5_04.02.2020_822.84</v>
      </c>
      <c r="T609" s="1" t="e">
        <f ca="1">IF(AND(S609&lt;&gt; "", COUNTIF(SAP!#REF!,S609)&gt;0),"Matched", "")</f>
        <v>#REF!</v>
      </c>
    </row>
    <row r="610" spans="1:20">
      <c r="A610" s="9">
        <v>11563327</v>
      </c>
      <c r="B610" s="10">
        <v>43865</v>
      </c>
      <c r="C610" s="10">
        <v>43865</v>
      </c>
      <c r="D610" s="11" t="s">
        <v>13</v>
      </c>
      <c r="E610" s="11">
        <v>0</v>
      </c>
      <c r="F610" s="11">
        <v>65.97</v>
      </c>
      <c r="G610" s="11">
        <v>0</v>
      </c>
      <c r="H610" s="11">
        <v>1589549.45</v>
      </c>
      <c r="I610" s="11" t="s">
        <v>14</v>
      </c>
      <c r="J610" s="11" t="s">
        <v>15</v>
      </c>
      <c r="K610" s="1" t="str">
        <f t="shared" si="31"/>
        <v/>
      </c>
      <c r="L610" s="1" t="e">
        <f ca="1">IF(AND(K610&lt;&gt; "", COUNTIF(SAP!#REF!,K610)&gt;0),"Matched", "")</f>
        <v>#REF!</v>
      </c>
      <c r="M610" s="1" t="str">
        <f t="shared" si="32"/>
        <v/>
      </c>
      <c r="N610" s="1" t="e">
        <f ca="1">IF(AND(M610&lt;&gt; "", COUNTIF(SAP!#REF!,M610)&gt;0),"Matched", "")</f>
        <v>#REF!</v>
      </c>
      <c r="O610" s="1" t="str">
        <f t="shared" si="33"/>
        <v/>
      </c>
      <c r="P610" s="1" t="e">
        <f ca="1">IF(AND(O610&lt;&gt; "", COUNTIF(SAP!#REF!,O610)&gt;0),"Matched", "")</f>
        <v>#REF!</v>
      </c>
      <c r="R610" s="1" t="e">
        <f ca="1">IF(AND(Q610&lt;&gt; "", COUNTIF(SAP!#REF!,Q610)&gt;0),"Matched", "")</f>
        <v>#REF!</v>
      </c>
      <c r="S610" s="1" t="str">
        <f ca="1">IF(D610="AD","Logic5"&amp;"_"&amp;TEXT(C610,"dd.mm.yyyy") &amp;"_"&amp; 822.84,"")</f>
        <v>Logic5_04.02.2020_822.84</v>
      </c>
      <c r="T610" s="1" t="e">
        <f ca="1">IF(AND(S610&lt;&gt; "", COUNTIF(SAP!#REF!,S610)&gt;0),"Matched", "")</f>
        <v>#REF!</v>
      </c>
    </row>
    <row r="611" spans="1:20">
      <c r="A611" s="13">
        <v>11563327</v>
      </c>
      <c r="B611" s="14">
        <v>43865</v>
      </c>
      <c r="C611" s="14">
        <v>43865</v>
      </c>
      <c r="D611" s="15" t="s">
        <v>13</v>
      </c>
      <c r="E611" s="15">
        <v>0</v>
      </c>
      <c r="F611" s="15">
        <v>68.209999999999994</v>
      </c>
      <c r="G611" s="15">
        <v>0</v>
      </c>
      <c r="H611" s="15">
        <v>1589481.24</v>
      </c>
      <c r="I611" s="15" t="s">
        <v>14</v>
      </c>
      <c r="J611" s="15" t="s">
        <v>15</v>
      </c>
      <c r="K611" s="1" t="str">
        <f t="shared" si="31"/>
        <v/>
      </c>
      <c r="L611" s="1" t="e">
        <f ca="1">IF(AND(K611&lt;&gt; "", COUNTIF(SAP!#REF!,K611)&gt;0),"Matched", "")</f>
        <v>#REF!</v>
      </c>
      <c r="M611" s="1" t="str">
        <f t="shared" si="32"/>
        <v/>
      </c>
      <c r="N611" s="1" t="e">
        <f ca="1">IF(AND(M611&lt;&gt; "", COUNTIF(SAP!#REF!,M611)&gt;0),"Matched", "")</f>
        <v>#REF!</v>
      </c>
      <c r="O611" s="1" t="str">
        <f t="shared" si="33"/>
        <v/>
      </c>
      <c r="P611" s="1" t="e">
        <f ca="1">IF(AND(O611&lt;&gt; "", COUNTIF(SAP!#REF!,O611)&gt;0),"Matched", "")</f>
        <v>#REF!</v>
      </c>
      <c r="R611" s="1" t="e">
        <f ca="1">IF(AND(Q611&lt;&gt; "", COUNTIF(SAP!#REF!,Q611)&gt;0),"Matched", "")</f>
        <v>#REF!</v>
      </c>
      <c r="S611" s="1" t="str">
        <f ca="1">IF(D611="AD","Logic5"&amp;"_"&amp;TEXT(C611,"dd.mm.yyyy") &amp;"_"&amp; 822.84,"")</f>
        <v>Logic5_04.02.2020_822.84</v>
      </c>
      <c r="T611" s="1" t="e">
        <f ca="1">IF(AND(S611&lt;&gt; "", COUNTIF(SAP!#REF!,S611)&gt;0),"Matched", "")</f>
        <v>#REF!</v>
      </c>
    </row>
    <row r="612" spans="1:20">
      <c r="A612" s="9">
        <v>11563327</v>
      </c>
      <c r="B612" s="10">
        <v>43865</v>
      </c>
      <c r="C612" s="10">
        <v>43865</v>
      </c>
      <c r="D612" s="11" t="s">
        <v>13</v>
      </c>
      <c r="E612" s="11">
        <v>0</v>
      </c>
      <c r="F612" s="11">
        <v>70.930000000000007</v>
      </c>
      <c r="G612" s="11">
        <v>0</v>
      </c>
      <c r="H612" s="11">
        <v>1589410.31</v>
      </c>
      <c r="I612" s="11" t="s">
        <v>14</v>
      </c>
      <c r="J612" s="11" t="s">
        <v>15</v>
      </c>
      <c r="K612" s="1" t="str">
        <f t="shared" si="31"/>
        <v/>
      </c>
      <c r="L612" s="1" t="e">
        <f ca="1">IF(AND(K612&lt;&gt; "", COUNTIF(SAP!#REF!,K612)&gt;0),"Matched", "")</f>
        <v>#REF!</v>
      </c>
      <c r="M612" s="1" t="str">
        <f t="shared" si="32"/>
        <v/>
      </c>
      <c r="N612" s="1" t="e">
        <f ca="1">IF(AND(M612&lt;&gt; "", COUNTIF(SAP!#REF!,M612)&gt;0),"Matched", "")</f>
        <v>#REF!</v>
      </c>
      <c r="O612" s="1" t="str">
        <f t="shared" si="33"/>
        <v/>
      </c>
      <c r="P612" s="1" t="e">
        <f ca="1">IF(AND(O612&lt;&gt; "", COUNTIF(SAP!#REF!,O612)&gt;0),"Matched", "")</f>
        <v>#REF!</v>
      </c>
      <c r="R612" s="1" t="e">
        <f ca="1">IF(AND(Q612&lt;&gt; "", COUNTIF(SAP!#REF!,Q612)&gt;0),"Matched", "")</f>
        <v>#REF!</v>
      </c>
      <c r="S612" s="1" t="str">
        <f ca="1">IF(D612="AD","Logic5"&amp;"_"&amp;TEXT(C612,"dd.mm.yyyy") &amp;"_"&amp; 822.84,"")</f>
        <v>Logic5_04.02.2020_822.84</v>
      </c>
      <c r="T612" s="1" t="e">
        <f ca="1">IF(AND(S612&lt;&gt; "", COUNTIF(SAP!#REF!,S612)&gt;0),"Matched", "")</f>
        <v>#REF!</v>
      </c>
    </row>
    <row r="613" spans="1:20">
      <c r="A613" s="13">
        <v>11563327</v>
      </c>
      <c r="B613" s="14">
        <v>43865</v>
      </c>
      <c r="C613" s="14">
        <v>43865</v>
      </c>
      <c r="D613" s="15" t="s">
        <v>13</v>
      </c>
      <c r="E613" s="15">
        <v>0</v>
      </c>
      <c r="F613" s="15">
        <v>194.24</v>
      </c>
      <c r="G613" s="15">
        <v>0</v>
      </c>
      <c r="H613" s="15">
        <v>1589216.07</v>
      </c>
      <c r="I613" s="15" t="s">
        <v>14</v>
      </c>
      <c r="J613" s="15" t="s">
        <v>15</v>
      </c>
      <c r="K613" s="1" t="str">
        <f t="shared" si="31"/>
        <v/>
      </c>
      <c r="L613" s="1" t="e">
        <f ca="1">IF(AND(K613&lt;&gt; "", COUNTIF(SAP!#REF!,K613)&gt;0),"Matched", "")</f>
        <v>#REF!</v>
      </c>
      <c r="M613" s="1" t="str">
        <f t="shared" si="32"/>
        <v/>
      </c>
      <c r="N613" s="1" t="e">
        <f ca="1">IF(AND(M613&lt;&gt; "", COUNTIF(SAP!#REF!,M613)&gt;0),"Matched", "")</f>
        <v>#REF!</v>
      </c>
      <c r="O613" s="1" t="str">
        <f t="shared" si="33"/>
        <v/>
      </c>
      <c r="P613" s="1" t="e">
        <f ca="1">IF(AND(O613&lt;&gt; "", COUNTIF(SAP!#REF!,O613)&gt;0),"Matched", "")</f>
        <v>#REF!</v>
      </c>
      <c r="R613" s="1" t="e">
        <f ca="1">IF(AND(Q613&lt;&gt; "", COUNTIF(SAP!#REF!,Q613)&gt;0),"Matched", "")</f>
        <v>#REF!</v>
      </c>
      <c r="S613" s="1" t="str">
        <f ca="1">IF(D613="AD","Logic5"&amp;"_"&amp;TEXT(C613,"dd.mm.yyyy") &amp;"_"&amp; 822.84,"")</f>
        <v>Logic5_04.02.2020_822.84</v>
      </c>
      <c r="T613" s="1" t="e">
        <f ca="1">IF(AND(S613&lt;&gt; "", COUNTIF(SAP!#REF!,S613)&gt;0),"Matched", "")</f>
        <v>#REF!</v>
      </c>
    </row>
    <row r="614" spans="1:20">
      <c r="A614" s="9">
        <v>11563327</v>
      </c>
      <c r="B614" s="10">
        <v>43865</v>
      </c>
      <c r="C614" s="10">
        <v>43865</v>
      </c>
      <c r="D614" s="11" t="s">
        <v>16</v>
      </c>
      <c r="E614" s="11">
        <v>0</v>
      </c>
      <c r="F614" s="11">
        <v>1589216.07</v>
      </c>
      <c r="G614" s="11">
        <v>0</v>
      </c>
      <c r="H614" s="11">
        <v>0</v>
      </c>
      <c r="I614" s="11" t="s">
        <v>17</v>
      </c>
      <c r="J614" s="11" t="s">
        <v>18</v>
      </c>
      <c r="K614" s="1" t="str">
        <f t="shared" si="31"/>
        <v>Logic1_02_1589216.07</v>
      </c>
      <c r="L614" s="1" t="e">
        <f ca="1">IF(AND(K614&lt;&gt; "", COUNTIF(SAP!#REF!,K614)&gt;0),"Matched", "")</f>
        <v>#REF!</v>
      </c>
    </row>
    <row r="615" spans="1:20">
      <c r="A615" s="13">
        <v>11563327</v>
      </c>
      <c r="B615" s="14">
        <v>43866</v>
      </c>
      <c r="C615" s="14">
        <v>43866</v>
      </c>
      <c r="D615" s="15" t="s">
        <v>10</v>
      </c>
      <c r="E615" s="15">
        <v>0</v>
      </c>
      <c r="F615" s="15">
        <v>0</v>
      </c>
      <c r="G615" s="15">
        <v>500</v>
      </c>
      <c r="H615" s="15">
        <v>500</v>
      </c>
      <c r="I615" s="15" t="s">
        <v>11</v>
      </c>
      <c r="J615" s="15" t="s">
        <v>12</v>
      </c>
      <c r="K615" s="1" t="str">
        <f t="shared" si="31"/>
        <v/>
      </c>
      <c r="L615" s="1" t="e">
        <f ca="1">IF(AND(K615&lt;&gt; "", COUNTIF(SAP!#REF!,K615)&gt;0),"Matched", "")</f>
        <v>#REF!</v>
      </c>
      <c r="M615" s="1" t="str">
        <f t="shared" ref="M615:M678" si="34">IF(D615="TR","Logic2"&amp;"_"&amp;TEXT(C615,"dd.mm.yyyy") &amp;"_"&amp; F615,"")</f>
        <v/>
      </c>
      <c r="N615" s="1" t="e">
        <f ca="1">IF(AND(M615&lt;&gt; "", COUNTIF(SAP!#REF!,M615)&gt;0),"Matched", "")</f>
        <v>#REF!</v>
      </c>
      <c r="O615" s="1" t="str">
        <f t="shared" ref="O615:O678" si="35">IF(D615="AF","Logic3"&amp;"_"&amp;G615,"")</f>
        <v/>
      </c>
      <c r="P615" s="1" t="e">
        <f ca="1">IF(AND(O615&lt;&gt; "", COUNTIF(SAP!#REF!,O615)&gt;0),"Matched", "")</f>
        <v>#REF!</v>
      </c>
      <c r="Q615" s="1" t="str">
        <f ca="1">IF(D615="AC","Logic4"&amp;"_"&amp;TEXT(C615,"dd.mm.yyyy") &amp;"_"&amp; 1741727.94,"")</f>
        <v>Logic4_05.02.2020_1741727.94</v>
      </c>
      <c r="R615" s="1" t="e">
        <f ca="1">IF(AND(Q615&lt;&gt; "", COUNTIF(SAP!#REF!,Q615)&gt;0),"Matched", "")</f>
        <v>#REF!</v>
      </c>
    </row>
    <row r="616" spans="1:20">
      <c r="A616" s="9">
        <v>11563327</v>
      </c>
      <c r="B616" s="10">
        <v>43866</v>
      </c>
      <c r="C616" s="10">
        <v>43866</v>
      </c>
      <c r="D616" s="11" t="s">
        <v>10</v>
      </c>
      <c r="E616" s="11">
        <v>0</v>
      </c>
      <c r="F616" s="11">
        <v>0</v>
      </c>
      <c r="G616" s="11">
        <v>700</v>
      </c>
      <c r="H616" s="11">
        <v>1200</v>
      </c>
      <c r="I616" s="11" t="s">
        <v>11</v>
      </c>
      <c r="J616" s="11" t="s">
        <v>12</v>
      </c>
      <c r="K616" s="1" t="str">
        <f t="shared" si="31"/>
        <v/>
      </c>
      <c r="L616" s="1" t="e">
        <f ca="1">IF(AND(K616&lt;&gt; "", COUNTIF(SAP!#REF!,K616)&gt;0),"Matched", "")</f>
        <v>#REF!</v>
      </c>
      <c r="M616" s="1" t="str">
        <f t="shared" si="34"/>
        <v/>
      </c>
      <c r="N616" s="1" t="e">
        <f ca="1">IF(AND(M616&lt;&gt; "", COUNTIF(SAP!#REF!,M616)&gt;0),"Matched", "")</f>
        <v>#REF!</v>
      </c>
      <c r="O616" s="1" t="str">
        <f t="shared" si="35"/>
        <v/>
      </c>
      <c r="P616" s="1" t="e">
        <f ca="1">IF(AND(O616&lt;&gt; "", COUNTIF(SAP!#REF!,O616)&gt;0),"Matched", "")</f>
        <v>#REF!</v>
      </c>
      <c r="Q616" s="1" t="str">
        <f ca="1">IF(D616="AC","Logic4"&amp;"_"&amp;TEXT(C616,"dd.mm.yyyy") &amp;"_"&amp; 1741727.94,"")</f>
        <v>Logic4_05.02.2020_1741727.94</v>
      </c>
      <c r="R616" s="1" t="e">
        <f ca="1">IF(AND(Q616&lt;&gt; "", COUNTIF(SAP!#REF!,Q616)&gt;0),"Matched", "")</f>
        <v>#REF!</v>
      </c>
    </row>
    <row r="617" spans="1:20">
      <c r="A617" s="13">
        <v>11563327</v>
      </c>
      <c r="B617" s="14">
        <v>43866</v>
      </c>
      <c r="C617" s="14">
        <v>43866</v>
      </c>
      <c r="D617" s="15" t="s">
        <v>10</v>
      </c>
      <c r="E617" s="15">
        <v>0</v>
      </c>
      <c r="F617" s="15">
        <v>0</v>
      </c>
      <c r="G617" s="15">
        <v>797.6</v>
      </c>
      <c r="H617" s="15">
        <v>1997.6</v>
      </c>
      <c r="I617" s="15" t="s">
        <v>11</v>
      </c>
      <c r="J617" s="15" t="s">
        <v>12</v>
      </c>
      <c r="K617" s="1" t="str">
        <f t="shared" si="31"/>
        <v/>
      </c>
      <c r="L617" s="1" t="e">
        <f ca="1">IF(AND(K617&lt;&gt; "", COUNTIF(SAP!#REF!,K617)&gt;0),"Matched", "")</f>
        <v>#REF!</v>
      </c>
      <c r="M617" s="1" t="str">
        <f t="shared" si="34"/>
        <v/>
      </c>
      <c r="N617" s="1" t="e">
        <f ca="1">IF(AND(M617&lt;&gt; "", COUNTIF(SAP!#REF!,M617)&gt;0),"Matched", "")</f>
        <v>#REF!</v>
      </c>
      <c r="O617" s="1" t="str">
        <f t="shared" si="35"/>
        <v/>
      </c>
      <c r="P617" s="1" t="e">
        <f ca="1">IF(AND(O617&lt;&gt; "", COUNTIF(SAP!#REF!,O617)&gt;0),"Matched", "")</f>
        <v>#REF!</v>
      </c>
      <c r="Q617" s="1" t="str">
        <f ca="1">IF(D617="AC","Logic4"&amp;"_"&amp;TEXT(C617,"dd.mm.yyyy") &amp;"_"&amp; 1741727.94,"")</f>
        <v>Logic4_05.02.2020_1741727.94</v>
      </c>
      <c r="R617" s="1" t="e">
        <f ca="1">IF(AND(Q617&lt;&gt; "", COUNTIF(SAP!#REF!,Q617)&gt;0),"Matched", "")</f>
        <v>#REF!</v>
      </c>
    </row>
    <row r="618" spans="1:20">
      <c r="A618" s="9">
        <v>11563327</v>
      </c>
      <c r="B618" s="10">
        <v>43866</v>
      </c>
      <c r="C618" s="10">
        <v>43866</v>
      </c>
      <c r="D618" s="11" t="s">
        <v>10</v>
      </c>
      <c r="E618" s="11">
        <v>0</v>
      </c>
      <c r="F618" s="11">
        <v>0</v>
      </c>
      <c r="G618" s="11">
        <v>820</v>
      </c>
      <c r="H618" s="11">
        <v>2817.6</v>
      </c>
      <c r="I618" s="11" t="s">
        <v>11</v>
      </c>
      <c r="J618" s="11" t="s">
        <v>12</v>
      </c>
      <c r="K618" s="1" t="str">
        <f t="shared" si="31"/>
        <v/>
      </c>
      <c r="L618" s="1" t="e">
        <f ca="1">IF(AND(K618&lt;&gt; "", COUNTIF(SAP!#REF!,K618)&gt;0),"Matched", "")</f>
        <v>#REF!</v>
      </c>
      <c r="M618" s="1" t="str">
        <f t="shared" si="34"/>
        <v/>
      </c>
      <c r="N618" s="1" t="e">
        <f ca="1">IF(AND(M618&lt;&gt; "", COUNTIF(SAP!#REF!,M618)&gt;0),"Matched", "")</f>
        <v>#REF!</v>
      </c>
      <c r="O618" s="1" t="str">
        <f t="shared" si="35"/>
        <v/>
      </c>
      <c r="P618" s="1" t="e">
        <f ca="1">IF(AND(O618&lt;&gt; "", COUNTIF(SAP!#REF!,O618)&gt;0),"Matched", "")</f>
        <v>#REF!</v>
      </c>
      <c r="Q618" s="1" t="str">
        <f ca="1">IF(D618="AC","Logic4"&amp;"_"&amp;TEXT(C618,"dd.mm.yyyy") &amp;"_"&amp; 1741727.94,"")</f>
        <v>Logic4_05.02.2020_1741727.94</v>
      </c>
      <c r="R618" s="1" t="e">
        <f ca="1">IF(AND(Q618&lt;&gt; "", COUNTIF(SAP!#REF!,Q618)&gt;0),"Matched", "")</f>
        <v>#REF!</v>
      </c>
    </row>
    <row r="619" spans="1:20">
      <c r="A619" s="13">
        <v>11563327</v>
      </c>
      <c r="B619" s="14">
        <v>43866</v>
      </c>
      <c r="C619" s="14">
        <v>43866</v>
      </c>
      <c r="D619" s="15" t="s">
        <v>10</v>
      </c>
      <c r="E619" s="15">
        <v>0</v>
      </c>
      <c r="F619" s="15">
        <v>0</v>
      </c>
      <c r="G619" s="15">
        <v>840</v>
      </c>
      <c r="H619" s="15">
        <v>3657.6</v>
      </c>
      <c r="I619" s="15" t="s">
        <v>11</v>
      </c>
      <c r="J619" s="15" t="s">
        <v>12</v>
      </c>
      <c r="K619" s="1" t="str">
        <f t="shared" si="31"/>
        <v/>
      </c>
      <c r="L619" s="1" t="e">
        <f ca="1">IF(AND(K619&lt;&gt; "", COUNTIF(SAP!#REF!,K619)&gt;0),"Matched", "")</f>
        <v>#REF!</v>
      </c>
      <c r="M619" s="1" t="str">
        <f t="shared" si="34"/>
        <v/>
      </c>
      <c r="N619" s="1" t="e">
        <f ca="1">IF(AND(M619&lt;&gt; "", COUNTIF(SAP!#REF!,M619)&gt;0),"Matched", "")</f>
        <v>#REF!</v>
      </c>
      <c r="O619" s="1" t="str">
        <f t="shared" si="35"/>
        <v/>
      </c>
      <c r="P619" s="1" t="e">
        <f ca="1">IF(AND(O619&lt;&gt; "", COUNTIF(SAP!#REF!,O619)&gt;0),"Matched", "")</f>
        <v>#REF!</v>
      </c>
      <c r="Q619" s="1" t="str">
        <f ca="1">IF(D619="AC","Logic4"&amp;"_"&amp;TEXT(C619,"dd.mm.yyyy") &amp;"_"&amp; 1741727.94,"")</f>
        <v>Logic4_05.02.2020_1741727.94</v>
      </c>
      <c r="R619" s="1" t="e">
        <f ca="1">IF(AND(Q619&lt;&gt; "", COUNTIF(SAP!#REF!,Q619)&gt;0),"Matched", "")</f>
        <v>#REF!</v>
      </c>
    </row>
    <row r="620" spans="1:20">
      <c r="A620" s="9">
        <v>11563327</v>
      </c>
      <c r="B620" s="10">
        <v>43866</v>
      </c>
      <c r="C620" s="10">
        <v>43866</v>
      </c>
      <c r="D620" s="11" t="s">
        <v>10</v>
      </c>
      <c r="E620" s="11">
        <v>0</v>
      </c>
      <c r="F620" s="11">
        <v>0</v>
      </c>
      <c r="G620" s="11">
        <v>850</v>
      </c>
      <c r="H620" s="11">
        <v>4507.6000000000004</v>
      </c>
      <c r="I620" s="11" t="s">
        <v>11</v>
      </c>
      <c r="J620" s="11" t="s">
        <v>12</v>
      </c>
      <c r="K620" s="1" t="str">
        <f t="shared" si="31"/>
        <v/>
      </c>
      <c r="L620" s="1" t="e">
        <f ca="1">IF(AND(K620&lt;&gt; "", COUNTIF(SAP!#REF!,K620)&gt;0),"Matched", "")</f>
        <v>#REF!</v>
      </c>
      <c r="M620" s="1" t="str">
        <f t="shared" si="34"/>
        <v/>
      </c>
      <c r="N620" s="1" t="e">
        <f ca="1">IF(AND(M620&lt;&gt; "", COUNTIF(SAP!#REF!,M620)&gt;0),"Matched", "")</f>
        <v>#REF!</v>
      </c>
      <c r="O620" s="1" t="str">
        <f t="shared" si="35"/>
        <v/>
      </c>
      <c r="P620" s="1" t="e">
        <f ca="1">IF(AND(O620&lt;&gt; "", COUNTIF(SAP!#REF!,O620)&gt;0),"Matched", "")</f>
        <v>#REF!</v>
      </c>
      <c r="Q620" s="1" t="str">
        <f ca="1">IF(D620="AC","Logic4"&amp;"_"&amp;TEXT(C620,"dd.mm.yyyy") &amp;"_"&amp; 1741727.94,"")</f>
        <v>Logic4_05.02.2020_1741727.94</v>
      </c>
      <c r="R620" s="1" t="e">
        <f ca="1">IF(AND(Q620&lt;&gt; "", COUNTIF(SAP!#REF!,Q620)&gt;0),"Matched", "")</f>
        <v>#REF!</v>
      </c>
    </row>
    <row r="621" spans="1:20">
      <c r="A621" s="13">
        <v>11563327</v>
      </c>
      <c r="B621" s="14">
        <v>43866</v>
      </c>
      <c r="C621" s="14">
        <v>43866</v>
      </c>
      <c r="D621" s="15" t="s">
        <v>10</v>
      </c>
      <c r="E621" s="15">
        <v>0</v>
      </c>
      <c r="F621" s="15">
        <v>0</v>
      </c>
      <c r="G621" s="15">
        <v>970</v>
      </c>
      <c r="H621" s="15">
        <v>5477.6</v>
      </c>
      <c r="I621" s="15" t="s">
        <v>11</v>
      </c>
      <c r="J621" s="15" t="s">
        <v>12</v>
      </c>
      <c r="K621" s="1" t="str">
        <f t="shared" si="31"/>
        <v/>
      </c>
      <c r="L621" s="1" t="e">
        <f ca="1">IF(AND(K621&lt;&gt; "", COUNTIF(SAP!#REF!,K621)&gt;0),"Matched", "")</f>
        <v>#REF!</v>
      </c>
      <c r="M621" s="1" t="str">
        <f t="shared" si="34"/>
        <v/>
      </c>
      <c r="N621" s="1" t="e">
        <f ca="1">IF(AND(M621&lt;&gt; "", COUNTIF(SAP!#REF!,M621)&gt;0),"Matched", "")</f>
        <v>#REF!</v>
      </c>
      <c r="O621" s="1" t="str">
        <f t="shared" si="35"/>
        <v/>
      </c>
      <c r="P621" s="1" t="e">
        <f ca="1">IF(AND(O621&lt;&gt; "", COUNTIF(SAP!#REF!,O621)&gt;0),"Matched", "")</f>
        <v>#REF!</v>
      </c>
      <c r="Q621" s="1" t="str">
        <f ca="1">IF(D621="AC","Logic4"&amp;"_"&amp;TEXT(C621,"dd.mm.yyyy") &amp;"_"&amp; 1741727.94,"")</f>
        <v>Logic4_05.02.2020_1741727.94</v>
      </c>
      <c r="R621" s="1" t="e">
        <f ca="1">IF(AND(Q621&lt;&gt; "", COUNTIF(SAP!#REF!,Q621)&gt;0),"Matched", "")</f>
        <v>#REF!</v>
      </c>
    </row>
    <row r="622" spans="1:20">
      <c r="A622" s="9">
        <v>11563327</v>
      </c>
      <c r="B622" s="10">
        <v>43866</v>
      </c>
      <c r="C622" s="10">
        <v>43866</v>
      </c>
      <c r="D622" s="11" t="s">
        <v>10</v>
      </c>
      <c r="E622" s="11">
        <v>0</v>
      </c>
      <c r="F622" s="11">
        <v>0</v>
      </c>
      <c r="G622" s="11">
        <v>978.7</v>
      </c>
      <c r="H622" s="11">
        <v>6456.3</v>
      </c>
      <c r="I622" s="11" t="s">
        <v>11</v>
      </c>
      <c r="J622" s="11" t="s">
        <v>12</v>
      </c>
      <c r="K622" s="1" t="str">
        <f t="shared" si="31"/>
        <v/>
      </c>
      <c r="L622" s="1" t="e">
        <f ca="1">IF(AND(K622&lt;&gt; "", COUNTIF(SAP!#REF!,K622)&gt;0),"Matched", "")</f>
        <v>#REF!</v>
      </c>
      <c r="M622" s="1" t="str">
        <f t="shared" si="34"/>
        <v/>
      </c>
      <c r="N622" s="1" t="e">
        <f ca="1">IF(AND(M622&lt;&gt; "", COUNTIF(SAP!#REF!,M622)&gt;0),"Matched", "")</f>
        <v>#REF!</v>
      </c>
      <c r="O622" s="1" t="str">
        <f t="shared" si="35"/>
        <v/>
      </c>
      <c r="P622" s="1" t="e">
        <f ca="1">IF(AND(O622&lt;&gt; "", COUNTIF(SAP!#REF!,O622)&gt;0),"Matched", "")</f>
        <v>#REF!</v>
      </c>
      <c r="Q622" s="1" t="str">
        <f ca="1">IF(D622="AC","Logic4"&amp;"_"&amp;TEXT(C622,"dd.mm.yyyy") &amp;"_"&amp; 1741727.94,"")</f>
        <v>Logic4_05.02.2020_1741727.94</v>
      </c>
      <c r="R622" s="1" t="e">
        <f ca="1">IF(AND(Q622&lt;&gt; "", COUNTIF(SAP!#REF!,Q622)&gt;0),"Matched", "")</f>
        <v>#REF!</v>
      </c>
    </row>
    <row r="623" spans="1:20">
      <c r="A623" s="13">
        <v>11563327</v>
      </c>
      <c r="B623" s="14">
        <v>43866</v>
      </c>
      <c r="C623" s="14">
        <v>43866</v>
      </c>
      <c r="D623" s="15" t="s">
        <v>10</v>
      </c>
      <c r="E623" s="15">
        <v>0</v>
      </c>
      <c r="F623" s="15">
        <v>0</v>
      </c>
      <c r="G623" s="15">
        <v>1000</v>
      </c>
      <c r="H623" s="15">
        <v>7456.3</v>
      </c>
      <c r="I623" s="15" t="s">
        <v>11</v>
      </c>
      <c r="J623" s="15" t="s">
        <v>12</v>
      </c>
      <c r="K623" s="1" t="str">
        <f t="shared" si="31"/>
        <v/>
      </c>
      <c r="L623" s="1" t="e">
        <f ca="1">IF(AND(K623&lt;&gt; "", COUNTIF(SAP!#REF!,K623)&gt;0),"Matched", "")</f>
        <v>#REF!</v>
      </c>
      <c r="M623" s="1" t="str">
        <f t="shared" si="34"/>
        <v/>
      </c>
      <c r="N623" s="1" t="e">
        <f ca="1">IF(AND(M623&lt;&gt; "", COUNTIF(SAP!#REF!,M623)&gt;0),"Matched", "")</f>
        <v>#REF!</v>
      </c>
      <c r="O623" s="1" t="str">
        <f t="shared" si="35"/>
        <v/>
      </c>
      <c r="P623" s="1" t="e">
        <f ca="1">IF(AND(O623&lt;&gt; "", COUNTIF(SAP!#REF!,O623)&gt;0),"Matched", "")</f>
        <v>#REF!</v>
      </c>
      <c r="Q623" s="1" t="str">
        <f ca="1">IF(D623="AC","Logic4"&amp;"_"&amp;TEXT(C623,"dd.mm.yyyy") &amp;"_"&amp; 1741727.94,"")</f>
        <v>Logic4_05.02.2020_1741727.94</v>
      </c>
      <c r="R623" s="1" t="e">
        <f ca="1">IF(AND(Q623&lt;&gt; "", COUNTIF(SAP!#REF!,Q623)&gt;0),"Matched", "")</f>
        <v>#REF!</v>
      </c>
    </row>
    <row r="624" spans="1:20">
      <c r="A624" s="9">
        <v>11563327</v>
      </c>
      <c r="B624" s="10">
        <v>43866</v>
      </c>
      <c r="C624" s="10">
        <v>43866</v>
      </c>
      <c r="D624" s="11" t="s">
        <v>10</v>
      </c>
      <c r="E624" s="11">
        <v>0</v>
      </c>
      <c r="F624" s="11">
        <v>0</v>
      </c>
      <c r="G624" s="11">
        <v>1000</v>
      </c>
      <c r="H624" s="11">
        <v>8456.2999999999993</v>
      </c>
      <c r="I624" s="11" t="s">
        <v>11</v>
      </c>
      <c r="J624" s="11" t="s">
        <v>12</v>
      </c>
      <c r="K624" s="1" t="str">
        <f t="shared" si="31"/>
        <v/>
      </c>
      <c r="L624" s="1" t="e">
        <f ca="1">IF(AND(K624&lt;&gt; "", COUNTIF(SAP!#REF!,K624)&gt;0),"Matched", "")</f>
        <v>#REF!</v>
      </c>
      <c r="M624" s="1" t="str">
        <f t="shared" si="34"/>
        <v/>
      </c>
      <c r="N624" s="1" t="e">
        <f ca="1">IF(AND(M624&lt;&gt; "", COUNTIF(SAP!#REF!,M624)&gt;0),"Matched", "")</f>
        <v>#REF!</v>
      </c>
      <c r="O624" s="1" t="str">
        <f t="shared" si="35"/>
        <v/>
      </c>
      <c r="P624" s="1" t="e">
        <f ca="1">IF(AND(O624&lt;&gt; "", COUNTIF(SAP!#REF!,O624)&gt;0),"Matched", "")</f>
        <v>#REF!</v>
      </c>
      <c r="Q624" s="1" t="str">
        <f ca="1">IF(D624="AC","Logic4"&amp;"_"&amp;TEXT(C624,"dd.mm.yyyy") &amp;"_"&amp; 1741727.94,"")</f>
        <v>Logic4_05.02.2020_1741727.94</v>
      </c>
      <c r="R624" s="1" t="e">
        <f ca="1">IF(AND(Q624&lt;&gt; "", COUNTIF(SAP!#REF!,Q624)&gt;0),"Matched", "")</f>
        <v>#REF!</v>
      </c>
    </row>
    <row r="625" spans="1:18">
      <c r="A625" s="13">
        <v>11563327</v>
      </c>
      <c r="B625" s="14">
        <v>43866</v>
      </c>
      <c r="C625" s="14">
        <v>43866</v>
      </c>
      <c r="D625" s="15" t="s">
        <v>10</v>
      </c>
      <c r="E625" s="15">
        <v>0</v>
      </c>
      <c r="F625" s="15">
        <v>0</v>
      </c>
      <c r="G625" s="15">
        <v>1000</v>
      </c>
      <c r="H625" s="15">
        <v>9456.2999999999993</v>
      </c>
      <c r="I625" s="15" t="s">
        <v>11</v>
      </c>
      <c r="J625" s="15" t="s">
        <v>12</v>
      </c>
      <c r="K625" s="1" t="str">
        <f t="shared" si="31"/>
        <v/>
      </c>
      <c r="L625" s="1" t="e">
        <f ca="1">IF(AND(K625&lt;&gt; "", COUNTIF(SAP!#REF!,K625)&gt;0),"Matched", "")</f>
        <v>#REF!</v>
      </c>
      <c r="M625" s="1" t="str">
        <f t="shared" si="34"/>
        <v/>
      </c>
      <c r="N625" s="1" t="e">
        <f ca="1">IF(AND(M625&lt;&gt; "", COUNTIF(SAP!#REF!,M625)&gt;0),"Matched", "")</f>
        <v>#REF!</v>
      </c>
      <c r="O625" s="1" t="str">
        <f t="shared" si="35"/>
        <v/>
      </c>
      <c r="P625" s="1" t="e">
        <f ca="1">IF(AND(O625&lt;&gt; "", COUNTIF(SAP!#REF!,O625)&gt;0),"Matched", "")</f>
        <v>#REF!</v>
      </c>
      <c r="Q625" s="1" t="str">
        <f ca="1">IF(D625="AC","Logic4"&amp;"_"&amp;TEXT(C625,"dd.mm.yyyy") &amp;"_"&amp; 1741727.94,"")</f>
        <v>Logic4_05.02.2020_1741727.94</v>
      </c>
      <c r="R625" s="1" t="e">
        <f ca="1">IF(AND(Q625&lt;&gt; "", COUNTIF(SAP!#REF!,Q625)&gt;0),"Matched", "")</f>
        <v>#REF!</v>
      </c>
    </row>
    <row r="626" spans="1:18">
      <c r="A626" s="9">
        <v>11563327</v>
      </c>
      <c r="B626" s="10">
        <v>43866</v>
      </c>
      <c r="C626" s="10">
        <v>43866</v>
      </c>
      <c r="D626" s="11" t="s">
        <v>10</v>
      </c>
      <c r="E626" s="11">
        <v>0</v>
      </c>
      <c r="F626" s="11">
        <v>0</v>
      </c>
      <c r="G626" s="11">
        <v>1220</v>
      </c>
      <c r="H626" s="11">
        <v>10676.3</v>
      </c>
      <c r="I626" s="11" t="s">
        <v>11</v>
      </c>
      <c r="J626" s="11" t="s">
        <v>12</v>
      </c>
      <c r="K626" s="1" t="str">
        <f t="shared" si="31"/>
        <v/>
      </c>
      <c r="L626" s="1" t="e">
        <f ca="1">IF(AND(K626&lt;&gt; "", COUNTIF(SAP!#REF!,K626)&gt;0),"Matched", "")</f>
        <v>#REF!</v>
      </c>
      <c r="M626" s="1" t="str">
        <f t="shared" si="34"/>
        <v/>
      </c>
      <c r="N626" s="1" t="e">
        <f ca="1">IF(AND(M626&lt;&gt; "", COUNTIF(SAP!#REF!,M626)&gt;0),"Matched", "")</f>
        <v>#REF!</v>
      </c>
      <c r="O626" s="1" t="str">
        <f t="shared" si="35"/>
        <v/>
      </c>
      <c r="P626" s="1" t="e">
        <f ca="1">IF(AND(O626&lt;&gt; "", COUNTIF(SAP!#REF!,O626)&gt;0),"Matched", "")</f>
        <v>#REF!</v>
      </c>
      <c r="Q626" s="1" t="str">
        <f ca="1">IF(D626="AC","Logic4"&amp;"_"&amp;TEXT(C626,"dd.mm.yyyy") &amp;"_"&amp; 1741727.94,"")</f>
        <v>Logic4_05.02.2020_1741727.94</v>
      </c>
      <c r="R626" s="1" t="e">
        <f ca="1">IF(AND(Q626&lt;&gt; "", COUNTIF(SAP!#REF!,Q626)&gt;0),"Matched", "")</f>
        <v>#REF!</v>
      </c>
    </row>
    <row r="627" spans="1:18">
      <c r="A627" s="13">
        <v>11563327</v>
      </c>
      <c r="B627" s="14">
        <v>43866</v>
      </c>
      <c r="C627" s="14">
        <v>43866</v>
      </c>
      <c r="D627" s="15" t="s">
        <v>10</v>
      </c>
      <c r="E627" s="15">
        <v>0</v>
      </c>
      <c r="F627" s="15">
        <v>0</v>
      </c>
      <c r="G627" s="15">
        <v>1280</v>
      </c>
      <c r="H627" s="15">
        <v>11956.3</v>
      </c>
      <c r="I627" s="15" t="s">
        <v>11</v>
      </c>
      <c r="J627" s="15" t="s">
        <v>12</v>
      </c>
      <c r="K627" s="1" t="str">
        <f t="shared" si="31"/>
        <v/>
      </c>
      <c r="L627" s="1" t="e">
        <f ca="1">IF(AND(K627&lt;&gt; "", COUNTIF(SAP!#REF!,K627)&gt;0),"Matched", "")</f>
        <v>#REF!</v>
      </c>
      <c r="M627" s="1" t="str">
        <f t="shared" si="34"/>
        <v/>
      </c>
      <c r="N627" s="1" t="e">
        <f ca="1">IF(AND(M627&lt;&gt; "", COUNTIF(SAP!#REF!,M627)&gt;0),"Matched", "")</f>
        <v>#REF!</v>
      </c>
      <c r="O627" s="1" t="str">
        <f t="shared" si="35"/>
        <v/>
      </c>
      <c r="P627" s="1" t="e">
        <f ca="1">IF(AND(O627&lt;&gt; "", COUNTIF(SAP!#REF!,O627)&gt;0),"Matched", "")</f>
        <v>#REF!</v>
      </c>
      <c r="Q627" s="1" t="str">
        <f ca="1">IF(D627="AC","Logic4"&amp;"_"&amp;TEXT(C627,"dd.mm.yyyy") &amp;"_"&amp; 1741727.94,"")</f>
        <v>Logic4_05.02.2020_1741727.94</v>
      </c>
      <c r="R627" s="1" t="e">
        <f ca="1">IF(AND(Q627&lt;&gt; "", COUNTIF(SAP!#REF!,Q627)&gt;0),"Matched", "")</f>
        <v>#REF!</v>
      </c>
    </row>
    <row r="628" spans="1:18">
      <c r="A628" s="9">
        <v>11563327</v>
      </c>
      <c r="B628" s="10">
        <v>43866</v>
      </c>
      <c r="C628" s="10">
        <v>43866</v>
      </c>
      <c r="D628" s="11" t="s">
        <v>10</v>
      </c>
      <c r="E628" s="11">
        <v>0</v>
      </c>
      <c r="F628" s="11">
        <v>0</v>
      </c>
      <c r="G628" s="11">
        <v>1380</v>
      </c>
      <c r="H628" s="11">
        <v>13336.3</v>
      </c>
      <c r="I628" s="11" t="s">
        <v>11</v>
      </c>
      <c r="J628" s="11" t="s">
        <v>12</v>
      </c>
      <c r="K628" s="1" t="str">
        <f t="shared" si="31"/>
        <v/>
      </c>
      <c r="L628" s="1" t="e">
        <f ca="1">IF(AND(K628&lt;&gt; "", COUNTIF(SAP!#REF!,K628)&gt;0),"Matched", "")</f>
        <v>#REF!</v>
      </c>
      <c r="M628" s="1" t="str">
        <f t="shared" si="34"/>
        <v/>
      </c>
      <c r="N628" s="1" t="e">
        <f ca="1">IF(AND(M628&lt;&gt; "", COUNTIF(SAP!#REF!,M628)&gt;0),"Matched", "")</f>
        <v>#REF!</v>
      </c>
      <c r="O628" s="1" t="str">
        <f t="shared" si="35"/>
        <v/>
      </c>
      <c r="P628" s="1" t="e">
        <f ca="1">IF(AND(O628&lt;&gt; "", COUNTIF(SAP!#REF!,O628)&gt;0),"Matched", "")</f>
        <v>#REF!</v>
      </c>
      <c r="Q628" s="1" t="str">
        <f ca="1">IF(D628="AC","Logic4"&amp;"_"&amp;TEXT(C628,"dd.mm.yyyy") &amp;"_"&amp; 1741727.94,"")</f>
        <v>Logic4_05.02.2020_1741727.94</v>
      </c>
      <c r="R628" s="1" t="e">
        <f ca="1">IF(AND(Q628&lt;&gt; "", COUNTIF(SAP!#REF!,Q628)&gt;0),"Matched", "")</f>
        <v>#REF!</v>
      </c>
    </row>
    <row r="629" spans="1:18">
      <c r="A629" s="13">
        <v>11563327</v>
      </c>
      <c r="B629" s="14">
        <v>43866</v>
      </c>
      <c r="C629" s="14">
        <v>43866</v>
      </c>
      <c r="D629" s="15" t="s">
        <v>10</v>
      </c>
      <c r="E629" s="15">
        <v>0</v>
      </c>
      <c r="F629" s="15">
        <v>0</v>
      </c>
      <c r="G629" s="15">
        <v>1450</v>
      </c>
      <c r="H629" s="15">
        <v>14786.3</v>
      </c>
      <c r="I629" s="15" t="s">
        <v>11</v>
      </c>
      <c r="J629" s="15" t="s">
        <v>12</v>
      </c>
      <c r="K629" s="1" t="str">
        <f t="shared" si="31"/>
        <v/>
      </c>
      <c r="L629" s="1" t="e">
        <f ca="1">IF(AND(K629&lt;&gt; "", COUNTIF(SAP!#REF!,K629)&gt;0),"Matched", "")</f>
        <v>#REF!</v>
      </c>
      <c r="M629" s="1" t="str">
        <f t="shared" si="34"/>
        <v/>
      </c>
      <c r="N629" s="1" t="e">
        <f ca="1">IF(AND(M629&lt;&gt; "", COUNTIF(SAP!#REF!,M629)&gt;0),"Matched", "")</f>
        <v>#REF!</v>
      </c>
      <c r="O629" s="1" t="str">
        <f t="shared" si="35"/>
        <v/>
      </c>
      <c r="P629" s="1" t="e">
        <f ca="1">IF(AND(O629&lt;&gt; "", COUNTIF(SAP!#REF!,O629)&gt;0),"Matched", "")</f>
        <v>#REF!</v>
      </c>
      <c r="Q629" s="1" t="str">
        <f ca="1">IF(D629="AC","Logic4"&amp;"_"&amp;TEXT(C629,"dd.mm.yyyy") &amp;"_"&amp; 1741727.94,"")</f>
        <v>Logic4_05.02.2020_1741727.94</v>
      </c>
      <c r="R629" s="1" t="e">
        <f ca="1">IF(AND(Q629&lt;&gt; "", COUNTIF(SAP!#REF!,Q629)&gt;0),"Matched", "")</f>
        <v>#REF!</v>
      </c>
    </row>
    <row r="630" spans="1:18">
      <c r="A630" s="9">
        <v>11563327</v>
      </c>
      <c r="B630" s="10">
        <v>43866</v>
      </c>
      <c r="C630" s="10">
        <v>43866</v>
      </c>
      <c r="D630" s="11" t="s">
        <v>10</v>
      </c>
      <c r="E630" s="11">
        <v>0</v>
      </c>
      <c r="F630" s="11">
        <v>0</v>
      </c>
      <c r="G630" s="11">
        <v>1470</v>
      </c>
      <c r="H630" s="11">
        <v>16256.3</v>
      </c>
      <c r="I630" s="11" t="s">
        <v>11</v>
      </c>
      <c r="J630" s="11" t="s">
        <v>12</v>
      </c>
      <c r="K630" s="1" t="str">
        <f t="shared" si="31"/>
        <v/>
      </c>
      <c r="L630" s="1" t="e">
        <f ca="1">IF(AND(K630&lt;&gt; "", COUNTIF(SAP!#REF!,K630)&gt;0),"Matched", "")</f>
        <v>#REF!</v>
      </c>
      <c r="M630" s="1" t="str">
        <f t="shared" si="34"/>
        <v/>
      </c>
      <c r="N630" s="1" t="e">
        <f ca="1">IF(AND(M630&lt;&gt; "", COUNTIF(SAP!#REF!,M630)&gt;0),"Matched", "")</f>
        <v>#REF!</v>
      </c>
      <c r="O630" s="1" t="str">
        <f t="shared" si="35"/>
        <v/>
      </c>
      <c r="P630" s="1" t="e">
        <f ca="1">IF(AND(O630&lt;&gt; "", COUNTIF(SAP!#REF!,O630)&gt;0),"Matched", "")</f>
        <v>#REF!</v>
      </c>
      <c r="Q630" s="1" t="str">
        <f ca="1">IF(D630="AC","Logic4"&amp;"_"&amp;TEXT(C630,"dd.mm.yyyy") &amp;"_"&amp; 1741727.94,"")</f>
        <v>Logic4_05.02.2020_1741727.94</v>
      </c>
      <c r="R630" s="1" t="e">
        <f ca="1">IF(AND(Q630&lt;&gt; "", COUNTIF(SAP!#REF!,Q630)&gt;0),"Matched", "")</f>
        <v>#REF!</v>
      </c>
    </row>
    <row r="631" spans="1:18">
      <c r="A631" s="13">
        <v>11563327</v>
      </c>
      <c r="B631" s="14">
        <v>43866</v>
      </c>
      <c r="C631" s="14">
        <v>43866</v>
      </c>
      <c r="D631" s="15" t="s">
        <v>10</v>
      </c>
      <c r="E631" s="15">
        <v>0</v>
      </c>
      <c r="F631" s="15">
        <v>0</v>
      </c>
      <c r="G631" s="15">
        <v>1650</v>
      </c>
      <c r="H631" s="15">
        <v>17906.3</v>
      </c>
      <c r="I631" s="15" t="s">
        <v>11</v>
      </c>
      <c r="J631" s="15" t="s">
        <v>12</v>
      </c>
      <c r="K631" s="1" t="str">
        <f t="shared" si="31"/>
        <v/>
      </c>
      <c r="L631" s="1" t="e">
        <f ca="1">IF(AND(K631&lt;&gt; "", COUNTIF(SAP!#REF!,K631)&gt;0),"Matched", "")</f>
        <v>#REF!</v>
      </c>
      <c r="M631" s="1" t="str">
        <f t="shared" si="34"/>
        <v/>
      </c>
      <c r="N631" s="1" t="e">
        <f ca="1">IF(AND(M631&lt;&gt; "", COUNTIF(SAP!#REF!,M631)&gt;0),"Matched", "")</f>
        <v>#REF!</v>
      </c>
      <c r="O631" s="1" t="str">
        <f t="shared" si="35"/>
        <v/>
      </c>
      <c r="P631" s="1" t="e">
        <f ca="1">IF(AND(O631&lt;&gt; "", COUNTIF(SAP!#REF!,O631)&gt;0),"Matched", "")</f>
        <v>#REF!</v>
      </c>
      <c r="Q631" s="1" t="str">
        <f ca="1">IF(D631="AC","Logic4"&amp;"_"&amp;TEXT(C631,"dd.mm.yyyy") &amp;"_"&amp; 1741727.94,"")</f>
        <v>Logic4_05.02.2020_1741727.94</v>
      </c>
      <c r="R631" s="1" t="e">
        <f ca="1">IF(AND(Q631&lt;&gt; "", COUNTIF(SAP!#REF!,Q631)&gt;0),"Matched", "")</f>
        <v>#REF!</v>
      </c>
    </row>
    <row r="632" spans="1:18">
      <c r="A632" s="9">
        <v>11563327</v>
      </c>
      <c r="B632" s="10">
        <v>43866</v>
      </c>
      <c r="C632" s="10">
        <v>43866</v>
      </c>
      <c r="D632" s="11" t="s">
        <v>10</v>
      </c>
      <c r="E632" s="11">
        <v>0</v>
      </c>
      <c r="F632" s="11">
        <v>0</v>
      </c>
      <c r="G632" s="11">
        <v>1661.3</v>
      </c>
      <c r="H632" s="11">
        <v>19567.599999999999</v>
      </c>
      <c r="I632" s="11" t="s">
        <v>11</v>
      </c>
      <c r="J632" s="11" t="s">
        <v>12</v>
      </c>
      <c r="K632" s="1" t="str">
        <f t="shared" si="31"/>
        <v/>
      </c>
      <c r="L632" s="1" t="e">
        <f ca="1">IF(AND(K632&lt;&gt; "", COUNTIF(SAP!#REF!,K632)&gt;0),"Matched", "")</f>
        <v>#REF!</v>
      </c>
      <c r="M632" s="1" t="str">
        <f t="shared" si="34"/>
        <v/>
      </c>
      <c r="N632" s="1" t="e">
        <f ca="1">IF(AND(M632&lt;&gt; "", COUNTIF(SAP!#REF!,M632)&gt;0),"Matched", "")</f>
        <v>#REF!</v>
      </c>
      <c r="O632" s="1" t="str">
        <f t="shared" si="35"/>
        <v/>
      </c>
      <c r="P632" s="1" t="e">
        <f ca="1">IF(AND(O632&lt;&gt; "", COUNTIF(SAP!#REF!,O632)&gt;0),"Matched", "")</f>
        <v>#REF!</v>
      </c>
      <c r="Q632" s="1" t="str">
        <f ca="1">IF(D632="AC","Logic4"&amp;"_"&amp;TEXT(C632,"dd.mm.yyyy") &amp;"_"&amp; 1741727.94,"")</f>
        <v>Logic4_05.02.2020_1741727.94</v>
      </c>
      <c r="R632" s="1" t="e">
        <f ca="1">IF(AND(Q632&lt;&gt; "", COUNTIF(SAP!#REF!,Q632)&gt;0),"Matched", "")</f>
        <v>#REF!</v>
      </c>
    </row>
    <row r="633" spans="1:18">
      <c r="A633" s="13">
        <v>11563327</v>
      </c>
      <c r="B633" s="14">
        <v>43866</v>
      </c>
      <c r="C633" s="14">
        <v>43866</v>
      </c>
      <c r="D633" s="15" t="s">
        <v>10</v>
      </c>
      <c r="E633" s="15">
        <v>0</v>
      </c>
      <c r="F633" s="15">
        <v>0</v>
      </c>
      <c r="G633" s="15">
        <v>1680</v>
      </c>
      <c r="H633" s="15">
        <v>21247.599999999999</v>
      </c>
      <c r="I633" s="15" t="s">
        <v>11</v>
      </c>
      <c r="J633" s="15" t="s">
        <v>12</v>
      </c>
      <c r="K633" s="1" t="str">
        <f t="shared" si="31"/>
        <v/>
      </c>
      <c r="L633" s="1" t="e">
        <f ca="1">IF(AND(K633&lt;&gt; "", COUNTIF(SAP!#REF!,K633)&gt;0),"Matched", "")</f>
        <v>#REF!</v>
      </c>
      <c r="M633" s="1" t="str">
        <f t="shared" si="34"/>
        <v/>
      </c>
      <c r="N633" s="1" t="e">
        <f ca="1">IF(AND(M633&lt;&gt; "", COUNTIF(SAP!#REF!,M633)&gt;0),"Matched", "")</f>
        <v>#REF!</v>
      </c>
      <c r="O633" s="1" t="str">
        <f t="shared" si="35"/>
        <v/>
      </c>
      <c r="P633" s="1" t="e">
        <f ca="1">IF(AND(O633&lt;&gt; "", COUNTIF(SAP!#REF!,O633)&gt;0),"Matched", "")</f>
        <v>#REF!</v>
      </c>
      <c r="Q633" s="1" t="str">
        <f ca="1">IF(D633="AC","Logic4"&amp;"_"&amp;TEXT(C633,"dd.mm.yyyy") &amp;"_"&amp; 1741727.94,"")</f>
        <v>Logic4_05.02.2020_1741727.94</v>
      </c>
      <c r="R633" s="1" t="e">
        <f ca="1">IF(AND(Q633&lt;&gt; "", COUNTIF(SAP!#REF!,Q633)&gt;0),"Matched", "")</f>
        <v>#REF!</v>
      </c>
    </row>
    <row r="634" spans="1:18">
      <c r="A634" s="9">
        <v>11563327</v>
      </c>
      <c r="B634" s="10">
        <v>43866</v>
      </c>
      <c r="C634" s="10">
        <v>43866</v>
      </c>
      <c r="D634" s="11" t="s">
        <v>10</v>
      </c>
      <c r="E634" s="11">
        <v>0</v>
      </c>
      <c r="F634" s="11">
        <v>0</v>
      </c>
      <c r="G634" s="11">
        <v>1730</v>
      </c>
      <c r="H634" s="11">
        <v>22977.599999999999</v>
      </c>
      <c r="I634" s="11" t="s">
        <v>11</v>
      </c>
      <c r="J634" s="11" t="s">
        <v>12</v>
      </c>
      <c r="K634" s="1" t="str">
        <f t="shared" si="31"/>
        <v/>
      </c>
      <c r="L634" s="1" t="e">
        <f ca="1">IF(AND(K634&lt;&gt; "", COUNTIF(SAP!#REF!,K634)&gt;0),"Matched", "")</f>
        <v>#REF!</v>
      </c>
      <c r="M634" s="1" t="str">
        <f t="shared" si="34"/>
        <v/>
      </c>
      <c r="N634" s="1" t="e">
        <f ca="1">IF(AND(M634&lt;&gt; "", COUNTIF(SAP!#REF!,M634)&gt;0),"Matched", "")</f>
        <v>#REF!</v>
      </c>
      <c r="O634" s="1" t="str">
        <f t="shared" si="35"/>
        <v/>
      </c>
      <c r="P634" s="1" t="e">
        <f ca="1">IF(AND(O634&lt;&gt; "", COUNTIF(SAP!#REF!,O634)&gt;0),"Matched", "")</f>
        <v>#REF!</v>
      </c>
      <c r="Q634" s="1" t="str">
        <f ca="1">IF(D634="AC","Logic4"&amp;"_"&amp;TEXT(C634,"dd.mm.yyyy") &amp;"_"&amp; 1741727.94,"")</f>
        <v>Logic4_05.02.2020_1741727.94</v>
      </c>
      <c r="R634" s="1" t="e">
        <f ca="1">IF(AND(Q634&lt;&gt; "", COUNTIF(SAP!#REF!,Q634)&gt;0),"Matched", "")</f>
        <v>#REF!</v>
      </c>
    </row>
    <row r="635" spans="1:18">
      <c r="A635" s="13">
        <v>11563327</v>
      </c>
      <c r="B635" s="14">
        <v>43866</v>
      </c>
      <c r="C635" s="14">
        <v>43866</v>
      </c>
      <c r="D635" s="15" t="s">
        <v>10</v>
      </c>
      <c r="E635" s="15">
        <v>0</v>
      </c>
      <c r="F635" s="15">
        <v>0</v>
      </c>
      <c r="G635" s="15">
        <v>1740</v>
      </c>
      <c r="H635" s="15">
        <v>24717.599999999999</v>
      </c>
      <c r="I635" s="15" t="s">
        <v>11</v>
      </c>
      <c r="J635" s="15" t="s">
        <v>12</v>
      </c>
      <c r="K635" s="1" t="str">
        <f t="shared" si="31"/>
        <v/>
      </c>
      <c r="L635" s="1" t="e">
        <f ca="1">IF(AND(K635&lt;&gt; "", COUNTIF(SAP!#REF!,K635)&gt;0),"Matched", "")</f>
        <v>#REF!</v>
      </c>
      <c r="M635" s="1" t="str">
        <f t="shared" si="34"/>
        <v/>
      </c>
      <c r="N635" s="1" t="e">
        <f ca="1">IF(AND(M635&lt;&gt; "", COUNTIF(SAP!#REF!,M635)&gt;0),"Matched", "")</f>
        <v>#REF!</v>
      </c>
      <c r="O635" s="1" t="str">
        <f t="shared" si="35"/>
        <v/>
      </c>
      <c r="P635" s="1" t="e">
        <f ca="1">IF(AND(O635&lt;&gt; "", COUNTIF(SAP!#REF!,O635)&gt;0),"Matched", "")</f>
        <v>#REF!</v>
      </c>
      <c r="Q635" s="1" t="str">
        <f ca="1">IF(D635="AC","Logic4"&amp;"_"&amp;TEXT(C635,"dd.mm.yyyy") &amp;"_"&amp; 1741727.94,"")</f>
        <v>Logic4_05.02.2020_1741727.94</v>
      </c>
      <c r="R635" s="1" t="e">
        <f ca="1">IF(AND(Q635&lt;&gt; "", COUNTIF(SAP!#REF!,Q635)&gt;0),"Matched", "")</f>
        <v>#REF!</v>
      </c>
    </row>
    <row r="636" spans="1:18">
      <c r="A636" s="9">
        <v>11563327</v>
      </c>
      <c r="B636" s="10">
        <v>43866</v>
      </c>
      <c r="C636" s="10">
        <v>43866</v>
      </c>
      <c r="D636" s="11" t="s">
        <v>10</v>
      </c>
      <c r="E636" s="11">
        <v>0</v>
      </c>
      <c r="F636" s="11">
        <v>0</v>
      </c>
      <c r="G636" s="11">
        <v>1801.9</v>
      </c>
      <c r="H636" s="11">
        <v>26519.5</v>
      </c>
      <c r="I636" s="11" t="s">
        <v>11</v>
      </c>
      <c r="J636" s="11" t="s">
        <v>12</v>
      </c>
      <c r="K636" s="1" t="str">
        <f t="shared" si="31"/>
        <v/>
      </c>
      <c r="L636" s="1" t="e">
        <f ca="1">IF(AND(K636&lt;&gt; "", COUNTIF(SAP!#REF!,K636)&gt;0),"Matched", "")</f>
        <v>#REF!</v>
      </c>
      <c r="M636" s="1" t="str">
        <f t="shared" si="34"/>
        <v/>
      </c>
      <c r="N636" s="1" t="e">
        <f ca="1">IF(AND(M636&lt;&gt; "", COUNTIF(SAP!#REF!,M636)&gt;0),"Matched", "")</f>
        <v>#REF!</v>
      </c>
      <c r="O636" s="1" t="str">
        <f t="shared" si="35"/>
        <v/>
      </c>
      <c r="P636" s="1" t="e">
        <f ca="1">IF(AND(O636&lt;&gt; "", COUNTIF(SAP!#REF!,O636)&gt;0),"Matched", "")</f>
        <v>#REF!</v>
      </c>
      <c r="Q636" s="1" t="str">
        <f ca="1">IF(D636="AC","Logic4"&amp;"_"&amp;TEXT(C636,"dd.mm.yyyy") &amp;"_"&amp; 1741727.94,"")</f>
        <v>Logic4_05.02.2020_1741727.94</v>
      </c>
      <c r="R636" s="1" t="e">
        <f ca="1">IF(AND(Q636&lt;&gt; "", COUNTIF(SAP!#REF!,Q636)&gt;0),"Matched", "")</f>
        <v>#REF!</v>
      </c>
    </row>
    <row r="637" spans="1:18">
      <c r="A637" s="13">
        <v>11563327</v>
      </c>
      <c r="B637" s="14">
        <v>43866</v>
      </c>
      <c r="C637" s="14">
        <v>43866</v>
      </c>
      <c r="D637" s="15" t="s">
        <v>10</v>
      </c>
      <c r="E637" s="15">
        <v>0</v>
      </c>
      <c r="F637" s="15">
        <v>0</v>
      </c>
      <c r="G637" s="15">
        <v>1910</v>
      </c>
      <c r="H637" s="15">
        <v>28429.5</v>
      </c>
      <c r="I637" s="15" t="s">
        <v>11</v>
      </c>
      <c r="J637" s="15" t="s">
        <v>12</v>
      </c>
      <c r="K637" s="1" t="str">
        <f t="shared" si="31"/>
        <v/>
      </c>
      <c r="L637" s="1" t="e">
        <f ca="1">IF(AND(K637&lt;&gt; "", COUNTIF(SAP!#REF!,K637)&gt;0),"Matched", "")</f>
        <v>#REF!</v>
      </c>
      <c r="M637" s="1" t="str">
        <f t="shared" si="34"/>
        <v/>
      </c>
      <c r="N637" s="1" t="e">
        <f ca="1">IF(AND(M637&lt;&gt; "", COUNTIF(SAP!#REF!,M637)&gt;0),"Matched", "")</f>
        <v>#REF!</v>
      </c>
      <c r="O637" s="1" t="str">
        <f t="shared" si="35"/>
        <v/>
      </c>
      <c r="P637" s="1" t="e">
        <f ca="1">IF(AND(O637&lt;&gt; "", COUNTIF(SAP!#REF!,O637)&gt;0),"Matched", "")</f>
        <v>#REF!</v>
      </c>
      <c r="Q637" s="1" t="str">
        <f ca="1">IF(D637="AC","Logic4"&amp;"_"&amp;TEXT(C637,"dd.mm.yyyy") &amp;"_"&amp; 1741727.94,"")</f>
        <v>Logic4_05.02.2020_1741727.94</v>
      </c>
      <c r="R637" s="1" t="e">
        <f ca="1">IF(AND(Q637&lt;&gt; "", COUNTIF(SAP!#REF!,Q637)&gt;0),"Matched", "")</f>
        <v>#REF!</v>
      </c>
    </row>
    <row r="638" spans="1:18">
      <c r="A638" s="9">
        <v>11563327</v>
      </c>
      <c r="B638" s="10">
        <v>43866</v>
      </c>
      <c r="C638" s="10">
        <v>43866</v>
      </c>
      <c r="D638" s="11" t="s">
        <v>10</v>
      </c>
      <c r="E638" s="11">
        <v>0</v>
      </c>
      <c r="F638" s="11">
        <v>0</v>
      </c>
      <c r="G638" s="11">
        <v>1994.3</v>
      </c>
      <c r="H638" s="11">
        <v>30423.8</v>
      </c>
      <c r="I638" s="11" t="s">
        <v>11</v>
      </c>
      <c r="J638" s="11" t="s">
        <v>12</v>
      </c>
      <c r="K638" s="1" t="str">
        <f t="shared" si="31"/>
        <v/>
      </c>
      <c r="L638" s="1" t="e">
        <f ca="1">IF(AND(K638&lt;&gt; "", COUNTIF(SAP!#REF!,K638)&gt;0),"Matched", "")</f>
        <v>#REF!</v>
      </c>
      <c r="M638" s="1" t="str">
        <f t="shared" si="34"/>
        <v/>
      </c>
      <c r="N638" s="1" t="e">
        <f ca="1">IF(AND(M638&lt;&gt; "", COUNTIF(SAP!#REF!,M638)&gt;0),"Matched", "")</f>
        <v>#REF!</v>
      </c>
      <c r="O638" s="1" t="str">
        <f t="shared" si="35"/>
        <v/>
      </c>
      <c r="P638" s="1" t="e">
        <f ca="1">IF(AND(O638&lt;&gt; "", COUNTIF(SAP!#REF!,O638)&gt;0),"Matched", "")</f>
        <v>#REF!</v>
      </c>
      <c r="Q638" s="1" t="str">
        <f ca="1">IF(D638="AC","Logic4"&amp;"_"&amp;TEXT(C638,"dd.mm.yyyy") &amp;"_"&amp; 1741727.94,"")</f>
        <v>Logic4_05.02.2020_1741727.94</v>
      </c>
      <c r="R638" s="1" t="e">
        <f ca="1">IF(AND(Q638&lt;&gt; "", COUNTIF(SAP!#REF!,Q638)&gt;0),"Matched", "")</f>
        <v>#REF!</v>
      </c>
    </row>
    <row r="639" spans="1:18">
      <c r="A639" s="13">
        <v>11563327</v>
      </c>
      <c r="B639" s="14">
        <v>43866</v>
      </c>
      <c r="C639" s="14">
        <v>43866</v>
      </c>
      <c r="D639" s="15" t="s">
        <v>10</v>
      </c>
      <c r="E639" s="15">
        <v>0</v>
      </c>
      <c r="F639" s="15">
        <v>0</v>
      </c>
      <c r="G639" s="15">
        <v>2000</v>
      </c>
      <c r="H639" s="15">
        <v>32423.8</v>
      </c>
      <c r="I639" s="15" t="s">
        <v>11</v>
      </c>
      <c r="J639" s="15" t="s">
        <v>12</v>
      </c>
      <c r="K639" s="1" t="str">
        <f t="shared" si="31"/>
        <v/>
      </c>
      <c r="L639" s="1" t="e">
        <f ca="1">IF(AND(K639&lt;&gt; "", COUNTIF(SAP!#REF!,K639)&gt;0),"Matched", "")</f>
        <v>#REF!</v>
      </c>
      <c r="M639" s="1" t="str">
        <f t="shared" si="34"/>
        <v/>
      </c>
      <c r="N639" s="1" t="e">
        <f ca="1">IF(AND(M639&lt;&gt; "", COUNTIF(SAP!#REF!,M639)&gt;0),"Matched", "")</f>
        <v>#REF!</v>
      </c>
      <c r="O639" s="1" t="str">
        <f t="shared" si="35"/>
        <v/>
      </c>
      <c r="P639" s="1" t="e">
        <f ca="1">IF(AND(O639&lt;&gt; "", COUNTIF(SAP!#REF!,O639)&gt;0),"Matched", "")</f>
        <v>#REF!</v>
      </c>
      <c r="Q639" s="1" t="str">
        <f ca="1">IF(D639="AC","Logic4"&amp;"_"&amp;TEXT(C639,"dd.mm.yyyy") &amp;"_"&amp; 1741727.94,"")</f>
        <v>Logic4_05.02.2020_1741727.94</v>
      </c>
      <c r="R639" s="1" t="e">
        <f ca="1">IF(AND(Q639&lt;&gt; "", COUNTIF(SAP!#REF!,Q639)&gt;0),"Matched", "")</f>
        <v>#REF!</v>
      </c>
    </row>
    <row r="640" spans="1:18">
      <c r="A640" s="9">
        <v>11563327</v>
      </c>
      <c r="B640" s="10">
        <v>43866</v>
      </c>
      <c r="C640" s="10">
        <v>43866</v>
      </c>
      <c r="D640" s="11" t="s">
        <v>10</v>
      </c>
      <c r="E640" s="11">
        <v>0</v>
      </c>
      <c r="F640" s="11">
        <v>0</v>
      </c>
      <c r="G640" s="11">
        <v>2210</v>
      </c>
      <c r="H640" s="11">
        <v>34633.800000000003</v>
      </c>
      <c r="I640" s="11" t="s">
        <v>11</v>
      </c>
      <c r="J640" s="11" t="s">
        <v>12</v>
      </c>
      <c r="K640" s="1" t="str">
        <f t="shared" si="31"/>
        <v/>
      </c>
      <c r="L640" s="1" t="e">
        <f ca="1">IF(AND(K640&lt;&gt; "", COUNTIF(SAP!#REF!,K640)&gt;0),"Matched", "")</f>
        <v>#REF!</v>
      </c>
      <c r="M640" s="1" t="str">
        <f t="shared" si="34"/>
        <v/>
      </c>
      <c r="N640" s="1" t="e">
        <f ca="1">IF(AND(M640&lt;&gt; "", COUNTIF(SAP!#REF!,M640)&gt;0),"Matched", "")</f>
        <v>#REF!</v>
      </c>
      <c r="O640" s="1" t="str">
        <f t="shared" si="35"/>
        <v/>
      </c>
      <c r="P640" s="1" t="e">
        <f ca="1">IF(AND(O640&lt;&gt; "", COUNTIF(SAP!#REF!,O640)&gt;0),"Matched", "")</f>
        <v>#REF!</v>
      </c>
      <c r="Q640" s="1" t="str">
        <f ca="1">IF(D640="AC","Logic4"&amp;"_"&amp;TEXT(C640,"dd.mm.yyyy") &amp;"_"&amp; 1741727.94,"")</f>
        <v>Logic4_05.02.2020_1741727.94</v>
      </c>
      <c r="R640" s="1" t="e">
        <f ca="1">IF(AND(Q640&lt;&gt; "", COUNTIF(SAP!#REF!,Q640)&gt;0),"Matched", "")</f>
        <v>#REF!</v>
      </c>
    </row>
    <row r="641" spans="1:18">
      <c r="A641" s="13">
        <v>11563327</v>
      </c>
      <c r="B641" s="14">
        <v>43866</v>
      </c>
      <c r="C641" s="14">
        <v>43866</v>
      </c>
      <c r="D641" s="15" t="s">
        <v>10</v>
      </c>
      <c r="E641" s="15">
        <v>0</v>
      </c>
      <c r="F641" s="15">
        <v>0</v>
      </c>
      <c r="G641" s="15">
        <v>2220</v>
      </c>
      <c r="H641" s="15">
        <v>36853.800000000003</v>
      </c>
      <c r="I641" s="15" t="s">
        <v>11</v>
      </c>
      <c r="J641" s="15" t="s">
        <v>12</v>
      </c>
      <c r="K641" s="1" t="str">
        <f t="shared" si="31"/>
        <v/>
      </c>
      <c r="L641" s="1" t="e">
        <f ca="1">IF(AND(K641&lt;&gt; "", COUNTIF(SAP!#REF!,K641)&gt;0),"Matched", "")</f>
        <v>#REF!</v>
      </c>
      <c r="M641" s="1" t="str">
        <f t="shared" si="34"/>
        <v/>
      </c>
      <c r="N641" s="1" t="e">
        <f ca="1">IF(AND(M641&lt;&gt; "", COUNTIF(SAP!#REF!,M641)&gt;0),"Matched", "")</f>
        <v>#REF!</v>
      </c>
      <c r="O641" s="1" t="str">
        <f t="shared" si="35"/>
        <v/>
      </c>
      <c r="P641" s="1" t="e">
        <f ca="1">IF(AND(O641&lt;&gt; "", COUNTIF(SAP!#REF!,O641)&gt;0),"Matched", "")</f>
        <v>#REF!</v>
      </c>
      <c r="Q641" s="1" t="str">
        <f ca="1">IF(D641="AC","Logic4"&amp;"_"&amp;TEXT(C641,"dd.mm.yyyy") &amp;"_"&amp; 1741727.94,"")</f>
        <v>Logic4_05.02.2020_1741727.94</v>
      </c>
      <c r="R641" s="1" t="e">
        <f ca="1">IF(AND(Q641&lt;&gt; "", COUNTIF(SAP!#REF!,Q641)&gt;0),"Matched", "")</f>
        <v>#REF!</v>
      </c>
    </row>
    <row r="642" spans="1:18">
      <c r="A642" s="9">
        <v>11563327</v>
      </c>
      <c r="B642" s="10">
        <v>43866</v>
      </c>
      <c r="C642" s="10">
        <v>43866</v>
      </c>
      <c r="D642" s="11" t="s">
        <v>10</v>
      </c>
      <c r="E642" s="11">
        <v>0</v>
      </c>
      <c r="F642" s="11">
        <v>0</v>
      </c>
      <c r="G642" s="11">
        <v>2231.1999999999998</v>
      </c>
      <c r="H642" s="11">
        <v>39085</v>
      </c>
      <c r="I642" s="11" t="s">
        <v>11</v>
      </c>
      <c r="J642" s="11" t="s">
        <v>12</v>
      </c>
      <c r="K642" s="1" t="str">
        <f t="shared" si="31"/>
        <v/>
      </c>
      <c r="L642" s="1" t="e">
        <f ca="1">IF(AND(K642&lt;&gt; "", COUNTIF(SAP!#REF!,K642)&gt;0),"Matched", "")</f>
        <v>#REF!</v>
      </c>
      <c r="M642" s="1" t="str">
        <f t="shared" si="34"/>
        <v/>
      </c>
      <c r="N642" s="1" t="e">
        <f ca="1">IF(AND(M642&lt;&gt; "", COUNTIF(SAP!#REF!,M642)&gt;0),"Matched", "")</f>
        <v>#REF!</v>
      </c>
      <c r="O642" s="1" t="str">
        <f t="shared" si="35"/>
        <v/>
      </c>
      <c r="P642" s="1" t="e">
        <f ca="1">IF(AND(O642&lt;&gt; "", COUNTIF(SAP!#REF!,O642)&gt;0),"Matched", "")</f>
        <v>#REF!</v>
      </c>
      <c r="Q642" s="1" t="str">
        <f ca="1">IF(D642="AC","Logic4"&amp;"_"&amp;TEXT(C642,"dd.mm.yyyy") &amp;"_"&amp; 1741727.94,"")</f>
        <v>Logic4_05.02.2020_1741727.94</v>
      </c>
      <c r="R642" s="1" t="e">
        <f ca="1">IF(AND(Q642&lt;&gt; "", COUNTIF(SAP!#REF!,Q642)&gt;0),"Matched", "")</f>
        <v>#REF!</v>
      </c>
    </row>
    <row r="643" spans="1:18">
      <c r="A643" s="13">
        <v>11563327</v>
      </c>
      <c r="B643" s="14">
        <v>43866</v>
      </c>
      <c r="C643" s="14">
        <v>43866</v>
      </c>
      <c r="D643" s="15" t="s">
        <v>10</v>
      </c>
      <c r="E643" s="15">
        <v>0</v>
      </c>
      <c r="F643" s="15">
        <v>0</v>
      </c>
      <c r="G643" s="15">
        <v>2300</v>
      </c>
      <c r="H643" s="15">
        <v>41385</v>
      </c>
      <c r="I643" s="15" t="s">
        <v>11</v>
      </c>
      <c r="J643" s="15" t="s">
        <v>12</v>
      </c>
      <c r="K643" s="1" t="str">
        <f t="shared" ref="K643:K706" si="36">IF(D643="TF","Logic1"&amp;"_"&amp;TEXT(C643, "mm") &amp;"_"&amp; F643,"")</f>
        <v/>
      </c>
      <c r="L643" s="1" t="e">
        <f ca="1">IF(AND(K643&lt;&gt; "", COUNTIF(SAP!#REF!,K643)&gt;0),"Matched", "")</f>
        <v>#REF!</v>
      </c>
      <c r="M643" s="1" t="str">
        <f t="shared" si="34"/>
        <v/>
      </c>
      <c r="N643" s="1" t="e">
        <f ca="1">IF(AND(M643&lt;&gt; "", COUNTIF(SAP!#REF!,M643)&gt;0),"Matched", "")</f>
        <v>#REF!</v>
      </c>
      <c r="O643" s="1" t="str">
        <f t="shared" si="35"/>
        <v/>
      </c>
      <c r="P643" s="1" t="e">
        <f ca="1">IF(AND(O643&lt;&gt; "", COUNTIF(SAP!#REF!,O643)&gt;0),"Matched", "")</f>
        <v>#REF!</v>
      </c>
      <c r="Q643" s="1" t="str">
        <f ca="1">IF(D643="AC","Logic4"&amp;"_"&amp;TEXT(C643,"dd.mm.yyyy") &amp;"_"&amp; 1741727.94,"")</f>
        <v>Logic4_05.02.2020_1741727.94</v>
      </c>
      <c r="R643" s="1" t="e">
        <f ca="1">IF(AND(Q643&lt;&gt; "", COUNTIF(SAP!#REF!,Q643)&gt;0),"Matched", "")</f>
        <v>#REF!</v>
      </c>
    </row>
    <row r="644" spans="1:18">
      <c r="A644" s="9">
        <v>11563327</v>
      </c>
      <c r="B644" s="10">
        <v>43866</v>
      </c>
      <c r="C644" s="10">
        <v>43866</v>
      </c>
      <c r="D644" s="11" t="s">
        <v>10</v>
      </c>
      <c r="E644" s="11">
        <v>0</v>
      </c>
      <c r="F644" s="11">
        <v>0</v>
      </c>
      <c r="G644" s="11">
        <v>2320</v>
      </c>
      <c r="H644" s="11">
        <v>43705</v>
      </c>
      <c r="I644" s="11" t="s">
        <v>11</v>
      </c>
      <c r="J644" s="11" t="s">
        <v>12</v>
      </c>
      <c r="K644" s="1" t="str">
        <f t="shared" si="36"/>
        <v/>
      </c>
      <c r="L644" s="1" t="e">
        <f ca="1">IF(AND(K644&lt;&gt; "", COUNTIF(SAP!#REF!,K644)&gt;0),"Matched", "")</f>
        <v>#REF!</v>
      </c>
      <c r="M644" s="1" t="str">
        <f t="shared" si="34"/>
        <v/>
      </c>
      <c r="N644" s="1" t="e">
        <f ca="1">IF(AND(M644&lt;&gt; "", COUNTIF(SAP!#REF!,M644)&gt;0),"Matched", "")</f>
        <v>#REF!</v>
      </c>
      <c r="O644" s="1" t="str">
        <f t="shared" si="35"/>
        <v/>
      </c>
      <c r="P644" s="1" t="e">
        <f ca="1">IF(AND(O644&lt;&gt; "", COUNTIF(SAP!#REF!,O644)&gt;0),"Matched", "")</f>
        <v>#REF!</v>
      </c>
      <c r="Q644" s="1" t="str">
        <f ca="1">IF(D644="AC","Logic4"&amp;"_"&amp;TEXT(C644,"dd.mm.yyyy") &amp;"_"&amp; 1741727.94,"")</f>
        <v>Logic4_05.02.2020_1741727.94</v>
      </c>
      <c r="R644" s="1" t="e">
        <f ca="1">IF(AND(Q644&lt;&gt; "", COUNTIF(SAP!#REF!,Q644)&gt;0),"Matched", "")</f>
        <v>#REF!</v>
      </c>
    </row>
    <row r="645" spans="1:18">
      <c r="A645" s="13">
        <v>11563327</v>
      </c>
      <c r="B645" s="14">
        <v>43866</v>
      </c>
      <c r="C645" s="14">
        <v>43866</v>
      </c>
      <c r="D645" s="15" t="s">
        <v>10</v>
      </c>
      <c r="E645" s="15">
        <v>0</v>
      </c>
      <c r="F645" s="15">
        <v>0</v>
      </c>
      <c r="G645" s="15">
        <v>2332.6</v>
      </c>
      <c r="H645" s="15">
        <v>46037.599999999999</v>
      </c>
      <c r="I645" s="15" t="s">
        <v>11</v>
      </c>
      <c r="J645" s="15" t="s">
        <v>12</v>
      </c>
      <c r="K645" s="1" t="str">
        <f t="shared" si="36"/>
        <v/>
      </c>
      <c r="L645" s="1" t="e">
        <f ca="1">IF(AND(K645&lt;&gt; "", COUNTIF(SAP!#REF!,K645)&gt;0),"Matched", "")</f>
        <v>#REF!</v>
      </c>
      <c r="M645" s="1" t="str">
        <f t="shared" si="34"/>
        <v/>
      </c>
      <c r="N645" s="1" t="e">
        <f ca="1">IF(AND(M645&lt;&gt; "", COUNTIF(SAP!#REF!,M645)&gt;0),"Matched", "")</f>
        <v>#REF!</v>
      </c>
      <c r="O645" s="1" t="str">
        <f t="shared" si="35"/>
        <v/>
      </c>
      <c r="P645" s="1" t="e">
        <f ca="1">IF(AND(O645&lt;&gt; "", COUNTIF(SAP!#REF!,O645)&gt;0),"Matched", "")</f>
        <v>#REF!</v>
      </c>
      <c r="Q645" s="1" t="str">
        <f ca="1">IF(D645="AC","Logic4"&amp;"_"&amp;TEXT(C645,"dd.mm.yyyy") &amp;"_"&amp; 1741727.94,"")</f>
        <v>Logic4_05.02.2020_1741727.94</v>
      </c>
      <c r="R645" s="1" t="e">
        <f ca="1">IF(AND(Q645&lt;&gt; "", COUNTIF(SAP!#REF!,Q645)&gt;0),"Matched", "")</f>
        <v>#REF!</v>
      </c>
    </row>
    <row r="646" spans="1:18">
      <c r="A646" s="9">
        <v>11563327</v>
      </c>
      <c r="B646" s="10">
        <v>43866</v>
      </c>
      <c r="C646" s="10">
        <v>43866</v>
      </c>
      <c r="D646" s="11" t="s">
        <v>10</v>
      </c>
      <c r="E646" s="11">
        <v>0</v>
      </c>
      <c r="F646" s="11">
        <v>0</v>
      </c>
      <c r="G646" s="11">
        <v>2340.9</v>
      </c>
      <c r="H646" s="11">
        <v>48378.5</v>
      </c>
      <c r="I646" s="11" t="s">
        <v>11</v>
      </c>
      <c r="J646" s="11" t="s">
        <v>12</v>
      </c>
      <c r="K646" s="1" t="str">
        <f t="shared" si="36"/>
        <v/>
      </c>
      <c r="L646" s="1" t="e">
        <f ca="1">IF(AND(K646&lt;&gt; "", COUNTIF(SAP!#REF!,K646)&gt;0),"Matched", "")</f>
        <v>#REF!</v>
      </c>
      <c r="M646" s="1" t="str">
        <f t="shared" si="34"/>
        <v/>
      </c>
      <c r="N646" s="1" t="e">
        <f ca="1">IF(AND(M646&lt;&gt; "", COUNTIF(SAP!#REF!,M646)&gt;0),"Matched", "")</f>
        <v>#REF!</v>
      </c>
      <c r="O646" s="1" t="str">
        <f t="shared" si="35"/>
        <v/>
      </c>
      <c r="P646" s="1" t="e">
        <f ca="1">IF(AND(O646&lt;&gt; "", COUNTIF(SAP!#REF!,O646)&gt;0),"Matched", "")</f>
        <v>#REF!</v>
      </c>
      <c r="Q646" s="1" t="str">
        <f ca="1">IF(D646="AC","Logic4"&amp;"_"&amp;TEXT(C646,"dd.mm.yyyy") &amp;"_"&amp; 1741727.94,"")</f>
        <v>Logic4_05.02.2020_1741727.94</v>
      </c>
      <c r="R646" s="1" t="e">
        <f ca="1">IF(AND(Q646&lt;&gt; "", COUNTIF(SAP!#REF!,Q646)&gt;0),"Matched", "")</f>
        <v>#REF!</v>
      </c>
    </row>
    <row r="647" spans="1:18">
      <c r="A647" s="13">
        <v>11563327</v>
      </c>
      <c r="B647" s="14">
        <v>43866</v>
      </c>
      <c r="C647" s="14">
        <v>43866</v>
      </c>
      <c r="D647" s="15" t="s">
        <v>10</v>
      </c>
      <c r="E647" s="15">
        <v>0</v>
      </c>
      <c r="F647" s="15">
        <v>0</v>
      </c>
      <c r="G647" s="15">
        <v>2765.3</v>
      </c>
      <c r="H647" s="15">
        <v>51143.8</v>
      </c>
      <c r="I647" s="15" t="s">
        <v>11</v>
      </c>
      <c r="J647" s="15" t="s">
        <v>12</v>
      </c>
      <c r="K647" s="1" t="str">
        <f t="shared" si="36"/>
        <v/>
      </c>
      <c r="L647" s="1" t="e">
        <f ca="1">IF(AND(K647&lt;&gt; "", COUNTIF(SAP!#REF!,K647)&gt;0),"Matched", "")</f>
        <v>#REF!</v>
      </c>
      <c r="M647" s="1" t="str">
        <f t="shared" si="34"/>
        <v/>
      </c>
      <c r="N647" s="1" t="e">
        <f ca="1">IF(AND(M647&lt;&gt; "", COUNTIF(SAP!#REF!,M647)&gt;0),"Matched", "")</f>
        <v>#REF!</v>
      </c>
      <c r="O647" s="1" t="str">
        <f t="shared" si="35"/>
        <v/>
      </c>
      <c r="P647" s="1" t="e">
        <f ca="1">IF(AND(O647&lt;&gt; "", COUNTIF(SAP!#REF!,O647)&gt;0),"Matched", "")</f>
        <v>#REF!</v>
      </c>
      <c r="Q647" s="1" t="str">
        <f ca="1">IF(D647="AC","Logic4"&amp;"_"&amp;TEXT(C647,"dd.mm.yyyy") &amp;"_"&amp; 1741727.94,"")</f>
        <v>Logic4_05.02.2020_1741727.94</v>
      </c>
      <c r="R647" s="1" t="e">
        <f ca="1">IF(AND(Q647&lt;&gt; "", COUNTIF(SAP!#REF!,Q647)&gt;0),"Matched", "")</f>
        <v>#REF!</v>
      </c>
    </row>
    <row r="648" spans="1:18">
      <c r="A648" s="9">
        <v>11563327</v>
      </c>
      <c r="B648" s="10">
        <v>43866</v>
      </c>
      <c r="C648" s="10">
        <v>43866</v>
      </c>
      <c r="D648" s="11" t="s">
        <v>10</v>
      </c>
      <c r="E648" s="11">
        <v>0</v>
      </c>
      <c r="F648" s="11">
        <v>0</v>
      </c>
      <c r="G648" s="11">
        <v>2820</v>
      </c>
      <c r="H648" s="11">
        <v>53963.8</v>
      </c>
      <c r="I648" s="11" t="s">
        <v>11</v>
      </c>
      <c r="J648" s="11" t="s">
        <v>12</v>
      </c>
      <c r="K648" s="1" t="str">
        <f t="shared" si="36"/>
        <v/>
      </c>
      <c r="L648" s="1" t="e">
        <f ca="1">IF(AND(K648&lt;&gt; "", COUNTIF(SAP!#REF!,K648)&gt;0),"Matched", "")</f>
        <v>#REF!</v>
      </c>
      <c r="M648" s="1" t="str">
        <f t="shared" si="34"/>
        <v/>
      </c>
      <c r="N648" s="1" t="e">
        <f ca="1">IF(AND(M648&lt;&gt; "", COUNTIF(SAP!#REF!,M648)&gt;0),"Matched", "")</f>
        <v>#REF!</v>
      </c>
      <c r="O648" s="1" t="str">
        <f t="shared" si="35"/>
        <v/>
      </c>
      <c r="P648" s="1" t="e">
        <f ca="1">IF(AND(O648&lt;&gt; "", COUNTIF(SAP!#REF!,O648)&gt;0),"Matched", "")</f>
        <v>#REF!</v>
      </c>
      <c r="Q648" s="1" t="str">
        <f ca="1">IF(D648="AC","Logic4"&amp;"_"&amp;TEXT(C648,"dd.mm.yyyy") &amp;"_"&amp; 1741727.94,"")</f>
        <v>Logic4_05.02.2020_1741727.94</v>
      </c>
      <c r="R648" s="1" t="e">
        <f ca="1">IF(AND(Q648&lt;&gt; "", COUNTIF(SAP!#REF!,Q648)&gt;0),"Matched", "")</f>
        <v>#REF!</v>
      </c>
    </row>
    <row r="649" spans="1:18">
      <c r="A649" s="13">
        <v>11563327</v>
      </c>
      <c r="B649" s="14">
        <v>43866</v>
      </c>
      <c r="C649" s="14">
        <v>43866</v>
      </c>
      <c r="D649" s="15" t="s">
        <v>10</v>
      </c>
      <c r="E649" s="15">
        <v>0</v>
      </c>
      <c r="F649" s="15">
        <v>0</v>
      </c>
      <c r="G649" s="15">
        <v>3080</v>
      </c>
      <c r="H649" s="15">
        <v>57043.8</v>
      </c>
      <c r="I649" s="15" t="s">
        <v>11</v>
      </c>
      <c r="J649" s="15" t="s">
        <v>12</v>
      </c>
      <c r="K649" s="1" t="str">
        <f t="shared" si="36"/>
        <v/>
      </c>
      <c r="L649" s="1" t="e">
        <f ca="1">IF(AND(K649&lt;&gt; "", COUNTIF(SAP!#REF!,K649)&gt;0),"Matched", "")</f>
        <v>#REF!</v>
      </c>
      <c r="M649" s="1" t="str">
        <f t="shared" si="34"/>
        <v/>
      </c>
      <c r="N649" s="1" t="e">
        <f ca="1">IF(AND(M649&lt;&gt; "", COUNTIF(SAP!#REF!,M649)&gt;0),"Matched", "")</f>
        <v>#REF!</v>
      </c>
      <c r="O649" s="1" t="str">
        <f t="shared" si="35"/>
        <v/>
      </c>
      <c r="P649" s="1" t="e">
        <f ca="1">IF(AND(O649&lt;&gt; "", COUNTIF(SAP!#REF!,O649)&gt;0),"Matched", "")</f>
        <v>#REF!</v>
      </c>
      <c r="Q649" s="1" t="str">
        <f ca="1">IF(D649="AC","Logic4"&amp;"_"&amp;TEXT(C649,"dd.mm.yyyy") &amp;"_"&amp; 1741727.94,"")</f>
        <v>Logic4_05.02.2020_1741727.94</v>
      </c>
      <c r="R649" s="1" t="e">
        <f ca="1">IF(AND(Q649&lt;&gt; "", COUNTIF(SAP!#REF!,Q649)&gt;0),"Matched", "")</f>
        <v>#REF!</v>
      </c>
    </row>
    <row r="650" spans="1:18">
      <c r="A650" s="9">
        <v>11563327</v>
      </c>
      <c r="B650" s="10">
        <v>43866</v>
      </c>
      <c r="C650" s="10">
        <v>43866</v>
      </c>
      <c r="D650" s="11" t="s">
        <v>10</v>
      </c>
      <c r="E650" s="11">
        <v>0</v>
      </c>
      <c r="F650" s="11">
        <v>0</v>
      </c>
      <c r="G650" s="11">
        <v>3460</v>
      </c>
      <c r="H650" s="11">
        <v>60503.8</v>
      </c>
      <c r="I650" s="11" t="s">
        <v>11</v>
      </c>
      <c r="J650" s="11" t="s">
        <v>12</v>
      </c>
      <c r="K650" s="1" t="str">
        <f t="shared" si="36"/>
        <v/>
      </c>
      <c r="L650" s="1" t="e">
        <f ca="1">IF(AND(K650&lt;&gt; "", COUNTIF(SAP!#REF!,K650)&gt;0),"Matched", "")</f>
        <v>#REF!</v>
      </c>
      <c r="M650" s="1" t="str">
        <f t="shared" si="34"/>
        <v/>
      </c>
      <c r="N650" s="1" t="e">
        <f ca="1">IF(AND(M650&lt;&gt; "", COUNTIF(SAP!#REF!,M650)&gt;0),"Matched", "")</f>
        <v>#REF!</v>
      </c>
      <c r="O650" s="1" t="str">
        <f t="shared" si="35"/>
        <v/>
      </c>
      <c r="P650" s="1" t="e">
        <f ca="1">IF(AND(O650&lt;&gt; "", COUNTIF(SAP!#REF!,O650)&gt;0),"Matched", "")</f>
        <v>#REF!</v>
      </c>
      <c r="Q650" s="1" t="str">
        <f ca="1">IF(D650="AC","Logic4"&amp;"_"&amp;TEXT(C650,"dd.mm.yyyy") &amp;"_"&amp; 1741727.94,"")</f>
        <v>Logic4_05.02.2020_1741727.94</v>
      </c>
      <c r="R650" s="1" t="e">
        <f ca="1">IF(AND(Q650&lt;&gt; "", COUNTIF(SAP!#REF!,Q650)&gt;0),"Matched", "")</f>
        <v>#REF!</v>
      </c>
    </row>
    <row r="651" spans="1:18">
      <c r="A651" s="13">
        <v>11563327</v>
      </c>
      <c r="B651" s="14">
        <v>43866</v>
      </c>
      <c r="C651" s="14">
        <v>43866</v>
      </c>
      <c r="D651" s="15" t="s">
        <v>10</v>
      </c>
      <c r="E651" s="15">
        <v>0</v>
      </c>
      <c r="F651" s="15">
        <v>0</v>
      </c>
      <c r="G651" s="15">
        <v>3500</v>
      </c>
      <c r="H651" s="15">
        <v>64003.8</v>
      </c>
      <c r="I651" s="15" t="s">
        <v>11</v>
      </c>
      <c r="J651" s="15" t="s">
        <v>12</v>
      </c>
      <c r="K651" s="1" t="str">
        <f t="shared" si="36"/>
        <v/>
      </c>
      <c r="L651" s="1" t="e">
        <f ca="1">IF(AND(K651&lt;&gt; "", COUNTIF(SAP!#REF!,K651)&gt;0),"Matched", "")</f>
        <v>#REF!</v>
      </c>
      <c r="M651" s="1" t="str">
        <f t="shared" si="34"/>
        <v/>
      </c>
      <c r="N651" s="1" t="e">
        <f ca="1">IF(AND(M651&lt;&gt; "", COUNTIF(SAP!#REF!,M651)&gt;0),"Matched", "")</f>
        <v>#REF!</v>
      </c>
      <c r="O651" s="1" t="str">
        <f t="shared" si="35"/>
        <v/>
      </c>
      <c r="P651" s="1" t="e">
        <f ca="1">IF(AND(O651&lt;&gt; "", COUNTIF(SAP!#REF!,O651)&gt;0),"Matched", "")</f>
        <v>#REF!</v>
      </c>
      <c r="Q651" s="1" t="str">
        <f ca="1">IF(D651="AC","Logic4"&amp;"_"&amp;TEXT(C651,"dd.mm.yyyy") &amp;"_"&amp; 1741727.94,"")</f>
        <v>Logic4_05.02.2020_1741727.94</v>
      </c>
      <c r="R651" s="1" t="e">
        <f ca="1">IF(AND(Q651&lt;&gt; "", COUNTIF(SAP!#REF!,Q651)&gt;0),"Matched", "")</f>
        <v>#REF!</v>
      </c>
    </row>
    <row r="652" spans="1:18">
      <c r="A652" s="9">
        <v>11563327</v>
      </c>
      <c r="B652" s="10">
        <v>43866</v>
      </c>
      <c r="C652" s="10">
        <v>43866</v>
      </c>
      <c r="D652" s="11" t="s">
        <v>10</v>
      </c>
      <c r="E652" s="11">
        <v>0</v>
      </c>
      <c r="F652" s="11">
        <v>0</v>
      </c>
      <c r="G652" s="11">
        <v>3514.8</v>
      </c>
      <c r="H652" s="11">
        <v>67518.600000000006</v>
      </c>
      <c r="I652" s="11" t="s">
        <v>11</v>
      </c>
      <c r="J652" s="11" t="s">
        <v>12</v>
      </c>
      <c r="K652" s="1" t="str">
        <f t="shared" si="36"/>
        <v/>
      </c>
      <c r="L652" s="1" t="e">
        <f ca="1">IF(AND(K652&lt;&gt; "", COUNTIF(SAP!#REF!,K652)&gt;0),"Matched", "")</f>
        <v>#REF!</v>
      </c>
      <c r="M652" s="1" t="str">
        <f t="shared" si="34"/>
        <v/>
      </c>
      <c r="N652" s="1" t="e">
        <f ca="1">IF(AND(M652&lt;&gt; "", COUNTIF(SAP!#REF!,M652)&gt;0),"Matched", "")</f>
        <v>#REF!</v>
      </c>
      <c r="O652" s="1" t="str">
        <f t="shared" si="35"/>
        <v/>
      </c>
      <c r="P652" s="1" t="e">
        <f ca="1">IF(AND(O652&lt;&gt; "", COUNTIF(SAP!#REF!,O652)&gt;0),"Matched", "")</f>
        <v>#REF!</v>
      </c>
      <c r="Q652" s="1" t="str">
        <f ca="1">IF(D652="AC","Logic4"&amp;"_"&amp;TEXT(C652,"dd.mm.yyyy") &amp;"_"&amp; 1741727.94,"")</f>
        <v>Logic4_05.02.2020_1741727.94</v>
      </c>
      <c r="R652" s="1" t="e">
        <f ca="1">IF(AND(Q652&lt;&gt; "", COUNTIF(SAP!#REF!,Q652)&gt;0),"Matched", "")</f>
        <v>#REF!</v>
      </c>
    </row>
    <row r="653" spans="1:18">
      <c r="A653" s="13">
        <v>11563327</v>
      </c>
      <c r="B653" s="14">
        <v>43866</v>
      </c>
      <c r="C653" s="14">
        <v>43866</v>
      </c>
      <c r="D653" s="15" t="s">
        <v>10</v>
      </c>
      <c r="E653" s="15">
        <v>0</v>
      </c>
      <c r="F653" s="15">
        <v>0</v>
      </c>
      <c r="G653" s="15">
        <v>3570</v>
      </c>
      <c r="H653" s="15">
        <v>71088.600000000006</v>
      </c>
      <c r="I653" s="15" t="s">
        <v>11</v>
      </c>
      <c r="J653" s="15" t="s">
        <v>12</v>
      </c>
      <c r="K653" s="1" t="str">
        <f t="shared" si="36"/>
        <v/>
      </c>
      <c r="L653" s="1" t="e">
        <f ca="1">IF(AND(K653&lt;&gt; "", COUNTIF(SAP!#REF!,K653)&gt;0),"Matched", "")</f>
        <v>#REF!</v>
      </c>
      <c r="M653" s="1" t="str">
        <f t="shared" si="34"/>
        <v/>
      </c>
      <c r="N653" s="1" t="e">
        <f ca="1">IF(AND(M653&lt;&gt; "", COUNTIF(SAP!#REF!,M653)&gt;0),"Matched", "")</f>
        <v>#REF!</v>
      </c>
      <c r="O653" s="1" t="str">
        <f t="shared" si="35"/>
        <v/>
      </c>
      <c r="P653" s="1" t="e">
        <f ca="1">IF(AND(O653&lt;&gt; "", COUNTIF(SAP!#REF!,O653)&gt;0),"Matched", "")</f>
        <v>#REF!</v>
      </c>
      <c r="Q653" s="1" t="str">
        <f ca="1">IF(D653="AC","Logic4"&amp;"_"&amp;TEXT(C653,"dd.mm.yyyy") &amp;"_"&amp; 1741727.94,"")</f>
        <v>Logic4_05.02.2020_1741727.94</v>
      </c>
      <c r="R653" s="1" t="e">
        <f ca="1">IF(AND(Q653&lt;&gt; "", COUNTIF(SAP!#REF!,Q653)&gt;0),"Matched", "")</f>
        <v>#REF!</v>
      </c>
    </row>
    <row r="654" spans="1:18">
      <c r="A654" s="9">
        <v>11563327</v>
      </c>
      <c r="B654" s="10">
        <v>43866</v>
      </c>
      <c r="C654" s="10">
        <v>43866</v>
      </c>
      <c r="D654" s="11" t="s">
        <v>10</v>
      </c>
      <c r="E654" s="11">
        <v>0</v>
      </c>
      <c r="F654" s="11">
        <v>0</v>
      </c>
      <c r="G654" s="11">
        <v>3590</v>
      </c>
      <c r="H654" s="11">
        <v>74678.600000000006</v>
      </c>
      <c r="I654" s="11" t="s">
        <v>11</v>
      </c>
      <c r="J654" s="11" t="s">
        <v>12</v>
      </c>
      <c r="K654" s="1" t="str">
        <f t="shared" si="36"/>
        <v/>
      </c>
      <c r="L654" s="1" t="e">
        <f ca="1">IF(AND(K654&lt;&gt; "", COUNTIF(SAP!#REF!,K654)&gt;0),"Matched", "")</f>
        <v>#REF!</v>
      </c>
      <c r="M654" s="1" t="str">
        <f t="shared" si="34"/>
        <v/>
      </c>
      <c r="N654" s="1" t="e">
        <f ca="1">IF(AND(M654&lt;&gt; "", COUNTIF(SAP!#REF!,M654)&gt;0),"Matched", "")</f>
        <v>#REF!</v>
      </c>
      <c r="O654" s="1" t="str">
        <f t="shared" si="35"/>
        <v/>
      </c>
      <c r="P654" s="1" t="e">
        <f ca="1">IF(AND(O654&lt;&gt; "", COUNTIF(SAP!#REF!,O654)&gt;0),"Matched", "")</f>
        <v>#REF!</v>
      </c>
      <c r="Q654" s="1" t="str">
        <f ca="1">IF(D654="AC","Logic4"&amp;"_"&amp;TEXT(C654,"dd.mm.yyyy") &amp;"_"&amp; 1741727.94,"")</f>
        <v>Logic4_05.02.2020_1741727.94</v>
      </c>
      <c r="R654" s="1" t="e">
        <f ca="1">IF(AND(Q654&lt;&gt; "", COUNTIF(SAP!#REF!,Q654)&gt;0),"Matched", "")</f>
        <v>#REF!</v>
      </c>
    </row>
    <row r="655" spans="1:18">
      <c r="A655" s="13">
        <v>11563327</v>
      </c>
      <c r="B655" s="14">
        <v>43866</v>
      </c>
      <c r="C655" s="14">
        <v>43866</v>
      </c>
      <c r="D655" s="15" t="s">
        <v>10</v>
      </c>
      <c r="E655" s="15">
        <v>0</v>
      </c>
      <c r="F655" s="15">
        <v>0</v>
      </c>
      <c r="G655" s="15">
        <v>3632.5</v>
      </c>
      <c r="H655" s="15">
        <v>78311.100000000006</v>
      </c>
      <c r="I655" s="15" t="s">
        <v>11</v>
      </c>
      <c r="J655" s="15" t="s">
        <v>12</v>
      </c>
      <c r="K655" s="1" t="str">
        <f t="shared" si="36"/>
        <v/>
      </c>
      <c r="L655" s="1" t="e">
        <f ca="1">IF(AND(K655&lt;&gt; "", COUNTIF(SAP!#REF!,K655)&gt;0),"Matched", "")</f>
        <v>#REF!</v>
      </c>
      <c r="M655" s="1" t="str">
        <f t="shared" si="34"/>
        <v/>
      </c>
      <c r="N655" s="1" t="e">
        <f ca="1">IF(AND(M655&lt;&gt; "", COUNTIF(SAP!#REF!,M655)&gt;0),"Matched", "")</f>
        <v>#REF!</v>
      </c>
      <c r="O655" s="1" t="str">
        <f t="shared" si="35"/>
        <v/>
      </c>
      <c r="P655" s="1" t="e">
        <f ca="1">IF(AND(O655&lt;&gt; "", COUNTIF(SAP!#REF!,O655)&gt;0),"Matched", "")</f>
        <v>#REF!</v>
      </c>
      <c r="Q655" s="1" t="str">
        <f ca="1">IF(D655="AC","Logic4"&amp;"_"&amp;TEXT(C655,"dd.mm.yyyy") &amp;"_"&amp; 1741727.94,"")</f>
        <v>Logic4_05.02.2020_1741727.94</v>
      </c>
      <c r="R655" s="1" t="e">
        <f ca="1">IF(AND(Q655&lt;&gt; "", COUNTIF(SAP!#REF!,Q655)&gt;0),"Matched", "")</f>
        <v>#REF!</v>
      </c>
    </row>
    <row r="656" spans="1:18">
      <c r="A656" s="9">
        <v>11563327</v>
      </c>
      <c r="B656" s="10">
        <v>43866</v>
      </c>
      <c r="C656" s="10">
        <v>43866</v>
      </c>
      <c r="D656" s="11" t="s">
        <v>10</v>
      </c>
      <c r="E656" s="11">
        <v>0</v>
      </c>
      <c r="F656" s="11">
        <v>0</v>
      </c>
      <c r="G656" s="11">
        <v>3680</v>
      </c>
      <c r="H656" s="11">
        <v>81991.100000000006</v>
      </c>
      <c r="I656" s="11" t="s">
        <v>11</v>
      </c>
      <c r="J656" s="11" t="s">
        <v>12</v>
      </c>
      <c r="K656" s="1" t="str">
        <f t="shared" si="36"/>
        <v/>
      </c>
      <c r="L656" s="1" t="e">
        <f ca="1">IF(AND(K656&lt;&gt; "", COUNTIF(SAP!#REF!,K656)&gt;0),"Matched", "")</f>
        <v>#REF!</v>
      </c>
      <c r="M656" s="1" t="str">
        <f t="shared" si="34"/>
        <v/>
      </c>
      <c r="N656" s="1" t="e">
        <f ca="1">IF(AND(M656&lt;&gt; "", COUNTIF(SAP!#REF!,M656)&gt;0),"Matched", "")</f>
        <v>#REF!</v>
      </c>
      <c r="O656" s="1" t="str">
        <f t="shared" si="35"/>
        <v/>
      </c>
      <c r="P656" s="1" t="e">
        <f ca="1">IF(AND(O656&lt;&gt; "", COUNTIF(SAP!#REF!,O656)&gt;0),"Matched", "")</f>
        <v>#REF!</v>
      </c>
      <c r="Q656" s="1" t="str">
        <f ca="1">IF(D656="AC","Logic4"&amp;"_"&amp;TEXT(C656,"dd.mm.yyyy") &amp;"_"&amp; 1741727.94,"")</f>
        <v>Logic4_05.02.2020_1741727.94</v>
      </c>
      <c r="R656" s="1" t="e">
        <f ca="1">IF(AND(Q656&lt;&gt; "", COUNTIF(SAP!#REF!,Q656)&gt;0),"Matched", "")</f>
        <v>#REF!</v>
      </c>
    </row>
    <row r="657" spans="1:18">
      <c r="A657" s="13">
        <v>11563327</v>
      </c>
      <c r="B657" s="14">
        <v>43866</v>
      </c>
      <c r="C657" s="14">
        <v>43866</v>
      </c>
      <c r="D657" s="15" t="s">
        <v>10</v>
      </c>
      <c r="E657" s="15">
        <v>0</v>
      </c>
      <c r="F657" s="15">
        <v>0</v>
      </c>
      <c r="G657" s="15">
        <v>3838.7</v>
      </c>
      <c r="H657" s="15">
        <v>85829.8</v>
      </c>
      <c r="I657" s="15" t="s">
        <v>11</v>
      </c>
      <c r="J657" s="15" t="s">
        <v>12</v>
      </c>
      <c r="K657" s="1" t="str">
        <f t="shared" si="36"/>
        <v/>
      </c>
      <c r="L657" s="1" t="e">
        <f ca="1">IF(AND(K657&lt;&gt; "", COUNTIF(SAP!#REF!,K657)&gt;0),"Matched", "")</f>
        <v>#REF!</v>
      </c>
      <c r="M657" s="1" t="str">
        <f t="shared" si="34"/>
        <v/>
      </c>
      <c r="N657" s="1" t="e">
        <f ca="1">IF(AND(M657&lt;&gt; "", COUNTIF(SAP!#REF!,M657)&gt;0),"Matched", "")</f>
        <v>#REF!</v>
      </c>
      <c r="O657" s="1" t="str">
        <f t="shared" si="35"/>
        <v/>
      </c>
      <c r="P657" s="1" t="e">
        <f ca="1">IF(AND(O657&lt;&gt; "", COUNTIF(SAP!#REF!,O657)&gt;0),"Matched", "")</f>
        <v>#REF!</v>
      </c>
      <c r="Q657" s="1" t="str">
        <f ca="1">IF(D657="AC","Logic4"&amp;"_"&amp;TEXT(C657,"dd.mm.yyyy") &amp;"_"&amp; 1741727.94,"")</f>
        <v>Logic4_05.02.2020_1741727.94</v>
      </c>
      <c r="R657" s="1" t="e">
        <f ca="1">IF(AND(Q657&lt;&gt; "", COUNTIF(SAP!#REF!,Q657)&gt;0),"Matched", "")</f>
        <v>#REF!</v>
      </c>
    </row>
    <row r="658" spans="1:18">
      <c r="A658" s="9">
        <v>11563327</v>
      </c>
      <c r="B658" s="10">
        <v>43866</v>
      </c>
      <c r="C658" s="10">
        <v>43866</v>
      </c>
      <c r="D658" s="11" t="s">
        <v>10</v>
      </c>
      <c r="E658" s="11">
        <v>0</v>
      </c>
      <c r="F658" s="11">
        <v>0</v>
      </c>
      <c r="G658" s="11">
        <v>3953.9</v>
      </c>
      <c r="H658" s="11">
        <v>89783.7</v>
      </c>
      <c r="I658" s="11" t="s">
        <v>11</v>
      </c>
      <c r="J658" s="11" t="s">
        <v>12</v>
      </c>
      <c r="K658" s="1" t="str">
        <f t="shared" si="36"/>
        <v/>
      </c>
      <c r="L658" s="1" t="e">
        <f ca="1">IF(AND(K658&lt;&gt; "", COUNTIF(SAP!#REF!,K658)&gt;0),"Matched", "")</f>
        <v>#REF!</v>
      </c>
      <c r="M658" s="1" t="str">
        <f t="shared" si="34"/>
        <v/>
      </c>
      <c r="N658" s="1" t="e">
        <f ca="1">IF(AND(M658&lt;&gt; "", COUNTIF(SAP!#REF!,M658)&gt;0),"Matched", "")</f>
        <v>#REF!</v>
      </c>
      <c r="O658" s="1" t="str">
        <f t="shared" si="35"/>
        <v/>
      </c>
      <c r="P658" s="1" t="e">
        <f ca="1">IF(AND(O658&lt;&gt; "", COUNTIF(SAP!#REF!,O658)&gt;0),"Matched", "")</f>
        <v>#REF!</v>
      </c>
      <c r="Q658" s="1" t="str">
        <f ca="1">IF(D658="AC","Logic4"&amp;"_"&amp;TEXT(C658,"dd.mm.yyyy") &amp;"_"&amp; 1741727.94,"")</f>
        <v>Logic4_05.02.2020_1741727.94</v>
      </c>
      <c r="R658" s="1" t="e">
        <f ca="1">IF(AND(Q658&lt;&gt; "", COUNTIF(SAP!#REF!,Q658)&gt;0),"Matched", "")</f>
        <v>#REF!</v>
      </c>
    </row>
    <row r="659" spans="1:18">
      <c r="A659" s="13">
        <v>11563327</v>
      </c>
      <c r="B659" s="14">
        <v>43866</v>
      </c>
      <c r="C659" s="14">
        <v>43866</v>
      </c>
      <c r="D659" s="15" t="s">
        <v>10</v>
      </c>
      <c r="E659" s="15">
        <v>0</v>
      </c>
      <c r="F659" s="15">
        <v>0</v>
      </c>
      <c r="G659" s="15">
        <v>4210</v>
      </c>
      <c r="H659" s="15">
        <v>93993.7</v>
      </c>
      <c r="I659" s="15" t="s">
        <v>11</v>
      </c>
      <c r="J659" s="15" t="s">
        <v>12</v>
      </c>
      <c r="K659" s="1" t="str">
        <f t="shared" si="36"/>
        <v/>
      </c>
      <c r="L659" s="1" t="e">
        <f ca="1">IF(AND(K659&lt;&gt; "", COUNTIF(SAP!#REF!,K659)&gt;0),"Matched", "")</f>
        <v>#REF!</v>
      </c>
      <c r="M659" s="1" t="str">
        <f t="shared" si="34"/>
        <v/>
      </c>
      <c r="N659" s="1" t="e">
        <f ca="1">IF(AND(M659&lt;&gt; "", COUNTIF(SAP!#REF!,M659)&gt;0),"Matched", "")</f>
        <v>#REF!</v>
      </c>
      <c r="O659" s="1" t="str">
        <f t="shared" si="35"/>
        <v/>
      </c>
      <c r="P659" s="1" t="e">
        <f ca="1">IF(AND(O659&lt;&gt; "", COUNTIF(SAP!#REF!,O659)&gt;0),"Matched", "")</f>
        <v>#REF!</v>
      </c>
      <c r="Q659" s="1" t="str">
        <f ca="1">IF(D659="AC","Logic4"&amp;"_"&amp;TEXT(C659,"dd.mm.yyyy") &amp;"_"&amp; 1741727.94,"")</f>
        <v>Logic4_05.02.2020_1741727.94</v>
      </c>
      <c r="R659" s="1" t="e">
        <f ca="1">IF(AND(Q659&lt;&gt; "", COUNTIF(SAP!#REF!,Q659)&gt;0),"Matched", "")</f>
        <v>#REF!</v>
      </c>
    </row>
    <row r="660" spans="1:18">
      <c r="A660" s="9">
        <v>11563327</v>
      </c>
      <c r="B660" s="10">
        <v>43866</v>
      </c>
      <c r="C660" s="10">
        <v>43866</v>
      </c>
      <c r="D660" s="11" t="s">
        <v>10</v>
      </c>
      <c r="E660" s="11">
        <v>0</v>
      </c>
      <c r="F660" s="11">
        <v>0</v>
      </c>
      <c r="G660" s="11">
        <v>4232</v>
      </c>
      <c r="H660" s="11">
        <v>98225.7</v>
      </c>
      <c r="I660" s="11" t="s">
        <v>11</v>
      </c>
      <c r="J660" s="11" t="s">
        <v>12</v>
      </c>
      <c r="K660" s="1" t="str">
        <f t="shared" si="36"/>
        <v/>
      </c>
      <c r="L660" s="1" t="e">
        <f ca="1">IF(AND(K660&lt;&gt; "", COUNTIF(SAP!#REF!,K660)&gt;0),"Matched", "")</f>
        <v>#REF!</v>
      </c>
      <c r="M660" s="1" t="str">
        <f t="shared" si="34"/>
        <v/>
      </c>
      <c r="N660" s="1" t="e">
        <f ca="1">IF(AND(M660&lt;&gt; "", COUNTIF(SAP!#REF!,M660)&gt;0),"Matched", "")</f>
        <v>#REF!</v>
      </c>
      <c r="O660" s="1" t="str">
        <f t="shared" si="35"/>
        <v/>
      </c>
      <c r="P660" s="1" t="e">
        <f ca="1">IF(AND(O660&lt;&gt; "", COUNTIF(SAP!#REF!,O660)&gt;0),"Matched", "")</f>
        <v>#REF!</v>
      </c>
      <c r="Q660" s="1" t="str">
        <f ca="1">IF(D660="AC","Logic4"&amp;"_"&amp;TEXT(C660,"dd.mm.yyyy") &amp;"_"&amp; 1741727.94,"")</f>
        <v>Logic4_05.02.2020_1741727.94</v>
      </c>
      <c r="R660" s="1" t="e">
        <f ca="1">IF(AND(Q660&lt;&gt; "", COUNTIF(SAP!#REF!,Q660)&gt;0),"Matched", "")</f>
        <v>#REF!</v>
      </c>
    </row>
    <row r="661" spans="1:18">
      <c r="A661" s="13">
        <v>11563327</v>
      </c>
      <c r="B661" s="14">
        <v>43866</v>
      </c>
      <c r="C661" s="14">
        <v>43866</v>
      </c>
      <c r="D661" s="15" t="s">
        <v>10</v>
      </c>
      <c r="E661" s="15">
        <v>0</v>
      </c>
      <c r="F661" s="15">
        <v>0</v>
      </c>
      <c r="G661" s="15">
        <v>4270</v>
      </c>
      <c r="H661" s="15">
        <v>102495.7</v>
      </c>
      <c r="I661" s="15" t="s">
        <v>11</v>
      </c>
      <c r="J661" s="15" t="s">
        <v>12</v>
      </c>
      <c r="K661" s="1" t="str">
        <f t="shared" si="36"/>
        <v/>
      </c>
      <c r="L661" s="1" t="e">
        <f ca="1">IF(AND(K661&lt;&gt; "", COUNTIF(SAP!#REF!,K661)&gt;0),"Matched", "")</f>
        <v>#REF!</v>
      </c>
      <c r="M661" s="1" t="str">
        <f t="shared" si="34"/>
        <v/>
      </c>
      <c r="N661" s="1" t="e">
        <f ca="1">IF(AND(M661&lt;&gt; "", COUNTIF(SAP!#REF!,M661)&gt;0),"Matched", "")</f>
        <v>#REF!</v>
      </c>
      <c r="O661" s="1" t="str">
        <f t="shared" si="35"/>
        <v/>
      </c>
      <c r="P661" s="1" t="e">
        <f ca="1">IF(AND(O661&lt;&gt; "", COUNTIF(SAP!#REF!,O661)&gt;0),"Matched", "")</f>
        <v>#REF!</v>
      </c>
      <c r="Q661" s="1" t="str">
        <f ca="1">IF(D661="AC","Logic4"&amp;"_"&amp;TEXT(C661,"dd.mm.yyyy") &amp;"_"&amp; 1741727.94,"")</f>
        <v>Logic4_05.02.2020_1741727.94</v>
      </c>
      <c r="R661" s="1" t="e">
        <f ca="1">IF(AND(Q661&lt;&gt; "", COUNTIF(SAP!#REF!,Q661)&gt;0),"Matched", "")</f>
        <v>#REF!</v>
      </c>
    </row>
    <row r="662" spans="1:18">
      <c r="A662" s="9">
        <v>11563327</v>
      </c>
      <c r="B662" s="10">
        <v>43866</v>
      </c>
      <c r="C662" s="10">
        <v>43866</v>
      </c>
      <c r="D662" s="11" t="s">
        <v>10</v>
      </c>
      <c r="E662" s="11">
        <v>0</v>
      </c>
      <c r="F662" s="11">
        <v>0</v>
      </c>
      <c r="G662" s="11">
        <v>4350</v>
      </c>
      <c r="H662" s="11">
        <v>106845.7</v>
      </c>
      <c r="I662" s="11" t="s">
        <v>11</v>
      </c>
      <c r="J662" s="11" t="s">
        <v>12</v>
      </c>
      <c r="K662" s="1" t="str">
        <f t="shared" si="36"/>
        <v/>
      </c>
      <c r="L662" s="1" t="e">
        <f ca="1">IF(AND(K662&lt;&gt; "", COUNTIF(SAP!#REF!,K662)&gt;0),"Matched", "")</f>
        <v>#REF!</v>
      </c>
      <c r="M662" s="1" t="str">
        <f t="shared" si="34"/>
        <v/>
      </c>
      <c r="N662" s="1" t="e">
        <f ca="1">IF(AND(M662&lt;&gt; "", COUNTIF(SAP!#REF!,M662)&gt;0),"Matched", "")</f>
        <v>#REF!</v>
      </c>
      <c r="O662" s="1" t="str">
        <f t="shared" si="35"/>
        <v/>
      </c>
      <c r="P662" s="1" t="e">
        <f ca="1">IF(AND(O662&lt;&gt; "", COUNTIF(SAP!#REF!,O662)&gt;0),"Matched", "")</f>
        <v>#REF!</v>
      </c>
      <c r="Q662" s="1" t="str">
        <f ca="1">IF(D662="AC","Logic4"&amp;"_"&amp;TEXT(C662,"dd.mm.yyyy") &amp;"_"&amp; 1741727.94,"")</f>
        <v>Logic4_05.02.2020_1741727.94</v>
      </c>
      <c r="R662" s="1" t="e">
        <f ca="1">IF(AND(Q662&lt;&gt; "", COUNTIF(SAP!#REF!,Q662)&gt;0),"Matched", "")</f>
        <v>#REF!</v>
      </c>
    </row>
    <row r="663" spans="1:18">
      <c r="A663" s="13">
        <v>11563327</v>
      </c>
      <c r="B663" s="14">
        <v>43866</v>
      </c>
      <c r="C663" s="14">
        <v>43866</v>
      </c>
      <c r="D663" s="15" t="s">
        <v>10</v>
      </c>
      <c r="E663" s="15">
        <v>0</v>
      </c>
      <c r="F663" s="15">
        <v>0</v>
      </c>
      <c r="G663" s="15">
        <v>4380</v>
      </c>
      <c r="H663" s="15">
        <v>111225.7</v>
      </c>
      <c r="I663" s="15" t="s">
        <v>11</v>
      </c>
      <c r="J663" s="15" t="s">
        <v>12</v>
      </c>
      <c r="K663" s="1" t="str">
        <f t="shared" si="36"/>
        <v/>
      </c>
      <c r="L663" s="1" t="e">
        <f ca="1">IF(AND(K663&lt;&gt; "", COUNTIF(SAP!#REF!,K663)&gt;0),"Matched", "")</f>
        <v>#REF!</v>
      </c>
      <c r="M663" s="1" t="str">
        <f t="shared" si="34"/>
        <v/>
      </c>
      <c r="N663" s="1" t="e">
        <f ca="1">IF(AND(M663&lt;&gt; "", COUNTIF(SAP!#REF!,M663)&gt;0),"Matched", "")</f>
        <v>#REF!</v>
      </c>
      <c r="O663" s="1" t="str">
        <f t="shared" si="35"/>
        <v/>
      </c>
      <c r="P663" s="1" t="e">
        <f ca="1">IF(AND(O663&lt;&gt; "", COUNTIF(SAP!#REF!,O663)&gt;0),"Matched", "")</f>
        <v>#REF!</v>
      </c>
      <c r="Q663" s="1" t="str">
        <f ca="1">IF(D663="AC","Logic4"&amp;"_"&amp;TEXT(C663,"dd.mm.yyyy") &amp;"_"&amp; 1741727.94,"")</f>
        <v>Logic4_05.02.2020_1741727.94</v>
      </c>
      <c r="R663" s="1" t="e">
        <f ca="1">IF(AND(Q663&lt;&gt; "", COUNTIF(SAP!#REF!,Q663)&gt;0),"Matched", "")</f>
        <v>#REF!</v>
      </c>
    </row>
    <row r="664" spans="1:18">
      <c r="A664" s="9">
        <v>11563327</v>
      </c>
      <c r="B664" s="10">
        <v>43866</v>
      </c>
      <c r="C664" s="10">
        <v>43866</v>
      </c>
      <c r="D664" s="11" t="s">
        <v>10</v>
      </c>
      <c r="E664" s="11">
        <v>0</v>
      </c>
      <c r="F664" s="11">
        <v>0</v>
      </c>
      <c r="G664" s="11">
        <v>4865.5</v>
      </c>
      <c r="H664" s="11">
        <v>116091.2</v>
      </c>
      <c r="I664" s="11" t="s">
        <v>11</v>
      </c>
      <c r="J664" s="11" t="s">
        <v>12</v>
      </c>
      <c r="K664" s="1" t="str">
        <f t="shared" si="36"/>
        <v/>
      </c>
      <c r="L664" s="1" t="e">
        <f ca="1">IF(AND(K664&lt;&gt; "", COUNTIF(SAP!#REF!,K664)&gt;0),"Matched", "")</f>
        <v>#REF!</v>
      </c>
      <c r="M664" s="1" t="str">
        <f t="shared" si="34"/>
        <v/>
      </c>
      <c r="N664" s="1" t="e">
        <f ca="1">IF(AND(M664&lt;&gt; "", COUNTIF(SAP!#REF!,M664)&gt;0),"Matched", "")</f>
        <v>#REF!</v>
      </c>
      <c r="O664" s="1" t="str">
        <f t="shared" si="35"/>
        <v/>
      </c>
      <c r="P664" s="1" t="e">
        <f ca="1">IF(AND(O664&lt;&gt; "", COUNTIF(SAP!#REF!,O664)&gt;0),"Matched", "")</f>
        <v>#REF!</v>
      </c>
      <c r="Q664" s="1" t="str">
        <f ca="1">IF(D664="AC","Logic4"&amp;"_"&amp;TEXT(C664,"dd.mm.yyyy") &amp;"_"&amp; 1741727.94,"")</f>
        <v>Logic4_05.02.2020_1741727.94</v>
      </c>
      <c r="R664" s="1" t="e">
        <f ca="1">IF(AND(Q664&lt;&gt; "", COUNTIF(SAP!#REF!,Q664)&gt;0),"Matched", "")</f>
        <v>#REF!</v>
      </c>
    </row>
    <row r="665" spans="1:18">
      <c r="A665" s="13">
        <v>11563327</v>
      </c>
      <c r="B665" s="14">
        <v>43866</v>
      </c>
      <c r="C665" s="14">
        <v>43866</v>
      </c>
      <c r="D665" s="15" t="s">
        <v>10</v>
      </c>
      <c r="E665" s="15">
        <v>0</v>
      </c>
      <c r="F665" s="15">
        <v>0</v>
      </c>
      <c r="G665" s="15">
        <v>4885</v>
      </c>
      <c r="H665" s="15">
        <v>120976.2</v>
      </c>
      <c r="I665" s="15" t="s">
        <v>11</v>
      </c>
      <c r="J665" s="15" t="s">
        <v>12</v>
      </c>
      <c r="K665" s="1" t="str">
        <f t="shared" si="36"/>
        <v/>
      </c>
      <c r="L665" s="1" t="e">
        <f ca="1">IF(AND(K665&lt;&gt; "", COUNTIF(SAP!#REF!,K665)&gt;0),"Matched", "")</f>
        <v>#REF!</v>
      </c>
      <c r="M665" s="1" t="str">
        <f t="shared" si="34"/>
        <v/>
      </c>
      <c r="N665" s="1" t="e">
        <f ca="1">IF(AND(M665&lt;&gt; "", COUNTIF(SAP!#REF!,M665)&gt;0),"Matched", "")</f>
        <v>#REF!</v>
      </c>
      <c r="O665" s="1" t="str">
        <f t="shared" si="35"/>
        <v/>
      </c>
      <c r="P665" s="1" t="e">
        <f ca="1">IF(AND(O665&lt;&gt; "", COUNTIF(SAP!#REF!,O665)&gt;0),"Matched", "")</f>
        <v>#REF!</v>
      </c>
      <c r="Q665" s="1" t="str">
        <f ca="1">IF(D665="AC","Logic4"&amp;"_"&amp;TEXT(C665,"dd.mm.yyyy") &amp;"_"&amp; 1741727.94,"")</f>
        <v>Logic4_05.02.2020_1741727.94</v>
      </c>
      <c r="R665" s="1" t="e">
        <f ca="1">IF(AND(Q665&lt;&gt; "", COUNTIF(SAP!#REF!,Q665)&gt;0),"Matched", "")</f>
        <v>#REF!</v>
      </c>
    </row>
    <row r="666" spans="1:18">
      <c r="A666" s="9">
        <v>11563327</v>
      </c>
      <c r="B666" s="10">
        <v>43866</v>
      </c>
      <c r="C666" s="10">
        <v>43866</v>
      </c>
      <c r="D666" s="11" t="s">
        <v>10</v>
      </c>
      <c r="E666" s="11">
        <v>0</v>
      </c>
      <c r="F666" s="11">
        <v>0</v>
      </c>
      <c r="G666" s="11">
        <v>5440</v>
      </c>
      <c r="H666" s="11">
        <v>126416.2</v>
      </c>
      <c r="I666" s="11" t="s">
        <v>11</v>
      </c>
      <c r="J666" s="11" t="s">
        <v>12</v>
      </c>
      <c r="K666" s="1" t="str">
        <f t="shared" si="36"/>
        <v/>
      </c>
      <c r="L666" s="1" t="e">
        <f ca="1">IF(AND(K666&lt;&gt; "", COUNTIF(SAP!#REF!,K666)&gt;0),"Matched", "")</f>
        <v>#REF!</v>
      </c>
      <c r="M666" s="1" t="str">
        <f t="shared" si="34"/>
        <v/>
      </c>
      <c r="N666" s="1" t="e">
        <f ca="1">IF(AND(M666&lt;&gt; "", COUNTIF(SAP!#REF!,M666)&gt;0),"Matched", "")</f>
        <v>#REF!</v>
      </c>
      <c r="O666" s="1" t="str">
        <f t="shared" si="35"/>
        <v/>
      </c>
      <c r="P666" s="1" t="e">
        <f ca="1">IF(AND(O666&lt;&gt; "", COUNTIF(SAP!#REF!,O666)&gt;0),"Matched", "")</f>
        <v>#REF!</v>
      </c>
      <c r="Q666" s="1" t="str">
        <f ca="1">IF(D666="AC","Logic4"&amp;"_"&amp;TEXT(C666,"dd.mm.yyyy") &amp;"_"&amp; 1741727.94,"")</f>
        <v>Logic4_05.02.2020_1741727.94</v>
      </c>
      <c r="R666" s="1" t="e">
        <f ca="1">IF(AND(Q666&lt;&gt; "", COUNTIF(SAP!#REF!,Q666)&gt;0),"Matched", "")</f>
        <v>#REF!</v>
      </c>
    </row>
    <row r="667" spans="1:18">
      <c r="A667" s="13">
        <v>11563327</v>
      </c>
      <c r="B667" s="14">
        <v>43866</v>
      </c>
      <c r="C667" s="14">
        <v>43866</v>
      </c>
      <c r="D667" s="15" t="s">
        <v>10</v>
      </c>
      <c r="E667" s="15">
        <v>0</v>
      </c>
      <c r="F667" s="15">
        <v>0</v>
      </c>
      <c r="G667" s="15">
        <v>5760</v>
      </c>
      <c r="H667" s="15">
        <v>132176.20000000001</v>
      </c>
      <c r="I667" s="15" t="s">
        <v>11</v>
      </c>
      <c r="J667" s="15" t="s">
        <v>12</v>
      </c>
      <c r="K667" s="1" t="str">
        <f t="shared" si="36"/>
        <v/>
      </c>
      <c r="L667" s="1" t="e">
        <f ca="1">IF(AND(K667&lt;&gt; "", COUNTIF(SAP!#REF!,K667)&gt;0),"Matched", "")</f>
        <v>#REF!</v>
      </c>
      <c r="M667" s="1" t="str">
        <f t="shared" si="34"/>
        <v/>
      </c>
      <c r="N667" s="1" t="e">
        <f ca="1">IF(AND(M667&lt;&gt; "", COUNTIF(SAP!#REF!,M667)&gt;0),"Matched", "")</f>
        <v>#REF!</v>
      </c>
      <c r="O667" s="1" t="str">
        <f t="shared" si="35"/>
        <v/>
      </c>
      <c r="P667" s="1" t="e">
        <f ca="1">IF(AND(O667&lt;&gt; "", COUNTIF(SAP!#REF!,O667)&gt;0),"Matched", "")</f>
        <v>#REF!</v>
      </c>
      <c r="Q667" s="1" t="str">
        <f ca="1">IF(D667="AC","Logic4"&amp;"_"&amp;TEXT(C667,"dd.mm.yyyy") &amp;"_"&amp; 1741727.94,"")</f>
        <v>Logic4_05.02.2020_1741727.94</v>
      </c>
      <c r="R667" s="1" t="e">
        <f ca="1">IF(AND(Q667&lt;&gt; "", COUNTIF(SAP!#REF!,Q667)&gt;0),"Matched", "")</f>
        <v>#REF!</v>
      </c>
    </row>
    <row r="668" spans="1:18">
      <c r="A668" s="9">
        <v>11563327</v>
      </c>
      <c r="B668" s="10">
        <v>43866</v>
      </c>
      <c r="C668" s="10">
        <v>43866</v>
      </c>
      <c r="D668" s="11" t="s">
        <v>10</v>
      </c>
      <c r="E668" s="11">
        <v>0</v>
      </c>
      <c r="F668" s="11">
        <v>0</v>
      </c>
      <c r="G668" s="11">
        <v>5840.05</v>
      </c>
      <c r="H668" s="11">
        <v>138016.25</v>
      </c>
      <c r="I668" s="11" t="s">
        <v>11</v>
      </c>
      <c r="J668" s="11" t="s">
        <v>12</v>
      </c>
      <c r="K668" s="1" t="str">
        <f t="shared" si="36"/>
        <v/>
      </c>
      <c r="L668" s="1" t="e">
        <f ca="1">IF(AND(K668&lt;&gt; "", COUNTIF(SAP!#REF!,K668)&gt;0),"Matched", "")</f>
        <v>#REF!</v>
      </c>
      <c r="M668" s="1" t="str">
        <f t="shared" si="34"/>
        <v/>
      </c>
      <c r="N668" s="1" t="e">
        <f ca="1">IF(AND(M668&lt;&gt; "", COUNTIF(SAP!#REF!,M668)&gt;0),"Matched", "")</f>
        <v>#REF!</v>
      </c>
      <c r="O668" s="1" t="str">
        <f t="shared" si="35"/>
        <v/>
      </c>
      <c r="P668" s="1" t="e">
        <f ca="1">IF(AND(O668&lt;&gt; "", COUNTIF(SAP!#REF!,O668)&gt;0),"Matched", "")</f>
        <v>#REF!</v>
      </c>
      <c r="Q668" s="1" t="str">
        <f ca="1">IF(D668="AC","Logic4"&amp;"_"&amp;TEXT(C668,"dd.mm.yyyy") &amp;"_"&amp; 1741727.94,"")</f>
        <v>Logic4_05.02.2020_1741727.94</v>
      </c>
      <c r="R668" s="1" t="e">
        <f ca="1">IF(AND(Q668&lt;&gt; "", COUNTIF(SAP!#REF!,Q668)&gt;0),"Matched", "")</f>
        <v>#REF!</v>
      </c>
    </row>
    <row r="669" spans="1:18">
      <c r="A669" s="13">
        <v>11563327</v>
      </c>
      <c r="B669" s="14">
        <v>43866</v>
      </c>
      <c r="C669" s="14">
        <v>43866</v>
      </c>
      <c r="D669" s="15" t="s">
        <v>10</v>
      </c>
      <c r="E669" s="15">
        <v>0</v>
      </c>
      <c r="F669" s="15">
        <v>0</v>
      </c>
      <c r="G669" s="15">
        <v>5950</v>
      </c>
      <c r="H669" s="15">
        <v>143966.25</v>
      </c>
      <c r="I669" s="15" t="s">
        <v>11</v>
      </c>
      <c r="J669" s="15" t="s">
        <v>12</v>
      </c>
      <c r="K669" s="1" t="str">
        <f t="shared" si="36"/>
        <v/>
      </c>
      <c r="L669" s="1" t="e">
        <f ca="1">IF(AND(K669&lt;&gt; "", COUNTIF(SAP!#REF!,K669)&gt;0),"Matched", "")</f>
        <v>#REF!</v>
      </c>
      <c r="M669" s="1" t="str">
        <f t="shared" si="34"/>
        <v/>
      </c>
      <c r="N669" s="1" t="e">
        <f ca="1">IF(AND(M669&lt;&gt; "", COUNTIF(SAP!#REF!,M669)&gt;0),"Matched", "")</f>
        <v>#REF!</v>
      </c>
      <c r="O669" s="1" t="str">
        <f t="shared" si="35"/>
        <v/>
      </c>
      <c r="P669" s="1" t="e">
        <f ca="1">IF(AND(O669&lt;&gt; "", COUNTIF(SAP!#REF!,O669)&gt;0),"Matched", "")</f>
        <v>#REF!</v>
      </c>
      <c r="Q669" s="1" t="str">
        <f ca="1">IF(D669="AC","Logic4"&amp;"_"&amp;TEXT(C669,"dd.mm.yyyy") &amp;"_"&amp; 1741727.94,"")</f>
        <v>Logic4_05.02.2020_1741727.94</v>
      </c>
      <c r="R669" s="1" t="e">
        <f ca="1">IF(AND(Q669&lt;&gt; "", COUNTIF(SAP!#REF!,Q669)&gt;0),"Matched", "")</f>
        <v>#REF!</v>
      </c>
    </row>
    <row r="670" spans="1:18">
      <c r="A670" s="9">
        <v>11563327</v>
      </c>
      <c r="B670" s="10">
        <v>43866</v>
      </c>
      <c r="C670" s="10">
        <v>43866</v>
      </c>
      <c r="D670" s="11" t="s">
        <v>10</v>
      </c>
      <c r="E670" s="11">
        <v>0</v>
      </c>
      <c r="F670" s="11">
        <v>0</v>
      </c>
      <c r="G670" s="11">
        <v>6224.83</v>
      </c>
      <c r="H670" s="11">
        <v>150191.07999999999</v>
      </c>
      <c r="I670" s="11" t="s">
        <v>11</v>
      </c>
      <c r="J670" s="11" t="s">
        <v>12</v>
      </c>
      <c r="K670" s="1" t="str">
        <f t="shared" si="36"/>
        <v/>
      </c>
      <c r="L670" s="1" t="e">
        <f ca="1">IF(AND(K670&lt;&gt; "", COUNTIF(SAP!#REF!,K670)&gt;0),"Matched", "")</f>
        <v>#REF!</v>
      </c>
      <c r="M670" s="1" t="str">
        <f t="shared" si="34"/>
        <v/>
      </c>
      <c r="N670" s="1" t="e">
        <f ca="1">IF(AND(M670&lt;&gt; "", COUNTIF(SAP!#REF!,M670)&gt;0),"Matched", "")</f>
        <v>#REF!</v>
      </c>
      <c r="O670" s="1" t="str">
        <f t="shared" si="35"/>
        <v/>
      </c>
      <c r="P670" s="1" t="e">
        <f ca="1">IF(AND(O670&lt;&gt; "", COUNTIF(SAP!#REF!,O670)&gt;0),"Matched", "")</f>
        <v>#REF!</v>
      </c>
      <c r="Q670" s="1" t="str">
        <f ca="1">IF(D670="AC","Logic4"&amp;"_"&amp;TEXT(C670,"dd.mm.yyyy") &amp;"_"&amp; 1741727.94,"")</f>
        <v>Logic4_05.02.2020_1741727.94</v>
      </c>
      <c r="R670" s="1" t="e">
        <f ca="1">IF(AND(Q670&lt;&gt; "", COUNTIF(SAP!#REF!,Q670)&gt;0),"Matched", "")</f>
        <v>#REF!</v>
      </c>
    </row>
    <row r="671" spans="1:18">
      <c r="A671" s="13">
        <v>11563327</v>
      </c>
      <c r="B671" s="14">
        <v>43866</v>
      </c>
      <c r="C671" s="14">
        <v>43866</v>
      </c>
      <c r="D671" s="15" t="s">
        <v>10</v>
      </c>
      <c r="E671" s="15">
        <v>0</v>
      </c>
      <c r="F671" s="15">
        <v>0</v>
      </c>
      <c r="G671" s="15">
        <v>6296.4</v>
      </c>
      <c r="H671" s="15">
        <v>156487.48000000001</v>
      </c>
      <c r="I671" s="15" t="s">
        <v>11</v>
      </c>
      <c r="J671" s="15" t="s">
        <v>12</v>
      </c>
      <c r="K671" s="1" t="str">
        <f t="shared" si="36"/>
        <v/>
      </c>
      <c r="L671" s="1" t="e">
        <f ca="1">IF(AND(K671&lt;&gt; "", COUNTIF(SAP!#REF!,K671)&gt;0),"Matched", "")</f>
        <v>#REF!</v>
      </c>
      <c r="M671" s="1" t="str">
        <f t="shared" si="34"/>
        <v/>
      </c>
      <c r="N671" s="1" t="e">
        <f ca="1">IF(AND(M671&lt;&gt; "", COUNTIF(SAP!#REF!,M671)&gt;0),"Matched", "")</f>
        <v>#REF!</v>
      </c>
      <c r="O671" s="1" t="str">
        <f t="shared" si="35"/>
        <v/>
      </c>
      <c r="P671" s="1" t="e">
        <f ca="1">IF(AND(O671&lt;&gt; "", COUNTIF(SAP!#REF!,O671)&gt;0),"Matched", "")</f>
        <v>#REF!</v>
      </c>
      <c r="Q671" s="1" t="str">
        <f ca="1">IF(D671="AC","Logic4"&amp;"_"&amp;TEXT(C671,"dd.mm.yyyy") &amp;"_"&amp; 1741727.94,"")</f>
        <v>Logic4_05.02.2020_1741727.94</v>
      </c>
      <c r="R671" s="1" t="e">
        <f ca="1">IF(AND(Q671&lt;&gt; "", COUNTIF(SAP!#REF!,Q671)&gt;0),"Matched", "")</f>
        <v>#REF!</v>
      </c>
    </row>
    <row r="672" spans="1:18">
      <c r="A672" s="9">
        <v>11563327</v>
      </c>
      <c r="B672" s="10">
        <v>43866</v>
      </c>
      <c r="C672" s="10">
        <v>43866</v>
      </c>
      <c r="D672" s="11" t="s">
        <v>10</v>
      </c>
      <c r="E672" s="11">
        <v>0</v>
      </c>
      <c r="F672" s="11">
        <v>0</v>
      </c>
      <c r="G672" s="11">
        <v>6411.6</v>
      </c>
      <c r="H672" s="11">
        <v>162899.07999999999</v>
      </c>
      <c r="I672" s="11" t="s">
        <v>11</v>
      </c>
      <c r="J672" s="11" t="s">
        <v>12</v>
      </c>
      <c r="K672" s="1" t="str">
        <f t="shared" si="36"/>
        <v/>
      </c>
      <c r="L672" s="1" t="e">
        <f ca="1">IF(AND(K672&lt;&gt; "", COUNTIF(SAP!#REF!,K672)&gt;0),"Matched", "")</f>
        <v>#REF!</v>
      </c>
      <c r="M672" s="1" t="str">
        <f t="shared" si="34"/>
        <v/>
      </c>
      <c r="N672" s="1" t="e">
        <f ca="1">IF(AND(M672&lt;&gt; "", COUNTIF(SAP!#REF!,M672)&gt;0),"Matched", "")</f>
        <v>#REF!</v>
      </c>
      <c r="O672" s="1" t="str">
        <f t="shared" si="35"/>
        <v/>
      </c>
      <c r="P672" s="1" t="e">
        <f ca="1">IF(AND(O672&lt;&gt; "", COUNTIF(SAP!#REF!,O672)&gt;0),"Matched", "")</f>
        <v>#REF!</v>
      </c>
      <c r="Q672" s="1" t="str">
        <f ca="1">IF(D672="AC","Logic4"&amp;"_"&amp;TEXT(C672,"dd.mm.yyyy") &amp;"_"&amp; 1741727.94,"")</f>
        <v>Logic4_05.02.2020_1741727.94</v>
      </c>
      <c r="R672" s="1" t="e">
        <f ca="1">IF(AND(Q672&lt;&gt; "", COUNTIF(SAP!#REF!,Q672)&gt;0),"Matched", "")</f>
        <v>#REF!</v>
      </c>
    </row>
    <row r="673" spans="1:18">
      <c r="A673" s="13">
        <v>11563327</v>
      </c>
      <c r="B673" s="14">
        <v>43866</v>
      </c>
      <c r="C673" s="14">
        <v>43866</v>
      </c>
      <c r="D673" s="15" t="s">
        <v>10</v>
      </c>
      <c r="E673" s="15">
        <v>0</v>
      </c>
      <c r="F673" s="15">
        <v>0</v>
      </c>
      <c r="G673" s="15">
        <v>6530</v>
      </c>
      <c r="H673" s="15">
        <v>169429.08</v>
      </c>
      <c r="I673" s="15" t="s">
        <v>11</v>
      </c>
      <c r="J673" s="15" t="s">
        <v>12</v>
      </c>
      <c r="K673" s="1" t="str">
        <f t="shared" si="36"/>
        <v/>
      </c>
      <c r="L673" s="1" t="e">
        <f ca="1">IF(AND(K673&lt;&gt; "", COUNTIF(SAP!#REF!,K673)&gt;0),"Matched", "")</f>
        <v>#REF!</v>
      </c>
      <c r="M673" s="1" t="str">
        <f t="shared" si="34"/>
        <v/>
      </c>
      <c r="N673" s="1" t="e">
        <f ca="1">IF(AND(M673&lt;&gt; "", COUNTIF(SAP!#REF!,M673)&gt;0),"Matched", "")</f>
        <v>#REF!</v>
      </c>
      <c r="O673" s="1" t="str">
        <f t="shared" si="35"/>
        <v/>
      </c>
      <c r="P673" s="1" t="e">
        <f ca="1">IF(AND(O673&lt;&gt; "", COUNTIF(SAP!#REF!,O673)&gt;0),"Matched", "")</f>
        <v>#REF!</v>
      </c>
      <c r="Q673" s="1" t="str">
        <f ca="1">IF(D673="AC","Logic4"&amp;"_"&amp;TEXT(C673,"dd.mm.yyyy") &amp;"_"&amp; 1741727.94,"")</f>
        <v>Logic4_05.02.2020_1741727.94</v>
      </c>
      <c r="R673" s="1" t="e">
        <f ca="1">IF(AND(Q673&lt;&gt; "", COUNTIF(SAP!#REF!,Q673)&gt;0),"Matched", "")</f>
        <v>#REF!</v>
      </c>
    </row>
    <row r="674" spans="1:18">
      <c r="A674" s="9">
        <v>11563327</v>
      </c>
      <c r="B674" s="10">
        <v>43866</v>
      </c>
      <c r="C674" s="10">
        <v>43866</v>
      </c>
      <c r="D674" s="11" t="s">
        <v>10</v>
      </c>
      <c r="E674" s="11">
        <v>0</v>
      </c>
      <c r="F674" s="11">
        <v>0</v>
      </c>
      <c r="G674" s="11">
        <v>6852.9</v>
      </c>
      <c r="H674" s="11">
        <v>176281.98</v>
      </c>
      <c r="I674" s="11" t="s">
        <v>11</v>
      </c>
      <c r="J674" s="11" t="s">
        <v>12</v>
      </c>
      <c r="K674" s="1" t="str">
        <f t="shared" si="36"/>
        <v/>
      </c>
      <c r="L674" s="1" t="e">
        <f ca="1">IF(AND(K674&lt;&gt; "", COUNTIF(SAP!#REF!,K674)&gt;0),"Matched", "")</f>
        <v>#REF!</v>
      </c>
      <c r="M674" s="1" t="str">
        <f t="shared" si="34"/>
        <v/>
      </c>
      <c r="N674" s="1" t="e">
        <f ca="1">IF(AND(M674&lt;&gt; "", COUNTIF(SAP!#REF!,M674)&gt;0),"Matched", "")</f>
        <v>#REF!</v>
      </c>
      <c r="O674" s="1" t="str">
        <f t="shared" si="35"/>
        <v/>
      </c>
      <c r="P674" s="1" t="e">
        <f ca="1">IF(AND(O674&lt;&gt; "", COUNTIF(SAP!#REF!,O674)&gt;0),"Matched", "")</f>
        <v>#REF!</v>
      </c>
      <c r="Q674" s="1" t="str">
        <f ca="1">IF(D674="AC","Logic4"&amp;"_"&amp;TEXT(C674,"dd.mm.yyyy") &amp;"_"&amp; 1741727.94,"")</f>
        <v>Logic4_05.02.2020_1741727.94</v>
      </c>
      <c r="R674" s="1" t="e">
        <f ca="1">IF(AND(Q674&lt;&gt; "", COUNTIF(SAP!#REF!,Q674)&gt;0),"Matched", "")</f>
        <v>#REF!</v>
      </c>
    </row>
    <row r="675" spans="1:18">
      <c r="A675" s="13">
        <v>11563327</v>
      </c>
      <c r="B675" s="14">
        <v>43866</v>
      </c>
      <c r="C675" s="14">
        <v>43866</v>
      </c>
      <c r="D675" s="15" t="s">
        <v>10</v>
      </c>
      <c r="E675" s="15">
        <v>0</v>
      </c>
      <c r="F675" s="15">
        <v>0</v>
      </c>
      <c r="G675" s="15">
        <v>6985.04</v>
      </c>
      <c r="H675" s="15">
        <v>183267.02</v>
      </c>
      <c r="I675" s="15" t="s">
        <v>11</v>
      </c>
      <c r="J675" s="15" t="s">
        <v>12</v>
      </c>
      <c r="K675" s="1" t="str">
        <f t="shared" si="36"/>
        <v/>
      </c>
      <c r="L675" s="1" t="e">
        <f ca="1">IF(AND(K675&lt;&gt; "", COUNTIF(SAP!#REF!,K675)&gt;0),"Matched", "")</f>
        <v>#REF!</v>
      </c>
      <c r="M675" s="1" t="str">
        <f t="shared" si="34"/>
        <v/>
      </c>
      <c r="N675" s="1" t="e">
        <f ca="1">IF(AND(M675&lt;&gt; "", COUNTIF(SAP!#REF!,M675)&gt;0),"Matched", "")</f>
        <v>#REF!</v>
      </c>
      <c r="O675" s="1" t="str">
        <f t="shared" si="35"/>
        <v/>
      </c>
      <c r="P675" s="1" t="e">
        <f ca="1">IF(AND(O675&lt;&gt; "", COUNTIF(SAP!#REF!,O675)&gt;0),"Matched", "")</f>
        <v>#REF!</v>
      </c>
      <c r="Q675" s="1" t="str">
        <f ca="1">IF(D675="AC","Logic4"&amp;"_"&amp;TEXT(C675,"dd.mm.yyyy") &amp;"_"&amp; 1741727.94,"")</f>
        <v>Logic4_05.02.2020_1741727.94</v>
      </c>
      <c r="R675" s="1" t="e">
        <f ca="1">IF(AND(Q675&lt;&gt; "", COUNTIF(SAP!#REF!,Q675)&gt;0),"Matched", "")</f>
        <v>#REF!</v>
      </c>
    </row>
    <row r="676" spans="1:18">
      <c r="A676" s="9">
        <v>11563327</v>
      </c>
      <c r="B676" s="10">
        <v>43866</v>
      </c>
      <c r="C676" s="10">
        <v>43866</v>
      </c>
      <c r="D676" s="11" t="s">
        <v>10</v>
      </c>
      <c r="E676" s="11">
        <v>0</v>
      </c>
      <c r="F676" s="11">
        <v>0</v>
      </c>
      <c r="G676" s="11">
        <v>7107.7</v>
      </c>
      <c r="H676" s="11">
        <v>190374.72</v>
      </c>
      <c r="I676" s="11" t="s">
        <v>11</v>
      </c>
      <c r="J676" s="11" t="s">
        <v>12</v>
      </c>
      <c r="K676" s="1" t="str">
        <f t="shared" si="36"/>
        <v/>
      </c>
      <c r="L676" s="1" t="e">
        <f ca="1">IF(AND(K676&lt;&gt; "", COUNTIF(SAP!#REF!,K676)&gt;0),"Matched", "")</f>
        <v>#REF!</v>
      </c>
      <c r="M676" s="1" t="str">
        <f t="shared" si="34"/>
        <v/>
      </c>
      <c r="N676" s="1" t="e">
        <f ca="1">IF(AND(M676&lt;&gt; "", COUNTIF(SAP!#REF!,M676)&gt;0),"Matched", "")</f>
        <v>#REF!</v>
      </c>
      <c r="O676" s="1" t="str">
        <f t="shared" si="35"/>
        <v/>
      </c>
      <c r="P676" s="1" t="e">
        <f ca="1">IF(AND(O676&lt;&gt; "", COUNTIF(SAP!#REF!,O676)&gt;0),"Matched", "")</f>
        <v>#REF!</v>
      </c>
      <c r="Q676" s="1" t="str">
        <f ca="1">IF(D676="AC","Logic4"&amp;"_"&amp;TEXT(C676,"dd.mm.yyyy") &amp;"_"&amp; 1741727.94,"")</f>
        <v>Logic4_05.02.2020_1741727.94</v>
      </c>
      <c r="R676" s="1" t="e">
        <f ca="1">IF(AND(Q676&lt;&gt; "", COUNTIF(SAP!#REF!,Q676)&gt;0),"Matched", "")</f>
        <v>#REF!</v>
      </c>
    </row>
    <row r="677" spans="1:18">
      <c r="A677" s="13">
        <v>11563327</v>
      </c>
      <c r="B677" s="14">
        <v>43866</v>
      </c>
      <c r="C677" s="14">
        <v>43866</v>
      </c>
      <c r="D677" s="15" t="s">
        <v>10</v>
      </c>
      <c r="E677" s="15">
        <v>0</v>
      </c>
      <c r="F677" s="15">
        <v>0</v>
      </c>
      <c r="G677" s="15">
        <v>7294.28</v>
      </c>
      <c r="H677" s="15">
        <v>197669</v>
      </c>
      <c r="I677" s="15" t="s">
        <v>11</v>
      </c>
      <c r="J677" s="15" t="s">
        <v>12</v>
      </c>
      <c r="K677" s="1" t="str">
        <f t="shared" si="36"/>
        <v/>
      </c>
      <c r="L677" s="1" t="e">
        <f ca="1">IF(AND(K677&lt;&gt; "", COUNTIF(SAP!#REF!,K677)&gt;0),"Matched", "")</f>
        <v>#REF!</v>
      </c>
      <c r="M677" s="1" t="str">
        <f t="shared" si="34"/>
        <v/>
      </c>
      <c r="N677" s="1" t="e">
        <f ca="1">IF(AND(M677&lt;&gt; "", COUNTIF(SAP!#REF!,M677)&gt;0),"Matched", "")</f>
        <v>#REF!</v>
      </c>
      <c r="O677" s="1" t="str">
        <f t="shared" si="35"/>
        <v/>
      </c>
      <c r="P677" s="1" t="e">
        <f ca="1">IF(AND(O677&lt;&gt; "", COUNTIF(SAP!#REF!,O677)&gt;0),"Matched", "")</f>
        <v>#REF!</v>
      </c>
      <c r="Q677" s="1" t="str">
        <f ca="1">IF(D677="AC","Logic4"&amp;"_"&amp;TEXT(C677,"dd.mm.yyyy") &amp;"_"&amp; 1741727.94,"")</f>
        <v>Logic4_05.02.2020_1741727.94</v>
      </c>
      <c r="R677" s="1" t="e">
        <f ca="1">IF(AND(Q677&lt;&gt; "", COUNTIF(SAP!#REF!,Q677)&gt;0),"Matched", "")</f>
        <v>#REF!</v>
      </c>
    </row>
    <row r="678" spans="1:18">
      <c r="A678" s="9">
        <v>11563327</v>
      </c>
      <c r="B678" s="10">
        <v>43866</v>
      </c>
      <c r="C678" s="10">
        <v>43866</v>
      </c>
      <c r="D678" s="11" t="s">
        <v>10</v>
      </c>
      <c r="E678" s="11">
        <v>0</v>
      </c>
      <c r="F678" s="11">
        <v>0</v>
      </c>
      <c r="G678" s="11">
        <v>7352.2</v>
      </c>
      <c r="H678" s="11">
        <v>205021.2</v>
      </c>
      <c r="I678" s="11" t="s">
        <v>11</v>
      </c>
      <c r="J678" s="11" t="s">
        <v>12</v>
      </c>
      <c r="K678" s="1" t="str">
        <f t="shared" si="36"/>
        <v/>
      </c>
      <c r="L678" s="1" t="e">
        <f ca="1">IF(AND(K678&lt;&gt; "", COUNTIF(SAP!#REF!,K678)&gt;0),"Matched", "")</f>
        <v>#REF!</v>
      </c>
      <c r="M678" s="1" t="str">
        <f t="shared" si="34"/>
        <v/>
      </c>
      <c r="N678" s="1" t="e">
        <f ca="1">IF(AND(M678&lt;&gt; "", COUNTIF(SAP!#REF!,M678)&gt;0),"Matched", "")</f>
        <v>#REF!</v>
      </c>
      <c r="O678" s="1" t="str">
        <f t="shared" si="35"/>
        <v/>
      </c>
      <c r="P678" s="1" t="e">
        <f ca="1">IF(AND(O678&lt;&gt; "", COUNTIF(SAP!#REF!,O678)&gt;0),"Matched", "")</f>
        <v>#REF!</v>
      </c>
      <c r="Q678" s="1" t="str">
        <f ca="1">IF(D678="AC","Logic4"&amp;"_"&amp;TEXT(C678,"dd.mm.yyyy") &amp;"_"&amp; 1741727.94,"")</f>
        <v>Logic4_05.02.2020_1741727.94</v>
      </c>
      <c r="R678" s="1" t="e">
        <f ca="1">IF(AND(Q678&lt;&gt; "", COUNTIF(SAP!#REF!,Q678)&gt;0),"Matched", "")</f>
        <v>#REF!</v>
      </c>
    </row>
    <row r="679" spans="1:18">
      <c r="A679" s="13">
        <v>11563327</v>
      </c>
      <c r="B679" s="14">
        <v>43866</v>
      </c>
      <c r="C679" s="14">
        <v>43866</v>
      </c>
      <c r="D679" s="15" t="s">
        <v>10</v>
      </c>
      <c r="E679" s="15">
        <v>0</v>
      </c>
      <c r="F679" s="15">
        <v>0</v>
      </c>
      <c r="G679" s="15">
        <v>7440.2</v>
      </c>
      <c r="H679" s="15">
        <v>212461.4</v>
      </c>
      <c r="I679" s="15" t="s">
        <v>11</v>
      </c>
      <c r="J679" s="15" t="s">
        <v>12</v>
      </c>
      <c r="K679" s="1" t="str">
        <f t="shared" si="36"/>
        <v/>
      </c>
      <c r="L679" s="1" t="e">
        <f ca="1">IF(AND(K679&lt;&gt; "", COUNTIF(SAP!#REF!,K679)&gt;0),"Matched", "")</f>
        <v>#REF!</v>
      </c>
      <c r="M679" s="1" t="str">
        <f t="shared" ref="M679:M742" si="37">IF(D679="TR","Logic2"&amp;"_"&amp;TEXT(C679,"dd.mm.yyyy") &amp;"_"&amp; F679,"")</f>
        <v/>
      </c>
      <c r="N679" s="1" t="e">
        <f ca="1">IF(AND(M679&lt;&gt; "", COUNTIF(SAP!#REF!,M679)&gt;0),"Matched", "")</f>
        <v>#REF!</v>
      </c>
      <c r="O679" s="1" t="str">
        <f t="shared" ref="O679:O742" si="38">IF(D679="AF","Logic3"&amp;"_"&amp;G679,"")</f>
        <v/>
      </c>
      <c r="P679" s="1" t="e">
        <f ca="1">IF(AND(O679&lt;&gt; "", COUNTIF(SAP!#REF!,O679)&gt;0),"Matched", "")</f>
        <v>#REF!</v>
      </c>
      <c r="Q679" s="1" t="str">
        <f ca="1">IF(D679="AC","Logic4"&amp;"_"&amp;TEXT(C679,"dd.mm.yyyy") &amp;"_"&amp; 1741727.94,"")</f>
        <v>Logic4_05.02.2020_1741727.94</v>
      </c>
      <c r="R679" s="1" t="e">
        <f ca="1">IF(AND(Q679&lt;&gt; "", COUNTIF(SAP!#REF!,Q679)&gt;0),"Matched", "")</f>
        <v>#REF!</v>
      </c>
    </row>
    <row r="680" spans="1:18">
      <c r="A680" s="9">
        <v>11563327</v>
      </c>
      <c r="B680" s="10">
        <v>43866</v>
      </c>
      <c r="C680" s="10">
        <v>43866</v>
      </c>
      <c r="D680" s="11" t="s">
        <v>10</v>
      </c>
      <c r="E680" s="11">
        <v>0</v>
      </c>
      <c r="F680" s="11">
        <v>0</v>
      </c>
      <c r="G680" s="11">
        <v>7653.9</v>
      </c>
      <c r="H680" s="11">
        <v>220115.3</v>
      </c>
      <c r="I680" s="11" t="s">
        <v>11</v>
      </c>
      <c r="J680" s="11" t="s">
        <v>12</v>
      </c>
      <c r="K680" s="1" t="str">
        <f t="shared" si="36"/>
        <v/>
      </c>
      <c r="L680" s="1" t="e">
        <f ca="1">IF(AND(K680&lt;&gt; "", COUNTIF(SAP!#REF!,K680)&gt;0),"Matched", "")</f>
        <v>#REF!</v>
      </c>
      <c r="M680" s="1" t="str">
        <f t="shared" si="37"/>
        <v/>
      </c>
      <c r="N680" s="1" t="e">
        <f ca="1">IF(AND(M680&lt;&gt; "", COUNTIF(SAP!#REF!,M680)&gt;0),"Matched", "")</f>
        <v>#REF!</v>
      </c>
      <c r="O680" s="1" t="str">
        <f t="shared" si="38"/>
        <v/>
      </c>
      <c r="P680" s="1" t="e">
        <f ca="1">IF(AND(O680&lt;&gt; "", COUNTIF(SAP!#REF!,O680)&gt;0),"Matched", "")</f>
        <v>#REF!</v>
      </c>
      <c r="Q680" s="1" t="str">
        <f ca="1">IF(D680="AC","Logic4"&amp;"_"&amp;TEXT(C680,"dd.mm.yyyy") &amp;"_"&amp; 1741727.94,"")</f>
        <v>Logic4_05.02.2020_1741727.94</v>
      </c>
      <c r="R680" s="1" t="e">
        <f ca="1">IF(AND(Q680&lt;&gt; "", COUNTIF(SAP!#REF!,Q680)&gt;0),"Matched", "")</f>
        <v>#REF!</v>
      </c>
    </row>
    <row r="681" spans="1:18">
      <c r="A681" s="13">
        <v>11563327</v>
      </c>
      <c r="B681" s="14">
        <v>43866</v>
      </c>
      <c r="C681" s="14">
        <v>43866</v>
      </c>
      <c r="D681" s="15" t="s">
        <v>10</v>
      </c>
      <c r="E681" s="15">
        <v>0</v>
      </c>
      <c r="F681" s="15">
        <v>0</v>
      </c>
      <c r="G681" s="15">
        <v>7778.1</v>
      </c>
      <c r="H681" s="15">
        <v>227893.4</v>
      </c>
      <c r="I681" s="15" t="s">
        <v>11</v>
      </c>
      <c r="J681" s="15" t="s">
        <v>12</v>
      </c>
      <c r="K681" s="1" t="str">
        <f t="shared" si="36"/>
        <v/>
      </c>
      <c r="L681" s="1" t="e">
        <f ca="1">IF(AND(K681&lt;&gt; "", COUNTIF(SAP!#REF!,K681)&gt;0),"Matched", "")</f>
        <v>#REF!</v>
      </c>
      <c r="M681" s="1" t="str">
        <f t="shared" si="37"/>
        <v/>
      </c>
      <c r="N681" s="1" t="e">
        <f ca="1">IF(AND(M681&lt;&gt; "", COUNTIF(SAP!#REF!,M681)&gt;0),"Matched", "")</f>
        <v>#REF!</v>
      </c>
      <c r="O681" s="1" t="str">
        <f t="shared" si="38"/>
        <v/>
      </c>
      <c r="P681" s="1" t="e">
        <f ca="1">IF(AND(O681&lt;&gt; "", COUNTIF(SAP!#REF!,O681)&gt;0),"Matched", "")</f>
        <v>#REF!</v>
      </c>
      <c r="Q681" s="1" t="str">
        <f ca="1">IF(D681="AC","Logic4"&amp;"_"&amp;TEXT(C681,"dd.mm.yyyy") &amp;"_"&amp; 1741727.94,"")</f>
        <v>Logic4_05.02.2020_1741727.94</v>
      </c>
      <c r="R681" s="1" t="e">
        <f ca="1">IF(AND(Q681&lt;&gt; "", COUNTIF(SAP!#REF!,Q681)&gt;0),"Matched", "")</f>
        <v>#REF!</v>
      </c>
    </row>
    <row r="682" spans="1:18">
      <c r="A682" s="9">
        <v>11563327</v>
      </c>
      <c r="B682" s="10">
        <v>43866</v>
      </c>
      <c r="C682" s="10">
        <v>43866</v>
      </c>
      <c r="D682" s="11" t="s">
        <v>10</v>
      </c>
      <c r="E682" s="11">
        <v>0</v>
      </c>
      <c r="F682" s="11">
        <v>0</v>
      </c>
      <c r="G682" s="11">
        <v>7850</v>
      </c>
      <c r="H682" s="11">
        <v>235743.4</v>
      </c>
      <c r="I682" s="11" t="s">
        <v>11</v>
      </c>
      <c r="J682" s="11" t="s">
        <v>12</v>
      </c>
      <c r="K682" s="1" t="str">
        <f t="shared" si="36"/>
        <v/>
      </c>
      <c r="L682" s="1" t="e">
        <f ca="1">IF(AND(K682&lt;&gt; "", COUNTIF(SAP!#REF!,K682)&gt;0),"Matched", "")</f>
        <v>#REF!</v>
      </c>
      <c r="M682" s="1" t="str">
        <f t="shared" si="37"/>
        <v/>
      </c>
      <c r="N682" s="1" t="e">
        <f ca="1">IF(AND(M682&lt;&gt; "", COUNTIF(SAP!#REF!,M682)&gt;0),"Matched", "")</f>
        <v>#REF!</v>
      </c>
      <c r="O682" s="1" t="str">
        <f t="shared" si="38"/>
        <v/>
      </c>
      <c r="P682" s="1" t="e">
        <f ca="1">IF(AND(O682&lt;&gt; "", COUNTIF(SAP!#REF!,O682)&gt;0),"Matched", "")</f>
        <v>#REF!</v>
      </c>
      <c r="Q682" s="1" t="str">
        <f ca="1">IF(D682="AC","Logic4"&amp;"_"&amp;TEXT(C682,"dd.mm.yyyy") &amp;"_"&amp; 1741727.94,"")</f>
        <v>Logic4_05.02.2020_1741727.94</v>
      </c>
      <c r="R682" s="1" t="e">
        <f ca="1">IF(AND(Q682&lt;&gt; "", COUNTIF(SAP!#REF!,Q682)&gt;0),"Matched", "")</f>
        <v>#REF!</v>
      </c>
    </row>
    <row r="683" spans="1:18">
      <c r="A683" s="13">
        <v>11563327</v>
      </c>
      <c r="B683" s="14">
        <v>43866</v>
      </c>
      <c r="C683" s="14">
        <v>43866</v>
      </c>
      <c r="D683" s="15" t="s">
        <v>10</v>
      </c>
      <c r="E683" s="15">
        <v>0</v>
      </c>
      <c r="F683" s="15">
        <v>0</v>
      </c>
      <c r="G683" s="15">
        <v>7933.2</v>
      </c>
      <c r="H683" s="15">
        <v>243676.6</v>
      </c>
      <c r="I683" s="15" t="s">
        <v>11</v>
      </c>
      <c r="J683" s="15" t="s">
        <v>12</v>
      </c>
      <c r="K683" s="1" t="str">
        <f t="shared" si="36"/>
        <v/>
      </c>
      <c r="L683" s="1" t="e">
        <f ca="1">IF(AND(K683&lt;&gt; "", COUNTIF(SAP!#REF!,K683)&gt;0),"Matched", "")</f>
        <v>#REF!</v>
      </c>
      <c r="M683" s="1" t="str">
        <f t="shared" si="37"/>
        <v/>
      </c>
      <c r="N683" s="1" t="e">
        <f ca="1">IF(AND(M683&lt;&gt; "", COUNTIF(SAP!#REF!,M683)&gt;0),"Matched", "")</f>
        <v>#REF!</v>
      </c>
      <c r="O683" s="1" t="str">
        <f t="shared" si="38"/>
        <v/>
      </c>
      <c r="P683" s="1" t="e">
        <f ca="1">IF(AND(O683&lt;&gt; "", COUNTIF(SAP!#REF!,O683)&gt;0),"Matched", "")</f>
        <v>#REF!</v>
      </c>
      <c r="Q683" s="1" t="str">
        <f ca="1">IF(D683="AC","Logic4"&amp;"_"&amp;TEXT(C683,"dd.mm.yyyy") &amp;"_"&amp; 1741727.94,"")</f>
        <v>Logic4_05.02.2020_1741727.94</v>
      </c>
      <c r="R683" s="1" t="e">
        <f ca="1">IF(AND(Q683&lt;&gt; "", COUNTIF(SAP!#REF!,Q683)&gt;0),"Matched", "")</f>
        <v>#REF!</v>
      </c>
    </row>
    <row r="684" spans="1:18">
      <c r="A684" s="9">
        <v>11563327</v>
      </c>
      <c r="B684" s="10">
        <v>43866</v>
      </c>
      <c r="C684" s="10">
        <v>43866</v>
      </c>
      <c r="D684" s="11" t="s">
        <v>10</v>
      </c>
      <c r="E684" s="11">
        <v>0</v>
      </c>
      <c r="F684" s="11">
        <v>0</v>
      </c>
      <c r="G684" s="11">
        <v>7960</v>
      </c>
      <c r="H684" s="11">
        <v>251636.6</v>
      </c>
      <c r="I684" s="11" t="s">
        <v>11</v>
      </c>
      <c r="J684" s="11" t="s">
        <v>12</v>
      </c>
      <c r="K684" s="1" t="str">
        <f t="shared" si="36"/>
        <v/>
      </c>
      <c r="L684" s="1" t="e">
        <f ca="1">IF(AND(K684&lt;&gt; "", COUNTIF(SAP!#REF!,K684)&gt;0),"Matched", "")</f>
        <v>#REF!</v>
      </c>
      <c r="M684" s="1" t="str">
        <f t="shared" si="37"/>
        <v/>
      </c>
      <c r="N684" s="1" t="e">
        <f ca="1">IF(AND(M684&lt;&gt; "", COUNTIF(SAP!#REF!,M684)&gt;0),"Matched", "")</f>
        <v>#REF!</v>
      </c>
      <c r="O684" s="1" t="str">
        <f t="shared" si="38"/>
        <v/>
      </c>
      <c r="P684" s="1" t="e">
        <f ca="1">IF(AND(O684&lt;&gt; "", COUNTIF(SAP!#REF!,O684)&gt;0),"Matched", "")</f>
        <v>#REF!</v>
      </c>
      <c r="Q684" s="1" t="str">
        <f ca="1">IF(D684="AC","Logic4"&amp;"_"&amp;TEXT(C684,"dd.mm.yyyy") &amp;"_"&amp; 1741727.94,"")</f>
        <v>Logic4_05.02.2020_1741727.94</v>
      </c>
      <c r="R684" s="1" t="e">
        <f ca="1">IF(AND(Q684&lt;&gt; "", COUNTIF(SAP!#REF!,Q684)&gt;0),"Matched", "")</f>
        <v>#REF!</v>
      </c>
    </row>
    <row r="685" spans="1:18">
      <c r="A685" s="13">
        <v>11563327</v>
      </c>
      <c r="B685" s="14">
        <v>43866</v>
      </c>
      <c r="C685" s="14">
        <v>43866</v>
      </c>
      <c r="D685" s="15" t="s">
        <v>10</v>
      </c>
      <c r="E685" s="15">
        <v>0</v>
      </c>
      <c r="F685" s="15">
        <v>0</v>
      </c>
      <c r="G685" s="15">
        <v>8130</v>
      </c>
      <c r="H685" s="15">
        <v>259766.6</v>
      </c>
      <c r="I685" s="15" t="s">
        <v>11</v>
      </c>
      <c r="J685" s="15" t="s">
        <v>12</v>
      </c>
      <c r="K685" s="1" t="str">
        <f t="shared" si="36"/>
        <v/>
      </c>
      <c r="L685" s="1" t="e">
        <f ca="1">IF(AND(K685&lt;&gt; "", COUNTIF(SAP!#REF!,K685)&gt;0),"Matched", "")</f>
        <v>#REF!</v>
      </c>
      <c r="M685" s="1" t="str">
        <f t="shared" si="37"/>
        <v/>
      </c>
      <c r="N685" s="1" t="e">
        <f ca="1">IF(AND(M685&lt;&gt; "", COUNTIF(SAP!#REF!,M685)&gt;0),"Matched", "")</f>
        <v>#REF!</v>
      </c>
      <c r="O685" s="1" t="str">
        <f t="shared" si="38"/>
        <v/>
      </c>
      <c r="P685" s="1" t="e">
        <f ca="1">IF(AND(O685&lt;&gt; "", COUNTIF(SAP!#REF!,O685)&gt;0),"Matched", "")</f>
        <v>#REF!</v>
      </c>
      <c r="Q685" s="1" t="str">
        <f ca="1">IF(D685="AC","Logic4"&amp;"_"&amp;TEXT(C685,"dd.mm.yyyy") &amp;"_"&amp; 1741727.94,"")</f>
        <v>Logic4_05.02.2020_1741727.94</v>
      </c>
      <c r="R685" s="1" t="e">
        <f ca="1">IF(AND(Q685&lt;&gt; "", COUNTIF(SAP!#REF!,Q685)&gt;0),"Matched", "")</f>
        <v>#REF!</v>
      </c>
    </row>
    <row r="686" spans="1:18">
      <c r="A686" s="9">
        <v>11563327</v>
      </c>
      <c r="B686" s="10">
        <v>43866</v>
      </c>
      <c r="C686" s="10">
        <v>43866</v>
      </c>
      <c r="D686" s="11" t="s">
        <v>10</v>
      </c>
      <c r="E686" s="11">
        <v>0</v>
      </c>
      <c r="F686" s="11">
        <v>0</v>
      </c>
      <c r="G686" s="11">
        <v>8260</v>
      </c>
      <c r="H686" s="11">
        <v>268026.59999999998</v>
      </c>
      <c r="I686" s="11" t="s">
        <v>11</v>
      </c>
      <c r="J686" s="11" t="s">
        <v>12</v>
      </c>
      <c r="K686" s="1" t="str">
        <f t="shared" si="36"/>
        <v/>
      </c>
      <c r="L686" s="1" t="e">
        <f ca="1">IF(AND(K686&lt;&gt; "", COUNTIF(SAP!#REF!,K686)&gt;0),"Matched", "")</f>
        <v>#REF!</v>
      </c>
      <c r="M686" s="1" t="str">
        <f t="shared" si="37"/>
        <v/>
      </c>
      <c r="N686" s="1" t="e">
        <f ca="1">IF(AND(M686&lt;&gt; "", COUNTIF(SAP!#REF!,M686)&gt;0),"Matched", "")</f>
        <v>#REF!</v>
      </c>
      <c r="O686" s="1" t="str">
        <f t="shared" si="38"/>
        <v/>
      </c>
      <c r="P686" s="1" t="e">
        <f ca="1">IF(AND(O686&lt;&gt; "", COUNTIF(SAP!#REF!,O686)&gt;0),"Matched", "")</f>
        <v>#REF!</v>
      </c>
      <c r="Q686" s="1" t="str">
        <f ca="1">IF(D686="AC","Logic4"&amp;"_"&amp;TEXT(C686,"dd.mm.yyyy") &amp;"_"&amp; 1741727.94,"")</f>
        <v>Logic4_05.02.2020_1741727.94</v>
      </c>
      <c r="R686" s="1" t="e">
        <f ca="1">IF(AND(Q686&lt;&gt; "", COUNTIF(SAP!#REF!,Q686)&gt;0),"Matched", "")</f>
        <v>#REF!</v>
      </c>
    </row>
    <row r="687" spans="1:18">
      <c r="A687" s="13">
        <v>11563327</v>
      </c>
      <c r="B687" s="14">
        <v>43866</v>
      </c>
      <c r="C687" s="14">
        <v>43866</v>
      </c>
      <c r="D687" s="15" t="s">
        <v>10</v>
      </c>
      <c r="E687" s="15">
        <v>0</v>
      </c>
      <c r="F687" s="15">
        <v>0</v>
      </c>
      <c r="G687" s="15">
        <v>8490.5</v>
      </c>
      <c r="H687" s="15">
        <v>276517.09999999998</v>
      </c>
      <c r="I687" s="15" t="s">
        <v>11</v>
      </c>
      <c r="J687" s="15" t="s">
        <v>12</v>
      </c>
      <c r="K687" s="1" t="str">
        <f t="shared" si="36"/>
        <v/>
      </c>
      <c r="L687" s="1" t="e">
        <f ca="1">IF(AND(K687&lt;&gt; "", COUNTIF(SAP!#REF!,K687)&gt;0),"Matched", "")</f>
        <v>#REF!</v>
      </c>
      <c r="M687" s="1" t="str">
        <f t="shared" si="37"/>
        <v/>
      </c>
      <c r="N687" s="1" t="e">
        <f ca="1">IF(AND(M687&lt;&gt; "", COUNTIF(SAP!#REF!,M687)&gt;0),"Matched", "")</f>
        <v>#REF!</v>
      </c>
      <c r="O687" s="1" t="str">
        <f t="shared" si="38"/>
        <v/>
      </c>
      <c r="P687" s="1" t="e">
        <f ca="1">IF(AND(O687&lt;&gt; "", COUNTIF(SAP!#REF!,O687)&gt;0),"Matched", "")</f>
        <v>#REF!</v>
      </c>
      <c r="Q687" s="1" t="str">
        <f ca="1">IF(D687="AC","Logic4"&amp;"_"&amp;TEXT(C687,"dd.mm.yyyy") &amp;"_"&amp; 1741727.94,"")</f>
        <v>Logic4_05.02.2020_1741727.94</v>
      </c>
      <c r="R687" s="1" t="e">
        <f ca="1">IF(AND(Q687&lt;&gt; "", COUNTIF(SAP!#REF!,Q687)&gt;0),"Matched", "")</f>
        <v>#REF!</v>
      </c>
    </row>
    <row r="688" spans="1:18">
      <c r="A688" s="9">
        <v>11563327</v>
      </c>
      <c r="B688" s="10">
        <v>43866</v>
      </c>
      <c r="C688" s="10">
        <v>43866</v>
      </c>
      <c r="D688" s="11" t="s">
        <v>10</v>
      </c>
      <c r="E688" s="11">
        <v>0</v>
      </c>
      <c r="F688" s="11">
        <v>0</v>
      </c>
      <c r="G688" s="11">
        <v>8491.9</v>
      </c>
      <c r="H688" s="11">
        <v>285009</v>
      </c>
      <c r="I688" s="11" t="s">
        <v>11</v>
      </c>
      <c r="J688" s="11" t="s">
        <v>12</v>
      </c>
      <c r="K688" s="1" t="str">
        <f t="shared" si="36"/>
        <v/>
      </c>
      <c r="L688" s="1" t="e">
        <f ca="1">IF(AND(K688&lt;&gt; "", COUNTIF(SAP!#REF!,K688)&gt;0),"Matched", "")</f>
        <v>#REF!</v>
      </c>
      <c r="M688" s="1" t="str">
        <f t="shared" si="37"/>
        <v/>
      </c>
      <c r="N688" s="1" t="e">
        <f ca="1">IF(AND(M688&lt;&gt; "", COUNTIF(SAP!#REF!,M688)&gt;0),"Matched", "")</f>
        <v>#REF!</v>
      </c>
      <c r="O688" s="1" t="str">
        <f t="shared" si="38"/>
        <v/>
      </c>
      <c r="P688" s="1" t="e">
        <f ca="1">IF(AND(O688&lt;&gt; "", COUNTIF(SAP!#REF!,O688)&gt;0),"Matched", "")</f>
        <v>#REF!</v>
      </c>
      <c r="Q688" s="1" t="str">
        <f ca="1">IF(D688="AC","Logic4"&amp;"_"&amp;TEXT(C688,"dd.mm.yyyy") &amp;"_"&amp; 1741727.94,"")</f>
        <v>Logic4_05.02.2020_1741727.94</v>
      </c>
      <c r="R688" s="1" t="e">
        <f ca="1">IF(AND(Q688&lt;&gt; "", COUNTIF(SAP!#REF!,Q688)&gt;0),"Matched", "")</f>
        <v>#REF!</v>
      </c>
    </row>
    <row r="689" spans="1:18">
      <c r="A689" s="13">
        <v>11563327</v>
      </c>
      <c r="B689" s="14">
        <v>43866</v>
      </c>
      <c r="C689" s="14">
        <v>43866</v>
      </c>
      <c r="D689" s="15" t="s">
        <v>10</v>
      </c>
      <c r="E689" s="15">
        <v>0</v>
      </c>
      <c r="F689" s="15">
        <v>0</v>
      </c>
      <c r="G689" s="15">
        <v>8665.7000000000007</v>
      </c>
      <c r="H689" s="15">
        <v>293674.7</v>
      </c>
      <c r="I689" s="15" t="s">
        <v>11</v>
      </c>
      <c r="J689" s="15" t="s">
        <v>12</v>
      </c>
      <c r="K689" s="1" t="str">
        <f t="shared" si="36"/>
        <v/>
      </c>
      <c r="L689" s="1" t="e">
        <f ca="1">IF(AND(K689&lt;&gt; "", COUNTIF(SAP!#REF!,K689)&gt;0),"Matched", "")</f>
        <v>#REF!</v>
      </c>
      <c r="M689" s="1" t="str">
        <f t="shared" si="37"/>
        <v/>
      </c>
      <c r="N689" s="1" t="e">
        <f ca="1">IF(AND(M689&lt;&gt; "", COUNTIF(SAP!#REF!,M689)&gt;0),"Matched", "")</f>
        <v>#REF!</v>
      </c>
      <c r="O689" s="1" t="str">
        <f t="shared" si="38"/>
        <v/>
      </c>
      <c r="P689" s="1" t="e">
        <f ca="1">IF(AND(O689&lt;&gt; "", COUNTIF(SAP!#REF!,O689)&gt;0),"Matched", "")</f>
        <v>#REF!</v>
      </c>
      <c r="Q689" s="1" t="str">
        <f ca="1">IF(D689="AC","Logic4"&amp;"_"&amp;TEXT(C689,"dd.mm.yyyy") &amp;"_"&amp; 1741727.94,"")</f>
        <v>Logic4_05.02.2020_1741727.94</v>
      </c>
      <c r="R689" s="1" t="e">
        <f ca="1">IF(AND(Q689&lt;&gt; "", COUNTIF(SAP!#REF!,Q689)&gt;0),"Matched", "")</f>
        <v>#REF!</v>
      </c>
    </row>
    <row r="690" spans="1:18">
      <c r="A690" s="9">
        <v>11563327</v>
      </c>
      <c r="B690" s="10">
        <v>43866</v>
      </c>
      <c r="C690" s="10">
        <v>43866</v>
      </c>
      <c r="D690" s="11" t="s">
        <v>10</v>
      </c>
      <c r="E690" s="11">
        <v>0</v>
      </c>
      <c r="F690" s="11">
        <v>0</v>
      </c>
      <c r="G690" s="11">
        <v>8770</v>
      </c>
      <c r="H690" s="11">
        <v>302444.7</v>
      </c>
      <c r="I690" s="11" t="s">
        <v>11</v>
      </c>
      <c r="J690" s="11" t="s">
        <v>12</v>
      </c>
      <c r="K690" s="1" t="str">
        <f t="shared" si="36"/>
        <v/>
      </c>
      <c r="L690" s="1" t="e">
        <f ca="1">IF(AND(K690&lt;&gt; "", COUNTIF(SAP!#REF!,K690)&gt;0),"Matched", "")</f>
        <v>#REF!</v>
      </c>
      <c r="M690" s="1" t="str">
        <f t="shared" si="37"/>
        <v/>
      </c>
      <c r="N690" s="1" t="e">
        <f ca="1">IF(AND(M690&lt;&gt; "", COUNTIF(SAP!#REF!,M690)&gt;0),"Matched", "")</f>
        <v>#REF!</v>
      </c>
      <c r="O690" s="1" t="str">
        <f t="shared" si="38"/>
        <v/>
      </c>
      <c r="P690" s="1" t="e">
        <f ca="1">IF(AND(O690&lt;&gt; "", COUNTIF(SAP!#REF!,O690)&gt;0),"Matched", "")</f>
        <v>#REF!</v>
      </c>
      <c r="Q690" s="1" t="str">
        <f ca="1">IF(D690="AC","Logic4"&amp;"_"&amp;TEXT(C690,"dd.mm.yyyy") &amp;"_"&amp; 1741727.94,"")</f>
        <v>Logic4_05.02.2020_1741727.94</v>
      </c>
      <c r="R690" s="1" t="e">
        <f ca="1">IF(AND(Q690&lt;&gt; "", COUNTIF(SAP!#REF!,Q690)&gt;0),"Matched", "")</f>
        <v>#REF!</v>
      </c>
    </row>
    <row r="691" spans="1:18">
      <c r="A691" s="13">
        <v>11563327</v>
      </c>
      <c r="B691" s="14">
        <v>43866</v>
      </c>
      <c r="C691" s="14">
        <v>43866</v>
      </c>
      <c r="D691" s="15" t="s">
        <v>10</v>
      </c>
      <c r="E691" s="15">
        <v>0</v>
      </c>
      <c r="F691" s="15">
        <v>0</v>
      </c>
      <c r="G691" s="15">
        <v>8820</v>
      </c>
      <c r="H691" s="15">
        <v>311264.7</v>
      </c>
      <c r="I691" s="15" t="s">
        <v>11</v>
      </c>
      <c r="J691" s="15" t="s">
        <v>12</v>
      </c>
      <c r="K691" s="1" t="str">
        <f t="shared" si="36"/>
        <v/>
      </c>
      <c r="L691" s="1" t="e">
        <f ca="1">IF(AND(K691&lt;&gt; "", COUNTIF(SAP!#REF!,K691)&gt;0),"Matched", "")</f>
        <v>#REF!</v>
      </c>
      <c r="M691" s="1" t="str">
        <f t="shared" si="37"/>
        <v/>
      </c>
      <c r="N691" s="1" t="e">
        <f ca="1">IF(AND(M691&lt;&gt; "", COUNTIF(SAP!#REF!,M691)&gt;0),"Matched", "")</f>
        <v>#REF!</v>
      </c>
      <c r="O691" s="1" t="str">
        <f t="shared" si="38"/>
        <v/>
      </c>
      <c r="P691" s="1" t="e">
        <f ca="1">IF(AND(O691&lt;&gt; "", COUNTIF(SAP!#REF!,O691)&gt;0),"Matched", "")</f>
        <v>#REF!</v>
      </c>
      <c r="Q691" s="1" t="str">
        <f ca="1">IF(D691="AC","Logic4"&amp;"_"&amp;TEXT(C691,"dd.mm.yyyy") &amp;"_"&amp; 1741727.94,"")</f>
        <v>Logic4_05.02.2020_1741727.94</v>
      </c>
      <c r="R691" s="1" t="e">
        <f ca="1">IF(AND(Q691&lt;&gt; "", COUNTIF(SAP!#REF!,Q691)&gt;0),"Matched", "")</f>
        <v>#REF!</v>
      </c>
    </row>
    <row r="692" spans="1:18">
      <c r="A692" s="9">
        <v>11563327</v>
      </c>
      <c r="B692" s="10">
        <v>43866</v>
      </c>
      <c r="C692" s="10">
        <v>43866</v>
      </c>
      <c r="D692" s="11" t="s">
        <v>10</v>
      </c>
      <c r="E692" s="11">
        <v>0</v>
      </c>
      <c r="F692" s="11">
        <v>0</v>
      </c>
      <c r="G692" s="11">
        <v>8990</v>
      </c>
      <c r="H692" s="11">
        <v>320254.7</v>
      </c>
      <c r="I692" s="11" t="s">
        <v>11</v>
      </c>
      <c r="J692" s="11" t="s">
        <v>12</v>
      </c>
      <c r="K692" s="1" t="str">
        <f t="shared" si="36"/>
        <v/>
      </c>
      <c r="L692" s="1" t="e">
        <f ca="1">IF(AND(K692&lt;&gt; "", COUNTIF(SAP!#REF!,K692)&gt;0),"Matched", "")</f>
        <v>#REF!</v>
      </c>
      <c r="M692" s="1" t="str">
        <f t="shared" si="37"/>
        <v/>
      </c>
      <c r="N692" s="1" t="e">
        <f ca="1">IF(AND(M692&lt;&gt; "", COUNTIF(SAP!#REF!,M692)&gt;0),"Matched", "")</f>
        <v>#REF!</v>
      </c>
      <c r="O692" s="1" t="str">
        <f t="shared" si="38"/>
        <v/>
      </c>
      <c r="P692" s="1" t="e">
        <f ca="1">IF(AND(O692&lt;&gt; "", COUNTIF(SAP!#REF!,O692)&gt;0),"Matched", "")</f>
        <v>#REF!</v>
      </c>
      <c r="Q692" s="1" t="str">
        <f ca="1">IF(D692="AC","Logic4"&amp;"_"&amp;TEXT(C692,"dd.mm.yyyy") &amp;"_"&amp; 1741727.94,"")</f>
        <v>Logic4_05.02.2020_1741727.94</v>
      </c>
      <c r="R692" s="1" t="e">
        <f ca="1">IF(AND(Q692&lt;&gt; "", COUNTIF(SAP!#REF!,Q692)&gt;0),"Matched", "")</f>
        <v>#REF!</v>
      </c>
    </row>
    <row r="693" spans="1:18">
      <c r="A693" s="13">
        <v>11563327</v>
      </c>
      <c r="B693" s="14">
        <v>43866</v>
      </c>
      <c r="C693" s="14">
        <v>43866</v>
      </c>
      <c r="D693" s="15" t="s">
        <v>10</v>
      </c>
      <c r="E693" s="15">
        <v>0</v>
      </c>
      <c r="F693" s="15">
        <v>0</v>
      </c>
      <c r="G693" s="15">
        <v>9031.2000000000007</v>
      </c>
      <c r="H693" s="15">
        <v>329285.90000000002</v>
      </c>
      <c r="I693" s="15" t="s">
        <v>11</v>
      </c>
      <c r="J693" s="15" t="s">
        <v>12</v>
      </c>
      <c r="K693" s="1" t="str">
        <f t="shared" si="36"/>
        <v/>
      </c>
      <c r="L693" s="1" t="e">
        <f ca="1">IF(AND(K693&lt;&gt; "", COUNTIF(SAP!#REF!,K693)&gt;0),"Matched", "")</f>
        <v>#REF!</v>
      </c>
      <c r="M693" s="1" t="str">
        <f t="shared" si="37"/>
        <v/>
      </c>
      <c r="N693" s="1" t="e">
        <f ca="1">IF(AND(M693&lt;&gt; "", COUNTIF(SAP!#REF!,M693)&gt;0),"Matched", "")</f>
        <v>#REF!</v>
      </c>
      <c r="O693" s="1" t="str">
        <f t="shared" si="38"/>
        <v/>
      </c>
      <c r="P693" s="1" t="e">
        <f ca="1">IF(AND(O693&lt;&gt; "", COUNTIF(SAP!#REF!,O693)&gt;0),"Matched", "")</f>
        <v>#REF!</v>
      </c>
      <c r="Q693" s="1" t="str">
        <f ca="1">IF(D693="AC","Logic4"&amp;"_"&amp;TEXT(C693,"dd.mm.yyyy") &amp;"_"&amp; 1741727.94,"")</f>
        <v>Logic4_05.02.2020_1741727.94</v>
      </c>
      <c r="R693" s="1" t="e">
        <f ca="1">IF(AND(Q693&lt;&gt; "", COUNTIF(SAP!#REF!,Q693)&gt;0),"Matched", "")</f>
        <v>#REF!</v>
      </c>
    </row>
    <row r="694" spans="1:18">
      <c r="A694" s="9">
        <v>11563327</v>
      </c>
      <c r="B694" s="10">
        <v>43866</v>
      </c>
      <c r="C694" s="10">
        <v>43866</v>
      </c>
      <c r="D694" s="11" t="s">
        <v>10</v>
      </c>
      <c r="E694" s="11">
        <v>0</v>
      </c>
      <c r="F694" s="11">
        <v>0</v>
      </c>
      <c r="G694" s="11">
        <v>9162</v>
      </c>
      <c r="H694" s="11">
        <v>338447.9</v>
      </c>
      <c r="I694" s="11" t="s">
        <v>11</v>
      </c>
      <c r="J694" s="11" t="s">
        <v>12</v>
      </c>
      <c r="K694" s="1" t="str">
        <f t="shared" si="36"/>
        <v/>
      </c>
      <c r="L694" s="1" t="e">
        <f ca="1">IF(AND(K694&lt;&gt; "", COUNTIF(SAP!#REF!,K694)&gt;0),"Matched", "")</f>
        <v>#REF!</v>
      </c>
      <c r="M694" s="1" t="str">
        <f t="shared" si="37"/>
        <v/>
      </c>
      <c r="N694" s="1" t="e">
        <f ca="1">IF(AND(M694&lt;&gt; "", COUNTIF(SAP!#REF!,M694)&gt;0),"Matched", "")</f>
        <v>#REF!</v>
      </c>
      <c r="O694" s="1" t="str">
        <f t="shared" si="38"/>
        <v/>
      </c>
      <c r="P694" s="1" t="e">
        <f ca="1">IF(AND(O694&lt;&gt; "", COUNTIF(SAP!#REF!,O694)&gt;0),"Matched", "")</f>
        <v>#REF!</v>
      </c>
      <c r="Q694" s="1" t="str">
        <f ca="1">IF(D694="AC","Logic4"&amp;"_"&amp;TEXT(C694,"dd.mm.yyyy") &amp;"_"&amp; 1741727.94,"")</f>
        <v>Logic4_05.02.2020_1741727.94</v>
      </c>
      <c r="R694" s="1" t="e">
        <f ca="1">IF(AND(Q694&lt;&gt; "", COUNTIF(SAP!#REF!,Q694)&gt;0),"Matched", "")</f>
        <v>#REF!</v>
      </c>
    </row>
    <row r="695" spans="1:18">
      <c r="A695" s="13">
        <v>11563327</v>
      </c>
      <c r="B695" s="14">
        <v>43866</v>
      </c>
      <c r="C695" s="14">
        <v>43866</v>
      </c>
      <c r="D695" s="15" t="s">
        <v>10</v>
      </c>
      <c r="E695" s="15">
        <v>0</v>
      </c>
      <c r="F695" s="15">
        <v>0</v>
      </c>
      <c r="G695" s="15">
        <v>9178.7000000000007</v>
      </c>
      <c r="H695" s="15">
        <v>347626.6</v>
      </c>
      <c r="I695" s="15" t="s">
        <v>11</v>
      </c>
      <c r="J695" s="15" t="s">
        <v>12</v>
      </c>
      <c r="K695" s="1" t="str">
        <f t="shared" si="36"/>
        <v/>
      </c>
      <c r="L695" s="1" t="e">
        <f ca="1">IF(AND(K695&lt;&gt; "", COUNTIF(SAP!#REF!,K695)&gt;0),"Matched", "")</f>
        <v>#REF!</v>
      </c>
      <c r="M695" s="1" t="str">
        <f t="shared" si="37"/>
        <v/>
      </c>
      <c r="N695" s="1" t="e">
        <f ca="1">IF(AND(M695&lt;&gt; "", COUNTIF(SAP!#REF!,M695)&gt;0),"Matched", "")</f>
        <v>#REF!</v>
      </c>
      <c r="O695" s="1" t="str">
        <f t="shared" si="38"/>
        <v/>
      </c>
      <c r="P695" s="1" t="e">
        <f ca="1">IF(AND(O695&lt;&gt; "", COUNTIF(SAP!#REF!,O695)&gt;0),"Matched", "")</f>
        <v>#REF!</v>
      </c>
      <c r="Q695" s="1" t="str">
        <f ca="1">IF(D695="AC","Logic4"&amp;"_"&amp;TEXT(C695,"dd.mm.yyyy") &amp;"_"&amp; 1741727.94,"")</f>
        <v>Logic4_05.02.2020_1741727.94</v>
      </c>
      <c r="R695" s="1" t="e">
        <f ca="1">IF(AND(Q695&lt;&gt; "", COUNTIF(SAP!#REF!,Q695)&gt;0),"Matched", "")</f>
        <v>#REF!</v>
      </c>
    </row>
    <row r="696" spans="1:18">
      <c r="A696" s="9">
        <v>11563327</v>
      </c>
      <c r="B696" s="10">
        <v>43866</v>
      </c>
      <c r="C696" s="10">
        <v>43866</v>
      </c>
      <c r="D696" s="11" t="s">
        <v>10</v>
      </c>
      <c r="E696" s="11">
        <v>0</v>
      </c>
      <c r="F696" s="11">
        <v>0</v>
      </c>
      <c r="G696" s="11">
        <v>9187.7999999999993</v>
      </c>
      <c r="H696" s="11">
        <v>356814.4</v>
      </c>
      <c r="I696" s="11" t="s">
        <v>11</v>
      </c>
      <c r="J696" s="11" t="s">
        <v>12</v>
      </c>
      <c r="K696" s="1" t="str">
        <f t="shared" si="36"/>
        <v/>
      </c>
      <c r="L696" s="1" t="e">
        <f ca="1">IF(AND(K696&lt;&gt; "", COUNTIF(SAP!#REF!,K696)&gt;0),"Matched", "")</f>
        <v>#REF!</v>
      </c>
      <c r="M696" s="1" t="str">
        <f t="shared" si="37"/>
        <v/>
      </c>
      <c r="N696" s="1" t="e">
        <f ca="1">IF(AND(M696&lt;&gt; "", COUNTIF(SAP!#REF!,M696)&gt;0),"Matched", "")</f>
        <v>#REF!</v>
      </c>
      <c r="O696" s="1" t="str">
        <f t="shared" si="38"/>
        <v/>
      </c>
      <c r="P696" s="1" t="e">
        <f ca="1">IF(AND(O696&lt;&gt; "", COUNTIF(SAP!#REF!,O696)&gt;0),"Matched", "")</f>
        <v>#REF!</v>
      </c>
      <c r="Q696" s="1" t="str">
        <f ca="1">IF(D696="AC","Logic4"&amp;"_"&amp;TEXT(C696,"dd.mm.yyyy") &amp;"_"&amp; 1741727.94,"")</f>
        <v>Logic4_05.02.2020_1741727.94</v>
      </c>
      <c r="R696" s="1" t="e">
        <f ca="1">IF(AND(Q696&lt;&gt; "", COUNTIF(SAP!#REF!,Q696)&gt;0),"Matched", "")</f>
        <v>#REF!</v>
      </c>
    </row>
    <row r="697" spans="1:18">
      <c r="A697" s="13">
        <v>11563327</v>
      </c>
      <c r="B697" s="14">
        <v>43866</v>
      </c>
      <c r="C697" s="14">
        <v>43866</v>
      </c>
      <c r="D697" s="15" t="s">
        <v>10</v>
      </c>
      <c r="E697" s="15">
        <v>0</v>
      </c>
      <c r="F697" s="15">
        <v>0</v>
      </c>
      <c r="G697" s="15">
        <v>9197.1</v>
      </c>
      <c r="H697" s="15">
        <v>366011.5</v>
      </c>
      <c r="I697" s="15" t="s">
        <v>11</v>
      </c>
      <c r="J697" s="15" t="s">
        <v>12</v>
      </c>
      <c r="K697" s="1" t="str">
        <f t="shared" si="36"/>
        <v/>
      </c>
      <c r="L697" s="1" t="e">
        <f ca="1">IF(AND(K697&lt;&gt; "", COUNTIF(SAP!#REF!,K697)&gt;0),"Matched", "")</f>
        <v>#REF!</v>
      </c>
      <c r="M697" s="1" t="str">
        <f t="shared" si="37"/>
        <v/>
      </c>
      <c r="N697" s="1" t="e">
        <f ca="1">IF(AND(M697&lt;&gt; "", COUNTIF(SAP!#REF!,M697)&gt;0),"Matched", "")</f>
        <v>#REF!</v>
      </c>
      <c r="O697" s="1" t="str">
        <f t="shared" si="38"/>
        <v/>
      </c>
      <c r="P697" s="1" t="e">
        <f ca="1">IF(AND(O697&lt;&gt; "", COUNTIF(SAP!#REF!,O697)&gt;0),"Matched", "")</f>
        <v>#REF!</v>
      </c>
      <c r="Q697" s="1" t="str">
        <f ca="1">IF(D697="AC","Logic4"&amp;"_"&amp;TEXT(C697,"dd.mm.yyyy") &amp;"_"&amp; 1741727.94,"")</f>
        <v>Logic4_05.02.2020_1741727.94</v>
      </c>
      <c r="R697" s="1" t="e">
        <f ca="1">IF(AND(Q697&lt;&gt; "", COUNTIF(SAP!#REF!,Q697)&gt;0),"Matched", "")</f>
        <v>#REF!</v>
      </c>
    </row>
    <row r="698" spans="1:18">
      <c r="A698" s="9">
        <v>11563327</v>
      </c>
      <c r="B698" s="10">
        <v>43866</v>
      </c>
      <c r="C698" s="10">
        <v>43866</v>
      </c>
      <c r="D698" s="11" t="s">
        <v>10</v>
      </c>
      <c r="E698" s="11">
        <v>0</v>
      </c>
      <c r="F698" s="11">
        <v>0</v>
      </c>
      <c r="G698" s="11">
        <v>9610</v>
      </c>
      <c r="H698" s="11">
        <v>375621.5</v>
      </c>
      <c r="I698" s="11" t="s">
        <v>11</v>
      </c>
      <c r="J698" s="11" t="s">
        <v>12</v>
      </c>
      <c r="K698" s="1" t="str">
        <f t="shared" si="36"/>
        <v/>
      </c>
      <c r="L698" s="1" t="e">
        <f ca="1">IF(AND(K698&lt;&gt; "", COUNTIF(SAP!#REF!,K698)&gt;0),"Matched", "")</f>
        <v>#REF!</v>
      </c>
      <c r="M698" s="1" t="str">
        <f t="shared" si="37"/>
        <v/>
      </c>
      <c r="N698" s="1" t="e">
        <f ca="1">IF(AND(M698&lt;&gt; "", COUNTIF(SAP!#REF!,M698)&gt;0),"Matched", "")</f>
        <v>#REF!</v>
      </c>
      <c r="O698" s="1" t="str">
        <f t="shared" si="38"/>
        <v/>
      </c>
      <c r="P698" s="1" t="e">
        <f ca="1">IF(AND(O698&lt;&gt; "", COUNTIF(SAP!#REF!,O698)&gt;0),"Matched", "")</f>
        <v>#REF!</v>
      </c>
      <c r="Q698" s="1" t="str">
        <f ca="1">IF(D698="AC","Logic4"&amp;"_"&amp;TEXT(C698,"dd.mm.yyyy") &amp;"_"&amp; 1741727.94,"")</f>
        <v>Logic4_05.02.2020_1741727.94</v>
      </c>
      <c r="R698" s="1" t="e">
        <f ca="1">IF(AND(Q698&lt;&gt; "", COUNTIF(SAP!#REF!,Q698)&gt;0),"Matched", "")</f>
        <v>#REF!</v>
      </c>
    </row>
    <row r="699" spans="1:18">
      <c r="A699" s="13">
        <v>11563327</v>
      </c>
      <c r="B699" s="14">
        <v>43866</v>
      </c>
      <c r="C699" s="14">
        <v>43866</v>
      </c>
      <c r="D699" s="15" t="s">
        <v>10</v>
      </c>
      <c r="E699" s="15">
        <v>0</v>
      </c>
      <c r="F699" s="15">
        <v>0</v>
      </c>
      <c r="G699" s="15">
        <v>9610</v>
      </c>
      <c r="H699" s="15">
        <v>385231.5</v>
      </c>
      <c r="I699" s="15" t="s">
        <v>11</v>
      </c>
      <c r="J699" s="15" t="s">
        <v>12</v>
      </c>
      <c r="K699" s="1" t="str">
        <f t="shared" si="36"/>
        <v/>
      </c>
      <c r="L699" s="1" t="e">
        <f ca="1">IF(AND(K699&lt;&gt; "", COUNTIF(SAP!#REF!,K699)&gt;0),"Matched", "")</f>
        <v>#REF!</v>
      </c>
      <c r="M699" s="1" t="str">
        <f t="shared" si="37"/>
        <v/>
      </c>
      <c r="N699" s="1" t="e">
        <f ca="1">IF(AND(M699&lt;&gt; "", COUNTIF(SAP!#REF!,M699)&gt;0),"Matched", "")</f>
        <v>#REF!</v>
      </c>
      <c r="O699" s="1" t="str">
        <f t="shared" si="38"/>
        <v/>
      </c>
      <c r="P699" s="1" t="e">
        <f ca="1">IF(AND(O699&lt;&gt; "", COUNTIF(SAP!#REF!,O699)&gt;0),"Matched", "")</f>
        <v>#REF!</v>
      </c>
      <c r="Q699" s="1" t="str">
        <f ca="1">IF(D699="AC","Logic4"&amp;"_"&amp;TEXT(C699,"dd.mm.yyyy") &amp;"_"&amp; 1741727.94,"")</f>
        <v>Logic4_05.02.2020_1741727.94</v>
      </c>
      <c r="R699" s="1" t="e">
        <f ca="1">IF(AND(Q699&lt;&gt; "", COUNTIF(SAP!#REF!,Q699)&gt;0),"Matched", "")</f>
        <v>#REF!</v>
      </c>
    </row>
    <row r="700" spans="1:18">
      <c r="A700" s="9">
        <v>11563327</v>
      </c>
      <c r="B700" s="10">
        <v>43866</v>
      </c>
      <c r="C700" s="10">
        <v>43866</v>
      </c>
      <c r="D700" s="11" t="s">
        <v>10</v>
      </c>
      <c r="E700" s="11">
        <v>0</v>
      </c>
      <c r="F700" s="11">
        <v>0</v>
      </c>
      <c r="G700" s="11">
        <v>9786.9</v>
      </c>
      <c r="H700" s="11">
        <v>395018.4</v>
      </c>
      <c r="I700" s="11" t="s">
        <v>11</v>
      </c>
      <c r="J700" s="11" t="s">
        <v>12</v>
      </c>
      <c r="K700" s="1" t="str">
        <f t="shared" si="36"/>
        <v/>
      </c>
      <c r="L700" s="1" t="e">
        <f ca="1">IF(AND(K700&lt;&gt; "", COUNTIF(SAP!#REF!,K700)&gt;0),"Matched", "")</f>
        <v>#REF!</v>
      </c>
      <c r="M700" s="1" t="str">
        <f t="shared" si="37"/>
        <v/>
      </c>
      <c r="N700" s="1" t="e">
        <f ca="1">IF(AND(M700&lt;&gt; "", COUNTIF(SAP!#REF!,M700)&gt;0),"Matched", "")</f>
        <v>#REF!</v>
      </c>
      <c r="O700" s="1" t="str">
        <f t="shared" si="38"/>
        <v/>
      </c>
      <c r="P700" s="1" t="e">
        <f ca="1">IF(AND(O700&lt;&gt; "", COUNTIF(SAP!#REF!,O700)&gt;0),"Matched", "")</f>
        <v>#REF!</v>
      </c>
      <c r="Q700" s="1" t="str">
        <f ca="1">IF(D700="AC","Logic4"&amp;"_"&amp;TEXT(C700,"dd.mm.yyyy") &amp;"_"&amp; 1741727.94,"")</f>
        <v>Logic4_05.02.2020_1741727.94</v>
      </c>
      <c r="R700" s="1" t="e">
        <f ca="1">IF(AND(Q700&lt;&gt; "", COUNTIF(SAP!#REF!,Q700)&gt;0),"Matched", "")</f>
        <v>#REF!</v>
      </c>
    </row>
    <row r="701" spans="1:18">
      <c r="A701" s="13">
        <v>11563327</v>
      </c>
      <c r="B701" s="14">
        <v>43866</v>
      </c>
      <c r="C701" s="14">
        <v>43866</v>
      </c>
      <c r="D701" s="15" t="s">
        <v>10</v>
      </c>
      <c r="E701" s="15">
        <v>0</v>
      </c>
      <c r="F701" s="15">
        <v>0</v>
      </c>
      <c r="G701" s="15">
        <v>9813.9</v>
      </c>
      <c r="H701" s="15">
        <v>404832.3</v>
      </c>
      <c r="I701" s="15" t="s">
        <v>11</v>
      </c>
      <c r="J701" s="15" t="s">
        <v>12</v>
      </c>
      <c r="K701" s="1" t="str">
        <f t="shared" si="36"/>
        <v/>
      </c>
      <c r="L701" s="1" t="e">
        <f ca="1">IF(AND(K701&lt;&gt; "", COUNTIF(SAP!#REF!,K701)&gt;0),"Matched", "")</f>
        <v>#REF!</v>
      </c>
      <c r="M701" s="1" t="str">
        <f t="shared" si="37"/>
        <v/>
      </c>
      <c r="N701" s="1" t="e">
        <f ca="1">IF(AND(M701&lt;&gt; "", COUNTIF(SAP!#REF!,M701)&gt;0),"Matched", "")</f>
        <v>#REF!</v>
      </c>
      <c r="O701" s="1" t="str">
        <f t="shared" si="38"/>
        <v/>
      </c>
      <c r="P701" s="1" t="e">
        <f ca="1">IF(AND(O701&lt;&gt; "", COUNTIF(SAP!#REF!,O701)&gt;0),"Matched", "")</f>
        <v>#REF!</v>
      </c>
      <c r="Q701" s="1" t="str">
        <f ca="1">IF(D701="AC","Logic4"&amp;"_"&amp;TEXT(C701,"dd.mm.yyyy") &amp;"_"&amp; 1741727.94,"")</f>
        <v>Logic4_05.02.2020_1741727.94</v>
      </c>
      <c r="R701" s="1" t="e">
        <f ca="1">IF(AND(Q701&lt;&gt; "", COUNTIF(SAP!#REF!,Q701)&gt;0),"Matched", "")</f>
        <v>#REF!</v>
      </c>
    </row>
    <row r="702" spans="1:18">
      <c r="A702" s="9">
        <v>11563327</v>
      </c>
      <c r="B702" s="10">
        <v>43866</v>
      </c>
      <c r="C702" s="10">
        <v>43866</v>
      </c>
      <c r="D702" s="11" t="s">
        <v>10</v>
      </c>
      <c r="E702" s="11">
        <v>0</v>
      </c>
      <c r="F702" s="11">
        <v>0</v>
      </c>
      <c r="G702" s="11">
        <v>9831.08</v>
      </c>
      <c r="H702" s="11">
        <v>414663.38</v>
      </c>
      <c r="I702" s="11" t="s">
        <v>11</v>
      </c>
      <c r="J702" s="11" t="s">
        <v>12</v>
      </c>
      <c r="K702" s="1" t="str">
        <f t="shared" si="36"/>
        <v/>
      </c>
      <c r="L702" s="1" t="e">
        <f ca="1">IF(AND(K702&lt;&gt; "", COUNTIF(SAP!#REF!,K702)&gt;0),"Matched", "")</f>
        <v>#REF!</v>
      </c>
      <c r="M702" s="1" t="str">
        <f t="shared" si="37"/>
        <v/>
      </c>
      <c r="N702" s="1" t="e">
        <f ca="1">IF(AND(M702&lt;&gt; "", COUNTIF(SAP!#REF!,M702)&gt;0),"Matched", "")</f>
        <v>#REF!</v>
      </c>
      <c r="O702" s="1" t="str">
        <f t="shared" si="38"/>
        <v/>
      </c>
      <c r="P702" s="1" t="e">
        <f ca="1">IF(AND(O702&lt;&gt; "", COUNTIF(SAP!#REF!,O702)&gt;0),"Matched", "")</f>
        <v>#REF!</v>
      </c>
      <c r="Q702" s="1" t="str">
        <f ca="1">IF(D702="AC","Logic4"&amp;"_"&amp;TEXT(C702,"dd.mm.yyyy") &amp;"_"&amp; 1741727.94,"")</f>
        <v>Logic4_05.02.2020_1741727.94</v>
      </c>
      <c r="R702" s="1" t="e">
        <f ca="1">IF(AND(Q702&lt;&gt; "", COUNTIF(SAP!#REF!,Q702)&gt;0),"Matched", "")</f>
        <v>#REF!</v>
      </c>
    </row>
    <row r="703" spans="1:18">
      <c r="A703" s="13">
        <v>11563327</v>
      </c>
      <c r="B703" s="14">
        <v>43866</v>
      </c>
      <c r="C703" s="14">
        <v>43866</v>
      </c>
      <c r="D703" s="15" t="s">
        <v>10</v>
      </c>
      <c r="E703" s="15">
        <v>0</v>
      </c>
      <c r="F703" s="15">
        <v>0</v>
      </c>
      <c r="G703" s="15">
        <v>9876.2000000000007</v>
      </c>
      <c r="H703" s="15">
        <v>424539.58</v>
      </c>
      <c r="I703" s="15" t="s">
        <v>11</v>
      </c>
      <c r="J703" s="15" t="s">
        <v>12</v>
      </c>
      <c r="K703" s="1" t="str">
        <f t="shared" si="36"/>
        <v/>
      </c>
      <c r="L703" s="1" t="e">
        <f ca="1">IF(AND(K703&lt;&gt; "", COUNTIF(SAP!#REF!,K703)&gt;0),"Matched", "")</f>
        <v>#REF!</v>
      </c>
      <c r="M703" s="1" t="str">
        <f t="shared" si="37"/>
        <v/>
      </c>
      <c r="N703" s="1" t="e">
        <f ca="1">IF(AND(M703&lt;&gt; "", COUNTIF(SAP!#REF!,M703)&gt;0),"Matched", "")</f>
        <v>#REF!</v>
      </c>
      <c r="O703" s="1" t="str">
        <f t="shared" si="38"/>
        <v/>
      </c>
      <c r="P703" s="1" t="e">
        <f ca="1">IF(AND(O703&lt;&gt; "", COUNTIF(SAP!#REF!,O703)&gt;0),"Matched", "")</f>
        <v>#REF!</v>
      </c>
      <c r="Q703" s="1" t="str">
        <f ca="1">IF(D703="AC","Logic4"&amp;"_"&amp;TEXT(C703,"dd.mm.yyyy") &amp;"_"&amp; 1741727.94,"")</f>
        <v>Logic4_05.02.2020_1741727.94</v>
      </c>
      <c r="R703" s="1" t="e">
        <f ca="1">IF(AND(Q703&lt;&gt; "", COUNTIF(SAP!#REF!,Q703)&gt;0),"Matched", "")</f>
        <v>#REF!</v>
      </c>
    </row>
    <row r="704" spans="1:18">
      <c r="A704" s="9">
        <v>11563327</v>
      </c>
      <c r="B704" s="10">
        <v>43866</v>
      </c>
      <c r="C704" s="10">
        <v>43866</v>
      </c>
      <c r="D704" s="11" t="s">
        <v>10</v>
      </c>
      <c r="E704" s="11">
        <v>0</v>
      </c>
      <c r="F704" s="11">
        <v>0</v>
      </c>
      <c r="G704" s="11">
        <v>9984</v>
      </c>
      <c r="H704" s="11">
        <v>434523.58</v>
      </c>
      <c r="I704" s="11" t="s">
        <v>11</v>
      </c>
      <c r="J704" s="11" t="s">
        <v>12</v>
      </c>
      <c r="K704" s="1" t="str">
        <f t="shared" si="36"/>
        <v/>
      </c>
      <c r="L704" s="1" t="e">
        <f ca="1">IF(AND(K704&lt;&gt; "", COUNTIF(SAP!#REF!,K704)&gt;0),"Matched", "")</f>
        <v>#REF!</v>
      </c>
      <c r="M704" s="1" t="str">
        <f t="shared" si="37"/>
        <v/>
      </c>
      <c r="N704" s="1" t="e">
        <f ca="1">IF(AND(M704&lt;&gt; "", COUNTIF(SAP!#REF!,M704)&gt;0),"Matched", "")</f>
        <v>#REF!</v>
      </c>
      <c r="O704" s="1" t="str">
        <f t="shared" si="38"/>
        <v/>
      </c>
      <c r="P704" s="1" t="e">
        <f ca="1">IF(AND(O704&lt;&gt; "", COUNTIF(SAP!#REF!,O704)&gt;0),"Matched", "")</f>
        <v>#REF!</v>
      </c>
      <c r="Q704" s="1" t="str">
        <f ca="1">IF(D704="AC","Logic4"&amp;"_"&amp;TEXT(C704,"dd.mm.yyyy") &amp;"_"&amp; 1741727.94,"")</f>
        <v>Logic4_05.02.2020_1741727.94</v>
      </c>
      <c r="R704" s="1" t="e">
        <f ca="1">IF(AND(Q704&lt;&gt; "", COUNTIF(SAP!#REF!,Q704)&gt;0),"Matched", "")</f>
        <v>#REF!</v>
      </c>
    </row>
    <row r="705" spans="1:18">
      <c r="A705" s="13">
        <v>11563327</v>
      </c>
      <c r="B705" s="14">
        <v>43866</v>
      </c>
      <c r="C705" s="14">
        <v>43866</v>
      </c>
      <c r="D705" s="15" t="s">
        <v>10</v>
      </c>
      <c r="E705" s="15">
        <v>0</v>
      </c>
      <c r="F705" s="15">
        <v>0</v>
      </c>
      <c r="G705" s="15">
        <v>10080</v>
      </c>
      <c r="H705" s="15">
        <v>444603.58</v>
      </c>
      <c r="I705" s="15" t="s">
        <v>11</v>
      </c>
      <c r="J705" s="15" t="s">
        <v>12</v>
      </c>
      <c r="K705" s="1" t="str">
        <f t="shared" si="36"/>
        <v/>
      </c>
      <c r="L705" s="1" t="e">
        <f ca="1">IF(AND(K705&lt;&gt; "", COUNTIF(SAP!#REF!,K705)&gt;0),"Matched", "")</f>
        <v>#REF!</v>
      </c>
      <c r="M705" s="1" t="str">
        <f t="shared" si="37"/>
        <v/>
      </c>
      <c r="N705" s="1" t="e">
        <f ca="1">IF(AND(M705&lt;&gt; "", COUNTIF(SAP!#REF!,M705)&gt;0),"Matched", "")</f>
        <v>#REF!</v>
      </c>
      <c r="O705" s="1" t="str">
        <f t="shared" si="38"/>
        <v/>
      </c>
      <c r="P705" s="1" t="e">
        <f ca="1">IF(AND(O705&lt;&gt; "", COUNTIF(SAP!#REF!,O705)&gt;0),"Matched", "")</f>
        <v>#REF!</v>
      </c>
      <c r="Q705" s="1" t="str">
        <f ca="1">IF(D705="AC","Logic4"&amp;"_"&amp;TEXT(C705,"dd.mm.yyyy") &amp;"_"&amp; 1741727.94,"")</f>
        <v>Logic4_05.02.2020_1741727.94</v>
      </c>
      <c r="R705" s="1" t="e">
        <f ca="1">IF(AND(Q705&lt;&gt; "", COUNTIF(SAP!#REF!,Q705)&gt;0),"Matched", "")</f>
        <v>#REF!</v>
      </c>
    </row>
    <row r="706" spans="1:18">
      <c r="A706" s="9">
        <v>11563327</v>
      </c>
      <c r="B706" s="10">
        <v>43866</v>
      </c>
      <c r="C706" s="10">
        <v>43866</v>
      </c>
      <c r="D706" s="11" t="s">
        <v>10</v>
      </c>
      <c r="E706" s="11">
        <v>0</v>
      </c>
      <c r="F706" s="11">
        <v>0</v>
      </c>
      <c r="G706" s="11">
        <v>10180.41</v>
      </c>
      <c r="H706" s="11">
        <v>454783.99</v>
      </c>
      <c r="I706" s="11" t="s">
        <v>11</v>
      </c>
      <c r="J706" s="11" t="s">
        <v>12</v>
      </c>
      <c r="K706" s="1" t="str">
        <f t="shared" si="36"/>
        <v/>
      </c>
      <c r="L706" s="1" t="e">
        <f ca="1">IF(AND(K706&lt;&gt; "", COUNTIF(SAP!#REF!,K706)&gt;0),"Matched", "")</f>
        <v>#REF!</v>
      </c>
      <c r="M706" s="1" t="str">
        <f t="shared" si="37"/>
        <v/>
      </c>
      <c r="N706" s="1" t="e">
        <f ca="1">IF(AND(M706&lt;&gt; "", COUNTIF(SAP!#REF!,M706)&gt;0),"Matched", "")</f>
        <v>#REF!</v>
      </c>
      <c r="O706" s="1" t="str">
        <f t="shared" si="38"/>
        <v/>
      </c>
      <c r="P706" s="1" t="e">
        <f ca="1">IF(AND(O706&lt;&gt; "", COUNTIF(SAP!#REF!,O706)&gt;0),"Matched", "")</f>
        <v>#REF!</v>
      </c>
      <c r="Q706" s="1" t="str">
        <f ca="1">IF(D706="AC","Logic4"&amp;"_"&amp;TEXT(C706,"dd.mm.yyyy") &amp;"_"&amp; 1741727.94,"")</f>
        <v>Logic4_05.02.2020_1741727.94</v>
      </c>
      <c r="R706" s="1" t="e">
        <f ca="1">IF(AND(Q706&lt;&gt; "", COUNTIF(SAP!#REF!,Q706)&gt;0),"Matched", "")</f>
        <v>#REF!</v>
      </c>
    </row>
    <row r="707" spans="1:18">
      <c r="A707" s="13">
        <v>11563327</v>
      </c>
      <c r="B707" s="14">
        <v>43866</v>
      </c>
      <c r="C707" s="14">
        <v>43866</v>
      </c>
      <c r="D707" s="15" t="s">
        <v>10</v>
      </c>
      <c r="E707" s="15">
        <v>0</v>
      </c>
      <c r="F707" s="15">
        <v>0</v>
      </c>
      <c r="G707" s="15">
        <v>10190</v>
      </c>
      <c r="H707" s="15">
        <v>464973.99</v>
      </c>
      <c r="I707" s="15" t="s">
        <v>11</v>
      </c>
      <c r="J707" s="15" t="s">
        <v>12</v>
      </c>
      <c r="K707" s="1" t="str">
        <f t="shared" ref="K707:K770" si="39">IF(D707="TF","Logic1"&amp;"_"&amp;TEXT(C707, "mm") &amp;"_"&amp; F707,"")</f>
        <v/>
      </c>
      <c r="L707" s="1" t="e">
        <f ca="1">IF(AND(K707&lt;&gt; "", COUNTIF(SAP!#REF!,K707)&gt;0),"Matched", "")</f>
        <v>#REF!</v>
      </c>
      <c r="M707" s="1" t="str">
        <f t="shared" si="37"/>
        <v/>
      </c>
      <c r="N707" s="1" t="e">
        <f ca="1">IF(AND(M707&lt;&gt; "", COUNTIF(SAP!#REF!,M707)&gt;0),"Matched", "")</f>
        <v>#REF!</v>
      </c>
      <c r="O707" s="1" t="str">
        <f t="shared" si="38"/>
        <v/>
      </c>
      <c r="P707" s="1" t="e">
        <f ca="1">IF(AND(O707&lt;&gt; "", COUNTIF(SAP!#REF!,O707)&gt;0),"Matched", "")</f>
        <v>#REF!</v>
      </c>
      <c r="Q707" s="1" t="str">
        <f ca="1">IF(D707="AC","Logic4"&amp;"_"&amp;TEXT(C707,"dd.mm.yyyy") &amp;"_"&amp; 1741727.94,"")</f>
        <v>Logic4_05.02.2020_1741727.94</v>
      </c>
      <c r="R707" s="1" t="e">
        <f ca="1">IF(AND(Q707&lt;&gt; "", COUNTIF(SAP!#REF!,Q707)&gt;0),"Matched", "")</f>
        <v>#REF!</v>
      </c>
    </row>
    <row r="708" spans="1:18">
      <c r="A708" s="9">
        <v>11563327</v>
      </c>
      <c r="B708" s="10">
        <v>43866</v>
      </c>
      <c r="C708" s="10">
        <v>43866</v>
      </c>
      <c r="D708" s="11" t="s">
        <v>10</v>
      </c>
      <c r="E708" s="11">
        <v>0</v>
      </c>
      <c r="F708" s="11">
        <v>0</v>
      </c>
      <c r="G708" s="11">
        <v>10200</v>
      </c>
      <c r="H708" s="11">
        <v>475173.99</v>
      </c>
      <c r="I708" s="11" t="s">
        <v>11</v>
      </c>
      <c r="J708" s="11" t="s">
        <v>12</v>
      </c>
      <c r="K708" s="1" t="str">
        <f t="shared" si="39"/>
        <v/>
      </c>
      <c r="L708" s="1" t="e">
        <f ca="1">IF(AND(K708&lt;&gt; "", COUNTIF(SAP!#REF!,K708)&gt;0),"Matched", "")</f>
        <v>#REF!</v>
      </c>
      <c r="M708" s="1" t="str">
        <f t="shared" si="37"/>
        <v/>
      </c>
      <c r="N708" s="1" t="e">
        <f ca="1">IF(AND(M708&lt;&gt; "", COUNTIF(SAP!#REF!,M708)&gt;0),"Matched", "")</f>
        <v>#REF!</v>
      </c>
      <c r="O708" s="1" t="str">
        <f t="shared" si="38"/>
        <v/>
      </c>
      <c r="P708" s="1" t="e">
        <f ca="1">IF(AND(O708&lt;&gt; "", COUNTIF(SAP!#REF!,O708)&gt;0),"Matched", "")</f>
        <v>#REF!</v>
      </c>
      <c r="Q708" s="1" t="str">
        <f ca="1">IF(D708="AC","Logic4"&amp;"_"&amp;TEXT(C708,"dd.mm.yyyy") &amp;"_"&amp; 1741727.94,"")</f>
        <v>Logic4_05.02.2020_1741727.94</v>
      </c>
      <c r="R708" s="1" t="e">
        <f ca="1">IF(AND(Q708&lt;&gt; "", COUNTIF(SAP!#REF!,Q708)&gt;0),"Matched", "")</f>
        <v>#REF!</v>
      </c>
    </row>
    <row r="709" spans="1:18">
      <c r="A709" s="13">
        <v>11563327</v>
      </c>
      <c r="B709" s="14">
        <v>43866</v>
      </c>
      <c r="C709" s="14">
        <v>43866</v>
      </c>
      <c r="D709" s="15" t="s">
        <v>10</v>
      </c>
      <c r="E709" s="15">
        <v>0</v>
      </c>
      <c r="F709" s="15">
        <v>0</v>
      </c>
      <c r="G709" s="15">
        <v>10290</v>
      </c>
      <c r="H709" s="15">
        <v>485463.99</v>
      </c>
      <c r="I709" s="15" t="s">
        <v>11</v>
      </c>
      <c r="J709" s="15" t="s">
        <v>12</v>
      </c>
      <c r="K709" s="1" t="str">
        <f t="shared" si="39"/>
        <v/>
      </c>
      <c r="L709" s="1" t="e">
        <f ca="1">IF(AND(K709&lt;&gt; "", COUNTIF(SAP!#REF!,K709)&gt;0),"Matched", "")</f>
        <v>#REF!</v>
      </c>
      <c r="M709" s="1" t="str">
        <f t="shared" si="37"/>
        <v/>
      </c>
      <c r="N709" s="1" t="e">
        <f ca="1">IF(AND(M709&lt;&gt; "", COUNTIF(SAP!#REF!,M709)&gt;0),"Matched", "")</f>
        <v>#REF!</v>
      </c>
      <c r="O709" s="1" t="str">
        <f t="shared" si="38"/>
        <v/>
      </c>
      <c r="P709" s="1" t="e">
        <f ca="1">IF(AND(O709&lt;&gt; "", COUNTIF(SAP!#REF!,O709)&gt;0),"Matched", "")</f>
        <v>#REF!</v>
      </c>
      <c r="Q709" s="1" t="str">
        <f ca="1">IF(D709="AC","Logic4"&amp;"_"&amp;TEXT(C709,"dd.mm.yyyy") &amp;"_"&amp; 1741727.94,"")</f>
        <v>Logic4_05.02.2020_1741727.94</v>
      </c>
      <c r="R709" s="1" t="e">
        <f ca="1">IF(AND(Q709&lt;&gt; "", COUNTIF(SAP!#REF!,Q709)&gt;0),"Matched", "")</f>
        <v>#REF!</v>
      </c>
    </row>
    <row r="710" spans="1:18">
      <c r="A710" s="9">
        <v>11563327</v>
      </c>
      <c r="B710" s="10">
        <v>43866</v>
      </c>
      <c r="C710" s="10">
        <v>43866</v>
      </c>
      <c r="D710" s="11" t="s">
        <v>10</v>
      </c>
      <c r="E710" s="11">
        <v>0</v>
      </c>
      <c r="F710" s="11">
        <v>0</v>
      </c>
      <c r="G710" s="11">
        <v>10584.15</v>
      </c>
      <c r="H710" s="11">
        <v>496048.14</v>
      </c>
      <c r="I710" s="11" t="s">
        <v>11</v>
      </c>
      <c r="J710" s="11" t="s">
        <v>12</v>
      </c>
      <c r="K710" s="1" t="str">
        <f t="shared" si="39"/>
        <v/>
      </c>
      <c r="L710" s="1" t="e">
        <f ca="1">IF(AND(K710&lt;&gt; "", COUNTIF(SAP!#REF!,K710)&gt;0),"Matched", "")</f>
        <v>#REF!</v>
      </c>
      <c r="M710" s="1" t="str">
        <f t="shared" si="37"/>
        <v/>
      </c>
      <c r="N710" s="1" t="e">
        <f ca="1">IF(AND(M710&lt;&gt; "", COUNTIF(SAP!#REF!,M710)&gt;0),"Matched", "")</f>
        <v>#REF!</v>
      </c>
      <c r="O710" s="1" t="str">
        <f t="shared" si="38"/>
        <v/>
      </c>
      <c r="P710" s="1" t="e">
        <f ca="1">IF(AND(O710&lt;&gt; "", COUNTIF(SAP!#REF!,O710)&gt;0),"Matched", "")</f>
        <v>#REF!</v>
      </c>
      <c r="Q710" s="1" t="str">
        <f ca="1">IF(D710="AC","Logic4"&amp;"_"&amp;TEXT(C710,"dd.mm.yyyy") &amp;"_"&amp; 1741727.94,"")</f>
        <v>Logic4_05.02.2020_1741727.94</v>
      </c>
      <c r="R710" s="1" t="e">
        <f ca="1">IF(AND(Q710&lt;&gt; "", COUNTIF(SAP!#REF!,Q710)&gt;0),"Matched", "")</f>
        <v>#REF!</v>
      </c>
    </row>
    <row r="711" spans="1:18">
      <c r="A711" s="13">
        <v>11563327</v>
      </c>
      <c r="B711" s="14">
        <v>43866</v>
      </c>
      <c r="C711" s="14">
        <v>43866</v>
      </c>
      <c r="D711" s="15" t="s">
        <v>10</v>
      </c>
      <c r="E711" s="15">
        <v>0</v>
      </c>
      <c r="F711" s="15">
        <v>0</v>
      </c>
      <c r="G711" s="15">
        <v>11500</v>
      </c>
      <c r="H711" s="15">
        <v>507548.14</v>
      </c>
      <c r="I711" s="15" t="s">
        <v>11</v>
      </c>
      <c r="J711" s="15" t="s">
        <v>12</v>
      </c>
      <c r="K711" s="1" t="str">
        <f t="shared" si="39"/>
        <v/>
      </c>
      <c r="L711" s="1" t="e">
        <f ca="1">IF(AND(K711&lt;&gt; "", COUNTIF(SAP!#REF!,K711)&gt;0),"Matched", "")</f>
        <v>#REF!</v>
      </c>
      <c r="M711" s="1" t="str">
        <f t="shared" si="37"/>
        <v/>
      </c>
      <c r="N711" s="1" t="e">
        <f ca="1">IF(AND(M711&lt;&gt; "", COUNTIF(SAP!#REF!,M711)&gt;0),"Matched", "")</f>
        <v>#REF!</v>
      </c>
      <c r="O711" s="1" t="str">
        <f t="shared" si="38"/>
        <v/>
      </c>
      <c r="P711" s="1" t="e">
        <f ca="1">IF(AND(O711&lt;&gt; "", COUNTIF(SAP!#REF!,O711)&gt;0),"Matched", "")</f>
        <v>#REF!</v>
      </c>
      <c r="Q711" s="1" t="str">
        <f ca="1">IF(D711="AC","Logic4"&amp;"_"&amp;TEXT(C711,"dd.mm.yyyy") &amp;"_"&amp; 1741727.94,"")</f>
        <v>Logic4_05.02.2020_1741727.94</v>
      </c>
      <c r="R711" s="1" t="e">
        <f ca="1">IF(AND(Q711&lt;&gt; "", COUNTIF(SAP!#REF!,Q711)&gt;0),"Matched", "")</f>
        <v>#REF!</v>
      </c>
    </row>
    <row r="712" spans="1:18">
      <c r="A712" s="9">
        <v>11563327</v>
      </c>
      <c r="B712" s="10">
        <v>43866</v>
      </c>
      <c r="C712" s="10">
        <v>43866</v>
      </c>
      <c r="D712" s="11" t="s">
        <v>10</v>
      </c>
      <c r="E712" s="11">
        <v>0</v>
      </c>
      <c r="F712" s="11">
        <v>0</v>
      </c>
      <c r="G712" s="11">
        <v>12029.9</v>
      </c>
      <c r="H712" s="11">
        <v>519578.04</v>
      </c>
      <c r="I712" s="11" t="s">
        <v>11</v>
      </c>
      <c r="J712" s="11" t="s">
        <v>12</v>
      </c>
      <c r="K712" s="1" t="str">
        <f t="shared" si="39"/>
        <v/>
      </c>
      <c r="L712" s="1" t="e">
        <f ca="1">IF(AND(K712&lt;&gt; "", COUNTIF(SAP!#REF!,K712)&gt;0),"Matched", "")</f>
        <v>#REF!</v>
      </c>
      <c r="M712" s="1" t="str">
        <f t="shared" si="37"/>
        <v/>
      </c>
      <c r="N712" s="1" t="e">
        <f ca="1">IF(AND(M712&lt;&gt; "", COUNTIF(SAP!#REF!,M712)&gt;0),"Matched", "")</f>
        <v>#REF!</v>
      </c>
      <c r="O712" s="1" t="str">
        <f t="shared" si="38"/>
        <v/>
      </c>
      <c r="P712" s="1" t="e">
        <f ca="1">IF(AND(O712&lt;&gt; "", COUNTIF(SAP!#REF!,O712)&gt;0),"Matched", "")</f>
        <v>#REF!</v>
      </c>
      <c r="Q712" s="1" t="str">
        <f ca="1">IF(D712="AC","Logic4"&amp;"_"&amp;TEXT(C712,"dd.mm.yyyy") &amp;"_"&amp; 1741727.94,"")</f>
        <v>Logic4_05.02.2020_1741727.94</v>
      </c>
      <c r="R712" s="1" t="e">
        <f ca="1">IF(AND(Q712&lt;&gt; "", COUNTIF(SAP!#REF!,Q712)&gt;0),"Matched", "")</f>
        <v>#REF!</v>
      </c>
    </row>
    <row r="713" spans="1:18">
      <c r="A713" s="13">
        <v>11563327</v>
      </c>
      <c r="B713" s="14">
        <v>43866</v>
      </c>
      <c r="C713" s="14">
        <v>43866</v>
      </c>
      <c r="D713" s="15" t="s">
        <v>10</v>
      </c>
      <c r="E713" s="15">
        <v>0</v>
      </c>
      <c r="F713" s="15">
        <v>0</v>
      </c>
      <c r="G713" s="15">
        <v>12156.1</v>
      </c>
      <c r="H713" s="15">
        <v>531734.14</v>
      </c>
      <c r="I713" s="15" t="s">
        <v>11</v>
      </c>
      <c r="J713" s="15" t="s">
        <v>12</v>
      </c>
      <c r="K713" s="1" t="str">
        <f t="shared" si="39"/>
        <v/>
      </c>
      <c r="L713" s="1" t="e">
        <f ca="1">IF(AND(K713&lt;&gt; "", COUNTIF(SAP!#REF!,K713)&gt;0),"Matched", "")</f>
        <v>#REF!</v>
      </c>
      <c r="M713" s="1" t="str">
        <f t="shared" si="37"/>
        <v/>
      </c>
      <c r="N713" s="1" t="e">
        <f ca="1">IF(AND(M713&lt;&gt; "", COUNTIF(SAP!#REF!,M713)&gt;0),"Matched", "")</f>
        <v>#REF!</v>
      </c>
      <c r="O713" s="1" t="str">
        <f t="shared" si="38"/>
        <v/>
      </c>
      <c r="P713" s="1" t="e">
        <f ca="1">IF(AND(O713&lt;&gt; "", COUNTIF(SAP!#REF!,O713)&gt;0),"Matched", "")</f>
        <v>#REF!</v>
      </c>
      <c r="Q713" s="1" t="str">
        <f ca="1">IF(D713="AC","Logic4"&amp;"_"&amp;TEXT(C713,"dd.mm.yyyy") &amp;"_"&amp; 1741727.94,"")</f>
        <v>Logic4_05.02.2020_1741727.94</v>
      </c>
      <c r="R713" s="1" t="e">
        <f ca="1">IF(AND(Q713&lt;&gt; "", COUNTIF(SAP!#REF!,Q713)&gt;0),"Matched", "")</f>
        <v>#REF!</v>
      </c>
    </row>
    <row r="714" spans="1:18">
      <c r="A714" s="9">
        <v>11563327</v>
      </c>
      <c r="B714" s="10">
        <v>43866</v>
      </c>
      <c r="C714" s="10">
        <v>43866</v>
      </c>
      <c r="D714" s="11" t="s">
        <v>10</v>
      </c>
      <c r="E714" s="11">
        <v>0</v>
      </c>
      <c r="F714" s="11">
        <v>0</v>
      </c>
      <c r="G714" s="11">
        <v>12230</v>
      </c>
      <c r="H714" s="11">
        <v>543964.14</v>
      </c>
      <c r="I714" s="11" t="s">
        <v>11</v>
      </c>
      <c r="J714" s="11" t="s">
        <v>12</v>
      </c>
      <c r="K714" s="1" t="str">
        <f t="shared" si="39"/>
        <v/>
      </c>
      <c r="L714" s="1" t="e">
        <f ca="1">IF(AND(K714&lt;&gt; "", COUNTIF(SAP!#REF!,K714)&gt;0),"Matched", "")</f>
        <v>#REF!</v>
      </c>
      <c r="M714" s="1" t="str">
        <f t="shared" si="37"/>
        <v/>
      </c>
      <c r="N714" s="1" t="e">
        <f ca="1">IF(AND(M714&lt;&gt; "", COUNTIF(SAP!#REF!,M714)&gt;0),"Matched", "")</f>
        <v>#REF!</v>
      </c>
      <c r="O714" s="1" t="str">
        <f t="shared" si="38"/>
        <v/>
      </c>
      <c r="P714" s="1" t="e">
        <f ca="1">IF(AND(O714&lt;&gt; "", COUNTIF(SAP!#REF!,O714)&gt;0),"Matched", "")</f>
        <v>#REF!</v>
      </c>
      <c r="Q714" s="1" t="str">
        <f ca="1">IF(D714="AC","Logic4"&amp;"_"&amp;TEXT(C714,"dd.mm.yyyy") &amp;"_"&amp; 1741727.94,"")</f>
        <v>Logic4_05.02.2020_1741727.94</v>
      </c>
      <c r="R714" s="1" t="e">
        <f ca="1">IF(AND(Q714&lt;&gt; "", COUNTIF(SAP!#REF!,Q714)&gt;0),"Matched", "")</f>
        <v>#REF!</v>
      </c>
    </row>
    <row r="715" spans="1:18">
      <c r="A715" s="13">
        <v>11563327</v>
      </c>
      <c r="B715" s="14">
        <v>43866</v>
      </c>
      <c r="C715" s="14">
        <v>43866</v>
      </c>
      <c r="D715" s="15" t="s">
        <v>10</v>
      </c>
      <c r="E715" s="15">
        <v>0</v>
      </c>
      <c r="F715" s="15">
        <v>0</v>
      </c>
      <c r="G715" s="15">
        <v>12910</v>
      </c>
      <c r="H715" s="15">
        <v>556874.14</v>
      </c>
      <c r="I715" s="15" t="s">
        <v>11</v>
      </c>
      <c r="J715" s="15" t="s">
        <v>12</v>
      </c>
      <c r="K715" s="1" t="str">
        <f t="shared" si="39"/>
        <v/>
      </c>
      <c r="L715" s="1" t="e">
        <f ca="1">IF(AND(K715&lt;&gt; "", COUNTIF(SAP!#REF!,K715)&gt;0),"Matched", "")</f>
        <v>#REF!</v>
      </c>
      <c r="M715" s="1" t="str">
        <f t="shared" si="37"/>
        <v/>
      </c>
      <c r="N715" s="1" t="e">
        <f ca="1">IF(AND(M715&lt;&gt; "", COUNTIF(SAP!#REF!,M715)&gt;0),"Matched", "")</f>
        <v>#REF!</v>
      </c>
      <c r="O715" s="1" t="str">
        <f t="shared" si="38"/>
        <v/>
      </c>
      <c r="P715" s="1" t="e">
        <f ca="1">IF(AND(O715&lt;&gt; "", COUNTIF(SAP!#REF!,O715)&gt;0),"Matched", "")</f>
        <v>#REF!</v>
      </c>
      <c r="Q715" s="1" t="str">
        <f ca="1">IF(D715="AC","Logic4"&amp;"_"&amp;TEXT(C715,"dd.mm.yyyy") &amp;"_"&amp; 1741727.94,"")</f>
        <v>Logic4_05.02.2020_1741727.94</v>
      </c>
      <c r="R715" s="1" t="e">
        <f ca="1">IF(AND(Q715&lt;&gt; "", COUNTIF(SAP!#REF!,Q715)&gt;0),"Matched", "")</f>
        <v>#REF!</v>
      </c>
    </row>
    <row r="716" spans="1:18">
      <c r="A716" s="9">
        <v>11563327</v>
      </c>
      <c r="B716" s="10">
        <v>43866</v>
      </c>
      <c r="C716" s="10">
        <v>43866</v>
      </c>
      <c r="D716" s="11" t="s">
        <v>10</v>
      </c>
      <c r="E716" s="11">
        <v>0</v>
      </c>
      <c r="F716" s="11">
        <v>0</v>
      </c>
      <c r="G716" s="11">
        <v>13111.2</v>
      </c>
      <c r="H716" s="11">
        <v>569985.34</v>
      </c>
      <c r="I716" s="11" t="s">
        <v>11</v>
      </c>
      <c r="J716" s="11" t="s">
        <v>12</v>
      </c>
      <c r="K716" s="1" t="str">
        <f t="shared" si="39"/>
        <v/>
      </c>
      <c r="L716" s="1" t="e">
        <f ca="1">IF(AND(K716&lt;&gt; "", COUNTIF(SAP!#REF!,K716)&gt;0),"Matched", "")</f>
        <v>#REF!</v>
      </c>
      <c r="M716" s="1" t="str">
        <f t="shared" si="37"/>
        <v/>
      </c>
      <c r="N716" s="1" t="e">
        <f ca="1">IF(AND(M716&lt;&gt; "", COUNTIF(SAP!#REF!,M716)&gt;0),"Matched", "")</f>
        <v>#REF!</v>
      </c>
      <c r="O716" s="1" t="str">
        <f t="shared" si="38"/>
        <v/>
      </c>
      <c r="P716" s="1" t="e">
        <f ca="1">IF(AND(O716&lt;&gt; "", COUNTIF(SAP!#REF!,O716)&gt;0),"Matched", "")</f>
        <v>#REF!</v>
      </c>
      <c r="Q716" s="1" t="str">
        <f ca="1">IF(D716="AC","Logic4"&amp;"_"&amp;TEXT(C716,"dd.mm.yyyy") &amp;"_"&amp; 1741727.94,"")</f>
        <v>Logic4_05.02.2020_1741727.94</v>
      </c>
      <c r="R716" s="1" t="e">
        <f ca="1">IF(AND(Q716&lt;&gt; "", COUNTIF(SAP!#REF!,Q716)&gt;0),"Matched", "")</f>
        <v>#REF!</v>
      </c>
    </row>
    <row r="717" spans="1:18">
      <c r="A717" s="13">
        <v>11563327</v>
      </c>
      <c r="B717" s="14">
        <v>43866</v>
      </c>
      <c r="C717" s="14">
        <v>43866</v>
      </c>
      <c r="D717" s="15" t="s">
        <v>10</v>
      </c>
      <c r="E717" s="15">
        <v>0</v>
      </c>
      <c r="F717" s="15">
        <v>0</v>
      </c>
      <c r="G717" s="15">
        <v>13825.45</v>
      </c>
      <c r="H717" s="15">
        <v>583810.79</v>
      </c>
      <c r="I717" s="15" t="s">
        <v>11</v>
      </c>
      <c r="J717" s="15" t="s">
        <v>12</v>
      </c>
      <c r="K717" s="1" t="str">
        <f t="shared" si="39"/>
        <v/>
      </c>
      <c r="L717" s="1" t="e">
        <f ca="1">IF(AND(K717&lt;&gt; "", COUNTIF(SAP!#REF!,K717)&gt;0),"Matched", "")</f>
        <v>#REF!</v>
      </c>
      <c r="M717" s="1" t="str">
        <f t="shared" si="37"/>
        <v/>
      </c>
      <c r="N717" s="1" t="e">
        <f ca="1">IF(AND(M717&lt;&gt; "", COUNTIF(SAP!#REF!,M717)&gt;0),"Matched", "")</f>
        <v>#REF!</v>
      </c>
      <c r="O717" s="1" t="str">
        <f t="shared" si="38"/>
        <v/>
      </c>
      <c r="P717" s="1" t="e">
        <f ca="1">IF(AND(O717&lt;&gt; "", COUNTIF(SAP!#REF!,O717)&gt;0),"Matched", "")</f>
        <v>#REF!</v>
      </c>
      <c r="Q717" s="1" t="str">
        <f ca="1">IF(D717="AC","Logic4"&amp;"_"&amp;TEXT(C717,"dd.mm.yyyy") &amp;"_"&amp; 1741727.94,"")</f>
        <v>Logic4_05.02.2020_1741727.94</v>
      </c>
      <c r="R717" s="1" t="e">
        <f ca="1">IF(AND(Q717&lt;&gt; "", COUNTIF(SAP!#REF!,Q717)&gt;0),"Matched", "")</f>
        <v>#REF!</v>
      </c>
    </row>
    <row r="718" spans="1:18">
      <c r="A718" s="9">
        <v>11563327</v>
      </c>
      <c r="B718" s="10">
        <v>43866</v>
      </c>
      <c r="C718" s="10">
        <v>43866</v>
      </c>
      <c r="D718" s="11" t="s">
        <v>10</v>
      </c>
      <c r="E718" s="11">
        <v>0</v>
      </c>
      <c r="F718" s="11">
        <v>0</v>
      </c>
      <c r="G718" s="11">
        <v>14120</v>
      </c>
      <c r="H718" s="11">
        <v>597930.79</v>
      </c>
      <c r="I718" s="11" t="s">
        <v>11</v>
      </c>
      <c r="J718" s="11" t="s">
        <v>12</v>
      </c>
      <c r="K718" s="1" t="str">
        <f t="shared" si="39"/>
        <v/>
      </c>
      <c r="L718" s="1" t="e">
        <f ca="1">IF(AND(K718&lt;&gt; "", COUNTIF(SAP!#REF!,K718)&gt;0),"Matched", "")</f>
        <v>#REF!</v>
      </c>
      <c r="M718" s="1" t="str">
        <f t="shared" si="37"/>
        <v/>
      </c>
      <c r="N718" s="1" t="e">
        <f ca="1">IF(AND(M718&lt;&gt; "", COUNTIF(SAP!#REF!,M718)&gt;0),"Matched", "")</f>
        <v>#REF!</v>
      </c>
      <c r="O718" s="1" t="str">
        <f t="shared" si="38"/>
        <v/>
      </c>
      <c r="P718" s="1" t="e">
        <f ca="1">IF(AND(O718&lt;&gt; "", COUNTIF(SAP!#REF!,O718)&gt;0),"Matched", "")</f>
        <v>#REF!</v>
      </c>
      <c r="Q718" s="1" t="str">
        <f ca="1">IF(D718="AC","Logic4"&amp;"_"&amp;TEXT(C718,"dd.mm.yyyy") &amp;"_"&amp; 1741727.94,"")</f>
        <v>Logic4_05.02.2020_1741727.94</v>
      </c>
      <c r="R718" s="1" t="e">
        <f ca="1">IF(AND(Q718&lt;&gt; "", COUNTIF(SAP!#REF!,Q718)&gt;0),"Matched", "")</f>
        <v>#REF!</v>
      </c>
    </row>
    <row r="719" spans="1:18">
      <c r="A719" s="13">
        <v>11563327</v>
      </c>
      <c r="B719" s="14">
        <v>43866</v>
      </c>
      <c r="C719" s="14">
        <v>43866</v>
      </c>
      <c r="D719" s="15" t="s">
        <v>10</v>
      </c>
      <c r="E719" s="15">
        <v>0</v>
      </c>
      <c r="F719" s="15">
        <v>0</v>
      </c>
      <c r="G719" s="15">
        <v>14222</v>
      </c>
      <c r="H719" s="15">
        <v>612152.79</v>
      </c>
      <c r="I719" s="15" t="s">
        <v>11</v>
      </c>
      <c r="J719" s="15" t="s">
        <v>12</v>
      </c>
      <c r="K719" s="1" t="str">
        <f t="shared" si="39"/>
        <v/>
      </c>
      <c r="L719" s="1" t="e">
        <f ca="1">IF(AND(K719&lt;&gt; "", COUNTIF(SAP!#REF!,K719)&gt;0),"Matched", "")</f>
        <v>#REF!</v>
      </c>
      <c r="M719" s="1" t="str">
        <f t="shared" si="37"/>
        <v/>
      </c>
      <c r="N719" s="1" t="e">
        <f ca="1">IF(AND(M719&lt;&gt; "", COUNTIF(SAP!#REF!,M719)&gt;0),"Matched", "")</f>
        <v>#REF!</v>
      </c>
      <c r="O719" s="1" t="str">
        <f t="shared" si="38"/>
        <v/>
      </c>
      <c r="P719" s="1" t="e">
        <f ca="1">IF(AND(O719&lt;&gt; "", COUNTIF(SAP!#REF!,O719)&gt;0),"Matched", "")</f>
        <v>#REF!</v>
      </c>
      <c r="Q719" s="1" t="str">
        <f ca="1">IF(D719="AC","Logic4"&amp;"_"&amp;TEXT(C719,"dd.mm.yyyy") &amp;"_"&amp; 1741727.94,"")</f>
        <v>Logic4_05.02.2020_1741727.94</v>
      </c>
      <c r="R719" s="1" t="e">
        <f ca="1">IF(AND(Q719&lt;&gt; "", COUNTIF(SAP!#REF!,Q719)&gt;0),"Matched", "")</f>
        <v>#REF!</v>
      </c>
    </row>
    <row r="720" spans="1:18">
      <c r="A720" s="9">
        <v>11563327</v>
      </c>
      <c r="B720" s="10">
        <v>43866</v>
      </c>
      <c r="C720" s="10">
        <v>43866</v>
      </c>
      <c r="D720" s="11" t="s">
        <v>10</v>
      </c>
      <c r="E720" s="11">
        <v>0</v>
      </c>
      <c r="F720" s="11">
        <v>0</v>
      </c>
      <c r="G720" s="11">
        <v>14672.9</v>
      </c>
      <c r="H720" s="11">
        <v>626825.68999999994</v>
      </c>
      <c r="I720" s="11" t="s">
        <v>11</v>
      </c>
      <c r="J720" s="11" t="s">
        <v>12</v>
      </c>
      <c r="K720" s="1" t="str">
        <f t="shared" si="39"/>
        <v/>
      </c>
      <c r="L720" s="1" t="e">
        <f ca="1">IF(AND(K720&lt;&gt; "", COUNTIF(SAP!#REF!,K720)&gt;0),"Matched", "")</f>
        <v>#REF!</v>
      </c>
      <c r="M720" s="1" t="str">
        <f t="shared" si="37"/>
        <v/>
      </c>
      <c r="N720" s="1" t="e">
        <f ca="1">IF(AND(M720&lt;&gt; "", COUNTIF(SAP!#REF!,M720)&gt;0),"Matched", "")</f>
        <v>#REF!</v>
      </c>
      <c r="O720" s="1" t="str">
        <f t="shared" si="38"/>
        <v/>
      </c>
      <c r="P720" s="1" t="e">
        <f ca="1">IF(AND(O720&lt;&gt; "", COUNTIF(SAP!#REF!,O720)&gt;0),"Matched", "")</f>
        <v>#REF!</v>
      </c>
      <c r="Q720" s="1" t="str">
        <f ca="1">IF(D720="AC","Logic4"&amp;"_"&amp;TEXT(C720,"dd.mm.yyyy") &amp;"_"&amp; 1741727.94,"")</f>
        <v>Logic4_05.02.2020_1741727.94</v>
      </c>
      <c r="R720" s="1" t="e">
        <f ca="1">IF(AND(Q720&lt;&gt; "", COUNTIF(SAP!#REF!,Q720)&gt;0),"Matched", "")</f>
        <v>#REF!</v>
      </c>
    </row>
    <row r="721" spans="1:18">
      <c r="A721" s="13">
        <v>11563327</v>
      </c>
      <c r="B721" s="14">
        <v>43866</v>
      </c>
      <c r="C721" s="14">
        <v>43866</v>
      </c>
      <c r="D721" s="15" t="s">
        <v>10</v>
      </c>
      <c r="E721" s="15">
        <v>0</v>
      </c>
      <c r="F721" s="15">
        <v>0</v>
      </c>
      <c r="G721" s="15">
        <v>14920</v>
      </c>
      <c r="H721" s="15">
        <v>641745.68999999994</v>
      </c>
      <c r="I721" s="15" t="s">
        <v>11</v>
      </c>
      <c r="J721" s="15" t="s">
        <v>12</v>
      </c>
      <c r="K721" s="1" t="str">
        <f t="shared" si="39"/>
        <v/>
      </c>
      <c r="L721" s="1" t="e">
        <f ca="1">IF(AND(K721&lt;&gt; "", COUNTIF(SAP!#REF!,K721)&gt;0),"Matched", "")</f>
        <v>#REF!</v>
      </c>
      <c r="M721" s="1" t="str">
        <f t="shared" si="37"/>
        <v/>
      </c>
      <c r="N721" s="1" t="e">
        <f ca="1">IF(AND(M721&lt;&gt; "", COUNTIF(SAP!#REF!,M721)&gt;0),"Matched", "")</f>
        <v>#REF!</v>
      </c>
      <c r="O721" s="1" t="str">
        <f t="shared" si="38"/>
        <v/>
      </c>
      <c r="P721" s="1" t="e">
        <f ca="1">IF(AND(O721&lt;&gt; "", COUNTIF(SAP!#REF!,O721)&gt;0),"Matched", "")</f>
        <v>#REF!</v>
      </c>
      <c r="Q721" s="1" t="str">
        <f ca="1">IF(D721="AC","Logic4"&amp;"_"&amp;TEXT(C721,"dd.mm.yyyy") &amp;"_"&amp; 1741727.94,"")</f>
        <v>Logic4_05.02.2020_1741727.94</v>
      </c>
      <c r="R721" s="1" t="e">
        <f ca="1">IF(AND(Q721&lt;&gt; "", COUNTIF(SAP!#REF!,Q721)&gt;0),"Matched", "")</f>
        <v>#REF!</v>
      </c>
    </row>
    <row r="722" spans="1:18">
      <c r="A722" s="9">
        <v>11563327</v>
      </c>
      <c r="B722" s="10">
        <v>43866</v>
      </c>
      <c r="C722" s="10">
        <v>43866</v>
      </c>
      <c r="D722" s="11" t="s">
        <v>10</v>
      </c>
      <c r="E722" s="11">
        <v>0</v>
      </c>
      <c r="F722" s="11">
        <v>0</v>
      </c>
      <c r="G722" s="11">
        <v>15425.1</v>
      </c>
      <c r="H722" s="11">
        <v>657170.79</v>
      </c>
      <c r="I722" s="11" t="s">
        <v>11</v>
      </c>
      <c r="J722" s="11" t="s">
        <v>12</v>
      </c>
      <c r="K722" s="1" t="str">
        <f t="shared" si="39"/>
        <v/>
      </c>
      <c r="L722" s="1" t="e">
        <f ca="1">IF(AND(K722&lt;&gt; "", COUNTIF(SAP!#REF!,K722)&gt;0),"Matched", "")</f>
        <v>#REF!</v>
      </c>
      <c r="M722" s="1" t="str">
        <f t="shared" si="37"/>
        <v/>
      </c>
      <c r="N722" s="1" t="e">
        <f ca="1">IF(AND(M722&lt;&gt; "", COUNTIF(SAP!#REF!,M722)&gt;0),"Matched", "")</f>
        <v>#REF!</v>
      </c>
      <c r="O722" s="1" t="str">
        <f t="shared" si="38"/>
        <v/>
      </c>
      <c r="P722" s="1" t="e">
        <f ca="1">IF(AND(O722&lt;&gt; "", COUNTIF(SAP!#REF!,O722)&gt;0),"Matched", "")</f>
        <v>#REF!</v>
      </c>
      <c r="Q722" s="1" t="str">
        <f ca="1">IF(D722="AC","Logic4"&amp;"_"&amp;TEXT(C722,"dd.mm.yyyy") &amp;"_"&amp; 1741727.94,"")</f>
        <v>Logic4_05.02.2020_1741727.94</v>
      </c>
      <c r="R722" s="1" t="e">
        <f ca="1">IF(AND(Q722&lt;&gt; "", COUNTIF(SAP!#REF!,Q722)&gt;0),"Matched", "")</f>
        <v>#REF!</v>
      </c>
    </row>
    <row r="723" spans="1:18">
      <c r="A723" s="13">
        <v>11563327</v>
      </c>
      <c r="B723" s="14">
        <v>43866</v>
      </c>
      <c r="C723" s="14">
        <v>43866</v>
      </c>
      <c r="D723" s="15" t="s">
        <v>10</v>
      </c>
      <c r="E723" s="15">
        <v>0</v>
      </c>
      <c r="F723" s="15">
        <v>0</v>
      </c>
      <c r="G723" s="15">
        <v>15653.1</v>
      </c>
      <c r="H723" s="15">
        <v>672823.89</v>
      </c>
      <c r="I723" s="15" t="s">
        <v>11</v>
      </c>
      <c r="J723" s="15" t="s">
        <v>12</v>
      </c>
      <c r="K723" s="1" t="str">
        <f t="shared" si="39"/>
        <v/>
      </c>
      <c r="L723" s="1" t="e">
        <f ca="1">IF(AND(K723&lt;&gt; "", COUNTIF(SAP!#REF!,K723)&gt;0),"Matched", "")</f>
        <v>#REF!</v>
      </c>
      <c r="M723" s="1" t="str">
        <f t="shared" si="37"/>
        <v/>
      </c>
      <c r="N723" s="1" t="e">
        <f ca="1">IF(AND(M723&lt;&gt; "", COUNTIF(SAP!#REF!,M723)&gt;0),"Matched", "")</f>
        <v>#REF!</v>
      </c>
      <c r="O723" s="1" t="str">
        <f t="shared" si="38"/>
        <v/>
      </c>
      <c r="P723" s="1" t="e">
        <f ca="1">IF(AND(O723&lt;&gt; "", COUNTIF(SAP!#REF!,O723)&gt;0),"Matched", "")</f>
        <v>#REF!</v>
      </c>
      <c r="Q723" s="1" t="str">
        <f ca="1">IF(D723="AC","Logic4"&amp;"_"&amp;TEXT(C723,"dd.mm.yyyy") &amp;"_"&amp; 1741727.94,"")</f>
        <v>Logic4_05.02.2020_1741727.94</v>
      </c>
      <c r="R723" s="1" t="e">
        <f ca="1">IF(AND(Q723&lt;&gt; "", COUNTIF(SAP!#REF!,Q723)&gt;0),"Matched", "")</f>
        <v>#REF!</v>
      </c>
    </row>
    <row r="724" spans="1:18">
      <c r="A724" s="9">
        <v>11563327</v>
      </c>
      <c r="B724" s="10">
        <v>43866</v>
      </c>
      <c r="C724" s="10">
        <v>43866</v>
      </c>
      <c r="D724" s="11" t="s">
        <v>10</v>
      </c>
      <c r="E724" s="11">
        <v>0</v>
      </c>
      <c r="F724" s="11">
        <v>0</v>
      </c>
      <c r="G724" s="11">
        <v>16397</v>
      </c>
      <c r="H724" s="11">
        <v>689220.89</v>
      </c>
      <c r="I724" s="11" t="s">
        <v>11</v>
      </c>
      <c r="J724" s="11" t="s">
        <v>12</v>
      </c>
      <c r="K724" s="1" t="str">
        <f t="shared" si="39"/>
        <v/>
      </c>
      <c r="L724" s="1" t="e">
        <f ca="1">IF(AND(K724&lt;&gt; "", COUNTIF(SAP!#REF!,K724)&gt;0),"Matched", "")</f>
        <v>#REF!</v>
      </c>
      <c r="M724" s="1" t="str">
        <f t="shared" si="37"/>
        <v/>
      </c>
      <c r="N724" s="1" t="e">
        <f ca="1">IF(AND(M724&lt;&gt; "", COUNTIF(SAP!#REF!,M724)&gt;0),"Matched", "")</f>
        <v>#REF!</v>
      </c>
      <c r="O724" s="1" t="str">
        <f t="shared" si="38"/>
        <v/>
      </c>
      <c r="P724" s="1" t="e">
        <f ca="1">IF(AND(O724&lt;&gt; "", COUNTIF(SAP!#REF!,O724)&gt;0),"Matched", "")</f>
        <v>#REF!</v>
      </c>
      <c r="Q724" s="1" t="str">
        <f ca="1">IF(D724="AC","Logic4"&amp;"_"&amp;TEXT(C724,"dd.mm.yyyy") &amp;"_"&amp; 1741727.94,"")</f>
        <v>Logic4_05.02.2020_1741727.94</v>
      </c>
      <c r="R724" s="1" t="e">
        <f ca="1">IF(AND(Q724&lt;&gt; "", COUNTIF(SAP!#REF!,Q724)&gt;0),"Matched", "")</f>
        <v>#REF!</v>
      </c>
    </row>
    <row r="725" spans="1:18">
      <c r="A725" s="13">
        <v>11563327</v>
      </c>
      <c r="B725" s="14">
        <v>43866</v>
      </c>
      <c r="C725" s="14">
        <v>43866</v>
      </c>
      <c r="D725" s="15" t="s">
        <v>10</v>
      </c>
      <c r="E725" s="15">
        <v>0</v>
      </c>
      <c r="F725" s="15">
        <v>0</v>
      </c>
      <c r="G725" s="15">
        <v>17091.599999999999</v>
      </c>
      <c r="H725" s="15">
        <v>706312.49</v>
      </c>
      <c r="I725" s="15" t="s">
        <v>11</v>
      </c>
      <c r="J725" s="15" t="s">
        <v>12</v>
      </c>
      <c r="K725" s="1" t="str">
        <f t="shared" si="39"/>
        <v/>
      </c>
      <c r="L725" s="1" t="e">
        <f ca="1">IF(AND(K725&lt;&gt; "", COUNTIF(SAP!#REF!,K725)&gt;0),"Matched", "")</f>
        <v>#REF!</v>
      </c>
      <c r="M725" s="1" t="str">
        <f t="shared" si="37"/>
        <v/>
      </c>
      <c r="N725" s="1" t="e">
        <f ca="1">IF(AND(M725&lt;&gt; "", COUNTIF(SAP!#REF!,M725)&gt;0),"Matched", "")</f>
        <v>#REF!</v>
      </c>
      <c r="O725" s="1" t="str">
        <f t="shared" si="38"/>
        <v/>
      </c>
      <c r="P725" s="1" t="e">
        <f ca="1">IF(AND(O725&lt;&gt; "", COUNTIF(SAP!#REF!,O725)&gt;0),"Matched", "")</f>
        <v>#REF!</v>
      </c>
      <c r="Q725" s="1" t="str">
        <f ca="1">IF(D725="AC","Logic4"&amp;"_"&amp;TEXT(C725,"dd.mm.yyyy") &amp;"_"&amp; 1741727.94,"")</f>
        <v>Logic4_05.02.2020_1741727.94</v>
      </c>
      <c r="R725" s="1" t="e">
        <f ca="1">IF(AND(Q725&lt;&gt; "", COUNTIF(SAP!#REF!,Q725)&gt;0),"Matched", "")</f>
        <v>#REF!</v>
      </c>
    </row>
    <row r="726" spans="1:18">
      <c r="A726" s="9">
        <v>11563327</v>
      </c>
      <c r="B726" s="10">
        <v>43866</v>
      </c>
      <c r="C726" s="10">
        <v>43866</v>
      </c>
      <c r="D726" s="11" t="s">
        <v>10</v>
      </c>
      <c r="E726" s="11">
        <v>0</v>
      </c>
      <c r="F726" s="11">
        <v>0</v>
      </c>
      <c r="G726" s="11">
        <v>17125</v>
      </c>
      <c r="H726" s="11">
        <v>723437.49</v>
      </c>
      <c r="I726" s="11" t="s">
        <v>11</v>
      </c>
      <c r="J726" s="11" t="s">
        <v>12</v>
      </c>
      <c r="K726" s="1" t="str">
        <f t="shared" si="39"/>
        <v/>
      </c>
      <c r="L726" s="1" t="e">
        <f ca="1">IF(AND(K726&lt;&gt; "", COUNTIF(SAP!#REF!,K726)&gt;0),"Matched", "")</f>
        <v>#REF!</v>
      </c>
      <c r="M726" s="1" t="str">
        <f t="shared" si="37"/>
        <v/>
      </c>
      <c r="N726" s="1" t="e">
        <f ca="1">IF(AND(M726&lt;&gt; "", COUNTIF(SAP!#REF!,M726)&gt;0),"Matched", "")</f>
        <v>#REF!</v>
      </c>
      <c r="O726" s="1" t="str">
        <f t="shared" si="38"/>
        <v/>
      </c>
      <c r="P726" s="1" t="e">
        <f ca="1">IF(AND(O726&lt;&gt; "", COUNTIF(SAP!#REF!,O726)&gt;0),"Matched", "")</f>
        <v>#REF!</v>
      </c>
      <c r="Q726" s="1" t="str">
        <f ca="1">IF(D726="AC","Logic4"&amp;"_"&amp;TEXT(C726,"dd.mm.yyyy") &amp;"_"&amp; 1741727.94,"")</f>
        <v>Logic4_05.02.2020_1741727.94</v>
      </c>
      <c r="R726" s="1" t="e">
        <f ca="1">IF(AND(Q726&lt;&gt; "", COUNTIF(SAP!#REF!,Q726)&gt;0),"Matched", "")</f>
        <v>#REF!</v>
      </c>
    </row>
    <row r="727" spans="1:18">
      <c r="A727" s="13">
        <v>11563327</v>
      </c>
      <c r="B727" s="14">
        <v>43866</v>
      </c>
      <c r="C727" s="14">
        <v>43866</v>
      </c>
      <c r="D727" s="15" t="s">
        <v>10</v>
      </c>
      <c r="E727" s="15">
        <v>0</v>
      </c>
      <c r="F727" s="15">
        <v>0</v>
      </c>
      <c r="G727" s="15">
        <v>17297.96</v>
      </c>
      <c r="H727" s="15">
        <v>740735.45</v>
      </c>
      <c r="I727" s="15" t="s">
        <v>11</v>
      </c>
      <c r="J727" s="15" t="s">
        <v>12</v>
      </c>
      <c r="K727" s="1" t="str">
        <f t="shared" si="39"/>
        <v/>
      </c>
      <c r="L727" s="1" t="e">
        <f ca="1">IF(AND(K727&lt;&gt; "", COUNTIF(SAP!#REF!,K727)&gt;0),"Matched", "")</f>
        <v>#REF!</v>
      </c>
      <c r="M727" s="1" t="str">
        <f t="shared" si="37"/>
        <v/>
      </c>
      <c r="N727" s="1" t="e">
        <f ca="1">IF(AND(M727&lt;&gt; "", COUNTIF(SAP!#REF!,M727)&gt;0),"Matched", "")</f>
        <v>#REF!</v>
      </c>
      <c r="O727" s="1" t="str">
        <f t="shared" si="38"/>
        <v/>
      </c>
      <c r="P727" s="1" t="e">
        <f ca="1">IF(AND(O727&lt;&gt; "", COUNTIF(SAP!#REF!,O727)&gt;0),"Matched", "")</f>
        <v>#REF!</v>
      </c>
      <c r="Q727" s="1" t="str">
        <f ca="1">IF(D727="AC","Logic4"&amp;"_"&amp;TEXT(C727,"dd.mm.yyyy") &amp;"_"&amp; 1741727.94,"")</f>
        <v>Logic4_05.02.2020_1741727.94</v>
      </c>
      <c r="R727" s="1" t="e">
        <f ca="1">IF(AND(Q727&lt;&gt; "", COUNTIF(SAP!#REF!,Q727)&gt;0),"Matched", "")</f>
        <v>#REF!</v>
      </c>
    </row>
    <row r="728" spans="1:18">
      <c r="A728" s="9">
        <v>11563327</v>
      </c>
      <c r="B728" s="10">
        <v>43866</v>
      </c>
      <c r="C728" s="10">
        <v>43866</v>
      </c>
      <c r="D728" s="11" t="s">
        <v>10</v>
      </c>
      <c r="E728" s="11">
        <v>0</v>
      </c>
      <c r="F728" s="11">
        <v>0</v>
      </c>
      <c r="G728" s="11">
        <v>18299.439999999999</v>
      </c>
      <c r="H728" s="11">
        <v>759034.89</v>
      </c>
      <c r="I728" s="11" t="s">
        <v>11</v>
      </c>
      <c r="J728" s="11" t="s">
        <v>12</v>
      </c>
      <c r="K728" s="1" t="str">
        <f t="shared" si="39"/>
        <v/>
      </c>
      <c r="L728" s="1" t="e">
        <f ca="1">IF(AND(K728&lt;&gt; "", COUNTIF(SAP!#REF!,K728)&gt;0),"Matched", "")</f>
        <v>#REF!</v>
      </c>
      <c r="M728" s="1" t="str">
        <f t="shared" si="37"/>
        <v/>
      </c>
      <c r="N728" s="1" t="e">
        <f ca="1">IF(AND(M728&lt;&gt; "", COUNTIF(SAP!#REF!,M728)&gt;0),"Matched", "")</f>
        <v>#REF!</v>
      </c>
      <c r="O728" s="1" t="str">
        <f t="shared" si="38"/>
        <v/>
      </c>
      <c r="P728" s="1" t="e">
        <f ca="1">IF(AND(O728&lt;&gt; "", COUNTIF(SAP!#REF!,O728)&gt;0),"Matched", "")</f>
        <v>#REF!</v>
      </c>
      <c r="Q728" s="1" t="str">
        <f ca="1">IF(D728="AC","Logic4"&amp;"_"&amp;TEXT(C728,"dd.mm.yyyy") &amp;"_"&amp; 1741727.94,"")</f>
        <v>Logic4_05.02.2020_1741727.94</v>
      </c>
      <c r="R728" s="1" t="e">
        <f ca="1">IF(AND(Q728&lt;&gt; "", COUNTIF(SAP!#REF!,Q728)&gt;0),"Matched", "")</f>
        <v>#REF!</v>
      </c>
    </row>
    <row r="729" spans="1:18">
      <c r="A729" s="13">
        <v>11563327</v>
      </c>
      <c r="B729" s="14">
        <v>43866</v>
      </c>
      <c r="C729" s="14">
        <v>43866</v>
      </c>
      <c r="D729" s="15" t="s">
        <v>10</v>
      </c>
      <c r="E729" s="15">
        <v>0</v>
      </c>
      <c r="F729" s="15">
        <v>0</v>
      </c>
      <c r="G729" s="15">
        <v>18724.2</v>
      </c>
      <c r="H729" s="15">
        <v>777759.09</v>
      </c>
      <c r="I729" s="15" t="s">
        <v>11</v>
      </c>
      <c r="J729" s="15" t="s">
        <v>12</v>
      </c>
      <c r="K729" s="1" t="str">
        <f t="shared" si="39"/>
        <v/>
      </c>
      <c r="L729" s="1" t="e">
        <f ca="1">IF(AND(K729&lt;&gt; "", COUNTIF(SAP!#REF!,K729)&gt;0),"Matched", "")</f>
        <v>#REF!</v>
      </c>
      <c r="M729" s="1" t="str">
        <f t="shared" si="37"/>
        <v/>
      </c>
      <c r="N729" s="1" t="e">
        <f ca="1">IF(AND(M729&lt;&gt; "", COUNTIF(SAP!#REF!,M729)&gt;0),"Matched", "")</f>
        <v>#REF!</v>
      </c>
      <c r="O729" s="1" t="str">
        <f t="shared" si="38"/>
        <v/>
      </c>
      <c r="P729" s="1" t="e">
        <f ca="1">IF(AND(O729&lt;&gt; "", COUNTIF(SAP!#REF!,O729)&gt;0),"Matched", "")</f>
        <v>#REF!</v>
      </c>
      <c r="Q729" s="1" t="str">
        <f ca="1">IF(D729="AC","Logic4"&amp;"_"&amp;TEXT(C729,"dd.mm.yyyy") &amp;"_"&amp; 1741727.94,"")</f>
        <v>Logic4_05.02.2020_1741727.94</v>
      </c>
      <c r="R729" s="1" t="e">
        <f ca="1">IF(AND(Q729&lt;&gt; "", COUNTIF(SAP!#REF!,Q729)&gt;0),"Matched", "")</f>
        <v>#REF!</v>
      </c>
    </row>
    <row r="730" spans="1:18">
      <c r="A730" s="9">
        <v>11563327</v>
      </c>
      <c r="B730" s="10">
        <v>43866</v>
      </c>
      <c r="C730" s="10">
        <v>43866</v>
      </c>
      <c r="D730" s="11" t="s">
        <v>10</v>
      </c>
      <c r="E730" s="11">
        <v>0</v>
      </c>
      <c r="F730" s="11">
        <v>0</v>
      </c>
      <c r="G730" s="11">
        <v>18790</v>
      </c>
      <c r="H730" s="11">
        <v>796549.09</v>
      </c>
      <c r="I730" s="11" t="s">
        <v>11</v>
      </c>
      <c r="J730" s="11" t="s">
        <v>12</v>
      </c>
      <c r="K730" s="1" t="str">
        <f t="shared" si="39"/>
        <v/>
      </c>
      <c r="L730" s="1" t="e">
        <f ca="1">IF(AND(K730&lt;&gt; "", COUNTIF(SAP!#REF!,K730)&gt;0),"Matched", "")</f>
        <v>#REF!</v>
      </c>
      <c r="M730" s="1" t="str">
        <f t="shared" si="37"/>
        <v/>
      </c>
      <c r="N730" s="1" t="e">
        <f ca="1">IF(AND(M730&lt;&gt; "", COUNTIF(SAP!#REF!,M730)&gt;0),"Matched", "")</f>
        <v>#REF!</v>
      </c>
      <c r="O730" s="1" t="str">
        <f t="shared" si="38"/>
        <v/>
      </c>
      <c r="P730" s="1" t="e">
        <f ca="1">IF(AND(O730&lt;&gt; "", COUNTIF(SAP!#REF!,O730)&gt;0),"Matched", "")</f>
        <v>#REF!</v>
      </c>
      <c r="Q730" s="1" t="str">
        <f ca="1">IF(D730="AC","Logic4"&amp;"_"&amp;TEXT(C730,"dd.mm.yyyy") &amp;"_"&amp; 1741727.94,"")</f>
        <v>Logic4_05.02.2020_1741727.94</v>
      </c>
      <c r="R730" s="1" t="e">
        <f ca="1">IF(AND(Q730&lt;&gt; "", COUNTIF(SAP!#REF!,Q730)&gt;0),"Matched", "")</f>
        <v>#REF!</v>
      </c>
    </row>
    <row r="731" spans="1:18">
      <c r="A731" s="13">
        <v>11563327</v>
      </c>
      <c r="B731" s="14">
        <v>43866</v>
      </c>
      <c r="C731" s="14">
        <v>43866</v>
      </c>
      <c r="D731" s="15" t="s">
        <v>10</v>
      </c>
      <c r="E731" s="15">
        <v>0</v>
      </c>
      <c r="F731" s="15">
        <v>0</v>
      </c>
      <c r="G731" s="15">
        <v>19132.599999999999</v>
      </c>
      <c r="H731" s="15">
        <v>815681.69</v>
      </c>
      <c r="I731" s="15" t="s">
        <v>11</v>
      </c>
      <c r="J731" s="15" t="s">
        <v>12</v>
      </c>
      <c r="K731" s="1" t="str">
        <f t="shared" si="39"/>
        <v/>
      </c>
      <c r="L731" s="1" t="e">
        <f ca="1">IF(AND(K731&lt;&gt; "", COUNTIF(SAP!#REF!,K731)&gt;0),"Matched", "")</f>
        <v>#REF!</v>
      </c>
      <c r="M731" s="1" t="str">
        <f t="shared" si="37"/>
        <v/>
      </c>
      <c r="N731" s="1" t="e">
        <f ca="1">IF(AND(M731&lt;&gt; "", COUNTIF(SAP!#REF!,M731)&gt;0),"Matched", "")</f>
        <v>#REF!</v>
      </c>
      <c r="O731" s="1" t="str">
        <f t="shared" si="38"/>
        <v/>
      </c>
      <c r="P731" s="1" t="e">
        <f ca="1">IF(AND(O731&lt;&gt; "", COUNTIF(SAP!#REF!,O731)&gt;0),"Matched", "")</f>
        <v>#REF!</v>
      </c>
      <c r="Q731" s="1" t="str">
        <f ca="1">IF(D731="AC","Logic4"&amp;"_"&amp;TEXT(C731,"dd.mm.yyyy") &amp;"_"&amp; 1741727.94,"")</f>
        <v>Logic4_05.02.2020_1741727.94</v>
      </c>
      <c r="R731" s="1" t="e">
        <f ca="1">IF(AND(Q731&lt;&gt; "", COUNTIF(SAP!#REF!,Q731)&gt;0),"Matched", "")</f>
        <v>#REF!</v>
      </c>
    </row>
    <row r="732" spans="1:18">
      <c r="A732" s="9">
        <v>11563327</v>
      </c>
      <c r="B732" s="10">
        <v>43866</v>
      </c>
      <c r="C732" s="10">
        <v>43866</v>
      </c>
      <c r="D732" s="11" t="s">
        <v>10</v>
      </c>
      <c r="E732" s="11">
        <v>0</v>
      </c>
      <c r="F732" s="11">
        <v>0</v>
      </c>
      <c r="G732" s="11">
        <v>19232.52</v>
      </c>
      <c r="H732" s="11">
        <v>834914.21</v>
      </c>
      <c r="I732" s="11" t="s">
        <v>11</v>
      </c>
      <c r="J732" s="11" t="s">
        <v>12</v>
      </c>
      <c r="K732" s="1" t="str">
        <f t="shared" si="39"/>
        <v/>
      </c>
      <c r="L732" s="1" t="e">
        <f ca="1">IF(AND(K732&lt;&gt; "", COUNTIF(SAP!#REF!,K732)&gt;0),"Matched", "")</f>
        <v>#REF!</v>
      </c>
      <c r="M732" s="1" t="str">
        <f t="shared" si="37"/>
        <v/>
      </c>
      <c r="N732" s="1" t="e">
        <f ca="1">IF(AND(M732&lt;&gt; "", COUNTIF(SAP!#REF!,M732)&gt;0),"Matched", "")</f>
        <v>#REF!</v>
      </c>
      <c r="O732" s="1" t="str">
        <f t="shared" si="38"/>
        <v/>
      </c>
      <c r="P732" s="1" t="e">
        <f ca="1">IF(AND(O732&lt;&gt; "", COUNTIF(SAP!#REF!,O732)&gt;0),"Matched", "")</f>
        <v>#REF!</v>
      </c>
      <c r="Q732" s="1" t="str">
        <f ca="1">IF(D732="AC","Logic4"&amp;"_"&amp;TEXT(C732,"dd.mm.yyyy") &amp;"_"&amp; 1741727.94,"")</f>
        <v>Logic4_05.02.2020_1741727.94</v>
      </c>
      <c r="R732" s="1" t="e">
        <f ca="1">IF(AND(Q732&lt;&gt; "", COUNTIF(SAP!#REF!,Q732)&gt;0),"Matched", "")</f>
        <v>#REF!</v>
      </c>
    </row>
    <row r="733" spans="1:18">
      <c r="A733" s="13">
        <v>11563327</v>
      </c>
      <c r="B733" s="14">
        <v>43866</v>
      </c>
      <c r="C733" s="14">
        <v>43866</v>
      </c>
      <c r="D733" s="15" t="s">
        <v>10</v>
      </c>
      <c r="E733" s="15">
        <v>0</v>
      </c>
      <c r="F733" s="15">
        <v>0</v>
      </c>
      <c r="G733" s="15">
        <v>19632.95</v>
      </c>
      <c r="H733" s="15">
        <v>854547.16</v>
      </c>
      <c r="I733" s="15" t="s">
        <v>11</v>
      </c>
      <c r="J733" s="15" t="s">
        <v>12</v>
      </c>
      <c r="K733" s="1" t="str">
        <f t="shared" si="39"/>
        <v/>
      </c>
      <c r="L733" s="1" t="e">
        <f ca="1">IF(AND(K733&lt;&gt; "", COUNTIF(SAP!#REF!,K733)&gt;0),"Matched", "")</f>
        <v>#REF!</v>
      </c>
      <c r="M733" s="1" t="str">
        <f t="shared" si="37"/>
        <v/>
      </c>
      <c r="N733" s="1" t="e">
        <f ca="1">IF(AND(M733&lt;&gt; "", COUNTIF(SAP!#REF!,M733)&gt;0),"Matched", "")</f>
        <v>#REF!</v>
      </c>
      <c r="O733" s="1" t="str">
        <f t="shared" si="38"/>
        <v/>
      </c>
      <c r="P733" s="1" t="e">
        <f ca="1">IF(AND(O733&lt;&gt; "", COUNTIF(SAP!#REF!,O733)&gt;0),"Matched", "")</f>
        <v>#REF!</v>
      </c>
      <c r="Q733" s="1" t="str">
        <f ca="1">IF(D733="AC","Logic4"&amp;"_"&amp;TEXT(C733,"dd.mm.yyyy") &amp;"_"&amp; 1741727.94,"")</f>
        <v>Logic4_05.02.2020_1741727.94</v>
      </c>
      <c r="R733" s="1" t="e">
        <f ca="1">IF(AND(Q733&lt;&gt; "", COUNTIF(SAP!#REF!,Q733)&gt;0),"Matched", "")</f>
        <v>#REF!</v>
      </c>
    </row>
    <row r="734" spans="1:18">
      <c r="A734" s="9">
        <v>11563327</v>
      </c>
      <c r="B734" s="10">
        <v>43866</v>
      </c>
      <c r="C734" s="10">
        <v>43866</v>
      </c>
      <c r="D734" s="11" t="s">
        <v>10</v>
      </c>
      <c r="E734" s="11">
        <v>0</v>
      </c>
      <c r="F734" s="11">
        <v>0</v>
      </c>
      <c r="G734" s="11">
        <v>20888.400000000001</v>
      </c>
      <c r="H734" s="11">
        <v>875435.56</v>
      </c>
      <c r="I734" s="11" t="s">
        <v>11</v>
      </c>
      <c r="J734" s="11" t="s">
        <v>12</v>
      </c>
      <c r="K734" s="1" t="str">
        <f t="shared" si="39"/>
        <v/>
      </c>
      <c r="L734" s="1" t="e">
        <f ca="1">IF(AND(K734&lt;&gt; "", COUNTIF(SAP!#REF!,K734)&gt;0),"Matched", "")</f>
        <v>#REF!</v>
      </c>
      <c r="M734" s="1" t="str">
        <f t="shared" si="37"/>
        <v/>
      </c>
      <c r="N734" s="1" t="e">
        <f ca="1">IF(AND(M734&lt;&gt; "", COUNTIF(SAP!#REF!,M734)&gt;0),"Matched", "")</f>
        <v>#REF!</v>
      </c>
      <c r="O734" s="1" t="str">
        <f t="shared" si="38"/>
        <v/>
      </c>
      <c r="P734" s="1" t="e">
        <f ca="1">IF(AND(O734&lt;&gt; "", COUNTIF(SAP!#REF!,O734)&gt;0),"Matched", "")</f>
        <v>#REF!</v>
      </c>
      <c r="Q734" s="1" t="str">
        <f ca="1">IF(D734="AC","Logic4"&amp;"_"&amp;TEXT(C734,"dd.mm.yyyy") &amp;"_"&amp; 1741727.94,"")</f>
        <v>Logic4_05.02.2020_1741727.94</v>
      </c>
      <c r="R734" s="1" t="e">
        <f ca="1">IF(AND(Q734&lt;&gt; "", COUNTIF(SAP!#REF!,Q734)&gt;0),"Matched", "")</f>
        <v>#REF!</v>
      </c>
    </row>
    <row r="735" spans="1:18">
      <c r="A735" s="13">
        <v>11563327</v>
      </c>
      <c r="B735" s="14">
        <v>43866</v>
      </c>
      <c r="C735" s="14">
        <v>43866</v>
      </c>
      <c r="D735" s="15" t="s">
        <v>10</v>
      </c>
      <c r="E735" s="15">
        <v>0</v>
      </c>
      <c r="F735" s="15">
        <v>0</v>
      </c>
      <c r="G735" s="15">
        <v>21775.1</v>
      </c>
      <c r="H735" s="15">
        <v>897210.66</v>
      </c>
      <c r="I735" s="15" t="s">
        <v>11</v>
      </c>
      <c r="J735" s="15" t="s">
        <v>12</v>
      </c>
      <c r="K735" s="1" t="str">
        <f t="shared" si="39"/>
        <v/>
      </c>
      <c r="L735" s="1" t="e">
        <f ca="1">IF(AND(K735&lt;&gt; "", COUNTIF(SAP!#REF!,K735)&gt;0),"Matched", "")</f>
        <v>#REF!</v>
      </c>
      <c r="M735" s="1" t="str">
        <f t="shared" si="37"/>
        <v/>
      </c>
      <c r="N735" s="1" t="e">
        <f ca="1">IF(AND(M735&lt;&gt; "", COUNTIF(SAP!#REF!,M735)&gt;0),"Matched", "")</f>
        <v>#REF!</v>
      </c>
      <c r="O735" s="1" t="str">
        <f t="shared" si="38"/>
        <v/>
      </c>
      <c r="P735" s="1" t="e">
        <f ca="1">IF(AND(O735&lt;&gt; "", COUNTIF(SAP!#REF!,O735)&gt;0),"Matched", "")</f>
        <v>#REF!</v>
      </c>
      <c r="Q735" s="1" t="str">
        <f ca="1">IF(D735="AC","Logic4"&amp;"_"&amp;TEXT(C735,"dd.mm.yyyy") &amp;"_"&amp; 1741727.94,"")</f>
        <v>Logic4_05.02.2020_1741727.94</v>
      </c>
      <c r="R735" s="1" t="e">
        <f ca="1">IF(AND(Q735&lt;&gt; "", COUNTIF(SAP!#REF!,Q735)&gt;0),"Matched", "")</f>
        <v>#REF!</v>
      </c>
    </row>
    <row r="736" spans="1:18">
      <c r="A736" s="9">
        <v>11563327</v>
      </c>
      <c r="B736" s="10">
        <v>43866</v>
      </c>
      <c r="C736" s="10">
        <v>43866</v>
      </c>
      <c r="D736" s="11" t="s">
        <v>10</v>
      </c>
      <c r="E736" s="11">
        <v>0</v>
      </c>
      <c r="F736" s="11">
        <v>0</v>
      </c>
      <c r="G736" s="11">
        <v>21817.4</v>
      </c>
      <c r="H736" s="11">
        <v>919028.06</v>
      </c>
      <c r="I736" s="11" t="s">
        <v>11</v>
      </c>
      <c r="J736" s="11" t="s">
        <v>12</v>
      </c>
      <c r="K736" s="1" t="str">
        <f t="shared" si="39"/>
        <v/>
      </c>
      <c r="L736" s="1" t="e">
        <f ca="1">IF(AND(K736&lt;&gt; "", COUNTIF(SAP!#REF!,K736)&gt;0),"Matched", "")</f>
        <v>#REF!</v>
      </c>
      <c r="M736" s="1" t="str">
        <f t="shared" si="37"/>
        <v/>
      </c>
      <c r="N736" s="1" t="e">
        <f ca="1">IF(AND(M736&lt;&gt; "", COUNTIF(SAP!#REF!,M736)&gt;0),"Matched", "")</f>
        <v>#REF!</v>
      </c>
      <c r="O736" s="1" t="str">
        <f t="shared" si="38"/>
        <v/>
      </c>
      <c r="P736" s="1" t="e">
        <f ca="1">IF(AND(O736&lt;&gt; "", COUNTIF(SAP!#REF!,O736)&gt;0),"Matched", "")</f>
        <v>#REF!</v>
      </c>
      <c r="Q736" s="1" t="str">
        <f ca="1">IF(D736="AC","Logic4"&amp;"_"&amp;TEXT(C736,"dd.mm.yyyy") &amp;"_"&amp; 1741727.94,"")</f>
        <v>Logic4_05.02.2020_1741727.94</v>
      </c>
      <c r="R736" s="1" t="e">
        <f ca="1">IF(AND(Q736&lt;&gt; "", COUNTIF(SAP!#REF!,Q736)&gt;0),"Matched", "")</f>
        <v>#REF!</v>
      </c>
    </row>
    <row r="737" spans="1:18">
      <c r="A737" s="13">
        <v>11563327</v>
      </c>
      <c r="B737" s="14">
        <v>43866</v>
      </c>
      <c r="C737" s="14">
        <v>43866</v>
      </c>
      <c r="D737" s="15" t="s">
        <v>10</v>
      </c>
      <c r="E737" s="15">
        <v>0</v>
      </c>
      <c r="F737" s="15">
        <v>0</v>
      </c>
      <c r="G737" s="15">
        <v>22905</v>
      </c>
      <c r="H737" s="15">
        <v>941933.06</v>
      </c>
      <c r="I737" s="15" t="s">
        <v>11</v>
      </c>
      <c r="J737" s="15" t="s">
        <v>12</v>
      </c>
      <c r="K737" s="1" t="str">
        <f t="shared" si="39"/>
        <v/>
      </c>
      <c r="L737" s="1" t="e">
        <f ca="1">IF(AND(K737&lt;&gt; "", COUNTIF(SAP!#REF!,K737)&gt;0),"Matched", "")</f>
        <v>#REF!</v>
      </c>
      <c r="M737" s="1" t="str">
        <f t="shared" si="37"/>
        <v/>
      </c>
      <c r="N737" s="1" t="e">
        <f ca="1">IF(AND(M737&lt;&gt; "", COUNTIF(SAP!#REF!,M737)&gt;0),"Matched", "")</f>
        <v>#REF!</v>
      </c>
      <c r="O737" s="1" t="str">
        <f t="shared" si="38"/>
        <v/>
      </c>
      <c r="P737" s="1" t="e">
        <f ca="1">IF(AND(O737&lt;&gt; "", COUNTIF(SAP!#REF!,O737)&gt;0),"Matched", "")</f>
        <v>#REF!</v>
      </c>
      <c r="Q737" s="1" t="str">
        <f ca="1">IF(D737="AC","Logic4"&amp;"_"&amp;TEXT(C737,"dd.mm.yyyy") &amp;"_"&amp; 1741727.94,"")</f>
        <v>Logic4_05.02.2020_1741727.94</v>
      </c>
      <c r="R737" s="1" t="e">
        <f ca="1">IF(AND(Q737&lt;&gt; "", COUNTIF(SAP!#REF!,Q737)&gt;0),"Matched", "")</f>
        <v>#REF!</v>
      </c>
    </row>
    <row r="738" spans="1:18">
      <c r="A738" s="9">
        <v>11563327</v>
      </c>
      <c r="B738" s="10">
        <v>43866</v>
      </c>
      <c r="C738" s="10">
        <v>43866</v>
      </c>
      <c r="D738" s="11" t="s">
        <v>10</v>
      </c>
      <c r="E738" s="11">
        <v>0</v>
      </c>
      <c r="F738" s="11">
        <v>0</v>
      </c>
      <c r="G738" s="11">
        <v>23236.3</v>
      </c>
      <c r="H738" s="11">
        <v>965169.36</v>
      </c>
      <c r="I738" s="11" t="s">
        <v>11</v>
      </c>
      <c r="J738" s="11" t="s">
        <v>12</v>
      </c>
      <c r="K738" s="1" t="str">
        <f t="shared" si="39"/>
        <v/>
      </c>
      <c r="L738" s="1" t="e">
        <f ca="1">IF(AND(K738&lt;&gt; "", COUNTIF(SAP!#REF!,K738)&gt;0),"Matched", "")</f>
        <v>#REF!</v>
      </c>
      <c r="M738" s="1" t="str">
        <f t="shared" si="37"/>
        <v/>
      </c>
      <c r="N738" s="1" t="e">
        <f ca="1">IF(AND(M738&lt;&gt; "", COUNTIF(SAP!#REF!,M738)&gt;0),"Matched", "")</f>
        <v>#REF!</v>
      </c>
      <c r="O738" s="1" t="str">
        <f t="shared" si="38"/>
        <v/>
      </c>
      <c r="P738" s="1" t="e">
        <f ca="1">IF(AND(O738&lt;&gt; "", COUNTIF(SAP!#REF!,O738)&gt;0),"Matched", "")</f>
        <v>#REF!</v>
      </c>
      <c r="Q738" s="1" t="str">
        <f ca="1">IF(D738="AC","Logic4"&amp;"_"&amp;TEXT(C738,"dd.mm.yyyy") &amp;"_"&amp; 1741727.94,"")</f>
        <v>Logic4_05.02.2020_1741727.94</v>
      </c>
      <c r="R738" s="1" t="e">
        <f ca="1">IF(AND(Q738&lt;&gt; "", COUNTIF(SAP!#REF!,Q738)&gt;0),"Matched", "")</f>
        <v>#REF!</v>
      </c>
    </row>
    <row r="739" spans="1:18">
      <c r="A739" s="13">
        <v>11563327</v>
      </c>
      <c r="B739" s="14">
        <v>43866</v>
      </c>
      <c r="C739" s="14">
        <v>43866</v>
      </c>
      <c r="D739" s="15" t="s">
        <v>10</v>
      </c>
      <c r="E739" s="15">
        <v>0</v>
      </c>
      <c r="F739" s="15">
        <v>0</v>
      </c>
      <c r="G739" s="15">
        <v>24494.3</v>
      </c>
      <c r="H739" s="15">
        <v>989663.66</v>
      </c>
      <c r="I739" s="15" t="s">
        <v>11</v>
      </c>
      <c r="J739" s="15" t="s">
        <v>12</v>
      </c>
      <c r="K739" s="1" t="str">
        <f t="shared" si="39"/>
        <v/>
      </c>
      <c r="L739" s="1" t="e">
        <f ca="1">IF(AND(K739&lt;&gt; "", COUNTIF(SAP!#REF!,K739)&gt;0),"Matched", "")</f>
        <v>#REF!</v>
      </c>
      <c r="M739" s="1" t="str">
        <f t="shared" si="37"/>
        <v/>
      </c>
      <c r="N739" s="1" t="e">
        <f ca="1">IF(AND(M739&lt;&gt; "", COUNTIF(SAP!#REF!,M739)&gt;0),"Matched", "")</f>
        <v>#REF!</v>
      </c>
      <c r="O739" s="1" t="str">
        <f t="shared" si="38"/>
        <v/>
      </c>
      <c r="P739" s="1" t="e">
        <f ca="1">IF(AND(O739&lt;&gt; "", COUNTIF(SAP!#REF!,O739)&gt;0),"Matched", "")</f>
        <v>#REF!</v>
      </c>
      <c r="Q739" s="1" t="str">
        <f ca="1">IF(D739="AC","Logic4"&amp;"_"&amp;TEXT(C739,"dd.mm.yyyy") &amp;"_"&amp; 1741727.94,"")</f>
        <v>Logic4_05.02.2020_1741727.94</v>
      </c>
      <c r="R739" s="1" t="e">
        <f ca="1">IF(AND(Q739&lt;&gt; "", COUNTIF(SAP!#REF!,Q739)&gt;0),"Matched", "")</f>
        <v>#REF!</v>
      </c>
    </row>
    <row r="740" spans="1:18">
      <c r="A740" s="9">
        <v>11563327</v>
      </c>
      <c r="B740" s="10">
        <v>43866</v>
      </c>
      <c r="C740" s="10">
        <v>43866</v>
      </c>
      <c r="D740" s="11" t="s">
        <v>10</v>
      </c>
      <c r="E740" s="11">
        <v>0</v>
      </c>
      <c r="F740" s="11">
        <v>0</v>
      </c>
      <c r="G740" s="11">
        <v>24628.240000000002</v>
      </c>
      <c r="H740" s="11">
        <v>1014291.9</v>
      </c>
      <c r="I740" s="11" t="s">
        <v>11</v>
      </c>
      <c r="J740" s="11" t="s">
        <v>12</v>
      </c>
      <c r="K740" s="1" t="str">
        <f t="shared" si="39"/>
        <v/>
      </c>
      <c r="L740" s="1" t="e">
        <f ca="1">IF(AND(K740&lt;&gt; "", COUNTIF(SAP!#REF!,K740)&gt;0),"Matched", "")</f>
        <v>#REF!</v>
      </c>
      <c r="M740" s="1" t="str">
        <f t="shared" si="37"/>
        <v/>
      </c>
      <c r="N740" s="1" t="e">
        <f ca="1">IF(AND(M740&lt;&gt; "", COUNTIF(SAP!#REF!,M740)&gt;0),"Matched", "")</f>
        <v>#REF!</v>
      </c>
      <c r="O740" s="1" t="str">
        <f t="shared" si="38"/>
        <v/>
      </c>
      <c r="P740" s="1" t="e">
        <f ca="1">IF(AND(O740&lt;&gt; "", COUNTIF(SAP!#REF!,O740)&gt;0),"Matched", "")</f>
        <v>#REF!</v>
      </c>
      <c r="Q740" s="1" t="str">
        <f ca="1">IF(D740="AC","Logic4"&amp;"_"&amp;TEXT(C740,"dd.mm.yyyy") &amp;"_"&amp; 1741727.94,"")</f>
        <v>Logic4_05.02.2020_1741727.94</v>
      </c>
      <c r="R740" s="1" t="e">
        <f ca="1">IF(AND(Q740&lt;&gt; "", COUNTIF(SAP!#REF!,Q740)&gt;0),"Matched", "")</f>
        <v>#REF!</v>
      </c>
    </row>
    <row r="741" spans="1:18">
      <c r="A741" s="13">
        <v>11563327</v>
      </c>
      <c r="B741" s="14">
        <v>43866</v>
      </c>
      <c r="C741" s="14">
        <v>43866</v>
      </c>
      <c r="D741" s="15" t="s">
        <v>10</v>
      </c>
      <c r="E741" s="15">
        <v>0</v>
      </c>
      <c r="F741" s="15">
        <v>0</v>
      </c>
      <c r="G741" s="15">
        <v>24649.8</v>
      </c>
      <c r="H741" s="15">
        <v>1038941.7</v>
      </c>
      <c r="I741" s="15" t="s">
        <v>11</v>
      </c>
      <c r="J741" s="15" t="s">
        <v>12</v>
      </c>
      <c r="K741" s="1" t="str">
        <f t="shared" si="39"/>
        <v/>
      </c>
      <c r="L741" s="1" t="e">
        <f ca="1">IF(AND(K741&lt;&gt; "", COUNTIF(SAP!#REF!,K741)&gt;0),"Matched", "")</f>
        <v>#REF!</v>
      </c>
      <c r="M741" s="1" t="str">
        <f t="shared" si="37"/>
        <v/>
      </c>
      <c r="N741" s="1" t="e">
        <f ca="1">IF(AND(M741&lt;&gt; "", COUNTIF(SAP!#REF!,M741)&gt;0),"Matched", "")</f>
        <v>#REF!</v>
      </c>
      <c r="O741" s="1" t="str">
        <f t="shared" si="38"/>
        <v/>
      </c>
      <c r="P741" s="1" t="e">
        <f ca="1">IF(AND(O741&lt;&gt; "", COUNTIF(SAP!#REF!,O741)&gt;0),"Matched", "")</f>
        <v>#REF!</v>
      </c>
      <c r="Q741" s="1" t="str">
        <f ca="1">IF(D741="AC","Logic4"&amp;"_"&amp;TEXT(C741,"dd.mm.yyyy") &amp;"_"&amp; 1741727.94,"")</f>
        <v>Logic4_05.02.2020_1741727.94</v>
      </c>
      <c r="R741" s="1" t="e">
        <f ca="1">IF(AND(Q741&lt;&gt; "", COUNTIF(SAP!#REF!,Q741)&gt;0),"Matched", "")</f>
        <v>#REF!</v>
      </c>
    </row>
    <row r="742" spans="1:18">
      <c r="A742" s="9">
        <v>11563327</v>
      </c>
      <c r="B742" s="10">
        <v>43866</v>
      </c>
      <c r="C742" s="10">
        <v>43866</v>
      </c>
      <c r="D742" s="11" t="s">
        <v>10</v>
      </c>
      <c r="E742" s="11">
        <v>0</v>
      </c>
      <c r="F742" s="11">
        <v>0</v>
      </c>
      <c r="G742" s="11">
        <v>24875.07</v>
      </c>
      <c r="H742" s="11">
        <v>1063816.77</v>
      </c>
      <c r="I742" s="11" t="s">
        <v>11</v>
      </c>
      <c r="J742" s="11" t="s">
        <v>12</v>
      </c>
      <c r="K742" s="1" t="str">
        <f t="shared" si="39"/>
        <v/>
      </c>
      <c r="L742" s="1" t="e">
        <f ca="1">IF(AND(K742&lt;&gt; "", COUNTIF(SAP!#REF!,K742)&gt;0),"Matched", "")</f>
        <v>#REF!</v>
      </c>
      <c r="M742" s="1" t="str">
        <f t="shared" si="37"/>
        <v/>
      </c>
      <c r="N742" s="1" t="e">
        <f ca="1">IF(AND(M742&lt;&gt; "", COUNTIF(SAP!#REF!,M742)&gt;0),"Matched", "")</f>
        <v>#REF!</v>
      </c>
      <c r="O742" s="1" t="str">
        <f t="shared" si="38"/>
        <v/>
      </c>
      <c r="P742" s="1" t="e">
        <f ca="1">IF(AND(O742&lt;&gt; "", COUNTIF(SAP!#REF!,O742)&gt;0),"Matched", "")</f>
        <v>#REF!</v>
      </c>
      <c r="Q742" s="1" t="str">
        <f ca="1">IF(D742="AC","Logic4"&amp;"_"&amp;TEXT(C742,"dd.mm.yyyy") &amp;"_"&amp; 1741727.94,"")</f>
        <v>Logic4_05.02.2020_1741727.94</v>
      </c>
      <c r="R742" s="1" t="e">
        <f ca="1">IF(AND(Q742&lt;&gt; "", COUNTIF(SAP!#REF!,Q742)&gt;0),"Matched", "")</f>
        <v>#REF!</v>
      </c>
    </row>
    <row r="743" spans="1:18">
      <c r="A743" s="13">
        <v>11563327</v>
      </c>
      <c r="B743" s="14">
        <v>43866</v>
      </c>
      <c r="C743" s="14">
        <v>43866</v>
      </c>
      <c r="D743" s="15" t="s">
        <v>10</v>
      </c>
      <c r="E743" s="15">
        <v>0</v>
      </c>
      <c r="F743" s="15">
        <v>0</v>
      </c>
      <c r="G743" s="15">
        <v>25862.16</v>
      </c>
      <c r="H743" s="15">
        <v>1089678.93</v>
      </c>
      <c r="I743" s="15" t="s">
        <v>11</v>
      </c>
      <c r="J743" s="15" t="s">
        <v>12</v>
      </c>
      <c r="K743" s="1" t="str">
        <f t="shared" si="39"/>
        <v/>
      </c>
      <c r="L743" s="1" t="e">
        <f ca="1">IF(AND(K743&lt;&gt; "", COUNTIF(SAP!#REF!,K743)&gt;0),"Matched", "")</f>
        <v>#REF!</v>
      </c>
      <c r="M743" s="1" t="str">
        <f t="shared" ref="M743:M782" si="40">IF(D743="TR","Logic2"&amp;"_"&amp;TEXT(C743,"dd.mm.yyyy") &amp;"_"&amp; F743,"")</f>
        <v/>
      </c>
      <c r="N743" s="1" t="e">
        <f ca="1">IF(AND(M743&lt;&gt; "", COUNTIF(SAP!#REF!,M743)&gt;0),"Matched", "")</f>
        <v>#REF!</v>
      </c>
      <c r="O743" s="1" t="str">
        <f t="shared" ref="O743:O782" si="41">IF(D743="AF","Logic3"&amp;"_"&amp;G743,"")</f>
        <v/>
      </c>
      <c r="P743" s="1" t="e">
        <f ca="1">IF(AND(O743&lt;&gt; "", COUNTIF(SAP!#REF!,O743)&gt;0),"Matched", "")</f>
        <v>#REF!</v>
      </c>
      <c r="Q743" s="1" t="str">
        <f ca="1">IF(D743="AC","Logic4"&amp;"_"&amp;TEXT(C743,"dd.mm.yyyy") &amp;"_"&amp; 1741727.94,"")</f>
        <v>Logic4_05.02.2020_1741727.94</v>
      </c>
      <c r="R743" s="1" t="e">
        <f ca="1">IF(AND(Q743&lt;&gt; "", COUNTIF(SAP!#REF!,Q743)&gt;0),"Matched", "")</f>
        <v>#REF!</v>
      </c>
    </row>
    <row r="744" spans="1:18">
      <c r="A744" s="9">
        <v>11563327</v>
      </c>
      <c r="B744" s="10">
        <v>43866</v>
      </c>
      <c r="C744" s="10">
        <v>43866</v>
      </c>
      <c r="D744" s="11" t="s">
        <v>10</v>
      </c>
      <c r="E744" s="11">
        <v>0</v>
      </c>
      <c r="F744" s="11">
        <v>0</v>
      </c>
      <c r="G744" s="11">
        <v>26972.5</v>
      </c>
      <c r="H744" s="11">
        <v>1116651.43</v>
      </c>
      <c r="I744" s="11" t="s">
        <v>11</v>
      </c>
      <c r="J744" s="11" t="s">
        <v>12</v>
      </c>
      <c r="K744" s="1" t="str">
        <f t="shared" si="39"/>
        <v/>
      </c>
      <c r="L744" s="1" t="e">
        <f ca="1">IF(AND(K744&lt;&gt; "", COUNTIF(SAP!#REF!,K744)&gt;0),"Matched", "")</f>
        <v>#REF!</v>
      </c>
      <c r="M744" s="1" t="str">
        <f t="shared" si="40"/>
        <v/>
      </c>
      <c r="N744" s="1" t="e">
        <f ca="1">IF(AND(M744&lt;&gt; "", COUNTIF(SAP!#REF!,M744)&gt;0),"Matched", "")</f>
        <v>#REF!</v>
      </c>
      <c r="O744" s="1" t="str">
        <f t="shared" si="41"/>
        <v/>
      </c>
      <c r="P744" s="1" t="e">
        <f ca="1">IF(AND(O744&lt;&gt; "", COUNTIF(SAP!#REF!,O744)&gt;0),"Matched", "")</f>
        <v>#REF!</v>
      </c>
      <c r="Q744" s="1" t="str">
        <f ca="1">IF(D744="AC","Logic4"&amp;"_"&amp;TEXT(C744,"dd.mm.yyyy") &amp;"_"&amp; 1741727.94,"")</f>
        <v>Logic4_05.02.2020_1741727.94</v>
      </c>
      <c r="R744" s="1" t="e">
        <f ca="1">IF(AND(Q744&lt;&gt; "", COUNTIF(SAP!#REF!,Q744)&gt;0),"Matched", "")</f>
        <v>#REF!</v>
      </c>
    </row>
    <row r="745" spans="1:18">
      <c r="A745" s="13">
        <v>11563327</v>
      </c>
      <c r="B745" s="14">
        <v>43866</v>
      </c>
      <c r="C745" s="14">
        <v>43866</v>
      </c>
      <c r="D745" s="15" t="s">
        <v>10</v>
      </c>
      <c r="E745" s="15">
        <v>0</v>
      </c>
      <c r="F745" s="15">
        <v>0</v>
      </c>
      <c r="G745" s="15">
        <v>27479.200000000001</v>
      </c>
      <c r="H745" s="15">
        <v>1144130.6299999999</v>
      </c>
      <c r="I745" s="15" t="s">
        <v>11</v>
      </c>
      <c r="J745" s="15" t="s">
        <v>12</v>
      </c>
      <c r="K745" s="1" t="str">
        <f t="shared" si="39"/>
        <v/>
      </c>
      <c r="L745" s="1" t="e">
        <f ca="1">IF(AND(K745&lt;&gt; "", COUNTIF(SAP!#REF!,K745)&gt;0),"Matched", "")</f>
        <v>#REF!</v>
      </c>
      <c r="M745" s="1" t="str">
        <f t="shared" si="40"/>
        <v/>
      </c>
      <c r="N745" s="1" t="e">
        <f ca="1">IF(AND(M745&lt;&gt; "", COUNTIF(SAP!#REF!,M745)&gt;0),"Matched", "")</f>
        <v>#REF!</v>
      </c>
      <c r="O745" s="1" t="str">
        <f t="shared" si="41"/>
        <v/>
      </c>
      <c r="P745" s="1" t="e">
        <f ca="1">IF(AND(O745&lt;&gt; "", COUNTIF(SAP!#REF!,O745)&gt;0),"Matched", "")</f>
        <v>#REF!</v>
      </c>
      <c r="Q745" s="1" t="str">
        <f ca="1">IF(D745="AC","Logic4"&amp;"_"&amp;TEXT(C745,"dd.mm.yyyy") &amp;"_"&amp; 1741727.94,"")</f>
        <v>Logic4_05.02.2020_1741727.94</v>
      </c>
      <c r="R745" s="1" t="e">
        <f ca="1">IF(AND(Q745&lt;&gt; "", COUNTIF(SAP!#REF!,Q745)&gt;0),"Matched", "")</f>
        <v>#REF!</v>
      </c>
    </row>
    <row r="746" spans="1:18">
      <c r="A746" s="9">
        <v>11563327</v>
      </c>
      <c r="B746" s="10">
        <v>43866</v>
      </c>
      <c r="C746" s="10">
        <v>43866</v>
      </c>
      <c r="D746" s="11" t="s">
        <v>10</v>
      </c>
      <c r="E746" s="11">
        <v>0</v>
      </c>
      <c r="F746" s="11">
        <v>0</v>
      </c>
      <c r="G746" s="11">
        <v>28699.200000000001</v>
      </c>
      <c r="H746" s="11">
        <v>1172829.83</v>
      </c>
      <c r="I746" s="11" t="s">
        <v>11</v>
      </c>
      <c r="J746" s="11" t="s">
        <v>12</v>
      </c>
      <c r="K746" s="1" t="str">
        <f t="shared" si="39"/>
        <v/>
      </c>
      <c r="L746" s="1" t="e">
        <f ca="1">IF(AND(K746&lt;&gt; "", COUNTIF(SAP!#REF!,K746)&gt;0),"Matched", "")</f>
        <v>#REF!</v>
      </c>
      <c r="M746" s="1" t="str">
        <f t="shared" si="40"/>
        <v/>
      </c>
      <c r="N746" s="1" t="e">
        <f ca="1">IF(AND(M746&lt;&gt; "", COUNTIF(SAP!#REF!,M746)&gt;0),"Matched", "")</f>
        <v>#REF!</v>
      </c>
      <c r="O746" s="1" t="str">
        <f t="shared" si="41"/>
        <v/>
      </c>
      <c r="P746" s="1" t="e">
        <f ca="1">IF(AND(O746&lt;&gt; "", COUNTIF(SAP!#REF!,O746)&gt;0),"Matched", "")</f>
        <v>#REF!</v>
      </c>
      <c r="Q746" s="1" t="str">
        <f ca="1">IF(D746="AC","Logic4"&amp;"_"&amp;TEXT(C746,"dd.mm.yyyy") &amp;"_"&amp; 1741727.94,"")</f>
        <v>Logic4_05.02.2020_1741727.94</v>
      </c>
      <c r="R746" s="1" t="e">
        <f ca="1">IF(AND(Q746&lt;&gt; "", COUNTIF(SAP!#REF!,Q746)&gt;0),"Matched", "")</f>
        <v>#REF!</v>
      </c>
    </row>
    <row r="747" spans="1:18">
      <c r="A747" s="13">
        <v>11563327</v>
      </c>
      <c r="B747" s="14">
        <v>43866</v>
      </c>
      <c r="C747" s="14">
        <v>43866</v>
      </c>
      <c r="D747" s="15" t="s">
        <v>10</v>
      </c>
      <c r="E747" s="15">
        <v>0</v>
      </c>
      <c r="F747" s="15">
        <v>0</v>
      </c>
      <c r="G747" s="15">
        <v>29729</v>
      </c>
      <c r="H747" s="15">
        <v>1202558.83</v>
      </c>
      <c r="I747" s="15" t="s">
        <v>11</v>
      </c>
      <c r="J747" s="15" t="s">
        <v>12</v>
      </c>
      <c r="K747" s="1" t="str">
        <f t="shared" si="39"/>
        <v/>
      </c>
      <c r="L747" s="1" t="e">
        <f ca="1">IF(AND(K747&lt;&gt; "", COUNTIF(SAP!#REF!,K747)&gt;0),"Matched", "")</f>
        <v>#REF!</v>
      </c>
      <c r="M747" s="1" t="str">
        <f t="shared" si="40"/>
        <v/>
      </c>
      <c r="N747" s="1" t="e">
        <f ca="1">IF(AND(M747&lt;&gt; "", COUNTIF(SAP!#REF!,M747)&gt;0),"Matched", "")</f>
        <v>#REF!</v>
      </c>
      <c r="O747" s="1" t="str">
        <f t="shared" si="41"/>
        <v/>
      </c>
      <c r="P747" s="1" t="e">
        <f ca="1">IF(AND(O747&lt;&gt; "", COUNTIF(SAP!#REF!,O747)&gt;0),"Matched", "")</f>
        <v>#REF!</v>
      </c>
      <c r="Q747" s="1" t="str">
        <f ca="1">IF(D747="AC","Logic4"&amp;"_"&amp;TEXT(C747,"dd.mm.yyyy") &amp;"_"&amp; 1741727.94,"")</f>
        <v>Logic4_05.02.2020_1741727.94</v>
      </c>
      <c r="R747" s="1" t="e">
        <f ca="1">IF(AND(Q747&lt;&gt; "", COUNTIF(SAP!#REF!,Q747)&gt;0),"Matched", "")</f>
        <v>#REF!</v>
      </c>
    </row>
    <row r="748" spans="1:18">
      <c r="A748" s="9">
        <v>11563327</v>
      </c>
      <c r="B748" s="10">
        <v>43866</v>
      </c>
      <c r="C748" s="10">
        <v>43866</v>
      </c>
      <c r="D748" s="11" t="s">
        <v>10</v>
      </c>
      <c r="E748" s="11">
        <v>0</v>
      </c>
      <c r="F748" s="11">
        <v>0</v>
      </c>
      <c r="G748" s="11">
        <v>30196.58</v>
      </c>
      <c r="H748" s="11">
        <v>1232755.4099999999</v>
      </c>
      <c r="I748" s="11" t="s">
        <v>11</v>
      </c>
      <c r="J748" s="11" t="s">
        <v>12</v>
      </c>
      <c r="K748" s="1" t="str">
        <f t="shared" si="39"/>
        <v/>
      </c>
      <c r="L748" s="1" t="e">
        <f ca="1">IF(AND(K748&lt;&gt; "", COUNTIF(SAP!#REF!,K748)&gt;0),"Matched", "")</f>
        <v>#REF!</v>
      </c>
      <c r="M748" s="1" t="str">
        <f t="shared" si="40"/>
        <v/>
      </c>
      <c r="N748" s="1" t="e">
        <f ca="1">IF(AND(M748&lt;&gt; "", COUNTIF(SAP!#REF!,M748)&gt;0),"Matched", "")</f>
        <v>#REF!</v>
      </c>
      <c r="O748" s="1" t="str">
        <f t="shared" si="41"/>
        <v/>
      </c>
      <c r="P748" s="1" t="e">
        <f ca="1">IF(AND(O748&lt;&gt; "", COUNTIF(SAP!#REF!,O748)&gt;0),"Matched", "")</f>
        <v>#REF!</v>
      </c>
      <c r="Q748" s="1" t="str">
        <f ca="1">IF(D748="AC","Logic4"&amp;"_"&amp;TEXT(C748,"dd.mm.yyyy") &amp;"_"&amp; 1741727.94,"")</f>
        <v>Logic4_05.02.2020_1741727.94</v>
      </c>
      <c r="R748" s="1" t="e">
        <f ca="1">IF(AND(Q748&lt;&gt; "", COUNTIF(SAP!#REF!,Q748)&gt;0),"Matched", "")</f>
        <v>#REF!</v>
      </c>
    </row>
    <row r="749" spans="1:18">
      <c r="A749" s="13">
        <v>11563327</v>
      </c>
      <c r="B749" s="14">
        <v>43866</v>
      </c>
      <c r="C749" s="14">
        <v>43866</v>
      </c>
      <c r="D749" s="15" t="s">
        <v>10</v>
      </c>
      <c r="E749" s="15">
        <v>0</v>
      </c>
      <c r="F749" s="15">
        <v>0</v>
      </c>
      <c r="G749" s="15">
        <v>35083.269999999997</v>
      </c>
      <c r="H749" s="15">
        <v>1267838.68</v>
      </c>
      <c r="I749" s="15" t="s">
        <v>11</v>
      </c>
      <c r="J749" s="15" t="s">
        <v>12</v>
      </c>
      <c r="K749" s="1" t="str">
        <f t="shared" si="39"/>
        <v/>
      </c>
      <c r="L749" s="1" t="e">
        <f ca="1">IF(AND(K749&lt;&gt; "", COUNTIF(SAP!#REF!,K749)&gt;0),"Matched", "")</f>
        <v>#REF!</v>
      </c>
      <c r="M749" s="1" t="str">
        <f t="shared" si="40"/>
        <v/>
      </c>
      <c r="N749" s="1" t="e">
        <f ca="1">IF(AND(M749&lt;&gt; "", COUNTIF(SAP!#REF!,M749)&gt;0),"Matched", "")</f>
        <v>#REF!</v>
      </c>
      <c r="O749" s="1" t="str">
        <f t="shared" si="41"/>
        <v/>
      </c>
      <c r="P749" s="1" t="e">
        <f ca="1">IF(AND(O749&lt;&gt; "", COUNTIF(SAP!#REF!,O749)&gt;0),"Matched", "")</f>
        <v>#REF!</v>
      </c>
      <c r="Q749" s="1" t="str">
        <f ca="1">IF(D749="AC","Logic4"&amp;"_"&amp;TEXT(C749,"dd.mm.yyyy") &amp;"_"&amp; 1741727.94,"")</f>
        <v>Logic4_05.02.2020_1741727.94</v>
      </c>
      <c r="R749" s="1" t="e">
        <f ca="1">IF(AND(Q749&lt;&gt; "", COUNTIF(SAP!#REF!,Q749)&gt;0),"Matched", "")</f>
        <v>#REF!</v>
      </c>
    </row>
    <row r="750" spans="1:18">
      <c r="A750" s="9">
        <v>11563327</v>
      </c>
      <c r="B750" s="10">
        <v>43866</v>
      </c>
      <c r="C750" s="10">
        <v>43866</v>
      </c>
      <c r="D750" s="11" t="s">
        <v>10</v>
      </c>
      <c r="E750" s="11">
        <v>0</v>
      </c>
      <c r="F750" s="11">
        <v>0</v>
      </c>
      <c r="G750" s="11">
        <v>35942.199999999997</v>
      </c>
      <c r="H750" s="11">
        <v>1303780.8799999999</v>
      </c>
      <c r="I750" s="11" t="s">
        <v>11</v>
      </c>
      <c r="J750" s="11" t="s">
        <v>12</v>
      </c>
      <c r="K750" s="1" t="str">
        <f t="shared" si="39"/>
        <v/>
      </c>
      <c r="L750" s="1" t="e">
        <f ca="1">IF(AND(K750&lt;&gt; "", COUNTIF(SAP!#REF!,K750)&gt;0),"Matched", "")</f>
        <v>#REF!</v>
      </c>
      <c r="M750" s="1" t="str">
        <f t="shared" si="40"/>
        <v/>
      </c>
      <c r="N750" s="1" t="e">
        <f ca="1">IF(AND(M750&lt;&gt; "", COUNTIF(SAP!#REF!,M750)&gt;0),"Matched", "")</f>
        <v>#REF!</v>
      </c>
      <c r="O750" s="1" t="str">
        <f t="shared" si="41"/>
        <v/>
      </c>
      <c r="P750" s="1" t="e">
        <f ca="1">IF(AND(O750&lt;&gt; "", COUNTIF(SAP!#REF!,O750)&gt;0),"Matched", "")</f>
        <v>#REF!</v>
      </c>
      <c r="Q750" s="1" t="str">
        <f ca="1">IF(D750="AC","Logic4"&amp;"_"&amp;TEXT(C750,"dd.mm.yyyy") &amp;"_"&amp; 1741727.94,"")</f>
        <v>Logic4_05.02.2020_1741727.94</v>
      </c>
      <c r="R750" s="1" t="e">
        <f ca="1">IF(AND(Q750&lt;&gt; "", COUNTIF(SAP!#REF!,Q750)&gt;0),"Matched", "")</f>
        <v>#REF!</v>
      </c>
    </row>
    <row r="751" spans="1:18">
      <c r="A751" s="13">
        <v>11563327</v>
      </c>
      <c r="B751" s="14">
        <v>43866</v>
      </c>
      <c r="C751" s="14">
        <v>43866</v>
      </c>
      <c r="D751" s="15" t="s">
        <v>10</v>
      </c>
      <c r="E751" s="15">
        <v>0</v>
      </c>
      <c r="F751" s="15">
        <v>0</v>
      </c>
      <c r="G751" s="15">
        <v>36262</v>
      </c>
      <c r="H751" s="15">
        <v>1340042.8799999999</v>
      </c>
      <c r="I751" s="15" t="s">
        <v>11</v>
      </c>
      <c r="J751" s="15" t="s">
        <v>12</v>
      </c>
      <c r="K751" s="1" t="str">
        <f t="shared" si="39"/>
        <v/>
      </c>
      <c r="L751" s="1" t="e">
        <f ca="1">IF(AND(K751&lt;&gt; "", COUNTIF(SAP!#REF!,K751)&gt;0),"Matched", "")</f>
        <v>#REF!</v>
      </c>
      <c r="M751" s="1" t="str">
        <f t="shared" si="40"/>
        <v/>
      </c>
      <c r="N751" s="1" t="e">
        <f ca="1">IF(AND(M751&lt;&gt; "", COUNTIF(SAP!#REF!,M751)&gt;0),"Matched", "")</f>
        <v>#REF!</v>
      </c>
      <c r="O751" s="1" t="str">
        <f t="shared" si="41"/>
        <v/>
      </c>
      <c r="P751" s="1" t="e">
        <f ca="1">IF(AND(O751&lt;&gt; "", COUNTIF(SAP!#REF!,O751)&gt;0),"Matched", "")</f>
        <v>#REF!</v>
      </c>
      <c r="Q751" s="1" t="str">
        <f ca="1">IF(D751="AC","Logic4"&amp;"_"&amp;TEXT(C751,"dd.mm.yyyy") &amp;"_"&amp; 1741727.94,"")</f>
        <v>Logic4_05.02.2020_1741727.94</v>
      </c>
      <c r="R751" s="1" t="e">
        <f ca="1">IF(AND(Q751&lt;&gt; "", COUNTIF(SAP!#REF!,Q751)&gt;0),"Matched", "")</f>
        <v>#REF!</v>
      </c>
    </row>
    <row r="752" spans="1:18">
      <c r="A752" s="9">
        <v>11563327</v>
      </c>
      <c r="B752" s="10">
        <v>43866</v>
      </c>
      <c r="C752" s="10">
        <v>43866</v>
      </c>
      <c r="D752" s="11" t="s">
        <v>10</v>
      </c>
      <c r="E752" s="11">
        <v>0</v>
      </c>
      <c r="F752" s="11">
        <v>0</v>
      </c>
      <c r="G752" s="11">
        <v>36794.1</v>
      </c>
      <c r="H752" s="11">
        <v>1376836.98</v>
      </c>
      <c r="I752" s="11" t="s">
        <v>11</v>
      </c>
      <c r="J752" s="11" t="s">
        <v>12</v>
      </c>
      <c r="K752" s="1" t="str">
        <f t="shared" si="39"/>
        <v/>
      </c>
      <c r="L752" s="1" t="e">
        <f ca="1">IF(AND(K752&lt;&gt; "", COUNTIF(SAP!#REF!,K752)&gt;0),"Matched", "")</f>
        <v>#REF!</v>
      </c>
      <c r="M752" s="1" t="str">
        <f t="shared" si="40"/>
        <v/>
      </c>
      <c r="N752" s="1" t="e">
        <f ca="1">IF(AND(M752&lt;&gt; "", COUNTIF(SAP!#REF!,M752)&gt;0),"Matched", "")</f>
        <v>#REF!</v>
      </c>
      <c r="O752" s="1" t="str">
        <f t="shared" si="41"/>
        <v/>
      </c>
      <c r="P752" s="1" t="e">
        <f ca="1">IF(AND(O752&lt;&gt; "", COUNTIF(SAP!#REF!,O752)&gt;0),"Matched", "")</f>
        <v>#REF!</v>
      </c>
      <c r="Q752" s="1" t="str">
        <f ca="1">IF(D752="AC","Logic4"&amp;"_"&amp;TEXT(C752,"dd.mm.yyyy") &amp;"_"&amp; 1741727.94,"")</f>
        <v>Logic4_05.02.2020_1741727.94</v>
      </c>
      <c r="R752" s="1" t="e">
        <f ca="1">IF(AND(Q752&lt;&gt; "", COUNTIF(SAP!#REF!,Q752)&gt;0),"Matched", "")</f>
        <v>#REF!</v>
      </c>
    </row>
    <row r="753" spans="1:20">
      <c r="A753" s="13">
        <v>11563327</v>
      </c>
      <c r="B753" s="14">
        <v>43866</v>
      </c>
      <c r="C753" s="14">
        <v>43866</v>
      </c>
      <c r="D753" s="15" t="s">
        <v>10</v>
      </c>
      <c r="E753" s="15">
        <v>0</v>
      </c>
      <c r="F753" s="15">
        <v>0</v>
      </c>
      <c r="G753" s="15">
        <v>39501.9</v>
      </c>
      <c r="H753" s="15">
        <v>1416338.88</v>
      </c>
      <c r="I753" s="15" t="s">
        <v>11</v>
      </c>
      <c r="J753" s="15" t="s">
        <v>12</v>
      </c>
      <c r="K753" s="1" t="str">
        <f t="shared" si="39"/>
        <v/>
      </c>
      <c r="L753" s="1" t="e">
        <f ca="1">IF(AND(K753&lt;&gt; "", COUNTIF(SAP!#REF!,K753)&gt;0),"Matched", "")</f>
        <v>#REF!</v>
      </c>
      <c r="M753" s="1" t="str">
        <f t="shared" si="40"/>
        <v/>
      </c>
      <c r="N753" s="1" t="e">
        <f ca="1">IF(AND(M753&lt;&gt; "", COUNTIF(SAP!#REF!,M753)&gt;0),"Matched", "")</f>
        <v>#REF!</v>
      </c>
      <c r="O753" s="1" t="str">
        <f t="shared" si="41"/>
        <v/>
      </c>
      <c r="P753" s="1" t="e">
        <f ca="1">IF(AND(O753&lt;&gt; "", COUNTIF(SAP!#REF!,O753)&gt;0),"Matched", "")</f>
        <v>#REF!</v>
      </c>
      <c r="Q753" s="1" t="str">
        <f ca="1">IF(D753="AC","Logic4"&amp;"_"&amp;TEXT(C753,"dd.mm.yyyy") &amp;"_"&amp; 1741727.94,"")</f>
        <v>Logic4_05.02.2020_1741727.94</v>
      </c>
      <c r="R753" s="1" t="e">
        <f ca="1">IF(AND(Q753&lt;&gt; "", COUNTIF(SAP!#REF!,Q753)&gt;0),"Matched", "")</f>
        <v>#REF!</v>
      </c>
    </row>
    <row r="754" spans="1:20">
      <c r="A754" s="9">
        <v>11563327</v>
      </c>
      <c r="B754" s="10">
        <v>43866</v>
      </c>
      <c r="C754" s="10">
        <v>43866</v>
      </c>
      <c r="D754" s="11" t="s">
        <v>10</v>
      </c>
      <c r="E754" s="11">
        <v>0</v>
      </c>
      <c r="F754" s="11">
        <v>0</v>
      </c>
      <c r="G754" s="11">
        <v>56032.83</v>
      </c>
      <c r="H754" s="11">
        <v>1472371.71</v>
      </c>
      <c r="I754" s="11" t="s">
        <v>11</v>
      </c>
      <c r="J754" s="11" t="s">
        <v>12</v>
      </c>
      <c r="K754" s="1" t="str">
        <f t="shared" si="39"/>
        <v/>
      </c>
      <c r="L754" s="1" t="e">
        <f ca="1">IF(AND(K754&lt;&gt; "", COUNTIF(SAP!#REF!,K754)&gt;0),"Matched", "")</f>
        <v>#REF!</v>
      </c>
      <c r="M754" s="1" t="str">
        <f t="shared" si="40"/>
        <v/>
      </c>
      <c r="N754" s="1" t="e">
        <f ca="1">IF(AND(M754&lt;&gt; "", COUNTIF(SAP!#REF!,M754)&gt;0),"Matched", "")</f>
        <v>#REF!</v>
      </c>
      <c r="O754" s="1" t="str">
        <f t="shared" si="41"/>
        <v/>
      </c>
      <c r="P754" s="1" t="e">
        <f ca="1">IF(AND(O754&lt;&gt; "", COUNTIF(SAP!#REF!,O754)&gt;0),"Matched", "")</f>
        <v>#REF!</v>
      </c>
      <c r="Q754" s="1" t="str">
        <f ca="1">IF(D754="AC","Logic4"&amp;"_"&amp;TEXT(C754,"dd.mm.yyyy") &amp;"_"&amp; 1741727.94,"")</f>
        <v>Logic4_05.02.2020_1741727.94</v>
      </c>
      <c r="R754" s="1" t="e">
        <f ca="1">IF(AND(Q754&lt;&gt; "", COUNTIF(SAP!#REF!,Q754)&gt;0),"Matched", "")</f>
        <v>#REF!</v>
      </c>
    </row>
    <row r="755" spans="1:20">
      <c r="A755" s="13">
        <v>11563327</v>
      </c>
      <c r="B755" s="14">
        <v>43866</v>
      </c>
      <c r="C755" s="14">
        <v>43866</v>
      </c>
      <c r="D755" s="15" t="s">
        <v>10</v>
      </c>
      <c r="E755" s="15">
        <v>0</v>
      </c>
      <c r="F755" s="15">
        <v>0</v>
      </c>
      <c r="G755" s="15">
        <v>59024.4</v>
      </c>
      <c r="H755" s="15">
        <v>1531396.11</v>
      </c>
      <c r="I755" s="15" t="s">
        <v>11</v>
      </c>
      <c r="J755" s="15" t="s">
        <v>12</v>
      </c>
      <c r="K755" s="1" t="str">
        <f t="shared" si="39"/>
        <v/>
      </c>
      <c r="L755" s="1" t="e">
        <f ca="1">IF(AND(K755&lt;&gt; "", COUNTIF(SAP!#REF!,K755)&gt;0),"Matched", "")</f>
        <v>#REF!</v>
      </c>
      <c r="M755" s="1" t="str">
        <f t="shared" si="40"/>
        <v/>
      </c>
      <c r="N755" s="1" t="e">
        <f ca="1">IF(AND(M755&lt;&gt; "", COUNTIF(SAP!#REF!,M755)&gt;0),"Matched", "")</f>
        <v>#REF!</v>
      </c>
      <c r="O755" s="1" t="str">
        <f t="shared" si="41"/>
        <v/>
      </c>
      <c r="P755" s="1" t="e">
        <f ca="1">IF(AND(O755&lt;&gt; "", COUNTIF(SAP!#REF!,O755)&gt;0),"Matched", "")</f>
        <v>#REF!</v>
      </c>
      <c r="Q755" s="1" t="str">
        <f ca="1">IF(D755="AC","Logic4"&amp;"_"&amp;TEXT(C755,"dd.mm.yyyy") &amp;"_"&amp; 1741727.94,"")</f>
        <v>Logic4_05.02.2020_1741727.94</v>
      </c>
      <c r="R755" s="1" t="e">
        <f ca="1">IF(AND(Q755&lt;&gt; "", COUNTIF(SAP!#REF!,Q755)&gt;0),"Matched", "")</f>
        <v>#REF!</v>
      </c>
    </row>
    <row r="756" spans="1:20">
      <c r="A756" s="9">
        <v>11563327</v>
      </c>
      <c r="B756" s="10">
        <v>43866</v>
      </c>
      <c r="C756" s="10">
        <v>43866</v>
      </c>
      <c r="D756" s="11" t="s">
        <v>10</v>
      </c>
      <c r="E756" s="11">
        <v>0</v>
      </c>
      <c r="F756" s="11">
        <v>0</v>
      </c>
      <c r="G756" s="11">
        <v>64745.48</v>
      </c>
      <c r="H756" s="11">
        <v>1596141.59</v>
      </c>
      <c r="I756" s="11" t="s">
        <v>11</v>
      </c>
      <c r="J756" s="11" t="s">
        <v>12</v>
      </c>
      <c r="K756" s="1" t="str">
        <f t="shared" si="39"/>
        <v/>
      </c>
      <c r="L756" s="1" t="e">
        <f ca="1">IF(AND(K756&lt;&gt; "", COUNTIF(SAP!#REF!,K756)&gt;0),"Matched", "")</f>
        <v>#REF!</v>
      </c>
      <c r="M756" s="1" t="str">
        <f t="shared" si="40"/>
        <v/>
      </c>
      <c r="N756" s="1" t="e">
        <f ca="1">IF(AND(M756&lt;&gt; "", COUNTIF(SAP!#REF!,M756)&gt;0),"Matched", "")</f>
        <v>#REF!</v>
      </c>
      <c r="O756" s="1" t="str">
        <f t="shared" si="41"/>
        <v/>
      </c>
      <c r="P756" s="1" t="e">
        <f ca="1">IF(AND(O756&lt;&gt; "", COUNTIF(SAP!#REF!,O756)&gt;0),"Matched", "")</f>
        <v>#REF!</v>
      </c>
      <c r="Q756" s="1" t="str">
        <f ca="1">IF(D756="AC","Logic4"&amp;"_"&amp;TEXT(C756,"dd.mm.yyyy") &amp;"_"&amp; 1741727.94,"")</f>
        <v>Logic4_05.02.2020_1741727.94</v>
      </c>
      <c r="R756" s="1" t="e">
        <f ca="1">IF(AND(Q756&lt;&gt; "", COUNTIF(SAP!#REF!,Q756)&gt;0),"Matched", "")</f>
        <v>#REF!</v>
      </c>
    </row>
    <row r="757" spans="1:20">
      <c r="A757" s="13">
        <v>11563327</v>
      </c>
      <c r="B757" s="14">
        <v>43866</v>
      </c>
      <c r="C757" s="14">
        <v>43866</v>
      </c>
      <c r="D757" s="15" t="s">
        <v>10</v>
      </c>
      <c r="E757" s="15">
        <v>0</v>
      </c>
      <c r="F757" s="15">
        <v>0</v>
      </c>
      <c r="G757" s="15">
        <v>65950.350000000006</v>
      </c>
      <c r="H757" s="15">
        <v>1662091.94</v>
      </c>
      <c r="I757" s="15" t="s">
        <v>11</v>
      </c>
      <c r="J757" s="15" t="s">
        <v>12</v>
      </c>
      <c r="K757" s="1" t="str">
        <f t="shared" si="39"/>
        <v/>
      </c>
      <c r="L757" s="1" t="e">
        <f ca="1">IF(AND(K757&lt;&gt; "", COUNTIF(SAP!#REF!,K757)&gt;0),"Matched", "")</f>
        <v>#REF!</v>
      </c>
      <c r="M757" s="1" t="str">
        <f t="shared" si="40"/>
        <v/>
      </c>
      <c r="N757" s="1" t="e">
        <f ca="1">IF(AND(M757&lt;&gt; "", COUNTIF(SAP!#REF!,M757)&gt;0),"Matched", "")</f>
        <v>#REF!</v>
      </c>
      <c r="O757" s="1" t="str">
        <f t="shared" si="41"/>
        <v/>
      </c>
      <c r="P757" s="1" t="e">
        <f ca="1">IF(AND(O757&lt;&gt; "", COUNTIF(SAP!#REF!,O757)&gt;0),"Matched", "")</f>
        <v>#REF!</v>
      </c>
      <c r="Q757" s="1" t="str">
        <f ca="1">IF(D757="AC","Logic4"&amp;"_"&amp;TEXT(C757,"dd.mm.yyyy") &amp;"_"&amp; 1741727.94,"")</f>
        <v>Logic4_05.02.2020_1741727.94</v>
      </c>
      <c r="R757" s="1" t="e">
        <f ca="1">IF(AND(Q757&lt;&gt; "", COUNTIF(SAP!#REF!,Q757)&gt;0),"Matched", "")</f>
        <v>#REF!</v>
      </c>
    </row>
    <row r="758" spans="1:20">
      <c r="A758" s="9">
        <v>11563327</v>
      </c>
      <c r="B758" s="10">
        <v>43866</v>
      </c>
      <c r="C758" s="10">
        <v>43866</v>
      </c>
      <c r="D758" s="11" t="s">
        <v>10</v>
      </c>
      <c r="E758" s="11">
        <v>0</v>
      </c>
      <c r="F758" s="11">
        <v>0</v>
      </c>
      <c r="G758" s="11">
        <v>79636</v>
      </c>
      <c r="H758" s="11">
        <v>1741727.94</v>
      </c>
      <c r="I758" s="11" t="s">
        <v>11</v>
      </c>
      <c r="J758" s="11" t="s">
        <v>12</v>
      </c>
      <c r="K758" s="1" t="str">
        <f t="shared" si="39"/>
        <v/>
      </c>
      <c r="L758" s="1" t="e">
        <f ca="1">IF(AND(K758&lt;&gt; "", COUNTIF(SAP!#REF!,K758)&gt;0),"Matched", "")</f>
        <v>#REF!</v>
      </c>
      <c r="M758" s="1" t="str">
        <f t="shared" si="40"/>
        <v/>
      </c>
      <c r="N758" s="1" t="e">
        <f ca="1">IF(AND(M758&lt;&gt; "", COUNTIF(SAP!#REF!,M758)&gt;0),"Matched", "")</f>
        <v>#REF!</v>
      </c>
      <c r="O758" s="1" t="str">
        <f t="shared" si="41"/>
        <v/>
      </c>
      <c r="P758" s="1" t="e">
        <f ca="1">IF(AND(O758&lt;&gt; "", COUNTIF(SAP!#REF!,O758)&gt;0),"Matched", "")</f>
        <v>#REF!</v>
      </c>
      <c r="Q758" s="1" t="str">
        <f ca="1">IF(D758="AC","Logic4"&amp;"_"&amp;TEXT(C758,"dd.mm.yyyy") &amp;"_"&amp; 1741727.94,"")</f>
        <v>Logic4_05.02.2020_1741727.94</v>
      </c>
      <c r="R758" s="1" t="e">
        <f ca="1">IF(AND(Q758&lt;&gt; "", COUNTIF(SAP!#REF!,Q758)&gt;0),"Matched", "")</f>
        <v>#REF!</v>
      </c>
    </row>
    <row r="759" spans="1:20">
      <c r="A759" s="13">
        <v>11563327</v>
      </c>
      <c r="B759" s="14">
        <v>43866</v>
      </c>
      <c r="C759" s="14">
        <v>43866</v>
      </c>
      <c r="D759" s="15" t="s">
        <v>13</v>
      </c>
      <c r="E759" s="15">
        <v>0</v>
      </c>
      <c r="F759" s="15">
        <v>4.57</v>
      </c>
      <c r="G759" s="15">
        <v>0</v>
      </c>
      <c r="H759" s="15">
        <v>1741723.37</v>
      </c>
      <c r="I759" s="15" t="s">
        <v>14</v>
      </c>
      <c r="J759" s="15" t="s">
        <v>15</v>
      </c>
      <c r="K759" s="1" t="str">
        <f t="shared" si="39"/>
        <v/>
      </c>
      <c r="L759" s="1" t="e">
        <f ca="1">IF(AND(K759&lt;&gt; "", COUNTIF(SAP!#REF!,K759)&gt;0),"Matched", "")</f>
        <v>#REF!</v>
      </c>
      <c r="M759" s="1" t="str">
        <f t="shared" si="40"/>
        <v/>
      </c>
      <c r="N759" s="1" t="e">
        <f ca="1">IF(AND(M759&lt;&gt; "", COUNTIF(SAP!#REF!,M759)&gt;0),"Matched", "")</f>
        <v>#REF!</v>
      </c>
      <c r="O759" s="1" t="str">
        <f t="shared" si="41"/>
        <v/>
      </c>
      <c r="P759" s="1" t="e">
        <f ca="1">IF(AND(O759&lt;&gt; "", COUNTIF(SAP!#REF!,O759)&gt;0),"Matched", "")</f>
        <v>#REF!</v>
      </c>
      <c r="R759" s="1" t="e">
        <f ca="1">IF(AND(Q759&lt;&gt; "", COUNTIF(SAP!#REF!,Q759)&gt;0),"Matched", "")</f>
        <v>#REF!</v>
      </c>
      <c r="S759" s="1" t="str">
        <f ca="1">IF(D759="AD","Logic5"&amp;"_"&amp;TEXT(C759,"dd.mm.yyyy") &amp;"_"&amp; 1063.21,"")</f>
        <v>Logic5_05.02.2020_1063.21</v>
      </c>
      <c r="T759" s="1" t="e">
        <f ca="1">IF(AND(S759&lt;&gt; "", COUNTIF(SAP!#REF!,S759)&gt;0),"Matched", "")</f>
        <v>#REF!</v>
      </c>
    </row>
    <row r="760" spans="1:20">
      <c r="A760" s="9">
        <v>11563327</v>
      </c>
      <c r="B760" s="10">
        <v>43866</v>
      </c>
      <c r="C760" s="10">
        <v>43866</v>
      </c>
      <c r="D760" s="11" t="s">
        <v>13</v>
      </c>
      <c r="E760" s="11">
        <v>0</v>
      </c>
      <c r="F760" s="11">
        <v>4.67</v>
      </c>
      <c r="G760" s="11">
        <v>0</v>
      </c>
      <c r="H760" s="11">
        <v>1741718.7</v>
      </c>
      <c r="I760" s="11" t="s">
        <v>14</v>
      </c>
      <c r="J760" s="11" t="s">
        <v>15</v>
      </c>
      <c r="K760" s="1" t="str">
        <f t="shared" si="39"/>
        <v/>
      </c>
      <c r="L760" s="1" t="e">
        <f ca="1">IF(AND(K760&lt;&gt; "", COUNTIF(SAP!#REF!,K760)&gt;0),"Matched", "")</f>
        <v>#REF!</v>
      </c>
      <c r="M760" s="1" t="str">
        <f t="shared" si="40"/>
        <v/>
      </c>
      <c r="N760" s="1" t="e">
        <f ca="1">IF(AND(M760&lt;&gt; "", COUNTIF(SAP!#REF!,M760)&gt;0),"Matched", "")</f>
        <v>#REF!</v>
      </c>
      <c r="O760" s="1" t="str">
        <f t="shared" si="41"/>
        <v/>
      </c>
      <c r="P760" s="1" t="e">
        <f ca="1">IF(AND(O760&lt;&gt; "", COUNTIF(SAP!#REF!,O760)&gt;0),"Matched", "")</f>
        <v>#REF!</v>
      </c>
      <c r="R760" s="1" t="e">
        <f ca="1">IF(AND(Q760&lt;&gt; "", COUNTIF(SAP!#REF!,Q760)&gt;0),"Matched", "")</f>
        <v>#REF!</v>
      </c>
      <c r="S760" s="1" t="str">
        <f ca="1">IF(D760="AD","Logic5"&amp;"_"&amp;TEXT(C760,"dd.mm.yyyy") &amp;"_"&amp; 1063.21,"")</f>
        <v>Logic5_05.02.2020_1063.21</v>
      </c>
      <c r="T760" s="1" t="e">
        <f ca="1">IF(AND(S760&lt;&gt; "", COUNTIF(SAP!#REF!,S760)&gt;0),"Matched", "")</f>
        <v>#REF!</v>
      </c>
    </row>
    <row r="761" spans="1:20">
      <c r="A761" s="13">
        <v>11563327</v>
      </c>
      <c r="B761" s="14">
        <v>43866</v>
      </c>
      <c r="C761" s="14">
        <v>43866</v>
      </c>
      <c r="D761" s="15" t="s">
        <v>13</v>
      </c>
      <c r="E761" s="15">
        <v>0</v>
      </c>
      <c r="F761" s="15">
        <v>6.54</v>
      </c>
      <c r="G761" s="15">
        <v>0</v>
      </c>
      <c r="H761" s="15">
        <v>1741712.16</v>
      </c>
      <c r="I761" s="15" t="s">
        <v>14</v>
      </c>
      <c r="J761" s="15" t="s">
        <v>15</v>
      </c>
      <c r="K761" s="1" t="str">
        <f t="shared" si="39"/>
        <v/>
      </c>
      <c r="L761" s="1" t="e">
        <f ca="1">IF(AND(K761&lt;&gt; "", COUNTIF(SAP!#REF!,K761)&gt;0),"Matched", "")</f>
        <v>#REF!</v>
      </c>
      <c r="M761" s="1" t="str">
        <f t="shared" si="40"/>
        <v/>
      </c>
      <c r="N761" s="1" t="e">
        <f ca="1">IF(AND(M761&lt;&gt; "", COUNTIF(SAP!#REF!,M761)&gt;0),"Matched", "")</f>
        <v>#REF!</v>
      </c>
      <c r="O761" s="1" t="str">
        <f t="shared" si="41"/>
        <v/>
      </c>
      <c r="P761" s="1" t="e">
        <f ca="1">IF(AND(O761&lt;&gt; "", COUNTIF(SAP!#REF!,O761)&gt;0),"Matched", "")</f>
        <v>#REF!</v>
      </c>
      <c r="R761" s="1" t="e">
        <f ca="1">IF(AND(Q761&lt;&gt; "", COUNTIF(SAP!#REF!,Q761)&gt;0),"Matched", "")</f>
        <v>#REF!</v>
      </c>
      <c r="S761" s="1" t="str">
        <f ca="1">IF(D761="AD","Logic5"&amp;"_"&amp;TEXT(C761,"dd.mm.yyyy") &amp;"_"&amp; 1063.21,"")</f>
        <v>Logic5_05.02.2020_1063.21</v>
      </c>
      <c r="T761" s="1" t="e">
        <f ca="1">IF(AND(S761&lt;&gt; "", COUNTIF(SAP!#REF!,S761)&gt;0),"Matched", "")</f>
        <v>#REF!</v>
      </c>
    </row>
    <row r="762" spans="1:20">
      <c r="A762" s="9">
        <v>11563327</v>
      </c>
      <c r="B762" s="10">
        <v>43866</v>
      </c>
      <c r="C762" s="10">
        <v>43866</v>
      </c>
      <c r="D762" s="11" t="s">
        <v>13</v>
      </c>
      <c r="E762" s="11">
        <v>0</v>
      </c>
      <c r="F762" s="11">
        <v>9.25</v>
      </c>
      <c r="G762" s="11">
        <v>0</v>
      </c>
      <c r="H762" s="11">
        <v>1741702.91</v>
      </c>
      <c r="I762" s="11" t="s">
        <v>14</v>
      </c>
      <c r="J762" s="11" t="s">
        <v>15</v>
      </c>
      <c r="K762" s="1" t="str">
        <f t="shared" si="39"/>
        <v/>
      </c>
      <c r="L762" s="1" t="e">
        <f ca="1">IF(AND(K762&lt;&gt; "", COUNTIF(SAP!#REF!,K762)&gt;0),"Matched", "")</f>
        <v>#REF!</v>
      </c>
      <c r="M762" s="1" t="str">
        <f t="shared" si="40"/>
        <v/>
      </c>
      <c r="N762" s="1" t="e">
        <f ca="1">IF(AND(M762&lt;&gt; "", COUNTIF(SAP!#REF!,M762)&gt;0),"Matched", "")</f>
        <v>#REF!</v>
      </c>
      <c r="O762" s="1" t="str">
        <f t="shared" si="41"/>
        <v/>
      </c>
      <c r="P762" s="1" t="e">
        <f ca="1">IF(AND(O762&lt;&gt; "", COUNTIF(SAP!#REF!,O762)&gt;0),"Matched", "")</f>
        <v>#REF!</v>
      </c>
      <c r="R762" s="1" t="e">
        <f ca="1">IF(AND(Q762&lt;&gt; "", COUNTIF(SAP!#REF!,Q762)&gt;0),"Matched", "")</f>
        <v>#REF!</v>
      </c>
      <c r="S762" s="1" t="str">
        <f ca="1">IF(D762="AD","Logic5"&amp;"_"&amp;TEXT(C762,"dd.mm.yyyy") &amp;"_"&amp; 1063.21,"")</f>
        <v>Logic5_05.02.2020_1063.21</v>
      </c>
      <c r="T762" s="1" t="e">
        <f ca="1">IF(AND(S762&lt;&gt; "", COUNTIF(SAP!#REF!,S762)&gt;0),"Matched", "")</f>
        <v>#REF!</v>
      </c>
    </row>
    <row r="763" spans="1:20">
      <c r="A763" s="13">
        <v>11563327</v>
      </c>
      <c r="B763" s="14">
        <v>43866</v>
      </c>
      <c r="C763" s="14">
        <v>43866</v>
      </c>
      <c r="D763" s="15" t="s">
        <v>13</v>
      </c>
      <c r="E763" s="15">
        <v>0</v>
      </c>
      <c r="F763" s="15">
        <v>11.44</v>
      </c>
      <c r="G763" s="15">
        <v>0</v>
      </c>
      <c r="H763" s="15">
        <v>1741691.47</v>
      </c>
      <c r="I763" s="15" t="s">
        <v>14</v>
      </c>
      <c r="J763" s="15" t="s">
        <v>15</v>
      </c>
      <c r="K763" s="1" t="str">
        <f t="shared" si="39"/>
        <v/>
      </c>
      <c r="L763" s="1" t="e">
        <f ca="1">IF(AND(K763&lt;&gt; "", COUNTIF(SAP!#REF!,K763)&gt;0),"Matched", "")</f>
        <v>#REF!</v>
      </c>
      <c r="M763" s="1" t="str">
        <f t="shared" si="40"/>
        <v/>
      </c>
      <c r="N763" s="1" t="e">
        <f ca="1">IF(AND(M763&lt;&gt; "", COUNTIF(SAP!#REF!,M763)&gt;0),"Matched", "")</f>
        <v>#REF!</v>
      </c>
      <c r="O763" s="1" t="str">
        <f t="shared" si="41"/>
        <v/>
      </c>
      <c r="P763" s="1" t="e">
        <f ca="1">IF(AND(O763&lt;&gt; "", COUNTIF(SAP!#REF!,O763)&gt;0),"Matched", "")</f>
        <v>#REF!</v>
      </c>
      <c r="R763" s="1" t="e">
        <f ca="1">IF(AND(Q763&lt;&gt; "", COUNTIF(SAP!#REF!,Q763)&gt;0),"Matched", "")</f>
        <v>#REF!</v>
      </c>
      <c r="S763" s="1" t="str">
        <f ca="1">IF(D763="AD","Logic5"&amp;"_"&amp;TEXT(C763,"dd.mm.yyyy") &amp;"_"&amp; 1063.21,"")</f>
        <v>Logic5_05.02.2020_1063.21</v>
      </c>
      <c r="T763" s="1" t="e">
        <f ca="1">IF(AND(S763&lt;&gt; "", COUNTIF(SAP!#REF!,S763)&gt;0),"Matched", "")</f>
        <v>#REF!</v>
      </c>
    </row>
    <row r="764" spans="1:20">
      <c r="A764" s="9">
        <v>11563327</v>
      </c>
      <c r="B764" s="10">
        <v>43866</v>
      </c>
      <c r="C764" s="10">
        <v>43866</v>
      </c>
      <c r="D764" s="11" t="s">
        <v>13</v>
      </c>
      <c r="E764" s="11">
        <v>0</v>
      </c>
      <c r="F764" s="11">
        <v>12.61</v>
      </c>
      <c r="G764" s="11">
        <v>0</v>
      </c>
      <c r="H764" s="11">
        <v>1741678.86</v>
      </c>
      <c r="I764" s="11" t="s">
        <v>14</v>
      </c>
      <c r="J764" s="11" t="s">
        <v>15</v>
      </c>
      <c r="K764" s="1" t="str">
        <f t="shared" si="39"/>
        <v/>
      </c>
      <c r="L764" s="1" t="e">
        <f ca="1">IF(AND(K764&lt;&gt; "", COUNTIF(SAP!#REF!,K764)&gt;0),"Matched", "")</f>
        <v>#REF!</v>
      </c>
      <c r="M764" s="1" t="str">
        <f t="shared" si="40"/>
        <v/>
      </c>
      <c r="N764" s="1" t="e">
        <f ca="1">IF(AND(M764&lt;&gt; "", COUNTIF(SAP!#REF!,M764)&gt;0),"Matched", "")</f>
        <v>#REF!</v>
      </c>
      <c r="O764" s="1" t="str">
        <f t="shared" si="41"/>
        <v/>
      </c>
      <c r="P764" s="1" t="e">
        <f ca="1">IF(AND(O764&lt;&gt; "", COUNTIF(SAP!#REF!,O764)&gt;0),"Matched", "")</f>
        <v>#REF!</v>
      </c>
      <c r="R764" s="1" t="e">
        <f ca="1">IF(AND(Q764&lt;&gt; "", COUNTIF(SAP!#REF!,Q764)&gt;0),"Matched", "")</f>
        <v>#REF!</v>
      </c>
      <c r="S764" s="1" t="str">
        <f ca="1">IF(D764="AD","Logic5"&amp;"_"&amp;TEXT(C764,"dd.mm.yyyy") &amp;"_"&amp; 1063.21,"")</f>
        <v>Logic5_05.02.2020_1063.21</v>
      </c>
      <c r="T764" s="1" t="e">
        <f ca="1">IF(AND(S764&lt;&gt; "", COUNTIF(SAP!#REF!,S764)&gt;0),"Matched", "")</f>
        <v>#REF!</v>
      </c>
    </row>
    <row r="765" spans="1:20">
      <c r="A765" s="13">
        <v>11563327</v>
      </c>
      <c r="B765" s="14">
        <v>43866</v>
      </c>
      <c r="C765" s="14">
        <v>43866</v>
      </c>
      <c r="D765" s="15" t="s">
        <v>13</v>
      </c>
      <c r="E765" s="15">
        <v>0</v>
      </c>
      <c r="F765" s="15">
        <v>13.46</v>
      </c>
      <c r="G765" s="15">
        <v>0</v>
      </c>
      <c r="H765" s="15">
        <v>1741665.4</v>
      </c>
      <c r="I765" s="15" t="s">
        <v>14</v>
      </c>
      <c r="J765" s="15" t="s">
        <v>15</v>
      </c>
      <c r="K765" s="1" t="str">
        <f t="shared" si="39"/>
        <v/>
      </c>
      <c r="L765" s="1" t="e">
        <f ca="1">IF(AND(K765&lt;&gt; "", COUNTIF(SAP!#REF!,K765)&gt;0),"Matched", "")</f>
        <v>#REF!</v>
      </c>
      <c r="M765" s="1" t="str">
        <f t="shared" si="40"/>
        <v/>
      </c>
      <c r="N765" s="1" t="e">
        <f ca="1">IF(AND(M765&lt;&gt; "", COUNTIF(SAP!#REF!,M765)&gt;0),"Matched", "")</f>
        <v>#REF!</v>
      </c>
      <c r="O765" s="1" t="str">
        <f t="shared" si="41"/>
        <v/>
      </c>
      <c r="P765" s="1" t="e">
        <f ca="1">IF(AND(O765&lt;&gt; "", COUNTIF(SAP!#REF!,O765)&gt;0),"Matched", "")</f>
        <v>#REF!</v>
      </c>
      <c r="R765" s="1" t="e">
        <f ca="1">IF(AND(Q765&lt;&gt; "", COUNTIF(SAP!#REF!,Q765)&gt;0),"Matched", "")</f>
        <v>#REF!</v>
      </c>
      <c r="S765" s="1" t="str">
        <f ca="1">IF(D765="AD","Logic5"&amp;"_"&amp;TEXT(C765,"dd.mm.yyyy") &amp;"_"&amp; 1063.21,"")</f>
        <v>Logic5_05.02.2020_1063.21</v>
      </c>
      <c r="T765" s="1" t="e">
        <f ca="1">IF(AND(S765&lt;&gt; "", COUNTIF(SAP!#REF!,S765)&gt;0),"Matched", "")</f>
        <v>#REF!</v>
      </c>
    </row>
    <row r="766" spans="1:20">
      <c r="A766" s="9">
        <v>11563327</v>
      </c>
      <c r="B766" s="10">
        <v>43866</v>
      </c>
      <c r="C766" s="10">
        <v>43866</v>
      </c>
      <c r="D766" s="11" t="s">
        <v>13</v>
      </c>
      <c r="E766" s="11">
        <v>0</v>
      </c>
      <c r="F766" s="11">
        <v>15.33</v>
      </c>
      <c r="G766" s="11">
        <v>0</v>
      </c>
      <c r="H766" s="11">
        <v>1741650.07</v>
      </c>
      <c r="I766" s="11" t="s">
        <v>14</v>
      </c>
      <c r="J766" s="11" t="s">
        <v>15</v>
      </c>
      <c r="K766" s="1" t="str">
        <f t="shared" si="39"/>
        <v/>
      </c>
      <c r="L766" s="1" t="e">
        <f ca="1">IF(AND(K766&lt;&gt; "", COUNTIF(SAP!#REF!,K766)&gt;0),"Matched", "")</f>
        <v>#REF!</v>
      </c>
      <c r="M766" s="1" t="str">
        <f t="shared" si="40"/>
        <v/>
      </c>
      <c r="N766" s="1" t="e">
        <f ca="1">IF(AND(M766&lt;&gt; "", COUNTIF(SAP!#REF!,M766)&gt;0),"Matched", "")</f>
        <v>#REF!</v>
      </c>
      <c r="O766" s="1" t="str">
        <f t="shared" si="41"/>
        <v/>
      </c>
      <c r="P766" s="1" t="e">
        <f ca="1">IF(AND(O766&lt;&gt; "", COUNTIF(SAP!#REF!,O766)&gt;0),"Matched", "")</f>
        <v>#REF!</v>
      </c>
      <c r="R766" s="1" t="e">
        <f ca="1">IF(AND(Q766&lt;&gt; "", COUNTIF(SAP!#REF!,Q766)&gt;0),"Matched", "")</f>
        <v>#REF!</v>
      </c>
      <c r="S766" s="1" t="str">
        <f ca="1">IF(D766="AD","Logic5"&amp;"_"&amp;TEXT(C766,"dd.mm.yyyy") &amp;"_"&amp; 1063.21,"")</f>
        <v>Logic5_05.02.2020_1063.21</v>
      </c>
      <c r="T766" s="1" t="e">
        <f ca="1">IF(AND(S766&lt;&gt; "", COUNTIF(SAP!#REF!,S766)&gt;0),"Matched", "")</f>
        <v>#REF!</v>
      </c>
    </row>
    <row r="767" spans="1:20">
      <c r="A767" s="13">
        <v>11563327</v>
      </c>
      <c r="B767" s="14">
        <v>43866</v>
      </c>
      <c r="C767" s="14">
        <v>43866</v>
      </c>
      <c r="D767" s="15" t="s">
        <v>13</v>
      </c>
      <c r="E767" s="15">
        <v>0</v>
      </c>
      <c r="F767" s="15">
        <v>16.170000000000002</v>
      </c>
      <c r="G767" s="15">
        <v>0</v>
      </c>
      <c r="H767" s="15">
        <v>1741633.9</v>
      </c>
      <c r="I767" s="15" t="s">
        <v>14</v>
      </c>
      <c r="J767" s="15" t="s">
        <v>15</v>
      </c>
      <c r="K767" s="1" t="str">
        <f t="shared" si="39"/>
        <v/>
      </c>
      <c r="L767" s="1" t="e">
        <f ca="1">IF(AND(K767&lt;&gt; "", COUNTIF(SAP!#REF!,K767)&gt;0),"Matched", "")</f>
        <v>#REF!</v>
      </c>
      <c r="M767" s="1" t="str">
        <f t="shared" si="40"/>
        <v/>
      </c>
      <c r="N767" s="1" t="e">
        <f ca="1">IF(AND(M767&lt;&gt; "", COUNTIF(SAP!#REF!,M767)&gt;0),"Matched", "")</f>
        <v>#REF!</v>
      </c>
      <c r="O767" s="1" t="str">
        <f t="shared" si="41"/>
        <v/>
      </c>
      <c r="P767" s="1" t="e">
        <f ca="1">IF(AND(O767&lt;&gt; "", COUNTIF(SAP!#REF!,O767)&gt;0),"Matched", "")</f>
        <v>#REF!</v>
      </c>
      <c r="R767" s="1" t="e">
        <f ca="1">IF(AND(Q767&lt;&gt; "", COUNTIF(SAP!#REF!,Q767)&gt;0),"Matched", "")</f>
        <v>#REF!</v>
      </c>
      <c r="S767" s="1" t="str">
        <f ca="1">IF(D767="AD","Logic5"&amp;"_"&amp;TEXT(C767,"dd.mm.yyyy") &amp;"_"&amp; 1063.21,"")</f>
        <v>Logic5_05.02.2020_1063.21</v>
      </c>
      <c r="T767" s="1" t="e">
        <f ca="1">IF(AND(S767&lt;&gt; "", COUNTIF(SAP!#REF!,S767)&gt;0),"Matched", "")</f>
        <v>#REF!</v>
      </c>
    </row>
    <row r="768" spans="1:20">
      <c r="A768" s="9">
        <v>11563327</v>
      </c>
      <c r="B768" s="10">
        <v>43866</v>
      </c>
      <c r="C768" s="10">
        <v>43866</v>
      </c>
      <c r="D768" s="11" t="s">
        <v>13</v>
      </c>
      <c r="E768" s="11">
        <v>0</v>
      </c>
      <c r="F768" s="11">
        <v>18.690000000000001</v>
      </c>
      <c r="G768" s="11">
        <v>0</v>
      </c>
      <c r="H768" s="11">
        <v>1741615.21</v>
      </c>
      <c r="I768" s="11" t="s">
        <v>14</v>
      </c>
      <c r="J768" s="11" t="s">
        <v>15</v>
      </c>
      <c r="K768" s="1" t="str">
        <f t="shared" si="39"/>
        <v/>
      </c>
      <c r="L768" s="1" t="e">
        <f ca="1">IF(AND(K768&lt;&gt; "", COUNTIF(SAP!#REF!,K768)&gt;0),"Matched", "")</f>
        <v>#REF!</v>
      </c>
      <c r="M768" s="1" t="str">
        <f t="shared" si="40"/>
        <v/>
      </c>
      <c r="N768" s="1" t="e">
        <f ca="1">IF(AND(M768&lt;&gt; "", COUNTIF(SAP!#REF!,M768)&gt;0),"Matched", "")</f>
        <v>#REF!</v>
      </c>
      <c r="O768" s="1" t="str">
        <f t="shared" si="41"/>
        <v/>
      </c>
      <c r="P768" s="1" t="e">
        <f ca="1">IF(AND(O768&lt;&gt; "", COUNTIF(SAP!#REF!,O768)&gt;0),"Matched", "")</f>
        <v>#REF!</v>
      </c>
      <c r="R768" s="1" t="e">
        <f ca="1">IF(AND(Q768&lt;&gt; "", COUNTIF(SAP!#REF!,Q768)&gt;0),"Matched", "")</f>
        <v>#REF!</v>
      </c>
      <c r="S768" s="1" t="str">
        <f ca="1">IF(D768="AD","Logic5"&amp;"_"&amp;TEXT(C768,"dd.mm.yyyy") &amp;"_"&amp; 1063.21,"")</f>
        <v>Logic5_05.02.2020_1063.21</v>
      </c>
      <c r="T768" s="1" t="e">
        <f ca="1">IF(AND(S768&lt;&gt; "", COUNTIF(SAP!#REF!,S768)&gt;0),"Matched", "")</f>
        <v>#REF!</v>
      </c>
    </row>
    <row r="769" spans="1:20">
      <c r="A769" s="13">
        <v>11563327</v>
      </c>
      <c r="B769" s="14">
        <v>43866</v>
      </c>
      <c r="C769" s="14">
        <v>43866</v>
      </c>
      <c r="D769" s="15" t="s">
        <v>13</v>
      </c>
      <c r="E769" s="15">
        <v>0</v>
      </c>
      <c r="F769" s="15">
        <v>20.93</v>
      </c>
      <c r="G769" s="15">
        <v>0</v>
      </c>
      <c r="H769" s="15">
        <v>1741594.28</v>
      </c>
      <c r="I769" s="15" t="s">
        <v>14</v>
      </c>
      <c r="J769" s="15" t="s">
        <v>15</v>
      </c>
      <c r="K769" s="1" t="str">
        <f t="shared" si="39"/>
        <v/>
      </c>
      <c r="L769" s="1" t="e">
        <f ca="1">IF(AND(K769&lt;&gt; "", COUNTIF(SAP!#REF!,K769)&gt;0),"Matched", "")</f>
        <v>#REF!</v>
      </c>
      <c r="M769" s="1" t="str">
        <f t="shared" si="40"/>
        <v/>
      </c>
      <c r="N769" s="1" t="e">
        <f ca="1">IF(AND(M769&lt;&gt; "", COUNTIF(SAP!#REF!,M769)&gt;0),"Matched", "")</f>
        <v>#REF!</v>
      </c>
      <c r="O769" s="1" t="str">
        <f t="shared" si="41"/>
        <v/>
      </c>
      <c r="P769" s="1" t="e">
        <f ca="1">IF(AND(O769&lt;&gt; "", COUNTIF(SAP!#REF!,O769)&gt;0),"Matched", "")</f>
        <v>#REF!</v>
      </c>
      <c r="R769" s="1" t="e">
        <f ca="1">IF(AND(Q769&lt;&gt; "", COUNTIF(SAP!#REF!,Q769)&gt;0),"Matched", "")</f>
        <v>#REF!</v>
      </c>
      <c r="S769" s="1" t="str">
        <f ca="1">IF(D769="AD","Logic5"&amp;"_"&amp;TEXT(C769,"dd.mm.yyyy") &amp;"_"&amp; 1063.21,"")</f>
        <v>Logic5_05.02.2020_1063.21</v>
      </c>
      <c r="T769" s="1" t="e">
        <f ca="1">IF(AND(S769&lt;&gt; "", COUNTIF(SAP!#REF!,S769)&gt;0),"Matched", "")</f>
        <v>#REF!</v>
      </c>
    </row>
    <row r="770" spans="1:20">
      <c r="A770" s="9">
        <v>11563327</v>
      </c>
      <c r="B770" s="10">
        <v>43866</v>
      </c>
      <c r="C770" s="10">
        <v>43866</v>
      </c>
      <c r="D770" s="11" t="s">
        <v>13</v>
      </c>
      <c r="E770" s="11">
        <v>0</v>
      </c>
      <c r="F770" s="11">
        <v>28.12</v>
      </c>
      <c r="G770" s="11">
        <v>0</v>
      </c>
      <c r="H770" s="11">
        <v>1741566.16</v>
      </c>
      <c r="I770" s="11" t="s">
        <v>14</v>
      </c>
      <c r="J770" s="11" t="s">
        <v>15</v>
      </c>
      <c r="K770" s="1" t="str">
        <f t="shared" si="39"/>
        <v/>
      </c>
      <c r="L770" s="1" t="e">
        <f ca="1">IF(AND(K770&lt;&gt; "", COUNTIF(SAP!#REF!,K770)&gt;0),"Matched", "")</f>
        <v>#REF!</v>
      </c>
      <c r="M770" s="1" t="str">
        <f t="shared" si="40"/>
        <v/>
      </c>
      <c r="N770" s="1" t="e">
        <f ca="1">IF(AND(M770&lt;&gt; "", COUNTIF(SAP!#REF!,M770)&gt;0),"Matched", "")</f>
        <v>#REF!</v>
      </c>
      <c r="O770" s="1" t="str">
        <f t="shared" si="41"/>
        <v/>
      </c>
      <c r="P770" s="1" t="e">
        <f ca="1">IF(AND(O770&lt;&gt; "", COUNTIF(SAP!#REF!,O770)&gt;0),"Matched", "")</f>
        <v>#REF!</v>
      </c>
      <c r="R770" s="1" t="e">
        <f ca="1">IF(AND(Q770&lt;&gt; "", COUNTIF(SAP!#REF!,Q770)&gt;0),"Matched", "")</f>
        <v>#REF!</v>
      </c>
      <c r="S770" s="1" t="str">
        <f ca="1">IF(D770="AD","Logic5"&amp;"_"&amp;TEXT(C770,"dd.mm.yyyy") &amp;"_"&amp; 1063.21,"")</f>
        <v>Logic5_05.02.2020_1063.21</v>
      </c>
      <c r="T770" s="1" t="e">
        <f ca="1">IF(AND(S770&lt;&gt; "", COUNTIF(SAP!#REF!,S770)&gt;0),"Matched", "")</f>
        <v>#REF!</v>
      </c>
    </row>
    <row r="771" spans="1:20">
      <c r="A771" s="13">
        <v>11563327</v>
      </c>
      <c r="B771" s="14">
        <v>43866</v>
      </c>
      <c r="C771" s="14">
        <v>43866</v>
      </c>
      <c r="D771" s="15" t="s">
        <v>13</v>
      </c>
      <c r="E771" s="15">
        <v>0</v>
      </c>
      <c r="F771" s="15">
        <v>28.15</v>
      </c>
      <c r="G771" s="15">
        <v>0</v>
      </c>
      <c r="H771" s="15">
        <v>1741538.01</v>
      </c>
      <c r="I771" s="15" t="s">
        <v>14</v>
      </c>
      <c r="J771" s="15" t="s">
        <v>15</v>
      </c>
      <c r="K771" s="1" t="str">
        <f t="shared" ref="K771:K834" si="42">IF(D771="TF","Logic1"&amp;"_"&amp;TEXT(C771, "mm") &amp;"_"&amp; F771,"")</f>
        <v/>
      </c>
      <c r="L771" s="1" t="e">
        <f ca="1">IF(AND(K771&lt;&gt; "", COUNTIF(SAP!#REF!,K771)&gt;0),"Matched", "")</f>
        <v>#REF!</v>
      </c>
      <c r="M771" s="1" t="str">
        <f t="shared" si="40"/>
        <v/>
      </c>
      <c r="N771" s="1" t="e">
        <f ca="1">IF(AND(M771&lt;&gt; "", COUNTIF(SAP!#REF!,M771)&gt;0),"Matched", "")</f>
        <v>#REF!</v>
      </c>
      <c r="O771" s="1" t="str">
        <f t="shared" si="41"/>
        <v/>
      </c>
      <c r="P771" s="1" t="e">
        <f ca="1">IF(AND(O771&lt;&gt; "", COUNTIF(SAP!#REF!,O771)&gt;0),"Matched", "")</f>
        <v>#REF!</v>
      </c>
      <c r="R771" s="1" t="e">
        <f ca="1">IF(AND(Q771&lt;&gt; "", COUNTIF(SAP!#REF!,Q771)&gt;0),"Matched", "")</f>
        <v>#REF!</v>
      </c>
      <c r="S771" s="1" t="str">
        <f ca="1">IF(D771="AD","Logic5"&amp;"_"&amp;TEXT(C771,"dd.mm.yyyy") &amp;"_"&amp; 1063.21,"")</f>
        <v>Logic5_05.02.2020_1063.21</v>
      </c>
      <c r="T771" s="1" t="e">
        <f ca="1">IF(AND(S771&lt;&gt; "", COUNTIF(SAP!#REF!,S771)&gt;0),"Matched", "")</f>
        <v>#REF!</v>
      </c>
    </row>
    <row r="772" spans="1:20">
      <c r="A772" s="9">
        <v>11563327</v>
      </c>
      <c r="B772" s="10">
        <v>43866</v>
      </c>
      <c r="C772" s="10">
        <v>43866</v>
      </c>
      <c r="D772" s="11" t="s">
        <v>13</v>
      </c>
      <c r="E772" s="11">
        <v>0</v>
      </c>
      <c r="F772" s="11">
        <v>28.96</v>
      </c>
      <c r="G772" s="11">
        <v>0</v>
      </c>
      <c r="H772" s="11">
        <v>1741509.05</v>
      </c>
      <c r="I772" s="11" t="s">
        <v>14</v>
      </c>
      <c r="J772" s="11" t="s">
        <v>15</v>
      </c>
      <c r="K772" s="1" t="str">
        <f t="shared" si="42"/>
        <v/>
      </c>
      <c r="L772" s="1" t="e">
        <f ca="1">IF(AND(K772&lt;&gt; "", COUNTIF(SAP!#REF!,K772)&gt;0),"Matched", "")</f>
        <v>#REF!</v>
      </c>
      <c r="M772" s="1" t="str">
        <f t="shared" si="40"/>
        <v/>
      </c>
      <c r="N772" s="1" t="e">
        <f ca="1">IF(AND(M772&lt;&gt; "", COUNTIF(SAP!#REF!,M772)&gt;0),"Matched", "")</f>
        <v>#REF!</v>
      </c>
      <c r="O772" s="1" t="str">
        <f t="shared" si="41"/>
        <v/>
      </c>
      <c r="P772" s="1" t="e">
        <f ca="1">IF(AND(O772&lt;&gt; "", COUNTIF(SAP!#REF!,O772)&gt;0),"Matched", "")</f>
        <v>#REF!</v>
      </c>
      <c r="R772" s="1" t="e">
        <f ca="1">IF(AND(Q772&lt;&gt; "", COUNTIF(SAP!#REF!,Q772)&gt;0),"Matched", "")</f>
        <v>#REF!</v>
      </c>
      <c r="S772" s="1" t="str">
        <f ca="1">IF(D772="AD","Logic5"&amp;"_"&amp;TEXT(C772,"dd.mm.yyyy") &amp;"_"&amp; 1063.21,"")</f>
        <v>Logic5_05.02.2020_1063.21</v>
      </c>
      <c r="T772" s="1" t="e">
        <f ca="1">IF(AND(S772&lt;&gt; "", COUNTIF(SAP!#REF!,S772)&gt;0),"Matched", "")</f>
        <v>#REF!</v>
      </c>
    </row>
    <row r="773" spans="1:20">
      <c r="A773" s="13">
        <v>11563327</v>
      </c>
      <c r="B773" s="14">
        <v>43866</v>
      </c>
      <c r="C773" s="14">
        <v>43866</v>
      </c>
      <c r="D773" s="15" t="s">
        <v>13</v>
      </c>
      <c r="E773" s="15">
        <v>0</v>
      </c>
      <c r="F773" s="15">
        <v>30.85</v>
      </c>
      <c r="G773" s="15">
        <v>0</v>
      </c>
      <c r="H773" s="15">
        <v>1741478.2</v>
      </c>
      <c r="I773" s="15" t="s">
        <v>14</v>
      </c>
      <c r="J773" s="15" t="s">
        <v>15</v>
      </c>
      <c r="K773" s="1" t="str">
        <f t="shared" si="42"/>
        <v/>
      </c>
      <c r="L773" s="1" t="e">
        <f ca="1">IF(AND(K773&lt;&gt; "", COUNTIF(SAP!#REF!,K773)&gt;0),"Matched", "")</f>
        <v>#REF!</v>
      </c>
      <c r="M773" s="1" t="str">
        <f t="shared" si="40"/>
        <v/>
      </c>
      <c r="N773" s="1" t="e">
        <f ca="1">IF(AND(M773&lt;&gt; "", COUNTIF(SAP!#REF!,M773)&gt;0),"Matched", "")</f>
        <v>#REF!</v>
      </c>
      <c r="O773" s="1" t="str">
        <f t="shared" si="41"/>
        <v/>
      </c>
      <c r="P773" s="1" t="e">
        <f ca="1">IF(AND(O773&lt;&gt; "", COUNTIF(SAP!#REF!,O773)&gt;0),"Matched", "")</f>
        <v>#REF!</v>
      </c>
      <c r="R773" s="1" t="e">
        <f ca="1">IF(AND(Q773&lt;&gt; "", COUNTIF(SAP!#REF!,Q773)&gt;0),"Matched", "")</f>
        <v>#REF!</v>
      </c>
      <c r="S773" s="1" t="str">
        <f ca="1">IF(D773="AD","Logic5"&amp;"_"&amp;TEXT(C773,"dd.mm.yyyy") &amp;"_"&amp; 1063.21,"")</f>
        <v>Logic5_05.02.2020_1063.21</v>
      </c>
      <c r="T773" s="1" t="e">
        <f ca="1">IF(AND(S773&lt;&gt; "", COUNTIF(SAP!#REF!,S773)&gt;0),"Matched", "")</f>
        <v>#REF!</v>
      </c>
    </row>
    <row r="774" spans="1:20">
      <c r="A774" s="9">
        <v>11563327</v>
      </c>
      <c r="B774" s="10">
        <v>43866</v>
      </c>
      <c r="C774" s="10">
        <v>43866</v>
      </c>
      <c r="D774" s="11" t="s">
        <v>13</v>
      </c>
      <c r="E774" s="11">
        <v>0</v>
      </c>
      <c r="F774" s="11">
        <v>35.979999999999997</v>
      </c>
      <c r="G774" s="11">
        <v>0</v>
      </c>
      <c r="H774" s="11">
        <v>1741442.22</v>
      </c>
      <c r="I774" s="11" t="s">
        <v>14</v>
      </c>
      <c r="J774" s="11" t="s">
        <v>15</v>
      </c>
      <c r="K774" s="1" t="str">
        <f t="shared" si="42"/>
        <v/>
      </c>
      <c r="L774" s="1" t="e">
        <f ca="1">IF(AND(K774&lt;&gt; "", COUNTIF(SAP!#REF!,K774)&gt;0),"Matched", "")</f>
        <v>#REF!</v>
      </c>
      <c r="M774" s="1" t="str">
        <f t="shared" si="40"/>
        <v/>
      </c>
      <c r="N774" s="1" t="e">
        <f ca="1">IF(AND(M774&lt;&gt; "", COUNTIF(SAP!#REF!,M774)&gt;0),"Matched", "")</f>
        <v>#REF!</v>
      </c>
      <c r="O774" s="1" t="str">
        <f t="shared" si="41"/>
        <v/>
      </c>
      <c r="P774" s="1" t="e">
        <f ca="1">IF(AND(O774&lt;&gt; "", COUNTIF(SAP!#REF!,O774)&gt;0),"Matched", "")</f>
        <v>#REF!</v>
      </c>
      <c r="R774" s="1" t="e">
        <f ca="1">IF(AND(Q774&lt;&gt; "", COUNTIF(SAP!#REF!,Q774)&gt;0),"Matched", "")</f>
        <v>#REF!</v>
      </c>
      <c r="S774" s="1" t="str">
        <f ca="1">IF(D774="AD","Logic5"&amp;"_"&amp;TEXT(C774,"dd.mm.yyyy") &amp;"_"&amp; 1063.21,"")</f>
        <v>Logic5_05.02.2020_1063.21</v>
      </c>
      <c r="T774" s="1" t="e">
        <f ca="1">IF(AND(S774&lt;&gt; "", COUNTIF(SAP!#REF!,S774)&gt;0),"Matched", "")</f>
        <v>#REF!</v>
      </c>
    </row>
    <row r="775" spans="1:20">
      <c r="A775" s="13">
        <v>11563327</v>
      </c>
      <c r="B775" s="14">
        <v>43866</v>
      </c>
      <c r="C775" s="14">
        <v>43866</v>
      </c>
      <c r="D775" s="15" t="s">
        <v>13</v>
      </c>
      <c r="E775" s="15">
        <v>0</v>
      </c>
      <c r="F775" s="15">
        <v>38.6</v>
      </c>
      <c r="G775" s="15">
        <v>0</v>
      </c>
      <c r="H775" s="15">
        <v>1741403.62</v>
      </c>
      <c r="I775" s="15" t="s">
        <v>14</v>
      </c>
      <c r="J775" s="15" t="s">
        <v>15</v>
      </c>
      <c r="K775" s="1" t="str">
        <f t="shared" si="42"/>
        <v/>
      </c>
      <c r="L775" s="1" t="e">
        <f ca="1">IF(AND(K775&lt;&gt; "", COUNTIF(SAP!#REF!,K775)&gt;0),"Matched", "")</f>
        <v>#REF!</v>
      </c>
      <c r="M775" s="1" t="str">
        <f t="shared" si="40"/>
        <v/>
      </c>
      <c r="N775" s="1" t="e">
        <f ca="1">IF(AND(M775&lt;&gt; "", COUNTIF(SAP!#REF!,M775)&gt;0),"Matched", "")</f>
        <v>#REF!</v>
      </c>
      <c r="O775" s="1" t="str">
        <f t="shared" si="41"/>
        <v/>
      </c>
      <c r="P775" s="1" t="e">
        <f ca="1">IF(AND(O775&lt;&gt; "", COUNTIF(SAP!#REF!,O775)&gt;0),"Matched", "")</f>
        <v>#REF!</v>
      </c>
      <c r="R775" s="1" t="e">
        <f ca="1">IF(AND(Q775&lt;&gt; "", COUNTIF(SAP!#REF!,Q775)&gt;0),"Matched", "")</f>
        <v>#REF!</v>
      </c>
      <c r="S775" s="1" t="str">
        <f ca="1">IF(D775="AD","Logic5"&amp;"_"&amp;TEXT(C775,"dd.mm.yyyy") &amp;"_"&amp; 1063.21,"")</f>
        <v>Logic5_05.02.2020_1063.21</v>
      </c>
      <c r="T775" s="1" t="e">
        <f ca="1">IF(AND(S775&lt;&gt; "", COUNTIF(SAP!#REF!,S775)&gt;0),"Matched", "")</f>
        <v>#REF!</v>
      </c>
    </row>
    <row r="776" spans="1:20">
      <c r="A776" s="9">
        <v>11563327</v>
      </c>
      <c r="B776" s="10">
        <v>43866</v>
      </c>
      <c r="C776" s="10">
        <v>43866</v>
      </c>
      <c r="D776" s="11" t="s">
        <v>13</v>
      </c>
      <c r="E776" s="11">
        <v>0</v>
      </c>
      <c r="F776" s="11">
        <v>43.34</v>
      </c>
      <c r="G776" s="11">
        <v>0</v>
      </c>
      <c r="H776" s="11">
        <v>1741360.28</v>
      </c>
      <c r="I776" s="11" t="s">
        <v>14</v>
      </c>
      <c r="J776" s="11" t="s">
        <v>15</v>
      </c>
      <c r="K776" s="1" t="str">
        <f t="shared" si="42"/>
        <v/>
      </c>
      <c r="L776" s="1" t="e">
        <f ca="1">IF(AND(K776&lt;&gt; "", COUNTIF(SAP!#REF!,K776)&gt;0),"Matched", "")</f>
        <v>#REF!</v>
      </c>
      <c r="M776" s="1" t="str">
        <f t="shared" si="40"/>
        <v/>
      </c>
      <c r="N776" s="1" t="e">
        <f ca="1">IF(AND(M776&lt;&gt; "", COUNTIF(SAP!#REF!,M776)&gt;0),"Matched", "")</f>
        <v>#REF!</v>
      </c>
      <c r="O776" s="1" t="str">
        <f t="shared" si="41"/>
        <v/>
      </c>
      <c r="P776" s="1" t="e">
        <f ca="1">IF(AND(O776&lt;&gt; "", COUNTIF(SAP!#REF!,O776)&gt;0),"Matched", "")</f>
        <v>#REF!</v>
      </c>
      <c r="R776" s="1" t="e">
        <f ca="1">IF(AND(Q776&lt;&gt; "", COUNTIF(SAP!#REF!,Q776)&gt;0),"Matched", "")</f>
        <v>#REF!</v>
      </c>
      <c r="S776" s="1" t="str">
        <f ca="1">IF(D776="AD","Logic5"&amp;"_"&amp;TEXT(C776,"dd.mm.yyyy") &amp;"_"&amp; 1063.21,"")</f>
        <v>Logic5_05.02.2020_1063.21</v>
      </c>
      <c r="T776" s="1" t="e">
        <f ca="1">IF(AND(S776&lt;&gt; "", COUNTIF(SAP!#REF!,S776)&gt;0),"Matched", "")</f>
        <v>#REF!</v>
      </c>
    </row>
    <row r="777" spans="1:20">
      <c r="A777" s="13">
        <v>11563327</v>
      </c>
      <c r="B777" s="14">
        <v>43866</v>
      </c>
      <c r="C777" s="14">
        <v>43866</v>
      </c>
      <c r="D777" s="15" t="s">
        <v>13</v>
      </c>
      <c r="E777" s="15">
        <v>0</v>
      </c>
      <c r="F777" s="15">
        <v>43.83</v>
      </c>
      <c r="G777" s="15">
        <v>0</v>
      </c>
      <c r="H777" s="15">
        <v>1741316.45</v>
      </c>
      <c r="I777" s="15" t="s">
        <v>14</v>
      </c>
      <c r="J777" s="15" t="s">
        <v>15</v>
      </c>
      <c r="K777" s="1" t="str">
        <f t="shared" si="42"/>
        <v/>
      </c>
      <c r="L777" s="1" t="e">
        <f ca="1">IF(AND(K777&lt;&gt; "", COUNTIF(SAP!#REF!,K777)&gt;0),"Matched", "")</f>
        <v>#REF!</v>
      </c>
      <c r="M777" s="1" t="str">
        <f t="shared" si="40"/>
        <v/>
      </c>
      <c r="N777" s="1" t="e">
        <f ca="1">IF(AND(M777&lt;&gt; "", COUNTIF(SAP!#REF!,M777)&gt;0),"Matched", "")</f>
        <v>#REF!</v>
      </c>
      <c r="O777" s="1" t="str">
        <f t="shared" si="41"/>
        <v/>
      </c>
      <c r="P777" s="1" t="e">
        <f ca="1">IF(AND(O777&lt;&gt; "", COUNTIF(SAP!#REF!,O777)&gt;0),"Matched", "")</f>
        <v>#REF!</v>
      </c>
      <c r="R777" s="1" t="e">
        <f ca="1">IF(AND(Q777&lt;&gt; "", COUNTIF(SAP!#REF!,Q777)&gt;0),"Matched", "")</f>
        <v>#REF!</v>
      </c>
      <c r="S777" s="1" t="str">
        <f ca="1">IF(D777="AD","Logic5"&amp;"_"&amp;TEXT(C777,"dd.mm.yyyy") &amp;"_"&amp; 1063.21,"")</f>
        <v>Logic5_05.02.2020_1063.21</v>
      </c>
      <c r="T777" s="1" t="e">
        <f ca="1">IF(AND(S777&lt;&gt; "", COUNTIF(SAP!#REF!,S777)&gt;0),"Matched", "")</f>
        <v>#REF!</v>
      </c>
    </row>
    <row r="778" spans="1:20">
      <c r="A778" s="9">
        <v>11563327</v>
      </c>
      <c r="B778" s="10">
        <v>43866</v>
      </c>
      <c r="C778" s="10">
        <v>43866</v>
      </c>
      <c r="D778" s="11" t="s">
        <v>13</v>
      </c>
      <c r="E778" s="11">
        <v>0</v>
      </c>
      <c r="F778" s="11">
        <v>87.34</v>
      </c>
      <c r="G778" s="11">
        <v>0</v>
      </c>
      <c r="H778" s="11">
        <v>1741229.11</v>
      </c>
      <c r="I778" s="11" t="s">
        <v>14</v>
      </c>
      <c r="J778" s="11" t="s">
        <v>15</v>
      </c>
      <c r="K778" s="1" t="str">
        <f t="shared" si="42"/>
        <v/>
      </c>
      <c r="L778" s="1" t="e">
        <f ca="1">IF(AND(K778&lt;&gt; "", COUNTIF(SAP!#REF!,K778)&gt;0),"Matched", "")</f>
        <v>#REF!</v>
      </c>
      <c r="M778" s="1" t="str">
        <f t="shared" si="40"/>
        <v/>
      </c>
      <c r="N778" s="1" t="e">
        <f ca="1">IF(AND(M778&lt;&gt; "", COUNTIF(SAP!#REF!,M778)&gt;0),"Matched", "")</f>
        <v>#REF!</v>
      </c>
      <c r="O778" s="1" t="str">
        <f t="shared" si="41"/>
        <v/>
      </c>
      <c r="P778" s="1" t="e">
        <f ca="1">IF(AND(O778&lt;&gt; "", COUNTIF(SAP!#REF!,O778)&gt;0),"Matched", "")</f>
        <v>#REF!</v>
      </c>
      <c r="R778" s="1" t="e">
        <f ca="1">IF(AND(Q778&lt;&gt; "", COUNTIF(SAP!#REF!,Q778)&gt;0),"Matched", "")</f>
        <v>#REF!</v>
      </c>
      <c r="S778" s="1" t="str">
        <f ca="1">IF(D778="AD","Logic5"&amp;"_"&amp;TEXT(C778,"dd.mm.yyyy") &amp;"_"&amp; 1063.21,"")</f>
        <v>Logic5_05.02.2020_1063.21</v>
      </c>
      <c r="T778" s="1" t="e">
        <f ca="1">IF(AND(S778&lt;&gt; "", COUNTIF(SAP!#REF!,S778)&gt;0),"Matched", "")</f>
        <v>#REF!</v>
      </c>
    </row>
    <row r="779" spans="1:20">
      <c r="A779" s="13">
        <v>11563327</v>
      </c>
      <c r="B779" s="14">
        <v>43866</v>
      </c>
      <c r="C779" s="14">
        <v>43866</v>
      </c>
      <c r="D779" s="15" t="s">
        <v>13</v>
      </c>
      <c r="E779" s="15">
        <v>0</v>
      </c>
      <c r="F779" s="15">
        <v>103.56</v>
      </c>
      <c r="G779" s="15">
        <v>0</v>
      </c>
      <c r="H779" s="15">
        <v>1741125.55</v>
      </c>
      <c r="I779" s="15" t="s">
        <v>14</v>
      </c>
      <c r="J779" s="15" t="s">
        <v>15</v>
      </c>
      <c r="K779" s="1" t="str">
        <f t="shared" si="42"/>
        <v/>
      </c>
      <c r="L779" s="1" t="e">
        <f ca="1">IF(AND(K779&lt;&gt; "", COUNTIF(SAP!#REF!,K779)&gt;0),"Matched", "")</f>
        <v>#REF!</v>
      </c>
      <c r="M779" s="1" t="str">
        <f t="shared" si="40"/>
        <v/>
      </c>
      <c r="N779" s="1" t="e">
        <f ca="1">IF(AND(M779&lt;&gt; "", COUNTIF(SAP!#REF!,M779)&gt;0),"Matched", "")</f>
        <v>#REF!</v>
      </c>
      <c r="O779" s="1" t="str">
        <f t="shared" si="41"/>
        <v/>
      </c>
      <c r="P779" s="1" t="e">
        <f ca="1">IF(AND(O779&lt;&gt; "", COUNTIF(SAP!#REF!,O779)&gt;0),"Matched", "")</f>
        <v>#REF!</v>
      </c>
      <c r="R779" s="1" t="e">
        <f ca="1">IF(AND(Q779&lt;&gt; "", COUNTIF(SAP!#REF!,Q779)&gt;0),"Matched", "")</f>
        <v>#REF!</v>
      </c>
      <c r="S779" s="1" t="str">
        <f ca="1">IF(D779="AD","Logic5"&amp;"_"&amp;TEXT(C779,"dd.mm.yyyy") &amp;"_"&amp; 1063.21,"")</f>
        <v>Logic5_05.02.2020_1063.21</v>
      </c>
      <c r="T779" s="1" t="e">
        <f ca="1">IF(AND(S779&lt;&gt; "", COUNTIF(SAP!#REF!,S779)&gt;0),"Matched", "")</f>
        <v>#REF!</v>
      </c>
    </row>
    <row r="780" spans="1:20">
      <c r="A780" s="9">
        <v>11563327</v>
      </c>
      <c r="B780" s="10">
        <v>43866</v>
      </c>
      <c r="C780" s="10">
        <v>43866</v>
      </c>
      <c r="D780" s="11" t="s">
        <v>13</v>
      </c>
      <c r="E780" s="11">
        <v>0</v>
      </c>
      <c r="F780" s="11">
        <v>142.9</v>
      </c>
      <c r="G780" s="11">
        <v>0</v>
      </c>
      <c r="H780" s="11">
        <v>1740982.65</v>
      </c>
      <c r="I780" s="11" t="s">
        <v>14</v>
      </c>
      <c r="J780" s="11" t="s">
        <v>15</v>
      </c>
      <c r="K780" s="1" t="str">
        <f t="shared" si="42"/>
        <v/>
      </c>
      <c r="L780" s="1" t="e">
        <f ca="1">IF(AND(K780&lt;&gt; "", COUNTIF(SAP!#REF!,K780)&gt;0),"Matched", "")</f>
        <v>#REF!</v>
      </c>
      <c r="M780" s="1" t="str">
        <f t="shared" si="40"/>
        <v/>
      </c>
      <c r="N780" s="1" t="e">
        <f ca="1">IF(AND(M780&lt;&gt; "", COUNTIF(SAP!#REF!,M780)&gt;0),"Matched", "")</f>
        <v>#REF!</v>
      </c>
      <c r="O780" s="1" t="str">
        <f t="shared" si="41"/>
        <v/>
      </c>
      <c r="P780" s="1" t="e">
        <f ca="1">IF(AND(O780&lt;&gt; "", COUNTIF(SAP!#REF!,O780)&gt;0),"Matched", "")</f>
        <v>#REF!</v>
      </c>
      <c r="R780" s="1" t="e">
        <f ca="1">IF(AND(Q780&lt;&gt; "", COUNTIF(SAP!#REF!,Q780)&gt;0),"Matched", "")</f>
        <v>#REF!</v>
      </c>
      <c r="S780" s="1" t="str">
        <f ca="1">IF(D780="AD","Logic5"&amp;"_"&amp;TEXT(C780,"dd.mm.yyyy") &amp;"_"&amp; 1063.21,"")</f>
        <v>Logic5_05.02.2020_1063.21</v>
      </c>
      <c r="T780" s="1" t="e">
        <f ca="1">IF(AND(S780&lt;&gt; "", COUNTIF(SAP!#REF!,S780)&gt;0),"Matched", "")</f>
        <v>#REF!</v>
      </c>
    </row>
    <row r="781" spans="1:20">
      <c r="A781" s="13">
        <v>11563327</v>
      </c>
      <c r="B781" s="14">
        <v>43866</v>
      </c>
      <c r="C781" s="14">
        <v>43866</v>
      </c>
      <c r="D781" s="15" t="s">
        <v>13</v>
      </c>
      <c r="E781" s="15">
        <v>0</v>
      </c>
      <c r="F781" s="15">
        <v>144.06</v>
      </c>
      <c r="G781" s="15">
        <v>0</v>
      </c>
      <c r="H781" s="15">
        <v>1740838.59</v>
      </c>
      <c r="I781" s="15" t="s">
        <v>14</v>
      </c>
      <c r="J781" s="15" t="s">
        <v>15</v>
      </c>
      <c r="K781" s="1" t="str">
        <f t="shared" si="42"/>
        <v/>
      </c>
      <c r="L781" s="1" t="e">
        <f ca="1">IF(AND(K781&lt;&gt; "", COUNTIF(SAP!#REF!,K781)&gt;0),"Matched", "")</f>
        <v>#REF!</v>
      </c>
      <c r="M781" s="1" t="str">
        <f t="shared" si="40"/>
        <v/>
      </c>
      <c r="N781" s="1" t="e">
        <f ca="1">IF(AND(M781&lt;&gt; "", COUNTIF(SAP!#REF!,M781)&gt;0),"Matched", "")</f>
        <v>#REF!</v>
      </c>
      <c r="O781" s="1" t="str">
        <f t="shared" si="41"/>
        <v/>
      </c>
      <c r="P781" s="1" t="e">
        <f ca="1">IF(AND(O781&lt;&gt; "", COUNTIF(SAP!#REF!,O781)&gt;0),"Matched", "")</f>
        <v>#REF!</v>
      </c>
      <c r="R781" s="1" t="e">
        <f ca="1">IF(AND(Q781&lt;&gt; "", COUNTIF(SAP!#REF!,Q781)&gt;0),"Matched", "")</f>
        <v>#REF!</v>
      </c>
      <c r="S781" s="1" t="str">
        <f ca="1">IF(D781="AD","Logic5"&amp;"_"&amp;TEXT(C781,"dd.mm.yyyy") &amp;"_"&amp; 1063.21,"")</f>
        <v>Logic5_05.02.2020_1063.21</v>
      </c>
      <c r="T781" s="1" t="e">
        <f ca="1">IF(AND(S781&lt;&gt; "", COUNTIF(SAP!#REF!,S781)&gt;0),"Matched", "")</f>
        <v>#REF!</v>
      </c>
    </row>
    <row r="782" spans="1:20">
      <c r="A782" s="9">
        <v>11563327</v>
      </c>
      <c r="B782" s="10">
        <v>43866</v>
      </c>
      <c r="C782" s="10">
        <v>43866</v>
      </c>
      <c r="D782" s="11" t="s">
        <v>13</v>
      </c>
      <c r="E782" s="11">
        <v>0</v>
      </c>
      <c r="F782" s="11">
        <v>173.86</v>
      </c>
      <c r="G782" s="11">
        <v>0</v>
      </c>
      <c r="H782" s="11">
        <v>1740664.73</v>
      </c>
      <c r="I782" s="11" t="s">
        <v>14</v>
      </c>
      <c r="J782" s="11" t="s">
        <v>15</v>
      </c>
      <c r="K782" s="1" t="str">
        <f t="shared" si="42"/>
        <v/>
      </c>
      <c r="L782" s="1" t="e">
        <f ca="1">IF(AND(K782&lt;&gt; "", COUNTIF(SAP!#REF!,K782)&gt;0),"Matched", "")</f>
        <v>#REF!</v>
      </c>
      <c r="M782" s="1" t="str">
        <f t="shared" si="40"/>
        <v/>
      </c>
      <c r="N782" s="1" t="e">
        <f ca="1">IF(AND(M782&lt;&gt; "", COUNTIF(SAP!#REF!,M782)&gt;0),"Matched", "")</f>
        <v>#REF!</v>
      </c>
      <c r="O782" s="1" t="str">
        <f t="shared" si="41"/>
        <v/>
      </c>
      <c r="P782" s="1" t="e">
        <f ca="1">IF(AND(O782&lt;&gt; "", COUNTIF(SAP!#REF!,O782)&gt;0),"Matched", "")</f>
        <v>#REF!</v>
      </c>
      <c r="R782" s="1" t="e">
        <f ca="1">IF(AND(Q782&lt;&gt; "", COUNTIF(SAP!#REF!,Q782)&gt;0),"Matched", "")</f>
        <v>#REF!</v>
      </c>
      <c r="S782" s="1" t="str">
        <f ca="1">IF(D782="AD","Logic5"&amp;"_"&amp;TEXT(C782,"dd.mm.yyyy") &amp;"_"&amp; 1063.21,"")</f>
        <v>Logic5_05.02.2020_1063.21</v>
      </c>
      <c r="T782" s="1" t="e">
        <f ca="1">IF(AND(S782&lt;&gt; "", COUNTIF(SAP!#REF!,S782)&gt;0),"Matched", "")</f>
        <v>#REF!</v>
      </c>
    </row>
    <row r="783" spans="1:20">
      <c r="A783" s="13">
        <v>11563327</v>
      </c>
      <c r="B783" s="14">
        <v>43866</v>
      </c>
      <c r="C783" s="14">
        <v>43866</v>
      </c>
      <c r="D783" s="15" t="s">
        <v>16</v>
      </c>
      <c r="E783" s="15">
        <v>0</v>
      </c>
      <c r="F783" s="15">
        <v>1740664.73</v>
      </c>
      <c r="G783" s="15">
        <v>0</v>
      </c>
      <c r="H783" s="15">
        <v>0</v>
      </c>
      <c r="I783" s="15" t="s">
        <v>17</v>
      </c>
      <c r="J783" s="15" t="s">
        <v>18</v>
      </c>
      <c r="K783" s="1" t="str">
        <f t="shared" si="42"/>
        <v>Logic1_02_1740664.73</v>
      </c>
      <c r="L783" s="1" t="e">
        <f ca="1">IF(AND(K783&lt;&gt; "", COUNTIF(SAP!#REF!,K783)&gt;0),"Matched", "")</f>
        <v>#REF!</v>
      </c>
    </row>
    <row r="784" spans="1:20">
      <c r="A784" s="9">
        <v>11563327</v>
      </c>
      <c r="B784" s="10">
        <v>43867</v>
      </c>
      <c r="C784" s="10">
        <v>43867</v>
      </c>
      <c r="D784" s="11" t="s">
        <v>10</v>
      </c>
      <c r="E784" s="11">
        <v>0</v>
      </c>
      <c r="F784" s="11">
        <v>0</v>
      </c>
      <c r="G784" s="11">
        <v>200</v>
      </c>
      <c r="H784" s="11">
        <v>200</v>
      </c>
      <c r="I784" s="11" t="s">
        <v>11</v>
      </c>
      <c r="J784" s="11" t="s">
        <v>12</v>
      </c>
      <c r="K784" s="1" t="str">
        <f t="shared" si="42"/>
        <v/>
      </c>
      <c r="L784" s="1" t="e">
        <f ca="1">IF(AND(K784&lt;&gt; "", COUNTIF(SAP!#REF!,K784)&gt;0),"Matched", "")</f>
        <v>#REF!</v>
      </c>
      <c r="M784" s="1" t="str">
        <f t="shared" ref="M784:M847" si="43">IF(D784="TR","Logic2"&amp;"_"&amp;TEXT(C784,"dd.mm.yyyy") &amp;"_"&amp; F784,"")</f>
        <v/>
      </c>
      <c r="N784" s="1" t="e">
        <f ca="1">IF(AND(M784&lt;&gt; "", COUNTIF(SAP!#REF!,M784)&gt;0),"Matched", "")</f>
        <v>#REF!</v>
      </c>
      <c r="O784" s="1" t="str">
        <f t="shared" ref="O784:O847" si="44">IF(D784="AF","Logic3"&amp;"_"&amp;G784,"")</f>
        <v/>
      </c>
      <c r="P784" s="1" t="e">
        <f ca="1">IF(AND(O784&lt;&gt; "", COUNTIF(SAP!#REF!,O784)&gt;0),"Matched", "")</f>
        <v>#REF!</v>
      </c>
      <c r="Q784" s="1" t="str">
        <f ca="1">IF(D784="AC","Logic4"&amp;"_"&amp;TEXT(C784,"dd.mm.yyyy") &amp;"_"&amp; 1762997.21,"")</f>
        <v>Logic4_06.02.2020_1762997.21</v>
      </c>
      <c r="R784" s="1" t="e">
        <f ca="1">IF(AND(Q784&lt;&gt; "", COUNTIF(SAP!#REF!,Q784)&gt;0),"Matched", "")</f>
        <v>#REF!</v>
      </c>
    </row>
    <row r="785" spans="1:18">
      <c r="A785" s="13">
        <v>11563327</v>
      </c>
      <c r="B785" s="14">
        <v>43867</v>
      </c>
      <c r="C785" s="14">
        <v>43867</v>
      </c>
      <c r="D785" s="15" t="s">
        <v>10</v>
      </c>
      <c r="E785" s="15">
        <v>0</v>
      </c>
      <c r="F785" s="15">
        <v>0</v>
      </c>
      <c r="G785" s="15">
        <v>600</v>
      </c>
      <c r="H785" s="15">
        <v>800</v>
      </c>
      <c r="I785" s="15" t="s">
        <v>11</v>
      </c>
      <c r="J785" s="15" t="s">
        <v>12</v>
      </c>
      <c r="K785" s="1" t="str">
        <f t="shared" si="42"/>
        <v/>
      </c>
      <c r="L785" s="1" t="e">
        <f ca="1">IF(AND(K785&lt;&gt; "", COUNTIF(SAP!#REF!,K785)&gt;0),"Matched", "")</f>
        <v>#REF!</v>
      </c>
      <c r="M785" s="1" t="str">
        <f t="shared" si="43"/>
        <v/>
      </c>
      <c r="N785" s="1" t="e">
        <f ca="1">IF(AND(M785&lt;&gt; "", COUNTIF(SAP!#REF!,M785)&gt;0),"Matched", "")</f>
        <v>#REF!</v>
      </c>
      <c r="O785" s="1" t="str">
        <f t="shared" si="44"/>
        <v/>
      </c>
      <c r="P785" s="1" t="e">
        <f ca="1">IF(AND(O785&lt;&gt; "", COUNTIF(SAP!#REF!,O785)&gt;0),"Matched", "")</f>
        <v>#REF!</v>
      </c>
      <c r="Q785" s="1" t="str">
        <f ca="1">IF(D785="AC","Logic4"&amp;"_"&amp;TEXT(C785,"dd.mm.yyyy") &amp;"_"&amp; 1762997.21,"")</f>
        <v>Logic4_06.02.2020_1762997.21</v>
      </c>
      <c r="R785" s="1" t="e">
        <f ca="1">IF(AND(Q785&lt;&gt; "", COUNTIF(SAP!#REF!,Q785)&gt;0),"Matched", "")</f>
        <v>#REF!</v>
      </c>
    </row>
    <row r="786" spans="1:18">
      <c r="A786" s="9">
        <v>11563327</v>
      </c>
      <c r="B786" s="10">
        <v>43867</v>
      </c>
      <c r="C786" s="10">
        <v>43867</v>
      </c>
      <c r="D786" s="11" t="s">
        <v>10</v>
      </c>
      <c r="E786" s="11">
        <v>0</v>
      </c>
      <c r="F786" s="11">
        <v>0</v>
      </c>
      <c r="G786" s="11">
        <v>1000</v>
      </c>
      <c r="H786" s="11">
        <v>1800</v>
      </c>
      <c r="I786" s="11" t="s">
        <v>11</v>
      </c>
      <c r="J786" s="11" t="s">
        <v>12</v>
      </c>
      <c r="K786" s="1" t="str">
        <f t="shared" si="42"/>
        <v/>
      </c>
      <c r="L786" s="1" t="e">
        <f ca="1">IF(AND(K786&lt;&gt; "", COUNTIF(SAP!#REF!,K786)&gt;0),"Matched", "")</f>
        <v>#REF!</v>
      </c>
      <c r="M786" s="1" t="str">
        <f t="shared" si="43"/>
        <v/>
      </c>
      <c r="N786" s="1" t="e">
        <f ca="1">IF(AND(M786&lt;&gt; "", COUNTIF(SAP!#REF!,M786)&gt;0),"Matched", "")</f>
        <v>#REF!</v>
      </c>
      <c r="O786" s="1" t="str">
        <f t="shared" si="44"/>
        <v/>
      </c>
      <c r="P786" s="1" t="e">
        <f ca="1">IF(AND(O786&lt;&gt; "", COUNTIF(SAP!#REF!,O786)&gt;0),"Matched", "")</f>
        <v>#REF!</v>
      </c>
      <c r="Q786" s="1" t="str">
        <f ca="1">IF(D786="AC","Logic4"&amp;"_"&amp;TEXT(C786,"dd.mm.yyyy") &amp;"_"&amp; 1762997.21,"")</f>
        <v>Logic4_06.02.2020_1762997.21</v>
      </c>
      <c r="R786" s="1" t="e">
        <f ca="1">IF(AND(Q786&lt;&gt; "", COUNTIF(SAP!#REF!,Q786)&gt;0),"Matched", "")</f>
        <v>#REF!</v>
      </c>
    </row>
    <row r="787" spans="1:18">
      <c r="A787" s="13">
        <v>11563327</v>
      </c>
      <c r="B787" s="14">
        <v>43867</v>
      </c>
      <c r="C787" s="14">
        <v>43867</v>
      </c>
      <c r="D787" s="15" t="s">
        <v>10</v>
      </c>
      <c r="E787" s="15">
        <v>0</v>
      </c>
      <c r="F787" s="15">
        <v>0</v>
      </c>
      <c r="G787" s="15">
        <v>1000</v>
      </c>
      <c r="H787" s="15">
        <v>2800</v>
      </c>
      <c r="I787" s="15" t="s">
        <v>11</v>
      </c>
      <c r="J787" s="15" t="s">
        <v>12</v>
      </c>
      <c r="K787" s="1" t="str">
        <f t="shared" si="42"/>
        <v/>
      </c>
      <c r="L787" s="1" t="e">
        <f ca="1">IF(AND(K787&lt;&gt; "", COUNTIF(SAP!#REF!,K787)&gt;0),"Matched", "")</f>
        <v>#REF!</v>
      </c>
      <c r="M787" s="1" t="str">
        <f t="shared" si="43"/>
        <v/>
      </c>
      <c r="N787" s="1" t="e">
        <f ca="1">IF(AND(M787&lt;&gt; "", COUNTIF(SAP!#REF!,M787)&gt;0),"Matched", "")</f>
        <v>#REF!</v>
      </c>
      <c r="O787" s="1" t="str">
        <f t="shared" si="44"/>
        <v/>
      </c>
      <c r="P787" s="1" t="e">
        <f ca="1">IF(AND(O787&lt;&gt; "", COUNTIF(SAP!#REF!,O787)&gt;0),"Matched", "")</f>
        <v>#REF!</v>
      </c>
      <c r="Q787" s="1" t="str">
        <f ca="1">IF(D787="AC","Logic4"&amp;"_"&amp;TEXT(C787,"dd.mm.yyyy") &amp;"_"&amp; 1762997.21,"")</f>
        <v>Logic4_06.02.2020_1762997.21</v>
      </c>
      <c r="R787" s="1" t="e">
        <f ca="1">IF(AND(Q787&lt;&gt; "", COUNTIF(SAP!#REF!,Q787)&gt;0),"Matched", "")</f>
        <v>#REF!</v>
      </c>
    </row>
    <row r="788" spans="1:18">
      <c r="A788" s="9">
        <v>11563327</v>
      </c>
      <c r="B788" s="10">
        <v>43867</v>
      </c>
      <c r="C788" s="10">
        <v>43867</v>
      </c>
      <c r="D788" s="11" t="s">
        <v>10</v>
      </c>
      <c r="E788" s="11">
        <v>0</v>
      </c>
      <c r="F788" s="11">
        <v>0</v>
      </c>
      <c r="G788" s="11">
        <v>1259.8</v>
      </c>
      <c r="H788" s="11">
        <v>4059.8</v>
      </c>
      <c r="I788" s="11" t="s">
        <v>11</v>
      </c>
      <c r="J788" s="11" t="s">
        <v>12</v>
      </c>
      <c r="K788" s="1" t="str">
        <f t="shared" si="42"/>
        <v/>
      </c>
      <c r="L788" s="1" t="e">
        <f ca="1">IF(AND(K788&lt;&gt; "", COUNTIF(SAP!#REF!,K788)&gt;0),"Matched", "")</f>
        <v>#REF!</v>
      </c>
      <c r="M788" s="1" t="str">
        <f t="shared" si="43"/>
        <v/>
      </c>
      <c r="N788" s="1" t="e">
        <f ca="1">IF(AND(M788&lt;&gt; "", COUNTIF(SAP!#REF!,M788)&gt;0),"Matched", "")</f>
        <v>#REF!</v>
      </c>
      <c r="O788" s="1" t="str">
        <f t="shared" si="44"/>
        <v/>
      </c>
      <c r="P788" s="1" t="e">
        <f ca="1">IF(AND(O788&lt;&gt; "", COUNTIF(SAP!#REF!,O788)&gt;0),"Matched", "")</f>
        <v>#REF!</v>
      </c>
      <c r="Q788" s="1" t="str">
        <f ca="1">IF(D788="AC","Logic4"&amp;"_"&amp;TEXT(C788,"dd.mm.yyyy") &amp;"_"&amp; 1762997.21,"")</f>
        <v>Logic4_06.02.2020_1762997.21</v>
      </c>
      <c r="R788" s="1" t="e">
        <f ca="1">IF(AND(Q788&lt;&gt; "", COUNTIF(SAP!#REF!,Q788)&gt;0),"Matched", "")</f>
        <v>#REF!</v>
      </c>
    </row>
    <row r="789" spans="1:18">
      <c r="A789" s="13">
        <v>11563327</v>
      </c>
      <c r="B789" s="14">
        <v>43867</v>
      </c>
      <c r="C789" s="14">
        <v>43867</v>
      </c>
      <c r="D789" s="15" t="s">
        <v>10</v>
      </c>
      <c r="E789" s="15">
        <v>0</v>
      </c>
      <c r="F789" s="15">
        <v>0</v>
      </c>
      <c r="G789" s="15">
        <v>1420</v>
      </c>
      <c r="H789" s="15">
        <v>5479.8</v>
      </c>
      <c r="I789" s="15" t="s">
        <v>11</v>
      </c>
      <c r="J789" s="15" t="s">
        <v>12</v>
      </c>
      <c r="K789" s="1" t="str">
        <f t="shared" si="42"/>
        <v/>
      </c>
      <c r="L789" s="1" t="e">
        <f ca="1">IF(AND(K789&lt;&gt; "", COUNTIF(SAP!#REF!,K789)&gt;0),"Matched", "")</f>
        <v>#REF!</v>
      </c>
      <c r="M789" s="1" t="str">
        <f t="shared" si="43"/>
        <v/>
      </c>
      <c r="N789" s="1" t="e">
        <f ca="1">IF(AND(M789&lt;&gt; "", COUNTIF(SAP!#REF!,M789)&gt;0),"Matched", "")</f>
        <v>#REF!</v>
      </c>
      <c r="O789" s="1" t="str">
        <f t="shared" si="44"/>
        <v/>
      </c>
      <c r="P789" s="1" t="e">
        <f ca="1">IF(AND(O789&lt;&gt; "", COUNTIF(SAP!#REF!,O789)&gt;0),"Matched", "")</f>
        <v>#REF!</v>
      </c>
      <c r="Q789" s="1" t="str">
        <f ca="1">IF(D789="AC","Logic4"&amp;"_"&amp;TEXT(C789,"dd.mm.yyyy") &amp;"_"&amp; 1762997.21,"")</f>
        <v>Logic4_06.02.2020_1762997.21</v>
      </c>
      <c r="R789" s="1" t="e">
        <f ca="1">IF(AND(Q789&lt;&gt; "", COUNTIF(SAP!#REF!,Q789)&gt;0),"Matched", "")</f>
        <v>#REF!</v>
      </c>
    </row>
    <row r="790" spans="1:18">
      <c r="A790" s="9">
        <v>11563327</v>
      </c>
      <c r="B790" s="10">
        <v>43867</v>
      </c>
      <c r="C790" s="10">
        <v>43867</v>
      </c>
      <c r="D790" s="11" t="s">
        <v>10</v>
      </c>
      <c r="E790" s="11">
        <v>0</v>
      </c>
      <c r="F790" s="11">
        <v>0</v>
      </c>
      <c r="G790" s="11">
        <v>1440</v>
      </c>
      <c r="H790" s="11">
        <v>6919.8</v>
      </c>
      <c r="I790" s="11" t="s">
        <v>11</v>
      </c>
      <c r="J790" s="11" t="s">
        <v>12</v>
      </c>
      <c r="K790" s="1" t="str">
        <f t="shared" si="42"/>
        <v/>
      </c>
      <c r="L790" s="1" t="e">
        <f ca="1">IF(AND(K790&lt;&gt; "", COUNTIF(SAP!#REF!,K790)&gt;0),"Matched", "")</f>
        <v>#REF!</v>
      </c>
      <c r="M790" s="1" t="str">
        <f t="shared" si="43"/>
        <v/>
      </c>
      <c r="N790" s="1" t="e">
        <f ca="1">IF(AND(M790&lt;&gt; "", COUNTIF(SAP!#REF!,M790)&gt;0),"Matched", "")</f>
        <v>#REF!</v>
      </c>
      <c r="O790" s="1" t="str">
        <f t="shared" si="44"/>
        <v/>
      </c>
      <c r="P790" s="1" t="e">
        <f ca="1">IF(AND(O790&lt;&gt; "", COUNTIF(SAP!#REF!,O790)&gt;0),"Matched", "")</f>
        <v>#REF!</v>
      </c>
      <c r="Q790" s="1" t="str">
        <f ca="1">IF(D790="AC","Logic4"&amp;"_"&amp;TEXT(C790,"dd.mm.yyyy") &amp;"_"&amp; 1762997.21,"")</f>
        <v>Logic4_06.02.2020_1762997.21</v>
      </c>
      <c r="R790" s="1" t="e">
        <f ca="1">IF(AND(Q790&lt;&gt; "", COUNTIF(SAP!#REF!,Q790)&gt;0),"Matched", "")</f>
        <v>#REF!</v>
      </c>
    </row>
    <row r="791" spans="1:18">
      <c r="A791" s="13">
        <v>11563327</v>
      </c>
      <c r="B791" s="14">
        <v>43867</v>
      </c>
      <c r="C791" s="14">
        <v>43867</v>
      </c>
      <c r="D791" s="15" t="s">
        <v>10</v>
      </c>
      <c r="E791" s="15">
        <v>0</v>
      </c>
      <c r="F791" s="15">
        <v>0</v>
      </c>
      <c r="G791" s="15">
        <v>1445</v>
      </c>
      <c r="H791" s="15">
        <v>8364.7999999999993</v>
      </c>
      <c r="I791" s="15" t="s">
        <v>11</v>
      </c>
      <c r="J791" s="15" t="s">
        <v>12</v>
      </c>
      <c r="K791" s="1" t="str">
        <f t="shared" si="42"/>
        <v/>
      </c>
      <c r="L791" s="1" t="e">
        <f ca="1">IF(AND(K791&lt;&gt; "", COUNTIF(SAP!#REF!,K791)&gt;0),"Matched", "")</f>
        <v>#REF!</v>
      </c>
      <c r="M791" s="1" t="str">
        <f t="shared" si="43"/>
        <v/>
      </c>
      <c r="N791" s="1" t="e">
        <f ca="1">IF(AND(M791&lt;&gt; "", COUNTIF(SAP!#REF!,M791)&gt;0),"Matched", "")</f>
        <v>#REF!</v>
      </c>
      <c r="O791" s="1" t="str">
        <f t="shared" si="44"/>
        <v/>
      </c>
      <c r="P791" s="1" t="e">
        <f ca="1">IF(AND(O791&lt;&gt; "", COUNTIF(SAP!#REF!,O791)&gt;0),"Matched", "")</f>
        <v>#REF!</v>
      </c>
      <c r="Q791" s="1" t="str">
        <f ca="1">IF(D791="AC","Logic4"&amp;"_"&amp;TEXT(C791,"dd.mm.yyyy") &amp;"_"&amp; 1762997.21,"")</f>
        <v>Logic4_06.02.2020_1762997.21</v>
      </c>
      <c r="R791" s="1" t="e">
        <f ca="1">IF(AND(Q791&lt;&gt; "", COUNTIF(SAP!#REF!,Q791)&gt;0),"Matched", "")</f>
        <v>#REF!</v>
      </c>
    </row>
    <row r="792" spans="1:18">
      <c r="A792" s="9">
        <v>11563327</v>
      </c>
      <c r="B792" s="10">
        <v>43867</v>
      </c>
      <c r="C792" s="10">
        <v>43867</v>
      </c>
      <c r="D792" s="11" t="s">
        <v>10</v>
      </c>
      <c r="E792" s="11">
        <v>0</v>
      </c>
      <c r="F792" s="11">
        <v>0</v>
      </c>
      <c r="G792" s="11">
        <v>1530</v>
      </c>
      <c r="H792" s="11">
        <v>9894.7999999999993</v>
      </c>
      <c r="I792" s="11" t="s">
        <v>11</v>
      </c>
      <c r="J792" s="11" t="s">
        <v>12</v>
      </c>
      <c r="K792" s="1" t="str">
        <f t="shared" si="42"/>
        <v/>
      </c>
      <c r="L792" s="1" t="e">
        <f ca="1">IF(AND(K792&lt;&gt; "", COUNTIF(SAP!#REF!,K792)&gt;0),"Matched", "")</f>
        <v>#REF!</v>
      </c>
      <c r="M792" s="1" t="str">
        <f t="shared" si="43"/>
        <v/>
      </c>
      <c r="N792" s="1" t="e">
        <f ca="1">IF(AND(M792&lt;&gt; "", COUNTIF(SAP!#REF!,M792)&gt;0),"Matched", "")</f>
        <v>#REF!</v>
      </c>
      <c r="O792" s="1" t="str">
        <f t="shared" si="44"/>
        <v/>
      </c>
      <c r="P792" s="1" t="e">
        <f ca="1">IF(AND(O792&lt;&gt; "", COUNTIF(SAP!#REF!,O792)&gt;0),"Matched", "")</f>
        <v>#REF!</v>
      </c>
      <c r="Q792" s="1" t="str">
        <f ca="1">IF(D792="AC","Logic4"&amp;"_"&amp;TEXT(C792,"dd.mm.yyyy") &amp;"_"&amp; 1762997.21,"")</f>
        <v>Logic4_06.02.2020_1762997.21</v>
      </c>
      <c r="R792" s="1" t="e">
        <f ca="1">IF(AND(Q792&lt;&gt; "", COUNTIF(SAP!#REF!,Q792)&gt;0),"Matched", "")</f>
        <v>#REF!</v>
      </c>
    </row>
    <row r="793" spans="1:18">
      <c r="A793" s="13">
        <v>11563327</v>
      </c>
      <c r="B793" s="14">
        <v>43867</v>
      </c>
      <c r="C793" s="14">
        <v>43867</v>
      </c>
      <c r="D793" s="15" t="s">
        <v>10</v>
      </c>
      <c r="E793" s="15">
        <v>0</v>
      </c>
      <c r="F793" s="15">
        <v>0</v>
      </c>
      <c r="G793" s="15">
        <v>1640</v>
      </c>
      <c r="H793" s="15">
        <v>11534.8</v>
      </c>
      <c r="I793" s="15" t="s">
        <v>11</v>
      </c>
      <c r="J793" s="15" t="s">
        <v>12</v>
      </c>
      <c r="K793" s="1" t="str">
        <f t="shared" si="42"/>
        <v/>
      </c>
      <c r="L793" s="1" t="e">
        <f ca="1">IF(AND(K793&lt;&gt; "", COUNTIF(SAP!#REF!,K793)&gt;0),"Matched", "")</f>
        <v>#REF!</v>
      </c>
      <c r="M793" s="1" t="str">
        <f t="shared" si="43"/>
        <v/>
      </c>
      <c r="N793" s="1" t="e">
        <f ca="1">IF(AND(M793&lt;&gt; "", COUNTIF(SAP!#REF!,M793)&gt;0),"Matched", "")</f>
        <v>#REF!</v>
      </c>
      <c r="O793" s="1" t="str">
        <f t="shared" si="44"/>
        <v/>
      </c>
      <c r="P793" s="1" t="e">
        <f ca="1">IF(AND(O793&lt;&gt; "", COUNTIF(SAP!#REF!,O793)&gt;0),"Matched", "")</f>
        <v>#REF!</v>
      </c>
      <c r="Q793" s="1" t="str">
        <f ca="1">IF(D793="AC","Logic4"&amp;"_"&amp;TEXT(C793,"dd.mm.yyyy") &amp;"_"&amp; 1762997.21,"")</f>
        <v>Logic4_06.02.2020_1762997.21</v>
      </c>
      <c r="R793" s="1" t="e">
        <f ca="1">IF(AND(Q793&lt;&gt; "", COUNTIF(SAP!#REF!,Q793)&gt;0),"Matched", "")</f>
        <v>#REF!</v>
      </c>
    </row>
    <row r="794" spans="1:18">
      <c r="A794" s="9">
        <v>11563327</v>
      </c>
      <c r="B794" s="10">
        <v>43867</v>
      </c>
      <c r="C794" s="10">
        <v>43867</v>
      </c>
      <c r="D794" s="11" t="s">
        <v>10</v>
      </c>
      <c r="E794" s="11">
        <v>0</v>
      </c>
      <c r="F794" s="11">
        <v>0</v>
      </c>
      <c r="G794" s="11">
        <v>1780</v>
      </c>
      <c r="H794" s="11">
        <v>13314.8</v>
      </c>
      <c r="I794" s="11" t="s">
        <v>11</v>
      </c>
      <c r="J794" s="11" t="s">
        <v>12</v>
      </c>
      <c r="K794" s="1" t="str">
        <f t="shared" si="42"/>
        <v/>
      </c>
      <c r="L794" s="1" t="e">
        <f ca="1">IF(AND(K794&lt;&gt; "", COUNTIF(SAP!#REF!,K794)&gt;0),"Matched", "")</f>
        <v>#REF!</v>
      </c>
      <c r="M794" s="1" t="str">
        <f t="shared" si="43"/>
        <v/>
      </c>
      <c r="N794" s="1" t="e">
        <f ca="1">IF(AND(M794&lt;&gt; "", COUNTIF(SAP!#REF!,M794)&gt;0),"Matched", "")</f>
        <v>#REF!</v>
      </c>
      <c r="O794" s="1" t="str">
        <f t="shared" si="44"/>
        <v/>
      </c>
      <c r="P794" s="1" t="e">
        <f ca="1">IF(AND(O794&lt;&gt; "", COUNTIF(SAP!#REF!,O794)&gt;0),"Matched", "")</f>
        <v>#REF!</v>
      </c>
      <c r="Q794" s="1" t="str">
        <f ca="1">IF(D794="AC","Logic4"&amp;"_"&amp;TEXT(C794,"dd.mm.yyyy") &amp;"_"&amp; 1762997.21,"")</f>
        <v>Logic4_06.02.2020_1762997.21</v>
      </c>
      <c r="R794" s="1" t="e">
        <f ca="1">IF(AND(Q794&lt;&gt; "", COUNTIF(SAP!#REF!,Q794)&gt;0),"Matched", "")</f>
        <v>#REF!</v>
      </c>
    </row>
    <row r="795" spans="1:18">
      <c r="A795" s="13">
        <v>11563327</v>
      </c>
      <c r="B795" s="14">
        <v>43867</v>
      </c>
      <c r="C795" s="14">
        <v>43867</v>
      </c>
      <c r="D795" s="15" t="s">
        <v>10</v>
      </c>
      <c r="E795" s="15">
        <v>0</v>
      </c>
      <c r="F795" s="15">
        <v>0</v>
      </c>
      <c r="G795" s="15">
        <v>1810</v>
      </c>
      <c r="H795" s="15">
        <v>15124.8</v>
      </c>
      <c r="I795" s="15" t="s">
        <v>11</v>
      </c>
      <c r="J795" s="15" t="s">
        <v>12</v>
      </c>
      <c r="K795" s="1" t="str">
        <f t="shared" si="42"/>
        <v/>
      </c>
      <c r="L795" s="1" t="e">
        <f ca="1">IF(AND(K795&lt;&gt; "", COUNTIF(SAP!#REF!,K795)&gt;0),"Matched", "")</f>
        <v>#REF!</v>
      </c>
      <c r="M795" s="1" t="str">
        <f t="shared" si="43"/>
        <v/>
      </c>
      <c r="N795" s="1" t="e">
        <f ca="1">IF(AND(M795&lt;&gt; "", COUNTIF(SAP!#REF!,M795)&gt;0),"Matched", "")</f>
        <v>#REF!</v>
      </c>
      <c r="O795" s="1" t="str">
        <f t="shared" si="44"/>
        <v/>
      </c>
      <c r="P795" s="1" t="e">
        <f ca="1">IF(AND(O795&lt;&gt; "", COUNTIF(SAP!#REF!,O795)&gt;0),"Matched", "")</f>
        <v>#REF!</v>
      </c>
      <c r="Q795" s="1" t="str">
        <f ca="1">IF(D795="AC","Logic4"&amp;"_"&amp;TEXT(C795,"dd.mm.yyyy") &amp;"_"&amp; 1762997.21,"")</f>
        <v>Logic4_06.02.2020_1762997.21</v>
      </c>
      <c r="R795" s="1" t="e">
        <f ca="1">IF(AND(Q795&lt;&gt; "", COUNTIF(SAP!#REF!,Q795)&gt;0),"Matched", "")</f>
        <v>#REF!</v>
      </c>
    </row>
    <row r="796" spans="1:18">
      <c r="A796" s="9">
        <v>11563327</v>
      </c>
      <c r="B796" s="10">
        <v>43867</v>
      </c>
      <c r="C796" s="10">
        <v>43867</v>
      </c>
      <c r="D796" s="11" t="s">
        <v>10</v>
      </c>
      <c r="E796" s="11">
        <v>0</v>
      </c>
      <c r="F796" s="11">
        <v>0</v>
      </c>
      <c r="G796" s="11">
        <v>1900</v>
      </c>
      <c r="H796" s="11">
        <v>17024.8</v>
      </c>
      <c r="I796" s="11" t="s">
        <v>11</v>
      </c>
      <c r="J796" s="11" t="s">
        <v>12</v>
      </c>
      <c r="K796" s="1" t="str">
        <f t="shared" si="42"/>
        <v/>
      </c>
      <c r="L796" s="1" t="e">
        <f ca="1">IF(AND(K796&lt;&gt; "", COUNTIF(SAP!#REF!,K796)&gt;0),"Matched", "")</f>
        <v>#REF!</v>
      </c>
      <c r="M796" s="1" t="str">
        <f t="shared" si="43"/>
        <v/>
      </c>
      <c r="N796" s="1" t="e">
        <f ca="1">IF(AND(M796&lt;&gt; "", COUNTIF(SAP!#REF!,M796)&gt;0),"Matched", "")</f>
        <v>#REF!</v>
      </c>
      <c r="O796" s="1" t="str">
        <f t="shared" si="44"/>
        <v/>
      </c>
      <c r="P796" s="1" t="e">
        <f ca="1">IF(AND(O796&lt;&gt; "", COUNTIF(SAP!#REF!,O796)&gt;0),"Matched", "")</f>
        <v>#REF!</v>
      </c>
      <c r="Q796" s="1" t="str">
        <f ca="1">IF(D796="AC","Logic4"&amp;"_"&amp;TEXT(C796,"dd.mm.yyyy") &amp;"_"&amp; 1762997.21,"")</f>
        <v>Logic4_06.02.2020_1762997.21</v>
      </c>
      <c r="R796" s="1" t="e">
        <f ca="1">IF(AND(Q796&lt;&gt; "", COUNTIF(SAP!#REF!,Q796)&gt;0),"Matched", "")</f>
        <v>#REF!</v>
      </c>
    </row>
    <row r="797" spans="1:18">
      <c r="A797" s="13">
        <v>11563327</v>
      </c>
      <c r="B797" s="14">
        <v>43867</v>
      </c>
      <c r="C797" s="14">
        <v>43867</v>
      </c>
      <c r="D797" s="15" t="s">
        <v>10</v>
      </c>
      <c r="E797" s="15">
        <v>0</v>
      </c>
      <c r="F797" s="15">
        <v>0</v>
      </c>
      <c r="G797" s="15">
        <v>2080.0500000000002</v>
      </c>
      <c r="H797" s="15">
        <v>19104.849999999999</v>
      </c>
      <c r="I797" s="15" t="s">
        <v>11</v>
      </c>
      <c r="J797" s="15" t="s">
        <v>12</v>
      </c>
      <c r="K797" s="1" t="str">
        <f t="shared" si="42"/>
        <v/>
      </c>
      <c r="L797" s="1" t="e">
        <f ca="1">IF(AND(K797&lt;&gt; "", COUNTIF(SAP!#REF!,K797)&gt;0),"Matched", "")</f>
        <v>#REF!</v>
      </c>
      <c r="M797" s="1" t="str">
        <f t="shared" si="43"/>
        <v/>
      </c>
      <c r="N797" s="1" t="e">
        <f ca="1">IF(AND(M797&lt;&gt; "", COUNTIF(SAP!#REF!,M797)&gt;0),"Matched", "")</f>
        <v>#REF!</v>
      </c>
      <c r="O797" s="1" t="str">
        <f t="shared" si="44"/>
        <v/>
      </c>
      <c r="P797" s="1" t="e">
        <f ca="1">IF(AND(O797&lt;&gt; "", COUNTIF(SAP!#REF!,O797)&gt;0),"Matched", "")</f>
        <v>#REF!</v>
      </c>
      <c r="Q797" s="1" t="str">
        <f ca="1">IF(D797="AC","Logic4"&amp;"_"&amp;TEXT(C797,"dd.mm.yyyy") &amp;"_"&amp; 1762997.21,"")</f>
        <v>Logic4_06.02.2020_1762997.21</v>
      </c>
      <c r="R797" s="1" t="e">
        <f ca="1">IF(AND(Q797&lt;&gt; "", COUNTIF(SAP!#REF!,Q797)&gt;0),"Matched", "")</f>
        <v>#REF!</v>
      </c>
    </row>
    <row r="798" spans="1:18">
      <c r="A798" s="9">
        <v>11563327</v>
      </c>
      <c r="B798" s="10">
        <v>43867</v>
      </c>
      <c r="C798" s="10">
        <v>43867</v>
      </c>
      <c r="D798" s="11" t="s">
        <v>10</v>
      </c>
      <c r="E798" s="11">
        <v>0</v>
      </c>
      <c r="F798" s="11">
        <v>0</v>
      </c>
      <c r="G798" s="11">
        <v>2120</v>
      </c>
      <c r="H798" s="11">
        <v>21224.85</v>
      </c>
      <c r="I798" s="11" t="s">
        <v>11</v>
      </c>
      <c r="J798" s="11" t="s">
        <v>12</v>
      </c>
      <c r="K798" s="1" t="str">
        <f t="shared" si="42"/>
        <v/>
      </c>
      <c r="L798" s="1" t="e">
        <f ca="1">IF(AND(K798&lt;&gt; "", COUNTIF(SAP!#REF!,K798)&gt;0),"Matched", "")</f>
        <v>#REF!</v>
      </c>
      <c r="M798" s="1" t="str">
        <f t="shared" si="43"/>
        <v/>
      </c>
      <c r="N798" s="1" t="e">
        <f ca="1">IF(AND(M798&lt;&gt; "", COUNTIF(SAP!#REF!,M798)&gt;0),"Matched", "")</f>
        <v>#REF!</v>
      </c>
      <c r="O798" s="1" t="str">
        <f t="shared" si="44"/>
        <v/>
      </c>
      <c r="P798" s="1" t="e">
        <f ca="1">IF(AND(O798&lt;&gt; "", COUNTIF(SAP!#REF!,O798)&gt;0),"Matched", "")</f>
        <v>#REF!</v>
      </c>
      <c r="Q798" s="1" t="str">
        <f ca="1">IF(D798="AC","Logic4"&amp;"_"&amp;TEXT(C798,"dd.mm.yyyy") &amp;"_"&amp; 1762997.21,"")</f>
        <v>Logic4_06.02.2020_1762997.21</v>
      </c>
      <c r="R798" s="1" t="e">
        <f ca="1">IF(AND(Q798&lt;&gt; "", COUNTIF(SAP!#REF!,Q798)&gt;0),"Matched", "")</f>
        <v>#REF!</v>
      </c>
    </row>
    <row r="799" spans="1:18">
      <c r="A799" s="13">
        <v>11563327</v>
      </c>
      <c r="B799" s="14">
        <v>43867</v>
      </c>
      <c r="C799" s="14">
        <v>43867</v>
      </c>
      <c r="D799" s="15" t="s">
        <v>10</v>
      </c>
      <c r="E799" s="15">
        <v>0</v>
      </c>
      <c r="F799" s="15">
        <v>0</v>
      </c>
      <c r="G799" s="15">
        <v>2150</v>
      </c>
      <c r="H799" s="15">
        <v>23374.85</v>
      </c>
      <c r="I799" s="15" t="s">
        <v>11</v>
      </c>
      <c r="J799" s="15" t="s">
        <v>12</v>
      </c>
      <c r="K799" s="1" t="str">
        <f t="shared" si="42"/>
        <v/>
      </c>
      <c r="L799" s="1" t="e">
        <f ca="1">IF(AND(K799&lt;&gt; "", COUNTIF(SAP!#REF!,K799)&gt;0),"Matched", "")</f>
        <v>#REF!</v>
      </c>
      <c r="M799" s="1" t="str">
        <f t="shared" si="43"/>
        <v/>
      </c>
      <c r="N799" s="1" t="e">
        <f ca="1">IF(AND(M799&lt;&gt; "", COUNTIF(SAP!#REF!,M799)&gt;0),"Matched", "")</f>
        <v>#REF!</v>
      </c>
      <c r="O799" s="1" t="str">
        <f t="shared" si="44"/>
        <v/>
      </c>
      <c r="P799" s="1" t="e">
        <f ca="1">IF(AND(O799&lt;&gt; "", COUNTIF(SAP!#REF!,O799)&gt;0),"Matched", "")</f>
        <v>#REF!</v>
      </c>
      <c r="Q799" s="1" t="str">
        <f ca="1">IF(D799="AC","Logic4"&amp;"_"&amp;TEXT(C799,"dd.mm.yyyy") &amp;"_"&amp; 1762997.21,"")</f>
        <v>Logic4_06.02.2020_1762997.21</v>
      </c>
      <c r="R799" s="1" t="e">
        <f ca="1">IF(AND(Q799&lt;&gt; "", COUNTIF(SAP!#REF!,Q799)&gt;0),"Matched", "")</f>
        <v>#REF!</v>
      </c>
    </row>
    <row r="800" spans="1:18">
      <c r="A800" s="9">
        <v>11563327</v>
      </c>
      <c r="B800" s="10">
        <v>43867</v>
      </c>
      <c r="C800" s="10">
        <v>43867</v>
      </c>
      <c r="D800" s="11" t="s">
        <v>10</v>
      </c>
      <c r="E800" s="11">
        <v>0</v>
      </c>
      <c r="F800" s="11">
        <v>0</v>
      </c>
      <c r="G800" s="11">
        <v>2320</v>
      </c>
      <c r="H800" s="11">
        <v>25694.85</v>
      </c>
      <c r="I800" s="11" t="s">
        <v>11</v>
      </c>
      <c r="J800" s="11" t="s">
        <v>12</v>
      </c>
      <c r="K800" s="1" t="str">
        <f t="shared" si="42"/>
        <v/>
      </c>
      <c r="L800" s="1" t="e">
        <f ca="1">IF(AND(K800&lt;&gt; "", COUNTIF(SAP!#REF!,K800)&gt;0),"Matched", "")</f>
        <v>#REF!</v>
      </c>
      <c r="M800" s="1" t="str">
        <f t="shared" si="43"/>
        <v/>
      </c>
      <c r="N800" s="1" t="e">
        <f ca="1">IF(AND(M800&lt;&gt; "", COUNTIF(SAP!#REF!,M800)&gt;0),"Matched", "")</f>
        <v>#REF!</v>
      </c>
      <c r="O800" s="1" t="str">
        <f t="shared" si="44"/>
        <v/>
      </c>
      <c r="P800" s="1" t="e">
        <f ca="1">IF(AND(O800&lt;&gt; "", COUNTIF(SAP!#REF!,O800)&gt;0),"Matched", "")</f>
        <v>#REF!</v>
      </c>
      <c r="Q800" s="1" t="str">
        <f ca="1">IF(D800="AC","Logic4"&amp;"_"&amp;TEXT(C800,"dd.mm.yyyy") &amp;"_"&amp; 1762997.21,"")</f>
        <v>Logic4_06.02.2020_1762997.21</v>
      </c>
      <c r="R800" s="1" t="e">
        <f ca="1">IF(AND(Q800&lt;&gt; "", COUNTIF(SAP!#REF!,Q800)&gt;0),"Matched", "")</f>
        <v>#REF!</v>
      </c>
    </row>
    <row r="801" spans="1:18">
      <c r="A801" s="13">
        <v>11563327</v>
      </c>
      <c r="B801" s="14">
        <v>43867</v>
      </c>
      <c r="C801" s="14">
        <v>43867</v>
      </c>
      <c r="D801" s="15" t="s">
        <v>10</v>
      </c>
      <c r="E801" s="15">
        <v>0</v>
      </c>
      <c r="F801" s="15">
        <v>0</v>
      </c>
      <c r="G801" s="15">
        <v>2444.09</v>
      </c>
      <c r="H801" s="15">
        <v>28138.94</v>
      </c>
      <c r="I801" s="15" t="s">
        <v>11</v>
      </c>
      <c r="J801" s="15" t="s">
        <v>12</v>
      </c>
      <c r="K801" s="1" t="str">
        <f t="shared" si="42"/>
        <v/>
      </c>
      <c r="L801" s="1" t="e">
        <f ca="1">IF(AND(K801&lt;&gt; "", COUNTIF(SAP!#REF!,K801)&gt;0),"Matched", "")</f>
        <v>#REF!</v>
      </c>
      <c r="M801" s="1" t="str">
        <f t="shared" si="43"/>
        <v/>
      </c>
      <c r="N801" s="1" t="e">
        <f ca="1">IF(AND(M801&lt;&gt; "", COUNTIF(SAP!#REF!,M801)&gt;0),"Matched", "")</f>
        <v>#REF!</v>
      </c>
      <c r="O801" s="1" t="str">
        <f t="shared" si="44"/>
        <v/>
      </c>
      <c r="P801" s="1" t="e">
        <f ca="1">IF(AND(O801&lt;&gt; "", COUNTIF(SAP!#REF!,O801)&gt;0),"Matched", "")</f>
        <v>#REF!</v>
      </c>
      <c r="Q801" s="1" t="str">
        <f ca="1">IF(D801="AC","Logic4"&amp;"_"&amp;TEXT(C801,"dd.mm.yyyy") &amp;"_"&amp; 1762997.21,"")</f>
        <v>Logic4_06.02.2020_1762997.21</v>
      </c>
      <c r="R801" s="1" t="e">
        <f ca="1">IF(AND(Q801&lt;&gt; "", COUNTIF(SAP!#REF!,Q801)&gt;0),"Matched", "")</f>
        <v>#REF!</v>
      </c>
    </row>
    <row r="802" spans="1:18">
      <c r="A802" s="9">
        <v>11563327</v>
      </c>
      <c r="B802" s="10">
        <v>43867</v>
      </c>
      <c r="C802" s="10">
        <v>43867</v>
      </c>
      <c r="D802" s="11" t="s">
        <v>10</v>
      </c>
      <c r="E802" s="11">
        <v>0</v>
      </c>
      <c r="F802" s="11">
        <v>0</v>
      </c>
      <c r="G802" s="11">
        <v>2493.92</v>
      </c>
      <c r="H802" s="11">
        <v>30632.86</v>
      </c>
      <c r="I802" s="11" t="s">
        <v>11</v>
      </c>
      <c r="J802" s="11" t="s">
        <v>12</v>
      </c>
      <c r="K802" s="1" t="str">
        <f t="shared" si="42"/>
        <v/>
      </c>
      <c r="L802" s="1" t="e">
        <f ca="1">IF(AND(K802&lt;&gt; "", COUNTIF(SAP!#REF!,K802)&gt;0),"Matched", "")</f>
        <v>#REF!</v>
      </c>
      <c r="M802" s="1" t="str">
        <f t="shared" si="43"/>
        <v/>
      </c>
      <c r="N802" s="1" t="e">
        <f ca="1">IF(AND(M802&lt;&gt; "", COUNTIF(SAP!#REF!,M802)&gt;0),"Matched", "")</f>
        <v>#REF!</v>
      </c>
      <c r="O802" s="1" t="str">
        <f t="shared" si="44"/>
        <v/>
      </c>
      <c r="P802" s="1" t="e">
        <f ca="1">IF(AND(O802&lt;&gt; "", COUNTIF(SAP!#REF!,O802)&gt;0),"Matched", "")</f>
        <v>#REF!</v>
      </c>
      <c r="Q802" s="1" t="str">
        <f ca="1">IF(D802="AC","Logic4"&amp;"_"&amp;TEXT(C802,"dd.mm.yyyy") &amp;"_"&amp; 1762997.21,"")</f>
        <v>Logic4_06.02.2020_1762997.21</v>
      </c>
      <c r="R802" s="1" t="e">
        <f ca="1">IF(AND(Q802&lt;&gt; "", COUNTIF(SAP!#REF!,Q802)&gt;0),"Matched", "")</f>
        <v>#REF!</v>
      </c>
    </row>
    <row r="803" spans="1:18">
      <c r="A803" s="13">
        <v>11563327</v>
      </c>
      <c r="B803" s="14">
        <v>43867</v>
      </c>
      <c r="C803" s="14">
        <v>43867</v>
      </c>
      <c r="D803" s="15" t="s">
        <v>10</v>
      </c>
      <c r="E803" s="15">
        <v>0</v>
      </c>
      <c r="F803" s="15">
        <v>0</v>
      </c>
      <c r="G803" s="15">
        <v>2500</v>
      </c>
      <c r="H803" s="15">
        <v>33132.86</v>
      </c>
      <c r="I803" s="15" t="s">
        <v>11</v>
      </c>
      <c r="J803" s="15" t="s">
        <v>12</v>
      </c>
      <c r="K803" s="1" t="str">
        <f t="shared" si="42"/>
        <v/>
      </c>
      <c r="L803" s="1" t="e">
        <f ca="1">IF(AND(K803&lt;&gt; "", COUNTIF(SAP!#REF!,K803)&gt;0),"Matched", "")</f>
        <v>#REF!</v>
      </c>
      <c r="M803" s="1" t="str">
        <f t="shared" si="43"/>
        <v/>
      </c>
      <c r="N803" s="1" t="e">
        <f ca="1">IF(AND(M803&lt;&gt; "", COUNTIF(SAP!#REF!,M803)&gt;0),"Matched", "")</f>
        <v>#REF!</v>
      </c>
      <c r="O803" s="1" t="str">
        <f t="shared" si="44"/>
        <v/>
      </c>
      <c r="P803" s="1" t="e">
        <f ca="1">IF(AND(O803&lt;&gt; "", COUNTIF(SAP!#REF!,O803)&gt;0),"Matched", "")</f>
        <v>#REF!</v>
      </c>
      <c r="Q803" s="1" t="str">
        <f ca="1">IF(D803="AC","Logic4"&amp;"_"&amp;TEXT(C803,"dd.mm.yyyy") &amp;"_"&amp; 1762997.21,"")</f>
        <v>Logic4_06.02.2020_1762997.21</v>
      </c>
      <c r="R803" s="1" t="e">
        <f ca="1">IF(AND(Q803&lt;&gt; "", COUNTIF(SAP!#REF!,Q803)&gt;0),"Matched", "")</f>
        <v>#REF!</v>
      </c>
    </row>
    <row r="804" spans="1:18">
      <c r="A804" s="9">
        <v>11563327</v>
      </c>
      <c r="B804" s="10">
        <v>43867</v>
      </c>
      <c r="C804" s="10">
        <v>43867</v>
      </c>
      <c r="D804" s="11" t="s">
        <v>10</v>
      </c>
      <c r="E804" s="11">
        <v>0</v>
      </c>
      <c r="F804" s="11">
        <v>0</v>
      </c>
      <c r="G804" s="11">
        <v>2530</v>
      </c>
      <c r="H804" s="11">
        <v>35662.86</v>
      </c>
      <c r="I804" s="11" t="s">
        <v>11</v>
      </c>
      <c r="J804" s="11" t="s">
        <v>12</v>
      </c>
      <c r="K804" s="1" t="str">
        <f t="shared" si="42"/>
        <v/>
      </c>
      <c r="L804" s="1" t="e">
        <f ca="1">IF(AND(K804&lt;&gt; "", COUNTIF(SAP!#REF!,K804)&gt;0),"Matched", "")</f>
        <v>#REF!</v>
      </c>
      <c r="M804" s="1" t="str">
        <f t="shared" si="43"/>
        <v/>
      </c>
      <c r="N804" s="1" t="e">
        <f ca="1">IF(AND(M804&lt;&gt; "", COUNTIF(SAP!#REF!,M804)&gt;0),"Matched", "")</f>
        <v>#REF!</v>
      </c>
      <c r="O804" s="1" t="str">
        <f t="shared" si="44"/>
        <v/>
      </c>
      <c r="P804" s="1" t="e">
        <f ca="1">IF(AND(O804&lt;&gt; "", COUNTIF(SAP!#REF!,O804)&gt;0),"Matched", "")</f>
        <v>#REF!</v>
      </c>
      <c r="Q804" s="1" t="str">
        <f ca="1">IF(D804="AC","Logic4"&amp;"_"&amp;TEXT(C804,"dd.mm.yyyy") &amp;"_"&amp; 1762997.21,"")</f>
        <v>Logic4_06.02.2020_1762997.21</v>
      </c>
      <c r="R804" s="1" t="e">
        <f ca="1">IF(AND(Q804&lt;&gt; "", COUNTIF(SAP!#REF!,Q804)&gt;0),"Matched", "")</f>
        <v>#REF!</v>
      </c>
    </row>
    <row r="805" spans="1:18">
      <c r="A805" s="13">
        <v>11563327</v>
      </c>
      <c r="B805" s="14">
        <v>43867</v>
      </c>
      <c r="C805" s="14">
        <v>43867</v>
      </c>
      <c r="D805" s="15" t="s">
        <v>10</v>
      </c>
      <c r="E805" s="15">
        <v>0</v>
      </c>
      <c r="F805" s="15">
        <v>0</v>
      </c>
      <c r="G805" s="15">
        <v>2540</v>
      </c>
      <c r="H805" s="15">
        <v>38202.86</v>
      </c>
      <c r="I805" s="15" t="s">
        <v>11</v>
      </c>
      <c r="J805" s="15" t="s">
        <v>12</v>
      </c>
      <c r="K805" s="1" t="str">
        <f t="shared" si="42"/>
        <v/>
      </c>
      <c r="L805" s="1" t="e">
        <f ca="1">IF(AND(K805&lt;&gt; "", COUNTIF(SAP!#REF!,K805)&gt;0),"Matched", "")</f>
        <v>#REF!</v>
      </c>
      <c r="M805" s="1" t="str">
        <f t="shared" si="43"/>
        <v/>
      </c>
      <c r="N805" s="1" t="e">
        <f ca="1">IF(AND(M805&lt;&gt; "", COUNTIF(SAP!#REF!,M805)&gt;0),"Matched", "")</f>
        <v>#REF!</v>
      </c>
      <c r="O805" s="1" t="str">
        <f t="shared" si="44"/>
        <v/>
      </c>
      <c r="P805" s="1" t="e">
        <f ca="1">IF(AND(O805&lt;&gt; "", COUNTIF(SAP!#REF!,O805)&gt;0),"Matched", "")</f>
        <v>#REF!</v>
      </c>
      <c r="Q805" s="1" t="str">
        <f ca="1">IF(D805="AC","Logic4"&amp;"_"&amp;TEXT(C805,"dd.mm.yyyy") &amp;"_"&amp; 1762997.21,"")</f>
        <v>Logic4_06.02.2020_1762997.21</v>
      </c>
      <c r="R805" s="1" t="e">
        <f ca="1">IF(AND(Q805&lt;&gt; "", COUNTIF(SAP!#REF!,Q805)&gt;0),"Matched", "")</f>
        <v>#REF!</v>
      </c>
    </row>
    <row r="806" spans="1:18">
      <c r="A806" s="9">
        <v>11563327</v>
      </c>
      <c r="B806" s="10">
        <v>43867</v>
      </c>
      <c r="C806" s="10">
        <v>43867</v>
      </c>
      <c r="D806" s="11" t="s">
        <v>10</v>
      </c>
      <c r="E806" s="11">
        <v>0</v>
      </c>
      <c r="F806" s="11">
        <v>0</v>
      </c>
      <c r="G806" s="11">
        <v>2570</v>
      </c>
      <c r="H806" s="11">
        <v>40772.86</v>
      </c>
      <c r="I806" s="11" t="s">
        <v>11</v>
      </c>
      <c r="J806" s="11" t="s">
        <v>12</v>
      </c>
      <c r="K806" s="1" t="str">
        <f t="shared" si="42"/>
        <v/>
      </c>
      <c r="L806" s="1" t="e">
        <f ca="1">IF(AND(K806&lt;&gt; "", COUNTIF(SAP!#REF!,K806)&gt;0),"Matched", "")</f>
        <v>#REF!</v>
      </c>
      <c r="M806" s="1" t="str">
        <f t="shared" si="43"/>
        <v/>
      </c>
      <c r="N806" s="1" t="e">
        <f ca="1">IF(AND(M806&lt;&gt; "", COUNTIF(SAP!#REF!,M806)&gt;0),"Matched", "")</f>
        <v>#REF!</v>
      </c>
      <c r="O806" s="1" t="str">
        <f t="shared" si="44"/>
        <v/>
      </c>
      <c r="P806" s="1" t="e">
        <f ca="1">IF(AND(O806&lt;&gt; "", COUNTIF(SAP!#REF!,O806)&gt;0),"Matched", "")</f>
        <v>#REF!</v>
      </c>
      <c r="Q806" s="1" t="str">
        <f ca="1">IF(D806="AC","Logic4"&amp;"_"&amp;TEXT(C806,"dd.mm.yyyy") &amp;"_"&amp; 1762997.21,"")</f>
        <v>Logic4_06.02.2020_1762997.21</v>
      </c>
      <c r="R806" s="1" t="e">
        <f ca="1">IF(AND(Q806&lt;&gt; "", COUNTIF(SAP!#REF!,Q806)&gt;0),"Matched", "")</f>
        <v>#REF!</v>
      </c>
    </row>
    <row r="807" spans="1:18">
      <c r="A807" s="13">
        <v>11563327</v>
      </c>
      <c r="B807" s="14">
        <v>43867</v>
      </c>
      <c r="C807" s="14">
        <v>43867</v>
      </c>
      <c r="D807" s="15" t="s">
        <v>10</v>
      </c>
      <c r="E807" s="15">
        <v>0</v>
      </c>
      <c r="F807" s="15">
        <v>0</v>
      </c>
      <c r="G807" s="15">
        <v>2586.5</v>
      </c>
      <c r="H807" s="15">
        <v>43359.360000000001</v>
      </c>
      <c r="I807" s="15" t="s">
        <v>11</v>
      </c>
      <c r="J807" s="15" t="s">
        <v>12</v>
      </c>
      <c r="K807" s="1" t="str">
        <f t="shared" si="42"/>
        <v/>
      </c>
      <c r="L807" s="1" t="e">
        <f ca="1">IF(AND(K807&lt;&gt; "", COUNTIF(SAP!#REF!,K807)&gt;0),"Matched", "")</f>
        <v>#REF!</v>
      </c>
      <c r="M807" s="1" t="str">
        <f t="shared" si="43"/>
        <v/>
      </c>
      <c r="N807" s="1" t="e">
        <f ca="1">IF(AND(M807&lt;&gt; "", COUNTIF(SAP!#REF!,M807)&gt;0),"Matched", "")</f>
        <v>#REF!</v>
      </c>
      <c r="O807" s="1" t="str">
        <f t="shared" si="44"/>
        <v/>
      </c>
      <c r="P807" s="1" t="e">
        <f ca="1">IF(AND(O807&lt;&gt; "", COUNTIF(SAP!#REF!,O807)&gt;0),"Matched", "")</f>
        <v>#REF!</v>
      </c>
      <c r="Q807" s="1" t="str">
        <f ca="1">IF(D807="AC","Logic4"&amp;"_"&amp;TEXT(C807,"dd.mm.yyyy") &amp;"_"&amp; 1762997.21,"")</f>
        <v>Logic4_06.02.2020_1762997.21</v>
      </c>
      <c r="R807" s="1" t="e">
        <f ca="1">IF(AND(Q807&lt;&gt; "", COUNTIF(SAP!#REF!,Q807)&gt;0),"Matched", "")</f>
        <v>#REF!</v>
      </c>
    </row>
    <row r="808" spans="1:18">
      <c r="A808" s="9">
        <v>11563327</v>
      </c>
      <c r="B808" s="10">
        <v>43867</v>
      </c>
      <c r="C808" s="10">
        <v>43867</v>
      </c>
      <c r="D808" s="11" t="s">
        <v>10</v>
      </c>
      <c r="E808" s="11">
        <v>0</v>
      </c>
      <c r="F808" s="11">
        <v>0</v>
      </c>
      <c r="G808" s="11">
        <v>2680</v>
      </c>
      <c r="H808" s="11">
        <v>46039.360000000001</v>
      </c>
      <c r="I808" s="11" t="s">
        <v>11</v>
      </c>
      <c r="J808" s="11" t="s">
        <v>12</v>
      </c>
      <c r="K808" s="1" t="str">
        <f t="shared" si="42"/>
        <v/>
      </c>
      <c r="L808" s="1" t="e">
        <f ca="1">IF(AND(K808&lt;&gt; "", COUNTIF(SAP!#REF!,K808)&gt;0),"Matched", "")</f>
        <v>#REF!</v>
      </c>
      <c r="M808" s="1" t="str">
        <f t="shared" si="43"/>
        <v/>
      </c>
      <c r="N808" s="1" t="e">
        <f ca="1">IF(AND(M808&lt;&gt; "", COUNTIF(SAP!#REF!,M808)&gt;0),"Matched", "")</f>
        <v>#REF!</v>
      </c>
      <c r="O808" s="1" t="str">
        <f t="shared" si="44"/>
        <v/>
      </c>
      <c r="P808" s="1" t="e">
        <f ca="1">IF(AND(O808&lt;&gt; "", COUNTIF(SAP!#REF!,O808)&gt;0),"Matched", "")</f>
        <v>#REF!</v>
      </c>
      <c r="Q808" s="1" t="str">
        <f ca="1">IF(D808="AC","Logic4"&amp;"_"&amp;TEXT(C808,"dd.mm.yyyy") &amp;"_"&amp; 1762997.21,"")</f>
        <v>Logic4_06.02.2020_1762997.21</v>
      </c>
      <c r="R808" s="1" t="e">
        <f ca="1">IF(AND(Q808&lt;&gt; "", COUNTIF(SAP!#REF!,Q808)&gt;0),"Matched", "")</f>
        <v>#REF!</v>
      </c>
    </row>
    <row r="809" spans="1:18">
      <c r="A809" s="13">
        <v>11563327</v>
      </c>
      <c r="B809" s="14">
        <v>43867</v>
      </c>
      <c r="C809" s="14">
        <v>43867</v>
      </c>
      <c r="D809" s="15" t="s">
        <v>10</v>
      </c>
      <c r="E809" s="15">
        <v>0</v>
      </c>
      <c r="F809" s="15">
        <v>0</v>
      </c>
      <c r="G809" s="15">
        <v>2889</v>
      </c>
      <c r="H809" s="15">
        <v>48928.36</v>
      </c>
      <c r="I809" s="15" t="s">
        <v>11</v>
      </c>
      <c r="J809" s="15" t="s">
        <v>12</v>
      </c>
      <c r="K809" s="1" t="str">
        <f t="shared" si="42"/>
        <v/>
      </c>
      <c r="L809" s="1" t="e">
        <f ca="1">IF(AND(K809&lt;&gt; "", COUNTIF(SAP!#REF!,K809)&gt;0),"Matched", "")</f>
        <v>#REF!</v>
      </c>
      <c r="M809" s="1" t="str">
        <f t="shared" si="43"/>
        <v/>
      </c>
      <c r="N809" s="1" t="e">
        <f ca="1">IF(AND(M809&lt;&gt; "", COUNTIF(SAP!#REF!,M809)&gt;0),"Matched", "")</f>
        <v>#REF!</v>
      </c>
      <c r="O809" s="1" t="str">
        <f t="shared" si="44"/>
        <v/>
      </c>
      <c r="P809" s="1" t="e">
        <f ca="1">IF(AND(O809&lt;&gt; "", COUNTIF(SAP!#REF!,O809)&gt;0),"Matched", "")</f>
        <v>#REF!</v>
      </c>
      <c r="Q809" s="1" t="str">
        <f ca="1">IF(D809="AC","Logic4"&amp;"_"&amp;TEXT(C809,"dd.mm.yyyy") &amp;"_"&amp; 1762997.21,"")</f>
        <v>Logic4_06.02.2020_1762997.21</v>
      </c>
      <c r="R809" s="1" t="e">
        <f ca="1">IF(AND(Q809&lt;&gt; "", COUNTIF(SAP!#REF!,Q809)&gt;0),"Matched", "")</f>
        <v>#REF!</v>
      </c>
    </row>
    <row r="810" spans="1:18">
      <c r="A810" s="9">
        <v>11563327</v>
      </c>
      <c r="B810" s="10">
        <v>43867</v>
      </c>
      <c r="C810" s="10">
        <v>43867</v>
      </c>
      <c r="D810" s="11" t="s">
        <v>10</v>
      </c>
      <c r="E810" s="11">
        <v>0</v>
      </c>
      <c r="F810" s="11">
        <v>0</v>
      </c>
      <c r="G810" s="11">
        <v>3000</v>
      </c>
      <c r="H810" s="11">
        <v>51928.36</v>
      </c>
      <c r="I810" s="11" t="s">
        <v>11</v>
      </c>
      <c r="J810" s="11" t="s">
        <v>12</v>
      </c>
      <c r="K810" s="1" t="str">
        <f t="shared" si="42"/>
        <v/>
      </c>
      <c r="L810" s="1" t="e">
        <f ca="1">IF(AND(K810&lt;&gt; "", COUNTIF(SAP!#REF!,K810)&gt;0),"Matched", "")</f>
        <v>#REF!</v>
      </c>
      <c r="M810" s="1" t="str">
        <f t="shared" si="43"/>
        <v/>
      </c>
      <c r="N810" s="1" t="e">
        <f ca="1">IF(AND(M810&lt;&gt; "", COUNTIF(SAP!#REF!,M810)&gt;0),"Matched", "")</f>
        <v>#REF!</v>
      </c>
      <c r="O810" s="1" t="str">
        <f t="shared" si="44"/>
        <v/>
      </c>
      <c r="P810" s="1" t="e">
        <f ca="1">IF(AND(O810&lt;&gt; "", COUNTIF(SAP!#REF!,O810)&gt;0),"Matched", "")</f>
        <v>#REF!</v>
      </c>
      <c r="Q810" s="1" t="str">
        <f ca="1">IF(D810="AC","Logic4"&amp;"_"&amp;TEXT(C810,"dd.mm.yyyy") &amp;"_"&amp; 1762997.21,"")</f>
        <v>Logic4_06.02.2020_1762997.21</v>
      </c>
      <c r="R810" s="1" t="e">
        <f ca="1">IF(AND(Q810&lt;&gt; "", COUNTIF(SAP!#REF!,Q810)&gt;0),"Matched", "")</f>
        <v>#REF!</v>
      </c>
    </row>
    <row r="811" spans="1:18">
      <c r="A811" s="13">
        <v>11563327</v>
      </c>
      <c r="B811" s="14">
        <v>43867</v>
      </c>
      <c r="C811" s="14">
        <v>43867</v>
      </c>
      <c r="D811" s="15" t="s">
        <v>10</v>
      </c>
      <c r="E811" s="15">
        <v>0</v>
      </c>
      <c r="F811" s="15">
        <v>0</v>
      </c>
      <c r="G811" s="15">
        <v>3087</v>
      </c>
      <c r="H811" s="15">
        <v>55015.360000000001</v>
      </c>
      <c r="I811" s="15" t="s">
        <v>11</v>
      </c>
      <c r="J811" s="15" t="s">
        <v>12</v>
      </c>
      <c r="K811" s="1" t="str">
        <f t="shared" si="42"/>
        <v/>
      </c>
      <c r="L811" s="1" t="e">
        <f ca="1">IF(AND(K811&lt;&gt; "", COUNTIF(SAP!#REF!,K811)&gt;0),"Matched", "")</f>
        <v>#REF!</v>
      </c>
      <c r="M811" s="1" t="str">
        <f t="shared" si="43"/>
        <v/>
      </c>
      <c r="N811" s="1" t="e">
        <f ca="1">IF(AND(M811&lt;&gt; "", COUNTIF(SAP!#REF!,M811)&gt;0),"Matched", "")</f>
        <v>#REF!</v>
      </c>
      <c r="O811" s="1" t="str">
        <f t="shared" si="44"/>
        <v/>
      </c>
      <c r="P811" s="1" t="e">
        <f ca="1">IF(AND(O811&lt;&gt; "", COUNTIF(SAP!#REF!,O811)&gt;0),"Matched", "")</f>
        <v>#REF!</v>
      </c>
      <c r="Q811" s="1" t="str">
        <f ca="1">IF(D811="AC","Logic4"&amp;"_"&amp;TEXT(C811,"dd.mm.yyyy") &amp;"_"&amp; 1762997.21,"")</f>
        <v>Logic4_06.02.2020_1762997.21</v>
      </c>
      <c r="R811" s="1" t="e">
        <f ca="1">IF(AND(Q811&lt;&gt; "", COUNTIF(SAP!#REF!,Q811)&gt;0),"Matched", "")</f>
        <v>#REF!</v>
      </c>
    </row>
    <row r="812" spans="1:18">
      <c r="A812" s="9">
        <v>11563327</v>
      </c>
      <c r="B812" s="10">
        <v>43867</v>
      </c>
      <c r="C812" s="10">
        <v>43867</v>
      </c>
      <c r="D812" s="11" t="s">
        <v>10</v>
      </c>
      <c r="E812" s="11">
        <v>0</v>
      </c>
      <c r="F812" s="11">
        <v>0</v>
      </c>
      <c r="G812" s="11">
        <v>3100</v>
      </c>
      <c r="H812" s="11">
        <v>58115.360000000001</v>
      </c>
      <c r="I812" s="11" t="s">
        <v>11</v>
      </c>
      <c r="J812" s="11" t="s">
        <v>12</v>
      </c>
      <c r="K812" s="1" t="str">
        <f t="shared" si="42"/>
        <v/>
      </c>
      <c r="L812" s="1" t="e">
        <f ca="1">IF(AND(K812&lt;&gt; "", COUNTIF(SAP!#REF!,K812)&gt;0),"Matched", "")</f>
        <v>#REF!</v>
      </c>
      <c r="M812" s="1" t="str">
        <f t="shared" si="43"/>
        <v/>
      </c>
      <c r="N812" s="1" t="e">
        <f ca="1">IF(AND(M812&lt;&gt; "", COUNTIF(SAP!#REF!,M812)&gt;0),"Matched", "")</f>
        <v>#REF!</v>
      </c>
      <c r="O812" s="1" t="str">
        <f t="shared" si="44"/>
        <v/>
      </c>
      <c r="P812" s="1" t="e">
        <f ca="1">IF(AND(O812&lt;&gt; "", COUNTIF(SAP!#REF!,O812)&gt;0),"Matched", "")</f>
        <v>#REF!</v>
      </c>
      <c r="Q812" s="1" t="str">
        <f ca="1">IF(D812="AC","Logic4"&amp;"_"&amp;TEXT(C812,"dd.mm.yyyy") &amp;"_"&amp; 1762997.21,"")</f>
        <v>Logic4_06.02.2020_1762997.21</v>
      </c>
      <c r="R812" s="1" t="e">
        <f ca="1">IF(AND(Q812&lt;&gt; "", COUNTIF(SAP!#REF!,Q812)&gt;0),"Matched", "")</f>
        <v>#REF!</v>
      </c>
    </row>
    <row r="813" spans="1:18">
      <c r="A813" s="13">
        <v>11563327</v>
      </c>
      <c r="B813" s="14">
        <v>43867</v>
      </c>
      <c r="C813" s="14">
        <v>43867</v>
      </c>
      <c r="D813" s="15" t="s">
        <v>10</v>
      </c>
      <c r="E813" s="15">
        <v>0</v>
      </c>
      <c r="F813" s="15">
        <v>0</v>
      </c>
      <c r="G813" s="15">
        <v>3160</v>
      </c>
      <c r="H813" s="15">
        <v>61275.360000000001</v>
      </c>
      <c r="I813" s="15" t="s">
        <v>11</v>
      </c>
      <c r="J813" s="15" t="s">
        <v>12</v>
      </c>
      <c r="K813" s="1" t="str">
        <f t="shared" si="42"/>
        <v/>
      </c>
      <c r="L813" s="1" t="e">
        <f ca="1">IF(AND(K813&lt;&gt; "", COUNTIF(SAP!#REF!,K813)&gt;0),"Matched", "")</f>
        <v>#REF!</v>
      </c>
      <c r="M813" s="1" t="str">
        <f t="shared" si="43"/>
        <v/>
      </c>
      <c r="N813" s="1" t="e">
        <f ca="1">IF(AND(M813&lt;&gt; "", COUNTIF(SAP!#REF!,M813)&gt;0),"Matched", "")</f>
        <v>#REF!</v>
      </c>
      <c r="O813" s="1" t="str">
        <f t="shared" si="44"/>
        <v/>
      </c>
      <c r="P813" s="1" t="e">
        <f ca="1">IF(AND(O813&lt;&gt; "", COUNTIF(SAP!#REF!,O813)&gt;0),"Matched", "")</f>
        <v>#REF!</v>
      </c>
      <c r="Q813" s="1" t="str">
        <f ca="1">IF(D813="AC","Logic4"&amp;"_"&amp;TEXT(C813,"dd.mm.yyyy") &amp;"_"&amp; 1762997.21,"")</f>
        <v>Logic4_06.02.2020_1762997.21</v>
      </c>
      <c r="R813" s="1" t="e">
        <f ca="1">IF(AND(Q813&lt;&gt; "", COUNTIF(SAP!#REF!,Q813)&gt;0),"Matched", "")</f>
        <v>#REF!</v>
      </c>
    </row>
    <row r="814" spans="1:18">
      <c r="A814" s="9">
        <v>11563327</v>
      </c>
      <c r="B814" s="10">
        <v>43867</v>
      </c>
      <c r="C814" s="10">
        <v>43867</v>
      </c>
      <c r="D814" s="11" t="s">
        <v>10</v>
      </c>
      <c r="E814" s="11">
        <v>0</v>
      </c>
      <c r="F814" s="11">
        <v>0</v>
      </c>
      <c r="G814" s="11">
        <v>3203.5</v>
      </c>
      <c r="H814" s="11">
        <v>64478.86</v>
      </c>
      <c r="I814" s="11" t="s">
        <v>11</v>
      </c>
      <c r="J814" s="11" t="s">
        <v>12</v>
      </c>
      <c r="K814" s="1" t="str">
        <f t="shared" si="42"/>
        <v/>
      </c>
      <c r="L814" s="1" t="e">
        <f ca="1">IF(AND(K814&lt;&gt; "", COUNTIF(SAP!#REF!,K814)&gt;0),"Matched", "")</f>
        <v>#REF!</v>
      </c>
      <c r="M814" s="1" t="str">
        <f t="shared" si="43"/>
        <v/>
      </c>
      <c r="N814" s="1" t="e">
        <f ca="1">IF(AND(M814&lt;&gt; "", COUNTIF(SAP!#REF!,M814)&gt;0),"Matched", "")</f>
        <v>#REF!</v>
      </c>
      <c r="O814" s="1" t="str">
        <f t="shared" si="44"/>
        <v/>
      </c>
      <c r="P814" s="1" t="e">
        <f ca="1">IF(AND(O814&lt;&gt; "", COUNTIF(SAP!#REF!,O814)&gt;0),"Matched", "")</f>
        <v>#REF!</v>
      </c>
      <c r="Q814" s="1" t="str">
        <f ca="1">IF(D814="AC","Logic4"&amp;"_"&amp;TEXT(C814,"dd.mm.yyyy") &amp;"_"&amp; 1762997.21,"")</f>
        <v>Logic4_06.02.2020_1762997.21</v>
      </c>
      <c r="R814" s="1" t="e">
        <f ca="1">IF(AND(Q814&lt;&gt; "", COUNTIF(SAP!#REF!,Q814)&gt;0),"Matched", "")</f>
        <v>#REF!</v>
      </c>
    </row>
    <row r="815" spans="1:18">
      <c r="A815" s="13">
        <v>11563327</v>
      </c>
      <c r="B815" s="14">
        <v>43867</v>
      </c>
      <c r="C815" s="14">
        <v>43867</v>
      </c>
      <c r="D815" s="15" t="s">
        <v>10</v>
      </c>
      <c r="E815" s="15">
        <v>0</v>
      </c>
      <c r="F815" s="15">
        <v>0</v>
      </c>
      <c r="G815" s="15">
        <v>3210</v>
      </c>
      <c r="H815" s="15">
        <v>67688.86</v>
      </c>
      <c r="I815" s="15" t="s">
        <v>11</v>
      </c>
      <c r="J815" s="15" t="s">
        <v>12</v>
      </c>
      <c r="K815" s="1" t="str">
        <f t="shared" si="42"/>
        <v/>
      </c>
      <c r="L815" s="1" t="e">
        <f ca="1">IF(AND(K815&lt;&gt; "", COUNTIF(SAP!#REF!,K815)&gt;0),"Matched", "")</f>
        <v>#REF!</v>
      </c>
      <c r="M815" s="1" t="str">
        <f t="shared" si="43"/>
        <v/>
      </c>
      <c r="N815" s="1" t="e">
        <f ca="1">IF(AND(M815&lt;&gt; "", COUNTIF(SAP!#REF!,M815)&gt;0),"Matched", "")</f>
        <v>#REF!</v>
      </c>
      <c r="O815" s="1" t="str">
        <f t="shared" si="44"/>
        <v/>
      </c>
      <c r="P815" s="1" t="e">
        <f ca="1">IF(AND(O815&lt;&gt; "", COUNTIF(SAP!#REF!,O815)&gt;0),"Matched", "")</f>
        <v>#REF!</v>
      </c>
      <c r="Q815" s="1" t="str">
        <f ca="1">IF(D815="AC","Logic4"&amp;"_"&amp;TEXT(C815,"dd.mm.yyyy") &amp;"_"&amp; 1762997.21,"")</f>
        <v>Logic4_06.02.2020_1762997.21</v>
      </c>
      <c r="R815" s="1" t="e">
        <f ca="1">IF(AND(Q815&lt;&gt; "", COUNTIF(SAP!#REF!,Q815)&gt;0),"Matched", "")</f>
        <v>#REF!</v>
      </c>
    </row>
    <row r="816" spans="1:18">
      <c r="A816" s="9">
        <v>11563327</v>
      </c>
      <c r="B816" s="10">
        <v>43867</v>
      </c>
      <c r="C816" s="10">
        <v>43867</v>
      </c>
      <c r="D816" s="11" t="s">
        <v>10</v>
      </c>
      <c r="E816" s="11">
        <v>0</v>
      </c>
      <c r="F816" s="11">
        <v>0</v>
      </c>
      <c r="G816" s="11">
        <v>3223.92</v>
      </c>
      <c r="H816" s="11">
        <v>70912.78</v>
      </c>
      <c r="I816" s="11" t="s">
        <v>11</v>
      </c>
      <c r="J816" s="11" t="s">
        <v>12</v>
      </c>
      <c r="K816" s="1" t="str">
        <f t="shared" si="42"/>
        <v/>
      </c>
      <c r="L816" s="1" t="e">
        <f ca="1">IF(AND(K816&lt;&gt; "", COUNTIF(SAP!#REF!,K816)&gt;0),"Matched", "")</f>
        <v>#REF!</v>
      </c>
      <c r="M816" s="1" t="str">
        <f t="shared" si="43"/>
        <v/>
      </c>
      <c r="N816" s="1" t="e">
        <f ca="1">IF(AND(M816&lt;&gt; "", COUNTIF(SAP!#REF!,M816)&gt;0),"Matched", "")</f>
        <v>#REF!</v>
      </c>
      <c r="O816" s="1" t="str">
        <f t="shared" si="44"/>
        <v/>
      </c>
      <c r="P816" s="1" t="e">
        <f ca="1">IF(AND(O816&lt;&gt; "", COUNTIF(SAP!#REF!,O816)&gt;0),"Matched", "")</f>
        <v>#REF!</v>
      </c>
      <c r="Q816" s="1" t="str">
        <f ca="1">IF(D816="AC","Logic4"&amp;"_"&amp;TEXT(C816,"dd.mm.yyyy") &amp;"_"&amp; 1762997.21,"")</f>
        <v>Logic4_06.02.2020_1762997.21</v>
      </c>
      <c r="R816" s="1" t="e">
        <f ca="1">IF(AND(Q816&lt;&gt; "", COUNTIF(SAP!#REF!,Q816)&gt;0),"Matched", "")</f>
        <v>#REF!</v>
      </c>
    </row>
    <row r="817" spans="1:18">
      <c r="A817" s="13">
        <v>11563327</v>
      </c>
      <c r="B817" s="14">
        <v>43867</v>
      </c>
      <c r="C817" s="14">
        <v>43867</v>
      </c>
      <c r="D817" s="15" t="s">
        <v>10</v>
      </c>
      <c r="E817" s="15">
        <v>0</v>
      </c>
      <c r="F817" s="15">
        <v>0</v>
      </c>
      <c r="G817" s="15">
        <v>3280</v>
      </c>
      <c r="H817" s="15">
        <v>74192.78</v>
      </c>
      <c r="I817" s="15" t="s">
        <v>11</v>
      </c>
      <c r="J817" s="15" t="s">
        <v>12</v>
      </c>
      <c r="K817" s="1" t="str">
        <f t="shared" si="42"/>
        <v/>
      </c>
      <c r="L817" s="1" t="e">
        <f ca="1">IF(AND(K817&lt;&gt; "", COUNTIF(SAP!#REF!,K817)&gt;0),"Matched", "")</f>
        <v>#REF!</v>
      </c>
      <c r="M817" s="1" t="str">
        <f t="shared" si="43"/>
        <v/>
      </c>
      <c r="N817" s="1" t="e">
        <f ca="1">IF(AND(M817&lt;&gt; "", COUNTIF(SAP!#REF!,M817)&gt;0),"Matched", "")</f>
        <v>#REF!</v>
      </c>
      <c r="O817" s="1" t="str">
        <f t="shared" si="44"/>
        <v/>
      </c>
      <c r="P817" s="1" t="e">
        <f ca="1">IF(AND(O817&lt;&gt; "", COUNTIF(SAP!#REF!,O817)&gt;0),"Matched", "")</f>
        <v>#REF!</v>
      </c>
      <c r="Q817" s="1" t="str">
        <f ca="1">IF(D817="AC","Logic4"&amp;"_"&amp;TEXT(C817,"dd.mm.yyyy") &amp;"_"&amp; 1762997.21,"")</f>
        <v>Logic4_06.02.2020_1762997.21</v>
      </c>
      <c r="R817" s="1" t="e">
        <f ca="1">IF(AND(Q817&lt;&gt; "", COUNTIF(SAP!#REF!,Q817)&gt;0),"Matched", "")</f>
        <v>#REF!</v>
      </c>
    </row>
    <row r="818" spans="1:18">
      <c r="A818" s="9">
        <v>11563327</v>
      </c>
      <c r="B818" s="10">
        <v>43867</v>
      </c>
      <c r="C818" s="10">
        <v>43867</v>
      </c>
      <c r="D818" s="11" t="s">
        <v>10</v>
      </c>
      <c r="E818" s="11">
        <v>0</v>
      </c>
      <c r="F818" s="11">
        <v>0</v>
      </c>
      <c r="G818" s="11">
        <v>3570</v>
      </c>
      <c r="H818" s="11">
        <v>77762.78</v>
      </c>
      <c r="I818" s="11" t="s">
        <v>11</v>
      </c>
      <c r="J818" s="11" t="s">
        <v>12</v>
      </c>
      <c r="K818" s="1" t="str">
        <f t="shared" si="42"/>
        <v/>
      </c>
      <c r="L818" s="1" t="e">
        <f ca="1">IF(AND(K818&lt;&gt; "", COUNTIF(SAP!#REF!,K818)&gt;0),"Matched", "")</f>
        <v>#REF!</v>
      </c>
      <c r="M818" s="1" t="str">
        <f t="shared" si="43"/>
        <v/>
      </c>
      <c r="N818" s="1" t="e">
        <f ca="1">IF(AND(M818&lt;&gt; "", COUNTIF(SAP!#REF!,M818)&gt;0),"Matched", "")</f>
        <v>#REF!</v>
      </c>
      <c r="O818" s="1" t="str">
        <f t="shared" si="44"/>
        <v/>
      </c>
      <c r="P818" s="1" t="e">
        <f ca="1">IF(AND(O818&lt;&gt; "", COUNTIF(SAP!#REF!,O818)&gt;0),"Matched", "")</f>
        <v>#REF!</v>
      </c>
      <c r="Q818" s="1" t="str">
        <f ca="1">IF(D818="AC","Logic4"&amp;"_"&amp;TEXT(C818,"dd.mm.yyyy") &amp;"_"&amp; 1762997.21,"")</f>
        <v>Logic4_06.02.2020_1762997.21</v>
      </c>
      <c r="R818" s="1" t="e">
        <f ca="1">IF(AND(Q818&lt;&gt; "", COUNTIF(SAP!#REF!,Q818)&gt;0),"Matched", "")</f>
        <v>#REF!</v>
      </c>
    </row>
    <row r="819" spans="1:18">
      <c r="A819" s="13">
        <v>11563327</v>
      </c>
      <c r="B819" s="14">
        <v>43867</v>
      </c>
      <c r="C819" s="14">
        <v>43867</v>
      </c>
      <c r="D819" s="15" t="s">
        <v>10</v>
      </c>
      <c r="E819" s="15">
        <v>0</v>
      </c>
      <c r="F819" s="15">
        <v>0</v>
      </c>
      <c r="G819" s="15">
        <v>3585.2</v>
      </c>
      <c r="H819" s="15">
        <v>81347.98</v>
      </c>
      <c r="I819" s="15" t="s">
        <v>11</v>
      </c>
      <c r="J819" s="15" t="s">
        <v>12</v>
      </c>
      <c r="K819" s="1" t="str">
        <f t="shared" si="42"/>
        <v/>
      </c>
      <c r="L819" s="1" t="e">
        <f ca="1">IF(AND(K819&lt;&gt; "", COUNTIF(SAP!#REF!,K819)&gt;0),"Matched", "")</f>
        <v>#REF!</v>
      </c>
      <c r="M819" s="1" t="str">
        <f t="shared" si="43"/>
        <v/>
      </c>
      <c r="N819" s="1" t="e">
        <f ca="1">IF(AND(M819&lt;&gt; "", COUNTIF(SAP!#REF!,M819)&gt;0),"Matched", "")</f>
        <v>#REF!</v>
      </c>
      <c r="O819" s="1" t="str">
        <f t="shared" si="44"/>
        <v/>
      </c>
      <c r="P819" s="1" t="e">
        <f ca="1">IF(AND(O819&lt;&gt; "", COUNTIF(SAP!#REF!,O819)&gt;0),"Matched", "")</f>
        <v>#REF!</v>
      </c>
      <c r="Q819" s="1" t="str">
        <f ca="1">IF(D819="AC","Logic4"&amp;"_"&amp;TEXT(C819,"dd.mm.yyyy") &amp;"_"&amp; 1762997.21,"")</f>
        <v>Logic4_06.02.2020_1762997.21</v>
      </c>
      <c r="R819" s="1" t="e">
        <f ca="1">IF(AND(Q819&lt;&gt; "", COUNTIF(SAP!#REF!,Q819)&gt;0),"Matched", "")</f>
        <v>#REF!</v>
      </c>
    </row>
    <row r="820" spans="1:18">
      <c r="A820" s="9">
        <v>11563327</v>
      </c>
      <c r="B820" s="10">
        <v>43867</v>
      </c>
      <c r="C820" s="10">
        <v>43867</v>
      </c>
      <c r="D820" s="11" t="s">
        <v>10</v>
      </c>
      <c r="E820" s="11">
        <v>0</v>
      </c>
      <c r="F820" s="11">
        <v>0</v>
      </c>
      <c r="G820" s="11">
        <v>3625.7</v>
      </c>
      <c r="H820" s="11">
        <v>84973.68</v>
      </c>
      <c r="I820" s="11" t="s">
        <v>11</v>
      </c>
      <c r="J820" s="11" t="s">
        <v>12</v>
      </c>
      <c r="K820" s="1" t="str">
        <f t="shared" si="42"/>
        <v/>
      </c>
      <c r="L820" s="1" t="e">
        <f ca="1">IF(AND(K820&lt;&gt; "", COUNTIF(SAP!#REF!,K820)&gt;0),"Matched", "")</f>
        <v>#REF!</v>
      </c>
      <c r="M820" s="1" t="str">
        <f t="shared" si="43"/>
        <v/>
      </c>
      <c r="N820" s="1" t="e">
        <f ca="1">IF(AND(M820&lt;&gt; "", COUNTIF(SAP!#REF!,M820)&gt;0),"Matched", "")</f>
        <v>#REF!</v>
      </c>
      <c r="O820" s="1" t="str">
        <f t="shared" si="44"/>
        <v/>
      </c>
      <c r="P820" s="1" t="e">
        <f ca="1">IF(AND(O820&lt;&gt; "", COUNTIF(SAP!#REF!,O820)&gt;0),"Matched", "")</f>
        <v>#REF!</v>
      </c>
      <c r="Q820" s="1" t="str">
        <f ca="1">IF(D820="AC","Logic4"&amp;"_"&amp;TEXT(C820,"dd.mm.yyyy") &amp;"_"&amp; 1762997.21,"")</f>
        <v>Logic4_06.02.2020_1762997.21</v>
      </c>
      <c r="R820" s="1" t="e">
        <f ca="1">IF(AND(Q820&lt;&gt; "", COUNTIF(SAP!#REF!,Q820)&gt;0),"Matched", "")</f>
        <v>#REF!</v>
      </c>
    </row>
    <row r="821" spans="1:18">
      <c r="A821" s="13">
        <v>11563327</v>
      </c>
      <c r="B821" s="14">
        <v>43867</v>
      </c>
      <c r="C821" s="14">
        <v>43867</v>
      </c>
      <c r="D821" s="15" t="s">
        <v>10</v>
      </c>
      <c r="E821" s="15">
        <v>0</v>
      </c>
      <c r="F821" s="15">
        <v>0</v>
      </c>
      <c r="G821" s="15">
        <v>3637.3</v>
      </c>
      <c r="H821" s="15">
        <v>88610.98</v>
      </c>
      <c r="I821" s="15" t="s">
        <v>11</v>
      </c>
      <c r="J821" s="15" t="s">
        <v>12</v>
      </c>
      <c r="K821" s="1" t="str">
        <f t="shared" si="42"/>
        <v/>
      </c>
      <c r="L821" s="1" t="e">
        <f ca="1">IF(AND(K821&lt;&gt; "", COUNTIF(SAP!#REF!,K821)&gt;0),"Matched", "")</f>
        <v>#REF!</v>
      </c>
      <c r="M821" s="1" t="str">
        <f t="shared" si="43"/>
        <v/>
      </c>
      <c r="N821" s="1" t="e">
        <f ca="1">IF(AND(M821&lt;&gt; "", COUNTIF(SAP!#REF!,M821)&gt;0),"Matched", "")</f>
        <v>#REF!</v>
      </c>
      <c r="O821" s="1" t="str">
        <f t="shared" si="44"/>
        <v/>
      </c>
      <c r="P821" s="1" t="e">
        <f ca="1">IF(AND(O821&lt;&gt; "", COUNTIF(SAP!#REF!,O821)&gt;0),"Matched", "")</f>
        <v>#REF!</v>
      </c>
      <c r="Q821" s="1" t="str">
        <f ca="1">IF(D821="AC","Logic4"&amp;"_"&amp;TEXT(C821,"dd.mm.yyyy") &amp;"_"&amp; 1762997.21,"")</f>
        <v>Logic4_06.02.2020_1762997.21</v>
      </c>
      <c r="R821" s="1" t="e">
        <f ca="1">IF(AND(Q821&lt;&gt; "", COUNTIF(SAP!#REF!,Q821)&gt;0),"Matched", "")</f>
        <v>#REF!</v>
      </c>
    </row>
    <row r="822" spans="1:18">
      <c r="A822" s="9">
        <v>11563327</v>
      </c>
      <c r="B822" s="10">
        <v>43867</v>
      </c>
      <c r="C822" s="10">
        <v>43867</v>
      </c>
      <c r="D822" s="11" t="s">
        <v>10</v>
      </c>
      <c r="E822" s="11">
        <v>0</v>
      </c>
      <c r="F822" s="11">
        <v>0</v>
      </c>
      <c r="G822" s="11">
        <v>3730</v>
      </c>
      <c r="H822" s="11">
        <v>92340.98</v>
      </c>
      <c r="I822" s="11" t="s">
        <v>11</v>
      </c>
      <c r="J822" s="11" t="s">
        <v>12</v>
      </c>
      <c r="K822" s="1" t="str">
        <f t="shared" si="42"/>
        <v/>
      </c>
      <c r="L822" s="1" t="e">
        <f ca="1">IF(AND(K822&lt;&gt; "", COUNTIF(SAP!#REF!,K822)&gt;0),"Matched", "")</f>
        <v>#REF!</v>
      </c>
      <c r="M822" s="1" t="str">
        <f t="shared" si="43"/>
        <v/>
      </c>
      <c r="N822" s="1" t="e">
        <f ca="1">IF(AND(M822&lt;&gt; "", COUNTIF(SAP!#REF!,M822)&gt;0),"Matched", "")</f>
        <v>#REF!</v>
      </c>
      <c r="O822" s="1" t="str">
        <f t="shared" si="44"/>
        <v/>
      </c>
      <c r="P822" s="1" t="e">
        <f ca="1">IF(AND(O822&lt;&gt; "", COUNTIF(SAP!#REF!,O822)&gt;0),"Matched", "")</f>
        <v>#REF!</v>
      </c>
      <c r="Q822" s="1" t="str">
        <f ca="1">IF(D822="AC","Logic4"&amp;"_"&amp;TEXT(C822,"dd.mm.yyyy") &amp;"_"&amp; 1762997.21,"")</f>
        <v>Logic4_06.02.2020_1762997.21</v>
      </c>
      <c r="R822" s="1" t="e">
        <f ca="1">IF(AND(Q822&lt;&gt; "", COUNTIF(SAP!#REF!,Q822)&gt;0),"Matched", "")</f>
        <v>#REF!</v>
      </c>
    </row>
    <row r="823" spans="1:18">
      <c r="A823" s="13">
        <v>11563327</v>
      </c>
      <c r="B823" s="14">
        <v>43867</v>
      </c>
      <c r="C823" s="14">
        <v>43867</v>
      </c>
      <c r="D823" s="15" t="s">
        <v>10</v>
      </c>
      <c r="E823" s="15">
        <v>0</v>
      </c>
      <c r="F823" s="15">
        <v>0</v>
      </c>
      <c r="G823" s="15">
        <v>3800</v>
      </c>
      <c r="H823" s="15">
        <v>96140.98</v>
      </c>
      <c r="I823" s="15" t="s">
        <v>11</v>
      </c>
      <c r="J823" s="15" t="s">
        <v>12</v>
      </c>
      <c r="K823" s="1" t="str">
        <f t="shared" si="42"/>
        <v/>
      </c>
      <c r="L823" s="1" t="e">
        <f ca="1">IF(AND(K823&lt;&gt; "", COUNTIF(SAP!#REF!,K823)&gt;0),"Matched", "")</f>
        <v>#REF!</v>
      </c>
      <c r="M823" s="1" t="str">
        <f t="shared" si="43"/>
        <v/>
      </c>
      <c r="N823" s="1" t="e">
        <f ca="1">IF(AND(M823&lt;&gt; "", COUNTIF(SAP!#REF!,M823)&gt;0),"Matched", "")</f>
        <v>#REF!</v>
      </c>
      <c r="O823" s="1" t="str">
        <f t="shared" si="44"/>
        <v/>
      </c>
      <c r="P823" s="1" t="e">
        <f ca="1">IF(AND(O823&lt;&gt; "", COUNTIF(SAP!#REF!,O823)&gt;0),"Matched", "")</f>
        <v>#REF!</v>
      </c>
      <c r="Q823" s="1" t="str">
        <f ca="1">IF(D823="AC","Logic4"&amp;"_"&amp;TEXT(C823,"dd.mm.yyyy") &amp;"_"&amp; 1762997.21,"")</f>
        <v>Logic4_06.02.2020_1762997.21</v>
      </c>
      <c r="R823" s="1" t="e">
        <f ca="1">IF(AND(Q823&lt;&gt; "", COUNTIF(SAP!#REF!,Q823)&gt;0),"Matched", "")</f>
        <v>#REF!</v>
      </c>
    </row>
    <row r="824" spans="1:18">
      <c r="A824" s="9">
        <v>11563327</v>
      </c>
      <c r="B824" s="10">
        <v>43867</v>
      </c>
      <c r="C824" s="10">
        <v>43867</v>
      </c>
      <c r="D824" s="11" t="s">
        <v>10</v>
      </c>
      <c r="E824" s="11">
        <v>0</v>
      </c>
      <c r="F824" s="11">
        <v>0</v>
      </c>
      <c r="G824" s="11">
        <v>3892.9</v>
      </c>
      <c r="H824" s="11">
        <v>100033.88</v>
      </c>
      <c r="I824" s="11" t="s">
        <v>11</v>
      </c>
      <c r="J824" s="11" t="s">
        <v>12</v>
      </c>
      <c r="K824" s="1" t="str">
        <f t="shared" si="42"/>
        <v/>
      </c>
      <c r="L824" s="1" t="e">
        <f ca="1">IF(AND(K824&lt;&gt; "", COUNTIF(SAP!#REF!,K824)&gt;0),"Matched", "")</f>
        <v>#REF!</v>
      </c>
      <c r="M824" s="1" t="str">
        <f t="shared" si="43"/>
        <v/>
      </c>
      <c r="N824" s="1" t="e">
        <f ca="1">IF(AND(M824&lt;&gt; "", COUNTIF(SAP!#REF!,M824)&gt;0),"Matched", "")</f>
        <v>#REF!</v>
      </c>
      <c r="O824" s="1" t="str">
        <f t="shared" si="44"/>
        <v/>
      </c>
      <c r="P824" s="1" t="e">
        <f ca="1">IF(AND(O824&lt;&gt; "", COUNTIF(SAP!#REF!,O824)&gt;0),"Matched", "")</f>
        <v>#REF!</v>
      </c>
      <c r="Q824" s="1" t="str">
        <f ca="1">IF(D824="AC","Logic4"&amp;"_"&amp;TEXT(C824,"dd.mm.yyyy") &amp;"_"&amp; 1762997.21,"")</f>
        <v>Logic4_06.02.2020_1762997.21</v>
      </c>
      <c r="R824" s="1" t="e">
        <f ca="1">IF(AND(Q824&lt;&gt; "", COUNTIF(SAP!#REF!,Q824)&gt;0),"Matched", "")</f>
        <v>#REF!</v>
      </c>
    </row>
    <row r="825" spans="1:18">
      <c r="A825" s="13">
        <v>11563327</v>
      </c>
      <c r="B825" s="14">
        <v>43867</v>
      </c>
      <c r="C825" s="14">
        <v>43867</v>
      </c>
      <c r="D825" s="15" t="s">
        <v>10</v>
      </c>
      <c r="E825" s="15">
        <v>0</v>
      </c>
      <c r="F825" s="15">
        <v>0</v>
      </c>
      <c r="G825" s="15">
        <v>4020</v>
      </c>
      <c r="H825" s="15">
        <v>104053.88</v>
      </c>
      <c r="I825" s="15" t="s">
        <v>11</v>
      </c>
      <c r="J825" s="15" t="s">
        <v>12</v>
      </c>
      <c r="K825" s="1" t="str">
        <f t="shared" si="42"/>
        <v/>
      </c>
      <c r="L825" s="1" t="e">
        <f ca="1">IF(AND(K825&lt;&gt; "", COUNTIF(SAP!#REF!,K825)&gt;0),"Matched", "")</f>
        <v>#REF!</v>
      </c>
      <c r="M825" s="1" t="str">
        <f t="shared" si="43"/>
        <v/>
      </c>
      <c r="N825" s="1" t="e">
        <f ca="1">IF(AND(M825&lt;&gt; "", COUNTIF(SAP!#REF!,M825)&gt;0),"Matched", "")</f>
        <v>#REF!</v>
      </c>
      <c r="O825" s="1" t="str">
        <f t="shared" si="44"/>
        <v/>
      </c>
      <c r="P825" s="1" t="e">
        <f ca="1">IF(AND(O825&lt;&gt; "", COUNTIF(SAP!#REF!,O825)&gt;0),"Matched", "")</f>
        <v>#REF!</v>
      </c>
      <c r="Q825" s="1" t="str">
        <f ca="1">IF(D825="AC","Logic4"&amp;"_"&amp;TEXT(C825,"dd.mm.yyyy") &amp;"_"&amp; 1762997.21,"")</f>
        <v>Logic4_06.02.2020_1762997.21</v>
      </c>
      <c r="R825" s="1" t="e">
        <f ca="1">IF(AND(Q825&lt;&gt; "", COUNTIF(SAP!#REF!,Q825)&gt;0),"Matched", "")</f>
        <v>#REF!</v>
      </c>
    </row>
    <row r="826" spans="1:18">
      <c r="A826" s="9">
        <v>11563327</v>
      </c>
      <c r="B826" s="10">
        <v>43867</v>
      </c>
      <c r="C826" s="10">
        <v>43867</v>
      </c>
      <c r="D826" s="11" t="s">
        <v>10</v>
      </c>
      <c r="E826" s="11">
        <v>0</v>
      </c>
      <c r="F826" s="11">
        <v>0</v>
      </c>
      <c r="G826" s="11">
        <v>4100</v>
      </c>
      <c r="H826" s="11">
        <v>108153.88</v>
      </c>
      <c r="I826" s="11" t="s">
        <v>11</v>
      </c>
      <c r="J826" s="11" t="s">
        <v>12</v>
      </c>
      <c r="K826" s="1" t="str">
        <f t="shared" si="42"/>
        <v/>
      </c>
      <c r="L826" s="1" t="e">
        <f ca="1">IF(AND(K826&lt;&gt; "", COUNTIF(SAP!#REF!,K826)&gt;0),"Matched", "")</f>
        <v>#REF!</v>
      </c>
      <c r="M826" s="1" t="str">
        <f t="shared" si="43"/>
        <v/>
      </c>
      <c r="N826" s="1" t="e">
        <f ca="1">IF(AND(M826&lt;&gt; "", COUNTIF(SAP!#REF!,M826)&gt;0),"Matched", "")</f>
        <v>#REF!</v>
      </c>
      <c r="O826" s="1" t="str">
        <f t="shared" si="44"/>
        <v/>
      </c>
      <c r="P826" s="1" t="e">
        <f ca="1">IF(AND(O826&lt;&gt; "", COUNTIF(SAP!#REF!,O826)&gt;0),"Matched", "")</f>
        <v>#REF!</v>
      </c>
      <c r="Q826" s="1" t="str">
        <f ca="1">IF(D826="AC","Logic4"&amp;"_"&amp;TEXT(C826,"dd.mm.yyyy") &amp;"_"&amp; 1762997.21,"")</f>
        <v>Logic4_06.02.2020_1762997.21</v>
      </c>
      <c r="R826" s="1" t="e">
        <f ca="1">IF(AND(Q826&lt;&gt; "", COUNTIF(SAP!#REF!,Q826)&gt;0),"Matched", "")</f>
        <v>#REF!</v>
      </c>
    </row>
    <row r="827" spans="1:18">
      <c r="A827" s="13">
        <v>11563327</v>
      </c>
      <c r="B827" s="14">
        <v>43867</v>
      </c>
      <c r="C827" s="14">
        <v>43867</v>
      </c>
      <c r="D827" s="15" t="s">
        <v>10</v>
      </c>
      <c r="E827" s="15">
        <v>0</v>
      </c>
      <c r="F827" s="15">
        <v>0</v>
      </c>
      <c r="G827" s="15">
        <v>4132.2</v>
      </c>
      <c r="H827" s="15">
        <v>112286.08</v>
      </c>
      <c r="I827" s="15" t="s">
        <v>11</v>
      </c>
      <c r="J827" s="15" t="s">
        <v>12</v>
      </c>
      <c r="K827" s="1" t="str">
        <f t="shared" si="42"/>
        <v/>
      </c>
      <c r="L827" s="1" t="e">
        <f ca="1">IF(AND(K827&lt;&gt; "", COUNTIF(SAP!#REF!,K827)&gt;0),"Matched", "")</f>
        <v>#REF!</v>
      </c>
      <c r="M827" s="1" t="str">
        <f t="shared" si="43"/>
        <v/>
      </c>
      <c r="N827" s="1" t="e">
        <f ca="1">IF(AND(M827&lt;&gt; "", COUNTIF(SAP!#REF!,M827)&gt;0),"Matched", "")</f>
        <v>#REF!</v>
      </c>
      <c r="O827" s="1" t="str">
        <f t="shared" si="44"/>
        <v/>
      </c>
      <c r="P827" s="1" t="e">
        <f ca="1">IF(AND(O827&lt;&gt; "", COUNTIF(SAP!#REF!,O827)&gt;0),"Matched", "")</f>
        <v>#REF!</v>
      </c>
      <c r="Q827" s="1" t="str">
        <f ca="1">IF(D827="AC","Logic4"&amp;"_"&amp;TEXT(C827,"dd.mm.yyyy") &amp;"_"&amp; 1762997.21,"")</f>
        <v>Logic4_06.02.2020_1762997.21</v>
      </c>
      <c r="R827" s="1" t="e">
        <f ca="1">IF(AND(Q827&lt;&gt; "", COUNTIF(SAP!#REF!,Q827)&gt;0),"Matched", "")</f>
        <v>#REF!</v>
      </c>
    </row>
    <row r="828" spans="1:18">
      <c r="A828" s="9">
        <v>11563327</v>
      </c>
      <c r="B828" s="10">
        <v>43867</v>
      </c>
      <c r="C828" s="10">
        <v>43867</v>
      </c>
      <c r="D828" s="11" t="s">
        <v>10</v>
      </c>
      <c r="E828" s="11">
        <v>0</v>
      </c>
      <c r="F828" s="11">
        <v>0</v>
      </c>
      <c r="G828" s="11">
        <v>4224.1099999999997</v>
      </c>
      <c r="H828" s="11">
        <v>116510.19</v>
      </c>
      <c r="I828" s="11" t="s">
        <v>11</v>
      </c>
      <c r="J828" s="11" t="s">
        <v>12</v>
      </c>
      <c r="K828" s="1" t="str">
        <f t="shared" si="42"/>
        <v/>
      </c>
      <c r="L828" s="1" t="e">
        <f ca="1">IF(AND(K828&lt;&gt; "", COUNTIF(SAP!#REF!,K828)&gt;0),"Matched", "")</f>
        <v>#REF!</v>
      </c>
      <c r="M828" s="1" t="str">
        <f t="shared" si="43"/>
        <v/>
      </c>
      <c r="N828" s="1" t="e">
        <f ca="1">IF(AND(M828&lt;&gt; "", COUNTIF(SAP!#REF!,M828)&gt;0),"Matched", "")</f>
        <v>#REF!</v>
      </c>
      <c r="O828" s="1" t="str">
        <f t="shared" si="44"/>
        <v/>
      </c>
      <c r="P828" s="1" t="e">
        <f ca="1">IF(AND(O828&lt;&gt; "", COUNTIF(SAP!#REF!,O828)&gt;0),"Matched", "")</f>
        <v>#REF!</v>
      </c>
      <c r="Q828" s="1" t="str">
        <f ca="1">IF(D828="AC","Logic4"&amp;"_"&amp;TEXT(C828,"dd.mm.yyyy") &amp;"_"&amp; 1762997.21,"")</f>
        <v>Logic4_06.02.2020_1762997.21</v>
      </c>
      <c r="R828" s="1" t="e">
        <f ca="1">IF(AND(Q828&lt;&gt; "", COUNTIF(SAP!#REF!,Q828)&gt;0),"Matched", "")</f>
        <v>#REF!</v>
      </c>
    </row>
    <row r="829" spans="1:18">
      <c r="A829" s="13">
        <v>11563327</v>
      </c>
      <c r="B829" s="14">
        <v>43867</v>
      </c>
      <c r="C829" s="14">
        <v>43867</v>
      </c>
      <c r="D829" s="15" t="s">
        <v>10</v>
      </c>
      <c r="E829" s="15">
        <v>0</v>
      </c>
      <c r="F829" s="15">
        <v>0</v>
      </c>
      <c r="G829" s="15">
        <v>4240</v>
      </c>
      <c r="H829" s="15">
        <v>120750.19</v>
      </c>
      <c r="I829" s="15" t="s">
        <v>11</v>
      </c>
      <c r="J829" s="15" t="s">
        <v>12</v>
      </c>
      <c r="K829" s="1" t="str">
        <f t="shared" si="42"/>
        <v/>
      </c>
      <c r="L829" s="1" t="e">
        <f ca="1">IF(AND(K829&lt;&gt; "", COUNTIF(SAP!#REF!,K829)&gt;0),"Matched", "")</f>
        <v>#REF!</v>
      </c>
      <c r="M829" s="1" t="str">
        <f t="shared" si="43"/>
        <v/>
      </c>
      <c r="N829" s="1" t="e">
        <f ca="1">IF(AND(M829&lt;&gt; "", COUNTIF(SAP!#REF!,M829)&gt;0),"Matched", "")</f>
        <v>#REF!</v>
      </c>
      <c r="O829" s="1" t="str">
        <f t="shared" si="44"/>
        <v/>
      </c>
      <c r="P829" s="1" t="e">
        <f ca="1">IF(AND(O829&lt;&gt; "", COUNTIF(SAP!#REF!,O829)&gt;0),"Matched", "")</f>
        <v>#REF!</v>
      </c>
      <c r="Q829" s="1" t="str">
        <f ca="1">IF(D829="AC","Logic4"&amp;"_"&amp;TEXT(C829,"dd.mm.yyyy") &amp;"_"&amp; 1762997.21,"")</f>
        <v>Logic4_06.02.2020_1762997.21</v>
      </c>
      <c r="R829" s="1" t="e">
        <f ca="1">IF(AND(Q829&lt;&gt; "", COUNTIF(SAP!#REF!,Q829)&gt;0),"Matched", "")</f>
        <v>#REF!</v>
      </c>
    </row>
    <row r="830" spans="1:18">
      <c r="A830" s="9">
        <v>11563327</v>
      </c>
      <c r="B830" s="10">
        <v>43867</v>
      </c>
      <c r="C830" s="10">
        <v>43867</v>
      </c>
      <c r="D830" s="11" t="s">
        <v>10</v>
      </c>
      <c r="E830" s="11">
        <v>0</v>
      </c>
      <c r="F830" s="11">
        <v>0</v>
      </c>
      <c r="G830" s="11">
        <v>4270</v>
      </c>
      <c r="H830" s="11">
        <v>125020.19</v>
      </c>
      <c r="I830" s="11" t="s">
        <v>11</v>
      </c>
      <c r="J830" s="11" t="s">
        <v>12</v>
      </c>
      <c r="K830" s="1" t="str">
        <f t="shared" si="42"/>
        <v/>
      </c>
      <c r="L830" s="1" t="e">
        <f ca="1">IF(AND(K830&lt;&gt; "", COUNTIF(SAP!#REF!,K830)&gt;0),"Matched", "")</f>
        <v>#REF!</v>
      </c>
      <c r="M830" s="1" t="str">
        <f t="shared" si="43"/>
        <v/>
      </c>
      <c r="N830" s="1" t="e">
        <f ca="1">IF(AND(M830&lt;&gt; "", COUNTIF(SAP!#REF!,M830)&gt;0),"Matched", "")</f>
        <v>#REF!</v>
      </c>
      <c r="O830" s="1" t="str">
        <f t="shared" si="44"/>
        <v/>
      </c>
      <c r="P830" s="1" t="e">
        <f ca="1">IF(AND(O830&lt;&gt; "", COUNTIF(SAP!#REF!,O830)&gt;0),"Matched", "")</f>
        <v>#REF!</v>
      </c>
      <c r="Q830" s="1" t="str">
        <f ca="1">IF(D830="AC","Logic4"&amp;"_"&amp;TEXT(C830,"dd.mm.yyyy") &amp;"_"&amp; 1762997.21,"")</f>
        <v>Logic4_06.02.2020_1762997.21</v>
      </c>
      <c r="R830" s="1" t="e">
        <f ca="1">IF(AND(Q830&lt;&gt; "", COUNTIF(SAP!#REF!,Q830)&gt;0),"Matched", "")</f>
        <v>#REF!</v>
      </c>
    </row>
    <row r="831" spans="1:18">
      <c r="A831" s="13">
        <v>11563327</v>
      </c>
      <c r="B831" s="14">
        <v>43867</v>
      </c>
      <c r="C831" s="14">
        <v>43867</v>
      </c>
      <c r="D831" s="15" t="s">
        <v>10</v>
      </c>
      <c r="E831" s="15">
        <v>0</v>
      </c>
      <c r="F831" s="15">
        <v>0</v>
      </c>
      <c r="G831" s="15">
        <v>4490</v>
      </c>
      <c r="H831" s="15">
        <v>129510.19</v>
      </c>
      <c r="I831" s="15" t="s">
        <v>11</v>
      </c>
      <c r="J831" s="15" t="s">
        <v>12</v>
      </c>
      <c r="K831" s="1" t="str">
        <f t="shared" si="42"/>
        <v/>
      </c>
      <c r="L831" s="1" t="e">
        <f ca="1">IF(AND(K831&lt;&gt; "", COUNTIF(SAP!#REF!,K831)&gt;0),"Matched", "")</f>
        <v>#REF!</v>
      </c>
      <c r="M831" s="1" t="str">
        <f t="shared" si="43"/>
        <v/>
      </c>
      <c r="N831" s="1" t="e">
        <f ca="1">IF(AND(M831&lt;&gt; "", COUNTIF(SAP!#REF!,M831)&gt;0),"Matched", "")</f>
        <v>#REF!</v>
      </c>
      <c r="O831" s="1" t="str">
        <f t="shared" si="44"/>
        <v/>
      </c>
      <c r="P831" s="1" t="e">
        <f ca="1">IF(AND(O831&lt;&gt; "", COUNTIF(SAP!#REF!,O831)&gt;0),"Matched", "")</f>
        <v>#REF!</v>
      </c>
      <c r="Q831" s="1" t="str">
        <f ca="1">IF(D831="AC","Logic4"&amp;"_"&amp;TEXT(C831,"dd.mm.yyyy") &amp;"_"&amp; 1762997.21,"")</f>
        <v>Logic4_06.02.2020_1762997.21</v>
      </c>
      <c r="R831" s="1" t="e">
        <f ca="1">IF(AND(Q831&lt;&gt; "", COUNTIF(SAP!#REF!,Q831)&gt;0),"Matched", "")</f>
        <v>#REF!</v>
      </c>
    </row>
    <row r="832" spans="1:18">
      <c r="A832" s="9">
        <v>11563327</v>
      </c>
      <c r="B832" s="10">
        <v>43867</v>
      </c>
      <c r="C832" s="10">
        <v>43867</v>
      </c>
      <c r="D832" s="11" t="s">
        <v>10</v>
      </c>
      <c r="E832" s="11">
        <v>0</v>
      </c>
      <c r="F832" s="11">
        <v>0</v>
      </c>
      <c r="G832" s="11">
        <v>4600</v>
      </c>
      <c r="H832" s="11">
        <v>134110.19</v>
      </c>
      <c r="I832" s="11" t="s">
        <v>11</v>
      </c>
      <c r="J832" s="11" t="s">
        <v>12</v>
      </c>
      <c r="K832" s="1" t="str">
        <f t="shared" si="42"/>
        <v/>
      </c>
      <c r="L832" s="1" t="e">
        <f ca="1">IF(AND(K832&lt;&gt; "", COUNTIF(SAP!#REF!,K832)&gt;0),"Matched", "")</f>
        <v>#REF!</v>
      </c>
      <c r="M832" s="1" t="str">
        <f t="shared" si="43"/>
        <v/>
      </c>
      <c r="N832" s="1" t="e">
        <f ca="1">IF(AND(M832&lt;&gt; "", COUNTIF(SAP!#REF!,M832)&gt;0),"Matched", "")</f>
        <v>#REF!</v>
      </c>
      <c r="O832" s="1" t="str">
        <f t="shared" si="44"/>
        <v/>
      </c>
      <c r="P832" s="1" t="e">
        <f ca="1">IF(AND(O832&lt;&gt; "", COUNTIF(SAP!#REF!,O832)&gt;0),"Matched", "")</f>
        <v>#REF!</v>
      </c>
      <c r="Q832" s="1" t="str">
        <f ca="1">IF(D832="AC","Logic4"&amp;"_"&amp;TEXT(C832,"dd.mm.yyyy") &amp;"_"&amp; 1762997.21,"")</f>
        <v>Logic4_06.02.2020_1762997.21</v>
      </c>
      <c r="R832" s="1" t="e">
        <f ca="1">IF(AND(Q832&lt;&gt; "", COUNTIF(SAP!#REF!,Q832)&gt;0),"Matched", "")</f>
        <v>#REF!</v>
      </c>
    </row>
    <row r="833" spans="1:18">
      <c r="A833" s="13">
        <v>11563327</v>
      </c>
      <c r="B833" s="14">
        <v>43867</v>
      </c>
      <c r="C833" s="14">
        <v>43867</v>
      </c>
      <c r="D833" s="15" t="s">
        <v>10</v>
      </c>
      <c r="E833" s="15">
        <v>0</v>
      </c>
      <c r="F833" s="15">
        <v>0</v>
      </c>
      <c r="G833" s="15">
        <v>4850</v>
      </c>
      <c r="H833" s="15">
        <v>138960.19</v>
      </c>
      <c r="I833" s="15" t="s">
        <v>11</v>
      </c>
      <c r="J833" s="15" t="s">
        <v>12</v>
      </c>
      <c r="K833" s="1" t="str">
        <f t="shared" si="42"/>
        <v/>
      </c>
      <c r="L833" s="1" t="e">
        <f ca="1">IF(AND(K833&lt;&gt; "", COUNTIF(SAP!#REF!,K833)&gt;0),"Matched", "")</f>
        <v>#REF!</v>
      </c>
      <c r="M833" s="1" t="str">
        <f t="shared" si="43"/>
        <v/>
      </c>
      <c r="N833" s="1" t="e">
        <f ca="1">IF(AND(M833&lt;&gt; "", COUNTIF(SAP!#REF!,M833)&gt;0),"Matched", "")</f>
        <v>#REF!</v>
      </c>
      <c r="O833" s="1" t="str">
        <f t="shared" si="44"/>
        <v/>
      </c>
      <c r="P833" s="1" t="e">
        <f ca="1">IF(AND(O833&lt;&gt; "", COUNTIF(SAP!#REF!,O833)&gt;0),"Matched", "")</f>
        <v>#REF!</v>
      </c>
      <c r="Q833" s="1" t="str">
        <f ca="1">IF(D833="AC","Logic4"&amp;"_"&amp;TEXT(C833,"dd.mm.yyyy") &amp;"_"&amp; 1762997.21,"")</f>
        <v>Logic4_06.02.2020_1762997.21</v>
      </c>
      <c r="R833" s="1" t="e">
        <f ca="1">IF(AND(Q833&lt;&gt; "", COUNTIF(SAP!#REF!,Q833)&gt;0),"Matched", "")</f>
        <v>#REF!</v>
      </c>
    </row>
    <row r="834" spans="1:18">
      <c r="A834" s="9">
        <v>11563327</v>
      </c>
      <c r="B834" s="10">
        <v>43867</v>
      </c>
      <c r="C834" s="10">
        <v>43867</v>
      </c>
      <c r="D834" s="11" t="s">
        <v>10</v>
      </c>
      <c r="E834" s="11">
        <v>0</v>
      </c>
      <c r="F834" s="11">
        <v>0</v>
      </c>
      <c r="G834" s="11">
        <v>5046.2</v>
      </c>
      <c r="H834" s="11">
        <v>144006.39000000001</v>
      </c>
      <c r="I834" s="11" t="s">
        <v>11</v>
      </c>
      <c r="J834" s="11" t="s">
        <v>12</v>
      </c>
      <c r="K834" s="1" t="str">
        <f t="shared" si="42"/>
        <v/>
      </c>
      <c r="L834" s="1" t="e">
        <f ca="1">IF(AND(K834&lt;&gt; "", COUNTIF(SAP!#REF!,K834)&gt;0),"Matched", "")</f>
        <v>#REF!</v>
      </c>
      <c r="M834" s="1" t="str">
        <f t="shared" si="43"/>
        <v/>
      </c>
      <c r="N834" s="1" t="e">
        <f ca="1">IF(AND(M834&lt;&gt; "", COUNTIF(SAP!#REF!,M834)&gt;0),"Matched", "")</f>
        <v>#REF!</v>
      </c>
      <c r="O834" s="1" t="str">
        <f t="shared" si="44"/>
        <v/>
      </c>
      <c r="P834" s="1" t="e">
        <f ca="1">IF(AND(O834&lt;&gt; "", COUNTIF(SAP!#REF!,O834)&gt;0),"Matched", "")</f>
        <v>#REF!</v>
      </c>
      <c r="Q834" s="1" t="str">
        <f ca="1">IF(D834="AC","Logic4"&amp;"_"&amp;TEXT(C834,"dd.mm.yyyy") &amp;"_"&amp; 1762997.21,"")</f>
        <v>Logic4_06.02.2020_1762997.21</v>
      </c>
      <c r="R834" s="1" t="e">
        <f ca="1">IF(AND(Q834&lt;&gt; "", COUNTIF(SAP!#REF!,Q834)&gt;0),"Matched", "")</f>
        <v>#REF!</v>
      </c>
    </row>
    <row r="835" spans="1:18">
      <c r="A835" s="13">
        <v>11563327</v>
      </c>
      <c r="B835" s="14">
        <v>43867</v>
      </c>
      <c r="C835" s="14">
        <v>43867</v>
      </c>
      <c r="D835" s="15" t="s">
        <v>10</v>
      </c>
      <c r="E835" s="15">
        <v>0</v>
      </c>
      <c r="F835" s="15">
        <v>0</v>
      </c>
      <c r="G835" s="15">
        <v>5050</v>
      </c>
      <c r="H835" s="15">
        <v>149056.39000000001</v>
      </c>
      <c r="I835" s="15" t="s">
        <v>11</v>
      </c>
      <c r="J835" s="15" t="s">
        <v>12</v>
      </c>
      <c r="K835" s="1" t="str">
        <f t="shared" ref="K835:K898" si="45">IF(D835="TF","Logic1"&amp;"_"&amp;TEXT(C835, "mm") &amp;"_"&amp; F835,"")</f>
        <v/>
      </c>
      <c r="L835" s="1" t="e">
        <f ca="1">IF(AND(K835&lt;&gt; "", COUNTIF(SAP!#REF!,K835)&gt;0),"Matched", "")</f>
        <v>#REF!</v>
      </c>
      <c r="M835" s="1" t="str">
        <f t="shared" si="43"/>
        <v/>
      </c>
      <c r="N835" s="1" t="e">
        <f ca="1">IF(AND(M835&lt;&gt; "", COUNTIF(SAP!#REF!,M835)&gt;0),"Matched", "")</f>
        <v>#REF!</v>
      </c>
      <c r="O835" s="1" t="str">
        <f t="shared" si="44"/>
        <v/>
      </c>
      <c r="P835" s="1" t="e">
        <f ca="1">IF(AND(O835&lt;&gt; "", COUNTIF(SAP!#REF!,O835)&gt;0),"Matched", "")</f>
        <v>#REF!</v>
      </c>
      <c r="Q835" s="1" t="str">
        <f ca="1">IF(D835="AC","Logic4"&amp;"_"&amp;TEXT(C835,"dd.mm.yyyy") &amp;"_"&amp; 1762997.21,"")</f>
        <v>Logic4_06.02.2020_1762997.21</v>
      </c>
      <c r="R835" s="1" t="e">
        <f ca="1">IF(AND(Q835&lt;&gt; "", COUNTIF(SAP!#REF!,Q835)&gt;0),"Matched", "")</f>
        <v>#REF!</v>
      </c>
    </row>
    <row r="836" spans="1:18">
      <c r="A836" s="9">
        <v>11563327</v>
      </c>
      <c r="B836" s="10">
        <v>43867</v>
      </c>
      <c r="C836" s="10">
        <v>43867</v>
      </c>
      <c r="D836" s="11" t="s">
        <v>10</v>
      </c>
      <c r="E836" s="11">
        <v>0</v>
      </c>
      <c r="F836" s="11">
        <v>0</v>
      </c>
      <c r="G836" s="11">
        <v>5100</v>
      </c>
      <c r="H836" s="11">
        <v>154156.39000000001</v>
      </c>
      <c r="I836" s="11" t="s">
        <v>11</v>
      </c>
      <c r="J836" s="11" t="s">
        <v>12</v>
      </c>
      <c r="K836" s="1" t="str">
        <f t="shared" si="45"/>
        <v/>
      </c>
      <c r="L836" s="1" t="e">
        <f ca="1">IF(AND(K836&lt;&gt; "", COUNTIF(SAP!#REF!,K836)&gt;0),"Matched", "")</f>
        <v>#REF!</v>
      </c>
      <c r="M836" s="1" t="str">
        <f t="shared" si="43"/>
        <v/>
      </c>
      <c r="N836" s="1" t="e">
        <f ca="1">IF(AND(M836&lt;&gt; "", COUNTIF(SAP!#REF!,M836)&gt;0),"Matched", "")</f>
        <v>#REF!</v>
      </c>
      <c r="O836" s="1" t="str">
        <f t="shared" si="44"/>
        <v/>
      </c>
      <c r="P836" s="1" t="e">
        <f ca="1">IF(AND(O836&lt;&gt; "", COUNTIF(SAP!#REF!,O836)&gt;0),"Matched", "")</f>
        <v>#REF!</v>
      </c>
      <c r="Q836" s="1" t="str">
        <f ca="1">IF(D836="AC","Logic4"&amp;"_"&amp;TEXT(C836,"dd.mm.yyyy") &amp;"_"&amp; 1762997.21,"")</f>
        <v>Logic4_06.02.2020_1762997.21</v>
      </c>
      <c r="R836" s="1" t="e">
        <f ca="1">IF(AND(Q836&lt;&gt; "", COUNTIF(SAP!#REF!,Q836)&gt;0),"Matched", "")</f>
        <v>#REF!</v>
      </c>
    </row>
    <row r="837" spans="1:18">
      <c r="A837" s="13">
        <v>11563327</v>
      </c>
      <c r="B837" s="14">
        <v>43867</v>
      </c>
      <c r="C837" s="14">
        <v>43867</v>
      </c>
      <c r="D837" s="15" t="s">
        <v>10</v>
      </c>
      <c r="E837" s="15">
        <v>0</v>
      </c>
      <c r="F837" s="15">
        <v>0</v>
      </c>
      <c r="G837" s="15">
        <v>5183.5</v>
      </c>
      <c r="H837" s="15">
        <v>159339.89000000001</v>
      </c>
      <c r="I837" s="15" t="s">
        <v>11</v>
      </c>
      <c r="J837" s="15" t="s">
        <v>12</v>
      </c>
      <c r="K837" s="1" t="str">
        <f t="shared" si="45"/>
        <v/>
      </c>
      <c r="L837" s="1" t="e">
        <f ca="1">IF(AND(K837&lt;&gt; "", COUNTIF(SAP!#REF!,K837)&gt;0),"Matched", "")</f>
        <v>#REF!</v>
      </c>
      <c r="M837" s="1" t="str">
        <f t="shared" si="43"/>
        <v/>
      </c>
      <c r="N837" s="1" t="e">
        <f ca="1">IF(AND(M837&lt;&gt; "", COUNTIF(SAP!#REF!,M837)&gt;0),"Matched", "")</f>
        <v>#REF!</v>
      </c>
      <c r="O837" s="1" t="str">
        <f t="shared" si="44"/>
        <v/>
      </c>
      <c r="P837" s="1" t="e">
        <f ca="1">IF(AND(O837&lt;&gt; "", COUNTIF(SAP!#REF!,O837)&gt;0),"Matched", "")</f>
        <v>#REF!</v>
      </c>
      <c r="Q837" s="1" t="str">
        <f ca="1">IF(D837="AC","Logic4"&amp;"_"&amp;TEXT(C837,"dd.mm.yyyy") &amp;"_"&amp; 1762997.21,"")</f>
        <v>Logic4_06.02.2020_1762997.21</v>
      </c>
      <c r="R837" s="1" t="e">
        <f ca="1">IF(AND(Q837&lt;&gt; "", COUNTIF(SAP!#REF!,Q837)&gt;0),"Matched", "")</f>
        <v>#REF!</v>
      </c>
    </row>
    <row r="838" spans="1:18">
      <c r="A838" s="9">
        <v>11563327</v>
      </c>
      <c r="B838" s="10">
        <v>43867</v>
      </c>
      <c r="C838" s="10">
        <v>43867</v>
      </c>
      <c r="D838" s="11" t="s">
        <v>10</v>
      </c>
      <c r="E838" s="11">
        <v>0</v>
      </c>
      <c r="F838" s="11">
        <v>0</v>
      </c>
      <c r="G838" s="11">
        <v>5404.1</v>
      </c>
      <c r="H838" s="11">
        <v>164743.99</v>
      </c>
      <c r="I838" s="11" t="s">
        <v>11</v>
      </c>
      <c r="J838" s="11" t="s">
        <v>12</v>
      </c>
      <c r="K838" s="1" t="str">
        <f t="shared" si="45"/>
        <v/>
      </c>
      <c r="L838" s="1" t="e">
        <f ca="1">IF(AND(K838&lt;&gt; "", COUNTIF(SAP!#REF!,K838)&gt;0),"Matched", "")</f>
        <v>#REF!</v>
      </c>
      <c r="M838" s="1" t="str">
        <f t="shared" si="43"/>
        <v/>
      </c>
      <c r="N838" s="1" t="e">
        <f ca="1">IF(AND(M838&lt;&gt; "", COUNTIF(SAP!#REF!,M838)&gt;0),"Matched", "")</f>
        <v>#REF!</v>
      </c>
      <c r="O838" s="1" t="str">
        <f t="shared" si="44"/>
        <v/>
      </c>
      <c r="P838" s="1" t="e">
        <f ca="1">IF(AND(O838&lt;&gt; "", COUNTIF(SAP!#REF!,O838)&gt;0),"Matched", "")</f>
        <v>#REF!</v>
      </c>
      <c r="Q838" s="1" t="str">
        <f ca="1">IF(D838="AC","Logic4"&amp;"_"&amp;TEXT(C838,"dd.mm.yyyy") &amp;"_"&amp; 1762997.21,"")</f>
        <v>Logic4_06.02.2020_1762997.21</v>
      </c>
      <c r="R838" s="1" t="e">
        <f ca="1">IF(AND(Q838&lt;&gt; "", COUNTIF(SAP!#REF!,Q838)&gt;0),"Matched", "")</f>
        <v>#REF!</v>
      </c>
    </row>
    <row r="839" spans="1:18">
      <c r="A839" s="13">
        <v>11563327</v>
      </c>
      <c r="B839" s="14">
        <v>43867</v>
      </c>
      <c r="C839" s="14">
        <v>43867</v>
      </c>
      <c r="D839" s="15" t="s">
        <v>10</v>
      </c>
      <c r="E839" s="15">
        <v>0</v>
      </c>
      <c r="F839" s="15">
        <v>0</v>
      </c>
      <c r="G839" s="15">
        <v>5780</v>
      </c>
      <c r="H839" s="15">
        <v>170523.99</v>
      </c>
      <c r="I839" s="15" t="s">
        <v>11</v>
      </c>
      <c r="J839" s="15" t="s">
        <v>12</v>
      </c>
      <c r="K839" s="1" t="str">
        <f t="shared" si="45"/>
        <v/>
      </c>
      <c r="L839" s="1" t="e">
        <f ca="1">IF(AND(K839&lt;&gt; "", COUNTIF(SAP!#REF!,K839)&gt;0),"Matched", "")</f>
        <v>#REF!</v>
      </c>
      <c r="M839" s="1" t="str">
        <f t="shared" si="43"/>
        <v/>
      </c>
      <c r="N839" s="1" t="e">
        <f ca="1">IF(AND(M839&lt;&gt; "", COUNTIF(SAP!#REF!,M839)&gt;0),"Matched", "")</f>
        <v>#REF!</v>
      </c>
      <c r="O839" s="1" t="str">
        <f t="shared" si="44"/>
        <v/>
      </c>
      <c r="P839" s="1" t="e">
        <f ca="1">IF(AND(O839&lt;&gt; "", COUNTIF(SAP!#REF!,O839)&gt;0),"Matched", "")</f>
        <v>#REF!</v>
      </c>
      <c r="Q839" s="1" t="str">
        <f ca="1">IF(D839="AC","Logic4"&amp;"_"&amp;TEXT(C839,"dd.mm.yyyy") &amp;"_"&amp; 1762997.21,"")</f>
        <v>Logic4_06.02.2020_1762997.21</v>
      </c>
      <c r="R839" s="1" t="e">
        <f ca="1">IF(AND(Q839&lt;&gt; "", COUNTIF(SAP!#REF!,Q839)&gt;0),"Matched", "")</f>
        <v>#REF!</v>
      </c>
    </row>
    <row r="840" spans="1:18">
      <c r="A840" s="9">
        <v>11563327</v>
      </c>
      <c r="B840" s="10">
        <v>43867</v>
      </c>
      <c r="C840" s="10">
        <v>43867</v>
      </c>
      <c r="D840" s="11" t="s">
        <v>10</v>
      </c>
      <c r="E840" s="11">
        <v>0</v>
      </c>
      <c r="F840" s="11">
        <v>0</v>
      </c>
      <c r="G840" s="11">
        <v>6218.84</v>
      </c>
      <c r="H840" s="11">
        <v>176742.83</v>
      </c>
      <c r="I840" s="11" t="s">
        <v>11</v>
      </c>
      <c r="J840" s="11" t="s">
        <v>12</v>
      </c>
      <c r="K840" s="1" t="str">
        <f t="shared" si="45"/>
        <v/>
      </c>
      <c r="L840" s="1" t="e">
        <f ca="1">IF(AND(K840&lt;&gt; "", COUNTIF(SAP!#REF!,K840)&gt;0),"Matched", "")</f>
        <v>#REF!</v>
      </c>
      <c r="M840" s="1" t="str">
        <f t="shared" si="43"/>
        <v/>
      </c>
      <c r="N840" s="1" t="e">
        <f ca="1">IF(AND(M840&lt;&gt; "", COUNTIF(SAP!#REF!,M840)&gt;0),"Matched", "")</f>
        <v>#REF!</v>
      </c>
      <c r="O840" s="1" t="str">
        <f t="shared" si="44"/>
        <v/>
      </c>
      <c r="P840" s="1" t="e">
        <f ca="1">IF(AND(O840&lt;&gt; "", COUNTIF(SAP!#REF!,O840)&gt;0),"Matched", "")</f>
        <v>#REF!</v>
      </c>
      <c r="Q840" s="1" t="str">
        <f ca="1">IF(D840="AC","Logic4"&amp;"_"&amp;TEXT(C840,"dd.mm.yyyy") &amp;"_"&amp; 1762997.21,"")</f>
        <v>Logic4_06.02.2020_1762997.21</v>
      </c>
      <c r="R840" s="1" t="e">
        <f ca="1">IF(AND(Q840&lt;&gt; "", COUNTIF(SAP!#REF!,Q840)&gt;0),"Matched", "")</f>
        <v>#REF!</v>
      </c>
    </row>
    <row r="841" spans="1:18">
      <c r="A841" s="13">
        <v>11563327</v>
      </c>
      <c r="B841" s="14">
        <v>43867</v>
      </c>
      <c r="C841" s="14">
        <v>43867</v>
      </c>
      <c r="D841" s="15" t="s">
        <v>10</v>
      </c>
      <c r="E841" s="15">
        <v>0</v>
      </c>
      <c r="F841" s="15">
        <v>0</v>
      </c>
      <c r="G841" s="15">
        <v>6400</v>
      </c>
      <c r="H841" s="15">
        <v>183142.83</v>
      </c>
      <c r="I841" s="15" t="s">
        <v>11</v>
      </c>
      <c r="J841" s="15" t="s">
        <v>12</v>
      </c>
      <c r="K841" s="1" t="str">
        <f t="shared" si="45"/>
        <v/>
      </c>
      <c r="L841" s="1" t="e">
        <f ca="1">IF(AND(K841&lt;&gt; "", COUNTIF(SAP!#REF!,K841)&gt;0),"Matched", "")</f>
        <v>#REF!</v>
      </c>
      <c r="M841" s="1" t="str">
        <f t="shared" si="43"/>
        <v/>
      </c>
      <c r="N841" s="1" t="e">
        <f ca="1">IF(AND(M841&lt;&gt; "", COUNTIF(SAP!#REF!,M841)&gt;0),"Matched", "")</f>
        <v>#REF!</v>
      </c>
      <c r="O841" s="1" t="str">
        <f t="shared" si="44"/>
        <v/>
      </c>
      <c r="P841" s="1" t="e">
        <f ca="1">IF(AND(O841&lt;&gt; "", COUNTIF(SAP!#REF!,O841)&gt;0),"Matched", "")</f>
        <v>#REF!</v>
      </c>
      <c r="Q841" s="1" t="str">
        <f ca="1">IF(D841="AC","Logic4"&amp;"_"&amp;TEXT(C841,"dd.mm.yyyy") &amp;"_"&amp; 1762997.21,"")</f>
        <v>Logic4_06.02.2020_1762997.21</v>
      </c>
      <c r="R841" s="1" t="e">
        <f ca="1">IF(AND(Q841&lt;&gt; "", COUNTIF(SAP!#REF!,Q841)&gt;0),"Matched", "")</f>
        <v>#REF!</v>
      </c>
    </row>
    <row r="842" spans="1:18">
      <c r="A842" s="9">
        <v>11563327</v>
      </c>
      <c r="B842" s="10">
        <v>43867</v>
      </c>
      <c r="C842" s="10">
        <v>43867</v>
      </c>
      <c r="D842" s="11" t="s">
        <v>10</v>
      </c>
      <c r="E842" s="11">
        <v>0</v>
      </c>
      <c r="F842" s="11">
        <v>0</v>
      </c>
      <c r="G842" s="11">
        <v>6800</v>
      </c>
      <c r="H842" s="11">
        <v>189942.83</v>
      </c>
      <c r="I842" s="11" t="s">
        <v>11</v>
      </c>
      <c r="J842" s="11" t="s">
        <v>12</v>
      </c>
      <c r="K842" s="1" t="str">
        <f t="shared" si="45"/>
        <v/>
      </c>
      <c r="L842" s="1" t="e">
        <f ca="1">IF(AND(K842&lt;&gt; "", COUNTIF(SAP!#REF!,K842)&gt;0),"Matched", "")</f>
        <v>#REF!</v>
      </c>
      <c r="M842" s="1" t="str">
        <f t="shared" si="43"/>
        <v/>
      </c>
      <c r="N842" s="1" t="e">
        <f ca="1">IF(AND(M842&lt;&gt; "", COUNTIF(SAP!#REF!,M842)&gt;0),"Matched", "")</f>
        <v>#REF!</v>
      </c>
      <c r="O842" s="1" t="str">
        <f t="shared" si="44"/>
        <v/>
      </c>
      <c r="P842" s="1" t="e">
        <f ca="1">IF(AND(O842&lt;&gt; "", COUNTIF(SAP!#REF!,O842)&gt;0),"Matched", "")</f>
        <v>#REF!</v>
      </c>
      <c r="Q842" s="1" t="str">
        <f ca="1">IF(D842="AC","Logic4"&amp;"_"&amp;TEXT(C842,"dd.mm.yyyy") &amp;"_"&amp; 1762997.21,"")</f>
        <v>Logic4_06.02.2020_1762997.21</v>
      </c>
      <c r="R842" s="1" t="e">
        <f ca="1">IF(AND(Q842&lt;&gt; "", COUNTIF(SAP!#REF!,Q842)&gt;0),"Matched", "")</f>
        <v>#REF!</v>
      </c>
    </row>
    <row r="843" spans="1:18">
      <c r="A843" s="13">
        <v>11563327</v>
      </c>
      <c r="B843" s="14">
        <v>43867</v>
      </c>
      <c r="C843" s="14">
        <v>43867</v>
      </c>
      <c r="D843" s="15" t="s">
        <v>10</v>
      </c>
      <c r="E843" s="15">
        <v>0</v>
      </c>
      <c r="F843" s="15">
        <v>0</v>
      </c>
      <c r="G843" s="15">
        <v>6835.8</v>
      </c>
      <c r="H843" s="15">
        <v>196778.63</v>
      </c>
      <c r="I843" s="15" t="s">
        <v>11</v>
      </c>
      <c r="J843" s="15" t="s">
        <v>12</v>
      </c>
      <c r="K843" s="1" t="str">
        <f t="shared" si="45"/>
        <v/>
      </c>
      <c r="L843" s="1" t="e">
        <f ca="1">IF(AND(K843&lt;&gt; "", COUNTIF(SAP!#REF!,K843)&gt;0),"Matched", "")</f>
        <v>#REF!</v>
      </c>
      <c r="M843" s="1" t="str">
        <f t="shared" si="43"/>
        <v/>
      </c>
      <c r="N843" s="1" t="e">
        <f ca="1">IF(AND(M843&lt;&gt; "", COUNTIF(SAP!#REF!,M843)&gt;0),"Matched", "")</f>
        <v>#REF!</v>
      </c>
      <c r="O843" s="1" t="str">
        <f t="shared" si="44"/>
        <v/>
      </c>
      <c r="P843" s="1" t="e">
        <f ca="1">IF(AND(O843&lt;&gt; "", COUNTIF(SAP!#REF!,O843)&gt;0),"Matched", "")</f>
        <v>#REF!</v>
      </c>
      <c r="Q843" s="1" t="str">
        <f ca="1">IF(D843="AC","Logic4"&amp;"_"&amp;TEXT(C843,"dd.mm.yyyy") &amp;"_"&amp; 1762997.21,"")</f>
        <v>Logic4_06.02.2020_1762997.21</v>
      </c>
      <c r="R843" s="1" t="e">
        <f ca="1">IF(AND(Q843&lt;&gt; "", COUNTIF(SAP!#REF!,Q843)&gt;0),"Matched", "")</f>
        <v>#REF!</v>
      </c>
    </row>
    <row r="844" spans="1:18">
      <c r="A844" s="9">
        <v>11563327</v>
      </c>
      <c r="B844" s="10">
        <v>43867</v>
      </c>
      <c r="C844" s="10">
        <v>43867</v>
      </c>
      <c r="D844" s="11" t="s">
        <v>10</v>
      </c>
      <c r="E844" s="11">
        <v>0</v>
      </c>
      <c r="F844" s="11">
        <v>0</v>
      </c>
      <c r="G844" s="11">
        <v>6900</v>
      </c>
      <c r="H844" s="11">
        <v>203678.63</v>
      </c>
      <c r="I844" s="11" t="s">
        <v>11</v>
      </c>
      <c r="J844" s="11" t="s">
        <v>12</v>
      </c>
      <c r="K844" s="1" t="str">
        <f t="shared" si="45"/>
        <v/>
      </c>
      <c r="L844" s="1" t="e">
        <f ca="1">IF(AND(K844&lt;&gt; "", COUNTIF(SAP!#REF!,K844)&gt;0),"Matched", "")</f>
        <v>#REF!</v>
      </c>
      <c r="M844" s="1" t="str">
        <f t="shared" si="43"/>
        <v/>
      </c>
      <c r="N844" s="1" t="e">
        <f ca="1">IF(AND(M844&lt;&gt; "", COUNTIF(SAP!#REF!,M844)&gt;0),"Matched", "")</f>
        <v>#REF!</v>
      </c>
      <c r="O844" s="1" t="str">
        <f t="shared" si="44"/>
        <v/>
      </c>
      <c r="P844" s="1" t="e">
        <f ca="1">IF(AND(O844&lt;&gt; "", COUNTIF(SAP!#REF!,O844)&gt;0),"Matched", "")</f>
        <v>#REF!</v>
      </c>
      <c r="Q844" s="1" t="str">
        <f ca="1">IF(D844="AC","Logic4"&amp;"_"&amp;TEXT(C844,"dd.mm.yyyy") &amp;"_"&amp; 1762997.21,"")</f>
        <v>Logic4_06.02.2020_1762997.21</v>
      </c>
      <c r="R844" s="1" t="e">
        <f ca="1">IF(AND(Q844&lt;&gt; "", COUNTIF(SAP!#REF!,Q844)&gt;0),"Matched", "")</f>
        <v>#REF!</v>
      </c>
    </row>
    <row r="845" spans="1:18">
      <c r="A845" s="13">
        <v>11563327</v>
      </c>
      <c r="B845" s="14">
        <v>43867</v>
      </c>
      <c r="C845" s="14">
        <v>43867</v>
      </c>
      <c r="D845" s="15" t="s">
        <v>10</v>
      </c>
      <c r="E845" s="15">
        <v>0</v>
      </c>
      <c r="F845" s="15">
        <v>0</v>
      </c>
      <c r="G845" s="15">
        <v>6941.3</v>
      </c>
      <c r="H845" s="15">
        <v>210619.93</v>
      </c>
      <c r="I845" s="15" t="s">
        <v>11</v>
      </c>
      <c r="J845" s="15" t="s">
        <v>12</v>
      </c>
      <c r="K845" s="1" t="str">
        <f t="shared" si="45"/>
        <v/>
      </c>
      <c r="L845" s="1" t="e">
        <f ca="1">IF(AND(K845&lt;&gt; "", COUNTIF(SAP!#REF!,K845)&gt;0),"Matched", "")</f>
        <v>#REF!</v>
      </c>
      <c r="M845" s="1" t="str">
        <f t="shared" si="43"/>
        <v/>
      </c>
      <c r="N845" s="1" t="e">
        <f ca="1">IF(AND(M845&lt;&gt; "", COUNTIF(SAP!#REF!,M845)&gt;0),"Matched", "")</f>
        <v>#REF!</v>
      </c>
      <c r="O845" s="1" t="str">
        <f t="shared" si="44"/>
        <v/>
      </c>
      <c r="P845" s="1" t="e">
        <f ca="1">IF(AND(O845&lt;&gt; "", COUNTIF(SAP!#REF!,O845)&gt;0),"Matched", "")</f>
        <v>#REF!</v>
      </c>
      <c r="Q845" s="1" t="str">
        <f ca="1">IF(D845="AC","Logic4"&amp;"_"&amp;TEXT(C845,"dd.mm.yyyy") &amp;"_"&amp; 1762997.21,"")</f>
        <v>Logic4_06.02.2020_1762997.21</v>
      </c>
      <c r="R845" s="1" t="e">
        <f ca="1">IF(AND(Q845&lt;&gt; "", COUNTIF(SAP!#REF!,Q845)&gt;0),"Matched", "")</f>
        <v>#REF!</v>
      </c>
    </row>
    <row r="846" spans="1:18">
      <c r="A846" s="9">
        <v>11563327</v>
      </c>
      <c r="B846" s="10">
        <v>43867</v>
      </c>
      <c r="C846" s="10">
        <v>43867</v>
      </c>
      <c r="D846" s="11" t="s">
        <v>10</v>
      </c>
      <c r="E846" s="11">
        <v>0</v>
      </c>
      <c r="F846" s="11">
        <v>0</v>
      </c>
      <c r="G846" s="11">
        <v>7160</v>
      </c>
      <c r="H846" s="11">
        <v>217779.93</v>
      </c>
      <c r="I846" s="11" t="s">
        <v>11</v>
      </c>
      <c r="J846" s="11" t="s">
        <v>12</v>
      </c>
      <c r="K846" s="1" t="str">
        <f t="shared" si="45"/>
        <v/>
      </c>
      <c r="L846" s="1" t="e">
        <f ca="1">IF(AND(K846&lt;&gt; "", COUNTIF(SAP!#REF!,K846)&gt;0),"Matched", "")</f>
        <v>#REF!</v>
      </c>
      <c r="M846" s="1" t="str">
        <f t="shared" si="43"/>
        <v/>
      </c>
      <c r="N846" s="1" t="e">
        <f ca="1">IF(AND(M846&lt;&gt; "", COUNTIF(SAP!#REF!,M846)&gt;0),"Matched", "")</f>
        <v>#REF!</v>
      </c>
      <c r="O846" s="1" t="str">
        <f t="shared" si="44"/>
        <v/>
      </c>
      <c r="P846" s="1" t="e">
        <f ca="1">IF(AND(O846&lt;&gt; "", COUNTIF(SAP!#REF!,O846)&gt;0),"Matched", "")</f>
        <v>#REF!</v>
      </c>
      <c r="Q846" s="1" t="str">
        <f ca="1">IF(D846="AC","Logic4"&amp;"_"&amp;TEXT(C846,"dd.mm.yyyy") &amp;"_"&amp; 1762997.21,"")</f>
        <v>Logic4_06.02.2020_1762997.21</v>
      </c>
      <c r="R846" s="1" t="e">
        <f ca="1">IF(AND(Q846&lt;&gt; "", COUNTIF(SAP!#REF!,Q846)&gt;0),"Matched", "")</f>
        <v>#REF!</v>
      </c>
    </row>
    <row r="847" spans="1:18">
      <c r="A847" s="13">
        <v>11563327</v>
      </c>
      <c r="B847" s="14">
        <v>43867</v>
      </c>
      <c r="C847" s="14">
        <v>43867</v>
      </c>
      <c r="D847" s="15" t="s">
        <v>10</v>
      </c>
      <c r="E847" s="15">
        <v>0</v>
      </c>
      <c r="F847" s="15">
        <v>0</v>
      </c>
      <c r="G847" s="15">
        <v>7161.83</v>
      </c>
      <c r="H847" s="15">
        <v>224941.76</v>
      </c>
      <c r="I847" s="15" t="s">
        <v>11</v>
      </c>
      <c r="J847" s="15" t="s">
        <v>12</v>
      </c>
      <c r="K847" s="1" t="str">
        <f t="shared" si="45"/>
        <v/>
      </c>
      <c r="L847" s="1" t="e">
        <f ca="1">IF(AND(K847&lt;&gt; "", COUNTIF(SAP!#REF!,K847)&gt;0),"Matched", "")</f>
        <v>#REF!</v>
      </c>
      <c r="M847" s="1" t="str">
        <f t="shared" si="43"/>
        <v/>
      </c>
      <c r="N847" s="1" t="e">
        <f ca="1">IF(AND(M847&lt;&gt; "", COUNTIF(SAP!#REF!,M847)&gt;0),"Matched", "")</f>
        <v>#REF!</v>
      </c>
      <c r="O847" s="1" t="str">
        <f t="shared" si="44"/>
        <v/>
      </c>
      <c r="P847" s="1" t="e">
        <f ca="1">IF(AND(O847&lt;&gt; "", COUNTIF(SAP!#REF!,O847)&gt;0),"Matched", "")</f>
        <v>#REF!</v>
      </c>
      <c r="Q847" s="1" t="str">
        <f ca="1">IF(D847="AC","Logic4"&amp;"_"&amp;TEXT(C847,"dd.mm.yyyy") &amp;"_"&amp; 1762997.21,"")</f>
        <v>Logic4_06.02.2020_1762997.21</v>
      </c>
      <c r="R847" s="1" t="e">
        <f ca="1">IF(AND(Q847&lt;&gt; "", COUNTIF(SAP!#REF!,Q847)&gt;0),"Matched", "")</f>
        <v>#REF!</v>
      </c>
    </row>
    <row r="848" spans="1:18">
      <c r="A848" s="9">
        <v>11563327</v>
      </c>
      <c r="B848" s="10">
        <v>43867</v>
      </c>
      <c r="C848" s="10">
        <v>43867</v>
      </c>
      <c r="D848" s="11" t="s">
        <v>10</v>
      </c>
      <c r="E848" s="11">
        <v>0</v>
      </c>
      <c r="F848" s="11">
        <v>0</v>
      </c>
      <c r="G848" s="11">
        <v>7696.8</v>
      </c>
      <c r="H848" s="11">
        <v>232638.56</v>
      </c>
      <c r="I848" s="11" t="s">
        <v>11</v>
      </c>
      <c r="J848" s="11" t="s">
        <v>12</v>
      </c>
      <c r="K848" s="1" t="str">
        <f t="shared" si="45"/>
        <v/>
      </c>
      <c r="L848" s="1" t="e">
        <f ca="1">IF(AND(K848&lt;&gt; "", COUNTIF(SAP!#REF!,K848)&gt;0),"Matched", "")</f>
        <v>#REF!</v>
      </c>
      <c r="M848" s="1" t="str">
        <f t="shared" ref="M848:M911" si="46">IF(D848="TR","Logic2"&amp;"_"&amp;TEXT(C848,"dd.mm.yyyy") &amp;"_"&amp; F848,"")</f>
        <v/>
      </c>
      <c r="N848" s="1" t="e">
        <f ca="1">IF(AND(M848&lt;&gt; "", COUNTIF(SAP!#REF!,M848)&gt;0),"Matched", "")</f>
        <v>#REF!</v>
      </c>
      <c r="O848" s="1" t="str">
        <f t="shared" ref="O848:O911" si="47">IF(D848="AF","Logic3"&amp;"_"&amp;G848,"")</f>
        <v/>
      </c>
      <c r="P848" s="1" t="e">
        <f ca="1">IF(AND(O848&lt;&gt; "", COUNTIF(SAP!#REF!,O848)&gt;0),"Matched", "")</f>
        <v>#REF!</v>
      </c>
      <c r="Q848" s="1" t="str">
        <f ca="1">IF(D848="AC","Logic4"&amp;"_"&amp;TEXT(C848,"dd.mm.yyyy") &amp;"_"&amp; 1762997.21,"")</f>
        <v>Logic4_06.02.2020_1762997.21</v>
      </c>
      <c r="R848" s="1" t="e">
        <f ca="1">IF(AND(Q848&lt;&gt; "", COUNTIF(SAP!#REF!,Q848)&gt;0),"Matched", "")</f>
        <v>#REF!</v>
      </c>
    </row>
    <row r="849" spans="1:18">
      <c r="A849" s="13">
        <v>11563327</v>
      </c>
      <c r="B849" s="14">
        <v>43867</v>
      </c>
      <c r="C849" s="14">
        <v>43867</v>
      </c>
      <c r="D849" s="15" t="s">
        <v>10</v>
      </c>
      <c r="E849" s="15">
        <v>0</v>
      </c>
      <c r="F849" s="15">
        <v>0</v>
      </c>
      <c r="G849" s="15">
        <v>7778.2</v>
      </c>
      <c r="H849" s="15">
        <v>240416.76</v>
      </c>
      <c r="I849" s="15" t="s">
        <v>11</v>
      </c>
      <c r="J849" s="15" t="s">
        <v>12</v>
      </c>
      <c r="K849" s="1" t="str">
        <f t="shared" si="45"/>
        <v/>
      </c>
      <c r="L849" s="1" t="e">
        <f ca="1">IF(AND(K849&lt;&gt; "", COUNTIF(SAP!#REF!,K849)&gt;0),"Matched", "")</f>
        <v>#REF!</v>
      </c>
      <c r="M849" s="1" t="str">
        <f t="shared" si="46"/>
        <v/>
      </c>
      <c r="N849" s="1" t="e">
        <f ca="1">IF(AND(M849&lt;&gt; "", COUNTIF(SAP!#REF!,M849)&gt;0),"Matched", "")</f>
        <v>#REF!</v>
      </c>
      <c r="O849" s="1" t="str">
        <f t="shared" si="47"/>
        <v/>
      </c>
      <c r="P849" s="1" t="e">
        <f ca="1">IF(AND(O849&lt;&gt; "", COUNTIF(SAP!#REF!,O849)&gt;0),"Matched", "")</f>
        <v>#REF!</v>
      </c>
      <c r="Q849" s="1" t="str">
        <f ca="1">IF(D849="AC","Logic4"&amp;"_"&amp;TEXT(C849,"dd.mm.yyyy") &amp;"_"&amp; 1762997.21,"")</f>
        <v>Logic4_06.02.2020_1762997.21</v>
      </c>
      <c r="R849" s="1" t="e">
        <f ca="1">IF(AND(Q849&lt;&gt; "", COUNTIF(SAP!#REF!,Q849)&gt;0),"Matched", "")</f>
        <v>#REF!</v>
      </c>
    </row>
    <row r="850" spans="1:18">
      <c r="A850" s="9">
        <v>11563327</v>
      </c>
      <c r="B850" s="10">
        <v>43867</v>
      </c>
      <c r="C850" s="10">
        <v>43867</v>
      </c>
      <c r="D850" s="11" t="s">
        <v>10</v>
      </c>
      <c r="E850" s="11">
        <v>0</v>
      </c>
      <c r="F850" s="11">
        <v>0</v>
      </c>
      <c r="G850" s="11">
        <v>7838.2</v>
      </c>
      <c r="H850" s="11">
        <v>248254.96</v>
      </c>
      <c r="I850" s="11" t="s">
        <v>11</v>
      </c>
      <c r="J850" s="11" t="s">
        <v>12</v>
      </c>
      <c r="K850" s="1" t="str">
        <f t="shared" si="45"/>
        <v/>
      </c>
      <c r="L850" s="1" t="e">
        <f ca="1">IF(AND(K850&lt;&gt; "", COUNTIF(SAP!#REF!,K850)&gt;0),"Matched", "")</f>
        <v>#REF!</v>
      </c>
      <c r="M850" s="1" t="str">
        <f t="shared" si="46"/>
        <v/>
      </c>
      <c r="N850" s="1" t="e">
        <f ca="1">IF(AND(M850&lt;&gt; "", COUNTIF(SAP!#REF!,M850)&gt;0),"Matched", "")</f>
        <v>#REF!</v>
      </c>
      <c r="O850" s="1" t="str">
        <f t="shared" si="47"/>
        <v/>
      </c>
      <c r="P850" s="1" t="e">
        <f ca="1">IF(AND(O850&lt;&gt; "", COUNTIF(SAP!#REF!,O850)&gt;0),"Matched", "")</f>
        <v>#REF!</v>
      </c>
      <c r="Q850" s="1" t="str">
        <f ca="1">IF(D850="AC","Logic4"&amp;"_"&amp;TEXT(C850,"dd.mm.yyyy") &amp;"_"&amp; 1762997.21,"")</f>
        <v>Logic4_06.02.2020_1762997.21</v>
      </c>
      <c r="R850" s="1" t="e">
        <f ca="1">IF(AND(Q850&lt;&gt; "", COUNTIF(SAP!#REF!,Q850)&gt;0),"Matched", "")</f>
        <v>#REF!</v>
      </c>
    </row>
    <row r="851" spans="1:18">
      <c r="A851" s="13">
        <v>11563327</v>
      </c>
      <c r="B851" s="14">
        <v>43867</v>
      </c>
      <c r="C851" s="14">
        <v>43867</v>
      </c>
      <c r="D851" s="15" t="s">
        <v>10</v>
      </c>
      <c r="E851" s="15">
        <v>0</v>
      </c>
      <c r="F851" s="15">
        <v>0</v>
      </c>
      <c r="G851" s="15">
        <v>7939.6</v>
      </c>
      <c r="H851" s="15">
        <v>256194.56</v>
      </c>
      <c r="I851" s="15" t="s">
        <v>11</v>
      </c>
      <c r="J851" s="15" t="s">
        <v>12</v>
      </c>
      <c r="K851" s="1" t="str">
        <f t="shared" si="45"/>
        <v/>
      </c>
      <c r="L851" s="1" t="e">
        <f ca="1">IF(AND(K851&lt;&gt; "", COUNTIF(SAP!#REF!,K851)&gt;0),"Matched", "")</f>
        <v>#REF!</v>
      </c>
      <c r="M851" s="1" t="str">
        <f t="shared" si="46"/>
        <v/>
      </c>
      <c r="N851" s="1" t="e">
        <f ca="1">IF(AND(M851&lt;&gt; "", COUNTIF(SAP!#REF!,M851)&gt;0),"Matched", "")</f>
        <v>#REF!</v>
      </c>
      <c r="O851" s="1" t="str">
        <f t="shared" si="47"/>
        <v/>
      </c>
      <c r="P851" s="1" t="e">
        <f ca="1">IF(AND(O851&lt;&gt; "", COUNTIF(SAP!#REF!,O851)&gt;0),"Matched", "")</f>
        <v>#REF!</v>
      </c>
      <c r="Q851" s="1" t="str">
        <f ca="1">IF(D851="AC","Logic4"&amp;"_"&amp;TEXT(C851,"dd.mm.yyyy") &amp;"_"&amp; 1762997.21,"")</f>
        <v>Logic4_06.02.2020_1762997.21</v>
      </c>
      <c r="R851" s="1" t="e">
        <f ca="1">IF(AND(Q851&lt;&gt; "", COUNTIF(SAP!#REF!,Q851)&gt;0),"Matched", "")</f>
        <v>#REF!</v>
      </c>
    </row>
    <row r="852" spans="1:18">
      <c r="A852" s="9">
        <v>11563327</v>
      </c>
      <c r="B852" s="10">
        <v>43867</v>
      </c>
      <c r="C852" s="10">
        <v>43867</v>
      </c>
      <c r="D852" s="11" t="s">
        <v>10</v>
      </c>
      <c r="E852" s="11">
        <v>0</v>
      </c>
      <c r="F852" s="11">
        <v>0</v>
      </c>
      <c r="G852" s="11">
        <v>8001</v>
      </c>
      <c r="H852" s="11">
        <v>264195.56</v>
      </c>
      <c r="I852" s="11" t="s">
        <v>11</v>
      </c>
      <c r="J852" s="11" t="s">
        <v>12</v>
      </c>
      <c r="K852" s="1" t="str">
        <f t="shared" si="45"/>
        <v/>
      </c>
      <c r="L852" s="1" t="e">
        <f ca="1">IF(AND(K852&lt;&gt; "", COUNTIF(SAP!#REF!,K852)&gt;0),"Matched", "")</f>
        <v>#REF!</v>
      </c>
      <c r="M852" s="1" t="str">
        <f t="shared" si="46"/>
        <v/>
      </c>
      <c r="N852" s="1" t="e">
        <f ca="1">IF(AND(M852&lt;&gt; "", COUNTIF(SAP!#REF!,M852)&gt;0),"Matched", "")</f>
        <v>#REF!</v>
      </c>
      <c r="O852" s="1" t="str">
        <f t="shared" si="47"/>
        <v/>
      </c>
      <c r="P852" s="1" t="e">
        <f ca="1">IF(AND(O852&lt;&gt; "", COUNTIF(SAP!#REF!,O852)&gt;0),"Matched", "")</f>
        <v>#REF!</v>
      </c>
      <c r="Q852" s="1" t="str">
        <f ca="1">IF(D852="AC","Logic4"&amp;"_"&amp;TEXT(C852,"dd.mm.yyyy") &amp;"_"&amp; 1762997.21,"")</f>
        <v>Logic4_06.02.2020_1762997.21</v>
      </c>
      <c r="R852" s="1" t="e">
        <f ca="1">IF(AND(Q852&lt;&gt; "", COUNTIF(SAP!#REF!,Q852)&gt;0),"Matched", "")</f>
        <v>#REF!</v>
      </c>
    </row>
    <row r="853" spans="1:18">
      <c r="A853" s="13">
        <v>11563327</v>
      </c>
      <c r="B853" s="14">
        <v>43867</v>
      </c>
      <c r="C853" s="14">
        <v>43867</v>
      </c>
      <c r="D853" s="15" t="s">
        <v>10</v>
      </c>
      <c r="E853" s="15">
        <v>0</v>
      </c>
      <c r="F853" s="15">
        <v>0</v>
      </c>
      <c r="G853" s="15">
        <v>8040</v>
      </c>
      <c r="H853" s="15">
        <v>272235.56</v>
      </c>
      <c r="I853" s="15" t="s">
        <v>11</v>
      </c>
      <c r="J853" s="15" t="s">
        <v>12</v>
      </c>
      <c r="K853" s="1" t="str">
        <f t="shared" si="45"/>
        <v/>
      </c>
      <c r="L853" s="1" t="e">
        <f ca="1">IF(AND(K853&lt;&gt; "", COUNTIF(SAP!#REF!,K853)&gt;0),"Matched", "")</f>
        <v>#REF!</v>
      </c>
      <c r="M853" s="1" t="str">
        <f t="shared" si="46"/>
        <v/>
      </c>
      <c r="N853" s="1" t="e">
        <f ca="1">IF(AND(M853&lt;&gt; "", COUNTIF(SAP!#REF!,M853)&gt;0),"Matched", "")</f>
        <v>#REF!</v>
      </c>
      <c r="O853" s="1" t="str">
        <f t="shared" si="47"/>
        <v/>
      </c>
      <c r="P853" s="1" t="e">
        <f ca="1">IF(AND(O853&lt;&gt; "", COUNTIF(SAP!#REF!,O853)&gt;0),"Matched", "")</f>
        <v>#REF!</v>
      </c>
      <c r="Q853" s="1" t="str">
        <f ca="1">IF(D853="AC","Logic4"&amp;"_"&amp;TEXT(C853,"dd.mm.yyyy") &amp;"_"&amp; 1762997.21,"")</f>
        <v>Logic4_06.02.2020_1762997.21</v>
      </c>
      <c r="R853" s="1" t="e">
        <f ca="1">IF(AND(Q853&lt;&gt; "", COUNTIF(SAP!#REF!,Q853)&gt;0),"Matched", "")</f>
        <v>#REF!</v>
      </c>
    </row>
    <row r="854" spans="1:18">
      <c r="A854" s="9">
        <v>11563327</v>
      </c>
      <c r="B854" s="10">
        <v>43867</v>
      </c>
      <c r="C854" s="10">
        <v>43867</v>
      </c>
      <c r="D854" s="11" t="s">
        <v>10</v>
      </c>
      <c r="E854" s="11">
        <v>0</v>
      </c>
      <c r="F854" s="11">
        <v>0</v>
      </c>
      <c r="G854" s="11">
        <v>8080</v>
      </c>
      <c r="H854" s="11">
        <v>280315.56</v>
      </c>
      <c r="I854" s="11" t="s">
        <v>11</v>
      </c>
      <c r="J854" s="11" t="s">
        <v>12</v>
      </c>
      <c r="K854" s="1" t="str">
        <f t="shared" si="45"/>
        <v/>
      </c>
      <c r="L854" s="1" t="e">
        <f ca="1">IF(AND(K854&lt;&gt; "", COUNTIF(SAP!#REF!,K854)&gt;0),"Matched", "")</f>
        <v>#REF!</v>
      </c>
      <c r="M854" s="1" t="str">
        <f t="shared" si="46"/>
        <v/>
      </c>
      <c r="N854" s="1" t="e">
        <f ca="1">IF(AND(M854&lt;&gt; "", COUNTIF(SAP!#REF!,M854)&gt;0),"Matched", "")</f>
        <v>#REF!</v>
      </c>
      <c r="O854" s="1" t="str">
        <f t="shared" si="47"/>
        <v/>
      </c>
      <c r="P854" s="1" t="e">
        <f ca="1">IF(AND(O854&lt;&gt; "", COUNTIF(SAP!#REF!,O854)&gt;0),"Matched", "")</f>
        <v>#REF!</v>
      </c>
      <c r="Q854" s="1" t="str">
        <f ca="1">IF(D854="AC","Logic4"&amp;"_"&amp;TEXT(C854,"dd.mm.yyyy") &amp;"_"&amp; 1762997.21,"")</f>
        <v>Logic4_06.02.2020_1762997.21</v>
      </c>
      <c r="R854" s="1" t="e">
        <f ca="1">IF(AND(Q854&lt;&gt; "", COUNTIF(SAP!#REF!,Q854)&gt;0),"Matched", "")</f>
        <v>#REF!</v>
      </c>
    </row>
    <row r="855" spans="1:18">
      <c r="A855" s="13">
        <v>11563327</v>
      </c>
      <c r="B855" s="14">
        <v>43867</v>
      </c>
      <c r="C855" s="14">
        <v>43867</v>
      </c>
      <c r="D855" s="15" t="s">
        <v>10</v>
      </c>
      <c r="E855" s="15">
        <v>0</v>
      </c>
      <c r="F855" s="15">
        <v>0</v>
      </c>
      <c r="G855" s="15">
        <v>8080</v>
      </c>
      <c r="H855" s="15">
        <v>288395.56</v>
      </c>
      <c r="I855" s="15" t="s">
        <v>11</v>
      </c>
      <c r="J855" s="15" t="s">
        <v>12</v>
      </c>
      <c r="K855" s="1" t="str">
        <f t="shared" si="45"/>
        <v/>
      </c>
      <c r="L855" s="1" t="e">
        <f ca="1">IF(AND(K855&lt;&gt; "", COUNTIF(SAP!#REF!,K855)&gt;0),"Matched", "")</f>
        <v>#REF!</v>
      </c>
      <c r="M855" s="1" t="str">
        <f t="shared" si="46"/>
        <v/>
      </c>
      <c r="N855" s="1" t="e">
        <f ca="1">IF(AND(M855&lt;&gt; "", COUNTIF(SAP!#REF!,M855)&gt;0),"Matched", "")</f>
        <v>#REF!</v>
      </c>
      <c r="O855" s="1" t="str">
        <f t="shared" si="47"/>
        <v/>
      </c>
      <c r="P855" s="1" t="e">
        <f ca="1">IF(AND(O855&lt;&gt; "", COUNTIF(SAP!#REF!,O855)&gt;0),"Matched", "")</f>
        <v>#REF!</v>
      </c>
      <c r="Q855" s="1" t="str">
        <f ca="1">IF(D855="AC","Logic4"&amp;"_"&amp;TEXT(C855,"dd.mm.yyyy") &amp;"_"&amp; 1762997.21,"")</f>
        <v>Logic4_06.02.2020_1762997.21</v>
      </c>
      <c r="R855" s="1" t="e">
        <f ca="1">IF(AND(Q855&lt;&gt; "", COUNTIF(SAP!#REF!,Q855)&gt;0),"Matched", "")</f>
        <v>#REF!</v>
      </c>
    </row>
    <row r="856" spans="1:18">
      <c r="A856" s="9">
        <v>11563327</v>
      </c>
      <c r="B856" s="10">
        <v>43867</v>
      </c>
      <c r="C856" s="10">
        <v>43867</v>
      </c>
      <c r="D856" s="11" t="s">
        <v>10</v>
      </c>
      <c r="E856" s="11">
        <v>0</v>
      </c>
      <c r="F856" s="11">
        <v>0</v>
      </c>
      <c r="G856" s="11">
        <v>8100</v>
      </c>
      <c r="H856" s="11">
        <v>296495.56</v>
      </c>
      <c r="I856" s="11" t="s">
        <v>11</v>
      </c>
      <c r="J856" s="11" t="s">
        <v>12</v>
      </c>
      <c r="K856" s="1" t="str">
        <f t="shared" si="45"/>
        <v/>
      </c>
      <c r="L856" s="1" t="e">
        <f ca="1">IF(AND(K856&lt;&gt; "", COUNTIF(SAP!#REF!,K856)&gt;0),"Matched", "")</f>
        <v>#REF!</v>
      </c>
      <c r="M856" s="1" t="str">
        <f t="shared" si="46"/>
        <v/>
      </c>
      <c r="N856" s="1" t="e">
        <f ca="1">IF(AND(M856&lt;&gt; "", COUNTIF(SAP!#REF!,M856)&gt;0),"Matched", "")</f>
        <v>#REF!</v>
      </c>
      <c r="O856" s="1" t="str">
        <f t="shared" si="47"/>
        <v/>
      </c>
      <c r="P856" s="1" t="e">
        <f ca="1">IF(AND(O856&lt;&gt; "", COUNTIF(SAP!#REF!,O856)&gt;0),"Matched", "")</f>
        <v>#REF!</v>
      </c>
      <c r="Q856" s="1" t="str">
        <f ca="1">IF(D856="AC","Logic4"&amp;"_"&amp;TEXT(C856,"dd.mm.yyyy") &amp;"_"&amp; 1762997.21,"")</f>
        <v>Logic4_06.02.2020_1762997.21</v>
      </c>
      <c r="R856" s="1" t="e">
        <f ca="1">IF(AND(Q856&lt;&gt; "", COUNTIF(SAP!#REF!,Q856)&gt;0),"Matched", "")</f>
        <v>#REF!</v>
      </c>
    </row>
    <row r="857" spans="1:18">
      <c r="A857" s="13">
        <v>11563327</v>
      </c>
      <c r="B857" s="14">
        <v>43867</v>
      </c>
      <c r="C857" s="14">
        <v>43867</v>
      </c>
      <c r="D857" s="15" t="s">
        <v>10</v>
      </c>
      <c r="E857" s="15">
        <v>0</v>
      </c>
      <c r="F857" s="15">
        <v>0</v>
      </c>
      <c r="G857" s="15">
        <v>8100</v>
      </c>
      <c r="H857" s="15">
        <v>304595.56</v>
      </c>
      <c r="I857" s="15" t="s">
        <v>11</v>
      </c>
      <c r="J857" s="15" t="s">
        <v>12</v>
      </c>
      <c r="K857" s="1" t="str">
        <f t="shared" si="45"/>
        <v/>
      </c>
      <c r="L857" s="1" t="e">
        <f ca="1">IF(AND(K857&lt;&gt; "", COUNTIF(SAP!#REF!,K857)&gt;0),"Matched", "")</f>
        <v>#REF!</v>
      </c>
      <c r="M857" s="1" t="str">
        <f t="shared" si="46"/>
        <v/>
      </c>
      <c r="N857" s="1" t="e">
        <f ca="1">IF(AND(M857&lt;&gt; "", COUNTIF(SAP!#REF!,M857)&gt;0),"Matched", "")</f>
        <v>#REF!</v>
      </c>
      <c r="O857" s="1" t="str">
        <f t="shared" si="47"/>
        <v/>
      </c>
      <c r="P857" s="1" t="e">
        <f ca="1">IF(AND(O857&lt;&gt; "", COUNTIF(SAP!#REF!,O857)&gt;0),"Matched", "")</f>
        <v>#REF!</v>
      </c>
      <c r="Q857" s="1" t="str">
        <f ca="1">IF(D857="AC","Logic4"&amp;"_"&amp;TEXT(C857,"dd.mm.yyyy") &amp;"_"&amp; 1762997.21,"")</f>
        <v>Logic4_06.02.2020_1762997.21</v>
      </c>
      <c r="R857" s="1" t="e">
        <f ca="1">IF(AND(Q857&lt;&gt; "", COUNTIF(SAP!#REF!,Q857)&gt;0),"Matched", "")</f>
        <v>#REF!</v>
      </c>
    </row>
    <row r="858" spans="1:18">
      <c r="A858" s="9">
        <v>11563327</v>
      </c>
      <c r="B858" s="10">
        <v>43867</v>
      </c>
      <c r="C858" s="10">
        <v>43867</v>
      </c>
      <c r="D858" s="11" t="s">
        <v>10</v>
      </c>
      <c r="E858" s="11">
        <v>0</v>
      </c>
      <c r="F858" s="11">
        <v>0</v>
      </c>
      <c r="G858" s="11">
        <v>8230</v>
      </c>
      <c r="H858" s="11">
        <v>312825.56</v>
      </c>
      <c r="I858" s="11" t="s">
        <v>11</v>
      </c>
      <c r="J858" s="11" t="s">
        <v>12</v>
      </c>
      <c r="K858" s="1" t="str">
        <f t="shared" si="45"/>
        <v/>
      </c>
      <c r="L858" s="1" t="e">
        <f ca="1">IF(AND(K858&lt;&gt; "", COUNTIF(SAP!#REF!,K858)&gt;0),"Matched", "")</f>
        <v>#REF!</v>
      </c>
      <c r="M858" s="1" t="str">
        <f t="shared" si="46"/>
        <v/>
      </c>
      <c r="N858" s="1" t="e">
        <f ca="1">IF(AND(M858&lt;&gt; "", COUNTIF(SAP!#REF!,M858)&gt;0),"Matched", "")</f>
        <v>#REF!</v>
      </c>
      <c r="O858" s="1" t="str">
        <f t="shared" si="47"/>
        <v/>
      </c>
      <c r="P858" s="1" t="e">
        <f ca="1">IF(AND(O858&lt;&gt; "", COUNTIF(SAP!#REF!,O858)&gt;0),"Matched", "")</f>
        <v>#REF!</v>
      </c>
      <c r="Q858" s="1" t="str">
        <f ca="1">IF(D858="AC","Logic4"&amp;"_"&amp;TEXT(C858,"dd.mm.yyyy") &amp;"_"&amp; 1762997.21,"")</f>
        <v>Logic4_06.02.2020_1762997.21</v>
      </c>
      <c r="R858" s="1" t="e">
        <f ca="1">IF(AND(Q858&lt;&gt; "", COUNTIF(SAP!#REF!,Q858)&gt;0),"Matched", "")</f>
        <v>#REF!</v>
      </c>
    </row>
    <row r="859" spans="1:18">
      <c r="A859" s="13">
        <v>11563327</v>
      </c>
      <c r="B859" s="14">
        <v>43867</v>
      </c>
      <c r="C859" s="14">
        <v>43867</v>
      </c>
      <c r="D859" s="15" t="s">
        <v>10</v>
      </c>
      <c r="E859" s="15">
        <v>0</v>
      </c>
      <c r="F859" s="15">
        <v>0</v>
      </c>
      <c r="G859" s="15">
        <v>8278.4</v>
      </c>
      <c r="H859" s="15">
        <v>321103.96000000002</v>
      </c>
      <c r="I859" s="15" t="s">
        <v>11</v>
      </c>
      <c r="J859" s="15" t="s">
        <v>12</v>
      </c>
      <c r="K859" s="1" t="str">
        <f t="shared" si="45"/>
        <v/>
      </c>
      <c r="L859" s="1" t="e">
        <f ca="1">IF(AND(K859&lt;&gt; "", COUNTIF(SAP!#REF!,K859)&gt;0),"Matched", "")</f>
        <v>#REF!</v>
      </c>
      <c r="M859" s="1" t="str">
        <f t="shared" si="46"/>
        <v/>
      </c>
      <c r="N859" s="1" t="e">
        <f ca="1">IF(AND(M859&lt;&gt; "", COUNTIF(SAP!#REF!,M859)&gt;0),"Matched", "")</f>
        <v>#REF!</v>
      </c>
      <c r="O859" s="1" t="str">
        <f t="shared" si="47"/>
        <v/>
      </c>
      <c r="P859" s="1" t="e">
        <f ca="1">IF(AND(O859&lt;&gt; "", COUNTIF(SAP!#REF!,O859)&gt;0),"Matched", "")</f>
        <v>#REF!</v>
      </c>
      <c r="Q859" s="1" t="str">
        <f ca="1">IF(D859="AC","Logic4"&amp;"_"&amp;TEXT(C859,"dd.mm.yyyy") &amp;"_"&amp; 1762997.21,"")</f>
        <v>Logic4_06.02.2020_1762997.21</v>
      </c>
      <c r="R859" s="1" t="e">
        <f ca="1">IF(AND(Q859&lt;&gt; "", COUNTIF(SAP!#REF!,Q859)&gt;0),"Matched", "")</f>
        <v>#REF!</v>
      </c>
    </row>
    <row r="860" spans="1:18">
      <c r="A860" s="9">
        <v>11563327</v>
      </c>
      <c r="B860" s="10">
        <v>43867</v>
      </c>
      <c r="C860" s="10">
        <v>43867</v>
      </c>
      <c r="D860" s="11" t="s">
        <v>10</v>
      </c>
      <c r="E860" s="11">
        <v>0</v>
      </c>
      <c r="F860" s="11">
        <v>0</v>
      </c>
      <c r="G860" s="11">
        <v>8440</v>
      </c>
      <c r="H860" s="11">
        <v>329543.96000000002</v>
      </c>
      <c r="I860" s="11" t="s">
        <v>11</v>
      </c>
      <c r="J860" s="11" t="s">
        <v>12</v>
      </c>
      <c r="K860" s="1" t="str">
        <f t="shared" si="45"/>
        <v/>
      </c>
      <c r="L860" s="1" t="e">
        <f ca="1">IF(AND(K860&lt;&gt; "", COUNTIF(SAP!#REF!,K860)&gt;0),"Matched", "")</f>
        <v>#REF!</v>
      </c>
      <c r="M860" s="1" t="str">
        <f t="shared" si="46"/>
        <v/>
      </c>
      <c r="N860" s="1" t="e">
        <f ca="1">IF(AND(M860&lt;&gt; "", COUNTIF(SAP!#REF!,M860)&gt;0),"Matched", "")</f>
        <v>#REF!</v>
      </c>
      <c r="O860" s="1" t="str">
        <f t="shared" si="47"/>
        <v/>
      </c>
      <c r="P860" s="1" t="e">
        <f ca="1">IF(AND(O860&lt;&gt; "", COUNTIF(SAP!#REF!,O860)&gt;0),"Matched", "")</f>
        <v>#REF!</v>
      </c>
      <c r="Q860" s="1" t="str">
        <f ca="1">IF(D860="AC","Logic4"&amp;"_"&amp;TEXT(C860,"dd.mm.yyyy") &amp;"_"&amp; 1762997.21,"")</f>
        <v>Logic4_06.02.2020_1762997.21</v>
      </c>
      <c r="R860" s="1" t="e">
        <f ca="1">IF(AND(Q860&lt;&gt; "", COUNTIF(SAP!#REF!,Q860)&gt;0),"Matched", "")</f>
        <v>#REF!</v>
      </c>
    </row>
    <row r="861" spans="1:18">
      <c r="A861" s="13">
        <v>11563327</v>
      </c>
      <c r="B861" s="14">
        <v>43867</v>
      </c>
      <c r="C861" s="14">
        <v>43867</v>
      </c>
      <c r="D861" s="15" t="s">
        <v>10</v>
      </c>
      <c r="E861" s="15">
        <v>0</v>
      </c>
      <c r="F861" s="15">
        <v>0</v>
      </c>
      <c r="G861" s="15">
        <v>8611.5</v>
      </c>
      <c r="H861" s="15">
        <v>338155.46</v>
      </c>
      <c r="I861" s="15" t="s">
        <v>11</v>
      </c>
      <c r="J861" s="15" t="s">
        <v>12</v>
      </c>
      <c r="K861" s="1" t="str">
        <f t="shared" si="45"/>
        <v/>
      </c>
      <c r="L861" s="1" t="e">
        <f ca="1">IF(AND(K861&lt;&gt; "", COUNTIF(SAP!#REF!,K861)&gt;0),"Matched", "")</f>
        <v>#REF!</v>
      </c>
      <c r="M861" s="1" t="str">
        <f t="shared" si="46"/>
        <v/>
      </c>
      <c r="N861" s="1" t="e">
        <f ca="1">IF(AND(M861&lt;&gt; "", COUNTIF(SAP!#REF!,M861)&gt;0),"Matched", "")</f>
        <v>#REF!</v>
      </c>
      <c r="O861" s="1" t="str">
        <f t="shared" si="47"/>
        <v/>
      </c>
      <c r="P861" s="1" t="e">
        <f ca="1">IF(AND(O861&lt;&gt; "", COUNTIF(SAP!#REF!,O861)&gt;0),"Matched", "")</f>
        <v>#REF!</v>
      </c>
      <c r="Q861" s="1" t="str">
        <f ca="1">IF(D861="AC","Logic4"&amp;"_"&amp;TEXT(C861,"dd.mm.yyyy") &amp;"_"&amp; 1762997.21,"")</f>
        <v>Logic4_06.02.2020_1762997.21</v>
      </c>
      <c r="R861" s="1" t="e">
        <f ca="1">IF(AND(Q861&lt;&gt; "", COUNTIF(SAP!#REF!,Q861)&gt;0),"Matched", "")</f>
        <v>#REF!</v>
      </c>
    </row>
    <row r="862" spans="1:18">
      <c r="A862" s="9">
        <v>11563327</v>
      </c>
      <c r="B862" s="10">
        <v>43867</v>
      </c>
      <c r="C862" s="10">
        <v>43867</v>
      </c>
      <c r="D862" s="11" t="s">
        <v>10</v>
      </c>
      <c r="E862" s="11">
        <v>0</v>
      </c>
      <c r="F862" s="11">
        <v>0</v>
      </c>
      <c r="G862" s="11">
        <v>9120.2000000000007</v>
      </c>
      <c r="H862" s="11">
        <v>347275.66</v>
      </c>
      <c r="I862" s="11" t="s">
        <v>11</v>
      </c>
      <c r="J862" s="11" t="s">
        <v>12</v>
      </c>
      <c r="K862" s="1" t="str">
        <f t="shared" si="45"/>
        <v/>
      </c>
      <c r="L862" s="1" t="e">
        <f ca="1">IF(AND(K862&lt;&gt; "", COUNTIF(SAP!#REF!,K862)&gt;0),"Matched", "")</f>
        <v>#REF!</v>
      </c>
      <c r="M862" s="1" t="str">
        <f t="shared" si="46"/>
        <v/>
      </c>
      <c r="N862" s="1" t="e">
        <f ca="1">IF(AND(M862&lt;&gt; "", COUNTIF(SAP!#REF!,M862)&gt;0),"Matched", "")</f>
        <v>#REF!</v>
      </c>
      <c r="O862" s="1" t="str">
        <f t="shared" si="47"/>
        <v/>
      </c>
      <c r="P862" s="1" t="e">
        <f ca="1">IF(AND(O862&lt;&gt; "", COUNTIF(SAP!#REF!,O862)&gt;0),"Matched", "")</f>
        <v>#REF!</v>
      </c>
      <c r="Q862" s="1" t="str">
        <f ca="1">IF(D862="AC","Logic4"&amp;"_"&amp;TEXT(C862,"dd.mm.yyyy") &amp;"_"&amp; 1762997.21,"")</f>
        <v>Logic4_06.02.2020_1762997.21</v>
      </c>
      <c r="R862" s="1" t="e">
        <f ca="1">IF(AND(Q862&lt;&gt; "", COUNTIF(SAP!#REF!,Q862)&gt;0),"Matched", "")</f>
        <v>#REF!</v>
      </c>
    </row>
    <row r="863" spans="1:18">
      <c r="A863" s="13">
        <v>11563327</v>
      </c>
      <c r="B863" s="14">
        <v>43867</v>
      </c>
      <c r="C863" s="14">
        <v>43867</v>
      </c>
      <c r="D863" s="15" t="s">
        <v>10</v>
      </c>
      <c r="E863" s="15">
        <v>0</v>
      </c>
      <c r="F863" s="15">
        <v>0</v>
      </c>
      <c r="G863" s="15">
        <v>9188.2000000000007</v>
      </c>
      <c r="H863" s="15">
        <v>356463.86</v>
      </c>
      <c r="I863" s="15" t="s">
        <v>11</v>
      </c>
      <c r="J863" s="15" t="s">
        <v>12</v>
      </c>
      <c r="K863" s="1" t="str">
        <f t="shared" si="45"/>
        <v/>
      </c>
      <c r="L863" s="1" t="e">
        <f ca="1">IF(AND(K863&lt;&gt; "", COUNTIF(SAP!#REF!,K863)&gt;0),"Matched", "")</f>
        <v>#REF!</v>
      </c>
      <c r="M863" s="1" t="str">
        <f t="shared" si="46"/>
        <v/>
      </c>
      <c r="N863" s="1" t="e">
        <f ca="1">IF(AND(M863&lt;&gt; "", COUNTIF(SAP!#REF!,M863)&gt;0),"Matched", "")</f>
        <v>#REF!</v>
      </c>
      <c r="O863" s="1" t="str">
        <f t="shared" si="47"/>
        <v/>
      </c>
      <c r="P863" s="1" t="e">
        <f ca="1">IF(AND(O863&lt;&gt; "", COUNTIF(SAP!#REF!,O863)&gt;0),"Matched", "")</f>
        <v>#REF!</v>
      </c>
      <c r="Q863" s="1" t="str">
        <f ca="1">IF(D863="AC","Logic4"&amp;"_"&amp;TEXT(C863,"dd.mm.yyyy") &amp;"_"&amp; 1762997.21,"")</f>
        <v>Logic4_06.02.2020_1762997.21</v>
      </c>
      <c r="R863" s="1" t="e">
        <f ca="1">IF(AND(Q863&lt;&gt; "", COUNTIF(SAP!#REF!,Q863)&gt;0),"Matched", "")</f>
        <v>#REF!</v>
      </c>
    </row>
    <row r="864" spans="1:18">
      <c r="A864" s="9">
        <v>11563327</v>
      </c>
      <c r="B864" s="10">
        <v>43867</v>
      </c>
      <c r="C864" s="10">
        <v>43867</v>
      </c>
      <c r="D864" s="11" t="s">
        <v>10</v>
      </c>
      <c r="E864" s="11">
        <v>0</v>
      </c>
      <c r="F864" s="11">
        <v>0</v>
      </c>
      <c r="G864" s="11">
        <v>9218.9</v>
      </c>
      <c r="H864" s="11">
        <v>365682.76</v>
      </c>
      <c r="I864" s="11" t="s">
        <v>11</v>
      </c>
      <c r="J864" s="11" t="s">
        <v>12</v>
      </c>
      <c r="K864" s="1" t="str">
        <f t="shared" si="45"/>
        <v/>
      </c>
      <c r="L864" s="1" t="e">
        <f ca="1">IF(AND(K864&lt;&gt; "", COUNTIF(SAP!#REF!,K864)&gt;0),"Matched", "")</f>
        <v>#REF!</v>
      </c>
      <c r="M864" s="1" t="str">
        <f t="shared" si="46"/>
        <v/>
      </c>
      <c r="N864" s="1" t="e">
        <f ca="1">IF(AND(M864&lt;&gt; "", COUNTIF(SAP!#REF!,M864)&gt;0),"Matched", "")</f>
        <v>#REF!</v>
      </c>
      <c r="O864" s="1" t="str">
        <f t="shared" si="47"/>
        <v/>
      </c>
      <c r="P864" s="1" t="e">
        <f ca="1">IF(AND(O864&lt;&gt; "", COUNTIF(SAP!#REF!,O864)&gt;0),"Matched", "")</f>
        <v>#REF!</v>
      </c>
      <c r="Q864" s="1" t="str">
        <f ca="1">IF(D864="AC","Logic4"&amp;"_"&amp;TEXT(C864,"dd.mm.yyyy") &amp;"_"&amp; 1762997.21,"")</f>
        <v>Logic4_06.02.2020_1762997.21</v>
      </c>
      <c r="R864" s="1" t="e">
        <f ca="1">IF(AND(Q864&lt;&gt; "", COUNTIF(SAP!#REF!,Q864)&gt;0),"Matched", "")</f>
        <v>#REF!</v>
      </c>
    </row>
    <row r="865" spans="1:18">
      <c r="A865" s="13">
        <v>11563327</v>
      </c>
      <c r="B865" s="14">
        <v>43867</v>
      </c>
      <c r="C865" s="14">
        <v>43867</v>
      </c>
      <c r="D865" s="15" t="s">
        <v>10</v>
      </c>
      <c r="E865" s="15">
        <v>0</v>
      </c>
      <c r="F865" s="15">
        <v>0</v>
      </c>
      <c r="G865" s="15">
        <v>9419.5</v>
      </c>
      <c r="H865" s="15">
        <v>375102.26</v>
      </c>
      <c r="I865" s="15" t="s">
        <v>11</v>
      </c>
      <c r="J865" s="15" t="s">
        <v>12</v>
      </c>
      <c r="K865" s="1" t="str">
        <f t="shared" si="45"/>
        <v/>
      </c>
      <c r="L865" s="1" t="e">
        <f ca="1">IF(AND(K865&lt;&gt; "", COUNTIF(SAP!#REF!,K865)&gt;0),"Matched", "")</f>
        <v>#REF!</v>
      </c>
      <c r="M865" s="1" t="str">
        <f t="shared" si="46"/>
        <v/>
      </c>
      <c r="N865" s="1" t="e">
        <f ca="1">IF(AND(M865&lt;&gt; "", COUNTIF(SAP!#REF!,M865)&gt;0),"Matched", "")</f>
        <v>#REF!</v>
      </c>
      <c r="O865" s="1" t="str">
        <f t="shared" si="47"/>
        <v/>
      </c>
      <c r="P865" s="1" t="e">
        <f ca="1">IF(AND(O865&lt;&gt; "", COUNTIF(SAP!#REF!,O865)&gt;0),"Matched", "")</f>
        <v>#REF!</v>
      </c>
      <c r="Q865" s="1" t="str">
        <f ca="1">IF(D865="AC","Logic4"&amp;"_"&amp;TEXT(C865,"dd.mm.yyyy") &amp;"_"&amp; 1762997.21,"")</f>
        <v>Logic4_06.02.2020_1762997.21</v>
      </c>
      <c r="R865" s="1" t="e">
        <f ca="1">IF(AND(Q865&lt;&gt; "", COUNTIF(SAP!#REF!,Q865)&gt;0),"Matched", "")</f>
        <v>#REF!</v>
      </c>
    </row>
    <row r="866" spans="1:18">
      <c r="A866" s="9">
        <v>11563327</v>
      </c>
      <c r="B866" s="10">
        <v>43867</v>
      </c>
      <c r="C866" s="10">
        <v>43867</v>
      </c>
      <c r="D866" s="11" t="s">
        <v>10</v>
      </c>
      <c r="E866" s="11">
        <v>0</v>
      </c>
      <c r="F866" s="11">
        <v>0</v>
      </c>
      <c r="G866" s="11">
        <v>9705.7000000000007</v>
      </c>
      <c r="H866" s="11">
        <v>384807.96</v>
      </c>
      <c r="I866" s="11" t="s">
        <v>11</v>
      </c>
      <c r="J866" s="11" t="s">
        <v>12</v>
      </c>
      <c r="K866" s="1" t="str">
        <f t="shared" si="45"/>
        <v/>
      </c>
      <c r="L866" s="1" t="e">
        <f ca="1">IF(AND(K866&lt;&gt; "", COUNTIF(SAP!#REF!,K866)&gt;0),"Matched", "")</f>
        <v>#REF!</v>
      </c>
      <c r="M866" s="1" t="str">
        <f t="shared" si="46"/>
        <v/>
      </c>
      <c r="N866" s="1" t="e">
        <f ca="1">IF(AND(M866&lt;&gt; "", COUNTIF(SAP!#REF!,M866)&gt;0),"Matched", "")</f>
        <v>#REF!</v>
      </c>
      <c r="O866" s="1" t="str">
        <f t="shared" si="47"/>
        <v/>
      </c>
      <c r="P866" s="1" t="e">
        <f ca="1">IF(AND(O866&lt;&gt; "", COUNTIF(SAP!#REF!,O866)&gt;0),"Matched", "")</f>
        <v>#REF!</v>
      </c>
      <c r="Q866" s="1" t="str">
        <f ca="1">IF(D866="AC","Logic4"&amp;"_"&amp;TEXT(C866,"dd.mm.yyyy") &amp;"_"&amp; 1762997.21,"")</f>
        <v>Logic4_06.02.2020_1762997.21</v>
      </c>
      <c r="R866" s="1" t="e">
        <f ca="1">IF(AND(Q866&lt;&gt; "", COUNTIF(SAP!#REF!,Q866)&gt;0),"Matched", "")</f>
        <v>#REF!</v>
      </c>
    </row>
    <row r="867" spans="1:18">
      <c r="A867" s="13">
        <v>11563327</v>
      </c>
      <c r="B867" s="14">
        <v>43867</v>
      </c>
      <c r="C867" s="14">
        <v>43867</v>
      </c>
      <c r="D867" s="15" t="s">
        <v>10</v>
      </c>
      <c r="E867" s="15">
        <v>0</v>
      </c>
      <c r="F867" s="15">
        <v>0</v>
      </c>
      <c r="G867" s="15">
        <v>9810.2999999999993</v>
      </c>
      <c r="H867" s="15">
        <v>394618.26</v>
      </c>
      <c r="I867" s="15" t="s">
        <v>11</v>
      </c>
      <c r="J867" s="15" t="s">
        <v>12</v>
      </c>
      <c r="K867" s="1" t="str">
        <f t="shared" si="45"/>
        <v/>
      </c>
      <c r="L867" s="1" t="e">
        <f ca="1">IF(AND(K867&lt;&gt; "", COUNTIF(SAP!#REF!,K867)&gt;0),"Matched", "")</f>
        <v>#REF!</v>
      </c>
      <c r="M867" s="1" t="str">
        <f t="shared" si="46"/>
        <v/>
      </c>
      <c r="N867" s="1" t="e">
        <f ca="1">IF(AND(M867&lt;&gt; "", COUNTIF(SAP!#REF!,M867)&gt;0),"Matched", "")</f>
        <v>#REF!</v>
      </c>
      <c r="O867" s="1" t="str">
        <f t="shared" si="47"/>
        <v/>
      </c>
      <c r="P867" s="1" t="e">
        <f ca="1">IF(AND(O867&lt;&gt; "", COUNTIF(SAP!#REF!,O867)&gt;0),"Matched", "")</f>
        <v>#REF!</v>
      </c>
      <c r="Q867" s="1" t="str">
        <f ca="1">IF(D867="AC","Logic4"&amp;"_"&amp;TEXT(C867,"dd.mm.yyyy") &amp;"_"&amp; 1762997.21,"")</f>
        <v>Logic4_06.02.2020_1762997.21</v>
      </c>
      <c r="R867" s="1" t="e">
        <f ca="1">IF(AND(Q867&lt;&gt; "", COUNTIF(SAP!#REF!,Q867)&gt;0),"Matched", "")</f>
        <v>#REF!</v>
      </c>
    </row>
    <row r="868" spans="1:18">
      <c r="A868" s="9">
        <v>11563327</v>
      </c>
      <c r="B868" s="10">
        <v>43867</v>
      </c>
      <c r="C868" s="10">
        <v>43867</v>
      </c>
      <c r="D868" s="11" t="s">
        <v>10</v>
      </c>
      <c r="E868" s="11">
        <v>0</v>
      </c>
      <c r="F868" s="11">
        <v>0</v>
      </c>
      <c r="G868" s="11">
        <v>10030</v>
      </c>
      <c r="H868" s="11">
        <v>404648.26</v>
      </c>
      <c r="I868" s="11" t="s">
        <v>11</v>
      </c>
      <c r="J868" s="11" t="s">
        <v>12</v>
      </c>
      <c r="K868" s="1" t="str">
        <f t="shared" si="45"/>
        <v/>
      </c>
      <c r="L868" s="1" t="e">
        <f ca="1">IF(AND(K868&lt;&gt; "", COUNTIF(SAP!#REF!,K868)&gt;0),"Matched", "")</f>
        <v>#REF!</v>
      </c>
      <c r="M868" s="1" t="str">
        <f t="shared" si="46"/>
        <v/>
      </c>
      <c r="N868" s="1" t="e">
        <f ca="1">IF(AND(M868&lt;&gt; "", COUNTIF(SAP!#REF!,M868)&gt;0),"Matched", "")</f>
        <v>#REF!</v>
      </c>
      <c r="O868" s="1" t="str">
        <f t="shared" si="47"/>
        <v/>
      </c>
      <c r="P868" s="1" t="e">
        <f ca="1">IF(AND(O868&lt;&gt; "", COUNTIF(SAP!#REF!,O868)&gt;0),"Matched", "")</f>
        <v>#REF!</v>
      </c>
      <c r="Q868" s="1" t="str">
        <f ca="1">IF(D868="AC","Logic4"&amp;"_"&amp;TEXT(C868,"dd.mm.yyyy") &amp;"_"&amp; 1762997.21,"")</f>
        <v>Logic4_06.02.2020_1762997.21</v>
      </c>
      <c r="R868" s="1" t="e">
        <f ca="1">IF(AND(Q868&lt;&gt; "", COUNTIF(SAP!#REF!,Q868)&gt;0),"Matched", "")</f>
        <v>#REF!</v>
      </c>
    </row>
    <row r="869" spans="1:18">
      <c r="A869" s="13">
        <v>11563327</v>
      </c>
      <c r="B869" s="14">
        <v>43867</v>
      </c>
      <c r="C869" s="14">
        <v>43867</v>
      </c>
      <c r="D869" s="15" t="s">
        <v>10</v>
      </c>
      <c r="E869" s="15">
        <v>0</v>
      </c>
      <c r="F869" s="15">
        <v>0</v>
      </c>
      <c r="G869" s="15">
        <v>10360</v>
      </c>
      <c r="H869" s="15">
        <v>415008.26</v>
      </c>
      <c r="I869" s="15" t="s">
        <v>11</v>
      </c>
      <c r="J869" s="15" t="s">
        <v>12</v>
      </c>
      <c r="K869" s="1" t="str">
        <f t="shared" si="45"/>
        <v/>
      </c>
      <c r="L869" s="1" t="e">
        <f ca="1">IF(AND(K869&lt;&gt; "", COUNTIF(SAP!#REF!,K869)&gt;0),"Matched", "")</f>
        <v>#REF!</v>
      </c>
      <c r="M869" s="1" t="str">
        <f t="shared" si="46"/>
        <v/>
      </c>
      <c r="N869" s="1" t="e">
        <f ca="1">IF(AND(M869&lt;&gt; "", COUNTIF(SAP!#REF!,M869)&gt;0),"Matched", "")</f>
        <v>#REF!</v>
      </c>
      <c r="O869" s="1" t="str">
        <f t="shared" si="47"/>
        <v/>
      </c>
      <c r="P869" s="1" t="e">
        <f ca="1">IF(AND(O869&lt;&gt; "", COUNTIF(SAP!#REF!,O869)&gt;0),"Matched", "")</f>
        <v>#REF!</v>
      </c>
      <c r="Q869" s="1" t="str">
        <f ca="1">IF(D869="AC","Logic4"&amp;"_"&amp;TEXT(C869,"dd.mm.yyyy") &amp;"_"&amp; 1762997.21,"")</f>
        <v>Logic4_06.02.2020_1762997.21</v>
      </c>
      <c r="R869" s="1" t="e">
        <f ca="1">IF(AND(Q869&lt;&gt; "", COUNTIF(SAP!#REF!,Q869)&gt;0),"Matched", "")</f>
        <v>#REF!</v>
      </c>
    </row>
    <row r="870" spans="1:18">
      <c r="A870" s="9">
        <v>11563327</v>
      </c>
      <c r="B870" s="10">
        <v>43867</v>
      </c>
      <c r="C870" s="10">
        <v>43867</v>
      </c>
      <c r="D870" s="11" t="s">
        <v>10</v>
      </c>
      <c r="E870" s="11">
        <v>0</v>
      </c>
      <c r="F870" s="11">
        <v>0</v>
      </c>
      <c r="G870" s="11">
        <v>10380</v>
      </c>
      <c r="H870" s="11">
        <v>425388.26</v>
      </c>
      <c r="I870" s="11" t="s">
        <v>11</v>
      </c>
      <c r="J870" s="11" t="s">
        <v>12</v>
      </c>
      <c r="K870" s="1" t="str">
        <f t="shared" si="45"/>
        <v/>
      </c>
      <c r="L870" s="1" t="e">
        <f ca="1">IF(AND(K870&lt;&gt; "", COUNTIF(SAP!#REF!,K870)&gt;0),"Matched", "")</f>
        <v>#REF!</v>
      </c>
      <c r="M870" s="1" t="str">
        <f t="shared" si="46"/>
        <v/>
      </c>
      <c r="N870" s="1" t="e">
        <f ca="1">IF(AND(M870&lt;&gt; "", COUNTIF(SAP!#REF!,M870)&gt;0),"Matched", "")</f>
        <v>#REF!</v>
      </c>
      <c r="O870" s="1" t="str">
        <f t="shared" si="47"/>
        <v/>
      </c>
      <c r="P870" s="1" t="e">
        <f ca="1">IF(AND(O870&lt;&gt; "", COUNTIF(SAP!#REF!,O870)&gt;0),"Matched", "")</f>
        <v>#REF!</v>
      </c>
      <c r="Q870" s="1" t="str">
        <f ca="1">IF(D870="AC","Logic4"&amp;"_"&amp;TEXT(C870,"dd.mm.yyyy") &amp;"_"&amp; 1762997.21,"")</f>
        <v>Logic4_06.02.2020_1762997.21</v>
      </c>
      <c r="R870" s="1" t="e">
        <f ca="1">IF(AND(Q870&lt;&gt; "", COUNTIF(SAP!#REF!,Q870)&gt;0),"Matched", "")</f>
        <v>#REF!</v>
      </c>
    </row>
    <row r="871" spans="1:18">
      <c r="A871" s="13">
        <v>11563327</v>
      </c>
      <c r="B871" s="14">
        <v>43867</v>
      </c>
      <c r="C871" s="14">
        <v>43867</v>
      </c>
      <c r="D871" s="15" t="s">
        <v>10</v>
      </c>
      <c r="E871" s="15">
        <v>0</v>
      </c>
      <c r="F871" s="15">
        <v>0</v>
      </c>
      <c r="G871" s="15">
        <v>10536.6</v>
      </c>
      <c r="H871" s="15">
        <v>435924.86</v>
      </c>
      <c r="I871" s="15" t="s">
        <v>11</v>
      </c>
      <c r="J871" s="15" t="s">
        <v>12</v>
      </c>
      <c r="K871" s="1" t="str">
        <f t="shared" si="45"/>
        <v/>
      </c>
      <c r="L871" s="1" t="e">
        <f ca="1">IF(AND(K871&lt;&gt; "", COUNTIF(SAP!#REF!,K871)&gt;0),"Matched", "")</f>
        <v>#REF!</v>
      </c>
      <c r="M871" s="1" t="str">
        <f t="shared" si="46"/>
        <v/>
      </c>
      <c r="N871" s="1" t="e">
        <f ca="1">IF(AND(M871&lt;&gt; "", COUNTIF(SAP!#REF!,M871)&gt;0),"Matched", "")</f>
        <v>#REF!</v>
      </c>
      <c r="O871" s="1" t="str">
        <f t="shared" si="47"/>
        <v/>
      </c>
      <c r="P871" s="1" t="e">
        <f ca="1">IF(AND(O871&lt;&gt; "", COUNTIF(SAP!#REF!,O871)&gt;0),"Matched", "")</f>
        <v>#REF!</v>
      </c>
      <c r="Q871" s="1" t="str">
        <f ca="1">IF(D871="AC","Logic4"&amp;"_"&amp;TEXT(C871,"dd.mm.yyyy") &amp;"_"&amp; 1762997.21,"")</f>
        <v>Logic4_06.02.2020_1762997.21</v>
      </c>
      <c r="R871" s="1" t="e">
        <f ca="1">IF(AND(Q871&lt;&gt; "", COUNTIF(SAP!#REF!,Q871)&gt;0),"Matched", "")</f>
        <v>#REF!</v>
      </c>
    </row>
    <row r="872" spans="1:18">
      <c r="A872" s="9">
        <v>11563327</v>
      </c>
      <c r="B872" s="10">
        <v>43867</v>
      </c>
      <c r="C872" s="10">
        <v>43867</v>
      </c>
      <c r="D872" s="11" t="s">
        <v>10</v>
      </c>
      <c r="E872" s="11">
        <v>0</v>
      </c>
      <c r="F872" s="11">
        <v>0</v>
      </c>
      <c r="G872" s="11">
        <v>10624</v>
      </c>
      <c r="H872" s="11">
        <v>446548.86</v>
      </c>
      <c r="I872" s="11" t="s">
        <v>11</v>
      </c>
      <c r="J872" s="11" t="s">
        <v>12</v>
      </c>
      <c r="K872" s="1" t="str">
        <f t="shared" si="45"/>
        <v/>
      </c>
      <c r="L872" s="1" t="e">
        <f ca="1">IF(AND(K872&lt;&gt; "", COUNTIF(SAP!#REF!,K872)&gt;0),"Matched", "")</f>
        <v>#REF!</v>
      </c>
      <c r="M872" s="1" t="str">
        <f t="shared" si="46"/>
        <v/>
      </c>
      <c r="N872" s="1" t="e">
        <f ca="1">IF(AND(M872&lt;&gt; "", COUNTIF(SAP!#REF!,M872)&gt;0),"Matched", "")</f>
        <v>#REF!</v>
      </c>
      <c r="O872" s="1" t="str">
        <f t="shared" si="47"/>
        <v/>
      </c>
      <c r="P872" s="1" t="e">
        <f ca="1">IF(AND(O872&lt;&gt; "", COUNTIF(SAP!#REF!,O872)&gt;0),"Matched", "")</f>
        <v>#REF!</v>
      </c>
      <c r="Q872" s="1" t="str">
        <f ca="1">IF(D872="AC","Logic4"&amp;"_"&amp;TEXT(C872,"dd.mm.yyyy") &amp;"_"&amp; 1762997.21,"")</f>
        <v>Logic4_06.02.2020_1762997.21</v>
      </c>
      <c r="R872" s="1" t="e">
        <f ca="1">IF(AND(Q872&lt;&gt; "", COUNTIF(SAP!#REF!,Q872)&gt;0),"Matched", "")</f>
        <v>#REF!</v>
      </c>
    </row>
    <row r="873" spans="1:18">
      <c r="A873" s="13">
        <v>11563327</v>
      </c>
      <c r="B873" s="14">
        <v>43867</v>
      </c>
      <c r="C873" s="14">
        <v>43867</v>
      </c>
      <c r="D873" s="15" t="s">
        <v>10</v>
      </c>
      <c r="E873" s="15">
        <v>0</v>
      </c>
      <c r="F873" s="15">
        <v>0</v>
      </c>
      <c r="G873" s="15">
        <v>10630</v>
      </c>
      <c r="H873" s="15">
        <v>457178.86</v>
      </c>
      <c r="I873" s="15" t="s">
        <v>11</v>
      </c>
      <c r="J873" s="15" t="s">
        <v>12</v>
      </c>
      <c r="K873" s="1" t="str">
        <f t="shared" si="45"/>
        <v/>
      </c>
      <c r="L873" s="1" t="e">
        <f ca="1">IF(AND(K873&lt;&gt; "", COUNTIF(SAP!#REF!,K873)&gt;0),"Matched", "")</f>
        <v>#REF!</v>
      </c>
      <c r="M873" s="1" t="str">
        <f t="shared" si="46"/>
        <v/>
      </c>
      <c r="N873" s="1" t="e">
        <f ca="1">IF(AND(M873&lt;&gt; "", COUNTIF(SAP!#REF!,M873)&gt;0),"Matched", "")</f>
        <v>#REF!</v>
      </c>
      <c r="O873" s="1" t="str">
        <f t="shared" si="47"/>
        <v/>
      </c>
      <c r="P873" s="1" t="e">
        <f ca="1">IF(AND(O873&lt;&gt; "", COUNTIF(SAP!#REF!,O873)&gt;0),"Matched", "")</f>
        <v>#REF!</v>
      </c>
      <c r="Q873" s="1" t="str">
        <f ca="1">IF(D873="AC","Logic4"&amp;"_"&amp;TEXT(C873,"dd.mm.yyyy") &amp;"_"&amp; 1762997.21,"")</f>
        <v>Logic4_06.02.2020_1762997.21</v>
      </c>
      <c r="R873" s="1" t="e">
        <f ca="1">IF(AND(Q873&lt;&gt; "", COUNTIF(SAP!#REF!,Q873)&gt;0),"Matched", "")</f>
        <v>#REF!</v>
      </c>
    </row>
    <row r="874" spans="1:18">
      <c r="A874" s="9">
        <v>11563327</v>
      </c>
      <c r="B874" s="10">
        <v>43867</v>
      </c>
      <c r="C874" s="10">
        <v>43867</v>
      </c>
      <c r="D874" s="11" t="s">
        <v>10</v>
      </c>
      <c r="E874" s="11">
        <v>0</v>
      </c>
      <c r="F874" s="11">
        <v>0</v>
      </c>
      <c r="G874" s="11">
        <v>10885</v>
      </c>
      <c r="H874" s="11">
        <v>468063.86</v>
      </c>
      <c r="I874" s="11" t="s">
        <v>11</v>
      </c>
      <c r="J874" s="11" t="s">
        <v>12</v>
      </c>
      <c r="K874" s="1" t="str">
        <f t="shared" si="45"/>
        <v/>
      </c>
      <c r="L874" s="1" t="e">
        <f ca="1">IF(AND(K874&lt;&gt; "", COUNTIF(SAP!#REF!,K874)&gt;0),"Matched", "")</f>
        <v>#REF!</v>
      </c>
      <c r="M874" s="1" t="str">
        <f t="shared" si="46"/>
        <v/>
      </c>
      <c r="N874" s="1" t="e">
        <f ca="1">IF(AND(M874&lt;&gt; "", COUNTIF(SAP!#REF!,M874)&gt;0),"Matched", "")</f>
        <v>#REF!</v>
      </c>
      <c r="O874" s="1" t="str">
        <f t="shared" si="47"/>
        <v/>
      </c>
      <c r="P874" s="1" t="e">
        <f ca="1">IF(AND(O874&lt;&gt; "", COUNTIF(SAP!#REF!,O874)&gt;0),"Matched", "")</f>
        <v>#REF!</v>
      </c>
      <c r="Q874" s="1" t="str">
        <f ca="1">IF(D874="AC","Logic4"&amp;"_"&amp;TEXT(C874,"dd.mm.yyyy") &amp;"_"&amp; 1762997.21,"")</f>
        <v>Logic4_06.02.2020_1762997.21</v>
      </c>
      <c r="R874" s="1" t="e">
        <f ca="1">IF(AND(Q874&lt;&gt; "", COUNTIF(SAP!#REF!,Q874)&gt;0),"Matched", "")</f>
        <v>#REF!</v>
      </c>
    </row>
    <row r="875" spans="1:18">
      <c r="A875" s="13">
        <v>11563327</v>
      </c>
      <c r="B875" s="14">
        <v>43867</v>
      </c>
      <c r="C875" s="14">
        <v>43867</v>
      </c>
      <c r="D875" s="15" t="s">
        <v>10</v>
      </c>
      <c r="E875" s="15">
        <v>0</v>
      </c>
      <c r="F875" s="15">
        <v>0</v>
      </c>
      <c r="G875" s="15">
        <v>10921.6</v>
      </c>
      <c r="H875" s="15">
        <v>478985.46</v>
      </c>
      <c r="I875" s="15" t="s">
        <v>11</v>
      </c>
      <c r="J875" s="15" t="s">
        <v>12</v>
      </c>
      <c r="K875" s="1" t="str">
        <f t="shared" si="45"/>
        <v/>
      </c>
      <c r="L875" s="1" t="e">
        <f ca="1">IF(AND(K875&lt;&gt; "", COUNTIF(SAP!#REF!,K875)&gt;0),"Matched", "")</f>
        <v>#REF!</v>
      </c>
      <c r="M875" s="1" t="str">
        <f t="shared" si="46"/>
        <v/>
      </c>
      <c r="N875" s="1" t="e">
        <f ca="1">IF(AND(M875&lt;&gt; "", COUNTIF(SAP!#REF!,M875)&gt;0),"Matched", "")</f>
        <v>#REF!</v>
      </c>
      <c r="O875" s="1" t="str">
        <f t="shared" si="47"/>
        <v/>
      </c>
      <c r="P875" s="1" t="e">
        <f ca="1">IF(AND(O875&lt;&gt; "", COUNTIF(SAP!#REF!,O875)&gt;0),"Matched", "")</f>
        <v>#REF!</v>
      </c>
      <c r="Q875" s="1" t="str">
        <f ca="1">IF(D875="AC","Logic4"&amp;"_"&amp;TEXT(C875,"dd.mm.yyyy") &amp;"_"&amp; 1762997.21,"")</f>
        <v>Logic4_06.02.2020_1762997.21</v>
      </c>
      <c r="R875" s="1" t="e">
        <f ca="1">IF(AND(Q875&lt;&gt; "", COUNTIF(SAP!#REF!,Q875)&gt;0),"Matched", "")</f>
        <v>#REF!</v>
      </c>
    </row>
    <row r="876" spans="1:18">
      <c r="A876" s="9">
        <v>11563327</v>
      </c>
      <c r="B876" s="10">
        <v>43867</v>
      </c>
      <c r="C876" s="10">
        <v>43867</v>
      </c>
      <c r="D876" s="11" t="s">
        <v>10</v>
      </c>
      <c r="E876" s="11">
        <v>0</v>
      </c>
      <c r="F876" s="11">
        <v>0</v>
      </c>
      <c r="G876" s="11">
        <v>10970</v>
      </c>
      <c r="H876" s="11">
        <v>489955.46</v>
      </c>
      <c r="I876" s="11" t="s">
        <v>11</v>
      </c>
      <c r="J876" s="11" t="s">
        <v>12</v>
      </c>
      <c r="K876" s="1" t="str">
        <f t="shared" si="45"/>
        <v/>
      </c>
      <c r="L876" s="1" t="e">
        <f ca="1">IF(AND(K876&lt;&gt; "", COUNTIF(SAP!#REF!,K876)&gt;0),"Matched", "")</f>
        <v>#REF!</v>
      </c>
      <c r="M876" s="1" t="str">
        <f t="shared" si="46"/>
        <v/>
      </c>
      <c r="N876" s="1" t="e">
        <f ca="1">IF(AND(M876&lt;&gt; "", COUNTIF(SAP!#REF!,M876)&gt;0),"Matched", "")</f>
        <v>#REF!</v>
      </c>
      <c r="O876" s="1" t="str">
        <f t="shared" si="47"/>
        <v/>
      </c>
      <c r="P876" s="1" t="e">
        <f ca="1">IF(AND(O876&lt;&gt; "", COUNTIF(SAP!#REF!,O876)&gt;0),"Matched", "")</f>
        <v>#REF!</v>
      </c>
      <c r="Q876" s="1" t="str">
        <f ca="1">IF(D876="AC","Logic4"&amp;"_"&amp;TEXT(C876,"dd.mm.yyyy") &amp;"_"&amp; 1762997.21,"")</f>
        <v>Logic4_06.02.2020_1762997.21</v>
      </c>
      <c r="R876" s="1" t="e">
        <f ca="1">IF(AND(Q876&lt;&gt; "", COUNTIF(SAP!#REF!,Q876)&gt;0),"Matched", "")</f>
        <v>#REF!</v>
      </c>
    </row>
    <row r="877" spans="1:18">
      <c r="A877" s="13">
        <v>11563327</v>
      </c>
      <c r="B877" s="14">
        <v>43867</v>
      </c>
      <c r="C877" s="14">
        <v>43867</v>
      </c>
      <c r="D877" s="15" t="s">
        <v>10</v>
      </c>
      <c r="E877" s="15">
        <v>0</v>
      </c>
      <c r="F877" s="15">
        <v>0</v>
      </c>
      <c r="G877" s="15">
        <v>11340.3</v>
      </c>
      <c r="H877" s="15">
        <v>501295.76</v>
      </c>
      <c r="I877" s="15" t="s">
        <v>11</v>
      </c>
      <c r="J877" s="15" t="s">
        <v>12</v>
      </c>
      <c r="K877" s="1" t="str">
        <f t="shared" si="45"/>
        <v/>
      </c>
      <c r="L877" s="1" t="e">
        <f ca="1">IF(AND(K877&lt;&gt; "", COUNTIF(SAP!#REF!,K877)&gt;0),"Matched", "")</f>
        <v>#REF!</v>
      </c>
      <c r="M877" s="1" t="str">
        <f t="shared" si="46"/>
        <v/>
      </c>
      <c r="N877" s="1" t="e">
        <f ca="1">IF(AND(M877&lt;&gt; "", COUNTIF(SAP!#REF!,M877)&gt;0),"Matched", "")</f>
        <v>#REF!</v>
      </c>
      <c r="O877" s="1" t="str">
        <f t="shared" si="47"/>
        <v/>
      </c>
      <c r="P877" s="1" t="e">
        <f ca="1">IF(AND(O877&lt;&gt; "", COUNTIF(SAP!#REF!,O877)&gt;0),"Matched", "")</f>
        <v>#REF!</v>
      </c>
      <c r="Q877" s="1" t="str">
        <f ca="1">IF(D877="AC","Logic4"&amp;"_"&amp;TEXT(C877,"dd.mm.yyyy") &amp;"_"&amp; 1762997.21,"")</f>
        <v>Logic4_06.02.2020_1762997.21</v>
      </c>
      <c r="R877" s="1" t="e">
        <f ca="1">IF(AND(Q877&lt;&gt; "", COUNTIF(SAP!#REF!,Q877)&gt;0),"Matched", "")</f>
        <v>#REF!</v>
      </c>
    </row>
    <row r="878" spans="1:18">
      <c r="A878" s="9">
        <v>11563327</v>
      </c>
      <c r="B878" s="10">
        <v>43867</v>
      </c>
      <c r="C878" s="10">
        <v>43867</v>
      </c>
      <c r="D878" s="11" t="s">
        <v>10</v>
      </c>
      <c r="E878" s="11">
        <v>0</v>
      </c>
      <c r="F878" s="11">
        <v>0</v>
      </c>
      <c r="G878" s="11">
        <v>11402.93</v>
      </c>
      <c r="H878" s="11">
        <v>512698.69</v>
      </c>
      <c r="I878" s="11" t="s">
        <v>11</v>
      </c>
      <c r="J878" s="11" t="s">
        <v>12</v>
      </c>
      <c r="K878" s="1" t="str">
        <f t="shared" si="45"/>
        <v/>
      </c>
      <c r="L878" s="1" t="e">
        <f ca="1">IF(AND(K878&lt;&gt; "", COUNTIF(SAP!#REF!,K878)&gt;0),"Matched", "")</f>
        <v>#REF!</v>
      </c>
      <c r="M878" s="1" t="str">
        <f t="shared" si="46"/>
        <v/>
      </c>
      <c r="N878" s="1" t="e">
        <f ca="1">IF(AND(M878&lt;&gt; "", COUNTIF(SAP!#REF!,M878)&gt;0),"Matched", "")</f>
        <v>#REF!</v>
      </c>
      <c r="O878" s="1" t="str">
        <f t="shared" si="47"/>
        <v/>
      </c>
      <c r="P878" s="1" t="e">
        <f ca="1">IF(AND(O878&lt;&gt; "", COUNTIF(SAP!#REF!,O878)&gt;0),"Matched", "")</f>
        <v>#REF!</v>
      </c>
      <c r="Q878" s="1" t="str">
        <f ca="1">IF(D878="AC","Logic4"&amp;"_"&amp;TEXT(C878,"dd.mm.yyyy") &amp;"_"&amp; 1762997.21,"")</f>
        <v>Logic4_06.02.2020_1762997.21</v>
      </c>
      <c r="R878" s="1" t="e">
        <f ca="1">IF(AND(Q878&lt;&gt; "", COUNTIF(SAP!#REF!,Q878)&gt;0),"Matched", "")</f>
        <v>#REF!</v>
      </c>
    </row>
    <row r="879" spans="1:18">
      <c r="A879" s="13">
        <v>11563327</v>
      </c>
      <c r="B879" s="14">
        <v>43867</v>
      </c>
      <c r="C879" s="14">
        <v>43867</v>
      </c>
      <c r="D879" s="15" t="s">
        <v>10</v>
      </c>
      <c r="E879" s="15">
        <v>0</v>
      </c>
      <c r="F879" s="15">
        <v>0</v>
      </c>
      <c r="G879" s="15">
        <v>11572.1</v>
      </c>
      <c r="H879" s="15">
        <v>524270.79</v>
      </c>
      <c r="I879" s="15" t="s">
        <v>11</v>
      </c>
      <c r="J879" s="15" t="s">
        <v>12</v>
      </c>
      <c r="K879" s="1" t="str">
        <f t="shared" si="45"/>
        <v/>
      </c>
      <c r="L879" s="1" t="e">
        <f ca="1">IF(AND(K879&lt;&gt; "", COUNTIF(SAP!#REF!,K879)&gt;0),"Matched", "")</f>
        <v>#REF!</v>
      </c>
      <c r="M879" s="1" t="str">
        <f t="shared" si="46"/>
        <v/>
      </c>
      <c r="N879" s="1" t="e">
        <f ca="1">IF(AND(M879&lt;&gt; "", COUNTIF(SAP!#REF!,M879)&gt;0),"Matched", "")</f>
        <v>#REF!</v>
      </c>
      <c r="O879" s="1" t="str">
        <f t="shared" si="47"/>
        <v/>
      </c>
      <c r="P879" s="1" t="e">
        <f ca="1">IF(AND(O879&lt;&gt; "", COUNTIF(SAP!#REF!,O879)&gt;0),"Matched", "")</f>
        <v>#REF!</v>
      </c>
      <c r="Q879" s="1" t="str">
        <f ca="1">IF(D879="AC","Logic4"&amp;"_"&amp;TEXT(C879,"dd.mm.yyyy") &amp;"_"&amp; 1762997.21,"")</f>
        <v>Logic4_06.02.2020_1762997.21</v>
      </c>
      <c r="R879" s="1" t="e">
        <f ca="1">IF(AND(Q879&lt;&gt; "", COUNTIF(SAP!#REF!,Q879)&gt;0),"Matched", "")</f>
        <v>#REF!</v>
      </c>
    </row>
    <row r="880" spans="1:18">
      <c r="A880" s="9">
        <v>11563327</v>
      </c>
      <c r="B880" s="10">
        <v>43867</v>
      </c>
      <c r="C880" s="10">
        <v>43867</v>
      </c>
      <c r="D880" s="11" t="s">
        <v>10</v>
      </c>
      <c r="E880" s="11">
        <v>0</v>
      </c>
      <c r="F880" s="11">
        <v>0</v>
      </c>
      <c r="G880" s="11">
        <v>11591</v>
      </c>
      <c r="H880" s="11">
        <v>535861.79</v>
      </c>
      <c r="I880" s="11" t="s">
        <v>11</v>
      </c>
      <c r="J880" s="11" t="s">
        <v>12</v>
      </c>
      <c r="K880" s="1" t="str">
        <f t="shared" si="45"/>
        <v/>
      </c>
      <c r="L880" s="1" t="e">
        <f ca="1">IF(AND(K880&lt;&gt; "", COUNTIF(SAP!#REF!,K880)&gt;0),"Matched", "")</f>
        <v>#REF!</v>
      </c>
      <c r="M880" s="1" t="str">
        <f t="shared" si="46"/>
        <v/>
      </c>
      <c r="N880" s="1" t="e">
        <f ca="1">IF(AND(M880&lt;&gt; "", COUNTIF(SAP!#REF!,M880)&gt;0),"Matched", "")</f>
        <v>#REF!</v>
      </c>
      <c r="O880" s="1" t="str">
        <f t="shared" si="47"/>
        <v/>
      </c>
      <c r="P880" s="1" t="e">
        <f ca="1">IF(AND(O880&lt;&gt; "", COUNTIF(SAP!#REF!,O880)&gt;0),"Matched", "")</f>
        <v>#REF!</v>
      </c>
      <c r="Q880" s="1" t="str">
        <f ca="1">IF(D880="AC","Logic4"&amp;"_"&amp;TEXT(C880,"dd.mm.yyyy") &amp;"_"&amp; 1762997.21,"")</f>
        <v>Logic4_06.02.2020_1762997.21</v>
      </c>
      <c r="R880" s="1" t="e">
        <f ca="1">IF(AND(Q880&lt;&gt; "", COUNTIF(SAP!#REF!,Q880)&gt;0),"Matched", "")</f>
        <v>#REF!</v>
      </c>
    </row>
    <row r="881" spans="1:18">
      <c r="A881" s="13">
        <v>11563327</v>
      </c>
      <c r="B881" s="14">
        <v>43867</v>
      </c>
      <c r="C881" s="14">
        <v>43867</v>
      </c>
      <c r="D881" s="15" t="s">
        <v>10</v>
      </c>
      <c r="E881" s="15">
        <v>0</v>
      </c>
      <c r="F881" s="15">
        <v>0</v>
      </c>
      <c r="G881" s="15">
        <v>11610</v>
      </c>
      <c r="H881" s="15">
        <v>547471.79</v>
      </c>
      <c r="I881" s="15" t="s">
        <v>11</v>
      </c>
      <c r="J881" s="15" t="s">
        <v>12</v>
      </c>
      <c r="K881" s="1" t="str">
        <f t="shared" si="45"/>
        <v/>
      </c>
      <c r="L881" s="1" t="e">
        <f ca="1">IF(AND(K881&lt;&gt; "", COUNTIF(SAP!#REF!,K881)&gt;0),"Matched", "")</f>
        <v>#REF!</v>
      </c>
      <c r="M881" s="1" t="str">
        <f t="shared" si="46"/>
        <v/>
      </c>
      <c r="N881" s="1" t="e">
        <f ca="1">IF(AND(M881&lt;&gt; "", COUNTIF(SAP!#REF!,M881)&gt;0),"Matched", "")</f>
        <v>#REF!</v>
      </c>
      <c r="O881" s="1" t="str">
        <f t="shared" si="47"/>
        <v/>
      </c>
      <c r="P881" s="1" t="e">
        <f ca="1">IF(AND(O881&lt;&gt; "", COUNTIF(SAP!#REF!,O881)&gt;0),"Matched", "")</f>
        <v>#REF!</v>
      </c>
      <c r="Q881" s="1" t="str">
        <f ca="1">IF(D881="AC","Logic4"&amp;"_"&amp;TEXT(C881,"dd.mm.yyyy") &amp;"_"&amp; 1762997.21,"")</f>
        <v>Logic4_06.02.2020_1762997.21</v>
      </c>
      <c r="R881" s="1" t="e">
        <f ca="1">IF(AND(Q881&lt;&gt; "", COUNTIF(SAP!#REF!,Q881)&gt;0),"Matched", "")</f>
        <v>#REF!</v>
      </c>
    </row>
    <row r="882" spans="1:18">
      <c r="A882" s="9">
        <v>11563327</v>
      </c>
      <c r="B882" s="10">
        <v>43867</v>
      </c>
      <c r="C882" s="10">
        <v>43867</v>
      </c>
      <c r="D882" s="11" t="s">
        <v>10</v>
      </c>
      <c r="E882" s="11">
        <v>0</v>
      </c>
      <c r="F882" s="11">
        <v>0</v>
      </c>
      <c r="G882" s="11">
        <v>12078.12</v>
      </c>
      <c r="H882" s="11">
        <v>559549.91</v>
      </c>
      <c r="I882" s="11" t="s">
        <v>11</v>
      </c>
      <c r="J882" s="11" t="s">
        <v>12</v>
      </c>
      <c r="K882" s="1" t="str">
        <f t="shared" si="45"/>
        <v/>
      </c>
      <c r="L882" s="1" t="e">
        <f ca="1">IF(AND(K882&lt;&gt; "", COUNTIF(SAP!#REF!,K882)&gt;0),"Matched", "")</f>
        <v>#REF!</v>
      </c>
      <c r="M882" s="1" t="str">
        <f t="shared" si="46"/>
        <v/>
      </c>
      <c r="N882" s="1" t="e">
        <f ca="1">IF(AND(M882&lt;&gt; "", COUNTIF(SAP!#REF!,M882)&gt;0),"Matched", "")</f>
        <v>#REF!</v>
      </c>
      <c r="O882" s="1" t="str">
        <f t="shared" si="47"/>
        <v/>
      </c>
      <c r="P882" s="1" t="e">
        <f ca="1">IF(AND(O882&lt;&gt; "", COUNTIF(SAP!#REF!,O882)&gt;0),"Matched", "")</f>
        <v>#REF!</v>
      </c>
      <c r="Q882" s="1" t="str">
        <f ca="1">IF(D882="AC","Logic4"&amp;"_"&amp;TEXT(C882,"dd.mm.yyyy") &amp;"_"&amp; 1762997.21,"")</f>
        <v>Logic4_06.02.2020_1762997.21</v>
      </c>
      <c r="R882" s="1" t="e">
        <f ca="1">IF(AND(Q882&lt;&gt; "", COUNTIF(SAP!#REF!,Q882)&gt;0),"Matched", "")</f>
        <v>#REF!</v>
      </c>
    </row>
    <row r="883" spans="1:18">
      <c r="A883" s="13">
        <v>11563327</v>
      </c>
      <c r="B883" s="14">
        <v>43867</v>
      </c>
      <c r="C883" s="14">
        <v>43867</v>
      </c>
      <c r="D883" s="15" t="s">
        <v>10</v>
      </c>
      <c r="E883" s="15">
        <v>0</v>
      </c>
      <c r="F883" s="15">
        <v>0</v>
      </c>
      <c r="G883" s="15">
        <v>12461</v>
      </c>
      <c r="H883" s="15">
        <v>572010.91</v>
      </c>
      <c r="I883" s="15" t="s">
        <v>11</v>
      </c>
      <c r="J883" s="15" t="s">
        <v>12</v>
      </c>
      <c r="K883" s="1" t="str">
        <f t="shared" si="45"/>
        <v/>
      </c>
      <c r="L883" s="1" t="e">
        <f ca="1">IF(AND(K883&lt;&gt; "", COUNTIF(SAP!#REF!,K883)&gt;0),"Matched", "")</f>
        <v>#REF!</v>
      </c>
      <c r="M883" s="1" t="str">
        <f t="shared" si="46"/>
        <v/>
      </c>
      <c r="N883" s="1" t="e">
        <f ca="1">IF(AND(M883&lt;&gt; "", COUNTIF(SAP!#REF!,M883)&gt;0),"Matched", "")</f>
        <v>#REF!</v>
      </c>
      <c r="O883" s="1" t="str">
        <f t="shared" si="47"/>
        <v/>
      </c>
      <c r="P883" s="1" t="e">
        <f ca="1">IF(AND(O883&lt;&gt; "", COUNTIF(SAP!#REF!,O883)&gt;0),"Matched", "")</f>
        <v>#REF!</v>
      </c>
      <c r="Q883" s="1" t="str">
        <f ca="1">IF(D883="AC","Logic4"&amp;"_"&amp;TEXT(C883,"dd.mm.yyyy") &amp;"_"&amp; 1762997.21,"")</f>
        <v>Logic4_06.02.2020_1762997.21</v>
      </c>
      <c r="R883" s="1" t="e">
        <f ca="1">IF(AND(Q883&lt;&gt; "", COUNTIF(SAP!#REF!,Q883)&gt;0),"Matched", "")</f>
        <v>#REF!</v>
      </c>
    </row>
    <row r="884" spans="1:18">
      <c r="A884" s="9">
        <v>11563327</v>
      </c>
      <c r="B884" s="10">
        <v>43867</v>
      </c>
      <c r="C884" s="10">
        <v>43867</v>
      </c>
      <c r="D884" s="11" t="s">
        <v>10</v>
      </c>
      <c r="E884" s="11">
        <v>0</v>
      </c>
      <c r="F884" s="11">
        <v>0</v>
      </c>
      <c r="G884" s="11">
        <v>12620</v>
      </c>
      <c r="H884" s="11">
        <v>584630.91</v>
      </c>
      <c r="I884" s="11" t="s">
        <v>11</v>
      </c>
      <c r="J884" s="11" t="s">
        <v>12</v>
      </c>
      <c r="K884" s="1" t="str">
        <f t="shared" si="45"/>
        <v/>
      </c>
      <c r="L884" s="1" t="e">
        <f ca="1">IF(AND(K884&lt;&gt; "", COUNTIF(SAP!#REF!,K884)&gt;0),"Matched", "")</f>
        <v>#REF!</v>
      </c>
      <c r="M884" s="1" t="str">
        <f t="shared" si="46"/>
        <v/>
      </c>
      <c r="N884" s="1" t="e">
        <f ca="1">IF(AND(M884&lt;&gt; "", COUNTIF(SAP!#REF!,M884)&gt;0),"Matched", "")</f>
        <v>#REF!</v>
      </c>
      <c r="O884" s="1" t="str">
        <f t="shared" si="47"/>
        <v/>
      </c>
      <c r="P884" s="1" t="e">
        <f ca="1">IF(AND(O884&lt;&gt; "", COUNTIF(SAP!#REF!,O884)&gt;0),"Matched", "")</f>
        <v>#REF!</v>
      </c>
      <c r="Q884" s="1" t="str">
        <f ca="1">IF(D884="AC","Logic4"&amp;"_"&amp;TEXT(C884,"dd.mm.yyyy") &amp;"_"&amp; 1762997.21,"")</f>
        <v>Logic4_06.02.2020_1762997.21</v>
      </c>
      <c r="R884" s="1" t="e">
        <f ca="1">IF(AND(Q884&lt;&gt; "", COUNTIF(SAP!#REF!,Q884)&gt;0),"Matched", "")</f>
        <v>#REF!</v>
      </c>
    </row>
    <row r="885" spans="1:18">
      <c r="A885" s="13">
        <v>11563327</v>
      </c>
      <c r="B885" s="14">
        <v>43867</v>
      </c>
      <c r="C885" s="14">
        <v>43867</v>
      </c>
      <c r="D885" s="15" t="s">
        <v>10</v>
      </c>
      <c r="E885" s="15">
        <v>0</v>
      </c>
      <c r="F885" s="15">
        <v>0</v>
      </c>
      <c r="G885" s="15">
        <v>12888.8</v>
      </c>
      <c r="H885" s="15">
        <v>597519.71</v>
      </c>
      <c r="I885" s="15" t="s">
        <v>11</v>
      </c>
      <c r="J885" s="15" t="s">
        <v>12</v>
      </c>
      <c r="K885" s="1" t="str">
        <f t="shared" si="45"/>
        <v/>
      </c>
      <c r="L885" s="1" t="e">
        <f ca="1">IF(AND(K885&lt;&gt; "", COUNTIF(SAP!#REF!,K885)&gt;0),"Matched", "")</f>
        <v>#REF!</v>
      </c>
      <c r="M885" s="1" t="str">
        <f t="shared" si="46"/>
        <v/>
      </c>
      <c r="N885" s="1" t="e">
        <f ca="1">IF(AND(M885&lt;&gt; "", COUNTIF(SAP!#REF!,M885)&gt;0),"Matched", "")</f>
        <v>#REF!</v>
      </c>
      <c r="O885" s="1" t="str">
        <f t="shared" si="47"/>
        <v/>
      </c>
      <c r="P885" s="1" t="e">
        <f ca="1">IF(AND(O885&lt;&gt; "", COUNTIF(SAP!#REF!,O885)&gt;0),"Matched", "")</f>
        <v>#REF!</v>
      </c>
      <c r="Q885" s="1" t="str">
        <f ca="1">IF(D885="AC","Logic4"&amp;"_"&amp;TEXT(C885,"dd.mm.yyyy") &amp;"_"&amp; 1762997.21,"")</f>
        <v>Logic4_06.02.2020_1762997.21</v>
      </c>
      <c r="R885" s="1" t="e">
        <f ca="1">IF(AND(Q885&lt;&gt; "", COUNTIF(SAP!#REF!,Q885)&gt;0),"Matched", "")</f>
        <v>#REF!</v>
      </c>
    </row>
    <row r="886" spans="1:18">
      <c r="A886" s="9">
        <v>11563327</v>
      </c>
      <c r="B886" s="10">
        <v>43867</v>
      </c>
      <c r="C886" s="10">
        <v>43867</v>
      </c>
      <c r="D886" s="11" t="s">
        <v>10</v>
      </c>
      <c r="E886" s="11">
        <v>0</v>
      </c>
      <c r="F886" s="11">
        <v>0</v>
      </c>
      <c r="G886" s="11">
        <v>13415.4</v>
      </c>
      <c r="H886" s="11">
        <v>610935.11</v>
      </c>
      <c r="I886" s="11" t="s">
        <v>11</v>
      </c>
      <c r="J886" s="11" t="s">
        <v>12</v>
      </c>
      <c r="K886" s="1" t="str">
        <f t="shared" si="45"/>
        <v/>
      </c>
      <c r="L886" s="1" t="e">
        <f ca="1">IF(AND(K886&lt;&gt; "", COUNTIF(SAP!#REF!,K886)&gt;0),"Matched", "")</f>
        <v>#REF!</v>
      </c>
      <c r="M886" s="1" t="str">
        <f t="shared" si="46"/>
        <v/>
      </c>
      <c r="N886" s="1" t="e">
        <f ca="1">IF(AND(M886&lt;&gt; "", COUNTIF(SAP!#REF!,M886)&gt;0),"Matched", "")</f>
        <v>#REF!</v>
      </c>
      <c r="O886" s="1" t="str">
        <f t="shared" si="47"/>
        <v/>
      </c>
      <c r="P886" s="1" t="e">
        <f ca="1">IF(AND(O886&lt;&gt; "", COUNTIF(SAP!#REF!,O886)&gt;0),"Matched", "")</f>
        <v>#REF!</v>
      </c>
      <c r="Q886" s="1" t="str">
        <f ca="1">IF(D886="AC","Logic4"&amp;"_"&amp;TEXT(C886,"dd.mm.yyyy") &amp;"_"&amp; 1762997.21,"")</f>
        <v>Logic4_06.02.2020_1762997.21</v>
      </c>
      <c r="R886" s="1" t="e">
        <f ca="1">IF(AND(Q886&lt;&gt; "", COUNTIF(SAP!#REF!,Q886)&gt;0),"Matched", "")</f>
        <v>#REF!</v>
      </c>
    </row>
    <row r="887" spans="1:18">
      <c r="A887" s="13">
        <v>11563327</v>
      </c>
      <c r="B887" s="14">
        <v>43867</v>
      </c>
      <c r="C887" s="14">
        <v>43867</v>
      </c>
      <c r="D887" s="15" t="s">
        <v>10</v>
      </c>
      <c r="E887" s="15">
        <v>0</v>
      </c>
      <c r="F887" s="15">
        <v>0</v>
      </c>
      <c r="G887" s="15">
        <v>13810.3</v>
      </c>
      <c r="H887" s="15">
        <v>624745.41</v>
      </c>
      <c r="I887" s="15" t="s">
        <v>11</v>
      </c>
      <c r="J887" s="15" t="s">
        <v>12</v>
      </c>
      <c r="K887" s="1" t="str">
        <f t="shared" si="45"/>
        <v/>
      </c>
      <c r="L887" s="1" t="e">
        <f ca="1">IF(AND(K887&lt;&gt; "", COUNTIF(SAP!#REF!,K887)&gt;0),"Matched", "")</f>
        <v>#REF!</v>
      </c>
      <c r="M887" s="1" t="str">
        <f t="shared" si="46"/>
        <v/>
      </c>
      <c r="N887" s="1" t="e">
        <f ca="1">IF(AND(M887&lt;&gt; "", COUNTIF(SAP!#REF!,M887)&gt;0),"Matched", "")</f>
        <v>#REF!</v>
      </c>
      <c r="O887" s="1" t="str">
        <f t="shared" si="47"/>
        <v/>
      </c>
      <c r="P887" s="1" t="e">
        <f ca="1">IF(AND(O887&lt;&gt; "", COUNTIF(SAP!#REF!,O887)&gt;0),"Matched", "")</f>
        <v>#REF!</v>
      </c>
      <c r="Q887" s="1" t="str">
        <f ca="1">IF(D887="AC","Logic4"&amp;"_"&amp;TEXT(C887,"dd.mm.yyyy") &amp;"_"&amp; 1762997.21,"")</f>
        <v>Logic4_06.02.2020_1762997.21</v>
      </c>
      <c r="R887" s="1" t="e">
        <f ca="1">IF(AND(Q887&lt;&gt; "", COUNTIF(SAP!#REF!,Q887)&gt;0),"Matched", "")</f>
        <v>#REF!</v>
      </c>
    </row>
    <row r="888" spans="1:18">
      <c r="A888" s="9">
        <v>11563327</v>
      </c>
      <c r="B888" s="10">
        <v>43867</v>
      </c>
      <c r="C888" s="10">
        <v>43867</v>
      </c>
      <c r="D888" s="11" t="s">
        <v>10</v>
      </c>
      <c r="E888" s="11">
        <v>0</v>
      </c>
      <c r="F888" s="11">
        <v>0</v>
      </c>
      <c r="G888" s="11">
        <v>13814.69</v>
      </c>
      <c r="H888" s="11">
        <v>638560.1</v>
      </c>
      <c r="I888" s="11" t="s">
        <v>11</v>
      </c>
      <c r="J888" s="11" t="s">
        <v>12</v>
      </c>
      <c r="K888" s="1" t="str">
        <f t="shared" si="45"/>
        <v/>
      </c>
      <c r="L888" s="1" t="e">
        <f ca="1">IF(AND(K888&lt;&gt; "", COUNTIF(SAP!#REF!,K888)&gt;0),"Matched", "")</f>
        <v>#REF!</v>
      </c>
      <c r="M888" s="1" t="str">
        <f t="shared" si="46"/>
        <v/>
      </c>
      <c r="N888" s="1" t="e">
        <f ca="1">IF(AND(M888&lt;&gt; "", COUNTIF(SAP!#REF!,M888)&gt;0),"Matched", "")</f>
        <v>#REF!</v>
      </c>
      <c r="O888" s="1" t="str">
        <f t="shared" si="47"/>
        <v/>
      </c>
      <c r="P888" s="1" t="e">
        <f ca="1">IF(AND(O888&lt;&gt; "", COUNTIF(SAP!#REF!,O888)&gt;0),"Matched", "")</f>
        <v>#REF!</v>
      </c>
      <c r="Q888" s="1" t="str">
        <f ca="1">IF(D888="AC","Logic4"&amp;"_"&amp;TEXT(C888,"dd.mm.yyyy") &amp;"_"&amp; 1762997.21,"")</f>
        <v>Logic4_06.02.2020_1762997.21</v>
      </c>
      <c r="R888" s="1" t="e">
        <f ca="1">IF(AND(Q888&lt;&gt; "", COUNTIF(SAP!#REF!,Q888)&gt;0),"Matched", "")</f>
        <v>#REF!</v>
      </c>
    </row>
    <row r="889" spans="1:18">
      <c r="A889" s="13">
        <v>11563327</v>
      </c>
      <c r="B889" s="14">
        <v>43867</v>
      </c>
      <c r="C889" s="14">
        <v>43867</v>
      </c>
      <c r="D889" s="15" t="s">
        <v>10</v>
      </c>
      <c r="E889" s="15">
        <v>0</v>
      </c>
      <c r="F889" s="15">
        <v>0</v>
      </c>
      <c r="G889" s="15">
        <v>14430</v>
      </c>
      <c r="H889" s="15">
        <v>652990.1</v>
      </c>
      <c r="I889" s="15" t="s">
        <v>11</v>
      </c>
      <c r="J889" s="15" t="s">
        <v>12</v>
      </c>
      <c r="K889" s="1" t="str">
        <f t="shared" si="45"/>
        <v/>
      </c>
      <c r="L889" s="1" t="e">
        <f ca="1">IF(AND(K889&lt;&gt; "", COUNTIF(SAP!#REF!,K889)&gt;0),"Matched", "")</f>
        <v>#REF!</v>
      </c>
      <c r="M889" s="1" t="str">
        <f t="shared" si="46"/>
        <v/>
      </c>
      <c r="N889" s="1" t="e">
        <f ca="1">IF(AND(M889&lt;&gt; "", COUNTIF(SAP!#REF!,M889)&gt;0),"Matched", "")</f>
        <v>#REF!</v>
      </c>
      <c r="O889" s="1" t="str">
        <f t="shared" si="47"/>
        <v/>
      </c>
      <c r="P889" s="1" t="e">
        <f ca="1">IF(AND(O889&lt;&gt; "", COUNTIF(SAP!#REF!,O889)&gt;0),"Matched", "")</f>
        <v>#REF!</v>
      </c>
      <c r="Q889" s="1" t="str">
        <f ca="1">IF(D889="AC","Logic4"&amp;"_"&amp;TEXT(C889,"dd.mm.yyyy") &amp;"_"&amp; 1762997.21,"")</f>
        <v>Logic4_06.02.2020_1762997.21</v>
      </c>
      <c r="R889" s="1" t="e">
        <f ca="1">IF(AND(Q889&lt;&gt; "", COUNTIF(SAP!#REF!,Q889)&gt;0),"Matched", "")</f>
        <v>#REF!</v>
      </c>
    </row>
    <row r="890" spans="1:18">
      <c r="A890" s="9">
        <v>11563327</v>
      </c>
      <c r="B890" s="10">
        <v>43867</v>
      </c>
      <c r="C890" s="10">
        <v>43867</v>
      </c>
      <c r="D890" s="11" t="s">
        <v>10</v>
      </c>
      <c r="E890" s="11">
        <v>0</v>
      </c>
      <c r="F890" s="11">
        <v>0</v>
      </c>
      <c r="G890" s="11">
        <v>14942.5</v>
      </c>
      <c r="H890" s="11">
        <v>667932.6</v>
      </c>
      <c r="I890" s="11" t="s">
        <v>11</v>
      </c>
      <c r="J890" s="11" t="s">
        <v>12</v>
      </c>
      <c r="K890" s="1" t="str">
        <f t="shared" si="45"/>
        <v/>
      </c>
      <c r="L890" s="1" t="e">
        <f ca="1">IF(AND(K890&lt;&gt; "", COUNTIF(SAP!#REF!,K890)&gt;0),"Matched", "")</f>
        <v>#REF!</v>
      </c>
      <c r="M890" s="1" t="str">
        <f t="shared" si="46"/>
        <v/>
      </c>
      <c r="N890" s="1" t="e">
        <f ca="1">IF(AND(M890&lt;&gt; "", COUNTIF(SAP!#REF!,M890)&gt;0),"Matched", "")</f>
        <v>#REF!</v>
      </c>
      <c r="O890" s="1" t="str">
        <f t="shared" si="47"/>
        <v/>
      </c>
      <c r="P890" s="1" t="e">
        <f ca="1">IF(AND(O890&lt;&gt; "", COUNTIF(SAP!#REF!,O890)&gt;0),"Matched", "")</f>
        <v>#REF!</v>
      </c>
      <c r="Q890" s="1" t="str">
        <f ca="1">IF(D890="AC","Logic4"&amp;"_"&amp;TEXT(C890,"dd.mm.yyyy") &amp;"_"&amp; 1762997.21,"")</f>
        <v>Logic4_06.02.2020_1762997.21</v>
      </c>
      <c r="R890" s="1" t="e">
        <f ca="1">IF(AND(Q890&lt;&gt; "", COUNTIF(SAP!#REF!,Q890)&gt;0),"Matched", "")</f>
        <v>#REF!</v>
      </c>
    </row>
    <row r="891" spans="1:18">
      <c r="A891" s="13">
        <v>11563327</v>
      </c>
      <c r="B891" s="14">
        <v>43867</v>
      </c>
      <c r="C891" s="14">
        <v>43867</v>
      </c>
      <c r="D891" s="15" t="s">
        <v>10</v>
      </c>
      <c r="E891" s="15">
        <v>0</v>
      </c>
      <c r="F891" s="15">
        <v>0</v>
      </c>
      <c r="G891" s="15">
        <v>15200</v>
      </c>
      <c r="H891" s="15">
        <v>683132.6</v>
      </c>
      <c r="I891" s="15" t="s">
        <v>11</v>
      </c>
      <c r="J891" s="15" t="s">
        <v>12</v>
      </c>
      <c r="K891" s="1" t="str">
        <f t="shared" si="45"/>
        <v/>
      </c>
      <c r="L891" s="1" t="e">
        <f ca="1">IF(AND(K891&lt;&gt; "", COUNTIF(SAP!#REF!,K891)&gt;0),"Matched", "")</f>
        <v>#REF!</v>
      </c>
      <c r="M891" s="1" t="str">
        <f t="shared" si="46"/>
        <v/>
      </c>
      <c r="N891" s="1" t="e">
        <f ca="1">IF(AND(M891&lt;&gt; "", COUNTIF(SAP!#REF!,M891)&gt;0),"Matched", "")</f>
        <v>#REF!</v>
      </c>
      <c r="O891" s="1" t="str">
        <f t="shared" si="47"/>
        <v/>
      </c>
      <c r="P891" s="1" t="e">
        <f ca="1">IF(AND(O891&lt;&gt; "", COUNTIF(SAP!#REF!,O891)&gt;0),"Matched", "")</f>
        <v>#REF!</v>
      </c>
      <c r="Q891" s="1" t="str">
        <f ca="1">IF(D891="AC","Logic4"&amp;"_"&amp;TEXT(C891,"dd.mm.yyyy") &amp;"_"&amp; 1762997.21,"")</f>
        <v>Logic4_06.02.2020_1762997.21</v>
      </c>
      <c r="R891" s="1" t="e">
        <f ca="1">IF(AND(Q891&lt;&gt; "", COUNTIF(SAP!#REF!,Q891)&gt;0),"Matched", "")</f>
        <v>#REF!</v>
      </c>
    </row>
    <row r="892" spans="1:18">
      <c r="A892" s="9">
        <v>11563327</v>
      </c>
      <c r="B892" s="10">
        <v>43867</v>
      </c>
      <c r="C892" s="10">
        <v>43867</v>
      </c>
      <c r="D892" s="11" t="s">
        <v>10</v>
      </c>
      <c r="E892" s="11">
        <v>0</v>
      </c>
      <c r="F892" s="11">
        <v>0</v>
      </c>
      <c r="G892" s="11">
        <v>15239</v>
      </c>
      <c r="H892" s="11">
        <v>698371.6</v>
      </c>
      <c r="I892" s="11" t="s">
        <v>11</v>
      </c>
      <c r="J892" s="11" t="s">
        <v>12</v>
      </c>
      <c r="K892" s="1" t="str">
        <f t="shared" si="45"/>
        <v/>
      </c>
      <c r="L892" s="1" t="e">
        <f ca="1">IF(AND(K892&lt;&gt; "", COUNTIF(SAP!#REF!,K892)&gt;0),"Matched", "")</f>
        <v>#REF!</v>
      </c>
      <c r="M892" s="1" t="str">
        <f t="shared" si="46"/>
        <v/>
      </c>
      <c r="N892" s="1" t="e">
        <f ca="1">IF(AND(M892&lt;&gt; "", COUNTIF(SAP!#REF!,M892)&gt;0),"Matched", "")</f>
        <v>#REF!</v>
      </c>
      <c r="O892" s="1" t="str">
        <f t="shared" si="47"/>
        <v/>
      </c>
      <c r="P892" s="1" t="e">
        <f ca="1">IF(AND(O892&lt;&gt; "", COUNTIF(SAP!#REF!,O892)&gt;0),"Matched", "")</f>
        <v>#REF!</v>
      </c>
      <c r="Q892" s="1" t="str">
        <f ca="1">IF(D892="AC","Logic4"&amp;"_"&amp;TEXT(C892,"dd.mm.yyyy") &amp;"_"&amp; 1762997.21,"")</f>
        <v>Logic4_06.02.2020_1762997.21</v>
      </c>
      <c r="R892" s="1" t="e">
        <f ca="1">IF(AND(Q892&lt;&gt; "", COUNTIF(SAP!#REF!,Q892)&gt;0),"Matched", "")</f>
        <v>#REF!</v>
      </c>
    </row>
    <row r="893" spans="1:18">
      <c r="A893" s="13">
        <v>11563327</v>
      </c>
      <c r="B893" s="14">
        <v>43867</v>
      </c>
      <c r="C893" s="14">
        <v>43867</v>
      </c>
      <c r="D893" s="15" t="s">
        <v>10</v>
      </c>
      <c r="E893" s="15">
        <v>0</v>
      </c>
      <c r="F893" s="15">
        <v>0</v>
      </c>
      <c r="G893" s="15">
        <v>15260</v>
      </c>
      <c r="H893" s="15">
        <v>713631.6</v>
      </c>
      <c r="I893" s="15" t="s">
        <v>11</v>
      </c>
      <c r="J893" s="15" t="s">
        <v>12</v>
      </c>
      <c r="K893" s="1" t="str">
        <f t="shared" si="45"/>
        <v/>
      </c>
      <c r="L893" s="1" t="e">
        <f ca="1">IF(AND(K893&lt;&gt; "", COUNTIF(SAP!#REF!,K893)&gt;0),"Matched", "")</f>
        <v>#REF!</v>
      </c>
      <c r="M893" s="1" t="str">
        <f t="shared" si="46"/>
        <v/>
      </c>
      <c r="N893" s="1" t="e">
        <f ca="1">IF(AND(M893&lt;&gt; "", COUNTIF(SAP!#REF!,M893)&gt;0),"Matched", "")</f>
        <v>#REF!</v>
      </c>
      <c r="O893" s="1" t="str">
        <f t="shared" si="47"/>
        <v/>
      </c>
      <c r="P893" s="1" t="e">
        <f ca="1">IF(AND(O893&lt;&gt; "", COUNTIF(SAP!#REF!,O893)&gt;0),"Matched", "")</f>
        <v>#REF!</v>
      </c>
      <c r="Q893" s="1" t="str">
        <f ca="1">IF(D893="AC","Logic4"&amp;"_"&amp;TEXT(C893,"dd.mm.yyyy") &amp;"_"&amp; 1762997.21,"")</f>
        <v>Logic4_06.02.2020_1762997.21</v>
      </c>
      <c r="R893" s="1" t="e">
        <f ca="1">IF(AND(Q893&lt;&gt; "", COUNTIF(SAP!#REF!,Q893)&gt;0),"Matched", "")</f>
        <v>#REF!</v>
      </c>
    </row>
    <row r="894" spans="1:18">
      <c r="A894" s="9">
        <v>11563327</v>
      </c>
      <c r="B894" s="10">
        <v>43867</v>
      </c>
      <c r="C894" s="10">
        <v>43867</v>
      </c>
      <c r="D894" s="11" t="s">
        <v>10</v>
      </c>
      <c r="E894" s="11">
        <v>0</v>
      </c>
      <c r="F894" s="11">
        <v>0</v>
      </c>
      <c r="G894" s="11">
        <v>15355.1</v>
      </c>
      <c r="H894" s="11">
        <v>728986.7</v>
      </c>
      <c r="I894" s="11" t="s">
        <v>11</v>
      </c>
      <c r="J894" s="11" t="s">
        <v>12</v>
      </c>
      <c r="K894" s="1" t="str">
        <f t="shared" si="45"/>
        <v/>
      </c>
      <c r="L894" s="1" t="e">
        <f ca="1">IF(AND(K894&lt;&gt; "", COUNTIF(SAP!#REF!,K894)&gt;0),"Matched", "")</f>
        <v>#REF!</v>
      </c>
      <c r="M894" s="1" t="str">
        <f t="shared" si="46"/>
        <v/>
      </c>
      <c r="N894" s="1" t="e">
        <f ca="1">IF(AND(M894&lt;&gt; "", COUNTIF(SAP!#REF!,M894)&gt;0),"Matched", "")</f>
        <v>#REF!</v>
      </c>
      <c r="O894" s="1" t="str">
        <f t="shared" si="47"/>
        <v/>
      </c>
      <c r="P894" s="1" t="e">
        <f ca="1">IF(AND(O894&lt;&gt; "", COUNTIF(SAP!#REF!,O894)&gt;0),"Matched", "")</f>
        <v>#REF!</v>
      </c>
      <c r="Q894" s="1" t="str">
        <f ca="1">IF(D894="AC","Logic4"&amp;"_"&amp;TEXT(C894,"dd.mm.yyyy") &amp;"_"&amp; 1762997.21,"")</f>
        <v>Logic4_06.02.2020_1762997.21</v>
      </c>
      <c r="R894" s="1" t="e">
        <f ca="1">IF(AND(Q894&lt;&gt; "", COUNTIF(SAP!#REF!,Q894)&gt;0),"Matched", "")</f>
        <v>#REF!</v>
      </c>
    </row>
    <row r="895" spans="1:18">
      <c r="A895" s="13">
        <v>11563327</v>
      </c>
      <c r="B895" s="14">
        <v>43867</v>
      </c>
      <c r="C895" s="14">
        <v>43867</v>
      </c>
      <c r="D895" s="15" t="s">
        <v>10</v>
      </c>
      <c r="E895" s="15">
        <v>0</v>
      </c>
      <c r="F895" s="15">
        <v>0</v>
      </c>
      <c r="G895" s="15">
        <v>15510.3</v>
      </c>
      <c r="H895" s="15">
        <v>744497</v>
      </c>
      <c r="I895" s="15" t="s">
        <v>11</v>
      </c>
      <c r="J895" s="15" t="s">
        <v>12</v>
      </c>
      <c r="K895" s="1" t="str">
        <f t="shared" si="45"/>
        <v/>
      </c>
      <c r="L895" s="1" t="e">
        <f ca="1">IF(AND(K895&lt;&gt; "", COUNTIF(SAP!#REF!,K895)&gt;0),"Matched", "")</f>
        <v>#REF!</v>
      </c>
      <c r="M895" s="1" t="str">
        <f t="shared" si="46"/>
        <v/>
      </c>
      <c r="N895" s="1" t="e">
        <f ca="1">IF(AND(M895&lt;&gt; "", COUNTIF(SAP!#REF!,M895)&gt;0),"Matched", "")</f>
        <v>#REF!</v>
      </c>
      <c r="O895" s="1" t="str">
        <f t="shared" si="47"/>
        <v/>
      </c>
      <c r="P895" s="1" t="e">
        <f ca="1">IF(AND(O895&lt;&gt; "", COUNTIF(SAP!#REF!,O895)&gt;0),"Matched", "")</f>
        <v>#REF!</v>
      </c>
      <c r="Q895" s="1" t="str">
        <f ca="1">IF(D895="AC","Logic4"&amp;"_"&amp;TEXT(C895,"dd.mm.yyyy") &amp;"_"&amp; 1762997.21,"")</f>
        <v>Logic4_06.02.2020_1762997.21</v>
      </c>
      <c r="R895" s="1" t="e">
        <f ca="1">IF(AND(Q895&lt;&gt; "", COUNTIF(SAP!#REF!,Q895)&gt;0),"Matched", "")</f>
        <v>#REF!</v>
      </c>
    </row>
    <row r="896" spans="1:18">
      <c r="A896" s="9">
        <v>11563327</v>
      </c>
      <c r="B896" s="10">
        <v>43867</v>
      </c>
      <c r="C896" s="10">
        <v>43867</v>
      </c>
      <c r="D896" s="11" t="s">
        <v>10</v>
      </c>
      <c r="E896" s="11">
        <v>0</v>
      </c>
      <c r="F896" s="11">
        <v>0</v>
      </c>
      <c r="G896" s="11">
        <v>15967.1</v>
      </c>
      <c r="H896" s="11">
        <v>760464.1</v>
      </c>
      <c r="I896" s="11" t="s">
        <v>11</v>
      </c>
      <c r="J896" s="11" t="s">
        <v>12</v>
      </c>
      <c r="K896" s="1" t="str">
        <f t="shared" si="45"/>
        <v/>
      </c>
      <c r="L896" s="1" t="e">
        <f ca="1">IF(AND(K896&lt;&gt; "", COUNTIF(SAP!#REF!,K896)&gt;0),"Matched", "")</f>
        <v>#REF!</v>
      </c>
      <c r="M896" s="1" t="str">
        <f t="shared" si="46"/>
        <v/>
      </c>
      <c r="N896" s="1" t="e">
        <f ca="1">IF(AND(M896&lt;&gt; "", COUNTIF(SAP!#REF!,M896)&gt;0),"Matched", "")</f>
        <v>#REF!</v>
      </c>
      <c r="O896" s="1" t="str">
        <f t="shared" si="47"/>
        <v/>
      </c>
      <c r="P896" s="1" t="e">
        <f ca="1">IF(AND(O896&lt;&gt; "", COUNTIF(SAP!#REF!,O896)&gt;0),"Matched", "")</f>
        <v>#REF!</v>
      </c>
      <c r="Q896" s="1" t="str">
        <f ca="1">IF(D896="AC","Logic4"&amp;"_"&amp;TEXT(C896,"dd.mm.yyyy") &amp;"_"&amp; 1762997.21,"")</f>
        <v>Logic4_06.02.2020_1762997.21</v>
      </c>
      <c r="R896" s="1" t="e">
        <f ca="1">IF(AND(Q896&lt;&gt; "", COUNTIF(SAP!#REF!,Q896)&gt;0),"Matched", "")</f>
        <v>#REF!</v>
      </c>
    </row>
    <row r="897" spans="1:18">
      <c r="A897" s="13">
        <v>11563327</v>
      </c>
      <c r="B897" s="14">
        <v>43867</v>
      </c>
      <c r="C897" s="14">
        <v>43867</v>
      </c>
      <c r="D897" s="15" t="s">
        <v>10</v>
      </c>
      <c r="E897" s="15">
        <v>0</v>
      </c>
      <c r="F897" s="15">
        <v>0</v>
      </c>
      <c r="G897" s="15">
        <v>16037</v>
      </c>
      <c r="H897" s="15">
        <v>776501.1</v>
      </c>
      <c r="I897" s="15" t="s">
        <v>11</v>
      </c>
      <c r="J897" s="15" t="s">
        <v>12</v>
      </c>
      <c r="K897" s="1" t="str">
        <f t="shared" si="45"/>
        <v/>
      </c>
      <c r="L897" s="1" t="e">
        <f ca="1">IF(AND(K897&lt;&gt; "", COUNTIF(SAP!#REF!,K897)&gt;0),"Matched", "")</f>
        <v>#REF!</v>
      </c>
      <c r="M897" s="1" t="str">
        <f t="shared" si="46"/>
        <v/>
      </c>
      <c r="N897" s="1" t="e">
        <f ca="1">IF(AND(M897&lt;&gt; "", COUNTIF(SAP!#REF!,M897)&gt;0),"Matched", "")</f>
        <v>#REF!</v>
      </c>
      <c r="O897" s="1" t="str">
        <f t="shared" si="47"/>
        <v/>
      </c>
      <c r="P897" s="1" t="e">
        <f ca="1">IF(AND(O897&lt;&gt; "", COUNTIF(SAP!#REF!,O897)&gt;0),"Matched", "")</f>
        <v>#REF!</v>
      </c>
      <c r="Q897" s="1" t="str">
        <f ca="1">IF(D897="AC","Logic4"&amp;"_"&amp;TEXT(C897,"dd.mm.yyyy") &amp;"_"&amp; 1762997.21,"")</f>
        <v>Logic4_06.02.2020_1762997.21</v>
      </c>
      <c r="R897" s="1" t="e">
        <f ca="1">IF(AND(Q897&lt;&gt; "", COUNTIF(SAP!#REF!,Q897)&gt;0),"Matched", "")</f>
        <v>#REF!</v>
      </c>
    </row>
    <row r="898" spans="1:18">
      <c r="A898" s="9">
        <v>11563327</v>
      </c>
      <c r="B898" s="10">
        <v>43867</v>
      </c>
      <c r="C898" s="10">
        <v>43867</v>
      </c>
      <c r="D898" s="11" t="s">
        <v>10</v>
      </c>
      <c r="E898" s="11">
        <v>0</v>
      </c>
      <c r="F898" s="11">
        <v>0</v>
      </c>
      <c r="G898" s="11">
        <v>16070</v>
      </c>
      <c r="H898" s="11">
        <v>792571.1</v>
      </c>
      <c r="I898" s="11" t="s">
        <v>11</v>
      </c>
      <c r="J898" s="11" t="s">
        <v>12</v>
      </c>
      <c r="K898" s="1" t="str">
        <f t="shared" si="45"/>
        <v/>
      </c>
      <c r="L898" s="1" t="e">
        <f ca="1">IF(AND(K898&lt;&gt; "", COUNTIF(SAP!#REF!,K898)&gt;0),"Matched", "")</f>
        <v>#REF!</v>
      </c>
      <c r="M898" s="1" t="str">
        <f t="shared" si="46"/>
        <v/>
      </c>
      <c r="N898" s="1" t="e">
        <f ca="1">IF(AND(M898&lt;&gt; "", COUNTIF(SAP!#REF!,M898)&gt;0),"Matched", "")</f>
        <v>#REF!</v>
      </c>
      <c r="O898" s="1" t="str">
        <f t="shared" si="47"/>
        <v/>
      </c>
      <c r="P898" s="1" t="e">
        <f ca="1">IF(AND(O898&lt;&gt; "", COUNTIF(SAP!#REF!,O898)&gt;0),"Matched", "")</f>
        <v>#REF!</v>
      </c>
      <c r="Q898" s="1" t="str">
        <f ca="1">IF(D898="AC","Logic4"&amp;"_"&amp;TEXT(C898,"dd.mm.yyyy") &amp;"_"&amp; 1762997.21,"")</f>
        <v>Logic4_06.02.2020_1762997.21</v>
      </c>
      <c r="R898" s="1" t="e">
        <f ca="1">IF(AND(Q898&lt;&gt; "", COUNTIF(SAP!#REF!,Q898)&gt;0),"Matched", "")</f>
        <v>#REF!</v>
      </c>
    </row>
    <row r="899" spans="1:18">
      <c r="A899" s="13">
        <v>11563327</v>
      </c>
      <c r="B899" s="14">
        <v>43867</v>
      </c>
      <c r="C899" s="14">
        <v>43867</v>
      </c>
      <c r="D899" s="15" t="s">
        <v>10</v>
      </c>
      <c r="E899" s="15">
        <v>0</v>
      </c>
      <c r="F899" s="15">
        <v>0</v>
      </c>
      <c r="G899" s="15">
        <v>16298.4</v>
      </c>
      <c r="H899" s="15">
        <v>808869.5</v>
      </c>
      <c r="I899" s="15" t="s">
        <v>11</v>
      </c>
      <c r="J899" s="15" t="s">
        <v>12</v>
      </c>
      <c r="K899" s="1" t="str">
        <f t="shared" ref="K899:K962" si="48">IF(D899="TF","Logic1"&amp;"_"&amp;TEXT(C899, "mm") &amp;"_"&amp; F899,"")</f>
        <v/>
      </c>
      <c r="L899" s="1" t="e">
        <f ca="1">IF(AND(K899&lt;&gt; "", COUNTIF(SAP!#REF!,K899)&gt;0),"Matched", "")</f>
        <v>#REF!</v>
      </c>
      <c r="M899" s="1" t="str">
        <f t="shared" si="46"/>
        <v/>
      </c>
      <c r="N899" s="1" t="e">
        <f ca="1">IF(AND(M899&lt;&gt; "", COUNTIF(SAP!#REF!,M899)&gt;0),"Matched", "")</f>
        <v>#REF!</v>
      </c>
      <c r="O899" s="1" t="str">
        <f t="shared" si="47"/>
        <v/>
      </c>
      <c r="P899" s="1" t="e">
        <f ca="1">IF(AND(O899&lt;&gt; "", COUNTIF(SAP!#REF!,O899)&gt;0),"Matched", "")</f>
        <v>#REF!</v>
      </c>
      <c r="Q899" s="1" t="str">
        <f ca="1">IF(D899="AC","Logic4"&amp;"_"&amp;TEXT(C899,"dd.mm.yyyy") &amp;"_"&amp; 1762997.21,"")</f>
        <v>Logic4_06.02.2020_1762997.21</v>
      </c>
      <c r="R899" s="1" t="e">
        <f ca="1">IF(AND(Q899&lt;&gt; "", COUNTIF(SAP!#REF!,Q899)&gt;0),"Matched", "")</f>
        <v>#REF!</v>
      </c>
    </row>
    <row r="900" spans="1:18">
      <c r="A900" s="9">
        <v>11563327</v>
      </c>
      <c r="B900" s="10">
        <v>43867</v>
      </c>
      <c r="C900" s="10">
        <v>43867</v>
      </c>
      <c r="D900" s="11" t="s">
        <v>10</v>
      </c>
      <c r="E900" s="11">
        <v>0</v>
      </c>
      <c r="F900" s="11">
        <v>0</v>
      </c>
      <c r="G900" s="11">
        <v>16485</v>
      </c>
      <c r="H900" s="11">
        <v>825354.5</v>
      </c>
      <c r="I900" s="11" t="s">
        <v>11</v>
      </c>
      <c r="J900" s="11" t="s">
        <v>12</v>
      </c>
      <c r="K900" s="1" t="str">
        <f t="shared" si="48"/>
        <v/>
      </c>
      <c r="L900" s="1" t="e">
        <f ca="1">IF(AND(K900&lt;&gt; "", COUNTIF(SAP!#REF!,K900)&gt;0),"Matched", "")</f>
        <v>#REF!</v>
      </c>
      <c r="M900" s="1" t="str">
        <f t="shared" si="46"/>
        <v/>
      </c>
      <c r="N900" s="1" t="e">
        <f ca="1">IF(AND(M900&lt;&gt; "", COUNTIF(SAP!#REF!,M900)&gt;0),"Matched", "")</f>
        <v>#REF!</v>
      </c>
      <c r="O900" s="1" t="str">
        <f t="shared" si="47"/>
        <v/>
      </c>
      <c r="P900" s="1" t="e">
        <f ca="1">IF(AND(O900&lt;&gt; "", COUNTIF(SAP!#REF!,O900)&gt;0),"Matched", "")</f>
        <v>#REF!</v>
      </c>
      <c r="Q900" s="1" t="str">
        <f ca="1">IF(D900="AC","Logic4"&amp;"_"&amp;TEXT(C900,"dd.mm.yyyy") &amp;"_"&amp; 1762997.21,"")</f>
        <v>Logic4_06.02.2020_1762997.21</v>
      </c>
      <c r="R900" s="1" t="e">
        <f ca="1">IF(AND(Q900&lt;&gt; "", COUNTIF(SAP!#REF!,Q900)&gt;0),"Matched", "")</f>
        <v>#REF!</v>
      </c>
    </row>
    <row r="901" spans="1:18">
      <c r="A901" s="13">
        <v>11563327</v>
      </c>
      <c r="B901" s="14">
        <v>43867</v>
      </c>
      <c r="C901" s="14">
        <v>43867</v>
      </c>
      <c r="D901" s="15" t="s">
        <v>10</v>
      </c>
      <c r="E901" s="15">
        <v>0</v>
      </c>
      <c r="F901" s="15">
        <v>0</v>
      </c>
      <c r="G901" s="15">
        <v>17033.599999999999</v>
      </c>
      <c r="H901" s="15">
        <v>842388.1</v>
      </c>
      <c r="I901" s="15" t="s">
        <v>11</v>
      </c>
      <c r="J901" s="15" t="s">
        <v>12</v>
      </c>
      <c r="K901" s="1" t="str">
        <f t="shared" si="48"/>
        <v/>
      </c>
      <c r="L901" s="1" t="e">
        <f ca="1">IF(AND(K901&lt;&gt; "", COUNTIF(SAP!#REF!,K901)&gt;0),"Matched", "")</f>
        <v>#REF!</v>
      </c>
      <c r="M901" s="1" t="str">
        <f t="shared" si="46"/>
        <v/>
      </c>
      <c r="N901" s="1" t="e">
        <f ca="1">IF(AND(M901&lt;&gt; "", COUNTIF(SAP!#REF!,M901)&gt;0),"Matched", "")</f>
        <v>#REF!</v>
      </c>
      <c r="O901" s="1" t="str">
        <f t="shared" si="47"/>
        <v/>
      </c>
      <c r="P901" s="1" t="e">
        <f ca="1">IF(AND(O901&lt;&gt; "", COUNTIF(SAP!#REF!,O901)&gt;0),"Matched", "")</f>
        <v>#REF!</v>
      </c>
      <c r="Q901" s="1" t="str">
        <f ca="1">IF(D901="AC","Logic4"&amp;"_"&amp;TEXT(C901,"dd.mm.yyyy") &amp;"_"&amp; 1762997.21,"")</f>
        <v>Logic4_06.02.2020_1762997.21</v>
      </c>
      <c r="R901" s="1" t="e">
        <f ca="1">IF(AND(Q901&lt;&gt; "", COUNTIF(SAP!#REF!,Q901)&gt;0),"Matched", "")</f>
        <v>#REF!</v>
      </c>
    </row>
    <row r="902" spans="1:18">
      <c r="A902" s="9">
        <v>11563327</v>
      </c>
      <c r="B902" s="10">
        <v>43867</v>
      </c>
      <c r="C902" s="10">
        <v>43867</v>
      </c>
      <c r="D902" s="11" t="s">
        <v>10</v>
      </c>
      <c r="E902" s="11">
        <v>0</v>
      </c>
      <c r="F902" s="11">
        <v>0</v>
      </c>
      <c r="G902" s="11">
        <v>17114.599999999999</v>
      </c>
      <c r="H902" s="11">
        <v>859502.7</v>
      </c>
      <c r="I902" s="11" t="s">
        <v>11</v>
      </c>
      <c r="J902" s="11" t="s">
        <v>12</v>
      </c>
      <c r="K902" s="1" t="str">
        <f t="shared" si="48"/>
        <v/>
      </c>
      <c r="L902" s="1" t="e">
        <f ca="1">IF(AND(K902&lt;&gt; "", COUNTIF(SAP!#REF!,K902)&gt;0),"Matched", "")</f>
        <v>#REF!</v>
      </c>
      <c r="M902" s="1" t="str">
        <f t="shared" si="46"/>
        <v/>
      </c>
      <c r="N902" s="1" t="e">
        <f ca="1">IF(AND(M902&lt;&gt; "", COUNTIF(SAP!#REF!,M902)&gt;0),"Matched", "")</f>
        <v>#REF!</v>
      </c>
      <c r="O902" s="1" t="str">
        <f t="shared" si="47"/>
        <v/>
      </c>
      <c r="P902" s="1" t="e">
        <f ca="1">IF(AND(O902&lt;&gt; "", COUNTIF(SAP!#REF!,O902)&gt;0),"Matched", "")</f>
        <v>#REF!</v>
      </c>
      <c r="Q902" s="1" t="str">
        <f ca="1">IF(D902="AC","Logic4"&amp;"_"&amp;TEXT(C902,"dd.mm.yyyy") &amp;"_"&amp; 1762997.21,"")</f>
        <v>Logic4_06.02.2020_1762997.21</v>
      </c>
      <c r="R902" s="1" t="e">
        <f ca="1">IF(AND(Q902&lt;&gt; "", COUNTIF(SAP!#REF!,Q902)&gt;0),"Matched", "")</f>
        <v>#REF!</v>
      </c>
    </row>
    <row r="903" spans="1:18">
      <c r="A903" s="13">
        <v>11563327</v>
      </c>
      <c r="B903" s="14">
        <v>43867</v>
      </c>
      <c r="C903" s="14">
        <v>43867</v>
      </c>
      <c r="D903" s="15" t="s">
        <v>10</v>
      </c>
      <c r="E903" s="15">
        <v>0</v>
      </c>
      <c r="F903" s="15">
        <v>0</v>
      </c>
      <c r="G903" s="15">
        <v>18040.16</v>
      </c>
      <c r="H903" s="15">
        <v>877542.86</v>
      </c>
      <c r="I903" s="15" t="s">
        <v>11</v>
      </c>
      <c r="J903" s="15" t="s">
        <v>12</v>
      </c>
      <c r="K903" s="1" t="str">
        <f t="shared" si="48"/>
        <v/>
      </c>
      <c r="L903" s="1" t="e">
        <f ca="1">IF(AND(K903&lt;&gt; "", COUNTIF(SAP!#REF!,K903)&gt;0),"Matched", "")</f>
        <v>#REF!</v>
      </c>
      <c r="M903" s="1" t="str">
        <f t="shared" si="46"/>
        <v/>
      </c>
      <c r="N903" s="1" t="e">
        <f ca="1">IF(AND(M903&lt;&gt; "", COUNTIF(SAP!#REF!,M903)&gt;0),"Matched", "")</f>
        <v>#REF!</v>
      </c>
      <c r="O903" s="1" t="str">
        <f t="shared" si="47"/>
        <v/>
      </c>
      <c r="P903" s="1" t="e">
        <f ca="1">IF(AND(O903&lt;&gt; "", COUNTIF(SAP!#REF!,O903)&gt;0),"Matched", "")</f>
        <v>#REF!</v>
      </c>
      <c r="Q903" s="1" t="str">
        <f ca="1">IF(D903="AC","Logic4"&amp;"_"&amp;TEXT(C903,"dd.mm.yyyy") &amp;"_"&amp; 1762997.21,"")</f>
        <v>Logic4_06.02.2020_1762997.21</v>
      </c>
      <c r="R903" s="1" t="e">
        <f ca="1">IF(AND(Q903&lt;&gt; "", COUNTIF(SAP!#REF!,Q903)&gt;0),"Matched", "")</f>
        <v>#REF!</v>
      </c>
    </row>
    <row r="904" spans="1:18">
      <c r="A904" s="9">
        <v>11563327</v>
      </c>
      <c r="B904" s="10">
        <v>43867</v>
      </c>
      <c r="C904" s="10">
        <v>43867</v>
      </c>
      <c r="D904" s="11" t="s">
        <v>10</v>
      </c>
      <c r="E904" s="11">
        <v>0</v>
      </c>
      <c r="F904" s="11">
        <v>0</v>
      </c>
      <c r="G904" s="11">
        <v>18541.099999999999</v>
      </c>
      <c r="H904" s="11">
        <v>896083.96</v>
      </c>
      <c r="I904" s="11" t="s">
        <v>11</v>
      </c>
      <c r="J904" s="11" t="s">
        <v>12</v>
      </c>
      <c r="K904" s="1" t="str">
        <f t="shared" si="48"/>
        <v/>
      </c>
      <c r="L904" s="1" t="e">
        <f ca="1">IF(AND(K904&lt;&gt; "", COUNTIF(SAP!#REF!,K904)&gt;0),"Matched", "")</f>
        <v>#REF!</v>
      </c>
      <c r="M904" s="1" t="str">
        <f t="shared" si="46"/>
        <v/>
      </c>
      <c r="N904" s="1" t="e">
        <f ca="1">IF(AND(M904&lt;&gt; "", COUNTIF(SAP!#REF!,M904)&gt;0),"Matched", "")</f>
        <v>#REF!</v>
      </c>
      <c r="O904" s="1" t="str">
        <f t="shared" si="47"/>
        <v/>
      </c>
      <c r="P904" s="1" t="e">
        <f ca="1">IF(AND(O904&lt;&gt; "", COUNTIF(SAP!#REF!,O904)&gt;0),"Matched", "")</f>
        <v>#REF!</v>
      </c>
      <c r="Q904" s="1" t="str">
        <f ca="1">IF(D904="AC","Logic4"&amp;"_"&amp;TEXT(C904,"dd.mm.yyyy") &amp;"_"&amp; 1762997.21,"")</f>
        <v>Logic4_06.02.2020_1762997.21</v>
      </c>
      <c r="R904" s="1" t="e">
        <f ca="1">IF(AND(Q904&lt;&gt; "", COUNTIF(SAP!#REF!,Q904)&gt;0),"Matched", "")</f>
        <v>#REF!</v>
      </c>
    </row>
    <row r="905" spans="1:18">
      <c r="A905" s="13">
        <v>11563327</v>
      </c>
      <c r="B905" s="14">
        <v>43867</v>
      </c>
      <c r="C905" s="14">
        <v>43867</v>
      </c>
      <c r="D905" s="15" t="s">
        <v>10</v>
      </c>
      <c r="E905" s="15">
        <v>0</v>
      </c>
      <c r="F905" s="15">
        <v>0</v>
      </c>
      <c r="G905" s="15">
        <v>18632.900000000001</v>
      </c>
      <c r="H905" s="15">
        <v>914716.86</v>
      </c>
      <c r="I905" s="15" t="s">
        <v>11</v>
      </c>
      <c r="J905" s="15" t="s">
        <v>12</v>
      </c>
      <c r="K905" s="1" t="str">
        <f t="shared" si="48"/>
        <v/>
      </c>
      <c r="L905" s="1" t="e">
        <f ca="1">IF(AND(K905&lt;&gt; "", COUNTIF(SAP!#REF!,K905)&gt;0),"Matched", "")</f>
        <v>#REF!</v>
      </c>
      <c r="M905" s="1" t="str">
        <f t="shared" si="46"/>
        <v/>
      </c>
      <c r="N905" s="1" t="e">
        <f ca="1">IF(AND(M905&lt;&gt; "", COUNTIF(SAP!#REF!,M905)&gt;0),"Matched", "")</f>
        <v>#REF!</v>
      </c>
      <c r="O905" s="1" t="str">
        <f t="shared" si="47"/>
        <v/>
      </c>
      <c r="P905" s="1" t="e">
        <f ca="1">IF(AND(O905&lt;&gt; "", COUNTIF(SAP!#REF!,O905)&gt;0),"Matched", "")</f>
        <v>#REF!</v>
      </c>
      <c r="Q905" s="1" t="str">
        <f ca="1">IF(D905="AC","Logic4"&amp;"_"&amp;TEXT(C905,"dd.mm.yyyy") &amp;"_"&amp; 1762997.21,"")</f>
        <v>Logic4_06.02.2020_1762997.21</v>
      </c>
      <c r="R905" s="1" t="e">
        <f ca="1">IF(AND(Q905&lt;&gt; "", COUNTIF(SAP!#REF!,Q905)&gt;0),"Matched", "")</f>
        <v>#REF!</v>
      </c>
    </row>
    <row r="906" spans="1:18">
      <c r="A906" s="9">
        <v>11563327</v>
      </c>
      <c r="B906" s="10">
        <v>43867</v>
      </c>
      <c r="C906" s="10">
        <v>43867</v>
      </c>
      <c r="D906" s="11" t="s">
        <v>10</v>
      </c>
      <c r="E906" s="11">
        <v>0</v>
      </c>
      <c r="F906" s="11">
        <v>0</v>
      </c>
      <c r="G906" s="11">
        <v>18732</v>
      </c>
      <c r="H906" s="11">
        <v>933448.86</v>
      </c>
      <c r="I906" s="11" t="s">
        <v>11</v>
      </c>
      <c r="J906" s="11" t="s">
        <v>12</v>
      </c>
      <c r="K906" s="1" t="str">
        <f t="shared" si="48"/>
        <v/>
      </c>
      <c r="L906" s="1" t="e">
        <f ca="1">IF(AND(K906&lt;&gt; "", COUNTIF(SAP!#REF!,K906)&gt;0),"Matched", "")</f>
        <v>#REF!</v>
      </c>
      <c r="M906" s="1" t="str">
        <f t="shared" si="46"/>
        <v/>
      </c>
      <c r="N906" s="1" t="e">
        <f ca="1">IF(AND(M906&lt;&gt; "", COUNTIF(SAP!#REF!,M906)&gt;0),"Matched", "")</f>
        <v>#REF!</v>
      </c>
      <c r="O906" s="1" t="str">
        <f t="shared" si="47"/>
        <v/>
      </c>
      <c r="P906" s="1" t="e">
        <f ca="1">IF(AND(O906&lt;&gt; "", COUNTIF(SAP!#REF!,O906)&gt;0),"Matched", "")</f>
        <v>#REF!</v>
      </c>
      <c r="Q906" s="1" t="str">
        <f ca="1">IF(D906="AC","Logic4"&amp;"_"&amp;TEXT(C906,"dd.mm.yyyy") &amp;"_"&amp; 1762997.21,"")</f>
        <v>Logic4_06.02.2020_1762997.21</v>
      </c>
      <c r="R906" s="1" t="e">
        <f ca="1">IF(AND(Q906&lt;&gt; "", COUNTIF(SAP!#REF!,Q906)&gt;0),"Matched", "")</f>
        <v>#REF!</v>
      </c>
    </row>
    <row r="907" spans="1:18">
      <c r="A907" s="13">
        <v>11563327</v>
      </c>
      <c r="B907" s="14">
        <v>43867</v>
      </c>
      <c r="C907" s="14">
        <v>43867</v>
      </c>
      <c r="D907" s="15" t="s">
        <v>10</v>
      </c>
      <c r="E907" s="15">
        <v>0</v>
      </c>
      <c r="F907" s="15">
        <v>0</v>
      </c>
      <c r="G907" s="15">
        <v>20014.099999999999</v>
      </c>
      <c r="H907" s="15">
        <v>953462.96</v>
      </c>
      <c r="I907" s="15" t="s">
        <v>11</v>
      </c>
      <c r="J907" s="15" t="s">
        <v>12</v>
      </c>
      <c r="K907" s="1" t="str">
        <f t="shared" si="48"/>
        <v/>
      </c>
      <c r="L907" s="1" t="e">
        <f ca="1">IF(AND(K907&lt;&gt; "", COUNTIF(SAP!#REF!,K907)&gt;0),"Matched", "")</f>
        <v>#REF!</v>
      </c>
      <c r="M907" s="1" t="str">
        <f t="shared" si="46"/>
        <v/>
      </c>
      <c r="N907" s="1" t="e">
        <f ca="1">IF(AND(M907&lt;&gt; "", COUNTIF(SAP!#REF!,M907)&gt;0),"Matched", "")</f>
        <v>#REF!</v>
      </c>
      <c r="O907" s="1" t="str">
        <f t="shared" si="47"/>
        <v/>
      </c>
      <c r="P907" s="1" t="e">
        <f ca="1">IF(AND(O907&lt;&gt; "", COUNTIF(SAP!#REF!,O907)&gt;0),"Matched", "")</f>
        <v>#REF!</v>
      </c>
      <c r="Q907" s="1" t="str">
        <f ca="1">IF(D907="AC","Logic4"&amp;"_"&amp;TEXT(C907,"dd.mm.yyyy") &amp;"_"&amp; 1762997.21,"")</f>
        <v>Logic4_06.02.2020_1762997.21</v>
      </c>
      <c r="R907" s="1" t="e">
        <f ca="1">IF(AND(Q907&lt;&gt; "", COUNTIF(SAP!#REF!,Q907)&gt;0),"Matched", "")</f>
        <v>#REF!</v>
      </c>
    </row>
    <row r="908" spans="1:18">
      <c r="A908" s="9">
        <v>11563327</v>
      </c>
      <c r="B908" s="10">
        <v>43867</v>
      </c>
      <c r="C908" s="10">
        <v>43867</v>
      </c>
      <c r="D908" s="11" t="s">
        <v>10</v>
      </c>
      <c r="E908" s="11">
        <v>0</v>
      </c>
      <c r="F908" s="11">
        <v>0</v>
      </c>
      <c r="G908" s="11">
        <v>20064.54</v>
      </c>
      <c r="H908" s="11">
        <v>973527.5</v>
      </c>
      <c r="I908" s="11" t="s">
        <v>11</v>
      </c>
      <c r="J908" s="11" t="s">
        <v>12</v>
      </c>
      <c r="K908" s="1" t="str">
        <f t="shared" si="48"/>
        <v/>
      </c>
      <c r="L908" s="1" t="e">
        <f ca="1">IF(AND(K908&lt;&gt; "", COUNTIF(SAP!#REF!,K908)&gt;0),"Matched", "")</f>
        <v>#REF!</v>
      </c>
      <c r="M908" s="1" t="str">
        <f t="shared" si="46"/>
        <v/>
      </c>
      <c r="N908" s="1" t="e">
        <f ca="1">IF(AND(M908&lt;&gt; "", COUNTIF(SAP!#REF!,M908)&gt;0),"Matched", "")</f>
        <v>#REF!</v>
      </c>
      <c r="O908" s="1" t="str">
        <f t="shared" si="47"/>
        <v/>
      </c>
      <c r="P908" s="1" t="e">
        <f ca="1">IF(AND(O908&lt;&gt; "", COUNTIF(SAP!#REF!,O908)&gt;0),"Matched", "")</f>
        <v>#REF!</v>
      </c>
      <c r="Q908" s="1" t="str">
        <f ca="1">IF(D908="AC","Logic4"&amp;"_"&amp;TEXT(C908,"dd.mm.yyyy") &amp;"_"&amp; 1762997.21,"")</f>
        <v>Logic4_06.02.2020_1762997.21</v>
      </c>
      <c r="R908" s="1" t="e">
        <f ca="1">IF(AND(Q908&lt;&gt; "", COUNTIF(SAP!#REF!,Q908)&gt;0),"Matched", "")</f>
        <v>#REF!</v>
      </c>
    </row>
    <row r="909" spans="1:18">
      <c r="A909" s="13">
        <v>11563327</v>
      </c>
      <c r="B909" s="14">
        <v>43867</v>
      </c>
      <c r="C909" s="14">
        <v>43867</v>
      </c>
      <c r="D909" s="15" t="s">
        <v>10</v>
      </c>
      <c r="E909" s="15">
        <v>0</v>
      </c>
      <c r="F909" s="15">
        <v>0</v>
      </c>
      <c r="G909" s="15">
        <v>21064.25</v>
      </c>
      <c r="H909" s="15">
        <v>994591.75</v>
      </c>
      <c r="I909" s="15" t="s">
        <v>11</v>
      </c>
      <c r="J909" s="15" t="s">
        <v>12</v>
      </c>
      <c r="K909" s="1" t="str">
        <f t="shared" si="48"/>
        <v/>
      </c>
      <c r="L909" s="1" t="e">
        <f ca="1">IF(AND(K909&lt;&gt; "", COUNTIF(SAP!#REF!,K909)&gt;0),"Matched", "")</f>
        <v>#REF!</v>
      </c>
      <c r="M909" s="1" t="str">
        <f t="shared" si="46"/>
        <v/>
      </c>
      <c r="N909" s="1" t="e">
        <f ca="1">IF(AND(M909&lt;&gt; "", COUNTIF(SAP!#REF!,M909)&gt;0),"Matched", "")</f>
        <v>#REF!</v>
      </c>
      <c r="O909" s="1" t="str">
        <f t="shared" si="47"/>
        <v/>
      </c>
      <c r="P909" s="1" t="e">
        <f ca="1">IF(AND(O909&lt;&gt; "", COUNTIF(SAP!#REF!,O909)&gt;0),"Matched", "")</f>
        <v>#REF!</v>
      </c>
      <c r="Q909" s="1" t="str">
        <f ca="1">IF(D909="AC","Logic4"&amp;"_"&amp;TEXT(C909,"dd.mm.yyyy") &amp;"_"&amp; 1762997.21,"")</f>
        <v>Logic4_06.02.2020_1762997.21</v>
      </c>
      <c r="R909" s="1" t="e">
        <f ca="1">IF(AND(Q909&lt;&gt; "", COUNTIF(SAP!#REF!,Q909)&gt;0),"Matched", "")</f>
        <v>#REF!</v>
      </c>
    </row>
    <row r="910" spans="1:18">
      <c r="A910" s="9">
        <v>11563327</v>
      </c>
      <c r="B910" s="10">
        <v>43867</v>
      </c>
      <c r="C910" s="10">
        <v>43867</v>
      </c>
      <c r="D910" s="11" t="s">
        <v>10</v>
      </c>
      <c r="E910" s="11">
        <v>0</v>
      </c>
      <c r="F910" s="11">
        <v>0</v>
      </c>
      <c r="G910" s="11">
        <v>22054.240000000002</v>
      </c>
      <c r="H910" s="11">
        <v>1016645.99</v>
      </c>
      <c r="I910" s="11" t="s">
        <v>11</v>
      </c>
      <c r="J910" s="11" t="s">
        <v>12</v>
      </c>
      <c r="K910" s="1" t="str">
        <f t="shared" si="48"/>
        <v/>
      </c>
      <c r="L910" s="1" t="e">
        <f ca="1">IF(AND(K910&lt;&gt; "", COUNTIF(SAP!#REF!,K910)&gt;0),"Matched", "")</f>
        <v>#REF!</v>
      </c>
      <c r="M910" s="1" t="str">
        <f t="shared" si="46"/>
        <v/>
      </c>
      <c r="N910" s="1" t="e">
        <f ca="1">IF(AND(M910&lt;&gt; "", COUNTIF(SAP!#REF!,M910)&gt;0),"Matched", "")</f>
        <v>#REF!</v>
      </c>
      <c r="O910" s="1" t="str">
        <f t="shared" si="47"/>
        <v/>
      </c>
      <c r="P910" s="1" t="e">
        <f ca="1">IF(AND(O910&lt;&gt; "", COUNTIF(SAP!#REF!,O910)&gt;0),"Matched", "")</f>
        <v>#REF!</v>
      </c>
      <c r="Q910" s="1" t="str">
        <f ca="1">IF(D910="AC","Logic4"&amp;"_"&amp;TEXT(C910,"dd.mm.yyyy") &amp;"_"&amp; 1762997.21,"")</f>
        <v>Logic4_06.02.2020_1762997.21</v>
      </c>
      <c r="R910" s="1" t="e">
        <f ca="1">IF(AND(Q910&lt;&gt; "", COUNTIF(SAP!#REF!,Q910)&gt;0),"Matched", "")</f>
        <v>#REF!</v>
      </c>
    </row>
    <row r="911" spans="1:18">
      <c r="A911" s="13">
        <v>11563327</v>
      </c>
      <c r="B911" s="14">
        <v>43867</v>
      </c>
      <c r="C911" s="14">
        <v>43867</v>
      </c>
      <c r="D911" s="15" t="s">
        <v>10</v>
      </c>
      <c r="E911" s="15">
        <v>0</v>
      </c>
      <c r="F911" s="15">
        <v>0</v>
      </c>
      <c r="G911" s="15">
        <v>22129.4</v>
      </c>
      <c r="H911" s="15">
        <v>1038775.39</v>
      </c>
      <c r="I911" s="15" t="s">
        <v>11</v>
      </c>
      <c r="J911" s="15" t="s">
        <v>12</v>
      </c>
      <c r="K911" s="1" t="str">
        <f t="shared" si="48"/>
        <v/>
      </c>
      <c r="L911" s="1" t="e">
        <f ca="1">IF(AND(K911&lt;&gt; "", COUNTIF(SAP!#REF!,K911)&gt;0),"Matched", "")</f>
        <v>#REF!</v>
      </c>
      <c r="M911" s="1" t="str">
        <f t="shared" si="46"/>
        <v/>
      </c>
      <c r="N911" s="1" t="e">
        <f ca="1">IF(AND(M911&lt;&gt; "", COUNTIF(SAP!#REF!,M911)&gt;0),"Matched", "")</f>
        <v>#REF!</v>
      </c>
      <c r="O911" s="1" t="str">
        <f t="shared" si="47"/>
        <v/>
      </c>
      <c r="P911" s="1" t="e">
        <f ca="1">IF(AND(O911&lt;&gt; "", COUNTIF(SAP!#REF!,O911)&gt;0),"Matched", "")</f>
        <v>#REF!</v>
      </c>
      <c r="Q911" s="1" t="str">
        <f ca="1">IF(D911="AC","Logic4"&amp;"_"&amp;TEXT(C911,"dd.mm.yyyy") &amp;"_"&amp; 1762997.21,"")</f>
        <v>Logic4_06.02.2020_1762997.21</v>
      </c>
      <c r="R911" s="1" t="e">
        <f ca="1">IF(AND(Q911&lt;&gt; "", COUNTIF(SAP!#REF!,Q911)&gt;0),"Matched", "")</f>
        <v>#REF!</v>
      </c>
    </row>
    <row r="912" spans="1:18">
      <c r="A912" s="9">
        <v>11563327</v>
      </c>
      <c r="B912" s="10">
        <v>43867</v>
      </c>
      <c r="C912" s="10">
        <v>43867</v>
      </c>
      <c r="D912" s="11" t="s">
        <v>10</v>
      </c>
      <c r="E912" s="11">
        <v>0</v>
      </c>
      <c r="F912" s="11">
        <v>0</v>
      </c>
      <c r="G912" s="11">
        <v>25289.08</v>
      </c>
      <c r="H912" s="11">
        <v>1064064.47</v>
      </c>
      <c r="I912" s="11" t="s">
        <v>11</v>
      </c>
      <c r="J912" s="11" t="s">
        <v>12</v>
      </c>
      <c r="K912" s="1" t="str">
        <f t="shared" si="48"/>
        <v/>
      </c>
      <c r="L912" s="1" t="e">
        <f ca="1">IF(AND(K912&lt;&gt; "", COUNTIF(SAP!#REF!,K912)&gt;0),"Matched", "")</f>
        <v>#REF!</v>
      </c>
      <c r="M912" s="1" t="str">
        <f t="shared" ref="M912:M954" si="49">IF(D912="TR","Logic2"&amp;"_"&amp;TEXT(C912,"dd.mm.yyyy") &amp;"_"&amp; F912,"")</f>
        <v/>
      </c>
      <c r="N912" s="1" t="e">
        <f ca="1">IF(AND(M912&lt;&gt; "", COUNTIF(SAP!#REF!,M912)&gt;0),"Matched", "")</f>
        <v>#REF!</v>
      </c>
      <c r="O912" s="1" t="str">
        <f t="shared" ref="O912:O954" si="50">IF(D912="AF","Logic3"&amp;"_"&amp;G912,"")</f>
        <v/>
      </c>
      <c r="P912" s="1" t="e">
        <f ca="1">IF(AND(O912&lt;&gt; "", COUNTIF(SAP!#REF!,O912)&gt;0),"Matched", "")</f>
        <v>#REF!</v>
      </c>
      <c r="Q912" s="1" t="str">
        <f ca="1">IF(D912="AC","Logic4"&amp;"_"&amp;TEXT(C912,"dd.mm.yyyy") &amp;"_"&amp; 1762997.21,"")</f>
        <v>Logic4_06.02.2020_1762997.21</v>
      </c>
      <c r="R912" s="1" t="e">
        <f ca="1">IF(AND(Q912&lt;&gt; "", COUNTIF(SAP!#REF!,Q912)&gt;0),"Matched", "")</f>
        <v>#REF!</v>
      </c>
    </row>
    <row r="913" spans="1:18">
      <c r="A913" s="13">
        <v>11563327</v>
      </c>
      <c r="B913" s="14">
        <v>43867</v>
      </c>
      <c r="C913" s="14">
        <v>43867</v>
      </c>
      <c r="D913" s="15" t="s">
        <v>10</v>
      </c>
      <c r="E913" s="15">
        <v>0</v>
      </c>
      <c r="F913" s="15">
        <v>0</v>
      </c>
      <c r="G913" s="15">
        <v>25466.799999999999</v>
      </c>
      <c r="H913" s="15">
        <v>1089531.27</v>
      </c>
      <c r="I913" s="15" t="s">
        <v>11</v>
      </c>
      <c r="J913" s="15" t="s">
        <v>12</v>
      </c>
      <c r="K913" s="1" t="str">
        <f t="shared" si="48"/>
        <v/>
      </c>
      <c r="L913" s="1" t="e">
        <f ca="1">IF(AND(K913&lt;&gt; "", COUNTIF(SAP!#REF!,K913)&gt;0),"Matched", "")</f>
        <v>#REF!</v>
      </c>
      <c r="M913" s="1" t="str">
        <f t="shared" si="49"/>
        <v/>
      </c>
      <c r="N913" s="1" t="e">
        <f ca="1">IF(AND(M913&lt;&gt; "", COUNTIF(SAP!#REF!,M913)&gt;0),"Matched", "")</f>
        <v>#REF!</v>
      </c>
      <c r="O913" s="1" t="str">
        <f t="shared" si="50"/>
        <v/>
      </c>
      <c r="P913" s="1" t="e">
        <f ca="1">IF(AND(O913&lt;&gt; "", COUNTIF(SAP!#REF!,O913)&gt;0),"Matched", "")</f>
        <v>#REF!</v>
      </c>
      <c r="Q913" s="1" t="str">
        <f ca="1">IF(D913="AC","Logic4"&amp;"_"&amp;TEXT(C913,"dd.mm.yyyy") &amp;"_"&amp; 1762997.21,"")</f>
        <v>Logic4_06.02.2020_1762997.21</v>
      </c>
      <c r="R913" s="1" t="e">
        <f ca="1">IF(AND(Q913&lt;&gt; "", COUNTIF(SAP!#REF!,Q913)&gt;0),"Matched", "")</f>
        <v>#REF!</v>
      </c>
    </row>
    <row r="914" spans="1:18">
      <c r="A914" s="9">
        <v>11563327</v>
      </c>
      <c r="B914" s="10">
        <v>43867</v>
      </c>
      <c r="C914" s="10">
        <v>43867</v>
      </c>
      <c r="D914" s="11" t="s">
        <v>10</v>
      </c>
      <c r="E914" s="11">
        <v>0</v>
      </c>
      <c r="F914" s="11">
        <v>0</v>
      </c>
      <c r="G914" s="11">
        <v>26840.3</v>
      </c>
      <c r="H914" s="11">
        <v>1116371.57</v>
      </c>
      <c r="I914" s="11" t="s">
        <v>11</v>
      </c>
      <c r="J914" s="11" t="s">
        <v>12</v>
      </c>
      <c r="K914" s="1" t="str">
        <f t="shared" si="48"/>
        <v/>
      </c>
      <c r="L914" s="1" t="e">
        <f ca="1">IF(AND(K914&lt;&gt; "", COUNTIF(SAP!#REF!,K914)&gt;0),"Matched", "")</f>
        <v>#REF!</v>
      </c>
      <c r="M914" s="1" t="str">
        <f t="shared" si="49"/>
        <v/>
      </c>
      <c r="N914" s="1" t="e">
        <f ca="1">IF(AND(M914&lt;&gt; "", COUNTIF(SAP!#REF!,M914)&gt;0),"Matched", "")</f>
        <v>#REF!</v>
      </c>
      <c r="O914" s="1" t="str">
        <f t="shared" si="50"/>
        <v/>
      </c>
      <c r="P914" s="1" t="e">
        <f ca="1">IF(AND(O914&lt;&gt; "", COUNTIF(SAP!#REF!,O914)&gt;0),"Matched", "")</f>
        <v>#REF!</v>
      </c>
      <c r="Q914" s="1" t="str">
        <f ca="1">IF(D914="AC","Logic4"&amp;"_"&amp;TEXT(C914,"dd.mm.yyyy") &amp;"_"&amp; 1762997.21,"")</f>
        <v>Logic4_06.02.2020_1762997.21</v>
      </c>
      <c r="R914" s="1" t="e">
        <f ca="1">IF(AND(Q914&lt;&gt; "", COUNTIF(SAP!#REF!,Q914)&gt;0),"Matched", "")</f>
        <v>#REF!</v>
      </c>
    </row>
    <row r="915" spans="1:18">
      <c r="A915" s="13">
        <v>11563327</v>
      </c>
      <c r="B915" s="14">
        <v>43867</v>
      </c>
      <c r="C915" s="14">
        <v>43867</v>
      </c>
      <c r="D915" s="15" t="s">
        <v>10</v>
      </c>
      <c r="E915" s="15">
        <v>0</v>
      </c>
      <c r="F915" s="15">
        <v>0</v>
      </c>
      <c r="G915" s="15">
        <v>27374</v>
      </c>
      <c r="H915" s="15">
        <v>1143745.57</v>
      </c>
      <c r="I915" s="15" t="s">
        <v>11</v>
      </c>
      <c r="J915" s="15" t="s">
        <v>12</v>
      </c>
      <c r="K915" s="1" t="str">
        <f t="shared" si="48"/>
        <v/>
      </c>
      <c r="L915" s="1" t="e">
        <f ca="1">IF(AND(K915&lt;&gt; "", COUNTIF(SAP!#REF!,K915)&gt;0),"Matched", "")</f>
        <v>#REF!</v>
      </c>
      <c r="M915" s="1" t="str">
        <f t="shared" si="49"/>
        <v/>
      </c>
      <c r="N915" s="1" t="e">
        <f ca="1">IF(AND(M915&lt;&gt; "", COUNTIF(SAP!#REF!,M915)&gt;0),"Matched", "")</f>
        <v>#REF!</v>
      </c>
      <c r="O915" s="1" t="str">
        <f t="shared" si="50"/>
        <v/>
      </c>
      <c r="P915" s="1" t="e">
        <f ca="1">IF(AND(O915&lt;&gt; "", COUNTIF(SAP!#REF!,O915)&gt;0),"Matched", "")</f>
        <v>#REF!</v>
      </c>
      <c r="Q915" s="1" t="str">
        <f ca="1">IF(D915="AC","Logic4"&amp;"_"&amp;TEXT(C915,"dd.mm.yyyy") &amp;"_"&amp; 1762997.21,"")</f>
        <v>Logic4_06.02.2020_1762997.21</v>
      </c>
      <c r="R915" s="1" t="e">
        <f ca="1">IF(AND(Q915&lt;&gt; "", COUNTIF(SAP!#REF!,Q915)&gt;0),"Matched", "")</f>
        <v>#REF!</v>
      </c>
    </row>
    <row r="916" spans="1:18">
      <c r="A916" s="9">
        <v>11563327</v>
      </c>
      <c r="B916" s="10">
        <v>43867</v>
      </c>
      <c r="C916" s="10">
        <v>43867</v>
      </c>
      <c r="D916" s="11" t="s">
        <v>10</v>
      </c>
      <c r="E916" s="11">
        <v>0</v>
      </c>
      <c r="F916" s="11">
        <v>0</v>
      </c>
      <c r="G916" s="11">
        <v>27484.799999999999</v>
      </c>
      <c r="H916" s="11">
        <v>1171230.3700000001</v>
      </c>
      <c r="I916" s="11" t="s">
        <v>11</v>
      </c>
      <c r="J916" s="11" t="s">
        <v>12</v>
      </c>
      <c r="K916" s="1" t="str">
        <f t="shared" si="48"/>
        <v/>
      </c>
      <c r="L916" s="1" t="e">
        <f ca="1">IF(AND(K916&lt;&gt; "", COUNTIF(SAP!#REF!,K916)&gt;0),"Matched", "")</f>
        <v>#REF!</v>
      </c>
      <c r="M916" s="1" t="str">
        <f t="shared" si="49"/>
        <v/>
      </c>
      <c r="N916" s="1" t="e">
        <f ca="1">IF(AND(M916&lt;&gt; "", COUNTIF(SAP!#REF!,M916)&gt;0),"Matched", "")</f>
        <v>#REF!</v>
      </c>
      <c r="O916" s="1" t="str">
        <f t="shared" si="50"/>
        <v/>
      </c>
      <c r="P916" s="1" t="e">
        <f ca="1">IF(AND(O916&lt;&gt; "", COUNTIF(SAP!#REF!,O916)&gt;0),"Matched", "")</f>
        <v>#REF!</v>
      </c>
      <c r="Q916" s="1" t="str">
        <f ca="1">IF(D916="AC","Logic4"&amp;"_"&amp;TEXT(C916,"dd.mm.yyyy") &amp;"_"&amp; 1762997.21,"")</f>
        <v>Logic4_06.02.2020_1762997.21</v>
      </c>
      <c r="R916" s="1" t="e">
        <f ca="1">IF(AND(Q916&lt;&gt; "", COUNTIF(SAP!#REF!,Q916)&gt;0),"Matched", "")</f>
        <v>#REF!</v>
      </c>
    </row>
    <row r="917" spans="1:18">
      <c r="A917" s="13">
        <v>11563327</v>
      </c>
      <c r="B917" s="14">
        <v>43867</v>
      </c>
      <c r="C917" s="14">
        <v>43867</v>
      </c>
      <c r="D917" s="15" t="s">
        <v>10</v>
      </c>
      <c r="E917" s="15">
        <v>0</v>
      </c>
      <c r="F917" s="15">
        <v>0</v>
      </c>
      <c r="G917" s="15">
        <v>30009.86</v>
      </c>
      <c r="H917" s="15">
        <v>1201240.23</v>
      </c>
      <c r="I917" s="15" t="s">
        <v>11</v>
      </c>
      <c r="J917" s="15" t="s">
        <v>12</v>
      </c>
      <c r="K917" s="1" t="str">
        <f t="shared" si="48"/>
        <v/>
      </c>
      <c r="L917" s="1" t="e">
        <f ca="1">IF(AND(K917&lt;&gt; "", COUNTIF(SAP!#REF!,K917)&gt;0),"Matched", "")</f>
        <v>#REF!</v>
      </c>
      <c r="M917" s="1" t="str">
        <f t="shared" si="49"/>
        <v/>
      </c>
      <c r="N917" s="1" t="e">
        <f ca="1">IF(AND(M917&lt;&gt; "", COUNTIF(SAP!#REF!,M917)&gt;0),"Matched", "")</f>
        <v>#REF!</v>
      </c>
      <c r="O917" s="1" t="str">
        <f t="shared" si="50"/>
        <v/>
      </c>
      <c r="P917" s="1" t="e">
        <f ca="1">IF(AND(O917&lt;&gt; "", COUNTIF(SAP!#REF!,O917)&gt;0),"Matched", "")</f>
        <v>#REF!</v>
      </c>
      <c r="Q917" s="1" t="str">
        <f ca="1">IF(D917="AC","Logic4"&amp;"_"&amp;TEXT(C917,"dd.mm.yyyy") &amp;"_"&amp; 1762997.21,"")</f>
        <v>Logic4_06.02.2020_1762997.21</v>
      </c>
      <c r="R917" s="1" t="e">
        <f ca="1">IF(AND(Q917&lt;&gt; "", COUNTIF(SAP!#REF!,Q917)&gt;0),"Matched", "")</f>
        <v>#REF!</v>
      </c>
    </row>
    <row r="918" spans="1:18">
      <c r="A918" s="9">
        <v>11563327</v>
      </c>
      <c r="B918" s="10">
        <v>43867</v>
      </c>
      <c r="C918" s="10">
        <v>43867</v>
      </c>
      <c r="D918" s="11" t="s">
        <v>10</v>
      </c>
      <c r="E918" s="11">
        <v>0</v>
      </c>
      <c r="F918" s="11">
        <v>0</v>
      </c>
      <c r="G918" s="11">
        <v>30496.3</v>
      </c>
      <c r="H918" s="11">
        <v>1231736.53</v>
      </c>
      <c r="I918" s="11" t="s">
        <v>11</v>
      </c>
      <c r="J918" s="11" t="s">
        <v>12</v>
      </c>
      <c r="K918" s="1" t="str">
        <f t="shared" si="48"/>
        <v/>
      </c>
      <c r="L918" s="1" t="e">
        <f ca="1">IF(AND(K918&lt;&gt; "", COUNTIF(SAP!#REF!,K918)&gt;0),"Matched", "")</f>
        <v>#REF!</v>
      </c>
      <c r="M918" s="1" t="str">
        <f t="shared" si="49"/>
        <v/>
      </c>
      <c r="N918" s="1" t="e">
        <f ca="1">IF(AND(M918&lt;&gt; "", COUNTIF(SAP!#REF!,M918)&gt;0),"Matched", "")</f>
        <v>#REF!</v>
      </c>
      <c r="O918" s="1" t="str">
        <f t="shared" si="50"/>
        <v/>
      </c>
      <c r="P918" s="1" t="e">
        <f ca="1">IF(AND(O918&lt;&gt; "", COUNTIF(SAP!#REF!,O918)&gt;0),"Matched", "")</f>
        <v>#REF!</v>
      </c>
      <c r="Q918" s="1" t="str">
        <f ca="1">IF(D918="AC","Logic4"&amp;"_"&amp;TEXT(C918,"dd.mm.yyyy") &amp;"_"&amp; 1762997.21,"")</f>
        <v>Logic4_06.02.2020_1762997.21</v>
      </c>
      <c r="R918" s="1" t="e">
        <f ca="1">IF(AND(Q918&lt;&gt; "", COUNTIF(SAP!#REF!,Q918)&gt;0),"Matched", "")</f>
        <v>#REF!</v>
      </c>
    </row>
    <row r="919" spans="1:18">
      <c r="A919" s="13">
        <v>11563327</v>
      </c>
      <c r="B919" s="14">
        <v>43867</v>
      </c>
      <c r="C919" s="14">
        <v>43867</v>
      </c>
      <c r="D919" s="15" t="s">
        <v>10</v>
      </c>
      <c r="E919" s="15">
        <v>0</v>
      </c>
      <c r="F919" s="15">
        <v>0</v>
      </c>
      <c r="G919" s="15">
        <v>31074</v>
      </c>
      <c r="H919" s="15">
        <v>1262810.53</v>
      </c>
      <c r="I919" s="15" t="s">
        <v>11</v>
      </c>
      <c r="J919" s="15" t="s">
        <v>12</v>
      </c>
      <c r="K919" s="1" t="str">
        <f t="shared" si="48"/>
        <v/>
      </c>
      <c r="L919" s="1" t="e">
        <f ca="1">IF(AND(K919&lt;&gt; "", COUNTIF(SAP!#REF!,K919)&gt;0),"Matched", "")</f>
        <v>#REF!</v>
      </c>
      <c r="M919" s="1" t="str">
        <f t="shared" si="49"/>
        <v/>
      </c>
      <c r="N919" s="1" t="e">
        <f ca="1">IF(AND(M919&lt;&gt; "", COUNTIF(SAP!#REF!,M919)&gt;0),"Matched", "")</f>
        <v>#REF!</v>
      </c>
      <c r="O919" s="1" t="str">
        <f t="shared" si="50"/>
        <v/>
      </c>
      <c r="P919" s="1" t="e">
        <f ca="1">IF(AND(O919&lt;&gt; "", COUNTIF(SAP!#REF!,O919)&gt;0),"Matched", "")</f>
        <v>#REF!</v>
      </c>
      <c r="Q919" s="1" t="str">
        <f ca="1">IF(D919="AC","Logic4"&amp;"_"&amp;TEXT(C919,"dd.mm.yyyy") &amp;"_"&amp; 1762997.21,"")</f>
        <v>Logic4_06.02.2020_1762997.21</v>
      </c>
      <c r="R919" s="1" t="e">
        <f ca="1">IF(AND(Q919&lt;&gt; "", COUNTIF(SAP!#REF!,Q919)&gt;0),"Matched", "")</f>
        <v>#REF!</v>
      </c>
    </row>
    <row r="920" spans="1:18">
      <c r="A920" s="9">
        <v>11563327</v>
      </c>
      <c r="B920" s="10">
        <v>43867</v>
      </c>
      <c r="C920" s="10">
        <v>43867</v>
      </c>
      <c r="D920" s="11" t="s">
        <v>10</v>
      </c>
      <c r="E920" s="11">
        <v>0</v>
      </c>
      <c r="F920" s="11">
        <v>0</v>
      </c>
      <c r="G920" s="11">
        <v>34129.800000000003</v>
      </c>
      <c r="H920" s="11">
        <v>1296940.33</v>
      </c>
      <c r="I920" s="11" t="s">
        <v>11</v>
      </c>
      <c r="J920" s="11" t="s">
        <v>12</v>
      </c>
      <c r="K920" s="1" t="str">
        <f t="shared" si="48"/>
        <v/>
      </c>
      <c r="L920" s="1" t="e">
        <f ca="1">IF(AND(K920&lt;&gt; "", COUNTIF(SAP!#REF!,K920)&gt;0),"Matched", "")</f>
        <v>#REF!</v>
      </c>
      <c r="M920" s="1" t="str">
        <f t="shared" si="49"/>
        <v/>
      </c>
      <c r="N920" s="1" t="e">
        <f ca="1">IF(AND(M920&lt;&gt; "", COUNTIF(SAP!#REF!,M920)&gt;0),"Matched", "")</f>
        <v>#REF!</v>
      </c>
      <c r="O920" s="1" t="str">
        <f t="shared" si="50"/>
        <v/>
      </c>
      <c r="P920" s="1" t="e">
        <f ca="1">IF(AND(O920&lt;&gt; "", COUNTIF(SAP!#REF!,O920)&gt;0),"Matched", "")</f>
        <v>#REF!</v>
      </c>
      <c r="Q920" s="1" t="str">
        <f ca="1">IF(D920="AC","Logic4"&amp;"_"&amp;TEXT(C920,"dd.mm.yyyy") &amp;"_"&amp; 1762997.21,"")</f>
        <v>Logic4_06.02.2020_1762997.21</v>
      </c>
      <c r="R920" s="1" t="e">
        <f ca="1">IF(AND(Q920&lt;&gt; "", COUNTIF(SAP!#REF!,Q920)&gt;0),"Matched", "")</f>
        <v>#REF!</v>
      </c>
    </row>
    <row r="921" spans="1:18">
      <c r="A921" s="13">
        <v>11563327</v>
      </c>
      <c r="B921" s="14">
        <v>43867</v>
      </c>
      <c r="C921" s="14">
        <v>43867</v>
      </c>
      <c r="D921" s="15" t="s">
        <v>10</v>
      </c>
      <c r="E921" s="15">
        <v>0</v>
      </c>
      <c r="F921" s="15">
        <v>0</v>
      </c>
      <c r="G921" s="15">
        <v>37077.300000000003</v>
      </c>
      <c r="H921" s="15">
        <v>1334017.6299999999</v>
      </c>
      <c r="I921" s="15" t="s">
        <v>11</v>
      </c>
      <c r="J921" s="15" t="s">
        <v>12</v>
      </c>
      <c r="K921" s="1" t="str">
        <f t="shared" si="48"/>
        <v/>
      </c>
      <c r="L921" s="1" t="e">
        <f ca="1">IF(AND(K921&lt;&gt; "", COUNTIF(SAP!#REF!,K921)&gt;0),"Matched", "")</f>
        <v>#REF!</v>
      </c>
      <c r="M921" s="1" t="str">
        <f t="shared" si="49"/>
        <v/>
      </c>
      <c r="N921" s="1" t="e">
        <f ca="1">IF(AND(M921&lt;&gt; "", COUNTIF(SAP!#REF!,M921)&gt;0),"Matched", "")</f>
        <v>#REF!</v>
      </c>
      <c r="O921" s="1" t="str">
        <f t="shared" si="50"/>
        <v/>
      </c>
      <c r="P921" s="1" t="e">
        <f ca="1">IF(AND(O921&lt;&gt; "", COUNTIF(SAP!#REF!,O921)&gt;0),"Matched", "")</f>
        <v>#REF!</v>
      </c>
      <c r="Q921" s="1" t="str">
        <f ca="1">IF(D921="AC","Logic4"&amp;"_"&amp;TEXT(C921,"dd.mm.yyyy") &amp;"_"&amp; 1762997.21,"")</f>
        <v>Logic4_06.02.2020_1762997.21</v>
      </c>
      <c r="R921" s="1" t="e">
        <f ca="1">IF(AND(Q921&lt;&gt; "", COUNTIF(SAP!#REF!,Q921)&gt;0),"Matched", "")</f>
        <v>#REF!</v>
      </c>
    </row>
    <row r="922" spans="1:18">
      <c r="A922" s="9">
        <v>11563327</v>
      </c>
      <c r="B922" s="10">
        <v>43867</v>
      </c>
      <c r="C922" s="10">
        <v>43867</v>
      </c>
      <c r="D922" s="11" t="s">
        <v>10</v>
      </c>
      <c r="E922" s="11">
        <v>0</v>
      </c>
      <c r="F922" s="11">
        <v>0</v>
      </c>
      <c r="G922" s="11">
        <v>37747.199999999997</v>
      </c>
      <c r="H922" s="11">
        <v>1371764.83</v>
      </c>
      <c r="I922" s="11" t="s">
        <v>11</v>
      </c>
      <c r="J922" s="11" t="s">
        <v>12</v>
      </c>
      <c r="K922" s="1" t="str">
        <f t="shared" si="48"/>
        <v/>
      </c>
      <c r="L922" s="1" t="e">
        <f ca="1">IF(AND(K922&lt;&gt; "", COUNTIF(SAP!#REF!,K922)&gt;0),"Matched", "")</f>
        <v>#REF!</v>
      </c>
      <c r="M922" s="1" t="str">
        <f t="shared" si="49"/>
        <v/>
      </c>
      <c r="N922" s="1" t="e">
        <f ca="1">IF(AND(M922&lt;&gt; "", COUNTIF(SAP!#REF!,M922)&gt;0),"Matched", "")</f>
        <v>#REF!</v>
      </c>
      <c r="O922" s="1" t="str">
        <f t="shared" si="50"/>
        <v/>
      </c>
      <c r="P922" s="1" t="e">
        <f ca="1">IF(AND(O922&lt;&gt; "", COUNTIF(SAP!#REF!,O922)&gt;0),"Matched", "")</f>
        <v>#REF!</v>
      </c>
      <c r="Q922" s="1" t="str">
        <f ca="1">IF(D922="AC","Logic4"&amp;"_"&amp;TEXT(C922,"dd.mm.yyyy") &amp;"_"&amp; 1762997.21,"")</f>
        <v>Logic4_06.02.2020_1762997.21</v>
      </c>
      <c r="R922" s="1" t="e">
        <f ca="1">IF(AND(Q922&lt;&gt; "", COUNTIF(SAP!#REF!,Q922)&gt;0),"Matched", "")</f>
        <v>#REF!</v>
      </c>
    </row>
    <row r="923" spans="1:18">
      <c r="A923" s="13">
        <v>11563327</v>
      </c>
      <c r="B923" s="14">
        <v>43867</v>
      </c>
      <c r="C923" s="14">
        <v>43867</v>
      </c>
      <c r="D923" s="15" t="s">
        <v>10</v>
      </c>
      <c r="E923" s="15">
        <v>0</v>
      </c>
      <c r="F923" s="15">
        <v>0</v>
      </c>
      <c r="G923" s="15">
        <v>38853.94</v>
      </c>
      <c r="H923" s="15">
        <v>1410618.77</v>
      </c>
      <c r="I923" s="15" t="s">
        <v>11</v>
      </c>
      <c r="J923" s="15" t="s">
        <v>12</v>
      </c>
      <c r="K923" s="1" t="str">
        <f t="shared" si="48"/>
        <v/>
      </c>
      <c r="L923" s="1" t="e">
        <f ca="1">IF(AND(K923&lt;&gt; "", COUNTIF(SAP!#REF!,K923)&gt;0),"Matched", "")</f>
        <v>#REF!</v>
      </c>
      <c r="M923" s="1" t="str">
        <f t="shared" si="49"/>
        <v/>
      </c>
      <c r="N923" s="1" t="e">
        <f ca="1">IF(AND(M923&lt;&gt; "", COUNTIF(SAP!#REF!,M923)&gt;0),"Matched", "")</f>
        <v>#REF!</v>
      </c>
      <c r="O923" s="1" t="str">
        <f t="shared" si="50"/>
        <v/>
      </c>
      <c r="P923" s="1" t="e">
        <f ca="1">IF(AND(O923&lt;&gt; "", COUNTIF(SAP!#REF!,O923)&gt;0),"Matched", "")</f>
        <v>#REF!</v>
      </c>
      <c r="Q923" s="1" t="str">
        <f ca="1">IF(D923="AC","Logic4"&amp;"_"&amp;TEXT(C923,"dd.mm.yyyy") &amp;"_"&amp; 1762997.21,"")</f>
        <v>Logic4_06.02.2020_1762997.21</v>
      </c>
      <c r="R923" s="1" t="e">
        <f ca="1">IF(AND(Q923&lt;&gt; "", COUNTIF(SAP!#REF!,Q923)&gt;0),"Matched", "")</f>
        <v>#REF!</v>
      </c>
    </row>
    <row r="924" spans="1:18">
      <c r="A924" s="9">
        <v>11563327</v>
      </c>
      <c r="B924" s="10">
        <v>43867</v>
      </c>
      <c r="C924" s="10">
        <v>43867</v>
      </c>
      <c r="D924" s="11" t="s">
        <v>10</v>
      </c>
      <c r="E924" s="11">
        <v>0</v>
      </c>
      <c r="F924" s="11">
        <v>0</v>
      </c>
      <c r="G924" s="11">
        <v>40376.1</v>
      </c>
      <c r="H924" s="11">
        <v>1450994.87</v>
      </c>
      <c r="I924" s="11" t="s">
        <v>11</v>
      </c>
      <c r="J924" s="11" t="s">
        <v>12</v>
      </c>
      <c r="K924" s="1" t="str">
        <f t="shared" si="48"/>
        <v/>
      </c>
      <c r="L924" s="1" t="e">
        <f ca="1">IF(AND(K924&lt;&gt; "", COUNTIF(SAP!#REF!,K924)&gt;0),"Matched", "")</f>
        <v>#REF!</v>
      </c>
      <c r="M924" s="1" t="str">
        <f t="shared" si="49"/>
        <v/>
      </c>
      <c r="N924" s="1" t="e">
        <f ca="1">IF(AND(M924&lt;&gt; "", COUNTIF(SAP!#REF!,M924)&gt;0),"Matched", "")</f>
        <v>#REF!</v>
      </c>
      <c r="O924" s="1" t="str">
        <f t="shared" si="50"/>
        <v/>
      </c>
      <c r="P924" s="1" t="e">
        <f ca="1">IF(AND(O924&lt;&gt; "", COUNTIF(SAP!#REF!,O924)&gt;0),"Matched", "")</f>
        <v>#REF!</v>
      </c>
      <c r="Q924" s="1" t="str">
        <f ca="1">IF(D924="AC","Logic4"&amp;"_"&amp;TEXT(C924,"dd.mm.yyyy") &amp;"_"&amp; 1762997.21,"")</f>
        <v>Logic4_06.02.2020_1762997.21</v>
      </c>
      <c r="R924" s="1" t="e">
        <f ca="1">IF(AND(Q924&lt;&gt; "", COUNTIF(SAP!#REF!,Q924)&gt;0),"Matched", "")</f>
        <v>#REF!</v>
      </c>
    </row>
    <row r="925" spans="1:18">
      <c r="A925" s="13">
        <v>11563327</v>
      </c>
      <c r="B925" s="14">
        <v>43867</v>
      </c>
      <c r="C925" s="14">
        <v>43867</v>
      </c>
      <c r="D925" s="15" t="s">
        <v>10</v>
      </c>
      <c r="E925" s="15">
        <v>0</v>
      </c>
      <c r="F925" s="15">
        <v>0</v>
      </c>
      <c r="G925" s="15">
        <v>46939.6</v>
      </c>
      <c r="H925" s="15">
        <v>1497934.47</v>
      </c>
      <c r="I925" s="15" t="s">
        <v>11</v>
      </c>
      <c r="J925" s="15" t="s">
        <v>12</v>
      </c>
      <c r="K925" s="1" t="str">
        <f t="shared" si="48"/>
        <v/>
      </c>
      <c r="L925" s="1" t="e">
        <f ca="1">IF(AND(K925&lt;&gt; "", COUNTIF(SAP!#REF!,K925)&gt;0),"Matched", "")</f>
        <v>#REF!</v>
      </c>
      <c r="M925" s="1" t="str">
        <f t="shared" si="49"/>
        <v/>
      </c>
      <c r="N925" s="1" t="e">
        <f ca="1">IF(AND(M925&lt;&gt; "", COUNTIF(SAP!#REF!,M925)&gt;0),"Matched", "")</f>
        <v>#REF!</v>
      </c>
      <c r="O925" s="1" t="str">
        <f t="shared" si="50"/>
        <v/>
      </c>
      <c r="P925" s="1" t="e">
        <f ca="1">IF(AND(O925&lt;&gt; "", COUNTIF(SAP!#REF!,O925)&gt;0),"Matched", "")</f>
        <v>#REF!</v>
      </c>
      <c r="Q925" s="1" t="str">
        <f ca="1">IF(D925="AC","Logic4"&amp;"_"&amp;TEXT(C925,"dd.mm.yyyy") &amp;"_"&amp; 1762997.21,"")</f>
        <v>Logic4_06.02.2020_1762997.21</v>
      </c>
      <c r="R925" s="1" t="e">
        <f ca="1">IF(AND(Q925&lt;&gt; "", COUNTIF(SAP!#REF!,Q925)&gt;0),"Matched", "")</f>
        <v>#REF!</v>
      </c>
    </row>
    <row r="926" spans="1:18">
      <c r="A926" s="9">
        <v>11563327</v>
      </c>
      <c r="B926" s="10">
        <v>43867</v>
      </c>
      <c r="C926" s="10">
        <v>43867</v>
      </c>
      <c r="D926" s="11" t="s">
        <v>10</v>
      </c>
      <c r="E926" s="11">
        <v>0</v>
      </c>
      <c r="F926" s="11">
        <v>0</v>
      </c>
      <c r="G926" s="11">
        <v>62360.04</v>
      </c>
      <c r="H926" s="11">
        <v>1560294.51</v>
      </c>
      <c r="I926" s="11" t="s">
        <v>11</v>
      </c>
      <c r="J926" s="11" t="s">
        <v>12</v>
      </c>
      <c r="K926" s="1" t="str">
        <f t="shared" si="48"/>
        <v/>
      </c>
      <c r="L926" s="1" t="e">
        <f ca="1">IF(AND(K926&lt;&gt; "", COUNTIF(SAP!#REF!,K926)&gt;0),"Matched", "")</f>
        <v>#REF!</v>
      </c>
      <c r="M926" s="1" t="str">
        <f t="shared" si="49"/>
        <v/>
      </c>
      <c r="N926" s="1" t="e">
        <f ca="1">IF(AND(M926&lt;&gt; "", COUNTIF(SAP!#REF!,M926)&gt;0),"Matched", "")</f>
        <v>#REF!</v>
      </c>
      <c r="O926" s="1" t="str">
        <f t="shared" si="50"/>
        <v/>
      </c>
      <c r="P926" s="1" t="e">
        <f ca="1">IF(AND(O926&lt;&gt; "", COUNTIF(SAP!#REF!,O926)&gt;0),"Matched", "")</f>
        <v>#REF!</v>
      </c>
      <c r="Q926" s="1" t="str">
        <f ca="1">IF(D926="AC","Logic4"&amp;"_"&amp;TEXT(C926,"dd.mm.yyyy") &amp;"_"&amp; 1762997.21,"")</f>
        <v>Logic4_06.02.2020_1762997.21</v>
      </c>
      <c r="R926" s="1" t="e">
        <f ca="1">IF(AND(Q926&lt;&gt; "", COUNTIF(SAP!#REF!,Q926)&gt;0),"Matched", "")</f>
        <v>#REF!</v>
      </c>
    </row>
    <row r="927" spans="1:18">
      <c r="A927" s="13">
        <v>11563327</v>
      </c>
      <c r="B927" s="14">
        <v>43867</v>
      </c>
      <c r="C927" s="14">
        <v>43867</v>
      </c>
      <c r="D927" s="15" t="s">
        <v>10</v>
      </c>
      <c r="E927" s="15">
        <v>0</v>
      </c>
      <c r="F927" s="15">
        <v>0</v>
      </c>
      <c r="G927" s="15">
        <v>62890</v>
      </c>
      <c r="H927" s="15">
        <v>1623184.51</v>
      </c>
      <c r="I927" s="15" t="s">
        <v>11</v>
      </c>
      <c r="J927" s="15" t="s">
        <v>12</v>
      </c>
      <c r="K927" s="1" t="str">
        <f t="shared" si="48"/>
        <v/>
      </c>
      <c r="L927" s="1" t="e">
        <f ca="1">IF(AND(K927&lt;&gt; "", COUNTIF(SAP!#REF!,K927)&gt;0),"Matched", "")</f>
        <v>#REF!</v>
      </c>
      <c r="M927" s="1" t="str">
        <f t="shared" si="49"/>
        <v/>
      </c>
      <c r="N927" s="1" t="e">
        <f ca="1">IF(AND(M927&lt;&gt; "", COUNTIF(SAP!#REF!,M927)&gt;0),"Matched", "")</f>
        <v>#REF!</v>
      </c>
      <c r="O927" s="1" t="str">
        <f t="shared" si="50"/>
        <v/>
      </c>
      <c r="P927" s="1" t="e">
        <f ca="1">IF(AND(O927&lt;&gt; "", COUNTIF(SAP!#REF!,O927)&gt;0),"Matched", "")</f>
        <v>#REF!</v>
      </c>
      <c r="Q927" s="1" t="str">
        <f ca="1">IF(D927="AC","Logic4"&amp;"_"&amp;TEXT(C927,"dd.mm.yyyy") &amp;"_"&amp; 1762997.21,"")</f>
        <v>Logic4_06.02.2020_1762997.21</v>
      </c>
      <c r="R927" s="1" t="e">
        <f ca="1">IF(AND(Q927&lt;&gt; "", COUNTIF(SAP!#REF!,Q927)&gt;0),"Matched", "")</f>
        <v>#REF!</v>
      </c>
    </row>
    <row r="928" spans="1:18">
      <c r="A928" s="9">
        <v>11563327</v>
      </c>
      <c r="B928" s="10">
        <v>43867</v>
      </c>
      <c r="C928" s="10">
        <v>43867</v>
      </c>
      <c r="D928" s="11" t="s">
        <v>10</v>
      </c>
      <c r="E928" s="11">
        <v>0</v>
      </c>
      <c r="F928" s="11">
        <v>0</v>
      </c>
      <c r="G928" s="11">
        <v>66913.600000000006</v>
      </c>
      <c r="H928" s="11">
        <v>1690098.11</v>
      </c>
      <c r="I928" s="11" t="s">
        <v>11</v>
      </c>
      <c r="J928" s="11" t="s">
        <v>12</v>
      </c>
      <c r="K928" s="1" t="str">
        <f t="shared" si="48"/>
        <v/>
      </c>
      <c r="L928" s="1" t="e">
        <f ca="1">IF(AND(K928&lt;&gt; "", COUNTIF(SAP!#REF!,K928)&gt;0),"Matched", "")</f>
        <v>#REF!</v>
      </c>
      <c r="M928" s="1" t="str">
        <f t="shared" si="49"/>
        <v/>
      </c>
      <c r="N928" s="1" t="e">
        <f ca="1">IF(AND(M928&lt;&gt; "", COUNTIF(SAP!#REF!,M928)&gt;0),"Matched", "")</f>
        <v>#REF!</v>
      </c>
      <c r="O928" s="1" t="str">
        <f t="shared" si="50"/>
        <v/>
      </c>
      <c r="P928" s="1" t="e">
        <f ca="1">IF(AND(O928&lt;&gt; "", COUNTIF(SAP!#REF!,O928)&gt;0),"Matched", "")</f>
        <v>#REF!</v>
      </c>
      <c r="Q928" s="1" t="str">
        <f ca="1">IF(D928="AC","Logic4"&amp;"_"&amp;TEXT(C928,"dd.mm.yyyy") &amp;"_"&amp; 1762997.21,"")</f>
        <v>Logic4_06.02.2020_1762997.21</v>
      </c>
      <c r="R928" s="1" t="e">
        <f ca="1">IF(AND(Q928&lt;&gt; "", COUNTIF(SAP!#REF!,Q928)&gt;0),"Matched", "")</f>
        <v>#REF!</v>
      </c>
    </row>
    <row r="929" spans="1:20">
      <c r="A929" s="13">
        <v>11563327</v>
      </c>
      <c r="B929" s="14">
        <v>43867</v>
      </c>
      <c r="C929" s="14">
        <v>43867</v>
      </c>
      <c r="D929" s="15" t="s">
        <v>10</v>
      </c>
      <c r="E929" s="15">
        <v>0</v>
      </c>
      <c r="F929" s="15">
        <v>0</v>
      </c>
      <c r="G929" s="15">
        <v>72899.100000000006</v>
      </c>
      <c r="H929" s="15">
        <v>1762997.21</v>
      </c>
      <c r="I929" s="15" t="s">
        <v>11</v>
      </c>
      <c r="J929" s="15" t="s">
        <v>12</v>
      </c>
      <c r="K929" s="1" t="str">
        <f t="shared" si="48"/>
        <v/>
      </c>
      <c r="L929" s="1" t="e">
        <f ca="1">IF(AND(K929&lt;&gt; "", COUNTIF(SAP!#REF!,K929)&gt;0),"Matched", "")</f>
        <v>#REF!</v>
      </c>
      <c r="M929" s="1" t="str">
        <f t="shared" si="49"/>
        <v/>
      </c>
      <c r="N929" s="1" t="e">
        <f ca="1">IF(AND(M929&lt;&gt; "", COUNTIF(SAP!#REF!,M929)&gt;0),"Matched", "")</f>
        <v>#REF!</v>
      </c>
      <c r="O929" s="1" t="str">
        <f t="shared" si="50"/>
        <v/>
      </c>
      <c r="P929" s="1" t="e">
        <f ca="1">IF(AND(O929&lt;&gt; "", COUNTIF(SAP!#REF!,O929)&gt;0),"Matched", "")</f>
        <v>#REF!</v>
      </c>
      <c r="Q929" s="1" t="str">
        <f ca="1">IF(D929="AC","Logic4"&amp;"_"&amp;TEXT(C929,"dd.mm.yyyy") &amp;"_"&amp; 1762997.21,"")</f>
        <v>Logic4_06.02.2020_1762997.21</v>
      </c>
      <c r="R929" s="1" t="e">
        <f ca="1">IF(AND(Q929&lt;&gt; "", COUNTIF(SAP!#REF!,Q929)&gt;0),"Matched", "")</f>
        <v>#REF!</v>
      </c>
    </row>
    <row r="930" spans="1:20">
      <c r="A930" s="9">
        <v>11563327</v>
      </c>
      <c r="B930" s="10">
        <v>43867</v>
      </c>
      <c r="C930" s="10">
        <v>43867</v>
      </c>
      <c r="D930" s="11" t="s">
        <v>13</v>
      </c>
      <c r="E930" s="11">
        <v>0</v>
      </c>
      <c r="F930" s="11">
        <v>9.34</v>
      </c>
      <c r="G930" s="11">
        <v>0</v>
      </c>
      <c r="H930" s="11">
        <v>1762987.87</v>
      </c>
      <c r="I930" s="11" t="s">
        <v>14</v>
      </c>
      <c r="J930" s="11" t="s">
        <v>15</v>
      </c>
      <c r="K930" s="1" t="str">
        <f t="shared" si="48"/>
        <v/>
      </c>
      <c r="L930" s="1" t="e">
        <f ca="1">IF(AND(K930&lt;&gt; "", COUNTIF(SAP!#REF!,K930)&gt;0),"Matched", "")</f>
        <v>#REF!</v>
      </c>
      <c r="M930" s="1" t="str">
        <f t="shared" si="49"/>
        <v/>
      </c>
      <c r="N930" s="1" t="e">
        <f ca="1">IF(AND(M930&lt;&gt; "", COUNTIF(SAP!#REF!,M930)&gt;0),"Matched", "")</f>
        <v>#REF!</v>
      </c>
      <c r="O930" s="1" t="str">
        <f t="shared" si="50"/>
        <v/>
      </c>
      <c r="P930" s="1" t="e">
        <f ca="1">IF(AND(O930&lt;&gt; "", COUNTIF(SAP!#REF!,O930)&gt;0),"Matched", "")</f>
        <v>#REF!</v>
      </c>
      <c r="R930" s="1" t="e">
        <f ca="1">IF(AND(Q930&lt;&gt; "", COUNTIF(SAP!#REF!,Q930)&gt;0),"Matched", "")</f>
        <v>#REF!</v>
      </c>
      <c r="S930" s="1" t="str">
        <f ca="1">IF(D930="AD","Logic5"&amp;"_"&amp;TEXT(C930,"dd.mm.yyyy") &amp;"_"&amp; 940.32,"")</f>
        <v>Logic5_06.02.2020_940.32</v>
      </c>
      <c r="T930" s="1" t="e">
        <f ca="1">IF(AND(S930&lt;&gt; "", COUNTIF(SAP!#REF!,S930)&gt;0),"Matched", "")</f>
        <v>#REF!</v>
      </c>
    </row>
    <row r="931" spans="1:20">
      <c r="A931" s="13">
        <v>11563327</v>
      </c>
      <c r="B931" s="14">
        <v>43867</v>
      </c>
      <c r="C931" s="14">
        <v>43867</v>
      </c>
      <c r="D931" s="15" t="s">
        <v>13</v>
      </c>
      <c r="E931" s="15">
        <v>0</v>
      </c>
      <c r="F931" s="15">
        <v>9.35</v>
      </c>
      <c r="G931" s="15">
        <v>0</v>
      </c>
      <c r="H931" s="15">
        <v>1762978.52</v>
      </c>
      <c r="I931" s="15" t="s">
        <v>14</v>
      </c>
      <c r="J931" s="15" t="s">
        <v>15</v>
      </c>
      <c r="K931" s="1" t="str">
        <f t="shared" si="48"/>
        <v/>
      </c>
      <c r="L931" s="1" t="e">
        <f ca="1">IF(AND(K931&lt;&gt; "", COUNTIF(SAP!#REF!,K931)&gt;0),"Matched", "")</f>
        <v>#REF!</v>
      </c>
      <c r="M931" s="1" t="str">
        <f t="shared" si="49"/>
        <v/>
      </c>
      <c r="N931" s="1" t="e">
        <f ca="1">IF(AND(M931&lt;&gt; "", COUNTIF(SAP!#REF!,M931)&gt;0),"Matched", "")</f>
        <v>#REF!</v>
      </c>
      <c r="O931" s="1" t="str">
        <f t="shared" si="50"/>
        <v/>
      </c>
      <c r="P931" s="1" t="e">
        <f ca="1">IF(AND(O931&lt;&gt; "", COUNTIF(SAP!#REF!,O931)&gt;0),"Matched", "")</f>
        <v>#REF!</v>
      </c>
      <c r="R931" s="1" t="e">
        <f ca="1">IF(AND(Q931&lt;&gt; "", COUNTIF(SAP!#REF!,Q931)&gt;0),"Matched", "")</f>
        <v>#REF!</v>
      </c>
      <c r="S931" s="1" t="str">
        <f ca="1">IF(D931="AD","Logic5"&amp;"_"&amp;TEXT(C931,"dd.mm.yyyy") &amp;"_"&amp; 940.32,"")</f>
        <v>Logic5_06.02.2020_940.32</v>
      </c>
      <c r="T931" s="1" t="e">
        <f ca="1">IF(AND(S931&lt;&gt; "", COUNTIF(SAP!#REF!,S931)&gt;0),"Matched", "")</f>
        <v>#REF!</v>
      </c>
    </row>
    <row r="932" spans="1:20">
      <c r="A932" s="9">
        <v>11563327</v>
      </c>
      <c r="B932" s="10">
        <v>43867</v>
      </c>
      <c r="C932" s="10">
        <v>43867</v>
      </c>
      <c r="D932" s="11" t="s">
        <v>13</v>
      </c>
      <c r="E932" s="11">
        <v>0</v>
      </c>
      <c r="F932" s="11">
        <v>9.49</v>
      </c>
      <c r="G932" s="11">
        <v>0</v>
      </c>
      <c r="H932" s="11">
        <v>1762969.03</v>
      </c>
      <c r="I932" s="11" t="s">
        <v>14</v>
      </c>
      <c r="J932" s="11" t="s">
        <v>15</v>
      </c>
      <c r="K932" s="1" t="str">
        <f t="shared" si="48"/>
        <v/>
      </c>
      <c r="L932" s="1" t="e">
        <f ca="1">IF(AND(K932&lt;&gt; "", COUNTIF(SAP!#REF!,K932)&gt;0),"Matched", "")</f>
        <v>#REF!</v>
      </c>
      <c r="M932" s="1" t="str">
        <f t="shared" si="49"/>
        <v/>
      </c>
      <c r="N932" s="1" t="e">
        <f ca="1">IF(AND(M932&lt;&gt; "", COUNTIF(SAP!#REF!,M932)&gt;0),"Matched", "")</f>
        <v>#REF!</v>
      </c>
      <c r="O932" s="1" t="str">
        <f t="shared" si="50"/>
        <v/>
      </c>
      <c r="P932" s="1" t="e">
        <f ca="1">IF(AND(O932&lt;&gt; "", COUNTIF(SAP!#REF!,O932)&gt;0),"Matched", "")</f>
        <v>#REF!</v>
      </c>
      <c r="R932" s="1" t="e">
        <f ca="1">IF(AND(Q932&lt;&gt; "", COUNTIF(SAP!#REF!,Q932)&gt;0),"Matched", "")</f>
        <v>#REF!</v>
      </c>
      <c r="S932" s="1" t="str">
        <f ca="1">IF(D932="AD","Logic5"&amp;"_"&amp;TEXT(C932,"dd.mm.yyyy") &amp;"_"&amp; 940.32,"")</f>
        <v>Logic5_06.02.2020_940.32</v>
      </c>
      <c r="T932" s="1" t="e">
        <f ca="1">IF(AND(S932&lt;&gt; "", COUNTIF(SAP!#REF!,S932)&gt;0),"Matched", "")</f>
        <v>#REF!</v>
      </c>
    </row>
    <row r="933" spans="1:20">
      <c r="A933" s="13">
        <v>11563327</v>
      </c>
      <c r="B933" s="14">
        <v>43867</v>
      </c>
      <c r="C933" s="14">
        <v>43867</v>
      </c>
      <c r="D933" s="15" t="s">
        <v>13</v>
      </c>
      <c r="E933" s="15">
        <v>0</v>
      </c>
      <c r="F933" s="15">
        <v>12.34</v>
      </c>
      <c r="G933" s="15">
        <v>0</v>
      </c>
      <c r="H933" s="15">
        <v>1762956.69</v>
      </c>
      <c r="I933" s="15" t="s">
        <v>14</v>
      </c>
      <c r="J933" s="15" t="s">
        <v>15</v>
      </c>
      <c r="K933" s="1" t="str">
        <f t="shared" si="48"/>
        <v/>
      </c>
      <c r="L933" s="1" t="e">
        <f ca="1">IF(AND(K933&lt;&gt; "", COUNTIF(SAP!#REF!,K933)&gt;0),"Matched", "")</f>
        <v>#REF!</v>
      </c>
      <c r="M933" s="1" t="str">
        <f t="shared" si="49"/>
        <v/>
      </c>
      <c r="N933" s="1" t="e">
        <f ca="1">IF(AND(M933&lt;&gt; "", COUNTIF(SAP!#REF!,M933)&gt;0),"Matched", "")</f>
        <v>#REF!</v>
      </c>
      <c r="O933" s="1" t="str">
        <f t="shared" si="50"/>
        <v/>
      </c>
      <c r="P933" s="1" t="e">
        <f ca="1">IF(AND(O933&lt;&gt; "", COUNTIF(SAP!#REF!,O933)&gt;0),"Matched", "")</f>
        <v>#REF!</v>
      </c>
      <c r="R933" s="1" t="e">
        <f ca="1">IF(AND(Q933&lt;&gt; "", COUNTIF(SAP!#REF!,Q933)&gt;0),"Matched", "")</f>
        <v>#REF!</v>
      </c>
      <c r="S933" s="1" t="str">
        <f ca="1">IF(D933="AD","Logic5"&amp;"_"&amp;TEXT(C933,"dd.mm.yyyy") &amp;"_"&amp; 940.32,"")</f>
        <v>Logic5_06.02.2020_940.32</v>
      </c>
      <c r="T933" s="1" t="e">
        <f ca="1">IF(AND(S933&lt;&gt; "", COUNTIF(SAP!#REF!,S933)&gt;0),"Matched", "")</f>
        <v>#REF!</v>
      </c>
    </row>
    <row r="934" spans="1:20">
      <c r="A934" s="9">
        <v>11563327</v>
      </c>
      <c r="B934" s="10">
        <v>43867</v>
      </c>
      <c r="C934" s="10">
        <v>43867</v>
      </c>
      <c r="D934" s="11" t="s">
        <v>13</v>
      </c>
      <c r="E934" s="11">
        <v>0</v>
      </c>
      <c r="F934" s="11">
        <v>12.8</v>
      </c>
      <c r="G934" s="11">
        <v>0</v>
      </c>
      <c r="H934" s="11">
        <v>1762943.89</v>
      </c>
      <c r="I934" s="11" t="s">
        <v>14</v>
      </c>
      <c r="J934" s="11" t="s">
        <v>15</v>
      </c>
      <c r="K934" s="1" t="str">
        <f t="shared" si="48"/>
        <v/>
      </c>
      <c r="L934" s="1" t="e">
        <f ca="1">IF(AND(K934&lt;&gt; "", COUNTIF(SAP!#REF!,K934)&gt;0),"Matched", "")</f>
        <v>#REF!</v>
      </c>
      <c r="M934" s="1" t="str">
        <f t="shared" si="49"/>
        <v/>
      </c>
      <c r="N934" s="1" t="e">
        <f ca="1">IF(AND(M934&lt;&gt; "", COUNTIF(SAP!#REF!,M934)&gt;0),"Matched", "")</f>
        <v>#REF!</v>
      </c>
      <c r="O934" s="1" t="str">
        <f t="shared" si="50"/>
        <v/>
      </c>
      <c r="P934" s="1" t="e">
        <f ca="1">IF(AND(O934&lt;&gt; "", COUNTIF(SAP!#REF!,O934)&gt;0),"Matched", "")</f>
        <v>#REF!</v>
      </c>
      <c r="R934" s="1" t="e">
        <f ca="1">IF(AND(Q934&lt;&gt; "", COUNTIF(SAP!#REF!,Q934)&gt;0),"Matched", "")</f>
        <v>#REF!</v>
      </c>
      <c r="S934" s="1" t="str">
        <f ca="1">IF(D934="AD","Logic5"&amp;"_"&amp;TEXT(C934,"dd.mm.yyyy") &amp;"_"&amp; 940.32,"")</f>
        <v>Logic5_06.02.2020_940.32</v>
      </c>
      <c r="T934" s="1" t="e">
        <f ca="1">IF(AND(S934&lt;&gt; "", COUNTIF(SAP!#REF!,S934)&gt;0),"Matched", "")</f>
        <v>#REF!</v>
      </c>
    </row>
    <row r="935" spans="1:20">
      <c r="A935" s="13">
        <v>11563327</v>
      </c>
      <c r="B935" s="14">
        <v>43867</v>
      </c>
      <c r="C935" s="14">
        <v>43867</v>
      </c>
      <c r="D935" s="15" t="s">
        <v>13</v>
      </c>
      <c r="E935" s="15">
        <v>0</v>
      </c>
      <c r="F935" s="15">
        <v>12.8</v>
      </c>
      <c r="G935" s="15">
        <v>0</v>
      </c>
      <c r="H935" s="15">
        <v>1762931.09</v>
      </c>
      <c r="I935" s="15" t="s">
        <v>14</v>
      </c>
      <c r="J935" s="15" t="s">
        <v>15</v>
      </c>
      <c r="K935" s="1" t="str">
        <f t="shared" si="48"/>
        <v/>
      </c>
      <c r="L935" s="1" t="e">
        <f ca="1">IF(AND(K935&lt;&gt; "", COUNTIF(SAP!#REF!,K935)&gt;0),"Matched", "")</f>
        <v>#REF!</v>
      </c>
      <c r="M935" s="1" t="str">
        <f t="shared" si="49"/>
        <v/>
      </c>
      <c r="N935" s="1" t="e">
        <f ca="1">IF(AND(M935&lt;&gt; "", COUNTIF(SAP!#REF!,M935)&gt;0),"Matched", "")</f>
        <v>#REF!</v>
      </c>
      <c r="O935" s="1" t="str">
        <f t="shared" si="50"/>
        <v/>
      </c>
      <c r="P935" s="1" t="e">
        <f ca="1">IF(AND(O935&lt;&gt; "", COUNTIF(SAP!#REF!,O935)&gt;0),"Matched", "")</f>
        <v>#REF!</v>
      </c>
      <c r="R935" s="1" t="e">
        <f ca="1">IF(AND(Q935&lt;&gt; "", COUNTIF(SAP!#REF!,Q935)&gt;0),"Matched", "")</f>
        <v>#REF!</v>
      </c>
      <c r="S935" s="1" t="str">
        <f ca="1">IF(D935="AD","Logic5"&amp;"_"&amp;TEXT(C935,"dd.mm.yyyy") &amp;"_"&amp; 940.32,"")</f>
        <v>Logic5_06.02.2020_940.32</v>
      </c>
      <c r="T935" s="1" t="e">
        <f ca="1">IF(AND(S935&lt;&gt; "", COUNTIF(SAP!#REF!,S935)&gt;0),"Matched", "")</f>
        <v>#REF!</v>
      </c>
    </row>
    <row r="936" spans="1:20">
      <c r="A936" s="9">
        <v>11563327</v>
      </c>
      <c r="B936" s="10">
        <v>43867</v>
      </c>
      <c r="C936" s="10">
        <v>43867</v>
      </c>
      <c r="D936" s="11" t="s">
        <v>13</v>
      </c>
      <c r="E936" s="11">
        <v>0</v>
      </c>
      <c r="F936" s="11">
        <v>13.14</v>
      </c>
      <c r="G936" s="11">
        <v>0</v>
      </c>
      <c r="H936" s="11">
        <v>1762917.95</v>
      </c>
      <c r="I936" s="11" t="s">
        <v>14</v>
      </c>
      <c r="J936" s="11" t="s">
        <v>15</v>
      </c>
      <c r="K936" s="1" t="str">
        <f t="shared" si="48"/>
        <v/>
      </c>
      <c r="L936" s="1" t="e">
        <f ca="1">IF(AND(K936&lt;&gt; "", COUNTIF(SAP!#REF!,K936)&gt;0),"Matched", "")</f>
        <v>#REF!</v>
      </c>
      <c r="M936" s="1" t="str">
        <f t="shared" si="49"/>
        <v/>
      </c>
      <c r="N936" s="1" t="e">
        <f ca="1">IF(AND(M936&lt;&gt; "", COUNTIF(SAP!#REF!,M936)&gt;0),"Matched", "")</f>
        <v>#REF!</v>
      </c>
      <c r="O936" s="1" t="str">
        <f t="shared" si="50"/>
        <v/>
      </c>
      <c r="P936" s="1" t="e">
        <f ca="1">IF(AND(O936&lt;&gt; "", COUNTIF(SAP!#REF!,O936)&gt;0),"Matched", "")</f>
        <v>#REF!</v>
      </c>
      <c r="R936" s="1" t="e">
        <f ca="1">IF(AND(Q936&lt;&gt; "", COUNTIF(SAP!#REF!,Q936)&gt;0),"Matched", "")</f>
        <v>#REF!</v>
      </c>
      <c r="S936" s="1" t="str">
        <f ca="1">IF(D936="AD","Logic5"&amp;"_"&amp;TEXT(C936,"dd.mm.yyyy") &amp;"_"&amp; 940.32,"")</f>
        <v>Logic5_06.02.2020_940.32</v>
      </c>
      <c r="T936" s="1" t="e">
        <f ca="1">IF(AND(S936&lt;&gt; "", COUNTIF(SAP!#REF!,S936)&gt;0),"Matched", "")</f>
        <v>#REF!</v>
      </c>
    </row>
    <row r="937" spans="1:20">
      <c r="A937" s="13">
        <v>11563327</v>
      </c>
      <c r="B937" s="14">
        <v>43867</v>
      </c>
      <c r="C937" s="14">
        <v>43867</v>
      </c>
      <c r="D937" s="15" t="s">
        <v>13</v>
      </c>
      <c r="E937" s="15">
        <v>0</v>
      </c>
      <c r="F937" s="15">
        <v>13.31</v>
      </c>
      <c r="G937" s="15">
        <v>0</v>
      </c>
      <c r="H937" s="15">
        <v>1762904.64</v>
      </c>
      <c r="I937" s="15" t="s">
        <v>14</v>
      </c>
      <c r="J937" s="15" t="s">
        <v>15</v>
      </c>
      <c r="K937" s="1" t="str">
        <f t="shared" si="48"/>
        <v/>
      </c>
      <c r="L937" s="1" t="e">
        <f ca="1">IF(AND(K937&lt;&gt; "", COUNTIF(SAP!#REF!,K937)&gt;0),"Matched", "")</f>
        <v>#REF!</v>
      </c>
      <c r="M937" s="1" t="str">
        <f t="shared" si="49"/>
        <v/>
      </c>
      <c r="N937" s="1" t="e">
        <f ca="1">IF(AND(M937&lt;&gt; "", COUNTIF(SAP!#REF!,M937)&gt;0),"Matched", "")</f>
        <v>#REF!</v>
      </c>
      <c r="O937" s="1" t="str">
        <f t="shared" si="50"/>
        <v/>
      </c>
      <c r="P937" s="1" t="e">
        <f ca="1">IF(AND(O937&lt;&gt; "", COUNTIF(SAP!#REF!,O937)&gt;0),"Matched", "")</f>
        <v>#REF!</v>
      </c>
      <c r="R937" s="1" t="e">
        <f ca="1">IF(AND(Q937&lt;&gt; "", COUNTIF(SAP!#REF!,Q937)&gt;0),"Matched", "")</f>
        <v>#REF!</v>
      </c>
      <c r="S937" s="1" t="str">
        <f ca="1">IF(D937="AD","Logic5"&amp;"_"&amp;TEXT(C937,"dd.mm.yyyy") &amp;"_"&amp; 940.32,"")</f>
        <v>Logic5_06.02.2020_940.32</v>
      </c>
      <c r="T937" s="1" t="e">
        <f ca="1">IF(AND(S937&lt;&gt; "", COUNTIF(SAP!#REF!,S937)&gt;0),"Matched", "")</f>
        <v>#REF!</v>
      </c>
    </row>
    <row r="938" spans="1:20">
      <c r="A938" s="9">
        <v>11563327</v>
      </c>
      <c r="B938" s="10">
        <v>43867</v>
      </c>
      <c r="C938" s="10">
        <v>43867</v>
      </c>
      <c r="D938" s="11" t="s">
        <v>13</v>
      </c>
      <c r="E938" s="11">
        <v>0</v>
      </c>
      <c r="F938" s="11">
        <v>14.02</v>
      </c>
      <c r="G938" s="11">
        <v>0</v>
      </c>
      <c r="H938" s="11">
        <v>1762890.62</v>
      </c>
      <c r="I938" s="11" t="s">
        <v>14</v>
      </c>
      <c r="J938" s="11" t="s">
        <v>15</v>
      </c>
      <c r="K938" s="1" t="str">
        <f t="shared" si="48"/>
        <v/>
      </c>
      <c r="L938" s="1" t="e">
        <f ca="1">IF(AND(K938&lt;&gt; "", COUNTIF(SAP!#REF!,K938)&gt;0),"Matched", "")</f>
        <v>#REF!</v>
      </c>
      <c r="M938" s="1" t="str">
        <f t="shared" si="49"/>
        <v/>
      </c>
      <c r="N938" s="1" t="e">
        <f ca="1">IF(AND(M938&lt;&gt; "", COUNTIF(SAP!#REF!,M938)&gt;0),"Matched", "")</f>
        <v>#REF!</v>
      </c>
      <c r="O938" s="1" t="str">
        <f t="shared" si="50"/>
        <v/>
      </c>
      <c r="P938" s="1" t="e">
        <f ca="1">IF(AND(O938&lt;&gt; "", COUNTIF(SAP!#REF!,O938)&gt;0),"Matched", "")</f>
        <v>#REF!</v>
      </c>
      <c r="R938" s="1" t="e">
        <f ca="1">IF(AND(Q938&lt;&gt; "", COUNTIF(SAP!#REF!,Q938)&gt;0),"Matched", "")</f>
        <v>#REF!</v>
      </c>
      <c r="S938" s="1" t="str">
        <f ca="1">IF(D938="AD","Logic5"&amp;"_"&amp;TEXT(C938,"dd.mm.yyyy") &amp;"_"&amp; 940.32,"")</f>
        <v>Logic5_06.02.2020_940.32</v>
      </c>
      <c r="T938" s="1" t="e">
        <f ca="1">IF(AND(S938&lt;&gt; "", COUNTIF(SAP!#REF!,S938)&gt;0),"Matched", "")</f>
        <v>#REF!</v>
      </c>
    </row>
    <row r="939" spans="1:20">
      <c r="A939" s="13">
        <v>11563327</v>
      </c>
      <c r="B939" s="14">
        <v>43867</v>
      </c>
      <c r="C939" s="14">
        <v>43867</v>
      </c>
      <c r="D939" s="15" t="s">
        <v>13</v>
      </c>
      <c r="E939" s="15">
        <v>0</v>
      </c>
      <c r="F939" s="15">
        <v>15.89</v>
      </c>
      <c r="G939" s="15">
        <v>0</v>
      </c>
      <c r="H939" s="15">
        <v>1762874.73</v>
      </c>
      <c r="I939" s="15" t="s">
        <v>14</v>
      </c>
      <c r="J939" s="15" t="s">
        <v>15</v>
      </c>
      <c r="K939" s="1" t="str">
        <f t="shared" si="48"/>
        <v/>
      </c>
      <c r="L939" s="1" t="e">
        <f ca="1">IF(AND(K939&lt;&gt; "", COUNTIF(SAP!#REF!,K939)&gt;0),"Matched", "")</f>
        <v>#REF!</v>
      </c>
      <c r="M939" s="1" t="str">
        <f t="shared" si="49"/>
        <v/>
      </c>
      <c r="N939" s="1" t="e">
        <f ca="1">IF(AND(M939&lt;&gt; "", COUNTIF(SAP!#REF!,M939)&gt;0),"Matched", "")</f>
        <v>#REF!</v>
      </c>
      <c r="O939" s="1" t="str">
        <f t="shared" si="50"/>
        <v/>
      </c>
      <c r="P939" s="1" t="e">
        <f ca="1">IF(AND(O939&lt;&gt; "", COUNTIF(SAP!#REF!,O939)&gt;0),"Matched", "")</f>
        <v>#REF!</v>
      </c>
      <c r="R939" s="1" t="e">
        <f ca="1">IF(AND(Q939&lt;&gt; "", COUNTIF(SAP!#REF!,Q939)&gt;0),"Matched", "")</f>
        <v>#REF!</v>
      </c>
      <c r="S939" s="1" t="str">
        <f ca="1">IF(D939="AD","Logic5"&amp;"_"&amp;TEXT(C939,"dd.mm.yyyy") &amp;"_"&amp; 940.32,"")</f>
        <v>Logic5_06.02.2020_940.32</v>
      </c>
      <c r="T939" s="1" t="e">
        <f ca="1">IF(AND(S939&lt;&gt; "", COUNTIF(SAP!#REF!,S939)&gt;0),"Matched", "")</f>
        <v>#REF!</v>
      </c>
    </row>
    <row r="940" spans="1:20">
      <c r="A940" s="9">
        <v>11563327</v>
      </c>
      <c r="B940" s="10">
        <v>43867</v>
      </c>
      <c r="C940" s="10">
        <v>43867</v>
      </c>
      <c r="D940" s="11" t="s">
        <v>13</v>
      </c>
      <c r="E940" s="11">
        <v>0</v>
      </c>
      <c r="F940" s="11">
        <v>22.9</v>
      </c>
      <c r="G940" s="11">
        <v>0</v>
      </c>
      <c r="H940" s="11">
        <v>1762851.83</v>
      </c>
      <c r="I940" s="11" t="s">
        <v>14</v>
      </c>
      <c r="J940" s="11" t="s">
        <v>15</v>
      </c>
      <c r="K940" s="1" t="str">
        <f t="shared" si="48"/>
        <v/>
      </c>
      <c r="L940" s="1" t="e">
        <f ca="1">IF(AND(K940&lt;&gt; "", COUNTIF(SAP!#REF!,K940)&gt;0),"Matched", "")</f>
        <v>#REF!</v>
      </c>
      <c r="M940" s="1" t="str">
        <f t="shared" si="49"/>
        <v/>
      </c>
      <c r="N940" s="1" t="e">
        <f ca="1">IF(AND(M940&lt;&gt; "", COUNTIF(SAP!#REF!,M940)&gt;0),"Matched", "")</f>
        <v>#REF!</v>
      </c>
      <c r="O940" s="1" t="str">
        <f t="shared" si="50"/>
        <v/>
      </c>
      <c r="P940" s="1" t="e">
        <f ca="1">IF(AND(O940&lt;&gt; "", COUNTIF(SAP!#REF!,O940)&gt;0),"Matched", "")</f>
        <v>#REF!</v>
      </c>
      <c r="R940" s="1" t="e">
        <f ca="1">IF(AND(Q940&lt;&gt; "", COUNTIF(SAP!#REF!,Q940)&gt;0),"Matched", "")</f>
        <v>#REF!</v>
      </c>
      <c r="S940" s="1" t="str">
        <f ca="1">IF(D940="AD","Logic5"&amp;"_"&amp;TEXT(C940,"dd.mm.yyyy") &amp;"_"&amp; 940.32,"")</f>
        <v>Logic5_06.02.2020_940.32</v>
      </c>
      <c r="T940" s="1" t="e">
        <f ca="1">IF(AND(S940&lt;&gt; "", COUNTIF(SAP!#REF!,S940)&gt;0),"Matched", "")</f>
        <v>#REF!</v>
      </c>
    </row>
    <row r="941" spans="1:20">
      <c r="A941" s="13">
        <v>11563327</v>
      </c>
      <c r="B941" s="14">
        <v>43867</v>
      </c>
      <c r="C941" s="14">
        <v>43867</v>
      </c>
      <c r="D941" s="15" t="s">
        <v>13</v>
      </c>
      <c r="E941" s="15">
        <v>0</v>
      </c>
      <c r="F941" s="15">
        <v>24</v>
      </c>
      <c r="G941" s="15">
        <v>0</v>
      </c>
      <c r="H941" s="15">
        <v>1762827.83</v>
      </c>
      <c r="I941" s="15" t="s">
        <v>14</v>
      </c>
      <c r="J941" s="15" t="s">
        <v>15</v>
      </c>
      <c r="K941" s="1" t="str">
        <f t="shared" si="48"/>
        <v/>
      </c>
      <c r="L941" s="1" t="e">
        <f ca="1">IF(AND(K941&lt;&gt; "", COUNTIF(SAP!#REF!,K941)&gt;0),"Matched", "")</f>
        <v>#REF!</v>
      </c>
      <c r="M941" s="1" t="str">
        <f t="shared" si="49"/>
        <v/>
      </c>
      <c r="N941" s="1" t="e">
        <f ca="1">IF(AND(M941&lt;&gt; "", COUNTIF(SAP!#REF!,M941)&gt;0),"Matched", "")</f>
        <v>#REF!</v>
      </c>
      <c r="O941" s="1" t="str">
        <f t="shared" si="50"/>
        <v/>
      </c>
      <c r="P941" s="1" t="e">
        <f ca="1">IF(AND(O941&lt;&gt; "", COUNTIF(SAP!#REF!,O941)&gt;0),"Matched", "")</f>
        <v>#REF!</v>
      </c>
      <c r="R941" s="1" t="e">
        <f ca="1">IF(AND(Q941&lt;&gt; "", COUNTIF(SAP!#REF!,Q941)&gt;0),"Matched", "")</f>
        <v>#REF!</v>
      </c>
      <c r="S941" s="1" t="str">
        <f ca="1">IF(D941="AD","Logic5"&amp;"_"&amp;TEXT(C941,"dd.mm.yyyy") &amp;"_"&amp; 940.32,"")</f>
        <v>Logic5_06.02.2020_940.32</v>
      </c>
      <c r="T941" s="1" t="e">
        <f ca="1">IF(AND(S941&lt;&gt; "", COUNTIF(SAP!#REF!,S941)&gt;0),"Matched", "")</f>
        <v>#REF!</v>
      </c>
    </row>
    <row r="942" spans="1:20">
      <c r="A942" s="9">
        <v>11563327</v>
      </c>
      <c r="B942" s="10">
        <v>43867</v>
      </c>
      <c r="C942" s="10">
        <v>43867</v>
      </c>
      <c r="D942" s="11" t="s">
        <v>13</v>
      </c>
      <c r="E942" s="11">
        <v>0</v>
      </c>
      <c r="F942" s="11">
        <v>35.049999999999997</v>
      </c>
      <c r="G942" s="11">
        <v>0</v>
      </c>
      <c r="H942" s="11">
        <v>1762792.78</v>
      </c>
      <c r="I942" s="11" t="s">
        <v>14</v>
      </c>
      <c r="J942" s="11" t="s">
        <v>15</v>
      </c>
      <c r="K942" s="1" t="str">
        <f t="shared" si="48"/>
        <v/>
      </c>
      <c r="L942" s="1" t="e">
        <f ca="1">IF(AND(K942&lt;&gt; "", COUNTIF(SAP!#REF!,K942)&gt;0),"Matched", "")</f>
        <v>#REF!</v>
      </c>
      <c r="M942" s="1" t="str">
        <f t="shared" si="49"/>
        <v/>
      </c>
      <c r="N942" s="1" t="e">
        <f ca="1">IF(AND(M942&lt;&gt; "", COUNTIF(SAP!#REF!,M942)&gt;0),"Matched", "")</f>
        <v>#REF!</v>
      </c>
      <c r="O942" s="1" t="str">
        <f t="shared" si="50"/>
        <v/>
      </c>
      <c r="P942" s="1" t="e">
        <f ca="1">IF(AND(O942&lt;&gt; "", COUNTIF(SAP!#REF!,O942)&gt;0),"Matched", "")</f>
        <v>#REF!</v>
      </c>
      <c r="R942" s="1" t="e">
        <f ca="1">IF(AND(Q942&lt;&gt; "", COUNTIF(SAP!#REF!,Q942)&gt;0),"Matched", "")</f>
        <v>#REF!</v>
      </c>
      <c r="S942" s="1" t="str">
        <f ca="1">IF(D942="AD","Logic5"&amp;"_"&amp;TEXT(C942,"dd.mm.yyyy") &amp;"_"&amp; 940.32,"")</f>
        <v>Logic5_06.02.2020_940.32</v>
      </c>
      <c r="T942" s="1" t="e">
        <f ca="1">IF(AND(S942&lt;&gt; "", COUNTIF(SAP!#REF!,S942)&gt;0),"Matched", "")</f>
        <v>#REF!</v>
      </c>
    </row>
    <row r="943" spans="1:20">
      <c r="A943" s="13">
        <v>11563327</v>
      </c>
      <c r="B943" s="14">
        <v>43867</v>
      </c>
      <c r="C943" s="14">
        <v>43867</v>
      </c>
      <c r="D943" s="15" t="s">
        <v>13</v>
      </c>
      <c r="E943" s="15">
        <v>0</v>
      </c>
      <c r="F943" s="15">
        <v>36.450000000000003</v>
      </c>
      <c r="G943" s="15">
        <v>0</v>
      </c>
      <c r="H943" s="15">
        <v>1762756.33</v>
      </c>
      <c r="I943" s="15" t="s">
        <v>14</v>
      </c>
      <c r="J943" s="15" t="s">
        <v>15</v>
      </c>
      <c r="K943" s="1" t="str">
        <f t="shared" si="48"/>
        <v/>
      </c>
      <c r="L943" s="1" t="e">
        <f ca="1">IF(AND(K943&lt;&gt; "", COUNTIF(SAP!#REF!,K943)&gt;0),"Matched", "")</f>
        <v>#REF!</v>
      </c>
      <c r="M943" s="1" t="str">
        <f t="shared" si="49"/>
        <v/>
      </c>
      <c r="N943" s="1" t="e">
        <f ca="1">IF(AND(M943&lt;&gt; "", COUNTIF(SAP!#REF!,M943)&gt;0),"Matched", "")</f>
        <v>#REF!</v>
      </c>
      <c r="O943" s="1" t="str">
        <f t="shared" si="50"/>
        <v/>
      </c>
      <c r="P943" s="1" t="e">
        <f ca="1">IF(AND(O943&lt;&gt; "", COUNTIF(SAP!#REF!,O943)&gt;0),"Matched", "")</f>
        <v>#REF!</v>
      </c>
      <c r="R943" s="1" t="e">
        <f ca="1">IF(AND(Q943&lt;&gt; "", COUNTIF(SAP!#REF!,Q943)&gt;0),"Matched", "")</f>
        <v>#REF!</v>
      </c>
      <c r="S943" s="1" t="str">
        <f ca="1">IF(D943="AD","Logic5"&amp;"_"&amp;TEXT(C943,"dd.mm.yyyy") &amp;"_"&amp; 940.32,"")</f>
        <v>Logic5_06.02.2020_940.32</v>
      </c>
      <c r="T943" s="1" t="e">
        <f ca="1">IF(AND(S943&lt;&gt; "", COUNTIF(SAP!#REF!,S943)&gt;0),"Matched", "")</f>
        <v>#REF!</v>
      </c>
    </row>
    <row r="944" spans="1:20">
      <c r="A944" s="9">
        <v>11563327</v>
      </c>
      <c r="B944" s="10">
        <v>43867</v>
      </c>
      <c r="C944" s="10">
        <v>43867</v>
      </c>
      <c r="D944" s="11" t="s">
        <v>13</v>
      </c>
      <c r="E944" s="11">
        <v>0</v>
      </c>
      <c r="F944" s="11">
        <v>37.479999999999997</v>
      </c>
      <c r="G944" s="11">
        <v>0</v>
      </c>
      <c r="H944" s="11">
        <v>1762718.85</v>
      </c>
      <c r="I944" s="11" t="s">
        <v>14</v>
      </c>
      <c r="J944" s="11" t="s">
        <v>15</v>
      </c>
      <c r="K944" s="1" t="str">
        <f t="shared" si="48"/>
        <v/>
      </c>
      <c r="L944" s="1" t="e">
        <f ca="1">IF(AND(K944&lt;&gt; "", COUNTIF(SAP!#REF!,K944)&gt;0),"Matched", "")</f>
        <v>#REF!</v>
      </c>
      <c r="M944" s="1" t="str">
        <f t="shared" si="49"/>
        <v/>
      </c>
      <c r="N944" s="1" t="e">
        <f ca="1">IF(AND(M944&lt;&gt; "", COUNTIF(SAP!#REF!,M944)&gt;0),"Matched", "")</f>
        <v>#REF!</v>
      </c>
      <c r="O944" s="1" t="str">
        <f t="shared" si="50"/>
        <v/>
      </c>
      <c r="P944" s="1" t="e">
        <f ca="1">IF(AND(O944&lt;&gt; "", COUNTIF(SAP!#REF!,O944)&gt;0),"Matched", "")</f>
        <v>#REF!</v>
      </c>
      <c r="R944" s="1" t="e">
        <f ca="1">IF(AND(Q944&lt;&gt; "", COUNTIF(SAP!#REF!,Q944)&gt;0),"Matched", "")</f>
        <v>#REF!</v>
      </c>
      <c r="S944" s="1" t="str">
        <f ca="1">IF(D944="AD","Logic5"&amp;"_"&amp;TEXT(C944,"dd.mm.yyyy") &amp;"_"&amp; 940.32,"")</f>
        <v>Logic5_06.02.2020_940.32</v>
      </c>
      <c r="T944" s="1" t="e">
        <f ca="1">IF(AND(S944&lt;&gt; "", COUNTIF(SAP!#REF!,S944)&gt;0),"Matched", "")</f>
        <v>#REF!</v>
      </c>
    </row>
    <row r="945" spans="1:20">
      <c r="A945" s="13">
        <v>11563327</v>
      </c>
      <c r="B945" s="14">
        <v>43867</v>
      </c>
      <c r="C945" s="14">
        <v>43867</v>
      </c>
      <c r="D945" s="15" t="s">
        <v>13</v>
      </c>
      <c r="E945" s="15">
        <v>0</v>
      </c>
      <c r="F945" s="15">
        <v>38.32</v>
      </c>
      <c r="G945" s="15">
        <v>0</v>
      </c>
      <c r="H945" s="15">
        <v>1762680.53</v>
      </c>
      <c r="I945" s="15" t="s">
        <v>14</v>
      </c>
      <c r="J945" s="15" t="s">
        <v>15</v>
      </c>
      <c r="K945" s="1" t="str">
        <f t="shared" si="48"/>
        <v/>
      </c>
      <c r="L945" s="1" t="e">
        <f ca="1">IF(AND(K945&lt;&gt; "", COUNTIF(SAP!#REF!,K945)&gt;0),"Matched", "")</f>
        <v>#REF!</v>
      </c>
      <c r="M945" s="1" t="str">
        <f t="shared" si="49"/>
        <v/>
      </c>
      <c r="N945" s="1" t="e">
        <f ca="1">IF(AND(M945&lt;&gt; "", COUNTIF(SAP!#REF!,M945)&gt;0),"Matched", "")</f>
        <v>#REF!</v>
      </c>
      <c r="O945" s="1" t="str">
        <f t="shared" si="50"/>
        <v/>
      </c>
      <c r="P945" s="1" t="e">
        <f ca="1">IF(AND(O945&lt;&gt; "", COUNTIF(SAP!#REF!,O945)&gt;0),"Matched", "")</f>
        <v>#REF!</v>
      </c>
      <c r="R945" s="1" t="e">
        <f ca="1">IF(AND(Q945&lt;&gt; "", COUNTIF(SAP!#REF!,Q945)&gt;0),"Matched", "")</f>
        <v>#REF!</v>
      </c>
      <c r="S945" s="1" t="str">
        <f ca="1">IF(D945="AD","Logic5"&amp;"_"&amp;TEXT(C945,"dd.mm.yyyy") &amp;"_"&amp; 940.32,"")</f>
        <v>Logic5_06.02.2020_940.32</v>
      </c>
      <c r="T945" s="1" t="e">
        <f ca="1">IF(AND(S945&lt;&gt; "", COUNTIF(SAP!#REF!,S945)&gt;0),"Matched", "")</f>
        <v>#REF!</v>
      </c>
    </row>
    <row r="946" spans="1:20">
      <c r="A946" s="9">
        <v>11563327</v>
      </c>
      <c r="B946" s="10">
        <v>43867</v>
      </c>
      <c r="C946" s="10">
        <v>43867</v>
      </c>
      <c r="D946" s="11" t="s">
        <v>13</v>
      </c>
      <c r="E946" s="11">
        <v>0</v>
      </c>
      <c r="F946" s="11">
        <v>38.36</v>
      </c>
      <c r="G946" s="11">
        <v>0</v>
      </c>
      <c r="H946" s="11">
        <v>1762642.17</v>
      </c>
      <c r="I946" s="11" t="s">
        <v>14</v>
      </c>
      <c r="J946" s="11" t="s">
        <v>15</v>
      </c>
      <c r="K946" s="1" t="str">
        <f t="shared" si="48"/>
        <v/>
      </c>
      <c r="L946" s="1" t="e">
        <f ca="1">IF(AND(K946&lt;&gt; "", COUNTIF(SAP!#REF!,K946)&gt;0),"Matched", "")</f>
        <v>#REF!</v>
      </c>
      <c r="M946" s="1" t="str">
        <f t="shared" si="49"/>
        <v/>
      </c>
      <c r="N946" s="1" t="e">
        <f ca="1">IF(AND(M946&lt;&gt; "", COUNTIF(SAP!#REF!,M946)&gt;0),"Matched", "")</f>
        <v>#REF!</v>
      </c>
      <c r="O946" s="1" t="str">
        <f t="shared" si="50"/>
        <v/>
      </c>
      <c r="P946" s="1" t="e">
        <f ca="1">IF(AND(O946&lt;&gt; "", COUNTIF(SAP!#REF!,O946)&gt;0),"Matched", "")</f>
        <v>#REF!</v>
      </c>
      <c r="R946" s="1" t="e">
        <f ca="1">IF(AND(Q946&lt;&gt; "", COUNTIF(SAP!#REF!,Q946)&gt;0),"Matched", "")</f>
        <v>#REF!</v>
      </c>
      <c r="S946" s="1" t="str">
        <f ca="1">IF(D946="AD","Logic5"&amp;"_"&amp;TEXT(C946,"dd.mm.yyyy") &amp;"_"&amp; 940.32,"")</f>
        <v>Logic5_06.02.2020_940.32</v>
      </c>
      <c r="T946" s="1" t="e">
        <f ca="1">IF(AND(S946&lt;&gt; "", COUNTIF(SAP!#REF!,S946)&gt;0),"Matched", "")</f>
        <v>#REF!</v>
      </c>
    </row>
    <row r="947" spans="1:20">
      <c r="A947" s="13">
        <v>11563327</v>
      </c>
      <c r="B947" s="14">
        <v>43867</v>
      </c>
      <c r="C947" s="14">
        <v>43867</v>
      </c>
      <c r="D947" s="15" t="s">
        <v>13</v>
      </c>
      <c r="E947" s="15">
        <v>0</v>
      </c>
      <c r="F947" s="15">
        <v>44.26</v>
      </c>
      <c r="G947" s="15">
        <v>0</v>
      </c>
      <c r="H947" s="15">
        <v>1762597.91</v>
      </c>
      <c r="I947" s="15" t="s">
        <v>14</v>
      </c>
      <c r="J947" s="15" t="s">
        <v>15</v>
      </c>
      <c r="K947" s="1" t="str">
        <f t="shared" si="48"/>
        <v/>
      </c>
      <c r="L947" s="1" t="e">
        <f ca="1">IF(AND(K947&lt;&gt; "", COUNTIF(SAP!#REF!,K947)&gt;0),"Matched", "")</f>
        <v>#REF!</v>
      </c>
      <c r="M947" s="1" t="str">
        <f t="shared" si="49"/>
        <v/>
      </c>
      <c r="N947" s="1" t="e">
        <f ca="1">IF(AND(M947&lt;&gt; "", COUNTIF(SAP!#REF!,M947)&gt;0),"Matched", "")</f>
        <v>#REF!</v>
      </c>
      <c r="O947" s="1" t="str">
        <f t="shared" si="50"/>
        <v/>
      </c>
      <c r="P947" s="1" t="e">
        <f ca="1">IF(AND(O947&lt;&gt; "", COUNTIF(SAP!#REF!,O947)&gt;0),"Matched", "")</f>
        <v>#REF!</v>
      </c>
      <c r="R947" s="1" t="e">
        <f ca="1">IF(AND(Q947&lt;&gt; "", COUNTIF(SAP!#REF!,Q947)&gt;0),"Matched", "")</f>
        <v>#REF!</v>
      </c>
      <c r="S947" s="1" t="str">
        <f ca="1">IF(D947="AD","Logic5"&amp;"_"&amp;TEXT(C947,"dd.mm.yyyy") &amp;"_"&amp; 940.32,"")</f>
        <v>Logic5_06.02.2020_940.32</v>
      </c>
      <c r="T947" s="1" t="e">
        <f ca="1">IF(AND(S947&lt;&gt; "", COUNTIF(SAP!#REF!,S947)&gt;0),"Matched", "")</f>
        <v>#REF!</v>
      </c>
    </row>
    <row r="948" spans="1:20">
      <c r="A948" s="9">
        <v>11563327</v>
      </c>
      <c r="B948" s="10">
        <v>43867</v>
      </c>
      <c r="C948" s="10">
        <v>43867</v>
      </c>
      <c r="D948" s="11" t="s">
        <v>13</v>
      </c>
      <c r="E948" s="11">
        <v>0</v>
      </c>
      <c r="F948" s="11">
        <v>44.33</v>
      </c>
      <c r="G948" s="11">
        <v>0</v>
      </c>
      <c r="H948" s="11">
        <v>1762553.58</v>
      </c>
      <c r="I948" s="11" t="s">
        <v>14</v>
      </c>
      <c r="J948" s="11" t="s">
        <v>15</v>
      </c>
      <c r="K948" s="1" t="str">
        <f t="shared" si="48"/>
        <v/>
      </c>
      <c r="L948" s="1" t="e">
        <f ca="1">IF(AND(K948&lt;&gt; "", COUNTIF(SAP!#REF!,K948)&gt;0),"Matched", "")</f>
        <v>#REF!</v>
      </c>
      <c r="M948" s="1" t="str">
        <f t="shared" si="49"/>
        <v/>
      </c>
      <c r="N948" s="1" t="e">
        <f ca="1">IF(AND(M948&lt;&gt; "", COUNTIF(SAP!#REF!,M948)&gt;0),"Matched", "")</f>
        <v>#REF!</v>
      </c>
      <c r="O948" s="1" t="str">
        <f t="shared" si="50"/>
        <v/>
      </c>
      <c r="P948" s="1" t="e">
        <f ca="1">IF(AND(O948&lt;&gt; "", COUNTIF(SAP!#REF!,O948)&gt;0),"Matched", "")</f>
        <v>#REF!</v>
      </c>
      <c r="R948" s="1" t="e">
        <f ca="1">IF(AND(Q948&lt;&gt; "", COUNTIF(SAP!#REF!,Q948)&gt;0),"Matched", "")</f>
        <v>#REF!</v>
      </c>
      <c r="S948" s="1" t="str">
        <f ca="1">IF(D948="AD","Logic5"&amp;"_"&amp;TEXT(C948,"dd.mm.yyyy") &amp;"_"&amp; 940.32,"")</f>
        <v>Logic5_06.02.2020_940.32</v>
      </c>
      <c r="T948" s="1" t="e">
        <f ca="1">IF(AND(S948&lt;&gt; "", COUNTIF(SAP!#REF!,S948)&gt;0),"Matched", "")</f>
        <v>#REF!</v>
      </c>
    </row>
    <row r="949" spans="1:20">
      <c r="A949" s="13">
        <v>11563327</v>
      </c>
      <c r="B949" s="14">
        <v>43867</v>
      </c>
      <c r="C949" s="14">
        <v>43867</v>
      </c>
      <c r="D949" s="15" t="s">
        <v>13</v>
      </c>
      <c r="E949" s="15">
        <v>0</v>
      </c>
      <c r="F949" s="15">
        <v>49.82</v>
      </c>
      <c r="G949" s="15">
        <v>0</v>
      </c>
      <c r="H949" s="15">
        <v>1762503.76</v>
      </c>
      <c r="I949" s="15" t="s">
        <v>14</v>
      </c>
      <c r="J949" s="15" t="s">
        <v>15</v>
      </c>
      <c r="K949" s="1" t="str">
        <f t="shared" si="48"/>
        <v/>
      </c>
      <c r="L949" s="1" t="e">
        <f ca="1">IF(AND(K949&lt;&gt; "", COUNTIF(SAP!#REF!,K949)&gt;0),"Matched", "")</f>
        <v>#REF!</v>
      </c>
      <c r="M949" s="1" t="str">
        <f t="shared" si="49"/>
        <v/>
      </c>
      <c r="N949" s="1" t="e">
        <f ca="1">IF(AND(M949&lt;&gt; "", COUNTIF(SAP!#REF!,M949)&gt;0),"Matched", "")</f>
        <v>#REF!</v>
      </c>
      <c r="O949" s="1" t="str">
        <f t="shared" si="50"/>
        <v/>
      </c>
      <c r="P949" s="1" t="e">
        <f ca="1">IF(AND(O949&lt;&gt; "", COUNTIF(SAP!#REF!,O949)&gt;0),"Matched", "")</f>
        <v>#REF!</v>
      </c>
      <c r="R949" s="1" t="e">
        <f ca="1">IF(AND(Q949&lt;&gt; "", COUNTIF(SAP!#REF!,Q949)&gt;0),"Matched", "")</f>
        <v>#REF!</v>
      </c>
      <c r="S949" s="1" t="str">
        <f ca="1">IF(D949="AD","Logic5"&amp;"_"&amp;TEXT(C949,"dd.mm.yyyy") &amp;"_"&amp; 940.32,"")</f>
        <v>Logic5_06.02.2020_940.32</v>
      </c>
      <c r="T949" s="1" t="e">
        <f ca="1">IF(AND(S949&lt;&gt; "", COUNTIF(SAP!#REF!,S949)&gt;0),"Matched", "")</f>
        <v>#REF!</v>
      </c>
    </row>
    <row r="950" spans="1:20">
      <c r="A950" s="9">
        <v>11563327</v>
      </c>
      <c r="B950" s="10">
        <v>43867</v>
      </c>
      <c r="C950" s="10">
        <v>43867</v>
      </c>
      <c r="D950" s="11" t="s">
        <v>13</v>
      </c>
      <c r="E950" s="11">
        <v>0</v>
      </c>
      <c r="F950" s="11">
        <v>59.78</v>
      </c>
      <c r="G950" s="11">
        <v>0</v>
      </c>
      <c r="H950" s="11">
        <v>1762443.98</v>
      </c>
      <c r="I950" s="11" t="s">
        <v>14</v>
      </c>
      <c r="J950" s="11" t="s">
        <v>15</v>
      </c>
      <c r="K950" s="1" t="str">
        <f t="shared" si="48"/>
        <v/>
      </c>
      <c r="L950" s="1" t="e">
        <f ca="1">IF(AND(K950&lt;&gt; "", COUNTIF(SAP!#REF!,K950)&gt;0),"Matched", "")</f>
        <v>#REF!</v>
      </c>
      <c r="M950" s="1" t="str">
        <f t="shared" si="49"/>
        <v/>
      </c>
      <c r="N950" s="1" t="e">
        <f ca="1">IF(AND(M950&lt;&gt; "", COUNTIF(SAP!#REF!,M950)&gt;0),"Matched", "")</f>
        <v>#REF!</v>
      </c>
      <c r="O950" s="1" t="str">
        <f t="shared" si="50"/>
        <v/>
      </c>
      <c r="P950" s="1" t="e">
        <f ca="1">IF(AND(O950&lt;&gt; "", COUNTIF(SAP!#REF!,O950)&gt;0),"Matched", "")</f>
        <v>#REF!</v>
      </c>
      <c r="R950" s="1" t="e">
        <f ca="1">IF(AND(Q950&lt;&gt; "", COUNTIF(SAP!#REF!,Q950)&gt;0),"Matched", "")</f>
        <v>#REF!</v>
      </c>
      <c r="S950" s="1" t="str">
        <f ca="1">IF(D950="AD","Logic5"&amp;"_"&amp;TEXT(C950,"dd.mm.yyyy") &amp;"_"&amp; 940.32,"")</f>
        <v>Logic5_06.02.2020_940.32</v>
      </c>
      <c r="T950" s="1" t="e">
        <f ca="1">IF(AND(S950&lt;&gt; "", COUNTIF(SAP!#REF!,S950)&gt;0),"Matched", "")</f>
        <v>#REF!</v>
      </c>
    </row>
    <row r="951" spans="1:20">
      <c r="A951" s="13">
        <v>11563327</v>
      </c>
      <c r="B951" s="14">
        <v>43867</v>
      </c>
      <c r="C951" s="14">
        <v>43867</v>
      </c>
      <c r="D951" s="15" t="s">
        <v>13</v>
      </c>
      <c r="E951" s="15">
        <v>0</v>
      </c>
      <c r="F951" s="15">
        <v>78.03</v>
      </c>
      <c r="G951" s="15">
        <v>0</v>
      </c>
      <c r="H951" s="15">
        <v>1762365.95</v>
      </c>
      <c r="I951" s="15" t="s">
        <v>14</v>
      </c>
      <c r="J951" s="15" t="s">
        <v>15</v>
      </c>
      <c r="K951" s="1" t="str">
        <f t="shared" si="48"/>
        <v/>
      </c>
      <c r="L951" s="1" t="e">
        <f ca="1">IF(AND(K951&lt;&gt; "", COUNTIF(SAP!#REF!,K951)&gt;0),"Matched", "")</f>
        <v>#REF!</v>
      </c>
      <c r="M951" s="1" t="str">
        <f t="shared" si="49"/>
        <v/>
      </c>
      <c r="N951" s="1" t="e">
        <f ca="1">IF(AND(M951&lt;&gt; "", COUNTIF(SAP!#REF!,M951)&gt;0),"Matched", "")</f>
        <v>#REF!</v>
      </c>
      <c r="O951" s="1" t="str">
        <f t="shared" si="50"/>
        <v/>
      </c>
      <c r="P951" s="1" t="e">
        <f ca="1">IF(AND(O951&lt;&gt; "", COUNTIF(SAP!#REF!,O951)&gt;0),"Matched", "")</f>
        <v>#REF!</v>
      </c>
      <c r="R951" s="1" t="e">
        <f ca="1">IF(AND(Q951&lt;&gt; "", COUNTIF(SAP!#REF!,Q951)&gt;0),"Matched", "")</f>
        <v>#REF!</v>
      </c>
      <c r="S951" s="1" t="str">
        <f ca="1">IF(D951="AD","Logic5"&amp;"_"&amp;TEXT(C951,"dd.mm.yyyy") &amp;"_"&amp; 940.32,"")</f>
        <v>Logic5_06.02.2020_940.32</v>
      </c>
      <c r="T951" s="1" t="e">
        <f ca="1">IF(AND(S951&lt;&gt; "", COUNTIF(SAP!#REF!,S951)&gt;0),"Matched", "")</f>
        <v>#REF!</v>
      </c>
    </row>
    <row r="952" spans="1:20">
      <c r="A952" s="9">
        <v>11563327</v>
      </c>
      <c r="B952" s="10">
        <v>43867</v>
      </c>
      <c r="C952" s="10">
        <v>43867</v>
      </c>
      <c r="D952" s="11" t="s">
        <v>13</v>
      </c>
      <c r="E952" s="11">
        <v>0</v>
      </c>
      <c r="F952" s="11">
        <v>84.13</v>
      </c>
      <c r="G952" s="11">
        <v>0</v>
      </c>
      <c r="H952" s="11">
        <v>1762281.82</v>
      </c>
      <c r="I952" s="11" t="s">
        <v>14</v>
      </c>
      <c r="J952" s="11" t="s">
        <v>15</v>
      </c>
      <c r="K952" s="1" t="str">
        <f t="shared" si="48"/>
        <v/>
      </c>
      <c r="L952" s="1" t="e">
        <f ca="1">IF(AND(K952&lt;&gt; "", COUNTIF(SAP!#REF!,K952)&gt;0),"Matched", "")</f>
        <v>#REF!</v>
      </c>
      <c r="M952" s="1" t="str">
        <f t="shared" si="49"/>
        <v/>
      </c>
      <c r="N952" s="1" t="e">
        <f ca="1">IF(AND(M952&lt;&gt; "", COUNTIF(SAP!#REF!,M952)&gt;0),"Matched", "")</f>
        <v>#REF!</v>
      </c>
      <c r="O952" s="1" t="str">
        <f t="shared" si="50"/>
        <v/>
      </c>
      <c r="P952" s="1" t="e">
        <f ca="1">IF(AND(O952&lt;&gt; "", COUNTIF(SAP!#REF!,O952)&gt;0),"Matched", "")</f>
        <v>#REF!</v>
      </c>
      <c r="R952" s="1" t="e">
        <f ca="1">IF(AND(Q952&lt;&gt; "", COUNTIF(SAP!#REF!,Q952)&gt;0),"Matched", "")</f>
        <v>#REF!</v>
      </c>
      <c r="S952" s="1" t="str">
        <f ca="1">IF(D952="AD","Logic5"&amp;"_"&amp;TEXT(C952,"dd.mm.yyyy") &amp;"_"&amp; 940.32,"")</f>
        <v>Logic5_06.02.2020_940.32</v>
      </c>
      <c r="T952" s="1" t="e">
        <f ca="1">IF(AND(S952&lt;&gt; "", COUNTIF(SAP!#REF!,S952)&gt;0),"Matched", "")</f>
        <v>#REF!</v>
      </c>
    </row>
    <row r="953" spans="1:20">
      <c r="A953" s="13">
        <v>11563327</v>
      </c>
      <c r="B953" s="14">
        <v>43867</v>
      </c>
      <c r="C953" s="14">
        <v>43867</v>
      </c>
      <c r="D953" s="15" t="s">
        <v>13</v>
      </c>
      <c r="E953" s="15">
        <v>0</v>
      </c>
      <c r="F953" s="15">
        <v>95.15</v>
      </c>
      <c r="G953" s="15">
        <v>0</v>
      </c>
      <c r="H953" s="15">
        <v>1762186.67</v>
      </c>
      <c r="I953" s="15" t="s">
        <v>14</v>
      </c>
      <c r="J953" s="15" t="s">
        <v>15</v>
      </c>
      <c r="K953" s="1" t="str">
        <f t="shared" si="48"/>
        <v/>
      </c>
      <c r="L953" s="1" t="e">
        <f ca="1">IF(AND(K953&lt;&gt; "", COUNTIF(SAP!#REF!,K953)&gt;0),"Matched", "")</f>
        <v>#REF!</v>
      </c>
      <c r="M953" s="1" t="str">
        <f t="shared" si="49"/>
        <v/>
      </c>
      <c r="N953" s="1" t="e">
        <f ca="1">IF(AND(M953&lt;&gt; "", COUNTIF(SAP!#REF!,M953)&gt;0),"Matched", "")</f>
        <v>#REF!</v>
      </c>
      <c r="O953" s="1" t="str">
        <f t="shared" si="50"/>
        <v/>
      </c>
      <c r="P953" s="1" t="e">
        <f ca="1">IF(AND(O953&lt;&gt; "", COUNTIF(SAP!#REF!,O953)&gt;0),"Matched", "")</f>
        <v>#REF!</v>
      </c>
      <c r="R953" s="1" t="e">
        <f ca="1">IF(AND(Q953&lt;&gt; "", COUNTIF(SAP!#REF!,Q953)&gt;0),"Matched", "")</f>
        <v>#REF!</v>
      </c>
      <c r="S953" s="1" t="str">
        <f ca="1">IF(D953="AD","Logic5"&amp;"_"&amp;TEXT(C953,"dd.mm.yyyy") &amp;"_"&amp; 940.32,"")</f>
        <v>Logic5_06.02.2020_940.32</v>
      </c>
      <c r="T953" s="1" t="e">
        <f ca="1">IF(AND(S953&lt;&gt; "", COUNTIF(SAP!#REF!,S953)&gt;0),"Matched", "")</f>
        <v>#REF!</v>
      </c>
    </row>
    <row r="954" spans="1:20">
      <c r="A954" s="9">
        <v>11563327</v>
      </c>
      <c r="B954" s="10">
        <v>43867</v>
      </c>
      <c r="C954" s="10">
        <v>43867</v>
      </c>
      <c r="D954" s="11" t="s">
        <v>13</v>
      </c>
      <c r="E954" s="11">
        <v>0</v>
      </c>
      <c r="F954" s="11">
        <v>129.78</v>
      </c>
      <c r="G954" s="11">
        <v>0</v>
      </c>
      <c r="H954" s="11">
        <v>1762056.89</v>
      </c>
      <c r="I954" s="11" t="s">
        <v>14</v>
      </c>
      <c r="J954" s="11" t="s">
        <v>15</v>
      </c>
      <c r="K954" s="1" t="str">
        <f t="shared" si="48"/>
        <v/>
      </c>
      <c r="L954" s="1" t="e">
        <f ca="1">IF(AND(K954&lt;&gt; "", COUNTIF(SAP!#REF!,K954)&gt;0),"Matched", "")</f>
        <v>#REF!</v>
      </c>
      <c r="M954" s="1" t="str">
        <f t="shared" si="49"/>
        <v/>
      </c>
      <c r="N954" s="1" t="e">
        <f ca="1">IF(AND(M954&lt;&gt; "", COUNTIF(SAP!#REF!,M954)&gt;0),"Matched", "")</f>
        <v>#REF!</v>
      </c>
      <c r="O954" s="1" t="str">
        <f t="shared" si="50"/>
        <v/>
      </c>
      <c r="P954" s="1" t="e">
        <f ca="1">IF(AND(O954&lt;&gt; "", COUNTIF(SAP!#REF!,O954)&gt;0),"Matched", "")</f>
        <v>#REF!</v>
      </c>
      <c r="R954" s="1" t="e">
        <f ca="1">IF(AND(Q954&lt;&gt; "", COUNTIF(SAP!#REF!,Q954)&gt;0),"Matched", "")</f>
        <v>#REF!</v>
      </c>
      <c r="S954" s="1" t="str">
        <f ca="1">IF(D954="AD","Logic5"&amp;"_"&amp;TEXT(C954,"dd.mm.yyyy") &amp;"_"&amp; 940.32,"")</f>
        <v>Logic5_06.02.2020_940.32</v>
      </c>
      <c r="T954" s="1" t="e">
        <f ca="1">IF(AND(S954&lt;&gt; "", COUNTIF(SAP!#REF!,S954)&gt;0),"Matched", "")</f>
        <v>#REF!</v>
      </c>
    </row>
    <row r="955" spans="1:20">
      <c r="A955" s="13">
        <v>11563327</v>
      </c>
      <c r="B955" s="14">
        <v>43867</v>
      </c>
      <c r="C955" s="14">
        <v>43867</v>
      </c>
      <c r="D955" s="15" t="s">
        <v>16</v>
      </c>
      <c r="E955" s="15">
        <v>0</v>
      </c>
      <c r="F955" s="15">
        <v>1762056.89</v>
      </c>
      <c r="G955" s="15">
        <v>0</v>
      </c>
      <c r="H955" s="15">
        <v>0</v>
      </c>
      <c r="I955" s="15" t="s">
        <v>17</v>
      </c>
      <c r="J955" s="15" t="s">
        <v>18</v>
      </c>
      <c r="K955" s="1" t="str">
        <f t="shared" si="48"/>
        <v>Logic1_02_1762056.89</v>
      </c>
      <c r="L955" s="1" t="e">
        <f ca="1">IF(AND(K955&lt;&gt; "", COUNTIF(SAP!#REF!,K955)&gt;0),"Matched", "")</f>
        <v>#REF!</v>
      </c>
    </row>
    <row r="956" spans="1:20">
      <c r="A956" s="9">
        <v>11563327</v>
      </c>
      <c r="B956" s="10">
        <v>43868</v>
      </c>
      <c r="C956" s="10">
        <v>43868</v>
      </c>
      <c r="D956" s="11" t="s">
        <v>10</v>
      </c>
      <c r="E956" s="11">
        <v>0</v>
      </c>
      <c r="F956" s="11">
        <v>0</v>
      </c>
      <c r="G956" s="11">
        <v>800</v>
      </c>
      <c r="H956" s="11">
        <v>800</v>
      </c>
      <c r="I956" s="11" t="s">
        <v>11</v>
      </c>
      <c r="J956" s="11" t="s">
        <v>12</v>
      </c>
      <c r="K956" s="1" t="str">
        <f t="shared" si="48"/>
        <v/>
      </c>
      <c r="L956" s="1" t="e">
        <f ca="1">IF(AND(K956&lt;&gt; "", COUNTIF(SAP!#REF!,K956)&gt;0),"Matched", "")</f>
        <v>#REF!</v>
      </c>
      <c r="M956" s="1" t="str">
        <f t="shared" ref="M956:M1019" si="51">IF(D956="TR","Logic2"&amp;"_"&amp;TEXT(C956,"dd.mm.yyyy") &amp;"_"&amp; F956,"")</f>
        <v/>
      </c>
      <c r="N956" s="1" t="e">
        <f ca="1">IF(AND(M956&lt;&gt; "", COUNTIF(SAP!#REF!,M956)&gt;0),"Matched", "")</f>
        <v>#REF!</v>
      </c>
      <c r="O956" s="1" t="str">
        <f t="shared" ref="O956:O1019" si="52">IF(D956="AF","Logic3"&amp;"_"&amp;G956,"")</f>
        <v/>
      </c>
      <c r="P956" s="1" t="e">
        <f ca="1">IF(AND(O956&lt;&gt; "", COUNTIF(SAP!#REF!,O956)&gt;0),"Matched", "")</f>
        <v>#REF!</v>
      </c>
      <c r="Q956" s="1" t="str">
        <f ca="1">IF(D956="AC","Logic4"&amp;"_"&amp;TEXT(C956,"dd.mm.yyyy") &amp;"_"&amp; 1840899.01,"")</f>
        <v>Logic4_07.02.2020_1840899.01</v>
      </c>
      <c r="R956" s="1" t="e">
        <f ca="1">IF(AND(Q956&lt;&gt; "", COUNTIF(SAP!#REF!,Q956)&gt;0),"Matched", "")</f>
        <v>#REF!</v>
      </c>
    </row>
    <row r="957" spans="1:20">
      <c r="A957" s="13">
        <v>11563327</v>
      </c>
      <c r="B957" s="14">
        <v>43868</v>
      </c>
      <c r="C957" s="14">
        <v>43868</v>
      </c>
      <c r="D957" s="15" t="s">
        <v>10</v>
      </c>
      <c r="E957" s="15">
        <v>0</v>
      </c>
      <c r="F957" s="15">
        <v>0</v>
      </c>
      <c r="G957" s="15">
        <v>900</v>
      </c>
      <c r="H957" s="15">
        <v>1700</v>
      </c>
      <c r="I957" s="15" t="s">
        <v>11</v>
      </c>
      <c r="J957" s="15" t="s">
        <v>12</v>
      </c>
      <c r="K957" s="1" t="str">
        <f t="shared" si="48"/>
        <v/>
      </c>
      <c r="L957" s="1" t="e">
        <f ca="1">IF(AND(K957&lt;&gt; "", COUNTIF(SAP!#REF!,K957)&gt;0),"Matched", "")</f>
        <v>#REF!</v>
      </c>
      <c r="M957" s="1" t="str">
        <f t="shared" si="51"/>
        <v/>
      </c>
      <c r="N957" s="1" t="e">
        <f ca="1">IF(AND(M957&lt;&gt; "", COUNTIF(SAP!#REF!,M957)&gt;0),"Matched", "")</f>
        <v>#REF!</v>
      </c>
      <c r="O957" s="1" t="str">
        <f t="shared" si="52"/>
        <v/>
      </c>
      <c r="P957" s="1" t="e">
        <f ca="1">IF(AND(O957&lt;&gt; "", COUNTIF(SAP!#REF!,O957)&gt;0),"Matched", "")</f>
        <v>#REF!</v>
      </c>
      <c r="Q957" s="1" t="str">
        <f ca="1">IF(D957="AC","Logic4"&amp;"_"&amp;TEXT(C957,"dd.mm.yyyy") &amp;"_"&amp; 1840899.01,"")</f>
        <v>Logic4_07.02.2020_1840899.01</v>
      </c>
      <c r="R957" s="1" t="e">
        <f ca="1">IF(AND(Q957&lt;&gt; "", COUNTIF(SAP!#REF!,Q957)&gt;0),"Matched", "")</f>
        <v>#REF!</v>
      </c>
    </row>
    <row r="958" spans="1:20">
      <c r="A958" s="9">
        <v>11563327</v>
      </c>
      <c r="B958" s="10">
        <v>43868</v>
      </c>
      <c r="C958" s="10">
        <v>43868</v>
      </c>
      <c r="D958" s="11" t="s">
        <v>10</v>
      </c>
      <c r="E958" s="11">
        <v>0</v>
      </c>
      <c r="F958" s="11">
        <v>0</v>
      </c>
      <c r="G958" s="11">
        <v>1000</v>
      </c>
      <c r="H958" s="11">
        <v>2700</v>
      </c>
      <c r="I958" s="11" t="s">
        <v>11</v>
      </c>
      <c r="J958" s="11" t="s">
        <v>12</v>
      </c>
      <c r="K958" s="1" t="str">
        <f t="shared" si="48"/>
        <v/>
      </c>
      <c r="L958" s="1" t="e">
        <f ca="1">IF(AND(K958&lt;&gt; "", COUNTIF(SAP!#REF!,K958)&gt;0),"Matched", "")</f>
        <v>#REF!</v>
      </c>
      <c r="M958" s="1" t="str">
        <f t="shared" si="51"/>
        <v/>
      </c>
      <c r="N958" s="1" t="e">
        <f ca="1">IF(AND(M958&lt;&gt; "", COUNTIF(SAP!#REF!,M958)&gt;0),"Matched", "")</f>
        <v>#REF!</v>
      </c>
      <c r="O958" s="1" t="str">
        <f t="shared" si="52"/>
        <v/>
      </c>
      <c r="P958" s="1" t="e">
        <f ca="1">IF(AND(O958&lt;&gt; "", COUNTIF(SAP!#REF!,O958)&gt;0),"Matched", "")</f>
        <v>#REF!</v>
      </c>
      <c r="Q958" s="1" t="str">
        <f ca="1">IF(D958="AC","Logic4"&amp;"_"&amp;TEXT(C958,"dd.mm.yyyy") &amp;"_"&amp; 1840899.01,"")</f>
        <v>Logic4_07.02.2020_1840899.01</v>
      </c>
      <c r="R958" s="1" t="e">
        <f ca="1">IF(AND(Q958&lt;&gt; "", COUNTIF(SAP!#REF!,Q958)&gt;0),"Matched", "")</f>
        <v>#REF!</v>
      </c>
    </row>
    <row r="959" spans="1:20">
      <c r="A959" s="13">
        <v>11563327</v>
      </c>
      <c r="B959" s="14">
        <v>43868</v>
      </c>
      <c r="C959" s="14">
        <v>43868</v>
      </c>
      <c r="D959" s="15" t="s">
        <v>10</v>
      </c>
      <c r="E959" s="15">
        <v>0</v>
      </c>
      <c r="F959" s="15">
        <v>0</v>
      </c>
      <c r="G959" s="15">
        <v>1175</v>
      </c>
      <c r="H959" s="15">
        <v>3875</v>
      </c>
      <c r="I959" s="15" t="s">
        <v>11</v>
      </c>
      <c r="J959" s="15" t="s">
        <v>12</v>
      </c>
      <c r="K959" s="1" t="str">
        <f t="shared" si="48"/>
        <v/>
      </c>
      <c r="L959" s="1" t="e">
        <f ca="1">IF(AND(K959&lt;&gt; "", COUNTIF(SAP!#REF!,K959)&gt;0),"Matched", "")</f>
        <v>#REF!</v>
      </c>
      <c r="M959" s="1" t="str">
        <f t="shared" si="51"/>
        <v/>
      </c>
      <c r="N959" s="1" t="e">
        <f ca="1">IF(AND(M959&lt;&gt; "", COUNTIF(SAP!#REF!,M959)&gt;0),"Matched", "")</f>
        <v>#REF!</v>
      </c>
      <c r="O959" s="1" t="str">
        <f t="shared" si="52"/>
        <v/>
      </c>
      <c r="P959" s="1" t="e">
        <f ca="1">IF(AND(O959&lt;&gt; "", COUNTIF(SAP!#REF!,O959)&gt;0),"Matched", "")</f>
        <v>#REF!</v>
      </c>
      <c r="Q959" s="1" t="str">
        <f ca="1">IF(D959="AC","Logic4"&amp;"_"&amp;TEXT(C959,"dd.mm.yyyy") &amp;"_"&amp; 1840899.01,"")</f>
        <v>Logic4_07.02.2020_1840899.01</v>
      </c>
      <c r="R959" s="1" t="e">
        <f ca="1">IF(AND(Q959&lt;&gt; "", COUNTIF(SAP!#REF!,Q959)&gt;0),"Matched", "")</f>
        <v>#REF!</v>
      </c>
    </row>
    <row r="960" spans="1:20">
      <c r="A960" s="9">
        <v>11563327</v>
      </c>
      <c r="B960" s="10">
        <v>43868</v>
      </c>
      <c r="C960" s="10">
        <v>43868</v>
      </c>
      <c r="D960" s="11" t="s">
        <v>10</v>
      </c>
      <c r="E960" s="11">
        <v>0</v>
      </c>
      <c r="F960" s="11">
        <v>0</v>
      </c>
      <c r="G960" s="11">
        <v>1270</v>
      </c>
      <c r="H960" s="11">
        <v>5145</v>
      </c>
      <c r="I960" s="11" t="s">
        <v>11</v>
      </c>
      <c r="J960" s="11" t="s">
        <v>12</v>
      </c>
      <c r="K960" s="1" t="str">
        <f t="shared" si="48"/>
        <v/>
      </c>
      <c r="L960" s="1" t="e">
        <f ca="1">IF(AND(K960&lt;&gt; "", COUNTIF(SAP!#REF!,K960)&gt;0),"Matched", "")</f>
        <v>#REF!</v>
      </c>
      <c r="M960" s="1" t="str">
        <f t="shared" si="51"/>
        <v/>
      </c>
      <c r="N960" s="1" t="e">
        <f ca="1">IF(AND(M960&lt;&gt; "", COUNTIF(SAP!#REF!,M960)&gt;0),"Matched", "")</f>
        <v>#REF!</v>
      </c>
      <c r="O960" s="1" t="str">
        <f t="shared" si="52"/>
        <v/>
      </c>
      <c r="P960" s="1" t="e">
        <f ca="1">IF(AND(O960&lt;&gt; "", COUNTIF(SAP!#REF!,O960)&gt;0),"Matched", "")</f>
        <v>#REF!</v>
      </c>
      <c r="Q960" s="1" t="str">
        <f ca="1">IF(D960="AC","Logic4"&amp;"_"&amp;TEXT(C960,"dd.mm.yyyy") &amp;"_"&amp; 1840899.01,"")</f>
        <v>Logic4_07.02.2020_1840899.01</v>
      </c>
      <c r="R960" s="1" t="e">
        <f ca="1">IF(AND(Q960&lt;&gt; "", COUNTIF(SAP!#REF!,Q960)&gt;0),"Matched", "")</f>
        <v>#REF!</v>
      </c>
    </row>
    <row r="961" spans="1:18">
      <c r="A961" s="13">
        <v>11563327</v>
      </c>
      <c r="B961" s="14">
        <v>43868</v>
      </c>
      <c r="C961" s="14">
        <v>43868</v>
      </c>
      <c r="D961" s="15" t="s">
        <v>10</v>
      </c>
      <c r="E961" s="15">
        <v>0</v>
      </c>
      <c r="F961" s="15">
        <v>0</v>
      </c>
      <c r="G961" s="15">
        <v>1300</v>
      </c>
      <c r="H961" s="15">
        <v>6445</v>
      </c>
      <c r="I961" s="15" t="s">
        <v>11</v>
      </c>
      <c r="J961" s="15" t="s">
        <v>12</v>
      </c>
      <c r="K961" s="1" t="str">
        <f t="shared" si="48"/>
        <v/>
      </c>
      <c r="L961" s="1" t="e">
        <f ca="1">IF(AND(K961&lt;&gt; "", COUNTIF(SAP!#REF!,K961)&gt;0),"Matched", "")</f>
        <v>#REF!</v>
      </c>
      <c r="M961" s="1" t="str">
        <f t="shared" si="51"/>
        <v/>
      </c>
      <c r="N961" s="1" t="e">
        <f ca="1">IF(AND(M961&lt;&gt; "", COUNTIF(SAP!#REF!,M961)&gt;0),"Matched", "")</f>
        <v>#REF!</v>
      </c>
      <c r="O961" s="1" t="str">
        <f t="shared" si="52"/>
        <v/>
      </c>
      <c r="P961" s="1" t="e">
        <f ca="1">IF(AND(O961&lt;&gt; "", COUNTIF(SAP!#REF!,O961)&gt;0),"Matched", "")</f>
        <v>#REF!</v>
      </c>
      <c r="Q961" s="1" t="str">
        <f ca="1">IF(D961="AC","Logic4"&amp;"_"&amp;TEXT(C961,"dd.mm.yyyy") &amp;"_"&amp; 1840899.01,"")</f>
        <v>Logic4_07.02.2020_1840899.01</v>
      </c>
      <c r="R961" s="1" t="e">
        <f ca="1">IF(AND(Q961&lt;&gt; "", COUNTIF(SAP!#REF!,Q961)&gt;0),"Matched", "")</f>
        <v>#REF!</v>
      </c>
    </row>
    <row r="962" spans="1:18">
      <c r="A962" s="9">
        <v>11563327</v>
      </c>
      <c r="B962" s="10">
        <v>43868</v>
      </c>
      <c r="C962" s="10">
        <v>43868</v>
      </c>
      <c r="D962" s="11" t="s">
        <v>10</v>
      </c>
      <c r="E962" s="11">
        <v>0</v>
      </c>
      <c r="F962" s="11">
        <v>0</v>
      </c>
      <c r="G962" s="11">
        <v>1386.24</v>
      </c>
      <c r="H962" s="11">
        <v>7831.24</v>
      </c>
      <c r="I962" s="11" t="s">
        <v>11</v>
      </c>
      <c r="J962" s="11" t="s">
        <v>12</v>
      </c>
      <c r="K962" s="1" t="str">
        <f t="shared" si="48"/>
        <v/>
      </c>
      <c r="L962" s="1" t="e">
        <f ca="1">IF(AND(K962&lt;&gt; "", COUNTIF(SAP!#REF!,K962)&gt;0),"Matched", "")</f>
        <v>#REF!</v>
      </c>
      <c r="M962" s="1" t="str">
        <f t="shared" si="51"/>
        <v/>
      </c>
      <c r="N962" s="1" t="e">
        <f ca="1">IF(AND(M962&lt;&gt; "", COUNTIF(SAP!#REF!,M962)&gt;0),"Matched", "")</f>
        <v>#REF!</v>
      </c>
      <c r="O962" s="1" t="str">
        <f t="shared" si="52"/>
        <v/>
      </c>
      <c r="P962" s="1" t="e">
        <f ca="1">IF(AND(O962&lt;&gt; "", COUNTIF(SAP!#REF!,O962)&gt;0),"Matched", "")</f>
        <v>#REF!</v>
      </c>
      <c r="Q962" s="1" t="str">
        <f ca="1">IF(D962="AC","Logic4"&amp;"_"&amp;TEXT(C962,"dd.mm.yyyy") &amp;"_"&amp; 1840899.01,"")</f>
        <v>Logic4_07.02.2020_1840899.01</v>
      </c>
      <c r="R962" s="1" t="e">
        <f ca="1">IF(AND(Q962&lt;&gt; "", COUNTIF(SAP!#REF!,Q962)&gt;0),"Matched", "")</f>
        <v>#REF!</v>
      </c>
    </row>
    <row r="963" spans="1:18">
      <c r="A963" s="13">
        <v>11563327</v>
      </c>
      <c r="B963" s="14">
        <v>43868</v>
      </c>
      <c r="C963" s="14">
        <v>43868</v>
      </c>
      <c r="D963" s="15" t="s">
        <v>10</v>
      </c>
      <c r="E963" s="15">
        <v>0</v>
      </c>
      <c r="F963" s="15">
        <v>0</v>
      </c>
      <c r="G963" s="15">
        <v>1400</v>
      </c>
      <c r="H963" s="15">
        <v>9231.24</v>
      </c>
      <c r="I963" s="15" t="s">
        <v>11</v>
      </c>
      <c r="J963" s="15" t="s">
        <v>12</v>
      </c>
      <c r="K963" s="1" t="str">
        <f t="shared" ref="K963:K1026" si="53">IF(D963="TF","Logic1"&amp;"_"&amp;TEXT(C963, "mm") &amp;"_"&amp; F963,"")</f>
        <v/>
      </c>
      <c r="L963" s="1" t="e">
        <f ca="1">IF(AND(K963&lt;&gt; "", COUNTIF(SAP!#REF!,K963)&gt;0),"Matched", "")</f>
        <v>#REF!</v>
      </c>
      <c r="M963" s="1" t="str">
        <f t="shared" si="51"/>
        <v/>
      </c>
      <c r="N963" s="1" t="e">
        <f ca="1">IF(AND(M963&lt;&gt; "", COUNTIF(SAP!#REF!,M963)&gt;0),"Matched", "")</f>
        <v>#REF!</v>
      </c>
      <c r="O963" s="1" t="str">
        <f t="shared" si="52"/>
        <v/>
      </c>
      <c r="P963" s="1" t="e">
        <f ca="1">IF(AND(O963&lt;&gt; "", COUNTIF(SAP!#REF!,O963)&gt;0),"Matched", "")</f>
        <v>#REF!</v>
      </c>
      <c r="Q963" s="1" t="str">
        <f ca="1">IF(D963="AC","Logic4"&amp;"_"&amp;TEXT(C963,"dd.mm.yyyy") &amp;"_"&amp; 1840899.01,"")</f>
        <v>Logic4_07.02.2020_1840899.01</v>
      </c>
      <c r="R963" s="1" t="e">
        <f ca="1">IF(AND(Q963&lt;&gt; "", COUNTIF(SAP!#REF!,Q963)&gt;0),"Matched", "")</f>
        <v>#REF!</v>
      </c>
    </row>
    <row r="964" spans="1:18">
      <c r="A964" s="9">
        <v>11563327</v>
      </c>
      <c r="B964" s="10">
        <v>43868</v>
      </c>
      <c r="C964" s="10">
        <v>43868</v>
      </c>
      <c r="D964" s="11" t="s">
        <v>10</v>
      </c>
      <c r="E964" s="11">
        <v>0</v>
      </c>
      <c r="F964" s="11">
        <v>0</v>
      </c>
      <c r="G964" s="11">
        <v>1443.6</v>
      </c>
      <c r="H964" s="11">
        <v>10674.84</v>
      </c>
      <c r="I964" s="11" t="s">
        <v>11</v>
      </c>
      <c r="J964" s="11" t="s">
        <v>12</v>
      </c>
      <c r="K964" s="1" t="str">
        <f t="shared" si="53"/>
        <v/>
      </c>
      <c r="L964" s="1" t="e">
        <f ca="1">IF(AND(K964&lt;&gt; "", COUNTIF(SAP!#REF!,K964)&gt;0),"Matched", "")</f>
        <v>#REF!</v>
      </c>
      <c r="M964" s="1" t="str">
        <f t="shared" si="51"/>
        <v/>
      </c>
      <c r="N964" s="1" t="e">
        <f ca="1">IF(AND(M964&lt;&gt; "", COUNTIF(SAP!#REF!,M964)&gt;0),"Matched", "")</f>
        <v>#REF!</v>
      </c>
      <c r="O964" s="1" t="str">
        <f t="shared" si="52"/>
        <v/>
      </c>
      <c r="P964" s="1" t="e">
        <f ca="1">IF(AND(O964&lt;&gt; "", COUNTIF(SAP!#REF!,O964)&gt;0),"Matched", "")</f>
        <v>#REF!</v>
      </c>
      <c r="Q964" s="1" t="str">
        <f ca="1">IF(D964="AC","Logic4"&amp;"_"&amp;TEXT(C964,"dd.mm.yyyy") &amp;"_"&amp; 1840899.01,"")</f>
        <v>Logic4_07.02.2020_1840899.01</v>
      </c>
      <c r="R964" s="1" t="e">
        <f ca="1">IF(AND(Q964&lt;&gt; "", COUNTIF(SAP!#REF!,Q964)&gt;0),"Matched", "")</f>
        <v>#REF!</v>
      </c>
    </row>
    <row r="965" spans="1:18">
      <c r="A965" s="13">
        <v>11563327</v>
      </c>
      <c r="B965" s="14">
        <v>43868</v>
      </c>
      <c r="C965" s="14">
        <v>43868</v>
      </c>
      <c r="D965" s="15" t="s">
        <v>10</v>
      </c>
      <c r="E965" s="15">
        <v>0</v>
      </c>
      <c r="F965" s="15">
        <v>0</v>
      </c>
      <c r="G965" s="15">
        <v>1484.4</v>
      </c>
      <c r="H965" s="15">
        <v>12159.24</v>
      </c>
      <c r="I965" s="15" t="s">
        <v>11</v>
      </c>
      <c r="J965" s="15" t="s">
        <v>12</v>
      </c>
      <c r="K965" s="1" t="str">
        <f t="shared" si="53"/>
        <v/>
      </c>
      <c r="L965" s="1" t="e">
        <f ca="1">IF(AND(K965&lt;&gt; "", COUNTIF(SAP!#REF!,K965)&gt;0),"Matched", "")</f>
        <v>#REF!</v>
      </c>
      <c r="M965" s="1" t="str">
        <f t="shared" si="51"/>
        <v/>
      </c>
      <c r="N965" s="1" t="e">
        <f ca="1">IF(AND(M965&lt;&gt; "", COUNTIF(SAP!#REF!,M965)&gt;0),"Matched", "")</f>
        <v>#REF!</v>
      </c>
      <c r="O965" s="1" t="str">
        <f t="shared" si="52"/>
        <v/>
      </c>
      <c r="P965" s="1" t="e">
        <f ca="1">IF(AND(O965&lt;&gt; "", COUNTIF(SAP!#REF!,O965)&gt;0),"Matched", "")</f>
        <v>#REF!</v>
      </c>
      <c r="Q965" s="1" t="str">
        <f ca="1">IF(D965="AC","Logic4"&amp;"_"&amp;TEXT(C965,"dd.mm.yyyy") &amp;"_"&amp; 1840899.01,"")</f>
        <v>Logic4_07.02.2020_1840899.01</v>
      </c>
      <c r="R965" s="1" t="e">
        <f ca="1">IF(AND(Q965&lt;&gt; "", COUNTIF(SAP!#REF!,Q965)&gt;0),"Matched", "")</f>
        <v>#REF!</v>
      </c>
    </row>
    <row r="966" spans="1:18">
      <c r="A966" s="9">
        <v>11563327</v>
      </c>
      <c r="B966" s="10">
        <v>43868</v>
      </c>
      <c r="C966" s="10">
        <v>43868</v>
      </c>
      <c r="D966" s="11" t="s">
        <v>10</v>
      </c>
      <c r="E966" s="11">
        <v>0</v>
      </c>
      <c r="F966" s="11">
        <v>0</v>
      </c>
      <c r="G966" s="11">
        <v>1520</v>
      </c>
      <c r="H966" s="11">
        <v>13679.24</v>
      </c>
      <c r="I966" s="11" t="s">
        <v>11</v>
      </c>
      <c r="J966" s="11" t="s">
        <v>12</v>
      </c>
      <c r="K966" s="1" t="str">
        <f t="shared" si="53"/>
        <v/>
      </c>
      <c r="L966" s="1" t="e">
        <f ca="1">IF(AND(K966&lt;&gt; "", COUNTIF(SAP!#REF!,K966)&gt;0),"Matched", "")</f>
        <v>#REF!</v>
      </c>
      <c r="M966" s="1" t="str">
        <f t="shared" si="51"/>
        <v/>
      </c>
      <c r="N966" s="1" t="e">
        <f ca="1">IF(AND(M966&lt;&gt; "", COUNTIF(SAP!#REF!,M966)&gt;0),"Matched", "")</f>
        <v>#REF!</v>
      </c>
      <c r="O966" s="1" t="str">
        <f t="shared" si="52"/>
        <v/>
      </c>
      <c r="P966" s="1" t="e">
        <f ca="1">IF(AND(O966&lt;&gt; "", COUNTIF(SAP!#REF!,O966)&gt;0),"Matched", "")</f>
        <v>#REF!</v>
      </c>
      <c r="Q966" s="1" t="str">
        <f ca="1">IF(D966="AC","Logic4"&amp;"_"&amp;TEXT(C966,"dd.mm.yyyy") &amp;"_"&amp; 1840899.01,"")</f>
        <v>Logic4_07.02.2020_1840899.01</v>
      </c>
      <c r="R966" s="1" t="e">
        <f ca="1">IF(AND(Q966&lt;&gt; "", COUNTIF(SAP!#REF!,Q966)&gt;0),"Matched", "")</f>
        <v>#REF!</v>
      </c>
    </row>
    <row r="967" spans="1:18">
      <c r="A967" s="13">
        <v>11563327</v>
      </c>
      <c r="B967" s="14">
        <v>43868</v>
      </c>
      <c r="C967" s="14">
        <v>43868</v>
      </c>
      <c r="D967" s="15" t="s">
        <v>10</v>
      </c>
      <c r="E967" s="15">
        <v>0</v>
      </c>
      <c r="F967" s="15">
        <v>0</v>
      </c>
      <c r="G967" s="15">
        <v>1560</v>
      </c>
      <c r="H967" s="15">
        <v>15239.24</v>
      </c>
      <c r="I967" s="15" t="s">
        <v>11</v>
      </c>
      <c r="J967" s="15" t="s">
        <v>12</v>
      </c>
      <c r="K967" s="1" t="str">
        <f t="shared" si="53"/>
        <v/>
      </c>
      <c r="L967" s="1" t="e">
        <f ca="1">IF(AND(K967&lt;&gt; "", COUNTIF(SAP!#REF!,K967)&gt;0),"Matched", "")</f>
        <v>#REF!</v>
      </c>
      <c r="M967" s="1" t="str">
        <f t="shared" si="51"/>
        <v/>
      </c>
      <c r="N967" s="1" t="e">
        <f ca="1">IF(AND(M967&lt;&gt; "", COUNTIF(SAP!#REF!,M967)&gt;0),"Matched", "")</f>
        <v>#REF!</v>
      </c>
      <c r="O967" s="1" t="str">
        <f t="shared" si="52"/>
        <v/>
      </c>
      <c r="P967" s="1" t="e">
        <f ca="1">IF(AND(O967&lt;&gt; "", COUNTIF(SAP!#REF!,O967)&gt;0),"Matched", "")</f>
        <v>#REF!</v>
      </c>
      <c r="Q967" s="1" t="str">
        <f ca="1">IF(D967="AC","Logic4"&amp;"_"&amp;TEXT(C967,"dd.mm.yyyy") &amp;"_"&amp; 1840899.01,"")</f>
        <v>Logic4_07.02.2020_1840899.01</v>
      </c>
      <c r="R967" s="1" t="e">
        <f ca="1">IF(AND(Q967&lt;&gt; "", COUNTIF(SAP!#REF!,Q967)&gt;0),"Matched", "")</f>
        <v>#REF!</v>
      </c>
    </row>
    <row r="968" spans="1:18">
      <c r="A968" s="9">
        <v>11563327</v>
      </c>
      <c r="B968" s="10">
        <v>43868</v>
      </c>
      <c r="C968" s="10">
        <v>43868</v>
      </c>
      <c r="D968" s="11" t="s">
        <v>10</v>
      </c>
      <c r="E968" s="11">
        <v>0</v>
      </c>
      <c r="F968" s="11">
        <v>0</v>
      </c>
      <c r="G968" s="11">
        <v>1578.5</v>
      </c>
      <c r="H968" s="11">
        <v>16817.740000000002</v>
      </c>
      <c r="I968" s="11" t="s">
        <v>11</v>
      </c>
      <c r="J968" s="11" t="s">
        <v>12</v>
      </c>
      <c r="K968" s="1" t="str">
        <f t="shared" si="53"/>
        <v/>
      </c>
      <c r="L968" s="1" t="e">
        <f ca="1">IF(AND(K968&lt;&gt; "", COUNTIF(SAP!#REF!,K968)&gt;0),"Matched", "")</f>
        <v>#REF!</v>
      </c>
      <c r="M968" s="1" t="str">
        <f t="shared" si="51"/>
        <v/>
      </c>
      <c r="N968" s="1" t="e">
        <f ca="1">IF(AND(M968&lt;&gt; "", COUNTIF(SAP!#REF!,M968)&gt;0),"Matched", "")</f>
        <v>#REF!</v>
      </c>
      <c r="O968" s="1" t="str">
        <f t="shared" si="52"/>
        <v/>
      </c>
      <c r="P968" s="1" t="e">
        <f ca="1">IF(AND(O968&lt;&gt; "", COUNTIF(SAP!#REF!,O968)&gt;0),"Matched", "")</f>
        <v>#REF!</v>
      </c>
      <c r="Q968" s="1" t="str">
        <f ca="1">IF(D968="AC","Logic4"&amp;"_"&amp;TEXT(C968,"dd.mm.yyyy") &amp;"_"&amp; 1840899.01,"")</f>
        <v>Logic4_07.02.2020_1840899.01</v>
      </c>
      <c r="R968" s="1" t="e">
        <f ca="1">IF(AND(Q968&lt;&gt; "", COUNTIF(SAP!#REF!,Q968)&gt;0),"Matched", "")</f>
        <v>#REF!</v>
      </c>
    </row>
    <row r="969" spans="1:18">
      <c r="A969" s="13">
        <v>11563327</v>
      </c>
      <c r="B969" s="14">
        <v>43868</v>
      </c>
      <c r="C969" s="14">
        <v>43868</v>
      </c>
      <c r="D969" s="15" t="s">
        <v>10</v>
      </c>
      <c r="E969" s="15">
        <v>0</v>
      </c>
      <c r="F969" s="15">
        <v>0</v>
      </c>
      <c r="G969" s="15">
        <v>1610</v>
      </c>
      <c r="H969" s="15">
        <v>18427.740000000002</v>
      </c>
      <c r="I969" s="15" t="s">
        <v>11</v>
      </c>
      <c r="J969" s="15" t="s">
        <v>12</v>
      </c>
      <c r="K969" s="1" t="str">
        <f t="shared" si="53"/>
        <v/>
      </c>
      <c r="L969" s="1" t="e">
        <f ca="1">IF(AND(K969&lt;&gt; "", COUNTIF(SAP!#REF!,K969)&gt;0),"Matched", "")</f>
        <v>#REF!</v>
      </c>
      <c r="M969" s="1" t="str">
        <f t="shared" si="51"/>
        <v/>
      </c>
      <c r="N969" s="1" t="e">
        <f ca="1">IF(AND(M969&lt;&gt; "", COUNTIF(SAP!#REF!,M969)&gt;0),"Matched", "")</f>
        <v>#REF!</v>
      </c>
      <c r="O969" s="1" t="str">
        <f t="shared" si="52"/>
        <v/>
      </c>
      <c r="P969" s="1" t="e">
        <f ca="1">IF(AND(O969&lt;&gt; "", COUNTIF(SAP!#REF!,O969)&gt;0),"Matched", "")</f>
        <v>#REF!</v>
      </c>
      <c r="Q969" s="1" t="str">
        <f ca="1">IF(D969="AC","Logic4"&amp;"_"&amp;TEXT(C969,"dd.mm.yyyy") &amp;"_"&amp; 1840899.01,"")</f>
        <v>Logic4_07.02.2020_1840899.01</v>
      </c>
      <c r="R969" s="1" t="e">
        <f ca="1">IF(AND(Q969&lt;&gt; "", COUNTIF(SAP!#REF!,Q969)&gt;0),"Matched", "")</f>
        <v>#REF!</v>
      </c>
    </row>
    <row r="970" spans="1:18">
      <c r="A970" s="9">
        <v>11563327</v>
      </c>
      <c r="B970" s="10">
        <v>43868</v>
      </c>
      <c r="C970" s="10">
        <v>43868</v>
      </c>
      <c r="D970" s="11" t="s">
        <v>10</v>
      </c>
      <c r="E970" s="11">
        <v>0</v>
      </c>
      <c r="F970" s="11">
        <v>0</v>
      </c>
      <c r="G970" s="11">
        <v>1610</v>
      </c>
      <c r="H970" s="11">
        <v>20037.740000000002</v>
      </c>
      <c r="I970" s="11" t="s">
        <v>11</v>
      </c>
      <c r="J970" s="11" t="s">
        <v>12</v>
      </c>
      <c r="K970" s="1" t="str">
        <f t="shared" si="53"/>
        <v/>
      </c>
      <c r="L970" s="1" t="e">
        <f ca="1">IF(AND(K970&lt;&gt; "", COUNTIF(SAP!#REF!,K970)&gt;0),"Matched", "")</f>
        <v>#REF!</v>
      </c>
      <c r="M970" s="1" t="str">
        <f t="shared" si="51"/>
        <v/>
      </c>
      <c r="N970" s="1" t="e">
        <f ca="1">IF(AND(M970&lt;&gt; "", COUNTIF(SAP!#REF!,M970)&gt;0),"Matched", "")</f>
        <v>#REF!</v>
      </c>
      <c r="O970" s="1" t="str">
        <f t="shared" si="52"/>
        <v/>
      </c>
      <c r="P970" s="1" t="e">
        <f ca="1">IF(AND(O970&lt;&gt; "", COUNTIF(SAP!#REF!,O970)&gt;0),"Matched", "")</f>
        <v>#REF!</v>
      </c>
      <c r="Q970" s="1" t="str">
        <f ca="1">IF(D970="AC","Logic4"&amp;"_"&amp;TEXT(C970,"dd.mm.yyyy") &amp;"_"&amp; 1840899.01,"")</f>
        <v>Logic4_07.02.2020_1840899.01</v>
      </c>
      <c r="R970" s="1" t="e">
        <f ca="1">IF(AND(Q970&lt;&gt; "", COUNTIF(SAP!#REF!,Q970)&gt;0),"Matched", "")</f>
        <v>#REF!</v>
      </c>
    </row>
    <row r="971" spans="1:18">
      <c r="A971" s="13">
        <v>11563327</v>
      </c>
      <c r="B971" s="14">
        <v>43868</v>
      </c>
      <c r="C971" s="14">
        <v>43868</v>
      </c>
      <c r="D971" s="15" t="s">
        <v>10</v>
      </c>
      <c r="E971" s="15">
        <v>0</v>
      </c>
      <c r="F971" s="15">
        <v>0</v>
      </c>
      <c r="G971" s="15">
        <v>1670</v>
      </c>
      <c r="H971" s="15">
        <v>21707.74</v>
      </c>
      <c r="I971" s="15" t="s">
        <v>11</v>
      </c>
      <c r="J971" s="15" t="s">
        <v>12</v>
      </c>
      <c r="K971" s="1" t="str">
        <f t="shared" si="53"/>
        <v/>
      </c>
      <c r="L971" s="1" t="e">
        <f ca="1">IF(AND(K971&lt;&gt; "", COUNTIF(SAP!#REF!,K971)&gt;0),"Matched", "")</f>
        <v>#REF!</v>
      </c>
      <c r="M971" s="1" t="str">
        <f t="shared" si="51"/>
        <v/>
      </c>
      <c r="N971" s="1" t="e">
        <f ca="1">IF(AND(M971&lt;&gt; "", COUNTIF(SAP!#REF!,M971)&gt;0),"Matched", "")</f>
        <v>#REF!</v>
      </c>
      <c r="O971" s="1" t="str">
        <f t="shared" si="52"/>
        <v/>
      </c>
      <c r="P971" s="1" t="e">
        <f ca="1">IF(AND(O971&lt;&gt; "", COUNTIF(SAP!#REF!,O971)&gt;0),"Matched", "")</f>
        <v>#REF!</v>
      </c>
      <c r="Q971" s="1" t="str">
        <f ca="1">IF(D971="AC","Logic4"&amp;"_"&amp;TEXT(C971,"dd.mm.yyyy") &amp;"_"&amp; 1840899.01,"")</f>
        <v>Logic4_07.02.2020_1840899.01</v>
      </c>
      <c r="R971" s="1" t="e">
        <f ca="1">IF(AND(Q971&lt;&gt; "", COUNTIF(SAP!#REF!,Q971)&gt;0),"Matched", "")</f>
        <v>#REF!</v>
      </c>
    </row>
    <row r="972" spans="1:18">
      <c r="A972" s="9">
        <v>11563327</v>
      </c>
      <c r="B972" s="10">
        <v>43868</v>
      </c>
      <c r="C972" s="10">
        <v>43868</v>
      </c>
      <c r="D972" s="11" t="s">
        <v>10</v>
      </c>
      <c r="E972" s="11">
        <v>0</v>
      </c>
      <c r="F972" s="11">
        <v>0</v>
      </c>
      <c r="G972" s="11">
        <v>1700</v>
      </c>
      <c r="H972" s="11">
        <v>23407.74</v>
      </c>
      <c r="I972" s="11" t="s">
        <v>11</v>
      </c>
      <c r="J972" s="11" t="s">
        <v>12</v>
      </c>
      <c r="K972" s="1" t="str">
        <f t="shared" si="53"/>
        <v/>
      </c>
      <c r="L972" s="1" t="e">
        <f ca="1">IF(AND(K972&lt;&gt; "", COUNTIF(SAP!#REF!,K972)&gt;0),"Matched", "")</f>
        <v>#REF!</v>
      </c>
      <c r="M972" s="1" t="str">
        <f t="shared" si="51"/>
        <v/>
      </c>
      <c r="N972" s="1" t="e">
        <f ca="1">IF(AND(M972&lt;&gt; "", COUNTIF(SAP!#REF!,M972)&gt;0),"Matched", "")</f>
        <v>#REF!</v>
      </c>
      <c r="O972" s="1" t="str">
        <f t="shared" si="52"/>
        <v/>
      </c>
      <c r="P972" s="1" t="e">
        <f ca="1">IF(AND(O972&lt;&gt; "", COUNTIF(SAP!#REF!,O972)&gt;0),"Matched", "")</f>
        <v>#REF!</v>
      </c>
      <c r="Q972" s="1" t="str">
        <f ca="1">IF(D972="AC","Logic4"&amp;"_"&amp;TEXT(C972,"dd.mm.yyyy") &amp;"_"&amp; 1840899.01,"")</f>
        <v>Logic4_07.02.2020_1840899.01</v>
      </c>
      <c r="R972" s="1" t="e">
        <f ca="1">IF(AND(Q972&lt;&gt; "", COUNTIF(SAP!#REF!,Q972)&gt;0),"Matched", "")</f>
        <v>#REF!</v>
      </c>
    </row>
    <row r="973" spans="1:18">
      <c r="A973" s="13">
        <v>11563327</v>
      </c>
      <c r="B973" s="14">
        <v>43868</v>
      </c>
      <c r="C973" s="14">
        <v>43868</v>
      </c>
      <c r="D973" s="15" t="s">
        <v>10</v>
      </c>
      <c r="E973" s="15">
        <v>0</v>
      </c>
      <c r="F973" s="15">
        <v>0</v>
      </c>
      <c r="G973" s="15">
        <v>1710</v>
      </c>
      <c r="H973" s="15">
        <v>25117.74</v>
      </c>
      <c r="I973" s="15" t="s">
        <v>11</v>
      </c>
      <c r="J973" s="15" t="s">
        <v>12</v>
      </c>
      <c r="K973" s="1" t="str">
        <f t="shared" si="53"/>
        <v/>
      </c>
      <c r="L973" s="1" t="e">
        <f ca="1">IF(AND(K973&lt;&gt; "", COUNTIF(SAP!#REF!,K973)&gt;0),"Matched", "")</f>
        <v>#REF!</v>
      </c>
      <c r="M973" s="1" t="str">
        <f t="shared" si="51"/>
        <v/>
      </c>
      <c r="N973" s="1" t="e">
        <f ca="1">IF(AND(M973&lt;&gt; "", COUNTIF(SAP!#REF!,M973)&gt;0),"Matched", "")</f>
        <v>#REF!</v>
      </c>
      <c r="O973" s="1" t="str">
        <f t="shared" si="52"/>
        <v/>
      </c>
      <c r="P973" s="1" t="e">
        <f ca="1">IF(AND(O973&lt;&gt; "", COUNTIF(SAP!#REF!,O973)&gt;0),"Matched", "")</f>
        <v>#REF!</v>
      </c>
      <c r="Q973" s="1" t="str">
        <f ca="1">IF(D973="AC","Logic4"&amp;"_"&amp;TEXT(C973,"dd.mm.yyyy") &amp;"_"&amp; 1840899.01,"")</f>
        <v>Logic4_07.02.2020_1840899.01</v>
      </c>
      <c r="R973" s="1" t="e">
        <f ca="1">IF(AND(Q973&lt;&gt; "", COUNTIF(SAP!#REF!,Q973)&gt;0),"Matched", "")</f>
        <v>#REF!</v>
      </c>
    </row>
    <row r="974" spans="1:18">
      <c r="A974" s="9">
        <v>11563327</v>
      </c>
      <c r="B974" s="10">
        <v>43868</v>
      </c>
      <c r="C974" s="10">
        <v>43868</v>
      </c>
      <c r="D974" s="11" t="s">
        <v>10</v>
      </c>
      <c r="E974" s="11">
        <v>0</v>
      </c>
      <c r="F974" s="11">
        <v>0</v>
      </c>
      <c r="G974" s="11">
        <v>1780</v>
      </c>
      <c r="H974" s="11">
        <v>26897.74</v>
      </c>
      <c r="I974" s="11" t="s">
        <v>11</v>
      </c>
      <c r="J974" s="11" t="s">
        <v>12</v>
      </c>
      <c r="K974" s="1" t="str">
        <f t="shared" si="53"/>
        <v/>
      </c>
      <c r="L974" s="1" t="e">
        <f ca="1">IF(AND(K974&lt;&gt; "", COUNTIF(SAP!#REF!,K974)&gt;0),"Matched", "")</f>
        <v>#REF!</v>
      </c>
      <c r="M974" s="1" t="str">
        <f t="shared" si="51"/>
        <v/>
      </c>
      <c r="N974" s="1" t="e">
        <f ca="1">IF(AND(M974&lt;&gt; "", COUNTIF(SAP!#REF!,M974)&gt;0),"Matched", "")</f>
        <v>#REF!</v>
      </c>
      <c r="O974" s="1" t="str">
        <f t="shared" si="52"/>
        <v/>
      </c>
      <c r="P974" s="1" t="e">
        <f ca="1">IF(AND(O974&lt;&gt; "", COUNTIF(SAP!#REF!,O974)&gt;0),"Matched", "")</f>
        <v>#REF!</v>
      </c>
      <c r="Q974" s="1" t="str">
        <f ca="1">IF(D974="AC","Logic4"&amp;"_"&amp;TEXT(C974,"dd.mm.yyyy") &amp;"_"&amp; 1840899.01,"")</f>
        <v>Logic4_07.02.2020_1840899.01</v>
      </c>
      <c r="R974" s="1" t="e">
        <f ca="1">IF(AND(Q974&lt;&gt; "", COUNTIF(SAP!#REF!,Q974)&gt;0),"Matched", "")</f>
        <v>#REF!</v>
      </c>
    </row>
    <row r="975" spans="1:18">
      <c r="A975" s="13">
        <v>11563327</v>
      </c>
      <c r="B975" s="14">
        <v>43868</v>
      </c>
      <c r="C975" s="14">
        <v>43868</v>
      </c>
      <c r="D975" s="15" t="s">
        <v>10</v>
      </c>
      <c r="E975" s="15">
        <v>0</v>
      </c>
      <c r="F975" s="15">
        <v>0</v>
      </c>
      <c r="G975" s="15">
        <v>1787.5</v>
      </c>
      <c r="H975" s="15">
        <v>28685.24</v>
      </c>
      <c r="I975" s="15" t="s">
        <v>11</v>
      </c>
      <c r="J975" s="15" t="s">
        <v>12</v>
      </c>
      <c r="K975" s="1" t="str">
        <f t="shared" si="53"/>
        <v/>
      </c>
      <c r="L975" s="1" t="e">
        <f ca="1">IF(AND(K975&lt;&gt; "", COUNTIF(SAP!#REF!,K975)&gt;0),"Matched", "")</f>
        <v>#REF!</v>
      </c>
      <c r="M975" s="1" t="str">
        <f t="shared" si="51"/>
        <v/>
      </c>
      <c r="N975" s="1" t="e">
        <f ca="1">IF(AND(M975&lt;&gt; "", COUNTIF(SAP!#REF!,M975)&gt;0),"Matched", "")</f>
        <v>#REF!</v>
      </c>
      <c r="O975" s="1" t="str">
        <f t="shared" si="52"/>
        <v/>
      </c>
      <c r="P975" s="1" t="e">
        <f ca="1">IF(AND(O975&lt;&gt; "", COUNTIF(SAP!#REF!,O975)&gt;0),"Matched", "")</f>
        <v>#REF!</v>
      </c>
      <c r="Q975" s="1" t="str">
        <f ca="1">IF(D975="AC","Logic4"&amp;"_"&amp;TEXT(C975,"dd.mm.yyyy") &amp;"_"&amp; 1840899.01,"")</f>
        <v>Logic4_07.02.2020_1840899.01</v>
      </c>
      <c r="R975" s="1" t="e">
        <f ca="1">IF(AND(Q975&lt;&gt; "", COUNTIF(SAP!#REF!,Q975)&gt;0),"Matched", "")</f>
        <v>#REF!</v>
      </c>
    </row>
    <row r="976" spans="1:18">
      <c r="A976" s="9">
        <v>11563327</v>
      </c>
      <c r="B976" s="10">
        <v>43868</v>
      </c>
      <c r="C976" s="10">
        <v>43868</v>
      </c>
      <c r="D976" s="11" t="s">
        <v>10</v>
      </c>
      <c r="E976" s="11">
        <v>0</v>
      </c>
      <c r="F976" s="11">
        <v>0</v>
      </c>
      <c r="G976" s="11">
        <v>2213.15</v>
      </c>
      <c r="H976" s="11">
        <v>30898.39</v>
      </c>
      <c r="I976" s="11" t="s">
        <v>11</v>
      </c>
      <c r="J976" s="11" t="s">
        <v>12</v>
      </c>
      <c r="K976" s="1" t="str">
        <f t="shared" si="53"/>
        <v/>
      </c>
      <c r="L976" s="1" t="e">
        <f ca="1">IF(AND(K976&lt;&gt; "", COUNTIF(SAP!#REF!,K976)&gt;0),"Matched", "")</f>
        <v>#REF!</v>
      </c>
      <c r="M976" s="1" t="str">
        <f t="shared" si="51"/>
        <v/>
      </c>
      <c r="N976" s="1" t="e">
        <f ca="1">IF(AND(M976&lt;&gt; "", COUNTIF(SAP!#REF!,M976)&gt;0),"Matched", "")</f>
        <v>#REF!</v>
      </c>
      <c r="O976" s="1" t="str">
        <f t="shared" si="52"/>
        <v/>
      </c>
      <c r="P976" s="1" t="e">
        <f ca="1">IF(AND(O976&lt;&gt; "", COUNTIF(SAP!#REF!,O976)&gt;0),"Matched", "")</f>
        <v>#REF!</v>
      </c>
      <c r="Q976" s="1" t="str">
        <f ca="1">IF(D976="AC","Logic4"&amp;"_"&amp;TEXT(C976,"dd.mm.yyyy") &amp;"_"&amp; 1840899.01,"")</f>
        <v>Logic4_07.02.2020_1840899.01</v>
      </c>
      <c r="R976" s="1" t="e">
        <f ca="1">IF(AND(Q976&lt;&gt; "", COUNTIF(SAP!#REF!,Q976)&gt;0),"Matched", "")</f>
        <v>#REF!</v>
      </c>
    </row>
    <row r="977" spans="1:18">
      <c r="A977" s="13">
        <v>11563327</v>
      </c>
      <c r="B977" s="14">
        <v>43868</v>
      </c>
      <c r="C977" s="14">
        <v>43868</v>
      </c>
      <c r="D977" s="15" t="s">
        <v>10</v>
      </c>
      <c r="E977" s="15">
        <v>0</v>
      </c>
      <c r="F977" s="15">
        <v>0</v>
      </c>
      <c r="G977" s="15">
        <v>2450</v>
      </c>
      <c r="H977" s="15">
        <v>33348.39</v>
      </c>
      <c r="I977" s="15" t="s">
        <v>11</v>
      </c>
      <c r="J977" s="15" t="s">
        <v>12</v>
      </c>
      <c r="K977" s="1" t="str">
        <f t="shared" si="53"/>
        <v/>
      </c>
      <c r="L977" s="1" t="e">
        <f ca="1">IF(AND(K977&lt;&gt; "", COUNTIF(SAP!#REF!,K977)&gt;0),"Matched", "")</f>
        <v>#REF!</v>
      </c>
      <c r="M977" s="1" t="str">
        <f t="shared" si="51"/>
        <v/>
      </c>
      <c r="N977" s="1" t="e">
        <f ca="1">IF(AND(M977&lt;&gt; "", COUNTIF(SAP!#REF!,M977)&gt;0),"Matched", "")</f>
        <v>#REF!</v>
      </c>
      <c r="O977" s="1" t="str">
        <f t="shared" si="52"/>
        <v/>
      </c>
      <c r="P977" s="1" t="e">
        <f ca="1">IF(AND(O977&lt;&gt; "", COUNTIF(SAP!#REF!,O977)&gt;0),"Matched", "")</f>
        <v>#REF!</v>
      </c>
      <c r="Q977" s="1" t="str">
        <f ca="1">IF(D977="AC","Logic4"&amp;"_"&amp;TEXT(C977,"dd.mm.yyyy") &amp;"_"&amp; 1840899.01,"")</f>
        <v>Logic4_07.02.2020_1840899.01</v>
      </c>
      <c r="R977" s="1" t="e">
        <f ca="1">IF(AND(Q977&lt;&gt; "", COUNTIF(SAP!#REF!,Q977)&gt;0),"Matched", "")</f>
        <v>#REF!</v>
      </c>
    </row>
    <row r="978" spans="1:18">
      <c r="A978" s="9">
        <v>11563327</v>
      </c>
      <c r="B978" s="10">
        <v>43868</v>
      </c>
      <c r="C978" s="10">
        <v>43868</v>
      </c>
      <c r="D978" s="11" t="s">
        <v>10</v>
      </c>
      <c r="E978" s="11">
        <v>0</v>
      </c>
      <c r="F978" s="11">
        <v>0</v>
      </c>
      <c r="G978" s="11">
        <v>2500</v>
      </c>
      <c r="H978" s="11">
        <v>35848.39</v>
      </c>
      <c r="I978" s="11" t="s">
        <v>11</v>
      </c>
      <c r="J978" s="11" t="s">
        <v>12</v>
      </c>
      <c r="K978" s="1" t="str">
        <f t="shared" si="53"/>
        <v/>
      </c>
      <c r="L978" s="1" t="e">
        <f ca="1">IF(AND(K978&lt;&gt; "", COUNTIF(SAP!#REF!,K978)&gt;0),"Matched", "")</f>
        <v>#REF!</v>
      </c>
      <c r="M978" s="1" t="str">
        <f t="shared" si="51"/>
        <v/>
      </c>
      <c r="N978" s="1" t="e">
        <f ca="1">IF(AND(M978&lt;&gt; "", COUNTIF(SAP!#REF!,M978)&gt;0),"Matched", "")</f>
        <v>#REF!</v>
      </c>
      <c r="O978" s="1" t="str">
        <f t="shared" si="52"/>
        <v/>
      </c>
      <c r="P978" s="1" t="e">
        <f ca="1">IF(AND(O978&lt;&gt; "", COUNTIF(SAP!#REF!,O978)&gt;0),"Matched", "")</f>
        <v>#REF!</v>
      </c>
      <c r="Q978" s="1" t="str">
        <f ca="1">IF(D978="AC","Logic4"&amp;"_"&amp;TEXT(C978,"dd.mm.yyyy") &amp;"_"&amp; 1840899.01,"")</f>
        <v>Logic4_07.02.2020_1840899.01</v>
      </c>
      <c r="R978" s="1" t="e">
        <f ca="1">IF(AND(Q978&lt;&gt; "", COUNTIF(SAP!#REF!,Q978)&gt;0),"Matched", "")</f>
        <v>#REF!</v>
      </c>
    </row>
    <row r="979" spans="1:18">
      <c r="A979" s="13">
        <v>11563327</v>
      </c>
      <c r="B979" s="14">
        <v>43868</v>
      </c>
      <c r="C979" s="14">
        <v>43868</v>
      </c>
      <c r="D979" s="15" t="s">
        <v>10</v>
      </c>
      <c r="E979" s="15">
        <v>0</v>
      </c>
      <c r="F979" s="15">
        <v>0</v>
      </c>
      <c r="G979" s="15">
        <v>2610.6</v>
      </c>
      <c r="H979" s="15">
        <v>38458.99</v>
      </c>
      <c r="I979" s="15" t="s">
        <v>11</v>
      </c>
      <c r="J979" s="15" t="s">
        <v>12</v>
      </c>
      <c r="K979" s="1" t="str">
        <f t="shared" si="53"/>
        <v/>
      </c>
      <c r="L979" s="1" t="e">
        <f ca="1">IF(AND(K979&lt;&gt; "", COUNTIF(SAP!#REF!,K979)&gt;0),"Matched", "")</f>
        <v>#REF!</v>
      </c>
      <c r="M979" s="1" t="str">
        <f t="shared" si="51"/>
        <v/>
      </c>
      <c r="N979" s="1" t="e">
        <f ca="1">IF(AND(M979&lt;&gt; "", COUNTIF(SAP!#REF!,M979)&gt;0),"Matched", "")</f>
        <v>#REF!</v>
      </c>
      <c r="O979" s="1" t="str">
        <f t="shared" si="52"/>
        <v/>
      </c>
      <c r="P979" s="1" t="e">
        <f ca="1">IF(AND(O979&lt;&gt; "", COUNTIF(SAP!#REF!,O979)&gt;0),"Matched", "")</f>
        <v>#REF!</v>
      </c>
      <c r="Q979" s="1" t="str">
        <f ca="1">IF(D979="AC","Logic4"&amp;"_"&amp;TEXT(C979,"dd.mm.yyyy") &amp;"_"&amp; 1840899.01,"")</f>
        <v>Logic4_07.02.2020_1840899.01</v>
      </c>
      <c r="R979" s="1" t="e">
        <f ca="1">IF(AND(Q979&lt;&gt; "", COUNTIF(SAP!#REF!,Q979)&gt;0),"Matched", "")</f>
        <v>#REF!</v>
      </c>
    </row>
    <row r="980" spans="1:18">
      <c r="A980" s="9">
        <v>11563327</v>
      </c>
      <c r="B980" s="10">
        <v>43868</v>
      </c>
      <c r="C980" s="10">
        <v>43868</v>
      </c>
      <c r="D980" s="11" t="s">
        <v>10</v>
      </c>
      <c r="E980" s="11">
        <v>0</v>
      </c>
      <c r="F980" s="11">
        <v>0</v>
      </c>
      <c r="G980" s="11">
        <v>2740</v>
      </c>
      <c r="H980" s="11">
        <v>41198.99</v>
      </c>
      <c r="I980" s="11" t="s">
        <v>11</v>
      </c>
      <c r="J980" s="11" t="s">
        <v>12</v>
      </c>
      <c r="K980" s="1" t="str">
        <f t="shared" si="53"/>
        <v/>
      </c>
      <c r="L980" s="1" t="e">
        <f ca="1">IF(AND(K980&lt;&gt; "", COUNTIF(SAP!#REF!,K980)&gt;0),"Matched", "")</f>
        <v>#REF!</v>
      </c>
      <c r="M980" s="1" t="str">
        <f t="shared" si="51"/>
        <v/>
      </c>
      <c r="N980" s="1" t="e">
        <f ca="1">IF(AND(M980&lt;&gt; "", COUNTIF(SAP!#REF!,M980)&gt;0),"Matched", "")</f>
        <v>#REF!</v>
      </c>
      <c r="O980" s="1" t="str">
        <f t="shared" si="52"/>
        <v/>
      </c>
      <c r="P980" s="1" t="e">
        <f ca="1">IF(AND(O980&lt;&gt; "", COUNTIF(SAP!#REF!,O980)&gt;0),"Matched", "")</f>
        <v>#REF!</v>
      </c>
      <c r="Q980" s="1" t="str">
        <f ca="1">IF(D980="AC","Logic4"&amp;"_"&amp;TEXT(C980,"dd.mm.yyyy") &amp;"_"&amp; 1840899.01,"")</f>
        <v>Logic4_07.02.2020_1840899.01</v>
      </c>
      <c r="R980" s="1" t="e">
        <f ca="1">IF(AND(Q980&lt;&gt; "", COUNTIF(SAP!#REF!,Q980)&gt;0),"Matched", "")</f>
        <v>#REF!</v>
      </c>
    </row>
    <row r="981" spans="1:18">
      <c r="A981" s="13">
        <v>11563327</v>
      </c>
      <c r="B981" s="14">
        <v>43868</v>
      </c>
      <c r="C981" s="14">
        <v>43868</v>
      </c>
      <c r="D981" s="15" t="s">
        <v>10</v>
      </c>
      <c r="E981" s="15">
        <v>0</v>
      </c>
      <c r="F981" s="15">
        <v>0</v>
      </c>
      <c r="G981" s="15">
        <v>2892.5</v>
      </c>
      <c r="H981" s="15">
        <v>44091.49</v>
      </c>
      <c r="I981" s="15" t="s">
        <v>11</v>
      </c>
      <c r="J981" s="15" t="s">
        <v>12</v>
      </c>
      <c r="K981" s="1" t="str">
        <f t="shared" si="53"/>
        <v/>
      </c>
      <c r="L981" s="1" t="e">
        <f ca="1">IF(AND(K981&lt;&gt; "", COUNTIF(SAP!#REF!,K981)&gt;0),"Matched", "")</f>
        <v>#REF!</v>
      </c>
      <c r="M981" s="1" t="str">
        <f t="shared" si="51"/>
        <v/>
      </c>
      <c r="N981" s="1" t="e">
        <f ca="1">IF(AND(M981&lt;&gt; "", COUNTIF(SAP!#REF!,M981)&gt;0),"Matched", "")</f>
        <v>#REF!</v>
      </c>
      <c r="O981" s="1" t="str">
        <f t="shared" si="52"/>
        <v/>
      </c>
      <c r="P981" s="1" t="e">
        <f ca="1">IF(AND(O981&lt;&gt; "", COUNTIF(SAP!#REF!,O981)&gt;0),"Matched", "")</f>
        <v>#REF!</v>
      </c>
      <c r="Q981" s="1" t="str">
        <f ca="1">IF(D981="AC","Logic4"&amp;"_"&amp;TEXT(C981,"dd.mm.yyyy") &amp;"_"&amp; 1840899.01,"")</f>
        <v>Logic4_07.02.2020_1840899.01</v>
      </c>
      <c r="R981" s="1" t="e">
        <f ca="1">IF(AND(Q981&lt;&gt; "", COUNTIF(SAP!#REF!,Q981)&gt;0),"Matched", "")</f>
        <v>#REF!</v>
      </c>
    </row>
    <row r="982" spans="1:18">
      <c r="A982" s="9">
        <v>11563327</v>
      </c>
      <c r="B982" s="10">
        <v>43868</v>
      </c>
      <c r="C982" s="10">
        <v>43868</v>
      </c>
      <c r="D982" s="11" t="s">
        <v>10</v>
      </c>
      <c r="E982" s="11">
        <v>0</v>
      </c>
      <c r="F982" s="11">
        <v>0</v>
      </c>
      <c r="G982" s="11">
        <v>2953.9</v>
      </c>
      <c r="H982" s="11">
        <v>47045.39</v>
      </c>
      <c r="I982" s="11" t="s">
        <v>11</v>
      </c>
      <c r="J982" s="11" t="s">
        <v>12</v>
      </c>
      <c r="K982" s="1" t="str">
        <f t="shared" si="53"/>
        <v/>
      </c>
      <c r="L982" s="1" t="e">
        <f ca="1">IF(AND(K982&lt;&gt; "", COUNTIF(SAP!#REF!,K982)&gt;0),"Matched", "")</f>
        <v>#REF!</v>
      </c>
      <c r="M982" s="1" t="str">
        <f t="shared" si="51"/>
        <v/>
      </c>
      <c r="N982" s="1" t="e">
        <f ca="1">IF(AND(M982&lt;&gt; "", COUNTIF(SAP!#REF!,M982)&gt;0),"Matched", "")</f>
        <v>#REF!</v>
      </c>
      <c r="O982" s="1" t="str">
        <f t="shared" si="52"/>
        <v/>
      </c>
      <c r="P982" s="1" t="e">
        <f ca="1">IF(AND(O982&lt;&gt; "", COUNTIF(SAP!#REF!,O982)&gt;0),"Matched", "")</f>
        <v>#REF!</v>
      </c>
      <c r="Q982" s="1" t="str">
        <f ca="1">IF(D982="AC","Logic4"&amp;"_"&amp;TEXT(C982,"dd.mm.yyyy") &amp;"_"&amp; 1840899.01,"")</f>
        <v>Logic4_07.02.2020_1840899.01</v>
      </c>
      <c r="R982" s="1" t="e">
        <f ca="1">IF(AND(Q982&lt;&gt; "", COUNTIF(SAP!#REF!,Q982)&gt;0),"Matched", "")</f>
        <v>#REF!</v>
      </c>
    </row>
    <row r="983" spans="1:18">
      <c r="A983" s="13">
        <v>11563327</v>
      </c>
      <c r="B983" s="14">
        <v>43868</v>
      </c>
      <c r="C983" s="14">
        <v>43868</v>
      </c>
      <c r="D983" s="15" t="s">
        <v>10</v>
      </c>
      <c r="E983" s="15">
        <v>0</v>
      </c>
      <c r="F983" s="15">
        <v>0</v>
      </c>
      <c r="G983" s="15">
        <v>3017</v>
      </c>
      <c r="H983" s="15">
        <v>50062.39</v>
      </c>
      <c r="I983" s="15" t="s">
        <v>11</v>
      </c>
      <c r="J983" s="15" t="s">
        <v>12</v>
      </c>
      <c r="K983" s="1" t="str">
        <f t="shared" si="53"/>
        <v/>
      </c>
      <c r="L983" s="1" t="e">
        <f ca="1">IF(AND(K983&lt;&gt; "", COUNTIF(SAP!#REF!,K983)&gt;0),"Matched", "")</f>
        <v>#REF!</v>
      </c>
      <c r="M983" s="1" t="str">
        <f t="shared" si="51"/>
        <v/>
      </c>
      <c r="N983" s="1" t="e">
        <f ca="1">IF(AND(M983&lt;&gt; "", COUNTIF(SAP!#REF!,M983)&gt;0),"Matched", "")</f>
        <v>#REF!</v>
      </c>
      <c r="O983" s="1" t="str">
        <f t="shared" si="52"/>
        <v/>
      </c>
      <c r="P983" s="1" t="e">
        <f ca="1">IF(AND(O983&lt;&gt; "", COUNTIF(SAP!#REF!,O983)&gt;0),"Matched", "")</f>
        <v>#REF!</v>
      </c>
      <c r="Q983" s="1" t="str">
        <f ca="1">IF(D983="AC","Logic4"&amp;"_"&amp;TEXT(C983,"dd.mm.yyyy") &amp;"_"&amp; 1840899.01,"")</f>
        <v>Logic4_07.02.2020_1840899.01</v>
      </c>
      <c r="R983" s="1" t="e">
        <f ca="1">IF(AND(Q983&lt;&gt; "", COUNTIF(SAP!#REF!,Q983)&gt;0),"Matched", "")</f>
        <v>#REF!</v>
      </c>
    </row>
    <row r="984" spans="1:18">
      <c r="A984" s="9">
        <v>11563327</v>
      </c>
      <c r="B984" s="10">
        <v>43868</v>
      </c>
      <c r="C984" s="10">
        <v>43868</v>
      </c>
      <c r="D984" s="11" t="s">
        <v>10</v>
      </c>
      <c r="E984" s="11">
        <v>0</v>
      </c>
      <c r="F984" s="11">
        <v>0</v>
      </c>
      <c r="G984" s="11">
        <v>3070</v>
      </c>
      <c r="H984" s="11">
        <v>53132.39</v>
      </c>
      <c r="I984" s="11" t="s">
        <v>11</v>
      </c>
      <c r="J984" s="11" t="s">
        <v>12</v>
      </c>
      <c r="K984" s="1" t="str">
        <f t="shared" si="53"/>
        <v/>
      </c>
      <c r="L984" s="1" t="e">
        <f ca="1">IF(AND(K984&lt;&gt; "", COUNTIF(SAP!#REF!,K984)&gt;0),"Matched", "")</f>
        <v>#REF!</v>
      </c>
      <c r="M984" s="1" t="str">
        <f t="shared" si="51"/>
        <v/>
      </c>
      <c r="N984" s="1" t="e">
        <f ca="1">IF(AND(M984&lt;&gt; "", COUNTIF(SAP!#REF!,M984)&gt;0),"Matched", "")</f>
        <v>#REF!</v>
      </c>
      <c r="O984" s="1" t="str">
        <f t="shared" si="52"/>
        <v/>
      </c>
      <c r="P984" s="1" t="e">
        <f ca="1">IF(AND(O984&lt;&gt; "", COUNTIF(SAP!#REF!,O984)&gt;0),"Matched", "")</f>
        <v>#REF!</v>
      </c>
      <c r="Q984" s="1" t="str">
        <f ca="1">IF(D984="AC","Logic4"&amp;"_"&amp;TEXT(C984,"dd.mm.yyyy") &amp;"_"&amp; 1840899.01,"")</f>
        <v>Logic4_07.02.2020_1840899.01</v>
      </c>
      <c r="R984" s="1" t="e">
        <f ca="1">IF(AND(Q984&lt;&gt; "", COUNTIF(SAP!#REF!,Q984)&gt;0),"Matched", "")</f>
        <v>#REF!</v>
      </c>
    </row>
    <row r="985" spans="1:18">
      <c r="A985" s="13">
        <v>11563327</v>
      </c>
      <c r="B985" s="14">
        <v>43868</v>
      </c>
      <c r="C985" s="14">
        <v>43868</v>
      </c>
      <c r="D985" s="15" t="s">
        <v>10</v>
      </c>
      <c r="E985" s="15">
        <v>0</v>
      </c>
      <c r="F985" s="15">
        <v>0</v>
      </c>
      <c r="G985" s="15">
        <v>3180</v>
      </c>
      <c r="H985" s="15">
        <v>56312.39</v>
      </c>
      <c r="I985" s="15" t="s">
        <v>11</v>
      </c>
      <c r="J985" s="15" t="s">
        <v>12</v>
      </c>
      <c r="K985" s="1" t="str">
        <f t="shared" si="53"/>
        <v/>
      </c>
      <c r="L985" s="1" t="e">
        <f ca="1">IF(AND(K985&lt;&gt; "", COUNTIF(SAP!#REF!,K985)&gt;0),"Matched", "")</f>
        <v>#REF!</v>
      </c>
      <c r="M985" s="1" t="str">
        <f t="shared" si="51"/>
        <v/>
      </c>
      <c r="N985" s="1" t="e">
        <f ca="1">IF(AND(M985&lt;&gt; "", COUNTIF(SAP!#REF!,M985)&gt;0),"Matched", "")</f>
        <v>#REF!</v>
      </c>
      <c r="O985" s="1" t="str">
        <f t="shared" si="52"/>
        <v/>
      </c>
      <c r="P985" s="1" t="e">
        <f ca="1">IF(AND(O985&lt;&gt; "", COUNTIF(SAP!#REF!,O985)&gt;0),"Matched", "")</f>
        <v>#REF!</v>
      </c>
      <c r="Q985" s="1" t="str">
        <f ca="1">IF(D985="AC","Logic4"&amp;"_"&amp;TEXT(C985,"dd.mm.yyyy") &amp;"_"&amp; 1840899.01,"")</f>
        <v>Logic4_07.02.2020_1840899.01</v>
      </c>
      <c r="R985" s="1" t="e">
        <f ca="1">IF(AND(Q985&lt;&gt; "", COUNTIF(SAP!#REF!,Q985)&gt;0),"Matched", "")</f>
        <v>#REF!</v>
      </c>
    </row>
    <row r="986" spans="1:18">
      <c r="A986" s="9">
        <v>11563327</v>
      </c>
      <c r="B986" s="10">
        <v>43868</v>
      </c>
      <c r="C986" s="10">
        <v>43868</v>
      </c>
      <c r="D986" s="11" t="s">
        <v>10</v>
      </c>
      <c r="E986" s="11">
        <v>0</v>
      </c>
      <c r="F986" s="11">
        <v>0</v>
      </c>
      <c r="G986" s="11">
        <v>3180</v>
      </c>
      <c r="H986" s="11">
        <v>59492.39</v>
      </c>
      <c r="I986" s="11" t="s">
        <v>11</v>
      </c>
      <c r="J986" s="11" t="s">
        <v>12</v>
      </c>
      <c r="K986" s="1" t="str">
        <f t="shared" si="53"/>
        <v/>
      </c>
      <c r="L986" s="1" t="e">
        <f ca="1">IF(AND(K986&lt;&gt; "", COUNTIF(SAP!#REF!,K986)&gt;0),"Matched", "")</f>
        <v>#REF!</v>
      </c>
      <c r="M986" s="1" t="str">
        <f t="shared" si="51"/>
        <v/>
      </c>
      <c r="N986" s="1" t="e">
        <f ca="1">IF(AND(M986&lt;&gt; "", COUNTIF(SAP!#REF!,M986)&gt;0),"Matched", "")</f>
        <v>#REF!</v>
      </c>
      <c r="O986" s="1" t="str">
        <f t="shared" si="52"/>
        <v/>
      </c>
      <c r="P986" s="1" t="e">
        <f ca="1">IF(AND(O986&lt;&gt; "", COUNTIF(SAP!#REF!,O986)&gt;0),"Matched", "")</f>
        <v>#REF!</v>
      </c>
      <c r="Q986" s="1" t="str">
        <f ca="1">IF(D986="AC","Logic4"&amp;"_"&amp;TEXT(C986,"dd.mm.yyyy") &amp;"_"&amp; 1840899.01,"")</f>
        <v>Logic4_07.02.2020_1840899.01</v>
      </c>
      <c r="R986" s="1" t="e">
        <f ca="1">IF(AND(Q986&lt;&gt; "", COUNTIF(SAP!#REF!,Q986)&gt;0),"Matched", "")</f>
        <v>#REF!</v>
      </c>
    </row>
    <row r="987" spans="1:18">
      <c r="A987" s="13">
        <v>11563327</v>
      </c>
      <c r="B987" s="14">
        <v>43868</v>
      </c>
      <c r="C987" s="14">
        <v>43868</v>
      </c>
      <c r="D987" s="15" t="s">
        <v>10</v>
      </c>
      <c r="E987" s="15">
        <v>0</v>
      </c>
      <c r="F987" s="15">
        <v>0</v>
      </c>
      <c r="G987" s="15">
        <v>3262.9</v>
      </c>
      <c r="H987" s="15">
        <v>62755.29</v>
      </c>
      <c r="I987" s="15" t="s">
        <v>11</v>
      </c>
      <c r="J987" s="15" t="s">
        <v>12</v>
      </c>
      <c r="K987" s="1" t="str">
        <f t="shared" si="53"/>
        <v/>
      </c>
      <c r="L987" s="1" t="e">
        <f ca="1">IF(AND(K987&lt;&gt; "", COUNTIF(SAP!#REF!,K987)&gt;0),"Matched", "")</f>
        <v>#REF!</v>
      </c>
      <c r="M987" s="1" t="str">
        <f t="shared" si="51"/>
        <v/>
      </c>
      <c r="N987" s="1" t="e">
        <f ca="1">IF(AND(M987&lt;&gt; "", COUNTIF(SAP!#REF!,M987)&gt;0),"Matched", "")</f>
        <v>#REF!</v>
      </c>
      <c r="O987" s="1" t="str">
        <f t="shared" si="52"/>
        <v/>
      </c>
      <c r="P987" s="1" t="e">
        <f ca="1">IF(AND(O987&lt;&gt; "", COUNTIF(SAP!#REF!,O987)&gt;0),"Matched", "")</f>
        <v>#REF!</v>
      </c>
      <c r="Q987" s="1" t="str">
        <f ca="1">IF(D987="AC","Logic4"&amp;"_"&amp;TEXT(C987,"dd.mm.yyyy") &amp;"_"&amp; 1840899.01,"")</f>
        <v>Logic4_07.02.2020_1840899.01</v>
      </c>
      <c r="R987" s="1" t="e">
        <f ca="1">IF(AND(Q987&lt;&gt; "", COUNTIF(SAP!#REF!,Q987)&gt;0),"Matched", "")</f>
        <v>#REF!</v>
      </c>
    </row>
    <row r="988" spans="1:18">
      <c r="A988" s="9">
        <v>11563327</v>
      </c>
      <c r="B988" s="10">
        <v>43868</v>
      </c>
      <c r="C988" s="10">
        <v>43868</v>
      </c>
      <c r="D988" s="11" t="s">
        <v>10</v>
      </c>
      <c r="E988" s="11">
        <v>0</v>
      </c>
      <c r="F988" s="11">
        <v>0</v>
      </c>
      <c r="G988" s="11">
        <v>3320</v>
      </c>
      <c r="H988" s="11">
        <v>66075.289999999994</v>
      </c>
      <c r="I988" s="11" t="s">
        <v>11</v>
      </c>
      <c r="J988" s="11" t="s">
        <v>12</v>
      </c>
      <c r="K988" s="1" t="str">
        <f t="shared" si="53"/>
        <v/>
      </c>
      <c r="L988" s="1" t="e">
        <f ca="1">IF(AND(K988&lt;&gt; "", COUNTIF(SAP!#REF!,K988)&gt;0),"Matched", "")</f>
        <v>#REF!</v>
      </c>
      <c r="M988" s="1" t="str">
        <f t="shared" si="51"/>
        <v/>
      </c>
      <c r="N988" s="1" t="e">
        <f ca="1">IF(AND(M988&lt;&gt; "", COUNTIF(SAP!#REF!,M988)&gt;0),"Matched", "")</f>
        <v>#REF!</v>
      </c>
      <c r="O988" s="1" t="str">
        <f t="shared" si="52"/>
        <v/>
      </c>
      <c r="P988" s="1" t="e">
        <f ca="1">IF(AND(O988&lt;&gt; "", COUNTIF(SAP!#REF!,O988)&gt;0),"Matched", "")</f>
        <v>#REF!</v>
      </c>
      <c r="Q988" s="1" t="str">
        <f ca="1">IF(D988="AC","Logic4"&amp;"_"&amp;TEXT(C988,"dd.mm.yyyy") &amp;"_"&amp; 1840899.01,"")</f>
        <v>Logic4_07.02.2020_1840899.01</v>
      </c>
      <c r="R988" s="1" t="e">
        <f ca="1">IF(AND(Q988&lt;&gt; "", COUNTIF(SAP!#REF!,Q988)&gt;0),"Matched", "")</f>
        <v>#REF!</v>
      </c>
    </row>
    <row r="989" spans="1:18">
      <c r="A989" s="13">
        <v>11563327</v>
      </c>
      <c r="B989" s="14">
        <v>43868</v>
      </c>
      <c r="C989" s="14">
        <v>43868</v>
      </c>
      <c r="D989" s="15" t="s">
        <v>10</v>
      </c>
      <c r="E989" s="15">
        <v>0</v>
      </c>
      <c r="F989" s="15">
        <v>0</v>
      </c>
      <c r="G989" s="15">
        <v>3384.6</v>
      </c>
      <c r="H989" s="15">
        <v>69459.89</v>
      </c>
      <c r="I989" s="15" t="s">
        <v>11</v>
      </c>
      <c r="J989" s="15" t="s">
        <v>12</v>
      </c>
      <c r="K989" s="1" t="str">
        <f t="shared" si="53"/>
        <v/>
      </c>
      <c r="L989" s="1" t="e">
        <f ca="1">IF(AND(K989&lt;&gt; "", COUNTIF(SAP!#REF!,K989)&gt;0),"Matched", "")</f>
        <v>#REF!</v>
      </c>
      <c r="M989" s="1" t="str">
        <f t="shared" si="51"/>
        <v/>
      </c>
      <c r="N989" s="1" t="e">
        <f ca="1">IF(AND(M989&lt;&gt; "", COUNTIF(SAP!#REF!,M989)&gt;0),"Matched", "")</f>
        <v>#REF!</v>
      </c>
      <c r="O989" s="1" t="str">
        <f t="shared" si="52"/>
        <v/>
      </c>
      <c r="P989" s="1" t="e">
        <f ca="1">IF(AND(O989&lt;&gt; "", COUNTIF(SAP!#REF!,O989)&gt;0),"Matched", "")</f>
        <v>#REF!</v>
      </c>
      <c r="Q989" s="1" t="str">
        <f ca="1">IF(D989="AC","Logic4"&amp;"_"&amp;TEXT(C989,"dd.mm.yyyy") &amp;"_"&amp; 1840899.01,"")</f>
        <v>Logic4_07.02.2020_1840899.01</v>
      </c>
      <c r="R989" s="1" t="e">
        <f ca="1">IF(AND(Q989&lt;&gt; "", COUNTIF(SAP!#REF!,Q989)&gt;0),"Matched", "")</f>
        <v>#REF!</v>
      </c>
    </row>
    <row r="990" spans="1:18">
      <c r="A990" s="9">
        <v>11563327</v>
      </c>
      <c r="B990" s="10">
        <v>43868</v>
      </c>
      <c r="C990" s="10">
        <v>43868</v>
      </c>
      <c r="D990" s="11" t="s">
        <v>10</v>
      </c>
      <c r="E990" s="11">
        <v>0</v>
      </c>
      <c r="F990" s="11">
        <v>0</v>
      </c>
      <c r="G990" s="11">
        <v>3423.8</v>
      </c>
      <c r="H990" s="11">
        <v>72883.69</v>
      </c>
      <c r="I990" s="11" t="s">
        <v>11</v>
      </c>
      <c r="J990" s="11" t="s">
        <v>12</v>
      </c>
      <c r="K990" s="1" t="str">
        <f t="shared" si="53"/>
        <v/>
      </c>
      <c r="L990" s="1" t="e">
        <f ca="1">IF(AND(K990&lt;&gt; "", COUNTIF(SAP!#REF!,K990)&gt;0),"Matched", "")</f>
        <v>#REF!</v>
      </c>
      <c r="M990" s="1" t="str">
        <f t="shared" si="51"/>
        <v/>
      </c>
      <c r="N990" s="1" t="e">
        <f ca="1">IF(AND(M990&lt;&gt; "", COUNTIF(SAP!#REF!,M990)&gt;0),"Matched", "")</f>
        <v>#REF!</v>
      </c>
      <c r="O990" s="1" t="str">
        <f t="shared" si="52"/>
        <v/>
      </c>
      <c r="P990" s="1" t="e">
        <f ca="1">IF(AND(O990&lt;&gt; "", COUNTIF(SAP!#REF!,O990)&gt;0),"Matched", "")</f>
        <v>#REF!</v>
      </c>
      <c r="Q990" s="1" t="str">
        <f ca="1">IF(D990="AC","Logic4"&amp;"_"&amp;TEXT(C990,"dd.mm.yyyy") &amp;"_"&amp; 1840899.01,"")</f>
        <v>Logic4_07.02.2020_1840899.01</v>
      </c>
      <c r="R990" s="1" t="e">
        <f ca="1">IF(AND(Q990&lt;&gt; "", COUNTIF(SAP!#REF!,Q990)&gt;0),"Matched", "")</f>
        <v>#REF!</v>
      </c>
    </row>
    <row r="991" spans="1:18">
      <c r="A991" s="13">
        <v>11563327</v>
      </c>
      <c r="B991" s="14">
        <v>43868</v>
      </c>
      <c r="C991" s="14">
        <v>43868</v>
      </c>
      <c r="D991" s="15" t="s">
        <v>10</v>
      </c>
      <c r="E991" s="15">
        <v>0</v>
      </c>
      <c r="F991" s="15">
        <v>0</v>
      </c>
      <c r="G991" s="15">
        <v>3950</v>
      </c>
      <c r="H991" s="15">
        <v>76833.69</v>
      </c>
      <c r="I991" s="15" t="s">
        <v>11</v>
      </c>
      <c r="J991" s="15" t="s">
        <v>12</v>
      </c>
      <c r="K991" s="1" t="str">
        <f t="shared" si="53"/>
        <v/>
      </c>
      <c r="L991" s="1" t="e">
        <f ca="1">IF(AND(K991&lt;&gt; "", COUNTIF(SAP!#REF!,K991)&gt;0),"Matched", "")</f>
        <v>#REF!</v>
      </c>
      <c r="M991" s="1" t="str">
        <f t="shared" si="51"/>
        <v/>
      </c>
      <c r="N991" s="1" t="e">
        <f ca="1">IF(AND(M991&lt;&gt; "", COUNTIF(SAP!#REF!,M991)&gt;0),"Matched", "")</f>
        <v>#REF!</v>
      </c>
      <c r="O991" s="1" t="str">
        <f t="shared" si="52"/>
        <v/>
      </c>
      <c r="P991" s="1" t="e">
        <f ca="1">IF(AND(O991&lt;&gt; "", COUNTIF(SAP!#REF!,O991)&gt;0),"Matched", "")</f>
        <v>#REF!</v>
      </c>
      <c r="Q991" s="1" t="str">
        <f ca="1">IF(D991="AC","Logic4"&amp;"_"&amp;TEXT(C991,"dd.mm.yyyy") &amp;"_"&amp; 1840899.01,"")</f>
        <v>Logic4_07.02.2020_1840899.01</v>
      </c>
      <c r="R991" s="1" t="e">
        <f ca="1">IF(AND(Q991&lt;&gt; "", COUNTIF(SAP!#REF!,Q991)&gt;0),"Matched", "")</f>
        <v>#REF!</v>
      </c>
    </row>
    <row r="992" spans="1:18">
      <c r="A992" s="9">
        <v>11563327</v>
      </c>
      <c r="B992" s="10">
        <v>43868</v>
      </c>
      <c r="C992" s="10">
        <v>43868</v>
      </c>
      <c r="D992" s="11" t="s">
        <v>10</v>
      </c>
      <c r="E992" s="11">
        <v>0</v>
      </c>
      <c r="F992" s="11">
        <v>0</v>
      </c>
      <c r="G992" s="11">
        <v>4040</v>
      </c>
      <c r="H992" s="11">
        <v>80873.69</v>
      </c>
      <c r="I992" s="11" t="s">
        <v>11</v>
      </c>
      <c r="J992" s="11" t="s">
        <v>12</v>
      </c>
      <c r="K992" s="1" t="str">
        <f t="shared" si="53"/>
        <v/>
      </c>
      <c r="L992" s="1" t="e">
        <f ca="1">IF(AND(K992&lt;&gt; "", COUNTIF(SAP!#REF!,K992)&gt;0),"Matched", "")</f>
        <v>#REF!</v>
      </c>
      <c r="M992" s="1" t="str">
        <f t="shared" si="51"/>
        <v/>
      </c>
      <c r="N992" s="1" t="e">
        <f ca="1">IF(AND(M992&lt;&gt; "", COUNTIF(SAP!#REF!,M992)&gt;0),"Matched", "")</f>
        <v>#REF!</v>
      </c>
      <c r="O992" s="1" t="str">
        <f t="shared" si="52"/>
        <v/>
      </c>
      <c r="P992" s="1" t="e">
        <f ca="1">IF(AND(O992&lt;&gt; "", COUNTIF(SAP!#REF!,O992)&gt;0),"Matched", "")</f>
        <v>#REF!</v>
      </c>
      <c r="Q992" s="1" t="str">
        <f ca="1">IF(D992="AC","Logic4"&amp;"_"&amp;TEXT(C992,"dd.mm.yyyy") &amp;"_"&amp; 1840899.01,"")</f>
        <v>Logic4_07.02.2020_1840899.01</v>
      </c>
      <c r="R992" s="1" t="e">
        <f ca="1">IF(AND(Q992&lt;&gt; "", COUNTIF(SAP!#REF!,Q992)&gt;0),"Matched", "")</f>
        <v>#REF!</v>
      </c>
    </row>
    <row r="993" spans="1:18">
      <c r="A993" s="13">
        <v>11563327</v>
      </c>
      <c r="B993" s="14">
        <v>43868</v>
      </c>
      <c r="C993" s="14">
        <v>43868</v>
      </c>
      <c r="D993" s="15" t="s">
        <v>10</v>
      </c>
      <c r="E993" s="15">
        <v>0</v>
      </c>
      <c r="F993" s="15">
        <v>0</v>
      </c>
      <c r="G993" s="15">
        <v>4177.5</v>
      </c>
      <c r="H993" s="15">
        <v>85051.19</v>
      </c>
      <c r="I993" s="15" t="s">
        <v>11</v>
      </c>
      <c r="J993" s="15" t="s">
        <v>12</v>
      </c>
      <c r="K993" s="1" t="str">
        <f t="shared" si="53"/>
        <v/>
      </c>
      <c r="L993" s="1" t="e">
        <f ca="1">IF(AND(K993&lt;&gt; "", COUNTIF(SAP!#REF!,K993)&gt;0),"Matched", "")</f>
        <v>#REF!</v>
      </c>
      <c r="M993" s="1" t="str">
        <f t="shared" si="51"/>
        <v/>
      </c>
      <c r="N993" s="1" t="e">
        <f ca="1">IF(AND(M993&lt;&gt; "", COUNTIF(SAP!#REF!,M993)&gt;0),"Matched", "")</f>
        <v>#REF!</v>
      </c>
      <c r="O993" s="1" t="str">
        <f t="shared" si="52"/>
        <v/>
      </c>
      <c r="P993" s="1" t="e">
        <f ca="1">IF(AND(O993&lt;&gt; "", COUNTIF(SAP!#REF!,O993)&gt;0),"Matched", "")</f>
        <v>#REF!</v>
      </c>
      <c r="Q993" s="1" t="str">
        <f ca="1">IF(D993="AC","Logic4"&amp;"_"&amp;TEXT(C993,"dd.mm.yyyy") &amp;"_"&amp; 1840899.01,"")</f>
        <v>Logic4_07.02.2020_1840899.01</v>
      </c>
      <c r="R993" s="1" t="e">
        <f ca="1">IF(AND(Q993&lt;&gt; "", COUNTIF(SAP!#REF!,Q993)&gt;0),"Matched", "")</f>
        <v>#REF!</v>
      </c>
    </row>
    <row r="994" spans="1:18">
      <c r="A994" s="9">
        <v>11563327</v>
      </c>
      <c r="B994" s="10">
        <v>43868</v>
      </c>
      <c r="C994" s="10">
        <v>43868</v>
      </c>
      <c r="D994" s="11" t="s">
        <v>10</v>
      </c>
      <c r="E994" s="11">
        <v>0</v>
      </c>
      <c r="F994" s="11">
        <v>0</v>
      </c>
      <c r="G994" s="11">
        <v>4330</v>
      </c>
      <c r="H994" s="11">
        <v>89381.19</v>
      </c>
      <c r="I994" s="11" t="s">
        <v>11</v>
      </c>
      <c r="J994" s="11" t="s">
        <v>12</v>
      </c>
      <c r="K994" s="1" t="str">
        <f t="shared" si="53"/>
        <v/>
      </c>
      <c r="L994" s="1" t="e">
        <f ca="1">IF(AND(K994&lt;&gt; "", COUNTIF(SAP!#REF!,K994)&gt;0),"Matched", "")</f>
        <v>#REF!</v>
      </c>
      <c r="M994" s="1" t="str">
        <f t="shared" si="51"/>
        <v/>
      </c>
      <c r="N994" s="1" t="e">
        <f ca="1">IF(AND(M994&lt;&gt; "", COUNTIF(SAP!#REF!,M994)&gt;0),"Matched", "")</f>
        <v>#REF!</v>
      </c>
      <c r="O994" s="1" t="str">
        <f t="shared" si="52"/>
        <v/>
      </c>
      <c r="P994" s="1" t="e">
        <f ca="1">IF(AND(O994&lt;&gt; "", COUNTIF(SAP!#REF!,O994)&gt;0),"Matched", "")</f>
        <v>#REF!</v>
      </c>
      <c r="Q994" s="1" t="str">
        <f ca="1">IF(D994="AC","Logic4"&amp;"_"&amp;TEXT(C994,"dd.mm.yyyy") &amp;"_"&amp; 1840899.01,"")</f>
        <v>Logic4_07.02.2020_1840899.01</v>
      </c>
      <c r="R994" s="1" t="e">
        <f ca="1">IF(AND(Q994&lt;&gt; "", COUNTIF(SAP!#REF!,Q994)&gt;0),"Matched", "")</f>
        <v>#REF!</v>
      </c>
    </row>
    <row r="995" spans="1:18">
      <c r="A995" s="13">
        <v>11563327</v>
      </c>
      <c r="B995" s="14">
        <v>43868</v>
      </c>
      <c r="C995" s="14">
        <v>43868</v>
      </c>
      <c r="D995" s="15" t="s">
        <v>10</v>
      </c>
      <c r="E995" s="15">
        <v>0</v>
      </c>
      <c r="F995" s="15">
        <v>0</v>
      </c>
      <c r="G995" s="15">
        <v>4576.92</v>
      </c>
      <c r="H995" s="15">
        <v>93958.11</v>
      </c>
      <c r="I995" s="15" t="s">
        <v>11</v>
      </c>
      <c r="J995" s="15" t="s">
        <v>12</v>
      </c>
      <c r="K995" s="1" t="str">
        <f t="shared" si="53"/>
        <v/>
      </c>
      <c r="L995" s="1" t="e">
        <f ca="1">IF(AND(K995&lt;&gt; "", COUNTIF(SAP!#REF!,K995)&gt;0),"Matched", "")</f>
        <v>#REF!</v>
      </c>
      <c r="M995" s="1" t="str">
        <f t="shared" si="51"/>
        <v/>
      </c>
      <c r="N995" s="1" t="e">
        <f ca="1">IF(AND(M995&lt;&gt; "", COUNTIF(SAP!#REF!,M995)&gt;0),"Matched", "")</f>
        <v>#REF!</v>
      </c>
      <c r="O995" s="1" t="str">
        <f t="shared" si="52"/>
        <v/>
      </c>
      <c r="P995" s="1" t="e">
        <f ca="1">IF(AND(O995&lt;&gt; "", COUNTIF(SAP!#REF!,O995)&gt;0),"Matched", "")</f>
        <v>#REF!</v>
      </c>
      <c r="Q995" s="1" t="str">
        <f ca="1">IF(D995="AC","Logic4"&amp;"_"&amp;TEXT(C995,"dd.mm.yyyy") &amp;"_"&amp; 1840899.01,"")</f>
        <v>Logic4_07.02.2020_1840899.01</v>
      </c>
      <c r="R995" s="1" t="e">
        <f ca="1">IF(AND(Q995&lt;&gt; "", COUNTIF(SAP!#REF!,Q995)&gt;0),"Matched", "")</f>
        <v>#REF!</v>
      </c>
    </row>
    <row r="996" spans="1:18">
      <c r="A996" s="9">
        <v>11563327</v>
      </c>
      <c r="B996" s="10">
        <v>43868</v>
      </c>
      <c r="C996" s="10">
        <v>43868</v>
      </c>
      <c r="D996" s="11" t="s">
        <v>10</v>
      </c>
      <c r="E996" s="11">
        <v>0</v>
      </c>
      <c r="F996" s="11">
        <v>0</v>
      </c>
      <c r="G996" s="11">
        <v>4587</v>
      </c>
      <c r="H996" s="11">
        <v>98545.11</v>
      </c>
      <c r="I996" s="11" t="s">
        <v>11</v>
      </c>
      <c r="J996" s="11" t="s">
        <v>12</v>
      </c>
      <c r="K996" s="1" t="str">
        <f t="shared" si="53"/>
        <v/>
      </c>
      <c r="L996" s="1" t="e">
        <f ca="1">IF(AND(K996&lt;&gt; "", COUNTIF(SAP!#REF!,K996)&gt;0),"Matched", "")</f>
        <v>#REF!</v>
      </c>
      <c r="M996" s="1" t="str">
        <f t="shared" si="51"/>
        <v/>
      </c>
      <c r="N996" s="1" t="e">
        <f ca="1">IF(AND(M996&lt;&gt; "", COUNTIF(SAP!#REF!,M996)&gt;0),"Matched", "")</f>
        <v>#REF!</v>
      </c>
      <c r="O996" s="1" t="str">
        <f t="shared" si="52"/>
        <v/>
      </c>
      <c r="P996" s="1" t="e">
        <f ca="1">IF(AND(O996&lt;&gt; "", COUNTIF(SAP!#REF!,O996)&gt;0),"Matched", "")</f>
        <v>#REF!</v>
      </c>
      <c r="Q996" s="1" t="str">
        <f ca="1">IF(D996="AC","Logic4"&amp;"_"&amp;TEXT(C996,"dd.mm.yyyy") &amp;"_"&amp; 1840899.01,"")</f>
        <v>Logic4_07.02.2020_1840899.01</v>
      </c>
      <c r="R996" s="1" t="e">
        <f ca="1">IF(AND(Q996&lt;&gt; "", COUNTIF(SAP!#REF!,Q996)&gt;0),"Matched", "")</f>
        <v>#REF!</v>
      </c>
    </row>
    <row r="997" spans="1:18">
      <c r="A997" s="13">
        <v>11563327</v>
      </c>
      <c r="B997" s="14">
        <v>43868</v>
      </c>
      <c r="C997" s="14">
        <v>43868</v>
      </c>
      <c r="D997" s="15" t="s">
        <v>10</v>
      </c>
      <c r="E997" s="15">
        <v>0</v>
      </c>
      <c r="F997" s="15">
        <v>0</v>
      </c>
      <c r="G997" s="15">
        <v>4592.2</v>
      </c>
      <c r="H997" s="15">
        <v>103137.31</v>
      </c>
      <c r="I997" s="15" t="s">
        <v>11</v>
      </c>
      <c r="J997" s="15" t="s">
        <v>12</v>
      </c>
      <c r="K997" s="1" t="str">
        <f t="shared" si="53"/>
        <v/>
      </c>
      <c r="L997" s="1" t="e">
        <f ca="1">IF(AND(K997&lt;&gt; "", COUNTIF(SAP!#REF!,K997)&gt;0),"Matched", "")</f>
        <v>#REF!</v>
      </c>
      <c r="M997" s="1" t="str">
        <f t="shared" si="51"/>
        <v/>
      </c>
      <c r="N997" s="1" t="e">
        <f ca="1">IF(AND(M997&lt;&gt; "", COUNTIF(SAP!#REF!,M997)&gt;0),"Matched", "")</f>
        <v>#REF!</v>
      </c>
      <c r="O997" s="1" t="str">
        <f t="shared" si="52"/>
        <v/>
      </c>
      <c r="P997" s="1" t="e">
        <f ca="1">IF(AND(O997&lt;&gt; "", COUNTIF(SAP!#REF!,O997)&gt;0),"Matched", "")</f>
        <v>#REF!</v>
      </c>
      <c r="Q997" s="1" t="str">
        <f ca="1">IF(D997="AC","Logic4"&amp;"_"&amp;TEXT(C997,"dd.mm.yyyy") &amp;"_"&amp; 1840899.01,"")</f>
        <v>Logic4_07.02.2020_1840899.01</v>
      </c>
      <c r="R997" s="1" t="e">
        <f ca="1">IF(AND(Q997&lt;&gt; "", COUNTIF(SAP!#REF!,Q997)&gt;0),"Matched", "")</f>
        <v>#REF!</v>
      </c>
    </row>
    <row r="998" spans="1:18">
      <c r="A998" s="9">
        <v>11563327</v>
      </c>
      <c r="B998" s="10">
        <v>43868</v>
      </c>
      <c r="C998" s="10">
        <v>43868</v>
      </c>
      <c r="D998" s="11" t="s">
        <v>10</v>
      </c>
      <c r="E998" s="11">
        <v>0</v>
      </c>
      <c r="F998" s="11">
        <v>0</v>
      </c>
      <c r="G998" s="11">
        <v>4852.53</v>
      </c>
      <c r="H998" s="11">
        <v>107989.84</v>
      </c>
      <c r="I998" s="11" t="s">
        <v>11</v>
      </c>
      <c r="J998" s="11" t="s">
        <v>12</v>
      </c>
      <c r="K998" s="1" t="str">
        <f t="shared" si="53"/>
        <v/>
      </c>
      <c r="L998" s="1" t="e">
        <f ca="1">IF(AND(K998&lt;&gt; "", COUNTIF(SAP!#REF!,K998)&gt;0),"Matched", "")</f>
        <v>#REF!</v>
      </c>
      <c r="M998" s="1" t="str">
        <f t="shared" si="51"/>
        <v/>
      </c>
      <c r="N998" s="1" t="e">
        <f ca="1">IF(AND(M998&lt;&gt; "", COUNTIF(SAP!#REF!,M998)&gt;0),"Matched", "")</f>
        <v>#REF!</v>
      </c>
      <c r="O998" s="1" t="str">
        <f t="shared" si="52"/>
        <v/>
      </c>
      <c r="P998" s="1" t="e">
        <f ca="1">IF(AND(O998&lt;&gt; "", COUNTIF(SAP!#REF!,O998)&gt;0),"Matched", "")</f>
        <v>#REF!</v>
      </c>
      <c r="Q998" s="1" t="str">
        <f ca="1">IF(D998="AC","Logic4"&amp;"_"&amp;TEXT(C998,"dd.mm.yyyy") &amp;"_"&amp; 1840899.01,"")</f>
        <v>Logic4_07.02.2020_1840899.01</v>
      </c>
      <c r="R998" s="1" t="e">
        <f ca="1">IF(AND(Q998&lt;&gt; "", COUNTIF(SAP!#REF!,Q998)&gt;0),"Matched", "")</f>
        <v>#REF!</v>
      </c>
    </row>
    <row r="999" spans="1:18">
      <c r="A999" s="13">
        <v>11563327</v>
      </c>
      <c r="B999" s="14">
        <v>43868</v>
      </c>
      <c r="C999" s="14">
        <v>43868</v>
      </c>
      <c r="D999" s="15" t="s">
        <v>10</v>
      </c>
      <c r="E999" s="15">
        <v>0</v>
      </c>
      <c r="F999" s="15">
        <v>0</v>
      </c>
      <c r="G999" s="15">
        <v>4861.2</v>
      </c>
      <c r="H999" s="15">
        <v>112851.04</v>
      </c>
      <c r="I999" s="15" t="s">
        <v>11</v>
      </c>
      <c r="J999" s="15" t="s">
        <v>12</v>
      </c>
      <c r="K999" s="1" t="str">
        <f t="shared" si="53"/>
        <v/>
      </c>
      <c r="L999" s="1" t="e">
        <f ca="1">IF(AND(K999&lt;&gt; "", COUNTIF(SAP!#REF!,K999)&gt;0),"Matched", "")</f>
        <v>#REF!</v>
      </c>
      <c r="M999" s="1" t="str">
        <f t="shared" si="51"/>
        <v/>
      </c>
      <c r="N999" s="1" t="e">
        <f ca="1">IF(AND(M999&lt;&gt; "", COUNTIF(SAP!#REF!,M999)&gt;0),"Matched", "")</f>
        <v>#REF!</v>
      </c>
      <c r="O999" s="1" t="str">
        <f t="shared" si="52"/>
        <v/>
      </c>
      <c r="P999" s="1" t="e">
        <f ca="1">IF(AND(O999&lt;&gt; "", COUNTIF(SAP!#REF!,O999)&gt;0),"Matched", "")</f>
        <v>#REF!</v>
      </c>
      <c r="Q999" s="1" t="str">
        <f ca="1">IF(D999="AC","Logic4"&amp;"_"&amp;TEXT(C999,"dd.mm.yyyy") &amp;"_"&amp; 1840899.01,"")</f>
        <v>Logic4_07.02.2020_1840899.01</v>
      </c>
      <c r="R999" s="1" t="e">
        <f ca="1">IF(AND(Q999&lt;&gt; "", COUNTIF(SAP!#REF!,Q999)&gt;0),"Matched", "")</f>
        <v>#REF!</v>
      </c>
    </row>
    <row r="1000" spans="1:18">
      <c r="A1000" s="9">
        <v>11563327</v>
      </c>
      <c r="B1000" s="10">
        <v>43868</v>
      </c>
      <c r="C1000" s="10">
        <v>43868</v>
      </c>
      <c r="D1000" s="11" t="s">
        <v>10</v>
      </c>
      <c r="E1000" s="11">
        <v>0</v>
      </c>
      <c r="F1000" s="11">
        <v>0</v>
      </c>
      <c r="G1000" s="11">
        <v>4891.6000000000004</v>
      </c>
      <c r="H1000" s="11">
        <v>117742.64</v>
      </c>
      <c r="I1000" s="11" t="s">
        <v>11</v>
      </c>
      <c r="J1000" s="11" t="s">
        <v>12</v>
      </c>
      <c r="K1000" s="1" t="str">
        <f t="shared" si="53"/>
        <v/>
      </c>
      <c r="L1000" s="1" t="e">
        <f ca="1">IF(AND(K1000&lt;&gt; "", COUNTIF(SAP!#REF!,K1000)&gt;0),"Matched", "")</f>
        <v>#REF!</v>
      </c>
      <c r="M1000" s="1" t="str">
        <f t="shared" si="51"/>
        <v/>
      </c>
      <c r="N1000" s="1" t="e">
        <f ca="1">IF(AND(M1000&lt;&gt; "", COUNTIF(SAP!#REF!,M1000)&gt;0),"Matched", "")</f>
        <v>#REF!</v>
      </c>
      <c r="O1000" s="1" t="str">
        <f t="shared" si="52"/>
        <v/>
      </c>
      <c r="P1000" s="1" t="e">
        <f ca="1">IF(AND(O1000&lt;&gt; "", COUNTIF(SAP!#REF!,O1000)&gt;0),"Matched", "")</f>
        <v>#REF!</v>
      </c>
      <c r="Q1000" s="1" t="str">
        <f ca="1">IF(D1000="AC","Logic4"&amp;"_"&amp;TEXT(C1000,"dd.mm.yyyy") &amp;"_"&amp; 1840899.01,"")</f>
        <v>Logic4_07.02.2020_1840899.01</v>
      </c>
      <c r="R1000" s="1" t="e">
        <f ca="1">IF(AND(Q1000&lt;&gt; "", COUNTIF(SAP!#REF!,Q1000)&gt;0),"Matched", "")</f>
        <v>#REF!</v>
      </c>
    </row>
    <row r="1001" spans="1:18">
      <c r="A1001" s="13">
        <v>11563327</v>
      </c>
      <c r="B1001" s="14">
        <v>43868</v>
      </c>
      <c r="C1001" s="14">
        <v>43868</v>
      </c>
      <c r="D1001" s="15" t="s">
        <v>10</v>
      </c>
      <c r="E1001" s="15">
        <v>0</v>
      </c>
      <c r="F1001" s="15">
        <v>0</v>
      </c>
      <c r="G1001" s="15">
        <v>4980</v>
      </c>
      <c r="H1001" s="15">
        <v>122722.64</v>
      </c>
      <c r="I1001" s="15" t="s">
        <v>11</v>
      </c>
      <c r="J1001" s="15" t="s">
        <v>12</v>
      </c>
      <c r="K1001" s="1" t="str">
        <f t="shared" si="53"/>
        <v/>
      </c>
      <c r="L1001" s="1" t="e">
        <f ca="1">IF(AND(K1001&lt;&gt; "", COUNTIF(SAP!#REF!,K1001)&gt;0),"Matched", "")</f>
        <v>#REF!</v>
      </c>
      <c r="M1001" s="1" t="str">
        <f t="shared" si="51"/>
        <v/>
      </c>
      <c r="N1001" s="1" t="e">
        <f ca="1">IF(AND(M1001&lt;&gt; "", COUNTIF(SAP!#REF!,M1001)&gt;0),"Matched", "")</f>
        <v>#REF!</v>
      </c>
      <c r="O1001" s="1" t="str">
        <f t="shared" si="52"/>
        <v/>
      </c>
      <c r="P1001" s="1" t="e">
        <f ca="1">IF(AND(O1001&lt;&gt; "", COUNTIF(SAP!#REF!,O1001)&gt;0),"Matched", "")</f>
        <v>#REF!</v>
      </c>
      <c r="Q1001" s="1" t="str">
        <f ca="1">IF(D1001="AC","Logic4"&amp;"_"&amp;TEXT(C1001,"dd.mm.yyyy") &amp;"_"&amp; 1840899.01,"")</f>
        <v>Logic4_07.02.2020_1840899.01</v>
      </c>
      <c r="R1001" s="1" t="e">
        <f ca="1">IF(AND(Q1001&lt;&gt; "", COUNTIF(SAP!#REF!,Q1001)&gt;0),"Matched", "")</f>
        <v>#REF!</v>
      </c>
    </row>
    <row r="1002" spans="1:18">
      <c r="A1002" s="9">
        <v>11563327</v>
      </c>
      <c r="B1002" s="10">
        <v>43868</v>
      </c>
      <c r="C1002" s="10">
        <v>43868</v>
      </c>
      <c r="D1002" s="11" t="s">
        <v>10</v>
      </c>
      <c r="E1002" s="11">
        <v>0</v>
      </c>
      <c r="F1002" s="11">
        <v>0</v>
      </c>
      <c r="G1002" s="11">
        <v>5184.62</v>
      </c>
      <c r="H1002" s="11">
        <v>127907.26</v>
      </c>
      <c r="I1002" s="11" t="s">
        <v>11</v>
      </c>
      <c r="J1002" s="11" t="s">
        <v>12</v>
      </c>
      <c r="K1002" s="1" t="str">
        <f t="shared" si="53"/>
        <v/>
      </c>
      <c r="L1002" s="1" t="e">
        <f ca="1">IF(AND(K1002&lt;&gt; "", COUNTIF(SAP!#REF!,K1002)&gt;0),"Matched", "")</f>
        <v>#REF!</v>
      </c>
      <c r="M1002" s="1" t="str">
        <f t="shared" si="51"/>
        <v/>
      </c>
      <c r="N1002" s="1" t="e">
        <f ca="1">IF(AND(M1002&lt;&gt; "", COUNTIF(SAP!#REF!,M1002)&gt;0),"Matched", "")</f>
        <v>#REF!</v>
      </c>
      <c r="O1002" s="1" t="str">
        <f t="shared" si="52"/>
        <v/>
      </c>
      <c r="P1002" s="1" t="e">
        <f ca="1">IF(AND(O1002&lt;&gt; "", COUNTIF(SAP!#REF!,O1002)&gt;0),"Matched", "")</f>
        <v>#REF!</v>
      </c>
      <c r="Q1002" s="1" t="str">
        <f ca="1">IF(D1002="AC","Logic4"&amp;"_"&amp;TEXT(C1002,"dd.mm.yyyy") &amp;"_"&amp; 1840899.01,"")</f>
        <v>Logic4_07.02.2020_1840899.01</v>
      </c>
      <c r="R1002" s="1" t="e">
        <f ca="1">IF(AND(Q1002&lt;&gt; "", COUNTIF(SAP!#REF!,Q1002)&gt;0),"Matched", "")</f>
        <v>#REF!</v>
      </c>
    </row>
    <row r="1003" spans="1:18">
      <c r="A1003" s="13">
        <v>11563327</v>
      </c>
      <c r="B1003" s="14">
        <v>43868</v>
      </c>
      <c r="C1003" s="14">
        <v>43868</v>
      </c>
      <c r="D1003" s="15" t="s">
        <v>10</v>
      </c>
      <c r="E1003" s="15">
        <v>0</v>
      </c>
      <c r="F1003" s="15">
        <v>0</v>
      </c>
      <c r="G1003" s="15">
        <v>5230</v>
      </c>
      <c r="H1003" s="15">
        <v>133137.26</v>
      </c>
      <c r="I1003" s="15" t="s">
        <v>11</v>
      </c>
      <c r="J1003" s="15" t="s">
        <v>12</v>
      </c>
      <c r="K1003" s="1" t="str">
        <f t="shared" si="53"/>
        <v/>
      </c>
      <c r="L1003" s="1" t="e">
        <f ca="1">IF(AND(K1003&lt;&gt; "", COUNTIF(SAP!#REF!,K1003)&gt;0),"Matched", "")</f>
        <v>#REF!</v>
      </c>
      <c r="M1003" s="1" t="str">
        <f t="shared" si="51"/>
        <v/>
      </c>
      <c r="N1003" s="1" t="e">
        <f ca="1">IF(AND(M1003&lt;&gt; "", COUNTIF(SAP!#REF!,M1003)&gt;0),"Matched", "")</f>
        <v>#REF!</v>
      </c>
      <c r="O1003" s="1" t="str">
        <f t="shared" si="52"/>
        <v/>
      </c>
      <c r="P1003" s="1" t="e">
        <f ca="1">IF(AND(O1003&lt;&gt; "", COUNTIF(SAP!#REF!,O1003)&gt;0),"Matched", "")</f>
        <v>#REF!</v>
      </c>
      <c r="Q1003" s="1" t="str">
        <f ca="1">IF(D1003="AC","Logic4"&amp;"_"&amp;TEXT(C1003,"dd.mm.yyyy") &amp;"_"&amp; 1840899.01,"")</f>
        <v>Logic4_07.02.2020_1840899.01</v>
      </c>
      <c r="R1003" s="1" t="e">
        <f ca="1">IF(AND(Q1003&lt;&gt; "", COUNTIF(SAP!#REF!,Q1003)&gt;0),"Matched", "")</f>
        <v>#REF!</v>
      </c>
    </row>
    <row r="1004" spans="1:18">
      <c r="A1004" s="9">
        <v>11563327</v>
      </c>
      <c r="B1004" s="10">
        <v>43868</v>
      </c>
      <c r="C1004" s="10">
        <v>43868</v>
      </c>
      <c r="D1004" s="11" t="s">
        <v>10</v>
      </c>
      <c r="E1004" s="11">
        <v>0</v>
      </c>
      <c r="F1004" s="11">
        <v>0</v>
      </c>
      <c r="G1004" s="11">
        <v>5270</v>
      </c>
      <c r="H1004" s="11">
        <v>138407.26</v>
      </c>
      <c r="I1004" s="11" t="s">
        <v>11</v>
      </c>
      <c r="J1004" s="11" t="s">
        <v>12</v>
      </c>
      <c r="K1004" s="1" t="str">
        <f t="shared" si="53"/>
        <v/>
      </c>
      <c r="L1004" s="1" t="e">
        <f ca="1">IF(AND(K1004&lt;&gt; "", COUNTIF(SAP!#REF!,K1004)&gt;0),"Matched", "")</f>
        <v>#REF!</v>
      </c>
      <c r="M1004" s="1" t="str">
        <f t="shared" si="51"/>
        <v/>
      </c>
      <c r="N1004" s="1" t="e">
        <f ca="1">IF(AND(M1004&lt;&gt; "", COUNTIF(SAP!#REF!,M1004)&gt;0),"Matched", "")</f>
        <v>#REF!</v>
      </c>
      <c r="O1004" s="1" t="str">
        <f t="shared" si="52"/>
        <v/>
      </c>
      <c r="P1004" s="1" t="e">
        <f ca="1">IF(AND(O1004&lt;&gt; "", COUNTIF(SAP!#REF!,O1004)&gt;0),"Matched", "")</f>
        <v>#REF!</v>
      </c>
      <c r="Q1004" s="1" t="str">
        <f ca="1">IF(D1004="AC","Logic4"&amp;"_"&amp;TEXT(C1004,"dd.mm.yyyy") &amp;"_"&amp; 1840899.01,"")</f>
        <v>Logic4_07.02.2020_1840899.01</v>
      </c>
      <c r="R1004" s="1" t="e">
        <f ca="1">IF(AND(Q1004&lt;&gt; "", COUNTIF(SAP!#REF!,Q1004)&gt;0),"Matched", "")</f>
        <v>#REF!</v>
      </c>
    </row>
    <row r="1005" spans="1:18">
      <c r="A1005" s="13">
        <v>11563327</v>
      </c>
      <c r="B1005" s="14">
        <v>43868</v>
      </c>
      <c r="C1005" s="14">
        <v>43868</v>
      </c>
      <c r="D1005" s="15" t="s">
        <v>10</v>
      </c>
      <c r="E1005" s="15">
        <v>0</v>
      </c>
      <c r="F1005" s="15">
        <v>0</v>
      </c>
      <c r="G1005" s="15">
        <v>5390</v>
      </c>
      <c r="H1005" s="15">
        <v>143797.26</v>
      </c>
      <c r="I1005" s="15" t="s">
        <v>11</v>
      </c>
      <c r="J1005" s="15" t="s">
        <v>12</v>
      </c>
      <c r="K1005" s="1" t="str">
        <f t="shared" si="53"/>
        <v/>
      </c>
      <c r="L1005" s="1" t="e">
        <f ca="1">IF(AND(K1005&lt;&gt; "", COUNTIF(SAP!#REF!,K1005)&gt;0),"Matched", "")</f>
        <v>#REF!</v>
      </c>
      <c r="M1005" s="1" t="str">
        <f t="shared" si="51"/>
        <v/>
      </c>
      <c r="N1005" s="1" t="e">
        <f ca="1">IF(AND(M1005&lt;&gt; "", COUNTIF(SAP!#REF!,M1005)&gt;0),"Matched", "")</f>
        <v>#REF!</v>
      </c>
      <c r="O1005" s="1" t="str">
        <f t="shared" si="52"/>
        <v/>
      </c>
      <c r="P1005" s="1" t="e">
        <f ca="1">IF(AND(O1005&lt;&gt; "", COUNTIF(SAP!#REF!,O1005)&gt;0),"Matched", "")</f>
        <v>#REF!</v>
      </c>
      <c r="Q1005" s="1" t="str">
        <f ca="1">IF(D1005="AC","Logic4"&amp;"_"&amp;TEXT(C1005,"dd.mm.yyyy") &amp;"_"&amp; 1840899.01,"")</f>
        <v>Logic4_07.02.2020_1840899.01</v>
      </c>
      <c r="R1005" s="1" t="e">
        <f ca="1">IF(AND(Q1005&lt;&gt; "", COUNTIF(SAP!#REF!,Q1005)&gt;0),"Matched", "")</f>
        <v>#REF!</v>
      </c>
    </row>
    <row r="1006" spans="1:18">
      <c r="A1006" s="9">
        <v>11563327</v>
      </c>
      <c r="B1006" s="10">
        <v>43868</v>
      </c>
      <c r="C1006" s="10">
        <v>43868</v>
      </c>
      <c r="D1006" s="11" t="s">
        <v>10</v>
      </c>
      <c r="E1006" s="11">
        <v>0</v>
      </c>
      <c r="F1006" s="11">
        <v>0</v>
      </c>
      <c r="G1006" s="11">
        <v>5620.6</v>
      </c>
      <c r="H1006" s="11">
        <v>149417.85999999999</v>
      </c>
      <c r="I1006" s="11" t="s">
        <v>11</v>
      </c>
      <c r="J1006" s="11" t="s">
        <v>12</v>
      </c>
      <c r="K1006" s="1" t="str">
        <f t="shared" si="53"/>
        <v/>
      </c>
      <c r="L1006" s="1" t="e">
        <f ca="1">IF(AND(K1006&lt;&gt; "", COUNTIF(SAP!#REF!,K1006)&gt;0),"Matched", "")</f>
        <v>#REF!</v>
      </c>
      <c r="M1006" s="1" t="str">
        <f t="shared" si="51"/>
        <v/>
      </c>
      <c r="N1006" s="1" t="e">
        <f ca="1">IF(AND(M1006&lt;&gt; "", COUNTIF(SAP!#REF!,M1006)&gt;0),"Matched", "")</f>
        <v>#REF!</v>
      </c>
      <c r="O1006" s="1" t="str">
        <f t="shared" si="52"/>
        <v/>
      </c>
      <c r="P1006" s="1" t="e">
        <f ca="1">IF(AND(O1006&lt;&gt; "", COUNTIF(SAP!#REF!,O1006)&gt;0),"Matched", "")</f>
        <v>#REF!</v>
      </c>
      <c r="Q1006" s="1" t="str">
        <f ca="1">IF(D1006="AC","Logic4"&amp;"_"&amp;TEXT(C1006,"dd.mm.yyyy") &amp;"_"&amp; 1840899.01,"")</f>
        <v>Logic4_07.02.2020_1840899.01</v>
      </c>
      <c r="R1006" s="1" t="e">
        <f ca="1">IF(AND(Q1006&lt;&gt; "", COUNTIF(SAP!#REF!,Q1006)&gt;0),"Matched", "")</f>
        <v>#REF!</v>
      </c>
    </row>
    <row r="1007" spans="1:18">
      <c r="A1007" s="13">
        <v>11563327</v>
      </c>
      <c r="B1007" s="14">
        <v>43868</v>
      </c>
      <c r="C1007" s="14">
        <v>43868</v>
      </c>
      <c r="D1007" s="15" t="s">
        <v>10</v>
      </c>
      <c r="E1007" s="15">
        <v>0</v>
      </c>
      <c r="F1007" s="15">
        <v>0</v>
      </c>
      <c r="G1007" s="15">
        <v>5760.6</v>
      </c>
      <c r="H1007" s="15">
        <v>155178.46</v>
      </c>
      <c r="I1007" s="15" t="s">
        <v>11</v>
      </c>
      <c r="J1007" s="15" t="s">
        <v>12</v>
      </c>
      <c r="K1007" s="1" t="str">
        <f t="shared" si="53"/>
        <v/>
      </c>
      <c r="L1007" s="1" t="e">
        <f ca="1">IF(AND(K1007&lt;&gt; "", COUNTIF(SAP!#REF!,K1007)&gt;0),"Matched", "")</f>
        <v>#REF!</v>
      </c>
      <c r="M1007" s="1" t="str">
        <f t="shared" si="51"/>
        <v/>
      </c>
      <c r="N1007" s="1" t="e">
        <f ca="1">IF(AND(M1007&lt;&gt; "", COUNTIF(SAP!#REF!,M1007)&gt;0),"Matched", "")</f>
        <v>#REF!</v>
      </c>
      <c r="O1007" s="1" t="str">
        <f t="shared" si="52"/>
        <v/>
      </c>
      <c r="P1007" s="1" t="e">
        <f ca="1">IF(AND(O1007&lt;&gt; "", COUNTIF(SAP!#REF!,O1007)&gt;0),"Matched", "")</f>
        <v>#REF!</v>
      </c>
      <c r="Q1007" s="1" t="str">
        <f ca="1">IF(D1007="AC","Logic4"&amp;"_"&amp;TEXT(C1007,"dd.mm.yyyy") &amp;"_"&amp; 1840899.01,"")</f>
        <v>Logic4_07.02.2020_1840899.01</v>
      </c>
      <c r="R1007" s="1" t="e">
        <f ca="1">IF(AND(Q1007&lt;&gt; "", COUNTIF(SAP!#REF!,Q1007)&gt;0),"Matched", "")</f>
        <v>#REF!</v>
      </c>
    </row>
    <row r="1008" spans="1:18">
      <c r="A1008" s="9">
        <v>11563327</v>
      </c>
      <c r="B1008" s="10">
        <v>43868</v>
      </c>
      <c r="C1008" s="10">
        <v>43868</v>
      </c>
      <c r="D1008" s="11" t="s">
        <v>10</v>
      </c>
      <c r="E1008" s="11">
        <v>0</v>
      </c>
      <c r="F1008" s="11">
        <v>0</v>
      </c>
      <c r="G1008" s="11">
        <v>6452</v>
      </c>
      <c r="H1008" s="11">
        <v>161630.46</v>
      </c>
      <c r="I1008" s="11" t="s">
        <v>11</v>
      </c>
      <c r="J1008" s="11" t="s">
        <v>12</v>
      </c>
      <c r="K1008" s="1" t="str">
        <f t="shared" si="53"/>
        <v/>
      </c>
      <c r="L1008" s="1" t="e">
        <f ca="1">IF(AND(K1008&lt;&gt; "", COUNTIF(SAP!#REF!,K1008)&gt;0),"Matched", "")</f>
        <v>#REF!</v>
      </c>
      <c r="M1008" s="1" t="str">
        <f t="shared" si="51"/>
        <v/>
      </c>
      <c r="N1008" s="1" t="e">
        <f ca="1">IF(AND(M1008&lt;&gt; "", COUNTIF(SAP!#REF!,M1008)&gt;0),"Matched", "")</f>
        <v>#REF!</v>
      </c>
      <c r="O1008" s="1" t="str">
        <f t="shared" si="52"/>
        <v/>
      </c>
      <c r="P1008" s="1" t="e">
        <f ca="1">IF(AND(O1008&lt;&gt; "", COUNTIF(SAP!#REF!,O1008)&gt;0),"Matched", "")</f>
        <v>#REF!</v>
      </c>
      <c r="Q1008" s="1" t="str">
        <f ca="1">IF(D1008="AC","Logic4"&amp;"_"&amp;TEXT(C1008,"dd.mm.yyyy") &amp;"_"&amp; 1840899.01,"")</f>
        <v>Logic4_07.02.2020_1840899.01</v>
      </c>
      <c r="R1008" s="1" t="e">
        <f ca="1">IF(AND(Q1008&lt;&gt; "", COUNTIF(SAP!#REF!,Q1008)&gt;0),"Matched", "")</f>
        <v>#REF!</v>
      </c>
    </row>
    <row r="1009" spans="1:18">
      <c r="A1009" s="13">
        <v>11563327</v>
      </c>
      <c r="B1009" s="14">
        <v>43868</v>
      </c>
      <c r="C1009" s="14">
        <v>43868</v>
      </c>
      <c r="D1009" s="15" t="s">
        <v>10</v>
      </c>
      <c r="E1009" s="15">
        <v>0</v>
      </c>
      <c r="F1009" s="15">
        <v>0</v>
      </c>
      <c r="G1009" s="15">
        <v>6544.21</v>
      </c>
      <c r="H1009" s="15">
        <v>168174.67</v>
      </c>
      <c r="I1009" s="15" t="s">
        <v>11</v>
      </c>
      <c r="J1009" s="15" t="s">
        <v>12</v>
      </c>
      <c r="K1009" s="1" t="str">
        <f t="shared" si="53"/>
        <v/>
      </c>
      <c r="L1009" s="1" t="e">
        <f ca="1">IF(AND(K1009&lt;&gt; "", COUNTIF(SAP!#REF!,K1009)&gt;0),"Matched", "")</f>
        <v>#REF!</v>
      </c>
      <c r="M1009" s="1" t="str">
        <f t="shared" si="51"/>
        <v/>
      </c>
      <c r="N1009" s="1" t="e">
        <f ca="1">IF(AND(M1009&lt;&gt; "", COUNTIF(SAP!#REF!,M1009)&gt;0),"Matched", "")</f>
        <v>#REF!</v>
      </c>
      <c r="O1009" s="1" t="str">
        <f t="shared" si="52"/>
        <v/>
      </c>
      <c r="P1009" s="1" t="e">
        <f ca="1">IF(AND(O1009&lt;&gt; "", COUNTIF(SAP!#REF!,O1009)&gt;0),"Matched", "")</f>
        <v>#REF!</v>
      </c>
      <c r="Q1009" s="1" t="str">
        <f ca="1">IF(D1009="AC","Logic4"&amp;"_"&amp;TEXT(C1009,"dd.mm.yyyy") &amp;"_"&amp; 1840899.01,"")</f>
        <v>Logic4_07.02.2020_1840899.01</v>
      </c>
      <c r="R1009" s="1" t="e">
        <f ca="1">IF(AND(Q1009&lt;&gt; "", COUNTIF(SAP!#REF!,Q1009)&gt;0),"Matched", "")</f>
        <v>#REF!</v>
      </c>
    </row>
    <row r="1010" spans="1:18">
      <c r="A1010" s="9">
        <v>11563327</v>
      </c>
      <c r="B1010" s="10">
        <v>43868</v>
      </c>
      <c r="C1010" s="10">
        <v>43868</v>
      </c>
      <c r="D1010" s="11" t="s">
        <v>10</v>
      </c>
      <c r="E1010" s="11">
        <v>0</v>
      </c>
      <c r="F1010" s="11">
        <v>0</v>
      </c>
      <c r="G1010" s="11">
        <v>6565.2</v>
      </c>
      <c r="H1010" s="11">
        <v>174739.87</v>
      </c>
      <c r="I1010" s="11" t="s">
        <v>11</v>
      </c>
      <c r="J1010" s="11" t="s">
        <v>12</v>
      </c>
      <c r="K1010" s="1" t="str">
        <f t="shared" si="53"/>
        <v/>
      </c>
      <c r="L1010" s="1" t="e">
        <f ca="1">IF(AND(K1010&lt;&gt; "", COUNTIF(SAP!#REF!,K1010)&gt;0),"Matched", "")</f>
        <v>#REF!</v>
      </c>
      <c r="M1010" s="1" t="str">
        <f t="shared" si="51"/>
        <v/>
      </c>
      <c r="N1010" s="1" t="e">
        <f ca="1">IF(AND(M1010&lt;&gt; "", COUNTIF(SAP!#REF!,M1010)&gt;0),"Matched", "")</f>
        <v>#REF!</v>
      </c>
      <c r="O1010" s="1" t="str">
        <f t="shared" si="52"/>
        <v/>
      </c>
      <c r="P1010" s="1" t="e">
        <f ca="1">IF(AND(O1010&lt;&gt; "", COUNTIF(SAP!#REF!,O1010)&gt;0),"Matched", "")</f>
        <v>#REF!</v>
      </c>
      <c r="Q1010" s="1" t="str">
        <f ca="1">IF(D1010="AC","Logic4"&amp;"_"&amp;TEXT(C1010,"dd.mm.yyyy") &amp;"_"&amp; 1840899.01,"")</f>
        <v>Logic4_07.02.2020_1840899.01</v>
      </c>
      <c r="R1010" s="1" t="e">
        <f ca="1">IF(AND(Q1010&lt;&gt; "", COUNTIF(SAP!#REF!,Q1010)&gt;0),"Matched", "")</f>
        <v>#REF!</v>
      </c>
    </row>
    <row r="1011" spans="1:18">
      <c r="A1011" s="13">
        <v>11563327</v>
      </c>
      <c r="B1011" s="14">
        <v>43868</v>
      </c>
      <c r="C1011" s="14">
        <v>43868</v>
      </c>
      <c r="D1011" s="15" t="s">
        <v>10</v>
      </c>
      <c r="E1011" s="15">
        <v>0</v>
      </c>
      <c r="F1011" s="15">
        <v>0</v>
      </c>
      <c r="G1011" s="15">
        <v>6723.9</v>
      </c>
      <c r="H1011" s="15">
        <v>181463.77</v>
      </c>
      <c r="I1011" s="15" t="s">
        <v>11</v>
      </c>
      <c r="J1011" s="15" t="s">
        <v>12</v>
      </c>
      <c r="K1011" s="1" t="str">
        <f t="shared" si="53"/>
        <v/>
      </c>
      <c r="L1011" s="1" t="e">
        <f ca="1">IF(AND(K1011&lt;&gt; "", COUNTIF(SAP!#REF!,K1011)&gt;0),"Matched", "")</f>
        <v>#REF!</v>
      </c>
      <c r="M1011" s="1" t="str">
        <f t="shared" si="51"/>
        <v/>
      </c>
      <c r="N1011" s="1" t="e">
        <f ca="1">IF(AND(M1011&lt;&gt; "", COUNTIF(SAP!#REF!,M1011)&gt;0),"Matched", "")</f>
        <v>#REF!</v>
      </c>
      <c r="O1011" s="1" t="str">
        <f t="shared" si="52"/>
        <v/>
      </c>
      <c r="P1011" s="1" t="e">
        <f ca="1">IF(AND(O1011&lt;&gt; "", COUNTIF(SAP!#REF!,O1011)&gt;0),"Matched", "")</f>
        <v>#REF!</v>
      </c>
      <c r="Q1011" s="1" t="str">
        <f ca="1">IF(D1011="AC","Logic4"&amp;"_"&amp;TEXT(C1011,"dd.mm.yyyy") &amp;"_"&amp; 1840899.01,"")</f>
        <v>Logic4_07.02.2020_1840899.01</v>
      </c>
      <c r="R1011" s="1" t="e">
        <f ca="1">IF(AND(Q1011&lt;&gt; "", COUNTIF(SAP!#REF!,Q1011)&gt;0),"Matched", "")</f>
        <v>#REF!</v>
      </c>
    </row>
    <row r="1012" spans="1:18">
      <c r="A1012" s="9">
        <v>11563327</v>
      </c>
      <c r="B1012" s="10">
        <v>43868</v>
      </c>
      <c r="C1012" s="10">
        <v>43868</v>
      </c>
      <c r="D1012" s="11" t="s">
        <v>10</v>
      </c>
      <c r="E1012" s="11">
        <v>0</v>
      </c>
      <c r="F1012" s="11">
        <v>0</v>
      </c>
      <c r="G1012" s="11">
        <v>7038.8</v>
      </c>
      <c r="H1012" s="11">
        <v>188502.57</v>
      </c>
      <c r="I1012" s="11" t="s">
        <v>11</v>
      </c>
      <c r="J1012" s="11" t="s">
        <v>12</v>
      </c>
      <c r="K1012" s="1" t="str">
        <f t="shared" si="53"/>
        <v/>
      </c>
      <c r="L1012" s="1" t="e">
        <f ca="1">IF(AND(K1012&lt;&gt; "", COUNTIF(SAP!#REF!,K1012)&gt;0),"Matched", "")</f>
        <v>#REF!</v>
      </c>
      <c r="M1012" s="1" t="str">
        <f t="shared" si="51"/>
        <v/>
      </c>
      <c r="N1012" s="1" t="e">
        <f ca="1">IF(AND(M1012&lt;&gt; "", COUNTIF(SAP!#REF!,M1012)&gt;0),"Matched", "")</f>
        <v>#REF!</v>
      </c>
      <c r="O1012" s="1" t="str">
        <f t="shared" si="52"/>
        <v/>
      </c>
      <c r="P1012" s="1" t="e">
        <f ca="1">IF(AND(O1012&lt;&gt; "", COUNTIF(SAP!#REF!,O1012)&gt;0),"Matched", "")</f>
        <v>#REF!</v>
      </c>
      <c r="Q1012" s="1" t="str">
        <f ca="1">IF(D1012="AC","Logic4"&amp;"_"&amp;TEXT(C1012,"dd.mm.yyyy") &amp;"_"&amp; 1840899.01,"")</f>
        <v>Logic4_07.02.2020_1840899.01</v>
      </c>
      <c r="R1012" s="1" t="e">
        <f ca="1">IF(AND(Q1012&lt;&gt; "", COUNTIF(SAP!#REF!,Q1012)&gt;0),"Matched", "")</f>
        <v>#REF!</v>
      </c>
    </row>
    <row r="1013" spans="1:18">
      <c r="A1013" s="13">
        <v>11563327</v>
      </c>
      <c r="B1013" s="14">
        <v>43868</v>
      </c>
      <c r="C1013" s="14">
        <v>43868</v>
      </c>
      <c r="D1013" s="15" t="s">
        <v>10</v>
      </c>
      <c r="E1013" s="15">
        <v>0</v>
      </c>
      <c r="F1013" s="15">
        <v>0</v>
      </c>
      <c r="G1013" s="15">
        <v>7050</v>
      </c>
      <c r="H1013" s="15">
        <v>195552.57</v>
      </c>
      <c r="I1013" s="15" t="s">
        <v>11</v>
      </c>
      <c r="J1013" s="15" t="s">
        <v>12</v>
      </c>
      <c r="K1013" s="1" t="str">
        <f t="shared" si="53"/>
        <v/>
      </c>
      <c r="L1013" s="1" t="e">
        <f ca="1">IF(AND(K1013&lt;&gt; "", COUNTIF(SAP!#REF!,K1013)&gt;0),"Matched", "")</f>
        <v>#REF!</v>
      </c>
      <c r="M1013" s="1" t="str">
        <f t="shared" si="51"/>
        <v/>
      </c>
      <c r="N1013" s="1" t="e">
        <f ca="1">IF(AND(M1013&lt;&gt; "", COUNTIF(SAP!#REF!,M1013)&gt;0),"Matched", "")</f>
        <v>#REF!</v>
      </c>
      <c r="O1013" s="1" t="str">
        <f t="shared" si="52"/>
        <v/>
      </c>
      <c r="P1013" s="1" t="e">
        <f ca="1">IF(AND(O1013&lt;&gt; "", COUNTIF(SAP!#REF!,O1013)&gt;0),"Matched", "")</f>
        <v>#REF!</v>
      </c>
      <c r="Q1013" s="1" t="str">
        <f ca="1">IF(D1013="AC","Logic4"&amp;"_"&amp;TEXT(C1013,"dd.mm.yyyy") &amp;"_"&amp; 1840899.01,"")</f>
        <v>Logic4_07.02.2020_1840899.01</v>
      </c>
      <c r="R1013" s="1" t="e">
        <f ca="1">IF(AND(Q1013&lt;&gt; "", COUNTIF(SAP!#REF!,Q1013)&gt;0),"Matched", "")</f>
        <v>#REF!</v>
      </c>
    </row>
    <row r="1014" spans="1:18">
      <c r="A1014" s="9">
        <v>11563327</v>
      </c>
      <c r="B1014" s="10">
        <v>43868</v>
      </c>
      <c r="C1014" s="10">
        <v>43868</v>
      </c>
      <c r="D1014" s="11" t="s">
        <v>10</v>
      </c>
      <c r="E1014" s="11">
        <v>0</v>
      </c>
      <c r="F1014" s="11">
        <v>0</v>
      </c>
      <c r="G1014" s="11">
        <v>7133.8</v>
      </c>
      <c r="H1014" s="11">
        <v>202686.37</v>
      </c>
      <c r="I1014" s="11" t="s">
        <v>11</v>
      </c>
      <c r="J1014" s="11" t="s">
        <v>12</v>
      </c>
      <c r="K1014" s="1" t="str">
        <f t="shared" si="53"/>
        <v/>
      </c>
      <c r="L1014" s="1" t="e">
        <f ca="1">IF(AND(K1014&lt;&gt; "", COUNTIF(SAP!#REF!,K1014)&gt;0),"Matched", "")</f>
        <v>#REF!</v>
      </c>
      <c r="M1014" s="1" t="str">
        <f t="shared" si="51"/>
        <v/>
      </c>
      <c r="N1014" s="1" t="e">
        <f ca="1">IF(AND(M1014&lt;&gt; "", COUNTIF(SAP!#REF!,M1014)&gt;0),"Matched", "")</f>
        <v>#REF!</v>
      </c>
      <c r="O1014" s="1" t="str">
        <f t="shared" si="52"/>
        <v/>
      </c>
      <c r="P1014" s="1" t="e">
        <f ca="1">IF(AND(O1014&lt;&gt; "", COUNTIF(SAP!#REF!,O1014)&gt;0),"Matched", "")</f>
        <v>#REF!</v>
      </c>
      <c r="Q1014" s="1" t="str">
        <f ca="1">IF(D1014="AC","Logic4"&amp;"_"&amp;TEXT(C1014,"dd.mm.yyyy") &amp;"_"&amp; 1840899.01,"")</f>
        <v>Logic4_07.02.2020_1840899.01</v>
      </c>
      <c r="R1014" s="1" t="e">
        <f ca="1">IF(AND(Q1014&lt;&gt; "", COUNTIF(SAP!#REF!,Q1014)&gt;0),"Matched", "")</f>
        <v>#REF!</v>
      </c>
    </row>
    <row r="1015" spans="1:18">
      <c r="A1015" s="13">
        <v>11563327</v>
      </c>
      <c r="B1015" s="14">
        <v>43868</v>
      </c>
      <c r="C1015" s="14">
        <v>43868</v>
      </c>
      <c r="D1015" s="15" t="s">
        <v>10</v>
      </c>
      <c r="E1015" s="15">
        <v>0</v>
      </c>
      <c r="F1015" s="15">
        <v>0</v>
      </c>
      <c r="G1015" s="15">
        <v>7280</v>
      </c>
      <c r="H1015" s="15">
        <v>209966.37</v>
      </c>
      <c r="I1015" s="15" t="s">
        <v>11</v>
      </c>
      <c r="J1015" s="15" t="s">
        <v>12</v>
      </c>
      <c r="K1015" s="1" t="str">
        <f t="shared" si="53"/>
        <v/>
      </c>
      <c r="L1015" s="1" t="e">
        <f ca="1">IF(AND(K1015&lt;&gt; "", COUNTIF(SAP!#REF!,K1015)&gt;0),"Matched", "")</f>
        <v>#REF!</v>
      </c>
      <c r="M1015" s="1" t="str">
        <f t="shared" si="51"/>
        <v/>
      </c>
      <c r="N1015" s="1" t="e">
        <f ca="1">IF(AND(M1015&lt;&gt; "", COUNTIF(SAP!#REF!,M1015)&gt;0),"Matched", "")</f>
        <v>#REF!</v>
      </c>
      <c r="O1015" s="1" t="str">
        <f t="shared" si="52"/>
        <v/>
      </c>
      <c r="P1015" s="1" t="e">
        <f ca="1">IF(AND(O1015&lt;&gt; "", COUNTIF(SAP!#REF!,O1015)&gt;0),"Matched", "")</f>
        <v>#REF!</v>
      </c>
      <c r="Q1015" s="1" t="str">
        <f ca="1">IF(D1015="AC","Logic4"&amp;"_"&amp;TEXT(C1015,"dd.mm.yyyy") &amp;"_"&amp; 1840899.01,"")</f>
        <v>Logic4_07.02.2020_1840899.01</v>
      </c>
      <c r="R1015" s="1" t="e">
        <f ca="1">IF(AND(Q1015&lt;&gt; "", COUNTIF(SAP!#REF!,Q1015)&gt;0),"Matched", "")</f>
        <v>#REF!</v>
      </c>
    </row>
    <row r="1016" spans="1:18">
      <c r="A1016" s="9">
        <v>11563327</v>
      </c>
      <c r="B1016" s="10">
        <v>43868</v>
      </c>
      <c r="C1016" s="10">
        <v>43868</v>
      </c>
      <c r="D1016" s="11" t="s">
        <v>10</v>
      </c>
      <c r="E1016" s="11">
        <v>0</v>
      </c>
      <c r="F1016" s="11">
        <v>0</v>
      </c>
      <c r="G1016" s="11">
        <v>7353.2</v>
      </c>
      <c r="H1016" s="11">
        <v>217319.57</v>
      </c>
      <c r="I1016" s="11" t="s">
        <v>11</v>
      </c>
      <c r="J1016" s="11" t="s">
        <v>12</v>
      </c>
      <c r="K1016" s="1" t="str">
        <f t="shared" si="53"/>
        <v/>
      </c>
      <c r="L1016" s="1" t="e">
        <f ca="1">IF(AND(K1016&lt;&gt; "", COUNTIF(SAP!#REF!,K1016)&gt;0),"Matched", "")</f>
        <v>#REF!</v>
      </c>
      <c r="M1016" s="1" t="str">
        <f t="shared" si="51"/>
        <v/>
      </c>
      <c r="N1016" s="1" t="e">
        <f ca="1">IF(AND(M1016&lt;&gt; "", COUNTIF(SAP!#REF!,M1016)&gt;0),"Matched", "")</f>
        <v>#REF!</v>
      </c>
      <c r="O1016" s="1" t="str">
        <f t="shared" si="52"/>
        <v/>
      </c>
      <c r="P1016" s="1" t="e">
        <f ca="1">IF(AND(O1016&lt;&gt; "", COUNTIF(SAP!#REF!,O1016)&gt;0),"Matched", "")</f>
        <v>#REF!</v>
      </c>
      <c r="Q1016" s="1" t="str">
        <f ca="1">IF(D1016="AC","Logic4"&amp;"_"&amp;TEXT(C1016,"dd.mm.yyyy") &amp;"_"&amp; 1840899.01,"")</f>
        <v>Logic4_07.02.2020_1840899.01</v>
      </c>
      <c r="R1016" s="1" t="e">
        <f ca="1">IF(AND(Q1016&lt;&gt; "", COUNTIF(SAP!#REF!,Q1016)&gt;0),"Matched", "")</f>
        <v>#REF!</v>
      </c>
    </row>
    <row r="1017" spans="1:18">
      <c r="A1017" s="13">
        <v>11563327</v>
      </c>
      <c r="B1017" s="14">
        <v>43868</v>
      </c>
      <c r="C1017" s="14">
        <v>43868</v>
      </c>
      <c r="D1017" s="15" t="s">
        <v>10</v>
      </c>
      <c r="E1017" s="15">
        <v>0</v>
      </c>
      <c r="F1017" s="15">
        <v>0</v>
      </c>
      <c r="G1017" s="15">
        <v>7500</v>
      </c>
      <c r="H1017" s="15">
        <v>224819.57</v>
      </c>
      <c r="I1017" s="15" t="s">
        <v>11</v>
      </c>
      <c r="J1017" s="15" t="s">
        <v>12</v>
      </c>
      <c r="K1017" s="1" t="str">
        <f t="shared" si="53"/>
        <v/>
      </c>
      <c r="L1017" s="1" t="e">
        <f ca="1">IF(AND(K1017&lt;&gt; "", COUNTIF(SAP!#REF!,K1017)&gt;0),"Matched", "")</f>
        <v>#REF!</v>
      </c>
      <c r="M1017" s="1" t="str">
        <f t="shared" si="51"/>
        <v/>
      </c>
      <c r="N1017" s="1" t="e">
        <f ca="1">IF(AND(M1017&lt;&gt; "", COUNTIF(SAP!#REF!,M1017)&gt;0),"Matched", "")</f>
        <v>#REF!</v>
      </c>
      <c r="O1017" s="1" t="str">
        <f t="shared" si="52"/>
        <v/>
      </c>
      <c r="P1017" s="1" t="e">
        <f ca="1">IF(AND(O1017&lt;&gt; "", COUNTIF(SAP!#REF!,O1017)&gt;0),"Matched", "")</f>
        <v>#REF!</v>
      </c>
      <c r="Q1017" s="1" t="str">
        <f ca="1">IF(D1017="AC","Logic4"&amp;"_"&amp;TEXT(C1017,"dd.mm.yyyy") &amp;"_"&amp; 1840899.01,"")</f>
        <v>Logic4_07.02.2020_1840899.01</v>
      </c>
      <c r="R1017" s="1" t="e">
        <f ca="1">IF(AND(Q1017&lt;&gt; "", COUNTIF(SAP!#REF!,Q1017)&gt;0),"Matched", "")</f>
        <v>#REF!</v>
      </c>
    </row>
    <row r="1018" spans="1:18">
      <c r="A1018" s="9">
        <v>11563327</v>
      </c>
      <c r="B1018" s="10">
        <v>43868</v>
      </c>
      <c r="C1018" s="10">
        <v>43868</v>
      </c>
      <c r="D1018" s="11" t="s">
        <v>10</v>
      </c>
      <c r="E1018" s="11">
        <v>0</v>
      </c>
      <c r="F1018" s="11">
        <v>0</v>
      </c>
      <c r="G1018" s="11">
        <v>7718.8</v>
      </c>
      <c r="H1018" s="11">
        <v>232538.37</v>
      </c>
      <c r="I1018" s="11" t="s">
        <v>11</v>
      </c>
      <c r="J1018" s="11" t="s">
        <v>12</v>
      </c>
      <c r="K1018" s="1" t="str">
        <f t="shared" si="53"/>
        <v/>
      </c>
      <c r="L1018" s="1" t="e">
        <f ca="1">IF(AND(K1018&lt;&gt; "", COUNTIF(SAP!#REF!,K1018)&gt;0),"Matched", "")</f>
        <v>#REF!</v>
      </c>
      <c r="M1018" s="1" t="str">
        <f t="shared" si="51"/>
        <v/>
      </c>
      <c r="N1018" s="1" t="e">
        <f ca="1">IF(AND(M1018&lt;&gt; "", COUNTIF(SAP!#REF!,M1018)&gt;0),"Matched", "")</f>
        <v>#REF!</v>
      </c>
      <c r="O1018" s="1" t="str">
        <f t="shared" si="52"/>
        <v/>
      </c>
      <c r="P1018" s="1" t="e">
        <f ca="1">IF(AND(O1018&lt;&gt; "", COUNTIF(SAP!#REF!,O1018)&gt;0),"Matched", "")</f>
        <v>#REF!</v>
      </c>
      <c r="Q1018" s="1" t="str">
        <f ca="1">IF(D1018="AC","Logic4"&amp;"_"&amp;TEXT(C1018,"dd.mm.yyyy") &amp;"_"&amp; 1840899.01,"")</f>
        <v>Logic4_07.02.2020_1840899.01</v>
      </c>
      <c r="R1018" s="1" t="e">
        <f ca="1">IF(AND(Q1018&lt;&gt; "", COUNTIF(SAP!#REF!,Q1018)&gt;0),"Matched", "")</f>
        <v>#REF!</v>
      </c>
    </row>
    <row r="1019" spans="1:18">
      <c r="A1019" s="13">
        <v>11563327</v>
      </c>
      <c r="B1019" s="14">
        <v>43868</v>
      </c>
      <c r="C1019" s="14">
        <v>43868</v>
      </c>
      <c r="D1019" s="15" t="s">
        <v>10</v>
      </c>
      <c r="E1019" s="15">
        <v>0</v>
      </c>
      <c r="F1019" s="15">
        <v>0</v>
      </c>
      <c r="G1019" s="15">
        <v>7816.8</v>
      </c>
      <c r="H1019" s="15">
        <v>240355.17</v>
      </c>
      <c r="I1019" s="15" t="s">
        <v>11</v>
      </c>
      <c r="J1019" s="15" t="s">
        <v>12</v>
      </c>
      <c r="K1019" s="1" t="str">
        <f t="shared" si="53"/>
        <v/>
      </c>
      <c r="L1019" s="1" t="e">
        <f ca="1">IF(AND(K1019&lt;&gt; "", COUNTIF(SAP!#REF!,K1019)&gt;0),"Matched", "")</f>
        <v>#REF!</v>
      </c>
      <c r="M1019" s="1" t="str">
        <f t="shared" si="51"/>
        <v/>
      </c>
      <c r="N1019" s="1" t="e">
        <f ca="1">IF(AND(M1019&lt;&gt; "", COUNTIF(SAP!#REF!,M1019)&gt;0),"Matched", "")</f>
        <v>#REF!</v>
      </c>
      <c r="O1019" s="1" t="str">
        <f t="shared" si="52"/>
        <v/>
      </c>
      <c r="P1019" s="1" t="e">
        <f ca="1">IF(AND(O1019&lt;&gt; "", COUNTIF(SAP!#REF!,O1019)&gt;0),"Matched", "")</f>
        <v>#REF!</v>
      </c>
      <c r="Q1019" s="1" t="str">
        <f ca="1">IF(D1019="AC","Logic4"&amp;"_"&amp;TEXT(C1019,"dd.mm.yyyy") &amp;"_"&amp; 1840899.01,"")</f>
        <v>Logic4_07.02.2020_1840899.01</v>
      </c>
      <c r="R1019" s="1" t="e">
        <f ca="1">IF(AND(Q1019&lt;&gt; "", COUNTIF(SAP!#REF!,Q1019)&gt;0),"Matched", "")</f>
        <v>#REF!</v>
      </c>
    </row>
    <row r="1020" spans="1:18">
      <c r="A1020" s="9">
        <v>11563327</v>
      </c>
      <c r="B1020" s="10">
        <v>43868</v>
      </c>
      <c r="C1020" s="10">
        <v>43868</v>
      </c>
      <c r="D1020" s="11" t="s">
        <v>10</v>
      </c>
      <c r="E1020" s="11">
        <v>0</v>
      </c>
      <c r="F1020" s="11">
        <v>0</v>
      </c>
      <c r="G1020" s="11">
        <v>7890</v>
      </c>
      <c r="H1020" s="11">
        <v>248245.17</v>
      </c>
      <c r="I1020" s="11" t="s">
        <v>11</v>
      </c>
      <c r="J1020" s="11" t="s">
        <v>12</v>
      </c>
      <c r="K1020" s="1" t="str">
        <f t="shared" si="53"/>
        <v/>
      </c>
      <c r="L1020" s="1" t="e">
        <f ca="1">IF(AND(K1020&lt;&gt; "", COUNTIF(SAP!#REF!,K1020)&gt;0),"Matched", "")</f>
        <v>#REF!</v>
      </c>
      <c r="M1020" s="1" t="str">
        <f t="shared" ref="M1020:M1083" si="54">IF(D1020="TR","Logic2"&amp;"_"&amp;TEXT(C1020,"dd.mm.yyyy") &amp;"_"&amp; F1020,"")</f>
        <v/>
      </c>
      <c r="N1020" s="1" t="e">
        <f ca="1">IF(AND(M1020&lt;&gt; "", COUNTIF(SAP!#REF!,M1020)&gt;0),"Matched", "")</f>
        <v>#REF!</v>
      </c>
      <c r="O1020" s="1" t="str">
        <f t="shared" ref="O1020:O1083" si="55">IF(D1020="AF","Logic3"&amp;"_"&amp;G1020,"")</f>
        <v/>
      </c>
      <c r="P1020" s="1" t="e">
        <f ca="1">IF(AND(O1020&lt;&gt; "", COUNTIF(SAP!#REF!,O1020)&gt;0),"Matched", "")</f>
        <v>#REF!</v>
      </c>
      <c r="Q1020" s="1" t="str">
        <f ca="1">IF(D1020="AC","Logic4"&amp;"_"&amp;TEXT(C1020,"dd.mm.yyyy") &amp;"_"&amp; 1840899.01,"")</f>
        <v>Logic4_07.02.2020_1840899.01</v>
      </c>
      <c r="R1020" s="1" t="e">
        <f ca="1">IF(AND(Q1020&lt;&gt; "", COUNTIF(SAP!#REF!,Q1020)&gt;0),"Matched", "")</f>
        <v>#REF!</v>
      </c>
    </row>
    <row r="1021" spans="1:18">
      <c r="A1021" s="13">
        <v>11563327</v>
      </c>
      <c r="B1021" s="14">
        <v>43868</v>
      </c>
      <c r="C1021" s="14">
        <v>43868</v>
      </c>
      <c r="D1021" s="15" t="s">
        <v>10</v>
      </c>
      <c r="E1021" s="15">
        <v>0</v>
      </c>
      <c r="F1021" s="15">
        <v>0</v>
      </c>
      <c r="G1021" s="15">
        <v>7940</v>
      </c>
      <c r="H1021" s="15">
        <v>256185.17</v>
      </c>
      <c r="I1021" s="15" t="s">
        <v>11</v>
      </c>
      <c r="J1021" s="15" t="s">
        <v>12</v>
      </c>
      <c r="K1021" s="1" t="str">
        <f t="shared" si="53"/>
        <v/>
      </c>
      <c r="L1021" s="1" t="e">
        <f ca="1">IF(AND(K1021&lt;&gt; "", COUNTIF(SAP!#REF!,K1021)&gt;0),"Matched", "")</f>
        <v>#REF!</v>
      </c>
      <c r="M1021" s="1" t="str">
        <f t="shared" si="54"/>
        <v/>
      </c>
      <c r="N1021" s="1" t="e">
        <f ca="1">IF(AND(M1021&lt;&gt; "", COUNTIF(SAP!#REF!,M1021)&gt;0),"Matched", "")</f>
        <v>#REF!</v>
      </c>
      <c r="O1021" s="1" t="str">
        <f t="shared" si="55"/>
        <v/>
      </c>
      <c r="P1021" s="1" t="e">
        <f ca="1">IF(AND(O1021&lt;&gt; "", COUNTIF(SAP!#REF!,O1021)&gt;0),"Matched", "")</f>
        <v>#REF!</v>
      </c>
      <c r="Q1021" s="1" t="str">
        <f ca="1">IF(D1021="AC","Logic4"&amp;"_"&amp;TEXT(C1021,"dd.mm.yyyy") &amp;"_"&amp; 1840899.01,"")</f>
        <v>Logic4_07.02.2020_1840899.01</v>
      </c>
      <c r="R1021" s="1" t="e">
        <f ca="1">IF(AND(Q1021&lt;&gt; "", COUNTIF(SAP!#REF!,Q1021)&gt;0),"Matched", "")</f>
        <v>#REF!</v>
      </c>
    </row>
    <row r="1022" spans="1:18">
      <c r="A1022" s="9">
        <v>11563327</v>
      </c>
      <c r="B1022" s="10">
        <v>43868</v>
      </c>
      <c r="C1022" s="10">
        <v>43868</v>
      </c>
      <c r="D1022" s="11" t="s">
        <v>10</v>
      </c>
      <c r="E1022" s="11">
        <v>0</v>
      </c>
      <c r="F1022" s="11">
        <v>0</v>
      </c>
      <c r="G1022" s="11">
        <v>8000.04</v>
      </c>
      <c r="H1022" s="11">
        <v>264185.21000000002</v>
      </c>
      <c r="I1022" s="11" t="s">
        <v>11</v>
      </c>
      <c r="J1022" s="11" t="s">
        <v>12</v>
      </c>
      <c r="K1022" s="1" t="str">
        <f t="shared" si="53"/>
        <v/>
      </c>
      <c r="L1022" s="1" t="e">
        <f ca="1">IF(AND(K1022&lt;&gt; "", COUNTIF(SAP!#REF!,K1022)&gt;0),"Matched", "")</f>
        <v>#REF!</v>
      </c>
      <c r="M1022" s="1" t="str">
        <f t="shared" si="54"/>
        <v/>
      </c>
      <c r="N1022" s="1" t="e">
        <f ca="1">IF(AND(M1022&lt;&gt; "", COUNTIF(SAP!#REF!,M1022)&gt;0),"Matched", "")</f>
        <v>#REF!</v>
      </c>
      <c r="O1022" s="1" t="str">
        <f t="shared" si="55"/>
        <v/>
      </c>
      <c r="P1022" s="1" t="e">
        <f ca="1">IF(AND(O1022&lt;&gt; "", COUNTIF(SAP!#REF!,O1022)&gt;0),"Matched", "")</f>
        <v>#REF!</v>
      </c>
      <c r="Q1022" s="1" t="str">
        <f ca="1">IF(D1022="AC","Logic4"&amp;"_"&amp;TEXT(C1022,"dd.mm.yyyy") &amp;"_"&amp; 1840899.01,"")</f>
        <v>Logic4_07.02.2020_1840899.01</v>
      </c>
      <c r="R1022" s="1" t="e">
        <f ca="1">IF(AND(Q1022&lt;&gt; "", COUNTIF(SAP!#REF!,Q1022)&gt;0),"Matched", "")</f>
        <v>#REF!</v>
      </c>
    </row>
    <row r="1023" spans="1:18">
      <c r="A1023" s="13">
        <v>11563327</v>
      </c>
      <c r="B1023" s="14">
        <v>43868</v>
      </c>
      <c r="C1023" s="14">
        <v>43868</v>
      </c>
      <c r="D1023" s="15" t="s">
        <v>10</v>
      </c>
      <c r="E1023" s="15">
        <v>0</v>
      </c>
      <c r="F1023" s="15">
        <v>0</v>
      </c>
      <c r="G1023" s="15">
        <v>8080</v>
      </c>
      <c r="H1023" s="15">
        <v>272265.21000000002</v>
      </c>
      <c r="I1023" s="15" t="s">
        <v>11</v>
      </c>
      <c r="J1023" s="15" t="s">
        <v>12</v>
      </c>
      <c r="K1023" s="1" t="str">
        <f t="shared" si="53"/>
        <v/>
      </c>
      <c r="L1023" s="1" t="e">
        <f ca="1">IF(AND(K1023&lt;&gt; "", COUNTIF(SAP!#REF!,K1023)&gt;0),"Matched", "")</f>
        <v>#REF!</v>
      </c>
      <c r="M1023" s="1" t="str">
        <f t="shared" si="54"/>
        <v/>
      </c>
      <c r="N1023" s="1" t="e">
        <f ca="1">IF(AND(M1023&lt;&gt; "", COUNTIF(SAP!#REF!,M1023)&gt;0),"Matched", "")</f>
        <v>#REF!</v>
      </c>
      <c r="O1023" s="1" t="str">
        <f t="shared" si="55"/>
        <v/>
      </c>
      <c r="P1023" s="1" t="e">
        <f ca="1">IF(AND(O1023&lt;&gt; "", COUNTIF(SAP!#REF!,O1023)&gt;0),"Matched", "")</f>
        <v>#REF!</v>
      </c>
      <c r="Q1023" s="1" t="str">
        <f ca="1">IF(D1023="AC","Logic4"&amp;"_"&amp;TEXT(C1023,"dd.mm.yyyy") &amp;"_"&amp; 1840899.01,"")</f>
        <v>Logic4_07.02.2020_1840899.01</v>
      </c>
      <c r="R1023" s="1" t="e">
        <f ca="1">IF(AND(Q1023&lt;&gt; "", COUNTIF(SAP!#REF!,Q1023)&gt;0),"Matched", "")</f>
        <v>#REF!</v>
      </c>
    </row>
    <row r="1024" spans="1:18">
      <c r="A1024" s="9">
        <v>11563327</v>
      </c>
      <c r="B1024" s="10">
        <v>43868</v>
      </c>
      <c r="C1024" s="10">
        <v>43868</v>
      </c>
      <c r="D1024" s="11" t="s">
        <v>10</v>
      </c>
      <c r="E1024" s="11">
        <v>0</v>
      </c>
      <c r="F1024" s="11">
        <v>0</v>
      </c>
      <c r="G1024" s="11">
        <v>8405.7000000000007</v>
      </c>
      <c r="H1024" s="11">
        <v>280670.90999999997</v>
      </c>
      <c r="I1024" s="11" t="s">
        <v>11</v>
      </c>
      <c r="J1024" s="11" t="s">
        <v>12</v>
      </c>
      <c r="K1024" s="1" t="str">
        <f t="shared" si="53"/>
        <v/>
      </c>
      <c r="L1024" s="1" t="e">
        <f ca="1">IF(AND(K1024&lt;&gt; "", COUNTIF(SAP!#REF!,K1024)&gt;0),"Matched", "")</f>
        <v>#REF!</v>
      </c>
      <c r="M1024" s="1" t="str">
        <f t="shared" si="54"/>
        <v/>
      </c>
      <c r="N1024" s="1" t="e">
        <f ca="1">IF(AND(M1024&lt;&gt; "", COUNTIF(SAP!#REF!,M1024)&gt;0),"Matched", "")</f>
        <v>#REF!</v>
      </c>
      <c r="O1024" s="1" t="str">
        <f t="shared" si="55"/>
        <v/>
      </c>
      <c r="P1024" s="1" t="e">
        <f ca="1">IF(AND(O1024&lt;&gt; "", COUNTIF(SAP!#REF!,O1024)&gt;0),"Matched", "")</f>
        <v>#REF!</v>
      </c>
      <c r="Q1024" s="1" t="str">
        <f ca="1">IF(D1024="AC","Logic4"&amp;"_"&amp;TEXT(C1024,"dd.mm.yyyy") &amp;"_"&amp; 1840899.01,"")</f>
        <v>Logic4_07.02.2020_1840899.01</v>
      </c>
      <c r="R1024" s="1" t="e">
        <f ca="1">IF(AND(Q1024&lt;&gt; "", COUNTIF(SAP!#REF!,Q1024)&gt;0),"Matched", "")</f>
        <v>#REF!</v>
      </c>
    </row>
    <row r="1025" spans="1:18">
      <c r="A1025" s="13">
        <v>11563327</v>
      </c>
      <c r="B1025" s="14">
        <v>43868</v>
      </c>
      <c r="C1025" s="14">
        <v>43868</v>
      </c>
      <c r="D1025" s="15" t="s">
        <v>10</v>
      </c>
      <c r="E1025" s="15">
        <v>0</v>
      </c>
      <c r="F1025" s="15">
        <v>0</v>
      </c>
      <c r="G1025" s="15">
        <v>8590</v>
      </c>
      <c r="H1025" s="15">
        <v>289260.90999999997</v>
      </c>
      <c r="I1025" s="15" t="s">
        <v>11</v>
      </c>
      <c r="J1025" s="15" t="s">
        <v>12</v>
      </c>
      <c r="K1025" s="1" t="str">
        <f t="shared" si="53"/>
        <v/>
      </c>
      <c r="L1025" s="1" t="e">
        <f ca="1">IF(AND(K1025&lt;&gt; "", COUNTIF(SAP!#REF!,K1025)&gt;0),"Matched", "")</f>
        <v>#REF!</v>
      </c>
      <c r="M1025" s="1" t="str">
        <f t="shared" si="54"/>
        <v/>
      </c>
      <c r="N1025" s="1" t="e">
        <f ca="1">IF(AND(M1025&lt;&gt; "", COUNTIF(SAP!#REF!,M1025)&gt;0),"Matched", "")</f>
        <v>#REF!</v>
      </c>
      <c r="O1025" s="1" t="str">
        <f t="shared" si="55"/>
        <v/>
      </c>
      <c r="P1025" s="1" t="e">
        <f ca="1">IF(AND(O1025&lt;&gt; "", COUNTIF(SAP!#REF!,O1025)&gt;0),"Matched", "")</f>
        <v>#REF!</v>
      </c>
      <c r="Q1025" s="1" t="str">
        <f ca="1">IF(D1025="AC","Logic4"&amp;"_"&amp;TEXT(C1025,"dd.mm.yyyy") &amp;"_"&amp; 1840899.01,"")</f>
        <v>Logic4_07.02.2020_1840899.01</v>
      </c>
      <c r="R1025" s="1" t="e">
        <f ca="1">IF(AND(Q1025&lt;&gt; "", COUNTIF(SAP!#REF!,Q1025)&gt;0),"Matched", "")</f>
        <v>#REF!</v>
      </c>
    </row>
    <row r="1026" spans="1:18">
      <c r="A1026" s="9">
        <v>11563327</v>
      </c>
      <c r="B1026" s="10">
        <v>43868</v>
      </c>
      <c r="C1026" s="10">
        <v>43868</v>
      </c>
      <c r="D1026" s="11" t="s">
        <v>10</v>
      </c>
      <c r="E1026" s="11">
        <v>0</v>
      </c>
      <c r="F1026" s="11">
        <v>0</v>
      </c>
      <c r="G1026" s="11">
        <v>8600</v>
      </c>
      <c r="H1026" s="11">
        <v>297860.90999999997</v>
      </c>
      <c r="I1026" s="11" t="s">
        <v>11</v>
      </c>
      <c r="J1026" s="11" t="s">
        <v>12</v>
      </c>
      <c r="K1026" s="1" t="str">
        <f t="shared" si="53"/>
        <v/>
      </c>
      <c r="L1026" s="1" t="e">
        <f ca="1">IF(AND(K1026&lt;&gt; "", COUNTIF(SAP!#REF!,K1026)&gt;0),"Matched", "")</f>
        <v>#REF!</v>
      </c>
      <c r="M1026" s="1" t="str">
        <f t="shared" si="54"/>
        <v/>
      </c>
      <c r="N1026" s="1" t="e">
        <f ca="1">IF(AND(M1026&lt;&gt; "", COUNTIF(SAP!#REF!,M1026)&gt;0),"Matched", "")</f>
        <v>#REF!</v>
      </c>
      <c r="O1026" s="1" t="str">
        <f t="shared" si="55"/>
        <v/>
      </c>
      <c r="P1026" s="1" t="e">
        <f ca="1">IF(AND(O1026&lt;&gt; "", COUNTIF(SAP!#REF!,O1026)&gt;0),"Matched", "")</f>
        <v>#REF!</v>
      </c>
      <c r="Q1026" s="1" t="str">
        <f ca="1">IF(D1026="AC","Logic4"&amp;"_"&amp;TEXT(C1026,"dd.mm.yyyy") &amp;"_"&amp; 1840899.01,"")</f>
        <v>Logic4_07.02.2020_1840899.01</v>
      </c>
      <c r="R1026" s="1" t="e">
        <f ca="1">IF(AND(Q1026&lt;&gt; "", COUNTIF(SAP!#REF!,Q1026)&gt;0),"Matched", "")</f>
        <v>#REF!</v>
      </c>
    </row>
    <row r="1027" spans="1:18">
      <c r="A1027" s="13">
        <v>11563327</v>
      </c>
      <c r="B1027" s="14">
        <v>43868</v>
      </c>
      <c r="C1027" s="14">
        <v>43868</v>
      </c>
      <c r="D1027" s="15" t="s">
        <v>10</v>
      </c>
      <c r="E1027" s="15">
        <v>0</v>
      </c>
      <c r="F1027" s="15">
        <v>0</v>
      </c>
      <c r="G1027" s="15">
        <v>8610</v>
      </c>
      <c r="H1027" s="15">
        <v>306470.90999999997</v>
      </c>
      <c r="I1027" s="15" t="s">
        <v>11</v>
      </c>
      <c r="J1027" s="15" t="s">
        <v>12</v>
      </c>
      <c r="K1027" s="1" t="str">
        <f t="shared" ref="K1027:K1090" si="56">IF(D1027="TF","Logic1"&amp;"_"&amp;TEXT(C1027, "mm") &amp;"_"&amp; F1027,"")</f>
        <v/>
      </c>
      <c r="L1027" s="1" t="e">
        <f ca="1">IF(AND(K1027&lt;&gt; "", COUNTIF(SAP!#REF!,K1027)&gt;0),"Matched", "")</f>
        <v>#REF!</v>
      </c>
      <c r="M1027" s="1" t="str">
        <f t="shared" si="54"/>
        <v/>
      </c>
      <c r="N1027" s="1" t="e">
        <f ca="1">IF(AND(M1027&lt;&gt; "", COUNTIF(SAP!#REF!,M1027)&gt;0),"Matched", "")</f>
        <v>#REF!</v>
      </c>
      <c r="O1027" s="1" t="str">
        <f t="shared" si="55"/>
        <v/>
      </c>
      <c r="P1027" s="1" t="e">
        <f ca="1">IF(AND(O1027&lt;&gt; "", COUNTIF(SAP!#REF!,O1027)&gt;0),"Matched", "")</f>
        <v>#REF!</v>
      </c>
      <c r="Q1027" s="1" t="str">
        <f ca="1">IF(D1027="AC","Logic4"&amp;"_"&amp;TEXT(C1027,"dd.mm.yyyy") &amp;"_"&amp; 1840899.01,"")</f>
        <v>Logic4_07.02.2020_1840899.01</v>
      </c>
      <c r="R1027" s="1" t="e">
        <f ca="1">IF(AND(Q1027&lt;&gt; "", COUNTIF(SAP!#REF!,Q1027)&gt;0),"Matched", "")</f>
        <v>#REF!</v>
      </c>
    </row>
    <row r="1028" spans="1:18">
      <c r="A1028" s="9">
        <v>11563327</v>
      </c>
      <c r="B1028" s="10">
        <v>43868</v>
      </c>
      <c r="C1028" s="10">
        <v>43868</v>
      </c>
      <c r="D1028" s="11" t="s">
        <v>10</v>
      </c>
      <c r="E1028" s="11">
        <v>0</v>
      </c>
      <c r="F1028" s="11">
        <v>0</v>
      </c>
      <c r="G1028" s="11">
        <v>8627.91</v>
      </c>
      <c r="H1028" s="11">
        <v>315098.82</v>
      </c>
      <c r="I1028" s="11" t="s">
        <v>11</v>
      </c>
      <c r="J1028" s="11" t="s">
        <v>12</v>
      </c>
      <c r="K1028" s="1" t="str">
        <f t="shared" si="56"/>
        <v/>
      </c>
      <c r="L1028" s="1" t="e">
        <f ca="1">IF(AND(K1028&lt;&gt; "", COUNTIF(SAP!#REF!,K1028)&gt;0),"Matched", "")</f>
        <v>#REF!</v>
      </c>
      <c r="M1028" s="1" t="str">
        <f t="shared" si="54"/>
        <v/>
      </c>
      <c r="N1028" s="1" t="e">
        <f ca="1">IF(AND(M1028&lt;&gt; "", COUNTIF(SAP!#REF!,M1028)&gt;0),"Matched", "")</f>
        <v>#REF!</v>
      </c>
      <c r="O1028" s="1" t="str">
        <f t="shared" si="55"/>
        <v/>
      </c>
      <c r="P1028" s="1" t="e">
        <f ca="1">IF(AND(O1028&lt;&gt; "", COUNTIF(SAP!#REF!,O1028)&gt;0),"Matched", "")</f>
        <v>#REF!</v>
      </c>
      <c r="Q1028" s="1" t="str">
        <f ca="1">IF(D1028="AC","Logic4"&amp;"_"&amp;TEXT(C1028,"dd.mm.yyyy") &amp;"_"&amp; 1840899.01,"")</f>
        <v>Logic4_07.02.2020_1840899.01</v>
      </c>
      <c r="R1028" s="1" t="e">
        <f ca="1">IF(AND(Q1028&lt;&gt; "", COUNTIF(SAP!#REF!,Q1028)&gt;0),"Matched", "")</f>
        <v>#REF!</v>
      </c>
    </row>
    <row r="1029" spans="1:18">
      <c r="A1029" s="13">
        <v>11563327</v>
      </c>
      <c r="B1029" s="14">
        <v>43868</v>
      </c>
      <c r="C1029" s="14">
        <v>43868</v>
      </c>
      <c r="D1029" s="15" t="s">
        <v>10</v>
      </c>
      <c r="E1029" s="15">
        <v>0</v>
      </c>
      <c r="F1029" s="15">
        <v>0</v>
      </c>
      <c r="G1029" s="15">
        <v>8660.07</v>
      </c>
      <c r="H1029" s="15">
        <v>323758.89</v>
      </c>
      <c r="I1029" s="15" t="s">
        <v>11</v>
      </c>
      <c r="J1029" s="15" t="s">
        <v>12</v>
      </c>
      <c r="K1029" s="1" t="str">
        <f t="shared" si="56"/>
        <v/>
      </c>
      <c r="L1029" s="1" t="e">
        <f ca="1">IF(AND(K1029&lt;&gt; "", COUNTIF(SAP!#REF!,K1029)&gt;0),"Matched", "")</f>
        <v>#REF!</v>
      </c>
      <c r="M1029" s="1" t="str">
        <f t="shared" si="54"/>
        <v/>
      </c>
      <c r="N1029" s="1" t="e">
        <f ca="1">IF(AND(M1029&lt;&gt; "", COUNTIF(SAP!#REF!,M1029)&gt;0),"Matched", "")</f>
        <v>#REF!</v>
      </c>
      <c r="O1029" s="1" t="str">
        <f t="shared" si="55"/>
        <v/>
      </c>
      <c r="P1029" s="1" t="e">
        <f ca="1">IF(AND(O1029&lt;&gt; "", COUNTIF(SAP!#REF!,O1029)&gt;0),"Matched", "")</f>
        <v>#REF!</v>
      </c>
      <c r="Q1029" s="1" t="str">
        <f ca="1">IF(D1029="AC","Logic4"&amp;"_"&amp;TEXT(C1029,"dd.mm.yyyy") &amp;"_"&amp; 1840899.01,"")</f>
        <v>Logic4_07.02.2020_1840899.01</v>
      </c>
      <c r="R1029" s="1" t="e">
        <f ca="1">IF(AND(Q1029&lt;&gt; "", COUNTIF(SAP!#REF!,Q1029)&gt;0),"Matched", "")</f>
        <v>#REF!</v>
      </c>
    </row>
    <row r="1030" spans="1:18">
      <c r="A1030" s="9">
        <v>11563327</v>
      </c>
      <c r="B1030" s="10">
        <v>43868</v>
      </c>
      <c r="C1030" s="10">
        <v>43868</v>
      </c>
      <c r="D1030" s="11" t="s">
        <v>10</v>
      </c>
      <c r="E1030" s="11">
        <v>0</v>
      </c>
      <c r="F1030" s="11">
        <v>0</v>
      </c>
      <c r="G1030" s="11">
        <v>8925.5</v>
      </c>
      <c r="H1030" s="11">
        <v>332684.39</v>
      </c>
      <c r="I1030" s="11" t="s">
        <v>11</v>
      </c>
      <c r="J1030" s="11" t="s">
        <v>12</v>
      </c>
      <c r="K1030" s="1" t="str">
        <f t="shared" si="56"/>
        <v/>
      </c>
      <c r="L1030" s="1" t="e">
        <f ca="1">IF(AND(K1030&lt;&gt; "", COUNTIF(SAP!#REF!,K1030)&gt;0),"Matched", "")</f>
        <v>#REF!</v>
      </c>
      <c r="M1030" s="1" t="str">
        <f t="shared" si="54"/>
        <v/>
      </c>
      <c r="N1030" s="1" t="e">
        <f ca="1">IF(AND(M1030&lt;&gt; "", COUNTIF(SAP!#REF!,M1030)&gt;0),"Matched", "")</f>
        <v>#REF!</v>
      </c>
      <c r="O1030" s="1" t="str">
        <f t="shared" si="55"/>
        <v/>
      </c>
      <c r="P1030" s="1" t="e">
        <f ca="1">IF(AND(O1030&lt;&gt; "", COUNTIF(SAP!#REF!,O1030)&gt;0),"Matched", "")</f>
        <v>#REF!</v>
      </c>
      <c r="Q1030" s="1" t="str">
        <f ca="1">IF(D1030="AC","Logic4"&amp;"_"&amp;TEXT(C1030,"dd.mm.yyyy") &amp;"_"&amp; 1840899.01,"")</f>
        <v>Logic4_07.02.2020_1840899.01</v>
      </c>
      <c r="R1030" s="1" t="e">
        <f ca="1">IF(AND(Q1030&lt;&gt; "", COUNTIF(SAP!#REF!,Q1030)&gt;0),"Matched", "")</f>
        <v>#REF!</v>
      </c>
    </row>
    <row r="1031" spans="1:18">
      <c r="A1031" s="13">
        <v>11563327</v>
      </c>
      <c r="B1031" s="14">
        <v>43868</v>
      </c>
      <c r="C1031" s="14">
        <v>43868</v>
      </c>
      <c r="D1031" s="15" t="s">
        <v>10</v>
      </c>
      <c r="E1031" s="15">
        <v>0</v>
      </c>
      <c r="F1031" s="15">
        <v>0</v>
      </c>
      <c r="G1031" s="15">
        <v>8994.6</v>
      </c>
      <c r="H1031" s="15">
        <v>341678.99</v>
      </c>
      <c r="I1031" s="15" t="s">
        <v>11</v>
      </c>
      <c r="J1031" s="15" t="s">
        <v>12</v>
      </c>
      <c r="K1031" s="1" t="str">
        <f t="shared" si="56"/>
        <v/>
      </c>
      <c r="L1031" s="1" t="e">
        <f ca="1">IF(AND(K1031&lt;&gt; "", COUNTIF(SAP!#REF!,K1031)&gt;0),"Matched", "")</f>
        <v>#REF!</v>
      </c>
      <c r="M1031" s="1" t="str">
        <f t="shared" si="54"/>
        <v/>
      </c>
      <c r="N1031" s="1" t="e">
        <f ca="1">IF(AND(M1031&lt;&gt; "", COUNTIF(SAP!#REF!,M1031)&gt;0),"Matched", "")</f>
        <v>#REF!</v>
      </c>
      <c r="O1031" s="1" t="str">
        <f t="shared" si="55"/>
        <v/>
      </c>
      <c r="P1031" s="1" t="e">
        <f ca="1">IF(AND(O1031&lt;&gt; "", COUNTIF(SAP!#REF!,O1031)&gt;0),"Matched", "")</f>
        <v>#REF!</v>
      </c>
      <c r="Q1031" s="1" t="str">
        <f ca="1">IF(D1031="AC","Logic4"&amp;"_"&amp;TEXT(C1031,"dd.mm.yyyy") &amp;"_"&amp; 1840899.01,"")</f>
        <v>Logic4_07.02.2020_1840899.01</v>
      </c>
      <c r="R1031" s="1" t="e">
        <f ca="1">IF(AND(Q1031&lt;&gt; "", COUNTIF(SAP!#REF!,Q1031)&gt;0),"Matched", "")</f>
        <v>#REF!</v>
      </c>
    </row>
    <row r="1032" spans="1:18">
      <c r="A1032" s="9">
        <v>11563327</v>
      </c>
      <c r="B1032" s="10">
        <v>43868</v>
      </c>
      <c r="C1032" s="10">
        <v>43868</v>
      </c>
      <c r="D1032" s="11" t="s">
        <v>10</v>
      </c>
      <c r="E1032" s="11">
        <v>0</v>
      </c>
      <c r="F1032" s="11">
        <v>0</v>
      </c>
      <c r="G1032" s="11">
        <v>9030</v>
      </c>
      <c r="H1032" s="11">
        <v>350708.99</v>
      </c>
      <c r="I1032" s="11" t="s">
        <v>11</v>
      </c>
      <c r="J1032" s="11" t="s">
        <v>12</v>
      </c>
      <c r="K1032" s="1" t="str">
        <f t="shared" si="56"/>
        <v/>
      </c>
      <c r="L1032" s="1" t="e">
        <f ca="1">IF(AND(K1032&lt;&gt; "", COUNTIF(SAP!#REF!,K1032)&gt;0),"Matched", "")</f>
        <v>#REF!</v>
      </c>
      <c r="M1032" s="1" t="str">
        <f t="shared" si="54"/>
        <v/>
      </c>
      <c r="N1032" s="1" t="e">
        <f ca="1">IF(AND(M1032&lt;&gt; "", COUNTIF(SAP!#REF!,M1032)&gt;0),"Matched", "")</f>
        <v>#REF!</v>
      </c>
      <c r="O1032" s="1" t="str">
        <f t="shared" si="55"/>
        <v/>
      </c>
      <c r="P1032" s="1" t="e">
        <f ca="1">IF(AND(O1032&lt;&gt; "", COUNTIF(SAP!#REF!,O1032)&gt;0),"Matched", "")</f>
        <v>#REF!</v>
      </c>
      <c r="Q1032" s="1" t="str">
        <f ca="1">IF(D1032="AC","Logic4"&amp;"_"&amp;TEXT(C1032,"dd.mm.yyyy") &amp;"_"&amp; 1840899.01,"")</f>
        <v>Logic4_07.02.2020_1840899.01</v>
      </c>
      <c r="R1032" s="1" t="e">
        <f ca="1">IF(AND(Q1032&lt;&gt; "", COUNTIF(SAP!#REF!,Q1032)&gt;0),"Matched", "")</f>
        <v>#REF!</v>
      </c>
    </row>
    <row r="1033" spans="1:18">
      <c r="A1033" s="13">
        <v>11563327</v>
      </c>
      <c r="B1033" s="14">
        <v>43868</v>
      </c>
      <c r="C1033" s="14">
        <v>43868</v>
      </c>
      <c r="D1033" s="15" t="s">
        <v>10</v>
      </c>
      <c r="E1033" s="15">
        <v>0</v>
      </c>
      <c r="F1033" s="15">
        <v>0</v>
      </c>
      <c r="G1033" s="15">
        <v>9060</v>
      </c>
      <c r="H1033" s="15">
        <v>359768.99</v>
      </c>
      <c r="I1033" s="15" t="s">
        <v>11</v>
      </c>
      <c r="J1033" s="15" t="s">
        <v>12</v>
      </c>
      <c r="K1033" s="1" t="str">
        <f t="shared" si="56"/>
        <v/>
      </c>
      <c r="L1033" s="1" t="e">
        <f ca="1">IF(AND(K1033&lt;&gt; "", COUNTIF(SAP!#REF!,K1033)&gt;0),"Matched", "")</f>
        <v>#REF!</v>
      </c>
      <c r="M1033" s="1" t="str">
        <f t="shared" si="54"/>
        <v/>
      </c>
      <c r="N1033" s="1" t="e">
        <f ca="1">IF(AND(M1033&lt;&gt; "", COUNTIF(SAP!#REF!,M1033)&gt;0),"Matched", "")</f>
        <v>#REF!</v>
      </c>
      <c r="O1033" s="1" t="str">
        <f t="shared" si="55"/>
        <v/>
      </c>
      <c r="P1033" s="1" t="e">
        <f ca="1">IF(AND(O1033&lt;&gt; "", COUNTIF(SAP!#REF!,O1033)&gt;0),"Matched", "")</f>
        <v>#REF!</v>
      </c>
      <c r="Q1033" s="1" t="str">
        <f ca="1">IF(D1033="AC","Logic4"&amp;"_"&amp;TEXT(C1033,"dd.mm.yyyy") &amp;"_"&amp; 1840899.01,"")</f>
        <v>Logic4_07.02.2020_1840899.01</v>
      </c>
      <c r="R1033" s="1" t="e">
        <f ca="1">IF(AND(Q1033&lt;&gt; "", COUNTIF(SAP!#REF!,Q1033)&gt;0),"Matched", "")</f>
        <v>#REF!</v>
      </c>
    </row>
    <row r="1034" spans="1:18">
      <c r="A1034" s="9">
        <v>11563327</v>
      </c>
      <c r="B1034" s="10">
        <v>43868</v>
      </c>
      <c r="C1034" s="10">
        <v>43868</v>
      </c>
      <c r="D1034" s="11" t="s">
        <v>10</v>
      </c>
      <c r="E1034" s="11">
        <v>0</v>
      </c>
      <c r="F1034" s="11">
        <v>0</v>
      </c>
      <c r="G1034" s="11">
        <v>9079.5</v>
      </c>
      <c r="H1034" s="11">
        <v>368848.49</v>
      </c>
      <c r="I1034" s="11" t="s">
        <v>11</v>
      </c>
      <c r="J1034" s="11" t="s">
        <v>12</v>
      </c>
      <c r="K1034" s="1" t="str">
        <f t="shared" si="56"/>
        <v/>
      </c>
      <c r="L1034" s="1" t="e">
        <f ca="1">IF(AND(K1034&lt;&gt; "", COUNTIF(SAP!#REF!,K1034)&gt;0),"Matched", "")</f>
        <v>#REF!</v>
      </c>
      <c r="M1034" s="1" t="str">
        <f t="shared" si="54"/>
        <v/>
      </c>
      <c r="N1034" s="1" t="e">
        <f ca="1">IF(AND(M1034&lt;&gt; "", COUNTIF(SAP!#REF!,M1034)&gt;0),"Matched", "")</f>
        <v>#REF!</v>
      </c>
      <c r="O1034" s="1" t="str">
        <f t="shared" si="55"/>
        <v/>
      </c>
      <c r="P1034" s="1" t="e">
        <f ca="1">IF(AND(O1034&lt;&gt; "", COUNTIF(SAP!#REF!,O1034)&gt;0),"Matched", "")</f>
        <v>#REF!</v>
      </c>
      <c r="Q1034" s="1" t="str">
        <f ca="1">IF(D1034="AC","Logic4"&amp;"_"&amp;TEXT(C1034,"dd.mm.yyyy") &amp;"_"&amp; 1840899.01,"")</f>
        <v>Logic4_07.02.2020_1840899.01</v>
      </c>
      <c r="R1034" s="1" t="e">
        <f ca="1">IF(AND(Q1034&lt;&gt; "", COUNTIF(SAP!#REF!,Q1034)&gt;0),"Matched", "")</f>
        <v>#REF!</v>
      </c>
    </row>
    <row r="1035" spans="1:18">
      <c r="A1035" s="13">
        <v>11563327</v>
      </c>
      <c r="B1035" s="14">
        <v>43868</v>
      </c>
      <c r="C1035" s="14">
        <v>43868</v>
      </c>
      <c r="D1035" s="15" t="s">
        <v>10</v>
      </c>
      <c r="E1035" s="15">
        <v>0</v>
      </c>
      <c r="F1035" s="15">
        <v>0</v>
      </c>
      <c r="G1035" s="15">
        <v>9760</v>
      </c>
      <c r="H1035" s="15">
        <v>378608.49</v>
      </c>
      <c r="I1035" s="15" t="s">
        <v>11</v>
      </c>
      <c r="J1035" s="15" t="s">
        <v>12</v>
      </c>
      <c r="K1035" s="1" t="str">
        <f t="shared" si="56"/>
        <v/>
      </c>
      <c r="L1035" s="1" t="e">
        <f ca="1">IF(AND(K1035&lt;&gt; "", COUNTIF(SAP!#REF!,K1035)&gt;0),"Matched", "")</f>
        <v>#REF!</v>
      </c>
      <c r="M1035" s="1" t="str">
        <f t="shared" si="54"/>
        <v/>
      </c>
      <c r="N1035" s="1" t="e">
        <f ca="1">IF(AND(M1035&lt;&gt; "", COUNTIF(SAP!#REF!,M1035)&gt;0),"Matched", "")</f>
        <v>#REF!</v>
      </c>
      <c r="O1035" s="1" t="str">
        <f t="shared" si="55"/>
        <v/>
      </c>
      <c r="P1035" s="1" t="e">
        <f ca="1">IF(AND(O1035&lt;&gt; "", COUNTIF(SAP!#REF!,O1035)&gt;0),"Matched", "")</f>
        <v>#REF!</v>
      </c>
      <c r="Q1035" s="1" t="str">
        <f ca="1">IF(D1035="AC","Logic4"&amp;"_"&amp;TEXT(C1035,"dd.mm.yyyy") &amp;"_"&amp; 1840899.01,"")</f>
        <v>Logic4_07.02.2020_1840899.01</v>
      </c>
      <c r="R1035" s="1" t="e">
        <f ca="1">IF(AND(Q1035&lt;&gt; "", COUNTIF(SAP!#REF!,Q1035)&gt;0),"Matched", "")</f>
        <v>#REF!</v>
      </c>
    </row>
    <row r="1036" spans="1:18">
      <c r="A1036" s="9">
        <v>11563327</v>
      </c>
      <c r="B1036" s="10">
        <v>43868</v>
      </c>
      <c r="C1036" s="10">
        <v>43868</v>
      </c>
      <c r="D1036" s="11" t="s">
        <v>10</v>
      </c>
      <c r="E1036" s="11">
        <v>0</v>
      </c>
      <c r="F1036" s="11">
        <v>0</v>
      </c>
      <c r="G1036" s="11">
        <v>10200.9</v>
      </c>
      <c r="H1036" s="11">
        <v>388809.39</v>
      </c>
      <c r="I1036" s="11" t="s">
        <v>11</v>
      </c>
      <c r="J1036" s="11" t="s">
        <v>12</v>
      </c>
      <c r="K1036" s="1" t="str">
        <f t="shared" si="56"/>
        <v/>
      </c>
      <c r="L1036" s="1" t="e">
        <f ca="1">IF(AND(K1036&lt;&gt; "", COUNTIF(SAP!#REF!,K1036)&gt;0),"Matched", "")</f>
        <v>#REF!</v>
      </c>
      <c r="M1036" s="1" t="str">
        <f t="shared" si="54"/>
        <v/>
      </c>
      <c r="N1036" s="1" t="e">
        <f ca="1">IF(AND(M1036&lt;&gt; "", COUNTIF(SAP!#REF!,M1036)&gt;0),"Matched", "")</f>
        <v>#REF!</v>
      </c>
      <c r="O1036" s="1" t="str">
        <f t="shared" si="55"/>
        <v/>
      </c>
      <c r="P1036" s="1" t="e">
        <f ca="1">IF(AND(O1036&lt;&gt; "", COUNTIF(SAP!#REF!,O1036)&gt;0),"Matched", "")</f>
        <v>#REF!</v>
      </c>
      <c r="Q1036" s="1" t="str">
        <f ca="1">IF(D1036="AC","Logic4"&amp;"_"&amp;TEXT(C1036,"dd.mm.yyyy") &amp;"_"&amp; 1840899.01,"")</f>
        <v>Logic4_07.02.2020_1840899.01</v>
      </c>
      <c r="R1036" s="1" t="e">
        <f ca="1">IF(AND(Q1036&lt;&gt; "", COUNTIF(SAP!#REF!,Q1036)&gt;0),"Matched", "")</f>
        <v>#REF!</v>
      </c>
    </row>
    <row r="1037" spans="1:18">
      <c r="A1037" s="13">
        <v>11563327</v>
      </c>
      <c r="B1037" s="14">
        <v>43868</v>
      </c>
      <c r="C1037" s="14">
        <v>43868</v>
      </c>
      <c r="D1037" s="15" t="s">
        <v>10</v>
      </c>
      <c r="E1037" s="15">
        <v>0</v>
      </c>
      <c r="F1037" s="15">
        <v>0</v>
      </c>
      <c r="G1037" s="15">
        <v>10761.08</v>
      </c>
      <c r="H1037" s="15">
        <v>399570.47</v>
      </c>
      <c r="I1037" s="15" t="s">
        <v>11</v>
      </c>
      <c r="J1037" s="15" t="s">
        <v>12</v>
      </c>
      <c r="K1037" s="1" t="str">
        <f t="shared" si="56"/>
        <v/>
      </c>
      <c r="L1037" s="1" t="e">
        <f ca="1">IF(AND(K1037&lt;&gt; "", COUNTIF(SAP!#REF!,K1037)&gt;0),"Matched", "")</f>
        <v>#REF!</v>
      </c>
      <c r="M1037" s="1" t="str">
        <f t="shared" si="54"/>
        <v/>
      </c>
      <c r="N1037" s="1" t="e">
        <f ca="1">IF(AND(M1037&lt;&gt; "", COUNTIF(SAP!#REF!,M1037)&gt;0),"Matched", "")</f>
        <v>#REF!</v>
      </c>
      <c r="O1037" s="1" t="str">
        <f t="shared" si="55"/>
        <v/>
      </c>
      <c r="P1037" s="1" t="e">
        <f ca="1">IF(AND(O1037&lt;&gt; "", COUNTIF(SAP!#REF!,O1037)&gt;0),"Matched", "")</f>
        <v>#REF!</v>
      </c>
      <c r="Q1037" s="1" t="str">
        <f ca="1">IF(D1037="AC","Logic4"&amp;"_"&amp;TEXT(C1037,"dd.mm.yyyy") &amp;"_"&amp; 1840899.01,"")</f>
        <v>Logic4_07.02.2020_1840899.01</v>
      </c>
      <c r="R1037" s="1" t="e">
        <f ca="1">IF(AND(Q1037&lt;&gt; "", COUNTIF(SAP!#REF!,Q1037)&gt;0),"Matched", "")</f>
        <v>#REF!</v>
      </c>
    </row>
    <row r="1038" spans="1:18">
      <c r="A1038" s="9">
        <v>11563327</v>
      </c>
      <c r="B1038" s="10">
        <v>43868</v>
      </c>
      <c r="C1038" s="10">
        <v>43868</v>
      </c>
      <c r="D1038" s="11" t="s">
        <v>10</v>
      </c>
      <c r="E1038" s="11">
        <v>0</v>
      </c>
      <c r="F1038" s="11">
        <v>0</v>
      </c>
      <c r="G1038" s="11">
        <v>10801.6</v>
      </c>
      <c r="H1038" s="11">
        <v>410372.07</v>
      </c>
      <c r="I1038" s="11" t="s">
        <v>11</v>
      </c>
      <c r="J1038" s="11" t="s">
        <v>12</v>
      </c>
      <c r="K1038" s="1" t="str">
        <f t="shared" si="56"/>
        <v/>
      </c>
      <c r="L1038" s="1" t="e">
        <f ca="1">IF(AND(K1038&lt;&gt; "", COUNTIF(SAP!#REF!,K1038)&gt;0),"Matched", "")</f>
        <v>#REF!</v>
      </c>
      <c r="M1038" s="1" t="str">
        <f t="shared" si="54"/>
        <v/>
      </c>
      <c r="N1038" s="1" t="e">
        <f ca="1">IF(AND(M1038&lt;&gt; "", COUNTIF(SAP!#REF!,M1038)&gt;0),"Matched", "")</f>
        <v>#REF!</v>
      </c>
      <c r="O1038" s="1" t="str">
        <f t="shared" si="55"/>
        <v/>
      </c>
      <c r="P1038" s="1" t="e">
        <f ca="1">IF(AND(O1038&lt;&gt; "", COUNTIF(SAP!#REF!,O1038)&gt;0),"Matched", "")</f>
        <v>#REF!</v>
      </c>
      <c r="Q1038" s="1" t="str">
        <f ca="1">IF(D1038="AC","Logic4"&amp;"_"&amp;TEXT(C1038,"dd.mm.yyyy") &amp;"_"&amp; 1840899.01,"")</f>
        <v>Logic4_07.02.2020_1840899.01</v>
      </c>
      <c r="R1038" s="1" t="e">
        <f ca="1">IF(AND(Q1038&lt;&gt; "", COUNTIF(SAP!#REF!,Q1038)&gt;0),"Matched", "")</f>
        <v>#REF!</v>
      </c>
    </row>
    <row r="1039" spans="1:18">
      <c r="A1039" s="13">
        <v>11563327</v>
      </c>
      <c r="B1039" s="14">
        <v>43868</v>
      </c>
      <c r="C1039" s="14">
        <v>43868</v>
      </c>
      <c r="D1039" s="15" t="s">
        <v>10</v>
      </c>
      <c r="E1039" s="15">
        <v>0</v>
      </c>
      <c r="F1039" s="15">
        <v>0</v>
      </c>
      <c r="G1039" s="15">
        <v>11005</v>
      </c>
      <c r="H1039" s="15">
        <v>421377.07</v>
      </c>
      <c r="I1039" s="15" t="s">
        <v>11</v>
      </c>
      <c r="J1039" s="15" t="s">
        <v>12</v>
      </c>
      <c r="K1039" s="1" t="str">
        <f t="shared" si="56"/>
        <v/>
      </c>
      <c r="L1039" s="1" t="e">
        <f ca="1">IF(AND(K1039&lt;&gt; "", COUNTIF(SAP!#REF!,K1039)&gt;0),"Matched", "")</f>
        <v>#REF!</v>
      </c>
      <c r="M1039" s="1" t="str">
        <f t="shared" si="54"/>
        <v/>
      </c>
      <c r="N1039" s="1" t="e">
        <f ca="1">IF(AND(M1039&lt;&gt; "", COUNTIF(SAP!#REF!,M1039)&gt;0),"Matched", "")</f>
        <v>#REF!</v>
      </c>
      <c r="O1039" s="1" t="str">
        <f t="shared" si="55"/>
        <v/>
      </c>
      <c r="P1039" s="1" t="e">
        <f ca="1">IF(AND(O1039&lt;&gt; "", COUNTIF(SAP!#REF!,O1039)&gt;0),"Matched", "")</f>
        <v>#REF!</v>
      </c>
      <c r="Q1039" s="1" t="str">
        <f ca="1">IF(D1039="AC","Logic4"&amp;"_"&amp;TEXT(C1039,"dd.mm.yyyy") &amp;"_"&amp; 1840899.01,"")</f>
        <v>Logic4_07.02.2020_1840899.01</v>
      </c>
      <c r="R1039" s="1" t="e">
        <f ca="1">IF(AND(Q1039&lt;&gt; "", COUNTIF(SAP!#REF!,Q1039)&gt;0),"Matched", "")</f>
        <v>#REF!</v>
      </c>
    </row>
    <row r="1040" spans="1:18">
      <c r="A1040" s="9">
        <v>11563327</v>
      </c>
      <c r="B1040" s="10">
        <v>43868</v>
      </c>
      <c r="C1040" s="10">
        <v>43868</v>
      </c>
      <c r="D1040" s="11" t="s">
        <v>10</v>
      </c>
      <c r="E1040" s="11">
        <v>0</v>
      </c>
      <c r="F1040" s="11">
        <v>0</v>
      </c>
      <c r="G1040" s="11">
        <v>11006.51</v>
      </c>
      <c r="H1040" s="11">
        <v>432383.58</v>
      </c>
      <c r="I1040" s="11" t="s">
        <v>11</v>
      </c>
      <c r="J1040" s="11" t="s">
        <v>12</v>
      </c>
      <c r="K1040" s="1" t="str">
        <f t="shared" si="56"/>
        <v/>
      </c>
      <c r="L1040" s="1" t="e">
        <f ca="1">IF(AND(K1040&lt;&gt; "", COUNTIF(SAP!#REF!,K1040)&gt;0),"Matched", "")</f>
        <v>#REF!</v>
      </c>
      <c r="M1040" s="1" t="str">
        <f t="shared" si="54"/>
        <v/>
      </c>
      <c r="N1040" s="1" t="e">
        <f ca="1">IF(AND(M1040&lt;&gt; "", COUNTIF(SAP!#REF!,M1040)&gt;0),"Matched", "")</f>
        <v>#REF!</v>
      </c>
      <c r="O1040" s="1" t="str">
        <f t="shared" si="55"/>
        <v/>
      </c>
      <c r="P1040" s="1" t="e">
        <f ca="1">IF(AND(O1040&lt;&gt; "", COUNTIF(SAP!#REF!,O1040)&gt;0),"Matched", "")</f>
        <v>#REF!</v>
      </c>
      <c r="Q1040" s="1" t="str">
        <f ca="1">IF(D1040="AC","Logic4"&amp;"_"&amp;TEXT(C1040,"dd.mm.yyyy") &amp;"_"&amp; 1840899.01,"")</f>
        <v>Logic4_07.02.2020_1840899.01</v>
      </c>
      <c r="R1040" s="1" t="e">
        <f ca="1">IF(AND(Q1040&lt;&gt; "", COUNTIF(SAP!#REF!,Q1040)&gt;0),"Matched", "")</f>
        <v>#REF!</v>
      </c>
    </row>
    <row r="1041" spans="1:18">
      <c r="A1041" s="13">
        <v>11563327</v>
      </c>
      <c r="B1041" s="14">
        <v>43868</v>
      </c>
      <c r="C1041" s="14">
        <v>43868</v>
      </c>
      <c r="D1041" s="15" t="s">
        <v>10</v>
      </c>
      <c r="E1041" s="15">
        <v>0</v>
      </c>
      <c r="F1041" s="15">
        <v>0</v>
      </c>
      <c r="G1041" s="15">
        <v>11054.6</v>
      </c>
      <c r="H1041" s="15">
        <v>443438.18</v>
      </c>
      <c r="I1041" s="15" t="s">
        <v>11</v>
      </c>
      <c r="J1041" s="15" t="s">
        <v>12</v>
      </c>
      <c r="K1041" s="1" t="str">
        <f t="shared" si="56"/>
        <v/>
      </c>
      <c r="L1041" s="1" t="e">
        <f ca="1">IF(AND(K1041&lt;&gt; "", COUNTIF(SAP!#REF!,K1041)&gt;0),"Matched", "")</f>
        <v>#REF!</v>
      </c>
      <c r="M1041" s="1" t="str">
        <f t="shared" si="54"/>
        <v/>
      </c>
      <c r="N1041" s="1" t="e">
        <f ca="1">IF(AND(M1041&lt;&gt; "", COUNTIF(SAP!#REF!,M1041)&gt;0),"Matched", "")</f>
        <v>#REF!</v>
      </c>
      <c r="O1041" s="1" t="str">
        <f t="shared" si="55"/>
        <v/>
      </c>
      <c r="P1041" s="1" t="e">
        <f ca="1">IF(AND(O1041&lt;&gt; "", COUNTIF(SAP!#REF!,O1041)&gt;0),"Matched", "")</f>
        <v>#REF!</v>
      </c>
      <c r="Q1041" s="1" t="str">
        <f ca="1">IF(D1041="AC","Logic4"&amp;"_"&amp;TEXT(C1041,"dd.mm.yyyy") &amp;"_"&amp; 1840899.01,"")</f>
        <v>Logic4_07.02.2020_1840899.01</v>
      </c>
      <c r="R1041" s="1" t="e">
        <f ca="1">IF(AND(Q1041&lt;&gt; "", COUNTIF(SAP!#REF!,Q1041)&gt;0),"Matched", "")</f>
        <v>#REF!</v>
      </c>
    </row>
    <row r="1042" spans="1:18">
      <c r="A1042" s="9">
        <v>11563327</v>
      </c>
      <c r="B1042" s="10">
        <v>43868</v>
      </c>
      <c r="C1042" s="10">
        <v>43868</v>
      </c>
      <c r="D1042" s="11" t="s">
        <v>10</v>
      </c>
      <c r="E1042" s="11">
        <v>0</v>
      </c>
      <c r="F1042" s="11">
        <v>0</v>
      </c>
      <c r="G1042" s="11">
        <v>11380</v>
      </c>
      <c r="H1042" s="11">
        <v>454818.18</v>
      </c>
      <c r="I1042" s="11" t="s">
        <v>11</v>
      </c>
      <c r="J1042" s="11" t="s">
        <v>12</v>
      </c>
      <c r="K1042" s="1" t="str">
        <f t="shared" si="56"/>
        <v/>
      </c>
      <c r="L1042" s="1" t="e">
        <f ca="1">IF(AND(K1042&lt;&gt; "", COUNTIF(SAP!#REF!,K1042)&gt;0),"Matched", "")</f>
        <v>#REF!</v>
      </c>
      <c r="M1042" s="1" t="str">
        <f t="shared" si="54"/>
        <v/>
      </c>
      <c r="N1042" s="1" t="e">
        <f ca="1">IF(AND(M1042&lt;&gt; "", COUNTIF(SAP!#REF!,M1042)&gt;0),"Matched", "")</f>
        <v>#REF!</v>
      </c>
      <c r="O1042" s="1" t="str">
        <f t="shared" si="55"/>
        <v/>
      </c>
      <c r="P1042" s="1" t="e">
        <f ca="1">IF(AND(O1042&lt;&gt; "", COUNTIF(SAP!#REF!,O1042)&gt;0),"Matched", "")</f>
        <v>#REF!</v>
      </c>
      <c r="Q1042" s="1" t="str">
        <f ca="1">IF(D1042="AC","Logic4"&amp;"_"&amp;TEXT(C1042,"dd.mm.yyyy") &amp;"_"&amp; 1840899.01,"")</f>
        <v>Logic4_07.02.2020_1840899.01</v>
      </c>
      <c r="R1042" s="1" t="e">
        <f ca="1">IF(AND(Q1042&lt;&gt; "", COUNTIF(SAP!#REF!,Q1042)&gt;0),"Matched", "")</f>
        <v>#REF!</v>
      </c>
    </row>
    <row r="1043" spans="1:18">
      <c r="A1043" s="13">
        <v>11563327</v>
      </c>
      <c r="B1043" s="14">
        <v>43868</v>
      </c>
      <c r="C1043" s="14">
        <v>43868</v>
      </c>
      <c r="D1043" s="15" t="s">
        <v>10</v>
      </c>
      <c r="E1043" s="15">
        <v>0</v>
      </c>
      <c r="F1043" s="15">
        <v>0</v>
      </c>
      <c r="G1043" s="15">
        <v>11490</v>
      </c>
      <c r="H1043" s="15">
        <v>466308.18</v>
      </c>
      <c r="I1043" s="15" t="s">
        <v>11</v>
      </c>
      <c r="J1043" s="15" t="s">
        <v>12</v>
      </c>
      <c r="K1043" s="1" t="str">
        <f t="shared" si="56"/>
        <v/>
      </c>
      <c r="L1043" s="1" t="e">
        <f ca="1">IF(AND(K1043&lt;&gt; "", COUNTIF(SAP!#REF!,K1043)&gt;0),"Matched", "")</f>
        <v>#REF!</v>
      </c>
      <c r="M1043" s="1" t="str">
        <f t="shared" si="54"/>
        <v/>
      </c>
      <c r="N1043" s="1" t="e">
        <f ca="1">IF(AND(M1043&lt;&gt; "", COUNTIF(SAP!#REF!,M1043)&gt;0),"Matched", "")</f>
        <v>#REF!</v>
      </c>
      <c r="O1043" s="1" t="str">
        <f t="shared" si="55"/>
        <v/>
      </c>
      <c r="P1043" s="1" t="e">
        <f ca="1">IF(AND(O1043&lt;&gt; "", COUNTIF(SAP!#REF!,O1043)&gt;0),"Matched", "")</f>
        <v>#REF!</v>
      </c>
      <c r="Q1043" s="1" t="str">
        <f ca="1">IF(D1043="AC","Logic4"&amp;"_"&amp;TEXT(C1043,"dd.mm.yyyy") &amp;"_"&amp; 1840899.01,"")</f>
        <v>Logic4_07.02.2020_1840899.01</v>
      </c>
      <c r="R1043" s="1" t="e">
        <f ca="1">IF(AND(Q1043&lt;&gt; "", COUNTIF(SAP!#REF!,Q1043)&gt;0),"Matched", "")</f>
        <v>#REF!</v>
      </c>
    </row>
    <row r="1044" spans="1:18">
      <c r="A1044" s="9">
        <v>11563327</v>
      </c>
      <c r="B1044" s="10">
        <v>43868</v>
      </c>
      <c r="C1044" s="10">
        <v>43868</v>
      </c>
      <c r="D1044" s="11" t="s">
        <v>10</v>
      </c>
      <c r="E1044" s="11">
        <v>0</v>
      </c>
      <c r="F1044" s="11">
        <v>0</v>
      </c>
      <c r="G1044" s="11">
        <v>11507.66</v>
      </c>
      <c r="H1044" s="11">
        <v>477815.84</v>
      </c>
      <c r="I1044" s="11" t="s">
        <v>11</v>
      </c>
      <c r="J1044" s="11" t="s">
        <v>12</v>
      </c>
      <c r="K1044" s="1" t="str">
        <f t="shared" si="56"/>
        <v/>
      </c>
      <c r="L1044" s="1" t="e">
        <f ca="1">IF(AND(K1044&lt;&gt; "", COUNTIF(SAP!#REF!,K1044)&gt;0),"Matched", "")</f>
        <v>#REF!</v>
      </c>
      <c r="M1044" s="1" t="str">
        <f t="shared" si="54"/>
        <v/>
      </c>
      <c r="N1044" s="1" t="e">
        <f ca="1">IF(AND(M1044&lt;&gt; "", COUNTIF(SAP!#REF!,M1044)&gt;0),"Matched", "")</f>
        <v>#REF!</v>
      </c>
      <c r="O1044" s="1" t="str">
        <f t="shared" si="55"/>
        <v/>
      </c>
      <c r="P1044" s="1" t="e">
        <f ca="1">IF(AND(O1044&lt;&gt; "", COUNTIF(SAP!#REF!,O1044)&gt;0),"Matched", "")</f>
        <v>#REF!</v>
      </c>
      <c r="Q1044" s="1" t="str">
        <f ca="1">IF(D1044="AC","Logic4"&amp;"_"&amp;TEXT(C1044,"dd.mm.yyyy") &amp;"_"&amp; 1840899.01,"")</f>
        <v>Logic4_07.02.2020_1840899.01</v>
      </c>
      <c r="R1044" s="1" t="e">
        <f ca="1">IF(AND(Q1044&lt;&gt; "", COUNTIF(SAP!#REF!,Q1044)&gt;0),"Matched", "")</f>
        <v>#REF!</v>
      </c>
    </row>
    <row r="1045" spans="1:18">
      <c r="A1045" s="13">
        <v>11563327</v>
      </c>
      <c r="B1045" s="14">
        <v>43868</v>
      </c>
      <c r="C1045" s="14">
        <v>43868</v>
      </c>
      <c r="D1045" s="15" t="s">
        <v>10</v>
      </c>
      <c r="E1045" s="15">
        <v>0</v>
      </c>
      <c r="F1045" s="15">
        <v>0</v>
      </c>
      <c r="G1045" s="15">
        <v>11553.3</v>
      </c>
      <c r="H1045" s="15">
        <v>489369.14</v>
      </c>
      <c r="I1045" s="15" t="s">
        <v>11</v>
      </c>
      <c r="J1045" s="15" t="s">
        <v>12</v>
      </c>
      <c r="K1045" s="1" t="str">
        <f t="shared" si="56"/>
        <v/>
      </c>
      <c r="L1045" s="1" t="e">
        <f ca="1">IF(AND(K1045&lt;&gt; "", COUNTIF(SAP!#REF!,K1045)&gt;0),"Matched", "")</f>
        <v>#REF!</v>
      </c>
      <c r="M1045" s="1" t="str">
        <f t="shared" si="54"/>
        <v/>
      </c>
      <c r="N1045" s="1" t="e">
        <f ca="1">IF(AND(M1045&lt;&gt; "", COUNTIF(SAP!#REF!,M1045)&gt;0),"Matched", "")</f>
        <v>#REF!</v>
      </c>
      <c r="O1045" s="1" t="str">
        <f t="shared" si="55"/>
        <v/>
      </c>
      <c r="P1045" s="1" t="e">
        <f ca="1">IF(AND(O1045&lt;&gt; "", COUNTIF(SAP!#REF!,O1045)&gt;0),"Matched", "")</f>
        <v>#REF!</v>
      </c>
      <c r="Q1045" s="1" t="str">
        <f ca="1">IF(D1045="AC","Logic4"&amp;"_"&amp;TEXT(C1045,"dd.mm.yyyy") &amp;"_"&amp; 1840899.01,"")</f>
        <v>Logic4_07.02.2020_1840899.01</v>
      </c>
      <c r="R1045" s="1" t="e">
        <f ca="1">IF(AND(Q1045&lt;&gt; "", COUNTIF(SAP!#REF!,Q1045)&gt;0),"Matched", "")</f>
        <v>#REF!</v>
      </c>
    </row>
    <row r="1046" spans="1:18">
      <c r="A1046" s="9">
        <v>11563327</v>
      </c>
      <c r="B1046" s="10">
        <v>43868</v>
      </c>
      <c r="C1046" s="10">
        <v>43868</v>
      </c>
      <c r="D1046" s="11" t="s">
        <v>10</v>
      </c>
      <c r="E1046" s="11">
        <v>0</v>
      </c>
      <c r="F1046" s="11">
        <v>0</v>
      </c>
      <c r="G1046" s="11">
        <v>11800</v>
      </c>
      <c r="H1046" s="11">
        <v>501169.14</v>
      </c>
      <c r="I1046" s="11" t="s">
        <v>11</v>
      </c>
      <c r="J1046" s="11" t="s">
        <v>12</v>
      </c>
      <c r="K1046" s="1" t="str">
        <f t="shared" si="56"/>
        <v/>
      </c>
      <c r="L1046" s="1" t="e">
        <f ca="1">IF(AND(K1046&lt;&gt; "", COUNTIF(SAP!#REF!,K1046)&gt;0),"Matched", "")</f>
        <v>#REF!</v>
      </c>
      <c r="M1046" s="1" t="str">
        <f t="shared" si="54"/>
        <v/>
      </c>
      <c r="N1046" s="1" t="e">
        <f ca="1">IF(AND(M1046&lt;&gt; "", COUNTIF(SAP!#REF!,M1046)&gt;0),"Matched", "")</f>
        <v>#REF!</v>
      </c>
      <c r="O1046" s="1" t="str">
        <f t="shared" si="55"/>
        <v/>
      </c>
      <c r="P1046" s="1" t="e">
        <f ca="1">IF(AND(O1046&lt;&gt; "", COUNTIF(SAP!#REF!,O1046)&gt;0),"Matched", "")</f>
        <v>#REF!</v>
      </c>
      <c r="Q1046" s="1" t="str">
        <f ca="1">IF(D1046="AC","Logic4"&amp;"_"&amp;TEXT(C1046,"dd.mm.yyyy") &amp;"_"&amp; 1840899.01,"")</f>
        <v>Logic4_07.02.2020_1840899.01</v>
      </c>
      <c r="R1046" s="1" t="e">
        <f ca="1">IF(AND(Q1046&lt;&gt; "", COUNTIF(SAP!#REF!,Q1046)&gt;0),"Matched", "")</f>
        <v>#REF!</v>
      </c>
    </row>
    <row r="1047" spans="1:18">
      <c r="A1047" s="13">
        <v>11563327</v>
      </c>
      <c r="B1047" s="14">
        <v>43868</v>
      </c>
      <c r="C1047" s="14">
        <v>43868</v>
      </c>
      <c r="D1047" s="15" t="s">
        <v>10</v>
      </c>
      <c r="E1047" s="15">
        <v>0</v>
      </c>
      <c r="F1047" s="15">
        <v>0</v>
      </c>
      <c r="G1047" s="15">
        <v>11915.4</v>
      </c>
      <c r="H1047" s="15">
        <v>513084.54</v>
      </c>
      <c r="I1047" s="15" t="s">
        <v>11</v>
      </c>
      <c r="J1047" s="15" t="s">
        <v>12</v>
      </c>
      <c r="K1047" s="1" t="str">
        <f t="shared" si="56"/>
        <v/>
      </c>
      <c r="L1047" s="1" t="e">
        <f ca="1">IF(AND(K1047&lt;&gt; "", COUNTIF(SAP!#REF!,K1047)&gt;0),"Matched", "")</f>
        <v>#REF!</v>
      </c>
      <c r="M1047" s="1" t="str">
        <f t="shared" si="54"/>
        <v/>
      </c>
      <c r="N1047" s="1" t="e">
        <f ca="1">IF(AND(M1047&lt;&gt; "", COUNTIF(SAP!#REF!,M1047)&gt;0),"Matched", "")</f>
        <v>#REF!</v>
      </c>
      <c r="O1047" s="1" t="str">
        <f t="shared" si="55"/>
        <v/>
      </c>
      <c r="P1047" s="1" t="e">
        <f ca="1">IF(AND(O1047&lt;&gt; "", COUNTIF(SAP!#REF!,O1047)&gt;0),"Matched", "")</f>
        <v>#REF!</v>
      </c>
      <c r="Q1047" s="1" t="str">
        <f ca="1">IF(D1047="AC","Logic4"&amp;"_"&amp;TEXT(C1047,"dd.mm.yyyy") &amp;"_"&amp; 1840899.01,"")</f>
        <v>Logic4_07.02.2020_1840899.01</v>
      </c>
      <c r="R1047" s="1" t="e">
        <f ca="1">IF(AND(Q1047&lt;&gt; "", COUNTIF(SAP!#REF!,Q1047)&gt;0),"Matched", "")</f>
        <v>#REF!</v>
      </c>
    </row>
    <row r="1048" spans="1:18">
      <c r="A1048" s="9">
        <v>11563327</v>
      </c>
      <c r="B1048" s="10">
        <v>43868</v>
      </c>
      <c r="C1048" s="10">
        <v>43868</v>
      </c>
      <c r="D1048" s="11" t="s">
        <v>10</v>
      </c>
      <c r="E1048" s="11">
        <v>0</v>
      </c>
      <c r="F1048" s="11">
        <v>0</v>
      </c>
      <c r="G1048" s="11">
        <v>11980.28</v>
      </c>
      <c r="H1048" s="11">
        <v>525064.81999999995</v>
      </c>
      <c r="I1048" s="11" t="s">
        <v>11</v>
      </c>
      <c r="J1048" s="11" t="s">
        <v>12</v>
      </c>
      <c r="K1048" s="1" t="str">
        <f t="shared" si="56"/>
        <v/>
      </c>
      <c r="L1048" s="1" t="e">
        <f ca="1">IF(AND(K1048&lt;&gt; "", COUNTIF(SAP!#REF!,K1048)&gt;0),"Matched", "")</f>
        <v>#REF!</v>
      </c>
      <c r="M1048" s="1" t="str">
        <f t="shared" si="54"/>
        <v/>
      </c>
      <c r="N1048" s="1" t="e">
        <f ca="1">IF(AND(M1048&lt;&gt; "", COUNTIF(SAP!#REF!,M1048)&gt;0),"Matched", "")</f>
        <v>#REF!</v>
      </c>
      <c r="O1048" s="1" t="str">
        <f t="shared" si="55"/>
        <v/>
      </c>
      <c r="P1048" s="1" t="e">
        <f ca="1">IF(AND(O1048&lt;&gt; "", COUNTIF(SAP!#REF!,O1048)&gt;0),"Matched", "")</f>
        <v>#REF!</v>
      </c>
      <c r="Q1048" s="1" t="str">
        <f ca="1">IF(D1048="AC","Logic4"&amp;"_"&amp;TEXT(C1048,"dd.mm.yyyy") &amp;"_"&amp; 1840899.01,"")</f>
        <v>Logic4_07.02.2020_1840899.01</v>
      </c>
      <c r="R1048" s="1" t="e">
        <f ca="1">IF(AND(Q1048&lt;&gt; "", COUNTIF(SAP!#REF!,Q1048)&gt;0),"Matched", "")</f>
        <v>#REF!</v>
      </c>
    </row>
    <row r="1049" spans="1:18">
      <c r="A1049" s="13">
        <v>11563327</v>
      </c>
      <c r="B1049" s="14">
        <v>43868</v>
      </c>
      <c r="C1049" s="14">
        <v>43868</v>
      </c>
      <c r="D1049" s="15" t="s">
        <v>10</v>
      </c>
      <c r="E1049" s="15">
        <v>0</v>
      </c>
      <c r="F1049" s="15">
        <v>0</v>
      </c>
      <c r="G1049" s="15">
        <v>12000</v>
      </c>
      <c r="H1049" s="15">
        <v>537064.81999999995</v>
      </c>
      <c r="I1049" s="15" t="s">
        <v>11</v>
      </c>
      <c r="J1049" s="15" t="s">
        <v>12</v>
      </c>
      <c r="K1049" s="1" t="str">
        <f t="shared" si="56"/>
        <v/>
      </c>
      <c r="L1049" s="1" t="e">
        <f ca="1">IF(AND(K1049&lt;&gt; "", COUNTIF(SAP!#REF!,K1049)&gt;0),"Matched", "")</f>
        <v>#REF!</v>
      </c>
      <c r="M1049" s="1" t="str">
        <f t="shared" si="54"/>
        <v/>
      </c>
      <c r="N1049" s="1" t="e">
        <f ca="1">IF(AND(M1049&lt;&gt; "", COUNTIF(SAP!#REF!,M1049)&gt;0),"Matched", "")</f>
        <v>#REF!</v>
      </c>
      <c r="O1049" s="1" t="str">
        <f t="shared" si="55"/>
        <v/>
      </c>
      <c r="P1049" s="1" t="e">
        <f ca="1">IF(AND(O1049&lt;&gt; "", COUNTIF(SAP!#REF!,O1049)&gt;0),"Matched", "")</f>
        <v>#REF!</v>
      </c>
      <c r="Q1049" s="1" t="str">
        <f ca="1">IF(D1049="AC","Logic4"&amp;"_"&amp;TEXT(C1049,"dd.mm.yyyy") &amp;"_"&amp; 1840899.01,"")</f>
        <v>Logic4_07.02.2020_1840899.01</v>
      </c>
      <c r="R1049" s="1" t="e">
        <f ca="1">IF(AND(Q1049&lt;&gt; "", COUNTIF(SAP!#REF!,Q1049)&gt;0),"Matched", "")</f>
        <v>#REF!</v>
      </c>
    </row>
    <row r="1050" spans="1:18">
      <c r="A1050" s="9">
        <v>11563327</v>
      </c>
      <c r="B1050" s="10">
        <v>43868</v>
      </c>
      <c r="C1050" s="10">
        <v>43868</v>
      </c>
      <c r="D1050" s="11" t="s">
        <v>10</v>
      </c>
      <c r="E1050" s="11">
        <v>0</v>
      </c>
      <c r="F1050" s="11">
        <v>0</v>
      </c>
      <c r="G1050" s="11">
        <v>12025.3</v>
      </c>
      <c r="H1050" s="11">
        <v>549090.12</v>
      </c>
      <c r="I1050" s="11" t="s">
        <v>11</v>
      </c>
      <c r="J1050" s="11" t="s">
        <v>12</v>
      </c>
      <c r="K1050" s="1" t="str">
        <f t="shared" si="56"/>
        <v/>
      </c>
      <c r="L1050" s="1" t="e">
        <f ca="1">IF(AND(K1050&lt;&gt; "", COUNTIF(SAP!#REF!,K1050)&gt;0),"Matched", "")</f>
        <v>#REF!</v>
      </c>
      <c r="M1050" s="1" t="str">
        <f t="shared" si="54"/>
        <v/>
      </c>
      <c r="N1050" s="1" t="e">
        <f ca="1">IF(AND(M1050&lt;&gt; "", COUNTIF(SAP!#REF!,M1050)&gt;0),"Matched", "")</f>
        <v>#REF!</v>
      </c>
      <c r="O1050" s="1" t="str">
        <f t="shared" si="55"/>
        <v/>
      </c>
      <c r="P1050" s="1" t="e">
        <f ca="1">IF(AND(O1050&lt;&gt; "", COUNTIF(SAP!#REF!,O1050)&gt;0),"Matched", "")</f>
        <v>#REF!</v>
      </c>
      <c r="Q1050" s="1" t="str">
        <f ca="1">IF(D1050="AC","Logic4"&amp;"_"&amp;TEXT(C1050,"dd.mm.yyyy") &amp;"_"&amp; 1840899.01,"")</f>
        <v>Logic4_07.02.2020_1840899.01</v>
      </c>
      <c r="R1050" s="1" t="e">
        <f ca="1">IF(AND(Q1050&lt;&gt; "", COUNTIF(SAP!#REF!,Q1050)&gt;0),"Matched", "")</f>
        <v>#REF!</v>
      </c>
    </row>
    <row r="1051" spans="1:18">
      <c r="A1051" s="13">
        <v>11563327</v>
      </c>
      <c r="B1051" s="14">
        <v>43868</v>
      </c>
      <c r="C1051" s="14">
        <v>43868</v>
      </c>
      <c r="D1051" s="15" t="s">
        <v>10</v>
      </c>
      <c r="E1051" s="15">
        <v>0</v>
      </c>
      <c r="F1051" s="15">
        <v>0</v>
      </c>
      <c r="G1051" s="15">
        <v>12128.9</v>
      </c>
      <c r="H1051" s="15">
        <v>561219.02</v>
      </c>
      <c r="I1051" s="15" t="s">
        <v>11</v>
      </c>
      <c r="J1051" s="15" t="s">
        <v>12</v>
      </c>
      <c r="K1051" s="1" t="str">
        <f t="shared" si="56"/>
        <v/>
      </c>
      <c r="L1051" s="1" t="e">
        <f ca="1">IF(AND(K1051&lt;&gt; "", COUNTIF(SAP!#REF!,K1051)&gt;0),"Matched", "")</f>
        <v>#REF!</v>
      </c>
      <c r="M1051" s="1" t="str">
        <f t="shared" si="54"/>
        <v/>
      </c>
      <c r="N1051" s="1" t="e">
        <f ca="1">IF(AND(M1051&lt;&gt; "", COUNTIF(SAP!#REF!,M1051)&gt;0),"Matched", "")</f>
        <v>#REF!</v>
      </c>
      <c r="O1051" s="1" t="str">
        <f t="shared" si="55"/>
        <v/>
      </c>
      <c r="P1051" s="1" t="e">
        <f ca="1">IF(AND(O1051&lt;&gt; "", COUNTIF(SAP!#REF!,O1051)&gt;0),"Matched", "")</f>
        <v>#REF!</v>
      </c>
      <c r="Q1051" s="1" t="str">
        <f ca="1">IF(D1051="AC","Logic4"&amp;"_"&amp;TEXT(C1051,"dd.mm.yyyy") &amp;"_"&amp; 1840899.01,"")</f>
        <v>Logic4_07.02.2020_1840899.01</v>
      </c>
      <c r="R1051" s="1" t="e">
        <f ca="1">IF(AND(Q1051&lt;&gt; "", COUNTIF(SAP!#REF!,Q1051)&gt;0),"Matched", "")</f>
        <v>#REF!</v>
      </c>
    </row>
    <row r="1052" spans="1:18">
      <c r="A1052" s="9">
        <v>11563327</v>
      </c>
      <c r="B1052" s="10">
        <v>43868</v>
      </c>
      <c r="C1052" s="10">
        <v>43868</v>
      </c>
      <c r="D1052" s="11" t="s">
        <v>10</v>
      </c>
      <c r="E1052" s="11">
        <v>0</v>
      </c>
      <c r="F1052" s="11">
        <v>0</v>
      </c>
      <c r="G1052" s="11">
        <v>12294</v>
      </c>
      <c r="H1052" s="11">
        <v>573513.02</v>
      </c>
      <c r="I1052" s="11" t="s">
        <v>11</v>
      </c>
      <c r="J1052" s="11" t="s">
        <v>12</v>
      </c>
      <c r="K1052" s="1" t="str">
        <f t="shared" si="56"/>
        <v/>
      </c>
      <c r="L1052" s="1" t="e">
        <f ca="1">IF(AND(K1052&lt;&gt; "", COUNTIF(SAP!#REF!,K1052)&gt;0),"Matched", "")</f>
        <v>#REF!</v>
      </c>
      <c r="M1052" s="1" t="str">
        <f t="shared" si="54"/>
        <v/>
      </c>
      <c r="N1052" s="1" t="e">
        <f ca="1">IF(AND(M1052&lt;&gt; "", COUNTIF(SAP!#REF!,M1052)&gt;0),"Matched", "")</f>
        <v>#REF!</v>
      </c>
      <c r="O1052" s="1" t="str">
        <f t="shared" si="55"/>
        <v/>
      </c>
      <c r="P1052" s="1" t="e">
        <f ca="1">IF(AND(O1052&lt;&gt; "", COUNTIF(SAP!#REF!,O1052)&gt;0),"Matched", "")</f>
        <v>#REF!</v>
      </c>
      <c r="Q1052" s="1" t="str">
        <f ca="1">IF(D1052="AC","Logic4"&amp;"_"&amp;TEXT(C1052,"dd.mm.yyyy") &amp;"_"&amp; 1840899.01,"")</f>
        <v>Logic4_07.02.2020_1840899.01</v>
      </c>
      <c r="R1052" s="1" t="e">
        <f ca="1">IF(AND(Q1052&lt;&gt; "", COUNTIF(SAP!#REF!,Q1052)&gt;0),"Matched", "")</f>
        <v>#REF!</v>
      </c>
    </row>
    <row r="1053" spans="1:18">
      <c r="A1053" s="13">
        <v>11563327</v>
      </c>
      <c r="B1053" s="14">
        <v>43868</v>
      </c>
      <c r="C1053" s="14">
        <v>43868</v>
      </c>
      <c r="D1053" s="15" t="s">
        <v>10</v>
      </c>
      <c r="E1053" s="15">
        <v>0</v>
      </c>
      <c r="F1053" s="15">
        <v>0</v>
      </c>
      <c r="G1053" s="15">
        <v>12509.1</v>
      </c>
      <c r="H1053" s="15">
        <v>586022.12</v>
      </c>
      <c r="I1053" s="15" t="s">
        <v>11</v>
      </c>
      <c r="J1053" s="15" t="s">
        <v>12</v>
      </c>
      <c r="K1053" s="1" t="str">
        <f t="shared" si="56"/>
        <v/>
      </c>
      <c r="L1053" s="1" t="e">
        <f ca="1">IF(AND(K1053&lt;&gt; "", COUNTIF(SAP!#REF!,K1053)&gt;0),"Matched", "")</f>
        <v>#REF!</v>
      </c>
      <c r="M1053" s="1" t="str">
        <f t="shared" si="54"/>
        <v/>
      </c>
      <c r="N1053" s="1" t="e">
        <f ca="1">IF(AND(M1053&lt;&gt; "", COUNTIF(SAP!#REF!,M1053)&gt;0),"Matched", "")</f>
        <v>#REF!</v>
      </c>
      <c r="O1053" s="1" t="str">
        <f t="shared" si="55"/>
        <v/>
      </c>
      <c r="P1053" s="1" t="e">
        <f ca="1">IF(AND(O1053&lt;&gt; "", COUNTIF(SAP!#REF!,O1053)&gt;0),"Matched", "")</f>
        <v>#REF!</v>
      </c>
      <c r="Q1053" s="1" t="str">
        <f ca="1">IF(D1053="AC","Logic4"&amp;"_"&amp;TEXT(C1053,"dd.mm.yyyy") &amp;"_"&amp; 1840899.01,"")</f>
        <v>Logic4_07.02.2020_1840899.01</v>
      </c>
      <c r="R1053" s="1" t="e">
        <f ca="1">IF(AND(Q1053&lt;&gt; "", COUNTIF(SAP!#REF!,Q1053)&gt;0),"Matched", "")</f>
        <v>#REF!</v>
      </c>
    </row>
    <row r="1054" spans="1:18">
      <c r="A1054" s="9">
        <v>11563327</v>
      </c>
      <c r="B1054" s="10">
        <v>43868</v>
      </c>
      <c r="C1054" s="10">
        <v>43868</v>
      </c>
      <c r="D1054" s="11" t="s">
        <v>10</v>
      </c>
      <c r="E1054" s="11">
        <v>0</v>
      </c>
      <c r="F1054" s="11">
        <v>0</v>
      </c>
      <c r="G1054" s="11">
        <v>12984</v>
      </c>
      <c r="H1054" s="11">
        <v>599006.12</v>
      </c>
      <c r="I1054" s="11" t="s">
        <v>11</v>
      </c>
      <c r="J1054" s="11" t="s">
        <v>12</v>
      </c>
      <c r="K1054" s="1" t="str">
        <f t="shared" si="56"/>
        <v/>
      </c>
      <c r="L1054" s="1" t="e">
        <f ca="1">IF(AND(K1054&lt;&gt; "", COUNTIF(SAP!#REF!,K1054)&gt;0),"Matched", "")</f>
        <v>#REF!</v>
      </c>
      <c r="M1054" s="1" t="str">
        <f t="shared" si="54"/>
        <v/>
      </c>
      <c r="N1054" s="1" t="e">
        <f ca="1">IF(AND(M1054&lt;&gt; "", COUNTIF(SAP!#REF!,M1054)&gt;0),"Matched", "")</f>
        <v>#REF!</v>
      </c>
      <c r="O1054" s="1" t="str">
        <f t="shared" si="55"/>
        <v/>
      </c>
      <c r="P1054" s="1" t="e">
        <f ca="1">IF(AND(O1054&lt;&gt; "", COUNTIF(SAP!#REF!,O1054)&gt;0),"Matched", "")</f>
        <v>#REF!</v>
      </c>
      <c r="Q1054" s="1" t="str">
        <f ca="1">IF(D1054="AC","Logic4"&amp;"_"&amp;TEXT(C1054,"dd.mm.yyyy") &amp;"_"&amp; 1840899.01,"")</f>
        <v>Logic4_07.02.2020_1840899.01</v>
      </c>
      <c r="R1054" s="1" t="e">
        <f ca="1">IF(AND(Q1054&lt;&gt; "", COUNTIF(SAP!#REF!,Q1054)&gt;0),"Matched", "")</f>
        <v>#REF!</v>
      </c>
    </row>
    <row r="1055" spans="1:18">
      <c r="A1055" s="13">
        <v>11563327</v>
      </c>
      <c r="B1055" s="14">
        <v>43868</v>
      </c>
      <c r="C1055" s="14">
        <v>43868</v>
      </c>
      <c r="D1055" s="15" t="s">
        <v>10</v>
      </c>
      <c r="E1055" s="15">
        <v>0</v>
      </c>
      <c r="F1055" s="15">
        <v>0</v>
      </c>
      <c r="G1055" s="15">
        <v>13062.7</v>
      </c>
      <c r="H1055" s="15">
        <v>612068.81999999995</v>
      </c>
      <c r="I1055" s="15" t="s">
        <v>11</v>
      </c>
      <c r="J1055" s="15" t="s">
        <v>12</v>
      </c>
      <c r="K1055" s="1" t="str">
        <f t="shared" si="56"/>
        <v/>
      </c>
      <c r="L1055" s="1" t="e">
        <f ca="1">IF(AND(K1055&lt;&gt; "", COUNTIF(SAP!#REF!,K1055)&gt;0),"Matched", "")</f>
        <v>#REF!</v>
      </c>
      <c r="M1055" s="1" t="str">
        <f t="shared" si="54"/>
        <v/>
      </c>
      <c r="N1055" s="1" t="e">
        <f ca="1">IF(AND(M1055&lt;&gt; "", COUNTIF(SAP!#REF!,M1055)&gt;0),"Matched", "")</f>
        <v>#REF!</v>
      </c>
      <c r="O1055" s="1" t="str">
        <f t="shared" si="55"/>
        <v/>
      </c>
      <c r="P1055" s="1" t="e">
        <f ca="1">IF(AND(O1055&lt;&gt; "", COUNTIF(SAP!#REF!,O1055)&gt;0),"Matched", "")</f>
        <v>#REF!</v>
      </c>
      <c r="Q1055" s="1" t="str">
        <f ca="1">IF(D1055="AC","Logic4"&amp;"_"&amp;TEXT(C1055,"dd.mm.yyyy") &amp;"_"&amp; 1840899.01,"")</f>
        <v>Logic4_07.02.2020_1840899.01</v>
      </c>
      <c r="R1055" s="1" t="e">
        <f ca="1">IF(AND(Q1055&lt;&gt; "", COUNTIF(SAP!#REF!,Q1055)&gt;0),"Matched", "")</f>
        <v>#REF!</v>
      </c>
    </row>
    <row r="1056" spans="1:18">
      <c r="A1056" s="9">
        <v>11563327</v>
      </c>
      <c r="B1056" s="10">
        <v>43868</v>
      </c>
      <c r="C1056" s="10">
        <v>43868</v>
      </c>
      <c r="D1056" s="11" t="s">
        <v>10</v>
      </c>
      <c r="E1056" s="11">
        <v>0</v>
      </c>
      <c r="F1056" s="11">
        <v>0</v>
      </c>
      <c r="G1056" s="11">
        <v>13097</v>
      </c>
      <c r="H1056" s="11">
        <v>625165.81999999995</v>
      </c>
      <c r="I1056" s="11" t="s">
        <v>11</v>
      </c>
      <c r="J1056" s="11" t="s">
        <v>12</v>
      </c>
      <c r="K1056" s="1" t="str">
        <f t="shared" si="56"/>
        <v/>
      </c>
      <c r="L1056" s="1" t="e">
        <f ca="1">IF(AND(K1056&lt;&gt; "", COUNTIF(SAP!#REF!,K1056)&gt;0),"Matched", "")</f>
        <v>#REF!</v>
      </c>
      <c r="M1056" s="1" t="str">
        <f t="shared" si="54"/>
        <v/>
      </c>
      <c r="N1056" s="1" t="e">
        <f ca="1">IF(AND(M1056&lt;&gt; "", COUNTIF(SAP!#REF!,M1056)&gt;0),"Matched", "")</f>
        <v>#REF!</v>
      </c>
      <c r="O1056" s="1" t="str">
        <f t="shared" si="55"/>
        <v/>
      </c>
      <c r="P1056" s="1" t="e">
        <f ca="1">IF(AND(O1056&lt;&gt; "", COUNTIF(SAP!#REF!,O1056)&gt;0),"Matched", "")</f>
        <v>#REF!</v>
      </c>
      <c r="Q1056" s="1" t="str">
        <f ca="1">IF(D1056="AC","Logic4"&amp;"_"&amp;TEXT(C1056,"dd.mm.yyyy") &amp;"_"&amp; 1840899.01,"")</f>
        <v>Logic4_07.02.2020_1840899.01</v>
      </c>
      <c r="R1056" s="1" t="e">
        <f ca="1">IF(AND(Q1056&lt;&gt; "", COUNTIF(SAP!#REF!,Q1056)&gt;0),"Matched", "")</f>
        <v>#REF!</v>
      </c>
    </row>
    <row r="1057" spans="1:18">
      <c r="A1057" s="13">
        <v>11563327</v>
      </c>
      <c r="B1057" s="14">
        <v>43868</v>
      </c>
      <c r="C1057" s="14">
        <v>43868</v>
      </c>
      <c r="D1057" s="15" t="s">
        <v>10</v>
      </c>
      <c r="E1057" s="15">
        <v>0</v>
      </c>
      <c r="F1057" s="15">
        <v>0</v>
      </c>
      <c r="G1057" s="15">
        <v>13140</v>
      </c>
      <c r="H1057" s="15">
        <v>638305.81999999995</v>
      </c>
      <c r="I1057" s="15" t="s">
        <v>11</v>
      </c>
      <c r="J1057" s="15" t="s">
        <v>12</v>
      </c>
      <c r="K1057" s="1" t="str">
        <f t="shared" si="56"/>
        <v/>
      </c>
      <c r="L1057" s="1" t="e">
        <f ca="1">IF(AND(K1057&lt;&gt; "", COUNTIF(SAP!#REF!,K1057)&gt;0),"Matched", "")</f>
        <v>#REF!</v>
      </c>
      <c r="M1057" s="1" t="str">
        <f t="shared" si="54"/>
        <v/>
      </c>
      <c r="N1057" s="1" t="e">
        <f ca="1">IF(AND(M1057&lt;&gt; "", COUNTIF(SAP!#REF!,M1057)&gt;0),"Matched", "")</f>
        <v>#REF!</v>
      </c>
      <c r="O1057" s="1" t="str">
        <f t="shared" si="55"/>
        <v/>
      </c>
      <c r="P1057" s="1" t="e">
        <f ca="1">IF(AND(O1057&lt;&gt; "", COUNTIF(SAP!#REF!,O1057)&gt;0),"Matched", "")</f>
        <v>#REF!</v>
      </c>
      <c r="Q1057" s="1" t="str">
        <f ca="1">IF(D1057="AC","Logic4"&amp;"_"&amp;TEXT(C1057,"dd.mm.yyyy") &amp;"_"&amp; 1840899.01,"")</f>
        <v>Logic4_07.02.2020_1840899.01</v>
      </c>
      <c r="R1057" s="1" t="e">
        <f ca="1">IF(AND(Q1057&lt;&gt; "", COUNTIF(SAP!#REF!,Q1057)&gt;0),"Matched", "")</f>
        <v>#REF!</v>
      </c>
    </row>
    <row r="1058" spans="1:18">
      <c r="A1058" s="9">
        <v>11563327</v>
      </c>
      <c r="B1058" s="10">
        <v>43868</v>
      </c>
      <c r="C1058" s="10">
        <v>43868</v>
      </c>
      <c r="D1058" s="11" t="s">
        <v>10</v>
      </c>
      <c r="E1058" s="11">
        <v>0</v>
      </c>
      <c r="F1058" s="11">
        <v>0</v>
      </c>
      <c r="G1058" s="11">
        <v>13340.1</v>
      </c>
      <c r="H1058" s="11">
        <v>651645.92000000004</v>
      </c>
      <c r="I1058" s="11" t="s">
        <v>11</v>
      </c>
      <c r="J1058" s="11" t="s">
        <v>12</v>
      </c>
      <c r="K1058" s="1" t="str">
        <f t="shared" si="56"/>
        <v/>
      </c>
      <c r="L1058" s="1" t="e">
        <f ca="1">IF(AND(K1058&lt;&gt; "", COUNTIF(SAP!#REF!,K1058)&gt;0),"Matched", "")</f>
        <v>#REF!</v>
      </c>
      <c r="M1058" s="1" t="str">
        <f t="shared" si="54"/>
        <v/>
      </c>
      <c r="N1058" s="1" t="e">
        <f ca="1">IF(AND(M1058&lt;&gt; "", COUNTIF(SAP!#REF!,M1058)&gt;0),"Matched", "")</f>
        <v>#REF!</v>
      </c>
      <c r="O1058" s="1" t="str">
        <f t="shared" si="55"/>
        <v/>
      </c>
      <c r="P1058" s="1" t="e">
        <f ca="1">IF(AND(O1058&lt;&gt; "", COUNTIF(SAP!#REF!,O1058)&gt;0),"Matched", "")</f>
        <v>#REF!</v>
      </c>
      <c r="Q1058" s="1" t="str">
        <f ca="1">IF(D1058="AC","Logic4"&amp;"_"&amp;TEXT(C1058,"dd.mm.yyyy") &amp;"_"&amp; 1840899.01,"")</f>
        <v>Logic4_07.02.2020_1840899.01</v>
      </c>
      <c r="R1058" s="1" t="e">
        <f ca="1">IF(AND(Q1058&lt;&gt; "", COUNTIF(SAP!#REF!,Q1058)&gt;0),"Matched", "")</f>
        <v>#REF!</v>
      </c>
    </row>
    <row r="1059" spans="1:18">
      <c r="A1059" s="13">
        <v>11563327</v>
      </c>
      <c r="B1059" s="14">
        <v>43868</v>
      </c>
      <c r="C1059" s="14">
        <v>43868</v>
      </c>
      <c r="D1059" s="15" t="s">
        <v>10</v>
      </c>
      <c r="E1059" s="15">
        <v>0</v>
      </c>
      <c r="F1059" s="15">
        <v>0</v>
      </c>
      <c r="G1059" s="15">
        <v>14130</v>
      </c>
      <c r="H1059" s="15">
        <v>665775.92000000004</v>
      </c>
      <c r="I1059" s="15" t="s">
        <v>11</v>
      </c>
      <c r="J1059" s="15" t="s">
        <v>12</v>
      </c>
      <c r="K1059" s="1" t="str">
        <f t="shared" si="56"/>
        <v/>
      </c>
      <c r="L1059" s="1" t="e">
        <f ca="1">IF(AND(K1059&lt;&gt; "", COUNTIF(SAP!#REF!,K1059)&gt;0),"Matched", "")</f>
        <v>#REF!</v>
      </c>
      <c r="M1059" s="1" t="str">
        <f t="shared" si="54"/>
        <v/>
      </c>
      <c r="N1059" s="1" t="e">
        <f ca="1">IF(AND(M1059&lt;&gt; "", COUNTIF(SAP!#REF!,M1059)&gt;0),"Matched", "")</f>
        <v>#REF!</v>
      </c>
      <c r="O1059" s="1" t="str">
        <f t="shared" si="55"/>
        <v/>
      </c>
      <c r="P1059" s="1" t="e">
        <f ca="1">IF(AND(O1059&lt;&gt; "", COUNTIF(SAP!#REF!,O1059)&gt;0),"Matched", "")</f>
        <v>#REF!</v>
      </c>
      <c r="Q1059" s="1" t="str">
        <f ca="1">IF(D1059="AC","Logic4"&amp;"_"&amp;TEXT(C1059,"dd.mm.yyyy") &amp;"_"&amp; 1840899.01,"")</f>
        <v>Logic4_07.02.2020_1840899.01</v>
      </c>
      <c r="R1059" s="1" t="e">
        <f ca="1">IF(AND(Q1059&lt;&gt; "", COUNTIF(SAP!#REF!,Q1059)&gt;0),"Matched", "")</f>
        <v>#REF!</v>
      </c>
    </row>
    <row r="1060" spans="1:18">
      <c r="A1060" s="9">
        <v>11563327</v>
      </c>
      <c r="B1060" s="10">
        <v>43868</v>
      </c>
      <c r="C1060" s="10">
        <v>43868</v>
      </c>
      <c r="D1060" s="11" t="s">
        <v>10</v>
      </c>
      <c r="E1060" s="11">
        <v>0</v>
      </c>
      <c r="F1060" s="11">
        <v>0</v>
      </c>
      <c r="G1060" s="11">
        <v>14282.58</v>
      </c>
      <c r="H1060" s="11">
        <v>680058.5</v>
      </c>
      <c r="I1060" s="11" t="s">
        <v>11</v>
      </c>
      <c r="J1060" s="11" t="s">
        <v>12</v>
      </c>
      <c r="K1060" s="1" t="str">
        <f t="shared" si="56"/>
        <v/>
      </c>
      <c r="L1060" s="1" t="e">
        <f ca="1">IF(AND(K1060&lt;&gt; "", COUNTIF(SAP!#REF!,K1060)&gt;0),"Matched", "")</f>
        <v>#REF!</v>
      </c>
      <c r="M1060" s="1" t="str">
        <f t="shared" si="54"/>
        <v/>
      </c>
      <c r="N1060" s="1" t="e">
        <f ca="1">IF(AND(M1060&lt;&gt; "", COUNTIF(SAP!#REF!,M1060)&gt;0),"Matched", "")</f>
        <v>#REF!</v>
      </c>
      <c r="O1060" s="1" t="str">
        <f t="shared" si="55"/>
        <v/>
      </c>
      <c r="P1060" s="1" t="e">
        <f ca="1">IF(AND(O1060&lt;&gt; "", COUNTIF(SAP!#REF!,O1060)&gt;0),"Matched", "")</f>
        <v>#REF!</v>
      </c>
      <c r="Q1060" s="1" t="str">
        <f ca="1">IF(D1060="AC","Logic4"&amp;"_"&amp;TEXT(C1060,"dd.mm.yyyy") &amp;"_"&amp; 1840899.01,"")</f>
        <v>Logic4_07.02.2020_1840899.01</v>
      </c>
      <c r="R1060" s="1" t="e">
        <f ca="1">IF(AND(Q1060&lt;&gt; "", COUNTIF(SAP!#REF!,Q1060)&gt;0),"Matched", "")</f>
        <v>#REF!</v>
      </c>
    </row>
    <row r="1061" spans="1:18">
      <c r="A1061" s="13">
        <v>11563327</v>
      </c>
      <c r="B1061" s="14">
        <v>43868</v>
      </c>
      <c r="C1061" s="14">
        <v>43868</v>
      </c>
      <c r="D1061" s="15" t="s">
        <v>10</v>
      </c>
      <c r="E1061" s="15">
        <v>0</v>
      </c>
      <c r="F1061" s="15">
        <v>0</v>
      </c>
      <c r="G1061" s="15">
        <v>14524</v>
      </c>
      <c r="H1061" s="15">
        <v>694582.5</v>
      </c>
      <c r="I1061" s="15" t="s">
        <v>11</v>
      </c>
      <c r="J1061" s="15" t="s">
        <v>12</v>
      </c>
      <c r="K1061" s="1" t="str">
        <f t="shared" si="56"/>
        <v/>
      </c>
      <c r="L1061" s="1" t="e">
        <f ca="1">IF(AND(K1061&lt;&gt; "", COUNTIF(SAP!#REF!,K1061)&gt;0),"Matched", "")</f>
        <v>#REF!</v>
      </c>
      <c r="M1061" s="1" t="str">
        <f t="shared" si="54"/>
        <v/>
      </c>
      <c r="N1061" s="1" t="e">
        <f ca="1">IF(AND(M1061&lt;&gt; "", COUNTIF(SAP!#REF!,M1061)&gt;0),"Matched", "")</f>
        <v>#REF!</v>
      </c>
      <c r="O1061" s="1" t="str">
        <f t="shared" si="55"/>
        <v/>
      </c>
      <c r="P1061" s="1" t="e">
        <f ca="1">IF(AND(O1061&lt;&gt; "", COUNTIF(SAP!#REF!,O1061)&gt;0),"Matched", "")</f>
        <v>#REF!</v>
      </c>
      <c r="Q1061" s="1" t="str">
        <f ca="1">IF(D1061="AC","Logic4"&amp;"_"&amp;TEXT(C1061,"dd.mm.yyyy") &amp;"_"&amp; 1840899.01,"")</f>
        <v>Logic4_07.02.2020_1840899.01</v>
      </c>
      <c r="R1061" s="1" t="e">
        <f ca="1">IF(AND(Q1061&lt;&gt; "", COUNTIF(SAP!#REF!,Q1061)&gt;0),"Matched", "")</f>
        <v>#REF!</v>
      </c>
    </row>
    <row r="1062" spans="1:18">
      <c r="A1062" s="9">
        <v>11563327</v>
      </c>
      <c r="B1062" s="10">
        <v>43868</v>
      </c>
      <c r="C1062" s="10">
        <v>43868</v>
      </c>
      <c r="D1062" s="11" t="s">
        <v>10</v>
      </c>
      <c r="E1062" s="11">
        <v>0</v>
      </c>
      <c r="F1062" s="11">
        <v>0</v>
      </c>
      <c r="G1062" s="11">
        <v>14606.64</v>
      </c>
      <c r="H1062" s="11">
        <v>709189.14</v>
      </c>
      <c r="I1062" s="11" t="s">
        <v>11</v>
      </c>
      <c r="J1062" s="11" t="s">
        <v>12</v>
      </c>
      <c r="K1062" s="1" t="str">
        <f t="shared" si="56"/>
        <v/>
      </c>
      <c r="L1062" s="1" t="e">
        <f ca="1">IF(AND(K1062&lt;&gt; "", COUNTIF(SAP!#REF!,K1062)&gt;0),"Matched", "")</f>
        <v>#REF!</v>
      </c>
      <c r="M1062" s="1" t="str">
        <f t="shared" si="54"/>
        <v/>
      </c>
      <c r="N1062" s="1" t="e">
        <f ca="1">IF(AND(M1062&lt;&gt; "", COUNTIF(SAP!#REF!,M1062)&gt;0),"Matched", "")</f>
        <v>#REF!</v>
      </c>
      <c r="O1062" s="1" t="str">
        <f t="shared" si="55"/>
        <v/>
      </c>
      <c r="P1062" s="1" t="e">
        <f ca="1">IF(AND(O1062&lt;&gt; "", COUNTIF(SAP!#REF!,O1062)&gt;0),"Matched", "")</f>
        <v>#REF!</v>
      </c>
      <c r="Q1062" s="1" t="str">
        <f ca="1">IF(D1062="AC","Logic4"&amp;"_"&amp;TEXT(C1062,"dd.mm.yyyy") &amp;"_"&amp; 1840899.01,"")</f>
        <v>Logic4_07.02.2020_1840899.01</v>
      </c>
      <c r="R1062" s="1" t="e">
        <f ca="1">IF(AND(Q1062&lt;&gt; "", COUNTIF(SAP!#REF!,Q1062)&gt;0),"Matched", "")</f>
        <v>#REF!</v>
      </c>
    </row>
    <row r="1063" spans="1:18">
      <c r="A1063" s="13">
        <v>11563327</v>
      </c>
      <c r="B1063" s="14">
        <v>43868</v>
      </c>
      <c r="C1063" s="14">
        <v>43868</v>
      </c>
      <c r="D1063" s="15" t="s">
        <v>10</v>
      </c>
      <c r="E1063" s="15">
        <v>0</v>
      </c>
      <c r="F1063" s="15">
        <v>0</v>
      </c>
      <c r="G1063" s="15">
        <v>14694.28</v>
      </c>
      <c r="H1063" s="15">
        <v>723883.42</v>
      </c>
      <c r="I1063" s="15" t="s">
        <v>11</v>
      </c>
      <c r="J1063" s="15" t="s">
        <v>12</v>
      </c>
      <c r="K1063" s="1" t="str">
        <f t="shared" si="56"/>
        <v/>
      </c>
      <c r="L1063" s="1" t="e">
        <f ca="1">IF(AND(K1063&lt;&gt; "", COUNTIF(SAP!#REF!,K1063)&gt;0),"Matched", "")</f>
        <v>#REF!</v>
      </c>
      <c r="M1063" s="1" t="str">
        <f t="shared" si="54"/>
        <v/>
      </c>
      <c r="N1063" s="1" t="e">
        <f ca="1">IF(AND(M1063&lt;&gt; "", COUNTIF(SAP!#REF!,M1063)&gt;0),"Matched", "")</f>
        <v>#REF!</v>
      </c>
      <c r="O1063" s="1" t="str">
        <f t="shared" si="55"/>
        <v/>
      </c>
      <c r="P1063" s="1" t="e">
        <f ca="1">IF(AND(O1063&lt;&gt; "", COUNTIF(SAP!#REF!,O1063)&gt;0),"Matched", "")</f>
        <v>#REF!</v>
      </c>
      <c r="Q1063" s="1" t="str">
        <f ca="1">IF(D1063="AC","Logic4"&amp;"_"&amp;TEXT(C1063,"dd.mm.yyyy") &amp;"_"&amp; 1840899.01,"")</f>
        <v>Logic4_07.02.2020_1840899.01</v>
      </c>
      <c r="R1063" s="1" t="e">
        <f ca="1">IF(AND(Q1063&lt;&gt; "", COUNTIF(SAP!#REF!,Q1063)&gt;0),"Matched", "")</f>
        <v>#REF!</v>
      </c>
    </row>
    <row r="1064" spans="1:18">
      <c r="A1064" s="9">
        <v>11563327</v>
      </c>
      <c r="B1064" s="10">
        <v>43868</v>
      </c>
      <c r="C1064" s="10">
        <v>43868</v>
      </c>
      <c r="D1064" s="11" t="s">
        <v>10</v>
      </c>
      <c r="E1064" s="11">
        <v>0</v>
      </c>
      <c r="F1064" s="11">
        <v>0</v>
      </c>
      <c r="G1064" s="11">
        <v>15610</v>
      </c>
      <c r="H1064" s="11">
        <v>739493.42</v>
      </c>
      <c r="I1064" s="11" t="s">
        <v>11</v>
      </c>
      <c r="J1064" s="11" t="s">
        <v>12</v>
      </c>
      <c r="K1064" s="1" t="str">
        <f t="shared" si="56"/>
        <v/>
      </c>
      <c r="L1064" s="1" t="e">
        <f ca="1">IF(AND(K1064&lt;&gt; "", COUNTIF(SAP!#REF!,K1064)&gt;0),"Matched", "")</f>
        <v>#REF!</v>
      </c>
      <c r="M1064" s="1" t="str">
        <f t="shared" si="54"/>
        <v/>
      </c>
      <c r="N1064" s="1" t="e">
        <f ca="1">IF(AND(M1064&lt;&gt; "", COUNTIF(SAP!#REF!,M1064)&gt;0),"Matched", "")</f>
        <v>#REF!</v>
      </c>
      <c r="O1064" s="1" t="str">
        <f t="shared" si="55"/>
        <v/>
      </c>
      <c r="P1064" s="1" t="e">
        <f ca="1">IF(AND(O1064&lt;&gt; "", COUNTIF(SAP!#REF!,O1064)&gt;0),"Matched", "")</f>
        <v>#REF!</v>
      </c>
      <c r="Q1064" s="1" t="str">
        <f ca="1">IF(D1064="AC","Logic4"&amp;"_"&amp;TEXT(C1064,"dd.mm.yyyy") &amp;"_"&amp; 1840899.01,"")</f>
        <v>Logic4_07.02.2020_1840899.01</v>
      </c>
      <c r="R1064" s="1" t="e">
        <f ca="1">IF(AND(Q1064&lt;&gt; "", COUNTIF(SAP!#REF!,Q1064)&gt;0),"Matched", "")</f>
        <v>#REF!</v>
      </c>
    </row>
    <row r="1065" spans="1:18">
      <c r="A1065" s="13">
        <v>11563327</v>
      </c>
      <c r="B1065" s="14">
        <v>43868</v>
      </c>
      <c r="C1065" s="14">
        <v>43868</v>
      </c>
      <c r="D1065" s="15" t="s">
        <v>10</v>
      </c>
      <c r="E1065" s="15">
        <v>0</v>
      </c>
      <c r="F1065" s="15">
        <v>0</v>
      </c>
      <c r="G1065" s="15">
        <v>15800</v>
      </c>
      <c r="H1065" s="15">
        <v>755293.42</v>
      </c>
      <c r="I1065" s="15" t="s">
        <v>11</v>
      </c>
      <c r="J1065" s="15" t="s">
        <v>12</v>
      </c>
      <c r="K1065" s="1" t="str">
        <f t="shared" si="56"/>
        <v/>
      </c>
      <c r="L1065" s="1" t="e">
        <f ca="1">IF(AND(K1065&lt;&gt; "", COUNTIF(SAP!#REF!,K1065)&gt;0),"Matched", "")</f>
        <v>#REF!</v>
      </c>
      <c r="M1065" s="1" t="str">
        <f t="shared" si="54"/>
        <v/>
      </c>
      <c r="N1065" s="1" t="e">
        <f ca="1">IF(AND(M1065&lt;&gt; "", COUNTIF(SAP!#REF!,M1065)&gt;0),"Matched", "")</f>
        <v>#REF!</v>
      </c>
      <c r="O1065" s="1" t="str">
        <f t="shared" si="55"/>
        <v/>
      </c>
      <c r="P1065" s="1" t="e">
        <f ca="1">IF(AND(O1065&lt;&gt; "", COUNTIF(SAP!#REF!,O1065)&gt;0),"Matched", "")</f>
        <v>#REF!</v>
      </c>
      <c r="Q1065" s="1" t="str">
        <f ca="1">IF(D1065="AC","Logic4"&amp;"_"&amp;TEXT(C1065,"dd.mm.yyyy") &amp;"_"&amp; 1840899.01,"")</f>
        <v>Logic4_07.02.2020_1840899.01</v>
      </c>
      <c r="R1065" s="1" t="e">
        <f ca="1">IF(AND(Q1065&lt;&gt; "", COUNTIF(SAP!#REF!,Q1065)&gt;0),"Matched", "")</f>
        <v>#REF!</v>
      </c>
    </row>
    <row r="1066" spans="1:18">
      <c r="A1066" s="9">
        <v>11563327</v>
      </c>
      <c r="B1066" s="10">
        <v>43868</v>
      </c>
      <c r="C1066" s="10">
        <v>43868</v>
      </c>
      <c r="D1066" s="11" t="s">
        <v>10</v>
      </c>
      <c r="E1066" s="11">
        <v>0</v>
      </c>
      <c r="F1066" s="11">
        <v>0</v>
      </c>
      <c r="G1066" s="11">
        <v>16004.2</v>
      </c>
      <c r="H1066" s="11">
        <v>771297.62</v>
      </c>
      <c r="I1066" s="11" t="s">
        <v>11</v>
      </c>
      <c r="J1066" s="11" t="s">
        <v>12</v>
      </c>
      <c r="K1066" s="1" t="str">
        <f t="shared" si="56"/>
        <v/>
      </c>
      <c r="L1066" s="1" t="e">
        <f ca="1">IF(AND(K1066&lt;&gt; "", COUNTIF(SAP!#REF!,K1066)&gt;0),"Matched", "")</f>
        <v>#REF!</v>
      </c>
      <c r="M1066" s="1" t="str">
        <f t="shared" si="54"/>
        <v/>
      </c>
      <c r="N1066" s="1" t="e">
        <f ca="1">IF(AND(M1066&lt;&gt; "", COUNTIF(SAP!#REF!,M1066)&gt;0),"Matched", "")</f>
        <v>#REF!</v>
      </c>
      <c r="O1066" s="1" t="str">
        <f t="shared" si="55"/>
        <v/>
      </c>
      <c r="P1066" s="1" t="e">
        <f ca="1">IF(AND(O1066&lt;&gt; "", COUNTIF(SAP!#REF!,O1066)&gt;0),"Matched", "")</f>
        <v>#REF!</v>
      </c>
      <c r="Q1066" s="1" t="str">
        <f ca="1">IF(D1066="AC","Logic4"&amp;"_"&amp;TEXT(C1066,"dd.mm.yyyy") &amp;"_"&amp; 1840899.01,"")</f>
        <v>Logic4_07.02.2020_1840899.01</v>
      </c>
      <c r="R1066" s="1" t="e">
        <f ca="1">IF(AND(Q1066&lt;&gt; "", COUNTIF(SAP!#REF!,Q1066)&gt;0),"Matched", "")</f>
        <v>#REF!</v>
      </c>
    </row>
    <row r="1067" spans="1:18">
      <c r="A1067" s="13">
        <v>11563327</v>
      </c>
      <c r="B1067" s="14">
        <v>43868</v>
      </c>
      <c r="C1067" s="14">
        <v>43868</v>
      </c>
      <c r="D1067" s="15" t="s">
        <v>10</v>
      </c>
      <c r="E1067" s="15">
        <v>0</v>
      </c>
      <c r="F1067" s="15">
        <v>0</v>
      </c>
      <c r="G1067" s="15">
        <v>16014.56</v>
      </c>
      <c r="H1067" s="15">
        <v>787312.18</v>
      </c>
      <c r="I1067" s="15" t="s">
        <v>11</v>
      </c>
      <c r="J1067" s="15" t="s">
        <v>12</v>
      </c>
      <c r="K1067" s="1" t="str">
        <f t="shared" si="56"/>
        <v/>
      </c>
      <c r="L1067" s="1" t="e">
        <f ca="1">IF(AND(K1067&lt;&gt; "", COUNTIF(SAP!#REF!,K1067)&gt;0),"Matched", "")</f>
        <v>#REF!</v>
      </c>
      <c r="M1067" s="1" t="str">
        <f t="shared" si="54"/>
        <v/>
      </c>
      <c r="N1067" s="1" t="e">
        <f ca="1">IF(AND(M1067&lt;&gt; "", COUNTIF(SAP!#REF!,M1067)&gt;0),"Matched", "")</f>
        <v>#REF!</v>
      </c>
      <c r="O1067" s="1" t="str">
        <f t="shared" si="55"/>
        <v/>
      </c>
      <c r="P1067" s="1" t="e">
        <f ca="1">IF(AND(O1067&lt;&gt; "", COUNTIF(SAP!#REF!,O1067)&gt;0),"Matched", "")</f>
        <v>#REF!</v>
      </c>
      <c r="Q1067" s="1" t="str">
        <f ca="1">IF(D1067="AC","Logic4"&amp;"_"&amp;TEXT(C1067,"dd.mm.yyyy") &amp;"_"&amp; 1840899.01,"")</f>
        <v>Logic4_07.02.2020_1840899.01</v>
      </c>
      <c r="R1067" s="1" t="e">
        <f ca="1">IF(AND(Q1067&lt;&gt; "", COUNTIF(SAP!#REF!,Q1067)&gt;0),"Matched", "")</f>
        <v>#REF!</v>
      </c>
    </row>
    <row r="1068" spans="1:18">
      <c r="A1068" s="9">
        <v>11563327</v>
      </c>
      <c r="B1068" s="10">
        <v>43868</v>
      </c>
      <c r="C1068" s="10">
        <v>43868</v>
      </c>
      <c r="D1068" s="11" t="s">
        <v>10</v>
      </c>
      <c r="E1068" s="11">
        <v>0</v>
      </c>
      <c r="F1068" s="11">
        <v>0</v>
      </c>
      <c r="G1068" s="11">
        <v>16780.7</v>
      </c>
      <c r="H1068" s="11">
        <v>804092.88</v>
      </c>
      <c r="I1068" s="11" t="s">
        <v>11</v>
      </c>
      <c r="J1068" s="11" t="s">
        <v>12</v>
      </c>
      <c r="K1068" s="1" t="str">
        <f t="shared" si="56"/>
        <v/>
      </c>
      <c r="L1068" s="1" t="e">
        <f ca="1">IF(AND(K1068&lt;&gt; "", COUNTIF(SAP!#REF!,K1068)&gt;0),"Matched", "")</f>
        <v>#REF!</v>
      </c>
      <c r="M1068" s="1" t="str">
        <f t="shared" si="54"/>
        <v/>
      </c>
      <c r="N1068" s="1" t="e">
        <f ca="1">IF(AND(M1068&lt;&gt; "", COUNTIF(SAP!#REF!,M1068)&gt;0),"Matched", "")</f>
        <v>#REF!</v>
      </c>
      <c r="O1068" s="1" t="str">
        <f t="shared" si="55"/>
        <v/>
      </c>
      <c r="P1068" s="1" t="e">
        <f ca="1">IF(AND(O1068&lt;&gt; "", COUNTIF(SAP!#REF!,O1068)&gt;0),"Matched", "")</f>
        <v>#REF!</v>
      </c>
      <c r="Q1068" s="1" t="str">
        <f ca="1">IF(D1068="AC","Logic4"&amp;"_"&amp;TEXT(C1068,"dd.mm.yyyy") &amp;"_"&amp; 1840899.01,"")</f>
        <v>Logic4_07.02.2020_1840899.01</v>
      </c>
      <c r="R1068" s="1" t="e">
        <f ca="1">IF(AND(Q1068&lt;&gt; "", COUNTIF(SAP!#REF!,Q1068)&gt;0),"Matched", "")</f>
        <v>#REF!</v>
      </c>
    </row>
    <row r="1069" spans="1:18">
      <c r="A1069" s="13">
        <v>11563327</v>
      </c>
      <c r="B1069" s="14">
        <v>43868</v>
      </c>
      <c r="C1069" s="14">
        <v>43868</v>
      </c>
      <c r="D1069" s="15" t="s">
        <v>10</v>
      </c>
      <c r="E1069" s="15">
        <v>0</v>
      </c>
      <c r="F1069" s="15">
        <v>0</v>
      </c>
      <c r="G1069" s="15">
        <v>16948</v>
      </c>
      <c r="H1069" s="15">
        <v>821040.88</v>
      </c>
      <c r="I1069" s="15" t="s">
        <v>11</v>
      </c>
      <c r="J1069" s="15" t="s">
        <v>12</v>
      </c>
      <c r="K1069" s="1" t="str">
        <f t="shared" si="56"/>
        <v/>
      </c>
      <c r="L1069" s="1" t="e">
        <f ca="1">IF(AND(K1069&lt;&gt; "", COUNTIF(SAP!#REF!,K1069)&gt;0),"Matched", "")</f>
        <v>#REF!</v>
      </c>
      <c r="M1069" s="1" t="str">
        <f t="shared" si="54"/>
        <v/>
      </c>
      <c r="N1069" s="1" t="e">
        <f ca="1">IF(AND(M1069&lt;&gt; "", COUNTIF(SAP!#REF!,M1069)&gt;0),"Matched", "")</f>
        <v>#REF!</v>
      </c>
      <c r="O1069" s="1" t="str">
        <f t="shared" si="55"/>
        <v/>
      </c>
      <c r="P1069" s="1" t="e">
        <f ca="1">IF(AND(O1069&lt;&gt; "", COUNTIF(SAP!#REF!,O1069)&gt;0),"Matched", "")</f>
        <v>#REF!</v>
      </c>
      <c r="Q1069" s="1" t="str">
        <f ca="1">IF(D1069="AC","Logic4"&amp;"_"&amp;TEXT(C1069,"dd.mm.yyyy") &amp;"_"&amp; 1840899.01,"")</f>
        <v>Logic4_07.02.2020_1840899.01</v>
      </c>
      <c r="R1069" s="1" t="e">
        <f ca="1">IF(AND(Q1069&lt;&gt; "", COUNTIF(SAP!#REF!,Q1069)&gt;0),"Matched", "")</f>
        <v>#REF!</v>
      </c>
    </row>
    <row r="1070" spans="1:18">
      <c r="A1070" s="9">
        <v>11563327</v>
      </c>
      <c r="B1070" s="10">
        <v>43868</v>
      </c>
      <c r="C1070" s="10">
        <v>43868</v>
      </c>
      <c r="D1070" s="11" t="s">
        <v>10</v>
      </c>
      <c r="E1070" s="11">
        <v>0</v>
      </c>
      <c r="F1070" s="11">
        <v>0</v>
      </c>
      <c r="G1070" s="11">
        <v>17590.400000000001</v>
      </c>
      <c r="H1070" s="11">
        <v>838631.28</v>
      </c>
      <c r="I1070" s="11" t="s">
        <v>11</v>
      </c>
      <c r="J1070" s="11" t="s">
        <v>12</v>
      </c>
      <c r="K1070" s="1" t="str">
        <f t="shared" si="56"/>
        <v/>
      </c>
      <c r="L1070" s="1" t="e">
        <f ca="1">IF(AND(K1070&lt;&gt; "", COUNTIF(SAP!#REF!,K1070)&gt;0),"Matched", "")</f>
        <v>#REF!</v>
      </c>
      <c r="M1070" s="1" t="str">
        <f t="shared" si="54"/>
        <v/>
      </c>
      <c r="N1070" s="1" t="e">
        <f ca="1">IF(AND(M1070&lt;&gt; "", COUNTIF(SAP!#REF!,M1070)&gt;0),"Matched", "")</f>
        <v>#REF!</v>
      </c>
      <c r="O1070" s="1" t="str">
        <f t="shared" si="55"/>
        <v/>
      </c>
      <c r="P1070" s="1" t="e">
        <f ca="1">IF(AND(O1070&lt;&gt; "", COUNTIF(SAP!#REF!,O1070)&gt;0),"Matched", "")</f>
        <v>#REF!</v>
      </c>
      <c r="Q1070" s="1" t="str">
        <f ca="1">IF(D1070="AC","Logic4"&amp;"_"&amp;TEXT(C1070,"dd.mm.yyyy") &amp;"_"&amp; 1840899.01,"")</f>
        <v>Logic4_07.02.2020_1840899.01</v>
      </c>
      <c r="R1070" s="1" t="e">
        <f ca="1">IF(AND(Q1070&lt;&gt; "", COUNTIF(SAP!#REF!,Q1070)&gt;0),"Matched", "")</f>
        <v>#REF!</v>
      </c>
    </row>
    <row r="1071" spans="1:18">
      <c r="A1071" s="13">
        <v>11563327</v>
      </c>
      <c r="B1071" s="14">
        <v>43868</v>
      </c>
      <c r="C1071" s="14">
        <v>43868</v>
      </c>
      <c r="D1071" s="15" t="s">
        <v>10</v>
      </c>
      <c r="E1071" s="15">
        <v>0</v>
      </c>
      <c r="F1071" s="15">
        <v>0</v>
      </c>
      <c r="G1071" s="15">
        <v>17793.580000000002</v>
      </c>
      <c r="H1071" s="15">
        <v>856424.86</v>
      </c>
      <c r="I1071" s="15" t="s">
        <v>11</v>
      </c>
      <c r="J1071" s="15" t="s">
        <v>12</v>
      </c>
      <c r="K1071" s="1" t="str">
        <f t="shared" si="56"/>
        <v/>
      </c>
      <c r="L1071" s="1" t="e">
        <f ca="1">IF(AND(K1071&lt;&gt; "", COUNTIF(SAP!#REF!,K1071)&gt;0),"Matched", "")</f>
        <v>#REF!</v>
      </c>
      <c r="M1071" s="1" t="str">
        <f t="shared" si="54"/>
        <v/>
      </c>
      <c r="N1071" s="1" t="e">
        <f ca="1">IF(AND(M1071&lt;&gt; "", COUNTIF(SAP!#REF!,M1071)&gt;0),"Matched", "")</f>
        <v>#REF!</v>
      </c>
      <c r="O1071" s="1" t="str">
        <f t="shared" si="55"/>
        <v/>
      </c>
      <c r="P1071" s="1" t="e">
        <f ca="1">IF(AND(O1071&lt;&gt; "", COUNTIF(SAP!#REF!,O1071)&gt;0),"Matched", "")</f>
        <v>#REF!</v>
      </c>
      <c r="Q1071" s="1" t="str">
        <f ca="1">IF(D1071="AC","Logic4"&amp;"_"&amp;TEXT(C1071,"dd.mm.yyyy") &amp;"_"&amp; 1840899.01,"")</f>
        <v>Logic4_07.02.2020_1840899.01</v>
      </c>
      <c r="R1071" s="1" t="e">
        <f ca="1">IF(AND(Q1071&lt;&gt; "", COUNTIF(SAP!#REF!,Q1071)&gt;0),"Matched", "")</f>
        <v>#REF!</v>
      </c>
    </row>
    <row r="1072" spans="1:18">
      <c r="A1072" s="9">
        <v>11563327</v>
      </c>
      <c r="B1072" s="10">
        <v>43868</v>
      </c>
      <c r="C1072" s="10">
        <v>43868</v>
      </c>
      <c r="D1072" s="11" t="s">
        <v>10</v>
      </c>
      <c r="E1072" s="11">
        <v>0</v>
      </c>
      <c r="F1072" s="11">
        <v>0</v>
      </c>
      <c r="G1072" s="11">
        <v>17970.099999999999</v>
      </c>
      <c r="H1072" s="11">
        <v>874394.96</v>
      </c>
      <c r="I1072" s="11" t="s">
        <v>11</v>
      </c>
      <c r="J1072" s="11" t="s">
        <v>12</v>
      </c>
      <c r="K1072" s="1" t="str">
        <f t="shared" si="56"/>
        <v/>
      </c>
      <c r="L1072" s="1" t="e">
        <f ca="1">IF(AND(K1072&lt;&gt; "", COUNTIF(SAP!#REF!,K1072)&gt;0),"Matched", "")</f>
        <v>#REF!</v>
      </c>
      <c r="M1072" s="1" t="str">
        <f t="shared" si="54"/>
        <v/>
      </c>
      <c r="N1072" s="1" t="e">
        <f ca="1">IF(AND(M1072&lt;&gt; "", COUNTIF(SAP!#REF!,M1072)&gt;0),"Matched", "")</f>
        <v>#REF!</v>
      </c>
      <c r="O1072" s="1" t="str">
        <f t="shared" si="55"/>
        <v/>
      </c>
      <c r="P1072" s="1" t="e">
        <f ca="1">IF(AND(O1072&lt;&gt; "", COUNTIF(SAP!#REF!,O1072)&gt;0),"Matched", "")</f>
        <v>#REF!</v>
      </c>
      <c r="Q1072" s="1" t="str">
        <f ca="1">IF(D1072="AC","Logic4"&amp;"_"&amp;TEXT(C1072,"dd.mm.yyyy") &amp;"_"&amp; 1840899.01,"")</f>
        <v>Logic4_07.02.2020_1840899.01</v>
      </c>
      <c r="R1072" s="1" t="e">
        <f ca="1">IF(AND(Q1072&lt;&gt; "", COUNTIF(SAP!#REF!,Q1072)&gt;0),"Matched", "")</f>
        <v>#REF!</v>
      </c>
    </row>
    <row r="1073" spans="1:18">
      <c r="A1073" s="13">
        <v>11563327</v>
      </c>
      <c r="B1073" s="14">
        <v>43868</v>
      </c>
      <c r="C1073" s="14">
        <v>43868</v>
      </c>
      <c r="D1073" s="15" t="s">
        <v>10</v>
      </c>
      <c r="E1073" s="15">
        <v>0</v>
      </c>
      <c r="F1073" s="15">
        <v>0</v>
      </c>
      <c r="G1073" s="15">
        <v>18121.400000000001</v>
      </c>
      <c r="H1073" s="15">
        <v>892516.36</v>
      </c>
      <c r="I1073" s="15" t="s">
        <v>11</v>
      </c>
      <c r="J1073" s="15" t="s">
        <v>12</v>
      </c>
      <c r="K1073" s="1" t="str">
        <f t="shared" si="56"/>
        <v/>
      </c>
      <c r="L1073" s="1" t="e">
        <f ca="1">IF(AND(K1073&lt;&gt; "", COUNTIF(SAP!#REF!,K1073)&gt;0),"Matched", "")</f>
        <v>#REF!</v>
      </c>
      <c r="M1073" s="1" t="str">
        <f t="shared" si="54"/>
        <v/>
      </c>
      <c r="N1073" s="1" t="e">
        <f ca="1">IF(AND(M1073&lt;&gt; "", COUNTIF(SAP!#REF!,M1073)&gt;0),"Matched", "")</f>
        <v>#REF!</v>
      </c>
      <c r="O1073" s="1" t="str">
        <f t="shared" si="55"/>
        <v/>
      </c>
      <c r="P1073" s="1" t="e">
        <f ca="1">IF(AND(O1073&lt;&gt; "", COUNTIF(SAP!#REF!,O1073)&gt;0),"Matched", "")</f>
        <v>#REF!</v>
      </c>
      <c r="Q1073" s="1" t="str">
        <f ca="1">IF(D1073="AC","Logic4"&amp;"_"&amp;TEXT(C1073,"dd.mm.yyyy") &amp;"_"&amp; 1840899.01,"")</f>
        <v>Logic4_07.02.2020_1840899.01</v>
      </c>
      <c r="R1073" s="1" t="e">
        <f ca="1">IF(AND(Q1073&lt;&gt; "", COUNTIF(SAP!#REF!,Q1073)&gt;0),"Matched", "")</f>
        <v>#REF!</v>
      </c>
    </row>
    <row r="1074" spans="1:18">
      <c r="A1074" s="9">
        <v>11563327</v>
      </c>
      <c r="B1074" s="10">
        <v>43868</v>
      </c>
      <c r="C1074" s="10">
        <v>43868</v>
      </c>
      <c r="D1074" s="11" t="s">
        <v>10</v>
      </c>
      <c r="E1074" s="11">
        <v>0</v>
      </c>
      <c r="F1074" s="11">
        <v>0</v>
      </c>
      <c r="G1074" s="11">
        <v>18592.22</v>
      </c>
      <c r="H1074" s="11">
        <v>911108.58</v>
      </c>
      <c r="I1074" s="11" t="s">
        <v>11</v>
      </c>
      <c r="J1074" s="11" t="s">
        <v>12</v>
      </c>
      <c r="K1074" s="1" t="str">
        <f t="shared" si="56"/>
        <v/>
      </c>
      <c r="L1074" s="1" t="e">
        <f ca="1">IF(AND(K1074&lt;&gt; "", COUNTIF(SAP!#REF!,K1074)&gt;0),"Matched", "")</f>
        <v>#REF!</v>
      </c>
      <c r="M1074" s="1" t="str">
        <f t="shared" si="54"/>
        <v/>
      </c>
      <c r="N1074" s="1" t="e">
        <f ca="1">IF(AND(M1074&lt;&gt; "", COUNTIF(SAP!#REF!,M1074)&gt;0),"Matched", "")</f>
        <v>#REF!</v>
      </c>
      <c r="O1074" s="1" t="str">
        <f t="shared" si="55"/>
        <v/>
      </c>
      <c r="P1074" s="1" t="e">
        <f ca="1">IF(AND(O1074&lt;&gt; "", COUNTIF(SAP!#REF!,O1074)&gt;0),"Matched", "")</f>
        <v>#REF!</v>
      </c>
      <c r="Q1074" s="1" t="str">
        <f ca="1">IF(D1074="AC","Logic4"&amp;"_"&amp;TEXT(C1074,"dd.mm.yyyy") &amp;"_"&amp; 1840899.01,"")</f>
        <v>Logic4_07.02.2020_1840899.01</v>
      </c>
      <c r="R1074" s="1" t="e">
        <f ca="1">IF(AND(Q1074&lt;&gt; "", COUNTIF(SAP!#REF!,Q1074)&gt;0),"Matched", "")</f>
        <v>#REF!</v>
      </c>
    </row>
    <row r="1075" spans="1:18">
      <c r="A1075" s="13">
        <v>11563327</v>
      </c>
      <c r="B1075" s="14">
        <v>43868</v>
      </c>
      <c r="C1075" s="14">
        <v>43868</v>
      </c>
      <c r="D1075" s="15" t="s">
        <v>10</v>
      </c>
      <c r="E1075" s="15">
        <v>0</v>
      </c>
      <c r="F1075" s="15">
        <v>0</v>
      </c>
      <c r="G1075" s="15">
        <v>19336.7</v>
      </c>
      <c r="H1075" s="15">
        <v>930445.28</v>
      </c>
      <c r="I1075" s="15" t="s">
        <v>11</v>
      </c>
      <c r="J1075" s="15" t="s">
        <v>12</v>
      </c>
      <c r="K1075" s="1" t="str">
        <f t="shared" si="56"/>
        <v/>
      </c>
      <c r="L1075" s="1" t="e">
        <f ca="1">IF(AND(K1075&lt;&gt; "", COUNTIF(SAP!#REF!,K1075)&gt;0),"Matched", "")</f>
        <v>#REF!</v>
      </c>
      <c r="M1075" s="1" t="str">
        <f t="shared" si="54"/>
        <v/>
      </c>
      <c r="N1075" s="1" t="e">
        <f ca="1">IF(AND(M1075&lt;&gt; "", COUNTIF(SAP!#REF!,M1075)&gt;0),"Matched", "")</f>
        <v>#REF!</v>
      </c>
      <c r="O1075" s="1" t="str">
        <f t="shared" si="55"/>
        <v/>
      </c>
      <c r="P1075" s="1" t="e">
        <f ca="1">IF(AND(O1075&lt;&gt; "", COUNTIF(SAP!#REF!,O1075)&gt;0),"Matched", "")</f>
        <v>#REF!</v>
      </c>
      <c r="Q1075" s="1" t="str">
        <f ca="1">IF(D1075="AC","Logic4"&amp;"_"&amp;TEXT(C1075,"dd.mm.yyyy") &amp;"_"&amp; 1840899.01,"")</f>
        <v>Logic4_07.02.2020_1840899.01</v>
      </c>
      <c r="R1075" s="1" t="e">
        <f ca="1">IF(AND(Q1075&lt;&gt; "", COUNTIF(SAP!#REF!,Q1075)&gt;0),"Matched", "")</f>
        <v>#REF!</v>
      </c>
    </row>
    <row r="1076" spans="1:18">
      <c r="A1076" s="9">
        <v>11563327</v>
      </c>
      <c r="B1076" s="10">
        <v>43868</v>
      </c>
      <c r="C1076" s="10">
        <v>43868</v>
      </c>
      <c r="D1076" s="11" t="s">
        <v>10</v>
      </c>
      <c r="E1076" s="11">
        <v>0</v>
      </c>
      <c r="F1076" s="11">
        <v>0</v>
      </c>
      <c r="G1076" s="11">
        <v>20173</v>
      </c>
      <c r="H1076" s="11">
        <v>950618.28</v>
      </c>
      <c r="I1076" s="11" t="s">
        <v>11</v>
      </c>
      <c r="J1076" s="11" t="s">
        <v>12</v>
      </c>
      <c r="K1076" s="1" t="str">
        <f t="shared" si="56"/>
        <v/>
      </c>
      <c r="L1076" s="1" t="e">
        <f ca="1">IF(AND(K1076&lt;&gt; "", COUNTIF(SAP!#REF!,K1076)&gt;0),"Matched", "")</f>
        <v>#REF!</v>
      </c>
      <c r="M1076" s="1" t="str">
        <f t="shared" si="54"/>
        <v/>
      </c>
      <c r="N1076" s="1" t="e">
        <f ca="1">IF(AND(M1076&lt;&gt; "", COUNTIF(SAP!#REF!,M1076)&gt;0),"Matched", "")</f>
        <v>#REF!</v>
      </c>
      <c r="O1076" s="1" t="str">
        <f t="shared" si="55"/>
        <v/>
      </c>
      <c r="P1076" s="1" t="e">
        <f ca="1">IF(AND(O1076&lt;&gt; "", COUNTIF(SAP!#REF!,O1076)&gt;0),"Matched", "")</f>
        <v>#REF!</v>
      </c>
      <c r="Q1076" s="1" t="str">
        <f ca="1">IF(D1076="AC","Logic4"&amp;"_"&amp;TEXT(C1076,"dd.mm.yyyy") &amp;"_"&amp; 1840899.01,"")</f>
        <v>Logic4_07.02.2020_1840899.01</v>
      </c>
      <c r="R1076" s="1" t="e">
        <f ca="1">IF(AND(Q1076&lt;&gt; "", COUNTIF(SAP!#REF!,Q1076)&gt;0),"Matched", "")</f>
        <v>#REF!</v>
      </c>
    </row>
    <row r="1077" spans="1:18">
      <c r="A1077" s="13">
        <v>11563327</v>
      </c>
      <c r="B1077" s="14">
        <v>43868</v>
      </c>
      <c r="C1077" s="14">
        <v>43868</v>
      </c>
      <c r="D1077" s="15" t="s">
        <v>10</v>
      </c>
      <c r="E1077" s="15">
        <v>0</v>
      </c>
      <c r="F1077" s="15">
        <v>0</v>
      </c>
      <c r="G1077" s="15">
        <v>20513.54</v>
      </c>
      <c r="H1077" s="15">
        <v>971131.82</v>
      </c>
      <c r="I1077" s="15" t="s">
        <v>11</v>
      </c>
      <c r="J1077" s="15" t="s">
        <v>12</v>
      </c>
      <c r="K1077" s="1" t="str">
        <f t="shared" si="56"/>
        <v/>
      </c>
      <c r="L1077" s="1" t="e">
        <f ca="1">IF(AND(K1077&lt;&gt; "", COUNTIF(SAP!#REF!,K1077)&gt;0),"Matched", "")</f>
        <v>#REF!</v>
      </c>
      <c r="M1077" s="1" t="str">
        <f t="shared" si="54"/>
        <v/>
      </c>
      <c r="N1077" s="1" t="e">
        <f ca="1">IF(AND(M1077&lt;&gt; "", COUNTIF(SAP!#REF!,M1077)&gt;0),"Matched", "")</f>
        <v>#REF!</v>
      </c>
      <c r="O1077" s="1" t="str">
        <f t="shared" si="55"/>
        <v/>
      </c>
      <c r="P1077" s="1" t="e">
        <f ca="1">IF(AND(O1077&lt;&gt; "", COUNTIF(SAP!#REF!,O1077)&gt;0),"Matched", "")</f>
        <v>#REF!</v>
      </c>
      <c r="Q1077" s="1" t="str">
        <f ca="1">IF(D1077="AC","Logic4"&amp;"_"&amp;TEXT(C1077,"dd.mm.yyyy") &amp;"_"&amp; 1840899.01,"")</f>
        <v>Logic4_07.02.2020_1840899.01</v>
      </c>
      <c r="R1077" s="1" t="e">
        <f ca="1">IF(AND(Q1077&lt;&gt; "", COUNTIF(SAP!#REF!,Q1077)&gt;0),"Matched", "")</f>
        <v>#REF!</v>
      </c>
    </row>
    <row r="1078" spans="1:18">
      <c r="A1078" s="9">
        <v>11563327</v>
      </c>
      <c r="B1078" s="10">
        <v>43868</v>
      </c>
      <c r="C1078" s="10">
        <v>43868</v>
      </c>
      <c r="D1078" s="11" t="s">
        <v>10</v>
      </c>
      <c r="E1078" s="11">
        <v>0</v>
      </c>
      <c r="F1078" s="11">
        <v>0</v>
      </c>
      <c r="G1078" s="11">
        <v>21010.1</v>
      </c>
      <c r="H1078" s="11">
        <v>992141.92</v>
      </c>
      <c r="I1078" s="11" t="s">
        <v>11</v>
      </c>
      <c r="J1078" s="11" t="s">
        <v>12</v>
      </c>
      <c r="K1078" s="1" t="str">
        <f t="shared" si="56"/>
        <v/>
      </c>
      <c r="L1078" s="1" t="e">
        <f ca="1">IF(AND(K1078&lt;&gt; "", COUNTIF(SAP!#REF!,K1078)&gt;0),"Matched", "")</f>
        <v>#REF!</v>
      </c>
      <c r="M1078" s="1" t="str">
        <f t="shared" si="54"/>
        <v/>
      </c>
      <c r="N1078" s="1" t="e">
        <f ca="1">IF(AND(M1078&lt;&gt; "", COUNTIF(SAP!#REF!,M1078)&gt;0),"Matched", "")</f>
        <v>#REF!</v>
      </c>
      <c r="O1078" s="1" t="str">
        <f t="shared" si="55"/>
        <v/>
      </c>
      <c r="P1078" s="1" t="e">
        <f ca="1">IF(AND(O1078&lt;&gt; "", COUNTIF(SAP!#REF!,O1078)&gt;0),"Matched", "")</f>
        <v>#REF!</v>
      </c>
      <c r="Q1078" s="1" t="str">
        <f ca="1">IF(D1078="AC","Logic4"&amp;"_"&amp;TEXT(C1078,"dd.mm.yyyy") &amp;"_"&amp; 1840899.01,"")</f>
        <v>Logic4_07.02.2020_1840899.01</v>
      </c>
      <c r="R1078" s="1" t="e">
        <f ca="1">IF(AND(Q1078&lt;&gt; "", COUNTIF(SAP!#REF!,Q1078)&gt;0),"Matched", "")</f>
        <v>#REF!</v>
      </c>
    </row>
    <row r="1079" spans="1:18">
      <c r="A1079" s="13">
        <v>11563327</v>
      </c>
      <c r="B1079" s="14">
        <v>43868</v>
      </c>
      <c r="C1079" s="14">
        <v>43868</v>
      </c>
      <c r="D1079" s="15" t="s">
        <v>10</v>
      </c>
      <c r="E1079" s="15">
        <v>0</v>
      </c>
      <c r="F1079" s="15">
        <v>0</v>
      </c>
      <c r="G1079" s="15">
        <v>22057.88</v>
      </c>
      <c r="H1079" s="15">
        <v>1014199.8</v>
      </c>
      <c r="I1079" s="15" t="s">
        <v>11</v>
      </c>
      <c r="J1079" s="15" t="s">
        <v>12</v>
      </c>
      <c r="K1079" s="1" t="str">
        <f t="shared" si="56"/>
        <v/>
      </c>
      <c r="L1079" s="1" t="e">
        <f ca="1">IF(AND(K1079&lt;&gt; "", COUNTIF(SAP!#REF!,K1079)&gt;0),"Matched", "")</f>
        <v>#REF!</v>
      </c>
      <c r="M1079" s="1" t="str">
        <f t="shared" si="54"/>
        <v/>
      </c>
      <c r="N1079" s="1" t="e">
        <f ca="1">IF(AND(M1079&lt;&gt; "", COUNTIF(SAP!#REF!,M1079)&gt;0),"Matched", "")</f>
        <v>#REF!</v>
      </c>
      <c r="O1079" s="1" t="str">
        <f t="shared" si="55"/>
        <v/>
      </c>
      <c r="P1079" s="1" t="e">
        <f ca="1">IF(AND(O1079&lt;&gt; "", COUNTIF(SAP!#REF!,O1079)&gt;0),"Matched", "")</f>
        <v>#REF!</v>
      </c>
      <c r="Q1079" s="1" t="str">
        <f ca="1">IF(D1079="AC","Logic4"&amp;"_"&amp;TEXT(C1079,"dd.mm.yyyy") &amp;"_"&amp; 1840899.01,"")</f>
        <v>Logic4_07.02.2020_1840899.01</v>
      </c>
      <c r="R1079" s="1" t="e">
        <f ca="1">IF(AND(Q1079&lt;&gt; "", COUNTIF(SAP!#REF!,Q1079)&gt;0),"Matched", "")</f>
        <v>#REF!</v>
      </c>
    </row>
    <row r="1080" spans="1:18">
      <c r="A1080" s="9">
        <v>11563327</v>
      </c>
      <c r="B1080" s="10">
        <v>43868</v>
      </c>
      <c r="C1080" s="10">
        <v>43868</v>
      </c>
      <c r="D1080" s="11" t="s">
        <v>10</v>
      </c>
      <c r="E1080" s="11">
        <v>0</v>
      </c>
      <c r="F1080" s="11">
        <v>0</v>
      </c>
      <c r="G1080" s="11">
        <v>22528.1</v>
      </c>
      <c r="H1080" s="11">
        <v>1036727.9</v>
      </c>
      <c r="I1080" s="11" t="s">
        <v>11</v>
      </c>
      <c r="J1080" s="11" t="s">
        <v>12</v>
      </c>
      <c r="K1080" s="1" t="str">
        <f t="shared" si="56"/>
        <v/>
      </c>
      <c r="L1080" s="1" t="e">
        <f ca="1">IF(AND(K1080&lt;&gt; "", COUNTIF(SAP!#REF!,K1080)&gt;0),"Matched", "")</f>
        <v>#REF!</v>
      </c>
      <c r="M1080" s="1" t="str">
        <f t="shared" si="54"/>
        <v/>
      </c>
      <c r="N1080" s="1" t="e">
        <f ca="1">IF(AND(M1080&lt;&gt; "", COUNTIF(SAP!#REF!,M1080)&gt;0),"Matched", "")</f>
        <v>#REF!</v>
      </c>
      <c r="O1080" s="1" t="str">
        <f t="shared" si="55"/>
        <v/>
      </c>
      <c r="P1080" s="1" t="e">
        <f ca="1">IF(AND(O1080&lt;&gt; "", COUNTIF(SAP!#REF!,O1080)&gt;0),"Matched", "")</f>
        <v>#REF!</v>
      </c>
      <c r="Q1080" s="1" t="str">
        <f ca="1">IF(D1080="AC","Logic4"&amp;"_"&amp;TEXT(C1080,"dd.mm.yyyy") &amp;"_"&amp; 1840899.01,"")</f>
        <v>Logic4_07.02.2020_1840899.01</v>
      </c>
      <c r="R1080" s="1" t="e">
        <f ca="1">IF(AND(Q1080&lt;&gt; "", COUNTIF(SAP!#REF!,Q1080)&gt;0),"Matched", "")</f>
        <v>#REF!</v>
      </c>
    </row>
    <row r="1081" spans="1:18">
      <c r="A1081" s="13">
        <v>11563327</v>
      </c>
      <c r="B1081" s="14">
        <v>43868</v>
      </c>
      <c r="C1081" s="14">
        <v>43868</v>
      </c>
      <c r="D1081" s="15" t="s">
        <v>10</v>
      </c>
      <c r="E1081" s="15">
        <v>0</v>
      </c>
      <c r="F1081" s="15">
        <v>0</v>
      </c>
      <c r="G1081" s="15">
        <v>23960.1</v>
      </c>
      <c r="H1081" s="15">
        <v>1060688</v>
      </c>
      <c r="I1081" s="15" t="s">
        <v>11</v>
      </c>
      <c r="J1081" s="15" t="s">
        <v>12</v>
      </c>
      <c r="K1081" s="1" t="str">
        <f t="shared" si="56"/>
        <v/>
      </c>
      <c r="L1081" s="1" t="e">
        <f ca="1">IF(AND(K1081&lt;&gt; "", COUNTIF(SAP!#REF!,K1081)&gt;0),"Matched", "")</f>
        <v>#REF!</v>
      </c>
      <c r="M1081" s="1" t="str">
        <f t="shared" si="54"/>
        <v/>
      </c>
      <c r="N1081" s="1" t="e">
        <f ca="1">IF(AND(M1081&lt;&gt; "", COUNTIF(SAP!#REF!,M1081)&gt;0),"Matched", "")</f>
        <v>#REF!</v>
      </c>
      <c r="O1081" s="1" t="str">
        <f t="shared" si="55"/>
        <v/>
      </c>
      <c r="P1081" s="1" t="e">
        <f ca="1">IF(AND(O1081&lt;&gt; "", COUNTIF(SAP!#REF!,O1081)&gt;0),"Matched", "")</f>
        <v>#REF!</v>
      </c>
      <c r="Q1081" s="1" t="str">
        <f ca="1">IF(D1081="AC","Logic4"&amp;"_"&amp;TEXT(C1081,"dd.mm.yyyy") &amp;"_"&amp; 1840899.01,"")</f>
        <v>Logic4_07.02.2020_1840899.01</v>
      </c>
      <c r="R1081" s="1" t="e">
        <f ca="1">IF(AND(Q1081&lt;&gt; "", COUNTIF(SAP!#REF!,Q1081)&gt;0),"Matched", "")</f>
        <v>#REF!</v>
      </c>
    </row>
    <row r="1082" spans="1:18">
      <c r="A1082" s="9">
        <v>11563327</v>
      </c>
      <c r="B1082" s="10">
        <v>43868</v>
      </c>
      <c r="C1082" s="10">
        <v>43868</v>
      </c>
      <c r="D1082" s="11" t="s">
        <v>10</v>
      </c>
      <c r="E1082" s="11">
        <v>0</v>
      </c>
      <c r="F1082" s="11">
        <v>0</v>
      </c>
      <c r="G1082" s="11">
        <v>25370</v>
      </c>
      <c r="H1082" s="11">
        <v>1086058</v>
      </c>
      <c r="I1082" s="11" t="s">
        <v>11</v>
      </c>
      <c r="J1082" s="11" t="s">
        <v>12</v>
      </c>
      <c r="K1082" s="1" t="str">
        <f t="shared" si="56"/>
        <v/>
      </c>
      <c r="L1082" s="1" t="e">
        <f ca="1">IF(AND(K1082&lt;&gt; "", COUNTIF(SAP!#REF!,K1082)&gt;0),"Matched", "")</f>
        <v>#REF!</v>
      </c>
      <c r="M1082" s="1" t="str">
        <f t="shared" si="54"/>
        <v/>
      </c>
      <c r="N1082" s="1" t="e">
        <f ca="1">IF(AND(M1082&lt;&gt; "", COUNTIF(SAP!#REF!,M1082)&gt;0),"Matched", "")</f>
        <v>#REF!</v>
      </c>
      <c r="O1082" s="1" t="str">
        <f t="shared" si="55"/>
        <v/>
      </c>
      <c r="P1082" s="1" t="e">
        <f ca="1">IF(AND(O1082&lt;&gt; "", COUNTIF(SAP!#REF!,O1082)&gt;0),"Matched", "")</f>
        <v>#REF!</v>
      </c>
      <c r="Q1082" s="1" t="str">
        <f ca="1">IF(D1082="AC","Logic4"&amp;"_"&amp;TEXT(C1082,"dd.mm.yyyy") &amp;"_"&amp; 1840899.01,"")</f>
        <v>Logic4_07.02.2020_1840899.01</v>
      </c>
      <c r="R1082" s="1" t="e">
        <f ca="1">IF(AND(Q1082&lt;&gt; "", COUNTIF(SAP!#REF!,Q1082)&gt;0),"Matched", "")</f>
        <v>#REF!</v>
      </c>
    </row>
    <row r="1083" spans="1:18">
      <c r="A1083" s="13">
        <v>11563327</v>
      </c>
      <c r="B1083" s="14">
        <v>43868</v>
      </c>
      <c r="C1083" s="14">
        <v>43868</v>
      </c>
      <c r="D1083" s="15" t="s">
        <v>10</v>
      </c>
      <c r="E1083" s="15">
        <v>0</v>
      </c>
      <c r="F1083" s="15">
        <v>0</v>
      </c>
      <c r="G1083" s="15">
        <v>26351.1</v>
      </c>
      <c r="H1083" s="15">
        <v>1112409.1000000001</v>
      </c>
      <c r="I1083" s="15" t="s">
        <v>11</v>
      </c>
      <c r="J1083" s="15" t="s">
        <v>12</v>
      </c>
      <c r="K1083" s="1" t="str">
        <f t="shared" si="56"/>
        <v/>
      </c>
      <c r="L1083" s="1" t="e">
        <f ca="1">IF(AND(K1083&lt;&gt; "", COUNTIF(SAP!#REF!,K1083)&gt;0),"Matched", "")</f>
        <v>#REF!</v>
      </c>
      <c r="M1083" s="1" t="str">
        <f t="shared" si="54"/>
        <v/>
      </c>
      <c r="N1083" s="1" t="e">
        <f ca="1">IF(AND(M1083&lt;&gt; "", COUNTIF(SAP!#REF!,M1083)&gt;0),"Matched", "")</f>
        <v>#REF!</v>
      </c>
      <c r="O1083" s="1" t="str">
        <f t="shared" si="55"/>
        <v/>
      </c>
      <c r="P1083" s="1" t="e">
        <f ca="1">IF(AND(O1083&lt;&gt; "", COUNTIF(SAP!#REF!,O1083)&gt;0),"Matched", "")</f>
        <v>#REF!</v>
      </c>
      <c r="Q1083" s="1" t="str">
        <f ca="1">IF(D1083="AC","Logic4"&amp;"_"&amp;TEXT(C1083,"dd.mm.yyyy") &amp;"_"&amp; 1840899.01,"")</f>
        <v>Logic4_07.02.2020_1840899.01</v>
      </c>
      <c r="R1083" s="1" t="e">
        <f ca="1">IF(AND(Q1083&lt;&gt; "", COUNTIF(SAP!#REF!,Q1083)&gt;0),"Matched", "")</f>
        <v>#REF!</v>
      </c>
    </row>
    <row r="1084" spans="1:18">
      <c r="A1084" s="9">
        <v>11563327</v>
      </c>
      <c r="B1084" s="10">
        <v>43868</v>
      </c>
      <c r="C1084" s="10">
        <v>43868</v>
      </c>
      <c r="D1084" s="11" t="s">
        <v>10</v>
      </c>
      <c r="E1084" s="11">
        <v>0</v>
      </c>
      <c r="F1084" s="11">
        <v>0</v>
      </c>
      <c r="G1084" s="11">
        <v>28372.3</v>
      </c>
      <c r="H1084" s="11">
        <v>1140781.3999999999</v>
      </c>
      <c r="I1084" s="11" t="s">
        <v>11</v>
      </c>
      <c r="J1084" s="11" t="s">
        <v>12</v>
      </c>
      <c r="K1084" s="1" t="str">
        <f t="shared" si="56"/>
        <v/>
      </c>
      <c r="L1084" s="1" t="e">
        <f ca="1">IF(AND(K1084&lt;&gt; "", COUNTIF(SAP!#REF!,K1084)&gt;0),"Matched", "")</f>
        <v>#REF!</v>
      </c>
      <c r="M1084" s="1" t="str">
        <f t="shared" ref="M1084:M1125" si="57">IF(D1084="TR","Logic2"&amp;"_"&amp;TEXT(C1084,"dd.mm.yyyy") &amp;"_"&amp; F1084,"")</f>
        <v/>
      </c>
      <c r="N1084" s="1" t="e">
        <f ca="1">IF(AND(M1084&lt;&gt; "", COUNTIF(SAP!#REF!,M1084)&gt;0),"Matched", "")</f>
        <v>#REF!</v>
      </c>
      <c r="O1084" s="1" t="str">
        <f t="shared" ref="O1084:O1125" si="58">IF(D1084="AF","Logic3"&amp;"_"&amp;G1084,"")</f>
        <v/>
      </c>
      <c r="P1084" s="1" t="e">
        <f ca="1">IF(AND(O1084&lt;&gt; "", COUNTIF(SAP!#REF!,O1084)&gt;0),"Matched", "")</f>
        <v>#REF!</v>
      </c>
      <c r="Q1084" s="1" t="str">
        <f ca="1">IF(D1084="AC","Logic4"&amp;"_"&amp;TEXT(C1084,"dd.mm.yyyy") &amp;"_"&amp; 1840899.01,"")</f>
        <v>Logic4_07.02.2020_1840899.01</v>
      </c>
      <c r="R1084" s="1" t="e">
        <f ca="1">IF(AND(Q1084&lt;&gt; "", COUNTIF(SAP!#REF!,Q1084)&gt;0),"Matched", "")</f>
        <v>#REF!</v>
      </c>
    </row>
    <row r="1085" spans="1:18">
      <c r="A1085" s="13">
        <v>11563327</v>
      </c>
      <c r="B1085" s="14">
        <v>43868</v>
      </c>
      <c r="C1085" s="14">
        <v>43868</v>
      </c>
      <c r="D1085" s="15" t="s">
        <v>10</v>
      </c>
      <c r="E1085" s="15">
        <v>0</v>
      </c>
      <c r="F1085" s="15">
        <v>0</v>
      </c>
      <c r="G1085" s="15">
        <v>29543.83</v>
      </c>
      <c r="H1085" s="15">
        <v>1170325.23</v>
      </c>
      <c r="I1085" s="15" t="s">
        <v>11</v>
      </c>
      <c r="J1085" s="15" t="s">
        <v>12</v>
      </c>
      <c r="K1085" s="1" t="str">
        <f t="shared" si="56"/>
        <v/>
      </c>
      <c r="L1085" s="1" t="e">
        <f ca="1">IF(AND(K1085&lt;&gt; "", COUNTIF(SAP!#REF!,K1085)&gt;0),"Matched", "")</f>
        <v>#REF!</v>
      </c>
      <c r="M1085" s="1" t="str">
        <f t="shared" si="57"/>
        <v/>
      </c>
      <c r="N1085" s="1" t="e">
        <f ca="1">IF(AND(M1085&lt;&gt; "", COUNTIF(SAP!#REF!,M1085)&gt;0),"Matched", "")</f>
        <v>#REF!</v>
      </c>
      <c r="O1085" s="1" t="str">
        <f t="shared" si="58"/>
        <v/>
      </c>
      <c r="P1085" s="1" t="e">
        <f ca="1">IF(AND(O1085&lt;&gt; "", COUNTIF(SAP!#REF!,O1085)&gt;0),"Matched", "")</f>
        <v>#REF!</v>
      </c>
      <c r="Q1085" s="1" t="str">
        <f ca="1">IF(D1085="AC","Logic4"&amp;"_"&amp;TEXT(C1085,"dd.mm.yyyy") &amp;"_"&amp; 1840899.01,"")</f>
        <v>Logic4_07.02.2020_1840899.01</v>
      </c>
      <c r="R1085" s="1" t="e">
        <f ca="1">IF(AND(Q1085&lt;&gt; "", COUNTIF(SAP!#REF!,Q1085)&gt;0),"Matched", "")</f>
        <v>#REF!</v>
      </c>
    </row>
    <row r="1086" spans="1:18">
      <c r="A1086" s="9">
        <v>11563327</v>
      </c>
      <c r="B1086" s="10">
        <v>43868</v>
      </c>
      <c r="C1086" s="10">
        <v>43868</v>
      </c>
      <c r="D1086" s="11" t="s">
        <v>10</v>
      </c>
      <c r="E1086" s="11">
        <v>0</v>
      </c>
      <c r="F1086" s="11">
        <v>0</v>
      </c>
      <c r="G1086" s="11">
        <v>30290</v>
      </c>
      <c r="H1086" s="11">
        <v>1200615.23</v>
      </c>
      <c r="I1086" s="11" t="s">
        <v>11</v>
      </c>
      <c r="J1086" s="11" t="s">
        <v>12</v>
      </c>
      <c r="K1086" s="1" t="str">
        <f t="shared" si="56"/>
        <v/>
      </c>
      <c r="L1086" s="1" t="e">
        <f ca="1">IF(AND(K1086&lt;&gt; "", COUNTIF(SAP!#REF!,K1086)&gt;0),"Matched", "")</f>
        <v>#REF!</v>
      </c>
      <c r="M1086" s="1" t="str">
        <f t="shared" si="57"/>
        <v/>
      </c>
      <c r="N1086" s="1" t="e">
        <f ca="1">IF(AND(M1086&lt;&gt; "", COUNTIF(SAP!#REF!,M1086)&gt;0),"Matched", "")</f>
        <v>#REF!</v>
      </c>
      <c r="O1086" s="1" t="str">
        <f t="shared" si="58"/>
        <v/>
      </c>
      <c r="P1086" s="1" t="e">
        <f ca="1">IF(AND(O1086&lt;&gt; "", COUNTIF(SAP!#REF!,O1086)&gt;0),"Matched", "")</f>
        <v>#REF!</v>
      </c>
      <c r="Q1086" s="1" t="str">
        <f ca="1">IF(D1086="AC","Logic4"&amp;"_"&amp;TEXT(C1086,"dd.mm.yyyy") &amp;"_"&amp; 1840899.01,"")</f>
        <v>Logic4_07.02.2020_1840899.01</v>
      </c>
      <c r="R1086" s="1" t="e">
        <f ca="1">IF(AND(Q1086&lt;&gt; "", COUNTIF(SAP!#REF!,Q1086)&gt;0),"Matched", "")</f>
        <v>#REF!</v>
      </c>
    </row>
    <row r="1087" spans="1:18">
      <c r="A1087" s="13">
        <v>11563327</v>
      </c>
      <c r="B1087" s="14">
        <v>43868</v>
      </c>
      <c r="C1087" s="14">
        <v>43868</v>
      </c>
      <c r="D1087" s="15" t="s">
        <v>10</v>
      </c>
      <c r="E1087" s="15">
        <v>0</v>
      </c>
      <c r="F1087" s="15">
        <v>0</v>
      </c>
      <c r="G1087" s="15">
        <v>30498.58</v>
      </c>
      <c r="H1087" s="15">
        <v>1231113.81</v>
      </c>
      <c r="I1087" s="15" t="s">
        <v>11</v>
      </c>
      <c r="J1087" s="15" t="s">
        <v>12</v>
      </c>
      <c r="K1087" s="1" t="str">
        <f t="shared" si="56"/>
        <v/>
      </c>
      <c r="L1087" s="1" t="e">
        <f ca="1">IF(AND(K1087&lt;&gt; "", COUNTIF(SAP!#REF!,K1087)&gt;0),"Matched", "")</f>
        <v>#REF!</v>
      </c>
      <c r="M1087" s="1" t="str">
        <f t="shared" si="57"/>
        <v/>
      </c>
      <c r="N1087" s="1" t="e">
        <f ca="1">IF(AND(M1087&lt;&gt; "", COUNTIF(SAP!#REF!,M1087)&gt;0),"Matched", "")</f>
        <v>#REF!</v>
      </c>
      <c r="O1087" s="1" t="str">
        <f t="shared" si="58"/>
        <v/>
      </c>
      <c r="P1087" s="1" t="e">
        <f ca="1">IF(AND(O1087&lt;&gt; "", COUNTIF(SAP!#REF!,O1087)&gt;0),"Matched", "")</f>
        <v>#REF!</v>
      </c>
      <c r="Q1087" s="1" t="str">
        <f ca="1">IF(D1087="AC","Logic4"&amp;"_"&amp;TEXT(C1087,"dd.mm.yyyy") &amp;"_"&amp; 1840899.01,"")</f>
        <v>Logic4_07.02.2020_1840899.01</v>
      </c>
      <c r="R1087" s="1" t="e">
        <f ca="1">IF(AND(Q1087&lt;&gt; "", COUNTIF(SAP!#REF!,Q1087)&gt;0),"Matched", "")</f>
        <v>#REF!</v>
      </c>
    </row>
    <row r="1088" spans="1:18">
      <c r="A1088" s="9">
        <v>11563327</v>
      </c>
      <c r="B1088" s="10">
        <v>43868</v>
      </c>
      <c r="C1088" s="10">
        <v>43868</v>
      </c>
      <c r="D1088" s="11" t="s">
        <v>10</v>
      </c>
      <c r="E1088" s="11">
        <v>0</v>
      </c>
      <c r="F1088" s="11">
        <v>0</v>
      </c>
      <c r="G1088" s="11">
        <v>32184.67</v>
      </c>
      <c r="H1088" s="11">
        <v>1263298.48</v>
      </c>
      <c r="I1088" s="11" t="s">
        <v>11</v>
      </c>
      <c r="J1088" s="11" t="s">
        <v>12</v>
      </c>
      <c r="K1088" s="1" t="str">
        <f t="shared" si="56"/>
        <v/>
      </c>
      <c r="L1088" s="1" t="e">
        <f ca="1">IF(AND(K1088&lt;&gt; "", COUNTIF(SAP!#REF!,K1088)&gt;0),"Matched", "")</f>
        <v>#REF!</v>
      </c>
      <c r="M1088" s="1" t="str">
        <f t="shared" si="57"/>
        <v/>
      </c>
      <c r="N1088" s="1" t="e">
        <f ca="1">IF(AND(M1088&lt;&gt; "", COUNTIF(SAP!#REF!,M1088)&gt;0),"Matched", "")</f>
        <v>#REF!</v>
      </c>
      <c r="O1088" s="1" t="str">
        <f t="shared" si="58"/>
        <v/>
      </c>
      <c r="P1088" s="1" t="e">
        <f ca="1">IF(AND(O1088&lt;&gt; "", COUNTIF(SAP!#REF!,O1088)&gt;0),"Matched", "")</f>
        <v>#REF!</v>
      </c>
      <c r="Q1088" s="1" t="str">
        <f ca="1">IF(D1088="AC","Logic4"&amp;"_"&amp;TEXT(C1088,"dd.mm.yyyy") &amp;"_"&amp; 1840899.01,"")</f>
        <v>Logic4_07.02.2020_1840899.01</v>
      </c>
      <c r="R1088" s="1" t="e">
        <f ca="1">IF(AND(Q1088&lt;&gt; "", COUNTIF(SAP!#REF!,Q1088)&gt;0),"Matched", "")</f>
        <v>#REF!</v>
      </c>
    </row>
    <row r="1089" spans="1:20">
      <c r="A1089" s="13">
        <v>11563327</v>
      </c>
      <c r="B1089" s="14">
        <v>43868</v>
      </c>
      <c r="C1089" s="14">
        <v>43868</v>
      </c>
      <c r="D1089" s="15" t="s">
        <v>10</v>
      </c>
      <c r="E1089" s="15">
        <v>0</v>
      </c>
      <c r="F1089" s="15">
        <v>0</v>
      </c>
      <c r="G1089" s="15">
        <v>36008.76</v>
      </c>
      <c r="H1089" s="15">
        <v>1299307.24</v>
      </c>
      <c r="I1089" s="15" t="s">
        <v>11</v>
      </c>
      <c r="J1089" s="15" t="s">
        <v>12</v>
      </c>
      <c r="K1089" s="1" t="str">
        <f t="shared" si="56"/>
        <v/>
      </c>
      <c r="L1089" s="1" t="e">
        <f ca="1">IF(AND(K1089&lt;&gt; "", COUNTIF(SAP!#REF!,K1089)&gt;0),"Matched", "")</f>
        <v>#REF!</v>
      </c>
      <c r="M1089" s="1" t="str">
        <f t="shared" si="57"/>
        <v/>
      </c>
      <c r="N1089" s="1" t="e">
        <f ca="1">IF(AND(M1089&lt;&gt; "", COUNTIF(SAP!#REF!,M1089)&gt;0),"Matched", "")</f>
        <v>#REF!</v>
      </c>
      <c r="O1089" s="1" t="str">
        <f t="shared" si="58"/>
        <v/>
      </c>
      <c r="P1089" s="1" t="e">
        <f ca="1">IF(AND(O1089&lt;&gt; "", COUNTIF(SAP!#REF!,O1089)&gt;0),"Matched", "")</f>
        <v>#REF!</v>
      </c>
      <c r="Q1089" s="1" t="str">
        <f ca="1">IF(D1089="AC","Logic4"&amp;"_"&amp;TEXT(C1089,"dd.mm.yyyy") &amp;"_"&amp; 1840899.01,"")</f>
        <v>Logic4_07.02.2020_1840899.01</v>
      </c>
      <c r="R1089" s="1" t="e">
        <f ca="1">IF(AND(Q1089&lt;&gt; "", COUNTIF(SAP!#REF!,Q1089)&gt;0),"Matched", "")</f>
        <v>#REF!</v>
      </c>
    </row>
    <row r="1090" spans="1:20">
      <c r="A1090" s="9">
        <v>11563327</v>
      </c>
      <c r="B1090" s="10">
        <v>43868</v>
      </c>
      <c r="C1090" s="10">
        <v>43868</v>
      </c>
      <c r="D1090" s="11" t="s">
        <v>10</v>
      </c>
      <c r="E1090" s="11">
        <v>0</v>
      </c>
      <c r="F1090" s="11">
        <v>0</v>
      </c>
      <c r="G1090" s="11">
        <v>37202.199999999997</v>
      </c>
      <c r="H1090" s="11">
        <v>1336509.4399999999</v>
      </c>
      <c r="I1090" s="11" t="s">
        <v>11</v>
      </c>
      <c r="J1090" s="11" t="s">
        <v>12</v>
      </c>
      <c r="K1090" s="1" t="str">
        <f t="shared" si="56"/>
        <v/>
      </c>
      <c r="L1090" s="1" t="e">
        <f ca="1">IF(AND(K1090&lt;&gt; "", COUNTIF(SAP!#REF!,K1090)&gt;0),"Matched", "")</f>
        <v>#REF!</v>
      </c>
      <c r="M1090" s="1" t="str">
        <f t="shared" si="57"/>
        <v/>
      </c>
      <c r="N1090" s="1" t="e">
        <f ca="1">IF(AND(M1090&lt;&gt; "", COUNTIF(SAP!#REF!,M1090)&gt;0),"Matched", "")</f>
        <v>#REF!</v>
      </c>
      <c r="O1090" s="1" t="str">
        <f t="shared" si="58"/>
        <v/>
      </c>
      <c r="P1090" s="1" t="e">
        <f ca="1">IF(AND(O1090&lt;&gt; "", COUNTIF(SAP!#REF!,O1090)&gt;0),"Matched", "")</f>
        <v>#REF!</v>
      </c>
      <c r="Q1090" s="1" t="str">
        <f ca="1">IF(D1090="AC","Logic4"&amp;"_"&amp;TEXT(C1090,"dd.mm.yyyy") &amp;"_"&amp; 1840899.01,"")</f>
        <v>Logic4_07.02.2020_1840899.01</v>
      </c>
      <c r="R1090" s="1" t="e">
        <f ca="1">IF(AND(Q1090&lt;&gt; "", COUNTIF(SAP!#REF!,Q1090)&gt;0),"Matched", "")</f>
        <v>#REF!</v>
      </c>
    </row>
    <row r="1091" spans="1:20">
      <c r="A1091" s="13">
        <v>11563327</v>
      </c>
      <c r="B1091" s="14">
        <v>43868</v>
      </c>
      <c r="C1091" s="14">
        <v>43868</v>
      </c>
      <c r="D1091" s="15" t="s">
        <v>10</v>
      </c>
      <c r="E1091" s="15">
        <v>0</v>
      </c>
      <c r="F1091" s="15">
        <v>0</v>
      </c>
      <c r="G1091" s="15">
        <v>38536.300000000003</v>
      </c>
      <c r="H1091" s="15">
        <v>1375045.74</v>
      </c>
      <c r="I1091" s="15" t="s">
        <v>11</v>
      </c>
      <c r="J1091" s="15" t="s">
        <v>12</v>
      </c>
      <c r="K1091" s="1" t="str">
        <f t="shared" ref="K1091:K1154" si="59">IF(D1091="TF","Logic1"&amp;"_"&amp;TEXT(C1091, "mm") &amp;"_"&amp; F1091,"")</f>
        <v/>
      </c>
      <c r="L1091" s="1" t="e">
        <f ca="1">IF(AND(K1091&lt;&gt; "", COUNTIF(SAP!#REF!,K1091)&gt;0),"Matched", "")</f>
        <v>#REF!</v>
      </c>
      <c r="M1091" s="1" t="str">
        <f t="shared" si="57"/>
        <v/>
      </c>
      <c r="N1091" s="1" t="e">
        <f ca="1">IF(AND(M1091&lt;&gt; "", COUNTIF(SAP!#REF!,M1091)&gt;0),"Matched", "")</f>
        <v>#REF!</v>
      </c>
      <c r="O1091" s="1" t="str">
        <f t="shared" si="58"/>
        <v/>
      </c>
      <c r="P1091" s="1" t="e">
        <f ca="1">IF(AND(O1091&lt;&gt; "", COUNTIF(SAP!#REF!,O1091)&gt;0),"Matched", "")</f>
        <v>#REF!</v>
      </c>
      <c r="Q1091" s="1" t="str">
        <f ca="1">IF(D1091="AC","Logic4"&amp;"_"&amp;TEXT(C1091,"dd.mm.yyyy") &amp;"_"&amp; 1840899.01,"")</f>
        <v>Logic4_07.02.2020_1840899.01</v>
      </c>
      <c r="R1091" s="1" t="e">
        <f ca="1">IF(AND(Q1091&lt;&gt; "", COUNTIF(SAP!#REF!,Q1091)&gt;0),"Matched", "")</f>
        <v>#REF!</v>
      </c>
    </row>
    <row r="1092" spans="1:20">
      <c r="A1092" s="9">
        <v>11563327</v>
      </c>
      <c r="B1092" s="10">
        <v>43868</v>
      </c>
      <c r="C1092" s="10">
        <v>43868</v>
      </c>
      <c r="D1092" s="11" t="s">
        <v>10</v>
      </c>
      <c r="E1092" s="11">
        <v>0</v>
      </c>
      <c r="F1092" s="11">
        <v>0</v>
      </c>
      <c r="G1092" s="11">
        <v>41778</v>
      </c>
      <c r="H1092" s="11">
        <v>1416823.74</v>
      </c>
      <c r="I1092" s="11" t="s">
        <v>11</v>
      </c>
      <c r="J1092" s="11" t="s">
        <v>12</v>
      </c>
      <c r="K1092" s="1" t="str">
        <f t="shared" si="59"/>
        <v/>
      </c>
      <c r="L1092" s="1" t="e">
        <f ca="1">IF(AND(K1092&lt;&gt; "", COUNTIF(SAP!#REF!,K1092)&gt;0),"Matched", "")</f>
        <v>#REF!</v>
      </c>
      <c r="M1092" s="1" t="str">
        <f t="shared" si="57"/>
        <v/>
      </c>
      <c r="N1092" s="1" t="e">
        <f ca="1">IF(AND(M1092&lt;&gt; "", COUNTIF(SAP!#REF!,M1092)&gt;0),"Matched", "")</f>
        <v>#REF!</v>
      </c>
      <c r="O1092" s="1" t="str">
        <f t="shared" si="58"/>
        <v/>
      </c>
      <c r="P1092" s="1" t="e">
        <f ca="1">IF(AND(O1092&lt;&gt; "", COUNTIF(SAP!#REF!,O1092)&gt;0),"Matched", "")</f>
        <v>#REF!</v>
      </c>
      <c r="Q1092" s="1" t="str">
        <f ca="1">IF(D1092="AC","Logic4"&amp;"_"&amp;TEXT(C1092,"dd.mm.yyyy") &amp;"_"&amp; 1840899.01,"")</f>
        <v>Logic4_07.02.2020_1840899.01</v>
      </c>
      <c r="R1092" s="1" t="e">
        <f ca="1">IF(AND(Q1092&lt;&gt; "", COUNTIF(SAP!#REF!,Q1092)&gt;0),"Matched", "")</f>
        <v>#REF!</v>
      </c>
    </row>
    <row r="1093" spans="1:20">
      <c r="A1093" s="13">
        <v>11563327</v>
      </c>
      <c r="B1093" s="14">
        <v>43868</v>
      </c>
      <c r="C1093" s="14">
        <v>43868</v>
      </c>
      <c r="D1093" s="15" t="s">
        <v>10</v>
      </c>
      <c r="E1093" s="15">
        <v>0</v>
      </c>
      <c r="F1093" s="15">
        <v>0</v>
      </c>
      <c r="G1093" s="15">
        <v>43404.7</v>
      </c>
      <c r="H1093" s="15">
        <v>1460228.44</v>
      </c>
      <c r="I1093" s="15" t="s">
        <v>11</v>
      </c>
      <c r="J1093" s="15" t="s">
        <v>12</v>
      </c>
      <c r="K1093" s="1" t="str">
        <f t="shared" si="59"/>
        <v/>
      </c>
      <c r="L1093" s="1" t="e">
        <f ca="1">IF(AND(K1093&lt;&gt; "", COUNTIF(SAP!#REF!,K1093)&gt;0),"Matched", "")</f>
        <v>#REF!</v>
      </c>
      <c r="M1093" s="1" t="str">
        <f t="shared" si="57"/>
        <v/>
      </c>
      <c r="N1093" s="1" t="e">
        <f ca="1">IF(AND(M1093&lt;&gt; "", COUNTIF(SAP!#REF!,M1093)&gt;0),"Matched", "")</f>
        <v>#REF!</v>
      </c>
      <c r="O1093" s="1" t="str">
        <f t="shared" si="58"/>
        <v/>
      </c>
      <c r="P1093" s="1" t="e">
        <f ca="1">IF(AND(O1093&lt;&gt; "", COUNTIF(SAP!#REF!,O1093)&gt;0),"Matched", "")</f>
        <v>#REF!</v>
      </c>
      <c r="Q1093" s="1" t="str">
        <f ca="1">IF(D1093="AC","Logic4"&amp;"_"&amp;TEXT(C1093,"dd.mm.yyyy") &amp;"_"&amp; 1840899.01,"")</f>
        <v>Logic4_07.02.2020_1840899.01</v>
      </c>
      <c r="R1093" s="1" t="e">
        <f ca="1">IF(AND(Q1093&lt;&gt; "", COUNTIF(SAP!#REF!,Q1093)&gt;0),"Matched", "")</f>
        <v>#REF!</v>
      </c>
    </row>
    <row r="1094" spans="1:20">
      <c r="A1094" s="9">
        <v>11563327</v>
      </c>
      <c r="B1094" s="10">
        <v>43868</v>
      </c>
      <c r="C1094" s="10">
        <v>43868</v>
      </c>
      <c r="D1094" s="11" t="s">
        <v>10</v>
      </c>
      <c r="E1094" s="11">
        <v>0</v>
      </c>
      <c r="F1094" s="11">
        <v>0</v>
      </c>
      <c r="G1094" s="11">
        <v>52344.15</v>
      </c>
      <c r="H1094" s="11">
        <v>1512572.59</v>
      </c>
      <c r="I1094" s="11" t="s">
        <v>11</v>
      </c>
      <c r="J1094" s="11" t="s">
        <v>12</v>
      </c>
      <c r="K1094" s="1" t="str">
        <f t="shared" si="59"/>
        <v/>
      </c>
      <c r="L1094" s="1" t="e">
        <f ca="1">IF(AND(K1094&lt;&gt; "", COUNTIF(SAP!#REF!,K1094)&gt;0),"Matched", "")</f>
        <v>#REF!</v>
      </c>
      <c r="M1094" s="1" t="str">
        <f t="shared" si="57"/>
        <v/>
      </c>
      <c r="N1094" s="1" t="e">
        <f ca="1">IF(AND(M1094&lt;&gt; "", COUNTIF(SAP!#REF!,M1094)&gt;0),"Matched", "")</f>
        <v>#REF!</v>
      </c>
      <c r="O1094" s="1" t="str">
        <f t="shared" si="58"/>
        <v/>
      </c>
      <c r="P1094" s="1" t="e">
        <f ca="1">IF(AND(O1094&lt;&gt; "", COUNTIF(SAP!#REF!,O1094)&gt;0),"Matched", "")</f>
        <v>#REF!</v>
      </c>
      <c r="Q1094" s="1" t="str">
        <f ca="1">IF(D1094="AC","Logic4"&amp;"_"&amp;TEXT(C1094,"dd.mm.yyyy") &amp;"_"&amp; 1840899.01,"")</f>
        <v>Logic4_07.02.2020_1840899.01</v>
      </c>
      <c r="R1094" s="1" t="e">
        <f ca="1">IF(AND(Q1094&lt;&gt; "", COUNTIF(SAP!#REF!,Q1094)&gt;0),"Matched", "")</f>
        <v>#REF!</v>
      </c>
    </row>
    <row r="1095" spans="1:20">
      <c r="A1095" s="13">
        <v>11563327</v>
      </c>
      <c r="B1095" s="14">
        <v>43868</v>
      </c>
      <c r="C1095" s="14">
        <v>43868</v>
      </c>
      <c r="D1095" s="15" t="s">
        <v>10</v>
      </c>
      <c r="E1095" s="15">
        <v>0</v>
      </c>
      <c r="F1095" s="15">
        <v>0</v>
      </c>
      <c r="G1095" s="15">
        <v>53678.400000000001</v>
      </c>
      <c r="H1095" s="15">
        <v>1566250.99</v>
      </c>
      <c r="I1095" s="15" t="s">
        <v>11</v>
      </c>
      <c r="J1095" s="15" t="s">
        <v>12</v>
      </c>
      <c r="K1095" s="1" t="str">
        <f t="shared" si="59"/>
        <v/>
      </c>
      <c r="L1095" s="1" t="e">
        <f ca="1">IF(AND(K1095&lt;&gt; "", COUNTIF(SAP!#REF!,K1095)&gt;0),"Matched", "")</f>
        <v>#REF!</v>
      </c>
      <c r="M1095" s="1" t="str">
        <f t="shared" si="57"/>
        <v/>
      </c>
      <c r="N1095" s="1" t="e">
        <f ca="1">IF(AND(M1095&lt;&gt; "", COUNTIF(SAP!#REF!,M1095)&gt;0),"Matched", "")</f>
        <v>#REF!</v>
      </c>
      <c r="O1095" s="1" t="str">
        <f t="shared" si="58"/>
        <v/>
      </c>
      <c r="P1095" s="1" t="e">
        <f ca="1">IF(AND(O1095&lt;&gt; "", COUNTIF(SAP!#REF!,O1095)&gt;0),"Matched", "")</f>
        <v>#REF!</v>
      </c>
      <c r="Q1095" s="1" t="str">
        <f ca="1">IF(D1095="AC","Logic4"&amp;"_"&amp;TEXT(C1095,"dd.mm.yyyy") &amp;"_"&amp; 1840899.01,"")</f>
        <v>Logic4_07.02.2020_1840899.01</v>
      </c>
      <c r="R1095" s="1" t="e">
        <f ca="1">IF(AND(Q1095&lt;&gt; "", COUNTIF(SAP!#REF!,Q1095)&gt;0),"Matched", "")</f>
        <v>#REF!</v>
      </c>
    </row>
    <row r="1096" spans="1:20">
      <c r="A1096" s="9">
        <v>11563327</v>
      </c>
      <c r="B1096" s="10">
        <v>43868</v>
      </c>
      <c r="C1096" s="10">
        <v>43868</v>
      </c>
      <c r="D1096" s="11" t="s">
        <v>10</v>
      </c>
      <c r="E1096" s="11">
        <v>0</v>
      </c>
      <c r="F1096" s="11">
        <v>0</v>
      </c>
      <c r="G1096" s="11">
        <v>63166.239999999998</v>
      </c>
      <c r="H1096" s="11">
        <v>1629417.23</v>
      </c>
      <c r="I1096" s="11" t="s">
        <v>11</v>
      </c>
      <c r="J1096" s="11" t="s">
        <v>12</v>
      </c>
      <c r="K1096" s="1" t="str">
        <f t="shared" si="59"/>
        <v/>
      </c>
      <c r="L1096" s="1" t="e">
        <f ca="1">IF(AND(K1096&lt;&gt; "", COUNTIF(SAP!#REF!,K1096)&gt;0),"Matched", "")</f>
        <v>#REF!</v>
      </c>
      <c r="M1096" s="1" t="str">
        <f t="shared" si="57"/>
        <v/>
      </c>
      <c r="N1096" s="1" t="e">
        <f ca="1">IF(AND(M1096&lt;&gt; "", COUNTIF(SAP!#REF!,M1096)&gt;0),"Matched", "")</f>
        <v>#REF!</v>
      </c>
      <c r="O1096" s="1" t="str">
        <f t="shared" si="58"/>
        <v/>
      </c>
      <c r="P1096" s="1" t="e">
        <f ca="1">IF(AND(O1096&lt;&gt; "", COUNTIF(SAP!#REF!,O1096)&gt;0),"Matched", "")</f>
        <v>#REF!</v>
      </c>
      <c r="Q1096" s="1" t="str">
        <f ca="1">IF(D1096="AC","Logic4"&amp;"_"&amp;TEXT(C1096,"dd.mm.yyyy") &amp;"_"&amp; 1840899.01,"")</f>
        <v>Logic4_07.02.2020_1840899.01</v>
      </c>
      <c r="R1096" s="1" t="e">
        <f ca="1">IF(AND(Q1096&lt;&gt; "", COUNTIF(SAP!#REF!,Q1096)&gt;0),"Matched", "")</f>
        <v>#REF!</v>
      </c>
    </row>
    <row r="1097" spans="1:20">
      <c r="A1097" s="13">
        <v>11563327</v>
      </c>
      <c r="B1097" s="14">
        <v>43868</v>
      </c>
      <c r="C1097" s="14">
        <v>43868</v>
      </c>
      <c r="D1097" s="15" t="s">
        <v>10</v>
      </c>
      <c r="E1097" s="15">
        <v>0</v>
      </c>
      <c r="F1097" s="15">
        <v>0</v>
      </c>
      <c r="G1097" s="15">
        <v>64245.760000000002</v>
      </c>
      <c r="H1097" s="15">
        <v>1693662.99</v>
      </c>
      <c r="I1097" s="15" t="s">
        <v>11</v>
      </c>
      <c r="J1097" s="15" t="s">
        <v>12</v>
      </c>
      <c r="K1097" s="1" t="str">
        <f t="shared" si="59"/>
        <v/>
      </c>
      <c r="L1097" s="1" t="e">
        <f ca="1">IF(AND(K1097&lt;&gt; "", COUNTIF(SAP!#REF!,K1097)&gt;0),"Matched", "")</f>
        <v>#REF!</v>
      </c>
      <c r="M1097" s="1" t="str">
        <f t="shared" si="57"/>
        <v/>
      </c>
      <c r="N1097" s="1" t="e">
        <f ca="1">IF(AND(M1097&lt;&gt; "", COUNTIF(SAP!#REF!,M1097)&gt;0),"Matched", "")</f>
        <v>#REF!</v>
      </c>
      <c r="O1097" s="1" t="str">
        <f t="shared" si="58"/>
        <v/>
      </c>
      <c r="P1097" s="1" t="e">
        <f ca="1">IF(AND(O1097&lt;&gt; "", COUNTIF(SAP!#REF!,O1097)&gt;0),"Matched", "")</f>
        <v>#REF!</v>
      </c>
      <c r="Q1097" s="1" t="str">
        <f ca="1">IF(D1097="AC","Logic4"&amp;"_"&amp;TEXT(C1097,"dd.mm.yyyy") &amp;"_"&amp; 1840899.01,"")</f>
        <v>Logic4_07.02.2020_1840899.01</v>
      </c>
      <c r="R1097" s="1" t="e">
        <f ca="1">IF(AND(Q1097&lt;&gt; "", COUNTIF(SAP!#REF!,Q1097)&gt;0),"Matched", "")</f>
        <v>#REF!</v>
      </c>
    </row>
    <row r="1098" spans="1:20">
      <c r="A1098" s="9">
        <v>11563327</v>
      </c>
      <c r="B1098" s="10">
        <v>43868</v>
      </c>
      <c r="C1098" s="10">
        <v>43868</v>
      </c>
      <c r="D1098" s="11" t="s">
        <v>10</v>
      </c>
      <c r="E1098" s="11">
        <v>0</v>
      </c>
      <c r="F1098" s="11">
        <v>0</v>
      </c>
      <c r="G1098" s="11">
        <v>70280.62</v>
      </c>
      <c r="H1098" s="11">
        <v>1763943.61</v>
      </c>
      <c r="I1098" s="11" t="s">
        <v>11</v>
      </c>
      <c r="J1098" s="11" t="s">
        <v>12</v>
      </c>
      <c r="K1098" s="1" t="str">
        <f t="shared" si="59"/>
        <v/>
      </c>
      <c r="L1098" s="1" t="e">
        <f ca="1">IF(AND(K1098&lt;&gt; "", COUNTIF(SAP!#REF!,K1098)&gt;0),"Matched", "")</f>
        <v>#REF!</v>
      </c>
      <c r="M1098" s="1" t="str">
        <f t="shared" si="57"/>
        <v/>
      </c>
      <c r="N1098" s="1" t="e">
        <f ca="1">IF(AND(M1098&lt;&gt; "", COUNTIF(SAP!#REF!,M1098)&gt;0),"Matched", "")</f>
        <v>#REF!</v>
      </c>
      <c r="O1098" s="1" t="str">
        <f t="shared" si="58"/>
        <v/>
      </c>
      <c r="P1098" s="1" t="e">
        <f ca="1">IF(AND(O1098&lt;&gt; "", COUNTIF(SAP!#REF!,O1098)&gt;0),"Matched", "")</f>
        <v>#REF!</v>
      </c>
      <c r="Q1098" s="1" t="str">
        <f ca="1">IF(D1098="AC","Logic4"&amp;"_"&amp;TEXT(C1098,"dd.mm.yyyy") &amp;"_"&amp; 1840899.01,"")</f>
        <v>Logic4_07.02.2020_1840899.01</v>
      </c>
      <c r="R1098" s="1" t="e">
        <f ca="1">IF(AND(Q1098&lt;&gt; "", COUNTIF(SAP!#REF!,Q1098)&gt;0),"Matched", "")</f>
        <v>#REF!</v>
      </c>
    </row>
    <row r="1099" spans="1:20">
      <c r="A1099" s="13">
        <v>11563327</v>
      </c>
      <c r="B1099" s="14">
        <v>43868</v>
      </c>
      <c r="C1099" s="14">
        <v>43868</v>
      </c>
      <c r="D1099" s="15" t="s">
        <v>10</v>
      </c>
      <c r="E1099" s="15">
        <v>0</v>
      </c>
      <c r="F1099" s="15">
        <v>0</v>
      </c>
      <c r="G1099" s="15">
        <v>76955.399999999994</v>
      </c>
      <c r="H1099" s="15">
        <v>1840899.01</v>
      </c>
      <c r="I1099" s="15" t="s">
        <v>11</v>
      </c>
      <c r="J1099" s="15" t="s">
        <v>12</v>
      </c>
      <c r="K1099" s="1" t="str">
        <f t="shared" si="59"/>
        <v/>
      </c>
      <c r="L1099" s="1" t="e">
        <f ca="1">IF(AND(K1099&lt;&gt; "", COUNTIF(SAP!#REF!,K1099)&gt;0),"Matched", "")</f>
        <v>#REF!</v>
      </c>
      <c r="M1099" s="1" t="str">
        <f t="shared" si="57"/>
        <v/>
      </c>
      <c r="N1099" s="1" t="e">
        <f ca="1">IF(AND(M1099&lt;&gt; "", COUNTIF(SAP!#REF!,M1099)&gt;0),"Matched", "")</f>
        <v>#REF!</v>
      </c>
      <c r="O1099" s="1" t="str">
        <f t="shared" si="58"/>
        <v/>
      </c>
      <c r="P1099" s="1" t="e">
        <f ca="1">IF(AND(O1099&lt;&gt; "", COUNTIF(SAP!#REF!,O1099)&gt;0),"Matched", "")</f>
        <v>#REF!</v>
      </c>
      <c r="Q1099" s="1" t="str">
        <f ca="1">IF(D1099="AC","Logic4"&amp;"_"&amp;TEXT(C1099,"dd.mm.yyyy") &amp;"_"&amp; 1840899.01,"")</f>
        <v>Logic4_07.02.2020_1840899.01</v>
      </c>
      <c r="R1099" s="1" t="e">
        <f ca="1">IF(AND(Q1099&lt;&gt; "", COUNTIF(SAP!#REF!,Q1099)&gt;0),"Matched", "")</f>
        <v>#REF!</v>
      </c>
    </row>
    <row r="1100" spans="1:20">
      <c r="A1100" s="9">
        <v>11563327</v>
      </c>
      <c r="B1100" s="10">
        <v>43868</v>
      </c>
      <c r="C1100" s="10">
        <v>43868</v>
      </c>
      <c r="D1100" s="11" t="s">
        <v>13</v>
      </c>
      <c r="E1100" s="11">
        <v>0</v>
      </c>
      <c r="F1100" s="11">
        <v>7.2</v>
      </c>
      <c r="G1100" s="11">
        <v>0</v>
      </c>
      <c r="H1100" s="11">
        <v>1840891.81</v>
      </c>
      <c r="I1100" s="11" t="s">
        <v>14</v>
      </c>
      <c r="J1100" s="11" t="s">
        <v>15</v>
      </c>
      <c r="K1100" s="1" t="str">
        <f t="shared" si="59"/>
        <v/>
      </c>
      <c r="L1100" s="1" t="e">
        <f ca="1">IF(AND(K1100&lt;&gt; "", COUNTIF(SAP!#REF!,K1100)&gt;0),"Matched", "")</f>
        <v>#REF!</v>
      </c>
      <c r="M1100" s="1" t="str">
        <f t="shared" si="57"/>
        <v/>
      </c>
      <c r="N1100" s="1" t="e">
        <f ca="1">IF(AND(M1100&lt;&gt; "", COUNTIF(SAP!#REF!,M1100)&gt;0),"Matched", "")</f>
        <v>#REF!</v>
      </c>
      <c r="O1100" s="1" t="str">
        <f t="shared" si="58"/>
        <v/>
      </c>
      <c r="P1100" s="1" t="e">
        <f ca="1">IF(AND(O1100&lt;&gt; "", COUNTIF(SAP!#REF!,O1100)&gt;0),"Matched", "")</f>
        <v>#REF!</v>
      </c>
      <c r="R1100" s="1" t="e">
        <f ca="1">IF(AND(Q1100&lt;&gt; "", COUNTIF(SAP!#REF!,Q1100)&gt;0),"Matched", "")</f>
        <v>#REF!</v>
      </c>
      <c r="S1100" s="1" t="str">
        <f ca="1">IF(D1100="AD","Logic5"&amp;"_"&amp;TEXT(C1100,"dd.mm.yyyy") &amp;"_"&amp; 964.32,"")</f>
        <v>Logic5_07.02.2020_964.32</v>
      </c>
      <c r="T1100" s="1" t="e">
        <f ca="1">IF(AND(S1100&lt;&gt; "", COUNTIF(SAP!#REF!,S1100)&gt;0),"Matched", "")</f>
        <v>#REF!</v>
      </c>
    </row>
    <row r="1101" spans="1:20">
      <c r="A1101" s="13">
        <v>11563327</v>
      </c>
      <c r="B1101" s="14">
        <v>43868</v>
      </c>
      <c r="C1101" s="14">
        <v>43868</v>
      </c>
      <c r="D1101" s="15" t="s">
        <v>13</v>
      </c>
      <c r="E1101" s="15">
        <v>0</v>
      </c>
      <c r="F1101" s="15">
        <v>9.34</v>
      </c>
      <c r="G1101" s="15">
        <v>0</v>
      </c>
      <c r="H1101" s="15">
        <v>1840882.47</v>
      </c>
      <c r="I1101" s="15" t="s">
        <v>14</v>
      </c>
      <c r="J1101" s="15" t="s">
        <v>15</v>
      </c>
      <c r="K1101" s="1" t="str">
        <f t="shared" si="59"/>
        <v/>
      </c>
      <c r="L1101" s="1" t="e">
        <f ca="1">IF(AND(K1101&lt;&gt; "", COUNTIF(SAP!#REF!,K1101)&gt;0),"Matched", "")</f>
        <v>#REF!</v>
      </c>
      <c r="M1101" s="1" t="str">
        <f t="shared" si="57"/>
        <v/>
      </c>
      <c r="N1101" s="1" t="e">
        <f ca="1">IF(AND(M1101&lt;&gt; "", COUNTIF(SAP!#REF!,M1101)&gt;0),"Matched", "")</f>
        <v>#REF!</v>
      </c>
      <c r="O1101" s="1" t="str">
        <f t="shared" si="58"/>
        <v/>
      </c>
      <c r="P1101" s="1" t="e">
        <f ca="1">IF(AND(O1101&lt;&gt; "", COUNTIF(SAP!#REF!,O1101)&gt;0),"Matched", "")</f>
        <v>#REF!</v>
      </c>
      <c r="R1101" s="1" t="e">
        <f ca="1">IF(AND(Q1101&lt;&gt; "", COUNTIF(SAP!#REF!,Q1101)&gt;0),"Matched", "")</f>
        <v>#REF!</v>
      </c>
      <c r="S1101" s="1" t="str">
        <f ca="1">IF(D1101="AD","Logic5"&amp;"_"&amp;TEXT(C1101,"dd.mm.yyyy") &amp;"_"&amp; 964.32,"")</f>
        <v>Logic5_07.02.2020_964.32</v>
      </c>
      <c r="T1101" s="1" t="e">
        <f ca="1">IF(AND(S1101&lt;&gt; "", COUNTIF(SAP!#REF!,S1101)&gt;0),"Matched", "")</f>
        <v>#REF!</v>
      </c>
    </row>
    <row r="1102" spans="1:20">
      <c r="A1102" s="9">
        <v>11563327</v>
      </c>
      <c r="B1102" s="10">
        <v>43868</v>
      </c>
      <c r="C1102" s="10">
        <v>43868</v>
      </c>
      <c r="D1102" s="11" t="s">
        <v>13</v>
      </c>
      <c r="E1102" s="11">
        <v>0</v>
      </c>
      <c r="F1102" s="11">
        <v>9.35</v>
      </c>
      <c r="G1102" s="11">
        <v>0</v>
      </c>
      <c r="H1102" s="11">
        <v>1840873.12</v>
      </c>
      <c r="I1102" s="11" t="s">
        <v>14</v>
      </c>
      <c r="J1102" s="11" t="s">
        <v>15</v>
      </c>
      <c r="K1102" s="1" t="str">
        <f t="shared" si="59"/>
        <v/>
      </c>
      <c r="L1102" s="1" t="e">
        <f ca="1">IF(AND(K1102&lt;&gt; "", COUNTIF(SAP!#REF!,K1102)&gt;0),"Matched", "")</f>
        <v>#REF!</v>
      </c>
      <c r="M1102" s="1" t="str">
        <f t="shared" si="57"/>
        <v/>
      </c>
      <c r="N1102" s="1" t="e">
        <f ca="1">IF(AND(M1102&lt;&gt; "", COUNTIF(SAP!#REF!,M1102)&gt;0),"Matched", "")</f>
        <v>#REF!</v>
      </c>
      <c r="O1102" s="1" t="str">
        <f t="shared" si="58"/>
        <v/>
      </c>
      <c r="P1102" s="1" t="e">
        <f ca="1">IF(AND(O1102&lt;&gt; "", COUNTIF(SAP!#REF!,O1102)&gt;0),"Matched", "")</f>
        <v>#REF!</v>
      </c>
      <c r="R1102" s="1" t="e">
        <f ca="1">IF(AND(Q1102&lt;&gt; "", COUNTIF(SAP!#REF!,Q1102)&gt;0),"Matched", "")</f>
        <v>#REF!</v>
      </c>
      <c r="S1102" s="1" t="str">
        <f ca="1">IF(D1102="AD","Logic5"&amp;"_"&amp;TEXT(C1102,"dd.mm.yyyy") &amp;"_"&amp; 964.32,"")</f>
        <v>Logic5_07.02.2020_964.32</v>
      </c>
      <c r="T1102" s="1" t="e">
        <f ca="1">IF(AND(S1102&lt;&gt; "", COUNTIF(SAP!#REF!,S1102)&gt;0),"Matched", "")</f>
        <v>#REF!</v>
      </c>
    </row>
    <row r="1103" spans="1:20">
      <c r="A1103" s="13">
        <v>11563327</v>
      </c>
      <c r="B1103" s="14">
        <v>43868</v>
      </c>
      <c r="C1103" s="14">
        <v>43868</v>
      </c>
      <c r="D1103" s="15" t="s">
        <v>13</v>
      </c>
      <c r="E1103" s="15">
        <v>0</v>
      </c>
      <c r="F1103" s="15">
        <v>10.95</v>
      </c>
      <c r="G1103" s="15">
        <v>0</v>
      </c>
      <c r="H1103" s="15">
        <v>1840862.17</v>
      </c>
      <c r="I1103" s="15" t="s">
        <v>14</v>
      </c>
      <c r="J1103" s="15" t="s">
        <v>15</v>
      </c>
      <c r="K1103" s="1" t="str">
        <f t="shared" si="59"/>
        <v/>
      </c>
      <c r="L1103" s="1" t="e">
        <f ca="1">IF(AND(K1103&lt;&gt; "", COUNTIF(SAP!#REF!,K1103)&gt;0),"Matched", "")</f>
        <v>#REF!</v>
      </c>
      <c r="M1103" s="1" t="str">
        <f t="shared" si="57"/>
        <v/>
      </c>
      <c r="N1103" s="1" t="e">
        <f ca="1">IF(AND(M1103&lt;&gt; "", COUNTIF(SAP!#REF!,M1103)&gt;0),"Matched", "")</f>
        <v>#REF!</v>
      </c>
      <c r="O1103" s="1" t="str">
        <f t="shared" si="58"/>
        <v/>
      </c>
      <c r="P1103" s="1" t="e">
        <f ca="1">IF(AND(O1103&lt;&gt; "", COUNTIF(SAP!#REF!,O1103)&gt;0),"Matched", "")</f>
        <v>#REF!</v>
      </c>
      <c r="R1103" s="1" t="e">
        <f ca="1">IF(AND(Q1103&lt;&gt; "", COUNTIF(SAP!#REF!,Q1103)&gt;0),"Matched", "")</f>
        <v>#REF!</v>
      </c>
      <c r="S1103" s="1" t="str">
        <f ca="1">IF(D1103="AD","Logic5"&amp;"_"&amp;TEXT(C1103,"dd.mm.yyyy") &amp;"_"&amp; 964.32,"")</f>
        <v>Logic5_07.02.2020_964.32</v>
      </c>
      <c r="T1103" s="1" t="e">
        <f ca="1">IF(AND(S1103&lt;&gt; "", COUNTIF(SAP!#REF!,S1103)&gt;0),"Matched", "")</f>
        <v>#REF!</v>
      </c>
    </row>
    <row r="1104" spans="1:20">
      <c r="A1104" s="9">
        <v>11563327</v>
      </c>
      <c r="B1104" s="10">
        <v>43868</v>
      </c>
      <c r="C1104" s="10">
        <v>43868</v>
      </c>
      <c r="D1104" s="11" t="s">
        <v>13</v>
      </c>
      <c r="E1104" s="11">
        <v>0</v>
      </c>
      <c r="F1104" s="11">
        <v>11.65</v>
      </c>
      <c r="G1104" s="11">
        <v>0</v>
      </c>
      <c r="H1104" s="11">
        <v>1840850.52</v>
      </c>
      <c r="I1104" s="11" t="s">
        <v>14</v>
      </c>
      <c r="J1104" s="11" t="s">
        <v>15</v>
      </c>
      <c r="K1104" s="1" t="str">
        <f t="shared" si="59"/>
        <v/>
      </c>
      <c r="L1104" s="1" t="e">
        <f ca="1">IF(AND(K1104&lt;&gt; "", COUNTIF(SAP!#REF!,K1104)&gt;0),"Matched", "")</f>
        <v>#REF!</v>
      </c>
      <c r="M1104" s="1" t="str">
        <f t="shared" si="57"/>
        <v/>
      </c>
      <c r="N1104" s="1" t="e">
        <f ca="1">IF(AND(M1104&lt;&gt; "", COUNTIF(SAP!#REF!,M1104)&gt;0),"Matched", "")</f>
        <v>#REF!</v>
      </c>
      <c r="O1104" s="1" t="str">
        <f t="shared" si="58"/>
        <v/>
      </c>
      <c r="P1104" s="1" t="e">
        <f ca="1">IF(AND(O1104&lt;&gt; "", COUNTIF(SAP!#REF!,O1104)&gt;0),"Matched", "")</f>
        <v>#REF!</v>
      </c>
      <c r="R1104" s="1" t="e">
        <f ca="1">IF(AND(Q1104&lt;&gt; "", COUNTIF(SAP!#REF!,Q1104)&gt;0),"Matched", "")</f>
        <v>#REF!</v>
      </c>
      <c r="S1104" s="1" t="str">
        <f ca="1">IF(D1104="AD","Logic5"&amp;"_"&amp;TEXT(C1104,"dd.mm.yyyy") &amp;"_"&amp; 964.32,"")</f>
        <v>Logic5_07.02.2020_964.32</v>
      </c>
      <c r="T1104" s="1" t="e">
        <f ca="1">IF(AND(S1104&lt;&gt; "", COUNTIF(SAP!#REF!,S1104)&gt;0),"Matched", "")</f>
        <v>#REF!</v>
      </c>
    </row>
    <row r="1105" spans="1:20">
      <c r="A1105" s="13">
        <v>11563327</v>
      </c>
      <c r="B1105" s="14">
        <v>43868</v>
      </c>
      <c r="C1105" s="14">
        <v>43868</v>
      </c>
      <c r="D1105" s="15" t="s">
        <v>13</v>
      </c>
      <c r="E1105" s="15">
        <v>0</v>
      </c>
      <c r="F1105" s="15">
        <v>12.17</v>
      </c>
      <c r="G1105" s="15">
        <v>0</v>
      </c>
      <c r="H1105" s="15">
        <v>1840838.35</v>
      </c>
      <c r="I1105" s="15" t="s">
        <v>14</v>
      </c>
      <c r="J1105" s="15" t="s">
        <v>15</v>
      </c>
      <c r="K1105" s="1" t="str">
        <f t="shared" si="59"/>
        <v/>
      </c>
      <c r="L1105" s="1" t="e">
        <f ca="1">IF(AND(K1105&lt;&gt; "", COUNTIF(SAP!#REF!,K1105)&gt;0),"Matched", "")</f>
        <v>#REF!</v>
      </c>
      <c r="M1105" s="1" t="str">
        <f t="shared" si="57"/>
        <v/>
      </c>
      <c r="N1105" s="1" t="e">
        <f ca="1">IF(AND(M1105&lt;&gt; "", COUNTIF(SAP!#REF!,M1105)&gt;0),"Matched", "")</f>
        <v>#REF!</v>
      </c>
      <c r="O1105" s="1" t="str">
        <f t="shared" si="58"/>
        <v/>
      </c>
      <c r="P1105" s="1" t="e">
        <f ca="1">IF(AND(O1105&lt;&gt; "", COUNTIF(SAP!#REF!,O1105)&gt;0),"Matched", "")</f>
        <v>#REF!</v>
      </c>
      <c r="R1105" s="1" t="e">
        <f ca="1">IF(AND(Q1105&lt;&gt; "", COUNTIF(SAP!#REF!,Q1105)&gt;0),"Matched", "")</f>
        <v>#REF!</v>
      </c>
      <c r="S1105" s="1" t="str">
        <f ca="1">IF(D1105="AD","Logic5"&amp;"_"&amp;TEXT(C1105,"dd.mm.yyyy") &amp;"_"&amp; 964.32,"")</f>
        <v>Logic5_07.02.2020_964.32</v>
      </c>
      <c r="T1105" s="1" t="e">
        <f ca="1">IF(AND(S1105&lt;&gt; "", COUNTIF(SAP!#REF!,S1105)&gt;0),"Matched", "")</f>
        <v>#REF!</v>
      </c>
    </row>
    <row r="1106" spans="1:20">
      <c r="A1106" s="9">
        <v>11563327</v>
      </c>
      <c r="B1106" s="10">
        <v>43868</v>
      </c>
      <c r="C1106" s="10">
        <v>43868</v>
      </c>
      <c r="D1106" s="11" t="s">
        <v>13</v>
      </c>
      <c r="E1106" s="11">
        <v>0</v>
      </c>
      <c r="F1106" s="11">
        <v>12.17</v>
      </c>
      <c r="G1106" s="11">
        <v>0</v>
      </c>
      <c r="H1106" s="11">
        <v>1840826.18</v>
      </c>
      <c r="I1106" s="11" t="s">
        <v>14</v>
      </c>
      <c r="J1106" s="11" t="s">
        <v>15</v>
      </c>
      <c r="K1106" s="1" t="str">
        <f t="shared" si="59"/>
        <v/>
      </c>
      <c r="L1106" s="1" t="e">
        <f ca="1">IF(AND(K1106&lt;&gt; "", COUNTIF(SAP!#REF!,K1106)&gt;0),"Matched", "")</f>
        <v>#REF!</v>
      </c>
      <c r="M1106" s="1" t="str">
        <f t="shared" si="57"/>
        <v/>
      </c>
      <c r="N1106" s="1" t="e">
        <f ca="1">IF(AND(M1106&lt;&gt; "", COUNTIF(SAP!#REF!,M1106)&gt;0),"Matched", "")</f>
        <v>#REF!</v>
      </c>
      <c r="O1106" s="1" t="str">
        <f t="shared" si="58"/>
        <v/>
      </c>
      <c r="P1106" s="1" t="e">
        <f ca="1">IF(AND(O1106&lt;&gt; "", COUNTIF(SAP!#REF!,O1106)&gt;0),"Matched", "")</f>
        <v>#REF!</v>
      </c>
      <c r="R1106" s="1" t="e">
        <f ca="1">IF(AND(Q1106&lt;&gt; "", COUNTIF(SAP!#REF!,Q1106)&gt;0),"Matched", "")</f>
        <v>#REF!</v>
      </c>
      <c r="S1106" s="1" t="str">
        <f ca="1">IF(D1106="AD","Logic5"&amp;"_"&amp;TEXT(C1106,"dd.mm.yyyy") &amp;"_"&amp; 964.32,"")</f>
        <v>Logic5_07.02.2020_964.32</v>
      </c>
      <c r="T1106" s="1" t="e">
        <f ca="1">IF(AND(S1106&lt;&gt; "", COUNTIF(SAP!#REF!,S1106)&gt;0),"Matched", "")</f>
        <v>#REF!</v>
      </c>
    </row>
    <row r="1107" spans="1:20">
      <c r="A1107" s="13">
        <v>11563327</v>
      </c>
      <c r="B1107" s="14">
        <v>43868</v>
      </c>
      <c r="C1107" s="14">
        <v>43868</v>
      </c>
      <c r="D1107" s="15" t="s">
        <v>13</v>
      </c>
      <c r="E1107" s="15">
        <v>0</v>
      </c>
      <c r="F1107" s="15">
        <v>12.43</v>
      </c>
      <c r="G1107" s="15">
        <v>0</v>
      </c>
      <c r="H1107" s="15">
        <v>1840813.75</v>
      </c>
      <c r="I1107" s="15" t="s">
        <v>14</v>
      </c>
      <c r="J1107" s="15" t="s">
        <v>15</v>
      </c>
      <c r="K1107" s="1" t="str">
        <f t="shared" si="59"/>
        <v/>
      </c>
      <c r="L1107" s="1" t="e">
        <f ca="1">IF(AND(K1107&lt;&gt; "", COUNTIF(SAP!#REF!,K1107)&gt;0),"Matched", "")</f>
        <v>#REF!</v>
      </c>
      <c r="M1107" s="1" t="str">
        <f t="shared" si="57"/>
        <v/>
      </c>
      <c r="N1107" s="1" t="e">
        <f ca="1">IF(AND(M1107&lt;&gt; "", COUNTIF(SAP!#REF!,M1107)&gt;0),"Matched", "")</f>
        <v>#REF!</v>
      </c>
      <c r="O1107" s="1" t="str">
        <f t="shared" si="58"/>
        <v/>
      </c>
      <c r="P1107" s="1" t="e">
        <f ca="1">IF(AND(O1107&lt;&gt; "", COUNTIF(SAP!#REF!,O1107)&gt;0),"Matched", "")</f>
        <v>#REF!</v>
      </c>
      <c r="R1107" s="1" t="e">
        <f ca="1">IF(AND(Q1107&lt;&gt; "", COUNTIF(SAP!#REF!,Q1107)&gt;0),"Matched", "")</f>
        <v>#REF!</v>
      </c>
      <c r="S1107" s="1" t="str">
        <f ca="1">IF(D1107="AD","Logic5"&amp;"_"&amp;TEXT(C1107,"dd.mm.yyyy") &amp;"_"&amp; 964.32,"")</f>
        <v>Logic5_07.02.2020_964.32</v>
      </c>
      <c r="T1107" s="1" t="e">
        <f ca="1">IF(AND(S1107&lt;&gt; "", COUNTIF(SAP!#REF!,S1107)&gt;0),"Matched", "")</f>
        <v>#REF!</v>
      </c>
    </row>
    <row r="1108" spans="1:20">
      <c r="A1108" s="9">
        <v>11563327</v>
      </c>
      <c r="B1108" s="10">
        <v>43868</v>
      </c>
      <c r="C1108" s="10">
        <v>43868</v>
      </c>
      <c r="D1108" s="11" t="s">
        <v>13</v>
      </c>
      <c r="E1108" s="11">
        <v>0</v>
      </c>
      <c r="F1108" s="11">
        <v>21.04</v>
      </c>
      <c r="G1108" s="11">
        <v>0</v>
      </c>
      <c r="H1108" s="11">
        <v>1840792.71</v>
      </c>
      <c r="I1108" s="11" t="s">
        <v>14</v>
      </c>
      <c r="J1108" s="11" t="s">
        <v>15</v>
      </c>
      <c r="K1108" s="1" t="str">
        <f t="shared" si="59"/>
        <v/>
      </c>
      <c r="L1108" s="1" t="e">
        <f ca="1">IF(AND(K1108&lt;&gt; "", COUNTIF(SAP!#REF!,K1108)&gt;0),"Matched", "")</f>
        <v>#REF!</v>
      </c>
      <c r="M1108" s="1" t="str">
        <f t="shared" si="57"/>
        <v/>
      </c>
      <c r="N1108" s="1" t="e">
        <f ca="1">IF(AND(M1108&lt;&gt; "", COUNTIF(SAP!#REF!,M1108)&gt;0),"Matched", "")</f>
        <v>#REF!</v>
      </c>
      <c r="O1108" s="1" t="str">
        <f t="shared" si="58"/>
        <v/>
      </c>
      <c r="P1108" s="1" t="e">
        <f ca="1">IF(AND(O1108&lt;&gt; "", COUNTIF(SAP!#REF!,O1108)&gt;0),"Matched", "")</f>
        <v>#REF!</v>
      </c>
      <c r="R1108" s="1" t="e">
        <f ca="1">IF(AND(Q1108&lt;&gt; "", COUNTIF(SAP!#REF!,Q1108)&gt;0),"Matched", "")</f>
        <v>#REF!</v>
      </c>
      <c r="S1108" s="1" t="str">
        <f ca="1">IF(D1108="AD","Logic5"&amp;"_"&amp;TEXT(C1108,"dd.mm.yyyy") &amp;"_"&amp; 964.32,"")</f>
        <v>Logic5_07.02.2020_964.32</v>
      </c>
      <c r="T1108" s="1" t="e">
        <f ca="1">IF(AND(S1108&lt;&gt; "", COUNTIF(SAP!#REF!,S1108)&gt;0),"Matched", "")</f>
        <v>#REF!</v>
      </c>
    </row>
    <row r="1109" spans="1:20">
      <c r="A1109" s="13">
        <v>11563327</v>
      </c>
      <c r="B1109" s="14">
        <v>43868</v>
      </c>
      <c r="C1109" s="14">
        <v>43868</v>
      </c>
      <c r="D1109" s="15" t="s">
        <v>13</v>
      </c>
      <c r="E1109" s="15">
        <v>0</v>
      </c>
      <c r="F1109" s="15">
        <v>21.14</v>
      </c>
      <c r="G1109" s="15">
        <v>0</v>
      </c>
      <c r="H1109" s="15">
        <v>1840771.57</v>
      </c>
      <c r="I1109" s="15" t="s">
        <v>14</v>
      </c>
      <c r="J1109" s="15" t="s">
        <v>15</v>
      </c>
      <c r="K1109" s="1" t="str">
        <f t="shared" si="59"/>
        <v/>
      </c>
      <c r="L1109" s="1" t="e">
        <f ca="1">IF(AND(K1109&lt;&gt; "", COUNTIF(SAP!#REF!,K1109)&gt;0),"Matched", "")</f>
        <v>#REF!</v>
      </c>
      <c r="M1109" s="1" t="str">
        <f t="shared" si="57"/>
        <v/>
      </c>
      <c r="N1109" s="1" t="e">
        <f ca="1">IF(AND(M1109&lt;&gt; "", COUNTIF(SAP!#REF!,M1109)&gt;0),"Matched", "")</f>
        <v>#REF!</v>
      </c>
      <c r="O1109" s="1" t="str">
        <f t="shared" si="58"/>
        <v/>
      </c>
      <c r="P1109" s="1" t="e">
        <f ca="1">IF(AND(O1109&lt;&gt; "", COUNTIF(SAP!#REF!,O1109)&gt;0),"Matched", "")</f>
        <v>#REF!</v>
      </c>
      <c r="R1109" s="1" t="e">
        <f ca="1">IF(AND(Q1109&lt;&gt; "", COUNTIF(SAP!#REF!,Q1109)&gt;0),"Matched", "")</f>
        <v>#REF!</v>
      </c>
      <c r="S1109" s="1" t="str">
        <f ca="1">IF(D1109="AD","Logic5"&amp;"_"&amp;TEXT(C1109,"dd.mm.yyyy") &amp;"_"&amp; 964.32,"")</f>
        <v>Logic5_07.02.2020_964.32</v>
      </c>
      <c r="T1109" s="1" t="e">
        <f ca="1">IF(AND(S1109&lt;&gt; "", COUNTIF(SAP!#REF!,S1109)&gt;0),"Matched", "")</f>
        <v>#REF!</v>
      </c>
    </row>
    <row r="1110" spans="1:20">
      <c r="A1110" s="9">
        <v>11563327</v>
      </c>
      <c r="B1110" s="10">
        <v>43868</v>
      </c>
      <c r="C1110" s="10">
        <v>43868</v>
      </c>
      <c r="D1110" s="11" t="s">
        <v>13</v>
      </c>
      <c r="E1110" s="11">
        <v>0</v>
      </c>
      <c r="F1110" s="11">
        <v>21.67</v>
      </c>
      <c r="G1110" s="11">
        <v>0</v>
      </c>
      <c r="H1110" s="11">
        <v>1840749.9</v>
      </c>
      <c r="I1110" s="11" t="s">
        <v>14</v>
      </c>
      <c r="J1110" s="11" t="s">
        <v>15</v>
      </c>
      <c r="K1110" s="1" t="str">
        <f t="shared" si="59"/>
        <v/>
      </c>
      <c r="L1110" s="1" t="e">
        <f ca="1">IF(AND(K1110&lt;&gt; "", COUNTIF(SAP!#REF!,K1110)&gt;0),"Matched", "")</f>
        <v>#REF!</v>
      </c>
      <c r="M1110" s="1" t="str">
        <f t="shared" si="57"/>
        <v/>
      </c>
      <c r="N1110" s="1" t="e">
        <f ca="1">IF(AND(M1110&lt;&gt; "", COUNTIF(SAP!#REF!,M1110)&gt;0),"Matched", "")</f>
        <v>#REF!</v>
      </c>
      <c r="O1110" s="1" t="str">
        <f t="shared" si="58"/>
        <v/>
      </c>
      <c r="P1110" s="1" t="e">
        <f ca="1">IF(AND(O1110&lt;&gt; "", COUNTIF(SAP!#REF!,O1110)&gt;0),"Matched", "")</f>
        <v>#REF!</v>
      </c>
      <c r="R1110" s="1" t="e">
        <f ca="1">IF(AND(Q1110&lt;&gt; "", COUNTIF(SAP!#REF!,Q1110)&gt;0),"Matched", "")</f>
        <v>#REF!</v>
      </c>
      <c r="S1110" s="1" t="str">
        <f ca="1">IF(D1110="AD","Logic5"&amp;"_"&amp;TEXT(C1110,"dd.mm.yyyy") &amp;"_"&amp; 964.32,"")</f>
        <v>Logic5_07.02.2020_964.32</v>
      </c>
      <c r="T1110" s="1" t="e">
        <f ca="1">IF(AND(S1110&lt;&gt; "", COUNTIF(SAP!#REF!,S1110)&gt;0),"Matched", "")</f>
        <v>#REF!</v>
      </c>
    </row>
    <row r="1111" spans="1:20">
      <c r="A1111" s="13">
        <v>11563327</v>
      </c>
      <c r="B1111" s="14">
        <v>43868</v>
      </c>
      <c r="C1111" s="14">
        <v>43868</v>
      </c>
      <c r="D1111" s="15" t="s">
        <v>13</v>
      </c>
      <c r="E1111" s="15">
        <v>0</v>
      </c>
      <c r="F1111" s="15">
        <v>22.34</v>
      </c>
      <c r="G1111" s="15">
        <v>0</v>
      </c>
      <c r="H1111" s="15">
        <v>1840727.56</v>
      </c>
      <c r="I1111" s="15" t="s">
        <v>14</v>
      </c>
      <c r="J1111" s="15" t="s">
        <v>15</v>
      </c>
      <c r="K1111" s="1" t="str">
        <f t="shared" si="59"/>
        <v/>
      </c>
      <c r="L1111" s="1" t="e">
        <f ca="1">IF(AND(K1111&lt;&gt; "", COUNTIF(SAP!#REF!,K1111)&gt;0),"Matched", "")</f>
        <v>#REF!</v>
      </c>
      <c r="M1111" s="1" t="str">
        <f t="shared" si="57"/>
        <v/>
      </c>
      <c r="N1111" s="1" t="e">
        <f ca="1">IF(AND(M1111&lt;&gt; "", COUNTIF(SAP!#REF!,M1111)&gt;0),"Matched", "")</f>
        <v>#REF!</v>
      </c>
      <c r="O1111" s="1" t="str">
        <f t="shared" si="58"/>
        <v/>
      </c>
      <c r="P1111" s="1" t="e">
        <f ca="1">IF(AND(O1111&lt;&gt; "", COUNTIF(SAP!#REF!,O1111)&gt;0),"Matched", "")</f>
        <v>#REF!</v>
      </c>
      <c r="R1111" s="1" t="e">
        <f ca="1">IF(AND(Q1111&lt;&gt; "", COUNTIF(SAP!#REF!,Q1111)&gt;0),"Matched", "")</f>
        <v>#REF!</v>
      </c>
      <c r="S1111" s="1" t="str">
        <f ca="1">IF(D1111="AD","Logic5"&amp;"_"&amp;TEXT(C1111,"dd.mm.yyyy") &amp;"_"&amp; 964.32,"")</f>
        <v>Logic5_07.02.2020_964.32</v>
      </c>
      <c r="T1111" s="1" t="e">
        <f ca="1">IF(AND(S1111&lt;&gt; "", COUNTIF(SAP!#REF!,S1111)&gt;0),"Matched", "")</f>
        <v>#REF!</v>
      </c>
    </row>
    <row r="1112" spans="1:20">
      <c r="A1112" s="9">
        <v>11563327</v>
      </c>
      <c r="B1112" s="10">
        <v>43868</v>
      </c>
      <c r="C1112" s="10">
        <v>43868</v>
      </c>
      <c r="D1112" s="11" t="s">
        <v>13</v>
      </c>
      <c r="E1112" s="11">
        <v>0</v>
      </c>
      <c r="F1112" s="11">
        <v>22.65</v>
      </c>
      <c r="G1112" s="11">
        <v>0</v>
      </c>
      <c r="H1112" s="11">
        <v>1840704.91</v>
      </c>
      <c r="I1112" s="11" t="s">
        <v>14</v>
      </c>
      <c r="J1112" s="11" t="s">
        <v>15</v>
      </c>
      <c r="K1112" s="1" t="str">
        <f t="shared" si="59"/>
        <v/>
      </c>
      <c r="L1112" s="1" t="e">
        <f ca="1">IF(AND(K1112&lt;&gt; "", COUNTIF(SAP!#REF!,K1112)&gt;0),"Matched", "")</f>
        <v>#REF!</v>
      </c>
      <c r="M1112" s="1" t="str">
        <f t="shared" si="57"/>
        <v/>
      </c>
      <c r="N1112" s="1" t="e">
        <f ca="1">IF(AND(M1112&lt;&gt; "", COUNTIF(SAP!#REF!,M1112)&gt;0),"Matched", "")</f>
        <v>#REF!</v>
      </c>
      <c r="O1112" s="1" t="str">
        <f t="shared" si="58"/>
        <v/>
      </c>
      <c r="P1112" s="1" t="e">
        <f ca="1">IF(AND(O1112&lt;&gt; "", COUNTIF(SAP!#REF!,O1112)&gt;0),"Matched", "")</f>
        <v>#REF!</v>
      </c>
      <c r="R1112" s="1" t="e">
        <f ca="1">IF(AND(Q1112&lt;&gt; "", COUNTIF(SAP!#REF!,Q1112)&gt;0),"Matched", "")</f>
        <v>#REF!</v>
      </c>
      <c r="S1112" s="1" t="str">
        <f ca="1">IF(D1112="AD","Logic5"&amp;"_"&amp;TEXT(C1112,"dd.mm.yyyy") &amp;"_"&amp; 964.32,"")</f>
        <v>Logic5_07.02.2020_964.32</v>
      </c>
      <c r="T1112" s="1" t="e">
        <f ca="1">IF(AND(S1112&lt;&gt; "", COUNTIF(SAP!#REF!,S1112)&gt;0),"Matched", "")</f>
        <v>#REF!</v>
      </c>
    </row>
    <row r="1113" spans="1:20">
      <c r="A1113" s="13">
        <v>11563327</v>
      </c>
      <c r="B1113" s="14">
        <v>43868</v>
      </c>
      <c r="C1113" s="14">
        <v>43868</v>
      </c>
      <c r="D1113" s="15" t="s">
        <v>13</v>
      </c>
      <c r="E1113" s="15">
        <v>0</v>
      </c>
      <c r="F1113" s="15">
        <v>24.32</v>
      </c>
      <c r="G1113" s="15">
        <v>0</v>
      </c>
      <c r="H1113" s="15">
        <v>1840680.59</v>
      </c>
      <c r="I1113" s="15" t="s">
        <v>14</v>
      </c>
      <c r="J1113" s="15" t="s">
        <v>15</v>
      </c>
      <c r="K1113" s="1" t="str">
        <f t="shared" si="59"/>
        <v/>
      </c>
      <c r="L1113" s="1" t="e">
        <f ca="1">IF(AND(K1113&lt;&gt; "", COUNTIF(SAP!#REF!,K1113)&gt;0),"Matched", "")</f>
        <v>#REF!</v>
      </c>
      <c r="M1113" s="1" t="str">
        <f t="shared" si="57"/>
        <v/>
      </c>
      <c r="N1113" s="1" t="e">
        <f ca="1">IF(AND(M1113&lt;&gt; "", COUNTIF(SAP!#REF!,M1113)&gt;0),"Matched", "")</f>
        <v>#REF!</v>
      </c>
      <c r="O1113" s="1" t="str">
        <f t="shared" si="58"/>
        <v/>
      </c>
      <c r="P1113" s="1" t="e">
        <f ca="1">IF(AND(O1113&lt;&gt; "", COUNTIF(SAP!#REF!,O1113)&gt;0),"Matched", "")</f>
        <v>#REF!</v>
      </c>
      <c r="R1113" s="1" t="e">
        <f ca="1">IF(AND(Q1113&lt;&gt; "", COUNTIF(SAP!#REF!,Q1113)&gt;0),"Matched", "")</f>
        <v>#REF!</v>
      </c>
      <c r="S1113" s="1" t="str">
        <f ca="1">IF(D1113="AD","Logic5"&amp;"_"&amp;TEXT(C1113,"dd.mm.yyyy") &amp;"_"&amp; 964.32,"")</f>
        <v>Logic5_07.02.2020_964.32</v>
      </c>
      <c r="T1113" s="1" t="e">
        <f ca="1">IF(AND(S1113&lt;&gt; "", COUNTIF(SAP!#REF!,S1113)&gt;0),"Matched", "")</f>
        <v>#REF!</v>
      </c>
    </row>
    <row r="1114" spans="1:20">
      <c r="A1114" s="9">
        <v>11563327</v>
      </c>
      <c r="B1114" s="10">
        <v>43868</v>
      </c>
      <c r="C1114" s="10">
        <v>43868</v>
      </c>
      <c r="D1114" s="11" t="s">
        <v>13</v>
      </c>
      <c r="E1114" s="11">
        <v>0</v>
      </c>
      <c r="F1114" s="11">
        <v>24.68</v>
      </c>
      <c r="G1114" s="11">
        <v>0</v>
      </c>
      <c r="H1114" s="11">
        <v>1840655.91</v>
      </c>
      <c r="I1114" s="11" t="s">
        <v>14</v>
      </c>
      <c r="J1114" s="11" t="s">
        <v>15</v>
      </c>
      <c r="K1114" s="1" t="str">
        <f t="shared" si="59"/>
        <v/>
      </c>
      <c r="L1114" s="1" t="e">
        <f ca="1">IF(AND(K1114&lt;&gt; "", COUNTIF(SAP!#REF!,K1114)&gt;0),"Matched", "")</f>
        <v>#REF!</v>
      </c>
      <c r="M1114" s="1" t="str">
        <f t="shared" si="57"/>
        <v/>
      </c>
      <c r="N1114" s="1" t="e">
        <f ca="1">IF(AND(M1114&lt;&gt; "", COUNTIF(SAP!#REF!,M1114)&gt;0),"Matched", "")</f>
        <v>#REF!</v>
      </c>
      <c r="O1114" s="1" t="str">
        <f t="shared" si="58"/>
        <v/>
      </c>
      <c r="P1114" s="1" t="e">
        <f ca="1">IF(AND(O1114&lt;&gt; "", COUNTIF(SAP!#REF!,O1114)&gt;0),"Matched", "")</f>
        <v>#REF!</v>
      </c>
      <c r="R1114" s="1" t="e">
        <f ca="1">IF(AND(Q1114&lt;&gt; "", COUNTIF(SAP!#REF!,Q1114)&gt;0),"Matched", "")</f>
        <v>#REF!</v>
      </c>
      <c r="S1114" s="1" t="str">
        <f ca="1">IF(D1114="AD","Logic5"&amp;"_"&amp;TEXT(C1114,"dd.mm.yyyy") &amp;"_"&amp; 964.32,"")</f>
        <v>Logic5_07.02.2020_964.32</v>
      </c>
      <c r="T1114" s="1" t="e">
        <f ca="1">IF(AND(S1114&lt;&gt; "", COUNTIF(SAP!#REF!,S1114)&gt;0),"Matched", "")</f>
        <v>#REF!</v>
      </c>
    </row>
    <row r="1115" spans="1:20">
      <c r="A1115" s="13">
        <v>11563327</v>
      </c>
      <c r="B1115" s="14">
        <v>43868</v>
      </c>
      <c r="C1115" s="14">
        <v>43868</v>
      </c>
      <c r="D1115" s="15" t="s">
        <v>13</v>
      </c>
      <c r="E1115" s="15">
        <v>0</v>
      </c>
      <c r="F1115" s="15">
        <v>29</v>
      </c>
      <c r="G1115" s="15">
        <v>0</v>
      </c>
      <c r="H1115" s="15">
        <v>1840626.91</v>
      </c>
      <c r="I1115" s="15" t="s">
        <v>14</v>
      </c>
      <c r="J1115" s="15" t="s">
        <v>15</v>
      </c>
      <c r="K1115" s="1" t="str">
        <f t="shared" si="59"/>
        <v/>
      </c>
      <c r="L1115" s="1" t="e">
        <f ca="1">IF(AND(K1115&lt;&gt; "", COUNTIF(SAP!#REF!,K1115)&gt;0),"Matched", "")</f>
        <v>#REF!</v>
      </c>
      <c r="M1115" s="1" t="str">
        <f t="shared" si="57"/>
        <v/>
      </c>
      <c r="N1115" s="1" t="e">
        <f ca="1">IF(AND(M1115&lt;&gt; "", COUNTIF(SAP!#REF!,M1115)&gt;0),"Matched", "")</f>
        <v>#REF!</v>
      </c>
      <c r="O1115" s="1" t="str">
        <f t="shared" si="58"/>
        <v/>
      </c>
      <c r="P1115" s="1" t="e">
        <f ca="1">IF(AND(O1115&lt;&gt; "", COUNTIF(SAP!#REF!,O1115)&gt;0),"Matched", "")</f>
        <v>#REF!</v>
      </c>
      <c r="R1115" s="1" t="e">
        <f ca="1">IF(AND(Q1115&lt;&gt; "", COUNTIF(SAP!#REF!,Q1115)&gt;0),"Matched", "")</f>
        <v>#REF!</v>
      </c>
      <c r="S1115" s="1" t="str">
        <f ca="1">IF(D1115="AD","Logic5"&amp;"_"&amp;TEXT(C1115,"dd.mm.yyyy") &amp;"_"&amp; 964.32,"")</f>
        <v>Logic5_07.02.2020_964.32</v>
      </c>
      <c r="T1115" s="1" t="e">
        <f ca="1">IF(AND(S1115&lt;&gt; "", COUNTIF(SAP!#REF!,S1115)&gt;0),"Matched", "")</f>
        <v>#REF!</v>
      </c>
    </row>
    <row r="1116" spans="1:20">
      <c r="A1116" s="9">
        <v>11563327</v>
      </c>
      <c r="B1116" s="10">
        <v>43868</v>
      </c>
      <c r="C1116" s="10">
        <v>43868</v>
      </c>
      <c r="D1116" s="11" t="s">
        <v>13</v>
      </c>
      <c r="E1116" s="11">
        <v>0</v>
      </c>
      <c r="F1116" s="11">
        <v>34.64</v>
      </c>
      <c r="G1116" s="11">
        <v>0</v>
      </c>
      <c r="H1116" s="11">
        <v>1840592.27</v>
      </c>
      <c r="I1116" s="11" t="s">
        <v>14</v>
      </c>
      <c r="J1116" s="11" t="s">
        <v>15</v>
      </c>
      <c r="K1116" s="1" t="str">
        <f t="shared" si="59"/>
        <v/>
      </c>
      <c r="L1116" s="1" t="e">
        <f ca="1">IF(AND(K1116&lt;&gt; "", COUNTIF(SAP!#REF!,K1116)&gt;0),"Matched", "")</f>
        <v>#REF!</v>
      </c>
      <c r="M1116" s="1" t="str">
        <f t="shared" si="57"/>
        <v/>
      </c>
      <c r="N1116" s="1" t="e">
        <f ca="1">IF(AND(M1116&lt;&gt; "", COUNTIF(SAP!#REF!,M1116)&gt;0),"Matched", "")</f>
        <v>#REF!</v>
      </c>
      <c r="O1116" s="1" t="str">
        <f t="shared" si="58"/>
        <v/>
      </c>
      <c r="P1116" s="1" t="e">
        <f ca="1">IF(AND(O1116&lt;&gt; "", COUNTIF(SAP!#REF!,O1116)&gt;0),"Matched", "")</f>
        <v>#REF!</v>
      </c>
      <c r="R1116" s="1" t="e">
        <f ca="1">IF(AND(Q1116&lt;&gt; "", COUNTIF(SAP!#REF!,Q1116)&gt;0),"Matched", "")</f>
        <v>#REF!</v>
      </c>
      <c r="S1116" s="1" t="str">
        <f ca="1">IF(D1116="AD","Logic5"&amp;"_"&amp;TEXT(C1116,"dd.mm.yyyy") &amp;"_"&amp; 964.32,"")</f>
        <v>Logic5_07.02.2020_964.32</v>
      </c>
      <c r="T1116" s="1" t="e">
        <f ca="1">IF(AND(S1116&lt;&gt; "", COUNTIF(SAP!#REF!,S1116)&gt;0),"Matched", "")</f>
        <v>#REF!</v>
      </c>
    </row>
    <row r="1117" spans="1:20">
      <c r="A1117" s="13">
        <v>11563327</v>
      </c>
      <c r="B1117" s="14">
        <v>43868</v>
      </c>
      <c r="C1117" s="14">
        <v>43868</v>
      </c>
      <c r="D1117" s="15" t="s">
        <v>13</v>
      </c>
      <c r="E1117" s="15">
        <v>0</v>
      </c>
      <c r="F1117" s="15">
        <v>36.119999999999997</v>
      </c>
      <c r="G1117" s="15">
        <v>0</v>
      </c>
      <c r="H1117" s="15">
        <v>1840556.15</v>
      </c>
      <c r="I1117" s="15" t="s">
        <v>14</v>
      </c>
      <c r="J1117" s="15" t="s">
        <v>15</v>
      </c>
      <c r="K1117" s="1" t="str">
        <f t="shared" si="59"/>
        <v/>
      </c>
      <c r="L1117" s="1" t="e">
        <f ca="1">IF(AND(K1117&lt;&gt; "", COUNTIF(SAP!#REF!,K1117)&gt;0),"Matched", "")</f>
        <v>#REF!</v>
      </c>
      <c r="M1117" s="1" t="str">
        <f t="shared" si="57"/>
        <v/>
      </c>
      <c r="N1117" s="1" t="e">
        <f ca="1">IF(AND(M1117&lt;&gt; "", COUNTIF(SAP!#REF!,M1117)&gt;0),"Matched", "")</f>
        <v>#REF!</v>
      </c>
      <c r="O1117" s="1" t="str">
        <f t="shared" si="58"/>
        <v/>
      </c>
      <c r="P1117" s="1" t="e">
        <f ca="1">IF(AND(O1117&lt;&gt; "", COUNTIF(SAP!#REF!,O1117)&gt;0),"Matched", "")</f>
        <v>#REF!</v>
      </c>
      <c r="R1117" s="1" t="e">
        <f ca="1">IF(AND(Q1117&lt;&gt; "", COUNTIF(SAP!#REF!,Q1117)&gt;0),"Matched", "")</f>
        <v>#REF!</v>
      </c>
      <c r="S1117" s="1" t="str">
        <f ca="1">IF(D1117="AD","Logic5"&amp;"_"&amp;TEXT(C1117,"dd.mm.yyyy") &amp;"_"&amp; 964.32,"")</f>
        <v>Logic5_07.02.2020_964.32</v>
      </c>
      <c r="T1117" s="1" t="e">
        <f ca="1">IF(AND(S1117&lt;&gt; "", COUNTIF(SAP!#REF!,S1117)&gt;0),"Matched", "")</f>
        <v>#REF!</v>
      </c>
    </row>
    <row r="1118" spans="1:20">
      <c r="A1118" s="9">
        <v>11563327</v>
      </c>
      <c r="B1118" s="10">
        <v>43868</v>
      </c>
      <c r="C1118" s="10">
        <v>43868</v>
      </c>
      <c r="D1118" s="11" t="s">
        <v>13</v>
      </c>
      <c r="E1118" s="11">
        <v>0</v>
      </c>
      <c r="F1118" s="11">
        <v>37.950000000000003</v>
      </c>
      <c r="G1118" s="11">
        <v>0</v>
      </c>
      <c r="H1118" s="11">
        <v>1840518.2</v>
      </c>
      <c r="I1118" s="11" t="s">
        <v>14</v>
      </c>
      <c r="J1118" s="11" t="s">
        <v>15</v>
      </c>
      <c r="K1118" s="1" t="str">
        <f t="shared" si="59"/>
        <v/>
      </c>
      <c r="L1118" s="1" t="e">
        <f ca="1">IF(AND(K1118&lt;&gt; "", COUNTIF(SAP!#REF!,K1118)&gt;0),"Matched", "")</f>
        <v>#REF!</v>
      </c>
      <c r="M1118" s="1" t="str">
        <f t="shared" si="57"/>
        <v/>
      </c>
      <c r="N1118" s="1" t="e">
        <f ca="1">IF(AND(M1118&lt;&gt; "", COUNTIF(SAP!#REF!,M1118)&gt;0),"Matched", "")</f>
        <v>#REF!</v>
      </c>
      <c r="O1118" s="1" t="str">
        <f t="shared" si="58"/>
        <v/>
      </c>
      <c r="P1118" s="1" t="e">
        <f ca="1">IF(AND(O1118&lt;&gt; "", COUNTIF(SAP!#REF!,O1118)&gt;0),"Matched", "")</f>
        <v>#REF!</v>
      </c>
      <c r="R1118" s="1" t="e">
        <f ca="1">IF(AND(Q1118&lt;&gt; "", COUNTIF(SAP!#REF!,Q1118)&gt;0),"Matched", "")</f>
        <v>#REF!</v>
      </c>
      <c r="S1118" s="1" t="str">
        <f ca="1">IF(D1118="AD","Logic5"&amp;"_"&amp;TEXT(C1118,"dd.mm.yyyy") &amp;"_"&amp; 964.32,"")</f>
        <v>Logic5_07.02.2020_964.32</v>
      </c>
      <c r="T1118" s="1" t="e">
        <f ca="1">IF(AND(S1118&lt;&gt; "", COUNTIF(SAP!#REF!,S1118)&gt;0),"Matched", "")</f>
        <v>#REF!</v>
      </c>
    </row>
    <row r="1119" spans="1:20">
      <c r="A1119" s="13">
        <v>11563327</v>
      </c>
      <c r="B1119" s="14">
        <v>43868</v>
      </c>
      <c r="C1119" s="14">
        <v>43868</v>
      </c>
      <c r="D1119" s="15" t="s">
        <v>13</v>
      </c>
      <c r="E1119" s="15">
        <v>0</v>
      </c>
      <c r="F1119" s="15">
        <v>44.82</v>
      </c>
      <c r="G1119" s="15">
        <v>0</v>
      </c>
      <c r="H1119" s="15">
        <v>1840473.38</v>
      </c>
      <c r="I1119" s="15" t="s">
        <v>14</v>
      </c>
      <c r="J1119" s="15" t="s">
        <v>15</v>
      </c>
      <c r="K1119" s="1" t="str">
        <f t="shared" si="59"/>
        <v/>
      </c>
      <c r="L1119" s="1" t="e">
        <f ca="1">IF(AND(K1119&lt;&gt; "", COUNTIF(SAP!#REF!,K1119)&gt;0),"Matched", "")</f>
        <v>#REF!</v>
      </c>
      <c r="M1119" s="1" t="str">
        <f t="shared" si="57"/>
        <v/>
      </c>
      <c r="N1119" s="1" t="e">
        <f ca="1">IF(AND(M1119&lt;&gt; "", COUNTIF(SAP!#REF!,M1119)&gt;0),"Matched", "")</f>
        <v>#REF!</v>
      </c>
      <c r="O1119" s="1" t="str">
        <f t="shared" si="58"/>
        <v/>
      </c>
      <c r="P1119" s="1" t="e">
        <f ca="1">IF(AND(O1119&lt;&gt; "", COUNTIF(SAP!#REF!,O1119)&gt;0),"Matched", "")</f>
        <v>#REF!</v>
      </c>
      <c r="R1119" s="1" t="e">
        <f ca="1">IF(AND(Q1119&lt;&gt; "", COUNTIF(SAP!#REF!,Q1119)&gt;0),"Matched", "")</f>
        <v>#REF!</v>
      </c>
      <c r="S1119" s="1" t="str">
        <f ca="1">IF(D1119="AD","Logic5"&amp;"_"&amp;TEXT(C1119,"dd.mm.yyyy") &amp;"_"&amp; 964.32,"")</f>
        <v>Logic5_07.02.2020_964.32</v>
      </c>
      <c r="T1119" s="1" t="e">
        <f ca="1">IF(AND(S1119&lt;&gt; "", COUNTIF(SAP!#REF!,S1119)&gt;0),"Matched", "")</f>
        <v>#REF!</v>
      </c>
    </row>
    <row r="1120" spans="1:20">
      <c r="A1120" s="9">
        <v>11563327</v>
      </c>
      <c r="B1120" s="10">
        <v>43868</v>
      </c>
      <c r="C1120" s="10">
        <v>43868</v>
      </c>
      <c r="D1120" s="11" t="s">
        <v>13</v>
      </c>
      <c r="E1120" s="11">
        <v>0</v>
      </c>
      <c r="F1120" s="11">
        <v>51.21</v>
      </c>
      <c r="G1120" s="11">
        <v>0</v>
      </c>
      <c r="H1120" s="11">
        <v>1840422.17</v>
      </c>
      <c r="I1120" s="11" t="s">
        <v>14</v>
      </c>
      <c r="J1120" s="11" t="s">
        <v>15</v>
      </c>
      <c r="K1120" s="1" t="str">
        <f t="shared" si="59"/>
        <v/>
      </c>
      <c r="L1120" s="1" t="e">
        <f ca="1">IF(AND(K1120&lt;&gt; "", COUNTIF(SAP!#REF!,K1120)&gt;0),"Matched", "")</f>
        <v>#REF!</v>
      </c>
      <c r="M1120" s="1" t="str">
        <f t="shared" si="57"/>
        <v/>
      </c>
      <c r="N1120" s="1" t="e">
        <f ca="1">IF(AND(M1120&lt;&gt; "", COUNTIF(SAP!#REF!,M1120)&gt;0),"Matched", "")</f>
        <v>#REF!</v>
      </c>
      <c r="O1120" s="1" t="str">
        <f t="shared" si="58"/>
        <v/>
      </c>
      <c r="P1120" s="1" t="e">
        <f ca="1">IF(AND(O1120&lt;&gt; "", COUNTIF(SAP!#REF!,O1120)&gt;0),"Matched", "")</f>
        <v>#REF!</v>
      </c>
      <c r="R1120" s="1" t="e">
        <f ca="1">IF(AND(Q1120&lt;&gt; "", COUNTIF(SAP!#REF!,Q1120)&gt;0),"Matched", "")</f>
        <v>#REF!</v>
      </c>
      <c r="S1120" s="1" t="str">
        <f ca="1">IF(D1120="AD","Logic5"&amp;"_"&amp;TEXT(C1120,"dd.mm.yyyy") &amp;"_"&amp; 964.32,"")</f>
        <v>Logic5_07.02.2020_964.32</v>
      </c>
      <c r="T1120" s="1" t="e">
        <f ca="1">IF(AND(S1120&lt;&gt; "", COUNTIF(SAP!#REF!,S1120)&gt;0),"Matched", "")</f>
        <v>#REF!</v>
      </c>
    </row>
    <row r="1121" spans="1:20">
      <c r="A1121" s="13">
        <v>11563327</v>
      </c>
      <c r="B1121" s="14">
        <v>43868</v>
      </c>
      <c r="C1121" s="14">
        <v>43868</v>
      </c>
      <c r="D1121" s="15" t="s">
        <v>13</v>
      </c>
      <c r="E1121" s="15">
        <v>0</v>
      </c>
      <c r="F1121" s="15">
        <v>57.28</v>
      </c>
      <c r="G1121" s="15">
        <v>0</v>
      </c>
      <c r="H1121" s="15">
        <v>1840364.89</v>
      </c>
      <c r="I1121" s="15" t="s">
        <v>14</v>
      </c>
      <c r="J1121" s="15" t="s">
        <v>15</v>
      </c>
      <c r="K1121" s="1" t="str">
        <f t="shared" si="59"/>
        <v/>
      </c>
      <c r="L1121" s="1" t="e">
        <f ca="1">IF(AND(K1121&lt;&gt; "", COUNTIF(SAP!#REF!,K1121)&gt;0),"Matched", "")</f>
        <v>#REF!</v>
      </c>
      <c r="M1121" s="1" t="str">
        <f t="shared" si="57"/>
        <v/>
      </c>
      <c r="N1121" s="1" t="e">
        <f ca="1">IF(AND(M1121&lt;&gt; "", COUNTIF(SAP!#REF!,M1121)&gt;0),"Matched", "")</f>
        <v>#REF!</v>
      </c>
      <c r="O1121" s="1" t="str">
        <f t="shared" si="58"/>
        <v/>
      </c>
      <c r="P1121" s="1" t="e">
        <f ca="1">IF(AND(O1121&lt;&gt; "", COUNTIF(SAP!#REF!,O1121)&gt;0),"Matched", "")</f>
        <v>#REF!</v>
      </c>
      <c r="R1121" s="1" t="e">
        <f ca="1">IF(AND(Q1121&lt;&gt; "", COUNTIF(SAP!#REF!,Q1121)&gt;0),"Matched", "")</f>
        <v>#REF!</v>
      </c>
      <c r="S1121" s="1" t="str">
        <f ca="1">IF(D1121="AD","Logic5"&amp;"_"&amp;TEXT(C1121,"dd.mm.yyyy") &amp;"_"&amp; 964.32,"")</f>
        <v>Logic5_07.02.2020_964.32</v>
      </c>
      <c r="T1121" s="1" t="e">
        <f ca="1">IF(AND(S1121&lt;&gt; "", COUNTIF(SAP!#REF!,S1121)&gt;0),"Matched", "")</f>
        <v>#REF!</v>
      </c>
    </row>
    <row r="1122" spans="1:20">
      <c r="A1122" s="9">
        <v>11563327</v>
      </c>
      <c r="B1122" s="10">
        <v>43868</v>
      </c>
      <c r="C1122" s="10">
        <v>43868</v>
      </c>
      <c r="D1122" s="11" t="s">
        <v>13</v>
      </c>
      <c r="E1122" s="11">
        <v>0</v>
      </c>
      <c r="F1122" s="11">
        <v>74.45</v>
      </c>
      <c r="G1122" s="11">
        <v>0</v>
      </c>
      <c r="H1122" s="11">
        <v>1840290.44</v>
      </c>
      <c r="I1122" s="11" t="s">
        <v>14</v>
      </c>
      <c r="J1122" s="11" t="s">
        <v>15</v>
      </c>
      <c r="K1122" s="1" t="str">
        <f t="shared" si="59"/>
        <v/>
      </c>
      <c r="L1122" s="1" t="e">
        <f ca="1">IF(AND(K1122&lt;&gt; "", COUNTIF(SAP!#REF!,K1122)&gt;0),"Matched", "")</f>
        <v>#REF!</v>
      </c>
      <c r="M1122" s="1" t="str">
        <f t="shared" si="57"/>
        <v/>
      </c>
      <c r="N1122" s="1" t="e">
        <f ca="1">IF(AND(M1122&lt;&gt; "", COUNTIF(SAP!#REF!,M1122)&gt;0),"Matched", "")</f>
        <v>#REF!</v>
      </c>
      <c r="O1122" s="1" t="str">
        <f t="shared" si="58"/>
        <v/>
      </c>
      <c r="P1122" s="1" t="e">
        <f ca="1">IF(AND(O1122&lt;&gt; "", COUNTIF(SAP!#REF!,O1122)&gt;0),"Matched", "")</f>
        <v>#REF!</v>
      </c>
      <c r="R1122" s="1" t="e">
        <f ca="1">IF(AND(Q1122&lt;&gt; "", COUNTIF(SAP!#REF!,Q1122)&gt;0),"Matched", "")</f>
        <v>#REF!</v>
      </c>
      <c r="S1122" s="1" t="str">
        <f ca="1">IF(D1122="AD","Logic5"&amp;"_"&amp;TEXT(C1122,"dd.mm.yyyy") &amp;"_"&amp; 964.32,"")</f>
        <v>Logic5_07.02.2020_964.32</v>
      </c>
      <c r="T1122" s="1" t="e">
        <f ca="1">IF(AND(S1122&lt;&gt; "", COUNTIF(SAP!#REF!,S1122)&gt;0),"Matched", "")</f>
        <v>#REF!</v>
      </c>
    </row>
    <row r="1123" spans="1:20">
      <c r="A1123" s="13">
        <v>11563327</v>
      </c>
      <c r="B1123" s="14">
        <v>43868</v>
      </c>
      <c r="C1123" s="14">
        <v>43868</v>
      </c>
      <c r="D1123" s="15" t="s">
        <v>13</v>
      </c>
      <c r="E1123" s="15">
        <v>0</v>
      </c>
      <c r="F1123" s="15">
        <v>79.38</v>
      </c>
      <c r="G1123" s="15">
        <v>0</v>
      </c>
      <c r="H1123" s="15">
        <v>1840211.06</v>
      </c>
      <c r="I1123" s="15" t="s">
        <v>14</v>
      </c>
      <c r="J1123" s="15" t="s">
        <v>15</v>
      </c>
      <c r="K1123" s="1" t="str">
        <f t="shared" si="59"/>
        <v/>
      </c>
      <c r="L1123" s="1" t="e">
        <f ca="1">IF(AND(K1123&lt;&gt; "", COUNTIF(SAP!#REF!,K1123)&gt;0),"Matched", "")</f>
        <v>#REF!</v>
      </c>
      <c r="M1123" s="1" t="str">
        <f t="shared" si="57"/>
        <v/>
      </c>
      <c r="N1123" s="1" t="e">
        <f ca="1">IF(AND(M1123&lt;&gt; "", COUNTIF(SAP!#REF!,M1123)&gt;0),"Matched", "")</f>
        <v>#REF!</v>
      </c>
      <c r="O1123" s="1" t="str">
        <f t="shared" si="58"/>
        <v/>
      </c>
      <c r="P1123" s="1" t="e">
        <f ca="1">IF(AND(O1123&lt;&gt; "", COUNTIF(SAP!#REF!,O1123)&gt;0),"Matched", "")</f>
        <v>#REF!</v>
      </c>
      <c r="R1123" s="1" t="e">
        <f ca="1">IF(AND(Q1123&lt;&gt; "", COUNTIF(SAP!#REF!,Q1123)&gt;0),"Matched", "")</f>
        <v>#REF!</v>
      </c>
      <c r="S1123" s="1" t="str">
        <f ca="1">IF(D1123="AD","Logic5"&amp;"_"&amp;TEXT(C1123,"dd.mm.yyyy") &amp;"_"&amp; 964.32,"")</f>
        <v>Logic5_07.02.2020_964.32</v>
      </c>
      <c r="T1123" s="1" t="e">
        <f ca="1">IF(AND(S1123&lt;&gt; "", COUNTIF(SAP!#REF!,S1123)&gt;0),"Matched", "")</f>
        <v>#REF!</v>
      </c>
    </row>
    <row r="1124" spans="1:20">
      <c r="A1124" s="9">
        <v>11563327</v>
      </c>
      <c r="B1124" s="10">
        <v>43868</v>
      </c>
      <c r="C1124" s="10">
        <v>43868</v>
      </c>
      <c r="D1124" s="11" t="s">
        <v>13</v>
      </c>
      <c r="E1124" s="11">
        <v>0</v>
      </c>
      <c r="F1124" s="11">
        <v>102.99</v>
      </c>
      <c r="G1124" s="11">
        <v>0</v>
      </c>
      <c r="H1124" s="11">
        <v>1840108.07</v>
      </c>
      <c r="I1124" s="11" t="s">
        <v>14</v>
      </c>
      <c r="J1124" s="11" t="s">
        <v>15</v>
      </c>
      <c r="K1124" s="1" t="str">
        <f t="shared" si="59"/>
        <v/>
      </c>
      <c r="L1124" s="1" t="e">
        <f ca="1">IF(AND(K1124&lt;&gt; "", COUNTIF(SAP!#REF!,K1124)&gt;0),"Matched", "")</f>
        <v>#REF!</v>
      </c>
      <c r="M1124" s="1" t="str">
        <f t="shared" si="57"/>
        <v/>
      </c>
      <c r="N1124" s="1" t="e">
        <f ca="1">IF(AND(M1124&lt;&gt; "", COUNTIF(SAP!#REF!,M1124)&gt;0),"Matched", "")</f>
        <v>#REF!</v>
      </c>
      <c r="O1124" s="1" t="str">
        <f t="shared" si="58"/>
        <v/>
      </c>
      <c r="P1124" s="1" t="e">
        <f ca="1">IF(AND(O1124&lt;&gt; "", COUNTIF(SAP!#REF!,O1124)&gt;0),"Matched", "")</f>
        <v>#REF!</v>
      </c>
      <c r="R1124" s="1" t="e">
        <f ca="1">IF(AND(Q1124&lt;&gt; "", COUNTIF(SAP!#REF!,Q1124)&gt;0),"Matched", "")</f>
        <v>#REF!</v>
      </c>
      <c r="S1124" s="1" t="str">
        <f ca="1">IF(D1124="AD","Logic5"&amp;"_"&amp;TEXT(C1124,"dd.mm.yyyy") &amp;"_"&amp; 964.32,"")</f>
        <v>Logic5_07.02.2020_964.32</v>
      </c>
      <c r="T1124" s="1" t="e">
        <f ca="1">IF(AND(S1124&lt;&gt; "", COUNTIF(SAP!#REF!,S1124)&gt;0),"Matched", "")</f>
        <v>#REF!</v>
      </c>
    </row>
    <row r="1125" spans="1:20">
      <c r="A1125" s="13">
        <v>11563327</v>
      </c>
      <c r="B1125" s="14">
        <v>43868</v>
      </c>
      <c r="C1125" s="14">
        <v>43868</v>
      </c>
      <c r="D1125" s="15" t="s">
        <v>13</v>
      </c>
      <c r="E1125" s="15">
        <v>0</v>
      </c>
      <c r="F1125" s="15">
        <v>173.38</v>
      </c>
      <c r="G1125" s="15">
        <v>0</v>
      </c>
      <c r="H1125" s="15">
        <v>1839934.69</v>
      </c>
      <c r="I1125" s="15" t="s">
        <v>14</v>
      </c>
      <c r="J1125" s="15" t="s">
        <v>15</v>
      </c>
      <c r="K1125" s="1" t="str">
        <f t="shared" si="59"/>
        <v/>
      </c>
      <c r="L1125" s="1" t="e">
        <f ca="1">IF(AND(K1125&lt;&gt; "", COUNTIF(SAP!#REF!,K1125)&gt;0),"Matched", "")</f>
        <v>#REF!</v>
      </c>
      <c r="M1125" s="1" t="str">
        <f t="shared" si="57"/>
        <v/>
      </c>
      <c r="N1125" s="1" t="e">
        <f ca="1">IF(AND(M1125&lt;&gt; "", COUNTIF(SAP!#REF!,M1125)&gt;0),"Matched", "")</f>
        <v>#REF!</v>
      </c>
      <c r="O1125" s="1" t="str">
        <f t="shared" si="58"/>
        <v/>
      </c>
      <c r="P1125" s="1" t="e">
        <f ca="1">IF(AND(O1125&lt;&gt; "", COUNTIF(SAP!#REF!,O1125)&gt;0),"Matched", "")</f>
        <v>#REF!</v>
      </c>
      <c r="R1125" s="1" t="e">
        <f ca="1">IF(AND(Q1125&lt;&gt; "", COUNTIF(SAP!#REF!,Q1125)&gt;0),"Matched", "")</f>
        <v>#REF!</v>
      </c>
      <c r="S1125" s="1" t="str">
        <f ca="1">IF(D1125="AD","Logic5"&amp;"_"&amp;TEXT(C1125,"dd.mm.yyyy") &amp;"_"&amp; 964.32,"")</f>
        <v>Logic5_07.02.2020_964.32</v>
      </c>
      <c r="T1125" s="1" t="e">
        <f ca="1">IF(AND(S1125&lt;&gt; "", COUNTIF(SAP!#REF!,S1125)&gt;0),"Matched", "")</f>
        <v>#REF!</v>
      </c>
    </row>
    <row r="1126" spans="1:20">
      <c r="A1126" s="9">
        <v>11563327</v>
      </c>
      <c r="B1126" s="10">
        <v>43868</v>
      </c>
      <c r="C1126" s="10">
        <v>43868</v>
      </c>
      <c r="D1126" s="11" t="s">
        <v>16</v>
      </c>
      <c r="E1126" s="11">
        <v>0</v>
      </c>
      <c r="F1126" s="11">
        <v>1839934.69</v>
      </c>
      <c r="G1126" s="11">
        <v>0</v>
      </c>
      <c r="H1126" s="11">
        <v>0</v>
      </c>
      <c r="I1126" s="11" t="s">
        <v>17</v>
      </c>
      <c r="J1126" s="11" t="s">
        <v>18</v>
      </c>
      <c r="K1126" s="1" t="str">
        <f t="shared" si="59"/>
        <v>Logic1_02_1839934.69</v>
      </c>
      <c r="L1126" s="1" t="e">
        <f ca="1">IF(AND(K1126&lt;&gt; "", COUNTIF(SAP!#REF!,K1126)&gt;0),"Matched", "")</f>
        <v>#REF!</v>
      </c>
    </row>
    <row r="1127" spans="1:20">
      <c r="A1127" s="13">
        <v>11563327</v>
      </c>
      <c r="B1127" s="14">
        <v>43869</v>
      </c>
      <c r="C1127" s="14">
        <v>43869</v>
      </c>
      <c r="D1127" s="15" t="s">
        <v>10</v>
      </c>
      <c r="E1127" s="15">
        <v>0</v>
      </c>
      <c r="F1127" s="15">
        <v>0</v>
      </c>
      <c r="G1127" s="15">
        <v>80</v>
      </c>
      <c r="H1127" s="15">
        <v>80</v>
      </c>
      <c r="I1127" s="15" t="s">
        <v>11</v>
      </c>
      <c r="J1127" s="15" t="s">
        <v>12</v>
      </c>
      <c r="K1127" s="1" t="str">
        <f t="shared" si="59"/>
        <v/>
      </c>
      <c r="L1127" s="1" t="e">
        <f ca="1">IF(AND(K1127&lt;&gt; "", COUNTIF(SAP!#REF!,K1127)&gt;0),"Matched", "")</f>
        <v>#REF!</v>
      </c>
      <c r="M1127" s="1" t="str">
        <f t="shared" ref="M1127:M1190" si="60">IF(D1127="TR","Logic2"&amp;"_"&amp;TEXT(C1127,"dd.mm.yyyy") &amp;"_"&amp; F1127,"")</f>
        <v/>
      </c>
      <c r="N1127" s="1" t="e">
        <f ca="1">IF(AND(M1127&lt;&gt; "", COUNTIF(SAP!#REF!,M1127)&gt;0),"Matched", "")</f>
        <v>#REF!</v>
      </c>
      <c r="O1127" s="1" t="str">
        <f t="shared" ref="O1127:O1190" si="61">IF(D1127="AF","Logic3"&amp;"_"&amp;G1127,"")</f>
        <v/>
      </c>
      <c r="P1127" s="1" t="e">
        <f ca="1">IF(AND(O1127&lt;&gt; "", COUNTIF(SAP!#REF!,O1127)&gt;0),"Matched", "")</f>
        <v>#REF!</v>
      </c>
      <c r="Q1127" s="1" t="str">
        <f ca="1">IF(D1127="AC","Logic4"&amp;"_"&amp;TEXT(C1127,"dd.mm.yyyy") &amp;"_"&amp; 1408423.65,"")</f>
        <v>Logic4_08.02.2020_1408423.65</v>
      </c>
      <c r="R1127" s="1" t="e">
        <f ca="1">IF(AND(Q1127&lt;&gt; "", COUNTIF(SAP!#REF!,Q1127)&gt;0),"Matched", "")</f>
        <v>#REF!</v>
      </c>
    </row>
    <row r="1128" spans="1:20">
      <c r="A1128" s="9">
        <v>11563327</v>
      </c>
      <c r="B1128" s="10">
        <v>43869</v>
      </c>
      <c r="C1128" s="10">
        <v>43869</v>
      </c>
      <c r="D1128" s="11" t="s">
        <v>10</v>
      </c>
      <c r="E1128" s="11">
        <v>0</v>
      </c>
      <c r="F1128" s="11">
        <v>0</v>
      </c>
      <c r="G1128" s="11">
        <v>102.9</v>
      </c>
      <c r="H1128" s="11">
        <v>182.9</v>
      </c>
      <c r="I1128" s="11" t="s">
        <v>11</v>
      </c>
      <c r="J1128" s="11" t="s">
        <v>12</v>
      </c>
      <c r="K1128" s="1" t="str">
        <f t="shared" si="59"/>
        <v/>
      </c>
      <c r="L1128" s="1" t="e">
        <f ca="1">IF(AND(K1128&lt;&gt; "", COUNTIF(SAP!#REF!,K1128)&gt;0),"Matched", "")</f>
        <v>#REF!</v>
      </c>
      <c r="M1128" s="1" t="str">
        <f t="shared" si="60"/>
        <v/>
      </c>
      <c r="N1128" s="1" t="e">
        <f ca="1">IF(AND(M1128&lt;&gt; "", COUNTIF(SAP!#REF!,M1128)&gt;0),"Matched", "")</f>
        <v>#REF!</v>
      </c>
      <c r="O1128" s="1" t="str">
        <f t="shared" si="61"/>
        <v/>
      </c>
      <c r="P1128" s="1" t="e">
        <f ca="1">IF(AND(O1128&lt;&gt; "", COUNTIF(SAP!#REF!,O1128)&gt;0),"Matched", "")</f>
        <v>#REF!</v>
      </c>
      <c r="Q1128" s="1" t="str">
        <f ca="1">IF(D1128="AC","Logic4"&amp;"_"&amp;TEXT(C1128,"dd.mm.yyyy") &amp;"_"&amp; 1408423.65,"")</f>
        <v>Logic4_08.02.2020_1408423.65</v>
      </c>
      <c r="R1128" s="1" t="e">
        <f ca="1">IF(AND(Q1128&lt;&gt; "", COUNTIF(SAP!#REF!,Q1128)&gt;0),"Matched", "")</f>
        <v>#REF!</v>
      </c>
    </row>
    <row r="1129" spans="1:20">
      <c r="A1129" s="13">
        <v>11563327</v>
      </c>
      <c r="B1129" s="14">
        <v>43869</v>
      </c>
      <c r="C1129" s="14">
        <v>43869</v>
      </c>
      <c r="D1129" s="15" t="s">
        <v>10</v>
      </c>
      <c r="E1129" s="15">
        <v>0</v>
      </c>
      <c r="F1129" s="15">
        <v>0</v>
      </c>
      <c r="G1129" s="15">
        <v>730</v>
      </c>
      <c r="H1129" s="15">
        <v>912.9</v>
      </c>
      <c r="I1129" s="15" t="s">
        <v>11</v>
      </c>
      <c r="J1129" s="15" t="s">
        <v>12</v>
      </c>
      <c r="K1129" s="1" t="str">
        <f t="shared" si="59"/>
        <v/>
      </c>
      <c r="L1129" s="1" t="e">
        <f ca="1">IF(AND(K1129&lt;&gt; "", COUNTIF(SAP!#REF!,K1129)&gt;0),"Matched", "")</f>
        <v>#REF!</v>
      </c>
      <c r="M1129" s="1" t="str">
        <f t="shared" si="60"/>
        <v/>
      </c>
      <c r="N1129" s="1" t="e">
        <f ca="1">IF(AND(M1129&lt;&gt; "", COUNTIF(SAP!#REF!,M1129)&gt;0),"Matched", "")</f>
        <v>#REF!</v>
      </c>
      <c r="O1129" s="1" t="str">
        <f t="shared" si="61"/>
        <v/>
      </c>
      <c r="P1129" s="1" t="e">
        <f ca="1">IF(AND(O1129&lt;&gt; "", COUNTIF(SAP!#REF!,O1129)&gt;0),"Matched", "")</f>
        <v>#REF!</v>
      </c>
      <c r="Q1129" s="1" t="str">
        <f ca="1">IF(D1129="AC","Logic4"&amp;"_"&amp;TEXT(C1129,"dd.mm.yyyy") &amp;"_"&amp; 1408423.65,"")</f>
        <v>Logic4_08.02.2020_1408423.65</v>
      </c>
      <c r="R1129" s="1" t="e">
        <f ca="1">IF(AND(Q1129&lt;&gt; "", COUNTIF(SAP!#REF!,Q1129)&gt;0),"Matched", "")</f>
        <v>#REF!</v>
      </c>
    </row>
    <row r="1130" spans="1:20">
      <c r="A1130" s="9">
        <v>11563327</v>
      </c>
      <c r="B1130" s="10">
        <v>43869</v>
      </c>
      <c r="C1130" s="10">
        <v>43869</v>
      </c>
      <c r="D1130" s="11" t="s">
        <v>10</v>
      </c>
      <c r="E1130" s="11">
        <v>0</v>
      </c>
      <c r="F1130" s="11">
        <v>0</v>
      </c>
      <c r="G1130" s="11">
        <v>773.4</v>
      </c>
      <c r="H1130" s="11">
        <v>1686.3</v>
      </c>
      <c r="I1130" s="11" t="s">
        <v>11</v>
      </c>
      <c r="J1130" s="11" t="s">
        <v>12</v>
      </c>
      <c r="K1130" s="1" t="str">
        <f t="shared" si="59"/>
        <v/>
      </c>
      <c r="L1130" s="1" t="e">
        <f ca="1">IF(AND(K1130&lt;&gt; "", COUNTIF(SAP!#REF!,K1130)&gt;0),"Matched", "")</f>
        <v>#REF!</v>
      </c>
      <c r="M1130" s="1" t="str">
        <f t="shared" si="60"/>
        <v/>
      </c>
      <c r="N1130" s="1" t="e">
        <f ca="1">IF(AND(M1130&lt;&gt; "", COUNTIF(SAP!#REF!,M1130)&gt;0),"Matched", "")</f>
        <v>#REF!</v>
      </c>
      <c r="O1130" s="1" t="str">
        <f t="shared" si="61"/>
        <v/>
      </c>
      <c r="P1130" s="1" t="e">
        <f ca="1">IF(AND(O1130&lt;&gt; "", COUNTIF(SAP!#REF!,O1130)&gt;0),"Matched", "")</f>
        <v>#REF!</v>
      </c>
      <c r="Q1130" s="1" t="str">
        <f ca="1">IF(D1130="AC","Logic4"&amp;"_"&amp;TEXT(C1130,"dd.mm.yyyy") &amp;"_"&amp; 1408423.65,"")</f>
        <v>Logic4_08.02.2020_1408423.65</v>
      </c>
      <c r="R1130" s="1" t="e">
        <f ca="1">IF(AND(Q1130&lt;&gt; "", COUNTIF(SAP!#REF!,Q1130)&gt;0),"Matched", "")</f>
        <v>#REF!</v>
      </c>
    </row>
    <row r="1131" spans="1:20">
      <c r="A1131" s="13">
        <v>11563327</v>
      </c>
      <c r="B1131" s="14">
        <v>43869</v>
      </c>
      <c r="C1131" s="14">
        <v>43869</v>
      </c>
      <c r="D1131" s="15" t="s">
        <v>10</v>
      </c>
      <c r="E1131" s="15">
        <v>0</v>
      </c>
      <c r="F1131" s="15">
        <v>0</v>
      </c>
      <c r="G1131" s="15">
        <v>780</v>
      </c>
      <c r="H1131" s="15">
        <v>2466.3000000000002</v>
      </c>
      <c r="I1131" s="15" t="s">
        <v>11</v>
      </c>
      <c r="J1131" s="15" t="s">
        <v>12</v>
      </c>
      <c r="K1131" s="1" t="str">
        <f t="shared" si="59"/>
        <v/>
      </c>
      <c r="L1131" s="1" t="e">
        <f ca="1">IF(AND(K1131&lt;&gt; "", COUNTIF(SAP!#REF!,K1131)&gt;0),"Matched", "")</f>
        <v>#REF!</v>
      </c>
      <c r="M1131" s="1" t="str">
        <f t="shared" si="60"/>
        <v/>
      </c>
      <c r="N1131" s="1" t="e">
        <f ca="1">IF(AND(M1131&lt;&gt; "", COUNTIF(SAP!#REF!,M1131)&gt;0),"Matched", "")</f>
        <v>#REF!</v>
      </c>
      <c r="O1131" s="1" t="str">
        <f t="shared" si="61"/>
        <v/>
      </c>
      <c r="P1131" s="1" t="e">
        <f ca="1">IF(AND(O1131&lt;&gt; "", COUNTIF(SAP!#REF!,O1131)&gt;0),"Matched", "")</f>
        <v>#REF!</v>
      </c>
      <c r="Q1131" s="1" t="str">
        <f ca="1">IF(D1131="AC","Logic4"&amp;"_"&amp;TEXT(C1131,"dd.mm.yyyy") &amp;"_"&amp; 1408423.65,"")</f>
        <v>Logic4_08.02.2020_1408423.65</v>
      </c>
      <c r="R1131" s="1" t="e">
        <f ca="1">IF(AND(Q1131&lt;&gt; "", COUNTIF(SAP!#REF!,Q1131)&gt;0),"Matched", "")</f>
        <v>#REF!</v>
      </c>
    </row>
    <row r="1132" spans="1:20">
      <c r="A1132" s="9">
        <v>11563327</v>
      </c>
      <c r="B1132" s="10">
        <v>43869</v>
      </c>
      <c r="C1132" s="10">
        <v>43869</v>
      </c>
      <c r="D1132" s="11" t="s">
        <v>10</v>
      </c>
      <c r="E1132" s="11">
        <v>0</v>
      </c>
      <c r="F1132" s="11">
        <v>0</v>
      </c>
      <c r="G1132" s="11">
        <v>850</v>
      </c>
      <c r="H1132" s="11">
        <v>3316.3</v>
      </c>
      <c r="I1132" s="11" t="s">
        <v>11</v>
      </c>
      <c r="J1132" s="11" t="s">
        <v>12</v>
      </c>
      <c r="K1132" s="1" t="str">
        <f t="shared" si="59"/>
        <v/>
      </c>
      <c r="L1132" s="1" t="e">
        <f ca="1">IF(AND(K1132&lt;&gt; "", COUNTIF(SAP!#REF!,K1132)&gt;0),"Matched", "")</f>
        <v>#REF!</v>
      </c>
      <c r="M1132" s="1" t="str">
        <f t="shared" si="60"/>
        <v/>
      </c>
      <c r="N1132" s="1" t="e">
        <f ca="1">IF(AND(M1132&lt;&gt; "", COUNTIF(SAP!#REF!,M1132)&gt;0),"Matched", "")</f>
        <v>#REF!</v>
      </c>
      <c r="O1132" s="1" t="str">
        <f t="shared" si="61"/>
        <v/>
      </c>
      <c r="P1132" s="1" t="e">
        <f ca="1">IF(AND(O1132&lt;&gt; "", COUNTIF(SAP!#REF!,O1132)&gt;0),"Matched", "")</f>
        <v>#REF!</v>
      </c>
      <c r="Q1132" s="1" t="str">
        <f ca="1">IF(D1132="AC","Logic4"&amp;"_"&amp;TEXT(C1132,"dd.mm.yyyy") &amp;"_"&amp; 1408423.65,"")</f>
        <v>Logic4_08.02.2020_1408423.65</v>
      </c>
      <c r="R1132" s="1" t="e">
        <f ca="1">IF(AND(Q1132&lt;&gt; "", COUNTIF(SAP!#REF!,Q1132)&gt;0),"Matched", "")</f>
        <v>#REF!</v>
      </c>
    </row>
    <row r="1133" spans="1:20">
      <c r="A1133" s="13">
        <v>11563327</v>
      </c>
      <c r="B1133" s="14">
        <v>43869</v>
      </c>
      <c r="C1133" s="14">
        <v>43869</v>
      </c>
      <c r="D1133" s="15" t="s">
        <v>10</v>
      </c>
      <c r="E1133" s="15">
        <v>0</v>
      </c>
      <c r="F1133" s="15">
        <v>0</v>
      </c>
      <c r="G1133" s="15">
        <v>887.95</v>
      </c>
      <c r="H1133" s="15">
        <v>4204.25</v>
      </c>
      <c r="I1133" s="15" t="s">
        <v>11</v>
      </c>
      <c r="J1133" s="15" t="s">
        <v>12</v>
      </c>
      <c r="K1133" s="1" t="str">
        <f t="shared" si="59"/>
        <v/>
      </c>
      <c r="L1133" s="1" t="e">
        <f ca="1">IF(AND(K1133&lt;&gt; "", COUNTIF(SAP!#REF!,K1133)&gt;0),"Matched", "")</f>
        <v>#REF!</v>
      </c>
      <c r="M1133" s="1" t="str">
        <f t="shared" si="60"/>
        <v/>
      </c>
      <c r="N1133" s="1" t="e">
        <f ca="1">IF(AND(M1133&lt;&gt; "", COUNTIF(SAP!#REF!,M1133)&gt;0),"Matched", "")</f>
        <v>#REF!</v>
      </c>
      <c r="O1133" s="1" t="str">
        <f t="shared" si="61"/>
        <v/>
      </c>
      <c r="P1133" s="1" t="e">
        <f ca="1">IF(AND(O1133&lt;&gt; "", COUNTIF(SAP!#REF!,O1133)&gt;0),"Matched", "")</f>
        <v>#REF!</v>
      </c>
      <c r="Q1133" s="1" t="str">
        <f ca="1">IF(D1133="AC","Logic4"&amp;"_"&amp;TEXT(C1133,"dd.mm.yyyy") &amp;"_"&amp; 1408423.65,"")</f>
        <v>Logic4_08.02.2020_1408423.65</v>
      </c>
      <c r="R1133" s="1" t="e">
        <f ca="1">IF(AND(Q1133&lt;&gt; "", COUNTIF(SAP!#REF!,Q1133)&gt;0),"Matched", "")</f>
        <v>#REF!</v>
      </c>
    </row>
    <row r="1134" spans="1:20">
      <c r="A1134" s="9">
        <v>11563327</v>
      </c>
      <c r="B1134" s="10">
        <v>43869</v>
      </c>
      <c r="C1134" s="10">
        <v>43869</v>
      </c>
      <c r="D1134" s="11" t="s">
        <v>10</v>
      </c>
      <c r="E1134" s="11">
        <v>0</v>
      </c>
      <c r="F1134" s="11">
        <v>0</v>
      </c>
      <c r="G1134" s="11">
        <v>900</v>
      </c>
      <c r="H1134" s="11">
        <v>5104.25</v>
      </c>
      <c r="I1134" s="11" t="s">
        <v>11</v>
      </c>
      <c r="J1134" s="11" t="s">
        <v>12</v>
      </c>
      <c r="K1134" s="1" t="str">
        <f t="shared" si="59"/>
        <v/>
      </c>
      <c r="L1134" s="1" t="e">
        <f ca="1">IF(AND(K1134&lt;&gt; "", COUNTIF(SAP!#REF!,K1134)&gt;0),"Matched", "")</f>
        <v>#REF!</v>
      </c>
      <c r="M1134" s="1" t="str">
        <f t="shared" si="60"/>
        <v/>
      </c>
      <c r="N1134" s="1" t="e">
        <f ca="1">IF(AND(M1134&lt;&gt; "", COUNTIF(SAP!#REF!,M1134)&gt;0),"Matched", "")</f>
        <v>#REF!</v>
      </c>
      <c r="O1134" s="1" t="str">
        <f t="shared" si="61"/>
        <v/>
      </c>
      <c r="P1134" s="1" t="e">
        <f ca="1">IF(AND(O1134&lt;&gt; "", COUNTIF(SAP!#REF!,O1134)&gt;0),"Matched", "")</f>
        <v>#REF!</v>
      </c>
      <c r="Q1134" s="1" t="str">
        <f ca="1">IF(D1134="AC","Logic4"&amp;"_"&amp;TEXT(C1134,"dd.mm.yyyy") &amp;"_"&amp; 1408423.65,"")</f>
        <v>Logic4_08.02.2020_1408423.65</v>
      </c>
      <c r="R1134" s="1" t="e">
        <f ca="1">IF(AND(Q1134&lt;&gt; "", COUNTIF(SAP!#REF!,Q1134)&gt;0),"Matched", "")</f>
        <v>#REF!</v>
      </c>
    </row>
    <row r="1135" spans="1:20">
      <c r="A1135" s="13">
        <v>11563327</v>
      </c>
      <c r="B1135" s="14">
        <v>43869</v>
      </c>
      <c r="C1135" s="14">
        <v>43869</v>
      </c>
      <c r="D1135" s="15" t="s">
        <v>10</v>
      </c>
      <c r="E1135" s="15">
        <v>0</v>
      </c>
      <c r="F1135" s="15">
        <v>0</v>
      </c>
      <c r="G1135" s="15">
        <v>1000</v>
      </c>
      <c r="H1135" s="15">
        <v>6104.25</v>
      </c>
      <c r="I1135" s="15" t="s">
        <v>11</v>
      </c>
      <c r="J1135" s="15" t="s">
        <v>12</v>
      </c>
      <c r="K1135" s="1" t="str">
        <f t="shared" si="59"/>
        <v/>
      </c>
      <c r="L1135" s="1" t="e">
        <f ca="1">IF(AND(K1135&lt;&gt; "", COUNTIF(SAP!#REF!,K1135)&gt;0),"Matched", "")</f>
        <v>#REF!</v>
      </c>
      <c r="M1135" s="1" t="str">
        <f t="shared" si="60"/>
        <v/>
      </c>
      <c r="N1135" s="1" t="e">
        <f ca="1">IF(AND(M1135&lt;&gt; "", COUNTIF(SAP!#REF!,M1135)&gt;0),"Matched", "")</f>
        <v>#REF!</v>
      </c>
      <c r="O1135" s="1" t="str">
        <f t="shared" si="61"/>
        <v/>
      </c>
      <c r="P1135" s="1" t="e">
        <f ca="1">IF(AND(O1135&lt;&gt; "", COUNTIF(SAP!#REF!,O1135)&gt;0),"Matched", "")</f>
        <v>#REF!</v>
      </c>
      <c r="Q1135" s="1" t="str">
        <f ca="1">IF(D1135="AC","Logic4"&amp;"_"&amp;TEXT(C1135,"dd.mm.yyyy") &amp;"_"&amp; 1408423.65,"")</f>
        <v>Logic4_08.02.2020_1408423.65</v>
      </c>
      <c r="R1135" s="1" t="e">
        <f ca="1">IF(AND(Q1135&lt;&gt; "", COUNTIF(SAP!#REF!,Q1135)&gt;0),"Matched", "")</f>
        <v>#REF!</v>
      </c>
    </row>
    <row r="1136" spans="1:20">
      <c r="A1136" s="9">
        <v>11563327</v>
      </c>
      <c r="B1136" s="10">
        <v>43869</v>
      </c>
      <c r="C1136" s="10">
        <v>43869</v>
      </c>
      <c r="D1136" s="11" t="s">
        <v>10</v>
      </c>
      <c r="E1136" s="11">
        <v>0</v>
      </c>
      <c r="F1136" s="11">
        <v>0</v>
      </c>
      <c r="G1136" s="11">
        <v>1000</v>
      </c>
      <c r="H1136" s="11">
        <v>7104.25</v>
      </c>
      <c r="I1136" s="11" t="s">
        <v>11</v>
      </c>
      <c r="J1136" s="11" t="s">
        <v>12</v>
      </c>
      <c r="K1136" s="1" t="str">
        <f t="shared" si="59"/>
        <v/>
      </c>
      <c r="L1136" s="1" t="e">
        <f ca="1">IF(AND(K1136&lt;&gt; "", COUNTIF(SAP!#REF!,K1136)&gt;0),"Matched", "")</f>
        <v>#REF!</v>
      </c>
      <c r="M1136" s="1" t="str">
        <f t="shared" si="60"/>
        <v/>
      </c>
      <c r="N1136" s="1" t="e">
        <f ca="1">IF(AND(M1136&lt;&gt; "", COUNTIF(SAP!#REF!,M1136)&gt;0),"Matched", "")</f>
        <v>#REF!</v>
      </c>
      <c r="O1136" s="1" t="str">
        <f t="shared" si="61"/>
        <v/>
      </c>
      <c r="P1136" s="1" t="e">
        <f ca="1">IF(AND(O1136&lt;&gt; "", COUNTIF(SAP!#REF!,O1136)&gt;0),"Matched", "")</f>
        <v>#REF!</v>
      </c>
      <c r="Q1136" s="1" t="str">
        <f ca="1">IF(D1136="AC","Logic4"&amp;"_"&amp;TEXT(C1136,"dd.mm.yyyy") &amp;"_"&amp; 1408423.65,"")</f>
        <v>Logic4_08.02.2020_1408423.65</v>
      </c>
      <c r="R1136" s="1" t="e">
        <f ca="1">IF(AND(Q1136&lt;&gt; "", COUNTIF(SAP!#REF!,Q1136)&gt;0),"Matched", "")</f>
        <v>#REF!</v>
      </c>
    </row>
    <row r="1137" spans="1:18">
      <c r="A1137" s="13">
        <v>11563327</v>
      </c>
      <c r="B1137" s="14">
        <v>43869</v>
      </c>
      <c r="C1137" s="14">
        <v>43869</v>
      </c>
      <c r="D1137" s="15" t="s">
        <v>10</v>
      </c>
      <c r="E1137" s="15">
        <v>0</v>
      </c>
      <c r="F1137" s="15">
        <v>0</v>
      </c>
      <c r="G1137" s="15">
        <v>1074.4000000000001</v>
      </c>
      <c r="H1137" s="15">
        <v>8178.65</v>
      </c>
      <c r="I1137" s="15" t="s">
        <v>11</v>
      </c>
      <c r="J1137" s="15" t="s">
        <v>12</v>
      </c>
      <c r="K1137" s="1" t="str">
        <f t="shared" si="59"/>
        <v/>
      </c>
      <c r="L1137" s="1" t="e">
        <f ca="1">IF(AND(K1137&lt;&gt; "", COUNTIF(SAP!#REF!,K1137)&gt;0),"Matched", "")</f>
        <v>#REF!</v>
      </c>
      <c r="M1137" s="1" t="str">
        <f t="shared" si="60"/>
        <v/>
      </c>
      <c r="N1137" s="1" t="e">
        <f ca="1">IF(AND(M1137&lt;&gt; "", COUNTIF(SAP!#REF!,M1137)&gt;0),"Matched", "")</f>
        <v>#REF!</v>
      </c>
      <c r="O1137" s="1" t="str">
        <f t="shared" si="61"/>
        <v/>
      </c>
      <c r="P1137" s="1" t="e">
        <f ca="1">IF(AND(O1137&lt;&gt; "", COUNTIF(SAP!#REF!,O1137)&gt;0),"Matched", "")</f>
        <v>#REF!</v>
      </c>
      <c r="Q1137" s="1" t="str">
        <f ca="1">IF(D1137="AC","Logic4"&amp;"_"&amp;TEXT(C1137,"dd.mm.yyyy") &amp;"_"&amp; 1408423.65,"")</f>
        <v>Logic4_08.02.2020_1408423.65</v>
      </c>
      <c r="R1137" s="1" t="e">
        <f ca="1">IF(AND(Q1137&lt;&gt; "", COUNTIF(SAP!#REF!,Q1137)&gt;0),"Matched", "")</f>
        <v>#REF!</v>
      </c>
    </row>
    <row r="1138" spans="1:18">
      <c r="A1138" s="9">
        <v>11563327</v>
      </c>
      <c r="B1138" s="10">
        <v>43869</v>
      </c>
      <c r="C1138" s="10">
        <v>43869</v>
      </c>
      <c r="D1138" s="11" t="s">
        <v>10</v>
      </c>
      <c r="E1138" s="11">
        <v>0</v>
      </c>
      <c r="F1138" s="11">
        <v>0</v>
      </c>
      <c r="G1138" s="11">
        <v>1110</v>
      </c>
      <c r="H1138" s="11">
        <v>9288.65</v>
      </c>
      <c r="I1138" s="11" t="s">
        <v>11</v>
      </c>
      <c r="J1138" s="11" t="s">
        <v>12</v>
      </c>
      <c r="K1138" s="1" t="str">
        <f t="shared" si="59"/>
        <v/>
      </c>
      <c r="L1138" s="1" t="e">
        <f ca="1">IF(AND(K1138&lt;&gt; "", COUNTIF(SAP!#REF!,K1138)&gt;0),"Matched", "")</f>
        <v>#REF!</v>
      </c>
      <c r="M1138" s="1" t="str">
        <f t="shared" si="60"/>
        <v/>
      </c>
      <c r="N1138" s="1" t="e">
        <f ca="1">IF(AND(M1138&lt;&gt; "", COUNTIF(SAP!#REF!,M1138)&gt;0),"Matched", "")</f>
        <v>#REF!</v>
      </c>
      <c r="O1138" s="1" t="str">
        <f t="shared" si="61"/>
        <v/>
      </c>
      <c r="P1138" s="1" t="e">
        <f ca="1">IF(AND(O1138&lt;&gt; "", COUNTIF(SAP!#REF!,O1138)&gt;0),"Matched", "")</f>
        <v>#REF!</v>
      </c>
      <c r="Q1138" s="1" t="str">
        <f ca="1">IF(D1138="AC","Logic4"&amp;"_"&amp;TEXT(C1138,"dd.mm.yyyy") &amp;"_"&amp; 1408423.65,"")</f>
        <v>Logic4_08.02.2020_1408423.65</v>
      </c>
      <c r="R1138" s="1" t="e">
        <f ca="1">IF(AND(Q1138&lt;&gt; "", COUNTIF(SAP!#REF!,Q1138)&gt;0),"Matched", "")</f>
        <v>#REF!</v>
      </c>
    </row>
    <row r="1139" spans="1:18">
      <c r="A1139" s="13">
        <v>11563327</v>
      </c>
      <c r="B1139" s="14">
        <v>43869</v>
      </c>
      <c r="C1139" s="14">
        <v>43869</v>
      </c>
      <c r="D1139" s="15" t="s">
        <v>10</v>
      </c>
      <c r="E1139" s="15">
        <v>0</v>
      </c>
      <c r="F1139" s="15">
        <v>0</v>
      </c>
      <c r="G1139" s="15">
        <v>1240</v>
      </c>
      <c r="H1139" s="15">
        <v>10528.65</v>
      </c>
      <c r="I1139" s="15" t="s">
        <v>11</v>
      </c>
      <c r="J1139" s="15" t="s">
        <v>12</v>
      </c>
      <c r="K1139" s="1" t="str">
        <f t="shared" si="59"/>
        <v/>
      </c>
      <c r="L1139" s="1" t="e">
        <f ca="1">IF(AND(K1139&lt;&gt; "", COUNTIF(SAP!#REF!,K1139)&gt;0),"Matched", "")</f>
        <v>#REF!</v>
      </c>
      <c r="M1139" s="1" t="str">
        <f t="shared" si="60"/>
        <v/>
      </c>
      <c r="N1139" s="1" t="e">
        <f ca="1">IF(AND(M1139&lt;&gt; "", COUNTIF(SAP!#REF!,M1139)&gt;0),"Matched", "")</f>
        <v>#REF!</v>
      </c>
      <c r="O1139" s="1" t="str">
        <f t="shared" si="61"/>
        <v/>
      </c>
      <c r="P1139" s="1" t="e">
        <f ca="1">IF(AND(O1139&lt;&gt; "", COUNTIF(SAP!#REF!,O1139)&gt;0),"Matched", "")</f>
        <v>#REF!</v>
      </c>
      <c r="Q1139" s="1" t="str">
        <f ca="1">IF(D1139="AC","Logic4"&amp;"_"&amp;TEXT(C1139,"dd.mm.yyyy") &amp;"_"&amp; 1408423.65,"")</f>
        <v>Logic4_08.02.2020_1408423.65</v>
      </c>
      <c r="R1139" s="1" t="e">
        <f ca="1">IF(AND(Q1139&lt;&gt; "", COUNTIF(SAP!#REF!,Q1139)&gt;0),"Matched", "")</f>
        <v>#REF!</v>
      </c>
    </row>
    <row r="1140" spans="1:18">
      <c r="A1140" s="9">
        <v>11563327</v>
      </c>
      <c r="B1140" s="10">
        <v>43869</v>
      </c>
      <c r="C1140" s="10">
        <v>43869</v>
      </c>
      <c r="D1140" s="11" t="s">
        <v>10</v>
      </c>
      <c r="E1140" s="11">
        <v>0</v>
      </c>
      <c r="F1140" s="11">
        <v>0</v>
      </c>
      <c r="G1140" s="11">
        <v>1300</v>
      </c>
      <c r="H1140" s="11">
        <v>11828.65</v>
      </c>
      <c r="I1140" s="11" t="s">
        <v>11</v>
      </c>
      <c r="J1140" s="11" t="s">
        <v>12</v>
      </c>
      <c r="K1140" s="1" t="str">
        <f t="shared" si="59"/>
        <v/>
      </c>
      <c r="L1140" s="1" t="e">
        <f ca="1">IF(AND(K1140&lt;&gt; "", COUNTIF(SAP!#REF!,K1140)&gt;0),"Matched", "")</f>
        <v>#REF!</v>
      </c>
      <c r="M1140" s="1" t="str">
        <f t="shared" si="60"/>
        <v/>
      </c>
      <c r="N1140" s="1" t="e">
        <f ca="1">IF(AND(M1140&lt;&gt; "", COUNTIF(SAP!#REF!,M1140)&gt;0),"Matched", "")</f>
        <v>#REF!</v>
      </c>
      <c r="O1140" s="1" t="str">
        <f t="shared" si="61"/>
        <v/>
      </c>
      <c r="P1140" s="1" t="e">
        <f ca="1">IF(AND(O1140&lt;&gt; "", COUNTIF(SAP!#REF!,O1140)&gt;0),"Matched", "")</f>
        <v>#REF!</v>
      </c>
      <c r="Q1140" s="1" t="str">
        <f ca="1">IF(D1140="AC","Logic4"&amp;"_"&amp;TEXT(C1140,"dd.mm.yyyy") &amp;"_"&amp; 1408423.65,"")</f>
        <v>Logic4_08.02.2020_1408423.65</v>
      </c>
      <c r="R1140" s="1" t="e">
        <f ca="1">IF(AND(Q1140&lt;&gt; "", COUNTIF(SAP!#REF!,Q1140)&gt;0),"Matched", "")</f>
        <v>#REF!</v>
      </c>
    </row>
    <row r="1141" spans="1:18">
      <c r="A1141" s="13">
        <v>11563327</v>
      </c>
      <c r="B1141" s="14">
        <v>43869</v>
      </c>
      <c r="C1141" s="14">
        <v>43869</v>
      </c>
      <c r="D1141" s="15" t="s">
        <v>10</v>
      </c>
      <c r="E1141" s="15">
        <v>0</v>
      </c>
      <c r="F1141" s="15">
        <v>0</v>
      </c>
      <c r="G1141" s="15">
        <v>1350.7</v>
      </c>
      <c r="H1141" s="15">
        <v>13179.35</v>
      </c>
      <c r="I1141" s="15" t="s">
        <v>11</v>
      </c>
      <c r="J1141" s="15" t="s">
        <v>12</v>
      </c>
      <c r="K1141" s="1" t="str">
        <f t="shared" si="59"/>
        <v/>
      </c>
      <c r="L1141" s="1" t="e">
        <f ca="1">IF(AND(K1141&lt;&gt; "", COUNTIF(SAP!#REF!,K1141)&gt;0),"Matched", "")</f>
        <v>#REF!</v>
      </c>
      <c r="M1141" s="1" t="str">
        <f t="shared" si="60"/>
        <v/>
      </c>
      <c r="N1141" s="1" t="e">
        <f ca="1">IF(AND(M1141&lt;&gt; "", COUNTIF(SAP!#REF!,M1141)&gt;0),"Matched", "")</f>
        <v>#REF!</v>
      </c>
      <c r="O1141" s="1" t="str">
        <f t="shared" si="61"/>
        <v/>
      </c>
      <c r="P1141" s="1" t="e">
        <f ca="1">IF(AND(O1141&lt;&gt; "", COUNTIF(SAP!#REF!,O1141)&gt;0),"Matched", "")</f>
        <v>#REF!</v>
      </c>
      <c r="Q1141" s="1" t="str">
        <f ca="1">IF(D1141="AC","Logic4"&amp;"_"&amp;TEXT(C1141,"dd.mm.yyyy") &amp;"_"&amp; 1408423.65,"")</f>
        <v>Logic4_08.02.2020_1408423.65</v>
      </c>
      <c r="R1141" s="1" t="e">
        <f ca="1">IF(AND(Q1141&lt;&gt; "", COUNTIF(SAP!#REF!,Q1141)&gt;0),"Matched", "")</f>
        <v>#REF!</v>
      </c>
    </row>
    <row r="1142" spans="1:18">
      <c r="A1142" s="9">
        <v>11563327</v>
      </c>
      <c r="B1142" s="10">
        <v>43869</v>
      </c>
      <c r="C1142" s="10">
        <v>43869</v>
      </c>
      <c r="D1142" s="11" t="s">
        <v>10</v>
      </c>
      <c r="E1142" s="11">
        <v>0</v>
      </c>
      <c r="F1142" s="11">
        <v>0</v>
      </c>
      <c r="G1142" s="11">
        <v>1460</v>
      </c>
      <c r="H1142" s="11">
        <v>14639.35</v>
      </c>
      <c r="I1142" s="11" t="s">
        <v>11</v>
      </c>
      <c r="J1142" s="11" t="s">
        <v>12</v>
      </c>
      <c r="K1142" s="1" t="str">
        <f t="shared" si="59"/>
        <v/>
      </c>
      <c r="L1142" s="1" t="e">
        <f ca="1">IF(AND(K1142&lt;&gt; "", COUNTIF(SAP!#REF!,K1142)&gt;0),"Matched", "")</f>
        <v>#REF!</v>
      </c>
      <c r="M1142" s="1" t="str">
        <f t="shared" si="60"/>
        <v/>
      </c>
      <c r="N1142" s="1" t="e">
        <f ca="1">IF(AND(M1142&lt;&gt; "", COUNTIF(SAP!#REF!,M1142)&gt;0),"Matched", "")</f>
        <v>#REF!</v>
      </c>
      <c r="O1142" s="1" t="str">
        <f t="shared" si="61"/>
        <v/>
      </c>
      <c r="P1142" s="1" t="e">
        <f ca="1">IF(AND(O1142&lt;&gt; "", COUNTIF(SAP!#REF!,O1142)&gt;0),"Matched", "")</f>
        <v>#REF!</v>
      </c>
      <c r="Q1142" s="1" t="str">
        <f ca="1">IF(D1142="AC","Logic4"&amp;"_"&amp;TEXT(C1142,"dd.mm.yyyy") &amp;"_"&amp; 1408423.65,"")</f>
        <v>Logic4_08.02.2020_1408423.65</v>
      </c>
      <c r="R1142" s="1" t="e">
        <f ca="1">IF(AND(Q1142&lt;&gt; "", COUNTIF(SAP!#REF!,Q1142)&gt;0),"Matched", "")</f>
        <v>#REF!</v>
      </c>
    </row>
    <row r="1143" spans="1:18">
      <c r="A1143" s="13">
        <v>11563327</v>
      </c>
      <c r="B1143" s="14">
        <v>43869</v>
      </c>
      <c r="C1143" s="14">
        <v>43869</v>
      </c>
      <c r="D1143" s="15" t="s">
        <v>10</v>
      </c>
      <c r="E1143" s="15">
        <v>0</v>
      </c>
      <c r="F1143" s="15">
        <v>0</v>
      </c>
      <c r="G1143" s="15">
        <v>1530</v>
      </c>
      <c r="H1143" s="15">
        <v>16169.35</v>
      </c>
      <c r="I1143" s="15" t="s">
        <v>11</v>
      </c>
      <c r="J1143" s="15" t="s">
        <v>12</v>
      </c>
      <c r="K1143" s="1" t="str">
        <f t="shared" si="59"/>
        <v/>
      </c>
      <c r="L1143" s="1" t="e">
        <f ca="1">IF(AND(K1143&lt;&gt; "", COUNTIF(SAP!#REF!,K1143)&gt;0),"Matched", "")</f>
        <v>#REF!</v>
      </c>
      <c r="M1143" s="1" t="str">
        <f t="shared" si="60"/>
        <v/>
      </c>
      <c r="N1143" s="1" t="e">
        <f ca="1">IF(AND(M1143&lt;&gt; "", COUNTIF(SAP!#REF!,M1143)&gt;0),"Matched", "")</f>
        <v>#REF!</v>
      </c>
      <c r="O1143" s="1" t="str">
        <f t="shared" si="61"/>
        <v/>
      </c>
      <c r="P1143" s="1" t="e">
        <f ca="1">IF(AND(O1143&lt;&gt; "", COUNTIF(SAP!#REF!,O1143)&gt;0),"Matched", "")</f>
        <v>#REF!</v>
      </c>
      <c r="Q1143" s="1" t="str">
        <f ca="1">IF(D1143="AC","Logic4"&amp;"_"&amp;TEXT(C1143,"dd.mm.yyyy") &amp;"_"&amp; 1408423.65,"")</f>
        <v>Logic4_08.02.2020_1408423.65</v>
      </c>
      <c r="R1143" s="1" t="e">
        <f ca="1">IF(AND(Q1143&lt;&gt; "", COUNTIF(SAP!#REF!,Q1143)&gt;0),"Matched", "")</f>
        <v>#REF!</v>
      </c>
    </row>
    <row r="1144" spans="1:18">
      <c r="A1144" s="9">
        <v>11563327</v>
      </c>
      <c r="B1144" s="10">
        <v>43869</v>
      </c>
      <c r="C1144" s="10">
        <v>43869</v>
      </c>
      <c r="D1144" s="11" t="s">
        <v>10</v>
      </c>
      <c r="E1144" s="11">
        <v>0</v>
      </c>
      <c r="F1144" s="11">
        <v>0</v>
      </c>
      <c r="G1144" s="11">
        <v>1550</v>
      </c>
      <c r="H1144" s="11">
        <v>17719.349999999999</v>
      </c>
      <c r="I1144" s="11" t="s">
        <v>11</v>
      </c>
      <c r="J1144" s="11" t="s">
        <v>12</v>
      </c>
      <c r="K1144" s="1" t="str">
        <f t="shared" si="59"/>
        <v/>
      </c>
      <c r="L1144" s="1" t="e">
        <f ca="1">IF(AND(K1144&lt;&gt; "", COUNTIF(SAP!#REF!,K1144)&gt;0),"Matched", "")</f>
        <v>#REF!</v>
      </c>
      <c r="M1144" s="1" t="str">
        <f t="shared" si="60"/>
        <v/>
      </c>
      <c r="N1144" s="1" t="e">
        <f ca="1">IF(AND(M1144&lt;&gt; "", COUNTIF(SAP!#REF!,M1144)&gt;0),"Matched", "")</f>
        <v>#REF!</v>
      </c>
      <c r="O1144" s="1" t="str">
        <f t="shared" si="61"/>
        <v/>
      </c>
      <c r="P1144" s="1" t="e">
        <f ca="1">IF(AND(O1144&lt;&gt; "", COUNTIF(SAP!#REF!,O1144)&gt;0),"Matched", "")</f>
        <v>#REF!</v>
      </c>
      <c r="Q1144" s="1" t="str">
        <f ca="1">IF(D1144="AC","Logic4"&amp;"_"&amp;TEXT(C1144,"dd.mm.yyyy") &amp;"_"&amp; 1408423.65,"")</f>
        <v>Logic4_08.02.2020_1408423.65</v>
      </c>
      <c r="R1144" s="1" t="e">
        <f ca="1">IF(AND(Q1144&lt;&gt; "", COUNTIF(SAP!#REF!,Q1144)&gt;0),"Matched", "")</f>
        <v>#REF!</v>
      </c>
    </row>
    <row r="1145" spans="1:18">
      <c r="A1145" s="13">
        <v>11563327</v>
      </c>
      <c r="B1145" s="14">
        <v>43869</v>
      </c>
      <c r="C1145" s="14">
        <v>43869</v>
      </c>
      <c r="D1145" s="15" t="s">
        <v>10</v>
      </c>
      <c r="E1145" s="15">
        <v>0</v>
      </c>
      <c r="F1145" s="15">
        <v>0</v>
      </c>
      <c r="G1145" s="15">
        <v>1580</v>
      </c>
      <c r="H1145" s="15">
        <v>19299.349999999999</v>
      </c>
      <c r="I1145" s="15" t="s">
        <v>11</v>
      </c>
      <c r="J1145" s="15" t="s">
        <v>12</v>
      </c>
      <c r="K1145" s="1" t="str">
        <f t="shared" si="59"/>
        <v/>
      </c>
      <c r="L1145" s="1" t="e">
        <f ca="1">IF(AND(K1145&lt;&gt; "", COUNTIF(SAP!#REF!,K1145)&gt;0),"Matched", "")</f>
        <v>#REF!</v>
      </c>
      <c r="M1145" s="1" t="str">
        <f t="shared" si="60"/>
        <v/>
      </c>
      <c r="N1145" s="1" t="e">
        <f ca="1">IF(AND(M1145&lt;&gt; "", COUNTIF(SAP!#REF!,M1145)&gt;0),"Matched", "")</f>
        <v>#REF!</v>
      </c>
      <c r="O1145" s="1" t="str">
        <f t="shared" si="61"/>
        <v/>
      </c>
      <c r="P1145" s="1" t="e">
        <f ca="1">IF(AND(O1145&lt;&gt; "", COUNTIF(SAP!#REF!,O1145)&gt;0),"Matched", "")</f>
        <v>#REF!</v>
      </c>
      <c r="Q1145" s="1" t="str">
        <f ca="1">IF(D1145="AC","Logic4"&amp;"_"&amp;TEXT(C1145,"dd.mm.yyyy") &amp;"_"&amp; 1408423.65,"")</f>
        <v>Logic4_08.02.2020_1408423.65</v>
      </c>
      <c r="R1145" s="1" t="e">
        <f ca="1">IF(AND(Q1145&lt;&gt; "", COUNTIF(SAP!#REF!,Q1145)&gt;0),"Matched", "")</f>
        <v>#REF!</v>
      </c>
    </row>
    <row r="1146" spans="1:18">
      <c r="A1146" s="9">
        <v>11563327</v>
      </c>
      <c r="B1146" s="10">
        <v>43869</v>
      </c>
      <c r="C1146" s="10">
        <v>43869</v>
      </c>
      <c r="D1146" s="11" t="s">
        <v>10</v>
      </c>
      <c r="E1146" s="11">
        <v>0</v>
      </c>
      <c r="F1146" s="11">
        <v>0</v>
      </c>
      <c r="G1146" s="11">
        <v>1620</v>
      </c>
      <c r="H1146" s="11">
        <v>20919.349999999999</v>
      </c>
      <c r="I1146" s="11" t="s">
        <v>11</v>
      </c>
      <c r="J1146" s="11" t="s">
        <v>12</v>
      </c>
      <c r="K1146" s="1" t="str">
        <f t="shared" si="59"/>
        <v/>
      </c>
      <c r="L1146" s="1" t="e">
        <f ca="1">IF(AND(K1146&lt;&gt; "", COUNTIF(SAP!#REF!,K1146)&gt;0),"Matched", "")</f>
        <v>#REF!</v>
      </c>
      <c r="M1146" s="1" t="str">
        <f t="shared" si="60"/>
        <v/>
      </c>
      <c r="N1146" s="1" t="e">
        <f ca="1">IF(AND(M1146&lt;&gt; "", COUNTIF(SAP!#REF!,M1146)&gt;0),"Matched", "")</f>
        <v>#REF!</v>
      </c>
      <c r="O1146" s="1" t="str">
        <f t="shared" si="61"/>
        <v/>
      </c>
      <c r="P1146" s="1" t="e">
        <f ca="1">IF(AND(O1146&lt;&gt; "", COUNTIF(SAP!#REF!,O1146)&gt;0),"Matched", "")</f>
        <v>#REF!</v>
      </c>
      <c r="Q1146" s="1" t="str">
        <f ca="1">IF(D1146="AC","Logic4"&amp;"_"&amp;TEXT(C1146,"dd.mm.yyyy") &amp;"_"&amp; 1408423.65,"")</f>
        <v>Logic4_08.02.2020_1408423.65</v>
      </c>
      <c r="R1146" s="1" t="e">
        <f ca="1">IF(AND(Q1146&lt;&gt; "", COUNTIF(SAP!#REF!,Q1146)&gt;0),"Matched", "")</f>
        <v>#REF!</v>
      </c>
    </row>
    <row r="1147" spans="1:18">
      <c r="A1147" s="13">
        <v>11563327</v>
      </c>
      <c r="B1147" s="14">
        <v>43869</v>
      </c>
      <c r="C1147" s="14">
        <v>43869</v>
      </c>
      <c r="D1147" s="15" t="s">
        <v>10</v>
      </c>
      <c r="E1147" s="15">
        <v>0</v>
      </c>
      <c r="F1147" s="15">
        <v>0</v>
      </c>
      <c r="G1147" s="15">
        <v>1886.4</v>
      </c>
      <c r="H1147" s="15">
        <v>22805.75</v>
      </c>
      <c r="I1147" s="15" t="s">
        <v>11</v>
      </c>
      <c r="J1147" s="15" t="s">
        <v>12</v>
      </c>
      <c r="K1147" s="1" t="str">
        <f t="shared" si="59"/>
        <v/>
      </c>
      <c r="L1147" s="1" t="e">
        <f ca="1">IF(AND(K1147&lt;&gt; "", COUNTIF(SAP!#REF!,K1147)&gt;0),"Matched", "")</f>
        <v>#REF!</v>
      </c>
      <c r="M1147" s="1" t="str">
        <f t="shared" si="60"/>
        <v/>
      </c>
      <c r="N1147" s="1" t="e">
        <f ca="1">IF(AND(M1147&lt;&gt; "", COUNTIF(SAP!#REF!,M1147)&gt;0),"Matched", "")</f>
        <v>#REF!</v>
      </c>
      <c r="O1147" s="1" t="str">
        <f t="shared" si="61"/>
        <v/>
      </c>
      <c r="P1147" s="1" t="e">
        <f ca="1">IF(AND(O1147&lt;&gt; "", COUNTIF(SAP!#REF!,O1147)&gt;0),"Matched", "")</f>
        <v>#REF!</v>
      </c>
      <c r="Q1147" s="1" t="str">
        <f ca="1">IF(D1147="AC","Logic4"&amp;"_"&amp;TEXT(C1147,"dd.mm.yyyy") &amp;"_"&amp; 1408423.65,"")</f>
        <v>Logic4_08.02.2020_1408423.65</v>
      </c>
      <c r="R1147" s="1" t="e">
        <f ca="1">IF(AND(Q1147&lt;&gt; "", COUNTIF(SAP!#REF!,Q1147)&gt;0),"Matched", "")</f>
        <v>#REF!</v>
      </c>
    </row>
    <row r="1148" spans="1:18">
      <c r="A1148" s="9">
        <v>11563327</v>
      </c>
      <c r="B1148" s="10">
        <v>43869</v>
      </c>
      <c r="C1148" s="10">
        <v>43869</v>
      </c>
      <c r="D1148" s="11" t="s">
        <v>10</v>
      </c>
      <c r="E1148" s="11">
        <v>0</v>
      </c>
      <c r="F1148" s="11">
        <v>0</v>
      </c>
      <c r="G1148" s="11">
        <v>1929</v>
      </c>
      <c r="H1148" s="11">
        <v>24734.75</v>
      </c>
      <c r="I1148" s="11" t="s">
        <v>11</v>
      </c>
      <c r="J1148" s="11" t="s">
        <v>12</v>
      </c>
      <c r="K1148" s="1" t="str">
        <f t="shared" si="59"/>
        <v/>
      </c>
      <c r="L1148" s="1" t="e">
        <f ca="1">IF(AND(K1148&lt;&gt; "", COUNTIF(SAP!#REF!,K1148)&gt;0),"Matched", "")</f>
        <v>#REF!</v>
      </c>
      <c r="M1148" s="1" t="str">
        <f t="shared" si="60"/>
        <v/>
      </c>
      <c r="N1148" s="1" t="e">
        <f ca="1">IF(AND(M1148&lt;&gt; "", COUNTIF(SAP!#REF!,M1148)&gt;0),"Matched", "")</f>
        <v>#REF!</v>
      </c>
      <c r="O1148" s="1" t="str">
        <f t="shared" si="61"/>
        <v/>
      </c>
      <c r="P1148" s="1" t="e">
        <f ca="1">IF(AND(O1148&lt;&gt; "", COUNTIF(SAP!#REF!,O1148)&gt;0),"Matched", "")</f>
        <v>#REF!</v>
      </c>
      <c r="Q1148" s="1" t="str">
        <f ca="1">IF(D1148="AC","Logic4"&amp;"_"&amp;TEXT(C1148,"dd.mm.yyyy") &amp;"_"&amp; 1408423.65,"")</f>
        <v>Logic4_08.02.2020_1408423.65</v>
      </c>
      <c r="R1148" s="1" t="e">
        <f ca="1">IF(AND(Q1148&lt;&gt; "", COUNTIF(SAP!#REF!,Q1148)&gt;0),"Matched", "")</f>
        <v>#REF!</v>
      </c>
    </row>
    <row r="1149" spans="1:18">
      <c r="A1149" s="13">
        <v>11563327</v>
      </c>
      <c r="B1149" s="14">
        <v>43869</v>
      </c>
      <c r="C1149" s="14">
        <v>43869</v>
      </c>
      <c r="D1149" s="15" t="s">
        <v>10</v>
      </c>
      <c r="E1149" s="15">
        <v>0</v>
      </c>
      <c r="F1149" s="15">
        <v>0</v>
      </c>
      <c r="G1149" s="15">
        <v>2020</v>
      </c>
      <c r="H1149" s="15">
        <v>26754.75</v>
      </c>
      <c r="I1149" s="15" t="s">
        <v>11</v>
      </c>
      <c r="J1149" s="15" t="s">
        <v>12</v>
      </c>
      <c r="K1149" s="1" t="str">
        <f t="shared" si="59"/>
        <v/>
      </c>
      <c r="L1149" s="1" t="e">
        <f ca="1">IF(AND(K1149&lt;&gt; "", COUNTIF(SAP!#REF!,K1149)&gt;0),"Matched", "")</f>
        <v>#REF!</v>
      </c>
      <c r="M1149" s="1" t="str">
        <f t="shared" si="60"/>
        <v/>
      </c>
      <c r="N1149" s="1" t="e">
        <f ca="1">IF(AND(M1149&lt;&gt; "", COUNTIF(SAP!#REF!,M1149)&gt;0),"Matched", "")</f>
        <v>#REF!</v>
      </c>
      <c r="O1149" s="1" t="str">
        <f t="shared" si="61"/>
        <v/>
      </c>
      <c r="P1149" s="1" t="e">
        <f ca="1">IF(AND(O1149&lt;&gt; "", COUNTIF(SAP!#REF!,O1149)&gt;0),"Matched", "")</f>
        <v>#REF!</v>
      </c>
      <c r="Q1149" s="1" t="str">
        <f ca="1">IF(D1149="AC","Logic4"&amp;"_"&amp;TEXT(C1149,"dd.mm.yyyy") &amp;"_"&amp; 1408423.65,"")</f>
        <v>Logic4_08.02.2020_1408423.65</v>
      </c>
      <c r="R1149" s="1" t="e">
        <f ca="1">IF(AND(Q1149&lt;&gt; "", COUNTIF(SAP!#REF!,Q1149)&gt;0),"Matched", "")</f>
        <v>#REF!</v>
      </c>
    </row>
    <row r="1150" spans="1:18">
      <c r="A1150" s="9">
        <v>11563327</v>
      </c>
      <c r="B1150" s="10">
        <v>43869</v>
      </c>
      <c r="C1150" s="10">
        <v>43869</v>
      </c>
      <c r="D1150" s="11" t="s">
        <v>10</v>
      </c>
      <c r="E1150" s="11">
        <v>0</v>
      </c>
      <c r="F1150" s="11">
        <v>0</v>
      </c>
      <c r="G1150" s="11">
        <v>2170</v>
      </c>
      <c r="H1150" s="11">
        <v>28924.75</v>
      </c>
      <c r="I1150" s="11" t="s">
        <v>11</v>
      </c>
      <c r="J1150" s="11" t="s">
        <v>12</v>
      </c>
      <c r="K1150" s="1" t="str">
        <f t="shared" si="59"/>
        <v/>
      </c>
      <c r="L1150" s="1" t="e">
        <f ca="1">IF(AND(K1150&lt;&gt; "", COUNTIF(SAP!#REF!,K1150)&gt;0),"Matched", "")</f>
        <v>#REF!</v>
      </c>
      <c r="M1150" s="1" t="str">
        <f t="shared" si="60"/>
        <v/>
      </c>
      <c r="N1150" s="1" t="e">
        <f ca="1">IF(AND(M1150&lt;&gt; "", COUNTIF(SAP!#REF!,M1150)&gt;0),"Matched", "")</f>
        <v>#REF!</v>
      </c>
      <c r="O1150" s="1" t="str">
        <f t="shared" si="61"/>
        <v/>
      </c>
      <c r="P1150" s="1" t="e">
        <f ca="1">IF(AND(O1150&lt;&gt; "", COUNTIF(SAP!#REF!,O1150)&gt;0),"Matched", "")</f>
        <v>#REF!</v>
      </c>
      <c r="Q1150" s="1" t="str">
        <f ca="1">IF(D1150="AC","Logic4"&amp;"_"&amp;TEXT(C1150,"dd.mm.yyyy") &amp;"_"&amp; 1408423.65,"")</f>
        <v>Logic4_08.02.2020_1408423.65</v>
      </c>
      <c r="R1150" s="1" t="e">
        <f ca="1">IF(AND(Q1150&lt;&gt; "", COUNTIF(SAP!#REF!,Q1150)&gt;0),"Matched", "")</f>
        <v>#REF!</v>
      </c>
    </row>
    <row r="1151" spans="1:18">
      <c r="A1151" s="13">
        <v>11563327</v>
      </c>
      <c r="B1151" s="14">
        <v>43869</v>
      </c>
      <c r="C1151" s="14">
        <v>43869</v>
      </c>
      <c r="D1151" s="15" t="s">
        <v>10</v>
      </c>
      <c r="E1151" s="15">
        <v>0</v>
      </c>
      <c r="F1151" s="15">
        <v>0</v>
      </c>
      <c r="G1151" s="15">
        <v>2260.85</v>
      </c>
      <c r="H1151" s="15">
        <v>31185.599999999999</v>
      </c>
      <c r="I1151" s="15" t="s">
        <v>11</v>
      </c>
      <c r="J1151" s="15" t="s">
        <v>12</v>
      </c>
      <c r="K1151" s="1" t="str">
        <f t="shared" si="59"/>
        <v/>
      </c>
      <c r="L1151" s="1" t="e">
        <f ca="1">IF(AND(K1151&lt;&gt; "", COUNTIF(SAP!#REF!,K1151)&gt;0),"Matched", "")</f>
        <v>#REF!</v>
      </c>
      <c r="M1151" s="1" t="str">
        <f t="shared" si="60"/>
        <v/>
      </c>
      <c r="N1151" s="1" t="e">
        <f ca="1">IF(AND(M1151&lt;&gt; "", COUNTIF(SAP!#REF!,M1151)&gt;0),"Matched", "")</f>
        <v>#REF!</v>
      </c>
      <c r="O1151" s="1" t="str">
        <f t="shared" si="61"/>
        <v/>
      </c>
      <c r="P1151" s="1" t="e">
        <f ca="1">IF(AND(O1151&lt;&gt; "", COUNTIF(SAP!#REF!,O1151)&gt;0),"Matched", "")</f>
        <v>#REF!</v>
      </c>
      <c r="Q1151" s="1" t="str">
        <f ca="1">IF(D1151="AC","Logic4"&amp;"_"&amp;TEXT(C1151,"dd.mm.yyyy") &amp;"_"&amp; 1408423.65,"")</f>
        <v>Logic4_08.02.2020_1408423.65</v>
      </c>
      <c r="R1151" s="1" t="e">
        <f ca="1">IF(AND(Q1151&lt;&gt; "", COUNTIF(SAP!#REF!,Q1151)&gt;0),"Matched", "")</f>
        <v>#REF!</v>
      </c>
    </row>
    <row r="1152" spans="1:18">
      <c r="A1152" s="9">
        <v>11563327</v>
      </c>
      <c r="B1152" s="10">
        <v>43869</v>
      </c>
      <c r="C1152" s="10">
        <v>43869</v>
      </c>
      <c r="D1152" s="11" t="s">
        <v>10</v>
      </c>
      <c r="E1152" s="11">
        <v>0</v>
      </c>
      <c r="F1152" s="11">
        <v>0</v>
      </c>
      <c r="G1152" s="11">
        <v>2390</v>
      </c>
      <c r="H1152" s="11">
        <v>33575.599999999999</v>
      </c>
      <c r="I1152" s="11" t="s">
        <v>11</v>
      </c>
      <c r="J1152" s="11" t="s">
        <v>12</v>
      </c>
      <c r="K1152" s="1" t="str">
        <f t="shared" si="59"/>
        <v/>
      </c>
      <c r="L1152" s="1" t="e">
        <f ca="1">IF(AND(K1152&lt;&gt; "", COUNTIF(SAP!#REF!,K1152)&gt;0),"Matched", "")</f>
        <v>#REF!</v>
      </c>
      <c r="M1152" s="1" t="str">
        <f t="shared" si="60"/>
        <v/>
      </c>
      <c r="N1152" s="1" t="e">
        <f ca="1">IF(AND(M1152&lt;&gt; "", COUNTIF(SAP!#REF!,M1152)&gt;0),"Matched", "")</f>
        <v>#REF!</v>
      </c>
      <c r="O1152" s="1" t="str">
        <f t="shared" si="61"/>
        <v/>
      </c>
      <c r="P1152" s="1" t="e">
        <f ca="1">IF(AND(O1152&lt;&gt; "", COUNTIF(SAP!#REF!,O1152)&gt;0),"Matched", "")</f>
        <v>#REF!</v>
      </c>
      <c r="Q1152" s="1" t="str">
        <f ca="1">IF(D1152="AC","Logic4"&amp;"_"&amp;TEXT(C1152,"dd.mm.yyyy") &amp;"_"&amp; 1408423.65,"")</f>
        <v>Logic4_08.02.2020_1408423.65</v>
      </c>
      <c r="R1152" s="1" t="e">
        <f ca="1">IF(AND(Q1152&lt;&gt; "", COUNTIF(SAP!#REF!,Q1152)&gt;0),"Matched", "")</f>
        <v>#REF!</v>
      </c>
    </row>
    <row r="1153" spans="1:18">
      <c r="A1153" s="13">
        <v>11563327</v>
      </c>
      <c r="B1153" s="14">
        <v>43869</v>
      </c>
      <c r="C1153" s="14">
        <v>43869</v>
      </c>
      <c r="D1153" s="15" t="s">
        <v>10</v>
      </c>
      <c r="E1153" s="15">
        <v>0</v>
      </c>
      <c r="F1153" s="15">
        <v>0</v>
      </c>
      <c r="G1153" s="15">
        <v>2500</v>
      </c>
      <c r="H1153" s="15">
        <v>36075.599999999999</v>
      </c>
      <c r="I1153" s="15" t="s">
        <v>11</v>
      </c>
      <c r="J1153" s="15" t="s">
        <v>12</v>
      </c>
      <c r="K1153" s="1" t="str">
        <f t="shared" si="59"/>
        <v/>
      </c>
      <c r="L1153" s="1" t="e">
        <f ca="1">IF(AND(K1153&lt;&gt; "", COUNTIF(SAP!#REF!,K1153)&gt;0),"Matched", "")</f>
        <v>#REF!</v>
      </c>
      <c r="M1153" s="1" t="str">
        <f t="shared" si="60"/>
        <v/>
      </c>
      <c r="N1153" s="1" t="e">
        <f ca="1">IF(AND(M1153&lt;&gt; "", COUNTIF(SAP!#REF!,M1153)&gt;0),"Matched", "")</f>
        <v>#REF!</v>
      </c>
      <c r="O1153" s="1" t="str">
        <f t="shared" si="61"/>
        <v/>
      </c>
      <c r="P1153" s="1" t="e">
        <f ca="1">IF(AND(O1153&lt;&gt; "", COUNTIF(SAP!#REF!,O1153)&gt;0),"Matched", "")</f>
        <v>#REF!</v>
      </c>
      <c r="Q1153" s="1" t="str">
        <f ca="1">IF(D1153="AC","Logic4"&amp;"_"&amp;TEXT(C1153,"dd.mm.yyyy") &amp;"_"&amp; 1408423.65,"")</f>
        <v>Logic4_08.02.2020_1408423.65</v>
      </c>
      <c r="R1153" s="1" t="e">
        <f ca="1">IF(AND(Q1153&lt;&gt; "", COUNTIF(SAP!#REF!,Q1153)&gt;0),"Matched", "")</f>
        <v>#REF!</v>
      </c>
    </row>
    <row r="1154" spans="1:18">
      <c r="A1154" s="9">
        <v>11563327</v>
      </c>
      <c r="B1154" s="10">
        <v>43869</v>
      </c>
      <c r="C1154" s="10">
        <v>43869</v>
      </c>
      <c r="D1154" s="11" t="s">
        <v>10</v>
      </c>
      <c r="E1154" s="11">
        <v>0</v>
      </c>
      <c r="F1154" s="11">
        <v>0</v>
      </c>
      <c r="G1154" s="11">
        <v>2640</v>
      </c>
      <c r="H1154" s="11">
        <v>38715.599999999999</v>
      </c>
      <c r="I1154" s="11" t="s">
        <v>11</v>
      </c>
      <c r="J1154" s="11" t="s">
        <v>12</v>
      </c>
      <c r="K1154" s="1" t="str">
        <f t="shared" si="59"/>
        <v/>
      </c>
      <c r="L1154" s="1" t="e">
        <f ca="1">IF(AND(K1154&lt;&gt; "", COUNTIF(SAP!#REF!,K1154)&gt;0),"Matched", "")</f>
        <v>#REF!</v>
      </c>
      <c r="M1154" s="1" t="str">
        <f t="shared" si="60"/>
        <v/>
      </c>
      <c r="N1154" s="1" t="e">
        <f ca="1">IF(AND(M1154&lt;&gt; "", COUNTIF(SAP!#REF!,M1154)&gt;0),"Matched", "")</f>
        <v>#REF!</v>
      </c>
      <c r="O1154" s="1" t="str">
        <f t="shared" si="61"/>
        <v/>
      </c>
      <c r="P1154" s="1" t="e">
        <f ca="1">IF(AND(O1154&lt;&gt; "", COUNTIF(SAP!#REF!,O1154)&gt;0),"Matched", "")</f>
        <v>#REF!</v>
      </c>
      <c r="Q1154" s="1" t="str">
        <f ca="1">IF(D1154="AC","Logic4"&amp;"_"&amp;TEXT(C1154,"dd.mm.yyyy") &amp;"_"&amp; 1408423.65,"")</f>
        <v>Logic4_08.02.2020_1408423.65</v>
      </c>
      <c r="R1154" s="1" t="e">
        <f ca="1">IF(AND(Q1154&lt;&gt; "", COUNTIF(SAP!#REF!,Q1154)&gt;0),"Matched", "")</f>
        <v>#REF!</v>
      </c>
    </row>
    <row r="1155" spans="1:18">
      <c r="A1155" s="13">
        <v>11563327</v>
      </c>
      <c r="B1155" s="14">
        <v>43869</v>
      </c>
      <c r="C1155" s="14">
        <v>43869</v>
      </c>
      <c r="D1155" s="15" t="s">
        <v>10</v>
      </c>
      <c r="E1155" s="15">
        <v>0</v>
      </c>
      <c r="F1155" s="15">
        <v>0</v>
      </c>
      <c r="G1155" s="15">
        <v>2808</v>
      </c>
      <c r="H1155" s="15">
        <v>41523.599999999999</v>
      </c>
      <c r="I1155" s="15" t="s">
        <v>11</v>
      </c>
      <c r="J1155" s="15" t="s">
        <v>12</v>
      </c>
      <c r="K1155" s="1" t="str">
        <f t="shared" ref="K1155:K1218" si="62">IF(D1155="TF","Logic1"&amp;"_"&amp;TEXT(C1155, "mm") &amp;"_"&amp; F1155,"")</f>
        <v/>
      </c>
      <c r="L1155" s="1" t="e">
        <f ca="1">IF(AND(K1155&lt;&gt; "", COUNTIF(SAP!#REF!,K1155)&gt;0),"Matched", "")</f>
        <v>#REF!</v>
      </c>
      <c r="M1155" s="1" t="str">
        <f t="shared" si="60"/>
        <v/>
      </c>
      <c r="N1155" s="1" t="e">
        <f ca="1">IF(AND(M1155&lt;&gt; "", COUNTIF(SAP!#REF!,M1155)&gt;0),"Matched", "")</f>
        <v>#REF!</v>
      </c>
      <c r="O1155" s="1" t="str">
        <f t="shared" si="61"/>
        <v/>
      </c>
      <c r="P1155" s="1" t="e">
        <f ca="1">IF(AND(O1155&lt;&gt; "", COUNTIF(SAP!#REF!,O1155)&gt;0),"Matched", "")</f>
        <v>#REF!</v>
      </c>
      <c r="Q1155" s="1" t="str">
        <f ca="1">IF(D1155="AC","Logic4"&amp;"_"&amp;TEXT(C1155,"dd.mm.yyyy") &amp;"_"&amp; 1408423.65,"")</f>
        <v>Logic4_08.02.2020_1408423.65</v>
      </c>
      <c r="R1155" s="1" t="e">
        <f ca="1">IF(AND(Q1155&lt;&gt; "", COUNTIF(SAP!#REF!,Q1155)&gt;0),"Matched", "")</f>
        <v>#REF!</v>
      </c>
    </row>
    <row r="1156" spans="1:18">
      <c r="A1156" s="9">
        <v>11563327</v>
      </c>
      <c r="B1156" s="10">
        <v>43869</v>
      </c>
      <c r="C1156" s="10">
        <v>43869</v>
      </c>
      <c r="D1156" s="11" t="s">
        <v>10</v>
      </c>
      <c r="E1156" s="11">
        <v>0</v>
      </c>
      <c r="F1156" s="11">
        <v>0</v>
      </c>
      <c r="G1156" s="11">
        <v>2820</v>
      </c>
      <c r="H1156" s="11">
        <v>44343.6</v>
      </c>
      <c r="I1156" s="11" t="s">
        <v>11</v>
      </c>
      <c r="J1156" s="11" t="s">
        <v>12</v>
      </c>
      <c r="K1156" s="1" t="str">
        <f t="shared" si="62"/>
        <v/>
      </c>
      <c r="L1156" s="1" t="e">
        <f ca="1">IF(AND(K1156&lt;&gt; "", COUNTIF(SAP!#REF!,K1156)&gt;0),"Matched", "")</f>
        <v>#REF!</v>
      </c>
      <c r="M1156" s="1" t="str">
        <f t="shared" si="60"/>
        <v/>
      </c>
      <c r="N1156" s="1" t="e">
        <f ca="1">IF(AND(M1156&lt;&gt; "", COUNTIF(SAP!#REF!,M1156)&gt;0),"Matched", "")</f>
        <v>#REF!</v>
      </c>
      <c r="O1156" s="1" t="str">
        <f t="shared" si="61"/>
        <v/>
      </c>
      <c r="P1156" s="1" t="e">
        <f ca="1">IF(AND(O1156&lt;&gt; "", COUNTIF(SAP!#REF!,O1156)&gt;0),"Matched", "")</f>
        <v>#REF!</v>
      </c>
      <c r="Q1156" s="1" t="str">
        <f ca="1">IF(D1156="AC","Logic4"&amp;"_"&amp;TEXT(C1156,"dd.mm.yyyy") &amp;"_"&amp; 1408423.65,"")</f>
        <v>Logic4_08.02.2020_1408423.65</v>
      </c>
      <c r="R1156" s="1" t="e">
        <f ca="1">IF(AND(Q1156&lt;&gt; "", COUNTIF(SAP!#REF!,Q1156)&gt;0),"Matched", "")</f>
        <v>#REF!</v>
      </c>
    </row>
    <row r="1157" spans="1:18">
      <c r="A1157" s="13">
        <v>11563327</v>
      </c>
      <c r="B1157" s="14">
        <v>43869</v>
      </c>
      <c r="C1157" s="14">
        <v>43869</v>
      </c>
      <c r="D1157" s="15" t="s">
        <v>10</v>
      </c>
      <c r="E1157" s="15">
        <v>0</v>
      </c>
      <c r="F1157" s="15">
        <v>0</v>
      </c>
      <c r="G1157" s="15">
        <v>2820</v>
      </c>
      <c r="H1157" s="15">
        <v>47163.6</v>
      </c>
      <c r="I1157" s="15" t="s">
        <v>11</v>
      </c>
      <c r="J1157" s="15" t="s">
        <v>12</v>
      </c>
      <c r="K1157" s="1" t="str">
        <f t="shared" si="62"/>
        <v/>
      </c>
      <c r="L1157" s="1" t="e">
        <f ca="1">IF(AND(K1157&lt;&gt; "", COUNTIF(SAP!#REF!,K1157)&gt;0),"Matched", "")</f>
        <v>#REF!</v>
      </c>
      <c r="M1157" s="1" t="str">
        <f t="shared" si="60"/>
        <v/>
      </c>
      <c r="N1157" s="1" t="e">
        <f ca="1">IF(AND(M1157&lt;&gt; "", COUNTIF(SAP!#REF!,M1157)&gt;0),"Matched", "")</f>
        <v>#REF!</v>
      </c>
      <c r="O1157" s="1" t="str">
        <f t="shared" si="61"/>
        <v/>
      </c>
      <c r="P1157" s="1" t="e">
        <f ca="1">IF(AND(O1157&lt;&gt; "", COUNTIF(SAP!#REF!,O1157)&gt;0),"Matched", "")</f>
        <v>#REF!</v>
      </c>
      <c r="Q1157" s="1" t="str">
        <f ca="1">IF(D1157="AC","Logic4"&amp;"_"&amp;TEXT(C1157,"dd.mm.yyyy") &amp;"_"&amp; 1408423.65,"")</f>
        <v>Logic4_08.02.2020_1408423.65</v>
      </c>
      <c r="R1157" s="1" t="e">
        <f ca="1">IF(AND(Q1157&lt;&gt; "", COUNTIF(SAP!#REF!,Q1157)&gt;0),"Matched", "")</f>
        <v>#REF!</v>
      </c>
    </row>
    <row r="1158" spans="1:18">
      <c r="A1158" s="9">
        <v>11563327</v>
      </c>
      <c r="B1158" s="10">
        <v>43869</v>
      </c>
      <c r="C1158" s="10">
        <v>43869</v>
      </c>
      <c r="D1158" s="11" t="s">
        <v>10</v>
      </c>
      <c r="E1158" s="11">
        <v>0</v>
      </c>
      <c r="F1158" s="11">
        <v>0</v>
      </c>
      <c r="G1158" s="11">
        <v>2890</v>
      </c>
      <c r="H1158" s="11">
        <v>50053.599999999999</v>
      </c>
      <c r="I1158" s="11" t="s">
        <v>11</v>
      </c>
      <c r="J1158" s="11" t="s">
        <v>12</v>
      </c>
      <c r="K1158" s="1" t="str">
        <f t="shared" si="62"/>
        <v/>
      </c>
      <c r="L1158" s="1" t="e">
        <f ca="1">IF(AND(K1158&lt;&gt; "", COUNTIF(SAP!#REF!,K1158)&gt;0),"Matched", "")</f>
        <v>#REF!</v>
      </c>
      <c r="M1158" s="1" t="str">
        <f t="shared" si="60"/>
        <v/>
      </c>
      <c r="N1158" s="1" t="e">
        <f ca="1">IF(AND(M1158&lt;&gt; "", COUNTIF(SAP!#REF!,M1158)&gt;0),"Matched", "")</f>
        <v>#REF!</v>
      </c>
      <c r="O1158" s="1" t="str">
        <f t="shared" si="61"/>
        <v/>
      </c>
      <c r="P1158" s="1" t="e">
        <f ca="1">IF(AND(O1158&lt;&gt; "", COUNTIF(SAP!#REF!,O1158)&gt;0),"Matched", "")</f>
        <v>#REF!</v>
      </c>
      <c r="Q1158" s="1" t="str">
        <f ca="1">IF(D1158="AC","Logic4"&amp;"_"&amp;TEXT(C1158,"dd.mm.yyyy") &amp;"_"&amp; 1408423.65,"")</f>
        <v>Logic4_08.02.2020_1408423.65</v>
      </c>
      <c r="R1158" s="1" t="e">
        <f ca="1">IF(AND(Q1158&lt;&gt; "", COUNTIF(SAP!#REF!,Q1158)&gt;0),"Matched", "")</f>
        <v>#REF!</v>
      </c>
    </row>
    <row r="1159" spans="1:18">
      <c r="A1159" s="13">
        <v>11563327</v>
      </c>
      <c r="B1159" s="14">
        <v>43869</v>
      </c>
      <c r="C1159" s="14">
        <v>43869</v>
      </c>
      <c r="D1159" s="15" t="s">
        <v>10</v>
      </c>
      <c r="E1159" s="15">
        <v>0</v>
      </c>
      <c r="F1159" s="15">
        <v>0</v>
      </c>
      <c r="G1159" s="15">
        <v>2897.5</v>
      </c>
      <c r="H1159" s="15">
        <v>52951.1</v>
      </c>
      <c r="I1159" s="15" t="s">
        <v>11</v>
      </c>
      <c r="J1159" s="15" t="s">
        <v>12</v>
      </c>
      <c r="K1159" s="1" t="str">
        <f t="shared" si="62"/>
        <v/>
      </c>
      <c r="L1159" s="1" t="e">
        <f ca="1">IF(AND(K1159&lt;&gt; "", COUNTIF(SAP!#REF!,K1159)&gt;0),"Matched", "")</f>
        <v>#REF!</v>
      </c>
      <c r="M1159" s="1" t="str">
        <f t="shared" si="60"/>
        <v/>
      </c>
      <c r="N1159" s="1" t="e">
        <f ca="1">IF(AND(M1159&lt;&gt; "", COUNTIF(SAP!#REF!,M1159)&gt;0),"Matched", "")</f>
        <v>#REF!</v>
      </c>
      <c r="O1159" s="1" t="str">
        <f t="shared" si="61"/>
        <v/>
      </c>
      <c r="P1159" s="1" t="e">
        <f ca="1">IF(AND(O1159&lt;&gt; "", COUNTIF(SAP!#REF!,O1159)&gt;0),"Matched", "")</f>
        <v>#REF!</v>
      </c>
      <c r="Q1159" s="1" t="str">
        <f ca="1">IF(D1159="AC","Logic4"&amp;"_"&amp;TEXT(C1159,"dd.mm.yyyy") &amp;"_"&amp; 1408423.65,"")</f>
        <v>Logic4_08.02.2020_1408423.65</v>
      </c>
      <c r="R1159" s="1" t="e">
        <f ca="1">IF(AND(Q1159&lt;&gt; "", COUNTIF(SAP!#REF!,Q1159)&gt;0),"Matched", "")</f>
        <v>#REF!</v>
      </c>
    </row>
    <row r="1160" spans="1:18">
      <c r="A1160" s="9">
        <v>11563327</v>
      </c>
      <c r="B1160" s="10">
        <v>43869</v>
      </c>
      <c r="C1160" s="10">
        <v>43869</v>
      </c>
      <c r="D1160" s="11" t="s">
        <v>10</v>
      </c>
      <c r="E1160" s="11">
        <v>0</v>
      </c>
      <c r="F1160" s="11">
        <v>0</v>
      </c>
      <c r="G1160" s="11">
        <v>2970</v>
      </c>
      <c r="H1160" s="11">
        <v>55921.1</v>
      </c>
      <c r="I1160" s="11" t="s">
        <v>11</v>
      </c>
      <c r="J1160" s="11" t="s">
        <v>12</v>
      </c>
      <c r="K1160" s="1" t="str">
        <f t="shared" si="62"/>
        <v/>
      </c>
      <c r="L1160" s="1" t="e">
        <f ca="1">IF(AND(K1160&lt;&gt; "", COUNTIF(SAP!#REF!,K1160)&gt;0),"Matched", "")</f>
        <v>#REF!</v>
      </c>
      <c r="M1160" s="1" t="str">
        <f t="shared" si="60"/>
        <v/>
      </c>
      <c r="N1160" s="1" t="e">
        <f ca="1">IF(AND(M1160&lt;&gt; "", COUNTIF(SAP!#REF!,M1160)&gt;0),"Matched", "")</f>
        <v>#REF!</v>
      </c>
      <c r="O1160" s="1" t="str">
        <f t="shared" si="61"/>
        <v/>
      </c>
      <c r="P1160" s="1" t="e">
        <f ca="1">IF(AND(O1160&lt;&gt; "", COUNTIF(SAP!#REF!,O1160)&gt;0),"Matched", "")</f>
        <v>#REF!</v>
      </c>
      <c r="Q1160" s="1" t="str">
        <f ca="1">IF(D1160="AC","Logic4"&amp;"_"&amp;TEXT(C1160,"dd.mm.yyyy") &amp;"_"&amp; 1408423.65,"")</f>
        <v>Logic4_08.02.2020_1408423.65</v>
      </c>
      <c r="R1160" s="1" t="e">
        <f ca="1">IF(AND(Q1160&lt;&gt; "", COUNTIF(SAP!#REF!,Q1160)&gt;0),"Matched", "")</f>
        <v>#REF!</v>
      </c>
    </row>
    <row r="1161" spans="1:18">
      <c r="A1161" s="13">
        <v>11563327</v>
      </c>
      <c r="B1161" s="14">
        <v>43869</v>
      </c>
      <c r="C1161" s="14">
        <v>43869</v>
      </c>
      <c r="D1161" s="15" t="s">
        <v>10</v>
      </c>
      <c r="E1161" s="15">
        <v>0</v>
      </c>
      <c r="F1161" s="15">
        <v>0</v>
      </c>
      <c r="G1161" s="15">
        <v>3078</v>
      </c>
      <c r="H1161" s="15">
        <v>58999.1</v>
      </c>
      <c r="I1161" s="15" t="s">
        <v>11</v>
      </c>
      <c r="J1161" s="15" t="s">
        <v>12</v>
      </c>
      <c r="K1161" s="1" t="str">
        <f t="shared" si="62"/>
        <v/>
      </c>
      <c r="L1161" s="1" t="e">
        <f ca="1">IF(AND(K1161&lt;&gt; "", COUNTIF(SAP!#REF!,K1161)&gt;0),"Matched", "")</f>
        <v>#REF!</v>
      </c>
      <c r="M1161" s="1" t="str">
        <f t="shared" si="60"/>
        <v/>
      </c>
      <c r="N1161" s="1" t="e">
        <f ca="1">IF(AND(M1161&lt;&gt; "", COUNTIF(SAP!#REF!,M1161)&gt;0),"Matched", "")</f>
        <v>#REF!</v>
      </c>
      <c r="O1161" s="1" t="str">
        <f t="shared" si="61"/>
        <v/>
      </c>
      <c r="P1161" s="1" t="e">
        <f ca="1">IF(AND(O1161&lt;&gt; "", COUNTIF(SAP!#REF!,O1161)&gt;0),"Matched", "")</f>
        <v>#REF!</v>
      </c>
      <c r="Q1161" s="1" t="str">
        <f ca="1">IF(D1161="AC","Logic4"&amp;"_"&amp;TEXT(C1161,"dd.mm.yyyy") &amp;"_"&amp; 1408423.65,"")</f>
        <v>Logic4_08.02.2020_1408423.65</v>
      </c>
      <c r="R1161" s="1" t="e">
        <f ca="1">IF(AND(Q1161&lt;&gt; "", COUNTIF(SAP!#REF!,Q1161)&gt;0),"Matched", "")</f>
        <v>#REF!</v>
      </c>
    </row>
    <row r="1162" spans="1:18">
      <c r="A1162" s="9">
        <v>11563327</v>
      </c>
      <c r="B1162" s="10">
        <v>43869</v>
      </c>
      <c r="C1162" s="10">
        <v>43869</v>
      </c>
      <c r="D1162" s="11" t="s">
        <v>10</v>
      </c>
      <c r="E1162" s="11">
        <v>0</v>
      </c>
      <c r="F1162" s="11">
        <v>0</v>
      </c>
      <c r="G1162" s="11">
        <v>3130</v>
      </c>
      <c r="H1162" s="11">
        <v>62129.1</v>
      </c>
      <c r="I1162" s="11" t="s">
        <v>11</v>
      </c>
      <c r="J1162" s="11" t="s">
        <v>12</v>
      </c>
      <c r="K1162" s="1" t="str">
        <f t="shared" si="62"/>
        <v/>
      </c>
      <c r="L1162" s="1" t="e">
        <f ca="1">IF(AND(K1162&lt;&gt; "", COUNTIF(SAP!#REF!,K1162)&gt;0),"Matched", "")</f>
        <v>#REF!</v>
      </c>
      <c r="M1162" s="1" t="str">
        <f t="shared" si="60"/>
        <v/>
      </c>
      <c r="N1162" s="1" t="e">
        <f ca="1">IF(AND(M1162&lt;&gt; "", COUNTIF(SAP!#REF!,M1162)&gt;0),"Matched", "")</f>
        <v>#REF!</v>
      </c>
      <c r="O1162" s="1" t="str">
        <f t="shared" si="61"/>
        <v/>
      </c>
      <c r="P1162" s="1" t="e">
        <f ca="1">IF(AND(O1162&lt;&gt; "", COUNTIF(SAP!#REF!,O1162)&gt;0),"Matched", "")</f>
        <v>#REF!</v>
      </c>
      <c r="Q1162" s="1" t="str">
        <f ca="1">IF(D1162="AC","Logic4"&amp;"_"&amp;TEXT(C1162,"dd.mm.yyyy") &amp;"_"&amp; 1408423.65,"")</f>
        <v>Logic4_08.02.2020_1408423.65</v>
      </c>
      <c r="R1162" s="1" t="e">
        <f ca="1">IF(AND(Q1162&lt;&gt; "", COUNTIF(SAP!#REF!,Q1162)&gt;0),"Matched", "")</f>
        <v>#REF!</v>
      </c>
    </row>
    <row r="1163" spans="1:18">
      <c r="A1163" s="13">
        <v>11563327</v>
      </c>
      <c r="B1163" s="14">
        <v>43869</v>
      </c>
      <c r="C1163" s="14">
        <v>43869</v>
      </c>
      <c r="D1163" s="15" t="s">
        <v>10</v>
      </c>
      <c r="E1163" s="15">
        <v>0</v>
      </c>
      <c r="F1163" s="15">
        <v>0</v>
      </c>
      <c r="G1163" s="15">
        <v>3350</v>
      </c>
      <c r="H1163" s="15">
        <v>65479.1</v>
      </c>
      <c r="I1163" s="15" t="s">
        <v>11</v>
      </c>
      <c r="J1163" s="15" t="s">
        <v>12</v>
      </c>
      <c r="K1163" s="1" t="str">
        <f t="shared" si="62"/>
        <v/>
      </c>
      <c r="L1163" s="1" t="e">
        <f ca="1">IF(AND(K1163&lt;&gt; "", COUNTIF(SAP!#REF!,K1163)&gt;0),"Matched", "")</f>
        <v>#REF!</v>
      </c>
      <c r="M1163" s="1" t="str">
        <f t="shared" si="60"/>
        <v/>
      </c>
      <c r="N1163" s="1" t="e">
        <f ca="1">IF(AND(M1163&lt;&gt; "", COUNTIF(SAP!#REF!,M1163)&gt;0),"Matched", "")</f>
        <v>#REF!</v>
      </c>
      <c r="O1163" s="1" t="str">
        <f t="shared" si="61"/>
        <v/>
      </c>
      <c r="P1163" s="1" t="e">
        <f ca="1">IF(AND(O1163&lt;&gt; "", COUNTIF(SAP!#REF!,O1163)&gt;0),"Matched", "")</f>
        <v>#REF!</v>
      </c>
      <c r="Q1163" s="1" t="str">
        <f ca="1">IF(D1163="AC","Logic4"&amp;"_"&amp;TEXT(C1163,"dd.mm.yyyy") &amp;"_"&amp; 1408423.65,"")</f>
        <v>Logic4_08.02.2020_1408423.65</v>
      </c>
      <c r="R1163" s="1" t="e">
        <f ca="1">IF(AND(Q1163&lt;&gt; "", COUNTIF(SAP!#REF!,Q1163)&gt;0),"Matched", "")</f>
        <v>#REF!</v>
      </c>
    </row>
    <row r="1164" spans="1:18">
      <c r="A1164" s="9">
        <v>11563327</v>
      </c>
      <c r="B1164" s="10">
        <v>43869</v>
      </c>
      <c r="C1164" s="10">
        <v>43869</v>
      </c>
      <c r="D1164" s="11" t="s">
        <v>10</v>
      </c>
      <c r="E1164" s="11">
        <v>0</v>
      </c>
      <c r="F1164" s="11">
        <v>0</v>
      </c>
      <c r="G1164" s="11">
        <v>3418.3</v>
      </c>
      <c r="H1164" s="11">
        <v>68897.399999999994</v>
      </c>
      <c r="I1164" s="11" t="s">
        <v>11</v>
      </c>
      <c r="J1164" s="11" t="s">
        <v>12</v>
      </c>
      <c r="K1164" s="1" t="str">
        <f t="shared" si="62"/>
        <v/>
      </c>
      <c r="L1164" s="1" t="e">
        <f ca="1">IF(AND(K1164&lt;&gt; "", COUNTIF(SAP!#REF!,K1164)&gt;0),"Matched", "")</f>
        <v>#REF!</v>
      </c>
      <c r="M1164" s="1" t="str">
        <f t="shared" si="60"/>
        <v/>
      </c>
      <c r="N1164" s="1" t="e">
        <f ca="1">IF(AND(M1164&lt;&gt; "", COUNTIF(SAP!#REF!,M1164)&gt;0),"Matched", "")</f>
        <v>#REF!</v>
      </c>
      <c r="O1164" s="1" t="str">
        <f t="shared" si="61"/>
        <v/>
      </c>
      <c r="P1164" s="1" t="e">
        <f ca="1">IF(AND(O1164&lt;&gt; "", COUNTIF(SAP!#REF!,O1164)&gt;0),"Matched", "")</f>
        <v>#REF!</v>
      </c>
      <c r="Q1164" s="1" t="str">
        <f ca="1">IF(D1164="AC","Logic4"&amp;"_"&amp;TEXT(C1164,"dd.mm.yyyy") &amp;"_"&amp; 1408423.65,"")</f>
        <v>Logic4_08.02.2020_1408423.65</v>
      </c>
      <c r="R1164" s="1" t="e">
        <f ca="1">IF(AND(Q1164&lt;&gt; "", COUNTIF(SAP!#REF!,Q1164)&gt;0),"Matched", "")</f>
        <v>#REF!</v>
      </c>
    </row>
    <row r="1165" spans="1:18">
      <c r="A1165" s="13">
        <v>11563327</v>
      </c>
      <c r="B1165" s="14">
        <v>43869</v>
      </c>
      <c r="C1165" s="14">
        <v>43869</v>
      </c>
      <c r="D1165" s="15" t="s">
        <v>10</v>
      </c>
      <c r="E1165" s="15">
        <v>0</v>
      </c>
      <c r="F1165" s="15">
        <v>0</v>
      </c>
      <c r="G1165" s="15">
        <v>3550</v>
      </c>
      <c r="H1165" s="15">
        <v>72447.399999999994</v>
      </c>
      <c r="I1165" s="15" t="s">
        <v>11</v>
      </c>
      <c r="J1165" s="15" t="s">
        <v>12</v>
      </c>
      <c r="K1165" s="1" t="str">
        <f t="shared" si="62"/>
        <v/>
      </c>
      <c r="L1165" s="1" t="e">
        <f ca="1">IF(AND(K1165&lt;&gt; "", COUNTIF(SAP!#REF!,K1165)&gt;0),"Matched", "")</f>
        <v>#REF!</v>
      </c>
      <c r="M1165" s="1" t="str">
        <f t="shared" si="60"/>
        <v/>
      </c>
      <c r="N1165" s="1" t="e">
        <f ca="1">IF(AND(M1165&lt;&gt; "", COUNTIF(SAP!#REF!,M1165)&gt;0),"Matched", "")</f>
        <v>#REF!</v>
      </c>
      <c r="O1165" s="1" t="str">
        <f t="shared" si="61"/>
        <v/>
      </c>
      <c r="P1165" s="1" t="e">
        <f ca="1">IF(AND(O1165&lt;&gt; "", COUNTIF(SAP!#REF!,O1165)&gt;0),"Matched", "")</f>
        <v>#REF!</v>
      </c>
      <c r="Q1165" s="1" t="str">
        <f ca="1">IF(D1165="AC","Logic4"&amp;"_"&amp;TEXT(C1165,"dd.mm.yyyy") &amp;"_"&amp; 1408423.65,"")</f>
        <v>Logic4_08.02.2020_1408423.65</v>
      </c>
      <c r="R1165" s="1" t="e">
        <f ca="1">IF(AND(Q1165&lt;&gt; "", COUNTIF(SAP!#REF!,Q1165)&gt;0),"Matched", "")</f>
        <v>#REF!</v>
      </c>
    </row>
    <row r="1166" spans="1:18">
      <c r="A1166" s="9">
        <v>11563327</v>
      </c>
      <c r="B1166" s="10">
        <v>43869</v>
      </c>
      <c r="C1166" s="10">
        <v>43869</v>
      </c>
      <c r="D1166" s="11" t="s">
        <v>10</v>
      </c>
      <c r="E1166" s="11">
        <v>0</v>
      </c>
      <c r="F1166" s="11">
        <v>0</v>
      </c>
      <c r="G1166" s="11">
        <v>3564.5</v>
      </c>
      <c r="H1166" s="11">
        <v>76011.899999999994</v>
      </c>
      <c r="I1166" s="11" t="s">
        <v>11</v>
      </c>
      <c r="J1166" s="11" t="s">
        <v>12</v>
      </c>
      <c r="K1166" s="1" t="str">
        <f t="shared" si="62"/>
        <v/>
      </c>
      <c r="L1166" s="1" t="e">
        <f ca="1">IF(AND(K1166&lt;&gt; "", COUNTIF(SAP!#REF!,K1166)&gt;0),"Matched", "")</f>
        <v>#REF!</v>
      </c>
      <c r="M1166" s="1" t="str">
        <f t="shared" si="60"/>
        <v/>
      </c>
      <c r="N1166" s="1" t="e">
        <f ca="1">IF(AND(M1166&lt;&gt; "", COUNTIF(SAP!#REF!,M1166)&gt;0),"Matched", "")</f>
        <v>#REF!</v>
      </c>
      <c r="O1166" s="1" t="str">
        <f t="shared" si="61"/>
        <v/>
      </c>
      <c r="P1166" s="1" t="e">
        <f ca="1">IF(AND(O1166&lt;&gt; "", COUNTIF(SAP!#REF!,O1166)&gt;0),"Matched", "")</f>
        <v>#REF!</v>
      </c>
      <c r="Q1166" s="1" t="str">
        <f ca="1">IF(D1166="AC","Logic4"&amp;"_"&amp;TEXT(C1166,"dd.mm.yyyy") &amp;"_"&amp; 1408423.65,"")</f>
        <v>Logic4_08.02.2020_1408423.65</v>
      </c>
      <c r="R1166" s="1" t="e">
        <f ca="1">IF(AND(Q1166&lt;&gt; "", COUNTIF(SAP!#REF!,Q1166)&gt;0),"Matched", "")</f>
        <v>#REF!</v>
      </c>
    </row>
    <row r="1167" spans="1:18">
      <c r="A1167" s="13">
        <v>11563327</v>
      </c>
      <c r="B1167" s="14">
        <v>43869</v>
      </c>
      <c r="C1167" s="14">
        <v>43869</v>
      </c>
      <c r="D1167" s="15" t="s">
        <v>10</v>
      </c>
      <c r="E1167" s="15">
        <v>0</v>
      </c>
      <c r="F1167" s="15">
        <v>0</v>
      </c>
      <c r="G1167" s="15">
        <v>3750</v>
      </c>
      <c r="H1167" s="15">
        <v>79761.899999999994</v>
      </c>
      <c r="I1167" s="15" t="s">
        <v>11</v>
      </c>
      <c r="J1167" s="15" t="s">
        <v>12</v>
      </c>
      <c r="K1167" s="1" t="str">
        <f t="shared" si="62"/>
        <v/>
      </c>
      <c r="L1167" s="1" t="e">
        <f ca="1">IF(AND(K1167&lt;&gt; "", COUNTIF(SAP!#REF!,K1167)&gt;0),"Matched", "")</f>
        <v>#REF!</v>
      </c>
      <c r="M1167" s="1" t="str">
        <f t="shared" si="60"/>
        <v/>
      </c>
      <c r="N1167" s="1" t="e">
        <f ca="1">IF(AND(M1167&lt;&gt; "", COUNTIF(SAP!#REF!,M1167)&gt;0),"Matched", "")</f>
        <v>#REF!</v>
      </c>
      <c r="O1167" s="1" t="str">
        <f t="shared" si="61"/>
        <v/>
      </c>
      <c r="P1167" s="1" t="e">
        <f ca="1">IF(AND(O1167&lt;&gt; "", COUNTIF(SAP!#REF!,O1167)&gt;0),"Matched", "")</f>
        <v>#REF!</v>
      </c>
      <c r="Q1167" s="1" t="str">
        <f ca="1">IF(D1167="AC","Logic4"&amp;"_"&amp;TEXT(C1167,"dd.mm.yyyy") &amp;"_"&amp; 1408423.65,"")</f>
        <v>Logic4_08.02.2020_1408423.65</v>
      </c>
      <c r="R1167" s="1" t="e">
        <f ca="1">IF(AND(Q1167&lt;&gt; "", COUNTIF(SAP!#REF!,Q1167)&gt;0),"Matched", "")</f>
        <v>#REF!</v>
      </c>
    </row>
    <row r="1168" spans="1:18">
      <c r="A1168" s="9">
        <v>11563327</v>
      </c>
      <c r="B1168" s="10">
        <v>43869</v>
      </c>
      <c r="C1168" s="10">
        <v>43869</v>
      </c>
      <c r="D1168" s="11" t="s">
        <v>10</v>
      </c>
      <c r="E1168" s="11">
        <v>0</v>
      </c>
      <c r="F1168" s="11">
        <v>0</v>
      </c>
      <c r="G1168" s="11">
        <v>3750</v>
      </c>
      <c r="H1168" s="11">
        <v>83511.899999999994</v>
      </c>
      <c r="I1168" s="11" t="s">
        <v>11</v>
      </c>
      <c r="J1168" s="11" t="s">
        <v>12</v>
      </c>
      <c r="K1168" s="1" t="str">
        <f t="shared" si="62"/>
        <v/>
      </c>
      <c r="L1168" s="1" t="e">
        <f ca="1">IF(AND(K1168&lt;&gt; "", COUNTIF(SAP!#REF!,K1168)&gt;0),"Matched", "")</f>
        <v>#REF!</v>
      </c>
      <c r="M1168" s="1" t="str">
        <f t="shared" si="60"/>
        <v/>
      </c>
      <c r="N1168" s="1" t="e">
        <f ca="1">IF(AND(M1168&lt;&gt; "", COUNTIF(SAP!#REF!,M1168)&gt;0),"Matched", "")</f>
        <v>#REF!</v>
      </c>
      <c r="O1168" s="1" t="str">
        <f t="shared" si="61"/>
        <v/>
      </c>
      <c r="P1168" s="1" t="e">
        <f ca="1">IF(AND(O1168&lt;&gt; "", COUNTIF(SAP!#REF!,O1168)&gt;0),"Matched", "")</f>
        <v>#REF!</v>
      </c>
      <c r="Q1168" s="1" t="str">
        <f ca="1">IF(D1168="AC","Logic4"&amp;"_"&amp;TEXT(C1168,"dd.mm.yyyy") &amp;"_"&amp; 1408423.65,"")</f>
        <v>Logic4_08.02.2020_1408423.65</v>
      </c>
      <c r="R1168" s="1" t="e">
        <f ca="1">IF(AND(Q1168&lt;&gt; "", COUNTIF(SAP!#REF!,Q1168)&gt;0),"Matched", "")</f>
        <v>#REF!</v>
      </c>
    </row>
    <row r="1169" spans="1:18">
      <c r="A1169" s="13">
        <v>11563327</v>
      </c>
      <c r="B1169" s="14">
        <v>43869</v>
      </c>
      <c r="C1169" s="14">
        <v>43869</v>
      </c>
      <c r="D1169" s="15" t="s">
        <v>10</v>
      </c>
      <c r="E1169" s="15">
        <v>0</v>
      </c>
      <c r="F1169" s="15">
        <v>0</v>
      </c>
      <c r="G1169" s="15">
        <v>3780</v>
      </c>
      <c r="H1169" s="15">
        <v>87291.9</v>
      </c>
      <c r="I1169" s="15" t="s">
        <v>11</v>
      </c>
      <c r="J1169" s="15" t="s">
        <v>12</v>
      </c>
      <c r="K1169" s="1" t="str">
        <f t="shared" si="62"/>
        <v/>
      </c>
      <c r="L1169" s="1" t="e">
        <f ca="1">IF(AND(K1169&lt;&gt; "", COUNTIF(SAP!#REF!,K1169)&gt;0),"Matched", "")</f>
        <v>#REF!</v>
      </c>
      <c r="M1169" s="1" t="str">
        <f t="shared" si="60"/>
        <v/>
      </c>
      <c r="N1169" s="1" t="e">
        <f ca="1">IF(AND(M1169&lt;&gt; "", COUNTIF(SAP!#REF!,M1169)&gt;0),"Matched", "")</f>
        <v>#REF!</v>
      </c>
      <c r="O1169" s="1" t="str">
        <f t="shared" si="61"/>
        <v/>
      </c>
      <c r="P1169" s="1" t="e">
        <f ca="1">IF(AND(O1169&lt;&gt; "", COUNTIF(SAP!#REF!,O1169)&gt;0),"Matched", "")</f>
        <v>#REF!</v>
      </c>
      <c r="Q1169" s="1" t="str">
        <f ca="1">IF(D1169="AC","Logic4"&amp;"_"&amp;TEXT(C1169,"dd.mm.yyyy") &amp;"_"&amp; 1408423.65,"")</f>
        <v>Logic4_08.02.2020_1408423.65</v>
      </c>
      <c r="R1169" s="1" t="e">
        <f ca="1">IF(AND(Q1169&lt;&gt; "", COUNTIF(SAP!#REF!,Q1169)&gt;0),"Matched", "")</f>
        <v>#REF!</v>
      </c>
    </row>
    <row r="1170" spans="1:18">
      <c r="A1170" s="9">
        <v>11563327</v>
      </c>
      <c r="B1170" s="10">
        <v>43869</v>
      </c>
      <c r="C1170" s="10">
        <v>43869</v>
      </c>
      <c r="D1170" s="11" t="s">
        <v>10</v>
      </c>
      <c r="E1170" s="11">
        <v>0</v>
      </c>
      <c r="F1170" s="11">
        <v>0</v>
      </c>
      <c r="G1170" s="11">
        <v>3910</v>
      </c>
      <c r="H1170" s="11">
        <v>91201.9</v>
      </c>
      <c r="I1170" s="11" t="s">
        <v>11</v>
      </c>
      <c r="J1170" s="11" t="s">
        <v>12</v>
      </c>
      <c r="K1170" s="1" t="str">
        <f t="shared" si="62"/>
        <v/>
      </c>
      <c r="L1170" s="1" t="e">
        <f ca="1">IF(AND(K1170&lt;&gt; "", COUNTIF(SAP!#REF!,K1170)&gt;0),"Matched", "")</f>
        <v>#REF!</v>
      </c>
      <c r="M1170" s="1" t="str">
        <f t="shared" si="60"/>
        <v/>
      </c>
      <c r="N1170" s="1" t="e">
        <f ca="1">IF(AND(M1170&lt;&gt; "", COUNTIF(SAP!#REF!,M1170)&gt;0),"Matched", "")</f>
        <v>#REF!</v>
      </c>
      <c r="O1170" s="1" t="str">
        <f t="shared" si="61"/>
        <v/>
      </c>
      <c r="P1170" s="1" t="e">
        <f ca="1">IF(AND(O1170&lt;&gt; "", COUNTIF(SAP!#REF!,O1170)&gt;0),"Matched", "")</f>
        <v>#REF!</v>
      </c>
      <c r="Q1170" s="1" t="str">
        <f ca="1">IF(D1170="AC","Logic4"&amp;"_"&amp;TEXT(C1170,"dd.mm.yyyy") &amp;"_"&amp; 1408423.65,"")</f>
        <v>Logic4_08.02.2020_1408423.65</v>
      </c>
      <c r="R1170" s="1" t="e">
        <f ca="1">IF(AND(Q1170&lt;&gt; "", COUNTIF(SAP!#REF!,Q1170)&gt;0),"Matched", "")</f>
        <v>#REF!</v>
      </c>
    </row>
    <row r="1171" spans="1:18">
      <c r="A1171" s="13">
        <v>11563327</v>
      </c>
      <c r="B1171" s="14">
        <v>43869</v>
      </c>
      <c r="C1171" s="14">
        <v>43869</v>
      </c>
      <c r="D1171" s="15" t="s">
        <v>10</v>
      </c>
      <c r="E1171" s="15">
        <v>0</v>
      </c>
      <c r="F1171" s="15">
        <v>0</v>
      </c>
      <c r="G1171" s="15">
        <v>4166.1000000000004</v>
      </c>
      <c r="H1171" s="15">
        <v>95368</v>
      </c>
      <c r="I1171" s="15" t="s">
        <v>11</v>
      </c>
      <c r="J1171" s="15" t="s">
        <v>12</v>
      </c>
      <c r="K1171" s="1" t="str">
        <f t="shared" si="62"/>
        <v/>
      </c>
      <c r="L1171" s="1" t="e">
        <f ca="1">IF(AND(K1171&lt;&gt; "", COUNTIF(SAP!#REF!,K1171)&gt;0),"Matched", "")</f>
        <v>#REF!</v>
      </c>
      <c r="M1171" s="1" t="str">
        <f t="shared" si="60"/>
        <v/>
      </c>
      <c r="N1171" s="1" t="e">
        <f ca="1">IF(AND(M1171&lt;&gt; "", COUNTIF(SAP!#REF!,M1171)&gt;0),"Matched", "")</f>
        <v>#REF!</v>
      </c>
      <c r="O1171" s="1" t="str">
        <f t="shared" si="61"/>
        <v/>
      </c>
      <c r="P1171" s="1" t="e">
        <f ca="1">IF(AND(O1171&lt;&gt; "", COUNTIF(SAP!#REF!,O1171)&gt;0),"Matched", "")</f>
        <v>#REF!</v>
      </c>
      <c r="Q1171" s="1" t="str">
        <f ca="1">IF(D1171="AC","Logic4"&amp;"_"&amp;TEXT(C1171,"dd.mm.yyyy") &amp;"_"&amp; 1408423.65,"")</f>
        <v>Logic4_08.02.2020_1408423.65</v>
      </c>
      <c r="R1171" s="1" t="e">
        <f ca="1">IF(AND(Q1171&lt;&gt; "", COUNTIF(SAP!#REF!,Q1171)&gt;0),"Matched", "")</f>
        <v>#REF!</v>
      </c>
    </row>
    <row r="1172" spans="1:18">
      <c r="A1172" s="9">
        <v>11563327</v>
      </c>
      <c r="B1172" s="10">
        <v>43869</v>
      </c>
      <c r="C1172" s="10">
        <v>43869</v>
      </c>
      <c r="D1172" s="11" t="s">
        <v>10</v>
      </c>
      <c r="E1172" s="11">
        <v>0</v>
      </c>
      <c r="F1172" s="11">
        <v>0</v>
      </c>
      <c r="G1172" s="11">
        <v>4258</v>
      </c>
      <c r="H1172" s="11">
        <v>99626</v>
      </c>
      <c r="I1172" s="11" t="s">
        <v>11</v>
      </c>
      <c r="J1172" s="11" t="s">
        <v>12</v>
      </c>
      <c r="K1172" s="1" t="str">
        <f t="shared" si="62"/>
        <v/>
      </c>
      <c r="L1172" s="1" t="e">
        <f ca="1">IF(AND(K1172&lt;&gt; "", COUNTIF(SAP!#REF!,K1172)&gt;0),"Matched", "")</f>
        <v>#REF!</v>
      </c>
      <c r="M1172" s="1" t="str">
        <f t="shared" si="60"/>
        <v/>
      </c>
      <c r="N1172" s="1" t="e">
        <f ca="1">IF(AND(M1172&lt;&gt; "", COUNTIF(SAP!#REF!,M1172)&gt;0),"Matched", "")</f>
        <v>#REF!</v>
      </c>
      <c r="O1172" s="1" t="str">
        <f t="shared" si="61"/>
        <v/>
      </c>
      <c r="P1172" s="1" t="e">
        <f ca="1">IF(AND(O1172&lt;&gt; "", COUNTIF(SAP!#REF!,O1172)&gt;0),"Matched", "")</f>
        <v>#REF!</v>
      </c>
      <c r="Q1172" s="1" t="str">
        <f ca="1">IF(D1172="AC","Logic4"&amp;"_"&amp;TEXT(C1172,"dd.mm.yyyy") &amp;"_"&amp; 1408423.65,"")</f>
        <v>Logic4_08.02.2020_1408423.65</v>
      </c>
      <c r="R1172" s="1" t="e">
        <f ca="1">IF(AND(Q1172&lt;&gt; "", COUNTIF(SAP!#REF!,Q1172)&gt;0),"Matched", "")</f>
        <v>#REF!</v>
      </c>
    </row>
    <row r="1173" spans="1:18">
      <c r="A1173" s="13">
        <v>11563327</v>
      </c>
      <c r="B1173" s="14">
        <v>43869</v>
      </c>
      <c r="C1173" s="14">
        <v>43869</v>
      </c>
      <c r="D1173" s="15" t="s">
        <v>10</v>
      </c>
      <c r="E1173" s="15">
        <v>0</v>
      </c>
      <c r="F1173" s="15">
        <v>0</v>
      </c>
      <c r="G1173" s="15">
        <v>4270</v>
      </c>
      <c r="H1173" s="15">
        <v>103896</v>
      </c>
      <c r="I1173" s="15" t="s">
        <v>11</v>
      </c>
      <c r="J1173" s="15" t="s">
        <v>12</v>
      </c>
      <c r="K1173" s="1" t="str">
        <f t="shared" si="62"/>
        <v/>
      </c>
      <c r="L1173" s="1" t="e">
        <f ca="1">IF(AND(K1173&lt;&gt; "", COUNTIF(SAP!#REF!,K1173)&gt;0),"Matched", "")</f>
        <v>#REF!</v>
      </c>
      <c r="M1173" s="1" t="str">
        <f t="shared" si="60"/>
        <v/>
      </c>
      <c r="N1173" s="1" t="e">
        <f ca="1">IF(AND(M1173&lt;&gt; "", COUNTIF(SAP!#REF!,M1173)&gt;0),"Matched", "")</f>
        <v>#REF!</v>
      </c>
      <c r="O1173" s="1" t="str">
        <f t="shared" si="61"/>
        <v/>
      </c>
      <c r="P1173" s="1" t="e">
        <f ca="1">IF(AND(O1173&lt;&gt; "", COUNTIF(SAP!#REF!,O1173)&gt;0),"Matched", "")</f>
        <v>#REF!</v>
      </c>
      <c r="Q1173" s="1" t="str">
        <f ca="1">IF(D1173="AC","Logic4"&amp;"_"&amp;TEXT(C1173,"dd.mm.yyyy") &amp;"_"&amp; 1408423.65,"")</f>
        <v>Logic4_08.02.2020_1408423.65</v>
      </c>
      <c r="R1173" s="1" t="e">
        <f ca="1">IF(AND(Q1173&lt;&gt; "", COUNTIF(SAP!#REF!,Q1173)&gt;0),"Matched", "")</f>
        <v>#REF!</v>
      </c>
    </row>
    <row r="1174" spans="1:18">
      <c r="A1174" s="9">
        <v>11563327</v>
      </c>
      <c r="B1174" s="10">
        <v>43869</v>
      </c>
      <c r="C1174" s="10">
        <v>43869</v>
      </c>
      <c r="D1174" s="11" t="s">
        <v>10</v>
      </c>
      <c r="E1174" s="11">
        <v>0</v>
      </c>
      <c r="F1174" s="11">
        <v>0</v>
      </c>
      <c r="G1174" s="11">
        <v>4330</v>
      </c>
      <c r="H1174" s="11">
        <v>108226</v>
      </c>
      <c r="I1174" s="11" t="s">
        <v>11</v>
      </c>
      <c r="J1174" s="11" t="s">
        <v>12</v>
      </c>
      <c r="K1174" s="1" t="str">
        <f t="shared" si="62"/>
        <v/>
      </c>
      <c r="L1174" s="1" t="e">
        <f ca="1">IF(AND(K1174&lt;&gt; "", COUNTIF(SAP!#REF!,K1174)&gt;0),"Matched", "")</f>
        <v>#REF!</v>
      </c>
      <c r="M1174" s="1" t="str">
        <f t="shared" si="60"/>
        <v/>
      </c>
      <c r="N1174" s="1" t="e">
        <f ca="1">IF(AND(M1174&lt;&gt; "", COUNTIF(SAP!#REF!,M1174)&gt;0),"Matched", "")</f>
        <v>#REF!</v>
      </c>
      <c r="O1174" s="1" t="str">
        <f t="shared" si="61"/>
        <v/>
      </c>
      <c r="P1174" s="1" t="e">
        <f ca="1">IF(AND(O1174&lt;&gt; "", COUNTIF(SAP!#REF!,O1174)&gt;0),"Matched", "")</f>
        <v>#REF!</v>
      </c>
      <c r="Q1174" s="1" t="str">
        <f ca="1">IF(D1174="AC","Logic4"&amp;"_"&amp;TEXT(C1174,"dd.mm.yyyy") &amp;"_"&amp; 1408423.65,"")</f>
        <v>Logic4_08.02.2020_1408423.65</v>
      </c>
      <c r="R1174" s="1" t="e">
        <f ca="1">IF(AND(Q1174&lt;&gt; "", COUNTIF(SAP!#REF!,Q1174)&gt;0),"Matched", "")</f>
        <v>#REF!</v>
      </c>
    </row>
    <row r="1175" spans="1:18">
      <c r="A1175" s="13">
        <v>11563327</v>
      </c>
      <c r="B1175" s="14">
        <v>43869</v>
      </c>
      <c r="C1175" s="14">
        <v>43869</v>
      </c>
      <c r="D1175" s="15" t="s">
        <v>10</v>
      </c>
      <c r="E1175" s="15">
        <v>0</v>
      </c>
      <c r="F1175" s="15">
        <v>0</v>
      </c>
      <c r="G1175" s="15">
        <v>4380</v>
      </c>
      <c r="H1175" s="15">
        <v>112606</v>
      </c>
      <c r="I1175" s="15" t="s">
        <v>11</v>
      </c>
      <c r="J1175" s="15" t="s">
        <v>12</v>
      </c>
      <c r="K1175" s="1" t="str">
        <f t="shared" si="62"/>
        <v/>
      </c>
      <c r="L1175" s="1" t="e">
        <f ca="1">IF(AND(K1175&lt;&gt; "", COUNTIF(SAP!#REF!,K1175)&gt;0),"Matched", "")</f>
        <v>#REF!</v>
      </c>
      <c r="M1175" s="1" t="str">
        <f t="shared" si="60"/>
        <v/>
      </c>
      <c r="N1175" s="1" t="e">
        <f ca="1">IF(AND(M1175&lt;&gt; "", COUNTIF(SAP!#REF!,M1175)&gt;0),"Matched", "")</f>
        <v>#REF!</v>
      </c>
      <c r="O1175" s="1" t="str">
        <f t="shared" si="61"/>
        <v/>
      </c>
      <c r="P1175" s="1" t="e">
        <f ca="1">IF(AND(O1175&lt;&gt; "", COUNTIF(SAP!#REF!,O1175)&gt;0),"Matched", "")</f>
        <v>#REF!</v>
      </c>
      <c r="Q1175" s="1" t="str">
        <f ca="1">IF(D1175="AC","Logic4"&amp;"_"&amp;TEXT(C1175,"dd.mm.yyyy") &amp;"_"&amp; 1408423.65,"")</f>
        <v>Logic4_08.02.2020_1408423.65</v>
      </c>
      <c r="R1175" s="1" t="e">
        <f ca="1">IF(AND(Q1175&lt;&gt; "", COUNTIF(SAP!#REF!,Q1175)&gt;0),"Matched", "")</f>
        <v>#REF!</v>
      </c>
    </row>
    <row r="1176" spans="1:18">
      <c r="A1176" s="9">
        <v>11563327</v>
      </c>
      <c r="B1176" s="10">
        <v>43869</v>
      </c>
      <c r="C1176" s="10">
        <v>43869</v>
      </c>
      <c r="D1176" s="11" t="s">
        <v>10</v>
      </c>
      <c r="E1176" s="11">
        <v>0</v>
      </c>
      <c r="F1176" s="11">
        <v>0</v>
      </c>
      <c r="G1176" s="11">
        <v>4493.6000000000004</v>
      </c>
      <c r="H1176" s="11">
        <v>117099.6</v>
      </c>
      <c r="I1176" s="11" t="s">
        <v>11</v>
      </c>
      <c r="J1176" s="11" t="s">
        <v>12</v>
      </c>
      <c r="K1176" s="1" t="str">
        <f t="shared" si="62"/>
        <v/>
      </c>
      <c r="L1176" s="1" t="e">
        <f ca="1">IF(AND(K1176&lt;&gt; "", COUNTIF(SAP!#REF!,K1176)&gt;0),"Matched", "")</f>
        <v>#REF!</v>
      </c>
      <c r="M1176" s="1" t="str">
        <f t="shared" si="60"/>
        <v/>
      </c>
      <c r="N1176" s="1" t="e">
        <f ca="1">IF(AND(M1176&lt;&gt; "", COUNTIF(SAP!#REF!,M1176)&gt;0),"Matched", "")</f>
        <v>#REF!</v>
      </c>
      <c r="O1176" s="1" t="str">
        <f t="shared" si="61"/>
        <v/>
      </c>
      <c r="P1176" s="1" t="e">
        <f ca="1">IF(AND(O1176&lt;&gt; "", COUNTIF(SAP!#REF!,O1176)&gt;0),"Matched", "")</f>
        <v>#REF!</v>
      </c>
      <c r="Q1176" s="1" t="str">
        <f ca="1">IF(D1176="AC","Logic4"&amp;"_"&amp;TEXT(C1176,"dd.mm.yyyy") &amp;"_"&amp; 1408423.65,"")</f>
        <v>Logic4_08.02.2020_1408423.65</v>
      </c>
      <c r="R1176" s="1" t="e">
        <f ca="1">IF(AND(Q1176&lt;&gt; "", COUNTIF(SAP!#REF!,Q1176)&gt;0),"Matched", "")</f>
        <v>#REF!</v>
      </c>
    </row>
    <row r="1177" spans="1:18">
      <c r="A1177" s="13">
        <v>11563327</v>
      </c>
      <c r="B1177" s="14">
        <v>43869</v>
      </c>
      <c r="C1177" s="14">
        <v>43869</v>
      </c>
      <c r="D1177" s="15" t="s">
        <v>10</v>
      </c>
      <c r="E1177" s="15">
        <v>0</v>
      </c>
      <c r="F1177" s="15">
        <v>0</v>
      </c>
      <c r="G1177" s="15">
        <v>4530</v>
      </c>
      <c r="H1177" s="15">
        <v>121629.6</v>
      </c>
      <c r="I1177" s="15" t="s">
        <v>11</v>
      </c>
      <c r="J1177" s="15" t="s">
        <v>12</v>
      </c>
      <c r="K1177" s="1" t="str">
        <f t="shared" si="62"/>
        <v/>
      </c>
      <c r="L1177" s="1" t="e">
        <f ca="1">IF(AND(K1177&lt;&gt; "", COUNTIF(SAP!#REF!,K1177)&gt;0),"Matched", "")</f>
        <v>#REF!</v>
      </c>
      <c r="M1177" s="1" t="str">
        <f t="shared" si="60"/>
        <v/>
      </c>
      <c r="N1177" s="1" t="e">
        <f ca="1">IF(AND(M1177&lt;&gt; "", COUNTIF(SAP!#REF!,M1177)&gt;0),"Matched", "")</f>
        <v>#REF!</v>
      </c>
      <c r="O1177" s="1" t="str">
        <f t="shared" si="61"/>
        <v/>
      </c>
      <c r="P1177" s="1" t="e">
        <f ca="1">IF(AND(O1177&lt;&gt; "", COUNTIF(SAP!#REF!,O1177)&gt;0),"Matched", "")</f>
        <v>#REF!</v>
      </c>
      <c r="Q1177" s="1" t="str">
        <f ca="1">IF(D1177="AC","Logic4"&amp;"_"&amp;TEXT(C1177,"dd.mm.yyyy") &amp;"_"&amp; 1408423.65,"")</f>
        <v>Logic4_08.02.2020_1408423.65</v>
      </c>
      <c r="R1177" s="1" t="e">
        <f ca="1">IF(AND(Q1177&lt;&gt; "", COUNTIF(SAP!#REF!,Q1177)&gt;0),"Matched", "")</f>
        <v>#REF!</v>
      </c>
    </row>
    <row r="1178" spans="1:18">
      <c r="A1178" s="9">
        <v>11563327</v>
      </c>
      <c r="B1178" s="10">
        <v>43869</v>
      </c>
      <c r="C1178" s="10">
        <v>43869</v>
      </c>
      <c r="D1178" s="11" t="s">
        <v>10</v>
      </c>
      <c r="E1178" s="11">
        <v>0</v>
      </c>
      <c r="F1178" s="11">
        <v>0</v>
      </c>
      <c r="G1178" s="11">
        <v>4630</v>
      </c>
      <c r="H1178" s="11">
        <v>126259.6</v>
      </c>
      <c r="I1178" s="11" t="s">
        <v>11</v>
      </c>
      <c r="J1178" s="11" t="s">
        <v>12</v>
      </c>
      <c r="K1178" s="1" t="str">
        <f t="shared" si="62"/>
        <v/>
      </c>
      <c r="L1178" s="1" t="e">
        <f ca="1">IF(AND(K1178&lt;&gt; "", COUNTIF(SAP!#REF!,K1178)&gt;0),"Matched", "")</f>
        <v>#REF!</v>
      </c>
      <c r="M1178" s="1" t="str">
        <f t="shared" si="60"/>
        <v/>
      </c>
      <c r="N1178" s="1" t="e">
        <f ca="1">IF(AND(M1178&lt;&gt; "", COUNTIF(SAP!#REF!,M1178)&gt;0),"Matched", "")</f>
        <v>#REF!</v>
      </c>
      <c r="O1178" s="1" t="str">
        <f t="shared" si="61"/>
        <v/>
      </c>
      <c r="P1178" s="1" t="e">
        <f ca="1">IF(AND(O1178&lt;&gt; "", COUNTIF(SAP!#REF!,O1178)&gt;0),"Matched", "")</f>
        <v>#REF!</v>
      </c>
      <c r="Q1178" s="1" t="str">
        <f ca="1">IF(D1178="AC","Logic4"&amp;"_"&amp;TEXT(C1178,"dd.mm.yyyy") &amp;"_"&amp; 1408423.65,"")</f>
        <v>Logic4_08.02.2020_1408423.65</v>
      </c>
      <c r="R1178" s="1" t="e">
        <f ca="1">IF(AND(Q1178&lt;&gt; "", COUNTIF(SAP!#REF!,Q1178)&gt;0),"Matched", "")</f>
        <v>#REF!</v>
      </c>
    </row>
    <row r="1179" spans="1:18">
      <c r="A1179" s="13">
        <v>11563327</v>
      </c>
      <c r="B1179" s="14">
        <v>43869</v>
      </c>
      <c r="C1179" s="14">
        <v>43869</v>
      </c>
      <c r="D1179" s="15" t="s">
        <v>10</v>
      </c>
      <c r="E1179" s="15">
        <v>0</v>
      </c>
      <c r="F1179" s="15">
        <v>0</v>
      </c>
      <c r="G1179" s="15">
        <v>4720</v>
      </c>
      <c r="H1179" s="15">
        <v>130979.6</v>
      </c>
      <c r="I1179" s="15" t="s">
        <v>11</v>
      </c>
      <c r="J1179" s="15" t="s">
        <v>12</v>
      </c>
      <c r="K1179" s="1" t="str">
        <f t="shared" si="62"/>
        <v/>
      </c>
      <c r="L1179" s="1" t="e">
        <f ca="1">IF(AND(K1179&lt;&gt; "", COUNTIF(SAP!#REF!,K1179)&gt;0),"Matched", "")</f>
        <v>#REF!</v>
      </c>
      <c r="M1179" s="1" t="str">
        <f t="shared" si="60"/>
        <v/>
      </c>
      <c r="N1179" s="1" t="e">
        <f ca="1">IF(AND(M1179&lt;&gt; "", COUNTIF(SAP!#REF!,M1179)&gt;0),"Matched", "")</f>
        <v>#REF!</v>
      </c>
      <c r="O1179" s="1" t="str">
        <f t="shared" si="61"/>
        <v/>
      </c>
      <c r="P1179" s="1" t="e">
        <f ca="1">IF(AND(O1179&lt;&gt; "", COUNTIF(SAP!#REF!,O1179)&gt;0),"Matched", "")</f>
        <v>#REF!</v>
      </c>
      <c r="Q1179" s="1" t="str">
        <f ca="1">IF(D1179="AC","Logic4"&amp;"_"&amp;TEXT(C1179,"dd.mm.yyyy") &amp;"_"&amp; 1408423.65,"")</f>
        <v>Logic4_08.02.2020_1408423.65</v>
      </c>
      <c r="R1179" s="1" t="e">
        <f ca="1">IF(AND(Q1179&lt;&gt; "", COUNTIF(SAP!#REF!,Q1179)&gt;0),"Matched", "")</f>
        <v>#REF!</v>
      </c>
    </row>
    <row r="1180" spans="1:18">
      <c r="A1180" s="9">
        <v>11563327</v>
      </c>
      <c r="B1180" s="10">
        <v>43869</v>
      </c>
      <c r="C1180" s="10">
        <v>43869</v>
      </c>
      <c r="D1180" s="11" t="s">
        <v>10</v>
      </c>
      <c r="E1180" s="11">
        <v>0</v>
      </c>
      <c r="F1180" s="11">
        <v>0</v>
      </c>
      <c r="G1180" s="11">
        <v>4789.6000000000004</v>
      </c>
      <c r="H1180" s="11">
        <v>135769.20000000001</v>
      </c>
      <c r="I1180" s="11" t="s">
        <v>11</v>
      </c>
      <c r="J1180" s="11" t="s">
        <v>12</v>
      </c>
      <c r="K1180" s="1" t="str">
        <f t="shared" si="62"/>
        <v/>
      </c>
      <c r="L1180" s="1" t="e">
        <f ca="1">IF(AND(K1180&lt;&gt; "", COUNTIF(SAP!#REF!,K1180)&gt;0),"Matched", "")</f>
        <v>#REF!</v>
      </c>
      <c r="M1180" s="1" t="str">
        <f t="shared" si="60"/>
        <v/>
      </c>
      <c r="N1180" s="1" t="e">
        <f ca="1">IF(AND(M1180&lt;&gt; "", COUNTIF(SAP!#REF!,M1180)&gt;0),"Matched", "")</f>
        <v>#REF!</v>
      </c>
      <c r="O1180" s="1" t="str">
        <f t="shared" si="61"/>
        <v/>
      </c>
      <c r="P1180" s="1" t="e">
        <f ca="1">IF(AND(O1180&lt;&gt; "", COUNTIF(SAP!#REF!,O1180)&gt;0),"Matched", "")</f>
        <v>#REF!</v>
      </c>
      <c r="Q1180" s="1" t="str">
        <f ca="1">IF(D1180="AC","Logic4"&amp;"_"&amp;TEXT(C1180,"dd.mm.yyyy") &amp;"_"&amp; 1408423.65,"")</f>
        <v>Logic4_08.02.2020_1408423.65</v>
      </c>
      <c r="R1180" s="1" t="e">
        <f ca="1">IF(AND(Q1180&lt;&gt; "", COUNTIF(SAP!#REF!,Q1180)&gt;0),"Matched", "")</f>
        <v>#REF!</v>
      </c>
    </row>
    <row r="1181" spans="1:18">
      <c r="A1181" s="13">
        <v>11563327</v>
      </c>
      <c r="B1181" s="14">
        <v>43869</v>
      </c>
      <c r="C1181" s="14">
        <v>43869</v>
      </c>
      <c r="D1181" s="15" t="s">
        <v>10</v>
      </c>
      <c r="E1181" s="15">
        <v>0</v>
      </c>
      <c r="F1181" s="15">
        <v>0</v>
      </c>
      <c r="G1181" s="15">
        <v>4950</v>
      </c>
      <c r="H1181" s="15">
        <v>140719.20000000001</v>
      </c>
      <c r="I1181" s="15" t="s">
        <v>11</v>
      </c>
      <c r="J1181" s="15" t="s">
        <v>12</v>
      </c>
      <c r="K1181" s="1" t="str">
        <f t="shared" si="62"/>
        <v/>
      </c>
      <c r="L1181" s="1" t="e">
        <f ca="1">IF(AND(K1181&lt;&gt; "", COUNTIF(SAP!#REF!,K1181)&gt;0),"Matched", "")</f>
        <v>#REF!</v>
      </c>
      <c r="M1181" s="1" t="str">
        <f t="shared" si="60"/>
        <v/>
      </c>
      <c r="N1181" s="1" t="e">
        <f ca="1">IF(AND(M1181&lt;&gt; "", COUNTIF(SAP!#REF!,M1181)&gt;0),"Matched", "")</f>
        <v>#REF!</v>
      </c>
      <c r="O1181" s="1" t="str">
        <f t="shared" si="61"/>
        <v/>
      </c>
      <c r="P1181" s="1" t="e">
        <f ca="1">IF(AND(O1181&lt;&gt; "", COUNTIF(SAP!#REF!,O1181)&gt;0),"Matched", "")</f>
        <v>#REF!</v>
      </c>
      <c r="Q1181" s="1" t="str">
        <f ca="1">IF(D1181="AC","Logic4"&amp;"_"&amp;TEXT(C1181,"dd.mm.yyyy") &amp;"_"&amp; 1408423.65,"")</f>
        <v>Logic4_08.02.2020_1408423.65</v>
      </c>
      <c r="R1181" s="1" t="e">
        <f ca="1">IF(AND(Q1181&lt;&gt; "", COUNTIF(SAP!#REF!,Q1181)&gt;0),"Matched", "")</f>
        <v>#REF!</v>
      </c>
    </row>
    <row r="1182" spans="1:18">
      <c r="A1182" s="9">
        <v>11563327</v>
      </c>
      <c r="B1182" s="10">
        <v>43869</v>
      </c>
      <c r="C1182" s="10">
        <v>43869</v>
      </c>
      <c r="D1182" s="11" t="s">
        <v>10</v>
      </c>
      <c r="E1182" s="11">
        <v>0</v>
      </c>
      <c r="F1182" s="11">
        <v>0</v>
      </c>
      <c r="G1182" s="11">
        <v>4970</v>
      </c>
      <c r="H1182" s="11">
        <v>145689.20000000001</v>
      </c>
      <c r="I1182" s="11" t="s">
        <v>11</v>
      </c>
      <c r="J1182" s="11" t="s">
        <v>12</v>
      </c>
      <c r="K1182" s="1" t="str">
        <f t="shared" si="62"/>
        <v/>
      </c>
      <c r="L1182" s="1" t="e">
        <f ca="1">IF(AND(K1182&lt;&gt; "", COUNTIF(SAP!#REF!,K1182)&gt;0),"Matched", "")</f>
        <v>#REF!</v>
      </c>
      <c r="M1182" s="1" t="str">
        <f t="shared" si="60"/>
        <v/>
      </c>
      <c r="N1182" s="1" t="e">
        <f ca="1">IF(AND(M1182&lt;&gt; "", COUNTIF(SAP!#REF!,M1182)&gt;0),"Matched", "")</f>
        <v>#REF!</v>
      </c>
      <c r="O1182" s="1" t="str">
        <f t="shared" si="61"/>
        <v/>
      </c>
      <c r="P1182" s="1" t="e">
        <f ca="1">IF(AND(O1182&lt;&gt; "", COUNTIF(SAP!#REF!,O1182)&gt;0),"Matched", "")</f>
        <v>#REF!</v>
      </c>
      <c r="Q1182" s="1" t="str">
        <f ca="1">IF(D1182="AC","Logic4"&amp;"_"&amp;TEXT(C1182,"dd.mm.yyyy") &amp;"_"&amp; 1408423.65,"")</f>
        <v>Logic4_08.02.2020_1408423.65</v>
      </c>
      <c r="R1182" s="1" t="e">
        <f ca="1">IF(AND(Q1182&lt;&gt; "", COUNTIF(SAP!#REF!,Q1182)&gt;0),"Matched", "")</f>
        <v>#REF!</v>
      </c>
    </row>
    <row r="1183" spans="1:18">
      <c r="A1183" s="13">
        <v>11563327</v>
      </c>
      <c r="B1183" s="14">
        <v>43869</v>
      </c>
      <c r="C1183" s="14">
        <v>43869</v>
      </c>
      <c r="D1183" s="15" t="s">
        <v>10</v>
      </c>
      <c r="E1183" s="15">
        <v>0</v>
      </c>
      <c r="F1183" s="15">
        <v>0</v>
      </c>
      <c r="G1183" s="15">
        <v>4980</v>
      </c>
      <c r="H1183" s="15">
        <v>150669.20000000001</v>
      </c>
      <c r="I1183" s="15" t="s">
        <v>11</v>
      </c>
      <c r="J1183" s="15" t="s">
        <v>12</v>
      </c>
      <c r="K1183" s="1" t="str">
        <f t="shared" si="62"/>
        <v/>
      </c>
      <c r="L1183" s="1" t="e">
        <f ca="1">IF(AND(K1183&lt;&gt; "", COUNTIF(SAP!#REF!,K1183)&gt;0),"Matched", "")</f>
        <v>#REF!</v>
      </c>
      <c r="M1183" s="1" t="str">
        <f t="shared" si="60"/>
        <v/>
      </c>
      <c r="N1183" s="1" t="e">
        <f ca="1">IF(AND(M1183&lt;&gt; "", COUNTIF(SAP!#REF!,M1183)&gt;0),"Matched", "")</f>
        <v>#REF!</v>
      </c>
      <c r="O1183" s="1" t="str">
        <f t="shared" si="61"/>
        <v/>
      </c>
      <c r="P1183" s="1" t="e">
        <f ca="1">IF(AND(O1183&lt;&gt; "", COUNTIF(SAP!#REF!,O1183)&gt;0),"Matched", "")</f>
        <v>#REF!</v>
      </c>
      <c r="Q1183" s="1" t="str">
        <f ca="1">IF(D1183="AC","Logic4"&amp;"_"&amp;TEXT(C1183,"dd.mm.yyyy") &amp;"_"&amp; 1408423.65,"")</f>
        <v>Logic4_08.02.2020_1408423.65</v>
      </c>
      <c r="R1183" s="1" t="e">
        <f ca="1">IF(AND(Q1183&lt;&gt; "", COUNTIF(SAP!#REF!,Q1183)&gt;0),"Matched", "")</f>
        <v>#REF!</v>
      </c>
    </row>
    <row r="1184" spans="1:18">
      <c r="A1184" s="9">
        <v>11563327</v>
      </c>
      <c r="B1184" s="10">
        <v>43869</v>
      </c>
      <c r="C1184" s="10">
        <v>43869</v>
      </c>
      <c r="D1184" s="11" t="s">
        <v>10</v>
      </c>
      <c r="E1184" s="11">
        <v>0</v>
      </c>
      <c r="F1184" s="11">
        <v>0</v>
      </c>
      <c r="G1184" s="11">
        <v>5020</v>
      </c>
      <c r="H1184" s="11">
        <v>155689.20000000001</v>
      </c>
      <c r="I1184" s="11" t="s">
        <v>11</v>
      </c>
      <c r="J1184" s="11" t="s">
        <v>12</v>
      </c>
      <c r="K1184" s="1" t="str">
        <f t="shared" si="62"/>
        <v/>
      </c>
      <c r="L1184" s="1" t="e">
        <f ca="1">IF(AND(K1184&lt;&gt; "", COUNTIF(SAP!#REF!,K1184)&gt;0),"Matched", "")</f>
        <v>#REF!</v>
      </c>
      <c r="M1184" s="1" t="str">
        <f t="shared" si="60"/>
        <v/>
      </c>
      <c r="N1184" s="1" t="e">
        <f ca="1">IF(AND(M1184&lt;&gt; "", COUNTIF(SAP!#REF!,M1184)&gt;0),"Matched", "")</f>
        <v>#REF!</v>
      </c>
      <c r="O1184" s="1" t="str">
        <f t="shared" si="61"/>
        <v/>
      </c>
      <c r="P1184" s="1" t="e">
        <f ca="1">IF(AND(O1184&lt;&gt; "", COUNTIF(SAP!#REF!,O1184)&gt;0),"Matched", "")</f>
        <v>#REF!</v>
      </c>
      <c r="Q1184" s="1" t="str">
        <f ca="1">IF(D1184="AC","Logic4"&amp;"_"&amp;TEXT(C1184,"dd.mm.yyyy") &amp;"_"&amp; 1408423.65,"")</f>
        <v>Logic4_08.02.2020_1408423.65</v>
      </c>
      <c r="R1184" s="1" t="e">
        <f ca="1">IF(AND(Q1184&lt;&gt; "", COUNTIF(SAP!#REF!,Q1184)&gt;0),"Matched", "")</f>
        <v>#REF!</v>
      </c>
    </row>
    <row r="1185" spans="1:18">
      <c r="A1185" s="13">
        <v>11563327</v>
      </c>
      <c r="B1185" s="14">
        <v>43869</v>
      </c>
      <c r="C1185" s="14">
        <v>43869</v>
      </c>
      <c r="D1185" s="15" t="s">
        <v>10</v>
      </c>
      <c r="E1185" s="15">
        <v>0</v>
      </c>
      <c r="F1185" s="15">
        <v>0</v>
      </c>
      <c r="G1185" s="15">
        <v>5383</v>
      </c>
      <c r="H1185" s="15">
        <v>161072.20000000001</v>
      </c>
      <c r="I1185" s="15" t="s">
        <v>11</v>
      </c>
      <c r="J1185" s="15" t="s">
        <v>12</v>
      </c>
      <c r="K1185" s="1" t="str">
        <f t="shared" si="62"/>
        <v/>
      </c>
      <c r="L1185" s="1" t="e">
        <f ca="1">IF(AND(K1185&lt;&gt; "", COUNTIF(SAP!#REF!,K1185)&gt;0),"Matched", "")</f>
        <v>#REF!</v>
      </c>
      <c r="M1185" s="1" t="str">
        <f t="shared" si="60"/>
        <v/>
      </c>
      <c r="N1185" s="1" t="e">
        <f ca="1">IF(AND(M1185&lt;&gt; "", COUNTIF(SAP!#REF!,M1185)&gt;0),"Matched", "")</f>
        <v>#REF!</v>
      </c>
      <c r="O1185" s="1" t="str">
        <f t="shared" si="61"/>
        <v/>
      </c>
      <c r="P1185" s="1" t="e">
        <f ca="1">IF(AND(O1185&lt;&gt; "", COUNTIF(SAP!#REF!,O1185)&gt;0),"Matched", "")</f>
        <v>#REF!</v>
      </c>
      <c r="Q1185" s="1" t="str">
        <f ca="1">IF(D1185="AC","Logic4"&amp;"_"&amp;TEXT(C1185,"dd.mm.yyyy") &amp;"_"&amp; 1408423.65,"")</f>
        <v>Logic4_08.02.2020_1408423.65</v>
      </c>
      <c r="R1185" s="1" t="e">
        <f ca="1">IF(AND(Q1185&lt;&gt; "", COUNTIF(SAP!#REF!,Q1185)&gt;0),"Matched", "")</f>
        <v>#REF!</v>
      </c>
    </row>
    <row r="1186" spans="1:18">
      <c r="A1186" s="9">
        <v>11563327</v>
      </c>
      <c r="B1186" s="10">
        <v>43869</v>
      </c>
      <c r="C1186" s="10">
        <v>43869</v>
      </c>
      <c r="D1186" s="11" t="s">
        <v>10</v>
      </c>
      <c r="E1186" s="11">
        <v>0</v>
      </c>
      <c r="F1186" s="11">
        <v>0</v>
      </c>
      <c r="G1186" s="11">
        <v>5710</v>
      </c>
      <c r="H1186" s="11">
        <v>166782.20000000001</v>
      </c>
      <c r="I1186" s="11" t="s">
        <v>11</v>
      </c>
      <c r="J1186" s="11" t="s">
        <v>12</v>
      </c>
      <c r="K1186" s="1" t="str">
        <f t="shared" si="62"/>
        <v/>
      </c>
      <c r="L1186" s="1" t="e">
        <f ca="1">IF(AND(K1186&lt;&gt; "", COUNTIF(SAP!#REF!,K1186)&gt;0),"Matched", "")</f>
        <v>#REF!</v>
      </c>
      <c r="M1186" s="1" t="str">
        <f t="shared" si="60"/>
        <v/>
      </c>
      <c r="N1186" s="1" t="e">
        <f ca="1">IF(AND(M1186&lt;&gt; "", COUNTIF(SAP!#REF!,M1186)&gt;0),"Matched", "")</f>
        <v>#REF!</v>
      </c>
      <c r="O1186" s="1" t="str">
        <f t="shared" si="61"/>
        <v/>
      </c>
      <c r="P1186" s="1" t="e">
        <f ca="1">IF(AND(O1186&lt;&gt; "", COUNTIF(SAP!#REF!,O1186)&gt;0),"Matched", "")</f>
        <v>#REF!</v>
      </c>
      <c r="Q1186" s="1" t="str">
        <f ca="1">IF(D1186="AC","Logic4"&amp;"_"&amp;TEXT(C1186,"dd.mm.yyyy") &amp;"_"&amp; 1408423.65,"")</f>
        <v>Logic4_08.02.2020_1408423.65</v>
      </c>
      <c r="R1186" s="1" t="e">
        <f ca="1">IF(AND(Q1186&lt;&gt; "", COUNTIF(SAP!#REF!,Q1186)&gt;0),"Matched", "")</f>
        <v>#REF!</v>
      </c>
    </row>
    <row r="1187" spans="1:18">
      <c r="A1187" s="13">
        <v>11563327</v>
      </c>
      <c r="B1187" s="14">
        <v>43869</v>
      </c>
      <c r="C1187" s="14">
        <v>43869</v>
      </c>
      <c r="D1187" s="15" t="s">
        <v>10</v>
      </c>
      <c r="E1187" s="15">
        <v>0</v>
      </c>
      <c r="F1187" s="15">
        <v>0</v>
      </c>
      <c r="G1187" s="15">
        <v>5754.7</v>
      </c>
      <c r="H1187" s="15">
        <v>172536.9</v>
      </c>
      <c r="I1187" s="15" t="s">
        <v>11</v>
      </c>
      <c r="J1187" s="15" t="s">
        <v>12</v>
      </c>
      <c r="K1187" s="1" t="str">
        <f t="shared" si="62"/>
        <v/>
      </c>
      <c r="L1187" s="1" t="e">
        <f ca="1">IF(AND(K1187&lt;&gt; "", COUNTIF(SAP!#REF!,K1187)&gt;0),"Matched", "")</f>
        <v>#REF!</v>
      </c>
      <c r="M1187" s="1" t="str">
        <f t="shared" si="60"/>
        <v/>
      </c>
      <c r="N1187" s="1" t="e">
        <f ca="1">IF(AND(M1187&lt;&gt; "", COUNTIF(SAP!#REF!,M1187)&gt;0),"Matched", "")</f>
        <v>#REF!</v>
      </c>
      <c r="O1187" s="1" t="str">
        <f t="shared" si="61"/>
        <v/>
      </c>
      <c r="P1187" s="1" t="e">
        <f ca="1">IF(AND(O1187&lt;&gt; "", COUNTIF(SAP!#REF!,O1187)&gt;0),"Matched", "")</f>
        <v>#REF!</v>
      </c>
      <c r="Q1187" s="1" t="str">
        <f ca="1">IF(D1187="AC","Logic4"&amp;"_"&amp;TEXT(C1187,"dd.mm.yyyy") &amp;"_"&amp; 1408423.65,"")</f>
        <v>Logic4_08.02.2020_1408423.65</v>
      </c>
      <c r="R1187" s="1" t="e">
        <f ca="1">IF(AND(Q1187&lt;&gt; "", COUNTIF(SAP!#REF!,Q1187)&gt;0),"Matched", "")</f>
        <v>#REF!</v>
      </c>
    </row>
    <row r="1188" spans="1:18">
      <c r="A1188" s="9">
        <v>11563327</v>
      </c>
      <c r="B1188" s="10">
        <v>43869</v>
      </c>
      <c r="C1188" s="10">
        <v>43869</v>
      </c>
      <c r="D1188" s="11" t="s">
        <v>10</v>
      </c>
      <c r="E1188" s="11">
        <v>0</v>
      </c>
      <c r="F1188" s="11">
        <v>0</v>
      </c>
      <c r="G1188" s="11">
        <v>5860</v>
      </c>
      <c r="H1188" s="11">
        <v>178396.9</v>
      </c>
      <c r="I1188" s="11" t="s">
        <v>11</v>
      </c>
      <c r="J1188" s="11" t="s">
        <v>12</v>
      </c>
      <c r="K1188" s="1" t="str">
        <f t="shared" si="62"/>
        <v/>
      </c>
      <c r="L1188" s="1" t="e">
        <f ca="1">IF(AND(K1188&lt;&gt; "", COUNTIF(SAP!#REF!,K1188)&gt;0),"Matched", "")</f>
        <v>#REF!</v>
      </c>
      <c r="M1188" s="1" t="str">
        <f t="shared" si="60"/>
        <v/>
      </c>
      <c r="N1188" s="1" t="e">
        <f ca="1">IF(AND(M1188&lt;&gt; "", COUNTIF(SAP!#REF!,M1188)&gt;0),"Matched", "")</f>
        <v>#REF!</v>
      </c>
      <c r="O1188" s="1" t="str">
        <f t="shared" si="61"/>
        <v/>
      </c>
      <c r="P1188" s="1" t="e">
        <f ca="1">IF(AND(O1188&lt;&gt; "", COUNTIF(SAP!#REF!,O1188)&gt;0),"Matched", "")</f>
        <v>#REF!</v>
      </c>
      <c r="Q1188" s="1" t="str">
        <f ca="1">IF(D1188="AC","Logic4"&amp;"_"&amp;TEXT(C1188,"dd.mm.yyyy") &amp;"_"&amp; 1408423.65,"")</f>
        <v>Logic4_08.02.2020_1408423.65</v>
      </c>
      <c r="R1188" s="1" t="e">
        <f ca="1">IF(AND(Q1188&lt;&gt; "", COUNTIF(SAP!#REF!,Q1188)&gt;0),"Matched", "")</f>
        <v>#REF!</v>
      </c>
    </row>
    <row r="1189" spans="1:18">
      <c r="A1189" s="13">
        <v>11563327</v>
      </c>
      <c r="B1189" s="14">
        <v>43869</v>
      </c>
      <c r="C1189" s="14">
        <v>43869</v>
      </c>
      <c r="D1189" s="15" t="s">
        <v>10</v>
      </c>
      <c r="E1189" s="15">
        <v>0</v>
      </c>
      <c r="F1189" s="15">
        <v>0</v>
      </c>
      <c r="G1189" s="15">
        <v>5910</v>
      </c>
      <c r="H1189" s="15">
        <v>184306.9</v>
      </c>
      <c r="I1189" s="15" t="s">
        <v>11</v>
      </c>
      <c r="J1189" s="15" t="s">
        <v>12</v>
      </c>
      <c r="K1189" s="1" t="str">
        <f t="shared" si="62"/>
        <v/>
      </c>
      <c r="L1189" s="1" t="e">
        <f ca="1">IF(AND(K1189&lt;&gt; "", COUNTIF(SAP!#REF!,K1189)&gt;0),"Matched", "")</f>
        <v>#REF!</v>
      </c>
      <c r="M1189" s="1" t="str">
        <f t="shared" si="60"/>
        <v/>
      </c>
      <c r="N1189" s="1" t="e">
        <f ca="1">IF(AND(M1189&lt;&gt; "", COUNTIF(SAP!#REF!,M1189)&gt;0),"Matched", "")</f>
        <v>#REF!</v>
      </c>
      <c r="O1189" s="1" t="str">
        <f t="shared" si="61"/>
        <v/>
      </c>
      <c r="P1189" s="1" t="e">
        <f ca="1">IF(AND(O1189&lt;&gt; "", COUNTIF(SAP!#REF!,O1189)&gt;0),"Matched", "")</f>
        <v>#REF!</v>
      </c>
      <c r="Q1189" s="1" t="str">
        <f ca="1">IF(D1189="AC","Logic4"&amp;"_"&amp;TEXT(C1189,"dd.mm.yyyy") &amp;"_"&amp; 1408423.65,"")</f>
        <v>Logic4_08.02.2020_1408423.65</v>
      </c>
      <c r="R1189" s="1" t="e">
        <f ca="1">IF(AND(Q1189&lt;&gt; "", COUNTIF(SAP!#REF!,Q1189)&gt;0),"Matched", "")</f>
        <v>#REF!</v>
      </c>
    </row>
    <row r="1190" spans="1:18">
      <c r="A1190" s="9">
        <v>11563327</v>
      </c>
      <c r="B1190" s="10">
        <v>43869</v>
      </c>
      <c r="C1190" s="10">
        <v>43869</v>
      </c>
      <c r="D1190" s="11" t="s">
        <v>10</v>
      </c>
      <c r="E1190" s="11">
        <v>0</v>
      </c>
      <c r="F1190" s="11">
        <v>0</v>
      </c>
      <c r="G1190" s="11">
        <v>5975</v>
      </c>
      <c r="H1190" s="11">
        <v>190281.9</v>
      </c>
      <c r="I1190" s="11" t="s">
        <v>11</v>
      </c>
      <c r="J1190" s="11" t="s">
        <v>12</v>
      </c>
      <c r="K1190" s="1" t="str">
        <f t="shared" si="62"/>
        <v/>
      </c>
      <c r="L1190" s="1" t="e">
        <f ca="1">IF(AND(K1190&lt;&gt; "", COUNTIF(SAP!#REF!,K1190)&gt;0),"Matched", "")</f>
        <v>#REF!</v>
      </c>
      <c r="M1190" s="1" t="str">
        <f t="shared" si="60"/>
        <v/>
      </c>
      <c r="N1190" s="1" t="e">
        <f ca="1">IF(AND(M1190&lt;&gt; "", COUNTIF(SAP!#REF!,M1190)&gt;0),"Matched", "")</f>
        <v>#REF!</v>
      </c>
      <c r="O1190" s="1" t="str">
        <f t="shared" si="61"/>
        <v/>
      </c>
      <c r="P1190" s="1" t="e">
        <f ca="1">IF(AND(O1190&lt;&gt; "", COUNTIF(SAP!#REF!,O1190)&gt;0),"Matched", "")</f>
        <v>#REF!</v>
      </c>
      <c r="Q1190" s="1" t="str">
        <f ca="1">IF(D1190="AC","Logic4"&amp;"_"&amp;TEXT(C1190,"dd.mm.yyyy") &amp;"_"&amp; 1408423.65,"")</f>
        <v>Logic4_08.02.2020_1408423.65</v>
      </c>
      <c r="R1190" s="1" t="e">
        <f ca="1">IF(AND(Q1190&lt;&gt; "", COUNTIF(SAP!#REF!,Q1190)&gt;0),"Matched", "")</f>
        <v>#REF!</v>
      </c>
    </row>
    <row r="1191" spans="1:18">
      <c r="A1191" s="13">
        <v>11563327</v>
      </c>
      <c r="B1191" s="14">
        <v>43869</v>
      </c>
      <c r="C1191" s="14">
        <v>43869</v>
      </c>
      <c r="D1191" s="15" t="s">
        <v>10</v>
      </c>
      <c r="E1191" s="15">
        <v>0</v>
      </c>
      <c r="F1191" s="15">
        <v>0</v>
      </c>
      <c r="G1191" s="15">
        <v>5992.9</v>
      </c>
      <c r="H1191" s="15">
        <v>196274.8</v>
      </c>
      <c r="I1191" s="15" t="s">
        <v>11</v>
      </c>
      <c r="J1191" s="15" t="s">
        <v>12</v>
      </c>
      <c r="K1191" s="1" t="str">
        <f t="shared" si="62"/>
        <v/>
      </c>
      <c r="L1191" s="1" t="e">
        <f ca="1">IF(AND(K1191&lt;&gt; "", COUNTIF(SAP!#REF!,K1191)&gt;0),"Matched", "")</f>
        <v>#REF!</v>
      </c>
      <c r="M1191" s="1" t="str">
        <f t="shared" ref="M1191:M1254" si="63">IF(D1191="TR","Logic2"&amp;"_"&amp;TEXT(C1191,"dd.mm.yyyy") &amp;"_"&amp; F1191,"")</f>
        <v/>
      </c>
      <c r="N1191" s="1" t="e">
        <f ca="1">IF(AND(M1191&lt;&gt; "", COUNTIF(SAP!#REF!,M1191)&gt;0),"Matched", "")</f>
        <v>#REF!</v>
      </c>
      <c r="O1191" s="1" t="str">
        <f t="shared" ref="O1191:O1254" si="64">IF(D1191="AF","Logic3"&amp;"_"&amp;G1191,"")</f>
        <v/>
      </c>
      <c r="P1191" s="1" t="e">
        <f ca="1">IF(AND(O1191&lt;&gt; "", COUNTIF(SAP!#REF!,O1191)&gt;0),"Matched", "")</f>
        <v>#REF!</v>
      </c>
      <c r="Q1191" s="1" t="str">
        <f ca="1">IF(D1191="AC","Logic4"&amp;"_"&amp;TEXT(C1191,"dd.mm.yyyy") &amp;"_"&amp; 1408423.65,"")</f>
        <v>Logic4_08.02.2020_1408423.65</v>
      </c>
      <c r="R1191" s="1" t="e">
        <f ca="1">IF(AND(Q1191&lt;&gt; "", COUNTIF(SAP!#REF!,Q1191)&gt;0),"Matched", "")</f>
        <v>#REF!</v>
      </c>
    </row>
    <row r="1192" spans="1:18">
      <c r="A1192" s="9">
        <v>11563327</v>
      </c>
      <c r="B1192" s="10">
        <v>43869</v>
      </c>
      <c r="C1192" s="10">
        <v>43869</v>
      </c>
      <c r="D1192" s="11" t="s">
        <v>10</v>
      </c>
      <c r="E1192" s="11">
        <v>0</v>
      </c>
      <c r="F1192" s="11">
        <v>0</v>
      </c>
      <c r="G1192" s="11">
        <v>6380.89</v>
      </c>
      <c r="H1192" s="11">
        <v>202655.69</v>
      </c>
      <c r="I1192" s="11" t="s">
        <v>11</v>
      </c>
      <c r="J1192" s="11" t="s">
        <v>12</v>
      </c>
      <c r="K1192" s="1" t="str">
        <f t="shared" si="62"/>
        <v/>
      </c>
      <c r="L1192" s="1" t="e">
        <f ca="1">IF(AND(K1192&lt;&gt; "", COUNTIF(SAP!#REF!,K1192)&gt;0),"Matched", "")</f>
        <v>#REF!</v>
      </c>
      <c r="M1192" s="1" t="str">
        <f t="shared" si="63"/>
        <v/>
      </c>
      <c r="N1192" s="1" t="e">
        <f ca="1">IF(AND(M1192&lt;&gt; "", COUNTIF(SAP!#REF!,M1192)&gt;0),"Matched", "")</f>
        <v>#REF!</v>
      </c>
      <c r="O1192" s="1" t="str">
        <f t="shared" si="64"/>
        <v/>
      </c>
      <c r="P1192" s="1" t="e">
        <f ca="1">IF(AND(O1192&lt;&gt; "", COUNTIF(SAP!#REF!,O1192)&gt;0),"Matched", "")</f>
        <v>#REF!</v>
      </c>
      <c r="Q1192" s="1" t="str">
        <f ca="1">IF(D1192="AC","Logic4"&amp;"_"&amp;TEXT(C1192,"dd.mm.yyyy") &amp;"_"&amp; 1408423.65,"")</f>
        <v>Logic4_08.02.2020_1408423.65</v>
      </c>
      <c r="R1192" s="1" t="e">
        <f ca="1">IF(AND(Q1192&lt;&gt; "", COUNTIF(SAP!#REF!,Q1192)&gt;0),"Matched", "")</f>
        <v>#REF!</v>
      </c>
    </row>
    <row r="1193" spans="1:18">
      <c r="A1193" s="13">
        <v>11563327</v>
      </c>
      <c r="B1193" s="14">
        <v>43869</v>
      </c>
      <c r="C1193" s="14">
        <v>43869</v>
      </c>
      <c r="D1193" s="15" t="s">
        <v>10</v>
      </c>
      <c r="E1193" s="15">
        <v>0</v>
      </c>
      <c r="F1193" s="15">
        <v>0</v>
      </c>
      <c r="G1193" s="15">
        <v>6557</v>
      </c>
      <c r="H1193" s="15">
        <v>209212.69</v>
      </c>
      <c r="I1193" s="15" t="s">
        <v>11</v>
      </c>
      <c r="J1193" s="15" t="s">
        <v>12</v>
      </c>
      <c r="K1193" s="1" t="str">
        <f t="shared" si="62"/>
        <v/>
      </c>
      <c r="L1193" s="1" t="e">
        <f ca="1">IF(AND(K1193&lt;&gt; "", COUNTIF(SAP!#REF!,K1193)&gt;0),"Matched", "")</f>
        <v>#REF!</v>
      </c>
      <c r="M1193" s="1" t="str">
        <f t="shared" si="63"/>
        <v/>
      </c>
      <c r="N1193" s="1" t="e">
        <f ca="1">IF(AND(M1193&lt;&gt; "", COUNTIF(SAP!#REF!,M1193)&gt;0),"Matched", "")</f>
        <v>#REF!</v>
      </c>
      <c r="O1193" s="1" t="str">
        <f t="shared" si="64"/>
        <v/>
      </c>
      <c r="P1193" s="1" t="e">
        <f ca="1">IF(AND(O1193&lt;&gt; "", COUNTIF(SAP!#REF!,O1193)&gt;0),"Matched", "")</f>
        <v>#REF!</v>
      </c>
      <c r="Q1193" s="1" t="str">
        <f ca="1">IF(D1193="AC","Logic4"&amp;"_"&amp;TEXT(C1193,"dd.mm.yyyy") &amp;"_"&amp; 1408423.65,"")</f>
        <v>Logic4_08.02.2020_1408423.65</v>
      </c>
      <c r="R1193" s="1" t="e">
        <f ca="1">IF(AND(Q1193&lt;&gt; "", COUNTIF(SAP!#REF!,Q1193)&gt;0),"Matched", "")</f>
        <v>#REF!</v>
      </c>
    </row>
    <row r="1194" spans="1:18">
      <c r="A1194" s="9">
        <v>11563327</v>
      </c>
      <c r="B1194" s="10">
        <v>43869</v>
      </c>
      <c r="C1194" s="10">
        <v>43869</v>
      </c>
      <c r="D1194" s="11" t="s">
        <v>10</v>
      </c>
      <c r="E1194" s="11">
        <v>0</v>
      </c>
      <c r="F1194" s="11">
        <v>0</v>
      </c>
      <c r="G1194" s="11">
        <v>6570</v>
      </c>
      <c r="H1194" s="11">
        <v>215782.69</v>
      </c>
      <c r="I1194" s="11" t="s">
        <v>11</v>
      </c>
      <c r="J1194" s="11" t="s">
        <v>12</v>
      </c>
      <c r="K1194" s="1" t="str">
        <f t="shared" si="62"/>
        <v/>
      </c>
      <c r="L1194" s="1" t="e">
        <f ca="1">IF(AND(K1194&lt;&gt; "", COUNTIF(SAP!#REF!,K1194)&gt;0),"Matched", "")</f>
        <v>#REF!</v>
      </c>
      <c r="M1194" s="1" t="str">
        <f t="shared" si="63"/>
        <v/>
      </c>
      <c r="N1194" s="1" t="e">
        <f ca="1">IF(AND(M1194&lt;&gt; "", COUNTIF(SAP!#REF!,M1194)&gt;0),"Matched", "")</f>
        <v>#REF!</v>
      </c>
      <c r="O1194" s="1" t="str">
        <f t="shared" si="64"/>
        <v/>
      </c>
      <c r="P1194" s="1" t="e">
        <f ca="1">IF(AND(O1194&lt;&gt; "", COUNTIF(SAP!#REF!,O1194)&gt;0),"Matched", "")</f>
        <v>#REF!</v>
      </c>
      <c r="Q1194" s="1" t="str">
        <f ca="1">IF(D1194="AC","Logic4"&amp;"_"&amp;TEXT(C1194,"dd.mm.yyyy") &amp;"_"&amp; 1408423.65,"")</f>
        <v>Logic4_08.02.2020_1408423.65</v>
      </c>
      <c r="R1194" s="1" t="e">
        <f ca="1">IF(AND(Q1194&lt;&gt; "", COUNTIF(SAP!#REF!,Q1194)&gt;0),"Matched", "")</f>
        <v>#REF!</v>
      </c>
    </row>
    <row r="1195" spans="1:18">
      <c r="A1195" s="13">
        <v>11563327</v>
      </c>
      <c r="B1195" s="14">
        <v>43869</v>
      </c>
      <c r="C1195" s="14">
        <v>43869</v>
      </c>
      <c r="D1195" s="15" t="s">
        <v>10</v>
      </c>
      <c r="E1195" s="15">
        <v>0</v>
      </c>
      <c r="F1195" s="15">
        <v>0</v>
      </c>
      <c r="G1195" s="15">
        <v>6717.8</v>
      </c>
      <c r="H1195" s="15">
        <v>222500.49</v>
      </c>
      <c r="I1195" s="15" t="s">
        <v>11</v>
      </c>
      <c r="J1195" s="15" t="s">
        <v>12</v>
      </c>
      <c r="K1195" s="1" t="str">
        <f t="shared" si="62"/>
        <v/>
      </c>
      <c r="L1195" s="1" t="e">
        <f ca="1">IF(AND(K1195&lt;&gt; "", COUNTIF(SAP!#REF!,K1195)&gt;0),"Matched", "")</f>
        <v>#REF!</v>
      </c>
      <c r="M1195" s="1" t="str">
        <f t="shared" si="63"/>
        <v/>
      </c>
      <c r="N1195" s="1" t="e">
        <f ca="1">IF(AND(M1195&lt;&gt; "", COUNTIF(SAP!#REF!,M1195)&gt;0),"Matched", "")</f>
        <v>#REF!</v>
      </c>
      <c r="O1195" s="1" t="str">
        <f t="shared" si="64"/>
        <v/>
      </c>
      <c r="P1195" s="1" t="e">
        <f ca="1">IF(AND(O1195&lt;&gt; "", COUNTIF(SAP!#REF!,O1195)&gt;0),"Matched", "")</f>
        <v>#REF!</v>
      </c>
      <c r="Q1195" s="1" t="str">
        <f ca="1">IF(D1195="AC","Logic4"&amp;"_"&amp;TEXT(C1195,"dd.mm.yyyy") &amp;"_"&amp; 1408423.65,"")</f>
        <v>Logic4_08.02.2020_1408423.65</v>
      </c>
      <c r="R1195" s="1" t="e">
        <f ca="1">IF(AND(Q1195&lt;&gt; "", COUNTIF(SAP!#REF!,Q1195)&gt;0),"Matched", "")</f>
        <v>#REF!</v>
      </c>
    </row>
    <row r="1196" spans="1:18">
      <c r="A1196" s="9">
        <v>11563327</v>
      </c>
      <c r="B1196" s="10">
        <v>43869</v>
      </c>
      <c r="C1196" s="10">
        <v>43869</v>
      </c>
      <c r="D1196" s="11" t="s">
        <v>10</v>
      </c>
      <c r="E1196" s="11">
        <v>0</v>
      </c>
      <c r="F1196" s="11">
        <v>0</v>
      </c>
      <c r="G1196" s="11">
        <v>6768.5</v>
      </c>
      <c r="H1196" s="11">
        <v>229268.99</v>
      </c>
      <c r="I1196" s="11" t="s">
        <v>11</v>
      </c>
      <c r="J1196" s="11" t="s">
        <v>12</v>
      </c>
      <c r="K1196" s="1" t="str">
        <f t="shared" si="62"/>
        <v/>
      </c>
      <c r="L1196" s="1" t="e">
        <f ca="1">IF(AND(K1196&lt;&gt; "", COUNTIF(SAP!#REF!,K1196)&gt;0),"Matched", "")</f>
        <v>#REF!</v>
      </c>
      <c r="M1196" s="1" t="str">
        <f t="shared" si="63"/>
        <v/>
      </c>
      <c r="N1196" s="1" t="e">
        <f ca="1">IF(AND(M1196&lt;&gt; "", COUNTIF(SAP!#REF!,M1196)&gt;0),"Matched", "")</f>
        <v>#REF!</v>
      </c>
      <c r="O1196" s="1" t="str">
        <f t="shared" si="64"/>
        <v/>
      </c>
      <c r="P1196" s="1" t="e">
        <f ca="1">IF(AND(O1196&lt;&gt; "", COUNTIF(SAP!#REF!,O1196)&gt;0),"Matched", "")</f>
        <v>#REF!</v>
      </c>
      <c r="Q1196" s="1" t="str">
        <f ca="1">IF(D1196="AC","Logic4"&amp;"_"&amp;TEXT(C1196,"dd.mm.yyyy") &amp;"_"&amp; 1408423.65,"")</f>
        <v>Logic4_08.02.2020_1408423.65</v>
      </c>
      <c r="R1196" s="1" t="e">
        <f ca="1">IF(AND(Q1196&lt;&gt; "", COUNTIF(SAP!#REF!,Q1196)&gt;0),"Matched", "")</f>
        <v>#REF!</v>
      </c>
    </row>
    <row r="1197" spans="1:18">
      <c r="A1197" s="13">
        <v>11563327</v>
      </c>
      <c r="B1197" s="14">
        <v>43869</v>
      </c>
      <c r="C1197" s="14">
        <v>43869</v>
      </c>
      <c r="D1197" s="15" t="s">
        <v>10</v>
      </c>
      <c r="E1197" s="15">
        <v>0</v>
      </c>
      <c r="F1197" s="15">
        <v>0</v>
      </c>
      <c r="G1197" s="15">
        <v>6925.55</v>
      </c>
      <c r="H1197" s="15">
        <v>236194.54</v>
      </c>
      <c r="I1197" s="15" t="s">
        <v>11</v>
      </c>
      <c r="J1197" s="15" t="s">
        <v>12</v>
      </c>
      <c r="K1197" s="1" t="str">
        <f t="shared" si="62"/>
        <v/>
      </c>
      <c r="L1197" s="1" t="e">
        <f ca="1">IF(AND(K1197&lt;&gt; "", COUNTIF(SAP!#REF!,K1197)&gt;0),"Matched", "")</f>
        <v>#REF!</v>
      </c>
      <c r="M1197" s="1" t="str">
        <f t="shared" si="63"/>
        <v/>
      </c>
      <c r="N1197" s="1" t="e">
        <f ca="1">IF(AND(M1197&lt;&gt; "", COUNTIF(SAP!#REF!,M1197)&gt;0),"Matched", "")</f>
        <v>#REF!</v>
      </c>
      <c r="O1197" s="1" t="str">
        <f t="shared" si="64"/>
        <v/>
      </c>
      <c r="P1197" s="1" t="e">
        <f ca="1">IF(AND(O1197&lt;&gt; "", COUNTIF(SAP!#REF!,O1197)&gt;0),"Matched", "")</f>
        <v>#REF!</v>
      </c>
      <c r="Q1197" s="1" t="str">
        <f ca="1">IF(D1197="AC","Logic4"&amp;"_"&amp;TEXT(C1197,"dd.mm.yyyy") &amp;"_"&amp; 1408423.65,"")</f>
        <v>Logic4_08.02.2020_1408423.65</v>
      </c>
      <c r="R1197" s="1" t="e">
        <f ca="1">IF(AND(Q1197&lt;&gt; "", COUNTIF(SAP!#REF!,Q1197)&gt;0),"Matched", "")</f>
        <v>#REF!</v>
      </c>
    </row>
    <row r="1198" spans="1:18">
      <c r="A1198" s="9">
        <v>11563327</v>
      </c>
      <c r="B1198" s="10">
        <v>43869</v>
      </c>
      <c r="C1198" s="10">
        <v>43869</v>
      </c>
      <c r="D1198" s="11" t="s">
        <v>10</v>
      </c>
      <c r="E1198" s="11">
        <v>0</v>
      </c>
      <c r="F1198" s="11">
        <v>0</v>
      </c>
      <c r="G1198" s="11">
        <v>7140</v>
      </c>
      <c r="H1198" s="11">
        <v>243334.54</v>
      </c>
      <c r="I1198" s="11" t="s">
        <v>11</v>
      </c>
      <c r="J1198" s="11" t="s">
        <v>12</v>
      </c>
      <c r="K1198" s="1" t="str">
        <f t="shared" si="62"/>
        <v/>
      </c>
      <c r="L1198" s="1" t="e">
        <f ca="1">IF(AND(K1198&lt;&gt; "", COUNTIF(SAP!#REF!,K1198)&gt;0),"Matched", "")</f>
        <v>#REF!</v>
      </c>
      <c r="M1198" s="1" t="str">
        <f t="shared" si="63"/>
        <v/>
      </c>
      <c r="N1198" s="1" t="e">
        <f ca="1">IF(AND(M1198&lt;&gt; "", COUNTIF(SAP!#REF!,M1198)&gt;0),"Matched", "")</f>
        <v>#REF!</v>
      </c>
      <c r="O1198" s="1" t="str">
        <f t="shared" si="64"/>
        <v/>
      </c>
      <c r="P1198" s="1" t="e">
        <f ca="1">IF(AND(O1198&lt;&gt; "", COUNTIF(SAP!#REF!,O1198)&gt;0),"Matched", "")</f>
        <v>#REF!</v>
      </c>
      <c r="Q1198" s="1" t="str">
        <f ca="1">IF(D1198="AC","Logic4"&amp;"_"&amp;TEXT(C1198,"dd.mm.yyyy") &amp;"_"&amp; 1408423.65,"")</f>
        <v>Logic4_08.02.2020_1408423.65</v>
      </c>
      <c r="R1198" s="1" t="e">
        <f ca="1">IF(AND(Q1198&lt;&gt; "", COUNTIF(SAP!#REF!,Q1198)&gt;0),"Matched", "")</f>
        <v>#REF!</v>
      </c>
    </row>
    <row r="1199" spans="1:18">
      <c r="A1199" s="13">
        <v>11563327</v>
      </c>
      <c r="B1199" s="14">
        <v>43869</v>
      </c>
      <c r="C1199" s="14">
        <v>43869</v>
      </c>
      <c r="D1199" s="15" t="s">
        <v>10</v>
      </c>
      <c r="E1199" s="15">
        <v>0</v>
      </c>
      <c r="F1199" s="15">
        <v>0</v>
      </c>
      <c r="G1199" s="15">
        <v>7259.1</v>
      </c>
      <c r="H1199" s="15">
        <v>250593.64</v>
      </c>
      <c r="I1199" s="15" t="s">
        <v>11</v>
      </c>
      <c r="J1199" s="15" t="s">
        <v>12</v>
      </c>
      <c r="K1199" s="1" t="str">
        <f t="shared" si="62"/>
        <v/>
      </c>
      <c r="L1199" s="1" t="e">
        <f ca="1">IF(AND(K1199&lt;&gt; "", COUNTIF(SAP!#REF!,K1199)&gt;0),"Matched", "")</f>
        <v>#REF!</v>
      </c>
      <c r="M1199" s="1" t="str">
        <f t="shared" si="63"/>
        <v/>
      </c>
      <c r="N1199" s="1" t="e">
        <f ca="1">IF(AND(M1199&lt;&gt; "", COUNTIF(SAP!#REF!,M1199)&gt;0),"Matched", "")</f>
        <v>#REF!</v>
      </c>
      <c r="O1199" s="1" t="str">
        <f t="shared" si="64"/>
        <v/>
      </c>
      <c r="P1199" s="1" t="e">
        <f ca="1">IF(AND(O1199&lt;&gt; "", COUNTIF(SAP!#REF!,O1199)&gt;0),"Matched", "")</f>
        <v>#REF!</v>
      </c>
      <c r="Q1199" s="1" t="str">
        <f ca="1">IF(D1199="AC","Logic4"&amp;"_"&amp;TEXT(C1199,"dd.mm.yyyy") &amp;"_"&amp; 1408423.65,"")</f>
        <v>Logic4_08.02.2020_1408423.65</v>
      </c>
      <c r="R1199" s="1" t="e">
        <f ca="1">IF(AND(Q1199&lt;&gt; "", COUNTIF(SAP!#REF!,Q1199)&gt;0),"Matched", "")</f>
        <v>#REF!</v>
      </c>
    </row>
    <row r="1200" spans="1:18">
      <c r="A1200" s="9">
        <v>11563327</v>
      </c>
      <c r="B1200" s="10">
        <v>43869</v>
      </c>
      <c r="C1200" s="10">
        <v>43869</v>
      </c>
      <c r="D1200" s="11" t="s">
        <v>10</v>
      </c>
      <c r="E1200" s="11">
        <v>0</v>
      </c>
      <c r="F1200" s="11">
        <v>0</v>
      </c>
      <c r="G1200" s="11">
        <v>7280</v>
      </c>
      <c r="H1200" s="11">
        <v>257873.64</v>
      </c>
      <c r="I1200" s="11" t="s">
        <v>11</v>
      </c>
      <c r="J1200" s="11" t="s">
        <v>12</v>
      </c>
      <c r="K1200" s="1" t="str">
        <f t="shared" si="62"/>
        <v/>
      </c>
      <c r="L1200" s="1" t="e">
        <f ca="1">IF(AND(K1200&lt;&gt; "", COUNTIF(SAP!#REF!,K1200)&gt;0),"Matched", "")</f>
        <v>#REF!</v>
      </c>
      <c r="M1200" s="1" t="str">
        <f t="shared" si="63"/>
        <v/>
      </c>
      <c r="N1200" s="1" t="e">
        <f ca="1">IF(AND(M1200&lt;&gt; "", COUNTIF(SAP!#REF!,M1200)&gt;0),"Matched", "")</f>
        <v>#REF!</v>
      </c>
      <c r="O1200" s="1" t="str">
        <f t="shared" si="64"/>
        <v/>
      </c>
      <c r="P1200" s="1" t="e">
        <f ca="1">IF(AND(O1200&lt;&gt; "", COUNTIF(SAP!#REF!,O1200)&gt;0),"Matched", "")</f>
        <v>#REF!</v>
      </c>
      <c r="Q1200" s="1" t="str">
        <f ca="1">IF(D1200="AC","Logic4"&amp;"_"&amp;TEXT(C1200,"dd.mm.yyyy") &amp;"_"&amp; 1408423.65,"")</f>
        <v>Logic4_08.02.2020_1408423.65</v>
      </c>
      <c r="R1200" s="1" t="e">
        <f ca="1">IF(AND(Q1200&lt;&gt; "", COUNTIF(SAP!#REF!,Q1200)&gt;0),"Matched", "")</f>
        <v>#REF!</v>
      </c>
    </row>
    <row r="1201" spans="1:18">
      <c r="A1201" s="13">
        <v>11563327</v>
      </c>
      <c r="B1201" s="14">
        <v>43869</v>
      </c>
      <c r="C1201" s="14">
        <v>43869</v>
      </c>
      <c r="D1201" s="15" t="s">
        <v>10</v>
      </c>
      <c r="E1201" s="15">
        <v>0</v>
      </c>
      <c r="F1201" s="15">
        <v>0</v>
      </c>
      <c r="G1201" s="15">
        <v>7462.4</v>
      </c>
      <c r="H1201" s="15">
        <v>265336.03999999998</v>
      </c>
      <c r="I1201" s="15" t="s">
        <v>11</v>
      </c>
      <c r="J1201" s="15" t="s">
        <v>12</v>
      </c>
      <c r="K1201" s="1" t="str">
        <f t="shared" si="62"/>
        <v/>
      </c>
      <c r="L1201" s="1" t="e">
        <f ca="1">IF(AND(K1201&lt;&gt; "", COUNTIF(SAP!#REF!,K1201)&gt;0),"Matched", "")</f>
        <v>#REF!</v>
      </c>
      <c r="M1201" s="1" t="str">
        <f t="shared" si="63"/>
        <v/>
      </c>
      <c r="N1201" s="1" t="e">
        <f ca="1">IF(AND(M1201&lt;&gt; "", COUNTIF(SAP!#REF!,M1201)&gt;0),"Matched", "")</f>
        <v>#REF!</v>
      </c>
      <c r="O1201" s="1" t="str">
        <f t="shared" si="64"/>
        <v/>
      </c>
      <c r="P1201" s="1" t="e">
        <f ca="1">IF(AND(O1201&lt;&gt; "", COUNTIF(SAP!#REF!,O1201)&gt;0),"Matched", "")</f>
        <v>#REF!</v>
      </c>
      <c r="Q1201" s="1" t="str">
        <f ca="1">IF(D1201="AC","Logic4"&amp;"_"&amp;TEXT(C1201,"dd.mm.yyyy") &amp;"_"&amp; 1408423.65,"")</f>
        <v>Logic4_08.02.2020_1408423.65</v>
      </c>
      <c r="R1201" s="1" t="e">
        <f ca="1">IF(AND(Q1201&lt;&gt; "", COUNTIF(SAP!#REF!,Q1201)&gt;0),"Matched", "")</f>
        <v>#REF!</v>
      </c>
    </row>
    <row r="1202" spans="1:18">
      <c r="A1202" s="9">
        <v>11563327</v>
      </c>
      <c r="B1202" s="10">
        <v>43869</v>
      </c>
      <c r="C1202" s="10">
        <v>43869</v>
      </c>
      <c r="D1202" s="11" t="s">
        <v>10</v>
      </c>
      <c r="E1202" s="11">
        <v>0</v>
      </c>
      <c r="F1202" s="11">
        <v>0</v>
      </c>
      <c r="G1202" s="11">
        <v>7589</v>
      </c>
      <c r="H1202" s="11">
        <v>272925.03999999998</v>
      </c>
      <c r="I1202" s="11" t="s">
        <v>11</v>
      </c>
      <c r="J1202" s="11" t="s">
        <v>12</v>
      </c>
      <c r="K1202" s="1" t="str">
        <f t="shared" si="62"/>
        <v/>
      </c>
      <c r="L1202" s="1" t="e">
        <f ca="1">IF(AND(K1202&lt;&gt; "", COUNTIF(SAP!#REF!,K1202)&gt;0),"Matched", "")</f>
        <v>#REF!</v>
      </c>
      <c r="M1202" s="1" t="str">
        <f t="shared" si="63"/>
        <v/>
      </c>
      <c r="N1202" s="1" t="e">
        <f ca="1">IF(AND(M1202&lt;&gt; "", COUNTIF(SAP!#REF!,M1202)&gt;0),"Matched", "")</f>
        <v>#REF!</v>
      </c>
      <c r="O1202" s="1" t="str">
        <f t="shared" si="64"/>
        <v/>
      </c>
      <c r="P1202" s="1" t="e">
        <f ca="1">IF(AND(O1202&lt;&gt; "", COUNTIF(SAP!#REF!,O1202)&gt;0),"Matched", "")</f>
        <v>#REF!</v>
      </c>
      <c r="Q1202" s="1" t="str">
        <f ca="1">IF(D1202="AC","Logic4"&amp;"_"&amp;TEXT(C1202,"dd.mm.yyyy") &amp;"_"&amp; 1408423.65,"")</f>
        <v>Logic4_08.02.2020_1408423.65</v>
      </c>
      <c r="R1202" s="1" t="e">
        <f ca="1">IF(AND(Q1202&lt;&gt; "", COUNTIF(SAP!#REF!,Q1202)&gt;0),"Matched", "")</f>
        <v>#REF!</v>
      </c>
    </row>
    <row r="1203" spans="1:18">
      <c r="A1203" s="13">
        <v>11563327</v>
      </c>
      <c r="B1203" s="14">
        <v>43869</v>
      </c>
      <c r="C1203" s="14">
        <v>43869</v>
      </c>
      <c r="D1203" s="15" t="s">
        <v>10</v>
      </c>
      <c r="E1203" s="15">
        <v>0</v>
      </c>
      <c r="F1203" s="15">
        <v>0</v>
      </c>
      <c r="G1203" s="15">
        <v>7620</v>
      </c>
      <c r="H1203" s="15">
        <v>280545.03999999998</v>
      </c>
      <c r="I1203" s="15" t="s">
        <v>11</v>
      </c>
      <c r="J1203" s="15" t="s">
        <v>12</v>
      </c>
      <c r="K1203" s="1" t="str">
        <f t="shared" si="62"/>
        <v/>
      </c>
      <c r="L1203" s="1" t="e">
        <f ca="1">IF(AND(K1203&lt;&gt; "", COUNTIF(SAP!#REF!,K1203)&gt;0),"Matched", "")</f>
        <v>#REF!</v>
      </c>
      <c r="M1203" s="1" t="str">
        <f t="shared" si="63"/>
        <v/>
      </c>
      <c r="N1203" s="1" t="e">
        <f ca="1">IF(AND(M1203&lt;&gt; "", COUNTIF(SAP!#REF!,M1203)&gt;0),"Matched", "")</f>
        <v>#REF!</v>
      </c>
      <c r="O1203" s="1" t="str">
        <f t="shared" si="64"/>
        <v/>
      </c>
      <c r="P1203" s="1" t="e">
        <f ca="1">IF(AND(O1203&lt;&gt; "", COUNTIF(SAP!#REF!,O1203)&gt;0),"Matched", "")</f>
        <v>#REF!</v>
      </c>
      <c r="Q1203" s="1" t="str">
        <f ca="1">IF(D1203="AC","Logic4"&amp;"_"&amp;TEXT(C1203,"dd.mm.yyyy") &amp;"_"&amp; 1408423.65,"")</f>
        <v>Logic4_08.02.2020_1408423.65</v>
      </c>
      <c r="R1203" s="1" t="e">
        <f ca="1">IF(AND(Q1203&lt;&gt; "", COUNTIF(SAP!#REF!,Q1203)&gt;0),"Matched", "")</f>
        <v>#REF!</v>
      </c>
    </row>
    <row r="1204" spans="1:18">
      <c r="A1204" s="9">
        <v>11563327</v>
      </c>
      <c r="B1204" s="10">
        <v>43869</v>
      </c>
      <c r="C1204" s="10">
        <v>43869</v>
      </c>
      <c r="D1204" s="11" t="s">
        <v>10</v>
      </c>
      <c r="E1204" s="11">
        <v>0</v>
      </c>
      <c r="F1204" s="11">
        <v>0</v>
      </c>
      <c r="G1204" s="11">
        <v>7917.1</v>
      </c>
      <c r="H1204" s="11">
        <v>288462.14</v>
      </c>
      <c r="I1204" s="11" t="s">
        <v>11</v>
      </c>
      <c r="J1204" s="11" t="s">
        <v>12</v>
      </c>
      <c r="K1204" s="1" t="str">
        <f t="shared" si="62"/>
        <v/>
      </c>
      <c r="L1204" s="1" t="e">
        <f ca="1">IF(AND(K1204&lt;&gt; "", COUNTIF(SAP!#REF!,K1204)&gt;0),"Matched", "")</f>
        <v>#REF!</v>
      </c>
      <c r="M1204" s="1" t="str">
        <f t="shared" si="63"/>
        <v/>
      </c>
      <c r="N1204" s="1" t="e">
        <f ca="1">IF(AND(M1204&lt;&gt; "", COUNTIF(SAP!#REF!,M1204)&gt;0),"Matched", "")</f>
        <v>#REF!</v>
      </c>
      <c r="O1204" s="1" t="str">
        <f t="shared" si="64"/>
        <v/>
      </c>
      <c r="P1204" s="1" t="e">
        <f ca="1">IF(AND(O1204&lt;&gt; "", COUNTIF(SAP!#REF!,O1204)&gt;0),"Matched", "")</f>
        <v>#REF!</v>
      </c>
      <c r="Q1204" s="1" t="str">
        <f ca="1">IF(D1204="AC","Logic4"&amp;"_"&amp;TEXT(C1204,"dd.mm.yyyy") &amp;"_"&amp; 1408423.65,"")</f>
        <v>Logic4_08.02.2020_1408423.65</v>
      </c>
      <c r="R1204" s="1" t="e">
        <f ca="1">IF(AND(Q1204&lt;&gt; "", COUNTIF(SAP!#REF!,Q1204)&gt;0),"Matched", "")</f>
        <v>#REF!</v>
      </c>
    </row>
    <row r="1205" spans="1:18">
      <c r="A1205" s="13">
        <v>11563327</v>
      </c>
      <c r="B1205" s="14">
        <v>43869</v>
      </c>
      <c r="C1205" s="14">
        <v>43869</v>
      </c>
      <c r="D1205" s="15" t="s">
        <v>10</v>
      </c>
      <c r="E1205" s="15">
        <v>0</v>
      </c>
      <c r="F1205" s="15">
        <v>0</v>
      </c>
      <c r="G1205" s="15">
        <v>7972</v>
      </c>
      <c r="H1205" s="15">
        <v>296434.14</v>
      </c>
      <c r="I1205" s="15" t="s">
        <v>11</v>
      </c>
      <c r="J1205" s="15" t="s">
        <v>12</v>
      </c>
      <c r="K1205" s="1" t="str">
        <f t="shared" si="62"/>
        <v/>
      </c>
      <c r="L1205" s="1" t="e">
        <f ca="1">IF(AND(K1205&lt;&gt; "", COUNTIF(SAP!#REF!,K1205)&gt;0),"Matched", "")</f>
        <v>#REF!</v>
      </c>
      <c r="M1205" s="1" t="str">
        <f t="shared" si="63"/>
        <v/>
      </c>
      <c r="N1205" s="1" t="e">
        <f ca="1">IF(AND(M1205&lt;&gt; "", COUNTIF(SAP!#REF!,M1205)&gt;0),"Matched", "")</f>
        <v>#REF!</v>
      </c>
      <c r="O1205" s="1" t="str">
        <f t="shared" si="64"/>
        <v/>
      </c>
      <c r="P1205" s="1" t="e">
        <f ca="1">IF(AND(O1205&lt;&gt; "", COUNTIF(SAP!#REF!,O1205)&gt;0),"Matched", "")</f>
        <v>#REF!</v>
      </c>
      <c r="Q1205" s="1" t="str">
        <f ca="1">IF(D1205="AC","Logic4"&amp;"_"&amp;TEXT(C1205,"dd.mm.yyyy") &amp;"_"&amp; 1408423.65,"")</f>
        <v>Logic4_08.02.2020_1408423.65</v>
      </c>
      <c r="R1205" s="1" t="e">
        <f ca="1">IF(AND(Q1205&lt;&gt; "", COUNTIF(SAP!#REF!,Q1205)&gt;0),"Matched", "")</f>
        <v>#REF!</v>
      </c>
    </row>
    <row r="1206" spans="1:18">
      <c r="A1206" s="9">
        <v>11563327</v>
      </c>
      <c r="B1206" s="10">
        <v>43869</v>
      </c>
      <c r="C1206" s="10">
        <v>43869</v>
      </c>
      <c r="D1206" s="11" t="s">
        <v>10</v>
      </c>
      <c r="E1206" s="11">
        <v>0</v>
      </c>
      <c r="F1206" s="11">
        <v>0</v>
      </c>
      <c r="G1206" s="11">
        <v>8002.12</v>
      </c>
      <c r="H1206" s="11">
        <v>304436.26</v>
      </c>
      <c r="I1206" s="11" t="s">
        <v>11</v>
      </c>
      <c r="J1206" s="11" t="s">
        <v>12</v>
      </c>
      <c r="K1206" s="1" t="str">
        <f t="shared" si="62"/>
        <v/>
      </c>
      <c r="L1206" s="1" t="e">
        <f ca="1">IF(AND(K1206&lt;&gt; "", COUNTIF(SAP!#REF!,K1206)&gt;0),"Matched", "")</f>
        <v>#REF!</v>
      </c>
      <c r="M1206" s="1" t="str">
        <f t="shared" si="63"/>
        <v/>
      </c>
      <c r="N1206" s="1" t="e">
        <f ca="1">IF(AND(M1206&lt;&gt; "", COUNTIF(SAP!#REF!,M1206)&gt;0),"Matched", "")</f>
        <v>#REF!</v>
      </c>
      <c r="O1206" s="1" t="str">
        <f t="shared" si="64"/>
        <v/>
      </c>
      <c r="P1206" s="1" t="e">
        <f ca="1">IF(AND(O1206&lt;&gt; "", COUNTIF(SAP!#REF!,O1206)&gt;0),"Matched", "")</f>
        <v>#REF!</v>
      </c>
      <c r="Q1206" s="1" t="str">
        <f ca="1">IF(D1206="AC","Logic4"&amp;"_"&amp;TEXT(C1206,"dd.mm.yyyy") &amp;"_"&amp; 1408423.65,"")</f>
        <v>Logic4_08.02.2020_1408423.65</v>
      </c>
      <c r="R1206" s="1" t="e">
        <f ca="1">IF(AND(Q1206&lt;&gt; "", COUNTIF(SAP!#REF!,Q1206)&gt;0),"Matched", "")</f>
        <v>#REF!</v>
      </c>
    </row>
    <row r="1207" spans="1:18">
      <c r="A1207" s="13">
        <v>11563327</v>
      </c>
      <c r="B1207" s="14">
        <v>43869</v>
      </c>
      <c r="C1207" s="14">
        <v>43869</v>
      </c>
      <c r="D1207" s="15" t="s">
        <v>10</v>
      </c>
      <c r="E1207" s="15">
        <v>0</v>
      </c>
      <c r="F1207" s="15">
        <v>0</v>
      </c>
      <c r="G1207" s="15">
        <v>8010</v>
      </c>
      <c r="H1207" s="15">
        <v>312446.26</v>
      </c>
      <c r="I1207" s="15" t="s">
        <v>11</v>
      </c>
      <c r="J1207" s="15" t="s">
        <v>12</v>
      </c>
      <c r="K1207" s="1" t="str">
        <f t="shared" si="62"/>
        <v/>
      </c>
      <c r="L1207" s="1" t="e">
        <f ca="1">IF(AND(K1207&lt;&gt; "", COUNTIF(SAP!#REF!,K1207)&gt;0),"Matched", "")</f>
        <v>#REF!</v>
      </c>
      <c r="M1207" s="1" t="str">
        <f t="shared" si="63"/>
        <v/>
      </c>
      <c r="N1207" s="1" t="e">
        <f ca="1">IF(AND(M1207&lt;&gt; "", COUNTIF(SAP!#REF!,M1207)&gt;0),"Matched", "")</f>
        <v>#REF!</v>
      </c>
      <c r="O1207" s="1" t="str">
        <f t="shared" si="64"/>
        <v/>
      </c>
      <c r="P1207" s="1" t="e">
        <f ca="1">IF(AND(O1207&lt;&gt; "", COUNTIF(SAP!#REF!,O1207)&gt;0),"Matched", "")</f>
        <v>#REF!</v>
      </c>
      <c r="Q1207" s="1" t="str">
        <f ca="1">IF(D1207="AC","Logic4"&amp;"_"&amp;TEXT(C1207,"dd.mm.yyyy") &amp;"_"&amp; 1408423.65,"")</f>
        <v>Logic4_08.02.2020_1408423.65</v>
      </c>
      <c r="R1207" s="1" t="e">
        <f ca="1">IF(AND(Q1207&lt;&gt; "", COUNTIF(SAP!#REF!,Q1207)&gt;0),"Matched", "")</f>
        <v>#REF!</v>
      </c>
    </row>
    <row r="1208" spans="1:18">
      <c r="A1208" s="9">
        <v>11563327</v>
      </c>
      <c r="B1208" s="10">
        <v>43869</v>
      </c>
      <c r="C1208" s="10">
        <v>43869</v>
      </c>
      <c r="D1208" s="11" t="s">
        <v>10</v>
      </c>
      <c r="E1208" s="11">
        <v>0</v>
      </c>
      <c r="F1208" s="11">
        <v>0</v>
      </c>
      <c r="G1208" s="11">
        <v>8060</v>
      </c>
      <c r="H1208" s="11">
        <v>320506.26</v>
      </c>
      <c r="I1208" s="11" t="s">
        <v>11</v>
      </c>
      <c r="J1208" s="11" t="s">
        <v>12</v>
      </c>
      <c r="K1208" s="1" t="str">
        <f t="shared" si="62"/>
        <v/>
      </c>
      <c r="L1208" s="1" t="e">
        <f ca="1">IF(AND(K1208&lt;&gt; "", COUNTIF(SAP!#REF!,K1208)&gt;0),"Matched", "")</f>
        <v>#REF!</v>
      </c>
      <c r="M1208" s="1" t="str">
        <f t="shared" si="63"/>
        <v/>
      </c>
      <c r="N1208" s="1" t="e">
        <f ca="1">IF(AND(M1208&lt;&gt; "", COUNTIF(SAP!#REF!,M1208)&gt;0),"Matched", "")</f>
        <v>#REF!</v>
      </c>
      <c r="O1208" s="1" t="str">
        <f t="shared" si="64"/>
        <v/>
      </c>
      <c r="P1208" s="1" t="e">
        <f ca="1">IF(AND(O1208&lt;&gt; "", COUNTIF(SAP!#REF!,O1208)&gt;0),"Matched", "")</f>
        <v>#REF!</v>
      </c>
      <c r="Q1208" s="1" t="str">
        <f ca="1">IF(D1208="AC","Logic4"&amp;"_"&amp;TEXT(C1208,"dd.mm.yyyy") &amp;"_"&amp; 1408423.65,"")</f>
        <v>Logic4_08.02.2020_1408423.65</v>
      </c>
      <c r="R1208" s="1" t="e">
        <f ca="1">IF(AND(Q1208&lt;&gt; "", COUNTIF(SAP!#REF!,Q1208)&gt;0),"Matched", "")</f>
        <v>#REF!</v>
      </c>
    </row>
    <row r="1209" spans="1:18">
      <c r="A1209" s="13">
        <v>11563327</v>
      </c>
      <c r="B1209" s="14">
        <v>43869</v>
      </c>
      <c r="C1209" s="14">
        <v>43869</v>
      </c>
      <c r="D1209" s="15" t="s">
        <v>10</v>
      </c>
      <c r="E1209" s="15">
        <v>0</v>
      </c>
      <c r="F1209" s="15">
        <v>0</v>
      </c>
      <c r="G1209" s="15">
        <v>8172</v>
      </c>
      <c r="H1209" s="15">
        <v>328678.26</v>
      </c>
      <c r="I1209" s="15" t="s">
        <v>11</v>
      </c>
      <c r="J1209" s="15" t="s">
        <v>12</v>
      </c>
      <c r="K1209" s="1" t="str">
        <f t="shared" si="62"/>
        <v/>
      </c>
      <c r="L1209" s="1" t="e">
        <f ca="1">IF(AND(K1209&lt;&gt; "", COUNTIF(SAP!#REF!,K1209)&gt;0),"Matched", "")</f>
        <v>#REF!</v>
      </c>
      <c r="M1209" s="1" t="str">
        <f t="shared" si="63"/>
        <v/>
      </c>
      <c r="N1209" s="1" t="e">
        <f ca="1">IF(AND(M1209&lt;&gt; "", COUNTIF(SAP!#REF!,M1209)&gt;0),"Matched", "")</f>
        <v>#REF!</v>
      </c>
      <c r="O1209" s="1" t="str">
        <f t="shared" si="64"/>
        <v/>
      </c>
      <c r="P1209" s="1" t="e">
        <f ca="1">IF(AND(O1209&lt;&gt; "", COUNTIF(SAP!#REF!,O1209)&gt;0),"Matched", "")</f>
        <v>#REF!</v>
      </c>
      <c r="Q1209" s="1" t="str">
        <f ca="1">IF(D1209="AC","Logic4"&amp;"_"&amp;TEXT(C1209,"dd.mm.yyyy") &amp;"_"&amp; 1408423.65,"")</f>
        <v>Logic4_08.02.2020_1408423.65</v>
      </c>
      <c r="R1209" s="1" t="e">
        <f ca="1">IF(AND(Q1209&lt;&gt; "", COUNTIF(SAP!#REF!,Q1209)&gt;0),"Matched", "")</f>
        <v>#REF!</v>
      </c>
    </row>
    <row r="1210" spans="1:18">
      <c r="A1210" s="9">
        <v>11563327</v>
      </c>
      <c r="B1210" s="10">
        <v>43869</v>
      </c>
      <c r="C1210" s="10">
        <v>43869</v>
      </c>
      <c r="D1210" s="11" t="s">
        <v>10</v>
      </c>
      <c r="E1210" s="11">
        <v>0</v>
      </c>
      <c r="F1210" s="11">
        <v>0</v>
      </c>
      <c r="G1210" s="11">
        <v>8180</v>
      </c>
      <c r="H1210" s="11">
        <v>336858.26</v>
      </c>
      <c r="I1210" s="11" t="s">
        <v>11</v>
      </c>
      <c r="J1210" s="11" t="s">
        <v>12</v>
      </c>
      <c r="K1210" s="1" t="str">
        <f t="shared" si="62"/>
        <v/>
      </c>
      <c r="L1210" s="1" t="e">
        <f ca="1">IF(AND(K1210&lt;&gt; "", COUNTIF(SAP!#REF!,K1210)&gt;0),"Matched", "")</f>
        <v>#REF!</v>
      </c>
      <c r="M1210" s="1" t="str">
        <f t="shared" si="63"/>
        <v/>
      </c>
      <c r="N1210" s="1" t="e">
        <f ca="1">IF(AND(M1210&lt;&gt; "", COUNTIF(SAP!#REF!,M1210)&gt;0),"Matched", "")</f>
        <v>#REF!</v>
      </c>
      <c r="O1210" s="1" t="str">
        <f t="shared" si="64"/>
        <v/>
      </c>
      <c r="P1210" s="1" t="e">
        <f ca="1">IF(AND(O1210&lt;&gt; "", COUNTIF(SAP!#REF!,O1210)&gt;0),"Matched", "")</f>
        <v>#REF!</v>
      </c>
      <c r="Q1210" s="1" t="str">
        <f ca="1">IF(D1210="AC","Logic4"&amp;"_"&amp;TEXT(C1210,"dd.mm.yyyy") &amp;"_"&amp; 1408423.65,"")</f>
        <v>Logic4_08.02.2020_1408423.65</v>
      </c>
      <c r="R1210" s="1" t="e">
        <f ca="1">IF(AND(Q1210&lt;&gt; "", COUNTIF(SAP!#REF!,Q1210)&gt;0),"Matched", "")</f>
        <v>#REF!</v>
      </c>
    </row>
    <row r="1211" spans="1:18">
      <c r="A1211" s="13">
        <v>11563327</v>
      </c>
      <c r="B1211" s="14">
        <v>43869</v>
      </c>
      <c r="C1211" s="14">
        <v>43869</v>
      </c>
      <c r="D1211" s="15" t="s">
        <v>10</v>
      </c>
      <c r="E1211" s="15">
        <v>0</v>
      </c>
      <c r="F1211" s="15">
        <v>0</v>
      </c>
      <c r="G1211" s="15">
        <v>8307</v>
      </c>
      <c r="H1211" s="15">
        <v>345165.26</v>
      </c>
      <c r="I1211" s="15" t="s">
        <v>11</v>
      </c>
      <c r="J1211" s="15" t="s">
        <v>12</v>
      </c>
      <c r="K1211" s="1" t="str">
        <f t="shared" si="62"/>
        <v/>
      </c>
      <c r="L1211" s="1" t="e">
        <f ca="1">IF(AND(K1211&lt;&gt; "", COUNTIF(SAP!#REF!,K1211)&gt;0),"Matched", "")</f>
        <v>#REF!</v>
      </c>
      <c r="M1211" s="1" t="str">
        <f t="shared" si="63"/>
        <v/>
      </c>
      <c r="N1211" s="1" t="e">
        <f ca="1">IF(AND(M1211&lt;&gt; "", COUNTIF(SAP!#REF!,M1211)&gt;0),"Matched", "")</f>
        <v>#REF!</v>
      </c>
      <c r="O1211" s="1" t="str">
        <f t="shared" si="64"/>
        <v/>
      </c>
      <c r="P1211" s="1" t="e">
        <f ca="1">IF(AND(O1211&lt;&gt; "", COUNTIF(SAP!#REF!,O1211)&gt;0),"Matched", "")</f>
        <v>#REF!</v>
      </c>
      <c r="Q1211" s="1" t="str">
        <f ca="1">IF(D1211="AC","Logic4"&amp;"_"&amp;TEXT(C1211,"dd.mm.yyyy") &amp;"_"&amp; 1408423.65,"")</f>
        <v>Logic4_08.02.2020_1408423.65</v>
      </c>
      <c r="R1211" s="1" t="e">
        <f ca="1">IF(AND(Q1211&lt;&gt; "", COUNTIF(SAP!#REF!,Q1211)&gt;0),"Matched", "")</f>
        <v>#REF!</v>
      </c>
    </row>
    <row r="1212" spans="1:18">
      <c r="A1212" s="9">
        <v>11563327</v>
      </c>
      <c r="B1212" s="10">
        <v>43869</v>
      </c>
      <c r="C1212" s="10">
        <v>43869</v>
      </c>
      <c r="D1212" s="11" t="s">
        <v>10</v>
      </c>
      <c r="E1212" s="11">
        <v>0</v>
      </c>
      <c r="F1212" s="11">
        <v>0</v>
      </c>
      <c r="G1212" s="11">
        <v>8620.7999999999993</v>
      </c>
      <c r="H1212" s="11">
        <v>353786.06</v>
      </c>
      <c r="I1212" s="11" t="s">
        <v>11</v>
      </c>
      <c r="J1212" s="11" t="s">
        <v>12</v>
      </c>
      <c r="K1212" s="1" t="str">
        <f t="shared" si="62"/>
        <v/>
      </c>
      <c r="L1212" s="1" t="e">
        <f ca="1">IF(AND(K1212&lt;&gt; "", COUNTIF(SAP!#REF!,K1212)&gt;0),"Matched", "")</f>
        <v>#REF!</v>
      </c>
      <c r="M1212" s="1" t="str">
        <f t="shared" si="63"/>
        <v/>
      </c>
      <c r="N1212" s="1" t="e">
        <f ca="1">IF(AND(M1212&lt;&gt; "", COUNTIF(SAP!#REF!,M1212)&gt;0),"Matched", "")</f>
        <v>#REF!</v>
      </c>
      <c r="O1212" s="1" t="str">
        <f t="shared" si="64"/>
        <v/>
      </c>
      <c r="P1212" s="1" t="e">
        <f ca="1">IF(AND(O1212&lt;&gt; "", COUNTIF(SAP!#REF!,O1212)&gt;0),"Matched", "")</f>
        <v>#REF!</v>
      </c>
      <c r="Q1212" s="1" t="str">
        <f ca="1">IF(D1212="AC","Logic4"&amp;"_"&amp;TEXT(C1212,"dd.mm.yyyy") &amp;"_"&amp; 1408423.65,"")</f>
        <v>Logic4_08.02.2020_1408423.65</v>
      </c>
      <c r="R1212" s="1" t="e">
        <f ca="1">IF(AND(Q1212&lt;&gt; "", COUNTIF(SAP!#REF!,Q1212)&gt;0),"Matched", "")</f>
        <v>#REF!</v>
      </c>
    </row>
    <row r="1213" spans="1:18">
      <c r="A1213" s="13">
        <v>11563327</v>
      </c>
      <c r="B1213" s="14">
        <v>43869</v>
      </c>
      <c r="C1213" s="14">
        <v>43869</v>
      </c>
      <c r="D1213" s="15" t="s">
        <v>10</v>
      </c>
      <c r="E1213" s="15">
        <v>0</v>
      </c>
      <c r="F1213" s="15">
        <v>0</v>
      </c>
      <c r="G1213" s="15">
        <v>8640</v>
      </c>
      <c r="H1213" s="15">
        <v>362426.06</v>
      </c>
      <c r="I1213" s="15" t="s">
        <v>11</v>
      </c>
      <c r="J1213" s="15" t="s">
        <v>12</v>
      </c>
      <c r="K1213" s="1" t="str">
        <f t="shared" si="62"/>
        <v/>
      </c>
      <c r="L1213" s="1" t="e">
        <f ca="1">IF(AND(K1213&lt;&gt; "", COUNTIF(SAP!#REF!,K1213)&gt;0),"Matched", "")</f>
        <v>#REF!</v>
      </c>
      <c r="M1213" s="1" t="str">
        <f t="shared" si="63"/>
        <v/>
      </c>
      <c r="N1213" s="1" t="e">
        <f ca="1">IF(AND(M1213&lt;&gt; "", COUNTIF(SAP!#REF!,M1213)&gt;0),"Matched", "")</f>
        <v>#REF!</v>
      </c>
      <c r="O1213" s="1" t="str">
        <f t="shared" si="64"/>
        <v/>
      </c>
      <c r="P1213" s="1" t="e">
        <f ca="1">IF(AND(O1213&lt;&gt; "", COUNTIF(SAP!#REF!,O1213)&gt;0),"Matched", "")</f>
        <v>#REF!</v>
      </c>
      <c r="Q1213" s="1" t="str">
        <f ca="1">IF(D1213="AC","Logic4"&amp;"_"&amp;TEXT(C1213,"dd.mm.yyyy") &amp;"_"&amp; 1408423.65,"")</f>
        <v>Logic4_08.02.2020_1408423.65</v>
      </c>
      <c r="R1213" s="1" t="e">
        <f ca="1">IF(AND(Q1213&lt;&gt; "", COUNTIF(SAP!#REF!,Q1213)&gt;0),"Matched", "")</f>
        <v>#REF!</v>
      </c>
    </row>
    <row r="1214" spans="1:18">
      <c r="A1214" s="9">
        <v>11563327</v>
      </c>
      <c r="B1214" s="10">
        <v>43869</v>
      </c>
      <c r="C1214" s="10">
        <v>43869</v>
      </c>
      <c r="D1214" s="11" t="s">
        <v>10</v>
      </c>
      <c r="E1214" s="11">
        <v>0</v>
      </c>
      <c r="F1214" s="11">
        <v>0</v>
      </c>
      <c r="G1214" s="11">
        <v>8715.2000000000007</v>
      </c>
      <c r="H1214" s="11">
        <v>371141.26</v>
      </c>
      <c r="I1214" s="11" t="s">
        <v>11</v>
      </c>
      <c r="J1214" s="11" t="s">
        <v>12</v>
      </c>
      <c r="K1214" s="1" t="str">
        <f t="shared" si="62"/>
        <v/>
      </c>
      <c r="L1214" s="1" t="e">
        <f ca="1">IF(AND(K1214&lt;&gt; "", COUNTIF(SAP!#REF!,K1214)&gt;0),"Matched", "")</f>
        <v>#REF!</v>
      </c>
      <c r="M1214" s="1" t="str">
        <f t="shared" si="63"/>
        <v/>
      </c>
      <c r="N1214" s="1" t="e">
        <f ca="1">IF(AND(M1214&lt;&gt; "", COUNTIF(SAP!#REF!,M1214)&gt;0),"Matched", "")</f>
        <v>#REF!</v>
      </c>
      <c r="O1214" s="1" t="str">
        <f t="shared" si="64"/>
        <v/>
      </c>
      <c r="P1214" s="1" t="e">
        <f ca="1">IF(AND(O1214&lt;&gt; "", COUNTIF(SAP!#REF!,O1214)&gt;0),"Matched", "")</f>
        <v>#REF!</v>
      </c>
      <c r="Q1214" s="1" t="str">
        <f ca="1">IF(D1214="AC","Logic4"&amp;"_"&amp;TEXT(C1214,"dd.mm.yyyy") &amp;"_"&amp; 1408423.65,"")</f>
        <v>Logic4_08.02.2020_1408423.65</v>
      </c>
      <c r="R1214" s="1" t="e">
        <f ca="1">IF(AND(Q1214&lt;&gt; "", COUNTIF(SAP!#REF!,Q1214)&gt;0),"Matched", "")</f>
        <v>#REF!</v>
      </c>
    </row>
    <row r="1215" spans="1:18">
      <c r="A1215" s="13">
        <v>11563327</v>
      </c>
      <c r="B1215" s="14">
        <v>43869</v>
      </c>
      <c r="C1215" s="14">
        <v>43869</v>
      </c>
      <c r="D1215" s="15" t="s">
        <v>10</v>
      </c>
      <c r="E1215" s="15">
        <v>0</v>
      </c>
      <c r="F1215" s="15">
        <v>0</v>
      </c>
      <c r="G1215" s="15">
        <v>8820</v>
      </c>
      <c r="H1215" s="15">
        <v>379961.26</v>
      </c>
      <c r="I1215" s="15" t="s">
        <v>11</v>
      </c>
      <c r="J1215" s="15" t="s">
        <v>12</v>
      </c>
      <c r="K1215" s="1" t="str">
        <f t="shared" si="62"/>
        <v/>
      </c>
      <c r="L1215" s="1" t="e">
        <f ca="1">IF(AND(K1215&lt;&gt; "", COUNTIF(SAP!#REF!,K1215)&gt;0),"Matched", "")</f>
        <v>#REF!</v>
      </c>
      <c r="M1215" s="1" t="str">
        <f t="shared" si="63"/>
        <v/>
      </c>
      <c r="N1215" s="1" t="e">
        <f ca="1">IF(AND(M1215&lt;&gt; "", COUNTIF(SAP!#REF!,M1215)&gt;0),"Matched", "")</f>
        <v>#REF!</v>
      </c>
      <c r="O1215" s="1" t="str">
        <f t="shared" si="64"/>
        <v/>
      </c>
      <c r="P1215" s="1" t="e">
        <f ca="1">IF(AND(O1215&lt;&gt; "", COUNTIF(SAP!#REF!,O1215)&gt;0),"Matched", "")</f>
        <v>#REF!</v>
      </c>
      <c r="Q1215" s="1" t="str">
        <f ca="1">IF(D1215="AC","Logic4"&amp;"_"&amp;TEXT(C1215,"dd.mm.yyyy") &amp;"_"&amp; 1408423.65,"")</f>
        <v>Logic4_08.02.2020_1408423.65</v>
      </c>
      <c r="R1215" s="1" t="e">
        <f ca="1">IF(AND(Q1215&lt;&gt; "", COUNTIF(SAP!#REF!,Q1215)&gt;0),"Matched", "")</f>
        <v>#REF!</v>
      </c>
    </row>
    <row r="1216" spans="1:18">
      <c r="A1216" s="9">
        <v>11563327</v>
      </c>
      <c r="B1216" s="10">
        <v>43869</v>
      </c>
      <c r="C1216" s="10">
        <v>43869</v>
      </c>
      <c r="D1216" s="11" t="s">
        <v>10</v>
      </c>
      <c r="E1216" s="11">
        <v>0</v>
      </c>
      <c r="F1216" s="11">
        <v>0</v>
      </c>
      <c r="G1216" s="11">
        <v>8830.1</v>
      </c>
      <c r="H1216" s="11">
        <v>388791.36</v>
      </c>
      <c r="I1216" s="11" t="s">
        <v>11</v>
      </c>
      <c r="J1216" s="11" t="s">
        <v>12</v>
      </c>
      <c r="K1216" s="1" t="str">
        <f t="shared" si="62"/>
        <v/>
      </c>
      <c r="L1216" s="1" t="e">
        <f ca="1">IF(AND(K1216&lt;&gt; "", COUNTIF(SAP!#REF!,K1216)&gt;0),"Matched", "")</f>
        <v>#REF!</v>
      </c>
      <c r="M1216" s="1" t="str">
        <f t="shared" si="63"/>
        <v/>
      </c>
      <c r="N1216" s="1" t="e">
        <f ca="1">IF(AND(M1216&lt;&gt; "", COUNTIF(SAP!#REF!,M1216)&gt;0),"Matched", "")</f>
        <v>#REF!</v>
      </c>
      <c r="O1216" s="1" t="str">
        <f t="shared" si="64"/>
        <v/>
      </c>
      <c r="P1216" s="1" t="e">
        <f ca="1">IF(AND(O1216&lt;&gt; "", COUNTIF(SAP!#REF!,O1216)&gt;0),"Matched", "")</f>
        <v>#REF!</v>
      </c>
      <c r="Q1216" s="1" t="str">
        <f ca="1">IF(D1216="AC","Logic4"&amp;"_"&amp;TEXT(C1216,"dd.mm.yyyy") &amp;"_"&amp; 1408423.65,"")</f>
        <v>Logic4_08.02.2020_1408423.65</v>
      </c>
      <c r="R1216" s="1" t="e">
        <f ca="1">IF(AND(Q1216&lt;&gt; "", COUNTIF(SAP!#REF!,Q1216)&gt;0),"Matched", "")</f>
        <v>#REF!</v>
      </c>
    </row>
    <row r="1217" spans="1:18">
      <c r="A1217" s="13">
        <v>11563327</v>
      </c>
      <c r="B1217" s="14">
        <v>43869</v>
      </c>
      <c r="C1217" s="14">
        <v>43869</v>
      </c>
      <c r="D1217" s="15" t="s">
        <v>10</v>
      </c>
      <c r="E1217" s="15">
        <v>0</v>
      </c>
      <c r="F1217" s="15">
        <v>0</v>
      </c>
      <c r="G1217" s="15">
        <v>9063.64</v>
      </c>
      <c r="H1217" s="15">
        <v>397855</v>
      </c>
      <c r="I1217" s="15" t="s">
        <v>11</v>
      </c>
      <c r="J1217" s="15" t="s">
        <v>12</v>
      </c>
      <c r="K1217" s="1" t="str">
        <f t="shared" si="62"/>
        <v/>
      </c>
      <c r="L1217" s="1" t="e">
        <f ca="1">IF(AND(K1217&lt;&gt; "", COUNTIF(SAP!#REF!,K1217)&gt;0),"Matched", "")</f>
        <v>#REF!</v>
      </c>
      <c r="M1217" s="1" t="str">
        <f t="shared" si="63"/>
        <v/>
      </c>
      <c r="N1217" s="1" t="e">
        <f ca="1">IF(AND(M1217&lt;&gt; "", COUNTIF(SAP!#REF!,M1217)&gt;0),"Matched", "")</f>
        <v>#REF!</v>
      </c>
      <c r="O1217" s="1" t="str">
        <f t="shared" si="64"/>
        <v/>
      </c>
      <c r="P1217" s="1" t="e">
        <f ca="1">IF(AND(O1217&lt;&gt; "", COUNTIF(SAP!#REF!,O1217)&gt;0),"Matched", "")</f>
        <v>#REF!</v>
      </c>
      <c r="Q1217" s="1" t="str">
        <f ca="1">IF(D1217="AC","Logic4"&amp;"_"&amp;TEXT(C1217,"dd.mm.yyyy") &amp;"_"&amp; 1408423.65,"")</f>
        <v>Logic4_08.02.2020_1408423.65</v>
      </c>
      <c r="R1217" s="1" t="e">
        <f ca="1">IF(AND(Q1217&lt;&gt; "", COUNTIF(SAP!#REF!,Q1217)&gt;0),"Matched", "")</f>
        <v>#REF!</v>
      </c>
    </row>
    <row r="1218" spans="1:18">
      <c r="A1218" s="9">
        <v>11563327</v>
      </c>
      <c r="B1218" s="10">
        <v>43869</v>
      </c>
      <c r="C1218" s="10">
        <v>43869</v>
      </c>
      <c r="D1218" s="11" t="s">
        <v>10</v>
      </c>
      <c r="E1218" s="11">
        <v>0</v>
      </c>
      <c r="F1218" s="11">
        <v>0</v>
      </c>
      <c r="G1218" s="11">
        <v>9276.4</v>
      </c>
      <c r="H1218" s="11">
        <v>407131.4</v>
      </c>
      <c r="I1218" s="11" t="s">
        <v>11</v>
      </c>
      <c r="J1218" s="11" t="s">
        <v>12</v>
      </c>
      <c r="K1218" s="1" t="str">
        <f t="shared" si="62"/>
        <v/>
      </c>
      <c r="L1218" s="1" t="e">
        <f ca="1">IF(AND(K1218&lt;&gt; "", COUNTIF(SAP!#REF!,K1218)&gt;0),"Matched", "")</f>
        <v>#REF!</v>
      </c>
      <c r="M1218" s="1" t="str">
        <f t="shared" si="63"/>
        <v/>
      </c>
      <c r="N1218" s="1" t="e">
        <f ca="1">IF(AND(M1218&lt;&gt; "", COUNTIF(SAP!#REF!,M1218)&gt;0),"Matched", "")</f>
        <v>#REF!</v>
      </c>
      <c r="O1218" s="1" t="str">
        <f t="shared" si="64"/>
        <v/>
      </c>
      <c r="P1218" s="1" t="e">
        <f ca="1">IF(AND(O1218&lt;&gt; "", COUNTIF(SAP!#REF!,O1218)&gt;0),"Matched", "")</f>
        <v>#REF!</v>
      </c>
      <c r="Q1218" s="1" t="str">
        <f ca="1">IF(D1218="AC","Logic4"&amp;"_"&amp;TEXT(C1218,"dd.mm.yyyy") &amp;"_"&amp; 1408423.65,"")</f>
        <v>Logic4_08.02.2020_1408423.65</v>
      </c>
      <c r="R1218" s="1" t="e">
        <f ca="1">IF(AND(Q1218&lt;&gt; "", COUNTIF(SAP!#REF!,Q1218)&gt;0),"Matched", "")</f>
        <v>#REF!</v>
      </c>
    </row>
    <row r="1219" spans="1:18">
      <c r="A1219" s="13">
        <v>11563327</v>
      </c>
      <c r="B1219" s="14">
        <v>43869</v>
      </c>
      <c r="C1219" s="14">
        <v>43869</v>
      </c>
      <c r="D1219" s="15" t="s">
        <v>10</v>
      </c>
      <c r="E1219" s="15">
        <v>0</v>
      </c>
      <c r="F1219" s="15">
        <v>0</v>
      </c>
      <c r="G1219" s="15">
        <v>9361.7999999999993</v>
      </c>
      <c r="H1219" s="15">
        <v>416493.2</v>
      </c>
      <c r="I1219" s="15" t="s">
        <v>11</v>
      </c>
      <c r="J1219" s="15" t="s">
        <v>12</v>
      </c>
      <c r="K1219" s="1" t="str">
        <f t="shared" ref="K1219:K1282" si="65">IF(D1219="TF","Logic1"&amp;"_"&amp;TEXT(C1219, "mm") &amp;"_"&amp; F1219,"")</f>
        <v/>
      </c>
      <c r="L1219" s="1" t="e">
        <f ca="1">IF(AND(K1219&lt;&gt; "", COUNTIF(SAP!#REF!,K1219)&gt;0),"Matched", "")</f>
        <v>#REF!</v>
      </c>
      <c r="M1219" s="1" t="str">
        <f t="shared" si="63"/>
        <v/>
      </c>
      <c r="N1219" s="1" t="e">
        <f ca="1">IF(AND(M1219&lt;&gt; "", COUNTIF(SAP!#REF!,M1219)&gt;0),"Matched", "")</f>
        <v>#REF!</v>
      </c>
      <c r="O1219" s="1" t="str">
        <f t="shared" si="64"/>
        <v/>
      </c>
      <c r="P1219" s="1" t="e">
        <f ca="1">IF(AND(O1219&lt;&gt; "", COUNTIF(SAP!#REF!,O1219)&gt;0),"Matched", "")</f>
        <v>#REF!</v>
      </c>
      <c r="Q1219" s="1" t="str">
        <f ca="1">IF(D1219="AC","Logic4"&amp;"_"&amp;TEXT(C1219,"dd.mm.yyyy") &amp;"_"&amp; 1408423.65,"")</f>
        <v>Logic4_08.02.2020_1408423.65</v>
      </c>
      <c r="R1219" s="1" t="e">
        <f ca="1">IF(AND(Q1219&lt;&gt; "", COUNTIF(SAP!#REF!,Q1219)&gt;0),"Matched", "")</f>
        <v>#REF!</v>
      </c>
    </row>
    <row r="1220" spans="1:18">
      <c r="A1220" s="9">
        <v>11563327</v>
      </c>
      <c r="B1220" s="10">
        <v>43869</v>
      </c>
      <c r="C1220" s="10">
        <v>43869</v>
      </c>
      <c r="D1220" s="11" t="s">
        <v>10</v>
      </c>
      <c r="E1220" s="11">
        <v>0</v>
      </c>
      <c r="F1220" s="11">
        <v>0</v>
      </c>
      <c r="G1220" s="11">
        <v>9410</v>
      </c>
      <c r="H1220" s="11">
        <v>425903.2</v>
      </c>
      <c r="I1220" s="11" t="s">
        <v>11</v>
      </c>
      <c r="J1220" s="11" t="s">
        <v>12</v>
      </c>
      <c r="K1220" s="1" t="str">
        <f t="shared" si="65"/>
        <v/>
      </c>
      <c r="L1220" s="1" t="e">
        <f ca="1">IF(AND(K1220&lt;&gt; "", COUNTIF(SAP!#REF!,K1220)&gt;0),"Matched", "")</f>
        <v>#REF!</v>
      </c>
      <c r="M1220" s="1" t="str">
        <f t="shared" si="63"/>
        <v/>
      </c>
      <c r="N1220" s="1" t="e">
        <f ca="1">IF(AND(M1220&lt;&gt; "", COUNTIF(SAP!#REF!,M1220)&gt;0),"Matched", "")</f>
        <v>#REF!</v>
      </c>
      <c r="O1220" s="1" t="str">
        <f t="shared" si="64"/>
        <v/>
      </c>
      <c r="P1220" s="1" t="e">
        <f ca="1">IF(AND(O1220&lt;&gt; "", COUNTIF(SAP!#REF!,O1220)&gt;0),"Matched", "")</f>
        <v>#REF!</v>
      </c>
      <c r="Q1220" s="1" t="str">
        <f ca="1">IF(D1220="AC","Logic4"&amp;"_"&amp;TEXT(C1220,"dd.mm.yyyy") &amp;"_"&amp; 1408423.65,"")</f>
        <v>Logic4_08.02.2020_1408423.65</v>
      </c>
      <c r="R1220" s="1" t="e">
        <f ca="1">IF(AND(Q1220&lt;&gt; "", COUNTIF(SAP!#REF!,Q1220)&gt;0),"Matched", "")</f>
        <v>#REF!</v>
      </c>
    </row>
    <row r="1221" spans="1:18">
      <c r="A1221" s="13">
        <v>11563327</v>
      </c>
      <c r="B1221" s="14">
        <v>43869</v>
      </c>
      <c r="C1221" s="14">
        <v>43869</v>
      </c>
      <c r="D1221" s="15" t="s">
        <v>10</v>
      </c>
      <c r="E1221" s="15">
        <v>0</v>
      </c>
      <c r="F1221" s="15">
        <v>0</v>
      </c>
      <c r="G1221" s="15">
        <v>9610</v>
      </c>
      <c r="H1221" s="15">
        <v>435513.2</v>
      </c>
      <c r="I1221" s="15" t="s">
        <v>11</v>
      </c>
      <c r="J1221" s="15" t="s">
        <v>12</v>
      </c>
      <c r="K1221" s="1" t="str">
        <f t="shared" si="65"/>
        <v/>
      </c>
      <c r="L1221" s="1" t="e">
        <f ca="1">IF(AND(K1221&lt;&gt; "", COUNTIF(SAP!#REF!,K1221)&gt;0),"Matched", "")</f>
        <v>#REF!</v>
      </c>
      <c r="M1221" s="1" t="str">
        <f t="shared" si="63"/>
        <v/>
      </c>
      <c r="N1221" s="1" t="e">
        <f ca="1">IF(AND(M1221&lt;&gt; "", COUNTIF(SAP!#REF!,M1221)&gt;0),"Matched", "")</f>
        <v>#REF!</v>
      </c>
      <c r="O1221" s="1" t="str">
        <f t="shared" si="64"/>
        <v/>
      </c>
      <c r="P1221" s="1" t="e">
        <f ca="1">IF(AND(O1221&lt;&gt; "", COUNTIF(SAP!#REF!,O1221)&gt;0),"Matched", "")</f>
        <v>#REF!</v>
      </c>
      <c r="Q1221" s="1" t="str">
        <f ca="1">IF(D1221="AC","Logic4"&amp;"_"&amp;TEXT(C1221,"dd.mm.yyyy") &amp;"_"&amp; 1408423.65,"")</f>
        <v>Logic4_08.02.2020_1408423.65</v>
      </c>
      <c r="R1221" s="1" t="e">
        <f ca="1">IF(AND(Q1221&lt;&gt; "", COUNTIF(SAP!#REF!,Q1221)&gt;0),"Matched", "")</f>
        <v>#REF!</v>
      </c>
    </row>
    <row r="1222" spans="1:18">
      <c r="A1222" s="9">
        <v>11563327</v>
      </c>
      <c r="B1222" s="10">
        <v>43869</v>
      </c>
      <c r="C1222" s="10">
        <v>43869</v>
      </c>
      <c r="D1222" s="11" t="s">
        <v>10</v>
      </c>
      <c r="E1222" s="11">
        <v>0</v>
      </c>
      <c r="F1222" s="11">
        <v>0</v>
      </c>
      <c r="G1222" s="11">
        <v>9622.9</v>
      </c>
      <c r="H1222" s="11">
        <v>445136.1</v>
      </c>
      <c r="I1222" s="11" t="s">
        <v>11</v>
      </c>
      <c r="J1222" s="11" t="s">
        <v>12</v>
      </c>
      <c r="K1222" s="1" t="str">
        <f t="shared" si="65"/>
        <v/>
      </c>
      <c r="L1222" s="1" t="e">
        <f ca="1">IF(AND(K1222&lt;&gt; "", COUNTIF(SAP!#REF!,K1222)&gt;0),"Matched", "")</f>
        <v>#REF!</v>
      </c>
      <c r="M1222" s="1" t="str">
        <f t="shared" si="63"/>
        <v/>
      </c>
      <c r="N1222" s="1" t="e">
        <f ca="1">IF(AND(M1222&lt;&gt; "", COUNTIF(SAP!#REF!,M1222)&gt;0),"Matched", "")</f>
        <v>#REF!</v>
      </c>
      <c r="O1222" s="1" t="str">
        <f t="shared" si="64"/>
        <v/>
      </c>
      <c r="P1222" s="1" t="e">
        <f ca="1">IF(AND(O1222&lt;&gt; "", COUNTIF(SAP!#REF!,O1222)&gt;0),"Matched", "")</f>
        <v>#REF!</v>
      </c>
      <c r="Q1222" s="1" t="str">
        <f ca="1">IF(D1222="AC","Logic4"&amp;"_"&amp;TEXT(C1222,"dd.mm.yyyy") &amp;"_"&amp; 1408423.65,"")</f>
        <v>Logic4_08.02.2020_1408423.65</v>
      </c>
      <c r="R1222" s="1" t="e">
        <f ca="1">IF(AND(Q1222&lt;&gt; "", COUNTIF(SAP!#REF!,Q1222)&gt;0),"Matched", "")</f>
        <v>#REF!</v>
      </c>
    </row>
    <row r="1223" spans="1:18">
      <c r="A1223" s="13">
        <v>11563327</v>
      </c>
      <c r="B1223" s="14">
        <v>43869</v>
      </c>
      <c r="C1223" s="14">
        <v>43869</v>
      </c>
      <c r="D1223" s="15" t="s">
        <v>10</v>
      </c>
      <c r="E1223" s="15">
        <v>0</v>
      </c>
      <c r="F1223" s="15">
        <v>0</v>
      </c>
      <c r="G1223" s="15">
        <v>9759.4</v>
      </c>
      <c r="H1223" s="15">
        <v>454895.5</v>
      </c>
      <c r="I1223" s="15" t="s">
        <v>11</v>
      </c>
      <c r="J1223" s="15" t="s">
        <v>12</v>
      </c>
      <c r="K1223" s="1" t="str">
        <f t="shared" si="65"/>
        <v/>
      </c>
      <c r="L1223" s="1" t="e">
        <f ca="1">IF(AND(K1223&lt;&gt; "", COUNTIF(SAP!#REF!,K1223)&gt;0),"Matched", "")</f>
        <v>#REF!</v>
      </c>
      <c r="M1223" s="1" t="str">
        <f t="shared" si="63"/>
        <v/>
      </c>
      <c r="N1223" s="1" t="e">
        <f ca="1">IF(AND(M1223&lt;&gt; "", COUNTIF(SAP!#REF!,M1223)&gt;0),"Matched", "")</f>
        <v>#REF!</v>
      </c>
      <c r="O1223" s="1" t="str">
        <f t="shared" si="64"/>
        <v/>
      </c>
      <c r="P1223" s="1" t="e">
        <f ca="1">IF(AND(O1223&lt;&gt; "", COUNTIF(SAP!#REF!,O1223)&gt;0),"Matched", "")</f>
        <v>#REF!</v>
      </c>
      <c r="Q1223" s="1" t="str">
        <f ca="1">IF(D1223="AC","Logic4"&amp;"_"&amp;TEXT(C1223,"dd.mm.yyyy") &amp;"_"&amp; 1408423.65,"")</f>
        <v>Logic4_08.02.2020_1408423.65</v>
      </c>
      <c r="R1223" s="1" t="e">
        <f ca="1">IF(AND(Q1223&lt;&gt; "", COUNTIF(SAP!#REF!,Q1223)&gt;0),"Matched", "")</f>
        <v>#REF!</v>
      </c>
    </row>
    <row r="1224" spans="1:18">
      <c r="A1224" s="9">
        <v>11563327</v>
      </c>
      <c r="B1224" s="10">
        <v>43869</v>
      </c>
      <c r="C1224" s="10">
        <v>43869</v>
      </c>
      <c r="D1224" s="11" t="s">
        <v>10</v>
      </c>
      <c r="E1224" s="11">
        <v>0</v>
      </c>
      <c r="F1224" s="11">
        <v>0</v>
      </c>
      <c r="G1224" s="11">
        <v>9765.5</v>
      </c>
      <c r="H1224" s="11">
        <v>464661</v>
      </c>
      <c r="I1224" s="11" t="s">
        <v>11</v>
      </c>
      <c r="J1224" s="11" t="s">
        <v>12</v>
      </c>
      <c r="K1224" s="1" t="str">
        <f t="shared" si="65"/>
        <v/>
      </c>
      <c r="L1224" s="1" t="e">
        <f ca="1">IF(AND(K1224&lt;&gt; "", COUNTIF(SAP!#REF!,K1224)&gt;0),"Matched", "")</f>
        <v>#REF!</v>
      </c>
      <c r="M1224" s="1" t="str">
        <f t="shared" si="63"/>
        <v/>
      </c>
      <c r="N1224" s="1" t="e">
        <f ca="1">IF(AND(M1224&lt;&gt; "", COUNTIF(SAP!#REF!,M1224)&gt;0),"Matched", "")</f>
        <v>#REF!</v>
      </c>
      <c r="O1224" s="1" t="str">
        <f t="shared" si="64"/>
        <v/>
      </c>
      <c r="P1224" s="1" t="e">
        <f ca="1">IF(AND(O1224&lt;&gt; "", COUNTIF(SAP!#REF!,O1224)&gt;0),"Matched", "")</f>
        <v>#REF!</v>
      </c>
      <c r="Q1224" s="1" t="str">
        <f ca="1">IF(D1224="AC","Logic4"&amp;"_"&amp;TEXT(C1224,"dd.mm.yyyy") &amp;"_"&amp; 1408423.65,"")</f>
        <v>Logic4_08.02.2020_1408423.65</v>
      </c>
      <c r="R1224" s="1" t="e">
        <f ca="1">IF(AND(Q1224&lt;&gt; "", COUNTIF(SAP!#REF!,Q1224)&gt;0),"Matched", "")</f>
        <v>#REF!</v>
      </c>
    </row>
    <row r="1225" spans="1:18">
      <c r="A1225" s="13">
        <v>11563327</v>
      </c>
      <c r="B1225" s="14">
        <v>43869</v>
      </c>
      <c r="C1225" s="14">
        <v>43869</v>
      </c>
      <c r="D1225" s="15" t="s">
        <v>10</v>
      </c>
      <c r="E1225" s="15">
        <v>0</v>
      </c>
      <c r="F1225" s="15">
        <v>0</v>
      </c>
      <c r="G1225" s="15">
        <v>9960.2000000000007</v>
      </c>
      <c r="H1225" s="15">
        <v>474621.2</v>
      </c>
      <c r="I1225" s="15" t="s">
        <v>11</v>
      </c>
      <c r="J1225" s="15" t="s">
        <v>12</v>
      </c>
      <c r="K1225" s="1" t="str">
        <f t="shared" si="65"/>
        <v/>
      </c>
      <c r="L1225" s="1" t="e">
        <f ca="1">IF(AND(K1225&lt;&gt; "", COUNTIF(SAP!#REF!,K1225)&gt;0),"Matched", "")</f>
        <v>#REF!</v>
      </c>
      <c r="M1225" s="1" t="str">
        <f t="shared" si="63"/>
        <v/>
      </c>
      <c r="N1225" s="1" t="e">
        <f ca="1">IF(AND(M1225&lt;&gt; "", COUNTIF(SAP!#REF!,M1225)&gt;0),"Matched", "")</f>
        <v>#REF!</v>
      </c>
      <c r="O1225" s="1" t="str">
        <f t="shared" si="64"/>
        <v/>
      </c>
      <c r="P1225" s="1" t="e">
        <f ca="1">IF(AND(O1225&lt;&gt; "", COUNTIF(SAP!#REF!,O1225)&gt;0),"Matched", "")</f>
        <v>#REF!</v>
      </c>
      <c r="Q1225" s="1" t="str">
        <f ca="1">IF(D1225="AC","Logic4"&amp;"_"&amp;TEXT(C1225,"dd.mm.yyyy") &amp;"_"&amp; 1408423.65,"")</f>
        <v>Logic4_08.02.2020_1408423.65</v>
      </c>
      <c r="R1225" s="1" t="e">
        <f ca="1">IF(AND(Q1225&lt;&gt; "", COUNTIF(SAP!#REF!,Q1225)&gt;0),"Matched", "")</f>
        <v>#REF!</v>
      </c>
    </row>
    <row r="1226" spans="1:18">
      <c r="A1226" s="9">
        <v>11563327</v>
      </c>
      <c r="B1226" s="10">
        <v>43869</v>
      </c>
      <c r="C1226" s="10">
        <v>43869</v>
      </c>
      <c r="D1226" s="11" t="s">
        <v>10</v>
      </c>
      <c r="E1226" s="11">
        <v>0</v>
      </c>
      <c r="F1226" s="11">
        <v>0</v>
      </c>
      <c r="G1226" s="11">
        <v>10380</v>
      </c>
      <c r="H1226" s="11">
        <v>485001.2</v>
      </c>
      <c r="I1226" s="11" t="s">
        <v>11</v>
      </c>
      <c r="J1226" s="11" t="s">
        <v>12</v>
      </c>
      <c r="K1226" s="1" t="str">
        <f t="shared" si="65"/>
        <v/>
      </c>
      <c r="L1226" s="1" t="e">
        <f ca="1">IF(AND(K1226&lt;&gt; "", COUNTIF(SAP!#REF!,K1226)&gt;0),"Matched", "")</f>
        <v>#REF!</v>
      </c>
      <c r="M1226" s="1" t="str">
        <f t="shared" si="63"/>
        <v/>
      </c>
      <c r="N1226" s="1" t="e">
        <f ca="1">IF(AND(M1226&lt;&gt; "", COUNTIF(SAP!#REF!,M1226)&gt;0),"Matched", "")</f>
        <v>#REF!</v>
      </c>
      <c r="O1226" s="1" t="str">
        <f t="shared" si="64"/>
        <v/>
      </c>
      <c r="P1226" s="1" t="e">
        <f ca="1">IF(AND(O1226&lt;&gt; "", COUNTIF(SAP!#REF!,O1226)&gt;0),"Matched", "")</f>
        <v>#REF!</v>
      </c>
      <c r="Q1226" s="1" t="str">
        <f ca="1">IF(D1226="AC","Logic4"&amp;"_"&amp;TEXT(C1226,"dd.mm.yyyy") &amp;"_"&amp; 1408423.65,"")</f>
        <v>Logic4_08.02.2020_1408423.65</v>
      </c>
      <c r="R1226" s="1" t="e">
        <f ca="1">IF(AND(Q1226&lt;&gt; "", COUNTIF(SAP!#REF!,Q1226)&gt;0),"Matched", "")</f>
        <v>#REF!</v>
      </c>
    </row>
    <row r="1227" spans="1:18">
      <c r="A1227" s="13">
        <v>11563327</v>
      </c>
      <c r="B1227" s="14">
        <v>43869</v>
      </c>
      <c r="C1227" s="14">
        <v>43869</v>
      </c>
      <c r="D1227" s="15" t="s">
        <v>10</v>
      </c>
      <c r="E1227" s="15">
        <v>0</v>
      </c>
      <c r="F1227" s="15">
        <v>0</v>
      </c>
      <c r="G1227" s="15">
        <v>10419.9</v>
      </c>
      <c r="H1227" s="15">
        <v>495421.1</v>
      </c>
      <c r="I1227" s="15" t="s">
        <v>11</v>
      </c>
      <c r="J1227" s="15" t="s">
        <v>12</v>
      </c>
      <c r="K1227" s="1" t="str">
        <f t="shared" si="65"/>
        <v/>
      </c>
      <c r="L1227" s="1" t="e">
        <f ca="1">IF(AND(K1227&lt;&gt; "", COUNTIF(SAP!#REF!,K1227)&gt;0),"Matched", "")</f>
        <v>#REF!</v>
      </c>
      <c r="M1227" s="1" t="str">
        <f t="shared" si="63"/>
        <v/>
      </c>
      <c r="N1227" s="1" t="e">
        <f ca="1">IF(AND(M1227&lt;&gt; "", COUNTIF(SAP!#REF!,M1227)&gt;0),"Matched", "")</f>
        <v>#REF!</v>
      </c>
      <c r="O1227" s="1" t="str">
        <f t="shared" si="64"/>
        <v/>
      </c>
      <c r="P1227" s="1" t="e">
        <f ca="1">IF(AND(O1227&lt;&gt; "", COUNTIF(SAP!#REF!,O1227)&gt;0),"Matched", "")</f>
        <v>#REF!</v>
      </c>
      <c r="Q1227" s="1" t="str">
        <f ca="1">IF(D1227="AC","Logic4"&amp;"_"&amp;TEXT(C1227,"dd.mm.yyyy") &amp;"_"&amp; 1408423.65,"")</f>
        <v>Logic4_08.02.2020_1408423.65</v>
      </c>
      <c r="R1227" s="1" t="e">
        <f ca="1">IF(AND(Q1227&lt;&gt; "", COUNTIF(SAP!#REF!,Q1227)&gt;0),"Matched", "")</f>
        <v>#REF!</v>
      </c>
    </row>
    <row r="1228" spans="1:18">
      <c r="A1228" s="9">
        <v>11563327</v>
      </c>
      <c r="B1228" s="10">
        <v>43869</v>
      </c>
      <c r="C1228" s="10">
        <v>43869</v>
      </c>
      <c r="D1228" s="11" t="s">
        <v>10</v>
      </c>
      <c r="E1228" s="11">
        <v>0</v>
      </c>
      <c r="F1228" s="11">
        <v>0</v>
      </c>
      <c r="G1228" s="11">
        <v>10530</v>
      </c>
      <c r="H1228" s="11">
        <v>505951.1</v>
      </c>
      <c r="I1228" s="11" t="s">
        <v>11</v>
      </c>
      <c r="J1228" s="11" t="s">
        <v>12</v>
      </c>
      <c r="K1228" s="1" t="str">
        <f t="shared" si="65"/>
        <v/>
      </c>
      <c r="L1228" s="1" t="e">
        <f ca="1">IF(AND(K1228&lt;&gt; "", COUNTIF(SAP!#REF!,K1228)&gt;0),"Matched", "")</f>
        <v>#REF!</v>
      </c>
      <c r="M1228" s="1" t="str">
        <f t="shared" si="63"/>
        <v/>
      </c>
      <c r="N1228" s="1" t="e">
        <f ca="1">IF(AND(M1228&lt;&gt; "", COUNTIF(SAP!#REF!,M1228)&gt;0),"Matched", "")</f>
        <v>#REF!</v>
      </c>
      <c r="O1228" s="1" t="str">
        <f t="shared" si="64"/>
        <v/>
      </c>
      <c r="P1228" s="1" t="e">
        <f ca="1">IF(AND(O1228&lt;&gt; "", COUNTIF(SAP!#REF!,O1228)&gt;0),"Matched", "")</f>
        <v>#REF!</v>
      </c>
      <c r="Q1228" s="1" t="str">
        <f ca="1">IF(D1228="AC","Logic4"&amp;"_"&amp;TEXT(C1228,"dd.mm.yyyy") &amp;"_"&amp; 1408423.65,"")</f>
        <v>Logic4_08.02.2020_1408423.65</v>
      </c>
      <c r="R1228" s="1" t="e">
        <f ca="1">IF(AND(Q1228&lt;&gt; "", COUNTIF(SAP!#REF!,Q1228)&gt;0),"Matched", "")</f>
        <v>#REF!</v>
      </c>
    </row>
    <row r="1229" spans="1:18">
      <c r="A1229" s="13">
        <v>11563327</v>
      </c>
      <c r="B1229" s="14">
        <v>43869</v>
      </c>
      <c r="C1229" s="14">
        <v>43869</v>
      </c>
      <c r="D1229" s="15" t="s">
        <v>10</v>
      </c>
      <c r="E1229" s="15">
        <v>0</v>
      </c>
      <c r="F1229" s="15">
        <v>0</v>
      </c>
      <c r="G1229" s="15">
        <v>10559.4</v>
      </c>
      <c r="H1229" s="15">
        <v>516510.5</v>
      </c>
      <c r="I1229" s="15" t="s">
        <v>11</v>
      </c>
      <c r="J1229" s="15" t="s">
        <v>12</v>
      </c>
      <c r="K1229" s="1" t="str">
        <f t="shared" si="65"/>
        <v/>
      </c>
      <c r="L1229" s="1" t="e">
        <f ca="1">IF(AND(K1229&lt;&gt; "", COUNTIF(SAP!#REF!,K1229)&gt;0),"Matched", "")</f>
        <v>#REF!</v>
      </c>
      <c r="M1229" s="1" t="str">
        <f t="shared" si="63"/>
        <v/>
      </c>
      <c r="N1229" s="1" t="e">
        <f ca="1">IF(AND(M1229&lt;&gt; "", COUNTIF(SAP!#REF!,M1229)&gt;0),"Matched", "")</f>
        <v>#REF!</v>
      </c>
      <c r="O1229" s="1" t="str">
        <f t="shared" si="64"/>
        <v/>
      </c>
      <c r="P1229" s="1" t="e">
        <f ca="1">IF(AND(O1229&lt;&gt; "", COUNTIF(SAP!#REF!,O1229)&gt;0),"Matched", "")</f>
        <v>#REF!</v>
      </c>
      <c r="Q1229" s="1" t="str">
        <f ca="1">IF(D1229="AC","Logic4"&amp;"_"&amp;TEXT(C1229,"dd.mm.yyyy") &amp;"_"&amp; 1408423.65,"")</f>
        <v>Logic4_08.02.2020_1408423.65</v>
      </c>
      <c r="R1229" s="1" t="e">
        <f ca="1">IF(AND(Q1229&lt;&gt; "", COUNTIF(SAP!#REF!,Q1229)&gt;0),"Matched", "")</f>
        <v>#REF!</v>
      </c>
    </row>
    <row r="1230" spans="1:18">
      <c r="A1230" s="9">
        <v>11563327</v>
      </c>
      <c r="B1230" s="10">
        <v>43869</v>
      </c>
      <c r="C1230" s="10">
        <v>43869</v>
      </c>
      <c r="D1230" s="11" t="s">
        <v>10</v>
      </c>
      <c r="E1230" s="11">
        <v>0</v>
      </c>
      <c r="F1230" s="11">
        <v>0</v>
      </c>
      <c r="G1230" s="11">
        <v>10705</v>
      </c>
      <c r="H1230" s="11">
        <v>527215.5</v>
      </c>
      <c r="I1230" s="11" t="s">
        <v>11</v>
      </c>
      <c r="J1230" s="11" t="s">
        <v>12</v>
      </c>
      <c r="K1230" s="1" t="str">
        <f t="shared" si="65"/>
        <v/>
      </c>
      <c r="L1230" s="1" t="e">
        <f ca="1">IF(AND(K1230&lt;&gt; "", COUNTIF(SAP!#REF!,K1230)&gt;0),"Matched", "")</f>
        <v>#REF!</v>
      </c>
      <c r="M1230" s="1" t="str">
        <f t="shared" si="63"/>
        <v/>
      </c>
      <c r="N1230" s="1" t="e">
        <f ca="1">IF(AND(M1230&lt;&gt; "", COUNTIF(SAP!#REF!,M1230)&gt;0),"Matched", "")</f>
        <v>#REF!</v>
      </c>
      <c r="O1230" s="1" t="str">
        <f t="shared" si="64"/>
        <v/>
      </c>
      <c r="P1230" s="1" t="e">
        <f ca="1">IF(AND(O1230&lt;&gt; "", COUNTIF(SAP!#REF!,O1230)&gt;0),"Matched", "")</f>
        <v>#REF!</v>
      </c>
      <c r="Q1230" s="1" t="str">
        <f ca="1">IF(D1230="AC","Logic4"&amp;"_"&amp;TEXT(C1230,"dd.mm.yyyy") &amp;"_"&amp; 1408423.65,"")</f>
        <v>Logic4_08.02.2020_1408423.65</v>
      </c>
      <c r="R1230" s="1" t="e">
        <f ca="1">IF(AND(Q1230&lt;&gt; "", COUNTIF(SAP!#REF!,Q1230)&gt;0),"Matched", "")</f>
        <v>#REF!</v>
      </c>
    </row>
    <row r="1231" spans="1:18">
      <c r="A1231" s="13">
        <v>11563327</v>
      </c>
      <c r="B1231" s="14">
        <v>43869</v>
      </c>
      <c r="C1231" s="14">
        <v>43869</v>
      </c>
      <c r="D1231" s="15" t="s">
        <v>10</v>
      </c>
      <c r="E1231" s="15">
        <v>0</v>
      </c>
      <c r="F1231" s="15">
        <v>0</v>
      </c>
      <c r="G1231" s="15">
        <v>10950</v>
      </c>
      <c r="H1231" s="15">
        <v>538165.5</v>
      </c>
      <c r="I1231" s="15" t="s">
        <v>11</v>
      </c>
      <c r="J1231" s="15" t="s">
        <v>12</v>
      </c>
      <c r="K1231" s="1" t="str">
        <f t="shared" si="65"/>
        <v/>
      </c>
      <c r="L1231" s="1" t="e">
        <f ca="1">IF(AND(K1231&lt;&gt; "", COUNTIF(SAP!#REF!,K1231)&gt;0),"Matched", "")</f>
        <v>#REF!</v>
      </c>
      <c r="M1231" s="1" t="str">
        <f t="shared" si="63"/>
        <v/>
      </c>
      <c r="N1231" s="1" t="e">
        <f ca="1">IF(AND(M1231&lt;&gt; "", COUNTIF(SAP!#REF!,M1231)&gt;0),"Matched", "")</f>
        <v>#REF!</v>
      </c>
      <c r="O1231" s="1" t="str">
        <f t="shared" si="64"/>
        <v/>
      </c>
      <c r="P1231" s="1" t="e">
        <f ca="1">IF(AND(O1231&lt;&gt; "", COUNTIF(SAP!#REF!,O1231)&gt;0),"Matched", "")</f>
        <v>#REF!</v>
      </c>
      <c r="Q1231" s="1" t="str">
        <f ca="1">IF(D1231="AC","Logic4"&amp;"_"&amp;TEXT(C1231,"dd.mm.yyyy") &amp;"_"&amp; 1408423.65,"")</f>
        <v>Logic4_08.02.2020_1408423.65</v>
      </c>
      <c r="R1231" s="1" t="e">
        <f ca="1">IF(AND(Q1231&lt;&gt; "", COUNTIF(SAP!#REF!,Q1231)&gt;0),"Matched", "")</f>
        <v>#REF!</v>
      </c>
    </row>
    <row r="1232" spans="1:18">
      <c r="A1232" s="9">
        <v>11563327</v>
      </c>
      <c r="B1232" s="10">
        <v>43869</v>
      </c>
      <c r="C1232" s="10">
        <v>43869</v>
      </c>
      <c r="D1232" s="11" t="s">
        <v>10</v>
      </c>
      <c r="E1232" s="11">
        <v>0</v>
      </c>
      <c r="F1232" s="11">
        <v>0</v>
      </c>
      <c r="G1232" s="11">
        <v>10956.5</v>
      </c>
      <c r="H1232" s="11">
        <v>549122</v>
      </c>
      <c r="I1232" s="11" t="s">
        <v>11</v>
      </c>
      <c r="J1232" s="11" t="s">
        <v>12</v>
      </c>
      <c r="K1232" s="1" t="str">
        <f t="shared" si="65"/>
        <v/>
      </c>
      <c r="L1232" s="1" t="e">
        <f ca="1">IF(AND(K1232&lt;&gt; "", COUNTIF(SAP!#REF!,K1232)&gt;0),"Matched", "")</f>
        <v>#REF!</v>
      </c>
      <c r="M1232" s="1" t="str">
        <f t="shared" si="63"/>
        <v/>
      </c>
      <c r="N1232" s="1" t="e">
        <f ca="1">IF(AND(M1232&lt;&gt; "", COUNTIF(SAP!#REF!,M1232)&gt;0),"Matched", "")</f>
        <v>#REF!</v>
      </c>
      <c r="O1232" s="1" t="str">
        <f t="shared" si="64"/>
        <v/>
      </c>
      <c r="P1232" s="1" t="e">
        <f ca="1">IF(AND(O1232&lt;&gt; "", COUNTIF(SAP!#REF!,O1232)&gt;0),"Matched", "")</f>
        <v>#REF!</v>
      </c>
      <c r="Q1232" s="1" t="str">
        <f ca="1">IF(D1232="AC","Logic4"&amp;"_"&amp;TEXT(C1232,"dd.mm.yyyy") &amp;"_"&amp; 1408423.65,"")</f>
        <v>Logic4_08.02.2020_1408423.65</v>
      </c>
      <c r="R1232" s="1" t="e">
        <f ca="1">IF(AND(Q1232&lt;&gt; "", COUNTIF(SAP!#REF!,Q1232)&gt;0),"Matched", "")</f>
        <v>#REF!</v>
      </c>
    </row>
    <row r="1233" spans="1:18">
      <c r="A1233" s="13">
        <v>11563327</v>
      </c>
      <c r="B1233" s="14">
        <v>43869</v>
      </c>
      <c r="C1233" s="14">
        <v>43869</v>
      </c>
      <c r="D1233" s="15" t="s">
        <v>10</v>
      </c>
      <c r="E1233" s="15">
        <v>0</v>
      </c>
      <c r="F1233" s="15">
        <v>0</v>
      </c>
      <c r="G1233" s="15">
        <v>11063.6</v>
      </c>
      <c r="H1233" s="15">
        <v>560185.59999999998</v>
      </c>
      <c r="I1233" s="15" t="s">
        <v>11</v>
      </c>
      <c r="J1233" s="15" t="s">
        <v>12</v>
      </c>
      <c r="K1233" s="1" t="str">
        <f t="shared" si="65"/>
        <v/>
      </c>
      <c r="L1233" s="1" t="e">
        <f ca="1">IF(AND(K1233&lt;&gt; "", COUNTIF(SAP!#REF!,K1233)&gt;0),"Matched", "")</f>
        <v>#REF!</v>
      </c>
      <c r="M1233" s="1" t="str">
        <f t="shared" si="63"/>
        <v/>
      </c>
      <c r="N1233" s="1" t="e">
        <f ca="1">IF(AND(M1233&lt;&gt; "", COUNTIF(SAP!#REF!,M1233)&gt;0),"Matched", "")</f>
        <v>#REF!</v>
      </c>
      <c r="O1233" s="1" t="str">
        <f t="shared" si="64"/>
        <v/>
      </c>
      <c r="P1233" s="1" t="e">
        <f ca="1">IF(AND(O1233&lt;&gt; "", COUNTIF(SAP!#REF!,O1233)&gt;0),"Matched", "")</f>
        <v>#REF!</v>
      </c>
      <c r="Q1233" s="1" t="str">
        <f ca="1">IF(D1233="AC","Logic4"&amp;"_"&amp;TEXT(C1233,"dd.mm.yyyy") &amp;"_"&amp; 1408423.65,"")</f>
        <v>Logic4_08.02.2020_1408423.65</v>
      </c>
      <c r="R1233" s="1" t="e">
        <f ca="1">IF(AND(Q1233&lt;&gt; "", COUNTIF(SAP!#REF!,Q1233)&gt;0),"Matched", "")</f>
        <v>#REF!</v>
      </c>
    </row>
    <row r="1234" spans="1:18">
      <c r="A1234" s="9">
        <v>11563327</v>
      </c>
      <c r="B1234" s="10">
        <v>43869</v>
      </c>
      <c r="C1234" s="10">
        <v>43869</v>
      </c>
      <c r="D1234" s="11" t="s">
        <v>10</v>
      </c>
      <c r="E1234" s="11">
        <v>0</v>
      </c>
      <c r="F1234" s="11">
        <v>0</v>
      </c>
      <c r="G1234" s="11">
        <v>11485.6</v>
      </c>
      <c r="H1234" s="11">
        <v>571671.19999999995</v>
      </c>
      <c r="I1234" s="11" t="s">
        <v>11</v>
      </c>
      <c r="J1234" s="11" t="s">
        <v>12</v>
      </c>
      <c r="K1234" s="1" t="str">
        <f t="shared" si="65"/>
        <v/>
      </c>
      <c r="L1234" s="1" t="e">
        <f ca="1">IF(AND(K1234&lt;&gt; "", COUNTIF(SAP!#REF!,K1234)&gt;0),"Matched", "")</f>
        <v>#REF!</v>
      </c>
      <c r="M1234" s="1" t="str">
        <f t="shared" si="63"/>
        <v/>
      </c>
      <c r="N1234" s="1" t="e">
        <f ca="1">IF(AND(M1234&lt;&gt; "", COUNTIF(SAP!#REF!,M1234)&gt;0),"Matched", "")</f>
        <v>#REF!</v>
      </c>
      <c r="O1234" s="1" t="str">
        <f t="shared" si="64"/>
        <v/>
      </c>
      <c r="P1234" s="1" t="e">
        <f ca="1">IF(AND(O1234&lt;&gt; "", COUNTIF(SAP!#REF!,O1234)&gt;0),"Matched", "")</f>
        <v>#REF!</v>
      </c>
      <c r="Q1234" s="1" t="str">
        <f ca="1">IF(D1234="AC","Logic4"&amp;"_"&amp;TEXT(C1234,"dd.mm.yyyy") &amp;"_"&amp; 1408423.65,"")</f>
        <v>Logic4_08.02.2020_1408423.65</v>
      </c>
      <c r="R1234" s="1" t="e">
        <f ca="1">IF(AND(Q1234&lt;&gt; "", COUNTIF(SAP!#REF!,Q1234)&gt;0),"Matched", "")</f>
        <v>#REF!</v>
      </c>
    </row>
    <row r="1235" spans="1:18">
      <c r="A1235" s="13">
        <v>11563327</v>
      </c>
      <c r="B1235" s="14">
        <v>43869</v>
      </c>
      <c r="C1235" s="14">
        <v>43869</v>
      </c>
      <c r="D1235" s="15" t="s">
        <v>10</v>
      </c>
      <c r="E1235" s="15">
        <v>0</v>
      </c>
      <c r="F1235" s="15">
        <v>0</v>
      </c>
      <c r="G1235" s="15">
        <v>12111.8</v>
      </c>
      <c r="H1235" s="15">
        <v>583783</v>
      </c>
      <c r="I1235" s="15" t="s">
        <v>11</v>
      </c>
      <c r="J1235" s="15" t="s">
        <v>12</v>
      </c>
      <c r="K1235" s="1" t="str">
        <f t="shared" si="65"/>
        <v/>
      </c>
      <c r="L1235" s="1" t="e">
        <f ca="1">IF(AND(K1235&lt;&gt; "", COUNTIF(SAP!#REF!,K1235)&gt;0),"Matched", "")</f>
        <v>#REF!</v>
      </c>
      <c r="M1235" s="1" t="str">
        <f t="shared" si="63"/>
        <v/>
      </c>
      <c r="N1235" s="1" t="e">
        <f ca="1">IF(AND(M1235&lt;&gt; "", COUNTIF(SAP!#REF!,M1235)&gt;0),"Matched", "")</f>
        <v>#REF!</v>
      </c>
      <c r="O1235" s="1" t="str">
        <f t="shared" si="64"/>
        <v/>
      </c>
      <c r="P1235" s="1" t="e">
        <f ca="1">IF(AND(O1235&lt;&gt; "", COUNTIF(SAP!#REF!,O1235)&gt;0),"Matched", "")</f>
        <v>#REF!</v>
      </c>
      <c r="Q1235" s="1" t="str">
        <f ca="1">IF(D1235="AC","Logic4"&amp;"_"&amp;TEXT(C1235,"dd.mm.yyyy") &amp;"_"&amp; 1408423.65,"")</f>
        <v>Logic4_08.02.2020_1408423.65</v>
      </c>
      <c r="R1235" s="1" t="e">
        <f ca="1">IF(AND(Q1235&lt;&gt; "", COUNTIF(SAP!#REF!,Q1235)&gt;0),"Matched", "")</f>
        <v>#REF!</v>
      </c>
    </row>
    <row r="1236" spans="1:18">
      <c r="A1236" s="9">
        <v>11563327</v>
      </c>
      <c r="B1236" s="10">
        <v>43869</v>
      </c>
      <c r="C1236" s="10">
        <v>43869</v>
      </c>
      <c r="D1236" s="11" t="s">
        <v>10</v>
      </c>
      <c r="E1236" s="11">
        <v>0</v>
      </c>
      <c r="F1236" s="11">
        <v>0</v>
      </c>
      <c r="G1236" s="11">
        <v>12162</v>
      </c>
      <c r="H1236" s="11">
        <v>595945</v>
      </c>
      <c r="I1236" s="11" t="s">
        <v>11</v>
      </c>
      <c r="J1236" s="11" t="s">
        <v>12</v>
      </c>
      <c r="K1236" s="1" t="str">
        <f t="shared" si="65"/>
        <v/>
      </c>
      <c r="L1236" s="1" t="e">
        <f ca="1">IF(AND(K1236&lt;&gt; "", COUNTIF(SAP!#REF!,K1236)&gt;0),"Matched", "")</f>
        <v>#REF!</v>
      </c>
      <c r="M1236" s="1" t="str">
        <f t="shared" si="63"/>
        <v/>
      </c>
      <c r="N1236" s="1" t="e">
        <f ca="1">IF(AND(M1236&lt;&gt; "", COUNTIF(SAP!#REF!,M1236)&gt;0),"Matched", "")</f>
        <v>#REF!</v>
      </c>
      <c r="O1236" s="1" t="str">
        <f t="shared" si="64"/>
        <v/>
      </c>
      <c r="P1236" s="1" t="e">
        <f ca="1">IF(AND(O1236&lt;&gt; "", COUNTIF(SAP!#REF!,O1236)&gt;0),"Matched", "")</f>
        <v>#REF!</v>
      </c>
      <c r="Q1236" s="1" t="str">
        <f ca="1">IF(D1236="AC","Logic4"&amp;"_"&amp;TEXT(C1236,"dd.mm.yyyy") &amp;"_"&amp; 1408423.65,"")</f>
        <v>Logic4_08.02.2020_1408423.65</v>
      </c>
      <c r="R1236" s="1" t="e">
        <f ca="1">IF(AND(Q1236&lt;&gt; "", COUNTIF(SAP!#REF!,Q1236)&gt;0),"Matched", "")</f>
        <v>#REF!</v>
      </c>
    </row>
    <row r="1237" spans="1:18">
      <c r="A1237" s="13">
        <v>11563327</v>
      </c>
      <c r="B1237" s="14">
        <v>43869</v>
      </c>
      <c r="C1237" s="14">
        <v>43869</v>
      </c>
      <c r="D1237" s="15" t="s">
        <v>10</v>
      </c>
      <c r="E1237" s="15">
        <v>0</v>
      </c>
      <c r="F1237" s="15">
        <v>0</v>
      </c>
      <c r="G1237" s="15">
        <v>12320.84</v>
      </c>
      <c r="H1237" s="15">
        <v>608265.84</v>
      </c>
      <c r="I1237" s="15" t="s">
        <v>11</v>
      </c>
      <c r="J1237" s="15" t="s">
        <v>12</v>
      </c>
      <c r="K1237" s="1" t="str">
        <f t="shared" si="65"/>
        <v/>
      </c>
      <c r="L1237" s="1" t="e">
        <f ca="1">IF(AND(K1237&lt;&gt; "", COUNTIF(SAP!#REF!,K1237)&gt;0),"Matched", "")</f>
        <v>#REF!</v>
      </c>
      <c r="M1237" s="1" t="str">
        <f t="shared" si="63"/>
        <v/>
      </c>
      <c r="N1237" s="1" t="e">
        <f ca="1">IF(AND(M1237&lt;&gt; "", COUNTIF(SAP!#REF!,M1237)&gt;0),"Matched", "")</f>
        <v>#REF!</v>
      </c>
      <c r="O1237" s="1" t="str">
        <f t="shared" si="64"/>
        <v/>
      </c>
      <c r="P1237" s="1" t="e">
        <f ca="1">IF(AND(O1237&lt;&gt; "", COUNTIF(SAP!#REF!,O1237)&gt;0),"Matched", "")</f>
        <v>#REF!</v>
      </c>
      <c r="Q1237" s="1" t="str">
        <f ca="1">IF(D1237="AC","Logic4"&amp;"_"&amp;TEXT(C1237,"dd.mm.yyyy") &amp;"_"&amp; 1408423.65,"")</f>
        <v>Logic4_08.02.2020_1408423.65</v>
      </c>
      <c r="R1237" s="1" t="e">
        <f ca="1">IF(AND(Q1237&lt;&gt; "", COUNTIF(SAP!#REF!,Q1237)&gt;0),"Matched", "")</f>
        <v>#REF!</v>
      </c>
    </row>
    <row r="1238" spans="1:18">
      <c r="A1238" s="9">
        <v>11563327</v>
      </c>
      <c r="B1238" s="10">
        <v>43869</v>
      </c>
      <c r="C1238" s="10">
        <v>43869</v>
      </c>
      <c r="D1238" s="11" t="s">
        <v>10</v>
      </c>
      <c r="E1238" s="11">
        <v>0</v>
      </c>
      <c r="F1238" s="11">
        <v>0</v>
      </c>
      <c r="G1238" s="11">
        <v>12545.1</v>
      </c>
      <c r="H1238" s="11">
        <v>620810.93999999994</v>
      </c>
      <c r="I1238" s="11" t="s">
        <v>11</v>
      </c>
      <c r="J1238" s="11" t="s">
        <v>12</v>
      </c>
      <c r="K1238" s="1" t="str">
        <f t="shared" si="65"/>
        <v/>
      </c>
      <c r="L1238" s="1" t="e">
        <f ca="1">IF(AND(K1238&lt;&gt; "", COUNTIF(SAP!#REF!,K1238)&gt;0),"Matched", "")</f>
        <v>#REF!</v>
      </c>
      <c r="M1238" s="1" t="str">
        <f t="shared" si="63"/>
        <v/>
      </c>
      <c r="N1238" s="1" t="e">
        <f ca="1">IF(AND(M1238&lt;&gt; "", COUNTIF(SAP!#REF!,M1238)&gt;0),"Matched", "")</f>
        <v>#REF!</v>
      </c>
      <c r="O1238" s="1" t="str">
        <f t="shared" si="64"/>
        <v/>
      </c>
      <c r="P1238" s="1" t="e">
        <f ca="1">IF(AND(O1238&lt;&gt; "", COUNTIF(SAP!#REF!,O1238)&gt;0),"Matched", "")</f>
        <v>#REF!</v>
      </c>
      <c r="Q1238" s="1" t="str">
        <f ca="1">IF(D1238="AC","Logic4"&amp;"_"&amp;TEXT(C1238,"dd.mm.yyyy") &amp;"_"&amp; 1408423.65,"")</f>
        <v>Logic4_08.02.2020_1408423.65</v>
      </c>
      <c r="R1238" s="1" t="e">
        <f ca="1">IF(AND(Q1238&lt;&gt; "", COUNTIF(SAP!#REF!,Q1238)&gt;0),"Matched", "")</f>
        <v>#REF!</v>
      </c>
    </row>
    <row r="1239" spans="1:18">
      <c r="A1239" s="13">
        <v>11563327</v>
      </c>
      <c r="B1239" s="14">
        <v>43869</v>
      </c>
      <c r="C1239" s="14">
        <v>43869</v>
      </c>
      <c r="D1239" s="15" t="s">
        <v>10</v>
      </c>
      <c r="E1239" s="15">
        <v>0</v>
      </c>
      <c r="F1239" s="15">
        <v>0</v>
      </c>
      <c r="G1239" s="15">
        <v>12560.1</v>
      </c>
      <c r="H1239" s="15">
        <v>633371.04</v>
      </c>
      <c r="I1239" s="15" t="s">
        <v>11</v>
      </c>
      <c r="J1239" s="15" t="s">
        <v>12</v>
      </c>
      <c r="K1239" s="1" t="str">
        <f t="shared" si="65"/>
        <v/>
      </c>
      <c r="L1239" s="1" t="e">
        <f ca="1">IF(AND(K1239&lt;&gt; "", COUNTIF(SAP!#REF!,K1239)&gt;0),"Matched", "")</f>
        <v>#REF!</v>
      </c>
      <c r="M1239" s="1" t="str">
        <f t="shared" si="63"/>
        <v/>
      </c>
      <c r="N1239" s="1" t="e">
        <f ca="1">IF(AND(M1239&lt;&gt; "", COUNTIF(SAP!#REF!,M1239)&gt;0),"Matched", "")</f>
        <v>#REF!</v>
      </c>
      <c r="O1239" s="1" t="str">
        <f t="shared" si="64"/>
        <v/>
      </c>
      <c r="P1239" s="1" t="e">
        <f ca="1">IF(AND(O1239&lt;&gt; "", COUNTIF(SAP!#REF!,O1239)&gt;0),"Matched", "")</f>
        <v>#REF!</v>
      </c>
      <c r="Q1239" s="1" t="str">
        <f ca="1">IF(D1239="AC","Logic4"&amp;"_"&amp;TEXT(C1239,"dd.mm.yyyy") &amp;"_"&amp; 1408423.65,"")</f>
        <v>Logic4_08.02.2020_1408423.65</v>
      </c>
      <c r="R1239" s="1" t="e">
        <f ca="1">IF(AND(Q1239&lt;&gt; "", COUNTIF(SAP!#REF!,Q1239)&gt;0),"Matched", "")</f>
        <v>#REF!</v>
      </c>
    </row>
    <row r="1240" spans="1:18">
      <c r="A1240" s="9">
        <v>11563327</v>
      </c>
      <c r="B1240" s="10">
        <v>43869</v>
      </c>
      <c r="C1240" s="10">
        <v>43869</v>
      </c>
      <c r="D1240" s="11" t="s">
        <v>10</v>
      </c>
      <c r="E1240" s="11">
        <v>0</v>
      </c>
      <c r="F1240" s="11">
        <v>0</v>
      </c>
      <c r="G1240" s="11">
        <v>13082.9</v>
      </c>
      <c r="H1240" s="11">
        <v>646453.93999999994</v>
      </c>
      <c r="I1240" s="11" t="s">
        <v>11</v>
      </c>
      <c r="J1240" s="11" t="s">
        <v>12</v>
      </c>
      <c r="K1240" s="1" t="str">
        <f t="shared" si="65"/>
        <v/>
      </c>
      <c r="L1240" s="1" t="e">
        <f ca="1">IF(AND(K1240&lt;&gt; "", COUNTIF(SAP!#REF!,K1240)&gt;0),"Matched", "")</f>
        <v>#REF!</v>
      </c>
      <c r="M1240" s="1" t="str">
        <f t="shared" si="63"/>
        <v/>
      </c>
      <c r="N1240" s="1" t="e">
        <f ca="1">IF(AND(M1240&lt;&gt; "", COUNTIF(SAP!#REF!,M1240)&gt;0),"Matched", "")</f>
        <v>#REF!</v>
      </c>
      <c r="O1240" s="1" t="str">
        <f t="shared" si="64"/>
        <v/>
      </c>
      <c r="P1240" s="1" t="e">
        <f ca="1">IF(AND(O1240&lt;&gt; "", COUNTIF(SAP!#REF!,O1240)&gt;0),"Matched", "")</f>
        <v>#REF!</v>
      </c>
      <c r="Q1240" s="1" t="str">
        <f ca="1">IF(D1240="AC","Logic4"&amp;"_"&amp;TEXT(C1240,"dd.mm.yyyy") &amp;"_"&amp; 1408423.65,"")</f>
        <v>Logic4_08.02.2020_1408423.65</v>
      </c>
      <c r="R1240" s="1" t="e">
        <f ca="1">IF(AND(Q1240&lt;&gt; "", COUNTIF(SAP!#REF!,Q1240)&gt;0),"Matched", "")</f>
        <v>#REF!</v>
      </c>
    </row>
    <row r="1241" spans="1:18">
      <c r="A1241" s="13">
        <v>11563327</v>
      </c>
      <c r="B1241" s="14">
        <v>43869</v>
      </c>
      <c r="C1241" s="14">
        <v>43869</v>
      </c>
      <c r="D1241" s="15" t="s">
        <v>10</v>
      </c>
      <c r="E1241" s="15">
        <v>0</v>
      </c>
      <c r="F1241" s="15">
        <v>0</v>
      </c>
      <c r="G1241" s="15">
        <v>13471.16</v>
      </c>
      <c r="H1241" s="15">
        <v>659925.1</v>
      </c>
      <c r="I1241" s="15" t="s">
        <v>11</v>
      </c>
      <c r="J1241" s="15" t="s">
        <v>12</v>
      </c>
      <c r="K1241" s="1" t="str">
        <f t="shared" si="65"/>
        <v/>
      </c>
      <c r="L1241" s="1" t="e">
        <f ca="1">IF(AND(K1241&lt;&gt; "", COUNTIF(SAP!#REF!,K1241)&gt;0),"Matched", "")</f>
        <v>#REF!</v>
      </c>
      <c r="M1241" s="1" t="str">
        <f t="shared" si="63"/>
        <v/>
      </c>
      <c r="N1241" s="1" t="e">
        <f ca="1">IF(AND(M1241&lt;&gt; "", COUNTIF(SAP!#REF!,M1241)&gt;0),"Matched", "")</f>
        <v>#REF!</v>
      </c>
      <c r="O1241" s="1" t="str">
        <f t="shared" si="64"/>
        <v/>
      </c>
      <c r="P1241" s="1" t="e">
        <f ca="1">IF(AND(O1241&lt;&gt; "", COUNTIF(SAP!#REF!,O1241)&gt;0),"Matched", "")</f>
        <v>#REF!</v>
      </c>
      <c r="Q1241" s="1" t="str">
        <f ca="1">IF(D1241="AC","Logic4"&amp;"_"&amp;TEXT(C1241,"dd.mm.yyyy") &amp;"_"&amp; 1408423.65,"")</f>
        <v>Logic4_08.02.2020_1408423.65</v>
      </c>
      <c r="R1241" s="1" t="e">
        <f ca="1">IF(AND(Q1241&lt;&gt; "", COUNTIF(SAP!#REF!,Q1241)&gt;0),"Matched", "")</f>
        <v>#REF!</v>
      </c>
    </row>
    <row r="1242" spans="1:18">
      <c r="A1242" s="9">
        <v>11563327</v>
      </c>
      <c r="B1242" s="10">
        <v>43869</v>
      </c>
      <c r="C1242" s="10">
        <v>43869</v>
      </c>
      <c r="D1242" s="11" t="s">
        <v>10</v>
      </c>
      <c r="E1242" s="11">
        <v>0</v>
      </c>
      <c r="F1242" s="11">
        <v>0</v>
      </c>
      <c r="G1242" s="11">
        <v>13538</v>
      </c>
      <c r="H1242" s="11">
        <v>673463.1</v>
      </c>
      <c r="I1242" s="11" t="s">
        <v>11</v>
      </c>
      <c r="J1242" s="11" t="s">
        <v>12</v>
      </c>
      <c r="K1242" s="1" t="str">
        <f t="shared" si="65"/>
        <v/>
      </c>
      <c r="L1242" s="1" t="e">
        <f ca="1">IF(AND(K1242&lt;&gt; "", COUNTIF(SAP!#REF!,K1242)&gt;0),"Matched", "")</f>
        <v>#REF!</v>
      </c>
      <c r="M1242" s="1" t="str">
        <f t="shared" si="63"/>
        <v/>
      </c>
      <c r="N1242" s="1" t="e">
        <f ca="1">IF(AND(M1242&lt;&gt; "", COUNTIF(SAP!#REF!,M1242)&gt;0),"Matched", "")</f>
        <v>#REF!</v>
      </c>
      <c r="O1242" s="1" t="str">
        <f t="shared" si="64"/>
        <v/>
      </c>
      <c r="P1242" s="1" t="e">
        <f ca="1">IF(AND(O1242&lt;&gt; "", COUNTIF(SAP!#REF!,O1242)&gt;0),"Matched", "")</f>
        <v>#REF!</v>
      </c>
      <c r="Q1242" s="1" t="str">
        <f ca="1">IF(D1242="AC","Logic4"&amp;"_"&amp;TEXT(C1242,"dd.mm.yyyy") &amp;"_"&amp; 1408423.65,"")</f>
        <v>Logic4_08.02.2020_1408423.65</v>
      </c>
      <c r="R1242" s="1" t="e">
        <f ca="1">IF(AND(Q1242&lt;&gt; "", COUNTIF(SAP!#REF!,Q1242)&gt;0),"Matched", "")</f>
        <v>#REF!</v>
      </c>
    </row>
    <row r="1243" spans="1:18">
      <c r="A1243" s="13">
        <v>11563327</v>
      </c>
      <c r="B1243" s="14">
        <v>43869</v>
      </c>
      <c r="C1243" s="14">
        <v>43869</v>
      </c>
      <c r="D1243" s="15" t="s">
        <v>10</v>
      </c>
      <c r="E1243" s="15">
        <v>0</v>
      </c>
      <c r="F1243" s="15">
        <v>0</v>
      </c>
      <c r="G1243" s="15">
        <v>13590</v>
      </c>
      <c r="H1243" s="15">
        <v>687053.1</v>
      </c>
      <c r="I1243" s="15" t="s">
        <v>11</v>
      </c>
      <c r="J1243" s="15" t="s">
        <v>12</v>
      </c>
      <c r="K1243" s="1" t="str">
        <f t="shared" si="65"/>
        <v/>
      </c>
      <c r="L1243" s="1" t="e">
        <f ca="1">IF(AND(K1243&lt;&gt; "", COUNTIF(SAP!#REF!,K1243)&gt;0),"Matched", "")</f>
        <v>#REF!</v>
      </c>
      <c r="M1243" s="1" t="str">
        <f t="shared" si="63"/>
        <v/>
      </c>
      <c r="N1243" s="1" t="e">
        <f ca="1">IF(AND(M1243&lt;&gt; "", COUNTIF(SAP!#REF!,M1243)&gt;0),"Matched", "")</f>
        <v>#REF!</v>
      </c>
      <c r="O1243" s="1" t="str">
        <f t="shared" si="64"/>
        <v/>
      </c>
      <c r="P1243" s="1" t="e">
        <f ca="1">IF(AND(O1243&lt;&gt; "", COUNTIF(SAP!#REF!,O1243)&gt;0),"Matched", "")</f>
        <v>#REF!</v>
      </c>
      <c r="Q1243" s="1" t="str">
        <f ca="1">IF(D1243="AC","Logic4"&amp;"_"&amp;TEXT(C1243,"dd.mm.yyyy") &amp;"_"&amp; 1408423.65,"")</f>
        <v>Logic4_08.02.2020_1408423.65</v>
      </c>
      <c r="R1243" s="1" t="e">
        <f ca="1">IF(AND(Q1243&lt;&gt; "", COUNTIF(SAP!#REF!,Q1243)&gt;0),"Matched", "")</f>
        <v>#REF!</v>
      </c>
    </row>
    <row r="1244" spans="1:18">
      <c r="A1244" s="9">
        <v>11563327</v>
      </c>
      <c r="B1244" s="10">
        <v>43869</v>
      </c>
      <c r="C1244" s="10">
        <v>43869</v>
      </c>
      <c r="D1244" s="11" t="s">
        <v>10</v>
      </c>
      <c r="E1244" s="11">
        <v>0</v>
      </c>
      <c r="F1244" s="11">
        <v>0</v>
      </c>
      <c r="G1244" s="11">
        <v>14059.8</v>
      </c>
      <c r="H1244" s="11">
        <v>701112.9</v>
      </c>
      <c r="I1244" s="11" t="s">
        <v>11</v>
      </c>
      <c r="J1244" s="11" t="s">
        <v>12</v>
      </c>
      <c r="K1244" s="1" t="str">
        <f t="shared" si="65"/>
        <v/>
      </c>
      <c r="L1244" s="1" t="e">
        <f ca="1">IF(AND(K1244&lt;&gt; "", COUNTIF(SAP!#REF!,K1244)&gt;0),"Matched", "")</f>
        <v>#REF!</v>
      </c>
      <c r="M1244" s="1" t="str">
        <f t="shared" si="63"/>
        <v/>
      </c>
      <c r="N1244" s="1" t="e">
        <f ca="1">IF(AND(M1244&lt;&gt; "", COUNTIF(SAP!#REF!,M1244)&gt;0),"Matched", "")</f>
        <v>#REF!</v>
      </c>
      <c r="O1244" s="1" t="str">
        <f t="shared" si="64"/>
        <v/>
      </c>
      <c r="P1244" s="1" t="e">
        <f ca="1">IF(AND(O1244&lt;&gt; "", COUNTIF(SAP!#REF!,O1244)&gt;0),"Matched", "")</f>
        <v>#REF!</v>
      </c>
      <c r="Q1244" s="1" t="str">
        <f ca="1">IF(D1244="AC","Logic4"&amp;"_"&amp;TEXT(C1244,"dd.mm.yyyy") &amp;"_"&amp; 1408423.65,"")</f>
        <v>Logic4_08.02.2020_1408423.65</v>
      </c>
      <c r="R1244" s="1" t="e">
        <f ca="1">IF(AND(Q1244&lt;&gt; "", COUNTIF(SAP!#REF!,Q1244)&gt;0),"Matched", "")</f>
        <v>#REF!</v>
      </c>
    </row>
    <row r="1245" spans="1:18">
      <c r="A1245" s="13">
        <v>11563327</v>
      </c>
      <c r="B1245" s="14">
        <v>43869</v>
      </c>
      <c r="C1245" s="14">
        <v>43869</v>
      </c>
      <c r="D1245" s="15" t="s">
        <v>10</v>
      </c>
      <c r="E1245" s="15">
        <v>0</v>
      </c>
      <c r="F1245" s="15">
        <v>0</v>
      </c>
      <c r="G1245" s="15">
        <v>14234.2</v>
      </c>
      <c r="H1245" s="15">
        <v>715347.1</v>
      </c>
      <c r="I1245" s="15" t="s">
        <v>11</v>
      </c>
      <c r="J1245" s="15" t="s">
        <v>12</v>
      </c>
      <c r="K1245" s="1" t="str">
        <f t="shared" si="65"/>
        <v/>
      </c>
      <c r="L1245" s="1" t="e">
        <f ca="1">IF(AND(K1245&lt;&gt; "", COUNTIF(SAP!#REF!,K1245)&gt;0),"Matched", "")</f>
        <v>#REF!</v>
      </c>
      <c r="M1245" s="1" t="str">
        <f t="shared" si="63"/>
        <v/>
      </c>
      <c r="N1245" s="1" t="e">
        <f ca="1">IF(AND(M1245&lt;&gt; "", COUNTIF(SAP!#REF!,M1245)&gt;0),"Matched", "")</f>
        <v>#REF!</v>
      </c>
      <c r="O1245" s="1" t="str">
        <f t="shared" si="64"/>
        <v/>
      </c>
      <c r="P1245" s="1" t="e">
        <f ca="1">IF(AND(O1245&lt;&gt; "", COUNTIF(SAP!#REF!,O1245)&gt;0),"Matched", "")</f>
        <v>#REF!</v>
      </c>
      <c r="Q1245" s="1" t="str">
        <f ca="1">IF(D1245="AC","Logic4"&amp;"_"&amp;TEXT(C1245,"dd.mm.yyyy") &amp;"_"&amp; 1408423.65,"")</f>
        <v>Logic4_08.02.2020_1408423.65</v>
      </c>
      <c r="R1245" s="1" t="e">
        <f ca="1">IF(AND(Q1245&lt;&gt; "", COUNTIF(SAP!#REF!,Q1245)&gt;0),"Matched", "")</f>
        <v>#REF!</v>
      </c>
    </row>
    <row r="1246" spans="1:18">
      <c r="A1246" s="9">
        <v>11563327</v>
      </c>
      <c r="B1246" s="10">
        <v>43869</v>
      </c>
      <c r="C1246" s="10">
        <v>43869</v>
      </c>
      <c r="D1246" s="11" t="s">
        <v>10</v>
      </c>
      <c r="E1246" s="11">
        <v>0</v>
      </c>
      <c r="F1246" s="11">
        <v>0</v>
      </c>
      <c r="G1246" s="11">
        <v>14720</v>
      </c>
      <c r="H1246" s="11">
        <v>730067.1</v>
      </c>
      <c r="I1246" s="11" t="s">
        <v>11</v>
      </c>
      <c r="J1246" s="11" t="s">
        <v>12</v>
      </c>
      <c r="K1246" s="1" t="str">
        <f t="shared" si="65"/>
        <v/>
      </c>
      <c r="L1246" s="1" t="e">
        <f ca="1">IF(AND(K1246&lt;&gt; "", COUNTIF(SAP!#REF!,K1246)&gt;0),"Matched", "")</f>
        <v>#REF!</v>
      </c>
      <c r="M1246" s="1" t="str">
        <f t="shared" si="63"/>
        <v/>
      </c>
      <c r="N1246" s="1" t="e">
        <f ca="1">IF(AND(M1246&lt;&gt; "", COUNTIF(SAP!#REF!,M1246)&gt;0),"Matched", "")</f>
        <v>#REF!</v>
      </c>
      <c r="O1246" s="1" t="str">
        <f t="shared" si="64"/>
        <v/>
      </c>
      <c r="P1246" s="1" t="e">
        <f ca="1">IF(AND(O1246&lt;&gt; "", COUNTIF(SAP!#REF!,O1246)&gt;0),"Matched", "")</f>
        <v>#REF!</v>
      </c>
      <c r="Q1246" s="1" t="str">
        <f ca="1">IF(D1246="AC","Logic4"&amp;"_"&amp;TEXT(C1246,"dd.mm.yyyy") &amp;"_"&amp; 1408423.65,"")</f>
        <v>Logic4_08.02.2020_1408423.65</v>
      </c>
      <c r="R1246" s="1" t="e">
        <f ca="1">IF(AND(Q1246&lt;&gt; "", COUNTIF(SAP!#REF!,Q1246)&gt;0),"Matched", "")</f>
        <v>#REF!</v>
      </c>
    </row>
    <row r="1247" spans="1:18">
      <c r="A1247" s="13">
        <v>11563327</v>
      </c>
      <c r="B1247" s="14">
        <v>43869</v>
      </c>
      <c r="C1247" s="14">
        <v>43869</v>
      </c>
      <c r="D1247" s="15" t="s">
        <v>10</v>
      </c>
      <c r="E1247" s="15">
        <v>0</v>
      </c>
      <c r="F1247" s="15">
        <v>0</v>
      </c>
      <c r="G1247" s="15">
        <v>14821.3</v>
      </c>
      <c r="H1247" s="15">
        <v>744888.4</v>
      </c>
      <c r="I1247" s="15" t="s">
        <v>11</v>
      </c>
      <c r="J1247" s="15" t="s">
        <v>12</v>
      </c>
      <c r="K1247" s="1" t="str">
        <f t="shared" si="65"/>
        <v/>
      </c>
      <c r="L1247" s="1" t="e">
        <f ca="1">IF(AND(K1247&lt;&gt; "", COUNTIF(SAP!#REF!,K1247)&gt;0),"Matched", "")</f>
        <v>#REF!</v>
      </c>
      <c r="M1247" s="1" t="str">
        <f t="shared" si="63"/>
        <v/>
      </c>
      <c r="N1247" s="1" t="e">
        <f ca="1">IF(AND(M1247&lt;&gt; "", COUNTIF(SAP!#REF!,M1247)&gt;0),"Matched", "")</f>
        <v>#REF!</v>
      </c>
      <c r="O1247" s="1" t="str">
        <f t="shared" si="64"/>
        <v/>
      </c>
      <c r="P1247" s="1" t="e">
        <f ca="1">IF(AND(O1247&lt;&gt; "", COUNTIF(SAP!#REF!,O1247)&gt;0),"Matched", "")</f>
        <v>#REF!</v>
      </c>
      <c r="Q1247" s="1" t="str">
        <f ca="1">IF(D1247="AC","Logic4"&amp;"_"&amp;TEXT(C1247,"dd.mm.yyyy") &amp;"_"&amp; 1408423.65,"")</f>
        <v>Logic4_08.02.2020_1408423.65</v>
      </c>
      <c r="R1247" s="1" t="e">
        <f ca="1">IF(AND(Q1247&lt;&gt; "", COUNTIF(SAP!#REF!,Q1247)&gt;0),"Matched", "")</f>
        <v>#REF!</v>
      </c>
    </row>
    <row r="1248" spans="1:18">
      <c r="A1248" s="9">
        <v>11563327</v>
      </c>
      <c r="B1248" s="10">
        <v>43869</v>
      </c>
      <c r="C1248" s="10">
        <v>43869</v>
      </c>
      <c r="D1248" s="11" t="s">
        <v>10</v>
      </c>
      <c r="E1248" s="11">
        <v>0</v>
      </c>
      <c r="F1248" s="11">
        <v>0</v>
      </c>
      <c r="G1248" s="11">
        <v>14890</v>
      </c>
      <c r="H1248" s="11">
        <v>759778.4</v>
      </c>
      <c r="I1248" s="11" t="s">
        <v>11</v>
      </c>
      <c r="J1248" s="11" t="s">
        <v>12</v>
      </c>
      <c r="K1248" s="1" t="str">
        <f t="shared" si="65"/>
        <v/>
      </c>
      <c r="L1248" s="1" t="e">
        <f ca="1">IF(AND(K1248&lt;&gt; "", COUNTIF(SAP!#REF!,K1248)&gt;0),"Matched", "")</f>
        <v>#REF!</v>
      </c>
      <c r="M1248" s="1" t="str">
        <f t="shared" si="63"/>
        <v/>
      </c>
      <c r="N1248" s="1" t="e">
        <f ca="1">IF(AND(M1248&lt;&gt; "", COUNTIF(SAP!#REF!,M1248)&gt;0),"Matched", "")</f>
        <v>#REF!</v>
      </c>
      <c r="O1248" s="1" t="str">
        <f t="shared" si="64"/>
        <v/>
      </c>
      <c r="P1248" s="1" t="e">
        <f ca="1">IF(AND(O1248&lt;&gt; "", COUNTIF(SAP!#REF!,O1248)&gt;0),"Matched", "")</f>
        <v>#REF!</v>
      </c>
      <c r="Q1248" s="1" t="str">
        <f ca="1">IF(D1248="AC","Logic4"&amp;"_"&amp;TEXT(C1248,"dd.mm.yyyy") &amp;"_"&amp; 1408423.65,"")</f>
        <v>Logic4_08.02.2020_1408423.65</v>
      </c>
      <c r="R1248" s="1" t="e">
        <f ca="1">IF(AND(Q1248&lt;&gt; "", COUNTIF(SAP!#REF!,Q1248)&gt;0),"Matched", "")</f>
        <v>#REF!</v>
      </c>
    </row>
    <row r="1249" spans="1:18">
      <c r="A1249" s="13">
        <v>11563327</v>
      </c>
      <c r="B1249" s="14">
        <v>43869</v>
      </c>
      <c r="C1249" s="14">
        <v>43869</v>
      </c>
      <c r="D1249" s="15" t="s">
        <v>10</v>
      </c>
      <c r="E1249" s="15">
        <v>0</v>
      </c>
      <c r="F1249" s="15">
        <v>0</v>
      </c>
      <c r="G1249" s="15">
        <v>16109.5</v>
      </c>
      <c r="H1249" s="15">
        <v>775887.9</v>
      </c>
      <c r="I1249" s="15" t="s">
        <v>11</v>
      </c>
      <c r="J1249" s="15" t="s">
        <v>12</v>
      </c>
      <c r="K1249" s="1" t="str">
        <f t="shared" si="65"/>
        <v/>
      </c>
      <c r="L1249" s="1" t="e">
        <f ca="1">IF(AND(K1249&lt;&gt; "", COUNTIF(SAP!#REF!,K1249)&gt;0),"Matched", "")</f>
        <v>#REF!</v>
      </c>
      <c r="M1249" s="1" t="str">
        <f t="shared" si="63"/>
        <v/>
      </c>
      <c r="N1249" s="1" t="e">
        <f ca="1">IF(AND(M1249&lt;&gt; "", COUNTIF(SAP!#REF!,M1249)&gt;0),"Matched", "")</f>
        <v>#REF!</v>
      </c>
      <c r="O1249" s="1" t="str">
        <f t="shared" si="64"/>
        <v/>
      </c>
      <c r="P1249" s="1" t="e">
        <f ca="1">IF(AND(O1249&lt;&gt; "", COUNTIF(SAP!#REF!,O1249)&gt;0),"Matched", "")</f>
        <v>#REF!</v>
      </c>
      <c r="Q1249" s="1" t="str">
        <f ca="1">IF(D1249="AC","Logic4"&amp;"_"&amp;TEXT(C1249,"dd.mm.yyyy") &amp;"_"&amp; 1408423.65,"")</f>
        <v>Logic4_08.02.2020_1408423.65</v>
      </c>
      <c r="R1249" s="1" t="e">
        <f ca="1">IF(AND(Q1249&lt;&gt; "", COUNTIF(SAP!#REF!,Q1249)&gt;0),"Matched", "")</f>
        <v>#REF!</v>
      </c>
    </row>
    <row r="1250" spans="1:18">
      <c r="A1250" s="9">
        <v>11563327</v>
      </c>
      <c r="B1250" s="10">
        <v>43869</v>
      </c>
      <c r="C1250" s="10">
        <v>43869</v>
      </c>
      <c r="D1250" s="11" t="s">
        <v>10</v>
      </c>
      <c r="E1250" s="11">
        <v>0</v>
      </c>
      <c r="F1250" s="11">
        <v>0</v>
      </c>
      <c r="G1250" s="11">
        <v>16430</v>
      </c>
      <c r="H1250" s="11">
        <v>792317.9</v>
      </c>
      <c r="I1250" s="11" t="s">
        <v>11</v>
      </c>
      <c r="J1250" s="11" t="s">
        <v>12</v>
      </c>
      <c r="K1250" s="1" t="str">
        <f t="shared" si="65"/>
        <v/>
      </c>
      <c r="L1250" s="1" t="e">
        <f ca="1">IF(AND(K1250&lt;&gt; "", COUNTIF(SAP!#REF!,K1250)&gt;0),"Matched", "")</f>
        <v>#REF!</v>
      </c>
      <c r="M1250" s="1" t="str">
        <f t="shared" si="63"/>
        <v/>
      </c>
      <c r="N1250" s="1" t="e">
        <f ca="1">IF(AND(M1250&lt;&gt; "", COUNTIF(SAP!#REF!,M1250)&gt;0),"Matched", "")</f>
        <v>#REF!</v>
      </c>
      <c r="O1250" s="1" t="str">
        <f t="shared" si="64"/>
        <v/>
      </c>
      <c r="P1250" s="1" t="e">
        <f ca="1">IF(AND(O1250&lt;&gt; "", COUNTIF(SAP!#REF!,O1250)&gt;0),"Matched", "")</f>
        <v>#REF!</v>
      </c>
      <c r="Q1250" s="1" t="str">
        <f ca="1">IF(D1250="AC","Logic4"&amp;"_"&amp;TEXT(C1250,"dd.mm.yyyy") &amp;"_"&amp; 1408423.65,"")</f>
        <v>Logic4_08.02.2020_1408423.65</v>
      </c>
      <c r="R1250" s="1" t="e">
        <f ca="1">IF(AND(Q1250&lt;&gt; "", COUNTIF(SAP!#REF!,Q1250)&gt;0),"Matched", "")</f>
        <v>#REF!</v>
      </c>
    </row>
    <row r="1251" spans="1:18">
      <c r="A1251" s="13">
        <v>11563327</v>
      </c>
      <c r="B1251" s="14">
        <v>43869</v>
      </c>
      <c r="C1251" s="14">
        <v>43869</v>
      </c>
      <c r="D1251" s="15" t="s">
        <v>10</v>
      </c>
      <c r="E1251" s="15">
        <v>0</v>
      </c>
      <c r="F1251" s="15">
        <v>0</v>
      </c>
      <c r="G1251" s="15">
        <v>17080.400000000001</v>
      </c>
      <c r="H1251" s="15">
        <v>809398.3</v>
      </c>
      <c r="I1251" s="15" t="s">
        <v>11</v>
      </c>
      <c r="J1251" s="15" t="s">
        <v>12</v>
      </c>
      <c r="K1251" s="1" t="str">
        <f t="shared" si="65"/>
        <v/>
      </c>
      <c r="L1251" s="1" t="e">
        <f ca="1">IF(AND(K1251&lt;&gt; "", COUNTIF(SAP!#REF!,K1251)&gt;0),"Matched", "")</f>
        <v>#REF!</v>
      </c>
      <c r="M1251" s="1" t="str">
        <f t="shared" si="63"/>
        <v/>
      </c>
      <c r="N1251" s="1" t="e">
        <f ca="1">IF(AND(M1251&lt;&gt; "", COUNTIF(SAP!#REF!,M1251)&gt;0),"Matched", "")</f>
        <v>#REF!</v>
      </c>
      <c r="O1251" s="1" t="str">
        <f t="shared" si="64"/>
        <v/>
      </c>
      <c r="P1251" s="1" t="e">
        <f ca="1">IF(AND(O1251&lt;&gt; "", COUNTIF(SAP!#REF!,O1251)&gt;0),"Matched", "")</f>
        <v>#REF!</v>
      </c>
      <c r="Q1251" s="1" t="str">
        <f ca="1">IF(D1251="AC","Logic4"&amp;"_"&amp;TEXT(C1251,"dd.mm.yyyy") &amp;"_"&amp; 1408423.65,"")</f>
        <v>Logic4_08.02.2020_1408423.65</v>
      </c>
      <c r="R1251" s="1" t="e">
        <f ca="1">IF(AND(Q1251&lt;&gt; "", COUNTIF(SAP!#REF!,Q1251)&gt;0),"Matched", "")</f>
        <v>#REF!</v>
      </c>
    </row>
    <row r="1252" spans="1:18">
      <c r="A1252" s="9">
        <v>11563327</v>
      </c>
      <c r="B1252" s="10">
        <v>43869</v>
      </c>
      <c r="C1252" s="10">
        <v>43869</v>
      </c>
      <c r="D1252" s="11" t="s">
        <v>10</v>
      </c>
      <c r="E1252" s="11">
        <v>0</v>
      </c>
      <c r="F1252" s="11">
        <v>0</v>
      </c>
      <c r="G1252" s="11">
        <v>17610.64</v>
      </c>
      <c r="H1252" s="11">
        <v>827008.94</v>
      </c>
      <c r="I1252" s="11" t="s">
        <v>11</v>
      </c>
      <c r="J1252" s="11" t="s">
        <v>12</v>
      </c>
      <c r="K1252" s="1" t="str">
        <f t="shared" si="65"/>
        <v/>
      </c>
      <c r="L1252" s="1" t="e">
        <f ca="1">IF(AND(K1252&lt;&gt; "", COUNTIF(SAP!#REF!,K1252)&gt;0),"Matched", "")</f>
        <v>#REF!</v>
      </c>
      <c r="M1252" s="1" t="str">
        <f t="shared" si="63"/>
        <v/>
      </c>
      <c r="N1252" s="1" t="e">
        <f ca="1">IF(AND(M1252&lt;&gt; "", COUNTIF(SAP!#REF!,M1252)&gt;0),"Matched", "")</f>
        <v>#REF!</v>
      </c>
      <c r="O1252" s="1" t="str">
        <f t="shared" si="64"/>
        <v/>
      </c>
      <c r="P1252" s="1" t="e">
        <f ca="1">IF(AND(O1252&lt;&gt; "", COUNTIF(SAP!#REF!,O1252)&gt;0),"Matched", "")</f>
        <v>#REF!</v>
      </c>
      <c r="Q1252" s="1" t="str">
        <f ca="1">IF(D1252="AC","Logic4"&amp;"_"&amp;TEXT(C1252,"dd.mm.yyyy") &amp;"_"&amp; 1408423.65,"")</f>
        <v>Logic4_08.02.2020_1408423.65</v>
      </c>
      <c r="R1252" s="1" t="e">
        <f ca="1">IF(AND(Q1252&lt;&gt; "", COUNTIF(SAP!#REF!,Q1252)&gt;0),"Matched", "")</f>
        <v>#REF!</v>
      </c>
    </row>
    <row r="1253" spans="1:18">
      <c r="A1253" s="13">
        <v>11563327</v>
      </c>
      <c r="B1253" s="14">
        <v>43869</v>
      </c>
      <c r="C1253" s="14">
        <v>43869</v>
      </c>
      <c r="D1253" s="15" t="s">
        <v>10</v>
      </c>
      <c r="E1253" s="15">
        <v>0</v>
      </c>
      <c r="F1253" s="15">
        <v>0</v>
      </c>
      <c r="G1253" s="15">
        <v>18280</v>
      </c>
      <c r="H1253" s="15">
        <v>845288.94</v>
      </c>
      <c r="I1253" s="15" t="s">
        <v>11</v>
      </c>
      <c r="J1253" s="15" t="s">
        <v>12</v>
      </c>
      <c r="K1253" s="1" t="str">
        <f t="shared" si="65"/>
        <v/>
      </c>
      <c r="L1253" s="1" t="e">
        <f ca="1">IF(AND(K1253&lt;&gt; "", COUNTIF(SAP!#REF!,K1253)&gt;0),"Matched", "")</f>
        <v>#REF!</v>
      </c>
      <c r="M1253" s="1" t="str">
        <f t="shared" si="63"/>
        <v/>
      </c>
      <c r="N1253" s="1" t="e">
        <f ca="1">IF(AND(M1253&lt;&gt; "", COUNTIF(SAP!#REF!,M1253)&gt;0),"Matched", "")</f>
        <v>#REF!</v>
      </c>
      <c r="O1253" s="1" t="str">
        <f t="shared" si="64"/>
        <v/>
      </c>
      <c r="P1253" s="1" t="e">
        <f ca="1">IF(AND(O1253&lt;&gt; "", COUNTIF(SAP!#REF!,O1253)&gt;0),"Matched", "")</f>
        <v>#REF!</v>
      </c>
      <c r="Q1253" s="1" t="str">
        <f ca="1">IF(D1253="AC","Logic4"&amp;"_"&amp;TEXT(C1253,"dd.mm.yyyy") &amp;"_"&amp; 1408423.65,"")</f>
        <v>Logic4_08.02.2020_1408423.65</v>
      </c>
      <c r="R1253" s="1" t="e">
        <f ca="1">IF(AND(Q1253&lt;&gt; "", COUNTIF(SAP!#REF!,Q1253)&gt;0),"Matched", "")</f>
        <v>#REF!</v>
      </c>
    </row>
    <row r="1254" spans="1:18">
      <c r="A1254" s="9">
        <v>11563327</v>
      </c>
      <c r="B1254" s="10">
        <v>43869</v>
      </c>
      <c r="C1254" s="10">
        <v>43869</v>
      </c>
      <c r="D1254" s="11" t="s">
        <v>10</v>
      </c>
      <c r="E1254" s="11">
        <v>0</v>
      </c>
      <c r="F1254" s="11">
        <v>0</v>
      </c>
      <c r="G1254" s="11">
        <v>18534</v>
      </c>
      <c r="H1254" s="11">
        <v>863822.94</v>
      </c>
      <c r="I1254" s="11" t="s">
        <v>11</v>
      </c>
      <c r="J1254" s="11" t="s">
        <v>12</v>
      </c>
      <c r="K1254" s="1" t="str">
        <f t="shared" si="65"/>
        <v/>
      </c>
      <c r="L1254" s="1" t="e">
        <f ca="1">IF(AND(K1254&lt;&gt; "", COUNTIF(SAP!#REF!,K1254)&gt;0),"Matched", "")</f>
        <v>#REF!</v>
      </c>
      <c r="M1254" s="1" t="str">
        <f t="shared" si="63"/>
        <v/>
      </c>
      <c r="N1254" s="1" t="e">
        <f ca="1">IF(AND(M1254&lt;&gt; "", COUNTIF(SAP!#REF!,M1254)&gt;0),"Matched", "")</f>
        <v>#REF!</v>
      </c>
      <c r="O1254" s="1" t="str">
        <f t="shared" si="64"/>
        <v/>
      </c>
      <c r="P1254" s="1" t="e">
        <f ca="1">IF(AND(O1254&lt;&gt; "", COUNTIF(SAP!#REF!,O1254)&gt;0),"Matched", "")</f>
        <v>#REF!</v>
      </c>
      <c r="Q1254" s="1" t="str">
        <f ca="1">IF(D1254="AC","Logic4"&amp;"_"&amp;TEXT(C1254,"dd.mm.yyyy") &amp;"_"&amp; 1408423.65,"")</f>
        <v>Logic4_08.02.2020_1408423.65</v>
      </c>
      <c r="R1254" s="1" t="e">
        <f ca="1">IF(AND(Q1254&lt;&gt; "", COUNTIF(SAP!#REF!,Q1254)&gt;0),"Matched", "")</f>
        <v>#REF!</v>
      </c>
    </row>
    <row r="1255" spans="1:18">
      <c r="A1255" s="13">
        <v>11563327</v>
      </c>
      <c r="B1255" s="14">
        <v>43869</v>
      </c>
      <c r="C1255" s="14">
        <v>43869</v>
      </c>
      <c r="D1255" s="15" t="s">
        <v>10</v>
      </c>
      <c r="E1255" s="15">
        <v>0</v>
      </c>
      <c r="F1255" s="15">
        <v>0</v>
      </c>
      <c r="G1255" s="15">
        <v>19065</v>
      </c>
      <c r="H1255" s="15">
        <v>882887.94</v>
      </c>
      <c r="I1255" s="15" t="s">
        <v>11</v>
      </c>
      <c r="J1255" s="15" t="s">
        <v>12</v>
      </c>
      <c r="K1255" s="1" t="str">
        <f t="shared" si="65"/>
        <v/>
      </c>
      <c r="L1255" s="1" t="e">
        <f ca="1">IF(AND(K1255&lt;&gt; "", COUNTIF(SAP!#REF!,K1255)&gt;0),"Matched", "")</f>
        <v>#REF!</v>
      </c>
      <c r="M1255" s="1" t="str">
        <f t="shared" ref="M1255:M1293" si="66">IF(D1255="TR","Logic2"&amp;"_"&amp;TEXT(C1255,"dd.mm.yyyy") &amp;"_"&amp; F1255,"")</f>
        <v/>
      </c>
      <c r="N1255" s="1" t="e">
        <f ca="1">IF(AND(M1255&lt;&gt; "", COUNTIF(SAP!#REF!,M1255)&gt;0),"Matched", "")</f>
        <v>#REF!</v>
      </c>
      <c r="O1255" s="1" t="str">
        <f t="shared" ref="O1255:O1293" si="67">IF(D1255="AF","Logic3"&amp;"_"&amp;G1255,"")</f>
        <v/>
      </c>
      <c r="P1255" s="1" t="e">
        <f ca="1">IF(AND(O1255&lt;&gt; "", COUNTIF(SAP!#REF!,O1255)&gt;0),"Matched", "")</f>
        <v>#REF!</v>
      </c>
      <c r="Q1255" s="1" t="str">
        <f ca="1">IF(D1255="AC","Logic4"&amp;"_"&amp;TEXT(C1255,"dd.mm.yyyy") &amp;"_"&amp; 1408423.65,"")</f>
        <v>Logic4_08.02.2020_1408423.65</v>
      </c>
      <c r="R1255" s="1" t="e">
        <f ca="1">IF(AND(Q1255&lt;&gt; "", COUNTIF(SAP!#REF!,Q1255)&gt;0),"Matched", "")</f>
        <v>#REF!</v>
      </c>
    </row>
    <row r="1256" spans="1:18">
      <c r="A1256" s="9">
        <v>11563327</v>
      </c>
      <c r="B1256" s="10">
        <v>43869</v>
      </c>
      <c r="C1256" s="10">
        <v>43869</v>
      </c>
      <c r="D1256" s="11" t="s">
        <v>10</v>
      </c>
      <c r="E1256" s="11">
        <v>0</v>
      </c>
      <c r="F1256" s="11">
        <v>0</v>
      </c>
      <c r="G1256" s="11">
        <v>19180</v>
      </c>
      <c r="H1256" s="11">
        <v>902067.94</v>
      </c>
      <c r="I1256" s="11" t="s">
        <v>11</v>
      </c>
      <c r="J1256" s="11" t="s">
        <v>12</v>
      </c>
      <c r="K1256" s="1" t="str">
        <f t="shared" si="65"/>
        <v/>
      </c>
      <c r="L1256" s="1" t="e">
        <f ca="1">IF(AND(K1256&lt;&gt; "", COUNTIF(SAP!#REF!,K1256)&gt;0),"Matched", "")</f>
        <v>#REF!</v>
      </c>
      <c r="M1256" s="1" t="str">
        <f t="shared" si="66"/>
        <v/>
      </c>
      <c r="N1256" s="1" t="e">
        <f ca="1">IF(AND(M1256&lt;&gt; "", COUNTIF(SAP!#REF!,M1256)&gt;0),"Matched", "")</f>
        <v>#REF!</v>
      </c>
      <c r="O1256" s="1" t="str">
        <f t="shared" si="67"/>
        <v/>
      </c>
      <c r="P1256" s="1" t="e">
        <f ca="1">IF(AND(O1256&lt;&gt; "", COUNTIF(SAP!#REF!,O1256)&gt;0),"Matched", "")</f>
        <v>#REF!</v>
      </c>
      <c r="Q1256" s="1" t="str">
        <f ca="1">IF(D1256="AC","Logic4"&amp;"_"&amp;TEXT(C1256,"dd.mm.yyyy") &amp;"_"&amp; 1408423.65,"")</f>
        <v>Logic4_08.02.2020_1408423.65</v>
      </c>
      <c r="R1256" s="1" t="e">
        <f ca="1">IF(AND(Q1256&lt;&gt; "", COUNTIF(SAP!#REF!,Q1256)&gt;0),"Matched", "")</f>
        <v>#REF!</v>
      </c>
    </row>
    <row r="1257" spans="1:18">
      <c r="A1257" s="13">
        <v>11563327</v>
      </c>
      <c r="B1257" s="14">
        <v>43869</v>
      </c>
      <c r="C1257" s="14">
        <v>43869</v>
      </c>
      <c r="D1257" s="15" t="s">
        <v>10</v>
      </c>
      <c r="E1257" s="15">
        <v>0</v>
      </c>
      <c r="F1257" s="15">
        <v>0</v>
      </c>
      <c r="G1257" s="15">
        <v>19799.099999999999</v>
      </c>
      <c r="H1257" s="15">
        <v>921867.04</v>
      </c>
      <c r="I1257" s="15" t="s">
        <v>11</v>
      </c>
      <c r="J1257" s="15" t="s">
        <v>12</v>
      </c>
      <c r="K1257" s="1" t="str">
        <f t="shared" si="65"/>
        <v/>
      </c>
      <c r="L1257" s="1" t="e">
        <f ca="1">IF(AND(K1257&lt;&gt; "", COUNTIF(SAP!#REF!,K1257)&gt;0),"Matched", "")</f>
        <v>#REF!</v>
      </c>
      <c r="M1257" s="1" t="str">
        <f t="shared" si="66"/>
        <v/>
      </c>
      <c r="N1257" s="1" t="e">
        <f ca="1">IF(AND(M1257&lt;&gt; "", COUNTIF(SAP!#REF!,M1257)&gt;0),"Matched", "")</f>
        <v>#REF!</v>
      </c>
      <c r="O1257" s="1" t="str">
        <f t="shared" si="67"/>
        <v/>
      </c>
      <c r="P1257" s="1" t="e">
        <f ca="1">IF(AND(O1257&lt;&gt; "", COUNTIF(SAP!#REF!,O1257)&gt;0),"Matched", "")</f>
        <v>#REF!</v>
      </c>
      <c r="Q1257" s="1" t="str">
        <f ca="1">IF(D1257="AC","Logic4"&amp;"_"&amp;TEXT(C1257,"dd.mm.yyyy") &amp;"_"&amp; 1408423.65,"")</f>
        <v>Logic4_08.02.2020_1408423.65</v>
      </c>
      <c r="R1257" s="1" t="e">
        <f ca="1">IF(AND(Q1257&lt;&gt; "", COUNTIF(SAP!#REF!,Q1257)&gt;0),"Matched", "")</f>
        <v>#REF!</v>
      </c>
    </row>
    <row r="1258" spans="1:18">
      <c r="A1258" s="9">
        <v>11563327</v>
      </c>
      <c r="B1258" s="10">
        <v>43869</v>
      </c>
      <c r="C1258" s="10">
        <v>43869</v>
      </c>
      <c r="D1258" s="11" t="s">
        <v>10</v>
      </c>
      <c r="E1258" s="11">
        <v>0</v>
      </c>
      <c r="F1258" s="11">
        <v>0</v>
      </c>
      <c r="G1258" s="11">
        <v>21154.82</v>
      </c>
      <c r="H1258" s="11">
        <v>943021.86</v>
      </c>
      <c r="I1258" s="11" t="s">
        <v>11</v>
      </c>
      <c r="J1258" s="11" t="s">
        <v>12</v>
      </c>
      <c r="K1258" s="1" t="str">
        <f t="shared" si="65"/>
        <v/>
      </c>
      <c r="L1258" s="1" t="e">
        <f ca="1">IF(AND(K1258&lt;&gt; "", COUNTIF(SAP!#REF!,K1258)&gt;0),"Matched", "")</f>
        <v>#REF!</v>
      </c>
      <c r="M1258" s="1" t="str">
        <f t="shared" si="66"/>
        <v/>
      </c>
      <c r="N1258" s="1" t="e">
        <f ca="1">IF(AND(M1258&lt;&gt; "", COUNTIF(SAP!#REF!,M1258)&gt;0),"Matched", "")</f>
        <v>#REF!</v>
      </c>
      <c r="O1258" s="1" t="str">
        <f t="shared" si="67"/>
        <v/>
      </c>
      <c r="P1258" s="1" t="e">
        <f ca="1">IF(AND(O1258&lt;&gt; "", COUNTIF(SAP!#REF!,O1258)&gt;0),"Matched", "")</f>
        <v>#REF!</v>
      </c>
      <c r="Q1258" s="1" t="str">
        <f ca="1">IF(D1258="AC","Logic4"&amp;"_"&amp;TEXT(C1258,"dd.mm.yyyy") &amp;"_"&amp; 1408423.65,"")</f>
        <v>Logic4_08.02.2020_1408423.65</v>
      </c>
      <c r="R1258" s="1" t="e">
        <f ca="1">IF(AND(Q1258&lt;&gt; "", COUNTIF(SAP!#REF!,Q1258)&gt;0),"Matched", "")</f>
        <v>#REF!</v>
      </c>
    </row>
    <row r="1259" spans="1:18">
      <c r="A1259" s="13">
        <v>11563327</v>
      </c>
      <c r="B1259" s="14">
        <v>43869</v>
      </c>
      <c r="C1259" s="14">
        <v>43869</v>
      </c>
      <c r="D1259" s="15" t="s">
        <v>10</v>
      </c>
      <c r="E1259" s="15">
        <v>0</v>
      </c>
      <c r="F1259" s="15">
        <v>0</v>
      </c>
      <c r="G1259" s="15">
        <v>21898.53</v>
      </c>
      <c r="H1259" s="15">
        <v>964920.39</v>
      </c>
      <c r="I1259" s="15" t="s">
        <v>11</v>
      </c>
      <c r="J1259" s="15" t="s">
        <v>12</v>
      </c>
      <c r="K1259" s="1" t="str">
        <f t="shared" si="65"/>
        <v/>
      </c>
      <c r="L1259" s="1" t="e">
        <f ca="1">IF(AND(K1259&lt;&gt; "", COUNTIF(SAP!#REF!,K1259)&gt;0),"Matched", "")</f>
        <v>#REF!</v>
      </c>
      <c r="M1259" s="1" t="str">
        <f t="shared" si="66"/>
        <v/>
      </c>
      <c r="N1259" s="1" t="e">
        <f ca="1">IF(AND(M1259&lt;&gt; "", COUNTIF(SAP!#REF!,M1259)&gt;0),"Matched", "")</f>
        <v>#REF!</v>
      </c>
      <c r="O1259" s="1" t="str">
        <f t="shared" si="67"/>
        <v/>
      </c>
      <c r="P1259" s="1" t="e">
        <f ca="1">IF(AND(O1259&lt;&gt; "", COUNTIF(SAP!#REF!,O1259)&gt;0),"Matched", "")</f>
        <v>#REF!</v>
      </c>
      <c r="Q1259" s="1" t="str">
        <f ca="1">IF(D1259="AC","Logic4"&amp;"_"&amp;TEXT(C1259,"dd.mm.yyyy") &amp;"_"&amp; 1408423.65,"")</f>
        <v>Logic4_08.02.2020_1408423.65</v>
      </c>
      <c r="R1259" s="1" t="e">
        <f ca="1">IF(AND(Q1259&lt;&gt; "", COUNTIF(SAP!#REF!,Q1259)&gt;0),"Matched", "")</f>
        <v>#REF!</v>
      </c>
    </row>
    <row r="1260" spans="1:18">
      <c r="A1260" s="9">
        <v>11563327</v>
      </c>
      <c r="B1260" s="10">
        <v>43869</v>
      </c>
      <c r="C1260" s="10">
        <v>43869</v>
      </c>
      <c r="D1260" s="11" t="s">
        <v>10</v>
      </c>
      <c r="E1260" s="11">
        <v>0</v>
      </c>
      <c r="F1260" s="11">
        <v>0</v>
      </c>
      <c r="G1260" s="11">
        <v>24730.6</v>
      </c>
      <c r="H1260" s="11">
        <v>989650.99</v>
      </c>
      <c r="I1260" s="11" t="s">
        <v>11</v>
      </c>
      <c r="J1260" s="11" t="s">
        <v>12</v>
      </c>
      <c r="K1260" s="1" t="str">
        <f t="shared" si="65"/>
        <v/>
      </c>
      <c r="L1260" s="1" t="e">
        <f ca="1">IF(AND(K1260&lt;&gt; "", COUNTIF(SAP!#REF!,K1260)&gt;0),"Matched", "")</f>
        <v>#REF!</v>
      </c>
      <c r="M1260" s="1" t="str">
        <f t="shared" si="66"/>
        <v/>
      </c>
      <c r="N1260" s="1" t="e">
        <f ca="1">IF(AND(M1260&lt;&gt; "", COUNTIF(SAP!#REF!,M1260)&gt;0),"Matched", "")</f>
        <v>#REF!</v>
      </c>
      <c r="O1260" s="1" t="str">
        <f t="shared" si="67"/>
        <v/>
      </c>
      <c r="P1260" s="1" t="e">
        <f ca="1">IF(AND(O1260&lt;&gt; "", COUNTIF(SAP!#REF!,O1260)&gt;0),"Matched", "")</f>
        <v>#REF!</v>
      </c>
      <c r="Q1260" s="1" t="str">
        <f ca="1">IF(D1260="AC","Logic4"&amp;"_"&amp;TEXT(C1260,"dd.mm.yyyy") &amp;"_"&amp; 1408423.65,"")</f>
        <v>Logic4_08.02.2020_1408423.65</v>
      </c>
      <c r="R1260" s="1" t="e">
        <f ca="1">IF(AND(Q1260&lt;&gt; "", COUNTIF(SAP!#REF!,Q1260)&gt;0),"Matched", "")</f>
        <v>#REF!</v>
      </c>
    </row>
    <row r="1261" spans="1:18">
      <c r="A1261" s="13">
        <v>11563327</v>
      </c>
      <c r="B1261" s="14">
        <v>43869</v>
      </c>
      <c r="C1261" s="14">
        <v>43869</v>
      </c>
      <c r="D1261" s="15" t="s">
        <v>10</v>
      </c>
      <c r="E1261" s="15">
        <v>0</v>
      </c>
      <c r="F1261" s="15">
        <v>0</v>
      </c>
      <c r="G1261" s="15">
        <v>26163.7</v>
      </c>
      <c r="H1261" s="15">
        <v>1015814.69</v>
      </c>
      <c r="I1261" s="15" t="s">
        <v>11</v>
      </c>
      <c r="J1261" s="15" t="s">
        <v>12</v>
      </c>
      <c r="K1261" s="1" t="str">
        <f t="shared" si="65"/>
        <v/>
      </c>
      <c r="L1261" s="1" t="e">
        <f ca="1">IF(AND(K1261&lt;&gt; "", COUNTIF(SAP!#REF!,K1261)&gt;0),"Matched", "")</f>
        <v>#REF!</v>
      </c>
      <c r="M1261" s="1" t="str">
        <f t="shared" si="66"/>
        <v/>
      </c>
      <c r="N1261" s="1" t="e">
        <f ca="1">IF(AND(M1261&lt;&gt; "", COUNTIF(SAP!#REF!,M1261)&gt;0),"Matched", "")</f>
        <v>#REF!</v>
      </c>
      <c r="O1261" s="1" t="str">
        <f t="shared" si="67"/>
        <v/>
      </c>
      <c r="P1261" s="1" t="e">
        <f ca="1">IF(AND(O1261&lt;&gt; "", COUNTIF(SAP!#REF!,O1261)&gt;0),"Matched", "")</f>
        <v>#REF!</v>
      </c>
      <c r="Q1261" s="1" t="str">
        <f ca="1">IF(D1261="AC","Logic4"&amp;"_"&amp;TEXT(C1261,"dd.mm.yyyy") &amp;"_"&amp; 1408423.65,"")</f>
        <v>Logic4_08.02.2020_1408423.65</v>
      </c>
      <c r="R1261" s="1" t="e">
        <f ca="1">IF(AND(Q1261&lt;&gt; "", COUNTIF(SAP!#REF!,Q1261)&gt;0),"Matched", "")</f>
        <v>#REF!</v>
      </c>
    </row>
    <row r="1262" spans="1:18">
      <c r="A1262" s="9">
        <v>11563327</v>
      </c>
      <c r="B1262" s="10">
        <v>43869</v>
      </c>
      <c r="C1262" s="10">
        <v>43869</v>
      </c>
      <c r="D1262" s="11" t="s">
        <v>10</v>
      </c>
      <c r="E1262" s="11">
        <v>0</v>
      </c>
      <c r="F1262" s="11">
        <v>0</v>
      </c>
      <c r="G1262" s="11">
        <v>26812.98</v>
      </c>
      <c r="H1262" s="11">
        <v>1042627.67</v>
      </c>
      <c r="I1262" s="11" t="s">
        <v>11</v>
      </c>
      <c r="J1262" s="11" t="s">
        <v>12</v>
      </c>
      <c r="K1262" s="1" t="str">
        <f t="shared" si="65"/>
        <v/>
      </c>
      <c r="L1262" s="1" t="e">
        <f ca="1">IF(AND(K1262&lt;&gt; "", COUNTIF(SAP!#REF!,K1262)&gt;0),"Matched", "")</f>
        <v>#REF!</v>
      </c>
      <c r="M1262" s="1" t="str">
        <f t="shared" si="66"/>
        <v/>
      </c>
      <c r="N1262" s="1" t="e">
        <f ca="1">IF(AND(M1262&lt;&gt; "", COUNTIF(SAP!#REF!,M1262)&gt;0),"Matched", "")</f>
        <v>#REF!</v>
      </c>
      <c r="O1262" s="1" t="str">
        <f t="shared" si="67"/>
        <v/>
      </c>
      <c r="P1262" s="1" t="e">
        <f ca="1">IF(AND(O1262&lt;&gt; "", COUNTIF(SAP!#REF!,O1262)&gt;0),"Matched", "")</f>
        <v>#REF!</v>
      </c>
      <c r="Q1262" s="1" t="str">
        <f ca="1">IF(D1262="AC","Logic4"&amp;"_"&amp;TEXT(C1262,"dd.mm.yyyy") &amp;"_"&amp; 1408423.65,"")</f>
        <v>Logic4_08.02.2020_1408423.65</v>
      </c>
      <c r="R1262" s="1" t="e">
        <f ca="1">IF(AND(Q1262&lt;&gt; "", COUNTIF(SAP!#REF!,Q1262)&gt;0),"Matched", "")</f>
        <v>#REF!</v>
      </c>
    </row>
    <row r="1263" spans="1:18">
      <c r="A1263" s="13">
        <v>11563327</v>
      </c>
      <c r="B1263" s="14">
        <v>43869</v>
      </c>
      <c r="C1263" s="14">
        <v>43869</v>
      </c>
      <c r="D1263" s="15" t="s">
        <v>10</v>
      </c>
      <c r="E1263" s="15">
        <v>0</v>
      </c>
      <c r="F1263" s="15">
        <v>0</v>
      </c>
      <c r="G1263" s="15">
        <v>28341.599999999999</v>
      </c>
      <c r="H1263" s="15">
        <v>1070969.27</v>
      </c>
      <c r="I1263" s="15" t="s">
        <v>11</v>
      </c>
      <c r="J1263" s="15" t="s">
        <v>12</v>
      </c>
      <c r="K1263" s="1" t="str">
        <f t="shared" si="65"/>
        <v/>
      </c>
      <c r="L1263" s="1" t="e">
        <f ca="1">IF(AND(K1263&lt;&gt; "", COUNTIF(SAP!#REF!,K1263)&gt;0),"Matched", "")</f>
        <v>#REF!</v>
      </c>
      <c r="M1263" s="1" t="str">
        <f t="shared" si="66"/>
        <v/>
      </c>
      <c r="N1263" s="1" t="e">
        <f ca="1">IF(AND(M1263&lt;&gt; "", COUNTIF(SAP!#REF!,M1263)&gt;0),"Matched", "")</f>
        <v>#REF!</v>
      </c>
      <c r="O1263" s="1" t="str">
        <f t="shared" si="67"/>
        <v/>
      </c>
      <c r="P1263" s="1" t="e">
        <f ca="1">IF(AND(O1263&lt;&gt; "", COUNTIF(SAP!#REF!,O1263)&gt;0),"Matched", "")</f>
        <v>#REF!</v>
      </c>
      <c r="Q1263" s="1" t="str">
        <f ca="1">IF(D1263="AC","Logic4"&amp;"_"&amp;TEXT(C1263,"dd.mm.yyyy") &amp;"_"&amp; 1408423.65,"")</f>
        <v>Logic4_08.02.2020_1408423.65</v>
      </c>
      <c r="R1263" s="1" t="e">
        <f ca="1">IF(AND(Q1263&lt;&gt; "", COUNTIF(SAP!#REF!,Q1263)&gt;0),"Matched", "")</f>
        <v>#REF!</v>
      </c>
    </row>
    <row r="1264" spans="1:18">
      <c r="A1264" s="9">
        <v>11563327</v>
      </c>
      <c r="B1264" s="10">
        <v>43869</v>
      </c>
      <c r="C1264" s="10">
        <v>43869</v>
      </c>
      <c r="D1264" s="11" t="s">
        <v>10</v>
      </c>
      <c r="E1264" s="11">
        <v>0</v>
      </c>
      <c r="F1264" s="11">
        <v>0</v>
      </c>
      <c r="G1264" s="11">
        <v>28775.200000000001</v>
      </c>
      <c r="H1264" s="11">
        <v>1099744.47</v>
      </c>
      <c r="I1264" s="11" t="s">
        <v>11</v>
      </c>
      <c r="J1264" s="11" t="s">
        <v>12</v>
      </c>
      <c r="K1264" s="1" t="str">
        <f t="shared" si="65"/>
        <v/>
      </c>
      <c r="L1264" s="1" t="e">
        <f ca="1">IF(AND(K1264&lt;&gt; "", COUNTIF(SAP!#REF!,K1264)&gt;0),"Matched", "")</f>
        <v>#REF!</v>
      </c>
      <c r="M1264" s="1" t="str">
        <f t="shared" si="66"/>
        <v/>
      </c>
      <c r="N1264" s="1" t="e">
        <f ca="1">IF(AND(M1264&lt;&gt; "", COUNTIF(SAP!#REF!,M1264)&gt;0),"Matched", "")</f>
        <v>#REF!</v>
      </c>
      <c r="O1264" s="1" t="str">
        <f t="shared" si="67"/>
        <v/>
      </c>
      <c r="P1264" s="1" t="e">
        <f ca="1">IF(AND(O1264&lt;&gt; "", COUNTIF(SAP!#REF!,O1264)&gt;0),"Matched", "")</f>
        <v>#REF!</v>
      </c>
      <c r="Q1264" s="1" t="str">
        <f ca="1">IF(D1264="AC","Logic4"&amp;"_"&amp;TEXT(C1264,"dd.mm.yyyy") &amp;"_"&amp; 1408423.65,"")</f>
        <v>Logic4_08.02.2020_1408423.65</v>
      </c>
      <c r="R1264" s="1" t="e">
        <f ca="1">IF(AND(Q1264&lt;&gt; "", COUNTIF(SAP!#REF!,Q1264)&gt;0),"Matched", "")</f>
        <v>#REF!</v>
      </c>
    </row>
    <row r="1265" spans="1:20">
      <c r="A1265" s="13">
        <v>11563327</v>
      </c>
      <c r="B1265" s="14">
        <v>43869</v>
      </c>
      <c r="C1265" s="14">
        <v>43869</v>
      </c>
      <c r="D1265" s="15" t="s">
        <v>10</v>
      </c>
      <c r="E1265" s="15">
        <v>0</v>
      </c>
      <c r="F1265" s="15">
        <v>0</v>
      </c>
      <c r="G1265" s="15">
        <v>30437.19</v>
      </c>
      <c r="H1265" s="15">
        <v>1130181.6599999999</v>
      </c>
      <c r="I1265" s="15" t="s">
        <v>11</v>
      </c>
      <c r="J1265" s="15" t="s">
        <v>12</v>
      </c>
      <c r="K1265" s="1" t="str">
        <f t="shared" si="65"/>
        <v/>
      </c>
      <c r="L1265" s="1" t="e">
        <f ca="1">IF(AND(K1265&lt;&gt; "", COUNTIF(SAP!#REF!,K1265)&gt;0),"Matched", "")</f>
        <v>#REF!</v>
      </c>
      <c r="M1265" s="1" t="str">
        <f t="shared" si="66"/>
        <v/>
      </c>
      <c r="N1265" s="1" t="e">
        <f ca="1">IF(AND(M1265&lt;&gt; "", COUNTIF(SAP!#REF!,M1265)&gt;0),"Matched", "")</f>
        <v>#REF!</v>
      </c>
      <c r="O1265" s="1" t="str">
        <f t="shared" si="67"/>
        <v/>
      </c>
      <c r="P1265" s="1" t="e">
        <f ca="1">IF(AND(O1265&lt;&gt; "", COUNTIF(SAP!#REF!,O1265)&gt;0),"Matched", "")</f>
        <v>#REF!</v>
      </c>
      <c r="Q1265" s="1" t="str">
        <f ca="1">IF(D1265="AC","Logic4"&amp;"_"&amp;TEXT(C1265,"dd.mm.yyyy") &amp;"_"&amp; 1408423.65,"")</f>
        <v>Logic4_08.02.2020_1408423.65</v>
      </c>
      <c r="R1265" s="1" t="e">
        <f ca="1">IF(AND(Q1265&lt;&gt; "", COUNTIF(SAP!#REF!,Q1265)&gt;0),"Matched", "")</f>
        <v>#REF!</v>
      </c>
    </row>
    <row r="1266" spans="1:20">
      <c r="A1266" s="9">
        <v>11563327</v>
      </c>
      <c r="B1266" s="10">
        <v>43869</v>
      </c>
      <c r="C1266" s="10">
        <v>43869</v>
      </c>
      <c r="D1266" s="11" t="s">
        <v>10</v>
      </c>
      <c r="E1266" s="11">
        <v>0</v>
      </c>
      <c r="F1266" s="11">
        <v>0</v>
      </c>
      <c r="G1266" s="11">
        <v>31602.13</v>
      </c>
      <c r="H1266" s="11">
        <v>1161783.79</v>
      </c>
      <c r="I1266" s="11" t="s">
        <v>11</v>
      </c>
      <c r="J1266" s="11" t="s">
        <v>12</v>
      </c>
      <c r="K1266" s="1" t="str">
        <f t="shared" si="65"/>
        <v/>
      </c>
      <c r="L1266" s="1" t="e">
        <f ca="1">IF(AND(K1266&lt;&gt; "", COUNTIF(SAP!#REF!,K1266)&gt;0),"Matched", "")</f>
        <v>#REF!</v>
      </c>
      <c r="M1266" s="1" t="str">
        <f t="shared" si="66"/>
        <v/>
      </c>
      <c r="N1266" s="1" t="e">
        <f ca="1">IF(AND(M1266&lt;&gt; "", COUNTIF(SAP!#REF!,M1266)&gt;0),"Matched", "")</f>
        <v>#REF!</v>
      </c>
      <c r="O1266" s="1" t="str">
        <f t="shared" si="67"/>
        <v/>
      </c>
      <c r="P1266" s="1" t="e">
        <f ca="1">IF(AND(O1266&lt;&gt; "", COUNTIF(SAP!#REF!,O1266)&gt;0),"Matched", "")</f>
        <v>#REF!</v>
      </c>
      <c r="Q1266" s="1" t="str">
        <f ca="1">IF(D1266="AC","Logic4"&amp;"_"&amp;TEXT(C1266,"dd.mm.yyyy") &amp;"_"&amp; 1408423.65,"")</f>
        <v>Logic4_08.02.2020_1408423.65</v>
      </c>
      <c r="R1266" s="1" t="e">
        <f ca="1">IF(AND(Q1266&lt;&gt; "", COUNTIF(SAP!#REF!,Q1266)&gt;0),"Matched", "")</f>
        <v>#REF!</v>
      </c>
    </row>
    <row r="1267" spans="1:20">
      <c r="A1267" s="13">
        <v>11563327</v>
      </c>
      <c r="B1267" s="14">
        <v>43869</v>
      </c>
      <c r="C1267" s="14">
        <v>43869</v>
      </c>
      <c r="D1267" s="15" t="s">
        <v>10</v>
      </c>
      <c r="E1267" s="15">
        <v>0</v>
      </c>
      <c r="F1267" s="15">
        <v>0</v>
      </c>
      <c r="G1267" s="15">
        <v>32918.28</v>
      </c>
      <c r="H1267" s="15">
        <v>1194702.07</v>
      </c>
      <c r="I1267" s="15" t="s">
        <v>11</v>
      </c>
      <c r="J1267" s="15" t="s">
        <v>12</v>
      </c>
      <c r="K1267" s="1" t="str">
        <f t="shared" si="65"/>
        <v/>
      </c>
      <c r="L1267" s="1" t="e">
        <f ca="1">IF(AND(K1267&lt;&gt; "", COUNTIF(SAP!#REF!,K1267)&gt;0),"Matched", "")</f>
        <v>#REF!</v>
      </c>
      <c r="M1267" s="1" t="str">
        <f t="shared" si="66"/>
        <v/>
      </c>
      <c r="N1267" s="1" t="e">
        <f ca="1">IF(AND(M1267&lt;&gt; "", COUNTIF(SAP!#REF!,M1267)&gt;0),"Matched", "")</f>
        <v>#REF!</v>
      </c>
      <c r="O1267" s="1" t="str">
        <f t="shared" si="67"/>
        <v/>
      </c>
      <c r="P1267" s="1" t="e">
        <f ca="1">IF(AND(O1267&lt;&gt; "", COUNTIF(SAP!#REF!,O1267)&gt;0),"Matched", "")</f>
        <v>#REF!</v>
      </c>
      <c r="Q1267" s="1" t="str">
        <f ca="1">IF(D1267="AC","Logic4"&amp;"_"&amp;TEXT(C1267,"dd.mm.yyyy") &amp;"_"&amp; 1408423.65,"")</f>
        <v>Logic4_08.02.2020_1408423.65</v>
      </c>
      <c r="R1267" s="1" t="e">
        <f ca="1">IF(AND(Q1267&lt;&gt; "", COUNTIF(SAP!#REF!,Q1267)&gt;0),"Matched", "")</f>
        <v>#REF!</v>
      </c>
    </row>
    <row r="1268" spans="1:20">
      <c r="A1268" s="9">
        <v>11563327</v>
      </c>
      <c r="B1268" s="10">
        <v>43869</v>
      </c>
      <c r="C1268" s="10">
        <v>43869</v>
      </c>
      <c r="D1268" s="11" t="s">
        <v>10</v>
      </c>
      <c r="E1268" s="11">
        <v>0</v>
      </c>
      <c r="F1268" s="11">
        <v>0</v>
      </c>
      <c r="G1268" s="11">
        <v>39413.5</v>
      </c>
      <c r="H1268" s="11">
        <v>1234115.57</v>
      </c>
      <c r="I1268" s="11" t="s">
        <v>11</v>
      </c>
      <c r="J1268" s="11" t="s">
        <v>12</v>
      </c>
      <c r="K1268" s="1" t="str">
        <f t="shared" si="65"/>
        <v/>
      </c>
      <c r="L1268" s="1" t="e">
        <f ca="1">IF(AND(K1268&lt;&gt; "", COUNTIF(SAP!#REF!,K1268)&gt;0),"Matched", "")</f>
        <v>#REF!</v>
      </c>
      <c r="M1268" s="1" t="str">
        <f t="shared" si="66"/>
        <v/>
      </c>
      <c r="N1268" s="1" t="e">
        <f ca="1">IF(AND(M1268&lt;&gt; "", COUNTIF(SAP!#REF!,M1268)&gt;0),"Matched", "")</f>
        <v>#REF!</v>
      </c>
      <c r="O1268" s="1" t="str">
        <f t="shared" si="67"/>
        <v/>
      </c>
      <c r="P1268" s="1" t="e">
        <f ca="1">IF(AND(O1268&lt;&gt; "", COUNTIF(SAP!#REF!,O1268)&gt;0),"Matched", "")</f>
        <v>#REF!</v>
      </c>
      <c r="Q1268" s="1" t="str">
        <f ca="1">IF(D1268="AC","Logic4"&amp;"_"&amp;TEXT(C1268,"dd.mm.yyyy") &amp;"_"&amp; 1408423.65,"")</f>
        <v>Logic4_08.02.2020_1408423.65</v>
      </c>
      <c r="R1268" s="1" t="e">
        <f ca="1">IF(AND(Q1268&lt;&gt; "", COUNTIF(SAP!#REF!,Q1268)&gt;0),"Matched", "")</f>
        <v>#REF!</v>
      </c>
    </row>
    <row r="1269" spans="1:20">
      <c r="A1269" s="13">
        <v>11563327</v>
      </c>
      <c r="B1269" s="14">
        <v>43869</v>
      </c>
      <c r="C1269" s="14">
        <v>43869</v>
      </c>
      <c r="D1269" s="15" t="s">
        <v>10</v>
      </c>
      <c r="E1269" s="15">
        <v>0</v>
      </c>
      <c r="F1269" s="15">
        <v>0</v>
      </c>
      <c r="G1269" s="15">
        <v>39722.9</v>
      </c>
      <c r="H1269" s="15">
        <v>1273838.47</v>
      </c>
      <c r="I1269" s="15" t="s">
        <v>11</v>
      </c>
      <c r="J1269" s="15" t="s">
        <v>12</v>
      </c>
      <c r="K1269" s="1" t="str">
        <f t="shared" si="65"/>
        <v/>
      </c>
      <c r="L1269" s="1" t="e">
        <f ca="1">IF(AND(K1269&lt;&gt; "", COUNTIF(SAP!#REF!,K1269)&gt;0),"Matched", "")</f>
        <v>#REF!</v>
      </c>
      <c r="M1269" s="1" t="str">
        <f t="shared" si="66"/>
        <v/>
      </c>
      <c r="N1269" s="1" t="e">
        <f ca="1">IF(AND(M1269&lt;&gt; "", COUNTIF(SAP!#REF!,M1269)&gt;0),"Matched", "")</f>
        <v>#REF!</v>
      </c>
      <c r="O1269" s="1" t="str">
        <f t="shared" si="67"/>
        <v/>
      </c>
      <c r="P1269" s="1" t="e">
        <f ca="1">IF(AND(O1269&lt;&gt; "", COUNTIF(SAP!#REF!,O1269)&gt;0),"Matched", "")</f>
        <v>#REF!</v>
      </c>
      <c r="Q1269" s="1" t="str">
        <f ca="1">IF(D1269="AC","Logic4"&amp;"_"&amp;TEXT(C1269,"dd.mm.yyyy") &amp;"_"&amp; 1408423.65,"")</f>
        <v>Logic4_08.02.2020_1408423.65</v>
      </c>
      <c r="R1269" s="1" t="e">
        <f ca="1">IF(AND(Q1269&lt;&gt; "", COUNTIF(SAP!#REF!,Q1269)&gt;0),"Matched", "")</f>
        <v>#REF!</v>
      </c>
    </row>
    <row r="1270" spans="1:20">
      <c r="A1270" s="9">
        <v>11563327</v>
      </c>
      <c r="B1270" s="10">
        <v>43869</v>
      </c>
      <c r="C1270" s="10">
        <v>43869</v>
      </c>
      <c r="D1270" s="11" t="s">
        <v>10</v>
      </c>
      <c r="E1270" s="11">
        <v>0</v>
      </c>
      <c r="F1270" s="11">
        <v>0</v>
      </c>
      <c r="G1270" s="11">
        <v>40859.4</v>
      </c>
      <c r="H1270" s="11">
        <v>1314697.8700000001</v>
      </c>
      <c r="I1270" s="11" t="s">
        <v>11</v>
      </c>
      <c r="J1270" s="11" t="s">
        <v>12</v>
      </c>
      <c r="K1270" s="1" t="str">
        <f t="shared" si="65"/>
        <v/>
      </c>
      <c r="L1270" s="1" t="e">
        <f ca="1">IF(AND(K1270&lt;&gt; "", COUNTIF(SAP!#REF!,K1270)&gt;0),"Matched", "")</f>
        <v>#REF!</v>
      </c>
      <c r="M1270" s="1" t="str">
        <f t="shared" si="66"/>
        <v/>
      </c>
      <c r="N1270" s="1" t="e">
        <f ca="1">IF(AND(M1270&lt;&gt; "", COUNTIF(SAP!#REF!,M1270)&gt;0),"Matched", "")</f>
        <v>#REF!</v>
      </c>
      <c r="O1270" s="1" t="str">
        <f t="shared" si="67"/>
        <v/>
      </c>
      <c r="P1270" s="1" t="e">
        <f ca="1">IF(AND(O1270&lt;&gt; "", COUNTIF(SAP!#REF!,O1270)&gt;0),"Matched", "")</f>
        <v>#REF!</v>
      </c>
      <c r="Q1270" s="1" t="str">
        <f ca="1">IF(D1270="AC","Logic4"&amp;"_"&amp;TEXT(C1270,"dd.mm.yyyy") &amp;"_"&amp; 1408423.65,"")</f>
        <v>Logic4_08.02.2020_1408423.65</v>
      </c>
      <c r="R1270" s="1" t="e">
        <f ca="1">IF(AND(Q1270&lt;&gt; "", COUNTIF(SAP!#REF!,Q1270)&gt;0),"Matched", "")</f>
        <v>#REF!</v>
      </c>
    </row>
    <row r="1271" spans="1:20">
      <c r="A1271" s="13">
        <v>11563327</v>
      </c>
      <c r="B1271" s="14">
        <v>43869</v>
      </c>
      <c r="C1271" s="14">
        <v>43869</v>
      </c>
      <c r="D1271" s="15" t="s">
        <v>10</v>
      </c>
      <c r="E1271" s="15">
        <v>0</v>
      </c>
      <c r="F1271" s="15">
        <v>0</v>
      </c>
      <c r="G1271" s="15">
        <v>42291.78</v>
      </c>
      <c r="H1271" s="15">
        <v>1356989.65</v>
      </c>
      <c r="I1271" s="15" t="s">
        <v>11</v>
      </c>
      <c r="J1271" s="15" t="s">
        <v>12</v>
      </c>
      <c r="K1271" s="1" t="str">
        <f t="shared" si="65"/>
        <v/>
      </c>
      <c r="L1271" s="1" t="e">
        <f ca="1">IF(AND(K1271&lt;&gt; "", COUNTIF(SAP!#REF!,K1271)&gt;0),"Matched", "")</f>
        <v>#REF!</v>
      </c>
      <c r="M1271" s="1" t="str">
        <f t="shared" si="66"/>
        <v/>
      </c>
      <c r="N1271" s="1" t="e">
        <f ca="1">IF(AND(M1271&lt;&gt; "", COUNTIF(SAP!#REF!,M1271)&gt;0),"Matched", "")</f>
        <v>#REF!</v>
      </c>
      <c r="O1271" s="1" t="str">
        <f t="shared" si="67"/>
        <v/>
      </c>
      <c r="P1271" s="1" t="e">
        <f ca="1">IF(AND(O1271&lt;&gt; "", COUNTIF(SAP!#REF!,O1271)&gt;0),"Matched", "")</f>
        <v>#REF!</v>
      </c>
      <c r="Q1271" s="1" t="str">
        <f ca="1">IF(D1271="AC","Logic4"&amp;"_"&amp;TEXT(C1271,"dd.mm.yyyy") &amp;"_"&amp; 1408423.65,"")</f>
        <v>Logic4_08.02.2020_1408423.65</v>
      </c>
      <c r="R1271" s="1" t="e">
        <f ca="1">IF(AND(Q1271&lt;&gt; "", COUNTIF(SAP!#REF!,Q1271)&gt;0),"Matched", "")</f>
        <v>#REF!</v>
      </c>
    </row>
    <row r="1272" spans="1:20">
      <c r="A1272" s="9">
        <v>11563327</v>
      </c>
      <c r="B1272" s="10">
        <v>43869</v>
      </c>
      <c r="C1272" s="10">
        <v>43869</v>
      </c>
      <c r="D1272" s="11" t="s">
        <v>10</v>
      </c>
      <c r="E1272" s="11">
        <v>0</v>
      </c>
      <c r="F1272" s="11">
        <v>0</v>
      </c>
      <c r="G1272" s="11">
        <v>51434</v>
      </c>
      <c r="H1272" s="11">
        <v>1408423.65</v>
      </c>
      <c r="I1272" s="11" t="s">
        <v>11</v>
      </c>
      <c r="J1272" s="11" t="s">
        <v>12</v>
      </c>
      <c r="K1272" s="1" t="str">
        <f t="shared" si="65"/>
        <v/>
      </c>
      <c r="L1272" s="1" t="e">
        <f ca="1">IF(AND(K1272&lt;&gt; "", COUNTIF(SAP!#REF!,K1272)&gt;0),"Matched", "")</f>
        <v>#REF!</v>
      </c>
      <c r="M1272" s="1" t="str">
        <f t="shared" si="66"/>
        <v/>
      </c>
      <c r="N1272" s="1" t="e">
        <f ca="1">IF(AND(M1272&lt;&gt; "", COUNTIF(SAP!#REF!,M1272)&gt;0),"Matched", "")</f>
        <v>#REF!</v>
      </c>
      <c r="O1272" s="1" t="str">
        <f t="shared" si="67"/>
        <v/>
      </c>
      <c r="P1272" s="1" t="e">
        <f ca="1">IF(AND(O1272&lt;&gt; "", COUNTIF(SAP!#REF!,O1272)&gt;0),"Matched", "")</f>
        <v>#REF!</v>
      </c>
      <c r="Q1272" s="1" t="str">
        <f ca="1">IF(D1272="AC","Logic4"&amp;"_"&amp;TEXT(C1272,"dd.mm.yyyy") &amp;"_"&amp; 1408423.65,"")</f>
        <v>Logic4_08.02.2020_1408423.65</v>
      </c>
      <c r="R1272" s="1" t="e">
        <f ca="1">IF(AND(Q1272&lt;&gt; "", COUNTIF(SAP!#REF!,Q1272)&gt;0),"Matched", "")</f>
        <v>#REF!</v>
      </c>
    </row>
    <row r="1273" spans="1:20">
      <c r="A1273" s="13">
        <v>11563327</v>
      </c>
      <c r="B1273" s="14">
        <v>43869</v>
      </c>
      <c r="C1273" s="14">
        <v>43869</v>
      </c>
      <c r="D1273" s="15" t="s">
        <v>13</v>
      </c>
      <c r="E1273" s="15">
        <v>0</v>
      </c>
      <c r="F1273" s="15">
        <v>1.87</v>
      </c>
      <c r="G1273" s="15">
        <v>0</v>
      </c>
      <c r="H1273" s="15">
        <v>1408421.78</v>
      </c>
      <c r="I1273" s="15" t="s">
        <v>14</v>
      </c>
      <c r="J1273" s="15" t="s">
        <v>15</v>
      </c>
      <c r="K1273" s="1" t="str">
        <f t="shared" si="65"/>
        <v/>
      </c>
      <c r="L1273" s="1" t="e">
        <f ca="1">IF(AND(K1273&lt;&gt; "", COUNTIF(SAP!#REF!,K1273)&gt;0),"Matched", "")</f>
        <v>#REF!</v>
      </c>
      <c r="M1273" s="1" t="str">
        <f t="shared" si="66"/>
        <v/>
      </c>
      <c r="N1273" s="1" t="e">
        <f ca="1">IF(AND(M1273&lt;&gt; "", COUNTIF(SAP!#REF!,M1273)&gt;0),"Matched", "")</f>
        <v>#REF!</v>
      </c>
      <c r="O1273" s="1" t="str">
        <f t="shared" si="67"/>
        <v/>
      </c>
      <c r="P1273" s="1" t="e">
        <f ca="1">IF(AND(O1273&lt;&gt; "", COUNTIF(SAP!#REF!,O1273)&gt;0),"Matched", "")</f>
        <v>#REF!</v>
      </c>
      <c r="R1273" s="1" t="e">
        <f ca="1">IF(AND(Q1273&lt;&gt; "", COUNTIF(SAP!#REF!,Q1273)&gt;0),"Matched", "")</f>
        <v>#REF!</v>
      </c>
      <c r="S1273" s="1" t="str">
        <f ca="1">IF(D1273="AD","Logic5"&amp;"_"&amp;TEXT(C1273,"dd.mm.yyyy") &amp;"_"&amp; 397.46,"")</f>
        <v>Logic5_08.02.2020_397.46</v>
      </c>
      <c r="T1273" s="1" t="e">
        <f ca="1">IF(AND(S1273&lt;&gt; "", COUNTIF(SAP!#REF!,S1273)&gt;0),"Matched", "")</f>
        <v>#REF!</v>
      </c>
    </row>
    <row r="1274" spans="1:20">
      <c r="A1274" s="9">
        <v>11563327</v>
      </c>
      <c r="B1274" s="10">
        <v>43869</v>
      </c>
      <c r="C1274" s="10">
        <v>43869</v>
      </c>
      <c r="D1274" s="11" t="s">
        <v>13</v>
      </c>
      <c r="E1274" s="11">
        <v>0</v>
      </c>
      <c r="F1274" s="11">
        <v>4.67</v>
      </c>
      <c r="G1274" s="11">
        <v>0</v>
      </c>
      <c r="H1274" s="11">
        <v>1408417.11</v>
      </c>
      <c r="I1274" s="11" t="s">
        <v>14</v>
      </c>
      <c r="J1274" s="11" t="s">
        <v>15</v>
      </c>
      <c r="K1274" s="1" t="str">
        <f t="shared" si="65"/>
        <v/>
      </c>
      <c r="L1274" s="1" t="e">
        <f ca="1">IF(AND(K1274&lt;&gt; "", COUNTIF(SAP!#REF!,K1274)&gt;0),"Matched", "")</f>
        <v>#REF!</v>
      </c>
      <c r="M1274" s="1" t="str">
        <f t="shared" si="66"/>
        <v/>
      </c>
      <c r="N1274" s="1" t="e">
        <f ca="1">IF(AND(M1274&lt;&gt; "", COUNTIF(SAP!#REF!,M1274)&gt;0),"Matched", "")</f>
        <v>#REF!</v>
      </c>
      <c r="O1274" s="1" t="str">
        <f t="shared" si="67"/>
        <v/>
      </c>
      <c r="P1274" s="1" t="e">
        <f ca="1">IF(AND(O1274&lt;&gt; "", COUNTIF(SAP!#REF!,O1274)&gt;0),"Matched", "")</f>
        <v>#REF!</v>
      </c>
      <c r="R1274" s="1" t="e">
        <f ca="1">IF(AND(Q1274&lt;&gt; "", COUNTIF(SAP!#REF!,Q1274)&gt;0),"Matched", "")</f>
        <v>#REF!</v>
      </c>
      <c r="S1274" s="1" t="str">
        <f ca="1">IF(D1274="AD","Logic5"&amp;"_"&amp;TEXT(C1274,"dd.mm.yyyy") &amp;"_"&amp; 397.46,"")</f>
        <v>Logic5_08.02.2020_397.46</v>
      </c>
      <c r="T1274" s="1" t="e">
        <f ca="1">IF(AND(S1274&lt;&gt; "", COUNTIF(SAP!#REF!,S1274)&gt;0),"Matched", "")</f>
        <v>#REF!</v>
      </c>
    </row>
    <row r="1275" spans="1:20">
      <c r="A1275" s="13">
        <v>11563327</v>
      </c>
      <c r="B1275" s="14">
        <v>43869</v>
      </c>
      <c r="C1275" s="14">
        <v>43869</v>
      </c>
      <c r="D1275" s="15" t="s">
        <v>13</v>
      </c>
      <c r="E1275" s="15">
        <v>0</v>
      </c>
      <c r="F1275" s="15">
        <v>5.4</v>
      </c>
      <c r="G1275" s="15">
        <v>0</v>
      </c>
      <c r="H1275" s="15">
        <v>1408411.71</v>
      </c>
      <c r="I1275" s="15" t="s">
        <v>14</v>
      </c>
      <c r="J1275" s="15" t="s">
        <v>15</v>
      </c>
      <c r="K1275" s="1" t="str">
        <f t="shared" si="65"/>
        <v/>
      </c>
      <c r="L1275" s="1" t="e">
        <f ca="1">IF(AND(K1275&lt;&gt; "", COUNTIF(SAP!#REF!,K1275)&gt;0),"Matched", "")</f>
        <v>#REF!</v>
      </c>
      <c r="M1275" s="1" t="str">
        <f t="shared" si="66"/>
        <v/>
      </c>
      <c r="N1275" s="1" t="e">
        <f ca="1">IF(AND(M1275&lt;&gt; "", COUNTIF(SAP!#REF!,M1275)&gt;0),"Matched", "")</f>
        <v>#REF!</v>
      </c>
      <c r="O1275" s="1" t="str">
        <f t="shared" si="67"/>
        <v/>
      </c>
      <c r="P1275" s="1" t="e">
        <f ca="1">IF(AND(O1275&lt;&gt; "", COUNTIF(SAP!#REF!,O1275)&gt;0),"Matched", "")</f>
        <v>#REF!</v>
      </c>
      <c r="R1275" s="1" t="e">
        <f ca="1">IF(AND(Q1275&lt;&gt; "", COUNTIF(SAP!#REF!,Q1275)&gt;0),"Matched", "")</f>
        <v>#REF!</v>
      </c>
      <c r="S1275" s="1" t="str">
        <f ca="1">IF(D1275="AD","Logic5"&amp;"_"&amp;TEXT(C1275,"dd.mm.yyyy") &amp;"_"&amp; 397.46,"")</f>
        <v>Logic5_08.02.2020_397.46</v>
      </c>
      <c r="T1275" s="1" t="e">
        <f ca="1">IF(AND(S1275&lt;&gt; "", COUNTIF(SAP!#REF!,S1275)&gt;0),"Matched", "")</f>
        <v>#REF!</v>
      </c>
    </row>
    <row r="1276" spans="1:20">
      <c r="A1276" s="9">
        <v>11563327</v>
      </c>
      <c r="B1276" s="10">
        <v>43869</v>
      </c>
      <c r="C1276" s="10">
        <v>43869</v>
      </c>
      <c r="D1276" s="11" t="s">
        <v>13</v>
      </c>
      <c r="E1276" s="11">
        <v>0</v>
      </c>
      <c r="F1276" s="11">
        <v>6.82</v>
      </c>
      <c r="G1276" s="11">
        <v>0</v>
      </c>
      <c r="H1276" s="11">
        <v>1408404.89</v>
      </c>
      <c r="I1276" s="11" t="s">
        <v>14</v>
      </c>
      <c r="J1276" s="11" t="s">
        <v>15</v>
      </c>
      <c r="K1276" s="1" t="str">
        <f t="shared" si="65"/>
        <v/>
      </c>
      <c r="L1276" s="1" t="e">
        <f ca="1">IF(AND(K1276&lt;&gt; "", COUNTIF(SAP!#REF!,K1276)&gt;0),"Matched", "")</f>
        <v>#REF!</v>
      </c>
      <c r="M1276" s="1" t="str">
        <f t="shared" si="66"/>
        <v/>
      </c>
      <c r="N1276" s="1" t="e">
        <f ca="1">IF(AND(M1276&lt;&gt; "", COUNTIF(SAP!#REF!,M1276)&gt;0),"Matched", "")</f>
        <v>#REF!</v>
      </c>
      <c r="O1276" s="1" t="str">
        <f t="shared" si="67"/>
        <v/>
      </c>
      <c r="P1276" s="1" t="e">
        <f ca="1">IF(AND(O1276&lt;&gt; "", COUNTIF(SAP!#REF!,O1276)&gt;0),"Matched", "")</f>
        <v>#REF!</v>
      </c>
      <c r="R1276" s="1" t="e">
        <f ca="1">IF(AND(Q1276&lt;&gt; "", COUNTIF(SAP!#REF!,Q1276)&gt;0),"Matched", "")</f>
        <v>#REF!</v>
      </c>
      <c r="S1276" s="1" t="str">
        <f ca="1">IF(D1276="AD","Logic5"&amp;"_"&amp;TEXT(C1276,"dd.mm.yyyy") &amp;"_"&amp; 397.46,"")</f>
        <v>Logic5_08.02.2020_397.46</v>
      </c>
      <c r="T1276" s="1" t="e">
        <f ca="1">IF(AND(S1276&lt;&gt; "", COUNTIF(SAP!#REF!,S1276)&gt;0),"Matched", "")</f>
        <v>#REF!</v>
      </c>
    </row>
    <row r="1277" spans="1:20">
      <c r="A1277" s="13">
        <v>11563327</v>
      </c>
      <c r="B1277" s="14">
        <v>43869</v>
      </c>
      <c r="C1277" s="14">
        <v>43869</v>
      </c>
      <c r="D1277" s="15" t="s">
        <v>13</v>
      </c>
      <c r="E1277" s="15">
        <v>0</v>
      </c>
      <c r="F1277" s="15">
        <v>7.48</v>
      </c>
      <c r="G1277" s="15">
        <v>0</v>
      </c>
      <c r="H1277" s="15">
        <v>1408397.41</v>
      </c>
      <c r="I1277" s="15" t="s">
        <v>14</v>
      </c>
      <c r="J1277" s="15" t="s">
        <v>15</v>
      </c>
      <c r="K1277" s="1" t="str">
        <f t="shared" si="65"/>
        <v/>
      </c>
      <c r="L1277" s="1" t="e">
        <f ca="1">IF(AND(K1277&lt;&gt; "", COUNTIF(SAP!#REF!,K1277)&gt;0),"Matched", "")</f>
        <v>#REF!</v>
      </c>
      <c r="M1277" s="1" t="str">
        <f t="shared" si="66"/>
        <v/>
      </c>
      <c r="N1277" s="1" t="e">
        <f ca="1">IF(AND(M1277&lt;&gt; "", COUNTIF(SAP!#REF!,M1277)&gt;0),"Matched", "")</f>
        <v>#REF!</v>
      </c>
      <c r="O1277" s="1" t="str">
        <f t="shared" si="67"/>
        <v/>
      </c>
      <c r="P1277" s="1" t="e">
        <f ca="1">IF(AND(O1277&lt;&gt; "", COUNTIF(SAP!#REF!,O1277)&gt;0),"Matched", "")</f>
        <v>#REF!</v>
      </c>
      <c r="R1277" s="1" t="e">
        <f ca="1">IF(AND(Q1277&lt;&gt; "", COUNTIF(SAP!#REF!,Q1277)&gt;0),"Matched", "")</f>
        <v>#REF!</v>
      </c>
      <c r="S1277" s="1" t="str">
        <f ca="1">IF(D1277="AD","Logic5"&amp;"_"&amp;TEXT(C1277,"dd.mm.yyyy") &amp;"_"&amp; 397.46,"")</f>
        <v>Logic5_08.02.2020_397.46</v>
      </c>
      <c r="T1277" s="1" t="e">
        <f ca="1">IF(AND(S1277&lt;&gt; "", COUNTIF(SAP!#REF!,S1277)&gt;0),"Matched", "")</f>
        <v>#REF!</v>
      </c>
    </row>
    <row r="1278" spans="1:20">
      <c r="A1278" s="9">
        <v>11563327</v>
      </c>
      <c r="B1278" s="10">
        <v>43869</v>
      </c>
      <c r="C1278" s="10">
        <v>43869</v>
      </c>
      <c r="D1278" s="11" t="s">
        <v>13</v>
      </c>
      <c r="E1278" s="11">
        <v>0</v>
      </c>
      <c r="F1278" s="11">
        <v>9.7200000000000006</v>
      </c>
      <c r="G1278" s="11">
        <v>0</v>
      </c>
      <c r="H1278" s="11">
        <v>1408387.69</v>
      </c>
      <c r="I1278" s="11" t="s">
        <v>14</v>
      </c>
      <c r="J1278" s="11" t="s">
        <v>15</v>
      </c>
      <c r="K1278" s="1" t="str">
        <f t="shared" si="65"/>
        <v/>
      </c>
      <c r="L1278" s="1" t="e">
        <f ca="1">IF(AND(K1278&lt;&gt; "", COUNTIF(SAP!#REF!,K1278)&gt;0),"Matched", "")</f>
        <v>#REF!</v>
      </c>
      <c r="M1278" s="1" t="str">
        <f t="shared" si="66"/>
        <v/>
      </c>
      <c r="N1278" s="1" t="e">
        <f ca="1">IF(AND(M1278&lt;&gt; "", COUNTIF(SAP!#REF!,M1278)&gt;0),"Matched", "")</f>
        <v>#REF!</v>
      </c>
      <c r="O1278" s="1" t="str">
        <f t="shared" si="67"/>
        <v/>
      </c>
      <c r="P1278" s="1" t="e">
        <f ca="1">IF(AND(O1278&lt;&gt; "", COUNTIF(SAP!#REF!,O1278)&gt;0),"Matched", "")</f>
        <v>#REF!</v>
      </c>
      <c r="R1278" s="1" t="e">
        <f ca="1">IF(AND(Q1278&lt;&gt; "", COUNTIF(SAP!#REF!,Q1278)&gt;0),"Matched", "")</f>
        <v>#REF!</v>
      </c>
      <c r="S1278" s="1" t="str">
        <f ca="1">IF(D1278="AD","Logic5"&amp;"_"&amp;TEXT(C1278,"dd.mm.yyyy") &amp;"_"&amp; 397.46,"")</f>
        <v>Logic5_08.02.2020_397.46</v>
      </c>
      <c r="T1278" s="1" t="e">
        <f ca="1">IF(AND(S1278&lt;&gt; "", COUNTIF(SAP!#REF!,S1278)&gt;0),"Matched", "")</f>
        <v>#REF!</v>
      </c>
    </row>
    <row r="1279" spans="1:20">
      <c r="A1279" s="13">
        <v>11563327</v>
      </c>
      <c r="B1279" s="14">
        <v>43869</v>
      </c>
      <c r="C1279" s="14">
        <v>43869</v>
      </c>
      <c r="D1279" s="15" t="s">
        <v>13</v>
      </c>
      <c r="E1279" s="15">
        <v>0</v>
      </c>
      <c r="F1279" s="15">
        <v>10.58</v>
      </c>
      <c r="G1279" s="15">
        <v>0</v>
      </c>
      <c r="H1279" s="15">
        <v>1408377.11</v>
      </c>
      <c r="I1279" s="15" t="s">
        <v>14</v>
      </c>
      <c r="J1279" s="15" t="s">
        <v>15</v>
      </c>
      <c r="K1279" s="1" t="str">
        <f t="shared" si="65"/>
        <v/>
      </c>
      <c r="L1279" s="1" t="e">
        <f ca="1">IF(AND(K1279&lt;&gt; "", COUNTIF(SAP!#REF!,K1279)&gt;0),"Matched", "")</f>
        <v>#REF!</v>
      </c>
      <c r="M1279" s="1" t="str">
        <f t="shared" si="66"/>
        <v/>
      </c>
      <c r="N1279" s="1" t="e">
        <f ca="1">IF(AND(M1279&lt;&gt; "", COUNTIF(SAP!#REF!,M1279)&gt;0),"Matched", "")</f>
        <v>#REF!</v>
      </c>
      <c r="O1279" s="1" t="str">
        <f t="shared" si="67"/>
        <v/>
      </c>
      <c r="P1279" s="1" t="e">
        <f ca="1">IF(AND(O1279&lt;&gt; "", COUNTIF(SAP!#REF!,O1279)&gt;0),"Matched", "")</f>
        <v>#REF!</v>
      </c>
      <c r="R1279" s="1" t="e">
        <f ca="1">IF(AND(Q1279&lt;&gt; "", COUNTIF(SAP!#REF!,Q1279)&gt;0),"Matched", "")</f>
        <v>#REF!</v>
      </c>
      <c r="S1279" s="1" t="str">
        <f ca="1">IF(D1279="AD","Logic5"&amp;"_"&amp;TEXT(C1279,"dd.mm.yyyy") &amp;"_"&amp; 397.46,"")</f>
        <v>Logic5_08.02.2020_397.46</v>
      </c>
      <c r="T1279" s="1" t="e">
        <f ca="1">IF(AND(S1279&lt;&gt; "", COUNTIF(SAP!#REF!,S1279)&gt;0),"Matched", "")</f>
        <v>#REF!</v>
      </c>
    </row>
    <row r="1280" spans="1:20">
      <c r="A1280" s="9">
        <v>11563327</v>
      </c>
      <c r="B1280" s="10">
        <v>43869</v>
      </c>
      <c r="C1280" s="10">
        <v>43869</v>
      </c>
      <c r="D1280" s="11" t="s">
        <v>13</v>
      </c>
      <c r="E1280" s="11">
        <v>0</v>
      </c>
      <c r="F1280" s="11">
        <v>10.65</v>
      </c>
      <c r="G1280" s="11">
        <v>0</v>
      </c>
      <c r="H1280" s="11">
        <v>1408366.46</v>
      </c>
      <c r="I1280" s="11" t="s">
        <v>14</v>
      </c>
      <c r="J1280" s="11" t="s">
        <v>15</v>
      </c>
      <c r="K1280" s="1" t="str">
        <f t="shared" si="65"/>
        <v/>
      </c>
      <c r="L1280" s="1" t="e">
        <f ca="1">IF(AND(K1280&lt;&gt; "", COUNTIF(SAP!#REF!,K1280)&gt;0),"Matched", "")</f>
        <v>#REF!</v>
      </c>
      <c r="M1280" s="1" t="str">
        <f t="shared" si="66"/>
        <v/>
      </c>
      <c r="N1280" s="1" t="e">
        <f ca="1">IF(AND(M1280&lt;&gt; "", COUNTIF(SAP!#REF!,M1280)&gt;0),"Matched", "")</f>
        <v>#REF!</v>
      </c>
      <c r="O1280" s="1" t="str">
        <f t="shared" si="67"/>
        <v/>
      </c>
      <c r="P1280" s="1" t="e">
        <f ca="1">IF(AND(O1280&lt;&gt; "", COUNTIF(SAP!#REF!,O1280)&gt;0),"Matched", "")</f>
        <v>#REF!</v>
      </c>
      <c r="R1280" s="1" t="e">
        <f ca="1">IF(AND(Q1280&lt;&gt; "", COUNTIF(SAP!#REF!,Q1280)&gt;0),"Matched", "")</f>
        <v>#REF!</v>
      </c>
      <c r="S1280" s="1" t="str">
        <f ca="1">IF(D1280="AD","Logic5"&amp;"_"&amp;TEXT(C1280,"dd.mm.yyyy") &amp;"_"&amp; 397.46,"")</f>
        <v>Logic5_08.02.2020_397.46</v>
      </c>
      <c r="T1280" s="1" t="e">
        <f ca="1">IF(AND(S1280&lt;&gt; "", COUNTIF(SAP!#REF!,S1280)&gt;0),"Matched", "")</f>
        <v>#REF!</v>
      </c>
    </row>
    <row r="1281" spans="1:20">
      <c r="A1281" s="13">
        <v>11563327</v>
      </c>
      <c r="B1281" s="14">
        <v>43869</v>
      </c>
      <c r="C1281" s="14">
        <v>43869</v>
      </c>
      <c r="D1281" s="15" t="s">
        <v>13</v>
      </c>
      <c r="E1281" s="15">
        <v>0</v>
      </c>
      <c r="F1281" s="15">
        <v>11.31</v>
      </c>
      <c r="G1281" s="15">
        <v>0</v>
      </c>
      <c r="H1281" s="15">
        <v>1408355.15</v>
      </c>
      <c r="I1281" s="15" t="s">
        <v>14</v>
      </c>
      <c r="J1281" s="15" t="s">
        <v>15</v>
      </c>
      <c r="K1281" s="1" t="str">
        <f t="shared" si="65"/>
        <v/>
      </c>
      <c r="L1281" s="1" t="e">
        <f ca="1">IF(AND(K1281&lt;&gt; "", COUNTIF(SAP!#REF!,K1281)&gt;0),"Matched", "")</f>
        <v>#REF!</v>
      </c>
      <c r="M1281" s="1" t="str">
        <f t="shared" si="66"/>
        <v/>
      </c>
      <c r="N1281" s="1" t="e">
        <f ca="1">IF(AND(M1281&lt;&gt; "", COUNTIF(SAP!#REF!,M1281)&gt;0),"Matched", "")</f>
        <v>#REF!</v>
      </c>
      <c r="O1281" s="1" t="str">
        <f t="shared" si="67"/>
        <v/>
      </c>
      <c r="P1281" s="1" t="e">
        <f ca="1">IF(AND(O1281&lt;&gt; "", COUNTIF(SAP!#REF!,O1281)&gt;0),"Matched", "")</f>
        <v>#REF!</v>
      </c>
      <c r="R1281" s="1" t="e">
        <f ca="1">IF(AND(Q1281&lt;&gt; "", COUNTIF(SAP!#REF!,Q1281)&gt;0),"Matched", "")</f>
        <v>#REF!</v>
      </c>
      <c r="S1281" s="1" t="str">
        <f ca="1">IF(D1281="AD","Logic5"&amp;"_"&amp;TEXT(C1281,"dd.mm.yyyy") &amp;"_"&amp; 397.46,"")</f>
        <v>Logic5_08.02.2020_397.46</v>
      </c>
      <c r="T1281" s="1" t="e">
        <f ca="1">IF(AND(S1281&lt;&gt; "", COUNTIF(SAP!#REF!,S1281)&gt;0),"Matched", "")</f>
        <v>#REF!</v>
      </c>
    </row>
    <row r="1282" spans="1:20">
      <c r="A1282" s="9">
        <v>11563327</v>
      </c>
      <c r="B1282" s="10">
        <v>43869</v>
      </c>
      <c r="C1282" s="10">
        <v>43869</v>
      </c>
      <c r="D1282" s="11" t="s">
        <v>13</v>
      </c>
      <c r="E1282" s="11">
        <v>0</v>
      </c>
      <c r="F1282" s="11">
        <v>11.5</v>
      </c>
      <c r="G1282" s="11">
        <v>0</v>
      </c>
      <c r="H1282" s="11">
        <v>1408343.65</v>
      </c>
      <c r="I1282" s="11" t="s">
        <v>14</v>
      </c>
      <c r="J1282" s="11" t="s">
        <v>15</v>
      </c>
      <c r="K1282" s="1" t="str">
        <f t="shared" si="65"/>
        <v/>
      </c>
      <c r="L1282" s="1" t="e">
        <f ca="1">IF(AND(K1282&lt;&gt; "", COUNTIF(SAP!#REF!,K1282)&gt;0),"Matched", "")</f>
        <v>#REF!</v>
      </c>
      <c r="M1282" s="1" t="str">
        <f t="shared" si="66"/>
        <v/>
      </c>
      <c r="N1282" s="1" t="e">
        <f ca="1">IF(AND(M1282&lt;&gt; "", COUNTIF(SAP!#REF!,M1282)&gt;0),"Matched", "")</f>
        <v>#REF!</v>
      </c>
      <c r="O1282" s="1" t="str">
        <f t="shared" si="67"/>
        <v/>
      </c>
      <c r="P1282" s="1" t="e">
        <f ca="1">IF(AND(O1282&lt;&gt; "", COUNTIF(SAP!#REF!,O1282)&gt;0),"Matched", "")</f>
        <v>#REF!</v>
      </c>
      <c r="R1282" s="1" t="e">
        <f ca="1">IF(AND(Q1282&lt;&gt; "", COUNTIF(SAP!#REF!,Q1282)&gt;0),"Matched", "")</f>
        <v>#REF!</v>
      </c>
      <c r="S1282" s="1" t="str">
        <f ca="1">IF(D1282="AD","Logic5"&amp;"_"&amp;TEXT(C1282,"dd.mm.yyyy") &amp;"_"&amp; 397.46,"")</f>
        <v>Logic5_08.02.2020_397.46</v>
      </c>
      <c r="T1282" s="1" t="e">
        <f ca="1">IF(AND(S1282&lt;&gt; "", COUNTIF(SAP!#REF!,S1282)&gt;0),"Matched", "")</f>
        <v>#REF!</v>
      </c>
    </row>
    <row r="1283" spans="1:20">
      <c r="A1283" s="13">
        <v>11563327</v>
      </c>
      <c r="B1283" s="14">
        <v>43869</v>
      </c>
      <c r="C1283" s="14">
        <v>43869</v>
      </c>
      <c r="D1283" s="15" t="s">
        <v>13</v>
      </c>
      <c r="E1283" s="15">
        <v>0</v>
      </c>
      <c r="F1283" s="15">
        <v>12.71</v>
      </c>
      <c r="G1283" s="15">
        <v>0</v>
      </c>
      <c r="H1283" s="15">
        <v>1408330.94</v>
      </c>
      <c r="I1283" s="15" t="s">
        <v>14</v>
      </c>
      <c r="J1283" s="15" t="s">
        <v>15</v>
      </c>
      <c r="K1283" s="1" t="str">
        <f t="shared" ref="K1283:K1346" si="68">IF(D1283="TF","Logic1"&amp;"_"&amp;TEXT(C1283, "mm") &amp;"_"&amp; F1283,"")</f>
        <v/>
      </c>
      <c r="L1283" s="1" t="e">
        <f ca="1">IF(AND(K1283&lt;&gt; "", COUNTIF(SAP!#REF!,K1283)&gt;0),"Matched", "")</f>
        <v>#REF!</v>
      </c>
      <c r="M1283" s="1" t="str">
        <f t="shared" si="66"/>
        <v/>
      </c>
      <c r="N1283" s="1" t="e">
        <f ca="1">IF(AND(M1283&lt;&gt; "", COUNTIF(SAP!#REF!,M1283)&gt;0),"Matched", "")</f>
        <v>#REF!</v>
      </c>
      <c r="O1283" s="1" t="str">
        <f t="shared" si="67"/>
        <v/>
      </c>
      <c r="P1283" s="1" t="e">
        <f ca="1">IF(AND(O1283&lt;&gt; "", COUNTIF(SAP!#REF!,O1283)&gt;0),"Matched", "")</f>
        <v>#REF!</v>
      </c>
      <c r="R1283" s="1" t="e">
        <f ca="1">IF(AND(Q1283&lt;&gt; "", COUNTIF(SAP!#REF!,Q1283)&gt;0),"Matched", "")</f>
        <v>#REF!</v>
      </c>
      <c r="S1283" s="1" t="str">
        <f ca="1">IF(D1283="AD","Logic5"&amp;"_"&amp;TEXT(C1283,"dd.mm.yyyy") &amp;"_"&amp; 397.46,"")</f>
        <v>Logic5_08.02.2020_397.46</v>
      </c>
      <c r="T1283" s="1" t="e">
        <f ca="1">IF(AND(S1283&lt;&gt; "", COUNTIF(SAP!#REF!,S1283)&gt;0),"Matched", "")</f>
        <v>#REF!</v>
      </c>
    </row>
    <row r="1284" spans="1:20">
      <c r="A1284" s="9">
        <v>11563327</v>
      </c>
      <c r="B1284" s="10">
        <v>43869</v>
      </c>
      <c r="C1284" s="10">
        <v>43869</v>
      </c>
      <c r="D1284" s="11" t="s">
        <v>13</v>
      </c>
      <c r="E1284" s="11">
        <v>0</v>
      </c>
      <c r="F1284" s="11">
        <v>13.47</v>
      </c>
      <c r="G1284" s="11">
        <v>0</v>
      </c>
      <c r="H1284" s="11">
        <v>1408317.47</v>
      </c>
      <c r="I1284" s="11" t="s">
        <v>14</v>
      </c>
      <c r="J1284" s="11" t="s">
        <v>15</v>
      </c>
      <c r="K1284" s="1" t="str">
        <f t="shared" si="68"/>
        <v/>
      </c>
      <c r="L1284" s="1" t="e">
        <f ca="1">IF(AND(K1284&lt;&gt; "", COUNTIF(SAP!#REF!,K1284)&gt;0),"Matched", "")</f>
        <v>#REF!</v>
      </c>
      <c r="M1284" s="1" t="str">
        <f t="shared" si="66"/>
        <v/>
      </c>
      <c r="N1284" s="1" t="e">
        <f ca="1">IF(AND(M1284&lt;&gt; "", COUNTIF(SAP!#REF!,M1284)&gt;0),"Matched", "")</f>
        <v>#REF!</v>
      </c>
      <c r="O1284" s="1" t="str">
        <f t="shared" si="67"/>
        <v/>
      </c>
      <c r="P1284" s="1" t="e">
        <f ca="1">IF(AND(O1284&lt;&gt; "", COUNTIF(SAP!#REF!,O1284)&gt;0),"Matched", "")</f>
        <v>#REF!</v>
      </c>
      <c r="R1284" s="1" t="e">
        <f ca="1">IF(AND(Q1284&lt;&gt; "", COUNTIF(SAP!#REF!,Q1284)&gt;0),"Matched", "")</f>
        <v>#REF!</v>
      </c>
      <c r="S1284" s="1" t="str">
        <f ca="1">IF(D1284="AD","Logic5"&amp;"_"&amp;TEXT(C1284,"dd.mm.yyyy") &amp;"_"&amp; 397.46,"")</f>
        <v>Logic5_08.02.2020_397.46</v>
      </c>
      <c r="T1284" s="1" t="e">
        <f ca="1">IF(AND(S1284&lt;&gt; "", COUNTIF(SAP!#REF!,S1284)&gt;0),"Matched", "")</f>
        <v>#REF!</v>
      </c>
    </row>
    <row r="1285" spans="1:20">
      <c r="A1285" s="13">
        <v>11563327</v>
      </c>
      <c r="B1285" s="14">
        <v>43869</v>
      </c>
      <c r="C1285" s="14">
        <v>43869</v>
      </c>
      <c r="D1285" s="15" t="s">
        <v>13</v>
      </c>
      <c r="E1285" s="15">
        <v>0</v>
      </c>
      <c r="F1285" s="15">
        <v>14.95</v>
      </c>
      <c r="G1285" s="15">
        <v>0</v>
      </c>
      <c r="H1285" s="15">
        <v>1408302.52</v>
      </c>
      <c r="I1285" s="15" t="s">
        <v>14</v>
      </c>
      <c r="J1285" s="15" t="s">
        <v>15</v>
      </c>
      <c r="K1285" s="1" t="str">
        <f t="shared" si="68"/>
        <v/>
      </c>
      <c r="L1285" s="1" t="e">
        <f ca="1">IF(AND(K1285&lt;&gt; "", COUNTIF(SAP!#REF!,K1285)&gt;0),"Matched", "")</f>
        <v>#REF!</v>
      </c>
      <c r="M1285" s="1" t="str">
        <f t="shared" si="66"/>
        <v/>
      </c>
      <c r="N1285" s="1" t="e">
        <f ca="1">IF(AND(M1285&lt;&gt; "", COUNTIF(SAP!#REF!,M1285)&gt;0),"Matched", "")</f>
        <v>#REF!</v>
      </c>
      <c r="O1285" s="1" t="str">
        <f t="shared" si="67"/>
        <v/>
      </c>
      <c r="P1285" s="1" t="e">
        <f ca="1">IF(AND(O1285&lt;&gt; "", COUNTIF(SAP!#REF!,O1285)&gt;0),"Matched", "")</f>
        <v>#REF!</v>
      </c>
      <c r="R1285" s="1" t="e">
        <f ca="1">IF(AND(Q1285&lt;&gt; "", COUNTIF(SAP!#REF!,Q1285)&gt;0),"Matched", "")</f>
        <v>#REF!</v>
      </c>
      <c r="S1285" s="1" t="str">
        <f ca="1">IF(D1285="AD","Logic5"&amp;"_"&amp;TEXT(C1285,"dd.mm.yyyy") &amp;"_"&amp; 397.46,"")</f>
        <v>Logic5_08.02.2020_397.46</v>
      </c>
      <c r="T1285" s="1" t="e">
        <f ca="1">IF(AND(S1285&lt;&gt; "", COUNTIF(SAP!#REF!,S1285)&gt;0),"Matched", "")</f>
        <v>#REF!</v>
      </c>
    </row>
    <row r="1286" spans="1:20">
      <c r="A1286" s="9">
        <v>11563327</v>
      </c>
      <c r="B1286" s="10">
        <v>43869</v>
      </c>
      <c r="C1286" s="10">
        <v>43869</v>
      </c>
      <c r="D1286" s="11" t="s">
        <v>13</v>
      </c>
      <c r="E1286" s="11">
        <v>0</v>
      </c>
      <c r="F1286" s="11">
        <v>15.4</v>
      </c>
      <c r="G1286" s="11">
        <v>0</v>
      </c>
      <c r="H1286" s="11">
        <v>1408287.12</v>
      </c>
      <c r="I1286" s="11" t="s">
        <v>14</v>
      </c>
      <c r="J1286" s="11" t="s">
        <v>15</v>
      </c>
      <c r="K1286" s="1" t="str">
        <f t="shared" si="68"/>
        <v/>
      </c>
      <c r="L1286" s="1" t="e">
        <f ca="1">IF(AND(K1286&lt;&gt; "", COUNTIF(SAP!#REF!,K1286)&gt;0),"Matched", "")</f>
        <v>#REF!</v>
      </c>
      <c r="M1286" s="1" t="str">
        <f t="shared" si="66"/>
        <v/>
      </c>
      <c r="N1286" s="1" t="e">
        <f ca="1">IF(AND(M1286&lt;&gt; "", COUNTIF(SAP!#REF!,M1286)&gt;0),"Matched", "")</f>
        <v>#REF!</v>
      </c>
      <c r="O1286" s="1" t="str">
        <f t="shared" si="67"/>
        <v/>
      </c>
      <c r="P1286" s="1" t="e">
        <f ca="1">IF(AND(O1286&lt;&gt; "", COUNTIF(SAP!#REF!,O1286)&gt;0),"Matched", "")</f>
        <v>#REF!</v>
      </c>
      <c r="R1286" s="1" t="e">
        <f ca="1">IF(AND(Q1286&lt;&gt; "", COUNTIF(SAP!#REF!,Q1286)&gt;0),"Matched", "")</f>
        <v>#REF!</v>
      </c>
      <c r="S1286" s="1" t="str">
        <f ca="1">IF(D1286="AD","Logic5"&amp;"_"&amp;TEXT(C1286,"dd.mm.yyyy") &amp;"_"&amp; 397.46,"")</f>
        <v>Logic5_08.02.2020_397.46</v>
      </c>
      <c r="T1286" s="1" t="e">
        <f ca="1">IF(AND(S1286&lt;&gt; "", COUNTIF(SAP!#REF!,S1286)&gt;0),"Matched", "")</f>
        <v>#REF!</v>
      </c>
    </row>
    <row r="1287" spans="1:20">
      <c r="A1287" s="13">
        <v>11563327</v>
      </c>
      <c r="B1287" s="14">
        <v>43869</v>
      </c>
      <c r="C1287" s="14">
        <v>43869</v>
      </c>
      <c r="D1287" s="15" t="s">
        <v>13</v>
      </c>
      <c r="E1287" s="15">
        <v>0</v>
      </c>
      <c r="F1287" s="15">
        <v>17.57</v>
      </c>
      <c r="G1287" s="15">
        <v>0</v>
      </c>
      <c r="H1287" s="15">
        <v>1408269.55</v>
      </c>
      <c r="I1287" s="15" t="s">
        <v>14</v>
      </c>
      <c r="J1287" s="15" t="s">
        <v>15</v>
      </c>
      <c r="K1287" s="1" t="str">
        <f t="shared" si="68"/>
        <v/>
      </c>
      <c r="L1287" s="1" t="e">
        <f ca="1">IF(AND(K1287&lt;&gt; "", COUNTIF(SAP!#REF!,K1287)&gt;0),"Matched", "")</f>
        <v>#REF!</v>
      </c>
      <c r="M1287" s="1" t="str">
        <f t="shared" si="66"/>
        <v/>
      </c>
      <c r="N1287" s="1" t="e">
        <f ca="1">IF(AND(M1287&lt;&gt; "", COUNTIF(SAP!#REF!,M1287)&gt;0),"Matched", "")</f>
        <v>#REF!</v>
      </c>
      <c r="O1287" s="1" t="str">
        <f t="shared" si="67"/>
        <v/>
      </c>
      <c r="P1287" s="1" t="e">
        <f ca="1">IF(AND(O1287&lt;&gt; "", COUNTIF(SAP!#REF!,O1287)&gt;0),"Matched", "")</f>
        <v>#REF!</v>
      </c>
      <c r="R1287" s="1" t="e">
        <f ca="1">IF(AND(Q1287&lt;&gt; "", COUNTIF(SAP!#REF!,Q1287)&gt;0),"Matched", "")</f>
        <v>#REF!</v>
      </c>
      <c r="S1287" s="1" t="str">
        <f ca="1">IF(D1287="AD","Logic5"&amp;"_"&amp;TEXT(C1287,"dd.mm.yyyy") &amp;"_"&amp; 397.46,"")</f>
        <v>Logic5_08.02.2020_397.46</v>
      </c>
      <c r="T1287" s="1" t="e">
        <f ca="1">IF(AND(S1287&lt;&gt; "", COUNTIF(SAP!#REF!,S1287)&gt;0),"Matched", "")</f>
        <v>#REF!</v>
      </c>
    </row>
    <row r="1288" spans="1:20">
      <c r="A1288" s="9">
        <v>11563327</v>
      </c>
      <c r="B1288" s="10">
        <v>43869</v>
      </c>
      <c r="C1288" s="10">
        <v>43869</v>
      </c>
      <c r="D1288" s="11" t="s">
        <v>13</v>
      </c>
      <c r="E1288" s="11">
        <v>0</v>
      </c>
      <c r="F1288" s="11">
        <v>20.69</v>
      </c>
      <c r="G1288" s="11">
        <v>0</v>
      </c>
      <c r="H1288" s="11">
        <v>1408248.86</v>
      </c>
      <c r="I1288" s="11" t="s">
        <v>14</v>
      </c>
      <c r="J1288" s="11" t="s">
        <v>15</v>
      </c>
      <c r="K1288" s="1" t="str">
        <f t="shared" si="68"/>
        <v/>
      </c>
      <c r="L1288" s="1" t="e">
        <f ca="1">IF(AND(K1288&lt;&gt; "", COUNTIF(SAP!#REF!,K1288)&gt;0),"Matched", "")</f>
        <v>#REF!</v>
      </c>
      <c r="M1288" s="1" t="str">
        <f t="shared" si="66"/>
        <v/>
      </c>
      <c r="N1288" s="1" t="e">
        <f ca="1">IF(AND(M1288&lt;&gt; "", COUNTIF(SAP!#REF!,M1288)&gt;0),"Matched", "")</f>
        <v>#REF!</v>
      </c>
      <c r="O1288" s="1" t="str">
        <f t="shared" si="67"/>
        <v/>
      </c>
      <c r="P1288" s="1" t="e">
        <f ca="1">IF(AND(O1288&lt;&gt; "", COUNTIF(SAP!#REF!,O1288)&gt;0),"Matched", "")</f>
        <v>#REF!</v>
      </c>
      <c r="R1288" s="1" t="e">
        <f ca="1">IF(AND(Q1288&lt;&gt; "", COUNTIF(SAP!#REF!,Q1288)&gt;0),"Matched", "")</f>
        <v>#REF!</v>
      </c>
      <c r="S1288" s="1" t="str">
        <f ca="1">IF(D1288="AD","Logic5"&amp;"_"&amp;TEXT(C1288,"dd.mm.yyyy") &amp;"_"&amp; 397.46,"")</f>
        <v>Logic5_08.02.2020_397.46</v>
      </c>
      <c r="T1288" s="1" t="e">
        <f ca="1">IF(AND(S1288&lt;&gt; "", COUNTIF(SAP!#REF!,S1288)&gt;0),"Matched", "")</f>
        <v>#REF!</v>
      </c>
    </row>
    <row r="1289" spans="1:20">
      <c r="A1289" s="13">
        <v>11563327</v>
      </c>
      <c r="B1289" s="14">
        <v>43869</v>
      </c>
      <c r="C1289" s="14">
        <v>43869</v>
      </c>
      <c r="D1289" s="15" t="s">
        <v>13</v>
      </c>
      <c r="E1289" s="15">
        <v>0</v>
      </c>
      <c r="F1289" s="15">
        <v>22.42</v>
      </c>
      <c r="G1289" s="15">
        <v>0</v>
      </c>
      <c r="H1289" s="15">
        <v>1408226.44</v>
      </c>
      <c r="I1289" s="15" t="s">
        <v>14</v>
      </c>
      <c r="J1289" s="15" t="s">
        <v>15</v>
      </c>
      <c r="K1289" s="1" t="str">
        <f t="shared" si="68"/>
        <v/>
      </c>
      <c r="L1289" s="1" t="e">
        <f ca="1">IF(AND(K1289&lt;&gt; "", COUNTIF(SAP!#REF!,K1289)&gt;0),"Matched", "")</f>
        <v>#REF!</v>
      </c>
      <c r="M1289" s="1" t="str">
        <f t="shared" si="66"/>
        <v/>
      </c>
      <c r="N1289" s="1" t="e">
        <f ca="1">IF(AND(M1289&lt;&gt; "", COUNTIF(SAP!#REF!,M1289)&gt;0),"Matched", "")</f>
        <v>#REF!</v>
      </c>
      <c r="O1289" s="1" t="str">
        <f t="shared" si="67"/>
        <v/>
      </c>
      <c r="P1289" s="1" t="e">
        <f ca="1">IF(AND(O1289&lt;&gt; "", COUNTIF(SAP!#REF!,O1289)&gt;0),"Matched", "")</f>
        <v>#REF!</v>
      </c>
      <c r="R1289" s="1" t="e">
        <f ca="1">IF(AND(Q1289&lt;&gt; "", COUNTIF(SAP!#REF!,Q1289)&gt;0),"Matched", "")</f>
        <v>#REF!</v>
      </c>
      <c r="S1289" s="1" t="str">
        <f ca="1">IF(D1289="AD","Logic5"&amp;"_"&amp;TEXT(C1289,"dd.mm.yyyy") &amp;"_"&amp; 397.46,"")</f>
        <v>Logic5_08.02.2020_397.46</v>
      </c>
      <c r="T1289" s="1" t="e">
        <f ca="1">IF(AND(S1289&lt;&gt; "", COUNTIF(SAP!#REF!,S1289)&gt;0),"Matched", "")</f>
        <v>#REF!</v>
      </c>
    </row>
    <row r="1290" spans="1:20">
      <c r="A1290" s="9">
        <v>11563327</v>
      </c>
      <c r="B1290" s="10">
        <v>43869</v>
      </c>
      <c r="C1290" s="10">
        <v>43869</v>
      </c>
      <c r="D1290" s="11" t="s">
        <v>13</v>
      </c>
      <c r="E1290" s="11">
        <v>0</v>
      </c>
      <c r="F1290" s="11">
        <v>25.05</v>
      </c>
      <c r="G1290" s="11">
        <v>0</v>
      </c>
      <c r="H1290" s="11">
        <v>1408201.39</v>
      </c>
      <c r="I1290" s="11" t="s">
        <v>14</v>
      </c>
      <c r="J1290" s="11" t="s">
        <v>15</v>
      </c>
      <c r="K1290" s="1" t="str">
        <f t="shared" si="68"/>
        <v/>
      </c>
      <c r="L1290" s="1" t="e">
        <f ca="1">IF(AND(K1290&lt;&gt; "", COUNTIF(SAP!#REF!,K1290)&gt;0),"Matched", "")</f>
        <v>#REF!</v>
      </c>
      <c r="M1290" s="1" t="str">
        <f t="shared" si="66"/>
        <v/>
      </c>
      <c r="N1290" s="1" t="e">
        <f ca="1">IF(AND(M1290&lt;&gt; "", COUNTIF(SAP!#REF!,M1290)&gt;0),"Matched", "")</f>
        <v>#REF!</v>
      </c>
      <c r="O1290" s="1" t="str">
        <f t="shared" si="67"/>
        <v/>
      </c>
      <c r="P1290" s="1" t="e">
        <f ca="1">IF(AND(O1290&lt;&gt; "", COUNTIF(SAP!#REF!,O1290)&gt;0),"Matched", "")</f>
        <v>#REF!</v>
      </c>
      <c r="R1290" s="1" t="e">
        <f ca="1">IF(AND(Q1290&lt;&gt; "", COUNTIF(SAP!#REF!,Q1290)&gt;0),"Matched", "")</f>
        <v>#REF!</v>
      </c>
      <c r="S1290" s="1" t="str">
        <f ca="1">IF(D1290="AD","Logic5"&amp;"_"&amp;TEXT(C1290,"dd.mm.yyyy") &amp;"_"&amp; 397.46,"")</f>
        <v>Logic5_08.02.2020_397.46</v>
      </c>
      <c r="T1290" s="1" t="e">
        <f ca="1">IF(AND(S1290&lt;&gt; "", COUNTIF(SAP!#REF!,S1290)&gt;0),"Matched", "")</f>
        <v>#REF!</v>
      </c>
    </row>
    <row r="1291" spans="1:20">
      <c r="A1291" s="13">
        <v>11563327</v>
      </c>
      <c r="B1291" s="14">
        <v>43869</v>
      </c>
      <c r="C1291" s="14">
        <v>43869</v>
      </c>
      <c r="D1291" s="15" t="s">
        <v>13</v>
      </c>
      <c r="E1291" s="15">
        <v>0</v>
      </c>
      <c r="F1291" s="15">
        <v>27.42</v>
      </c>
      <c r="G1291" s="15">
        <v>0</v>
      </c>
      <c r="H1291" s="15">
        <v>1408173.97</v>
      </c>
      <c r="I1291" s="15" t="s">
        <v>14</v>
      </c>
      <c r="J1291" s="15" t="s">
        <v>15</v>
      </c>
      <c r="K1291" s="1" t="str">
        <f t="shared" si="68"/>
        <v/>
      </c>
      <c r="L1291" s="1" t="e">
        <f ca="1">IF(AND(K1291&lt;&gt; "", COUNTIF(SAP!#REF!,K1291)&gt;0),"Matched", "")</f>
        <v>#REF!</v>
      </c>
      <c r="M1291" s="1" t="str">
        <f t="shared" si="66"/>
        <v/>
      </c>
      <c r="N1291" s="1" t="e">
        <f ca="1">IF(AND(M1291&lt;&gt; "", COUNTIF(SAP!#REF!,M1291)&gt;0),"Matched", "")</f>
        <v>#REF!</v>
      </c>
      <c r="O1291" s="1" t="str">
        <f t="shared" si="67"/>
        <v/>
      </c>
      <c r="P1291" s="1" t="e">
        <f ca="1">IF(AND(O1291&lt;&gt; "", COUNTIF(SAP!#REF!,O1291)&gt;0),"Matched", "")</f>
        <v>#REF!</v>
      </c>
      <c r="R1291" s="1" t="e">
        <f ca="1">IF(AND(Q1291&lt;&gt; "", COUNTIF(SAP!#REF!,Q1291)&gt;0),"Matched", "")</f>
        <v>#REF!</v>
      </c>
      <c r="S1291" s="1" t="str">
        <f ca="1">IF(D1291="AD","Logic5"&amp;"_"&amp;TEXT(C1291,"dd.mm.yyyy") &amp;"_"&amp; 397.46,"")</f>
        <v>Logic5_08.02.2020_397.46</v>
      </c>
      <c r="T1291" s="1" t="e">
        <f ca="1">IF(AND(S1291&lt;&gt; "", COUNTIF(SAP!#REF!,S1291)&gt;0),"Matched", "")</f>
        <v>#REF!</v>
      </c>
    </row>
    <row r="1292" spans="1:20">
      <c r="A1292" s="9">
        <v>11563327</v>
      </c>
      <c r="B1292" s="10">
        <v>43869</v>
      </c>
      <c r="C1292" s="10">
        <v>43869</v>
      </c>
      <c r="D1292" s="11" t="s">
        <v>13</v>
      </c>
      <c r="E1292" s="11">
        <v>0</v>
      </c>
      <c r="F1292" s="11">
        <v>67.2</v>
      </c>
      <c r="G1292" s="11">
        <v>0</v>
      </c>
      <c r="H1292" s="11">
        <v>1408106.77</v>
      </c>
      <c r="I1292" s="11" t="s">
        <v>14</v>
      </c>
      <c r="J1292" s="11" t="s">
        <v>15</v>
      </c>
      <c r="K1292" s="1" t="str">
        <f t="shared" si="68"/>
        <v/>
      </c>
      <c r="L1292" s="1" t="e">
        <f ca="1">IF(AND(K1292&lt;&gt; "", COUNTIF(SAP!#REF!,K1292)&gt;0),"Matched", "")</f>
        <v>#REF!</v>
      </c>
      <c r="M1292" s="1" t="str">
        <f t="shared" si="66"/>
        <v/>
      </c>
      <c r="N1292" s="1" t="e">
        <f ca="1">IF(AND(M1292&lt;&gt; "", COUNTIF(SAP!#REF!,M1292)&gt;0),"Matched", "")</f>
        <v>#REF!</v>
      </c>
      <c r="O1292" s="1" t="str">
        <f t="shared" si="67"/>
        <v/>
      </c>
      <c r="P1292" s="1" t="e">
        <f ca="1">IF(AND(O1292&lt;&gt; "", COUNTIF(SAP!#REF!,O1292)&gt;0),"Matched", "")</f>
        <v>#REF!</v>
      </c>
      <c r="R1292" s="1" t="e">
        <f ca="1">IF(AND(Q1292&lt;&gt; "", COUNTIF(SAP!#REF!,Q1292)&gt;0),"Matched", "")</f>
        <v>#REF!</v>
      </c>
      <c r="S1292" s="1" t="str">
        <f ca="1">IF(D1292="AD","Logic5"&amp;"_"&amp;TEXT(C1292,"dd.mm.yyyy") &amp;"_"&amp; 397.46,"")</f>
        <v>Logic5_08.02.2020_397.46</v>
      </c>
      <c r="T1292" s="1" t="e">
        <f ca="1">IF(AND(S1292&lt;&gt; "", COUNTIF(SAP!#REF!,S1292)&gt;0),"Matched", "")</f>
        <v>#REF!</v>
      </c>
    </row>
    <row r="1293" spans="1:20">
      <c r="A1293" s="13">
        <v>11563327</v>
      </c>
      <c r="B1293" s="14">
        <v>43869</v>
      </c>
      <c r="C1293" s="14">
        <v>43869</v>
      </c>
      <c r="D1293" s="15" t="s">
        <v>13</v>
      </c>
      <c r="E1293" s="15">
        <v>0</v>
      </c>
      <c r="F1293" s="15">
        <v>80.58</v>
      </c>
      <c r="G1293" s="15">
        <v>0</v>
      </c>
      <c r="H1293" s="15">
        <v>1408026.19</v>
      </c>
      <c r="I1293" s="15" t="s">
        <v>14</v>
      </c>
      <c r="J1293" s="15" t="s">
        <v>15</v>
      </c>
      <c r="K1293" s="1" t="str">
        <f t="shared" si="68"/>
        <v/>
      </c>
      <c r="L1293" s="1" t="e">
        <f ca="1">IF(AND(K1293&lt;&gt; "", COUNTIF(SAP!#REF!,K1293)&gt;0),"Matched", "")</f>
        <v>#REF!</v>
      </c>
      <c r="M1293" s="1" t="str">
        <f t="shared" si="66"/>
        <v/>
      </c>
      <c r="N1293" s="1" t="e">
        <f ca="1">IF(AND(M1293&lt;&gt; "", COUNTIF(SAP!#REF!,M1293)&gt;0),"Matched", "")</f>
        <v>#REF!</v>
      </c>
      <c r="O1293" s="1" t="str">
        <f t="shared" si="67"/>
        <v/>
      </c>
      <c r="P1293" s="1" t="e">
        <f ca="1">IF(AND(O1293&lt;&gt; "", COUNTIF(SAP!#REF!,O1293)&gt;0),"Matched", "")</f>
        <v>#REF!</v>
      </c>
      <c r="R1293" s="1" t="e">
        <f ca="1">IF(AND(Q1293&lt;&gt; "", COUNTIF(SAP!#REF!,Q1293)&gt;0),"Matched", "")</f>
        <v>#REF!</v>
      </c>
      <c r="S1293" s="1" t="str">
        <f ca="1">IF(D1293="AD","Logic5"&amp;"_"&amp;TEXT(C1293,"dd.mm.yyyy") &amp;"_"&amp; 397.46,"")</f>
        <v>Logic5_08.02.2020_397.46</v>
      </c>
      <c r="T1293" s="1" t="e">
        <f ca="1">IF(AND(S1293&lt;&gt; "", COUNTIF(SAP!#REF!,S1293)&gt;0),"Matched", "")</f>
        <v>#REF!</v>
      </c>
    </row>
    <row r="1294" spans="1:20">
      <c r="A1294" s="9">
        <v>11563327</v>
      </c>
      <c r="B1294" s="10">
        <v>43869</v>
      </c>
      <c r="C1294" s="10">
        <v>43869</v>
      </c>
      <c r="D1294" s="11" t="s">
        <v>16</v>
      </c>
      <c r="E1294" s="11">
        <v>0</v>
      </c>
      <c r="F1294" s="11">
        <v>1408026.19</v>
      </c>
      <c r="G1294" s="11">
        <v>0</v>
      </c>
      <c r="H1294" s="11">
        <v>0</v>
      </c>
      <c r="I1294" s="11" t="s">
        <v>17</v>
      </c>
      <c r="J1294" s="11" t="s">
        <v>18</v>
      </c>
      <c r="K1294" s="1" t="str">
        <f t="shared" si="68"/>
        <v>Logic1_02_1408026.19</v>
      </c>
      <c r="L1294" s="1" t="e">
        <f ca="1">IF(AND(K1294&lt;&gt; "", COUNTIF(SAP!#REF!,K1294)&gt;0),"Matched", "")</f>
        <v>#REF!</v>
      </c>
    </row>
    <row r="1295" spans="1:20">
      <c r="A1295" s="13">
        <v>11563327</v>
      </c>
      <c r="B1295" s="14">
        <v>43870</v>
      </c>
      <c r="C1295" s="14">
        <v>43870</v>
      </c>
      <c r="D1295" s="15" t="s">
        <v>10</v>
      </c>
      <c r="E1295" s="15">
        <v>0</v>
      </c>
      <c r="F1295" s="15">
        <v>0</v>
      </c>
      <c r="G1295" s="15">
        <v>60</v>
      </c>
      <c r="H1295" s="15">
        <v>60</v>
      </c>
      <c r="I1295" s="15" t="s">
        <v>11</v>
      </c>
      <c r="J1295" s="15" t="s">
        <v>12</v>
      </c>
      <c r="K1295" s="1" t="str">
        <f t="shared" si="68"/>
        <v/>
      </c>
      <c r="L1295" s="1" t="e">
        <f ca="1">IF(AND(K1295&lt;&gt; "", COUNTIF(SAP!#REF!,K1295)&gt;0),"Matched", "")</f>
        <v>#REF!</v>
      </c>
      <c r="M1295" s="1" t="str">
        <f t="shared" ref="M1295:M1358" si="69">IF(D1295="TR","Logic2"&amp;"_"&amp;TEXT(C1295,"dd.mm.yyyy") &amp;"_"&amp; F1295,"")</f>
        <v/>
      </c>
      <c r="N1295" s="1" t="e">
        <f ca="1">IF(AND(M1295&lt;&gt; "", COUNTIF(SAP!#REF!,M1295)&gt;0),"Matched", "")</f>
        <v>#REF!</v>
      </c>
      <c r="O1295" s="1" t="str">
        <f t="shared" ref="O1295:O1358" si="70">IF(D1295="AF","Logic3"&amp;"_"&amp;G1295,"")</f>
        <v/>
      </c>
      <c r="P1295" s="1" t="e">
        <f ca="1">IF(AND(O1295&lt;&gt; "", COUNTIF(SAP!#REF!,O1295)&gt;0),"Matched", "")</f>
        <v>#REF!</v>
      </c>
      <c r="Q1295" s="1" t="str">
        <f ca="1">IF(D1295="AC","Logic4"&amp;"_"&amp;TEXT(C1295,"dd.mm.yyyy") &amp;"_"&amp; 803777.3,"")</f>
        <v>Logic4_09.02.2020_803777.3</v>
      </c>
      <c r="R1295" s="1" t="e">
        <f ca="1">IF(AND(Q1295&lt;&gt; "", COUNTIF(SAP!#REF!,Q1295)&gt;0),"Matched", "")</f>
        <v>#REF!</v>
      </c>
    </row>
    <row r="1296" spans="1:20">
      <c r="A1296" s="9">
        <v>11563327</v>
      </c>
      <c r="B1296" s="10">
        <v>43870</v>
      </c>
      <c r="C1296" s="10">
        <v>43870</v>
      </c>
      <c r="D1296" s="11" t="s">
        <v>10</v>
      </c>
      <c r="E1296" s="11">
        <v>0</v>
      </c>
      <c r="F1296" s="11">
        <v>0</v>
      </c>
      <c r="G1296" s="11">
        <v>110</v>
      </c>
      <c r="H1296" s="11">
        <v>170</v>
      </c>
      <c r="I1296" s="11" t="s">
        <v>11</v>
      </c>
      <c r="J1296" s="11" t="s">
        <v>12</v>
      </c>
      <c r="K1296" s="1" t="str">
        <f t="shared" si="68"/>
        <v/>
      </c>
      <c r="L1296" s="1" t="e">
        <f ca="1">IF(AND(K1296&lt;&gt; "", COUNTIF(SAP!#REF!,K1296)&gt;0),"Matched", "")</f>
        <v>#REF!</v>
      </c>
      <c r="M1296" s="1" t="str">
        <f t="shared" si="69"/>
        <v/>
      </c>
      <c r="N1296" s="1" t="e">
        <f ca="1">IF(AND(M1296&lt;&gt; "", COUNTIF(SAP!#REF!,M1296)&gt;0),"Matched", "")</f>
        <v>#REF!</v>
      </c>
      <c r="O1296" s="1" t="str">
        <f t="shared" si="70"/>
        <v/>
      </c>
      <c r="P1296" s="1" t="e">
        <f ca="1">IF(AND(O1296&lt;&gt; "", COUNTIF(SAP!#REF!,O1296)&gt;0),"Matched", "")</f>
        <v>#REF!</v>
      </c>
      <c r="Q1296" s="1" t="str">
        <f ca="1">IF(D1296="AC","Logic4"&amp;"_"&amp;TEXT(C1296,"dd.mm.yyyy") &amp;"_"&amp; 803777.3,"")</f>
        <v>Logic4_09.02.2020_803777.3</v>
      </c>
      <c r="R1296" s="1" t="e">
        <f ca="1">IF(AND(Q1296&lt;&gt; "", COUNTIF(SAP!#REF!,Q1296)&gt;0),"Matched", "")</f>
        <v>#REF!</v>
      </c>
    </row>
    <row r="1297" spans="1:18">
      <c r="A1297" s="13">
        <v>11563327</v>
      </c>
      <c r="B1297" s="14">
        <v>43870</v>
      </c>
      <c r="C1297" s="14">
        <v>43870</v>
      </c>
      <c r="D1297" s="15" t="s">
        <v>10</v>
      </c>
      <c r="E1297" s="15">
        <v>0</v>
      </c>
      <c r="F1297" s="15">
        <v>0</v>
      </c>
      <c r="G1297" s="15">
        <v>500</v>
      </c>
      <c r="H1297" s="15">
        <v>670</v>
      </c>
      <c r="I1297" s="15" t="s">
        <v>11</v>
      </c>
      <c r="J1297" s="15" t="s">
        <v>12</v>
      </c>
      <c r="K1297" s="1" t="str">
        <f t="shared" si="68"/>
        <v/>
      </c>
      <c r="L1297" s="1" t="e">
        <f ca="1">IF(AND(K1297&lt;&gt; "", COUNTIF(SAP!#REF!,K1297)&gt;0),"Matched", "")</f>
        <v>#REF!</v>
      </c>
      <c r="M1297" s="1" t="str">
        <f t="shared" si="69"/>
        <v/>
      </c>
      <c r="N1297" s="1" t="e">
        <f ca="1">IF(AND(M1297&lt;&gt; "", COUNTIF(SAP!#REF!,M1297)&gt;0),"Matched", "")</f>
        <v>#REF!</v>
      </c>
      <c r="O1297" s="1" t="str">
        <f t="shared" si="70"/>
        <v/>
      </c>
      <c r="P1297" s="1" t="e">
        <f ca="1">IF(AND(O1297&lt;&gt; "", COUNTIF(SAP!#REF!,O1297)&gt;0),"Matched", "")</f>
        <v>#REF!</v>
      </c>
      <c r="Q1297" s="1" t="str">
        <f ca="1">IF(D1297="AC","Logic4"&amp;"_"&amp;TEXT(C1297,"dd.mm.yyyy") &amp;"_"&amp; 803777.3,"")</f>
        <v>Logic4_09.02.2020_803777.3</v>
      </c>
      <c r="R1297" s="1" t="e">
        <f ca="1">IF(AND(Q1297&lt;&gt; "", COUNTIF(SAP!#REF!,Q1297)&gt;0),"Matched", "")</f>
        <v>#REF!</v>
      </c>
    </row>
    <row r="1298" spans="1:18">
      <c r="A1298" s="9">
        <v>11563327</v>
      </c>
      <c r="B1298" s="10">
        <v>43870</v>
      </c>
      <c r="C1298" s="10">
        <v>43870</v>
      </c>
      <c r="D1298" s="11" t="s">
        <v>10</v>
      </c>
      <c r="E1298" s="11">
        <v>0</v>
      </c>
      <c r="F1298" s="11">
        <v>0</v>
      </c>
      <c r="G1298" s="11">
        <v>500</v>
      </c>
      <c r="H1298" s="11">
        <v>1170</v>
      </c>
      <c r="I1298" s="11" t="s">
        <v>11</v>
      </c>
      <c r="J1298" s="11" t="s">
        <v>12</v>
      </c>
      <c r="K1298" s="1" t="str">
        <f t="shared" si="68"/>
        <v/>
      </c>
      <c r="L1298" s="1" t="e">
        <f ca="1">IF(AND(K1298&lt;&gt; "", COUNTIF(SAP!#REF!,K1298)&gt;0),"Matched", "")</f>
        <v>#REF!</v>
      </c>
      <c r="M1298" s="1" t="str">
        <f t="shared" si="69"/>
        <v/>
      </c>
      <c r="N1298" s="1" t="e">
        <f ca="1">IF(AND(M1298&lt;&gt; "", COUNTIF(SAP!#REF!,M1298)&gt;0),"Matched", "")</f>
        <v>#REF!</v>
      </c>
      <c r="O1298" s="1" t="str">
        <f t="shared" si="70"/>
        <v/>
      </c>
      <c r="P1298" s="1" t="e">
        <f ca="1">IF(AND(O1298&lt;&gt; "", COUNTIF(SAP!#REF!,O1298)&gt;0),"Matched", "")</f>
        <v>#REF!</v>
      </c>
      <c r="Q1298" s="1" t="str">
        <f ca="1">IF(D1298="AC","Logic4"&amp;"_"&amp;TEXT(C1298,"dd.mm.yyyy") &amp;"_"&amp; 803777.3,"")</f>
        <v>Logic4_09.02.2020_803777.3</v>
      </c>
      <c r="R1298" s="1" t="e">
        <f ca="1">IF(AND(Q1298&lt;&gt; "", COUNTIF(SAP!#REF!,Q1298)&gt;0),"Matched", "")</f>
        <v>#REF!</v>
      </c>
    </row>
    <row r="1299" spans="1:18">
      <c r="A1299" s="13">
        <v>11563327</v>
      </c>
      <c r="B1299" s="14">
        <v>43870</v>
      </c>
      <c r="C1299" s="14">
        <v>43870</v>
      </c>
      <c r="D1299" s="15" t="s">
        <v>10</v>
      </c>
      <c r="E1299" s="15">
        <v>0</v>
      </c>
      <c r="F1299" s="15">
        <v>0</v>
      </c>
      <c r="G1299" s="15">
        <v>500</v>
      </c>
      <c r="H1299" s="15">
        <v>1670</v>
      </c>
      <c r="I1299" s="15" t="s">
        <v>11</v>
      </c>
      <c r="J1299" s="15" t="s">
        <v>12</v>
      </c>
      <c r="K1299" s="1" t="str">
        <f t="shared" si="68"/>
        <v/>
      </c>
      <c r="L1299" s="1" t="e">
        <f ca="1">IF(AND(K1299&lt;&gt; "", COUNTIF(SAP!#REF!,K1299)&gt;0),"Matched", "")</f>
        <v>#REF!</v>
      </c>
      <c r="M1299" s="1" t="str">
        <f t="shared" si="69"/>
        <v/>
      </c>
      <c r="N1299" s="1" t="e">
        <f ca="1">IF(AND(M1299&lt;&gt; "", COUNTIF(SAP!#REF!,M1299)&gt;0),"Matched", "")</f>
        <v>#REF!</v>
      </c>
      <c r="O1299" s="1" t="str">
        <f t="shared" si="70"/>
        <v/>
      </c>
      <c r="P1299" s="1" t="e">
        <f ca="1">IF(AND(O1299&lt;&gt; "", COUNTIF(SAP!#REF!,O1299)&gt;0),"Matched", "")</f>
        <v>#REF!</v>
      </c>
      <c r="Q1299" s="1" t="str">
        <f ca="1">IF(D1299="AC","Logic4"&amp;"_"&amp;TEXT(C1299,"dd.mm.yyyy") &amp;"_"&amp; 803777.3,"")</f>
        <v>Logic4_09.02.2020_803777.3</v>
      </c>
      <c r="R1299" s="1" t="e">
        <f ca="1">IF(AND(Q1299&lt;&gt; "", COUNTIF(SAP!#REF!,Q1299)&gt;0),"Matched", "")</f>
        <v>#REF!</v>
      </c>
    </row>
    <row r="1300" spans="1:18">
      <c r="A1300" s="9">
        <v>11563327</v>
      </c>
      <c r="B1300" s="10">
        <v>43870</v>
      </c>
      <c r="C1300" s="10">
        <v>43870</v>
      </c>
      <c r="D1300" s="11" t="s">
        <v>10</v>
      </c>
      <c r="E1300" s="11">
        <v>0</v>
      </c>
      <c r="F1300" s="11">
        <v>0</v>
      </c>
      <c r="G1300" s="11">
        <v>500</v>
      </c>
      <c r="H1300" s="11">
        <v>2170</v>
      </c>
      <c r="I1300" s="11" t="s">
        <v>11</v>
      </c>
      <c r="J1300" s="11" t="s">
        <v>12</v>
      </c>
      <c r="K1300" s="1" t="str">
        <f t="shared" si="68"/>
        <v/>
      </c>
      <c r="L1300" s="1" t="e">
        <f ca="1">IF(AND(K1300&lt;&gt; "", COUNTIF(SAP!#REF!,K1300)&gt;0),"Matched", "")</f>
        <v>#REF!</v>
      </c>
      <c r="M1300" s="1" t="str">
        <f t="shared" si="69"/>
        <v/>
      </c>
      <c r="N1300" s="1" t="e">
        <f ca="1">IF(AND(M1300&lt;&gt; "", COUNTIF(SAP!#REF!,M1300)&gt;0),"Matched", "")</f>
        <v>#REF!</v>
      </c>
      <c r="O1300" s="1" t="str">
        <f t="shared" si="70"/>
        <v/>
      </c>
      <c r="P1300" s="1" t="e">
        <f ca="1">IF(AND(O1300&lt;&gt; "", COUNTIF(SAP!#REF!,O1300)&gt;0),"Matched", "")</f>
        <v>#REF!</v>
      </c>
      <c r="Q1300" s="1" t="str">
        <f ca="1">IF(D1300="AC","Logic4"&amp;"_"&amp;TEXT(C1300,"dd.mm.yyyy") &amp;"_"&amp; 803777.3,"")</f>
        <v>Logic4_09.02.2020_803777.3</v>
      </c>
      <c r="R1300" s="1" t="e">
        <f ca="1">IF(AND(Q1300&lt;&gt; "", COUNTIF(SAP!#REF!,Q1300)&gt;0),"Matched", "")</f>
        <v>#REF!</v>
      </c>
    </row>
    <row r="1301" spans="1:18">
      <c r="A1301" s="13">
        <v>11563327</v>
      </c>
      <c r="B1301" s="14">
        <v>43870</v>
      </c>
      <c r="C1301" s="14">
        <v>43870</v>
      </c>
      <c r="D1301" s="15" t="s">
        <v>10</v>
      </c>
      <c r="E1301" s="15">
        <v>0</v>
      </c>
      <c r="F1301" s="15">
        <v>0</v>
      </c>
      <c r="G1301" s="15">
        <v>500</v>
      </c>
      <c r="H1301" s="15">
        <v>2670</v>
      </c>
      <c r="I1301" s="15" t="s">
        <v>11</v>
      </c>
      <c r="J1301" s="15" t="s">
        <v>12</v>
      </c>
      <c r="K1301" s="1" t="str">
        <f t="shared" si="68"/>
        <v/>
      </c>
      <c r="L1301" s="1" t="e">
        <f ca="1">IF(AND(K1301&lt;&gt; "", COUNTIF(SAP!#REF!,K1301)&gt;0),"Matched", "")</f>
        <v>#REF!</v>
      </c>
      <c r="M1301" s="1" t="str">
        <f t="shared" si="69"/>
        <v/>
      </c>
      <c r="N1301" s="1" t="e">
        <f ca="1">IF(AND(M1301&lt;&gt; "", COUNTIF(SAP!#REF!,M1301)&gt;0),"Matched", "")</f>
        <v>#REF!</v>
      </c>
      <c r="O1301" s="1" t="str">
        <f t="shared" si="70"/>
        <v/>
      </c>
      <c r="P1301" s="1" t="e">
        <f ca="1">IF(AND(O1301&lt;&gt; "", COUNTIF(SAP!#REF!,O1301)&gt;0),"Matched", "")</f>
        <v>#REF!</v>
      </c>
      <c r="Q1301" s="1" t="str">
        <f ca="1">IF(D1301="AC","Logic4"&amp;"_"&amp;TEXT(C1301,"dd.mm.yyyy") &amp;"_"&amp; 803777.3,"")</f>
        <v>Logic4_09.02.2020_803777.3</v>
      </c>
      <c r="R1301" s="1" t="e">
        <f ca="1">IF(AND(Q1301&lt;&gt; "", COUNTIF(SAP!#REF!,Q1301)&gt;0),"Matched", "")</f>
        <v>#REF!</v>
      </c>
    </row>
    <row r="1302" spans="1:18">
      <c r="A1302" s="9">
        <v>11563327</v>
      </c>
      <c r="B1302" s="10">
        <v>43870</v>
      </c>
      <c r="C1302" s="10">
        <v>43870</v>
      </c>
      <c r="D1302" s="11" t="s">
        <v>10</v>
      </c>
      <c r="E1302" s="11">
        <v>0</v>
      </c>
      <c r="F1302" s="11">
        <v>0</v>
      </c>
      <c r="G1302" s="11">
        <v>700</v>
      </c>
      <c r="H1302" s="11">
        <v>3370</v>
      </c>
      <c r="I1302" s="11" t="s">
        <v>11</v>
      </c>
      <c r="J1302" s="11" t="s">
        <v>12</v>
      </c>
      <c r="K1302" s="1" t="str">
        <f t="shared" si="68"/>
        <v/>
      </c>
      <c r="L1302" s="1" t="e">
        <f ca="1">IF(AND(K1302&lt;&gt; "", COUNTIF(SAP!#REF!,K1302)&gt;0),"Matched", "")</f>
        <v>#REF!</v>
      </c>
      <c r="M1302" s="1" t="str">
        <f t="shared" si="69"/>
        <v/>
      </c>
      <c r="N1302" s="1" t="e">
        <f ca="1">IF(AND(M1302&lt;&gt; "", COUNTIF(SAP!#REF!,M1302)&gt;0),"Matched", "")</f>
        <v>#REF!</v>
      </c>
      <c r="O1302" s="1" t="str">
        <f t="shared" si="70"/>
        <v/>
      </c>
      <c r="P1302" s="1" t="e">
        <f ca="1">IF(AND(O1302&lt;&gt; "", COUNTIF(SAP!#REF!,O1302)&gt;0),"Matched", "")</f>
        <v>#REF!</v>
      </c>
      <c r="Q1302" s="1" t="str">
        <f ca="1">IF(D1302="AC","Logic4"&amp;"_"&amp;TEXT(C1302,"dd.mm.yyyy") &amp;"_"&amp; 803777.3,"")</f>
        <v>Logic4_09.02.2020_803777.3</v>
      </c>
      <c r="R1302" s="1" t="e">
        <f ca="1">IF(AND(Q1302&lt;&gt; "", COUNTIF(SAP!#REF!,Q1302)&gt;0),"Matched", "")</f>
        <v>#REF!</v>
      </c>
    </row>
    <row r="1303" spans="1:18">
      <c r="A1303" s="13">
        <v>11563327</v>
      </c>
      <c r="B1303" s="14">
        <v>43870</v>
      </c>
      <c r="C1303" s="14">
        <v>43870</v>
      </c>
      <c r="D1303" s="15" t="s">
        <v>10</v>
      </c>
      <c r="E1303" s="15">
        <v>0</v>
      </c>
      <c r="F1303" s="15">
        <v>0</v>
      </c>
      <c r="G1303" s="15">
        <v>700</v>
      </c>
      <c r="H1303" s="15">
        <v>4070</v>
      </c>
      <c r="I1303" s="15" t="s">
        <v>11</v>
      </c>
      <c r="J1303" s="15" t="s">
        <v>12</v>
      </c>
      <c r="K1303" s="1" t="str">
        <f t="shared" si="68"/>
        <v/>
      </c>
      <c r="L1303" s="1" t="e">
        <f ca="1">IF(AND(K1303&lt;&gt; "", COUNTIF(SAP!#REF!,K1303)&gt;0),"Matched", "")</f>
        <v>#REF!</v>
      </c>
      <c r="M1303" s="1" t="str">
        <f t="shared" si="69"/>
        <v/>
      </c>
      <c r="N1303" s="1" t="e">
        <f ca="1">IF(AND(M1303&lt;&gt; "", COUNTIF(SAP!#REF!,M1303)&gt;0),"Matched", "")</f>
        <v>#REF!</v>
      </c>
      <c r="O1303" s="1" t="str">
        <f t="shared" si="70"/>
        <v/>
      </c>
      <c r="P1303" s="1" t="e">
        <f ca="1">IF(AND(O1303&lt;&gt; "", COUNTIF(SAP!#REF!,O1303)&gt;0),"Matched", "")</f>
        <v>#REF!</v>
      </c>
      <c r="Q1303" s="1" t="str">
        <f ca="1">IF(D1303="AC","Logic4"&amp;"_"&amp;TEXT(C1303,"dd.mm.yyyy") &amp;"_"&amp; 803777.3,"")</f>
        <v>Logic4_09.02.2020_803777.3</v>
      </c>
      <c r="R1303" s="1" t="e">
        <f ca="1">IF(AND(Q1303&lt;&gt; "", COUNTIF(SAP!#REF!,Q1303)&gt;0),"Matched", "")</f>
        <v>#REF!</v>
      </c>
    </row>
    <row r="1304" spans="1:18">
      <c r="A1304" s="9">
        <v>11563327</v>
      </c>
      <c r="B1304" s="10">
        <v>43870</v>
      </c>
      <c r="C1304" s="10">
        <v>43870</v>
      </c>
      <c r="D1304" s="11" t="s">
        <v>10</v>
      </c>
      <c r="E1304" s="11">
        <v>0</v>
      </c>
      <c r="F1304" s="11">
        <v>0</v>
      </c>
      <c r="G1304" s="11">
        <v>750</v>
      </c>
      <c r="H1304" s="11">
        <v>4820</v>
      </c>
      <c r="I1304" s="11" t="s">
        <v>11</v>
      </c>
      <c r="J1304" s="11" t="s">
        <v>12</v>
      </c>
      <c r="K1304" s="1" t="str">
        <f t="shared" si="68"/>
        <v/>
      </c>
      <c r="L1304" s="1" t="e">
        <f ca="1">IF(AND(K1304&lt;&gt; "", COUNTIF(SAP!#REF!,K1304)&gt;0),"Matched", "")</f>
        <v>#REF!</v>
      </c>
      <c r="M1304" s="1" t="str">
        <f t="shared" si="69"/>
        <v/>
      </c>
      <c r="N1304" s="1" t="e">
        <f ca="1">IF(AND(M1304&lt;&gt; "", COUNTIF(SAP!#REF!,M1304)&gt;0),"Matched", "")</f>
        <v>#REF!</v>
      </c>
      <c r="O1304" s="1" t="str">
        <f t="shared" si="70"/>
        <v/>
      </c>
      <c r="P1304" s="1" t="e">
        <f ca="1">IF(AND(O1304&lt;&gt; "", COUNTIF(SAP!#REF!,O1304)&gt;0),"Matched", "")</f>
        <v>#REF!</v>
      </c>
      <c r="Q1304" s="1" t="str">
        <f ca="1">IF(D1304="AC","Logic4"&amp;"_"&amp;TEXT(C1304,"dd.mm.yyyy") &amp;"_"&amp; 803777.3,"")</f>
        <v>Logic4_09.02.2020_803777.3</v>
      </c>
      <c r="R1304" s="1" t="e">
        <f ca="1">IF(AND(Q1304&lt;&gt; "", COUNTIF(SAP!#REF!,Q1304)&gt;0),"Matched", "")</f>
        <v>#REF!</v>
      </c>
    </row>
    <row r="1305" spans="1:18">
      <c r="A1305" s="13">
        <v>11563327</v>
      </c>
      <c r="B1305" s="14">
        <v>43870</v>
      </c>
      <c r="C1305" s="14">
        <v>43870</v>
      </c>
      <c r="D1305" s="15" t="s">
        <v>10</v>
      </c>
      <c r="E1305" s="15">
        <v>0</v>
      </c>
      <c r="F1305" s="15">
        <v>0</v>
      </c>
      <c r="G1305" s="15">
        <v>759.3</v>
      </c>
      <c r="H1305" s="15">
        <v>5579.3</v>
      </c>
      <c r="I1305" s="15" t="s">
        <v>11</v>
      </c>
      <c r="J1305" s="15" t="s">
        <v>12</v>
      </c>
      <c r="K1305" s="1" t="str">
        <f t="shared" si="68"/>
        <v/>
      </c>
      <c r="L1305" s="1" t="e">
        <f ca="1">IF(AND(K1305&lt;&gt; "", COUNTIF(SAP!#REF!,K1305)&gt;0),"Matched", "")</f>
        <v>#REF!</v>
      </c>
      <c r="M1305" s="1" t="str">
        <f t="shared" si="69"/>
        <v/>
      </c>
      <c r="N1305" s="1" t="e">
        <f ca="1">IF(AND(M1305&lt;&gt; "", COUNTIF(SAP!#REF!,M1305)&gt;0),"Matched", "")</f>
        <v>#REF!</v>
      </c>
      <c r="O1305" s="1" t="str">
        <f t="shared" si="70"/>
        <v/>
      </c>
      <c r="P1305" s="1" t="e">
        <f ca="1">IF(AND(O1305&lt;&gt; "", COUNTIF(SAP!#REF!,O1305)&gt;0),"Matched", "")</f>
        <v>#REF!</v>
      </c>
      <c r="Q1305" s="1" t="str">
        <f ca="1">IF(D1305="AC","Logic4"&amp;"_"&amp;TEXT(C1305,"dd.mm.yyyy") &amp;"_"&amp; 803777.3,"")</f>
        <v>Logic4_09.02.2020_803777.3</v>
      </c>
      <c r="R1305" s="1" t="e">
        <f ca="1">IF(AND(Q1305&lt;&gt; "", COUNTIF(SAP!#REF!,Q1305)&gt;0),"Matched", "")</f>
        <v>#REF!</v>
      </c>
    </row>
    <row r="1306" spans="1:18">
      <c r="A1306" s="9">
        <v>11563327</v>
      </c>
      <c r="B1306" s="10">
        <v>43870</v>
      </c>
      <c r="C1306" s="10">
        <v>43870</v>
      </c>
      <c r="D1306" s="11" t="s">
        <v>10</v>
      </c>
      <c r="E1306" s="11">
        <v>0</v>
      </c>
      <c r="F1306" s="11">
        <v>0</v>
      </c>
      <c r="G1306" s="11">
        <v>790</v>
      </c>
      <c r="H1306" s="11">
        <v>6369.3</v>
      </c>
      <c r="I1306" s="11" t="s">
        <v>11</v>
      </c>
      <c r="J1306" s="11" t="s">
        <v>12</v>
      </c>
      <c r="K1306" s="1" t="str">
        <f t="shared" si="68"/>
        <v/>
      </c>
      <c r="L1306" s="1" t="e">
        <f ca="1">IF(AND(K1306&lt;&gt; "", COUNTIF(SAP!#REF!,K1306)&gt;0),"Matched", "")</f>
        <v>#REF!</v>
      </c>
      <c r="M1306" s="1" t="str">
        <f t="shared" si="69"/>
        <v/>
      </c>
      <c r="N1306" s="1" t="e">
        <f ca="1">IF(AND(M1306&lt;&gt; "", COUNTIF(SAP!#REF!,M1306)&gt;0),"Matched", "")</f>
        <v>#REF!</v>
      </c>
      <c r="O1306" s="1" t="str">
        <f t="shared" si="70"/>
        <v/>
      </c>
      <c r="P1306" s="1" t="e">
        <f ca="1">IF(AND(O1306&lt;&gt; "", COUNTIF(SAP!#REF!,O1306)&gt;0),"Matched", "")</f>
        <v>#REF!</v>
      </c>
      <c r="Q1306" s="1" t="str">
        <f ca="1">IF(D1306="AC","Logic4"&amp;"_"&amp;TEXT(C1306,"dd.mm.yyyy") &amp;"_"&amp; 803777.3,"")</f>
        <v>Logic4_09.02.2020_803777.3</v>
      </c>
      <c r="R1306" s="1" t="e">
        <f ca="1">IF(AND(Q1306&lt;&gt; "", COUNTIF(SAP!#REF!,Q1306)&gt;0),"Matched", "")</f>
        <v>#REF!</v>
      </c>
    </row>
    <row r="1307" spans="1:18">
      <c r="A1307" s="13">
        <v>11563327</v>
      </c>
      <c r="B1307" s="14">
        <v>43870</v>
      </c>
      <c r="C1307" s="14">
        <v>43870</v>
      </c>
      <c r="D1307" s="15" t="s">
        <v>10</v>
      </c>
      <c r="E1307" s="15">
        <v>0</v>
      </c>
      <c r="F1307" s="15">
        <v>0</v>
      </c>
      <c r="G1307" s="15">
        <v>800</v>
      </c>
      <c r="H1307" s="15">
        <v>7169.3</v>
      </c>
      <c r="I1307" s="15" t="s">
        <v>11</v>
      </c>
      <c r="J1307" s="15" t="s">
        <v>12</v>
      </c>
      <c r="K1307" s="1" t="str">
        <f t="shared" si="68"/>
        <v/>
      </c>
      <c r="L1307" s="1" t="e">
        <f ca="1">IF(AND(K1307&lt;&gt; "", COUNTIF(SAP!#REF!,K1307)&gt;0),"Matched", "")</f>
        <v>#REF!</v>
      </c>
      <c r="M1307" s="1" t="str">
        <f t="shared" si="69"/>
        <v/>
      </c>
      <c r="N1307" s="1" t="e">
        <f ca="1">IF(AND(M1307&lt;&gt; "", COUNTIF(SAP!#REF!,M1307)&gt;0),"Matched", "")</f>
        <v>#REF!</v>
      </c>
      <c r="O1307" s="1" t="str">
        <f t="shared" si="70"/>
        <v/>
      </c>
      <c r="P1307" s="1" t="e">
        <f ca="1">IF(AND(O1307&lt;&gt; "", COUNTIF(SAP!#REF!,O1307)&gt;0),"Matched", "")</f>
        <v>#REF!</v>
      </c>
      <c r="Q1307" s="1" t="str">
        <f ca="1">IF(D1307="AC","Logic4"&amp;"_"&amp;TEXT(C1307,"dd.mm.yyyy") &amp;"_"&amp; 803777.3,"")</f>
        <v>Logic4_09.02.2020_803777.3</v>
      </c>
      <c r="R1307" s="1" t="e">
        <f ca="1">IF(AND(Q1307&lt;&gt; "", COUNTIF(SAP!#REF!,Q1307)&gt;0),"Matched", "")</f>
        <v>#REF!</v>
      </c>
    </row>
    <row r="1308" spans="1:18">
      <c r="A1308" s="9">
        <v>11563327</v>
      </c>
      <c r="B1308" s="10">
        <v>43870</v>
      </c>
      <c r="C1308" s="10">
        <v>43870</v>
      </c>
      <c r="D1308" s="11" t="s">
        <v>10</v>
      </c>
      <c r="E1308" s="11">
        <v>0</v>
      </c>
      <c r="F1308" s="11">
        <v>0</v>
      </c>
      <c r="G1308" s="11">
        <v>821</v>
      </c>
      <c r="H1308" s="11">
        <v>7990.3</v>
      </c>
      <c r="I1308" s="11" t="s">
        <v>11</v>
      </c>
      <c r="J1308" s="11" t="s">
        <v>12</v>
      </c>
      <c r="K1308" s="1" t="str">
        <f t="shared" si="68"/>
        <v/>
      </c>
      <c r="L1308" s="1" t="e">
        <f ca="1">IF(AND(K1308&lt;&gt; "", COUNTIF(SAP!#REF!,K1308)&gt;0),"Matched", "")</f>
        <v>#REF!</v>
      </c>
      <c r="M1308" s="1" t="str">
        <f t="shared" si="69"/>
        <v/>
      </c>
      <c r="N1308" s="1" t="e">
        <f ca="1">IF(AND(M1308&lt;&gt; "", COUNTIF(SAP!#REF!,M1308)&gt;0),"Matched", "")</f>
        <v>#REF!</v>
      </c>
      <c r="O1308" s="1" t="str">
        <f t="shared" si="70"/>
        <v/>
      </c>
      <c r="P1308" s="1" t="e">
        <f ca="1">IF(AND(O1308&lt;&gt; "", COUNTIF(SAP!#REF!,O1308)&gt;0),"Matched", "")</f>
        <v>#REF!</v>
      </c>
      <c r="Q1308" s="1" t="str">
        <f ca="1">IF(D1308="AC","Logic4"&amp;"_"&amp;TEXT(C1308,"dd.mm.yyyy") &amp;"_"&amp; 803777.3,"")</f>
        <v>Logic4_09.02.2020_803777.3</v>
      </c>
      <c r="R1308" s="1" t="e">
        <f ca="1">IF(AND(Q1308&lt;&gt; "", COUNTIF(SAP!#REF!,Q1308)&gt;0),"Matched", "")</f>
        <v>#REF!</v>
      </c>
    </row>
    <row r="1309" spans="1:18">
      <c r="A1309" s="13">
        <v>11563327</v>
      </c>
      <c r="B1309" s="14">
        <v>43870</v>
      </c>
      <c r="C1309" s="14">
        <v>43870</v>
      </c>
      <c r="D1309" s="15" t="s">
        <v>10</v>
      </c>
      <c r="E1309" s="15">
        <v>0</v>
      </c>
      <c r="F1309" s="15">
        <v>0</v>
      </c>
      <c r="G1309" s="15">
        <v>900</v>
      </c>
      <c r="H1309" s="15">
        <v>8890.2999999999993</v>
      </c>
      <c r="I1309" s="15" t="s">
        <v>11</v>
      </c>
      <c r="J1309" s="15" t="s">
        <v>12</v>
      </c>
      <c r="K1309" s="1" t="str">
        <f t="shared" si="68"/>
        <v/>
      </c>
      <c r="L1309" s="1" t="e">
        <f ca="1">IF(AND(K1309&lt;&gt; "", COUNTIF(SAP!#REF!,K1309)&gt;0),"Matched", "")</f>
        <v>#REF!</v>
      </c>
      <c r="M1309" s="1" t="str">
        <f t="shared" si="69"/>
        <v/>
      </c>
      <c r="N1309" s="1" t="e">
        <f ca="1">IF(AND(M1309&lt;&gt; "", COUNTIF(SAP!#REF!,M1309)&gt;0),"Matched", "")</f>
        <v>#REF!</v>
      </c>
      <c r="O1309" s="1" t="str">
        <f t="shared" si="70"/>
        <v/>
      </c>
      <c r="P1309" s="1" t="e">
        <f ca="1">IF(AND(O1309&lt;&gt; "", COUNTIF(SAP!#REF!,O1309)&gt;0),"Matched", "")</f>
        <v>#REF!</v>
      </c>
      <c r="Q1309" s="1" t="str">
        <f ca="1">IF(D1309="AC","Logic4"&amp;"_"&amp;TEXT(C1309,"dd.mm.yyyy") &amp;"_"&amp; 803777.3,"")</f>
        <v>Logic4_09.02.2020_803777.3</v>
      </c>
      <c r="R1309" s="1" t="e">
        <f ca="1">IF(AND(Q1309&lt;&gt; "", COUNTIF(SAP!#REF!,Q1309)&gt;0),"Matched", "")</f>
        <v>#REF!</v>
      </c>
    </row>
    <row r="1310" spans="1:18">
      <c r="A1310" s="9">
        <v>11563327</v>
      </c>
      <c r="B1310" s="10">
        <v>43870</v>
      </c>
      <c r="C1310" s="10">
        <v>43870</v>
      </c>
      <c r="D1310" s="11" t="s">
        <v>10</v>
      </c>
      <c r="E1310" s="11">
        <v>0</v>
      </c>
      <c r="F1310" s="11">
        <v>0</v>
      </c>
      <c r="G1310" s="11">
        <v>1000</v>
      </c>
      <c r="H1310" s="11">
        <v>9890.2999999999993</v>
      </c>
      <c r="I1310" s="11" t="s">
        <v>11</v>
      </c>
      <c r="J1310" s="11" t="s">
        <v>12</v>
      </c>
      <c r="K1310" s="1" t="str">
        <f t="shared" si="68"/>
        <v/>
      </c>
      <c r="L1310" s="1" t="e">
        <f ca="1">IF(AND(K1310&lt;&gt; "", COUNTIF(SAP!#REF!,K1310)&gt;0),"Matched", "")</f>
        <v>#REF!</v>
      </c>
      <c r="M1310" s="1" t="str">
        <f t="shared" si="69"/>
        <v/>
      </c>
      <c r="N1310" s="1" t="e">
        <f ca="1">IF(AND(M1310&lt;&gt; "", COUNTIF(SAP!#REF!,M1310)&gt;0),"Matched", "")</f>
        <v>#REF!</v>
      </c>
      <c r="O1310" s="1" t="str">
        <f t="shared" si="70"/>
        <v/>
      </c>
      <c r="P1310" s="1" t="e">
        <f ca="1">IF(AND(O1310&lt;&gt; "", COUNTIF(SAP!#REF!,O1310)&gt;0),"Matched", "")</f>
        <v>#REF!</v>
      </c>
      <c r="Q1310" s="1" t="str">
        <f ca="1">IF(D1310="AC","Logic4"&amp;"_"&amp;TEXT(C1310,"dd.mm.yyyy") &amp;"_"&amp; 803777.3,"")</f>
        <v>Logic4_09.02.2020_803777.3</v>
      </c>
      <c r="R1310" s="1" t="e">
        <f ca="1">IF(AND(Q1310&lt;&gt; "", COUNTIF(SAP!#REF!,Q1310)&gt;0),"Matched", "")</f>
        <v>#REF!</v>
      </c>
    </row>
    <row r="1311" spans="1:18">
      <c r="A1311" s="13">
        <v>11563327</v>
      </c>
      <c r="B1311" s="14">
        <v>43870</v>
      </c>
      <c r="C1311" s="14">
        <v>43870</v>
      </c>
      <c r="D1311" s="15" t="s">
        <v>10</v>
      </c>
      <c r="E1311" s="15">
        <v>0</v>
      </c>
      <c r="F1311" s="15">
        <v>0</v>
      </c>
      <c r="G1311" s="15">
        <v>1000</v>
      </c>
      <c r="H1311" s="15">
        <v>10890.3</v>
      </c>
      <c r="I1311" s="15" t="s">
        <v>11</v>
      </c>
      <c r="J1311" s="15" t="s">
        <v>12</v>
      </c>
      <c r="K1311" s="1" t="str">
        <f t="shared" si="68"/>
        <v/>
      </c>
      <c r="L1311" s="1" t="e">
        <f ca="1">IF(AND(K1311&lt;&gt; "", COUNTIF(SAP!#REF!,K1311)&gt;0),"Matched", "")</f>
        <v>#REF!</v>
      </c>
      <c r="M1311" s="1" t="str">
        <f t="shared" si="69"/>
        <v/>
      </c>
      <c r="N1311" s="1" t="e">
        <f ca="1">IF(AND(M1311&lt;&gt; "", COUNTIF(SAP!#REF!,M1311)&gt;0),"Matched", "")</f>
        <v>#REF!</v>
      </c>
      <c r="O1311" s="1" t="str">
        <f t="shared" si="70"/>
        <v/>
      </c>
      <c r="P1311" s="1" t="e">
        <f ca="1">IF(AND(O1311&lt;&gt; "", COUNTIF(SAP!#REF!,O1311)&gt;0),"Matched", "")</f>
        <v>#REF!</v>
      </c>
      <c r="Q1311" s="1" t="str">
        <f ca="1">IF(D1311="AC","Logic4"&amp;"_"&amp;TEXT(C1311,"dd.mm.yyyy") &amp;"_"&amp; 803777.3,"")</f>
        <v>Logic4_09.02.2020_803777.3</v>
      </c>
      <c r="R1311" s="1" t="e">
        <f ca="1">IF(AND(Q1311&lt;&gt; "", COUNTIF(SAP!#REF!,Q1311)&gt;0),"Matched", "")</f>
        <v>#REF!</v>
      </c>
    </row>
    <row r="1312" spans="1:18">
      <c r="A1312" s="9">
        <v>11563327</v>
      </c>
      <c r="B1312" s="10">
        <v>43870</v>
      </c>
      <c r="C1312" s="10">
        <v>43870</v>
      </c>
      <c r="D1312" s="11" t="s">
        <v>10</v>
      </c>
      <c r="E1312" s="11">
        <v>0</v>
      </c>
      <c r="F1312" s="11">
        <v>0</v>
      </c>
      <c r="G1312" s="11">
        <v>1000</v>
      </c>
      <c r="H1312" s="11">
        <v>11890.3</v>
      </c>
      <c r="I1312" s="11" t="s">
        <v>11</v>
      </c>
      <c r="J1312" s="11" t="s">
        <v>12</v>
      </c>
      <c r="K1312" s="1" t="str">
        <f t="shared" si="68"/>
        <v/>
      </c>
      <c r="L1312" s="1" t="e">
        <f ca="1">IF(AND(K1312&lt;&gt; "", COUNTIF(SAP!#REF!,K1312)&gt;0),"Matched", "")</f>
        <v>#REF!</v>
      </c>
      <c r="M1312" s="1" t="str">
        <f t="shared" si="69"/>
        <v/>
      </c>
      <c r="N1312" s="1" t="e">
        <f ca="1">IF(AND(M1312&lt;&gt; "", COUNTIF(SAP!#REF!,M1312)&gt;0),"Matched", "")</f>
        <v>#REF!</v>
      </c>
      <c r="O1312" s="1" t="str">
        <f t="shared" si="70"/>
        <v/>
      </c>
      <c r="P1312" s="1" t="e">
        <f ca="1">IF(AND(O1312&lt;&gt; "", COUNTIF(SAP!#REF!,O1312)&gt;0),"Matched", "")</f>
        <v>#REF!</v>
      </c>
      <c r="Q1312" s="1" t="str">
        <f ca="1">IF(D1312="AC","Logic4"&amp;"_"&amp;TEXT(C1312,"dd.mm.yyyy") &amp;"_"&amp; 803777.3,"")</f>
        <v>Logic4_09.02.2020_803777.3</v>
      </c>
      <c r="R1312" s="1" t="e">
        <f ca="1">IF(AND(Q1312&lt;&gt; "", COUNTIF(SAP!#REF!,Q1312)&gt;0),"Matched", "")</f>
        <v>#REF!</v>
      </c>
    </row>
    <row r="1313" spans="1:18">
      <c r="A1313" s="13">
        <v>11563327</v>
      </c>
      <c r="B1313" s="14">
        <v>43870</v>
      </c>
      <c r="C1313" s="14">
        <v>43870</v>
      </c>
      <c r="D1313" s="15" t="s">
        <v>10</v>
      </c>
      <c r="E1313" s="15">
        <v>0</v>
      </c>
      <c r="F1313" s="15">
        <v>0</v>
      </c>
      <c r="G1313" s="15">
        <v>1055.3399999999999</v>
      </c>
      <c r="H1313" s="15">
        <v>12945.64</v>
      </c>
      <c r="I1313" s="15" t="s">
        <v>11</v>
      </c>
      <c r="J1313" s="15" t="s">
        <v>12</v>
      </c>
      <c r="K1313" s="1" t="str">
        <f t="shared" si="68"/>
        <v/>
      </c>
      <c r="L1313" s="1" t="e">
        <f ca="1">IF(AND(K1313&lt;&gt; "", COUNTIF(SAP!#REF!,K1313)&gt;0),"Matched", "")</f>
        <v>#REF!</v>
      </c>
      <c r="M1313" s="1" t="str">
        <f t="shared" si="69"/>
        <v/>
      </c>
      <c r="N1313" s="1" t="e">
        <f ca="1">IF(AND(M1313&lt;&gt; "", COUNTIF(SAP!#REF!,M1313)&gt;0),"Matched", "")</f>
        <v>#REF!</v>
      </c>
      <c r="O1313" s="1" t="str">
        <f t="shared" si="70"/>
        <v/>
      </c>
      <c r="P1313" s="1" t="e">
        <f ca="1">IF(AND(O1313&lt;&gt; "", COUNTIF(SAP!#REF!,O1313)&gt;0),"Matched", "")</f>
        <v>#REF!</v>
      </c>
      <c r="Q1313" s="1" t="str">
        <f ca="1">IF(D1313="AC","Logic4"&amp;"_"&amp;TEXT(C1313,"dd.mm.yyyy") &amp;"_"&amp; 803777.3,"")</f>
        <v>Logic4_09.02.2020_803777.3</v>
      </c>
      <c r="R1313" s="1" t="e">
        <f ca="1">IF(AND(Q1313&lt;&gt; "", COUNTIF(SAP!#REF!,Q1313)&gt;0),"Matched", "")</f>
        <v>#REF!</v>
      </c>
    </row>
    <row r="1314" spans="1:18">
      <c r="A1314" s="9">
        <v>11563327</v>
      </c>
      <c r="B1314" s="10">
        <v>43870</v>
      </c>
      <c r="C1314" s="10">
        <v>43870</v>
      </c>
      <c r="D1314" s="11" t="s">
        <v>10</v>
      </c>
      <c r="E1314" s="11">
        <v>0</v>
      </c>
      <c r="F1314" s="11">
        <v>0</v>
      </c>
      <c r="G1314" s="11">
        <v>1080</v>
      </c>
      <c r="H1314" s="11">
        <v>14025.64</v>
      </c>
      <c r="I1314" s="11" t="s">
        <v>11</v>
      </c>
      <c r="J1314" s="11" t="s">
        <v>12</v>
      </c>
      <c r="K1314" s="1" t="str">
        <f t="shared" si="68"/>
        <v/>
      </c>
      <c r="L1314" s="1" t="e">
        <f ca="1">IF(AND(K1314&lt;&gt; "", COUNTIF(SAP!#REF!,K1314)&gt;0),"Matched", "")</f>
        <v>#REF!</v>
      </c>
      <c r="M1314" s="1" t="str">
        <f t="shared" si="69"/>
        <v/>
      </c>
      <c r="N1314" s="1" t="e">
        <f ca="1">IF(AND(M1314&lt;&gt; "", COUNTIF(SAP!#REF!,M1314)&gt;0),"Matched", "")</f>
        <v>#REF!</v>
      </c>
      <c r="O1314" s="1" t="str">
        <f t="shared" si="70"/>
        <v/>
      </c>
      <c r="P1314" s="1" t="e">
        <f ca="1">IF(AND(O1314&lt;&gt; "", COUNTIF(SAP!#REF!,O1314)&gt;0),"Matched", "")</f>
        <v>#REF!</v>
      </c>
      <c r="Q1314" s="1" t="str">
        <f ca="1">IF(D1314="AC","Logic4"&amp;"_"&amp;TEXT(C1314,"dd.mm.yyyy") &amp;"_"&amp; 803777.3,"")</f>
        <v>Logic4_09.02.2020_803777.3</v>
      </c>
      <c r="R1314" s="1" t="e">
        <f ca="1">IF(AND(Q1314&lt;&gt; "", COUNTIF(SAP!#REF!,Q1314)&gt;0),"Matched", "")</f>
        <v>#REF!</v>
      </c>
    </row>
    <row r="1315" spans="1:18">
      <c r="A1315" s="13">
        <v>11563327</v>
      </c>
      <c r="B1315" s="14">
        <v>43870</v>
      </c>
      <c r="C1315" s="14">
        <v>43870</v>
      </c>
      <c r="D1315" s="15" t="s">
        <v>10</v>
      </c>
      <c r="E1315" s="15">
        <v>0</v>
      </c>
      <c r="F1315" s="15">
        <v>0</v>
      </c>
      <c r="G1315" s="15">
        <v>1318.73</v>
      </c>
      <c r="H1315" s="15">
        <v>15344.37</v>
      </c>
      <c r="I1315" s="15" t="s">
        <v>11</v>
      </c>
      <c r="J1315" s="15" t="s">
        <v>12</v>
      </c>
      <c r="K1315" s="1" t="str">
        <f t="shared" si="68"/>
        <v/>
      </c>
      <c r="L1315" s="1" t="e">
        <f ca="1">IF(AND(K1315&lt;&gt; "", COUNTIF(SAP!#REF!,K1315)&gt;0),"Matched", "")</f>
        <v>#REF!</v>
      </c>
      <c r="M1315" s="1" t="str">
        <f t="shared" si="69"/>
        <v/>
      </c>
      <c r="N1315" s="1" t="e">
        <f ca="1">IF(AND(M1315&lt;&gt; "", COUNTIF(SAP!#REF!,M1315)&gt;0),"Matched", "")</f>
        <v>#REF!</v>
      </c>
      <c r="O1315" s="1" t="str">
        <f t="shared" si="70"/>
        <v/>
      </c>
      <c r="P1315" s="1" t="e">
        <f ca="1">IF(AND(O1315&lt;&gt; "", COUNTIF(SAP!#REF!,O1315)&gt;0),"Matched", "")</f>
        <v>#REF!</v>
      </c>
      <c r="Q1315" s="1" t="str">
        <f ca="1">IF(D1315="AC","Logic4"&amp;"_"&amp;TEXT(C1315,"dd.mm.yyyy") &amp;"_"&amp; 803777.3,"")</f>
        <v>Logic4_09.02.2020_803777.3</v>
      </c>
      <c r="R1315" s="1" t="e">
        <f ca="1">IF(AND(Q1315&lt;&gt; "", COUNTIF(SAP!#REF!,Q1315)&gt;0),"Matched", "")</f>
        <v>#REF!</v>
      </c>
    </row>
    <row r="1316" spans="1:18">
      <c r="A1316" s="9">
        <v>11563327</v>
      </c>
      <c r="B1316" s="10">
        <v>43870</v>
      </c>
      <c r="C1316" s="10">
        <v>43870</v>
      </c>
      <c r="D1316" s="11" t="s">
        <v>10</v>
      </c>
      <c r="E1316" s="11">
        <v>0</v>
      </c>
      <c r="F1316" s="11">
        <v>0</v>
      </c>
      <c r="G1316" s="11">
        <v>1350</v>
      </c>
      <c r="H1316" s="11">
        <v>16694.37</v>
      </c>
      <c r="I1316" s="11" t="s">
        <v>11</v>
      </c>
      <c r="J1316" s="11" t="s">
        <v>12</v>
      </c>
      <c r="K1316" s="1" t="str">
        <f t="shared" si="68"/>
        <v/>
      </c>
      <c r="L1316" s="1" t="e">
        <f ca="1">IF(AND(K1316&lt;&gt; "", COUNTIF(SAP!#REF!,K1316)&gt;0),"Matched", "")</f>
        <v>#REF!</v>
      </c>
      <c r="M1316" s="1" t="str">
        <f t="shared" si="69"/>
        <v/>
      </c>
      <c r="N1316" s="1" t="e">
        <f ca="1">IF(AND(M1316&lt;&gt; "", COUNTIF(SAP!#REF!,M1316)&gt;0),"Matched", "")</f>
        <v>#REF!</v>
      </c>
      <c r="O1316" s="1" t="str">
        <f t="shared" si="70"/>
        <v/>
      </c>
      <c r="P1316" s="1" t="e">
        <f ca="1">IF(AND(O1316&lt;&gt; "", COUNTIF(SAP!#REF!,O1316)&gt;0),"Matched", "")</f>
        <v>#REF!</v>
      </c>
      <c r="Q1316" s="1" t="str">
        <f ca="1">IF(D1316="AC","Logic4"&amp;"_"&amp;TEXT(C1316,"dd.mm.yyyy") &amp;"_"&amp; 803777.3,"")</f>
        <v>Logic4_09.02.2020_803777.3</v>
      </c>
      <c r="R1316" s="1" t="e">
        <f ca="1">IF(AND(Q1316&lt;&gt; "", COUNTIF(SAP!#REF!,Q1316)&gt;0),"Matched", "")</f>
        <v>#REF!</v>
      </c>
    </row>
    <row r="1317" spans="1:18">
      <c r="A1317" s="13">
        <v>11563327</v>
      </c>
      <c r="B1317" s="14">
        <v>43870</v>
      </c>
      <c r="C1317" s="14">
        <v>43870</v>
      </c>
      <c r="D1317" s="15" t="s">
        <v>10</v>
      </c>
      <c r="E1317" s="15">
        <v>0</v>
      </c>
      <c r="F1317" s="15">
        <v>0</v>
      </c>
      <c r="G1317" s="15">
        <v>1430</v>
      </c>
      <c r="H1317" s="15">
        <v>18124.37</v>
      </c>
      <c r="I1317" s="15" t="s">
        <v>11</v>
      </c>
      <c r="J1317" s="15" t="s">
        <v>12</v>
      </c>
      <c r="K1317" s="1" t="str">
        <f t="shared" si="68"/>
        <v/>
      </c>
      <c r="L1317" s="1" t="e">
        <f ca="1">IF(AND(K1317&lt;&gt; "", COUNTIF(SAP!#REF!,K1317)&gt;0),"Matched", "")</f>
        <v>#REF!</v>
      </c>
      <c r="M1317" s="1" t="str">
        <f t="shared" si="69"/>
        <v/>
      </c>
      <c r="N1317" s="1" t="e">
        <f ca="1">IF(AND(M1317&lt;&gt; "", COUNTIF(SAP!#REF!,M1317)&gt;0),"Matched", "")</f>
        <v>#REF!</v>
      </c>
      <c r="O1317" s="1" t="str">
        <f t="shared" si="70"/>
        <v/>
      </c>
      <c r="P1317" s="1" t="e">
        <f ca="1">IF(AND(O1317&lt;&gt; "", COUNTIF(SAP!#REF!,O1317)&gt;0),"Matched", "")</f>
        <v>#REF!</v>
      </c>
      <c r="Q1317" s="1" t="str">
        <f ca="1">IF(D1317="AC","Logic4"&amp;"_"&amp;TEXT(C1317,"dd.mm.yyyy") &amp;"_"&amp; 803777.3,"")</f>
        <v>Logic4_09.02.2020_803777.3</v>
      </c>
      <c r="R1317" s="1" t="e">
        <f ca="1">IF(AND(Q1317&lt;&gt; "", COUNTIF(SAP!#REF!,Q1317)&gt;0),"Matched", "")</f>
        <v>#REF!</v>
      </c>
    </row>
    <row r="1318" spans="1:18">
      <c r="A1318" s="9">
        <v>11563327</v>
      </c>
      <c r="B1318" s="10">
        <v>43870</v>
      </c>
      <c r="C1318" s="10">
        <v>43870</v>
      </c>
      <c r="D1318" s="11" t="s">
        <v>10</v>
      </c>
      <c r="E1318" s="11">
        <v>0</v>
      </c>
      <c r="F1318" s="11">
        <v>0</v>
      </c>
      <c r="G1318" s="11">
        <v>1443.6</v>
      </c>
      <c r="H1318" s="11">
        <v>19567.97</v>
      </c>
      <c r="I1318" s="11" t="s">
        <v>11</v>
      </c>
      <c r="J1318" s="11" t="s">
        <v>12</v>
      </c>
      <c r="K1318" s="1" t="str">
        <f t="shared" si="68"/>
        <v/>
      </c>
      <c r="L1318" s="1" t="e">
        <f ca="1">IF(AND(K1318&lt;&gt; "", COUNTIF(SAP!#REF!,K1318)&gt;0),"Matched", "")</f>
        <v>#REF!</v>
      </c>
      <c r="M1318" s="1" t="str">
        <f t="shared" si="69"/>
        <v/>
      </c>
      <c r="N1318" s="1" t="e">
        <f ca="1">IF(AND(M1318&lt;&gt; "", COUNTIF(SAP!#REF!,M1318)&gt;0),"Matched", "")</f>
        <v>#REF!</v>
      </c>
      <c r="O1318" s="1" t="str">
        <f t="shared" si="70"/>
        <v/>
      </c>
      <c r="P1318" s="1" t="e">
        <f ca="1">IF(AND(O1318&lt;&gt; "", COUNTIF(SAP!#REF!,O1318)&gt;0),"Matched", "")</f>
        <v>#REF!</v>
      </c>
      <c r="Q1318" s="1" t="str">
        <f ca="1">IF(D1318="AC","Logic4"&amp;"_"&amp;TEXT(C1318,"dd.mm.yyyy") &amp;"_"&amp; 803777.3,"")</f>
        <v>Logic4_09.02.2020_803777.3</v>
      </c>
      <c r="R1318" s="1" t="e">
        <f ca="1">IF(AND(Q1318&lt;&gt; "", COUNTIF(SAP!#REF!,Q1318)&gt;0),"Matched", "")</f>
        <v>#REF!</v>
      </c>
    </row>
    <row r="1319" spans="1:18">
      <c r="A1319" s="13">
        <v>11563327</v>
      </c>
      <c r="B1319" s="14">
        <v>43870</v>
      </c>
      <c r="C1319" s="14">
        <v>43870</v>
      </c>
      <c r="D1319" s="15" t="s">
        <v>10</v>
      </c>
      <c r="E1319" s="15">
        <v>0</v>
      </c>
      <c r="F1319" s="15">
        <v>0</v>
      </c>
      <c r="G1319" s="15">
        <v>1500</v>
      </c>
      <c r="H1319" s="15">
        <v>21067.97</v>
      </c>
      <c r="I1319" s="15" t="s">
        <v>11</v>
      </c>
      <c r="J1319" s="15" t="s">
        <v>12</v>
      </c>
      <c r="K1319" s="1" t="str">
        <f t="shared" si="68"/>
        <v/>
      </c>
      <c r="L1319" s="1" t="e">
        <f ca="1">IF(AND(K1319&lt;&gt; "", COUNTIF(SAP!#REF!,K1319)&gt;0),"Matched", "")</f>
        <v>#REF!</v>
      </c>
      <c r="M1319" s="1" t="str">
        <f t="shared" si="69"/>
        <v/>
      </c>
      <c r="N1319" s="1" t="e">
        <f ca="1">IF(AND(M1319&lt;&gt; "", COUNTIF(SAP!#REF!,M1319)&gt;0),"Matched", "")</f>
        <v>#REF!</v>
      </c>
      <c r="O1319" s="1" t="str">
        <f t="shared" si="70"/>
        <v/>
      </c>
      <c r="P1319" s="1" t="e">
        <f ca="1">IF(AND(O1319&lt;&gt; "", COUNTIF(SAP!#REF!,O1319)&gt;0),"Matched", "")</f>
        <v>#REF!</v>
      </c>
      <c r="Q1319" s="1" t="str">
        <f ca="1">IF(D1319="AC","Logic4"&amp;"_"&amp;TEXT(C1319,"dd.mm.yyyy") &amp;"_"&amp; 803777.3,"")</f>
        <v>Logic4_09.02.2020_803777.3</v>
      </c>
      <c r="R1319" s="1" t="e">
        <f ca="1">IF(AND(Q1319&lt;&gt; "", COUNTIF(SAP!#REF!,Q1319)&gt;0),"Matched", "")</f>
        <v>#REF!</v>
      </c>
    </row>
    <row r="1320" spans="1:18">
      <c r="A1320" s="9">
        <v>11563327</v>
      </c>
      <c r="B1320" s="10">
        <v>43870</v>
      </c>
      <c r="C1320" s="10">
        <v>43870</v>
      </c>
      <c r="D1320" s="11" t="s">
        <v>10</v>
      </c>
      <c r="E1320" s="11">
        <v>0</v>
      </c>
      <c r="F1320" s="11">
        <v>0</v>
      </c>
      <c r="G1320" s="11">
        <v>1500</v>
      </c>
      <c r="H1320" s="11">
        <v>22567.97</v>
      </c>
      <c r="I1320" s="11" t="s">
        <v>11</v>
      </c>
      <c r="J1320" s="11" t="s">
        <v>12</v>
      </c>
      <c r="K1320" s="1" t="str">
        <f t="shared" si="68"/>
        <v/>
      </c>
      <c r="L1320" s="1" t="e">
        <f ca="1">IF(AND(K1320&lt;&gt; "", COUNTIF(SAP!#REF!,K1320)&gt;0),"Matched", "")</f>
        <v>#REF!</v>
      </c>
      <c r="M1320" s="1" t="str">
        <f t="shared" si="69"/>
        <v/>
      </c>
      <c r="N1320" s="1" t="e">
        <f ca="1">IF(AND(M1320&lt;&gt; "", COUNTIF(SAP!#REF!,M1320)&gt;0),"Matched", "")</f>
        <v>#REF!</v>
      </c>
      <c r="O1320" s="1" t="str">
        <f t="shared" si="70"/>
        <v/>
      </c>
      <c r="P1320" s="1" t="e">
        <f ca="1">IF(AND(O1320&lt;&gt; "", COUNTIF(SAP!#REF!,O1320)&gt;0),"Matched", "")</f>
        <v>#REF!</v>
      </c>
      <c r="Q1320" s="1" t="str">
        <f ca="1">IF(D1320="AC","Logic4"&amp;"_"&amp;TEXT(C1320,"dd.mm.yyyy") &amp;"_"&amp; 803777.3,"")</f>
        <v>Logic4_09.02.2020_803777.3</v>
      </c>
      <c r="R1320" s="1" t="e">
        <f ca="1">IF(AND(Q1320&lt;&gt; "", COUNTIF(SAP!#REF!,Q1320)&gt;0),"Matched", "")</f>
        <v>#REF!</v>
      </c>
    </row>
    <row r="1321" spans="1:18">
      <c r="A1321" s="13">
        <v>11563327</v>
      </c>
      <c r="B1321" s="14">
        <v>43870</v>
      </c>
      <c r="C1321" s="14">
        <v>43870</v>
      </c>
      <c r="D1321" s="15" t="s">
        <v>10</v>
      </c>
      <c r="E1321" s="15">
        <v>0</v>
      </c>
      <c r="F1321" s="15">
        <v>0</v>
      </c>
      <c r="G1321" s="15">
        <v>1520</v>
      </c>
      <c r="H1321" s="15">
        <v>24087.97</v>
      </c>
      <c r="I1321" s="15" t="s">
        <v>11</v>
      </c>
      <c r="J1321" s="15" t="s">
        <v>12</v>
      </c>
      <c r="K1321" s="1" t="str">
        <f t="shared" si="68"/>
        <v/>
      </c>
      <c r="L1321" s="1" t="e">
        <f ca="1">IF(AND(K1321&lt;&gt; "", COUNTIF(SAP!#REF!,K1321)&gt;0),"Matched", "")</f>
        <v>#REF!</v>
      </c>
      <c r="M1321" s="1" t="str">
        <f t="shared" si="69"/>
        <v/>
      </c>
      <c r="N1321" s="1" t="e">
        <f ca="1">IF(AND(M1321&lt;&gt; "", COUNTIF(SAP!#REF!,M1321)&gt;0),"Matched", "")</f>
        <v>#REF!</v>
      </c>
      <c r="O1321" s="1" t="str">
        <f t="shared" si="70"/>
        <v/>
      </c>
      <c r="P1321" s="1" t="e">
        <f ca="1">IF(AND(O1321&lt;&gt; "", COUNTIF(SAP!#REF!,O1321)&gt;0),"Matched", "")</f>
        <v>#REF!</v>
      </c>
      <c r="Q1321" s="1" t="str">
        <f ca="1">IF(D1321="AC","Logic4"&amp;"_"&amp;TEXT(C1321,"dd.mm.yyyy") &amp;"_"&amp; 803777.3,"")</f>
        <v>Logic4_09.02.2020_803777.3</v>
      </c>
      <c r="R1321" s="1" t="e">
        <f ca="1">IF(AND(Q1321&lt;&gt; "", COUNTIF(SAP!#REF!,Q1321)&gt;0),"Matched", "")</f>
        <v>#REF!</v>
      </c>
    </row>
    <row r="1322" spans="1:18">
      <c r="A1322" s="9">
        <v>11563327</v>
      </c>
      <c r="B1322" s="10">
        <v>43870</v>
      </c>
      <c r="C1322" s="10">
        <v>43870</v>
      </c>
      <c r="D1322" s="11" t="s">
        <v>10</v>
      </c>
      <c r="E1322" s="11">
        <v>0</v>
      </c>
      <c r="F1322" s="11">
        <v>0</v>
      </c>
      <c r="G1322" s="11">
        <v>1530</v>
      </c>
      <c r="H1322" s="11">
        <v>25617.97</v>
      </c>
      <c r="I1322" s="11" t="s">
        <v>11</v>
      </c>
      <c r="J1322" s="11" t="s">
        <v>12</v>
      </c>
      <c r="K1322" s="1" t="str">
        <f t="shared" si="68"/>
        <v/>
      </c>
      <c r="L1322" s="1" t="e">
        <f ca="1">IF(AND(K1322&lt;&gt; "", COUNTIF(SAP!#REF!,K1322)&gt;0),"Matched", "")</f>
        <v>#REF!</v>
      </c>
      <c r="M1322" s="1" t="str">
        <f t="shared" si="69"/>
        <v/>
      </c>
      <c r="N1322" s="1" t="e">
        <f ca="1">IF(AND(M1322&lt;&gt; "", COUNTIF(SAP!#REF!,M1322)&gt;0),"Matched", "")</f>
        <v>#REF!</v>
      </c>
      <c r="O1322" s="1" t="str">
        <f t="shared" si="70"/>
        <v/>
      </c>
      <c r="P1322" s="1" t="e">
        <f ca="1">IF(AND(O1322&lt;&gt; "", COUNTIF(SAP!#REF!,O1322)&gt;0),"Matched", "")</f>
        <v>#REF!</v>
      </c>
      <c r="Q1322" s="1" t="str">
        <f ca="1">IF(D1322="AC","Logic4"&amp;"_"&amp;TEXT(C1322,"dd.mm.yyyy") &amp;"_"&amp; 803777.3,"")</f>
        <v>Logic4_09.02.2020_803777.3</v>
      </c>
      <c r="R1322" s="1" t="e">
        <f ca="1">IF(AND(Q1322&lt;&gt; "", COUNTIF(SAP!#REF!,Q1322)&gt;0),"Matched", "")</f>
        <v>#REF!</v>
      </c>
    </row>
    <row r="1323" spans="1:18">
      <c r="A1323" s="13">
        <v>11563327</v>
      </c>
      <c r="B1323" s="14">
        <v>43870</v>
      </c>
      <c r="C1323" s="14">
        <v>43870</v>
      </c>
      <c r="D1323" s="15" t="s">
        <v>10</v>
      </c>
      <c r="E1323" s="15">
        <v>0</v>
      </c>
      <c r="F1323" s="15">
        <v>0</v>
      </c>
      <c r="G1323" s="15">
        <v>1550</v>
      </c>
      <c r="H1323" s="15">
        <v>27167.97</v>
      </c>
      <c r="I1323" s="15" t="s">
        <v>11</v>
      </c>
      <c r="J1323" s="15" t="s">
        <v>12</v>
      </c>
      <c r="K1323" s="1" t="str">
        <f t="shared" si="68"/>
        <v/>
      </c>
      <c r="L1323" s="1" t="e">
        <f ca="1">IF(AND(K1323&lt;&gt; "", COUNTIF(SAP!#REF!,K1323)&gt;0),"Matched", "")</f>
        <v>#REF!</v>
      </c>
      <c r="M1323" s="1" t="str">
        <f t="shared" si="69"/>
        <v/>
      </c>
      <c r="N1323" s="1" t="e">
        <f ca="1">IF(AND(M1323&lt;&gt; "", COUNTIF(SAP!#REF!,M1323)&gt;0),"Matched", "")</f>
        <v>#REF!</v>
      </c>
      <c r="O1323" s="1" t="str">
        <f t="shared" si="70"/>
        <v/>
      </c>
      <c r="P1323" s="1" t="e">
        <f ca="1">IF(AND(O1323&lt;&gt; "", COUNTIF(SAP!#REF!,O1323)&gt;0),"Matched", "")</f>
        <v>#REF!</v>
      </c>
      <c r="Q1323" s="1" t="str">
        <f ca="1">IF(D1323="AC","Logic4"&amp;"_"&amp;TEXT(C1323,"dd.mm.yyyy") &amp;"_"&amp; 803777.3,"")</f>
        <v>Logic4_09.02.2020_803777.3</v>
      </c>
      <c r="R1323" s="1" t="e">
        <f ca="1">IF(AND(Q1323&lt;&gt; "", COUNTIF(SAP!#REF!,Q1323)&gt;0),"Matched", "")</f>
        <v>#REF!</v>
      </c>
    </row>
    <row r="1324" spans="1:18">
      <c r="A1324" s="9">
        <v>11563327</v>
      </c>
      <c r="B1324" s="10">
        <v>43870</v>
      </c>
      <c r="C1324" s="10">
        <v>43870</v>
      </c>
      <c r="D1324" s="11" t="s">
        <v>10</v>
      </c>
      <c r="E1324" s="11">
        <v>0</v>
      </c>
      <c r="F1324" s="11">
        <v>0</v>
      </c>
      <c r="G1324" s="11">
        <v>1550</v>
      </c>
      <c r="H1324" s="11">
        <v>28717.97</v>
      </c>
      <c r="I1324" s="11" t="s">
        <v>11</v>
      </c>
      <c r="J1324" s="11" t="s">
        <v>12</v>
      </c>
      <c r="K1324" s="1" t="str">
        <f t="shared" si="68"/>
        <v/>
      </c>
      <c r="L1324" s="1" t="e">
        <f ca="1">IF(AND(K1324&lt;&gt; "", COUNTIF(SAP!#REF!,K1324)&gt;0),"Matched", "")</f>
        <v>#REF!</v>
      </c>
      <c r="M1324" s="1" t="str">
        <f t="shared" si="69"/>
        <v/>
      </c>
      <c r="N1324" s="1" t="e">
        <f ca="1">IF(AND(M1324&lt;&gt; "", COUNTIF(SAP!#REF!,M1324)&gt;0),"Matched", "")</f>
        <v>#REF!</v>
      </c>
      <c r="O1324" s="1" t="str">
        <f t="shared" si="70"/>
        <v/>
      </c>
      <c r="P1324" s="1" t="e">
        <f ca="1">IF(AND(O1324&lt;&gt; "", COUNTIF(SAP!#REF!,O1324)&gt;0),"Matched", "")</f>
        <v>#REF!</v>
      </c>
      <c r="Q1324" s="1" t="str">
        <f ca="1">IF(D1324="AC","Logic4"&amp;"_"&amp;TEXT(C1324,"dd.mm.yyyy") &amp;"_"&amp; 803777.3,"")</f>
        <v>Logic4_09.02.2020_803777.3</v>
      </c>
      <c r="R1324" s="1" t="e">
        <f ca="1">IF(AND(Q1324&lt;&gt; "", COUNTIF(SAP!#REF!,Q1324)&gt;0),"Matched", "")</f>
        <v>#REF!</v>
      </c>
    </row>
    <row r="1325" spans="1:18">
      <c r="A1325" s="13">
        <v>11563327</v>
      </c>
      <c r="B1325" s="14">
        <v>43870</v>
      </c>
      <c r="C1325" s="14">
        <v>43870</v>
      </c>
      <c r="D1325" s="15" t="s">
        <v>10</v>
      </c>
      <c r="E1325" s="15">
        <v>0</v>
      </c>
      <c r="F1325" s="15">
        <v>0</v>
      </c>
      <c r="G1325" s="15">
        <v>1562</v>
      </c>
      <c r="H1325" s="15">
        <v>30279.97</v>
      </c>
      <c r="I1325" s="15" t="s">
        <v>11</v>
      </c>
      <c r="J1325" s="15" t="s">
        <v>12</v>
      </c>
      <c r="K1325" s="1" t="str">
        <f t="shared" si="68"/>
        <v/>
      </c>
      <c r="L1325" s="1" t="e">
        <f ca="1">IF(AND(K1325&lt;&gt; "", COUNTIF(SAP!#REF!,K1325)&gt;0),"Matched", "")</f>
        <v>#REF!</v>
      </c>
      <c r="M1325" s="1" t="str">
        <f t="shared" si="69"/>
        <v/>
      </c>
      <c r="N1325" s="1" t="e">
        <f ca="1">IF(AND(M1325&lt;&gt; "", COUNTIF(SAP!#REF!,M1325)&gt;0),"Matched", "")</f>
        <v>#REF!</v>
      </c>
      <c r="O1325" s="1" t="str">
        <f t="shared" si="70"/>
        <v/>
      </c>
      <c r="P1325" s="1" t="e">
        <f ca="1">IF(AND(O1325&lt;&gt; "", COUNTIF(SAP!#REF!,O1325)&gt;0),"Matched", "")</f>
        <v>#REF!</v>
      </c>
      <c r="Q1325" s="1" t="str">
        <f ca="1">IF(D1325="AC","Logic4"&amp;"_"&amp;TEXT(C1325,"dd.mm.yyyy") &amp;"_"&amp; 803777.3,"")</f>
        <v>Logic4_09.02.2020_803777.3</v>
      </c>
      <c r="R1325" s="1" t="e">
        <f ca="1">IF(AND(Q1325&lt;&gt; "", COUNTIF(SAP!#REF!,Q1325)&gt;0),"Matched", "")</f>
        <v>#REF!</v>
      </c>
    </row>
    <row r="1326" spans="1:18">
      <c r="A1326" s="9">
        <v>11563327</v>
      </c>
      <c r="B1326" s="10">
        <v>43870</v>
      </c>
      <c r="C1326" s="10">
        <v>43870</v>
      </c>
      <c r="D1326" s="11" t="s">
        <v>10</v>
      </c>
      <c r="E1326" s="11">
        <v>0</v>
      </c>
      <c r="F1326" s="11">
        <v>0</v>
      </c>
      <c r="G1326" s="11">
        <v>1570</v>
      </c>
      <c r="H1326" s="11">
        <v>31849.97</v>
      </c>
      <c r="I1326" s="11" t="s">
        <v>11</v>
      </c>
      <c r="J1326" s="11" t="s">
        <v>12</v>
      </c>
      <c r="K1326" s="1" t="str">
        <f t="shared" si="68"/>
        <v/>
      </c>
      <c r="L1326" s="1" t="e">
        <f ca="1">IF(AND(K1326&lt;&gt; "", COUNTIF(SAP!#REF!,K1326)&gt;0),"Matched", "")</f>
        <v>#REF!</v>
      </c>
      <c r="M1326" s="1" t="str">
        <f t="shared" si="69"/>
        <v/>
      </c>
      <c r="N1326" s="1" t="e">
        <f ca="1">IF(AND(M1326&lt;&gt; "", COUNTIF(SAP!#REF!,M1326)&gt;0),"Matched", "")</f>
        <v>#REF!</v>
      </c>
      <c r="O1326" s="1" t="str">
        <f t="shared" si="70"/>
        <v/>
      </c>
      <c r="P1326" s="1" t="e">
        <f ca="1">IF(AND(O1326&lt;&gt; "", COUNTIF(SAP!#REF!,O1326)&gt;0),"Matched", "")</f>
        <v>#REF!</v>
      </c>
      <c r="Q1326" s="1" t="str">
        <f ca="1">IF(D1326="AC","Logic4"&amp;"_"&amp;TEXT(C1326,"dd.mm.yyyy") &amp;"_"&amp; 803777.3,"")</f>
        <v>Logic4_09.02.2020_803777.3</v>
      </c>
      <c r="R1326" s="1" t="e">
        <f ca="1">IF(AND(Q1326&lt;&gt; "", COUNTIF(SAP!#REF!,Q1326)&gt;0),"Matched", "")</f>
        <v>#REF!</v>
      </c>
    </row>
    <row r="1327" spans="1:18">
      <c r="A1327" s="13">
        <v>11563327</v>
      </c>
      <c r="B1327" s="14">
        <v>43870</v>
      </c>
      <c r="C1327" s="14">
        <v>43870</v>
      </c>
      <c r="D1327" s="15" t="s">
        <v>10</v>
      </c>
      <c r="E1327" s="15">
        <v>0</v>
      </c>
      <c r="F1327" s="15">
        <v>0</v>
      </c>
      <c r="G1327" s="15">
        <v>1620</v>
      </c>
      <c r="H1327" s="15">
        <v>33469.97</v>
      </c>
      <c r="I1327" s="15" t="s">
        <v>11</v>
      </c>
      <c r="J1327" s="15" t="s">
        <v>12</v>
      </c>
      <c r="K1327" s="1" t="str">
        <f t="shared" si="68"/>
        <v/>
      </c>
      <c r="L1327" s="1" t="e">
        <f ca="1">IF(AND(K1327&lt;&gt; "", COUNTIF(SAP!#REF!,K1327)&gt;0),"Matched", "")</f>
        <v>#REF!</v>
      </c>
      <c r="M1327" s="1" t="str">
        <f t="shared" si="69"/>
        <v/>
      </c>
      <c r="N1327" s="1" t="e">
        <f ca="1">IF(AND(M1327&lt;&gt; "", COUNTIF(SAP!#REF!,M1327)&gt;0),"Matched", "")</f>
        <v>#REF!</v>
      </c>
      <c r="O1327" s="1" t="str">
        <f t="shared" si="70"/>
        <v/>
      </c>
      <c r="P1327" s="1" t="e">
        <f ca="1">IF(AND(O1327&lt;&gt; "", COUNTIF(SAP!#REF!,O1327)&gt;0),"Matched", "")</f>
        <v>#REF!</v>
      </c>
      <c r="Q1327" s="1" t="str">
        <f ca="1">IF(D1327="AC","Logic4"&amp;"_"&amp;TEXT(C1327,"dd.mm.yyyy") &amp;"_"&amp; 803777.3,"")</f>
        <v>Logic4_09.02.2020_803777.3</v>
      </c>
      <c r="R1327" s="1" t="e">
        <f ca="1">IF(AND(Q1327&lt;&gt; "", COUNTIF(SAP!#REF!,Q1327)&gt;0),"Matched", "")</f>
        <v>#REF!</v>
      </c>
    </row>
    <row r="1328" spans="1:18">
      <c r="A1328" s="9">
        <v>11563327</v>
      </c>
      <c r="B1328" s="10">
        <v>43870</v>
      </c>
      <c r="C1328" s="10">
        <v>43870</v>
      </c>
      <c r="D1328" s="11" t="s">
        <v>10</v>
      </c>
      <c r="E1328" s="11">
        <v>0</v>
      </c>
      <c r="F1328" s="11">
        <v>0</v>
      </c>
      <c r="G1328" s="11">
        <v>1650</v>
      </c>
      <c r="H1328" s="11">
        <v>35119.97</v>
      </c>
      <c r="I1328" s="11" t="s">
        <v>11</v>
      </c>
      <c r="J1328" s="11" t="s">
        <v>12</v>
      </c>
      <c r="K1328" s="1" t="str">
        <f t="shared" si="68"/>
        <v/>
      </c>
      <c r="L1328" s="1" t="e">
        <f ca="1">IF(AND(K1328&lt;&gt; "", COUNTIF(SAP!#REF!,K1328)&gt;0),"Matched", "")</f>
        <v>#REF!</v>
      </c>
      <c r="M1328" s="1" t="str">
        <f t="shared" si="69"/>
        <v/>
      </c>
      <c r="N1328" s="1" t="e">
        <f ca="1">IF(AND(M1328&lt;&gt; "", COUNTIF(SAP!#REF!,M1328)&gt;0),"Matched", "")</f>
        <v>#REF!</v>
      </c>
      <c r="O1328" s="1" t="str">
        <f t="shared" si="70"/>
        <v/>
      </c>
      <c r="P1328" s="1" t="e">
        <f ca="1">IF(AND(O1328&lt;&gt; "", COUNTIF(SAP!#REF!,O1328)&gt;0),"Matched", "")</f>
        <v>#REF!</v>
      </c>
      <c r="Q1328" s="1" t="str">
        <f ca="1">IF(D1328="AC","Logic4"&amp;"_"&amp;TEXT(C1328,"dd.mm.yyyy") &amp;"_"&amp; 803777.3,"")</f>
        <v>Logic4_09.02.2020_803777.3</v>
      </c>
      <c r="R1328" s="1" t="e">
        <f ca="1">IF(AND(Q1328&lt;&gt; "", COUNTIF(SAP!#REF!,Q1328)&gt;0),"Matched", "")</f>
        <v>#REF!</v>
      </c>
    </row>
    <row r="1329" spans="1:18">
      <c r="A1329" s="13">
        <v>11563327</v>
      </c>
      <c r="B1329" s="14">
        <v>43870</v>
      </c>
      <c r="C1329" s="14">
        <v>43870</v>
      </c>
      <c r="D1329" s="15" t="s">
        <v>10</v>
      </c>
      <c r="E1329" s="15">
        <v>0</v>
      </c>
      <c r="F1329" s="15">
        <v>0</v>
      </c>
      <c r="G1329" s="15">
        <v>1750</v>
      </c>
      <c r="H1329" s="15">
        <v>36869.97</v>
      </c>
      <c r="I1329" s="15" t="s">
        <v>11</v>
      </c>
      <c r="J1329" s="15" t="s">
        <v>12</v>
      </c>
      <c r="K1329" s="1" t="str">
        <f t="shared" si="68"/>
        <v/>
      </c>
      <c r="L1329" s="1" t="e">
        <f ca="1">IF(AND(K1329&lt;&gt; "", COUNTIF(SAP!#REF!,K1329)&gt;0),"Matched", "")</f>
        <v>#REF!</v>
      </c>
      <c r="M1329" s="1" t="str">
        <f t="shared" si="69"/>
        <v/>
      </c>
      <c r="N1329" s="1" t="e">
        <f ca="1">IF(AND(M1329&lt;&gt; "", COUNTIF(SAP!#REF!,M1329)&gt;0),"Matched", "")</f>
        <v>#REF!</v>
      </c>
      <c r="O1329" s="1" t="str">
        <f t="shared" si="70"/>
        <v/>
      </c>
      <c r="P1329" s="1" t="e">
        <f ca="1">IF(AND(O1329&lt;&gt; "", COUNTIF(SAP!#REF!,O1329)&gt;0),"Matched", "")</f>
        <v>#REF!</v>
      </c>
      <c r="Q1329" s="1" t="str">
        <f ca="1">IF(D1329="AC","Logic4"&amp;"_"&amp;TEXT(C1329,"dd.mm.yyyy") &amp;"_"&amp; 803777.3,"")</f>
        <v>Logic4_09.02.2020_803777.3</v>
      </c>
      <c r="R1329" s="1" t="e">
        <f ca="1">IF(AND(Q1329&lt;&gt; "", COUNTIF(SAP!#REF!,Q1329)&gt;0),"Matched", "")</f>
        <v>#REF!</v>
      </c>
    </row>
    <row r="1330" spans="1:18">
      <c r="A1330" s="9">
        <v>11563327</v>
      </c>
      <c r="B1330" s="10">
        <v>43870</v>
      </c>
      <c r="C1330" s="10">
        <v>43870</v>
      </c>
      <c r="D1330" s="11" t="s">
        <v>10</v>
      </c>
      <c r="E1330" s="11">
        <v>0</v>
      </c>
      <c r="F1330" s="11">
        <v>0</v>
      </c>
      <c r="G1330" s="11">
        <v>1754</v>
      </c>
      <c r="H1330" s="11">
        <v>38623.97</v>
      </c>
      <c r="I1330" s="11" t="s">
        <v>11</v>
      </c>
      <c r="J1330" s="11" t="s">
        <v>12</v>
      </c>
      <c r="K1330" s="1" t="str">
        <f t="shared" si="68"/>
        <v/>
      </c>
      <c r="L1330" s="1" t="e">
        <f ca="1">IF(AND(K1330&lt;&gt; "", COUNTIF(SAP!#REF!,K1330)&gt;0),"Matched", "")</f>
        <v>#REF!</v>
      </c>
      <c r="M1330" s="1" t="str">
        <f t="shared" si="69"/>
        <v/>
      </c>
      <c r="N1330" s="1" t="e">
        <f ca="1">IF(AND(M1330&lt;&gt; "", COUNTIF(SAP!#REF!,M1330)&gt;0),"Matched", "")</f>
        <v>#REF!</v>
      </c>
      <c r="O1330" s="1" t="str">
        <f t="shared" si="70"/>
        <v/>
      </c>
      <c r="P1330" s="1" t="e">
        <f ca="1">IF(AND(O1330&lt;&gt; "", COUNTIF(SAP!#REF!,O1330)&gt;0),"Matched", "")</f>
        <v>#REF!</v>
      </c>
      <c r="Q1330" s="1" t="str">
        <f ca="1">IF(D1330="AC","Logic4"&amp;"_"&amp;TEXT(C1330,"dd.mm.yyyy") &amp;"_"&amp; 803777.3,"")</f>
        <v>Logic4_09.02.2020_803777.3</v>
      </c>
      <c r="R1330" s="1" t="e">
        <f ca="1">IF(AND(Q1330&lt;&gt; "", COUNTIF(SAP!#REF!,Q1330)&gt;0),"Matched", "")</f>
        <v>#REF!</v>
      </c>
    </row>
    <row r="1331" spans="1:18">
      <c r="A1331" s="13">
        <v>11563327</v>
      </c>
      <c r="B1331" s="14">
        <v>43870</v>
      </c>
      <c r="C1331" s="14">
        <v>43870</v>
      </c>
      <c r="D1331" s="15" t="s">
        <v>10</v>
      </c>
      <c r="E1331" s="15">
        <v>0</v>
      </c>
      <c r="F1331" s="15">
        <v>0</v>
      </c>
      <c r="G1331" s="15">
        <v>1776.1</v>
      </c>
      <c r="H1331" s="15">
        <v>40400.07</v>
      </c>
      <c r="I1331" s="15" t="s">
        <v>11</v>
      </c>
      <c r="J1331" s="15" t="s">
        <v>12</v>
      </c>
      <c r="K1331" s="1" t="str">
        <f t="shared" si="68"/>
        <v/>
      </c>
      <c r="L1331" s="1" t="e">
        <f ca="1">IF(AND(K1331&lt;&gt; "", COUNTIF(SAP!#REF!,K1331)&gt;0),"Matched", "")</f>
        <v>#REF!</v>
      </c>
      <c r="M1331" s="1" t="str">
        <f t="shared" si="69"/>
        <v/>
      </c>
      <c r="N1331" s="1" t="e">
        <f ca="1">IF(AND(M1331&lt;&gt; "", COUNTIF(SAP!#REF!,M1331)&gt;0),"Matched", "")</f>
        <v>#REF!</v>
      </c>
      <c r="O1331" s="1" t="str">
        <f t="shared" si="70"/>
        <v/>
      </c>
      <c r="P1331" s="1" t="e">
        <f ca="1">IF(AND(O1331&lt;&gt; "", COUNTIF(SAP!#REF!,O1331)&gt;0),"Matched", "")</f>
        <v>#REF!</v>
      </c>
      <c r="Q1331" s="1" t="str">
        <f ca="1">IF(D1331="AC","Logic4"&amp;"_"&amp;TEXT(C1331,"dd.mm.yyyy") &amp;"_"&amp; 803777.3,"")</f>
        <v>Logic4_09.02.2020_803777.3</v>
      </c>
      <c r="R1331" s="1" t="e">
        <f ca="1">IF(AND(Q1331&lt;&gt; "", COUNTIF(SAP!#REF!,Q1331)&gt;0),"Matched", "")</f>
        <v>#REF!</v>
      </c>
    </row>
    <row r="1332" spans="1:18">
      <c r="A1332" s="9">
        <v>11563327</v>
      </c>
      <c r="B1332" s="10">
        <v>43870</v>
      </c>
      <c r="C1332" s="10">
        <v>43870</v>
      </c>
      <c r="D1332" s="11" t="s">
        <v>10</v>
      </c>
      <c r="E1332" s="11">
        <v>0</v>
      </c>
      <c r="F1332" s="11">
        <v>0</v>
      </c>
      <c r="G1332" s="11">
        <v>1820</v>
      </c>
      <c r="H1332" s="11">
        <v>42220.07</v>
      </c>
      <c r="I1332" s="11" t="s">
        <v>11</v>
      </c>
      <c r="J1332" s="11" t="s">
        <v>12</v>
      </c>
      <c r="K1332" s="1" t="str">
        <f t="shared" si="68"/>
        <v/>
      </c>
      <c r="L1332" s="1" t="e">
        <f ca="1">IF(AND(K1332&lt;&gt; "", COUNTIF(SAP!#REF!,K1332)&gt;0),"Matched", "")</f>
        <v>#REF!</v>
      </c>
      <c r="M1332" s="1" t="str">
        <f t="shared" si="69"/>
        <v/>
      </c>
      <c r="N1332" s="1" t="e">
        <f ca="1">IF(AND(M1332&lt;&gt; "", COUNTIF(SAP!#REF!,M1332)&gt;0),"Matched", "")</f>
        <v>#REF!</v>
      </c>
      <c r="O1332" s="1" t="str">
        <f t="shared" si="70"/>
        <v/>
      </c>
      <c r="P1332" s="1" t="e">
        <f ca="1">IF(AND(O1332&lt;&gt; "", COUNTIF(SAP!#REF!,O1332)&gt;0),"Matched", "")</f>
        <v>#REF!</v>
      </c>
      <c r="Q1332" s="1" t="str">
        <f ca="1">IF(D1332="AC","Logic4"&amp;"_"&amp;TEXT(C1332,"dd.mm.yyyy") &amp;"_"&amp; 803777.3,"")</f>
        <v>Logic4_09.02.2020_803777.3</v>
      </c>
      <c r="R1332" s="1" t="e">
        <f ca="1">IF(AND(Q1332&lt;&gt; "", COUNTIF(SAP!#REF!,Q1332)&gt;0),"Matched", "")</f>
        <v>#REF!</v>
      </c>
    </row>
    <row r="1333" spans="1:18">
      <c r="A1333" s="13">
        <v>11563327</v>
      </c>
      <c r="B1333" s="14">
        <v>43870</v>
      </c>
      <c r="C1333" s="14">
        <v>43870</v>
      </c>
      <c r="D1333" s="15" t="s">
        <v>10</v>
      </c>
      <c r="E1333" s="15">
        <v>0</v>
      </c>
      <c r="F1333" s="15">
        <v>0</v>
      </c>
      <c r="G1333" s="15">
        <v>1826.7</v>
      </c>
      <c r="H1333" s="15">
        <v>44046.77</v>
      </c>
      <c r="I1333" s="15" t="s">
        <v>11</v>
      </c>
      <c r="J1333" s="15" t="s">
        <v>12</v>
      </c>
      <c r="K1333" s="1" t="str">
        <f t="shared" si="68"/>
        <v/>
      </c>
      <c r="L1333" s="1" t="e">
        <f ca="1">IF(AND(K1333&lt;&gt; "", COUNTIF(SAP!#REF!,K1333)&gt;0),"Matched", "")</f>
        <v>#REF!</v>
      </c>
      <c r="M1333" s="1" t="str">
        <f t="shared" si="69"/>
        <v/>
      </c>
      <c r="N1333" s="1" t="e">
        <f ca="1">IF(AND(M1333&lt;&gt; "", COUNTIF(SAP!#REF!,M1333)&gt;0),"Matched", "")</f>
        <v>#REF!</v>
      </c>
      <c r="O1333" s="1" t="str">
        <f t="shared" si="70"/>
        <v/>
      </c>
      <c r="P1333" s="1" t="e">
        <f ca="1">IF(AND(O1333&lt;&gt; "", COUNTIF(SAP!#REF!,O1333)&gt;0),"Matched", "")</f>
        <v>#REF!</v>
      </c>
      <c r="Q1333" s="1" t="str">
        <f ca="1">IF(D1333="AC","Logic4"&amp;"_"&amp;TEXT(C1333,"dd.mm.yyyy") &amp;"_"&amp; 803777.3,"")</f>
        <v>Logic4_09.02.2020_803777.3</v>
      </c>
      <c r="R1333" s="1" t="e">
        <f ca="1">IF(AND(Q1333&lt;&gt; "", COUNTIF(SAP!#REF!,Q1333)&gt;0),"Matched", "")</f>
        <v>#REF!</v>
      </c>
    </row>
    <row r="1334" spans="1:18">
      <c r="A1334" s="9">
        <v>11563327</v>
      </c>
      <c r="B1334" s="10">
        <v>43870</v>
      </c>
      <c r="C1334" s="10">
        <v>43870</v>
      </c>
      <c r="D1334" s="11" t="s">
        <v>10</v>
      </c>
      <c r="E1334" s="11">
        <v>0</v>
      </c>
      <c r="F1334" s="11">
        <v>0</v>
      </c>
      <c r="G1334" s="11">
        <v>1900</v>
      </c>
      <c r="H1334" s="11">
        <v>45946.77</v>
      </c>
      <c r="I1334" s="11" t="s">
        <v>11</v>
      </c>
      <c r="J1334" s="11" t="s">
        <v>12</v>
      </c>
      <c r="K1334" s="1" t="str">
        <f t="shared" si="68"/>
        <v/>
      </c>
      <c r="L1334" s="1" t="e">
        <f ca="1">IF(AND(K1334&lt;&gt; "", COUNTIF(SAP!#REF!,K1334)&gt;0),"Matched", "")</f>
        <v>#REF!</v>
      </c>
      <c r="M1334" s="1" t="str">
        <f t="shared" si="69"/>
        <v/>
      </c>
      <c r="N1334" s="1" t="e">
        <f ca="1">IF(AND(M1334&lt;&gt; "", COUNTIF(SAP!#REF!,M1334)&gt;0),"Matched", "")</f>
        <v>#REF!</v>
      </c>
      <c r="O1334" s="1" t="str">
        <f t="shared" si="70"/>
        <v/>
      </c>
      <c r="P1334" s="1" t="e">
        <f ca="1">IF(AND(O1334&lt;&gt; "", COUNTIF(SAP!#REF!,O1334)&gt;0),"Matched", "")</f>
        <v>#REF!</v>
      </c>
      <c r="Q1334" s="1" t="str">
        <f ca="1">IF(D1334="AC","Logic4"&amp;"_"&amp;TEXT(C1334,"dd.mm.yyyy") &amp;"_"&amp; 803777.3,"")</f>
        <v>Logic4_09.02.2020_803777.3</v>
      </c>
      <c r="R1334" s="1" t="e">
        <f ca="1">IF(AND(Q1334&lt;&gt; "", COUNTIF(SAP!#REF!,Q1334)&gt;0),"Matched", "")</f>
        <v>#REF!</v>
      </c>
    </row>
    <row r="1335" spans="1:18">
      <c r="A1335" s="13">
        <v>11563327</v>
      </c>
      <c r="B1335" s="14">
        <v>43870</v>
      </c>
      <c r="C1335" s="14">
        <v>43870</v>
      </c>
      <c r="D1335" s="15" t="s">
        <v>10</v>
      </c>
      <c r="E1335" s="15">
        <v>0</v>
      </c>
      <c r="F1335" s="15">
        <v>0</v>
      </c>
      <c r="G1335" s="15">
        <v>1950</v>
      </c>
      <c r="H1335" s="15">
        <v>47896.77</v>
      </c>
      <c r="I1335" s="15" t="s">
        <v>11</v>
      </c>
      <c r="J1335" s="15" t="s">
        <v>12</v>
      </c>
      <c r="K1335" s="1" t="str">
        <f t="shared" si="68"/>
        <v/>
      </c>
      <c r="L1335" s="1" t="e">
        <f ca="1">IF(AND(K1335&lt;&gt; "", COUNTIF(SAP!#REF!,K1335)&gt;0),"Matched", "")</f>
        <v>#REF!</v>
      </c>
      <c r="M1335" s="1" t="str">
        <f t="shared" si="69"/>
        <v/>
      </c>
      <c r="N1335" s="1" t="e">
        <f ca="1">IF(AND(M1335&lt;&gt; "", COUNTIF(SAP!#REF!,M1335)&gt;0),"Matched", "")</f>
        <v>#REF!</v>
      </c>
      <c r="O1335" s="1" t="str">
        <f t="shared" si="70"/>
        <v/>
      </c>
      <c r="P1335" s="1" t="e">
        <f ca="1">IF(AND(O1335&lt;&gt; "", COUNTIF(SAP!#REF!,O1335)&gt;0),"Matched", "")</f>
        <v>#REF!</v>
      </c>
      <c r="Q1335" s="1" t="str">
        <f ca="1">IF(D1335="AC","Logic4"&amp;"_"&amp;TEXT(C1335,"dd.mm.yyyy") &amp;"_"&amp; 803777.3,"")</f>
        <v>Logic4_09.02.2020_803777.3</v>
      </c>
      <c r="R1335" s="1" t="e">
        <f ca="1">IF(AND(Q1335&lt;&gt; "", COUNTIF(SAP!#REF!,Q1335)&gt;0),"Matched", "")</f>
        <v>#REF!</v>
      </c>
    </row>
    <row r="1336" spans="1:18">
      <c r="A1336" s="9">
        <v>11563327</v>
      </c>
      <c r="B1336" s="10">
        <v>43870</v>
      </c>
      <c r="C1336" s="10">
        <v>43870</v>
      </c>
      <c r="D1336" s="11" t="s">
        <v>10</v>
      </c>
      <c r="E1336" s="11">
        <v>0</v>
      </c>
      <c r="F1336" s="11">
        <v>0</v>
      </c>
      <c r="G1336" s="11">
        <v>2085</v>
      </c>
      <c r="H1336" s="11">
        <v>49981.77</v>
      </c>
      <c r="I1336" s="11" t="s">
        <v>11</v>
      </c>
      <c r="J1336" s="11" t="s">
        <v>12</v>
      </c>
      <c r="K1336" s="1" t="str">
        <f t="shared" si="68"/>
        <v/>
      </c>
      <c r="L1336" s="1" t="e">
        <f ca="1">IF(AND(K1336&lt;&gt; "", COUNTIF(SAP!#REF!,K1336)&gt;0),"Matched", "")</f>
        <v>#REF!</v>
      </c>
      <c r="M1336" s="1" t="str">
        <f t="shared" si="69"/>
        <v/>
      </c>
      <c r="N1336" s="1" t="e">
        <f ca="1">IF(AND(M1336&lt;&gt; "", COUNTIF(SAP!#REF!,M1336)&gt;0),"Matched", "")</f>
        <v>#REF!</v>
      </c>
      <c r="O1336" s="1" t="str">
        <f t="shared" si="70"/>
        <v/>
      </c>
      <c r="P1336" s="1" t="e">
        <f ca="1">IF(AND(O1336&lt;&gt; "", COUNTIF(SAP!#REF!,O1336)&gt;0),"Matched", "")</f>
        <v>#REF!</v>
      </c>
      <c r="Q1336" s="1" t="str">
        <f ca="1">IF(D1336="AC","Logic4"&amp;"_"&amp;TEXT(C1336,"dd.mm.yyyy") &amp;"_"&amp; 803777.3,"")</f>
        <v>Logic4_09.02.2020_803777.3</v>
      </c>
      <c r="R1336" s="1" t="e">
        <f ca="1">IF(AND(Q1336&lt;&gt; "", COUNTIF(SAP!#REF!,Q1336)&gt;0),"Matched", "")</f>
        <v>#REF!</v>
      </c>
    </row>
    <row r="1337" spans="1:18">
      <c r="A1337" s="13">
        <v>11563327</v>
      </c>
      <c r="B1337" s="14">
        <v>43870</v>
      </c>
      <c r="C1337" s="14">
        <v>43870</v>
      </c>
      <c r="D1337" s="15" t="s">
        <v>10</v>
      </c>
      <c r="E1337" s="15">
        <v>0</v>
      </c>
      <c r="F1337" s="15">
        <v>0</v>
      </c>
      <c r="G1337" s="15">
        <v>2150</v>
      </c>
      <c r="H1337" s="15">
        <v>52131.77</v>
      </c>
      <c r="I1337" s="15" t="s">
        <v>11</v>
      </c>
      <c r="J1337" s="15" t="s">
        <v>12</v>
      </c>
      <c r="K1337" s="1" t="str">
        <f t="shared" si="68"/>
        <v/>
      </c>
      <c r="L1337" s="1" t="e">
        <f ca="1">IF(AND(K1337&lt;&gt; "", COUNTIF(SAP!#REF!,K1337)&gt;0),"Matched", "")</f>
        <v>#REF!</v>
      </c>
      <c r="M1337" s="1" t="str">
        <f t="shared" si="69"/>
        <v/>
      </c>
      <c r="N1337" s="1" t="e">
        <f ca="1">IF(AND(M1337&lt;&gt; "", COUNTIF(SAP!#REF!,M1337)&gt;0),"Matched", "")</f>
        <v>#REF!</v>
      </c>
      <c r="O1337" s="1" t="str">
        <f t="shared" si="70"/>
        <v/>
      </c>
      <c r="P1337" s="1" t="e">
        <f ca="1">IF(AND(O1337&lt;&gt; "", COUNTIF(SAP!#REF!,O1337)&gt;0),"Matched", "")</f>
        <v>#REF!</v>
      </c>
      <c r="Q1337" s="1" t="str">
        <f ca="1">IF(D1337="AC","Logic4"&amp;"_"&amp;TEXT(C1337,"dd.mm.yyyy") &amp;"_"&amp; 803777.3,"")</f>
        <v>Logic4_09.02.2020_803777.3</v>
      </c>
      <c r="R1337" s="1" t="e">
        <f ca="1">IF(AND(Q1337&lt;&gt; "", COUNTIF(SAP!#REF!,Q1337)&gt;0),"Matched", "")</f>
        <v>#REF!</v>
      </c>
    </row>
    <row r="1338" spans="1:18">
      <c r="A1338" s="9">
        <v>11563327</v>
      </c>
      <c r="B1338" s="10">
        <v>43870</v>
      </c>
      <c r="C1338" s="10">
        <v>43870</v>
      </c>
      <c r="D1338" s="11" t="s">
        <v>10</v>
      </c>
      <c r="E1338" s="11">
        <v>0</v>
      </c>
      <c r="F1338" s="11">
        <v>0</v>
      </c>
      <c r="G1338" s="11">
        <v>2190</v>
      </c>
      <c r="H1338" s="11">
        <v>54321.77</v>
      </c>
      <c r="I1338" s="11" t="s">
        <v>11</v>
      </c>
      <c r="J1338" s="11" t="s">
        <v>12</v>
      </c>
      <c r="K1338" s="1" t="str">
        <f t="shared" si="68"/>
        <v/>
      </c>
      <c r="L1338" s="1" t="e">
        <f ca="1">IF(AND(K1338&lt;&gt; "", COUNTIF(SAP!#REF!,K1338)&gt;0),"Matched", "")</f>
        <v>#REF!</v>
      </c>
      <c r="M1338" s="1" t="str">
        <f t="shared" si="69"/>
        <v/>
      </c>
      <c r="N1338" s="1" t="e">
        <f ca="1">IF(AND(M1338&lt;&gt; "", COUNTIF(SAP!#REF!,M1338)&gt;0),"Matched", "")</f>
        <v>#REF!</v>
      </c>
      <c r="O1338" s="1" t="str">
        <f t="shared" si="70"/>
        <v/>
      </c>
      <c r="P1338" s="1" t="e">
        <f ca="1">IF(AND(O1338&lt;&gt; "", COUNTIF(SAP!#REF!,O1338)&gt;0),"Matched", "")</f>
        <v>#REF!</v>
      </c>
      <c r="Q1338" s="1" t="str">
        <f ca="1">IF(D1338="AC","Logic4"&amp;"_"&amp;TEXT(C1338,"dd.mm.yyyy") &amp;"_"&amp; 803777.3,"")</f>
        <v>Logic4_09.02.2020_803777.3</v>
      </c>
      <c r="R1338" s="1" t="e">
        <f ca="1">IF(AND(Q1338&lt;&gt; "", COUNTIF(SAP!#REF!,Q1338)&gt;0),"Matched", "")</f>
        <v>#REF!</v>
      </c>
    </row>
    <row r="1339" spans="1:18">
      <c r="A1339" s="13">
        <v>11563327</v>
      </c>
      <c r="B1339" s="14">
        <v>43870</v>
      </c>
      <c r="C1339" s="14">
        <v>43870</v>
      </c>
      <c r="D1339" s="15" t="s">
        <v>10</v>
      </c>
      <c r="E1339" s="15">
        <v>0</v>
      </c>
      <c r="F1339" s="15">
        <v>0</v>
      </c>
      <c r="G1339" s="15">
        <v>2205</v>
      </c>
      <c r="H1339" s="15">
        <v>56526.77</v>
      </c>
      <c r="I1339" s="15" t="s">
        <v>11</v>
      </c>
      <c r="J1339" s="15" t="s">
        <v>12</v>
      </c>
      <c r="K1339" s="1" t="str">
        <f t="shared" si="68"/>
        <v/>
      </c>
      <c r="L1339" s="1" t="e">
        <f ca="1">IF(AND(K1339&lt;&gt; "", COUNTIF(SAP!#REF!,K1339)&gt;0),"Matched", "")</f>
        <v>#REF!</v>
      </c>
      <c r="M1339" s="1" t="str">
        <f t="shared" si="69"/>
        <v/>
      </c>
      <c r="N1339" s="1" t="e">
        <f ca="1">IF(AND(M1339&lt;&gt; "", COUNTIF(SAP!#REF!,M1339)&gt;0),"Matched", "")</f>
        <v>#REF!</v>
      </c>
      <c r="O1339" s="1" t="str">
        <f t="shared" si="70"/>
        <v/>
      </c>
      <c r="P1339" s="1" t="e">
        <f ca="1">IF(AND(O1339&lt;&gt; "", COUNTIF(SAP!#REF!,O1339)&gt;0),"Matched", "")</f>
        <v>#REF!</v>
      </c>
      <c r="Q1339" s="1" t="str">
        <f ca="1">IF(D1339="AC","Logic4"&amp;"_"&amp;TEXT(C1339,"dd.mm.yyyy") &amp;"_"&amp; 803777.3,"")</f>
        <v>Logic4_09.02.2020_803777.3</v>
      </c>
      <c r="R1339" s="1" t="e">
        <f ca="1">IF(AND(Q1339&lt;&gt; "", COUNTIF(SAP!#REF!,Q1339)&gt;0),"Matched", "")</f>
        <v>#REF!</v>
      </c>
    </row>
    <row r="1340" spans="1:18">
      <c r="A1340" s="9">
        <v>11563327</v>
      </c>
      <c r="B1340" s="10">
        <v>43870</v>
      </c>
      <c r="C1340" s="10">
        <v>43870</v>
      </c>
      <c r="D1340" s="11" t="s">
        <v>10</v>
      </c>
      <c r="E1340" s="11">
        <v>0</v>
      </c>
      <c r="F1340" s="11">
        <v>0</v>
      </c>
      <c r="G1340" s="11">
        <v>2329.1999999999998</v>
      </c>
      <c r="H1340" s="11">
        <v>58855.97</v>
      </c>
      <c r="I1340" s="11" t="s">
        <v>11</v>
      </c>
      <c r="J1340" s="11" t="s">
        <v>12</v>
      </c>
      <c r="K1340" s="1" t="str">
        <f t="shared" si="68"/>
        <v/>
      </c>
      <c r="L1340" s="1" t="e">
        <f ca="1">IF(AND(K1340&lt;&gt; "", COUNTIF(SAP!#REF!,K1340)&gt;0),"Matched", "")</f>
        <v>#REF!</v>
      </c>
      <c r="M1340" s="1" t="str">
        <f t="shared" si="69"/>
        <v/>
      </c>
      <c r="N1340" s="1" t="e">
        <f ca="1">IF(AND(M1340&lt;&gt; "", COUNTIF(SAP!#REF!,M1340)&gt;0),"Matched", "")</f>
        <v>#REF!</v>
      </c>
      <c r="O1340" s="1" t="str">
        <f t="shared" si="70"/>
        <v/>
      </c>
      <c r="P1340" s="1" t="e">
        <f ca="1">IF(AND(O1340&lt;&gt; "", COUNTIF(SAP!#REF!,O1340)&gt;0),"Matched", "")</f>
        <v>#REF!</v>
      </c>
      <c r="Q1340" s="1" t="str">
        <f ca="1">IF(D1340="AC","Logic4"&amp;"_"&amp;TEXT(C1340,"dd.mm.yyyy") &amp;"_"&amp; 803777.3,"")</f>
        <v>Logic4_09.02.2020_803777.3</v>
      </c>
      <c r="R1340" s="1" t="e">
        <f ca="1">IF(AND(Q1340&lt;&gt; "", COUNTIF(SAP!#REF!,Q1340)&gt;0),"Matched", "")</f>
        <v>#REF!</v>
      </c>
    </row>
    <row r="1341" spans="1:18">
      <c r="A1341" s="13">
        <v>11563327</v>
      </c>
      <c r="B1341" s="14">
        <v>43870</v>
      </c>
      <c r="C1341" s="14">
        <v>43870</v>
      </c>
      <c r="D1341" s="15" t="s">
        <v>10</v>
      </c>
      <c r="E1341" s="15">
        <v>0</v>
      </c>
      <c r="F1341" s="15">
        <v>0</v>
      </c>
      <c r="G1341" s="15">
        <v>2380</v>
      </c>
      <c r="H1341" s="15">
        <v>61235.97</v>
      </c>
      <c r="I1341" s="15" t="s">
        <v>11</v>
      </c>
      <c r="J1341" s="15" t="s">
        <v>12</v>
      </c>
      <c r="K1341" s="1" t="str">
        <f t="shared" si="68"/>
        <v/>
      </c>
      <c r="L1341" s="1" t="e">
        <f ca="1">IF(AND(K1341&lt;&gt; "", COUNTIF(SAP!#REF!,K1341)&gt;0),"Matched", "")</f>
        <v>#REF!</v>
      </c>
      <c r="M1341" s="1" t="str">
        <f t="shared" si="69"/>
        <v/>
      </c>
      <c r="N1341" s="1" t="e">
        <f ca="1">IF(AND(M1341&lt;&gt; "", COUNTIF(SAP!#REF!,M1341)&gt;0),"Matched", "")</f>
        <v>#REF!</v>
      </c>
      <c r="O1341" s="1" t="str">
        <f t="shared" si="70"/>
        <v/>
      </c>
      <c r="P1341" s="1" t="e">
        <f ca="1">IF(AND(O1341&lt;&gt; "", COUNTIF(SAP!#REF!,O1341)&gt;0),"Matched", "")</f>
        <v>#REF!</v>
      </c>
      <c r="Q1341" s="1" t="str">
        <f ca="1">IF(D1341="AC","Logic4"&amp;"_"&amp;TEXT(C1341,"dd.mm.yyyy") &amp;"_"&amp; 803777.3,"")</f>
        <v>Logic4_09.02.2020_803777.3</v>
      </c>
      <c r="R1341" s="1" t="e">
        <f ca="1">IF(AND(Q1341&lt;&gt; "", COUNTIF(SAP!#REF!,Q1341)&gt;0),"Matched", "")</f>
        <v>#REF!</v>
      </c>
    </row>
    <row r="1342" spans="1:18">
      <c r="A1342" s="9">
        <v>11563327</v>
      </c>
      <c r="B1342" s="10">
        <v>43870</v>
      </c>
      <c r="C1342" s="10">
        <v>43870</v>
      </c>
      <c r="D1342" s="11" t="s">
        <v>10</v>
      </c>
      <c r="E1342" s="11">
        <v>0</v>
      </c>
      <c r="F1342" s="11">
        <v>0</v>
      </c>
      <c r="G1342" s="11">
        <v>2524.6</v>
      </c>
      <c r="H1342" s="11">
        <v>63760.57</v>
      </c>
      <c r="I1342" s="11" t="s">
        <v>11</v>
      </c>
      <c r="J1342" s="11" t="s">
        <v>12</v>
      </c>
      <c r="K1342" s="1" t="str">
        <f t="shared" si="68"/>
        <v/>
      </c>
      <c r="L1342" s="1" t="e">
        <f ca="1">IF(AND(K1342&lt;&gt; "", COUNTIF(SAP!#REF!,K1342)&gt;0),"Matched", "")</f>
        <v>#REF!</v>
      </c>
      <c r="M1342" s="1" t="str">
        <f t="shared" si="69"/>
        <v/>
      </c>
      <c r="N1342" s="1" t="e">
        <f ca="1">IF(AND(M1342&lt;&gt; "", COUNTIF(SAP!#REF!,M1342)&gt;0),"Matched", "")</f>
        <v>#REF!</v>
      </c>
      <c r="O1342" s="1" t="str">
        <f t="shared" si="70"/>
        <v/>
      </c>
      <c r="P1342" s="1" t="e">
        <f ca="1">IF(AND(O1342&lt;&gt; "", COUNTIF(SAP!#REF!,O1342)&gt;0),"Matched", "")</f>
        <v>#REF!</v>
      </c>
      <c r="Q1342" s="1" t="str">
        <f ca="1">IF(D1342="AC","Logic4"&amp;"_"&amp;TEXT(C1342,"dd.mm.yyyy") &amp;"_"&amp; 803777.3,"")</f>
        <v>Logic4_09.02.2020_803777.3</v>
      </c>
      <c r="R1342" s="1" t="e">
        <f ca="1">IF(AND(Q1342&lt;&gt; "", COUNTIF(SAP!#REF!,Q1342)&gt;0),"Matched", "")</f>
        <v>#REF!</v>
      </c>
    </row>
    <row r="1343" spans="1:18">
      <c r="A1343" s="13">
        <v>11563327</v>
      </c>
      <c r="B1343" s="14">
        <v>43870</v>
      </c>
      <c r="C1343" s="14">
        <v>43870</v>
      </c>
      <c r="D1343" s="15" t="s">
        <v>10</v>
      </c>
      <c r="E1343" s="15">
        <v>0</v>
      </c>
      <c r="F1343" s="15">
        <v>0</v>
      </c>
      <c r="G1343" s="15">
        <v>2650</v>
      </c>
      <c r="H1343" s="15">
        <v>66410.570000000007</v>
      </c>
      <c r="I1343" s="15" t="s">
        <v>11</v>
      </c>
      <c r="J1343" s="15" t="s">
        <v>12</v>
      </c>
      <c r="K1343" s="1" t="str">
        <f t="shared" si="68"/>
        <v/>
      </c>
      <c r="L1343" s="1" t="e">
        <f ca="1">IF(AND(K1343&lt;&gt; "", COUNTIF(SAP!#REF!,K1343)&gt;0),"Matched", "")</f>
        <v>#REF!</v>
      </c>
      <c r="M1343" s="1" t="str">
        <f t="shared" si="69"/>
        <v/>
      </c>
      <c r="N1343" s="1" t="e">
        <f ca="1">IF(AND(M1343&lt;&gt; "", COUNTIF(SAP!#REF!,M1343)&gt;0),"Matched", "")</f>
        <v>#REF!</v>
      </c>
      <c r="O1343" s="1" t="str">
        <f t="shared" si="70"/>
        <v/>
      </c>
      <c r="P1343" s="1" t="e">
        <f ca="1">IF(AND(O1343&lt;&gt; "", COUNTIF(SAP!#REF!,O1343)&gt;0),"Matched", "")</f>
        <v>#REF!</v>
      </c>
      <c r="Q1343" s="1" t="str">
        <f ca="1">IF(D1343="AC","Logic4"&amp;"_"&amp;TEXT(C1343,"dd.mm.yyyy") &amp;"_"&amp; 803777.3,"")</f>
        <v>Logic4_09.02.2020_803777.3</v>
      </c>
      <c r="R1343" s="1" t="e">
        <f ca="1">IF(AND(Q1343&lt;&gt; "", COUNTIF(SAP!#REF!,Q1343)&gt;0),"Matched", "")</f>
        <v>#REF!</v>
      </c>
    </row>
    <row r="1344" spans="1:18">
      <c r="A1344" s="9">
        <v>11563327</v>
      </c>
      <c r="B1344" s="10">
        <v>43870</v>
      </c>
      <c r="C1344" s="10">
        <v>43870</v>
      </c>
      <c r="D1344" s="11" t="s">
        <v>10</v>
      </c>
      <c r="E1344" s="11">
        <v>0</v>
      </c>
      <c r="F1344" s="11">
        <v>0</v>
      </c>
      <c r="G1344" s="11">
        <v>2710</v>
      </c>
      <c r="H1344" s="11">
        <v>69120.570000000007</v>
      </c>
      <c r="I1344" s="11" t="s">
        <v>11</v>
      </c>
      <c r="J1344" s="11" t="s">
        <v>12</v>
      </c>
      <c r="K1344" s="1" t="str">
        <f t="shared" si="68"/>
        <v/>
      </c>
      <c r="L1344" s="1" t="e">
        <f ca="1">IF(AND(K1344&lt;&gt; "", COUNTIF(SAP!#REF!,K1344)&gt;0),"Matched", "")</f>
        <v>#REF!</v>
      </c>
      <c r="M1344" s="1" t="str">
        <f t="shared" si="69"/>
        <v/>
      </c>
      <c r="N1344" s="1" t="e">
        <f ca="1">IF(AND(M1344&lt;&gt; "", COUNTIF(SAP!#REF!,M1344)&gt;0),"Matched", "")</f>
        <v>#REF!</v>
      </c>
      <c r="O1344" s="1" t="str">
        <f t="shared" si="70"/>
        <v/>
      </c>
      <c r="P1344" s="1" t="e">
        <f ca="1">IF(AND(O1344&lt;&gt; "", COUNTIF(SAP!#REF!,O1344)&gt;0),"Matched", "")</f>
        <v>#REF!</v>
      </c>
      <c r="Q1344" s="1" t="str">
        <f ca="1">IF(D1344="AC","Logic4"&amp;"_"&amp;TEXT(C1344,"dd.mm.yyyy") &amp;"_"&amp; 803777.3,"")</f>
        <v>Logic4_09.02.2020_803777.3</v>
      </c>
      <c r="R1344" s="1" t="e">
        <f ca="1">IF(AND(Q1344&lt;&gt; "", COUNTIF(SAP!#REF!,Q1344)&gt;0),"Matched", "")</f>
        <v>#REF!</v>
      </c>
    </row>
    <row r="1345" spans="1:18">
      <c r="A1345" s="13">
        <v>11563327</v>
      </c>
      <c r="B1345" s="14">
        <v>43870</v>
      </c>
      <c r="C1345" s="14">
        <v>43870</v>
      </c>
      <c r="D1345" s="15" t="s">
        <v>10</v>
      </c>
      <c r="E1345" s="15">
        <v>0</v>
      </c>
      <c r="F1345" s="15">
        <v>0</v>
      </c>
      <c r="G1345" s="15">
        <v>2750</v>
      </c>
      <c r="H1345" s="15">
        <v>71870.570000000007</v>
      </c>
      <c r="I1345" s="15" t="s">
        <v>11</v>
      </c>
      <c r="J1345" s="15" t="s">
        <v>12</v>
      </c>
      <c r="K1345" s="1" t="str">
        <f t="shared" si="68"/>
        <v/>
      </c>
      <c r="L1345" s="1" t="e">
        <f ca="1">IF(AND(K1345&lt;&gt; "", COUNTIF(SAP!#REF!,K1345)&gt;0),"Matched", "")</f>
        <v>#REF!</v>
      </c>
      <c r="M1345" s="1" t="str">
        <f t="shared" si="69"/>
        <v/>
      </c>
      <c r="N1345" s="1" t="e">
        <f ca="1">IF(AND(M1345&lt;&gt; "", COUNTIF(SAP!#REF!,M1345)&gt;0),"Matched", "")</f>
        <v>#REF!</v>
      </c>
      <c r="O1345" s="1" t="str">
        <f t="shared" si="70"/>
        <v/>
      </c>
      <c r="P1345" s="1" t="e">
        <f ca="1">IF(AND(O1345&lt;&gt; "", COUNTIF(SAP!#REF!,O1345)&gt;0),"Matched", "")</f>
        <v>#REF!</v>
      </c>
      <c r="Q1345" s="1" t="str">
        <f ca="1">IF(D1345="AC","Logic4"&amp;"_"&amp;TEXT(C1345,"dd.mm.yyyy") &amp;"_"&amp; 803777.3,"")</f>
        <v>Logic4_09.02.2020_803777.3</v>
      </c>
      <c r="R1345" s="1" t="e">
        <f ca="1">IF(AND(Q1345&lt;&gt; "", COUNTIF(SAP!#REF!,Q1345)&gt;0),"Matched", "")</f>
        <v>#REF!</v>
      </c>
    </row>
    <row r="1346" spans="1:18">
      <c r="A1346" s="9">
        <v>11563327</v>
      </c>
      <c r="B1346" s="10">
        <v>43870</v>
      </c>
      <c r="C1346" s="10">
        <v>43870</v>
      </c>
      <c r="D1346" s="11" t="s">
        <v>10</v>
      </c>
      <c r="E1346" s="11">
        <v>0</v>
      </c>
      <c r="F1346" s="11">
        <v>0</v>
      </c>
      <c r="G1346" s="11">
        <v>2820</v>
      </c>
      <c r="H1346" s="11">
        <v>74690.570000000007</v>
      </c>
      <c r="I1346" s="11" t="s">
        <v>11</v>
      </c>
      <c r="J1346" s="11" t="s">
        <v>12</v>
      </c>
      <c r="K1346" s="1" t="str">
        <f t="shared" si="68"/>
        <v/>
      </c>
      <c r="L1346" s="1" t="e">
        <f ca="1">IF(AND(K1346&lt;&gt; "", COUNTIF(SAP!#REF!,K1346)&gt;0),"Matched", "")</f>
        <v>#REF!</v>
      </c>
      <c r="M1346" s="1" t="str">
        <f t="shared" si="69"/>
        <v/>
      </c>
      <c r="N1346" s="1" t="e">
        <f ca="1">IF(AND(M1346&lt;&gt; "", COUNTIF(SAP!#REF!,M1346)&gt;0),"Matched", "")</f>
        <v>#REF!</v>
      </c>
      <c r="O1346" s="1" t="str">
        <f t="shared" si="70"/>
        <v/>
      </c>
      <c r="P1346" s="1" t="e">
        <f ca="1">IF(AND(O1346&lt;&gt; "", COUNTIF(SAP!#REF!,O1346)&gt;0),"Matched", "")</f>
        <v>#REF!</v>
      </c>
      <c r="Q1346" s="1" t="str">
        <f ca="1">IF(D1346="AC","Logic4"&amp;"_"&amp;TEXT(C1346,"dd.mm.yyyy") &amp;"_"&amp; 803777.3,"")</f>
        <v>Logic4_09.02.2020_803777.3</v>
      </c>
      <c r="R1346" s="1" t="e">
        <f ca="1">IF(AND(Q1346&lt;&gt; "", COUNTIF(SAP!#REF!,Q1346)&gt;0),"Matched", "")</f>
        <v>#REF!</v>
      </c>
    </row>
    <row r="1347" spans="1:18">
      <c r="A1347" s="13">
        <v>11563327</v>
      </c>
      <c r="B1347" s="14">
        <v>43870</v>
      </c>
      <c r="C1347" s="14">
        <v>43870</v>
      </c>
      <c r="D1347" s="15" t="s">
        <v>10</v>
      </c>
      <c r="E1347" s="15">
        <v>0</v>
      </c>
      <c r="F1347" s="15">
        <v>0</v>
      </c>
      <c r="G1347" s="15">
        <v>2830</v>
      </c>
      <c r="H1347" s="15">
        <v>77520.570000000007</v>
      </c>
      <c r="I1347" s="15" t="s">
        <v>11</v>
      </c>
      <c r="J1347" s="15" t="s">
        <v>12</v>
      </c>
      <c r="K1347" s="1" t="str">
        <f t="shared" ref="K1347:K1410" si="71">IF(D1347="TF","Logic1"&amp;"_"&amp;TEXT(C1347, "mm") &amp;"_"&amp; F1347,"")</f>
        <v/>
      </c>
      <c r="L1347" s="1" t="e">
        <f ca="1">IF(AND(K1347&lt;&gt; "", COUNTIF(SAP!#REF!,K1347)&gt;0),"Matched", "")</f>
        <v>#REF!</v>
      </c>
      <c r="M1347" s="1" t="str">
        <f t="shared" si="69"/>
        <v/>
      </c>
      <c r="N1347" s="1" t="e">
        <f ca="1">IF(AND(M1347&lt;&gt; "", COUNTIF(SAP!#REF!,M1347)&gt;0),"Matched", "")</f>
        <v>#REF!</v>
      </c>
      <c r="O1347" s="1" t="str">
        <f t="shared" si="70"/>
        <v/>
      </c>
      <c r="P1347" s="1" t="e">
        <f ca="1">IF(AND(O1347&lt;&gt; "", COUNTIF(SAP!#REF!,O1347)&gt;0),"Matched", "")</f>
        <v>#REF!</v>
      </c>
      <c r="Q1347" s="1" t="str">
        <f ca="1">IF(D1347="AC","Logic4"&amp;"_"&amp;TEXT(C1347,"dd.mm.yyyy") &amp;"_"&amp; 803777.3,"")</f>
        <v>Logic4_09.02.2020_803777.3</v>
      </c>
      <c r="R1347" s="1" t="e">
        <f ca="1">IF(AND(Q1347&lt;&gt; "", COUNTIF(SAP!#REF!,Q1347)&gt;0),"Matched", "")</f>
        <v>#REF!</v>
      </c>
    </row>
    <row r="1348" spans="1:18">
      <c r="A1348" s="9">
        <v>11563327</v>
      </c>
      <c r="B1348" s="10">
        <v>43870</v>
      </c>
      <c r="C1348" s="10">
        <v>43870</v>
      </c>
      <c r="D1348" s="11" t="s">
        <v>10</v>
      </c>
      <c r="E1348" s="11">
        <v>0</v>
      </c>
      <c r="F1348" s="11">
        <v>0</v>
      </c>
      <c r="G1348" s="11">
        <v>2870</v>
      </c>
      <c r="H1348" s="11">
        <v>80390.570000000007</v>
      </c>
      <c r="I1348" s="11" t="s">
        <v>11</v>
      </c>
      <c r="J1348" s="11" t="s">
        <v>12</v>
      </c>
      <c r="K1348" s="1" t="str">
        <f t="shared" si="71"/>
        <v/>
      </c>
      <c r="L1348" s="1" t="e">
        <f ca="1">IF(AND(K1348&lt;&gt; "", COUNTIF(SAP!#REF!,K1348)&gt;0),"Matched", "")</f>
        <v>#REF!</v>
      </c>
      <c r="M1348" s="1" t="str">
        <f t="shared" si="69"/>
        <v/>
      </c>
      <c r="N1348" s="1" t="e">
        <f ca="1">IF(AND(M1348&lt;&gt; "", COUNTIF(SAP!#REF!,M1348)&gt;0),"Matched", "")</f>
        <v>#REF!</v>
      </c>
      <c r="O1348" s="1" t="str">
        <f t="shared" si="70"/>
        <v/>
      </c>
      <c r="P1348" s="1" t="e">
        <f ca="1">IF(AND(O1348&lt;&gt; "", COUNTIF(SAP!#REF!,O1348)&gt;0),"Matched", "")</f>
        <v>#REF!</v>
      </c>
      <c r="Q1348" s="1" t="str">
        <f ca="1">IF(D1348="AC","Logic4"&amp;"_"&amp;TEXT(C1348,"dd.mm.yyyy") &amp;"_"&amp; 803777.3,"")</f>
        <v>Logic4_09.02.2020_803777.3</v>
      </c>
      <c r="R1348" s="1" t="e">
        <f ca="1">IF(AND(Q1348&lt;&gt; "", COUNTIF(SAP!#REF!,Q1348)&gt;0),"Matched", "")</f>
        <v>#REF!</v>
      </c>
    </row>
    <row r="1349" spans="1:18">
      <c r="A1349" s="13">
        <v>11563327</v>
      </c>
      <c r="B1349" s="14">
        <v>43870</v>
      </c>
      <c r="C1349" s="14">
        <v>43870</v>
      </c>
      <c r="D1349" s="15" t="s">
        <v>10</v>
      </c>
      <c r="E1349" s="15">
        <v>0</v>
      </c>
      <c r="F1349" s="15">
        <v>0</v>
      </c>
      <c r="G1349" s="15">
        <v>3080</v>
      </c>
      <c r="H1349" s="15">
        <v>83470.570000000007</v>
      </c>
      <c r="I1349" s="15" t="s">
        <v>11</v>
      </c>
      <c r="J1349" s="15" t="s">
        <v>12</v>
      </c>
      <c r="K1349" s="1" t="str">
        <f t="shared" si="71"/>
        <v/>
      </c>
      <c r="L1349" s="1" t="e">
        <f ca="1">IF(AND(K1349&lt;&gt; "", COUNTIF(SAP!#REF!,K1349)&gt;0),"Matched", "")</f>
        <v>#REF!</v>
      </c>
      <c r="M1349" s="1" t="str">
        <f t="shared" si="69"/>
        <v/>
      </c>
      <c r="N1349" s="1" t="e">
        <f ca="1">IF(AND(M1349&lt;&gt; "", COUNTIF(SAP!#REF!,M1349)&gt;0),"Matched", "")</f>
        <v>#REF!</v>
      </c>
      <c r="O1349" s="1" t="str">
        <f t="shared" si="70"/>
        <v/>
      </c>
      <c r="P1349" s="1" t="e">
        <f ca="1">IF(AND(O1349&lt;&gt; "", COUNTIF(SAP!#REF!,O1349)&gt;0),"Matched", "")</f>
        <v>#REF!</v>
      </c>
      <c r="Q1349" s="1" t="str">
        <f ca="1">IF(D1349="AC","Logic4"&amp;"_"&amp;TEXT(C1349,"dd.mm.yyyy") &amp;"_"&amp; 803777.3,"")</f>
        <v>Logic4_09.02.2020_803777.3</v>
      </c>
      <c r="R1349" s="1" t="e">
        <f ca="1">IF(AND(Q1349&lt;&gt; "", COUNTIF(SAP!#REF!,Q1349)&gt;0),"Matched", "")</f>
        <v>#REF!</v>
      </c>
    </row>
    <row r="1350" spans="1:18">
      <c r="A1350" s="9">
        <v>11563327</v>
      </c>
      <c r="B1350" s="10">
        <v>43870</v>
      </c>
      <c r="C1350" s="10">
        <v>43870</v>
      </c>
      <c r="D1350" s="11" t="s">
        <v>10</v>
      </c>
      <c r="E1350" s="11">
        <v>0</v>
      </c>
      <c r="F1350" s="11">
        <v>0</v>
      </c>
      <c r="G1350" s="11">
        <v>3137</v>
      </c>
      <c r="H1350" s="11">
        <v>86607.57</v>
      </c>
      <c r="I1350" s="11" t="s">
        <v>11</v>
      </c>
      <c r="J1350" s="11" t="s">
        <v>12</v>
      </c>
      <c r="K1350" s="1" t="str">
        <f t="shared" si="71"/>
        <v/>
      </c>
      <c r="L1350" s="1" t="e">
        <f ca="1">IF(AND(K1350&lt;&gt; "", COUNTIF(SAP!#REF!,K1350)&gt;0),"Matched", "")</f>
        <v>#REF!</v>
      </c>
      <c r="M1350" s="1" t="str">
        <f t="shared" si="69"/>
        <v/>
      </c>
      <c r="N1350" s="1" t="e">
        <f ca="1">IF(AND(M1350&lt;&gt; "", COUNTIF(SAP!#REF!,M1350)&gt;0),"Matched", "")</f>
        <v>#REF!</v>
      </c>
      <c r="O1350" s="1" t="str">
        <f t="shared" si="70"/>
        <v/>
      </c>
      <c r="P1350" s="1" t="e">
        <f ca="1">IF(AND(O1350&lt;&gt; "", COUNTIF(SAP!#REF!,O1350)&gt;0),"Matched", "")</f>
        <v>#REF!</v>
      </c>
      <c r="Q1350" s="1" t="str">
        <f ca="1">IF(D1350="AC","Logic4"&amp;"_"&amp;TEXT(C1350,"dd.mm.yyyy") &amp;"_"&amp; 803777.3,"")</f>
        <v>Logic4_09.02.2020_803777.3</v>
      </c>
      <c r="R1350" s="1" t="e">
        <f ca="1">IF(AND(Q1350&lt;&gt; "", COUNTIF(SAP!#REF!,Q1350)&gt;0),"Matched", "")</f>
        <v>#REF!</v>
      </c>
    </row>
    <row r="1351" spans="1:18">
      <c r="A1351" s="13">
        <v>11563327</v>
      </c>
      <c r="B1351" s="14">
        <v>43870</v>
      </c>
      <c r="C1351" s="14">
        <v>43870</v>
      </c>
      <c r="D1351" s="15" t="s">
        <v>10</v>
      </c>
      <c r="E1351" s="15">
        <v>0</v>
      </c>
      <c r="F1351" s="15">
        <v>0</v>
      </c>
      <c r="G1351" s="15">
        <v>3230</v>
      </c>
      <c r="H1351" s="15">
        <v>89837.57</v>
      </c>
      <c r="I1351" s="15" t="s">
        <v>11</v>
      </c>
      <c r="J1351" s="15" t="s">
        <v>12</v>
      </c>
      <c r="K1351" s="1" t="str">
        <f t="shared" si="71"/>
        <v/>
      </c>
      <c r="L1351" s="1" t="e">
        <f ca="1">IF(AND(K1351&lt;&gt; "", COUNTIF(SAP!#REF!,K1351)&gt;0),"Matched", "")</f>
        <v>#REF!</v>
      </c>
      <c r="M1351" s="1" t="str">
        <f t="shared" si="69"/>
        <v/>
      </c>
      <c r="N1351" s="1" t="e">
        <f ca="1">IF(AND(M1351&lt;&gt; "", COUNTIF(SAP!#REF!,M1351)&gt;0),"Matched", "")</f>
        <v>#REF!</v>
      </c>
      <c r="O1351" s="1" t="str">
        <f t="shared" si="70"/>
        <v/>
      </c>
      <c r="P1351" s="1" t="e">
        <f ca="1">IF(AND(O1351&lt;&gt; "", COUNTIF(SAP!#REF!,O1351)&gt;0),"Matched", "")</f>
        <v>#REF!</v>
      </c>
      <c r="Q1351" s="1" t="str">
        <f ca="1">IF(D1351="AC","Logic4"&amp;"_"&amp;TEXT(C1351,"dd.mm.yyyy") &amp;"_"&amp; 803777.3,"")</f>
        <v>Logic4_09.02.2020_803777.3</v>
      </c>
      <c r="R1351" s="1" t="e">
        <f ca="1">IF(AND(Q1351&lt;&gt; "", COUNTIF(SAP!#REF!,Q1351)&gt;0),"Matched", "")</f>
        <v>#REF!</v>
      </c>
    </row>
    <row r="1352" spans="1:18">
      <c r="A1352" s="9">
        <v>11563327</v>
      </c>
      <c r="B1352" s="10">
        <v>43870</v>
      </c>
      <c r="C1352" s="10">
        <v>43870</v>
      </c>
      <c r="D1352" s="11" t="s">
        <v>10</v>
      </c>
      <c r="E1352" s="11">
        <v>0</v>
      </c>
      <c r="F1352" s="11">
        <v>0</v>
      </c>
      <c r="G1352" s="11">
        <v>3240</v>
      </c>
      <c r="H1352" s="11">
        <v>93077.57</v>
      </c>
      <c r="I1352" s="11" t="s">
        <v>11</v>
      </c>
      <c r="J1352" s="11" t="s">
        <v>12</v>
      </c>
      <c r="K1352" s="1" t="str">
        <f t="shared" si="71"/>
        <v/>
      </c>
      <c r="L1352" s="1" t="e">
        <f ca="1">IF(AND(K1352&lt;&gt; "", COUNTIF(SAP!#REF!,K1352)&gt;0),"Matched", "")</f>
        <v>#REF!</v>
      </c>
      <c r="M1352" s="1" t="str">
        <f t="shared" si="69"/>
        <v/>
      </c>
      <c r="N1352" s="1" t="e">
        <f ca="1">IF(AND(M1352&lt;&gt; "", COUNTIF(SAP!#REF!,M1352)&gt;0),"Matched", "")</f>
        <v>#REF!</v>
      </c>
      <c r="O1352" s="1" t="str">
        <f t="shared" si="70"/>
        <v/>
      </c>
      <c r="P1352" s="1" t="e">
        <f ca="1">IF(AND(O1352&lt;&gt; "", COUNTIF(SAP!#REF!,O1352)&gt;0),"Matched", "")</f>
        <v>#REF!</v>
      </c>
      <c r="Q1352" s="1" t="str">
        <f ca="1">IF(D1352="AC","Logic4"&amp;"_"&amp;TEXT(C1352,"dd.mm.yyyy") &amp;"_"&amp; 803777.3,"")</f>
        <v>Logic4_09.02.2020_803777.3</v>
      </c>
      <c r="R1352" s="1" t="e">
        <f ca="1">IF(AND(Q1352&lt;&gt; "", COUNTIF(SAP!#REF!,Q1352)&gt;0),"Matched", "")</f>
        <v>#REF!</v>
      </c>
    </row>
    <row r="1353" spans="1:18">
      <c r="A1353" s="13">
        <v>11563327</v>
      </c>
      <c r="B1353" s="14">
        <v>43870</v>
      </c>
      <c r="C1353" s="14">
        <v>43870</v>
      </c>
      <c r="D1353" s="15" t="s">
        <v>10</v>
      </c>
      <c r="E1353" s="15">
        <v>0</v>
      </c>
      <c r="F1353" s="15">
        <v>0</v>
      </c>
      <c r="G1353" s="15">
        <v>3244.7</v>
      </c>
      <c r="H1353" s="15">
        <v>96322.27</v>
      </c>
      <c r="I1353" s="15" t="s">
        <v>11</v>
      </c>
      <c r="J1353" s="15" t="s">
        <v>12</v>
      </c>
      <c r="K1353" s="1" t="str">
        <f t="shared" si="71"/>
        <v/>
      </c>
      <c r="L1353" s="1" t="e">
        <f ca="1">IF(AND(K1353&lt;&gt; "", COUNTIF(SAP!#REF!,K1353)&gt;0),"Matched", "")</f>
        <v>#REF!</v>
      </c>
      <c r="M1353" s="1" t="str">
        <f t="shared" si="69"/>
        <v/>
      </c>
      <c r="N1353" s="1" t="e">
        <f ca="1">IF(AND(M1353&lt;&gt; "", COUNTIF(SAP!#REF!,M1353)&gt;0),"Matched", "")</f>
        <v>#REF!</v>
      </c>
      <c r="O1353" s="1" t="str">
        <f t="shared" si="70"/>
        <v/>
      </c>
      <c r="P1353" s="1" t="e">
        <f ca="1">IF(AND(O1353&lt;&gt; "", COUNTIF(SAP!#REF!,O1353)&gt;0),"Matched", "")</f>
        <v>#REF!</v>
      </c>
      <c r="Q1353" s="1" t="str">
        <f ca="1">IF(D1353="AC","Logic4"&amp;"_"&amp;TEXT(C1353,"dd.mm.yyyy") &amp;"_"&amp; 803777.3,"")</f>
        <v>Logic4_09.02.2020_803777.3</v>
      </c>
      <c r="R1353" s="1" t="e">
        <f ca="1">IF(AND(Q1353&lt;&gt; "", COUNTIF(SAP!#REF!,Q1353)&gt;0),"Matched", "")</f>
        <v>#REF!</v>
      </c>
    </row>
    <row r="1354" spans="1:18">
      <c r="A1354" s="9">
        <v>11563327</v>
      </c>
      <c r="B1354" s="10">
        <v>43870</v>
      </c>
      <c r="C1354" s="10">
        <v>43870</v>
      </c>
      <c r="D1354" s="11" t="s">
        <v>10</v>
      </c>
      <c r="E1354" s="11">
        <v>0</v>
      </c>
      <c r="F1354" s="11">
        <v>0</v>
      </c>
      <c r="G1354" s="11">
        <v>3300</v>
      </c>
      <c r="H1354" s="11">
        <v>99622.27</v>
      </c>
      <c r="I1354" s="11" t="s">
        <v>11</v>
      </c>
      <c r="J1354" s="11" t="s">
        <v>12</v>
      </c>
      <c r="K1354" s="1" t="str">
        <f t="shared" si="71"/>
        <v/>
      </c>
      <c r="L1354" s="1" t="e">
        <f ca="1">IF(AND(K1354&lt;&gt; "", COUNTIF(SAP!#REF!,K1354)&gt;0),"Matched", "")</f>
        <v>#REF!</v>
      </c>
      <c r="M1354" s="1" t="str">
        <f t="shared" si="69"/>
        <v/>
      </c>
      <c r="N1354" s="1" t="e">
        <f ca="1">IF(AND(M1354&lt;&gt; "", COUNTIF(SAP!#REF!,M1354)&gt;0),"Matched", "")</f>
        <v>#REF!</v>
      </c>
      <c r="O1354" s="1" t="str">
        <f t="shared" si="70"/>
        <v/>
      </c>
      <c r="P1354" s="1" t="e">
        <f ca="1">IF(AND(O1354&lt;&gt; "", COUNTIF(SAP!#REF!,O1354)&gt;0),"Matched", "")</f>
        <v>#REF!</v>
      </c>
      <c r="Q1354" s="1" t="str">
        <f ca="1">IF(D1354="AC","Logic4"&amp;"_"&amp;TEXT(C1354,"dd.mm.yyyy") &amp;"_"&amp; 803777.3,"")</f>
        <v>Logic4_09.02.2020_803777.3</v>
      </c>
      <c r="R1354" s="1" t="e">
        <f ca="1">IF(AND(Q1354&lt;&gt; "", COUNTIF(SAP!#REF!,Q1354)&gt;0),"Matched", "")</f>
        <v>#REF!</v>
      </c>
    </row>
    <row r="1355" spans="1:18">
      <c r="A1355" s="13">
        <v>11563327</v>
      </c>
      <c r="B1355" s="14">
        <v>43870</v>
      </c>
      <c r="C1355" s="14">
        <v>43870</v>
      </c>
      <c r="D1355" s="15" t="s">
        <v>10</v>
      </c>
      <c r="E1355" s="15">
        <v>0</v>
      </c>
      <c r="F1355" s="15">
        <v>0</v>
      </c>
      <c r="G1355" s="15">
        <v>3300</v>
      </c>
      <c r="H1355" s="15">
        <v>102922.27</v>
      </c>
      <c r="I1355" s="15" t="s">
        <v>11</v>
      </c>
      <c r="J1355" s="15" t="s">
        <v>12</v>
      </c>
      <c r="K1355" s="1" t="str">
        <f t="shared" si="71"/>
        <v/>
      </c>
      <c r="L1355" s="1" t="e">
        <f ca="1">IF(AND(K1355&lt;&gt; "", COUNTIF(SAP!#REF!,K1355)&gt;0),"Matched", "")</f>
        <v>#REF!</v>
      </c>
      <c r="M1355" s="1" t="str">
        <f t="shared" si="69"/>
        <v/>
      </c>
      <c r="N1355" s="1" t="e">
        <f ca="1">IF(AND(M1355&lt;&gt; "", COUNTIF(SAP!#REF!,M1355)&gt;0),"Matched", "")</f>
        <v>#REF!</v>
      </c>
      <c r="O1355" s="1" t="str">
        <f t="shared" si="70"/>
        <v/>
      </c>
      <c r="P1355" s="1" t="e">
        <f ca="1">IF(AND(O1355&lt;&gt; "", COUNTIF(SAP!#REF!,O1355)&gt;0),"Matched", "")</f>
        <v>#REF!</v>
      </c>
      <c r="Q1355" s="1" t="str">
        <f ca="1">IF(D1355="AC","Logic4"&amp;"_"&amp;TEXT(C1355,"dd.mm.yyyy") &amp;"_"&amp; 803777.3,"")</f>
        <v>Logic4_09.02.2020_803777.3</v>
      </c>
      <c r="R1355" s="1" t="e">
        <f ca="1">IF(AND(Q1355&lt;&gt; "", COUNTIF(SAP!#REF!,Q1355)&gt;0),"Matched", "")</f>
        <v>#REF!</v>
      </c>
    </row>
    <row r="1356" spans="1:18">
      <c r="A1356" s="9">
        <v>11563327</v>
      </c>
      <c r="B1356" s="10">
        <v>43870</v>
      </c>
      <c r="C1356" s="10">
        <v>43870</v>
      </c>
      <c r="D1356" s="11" t="s">
        <v>10</v>
      </c>
      <c r="E1356" s="11">
        <v>0</v>
      </c>
      <c r="F1356" s="11">
        <v>0</v>
      </c>
      <c r="G1356" s="11">
        <v>3330</v>
      </c>
      <c r="H1356" s="11">
        <v>106252.27</v>
      </c>
      <c r="I1356" s="11" t="s">
        <v>11</v>
      </c>
      <c r="J1356" s="11" t="s">
        <v>12</v>
      </c>
      <c r="K1356" s="1" t="str">
        <f t="shared" si="71"/>
        <v/>
      </c>
      <c r="L1356" s="1" t="e">
        <f ca="1">IF(AND(K1356&lt;&gt; "", COUNTIF(SAP!#REF!,K1356)&gt;0),"Matched", "")</f>
        <v>#REF!</v>
      </c>
      <c r="M1356" s="1" t="str">
        <f t="shared" si="69"/>
        <v/>
      </c>
      <c r="N1356" s="1" t="e">
        <f ca="1">IF(AND(M1356&lt;&gt; "", COUNTIF(SAP!#REF!,M1356)&gt;0),"Matched", "")</f>
        <v>#REF!</v>
      </c>
      <c r="O1356" s="1" t="str">
        <f t="shared" si="70"/>
        <v/>
      </c>
      <c r="P1356" s="1" t="e">
        <f ca="1">IF(AND(O1356&lt;&gt; "", COUNTIF(SAP!#REF!,O1356)&gt;0),"Matched", "")</f>
        <v>#REF!</v>
      </c>
      <c r="Q1356" s="1" t="str">
        <f ca="1">IF(D1356="AC","Logic4"&amp;"_"&amp;TEXT(C1356,"dd.mm.yyyy") &amp;"_"&amp; 803777.3,"")</f>
        <v>Logic4_09.02.2020_803777.3</v>
      </c>
      <c r="R1356" s="1" t="e">
        <f ca="1">IF(AND(Q1356&lt;&gt; "", COUNTIF(SAP!#REF!,Q1356)&gt;0),"Matched", "")</f>
        <v>#REF!</v>
      </c>
    </row>
    <row r="1357" spans="1:18">
      <c r="A1357" s="13">
        <v>11563327</v>
      </c>
      <c r="B1357" s="14">
        <v>43870</v>
      </c>
      <c r="C1357" s="14">
        <v>43870</v>
      </c>
      <c r="D1357" s="15" t="s">
        <v>10</v>
      </c>
      <c r="E1357" s="15">
        <v>0</v>
      </c>
      <c r="F1357" s="15">
        <v>0</v>
      </c>
      <c r="G1357" s="15">
        <v>3360</v>
      </c>
      <c r="H1357" s="15">
        <v>109612.27</v>
      </c>
      <c r="I1357" s="15" t="s">
        <v>11</v>
      </c>
      <c r="J1357" s="15" t="s">
        <v>12</v>
      </c>
      <c r="K1357" s="1" t="str">
        <f t="shared" si="71"/>
        <v/>
      </c>
      <c r="L1357" s="1" t="e">
        <f ca="1">IF(AND(K1357&lt;&gt; "", COUNTIF(SAP!#REF!,K1357)&gt;0),"Matched", "")</f>
        <v>#REF!</v>
      </c>
      <c r="M1357" s="1" t="str">
        <f t="shared" si="69"/>
        <v/>
      </c>
      <c r="N1357" s="1" t="e">
        <f ca="1">IF(AND(M1357&lt;&gt; "", COUNTIF(SAP!#REF!,M1357)&gt;0),"Matched", "")</f>
        <v>#REF!</v>
      </c>
      <c r="O1357" s="1" t="str">
        <f t="shared" si="70"/>
        <v/>
      </c>
      <c r="P1357" s="1" t="e">
        <f ca="1">IF(AND(O1357&lt;&gt; "", COUNTIF(SAP!#REF!,O1357)&gt;0),"Matched", "")</f>
        <v>#REF!</v>
      </c>
      <c r="Q1357" s="1" t="str">
        <f ca="1">IF(D1357="AC","Logic4"&amp;"_"&amp;TEXT(C1357,"dd.mm.yyyy") &amp;"_"&amp; 803777.3,"")</f>
        <v>Logic4_09.02.2020_803777.3</v>
      </c>
      <c r="R1357" s="1" t="e">
        <f ca="1">IF(AND(Q1357&lt;&gt; "", COUNTIF(SAP!#REF!,Q1357)&gt;0),"Matched", "")</f>
        <v>#REF!</v>
      </c>
    </row>
    <row r="1358" spans="1:18">
      <c r="A1358" s="9">
        <v>11563327</v>
      </c>
      <c r="B1358" s="10">
        <v>43870</v>
      </c>
      <c r="C1358" s="10">
        <v>43870</v>
      </c>
      <c r="D1358" s="11" t="s">
        <v>10</v>
      </c>
      <c r="E1358" s="11">
        <v>0</v>
      </c>
      <c r="F1358" s="11">
        <v>0</v>
      </c>
      <c r="G1358" s="11">
        <v>3590</v>
      </c>
      <c r="H1358" s="11">
        <v>113202.27</v>
      </c>
      <c r="I1358" s="11" t="s">
        <v>11</v>
      </c>
      <c r="J1358" s="11" t="s">
        <v>12</v>
      </c>
      <c r="K1358" s="1" t="str">
        <f t="shared" si="71"/>
        <v/>
      </c>
      <c r="L1358" s="1" t="e">
        <f ca="1">IF(AND(K1358&lt;&gt; "", COUNTIF(SAP!#REF!,K1358)&gt;0),"Matched", "")</f>
        <v>#REF!</v>
      </c>
      <c r="M1358" s="1" t="str">
        <f t="shared" si="69"/>
        <v/>
      </c>
      <c r="N1358" s="1" t="e">
        <f ca="1">IF(AND(M1358&lt;&gt; "", COUNTIF(SAP!#REF!,M1358)&gt;0),"Matched", "")</f>
        <v>#REF!</v>
      </c>
      <c r="O1358" s="1" t="str">
        <f t="shared" si="70"/>
        <v/>
      </c>
      <c r="P1358" s="1" t="e">
        <f ca="1">IF(AND(O1358&lt;&gt; "", COUNTIF(SAP!#REF!,O1358)&gt;0),"Matched", "")</f>
        <v>#REF!</v>
      </c>
      <c r="Q1358" s="1" t="str">
        <f ca="1">IF(D1358="AC","Logic4"&amp;"_"&amp;TEXT(C1358,"dd.mm.yyyy") &amp;"_"&amp; 803777.3,"")</f>
        <v>Logic4_09.02.2020_803777.3</v>
      </c>
      <c r="R1358" s="1" t="e">
        <f ca="1">IF(AND(Q1358&lt;&gt; "", COUNTIF(SAP!#REF!,Q1358)&gt;0),"Matched", "")</f>
        <v>#REF!</v>
      </c>
    </row>
    <row r="1359" spans="1:18">
      <c r="A1359" s="13">
        <v>11563327</v>
      </c>
      <c r="B1359" s="14">
        <v>43870</v>
      </c>
      <c r="C1359" s="14">
        <v>43870</v>
      </c>
      <c r="D1359" s="15" t="s">
        <v>10</v>
      </c>
      <c r="E1359" s="15">
        <v>0</v>
      </c>
      <c r="F1359" s="15">
        <v>0</v>
      </c>
      <c r="G1359" s="15">
        <v>3590</v>
      </c>
      <c r="H1359" s="15">
        <v>116792.27</v>
      </c>
      <c r="I1359" s="15" t="s">
        <v>11</v>
      </c>
      <c r="J1359" s="15" t="s">
        <v>12</v>
      </c>
      <c r="K1359" s="1" t="str">
        <f t="shared" si="71"/>
        <v/>
      </c>
      <c r="L1359" s="1" t="e">
        <f ca="1">IF(AND(K1359&lt;&gt; "", COUNTIF(SAP!#REF!,K1359)&gt;0),"Matched", "")</f>
        <v>#REF!</v>
      </c>
      <c r="M1359" s="1" t="str">
        <f t="shared" ref="M1359:M1422" si="72">IF(D1359="TR","Logic2"&amp;"_"&amp;TEXT(C1359,"dd.mm.yyyy") &amp;"_"&amp; F1359,"")</f>
        <v/>
      </c>
      <c r="N1359" s="1" t="e">
        <f ca="1">IF(AND(M1359&lt;&gt; "", COUNTIF(SAP!#REF!,M1359)&gt;0),"Matched", "")</f>
        <v>#REF!</v>
      </c>
      <c r="O1359" s="1" t="str">
        <f t="shared" ref="O1359:O1422" si="73">IF(D1359="AF","Logic3"&amp;"_"&amp;G1359,"")</f>
        <v/>
      </c>
      <c r="P1359" s="1" t="e">
        <f ca="1">IF(AND(O1359&lt;&gt; "", COUNTIF(SAP!#REF!,O1359)&gt;0),"Matched", "")</f>
        <v>#REF!</v>
      </c>
      <c r="Q1359" s="1" t="str">
        <f ca="1">IF(D1359="AC","Logic4"&amp;"_"&amp;TEXT(C1359,"dd.mm.yyyy") &amp;"_"&amp; 803777.3,"")</f>
        <v>Logic4_09.02.2020_803777.3</v>
      </c>
      <c r="R1359" s="1" t="e">
        <f ca="1">IF(AND(Q1359&lt;&gt; "", COUNTIF(SAP!#REF!,Q1359)&gt;0),"Matched", "")</f>
        <v>#REF!</v>
      </c>
    </row>
    <row r="1360" spans="1:18">
      <c r="A1360" s="9">
        <v>11563327</v>
      </c>
      <c r="B1360" s="10">
        <v>43870</v>
      </c>
      <c r="C1360" s="10">
        <v>43870</v>
      </c>
      <c r="D1360" s="11" t="s">
        <v>10</v>
      </c>
      <c r="E1360" s="11">
        <v>0</v>
      </c>
      <c r="F1360" s="11">
        <v>0</v>
      </c>
      <c r="G1360" s="11">
        <v>3623.9</v>
      </c>
      <c r="H1360" s="11">
        <v>120416.17</v>
      </c>
      <c r="I1360" s="11" t="s">
        <v>11</v>
      </c>
      <c r="J1360" s="11" t="s">
        <v>12</v>
      </c>
      <c r="K1360" s="1" t="str">
        <f t="shared" si="71"/>
        <v/>
      </c>
      <c r="L1360" s="1" t="e">
        <f ca="1">IF(AND(K1360&lt;&gt; "", COUNTIF(SAP!#REF!,K1360)&gt;0),"Matched", "")</f>
        <v>#REF!</v>
      </c>
      <c r="M1360" s="1" t="str">
        <f t="shared" si="72"/>
        <v/>
      </c>
      <c r="N1360" s="1" t="e">
        <f ca="1">IF(AND(M1360&lt;&gt; "", COUNTIF(SAP!#REF!,M1360)&gt;0),"Matched", "")</f>
        <v>#REF!</v>
      </c>
      <c r="O1360" s="1" t="str">
        <f t="shared" si="73"/>
        <v/>
      </c>
      <c r="P1360" s="1" t="e">
        <f ca="1">IF(AND(O1360&lt;&gt; "", COUNTIF(SAP!#REF!,O1360)&gt;0),"Matched", "")</f>
        <v>#REF!</v>
      </c>
      <c r="Q1360" s="1" t="str">
        <f ca="1">IF(D1360="AC","Logic4"&amp;"_"&amp;TEXT(C1360,"dd.mm.yyyy") &amp;"_"&amp; 803777.3,"")</f>
        <v>Logic4_09.02.2020_803777.3</v>
      </c>
      <c r="R1360" s="1" t="e">
        <f ca="1">IF(AND(Q1360&lt;&gt; "", COUNTIF(SAP!#REF!,Q1360)&gt;0),"Matched", "")</f>
        <v>#REF!</v>
      </c>
    </row>
    <row r="1361" spans="1:18">
      <c r="A1361" s="13">
        <v>11563327</v>
      </c>
      <c r="B1361" s="14">
        <v>43870</v>
      </c>
      <c r="C1361" s="14">
        <v>43870</v>
      </c>
      <c r="D1361" s="15" t="s">
        <v>10</v>
      </c>
      <c r="E1361" s="15">
        <v>0</v>
      </c>
      <c r="F1361" s="15">
        <v>0</v>
      </c>
      <c r="G1361" s="15">
        <v>3680</v>
      </c>
      <c r="H1361" s="15">
        <v>124096.17</v>
      </c>
      <c r="I1361" s="15" t="s">
        <v>11</v>
      </c>
      <c r="J1361" s="15" t="s">
        <v>12</v>
      </c>
      <c r="K1361" s="1" t="str">
        <f t="shared" si="71"/>
        <v/>
      </c>
      <c r="L1361" s="1" t="e">
        <f ca="1">IF(AND(K1361&lt;&gt; "", COUNTIF(SAP!#REF!,K1361)&gt;0),"Matched", "")</f>
        <v>#REF!</v>
      </c>
      <c r="M1361" s="1" t="str">
        <f t="shared" si="72"/>
        <v/>
      </c>
      <c r="N1361" s="1" t="e">
        <f ca="1">IF(AND(M1361&lt;&gt; "", COUNTIF(SAP!#REF!,M1361)&gt;0),"Matched", "")</f>
        <v>#REF!</v>
      </c>
      <c r="O1361" s="1" t="str">
        <f t="shared" si="73"/>
        <v/>
      </c>
      <c r="P1361" s="1" t="e">
        <f ca="1">IF(AND(O1361&lt;&gt; "", COUNTIF(SAP!#REF!,O1361)&gt;0),"Matched", "")</f>
        <v>#REF!</v>
      </c>
      <c r="Q1361" s="1" t="str">
        <f ca="1">IF(D1361="AC","Logic4"&amp;"_"&amp;TEXT(C1361,"dd.mm.yyyy") &amp;"_"&amp; 803777.3,"")</f>
        <v>Logic4_09.02.2020_803777.3</v>
      </c>
      <c r="R1361" s="1" t="e">
        <f ca="1">IF(AND(Q1361&lt;&gt; "", COUNTIF(SAP!#REF!,Q1361)&gt;0),"Matched", "")</f>
        <v>#REF!</v>
      </c>
    </row>
    <row r="1362" spans="1:18">
      <c r="A1362" s="9">
        <v>11563327</v>
      </c>
      <c r="B1362" s="10">
        <v>43870</v>
      </c>
      <c r="C1362" s="10">
        <v>43870</v>
      </c>
      <c r="D1362" s="11" t="s">
        <v>10</v>
      </c>
      <c r="E1362" s="11">
        <v>0</v>
      </c>
      <c r="F1362" s="11">
        <v>0</v>
      </c>
      <c r="G1362" s="11">
        <v>3723.9</v>
      </c>
      <c r="H1362" s="11">
        <v>127820.07</v>
      </c>
      <c r="I1362" s="11" t="s">
        <v>11</v>
      </c>
      <c r="J1362" s="11" t="s">
        <v>12</v>
      </c>
      <c r="K1362" s="1" t="str">
        <f t="shared" si="71"/>
        <v/>
      </c>
      <c r="L1362" s="1" t="e">
        <f ca="1">IF(AND(K1362&lt;&gt; "", COUNTIF(SAP!#REF!,K1362)&gt;0),"Matched", "")</f>
        <v>#REF!</v>
      </c>
      <c r="M1362" s="1" t="str">
        <f t="shared" si="72"/>
        <v/>
      </c>
      <c r="N1362" s="1" t="e">
        <f ca="1">IF(AND(M1362&lt;&gt; "", COUNTIF(SAP!#REF!,M1362)&gt;0),"Matched", "")</f>
        <v>#REF!</v>
      </c>
      <c r="O1362" s="1" t="str">
        <f t="shared" si="73"/>
        <v/>
      </c>
      <c r="P1362" s="1" t="e">
        <f ca="1">IF(AND(O1362&lt;&gt; "", COUNTIF(SAP!#REF!,O1362)&gt;0),"Matched", "")</f>
        <v>#REF!</v>
      </c>
      <c r="Q1362" s="1" t="str">
        <f ca="1">IF(D1362="AC","Logic4"&amp;"_"&amp;TEXT(C1362,"dd.mm.yyyy") &amp;"_"&amp; 803777.3,"")</f>
        <v>Logic4_09.02.2020_803777.3</v>
      </c>
      <c r="R1362" s="1" t="e">
        <f ca="1">IF(AND(Q1362&lt;&gt; "", COUNTIF(SAP!#REF!,Q1362)&gt;0),"Matched", "")</f>
        <v>#REF!</v>
      </c>
    </row>
    <row r="1363" spans="1:18">
      <c r="A1363" s="13">
        <v>11563327</v>
      </c>
      <c r="B1363" s="14">
        <v>43870</v>
      </c>
      <c r="C1363" s="14">
        <v>43870</v>
      </c>
      <c r="D1363" s="15" t="s">
        <v>10</v>
      </c>
      <c r="E1363" s="15">
        <v>0</v>
      </c>
      <c r="F1363" s="15">
        <v>0</v>
      </c>
      <c r="G1363" s="15">
        <v>3790</v>
      </c>
      <c r="H1363" s="15">
        <v>131610.07</v>
      </c>
      <c r="I1363" s="15" t="s">
        <v>11</v>
      </c>
      <c r="J1363" s="15" t="s">
        <v>12</v>
      </c>
      <c r="K1363" s="1" t="str">
        <f t="shared" si="71"/>
        <v/>
      </c>
      <c r="L1363" s="1" t="e">
        <f ca="1">IF(AND(K1363&lt;&gt; "", COUNTIF(SAP!#REF!,K1363)&gt;0),"Matched", "")</f>
        <v>#REF!</v>
      </c>
      <c r="M1363" s="1" t="str">
        <f t="shared" si="72"/>
        <v/>
      </c>
      <c r="N1363" s="1" t="e">
        <f ca="1">IF(AND(M1363&lt;&gt; "", COUNTIF(SAP!#REF!,M1363)&gt;0),"Matched", "")</f>
        <v>#REF!</v>
      </c>
      <c r="O1363" s="1" t="str">
        <f t="shared" si="73"/>
        <v/>
      </c>
      <c r="P1363" s="1" t="e">
        <f ca="1">IF(AND(O1363&lt;&gt; "", COUNTIF(SAP!#REF!,O1363)&gt;0),"Matched", "")</f>
        <v>#REF!</v>
      </c>
      <c r="Q1363" s="1" t="str">
        <f ca="1">IF(D1363="AC","Logic4"&amp;"_"&amp;TEXT(C1363,"dd.mm.yyyy") &amp;"_"&amp; 803777.3,"")</f>
        <v>Logic4_09.02.2020_803777.3</v>
      </c>
      <c r="R1363" s="1" t="e">
        <f ca="1">IF(AND(Q1363&lt;&gt; "", COUNTIF(SAP!#REF!,Q1363)&gt;0),"Matched", "")</f>
        <v>#REF!</v>
      </c>
    </row>
    <row r="1364" spans="1:18">
      <c r="A1364" s="9">
        <v>11563327</v>
      </c>
      <c r="B1364" s="10">
        <v>43870</v>
      </c>
      <c r="C1364" s="10">
        <v>43870</v>
      </c>
      <c r="D1364" s="11" t="s">
        <v>10</v>
      </c>
      <c r="E1364" s="11">
        <v>0</v>
      </c>
      <c r="F1364" s="11">
        <v>0</v>
      </c>
      <c r="G1364" s="11">
        <v>3990</v>
      </c>
      <c r="H1364" s="11">
        <v>135600.07</v>
      </c>
      <c r="I1364" s="11" t="s">
        <v>11</v>
      </c>
      <c r="J1364" s="11" t="s">
        <v>12</v>
      </c>
      <c r="K1364" s="1" t="str">
        <f t="shared" si="71"/>
        <v/>
      </c>
      <c r="L1364" s="1" t="e">
        <f ca="1">IF(AND(K1364&lt;&gt; "", COUNTIF(SAP!#REF!,K1364)&gt;0),"Matched", "")</f>
        <v>#REF!</v>
      </c>
      <c r="M1364" s="1" t="str">
        <f t="shared" si="72"/>
        <v/>
      </c>
      <c r="N1364" s="1" t="e">
        <f ca="1">IF(AND(M1364&lt;&gt; "", COUNTIF(SAP!#REF!,M1364)&gt;0),"Matched", "")</f>
        <v>#REF!</v>
      </c>
      <c r="O1364" s="1" t="str">
        <f t="shared" si="73"/>
        <v/>
      </c>
      <c r="P1364" s="1" t="e">
        <f ca="1">IF(AND(O1364&lt;&gt; "", COUNTIF(SAP!#REF!,O1364)&gt;0),"Matched", "")</f>
        <v>#REF!</v>
      </c>
      <c r="Q1364" s="1" t="str">
        <f ca="1">IF(D1364="AC","Logic4"&amp;"_"&amp;TEXT(C1364,"dd.mm.yyyy") &amp;"_"&amp; 803777.3,"")</f>
        <v>Logic4_09.02.2020_803777.3</v>
      </c>
      <c r="R1364" s="1" t="e">
        <f ca="1">IF(AND(Q1364&lt;&gt; "", COUNTIF(SAP!#REF!,Q1364)&gt;0),"Matched", "")</f>
        <v>#REF!</v>
      </c>
    </row>
    <row r="1365" spans="1:18">
      <c r="A1365" s="13">
        <v>11563327</v>
      </c>
      <c r="B1365" s="14">
        <v>43870</v>
      </c>
      <c r="C1365" s="14">
        <v>43870</v>
      </c>
      <c r="D1365" s="15" t="s">
        <v>10</v>
      </c>
      <c r="E1365" s="15">
        <v>0</v>
      </c>
      <c r="F1365" s="15">
        <v>0</v>
      </c>
      <c r="G1365" s="15">
        <v>4010</v>
      </c>
      <c r="H1365" s="15">
        <v>139610.07</v>
      </c>
      <c r="I1365" s="15" t="s">
        <v>11</v>
      </c>
      <c r="J1365" s="15" t="s">
        <v>12</v>
      </c>
      <c r="K1365" s="1" t="str">
        <f t="shared" si="71"/>
        <v/>
      </c>
      <c r="L1365" s="1" t="e">
        <f ca="1">IF(AND(K1365&lt;&gt; "", COUNTIF(SAP!#REF!,K1365)&gt;0),"Matched", "")</f>
        <v>#REF!</v>
      </c>
      <c r="M1365" s="1" t="str">
        <f t="shared" si="72"/>
        <v/>
      </c>
      <c r="N1365" s="1" t="e">
        <f ca="1">IF(AND(M1365&lt;&gt; "", COUNTIF(SAP!#REF!,M1365)&gt;0),"Matched", "")</f>
        <v>#REF!</v>
      </c>
      <c r="O1365" s="1" t="str">
        <f t="shared" si="73"/>
        <v/>
      </c>
      <c r="P1365" s="1" t="e">
        <f ca="1">IF(AND(O1365&lt;&gt; "", COUNTIF(SAP!#REF!,O1365)&gt;0),"Matched", "")</f>
        <v>#REF!</v>
      </c>
      <c r="Q1365" s="1" t="str">
        <f ca="1">IF(D1365="AC","Logic4"&amp;"_"&amp;TEXT(C1365,"dd.mm.yyyy") &amp;"_"&amp; 803777.3,"")</f>
        <v>Logic4_09.02.2020_803777.3</v>
      </c>
      <c r="R1365" s="1" t="e">
        <f ca="1">IF(AND(Q1365&lt;&gt; "", COUNTIF(SAP!#REF!,Q1365)&gt;0),"Matched", "")</f>
        <v>#REF!</v>
      </c>
    </row>
    <row r="1366" spans="1:18">
      <c r="A1366" s="9">
        <v>11563327</v>
      </c>
      <c r="B1366" s="10">
        <v>43870</v>
      </c>
      <c r="C1366" s="10">
        <v>43870</v>
      </c>
      <c r="D1366" s="11" t="s">
        <v>10</v>
      </c>
      <c r="E1366" s="11">
        <v>0</v>
      </c>
      <c r="F1366" s="11">
        <v>0</v>
      </c>
      <c r="G1366" s="11">
        <v>4049.6</v>
      </c>
      <c r="H1366" s="11">
        <v>143659.67000000001</v>
      </c>
      <c r="I1366" s="11" t="s">
        <v>11</v>
      </c>
      <c r="J1366" s="11" t="s">
        <v>12</v>
      </c>
      <c r="K1366" s="1" t="str">
        <f t="shared" si="71"/>
        <v/>
      </c>
      <c r="L1366" s="1" t="e">
        <f ca="1">IF(AND(K1366&lt;&gt; "", COUNTIF(SAP!#REF!,K1366)&gt;0),"Matched", "")</f>
        <v>#REF!</v>
      </c>
      <c r="M1366" s="1" t="str">
        <f t="shared" si="72"/>
        <v/>
      </c>
      <c r="N1366" s="1" t="e">
        <f ca="1">IF(AND(M1366&lt;&gt; "", COUNTIF(SAP!#REF!,M1366)&gt;0),"Matched", "")</f>
        <v>#REF!</v>
      </c>
      <c r="O1366" s="1" t="str">
        <f t="shared" si="73"/>
        <v/>
      </c>
      <c r="P1366" s="1" t="e">
        <f ca="1">IF(AND(O1366&lt;&gt; "", COUNTIF(SAP!#REF!,O1366)&gt;0),"Matched", "")</f>
        <v>#REF!</v>
      </c>
      <c r="Q1366" s="1" t="str">
        <f ca="1">IF(D1366="AC","Logic4"&amp;"_"&amp;TEXT(C1366,"dd.mm.yyyy") &amp;"_"&amp; 803777.3,"")</f>
        <v>Logic4_09.02.2020_803777.3</v>
      </c>
      <c r="R1366" s="1" t="e">
        <f ca="1">IF(AND(Q1366&lt;&gt; "", COUNTIF(SAP!#REF!,Q1366)&gt;0),"Matched", "")</f>
        <v>#REF!</v>
      </c>
    </row>
    <row r="1367" spans="1:18">
      <c r="A1367" s="13">
        <v>11563327</v>
      </c>
      <c r="B1367" s="14">
        <v>43870</v>
      </c>
      <c r="C1367" s="14">
        <v>43870</v>
      </c>
      <c r="D1367" s="15" t="s">
        <v>10</v>
      </c>
      <c r="E1367" s="15">
        <v>0</v>
      </c>
      <c r="F1367" s="15">
        <v>0</v>
      </c>
      <c r="G1367" s="15">
        <v>4060</v>
      </c>
      <c r="H1367" s="15">
        <v>147719.67000000001</v>
      </c>
      <c r="I1367" s="15" t="s">
        <v>11</v>
      </c>
      <c r="J1367" s="15" t="s">
        <v>12</v>
      </c>
      <c r="K1367" s="1" t="str">
        <f t="shared" si="71"/>
        <v/>
      </c>
      <c r="L1367" s="1" t="e">
        <f ca="1">IF(AND(K1367&lt;&gt; "", COUNTIF(SAP!#REF!,K1367)&gt;0),"Matched", "")</f>
        <v>#REF!</v>
      </c>
      <c r="M1367" s="1" t="str">
        <f t="shared" si="72"/>
        <v/>
      </c>
      <c r="N1367" s="1" t="e">
        <f ca="1">IF(AND(M1367&lt;&gt; "", COUNTIF(SAP!#REF!,M1367)&gt;0),"Matched", "")</f>
        <v>#REF!</v>
      </c>
      <c r="O1367" s="1" t="str">
        <f t="shared" si="73"/>
        <v/>
      </c>
      <c r="P1367" s="1" t="e">
        <f ca="1">IF(AND(O1367&lt;&gt; "", COUNTIF(SAP!#REF!,O1367)&gt;0),"Matched", "")</f>
        <v>#REF!</v>
      </c>
      <c r="Q1367" s="1" t="str">
        <f ca="1">IF(D1367="AC","Logic4"&amp;"_"&amp;TEXT(C1367,"dd.mm.yyyy") &amp;"_"&amp; 803777.3,"")</f>
        <v>Logic4_09.02.2020_803777.3</v>
      </c>
      <c r="R1367" s="1" t="e">
        <f ca="1">IF(AND(Q1367&lt;&gt; "", COUNTIF(SAP!#REF!,Q1367)&gt;0),"Matched", "")</f>
        <v>#REF!</v>
      </c>
    </row>
    <row r="1368" spans="1:18">
      <c r="A1368" s="9">
        <v>11563327</v>
      </c>
      <c r="B1368" s="10">
        <v>43870</v>
      </c>
      <c r="C1368" s="10">
        <v>43870</v>
      </c>
      <c r="D1368" s="11" t="s">
        <v>10</v>
      </c>
      <c r="E1368" s="11">
        <v>0</v>
      </c>
      <c r="F1368" s="11">
        <v>0</v>
      </c>
      <c r="G1368" s="11">
        <v>4165.7</v>
      </c>
      <c r="H1368" s="11">
        <v>151885.37</v>
      </c>
      <c r="I1368" s="11" t="s">
        <v>11</v>
      </c>
      <c r="J1368" s="11" t="s">
        <v>12</v>
      </c>
      <c r="K1368" s="1" t="str">
        <f t="shared" si="71"/>
        <v/>
      </c>
      <c r="L1368" s="1" t="e">
        <f ca="1">IF(AND(K1368&lt;&gt; "", COUNTIF(SAP!#REF!,K1368)&gt;0),"Matched", "")</f>
        <v>#REF!</v>
      </c>
      <c r="M1368" s="1" t="str">
        <f t="shared" si="72"/>
        <v/>
      </c>
      <c r="N1368" s="1" t="e">
        <f ca="1">IF(AND(M1368&lt;&gt; "", COUNTIF(SAP!#REF!,M1368)&gt;0),"Matched", "")</f>
        <v>#REF!</v>
      </c>
      <c r="O1368" s="1" t="str">
        <f t="shared" si="73"/>
        <v/>
      </c>
      <c r="P1368" s="1" t="e">
        <f ca="1">IF(AND(O1368&lt;&gt; "", COUNTIF(SAP!#REF!,O1368)&gt;0),"Matched", "")</f>
        <v>#REF!</v>
      </c>
      <c r="Q1368" s="1" t="str">
        <f ca="1">IF(D1368="AC","Logic4"&amp;"_"&amp;TEXT(C1368,"dd.mm.yyyy") &amp;"_"&amp; 803777.3,"")</f>
        <v>Logic4_09.02.2020_803777.3</v>
      </c>
      <c r="R1368" s="1" t="e">
        <f ca="1">IF(AND(Q1368&lt;&gt; "", COUNTIF(SAP!#REF!,Q1368)&gt;0),"Matched", "")</f>
        <v>#REF!</v>
      </c>
    </row>
    <row r="1369" spans="1:18">
      <c r="A1369" s="13">
        <v>11563327</v>
      </c>
      <c r="B1369" s="14">
        <v>43870</v>
      </c>
      <c r="C1369" s="14">
        <v>43870</v>
      </c>
      <c r="D1369" s="15" t="s">
        <v>10</v>
      </c>
      <c r="E1369" s="15">
        <v>0</v>
      </c>
      <c r="F1369" s="15">
        <v>0</v>
      </c>
      <c r="G1369" s="15">
        <v>4190.6000000000004</v>
      </c>
      <c r="H1369" s="15">
        <v>156075.97</v>
      </c>
      <c r="I1369" s="15" t="s">
        <v>11</v>
      </c>
      <c r="J1369" s="15" t="s">
        <v>12</v>
      </c>
      <c r="K1369" s="1" t="str">
        <f t="shared" si="71"/>
        <v/>
      </c>
      <c r="L1369" s="1" t="e">
        <f ca="1">IF(AND(K1369&lt;&gt; "", COUNTIF(SAP!#REF!,K1369)&gt;0),"Matched", "")</f>
        <v>#REF!</v>
      </c>
      <c r="M1369" s="1" t="str">
        <f t="shared" si="72"/>
        <v/>
      </c>
      <c r="N1369" s="1" t="e">
        <f ca="1">IF(AND(M1369&lt;&gt; "", COUNTIF(SAP!#REF!,M1369)&gt;0),"Matched", "")</f>
        <v>#REF!</v>
      </c>
      <c r="O1369" s="1" t="str">
        <f t="shared" si="73"/>
        <v/>
      </c>
      <c r="P1369" s="1" t="e">
        <f ca="1">IF(AND(O1369&lt;&gt; "", COUNTIF(SAP!#REF!,O1369)&gt;0),"Matched", "")</f>
        <v>#REF!</v>
      </c>
      <c r="Q1369" s="1" t="str">
        <f ca="1">IF(D1369="AC","Logic4"&amp;"_"&amp;TEXT(C1369,"dd.mm.yyyy") &amp;"_"&amp; 803777.3,"")</f>
        <v>Logic4_09.02.2020_803777.3</v>
      </c>
      <c r="R1369" s="1" t="e">
        <f ca="1">IF(AND(Q1369&lt;&gt; "", COUNTIF(SAP!#REF!,Q1369)&gt;0),"Matched", "")</f>
        <v>#REF!</v>
      </c>
    </row>
    <row r="1370" spans="1:18">
      <c r="A1370" s="9">
        <v>11563327</v>
      </c>
      <c r="B1370" s="10">
        <v>43870</v>
      </c>
      <c r="C1370" s="10">
        <v>43870</v>
      </c>
      <c r="D1370" s="11" t="s">
        <v>10</v>
      </c>
      <c r="E1370" s="11">
        <v>0</v>
      </c>
      <c r="F1370" s="11">
        <v>0</v>
      </c>
      <c r="G1370" s="11">
        <v>4348.25</v>
      </c>
      <c r="H1370" s="11">
        <v>160424.22</v>
      </c>
      <c r="I1370" s="11" t="s">
        <v>11</v>
      </c>
      <c r="J1370" s="11" t="s">
        <v>12</v>
      </c>
      <c r="K1370" s="1" t="str">
        <f t="shared" si="71"/>
        <v/>
      </c>
      <c r="L1370" s="1" t="e">
        <f ca="1">IF(AND(K1370&lt;&gt; "", COUNTIF(SAP!#REF!,K1370)&gt;0),"Matched", "")</f>
        <v>#REF!</v>
      </c>
      <c r="M1370" s="1" t="str">
        <f t="shared" si="72"/>
        <v/>
      </c>
      <c r="N1370" s="1" t="e">
        <f ca="1">IF(AND(M1370&lt;&gt; "", COUNTIF(SAP!#REF!,M1370)&gt;0),"Matched", "")</f>
        <v>#REF!</v>
      </c>
      <c r="O1370" s="1" t="str">
        <f t="shared" si="73"/>
        <v/>
      </c>
      <c r="P1370" s="1" t="e">
        <f ca="1">IF(AND(O1370&lt;&gt; "", COUNTIF(SAP!#REF!,O1370)&gt;0),"Matched", "")</f>
        <v>#REF!</v>
      </c>
      <c r="Q1370" s="1" t="str">
        <f ca="1">IF(D1370="AC","Logic4"&amp;"_"&amp;TEXT(C1370,"dd.mm.yyyy") &amp;"_"&amp; 803777.3,"")</f>
        <v>Logic4_09.02.2020_803777.3</v>
      </c>
      <c r="R1370" s="1" t="e">
        <f ca="1">IF(AND(Q1370&lt;&gt; "", COUNTIF(SAP!#REF!,Q1370)&gt;0),"Matched", "")</f>
        <v>#REF!</v>
      </c>
    </row>
    <row r="1371" spans="1:18">
      <c r="A1371" s="13">
        <v>11563327</v>
      </c>
      <c r="B1371" s="14">
        <v>43870</v>
      </c>
      <c r="C1371" s="14">
        <v>43870</v>
      </c>
      <c r="D1371" s="15" t="s">
        <v>10</v>
      </c>
      <c r="E1371" s="15">
        <v>0</v>
      </c>
      <c r="F1371" s="15">
        <v>0</v>
      </c>
      <c r="G1371" s="15">
        <v>4400.2</v>
      </c>
      <c r="H1371" s="15">
        <v>164824.42000000001</v>
      </c>
      <c r="I1371" s="15" t="s">
        <v>11</v>
      </c>
      <c r="J1371" s="15" t="s">
        <v>12</v>
      </c>
      <c r="K1371" s="1" t="str">
        <f t="shared" si="71"/>
        <v/>
      </c>
      <c r="L1371" s="1" t="e">
        <f ca="1">IF(AND(K1371&lt;&gt; "", COUNTIF(SAP!#REF!,K1371)&gt;0),"Matched", "")</f>
        <v>#REF!</v>
      </c>
      <c r="M1371" s="1" t="str">
        <f t="shared" si="72"/>
        <v/>
      </c>
      <c r="N1371" s="1" t="e">
        <f ca="1">IF(AND(M1371&lt;&gt; "", COUNTIF(SAP!#REF!,M1371)&gt;0),"Matched", "")</f>
        <v>#REF!</v>
      </c>
      <c r="O1371" s="1" t="str">
        <f t="shared" si="73"/>
        <v/>
      </c>
      <c r="P1371" s="1" t="e">
        <f ca="1">IF(AND(O1371&lt;&gt; "", COUNTIF(SAP!#REF!,O1371)&gt;0),"Matched", "")</f>
        <v>#REF!</v>
      </c>
      <c r="Q1371" s="1" t="str">
        <f ca="1">IF(D1371="AC","Logic4"&amp;"_"&amp;TEXT(C1371,"dd.mm.yyyy") &amp;"_"&amp; 803777.3,"")</f>
        <v>Logic4_09.02.2020_803777.3</v>
      </c>
      <c r="R1371" s="1" t="e">
        <f ca="1">IF(AND(Q1371&lt;&gt; "", COUNTIF(SAP!#REF!,Q1371)&gt;0),"Matched", "")</f>
        <v>#REF!</v>
      </c>
    </row>
    <row r="1372" spans="1:18">
      <c r="A1372" s="9">
        <v>11563327</v>
      </c>
      <c r="B1372" s="10">
        <v>43870</v>
      </c>
      <c r="C1372" s="10">
        <v>43870</v>
      </c>
      <c r="D1372" s="11" t="s">
        <v>10</v>
      </c>
      <c r="E1372" s="11">
        <v>0</v>
      </c>
      <c r="F1372" s="11">
        <v>0</v>
      </c>
      <c r="G1372" s="11">
        <v>4467</v>
      </c>
      <c r="H1372" s="11">
        <v>169291.42</v>
      </c>
      <c r="I1372" s="11" t="s">
        <v>11</v>
      </c>
      <c r="J1372" s="11" t="s">
        <v>12</v>
      </c>
      <c r="K1372" s="1" t="str">
        <f t="shared" si="71"/>
        <v/>
      </c>
      <c r="L1372" s="1" t="e">
        <f ca="1">IF(AND(K1372&lt;&gt; "", COUNTIF(SAP!#REF!,K1372)&gt;0),"Matched", "")</f>
        <v>#REF!</v>
      </c>
      <c r="M1372" s="1" t="str">
        <f t="shared" si="72"/>
        <v/>
      </c>
      <c r="N1372" s="1" t="e">
        <f ca="1">IF(AND(M1372&lt;&gt; "", COUNTIF(SAP!#REF!,M1372)&gt;0),"Matched", "")</f>
        <v>#REF!</v>
      </c>
      <c r="O1372" s="1" t="str">
        <f t="shared" si="73"/>
        <v/>
      </c>
      <c r="P1372" s="1" t="e">
        <f ca="1">IF(AND(O1372&lt;&gt; "", COUNTIF(SAP!#REF!,O1372)&gt;0),"Matched", "")</f>
        <v>#REF!</v>
      </c>
      <c r="Q1372" s="1" t="str">
        <f ca="1">IF(D1372="AC","Logic4"&amp;"_"&amp;TEXT(C1372,"dd.mm.yyyy") &amp;"_"&amp; 803777.3,"")</f>
        <v>Logic4_09.02.2020_803777.3</v>
      </c>
      <c r="R1372" s="1" t="e">
        <f ca="1">IF(AND(Q1372&lt;&gt; "", COUNTIF(SAP!#REF!,Q1372)&gt;0),"Matched", "")</f>
        <v>#REF!</v>
      </c>
    </row>
    <row r="1373" spans="1:18">
      <c r="A1373" s="13">
        <v>11563327</v>
      </c>
      <c r="B1373" s="14">
        <v>43870</v>
      </c>
      <c r="C1373" s="14">
        <v>43870</v>
      </c>
      <c r="D1373" s="15" t="s">
        <v>10</v>
      </c>
      <c r="E1373" s="15">
        <v>0</v>
      </c>
      <c r="F1373" s="15">
        <v>0</v>
      </c>
      <c r="G1373" s="15">
        <v>4880.6499999999996</v>
      </c>
      <c r="H1373" s="15">
        <v>174172.07</v>
      </c>
      <c r="I1373" s="15" t="s">
        <v>11</v>
      </c>
      <c r="J1373" s="15" t="s">
        <v>12</v>
      </c>
      <c r="K1373" s="1" t="str">
        <f t="shared" si="71"/>
        <v/>
      </c>
      <c r="L1373" s="1" t="e">
        <f ca="1">IF(AND(K1373&lt;&gt; "", COUNTIF(SAP!#REF!,K1373)&gt;0),"Matched", "")</f>
        <v>#REF!</v>
      </c>
      <c r="M1373" s="1" t="str">
        <f t="shared" si="72"/>
        <v/>
      </c>
      <c r="N1373" s="1" t="e">
        <f ca="1">IF(AND(M1373&lt;&gt; "", COUNTIF(SAP!#REF!,M1373)&gt;0),"Matched", "")</f>
        <v>#REF!</v>
      </c>
      <c r="O1373" s="1" t="str">
        <f t="shared" si="73"/>
        <v/>
      </c>
      <c r="P1373" s="1" t="e">
        <f ca="1">IF(AND(O1373&lt;&gt; "", COUNTIF(SAP!#REF!,O1373)&gt;0),"Matched", "")</f>
        <v>#REF!</v>
      </c>
      <c r="Q1373" s="1" t="str">
        <f ca="1">IF(D1373="AC","Logic4"&amp;"_"&amp;TEXT(C1373,"dd.mm.yyyy") &amp;"_"&amp; 803777.3,"")</f>
        <v>Logic4_09.02.2020_803777.3</v>
      </c>
      <c r="R1373" s="1" t="e">
        <f ca="1">IF(AND(Q1373&lt;&gt; "", COUNTIF(SAP!#REF!,Q1373)&gt;0),"Matched", "")</f>
        <v>#REF!</v>
      </c>
    </row>
    <row r="1374" spans="1:18">
      <c r="A1374" s="9">
        <v>11563327</v>
      </c>
      <c r="B1374" s="10">
        <v>43870</v>
      </c>
      <c r="C1374" s="10">
        <v>43870</v>
      </c>
      <c r="D1374" s="11" t="s">
        <v>10</v>
      </c>
      <c r="E1374" s="11">
        <v>0</v>
      </c>
      <c r="F1374" s="11">
        <v>0</v>
      </c>
      <c r="G1374" s="11">
        <v>4910</v>
      </c>
      <c r="H1374" s="11">
        <v>179082.07</v>
      </c>
      <c r="I1374" s="11" t="s">
        <v>11</v>
      </c>
      <c r="J1374" s="11" t="s">
        <v>12</v>
      </c>
      <c r="K1374" s="1" t="str">
        <f t="shared" si="71"/>
        <v/>
      </c>
      <c r="L1374" s="1" t="e">
        <f ca="1">IF(AND(K1374&lt;&gt; "", COUNTIF(SAP!#REF!,K1374)&gt;0),"Matched", "")</f>
        <v>#REF!</v>
      </c>
      <c r="M1374" s="1" t="str">
        <f t="shared" si="72"/>
        <v/>
      </c>
      <c r="N1374" s="1" t="e">
        <f ca="1">IF(AND(M1374&lt;&gt; "", COUNTIF(SAP!#REF!,M1374)&gt;0),"Matched", "")</f>
        <v>#REF!</v>
      </c>
      <c r="O1374" s="1" t="str">
        <f t="shared" si="73"/>
        <v/>
      </c>
      <c r="P1374" s="1" t="e">
        <f ca="1">IF(AND(O1374&lt;&gt; "", COUNTIF(SAP!#REF!,O1374)&gt;0),"Matched", "")</f>
        <v>#REF!</v>
      </c>
      <c r="Q1374" s="1" t="str">
        <f ca="1">IF(D1374="AC","Logic4"&amp;"_"&amp;TEXT(C1374,"dd.mm.yyyy") &amp;"_"&amp; 803777.3,"")</f>
        <v>Logic4_09.02.2020_803777.3</v>
      </c>
      <c r="R1374" s="1" t="e">
        <f ca="1">IF(AND(Q1374&lt;&gt; "", COUNTIF(SAP!#REF!,Q1374)&gt;0),"Matched", "")</f>
        <v>#REF!</v>
      </c>
    </row>
    <row r="1375" spans="1:18">
      <c r="A1375" s="13">
        <v>11563327</v>
      </c>
      <c r="B1375" s="14">
        <v>43870</v>
      </c>
      <c r="C1375" s="14">
        <v>43870</v>
      </c>
      <c r="D1375" s="15" t="s">
        <v>10</v>
      </c>
      <c r="E1375" s="15">
        <v>0</v>
      </c>
      <c r="F1375" s="15">
        <v>0</v>
      </c>
      <c r="G1375" s="15">
        <v>4940</v>
      </c>
      <c r="H1375" s="15">
        <v>184022.07</v>
      </c>
      <c r="I1375" s="15" t="s">
        <v>11</v>
      </c>
      <c r="J1375" s="15" t="s">
        <v>12</v>
      </c>
      <c r="K1375" s="1" t="str">
        <f t="shared" si="71"/>
        <v/>
      </c>
      <c r="L1375" s="1" t="e">
        <f ca="1">IF(AND(K1375&lt;&gt; "", COUNTIF(SAP!#REF!,K1375)&gt;0),"Matched", "")</f>
        <v>#REF!</v>
      </c>
      <c r="M1375" s="1" t="str">
        <f t="shared" si="72"/>
        <v/>
      </c>
      <c r="N1375" s="1" t="e">
        <f ca="1">IF(AND(M1375&lt;&gt; "", COUNTIF(SAP!#REF!,M1375)&gt;0),"Matched", "")</f>
        <v>#REF!</v>
      </c>
      <c r="O1375" s="1" t="str">
        <f t="shared" si="73"/>
        <v/>
      </c>
      <c r="P1375" s="1" t="e">
        <f ca="1">IF(AND(O1375&lt;&gt; "", COUNTIF(SAP!#REF!,O1375)&gt;0),"Matched", "")</f>
        <v>#REF!</v>
      </c>
      <c r="Q1375" s="1" t="str">
        <f ca="1">IF(D1375="AC","Logic4"&amp;"_"&amp;TEXT(C1375,"dd.mm.yyyy") &amp;"_"&amp; 803777.3,"")</f>
        <v>Logic4_09.02.2020_803777.3</v>
      </c>
      <c r="R1375" s="1" t="e">
        <f ca="1">IF(AND(Q1375&lt;&gt; "", COUNTIF(SAP!#REF!,Q1375)&gt;0),"Matched", "")</f>
        <v>#REF!</v>
      </c>
    </row>
    <row r="1376" spans="1:18">
      <c r="A1376" s="9">
        <v>11563327</v>
      </c>
      <c r="B1376" s="10">
        <v>43870</v>
      </c>
      <c r="C1376" s="10">
        <v>43870</v>
      </c>
      <c r="D1376" s="11" t="s">
        <v>10</v>
      </c>
      <c r="E1376" s="11">
        <v>0</v>
      </c>
      <c r="F1376" s="11">
        <v>0</v>
      </c>
      <c r="G1376" s="11">
        <v>4969.5600000000004</v>
      </c>
      <c r="H1376" s="11">
        <v>188991.63</v>
      </c>
      <c r="I1376" s="11" t="s">
        <v>11</v>
      </c>
      <c r="J1376" s="11" t="s">
        <v>12</v>
      </c>
      <c r="K1376" s="1" t="str">
        <f t="shared" si="71"/>
        <v/>
      </c>
      <c r="L1376" s="1" t="e">
        <f ca="1">IF(AND(K1376&lt;&gt; "", COUNTIF(SAP!#REF!,K1376)&gt;0),"Matched", "")</f>
        <v>#REF!</v>
      </c>
      <c r="M1376" s="1" t="str">
        <f t="shared" si="72"/>
        <v/>
      </c>
      <c r="N1376" s="1" t="e">
        <f ca="1">IF(AND(M1376&lt;&gt; "", COUNTIF(SAP!#REF!,M1376)&gt;0),"Matched", "")</f>
        <v>#REF!</v>
      </c>
      <c r="O1376" s="1" t="str">
        <f t="shared" si="73"/>
        <v/>
      </c>
      <c r="P1376" s="1" t="e">
        <f ca="1">IF(AND(O1376&lt;&gt; "", COUNTIF(SAP!#REF!,O1376)&gt;0),"Matched", "")</f>
        <v>#REF!</v>
      </c>
      <c r="Q1376" s="1" t="str">
        <f ca="1">IF(D1376="AC","Logic4"&amp;"_"&amp;TEXT(C1376,"dd.mm.yyyy") &amp;"_"&amp; 803777.3,"")</f>
        <v>Logic4_09.02.2020_803777.3</v>
      </c>
      <c r="R1376" s="1" t="e">
        <f ca="1">IF(AND(Q1376&lt;&gt; "", COUNTIF(SAP!#REF!,Q1376)&gt;0),"Matched", "")</f>
        <v>#REF!</v>
      </c>
    </row>
    <row r="1377" spans="1:18">
      <c r="A1377" s="13">
        <v>11563327</v>
      </c>
      <c r="B1377" s="14">
        <v>43870</v>
      </c>
      <c r="C1377" s="14">
        <v>43870</v>
      </c>
      <c r="D1377" s="15" t="s">
        <v>10</v>
      </c>
      <c r="E1377" s="15">
        <v>0</v>
      </c>
      <c r="F1377" s="15">
        <v>0</v>
      </c>
      <c r="G1377" s="15">
        <v>4990</v>
      </c>
      <c r="H1377" s="15">
        <v>193981.63</v>
      </c>
      <c r="I1377" s="15" t="s">
        <v>11</v>
      </c>
      <c r="J1377" s="15" t="s">
        <v>12</v>
      </c>
      <c r="K1377" s="1" t="str">
        <f t="shared" si="71"/>
        <v/>
      </c>
      <c r="L1377" s="1" t="e">
        <f ca="1">IF(AND(K1377&lt;&gt; "", COUNTIF(SAP!#REF!,K1377)&gt;0),"Matched", "")</f>
        <v>#REF!</v>
      </c>
      <c r="M1377" s="1" t="str">
        <f t="shared" si="72"/>
        <v/>
      </c>
      <c r="N1377" s="1" t="e">
        <f ca="1">IF(AND(M1377&lt;&gt; "", COUNTIF(SAP!#REF!,M1377)&gt;0),"Matched", "")</f>
        <v>#REF!</v>
      </c>
      <c r="O1377" s="1" t="str">
        <f t="shared" si="73"/>
        <v/>
      </c>
      <c r="P1377" s="1" t="e">
        <f ca="1">IF(AND(O1377&lt;&gt; "", COUNTIF(SAP!#REF!,O1377)&gt;0),"Matched", "")</f>
        <v>#REF!</v>
      </c>
      <c r="Q1377" s="1" t="str">
        <f ca="1">IF(D1377="AC","Logic4"&amp;"_"&amp;TEXT(C1377,"dd.mm.yyyy") &amp;"_"&amp; 803777.3,"")</f>
        <v>Logic4_09.02.2020_803777.3</v>
      </c>
      <c r="R1377" s="1" t="e">
        <f ca="1">IF(AND(Q1377&lt;&gt; "", COUNTIF(SAP!#REF!,Q1377)&gt;0),"Matched", "")</f>
        <v>#REF!</v>
      </c>
    </row>
    <row r="1378" spans="1:18">
      <c r="A1378" s="9">
        <v>11563327</v>
      </c>
      <c r="B1378" s="10">
        <v>43870</v>
      </c>
      <c r="C1378" s="10">
        <v>43870</v>
      </c>
      <c r="D1378" s="11" t="s">
        <v>10</v>
      </c>
      <c r="E1378" s="11">
        <v>0</v>
      </c>
      <c r="F1378" s="11">
        <v>0</v>
      </c>
      <c r="G1378" s="11">
        <v>5113.8999999999996</v>
      </c>
      <c r="H1378" s="11">
        <v>199095.53</v>
      </c>
      <c r="I1378" s="11" t="s">
        <v>11</v>
      </c>
      <c r="J1378" s="11" t="s">
        <v>12</v>
      </c>
      <c r="K1378" s="1" t="str">
        <f t="shared" si="71"/>
        <v/>
      </c>
      <c r="L1378" s="1" t="e">
        <f ca="1">IF(AND(K1378&lt;&gt; "", COUNTIF(SAP!#REF!,K1378)&gt;0),"Matched", "")</f>
        <v>#REF!</v>
      </c>
      <c r="M1378" s="1" t="str">
        <f t="shared" si="72"/>
        <v/>
      </c>
      <c r="N1378" s="1" t="e">
        <f ca="1">IF(AND(M1378&lt;&gt; "", COUNTIF(SAP!#REF!,M1378)&gt;0),"Matched", "")</f>
        <v>#REF!</v>
      </c>
      <c r="O1378" s="1" t="str">
        <f t="shared" si="73"/>
        <v/>
      </c>
      <c r="P1378" s="1" t="e">
        <f ca="1">IF(AND(O1378&lt;&gt; "", COUNTIF(SAP!#REF!,O1378)&gt;0),"Matched", "")</f>
        <v>#REF!</v>
      </c>
      <c r="Q1378" s="1" t="str">
        <f ca="1">IF(D1378="AC","Logic4"&amp;"_"&amp;TEXT(C1378,"dd.mm.yyyy") &amp;"_"&amp; 803777.3,"")</f>
        <v>Logic4_09.02.2020_803777.3</v>
      </c>
      <c r="R1378" s="1" t="e">
        <f ca="1">IF(AND(Q1378&lt;&gt; "", COUNTIF(SAP!#REF!,Q1378)&gt;0),"Matched", "")</f>
        <v>#REF!</v>
      </c>
    </row>
    <row r="1379" spans="1:18">
      <c r="A1379" s="13">
        <v>11563327</v>
      </c>
      <c r="B1379" s="14">
        <v>43870</v>
      </c>
      <c r="C1379" s="14">
        <v>43870</v>
      </c>
      <c r="D1379" s="15" t="s">
        <v>10</v>
      </c>
      <c r="E1379" s="15">
        <v>0</v>
      </c>
      <c r="F1379" s="15">
        <v>0</v>
      </c>
      <c r="G1379" s="15">
        <v>5290</v>
      </c>
      <c r="H1379" s="15">
        <v>204385.53</v>
      </c>
      <c r="I1379" s="15" t="s">
        <v>11</v>
      </c>
      <c r="J1379" s="15" t="s">
        <v>12</v>
      </c>
      <c r="K1379" s="1" t="str">
        <f t="shared" si="71"/>
        <v/>
      </c>
      <c r="L1379" s="1" t="e">
        <f ca="1">IF(AND(K1379&lt;&gt; "", COUNTIF(SAP!#REF!,K1379)&gt;0),"Matched", "")</f>
        <v>#REF!</v>
      </c>
      <c r="M1379" s="1" t="str">
        <f t="shared" si="72"/>
        <v/>
      </c>
      <c r="N1379" s="1" t="e">
        <f ca="1">IF(AND(M1379&lt;&gt; "", COUNTIF(SAP!#REF!,M1379)&gt;0),"Matched", "")</f>
        <v>#REF!</v>
      </c>
      <c r="O1379" s="1" t="str">
        <f t="shared" si="73"/>
        <v/>
      </c>
      <c r="P1379" s="1" t="e">
        <f ca="1">IF(AND(O1379&lt;&gt; "", COUNTIF(SAP!#REF!,O1379)&gt;0),"Matched", "")</f>
        <v>#REF!</v>
      </c>
      <c r="Q1379" s="1" t="str">
        <f ca="1">IF(D1379="AC","Logic4"&amp;"_"&amp;TEXT(C1379,"dd.mm.yyyy") &amp;"_"&amp; 803777.3,"")</f>
        <v>Logic4_09.02.2020_803777.3</v>
      </c>
      <c r="R1379" s="1" t="e">
        <f ca="1">IF(AND(Q1379&lt;&gt; "", COUNTIF(SAP!#REF!,Q1379)&gt;0),"Matched", "")</f>
        <v>#REF!</v>
      </c>
    </row>
    <row r="1380" spans="1:18">
      <c r="A1380" s="9">
        <v>11563327</v>
      </c>
      <c r="B1380" s="10">
        <v>43870</v>
      </c>
      <c r="C1380" s="10">
        <v>43870</v>
      </c>
      <c r="D1380" s="11" t="s">
        <v>10</v>
      </c>
      <c r="E1380" s="11">
        <v>0</v>
      </c>
      <c r="F1380" s="11">
        <v>0</v>
      </c>
      <c r="G1380" s="11">
        <v>5386.05</v>
      </c>
      <c r="H1380" s="11">
        <v>209771.58</v>
      </c>
      <c r="I1380" s="11" t="s">
        <v>11</v>
      </c>
      <c r="J1380" s="11" t="s">
        <v>12</v>
      </c>
      <c r="K1380" s="1" t="str">
        <f t="shared" si="71"/>
        <v/>
      </c>
      <c r="L1380" s="1" t="e">
        <f ca="1">IF(AND(K1380&lt;&gt; "", COUNTIF(SAP!#REF!,K1380)&gt;0),"Matched", "")</f>
        <v>#REF!</v>
      </c>
      <c r="M1380" s="1" t="str">
        <f t="shared" si="72"/>
        <v/>
      </c>
      <c r="N1380" s="1" t="e">
        <f ca="1">IF(AND(M1380&lt;&gt; "", COUNTIF(SAP!#REF!,M1380)&gt;0),"Matched", "")</f>
        <v>#REF!</v>
      </c>
      <c r="O1380" s="1" t="str">
        <f t="shared" si="73"/>
        <v/>
      </c>
      <c r="P1380" s="1" t="e">
        <f ca="1">IF(AND(O1380&lt;&gt; "", COUNTIF(SAP!#REF!,O1380)&gt;0),"Matched", "")</f>
        <v>#REF!</v>
      </c>
      <c r="Q1380" s="1" t="str">
        <f ca="1">IF(D1380="AC","Logic4"&amp;"_"&amp;TEXT(C1380,"dd.mm.yyyy") &amp;"_"&amp; 803777.3,"")</f>
        <v>Logic4_09.02.2020_803777.3</v>
      </c>
      <c r="R1380" s="1" t="e">
        <f ca="1">IF(AND(Q1380&lt;&gt; "", COUNTIF(SAP!#REF!,Q1380)&gt;0),"Matched", "")</f>
        <v>#REF!</v>
      </c>
    </row>
    <row r="1381" spans="1:18">
      <c r="A1381" s="13">
        <v>11563327</v>
      </c>
      <c r="B1381" s="14">
        <v>43870</v>
      </c>
      <c r="C1381" s="14">
        <v>43870</v>
      </c>
      <c r="D1381" s="15" t="s">
        <v>10</v>
      </c>
      <c r="E1381" s="15">
        <v>0</v>
      </c>
      <c r="F1381" s="15">
        <v>0</v>
      </c>
      <c r="G1381" s="15">
        <v>5420</v>
      </c>
      <c r="H1381" s="15">
        <v>215191.58</v>
      </c>
      <c r="I1381" s="15" t="s">
        <v>11</v>
      </c>
      <c r="J1381" s="15" t="s">
        <v>12</v>
      </c>
      <c r="K1381" s="1" t="str">
        <f t="shared" si="71"/>
        <v/>
      </c>
      <c r="L1381" s="1" t="e">
        <f ca="1">IF(AND(K1381&lt;&gt; "", COUNTIF(SAP!#REF!,K1381)&gt;0),"Matched", "")</f>
        <v>#REF!</v>
      </c>
      <c r="M1381" s="1" t="str">
        <f t="shared" si="72"/>
        <v/>
      </c>
      <c r="N1381" s="1" t="e">
        <f ca="1">IF(AND(M1381&lt;&gt; "", COUNTIF(SAP!#REF!,M1381)&gt;0),"Matched", "")</f>
        <v>#REF!</v>
      </c>
      <c r="O1381" s="1" t="str">
        <f t="shared" si="73"/>
        <v/>
      </c>
      <c r="P1381" s="1" t="e">
        <f ca="1">IF(AND(O1381&lt;&gt; "", COUNTIF(SAP!#REF!,O1381)&gt;0),"Matched", "")</f>
        <v>#REF!</v>
      </c>
      <c r="Q1381" s="1" t="str">
        <f ca="1">IF(D1381="AC","Logic4"&amp;"_"&amp;TEXT(C1381,"dd.mm.yyyy") &amp;"_"&amp; 803777.3,"")</f>
        <v>Logic4_09.02.2020_803777.3</v>
      </c>
      <c r="R1381" s="1" t="e">
        <f ca="1">IF(AND(Q1381&lt;&gt; "", COUNTIF(SAP!#REF!,Q1381)&gt;0),"Matched", "")</f>
        <v>#REF!</v>
      </c>
    </row>
    <row r="1382" spans="1:18">
      <c r="A1382" s="9">
        <v>11563327</v>
      </c>
      <c r="B1382" s="10">
        <v>43870</v>
      </c>
      <c r="C1382" s="10">
        <v>43870</v>
      </c>
      <c r="D1382" s="11" t="s">
        <v>10</v>
      </c>
      <c r="E1382" s="11">
        <v>0</v>
      </c>
      <c r="F1382" s="11">
        <v>0</v>
      </c>
      <c r="G1382" s="11">
        <v>5522.35</v>
      </c>
      <c r="H1382" s="11">
        <v>220713.93</v>
      </c>
      <c r="I1382" s="11" t="s">
        <v>11</v>
      </c>
      <c r="J1382" s="11" t="s">
        <v>12</v>
      </c>
      <c r="K1382" s="1" t="str">
        <f t="shared" si="71"/>
        <v/>
      </c>
      <c r="L1382" s="1" t="e">
        <f ca="1">IF(AND(K1382&lt;&gt; "", COUNTIF(SAP!#REF!,K1382)&gt;0),"Matched", "")</f>
        <v>#REF!</v>
      </c>
      <c r="M1382" s="1" t="str">
        <f t="shared" si="72"/>
        <v/>
      </c>
      <c r="N1382" s="1" t="e">
        <f ca="1">IF(AND(M1382&lt;&gt; "", COUNTIF(SAP!#REF!,M1382)&gt;0),"Matched", "")</f>
        <v>#REF!</v>
      </c>
      <c r="O1382" s="1" t="str">
        <f t="shared" si="73"/>
        <v/>
      </c>
      <c r="P1382" s="1" t="e">
        <f ca="1">IF(AND(O1382&lt;&gt; "", COUNTIF(SAP!#REF!,O1382)&gt;0),"Matched", "")</f>
        <v>#REF!</v>
      </c>
      <c r="Q1382" s="1" t="str">
        <f ca="1">IF(D1382="AC","Logic4"&amp;"_"&amp;TEXT(C1382,"dd.mm.yyyy") &amp;"_"&amp; 803777.3,"")</f>
        <v>Logic4_09.02.2020_803777.3</v>
      </c>
      <c r="R1382" s="1" t="e">
        <f ca="1">IF(AND(Q1382&lt;&gt; "", COUNTIF(SAP!#REF!,Q1382)&gt;0),"Matched", "")</f>
        <v>#REF!</v>
      </c>
    </row>
    <row r="1383" spans="1:18">
      <c r="A1383" s="13">
        <v>11563327</v>
      </c>
      <c r="B1383" s="14">
        <v>43870</v>
      </c>
      <c r="C1383" s="14">
        <v>43870</v>
      </c>
      <c r="D1383" s="15" t="s">
        <v>10</v>
      </c>
      <c r="E1383" s="15">
        <v>0</v>
      </c>
      <c r="F1383" s="15">
        <v>0</v>
      </c>
      <c r="G1383" s="15">
        <v>5680</v>
      </c>
      <c r="H1383" s="15">
        <v>226393.93</v>
      </c>
      <c r="I1383" s="15" t="s">
        <v>11</v>
      </c>
      <c r="J1383" s="15" t="s">
        <v>12</v>
      </c>
      <c r="K1383" s="1" t="str">
        <f t="shared" si="71"/>
        <v/>
      </c>
      <c r="L1383" s="1" t="e">
        <f ca="1">IF(AND(K1383&lt;&gt; "", COUNTIF(SAP!#REF!,K1383)&gt;0),"Matched", "")</f>
        <v>#REF!</v>
      </c>
      <c r="M1383" s="1" t="str">
        <f t="shared" si="72"/>
        <v/>
      </c>
      <c r="N1383" s="1" t="e">
        <f ca="1">IF(AND(M1383&lt;&gt; "", COUNTIF(SAP!#REF!,M1383)&gt;0),"Matched", "")</f>
        <v>#REF!</v>
      </c>
      <c r="O1383" s="1" t="str">
        <f t="shared" si="73"/>
        <v/>
      </c>
      <c r="P1383" s="1" t="e">
        <f ca="1">IF(AND(O1383&lt;&gt; "", COUNTIF(SAP!#REF!,O1383)&gt;0),"Matched", "")</f>
        <v>#REF!</v>
      </c>
      <c r="Q1383" s="1" t="str">
        <f ca="1">IF(D1383="AC","Logic4"&amp;"_"&amp;TEXT(C1383,"dd.mm.yyyy") &amp;"_"&amp; 803777.3,"")</f>
        <v>Logic4_09.02.2020_803777.3</v>
      </c>
      <c r="R1383" s="1" t="e">
        <f ca="1">IF(AND(Q1383&lt;&gt; "", COUNTIF(SAP!#REF!,Q1383)&gt;0),"Matched", "")</f>
        <v>#REF!</v>
      </c>
    </row>
    <row r="1384" spans="1:18">
      <c r="A1384" s="9">
        <v>11563327</v>
      </c>
      <c r="B1384" s="10">
        <v>43870</v>
      </c>
      <c r="C1384" s="10">
        <v>43870</v>
      </c>
      <c r="D1384" s="11" t="s">
        <v>10</v>
      </c>
      <c r="E1384" s="11">
        <v>0</v>
      </c>
      <c r="F1384" s="11">
        <v>0</v>
      </c>
      <c r="G1384" s="11">
        <v>5730</v>
      </c>
      <c r="H1384" s="11">
        <v>232123.93</v>
      </c>
      <c r="I1384" s="11" t="s">
        <v>11</v>
      </c>
      <c r="J1384" s="11" t="s">
        <v>12</v>
      </c>
      <c r="K1384" s="1" t="str">
        <f t="shared" si="71"/>
        <v/>
      </c>
      <c r="L1384" s="1" t="e">
        <f ca="1">IF(AND(K1384&lt;&gt; "", COUNTIF(SAP!#REF!,K1384)&gt;0),"Matched", "")</f>
        <v>#REF!</v>
      </c>
      <c r="M1384" s="1" t="str">
        <f t="shared" si="72"/>
        <v/>
      </c>
      <c r="N1384" s="1" t="e">
        <f ca="1">IF(AND(M1384&lt;&gt; "", COUNTIF(SAP!#REF!,M1384)&gt;0),"Matched", "")</f>
        <v>#REF!</v>
      </c>
      <c r="O1384" s="1" t="str">
        <f t="shared" si="73"/>
        <v/>
      </c>
      <c r="P1384" s="1" t="e">
        <f ca="1">IF(AND(O1384&lt;&gt; "", COUNTIF(SAP!#REF!,O1384)&gt;0),"Matched", "")</f>
        <v>#REF!</v>
      </c>
      <c r="Q1384" s="1" t="str">
        <f ca="1">IF(D1384="AC","Logic4"&amp;"_"&amp;TEXT(C1384,"dd.mm.yyyy") &amp;"_"&amp; 803777.3,"")</f>
        <v>Logic4_09.02.2020_803777.3</v>
      </c>
      <c r="R1384" s="1" t="e">
        <f ca="1">IF(AND(Q1384&lt;&gt; "", COUNTIF(SAP!#REF!,Q1384)&gt;0),"Matched", "")</f>
        <v>#REF!</v>
      </c>
    </row>
    <row r="1385" spans="1:18">
      <c r="A1385" s="13">
        <v>11563327</v>
      </c>
      <c r="B1385" s="14">
        <v>43870</v>
      </c>
      <c r="C1385" s="14">
        <v>43870</v>
      </c>
      <c r="D1385" s="15" t="s">
        <v>10</v>
      </c>
      <c r="E1385" s="15">
        <v>0</v>
      </c>
      <c r="F1385" s="15">
        <v>0</v>
      </c>
      <c r="G1385" s="15">
        <v>5737.4</v>
      </c>
      <c r="H1385" s="15">
        <v>237861.33</v>
      </c>
      <c r="I1385" s="15" t="s">
        <v>11</v>
      </c>
      <c r="J1385" s="15" t="s">
        <v>12</v>
      </c>
      <c r="K1385" s="1" t="str">
        <f t="shared" si="71"/>
        <v/>
      </c>
      <c r="L1385" s="1" t="e">
        <f ca="1">IF(AND(K1385&lt;&gt; "", COUNTIF(SAP!#REF!,K1385)&gt;0),"Matched", "")</f>
        <v>#REF!</v>
      </c>
      <c r="M1385" s="1" t="str">
        <f t="shared" si="72"/>
        <v/>
      </c>
      <c r="N1385" s="1" t="e">
        <f ca="1">IF(AND(M1385&lt;&gt; "", COUNTIF(SAP!#REF!,M1385)&gt;0),"Matched", "")</f>
        <v>#REF!</v>
      </c>
      <c r="O1385" s="1" t="str">
        <f t="shared" si="73"/>
        <v/>
      </c>
      <c r="P1385" s="1" t="e">
        <f ca="1">IF(AND(O1385&lt;&gt; "", COUNTIF(SAP!#REF!,O1385)&gt;0),"Matched", "")</f>
        <v>#REF!</v>
      </c>
      <c r="Q1385" s="1" t="str">
        <f ca="1">IF(D1385="AC","Logic4"&amp;"_"&amp;TEXT(C1385,"dd.mm.yyyy") &amp;"_"&amp; 803777.3,"")</f>
        <v>Logic4_09.02.2020_803777.3</v>
      </c>
      <c r="R1385" s="1" t="e">
        <f ca="1">IF(AND(Q1385&lt;&gt; "", COUNTIF(SAP!#REF!,Q1385)&gt;0),"Matched", "")</f>
        <v>#REF!</v>
      </c>
    </row>
    <row r="1386" spans="1:18">
      <c r="A1386" s="9">
        <v>11563327</v>
      </c>
      <c r="B1386" s="10">
        <v>43870</v>
      </c>
      <c r="C1386" s="10">
        <v>43870</v>
      </c>
      <c r="D1386" s="11" t="s">
        <v>10</v>
      </c>
      <c r="E1386" s="11">
        <v>0</v>
      </c>
      <c r="F1386" s="11">
        <v>0</v>
      </c>
      <c r="G1386" s="11">
        <v>5942.8</v>
      </c>
      <c r="H1386" s="11">
        <v>243804.13</v>
      </c>
      <c r="I1386" s="11" t="s">
        <v>11</v>
      </c>
      <c r="J1386" s="11" t="s">
        <v>12</v>
      </c>
      <c r="K1386" s="1" t="str">
        <f t="shared" si="71"/>
        <v/>
      </c>
      <c r="L1386" s="1" t="e">
        <f ca="1">IF(AND(K1386&lt;&gt; "", COUNTIF(SAP!#REF!,K1386)&gt;0),"Matched", "")</f>
        <v>#REF!</v>
      </c>
      <c r="M1386" s="1" t="str">
        <f t="shared" si="72"/>
        <v/>
      </c>
      <c r="N1386" s="1" t="e">
        <f ca="1">IF(AND(M1386&lt;&gt; "", COUNTIF(SAP!#REF!,M1386)&gt;0),"Matched", "")</f>
        <v>#REF!</v>
      </c>
      <c r="O1386" s="1" t="str">
        <f t="shared" si="73"/>
        <v/>
      </c>
      <c r="P1386" s="1" t="e">
        <f ca="1">IF(AND(O1386&lt;&gt; "", COUNTIF(SAP!#REF!,O1386)&gt;0),"Matched", "")</f>
        <v>#REF!</v>
      </c>
      <c r="Q1386" s="1" t="str">
        <f ca="1">IF(D1386="AC","Logic4"&amp;"_"&amp;TEXT(C1386,"dd.mm.yyyy") &amp;"_"&amp; 803777.3,"")</f>
        <v>Logic4_09.02.2020_803777.3</v>
      </c>
      <c r="R1386" s="1" t="e">
        <f ca="1">IF(AND(Q1386&lt;&gt; "", COUNTIF(SAP!#REF!,Q1386)&gt;0),"Matched", "")</f>
        <v>#REF!</v>
      </c>
    </row>
    <row r="1387" spans="1:18">
      <c r="A1387" s="13">
        <v>11563327</v>
      </c>
      <c r="B1387" s="14">
        <v>43870</v>
      </c>
      <c r="C1387" s="14">
        <v>43870</v>
      </c>
      <c r="D1387" s="15" t="s">
        <v>10</v>
      </c>
      <c r="E1387" s="15">
        <v>0</v>
      </c>
      <c r="F1387" s="15">
        <v>0</v>
      </c>
      <c r="G1387" s="15">
        <v>6110</v>
      </c>
      <c r="H1387" s="15">
        <v>249914.13</v>
      </c>
      <c r="I1387" s="15" t="s">
        <v>11</v>
      </c>
      <c r="J1387" s="15" t="s">
        <v>12</v>
      </c>
      <c r="K1387" s="1" t="str">
        <f t="shared" si="71"/>
        <v/>
      </c>
      <c r="L1387" s="1" t="e">
        <f ca="1">IF(AND(K1387&lt;&gt; "", COUNTIF(SAP!#REF!,K1387)&gt;0),"Matched", "")</f>
        <v>#REF!</v>
      </c>
      <c r="M1387" s="1" t="str">
        <f t="shared" si="72"/>
        <v/>
      </c>
      <c r="N1387" s="1" t="e">
        <f ca="1">IF(AND(M1387&lt;&gt; "", COUNTIF(SAP!#REF!,M1387)&gt;0),"Matched", "")</f>
        <v>#REF!</v>
      </c>
      <c r="O1387" s="1" t="str">
        <f t="shared" si="73"/>
        <v/>
      </c>
      <c r="P1387" s="1" t="e">
        <f ca="1">IF(AND(O1387&lt;&gt; "", COUNTIF(SAP!#REF!,O1387)&gt;0),"Matched", "")</f>
        <v>#REF!</v>
      </c>
      <c r="Q1387" s="1" t="str">
        <f ca="1">IF(D1387="AC","Logic4"&amp;"_"&amp;TEXT(C1387,"dd.mm.yyyy") &amp;"_"&amp; 803777.3,"")</f>
        <v>Logic4_09.02.2020_803777.3</v>
      </c>
      <c r="R1387" s="1" t="e">
        <f ca="1">IF(AND(Q1387&lt;&gt; "", COUNTIF(SAP!#REF!,Q1387)&gt;0),"Matched", "")</f>
        <v>#REF!</v>
      </c>
    </row>
    <row r="1388" spans="1:18">
      <c r="A1388" s="9">
        <v>11563327</v>
      </c>
      <c r="B1388" s="10">
        <v>43870</v>
      </c>
      <c r="C1388" s="10">
        <v>43870</v>
      </c>
      <c r="D1388" s="11" t="s">
        <v>10</v>
      </c>
      <c r="E1388" s="11">
        <v>0</v>
      </c>
      <c r="F1388" s="11">
        <v>0</v>
      </c>
      <c r="G1388" s="11">
        <v>6547</v>
      </c>
      <c r="H1388" s="11">
        <v>256461.13</v>
      </c>
      <c r="I1388" s="11" t="s">
        <v>11</v>
      </c>
      <c r="J1388" s="11" t="s">
        <v>12</v>
      </c>
      <c r="K1388" s="1" t="str">
        <f t="shared" si="71"/>
        <v/>
      </c>
      <c r="L1388" s="1" t="e">
        <f ca="1">IF(AND(K1388&lt;&gt; "", COUNTIF(SAP!#REF!,K1388)&gt;0),"Matched", "")</f>
        <v>#REF!</v>
      </c>
      <c r="M1388" s="1" t="str">
        <f t="shared" si="72"/>
        <v/>
      </c>
      <c r="N1388" s="1" t="e">
        <f ca="1">IF(AND(M1388&lt;&gt; "", COUNTIF(SAP!#REF!,M1388)&gt;0),"Matched", "")</f>
        <v>#REF!</v>
      </c>
      <c r="O1388" s="1" t="str">
        <f t="shared" si="73"/>
        <v/>
      </c>
      <c r="P1388" s="1" t="e">
        <f ca="1">IF(AND(O1388&lt;&gt; "", COUNTIF(SAP!#REF!,O1388)&gt;0),"Matched", "")</f>
        <v>#REF!</v>
      </c>
      <c r="Q1388" s="1" t="str">
        <f ca="1">IF(D1388="AC","Logic4"&amp;"_"&amp;TEXT(C1388,"dd.mm.yyyy") &amp;"_"&amp; 803777.3,"")</f>
        <v>Logic4_09.02.2020_803777.3</v>
      </c>
      <c r="R1388" s="1" t="e">
        <f ca="1">IF(AND(Q1388&lt;&gt; "", COUNTIF(SAP!#REF!,Q1388)&gt;0),"Matched", "")</f>
        <v>#REF!</v>
      </c>
    </row>
    <row r="1389" spans="1:18">
      <c r="A1389" s="13">
        <v>11563327</v>
      </c>
      <c r="B1389" s="14">
        <v>43870</v>
      </c>
      <c r="C1389" s="14">
        <v>43870</v>
      </c>
      <c r="D1389" s="15" t="s">
        <v>10</v>
      </c>
      <c r="E1389" s="15">
        <v>0</v>
      </c>
      <c r="F1389" s="15">
        <v>0</v>
      </c>
      <c r="G1389" s="15">
        <v>6650.4</v>
      </c>
      <c r="H1389" s="15">
        <v>263111.53000000003</v>
      </c>
      <c r="I1389" s="15" t="s">
        <v>11</v>
      </c>
      <c r="J1389" s="15" t="s">
        <v>12</v>
      </c>
      <c r="K1389" s="1" t="str">
        <f t="shared" si="71"/>
        <v/>
      </c>
      <c r="L1389" s="1" t="e">
        <f ca="1">IF(AND(K1389&lt;&gt; "", COUNTIF(SAP!#REF!,K1389)&gt;0),"Matched", "")</f>
        <v>#REF!</v>
      </c>
      <c r="M1389" s="1" t="str">
        <f t="shared" si="72"/>
        <v/>
      </c>
      <c r="N1389" s="1" t="e">
        <f ca="1">IF(AND(M1389&lt;&gt; "", COUNTIF(SAP!#REF!,M1389)&gt;0),"Matched", "")</f>
        <v>#REF!</v>
      </c>
      <c r="O1389" s="1" t="str">
        <f t="shared" si="73"/>
        <v/>
      </c>
      <c r="P1389" s="1" t="e">
        <f ca="1">IF(AND(O1389&lt;&gt; "", COUNTIF(SAP!#REF!,O1389)&gt;0),"Matched", "")</f>
        <v>#REF!</v>
      </c>
      <c r="Q1389" s="1" t="str">
        <f ca="1">IF(D1389="AC","Logic4"&amp;"_"&amp;TEXT(C1389,"dd.mm.yyyy") &amp;"_"&amp; 803777.3,"")</f>
        <v>Logic4_09.02.2020_803777.3</v>
      </c>
      <c r="R1389" s="1" t="e">
        <f ca="1">IF(AND(Q1389&lt;&gt; "", COUNTIF(SAP!#REF!,Q1389)&gt;0),"Matched", "")</f>
        <v>#REF!</v>
      </c>
    </row>
    <row r="1390" spans="1:18">
      <c r="A1390" s="9">
        <v>11563327</v>
      </c>
      <c r="B1390" s="10">
        <v>43870</v>
      </c>
      <c r="C1390" s="10">
        <v>43870</v>
      </c>
      <c r="D1390" s="11" t="s">
        <v>10</v>
      </c>
      <c r="E1390" s="11">
        <v>0</v>
      </c>
      <c r="F1390" s="11">
        <v>0</v>
      </c>
      <c r="G1390" s="11">
        <v>6790</v>
      </c>
      <c r="H1390" s="11">
        <v>269901.53000000003</v>
      </c>
      <c r="I1390" s="11" t="s">
        <v>11</v>
      </c>
      <c r="J1390" s="11" t="s">
        <v>12</v>
      </c>
      <c r="K1390" s="1" t="str">
        <f t="shared" si="71"/>
        <v/>
      </c>
      <c r="L1390" s="1" t="e">
        <f ca="1">IF(AND(K1390&lt;&gt; "", COUNTIF(SAP!#REF!,K1390)&gt;0),"Matched", "")</f>
        <v>#REF!</v>
      </c>
      <c r="M1390" s="1" t="str">
        <f t="shared" si="72"/>
        <v/>
      </c>
      <c r="N1390" s="1" t="e">
        <f ca="1">IF(AND(M1390&lt;&gt; "", COUNTIF(SAP!#REF!,M1390)&gt;0),"Matched", "")</f>
        <v>#REF!</v>
      </c>
      <c r="O1390" s="1" t="str">
        <f t="shared" si="73"/>
        <v/>
      </c>
      <c r="P1390" s="1" t="e">
        <f ca="1">IF(AND(O1390&lt;&gt; "", COUNTIF(SAP!#REF!,O1390)&gt;0),"Matched", "")</f>
        <v>#REF!</v>
      </c>
      <c r="Q1390" s="1" t="str">
        <f ca="1">IF(D1390="AC","Logic4"&amp;"_"&amp;TEXT(C1390,"dd.mm.yyyy") &amp;"_"&amp; 803777.3,"")</f>
        <v>Logic4_09.02.2020_803777.3</v>
      </c>
      <c r="R1390" s="1" t="e">
        <f ca="1">IF(AND(Q1390&lt;&gt; "", COUNTIF(SAP!#REF!,Q1390)&gt;0),"Matched", "")</f>
        <v>#REF!</v>
      </c>
    </row>
    <row r="1391" spans="1:18">
      <c r="A1391" s="13">
        <v>11563327</v>
      </c>
      <c r="B1391" s="14">
        <v>43870</v>
      </c>
      <c r="C1391" s="14">
        <v>43870</v>
      </c>
      <c r="D1391" s="15" t="s">
        <v>10</v>
      </c>
      <c r="E1391" s="15">
        <v>0</v>
      </c>
      <c r="F1391" s="15">
        <v>0</v>
      </c>
      <c r="G1391" s="15">
        <v>6861</v>
      </c>
      <c r="H1391" s="15">
        <v>276762.53000000003</v>
      </c>
      <c r="I1391" s="15" t="s">
        <v>11</v>
      </c>
      <c r="J1391" s="15" t="s">
        <v>12</v>
      </c>
      <c r="K1391" s="1" t="str">
        <f t="shared" si="71"/>
        <v/>
      </c>
      <c r="L1391" s="1" t="e">
        <f ca="1">IF(AND(K1391&lt;&gt; "", COUNTIF(SAP!#REF!,K1391)&gt;0),"Matched", "")</f>
        <v>#REF!</v>
      </c>
      <c r="M1391" s="1" t="str">
        <f t="shared" si="72"/>
        <v/>
      </c>
      <c r="N1391" s="1" t="e">
        <f ca="1">IF(AND(M1391&lt;&gt; "", COUNTIF(SAP!#REF!,M1391)&gt;0),"Matched", "")</f>
        <v>#REF!</v>
      </c>
      <c r="O1391" s="1" t="str">
        <f t="shared" si="73"/>
        <v/>
      </c>
      <c r="P1391" s="1" t="e">
        <f ca="1">IF(AND(O1391&lt;&gt; "", COUNTIF(SAP!#REF!,O1391)&gt;0),"Matched", "")</f>
        <v>#REF!</v>
      </c>
      <c r="Q1391" s="1" t="str">
        <f ca="1">IF(D1391="AC","Logic4"&amp;"_"&amp;TEXT(C1391,"dd.mm.yyyy") &amp;"_"&amp; 803777.3,"")</f>
        <v>Logic4_09.02.2020_803777.3</v>
      </c>
      <c r="R1391" s="1" t="e">
        <f ca="1">IF(AND(Q1391&lt;&gt; "", COUNTIF(SAP!#REF!,Q1391)&gt;0),"Matched", "")</f>
        <v>#REF!</v>
      </c>
    </row>
    <row r="1392" spans="1:18">
      <c r="A1392" s="9">
        <v>11563327</v>
      </c>
      <c r="B1392" s="10">
        <v>43870</v>
      </c>
      <c r="C1392" s="10">
        <v>43870</v>
      </c>
      <c r="D1392" s="11" t="s">
        <v>10</v>
      </c>
      <c r="E1392" s="11">
        <v>0</v>
      </c>
      <c r="F1392" s="11">
        <v>0</v>
      </c>
      <c r="G1392" s="11">
        <v>6891.08</v>
      </c>
      <c r="H1392" s="11">
        <v>283653.61</v>
      </c>
      <c r="I1392" s="11" t="s">
        <v>11</v>
      </c>
      <c r="J1392" s="11" t="s">
        <v>12</v>
      </c>
      <c r="K1392" s="1" t="str">
        <f t="shared" si="71"/>
        <v/>
      </c>
      <c r="L1392" s="1" t="e">
        <f ca="1">IF(AND(K1392&lt;&gt; "", COUNTIF(SAP!#REF!,K1392)&gt;0),"Matched", "")</f>
        <v>#REF!</v>
      </c>
      <c r="M1392" s="1" t="str">
        <f t="shared" si="72"/>
        <v/>
      </c>
      <c r="N1392" s="1" t="e">
        <f ca="1">IF(AND(M1392&lt;&gt; "", COUNTIF(SAP!#REF!,M1392)&gt;0),"Matched", "")</f>
        <v>#REF!</v>
      </c>
      <c r="O1392" s="1" t="str">
        <f t="shared" si="73"/>
        <v/>
      </c>
      <c r="P1392" s="1" t="e">
        <f ca="1">IF(AND(O1392&lt;&gt; "", COUNTIF(SAP!#REF!,O1392)&gt;0),"Matched", "")</f>
        <v>#REF!</v>
      </c>
      <c r="Q1392" s="1" t="str">
        <f ca="1">IF(D1392="AC","Logic4"&amp;"_"&amp;TEXT(C1392,"dd.mm.yyyy") &amp;"_"&amp; 803777.3,"")</f>
        <v>Logic4_09.02.2020_803777.3</v>
      </c>
      <c r="R1392" s="1" t="e">
        <f ca="1">IF(AND(Q1392&lt;&gt; "", COUNTIF(SAP!#REF!,Q1392)&gt;0),"Matched", "")</f>
        <v>#REF!</v>
      </c>
    </row>
    <row r="1393" spans="1:18">
      <c r="A1393" s="13">
        <v>11563327</v>
      </c>
      <c r="B1393" s="14">
        <v>43870</v>
      </c>
      <c r="C1393" s="14">
        <v>43870</v>
      </c>
      <c r="D1393" s="15" t="s">
        <v>10</v>
      </c>
      <c r="E1393" s="15">
        <v>0</v>
      </c>
      <c r="F1393" s="15">
        <v>0</v>
      </c>
      <c r="G1393" s="15">
        <v>7140</v>
      </c>
      <c r="H1393" s="15">
        <v>290793.61</v>
      </c>
      <c r="I1393" s="15" t="s">
        <v>11</v>
      </c>
      <c r="J1393" s="15" t="s">
        <v>12</v>
      </c>
      <c r="K1393" s="1" t="str">
        <f t="shared" si="71"/>
        <v/>
      </c>
      <c r="L1393" s="1" t="e">
        <f ca="1">IF(AND(K1393&lt;&gt; "", COUNTIF(SAP!#REF!,K1393)&gt;0),"Matched", "")</f>
        <v>#REF!</v>
      </c>
      <c r="M1393" s="1" t="str">
        <f t="shared" si="72"/>
        <v/>
      </c>
      <c r="N1393" s="1" t="e">
        <f ca="1">IF(AND(M1393&lt;&gt; "", COUNTIF(SAP!#REF!,M1393)&gt;0),"Matched", "")</f>
        <v>#REF!</v>
      </c>
      <c r="O1393" s="1" t="str">
        <f t="shared" si="73"/>
        <v/>
      </c>
      <c r="P1393" s="1" t="e">
        <f ca="1">IF(AND(O1393&lt;&gt; "", COUNTIF(SAP!#REF!,O1393)&gt;0),"Matched", "")</f>
        <v>#REF!</v>
      </c>
      <c r="Q1393" s="1" t="str">
        <f ca="1">IF(D1393="AC","Logic4"&amp;"_"&amp;TEXT(C1393,"dd.mm.yyyy") &amp;"_"&amp; 803777.3,"")</f>
        <v>Logic4_09.02.2020_803777.3</v>
      </c>
      <c r="R1393" s="1" t="e">
        <f ca="1">IF(AND(Q1393&lt;&gt; "", COUNTIF(SAP!#REF!,Q1393)&gt;0),"Matched", "")</f>
        <v>#REF!</v>
      </c>
    </row>
    <row r="1394" spans="1:18">
      <c r="A1394" s="9">
        <v>11563327</v>
      </c>
      <c r="B1394" s="10">
        <v>43870</v>
      </c>
      <c r="C1394" s="10">
        <v>43870</v>
      </c>
      <c r="D1394" s="11" t="s">
        <v>10</v>
      </c>
      <c r="E1394" s="11">
        <v>0</v>
      </c>
      <c r="F1394" s="11">
        <v>0</v>
      </c>
      <c r="G1394" s="11">
        <v>7200</v>
      </c>
      <c r="H1394" s="11">
        <v>297993.61</v>
      </c>
      <c r="I1394" s="11" t="s">
        <v>11</v>
      </c>
      <c r="J1394" s="11" t="s">
        <v>12</v>
      </c>
      <c r="K1394" s="1" t="str">
        <f t="shared" si="71"/>
        <v/>
      </c>
      <c r="L1394" s="1" t="e">
        <f ca="1">IF(AND(K1394&lt;&gt; "", COUNTIF(SAP!#REF!,K1394)&gt;0),"Matched", "")</f>
        <v>#REF!</v>
      </c>
      <c r="M1394" s="1" t="str">
        <f t="shared" si="72"/>
        <v/>
      </c>
      <c r="N1394" s="1" t="e">
        <f ca="1">IF(AND(M1394&lt;&gt; "", COUNTIF(SAP!#REF!,M1394)&gt;0),"Matched", "")</f>
        <v>#REF!</v>
      </c>
      <c r="O1394" s="1" t="str">
        <f t="shared" si="73"/>
        <v/>
      </c>
      <c r="P1394" s="1" t="e">
        <f ca="1">IF(AND(O1394&lt;&gt; "", COUNTIF(SAP!#REF!,O1394)&gt;0),"Matched", "")</f>
        <v>#REF!</v>
      </c>
      <c r="Q1394" s="1" t="str">
        <f ca="1">IF(D1394="AC","Logic4"&amp;"_"&amp;TEXT(C1394,"dd.mm.yyyy") &amp;"_"&amp; 803777.3,"")</f>
        <v>Logic4_09.02.2020_803777.3</v>
      </c>
      <c r="R1394" s="1" t="e">
        <f ca="1">IF(AND(Q1394&lt;&gt; "", COUNTIF(SAP!#REF!,Q1394)&gt;0),"Matched", "")</f>
        <v>#REF!</v>
      </c>
    </row>
    <row r="1395" spans="1:18">
      <c r="A1395" s="13">
        <v>11563327</v>
      </c>
      <c r="B1395" s="14">
        <v>43870</v>
      </c>
      <c r="C1395" s="14">
        <v>43870</v>
      </c>
      <c r="D1395" s="15" t="s">
        <v>10</v>
      </c>
      <c r="E1395" s="15">
        <v>0</v>
      </c>
      <c r="F1395" s="15">
        <v>0</v>
      </c>
      <c r="G1395" s="15">
        <v>7319.3</v>
      </c>
      <c r="H1395" s="15">
        <v>305312.90999999997</v>
      </c>
      <c r="I1395" s="15" t="s">
        <v>11</v>
      </c>
      <c r="J1395" s="15" t="s">
        <v>12</v>
      </c>
      <c r="K1395" s="1" t="str">
        <f t="shared" si="71"/>
        <v/>
      </c>
      <c r="L1395" s="1" t="e">
        <f ca="1">IF(AND(K1395&lt;&gt; "", COUNTIF(SAP!#REF!,K1395)&gt;0),"Matched", "")</f>
        <v>#REF!</v>
      </c>
      <c r="M1395" s="1" t="str">
        <f t="shared" si="72"/>
        <v/>
      </c>
      <c r="N1395" s="1" t="e">
        <f ca="1">IF(AND(M1395&lt;&gt; "", COUNTIF(SAP!#REF!,M1395)&gt;0),"Matched", "")</f>
        <v>#REF!</v>
      </c>
      <c r="O1395" s="1" t="str">
        <f t="shared" si="73"/>
        <v/>
      </c>
      <c r="P1395" s="1" t="e">
        <f ca="1">IF(AND(O1395&lt;&gt; "", COUNTIF(SAP!#REF!,O1395)&gt;0),"Matched", "")</f>
        <v>#REF!</v>
      </c>
      <c r="Q1395" s="1" t="str">
        <f ca="1">IF(D1395="AC","Logic4"&amp;"_"&amp;TEXT(C1395,"dd.mm.yyyy") &amp;"_"&amp; 803777.3,"")</f>
        <v>Logic4_09.02.2020_803777.3</v>
      </c>
      <c r="R1395" s="1" t="e">
        <f ca="1">IF(AND(Q1395&lt;&gt; "", COUNTIF(SAP!#REF!,Q1395)&gt;0),"Matched", "")</f>
        <v>#REF!</v>
      </c>
    </row>
    <row r="1396" spans="1:18">
      <c r="A1396" s="9">
        <v>11563327</v>
      </c>
      <c r="B1396" s="10">
        <v>43870</v>
      </c>
      <c r="C1396" s="10">
        <v>43870</v>
      </c>
      <c r="D1396" s="11" t="s">
        <v>10</v>
      </c>
      <c r="E1396" s="11">
        <v>0</v>
      </c>
      <c r="F1396" s="11">
        <v>0</v>
      </c>
      <c r="G1396" s="11">
        <v>7330</v>
      </c>
      <c r="H1396" s="11">
        <v>312642.90999999997</v>
      </c>
      <c r="I1396" s="11" t="s">
        <v>11</v>
      </c>
      <c r="J1396" s="11" t="s">
        <v>12</v>
      </c>
      <c r="K1396" s="1" t="str">
        <f t="shared" si="71"/>
        <v/>
      </c>
      <c r="L1396" s="1" t="e">
        <f ca="1">IF(AND(K1396&lt;&gt; "", COUNTIF(SAP!#REF!,K1396)&gt;0),"Matched", "")</f>
        <v>#REF!</v>
      </c>
      <c r="M1396" s="1" t="str">
        <f t="shared" si="72"/>
        <v/>
      </c>
      <c r="N1396" s="1" t="e">
        <f ca="1">IF(AND(M1396&lt;&gt; "", COUNTIF(SAP!#REF!,M1396)&gt;0),"Matched", "")</f>
        <v>#REF!</v>
      </c>
      <c r="O1396" s="1" t="str">
        <f t="shared" si="73"/>
        <v/>
      </c>
      <c r="P1396" s="1" t="e">
        <f ca="1">IF(AND(O1396&lt;&gt; "", COUNTIF(SAP!#REF!,O1396)&gt;0),"Matched", "")</f>
        <v>#REF!</v>
      </c>
      <c r="Q1396" s="1" t="str">
        <f ca="1">IF(D1396="AC","Logic4"&amp;"_"&amp;TEXT(C1396,"dd.mm.yyyy") &amp;"_"&amp; 803777.3,"")</f>
        <v>Logic4_09.02.2020_803777.3</v>
      </c>
      <c r="R1396" s="1" t="e">
        <f ca="1">IF(AND(Q1396&lt;&gt; "", COUNTIF(SAP!#REF!,Q1396)&gt;0),"Matched", "")</f>
        <v>#REF!</v>
      </c>
    </row>
    <row r="1397" spans="1:18">
      <c r="A1397" s="13">
        <v>11563327</v>
      </c>
      <c r="B1397" s="14">
        <v>43870</v>
      </c>
      <c r="C1397" s="14">
        <v>43870</v>
      </c>
      <c r="D1397" s="15" t="s">
        <v>10</v>
      </c>
      <c r="E1397" s="15">
        <v>0</v>
      </c>
      <c r="F1397" s="15">
        <v>0</v>
      </c>
      <c r="G1397" s="15">
        <v>7340</v>
      </c>
      <c r="H1397" s="15">
        <v>319982.90999999997</v>
      </c>
      <c r="I1397" s="15" t="s">
        <v>11</v>
      </c>
      <c r="J1397" s="15" t="s">
        <v>12</v>
      </c>
      <c r="K1397" s="1" t="str">
        <f t="shared" si="71"/>
        <v/>
      </c>
      <c r="L1397" s="1" t="e">
        <f ca="1">IF(AND(K1397&lt;&gt; "", COUNTIF(SAP!#REF!,K1397)&gt;0),"Matched", "")</f>
        <v>#REF!</v>
      </c>
      <c r="M1397" s="1" t="str">
        <f t="shared" si="72"/>
        <v/>
      </c>
      <c r="N1397" s="1" t="e">
        <f ca="1">IF(AND(M1397&lt;&gt; "", COUNTIF(SAP!#REF!,M1397)&gt;0),"Matched", "")</f>
        <v>#REF!</v>
      </c>
      <c r="O1397" s="1" t="str">
        <f t="shared" si="73"/>
        <v/>
      </c>
      <c r="P1397" s="1" t="e">
        <f ca="1">IF(AND(O1397&lt;&gt; "", COUNTIF(SAP!#REF!,O1397)&gt;0),"Matched", "")</f>
        <v>#REF!</v>
      </c>
      <c r="Q1397" s="1" t="str">
        <f ca="1">IF(D1397="AC","Logic4"&amp;"_"&amp;TEXT(C1397,"dd.mm.yyyy") &amp;"_"&amp; 803777.3,"")</f>
        <v>Logic4_09.02.2020_803777.3</v>
      </c>
      <c r="R1397" s="1" t="e">
        <f ca="1">IF(AND(Q1397&lt;&gt; "", COUNTIF(SAP!#REF!,Q1397)&gt;0),"Matched", "")</f>
        <v>#REF!</v>
      </c>
    </row>
    <row r="1398" spans="1:18">
      <c r="A1398" s="9">
        <v>11563327</v>
      </c>
      <c r="B1398" s="10">
        <v>43870</v>
      </c>
      <c r="C1398" s="10">
        <v>43870</v>
      </c>
      <c r="D1398" s="11" t="s">
        <v>10</v>
      </c>
      <c r="E1398" s="11">
        <v>0</v>
      </c>
      <c r="F1398" s="11">
        <v>0</v>
      </c>
      <c r="G1398" s="11">
        <v>7680</v>
      </c>
      <c r="H1398" s="11">
        <v>327662.90999999997</v>
      </c>
      <c r="I1398" s="11" t="s">
        <v>11</v>
      </c>
      <c r="J1398" s="11" t="s">
        <v>12</v>
      </c>
      <c r="K1398" s="1" t="str">
        <f t="shared" si="71"/>
        <v/>
      </c>
      <c r="L1398" s="1" t="e">
        <f ca="1">IF(AND(K1398&lt;&gt; "", COUNTIF(SAP!#REF!,K1398)&gt;0),"Matched", "")</f>
        <v>#REF!</v>
      </c>
      <c r="M1398" s="1" t="str">
        <f t="shared" si="72"/>
        <v/>
      </c>
      <c r="N1398" s="1" t="e">
        <f ca="1">IF(AND(M1398&lt;&gt; "", COUNTIF(SAP!#REF!,M1398)&gt;0),"Matched", "")</f>
        <v>#REF!</v>
      </c>
      <c r="O1398" s="1" t="str">
        <f t="shared" si="73"/>
        <v/>
      </c>
      <c r="P1398" s="1" t="e">
        <f ca="1">IF(AND(O1398&lt;&gt; "", COUNTIF(SAP!#REF!,O1398)&gt;0),"Matched", "")</f>
        <v>#REF!</v>
      </c>
      <c r="Q1398" s="1" t="str">
        <f ca="1">IF(D1398="AC","Logic4"&amp;"_"&amp;TEXT(C1398,"dd.mm.yyyy") &amp;"_"&amp; 803777.3,"")</f>
        <v>Logic4_09.02.2020_803777.3</v>
      </c>
      <c r="R1398" s="1" t="e">
        <f ca="1">IF(AND(Q1398&lt;&gt; "", COUNTIF(SAP!#REF!,Q1398)&gt;0),"Matched", "")</f>
        <v>#REF!</v>
      </c>
    </row>
    <row r="1399" spans="1:18">
      <c r="A1399" s="13">
        <v>11563327</v>
      </c>
      <c r="B1399" s="14">
        <v>43870</v>
      </c>
      <c r="C1399" s="14">
        <v>43870</v>
      </c>
      <c r="D1399" s="15" t="s">
        <v>10</v>
      </c>
      <c r="E1399" s="15">
        <v>0</v>
      </c>
      <c r="F1399" s="15">
        <v>0</v>
      </c>
      <c r="G1399" s="15">
        <v>7840</v>
      </c>
      <c r="H1399" s="15">
        <v>335502.90999999997</v>
      </c>
      <c r="I1399" s="15" t="s">
        <v>11</v>
      </c>
      <c r="J1399" s="15" t="s">
        <v>12</v>
      </c>
      <c r="K1399" s="1" t="str">
        <f t="shared" si="71"/>
        <v/>
      </c>
      <c r="L1399" s="1" t="e">
        <f ca="1">IF(AND(K1399&lt;&gt; "", COUNTIF(SAP!#REF!,K1399)&gt;0),"Matched", "")</f>
        <v>#REF!</v>
      </c>
      <c r="M1399" s="1" t="str">
        <f t="shared" si="72"/>
        <v/>
      </c>
      <c r="N1399" s="1" t="e">
        <f ca="1">IF(AND(M1399&lt;&gt; "", COUNTIF(SAP!#REF!,M1399)&gt;0),"Matched", "")</f>
        <v>#REF!</v>
      </c>
      <c r="O1399" s="1" t="str">
        <f t="shared" si="73"/>
        <v/>
      </c>
      <c r="P1399" s="1" t="e">
        <f ca="1">IF(AND(O1399&lt;&gt; "", COUNTIF(SAP!#REF!,O1399)&gt;0),"Matched", "")</f>
        <v>#REF!</v>
      </c>
      <c r="Q1399" s="1" t="str">
        <f ca="1">IF(D1399="AC","Logic4"&amp;"_"&amp;TEXT(C1399,"dd.mm.yyyy") &amp;"_"&amp; 803777.3,"")</f>
        <v>Logic4_09.02.2020_803777.3</v>
      </c>
      <c r="R1399" s="1" t="e">
        <f ca="1">IF(AND(Q1399&lt;&gt; "", COUNTIF(SAP!#REF!,Q1399)&gt;0),"Matched", "")</f>
        <v>#REF!</v>
      </c>
    </row>
    <row r="1400" spans="1:18">
      <c r="A1400" s="9">
        <v>11563327</v>
      </c>
      <c r="B1400" s="10">
        <v>43870</v>
      </c>
      <c r="C1400" s="10">
        <v>43870</v>
      </c>
      <c r="D1400" s="11" t="s">
        <v>10</v>
      </c>
      <c r="E1400" s="11">
        <v>0</v>
      </c>
      <c r="F1400" s="11">
        <v>0</v>
      </c>
      <c r="G1400" s="11">
        <v>7935.7</v>
      </c>
      <c r="H1400" s="11">
        <v>343438.61</v>
      </c>
      <c r="I1400" s="11" t="s">
        <v>11</v>
      </c>
      <c r="J1400" s="11" t="s">
        <v>12</v>
      </c>
      <c r="K1400" s="1" t="str">
        <f t="shared" si="71"/>
        <v/>
      </c>
      <c r="L1400" s="1" t="e">
        <f ca="1">IF(AND(K1400&lt;&gt; "", COUNTIF(SAP!#REF!,K1400)&gt;0),"Matched", "")</f>
        <v>#REF!</v>
      </c>
      <c r="M1400" s="1" t="str">
        <f t="shared" si="72"/>
        <v/>
      </c>
      <c r="N1400" s="1" t="e">
        <f ca="1">IF(AND(M1400&lt;&gt; "", COUNTIF(SAP!#REF!,M1400)&gt;0),"Matched", "")</f>
        <v>#REF!</v>
      </c>
      <c r="O1400" s="1" t="str">
        <f t="shared" si="73"/>
        <v/>
      </c>
      <c r="P1400" s="1" t="e">
        <f ca="1">IF(AND(O1400&lt;&gt; "", COUNTIF(SAP!#REF!,O1400)&gt;0),"Matched", "")</f>
        <v>#REF!</v>
      </c>
      <c r="Q1400" s="1" t="str">
        <f ca="1">IF(D1400="AC","Logic4"&amp;"_"&amp;TEXT(C1400,"dd.mm.yyyy") &amp;"_"&amp; 803777.3,"")</f>
        <v>Logic4_09.02.2020_803777.3</v>
      </c>
      <c r="R1400" s="1" t="e">
        <f ca="1">IF(AND(Q1400&lt;&gt; "", COUNTIF(SAP!#REF!,Q1400)&gt;0),"Matched", "")</f>
        <v>#REF!</v>
      </c>
    </row>
    <row r="1401" spans="1:18">
      <c r="A1401" s="13">
        <v>11563327</v>
      </c>
      <c r="B1401" s="14">
        <v>43870</v>
      </c>
      <c r="C1401" s="14">
        <v>43870</v>
      </c>
      <c r="D1401" s="15" t="s">
        <v>10</v>
      </c>
      <c r="E1401" s="15">
        <v>0</v>
      </c>
      <c r="F1401" s="15">
        <v>0</v>
      </c>
      <c r="G1401" s="15">
        <v>8050</v>
      </c>
      <c r="H1401" s="15">
        <v>351488.61</v>
      </c>
      <c r="I1401" s="15" t="s">
        <v>11</v>
      </c>
      <c r="J1401" s="15" t="s">
        <v>12</v>
      </c>
      <c r="K1401" s="1" t="str">
        <f t="shared" si="71"/>
        <v/>
      </c>
      <c r="L1401" s="1" t="e">
        <f ca="1">IF(AND(K1401&lt;&gt; "", COUNTIF(SAP!#REF!,K1401)&gt;0),"Matched", "")</f>
        <v>#REF!</v>
      </c>
      <c r="M1401" s="1" t="str">
        <f t="shared" si="72"/>
        <v/>
      </c>
      <c r="N1401" s="1" t="e">
        <f ca="1">IF(AND(M1401&lt;&gt; "", COUNTIF(SAP!#REF!,M1401)&gt;0),"Matched", "")</f>
        <v>#REF!</v>
      </c>
      <c r="O1401" s="1" t="str">
        <f t="shared" si="73"/>
        <v/>
      </c>
      <c r="P1401" s="1" t="e">
        <f ca="1">IF(AND(O1401&lt;&gt; "", COUNTIF(SAP!#REF!,O1401)&gt;0),"Matched", "")</f>
        <v>#REF!</v>
      </c>
      <c r="Q1401" s="1" t="str">
        <f ca="1">IF(D1401="AC","Logic4"&amp;"_"&amp;TEXT(C1401,"dd.mm.yyyy") &amp;"_"&amp; 803777.3,"")</f>
        <v>Logic4_09.02.2020_803777.3</v>
      </c>
      <c r="R1401" s="1" t="e">
        <f ca="1">IF(AND(Q1401&lt;&gt; "", COUNTIF(SAP!#REF!,Q1401)&gt;0),"Matched", "")</f>
        <v>#REF!</v>
      </c>
    </row>
    <row r="1402" spans="1:18">
      <c r="A1402" s="9">
        <v>11563327</v>
      </c>
      <c r="B1402" s="10">
        <v>43870</v>
      </c>
      <c r="C1402" s="10">
        <v>43870</v>
      </c>
      <c r="D1402" s="11" t="s">
        <v>10</v>
      </c>
      <c r="E1402" s="11">
        <v>0</v>
      </c>
      <c r="F1402" s="11">
        <v>0</v>
      </c>
      <c r="G1402" s="11">
        <v>8060.88</v>
      </c>
      <c r="H1402" s="11">
        <v>359549.49</v>
      </c>
      <c r="I1402" s="11" t="s">
        <v>11</v>
      </c>
      <c r="J1402" s="11" t="s">
        <v>12</v>
      </c>
      <c r="K1402" s="1" t="str">
        <f t="shared" si="71"/>
        <v/>
      </c>
      <c r="L1402" s="1" t="e">
        <f ca="1">IF(AND(K1402&lt;&gt; "", COUNTIF(SAP!#REF!,K1402)&gt;0),"Matched", "")</f>
        <v>#REF!</v>
      </c>
      <c r="M1402" s="1" t="str">
        <f t="shared" si="72"/>
        <v/>
      </c>
      <c r="N1402" s="1" t="e">
        <f ca="1">IF(AND(M1402&lt;&gt; "", COUNTIF(SAP!#REF!,M1402)&gt;0),"Matched", "")</f>
        <v>#REF!</v>
      </c>
      <c r="O1402" s="1" t="str">
        <f t="shared" si="73"/>
        <v/>
      </c>
      <c r="P1402" s="1" t="e">
        <f ca="1">IF(AND(O1402&lt;&gt; "", COUNTIF(SAP!#REF!,O1402)&gt;0),"Matched", "")</f>
        <v>#REF!</v>
      </c>
      <c r="Q1402" s="1" t="str">
        <f ca="1">IF(D1402="AC","Logic4"&amp;"_"&amp;TEXT(C1402,"dd.mm.yyyy") &amp;"_"&amp; 803777.3,"")</f>
        <v>Logic4_09.02.2020_803777.3</v>
      </c>
      <c r="R1402" s="1" t="e">
        <f ca="1">IF(AND(Q1402&lt;&gt; "", COUNTIF(SAP!#REF!,Q1402)&gt;0),"Matched", "")</f>
        <v>#REF!</v>
      </c>
    </row>
    <row r="1403" spans="1:18">
      <c r="A1403" s="13">
        <v>11563327</v>
      </c>
      <c r="B1403" s="14">
        <v>43870</v>
      </c>
      <c r="C1403" s="14">
        <v>43870</v>
      </c>
      <c r="D1403" s="15" t="s">
        <v>10</v>
      </c>
      <c r="E1403" s="15">
        <v>0</v>
      </c>
      <c r="F1403" s="15">
        <v>0</v>
      </c>
      <c r="G1403" s="15">
        <v>8169.5</v>
      </c>
      <c r="H1403" s="15">
        <v>367718.99</v>
      </c>
      <c r="I1403" s="15" t="s">
        <v>11</v>
      </c>
      <c r="J1403" s="15" t="s">
        <v>12</v>
      </c>
      <c r="K1403" s="1" t="str">
        <f t="shared" si="71"/>
        <v/>
      </c>
      <c r="L1403" s="1" t="e">
        <f ca="1">IF(AND(K1403&lt;&gt; "", COUNTIF(SAP!#REF!,K1403)&gt;0),"Matched", "")</f>
        <v>#REF!</v>
      </c>
      <c r="M1403" s="1" t="str">
        <f t="shared" si="72"/>
        <v/>
      </c>
      <c r="N1403" s="1" t="e">
        <f ca="1">IF(AND(M1403&lt;&gt; "", COUNTIF(SAP!#REF!,M1403)&gt;0),"Matched", "")</f>
        <v>#REF!</v>
      </c>
      <c r="O1403" s="1" t="str">
        <f t="shared" si="73"/>
        <v/>
      </c>
      <c r="P1403" s="1" t="e">
        <f ca="1">IF(AND(O1403&lt;&gt; "", COUNTIF(SAP!#REF!,O1403)&gt;0),"Matched", "")</f>
        <v>#REF!</v>
      </c>
      <c r="Q1403" s="1" t="str">
        <f ca="1">IF(D1403="AC","Logic4"&amp;"_"&amp;TEXT(C1403,"dd.mm.yyyy") &amp;"_"&amp; 803777.3,"")</f>
        <v>Logic4_09.02.2020_803777.3</v>
      </c>
      <c r="R1403" s="1" t="e">
        <f ca="1">IF(AND(Q1403&lt;&gt; "", COUNTIF(SAP!#REF!,Q1403)&gt;0),"Matched", "")</f>
        <v>#REF!</v>
      </c>
    </row>
    <row r="1404" spans="1:18">
      <c r="A1404" s="9">
        <v>11563327</v>
      </c>
      <c r="B1404" s="10">
        <v>43870</v>
      </c>
      <c r="C1404" s="10">
        <v>43870</v>
      </c>
      <c r="D1404" s="11" t="s">
        <v>10</v>
      </c>
      <c r="E1404" s="11">
        <v>0</v>
      </c>
      <c r="F1404" s="11">
        <v>0</v>
      </c>
      <c r="G1404" s="11">
        <v>8265.2000000000007</v>
      </c>
      <c r="H1404" s="11">
        <v>375984.19</v>
      </c>
      <c r="I1404" s="11" t="s">
        <v>11</v>
      </c>
      <c r="J1404" s="11" t="s">
        <v>12</v>
      </c>
      <c r="K1404" s="1" t="str">
        <f t="shared" si="71"/>
        <v/>
      </c>
      <c r="L1404" s="1" t="e">
        <f ca="1">IF(AND(K1404&lt;&gt; "", COUNTIF(SAP!#REF!,K1404)&gt;0),"Matched", "")</f>
        <v>#REF!</v>
      </c>
      <c r="M1404" s="1" t="str">
        <f t="shared" si="72"/>
        <v/>
      </c>
      <c r="N1404" s="1" t="e">
        <f ca="1">IF(AND(M1404&lt;&gt; "", COUNTIF(SAP!#REF!,M1404)&gt;0),"Matched", "")</f>
        <v>#REF!</v>
      </c>
      <c r="O1404" s="1" t="str">
        <f t="shared" si="73"/>
        <v/>
      </c>
      <c r="P1404" s="1" t="e">
        <f ca="1">IF(AND(O1404&lt;&gt; "", COUNTIF(SAP!#REF!,O1404)&gt;0),"Matched", "")</f>
        <v>#REF!</v>
      </c>
      <c r="Q1404" s="1" t="str">
        <f ca="1">IF(D1404="AC","Logic4"&amp;"_"&amp;TEXT(C1404,"dd.mm.yyyy") &amp;"_"&amp; 803777.3,"")</f>
        <v>Logic4_09.02.2020_803777.3</v>
      </c>
      <c r="R1404" s="1" t="e">
        <f ca="1">IF(AND(Q1404&lt;&gt; "", COUNTIF(SAP!#REF!,Q1404)&gt;0),"Matched", "")</f>
        <v>#REF!</v>
      </c>
    </row>
    <row r="1405" spans="1:18">
      <c r="A1405" s="13">
        <v>11563327</v>
      </c>
      <c r="B1405" s="14">
        <v>43870</v>
      </c>
      <c r="C1405" s="14">
        <v>43870</v>
      </c>
      <c r="D1405" s="15" t="s">
        <v>10</v>
      </c>
      <c r="E1405" s="15">
        <v>0</v>
      </c>
      <c r="F1405" s="15">
        <v>0</v>
      </c>
      <c r="G1405" s="15">
        <v>8376.48</v>
      </c>
      <c r="H1405" s="15">
        <v>384360.67</v>
      </c>
      <c r="I1405" s="15" t="s">
        <v>11</v>
      </c>
      <c r="J1405" s="15" t="s">
        <v>12</v>
      </c>
      <c r="K1405" s="1" t="str">
        <f t="shared" si="71"/>
        <v/>
      </c>
      <c r="L1405" s="1" t="e">
        <f ca="1">IF(AND(K1405&lt;&gt; "", COUNTIF(SAP!#REF!,K1405)&gt;0),"Matched", "")</f>
        <v>#REF!</v>
      </c>
      <c r="M1405" s="1" t="str">
        <f t="shared" si="72"/>
        <v/>
      </c>
      <c r="N1405" s="1" t="e">
        <f ca="1">IF(AND(M1405&lt;&gt; "", COUNTIF(SAP!#REF!,M1405)&gt;0),"Matched", "")</f>
        <v>#REF!</v>
      </c>
      <c r="O1405" s="1" t="str">
        <f t="shared" si="73"/>
        <v/>
      </c>
      <c r="P1405" s="1" t="e">
        <f ca="1">IF(AND(O1405&lt;&gt; "", COUNTIF(SAP!#REF!,O1405)&gt;0),"Matched", "")</f>
        <v>#REF!</v>
      </c>
      <c r="Q1405" s="1" t="str">
        <f ca="1">IF(D1405="AC","Logic4"&amp;"_"&amp;TEXT(C1405,"dd.mm.yyyy") &amp;"_"&amp; 803777.3,"")</f>
        <v>Logic4_09.02.2020_803777.3</v>
      </c>
      <c r="R1405" s="1" t="e">
        <f ca="1">IF(AND(Q1405&lt;&gt; "", COUNTIF(SAP!#REF!,Q1405)&gt;0),"Matched", "")</f>
        <v>#REF!</v>
      </c>
    </row>
    <row r="1406" spans="1:18">
      <c r="A1406" s="9">
        <v>11563327</v>
      </c>
      <c r="B1406" s="10">
        <v>43870</v>
      </c>
      <c r="C1406" s="10">
        <v>43870</v>
      </c>
      <c r="D1406" s="11" t="s">
        <v>10</v>
      </c>
      <c r="E1406" s="11">
        <v>0</v>
      </c>
      <c r="F1406" s="11">
        <v>0</v>
      </c>
      <c r="G1406" s="11">
        <v>8460</v>
      </c>
      <c r="H1406" s="11">
        <v>392820.67</v>
      </c>
      <c r="I1406" s="11" t="s">
        <v>11</v>
      </c>
      <c r="J1406" s="11" t="s">
        <v>12</v>
      </c>
      <c r="K1406" s="1" t="str">
        <f t="shared" si="71"/>
        <v/>
      </c>
      <c r="L1406" s="1" t="e">
        <f ca="1">IF(AND(K1406&lt;&gt; "", COUNTIF(SAP!#REF!,K1406)&gt;0),"Matched", "")</f>
        <v>#REF!</v>
      </c>
      <c r="M1406" s="1" t="str">
        <f t="shared" si="72"/>
        <v/>
      </c>
      <c r="N1406" s="1" t="e">
        <f ca="1">IF(AND(M1406&lt;&gt; "", COUNTIF(SAP!#REF!,M1406)&gt;0),"Matched", "")</f>
        <v>#REF!</v>
      </c>
      <c r="O1406" s="1" t="str">
        <f t="shared" si="73"/>
        <v/>
      </c>
      <c r="P1406" s="1" t="e">
        <f ca="1">IF(AND(O1406&lt;&gt; "", COUNTIF(SAP!#REF!,O1406)&gt;0),"Matched", "")</f>
        <v>#REF!</v>
      </c>
      <c r="Q1406" s="1" t="str">
        <f ca="1">IF(D1406="AC","Logic4"&amp;"_"&amp;TEXT(C1406,"dd.mm.yyyy") &amp;"_"&amp; 803777.3,"")</f>
        <v>Logic4_09.02.2020_803777.3</v>
      </c>
      <c r="R1406" s="1" t="e">
        <f ca="1">IF(AND(Q1406&lt;&gt; "", COUNTIF(SAP!#REF!,Q1406)&gt;0),"Matched", "")</f>
        <v>#REF!</v>
      </c>
    </row>
    <row r="1407" spans="1:18">
      <c r="A1407" s="13">
        <v>11563327</v>
      </c>
      <c r="B1407" s="14">
        <v>43870</v>
      </c>
      <c r="C1407" s="14">
        <v>43870</v>
      </c>
      <c r="D1407" s="15" t="s">
        <v>10</v>
      </c>
      <c r="E1407" s="15">
        <v>0</v>
      </c>
      <c r="F1407" s="15">
        <v>0</v>
      </c>
      <c r="G1407" s="15">
        <v>8728</v>
      </c>
      <c r="H1407" s="15">
        <v>401548.67</v>
      </c>
      <c r="I1407" s="15" t="s">
        <v>11</v>
      </c>
      <c r="J1407" s="15" t="s">
        <v>12</v>
      </c>
      <c r="K1407" s="1" t="str">
        <f t="shared" si="71"/>
        <v/>
      </c>
      <c r="L1407" s="1" t="e">
        <f ca="1">IF(AND(K1407&lt;&gt; "", COUNTIF(SAP!#REF!,K1407)&gt;0),"Matched", "")</f>
        <v>#REF!</v>
      </c>
      <c r="M1407" s="1" t="str">
        <f t="shared" si="72"/>
        <v/>
      </c>
      <c r="N1407" s="1" t="e">
        <f ca="1">IF(AND(M1407&lt;&gt; "", COUNTIF(SAP!#REF!,M1407)&gt;0),"Matched", "")</f>
        <v>#REF!</v>
      </c>
      <c r="O1407" s="1" t="str">
        <f t="shared" si="73"/>
        <v/>
      </c>
      <c r="P1407" s="1" t="e">
        <f ca="1">IF(AND(O1407&lt;&gt; "", COUNTIF(SAP!#REF!,O1407)&gt;0),"Matched", "")</f>
        <v>#REF!</v>
      </c>
      <c r="Q1407" s="1" t="str">
        <f ca="1">IF(D1407="AC","Logic4"&amp;"_"&amp;TEXT(C1407,"dd.mm.yyyy") &amp;"_"&amp; 803777.3,"")</f>
        <v>Logic4_09.02.2020_803777.3</v>
      </c>
      <c r="R1407" s="1" t="e">
        <f ca="1">IF(AND(Q1407&lt;&gt; "", COUNTIF(SAP!#REF!,Q1407)&gt;0),"Matched", "")</f>
        <v>#REF!</v>
      </c>
    </row>
    <row r="1408" spans="1:18">
      <c r="A1408" s="9">
        <v>11563327</v>
      </c>
      <c r="B1408" s="10">
        <v>43870</v>
      </c>
      <c r="C1408" s="10">
        <v>43870</v>
      </c>
      <c r="D1408" s="11" t="s">
        <v>10</v>
      </c>
      <c r="E1408" s="11">
        <v>0</v>
      </c>
      <c r="F1408" s="11">
        <v>0</v>
      </c>
      <c r="G1408" s="11">
        <v>8732.56</v>
      </c>
      <c r="H1408" s="11">
        <v>410281.23</v>
      </c>
      <c r="I1408" s="11" t="s">
        <v>11</v>
      </c>
      <c r="J1408" s="11" t="s">
        <v>12</v>
      </c>
      <c r="K1408" s="1" t="str">
        <f t="shared" si="71"/>
        <v/>
      </c>
      <c r="L1408" s="1" t="e">
        <f ca="1">IF(AND(K1408&lt;&gt; "", COUNTIF(SAP!#REF!,K1408)&gt;0),"Matched", "")</f>
        <v>#REF!</v>
      </c>
      <c r="M1408" s="1" t="str">
        <f t="shared" si="72"/>
        <v/>
      </c>
      <c r="N1408" s="1" t="e">
        <f ca="1">IF(AND(M1408&lt;&gt; "", COUNTIF(SAP!#REF!,M1408)&gt;0),"Matched", "")</f>
        <v>#REF!</v>
      </c>
      <c r="O1408" s="1" t="str">
        <f t="shared" si="73"/>
        <v/>
      </c>
      <c r="P1408" s="1" t="e">
        <f ca="1">IF(AND(O1408&lt;&gt; "", COUNTIF(SAP!#REF!,O1408)&gt;0),"Matched", "")</f>
        <v>#REF!</v>
      </c>
      <c r="Q1408" s="1" t="str">
        <f ca="1">IF(D1408="AC","Logic4"&amp;"_"&amp;TEXT(C1408,"dd.mm.yyyy") &amp;"_"&amp; 803777.3,"")</f>
        <v>Logic4_09.02.2020_803777.3</v>
      </c>
      <c r="R1408" s="1" t="e">
        <f ca="1">IF(AND(Q1408&lt;&gt; "", COUNTIF(SAP!#REF!,Q1408)&gt;0),"Matched", "")</f>
        <v>#REF!</v>
      </c>
    </row>
    <row r="1409" spans="1:18">
      <c r="A1409" s="13">
        <v>11563327</v>
      </c>
      <c r="B1409" s="14">
        <v>43870</v>
      </c>
      <c r="C1409" s="14">
        <v>43870</v>
      </c>
      <c r="D1409" s="15" t="s">
        <v>10</v>
      </c>
      <c r="E1409" s="15">
        <v>0</v>
      </c>
      <c r="F1409" s="15">
        <v>0</v>
      </c>
      <c r="G1409" s="15">
        <v>9343.9</v>
      </c>
      <c r="H1409" s="15">
        <v>419625.13</v>
      </c>
      <c r="I1409" s="15" t="s">
        <v>11</v>
      </c>
      <c r="J1409" s="15" t="s">
        <v>12</v>
      </c>
      <c r="K1409" s="1" t="str">
        <f t="shared" si="71"/>
        <v/>
      </c>
      <c r="L1409" s="1" t="e">
        <f ca="1">IF(AND(K1409&lt;&gt; "", COUNTIF(SAP!#REF!,K1409)&gt;0),"Matched", "")</f>
        <v>#REF!</v>
      </c>
      <c r="M1409" s="1" t="str">
        <f t="shared" si="72"/>
        <v/>
      </c>
      <c r="N1409" s="1" t="e">
        <f ca="1">IF(AND(M1409&lt;&gt; "", COUNTIF(SAP!#REF!,M1409)&gt;0),"Matched", "")</f>
        <v>#REF!</v>
      </c>
      <c r="O1409" s="1" t="str">
        <f t="shared" si="73"/>
        <v/>
      </c>
      <c r="P1409" s="1" t="e">
        <f ca="1">IF(AND(O1409&lt;&gt; "", COUNTIF(SAP!#REF!,O1409)&gt;0),"Matched", "")</f>
        <v>#REF!</v>
      </c>
      <c r="Q1409" s="1" t="str">
        <f ca="1">IF(D1409="AC","Logic4"&amp;"_"&amp;TEXT(C1409,"dd.mm.yyyy") &amp;"_"&amp; 803777.3,"")</f>
        <v>Logic4_09.02.2020_803777.3</v>
      </c>
      <c r="R1409" s="1" t="e">
        <f ca="1">IF(AND(Q1409&lt;&gt; "", COUNTIF(SAP!#REF!,Q1409)&gt;0),"Matched", "")</f>
        <v>#REF!</v>
      </c>
    </row>
    <row r="1410" spans="1:18">
      <c r="A1410" s="9">
        <v>11563327</v>
      </c>
      <c r="B1410" s="10">
        <v>43870</v>
      </c>
      <c r="C1410" s="10">
        <v>43870</v>
      </c>
      <c r="D1410" s="11" t="s">
        <v>10</v>
      </c>
      <c r="E1410" s="11">
        <v>0</v>
      </c>
      <c r="F1410" s="11">
        <v>0</v>
      </c>
      <c r="G1410" s="11">
        <v>9574</v>
      </c>
      <c r="H1410" s="11">
        <v>429199.13</v>
      </c>
      <c r="I1410" s="11" t="s">
        <v>11</v>
      </c>
      <c r="J1410" s="11" t="s">
        <v>12</v>
      </c>
      <c r="K1410" s="1" t="str">
        <f t="shared" si="71"/>
        <v/>
      </c>
      <c r="L1410" s="1" t="e">
        <f ca="1">IF(AND(K1410&lt;&gt; "", COUNTIF(SAP!#REF!,K1410)&gt;0),"Matched", "")</f>
        <v>#REF!</v>
      </c>
      <c r="M1410" s="1" t="str">
        <f t="shared" si="72"/>
        <v/>
      </c>
      <c r="N1410" s="1" t="e">
        <f ca="1">IF(AND(M1410&lt;&gt; "", COUNTIF(SAP!#REF!,M1410)&gt;0),"Matched", "")</f>
        <v>#REF!</v>
      </c>
      <c r="O1410" s="1" t="str">
        <f t="shared" si="73"/>
        <v/>
      </c>
      <c r="P1410" s="1" t="e">
        <f ca="1">IF(AND(O1410&lt;&gt; "", COUNTIF(SAP!#REF!,O1410)&gt;0),"Matched", "")</f>
        <v>#REF!</v>
      </c>
      <c r="Q1410" s="1" t="str">
        <f ca="1">IF(D1410="AC","Logic4"&amp;"_"&amp;TEXT(C1410,"dd.mm.yyyy") &amp;"_"&amp; 803777.3,"")</f>
        <v>Logic4_09.02.2020_803777.3</v>
      </c>
      <c r="R1410" s="1" t="e">
        <f ca="1">IF(AND(Q1410&lt;&gt; "", COUNTIF(SAP!#REF!,Q1410)&gt;0),"Matched", "")</f>
        <v>#REF!</v>
      </c>
    </row>
    <row r="1411" spans="1:18">
      <c r="A1411" s="13">
        <v>11563327</v>
      </c>
      <c r="B1411" s="14">
        <v>43870</v>
      </c>
      <c r="C1411" s="14">
        <v>43870</v>
      </c>
      <c r="D1411" s="15" t="s">
        <v>10</v>
      </c>
      <c r="E1411" s="15">
        <v>0</v>
      </c>
      <c r="F1411" s="15">
        <v>0</v>
      </c>
      <c r="G1411" s="15">
        <v>9750</v>
      </c>
      <c r="H1411" s="15">
        <v>438949.13</v>
      </c>
      <c r="I1411" s="15" t="s">
        <v>11</v>
      </c>
      <c r="J1411" s="15" t="s">
        <v>12</v>
      </c>
      <c r="K1411" s="1" t="str">
        <f t="shared" ref="K1411:K1474" si="74">IF(D1411="TF","Logic1"&amp;"_"&amp;TEXT(C1411, "mm") &amp;"_"&amp; F1411,"")</f>
        <v/>
      </c>
      <c r="L1411" s="1" t="e">
        <f ca="1">IF(AND(K1411&lt;&gt; "", COUNTIF(SAP!#REF!,K1411)&gt;0),"Matched", "")</f>
        <v>#REF!</v>
      </c>
      <c r="M1411" s="1" t="str">
        <f t="shared" si="72"/>
        <v/>
      </c>
      <c r="N1411" s="1" t="e">
        <f ca="1">IF(AND(M1411&lt;&gt; "", COUNTIF(SAP!#REF!,M1411)&gt;0),"Matched", "")</f>
        <v>#REF!</v>
      </c>
      <c r="O1411" s="1" t="str">
        <f t="shared" si="73"/>
        <v/>
      </c>
      <c r="P1411" s="1" t="e">
        <f ca="1">IF(AND(O1411&lt;&gt; "", COUNTIF(SAP!#REF!,O1411)&gt;0),"Matched", "")</f>
        <v>#REF!</v>
      </c>
      <c r="Q1411" s="1" t="str">
        <f ca="1">IF(D1411="AC","Logic4"&amp;"_"&amp;TEXT(C1411,"dd.mm.yyyy") &amp;"_"&amp; 803777.3,"")</f>
        <v>Logic4_09.02.2020_803777.3</v>
      </c>
      <c r="R1411" s="1" t="e">
        <f ca="1">IF(AND(Q1411&lt;&gt; "", COUNTIF(SAP!#REF!,Q1411)&gt;0),"Matched", "")</f>
        <v>#REF!</v>
      </c>
    </row>
    <row r="1412" spans="1:18">
      <c r="A1412" s="9">
        <v>11563327</v>
      </c>
      <c r="B1412" s="10">
        <v>43870</v>
      </c>
      <c r="C1412" s="10">
        <v>43870</v>
      </c>
      <c r="D1412" s="11" t="s">
        <v>10</v>
      </c>
      <c r="E1412" s="11">
        <v>0</v>
      </c>
      <c r="F1412" s="11">
        <v>0</v>
      </c>
      <c r="G1412" s="11">
        <v>9757.1</v>
      </c>
      <c r="H1412" s="11">
        <v>448706.23</v>
      </c>
      <c r="I1412" s="11" t="s">
        <v>11</v>
      </c>
      <c r="J1412" s="11" t="s">
        <v>12</v>
      </c>
      <c r="K1412" s="1" t="str">
        <f t="shared" si="74"/>
        <v/>
      </c>
      <c r="L1412" s="1" t="e">
        <f ca="1">IF(AND(K1412&lt;&gt; "", COUNTIF(SAP!#REF!,K1412)&gt;0),"Matched", "")</f>
        <v>#REF!</v>
      </c>
      <c r="M1412" s="1" t="str">
        <f t="shared" si="72"/>
        <v/>
      </c>
      <c r="N1412" s="1" t="e">
        <f ca="1">IF(AND(M1412&lt;&gt; "", COUNTIF(SAP!#REF!,M1412)&gt;0),"Matched", "")</f>
        <v>#REF!</v>
      </c>
      <c r="O1412" s="1" t="str">
        <f t="shared" si="73"/>
        <v/>
      </c>
      <c r="P1412" s="1" t="e">
        <f ca="1">IF(AND(O1412&lt;&gt; "", COUNTIF(SAP!#REF!,O1412)&gt;0),"Matched", "")</f>
        <v>#REF!</v>
      </c>
      <c r="Q1412" s="1" t="str">
        <f ca="1">IF(D1412="AC","Logic4"&amp;"_"&amp;TEXT(C1412,"dd.mm.yyyy") &amp;"_"&amp; 803777.3,"")</f>
        <v>Logic4_09.02.2020_803777.3</v>
      </c>
      <c r="R1412" s="1" t="e">
        <f ca="1">IF(AND(Q1412&lt;&gt; "", COUNTIF(SAP!#REF!,Q1412)&gt;0),"Matched", "")</f>
        <v>#REF!</v>
      </c>
    </row>
    <row r="1413" spans="1:18">
      <c r="A1413" s="13">
        <v>11563327</v>
      </c>
      <c r="B1413" s="14">
        <v>43870</v>
      </c>
      <c r="C1413" s="14">
        <v>43870</v>
      </c>
      <c r="D1413" s="15" t="s">
        <v>10</v>
      </c>
      <c r="E1413" s="15">
        <v>0</v>
      </c>
      <c r="F1413" s="15">
        <v>0</v>
      </c>
      <c r="G1413" s="15">
        <v>10000</v>
      </c>
      <c r="H1413" s="15">
        <v>458706.23</v>
      </c>
      <c r="I1413" s="15" t="s">
        <v>11</v>
      </c>
      <c r="J1413" s="15" t="s">
        <v>12</v>
      </c>
      <c r="K1413" s="1" t="str">
        <f t="shared" si="74"/>
        <v/>
      </c>
      <c r="L1413" s="1" t="e">
        <f ca="1">IF(AND(K1413&lt;&gt; "", COUNTIF(SAP!#REF!,K1413)&gt;0),"Matched", "")</f>
        <v>#REF!</v>
      </c>
      <c r="M1413" s="1" t="str">
        <f t="shared" si="72"/>
        <v/>
      </c>
      <c r="N1413" s="1" t="e">
        <f ca="1">IF(AND(M1413&lt;&gt; "", COUNTIF(SAP!#REF!,M1413)&gt;0),"Matched", "")</f>
        <v>#REF!</v>
      </c>
      <c r="O1413" s="1" t="str">
        <f t="shared" si="73"/>
        <v/>
      </c>
      <c r="P1413" s="1" t="e">
        <f ca="1">IF(AND(O1413&lt;&gt; "", COUNTIF(SAP!#REF!,O1413)&gt;0),"Matched", "")</f>
        <v>#REF!</v>
      </c>
      <c r="Q1413" s="1" t="str">
        <f ca="1">IF(D1413="AC","Logic4"&amp;"_"&amp;TEXT(C1413,"dd.mm.yyyy") &amp;"_"&amp; 803777.3,"")</f>
        <v>Logic4_09.02.2020_803777.3</v>
      </c>
      <c r="R1413" s="1" t="e">
        <f ca="1">IF(AND(Q1413&lt;&gt; "", COUNTIF(SAP!#REF!,Q1413)&gt;0),"Matched", "")</f>
        <v>#REF!</v>
      </c>
    </row>
    <row r="1414" spans="1:18">
      <c r="A1414" s="9">
        <v>11563327</v>
      </c>
      <c r="B1414" s="10">
        <v>43870</v>
      </c>
      <c r="C1414" s="10">
        <v>43870</v>
      </c>
      <c r="D1414" s="11" t="s">
        <v>10</v>
      </c>
      <c r="E1414" s="11">
        <v>0</v>
      </c>
      <c r="F1414" s="11">
        <v>0</v>
      </c>
      <c r="G1414" s="11">
        <v>13620</v>
      </c>
      <c r="H1414" s="11">
        <v>472326.23</v>
      </c>
      <c r="I1414" s="11" t="s">
        <v>11</v>
      </c>
      <c r="J1414" s="11" t="s">
        <v>12</v>
      </c>
      <c r="K1414" s="1" t="str">
        <f t="shared" si="74"/>
        <v/>
      </c>
      <c r="L1414" s="1" t="e">
        <f ca="1">IF(AND(K1414&lt;&gt; "", COUNTIF(SAP!#REF!,K1414)&gt;0),"Matched", "")</f>
        <v>#REF!</v>
      </c>
      <c r="M1414" s="1" t="str">
        <f t="shared" si="72"/>
        <v/>
      </c>
      <c r="N1414" s="1" t="e">
        <f ca="1">IF(AND(M1414&lt;&gt; "", COUNTIF(SAP!#REF!,M1414)&gt;0),"Matched", "")</f>
        <v>#REF!</v>
      </c>
      <c r="O1414" s="1" t="str">
        <f t="shared" si="73"/>
        <v/>
      </c>
      <c r="P1414" s="1" t="e">
        <f ca="1">IF(AND(O1414&lt;&gt; "", COUNTIF(SAP!#REF!,O1414)&gt;0),"Matched", "")</f>
        <v>#REF!</v>
      </c>
      <c r="Q1414" s="1" t="str">
        <f ca="1">IF(D1414="AC","Logic4"&amp;"_"&amp;TEXT(C1414,"dd.mm.yyyy") &amp;"_"&amp; 803777.3,"")</f>
        <v>Logic4_09.02.2020_803777.3</v>
      </c>
      <c r="R1414" s="1" t="e">
        <f ca="1">IF(AND(Q1414&lt;&gt; "", COUNTIF(SAP!#REF!,Q1414)&gt;0),"Matched", "")</f>
        <v>#REF!</v>
      </c>
    </row>
    <row r="1415" spans="1:18">
      <c r="A1415" s="13">
        <v>11563327</v>
      </c>
      <c r="B1415" s="14">
        <v>43870</v>
      </c>
      <c r="C1415" s="14">
        <v>43870</v>
      </c>
      <c r="D1415" s="15" t="s">
        <v>10</v>
      </c>
      <c r="E1415" s="15">
        <v>0</v>
      </c>
      <c r="F1415" s="15">
        <v>0</v>
      </c>
      <c r="G1415" s="15">
        <v>14132</v>
      </c>
      <c r="H1415" s="15">
        <v>486458.23</v>
      </c>
      <c r="I1415" s="15" t="s">
        <v>11</v>
      </c>
      <c r="J1415" s="15" t="s">
        <v>12</v>
      </c>
      <c r="K1415" s="1" t="str">
        <f t="shared" si="74"/>
        <v/>
      </c>
      <c r="L1415" s="1" t="e">
        <f ca="1">IF(AND(K1415&lt;&gt; "", COUNTIF(SAP!#REF!,K1415)&gt;0),"Matched", "")</f>
        <v>#REF!</v>
      </c>
      <c r="M1415" s="1" t="str">
        <f t="shared" si="72"/>
        <v/>
      </c>
      <c r="N1415" s="1" t="e">
        <f ca="1">IF(AND(M1415&lt;&gt; "", COUNTIF(SAP!#REF!,M1415)&gt;0),"Matched", "")</f>
        <v>#REF!</v>
      </c>
      <c r="O1415" s="1" t="str">
        <f t="shared" si="73"/>
        <v/>
      </c>
      <c r="P1415" s="1" t="e">
        <f ca="1">IF(AND(O1415&lt;&gt; "", COUNTIF(SAP!#REF!,O1415)&gt;0),"Matched", "")</f>
        <v>#REF!</v>
      </c>
      <c r="Q1415" s="1" t="str">
        <f ca="1">IF(D1415="AC","Logic4"&amp;"_"&amp;TEXT(C1415,"dd.mm.yyyy") &amp;"_"&amp; 803777.3,"")</f>
        <v>Logic4_09.02.2020_803777.3</v>
      </c>
      <c r="R1415" s="1" t="e">
        <f ca="1">IF(AND(Q1415&lt;&gt; "", COUNTIF(SAP!#REF!,Q1415)&gt;0),"Matched", "")</f>
        <v>#REF!</v>
      </c>
    </row>
    <row r="1416" spans="1:18">
      <c r="A1416" s="9">
        <v>11563327</v>
      </c>
      <c r="B1416" s="10">
        <v>43870</v>
      </c>
      <c r="C1416" s="10">
        <v>43870</v>
      </c>
      <c r="D1416" s="11" t="s">
        <v>10</v>
      </c>
      <c r="E1416" s="11">
        <v>0</v>
      </c>
      <c r="F1416" s="11">
        <v>0</v>
      </c>
      <c r="G1416" s="11">
        <v>15708.9</v>
      </c>
      <c r="H1416" s="11">
        <v>502167.13</v>
      </c>
      <c r="I1416" s="11" t="s">
        <v>11</v>
      </c>
      <c r="J1416" s="11" t="s">
        <v>12</v>
      </c>
      <c r="K1416" s="1" t="str">
        <f t="shared" si="74"/>
        <v/>
      </c>
      <c r="L1416" s="1" t="e">
        <f ca="1">IF(AND(K1416&lt;&gt; "", COUNTIF(SAP!#REF!,K1416)&gt;0),"Matched", "")</f>
        <v>#REF!</v>
      </c>
      <c r="M1416" s="1" t="str">
        <f t="shared" si="72"/>
        <v/>
      </c>
      <c r="N1416" s="1" t="e">
        <f ca="1">IF(AND(M1416&lt;&gt; "", COUNTIF(SAP!#REF!,M1416)&gt;0),"Matched", "")</f>
        <v>#REF!</v>
      </c>
      <c r="O1416" s="1" t="str">
        <f t="shared" si="73"/>
        <v/>
      </c>
      <c r="P1416" s="1" t="e">
        <f ca="1">IF(AND(O1416&lt;&gt; "", COUNTIF(SAP!#REF!,O1416)&gt;0),"Matched", "")</f>
        <v>#REF!</v>
      </c>
      <c r="Q1416" s="1" t="str">
        <f ca="1">IF(D1416="AC","Logic4"&amp;"_"&amp;TEXT(C1416,"dd.mm.yyyy") &amp;"_"&amp; 803777.3,"")</f>
        <v>Logic4_09.02.2020_803777.3</v>
      </c>
      <c r="R1416" s="1" t="e">
        <f ca="1">IF(AND(Q1416&lt;&gt; "", COUNTIF(SAP!#REF!,Q1416)&gt;0),"Matched", "")</f>
        <v>#REF!</v>
      </c>
    </row>
    <row r="1417" spans="1:18">
      <c r="A1417" s="13">
        <v>11563327</v>
      </c>
      <c r="B1417" s="14">
        <v>43870</v>
      </c>
      <c r="C1417" s="14">
        <v>43870</v>
      </c>
      <c r="D1417" s="15" t="s">
        <v>10</v>
      </c>
      <c r="E1417" s="15">
        <v>0</v>
      </c>
      <c r="F1417" s="15">
        <v>0</v>
      </c>
      <c r="G1417" s="15">
        <v>16864.099999999999</v>
      </c>
      <c r="H1417" s="15">
        <v>519031.23</v>
      </c>
      <c r="I1417" s="15" t="s">
        <v>11</v>
      </c>
      <c r="J1417" s="15" t="s">
        <v>12</v>
      </c>
      <c r="K1417" s="1" t="str">
        <f t="shared" si="74"/>
        <v/>
      </c>
      <c r="L1417" s="1" t="e">
        <f ca="1">IF(AND(K1417&lt;&gt; "", COUNTIF(SAP!#REF!,K1417)&gt;0),"Matched", "")</f>
        <v>#REF!</v>
      </c>
      <c r="M1417" s="1" t="str">
        <f t="shared" si="72"/>
        <v/>
      </c>
      <c r="N1417" s="1" t="e">
        <f ca="1">IF(AND(M1417&lt;&gt; "", COUNTIF(SAP!#REF!,M1417)&gt;0),"Matched", "")</f>
        <v>#REF!</v>
      </c>
      <c r="O1417" s="1" t="str">
        <f t="shared" si="73"/>
        <v/>
      </c>
      <c r="P1417" s="1" t="e">
        <f ca="1">IF(AND(O1417&lt;&gt; "", COUNTIF(SAP!#REF!,O1417)&gt;0),"Matched", "")</f>
        <v>#REF!</v>
      </c>
      <c r="Q1417" s="1" t="str">
        <f ca="1">IF(D1417="AC","Logic4"&amp;"_"&amp;TEXT(C1417,"dd.mm.yyyy") &amp;"_"&amp; 803777.3,"")</f>
        <v>Logic4_09.02.2020_803777.3</v>
      </c>
      <c r="R1417" s="1" t="e">
        <f ca="1">IF(AND(Q1417&lt;&gt; "", COUNTIF(SAP!#REF!,Q1417)&gt;0),"Matched", "")</f>
        <v>#REF!</v>
      </c>
    </row>
    <row r="1418" spans="1:18">
      <c r="A1418" s="9">
        <v>11563327</v>
      </c>
      <c r="B1418" s="10">
        <v>43870</v>
      </c>
      <c r="C1418" s="10">
        <v>43870</v>
      </c>
      <c r="D1418" s="11" t="s">
        <v>10</v>
      </c>
      <c r="E1418" s="11">
        <v>0</v>
      </c>
      <c r="F1418" s="11">
        <v>0</v>
      </c>
      <c r="G1418" s="11">
        <v>17067.8</v>
      </c>
      <c r="H1418" s="11">
        <v>536099.03</v>
      </c>
      <c r="I1418" s="11" t="s">
        <v>11</v>
      </c>
      <c r="J1418" s="11" t="s">
        <v>12</v>
      </c>
      <c r="K1418" s="1" t="str">
        <f t="shared" si="74"/>
        <v/>
      </c>
      <c r="L1418" s="1" t="e">
        <f ca="1">IF(AND(K1418&lt;&gt; "", COUNTIF(SAP!#REF!,K1418)&gt;0),"Matched", "")</f>
        <v>#REF!</v>
      </c>
      <c r="M1418" s="1" t="str">
        <f t="shared" si="72"/>
        <v/>
      </c>
      <c r="N1418" s="1" t="e">
        <f ca="1">IF(AND(M1418&lt;&gt; "", COUNTIF(SAP!#REF!,M1418)&gt;0),"Matched", "")</f>
        <v>#REF!</v>
      </c>
      <c r="O1418" s="1" t="str">
        <f t="shared" si="73"/>
        <v/>
      </c>
      <c r="P1418" s="1" t="e">
        <f ca="1">IF(AND(O1418&lt;&gt; "", COUNTIF(SAP!#REF!,O1418)&gt;0),"Matched", "")</f>
        <v>#REF!</v>
      </c>
      <c r="Q1418" s="1" t="str">
        <f ca="1">IF(D1418="AC","Logic4"&amp;"_"&amp;TEXT(C1418,"dd.mm.yyyy") &amp;"_"&amp; 803777.3,"")</f>
        <v>Logic4_09.02.2020_803777.3</v>
      </c>
      <c r="R1418" s="1" t="e">
        <f ca="1">IF(AND(Q1418&lt;&gt; "", COUNTIF(SAP!#REF!,Q1418)&gt;0),"Matched", "")</f>
        <v>#REF!</v>
      </c>
    </row>
    <row r="1419" spans="1:18">
      <c r="A1419" s="13">
        <v>11563327</v>
      </c>
      <c r="B1419" s="14">
        <v>43870</v>
      </c>
      <c r="C1419" s="14">
        <v>43870</v>
      </c>
      <c r="D1419" s="15" t="s">
        <v>10</v>
      </c>
      <c r="E1419" s="15">
        <v>0</v>
      </c>
      <c r="F1419" s="15">
        <v>0</v>
      </c>
      <c r="G1419" s="15">
        <v>17970.7</v>
      </c>
      <c r="H1419" s="15">
        <v>554069.73</v>
      </c>
      <c r="I1419" s="15" t="s">
        <v>11</v>
      </c>
      <c r="J1419" s="15" t="s">
        <v>12</v>
      </c>
      <c r="K1419" s="1" t="str">
        <f t="shared" si="74"/>
        <v/>
      </c>
      <c r="L1419" s="1" t="e">
        <f ca="1">IF(AND(K1419&lt;&gt; "", COUNTIF(SAP!#REF!,K1419)&gt;0),"Matched", "")</f>
        <v>#REF!</v>
      </c>
      <c r="M1419" s="1" t="str">
        <f t="shared" si="72"/>
        <v/>
      </c>
      <c r="N1419" s="1" t="e">
        <f ca="1">IF(AND(M1419&lt;&gt; "", COUNTIF(SAP!#REF!,M1419)&gt;0),"Matched", "")</f>
        <v>#REF!</v>
      </c>
      <c r="O1419" s="1" t="str">
        <f t="shared" si="73"/>
        <v/>
      </c>
      <c r="P1419" s="1" t="e">
        <f ca="1">IF(AND(O1419&lt;&gt; "", COUNTIF(SAP!#REF!,O1419)&gt;0),"Matched", "")</f>
        <v>#REF!</v>
      </c>
      <c r="Q1419" s="1" t="str">
        <f ca="1">IF(D1419="AC","Logic4"&amp;"_"&amp;TEXT(C1419,"dd.mm.yyyy") &amp;"_"&amp; 803777.3,"")</f>
        <v>Logic4_09.02.2020_803777.3</v>
      </c>
      <c r="R1419" s="1" t="e">
        <f ca="1">IF(AND(Q1419&lt;&gt; "", COUNTIF(SAP!#REF!,Q1419)&gt;0),"Matched", "")</f>
        <v>#REF!</v>
      </c>
    </row>
    <row r="1420" spans="1:18">
      <c r="A1420" s="9">
        <v>11563327</v>
      </c>
      <c r="B1420" s="10">
        <v>43870</v>
      </c>
      <c r="C1420" s="10">
        <v>43870</v>
      </c>
      <c r="D1420" s="11" t="s">
        <v>10</v>
      </c>
      <c r="E1420" s="11">
        <v>0</v>
      </c>
      <c r="F1420" s="11">
        <v>0</v>
      </c>
      <c r="G1420" s="11">
        <v>18352.2</v>
      </c>
      <c r="H1420" s="11">
        <v>572421.93000000005</v>
      </c>
      <c r="I1420" s="11" t="s">
        <v>11</v>
      </c>
      <c r="J1420" s="11" t="s">
        <v>12</v>
      </c>
      <c r="K1420" s="1" t="str">
        <f t="shared" si="74"/>
        <v/>
      </c>
      <c r="L1420" s="1" t="e">
        <f ca="1">IF(AND(K1420&lt;&gt; "", COUNTIF(SAP!#REF!,K1420)&gt;0),"Matched", "")</f>
        <v>#REF!</v>
      </c>
      <c r="M1420" s="1" t="str">
        <f t="shared" si="72"/>
        <v/>
      </c>
      <c r="N1420" s="1" t="e">
        <f ca="1">IF(AND(M1420&lt;&gt; "", COUNTIF(SAP!#REF!,M1420)&gt;0),"Matched", "")</f>
        <v>#REF!</v>
      </c>
      <c r="O1420" s="1" t="str">
        <f t="shared" si="73"/>
        <v/>
      </c>
      <c r="P1420" s="1" t="e">
        <f ca="1">IF(AND(O1420&lt;&gt; "", COUNTIF(SAP!#REF!,O1420)&gt;0),"Matched", "")</f>
        <v>#REF!</v>
      </c>
      <c r="Q1420" s="1" t="str">
        <f ca="1">IF(D1420="AC","Logic4"&amp;"_"&amp;TEXT(C1420,"dd.mm.yyyy") &amp;"_"&amp; 803777.3,"")</f>
        <v>Logic4_09.02.2020_803777.3</v>
      </c>
      <c r="R1420" s="1" t="e">
        <f ca="1">IF(AND(Q1420&lt;&gt; "", COUNTIF(SAP!#REF!,Q1420)&gt;0),"Matched", "")</f>
        <v>#REF!</v>
      </c>
    </row>
    <row r="1421" spans="1:18">
      <c r="A1421" s="13">
        <v>11563327</v>
      </c>
      <c r="B1421" s="14">
        <v>43870</v>
      </c>
      <c r="C1421" s="14">
        <v>43870</v>
      </c>
      <c r="D1421" s="15" t="s">
        <v>10</v>
      </c>
      <c r="E1421" s="15">
        <v>0</v>
      </c>
      <c r="F1421" s="15">
        <v>0</v>
      </c>
      <c r="G1421" s="15">
        <v>21549.15</v>
      </c>
      <c r="H1421" s="15">
        <v>593971.07999999996</v>
      </c>
      <c r="I1421" s="15" t="s">
        <v>11</v>
      </c>
      <c r="J1421" s="15" t="s">
        <v>12</v>
      </c>
      <c r="K1421" s="1" t="str">
        <f t="shared" si="74"/>
        <v/>
      </c>
      <c r="L1421" s="1" t="e">
        <f ca="1">IF(AND(K1421&lt;&gt; "", COUNTIF(SAP!#REF!,K1421)&gt;0),"Matched", "")</f>
        <v>#REF!</v>
      </c>
      <c r="M1421" s="1" t="str">
        <f t="shared" si="72"/>
        <v/>
      </c>
      <c r="N1421" s="1" t="e">
        <f ca="1">IF(AND(M1421&lt;&gt; "", COUNTIF(SAP!#REF!,M1421)&gt;0),"Matched", "")</f>
        <v>#REF!</v>
      </c>
      <c r="O1421" s="1" t="str">
        <f t="shared" si="73"/>
        <v/>
      </c>
      <c r="P1421" s="1" t="e">
        <f ca="1">IF(AND(O1421&lt;&gt; "", COUNTIF(SAP!#REF!,O1421)&gt;0),"Matched", "")</f>
        <v>#REF!</v>
      </c>
      <c r="Q1421" s="1" t="str">
        <f ca="1">IF(D1421="AC","Logic4"&amp;"_"&amp;TEXT(C1421,"dd.mm.yyyy") &amp;"_"&amp; 803777.3,"")</f>
        <v>Logic4_09.02.2020_803777.3</v>
      </c>
      <c r="R1421" s="1" t="e">
        <f ca="1">IF(AND(Q1421&lt;&gt; "", COUNTIF(SAP!#REF!,Q1421)&gt;0),"Matched", "")</f>
        <v>#REF!</v>
      </c>
    </row>
    <row r="1422" spans="1:18">
      <c r="A1422" s="9">
        <v>11563327</v>
      </c>
      <c r="B1422" s="10">
        <v>43870</v>
      </c>
      <c r="C1422" s="10">
        <v>43870</v>
      </c>
      <c r="D1422" s="11" t="s">
        <v>10</v>
      </c>
      <c r="E1422" s="11">
        <v>0</v>
      </c>
      <c r="F1422" s="11">
        <v>0</v>
      </c>
      <c r="G1422" s="11">
        <v>21712.66</v>
      </c>
      <c r="H1422" s="11">
        <v>615683.74</v>
      </c>
      <c r="I1422" s="11" t="s">
        <v>11</v>
      </c>
      <c r="J1422" s="11" t="s">
        <v>12</v>
      </c>
      <c r="K1422" s="1" t="str">
        <f t="shared" si="74"/>
        <v/>
      </c>
      <c r="L1422" s="1" t="e">
        <f ca="1">IF(AND(K1422&lt;&gt; "", COUNTIF(SAP!#REF!,K1422)&gt;0),"Matched", "")</f>
        <v>#REF!</v>
      </c>
      <c r="M1422" s="1" t="str">
        <f t="shared" si="72"/>
        <v/>
      </c>
      <c r="N1422" s="1" t="e">
        <f ca="1">IF(AND(M1422&lt;&gt; "", COUNTIF(SAP!#REF!,M1422)&gt;0),"Matched", "")</f>
        <v>#REF!</v>
      </c>
      <c r="O1422" s="1" t="str">
        <f t="shared" si="73"/>
        <v/>
      </c>
      <c r="P1422" s="1" t="e">
        <f ca="1">IF(AND(O1422&lt;&gt; "", COUNTIF(SAP!#REF!,O1422)&gt;0),"Matched", "")</f>
        <v>#REF!</v>
      </c>
      <c r="Q1422" s="1" t="str">
        <f ca="1">IF(D1422="AC","Logic4"&amp;"_"&amp;TEXT(C1422,"dd.mm.yyyy") &amp;"_"&amp; 803777.3,"")</f>
        <v>Logic4_09.02.2020_803777.3</v>
      </c>
      <c r="R1422" s="1" t="e">
        <f ca="1">IF(AND(Q1422&lt;&gt; "", COUNTIF(SAP!#REF!,Q1422)&gt;0),"Matched", "")</f>
        <v>#REF!</v>
      </c>
    </row>
    <row r="1423" spans="1:18">
      <c r="A1423" s="13">
        <v>11563327</v>
      </c>
      <c r="B1423" s="14">
        <v>43870</v>
      </c>
      <c r="C1423" s="14">
        <v>43870</v>
      </c>
      <c r="D1423" s="15" t="s">
        <v>10</v>
      </c>
      <c r="E1423" s="15">
        <v>0</v>
      </c>
      <c r="F1423" s="15">
        <v>0</v>
      </c>
      <c r="G1423" s="15">
        <v>23807</v>
      </c>
      <c r="H1423" s="15">
        <v>639490.74</v>
      </c>
      <c r="I1423" s="15" t="s">
        <v>11</v>
      </c>
      <c r="J1423" s="15" t="s">
        <v>12</v>
      </c>
      <c r="K1423" s="1" t="str">
        <f t="shared" si="74"/>
        <v/>
      </c>
      <c r="L1423" s="1" t="e">
        <f ca="1">IF(AND(K1423&lt;&gt; "", COUNTIF(SAP!#REF!,K1423)&gt;0),"Matched", "")</f>
        <v>#REF!</v>
      </c>
      <c r="M1423" s="1" t="str">
        <f t="shared" ref="M1423:M1440" si="75">IF(D1423="TR","Logic2"&amp;"_"&amp;TEXT(C1423,"dd.mm.yyyy") &amp;"_"&amp; F1423,"")</f>
        <v/>
      </c>
      <c r="N1423" s="1" t="e">
        <f ca="1">IF(AND(M1423&lt;&gt; "", COUNTIF(SAP!#REF!,M1423)&gt;0),"Matched", "")</f>
        <v>#REF!</v>
      </c>
      <c r="O1423" s="1" t="str">
        <f t="shared" ref="O1423:O1440" si="76">IF(D1423="AF","Logic3"&amp;"_"&amp;G1423,"")</f>
        <v/>
      </c>
      <c r="P1423" s="1" t="e">
        <f ca="1">IF(AND(O1423&lt;&gt; "", COUNTIF(SAP!#REF!,O1423)&gt;0),"Matched", "")</f>
        <v>#REF!</v>
      </c>
      <c r="Q1423" s="1" t="str">
        <f ca="1">IF(D1423="AC","Logic4"&amp;"_"&amp;TEXT(C1423,"dd.mm.yyyy") &amp;"_"&amp; 803777.3,"")</f>
        <v>Logic4_09.02.2020_803777.3</v>
      </c>
      <c r="R1423" s="1" t="e">
        <f ca="1">IF(AND(Q1423&lt;&gt; "", COUNTIF(SAP!#REF!,Q1423)&gt;0),"Matched", "")</f>
        <v>#REF!</v>
      </c>
    </row>
    <row r="1424" spans="1:18">
      <c r="A1424" s="9">
        <v>11563327</v>
      </c>
      <c r="B1424" s="10">
        <v>43870</v>
      </c>
      <c r="C1424" s="10">
        <v>43870</v>
      </c>
      <c r="D1424" s="11" t="s">
        <v>10</v>
      </c>
      <c r="E1424" s="11">
        <v>0</v>
      </c>
      <c r="F1424" s="11">
        <v>0</v>
      </c>
      <c r="G1424" s="11">
        <v>26692</v>
      </c>
      <c r="H1424" s="11">
        <v>666182.74</v>
      </c>
      <c r="I1424" s="11" t="s">
        <v>11</v>
      </c>
      <c r="J1424" s="11" t="s">
        <v>12</v>
      </c>
      <c r="K1424" s="1" t="str">
        <f t="shared" si="74"/>
        <v/>
      </c>
      <c r="L1424" s="1" t="e">
        <f ca="1">IF(AND(K1424&lt;&gt; "", COUNTIF(SAP!#REF!,K1424)&gt;0),"Matched", "")</f>
        <v>#REF!</v>
      </c>
      <c r="M1424" s="1" t="str">
        <f t="shared" si="75"/>
        <v/>
      </c>
      <c r="N1424" s="1" t="e">
        <f ca="1">IF(AND(M1424&lt;&gt; "", COUNTIF(SAP!#REF!,M1424)&gt;0),"Matched", "")</f>
        <v>#REF!</v>
      </c>
      <c r="O1424" s="1" t="str">
        <f t="shared" si="76"/>
        <v/>
      </c>
      <c r="P1424" s="1" t="e">
        <f ca="1">IF(AND(O1424&lt;&gt; "", COUNTIF(SAP!#REF!,O1424)&gt;0),"Matched", "")</f>
        <v>#REF!</v>
      </c>
      <c r="Q1424" s="1" t="str">
        <f ca="1">IF(D1424="AC","Logic4"&amp;"_"&amp;TEXT(C1424,"dd.mm.yyyy") &amp;"_"&amp; 803777.3,"")</f>
        <v>Logic4_09.02.2020_803777.3</v>
      </c>
      <c r="R1424" s="1" t="e">
        <f ca="1">IF(AND(Q1424&lt;&gt; "", COUNTIF(SAP!#REF!,Q1424)&gt;0),"Matched", "")</f>
        <v>#REF!</v>
      </c>
    </row>
    <row r="1425" spans="1:20">
      <c r="A1425" s="13">
        <v>11563327</v>
      </c>
      <c r="B1425" s="14">
        <v>43870</v>
      </c>
      <c r="C1425" s="14">
        <v>43870</v>
      </c>
      <c r="D1425" s="15" t="s">
        <v>10</v>
      </c>
      <c r="E1425" s="15">
        <v>0</v>
      </c>
      <c r="F1425" s="15">
        <v>0</v>
      </c>
      <c r="G1425" s="15">
        <v>28487.8</v>
      </c>
      <c r="H1425" s="15">
        <v>694670.54</v>
      </c>
      <c r="I1425" s="15" t="s">
        <v>11</v>
      </c>
      <c r="J1425" s="15" t="s">
        <v>12</v>
      </c>
      <c r="K1425" s="1" t="str">
        <f t="shared" si="74"/>
        <v/>
      </c>
      <c r="L1425" s="1" t="e">
        <f ca="1">IF(AND(K1425&lt;&gt; "", COUNTIF(SAP!#REF!,K1425)&gt;0),"Matched", "")</f>
        <v>#REF!</v>
      </c>
      <c r="M1425" s="1" t="str">
        <f t="shared" si="75"/>
        <v/>
      </c>
      <c r="N1425" s="1" t="e">
        <f ca="1">IF(AND(M1425&lt;&gt; "", COUNTIF(SAP!#REF!,M1425)&gt;0),"Matched", "")</f>
        <v>#REF!</v>
      </c>
      <c r="O1425" s="1" t="str">
        <f t="shared" si="76"/>
        <v/>
      </c>
      <c r="P1425" s="1" t="e">
        <f ca="1">IF(AND(O1425&lt;&gt; "", COUNTIF(SAP!#REF!,O1425)&gt;0),"Matched", "")</f>
        <v>#REF!</v>
      </c>
      <c r="Q1425" s="1" t="str">
        <f ca="1">IF(D1425="AC","Logic4"&amp;"_"&amp;TEXT(C1425,"dd.mm.yyyy") &amp;"_"&amp; 803777.3,"")</f>
        <v>Logic4_09.02.2020_803777.3</v>
      </c>
      <c r="R1425" s="1" t="e">
        <f ca="1">IF(AND(Q1425&lt;&gt; "", COUNTIF(SAP!#REF!,Q1425)&gt;0),"Matched", "")</f>
        <v>#REF!</v>
      </c>
    </row>
    <row r="1426" spans="1:20">
      <c r="A1426" s="9">
        <v>11563327</v>
      </c>
      <c r="B1426" s="10">
        <v>43870</v>
      </c>
      <c r="C1426" s="10">
        <v>43870</v>
      </c>
      <c r="D1426" s="11" t="s">
        <v>10</v>
      </c>
      <c r="E1426" s="11">
        <v>0</v>
      </c>
      <c r="F1426" s="11">
        <v>0</v>
      </c>
      <c r="G1426" s="11">
        <v>32825.29</v>
      </c>
      <c r="H1426" s="11">
        <v>727495.83</v>
      </c>
      <c r="I1426" s="11" t="s">
        <v>11</v>
      </c>
      <c r="J1426" s="11" t="s">
        <v>12</v>
      </c>
      <c r="K1426" s="1" t="str">
        <f t="shared" si="74"/>
        <v/>
      </c>
      <c r="L1426" s="1" t="e">
        <f ca="1">IF(AND(K1426&lt;&gt; "", COUNTIF(SAP!#REF!,K1426)&gt;0),"Matched", "")</f>
        <v>#REF!</v>
      </c>
      <c r="M1426" s="1" t="str">
        <f t="shared" si="75"/>
        <v/>
      </c>
      <c r="N1426" s="1" t="e">
        <f ca="1">IF(AND(M1426&lt;&gt; "", COUNTIF(SAP!#REF!,M1426)&gt;0),"Matched", "")</f>
        <v>#REF!</v>
      </c>
      <c r="O1426" s="1" t="str">
        <f t="shared" si="76"/>
        <v/>
      </c>
      <c r="P1426" s="1" t="e">
        <f ca="1">IF(AND(O1426&lt;&gt; "", COUNTIF(SAP!#REF!,O1426)&gt;0),"Matched", "")</f>
        <v>#REF!</v>
      </c>
      <c r="Q1426" s="1" t="str">
        <f ca="1">IF(D1426="AC","Logic4"&amp;"_"&amp;TEXT(C1426,"dd.mm.yyyy") &amp;"_"&amp; 803777.3,"")</f>
        <v>Logic4_09.02.2020_803777.3</v>
      </c>
      <c r="R1426" s="1" t="e">
        <f ca="1">IF(AND(Q1426&lt;&gt; "", COUNTIF(SAP!#REF!,Q1426)&gt;0),"Matched", "")</f>
        <v>#REF!</v>
      </c>
    </row>
    <row r="1427" spans="1:20">
      <c r="A1427" s="13">
        <v>11563327</v>
      </c>
      <c r="B1427" s="14">
        <v>43870</v>
      </c>
      <c r="C1427" s="14">
        <v>43870</v>
      </c>
      <c r="D1427" s="15" t="s">
        <v>10</v>
      </c>
      <c r="E1427" s="15">
        <v>0</v>
      </c>
      <c r="F1427" s="15">
        <v>0</v>
      </c>
      <c r="G1427" s="15">
        <v>33603.300000000003</v>
      </c>
      <c r="H1427" s="15">
        <v>761099.13</v>
      </c>
      <c r="I1427" s="15" t="s">
        <v>11</v>
      </c>
      <c r="J1427" s="15" t="s">
        <v>12</v>
      </c>
      <c r="K1427" s="1" t="str">
        <f t="shared" si="74"/>
        <v/>
      </c>
      <c r="L1427" s="1" t="e">
        <f ca="1">IF(AND(K1427&lt;&gt; "", COUNTIF(SAP!#REF!,K1427)&gt;0),"Matched", "")</f>
        <v>#REF!</v>
      </c>
      <c r="M1427" s="1" t="str">
        <f t="shared" si="75"/>
        <v/>
      </c>
      <c r="N1427" s="1" t="e">
        <f ca="1">IF(AND(M1427&lt;&gt; "", COUNTIF(SAP!#REF!,M1427)&gt;0),"Matched", "")</f>
        <v>#REF!</v>
      </c>
      <c r="O1427" s="1" t="str">
        <f t="shared" si="76"/>
        <v/>
      </c>
      <c r="P1427" s="1" t="e">
        <f ca="1">IF(AND(O1427&lt;&gt; "", COUNTIF(SAP!#REF!,O1427)&gt;0),"Matched", "")</f>
        <v>#REF!</v>
      </c>
      <c r="Q1427" s="1" t="str">
        <f ca="1">IF(D1427="AC","Logic4"&amp;"_"&amp;TEXT(C1427,"dd.mm.yyyy") &amp;"_"&amp; 803777.3,"")</f>
        <v>Logic4_09.02.2020_803777.3</v>
      </c>
      <c r="R1427" s="1" t="e">
        <f ca="1">IF(AND(Q1427&lt;&gt; "", COUNTIF(SAP!#REF!,Q1427)&gt;0),"Matched", "")</f>
        <v>#REF!</v>
      </c>
    </row>
    <row r="1428" spans="1:20">
      <c r="A1428" s="9">
        <v>11563327</v>
      </c>
      <c r="B1428" s="10">
        <v>43870</v>
      </c>
      <c r="C1428" s="10">
        <v>43870</v>
      </c>
      <c r="D1428" s="11" t="s">
        <v>10</v>
      </c>
      <c r="E1428" s="11">
        <v>0</v>
      </c>
      <c r="F1428" s="11">
        <v>0</v>
      </c>
      <c r="G1428" s="11">
        <v>42678.17</v>
      </c>
      <c r="H1428" s="11">
        <v>803777.3</v>
      </c>
      <c r="I1428" s="11" t="s">
        <v>11</v>
      </c>
      <c r="J1428" s="11" t="s">
        <v>12</v>
      </c>
      <c r="K1428" s="1" t="str">
        <f t="shared" si="74"/>
        <v/>
      </c>
      <c r="L1428" s="1" t="e">
        <f ca="1">IF(AND(K1428&lt;&gt; "", COUNTIF(SAP!#REF!,K1428)&gt;0),"Matched", "")</f>
        <v>#REF!</v>
      </c>
      <c r="M1428" s="1" t="str">
        <f t="shared" si="75"/>
        <v/>
      </c>
      <c r="N1428" s="1" t="e">
        <f ca="1">IF(AND(M1428&lt;&gt; "", COUNTIF(SAP!#REF!,M1428)&gt;0),"Matched", "")</f>
        <v>#REF!</v>
      </c>
      <c r="O1428" s="1" t="str">
        <f t="shared" si="76"/>
        <v/>
      </c>
      <c r="P1428" s="1" t="e">
        <f ca="1">IF(AND(O1428&lt;&gt; "", COUNTIF(SAP!#REF!,O1428)&gt;0),"Matched", "")</f>
        <v>#REF!</v>
      </c>
      <c r="Q1428" s="1" t="str">
        <f ca="1">IF(D1428="AC","Logic4"&amp;"_"&amp;TEXT(C1428,"dd.mm.yyyy") &amp;"_"&amp; 803777.3,"")</f>
        <v>Logic4_09.02.2020_803777.3</v>
      </c>
      <c r="R1428" s="1" t="e">
        <f ca="1">IF(AND(Q1428&lt;&gt; "", COUNTIF(SAP!#REF!,Q1428)&gt;0),"Matched", "")</f>
        <v>#REF!</v>
      </c>
    </row>
    <row r="1429" spans="1:20">
      <c r="A1429" s="13">
        <v>11563327</v>
      </c>
      <c r="B1429" s="14">
        <v>43870</v>
      </c>
      <c r="C1429" s="14">
        <v>43870</v>
      </c>
      <c r="D1429" s="15" t="s">
        <v>13</v>
      </c>
      <c r="E1429" s="15">
        <v>0</v>
      </c>
      <c r="F1429" s="15">
        <v>7.67</v>
      </c>
      <c r="G1429" s="15">
        <v>0</v>
      </c>
      <c r="H1429" s="15">
        <v>803769.63</v>
      </c>
      <c r="I1429" s="15" t="s">
        <v>14</v>
      </c>
      <c r="J1429" s="15" t="s">
        <v>15</v>
      </c>
      <c r="K1429" s="1" t="str">
        <f t="shared" si="74"/>
        <v/>
      </c>
      <c r="L1429" s="1" t="e">
        <f ca="1">IF(AND(K1429&lt;&gt; "", COUNTIF(SAP!#REF!,K1429)&gt;0),"Matched", "")</f>
        <v>#REF!</v>
      </c>
      <c r="M1429" s="1" t="str">
        <f t="shared" si="75"/>
        <v/>
      </c>
      <c r="N1429" s="1" t="e">
        <f ca="1">IF(AND(M1429&lt;&gt; "", COUNTIF(SAP!#REF!,M1429)&gt;0),"Matched", "")</f>
        <v>#REF!</v>
      </c>
      <c r="O1429" s="1" t="str">
        <f t="shared" si="76"/>
        <v/>
      </c>
      <c r="P1429" s="1" t="e">
        <f ca="1">IF(AND(O1429&lt;&gt; "", COUNTIF(SAP!#REF!,O1429)&gt;0),"Matched", "")</f>
        <v>#REF!</v>
      </c>
      <c r="R1429" s="1" t="e">
        <f ca="1">IF(AND(Q1429&lt;&gt; "", COUNTIF(SAP!#REF!,Q1429)&gt;0),"Matched", "")</f>
        <v>#REF!</v>
      </c>
      <c r="S1429" s="1" t="str">
        <f ca="1">IF(D1429="AD","Logic5"&amp;"_"&amp;TEXT(C1429,"dd.mm.yyyy") &amp;"_"&amp; 236.65,"")</f>
        <v>Logic5_09.02.2020_236.65</v>
      </c>
      <c r="T1429" s="1" t="e">
        <f ca="1">IF(AND(S1429&lt;&gt; "", COUNTIF(SAP!#REF!,S1429)&gt;0),"Matched", "")</f>
        <v>#REF!</v>
      </c>
    </row>
    <row r="1430" spans="1:20">
      <c r="A1430" s="9">
        <v>11563327</v>
      </c>
      <c r="B1430" s="10">
        <v>43870</v>
      </c>
      <c r="C1430" s="10">
        <v>43870</v>
      </c>
      <c r="D1430" s="11" t="s">
        <v>13</v>
      </c>
      <c r="E1430" s="11">
        <v>0</v>
      </c>
      <c r="F1430" s="11">
        <v>8.0399999999999991</v>
      </c>
      <c r="G1430" s="11">
        <v>0</v>
      </c>
      <c r="H1430" s="11">
        <v>803761.59</v>
      </c>
      <c r="I1430" s="11" t="s">
        <v>14</v>
      </c>
      <c r="J1430" s="11" t="s">
        <v>15</v>
      </c>
      <c r="K1430" s="1" t="str">
        <f t="shared" si="74"/>
        <v/>
      </c>
      <c r="L1430" s="1" t="e">
        <f ca="1">IF(AND(K1430&lt;&gt; "", COUNTIF(SAP!#REF!,K1430)&gt;0),"Matched", "")</f>
        <v>#REF!</v>
      </c>
      <c r="M1430" s="1" t="str">
        <f t="shared" si="75"/>
        <v/>
      </c>
      <c r="N1430" s="1" t="e">
        <f ca="1">IF(AND(M1430&lt;&gt; "", COUNTIF(SAP!#REF!,M1430)&gt;0),"Matched", "")</f>
        <v>#REF!</v>
      </c>
      <c r="O1430" s="1" t="str">
        <f t="shared" si="76"/>
        <v/>
      </c>
      <c r="P1430" s="1" t="e">
        <f ca="1">IF(AND(O1430&lt;&gt; "", COUNTIF(SAP!#REF!,O1430)&gt;0),"Matched", "")</f>
        <v>#REF!</v>
      </c>
      <c r="R1430" s="1" t="e">
        <f ca="1">IF(AND(Q1430&lt;&gt; "", COUNTIF(SAP!#REF!,Q1430)&gt;0),"Matched", "")</f>
        <v>#REF!</v>
      </c>
      <c r="S1430" s="1" t="str">
        <f ca="1">IF(D1430="AD","Logic5"&amp;"_"&amp;TEXT(C1430,"dd.mm.yyyy") &amp;"_"&amp; 236.65,"")</f>
        <v>Logic5_09.02.2020_236.65</v>
      </c>
      <c r="T1430" s="1" t="e">
        <f ca="1">IF(AND(S1430&lt;&gt; "", COUNTIF(SAP!#REF!,S1430)&gt;0),"Matched", "")</f>
        <v>#REF!</v>
      </c>
    </row>
    <row r="1431" spans="1:20">
      <c r="A1431" s="13">
        <v>11563327</v>
      </c>
      <c r="B1431" s="14">
        <v>43870</v>
      </c>
      <c r="C1431" s="14">
        <v>43870</v>
      </c>
      <c r="D1431" s="15" t="s">
        <v>13</v>
      </c>
      <c r="E1431" s="15">
        <v>0</v>
      </c>
      <c r="F1431" s="15">
        <v>8.69</v>
      </c>
      <c r="G1431" s="15">
        <v>0</v>
      </c>
      <c r="H1431" s="15">
        <v>803752.9</v>
      </c>
      <c r="I1431" s="15" t="s">
        <v>14</v>
      </c>
      <c r="J1431" s="15" t="s">
        <v>15</v>
      </c>
      <c r="K1431" s="1" t="str">
        <f t="shared" si="74"/>
        <v/>
      </c>
      <c r="L1431" s="1" t="e">
        <f ca="1">IF(AND(K1431&lt;&gt; "", COUNTIF(SAP!#REF!,K1431)&gt;0),"Matched", "")</f>
        <v>#REF!</v>
      </c>
      <c r="M1431" s="1" t="str">
        <f t="shared" si="75"/>
        <v/>
      </c>
      <c r="N1431" s="1" t="e">
        <f ca="1">IF(AND(M1431&lt;&gt; "", COUNTIF(SAP!#REF!,M1431)&gt;0),"Matched", "")</f>
        <v>#REF!</v>
      </c>
      <c r="O1431" s="1" t="str">
        <f t="shared" si="76"/>
        <v/>
      </c>
      <c r="P1431" s="1" t="e">
        <f ca="1">IF(AND(O1431&lt;&gt; "", COUNTIF(SAP!#REF!,O1431)&gt;0),"Matched", "")</f>
        <v>#REF!</v>
      </c>
      <c r="R1431" s="1" t="e">
        <f ca="1">IF(AND(Q1431&lt;&gt; "", COUNTIF(SAP!#REF!,Q1431)&gt;0),"Matched", "")</f>
        <v>#REF!</v>
      </c>
      <c r="S1431" s="1" t="str">
        <f ca="1">IF(D1431="AD","Logic5"&amp;"_"&amp;TEXT(C1431,"dd.mm.yyyy") &amp;"_"&amp; 236.65,"")</f>
        <v>Logic5_09.02.2020_236.65</v>
      </c>
      <c r="T1431" s="1" t="e">
        <f ca="1">IF(AND(S1431&lt;&gt; "", COUNTIF(SAP!#REF!,S1431)&gt;0),"Matched", "")</f>
        <v>#REF!</v>
      </c>
    </row>
    <row r="1432" spans="1:20">
      <c r="A1432" s="9">
        <v>11563327</v>
      </c>
      <c r="B1432" s="10">
        <v>43870</v>
      </c>
      <c r="C1432" s="10">
        <v>43870</v>
      </c>
      <c r="D1432" s="11" t="s">
        <v>13</v>
      </c>
      <c r="E1432" s="11">
        <v>0</v>
      </c>
      <c r="F1432" s="11">
        <v>9.86</v>
      </c>
      <c r="G1432" s="11">
        <v>0</v>
      </c>
      <c r="H1432" s="11">
        <v>803743.04</v>
      </c>
      <c r="I1432" s="11" t="s">
        <v>14</v>
      </c>
      <c r="J1432" s="11" t="s">
        <v>15</v>
      </c>
      <c r="K1432" s="1" t="str">
        <f t="shared" si="74"/>
        <v/>
      </c>
      <c r="L1432" s="1" t="e">
        <f ca="1">IF(AND(K1432&lt;&gt; "", COUNTIF(SAP!#REF!,K1432)&gt;0),"Matched", "")</f>
        <v>#REF!</v>
      </c>
      <c r="M1432" s="1" t="str">
        <f t="shared" si="75"/>
        <v/>
      </c>
      <c r="N1432" s="1" t="e">
        <f ca="1">IF(AND(M1432&lt;&gt; "", COUNTIF(SAP!#REF!,M1432)&gt;0),"Matched", "")</f>
        <v>#REF!</v>
      </c>
      <c r="O1432" s="1" t="str">
        <f t="shared" si="76"/>
        <v/>
      </c>
      <c r="P1432" s="1" t="e">
        <f ca="1">IF(AND(O1432&lt;&gt; "", COUNTIF(SAP!#REF!,O1432)&gt;0),"Matched", "")</f>
        <v>#REF!</v>
      </c>
      <c r="R1432" s="1" t="e">
        <f ca="1">IF(AND(Q1432&lt;&gt; "", COUNTIF(SAP!#REF!,Q1432)&gt;0),"Matched", "")</f>
        <v>#REF!</v>
      </c>
      <c r="S1432" s="1" t="str">
        <f ca="1">IF(D1432="AD","Logic5"&amp;"_"&amp;TEXT(C1432,"dd.mm.yyyy") &amp;"_"&amp; 236.65,"")</f>
        <v>Logic5_09.02.2020_236.65</v>
      </c>
      <c r="T1432" s="1" t="e">
        <f ca="1">IF(AND(S1432&lt;&gt; "", COUNTIF(SAP!#REF!,S1432)&gt;0),"Matched", "")</f>
        <v>#REF!</v>
      </c>
    </row>
    <row r="1433" spans="1:20">
      <c r="A1433" s="13">
        <v>11563327</v>
      </c>
      <c r="B1433" s="14">
        <v>43870</v>
      </c>
      <c r="C1433" s="14">
        <v>43870</v>
      </c>
      <c r="D1433" s="15" t="s">
        <v>13</v>
      </c>
      <c r="E1433" s="15">
        <v>0</v>
      </c>
      <c r="F1433" s="15">
        <v>10.58</v>
      </c>
      <c r="G1433" s="15">
        <v>0</v>
      </c>
      <c r="H1433" s="15">
        <v>803732.46</v>
      </c>
      <c r="I1433" s="15" t="s">
        <v>14</v>
      </c>
      <c r="J1433" s="15" t="s">
        <v>15</v>
      </c>
      <c r="K1433" s="1" t="str">
        <f t="shared" si="74"/>
        <v/>
      </c>
      <c r="L1433" s="1" t="e">
        <f ca="1">IF(AND(K1433&lt;&gt; "", COUNTIF(SAP!#REF!,K1433)&gt;0),"Matched", "")</f>
        <v>#REF!</v>
      </c>
      <c r="M1433" s="1" t="str">
        <f t="shared" si="75"/>
        <v/>
      </c>
      <c r="N1433" s="1" t="e">
        <f ca="1">IF(AND(M1433&lt;&gt; "", COUNTIF(SAP!#REF!,M1433)&gt;0),"Matched", "")</f>
        <v>#REF!</v>
      </c>
      <c r="O1433" s="1" t="str">
        <f t="shared" si="76"/>
        <v/>
      </c>
      <c r="P1433" s="1" t="e">
        <f ca="1">IF(AND(O1433&lt;&gt; "", COUNTIF(SAP!#REF!,O1433)&gt;0),"Matched", "")</f>
        <v>#REF!</v>
      </c>
      <c r="R1433" s="1" t="e">
        <f ca="1">IF(AND(Q1433&lt;&gt; "", COUNTIF(SAP!#REF!,Q1433)&gt;0),"Matched", "")</f>
        <v>#REF!</v>
      </c>
      <c r="S1433" s="1" t="str">
        <f ca="1">IF(D1433="AD","Logic5"&amp;"_"&amp;TEXT(C1433,"dd.mm.yyyy") &amp;"_"&amp; 236.65,"")</f>
        <v>Logic5_09.02.2020_236.65</v>
      </c>
      <c r="T1433" s="1" t="e">
        <f ca="1">IF(AND(S1433&lt;&gt; "", COUNTIF(SAP!#REF!,S1433)&gt;0),"Matched", "")</f>
        <v>#REF!</v>
      </c>
    </row>
    <row r="1434" spans="1:20">
      <c r="A1434" s="9">
        <v>11563327</v>
      </c>
      <c r="B1434" s="10">
        <v>43870</v>
      </c>
      <c r="C1434" s="10">
        <v>43870</v>
      </c>
      <c r="D1434" s="11" t="s">
        <v>13</v>
      </c>
      <c r="E1434" s="11">
        <v>0</v>
      </c>
      <c r="F1434" s="11">
        <v>10.83</v>
      </c>
      <c r="G1434" s="11">
        <v>0</v>
      </c>
      <c r="H1434" s="11">
        <v>803721.63</v>
      </c>
      <c r="I1434" s="11" t="s">
        <v>14</v>
      </c>
      <c r="J1434" s="11" t="s">
        <v>15</v>
      </c>
      <c r="K1434" s="1" t="str">
        <f t="shared" si="74"/>
        <v/>
      </c>
      <c r="L1434" s="1" t="e">
        <f ca="1">IF(AND(K1434&lt;&gt; "", COUNTIF(SAP!#REF!,K1434)&gt;0),"Matched", "")</f>
        <v>#REF!</v>
      </c>
      <c r="M1434" s="1" t="str">
        <f t="shared" si="75"/>
        <v/>
      </c>
      <c r="N1434" s="1" t="e">
        <f ca="1">IF(AND(M1434&lt;&gt; "", COUNTIF(SAP!#REF!,M1434)&gt;0),"Matched", "")</f>
        <v>#REF!</v>
      </c>
      <c r="O1434" s="1" t="str">
        <f t="shared" si="76"/>
        <v/>
      </c>
      <c r="P1434" s="1" t="e">
        <f ca="1">IF(AND(O1434&lt;&gt; "", COUNTIF(SAP!#REF!,O1434)&gt;0),"Matched", "")</f>
        <v>#REF!</v>
      </c>
      <c r="R1434" s="1" t="e">
        <f ca="1">IF(AND(Q1434&lt;&gt; "", COUNTIF(SAP!#REF!,Q1434)&gt;0),"Matched", "")</f>
        <v>#REF!</v>
      </c>
      <c r="S1434" s="1" t="str">
        <f ca="1">IF(D1434="AD","Logic5"&amp;"_"&amp;TEXT(C1434,"dd.mm.yyyy") &amp;"_"&amp; 236.65,"")</f>
        <v>Logic5_09.02.2020_236.65</v>
      </c>
      <c r="T1434" s="1" t="e">
        <f ca="1">IF(AND(S1434&lt;&gt; "", COUNTIF(SAP!#REF!,S1434)&gt;0),"Matched", "")</f>
        <v>#REF!</v>
      </c>
    </row>
    <row r="1435" spans="1:20">
      <c r="A1435" s="13">
        <v>11563327</v>
      </c>
      <c r="B1435" s="14">
        <v>43870</v>
      </c>
      <c r="C1435" s="14">
        <v>43870</v>
      </c>
      <c r="D1435" s="15" t="s">
        <v>13</v>
      </c>
      <c r="E1435" s="15">
        <v>0</v>
      </c>
      <c r="F1435" s="15">
        <v>13.23</v>
      </c>
      <c r="G1435" s="15">
        <v>0</v>
      </c>
      <c r="H1435" s="15">
        <v>803708.4</v>
      </c>
      <c r="I1435" s="15" t="s">
        <v>14</v>
      </c>
      <c r="J1435" s="15" t="s">
        <v>15</v>
      </c>
      <c r="K1435" s="1" t="str">
        <f t="shared" si="74"/>
        <v/>
      </c>
      <c r="L1435" s="1" t="e">
        <f ca="1">IF(AND(K1435&lt;&gt; "", COUNTIF(SAP!#REF!,K1435)&gt;0),"Matched", "")</f>
        <v>#REF!</v>
      </c>
      <c r="M1435" s="1" t="str">
        <f t="shared" si="75"/>
        <v/>
      </c>
      <c r="N1435" s="1" t="e">
        <f ca="1">IF(AND(M1435&lt;&gt; "", COUNTIF(SAP!#REF!,M1435)&gt;0),"Matched", "")</f>
        <v>#REF!</v>
      </c>
      <c r="O1435" s="1" t="str">
        <f t="shared" si="76"/>
        <v/>
      </c>
      <c r="P1435" s="1" t="e">
        <f ca="1">IF(AND(O1435&lt;&gt; "", COUNTIF(SAP!#REF!,O1435)&gt;0),"Matched", "")</f>
        <v>#REF!</v>
      </c>
      <c r="R1435" s="1" t="e">
        <f ca="1">IF(AND(Q1435&lt;&gt; "", COUNTIF(SAP!#REF!,Q1435)&gt;0),"Matched", "")</f>
        <v>#REF!</v>
      </c>
      <c r="S1435" s="1" t="str">
        <f ca="1">IF(D1435="AD","Logic5"&amp;"_"&amp;TEXT(C1435,"dd.mm.yyyy") &amp;"_"&amp; 236.65,"")</f>
        <v>Logic5_09.02.2020_236.65</v>
      </c>
      <c r="T1435" s="1" t="e">
        <f ca="1">IF(AND(S1435&lt;&gt; "", COUNTIF(SAP!#REF!,S1435)&gt;0),"Matched", "")</f>
        <v>#REF!</v>
      </c>
    </row>
    <row r="1436" spans="1:20">
      <c r="A1436" s="9">
        <v>11563327</v>
      </c>
      <c r="B1436" s="10">
        <v>43870</v>
      </c>
      <c r="C1436" s="10">
        <v>43870</v>
      </c>
      <c r="D1436" s="11" t="s">
        <v>13</v>
      </c>
      <c r="E1436" s="11">
        <v>0</v>
      </c>
      <c r="F1436" s="11">
        <v>16.12</v>
      </c>
      <c r="G1436" s="11">
        <v>0</v>
      </c>
      <c r="H1436" s="11">
        <v>803692.28</v>
      </c>
      <c r="I1436" s="11" t="s">
        <v>14</v>
      </c>
      <c r="J1436" s="11" t="s">
        <v>15</v>
      </c>
      <c r="K1436" s="1" t="str">
        <f t="shared" si="74"/>
        <v/>
      </c>
      <c r="L1436" s="1" t="e">
        <f ca="1">IF(AND(K1436&lt;&gt; "", COUNTIF(SAP!#REF!,K1436)&gt;0),"Matched", "")</f>
        <v>#REF!</v>
      </c>
      <c r="M1436" s="1" t="str">
        <f t="shared" si="75"/>
        <v/>
      </c>
      <c r="N1436" s="1" t="e">
        <f ca="1">IF(AND(M1436&lt;&gt; "", COUNTIF(SAP!#REF!,M1436)&gt;0),"Matched", "")</f>
        <v>#REF!</v>
      </c>
      <c r="O1436" s="1" t="str">
        <f t="shared" si="76"/>
        <v/>
      </c>
      <c r="P1436" s="1" t="e">
        <f ca="1">IF(AND(O1436&lt;&gt; "", COUNTIF(SAP!#REF!,O1436)&gt;0),"Matched", "")</f>
        <v>#REF!</v>
      </c>
      <c r="R1436" s="1" t="e">
        <f ca="1">IF(AND(Q1436&lt;&gt; "", COUNTIF(SAP!#REF!,Q1436)&gt;0),"Matched", "")</f>
        <v>#REF!</v>
      </c>
      <c r="S1436" s="1" t="str">
        <f ca="1">IF(D1436="AD","Logic5"&amp;"_"&amp;TEXT(C1436,"dd.mm.yyyy") &amp;"_"&amp; 236.65,"")</f>
        <v>Logic5_09.02.2020_236.65</v>
      </c>
      <c r="T1436" s="1" t="e">
        <f ca="1">IF(AND(S1436&lt;&gt; "", COUNTIF(SAP!#REF!,S1436)&gt;0),"Matched", "")</f>
        <v>#REF!</v>
      </c>
    </row>
    <row r="1437" spans="1:20">
      <c r="A1437" s="13">
        <v>11563327</v>
      </c>
      <c r="B1437" s="14">
        <v>43870</v>
      </c>
      <c r="C1437" s="14">
        <v>43870</v>
      </c>
      <c r="D1437" s="15" t="s">
        <v>13</v>
      </c>
      <c r="E1437" s="15">
        <v>0</v>
      </c>
      <c r="F1437" s="15">
        <v>16.36</v>
      </c>
      <c r="G1437" s="15">
        <v>0</v>
      </c>
      <c r="H1437" s="15">
        <v>803675.92</v>
      </c>
      <c r="I1437" s="15" t="s">
        <v>14</v>
      </c>
      <c r="J1437" s="15" t="s">
        <v>15</v>
      </c>
      <c r="K1437" s="1" t="str">
        <f t="shared" si="74"/>
        <v/>
      </c>
      <c r="L1437" s="1" t="e">
        <f ca="1">IF(AND(K1437&lt;&gt; "", COUNTIF(SAP!#REF!,K1437)&gt;0),"Matched", "")</f>
        <v>#REF!</v>
      </c>
      <c r="M1437" s="1" t="str">
        <f t="shared" si="75"/>
        <v/>
      </c>
      <c r="N1437" s="1" t="e">
        <f ca="1">IF(AND(M1437&lt;&gt; "", COUNTIF(SAP!#REF!,M1437)&gt;0),"Matched", "")</f>
        <v>#REF!</v>
      </c>
      <c r="O1437" s="1" t="str">
        <f t="shared" si="76"/>
        <v/>
      </c>
      <c r="P1437" s="1" t="e">
        <f ca="1">IF(AND(O1437&lt;&gt; "", COUNTIF(SAP!#REF!,O1437)&gt;0),"Matched", "")</f>
        <v>#REF!</v>
      </c>
      <c r="R1437" s="1" t="e">
        <f ca="1">IF(AND(Q1437&lt;&gt; "", COUNTIF(SAP!#REF!,Q1437)&gt;0),"Matched", "")</f>
        <v>#REF!</v>
      </c>
      <c r="S1437" s="1" t="str">
        <f ca="1">IF(D1437="AD","Logic5"&amp;"_"&amp;TEXT(C1437,"dd.mm.yyyy") &amp;"_"&amp; 236.65,"")</f>
        <v>Logic5_09.02.2020_236.65</v>
      </c>
      <c r="T1437" s="1" t="e">
        <f ca="1">IF(AND(S1437&lt;&gt; "", COUNTIF(SAP!#REF!,S1437)&gt;0),"Matched", "")</f>
        <v>#REF!</v>
      </c>
    </row>
    <row r="1438" spans="1:20">
      <c r="A1438" s="9">
        <v>11563327</v>
      </c>
      <c r="B1438" s="10">
        <v>43870</v>
      </c>
      <c r="C1438" s="10">
        <v>43870</v>
      </c>
      <c r="D1438" s="11" t="s">
        <v>13</v>
      </c>
      <c r="E1438" s="11">
        <v>0</v>
      </c>
      <c r="F1438" s="11">
        <v>30.8</v>
      </c>
      <c r="G1438" s="11">
        <v>0</v>
      </c>
      <c r="H1438" s="11">
        <v>803645.12</v>
      </c>
      <c r="I1438" s="11" t="s">
        <v>14</v>
      </c>
      <c r="J1438" s="11" t="s">
        <v>15</v>
      </c>
      <c r="K1438" s="1" t="str">
        <f t="shared" si="74"/>
        <v/>
      </c>
      <c r="L1438" s="1" t="e">
        <f ca="1">IF(AND(K1438&lt;&gt; "", COUNTIF(SAP!#REF!,K1438)&gt;0),"Matched", "")</f>
        <v>#REF!</v>
      </c>
      <c r="M1438" s="1" t="str">
        <f t="shared" si="75"/>
        <v/>
      </c>
      <c r="N1438" s="1" t="e">
        <f ca="1">IF(AND(M1438&lt;&gt; "", COUNTIF(SAP!#REF!,M1438)&gt;0),"Matched", "")</f>
        <v>#REF!</v>
      </c>
      <c r="O1438" s="1" t="str">
        <f t="shared" si="76"/>
        <v/>
      </c>
      <c r="P1438" s="1" t="e">
        <f ca="1">IF(AND(O1438&lt;&gt; "", COUNTIF(SAP!#REF!,O1438)&gt;0),"Matched", "")</f>
        <v>#REF!</v>
      </c>
      <c r="R1438" s="1" t="e">
        <f ca="1">IF(AND(Q1438&lt;&gt; "", COUNTIF(SAP!#REF!,Q1438)&gt;0),"Matched", "")</f>
        <v>#REF!</v>
      </c>
      <c r="S1438" s="1" t="str">
        <f ca="1">IF(D1438="AD","Logic5"&amp;"_"&amp;TEXT(C1438,"dd.mm.yyyy") &amp;"_"&amp; 236.65,"")</f>
        <v>Logic5_09.02.2020_236.65</v>
      </c>
      <c r="T1438" s="1" t="e">
        <f ca="1">IF(AND(S1438&lt;&gt; "", COUNTIF(SAP!#REF!,S1438)&gt;0),"Matched", "")</f>
        <v>#REF!</v>
      </c>
    </row>
    <row r="1439" spans="1:20">
      <c r="A1439" s="13">
        <v>11563327</v>
      </c>
      <c r="B1439" s="14">
        <v>43870</v>
      </c>
      <c r="C1439" s="14">
        <v>43870</v>
      </c>
      <c r="D1439" s="15" t="s">
        <v>13</v>
      </c>
      <c r="E1439" s="15">
        <v>0</v>
      </c>
      <c r="F1439" s="15">
        <v>35.51</v>
      </c>
      <c r="G1439" s="15">
        <v>0</v>
      </c>
      <c r="H1439" s="15">
        <v>803609.61</v>
      </c>
      <c r="I1439" s="15" t="s">
        <v>14</v>
      </c>
      <c r="J1439" s="15" t="s">
        <v>15</v>
      </c>
      <c r="K1439" s="1" t="str">
        <f t="shared" si="74"/>
        <v/>
      </c>
      <c r="L1439" s="1" t="e">
        <f ca="1">IF(AND(K1439&lt;&gt; "", COUNTIF(SAP!#REF!,K1439)&gt;0),"Matched", "")</f>
        <v>#REF!</v>
      </c>
      <c r="M1439" s="1" t="str">
        <f t="shared" si="75"/>
        <v/>
      </c>
      <c r="N1439" s="1" t="e">
        <f ca="1">IF(AND(M1439&lt;&gt; "", COUNTIF(SAP!#REF!,M1439)&gt;0),"Matched", "")</f>
        <v>#REF!</v>
      </c>
      <c r="O1439" s="1" t="str">
        <f t="shared" si="76"/>
        <v/>
      </c>
      <c r="P1439" s="1" t="e">
        <f ca="1">IF(AND(O1439&lt;&gt; "", COUNTIF(SAP!#REF!,O1439)&gt;0),"Matched", "")</f>
        <v>#REF!</v>
      </c>
      <c r="R1439" s="1" t="e">
        <f ca="1">IF(AND(Q1439&lt;&gt; "", COUNTIF(SAP!#REF!,Q1439)&gt;0),"Matched", "")</f>
        <v>#REF!</v>
      </c>
      <c r="S1439" s="1" t="str">
        <f ca="1">IF(D1439="AD","Logic5"&amp;"_"&amp;TEXT(C1439,"dd.mm.yyyy") &amp;"_"&amp; 236.65,"")</f>
        <v>Logic5_09.02.2020_236.65</v>
      </c>
      <c r="T1439" s="1" t="e">
        <f ca="1">IF(AND(S1439&lt;&gt; "", COUNTIF(SAP!#REF!,S1439)&gt;0),"Matched", "")</f>
        <v>#REF!</v>
      </c>
    </row>
    <row r="1440" spans="1:20">
      <c r="A1440" s="9">
        <v>11563327</v>
      </c>
      <c r="B1440" s="10">
        <v>43870</v>
      </c>
      <c r="C1440" s="10">
        <v>43870</v>
      </c>
      <c r="D1440" s="11" t="s">
        <v>13</v>
      </c>
      <c r="E1440" s="11">
        <v>0</v>
      </c>
      <c r="F1440" s="11">
        <v>68.959999999999994</v>
      </c>
      <c r="G1440" s="11">
        <v>0</v>
      </c>
      <c r="H1440" s="11">
        <v>803540.65</v>
      </c>
      <c r="I1440" s="11" t="s">
        <v>14</v>
      </c>
      <c r="J1440" s="11" t="s">
        <v>15</v>
      </c>
      <c r="K1440" s="1" t="str">
        <f t="shared" si="74"/>
        <v/>
      </c>
      <c r="L1440" s="1" t="e">
        <f ca="1">IF(AND(K1440&lt;&gt; "", COUNTIF(SAP!#REF!,K1440)&gt;0),"Matched", "")</f>
        <v>#REF!</v>
      </c>
      <c r="M1440" s="1" t="str">
        <f t="shared" si="75"/>
        <v/>
      </c>
      <c r="N1440" s="1" t="e">
        <f ca="1">IF(AND(M1440&lt;&gt; "", COUNTIF(SAP!#REF!,M1440)&gt;0),"Matched", "")</f>
        <v>#REF!</v>
      </c>
      <c r="O1440" s="1" t="str">
        <f t="shared" si="76"/>
        <v/>
      </c>
      <c r="P1440" s="1" t="e">
        <f ca="1">IF(AND(O1440&lt;&gt; "", COUNTIF(SAP!#REF!,O1440)&gt;0),"Matched", "")</f>
        <v>#REF!</v>
      </c>
      <c r="R1440" s="1" t="e">
        <f ca="1">IF(AND(Q1440&lt;&gt; "", COUNTIF(SAP!#REF!,Q1440)&gt;0),"Matched", "")</f>
        <v>#REF!</v>
      </c>
      <c r="S1440" s="1" t="str">
        <f ca="1">IF(D1440="AD","Logic5"&amp;"_"&amp;TEXT(C1440,"dd.mm.yyyy") &amp;"_"&amp; 236.65,"")</f>
        <v>Logic5_09.02.2020_236.65</v>
      </c>
      <c r="T1440" s="1" t="e">
        <f ca="1">IF(AND(S1440&lt;&gt; "", COUNTIF(SAP!#REF!,S1440)&gt;0),"Matched", "")</f>
        <v>#REF!</v>
      </c>
    </row>
    <row r="1441" spans="1:18">
      <c r="A1441" s="13">
        <v>11563327</v>
      </c>
      <c r="B1441" s="14">
        <v>43870</v>
      </c>
      <c r="C1441" s="14">
        <v>43870</v>
      </c>
      <c r="D1441" s="15" t="s">
        <v>16</v>
      </c>
      <c r="E1441" s="15">
        <v>0</v>
      </c>
      <c r="F1441" s="15">
        <v>803540.65</v>
      </c>
      <c r="G1441" s="15">
        <v>0</v>
      </c>
      <c r="H1441" s="15">
        <v>0</v>
      </c>
      <c r="I1441" s="15" t="s">
        <v>17</v>
      </c>
      <c r="J1441" s="15" t="s">
        <v>18</v>
      </c>
      <c r="K1441" s="1" t="str">
        <f t="shared" si="74"/>
        <v>Logic1_02_803540.65</v>
      </c>
      <c r="L1441" s="1" t="e">
        <f ca="1">IF(AND(K1441&lt;&gt; "", COUNTIF(SAP!#REF!,K1441)&gt;0),"Matched", "")</f>
        <v>#REF!</v>
      </c>
    </row>
    <row r="1442" spans="1:18">
      <c r="A1442" s="9">
        <v>11563327</v>
      </c>
      <c r="B1442" s="10">
        <v>43871</v>
      </c>
      <c r="C1442" s="10">
        <v>43871</v>
      </c>
      <c r="D1442" s="11" t="s">
        <v>10</v>
      </c>
      <c r="E1442" s="11">
        <v>0</v>
      </c>
      <c r="F1442" s="11">
        <v>0</v>
      </c>
      <c r="G1442" s="11">
        <v>300</v>
      </c>
      <c r="H1442" s="11">
        <v>300</v>
      </c>
      <c r="I1442" s="11" t="s">
        <v>11</v>
      </c>
      <c r="J1442" s="11" t="s">
        <v>12</v>
      </c>
      <c r="K1442" s="1" t="str">
        <f t="shared" si="74"/>
        <v/>
      </c>
      <c r="L1442" s="1" t="e">
        <f ca="1">IF(AND(K1442&lt;&gt; "", COUNTIF(SAP!#REF!,K1442)&gt;0),"Matched", "")</f>
        <v>#REF!</v>
      </c>
      <c r="M1442" s="1" t="str">
        <f t="shared" ref="M1442:M1505" si="77">IF(D1442="TR","Logic2"&amp;"_"&amp;TEXT(C1442,"dd.mm.yyyy") &amp;"_"&amp; F1442,"")</f>
        <v/>
      </c>
      <c r="N1442" s="1" t="e">
        <f ca="1">IF(AND(M1442&lt;&gt; "", COUNTIF(SAP!#REF!,M1442)&gt;0),"Matched", "")</f>
        <v>#REF!</v>
      </c>
      <c r="O1442" s="1" t="str">
        <f t="shared" ref="O1442:O1505" si="78">IF(D1442="AF","Logic3"&amp;"_"&amp;G1442,"")</f>
        <v/>
      </c>
      <c r="P1442" s="1" t="e">
        <f ca="1">IF(AND(O1442&lt;&gt; "", COUNTIF(SAP!#REF!,O1442)&gt;0),"Matched", "")</f>
        <v>#REF!</v>
      </c>
      <c r="Q1442" s="1" t="str">
        <f ca="1">IF(D1442="AC","Logic4"&amp;"_"&amp;TEXT(C1442,"dd.mm.yyyy") &amp;"_"&amp; 1156210.53,"")</f>
        <v>Logic4_10.02.2020_1156210.53</v>
      </c>
      <c r="R1442" s="1" t="e">
        <f ca="1">IF(AND(Q1442&lt;&gt; "", COUNTIF(SAP!#REF!,Q1442)&gt;0),"Matched", "")</f>
        <v>#REF!</v>
      </c>
    </row>
    <row r="1443" spans="1:18">
      <c r="A1443" s="13">
        <v>11563327</v>
      </c>
      <c r="B1443" s="14">
        <v>43871</v>
      </c>
      <c r="C1443" s="14">
        <v>43871</v>
      </c>
      <c r="D1443" s="15" t="s">
        <v>10</v>
      </c>
      <c r="E1443" s="15">
        <v>0</v>
      </c>
      <c r="F1443" s="15">
        <v>0</v>
      </c>
      <c r="G1443" s="15">
        <v>340</v>
      </c>
      <c r="H1443" s="15">
        <v>640</v>
      </c>
      <c r="I1443" s="15" t="s">
        <v>11</v>
      </c>
      <c r="J1443" s="15" t="s">
        <v>12</v>
      </c>
      <c r="K1443" s="1" t="str">
        <f t="shared" si="74"/>
        <v/>
      </c>
      <c r="L1443" s="1" t="e">
        <f ca="1">IF(AND(K1443&lt;&gt; "", COUNTIF(SAP!#REF!,K1443)&gt;0),"Matched", "")</f>
        <v>#REF!</v>
      </c>
      <c r="M1443" s="1" t="str">
        <f t="shared" si="77"/>
        <v/>
      </c>
      <c r="N1443" s="1" t="e">
        <f ca="1">IF(AND(M1443&lt;&gt; "", COUNTIF(SAP!#REF!,M1443)&gt;0),"Matched", "")</f>
        <v>#REF!</v>
      </c>
      <c r="O1443" s="1" t="str">
        <f t="shared" si="78"/>
        <v/>
      </c>
      <c r="P1443" s="1" t="e">
        <f ca="1">IF(AND(O1443&lt;&gt; "", COUNTIF(SAP!#REF!,O1443)&gt;0),"Matched", "")</f>
        <v>#REF!</v>
      </c>
      <c r="Q1443" s="1" t="str">
        <f ca="1">IF(D1443="AC","Logic4"&amp;"_"&amp;TEXT(C1443,"dd.mm.yyyy") &amp;"_"&amp; 1156210.53,"")</f>
        <v>Logic4_10.02.2020_1156210.53</v>
      </c>
      <c r="R1443" s="1" t="e">
        <f ca="1">IF(AND(Q1443&lt;&gt; "", COUNTIF(SAP!#REF!,Q1443)&gt;0),"Matched", "")</f>
        <v>#REF!</v>
      </c>
    </row>
    <row r="1444" spans="1:18">
      <c r="A1444" s="9">
        <v>11563327</v>
      </c>
      <c r="B1444" s="10">
        <v>43871</v>
      </c>
      <c r="C1444" s="10">
        <v>43871</v>
      </c>
      <c r="D1444" s="11" t="s">
        <v>10</v>
      </c>
      <c r="E1444" s="11">
        <v>0</v>
      </c>
      <c r="F1444" s="11">
        <v>0</v>
      </c>
      <c r="G1444" s="11">
        <v>500</v>
      </c>
      <c r="H1444" s="11">
        <v>1140</v>
      </c>
      <c r="I1444" s="11" t="s">
        <v>11</v>
      </c>
      <c r="J1444" s="11" t="s">
        <v>12</v>
      </c>
      <c r="K1444" s="1" t="str">
        <f t="shared" si="74"/>
        <v/>
      </c>
      <c r="L1444" s="1" t="e">
        <f ca="1">IF(AND(K1444&lt;&gt; "", COUNTIF(SAP!#REF!,K1444)&gt;0),"Matched", "")</f>
        <v>#REF!</v>
      </c>
      <c r="M1444" s="1" t="str">
        <f t="shared" si="77"/>
        <v/>
      </c>
      <c r="N1444" s="1" t="e">
        <f ca="1">IF(AND(M1444&lt;&gt; "", COUNTIF(SAP!#REF!,M1444)&gt;0),"Matched", "")</f>
        <v>#REF!</v>
      </c>
      <c r="O1444" s="1" t="str">
        <f t="shared" si="78"/>
        <v/>
      </c>
      <c r="P1444" s="1" t="e">
        <f ca="1">IF(AND(O1444&lt;&gt; "", COUNTIF(SAP!#REF!,O1444)&gt;0),"Matched", "")</f>
        <v>#REF!</v>
      </c>
      <c r="Q1444" s="1" t="str">
        <f ca="1">IF(D1444="AC","Logic4"&amp;"_"&amp;TEXT(C1444,"dd.mm.yyyy") &amp;"_"&amp; 1156210.53,"")</f>
        <v>Logic4_10.02.2020_1156210.53</v>
      </c>
      <c r="R1444" s="1" t="e">
        <f ca="1">IF(AND(Q1444&lt;&gt; "", COUNTIF(SAP!#REF!,Q1444)&gt;0),"Matched", "")</f>
        <v>#REF!</v>
      </c>
    </row>
    <row r="1445" spans="1:18">
      <c r="A1445" s="13">
        <v>11563327</v>
      </c>
      <c r="B1445" s="14">
        <v>43871</v>
      </c>
      <c r="C1445" s="14">
        <v>43871</v>
      </c>
      <c r="D1445" s="15" t="s">
        <v>10</v>
      </c>
      <c r="E1445" s="15">
        <v>0</v>
      </c>
      <c r="F1445" s="15">
        <v>0</v>
      </c>
      <c r="G1445" s="15">
        <v>700</v>
      </c>
      <c r="H1445" s="15">
        <v>1840</v>
      </c>
      <c r="I1445" s="15" t="s">
        <v>11</v>
      </c>
      <c r="J1445" s="15" t="s">
        <v>12</v>
      </c>
      <c r="K1445" s="1" t="str">
        <f t="shared" si="74"/>
        <v/>
      </c>
      <c r="L1445" s="1" t="e">
        <f ca="1">IF(AND(K1445&lt;&gt; "", COUNTIF(SAP!#REF!,K1445)&gt;0),"Matched", "")</f>
        <v>#REF!</v>
      </c>
      <c r="M1445" s="1" t="str">
        <f t="shared" si="77"/>
        <v/>
      </c>
      <c r="N1445" s="1" t="e">
        <f ca="1">IF(AND(M1445&lt;&gt; "", COUNTIF(SAP!#REF!,M1445)&gt;0),"Matched", "")</f>
        <v>#REF!</v>
      </c>
      <c r="O1445" s="1" t="str">
        <f t="shared" si="78"/>
        <v/>
      </c>
      <c r="P1445" s="1" t="e">
        <f ca="1">IF(AND(O1445&lt;&gt; "", COUNTIF(SAP!#REF!,O1445)&gt;0),"Matched", "")</f>
        <v>#REF!</v>
      </c>
      <c r="Q1445" s="1" t="str">
        <f ca="1">IF(D1445="AC","Logic4"&amp;"_"&amp;TEXT(C1445,"dd.mm.yyyy") &amp;"_"&amp; 1156210.53,"")</f>
        <v>Logic4_10.02.2020_1156210.53</v>
      </c>
      <c r="R1445" s="1" t="e">
        <f ca="1">IF(AND(Q1445&lt;&gt; "", COUNTIF(SAP!#REF!,Q1445)&gt;0),"Matched", "")</f>
        <v>#REF!</v>
      </c>
    </row>
    <row r="1446" spans="1:18">
      <c r="A1446" s="9">
        <v>11563327</v>
      </c>
      <c r="B1446" s="10">
        <v>43871</v>
      </c>
      <c r="C1446" s="10">
        <v>43871</v>
      </c>
      <c r="D1446" s="11" t="s">
        <v>10</v>
      </c>
      <c r="E1446" s="11">
        <v>0</v>
      </c>
      <c r="F1446" s="11">
        <v>0</v>
      </c>
      <c r="G1446" s="11">
        <v>931.8</v>
      </c>
      <c r="H1446" s="11">
        <v>2771.8</v>
      </c>
      <c r="I1446" s="11" t="s">
        <v>11</v>
      </c>
      <c r="J1446" s="11" t="s">
        <v>12</v>
      </c>
      <c r="K1446" s="1" t="str">
        <f t="shared" si="74"/>
        <v/>
      </c>
      <c r="L1446" s="1" t="e">
        <f ca="1">IF(AND(K1446&lt;&gt; "", COUNTIF(SAP!#REF!,K1446)&gt;0),"Matched", "")</f>
        <v>#REF!</v>
      </c>
      <c r="M1446" s="1" t="str">
        <f t="shared" si="77"/>
        <v/>
      </c>
      <c r="N1446" s="1" t="e">
        <f ca="1">IF(AND(M1446&lt;&gt; "", COUNTIF(SAP!#REF!,M1446)&gt;0),"Matched", "")</f>
        <v>#REF!</v>
      </c>
      <c r="O1446" s="1" t="str">
        <f t="shared" si="78"/>
        <v/>
      </c>
      <c r="P1446" s="1" t="e">
        <f ca="1">IF(AND(O1446&lt;&gt; "", COUNTIF(SAP!#REF!,O1446)&gt;0),"Matched", "")</f>
        <v>#REF!</v>
      </c>
      <c r="Q1446" s="1" t="str">
        <f ca="1">IF(D1446="AC","Logic4"&amp;"_"&amp;TEXT(C1446,"dd.mm.yyyy") &amp;"_"&amp; 1156210.53,"")</f>
        <v>Logic4_10.02.2020_1156210.53</v>
      </c>
      <c r="R1446" s="1" t="e">
        <f ca="1">IF(AND(Q1446&lt;&gt; "", COUNTIF(SAP!#REF!,Q1446)&gt;0),"Matched", "")</f>
        <v>#REF!</v>
      </c>
    </row>
    <row r="1447" spans="1:18">
      <c r="A1447" s="13">
        <v>11563327</v>
      </c>
      <c r="B1447" s="14">
        <v>43871</v>
      </c>
      <c r="C1447" s="14">
        <v>43871</v>
      </c>
      <c r="D1447" s="15" t="s">
        <v>10</v>
      </c>
      <c r="E1447" s="15">
        <v>0</v>
      </c>
      <c r="F1447" s="15">
        <v>0</v>
      </c>
      <c r="G1447" s="15">
        <v>1000</v>
      </c>
      <c r="H1447" s="15">
        <v>3771.8</v>
      </c>
      <c r="I1447" s="15" t="s">
        <v>11</v>
      </c>
      <c r="J1447" s="15" t="s">
        <v>12</v>
      </c>
      <c r="K1447" s="1" t="str">
        <f t="shared" si="74"/>
        <v/>
      </c>
      <c r="L1447" s="1" t="e">
        <f ca="1">IF(AND(K1447&lt;&gt; "", COUNTIF(SAP!#REF!,K1447)&gt;0),"Matched", "")</f>
        <v>#REF!</v>
      </c>
      <c r="M1447" s="1" t="str">
        <f t="shared" si="77"/>
        <v/>
      </c>
      <c r="N1447" s="1" t="e">
        <f ca="1">IF(AND(M1447&lt;&gt; "", COUNTIF(SAP!#REF!,M1447)&gt;0),"Matched", "")</f>
        <v>#REF!</v>
      </c>
      <c r="O1447" s="1" t="str">
        <f t="shared" si="78"/>
        <v/>
      </c>
      <c r="P1447" s="1" t="e">
        <f ca="1">IF(AND(O1447&lt;&gt; "", COUNTIF(SAP!#REF!,O1447)&gt;0),"Matched", "")</f>
        <v>#REF!</v>
      </c>
      <c r="Q1447" s="1" t="str">
        <f ca="1">IF(D1447="AC","Logic4"&amp;"_"&amp;TEXT(C1447,"dd.mm.yyyy") &amp;"_"&amp; 1156210.53,"")</f>
        <v>Logic4_10.02.2020_1156210.53</v>
      </c>
      <c r="R1447" s="1" t="e">
        <f ca="1">IF(AND(Q1447&lt;&gt; "", COUNTIF(SAP!#REF!,Q1447)&gt;0),"Matched", "")</f>
        <v>#REF!</v>
      </c>
    </row>
    <row r="1448" spans="1:18">
      <c r="A1448" s="9">
        <v>11563327</v>
      </c>
      <c r="B1448" s="10">
        <v>43871</v>
      </c>
      <c r="C1448" s="10">
        <v>43871</v>
      </c>
      <c r="D1448" s="11" t="s">
        <v>10</v>
      </c>
      <c r="E1448" s="11">
        <v>0</v>
      </c>
      <c r="F1448" s="11">
        <v>0</v>
      </c>
      <c r="G1448" s="11">
        <v>1000</v>
      </c>
      <c r="H1448" s="11">
        <v>4771.8</v>
      </c>
      <c r="I1448" s="11" t="s">
        <v>11</v>
      </c>
      <c r="J1448" s="11" t="s">
        <v>12</v>
      </c>
      <c r="K1448" s="1" t="str">
        <f t="shared" si="74"/>
        <v/>
      </c>
      <c r="L1448" s="1" t="e">
        <f ca="1">IF(AND(K1448&lt;&gt; "", COUNTIF(SAP!#REF!,K1448)&gt;0),"Matched", "")</f>
        <v>#REF!</v>
      </c>
      <c r="M1448" s="1" t="str">
        <f t="shared" si="77"/>
        <v/>
      </c>
      <c r="N1448" s="1" t="e">
        <f ca="1">IF(AND(M1448&lt;&gt; "", COUNTIF(SAP!#REF!,M1448)&gt;0),"Matched", "")</f>
        <v>#REF!</v>
      </c>
      <c r="O1448" s="1" t="str">
        <f t="shared" si="78"/>
        <v/>
      </c>
      <c r="P1448" s="1" t="e">
        <f ca="1">IF(AND(O1448&lt;&gt; "", COUNTIF(SAP!#REF!,O1448)&gt;0),"Matched", "")</f>
        <v>#REF!</v>
      </c>
      <c r="Q1448" s="1" t="str">
        <f ca="1">IF(D1448="AC","Logic4"&amp;"_"&amp;TEXT(C1448,"dd.mm.yyyy") &amp;"_"&amp; 1156210.53,"")</f>
        <v>Logic4_10.02.2020_1156210.53</v>
      </c>
      <c r="R1448" s="1" t="e">
        <f ca="1">IF(AND(Q1448&lt;&gt; "", COUNTIF(SAP!#REF!,Q1448)&gt;0),"Matched", "")</f>
        <v>#REF!</v>
      </c>
    </row>
    <row r="1449" spans="1:18">
      <c r="A1449" s="13">
        <v>11563327</v>
      </c>
      <c r="B1449" s="14">
        <v>43871</v>
      </c>
      <c r="C1449" s="14">
        <v>43871</v>
      </c>
      <c r="D1449" s="15" t="s">
        <v>10</v>
      </c>
      <c r="E1449" s="15">
        <v>0</v>
      </c>
      <c r="F1449" s="15">
        <v>0</v>
      </c>
      <c r="G1449" s="15">
        <v>1240</v>
      </c>
      <c r="H1449" s="15">
        <v>6011.8</v>
      </c>
      <c r="I1449" s="15" t="s">
        <v>11</v>
      </c>
      <c r="J1449" s="15" t="s">
        <v>12</v>
      </c>
      <c r="K1449" s="1" t="str">
        <f t="shared" si="74"/>
        <v/>
      </c>
      <c r="L1449" s="1" t="e">
        <f ca="1">IF(AND(K1449&lt;&gt; "", COUNTIF(SAP!#REF!,K1449)&gt;0),"Matched", "")</f>
        <v>#REF!</v>
      </c>
      <c r="M1449" s="1" t="str">
        <f t="shared" si="77"/>
        <v/>
      </c>
      <c r="N1449" s="1" t="e">
        <f ca="1">IF(AND(M1449&lt;&gt; "", COUNTIF(SAP!#REF!,M1449)&gt;0),"Matched", "")</f>
        <v>#REF!</v>
      </c>
      <c r="O1449" s="1" t="str">
        <f t="shared" si="78"/>
        <v/>
      </c>
      <c r="P1449" s="1" t="e">
        <f ca="1">IF(AND(O1449&lt;&gt; "", COUNTIF(SAP!#REF!,O1449)&gt;0),"Matched", "")</f>
        <v>#REF!</v>
      </c>
      <c r="Q1449" s="1" t="str">
        <f ca="1">IF(D1449="AC","Logic4"&amp;"_"&amp;TEXT(C1449,"dd.mm.yyyy") &amp;"_"&amp; 1156210.53,"")</f>
        <v>Logic4_10.02.2020_1156210.53</v>
      </c>
      <c r="R1449" s="1" t="e">
        <f ca="1">IF(AND(Q1449&lt;&gt; "", COUNTIF(SAP!#REF!,Q1449)&gt;0),"Matched", "")</f>
        <v>#REF!</v>
      </c>
    </row>
    <row r="1450" spans="1:18">
      <c r="A1450" s="9">
        <v>11563327</v>
      </c>
      <c r="B1450" s="10">
        <v>43871</v>
      </c>
      <c r="C1450" s="10">
        <v>43871</v>
      </c>
      <c r="D1450" s="11" t="s">
        <v>10</v>
      </c>
      <c r="E1450" s="11">
        <v>0</v>
      </c>
      <c r="F1450" s="11">
        <v>0</v>
      </c>
      <c r="G1450" s="11">
        <v>1287</v>
      </c>
      <c r="H1450" s="11">
        <v>7298.8</v>
      </c>
      <c r="I1450" s="11" t="s">
        <v>11</v>
      </c>
      <c r="J1450" s="11" t="s">
        <v>12</v>
      </c>
      <c r="K1450" s="1" t="str">
        <f t="shared" si="74"/>
        <v/>
      </c>
      <c r="L1450" s="1" t="e">
        <f ca="1">IF(AND(K1450&lt;&gt; "", COUNTIF(SAP!#REF!,K1450)&gt;0),"Matched", "")</f>
        <v>#REF!</v>
      </c>
      <c r="M1450" s="1" t="str">
        <f t="shared" si="77"/>
        <v/>
      </c>
      <c r="N1450" s="1" t="e">
        <f ca="1">IF(AND(M1450&lt;&gt; "", COUNTIF(SAP!#REF!,M1450)&gt;0),"Matched", "")</f>
        <v>#REF!</v>
      </c>
      <c r="O1450" s="1" t="str">
        <f t="shared" si="78"/>
        <v/>
      </c>
      <c r="P1450" s="1" t="e">
        <f ca="1">IF(AND(O1450&lt;&gt; "", COUNTIF(SAP!#REF!,O1450)&gt;0),"Matched", "")</f>
        <v>#REF!</v>
      </c>
      <c r="Q1450" s="1" t="str">
        <f ca="1">IF(D1450="AC","Logic4"&amp;"_"&amp;TEXT(C1450,"dd.mm.yyyy") &amp;"_"&amp; 1156210.53,"")</f>
        <v>Logic4_10.02.2020_1156210.53</v>
      </c>
      <c r="R1450" s="1" t="e">
        <f ca="1">IF(AND(Q1450&lt;&gt; "", COUNTIF(SAP!#REF!,Q1450)&gt;0),"Matched", "")</f>
        <v>#REF!</v>
      </c>
    </row>
    <row r="1451" spans="1:18">
      <c r="A1451" s="13">
        <v>11563327</v>
      </c>
      <c r="B1451" s="14">
        <v>43871</v>
      </c>
      <c r="C1451" s="14">
        <v>43871</v>
      </c>
      <c r="D1451" s="15" t="s">
        <v>10</v>
      </c>
      <c r="E1451" s="15">
        <v>0</v>
      </c>
      <c r="F1451" s="15">
        <v>0</v>
      </c>
      <c r="G1451" s="15">
        <v>1510</v>
      </c>
      <c r="H1451" s="15">
        <v>8808.7999999999993</v>
      </c>
      <c r="I1451" s="15" t="s">
        <v>11</v>
      </c>
      <c r="J1451" s="15" t="s">
        <v>12</v>
      </c>
      <c r="K1451" s="1" t="str">
        <f t="shared" si="74"/>
        <v/>
      </c>
      <c r="L1451" s="1" t="e">
        <f ca="1">IF(AND(K1451&lt;&gt; "", COUNTIF(SAP!#REF!,K1451)&gt;0),"Matched", "")</f>
        <v>#REF!</v>
      </c>
      <c r="M1451" s="1" t="str">
        <f t="shared" si="77"/>
        <v/>
      </c>
      <c r="N1451" s="1" t="e">
        <f ca="1">IF(AND(M1451&lt;&gt; "", COUNTIF(SAP!#REF!,M1451)&gt;0),"Matched", "")</f>
        <v>#REF!</v>
      </c>
      <c r="O1451" s="1" t="str">
        <f t="shared" si="78"/>
        <v/>
      </c>
      <c r="P1451" s="1" t="e">
        <f ca="1">IF(AND(O1451&lt;&gt; "", COUNTIF(SAP!#REF!,O1451)&gt;0),"Matched", "")</f>
        <v>#REF!</v>
      </c>
      <c r="Q1451" s="1" t="str">
        <f ca="1">IF(D1451="AC","Logic4"&amp;"_"&amp;TEXT(C1451,"dd.mm.yyyy") &amp;"_"&amp; 1156210.53,"")</f>
        <v>Logic4_10.02.2020_1156210.53</v>
      </c>
      <c r="R1451" s="1" t="e">
        <f ca="1">IF(AND(Q1451&lt;&gt; "", COUNTIF(SAP!#REF!,Q1451)&gt;0),"Matched", "")</f>
        <v>#REF!</v>
      </c>
    </row>
    <row r="1452" spans="1:18">
      <c r="A1452" s="9">
        <v>11563327</v>
      </c>
      <c r="B1452" s="10">
        <v>43871</v>
      </c>
      <c r="C1452" s="10">
        <v>43871</v>
      </c>
      <c r="D1452" s="11" t="s">
        <v>10</v>
      </c>
      <c r="E1452" s="11">
        <v>0</v>
      </c>
      <c r="F1452" s="11">
        <v>0</v>
      </c>
      <c r="G1452" s="11">
        <v>1563.2</v>
      </c>
      <c r="H1452" s="11">
        <v>10372</v>
      </c>
      <c r="I1452" s="11" t="s">
        <v>11</v>
      </c>
      <c r="J1452" s="11" t="s">
        <v>12</v>
      </c>
      <c r="K1452" s="1" t="str">
        <f t="shared" si="74"/>
        <v/>
      </c>
      <c r="L1452" s="1" t="e">
        <f ca="1">IF(AND(K1452&lt;&gt; "", COUNTIF(SAP!#REF!,K1452)&gt;0),"Matched", "")</f>
        <v>#REF!</v>
      </c>
      <c r="M1452" s="1" t="str">
        <f t="shared" si="77"/>
        <v/>
      </c>
      <c r="N1452" s="1" t="e">
        <f ca="1">IF(AND(M1452&lt;&gt; "", COUNTIF(SAP!#REF!,M1452)&gt;0),"Matched", "")</f>
        <v>#REF!</v>
      </c>
      <c r="O1452" s="1" t="str">
        <f t="shared" si="78"/>
        <v/>
      </c>
      <c r="P1452" s="1" t="e">
        <f ca="1">IF(AND(O1452&lt;&gt; "", COUNTIF(SAP!#REF!,O1452)&gt;0),"Matched", "")</f>
        <v>#REF!</v>
      </c>
      <c r="Q1452" s="1" t="str">
        <f ca="1">IF(D1452="AC","Logic4"&amp;"_"&amp;TEXT(C1452,"dd.mm.yyyy") &amp;"_"&amp; 1156210.53,"")</f>
        <v>Logic4_10.02.2020_1156210.53</v>
      </c>
      <c r="R1452" s="1" t="e">
        <f ca="1">IF(AND(Q1452&lt;&gt; "", COUNTIF(SAP!#REF!,Q1452)&gt;0),"Matched", "")</f>
        <v>#REF!</v>
      </c>
    </row>
    <row r="1453" spans="1:18">
      <c r="A1453" s="13">
        <v>11563327</v>
      </c>
      <c r="B1453" s="14">
        <v>43871</v>
      </c>
      <c r="C1453" s="14">
        <v>43871</v>
      </c>
      <c r="D1453" s="15" t="s">
        <v>10</v>
      </c>
      <c r="E1453" s="15">
        <v>0</v>
      </c>
      <c r="F1453" s="15">
        <v>0</v>
      </c>
      <c r="G1453" s="15">
        <v>1650.2</v>
      </c>
      <c r="H1453" s="15">
        <v>12022.2</v>
      </c>
      <c r="I1453" s="15" t="s">
        <v>11</v>
      </c>
      <c r="J1453" s="15" t="s">
        <v>12</v>
      </c>
      <c r="K1453" s="1" t="str">
        <f t="shared" si="74"/>
        <v/>
      </c>
      <c r="L1453" s="1" t="e">
        <f ca="1">IF(AND(K1453&lt;&gt; "", COUNTIF(SAP!#REF!,K1453)&gt;0),"Matched", "")</f>
        <v>#REF!</v>
      </c>
      <c r="M1453" s="1" t="str">
        <f t="shared" si="77"/>
        <v/>
      </c>
      <c r="N1453" s="1" t="e">
        <f ca="1">IF(AND(M1453&lt;&gt; "", COUNTIF(SAP!#REF!,M1453)&gt;0),"Matched", "")</f>
        <v>#REF!</v>
      </c>
      <c r="O1453" s="1" t="str">
        <f t="shared" si="78"/>
        <v/>
      </c>
      <c r="P1453" s="1" t="e">
        <f ca="1">IF(AND(O1453&lt;&gt; "", COUNTIF(SAP!#REF!,O1453)&gt;0),"Matched", "")</f>
        <v>#REF!</v>
      </c>
      <c r="Q1453" s="1" t="str">
        <f ca="1">IF(D1453="AC","Logic4"&amp;"_"&amp;TEXT(C1453,"dd.mm.yyyy") &amp;"_"&amp; 1156210.53,"")</f>
        <v>Logic4_10.02.2020_1156210.53</v>
      </c>
      <c r="R1453" s="1" t="e">
        <f ca="1">IF(AND(Q1453&lt;&gt; "", COUNTIF(SAP!#REF!,Q1453)&gt;0),"Matched", "")</f>
        <v>#REF!</v>
      </c>
    </row>
    <row r="1454" spans="1:18">
      <c r="A1454" s="9">
        <v>11563327</v>
      </c>
      <c r="B1454" s="10">
        <v>43871</v>
      </c>
      <c r="C1454" s="10">
        <v>43871</v>
      </c>
      <c r="D1454" s="11" t="s">
        <v>10</v>
      </c>
      <c r="E1454" s="11">
        <v>0</v>
      </c>
      <c r="F1454" s="11">
        <v>0</v>
      </c>
      <c r="G1454" s="11">
        <v>1670</v>
      </c>
      <c r="H1454" s="11">
        <v>13692.2</v>
      </c>
      <c r="I1454" s="11" t="s">
        <v>11</v>
      </c>
      <c r="J1454" s="11" t="s">
        <v>12</v>
      </c>
      <c r="K1454" s="1" t="str">
        <f t="shared" si="74"/>
        <v/>
      </c>
      <c r="L1454" s="1" t="e">
        <f ca="1">IF(AND(K1454&lt;&gt; "", COUNTIF(SAP!#REF!,K1454)&gt;0),"Matched", "")</f>
        <v>#REF!</v>
      </c>
      <c r="M1454" s="1" t="str">
        <f t="shared" si="77"/>
        <v/>
      </c>
      <c r="N1454" s="1" t="e">
        <f ca="1">IF(AND(M1454&lt;&gt; "", COUNTIF(SAP!#REF!,M1454)&gt;0),"Matched", "")</f>
        <v>#REF!</v>
      </c>
      <c r="O1454" s="1" t="str">
        <f t="shared" si="78"/>
        <v/>
      </c>
      <c r="P1454" s="1" t="e">
        <f ca="1">IF(AND(O1454&lt;&gt; "", COUNTIF(SAP!#REF!,O1454)&gt;0),"Matched", "")</f>
        <v>#REF!</v>
      </c>
      <c r="Q1454" s="1" t="str">
        <f ca="1">IF(D1454="AC","Logic4"&amp;"_"&amp;TEXT(C1454,"dd.mm.yyyy") &amp;"_"&amp; 1156210.53,"")</f>
        <v>Logic4_10.02.2020_1156210.53</v>
      </c>
      <c r="R1454" s="1" t="e">
        <f ca="1">IF(AND(Q1454&lt;&gt; "", COUNTIF(SAP!#REF!,Q1454)&gt;0),"Matched", "")</f>
        <v>#REF!</v>
      </c>
    </row>
    <row r="1455" spans="1:18">
      <c r="A1455" s="13">
        <v>11563327</v>
      </c>
      <c r="B1455" s="14">
        <v>43871</v>
      </c>
      <c r="C1455" s="14">
        <v>43871</v>
      </c>
      <c r="D1455" s="15" t="s">
        <v>10</v>
      </c>
      <c r="E1455" s="15">
        <v>0</v>
      </c>
      <c r="F1455" s="15">
        <v>0</v>
      </c>
      <c r="G1455" s="15">
        <v>1700</v>
      </c>
      <c r="H1455" s="15">
        <v>15392.2</v>
      </c>
      <c r="I1455" s="15" t="s">
        <v>11</v>
      </c>
      <c r="J1455" s="15" t="s">
        <v>12</v>
      </c>
      <c r="K1455" s="1" t="str">
        <f t="shared" si="74"/>
        <v/>
      </c>
      <c r="L1455" s="1" t="e">
        <f ca="1">IF(AND(K1455&lt;&gt; "", COUNTIF(SAP!#REF!,K1455)&gt;0),"Matched", "")</f>
        <v>#REF!</v>
      </c>
      <c r="M1455" s="1" t="str">
        <f t="shared" si="77"/>
        <v/>
      </c>
      <c r="N1455" s="1" t="e">
        <f ca="1">IF(AND(M1455&lt;&gt; "", COUNTIF(SAP!#REF!,M1455)&gt;0),"Matched", "")</f>
        <v>#REF!</v>
      </c>
      <c r="O1455" s="1" t="str">
        <f t="shared" si="78"/>
        <v/>
      </c>
      <c r="P1455" s="1" t="e">
        <f ca="1">IF(AND(O1455&lt;&gt; "", COUNTIF(SAP!#REF!,O1455)&gt;0),"Matched", "")</f>
        <v>#REF!</v>
      </c>
      <c r="Q1455" s="1" t="str">
        <f ca="1">IF(D1455="AC","Logic4"&amp;"_"&amp;TEXT(C1455,"dd.mm.yyyy") &amp;"_"&amp; 1156210.53,"")</f>
        <v>Logic4_10.02.2020_1156210.53</v>
      </c>
      <c r="R1455" s="1" t="e">
        <f ca="1">IF(AND(Q1455&lt;&gt; "", COUNTIF(SAP!#REF!,Q1455)&gt;0),"Matched", "")</f>
        <v>#REF!</v>
      </c>
    </row>
    <row r="1456" spans="1:18">
      <c r="A1456" s="9">
        <v>11563327</v>
      </c>
      <c r="B1456" s="10">
        <v>43871</v>
      </c>
      <c r="C1456" s="10">
        <v>43871</v>
      </c>
      <c r="D1456" s="11" t="s">
        <v>10</v>
      </c>
      <c r="E1456" s="11">
        <v>0</v>
      </c>
      <c r="F1456" s="11">
        <v>0</v>
      </c>
      <c r="G1456" s="11">
        <v>1750</v>
      </c>
      <c r="H1456" s="11">
        <v>17142.2</v>
      </c>
      <c r="I1456" s="11" t="s">
        <v>11</v>
      </c>
      <c r="J1456" s="11" t="s">
        <v>12</v>
      </c>
      <c r="K1456" s="1" t="str">
        <f t="shared" si="74"/>
        <v/>
      </c>
      <c r="L1456" s="1" t="e">
        <f ca="1">IF(AND(K1456&lt;&gt; "", COUNTIF(SAP!#REF!,K1456)&gt;0),"Matched", "")</f>
        <v>#REF!</v>
      </c>
      <c r="M1456" s="1" t="str">
        <f t="shared" si="77"/>
        <v/>
      </c>
      <c r="N1456" s="1" t="e">
        <f ca="1">IF(AND(M1456&lt;&gt; "", COUNTIF(SAP!#REF!,M1456)&gt;0),"Matched", "")</f>
        <v>#REF!</v>
      </c>
      <c r="O1456" s="1" t="str">
        <f t="shared" si="78"/>
        <v/>
      </c>
      <c r="P1456" s="1" t="e">
        <f ca="1">IF(AND(O1456&lt;&gt; "", COUNTIF(SAP!#REF!,O1456)&gt;0),"Matched", "")</f>
        <v>#REF!</v>
      </c>
      <c r="Q1456" s="1" t="str">
        <f ca="1">IF(D1456="AC","Logic4"&amp;"_"&amp;TEXT(C1456,"dd.mm.yyyy") &amp;"_"&amp; 1156210.53,"")</f>
        <v>Logic4_10.02.2020_1156210.53</v>
      </c>
      <c r="R1456" s="1" t="e">
        <f ca="1">IF(AND(Q1456&lt;&gt; "", COUNTIF(SAP!#REF!,Q1456)&gt;0),"Matched", "")</f>
        <v>#REF!</v>
      </c>
    </row>
    <row r="1457" spans="1:18">
      <c r="A1457" s="13">
        <v>11563327</v>
      </c>
      <c r="B1457" s="14">
        <v>43871</v>
      </c>
      <c r="C1457" s="14">
        <v>43871</v>
      </c>
      <c r="D1457" s="15" t="s">
        <v>10</v>
      </c>
      <c r="E1457" s="15">
        <v>0</v>
      </c>
      <c r="F1457" s="15">
        <v>0</v>
      </c>
      <c r="G1457" s="15">
        <v>1800</v>
      </c>
      <c r="H1457" s="15">
        <v>18942.2</v>
      </c>
      <c r="I1457" s="15" t="s">
        <v>11</v>
      </c>
      <c r="J1457" s="15" t="s">
        <v>12</v>
      </c>
      <c r="K1457" s="1" t="str">
        <f t="shared" si="74"/>
        <v/>
      </c>
      <c r="L1457" s="1" t="e">
        <f ca="1">IF(AND(K1457&lt;&gt; "", COUNTIF(SAP!#REF!,K1457)&gt;0),"Matched", "")</f>
        <v>#REF!</v>
      </c>
      <c r="M1457" s="1" t="str">
        <f t="shared" si="77"/>
        <v/>
      </c>
      <c r="N1457" s="1" t="e">
        <f ca="1">IF(AND(M1457&lt;&gt; "", COUNTIF(SAP!#REF!,M1457)&gt;0),"Matched", "")</f>
        <v>#REF!</v>
      </c>
      <c r="O1457" s="1" t="str">
        <f t="shared" si="78"/>
        <v/>
      </c>
      <c r="P1457" s="1" t="e">
        <f ca="1">IF(AND(O1457&lt;&gt; "", COUNTIF(SAP!#REF!,O1457)&gt;0),"Matched", "")</f>
        <v>#REF!</v>
      </c>
      <c r="Q1457" s="1" t="str">
        <f ca="1">IF(D1457="AC","Logic4"&amp;"_"&amp;TEXT(C1457,"dd.mm.yyyy") &amp;"_"&amp; 1156210.53,"")</f>
        <v>Logic4_10.02.2020_1156210.53</v>
      </c>
      <c r="R1457" s="1" t="e">
        <f ca="1">IF(AND(Q1457&lt;&gt; "", COUNTIF(SAP!#REF!,Q1457)&gt;0),"Matched", "")</f>
        <v>#REF!</v>
      </c>
    </row>
    <row r="1458" spans="1:18">
      <c r="A1458" s="9">
        <v>11563327</v>
      </c>
      <c r="B1458" s="10">
        <v>43871</v>
      </c>
      <c r="C1458" s="10">
        <v>43871</v>
      </c>
      <c r="D1458" s="11" t="s">
        <v>10</v>
      </c>
      <c r="E1458" s="11">
        <v>0</v>
      </c>
      <c r="F1458" s="11">
        <v>0</v>
      </c>
      <c r="G1458" s="11">
        <v>1800</v>
      </c>
      <c r="H1458" s="11">
        <v>20742.2</v>
      </c>
      <c r="I1458" s="11" t="s">
        <v>11</v>
      </c>
      <c r="J1458" s="11" t="s">
        <v>12</v>
      </c>
      <c r="K1458" s="1" t="str">
        <f t="shared" si="74"/>
        <v/>
      </c>
      <c r="L1458" s="1" t="e">
        <f ca="1">IF(AND(K1458&lt;&gt; "", COUNTIF(SAP!#REF!,K1458)&gt;0),"Matched", "")</f>
        <v>#REF!</v>
      </c>
      <c r="M1458" s="1" t="str">
        <f t="shared" si="77"/>
        <v/>
      </c>
      <c r="N1458" s="1" t="e">
        <f ca="1">IF(AND(M1458&lt;&gt; "", COUNTIF(SAP!#REF!,M1458)&gt;0),"Matched", "")</f>
        <v>#REF!</v>
      </c>
      <c r="O1458" s="1" t="str">
        <f t="shared" si="78"/>
        <v/>
      </c>
      <c r="P1458" s="1" t="e">
        <f ca="1">IF(AND(O1458&lt;&gt; "", COUNTIF(SAP!#REF!,O1458)&gt;0),"Matched", "")</f>
        <v>#REF!</v>
      </c>
      <c r="Q1458" s="1" t="str">
        <f ca="1">IF(D1458="AC","Logic4"&amp;"_"&amp;TEXT(C1458,"dd.mm.yyyy") &amp;"_"&amp; 1156210.53,"")</f>
        <v>Logic4_10.02.2020_1156210.53</v>
      </c>
      <c r="R1458" s="1" t="e">
        <f ca="1">IF(AND(Q1458&lt;&gt; "", COUNTIF(SAP!#REF!,Q1458)&gt;0),"Matched", "")</f>
        <v>#REF!</v>
      </c>
    </row>
    <row r="1459" spans="1:18">
      <c r="A1459" s="13">
        <v>11563327</v>
      </c>
      <c r="B1459" s="14">
        <v>43871</v>
      </c>
      <c r="C1459" s="14">
        <v>43871</v>
      </c>
      <c r="D1459" s="15" t="s">
        <v>10</v>
      </c>
      <c r="E1459" s="15">
        <v>0</v>
      </c>
      <c r="F1459" s="15">
        <v>0</v>
      </c>
      <c r="G1459" s="15">
        <v>1920.5</v>
      </c>
      <c r="H1459" s="15">
        <v>22662.7</v>
      </c>
      <c r="I1459" s="15" t="s">
        <v>11</v>
      </c>
      <c r="J1459" s="15" t="s">
        <v>12</v>
      </c>
      <c r="K1459" s="1" t="str">
        <f t="shared" si="74"/>
        <v/>
      </c>
      <c r="L1459" s="1" t="e">
        <f ca="1">IF(AND(K1459&lt;&gt; "", COUNTIF(SAP!#REF!,K1459)&gt;0),"Matched", "")</f>
        <v>#REF!</v>
      </c>
      <c r="M1459" s="1" t="str">
        <f t="shared" si="77"/>
        <v/>
      </c>
      <c r="N1459" s="1" t="e">
        <f ca="1">IF(AND(M1459&lt;&gt; "", COUNTIF(SAP!#REF!,M1459)&gt;0),"Matched", "")</f>
        <v>#REF!</v>
      </c>
      <c r="O1459" s="1" t="str">
        <f t="shared" si="78"/>
        <v/>
      </c>
      <c r="P1459" s="1" t="e">
        <f ca="1">IF(AND(O1459&lt;&gt; "", COUNTIF(SAP!#REF!,O1459)&gt;0),"Matched", "")</f>
        <v>#REF!</v>
      </c>
      <c r="Q1459" s="1" t="str">
        <f ca="1">IF(D1459="AC","Logic4"&amp;"_"&amp;TEXT(C1459,"dd.mm.yyyy") &amp;"_"&amp; 1156210.53,"")</f>
        <v>Logic4_10.02.2020_1156210.53</v>
      </c>
      <c r="R1459" s="1" t="e">
        <f ca="1">IF(AND(Q1459&lt;&gt; "", COUNTIF(SAP!#REF!,Q1459)&gt;0),"Matched", "")</f>
        <v>#REF!</v>
      </c>
    </row>
    <row r="1460" spans="1:18">
      <c r="A1460" s="9">
        <v>11563327</v>
      </c>
      <c r="B1460" s="10">
        <v>43871</v>
      </c>
      <c r="C1460" s="10">
        <v>43871</v>
      </c>
      <c r="D1460" s="11" t="s">
        <v>10</v>
      </c>
      <c r="E1460" s="11">
        <v>0</v>
      </c>
      <c r="F1460" s="11">
        <v>0</v>
      </c>
      <c r="G1460" s="11">
        <v>1950</v>
      </c>
      <c r="H1460" s="11">
        <v>24612.7</v>
      </c>
      <c r="I1460" s="11" t="s">
        <v>11</v>
      </c>
      <c r="J1460" s="11" t="s">
        <v>12</v>
      </c>
      <c r="K1460" s="1" t="str">
        <f t="shared" si="74"/>
        <v/>
      </c>
      <c r="L1460" s="1" t="e">
        <f ca="1">IF(AND(K1460&lt;&gt; "", COUNTIF(SAP!#REF!,K1460)&gt;0),"Matched", "")</f>
        <v>#REF!</v>
      </c>
      <c r="M1460" s="1" t="str">
        <f t="shared" si="77"/>
        <v/>
      </c>
      <c r="N1460" s="1" t="e">
        <f ca="1">IF(AND(M1460&lt;&gt; "", COUNTIF(SAP!#REF!,M1460)&gt;0),"Matched", "")</f>
        <v>#REF!</v>
      </c>
      <c r="O1460" s="1" t="str">
        <f t="shared" si="78"/>
        <v/>
      </c>
      <c r="P1460" s="1" t="e">
        <f ca="1">IF(AND(O1460&lt;&gt; "", COUNTIF(SAP!#REF!,O1460)&gt;0),"Matched", "")</f>
        <v>#REF!</v>
      </c>
      <c r="Q1460" s="1" t="str">
        <f ca="1">IF(D1460="AC","Logic4"&amp;"_"&amp;TEXT(C1460,"dd.mm.yyyy") &amp;"_"&amp; 1156210.53,"")</f>
        <v>Logic4_10.02.2020_1156210.53</v>
      </c>
      <c r="R1460" s="1" t="e">
        <f ca="1">IF(AND(Q1460&lt;&gt; "", COUNTIF(SAP!#REF!,Q1460)&gt;0),"Matched", "")</f>
        <v>#REF!</v>
      </c>
    </row>
    <row r="1461" spans="1:18">
      <c r="A1461" s="13">
        <v>11563327</v>
      </c>
      <c r="B1461" s="14">
        <v>43871</v>
      </c>
      <c r="C1461" s="14">
        <v>43871</v>
      </c>
      <c r="D1461" s="15" t="s">
        <v>10</v>
      </c>
      <c r="E1461" s="15">
        <v>0</v>
      </c>
      <c r="F1461" s="15">
        <v>0</v>
      </c>
      <c r="G1461" s="15">
        <v>1990</v>
      </c>
      <c r="H1461" s="15">
        <v>26602.7</v>
      </c>
      <c r="I1461" s="15" t="s">
        <v>11</v>
      </c>
      <c r="J1461" s="15" t="s">
        <v>12</v>
      </c>
      <c r="K1461" s="1" t="str">
        <f t="shared" si="74"/>
        <v/>
      </c>
      <c r="L1461" s="1" t="e">
        <f ca="1">IF(AND(K1461&lt;&gt; "", COUNTIF(SAP!#REF!,K1461)&gt;0),"Matched", "")</f>
        <v>#REF!</v>
      </c>
      <c r="M1461" s="1" t="str">
        <f t="shared" si="77"/>
        <v/>
      </c>
      <c r="N1461" s="1" t="e">
        <f ca="1">IF(AND(M1461&lt;&gt; "", COUNTIF(SAP!#REF!,M1461)&gt;0),"Matched", "")</f>
        <v>#REF!</v>
      </c>
      <c r="O1461" s="1" t="str">
        <f t="shared" si="78"/>
        <v/>
      </c>
      <c r="P1461" s="1" t="e">
        <f ca="1">IF(AND(O1461&lt;&gt; "", COUNTIF(SAP!#REF!,O1461)&gt;0),"Matched", "")</f>
        <v>#REF!</v>
      </c>
      <c r="Q1461" s="1" t="str">
        <f ca="1">IF(D1461="AC","Logic4"&amp;"_"&amp;TEXT(C1461,"dd.mm.yyyy") &amp;"_"&amp; 1156210.53,"")</f>
        <v>Logic4_10.02.2020_1156210.53</v>
      </c>
      <c r="R1461" s="1" t="e">
        <f ca="1">IF(AND(Q1461&lt;&gt; "", COUNTIF(SAP!#REF!,Q1461)&gt;0),"Matched", "")</f>
        <v>#REF!</v>
      </c>
    </row>
    <row r="1462" spans="1:18">
      <c r="A1462" s="9">
        <v>11563327</v>
      </c>
      <c r="B1462" s="10">
        <v>43871</v>
      </c>
      <c r="C1462" s="10">
        <v>43871</v>
      </c>
      <c r="D1462" s="11" t="s">
        <v>10</v>
      </c>
      <c r="E1462" s="11">
        <v>0</v>
      </c>
      <c r="F1462" s="11">
        <v>0</v>
      </c>
      <c r="G1462" s="11">
        <v>2000</v>
      </c>
      <c r="H1462" s="11">
        <v>28602.7</v>
      </c>
      <c r="I1462" s="11" t="s">
        <v>11</v>
      </c>
      <c r="J1462" s="11" t="s">
        <v>12</v>
      </c>
      <c r="K1462" s="1" t="str">
        <f t="shared" si="74"/>
        <v/>
      </c>
      <c r="L1462" s="1" t="e">
        <f ca="1">IF(AND(K1462&lt;&gt; "", COUNTIF(SAP!#REF!,K1462)&gt;0),"Matched", "")</f>
        <v>#REF!</v>
      </c>
      <c r="M1462" s="1" t="str">
        <f t="shared" si="77"/>
        <v/>
      </c>
      <c r="N1462" s="1" t="e">
        <f ca="1">IF(AND(M1462&lt;&gt; "", COUNTIF(SAP!#REF!,M1462)&gt;0),"Matched", "")</f>
        <v>#REF!</v>
      </c>
      <c r="O1462" s="1" t="str">
        <f t="shared" si="78"/>
        <v/>
      </c>
      <c r="P1462" s="1" t="e">
        <f ca="1">IF(AND(O1462&lt;&gt; "", COUNTIF(SAP!#REF!,O1462)&gt;0),"Matched", "")</f>
        <v>#REF!</v>
      </c>
      <c r="Q1462" s="1" t="str">
        <f ca="1">IF(D1462="AC","Logic4"&amp;"_"&amp;TEXT(C1462,"dd.mm.yyyy") &amp;"_"&amp; 1156210.53,"")</f>
        <v>Logic4_10.02.2020_1156210.53</v>
      </c>
      <c r="R1462" s="1" t="e">
        <f ca="1">IF(AND(Q1462&lt;&gt; "", COUNTIF(SAP!#REF!,Q1462)&gt;0),"Matched", "")</f>
        <v>#REF!</v>
      </c>
    </row>
    <row r="1463" spans="1:18">
      <c r="A1463" s="13">
        <v>11563327</v>
      </c>
      <c r="B1463" s="14">
        <v>43871</v>
      </c>
      <c r="C1463" s="14">
        <v>43871</v>
      </c>
      <c r="D1463" s="15" t="s">
        <v>10</v>
      </c>
      <c r="E1463" s="15">
        <v>0</v>
      </c>
      <c r="F1463" s="15">
        <v>0</v>
      </c>
      <c r="G1463" s="15">
        <v>2030</v>
      </c>
      <c r="H1463" s="15">
        <v>30632.7</v>
      </c>
      <c r="I1463" s="15" t="s">
        <v>11</v>
      </c>
      <c r="J1463" s="15" t="s">
        <v>12</v>
      </c>
      <c r="K1463" s="1" t="str">
        <f t="shared" si="74"/>
        <v/>
      </c>
      <c r="L1463" s="1" t="e">
        <f ca="1">IF(AND(K1463&lt;&gt; "", COUNTIF(SAP!#REF!,K1463)&gt;0),"Matched", "")</f>
        <v>#REF!</v>
      </c>
      <c r="M1463" s="1" t="str">
        <f t="shared" si="77"/>
        <v/>
      </c>
      <c r="N1463" s="1" t="e">
        <f ca="1">IF(AND(M1463&lt;&gt; "", COUNTIF(SAP!#REF!,M1463)&gt;0),"Matched", "")</f>
        <v>#REF!</v>
      </c>
      <c r="O1463" s="1" t="str">
        <f t="shared" si="78"/>
        <v/>
      </c>
      <c r="P1463" s="1" t="e">
        <f ca="1">IF(AND(O1463&lt;&gt; "", COUNTIF(SAP!#REF!,O1463)&gt;0),"Matched", "")</f>
        <v>#REF!</v>
      </c>
      <c r="Q1463" s="1" t="str">
        <f ca="1">IF(D1463="AC","Logic4"&amp;"_"&amp;TEXT(C1463,"dd.mm.yyyy") &amp;"_"&amp; 1156210.53,"")</f>
        <v>Logic4_10.02.2020_1156210.53</v>
      </c>
      <c r="R1463" s="1" t="e">
        <f ca="1">IF(AND(Q1463&lt;&gt; "", COUNTIF(SAP!#REF!,Q1463)&gt;0),"Matched", "")</f>
        <v>#REF!</v>
      </c>
    </row>
    <row r="1464" spans="1:18">
      <c r="A1464" s="9">
        <v>11563327</v>
      </c>
      <c r="B1464" s="10">
        <v>43871</v>
      </c>
      <c r="C1464" s="10">
        <v>43871</v>
      </c>
      <c r="D1464" s="11" t="s">
        <v>10</v>
      </c>
      <c r="E1464" s="11">
        <v>0</v>
      </c>
      <c r="F1464" s="11">
        <v>0</v>
      </c>
      <c r="G1464" s="11">
        <v>2110</v>
      </c>
      <c r="H1464" s="11">
        <v>32742.7</v>
      </c>
      <c r="I1464" s="11" t="s">
        <v>11</v>
      </c>
      <c r="J1464" s="11" t="s">
        <v>12</v>
      </c>
      <c r="K1464" s="1" t="str">
        <f t="shared" si="74"/>
        <v/>
      </c>
      <c r="L1464" s="1" t="e">
        <f ca="1">IF(AND(K1464&lt;&gt; "", COUNTIF(SAP!#REF!,K1464)&gt;0),"Matched", "")</f>
        <v>#REF!</v>
      </c>
      <c r="M1464" s="1" t="str">
        <f t="shared" si="77"/>
        <v/>
      </c>
      <c r="N1464" s="1" t="e">
        <f ca="1">IF(AND(M1464&lt;&gt; "", COUNTIF(SAP!#REF!,M1464)&gt;0),"Matched", "")</f>
        <v>#REF!</v>
      </c>
      <c r="O1464" s="1" t="str">
        <f t="shared" si="78"/>
        <v/>
      </c>
      <c r="P1464" s="1" t="e">
        <f ca="1">IF(AND(O1464&lt;&gt; "", COUNTIF(SAP!#REF!,O1464)&gt;0),"Matched", "")</f>
        <v>#REF!</v>
      </c>
      <c r="Q1464" s="1" t="str">
        <f ca="1">IF(D1464="AC","Logic4"&amp;"_"&amp;TEXT(C1464,"dd.mm.yyyy") &amp;"_"&amp; 1156210.53,"")</f>
        <v>Logic4_10.02.2020_1156210.53</v>
      </c>
      <c r="R1464" s="1" t="e">
        <f ca="1">IF(AND(Q1464&lt;&gt; "", COUNTIF(SAP!#REF!,Q1464)&gt;0),"Matched", "")</f>
        <v>#REF!</v>
      </c>
    </row>
    <row r="1465" spans="1:18">
      <c r="A1465" s="13">
        <v>11563327</v>
      </c>
      <c r="B1465" s="14">
        <v>43871</v>
      </c>
      <c r="C1465" s="14">
        <v>43871</v>
      </c>
      <c r="D1465" s="15" t="s">
        <v>10</v>
      </c>
      <c r="E1465" s="15">
        <v>0</v>
      </c>
      <c r="F1465" s="15">
        <v>0</v>
      </c>
      <c r="G1465" s="15">
        <v>2140</v>
      </c>
      <c r="H1465" s="15">
        <v>34882.699999999997</v>
      </c>
      <c r="I1465" s="15" t="s">
        <v>11</v>
      </c>
      <c r="J1465" s="15" t="s">
        <v>12</v>
      </c>
      <c r="K1465" s="1" t="str">
        <f t="shared" si="74"/>
        <v/>
      </c>
      <c r="L1465" s="1" t="e">
        <f ca="1">IF(AND(K1465&lt;&gt; "", COUNTIF(SAP!#REF!,K1465)&gt;0),"Matched", "")</f>
        <v>#REF!</v>
      </c>
      <c r="M1465" s="1" t="str">
        <f t="shared" si="77"/>
        <v/>
      </c>
      <c r="N1465" s="1" t="e">
        <f ca="1">IF(AND(M1465&lt;&gt; "", COUNTIF(SAP!#REF!,M1465)&gt;0),"Matched", "")</f>
        <v>#REF!</v>
      </c>
      <c r="O1465" s="1" t="str">
        <f t="shared" si="78"/>
        <v/>
      </c>
      <c r="P1465" s="1" t="e">
        <f ca="1">IF(AND(O1465&lt;&gt; "", COUNTIF(SAP!#REF!,O1465)&gt;0),"Matched", "")</f>
        <v>#REF!</v>
      </c>
      <c r="Q1465" s="1" t="str">
        <f ca="1">IF(D1465="AC","Logic4"&amp;"_"&amp;TEXT(C1465,"dd.mm.yyyy") &amp;"_"&amp; 1156210.53,"")</f>
        <v>Logic4_10.02.2020_1156210.53</v>
      </c>
      <c r="R1465" s="1" t="e">
        <f ca="1">IF(AND(Q1465&lt;&gt; "", COUNTIF(SAP!#REF!,Q1465)&gt;0),"Matched", "")</f>
        <v>#REF!</v>
      </c>
    </row>
    <row r="1466" spans="1:18">
      <c r="A1466" s="9">
        <v>11563327</v>
      </c>
      <c r="B1466" s="10">
        <v>43871</v>
      </c>
      <c r="C1466" s="10">
        <v>43871</v>
      </c>
      <c r="D1466" s="11" t="s">
        <v>10</v>
      </c>
      <c r="E1466" s="11">
        <v>0</v>
      </c>
      <c r="F1466" s="11">
        <v>0</v>
      </c>
      <c r="G1466" s="11">
        <v>2190</v>
      </c>
      <c r="H1466" s="11">
        <v>37072.699999999997</v>
      </c>
      <c r="I1466" s="11" t="s">
        <v>11</v>
      </c>
      <c r="J1466" s="11" t="s">
        <v>12</v>
      </c>
      <c r="K1466" s="1" t="str">
        <f t="shared" si="74"/>
        <v/>
      </c>
      <c r="L1466" s="1" t="e">
        <f ca="1">IF(AND(K1466&lt;&gt; "", COUNTIF(SAP!#REF!,K1466)&gt;0),"Matched", "")</f>
        <v>#REF!</v>
      </c>
      <c r="M1466" s="1" t="str">
        <f t="shared" si="77"/>
        <v/>
      </c>
      <c r="N1466" s="1" t="e">
        <f ca="1">IF(AND(M1466&lt;&gt; "", COUNTIF(SAP!#REF!,M1466)&gt;0),"Matched", "")</f>
        <v>#REF!</v>
      </c>
      <c r="O1466" s="1" t="str">
        <f t="shared" si="78"/>
        <v/>
      </c>
      <c r="P1466" s="1" t="e">
        <f ca="1">IF(AND(O1466&lt;&gt; "", COUNTIF(SAP!#REF!,O1466)&gt;0),"Matched", "")</f>
        <v>#REF!</v>
      </c>
      <c r="Q1466" s="1" t="str">
        <f ca="1">IF(D1466="AC","Logic4"&amp;"_"&amp;TEXT(C1466,"dd.mm.yyyy") &amp;"_"&amp; 1156210.53,"")</f>
        <v>Logic4_10.02.2020_1156210.53</v>
      </c>
      <c r="R1466" s="1" t="e">
        <f ca="1">IF(AND(Q1466&lt;&gt; "", COUNTIF(SAP!#REF!,Q1466)&gt;0),"Matched", "")</f>
        <v>#REF!</v>
      </c>
    </row>
    <row r="1467" spans="1:18">
      <c r="A1467" s="13">
        <v>11563327</v>
      </c>
      <c r="B1467" s="14">
        <v>43871</v>
      </c>
      <c r="C1467" s="14">
        <v>43871</v>
      </c>
      <c r="D1467" s="15" t="s">
        <v>10</v>
      </c>
      <c r="E1467" s="15">
        <v>0</v>
      </c>
      <c r="F1467" s="15">
        <v>0</v>
      </c>
      <c r="G1467" s="15">
        <v>2300</v>
      </c>
      <c r="H1467" s="15">
        <v>39372.699999999997</v>
      </c>
      <c r="I1467" s="15" t="s">
        <v>11</v>
      </c>
      <c r="J1467" s="15" t="s">
        <v>12</v>
      </c>
      <c r="K1467" s="1" t="str">
        <f t="shared" si="74"/>
        <v/>
      </c>
      <c r="L1467" s="1" t="e">
        <f ca="1">IF(AND(K1467&lt;&gt; "", COUNTIF(SAP!#REF!,K1467)&gt;0),"Matched", "")</f>
        <v>#REF!</v>
      </c>
      <c r="M1467" s="1" t="str">
        <f t="shared" si="77"/>
        <v/>
      </c>
      <c r="N1467" s="1" t="e">
        <f ca="1">IF(AND(M1467&lt;&gt; "", COUNTIF(SAP!#REF!,M1467)&gt;0),"Matched", "")</f>
        <v>#REF!</v>
      </c>
      <c r="O1467" s="1" t="str">
        <f t="shared" si="78"/>
        <v/>
      </c>
      <c r="P1467" s="1" t="e">
        <f ca="1">IF(AND(O1467&lt;&gt; "", COUNTIF(SAP!#REF!,O1467)&gt;0),"Matched", "")</f>
        <v>#REF!</v>
      </c>
      <c r="Q1467" s="1" t="str">
        <f ca="1">IF(D1467="AC","Logic4"&amp;"_"&amp;TEXT(C1467,"dd.mm.yyyy") &amp;"_"&amp; 1156210.53,"")</f>
        <v>Logic4_10.02.2020_1156210.53</v>
      </c>
      <c r="R1467" s="1" t="e">
        <f ca="1">IF(AND(Q1467&lt;&gt; "", COUNTIF(SAP!#REF!,Q1467)&gt;0),"Matched", "")</f>
        <v>#REF!</v>
      </c>
    </row>
    <row r="1468" spans="1:18">
      <c r="A1468" s="9">
        <v>11563327</v>
      </c>
      <c r="B1468" s="10">
        <v>43871</v>
      </c>
      <c r="C1468" s="10">
        <v>43871</v>
      </c>
      <c r="D1468" s="11" t="s">
        <v>10</v>
      </c>
      <c r="E1468" s="11">
        <v>0</v>
      </c>
      <c r="F1468" s="11">
        <v>0</v>
      </c>
      <c r="G1468" s="11">
        <v>2350</v>
      </c>
      <c r="H1468" s="11">
        <v>41722.699999999997</v>
      </c>
      <c r="I1468" s="11" t="s">
        <v>11</v>
      </c>
      <c r="J1468" s="11" t="s">
        <v>12</v>
      </c>
      <c r="K1468" s="1" t="str">
        <f t="shared" si="74"/>
        <v/>
      </c>
      <c r="L1468" s="1" t="e">
        <f ca="1">IF(AND(K1468&lt;&gt; "", COUNTIF(SAP!#REF!,K1468)&gt;0),"Matched", "")</f>
        <v>#REF!</v>
      </c>
      <c r="M1468" s="1" t="str">
        <f t="shared" si="77"/>
        <v/>
      </c>
      <c r="N1468" s="1" t="e">
        <f ca="1">IF(AND(M1468&lt;&gt; "", COUNTIF(SAP!#REF!,M1468)&gt;0),"Matched", "")</f>
        <v>#REF!</v>
      </c>
      <c r="O1468" s="1" t="str">
        <f t="shared" si="78"/>
        <v/>
      </c>
      <c r="P1468" s="1" t="e">
        <f ca="1">IF(AND(O1468&lt;&gt; "", COUNTIF(SAP!#REF!,O1468)&gt;0),"Matched", "")</f>
        <v>#REF!</v>
      </c>
      <c r="Q1468" s="1" t="str">
        <f ca="1">IF(D1468="AC","Logic4"&amp;"_"&amp;TEXT(C1468,"dd.mm.yyyy") &amp;"_"&amp; 1156210.53,"")</f>
        <v>Logic4_10.02.2020_1156210.53</v>
      </c>
      <c r="R1468" s="1" t="e">
        <f ca="1">IF(AND(Q1468&lt;&gt; "", COUNTIF(SAP!#REF!,Q1468)&gt;0),"Matched", "")</f>
        <v>#REF!</v>
      </c>
    </row>
    <row r="1469" spans="1:18">
      <c r="A1469" s="13">
        <v>11563327</v>
      </c>
      <c r="B1469" s="14">
        <v>43871</v>
      </c>
      <c r="C1469" s="14">
        <v>43871</v>
      </c>
      <c r="D1469" s="15" t="s">
        <v>10</v>
      </c>
      <c r="E1469" s="15">
        <v>0</v>
      </c>
      <c r="F1469" s="15">
        <v>0</v>
      </c>
      <c r="G1469" s="15">
        <v>2370</v>
      </c>
      <c r="H1469" s="15">
        <v>44092.7</v>
      </c>
      <c r="I1469" s="15" t="s">
        <v>11</v>
      </c>
      <c r="J1469" s="15" t="s">
        <v>12</v>
      </c>
      <c r="K1469" s="1" t="str">
        <f t="shared" si="74"/>
        <v/>
      </c>
      <c r="L1469" s="1" t="e">
        <f ca="1">IF(AND(K1469&lt;&gt; "", COUNTIF(SAP!#REF!,K1469)&gt;0),"Matched", "")</f>
        <v>#REF!</v>
      </c>
      <c r="M1469" s="1" t="str">
        <f t="shared" si="77"/>
        <v/>
      </c>
      <c r="N1469" s="1" t="e">
        <f ca="1">IF(AND(M1469&lt;&gt; "", COUNTIF(SAP!#REF!,M1469)&gt;0),"Matched", "")</f>
        <v>#REF!</v>
      </c>
      <c r="O1469" s="1" t="str">
        <f t="shared" si="78"/>
        <v/>
      </c>
      <c r="P1469" s="1" t="e">
        <f ca="1">IF(AND(O1469&lt;&gt; "", COUNTIF(SAP!#REF!,O1469)&gt;0),"Matched", "")</f>
        <v>#REF!</v>
      </c>
      <c r="Q1469" s="1" t="str">
        <f ca="1">IF(D1469="AC","Logic4"&amp;"_"&amp;TEXT(C1469,"dd.mm.yyyy") &amp;"_"&amp; 1156210.53,"")</f>
        <v>Logic4_10.02.2020_1156210.53</v>
      </c>
      <c r="R1469" s="1" t="e">
        <f ca="1">IF(AND(Q1469&lt;&gt; "", COUNTIF(SAP!#REF!,Q1469)&gt;0),"Matched", "")</f>
        <v>#REF!</v>
      </c>
    </row>
    <row r="1470" spans="1:18">
      <c r="A1470" s="9">
        <v>11563327</v>
      </c>
      <c r="B1470" s="10">
        <v>43871</v>
      </c>
      <c r="C1470" s="10">
        <v>43871</v>
      </c>
      <c r="D1470" s="11" t="s">
        <v>10</v>
      </c>
      <c r="E1470" s="11">
        <v>0</v>
      </c>
      <c r="F1470" s="11">
        <v>0</v>
      </c>
      <c r="G1470" s="11">
        <v>2400</v>
      </c>
      <c r="H1470" s="11">
        <v>46492.7</v>
      </c>
      <c r="I1470" s="11" t="s">
        <v>11</v>
      </c>
      <c r="J1470" s="11" t="s">
        <v>12</v>
      </c>
      <c r="K1470" s="1" t="str">
        <f t="shared" si="74"/>
        <v/>
      </c>
      <c r="L1470" s="1" t="e">
        <f ca="1">IF(AND(K1470&lt;&gt; "", COUNTIF(SAP!#REF!,K1470)&gt;0),"Matched", "")</f>
        <v>#REF!</v>
      </c>
      <c r="M1470" s="1" t="str">
        <f t="shared" si="77"/>
        <v/>
      </c>
      <c r="N1470" s="1" t="e">
        <f ca="1">IF(AND(M1470&lt;&gt; "", COUNTIF(SAP!#REF!,M1470)&gt;0),"Matched", "")</f>
        <v>#REF!</v>
      </c>
      <c r="O1470" s="1" t="str">
        <f t="shared" si="78"/>
        <v/>
      </c>
      <c r="P1470" s="1" t="e">
        <f ca="1">IF(AND(O1470&lt;&gt; "", COUNTIF(SAP!#REF!,O1470)&gt;0),"Matched", "")</f>
        <v>#REF!</v>
      </c>
      <c r="Q1470" s="1" t="str">
        <f ca="1">IF(D1470="AC","Logic4"&amp;"_"&amp;TEXT(C1470,"dd.mm.yyyy") &amp;"_"&amp; 1156210.53,"")</f>
        <v>Logic4_10.02.2020_1156210.53</v>
      </c>
      <c r="R1470" s="1" t="e">
        <f ca="1">IF(AND(Q1470&lt;&gt; "", COUNTIF(SAP!#REF!,Q1470)&gt;0),"Matched", "")</f>
        <v>#REF!</v>
      </c>
    </row>
    <row r="1471" spans="1:18">
      <c r="A1471" s="13">
        <v>11563327</v>
      </c>
      <c r="B1471" s="14">
        <v>43871</v>
      </c>
      <c r="C1471" s="14">
        <v>43871</v>
      </c>
      <c r="D1471" s="15" t="s">
        <v>10</v>
      </c>
      <c r="E1471" s="15">
        <v>0</v>
      </c>
      <c r="F1471" s="15">
        <v>0</v>
      </c>
      <c r="G1471" s="15">
        <v>2400</v>
      </c>
      <c r="H1471" s="15">
        <v>48892.7</v>
      </c>
      <c r="I1471" s="15" t="s">
        <v>11</v>
      </c>
      <c r="J1471" s="15" t="s">
        <v>12</v>
      </c>
      <c r="K1471" s="1" t="str">
        <f t="shared" si="74"/>
        <v/>
      </c>
      <c r="L1471" s="1" t="e">
        <f ca="1">IF(AND(K1471&lt;&gt; "", COUNTIF(SAP!#REF!,K1471)&gt;0),"Matched", "")</f>
        <v>#REF!</v>
      </c>
      <c r="M1471" s="1" t="str">
        <f t="shared" si="77"/>
        <v/>
      </c>
      <c r="N1471" s="1" t="e">
        <f ca="1">IF(AND(M1471&lt;&gt; "", COUNTIF(SAP!#REF!,M1471)&gt;0),"Matched", "")</f>
        <v>#REF!</v>
      </c>
      <c r="O1471" s="1" t="str">
        <f t="shared" si="78"/>
        <v/>
      </c>
      <c r="P1471" s="1" t="e">
        <f ca="1">IF(AND(O1471&lt;&gt; "", COUNTIF(SAP!#REF!,O1471)&gt;0),"Matched", "")</f>
        <v>#REF!</v>
      </c>
      <c r="Q1471" s="1" t="str">
        <f ca="1">IF(D1471="AC","Logic4"&amp;"_"&amp;TEXT(C1471,"dd.mm.yyyy") &amp;"_"&amp; 1156210.53,"")</f>
        <v>Logic4_10.02.2020_1156210.53</v>
      </c>
      <c r="R1471" s="1" t="e">
        <f ca="1">IF(AND(Q1471&lt;&gt; "", COUNTIF(SAP!#REF!,Q1471)&gt;0),"Matched", "")</f>
        <v>#REF!</v>
      </c>
    </row>
    <row r="1472" spans="1:18">
      <c r="A1472" s="9">
        <v>11563327</v>
      </c>
      <c r="B1472" s="10">
        <v>43871</v>
      </c>
      <c r="C1472" s="10">
        <v>43871</v>
      </c>
      <c r="D1472" s="11" t="s">
        <v>10</v>
      </c>
      <c r="E1472" s="11">
        <v>0</v>
      </c>
      <c r="F1472" s="11">
        <v>0</v>
      </c>
      <c r="G1472" s="11">
        <v>2450</v>
      </c>
      <c r="H1472" s="11">
        <v>51342.7</v>
      </c>
      <c r="I1472" s="11" t="s">
        <v>11</v>
      </c>
      <c r="J1472" s="11" t="s">
        <v>12</v>
      </c>
      <c r="K1472" s="1" t="str">
        <f t="shared" si="74"/>
        <v/>
      </c>
      <c r="L1472" s="1" t="e">
        <f ca="1">IF(AND(K1472&lt;&gt; "", COUNTIF(SAP!#REF!,K1472)&gt;0),"Matched", "")</f>
        <v>#REF!</v>
      </c>
      <c r="M1472" s="1" t="str">
        <f t="shared" si="77"/>
        <v/>
      </c>
      <c r="N1472" s="1" t="e">
        <f ca="1">IF(AND(M1472&lt;&gt; "", COUNTIF(SAP!#REF!,M1472)&gt;0),"Matched", "")</f>
        <v>#REF!</v>
      </c>
      <c r="O1472" s="1" t="str">
        <f t="shared" si="78"/>
        <v/>
      </c>
      <c r="P1472" s="1" t="e">
        <f ca="1">IF(AND(O1472&lt;&gt; "", COUNTIF(SAP!#REF!,O1472)&gt;0),"Matched", "")</f>
        <v>#REF!</v>
      </c>
      <c r="Q1472" s="1" t="str">
        <f ca="1">IF(D1472="AC","Logic4"&amp;"_"&amp;TEXT(C1472,"dd.mm.yyyy") &amp;"_"&amp; 1156210.53,"")</f>
        <v>Logic4_10.02.2020_1156210.53</v>
      </c>
      <c r="R1472" s="1" t="e">
        <f ca="1">IF(AND(Q1472&lt;&gt; "", COUNTIF(SAP!#REF!,Q1472)&gt;0),"Matched", "")</f>
        <v>#REF!</v>
      </c>
    </row>
    <row r="1473" spans="1:18">
      <c r="A1473" s="13">
        <v>11563327</v>
      </c>
      <c r="B1473" s="14">
        <v>43871</v>
      </c>
      <c r="C1473" s="14">
        <v>43871</v>
      </c>
      <c r="D1473" s="15" t="s">
        <v>10</v>
      </c>
      <c r="E1473" s="15">
        <v>0</v>
      </c>
      <c r="F1473" s="15">
        <v>0</v>
      </c>
      <c r="G1473" s="15">
        <v>2580</v>
      </c>
      <c r="H1473" s="15">
        <v>53922.7</v>
      </c>
      <c r="I1473" s="15" t="s">
        <v>11</v>
      </c>
      <c r="J1473" s="15" t="s">
        <v>12</v>
      </c>
      <c r="K1473" s="1" t="str">
        <f t="shared" si="74"/>
        <v/>
      </c>
      <c r="L1473" s="1" t="e">
        <f ca="1">IF(AND(K1473&lt;&gt; "", COUNTIF(SAP!#REF!,K1473)&gt;0),"Matched", "")</f>
        <v>#REF!</v>
      </c>
      <c r="M1473" s="1" t="str">
        <f t="shared" si="77"/>
        <v/>
      </c>
      <c r="N1473" s="1" t="e">
        <f ca="1">IF(AND(M1473&lt;&gt; "", COUNTIF(SAP!#REF!,M1473)&gt;0),"Matched", "")</f>
        <v>#REF!</v>
      </c>
      <c r="O1473" s="1" t="str">
        <f t="shared" si="78"/>
        <v/>
      </c>
      <c r="P1473" s="1" t="e">
        <f ca="1">IF(AND(O1473&lt;&gt; "", COUNTIF(SAP!#REF!,O1473)&gt;0),"Matched", "")</f>
        <v>#REF!</v>
      </c>
      <c r="Q1473" s="1" t="str">
        <f ca="1">IF(D1473="AC","Logic4"&amp;"_"&amp;TEXT(C1473,"dd.mm.yyyy") &amp;"_"&amp; 1156210.53,"")</f>
        <v>Logic4_10.02.2020_1156210.53</v>
      </c>
      <c r="R1473" s="1" t="e">
        <f ca="1">IF(AND(Q1473&lt;&gt; "", COUNTIF(SAP!#REF!,Q1473)&gt;0),"Matched", "")</f>
        <v>#REF!</v>
      </c>
    </row>
    <row r="1474" spans="1:18">
      <c r="A1474" s="9">
        <v>11563327</v>
      </c>
      <c r="B1474" s="10">
        <v>43871</v>
      </c>
      <c r="C1474" s="10">
        <v>43871</v>
      </c>
      <c r="D1474" s="11" t="s">
        <v>10</v>
      </c>
      <c r="E1474" s="11">
        <v>0</v>
      </c>
      <c r="F1474" s="11">
        <v>0</v>
      </c>
      <c r="G1474" s="11">
        <v>2580</v>
      </c>
      <c r="H1474" s="11">
        <v>56502.7</v>
      </c>
      <c r="I1474" s="11" t="s">
        <v>11</v>
      </c>
      <c r="J1474" s="11" t="s">
        <v>12</v>
      </c>
      <c r="K1474" s="1" t="str">
        <f t="shared" si="74"/>
        <v/>
      </c>
      <c r="L1474" s="1" t="e">
        <f ca="1">IF(AND(K1474&lt;&gt; "", COUNTIF(SAP!#REF!,K1474)&gt;0),"Matched", "")</f>
        <v>#REF!</v>
      </c>
      <c r="M1474" s="1" t="str">
        <f t="shared" si="77"/>
        <v/>
      </c>
      <c r="N1474" s="1" t="e">
        <f ca="1">IF(AND(M1474&lt;&gt; "", COUNTIF(SAP!#REF!,M1474)&gt;0),"Matched", "")</f>
        <v>#REF!</v>
      </c>
      <c r="O1474" s="1" t="str">
        <f t="shared" si="78"/>
        <v/>
      </c>
      <c r="P1474" s="1" t="e">
        <f ca="1">IF(AND(O1474&lt;&gt; "", COUNTIF(SAP!#REF!,O1474)&gt;0),"Matched", "")</f>
        <v>#REF!</v>
      </c>
      <c r="Q1474" s="1" t="str">
        <f ca="1">IF(D1474="AC","Logic4"&amp;"_"&amp;TEXT(C1474,"dd.mm.yyyy") &amp;"_"&amp; 1156210.53,"")</f>
        <v>Logic4_10.02.2020_1156210.53</v>
      </c>
      <c r="R1474" s="1" t="e">
        <f ca="1">IF(AND(Q1474&lt;&gt; "", COUNTIF(SAP!#REF!,Q1474)&gt;0),"Matched", "")</f>
        <v>#REF!</v>
      </c>
    </row>
    <row r="1475" spans="1:18">
      <c r="A1475" s="13">
        <v>11563327</v>
      </c>
      <c r="B1475" s="14">
        <v>43871</v>
      </c>
      <c r="C1475" s="14">
        <v>43871</v>
      </c>
      <c r="D1475" s="15" t="s">
        <v>10</v>
      </c>
      <c r="E1475" s="15">
        <v>0</v>
      </c>
      <c r="F1475" s="15">
        <v>0</v>
      </c>
      <c r="G1475" s="15">
        <v>2840</v>
      </c>
      <c r="H1475" s="15">
        <v>59342.7</v>
      </c>
      <c r="I1475" s="15" t="s">
        <v>11</v>
      </c>
      <c r="J1475" s="15" t="s">
        <v>12</v>
      </c>
      <c r="K1475" s="1" t="str">
        <f t="shared" ref="K1475:K1538" si="79">IF(D1475="TF","Logic1"&amp;"_"&amp;TEXT(C1475, "mm") &amp;"_"&amp; F1475,"")</f>
        <v/>
      </c>
      <c r="L1475" s="1" t="e">
        <f ca="1">IF(AND(K1475&lt;&gt; "", COUNTIF(SAP!#REF!,K1475)&gt;0),"Matched", "")</f>
        <v>#REF!</v>
      </c>
      <c r="M1475" s="1" t="str">
        <f t="shared" si="77"/>
        <v/>
      </c>
      <c r="N1475" s="1" t="e">
        <f ca="1">IF(AND(M1475&lt;&gt; "", COUNTIF(SAP!#REF!,M1475)&gt;0),"Matched", "")</f>
        <v>#REF!</v>
      </c>
      <c r="O1475" s="1" t="str">
        <f t="shared" si="78"/>
        <v/>
      </c>
      <c r="P1475" s="1" t="e">
        <f ca="1">IF(AND(O1475&lt;&gt; "", COUNTIF(SAP!#REF!,O1475)&gt;0),"Matched", "")</f>
        <v>#REF!</v>
      </c>
      <c r="Q1475" s="1" t="str">
        <f ca="1">IF(D1475="AC","Logic4"&amp;"_"&amp;TEXT(C1475,"dd.mm.yyyy") &amp;"_"&amp; 1156210.53,"")</f>
        <v>Logic4_10.02.2020_1156210.53</v>
      </c>
      <c r="R1475" s="1" t="e">
        <f ca="1">IF(AND(Q1475&lt;&gt; "", COUNTIF(SAP!#REF!,Q1475)&gt;0),"Matched", "")</f>
        <v>#REF!</v>
      </c>
    </row>
    <row r="1476" spans="1:18">
      <c r="A1476" s="9">
        <v>11563327</v>
      </c>
      <c r="B1476" s="10">
        <v>43871</v>
      </c>
      <c r="C1476" s="10">
        <v>43871</v>
      </c>
      <c r="D1476" s="11" t="s">
        <v>10</v>
      </c>
      <c r="E1476" s="11">
        <v>0</v>
      </c>
      <c r="F1476" s="11">
        <v>0</v>
      </c>
      <c r="G1476" s="11">
        <v>2930</v>
      </c>
      <c r="H1476" s="11">
        <v>62272.7</v>
      </c>
      <c r="I1476" s="11" t="s">
        <v>11</v>
      </c>
      <c r="J1476" s="11" t="s">
        <v>12</v>
      </c>
      <c r="K1476" s="1" t="str">
        <f t="shared" si="79"/>
        <v/>
      </c>
      <c r="L1476" s="1" t="e">
        <f ca="1">IF(AND(K1476&lt;&gt; "", COUNTIF(SAP!#REF!,K1476)&gt;0),"Matched", "")</f>
        <v>#REF!</v>
      </c>
      <c r="M1476" s="1" t="str">
        <f t="shared" si="77"/>
        <v/>
      </c>
      <c r="N1476" s="1" t="e">
        <f ca="1">IF(AND(M1476&lt;&gt; "", COUNTIF(SAP!#REF!,M1476)&gt;0),"Matched", "")</f>
        <v>#REF!</v>
      </c>
      <c r="O1476" s="1" t="str">
        <f t="shared" si="78"/>
        <v/>
      </c>
      <c r="P1476" s="1" t="e">
        <f ca="1">IF(AND(O1476&lt;&gt; "", COUNTIF(SAP!#REF!,O1476)&gt;0),"Matched", "")</f>
        <v>#REF!</v>
      </c>
      <c r="Q1476" s="1" t="str">
        <f ca="1">IF(D1476="AC","Logic4"&amp;"_"&amp;TEXT(C1476,"dd.mm.yyyy") &amp;"_"&amp; 1156210.53,"")</f>
        <v>Logic4_10.02.2020_1156210.53</v>
      </c>
      <c r="R1476" s="1" t="e">
        <f ca="1">IF(AND(Q1476&lt;&gt; "", COUNTIF(SAP!#REF!,Q1476)&gt;0),"Matched", "")</f>
        <v>#REF!</v>
      </c>
    </row>
    <row r="1477" spans="1:18">
      <c r="A1477" s="13">
        <v>11563327</v>
      </c>
      <c r="B1477" s="14">
        <v>43871</v>
      </c>
      <c r="C1477" s="14">
        <v>43871</v>
      </c>
      <c r="D1477" s="15" t="s">
        <v>10</v>
      </c>
      <c r="E1477" s="15">
        <v>0</v>
      </c>
      <c r="F1477" s="15">
        <v>0</v>
      </c>
      <c r="G1477" s="15">
        <v>3000</v>
      </c>
      <c r="H1477" s="15">
        <v>65272.7</v>
      </c>
      <c r="I1477" s="15" t="s">
        <v>11</v>
      </c>
      <c r="J1477" s="15" t="s">
        <v>12</v>
      </c>
      <c r="K1477" s="1" t="str">
        <f t="shared" si="79"/>
        <v/>
      </c>
      <c r="L1477" s="1" t="e">
        <f ca="1">IF(AND(K1477&lt;&gt; "", COUNTIF(SAP!#REF!,K1477)&gt;0),"Matched", "")</f>
        <v>#REF!</v>
      </c>
      <c r="M1477" s="1" t="str">
        <f t="shared" si="77"/>
        <v/>
      </c>
      <c r="N1477" s="1" t="e">
        <f ca="1">IF(AND(M1477&lt;&gt; "", COUNTIF(SAP!#REF!,M1477)&gt;0),"Matched", "")</f>
        <v>#REF!</v>
      </c>
      <c r="O1477" s="1" t="str">
        <f t="shared" si="78"/>
        <v/>
      </c>
      <c r="P1477" s="1" t="e">
        <f ca="1">IF(AND(O1477&lt;&gt; "", COUNTIF(SAP!#REF!,O1477)&gt;0),"Matched", "")</f>
        <v>#REF!</v>
      </c>
      <c r="Q1477" s="1" t="str">
        <f ca="1">IF(D1477="AC","Logic4"&amp;"_"&amp;TEXT(C1477,"dd.mm.yyyy") &amp;"_"&amp; 1156210.53,"")</f>
        <v>Logic4_10.02.2020_1156210.53</v>
      </c>
      <c r="R1477" s="1" t="e">
        <f ca="1">IF(AND(Q1477&lt;&gt; "", COUNTIF(SAP!#REF!,Q1477)&gt;0),"Matched", "")</f>
        <v>#REF!</v>
      </c>
    </row>
    <row r="1478" spans="1:18">
      <c r="A1478" s="9">
        <v>11563327</v>
      </c>
      <c r="B1478" s="10">
        <v>43871</v>
      </c>
      <c r="C1478" s="10">
        <v>43871</v>
      </c>
      <c r="D1478" s="11" t="s">
        <v>10</v>
      </c>
      <c r="E1478" s="11">
        <v>0</v>
      </c>
      <c r="F1478" s="11">
        <v>0</v>
      </c>
      <c r="G1478" s="11">
        <v>3126.2</v>
      </c>
      <c r="H1478" s="11">
        <v>68398.899999999994</v>
      </c>
      <c r="I1478" s="11" t="s">
        <v>11</v>
      </c>
      <c r="J1478" s="11" t="s">
        <v>12</v>
      </c>
      <c r="K1478" s="1" t="str">
        <f t="shared" si="79"/>
        <v/>
      </c>
      <c r="L1478" s="1" t="e">
        <f ca="1">IF(AND(K1478&lt;&gt; "", COUNTIF(SAP!#REF!,K1478)&gt;0),"Matched", "")</f>
        <v>#REF!</v>
      </c>
      <c r="M1478" s="1" t="str">
        <f t="shared" si="77"/>
        <v/>
      </c>
      <c r="N1478" s="1" t="e">
        <f ca="1">IF(AND(M1478&lt;&gt; "", COUNTIF(SAP!#REF!,M1478)&gt;0),"Matched", "")</f>
        <v>#REF!</v>
      </c>
      <c r="O1478" s="1" t="str">
        <f t="shared" si="78"/>
        <v/>
      </c>
      <c r="P1478" s="1" t="e">
        <f ca="1">IF(AND(O1478&lt;&gt; "", COUNTIF(SAP!#REF!,O1478)&gt;0),"Matched", "")</f>
        <v>#REF!</v>
      </c>
      <c r="Q1478" s="1" t="str">
        <f ca="1">IF(D1478="AC","Logic4"&amp;"_"&amp;TEXT(C1478,"dd.mm.yyyy") &amp;"_"&amp; 1156210.53,"")</f>
        <v>Logic4_10.02.2020_1156210.53</v>
      </c>
      <c r="R1478" s="1" t="e">
        <f ca="1">IF(AND(Q1478&lt;&gt; "", COUNTIF(SAP!#REF!,Q1478)&gt;0),"Matched", "")</f>
        <v>#REF!</v>
      </c>
    </row>
    <row r="1479" spans="1:18">
      <c r="A1479" s="13">
        <v>11563327</v>
      </c>
      <c r="B1479" s="14">
        <v>43871</v>
      </c>
      <c r="C1479" s="14">
        <v>43871</v>
      </c>
      <c r="D1479" s="15" t="s">
        <v>10</v>
      </c>
      <c r="E1479" s="15">
        <v>0</v>
      </c>
      <c r="F1479" s="15">
        <v>0</v>
      </c>
      <c r="G1479" s="15">
        <v>3200</v>
      </c>
      <c r="H1479" s="15">
        <v>71598.899999999994</v>
      </c>
      <c r="I1479" s="15" t="s">
        <v>11</v>
      </c>
      <c r="J1479" s="15" t="s">
        <v>12</v>
      </c>
      <c r="K1479" s="1" t="str">
        <f t="shared" si="79"/>
        <v/>
      </c>
      <c r="L1479" s="1" t="e">
        <f ca="1">IF(AND(K1479&lt;&gt; "", COUNTIF(SAP!#REF!,K1479)&gt;0),"Matched", "")</f>
        <v>#REF!</v>
      </c>
      <c r="M1479" s="1" t="str">
        <f t="shared" si="77"/>
        <v/>
      </c>
      <c r="N1479" s="1" t="e">
        <f ca="1">IF(AND(M1479&lt;&gt; "", COUNTIF(SAP!#REF!,M1479)&gt;0),"Matched", "")</f>
        <v>#REF!</v>
      </c>
      <c r="O1479" s="1" t="str">
        <f t="shared" si="78"/>
        <v/>
      </c>
      <c r="P1479" s="1" t="e">
        <f ca="1">IF(AND(O1479&lt;&gt; "", COUNTIF(SAP!#REF!,O1479)&gt;0),"Matched", "")</f>
        <v>#REF!</v>
      </c>
      <c r="Q1479" s="1" t="str">
        <f ca="1">IF(D1479="AC","Logic4"&amp;"_"&amp;TEXT(C1479,"dd.mm.yyyy") &amp;"_"&amp; 1156210.53,"")</f>
        <v>Logic4_10.02.2020_1156210.53</v>
      </c>
      <c r="R1479" s="1" t="e">
        <f ca="1">IF(AND(Q1479&lt;&gt; "", COUNTIF(SAP!#REF!,Q1479)&gt;0),"Matched", "")</f>
        <v>#REF!</v>
      </c>
    </row>
    <row r="1480" spans="1:18">
      <c r="A1480" s="9">
        <v>11563327</v>
      </c>
      <c r="B1480" s="10">
        <v>43871</v>
      </c>
      <c r="C1480" s="10">
        <v>43871</v>
      </c>
      <c r="D1480" s="11" t="s">
        <v>10</v>
      </c>
      <c r="E1480" s="11">
        <v>0</v>
      </c>
      <c r="F1480" s="11">
        <v>0</v>
      </c>
      <c r="G1480" s="11">
        <v>3240</v>
      </c>
      <c r="H1480" s="11">
        <v>74838.899999999994</v>
      </c>
      <c r="I1480" s="11" t="s">
        <v>11</v>
      </c>
      <c r="J1480" s="11" t="s">
        <v>12</v>
      </c>
      <c r="K1480" s="1" t="str">
        <f t="shared" si="79"/>
        <v/>
      </c>
      <c r="L1480" s="1" t="e">
        <f ca="1">IF(AND(K1480&lt;&gt; "", COUNTIF(SAP!#REF!,K1480)&gt;0),"Matched", "")</f>
        <v>#REF!</v>
      </c>
      <c r="M1480" s="1" t="str">
        <f t="shared" si="77"/>
        <v/>
      </c>
      <c r="N1480" s="1" t="e">
        <f ca="1">IF(AND(M1480&lt;&gt; "", COUNTIF(SAP!#REF!,M1480)&gt;0),"Matched", "")</f>
        <v>#REF!</v>
      </c>
      <c r="O1480" s="1" t="str">
        <f t="shared" si="78"/>
        <v/>
      </c>
      <c r="P1480" s="1" t="e">
        <f ca="1">IF(AND(O1480&lt;&gt; "", COUNTIF(SAP!#REF!,O1480)&gt;0),"Matched", "")</f>
        <v>#REF!</v>
      </c>
      <c r="Q1480" s="1" t="str">
        <f ca="1">IF(D1480="AC","Logic4"&amp;"_"&amp;TEXT(C1480,"dd.mm.yyyy") &amp;"_"&amp; 1156210.53,"")</f>
        <v>Logic4_10.02.2020_1156210.53</v>
      </c>
      <c r="R1480" s="1" t="e">
        <f ca="1">IF(AND(Q1480&lt;&gt; "", COUNTIF(SAP!#REF!,Q1480)&gt;0),"Matched", "")</f>
        <v>#REF!</v>
      </c>
    </row>
    <row r="1481" spans="1:18">
      <c r="A1481" s="13">
        <v>11563327</v>
      </c>
      <c r="B1481" s="14">
        <v>43871</v>
      </c>
      <c r="C1481" s="14">
        <v>43871</v>
      </c>
      <c r="D1481" s="15" t="s">
        <v>10</v>
      </c>
      <c r="E1481" s="15">
        <v>0</v>
      </c>
      <c r="F1481" s="15">
        <v>0</v>
      </c>
      <c r="G1481" s="15">
        <v>3270</v>
      </c>
      <c r="H1481" s="15">
        <v>78108.899999999994</v>
      </c>
      <c r="I1481" s="15" t="s">
        <v>11</v>
      </c>
      <c r="J1481" s="15" t="s">
        <v>12</v>
      </c>
      <c r="K1481" s="1" t="str">
        <f t="shared" si="79"/>
        <v/>
      </c>
      <c r="L1481" s="1" t="e">
        <f ca="1">IF(AND(K1481&lt;&gt; "", COUNTIF(SAP!#REF!,K1481)&gt;0),"Matched", "")</f>
        <v>#REF!</v>
      </c>
      <c r="M1481" s="1" t="str">
        <f t="shared" si="77"/>
        <v/>
      </c>
      <c r="N1481" s="1" t="e">
        <f ca="1">IF(AND(M1481&lt;&gt; "", COUNTIF(SAP!#REF!,M1481)&gt;0),"Matched", "")</f>
        <v>#REF!</v>
      </c>
      <c r="O1481" s="1" t="str">
        <f t="shared" si="78"/>
        <v/>
      </c>
      <c r="P1481" s="1" t="e">
        <f ca="1">IF(AND(O1481&lt;&gt; "", COUNTIF(SAP!#REF!,O1481)&gt;0),"Matched", "")</f>
        <v>#REF!</v>
      </c>
      <c r="Q1481" s="1" t="str">
        <f ca="1">IF(D1481="AC","Logic4"&amp;"_"&amp;TEXT(C1481,"dd.mm.yyyy") &amp;"_"&amp; 1156210.53,"")</f>
        <v>Logic4_10.02.2020_1156210.53</v>
      </c>
      <c r="R1481" s="1" t="e">
        <f ca="1">IF(AND(Q1481&lt;&gt; "", COUNTIF(SAP!#REF!,Q1481)&gt;0),"Matched", "")</f>
        <v>#REF!</v>
      </c>
    </row>
    <row r="1482" spans="1:18">
      <c r="A1482" s="9">
        <v>11563327</v>
      </c>
      <c r="B1482" s="10">
        <v>43871</v>
      </c>
      <c r="C1482" s="10">
        <v>43871</v>
      </c>
      <c r="D1482" s="11" t="s">
        <v>10</v>
      </c>
      <c r="E1482" s="11">
        <v>0</v>
      </c>
      <c r="F1482" s="11">
        <v>0</v>
      </c>
      <c r="G1482" s="11">
        <v>3390.2</v>
      </c>
      <c r="H1482" s="11">
        <v>81499.100000000006</v>
      </c>
      <c r="I1482" s="11" t="s">
        <v>11</v>
      </c>
      <c r="J1482" s="11" t="s">
        <v>12</v>
      </c>
      <c r="K1482" s="1" t="str">
        <f t="shared" si="79"/>
        <v/>
      </c>
      <c r="L1482" s="1" t="e">
        <f ca="1">IF(AND(K1482&lt;&gt; "", COUNTIF(SAP!#REF!,K1482)&gt;0),"Matched", "")</f>
        <v>#REF!</v>
      </c>
      <c r="M1482" s="1" t="str">
        <f t="shared" si="77"/>
        <v/>
      </c>
      <c r="N1482" s="1" t="e">
        <f ca="1">IF(AND(M1482&lt;&gt; "", COUNTIF(SAP!#REF!,M1482)&gt;0),"Matched", "")</f>
        <v>#REF!</v>
      </c>
      <c r="O1482" s="1" t="str">
        <f t="shared" si="78"/>
        <v/>
      </c>
      <c r="P1482" s="1" t="e">
        <f ca="1">IF(AND(O1482&lt;&gt; "", COUNTIF(SAP!#REF!,O1482)&gt;0),"Matched", "")</f>
        <v>#REF!</v>
      </c>
      <c r="Q1482" s="1" t="str">
        <f ca="1">IF(D1482="AC","Logic4"&amp;"_"&amp;TEXT(C1482,"dd.mm.yyyy") &amp;"_"&amp; 1156210.53,"")</f>
        <v>Logic4_10.02.2020_1156210.53</v>
      </c>
      <c r="R1482" s="1" t="e">
        <f ca="1">IF(AND(Q1482&lt;&gt; "", COUNTIF(SAP!#REF!,Q1482)&gt;0),"Matched", "")</f>
        <v>#REF!</v>
      </c>
    </row>
    <row r="1483" spans="1:18">
      <c r="A1483" s="13">
        <v>11563327</v>
      </c>
      <c r="B1483" s="14">
        <v>43871</v>
      </c>
      <c r="C1483" s="14">
        <v>43871</v>
      </c>
      <c r="D1483" s="15" t="s">
        <v>10</v>
      </c>
      <c r="E1483" s="15">
        <v>0</v>
      </c>
      <c r="F1483" s="15">
        <v>0</v>
      </c>
      <c r="G1483" s="15">
        <v>3400</v>
      </c>
      <c r="H1483" s="15">
        <v>84899.1</v>
      </c>
      <c r="I1483" s="15" t="s">
        <v>11</v>
      </c>
      <c r="J1483" s="15" t="s">
        <v>12</v>
      </c>
      <c r="K1483" s="1" t="str">
        <f t="shared" si="79"/>
        <v/>
      </c>
      <c r="L1483" s="1" t="e">
        <f ca="1">IF(AND(K1483&lt;&gt; "", COUNTIF(SAP!#REF!,K1483)&gt;0),"Matched", "")</f>
        <v>#REF!</v>
      </c>
      <c r="M1483" s="1" t="str">
        <f t="shared" si="77"/>
        <v/>
      </c>
      <c r="N1483" s="1" t="e">
        <f ca="1">IF(AND(M1483&lt;&gt; "", COUNTIF(SAP!#REF!,M1483)&gt;0),"Matched", "")</f>
        <v>#REF!</v>
      </c>
      <c r="O1483" s="1" t="str">
        <f t="shared" si="78"/>
        <v/>
      </c>
      <c r="P1483" s="1" t="e">
        <f ca="1">IF(AND(O1483&lt;&gt; "", COUNTIF(SAP!#REF!,O1483)&gt;0),"Matched", "")</f>
        <v>#REF!</v>
      </c>
      <c r="Q1483" s="1" t="str">
        <f ca="1">IF(D1483="AC","Logic4"&amp;"_"&amp;TEXT(C1483,"dd.mm.yyyy") &amp;"_"&amp; 1156210.53,"")</f>
        <v>Logic4_10.02.2020_1156210.53</v>
      </c>
      <c r="R1483" s="1" t="e">
        <f ca="1">IF(AND(Q1483&lt;&gt; "", COUNTIF(SAP!#REF!,Q1483)&gt;0),"Matched", "")</f>
        <v>#REF!</v>
      </c>
    </row>
    <row r="1484" spans="1:18">
      <c r="A1484" s="9">
        <v>11563327</v>
      </c>
      <c r="B1484" s="10">
        <v>43871</v>
      </c>
      <c r="C1484" s="10">
        <v>43871</v>
      </c>
      <c r="D1484" s="11" t="s">
        <v>10</v>
      </c>
      <c r="E1484" s="11">
        <v>0</v>
      </c>
      <c r="F1484" s="11">
        <v>0</v>
      </c>
      <c r="G1484" s="11">
        <v>3405.6</v>
      </c>
      <c r="H1484" s="11">
        <v>88304.7</v>
      </c>
      <c r="I1484" s="11" t="s">
        <v>11</v>
      </c>
      <c r="J1484" s="11" t="s">
        <v>12</v>
      </c>
      <c r="K1484" s="1" t="str">
        <f t="shared" si="79"/>
        <v/>
      </c>
      <c r="L1484" s="1" t="e">
        <f ca="1">IF(AND(K1484&lt;&gt; "", COUNTIF(SAP!#REF!,K1484)&gt;0),"Matched", "")</f>
        <v>#REF!</v>
      </c>
      <c r="M1484" s="1" t="str">
        <f t="shared" si="77"/>
        <v/>
      </c>
      <c r="N1484" s="1" t="e">
        <f ca="1">IF(AND(M1484&lt;&gt; "", COUNTIF(SAP!#REF!,M1484)&gt;0),"Matched", "")</f>
        <v>#REF!</v>
      </c>
      <c r="O1484" s="1" t="str">
        <f t="shared" si="78"/>
        <v/>
      </c>
      <c r="P1484" s="1" t="e">
        <f ca="1">IF(AND(O1484&lt;&gt; "", COUNTIF(SAP!#REF!,O1484)&gt;0),"Matched", "")</f>
        <v>#REF!</v>
      </c>
      <c r="Q1484" s="1" t="str">
        <f ca="1">IF(D1484="AC","Logic4"&amp;"_"&amp;TEXT(C1484,"dd.mm.yyyy") &amp;"_"&amp; 1156210.53,"")</f>
        <v>Logic4_10.02.2020_1156210.53</v>
      </c>
      <c r="R1484" s="1" t="e">
        <f ca="1">IF(AND(Q1484&lt;&gt; "", COUNTIF(SAP!#REF!,Q1484)&gt;0),"Matched", "")</f>
        <v>#REF!</v>
      </c>
    </row>
    <row r="1485" spans="1:18">
      <c r="A1485" s="13">
        <v>11563327</v>
      </c>
      <c r="B1485" s="14">
        <v>43871</v>
      </c>
      <c r="C1485" s="14">
        <v>43871</v>
      </c>
      <c r="D1485" s="15" t="s">
        <v>10</v>
      </c>
      <c r="E1485" s="15">
        <v>0</v>
      </c>
      <c r="F1485" s="15">
        <v>0</v>
      </c>
      <c r="G1485" s="15">
        <v>3490.2</v>
      </c>
      <c r="H1485" s="15">
        <v>91794.9</v>
      </c>
      <c r="I1485" s="15" t="s">
        <v>11</v>
      </c>
      <c r="J1485" s="15" t="s">
        <v>12</v>
      </c>
      <c r="K1485" s="1" t="str">
        <f t="shared" si="79"/>
        <v/>
      </c>
      <c r="L1485" s="1" t="e">
        <f ca="1">IF(AND(K1485&lt;&gt; "", COUNTIF(SAP!#REF!,K1485)&gt;0),"Matched", "")</f>
        <v>#REF!</v>
      </c>
      <c r="M1485" s="1" t="str">
        <f t="shared" si="77"/>
        <v/>
      </c>
      <c r="N1485" s="1" t="e">
        <f ca="1">IF(AND(M1485&lt;&gt; "", COUNTIF(SAP!#REF!,M1485)&gt;0),"Matched", "")</f>
        <v>#REF!</v>
      </c>
      <c r="O1485" s="1" t="str">
        <f t="shared" si="78"/>
        <v/>
      </c>
      <c r="P1485" s="1" t="e">
        <f ca="1">IF(AND(O1485&lt;&gt; "", COUNTIF(SAP!#REF!,O1485)&gt;0),"Matched", "")</f>
        <v>#REF!</v>
      </c>
      <c r="Q1485" s="1" t="str">
        <f ca="1">IF(D1485="AC","Logic4"&amp;"_"&amp;TEXT(C1485,"dd.mm.yyyy") &amp;"_"&amp; 1156210.53,"")</f>
        <v>Logic4_10.02.2020_1156210.53</v>
      </c>
      <c r="R1485" s="1" t="e">
        <f ca="1">IF(AND(Q1485&lt;&gt; "", COUNTIF(SAP!#REF!,Q1485)&gt;0),"Matched", "")</f>
        <v>#REF!</v>
      </c>
    </row>
    <row r="1486" spans="1:18">
      <c r="A1486" s="9">
        <v>11563327</v>
      </c>
      <c r="B1486" s="10">
        <v>43871</v>
      </c>
      <c r="C1486" s="10">
        <v>43871</v>
      </c>
      <c r="D1486" s="11" t="s">
        <v>10</v>
      </c>
      <c r="E1486" s="11">
        <v>0</v>
      </c>
      <c r="F1486" s="11">
        <v>0</v>
      </c>
      <c r="G1486" s="11">
        <v>3620</v>
      </c>
      <c r="H1486" s="11">
        <v>95414.9</v>
      </c>
      <c r="I1486" s="11" t="s">
        <v>11</v>
      </c>
      <c r="J1486" s="11" t="s">
        <v>12</v>
      </c>
      <c r="K1486" s="1" t="str">
        <f t="shared" si="79"/>
        <v/>
      </c>
      <c r="L1486" s="1" t="e">
        <f ca="1">IF(AND(K1486&lt;&gt; "", COUNTIF(SAP!#REF!,K1486)&gt;0),"Matched", "")</f>
        <v>#REF!</v>
      </c>
      <c r="M1486" s="1" t="str">
        <f t="shared" si="77"/>
        <v/>
      </c>
      <c r="N1486" s="1" t="e">
        <f ca="1">IF(AND(M1486&lt;&gt; "", COUNTIF(SAP!#REF!,M1486)&gt;0),"Matched", "")</f>
        <v>#REF!</v>
      </c>
      <c r="O1486" s="1" t="str">
        <f t="shared" si="78"/>
        <v/>
      </c>
      <c r="P1486" s="1" t="e">
        <f ca="1">IF(AND(O1486&lt;&gt; "", COUNTIF(SAP!#REF!,O1486)&gt;0),"Matched", "")</f>
        <v>#REF!</v>
      </c>
      <c r="Q1486" s="1" t="str">
        <f ca="1">IF(D1486="AC","Logic4"&amp;"_"&amp;TEXT(C1486,"dd.mm.yyyy") &amp;"_"&amp; 1156210.53,"")</f>
        <v>Logic4_10.02.2020_1156210.53</v>
      </c>
      <c r="R1486" s="1" t="e">
        <f ca="1">IF(AND(Q1486&lt;&gt; "", COUNTIF(SAP!#REF!,Q1486)&gt;0),"Matched", "")</f>
        <v>#REF!</v>
      </c>
    </row>
    <row r="1487" spans="1:18">
      <c r="A1487" s="13">
        <v>11563327</v>
      </c>
      <c r="B1487" s="14">
        <v>43871</v>
      </c>
      <c r="C1487" s="14">
        <v>43871</v>
      </c>
      <c r="D1487" s="15" t="s">
        <v>10</v>
      </c>
      <c r="E1487" s="15">
        <v>0</v>
      </c>
      <c r="F1487" s="15">
        <v>0</v>
      </c>
      <c r="G1487" s="15">
        <v>3669.55</v>
      </c>
      <c r="H1487" s="15">
        <v>99084.45</v>
      </c>
      <c r="I1487" s="15" t="s">
        <v>11</v>
      </c>
      <c r="J1487" s="15" t="s">
        <v>12</v>
      </c>
      <c r="K1487" s="1" t="str">
        <f t="shared" si="79"/>
        <v/>
      </c>
      <c r="L1487" s="1" t="e">
        <f ca="1">IF(AND(K1487&lt;&gt; "", COUNTIF(SAP!#REF!,K1487)&gt;0),"Matched", "")</f>
        <v>#REF!</v>
      </c>
      <c r="M1487" s="1" t="str">
        <f t="shared" si="77"/>
        <v/>
      </c>
      <c r="N1487" s="1" t="e">
        <f ca="1">IF(AND(M1487&lt;&gt; "", COUNTIF(SAP!#REF!,M1487)&gt;0),"Matched", "")</f>
        <v>#REF!</v>
      </c>
      <c r="O1487" s="1" t="str">
        <f t="shared" si="78"/>
        <v/>
      </c>
      <c r="P1487" s="1" t="e">
        <f ca="1">IF(AND(O1487&lt;&gt; "", COUNTIF(SAP!#REF!,O1487)&gt;0),"Matched", "")</f>
        <v>#REF!</v>
      </c>
      <c r="Q1487" s="1" t="str">
        <f ca="1">IF(D1487="AC","Logic4"&amp;"_"&amp;TEXT(C1487,"dd.mm.yyyy") &amp;"_"&amp; 1156210.53,"")</f>
        <v>Logic4_10.02.2020_1156210.53</v>
      </c>
      <c r="R1487" s="1" t="e">
        <f ca="1">IF(AND(Q1487&lt;&gt; "", COUNTIF(SAP!#REF!,Q1487)&gt;0),"Matched", "")</f>
        <v>#REF!</v>
      </c>
    </row>
    <row r="1488" spans="1:18">
      <c r="A1488" s="9">
        <v>11563327</v>
      </c>
      <c r="B1488" s="10">
        <v>43871</v>
      </c>
      <c r="C1488" s="10">
        <v>43871</v>
      </c>
      <c r="D1488" s="11" t="s">
        <v>10</v>
      </c>
      <c r="E1488" s="11">
        <v>0</v>
      </c>
      <c r="F1488" s="11">
        <v>0</v>
      </c>
      <c r="G1488" s="11">
        <v>3760</v>
      </c>
      <c r="H1488" s="11">
        <v>102844.45</v>
      </c>
      <c r="I1488" s="11" t="s">
        <v>11</v>
      </c>
      <c r="J1488" s="11" t="s">
        <v>12</v>
      </c>
      <c r="K1488" s="1" t="str">
        <f t="shared" si="79"/>
        <v/>
      </c>
      <c r="L1488" s="1" t="e">
        <f ca="1">IF(AND(K1488&lt;&gt; "", COUNTIF(SAP!#REF!,K1488)&gt;0),"Matched", "")</f>
        <v>#REF!</v>
      </c>
      <c r="M1488" s="1" t="str">
        <f t="shared" si="77"/>
        <v/>
      </c>
      <c r="N1488" s="1" t="e">
        <f ca="1">IF(AND(M1488&lt;&gt; "", COUNTIF(SAP!#REF!,M1488)&gt;0),"Matched", "")</f>
        <v>#REF!</v>
      </c>
      <c r="O1488" s="1" t="str">
        <f t="shared" si="78"/>
        <v/>
      </c>
      <c r="P1488" s="1" t="e">
        <f ca="1">IF(AND(O1488&lt;&gt; "", COUNTIF(SAP!#REF!,O1488)&gt;0),"Matched", "")</f>
        <v>#REF!</v>
      </c>
      <c r="Q1488" s="1" t="str">
        <f ca="1">IF(D1488="AC","Logic4"&amp;"_"&amp;TEXT(C1488,"dd.mm.yyyy") &amp;"_"&amp; 1156210.53,"")</f>
        <v>Logic4_10.02.2020_1156210.53</v>
      </c>
      <c r="R1488" s="1" t="e">
        <f ca="1">IF(AND(Q1488&lt;&gt; "", COUNTIF(SAP!#REF!,Q1488)&gt;0),"Matched", "")</f>
        <v>#REF!</v>
      </c>
    </row>
    <row r="1489" spans="1:18">
      <c r="A1489" s="13">
        <v>11563327</v>
      </c>
      <c r="B1489" s="14">
        <v>43871</v>
      </c>
      <c r="C1489" s="14">
        <v>43871</v>
      </c>
      <c r="D1489" s="15" t="s">
        <v>10</v>
      </c>
      <c r="E1489" s="15">
        <v>0</v>
      </c>
      <c r="F1489" s="15">
        <v>0</v>
      </c>
      <c r="G1489" s="15">
        <v>3887.2</v>
      </c>
      <c r="H1489" s="15">
        <v>106731.65</v>
      </c>
      <c r="I1489" s="15" t="s">
        <v>11</v>
      </c>
      <c r="J1489" s="15" t="s">
        <v>12</v>
      </c>
      <c r="K1489" s="1" t="str">
        <f t="shared" si="79"/>
        <v/>
      </c>
      <c r="L1489" s="1" t="e">
        <f ca="1">IF(AND(K1489&lt;&gt; "", COUNTIF(SAP!#REF!,K1489)&gt;0),"Matched", "")</f>
        <v>#REF!</v>
      </c>
      <c r="M1489" s="1" t="str">
        <f t="shared" si="77"/>
        <v/>
      </c>
      <c r="N1489" s="1" t="e">
        <f ca="1">IF(AND(M1489&lt;&gt; "", COUNTIF(SAP!#REF!,M1489)&gt;0),"Matched", "")</f>
        <v>#REF!</v>
      </c>
      <c r="O1489" s="1" t="str">
        <f t="shared" si="78"/>
        <v/>
      </c>
      <c r="P1489" s="1" t="e">
        <f ca="1">IF(AND(O1489&lt;&gt; "", COUNTIF(SAP!#REF!,O1489)&gt;0),"Matched", "")</f>
        <v>#REF!</v>
      </c>
      <c r="Q1489" s="1" t="str">
        <f ca="1">IF(D1489="AC","Logic4"&amp;"_"&amp;TEXT(C1489,"dd.mm.yyyy") &amp;"_"&amp; 1156210.53,"")</f>
        <v>Logic4_10.02.2020_1156210.53</v>
      </c>
      <c r="R1489" s="1" t="e">
        <f ca="1">IF(AND(Q1489&lt;&gt; "", COUNTIF(SAP!#REF!,Q1489)&gt;0),"Matched", "")</f>
        <v>#REF!</v>
      </c>
    </row>
    <row r="1490" spans="1:18">
      <c r="A1490" s="9">
        <v>11563327</v>
      </c>
      <c r="B1490" s="10">
        <v>43871</v>
      </c>
      <c r="C1490" s="10">
        <v>43871</v>
      </c>
      <c r="D1490" s="11" t="s">
        <v>10</v>
      </c>
      <c r="E1490" s="11">
        <v>0</v>
      </c>
      <c r="F1490" s="11">
        <v>0</v>
      </c>
      <c r="G1490" s="11">
        <v>4000</v>
      </c>
      <c r="H1490" s="11">
        <v>110731.65</v>
      </c>
      <c r="I1490" s="11" t="s">
        <v>11</v>
      </c>
      <c r="J1490" s="11" t="s">
        <v>12</v>
      </c>
      <c r="K1490" s="1" t="str">
        <f t="shared" si="79"/>
        <v/>
      </c>
      <c r="L1490" s="1" t="e">
        <f ca="1">IF(AND(K1490&lt;&gt; "", COUNTIF(SAP!#REF!,K1490)&gt;0),"Matched", "")</f>
        <v>#REF!</v>
      </c>
      <c r="M1490" s="1" t="str">
        <f t="shared" si="77"/>
        <v/>
      </c>
      <c r="N1490" s="1" t="e">
        <f ca="1">IF(AND(M1490&lt;&gt; "", COUNTIF(SAP!#REF!,M1490)&gt;0),"Matched", "")</f>
        <v>#REF!</v>
      </c>
      <c r="O1490" s="1" t="str">
        <f t="shared" si="78"/>
        <v/>
      </c>
      <c r="P1490" s="1" t="e">
        <f ca="1">IF(AND(O1490&lt;&gt; "", COUNTIF(SAP!#REF!,O1490)&gt;0),"Matched", "")</f>
        <v>#REF!</v>
      </c>
      <c r="Q1490" s="1" t="str">
        <f ca="1">IF(D1490="AC","Logic4"&amp;"_"&amp;TEXT(C1490,"dd.mm.yyyy") &amp;"_"&amp; 1156210.53,"")</f>
        <v>Logic4_10.02.2020_1156210.53</v>
      </c>
      <c r="R1490" s="1" t="e">
        <f ca="1">IF(AND(Q1490&lt;&gt; "", COUNTIF(SAP!#REF!,Q1490)&gt;0),"Matched", "")</f>
        <v>#REF!</v>
      </c>
    </row>
    <row r="1491" spans="1:18">
      <c r="A1491" s="13">
        <v>11563327</v>
      </c>
      <c r="B1491" s="14">
        <v>43871</v>
      </c>
      <c r="C1491" s="14">
        <v>43871</v>
      </c>
      <c r="D1491" s="15" t="s">
        <v>10</v>
      </c>
      <c r="E1491" s="15">
        <v>0</v>
      </c>
      <c r="F1491" s="15">
        <v>0</v>
      </c>
      <c r="G1491" s="15">
        <v>4010</v>
      </c>
      <c r="H1491" s="15">
        <v>114741.65</v>
      </c>
      <c r="I1491" s="15" t="s">
        <v>11</v>
      </c>
      <c r="J1491" s="15" t="s">
        <v>12</v>
      </c>
      <c r="K1491" s="1" t="str">
        <f t="shared" si="79"/>
        <v/>
      </c>
      <c r="L1491" s="1" t="e">
        <f ca="1">IF(AND(K1491&lt;&gt; "", COUNTIF(SAP!#REF!,K1491)&gt;0),"Matched", "")</f>
        <v>#REF!</v>
      </c>
      <c r="M1491" s="1" t="str">
        <f t="shared" si="77"/>
        <v/>
      </c>
      <c r="N1491" s="1" t="e">
        <f ca="1">IF(AND(M1491&lt;&gt; "", COUNTIF(SAP!#REF!,M1491)&gt;0),"Matched", "")</f>
        <v>#REF!</v>
      </c>
      <c r="O1491" s="1" t="str">
        <f t="shared" si="78"/>
        <v/>
      </c>
      <c r="P1491" s="1" t="e">
        <f ca="1">IF(AND(O1491&lt;&gt; "", COUNTIF(SAP!#REF!,O1491)&gt;0),"Matched", "")</f>
        <v>#REF!</v>
      </c>
      <c r="Q1491" s="1" t="str">
        <f ca="1">IF(D1491="AC","Logic4"&amp;"_"&amp;TEXT(C1491,"dd.mm.yyyy") &amp;"_"&amp; 1156210.53,"")</f>
        <v>Logic4_10.02.2020_1156210.53</v>
      </c>
      <c r="R1491" s="1" t="e">
        <f ca="1">IF(AND(Q1491&lt;&gt; "", COUNTIF(SAP!#REF!,Q1491)&gt;0),"Matched", "")</f>
        <v>#REF!</v>
      </c>
    </row>
    <row r="1492" spans="1:18">
      <c r="A1492" s="9">
        <v>11563327</v>
      </c>
      <c r="B1492" s="10">
        <v>43871</v>
      </c>
      <c r="C1492" s="10">
        <v>43871</v>
      </c>
      <c r="D1492" s="11" t="s">
        <v>10</v>
      </c>
      <c r="E1492" s="11">
        <v>0</v>
      </c>
      <c r="F1492" s="11">
        <v>0</v>
      </c>
      <c r="G1492" s="11">
        <v>4260</v>
      </c>
      <c r="H1492" s="11">
        <v>119001.65</v>
      </c>
      <c r="I1492" s="11" t="s">
        <v>11</v>
      </c>
      <c r="J1492" s="11" t="s">
        <v>12</v>
      </c>
      <c r="K1492" s="1" t="str">
        <f t="shared" si="79"/>
        <v/>
      </c>
      <c r="L1492" s="1" t="e">
        <f ca="1">IF(AND(K1492&lt;&gt; "", COUNTIF(SAP!#REF!,K1492)&gt;0),"Matched", "")</f>
        <v>#REF!</v>
      </c>
      <c r="M1492" s="1" t="str">
        <f t="shared" si="77"/>
        <v/>
      </c>
      <c r="N1492" s="1" t="e">
        <f ca="1">IF(AND(M1492&lt;&gt; "", COUNTIF(SAP!#REF!,M1492)&gt;0),"Matched", "")</f>
        <v>#REF!</v>
      </c>
      <c r="O1492" s="1" t="str">
        <f t="shared" si="78"/>
        <v/>
      </c>
      <c r="P1492" s="1" t="e">
        <f ca="1">IF(AND(O1492&lt;&gt; "", COUNTIF(SAP!#REF!,O1492)&gt;0),"Matched", "")</f>
        <v>#REF!</v>
      </c>
      <c r="Q1492" s="1" t="str">
        <f ca="1">IF(D1492="AC","Logic4"&amp;"_"&amp;TEXT(C1492,"dd.mm.yyyy") &amp;"_"&amp; 1156210.53,"")</f>
        <v>Logic4_10.02.2020_1156210.53</v>
      </c>
      <c r="R1492" s="1" t="e">
        <f ca="1">IF(AND(Q1492&lt;&gt; "", COUNTIF(SAP!#REF!,Q1492)&gt;0),"Matched", "")</f>
        <v>#REF!</v>
      </c>
    </row>
    <row r="1493" spans="1:18">
      <c r="A1493" s="13">
        <v>11563327</v>
      </c>
      <c r="B1493" s="14">
        <v>43871</v>
      </c>
      <c r="C1493" s="14">
        <v>43871</v>
      </c>
      <c r="D1493" s="15" t="s">
        <v>10</v>
      </c>
      <c r="E1493" s="15">
        <v>0</v>
      </c>
      <c r="F1493" s="15">
        <v>0</v>
      </c>
      <c r="G1493" s="15">
        <v>4363</v>
      </c>
      <c r="H1493" s="15">
        <v>123364.65</v>
      </c>
      <c r="I1493" s="15" t="s">
        <v>11</v>
      </c>
      <c r="J1493" s="15" t="s">
        <v>12</v>
      </c>
      <c r="K1493" s="1" t="str">
        <f t="shared" si="79"/>
        <v/>
      </c>
      <c r="L1493" s="1" t="e">
        <f ca="1">IF(AND(K1493&lt;&gt; "", COUNTIF(SAP!#REF!,K1493)&gt;0),"Matched", "")</f>
        <v>#REF!</v>
      </c>
      <c r="M1493" s="1" t="str">
        <f t="shared" si="77"/>
        <v/>
      </c>
      <c r="N1493" s="1" t="e">
        <f ca="1">IF(AND(M1493&lt;&gt; "", COUNTIF(SAP!#REF!,M1493)&gt;0),"Matched", "")</f>
        <v>#REF!</v>
      </c>
      <c r="O1493" s="1" t="str">
        <f t="shared" si="78"/>
        <v/>
      </c>
      <c r="P1493" s="1" t="e">
        <f ca="1">IF(AND(O1493&lt;&gt; "", COUNTIF(SAP!#REF!,O1493)&gt;0),"Matched", "")</f>
        <v>#REF!</v>
      </c>
      <c r="Q1493" s="1" t="str">
        <f ca="1">IF(D1493="AC","Logic4"&amp;"_"&amp;TEXT(C1493,"dd.mm.yyyy") &amp;"_"&amp; 1156210.53,"")</f>
        <v>Logic4_10.02.2020_1156210.53</v>
      </c>
      <c r="R1493" s="1" t="e">
        <f ca="1">IF(AND(Q1493&lt;&gt; "", COUNTIF(SAP!#REF!,Q1493)&gt;0),"Matched", "")</f>
        <v>#REF!</v>
      </c>
    </row>
    <row r="1494" spans="1:18">
      <c r="A1494" s="9">
        <v>11563327</v>
      </c>
      <c r="B1494" s="10">
        <v>43871</v>
      </c>
      <c r="C1494" s="10">
        <v>43871</v>
      </c>
      <c r="D1494" s="11" t="s">
        <v>10</v>
      </c>
      <c r="E1494" s="11">
        <v>0</v>
      </c>
      <c r="F1494" s="11">
        <v>0</v>
      </c>
      <c r="G1494" s="11">
        <v>4430</v>
      </c>
      <c r="H1494" s="11">
        <v>127794.65</v>
      </c>
      <c r="I1494" s="11" t="s">
        <v>11</v>
      </c>
      <c r="J1494" s="11" t="s">
        <v>12</v>
      </c>
      <c r="K1494" s="1" t="str">
        <f t="shared" si="79"/>
        <v/>
      </c>
      <c r="L1494" s="1" t="e">
        <f ca="1">IF(AND(K1494&lt;&gt; "", COUNTIF(SAP!#REF!,K1494)&gt;0),"Matched", "")</f>
        <v>#REF!</v>
      </c>
      <c r="M1494" s="1" t="str">
        <f t="shared" si="77"/>
        <v/>
      </c>
      <c r="N1494" s="1" t="e">
        <f ca="1">IF(AND(M1494&lt;&gt; "", COUNTIF(SAP!#REF!,M1494)&gt;0),"Matched", "")</f>
        <v>#REF!</v>
      </c>
      <c r="O1494" s="1" t="str">
        <f t="shared" si="78"/>
        <v/>
      </c>
      <c r="P1494" s="1" t="e">
        <f ca="1">IF(AND(O1494&lt;&gt; "", COUNTIF(SAP!#REF!,O1494)&gt;0),"Matched", "")</f>
        <v>#REF!</v>
      </c>
      <c r="Q1494" s="1" t="str">
        <f ca="1">IF(D1494="AC","Logic4"&amp;"_"&amp;TEXT(C1494,"dd.mm.yyyy") &amp;"_"&amp; 1156210.53,"")</f>
        <v>Logic4_10.02.2020_1156210.53</v>
      </c>
      <c r="R1494" s="1" t="e">
        <f ca="1">IF(AND(Q1494&lt;&gt; "", COUNTIF(SAP!#REF!,Q1494)&gt;0),"Matched", "")</f>
        <v>#REF!</v>
      </c>
    </row>
    <row r="1495" spans="1:18">
      <c r="A1495" s="13">
        <v>11563327</v>
      </c>
      <c r="B1495" s="14">
        <v>43871</v>
      </c>
      <c r="C1495" s="14">
        <v>43871</v>
      </c>
      <c r="D1495" s="15" t="s">
        <v>10</v>
      </c>
      <c r="E1495" s="15">
        <v>0</v>
      </c>
      <c r="F1495" s="15">
        <v>0</v>
      </c>
      <c r="G1495" s="15">
        <v>4470</v>
      </c>
      <c r="H1495" s="15">
        <v>132264.65</v>
      </c>
      <c r="I1495" s="15" t="s">
        <v>11</v>
      </c>
      <c r="J1495" s="15" t="s">
        <v>12</v>
      </c>
      <c r="K1495" s="1" t="str">
        <f t="shared" si="79"/>
        <v/>
      </c>
      <c r="L1495" s="1" t="e">
        <f ca="1">IF(AND(K1495&lt;&gt; "", COUNTIF(SAP!#REF!,K1495)&gt;0),"Matched", "")</f>
        <v>#REF!</v>
      </c>
      <c r="M1495" s="1" t="str">
        <f t="shared" si="77"/>
        <v/>
      </c>
      <c r="N1495" s="1" t="e">
        <f ca="1">IF(AND(M1495&lt;&gt; "", COUNTIF(SAP!#REF!,M1495)&gt;0),"Matched", "")</f>
        <v>#REF!</v>
      </c>
      <c r="O1495" s="1" t="str">
        <f t="shared" si="78"/>
        <v/>
      </c>
      <c r="P1495" s="1" t="e">
        <f ca="1">IF(AND(O1495&lt;&gt; "", COUNTIF(SAP!#REF!,O1495)&gt;0),"Matched", "")</f>
        <v>#REF!</v>
      </c>
      <c r="Q1495" s="1" t="str">
        <f ca="1">IF(D1495="AC","Logic4"&amp;"_"&amp;TEXT(C1495,"dd.mm.yyyy") &amp;"_"&amp; 1156210.53,"")</f>
        <v>Logic4_10.02.2020_1156210.53</v>
      </c>
      <c r="R1495" s="1" t="e">
        <f ca="1">IF(AND(Q1495&lt;&gt; "", COUNTIF(SAP!#REF!,Q1495)&gt;0),"Matched", "")</f>
        <v>#REF!</v>
      </c>
    </row>
    <row r="1496" spans="1:18">
      <c r="A1496" s="9">
        <v>11563327</v>
      </c>
      <c r="B1496" s="10">
        <v>43871</v>
      </c>
      <c r="C1496" s="10">
        <v>43871</v>
      </c>
      <c r="D1496" s="11" t="s">
        <v>10</v>
      </c>
      <c r="E1496" s="11">
        <v>0</v>
      </c>
      <c r="F1496" s="11">
        <v>0</v>
      </c>
      <c r="G1496" s="11">
        <v>4535.6000000000004</v>
      </c>
      <c r="H1496" s="11">
        <v>136800.25</v>
      </c>
      <c r="I1496" s="11" t="s">
        <v>11</v>
      </c>
      <c r="J1496" s="11" t="s">
        <v>12</v>
      </c>
      <c r="K1496" s="1" t="str">
        <f t="shared" si="79"/>
        <v/>
      </c>
      <c r="L1496" s="1" t="e">
        <f ca="1">IF(AND(K1496&lt;&gt; "", COUNTIF(SAP!#REF!,K1496)&gt;0),"Matched", "")</f>
        <v>#REF!</v>
      </c>
      <c r="M1496" s="1" t="str">
        <f t="shared" si="77"/>
        <v/>
      </c>
      <c r="N1496" s="1" t="e">
        <f ca="1">IF(AND(M1496&lt;&gt; "", COUNTIF(SAP!#REF!,M1496)&gt;0),"Matched", "")</f>
        <v>#REF!</v>
      </c>
      <c r="O1496" s="1" t="str">
        <f t="shared" si="78"/>
        <v/>
      </c>
      <c r="P1496" s="1" t="e">
        <f ca="1">IF(AND(O1496&lt;&gt; "", COUNTIF(SAP!#REF!,O1496)&gt;0),"Matched", "")</f>
        <v>#REF!</v>
      </c>
      <c r="Q1496" s="1" t="str">
        <f ca="1">IF(D1496="AC","Logic4"&amp;"_"&amp;TEXT(C1496,"dd.mm.yyyy") &amp;"_"&amp; 1156210.53,"")</f>
        <v>Logic4_10.02.2020_1156210.53</v>
      </c>
      <c r="R1496" s="1" t="e">
        <f ca="1">IF(AND(Q1496&lt;&gt; "", COUNTIF(SAP!#REF!,Q1496)&gt;0),"Matched", "")</f>
        <v>#REF!</v>
      </c>
    </row>
    <row r="1497" spans="1:18">
      <c r="A1497" s="13">
        <v>11563327</v>
      </c>
      <c r="B1497" s="14">
        <v>43871</v>
      </c>
      <c r="C1497" s="14">
        <v>43871</v>
      </c>
      <c r="D1497" s="15" t="s">
        <v>10</v>
      </c>
      <c r="E1497" s="15">
        <v>0</v>
      </c>
      <c r="F1497" s="15">
        <v>0</v>
      </c>
      <c r="G1497" s="15">
        <v>4609.6000000000004</v>
      </c>
      <c r="H1497" s="15">
        <v>141409.85</v>
      </c>
      <c r="I1497" s="15" t="s">
        <v>11</v>
      </c>
      <c r="J1497" s="15" t="s">
        <v>12</v>
      </c>
      <c r="K1497" s="1" t="str">
        <f t="shared" si="79"/>
        <v/>
      </c>
      <c r="L1497" s="1" t="e">
        <f ca="1">IF(AND(K1497&lt;&gt; "", COUNTIF(SAP!#REF!,K1497)&gt;0),"Matched", "")</f>
        <v>#REF!</v>
      </c>
      <c r="M1497" s="1" t="str">
        <f t="shared" si="77"/>
        <v/>
      </c>
      <c r="N1497" s="1" t="e">
        <f ca="1">IF(AND(M1497&lt;&gt; "", COUNTIF(SAP!#REF!,M1497)&gt;0),"Matched", "")</f>
        <v>#REF!</v>
      </c>
      <c r="O1497" s="1" t="str">
        <f t="shared" si="78"/>
        <v/>
      </c>
      <c r="P1497" s="1" t="e">
        <f ca="1">IF(AND(O1497&lt;&gt; "", COUNTIF(SAP!#REF!,O1497)&gt;0),"Matched", "")</f>
        <v>#REF!</v>
      </c>
      <c r="Q1497" s="1" t="str">
        <f ca="1">IF(D1497="AC","Logic4"&amp;"_"&amp;TEXT(C1497,"dd.mm.yyyy") &amp;"_"&amp; 1156210.53,"")</f>
        <v>Logic4_10.02.2020_1156210.53</v>
      </c>
      <c r="R1497" s="1" t="e">
        <f ca="1">IF(AND(Q1497&lt;&gt; "", COUNTIF(SAP!#REF!,Q1497)&gt;0),"Matched", "")</f>
        <v>#REF!</v>
      </c>
    </row>
    <row r="1498" spans="1:18">
      <c r="A1498" s="9">
        <v>11563327</v>
      </c>
      <c r="B1498" s="10">
        <v>43871</v>
      </c>
      <c r="C1498" s="10">
        <v>43871</v>
      </c>
      <c r="D1498" s="11" t="s">
        <v>10</v>
      </c>
      <c r="E1498" s="11">
        <v>0</v>
      </c>
      <c r="F1498" s="11">
        <v>0</v>
      </c>
      <c r="G1498" s="11">
        <v>4740.2</v>
      </c>
      <c r="H1498" s="11">
        <v>146150.04999999999</v>
      </c>
      <c r="I1498" s="11" t="s">
        <v>11</v>
      </c>
      <c r="J1498" s="11" t="s">
        <v>12</v>
      </c>
      <c r="K1498" s="1" t="str">
        <f t="shared" si="79"/>
        <v/>
      </c>
      <c r="L1498" s="1" t="e">
        <f ca="1">IF(AND(K1498&lt;&gt; "", COUNTIF(SAP!#REF!,K1498)&gt;0),"Matched", "")</f>
        <v>#REF!</v>
      </c>
      <c r="M1498" s="1" t="str">
        <f t="shared" si="77"/>
        <v/>
      </c>
      <c r="N1498" s="1" t="e">
        <f ca="1">IF(AND(M1498&lt;&gt; "", COUNTIF(SAP!#REF!,M1498)&gt;0),"Matched", "")</f>
        <v>#REF!</v>
      </c>
      <c r="O1498" s="1" t="str">
        <f t="shared" si="78"/>
        <v/>
      </c>
      <c r="P1498" s="1" t="e">
        <f ca="1">IF(AND(O1498&lt;&gt; "", COUNTIF(SAP!#REF!,O1498)&gt;0),"Matched", "")</f>
        <v>#REF!</v>
      </c>
      <c r="Q1498" s="1" t="str">
        <f ca="1">IF(D1498="AC","Logic4"&amp;"_"&amp;TEXT(C1498,"dd.mm.yyyy") &amp;"_"&amp; 1156210.53,"")</f>
        <v>Logic4_10.02.2020_1156210.53</v>
      </c>
      <c r="R1498" s="1" t="e">
        <f ca="1">IF(AND(Q1498&lt;&gt; "", COUNTIF(SAP!#REF!,Q1498)&gt;0),"Matched", "")</f>
        <v>#REF!</v>
      </c>
    </row>
    <row r="1499" spans="1:18">
      <c r="A1499" s="13">
        <v>11563327</v>
      </c>
      <c r="B1499" s="14">
        <v>43871</v>
      </c>
      <c r="C1499" s="14">
        <v>43871</v>
      </c>
      <c r="D1499" s="15" t="s">
        <v>10</v>
      </c>
      <c r="E1499" s="15">
        <v>0</v>
      </c>
      <c r="F1499" s="15">
        <v>0</v>
      </c>
      <c r="G1499" s="15">
        <v>4846.5</v>
      </c>
      <c r="H1499" s="15">
        <v>150996.54999999999</v>
      </c>
      <c r="I1499" s="15" t="s">
        <v>11</v>
      </c>
      <c r="J1499" s="15" t="s">
        <v>12</v>
      </c>
      <c r="K1499" s="1" t="str">
        <f t="shared" si="79"/>
        <v/>
      </c>
      <c r="L1499" s="1" t="e">
        <f ca="1">IF(AND(K1499&lt;&gt; "", COUNTIF(SAP!#REF!,K1499)&gt;0),"Matched", "")</f>
        <v>#REF!</v>
      </c>
      <c r="M1499" s="1" t="str">
        <f t="shared" si="77"/>
        <v/>
      </c>
      <c r="N1499" s="1" t="e">
        <f ca="1">IF(AND(M1499&lt;&gt; "", COUNTIF(SAP!#REF!,M1499)&gt;0),"Matched", "")</f>
        <v>#REF!</v>
      </c>
      <c r="O1499" s="1" t="str">
        <f t="shared" si="78"/>
        <v/>
      </c>
      <c r="P1499" s="1" t="e">
        <f ca="1">IF(AND(O1499&lt;&gt; "", COUNTIF(SAP!#REF!,O1499)&gt;0),"Matched", "")</f>
        <v>#REF!</v>
      </c>
      <c r="Q1499" s="1" t="str">
        <f ca="1">IF(D1499="AC","Logic4"&amp;"_"&amp;TEXT(C1499,"dd.mm.yyyy") &amp;"_"&amp; 1156210.53,"")</f>
        <v>Logic4_10.02.2020_1156210.53</v>
      </c>
      <c r="R1499" s="1" t="e">
        <f ca="1">IF(AND(Q1499&lt;&gt; "", COUNTIF(SAP!#REF!,Q1499)&gt;0),"Matched", "")</f>
        <v>#REF!</v>
      </c>
    </row>
    <row r="1500" spans="1:18">
      <c r="A1500" s="9">
        <v>11563327</v>
      </c>
      <c r="B1500" s="10">
        <v>43871</v>
      </c>
      <c r="C1500" s="10">
        <v>43871</v>
      </c>
      <c r="D1500" s="11" t="s">
        <v>10</v>
      </c>
      <c r="E1500" s="11">
        <v>0</v>
      </c>
      <c r="F1500" s="11">
        <v>0</v>
      </c>
      <c r="G1500" s="11">
        <v>5157.8999999999996</v>
      </c>
      <c r="H1500" s="11">
        <v>156154.45000000001</v>
      </c>
      <c r="I1500" s="11" t="s">
        <v>11</v>
      </c>
      <c r="J1500" s="11" t="s">
        <v>12</v>
      </c>
      <c r="K1500" s="1" t="str">
        <f t="shared" si="79"/>
        <v/>
      </c>
      <c r="L1500" s="1" t="e">
        <f ca="1">IF(AND(K1500&lt;&gt; "", COUNTIF(SAP!#REF!,K1500)&gt;0),"Matched", "")</f>
        <v>#REF!</v>
      </c>
      <c r="M1500" s="1" t="str">
        <f t="shared" si="77"/>
        <v/>
      </c>
      <c r="N1500" s="1" t="e">
        <f ca="1">IF(AND(M1500&lt;&gt; "", COUNTIF(SAP!#REF!,M1500)&gt;0),"Matched", "")</f>
        <v>#REF!</v>
      </c>
      <c r="O1500" s="1" t="str">
        <f t="shared" si="78"/>
        <v/>
      </c>
      <c r="P1500" s="1" t="e">
        <f ca="1">IF(AND(O1500&lt;&gt; "", COUNTIF(SAP!#REF!,O1500)&gt;0),"Matched", "")</f>
        <v>#REF!</v>
      </c>
      <c r="Q1500" s="1" t="str">
        <f ca="1">IF(D1500="AC","Logic4"&amp;"_"&amp;TEXT(C1500,"dd.mm.yyyy") &amp;"_"&amp; 1156210.53,"")</f>
        <v>Logic4_10.02.2020_1156210.53</v>
      </c>
      <c r="R1500" s="1" t="e">
        <f ca="1">IF(AND(Q1500&lt;&gt; "", COUNTIF(SAP!#REF!,Q1500)&gt;0),"Matched", "")</f>
        <v>#REF!</v>
      </c>
    </row>
    <row r="1501" spans="1:18">
      <c r="A1501" s="13">
        <v>11563327</v>
      </c>
      <c r="B1501" s="14">
        <v>43871</v>
      </c>
      <c r="C1501" s="14">
        <v>43871</v>
      </c>
      <c r="D1501" s="15" t="s">
        <v>10</v>
      </c>
      <c r="E1501" s="15">
        <v>0</v>
      </c>
      <c r="F1501" s="15">
        <v>0</v>
      </c>
      <c r="G1501" s="15">
        <v>5223</v>
      </c>
      <c r="H1501" s="15">
        <v>161377.45000000001</v>
      </c>
      <c r="I1501" s="15" t="s">
        <v>11</v>
      </c>
      <c r="J1501" s="15" t="s">
        <v>12</v>
      </c>
      <c r="K1501" s="1" t="str">
        <f t="shared" si="79"/>
        <v/>
      </c>
      <c r="L1501" s="1" t="e">
        <f ca="1">IF(AND(K1501&lt;&gt; "", COUNTIF(SAP!#REF!,K1501)&gt;0),"Matched", "")</f>
        <v>#REF!</v>
      </c>
      <c r="M1501" s="1" t="str">
        <f t="shared" si="77"/>
        <v/>
      </c>
      <c r="N1501" s="1" t="e">
        <f ca="1">IF(AND(M1501&lt;&gt; "", COUNTIF(SAP!#REF!,M1501)&gt;0),"Matched", "")</f>
        <v>#REF!</v>
      </c>
      <c r="O1501" s="1" t="str">
        <f t="shared" si="78"/>
        <v/>
      </c>
      <c r="P1501" s="1" t="e">
        <f ca="1">IF(AND(O1501&lt;&gt; "", COUNTIF(SAP!#REF!,O1501)&gt;0),"Matched", "")</f>
        <v>#REF!</v>
      </c>
      <c r="Q1501" s="1" t="str">
        <f ca="1">IF(D1501="AC","Logic4"&amp;"_"&amp;TEXT(C1501,"dd.mm.yyyy") &amp;"_"&amp; 1156210.53,"")</f>
        <v>Logic4_10.02.2020_1156210.53</v>
      </c>
      <c r="R1501" s="1" t="e">
        <f ca="1">IF(AND(Q1501&lt;&gt; "", COUNTIF(SAP!#REF!,Q1501)&gt;0),"Matched", "")</f>
        <v>#REF!</v>
      </c>
    </row>
    <row r="1502" spans="1:18">
      <c r="A1502" s="9">
        <v>11563327</v>
      </c>
      <c r="B1502" s="10">
        <v>43871</v>
      </c>
      <c r="C1502" s="10">
        <v>43871</v>
      </c>
      <c r="D1502" s="11" t="s">
        <v>10</v>
      </c>
      <c r="E1502" s="11">
        <v>0</v>
      </c>
      <c r="F1502" s="11">
        <v>0</v>
      </c>
      <c r="G1502" s="11">
        <v>5430</v>
      </c>
      <c r="H1502" s="11">
        <v>166807.45000000001</v>
      </c>
      <c r="I1502" s="11" t="s">
        <v>11</v>
      </c>
      <c r="J1502" s="11" t="s">
        <v>12</v>
      </c>
      <c r="K1502" s="1" t="str">
        <f t="shared" si="79"/>
        <v/>
      </c>
      <c r="L1502" s="1" t="e">
        <f ca="1">IF(AND(K1502&lt;&gt; "", COUNTIF(SAP!#REF!,K1502)&gt;0),"Matched", "")</f>
        <v>#REF!</v>
      </c>
      <c r="M1502" s="1" t="str">
        <f t="shared" si="77"/>
        <v/>
      </c>
      <c r="N1502" s="1" t="e">
        <f ca="1">IF(AND(M1502&lt;&gt; "", COUNTIF(SAP!#REF!,M1502)&gt;0),"Matched", "")</f>
        <v>#REF!</v>
      </c>
      <c r="O1502" s="1" t="str">
        <f t="shared" si="78"/>
        <v/>
      </c>
      <c r="P1502" s="1" t="e">
        <f ca="1">IF(AND(O1502&lt;&gt; "", COUNTIF(SAP!#REF!,O1502)&gt;0),"Matched", "")</f>
        <v>#REF!</v>
      </c>
      <c r="Q1502" s="1" t="str">
        <f ca="1">IF(D1502="AC","Logic4"&amp;"_"&amp;TEXT(C1502,"dd.mm.yyyy") &amp;"_"&amp; 1156210.53,"")</f>
        <v>Logic4_10.02.2020_1156210.53</v>
      </c>
      <c r="R1502" s="1" t="e">
        <f ca="1">IF(AND(Q1502&lt;&gt; "", COUNTIF(SAP!#REF!,Q1502)&gt;0),"Matched", "")</f>
        <v>#REF!</v>
      </c>
    </row>
    <row r="1503" spans="1:18">
      <c r="A1503" s="13">
        <v>11563327</v>
      </c>
      <c r="B1503" s="14">
        <v>43871</v>
      </c>
      <c r="C1503" s="14">
        <v>43871</v>
      </c>
      <c r="D1503" s="15" t="s">
        <v>10</v>
      </c>
      <c r="E1503" s="15">
        <v>0</v>
      </c>
      <c r="F1503" s="15">
        <v>0</v>
      </c>
      <c r="G1503" s="15">
        <v>5456.2</v>
      </c>
      <c r="H1503" s="15">
        <v>172263.65</v>
      </c>
      <c r="I1503" s="15" t="s">
        <v>11</v>
      </c>
      <c r="J1503" s="15" t="s">
        <v>12</v>
      </c>
      <c r="K1503" s="1" t="str">
        <f t="shared" si="79"/>
        <v/>
      </c>
      <c r="L1503" s="1" t="e">
        <f ca="1">IF(AND(K1503&lt;&gt; "", COUNTIF(SAP!#REF!,K1503)&gt;0),"Matched", "")</f>
        <v>#REF!</v>
      </c>
      <c r="M1503" s="1" t="str">
        <f t="shared" si="77"/>
        <v/>
      </c>
      <c r="N1503" s="1" t="e">
        <f ca="1">IF(AND(M1503&lt;&gt; "", COUNTIF(SAP!#REF!,M1503)&gt;0),"Matched", "")</f>
        <v>#REF!</v>
      </c>
      <c r="O1503" s="1" t="str">
        <f t="shared" si="78"/>
        <v/>
      </c>
      <c r="P1503" s="1" t="e">
        <f ca="1">IF(AND(O1503&lt;&gt; "", COUNTIF(SAP!#REF!,O1503)&gt;0),"Matched", "")</f>
        <v>#REF!</v>
      </c>
      <c r="Q1503" s="1" t="str">
        <f ca="1">IF(D1503="AC","Logic4"&amp;"_"&amp;TEXT(C1503,"dd.mm.yyyy") &amp;"_"&amp; 1156210.53,"")</f>
        <v>Logic4_10.02.2020_1156210.53</v>
      </c>
      <c r="R1503" s="1" t="e">
        <f ca="1">IF(AND(Q1503&lt;&gt; "", COUNTIF(SAP!#REF!,Q1503)&gt;0),"Matched", "")</f>
        <v>#REF!</v>
      </c>
    </row>
    <row r="1504" spans="1:18">
      <c r="A1504" s="9">
        <v>11563327</v>
      </c>
      <c r="B1504" s="10">
        <v>43871</v>
      </c>
      <c r="C1504" s="10">
        <v>43871</v>
      </c>
      <c r="D1504" s="11" t="s">
        <v>10</v>
      </c>
      <c r="E1504" s="11">
        <v>0</v>
      </c>
      <c r="F1504" s="11">
        <v>0</v>
      </c>
      <c r="G1504" s="11">
        <v>5485.6</v>
      </c>
      <c r="H1504" s="11">
        <v>177749.25</v>
      </c>
      <c r="I1504" s="11" t="s">
        <v>11</v>
      </c>
      <c r="J1504" s="11" t="s">
        <v>12</v>
      </c>
      <c r="K1504" s="1" t="str">
        <f t="shared" si="79"/>
        <v/>
      </c>
      <c r="L1504" s="1" t="e">
        <f ca="1">IF(AND(K1504&lt;&gt; "", COUNTIF(SAP!#REF!,K1504)&gt;0),"Matched", "")</f>
        <v>#REF!</v>
      </c>
      <c r="M1504" s="1" t="str">
        <f t="shared" si="77"/>
        <v/>
      </c>
      <c r="N1504" s="1" t="e">
        <f ca="1">IF(AND(M1504&lt;&gt; "", COUNTIF(SAP!#REF!,M1504)&gt;0),"Matched", "")</f>
        <v>#REF!</v>
      </c>
      <c r="O1504" s="1" t="str">
        <f t="shared" si="78"/>
        <v/>
      </c>
      <c r="P1504" s="1" t="e">
        <f ca="1">IF(AND(O1504&lt;&gt; "", COUNTIF(SAP!#REF!,O1504)&gt;0),"Matched", "")</f>
        <v>#REF!</v>
      </c>
      <c r="Q1504" s="1" t="str">
        <f ca="1">IF(D1504="AC","Logic4"&amp;"_"&amp;TEXT(C1504,"dd.mm.yyyy") &amp;"_"&amp; 1156210.53,"")</f>
        <v>Logic4_10.02.2020_1156210.53</v>
      </c>
      <c r="R1504" s="1" t="e">
        <f ca="1">IF(AND(Q1504&lt;&gt; "", COUNTIF(SAP!#REF!,Q1504)&gt;0),"Matched", "")</f>
        <v>#REF!</v>
      </c>
    </row>
    <row r="1505" spans="1:18">
      <c r="A1505" s="13">
        <v>11563327</v>
      </c>
      <c r="B1505" s="14">
        <v>43871</v>
      </c>
      <c r="C1505" s="14">
        <v>43871</v>
      </c>
      <c r="D1505" s="15" t="s">
        <v>10</v>
      </c>
      <c r="E1505" s="15">
        <v>0</v>
      </c>
      <c r="F1505" s="15">
        <v>0</v>
      </c>
      <c r="G1505" s="15">
        <v>5490</v>
      </c>
      <c r="H1505" s="15">
        <v>183239.25</v>
      </c>
      <c r="I1505" s="15" t="s">
        <v>11</v>
      </c>
      <c r="J1505" s="15" t="s">
        <v>12</v>
      </c>
      <c r="K1505" s="1" t="str">
        <f t="shared" si="79"/>
        <v/>
      </c>
      <c r="L1505" s="1" t="e">
        <f ca="1">IF(AND(K1505&lt;&gt; "", COUNTIF(SAP!#REF!,K1505)&gt;0),"Matched", "")</f>
        <v>#REF!</v>
      </c>
      <c r="M1505" s="1" t="str">
        <f t="shared" si="77"/>
        <v/>
      </c>
      <c r="N1505" s="1" t="e">
        <f ca="1">IF(AND(M1505&lt;&gt; "", COUNTIF(SAP!#REF!,M1505)&gt;0),"Matched", "")</f>
        <v>#REF!</v>
      </c>
      <c r="O1505" s="1" t="str">
        <f t="shared" si="78"/>
        <v/>
      </c>
      <c r="P1505" s="1" t="e">
        <f ca="1">IF(AND(O1505&lt;&gt; "", COUNTIF(SAP!#REF!,O1505)&gt;0),"Matched", "")</f>
        <v>#REF!</v>
      </c>
      <c r="Q1505" s="1" t="str">
        <f ca="1">IF(D1505="AC","Logic4"&amp;"_"&amp;TEXT(C1505,"dd.mm.yyyy") &amp;"_"&amp; 1156210.53,"")</f>
        <v>Logic4_10.02.2020_1156210.53</v>
      </c>
      <c r="R1505" s="1" t="e">
        <f ca="1">IF(AND(Q1505&lt;&gt; "", COUNTIF(SAP!#REF!,Q1505)&gt;0),"Matched", "")</f>
        <v>#REF!</v>
      </c>
    </row>
    <row r="1506" spans="1:18">
      <c r="A1506" s="9">
        <v>11563327</v>
      </c>
      <c r="B1506" s="10">
        <v>43871</v>
      </c>
      <c r="C1506" s="10">
        <v>43871</v>
      </c>
      <c r="D1506" s="11" t="s">
        <v>10</v>
      </c>
      <c r="E1506" s="11">
        <v>0</v>
      </c>
      <c r="F1506" s="11">
        <v>0</v>
      </c>
      <c r="G1506" s="11">
        <v>5690</v>
      </c>
      <c r="H1506" s="11">
        <v>188929.25</v>
      </c>
      <c r="I1506" s="11" t="s">
        <v>11</v>
      </c>
      <c r="J1506" s="11" t="s">
        <v>12</v>
      </c>
      <c r="K1506" s="1" t="str">
        <f t="shared" si="79"/>
        <v/>
      </c>
      <c r="L1506" s="1" t="e">
        <f ca="1">IF(AND(K1506&lt;&gt; "", COUNTIF(SAP!#REF!,K1506)&gt;0),"Matched", "")</f>
        <v>#REF!</v>
      </c>
      <c r="M1506" s="1" t="str">
        <f t="shared" ref="M1506:M1569" si="80">IF(D1506="TR","Logic2"&amp;"_"&amp;TEXT(C1506,"dd.mm.yyyy") &amp;"_"&amp; F1506,"")</f>
        <v/>
      </c>
      <c r="N1506" s="1" t="e">
        <f ca="1">IF(AND(M1506&lt;&gt; "", COUNTIF(SAP!#REF!,M1506)&gt;0),"Matched", "")</f>
        <v>#REF!</v>
      </c>
      <c r="O1506" s="1" t="str">
        <f t="shared" ref="O1506:O1569" si="81">IF(D1506="AF","Logic3"&amp;"_"&amp;G1506,"")</f>
        <v/>
      </c>
      <c r="P1506" s="1" t="e">
        <f ca="1">IF(AND(O1506&lt;&gt; "", COUNTIF(SAP!#REF!,O1506)&gt;0),"Matched", "")</f>
        <v>#REF!</v>
      </c>
      <c r="Q1506" s="1" t="str">
        <f ca="1">IF(D1506="AC","Logic4"&amp;"_"&amp;TEXT(C1506,"dd.mm.yyyy") &amp;"_"&amp; 1156210.53,"")</f>
        <v>Logic4_10.02.2020_1156210.53</v>
      </c>
      <c r="R1506" s="1" t="e">
        <f ca="1">IF(AND(Q1506&lt;&gt; "", COUNTIF(SAP!#REF!,Q1506)&gt;0),"Matched", "")</f>
        <v>#REF!</v>
      </c>
    </row>
    <row r="1507" spans="1:18">
      <c r="A1507" s="13">
        <v>11563327</v>
      </c>
      <c r="B1507" s="14">
        <v>43871</v>
      </c>
      <c r="C1507" s="14">
        <v>43871</v>
      </c>
      <c r="D1507" s="15" t="s">
        <v>10</v>
      </c>
      <c r="E1507" s="15">
        <v>0</v>
      </c>
      <c r="F1507" s="15">
        <v>0</v>
      </c>
      <c r="G1507" s="15">
        <v>6032.83</v>
      </c>
      <c r="H1507" s="15">
        <v>194962.08</v>
      </c>
      <c r="I1507" s="15" t="s">
        <v>11</v>
      </c>
      <c r="J1507" s="15" t="s">
        <v>12</v>
      </c>
      <c r="K1507" s="1" t="str">
        <f t="shared" si="79"/>
        <v/>
      </c>
      <c r="L1507" s="1" t="e">
        <f ca="1">IF(AND(K1507&lt;&gt; "", COUNTIF(SAP!#REF!,K1507)&gt;0),"Matched", "")</f>
        <v>#REF!</v>
      </c>
      <c r="M1507" s="1" t="str">
        <f t="shared" si="80"/>
        <v/>
      </c>
      <c r="N1507" s="1" t="e">
        <f ca="1">IF(AND(M1507&lt;&gt; "", COUNTIF(SAP!#REF!,M1507)&gt;0),"Matched", "")</f>
        <v>#REF!</v>
      </c>
      <c r="O1507" s="1" t="str">
        <f t="shared" si="81"/>
        <v/>
      </c>
      <c r="P1507" s="1" t="e">
        <f ca="1">IF(AND(O1507&lt;&gt; "", COUNTIF(SAP!#REF!,O1507)&gt;0),"Matched", "")</f>
        <v>#REF!</v>
      </c>
      <c r="Q1507" s="1" t="str">
        <f ca="1">IF(D1507="AC","Logic4"&amp;"_"&amp;TEXT(C1507,"dd.mm.yyyy") &amp;"_"&amp; 1156210.53,"")</f>
        <v>Logic4_10.02.2020_1156210.53</v>
      </c>
      <c r="R1507" s="1" t="e">
        <f ca="1">IF(AND(Q1507&lt;&gt; "", COUNTIF(SAP!#REF!,Q1507)&gt;0),"Matched", "")</f>
        <v>#REF!</v>
      </c>
    </row>
    <row r="1508" spans="1:18">
      <c r="A1508" s="9">
        <v>11563327</v>
      </c>
      <c r="B1508" s="10">
        <v>43871</v>
      </c>
      <c r="C1508" s="10">
        <v>43871</v>
      </c>
      <c r="D1508" s="11" t="s">
        <v>10</v>
      </c>
      <c r="E1508" s="11">
        <v>0</v>
      </c>
      <c r="F1508" s="11">
        <v>0</v>
      </c>
      <c r="G1508" s="11">
        <v>6060</v>
      </c>
      <c r="H1508" s="11">
        <v>201022.07999999999</v>
      </c>
      <c r="I1508" s="11" t="s">
        <v>11</v>
      </c>
      <c r="J1508" s="11" t="s">
        <v>12</v>
      </c>
      <c r="K1508" s="1" t="str">
        <f t="shared" si="79"/>
        <v/>
      </c>
      <c r="L1508" s="1" t="e">
        <f ca="1">IF(AND(K1508&lt;&gt; "", COUNTIF(SAP!#REF!,K1508)&gt;0),"Matched", "")</f>
        <v>#REF!</v>
      </c>
      <c r="M1508" s="1" t="str">
        <f t="shared" si="80"/>
        <v/>
      </c>
      <c r="N1508" s="1" t="e">
        <f ca="1">IF(AND(M1508&lt;&gt; "", COUNTIF(SAP!#REF!,M1508)&gt;0),"Matched", "")</f>
        <v>#REF!</v>
      </c>
      <c r="O1508" s="1" t="str">
        <f t="shared" si="81"/>
        <v/>
      </c>
      <c r="P1508" s="1" t="e">
        <f ca="1">IF(AND(O1508&lt;&gt; "", COUNTIF(SAP!#REF!,O1508)&gt;0),"Matched", "")</f>
        <v>#REF!</v>
      </c>
      <c r="Q1508" s="1" t="str">
        <f ca="1">IF(D1508="AC","Logic4"&amp;"_"&amp;TEXT(C1508,"dd.mm.yyyy") &amp;"_"&amp; 1156210.53,"")</f>
        <v>Logic4_10.02.2020_1156210.53</v>
      </c>
      <c r="R1508" s="1" t="e">
        <f ca="1">IF(AND(Q1508&lt;&gt; "", COUNTIF(SAP!#REF!,Q1508)&gt;0),"Matched", "")</f>
        <v>#REF!</v>
      </c>
    </row>
    <row r="1509" spans="1:18">
      <c r="A1509" s="13">
        <v>11563327</v>
      </c>
      <c r="B1509" s="14">
        <v>43871</v>
      </c>
      <c r="C1509" s="14">
        <v>43871</v>
      </c>
      <c r="D1509" s="15" t="s">
        <v>10</v>
      </c>
      <c r="E1509" s="15">
        <v>0</v>
      </c>
      <c r="F1509" s="15">
        <v>0</v>
      </c>
      <c r="G1509" s="15">
        <v>6304</v>
      </c>
      <c r="H1509" s="15">
        <v>207326.07999999999</v>
      </c>
      <c r="I1509" s="15" t="s">
        <v>11</v>
      </c>
      <c r="J1509" s="15" t="s">
        <v>12</v>
      </c>
      <c r="K1509" s="1" t="str">
        <f t="shared" si="79"/>
        <v/>
      </c>
      <c r="L1509" s="1" t="e">
        <f ca="1">IF(AND(K1509&lt;&gt; "", COUNTIF(SAP!#REF!,K1509)&gt;0),"Matched", "")</f>
        <v>#REF!</v>
      </c>
      <c r="M1509" s="1" t="str">
        <f t="shared" si="80"/>
        <v/>
      </c>
      <c r="N1509" s="1" t="e">
        <f ca="1">IF(AND(M1509&lt;&gt; "", COUNTIF(SAP!#REF!,M1509)&gt;0),"Matched", "")</f>
        <v>#REF!</v>
      </c>
      <c r="O1509" s="1" t="str">
        <f t="shared" si="81"/>
        <v/>
      </c>
      <c r="P1509" s="1" t="e">
        <f ca="1">IF(AND(O1509&lt;&gt; "", COUNTIF(SAP!#REF!,O1509)&gt;0),"Matched", "")</f>
        <v>#REF!</v>
      </c>
      <c r="Q1509" s="1" t="str">
        <f ca="1">IF(D1509="AC","Logic4"&amp;"_"&amp;TEXT(C1509,"dd.mm.yyyy") &amp;"_"&amp; 1156210.53,"")</f>
        <v>Logic4_10.02.2020_1156210.53</v>
      </c>
      <c r="R1509" s="1" t="e">
        <f ca="1">IF(AND(Q1509&lt;&gt; "", COUNTIF(SAP!#REF!,Q1509)&gt;0),"Matched", "")</f>
        <v>#REF!</v>
      </c>
    </row>
    <row r="1510" spans="1:18">
      <c r="A1510" s="9">
        <v>11563327</v>
      </c>
      <c r="B1510" s="10">
        <v>43871</v>
      </c>
      <c r="C1510" s="10">
        <v>43871</v>
      </c>
      <c r="D1510" s="11" t="s">
        <v>10</v>
      </c>
      <c r="E1510" s="11">
        <v>0</v>
      </c>
      <c r="F1510" s="11">
        <v>0</v>
      </c>
      <c r="G1510" s="11">
        <v>6310.4</v>
      </c>
      <c r="H1510" s="11">
        <v>213636.48000000001</v>
      </c>
      <c r="I1510" s="11" t="s">
        <v>11</v>
      </c>
      <c r="J1510" s="11" t="s">
        <v>12</v>
      </c>
      <c r="K1510" s="1" t="str">
        <f t="shared" si="79"/>
        <v/>
      </c>
      <c r="L1510" s="1" t="e">
        <f ca="1">IF(AND(K1510&lt;&gt; "", COUNTIF(SAP!#REF!,K1510)&gt;0),"Matched", "")</f>
        <v>#REF!</v>
      </c>
      <c r="M1510" s="1" t="str">
        <f t="shared" si="80"/>
        <v/>
      </c>
      <c r="N1510" s="1" t="e">
        <f ca="1">IF(AND(M1510&lt;&gt; "", COUNTIF(SAP!#REF!,M1510)&gt;0),"Matched", "")</f>
        <v>#REF!</v>
      </c>
      <c r="O1510" s="1" t="str">
        <f t="shared" si="81"/>
        <v/>
      </c>
      <c r="P1510" s="1" t="e">
        <f ca="1">IF(AND(O1510&lt;&gt; "", COUNTIF(SAP!#REF!,O1510)&gt;0),"Matched", "")</f>
        <v>#REF!</v>
      </c>
      <c r="Q1510" s="1" t="str">
        <f ca="1">IF(D1510="AC","Logic4"&amp;"_"&amp;TEXT(C1510,"dd.mm.yyyy") &amp;"_"&amp; 1156210.53,"")</f>
        <v>Logic4_10.02.2020_1156210.53</v>
      </c>
      <c r="R1510" s="1" t="e">
        <f ca="1">IF(AND(Q1510&lt;&gt; "", COUNTIF(SAP!#REF!,Q1510)&gt;0),"Matched", "")</f>
        <v>#REF!</v>
      </c>
    </row>
    <row r="1511" spans="1:18">
      <c r="A1511" s="13">
        <v>11563327</v>
      </c>
      <c r="B1511" s="14">
        <v>43871</v>
      </c>
      <c r="C1511" s="14">
        <v>43871</v>
      </c>
      <c r="D1511" s="15" t="s">
        <v>10</v>
      </c>
      <c r="E1511" s="15">
        <v>0</v>
      </c>
      <c r="F1511" s="15">
        <v>0</v>
      </c>
      <c r="G1511" s="15">
        <v>6420</v>
      </c>
      <c r="H1511" s="15">
        <v>220056.48</v>
      </c>
      <c r="I1511" s="15" t="s">
        <v>11</v>
      </c>
      <c r="J1511" s="15" t="s">
        <v>12</v>
      </c>
      <c r="K1511" s="1" t="str">
        <f t="shared" si="79"/>
        <v/>
      </c>
      <c r="L1511" s="1" t="e">
        <f ca="1">IF(AND(K1511&lt;&gt; "", COUNTIF(SAP!#REF!,K1511)&gt;0),"Matched", "")</f>
        <v>#REF!</v>
      </c>
      <c r="M1511" s="1" t="str">
        <f t="shared" si="80"/>
        <v/>
      </c>
      <c r="N1511" s="1" t="e">
        <f ca="1">IF(AND(M1511&lt;&gt; "", COUNTIF(SAP!#REF!,M1511)&gt;0),"Matched", "")</f>
        <v>#REF!</v>
      </c>
      <c r="O1511" s="1" t="str">
        <f t="shared" si="81"/>
        <v/>
      </c>
      <c r="P1511" s="1" t="e">
        <f ca="1">IF(AND(O1511&lt;&gt; "", COUNTIF(SAP!#REF!,O1511)&gt;0),"Matched", "")</f>
        <v>#REF!</v>
      </c>
      <c r="Q1511" s="1" t="str">
        <f ca="1">IF(D1511="AC","Logic4"&amp;"_"&amp;TEXT(C1511,"dd.mm.yyyy") &amp;"_"&amp; 1156210.53,"")</f>
        <v>Logic4_10.02.2020_1156210.53</v>
      </c>
      <c r="R1511" s="1" t="e">
        <f ca="1">IF(AND(Q1511&lt;&gt; "", COUNTIF(SAP!#REF!,Q1511)&gt;0),"Matched", "")</f>
        <v>#REF!</v>
      </c>
    </row>
    <row r="1512" spans="1:18">
      <c r="A1512" s="9">
        <v>11563327</v>
      </c>
      <c r="B1512" s="10">
        <v>43871</v>
      </c>
      <c r="C1512" s="10">
        <v>43871</v>
      </c>
      <c r="D1512" s="11" t="s">
        <v>10</v>
      </c>
      <c r="E1512" s="11">
        <v>0</v>
      </c>
      <c r="F1512" s="11">
        <v>0</v>
      </c>
      <c r="G1512" s="11">
        <v>6429.78</v>
      </c>
      <c r="H1512" s="11">
        <v>226486.26</v>
      </c>
      <c r="I1512" s="11" t="s">
        <v>11</v>
      </c>
      <c r="J1512" s="11" t="s">
        <v>12</v>
      </c>
      <c r="K1512" s="1" t="str">
        <f t="shared" si="79"/>
        <v/>
      </c>
      <c r="L1512" s="1" t="e">
        <f ca="1">IF(AND(K1512&lt;&gt; "", COUNTIF(SAP!#REF!,K1512)&gt;0),"Matched", "")</f>
        <v>#REF!</v>
      </c>
      <c r="M1512" s="1" t="str">
        <f t="shared" si="80"/>
        <v/>
      </c>
      <c r="N1512" s="1" t="e">
        <f ca="1">IF(AND(M1512&lt;&gt; "", COUNTIF(SAP!#REF!,M1512)&gt;0),"Matched", "")</f>
        <v>#REF!</v>
      </c>
      <c r="O1512" s="1" t="str">
        <f t="shared" si="81"/>
        <v/>
      </c>
      <c r="P1512" s="1" t="e">
        <f ca="1">IF(AND(O1512&lt;&gt; "", COUNTIF(SAP!#REF!,O1512)&gt;0),"Matched", "")</f>
        <v>#REF!</v>
      </c>
      <c r="Q1512" s="1" t="str">
        <f ca="1">IF(D1512="AC","Logic4"&amp;"_"&amp;TEXT(C1512,"dd.mm.yyyy") &amp;"_"&amp; 1156210.53,"")</f>
        <v>Logic4_10.02.2020_1156210.53</v>
      </c>
      <c r="R1512" s="1" t="e">
        <f ca="1">IF(AND(Q1512&lt;&gt; "", COUNTIF(SAP!#REF!,Q1512)&gt;0),"Matched", "")</f>
        <v>#REF!</v>
      </c>
    </row>
    <row r="1513" spans="1:18">
      <c r="A1513" s="13">
        <v>11563327</v>
      </c>
      <c r="B1513" s="14">
        <v>43871</v>
      </c>
      <c r="C1513" s="14">
        <v>43871</v>
      </c>
      <c r="D1513" s="15" t="s">
        <v>10</v>
      </c>
      <c r="E1513" s="15">
        <v>0</v>
      </c>
      <c r="F1513" s="15">
        <v>0</v>
      </c>
      <c r="G1513" s="15">
        <v>6480</v>
      </c>
      <c r="H1513" s="15">
        <v>232966.26</v>
      </c>
      <c r="I1513" s="15" t="s">
        <v>11</v>
      </c>
      <c r="J1513" s="15" t="s">
        <v>12</v>
      </c>
      <c r="K1513" s="1" t="str">
        <f t="shared" si="79"/>
        <v/>
      </c>
      <c r="L1513" s="1" t="e">
        <f ca="1">IF(AND(K1513&lt;&gt; "", COUNTIF(SAP!#REF!,K1513)&gt;0),"Matched", "")</f>
        <v>#REF!</v>
      </c>
      <c r="M1513" s="1" t="str">
        <f t="shared" si="80"/>
        <v/>
      </c>
      <c r="N1513" s="1" t="e">
        <f ca="1">IF(AND(M1513&lt;&gt; "", COUNTIF(SAP!#REF!,M1513)&gt;0),"Matched", "")</f>
        <v>#REF!</v>
      </c>
      <c r="O1513" s="1" t="str">
        <f t="shared" si="81"/>
        <v/>
      </c>
      <c r="P1513" s="1" t="e">
        <f ca="1">IF(AND(O1513&lt;&gt; "", COUNTIF(SAP!#REF!,O1513)&gt;0),"Matched", "")</f>
        <v>#REF!</v>
      </c>
      <c r="Q1513" s="1" t="str">
        <f ca="1">IF(D1513="AC","Logic4"&amp;"_"&amp;TEXT(C1513,"dd.mm.yyyy") &amp;"_"&amp; 1156210.53,"")</f>
        <v>Logic4_10.02.2020_1156210.53</v>
      </c>
      <c r="R1513" s="1" t="e">
        <f ca="1">IF(AND(Q1513&lt;&gt; "", COUNTIF(SAP!#REF!,Q1513)&gt;0),"Matched", "")</f>
        <v>#REF!</v>
      </c>
    </row>
    <row r="1514" spans="1:18">
      <c r="A1514" s="9">
        <v>11563327</v>
      </c>
      <c r="B1514" s="10">
        <v>43871</v>
      </c>
      <c r="C1514" s="10">
        <v>43871</v>
      </c>
      <c r="D1514" s="11" t="s">
        <v>10</v>
      </c>
      <c r="E1514" s="11">
        <v>0</v>
      </c>
      <c r="F1514" s="11">
        <v>0</v>
      </c>
      <c r="G1514" s="11">
        <v>6824</v>
      </c>
      <c r="H1514" s="11">
        <v>239790.26</v>
      </c>
      <c r="I1514" s="11" t="s">
        <v>11</v>
      </c>
      <c r="J1514" s="11" t="s">
        <v>12</v>
      </c>
      <c r="K1514" s="1" t="str">
        <f t="shared" si="79"/>
        <v/>
      </c>
      <c r="L1514" s="1" t="e">
        <f ca="1">IF(AND(K1514&lt;&gt; "", COUNTIF(SAP!#REF!,K1514)&gt;0),"Matched", "")</f>
        <v>#REF!</v>
      </c>
      <c r="M1514" s="1" t="str">
        <f t="shared" si="80"/>
        <v/>
      </c>
      <c r="N1514" s="1" t="e">
        <f ca="1">IF(AND(M1514&lt;&gt; "", COUNTIF(SAP!#REF!,M1514)&gt;0),"Matched", "")</f>
        <v>#REF!</v>
      </c>
      <c r="O1514" s="1" t="str">
        <f t="shared" si="81"/>
        <v/>
      </c>
      <c r="P1514" s="1" t="e">
        <f ca="1">IF(AND(O1514&lt;&gt; "", COUNTIF(SAP!#REF!,O1514)&gt;0),"Matched", "")</f>
        <v>#REF!</v>
      </c>
      <c r="Q1514" s="1" t="str">
        <f ca="1">IF(D1514="AC","Logic4"&amp;"_"&amp;TEXT(C1514,"dd.mm.yyyy") &amp;"_"&amp; 1156210.53,"")</f>
        <v>Logic4_10.02.2020_1156210.53</v>
      </c>
      <c r="R1514" s="1" t="e">
        <f ca="1">IF(AND(Q1514&lt;&gt; "", COUNTIF(SAP!#REF!,Q1514)&gt;0),"Matched", "")</f>
        <v>#REF!</v>
      </c>
    </row>
    <row r="1515" spans="1:18">
      <c r="A1515" s="13">
        <v>11563327</v>
      </c>
      <c r="B1515" s="14">
        <v>43871</v>
      </c>
      <c r="C1515" s="14">
        <v>43871</v>
      </c>
      <c r="D1515" s="15" t="s">
        <v>10</v>
      </c>
      <c r="E1515" s="15">
        <v>0</v>
      </c>
      <c r="F1515" s="15">
        <v>0</v>
      </c>
      <c r="G1515" s="15">
        <v>6860</v>
      </c>
      <c r="H1515" s="15">
        <v>246650.26</v>
      </c>
      <c r="I1515" s="15" t="s">
        <v>11</v>
      </c>
      <c r="J1515" s="15" t="s">
        <v>12</v>
      </c>
      <c r="K1515" s="1" t="str">
        <f t="shared" si="79"/>
        <v/>
      </c>
      <c r="L1515" s="1" t="e">
        <f ca="1">IF(AND(K1515&lt;&gt; "", COUNTIF(SAP!#REF!,K1515)&gt;0),"Matched", "")</f>
        <v>#REF!</v>
      </c>
      <c r="M1515" s="1" t="str">
        <f t="shared" si="80"/>
        <v/>
      </c>
      <c r="N1515" s="1" t="e">
        <f ca="1">IF(AND(M1515&lt;&gt; "", COUNTIF(SAP!#REF!,M1515)&gt;0),"Matched", "")</f>
        <v>#REF!</v>
      </c>
      <c r="O1515" s="1" t="str">
        <f t="shared" si="81"/>
        <v/>
      </c>
      <c r="P1515" s="1" t="e">
        <f ca="1">IF(AND(O1515&lt;&gt; "", COUNTIF(SAP!#REF!,O1515)&gt;0),"Matched", "")</f>
        <v>#REF!</v>
      </c>
      <c r="Q1515" s="1" t="str">
        <f ca="1">IF(D1515="AC","Logic4"&amp;"_"&amp;TEXT(C1515,"dd.mm.yyyy") &amp;"_"&amp; 1156210.53,"")</f>
        <v>Logic4_10.02.2020_1156210.53</v>
      </c>
      <c r="R1515" s="1" t="e">
        <f ca="1">IF(AND(Q1515&lt;&gt; "", COUNTIF(SAP!#REF!,Q1515)&gt;0),"Matched", "")</f>
        <v>#REF!</v>
      </c>
    </row>
    <row r="1516" spans="1:18">
      <c r="A1516" s="9">
        <v>11563327</v>
      </c>
      <c r="B1516" s="10">
        <v>43871</v>
      </c>
      <c r="C1516" s="10">
        <v>43871</v>
      </c>
      <c r="D1516" s="11" t="s">
        <v>10</v>
      </c>
      <c r="E1516" s="11">
        <v>0</v>
      </c>
      <c r="F1516" s="11">
        <v>0</v>
      </c>
      <c r="G1516" s="11">
        <v>6995.52</v>
      </c>
      <c r="H1516" s="11">
        <v>253645.78</v>
      </c>
      <c r="I1516" s="11" t="s">
        <v>11</v>
      </c>
      <c r="J1516" s="11" t="s">
        <v>12</v>
      </c>
      <c r="K1516" s="1" t="str">
        <f t="shared" si="79"/>
        <v/>
      </c>
      <c r="L1516" s="1" t="e">
        <f ca="1">IF(AND(K1516&lt;&gt; "", COUNTIF(SAP!#REF!,K1516)&gt;0),"Matched", "")</f>
        <v>#REF!</v>
      </c>
      <c r="M1516" s="1" t="str">
        <f t="shared" si="80"/>
        <v/>
      </c>
      <c r="N1516" s="1" t="e">
        <f ca="1">IF(AND(M1516&lt;&gt; "", COUNTIF(SAP!#REF!,M1516)&gt;0),"Matched", "")</f>
        <v>#REF!</v>
      </c>
      <c r="O1516" s="1" t="str">
        <f t="shared" si="81"/>
        <v/>
      </c>
      <c r="P1516" s="1" t="e">
        <f ca="1">IF(AND(O1516&lt;&gt; "", COUNTIF(SAP!#REF!,O1516)&gt;0),"Matched", "")</f>
        <v>#REF!</v>
      </c>
      <c r="Q1516" s="1" t="str">
        <f ca="1">IF(D1516="AC","Logic4"&amp;"_"&amp;TEXT(C1516,"dd.mm.yyyy") &amp;"_"&amp; 1156210.53,"")</f>
        <v>Logic4_10.02.2020_1156210.53</v>
      </c>
      <c r="R1516" s="1" t="e">
        <f ca="1">IF(AND(Q1516&lt;&gt; "", COUNTIF(SAP!#REF!,Q1516)&gt;0),"Matched", "")</f>
        <v>#REF!</v>
      </c>
    </row>
    <row r="1517" spans="1:18">
      <c r="A1517" s="13">
        <v>11563327</v>
      </c>
      <c r="B1517" s="14">
        <v>43871</v>
      </c>
      <c r="C1517" s="14">
        <v>43871</v>
      </c>
      <c r="D1517" s="15" t="s">
        <v>10</v>
      </c>
      <c r="E1517" s="15">
        <v>0</v>
      </c>
      <c r="F1517" s="15">
        <v>0</v>
      </c>
      <c r="G1517" s="15">
        <v>7240</v>
      </c>
      <c r="H1517" s="15">
        <v>260885.78</v>
      </c>
      <c r="I1517" s="15" t="s">
        <v>11</v>
      </c>
      <c r="J1517" s="15" t="s">
        <v>12</v>
      </c>
      <c r="K1517" s="1" t="str">
        <f t="shared" si="79"/>
        <v/>
      </c>
      <c r="L1517" s="1" t="e">
        <f ca="1">IF(AND(K1517&lt;&gt; "", COUNTIF(SAP!#REF!,K1517)&gt;0),"Matched", "")</f>
        <v>#REF!</v>
      </c>
      <c r="M1517" s="1" t="str">
        <f t="shared" si="80"/>
        <v/>
      </c>
      <c r="N1517" s="1" t="e">
        <f ca="1">IF(AND(M1517&lt;&gt; "", COUNTIF(SAP!#REF!,M1517)&gt;0),"Matched", "")</f>
        <v>#REF!</v>
      </c>
      <c r="O1517" s="1" t="str">
        <f t="shared" si="81"/>
        <v/>
      </c>
      <c r="P1517" s="1" t="e">
        <f ca="1">IF(AND(O1517&lt;&gt; "", COUNTIF(SAP!#REF!,O1517)&gt;0),"Matched", "")</f>
        <v>#REF!</v>
      </c>
      <c r="Q1517" s="1" t="str">
        <f ca="1">IF(D1517="AC","Logic4"&amp;"_"&amp;TEXT(C1517,"dd.mm.yyyy") &amp;"_"&amp; 1156210.53,"")</f>
        <v>Logic4_10.02.2020_1156210.53</v>
      </c>
      <c r="R1517" s="1" t="e">
        <f ca="1">IF(AND(Q1517&lt;&gt; "", COUNTIF(SAP!#REF!,Q1517)&gt;0),"Matched", "")</f>
        <v>#REF!</v>
      </c>
    </row>
    <row r="1518" spans="1:18">
      <c r="A1518" s="9">
        <v>11563327</v>
      </c>
      <c r="B1518" s="10">
        <v>43871</v>
      </c>
      <c r="C1518" s="10">
        <v>43871</v>
      </c>
      <c r="D1518" s="11" t="s">
        <v>10</v>
      </c>
      <c r="E1518" s="11">
        <v>0</v>
      </c>
      <c r="F1518" s="11">
        <v>0</v>
      </c>
      <c r="G1518" s="11">
        <v>7299.6</v>
      </c>
      <c r="H1518" s="11">
        <v>268185.38</v>
      </c>
      <c r="I1518" s="11" t="s">
        <v>11</v>
      </c>
      <c r="J1518" s="11" t="s">
        <v>12</v>
      </c>
      <c r="K1518" s="1" t="str">
        <f t="shared" si="79"/>
        <v/>
      </c>
      <c r="L1518" s="1" t="e">
        <f ca="1">IF(AND(K1518&lt;&gt; "", COUNTIF(SAP!#REF!,K1518)&gt;0),"Matched", "")</f>
        <v>#REF!</v>
      </c>
      <c r="M1518" s="1" t="str">
        <f t="shared" si="80"/>
        <v/>
      </c>
      <c r="N1518" s="1" t="e">
        <f ca="1">IF(AND(M1518&lt;&gt; "", COUNTIF(SAP!#REF!,M1518)&gt;0),"Matched", "")</f>
        <v>#REF!</v>
      </c>
      <c r="O1518" s="1" t="str">
        <f t="shared" si="81"/>
        <v/>
      </c>
      <c r="P1518" s="1" t="e">
        <f ca="1">IF(AND(O1518&lt;&gt; "", COUNTIF(SAP!#REF!,O1518)&gt;0),"Matched", "")</f>
        <v>#REF!</v>
      </c>
      <c r="Q1518" s="1" t="str">
        <f ca="1">IF(D1518="AC","Logic4"&amp;"_"&amp;TEXT(C1518,"dd.mm.yyyy") &amp;"_"&amp; 1156210.53,"")</f>
        <v>Logic4_10.02.2020_1156210.53</v>
      </c>
      <c r="R1518" s="1" t="e">
        <f ca="1">IF(AND(Q1518&lt;&gt; "", COUNTIF(SAP!#REF!,Q1518)&gt;0),"Matched", "")</f>
        <v>#REF!</v>
      </c>
    </row>
    <row r="1519" spans="1:18">
      <c r="A1519" s="13">
        <v>11563327</v>
      </c>
      <c r="B1519" s="14">
        <v>43871</v>
      </c>
      <c r="C1519" s="14">
        <v>43871</v>
      </c>
      <c r="D1519" s="15" t="s">
        <v>10</v>
      </c>
      <c r="E1519" s="15">
        <v>0</v>
      </c>
      <c r="F1519" s="15">
        <v>0</v>
      </c>
      <c r="G1519" s="15">
        <v>7370</v>
      </c>
      <c r="H1519" s="15">
        <v>275555.38</v>
      </c>
      <c r="I1519" s="15" t="s">
        <v>11</v>
      </c>
      <c r="J1519" s="15" t="s">
        <v>12</v>
      </c>
      <c r="K1519" s="1" t="str">
        <f t="shared" si="79"/>
        <v/>
      </c>
      <c r="L1519" s="1" t="e">
        <f ca="1">IF(AND(K1519&lt;&gt; "", COUNTIF(SAP!#REF!,K1519)&gt;0),"Matched", "")</f>
        <v>#REF!</v>
      </c>
      <c r="M1519" s="1" t="str">
        <f t="shared" si="80"/>
        <v/>
      </c>
      <c r="N1519" s="1" t="e">
        <f ca="1">IF(AND(M1519&lt;&gt; "", COUNTIF(SAP!#REF!,M1519)&gt;0),"Matched", "")</f>
        <v>#REF!</v>
      </c>
      <c r="O1519" s="1" t="str">
        <f t="shared" si="81"/>
        <v/>
      </c>
      <c r="P1519" s="1" t="e">
        <f ca="1">IF(AND(O1519&lt;&gt; "", COUNTIF(SAP!#REF!,O1519)&gt;0),"Matched", "")</f>
        <v>#REF!</v>
      </c>
      <c r="Q1519" s="1" t="str">
        <f ca="1">IF(D1519="AC","Logic4"&amp;"_"&amp;TEXT(C1519,"dd.mm.yyyy") &amp;"_"&amp; 1156210.53,"")</f>
        <v>Logic4_10.02.2020_1156210.53</v>
      </c>
      <c r="R1519" s="1" t="e">
        <f ca="1">IF(AND(Q1519&lt;&gt; "", COUNTIF(SAP!#REF!,Q1519)&gt;0),"Matched", "")</f>
        <v>#REF!</v>
      </c>
    </row>
    <row r="1520" spans="1:18">
      <c r="A1520" s="9">
        <v>11563327</v>
      </c>
      <c r="B1520" s="10">
        <v>43871</v>
      </c>
      <c r="C1520" s="10">
        <v>43871</v>
      </c>
      <c r="D1520" s="11" t="s">
        <v>10</v>
      </c>
      <c r="E1520" s="11">
        <v>0</v>
      </c>
      <c r="F1520" s="11">
        <v>0</v>
      </c>
      <c r="G1520" s="11">
        <v>7391.5</v>
      </c>
      <c r="H1520" s="11">
        <v>282946.88</v>
      </c>
      <c r="I1520" s="11" t="s">
        <v>11</v>
      </c>
      <c r="J1520" s="11" t="s">
        <v>12</v>
      </c>
      <c r="K1520" s="1" t="str">
        <f t="shared" si="79"/>
        <v/>
      </c>
      <c r="L1520" s="1" t="e">
        <f ca="1">IF(AND(K1520&lt;&gt; "", COUNTIF(SAP!#REF!,K1520)&gt;0),"Matched", "")</f>
        <v>#REF!</v>
      </c>
      <c r="M1520" s="1" t="str">
        <f t="shared" si="80"/>
        <v/>
      </c>
      <c r="N1520" s="1" t="e">
        <f ca="1">IF(AND(M1520&lt;&gt; "", COUNTIF(SAP!#REF!,M1520)&gt;0),"Matched", "")</f>
        <v>#REF!</v>
      </c>
      <c r="O1520" s="1" t="str">
        <f t="shared" si="81"/>
        <v/>
      </c>
      <c r="P1520" s="1" t="e">
        <f ca="1">IF(AND(O1520&lt;&gt; "", COUNTIF(SAP!#REF!,O1520)&gt;0),"Matched", "")</f>
        <v>#REF!</v>
      </c>
      <c r="Q1520" s="1" t="str">
        <f ca="1">IF(D1520="AC","Logic4"&amp;"_"&amp;TEXT(C1520,"dd.mm.yyyy") &amp;"_"&amp; 1156210.53,"")</f>
        <v>Logic4_10.02.2020_1156210.53</v>
      </c>
      <c r="R1520" s="1" t="e">
        <f ca="1">IF(AND(Q1520&lt;&gt; "", COUNTIF(SAP!#REF!,Q1520)&gt;0),"Matched", "")</f>
        <v>#REF!</v>
      </c>
    </row>
    <row r="1521" spans="1:18">
      <c r="A1521" s="13">
        <v>11563327</v>
      </c>
      <c r="B1521" s="14">
        <v>43871</v>
      </c>
      <c r="C1521" s="14">
        <v>43871</v>
      </c>
      <c r="D1521" s="15" t="s">
        <v>10</v>
      </c>
      <c r="E1521" s="15">
        <v>0</v>
      </c>
      <c r="F1521" s="15">
        <v>0</v>
      </c>
      <c r="G1521" s="15">
        <v>7420</v>
      </c>
      <c r="H1521" s="15">
        <v>290366.88</v>
      </c>
      <c r="I1521" s="15" t="s">
        <v>11</v>
      </c>
      <c r="J1521" s="15" t="s">
        <v>12</v>
      </c>
      <c r="K1521" s="1" t="str">
        <f t="shared" si="79"/>
        <v/>
      </c>
      <c r="L1521" s="1" t="e">
        <f ca="1">IF(AND(K1521&lt;&gt; "", COUNTIF(SAP!#REF!,K1521)&gt;0),"Matched", "")</f>
        <v>#REF!</v>
      </c>
      <c r="M1521" s="1" t="str">
        <f t="shared" si="80"/>
        <v/>
      </c>
      <c r="N1521" s="1" t="e">
        <f ca="1">IF(AND(M1521&lt;&gt; "", COUNTIF(SAP!#REF!,M1521)&gt;0),"Matched", "")</f>
        <v>#REF!</v>
      </c>
      <c r="O1521" s="1" t="str">
        <f t="shared" si="81"/>
        <v/>
      </c>
      <c r="P1521" s="1" t="e">
        <f ca="1">IF(AND(O1521&lt;&gt; "", COUNTIF(SAP!#REF!,O1521)&gt;0),"Matched", "")</f>
        <v>#REF!</v>
      </c>
      <c r="Q1521" s="1" t="str">
        <f ca="1">IF(D1521="AC","Logic4"&amp;"_"&amp;TEXT(C1521,"dd.mm.yyyy") &amp;"_"&amp; 1156210.53,"")</f>
        <v>Logic4_10.02.2020_1156210.53</v>
      </c>
      <c r="R1521" s="1" t="e">
        <f ca="1">IF(AND(Q1521&lt;&gt; "", COUNTIF(SAP!#REF!,Q1521)&gt;0),"Matched", "")</f>
        <v>#REF!</v>
      </c>
    </row>
    <row r="1522" spans="1:18">
      <c r="A1522" s="9">
        <v>11563327</v>
      </c>
      <c r="B1522" s="10">
        <v>43871</v>
      </c>
      <c r="C1522" s="10">
        <v>43871</v>
      </c>
      <c r="D1522" s="11" t="s">
        <v>10</v>
      </c>
      <c r="E1522" s="11">
        <v>0</v>
      </c>
      <c r="F1522" s="11">
        <v>0</v>
      </c>
      <c r="G1522" s="11">
        <v>7440</v>
      </c>
      <c r="H1522" s="11">
        <v>297806.88</v>
      </c>
      <c r="I1522" s="11" t="s">
        <v>11</v>
      </c>
      <c r="J1522" s="11" t="s">
        <v>12</v>
      </c>
      <c r="K1522" s="1" t="str">
        <f t="shared" si="79"/>
        <v/>
      </c>
      <c r="L1522" s="1" t="e">
        <f ca="1">IF(AND(K1522&lt;&gt; "", COUNTIF(SAP!#REF!,K1522)&gt;0),"Matched", "")</f>
        <v>#REF!</v>
      </c>
      <c r="M1522" s="1" t="str">
        <f t="shared" si="80"/>
        <v/>
      </c>
      <c r="N1522" s="1" t="e">
        <f ca="1">IF(AND(M1522&lt;&gt; "", COUNTIF(SAP!#REF!,M1522)&gt;0),"Matched", "")</f>
        <v>#REF!</v>
      </c>
      <c r="O1522" s="1" t="str">
        <f t="shared" si="81"/>
        <v/>
      </c>
      <c r="P1522" s="1" t="e">
        <f ca="1">IF(AND(O1522&lt;&gt; "", COUNTIF(SAP!#REF!,O1522)&gt;0),"Matched", "")</f>
        <v>#REF!</v>
      </c>
      <c r="Q1522" s="1" t="str">
        <f ca="1">IF(D1522="AC","Logic4"&amp;"_"&amp;TEXT(C1522,"dd.mm.yyyy") &amp;"_"&amp; 1156210.53,"")</f>
        <v>Logic4_10.02.2020_1156210.53</v>
      </c>
      <c r="R1522" s="1" t="e">
        <f ca="1">IF(AND(Q1522&lt;&gt; "", COUNTIF(SAP!#REF!,Q1522)&gt;0),"Matched", "")</f>
        <v>#REF!</v>
      </c>
    </row>
    <row r="1523" spans="1:18">
      <c r="A1523" s="13">
        <v>11563327</v>
      </c>
      <c r="B1523" s="14">
        <v>43871</v>
      </c>
      <c r="C1523" s="14">
        <v>43871</v>
      </c>
      <c r="D1523" s="15" t="s">
        <v>10</v>
      </c>
      <c r="E1523" s="15">
        <v>0</v>
      </c>
      <c r="F1523" s="15">
        <v>0</v>
      </c>
      <c r="G1523" s="15">
        <v>7530</v>
      </c>
      <c r="H1523" s="15">
        <v>305336.88</v>
      </c>
      <c r="I1523" s="15" t="s">
        <v>11</v>
      </c>
      <c r="J1523" s="15" t="s">
        <v>12</v>
      </c>
      <c r="K1523" s="1" t="str">
        <f t="shared" si="79"/>
        <v/>
      </c>
      <c r="L1523" s="1" t="e">
        <f ca="1">IF(AND(K1523&lt;&gt; "", COUNTIF(SAP!#REF!,K1523)&gt;0),"Matched", "")</f>
        <v>#REF!</v>
      </c>
      <c r="M1523" s="1" t="str">
        <f t="shared" si="80"/>
        <v/>
      </c>
      <c r="N1523" s="1" t="e">
        <f ca="1">IF(AND(M1523&lt;&gt; "", COUNTIF(SAP!#REF!,M1523)&gt;0),"Matched", "")</f>
        <v>#REF!</v>
      </c>
      <c r="O1523" s="1" t="str">
        <f t="shared" si="81"/>
        <v/>
      </c>
      <c r="P1523" s="1" t="e">
        <f ca="1">IF(AND(O1523&lt;&gt; "", COUNTIF(SAP!#REF!,O1523)&gt;0),"Matched", "")</f>
        <v>#REF!</v>
      </c>
      <c r="Q1523" s="1" t="str">
        <f ca="1">IF(D1523="AC","Logic4"&amp;"_"&amp;TEXT(C1523,"dd.mm.yyyy") &amp;"_"&amp; 1156210.53,"")</f>
        <v>Logic4_10.02.2020_1156210.53</v>
      </c>
      <c r="R1523" s="1" t="e">
        <f ca="1">IF(AND(Q1523&lt;&gt; "", COUNTIF(SAP!#REF!,Q1523)&gt;0),"Matched", "")</f>
        <v>#REF!</v>
      </c>
    </row>
    <row r="1524" spans="1:18">
      <c r="A1524" s="9">
        <v>11563327</v>
      </c>
      <c r="B1524" s="10">
        <v>43871</v>
      </c>
      <c r="C1524" s="10">
        <v>43871</v>
      </c>
      <c r="D1524" s="11" t="s">
        <v>10</v>
      </c>
      <c r="E1524" s="11">
        <v>0</v>
      </c>
      <c r="F1524" s="11">
        <v>0</v>
      </c>
      <c r="G1524" s="11">
        <v>7688.8</v>
      </c>
      <c r="H1524" s="11">
        <v>313025.68</v>
      </c>
      <c r="I1524" s="11" t="s">
        <v>11</v>
      </c>
      <c r="J1524" s="11" t="s">
        <v>12</v>
      </c>
      <c r="K1524" s="1" t="str">
        <f t="shared" si="79"/>
        <v/>
      </c>
      <c r="L1524" s="1" t="e">
        <f ca="1">IF(AND(K1524&lt;&gt; "", COUNTIF(SAP!#REF!,K1524)&gt;0),"Matched", "")</f>
        <v>#REF!</v>
      </c>
      <c r="M1524" s="1" t="str">
        <f t="shared" si="80"/>
        <v/>
      </c>
      <c r="N1524" s="1" t="e">
        <f ca="1">IF(AND(M1524&lt;&gt; "", COUNTIF(SAP!#REF!,M1524)&gt;0),"Matched", "")</f>
        <v>#REF!</v>
      </c>
      <c r="O1524" s="1" t="str">
        <f t="shared" si="81"/>
        <v/>
      </c>
      <c r="P1524" s="1" t="e">
        <f ca="1">IF(AND(O1524&lt;&gt; "", COUNTIF(SAP!#REF!,O1524)&gt;0),"Matched", "")</f>
        <v>#REF!</v>
      </c>
      <c r="Q1524" s="1" t="str">
        <f ca="1">IF(D1524="AC","Logic4"&amp;"_"&amp;TEXT(C1524,"dd.mm.yyyy") &amp;"_"&amp; 1156210.53,"")</f>
        <v>Logic4_10.02.2020_1156210.53</v>
      </c>
      <c r="R1524" s="1" t="e">
        <f ca="1">IF(AND(Q1524&lt;&gt; "", COUNTIF(SAP!#REF!,Q1524)&gt;0),"Matched", "")</f>
        <v>#REF!</v>
      </c>
    </row>
    <row r="1525" spans="1:18">
      <c r="A1525" s="13">
        <v>11563327</v>
      </c>
      <c r="B1525" s="14">
        <v>43871</v>
      </c>
      <c r="C1525" s="14">
        <v>43871</v>
      </c>
      <c r="D1525" s="15" t="s">
        <v>10</v>
      </c>
      <c r="E1525" s="15">
        <v>0</v>
      </c>
      <c r="F1525" s="15">
        <v>0</v>
      </c>
      <c r="G1525" s="15">
        <v>7850</v>
      </c>
      <c r="H1525" s="15">
        <v>320875.68</v>
      </c>
      <c r="I1525" s="15" t="s">
        <v>11</v>
      </c>
      <c r="J1525" s="15" t="s">
        <v>12</v>
      </c>
      <c r="K1525" s="1" t="str">
        <f t="shared" si="79"/>
        <v/>
      </c>
      <c r="L1525" s="1" t="e">
        <f ca="1">IF(AND(K1525&lt;&gt; "", COUNTIF(SAP!#REF!,K1525)&gt;0),"Matched", "")</f>
        <v>#REF!</v>
      </c>
      <c r="M1525" s="1" t="str">
        <f t="shared" si="80"/>
        <v/>
      </c>
      <c r="N1525" s="1" t="e">
        <f ca="1">IF(AND(M1525&lt;&gt; "", COUNTIF(SAP!#REF!,M1525)&gt;0),"Matched", "")</f>
        <v>#REF!</v>
      </c>
      <c r="O1525" s="1" t="str">
        <f t="shared" si="81"/>
        <v/>
      </c>
      <c r="P1525" s="1" t="e">
        <f ca="1">IF(AND(O1525&lt;&gt; "", COUNTIF(SAP!#REF!,O1525)&gt;0),"Matched", "")</f>
        <v>#REF!</v>
      </c>
      <c r="Q1525" s="1" t="str">
        <f ca="1">IF(D1525="AC","Logic4"&amp;"_"&amp;TEXT(C1525,"dd.mm.yyyy") &amp;"_"&amp; 1156210.53,"")</f>
        <v>Logic4_10.02.2020_1156210.53</v>
      </c>
      <c r="R1525" s="1" t="e">
        <f ca="1">IF(AND(Q1525&lt;&gt; "", COUNTIF(SAP!#REF!,Q1525)&gt;0),"Matched", "")</f>
        <v>#REF!</v>
      </c>
    </row>
    <row r="1526" spans="1:18">
      <c r="A1526" s="9">
        <v>11563327</v>
      </c>
      <c r="B1526" s="10">
        <v>43871</v>
      </c>
      <c r="C1526" s="10">
        <v>43871</v>
      </c>
      <c r="D1526" s="11" t="s">
        <v>10</v>
      </c>
      <c r="E1526" s="11">
        <v>0</v>
      </c>
      <c r="F1526" s="11">
        <v>0</v>
      </c>
      <c r="G1526" s="11">
        <v>7890.48</v>
      </c>
      <c r="H1526" s="11">
        <v>328766.15999999997</v>
      </c>
      <c r="I1526" s="11" t="s">
        <v>11</v>
      </c>
      <c r="J1526" s="11" t="s">
        <v>12</v>
      </c>
      <c r="K1526" s="1" t="str">
        <f t="shared" si="79"/>
        <v/>
      </c>
      <c r="L1526" s="1" t="e">
        <f ca="1">IF(AND(K1526&lt;&gt; "", COUNTIF(SAP!#REF!,K1526)&gt;0),"Matched", "")</f>
        <v>#REF!</v>
      </c>
      <c r="M1526" s="1" t="str">
        <f t="shared" si="80"/>
        <v/>
      </c>
      <c r="N1526" s="1" t="e">
        <f ca="1">IF(AND(M1526&lt;&gt; "", COUNTIF(SAP!#REF!,M1526)&gt;0),"Matched", "")</f>
        <v>#REF!</v>
      </c>
      <c r="O1526" s="1" t="str">
        <f t="shared" si="81"/>
        <v/>
      </c>
      <c r="P1526" s="1" t="e">
        <f ca="1">IF(AND(O1526&lt;&gt; "", COUNTIF(SAP!#REF!,O1526)&gt;0),"Matched", "")</f>
        <v>#REF!</v>
      </c>
      <c r="Q1526" s="1" t="str">
        <f ca="1">IF(D1526="AC","Logic4"&amp;"_"&amp;TEXT(C1526,"dd.mm.yyyy") &amp;"_"&amp; 1156210.53,"")</f>
        <v>Logic4_10.02.2020_1156210.53</v>
      </c>
      <c r="R1526" s="1" t="e">
        <f ca="1">IF(AND(Q1526&lt;&gt; "", COUNTIF(SAP!#REF!,Q1526)&gt;0),"Matched", "")</f>
        <v>#REF!</v>
      </c>
    </row>
    <row r="1527" spans="1:18">
      <c r="A1527" s="13">
        <v>11563327</v>
      </c>
      <c r="B1527" s="14">
        <v>43871</v>
      </c>
      <c r="C1527" s="14">
        <v>43871</v>
      </c>
      <c r="D1527" s="15" t="s">
        <v>10</v>
      </c>
      <c r="E1527" s="15">
        <v>0</v>
      </c>
      <c r="F1527" s="15">
        <v>0</v>
      </c>
      <c r="G1527" s="15">
        <v>7900</v>
      </c>
      <c r="H1527" s="15">
        <v>336666.16</v>
      </c>
      <c r="I1527" s="15" t="s">
        <v>11</v>
      </c>
      <c r="J1527" s="15" t="s">
        <v>12</v>
      </c>
      <c r="K1527" s="1" t="str">
        <f t="shared" si="79"/>
        <v/>
      </c>
      <c r="L1527" s="1" t="e">
        <f ca="1">IF(AND(K1527&lt;&gt; "", COUNTIF(SAP!#REF!,K1527)&gt;0),"Matched", "")</f>
        <v>#REF!</v>
      </c>
      <c r="M1527" s="1" t="str">
        <f t="shared" si="80"/>
        <v/>
      </c>
      <c r="N1527" s="1" t="e">
        <f ca="1">IF(AND(M1527&lt;&gt; "", COUNTIF(SAP!#REF!,M1527)&gt;0),"Matched", "")</f>
        <v>#REF!</v>
      </c>
      <c r="O1527" s="1" t="str">
        <f t="shared" si="81"/>
        <v/>
      </c>
      <c r="P1527" s="1" t="e">
        <f ca="1">IF(AND(O1527&lt;&gt; "", COUNTIF(SAP!#REF!,O1527)&gt;0),"Matched", "")</f>
        <v>#REF!</v>
      </c>
      <c r="Q1527" s="1" t="str">
        <f ca="1">IF(D1527="AC","Logic4"&amp;"_"&amp;TEXT(C1527,"dd.mm.yyyy") &amp;"_"&amp; 1156210.53,"")</f>
        <v>Logic4_10.02.2020_1156210.53</v>
      </c>
      <c r="R1527" s="1" t="e">
        <f ca="1">IF(AND(Q1527&lt;&gt; "", COUNTIF(SAP!#REF!,Q1527)&gt;0),"Matched", "")</f>
        <v>#REF!</v>
      </c>
    </row>
    <row r="1528" spans="1:18">
      <c r="A1528" s="9">
        <v>11563327</v>
      </c>
      <c r="B1528" s="10">
        <v>43871</v>
      </c>
      <c r="C1528" s="10">
        <v>43871</v>
      </c>
      <c r="D1528" s="11" t="s">
        <v>10</v>
      </c>
      <c r="E1528" s="11">
        <v>0</v>
      </c>
      <c r="F1528" s="11">
        <v>0</v>
      </c>
      <c r="G1528" s="11">
        <v>7958</v>
      </c>
      <c r="H1528" s="11">
        <v>344624.16</v>
      </c>
      <c r="I1528" s="11" t="s">
        <v>11</v>
      </c>
      <c r="J1528" s="11" t="s">
        <v>12</v>
      </c>
      <c r="K1528" s="1" t="str">
        <f t="shared" si="79"/>
        <v/>
      </c>
      <c r="L1528" s="1" t="e">
        <f ca="1">IF(AND(K1528&lt;&gt; "", COUNTIF(SAP!#REF!,K1528)&gt;0),"Matched", "")</f>
        <v>#REF!</v>
      </c>
      <c r="M1528" s="1" t="str">
        <f t="shared" si="80"/>
        <v/>
      </c>
      <c r="N1528" s="1" t="e">
        <f ca="1">IF(AND(M1528&lt;&gt; "", COUNTIF(SAP!#REF!,M1528)&gt;0),"Matched", "")</f>
        <v>#REF!</v>
      </c>
      <c r="O1528" s="1" t="str">
        <f t="shared" si="81"/>
        <v/>
      </c>
      <c r="P1528" s="1" t="e">
        <f ca="1">IF(AND(O1528&lt;&gt; "", COUNTIF(SAP!#REF!,O1528)&gt;0),"Matched", "")</f>
        <v>#REF!</v>
      </c>
      <c r="Q1528" s="1" t="str">
        <f ca="1">IF(D1528="AC","Logic4"&amp;"_"&amp;TEXT(C1528,"dd.mm.yyyy") &amp;"_"&amp; 1156210.53,"")</f>
        <v>Logic4_10.02.2020_1156210.53</v>
      </c>
      <c r="R1528" s="1" t="e">
        <f ca="1">IF(AND(Q1528&lt;&gt; "", COUNTIF(SAP!#REF!,Q1528)&gt;0),"Matched", "")</f>
        <v>#REF!</v>
      </c>
    </row>
    <row r="1529" spans="1:18">
      <c r="A1529" s="13">
        <v>11563327</v>
      </c>
      <c r="B1529" s="14">
        <v>43871</v>
      </c>
      <c r="C1529" s="14">
        <v>43871</v>
      </c>
      <c r="D1529" s="15" t="s">
        <v>10</v>
      </c>
      <c r="E1529" s="15">
        <v>0</v>
      </c>
      <c r="F1529" s="15">
        <v>0</v>
      </c>
      <c r="G1529" s="15">
        <v>8033.9</v>
      </c>
      <c r="H1529" s="15">
        <v>352658.06</v>
      </c>
      <c r="I1529" s="15" t="s">
        <v>11</v>
      </c>
      <c r="J1529" s="15" t="s">
        <v>12</v>
      </c>
      <c r="K1529" s="1" t="str">
        <f t="shared" si="79"/>
        <v/>
      </c>
      <c r="L1529" s="1" t="e">
        <f ca="1">IF(AND(K1529&lt;&gt; "", COUNTIF(SAP!#REF!,K1529)&gt;0),"Matched", "")</f>
        <v>#REF!</v>
      </c>
      <c r="M1529" s="1" t="str">
        <f t="shared" si="80"/>
        <v/>
      </c>
      <c r="N1529" s="1" t="e">
        <f ca="1">IF(AND(M1529&lt;&gt; "", COUNTIF(SAP!#REF!,M1529)&gt;0),"Matched", "")</f>
        <v>#REF!</v>
      </c>
      <c r="O1529" s="1" t="str">
        <f t="shared" si="81"/>
        <v/>
      </c>
      <c r="P1529" s="1" t="e">
        <f ca="1">IF(AND(O1529&lt;&gt; "", COUNTIF(SAP!#REF!,O1529)&gt;0),"Matched", "")</f>
        <v>#REF!</v>
      </c>
      <c r="Q1529" s="1" t="str">
        <f ca="1">IF(D1529="AC","Logic4"&amp;"_"&amp;TEXT(C1529,"dd.mm.yyyy") &amp;"_"&amp; 1156210.53,"")</f>
        <v>Logic4_10.02.2020_1156210.53</v>
      </c>
      <c r="R1529" s="1" t="e">
        <f ca="1">IF(AND(Q1529&lt;&gt; "", COUNTIF(SAP!#REF!,Q1529)&gt;0),"Matched", "")</f>
        <v>#REF!</v>
      </c>
    </row>
    <row r="1530" spans="1:18">
      <c r="A1530" s="9">
        <v>11563327</v>
      </c>
      <c r="B1530" s="10">
        <v>43871</v>
      </c>
      <c r="C1530" s="10">
        <v>43871</v>
      </c>
      <c r="D1530" s="11" t="s">
        <v>10</v>
      </c>
      <c r="E1530" s="11">
        <v>0</v>
      </c>
      <c r="F1530" s="11">
        <v>0</v>
      </c>
      <c r="G1530" s="11">
        <v>8074</v>
      </c>
      <c r="H1530" s="11">
        <v>360732.06</v>
      </c>
      <c r="I1530" s="11" t="s">
        <v>11</v>
      </c>
      <c r="J1530" s="11" t="s">
        <v>12</v>
      </c>
      <c r="K1530" s="1" t="str">
        <f t="shared" si="79"/>
        <v/>
      </c>
      <c r="L1530" s="1" t="e">
        <f ca="1">IF(AND(K1530&lt;&gt; "", COUNTIF(SAP!#REF!,K1530)&gt;0),"Matched", "")</f>
        <v>#REF!</v>
      </c>
      <c r="M1530" s="1" t="str">
        <f t="shared" si="80"/>
        <v/>
      </c>
      <c r="N1530" s="1" t="e">
        <f ca="1">IF(AND(M1530&lt;&gt; "", COUNTIF(SAP!#REF!,M1530)&gt;0),"Matched", "")</f>
        <v>#REF!</v>
      </c>
      <c r="O1530" s="1" t="str">
        <f t="shared" si="81"/>
        <v/>
      </c>
      <c r="P1530" s="1" t="e">
        <f ca="1">IF(AND(O1530&lt;&gt; "", COUNTIF(SAP!#REF!,O1530)&gt;0),"Matched", "")</f>
        <v>#REF!</v>
      </c>
      <c r="Q1530" s="1" t="str">
        <f ca="1">IF(D1530="AC","Logic4"&amp;"_"&amp;TEXT(C1530,"dd.mm.yyyy") &amp;"_"&amp; 1156210.53,"")</f>
        <v>Logic4_10.02.2020_1156210.53</v>
      </c>
      <c r="R1530" s="1" t="e">
        <f ca="1">IF(AND(Q1530&lt;&gt; "", COUNTIF(SAP!#REF!,Q1530)&gt;0),"Matched", "")</f>
        <v>#REF!</v>
      </c>
    </row>
    <row r="1531" spans="1:18">
      <c r="A1531" s="13">
        <v>11563327</v>
      </c>
      <c r="B1531" s="14">
        <v>43871</v>
      </c>
      <c r="C1531" s="14">
        <v>43871</v>
      </c>
      <c r="D1531" s="15" t="s">
        <v>10</v>
      </c>
      <c r="E1531" s="15">
        <v>0</v>
      </c>
      <c r="F1531" s="15">
        <v>0</v>
      </c>
      <c r="G1531" s="15">
        <v>8240</v>
      </c>
      <c r="H1531" s="15">
        <v>368972.06</v>
      </c>
      <c r="I1531" s="15" t="s">
        <v>11</v>
      </c>
      <c r="J1531" s="15" t="s">
        <v>12</v>
      </c>
      <c r="K1531" s="1" t="str">
        <f t="shared" si="79"/>
        <v/>
      </c>
      <c r="L1531" s="1" t="e">
        <f ca="1">IF(AND(K1531&lt;&gt; "", COUNTIF(SAP!#REF!,K1531)&gt;0),"Matched", "")</f>
        <v>#REF!</v>
      </c>
      <c r="M1531" s="1" t="str">
        <f t="shared" si="80"/>
        <v/>
      </c>
      <c r="N1531" s="1" t="e">
        <f ca="1">IF(AND(M1531&lt;&gt; "", COUNTIF(SAP!#REF!,M1531)&gt;0),"Matched", "")</f>
        <v>#REF!</v>
      </c>
      <c r="O1531" s="1" t="str">
        <f t="shared" si="81"/>
        <v/>
      </c>
      <c r="P1531" s="1" t="e">
        <f ca="1">IF(AND(O1531&lt;&gt; "", COUNTIF(SAP!#REF!,O1531)&gt;0),"Matched", "")</f>
        <v>#REF!</v>
      </c>
      <c r="Q1531" s="1" t="str">
        <f ca="1">IF(D1531="AC","Logic4"&amp;"_"&amp;TEXT(C1531,"dd.mm.yyyy") &amp;"_"&amp; 1156210.53,"")</f>
        <v>Logic4_10.02.2020_1156210.53</v>
      </c>
      <c r="R1531" s="1" t="e">
        <f ca="1">IF(AND(Q1531&lt;&gt; "", COUNTIF(SAP!#REF!,Q1531)&gt;0),"Matched", "")</f>
        <v>#REF!</v>
      </c>
    </row>
    <row r="1532" spans="1:18">
      <c r="A1532" s="9">
        <v>11563327</v>
      </c>
      <c r="B1532" s="10">
        <v>43871</v>
      </c>
      <c r="C1532" s="10">
        <v>43871</v>
      </c>
      <c r="D1532" s="11" t="s">
        <v>10</v>
      </c>
      <c r="E1532" s="11">
        <v>0</v>
      </c>
      <c r="F1532" s="11">
        <v>0</v>
      </c>
      <c r="G1532" s="11">
        <v>8315.2000000000007</v>
      </c>
      <c r="H1532" s="11">
        <v>377287.26</v>
      </c>
      <c r="I1532" s="11" t="s">
        <v>11</v>
      </c>
      <c r="J1532" s="11" t="s">
        <v>12</v>
      </c>
      <c r="K1532" s="1" t="str">
        <f t="shared" si="79"/>
        <v/>
      </c>
      <c r="L1532" s="1" t="e">
        <f ca="1">IF(AND(K1532&lt;&gt; "", COUNTIF(SAP!#REF!,K1532)&gt;0),"Matched", "")</f>
        <v>#REF!</v>
      </c>
      <c r="M1532" s="1" t="str">
        <f t="shared" si="80"/>
        <v/>
      </c>
      <c r="N1532" s="1" t="e">
        <f ca="1">IF(AND(M1532&lt;&gt; "", COUNTIF(SAP!#REF!,M1532)&gt;0),"Matched", "")</f>
        <v>#REF!</v>
      </c>
      <c r="O1532" s="1" t="str">
        <f t="shared" si="81"/>
        <v/>
      </c>
      <c r="P1532" s="1" t="e">
        <f ca="1">IF(AND(O1532&lt;&gt; "", COUNTIF(SAP!#REF!,O1532)&gt;0),"Matched", "")</f>
        <v>#REF!</v>
      </c>
      <c r="Q1532" s="1" t="str">
        <f ca="1">IF(D1532="AC","Logic4"&amp;"_"&amp;TEXT(C1532,"dd.mm.yyyy") &amp;"_"&amp; 1156210.53,"")</f>
        <v>Logic4_10.02.2020_1156210.53</v>
      </c>
      <c r="R1532" s="1" t="e">
        <f ca="1">IF(AND(Q1532&lt;&gt; "", COUNTIF(SAP!#REF!,Q1532)&gt;0),"Matched", "")</f>
        <v>#REF!</v>
      </c>
    </row>
    <row r="1533" spans="1:18">
      <c r="A1533" s="13">
        <v>11563327</v>
      </c>
      <c r="B1533" s="14">
        <v>43871</v>
      </c>
      <c r="C1533" s="14">
        <v>43871</v>
      </c>
      <c r="D1533" s="15" t="s">
        <v>10</v>
      </c>
      <c r="E1533" s="15">
        <v>0</v>
      </c>
      <c r="F1533" s="15">
        <v>0</v>
      </c>
      <c r="G1533" s="15">
        <v>8452.2000000000007</v>
      </c>
      <c r="H1533" s="15">
        <v>385739.46</v>
      </c>
      <c r="I1533" s="15" t="s">
        <v>11</v>
      </c>
      <c r="J1533" s="15" t="s">
        <v>12</v>
      </c>
      <c r="K1533" s="1" t="str">
        <f t="shared" si="79"/>
        <v/>
      </c>
      <c r="L1533" s="1" t="e">
        <f ca="1">IF(AND(K1533&lt;&gt; "", COUNTIF(SAP!#REF!,K1533)&gt;0),"Matched", "")</f>
        <v>#REF!</v>
      </c>
      <c r="M1533" s="1" t="str">
        <f t="shared" si="80"/>
        <v/>
      </c>
      <c r="N1533" s="1" t="e">
        <f ca="1">IF(AND(M1533&lt;&gt; "", COUNTIF(SAP!#REF!,M1533)&gt;0),"Matched", "")</f>
        <v>#REF!</v>
      </c>
      <c r="O1533" s="1" t="str">
        <f t="shared" si="81"/>
        <v/>
      </c>
      <c r="P1533" s="1" t="e">
        <f ca="1">IF(AND(O1533&lt;&gt; "", COUNTIF(SAP!#REF!,O1533)&gt;0),"Matched", "")</f>
        <v>#REF!</v>
      </c>
      <c r="Q1533" s="1" t="str">
        <f ca="1">IF(D1533="AC","Logic4"&amp;"_"&amp;TEXT(C1533,"dd.mm.yyyy") &amp;"_"&amp; 1156210.53,"")</f>
        <v>Logic4_10.02.2020_1156210.53</v>
      </c>
      <c r="R1533" s="1" t="e">
        <f ca="1">IF(AND(Q1533&lt;&gt; "", COUNTIF(SAP!#REF!,Q1533)&gt;0),"Matched", "")</f>
        <v>#REF!</v>
      </c>
    </row>
    <row r="1534" spans="1:18">
      <c r="A1534" s="9">
        <v>11563327</v>
      </c>
      <c r="B1534" s="10">
        <v>43871</v>
      </c>
      <c r="C1534" s="10">
        <v>43871</v>
      </c>
      <c r="D1534" s="11" t="s">
        <v>10</v>
      </c>
      <c r="E1534" s="11">
        <v>0</v>
      </c>
      <c r="F1534" s="11">
        <v>0</v>
      </c>
      <c r="G1534" s="11">
        <v>8497.6</v>
      </c>
      <c r="H1534" s="11">
        <v>394237.06</v>
      </c>
      <c r="I1534" s="11" t="s">
        <v>11</v>
      </c>
      <c r="J1534" s="11" t="s">
        <v>12</v>
      </c>
      <c r="K1534" s="1" t="str">
        <f t="shared" si="79"/>
        <v/>
      </c>
      <c r="L1534" s="1" t="e">
        <f ca="1">IF(AND(K1534&lt;&gt; "", COUNTIF(SAP!#REF!,K1534)&gt;0),"Matched", "")</f>
        <v>#REF!</v>
      </c>
      <c r="M1534" s="1" t="str">
        <f t="shared" si="80"/>
        <v/>
      </c>
      <c r="N1534" s="1" t="e">
        <f ca="1">IF(AND(M1534&lt;&gt; "", COUNTIF(SAP!#REF!,M1534)&gt;0),"Matched", "")</f>
        <v>#REF!</v>
      </c>
      <c r="O1534" s="1" t="str">
        <f t="shared" si="81"/>
        <v/>
      </c>
      <c r="P1534" s="1" t="e">
        <f ca="1">IF(AND(O1534&lt;&gt; "", COUNTIF(SAP!#REF!,O1534)&gt;0),"Matched", "")</f>
        <v>#REF!</v>
      </c>
      <c r="Q1534" s="1" t="str">
        <f ca="1">IF(D1534="AC","Logic4"&amp;"_"&amp;TEXT(C1534,"dd.mm.yyyy") &amp;"_"&amp; 1156210.53,"")</f>
        <v>Logic4_10.02.2020_1156210.53</v>
      </c>
      <c r="R1534" s="1" t="e">
        <f ca="1">IF(AND(Q1534&lt;&gt; "", COUNTIF(SAP!#REF!,Q1534)&gt;0),"Matched", "")</f>
        <v>#REF!</v>
      </c>
    </row>
    <row r="1535" spans="1:18">
      <c r="A1535" s="13">
        <v>11563327</v>
      </c>
      <c r="B1535" s="14">
        <v>43871</v>
      </c>
      <c r="C1535" s="14">
        <v>43871</v>
      </c>
      <c r="D1535" s="15" t="s">
        <v>10</v>
      </c>
      <c r="E1535" s="15">
        <v>0</v>
      </c>
      <c r="F1535" s="15">
        <v>0</v>
      </c>
      <c r="G1535" s="15">
        <v>8504.4</v>
      </c>
      <c r="H1535" s="15">
        <v>402741.46</v>
      </c>
      <c r="I1535" s="15" t="s">
        <v>11</v>
      </c>
      <c r="J1535" s="15" t="s">
        <v>12</v>
      </c>
      <c r="K1535" s="1" t="str">
        <f t="shared" si="79"/>
        <v/>
      </c>
      <c r="L1535" s="1" t="e">
        <f ca="1">IF(AND(K1535&lt;&gt; "", COUNTIF(SAP!#REF!,K1535)&gt;0),"Matched", "")</f>
        <v>#REF!</v>
      </c>
      <c r="M1535" s="1" t="str">
        <f t="shared" si="80"/>
        <v/>
      </c>
      <c r="N1535" s="1" t="e">
        <f ca="1">IF(AND(M1535&lt;&gt; "", COUNTIF(SAP!#REF!,M1535)&gt;0),"Matched", "")</f>
        <v>#REF!</v>
      </c>
      <c r="O1535" s="1" t="str">
        <f t="shared" si="81"/>
        <v/>
      </c>
      <c r="P1535" s="1" t="e">
        <f ca="1">IF(AND(O1535&lt;&gt; "", COUNTIF(SAP!#REF!,O1535)&gt;0),"Matched", "")</f>
        <v>#REF!</v>
      </c>
      <c r="Q1535" s="1" t="str">
        <f ca="1">IF(D1535="AC","Logic4"&amp;"_"&amp;TEXT(C1535,"dd.mm.yyyy") &amp;"_"&amp; 1156210.53,"")</f>
        <v>Logic4_10.02.2020_1156210.53</v>
      </c>
      <c r="R1535" s="1" t="e">
        <f ca="1">IF(AND(Q1535&lt;&gt; "", COUNTIF(SAP!#REF!,Q1535)&gt;0),"Matched", "")</f>
        <v>#REF!</v>
      </c>
    </row>
    <row r="1536" spans="1:18">
      <c r="A1536" s="9">
        <v>11563327</v>
      </c>
      <c r="B1536" s="10">
        <v>43871</v>
      </c>
      <c r="C1536" s="10">
        <v>43871</v>
      </c>
      <c r="D1536" s="11" t="s">
        <v>10</v>
      </c>
      <c r="E1536" s="11">
        <v>0</v>
      </c>
      <c r="F1536" s="11">
        <v>0</v>
      </c>
      <c r="G1536" s="11">
        <v>8682.2000000000007</v>
      </c>
      <c r="H1536" s="11">
        <v>411423.66</v>
      </c>
      <c r="I1536" s="11" t="s">
        <v>11</v>
      </c>
      <c r="J1536" s="11" t="s">
        <v>12</v>
      </c>
      <c r="K1536" s="1" t="str">
        <f t="shared" si="79"/>
        <v/>
      </c>
      <c r="L1536" s="1" t="e">
        <f ca="1">IF(AND(K1536&lt;&gt; "", COUNTIF(SAP!#REF!,K1536)&gt;0),"Matched", "")</f>
        <v>#REF!</v>
      </c>
      <c r="M1536" s="1" t="str">
        <f t="shared" si="80"/>
        <v/>
      </c>
      <c r="N1536" s="1" t="e">
        <f ca="1">IF(AND(M1536&lt;&gt; "", COUNTIF(SAP!#REF!,M1536)&gt;0),"Matched", "")</f>
        <v>#REF!</v>
      </c>
      <c r="O1536" s="1" t="str">
        <f t="shared" si="81"/>
        <v/>
      </c>
      <c r="P1536" s="1" t="e">
        <f ca="1">IF(AND(O1536&lt;&gt; "", COUNTIF(SAP!#REF!,O1536)&gt;0),"Matched", "")</f>
        <v>#REF!</v>
      </c>
      <c r="Q1536" s="1" t="str">
        <f ca="1">IF(D1536="AC","Logic4"&amp;"_"&amp;TEXT(C1536,"dd.mm.yyyy") &amp;"_"&amp; 1156210.53,"")</f>
        <v>Logic4_10.02.2020_1156210.53</v>
      </c>
      <c r="R1536" s="1" t="e">
        <f ca="1">IF(AND(Q1536&lt;&gt; "", COUNTIF(SAP!#REF!,Q1536)&gt;0),"Matched", "")</f>
        <v>#REF!</v>
      </c>
    </row>
    <row r="1537" spans="1:18">
      <c r="A1537" s="13">
        <v>11563327</v>
      </c>
      <c r="B1537" s="14">
        <v>43871</v>
      </c>
      <c r="C1537" s="14">
        <v>43871</v>
      </c>
      <c r="D1537" s="15" t="s">
        <v>10</v>
      </c>
      <c r="E1537" s="15">
        <v>0</v>
      </c>
      <c r="F1537" s="15">
        <v>0</v>
      </c>
      <c r="G1537" s="15">
        <v>9402.2999999999993</v>
      </c>
      <c r="H1537" s="15">
        <v>420825.96</v>
      </c>
      <c r="I1537" s="15" t="s">
        <v>11</v>
      </c>
      <c r="J1537" s="15" t="s">
        <v>12</v>
      </c>
      <c r="K1537" s="1" t="str">
        <f t="shared" si="79"/>
        <v/>
      </c>
      <c r="L1537" s="1" t="e">
        <f ca="1">IF(AND(K1537&lt;&gt; "", COUNTIF(SAP!#REF!,K1537)&gt;0),"Matched", "")</f>
        <v>#REF!</v>
      </c>
      <c r="M1537" s="1" t="str">
        <f t="shared" si="80"/>
        <v/>
      </c>
      <c r="N1537" s="1" t="e">
        <f ca="1">IF(AND(M1537&lt;&gt; "", COUNTIF(SAP!#REF!,M1537)&gt;0),"Matched", "")</f>
        <v>#REF!</v>
      </c>
      <c r="O1537" s="1" t="str">
        <f t="shared" si="81"/>
        <v/>
      </c>
      <c r="P1537" s="1" t="e">
        <f ca="1">IF(AND(O1537&lt;&gt; "", COUNTIF(SAP!#REF!,O1537)&gt;0),"Matched", "")</f>
        <v>#REF!</v>
      </c>
      <c r="Q1537" s="1" t="str">
        <f ca="1">IF(D1537="AC","Logic4"&amp;"_"&amp;TEXT(C1537,"dd.mm.yyyy") &amp;"_"&amp; 1156210.53,"")</f>
        <v>Logic4_10.02.2020_1156210.53</v>
      </c>
      <c r="R1537" s="1" t="e">
        <f ca="1">IF(AND(Q1537&lt;&gt; "", COUNTIF(SAP!#REF!,Q1537)&gt;0),"Matched", "")</f>
        <v>#REF!</v>
      </c>
    </row>
    <row r="1538" spans="1:18">
      <c r="A1538" s="9">
        <v>11563327</v>
      </c>
      <c r="B1538" s="10">
        <v>43871</v>
      </c>
      <c r="C1538" s="10">
        <v>43871</v>
      </c>
      <c r="D1538" s="11" t="s">
        <v>10</v>
      </c>
      <c r="E1538" s="11">
        <v>0</v>
      </c>
      <c r="F1538" s="11">
        <v>0</v>
      </c>
      <c r="G1538" s="11">
        <v>9480</v>
      </c>
      <c r="H1538" s="11">
        <v>430305.96</v>
      </c>
      <c r="I1538" s="11" t="s">
        <v>11</v>
      </c>
      <c r="J1538" s="11" t="s">
        <v>12</v>
      </c>
      <c r="K1538" s="1" t="str">
        <f t="shared" si="79"/>
        <v/>
      </c>
      <c r="L1538" s="1" t="e">
        <f ca="1">IF(AND(K1538&lt;&gt; "", COUNTIF(SAP!#REF!,K1538)&gt;0),"Matched", "")</f>
        <v>#REF!</v>
      </c>
      <c r="M1538" s="1" t="str">
        <f t="shared" si="80"/>
        <v/>
      </c>
      <c r="N1538" s="1" t="e">
        <f ca="1">IF(AND(M1538&lt;&gt; "", COUNTIF(SAP!#REF!,M1538)&gt;0),"Matched", "")</f>
        <v>#REF!</v>
      </c>
      <c r="O1538" s="1" t="str">
        <f t="shared" si="81"/>
        <v/>
      </c>
      <c r="P1538" s="1" t="e">
        <f ca="1">IF(AND(O1538&lt;&gt; "", COUNTIF(SAP!#REF!,O1538)&gt;0),"Matched", "")</f>
        <v>#REF!</v>
      </c>
      <c r="Q1538" s="1" t="str">
        <f ca="1">IF(D1538="AC","Logic4"&amp;"_"&amp;TEXT(C1538,"dd.mm.yyyy") &amp;"_"&amp; 1156210.53,"")</f>
        <v>Logic4_10.02.2020_1156210.53</v>
      </c>
      <c r="R1538" s="1" t="e">
        <f ca="1">IF(AND(Q1538&lt;&gt; "", COUNTIF(SAP!#REF!,Q1538)&gt;0),"Matched", "")</f>
        <v>#REF!</v>
      </c>
    </row>
    <row r="1539" spans="1:18">
      <c r="A1539" s="13">
        <v>11563327</v>
      </c>
      <c r="B1539" s="14">
        <v>43871</v>
      </c>
      <c r="C1539" s="14">
        <v>43871</v>
      </c>
      <c r="D1539" s="15" t="s">
        <v>10</v>
      </c>
      <c r="E1539" s="15">
        <v>0</v>
      </c>
      <c r="F1539" s="15">
        <v>0</v>
      </c>
      <c r="G1539" s="15">
        <v>9483.7999999999993</v>
      </c>
      <c r="H1539" s="15">
        <v>439789.76</v>
      </c>
      <c r="I1539" s="15" t="s">
        <v>11</v>
      </c>
      <c r="J1539" s="15" t="s">
        <v>12</v>
      </c>
      <c r="K1539" s="1" t="str">
        <f t="shared" ref="K1539:K1602" si="82">IF(D1539="TF","Logic1"&amp;"_"&amp;TEXT(C1539, "mm") &amp;"_"&amp; F1539,"")</f>
        <v/>
      </c>
      <c r="L1539" s="1" t="e">
        <f ca="1">IF(AND(K1539&lt;&gt; "", COUNTIF(SAP!#REF!,K1539)&gt;0),"Matched", "")</f>
        <v>#REF!</v>
      </c>
      <c r="M1539" s="1" t="str">
        <f t="shared" si="80"/>
        <v/>
      </c>
      <c r="N1539" s="1" t="e">
        <f ca="1">IF(AND(M1539&lt;&gt; "", COUNTIF(SAP!#REF!,M1539)&gt;0),"Matched", "")</f>
        <v>#REF!</v>
      </c>
      <c r="O1539" s="1" t="str">
        <f t="shared" si="81"/>
        <v/>
      </c>
      <c r="P1539" s="1" t="e">
        <f ca="1">IF(AND(O1539&lt;&gt; "", COUNTIF(SAP!#REF!,O1539)&gt;0),"Matched", "")</f>
        <v>#REF!</v>
      </c>
      <c r="Q1539" s="1" t="str">
        <f ca="1">IF(D1539="AC","Logic4"&amp;"_"&amp;TEXT(C1539,"dd.mm.yyyy") &amp;"_"&amp; 1156210.53,"")</f>
        <v>Logic4_10.02.2020_1156210.53</v>
      </c>
      <c r="R1539" s="1" t="e">
        <f ca="1">IF(AND(Q1539&lt;&gt; "", COUNTIF(SAP!#REF!,Q1539)&gt;0),"Matched", "")</f>
        <v>#REF!</v>
      </c>
    </row>
    <row r="1540" spans="1:18">
      <c r="A1540" s="9">
        <v>11563327</v>
      </c>
      <c r="B1540" s="10">
        <v>43871</v>
      </c>
      <c r="C1540" s="10">
        <v>43871</v>
      </c>
      <c r="D1540" s="11" t="s">
        <v>10</v>
      </c>
      <c r="E1540" s="11">
        <v>0</v>
      </c>
      <c r="F1540" s="11">
        <v>0</v>
      </c>
      <c r="G1540" s="11">
        <v>9954.7999999999993</v>
      </c>
      <c r="H1540" s="11">
        <v>449744.56</v>
      </c>
      <c r="I1540" s="11" t="s">
        <v>11</v>
      </c>
      <c r="J1540" s="11" t="s">
        <v>12</v>
      </c>
      <c r="K1540" s="1" t="str">
        <f t="shared" si="82"/>
        <v/>
      </c>
      <c r="L1540" s="1" t="e">
        <f ca="1">IF(AND(K1540&lt;&gt; "", COUNTIF(SAP!#REF!,K1540)&gt;0),"Matched", "")</f>
        <v>#REF!</v>
      </c>
      <c r="M1540" s="1" t="str">
        <f t="shared" si="80"/>
        <v/>
      </c>
      <c r="N1540" s="1" t="e">
        <f ca="1">IF(AND(M1540&lt;&gt; "", COUNTIF(SAP!#REF!,M1540)&gt;0),"Matched", "")</f>
        <v>#REF!</v>
      </c>
      <c r="O1540" s="1" t="str">
        <f t="shared" si="81"/>
        <v/>
      </c>
      <c r="P1540" s="1" t="e">
        <f ca="1">IF(AND(O1540&lt;&gt; "", COUNTIF(SAP!#REF!,O1540)&gt;0),"Matched", "")</f>
        <v>#REF!</v>
      </c>
      <c r="Q1540" s="1" t="str">
        <f ca="1">IF(D1540="AC","Logic4"&amp;"_"&amp;TEXT(C1540,"dd.mm.yyyy") &amp;"_"&amp; 1156210.53,"")</f>
        <v>Logic4_10.02.2020_1156210.53</v>
      </c>
      <c r="R1540" s="1" t="e">
        <f ca="1">IF(AND(Q1540&lt;&gt; "", COUNTIF(SAP!#REF!,Q1540)&gt;0),"Matched", "")</f>
        <v>#REF!</v>
      </c>
    </row>
    <row r="1541" spans="1:18">
      <c r="A1541" s="13">
        <v>11563327</v>
      </c>
      <c r="B1541" s="14">
        <v>43871</v>
      </c>
      <c r="C1541" s="14">
        <v>43871</v>
      </c>
      <c r="D1541" s="15" t="s">
        <v>10</v>
      </c>
      <c r="E1541" s="15">
        <v>0</v>
      </c>
      <c r="F1541" s="15">
        <v>0</v>
      </c>
      <c r="G1541" s="15">
        <v>9970.7999999999993</v>
      </c>
      <c r="H1541" s="15">
        <v>459715.36</v>
      </c>
      <c r="I1541" s="15" t="s">
        <v>11</v>
      </c>
      <c r="J1541" s="15" t="s">
        <v>12</v>
      </c>
      <c r="K1541" s="1" t="str">
        <f t="shared" si="82"/>
        <v/>
      </c>
      <c r="L1541" s="1" t="e">
        <f ca="1">IF(AND(K1541&lt;&gt; "", COUNTIF(SAP!#REF!,K1541)&gt;0),"Matched", "")</f>
        <v>#REF!</v>
      </c>
      <c r="M1541" s="1" t="str">
        <f t="shared" si="80"/>
        <v/>
      </c>
      <c r="N1541" s="1" t="e">
        <f ca="1">IF(AND(M1541&lt;&gt; "", COUNTIF(SAP!#REF!,M1541)&gt;0),"Matched", "")</f>
        <v>#REF!</v>
      </c>
      <c r="O1541" s="1" t="str">
        <f t="shared" si="81"/>
        <v/>
      </c>
      <c r="P1541" s="1" t="e">
        <f ca="1">IF(AND(O1541&lt;&gt; "", COUNTIF(SAP!#REF!,O1541)&gt;0),"Matched", "")</f>
        <v>#REF!</v>
      </c>
      <c r="Q1541" s="1" t="str">
        <f ca="1">IF(D1541="AC","Logic4"&amp;"_"&amp;TEXT(C1541,"dd.mm.yyyy") &amp;"_"&amp; 1156210.53,"")</f>
        <v>Logic4_10.02.2020_1156210.53</v>
      </c>
      <c r="R1541" s="1" t="e">
        <f ca="1">IF(AND(Q1541&lt;&gt; "", COUNTIF(SAP!#REF!,Q1541)&gt;0),"Matched", "")</f>
        <v>#REF!</v>
      </c>
    </row>
    <row r="1542" spans="1:18">
      <c r="A1542" s="9">
        <v>11563327</v>
      </c>
      <c r="B1542" s="10">
        <v>43871</v>
      </c>
      <c r="C1542" s="10">
        <v>43871</v>
      </c>
      <c r="D1542" s="11" t="s">
        <v>10</v>
      </c>
      <c r="E1542" s="11">
        <v>0</v>
      </c>
      <c r="F1542" s="11">
        <v>0</v>
      </c>
      <c r="G1542" s="11">
        <v>9976.6</v>
      </c>
      <c r="H1542" s="11">
        <v>469691.96</v>
      </c>
      <c r="I1542" s="11" t="s">
        <v>11</v>
      </c>
      <c r="J1542" s="11" t="s">
        <v>12</v>
      </c>
      <c r="K1542" s="1" t="str">
        <f t="shared" si="82"/>
        <v/>
      </c>
      <c r="L1542" s="1" t="e">
        <f ca="1">IF(AND(K1542&lt;&gt; "", COUNTIF(SAP!#REF!,K1542)&gt;0),"Matched", "")</f>
        <v>#REF!</v>
      </c>
      <c r="M1542" s="1" t="str">
        <f t="shared" si="80"/>
        <v/>
      </c>
      <c r="N1542" s="1" t="e">
        <f ca="1">IF(AND(M1542&lt;&gt; "", COUNTIF(SAP!#REF!,M1542)&gt;0),"Matched", "")</f>
        <v>#REF!</v>
      </c>
      <c r="O1542" s="1" t="str">
        <f t="shared" si="81"/>
        <v/>
      </c>
      <c r="P1542" s="1" t="e">
        <f ca="1">IF(AND(O1542&lt;&gt; "", COUNTIF(SAP!#REF!,O1542)&gt;0),"Matched", "")</f>
        <v>#REF!</v>
      </c>
      <c r="Q1542" s="1" t="str">
        <f ca="1">IF(D1542="AC","Logic4"&amp;"_"&amp;TEXT(C1542,"dd.mm.yyyy") &amp;"_"&amp; 1156210.53,"")</f>
        <v>Logic4_10.02.2020_1156210.53</v>
      </c>
      <c r="R1542" s="1" t="e">
        <f ca="1">IF(AND(Q1542&lt;&gt; "", COUNTIF(SAP!#REF!,Q1542)&gt;0),"Matched", "")</f>
        <v>#REF!</v>
      </c>
    </row>
    <row r="1543" spans="1:18">
      <c r="A1543" s="13">
        <v>11563327</v>
      </c>
      <c r="B1543" s="14">
        <v>43871</v>
      </c>
      <c r="C1543" s="14">
        <v>43871</v>
      </c>
      <c r="D1543" s="15" t="s">
        <v>10</v>
      </c>
      <c r="E1543" s="15">
        <v>0</v>
      </c>
      <c r="F1543" s="15">
        <v>0</v>
      </c>
      <c r="G1543" s="15">
        <v>10391.58</v>
      </c>
      <c r="H1543" s="15">
        <v>480083.54</v>
      </c>
      <c r="I1543" s="15" t="s">
        <v>11</v>
      </c>
      <c r="J1543" s="15" t="s">
        <v>12</v>
      </c>
      <c r="K1543" s="1" t="str">
        <f t="shared" si="82"/>
        <v/>
      </c>
      <c r="L1543" s="1" t="e">
        <f ca="1">IF(AND(K1543&lt;&gt; "", COUNTIF(SAP!#REF!,K1543)&gt;0),"Matched", "")</f>
        <v>#REF!</v>
      </c>
      <c r="M1543" s="1" t="str">
        <f t="shared" si="80"/>
        <v/>
      </c>
      <c r="N1543" s="1" t="e">
        <f ca="1">IF(AND(M1543&lt;&gt; "", COUNTIF(SAP!#REF!,M1543)&gt;0),"Matched", "")</f>
        <v>#REF!</v>
      </c>
      <c r="O1543" s="1" t="str">
        <f t="shared" si="81"/>
        <v/>
      </c>
      <c r="P1543" s="1" t="e">
        <f ca="1">IF(AND(O1543&lt;&gt; "", COUNTIF(SAP!#REF!,O1543)&gt;0),"Matched", "")</f>
        <v>#REF!</v>
      </c>
      <c r="Q1543" s="1" t="str">
        <f ca="1">IF(D1543="AC","Logic4"&amp;"_"&amp;TEXT(C1543,"dd.mm.yyyy") &amp;"_"&amp; 1156210.53,"")</f>
        <v>Logic4_10.02.2020_1156210.53</v>
      </c>
      <c r="R1543" s="1" t="e">
        <f ca="1">IF(AND(Q1543&lt;&gt; "", COUNTIF(SAP!#REF!,Q1543)&gt;0),"Matched", "")</f>
        <v>#REF!</v>
      </c>
    </row>
    <row r="1544" spans="1:18">
      <c r="A1544" s="9">
        <v>11563327</v>
      </c>
      <c r="B1544" s="10">
        <v>43871</v>
      </c>
      <c r="C1544" s="10">
        <v>43871</v>
      </c>
      <c r="D1544" s="11" t="s">
        <v>10</v>
      </c>
      <c r="E1544" s="11">
        <v>0</v>
      </c>
      <c r="F1544" s="11">
        <v>0</v>
      </c>
      <c r="G1544" s="11">
        <v>10630</v>
      </c>
      <c r="H1544" s="11">
        <v>490713.54</v>
      </c>
      <c r="I1544" s="11" t="s">
        <v>11</v>
      </c>
      <c r="J1544" s="11" t="s">
        <v>12</v>
      </c>
      <c r="K1544" s="1" t="str">
        <f t="shared" si="82"/>
        <v/>
      </c>
      <c r="L1544" s="1" t="e">
        <f ca="1">IF(AND(K1544&lt;&gt; "", COUNTIF(SAP!#REF!,K1544)&gt;0),"Matched", "")</f>
        <v>#REF!</v>
      </c>
      <c r="M1544" s="1" t="str">
        <f t="shared" si="80"/>
        <v/>
      </c>
      <c r="N1544" s="1" t="e">
        <f ca="1">IF(AND(M1544&lt;&gt; "", COUNTIF(SAP!#REF!,M1544)&gt;0),"Matched", "")</f>
        <v>#REF!</v>
      </c>
      <c r="O1544" s="1" t="str">
        <f t="shared" si="81"/>
        <v/>
      </c>
      <c r="P1544" s="1" t="e">
        <f ca="1">IF(AND(O1544&lt;&gt; "", COUNTIF(SAP!#REF!,O1544)&gt;0),"Matched", "")</f>
        <v>#REF!</v>
      </c>
      <c r="Q1544" s="1" t="str">
        <f ca="1">IF(D1544="AC","Logic4"&amp;"_"&amp;TEXT(C1544,"dd.mm.yyyy") &amp;"_"&amp; 1156210.53,"")</f>
        <v>Logic4_10.02.2020_1156210.53</v>
      </c>
      <c r="R1544" s="1" t="e">
        <f ca="1">IF(AND(Q1544&lt;&gt; "", COUNTIF(SAP!#REF!,Q1544)&gt;0),"Matched", "")</f>
        <v>#REF!</v>
      </c>
    </row>
    <row r="1545" spans="1:18">
      <c r="A1545" s="13">
        <v>11563327</v>
      </c>
      <c r="B1545" s="14">
        <v>43871</v>
      </c>
      <c r="C1545" s="14">
        <v>43871</v>
      </c>
      <c r="D1545" s="15" t="s">
        <v>10</v>
      </c>
      <c r="E1545" s="15">
        <v>0</v>
      </c>
      <c r="F1545" s="15">
        <v>0</v>
      </c>
      <c r="G1545" s="15">
        <v>10850</v>
      </c>
      <c r="H1545" s="15">
        <v>501563.54</v>
      </c>
      <c r="I1545" s="15" t="s">
        <v>11</v>
      </c>
      <c r="J1545" s="15" t="s">
        <v>12</v>
      </c>
      <c r="K1545" s="1" t="str">
        <f t="shared" si="82"/>
        <v/>
      </c>
      <c r="L1545" s="1" t="e">
        <f ca="1">IF(AND(K1545&lt;&gt; "", COUNTIF(SAP!#REF!,K1545)&gt;0),"Matched", "")</f>
        <v>#REF!</v>
      </c>
      <c r="M1545" s="1" t="str">
        <f t="shared" si="80"/>
        <v/>
      </c>
      <c r="N1545" s="1" t="e">
        <f ca="1">IF(AND(M1545&lt;&gt; "", COUNTIF(SAP!#REF!,M1545)&gt;0),"Matched", "")</f>
        <v>#REF!</v>
      </c>
      <c r="O1545" s="1" t="str">
        <f t="shared" si="81"/>
        <v/>
      </c>
      <c r="P1545" s="1" t="e">
        <f ca="1">IF(AND(O1545&lt;&gt; "", COUNTIF(SAP!#REF!,O1545)&gt;0),"Matched", "")</f>
        <v>#REF!</v>
      </c>
      <c r="Q1545" s="1" t="str">
        <f ca="1">IF(D1545="AC","Logic4"&amp;"_"&amp;TEXT(C1545,"dd.mm.yyyy") &amp;"_"&amp; 1156210.53,"")</f>
        <v>Logic4_10.02.2020_1156210.53</v>
      </c>
      <c r="R1545" s="1" t="e">
        <f ca="1">IF(AND(Q1545&lt;&gt; "", COUNTIF(SAP!#REF!,Q1545)&gt;0),"Matched", "")</f>
        <v>#REF!</v>
      </c>
    </row>
    <row r="1546" spans="1:18">
      <c r="A1546" s="9">
        <v>11563327</v>
      </c>
      <c r="B1546" s="10">
        <v>43871</v>
      </c>
      <c r="C1546" s="10">
        <v>43871</v>
      </c>
      <c r="D1546" s="11" t="s">
        <v>10</v>
      </c>
      <c r="E1546" s="11">
        <v>0</v>
      </c>
      <c r="F1546" s="11">
        <v>0</v>
      </c>
      <c r="G1546" s="11">
        <v>11514.9</v>
      </c>
      <c r="H1546" s="11">
        <v>513078.44</v>
      </c>
      <c r="I1546" s="11" t="s">
        <v>11</v>
      </c>
      <c r="J1546" s="11" t="s">
        <v>12</v>
      </c>
      <c r="K1546" s="1" t="str">
        <f t="shared" si="82"/>
        <v/>
      </c>
      <c r="L1546" s="1" t="e">
        <f ca="1">IF(AND(K1546&lt;&gt; "", COUNTIF(SAP!#REF!,K1546)&gt;0),"Matched", "")</f>
        <v>#REF!</v>
      </c>
      <c r="M1546" s="1" t="str">
        <f t="shared" si="80"/>
        <v/>
      </c>
      <c r="N1546" s="1" t="e">
        <f ca="1">IF(AND(M1546&lt;&gt; "", COUNTIF(SAP!#REF!,M1546)&gt;0),"Matched", "")</f>
        <v>#REF!</v>
      </c>
      <c r="O1546" s="1" t="str">
        <f t="shared" si="81"/>
        <v/>
      </c>
      <c r="P1546" s="1" t="e">
        <f ca="1">IF(AND(O1546&lt;&gt; "", COUNTIF(SAP!#REF!,O1546)&gt;0),"Matched", "")</f>
        <v>#REF!</v>
      </c>
      <c r="Q1546" s="1" t="str">
        <f ca="1">IF(D1546="AC","Logic4"&amp;"_"&amp;TEXT(C1546,"dd.mm.yyyy") &amp;"_"&amp; 1156210.53,"")</f>
        <v>Logic4_10.02.2020_1156210.53</v>
      </c>
      <c r="R1546" s="1" t="e">
        <f ca="1">IF(AND(Q1546&lt;&gt; "", COUNTIF(SAP!#REF!,Q1546)&gt;0),"Matched", "")</f>
        <v>#REF!</v>
      </c>
    </row>
    <row r="1547" spans="1:18">
      <c r="A1547" s="13">
        <v>11563327</v>
      </c>
      <c r="B1547" s="14">
        <v>43871</v>
      </c>
      <c r="C1547" s="14">
        <v>43871</v>
      </c>
      <c r="D1547" s="15" t="s">
        <v>10</v>
      </c>
      <c r="E1547" s="15">
        <v>0</v>
      </c>
      <c r="F1547" s="15">
        <v>0</v>
      </c>
      <c r="G1547" s="15">
        <v>11773.9</v>
      </c>
      <c r="H1547" s="15">
        <v>524852.34</v>
      </c>
      <c r="I1547" s="15" t="s">
        <v>11</v>
      </c>
      <c r="J1547" s="15" t="s">
        <v>12</v>
      </c>
      <c r="K1547" s="1" t="str">
        <f t="shared" si="82"/>
        <v/>
      </c>
      <c r="L1547" s="1" t="e">
        <f ca="1">IF(AND(K1547&lt;&gt; "", COUNTIF(SAP!#REF!,K1547)&gt;0),"Matched", "")</f>
        <v>#REF!</v>
      </c>
      <c r="M1547" s="1" t="str">
        <f t="shared" si="80"/>
        <v/>
      </c>
      <c r="N1547" s="1" t="e">
        <f ca="1">IF(AND(M1547&lt;&gt; "", COUNTIF(SAP!#REF!,M1547)&gt;0),"Matched", "")</f>
        <v>#REF!</v>
      </c>
      <c r="O1547" s="1" t="str">
        <f t="shared" si="81"/>
        <v/>
      </c>
      <c r="P1547" s="1" t="e">
        <f ca="1">IF(AND(O1547&lt;&gt; "", COUNTIF(SAP!#REF!,O1547)&gt;0),"Matched", "")</f>
        <v>#REF!</v>
      </c>
      <c r="Q1547" s="1" t="str">
        <f ca="1">IF(D1547="AC","Logic4"&amp;"_"&amp;TEXT(C1547,"dd.mm.yyyy") &amp;"_"&amp; 1156210.53,"")</f>
        <v>Logic4_10.02.2020_1156210.53</v>
      </c>
      <c r="R1547" s="1" t="e">
        <f ca="1">IF(AND(Q1547&lt;&gt; "", COUNTIF(SAP!#REF!,Q1547)&gt;0),"Matched", "")</f>
        <v>#REF!</v>
      </c>
    </row>
    <row r="1548" spans="1:18">
      <c r="A1548" s="9">
        <v>11563327</v>
      </c>
      <c r="B1548" s="10">
        <v>43871</v>
      </c>
      <c r="C1548" s="10">
        <v>43871</v>
      </c>
      <c r="D1548" s="11" t="s">
        <v>10</v>
      </c>
      <c r="E1548" s="11">
        <v>0</v>
      </c>
      <c r="F1548" s="11">
        <v>0</v>
      </c>
      <c r="G1548" s="11">
        <v>12426.16</v>
      </c>
      <c r="H1548" s="11">
        <v>537278.5</v>
      </c>
      <c r="I1548" s="11" t="s">
        <v>11</v>
      </c>
      <c r="J1548" s="11" t="s">
        <v>12</v>
      </c>
      <c r="K1548" s="1" t="str">
        <f t="shared" si="82"/>
        <v/>
      </c>
      <c r="L1548" s="1" t="e">
        <f ca="1">IF(AND(K1548&lt;&gt; "", COUNTIF(SAP!#REF!,K1548)&gt;0),"Matched", "")</f>
        <v>#REF!</v>
      </c>
      <c r="M1548" s="1" t="str">
        <f t="shared" si="80"/>
        <v/>
      </c>
      <c r="N1548" s="1" t="e">
        <f ca="1">IF(AND(M1548&lt;&gt; "", COUNTIF(SAP!#REF!,M1548)&gt;0),"Matched", "")</f>
        <v>#REF!</v>
      </c>
      <c r="O1548" s="1" t="str">
        <f t="shared" si="81"/>
        <v/>
      </c>
      <c r="P1548" s="1" t="e">
        <f ca="1">IF(AND(O1548&lt;&gt; "", COUNTIF(SAP!#REF!,O1548)&gt;0),"Matched", "")</f>
        <v>#REF!</v>
      </c>
      <c r="Q1548" s="1" t="str">
        <f ca="1">IF(D1548="AC","Logic4"&amp;"_"&amp;TEXT(C1548,"dd.mm.yyyy") &amp;"_"&amp; 1156210.53,"")</f>
        <v>Logic4_10.02.2020_1156210.53</v>
      </c>
      <c r="R1548" s="1" t="e">
        <f ca="1">IF(AND(Q1548&lt;&gt; "", COUNTIF(SAP!#REF!,Q1548)&gt;0),"Matched", "")</f>
        <v>#REF!</v>
      </c>
    </row>
    <row r="1549" spans="1:18">
      <c r="A1549" s="13">
        <v>11563327</v>
      </c>
      <c r="B1549" s="14">
        <v>43871</v>
      </c>
      <c r="C1549" s="14">
        <v>43871</v>
      </c>
      <c r="D1549" s="15" t="s">
        <v>10</v>
      </c>
      <c r="E1549" s="15">
        <v>0</v>
      </c>
      <c r="F1549" s="15">
        <v>0</v>
      </c>
      <c r="G1549" s="15">
        <v>13638</v>
      </c>
      <c r="H1549" s="15">
        <v>550916.5</v>
      </c>
      <c r="I1549" s="15" t="s">
        <v>11</v>
      </c>
      <c r="J1549" s="15" t="s">
        <v>12</v>
      </c>
      <c r="K1549" s="1" t="str">
        <f t="shared" si="82"/>
        <v/>
      </c>
      <c r="L1549" s="1" t="e">
        <f ca="1">IF(AND(K1549&lt;&gt; "", COUNTIF(SAP!#REF!,K1549)&gt;0),"Matched", "")</f>
        <v>#REF!</v>
      </c>
      <c r="M1549" s="1" t="str">
        <f t="shared" si="80"/>
        <v/>
      </c>
      <c r="N1549" s="1" t="e">
        <f ca="1">IF(AND(M1549&lt;&gt; "", COUNTIF(SAP!#REF!,M1549)&gt;0),"Matched", "")</f>
        <v>#REF!</v>
      </c>
      <c r="O1549" s="1" t="str">
        <f t="shared" si="81"/>
        <v/>
      </c>
      <c r="P1549" s="1" t="e">
        <f ca="1">IF(AND(O1549&lt;&gt; "", COUNTIF(SAP!#REF!,O1549)&gt;0),"Matched", "")</f>
        <v>#REF!</v>
      </c>
      <c r="Q1549" s="1" t="str">
        <f ca="1">IF(D1549="AC","Logic4"&amp;"_"&amp;TEXT(C1549,"dd.mm.yyyy") &amp;"_"&amp; 1156210.53,"")</f>
        <v>Logic4_10.02.2020_1156210.53</v>
      </c>
      <c r="R1549" s="1" t="e">
        <f ca="1">IF(AND(Q1549&lt;&gt; "", COUNTIF(SAP!#REF!,Q1549)&gt;0),"Matched", "")</f>
        <v>#REF!</v>
      </c>
    </row>
    <row r="1550" spans="1:18">
      <c r="A1550" s="9">
        <v>11563327</v>
      </c>
      <c r="B1550" s="10">
        <v>43871</v>
      </c>
      <c r="C1550" s="10">
        <v>43871</v>
      </c>
      <c r="D1550" s="11" t="s">
        <v>10</v>
      </c>
      <c r="E1550" s="11">
        <v>0</v>
      </c>
      <c r="F1550" s="11">
        <v>0</v>
      </c>
      <c r="G1550" s="11">
        <v>13895.16</v>
      </c>
      <c r="H1550" s="11">
        <v>564811.66</v>
      </c>
      <c r="I1550" s="11" t="s">
        <v>11</v>
      </c>
      <c r="J1550" s="11" t="s">
        <v>12</v>
      </c>
      <c r="K1550" s="1" t="str">
        <f t="shared" si="82"/>
        <v/>
      </c>
      <c r="L1550" s="1" t="e">
        <f ca="1">IF(AND(K1550&lt;&gt; "", COUNTIF(SAP!#REF!,K1550)&gt;0),"Matched", "")</f>
        <v>#REF!</v>
      </c>
      <c r="M1550" s="1" t="str">
        <f t="shared" si="80"/>
        <v/>
      </c>
      <c r="N1550" s="1" t="e">
        <f ca="1">IF(AND(M1550&lt;&gt; "", COUNTIF(SAP!#REF!,M1550)&gt;0),"Matched", "")</f>
        <v>#REF!</v>
      </c>
      <c r="O1550" s="1" t="str">
        <f t="shared" si="81"/>
        <v/>
      </c>
      <c r="P1550" s="1" t="e">
        <f ca="1">IF(AND(O1550&lt;&gt; "", COUNTIF(SAP!#REF!,O1550)&gt;0),"Matched", "")</f>
        <v>#REF!</v>
      </c>
      <c r="Q1550" s="1" t="str">
        <f ca="1">IF(D1550="AC","Logic4"&amp;"_"&amp;TEXT(C1550,"dd.mm.yyyy") &amp;"_"&amp; 1156210.53,"")</f>
        <v>Logic4_10.02.2020_1156210.53</v>
      </c>
      <c r="R1550" s="1" t="e">
        <f ca="1">IF(AND(Q1550&lt;&gt; "", COUNTIF(SAP!#REF!,Q1550)&gt;0),"Matched", "")</f>
        <v>#REF!</v>
      </c>
    </row>
    <row r="1551" spans="1:18">
      <c r="A1551" s="13">
        <v>11563327</v>
      </c>
      <c r="B1551" s="14">
        <v>43871</v>
      </c>
      <c r="C1551" s="14">
        <v>43871</v>
      </c>
      <c r="D1551" s="15" t="s">
        <v>10</v>
      </c>
      <c r="E1551" s="15">
        <v>0</v>
      </c>
      <c r="F1551" s="15">
        <v>0</v>
      </c>
      <c r="G1551" s="15">
        <v>14410</v>
      </c>
      <c r="H1551" s="15">
        <v>579221.66</v>
      </c>
      <c r="I1551" s="15" t="s">
        <v>11</v>
      </c>
      <c r="J1551" s="15" t="s">
        <v>12</v>
      </c>
      <c r="K1551" s="1" t="str">
        <f t="shared" si="82"/>
        <v/>
      </c>
      <c r="L1551" s="1" t="e">
        <f ca="1">IF(AND(K1551&lt;&gt; "", COUNTIF(SAP!#REF!,K1551)&gt;0),"Matched", "")</f>
        <v>#REF!</v>
      </c>
      <c r="M1551" s="1" t="str">
        <f t="shared" si="80"/>
        <v/>
      </c>
      <c r="N1551" s="1" t="e">
        <f ca="1">IF(AND(M1551&lt;&gt; "", COUNTIF(SAP!#REF!,M1551)&gt;0),"Matched", "")</f>
        <v>#REF!</v>
      </c>
      <c r="O1551" s="1" t="str">
        <f t="shared" si="81"/>
        <v/>
      </c>
      <c r="P1551" s="1" t="e">
        <f ca="1">IF(AND(O1551&lt;&gt; "", COUNTIF(SAP!#REF!,O1551)&gt;0),"Matched", "")</f>
        <v>#REF!</v>
      </c>
      <c r="Q1551" s="1" t="str">
        <f ca="1">IF(D1551="AC","Logic4"&amp;"_"&amp;TEXT(C1551,"dd.mm.yyyy") &amp;"_"&amp; 1156210.53,"")</f>
        <v>Logic4_10.02.2020_1156210.53</v>
      </c>
      <c r="R1551" s="1" t="e">
        <f ca="1">IF(AND(Q1551&lt;&gt; "", COUNTIF(SAP!#REF!,Q1551)&gt;0),"Matched", "")</f>
        <v>#REF!</v>
      </c>
    </row>
    <row r="1552" spans="1:18">
      <c r="A1552" s="9">
        <v>11563327</v>
      </c>
      <c r="B1552" s="10">
        <v>43871</v>
      </c>
      <c r="C1552" s="10">
        <v>43871</v>
      </c>
      <c r="D1552" s="11" t="s">
        <v>10</v>
      </c>
      <c r="E1552" s="11">
        <v>0</v>
      </c>
      <c r="F1552" s="11">
        <v>0</v>
      </c>
      <c r="G1552" s="11">
        <v>14730</v>
      </c>
      <c r="H1552" s="11">
        <v>593951.66</v>
      </c>
      <c r="I1552" s="11" t="s">
        <v>11</v>
      </c>
      <c r="J1552" s="11" t="s">
        <v>12</v>
      </c>
      <c r="K1552" s="1" t="str">
        <f t="shared" si="82"/>
        <v/>
      </c>
      <c r="L1552" s="1" t="e">
        <f ca="1">IF(AND(K1552&lt;&gt; "", COUNTIF(SAP!#REF!,K1552)&gt;0),"Matched", "")</f>
        <v>#REF!</v>
      </c>
      <c r="M1552" s="1" t="str">
        <f t="shared" si="80"/>
        <v/>
      </c>
      <c r="N1552" s="1" t="e">
        <f ca="1">IF(AND(M1552&lt;&gt; "", COUNTIF(SAP!#REF!,M1552)&gt;0),"Matched", "")</f>
        <v>#REF!</v>
      </c>
      <c r="O1552" s="1" t="str">
        <f t="shared" si="81"/>
        <v/>
      </c>
      <c r="P1552" s="1" t="e">
        <f ca="1">IF(AND(O1552&lt;&gt; "", COUNTIF(SAP!#REF!,O1552)&gt;0),"Matched", "")</f>
        <v>#REF!</v>
      </c>
      <c r="Q1552" s="1" t="str">
        <f ca="1">IF(D1552="AC","Logic4"&amp;"_"&amp;TEXT(C1552,"dd.mm.yyyy") &amp;"_"&amp; 1156210.53,"")</f>
        <v>Logic4_10.02.2020_1156210.53</v>
      </c>
      <c r="R1552" s="1" t="e">
        <f ca="1">IF(AND(Q1552&lt;&gt; "", COUNTIF(SAP!#REF!,Q1552)&gt;0),"Matched", "")</f>
        <v>#REF!</v>
      </c>
    </row>
    <row r="1553" spans="1:18">
      <c r="A1553" s="13">
        <v>11563327</v>
      </c>
      <c r="B1553" s="14">
        <v>43871</v>
      </c>
      <c r="C1553" s="14">
        <v>43871</v>
      </c>
      <c r="D1553" s="15" t="s">
        <v>10</v>
      </c>
      <c r="E1553" s="15">
        <v>0</v>
      </c>
      <c r="F1553" s="15">
        <v>0</v>
      </c>
      <c r="G1553" s="15">
        <v>15195.2</v>
      </c>
      <c r="H1553" s="15">
        <v>609146.86</v>
      </c>
      <c r="I1553" s="15" t="s">
        <v>11</v>
      </c>
      <c r="J1553" s="15" t="s">
        <v>12</v>
      </c>
      <c r="K1553" s="1" t="str">
        <f t="shared" si="82"/>
        <v/>
      </c>
      <c r="L1553" s="1" t="e">
        <f ca="1">IF(AND(K1553&lt;&gt; "", COUNTIF(SAP!#REF!,K1553)&gt;0),"Matched", "")</f>
        <v>#REF!</v>
      </c>
      <c r="M1553" s="1" t="str">
        <f t="shared" si="80"/>
        <v/>
      </c>
      <c r="N1553" s="1" t="e">
        <f ca="1">IF(AND(M1553&lt;&gt; "", COUNTIF(SAP!#REF!,M1553)&gt;0),"Matched", "")</f>
        <v>#REF!</v>
      </c>
      <c r="O1553" s="1" t="str">
        <f t="shared" si="81"/>
        <v/>
      </c>
      <c r="P1553" s="1" t="e">
        <f ca="1">IF(AND(O1553&lt;&gt; "", COUNTIF(SAP!#REF!,O1553)&gt;0),"Matched", "")</f>
        <v>#REF!</v>
      </c>
      <c r="Q1553" s="1" t="str">
        <f ca="1">IF(D1553="AC","Logic4"&amp;"_"&amp;TEXT(C1553,"dd.mm.yyyy") &amp;"_"&amp; 1156210.53,"")</f>
        <v>Logic4_10.02.2020_1156210.53</v>
      </c>
      <c r="R1553" s="1" t="e">
        <f ca="1">IF(AND(Q1553&lt;&gt; "", COUNTIF(SAP!#REF!,Q1553)&gt;0),"Matched", "")</f>
        <v>#REF!</v>
      </c>
    </row>
    <row r="1554" spans="1:18">
      <c r="A1554" s="9">
        <v>11563327</v>
      </c>
      <c r="B1554" s="10">
        <v>43871</v>
      </c>
      <c r="C1554" s="10">
        <v>43871</v>
      </c>
      <c r="D1554" s="11" t="s">
        <v>10</v>
      </c>
      <c r="E1554" s="11">
        <v>0</v>
      </c>
      <c r="F1554" s="11">
        <v>0</v>
      </c>
      <c r="G1554" s="11">
        <v>15412</v>
      </c>
      <c r="H1554" s="11">
        <v>624558.86</v>
      </c>
      <c r="I1554" s="11" t="s">
        <v>11</v>
      </c>
      <c r="J1554" s="11" t="s">
        <v>12</v>
      </c>
      <c r="K1554" s="1" t="str">
        <f t="shared" si="82"/>
        <v/>
      </c>
      <c r="L1554" s="1" t="e">
        <f ca="1">IF(AND(K1554&lt;&gt; "", COUNTIF(SAP!#REF!,K1554)&gt;0),"Matched", "")</f>
        <v>#REF!</v>
      </c>
      <c r="M1554" s="1" t="str">
        <f t="shared" si="80"/>
        <v/>
      </c>
      <c r="N1554" s="1" t="e">
        <f ca="1">IF(AND(M1554&lt;&gt; "", COUNTIF(SAP!#REF!,M1554)&gt;0),"Matched", "")</f>
        <v>#REF!</v>
      </c>
      <c r="O1554" s="1" t="str">
        <f t="shared" si="81"/>
        <v/>
      </c>
      <c r="P1554" s="1" t="e">
        <f ca="1">IF(AND(O1554&lt;&gt; "", COUNTIF(SAP!#REF!,O1554)&gt;0),"Matched", "")</f>
        <v>#REF!</v>
      </c>
      <c r="Q1554" s="1" t="str">
        <f ca="1">IF(D1554="AC","Logic4"&amp;"_"&amp;TEXT(C1554,"dd.mm.yyyy") &amp;"_"&amp; 1156210.53,"")</f>
        <v>Logic4_10.02.2020_1156210.53</v>
      </c>
      <c r="R1554" s="1" t="e">
        <f ca="1">IF(AND(Q1554&lt;&gt; "", COUNTIF(SAP!#REF!,Q1554)&gt;0),"Matched", "")</f>
        <v>#REF!</v>
      </c>
    </row>
    <row r="1555" spans="1:18">
      <c r="A1555" s="13">
        <v>11563327</v>
      </c>
      <c r="B1555" s="14">
        <v>43871</v>
      </c>
      <c r="C1555" s="14">
        <v>43871</v>
      </c>
      <c r="D1555" s="15" t="s">
        <v>10</v>
      </c>
      <c r="E1555" s="15">
        <v>0</v>
      </c>
      <c r="F1555" s="15">
        <v>0</v>
      </c>
      <c r="G1555" s="15">
        <v>15759.2</v>
      </c>
      <c r="H1555" s="15">
        <v>640318.06000000006</v>
      </c>
      <c r="I1555" s="15" t="s">
        <v>11</v>
      </c>
      <c r="J1555" s="15" t="s">
        <v>12</v>
      </c>
      <c r="K1555" s="1" t="str">
        <f t="shared" si="82"/>
        <v/>
      </c>
      <c r="L1555" s="1" t="e">
        <f ca="1">IF(AND(K1555&lt;&gt; "", COUNTIF(SAP!#REF!,K1555)&gt;0),"Matched", "")</f>
        <v>#REF!</v>
      </c>
      <c r="M1555" s="1" t="str">
        <f t="shared" si="80"/>
        <v/>
      </c>
      <c r="N1555" s="1" t="e">
        <f ca="1">IF(AND(M1555&lt;&gt; "", COUNTIF(SAP!#REF!,M1555)&gt;0),"Matched", "")</f>
        <v>#REF!</v>
      </c>
      <c r="O1555" s="1" t="str">
        <f t="shared" si="81"/>
        <v/>
      </c>
      <c r="P1555" s="1" t="e">
        <f ca="1">IF(AND(O1555&lt;&gt; "", COUNTIF(SAP!#REF!,O1555)&gt;0),"Matched", "")</f>
        <v>#REF!</v>
      </c>
      <c r="Q1555" s="1" t="str">
        <f ca="1">IF(D1555="AC","Logic4"&amp;"_"&amp;TEXT(C1555,"dd.mm.yyyy") &amp;"_"&amp; 1156210.53,"")</f>
        <v>Logic4_10.02.2020_1156210.53</v>
      </c>
      <c r="R1555" s="1" t="e">
        <f ca="1">IF(AND(Q1555&lt;&gt; "", COUNTIF(SAP!#REF!,Q1555)&gt;0),"Matched", "")</f>
        <v>#REF!</v>
      </c>
    </row>
    <row r="1556" spans="1:18">
      <c r="A1556" s="9">
        <v>11563327</v>
      </c>
      <c r="B1556" s="10">
        <v>43871</v>
      </c>
      <c r="C1556" s="10">
        <v>43871</v>
      </c>
      <c r="D1556" s="11" t="s">
        <v>10</v>
      </c>
      <c r="E1556" s="11">
        <v>0</v>
      </c>
      <c r="F1556" s="11">
        <v>0</v>
      </c>
      <c r="G1556" s="11">
        <v>17121.3</v>
      </c>
      <c r="H1556" s="11">
        <v>657439.36</v>
      </c>
      <c r="I1556" s="11" t="s">
        <v>11</v>
      </c>
      <c r="J1556" s="11" t="s">
        <v>12</v>
      </c>
      <c r="K1556" s="1" t="str">
        <f t="shared" si="82"/>
        <v/>
      </c>
      <c r="L1556" s="1" t="e">
        <f ca="1">IF(AND(K1556&lt;&gt; "", COUNTIF(SAP!#REF!,K1556)&gt;0),"Matched", "")</f>
        <v>#REF!</v>
      </c>
      <c r="M1556" s="1" t="str">
        <f t="shared" si="80"/>
        <v/>
      </c>
      <c r="N1556" s="1" t="e">
        <f ca="1">IF(AND(M1556&lt;&gt; "", COUNTIF(SAP!#REF!,M1556)&gt;0),"Matched", "")</f>
        <v>#REF!</v>
      </c>
      <c r="O1556" s="1" t="str">
        <f t="shared" si="81"/>
        <v/>
      </c>
      <c r="P1556" s="1" t="e">
        <f ca="1">IF(AND(O1556&lt;&gt; "", COUNTIF(SAP!#REF!,O1556)&gt;0),"Matched", "")</f>
        <v>#REF!</v>
      </c>
      <c r="Q1556" s="1" t="str">
        <f ca="1">IF(D1556="AC","Logic4"&amp;"_"&amp;TEXT(C1556,"dd.mm.yyyy") &amp;"_"&amp; 1156210.53,"")</f>
        <v>Logic4_10.02.2020_1156210.53</v>
      </c>
      <c r="R1556" s="1" t="e">
        <f ca="1">IF(AND(Q1556&lt;&gt; "", COUNTIF(SAP!#REF!,Q1556)&gt;0),"Matched", "")</f>
        <v>#REF!</v>
      </c>
    </row>
    <row r="1557" spans="1:18">
      <c r="A1557" s="13">
        <v>11563327</v>
      </c>
      <c r="B1557" s="14">
        <v>43871</v>
      </c>
      <c r="C1557" s="14">
        <v>43871</v>
      </c>
      <c r="D1557" s="15" t="s">
        <v>10</v>
      </c>
      <c r="E1557" s="15">
        <v>0</v>
      </c>
      <c r="F1557" s="15">
        <v>0</v>
      </c>
      <c r="G1557" s="15">
        <v>17672.099999999999</v>
      </c>
      <c r="H1557" s="15">
        <v>675111.46</v>
      </c>
      <c r="I1557" s="15" t="s">
        <v>11</v>
      </c>
      <c r="J1557" s="15" t="s">
        <v>12</v>
      </c>
      <c r="K1557" s="1" t="str">
        <f t="shared" si="82"/>
        <v/>
      </c>
      <c r="L1557" s="1" t="e">
        <f ca="1">IF(AND(K1557&lt;&gt; "", COUNTIF(SAP!#REF!,K1557)&gt;0),"Matched", "")</f>
        <v>#REF!</v>
      </c>
      <c r="M1557" s="1" t="str">
        <f t="shared" si="80"/>
        <v/>
      </c>
      <c r="N1557" s="1" t="e">
        <f ca="1">IF(AND(M1557&lt;&gt; "", COUNTIF(SAP!#REF!,M1557)&gt;0),"Matched", "")</f>
        <v>#REF!</v>
      </c>
      <c r="O1557" s="1" t="str">
        <f t="shared" si="81"/>
        <v/>
      </c>
      <c r="P1557" s="1" t="e">
        <f ca="1">IF(AND(O1557&lt;&gt; "", COUNTIF(SAP!#REF!,O1557)&gt;0),"Matched", "")</f>
        <v>#REF!</v>
      </c>
      <c r="Q1557" s="1" t="str">
        <f ca="1">IF(D1557="AC","Logic4"&amp;"_"&amp;TEXT(C1557,"dd.mm.yyyy") &amp;"_"&amp; 1156210.53,"")</f>
        <v>Logic4_10.02.2020_1156210.53</v>
      </c>
      <c r="R1557" s="1" t="e">
        <f ca="1">IF(AND(Q1557&lt;&gt; "", COUNTIF(SAP!#REF!,Q1557)&gt;0),"Matched", "")</f>
        <v>#REF!</v>
      </c>
    </row>
    <row r="1558" spans="1:18">
      <c r="A1558" s="9">
        <v>11563327</v>
      </c>
      <c r="B1558" s="10">
        <v>43871</v>
      </c>
      <c r="C1558" s="10">
        <v>43871</v>
      </c>
      <c r="D1558" s="11" t="s">
        <v>10</v>
      </c>
      <c r="E1558" s="11">
        <v>0</v>
      </c>
      <c r="F1558" s="11">
        <v>0</v>
      </c>
      <c r="G1558" s="11">
        <v>17770</v>
      </c>
      <c r="H1558" s="11">
        <v>692881.46</v>
      </c>
      <c r="I1558" s="11" t="s">
        <v>11</v>
      </c>
      <c r="J1558" s="11" t="s">
        <v>12</v>
      </c>
      <c r="K1558" s="1" t="str">
        <f t="shared" si="82"/>
        <v/>
      </c>
      <c r="L1558" s="1" t="e">
        <f ca="1">IF(AND(K1558&lt;&gt; "", COUNTIF(SAP!#REF!,K1558)&gt;0),"Matched", "")</f>
        <v>#REF!</v>
      </c>
      <c r="M1558" s="1" t="str">
        <f t="shared" si="80"/>
        <v/>
      </c>
      <c r="N1558" s="1" t="e">
        <f ca="1">IF(AND(M1558&lt;&gt; "", COUNTIF(SAP!#REF!,M1558)&gt;0),"Matched", "")</f>
        <v>#REF!</v>
      </c>
      <c r="O1558" s="1" t="str">
        <f t="shared" si="81"/>
        <v/>
      </c>
      <c r="P1558" s="1" t="e">
        <f ca="1">IF(AND(O1558&lt;&gt; "", COUNTIF(SAP!#REF!,O1558)&gt;0),"Matched", "")</f>
        <v>#REF!</v>
      </c>
      <c r="Q1558" s="1" t="str">
        <f ca="1">IF(D1558="AC","Logic4"&amp;"_"&amp;TEXT(C1558,"dd.mm.yyyy") &amp;"_"&amp; 1156210.53,"")</f>
        <v>Logic4_10.02.2020_1156210.53</v>
      </c>
      <c r="R1558" s="1" t="e">
        <f ca="1">IF(AND(Q1558&lt;&gt; "", COUNTIF(SAP!#REF!,Q1558)&gt;0),"Matched", "")</f>
        <v>#REF!</v>
      </c>
    </row>
    <row r="1559" spans="1:18">
      <c r="A1559" s="13">
        <v>11563327</v>
      </c>
      <c r="B1559" s="14">
        <v>43871</v>
      </c>
      <c r="C1559" s="14">
        <v>43871</v>
      </c>
      <c r="D1559" s="15" t="s">
        <v>10</v>
      </c>
      <c r="E1559" s="15">
        <v>0</v>
      </c>
      <c r="F1559" s="15">
        <v>0</v>
      </c>
      <c r="G1559" s="15">
        <v>17988</v>
      </c>
      <c r="H1559" s="15">
        <v>710869.46</v>
      </c>
      <c r="I1559" s="15" t="s">
        <v>11</v>
      </c>
      <c r="J1559" s="15" t="s">
        <v>12</v>
      </c>
      <c r="K1559" s="1" t="str">
        <f t="shared" si="82"/>
        <v/>
      </c>
      <c r="L1559" s="1" t="e">
        <f ca="1">IF(AND(K1559&lt;&gt; "", COUNTIF(SAP!#REF!,K1559)&gt;0),"Matched", "")</f>
        <v>#REF!</v>
      </c>
      <c r="M1559" s="1" t="str">
        <f t="shared" si="80"/>
        <v/>
      </c>
      <c r="N1559" s="1" t="e">
        <f ca="1">IF(AND(M1559&lt;&gt; "", COUNTIF(SAP!#REF!,M1559)&gt;0),"Matched", "")</f>
        <v>#REF!</v>
      </c>
      <c r="O1559" s="1" t="str">
        <f t="shared" si="81"/>
        <v/>
      </c>
      <c r="P1559" s="1" t="e">
        <f ca="1">IF(AND(O1559&lt;&gt; "", COUNTIF(SAP!#REF!,O1559)&gt;0),"Matched", "")</f>
        <v>#REF!</v>
      </c>
      <c r="Q1559" s="1" t="str">
        <f ca="1">IF(D1559="AC","Logic4"&amp;"_"&amp;TEXT(C1559,"dd.mm.yyyy") &amp;"_"&amp; 1156210.53,"")</f>
        <v>Logic4_10.02.2020_1156210.53</v>
      </c>
      <c r="R1559" s="1" t="e">
        <f ca="1">IF(AND(Q1559&lt;&gt; "", COUNTIF(SAP!#REF!,Q1559)&gt;0),"Matched", "")</f>
        <v>#REF!</v>
      </c>
    </row>
    <row r="1560" spans="1:18">
      <c r="A1560" s="9">
        <v>11563327</v>
      </c>
      <c r="B1560" s="10">
        <v>43871</v>
      </c>
      <c r="C1560" s="10">
        <v>43871</v>
      </c>
      <c r="D1560" s="11" t="s">
        <v>10</v>
      </c>
      <c r="E1560" s="11">
        <v>0</v>
      </c>
      <c r="F1560" s="11">
        <v>0</v>
      </c>
      <c r="G1560" s="11">
        <v>18864.66</v>
      </c>
      <c r="H1560" s="11">
        <v>729734.12</v>
      </c>
      <c r="I1560" s="11" t="s">
        <v>11</v>
      </c>
      <c r="J1560" s="11" t="s">
        <v>12</v>
      </c>
      <c r="K1560" s="1" t="str">
        <f t="shared" si="82"/>
        <v/>
      </c>
      <c r="L1560" s="1" t="e">
        <f ca="1">IF(AND(K1560&lt;&gt; "", COUNTIF(SAP!#REF!,K1560)&gt;0),"Matched", "")</f>
        <v>#REF!</v>
      </c>
      <c r="M1560" s="1" t="str">
        <f t="shared" si="80"/>
        <v/>
      </c>
      <c r="N1560" s="1" t="e">
        <f ca="1">IF(AND(M1560&lt;&gt; "", COUNTIF(SAP!#REF!,M1560)&gt;0),"Matched", "")</f>
        <v>#REF!</v>
      </c>
      <c r="O1560" s="1" t="str">
        <f t="shared" si="81"/>
        <v/>
      </c>
      <c r="P1560" s="1" t="e">
        <f ca="1">IF(AND(O1560&lt;&gt; "", COUNTIF(SAP!#REF!,O1560)&gt;0),"Matched", "")</f>
        <v>#REF!</v>
      </c>
      <c r="Q1560" s="1" t="str">
        <f ca="1">IF(D1560="AC","Logic4"&amp;"_"&amp;TEXT(C1560,"dd.mm.yyyy") &amp;"_"&amp; 1156210.53,"")</f>
        <v>Logic4_10.02.2020_1156210.53</v>
      </c>
      <c r="R1560" s="1" t="e">
        <f ca="1">IF(AND(Q1560&lt;&gt; "", COUNTIF(SAP!#REF!,Q1560)&gt;0),"Matched", "")</f>
        <v>#REF!</v>
      </c>
    </row>
    <row r="1561" spans="1:18">
      <c r="A1561" s="13">
        <v>11563327</v>
      </c>
      <c r="B1561" s="14">
        <v>43871</v>
      </c>
      <c r="C1561" s="14">
        <v>43871</v>
      </c>
      <c r="D1561" s="15" t="s">
        <v>10</v>
      </c>
      <c r="E1561" s="15">
        <v>0</v>
      </c>
      <c r="F1561" s="15">
        <v>0</v>
      </c>
      <c r="G1561" s="15">
        <v>19322</v>
      </c>
      <c r="H1561" s="15">
        <v>749056.12</v>
      </c>
      <c r="I1561" s="15" t="s">
        <v>11</v>
      </c>
      <c r="J1561" s="15" t="s">
        <v>12</v>
      </c>
      <c r="K1561" s="1" t="str">
        <f t="shared" si="82"/>
        <v/>
      </c>
      <c r="L1561" s="1" t="e">
        <f ca="1">IF(AND(K1561&lt;&gt; "", COUNTIF(SAP!#REF!,K1561)&gt;0),"Matched", "")</f>
        <v>#REF!</v>
      </c>
      <c r="M1561" s="1" t="str">
        <f t="shared" si="80"/>
        <v/>
      </c>
      <c r="N1561" s="1" t="e">
        <f ca="1">IF(AND(M1561&lt;&gt; "", COUNTIF(SAP!#REF!,M1561)&gt;0),"Matched", "")</f>
        <v>#REF!</v>
      </c>
      <c r="O1561" s="1" t="str">
        <f t="shared" si="81"/>
        <v/>
      </c>
      <c r="P1561" s="1" t="e">
        <f ca="1">IF(AND(O1561&lt;&gt; "", COUNTIF(SAP!#REF!,O1561)&gt;0),"Matched", "")</f>
        <v>#REF!</v>
      </c>
      <c r="Q1561" s="1" t="str">
        <f ca="1">IF(D1561="AC","Logic4"&amp;"_"&amp;TEXT(C1561,"dd.mm.yyyy") &amp;"_"&amp; 1156210.53,"")</f>
        <v>Logic4_10.02.2020_1156210.53</v>
      </c>
      <c r="R1561" s="1" t="e">
        <f ca="1">IF(AND(Q1561&lt;&gt; "", COUNTIF(SAP!#REF!,Q1561)&gt;0),"Matched", "")</f>
        <v>#REF!</v>
      </c>
    </row>
    <row r="1562" spans="1:18">
      <c r="A1562" s="9">
        <v>11563327</v>
      </c>
      <c r="B1562" s="10">
        <v>43871</v>
      </c>
      <c r="C1562" s="10">
        <v>43871</v>
      </c>
      <c r="D1562" s="11" t="s">
        <v>10</v>
      </c>
      <c r="E1562" s="11">
        <v>0</v>
      </c>
      <c r="F1562" s="11">
        <v>0</v>
      </c>
      <c r="G1562" s="11">
        <v>20390</v>
      </c>
      <c r="H1562" s="11">
        <v>769446.12</v>
      </c>
      <c r="I1562" s="11" t="s">
        <v>11</v>
      </c>
      <c r="J1562" s="11" t="s">
        <v>12</v>
      </c>
      <c r="K1562" s="1" t="str">
        <f t="shared" si="82"/>
        <v/>
      </c>
      <c r="L1562" s="1" t="e">
        <f ca="1">IF(AND(K1562&lt;&gt; "", COUNTIF(SAP!#REF!,K1562)&gt;0),"Matched", "")</f>
        <v>#REF!</v>
      </c>
      <c r="M1562" s="1" t="str">
        <f t="shared" si="80"/>
        <v/>
      </c>
      <c r="N1562" s="1" t="e">
        <f ca="1">IF(AND(M1562&lt;&gt; "", COUNTIF(SAP!#REF!,M1562)&gt;0),"Matched", "")</f>
        <v>#REF!</v>
      </c>
      <c r="O1562" s="1" t="str">
        <f t="shared" si="81"/>
        <v/>
      </c>
      <c r="P1562" s="1" t="e">
        <f ca="1">IF(AND(O1562&lt;&gt; "", COUNTIF(SAP!#REF!,O1562)&gt;0),"Matched", "")</f>
        <v>#REF!</v>
      </c>
      <c r="Q1562" s="1" t="str">
        <f ca="1">IF(D1562="AC","Logic4"&amp;"_"&amp;TEXT(C1562,"dd.mm.yyyy") &amp;"_"&amp; 1156210.53,"")</f>
        <v>Logic4_10.02.2020_1156210.53</v>
      </c>
      <c r="R1562" s="1" t="e">
        <f ca="1">IF(AND(Q1562&lt;&gt; "", COUNTIF(SAP!#REF!,Q1562)&gt;0),"Matched", "")</f>
        <v>#REF!</v>
      </c>
    </row>
    <row r="1563" spans="1:18">
      <c r="A1563" s="13">
        <v>11563327</v>
      </c>
      <c r="B1563" s="14">
        <v>43871</v>
      </c>
      <c r="C1563" s="14">
        <v>43871</v>
      </c>
      <c r="D1563" s="15" t="s">
        <v>10</v>
      </c>
      <c r="E1563" s="15">
        <v>0</v>
      </c>
      <c r="F1563" s="15">
        <v>0</v>
      </c>
      <c r="G1563" s="15">
        <v>21024.84</v>
      </c>
      <c r="H1563" s="15">
        <v>790470.96</v>
      </c>
      <c r="I1563" s="15" t="s">
        <v>11</v>
      </c>
      <c r="J1563" s="15" t="s">
        <v>12</v>
      </c>
      <c r="K1563" s="1" t="str">
        <f t="shared" si="82"/>
        <v/>
      </c>
      <c r="L1563" s="1" t="e">
        <f ca="1">IF(AND(K1563&lt;&gt; "", COUNTIF(SAP!#REF!,K1563)&gt;0),"Matched", "")</f>
        <v>#REF!</v>
      </c>
      <c r="M1563" s="1" t="str">
        <f t="shared" si="80"/>
        <v/>
      </c>
      <c r="N1563" s="1" t="e">
        <f ca="1">IF(AND(M1563&lt;&gt; "", COUNTIF(SAP!#REF!,M1563)&gt;0),"Matched", "")</f>
        <v>#REF!</v>
      </c>
      <c r="O1563" s="1" t="str">
        <f t="shared" si="81"/>
        <v/>
      </c>
      <c r="P1563" s="1" t="e">
        <f ca="1">IF(AND(O1563&lt;&gt; "", COUNTIF(SAP!#REF!,O1563)&gt;0),"Matched", "")</f>
        <v>#REF!</v>
      </c>
      <c r="Q1563" s="1" t="str">
        <f ca="1">IF(D1563="AC","Logic4"&amp;"_"&amp;TEXT(C1563,"dd.mm.yyyy") &amp;"_"&amp; 1156210.53,"")</f>
        <v>Logic4_10.02.2020_1156210.53</v>
      </c>
      <c r="R1563" s="1" t="e">
        <f ca="1">IF(AND(Q1563&lt;&gt; "", COUNTIF(SAP!#REF!,Q1563)&gt;0),"Matched", "")</f>
        <v>#REF!</v>
      </c>
    </row>
    <row r="1564" spans="1:18">
      <c r="A1564" s="9">
        <v>11563327</v>
      </c>
      <c r="B1564" s="10">
        <v>43871</v>
      </c>
      <c r="C1564" s="10">
        <v>43871</v>
      </c>
      <c r="D1564" s="11" t="s">
        <v>10</v>
      </c>
      <c r="E1564" s="11">
        <v>0</v>
      </c>
      <c r="F1564" s="11">
        <v>0</v>
      </c>
      <c r="G1564" s="11">
        <v>21684.3</v>
      </c>
      <c r="H1564" s="11">
        <v>812155.26</v>
      </c>
      <c r="I1564" s="11" t="s">
        <v>11</v>
      </c>
      <c r="J1564" s="11" t="s">
        <v>12</v>
      </c>
      <c r="K1564" s="1" t="str">
        <f t="shared" si="82"/>
        <v/>
      </c>
      <c r="L1564" s="1" t="e">
        <f ca="1">IF(AND(K1564&lt;&gt; "", COUNTIF(SAP!#REF!,K1564)&gt;0),"Matched", "")</f>
        <v>#REF!</v>
      </c>
      <c r="M1564" s="1" t="str">
        <f t="shared" si="80"/>
        <v/>
      </c>
      <c r="N1564" s="1" t="e">
        <f ca="1">IF(AND(M1564&lt;&gt; "", COUNTIF(SAP!#REF!,M1564)&gt;0),"Matched", "")</f>
        <v>#REF!</v>
      </c>
      <c r="O1564" s="1" t="str">
        <f t="shared" si="81"/>
        <v/>
      </c>
      <c r="P1564" s="1" t="e">
        <f ca="1">IF(AND(O1564&lt;&gt; "", COUNTIF(SAP!#REF!,O1564)&gt;0),"Matched", "")</f>
        <v>#REF!</v>
      </c>
      <c r="Q1564" s="1" t="str">
        <f ca="1">IF(D1564="AC","Logic4"&amp;"_"&amp;TEXT(C1564,"dd.mm.yyyy") &amp;"_"&amp; 1156210.53,"")</f>
        <v>Logic4_10.02.2020_1156210.53</v>
      </c>
      <c r="R1564" s="1" t="e">
        <f ca="1">IF(AND(Q1564&lt;&gt; "", COUNTIF(SAP!#REF!,Q1564)&gt;0),"Matched", "")</f>
        <v>#REF!</v>
      </c>
    </row>
    <row r="1565" spans="1:18">
      <c r="A1565" s="13">
        <v>11563327</v>
      </c>
      <c r="B1565" s="14">
        <v>43871</v>
      </c>
      <c r="C1565" s="14">
        <v>43871</v>
      </c>
      <c r="D1565" s="15" t="s">
        <v>10</v>
      </c>
      <c r="E1565" s="15">
        <v>0</v>
      </c>
      <c r="F1565" s="15">
        <v>0</v>
      </c>
      <c r="G1565" s="15">
        <v>22948.2</v>
      </c>
      <c r="H1565" s="15">
        <v>835103.46</v>
      </c>
      <c r="I1565" s="15" t="s">
        <v>11</v>
      </c>
      <c r="J1565" s="15" t="s">
        <v>12</v>
      </c>
      <c r="K1565" s="1" t="str">
        <f t="shared" si="82"/>
        <v/>
      </c>
      <c r="L1565" s="1" t="e">
        <f ca="1">IF(AND(K1565&lt;&gt; "", COUNTIF(SAP!#REF!,K1565)&gt;0),"Matched", "")</f>
        <v>#REF!</v>
      </c>
      <c r="M1565" s="1" t="str">
        <f t="shared" si="80"/>
        <v/>
      </c>
      <c r="N1565" s="1" t="e">
        <f ca="1">IF(AND(M1565&lt;&gt; "", COUNTIF(SAP!#REF!,M1565)&gt;0),"Matched", "")</f>
        <v>#REF!</v>
      </c>
      <c r="O1565" s="1" t="str">
        <f t="shared" si="81"/>
        <v/>
      </c>
      <c r="P1565" s="1" t="e">
        <f ca="1">IF(AND(O1565&lt;&gt; "", COUNTIF(SAP!#REF!,O1565)&gt;0),"Matched", "")</f>
        <v>#REF!</v>
      </c>
      <c r="Q1565" s="1" t="str">
        <f ca="1">IF(D1565="AC","Logic4"&amp;"_"&amp;TEXT(C1565,"dd.mm.yyyy") &amp;"_"&amp; 1156210.53,"")</f>
        <v>Logic4_10.02.2020_1156210.53</v>
      </c>
      <c r="R1565" s="1" t="e">
        <f ca="1">IF(AND(Q1565&lt;&gt; "", COUNTIF(SAP!#REF!,Q1565)&gt;0),"Matched", "")</f>
        <v>#REF!</v>
      </c>
    </row>
    <row r="1566" spans="1:18">
      <c r="A1566" s="9">
        <v>11563327</v>
      </c>
      <c r="B1566" s="10">
        <v>43871</v>
      </c>
      <c r="C1566" s="10">
        <v>43871</v>
      </c>
      <c r="D1566" s="11" t="s">
        <v>10</v>
      </c>
      <c r="E1566" s="11">
        <v>0</v>
      </c>
      <c r="F1566" s="11">
        <v>0</v>
      </c>
      <c r="G1566" s="11">
        <v>24865.4</v>
      </c>
      <c r="H1566" s="11">
        <v>859968.86</v>
      </c>
      <c r="I1566" s="11" t="s">
        <v>11</v>
      </c>
      <c r="J1566" s="11" t="s">
        <v>12</v>
      </c>
      <c r="K1566" s="1" t="str">
        <f t="shared" si="82"/>
        <v/>
      </c>
      <c r="L1566" s="1" t="e">
        <f ca="1">IF(AND(K1566&lt;&gt; "", COUNTIF(SAP!#REF!,K1566)&gt;0),"Matched", "")</f>
        <v>#REF!</v>
      </c>
      <c r="M1566" s="1" t="str">
        <f t="shared" si="80"/>
        <v/>
      </c>
      <c r="N1566" s="1" t="e">
        <f ca="1">IF(AND(M1566&lt;&gt; "", COUNTIF(SAP!#REF!,M1566)&gt;0),"Matched", "")</f>
        <v>#REF!</v>
      </c>
      <c r="O1566" s="1" t="str">
        <f t="shared" si="81"/>
        <v/>
      </c>
      <c r="P1566" s="1" t="e">
        <f ca="1">IF(AND(O1566&lt;&gt; "", COUNTIF(SAP!#REF!,O1566)&gt;0),"Matched", "")</f>
        <v>#REF!</v>
      </c>
      <c r="Q1566" s="1" t="str">
        <f ca="1">IF(D1566="AC","Logic4"&amp;"_"&amp;TEXT(C1566,"dd.mm.yyyy") &amp;"_"&amp; 1156210.53,"")</f>
        <v>Logic4_10.02.2020_1156210.53</v>
      </c>
      <c r="R1566" s="1" t="e">
        <f ca="1">IF(AND(Q1566&lt;&gt; "", COUNTIF(SAP!#REF!,Q1566)&gt;0),"Matched", "")</f>
        <v>#REF!</v>
      </c>
    </row>
    <row r="1567" spans="1:18">
      <c r="A1567" s="13">
        <v>11563327</v>
      </c>
      <c r="B1567" s="14">
        <v>43871</v>
      </c>
      <c r="C1567" s="14">
        <v>43871</v>
      </c>
      <c r="D1567" s="15" t="s">
        <v>10</v>
      </c>
      <c r="E1567" s="15">
        <v>0</v>
      </c>
      <c r="F1567" s="15">
        <v>0</v>
      </c>
      <c r="G1567" s="15">
        <v>26887.38</v>
      </c>
      <c r="H1567" s="15">
        <v>886856.24</v>
      </c>
      <c r="I1567" s="15" t="s">
        <v>11</v>
      </c>
      <c r="J1567" s="15" t="s">
        <v>12</v>
      </c>
      <c r="K1567" s="1" t="str">
        <f t="shared" si="82"/>
        <v/>
      </c>
      <c r="L1567" s="1" t="e">
        <f ca="1">IF(AND(K1567&lt;&gt; "", COUNTIF(SAP!#REF!,K1567)&gt;0),"Matched", "")</f>
        <v>#REF!</v>
      </c>
      <c r="M1567" s="1" t="str">
        <f t="shared" si="80"/>
        <v/>
      </c>
      <c r="N1567" s="1" t="e">
        <f ca="1">IF(AND(M1567&lt;&gt; "", COUNTIF(SAP!#REF!,M1567)&gt;0),"Matched", "")</f>
        <v>#REF!</v>
      </c>
      <c r="O1567" s="1" t="str">
        <f t="shared" si="81"/>
        <v/>
      </c>
      <c r="P1567" s="1" t="e">
        <f ca="1">IF(AND(O1567&lt;&gt; "", COUNTIF(SAP!#REF!,O1567)&gt;0),"Matched", "")</f>
        <v>#REF!</v>
      </c>
      <c r="Q1567" s="1" t="str">
        <f ca="1">IF(D1567="AC","Logic4"&amp;"_"&amp;TEXT(C1567,"dd.mm.yyyy") &amp;"_"&amp; 1156210.53,"")</f>
        <v>Logic4_10.02.2020_1156210.53</v>
      </c>
      <c r="R1567" s="1" t="e">
        <f ca="1">IF(AND(Q1567&lt;&gt; "", COUNTIF(SAP!#REF!,Q1567)&gt;0),"Matched", "")</f>
        <v>#REF!</v>
      </c>
    </row>
    <row r="1568" spans="1:18">
      <c r="A1568" s="9">
        <v>11563327</v>
      </c>
      <c r="B1568" s="10">
        <v>43871</v>
      </c>
      <c r="C1568" s="10">
        <v>43871</v>
      </c>
      <c r="D1568" s="11" t="s">
        <v>10</v>
      </c>
      <c r="E1568" s="11">
        <v>0</v>
      </c>
      <c r="F1568" s="11">
        <v>0</v>
      </c>
      <c r="G1568" s="11">
        <v>27232.5</v>
      </c>
      <c r="H1568" s="11">
        <v>914088.74</v>
      </c>
      <c r="I1568" s="11" t="s">
        <v>11</v>
      </c>
      <c r="J1568" s="11" t="s">
        <v>12</v>
      </c>
      <c r="K1568" s="1" t="str">
        <f t="shared" si="82"/>
        <v/>
      </c>
      <c r="L1568" s="1" t="e">
        <f ca="1">IF(AND(K1568&lt;&gt; "", COUNTIF(SAP!#REF!,K1568)&gt;0),"Matched", "")</f>
        <v>#REF!</v>
      </c>
      <c r="M1568" s="1" t="str">
        <f t="shared" si="80"/>
        <v/>
      </c>
      <c r="N1568" s="1" t="e">
        <f ca="1">IF(AND(M1568&lt;&gt; "", COUNTIF(SAP!#REF!,M1568)&gt;0),"Matched", "")</f>
        <v>#REF!</v>
      </c>
      <c r="O1568" s="1" t="str">
        <f t="shared" si="81"/>
        <v/>
      </c>
      <c r="P1568" s="1" t="e">
        <f ca="1">IF(AND(O1568&lt;&gt; "", COUNTIF(SAP!#REF!,O1568)&gt;0),"Matched", "")</f>
        <v>#REF!</v>
      </c>
      <c r="Q1568" s="1" t="str">
        <f ca="1">IF(D1568="AC","Logic4"&amp;"_"&amp;TEXT(C1568,"dd.mm.yyyy") &amp;"_"&amp; 1156210.53,"")</f>
        <v>Logic4_10.02.2020_1156210.53</v>
      </c>
      <c r="R1568" s="1" t="e">
        <f ca="1">IF(AND(Q1568&lt;&gt; "", COUNTIF(SAP!#REF!,Q1568)&gt;0),"Matched", "")</f>
        <v>#REF!</v>
      </c>
    </row>
    <row r="1569" spans="1:20">
      <c r="A1569" s="13">
        <v>11563327</v>
      </c>
      <c r="B1569" s="14">
        <v>43871</v>
      </c>
      <c r="C1569" s="14">
        <v>43871</v>
      </c>
      <c r="D1569" s="15" t="s">
        <v>10</v>
      </c>
      <c r="E1569" s="15">
        <v>0</v>
      </c>
      <c r="F1569" s="15">
        <v>0</v>
      </c>
      <c r="G1569" s="15">
        <v>28316</v>
      </c>
      <c r="H1569" s="15">
        <v>942404.74</v>
      </c>
      <c r="I1569" s="15" t="s">
        <v>11</v>
      </c>
      <c r="J1569" s="15" t="s">
        <v>12</v>
      </c>
      <c r="K1569" s="1" t="str">
        <f t="shared" si="82"/>
        <v/>
      </c>
      <c r="L1569" s="1" t="e">
        <f ca="1">IF(AND(K1569&lt;&gt; "", COUNTIF(SAP!#REF!,K1569)&gt;0),"Matched", "")</f>
        <v>#REF!</v>
      </c>
      <c r="M1569" s="1" t="str">
        <f t="shared" si="80"/>
        <v/>
      </c>
      <c r="N1569" s="1" t="e">
        <f ca="1">IF(AND(M1569&lt;&gt; "", COUNTIF(SAP!#REF!,M1569)&gt;0),"Matched", "")</f>
        <v>#REF!</v>
      </c>
      <c r="O1569" s="1" t="str">
        <f t="shared" si="81"/>
        <v/>
      </c>
      <c r="P1569" s="1" t="e">
        <f ca="1">IF(AND(O1569&lt;&gt; "", COUNTIF(SAP!#REF!,O1569)&gt;0),"Matched", "")</f>
        <v>#REF!</v>
      </c>
      <c r="Q1569" s="1" t="str">
        <f ca="1">IF(D1569="AC","Logic4"&amp;"_"&amp;TEXT(C1569,"dd.mm.yyyy") &amp;"_"&amp; 1156210.53,"")</f>
        <v>Logic4_10.02.2020_1156210.53</v>
      </c>
      <c r="R1569" s="1" t="e">
        <f ca="1">IF(AND(Q1569&lt;&gt; "", COUNTIF(SAP!#REF!,Q1569)&gt;0),"Matched", "")</f>
        <v>#REF!</v>
      </c>
    </row>
    <row r="1570" spans="1:20">
      <c r="A1570" s="9">
        <v>11563327</v>
      </c>
      <c r="B1570" s="10">
        <v>43871</v>
      </c>
      <c r="C1570" s="10">
        <v>43871</v>
      </c>
      <c r="D1570" s="11" t="s">
        <v>10</v>
      </c>
      <c r="E1570" s="11">
        <v>0</v>
      </c>
      <c r="F1570" s="11">
        <v>0</v>
      </c>
      <c r="G1570" s="11">
        <v>33733.1</v>
      </c>
      <c r="H1570" s="11">
        <v>976137.84</v>
      </c>
      <c r="I1570" s="11" t="s">
        <v>11</v>
      </c>
      <c r="J1570" s="11" t="s">
        <v>12</v>
      </c>
      <c r="K1570" s="1" t="str">
        <f t="shared" si="82"/>
        <v/>
      </c>
      <c r="L1570" s="1" t="e">
        <f ca="1">IF(AND(K1570&lt;&gt; "", COUNTIF(SAP!#REF!,K1570)&gt;0),"Matched", "")</f>
        <v>#REF!</v>
      </c>
      <c r="M1570" s="1" t="str">
        <f t="shared" ref="M1570:M1585" si="83">IF(D1570="TR","Logic2"&amp;"_"&amp;TEXT(C1570,"dd.mm.yyyy") &amp;"_"&amp; F1570,"")</f>
        <v/>
      </c>
      <c r="N1570" s="1" t="e">
        <f ca="1">IF(AND(M1570&lt;&gt; "", COUNTIF(SAP!#REF!,M1570)&gt;0),"Matched", "")</f>
        <v>#REF!</v>
      </c>
      <c r="O1570" s="1" t="str">
        <f t="shared" ref="O1570:O1585" si="84">IF(D1570="AF","Logic3"&amp;"_"&amp;G1570,"")</f>
        <v/>
      </c>
      <c r="P1570" s="1" t="e">
        <f ca="1">IF(AND(O1570&lt;&gt; "", COUNTIF(SAP!#REF!,O1570)&gt;0),"Matched", "")</f>
        <v>#REF!</v>
      </c>
      <c r="Q1570" s="1" t="str">
        <f ca="1">IF(D1570="AC","Logic4"&amp;"_"&amp;TEXT(C1570,"dd.mm.yyyy") &amp;"_"&amp; 1156210.53,"")</f>
        <v>Logic4_10.02.2020_1156210.53</v>
      </c>
      <c r="R1570" s="1" t="e">
        <f ca="1">IF(AND(Q1570&lt;&gt; "", COUNTIF(SAP!#REF!,Q1570)&gt;0),"Matched", "")</f>
        <v>#REF!</v>
      </c>
    </row>
    <row r="1571" spans="1:20">
      <c r="A1571" s="13">
        <v>11563327</v>
      </c>
      <c r="B1571" s="14">
        <v>43871</v>
      </c>
      <c r="C1571" s="14">
        <v>43871</v>
      </c>
      <c r="D1571" s="15" t="s">
        <v>10</v>
      </c>
      <c r="E1571" s="15">
        <v>0</v>
      </c>
      <c r="F1571" s="15">
        <v>0</v>
      </c>
      <c r="G1571" s="15">
        <v>35055.33</v>
      </c>
      <c r="H1571" s="15">
        <v>1011193.17</v>
      </c>
      <c r="I1571" s="15" t="s">
        <v>11</v>
      </c>
      <c r="J1571" s="15" t="s">
        <v>12</v>
      </c>
      <c r="K1571" s="1" t="str">
        <f t="shared" si="82"/>
        <v/>
      </c>
      <c r="L1571" s="1" t="e">
        <f ca="1">IF(AND(K1571&lt;&gt; "", COUNTIF(SAP!#REF!,K1571)&gt;0),"Matched", "")</f>
        <v>#REF!</v>
      </c>
      <c r="M1571" s="1" t="str">
        <f t="shared" si="83"/>
        <v/>
      </c>
      <c r="N1571" s="1" t="e">
        <f ca="1">IF(AND(M1571&lt;&gt; "", COUNTIF(SAP!#REF!,M1571)&gt;0),"Matched", "")</f>
        <v>#REF!</v>
      </c>
      <c r="O1571" s="1" t="str">
        <f t="shared" si="84"/>
        <v/>
      </c>
      <c r="P1571" s="1" t="e">
        <f ca="1">IF(AND(O1571&lt;&gt; "", COUNTIF(SAP!#REF!,O1571)&gt;0),"Matched", "")</f>
        <v>#REF!</v>
      </c>
      <c r="Q1571" s="1" t="str">
        <f ca="1">IF(D1571="AC","Logic4"&amp;"_"&amp;TEXT(C1571,"dd.mm.yyyy") &amp;"_"&amp; 1156210.53,"")</f>
        <v>Logic4_10.02.2020_1156210.53</v>
      </c>
      <c r="R1571" s="1" t="e">
        <f ca="1">IF(AND(Q1571&lt;&gt; "", COUNTIF(SAP!#REF!,Q1571)&gt;0),"Matched", "")</f>
        <v>#REF!</v>
      </c>
    </row>
    <row r="1572" spans="1:20">
      <c r="A1572" s="9">
        <v>11563327</v>
      </c>
      <c r="B1572" s="10">
        <v>43871</v>
      </c>
      <c r="C1572" s="10">
        <v>43871</v>
      </c>
      <c r="D1572" s="11" t="s">
        <v>10</v>
      </c>
      <c r="E1572" s="11">
        <v>0</v>
      </c>
      <c r="F1572" s="11">
        <v>0</v>
      </c>
      <c r="G1572" s="11">
        <v>37072.5</v>
      </c>
      <c r="H1572" s="11">
        <v>1048265.67</v>
      </c>
      <c r="I1572" s="11" t="s">
        <v>11</v>
      </c>
      <c r="J1572" s="11" t="s">
        <v>12</v>
      </c>
      <c r="K1572" s="1" t="str">
        <f t="shared" si="82"/>
        <v/>
      </c>
      <c r="L1572" s="1" t="e">
        <f ca="1">IF(AND(K1572&lt;&gt; "", COUNTIF(SAP!#REF!,K1572)&gt;0),"Matched", "")</f>
        <v>#REF!</v>
      </c>
      <c r="M1572" s="1" t="str">
        <f t="shared" si="83"/>
        <v/>
      </c>
      <c r="N1572" s="1" t="e">
        <f ca="1">IF(AND(M1572&lt;&gt; "", COUNTIF(SAP!#REF!,M1572)&gt;0),"Matched", "")</f>
        <v>#REF!</v>
      </c>
      <c r="O1572" s="1" t="str">
        <f t="shared" si="84"/>
        <v/>
      </c>
      <c r="P1572" s="1" t="e">
        <f ca="1">IF(AND(O1572&lt;&gt; "", COUNTIF(SAP!#REF!,O1572)&gt;0),"Matched", "")</f>
        <v>#REF!</v>
      </c>
      <c r="Q1572" s="1" t="str">
        <f ca="1">IF(D1572="AC","Logic4"&amp;"_"&amp;TEXT(C1572,"dd.mm.yyyy") &amp;"_"&amp; 1156210.53,"")</f>
        <v>Logic4_10.02.2020_1156210.53</v>
      </c>
      <c r="R1572" s="1" t="e">
        <f ca="1">IF(AND(Q1572&lt;&gt; "", COUNTIF(SAP!#REF!,Q1572)&gt;0),"Matched", "")</f>
        <v>#REF!</v>
      </c>
    </row>
    <row r="1573" spans="1:20">
      <c r="A1573" s="13">
        <v>11563327</v>
      </c>
      <c r="B1573" s="14">
        <v>43871</v>
      </c>
      <c r="C1573" s="14">
        <v>43871</v>
      </c>
      <c r="D1573" s="15" t="s">
        <v>10</v>
      </c>
      <c r="E1573" s="15">
        <v>0</v>
      </c>
      <c r="F1573" s="15">
        <v>0</v>
      </c>
      <c r="G1573" s="15">
        <v>40992.1</v>
      </c>
      <c r="H1573" s="15">
        <v>1089257.77</v>
      </c>
      <c r="I1573" s="15" t="s">
        <v>11</v>
      </c>
      <c r="J1573" s="15" t="s">
        <v>12</v>
      </c>
      <c r="K1573" s="1" t="str">
        <f t="shared" si="82"/>
        <v/>
      </c>
      <c r="L1573" s="1" t="e">
        <f ca="1">IF(AND(K1573&lt;&gt; "", COUNTIF(SAP!#REF!,K1573)&gt;0),"Matched", "")</f>
        <v>#REF!</v>
      </c>
      <c r="M1573" s="1" t="str">
        <f t="shared" si="83"/>
        <v/>
      </c>
      <c r="N1573" s="1" t="e">
        <f ca="1">IF(AND(M1573&lt;&gt; "", COUNTIF(SAP!#REF!,M1573)&gt;0),"Matched", "")</f>
        <v>#REF!</v>
      </c>
      <c r="O1573" s="1" t="str">
        <f t="shared" si="84"/>
        <v/>
      </c>
      <c r="P1573" s="1" t="e">
        <f ca="1">IF(AND(O1573&lt;&gt; "", COUNTIF(SAP!#REF!,O1573)&gt;0),"Matched", "")</f>
        <v>#REF!</v>
      </c>
      <c r="Q1573" s="1" t="str">
        <f ca="1">IF(D1573="AC","Logic4"&amp;"_"&amp;TEXT(C1573,"dd.mm.yyyy") &amp;"_"&amp; 1156210.53,"")</f>
        <v>Logic4_10.02.2020_1156210.53</v>
      </c>
      <c r="R1573" s="1" t="e">
        <f ca="1">IF(AND(Q1573&lt;&gt; "", COUNTIF(SAP!#REF!,Q1573)&gt;0),"Matched", "")</f>
        <v>#REF!</v>
      </c>
    </row>
    <row r="1574" spans="1:20">
      <c r="A1574" s="9">
        <v>11563327</v>
      </c>
      <c r="B1574" s="10">
        <v>43871</v>
      </c>
      <c r="C1574" s="10">
        <v>43871</v>
      </c>
      <c r="D1574" s="11" t="s">
        <v>10</v>
      </c>
      <c r="E1574" s="11">
        <v>0</v>
      </c>
      <c r="F1574" s="11">
        <v>0</v>
      </c>
      <c r="G1574" s="11">
        <v>66952.759999999995</v>
      </c>
      <c r="H1574" s="11">
        <v>1156210.53</v>
      </c>
      <c r="I1574" s="11" t="s">
        <v>11</v>
      </c>
      <c r="J1574" s="11" t="s">
        <v>12</v>
      </c>
      <c r="K1574" s="1" t="str">
        <f t="shared" si="82"/>
        <v/>
      </c>
      <c r="L1574" s="1" t="e">
        <f ca="1">IF(AND(K1574&lt;&gt; "", COUNTIF(SAP!#REF!,K1574)&gt;0),"Matched", "")</f>
        <v>#REF!</v>
      </c>
      <c r="M1574" s="1" t="str">
        <f t="shared" si="83"/>
        <v/>
      </c>
      <c r="N1574" s="1" t="e">
        <f ca="1">IF(AND(M1574&lt;&gt; "", COUNTIF(SAP!#REF!,M1574)&gt;0),"Matched", "")</f>
        <v>#REF!</v>
      </c>
      <c r="O1574" s="1" t="str">
        <f t="shared" si="84"/>
        <v/>
      </c>
      <c r="P1574" s="1" t="e">
        <f ca="1">IF(AND(O1574&lt;&gt; "", COUNTIF(SAP!#REF!,O1574)&gt;0),"Matched", "")</f>
        <v>#REF!</v>
      </c>
      <c r="Q1574" s="1" t="str">
        <f ca="1">IF(D1574="AC","Logic4"&amp;"_"&amp;TEXT(C1574,"dd.mm.yyyy") &amp;"_"&amp; 1156210.53,"")</f>
        <v>Logic4_10.02.2020_1156210.53</v>
      </c>
      <c r="R1574" s="1" t="e">
        <f ca="1">IF(AND(Q1574&lt;&gt; "", COUNTIF(SAP!#REF!,Q1574)&gt;0),"Matched", "")</f>
        <v>#REF!</v>
      </c>
    </row>
    <row r="1575" spans="1:20">
      <c r="A1575" s="13">
        <v>11563327</v>
      </c>
      <c r="B1575" s="14">
        <v>43871</v>
      </c>
      <c r="C1575" s="14">
        <v>43871</v>
      </c>
      <c r="D1575" s="15" t="s">
        <v>13</v>
      </c>
      <c r="E1575" s="15">
        <v>0</v>
      </c>
      <c r="F1575" s="15">
        <v>10.65</v>
      </c>
      <c r="G1575" s="15">
        <v>0</v>
      </c>
      <c r="H1575" s="15">
        <v>1156199.8799999999</v>
      </c>
      <c r="I1575" s="15" t="s">
        <v>14</v>
      </c>
      <c r="J1575" s="15" t="s">
        <v>15</v>
      </c>
      <c r="K1575" s="1" t="str">
        <f t="shared" si="82"/>
        <v/>
      </c>
      <c r="L1575" s="1" t="e">
        <f ca="1">IF(AND(K1575&lt;&gt; "", COUNTIF(SAP!#REF!,K1575)&gt;0),"Matched", "")</f>
        <v>#REF!</v>
      </c>
      <c r="M1575" s="1" t="str">
        <f t="shared" si="83"/>
        <v/>
      </c>
      <c r="N1575" s="1" t="e">
        <f ca="1">IF(AND(M1575&lt;&gt; "", COUNTIF(SAP!#REF!,M1575)&gt;0),"Matched", "")</f>
        <v>#REF!</v>
      </c>
      <c r="O1575" s="1" t="str">
        <f t="shared" si="84"/>
        <v/>
      </c>
      <c r="P1575" s="1" t="e">
        <f ca="1">IF(AND(O1575&lt;&gt; "", COUNTIF(SAP!#REF!,O1575)&gt;0),"Matched", "")</f>
        <v>#REF!</v>
      </c>
      <c r="R1575" s="1" t="e">
        <f ca="1">IF(AND(Q1575&lt;&gt; "", COUNTIF(SAP!#REF!,Q1575)&gt;0),"Matched", "")</f>
        <v>#REF!</v>
      </c>
      <c r="S1575" s="1" t="str">
        <f ca="1">IF(D1575="AD","Logic5"&amp;"_"&amp;TEXT(C1575,"dd.mm.yyyy") &amp;"_"&amp; 178.31,"")</f>
        <v>Logic5_10.02.2020_178.31</v>
      </c>
      <c r="T1575" s="1" t="e">
        <f ca="1">IF(AND(S1575&lt;&gt; "", COUNTIF(SAP!#REF!,S1575)&gt;0),"Matched", "")</f>
        <v>#REF!</v>
      </c>
    </row>
    <row r="1576" spans="1:20">
      <c r="A1576" s="9">
        <v>11563327</v>
      </c>
      <c r="B1576" s="10">
        <v>43871</v>
      </c>
      <c r="C1576" s="10">
        <v>43871</v>
      </c>
      <c r="D1576" s="11" t="s">
        <v>13</v>
      </c>
      <c r="E1576" s="11">
        <v>0</v>
      </c>
      <c r="F1576" s="11">
        <v>11.31</v>
      </c>
      <c r="G1576" s="11">
        <v>0</v>
      </c>
      <c r="H1576" s="11">
        <v>1156188.57</v>
      </c>
      <c r="I1576" s="11" t="s">
        <v>14</v>
      </c>
      <c r="J1576" s="11" t="s">
        <v>15</v>
      </c>
      <c r="K1576" s="1" t="str">
        <f t="shared" si="82"/>
        <v/>
      </c>
      <c r="L1576" s="1" t="e">
        <f ca="1">IF(AND(K1576&lt;&gt; "", COUNTIF(SAP!#REF!,K1576)&gt;0),"Matched", "")</f>
        <v>#REF!</v>
      </c>
      <c r="M1576" s="1" t="str">
        <f t="shared" si="83"/>
        <v/>
      </c>
      <c r="N1576" s="1" t="e">
        <f ca="1">IF(AND(M1576&lt;&gt; "", COUNTIF(SAP!#REF!,M1576)&gt;0),"Matched", "")</f>
        <v>#REF!</v>
      </c>
      <c r="O1576" s="1" t="str">
        <f t="shared" si="84"/>
        <v/>
      </c>
      <c r="P1576" s="1" t="e">
        <f ca="1">IF(AND(O1576&lt;&gt; "", COUNTIF(SAP!#REF!,O1576)&gt;0),"Matched", "")</f>
        <v>#REF!</v>
      </c>
      <c r="R1576" s="1" t="e">
        <f ca="1">IF(AND(Q1576&lt;&gt; "", COUNTIF(SAP!#REF!,Q1576)&gt;0),"Matched", "")</f>
        <v>#REF!</v>
      </c>
      <c r="S1576" s="1" t="str">
        <f ca="1">IF(D1576="AD","Logic5"&amp;"_"&amp;TEXT(C1576,"dd.mm.yyyy") &amp;"_"&amp; 178.31,"")</f>
        <v>Logic5_10.02.2020_178.31</v>
      </c>
      <c r="T1576" s="1" t="e">
        <f ca="1">IF(AND(S1576&lt;&gt; "", COUNTIF(SAP!#REF!,S1576)&gt;0),"Matched", "")</f>
        <v>#REF!</v>
      </c>
    </row>
    <row r="1577" spans="1:20">
      <c r="A1577" s="13">
        <v>11563327</v>
      </c>
      <c r="B1577" s="14">
        <v>43871</v>
      </c>
      <c r="C1577" s="14">
        <v>43871</v>
      </c>
      <c r="D1577" s="15" t="s">
        <v>13</v>
      </c>
      <c r="E1577" s="15">
        <v>0</v>
      </c>
      <c r="F1577" s="15">
        <v>13.08</v>
      </c>
      <c r="G1577" s="15">
        <v>0</v>
      </c>
      <c r="H1577" s="15">
        <v>1156175.49</v>
      </c>
      <c r="I1577" s="15" t="s">
        <v>14</v>
      </c>
      <c r="J1577" s="15" t="s">
        <v>15</v>
      </c>
      <c r="K1577" s="1" t="str">
        <f t="shared" si="82"/>
        <v/>
      </c>
      <c r="L1577" s="1" t="e">
        <f ca="1">IF(AND(K1577&lt;&gt; "", COUNTIF(SAP!#REF!,K1577)&gt;0),"Matched", "")</f>
        <v>#REF!</v>
      </c>
      <c r="M1577" s="1" t="str">
        <f t="shared" si="83"/>
        <v/>
      </c>
      <c r="N1577" s="1" t="e">
        <f ca="1">IF(AND(M1577&lt;&gt; "", COUNTIF(SAP!#REF!,M1577)&gt;0),"Matched", "")</f>
        <v>#REF!</v>
      </c>
      <c r="O1577" s="1" t="str">
        <f t="shared" si="84"/>
        <v/>
      </c>
      <c r="P1577" s="1" t="e">
        <f ca="1">IF(AND(O1577&lt;&gt; "", COUNTIF(SAP!#REF!,O1577)&gt;0),"Matched", "")</f>
        <v>#REF!</v>
      </c>
      <c r="R1577" s="1" t="e">
        <f ca="1">IF(AND(Q1577&lt;&gt; "", COUNTIF(SAP!#REF!,Q1577)&gt;0),"Matched", "")</f>
        <v>#REF!</v>
      </c>
      <c r="S1577" s="1" t="str">
        <f ca="1">IF(D1577="AD","Logic5"&amp;"_"&amp;TEXT(C1577,"dd.mm.yyyy") &amp;"_"&amp; 178.31,"")</f>
        <v>Logic5_10.02.2020_178.31</v>
      </c>
      <c r="T1577" s="1" t="e">
        <f ca="1">IF(AND(S1577&lt;&gt; "", COUNTIF(SAP!#REF!,S1577)&gt;0),"Matched", "")</f>
        <v>#REF!</v>
      </c>
    </row>
    <row r="1578" spans="1:20">
      <c r="A1578" s="9">
        <v>11563327</v>
      </c>
      <c r="B1578" s="10">
        <v>43871</v>
      </c>
      <c r="C1578" s="10">
        <v>43871</v>
      </c>
      <c r="D1578" s="11" t="s">
        <v>13</v>
      </c>
      <c r="E1578" s="11">
        <v>0</v>
      </c>
      <c r="F1578" s="11">
        <v>13.15</v>
      </c>
      <c r="G1578" s="11">
        <v>0</v>
      </c>
      <c r="H1578" s="11">
        <v>1156162.3400000001</v>
      </c>
      <c r="I1578" s="11" t="s">
        <v>14</v>
      </c>
      <c r="J1578" s="11" t="s">
        <v>15</v>
      </c>
      <c r="K1578" s="1" t="str">
        <f t="shared" si="82"/>
        <v/>
      </c>
      <c r="L1578" s="1" t="e">
        <f ca="1">IF(AND(K1578&lt;&gt; "", COUNTIF(SAP!#REF!,K1578)&gt;0),"Matched", "")</f>
        <v>#REF!</v>
      </c>
      <c r="M1578" s="1" t="str">
        <f t="shared" si="83"/>
        <v/>
      </c>
      <c r="N1578" s="1" t="e">
        <f ca="1">IF(AND(M1578&lt;&gt; "", COUNTIF(SAP!#REF!,M1578)&gt;0),"Matched", "")</f>
        <v>#REF!</v>
      </c>
      <c r="O1578" s="1" t="str">
        <f t="shared" si="84"/>
        <v/>
      </c>
      <c r="P1578" s="1" t="e">
        <f ca="1">IF(AND(O1578&lt;&gt; "", COUNTIF(SAP!#REF!,O1578)&gt;0),"Matched", "")</f>
        <v>#REF!</v>
      </c>
      <c r="R1578" s="1" t="e">
        <f ca="1">IF(AND(Q1578&lt;&gt; "", COUNTIF(SAP!#REF!,Q1578)&gt;0),"Matched", "")</f>
        <v>#REF!</v>
      </c>
      <c r="S1578" s="1" t="str">
        <f ca="1">IF(D1578="AD","Logic5"&amp;"_"&amp;TEXT(C1578,"dd.mm.yyyy") &amp;"_"&amp; 178.31,"")</f>
        <v>Logic5_10.02.2020_178.31</v>
      </c>
      <c r="T1578" s="1" t="e">
        <f ca="1">IF(AND(S1578&lt;&gt; "", COUNTIF(SAP!#REF!,S1578)&gt;0),"Matched", "")</f>
        <v>#REF!</v>
      </c>
    </row>
    <row r="1579" spans="1:20">
      <c r="A1579" s="13">
        <v>11563327</v>
      </c>
      <c r="B1579" s="14">
        <v>43871</v>
      </c>
      <c r="C1579" s="14">
        <v>43871</v>
      </c>
      <c r="D1579" s="15" t="s">
        <v>13</v>
      </c>
      <c r="E1579" s="15">
        <v>0</v>
      </c>
      <c r="F1579" s="15">
        <v>14.19</v>
      </c>
      <c r="G1579" s="15">
        <v>0</v>
      </c>
      <c r="H1579" s="15">
        <v>1156148.1499999999</v>
      </c>
      <c r="I1579" s="15" t="s">
        <v>14</v>
      </c>
      <c r="J1579" s="15" t="s">
        <v>15</v>
      </c>
      <c r="K1579" s="1" t="str">
        <f t="shared" si="82"/>
        <v/>
      </c>
      <c r="L1579" s="1" t="e">
        <f ca="1">IF(AND(K1579&lt;&gt; "", COUNTIF(SAP!#REF!,K1579)&gt;0),"Matched", "")</f>
        <v>#REF!</v>
      </c>
      <c r="M1579" s="1" t="str">
        <f t="shared" si="83"/>
        <v/>
      </c>
      <c r="N1579" s="1" t="e">
        <f ca="1">IF(AND(M1579&lt;&gt; "", COUNTIF(SAP!#REF!,M1579)&gt;0),"Matched", "")</f>
        <v>#REF!</v>
      </c>
      <c r="O1579" s="1" t="str">
        <f t="shared" si="84"/>
        <v/>
      </c>
      <c r="P1579" s="1" t="e">
        <f ca="1">IF(AND(O1579&lt;&gt; "", COUNTIF(SAP!#REF!,O1579)&gt;0),"Matched", "")</f>
        <v>#REF!</v>
      </c>
      <c r="R1579" s="1" t="e">
        <f ca="1">IF(AND(Q1579&lt;&gt; "", COUNTIF(SAP!#REF!,Q1579)&gt;0),"Matched", "")</f>
        <v>#REF!</v>
      </c>
      <c r="S1579" s="1" t="str">
        <f ca="1">IF(D1579="AD","Logic5"&amp;"_"&amp;TEXT(C1579,"dd.mm.yyyy") &amp;"_"&amp; 178.31,"")</f>
        <v>Logic5_10.02.2020_178.31</v>
      </c>
      <c r="T1579" s="1" t="e">
        <f ca="1">IF(AND(S1579&lt;&gt; "", COUNTIF(SAP!#REF!,S1579)&gt;0),"Matched", "")</f>
        <v>#REF!</v>
      </c>
    </row>
    <row r="1580" spans="1:20">
      <c r="A1580" s="9">
        <v>11563327</v>
      </c>
      <c r="B1580" s="10">
        <v>43871</v>
      </c>
      <c r="C1580" s="10">
        <v>43871</v>
      </c>
      <c r="D1580" s="11" t="s">
        <v>13</v>
      </c>
      <c r="E1580" s="11">
        <v>0</v>
      </c>
      <c r="F1580" s="11">
        <v>14.67</v>
      </c>
      <c r="G1580" s="11">
        <v>0</v>
      </c>
      <c r="H1580" s="11">
        <v>1156133.48</v>
      </c>
      <c r="I1580" s="11" t="s">
        <v>14</v>
      </c>
      <c r="J1580" s="11" t="s">
        <v>15</v>
      </c>
      <c r="K1580" s="1" t="str">
        <f t="shared" si="82"/>
        <v/>
      </c>
      <c r="L1580" s="1" t="e">
        <f ca="1">IF(AND(K1580&lt;&gt; "", COUNTIF(SAP!#REF!,K1580)&gt;0),"Matched", "")</f>
        <v>#REF!</v>
      </c>
      <c r="M1580" s="1" t="str">
        <f t="shared" si="83"/>
        <v/>
      </c>
      <c r="N1580" s="1" t="e">
        <f ca="1">IF(AND(M1580&lt;&gt; "", COUNTIF(SAP!#REF!,M1580)&gt;0),"Matched", "")</f>
        <v>#REF!</v>
      </c>
      <c r="O1580" s="1" t="str">
        <f t="shared" si="84"/>
        <v/>
      </c>
      <c r="P1580" s="1" t="e">
        <f ca="1">IF(AND(O1580&lt;&gt; "", COUNTIF(SAP!#REF!,O1580)&gt;0),"Matched", "")</f>
        <v>#REF!</v>
      </c>
      <c r="R1580" s="1" t="e">
        <f ca="1">IF(AND(Q1580&lt;&gt; "", COUNTIF(SAP!#REF!,Q1580)&gt;0),"Matched", "")</f>
        <v>#REF!</v>
      </c>
      <c r="S1580" s="1" t="str">
        <f ca="1">IF(D1580="AD","Logic5"&amp;"_"&amp;TEXT(C1580,"dd.mm.yyyy") &amp;"_"&amp; 178.31,"")</f>
        <v>Logic5_10.02.2020_178.31</v>
      </c>
      <c r="T1580" s="1" t="e">
        <f ca="1">IF(AND(S1580&lt;&gt; "", COUNTIF(SAP!#REF!,S1580)&gt;0),"Matched", "")</f>
        <v>#REF!</v>
      </c>
    </row>
    <row r="1581" spans="1:20">
      <c r="A1581" s="13">
        <v>11563327</v>
      </c>
      <c r="B1581" s="14">
        <v>43871</v>
      </c>
      <c r="C1581" s="14">
        <v>43871</v>
      </c>
      <c r="D1581" s="15" t="s">
        <v>13</v>
      </c>
      <c r="E1581" s="15">
        <v>0</v>
      </c>
      <c r="F1581" s="15">
        <v>14.95</v>
      </c>
      <c r="G1581" s="15">
        <v>0</v>
      </c>
      <c r="H1581" s="15">
        <v>1156118.53</v>
      </c>
      <c r="I1581" s="15" t="s">
        <v>14</v>
      </c>
      <c r="J1581" s="15" t="s">
        <v>15</v>
      </c>
      <c r="K1581" s="1" t="str">
        <f t="shared" si="82"/>
        <v/>
      </c>
      <c r="L1581" s="1" t="e">
        <f ca="1">IF(AND(K1581&lt;&gt; "", COUNTIF(SAP!#REF!,K1581)&gt;0),"Matched", "")</f>
        <v>#REF!</v>
      </c>
      <c r="M1581" s="1" t="str">
        <f t="shared" si="83"/>
        <v/>
      </c>
      <c r="N1581" s="1" t="e">
        <f ca="1">IF(AND(M1581&lt;&gt; "", COUNTIF(SAP!#REF!,M1581)&gt;0),"Matched", "")</f>
        <v>#REF!</v>
      </c>
      <c r="O1581" s="1" t="str">
        <f t="shared" si="84"/>
        <v/>
      </c>
      <c r="P1581" s="1" t="e">
        <f ca="1">IF(AND(O1581&lt;&gt; "", COUNTIF(SAP!#REF!,O1581)&gt;0),"Matched", "")</f>
        <v>#REF!</v>
      </c>
      <c r="R1581" s="1" t="e">
        <f ca="1">IF(AND(Q1581&lt;&gt; "", COUNTIF(SAP!#REF!,Q1581)&gt;0),"Matched", "")</f>
        <v>#REF!</v>
      </c>
      <c r="S1581" s="1" t="str">
        <f ca="1">IF(D1581="AD","Logic5"&amp;"_"&amp;TEXT(C1581,"dd.mm.yyyy") &amp;"_"&amp; 178.31,"")</f>
        <v>Logic5_10.02.2020_178.31</v>
      </c>
      <c r="T1581" s="1" t="e">
        <f ca="1">IF(AND(S1581&lt;&gt; "", COUNTIF(SAP!#REF!,S1581)&gt;0),"Matched", "")</f>
        <v>#REF!</v>
      </c>
    </row>
    <row r="1582" spans="1:20">
      <c r="A1582" s="9">
        <v>11563327</v>
      </c>
      <c r="B1582" s="10">
        <v>43871</v>
      </c>
      <c r="C1582" s="10">
        <v>43871</v>
      </c>
      <c r="D1582" s="11" t="s">
        <v>13</v>
      </c>
      <c r="E1582" s="11">
        <v>0</v>
      </c>
      <c r="F1582" s="11">
        <v>15.99</v>
      </c>
      <c r="G1582" s="11">
        <v>0</v>
      </c>
      <c r="H1582" s="11">
        <v>1156102.54</v>
      </c>
      <c r="I1582" s="11" t="s">
        <v>14</v>
      </c>
      <c r="J1582" s="11" t="s">
        <v>15</v>
      </c>
      <c r="K1582" s="1" t="str">
        <f t="shared" si="82"/>
        <v/>
      </c>
      <c r="L1582" s="1" t="e">
        <f ca="1">IF(AND(K1582&lt;&gt; "", COUNTIF(SAP!#REF!,K1582)&gt;0),"Matched", "")</f>
        <v>#REF!</v>
      </c>
      <c r="M1582" s="1" t="str">
        <f t="shared" si="83"/>
        <v/>
      </c>
      <c r="N1582" s="1" t="e">
        <f ca="1">IF(AND(M1582&lt;&gt; "", COUNTIF(SAP!#REF!,M1582)&gt;0),"Matched", "")</f>
        <v>#REF!</v>
      </c>
      <c r="O1582" s="1" t="str">
        <f t="shared" si="84"/>
        <v/>
      </c>
      <c r="P1582" s="1" t="e">
        <f ca="1">IF(AND(O1582&lt;&gt; "", COUNTIF(SAP!#REF!,O1582)&gt;0),"Matched", "")</f>
        <v>#REF!</v>
      </c>
      <c r="R1582" s="1" t="e">
        <f ca="1">IF(AND(Q1582&lt;&gt; "", COUNTIF(SAP!#REF!,Q1582)&gt;0),"Matched", "")</f>
        <v>#REF!</v>
      </c>
      <c r="S1582" s="1" t="str">
        <f ca="1">IF(D1582="AD","Logic5"&amp;"_"&amp;TEXT(C1582,"dd.mm.yyyy") &amp;"_"&amp; 178.31,"")</f>
        <v>Logic5_10.02.2020_178.31</v>
      </c>
      <c r="T1582" s="1" t="e">
        <f ca="1">IF(AND(S1582&lt;&gt; "", COUNTIF(SAP!#REF!,S1582)&gt;0),"Matched", "")</f>
        <v>#REF!</v>
      </c>
    </row>
    <row r="1583" spans="1:20">
      <c r="A1583" s="13">
        <v>11563327</v>
      </c>
      <c r="B1583" s="14">
        <v>43871</v>
      </c>
      <c r="C1583" s="14">
        <v>43871</v>
      </c>
      <c r="D1583" s="15" t="s">
        <v>13</v>
      </c>
      <c r="E1583" s="15">
        <v>0</v>
      </c>
      <c r="F1583" s="15">
        <v>20.28</v>
      </c>
      <c r="G1583" s="15">
        <v>0</v>
      </c>
      <c r="H1583" s="15">
        <v>1156082.26</v>
      </c>
      <c r="I1583" s="15" t="s">
        <v>14</v>
      </c>
      <c r="J1583" s="15" t="s">
        <v>15</v>
      </c>
      <c r="K1583" s="1" t="str">
        <f t="shared" si="82"/>
        <v/>
      </c>
      <c r="L1583" s="1" t="e">
        <f ca="1">IF(AND(K1583&lt;&gt; "", COUNTIF(SAP!#REF!,K1583)&gt;0),"Matched", "")</f>
        <v>#REF!</v>
      </c>
      <c r="M1583" s="1" t="str">
        <f t="shared" si="83"/>
        <v/>
      </c>
      <c r="N1583" s="1" t="e">
        <f ca="1">IF(AND(M1583&lt;&gt; "", COUNTIF(SAP!#REF!,M1583)&gt;0),"Matched", "")</f>
        <v>#REF!</v>
      </c>
      <c r="O1583" s="1" t="str">
        <f t="shared" si="84"/>
        <v/>
      </c>
      <c r="P1583" s="1" t="e">
        <f ca="1">IF(AND(O1583&lt;&gt; "", COUNTIF(SAP!#REF!,O1583)&gt;0),"Matched", "")</f>
        <v>#REF!</v>
      </c>
      <c r="R1583" s="1" t="e">
        <f ca="1">IF(AND(Q1583&lt;&gt; "", COUNTIF(SAP!#REF!,Q1583)&gt;0),"Matched", "")</f>
        <v>#REF!</v>
      </c>
      <c r="S1583" s="1" t="str">
        <f ca="1">IF(D1583="AD","Logic5"&amp;"_"&amp;TEXT(C1583,"dd.mm.yyyy") &amp;"_"&amp; 178.31,"")</f>
        <v>Logic5_10.02.2020_178.31</v>
      </c>
      <c r="T1583" s="1" t="e">
        <f ca="1">IF(AND(S1583&lt;&gt; "", COUNTIF(SAP!#REF!,S1583)&gt;0),"Matched", "")</f>
        <v>#REF!</v>
      </c>
    </row>
    <row r="1584" spans="1:20">
      <c r="A1584" s="9">
        <v>11563327</v>
      </c>
      <c r="B1584" s="10">
        <v>43871</v>
      </c>
      <c r="C1584" s="10">
        <v>43871</v>
      </c>
      <c r="D1584" s="11" t="s">
        <v>13</v>
      </c>
      <c r="E1584" s="11">
        <v>0</v>
      </c>
      <c r="F1584" s="11">
        <v>21.89</v>
      </c>
      <c r="G1584" s="11">
        <v>0</v>
      </c>
      <c r="H1584" s="11">
        <v>1156060.3700000001</v>
      </c>
      <c r="I1584" s="11" t="s">
        <v>14</v>
      </c>
      <c r="J1584" s="11" t="s">
        <v>15</v>
      </c>
      <c r="K1584" s="1" t="str">
        <f t="shared" si="82"/>
        <v/>
      </c>
      <c r="L1584" s="1" t="e">
        <f ca="1">IF(AND(K1584&lt;&gt; "", COUNTIF(SAP!#REF!,K1584)&gt;0),"Matched", "")</f>
        <v>#REF!</v>
      </c>
      <c r="M1584" s="1" t="str">
        <f t="shared" si="83"/>
        <v/>
      </c>
      <c r="N1584" s="1" t="e">
        <f ca="1">IF(AND(M1584&lt;&gt; "", COUNTIF(SAP!#REF!,M1584)&gt;0),"Matched", "")</f>
        <v>#REF!</v>
      </c>
      <c r="O1584" s="1" t="str">
        <f t="shared" si="84"/>
        <v/>
      </c>
      <c r="P1584" s="1" t="e">
        <f ca="1">IF(AND(O1584&lt;&gt; "", COUNTIF(SAP!#REF!,O1584)&gt;0),"Matched", "")</f>
        <v>#REF!</v>
      </c>
      <c r="R1584" s="1" t="e">
        <f ca="1">IF(AND(Q1584&lt;&gt; "", COUNTIF(SAP!#REF!,Q1584)&gt;0),"Matched", "")</f>
        <v>#REF!</v>
      </c>
      <c r="S1584" s="1" t="str">
        <f ca="1">IF(D1584="AD","Logic5"&amp;"_"&amp;TEXT(C1584,"dd.mm.yyyy") &amp;"_"&amp; 178.31,"")</f>
        <v>Logic5_10.02.2020_178.31</v>
      </c>
      <c r="T1584" s="1" t="e">
        <f ca="1">IF(AND(S1584&lt;&gt; "", COUNTIF(SAP!#REF!,S1584)&gt;0),"Matched", "")</f>
        <v>#REF!</v>
      </c>
    </row>
    <row r="1585" spans="1:20">
      <c r="A1585" s="13">
        <v>11563327</v>
      </c>
      <c r="B1585" s="14">
        <v>43871</v>
      </c>
      <c r="C1585" s="14">
        <v>43871</v>
      </c>
      <c r="D1585" s="15" t="s">
        <v>13</v>
      </c>
      <c r="E1585" s="15">
        <v>0</v>
      </c>
      <c r="F1585" s="15">
        <v>28.15</v>
      </c>
      <c r="G1585" s="15">
        <v>0</v>
      </c>
      <c r="H1585" s="15">
        <v>1156032.22</v>
      </c>
      <c r="I1585" s="15" t="s">
        <v>14</v>
      </c>
      <c r="J1585" s="15" t="s">
        <v>15</v>
      </c>
      <c r="K1585" s="1" t="str">
        <f t="shared" si="82"/>
        <v/>
      </c>
      <c r="L1585" s="1" t="e">
        <f ca="1">IF(AND(K1585&lt;&gt; "", COUNTIF(SAP!#REF!,K1585)&gt;0),"Matched", "")</f>
        <v>#REF!</v>
      </c>
      <c r="M1585" s="1" t="str">
        <f t="shared" si="83"/>
        <v/>
      </c>
      <c r="N1585" s="1" t="e">
        <f ca="1">IF(AND(M1585&lt;&gt; "", COUNTIF(SAP!#REF!,M1585)&gt;0),"Matched", "")</f>
        <v>#REF!</v>
      </c>
      <c r="O1585" s="1" t="str">
        <f t="shared" si="84"/>
        <v/>
      </c>
      <c r="P1585" s="1" t="e">
        <f ca="1">IF(AND(O1585&lt;&gt; "", COUNTIF(SAP!#REF!,O1585)&gt;0),"Matched", "")</f>
        <v>#REF!</v>
      </c>
      <c r="R1585" s="1" t="e">
        <f ca="1">IF(AND(Q1585&lt;&gt; "", COUNTIF(SAP!#REF!,Q1585)&gt;0),"Matched", "")</f>
        <v>#REF!</v>
      </c>
      <c r="S1585" s="1" t="str">
        <f ca="1">IF(D1585="AD","Logic5"&amp;"_"&amp;TEXT(C1585,"dd.mm.yyyy") &amp;"_"&amp; 178.31,"")</f>
        <v>Logic5_10.02.2020_178.31</v>
      </c>
      <c r="T1585" s="1" t="e">
        <f ca="1">IF(AND(S1585&lt;&gt; "", COUNTIF(SAP!#REF!,S1585)&gt;0),"Matched", "")</f>
        <v>#REF!</v>
      </c>
    </row>
    <row r="1586" spans="1:20">
      <c r="A1586" s="9">
        <v>11563327</v>
      </c>
      <c r="B1586" s="10">
        <v>43871</v>
      </c>
      <c r="C1586" s="10">
        <v>43871</v>
      </c>
      <c r="D1586" s="11" t="s">
        <v>16</v>
      </c>
      <c r="E1586" s="11">
        <v>0</v>
      </c>
      <c r="F1586" s="11">
        <v>1156032.22</v>
      </c>
      <c r="G1586" s="11">
        <v>0</v>
      </c>
      <c r="H1586" s="11">
        <v>0</v>
      </c>
      <c r="I1586" s="11" t="s">
        <v>17</v>
      </c>
      <c r="J1586" s="11" t="s">
        <v>18</v>
      </c>
      <c r="K1586" s="1" t="str">
        <f t="shared" si="82"/>
        <v>Logic1_02_1156032.22</v>
      </c>
      <c r="L1586" s="1" t="e">
        <f ca="1">IF(AND(K1586&lt;&gt; "", COUNTIF(SAP!#REF!,K1586)&gt;0),"Matched", "")</f>
        <v>#REF!</v>
      </c>
    </row>
    <row r="1587" spans="1:20">
      <c r="A1587" s="13">
        <v>11563327</v>
      </c>
      <c r="B1587" s="14">
        <v>43872</v>
      </c>
      <c r="C1587" s="14">
        <v>43872</v>
      </c>
      <c r="D1587" s="15" t="s">
        <v>10</v>
      </c>
      <c r="E1587" s="15">
        <v>0</v>
      </c>
      <c r="F1587" s="15">
        <v>0</v>
      </c>
      <c r="G1587" s="15">
        <v>100</v>
      </c>
      <c r="H1587" s="15">
        <v>100</v>
      </c>
      <c r="I1587" s="15" t="s">
        <v>11</v>
      </c>
      <c r="J1587" s="15" t="s">
        <v>12</v>
      </c>
      <c r="K1587" s="1" t="str">
        <f t="shared" si="82"/>
        <v/>
      </c>
      <c r="L1587" s="1" t="e">
        <f ca="1">IF(AND(K1587&lt;&gt; "", COUNTIF(SAP!#REF!,K1587)&gt;0),"Matched", "")</f>
        <v>#REF!</v>
      </c>
      <c r="M1587" s="1" t="str">
        <f t="shared" ref="M1587:M1650" si="85">IF(D1587="TR","Logic2"&amp;"_"&amp;TEXT(C1587,"dd.mm.yyyy") &amp;"_"&amp; F1587,"")</f>
        <v/>
      </c>
      <c r="N1587" s="1" t="e">
        <f ca="1">IF(AND(M1587&lt;&gt; "", COUNTIF(SAP!#REF!,M1587)&gt;0),"Matched", "")</f>
        <v>#REF!</v>
      </c>
      <c r="O1587" s="1" t="str">
        <f t="shared" ref="O1587:O1650" si="86">IF(D1587="AF","Logic3"&amp;"_"&amp;G1587,"")</f>
        <v/>
      </c>
      <c r="P1587" s="1" t="e">
        <f ca="1">IF(AND(O1587&lt;&gt; "", COUNTIF(SAP!#REF!,O1587)&gt;0),"Matched", "")</f>
        <v>#REF!</v>
      </c>
      <c r="Q1587" s="1" t="str">
        <f ca="1">IF(D1587="AC","Logic4"&amp;"_"&amp;TEXT(C1587,"dd.mm.yyyy") &amp;"_"&amp; 1481716.58,"")</f>
        <v>Logic4_11.02.2020_1481716.58</v>
      </c>
      <c r="R1587" s="1" t="e">
        <f ca="1">IF(AND(Q1587&lt;&gt; "", COUNTIF(SAP!#REF!,Q1587)&gt;0),"Matched", "")</f>
        <v>#REF!</v>
      </c>
    </row>
    <row r="1588" spans="1:20">
      <c r="A1588" s="9">
        <v>11563327</v>
      </c>
      <c r="B1588" s="10">
        <v>43872</v>
      </c>
      <c r="C1588" s="10">
        <v>43872</v>
      </c>
      <c r="D1588" s="11" t="s">
        <v>10</v>
      </c>
      <c r="E1588" s="11">
        <v>0</v>
      </c>
      <c r="F1588" s="11">
        <v>0</v>
      </c>
      <c r="G1588" s="11">
        <v>800</v>
      </c>
      <c r="H1588" s="11">
        <v>900</v>
      </c>
      <c r="I1588" s="11" t="s">
        <v>11</v>
      </c>
      <c r="J1588" s="11" t="s">
        <v>12</v>
      </c>
      <c r="K1588" s="1" t="str">
        <f t="shared" si="82"/>
        <v/>
      </c>
      <c r="L1588" s="1" t="e">
        <f ca="1">IF(AND(K1588&lt;&gt; "", COUNTIF(SAP!#REF!,K1588)&gt;0),"Matched", "")</f>
        <v>#REF!</v>
      </c>
      <c r="M1588" s="1" t="str">
        <f t="shared" si="85"/>
        <v/>
      </c>
      <c r="N1588" s="1" t="e">
        <f ca="1">IF(AND(M1588&lt;&gt; "", COUNTIF(SAP!#REF!,M1588)&gt;0),"Matched", "")</f>
        <v>#REF!</v>
      </c>
      <c r="O1588" s="1" t="str">
        <f t="shared" si="86"/>
        <v/>
      </c>
      <c r="P1588" s="1" t="e">
        <f ca="1">IF(AND(O1588&lt;&gt; "", COUNTIF(SAP!#REF!,O1588)&gt;0),"Matched", "")</f>
        <v>#REF!</v>
      </c>
      <c r="Q1588" s="1" t="str">
        <f ca="1">IF(D1588="AC","Logic4"&amp;"_"&amp;TEXT(C1588,"dd.mm.yyyy") &amp;"_"&amp; 1481716.58,"")</f>
        <v>Logic4_11.02.2020_1481716.58</v>
      </c>
      <c r="R1588" s="1" t="e">
        <f ca="1">IF(AND(Q1588&lt;&gt; "", COUNTIF(SAP!#REF!,Q1588)&gt;0),"Matched", "")</f>
        <v>#REF!</v>
      </c>
    </row>
    <row r="1589" spans="1:20">
      <c r="A1589" s="13">
        <v>11563327</v>
      </c>
      <c r="B1589" s="14">
        <v>43872</v>
      </c>
      <c r="C1589" s="14">
        <v>43872</v>
      </c>
      <c r="D1589" s="15" t="s">
        <v>10</v>
      </c>
      <c r="E1589" s="15">
        <v>0</v>
      </c>
      <c r="F1589" s="15">
        <v>0</v>
      </c>
      <c r="G1589" s="15">
        <v>800</v>
      </c>
      <c r="H1589" s="15">
        <v>1700</v>
      </c>
      <c r="I1589" s="15" t="s">
        <v>11</v>
      </c>
      <c r="J1589" s="15" t="s">
        <v>12</v>
      </c>
      <c r="K1589" s="1" t="str">
        <f t="shared" si="82"/>
        <v/>
      </c>
      <c r="L1589" s="1" t="e">
        <f ca="1">IF(AND(K1589&lt;&gt; "", COUNTIF(SAP!#REF!,K1589)&gt;0),"Matched", "")</f>
        <v>#REF!</v>
      </c>
      <c r="M1589" s="1" t="str">
        <f t="shared" si="85"/>
        <v/>
      </c>
      <c r="N1589" s="1" t="e">
        <f ca="1">IF(AND(M1589&lt;&gt; "", COUNTIF(SAP!#REF!,M1589)&gt;0),"Matched", "")</f>
        <v>#REF!</v>
      </c>
      <c r="O1589" s="1" t="str">
        <f t="shared" si="86"/>
        <v/>
      </c>
      <c r="P1589" s="1" t="e">
        <f ca="1">IF(AND(O1589&lt;&gt; "", COUNTIF(SAP!#REF!,O1589)&gt;0),"Matched", "")</f>
        <v>#REF!</v>
      </c>
      <c r="Q1589" s="1" t="str">
        <f ca="1">IF(D1589="AC","Logic4"&amp;"_"&amp;TEXT(C1589,"dd.mm.yyyy") &amp;"_"&amp; 1481716.58,"")</f>
        <v>Logic4_11.02.2020_1481716.58</v>
      </c>
      <c r="R1589" s="1" t="e">
        <f ca="1">IF(AND(Q1589&lt;&gt; "", COUNTIF(SAP!#REF!,Q1589)&gt;0),"Matched", "")</f>
        <v>#REF!</v>
      </c>
    </row>
    <row r="1590" spans="1:20">
      <c r="A1590" s="9">
        <v>11563327</v>
      </c>
      <c r="B1590" s="10">
        <v>43872</v>
      </c>
      <c r="C1590" s="10">
        <v>43872</v>
      </c>
      <c r="D1590" s="11" t="s">
        <v>10</v>
      </c>
      <c r="E1590" s="11">
        <v>0</v>
      </c>
      <c r="F1590" s="11">
        <v>0</v>
      </c>
      <c r="G1590" s="11">
        <v>812.8</v>
      </c>
      <c r="H1590" s="11">
        <v>2512.8000000000002</v>
      </c>
      <c r="I1590" s="11" t="s">
        <v>11</v>
      </c>
      <c r="J1590" s="11" t="s">
        <v>12</v>
      </c>
      <c r="K1590" s="1" t="str">
        <f t="shared" si="82"/>
        <v/>
      </c>
      <c r="L1590" s="1" t="e">
        <f ca="1">IF(AND(K1590&lt;&gt; "", COUNTIF(SAP!#REF!,K1590)&gt;0),"Matched", "")</f>
        <v>#REF!</v>
      </c>
      <c r="M1590" s="1" t="str">
        <f t="shared" si="85"/>
        <v/>
      </c>
      <c r="N1590" s="1" t="e">
        <f ca="1">IF(AND(M1590&lt;&gt; "", COUNTIF(SAP!#REF!,M1590)&gt;0),"Matched", "")</f>
        <v>#REF!</v>
      </c>
      <c r="O1590" s="1" t="str">
        <f t="shared" si="86"/>
        <v/>
      </c>
      <c r="P1590" s="1" t="e">
        <f ca="1">IF(AND(O1590&lt;&gt; "", COUNTIF(SAP!#REF!,O1590)&gt;0),"Matched", "")</f>
        <v>#REF!</v>
      </c>
      <c r="Q1590" s="1" t="str">
        <f ca="1">IF(D1590="AC","Logic4"&amp;"_"&amp;TEXT(C1590,"dd.mm.yyyy") &amp;"_"&amp; 1481716.58,"")</f>
        <v>Logic4_11.02.2020_1481716.58</v>
      </c>
      <c r="R1590" s="1" t="e">
        <f ca="1">IF(AND(Q1590&lt;&gt; "", COUNTIF(SAP!#REF!,Q1590)&gt;0),"Matched", "")</f>
        <v>#REF!</v>
      </c>
    </row>
    <row r="1591" spans="1:20">
      <c r="A1591" s="13">
        <v>11563327</v>
      </c>
      <c r="B1591" s="14">
        <v>43872</v>
      </c>
      <c r="C1591" s="14">
        <v>43872</v>
      </c>
      <c r="D1591" s="15" t="s">
        <v>10</v>
      </c>
      <c r="E1591" s="15">
        <v>0</v>
      </c>
      <c r="F1591" s="15">
        <v>0</v>
      </c>
      <c r="G1591" s="15">
        <v>900</v>
      </c>
      <c r="H1591" s="15">
        <v>3412.8</v>
      </c>
      <c r="I1591" s="15" t="s">
        <v>11</v>
      </c>
      <c r="J1591" s="15" t="s">
        <v>12</v>
      </c>
      <c r="K1591" s="1" t="str">
        <f t="shared" si="82"/>
        <v/>
      </c>
      <c r="L1591" s="1" t="e">
        <f ca="1">IF(AND(K1591&lt;&gt; "", COUNTIF(SAP!#REF!,K1591)&gt;0),"Matched", "")</f>
        <v>#REF!</v>
      </c>
      <c r="M1591" s="1" t="str">
        <f t="shared" si="85"/>
        <v/>
      </c>
      <c r="N1591" s="1" t="e">
        <f ca="1">IF(AND(M1591&lt;&gt; "", COUNTIF(SAP!#REF!,M1591)&gt;0),"Matched", "")</f>
        <v>#REF!</v>
      </c>
      <c r="O1591" s="1" t="str">
        <f t="shared" si="86"/>
        <v/>
      </c>
      <c r="P1591" s="1" t="e">
        <f ca="1">IF(AND(O1591&lt;&gt; "", COUNTIF(SAP!#REF!,O1591)&gt;0),"Matched", "")</f>
        <v>#REF!</v>
      </c>
      <c r="Q1591" s="1" t="str">
        <f ca="1">IF(D1591="AC","Logic4"&amp;"_"&amp;TEXT(C1591,"dd.mm.yyyy") &amp;"_"&amp; 1481716.58,"")</f>
        <v>Logic4_11.02.2020_1481716.58</v>
      </c>
      <c r="R1591" s="1" t="e">
        <f ca="1">IF(AND(Q1591&lt;&gt; "", COUNTIF(SAP!#REF!,Q1591)&gt;0),"Matched", "")</f>
        <v>#REF!</v>
      </c>
    </row>
    <row r="1592" spans="1:20">
      <c r="A1592" s="9">
        <v>11563327</v>
      </c>
      <c r="B1592" s="10">
        <v>43872</v>
      </c>
      <c r="C1592" s="10">
        <v>43872</v>
      </c>
      <c r="D1592" s="11" t="s">
        <v>10</v>
      </c>
      <c r="E1592" s="11">
        <v>0</v>
      </c>
      <c r="F1592" s="11">
        <v>0</v>
      </c>
      <c r="G1592" s="11">
        <v>999.6</v>
      </c>
      <c r="H1592" s="11">
        <v>4412.3999999999996</v>
      </c>
      <c r="I1592" s="11" t="s">
        <v>11</v>
      </c>
      <c r="J1592" s="11" t="s">
        <v>12</v>
      </c>
      <c r="K1592" s="1" t="str">
        <f t="shared" si="82"/>
        <v/>
      </c>
      <c r="L1592" s="1" t="e">
        <f ca="1">IF(AND(K1592&lt;&gt; "", COUNTIF(SAP!#REF!,K1592)&gt;0),"Matched", "")</f>
        <v>#REF!</v>
      </c>
      <c r="M1592" s="1" t="str">
        <f t="shared" si="85"/>
        <v/>
      </c>
      <c r="N1592" s="1" t="e">
        <f ca="1">IF(AND(M1592&lt;&gt; "", COUNTIF(SAP!#REF!,M1592)&gt;0),"Matched", "")</f>
        <v>#REF!</v>
      </c>
      <c r="O1592" s="1" t="str">
        <f t="shared" si="86"/>
        <v/>
      </c>
      <c r="P1592" s="1" t="e">
        <f ca="1">IF(AND(O1592&lt;&gt; "", COUNTIF(SAP!#REF!,O1592)&gt;0),"Matched", "")</f>
        <v>#REF!</v>
      </c>
      <c r="Q1592" s="1" t="str">
        <f ca="1">IF(D1592="AC","Logic4"&amp;"_"&amp;TEXT(C1592,"dd.mm.yyyy") &amp;"_"&amp; 1481716.58,"")</f>
        <v>Logic4_11.02.2020_1481716.58</v>
      </c>
      <c r="R1592" s="1" t="e">
        <f ca="1">IF(AND(Q1592&lt;&gt; "", COUNTIF(SAP!#REF!,Q1592)&gt;0),"Matched", "")</f>
        <v>#REF!</v>
      </c>
    </row>
    <row r="1593" spans="1:20">
      <c r="A1593" s="13">
        <v>11563327</v>
      </c>
      <c r="B1593" s="14">
        <v>43872</v>
      </c>
      <c r="C1593" s="14">
        <v>43872</v>
      </c>
      <c r="D1593" s="15" t="s">
        <v>10</v>
      </c>
      <c r="E1593" s="15">
        <v>0</v>
      </c>
      <c r="F1593" s="15">
        <v>0</v>
      </c>
      <c r="G1593" s="15">
        <v>1000</v>
      </c>
      <c r="H1593" s="15">
        <v>5412.4</v>
      </c>
      <c r="I1593" s="15" t="s">
        <v>11</v>
      </c>
      <c r="J1593" s="15" t="s">
        <v>12</v>
      </c>
      <c r="K1593" s="1" t="str">
        <f t="shared" si="82"/>
        <v/>
      </c>
      <c r="L1593" s="1" t="e">
        <f ca="1">IF(AND(K1593&lt;&gt; "", COUNTIF(SAP!#REF!,K1593)&gt;0),"Matched", "")</f>
        <v>#REF!</v>
      </c>
      <c r="M1593" s="1" t="str">
        <f t="shared" si="85"/>
        <v/>
      </c>
      <c r="N1593" s="1" t="e">
        <f ca="1">IF(AND(M1593&lt;&gt; "", COUNTIF(SAP!#REF!,M1593)&gt;0),"Matched", "")</f>
        <v>#REF!</v>
      </c>
      <c r="O1593" s="1" t="str">
        <f t="shared" si="86"/>
        <v/>
      </c>
      <c r="P1593" s="1" t="e">
        <f ca="1">IF(AND(O1593&lt;&gt; "", COUNTIF(SAP!#REF!,O1593)&gt;0),"Matched", "")</f>
        <v>#REF!</v>
      </c>
      <c r="Q1593" s="1" t="str">
        <f ca="1">IF(D1593="AC","Logic4"&amp;"_"&amp;TEXT(C1593,"dd.mm.yyyy") &amp;"_"&amp; 1481716.58,"")</f>
        <v>Logic4_11.02.2020_1481716.58</v>
      </c>
      <c r="R1593" s="1" t="e">
        <f ca="1">IF(AND(Q1593&lt;&gt; "", COUNTIF(SAP!#REF!,Q1593)&gt;0),"Matched", "")</f>
        <v>#REF!</v>
      </c>
    </row>
    <row r="1594" spans="1:20">
      <c r="A1594" s="9">
        <v>11563327</v>
      </c>
      <c r="B1594" s="10">
        <v>43872</v>
      </c>
      <c r="C1594" s="10">
        <v>43872</v>
      </c>
      <c r="D1594" s="11" t="s">
        <v>10</v>
      </c>
      <c r="E1594" s="11">
        <v>0</v>
      </c>
      <c r="F1594" s="11">
        <v>0</v>
      </c>
      <c r="G1594" s="11">
        <v>1000</v>
      </c>
      <c r="H1594" s="11">
        <v>6412.4</v>
      </c>
      <c r="I1594" s="11" t="s">
        <v>11</v>
      </c>
      <c r="J1594" s="11" t="s">
        <v>12</v>
      </c>
      <c r="K1594" s="1" t="str">
        <f t="shared" si="82"/>
        <v/>
      </c>
      <c r="L1594" s="1" t="e">
        <f ca="1">IF(AND(K1594&lt;&gt; "", COUNTIF(SAP!#REF!,K1594)&gt;0),"Matched", "")</f>
        <v>#REF!</v>
      </c>
      <c r="M1594" s="1" t="str">
        <f t="shared" si="85"/>
        <v/>
      </c>
      <c r="N1594" s="1" t="e">
        <f ca="1">IF(AND(M1594&lt;&gt; "", COUNTIF(SAP!#REF!,M1594)&gt;0),"Matched", "")</f>
        <v>#REF!</v>
      </c>
      <c r="O1594" s="1" t="str">
        <f t="shared" si="86"/>
        <v/>
      </c>
      <c r="P1594" s="1" t="e">
        <f ca="1">IF(AND(O1594&lt;&gt; "", COUNTIF(SAP!#REF!,O1594)&gt;0),"Matched", "")</f>
        <v>#REF!</v>
      </c>
      <c r="Q1594" s="1" t="str">
        <f ca="1">IF(D1594="AC","Logic4"&amp;"_"&amp;TEXT(C1594,"dd.mm.yyyy") &amp;"_"&amp; 1481716.58,"")</f>
        <v>Logic4_11.02.2020_1481716.58</v>
      </c>
      <c r="R1594" s="1" t="e">
        <f ca="1">IF(AND(Q1594&lt;&gt; "", COUNTIF(SAP!#REF!,Q1594)&gt;0),"Matched", "")</f>
        <v>#REF!</v>
      </c>
    </row>
    <row r="1595" spans="1:20">
      <c r="A1595" s="13">
        <v>11563327</v>
      </c>
      <c r="B1595" s="14">
        <v>43872</v>
      </c>
      <c r="C1595" s="14">
        <v>43872</v>
      </c>
      <c r="D1595" s="15" t="s">
        <v>10</v>
      </c>
      <c r="E1595" s="15">
        <v>0</v>
      </c>
      <c r="F1595" s="15">
        <v>0</v>
      </c>
      <c r="G1595" s="15">
        <v>1000</v>
      </c>
      <c r="H1595" s="15">
        <v>7412.4</v>
      </c>
      <c r="I1595" s="15" t="s">
        <v>11</v>
      </c>
      <c r="J1595" s="15" t="s">
        <v>12</v>
      </c>
      <c r="K1595" s="1" t="str">
        <f t="shared" si="82"/>
        <v/>
      </c>
      <c r="L1595" s="1" t="e">
        <f ca="1">IF(AND(K1595&lt;&gt; "", COUNTIF(SAP!#REF!,K1595)&gt;0),"Matched", "")</f>
        <v>#REF!</v>
      </c>
      <c r="M1595" s="1" t="str">
        <f t="shared" si="85"/>
        <v/>
      </c>
      <c r="N1595" s="1" t="e">
        <f ca="1">IF(AND(M1595&lt;&gt; "", COUNTIF(SAP!#REF!,M1595)&gt;0),"Matched", "")</f>
        <v>#REF!</v>
      </c>
      <c r="O1595" s="1" t="str">
        <f t="shared" si="86"/>
        <v/>
      </c>
      <c r="P1595" s="1" t="e">
        <f ca="1">IF(AND(O1595&lt;&gt; "", COUNTIF(SAP!#REF!,O1595)&gt;0),"Matched", "")</f>
        <v>#REF!</v>
      </c>
      <c r="Q1595" s="1" t="str">
        <f ca="1">IF(D1595="AC","Logic4"&amp;"_"&amp;TEXT(C1595,"dd.mm.yyyy") &amp;"_"&amp; 1481716.58,"")</f>
        <v>Logic4_11.02.2020_1481716.58</v>
      </c>
      <c r="R1595" s="1" t="e">
        <f ca="1">IF(AND(Q1595&lt;&gt; "", COUNTIF(SAP!#REF!,Q1595)&gt;0),"Matched", "")</f>
        <v>#REF!</v>
      </c>
    </row>
    <row r="1596" spans="1:20">
      <c r="A1596" s="9">
        <v>11563327</v>
      </c>
      <c r="B1596" s="10">
        <v>43872</v>
      </c>
      <c r="C1596" s="10">
        <v>43872</v>
      </c>
      <c r="D1596" s="11" t="s">
        <v>10</v>
      </c>
      <c r="E1596" s="11">
        <v>0</v>
      </c>
      <c r="F1596" s="11">
        <v>0</v>
      </c>
      <c r="G1596" s="11">
        <v>1100</v>
      </c>
      <c r="H1596" s="11">
        <v>8512.4</v>
      </c>
      <c r="I1596" s="11" t="s">
        <v>11</v>
      </c>
      <c r="J1596" s="11" t="s">
        <v>12</v>
      </c>
      <c r="K1596" s="1" t="str">
        <f t="shared" si="82"/>
        <v/>
      </c>
      <c r="L1596" s="1" t="e">
        <f ca="1">IF(AND(K1596&lt;&gt; "", COUNTIF(SAP!#REF!,K1596)&gt;0),"Matched", "")</f>
        <v>#REF!</v>
      </c>
      <c r="M1596" s="1" t="str">
        <f t="shared" si="85"/>
        <v/>
      </c>
      <c r="N1596" s="1" t="e">
        <f ca="1">IF(AND(M1596&lt;&gt; "", COUNTIF(SAP!#REF!,M1596)&gt;0),"Matched", "")</f>
        <v>#REF!</v>
      </c>
      <c r="O1596" s="1" t="str">
        <f t="shared" si="86"/>
        <v/>
      </c>
      <c r="P1596" s="1" t="e">
        <f ca="1">IF(AND(O1596&lt;&gt; "", COUNTIF(SAP!#REF!,O1596)&gt;0),"Matched", "")</f>
        <v>#REF!</v>
      </c>
      <c r="Q1596" s="1" t="str">
        <f ca="1">IF(D1596="AC","Logic4"&amp;"_"&amp;TEXT(C1596,"dd.mm.yyyy") &amp;"_"&amp; 1481716.58,"")</f>
        <v>Logic4_11.02.2020_1481716.58</v>
      </c>
      <c r="R1596" s="1" t="e">
        <f ca="1">IF(AND(Q1596&lt;&gt; "", COUNTIF(SAP!#REF!,Q1596)&gt;0),"Matched", "")</f>
        <v>#REF!</v>
      </c>
    </row>
    <row r="1597" spans="1:20">
      <c r="A1597" s="13">
        <v>11563327</v>
      </c>
      <c r="B1597" s="14">
        <v>43872</v>
      </c>
      <c r="C1597" s="14">
        <v>43872</v>
      </c>
      <c r="D1597" s="15" t="s">
        <v>10</v>
      </c>
      <c r="E1597" s="15">
        <v>0</v>
      </c>
      <c r="F1597" s="15">
        <v>0</v>
      </c>
      <c r="G1597" s="15">
        <v>1450</v>
      </c>
      <c r="H1597" s="15">
        <v>9962.4</v>
      </c>
      <c r="I1597" s="15" t="s">
        <v>11</v>
      </c>
      <c r="J1597" s="15" t="s">
        <v>12</v>
      </c>
      <c r="K1597" s="1" t="str">
        <f t="shared" si="82"/>
        <v/>
      </c>
      <c r="L1597" s="1" t="e">
        <f ca="1">IF(AND(K1597&lt;&gt; "", COUNTIF(SAP!#REF!,K1597)&gt;0),"Matched", "")</f>
        <v>#REF!</v>
      </c>
      <c r="M1597" s="1" t="str">
        <f t="shared" si="85"/>
        <v/>
      </c>
      <c r="N1597" s="1" t="e">
        <f ca="1">IF(AND(M1597&lt;&gt; "", COUNTIF(SAP!#REF!,M1597)&gt;0),"Matched", "")</f>
        <v>#REF!</v>
      </c>
      <c r="O1597" s="1" t="str">
        <f t="shared" si="86"/>
        <v/>
      </c>
      <c r="P1597" s="1" t="e">
        <f ca="1">IF(AND(O1597&lt;&gt; "", COUNTIF(SAP!#REF!,O1597)&gt;0),"Matched", "")</f>
        <v>#REF!</v>
      </c>
      <c r="Q1597" s="1" t="str">
        <f ca="1">IF(D1597="AC","Logic4"&amp;"_"&amp;TEXT(C1597,"dd.mm.yyyy") &amp;"_"&amp; 1481716.58,"")</f>
        <v>Logic4_11.02.2020_1481716.58</v>
      </c>
      <c r="R1597" s="1" t="e">
        <f ca="1">IF(AND(Q1597&lt;&gt; "", COUNTIF(SAP!#REF!,Q1597)&gt;0),"Matched", "")</f>
        <v>#REF!</v>
      </c>
    </row>
    <row r="1598" spans="1:20">
      <c r="A1598" s="9">
        <v>11563327</v>
      </c>
      <c r="B1598" s="10">
        <v>43872</v>
      </c>
      <c r="C1598" s="10">
        <v>43872</v>
      </c>
      <c r="D1598" s="11" t="s">
        <v>10</v>
      </c>
      <c r="E1598" s="11">
        <v>0</v>
      </c>
      <c r="F1598" s="11">
        <v>0</v>
      </c>
      <c r="G1598" s="11">
        <v>1500</v>
      </c>
      <c r="H1598" s="11">
        <v>11462.4</v>
      </c>
      <c r="I1598" s="11" t="s">
        <v>11</v>
      </c>
      <c r="J1598" s="11" t="s">
        <v>12</v>
      </c>
      <c r="K1598" s="1" t="str">
        <f t="shared" si="82"/>
        <v/>
      </c>
      <c r="L1598" s="1" t="e">
        <f ca="1">IF(AND(K1598&lt;&gt; "", COUNTIF(SAP!#REF!,K1598)&gt;0),"Matched", "")</f>
        <v>#REF!</v>
      </c>
      <c r="M1598" s="1" t="str">
        <f t="shared" si="85"/>
        <v/>
      </c>
      <c r="N1598" s="1" t="e">
        <f ca="1">IF(AND(M1598&lt;&gt; "", COUNTIF(SAP!#REF!,M1598)&gt;0),"Matched", "")</f>
        <v>#REF!</v>
      </c>
      <c r="O1598" s="1" t="str">
        <f t="shared" si="86"/>
        <v/>
      </c>
      <c r="P1598" s="1" t="e">
        <f ca="1">IF(AND(O1598&lt;&gt; "", COUNTIF(SAP!#REF!,O1598)&gt;0),"Matched", "")</f>
        <v>#REF!</v>
      </c>
      <c r="Q1598" s="1" t="str">
        <f ca="1">IF(D1598="AC","Logic4"&amp;"_"&amp;TEXT(C1598,"dd.mm.yyyy") &amp;"_"&amp; 1481716.58,"")</f>
        <v>Logic4_11.02.2020_1481716.58</v>
      </c>
      <c r="R1598" s="1" t="e">
        <f ca="1">IF(AND(Q1598&lt;&gt; "", COUNTIF(SAP!#REF!,Q1598)&gt;0),"Matched", "")</f>
        <v>#REF!</v>
      </c>
    </row>
    <row r="1599" spans="1:20">
      <c r="A1599" s="13">
        <v>11563327</v>
      </c>
      <c r="B1599" s="14">
        <v>43872</v>
      </c>
      <c r="C1599" s="14">
        <v>43872</v>
      </c>
      <c r="D1599" s="15" t="s">
        <v>10</v>
      </c>
      <c r="E1599" s="15">
        <v>0</v>
      </c>
      <c r="F1599" s="15">
        <v>0</v>
      </c>
      <c r="G1599" s="15">
        <v>1500</v>
      </c>
      <c r="H1599" s="15">
        <v>12962.4</v>
      </c>
      <c r="I1599" s="15" t="s">
        <v>11</v>
      </c>
      <c r="J1599" s="15" t="s">
        <v>12</v>
      </c>
      <c r="K1599" s="1" t="str">
        <f t="shared" si="82"/>
        <v/>
      </c>
      <c r="L1599" s="1" t="e">
        <f ca="1">IF(AND(K1599&lt;&gt; "", COUNTIF(SAP!#REF!,K1599)&gt;0),"Matched", "")</f>
        <v>#REF!</v>
      </c>
      <c r="M1599" s="1" t="str">
        <f t="shared" si="85"/>
        <v/>
      </c>
      <c r="N1599" s="1" t="e">
        <f ca="1">IF(AND(M1599&lt;&gt; "", COUNTIF(SAP!#REF!,M1599)&gt;0),"Matched", "")</f>
        <v>#REF!</v>
      </c>
      <c r="O1599" s="1" t="str">
        <f t="shared" si="86"/>
        <v/>
      </c>
      <c r="P1599" s="1" t="e">
        <f ca="1">IF(AND(O1599&lt;&gt; "", COUNTIF(SAP!#REF!,O1599)&gt;0),"Matched", "")</f>
        <v>#REF!</v>
      </c>
      <c r="Q1599" s="1" t="str">
        <f ca="1">IF(D1599="AC","Logic4"&amp;"_"&amp;TEXT(C1599,"dd.mm.yyyy") &amp;"_"&amp; 1481716.58,"")</f>
        <v>Logic4_11.02.2020_1481716.58</v>
      </c>
      <c r="R1599" s="1" t="e">
        <f ca="1">IF(AND(Q1599&lt;&gt; "", COUNTIF(SAP!#REF!,Q1599)&gt;0),"Matched", "")</f>
        <v>#REF!</v>
      </c>
    </row>
    <row r="1600" spans="1:20">
      <c r="A1600" s="9">
        <v>11563327</v>
      </c>
      <c r="B1600" s="10">
        <v>43872</v>
      </c>
      <c r="C1600" s="10">
        <v>43872</v>
      </c>
      <c r="D1600" s="11" t="s">
        <v>10</v>
      </c>
      <c r="E1600" s="11">
        <v>0</v>
      </c>
      <c r="F1600" s="11">
        <v>0</v>
      </c>
      <c r="G1600" s="11">
        <v>1530</v>
      </c>
      <c r="H1600" s="11">
        <v>14492.4</v>
      </c>
      <c r="I1600" s="11" t="s">
        <v>11</v>
      </c>
      <c r="J1600" s="11" t="s">
        <v>12</v>
      </c>
      <c r="K1600" s="1" t="str">
        <f t="shared" si="82"/>
        <v/>
      </c>
      <c r="L1600" s="1" t="e">
        <f ca="1">IF(AND(K1600&lt;&gt; "", COUNTIF(SAP!#REF!,K1600)&gt;0),"Matched", "")</f>
        <v>#REF!</v>
      </c>
      <c r="M1600" s="1" t="str">
        <f t="shared" si="85"/>
        <v/>
      </c>
      <c r="N1600" s="1" t="e">
        <f ca="1">IF(AND(M1600&lt;&gt; "", COUNTIF(SAP!#REF!,M1600)&gt;0),"Matched", "")</f>
        <v>#REF!</v>
      </c>
      <c r="O1600" s="1" t="str">
        <f t="shared" si="86"/>
        <v/>
      </c>
      <c r="P1600" s="1" t="e">
        <f ca="1">IF(AND(O1600&lt;&gt; "", COUNTIF(SAP!#REF!,O1600)&gt;0),"Matched", "")</f>
        <v>#REF!</v>
      </c>
      <c r="Q1600" s="1" t="str">
        <f ca="1">IF(D1600="AC","Logic4"&amp;"_"&amp;TEXT(C1600,"dd.mm.yyyy") &amp;"_"&amp; 1481716.58,"")</f>
        <v>Logic4_11.02.2020_1481716.58</v>
      </c>
      <c r="R1600" s="1" t="e">
        <f ca="1">IF(AND(Q1600&lt;&gt; "", COUNTIF(SAP!#REF!,Q1600)&gt;0),"Matched", "")</f>
        <v>#REF!</v>
      </c>
    </row>
    <row r="1601" spans="1:18">
      <c r="A1601" s="13">
        <v>11563327</v>
      </c>
      <c r="B1601" s="14">
        <v>43872</v>
      </c>
      <c r="C1601" s="14">
        <v>43872</v>
      </c>
      <c r="D1601" s="15" t="s">
        <v>10</v>
      </c>
      <c r="E1601" s="15">
        <v>0</v>
      </c>
      <c r="F1601" s="15">
        <v>0</v>
      </c>
      <c r="G1601" s="15">
        <v>1640</v>
      </c>
      <c r="H1601" s="15">
        <v>16132.4</v>
      </c>
      <c r="I1601" s="15" t="s">
        <v>11</v>
      </c>
      <c r="J1601" s="15" t="s">
        <v>12</v>
      </c>
      <c r="K1601" s="1" t="str">
        <f t="shared" si="82"/>
        <v/>
      </c>
      <c r="L1601" s="1" t="e">
        <f ca="1">IF(AND(K1601&lt;&gt; "", COUNTIF(SAP!#REF!,K1601)&gt;0),"Matched", "")</f>
        <v>#REF!</v>
      </c>
      <c r="M1601" s="1" t="str">
        <f t="shared" si="85"/>
        <v/>
      </c>
      <c r="N1601" s="1" t="e">
        <f ca="1">IF(AND(M1601&lt;&gt; "", COUNTIF(SAP!#REF!,M1601)&gt;0),"Matched", "")</f>
        <v>#REF!</v>
      </c>
      <c r="O1601" s="1" t="str">
        <f t="shared" si="86"/>
        <v/>
      </c>
      <c r="P1601" s="1" t="e">
        <f ca="1">IF(AND(O1601&lt;&gt; "", COUNTIF(SAP!#REF!,O1601)&gt;0),"Matched", "")</f>
        <v>#REF!</v>
      </c>
      <c r="Q1601" s="1" t="str">
        <f ca="1">IF(D1601="AC","Logic4"&amp;"_"&amp;TEXT(C1601,"dd.mm.yyyy") &amp;"_"&amp; 1481716.58,"")</f>
        <v>Logic4_11.02.2020_1481716.58</v>
      </c>
      <c r="R1601" s="1" t="e">
        <f ca="1">IF(AND(Q1601&lt;&gt; "", COUNTIF(SAP!#REF!,Q1601)&gt;0),"Matched", "")</f>
        <v>#REF!</v>
      </c>
    </row>
    <row r="1602" spans="1:18">
      <c r="A1602" s="9">
        <v>11563327</v>
      </c>
      <c r="B1602" s="10">
        <v>43872</v>
      </c>
      <c r="C1602" s="10">
        <v>43872</v>
      </c>
      <c r="D1602" s="11" t="s">
        <v>10</v>
      </c>
      <c r="E1602" s="11">
        <v>0</v>
      </c>
      <c r="F1602" s="11">
        <v>0</v>
      </c>
      <c r="G1602" s="11">
        <v>1710.1</v>
      </c>
      <c r="H1602" s="11">
        <v>17842.5</v>
      </c>
      <c r="I1602" s="11" t="s">
        <v>11</v>
      </c>
      <c r="J1602" s="11" t="s">
        <v>12</v>
      </c>
      <c r="K1602" s="1" t="str">
        <f t="shared" si="82"/>
        <v/>
      </c>
      <c r="L1602" s="1" t="e">
        <f ca="1">IF(AND(K1602&lt;&gt; "", COUNTIF(SAP!#REF!,K1602)&gt;0),"Matched", "")</f>
        <v>#REF!</v>
      </c>
      <c r="M1602" s="1" t="str">
        <f t="shared" si="85"/>
        <v/>
      </c>
      <c r="N1602" s="1" t="e">
        <f ca="1">IF(AND(M1602&lt;&gt; "", COUNTIF(SAP!#REF!,M1602)&gt;0),"Matched", "")</f>
        <v>#REF!</v>
      </c>
      <c r="O1602" s="1" t="str">
        <f t="shared" si="86"/>
        <v/>
      </c>
      <c r="P1602" s="1" t="e">
        <f ca="1">IF(AND(O1602&lt;&gt; "", COUNTIF(SAP!#REF!,O1602)&gt;0),"Matched", "")</f>
        <v>#REF!</v>
      </c>
      <c r="Q1602" s="1" t="str">
        <f ca="1">IF(D1602="AC","Logic4"&amp;"_"&amp;TEXT(C1602,"dd.mm.yyyy") &amp;"_"&amp; 1481716.58,"")</f>
        <v>Logic4_11.02.2020_1481716.58</v>
      </c>
      <c r="R1602" s="1" t="e">
        <f ca="1">IF(AND(Q1602&lt;&gt; "", COUNTIF(SAP!#REF!,Q1602)&gt;0),"Matched", "")</f>
        <v>#REF!</v>
      </c>
    </row>
    <row r="1603" spans="1:18">
      <c r="A1603" s="13">
        <v>11563327</v>
      </c>
      <c r="B1603" s="14">
        <v>43872</v>
      </c>
      <c r="C1603" s="14">
        <v>43872</v>
      </c>
      <c r="D1603" s="15" t="s">
        <v>10</v>
      </c>
      <c r="E1603" s="15">
        <v>0</v>
      </c>
      <c r="F1603" s="15">
        <v>0</v>
      </c>
      <c r="G1603" s="15">
        <v>1760</v>
      </c>
      <c r="H1603" s="15">
        <v>19602.5</v>
      </c>
      <c r="I1603" s="15" t="s">
        <v>11</v>
      </c>
      <c r="J1603" s="15" t="s">
        <v>12</v>
      </c>
      <c r="K1603" s="1" t="str">
        <f t="shared" ref="K1603:K1666" si="87">IF(D1603="TF","Logic1"&amp;"_"&amp;TEXT(C1603, "mm") &amp;"_"&amp; F1603,"")</f>
        <v/>
      </c>
      <c r="L1603" s="1" t="e">
        <f ca="1">IF(AND(K1603&lt;&gt; "", COUNTIF(SAP!#REF!,K1603)&gt;0),"Matched", "")</f>
        <v>#REF!</v>
      </c>
      <c r="M1603" s="1" t="str">
        <f t="shared" si="85"/>
        <v/>
      </c>
      <c r="N1603" s="1" t="e">
        <f ca="1">IF(AND(M1603&lt;&gt; "", COUNTIF(SAP!#REF!,M1603)&gt;0),"Matched", "")</f>
        <v>#REF!</v>
      </c>
      <c r="O1603" s="1" t="str">
        <f t="shared" si="86"/>
        <v/>
      </c>
      <c r="P1603" s="1" t="e">
        <f ca="1">IF(AND(O1603&lt;&gt; "", COUNTIF(SAP!#REF!,O1603)&gt;0),"Matched", "")</f>
        <v>#REF!</v>
      </c>
      <c r="Q1603" s="1" t="str">
        <f ca="1">IF(D1603="AC","Logic4"&amp;"_"&amp;TEXT(C1603,"dd.mm.yyyy") &amp;"_"&amp; 1481716.58,"")</f>
        <v>Logic4_11.02.2020_1481716.58</v>
      </c>
      <c r="R1603" s="1" t="e">
        <f ca="1">IF(AND(Q1603&lt;&gt; "", COUNTIF(SAP!#REF!,Q1603)&gt;0),"Matched", "")</f>
        <v>#REF!</v>
      </c>
    </row>
    <row r="1604" spans="1:18">
      <c r="A1604" s="9">
        <v>11563327</v>
      </c>
      <c r="B1604" s="10">
        <v>43872</v>
      </c>
      <c r="C1604" s="10">
        <v>43872</v>
      </c>
      <c r="D1604" s="11" t="s">
        <v>10</v>
      </c>
      <c r="E1604" s="11">
        <v>0</v>
      </c>
      <c r="F1604" s="11">
        <v>0</v>
      </c>
      <c r="G1604" s="11">
        <v>1909</v>
      </c>
      <c r="H1604" s="11">
        <v>21511.5</v>
      </c>
      <c r="I1604" s="11" t="s">
        <v>11</v>
      </c>
      <c r="J1604" s="11" t="s">
        <v>12</v>
      </c>
      <c r="K1604" s="1" t="str">
        <f t="shared" si="87"/>
        <v/>
      </c>
      <c r="L1604" s="1" t="e">
        <f ca="1">IF(AND(K1604&lt;&gt; "", COUNTIF(SAP!#REF!,K1604)&gt;0),"Matched", "")</f>
        <v>#REF!</v>
      </c>
      <c r="M1604" s="1" t="str">
        <f t="shared" si="85"/>
        <v/>
      </c>
      <c r="N1604" s="1" t="e">
        <f ca="1">IF(AND(M1604&lt;&gt; "", COUNTIF(SAP!#REF!,M1604)&gt;0),"Matched", "")</f>
        <v>#REF!</v>
      </c>
      <c r="O1604" s="1" t="str">
        <f t="shared" si="86"/>
        <v/>
      </c>
      <c r="P1604" s="1" t="e">
        <f ca="1">IF(AND(O1604&lt;&gt; "", COUNTIF(SAP!#REF!,O1604)&gt;0),"Matched", "")</f>
        <v>#REF!</v>
      </c>
      <c r="Q1604" s="1" t="str">
        <f ca="1">IF(D1604="AC","Logic4"&amp;"_"&amp;TEXT(C1604,"dd.mm.yyyy") &amp;"_"&amp; 1481716.58,"")</f>
        <v>Logic4_11.02.2020_1481716.58</v>
      </c>
      <c r="R1604" s="1" t="e">
        <f ca="1">IF(AND(Q1604&lt;&gt; "", COUNTIF(SAP!#REF!,Q1604)&gt;0),"Matched", "")</f>
        <v>#REF!</v>
      </c>
    </row>
    <row r="1605" spans="1:18">
      <c r="A1605" s="13">
        <v>11563327</v>
      </c>
      <c r="B1605" s="14">
        <v>43872</v>
      </c>
      <c r="C1605" s="14">
        <v>43872</v>
      </c>
      <c r="D1605" s="15" t="s">
        <v>10</v>
      </c>
      <c r="E1605" s="15">
        <v>0</v>
      </c>
      <c r="F1605" s="15">
        <v>0</v>
      </c>
      <c r="G1605" s="15">
        <v>1950</v>
      </c>
      <c r="H1605" s="15">
        <v>23461.5</v>
      </c>
      <c r="I1605" s="15" t="s">
        <v>11</v>
      </c>
      <c r="J1605" s="15" t="s">
        <v>12</v>
      </c>
      <c r="K1605" s="1" t="str">
        <f t="shared" si="87"/>
        <v/>
      </c>
      <c r="L1605" s="1" t="e">
        <f ca="1">IF(AND(K1605&lt;&gt; "", COUNTIF(SAP!#REF!,K1605)&gt;0),"Matched", "")</f>
        <v>#REF!</v>
      </c>
      <c r="M1605" s="1" t="str">
        <f t="shared" si="85"/>
        <v/>
      </c>
      <c r="N1605" s="1" t="e">
        <f ca="1">IF(AND(M1605&lt;&gt; "", COUNTIF(SAP!#REF!,M1605)&gt;0),"Matched", "")</f>
        <v>#REF!</v>
      </c>
      <c r="O1605" s="1" t="str">
        <f t="shared" si="86"/>
        <v/>
      </c>
      <c r="P1605" s="1" t="e">
        <f ca="1">IF(AND(O1605&lt;&gt; "", COUNTIF(SAP!#REF!,O1605)&gt;0),"Matched", "")</f>
        <v>#REF!</v>
      </c>
      <c r="Q1605" s="1" t="str">
        <f ca="1">IF(D1605="AC","Logic4"&amp;"_"&amp;TEXT(C1605,"dd.mm.yyyy") &amp;"_"&amp; 1481716.58,"")</f>
        <v>Logic4_11.02.2020_1481716.58</v>
      </c>
      <c r="R1605" s="1" t="e">
        <f ca="1">IF(AND(Q1605&lt;&gt; "", COUNTIF(SAP!#REF!,Q1605)&gt;0),"Matched", "")</f>
        <v>#REF!</v>
      </c>
    </row>
    <row r="1606" spans="1:18">
      <c r="A1606" s="9">
        <v>11563327</v>
      </c>
      <c r="B1606" s="10">
        <v>43872</v>
      </c>
      <c r="C1606" s="10">
        <v>43872</v>
      </c>
      <c r="D1606" s="11" t="s">
        <v>10</v>
      </c>
      <c r="E1606" s="11">
        <v>0</v>
      </c>
      <c r="F1606" s="11">
        <v>0</v>
      </c>
      <c r="G1606" s="11">
        <v>2000</v>
      </c>
      <c r="H1606" s="11">
        <v>25461.5</v>
      </c>
      <c r="I1606" s="11" t="s">
        <v>11</v>
      </c>
      <c r="J1606" s="11" t="s">
        <v>12</v>
      </c>
      <c r="K1606" s="1" t="str">
        <f t="shared" si="87"/>
        <v/>
      </c>
      <c r="L1606" s="1" t="e">
        <f ca="1">IF(AND(K1606&lt;&gt; "", COUNTIF(SAP!#REF!,K1606)&gt;0),"Matched", "")</f>
        <v>#REF!</v>
      </c>
      <c r="M1606" s="1" t="str">
        <f t="shared" si="85"/>
        <v/>
      </c>
      <c r="N1606" s="1" t="e">
        <f ca="1">IF(AND(M1606&lt;&gt; "", COUNTIF(SAP!#REF!,M1606)&gt;0),"Matched", "")</f>
        <v>#REF!</v>
      </c>
      <c r="O1606" s="1" t="str">
        <f t="shared" si="86"/>
        <v/>
      </c>
      <c r="P1606" s="1" t="e">
        <f ca="1">IF(AND(O1606&lt;&gt; "", COUNTIF(SAP!#REF!,O1606)&gt;0),"Matched", "")</f>
        <v>#REF!</v>
      </c>
      <c r="Q1606" s="1" t="str">
        <f ca="1">IF(D1606="AC","Logic4"&amp;"_"&amp;TEXT(C1606,"dd.mm.yyyy") &amp;"_"&amp; 1481716.58,"")</f>
        <v>Logic4_11.02.2020_1481716.58</v>
      </c>
      <c r="R1606" s="1" t="e">
        <f ca="1">IF(AND(Q1606&lt;&gt; "", COUNTIF(SAP!#REF!,Q1606)&gt;0),"Matched", "")</f>
        <v>#REF!</v>
      </c>
    </row>
    <row r="1607" spans="1:18">
      <c r="A1607" s="13">
        <v>11563327</v>
      </c>
      <c r="B1607" s="14">
        <v>43872</v>
      </c>
      <c r="C1607" s="14">
        <v>43872</v>
      </c>
      <c r="D1607" s="15" t="s">
        <v>10</v>
      </c>
      <c r="E1607" s="15">
        <v>0</v>
      </c>
      <c r="F1607" s="15">
        <v>0</v>
      </c>
      <c r="G1607" s="15">
        <v>2004.9</v>
      </c>
      <c r="H1607" s="15">
        <v>27466.400000000001</v>
      </c>
      <c r="I1607" s="15" t="s">
        <v>11</v>
      </c>
      <c r="J1607" s="15" t="s">
        <v>12</v>
      </c>
      <c r="K1607" s="1" t="str">
        <f t="shared" si="87"/>
        <v/>
      </c>
      <c r="L1607" s="1" t="e">
        <f ca="1">IF(AND(K1607&lt;&gt; "", COUNTIF(SAP!#REF!,K1607)&gt;0),"Matched", "")</f>
        <v>#REF!</v>
      </c>
      <c r="M1607" s="1" t="str">
        <f t="shared" si="85"/>
        <v/>
      </c>
      <c r="N1607" s="1" t="e">
        <f ca="1">IF(AND(M1607&lt;&gt; "", COUNTIF(SAP!#REF!,M1607)&gt;0),"Matched", "")</f>
        <v>#REF!</v>
      </c>
      <c r="O1607" s="1" t="str">
        <f t="shared" si="86"/>
        <v/>
      </c>
      <c r="P1607" s="1" t="e">
        <f ca="1">IF(AND(O1607&lt;&gt; "", COUNTIF(SAP!#REF!,O1607)&gt;0),"Matched", "")</f>
        <v>#REF!</v>
      </c>
      <c r="Q1607" s="1" t="str">
        <f ca="1">IF(D1607="AC","Logic4"&amp;"_"&amp;TEXT(C1607,"dd.mm.yyyy") &amp;"_"&amp; 1481716.58,"")</f>
        <v>Logic4_11.02.2020_1481716.58</v>
      </c>
      <c r="R1607" s="1" t="e">
        <f ca="1">IF(AND(Q1607&lt;&gt; "", COUNTIF(SAP!#REF!,Q1607)&gt;0),"Matched", "")</f>
        <v>#REF!</v>
      </c>
    </row>
    <row r="1608" spans="1:18">
      <c r="A1608" s="9">
        <v>11563327</v>
      </c>
      <c r="B1608" s="10">
        <v>43872</v>
      </c>
      <c r="C1608" s="10">
        <v>43872</v>
      </c>
      <c r="D1608" s="11" t="s">
        <v>10</v>
      </c>
      <c r="E1608" s="11">
        <v>0</v>
      </c>
      <c r="F1608" s="11">
        <v>0</v>
      </c>
      <c r="G1608" s="11">
        <v>2064.6</v>
      </c>
      <c r="H1608" s="11">
        <v>29531</v>
      </c>
      <c r="I1608" s="11" t="s">
        <v>11</v>
      </c>
      <c r="J1608" s="11" t="s">
        <v>12</v>
      </c>
      <c r="K1608" s="1" t="str">
        <f t="shared" si="87"/>
        <v/>
      </c>
      <c r="L1608" s="1" t="e">
        <f ca="1">IF(AND(K1608&lt;&gt; "", COUNTIF(SAP!#REF!,K1608)&gt;0),"Matched", "")</f>
        <v>#REF!</v>
      </c>
      <c r="M1608" s="1" t="str">
        <f t="shared" si="85"/>
        <v/>
      </c>
      <c r="N1608" s="1" t="e">
        <f ca="1">IF(AND(M1608&lt;&gt; "", COUNTIF(SAP!#REF!,M1608)&gt;0),"Matched", "")</f>
        <v>#REF!</v>
      </c>
      <c r="O1608" s="1" t="str">
        <f t="shared" si="86"/>
        <v/>
      </c>
      <c r="P1608" s="1" t="e">
        <f ca="1">IF(AND(O1608&lt;&gt; "", COUNTIF(SAP!#REF!,O1608)&gt;0),"Matched", "")</f>
        <v>#REF!</v>
      </c>
      <c r="Q1608" s="1" t="str">
        <f ca="1">IF(D1608="AC","Logic4"&amp;"_"&amp;TEXT(C1608,"dd.mm.yyyy") &amp;"_"&amp; 1481716.58,"")</f>
        <v>Logic4_11.02.2020_1481716.58</v>
      </c>
      <c r="R1608" s="1" t="e">
        <f ca="1">IF(AND(Q1608&lt;&gt; "", COUNTIF(SAP!#REF!,Q1608)&gt;0),"Matched", "")</f>
        <v>#REF!</v>
      </c>
    </row>
    <row r="1609" spans="1:18">
      <c r="A1609" s="13">
        <v>11563327</v>
      </c>
      <c r="B1609" s="14">
        <v>43872</v>
      </c>
      <c r="C1609" s="14">
        <v>43872</v>
      </c>
      <c r="D1609" s="15" t="s">
        <v>10</v>
      </c>
      <c r="E1609" s="15">
        <v>0</v>
      </c>
      <c r="F1609" s="15">
        <v>0</v>
      </c>
      <c r="G1609" s="15">
        <v>2070</v>
      </c>
      <c r="H1609" s="15">
        <v>31601</v>
      </c>
      <c r="I1609" s="15" t="s">
        <v>11</v>
      </c>
      <c r="J1609" s="15" t="s">
        <v>12</v>
      </c>
      <c r="K1609" s="1" t="str">
        <f t="shared" si="87"/>
        <v/>
      </c>
      <c r="L1609" s="1" t="e">
        <f ca="1">IF(AND(K1609&lt;&gt; "", COUNTIF(SAP!#REF!,K1609)&gt;0),"Matched", "")</f>
        <v>#REF!</v>
      </c>
      <c r="M1609" s="1" t="str">
        <f t="shared" si="85"/>
        <v/>
      </c>
      <c r="N1609" s="1" t="e">
        <f ca="1">IF(AND(M1609&lt;&gt; "", COUNTIF(SAP!#REF!,M1609)&gt;0),"Matched", "")</f>
        <v>#REF!</v>
      </c>
      <c r="O1609" s="1" t="str">
        <f t="shared" si="86"/>
        <v/>
      </c>
      <c r="P1609" s="1" t="e">
        <f ca="1">IF(AND(O1609&lt;&gt; "", COUNTIF(SAP!#REF!,O1609)&gt;0),"Matched", "")</f>
        <v>#REF!</v>
      </c>
      <c r="Q1609" s="1" t="str">
        <f ca="1">IF(D1609="AC","Logic4"&amp;"_"&amp;TEXT(C1609,"dd.mm.yyyy") &amp;"_"&amp; 1481716.58,"")</f>
        <v>Logic4_11.02.2020_1481716.58</v>
      </c>
      <c r="R1609" s="1" t="e">
        <f ca="1">IF(AND(Q1609&lt;&gt; "", COUNTIF(SAP!#REF!,Q1609)&gt;0),"Matched", "")</f>
        <v>#REF!</v>
      </c>
    </row>
    <row r="1610" spans="1:18">
      <c r="A1610" s="9">
        <v>11563327</v>
      </c>
      <c r="B1610" s="10">
        <v>43872</v>
      </c>
      <c r="C1610" s="10">
        <v>43872</v>
      </c>
      <c r="D1610" s="11" t="s">
        <v>10</v>
      </c>
      <c r="E1610" s="11">
        <v>0</v>
      </c>
      <c r="F1610" s="11">
        <v>0</v>
      </c>
      <c r="G1610" s="11">
        <v>2100</v>
      </c>
      <c r="H1610" s="11">
        <v>33701</v>
      </c>
      <c r="I1610" s="11" t="s">
        <v>11</v>
      </c>
      <c r="J1610" s="11" t="s">
        <v>12</v>
      </c>
      <c r="K1610" s="1" t="str">
        <f t="shared" si="87"/>
        <v/>
      </c>
      <c r="L1610" s="1" t="e">
        <f ca="1">IF(AND(K1610&lt;&gt; "", COUNTIF(SAP!#REF!,K1610)&gt;0),"Matched", "")</f>
        <v>#REF!</v>
      </c>
      <c r="M1610" s="1" t="str">
        <f t="shared" si="85"/>
        <v/>
      </c>
      <c r="N1610" s="1" t="e">
        <f ca="1">IF(AND(M1610&lt;&gt; "", COUNTIF(SAP!#REF!,M1610)&gt;0),"Matched", "")</f>
        <v>#REF!</v>
      </c>
      <c r="O1610" s="1" t="str">
        <f t="shared" si="86"/>
        <v/>
      </c>
      <c r="P1610" s="1" t="e">
        <f ca="1">IF(AND(O1610&lt;&gt; "", COUNTIF(SAP!#REF!,O1610)&gt;0),"Matched", "")</f>
        <v>#REF!</v>
      </c>
      <c r="Q1610" s="1" t="str">
        <f ca="1">IF(D1610="AC","Logic4"&amp;"_"&amp;TEXT(C1610,"dd.mm.yyyy") &amp;"_"&amp; 1481716.58,"")</f>
        <v>Logic4_11.02.2020_1481716.58</v>
      </c>
      <c r="R1610" s="1" t="e">
        <f ca="1">IF(AND(Q1610&lt;&gt; "", COUNTIF(SAP!#REF!,Q1610)&gt;0),"Matched", "")</f>
        <v>#REF!</v>
      </c>
    </row>
    <row r="1611" spans="1:18">
      <c r="A1611" s="13">
        <v>11563327</v>
      </c>
      <c r="B1611" s="14">
        <v>43872</v>
      </c>
      <c r="C1611" s="14">
        <v>43872</v>
      </c>
      <c r="D1611" s="15" t="s">
        <v>10</v>
      </c>
      <c r="E1611" s="15">
        <v>0</v>
      </c>
      <c r="F1611" s="15">
        <v>0</v>
      </c>
      <c r="G1611" s="15">
        <v>2100.91</v>
      </c>
      <c r="H1611" s="15">
        <v>35801.910000000003</v>
      </c>
      <c r="I1611" s="15" t="s">
        <v>11</v>
      </c>
      <c r="J1611" s="15" t="s">
        <v>12</v>
      </c>
      <c r="K1611" s="1" t="str">
        <f t="shared" si="87"/>
        <v/>
      </c>
      <c r="L1611" s="1" t="e">
        <f ca="1">IF(AND(K1611&lt;&gt; "", COUNTIF(SAP!#REF!,K1611)&gt;0),"Matched", "")</f>
        <v>#REF!</v>
      </c>
      <c r="M1611" s="1" t="str">
        <f t="shared" si="85"/>
        <v/>
      </c>
      <c r="N1611" s="1" t="e">
        <f ca="1">IF(AND(M1611&lt;&gt; "", COUNTIF(SAP!#REF!,M1611)&gt;0),"Matched", "")</f>
        <v>#REF!</v>
      </c>
      <c r="O1611" s="1" t="str">
        <f t="shared" si="86"/>
        <v/>
      </c>
      <c r="P1611" s="1" t="e">
        <f ca="1">IF(AND(O1611&lt;&gt; "", COUNTIF(SAP!#REF!,O1611)&gt;0),"Matched", "")</f>
        <v>#REF!</v>
      </c>
      <c r="Q1611" s="1" t="str">
        <f ca="1">IF(D1611="AC","Logic4"&amp;"_"&amp;TEXT(C1611,"dd.mm.yyyy") &amp;"_"&amp; 1481716.58,"")</f>
        <v>Logic4_11.02.2020_1481716.58</v>
      </c>
      <c r="R1611" s="1" t="e">
        <f ca="1">IF(AND(Q1611&lt;&gt; "", COUNTIF(SAP!#REF!,Q1611)&gt;0),"Matched", "")</f>
        <v>#REF!</v>
      </c>
    </row>
    <row r="1612" spans="1:18">
      <c r="A1612" s="9">
        <v>11563327</v>
      </c>
      <c r="B1612" s="10">
        <v>43872</v>
      </c>
      <c r="C1612" s="10">
        <v>43872</v>
      </c>
      <c r="D1612" s="11" t="s">
        <v>10</v>
      </c>
      <c r="E1612" s="11">
        <v>0</v>
      </c>
      <c r="F1612" s="11">
        <v>0</v>
      </c>
      <c r="G1612" s="11">
        <v>2220.6</v>
      </c>
      <c r="H1612" s="11">
        <v>38022.51</v>
      </c>
      <c r="I1612" s="11" t="s">
        <v>11</v>
      </c>
      <c r="J1612" s="11" t="s">
        <v>12</v>
      </c>
      <c r="K1612" s="1" t="str">
        <f t="shared" si="87"/>
        <v/>
      </c>
      <c r="L1612" s="1" t="e">
        <f ca="1">IF(AND(K1612&lt;&gt; "", COUNTIF(SAP!#REF!,K1612)&gt;0),"Matched", "")</f>
        <v>#REF!</v>
      </c>
      <c r="M1612" s="1" t="str">
        <f t="shared" si="85"/>
        <v/>
      </c>
      <c r="N1612" s="1" t="e">
        <f ca="1">IF(AND(M1612&lt;&gt; "", COUNTIF(SAP!#REF!,M1612)&gt;0),"Matched", "")</f>
        <v>#REF!</v>
      </c>
      <c r="O1612" s="1" t="str">
        <f t="shared" si="86"/>
        <v/>
      </c>
      <c r="P1612" s="1" t="e">
        <f ca="1">IF(AND(O1612&lt;&gt; "", COUNTIF(SAP!#REF!,O1612)&gt;0),"Matched", "")</f>
        <v>#REF!</v>
      </c>
      <c r="Q1612" s="1" t="str">
        <f ca="1">IF(D1612="AC","Logic4"&amp;"_"&amp;TEXT(C1612,"dd.mm.yyyy") &amp;"_"&amp; 1481716.58,"")</f>
        <v>Logic4_11.02.2020_1481716.58</v>
      </c>
      <c r="R1612" s="1" t="e">
        <f ca="1">IF(AND(Q1612&lt;&gt; "", COUNTIF(SAP!#REF!,Q1612)&gt;0),"Matched", "")</f>
        <v>#REF!</v>
      </c>
    </row>
    <row r="1613" spans="1:18">
      <c r="A1613" s="13">
        <v>11563327</v>
      </c>
      <c r="B1613" s="14">
        <v>43872</v>
      </c>
      <c r="C1613" s="14">
        <v>43872</v>
      </c>
      <c r="D1613" s="15" t="s">
        <v>10</v>
      </c>
      <c r="E1613" s="15">
        <v>0</v>
      </c>
      <c r="F1613" s="15">
        <v>0</v>
      </c>
      <c r="G1613" s="15">
        <v>2350</v>
      </c>
      <c r="H1613" s="15">
        <v>40372.51</v>
      </c>
      <c r="I1613" s="15" t="s">
        <v>11</v>
      </c>
      <c r="J1613" s="15" t="s">
        <v>12</v>
      </c>
      <c r="K1613" s="1" t="str">
        <f t="shared" si="87"/>
        <v/>
      </c>
      <c r="L1613" s="1" t="e">
        <f ca="1">IF(AND(K1613&lt;&gt; "", COUNTIF(SAP!#REF!,K1613)&gt;0),"Matched", "")</f>
        <v>#REF!</v>
      </c>
      <c r="M1613" s="1" t="str">
        <f t="shared" si="85"/>
        <v/>
      </c>
      <c r="N1613" s="1" t="e">
        <f ca="1">IF(AND(M1613&lt;&gt; "", COUNTIF(SAP!#REF!,M1613)&gt;0),"Matched", "")</f>
        <v>#REF!</v>
      </c>
      <c r="O1613" s="1" t="str">
        <f t="shared" si="86"/>
        <v/>
      </c>
      <c r="P1613" s="1" t="e">
        <f ca="1">IF(AND(O1613&lt;&gt; "", COUNTIF(SAP!#REF!,O1613)&gt;0),"Matched", "")</f>
        <v>#REF!</v>
      </c>
      <c r="Q1613" s="1" t="str">
        <f ca="1">IF(D1613="AC","Logic4"&amp;"_"&amp;TEXT(C1613,"dd.mm.yyyy") &amp;"_"&amp; 1481716.58,"")</f>
        <v>Logic4_11.02.2020_1481716.58</v>
      </c>
      <c r="R1613" s="1" t="e">
        <f ca="1">IF(AND(Q1613&lt;&gt; "", COUNTIF(SAP!#REF!,Q1613)&gt;0),"Matched", "")</f>
        <v>#REF!</v>
      </c>
    </row>
    <row r="1614" spans="1:18">
      <c r="A1614" s="9">
        <v>11563327</v>
      </c>
      <c r="B1614" s="10">
        <v>43872</v>
      </c>
      <c r="C1614" s="10">
        <v>43872</v>
      </c>
      <c r="D1614" s="11" t="s">
        <v>10</v>
      </c>
      <c r="E1614" s="11">
        <v>0</v>
      </c>
      <c r="F1614" s="11">
        <v>0</v>
      </c>
      <c r="G1614" s="11">
        <v>2600</v>
      </c>
      <c r="H1614" s="11">
        <v>42972.51</v>
      </c>
      <c r="I1614" s="11" t="s">
        <v>11</v>
      </c>
      <c r="J1614" s="11" t="s">
        <v>12</v>
      </c>
      <c r="K1614" s="1" t="str">
        <f t="shared" si="87"/>
        <v/>
      </c>
      <c r="L1614" s="1" t="e">
        <f ca="1">IF(AND(K1614&lt;&gt; "", COUNTIF(SAP!#REF!,K1614)&gt;0),"Matched", "")</f>
        <v>#REF!</v>
      </c>
      <c r="M1614" s="1" t="str">
        <f t="shared" si="85"/>
        <v/>
      </c>
      <c r="N1614" s="1" t="e">
        <f ca="1">IF(AND(M1614&lt;&gt; "", COUNTIF(SAP!#REF!,M1614)&gt;0),"Matched", "")</f>
        <v>#REF!</v>
      </c>
      <c r="O1614" s="1" t="str">
        <f t="shared" si="86"/>
        <v/>
      </c>
      <c r="P1614" s="1" t="e">
        <f ca="1">IF(AND(O1614&lt;&gt; "", COUNTIF(SAP!#REF!,O1614)&gt;0),"Matched", "")</f>
        <v>#REF!</v>
      </c>
      <c r="Q1614" s="1" t="str">
        <f ca="1">IF(D1614="AC","Logic4"&amp;"_"&amp;TEXT(C1614,"dd.mm.yyyy") &amp;"_"&amp; 1481716.58,"")</f>
        <v>Logic4_11.02.2020_1481716.58</v>
      </c>
      <c r="R1614" s="1" t="e">
        <f ca="1">IF(AND(Q1614&lt;&gt; "", COUNTIF(SAP!#REF!,Q1614)&gt;0),"Matched", "")</f>
        <v>#REF!</v>
      </c>
    </row>
    <row r="1615" spans="1:18">
      <c r="A1615" s="13">
        <v>11563327</v>
      </c>
      <c r="B1615" s="14">
        <v>43872</v>
      </c>
      <c r="C1615" s="14">
        <v>43872</v>
      </c>
      <c r="D1615" s="15" t="s">
        <v>10</v>
      </c>
      <c r="E1615" s="15">
        <v>0</v>
      </c>
      <c r="F1615" s="15">
        <v>0</v>
      </c>
      <c r="G1615" s="15">
        <v>2730</v>
      </c>
      <c r="H1615" s="15">
        <v>45702.51</v>
      </c>
      <c r="I1615" s="15" t="s">
        <v>11</v>
      </c>
      <c r="J1615" s="15" t="s">
        <v>12</v>
      </c>
      <c r="K1615" s="1" t="str">
        <f t="shared" si="87"/>
        <v/>
      </c>
      <c r="L1615" s="1" t="e">
        <f ca="1">IF(AND(K1615&lt;&gt; "", COUNTIF(SAP!#REF!,K1615)&gt;0),"Matched", "")</f>
        <v>#REF!</v>
      </c>
      <c r="M1615" s="1" t="str">
        <f t="shared" si="85"/>
        <v/>
      </c>
      <c r="N1615" s="1" t="e">
        <f ca="1">IF(AND(M1615&lt;&gt; "", COUNTIF(SAP!#REF!,M1615)&gt;0),"Matched", "")</f>
        <v>#REF!</v>
      </c>
      <c r="O1615" s="1" t="str">
        <f t="shared" si="86"/>
        <v/>
      </c>
      <c r="P1615" s="1" t="e">
        <f ca="1">IF(AND(O1615&lt;&gt; "", COUNTIF(SAP!#REF!,O1615)&gt;0),"Matched", "")</f>
        <v>#REF!</v>
      </c>
      <c r="Q1615" s="1" t="str">
        <f ca="1">IF(D1615="AC","Logic4"&amp;"_"&amp;TEXT(C1615,"dd.mm.yyyy") &amp;"_"&amp; 1481716.58,"")</f>
        <v>Logic4_11.02.2020_1481716.58</v>
      </c>
      <c r="R1615" s="1" t="e">
        <f ca="1">IF(AND(Q1615&lt;&gt; "", COUNTIF(SAP!#REF!,Q1615)&gt;0),"Matched", "")</f>
        <v>#REF!</v>
      </c>
    </row>
    <row r="1616" spans="1:18">
      <c r="A1616" s="9">
        <v>11563327</v>
      </c>
      <c r="B1616" s="10">
        <v>43872</v>
      </c>
      <c r="C1616" s="10">
        <v>43872</v>
      </c>
      <c r="D1616" s="11" t="s">
        <v>10</v>
      </c>
      <c r="E1616" s="11">
        <v>0</v>
      </c>
      <c r="F1616" s="11">
        <v>0</v>
      </c>
      <c r="G1616" s="11">
        <v>2740.3</v>
      </c>
      <c r="H1616" s="11">
        <v>48442.81</v>
      </c>
      <c r="I1616" s="11" t="s">
        <v>11</v>
      </c>
      <c r="J1616" s="11" t="s">
        <v>12</v>
      </c>
      <c r="K1616" s="1" t="str">
        <f t="shared" si="87"/>
        <v/>
      </c>
      <c r="L1616" s="1" t="e">
        <f ca="1">IF(AND(K1616&lt;&gt; "", COUNTIF(SAP!#REF!,K1616)&gt;0),"Matched", "")</f>
        <v>#REF!</v>
      </c>
      <c r="M1616" s="1" t="str">
        <f t="shared" si="85"/>
        <v/>
      </c>
      <c r="N1616" s="1" t="e">
        <f ca="1">IF(AND(M1616&lt;&gt; "", COUNTIF(SAP!#REF!,M1616)&gt;0),"Matched", "")</f>
        <v>#REF!</v>
      </c>
      <c r="O1616" s="1" t="str">
        <f t="shared" si="86"/>
        <v/>
      </c>
      <c r="P1616" s="1" t="e">
        <f ca="1">IF(AND(O1616&lt;&gt; "", COUNTIF(SAP!#REF!,O1616)&gt;0),"Matched", "")</f>
        <v>#REF!</v>
      </c>
      <c r="Q1616" s="1" t="str">
        <f ca="1">IF(D1616="AC","Logic4"&amp;"_"&amp;TEXT(C1616,"dd.mm.yyyy") &amp;"_"&amp; 1481716.58,"")</f>
        <v>Logic4_11.02.2020_1481716.58</v>
      </c>
      <c r="R1616" s="1" t="e">
        <f ca="1">IF(AND(Q1616&lt;&gt; "", COUNTIF(SAP!#REF!,Q1616)&gt;0),"Matched", "")</f>
        <v>#REF!</v>
      </c>
    </row>
    <row r="1617" spans="1:18">
      <c r="A1617" s="13">
        <v>11563327</v>
      </c>
      <c r="B1617" s="14">
        <v>43872</v>
      </c>
      <c r="C1617" s="14">
        <v>43872</v>
      </c>
      <c r="D1617" s="15" t="s">
        <v>10</v>
      </c>
      <c r="E1617" s="15">
        <v>0</v>
      </c>
      <c r="F1617" s="15">
        <v>0</v>
      </c>
      <c r="G1617" s="15">
        <v>2759.3</v>
      </c>
      <c r="H1617" s="15">
        <v>51202.11</v>
      </c>
      <c r="I1617" s="15" t="s">
        <v>11</v>
      </c>
      <c r="J1617" s="15" t="s">
        <v>12</v>
      </c>
      <c r="K1617" s="1" t="str">
        <f t="shared" si="87"/>
        <v/>
      </c>
      <c r="L1617" s="1" t="e">
        <f ca="1">IF(AND(K1617&lt;&gt; "", COUNTIF(SAP!#REF!,K1617)&gt;0),"Matched", "")</f>
        <v>#REF!</v>
      </c>
      <c r="M1617" s="1" t="str">
        <f t="shared" si="85"/>
        <v/>
      </c>
      <c r="N1617" s="1" t="e">
        <f ca="1">IF(AND(M1617&lt;&gt; "", COUNTIF(SAP!#REF!,M1617)&gt;0),"Matched", "")</f>
        <v>#REF!</v>
      </c>
      <c r="O1617" s="1" t="str">
        <f t="shared" si="86"/>
        <v/>
      </c>
      <c r="P1617" s="1" t="e">
        <f ca="1">IF(AND(O1617&lt;&gt; "", COUNTIF(SAP!#REF!,O1617)&gt;0),"Matched", "")</f>
        <v>#REF!</v>
      </c>
      <c r="Q1617" s="1" t="str">
        <f ca="1">IF(D1617="AC","Logic4"&amp;"_"&amp;TEXT(C1617,"dd.mm.yyyy") &amp;"_"&amp; 1481716.58,"")</f>
        <v>Logic4_11.02.2020_1481716.58</v>
      </c>
      <c r="R1617" s="1" t="e">
        <f ca="1">IF(AND(Q1617&lt;&gt; "", COUNTIF(SAP!#REF!,Q1617)&gt;0),"Matched", "")</f>
        <v>#REF!</v>
      </c>
    </row>
    <row r="1618" spans="1:18">
      <c r="A1618" s="9">
        <v>11563327</v>
      </c>
      <c r="B1618" s="10">
        <v>43872</v>
      </c>
      <c r="C1618" s="10">
        <v>43872</v>
      </c>
      <c r="D1618" s="11" t="s">
        <v>10</v>
      </c>
      <c r="E1618" s="11">
        <v>0</v>
      </c>
      <c r="F1618" s="11">
        <v>0</v>
      </c>
      <c r="G1618" s="11">
        <v>2800</v>
      </c>
      <c r="H1618" s="11">
        <v>54002.11</v>
      </c>
      <c r="I1618" s="11" t="s">
        <v>11</v>
      </c>
      <c r="J1618" s="11" t="s">
        <v>12</v>
      </c>
      <c r="K1618" s="1" t="str">
        <f t="shared" si="87"/>
        <v/>
      </c>
      <c r="L1618" s="1" t="e">
        <f ca="1">IF(AND(K1618&lt;&gt; "", COUNTIF(SAP!#REF!,K1618)&gt;0),"Matched", "")</f>
        <v>#REF!</v>
      </c>
      <c r="M1618" s="1" t="str">
        <f t="shared" si="85"/>
        <v/>
      </c>
      <c r="N1618" s="1" t="e">
        <f ca="1">IF(AND(M1618&lt;&gt; "", COUNTIF(SAP!#REF!,M1618)&gt;0),"Matched", "")</f>
        <v>#REF!</v>
      </c>
      <c r="O1618" s="1" t="str">
        <f t="shared" si="86"/>
        <v/>
      </c>
      <c r="P1618" s="1" t="e">
        <f ca="1">IF(AND(O1618&lt;&gt; "", COUNTIF(SAP!#REF!,O1618)&gt;0),"Matched", "")</f>
        <v>#REF!</v>
      </c>
      <c r="Q1618" s="1" t="str">
        <f ca="1">IF(D1618="AC","Logic4"&amp;"_"&amp;TEXT(C1618,"dd.mm.yyyy") &amp;"_"&amp; 1481716.58,"")</f>
        <v>Logic4_11.02.2020_1481716.58</v>
      </c>
      <c r="R1618" s="1" t="e">
        <f ca="1">IF(AND(Q1618&lt;&gt; "", COUNTIF(SAP!#REF!,Q1618)&gt;0),"Matched", "")</f>
        <v>#REF!</v>
      </c>
    </row>
    <row r="1619" spans="1:18">
      <c r="A1619" s="13">
        <v>11563327</v>
      </c>
      <c r="B1619" s="14">
        <v>43872</v>
      </c>
      <c r="C1619" s="14">
        <v>43872</v>
      </c>
      <c r="D1619" s="15" t="s">
        <v>10</v>
      </c>
      <c r="E1619" s="15">
        <v>0</v>
      </c>
      <c r="F1619" s="15">
        <v>0</v>
      </c>
      <c r="G1619" s="15">
        <v>2830</v>
      </c>
      <c r="H1619" s="15">
        <v>56832.11</v>
      </c>
      <c r="I1619" s="15" t="s">
        <v>11</v>
      </c>
      <c r="J1619" s="15" t="s">
        <v>12</v>
      </c>
      <c r="K1619" s="1" t="str">
        <f t="shared" si="87"/>
        <v/>
      </c>
      <c r="L1619" s="1" t="e">
        <f ca="1">IF(AND(K1619&lt;&gt; "", COUNTIF(SAP!#REF!,K1619)&gt;0),"Matched", "")</f>
        <v>#REF!</v>
      </c>
      <c r="M1619" s="1" t="str">
        <f t="shared" si="85"/>
        <v/>
      </c>
      <c r="N1619" s="1" t="e">
        <f ca="1">IF(AND(M1619&lt;&gt; "", COUNTIF(SAP!#REF!,M1619)&gt;0),"Matched", "")</f>
        <v>#REF!</v>
      </c>
      <c r="O1619" s="1" t="str">
        <f t="shared" si="86"/>
        <v/>
      </c>
      <c r="P1619" s="1" t="e">
        <f ca="1">IF(AND(O1619&lt;&gt; "", COUNTIF(SAP!#REF!,O1619)&gt;0),"Matched", "")</f>
        <v>#REF!</v>
      </c>
      <c r="Q1619" s="1" t="str">
        <f ca="1">IF(D1619="AC","Logic4"&amp;"_"&amp;TEXT(C1619,"dd.mm.yyyy") &amp;"_"&amp; 1481716.58,"")</f>
        <v>Logic4_11.02.2020_1481716.58</v>
      </c>
      <c r="R1619" s="1" t="e">
        <f ca="1">IF(AND(Q1619&lt;&gt; "", COUNTIF(SAP!#REF!,Q1619)&gt;0),"Matched", "")</f>
        <v>#REF!</v>
      </c>
    </row>
    <row r="1620" spans="1:18">
      <c r="A1620" s="9">
        <v>11563327</v>
      </c>
      <c r="B1620" s="10">
        <v>43872</v>
      </c>
      <c r="C1620" s="10">
        <v>43872</v>
      </c>
      <c r="D1620" s="11" t="s">
        <v>10</v>
      </c>
      <c r="E1620" s="11">
        <v>0</v>
      </c>
      <c r="F1620" s="11">
        <v>0</v>
      </c>
      <c r="G1620" s="11">
        <v>2860</v>
      </c>
      <c r="H1620" s="11">
        <v>59692.11</v>
      </c>
      <c r="I1620" s="11" t="s">
        <v>11</v>
      </c>
      <c r="J1620" s="11" t="s">
        <v>12</v>
      </c>
      <c r="K1620" s="1" t="str">
        <f t="shared" si="87"/>
        <v/>
      </c>
      <c r="L1620" s="1" t="e">
        <f ca="1">IF(AND(K1620&lt;&gt; "", COUNTIF(SAP!#REF!,K1620)&gt;0),"Matched", "")</f>
        <v>#REF!</v>
      </c>
      <c r="M1620" s="1" t="str">
        <f t="shared" si="85"/>
        <v/>
      </c>
      <c r="N1620" s="1" t="e">
        <f ca="1">IF(AND(M1620&lt;&gt; "", COUNTIF(SAP!#REF!,M1620)&gt;0),"Matched", "")</f>
        <v>#REF!</v>
      </c>
      <c r="O1620" s="1" t="str">
        <f t="shared" si="86"/>
        <v/>
      </c>
      <c r="P1620" s="1" t="e">
        <f ca="1">IF(AND(O1620&lt;&gt; "", COUNTIF(SAP!#REF!,O1620)&gt;0),"Matched", "")</f>
        <v>#REF!</v>
      </c>
      <c r="Q1620" s="1" t="str">
        <f ca="1">IF(D1620="AC","Logic4"&amp;"_"&amp;TEXT(C1620,"dd.mm.yyyy") &amp;"_"&amp; 1481716.58,"")</f>
        <v>Logic4_11.02.2020_1481716.58</v>
      </c>
      <c r="R1620" s="1" t="e">
        <f ca="1">IF(AND(Q1620&lt;&gt; "", COUNTIF(SAP!#REF!,Q1620)&gt;0),"Matched", "")</f>
        <v>#REF!</v>
      </c>
    </row>
    <row r="1621" spans="1:18">
      <c r="A1621" s="13">
        <v>11563327</v>
      </c>
      <c r="B1621" s="14">
        <v>43872</v>
      </c>
      <c r="C1621" s="14">
        <v>43872</v>
      </c>
      <c r="D1621" s="15" t="s">
        <v>10</v>
      </c>
      <c r="E1621" s="15">
        <v>0</v>
      </c>
      <c r="F1621" s="15">
        <v>0</v>
      </c>
      <c r="G1621" s="15">
        <v>3160</v>
      </c>
      <c r="H1621" s="15">
        <v>62852.11</v>
      </c>
      <c r="I1621" s="15" t="s">
        <v>11</v>
      </c>
      <c r="J1621" s="15" t="s">
        <v>12</v>
      </c>
      <c r="K1621" s="1" t="str">
        <f t="shared" si="87"/>
        <v/>
      </c>
      <c r="L1621" s="1" t="e">
        <f ca="1">IF(AND(K1621&lt;&gt; "", COUNTIF(SAP!#REF!,K1621)&gt;0),"Matched", "")</f>
        <v>#REF!</v>
      </c>
      <c r="M1621" s="1" t="str">
        <f t="shared" si="85"/>
        <v/>
      </c>
      <c r="N1621" s="1" t="e">
        <f ca="1">IF(AND(M1621&lt;&gt; "", COUNTIF(SAP!#REF!,M1621)&gt;0),"Matched", "")</f>
        <v>#REF!</v>
      </c>
      <c r="O1621" s="1" t="str">
        <f t="shared" si="86"/>
        <v/>
      </c>
      <c r="P1621" s="1" t="e">
        <f ca="1">IF(AND(O1621&lt;&gt; "", COUNTIF(SAP!#REF!,O1621)&gt;0),"Matched", "")</f>
        <v>#REF!</v>
      </c>
      <c r="Q1621" s="1" t="str">
        <f ca="1">IF(D1621="AC","Logic4"&amp;"_"&amp;TEXT(C1621,"dd.mm.yyyy") &amp;"_"&amp; 1481716.58,"")</f>
        <v>Logic4_11.02.2020_1481716.58</v>
      </c>
      <c r="R1621" s="1" t="e">
        <f ca="1">IF(AND(Q1621&lt;&gt; "", COUNTIF(SAP!#REF!,Q1621)&gt;0),"Matched", "")</f>
        <v>#REF!</v>
      </c>
    </row>
    <row r="1622" spans="1:18">
      <c r="A1622" s="9">
        <v>11563327</v>
      </c>
      <c r="B1622" s="10">
        <v>43872</v>
      </c>
      <c r="C1622" s="10">
        <v>43872</v>
      </c>
      <c r="D1622" s="11" t="s">
        <v>10</v>
      </c>
      <c r="E1622" s="11">
        <v>0</v>
      </c>
      <c r="F1622" s="11">
        <v>0</v>
      </c>
      <c r="G1622" s="11">
        <v>3187</v>
      </c>
      <c r="H1622" s="11">
        <v>66039.11</v>
      </c>
      <c r="I1622" s="11" t="s">
        <v>11</v>
      </c>
      <c r="J1622" s="11" t="s">
        <v>12</v>
      </c>
      <c r="K1622" s="1" t="str">
        <f t="shared" si="87"/>
        <v/>
      </c>
      <c r="L1622" s="1" t="e">
        <f ca="1">IF(AND(K1622&lt;&gt; "", COUNTIF(SAP!#REF!,K1622)&gt;0),"Matched", "")</f>
        <v>#REF!</v>
      </c>
      <c r="M1622" s="1" t="str">
        <f t="shared" si="85"/>
        <v/>
      </c>
      <c r="N1622" s="1" t="e">
        <f ca="1">IF(AND(M1622&lt;&gt; "", COUNTIF(SAP!#REF!,M1622)&gt;0),"Matched", "")</f>
        <v>#REF!</v>
      </c>
      <c r="O1622" s="1" t="str">
        <f t="shared" si="86"/>
        <v/>
      </c>
      <c r="P1622" s="1" t="e">
        <f ca="1">IF(AND(O1622&lt;&gt; "", COUNTIF(SAP!#REF!,O1622)&gt;0),"Matched", "")</f>
        <v>#REF!</v>
      </c>
      <c r="Q1622" s="1" t="str">
        <f ca="1">IF(D1622="AC","Logic4"&amp;"_"&amp;TEXT(C1622,"dd.mm.yyyy") &amp;"_"&amp; 1481716.58,"")</f>
        <v>Logic4_11.02.2020_1481716.58</v>
      </c>
      <c r="R1622" s="1" t="e">
        <f ca="1">IF(AND(Q1622&lt;&gt; "", COUNTIF(SAP!#REF!,Q1622)&gt;0),"Matched", "")</f>
        <v>#REF!</v>
      </c>
    </row>
    <row r="1623" spans="1:18">
      <c r="A1623" s="13">
        <v>11563327</v>
      </c>
      <c r="B1623" s="14">
        <v>43872</v>
      </c>
      <c r="C1623" s="14">
        <v>43872</v>
      </c>
      <c r="D1623" s="15" t="s">
        <v>10</v>
      </c>
      <c r="E1623" s="15">
        <v>0</v>
      </c>
      <c r="F1623" s="15">
        <v>0</v>
      </c>
      <c r="G1623" s="15">
        <v>3530.3</v>
      </c>
      <c r="H1623" s="15">
        <v>69569.41</v>
      </c>
      <c r="I1623" s="15" t="s">
        <v>11</v>
      </c>
      <c r="J1623" s="15" t="s">
        <v>12</v>
      </c>
      <c r="K1623" s="1" t="str">
        <f t="shared" si="87"/>
        <v/>
      </c>
      <c r="L1623" s="1" t="e">
        <f ca="1">IF(AND(K1623&lt;&gt; "", COUNTIF(SAP!#REF!,K1623)&gt;0),"Matched", "")</f>
        <v>#REF!</v>
      </c>
      <c r="M1623" s="1" t="str">
        <f t="shared" si="85"/>
        <v/>
      </c>
      <c r="N1623" s="1" t="e">
        <f ca="1">IF(AND(M1623&lt;&gt; "", COUNTIF(SAP!#REF!,M1623)&gt;0),"Matched", "")</f>
        <v>#REF!</v>
      </c>
      <c r="O1623" s="1" t="str">
        <f t="shared" si="86"/>
        <v/>
      </c>
      <c r="P1623" s="1" t="e">
        <f ca="1">IF(AND(O1623&lt;&gt; "", COUNTIF(SAP!#REF!,O1623)&gt;0),"Matched", "")</f>
        <v>#REF!</v>
      </c>
      <c r="Q1623" s="1" t="str">
        <f ca="1">IF(D1623="AC","Logic4"&amp;"_"&amp;TEXT(C1623,"dd.mm.yyyy") &amp;"_"&amp; 1481716.58,"")</f>
        <v>Logic4_11.02.2020_1481716.58</v>
      </c>
      <c r="R1623" s="1" t="e">
        <f ca="1">IF(AND(Q1623&lt;&gt; "", COUNTIF(SAP!#REF!,Q1623)&gt;0),"Matched", "")</f>
        <v>#REF!</v>
      </c>
    </row>
    <row r="1624" spans="1:18">
      <c r="A1624" s="9">
        <v>11563327</v>
      </c>
      <c r="B1624" s="10">
        <v>43872</v>
      </c>
      <c r="C1624" s="10">
        <v>43872</v>
      </c>
      <c r="D1624" s="11" t="s">
        <v>10</v>
      </c>
      <c r="E1624" s="11">
        <v>0</v>
      </c>
      <c r="F1624" s="11">
        <v>0</v>
      </c>
      <c r="G1624" s="11">
        <v>3630</v>
      </c>
      <c r="H1624" s="11">
        <v>73199.41</v>
      </c>
      <c r="I1624" s="11" t="s">
        <v>11</v>
      </c>
      <c r="J1624" s="11" t="s">
        <v>12</v>
      </c>
      <c r="K1624" s="1" t="str">
        <f t="shared" si="87"/>
        <v/>
      </c>
      <c r="L1624" s="1" t="e">
        <f ca="1">IF(AND(K1624&lt;&gt; "", COUNTIF(SAP!#REF!,K1624)&gt;0),"Matched", "")</f>
        <v>#REF!</v>
      </c>
      <c r="M1624" s="1" t="str">
        <f t="shared" si="85"/>
        <v/>
      </c>
      <c r="N1624" s="1" t="e">
        <f ca="1">IF(AND(M1624&lt;&gt; "", COUNTIF(SAP!#REF!,M1624)&gt;0),"Matched", "")</f>
        <v>#REF!</v>
      </c>
      <c r="O1624" s="1" t="str">
        <f t="shared" si="86"/>
        <v/>
      </c>
      <c r="P1624" s="1" t="e">
        <f ca="1">IF(AND(O1624&lt;&gt; "", COUNTIF(SAP!#REF!,O1624)&gt;0),"Matched", "")</f>
        <v>#REF!</v>
      </c>
      <c r="Q1624" s="1" t="str">
        <f ca="1">IF(D1624="AC","Logic4"&amp;"_"&amp;TEXT(C1624,"dd.mm.yyyy") &amp;"_"&amp; 1481716.58,"")</f>
        <v>Logic4_11.02.2020_1481716.58</v>
      </c>
      <c r="R1624" s="1" t="e">
        <f ca="1">IF(AND(Q1624&lt;&gt; "", COUNTIF(SAP!#REF!,Q1624)&gt;0),"Matched", "")</f>
        <v>#REF!</v>
      </c>
    </row>
    <row r="1625" spans="1:18">
      <c r="A1625" s="13">
        <v>11563327</v>
      </c>
      <c r="B1625" s="14">
        <v>43872</v>
      </c>
      <c r="C1625" s="14">
        <v>43872</v>
      </c>
      <c r="D1625" s="15" t="s">
        <v>10</v>
      </c>
      <c r="E1625" s="15">
        <v>0</v>
      </c>
      <c r="F1625" s="15">
        <v>0</v>
      </c>
      <c r="G1625" s="15">
        <v>3830</v>
      </c>
      <c r="H1625" s="15">
        <v>77029.41</v>
      </c>
      <c r="I1625" s="15" t="s">
        <v>11</v>
      </c>
      <c r="J1625" s="15" t="s">
        <v>12</v>
      </c>
      <c r="K1625" s="1" t="str">
        <f t="shared" si="87"/>
        <v/>
      </c>
      <c r="L1625" s="1" t="e">
        <f ca="1">IF(AND(K1625&lt;&gt; "", COUNTIF(SAP!#REF!,K1625)&gt;0),"Matched", "")</f>
        <v>#REF!</v>
      </c>
      <c r="M1625" s="1" t="str">
        <f t="shared" si="85"/>
        <v/>
      </c>
      <c r="N1625" s="1" t="e">
        <f ca="1">IF(AND(M1625&lt;&gt; "", COUNTIF(SAP!#REF!,M1625)&gt;0),"Matched", "")</f>
        <v>#REF!</v>
      </c>
      <c r="O1625" s="1" t="str">
        <f t="shared" si="86"/>
        <v/>
      </c>
      <c r="P1625" s="1" t="e">
        <f ca="1">IF(AND(O1625&lt;&gt; "", COUNTIF(SAP!#REF!,O1625)&gt;0),"Matched", "")</f>
        <v>#REF!</v>
      </c>
      <c r="Q1625" s="1" t="str">
        <f ca="1">IF(D1625="AC","Logic4"&amp;"_"&amp;TEXT(C1625,"dd.mm.yyyy") &amp;"_"&amp; 1481716.58,"")</f>
        <v>Logic4_11.02.2020_1481716.58</v>
      </c>
      <c r="R1625" s="1" t="e">
        <f ca="1">IF(AND(Q1625&lt;&gt; "", COUNTIF(SAP!#REF!,Q1625)&gt;0),"Matched", "")</f>
        <v>#REF!</v>
      </c>
    </row>
    <row r="1626" spans="1:18">
      <c r="A1626" s="9">
        <v>11563327</v>
      </c>
      <c r="B1626" s="10">
        <v>43872</v>
      </c>
      <c r="C1626" s="10">
        <v>43872</v>
      </c>
      <c r="D1626" s="11" t="s">
        <v>10</v>
      </c>
      <c r="E1626" s="11">
        <v>0</v>
      </c>
      <c r="F1626" s="11">
        <v>0</v>
      </c>
      <c r="G1626" s="11">
        <v>3870</v>
      </c>
      <c r="H1626" s="11">
        <v>80899.41</v>
      </c>
      <c r="I1626" s="11" t="s">
        <v>11</v>
      </c>
      <c r="J1626" s="11" t="s">
        <v>12</v>
      </c>
      <c r="K1626" s="1" t="str">
        <f t="shared" si="87"/>
        <v/>
      </c>
      <c r="L1626" s="1" t="e">
        <f ca="1">IF(AND(K1626&lt;&gt; "", COUNTIF(SAP!#REF!,K1626)&gt;0),"Matched", "")</f>
        <v>#REF!</v>
      </c>
      <c r="M1626" s="1" t="str">
        <f t="shared" si="85"/>
        <v/>
      </c>
      <c r="N1626" s="1" t="e">
        <f ca="1">IF(AND(M1626&lt;&gt; "", COUNTIF(SAP!#REF!,M1626)&gt;0),"Matched", "")</f>
        <v>#REF!</v>
      </c>
      <c r="O1626" s="1" t="str">
        <f t="shared" si="86"/>
        <v/>
      </c>
      <c r="P1626" s="1" t="e">
        <f ca="1">IF(AND(O1626&lt;&gt; "", COUNTIF(SAP!#REF!,O1626)&gt;0),"Matched", "")</f>
        <v>#REF!</v>
      </c>
      <c r="Q1626" s="1" t="str">
        <f ca="1">IF(D1626="AC","Logic4"&amp;"_"&amp;TEXT(C1626,"dd.mm.yyyy") &amp;"_"&amp; 1481716.58,"")</f>
        <v>Logic4_11.02.2020_1481716.58</v>
      </c>
      <c r="R1626" s="1" t="e">
        <f ca="1">IF(AND(Q1626&lt;&gt; "", COUNTIF(SAP!#REF!,Q1626)&gt;0),"Matched", "")</f>
        <v>#REF!</v>
      </c>
    </row>
    <row r="1627" spans="1:18">
      <c r="A1627" s="13">
        <v>11563327</v>
      </c>
      <c r="B1627" s="14">
        <v>43872</v>
      </c>
      <c r="C1627" s="14">
        <v>43872</v>
      </c>
      <c r="D1627" s="15" t="s">
        <v>10</v>
      </c>
      <c r="E1627" s="15">
        <v>0</v>
      </c>
      <c r="F1627" s="15">
        <v>0</v>
      </c>
      <c r="G1627" s="15">
        <v>3920.6</v>
      </c>
      <c r="H1627" s="15">
        <v>84820.01</v>
      </c>
      <c r="I1627" s="15" t="s">
        <v>11</v>
      </c>
      <c r="J1627" s="15" t="s">
        <v>12</v>
      </c>
      <c r="K1627" s="1" t="str">
        <f t="shared" si="87"/>
        <v/>
      </c>
      <c r="L1627" s="1" t="e">
        <f ca="1">IF(AND(K1627&lt;&gt; "", COUNTIF(SAP!#REF!,K1627)&gt;0),"Matched", "")</f>
        <v>#REF!</v>
      </c>
      <c r="M1627" s="1" t="str">
        <f t="shared" si="85"/>
        <v/>
      </c>
      <c r="N1627" s="1" t="e">
        <f ca="1">IF(AND(M1627&lt;&gt; "", COUNTIF(SAP!#REF!,M1627)&gt;0),"Matched", "")</f>
        <v>#REF!</v>
      </c>
      <c r="O1627" s="1" t="str">
        <f t="shared" si="86"/>
        <v/>
      </c>
      <c r="P1627" s="1" t="e">
        <f ca="1">IF(AND(O1627&lt;&gt; "", COUNTIF(SAP!#REF!,O1627)&gt;0),"Matched", "")</f>
        <v>#REF!</v>
      </c>
      <c r="Q1627" s="1" t="str">
        <f ca="1">IF(D1627="AC","Logic4"&amp;"_"&amp;TEXT(C1627,"dd.mm.yyyy") &amp;"_"&amp; 1481716.58,"")</f>
        <v>Logic4_11.02.2020_1481716.58</v>
      </c>
      <c r="R1627" s="1" t="e">
        <f ca="1">IF(AND(Q1627&lt;&gt; "", COUNTIF(SAP!#REF!,Q1627)&gt;0),"Matched", "")</f>
        <v>#REF!</v>
      </c>
    </row>
    <row r="1628" spans="1:18">
      <c r="A1628" s="9">
        <v>11563327</v>
      </c>
      <c r="B1628" s="10">
        <v>43872</v>
      </c>
      <c r="C1628" s="10">
        <v>43872</v>
      </c>
      <c r="D1628" s="11" t="s">
        <v>10</v>
      </c>
      <c r="E1628" s="11">
        <v>0</v>
      </c>
      <c r="F1628" s="11">
        <v>0</v>
      </c>
      <c r="G1628" s="11">
        <v>4036.5</v>
      </c>
      <c r="H1628" s="11">
        <v>88856.51</v>
      </c>
      <c r="I1628" s="11" t="s">
        <v>11</v>
      </c>
      <c r="J1628" s="11" t="s">
        <v>12</v>
      </c>
      <c r="K1628" s="1" t="str">
        <f t="shared" si="87"/>
        <v/>
      </c>
      <c r="L1628" s="1" t="e">
        <f ca="1">IF(AND(K1628&lt;&gt; "", COUNTIF(SAP!#REF!,K1628)&gt;0),"Matched", "")</f>
        <v>#REF!</v>
      </c>
      <c r="M1628" s="1" t="str">
        <f t="shared" si="85"/>
        <v/>
      </c>
      <c r="N1628" s="1" t="e">
        <f ca="1">IF(AND(M1628&lt;&gt; "", COUNTIF(SAP!#REF!,M1628)&gt;0),"Matched", "")</f>
        <v>#REF!</v>
      </c>
      <c r="O1628" s="1" t="str">
        <f t="shared" si="86"/>
        <v/>
      </c>
      <c r="P1628" s="1" t="e">
        <f ca="1">IF(AND(O1628&lt;&gt; "", COUNTIF(SAP!#REF!,O1628)&gt;0),"Matched", "")</f>
        <v>#REF!</v>
      </c>
      <c r="Q1628" s="1" t="str">
        <f ca="1">IF(D1628="AC","Logic4"&amp;"_"&amp;TEXT(C1628,"dd.mm.yyyy") &amp;"_"&amp; 1481716.58,"")</f>
        <v>Logic4_11.02.2020_1481716.58</v>
      </c>
      <c r="R1628" s="1" t="e">
        <f ca="1">IF(AND(Q1628&lt;&gt; "", COUNTIF(SAP!#REF!,Q1628)&gt;0),"Matched", "")</f>
        <v>#REF!</v>
      </c>
    </row>
    <row r="1629" spans="1:18">
      <c r="A1629" s="13">
        <v>11563327</v>
      </c>
      <c r="B1629" s="14">
        <v>43872</v>
      </c>
      <c r="C1629" s="14">
        <v>43872</v>
      </c>
      <c r="D1629" s="15" t="s">
        <v>10</v>
      </c>
      <c r="E1629" s="15">
        <v>0</v>
      </c>
      <c r="F1629" s="15">
        <v>0</v>
      </c>
      <c r="G1629" s="15">
        <v>4063.4</v>
      </c>
      <c r="H1629" s="15">
        <v>92919.91</v>
      </c>
      <c r="I1629" s="15" t="s">
        <v>11</v>
      </c>
      <c r="J1629" s="15" t="s">
        <v>12</v>
      </c>
      <c r="K1629" s="1" t="str">
        <f t="shared" si="87"/>
        <v/>
      </c>
      <c r="L1629" s="1" t="e">
        <f ca="1">IF(AND(K1629&lt;&gt; "", COUNTIF(SAP!#REF!,K1629)&gt;0),"Matched", "")</f>
        <v>#REF!</v>
      </c>
      <c r="M1629" s="1" t="str">
        <f t="shared" si="85"/>
        <v/>
      </c>
      <c r="N1629" s="1" t="e">
        <f ca="1">IF(AND(M1629&lt;&gt; "", COUNTIF(SAP!#REF!,M1629)&gt;0),"Matched", "")</f>
        <v>#REF!</v>
      </c>
      <c r="O1629" s="1" t="str">
        <f t="shared" si="86"/>
        <v/>
      </c>
      <c r="P1629" s="1" t="e">
        <f ca="1">IF(AND(O1629&lt;&gt; "", COUNTIF(SAP!#REF!,O1629)&gt;0),"Matched", "")</f>
        <v>#REF!</v>
      </c>
      <c r="Q1629" s="1" t="str">
        <f ca="1">IF(D1629="AC","Logic4"&amp;"_"&amp;TEXT(C1629,"dd.mm.yyyy") &amp;"_"&amp; 1481716.58,"")</f>
        <v>Logic4_11.02.2020_1481716.58</v>
      </c>
      <c r="R1629" s="1" t="e">
        <f ca="1">IF(AND(Q1629&lt;&gt; "", COUNTIF(SAP!#REF!,Q1629)&gt;0),"Matched", "")</f>
        <v>#REF!</v>
      </c>
    </row>
    <row r="1630" spans="1:18">
      <c r="A1630" s="9">
        <v>11563327</v>
      </c>
      <c r="B1630" s="10">
        <v>43872</v>
      </c>
      <c r="C1630" s="10">
        <v>43872</v>
      </c>
      <c r="D1630" s="11" t="s">
        <v>10</v>
      </c>
      <c r="E1630" s="11">
        <v>0</v>
      </c>
      <c r="F1630" s="11">
        <v>0</v>
      </c>
      <c r="G1630" s="11">
        <v>4080.6</v>
      </c>
      <c r="H1630" s="11">
        <v>97000.51</v>
      </c>
      <c r="I1630" s="11" t="s">
        <v>11</v>
      </c>
      <c r="J1630" s="11" t="s">
        <v>12</v>
      </c>
      <c r="K1630" s="1" t="str">
        <f t="shared" si="87"/>
        <v/>
      </c>
      <c r="L1630" s="1" t="e">
        <f ca="1">IF(AND(K1630&lt;&gt; "", COUNTIF(SAP!#REF!,K1630)&gt;0),"Matched", "")</f>
        <v>#REF!</v>
      </c>
      <c r="M1630" s="1" t="str">
        <f t="shared" si="85"/>
        <v/>
      </c>
      <c r="N1630" s="1" t="e">
        <f ca="1">IF(AND(M1630&lt;&gt; "", COUNTIF(SAP!#REF!,M1630)&gt;0),"Matched", "")</f>
        <v>#REF!</v>
      </c>
      <c r="O1630" s="1" t="str">
        <f t="shared" si="86"/>
        <v/>
      </c>
      <c r="P1630" s="1" t="e">
        <f ca="1">IF(AND(O1630&lt;&gt; "", COUNTIF(SAP!#REF!,O1630)&gt;0),"Matched", "")</f>
        <v>#REF!</v>
      </c>
      <c r="Q1630" s="1" t="str">
        <f ca="1">IF(D1630="AC","Logic4"&amp;"_"&amp;TEXT(C1630,"dd.mm.yyyy") &amp;"_"&amp; 1481716.58,"")</f>
        <v>Logic4_11.02.2020_1481716.58</v>
      </c>
      <c r="R1630" s="1" t="e">
        <f ca="1">IF(AND(Q1630&lt;&gt; "", COUNTIF(SAP!#REF!,Q1630)&gt;0),"Matched", "")</f>
        <v>#REF!</v>
      </c>
    </row>
    <row r="1631" spans="1:18">
      <c r="A1631" s="13">
        <v>11563327</v>
      </c>
      <c r="B1631" s="14">
        <v>43872</v>
      </c>
      <c r="C1631" s="14">
        <v>43872</v>
      </c>
      <c r="D1631" s="15" t="s">
        <v>10</v>
      </c>
      <c r="E1631" s="15">
        <v>0</v>
      </c>
      <c r="F1631" s="15">
        <v>0</v>
      </c>
      <c r="G1631" s="15">
        <v>4090</v>
      </c>
      <c r="H1631" s="15">
        <v>101090.51</v>
      </c>
      <c r="I1631" s="15" t="s">
        <v>11</v>
      </c>
      <c r="J1631" s="15" t="s">
        <v>12</v>
      </c>
      <c r="K1631" s="1" t="str">
        <f t="shared" si="87"/>
        <v/>
      </c>
      <c r="L1631" s="1" t="e">
        <f ca="1">IF(AND(K1631&lt;&gt; "", COUNTIF(SAP!#REF!,K1631)&gt;0),"Matched", "")</f>
        <v>#REF!</v>
      </c>
      <c r="M1631" s="1" t="str">
        <f t="shared" si="85"/>
        <v/>
      </c>
      <c r="N1631" s="1" t="e">
        <f ca="1">IF(AND(M1631&lt;&gt; "", COUNTIF(SAP!#REF!,M1631)&gt;0),"Matched", "")</f>
        <v>#REF!</v>
      </c>
      <c r="O1631" s="1" t="str">
        <f t="shared" si="86"/>
        <v/>
      </c>
      <c r="P1631" s="1" t="e">
        <f ca="1">IF(AND(O1631&lt;&gt; "", COUNTIF(SAP!#REF!,O1631)&gt;0),"Matched", "")</f>
        <v>#REF!</v>
      </c>
      <c r="Q1631" s="1" t="str">
        <f ca="1">IF(D1631="AC","Logic4"&amp;"_"&amp;TEXT(C1631,"dd.mm.yyyy") &amp;"_"&amp; 1481716.58,"")</f>
        <v>Logic4_11.02.2020_1481716.58</v>
      </c>
      <c r="R1631" s="1" t="e">
        <f ca="1">IF(AND(Q1631&lt;&gt; "", COUNTIF(SAP!#REF!,Q1631)&gt;0),"Matched", "")</f>
        <v>#REF!</v>
      </c>
    </row>
    <row r="1632" spans="1:18">
      <c r="A1632" s="9">
        <v>11563327</v>
      </c>
      <c r="B1632" s="10">
        <v>43872</v>
      </c>
      <c r="C1632" s="10">
        <v>43872</v>
      </c>
      <c r="D1632" s="11" t="s">
        <v>10</v>
      </c>
      <c r="E1632" s="11">
        <v>0</v>
      </c>
      <c r="F1632" s="11">
        <v>0</v>
      </c>
      <c r="G1632" s="11">
        <v>4175.88</v>
      </c>
      <c r="H1632" s="11">
        <v>105266.39</v>
      </c>
      <c r="I1632" s="11" t="s">
        <v>11</v>
      </c>
      <c r="J1632" s="11" t="s">
        <v>12</v>
      </c>
      <c r="K1632" s="1" t="str">
        <f t="shared" si="87"/>
        <v/>
      </c>
      <c r="L1632" s="1" t="e">
        <f ca="1">IF(AND(K1632&lt;&gt; "", COUNTIF(SAP!#REF!,K1632)&gt;0),"Matched", "")</f>
        <v>#REF!</v>
      </c>
      <c r="M1632" s="1" t="str">
        <f t="shared" si="85"/>
        <v/>
      </c>
      <c r="N1632" s="1" t="e">
        <f ca="1">IF(AND(M1632&lt;&gt; "", COUNTIF(SAP!#REF!,M1632)&gt;0),"Matched", "")</f>
        <v>#REF!</v>
      </c>
      <c r="O1632" s="1" t="str">
        <f t="shared" si="86"/>
        <v/>
      </c>
      <c r="P1632" s="1" t="e">
        <f ca="1">IF(AND(O1632&lt;&gt; "", COUNTIF(SAP!#REF!,O1632)&gt;0),"Matched", "")</f>
        <v>#REF!</v>
      </c>
      <c r="Q1632" s="1" t="str">
        <f ca="1">IF(D1632="AC","Logic4"&amp;"_"&amp;TEXT(C1632,"dd.mm.yyyy") &amp;"_"&amp; 1481716.58,"")</f>
        <v>Logic4_11.02.2020_1481716.58</v>
      </c>
      <c r="R1632" s="1" t="e">
        <f ca="1">IF(AND(Q1632&lt;&gt; "", COUNTIF(SAP!#REF!,Q1632)&gt;0),"Matched", "")</f>
        <v>#REF!</v>
      </c>
    </row>
    <row r="1633" spans="1:18">
      <c r="A1633" s="13">
        <v>11563327</v>
      </c>
      <c r="B1633" s="14">
        <v>43872</v>
      </c>
      <c r="C1633" s="14">
        <v>43872</v>
      </c>
      <c r="D1633" s="15" t="s">
        <v>10</v>
      </c>
      <c r="E1633" s="15">
        <v>0</v>
      </c>
      <c r="F1633" s="15">
        <v>0</v>
      </c>
      <c r="G1633" s="15">
        <v>4280</v>
      </c>
      <c r="H1633" s="15">
        <v>109546.39</v>
      </c>
      <c r="I1633" s="15" t="s">
        <v>11</v>
      </c>
      <c r="J1633" s="15" t="s">
        <v>12</v>
      </c>
      <c r="K1633" s="1" t="str">
        <f t="shared" si="87"/>
        <v/>
      </c>
      <c r="L1633" s="1" t="e">
        <f ca="1">IF(AND(K1633&lt;&gt; "", COUNTIF(SAP!#REF!,K1633)&gt;0),"Matched", "")</f>
        <v>#REF!</v>
      </c>
      <c r="M1633" s="1" t="str">
        <f t="shared" si="85"/>
        <v/>
      </c>
      <c r="N1633" s="1" t="e">
        <f ca="1">IF(AND(M1633&lt;&gt; "", COUNTIF(SAP!#REF!,M1633)&gt;0),"Matched", "")</f>
        <v>#REF!</v>
      </c>
      <c r="O1633" s="1" t="str">
        <f t="shared" si="86"/>
        <v/>
      </c>
      <c r="P1633" s="1" t="e">
        <f ca="1">IF(AND(O1633&lt;&gt; "", COUNTIF(SAP!#REF!,O1633)&gt;0),"Matched", "")</f>
        <v>#REF!</v>
      </c>
      <c r="Q1633" s="1" t="str">
        <f ca="1">IF(D1633="AC","Logic4"&amp;"_"&amp;TEXT(C1633,"dd.mm.yyyy") &amp;"_"&amp; 1481716.58,"")</f>
        <v>Logic4_11.02.2020_1481716.58</v>
      </c>
      <c r="R1633" s="1" t="e">
        <f ca="1">IF(AND(Q1633&lt;&gt; "", COUNTIF(SAP!#REF!,Q1633)&gt;0),"Matched", "")</f>
        <v>#REF!</v>
      </c>
    </row>
    <row r="1634" spans="1:18">
      <c r="A1634" s="9">
        <v>11563327</v>
      </c>
      <c r="B1634" s="10">
        <v>43872</v>
      </c>
      <c r="C1634" s="10">
        <v>43872</v>
      </c>
      <c r="D1634" s="11" t="s">
        <v>10</v>
      </c>
      <c r="E1634" s="11">
        <v>0</v>
      </c>
      <c r="F1634" s="11">
        <v>0</v>
      </c>
      <c r="G1634" s="11">
        <v>4380</v>
      </c>
      <c r="H1634" s="11">
        <v>113926.39</v>
      </c>
      <c r="I1634" s="11" t="s">
        <v>11</v>
      </c>
      <c r="J1634" s="11" t="s">
        <v>12</v>
      </c>
      <c r="K1634" s="1" t="str">
        <f t="shared" si="87"/>
        <v/>
      </c>
      <c r="L1634" s="1" t="e">
        <f ca="1">IF(AND(K1634&lt;&gt; "", COUNTIF(SAP!#REF!,K1634)&gt;0),"Matched", "")</f>
        <v>#REF!</v>
      </c>
      <c r="M1634" s="1" t="str">
        <f t="shared" si="85"/>
        <v/>
      </c>
      <c r="N1634" s="1" t="e">
        <f ca="1">IF(AND(M1634&lt;&gt; "", COUNTIF(SAP!#REF!,M1634)&gt;0),"Matched", "")</f>
        <v>#REF!</v>
      </c>
      <c r="O1634" s="1" t="str">
        <f t="shared" si="86"/>
        <v/>
      </c>
      <c r="P1634" s="1" t="e">
        <f ca="1">IF(AND(O1634&lt;&gt; "", COUNTIF(SAP!#REF!,O1634)&gt;0),"Matched", "")</f>
        <v>#REF!</v>
      </c>
      <c r="Q1634" s="1" t="str">
        <f ca="1">IF(D1634="AC","Logic4"&amp;"_"&amp;TEXT(C1634,"dd.mm.yyyy") &amp;"_"&amp; 1481716.58,"")</f>
        <v>Logic4_11.02.2020_1481716.58</v>
      </c>
      <c r="R1634" s="1" t="e">
        <f ca="1">IF(AND(Q1634&lt;&gt; "", COUNTIF(SAP!#REF!,Q1634)&gt;0),"Matched", "")</f>
        <v>#REF!</v>
      </c>
    </row>
    <row r="1635" spans="1:18">
      <c r="A1635" s="13">
        <v>11563327</v>
      </c>
      <c r="B1635" s="14">
        <v>43872</v>
      </c>
      <c r="C1635" s="14">
        <v>43872</v>
      </c>
      <c r="D1635" s="15" t="s">
        <v>10</v>
      </c>
      <c r="E1635" s="15">
        <v>0</v>
      </c>
      <c r="F1635" s="15">
        <v>0</v>
      </c>
      <c r="G1635" s="15">
        <v>4440</v>
      </c>
      <c r="H1635" s="15">
        <v>118366.39</v>
      </c>
      <c r="I1635" s="15" t="s">
        <v>11</v>
      </c>
      <c r="J1635" s="15" t="s">
        <v>12</v>
      </c>
      <c r="K1635" s="1" t="str">
        <f t="shared" si="87"/>
        <v/>
      </c>
      <c r="L1635" s="1" t="e">
        <f ca="1">IF(AND(K1635&lt;&gt; "", COUNTIF(SAP!#REF!,K1635)&gt;0),"Matched", "")</f>
        <v>#REF!</v>
      </c>
      <c r="M1635" s="1" t="str">
        <f t="shared" si="85"/>
        <v/>
      </c>
      <c r="N1635" s="1" t="e">
        <f ca="1">IF(AND(M1635&lt;&gt; "", COUNTIF(SAP!#REF!,M1635)&gt;0),"Matched", "")</f>
        <v>#REF!</v>
      </c>
      <c r="O1635" s="1" t="str">
        <f t="shared" si="86"/>
        <v/>
      </c>
      <c r="P1635" s="1" t="e">
        <f ca="1">IF(AND(O1635&lt;&gt; "", COUNTIF(SAP!#REF!,O1635)&gt;0),"Matched", "")</f>
        <v>#REF!</v>
      </c>
      <c r="Q1635" s="1" t="str">
        <f ca="1">IF(D1635="AC","Logic4"&amp;"_"&amp;TEXT(C1635,"dd.mm.yyyy") &amp;"_"&amp; 1481716.58,"")</f>
        <v>Logic4_11.02.2020_1481716.58</v>
      </c>
      <c r="R1635" s="1" t="e">
        <f ca="1">IF(AND(Q1635&lt;&gt; "", COUNTIF(SAP!#REF!,Q1635)&gt;0),"Matched", "")</f>
        <v>#REF!</v>
      </c>
    </row>
    <row r="1636" spans="1:18">
      <c r="A1636" s="9">
        <v>11563327</v>
      </c>
      <c r="B1636" s="10">
        <v>43872</v>
      </c>
      <c r="C1636" s="10">
        <v>43872</v>
      </c>
      <c r="D1636" s="11" t="s">
        <v>10</v>
      </c>
      <c r="E1636" s="11">
        <v>0</v>
      </c>
      <c r="F1636" s="11">
        <v>0</v>
      </c>
      <c r="G1636" s="11">
        <v>4550</v>
      </c>
      <c r="H1636" s="11">
        <v>122916.39</v>
      </c>
      <c r="I1636" s="11" t="s">
        <v>11</v>
      </c>
      <c r="J1636" s="11" t="s">
        <v>12</v>
      </c>
      <c r="K1636" s="1" t="str">
        <f t="shared" si="87"/>
        <v/>
      </c>
      <c r="L1636" s="1" t="e">
        <f ca="1">IF(AND(K1636&lt;&gt; "", COUNTIF(SAP!#REF!,K1636)&gt;0),"Matched", "")</f>
        <v>#REF!</v>
      </c>
      <c r="M1636" s="1" t="str">
        <f t="shared" si="85"/>
        <v/>
      </c>
      <c r="N1636" s="1" t="e">
        <f ca="1">IF(AND(M1636&lt;&gt; "", COUNTIF(SAP!#REF!,M1636)&gt;0),"Matched", "")</f>
        <v>#REF!</v>
      </c>
      <c r="O1636" s="1" t="str">
        <f t="shared" si="86"/>
        <v/>
      </c>
      <c r="P1636" s="1" t="e">
        <f ca="1">IF(AND(O1636&lt;&gt; "", COUNTIF(SAP!#REF!,O1636)&gt;0),"Matched", "")</f>
        <v>#REF!</v>
      </c>
      <c r="Q1636" s="1" t="str">
        <f ca="1">IF(D1636="AC","Logic4"&amp;"_"&amp;TEXT(C1636,"dd.mm.yyyy") &amp;"_"&amp; 1481716.58,"")</f>
        <v>Logic4_11.02.2020_1481716.58</v>
      </c>
      <c r="R1636" s="1" t="e">
        <f ca="1">IF(AND(Q1636&lt;&gt; "", COUNTIF(SAP!#REF!,Q1636)&gt;0),"Matched", "")</f>
        <v>#REF!</v>
      </c>
    </row>
    <row r="1637" spans="1:18">
      <c r="A1637" s="13">
        <v>11563327</v>
      </c>
      <c r="B1637" s="14">
        <v>43872</v>
      </c>
      <c r="C1637" s="14">
        <v>43872</v>
      </c>
      <c r="D1637" s="15" t="s">
        <v>10</v>
      </c>
      <c r="E1637" s="15">
        <v>0</v>
      </c>
      <c r="F1637" s="15">
        <v>0</v>
      </c>
      <c r="G1637" s="15">
        <v>4570</v>
      </c>
      <c r="H1637" s="15">
        <v>127486.39</v>
      </c>
      <c r="I1637" s="15" t="s">
        <v>11</v>
      </c>
      <c r="J1637" s="15" t="s">
        <v>12</v>
      </c>
      <c r="K1637" s="1" t="str">
        <f t="shared" si="87"/>
        <v/>
      </c>
      <c r="L1637" s="1" t="e">
        <f ca="1">IF(AND(K1637&lt;&gt; "", COUNTIF(SAP!#REF!,K1637)&gt;0),"Matched", "")</f>
        <v>#REF!</v>
      </c>
      <c r="M1637" s="1" t="str">
        <f t="shared" si="85"/>
        <v/>
      </c>
      <c r="N1637" s="1" t="e">
        <f ca="1">IF(AND(M1637&lt;&gt; "", COUNTIF(SAP!#REF!,M1637)&gt;0),"Matched", "")</f>
        <v>#REF!</v>
      </c>
      <c r="O1637" s="1" t="str">
        <f t="shared" si="86"/>
        <v/>
      </c>
      <c r="P1637" s="1" t="e">
        <f ca="1">IF(AND(O1637&lt;&gt; "", COUNTIF(SAP!#REF!,O1637)&gt;0),"Matched", "")</f>
        <v>#REF!</v>
      </c>
      <c r="Q1637" s="1" t="str">
        <f ca="1">IF(D1637="AC","Logic4"&amp;"_"&amp;TEXT(C1637,"dd.mm.yyyy") &amp;"_"&amp; 1481716.58,"")</f>
        <v>Logic4_11.02.2020_1481716.58</v>
      </c>
      <c r="R1637" s="1" t="e">
        <f ca="1">IF(AND(Q1637&lt;&gt; "", COUNTIF(SAP!#REF!,Q1637)&gt;0),"Matched", "")</f>
        <v>#REF!</v>
      </c>
    </row>
    <row r="1638" spans="1:18">
      <c r="A1638" s="9">
        <v>11563327</v>
      </c>
      <c r="B1638" s="10">
        <v>43872</v>
      </c>
      <c r="C1638" s="10">
        <v>43872</v>
      </c>
      <c r="D1638" s="11" t="s">
        <v>10</v>
      </c>
      <c r="E1638" s="11">
        <v>0</v>
      </c>
      <c r="F1638" s="11">
        <v>0</v>
      </c>
      <c r="G1638" s="11">
        <v>4620</v>
      </c>
      <c r="H1638" s="11">
        <v>132106.39000000001</v>
      </c>
      <c r="I1638" s="11" t="s">
        <v>11</v>
      </c>
      <c r="J1638" s="11" t="s">
        <v>12</v>
      </c>
      <c r="K1638" s="1" t="str">
        <f t="shared" si="87"/>
        <v/>
      </c>
      <c r="L1638" s="1" t="e">
        <f ca="1">IF(AND(K1638&lt;&gt; "", COUNTIF(SAP!#REF!,K1638)&gt;0),"Matched", "")</f>
        <v>#REF!</v>
      </c>
      <c r="M1638" s="1" t="str">
        <f t="shared" si="85"/>
        <v/>
      </c>
      <c r="N1638" s="1" t="e">
        <f ca="1">IF(AND(M1638&lt;&gt; "", COUNTIF(SAP!#REF!,M1638)&gt;0),"Matched", "")</f>
        <v>#REF!</v>
      </c>
      <c r="O1638" s="1" t="str">
        <f t="shared" si="86"/>
        <v/>
      </c>
      <c r="P1638" s="1" t="e">
        <f ca="1">IF(AND(O1638&lt;&gt; "", COUNTIF(SAP!#REF!,O1638)&gt;0),"Matched", "")</f>
        <v>#REF!</v>
      </c>
      <c r="Q1638" s="1" t="str">
        <f ca="1">IF(D1638="AC","Logic4"&amp;"_"&amp;TEXT(C1638,"dd.mm.yyyy") &amp;"_"&amp; 1481716.58,"")</f>
        <v>Logic4_11.02.2020_1481716.58</v>
      </c>
      <c r="R1638" s="1" t="e">
        <f ca="1">IF(AND(Q1638&lt;&gt; "", COUNTIF(SAP!#REF!,Q1638)&gt;0),"Matched", "")</f>
        <v>#REF!</v>
      </c>
    </row>
    <row r="1639" spans="1:18">
      <c r="A1639" s="13">
        <v>11563327</v>
      </c>
      <c r="B1639" s="14">
        <v>43872</v>
      </c>
      <c r="C1639" s="14">
        <v>43872</v>
      </c>
      <c r="D1639" s="15" t="s">
        <v>10</v>
      </c>
      <c r="E1639" s="15">
        <v>0</v>
      </c>
      <c r="F1639" s="15">
        <v>0</v>
      </c>
      <c r="G1639" s="15">
        <v>4850</v>
      </c>
      <c r="H1639" s="15">
        <v>136956.39000000001</v>
      </c>
      <c r="I1639" s="15" t="s">
        <v>11</v>
      </c>
      <c r="J1639" s="15" t="s">
        <v>12</v>
      </c>
      <c r="K1639" s="1" t="str">
        <f t="shared" si="87"/>
        <v/>
      </c>
      <c r="L1639" s="1" t="e">
        <f ca="1">IF(AND(K1639&lt;&gt; "", COUNTIF(SAP!#REF!,K1639)&gt;0),"Matched", "")</f>
        <v>#REF!</v>
      </c>
      <c r="M1639" s="1" t="str">
        <f t="shared" si="85"/>
        <v/>
      </c>
      <c r="N1639" s="1" t="e">
        <f ca="1">IF(AND(M1639&lt;&gt; "", COUNTIF(SAP!#REF!,M1639)&gt;0),"Matched", "")</f>
        <v>#REF!</v>
      </c>
      <c r="O1639" s="1" t="str">
        <f t="shared" si="86"/>
        <v/>
      </c>
      <c r="P1639" s="1" t="e">
        <f ca="1">IF(AND(O1639&lt;&gt; "", COUNTIF(SAP!#REF!,O1639)&gt;0),"Matched", "")</f>
        <v>#REF!</v>
      </c>
      <c r="Q1639" s="1" t="str">
        <f ca="1">IF(D1639="AC","Logic4"&amp;"_"&amp;TEXT(C1639,"dd.mm.yyyy") &amp;"_"&amp; 1481716.58,"")</f>
        <v>Logic4_11.02.2020_1481716.58</v>
      </c>
      <c r="R1639" s="1" t="e">
        <f ca="1">IF(AND(Q1639&lt;&gt; "", COUNTIF(SAP!#REF!,Q1639)&gt;0),"Matched", "")</f>
        <v>#REF!</v>
      </c>
    </row>
    <row r="1640" spans="1:18">
      <c r="A1640" s="9">
        <v>11563327</v>
      </c>
      <c r="B1640" s="10">
        <v>43872</v>
      </c>
      <c r="C1640" s="10">
        <v>43872</v>
      </c>
      <c r="D1640" s="11" t="s">
        <v>10</v>
      </c>
      <c r="E1640" s="11">
        <v>0</v>
      </c>
      <c r="F1640" s="11">
        <v>0</v>
      </c>
      <c r="G1640" s="11">
        <v>4890</v>
      </c>
      <c r="H1640" s="11">
        <v>141846.39000000001</v>
      </c>
      <c r="I1640" s="11" t="s">
        <v>11</v>
      </c>
      <c r="J1640" s="11" t="s">
        <v>12</v>
      </c>
      <c r="K1640" s="1" t="str">
        <f t="shared" si="87"/>
        <v/>
      </c>
      <c r="L1640" s="1" t="e">
        <f ca="1">IF(AND(K1640&lt;&gt; "", COUNTIF(SAP!#REF!,K1640)&gt;0),"Matched", "")</f>
        <v>#REF!</v>
      </c>
      <c r="M1640" s="1" t="str">
        <f t="shared" si="85"/>
        <v/>
      </c>
      <c r="N1640" s="1" t="e">
        <f ca="1">IF(AND(M1640&lt;&gt; "", COUNTIF(SAP!#REF!,M1640)&gt;0),"Matched", "")</f>
        <v>#REF!</v>
      </c>
      <c r="O1640" s="1" t="str">
        <f t="shared" si="86"/>
        <v/>
      </c>
      <c r="P1640" s="1" t="e">
        <f ca="1">IF(AND(O1640&lt;&gt; "", COUNTIF(SAP!#REF!,O1640)&gt;0),"Matched", "")</f>
        <v>#REF!</v>
      </c>
      <c r="Q1640" s="1" t="str">
        <f ca="1">IF(D1640="AC","Logic4"&amp;"_"&amp;TEXT(C1640,"dd.mm.yyyy") &amp;"_"&amp; 1481716.58,"")</f>
        <v>Logic4_11.02.2020_1481716.58</v>
      </c>
      <c r="R1640" s="1" t="e">
        <f ca="1">IF(AND(Q1640&lt;&gt; "", COUNTIF(SAP!#REF!,Q1640)&gt;0),"Matched", "")</f>
        <v>#REF!</v>
      </c>
    </row>
    <row r="1641" spans="1:18">
      <c r="A1641" s="13">
        <v>11563327</v>
      </c>
      <c r="B1641" s="14">
        <v>43872</v>
      </c>
      <c r="C1641" s="14">
        <v>43872</v>
      </c>
      <c r="D1641" s="15" t="s">
        <v>10</v>
      </c>
      <c r="E1641" s="15">
        <v>0</v>
      </c>
      <c r="F1641" s="15">
        <v>0</v>
      </c>
      <c r="G1641" s="15">
        <v>4900</v>
      </c>
      <c r="H1641" s="15">
        <v>146746.39000000001</v>
      </c>
      <c r="I1641" s="15" t="s">
        <v>11</v>
      </c>
      <c r="J1641" s="15" t="s">
        <v>12</v>
      </c>
      <c r="K1641" s="1" t="str">
        <f t="shared" si="87"/>
        <v/>
      </c>
      <c r="L1641" s="1" t="e">
        <f ca="1">IF(AND(K1641&lt;&gt; "", COUNTIF(SAP!#REF!,K1641)&gt;0),"Matched", "")</f>
        <v>#REF!</v>
      </c>
      <c r="M1641" s="1" t="str">
        <f t="shared" si="85"/>
        <v/>
      </c>
      <c r="N1641" s="1" t="e">
        <f ca="1">IF(AND(M1641&lt;&gt; "", COUNTIF(SAP!#REF!,M1641)&gt;0),"Matched", "")</f>
        <v>#REF!</v>
      </c>
      <c r="O1641" s="1" t="str">
        <f t="shared" si="86"/>
        <v/>
      </c>
      <c r="P1641" s="1" t="e">
        <f ca="1">IF(AND(O1641&lt;&gt; "", COUNTIF(SAP!#REF!,O1641)&gt;0),"Matched", "")</f>
        <v>#REF!</v>
      </c>
      <c r="Q1641" s="1" t="str">
        <f ca="1">IF(D1641="AC","Logic4"&amp;"_"&amp;TEXT(C1641,"dd.mm.yyyy") &amp;"_"&amp; 1481716.58,"")</f>
        <v>Logic4_11.02.2020_1481716.58</v>
      </c>
      <c r="R1641" s="1" t="e">
        <f ca="1">IF(AND(Q1641&lt;&gt; "", COUNTIF(SAP!#REF!,Q1641)&gt;0),"Matched", "")</f>
        <v>#REF!</v>
      </c>
    </row>
    <row r="1642" spans="1:18">
      <c r="A1642" s="9">
        <v>11563327</v>
      </c>
      <c r="B1642" s="10">
        <v>43872</v>
      </c>
      <c r="C1642" s="10">
        <v>43872</v>
      </c>
      <c r="D1642" s="11" t="s">
        <v>10</v>
      </c>
      <c r="E1642" s="11">
        <v>0</v>
      </c>
      <c r="F1642" s="11">
        <v>0</v>
      </c>
      <c r="G1642" s="11">
        <v>5040</v>
      </c>
      <c r="H1642" s="11">
        <v>151786.39000000001</v>
      </c>
      <c r="I1642" s="11" t="s">
        <v>11</v>
      </c>
      <c r="J1642" s="11" t="s">
        <v>12</v>
      </c>
      <c r="K1642" s="1" t="str">
        <f t="shared" si="87"/>
        <v/>
      </c>
      <c r="L1642" s="1" t="e">
        <f ca="1">IF(AND(K1642&lt;&gt; "", COUNTIF(SAP!#REF!,K1642)&gt;0),"Matched", "")</f>
        <v>#REF!</v>
      </c>
      <c r="M1642" s="1" t="str">
        <f t="shared" si="85"/>
        <v/>
      </c>
      <c r="N1642" s="1" t="e">
        <f ca="1">IF(AND(M1642&lt;&gt; "", COUNTIF(SAP!#REF!,M1642)&gt;0),"Matched", "")</f>
        <v>#REF!</v>
      </c>
      <c r="O1642" s="1" t="str">
        <f t="shared" si="86"/>
        <v/>
      </c>
      <c r="P1642" s="1" t="e">
        <f ca="1">IF(AND(O1642&lt;&gt; "", COUNTIF(SAP!#REF!,O1642)&gt;0),"Matched", "")</f>
        <v>#REF!</v>
      </c>
      <c r="Q1642" s="1" t="str">
        <f ca="1">IF(D1642="AC","Logic4"&amp;"_"&amp;TEXT(C1642,"dd.mm.yyyy") &amp;"_"&amp; 1481716.58,"")</f>
        <v>Logic4_11.02.2020_1481716.58</v>
      </c>
      <c r="R1642" s="1" t="e">
        <f ca="1">IF(AND(Q1642&lt;&gt; "", COUNTIF(SAP!#REF!,Q1642)&gt;0),"Matched", "")</f>
        <v>#REF!</v>
      </c>
    </row>
    <row r="1643" spans="1:18">
      <c r="A1643" s="13">
        <v>11563327</v>
      </c>
      <c r="B1643" s="14">
        <v>43872</v>
      </c>
      <c r="C1643" s="14">
        <v>43872</v>
      </c>
      <c r="D1643" s="15" t="s">
        <v>10</v>
      </c>
      <c r="E1643" s="15">
        <v>0</v>
      </c>
      <c r="F1643" s="15">
        <v>0</v>
      </c>
      <c r="G1643" s="15">
        <v>5134.8999999999996</v>
      </c>
      <c r="H1643" s="15">
        <v>156921.29</v>
      </c>
      <c r="I1643" s="15" t="s">
        <v>11</v>
      </c>
      <c r="J1643" s="15" t="s">
        <v>12</v>
      </c>
      <c r="K1643" s="1" t="str">
        <f t="shared" si="87"/>
        <v/>
      </c>
      <c r="L1643" s="1" t="e">
        <f ca="1">IF(AND(K1643&lt;&gt; "", COUNTIF(SAP!#REF!,K1643)&gt;0),"Matched", "")</f>
        <v>#REF!</v>
      </c>
      <c r="M1643" s="1" t="str">
        <f t="shared" si="85"/>
        <v/>
      </c>
      <c r="N1643" s="1" t="e">
        <f ca="1">IF(AND(M1643&lt;&gt; "", COUNTIF(SAP!#REF!,M1643)&gt;0),"Matched", "")</f>
        <v>#REF!</v>
      </c>
      <c r="O1643" s="1" t="str">
        <f t="shared" si="86"/>
        <v/>
      </c>
      <c r="P1643" s="1" t="e">
        <f ca="1">IF(AND(O1643&lt;&gt; "", COUNTIF(SAP!#REF!,O1643)&gt;0),"Matched", "")</f>
        <v>#REF!</v>
      </c>
      <c r="Q1643" s="1" t="str">
        <f ca="1">IF(D1643="AC","Logic4"&amp;"_"&amp;TEXT(C1643,"dd.mm.yyyy") &amp;"_"&amp; 1481716.58,"")</f>
        <v>Logic4_11.02.2020_1481716.58</v>
      </c>
      <c r="R1643" s="1" t="e">
        <f ca="1">IF(AND(Q1643&lt;&gt; "", COUNTIF(SAP!#REF!,Q1643)&gt;0),"Matched", "")</f>
        <v>#REF!</v>
      </c>
    </row>
    <row r="1644" spans="1:18">
      <c r="A1644" s="9">
        <v>11563327</v>
      </c>
      <c r="B1644" s="10">
        <v>43872</v>
      </c>
      <c r="C1644" s="10">
        <v>43872</v>
      </c>
      <c r="D1644" s="11" t="s">
        <v>10</v>
      </c>
      <c r="E1644" s="11">
        <v>0</v>
      </c>
      <c r="F1644" s="11">
        <v>0</v>
      </c>
      <c r="G1644" s="11">
        <v>5150</v>
      </c>
      <c r="H1644" s="11">
        <v>162071.29</v>
      </c>
      <c r="I1644" s="11" t="s">
        <v>11</v>
      </c>
      <c r="J1644" s="11" t="s">
        <v>12</v>
      </c>
      <c r="K1644" s="1" t="str">
        <f t="shared" si="87"/>
        <v/>
      </c>
      <c r="L1644" s="1" t="e">
        <f ca="1">IF(AND(K1644&lt;&gt; "", COUNTIF(SAP!#REF!,K1644)&gt;0),"Matched", "")</f>
        <v>#REF!</v>
      </c>
      <c r="M1644" s="1" t="str">
        <f t="shared" si="85"/>
        <v/>
      </c>
      <c r="N1644" s="1" t="e">
        <f ca="1">IF(AND(M1644&lt;&gt; "", COUNTIF(SAP!#REF!,M1644)&gt;0),"Matched", "")</f>
        <v>#REF!</v>
      </c>
      <c r="O1644" s="1" t="str">
        <f t="shared" si="86"/>
        <v/>
      </c>
      <c r="P1644" s="1" t="e">
        <f ca="1">IF(AND(O1644&lt;&gt; "", COUNTIF(SAP!#REF!,O1644)&gt;0),"Matched", "")</f>
        <v>#REF!</v>
      </c>
      <c r="Q1644" s="1" t="str">
        <f ca="1">IF(D1644="AC","Logic4"&amp;"_"&amp;TEXT(C1644,"dd.mm.yyyy") &amp;"_"&amp; 1481716.58,"")</f>
        <v>Logic4_11.02.2020_1481716.58</v>
      </c>
      <c r="R1644" s="1" t="e">
        <f ca="1">IF(AND(Q1644&lt;&gt; "", COUNTIF(SAP!#REF!,Q1644)&gt;0),"Matched", "")</f>
        <v>#REF!</v>
      </c>
    </row>
    <row r="1645" spans="1:18">
      <c r="A1645" s="13">
        <v>11563327</v>
      </c>
      <c r="B1645" s="14">
        <v>43872</v>
      </c>
      <c r="C1645" s="14">
        <v>43872</v>
      </c>
      <c r="D1645" s="15" t="s">
        <v>10</v>
      </c>
      <c r="E1645" s="15">
        <v>0</v>
      </c>
      <c r="F1645" s="15">
        <v>0</v>
      </c>
      <c r="G1645" s="15">
        <v>5172.08</v>
      </c>
      <c r="H1645" s="15">
        <v>167243.37</v>
      </c>
      <c r="I1645" s="15" t="s">
        <v>11</v>
      </c>
      <c r="J1645" s="15" t="s">
        <v>12</v>
      </c>
      <c r="K1645" s="1" t="str">
        <f t="shared" si="87"/>
        <v/>
      </c>
      <c r="L1645" s="1" t="e">
        <f ca="1">IF(AND(K1645&lt;&gt; "", COUNTIF(SAP!#REF!,K1645)&gt;0),"Matched", "")</f>
        <v>#REF!</v>
      </c>
      <c r="M1645" s="1" t="str">
        <f t="shared" si="85"/>
        <v/>
      </c>
      <c r="N1645" s="1" t="e">
        <f ca="1">IF(AND(M1645&lt;&gt; "", COUNTIF(SAP!#REF!,M1645)&gt;0),"Matched", "")</f>
        <v>#REF!</v>
      </c>
      <c r="O1645" s="1" t="str">
        <f t="shared" si="86"/>
        <v/>
      </c>
      <c r="P1645" s="1" t="e">
        <f ca="1">IF(AND(O1645&lt;&gt; "", COUNTIF(SAP!#REF!,O1645)&gt;0),"Matched", "")</f>
        <v>#REF!</v>
      </c>
      <c r="Q1645" s="1" t="str">
        <f ca="1">IF(D1645="AC","Logic4"&amp;"_"&amp;TEXT(C1645,"dd.mm.yyyy") &amp;"_"&amp; 1481716.58,"")</f>
        <v>Logic4_11.02.2020_1481716.58</v>
      </c>
      <c r="R1645" s="1" t="e">
        <f ca="1">IF(AND(Q1645&lt;&gt; "", COUNTIF(SAP!#REF!,Q1645)&gt;0),"Matched", "")</f>
        <v>#REF!</v>
      </c>
    </row>
    <row r="1646" spans="1:18">
      <c r="A1646" s="9">
        <v>11563327</v>
      </c>
      <c r="B1646" s="10">
        <v>43872</v>
      </c>
      <c r="C1646" s="10">
        <v>43872</v>
      </c>
      <c r="D1646" s="11" t="s">
        <v>10</v>
      </c>
      <c r="E1646" s="11">
        <v>0</v>
      </c>
      <c r="F1646" s="11">
        <v>0</v>
      </c>
      <c r="G1646" s="11">
        <v>5180</v>
      </c>
      <c r="H1646" s="11">
        <v>172423.37</v>
      </c>
      <c r="I1646" s="11" t="s">
        <v>11</v>
      </c>
      <c r="J1646" s="11" t="s">
        <v>12</v>
      </c>
      <c r="K1646" s="1" t="str">
        <f t="shared" si="87"/>
        <v/>
      </c>
      <c r="L1646" s="1" t="e">
        <f ca="1">IF(AND(K1646&lt;&gt; "", COUNTIF(SAP!#REF!,K1646)&gt;0),"Matched", "")</f>
        <v>#REF!</v>
      </c>
      <c r="M1646" s="1" t="str">
        <f t="shared" si="85"/>
        <v/>
      </c>
      <c r="N1646" s="1" t="e">
        <f ca="1">IF(AND(M1646&lt;&gt; "", COUNTIF(SAP!#REF!,M1646)&gt;0),"Matched", "")</f>
        <v>#REF!</v>
      </c>
      <c r="O1646" s="1" t="str">
        <f t="shared" si="86"/>
        <v/>
      </c>
      <c r="P1646" s="1" t="e">
        <f ca="1">IF(AND(O1646&lt;&gt; "", COUNTIF(SAP!#REF!,O1646)&gt;0),"Matched", "")</f>
        <v>#REF!</v>
      </c>
      <c r="Q1646" s="1" t="str">
        <f ca="1">IF(D1646="AC","Logic4"&amp;"_"&amp;TEXT(C1646,"dd.mm.yyyy") &amp;"_"&amp; 1481716.58,"")</f>
        <v>Logic4_11.02.2020_1481716.58</v>
      </c>
      <c r="R1646" s="1" t="e">
        <f ca="1">IF(AND(Q1646&lt;&gt; "", COUNTIF(SAP!#REF!,Q1646)&gt;0),"Matched", "")</f>
        <v>#REF!</v>
      </c>
    </row>
    <row r="1647" spans="1:18">
      <c r="A1647" s="13">
        <v>11563327</v>
      </c>
      <c r="B1647" s="14">
        <v>43872</v>
      </c>
      <c r="C1647" s="14">
        <v>43872</v>
      </c>
      <c r="D1647" s="15" t="s">
        <v>10</v>
      </c>
      <c r="E1647" s="15">
        <v>0</v>
      </c>
      <c r="F1647" s="15">
        <v>0</v>
      </c>
      <c r="G1647" s="15">
        <v>5320</v>
      </c>
      <c r="H1647" s="15">
        <v>177743.37</v>
      </c>
      <c r="I1647" s="15" t="s">
        <v>11</v>
      </c>
      <c r="J1647" s="15" t="s">
        <v>12</v>
      </c>
      <c r="K1647" s="1" t="str">
        <f t="shared" si="87"/>
        <v/>
      </c>
      <c r="L1647" s="1" t="e">
        <f ca="1">IF(AND(K1647&lt;&gt; "", COUNTIF(SAP!#REF!,K1647)&gt;0),"Matched", "")</f>
        <v>#REF!</v>
      </c>
      <c r="M1647" s="1" t="str">
        <f t="shared" si="85"/>
        <v/>
      </c>
      <c r="N1647" s="1" t="e">
        <f ca="1">IF(AND(M1647&lt;&gt; "", COUNTIF(SAP!#REF!,M1647)&gt;0),"Matched", "")</f>
        <v>#REF!</v>
      </c>
      <c r="O1647" s="1" t="str">
        <f t="shared" si="86"/>
        <v/>
      </c>
      <c r="P1647" s="1" t="e">
        <f ca="1">IF(AND(O1647&lt;&gt; "", COUNTIF(SAP!#REF!,O1647)&gt;0),"Matched", "")</f>
        <v>#REF!</v>
      </c>
      <c r="Q1647" s="1" t="str">
        <f ca="1">IF(D1647="AC","Logic4"&amp;"_"&amp;TEXT(C1647,"dd.mm.yyyy") &amp;"_"&amp; 1481716.58,"")</f>
        <v>Logic4_11.02.2020_1481716.58</v>
      </c>
      <c r="R1647" s="1" t="e">
        <f ca="1">IF(AND(Q1647&lt;&gt; "", COUNTIF(SAP!#REF!,Q1647)&gt;0),"Matched", "")</f>
        <v>#REF!</v>
      </c>
    </row>
    <row r="1648" spans="1:18">
      <c r="A1648" s="9">
        <v>11563327</v>
      </c>
      <c r="B1648" s="10">
        <v>43872</v>
      </c>
      <c r="C1648" s="10">
        <v>43872</v>
      </c>
      <c r="D1648" s="11" t="s">
        <v>10</v>
      </c>
      <c r="E1648" s="11">
        <v>0</v>
      </c>
      <c r="F1648" s="11">
        <v>0</v>
      </c>
      <c r="G1648" s="11">
        <v>5545</v>
      </c>
      <c r="H1648" s="11">
        <v>183288.37</v>
      </c>
      <c r="I1648" s="11" t="s">
        <v>11</v>
      </c>
      <c r="J1648" s="11" t="s">
        <v>12</v>
      </c>
      <c r="K1648" s="1" t="str">
        <f t="shared" si="87"/>
        <v/>
      </c>
      <c r="L1648" s="1" t="e">
        <f ca="1">IF(AND(K1648&lt;&gt; "", COUNTIF(SAP!#REF!,K1648)&gt;0),"Matched", "")</f>
        <v>#REF!</v>
      </c>
      <c r="M1648" s="1" t="str">
        <f t="shared" si="85"/>
        <v/>
      </c>
      <c r="N1648" s="1" t="e">
        <f ca="1">IF(AND(M1648&lt;&gt; "", COUNTIF(SAP!#REF!,M1648)&gt;0),"Matched", "")</f>
        <v>#REF!</v>
      </c>
      <c r="O1648" s="1" t="str">
        <f t="shared" si="86"/>
        <v/>
      </c>
      <c r="P1648" s="1" t="e">
        <f ca="1">IF(AND(O1648&lt;&gt; "", COUNTIF(SAP!#REF!,O1648)&gt;0),"Matched", "")</f>
        <v>#REF!</v>
      </c>
      <c r="Q1648" s="1" t="str">
        <f ca="1">IF(D1648="AC","Logic4"&amp;"_"&amp;TEXT(C1648,"dd.mm.yyyy") &amp;"_"&amp; 1481716.58,"")</f>
        <v>Logic4_11.02.2020_1481716.58</v>
      </c>
      <c r="R1648" s="1" t="e">
        <f ca="1">IF(AND(Q1648&lt;&gt; "", COUNTIF(SAP!#REF!,Q1648)&gt;0),"Matched", "")</f>
        <v>#REF!</v>
      </c>
    </row>
    <row r="1649" spans="1:18">
      <c r="A1649" s="13">
        <v>11563327</v>
      </c>
      <c r="B1649" s="14">
        <v>43872</v>
      </c>
      <c r="C1649" s="14">
        <v>43872</v>
      </c>
      <c r="D1649" s="15" t="s">
        <v>10</v>
      </c>
      <c r="E1649" s="15">
        <v>0</v>
      </c>
      <c r="F1649" s="15">
        <v>0</v>
      </c>
      <c r="G1649" s="15">
        <v>5780</v>
      </c>
      <c r="H1649" s="15">
        <v>189068.37</v>
      </c>
      <c r="I1649" s="15" t="s">
        <v>11</v>
      </c>
      <c r="J1649" s="15" t="s">
        <v>12</v>
      </c>
      <c r="K1649" s="1" t="str">
        <f t="shared" si="87"/>
        <v/>
      </c>
      <c r="L1649" s="1" t="e">
        <f ca="1">IF(AND(K1649&lt;&gt; "", COUNTIF(SAP!#REF!,K1649)&gt;0),"Matched", "")</f>
        <v>#REF!</v>
      </c>
      <c r="M1649" s="1" t="str">
        <f t="shared" si="85"/>
        <v/>
      </c>
      <c r="N1649" s="1" t="e">
        <f ca="1">IF(AND(M1649&lt;&gt; "", COUNTIF(SAP!#REF!,M1649)&gt;0),"Matched", "")</f>
        <v>#REF!</v>
      </c>
      <c r="O1649" s="1" t="str">
        <f t="shared" si="86"/>
        <v/>
      </c>
      <c r="P1649" s="1" t="e">
        <f ca="1">IF(AND(O1649&lt;&gt; "", COUNTIF(SAP!#REF!,O1649)&gt;0),"Matched", "")</f>
        <v>#REF!</v>
      </c>
      <c r="Q1649" s="1" t="str">
        <f ca="1">IF(D1649="AC","Logic4"&amp;"_"&amp;TEXT(C1649,"dd.mm.yyyy") &amp;"_"&amp; 1481716.58,"")</f>
        <v>Logic4_11.02.2020_1481716.58</v>
      </c>
      <c r="R1649" s="1" t="e">
        <f ca="1">IF(AND(Q1649&lt;&gt; "", COUNTIF(SAP!#REF!,Q1649)&gt;0),"Matched", "")</f>
        <v>#REF!</v>
      </c>
    </row>
    <row r="1650" spans="1:18">
      <c r="A1650" s="9">
        <v>11563327</v>
      </c>
      <c r="B1650" s="10">
        <v>43872</v>
      </c>
      <c r="C1650" s="10">
        <v>43872</v>
      </c>
      <c r="D1650" s="11" t="s">
        <v>10</v>
      </c>
      <c r="E1650" s="11">
        <v>0</v>
      </c>
      <c r="F1650" s="11">
        <v>0</v>
      </c>
      <c r="G1650" s="11">
        <v>5792.6</v>
      </c>
      <c r="H1650" s="11">
        <v>194860.97</v>
      </c>
      <c r="I1650" s="11" t="s">
        <v>11</v>
      </c>
      <c r="J1650" s="11" t="s">
        <v>12</v>
      </c>
      <c r="K1650" s="1" t="str">
        <f t="shared" si="87"/>
        <v/>
      </c>
      <c r="L1650" s="1" t="e">
        <f ca="1">IF(AND(K1650&lt;&gt; "", COUNTIF(SAP!#REF!,K1650)&gt;0),"Matched", "")</f>
        <v>#REF!</v>
      </c>
      <c r="M1650" s="1" t="str">
        <f t="shared" si="85"/>
        <v/>
      </c>
      <c r="N1650" s="1" t="e">
        <f ca="1">IF(AND(M1650&lt;&gt; "", COUNTIF(SAP!#REF!,M1650)&gt;0),"Matched", "")</f>
        <v>#REF!</v>
      </c>
      <c r="O1650" s="1" t="str">
        <f t="shared" si="86"/>
        <v/>
      </c>
      <c r="P1650" s="1" t="e">
        <f ca="1">IF(AND(O1650&lt;&gt; "", COUNTIF(SAP!#REF!,O1650)&gt;0),"Matched", "")</f>
        <v>#REF!</v>
      </c>
      <c r="Q1650" s="1" t="str">
        <f ca="1">IF(D1650="AC","Logic4"&amp;"_"&amp;TEXT(C1650,"dd.mm.yyyy") &amp;"_"&amp; 1481716.58,"")</f>
        <v>Logic4_11.02.2020_1481716.58</v>
      </c>
      <c r="R1650" s="1" t="e">
        <f ca="1">IF(AND(Q1650&lt;&gt; "", COUNTIF(SAP!#REF!,Q1650)&gt;0),"Matched", "")</f>
        <v>#REF!</v>
      </c>
    </row>
    <row r="1651" spans="1:18">
      <c r="A1651" s="13">
        <v>11563327</v>
      </c>
      <c r="B1651" s="14">
        <v>43872</v>
      </c>
      <c r="C1651" s="14">
        <v>43872</v>
      </c>
      <c r="D1651" s="15" t="s">
        <v>10</v>
      </c>
      <c r="E1651" s="15">
        <v>0</v>
      </c>
      <c r="F1651" s="15">
        <v>0</v>
      </c>
      <c r="G1651" s="15">
        <v>6170.06</v>
      </c>
      <c r="H1651" s="15">
        <v>201031.03</v>
      </c>
      <c r="I1651" s="15" t="s">
        <v>11</v>
      </c>
      <c r="J1651" s="15" t="s">
        <v>12</v>
      </c>
      <c r="K1651" s="1" t="str">
        <f t="shared" si="87"/>
        <v/>
      </c>
      <c r="L1651" s="1" t="e">
        <f ca="1">IF(AND(K1651&lt;&gt; "", COUNTIF(SAP!#REF!,K1651)&gt;0),"Matched", "")</f>
        <v>#REF!</v>
      </c>
      <c r="M1651" s="1" t="str">
        <f t="shared" ref="M1651:M1714" si="88">IF(D1651="TR","Logic2"&amp;"_"&amp;TEXT(C1651,"dd.mm.yyyy") &amp;"_"&amp; F1651,"")</f>
        <v/>
      </c>
      <c r="N1651" s="1" t="e">
        <f ca="1">IF(AND(M1651&lt;&gt; "", COUNTIF(SAP!#REF!,M1651)&gt;0),"Matched", "")</f>
        <v>#REF!</v>
      </c>
      <c r="O1651" s="1" t="str">
        <f t="shared" ref="O1651:O1714" si="89">IF(D1651="AF","Logic3"&amp;"_"&amp;G1651,"")</f>
        <v/>
      </c>
      <c r="P1651" s="1" t="e">
        <f ca="1">IF(AND(O1651&lt;&gt; "", COUNTIF(SAP!#REF!,O1651)&gt;0),"Matched", "")</f>
        <v>#REF!</v>
      </c>
      <c r="Q1651" s="1" t="str">
        <f ca="1">IF(D1651="AC","Logic4"&amp;"_"&amp;TEXT(C1651,"dd.mm.yyyy") &amp;"_"&amp; 1481716.58,"")</f>
        <v>Logic4_11.02.2020_1481716.58</v>
      </c>
      <c r="R1651" s="1" t="e">
        <f ca="1">IF(AND(Q1651&lt;&gt; "", COUNTIF(SAP!#REF!,Q1651)&gt;0),"Matched", "")</f>
        <v>#REF!</v>
      </c>
    </row>
    <row r="1652" spans="1:18">
      <c r="A1652" s="9">
        <v>11563327</v>
      </c>
      <c r="B1652" s="10">
        <v>43872</v>
      </c>
      <c r="C1652" s="10">
        <v>43872</v>
      </c>
      <c r="D1652" s="11" t="s">
        <v>10</v>
      </c>
      <c r="E1652" s="11">
        <v>0</v>
      </c>
      <c r="F1652" s="11">
        <v>0</v>
      </c>
      <c r="G1652" s="11">
        <v>6220</v>
      </c>
      <c r="H1652" s="11">
        <v>207251.03</v>
      </c>
      <c r="I1652" s="11" t="s">
        <v>11</v>
      </c>
      <c r="J1652" s="11" t="s">
        <v>12</v>
      </c>
      <c r="K1652" s="1" t="str">
        <f t="shared" si="87"/>
        <v/>
      </c>
      <c r="L1652" s="1" t="e">
        <f ca="1">IF(AND(K1652&lt;&gt; "", COUNTIF(SAP!#REF!,K1652)&gt;0),"Matched", "")</f>
        <v>#REF!</v>
      </c>
      <c r="M1652" s="1" t="str">
        <f t="shared" si="88"/>
        <v/>
      </c>
      <c r="N1652" s="1" t="e">
        <f ca="1">IF(AND(M1652&lt;&gt; "", COUNTIF(SAP!#REF!,M1652)&gt;0),"Matched", "")</f>
        <v>#REF!</v>
      </c>
      <c r="O1652" s="1" t="str">
        <f t="shared" si="89"/>
        <v/>
      </c>
      <c r="P1652" s="1" t="e">
        <f ca="1">IF(AND(O1652&lt;&gt; "", COUNTIF(SAP!#REF!,O1652)&gt;0),"Matched", "")</f>
        <v>#REF!</v>
      </c>
      <c r="Q1652" s="1" t="str">
        <f ca="1">IF(D1652="AC","Logic4"&amp;"_"&amp;TEXT(C1652,"dd.mm.yyyy") &amp;"_"&amp; 1481716.58,"")</f>
        <v>Logic4_11.02.2020_1481716.58</v>
      </c>
      <c r="R1652" s="1" t="e">
        <f ca="1">IF(AND(Q1652&lt;&gt; "", COUNTIF(SAP!#REF!,Q1652)&gt;0),"Matched", "")</f>
        <v>#REF!</v>
      </c>
    </row>
    <row r="1653" spans="1:18">
      <c r="A1653" s="13">
        <v>11563327</v>
      </c>
      <c r="B1653" s="14">
        <v>43872</v>
      </c>
      <c r="C1653" s="14">
        <v>43872</v>
      </c>
      <c r="D1653" s="15" t="s">
        <v>10</v>
      </c>
      <c r="E1653" s="15">
        <v>0</v>
      </c>
      <c r="F1653" s="15">
        <v>0</v>
      </c>
      <c r="G1653" s="15">
        <v>6236.5</v>
      </c>
      <c r="H1653" s="15">
        <v>213487.53</v>
      </c>
      <c r="I1653" s="15" t="s">
        <v>11</v>
      </c>
      <c r="J1653" s="15" t="s">
        <v>12</v>
      </c>
      <c r="K1653" s="1" t="str">
        <f t="shared" si="87"/>
        <v/>
      </c>
      <c r="L1653" s="1" t="e">
        <f ca="1">IF(AND(K1653&lt;&gt; "", COUNTIF(SAP!#REF!,K1653)&gt;0),"Matched", "")</f>
        <v>#REF!</v>
      </c>
      <c r="M1653" s="1" t="str">
        <f t="shared" si="88"/>
        <v/>
      </c>
      <c r="N1653" s="1" t="e">
        <f ca="1">IF(AND(M1653&lt;&gt; "", COUNTIF(SAP!#REF!,M1653)&gt;0),"Matched", "")</f>
        <v>#REF!</v>
      </c>
      <c r="O1653" s="1" t="str">
        <f t="shared" si="89"/>
        <v/>
      </c>
      <c r="P1653" s="1" t="e">
        <f ca="1">IF(AND(O1653&lt;&gt; "", COUNTIF(SAP!#REF!,O1653)&gt;0),"Matched", "")</f>
        <v>#REF!</v>
      </c>
      <c r="Q1653" s="1" t="str">
        <f ca="1">IF(D1653="AC","Logic4"&amp;"_"&amp;TEXT(C1653,"dd.mm.yyyy") &amp;"_"&amp; 1481716.58,"")</f>
        <v>Logic4_11.02.2020_1481716.58</v>
      </c>
      <c r="R1653" s="1" t="e">
        <f ca="1">IF(AND(Q1653&lt;&gt; "", COUNTIF(SAP!#REF!,Q1653)&gt;0),"Matched", "")</f>
        <v>#REF!</v>
      </c>
    </row>
    <row r="1654" spans="1:18">
      <c r="A1654" s="9">
        <v>11563327</v>
      </c>
      <c r="B1654" s="10">
        <v>43872</v>
      </c>
      <c r="C1654" s="10">
        <v>43872</v>
      </c>
      <c r="D1654" s="11" t="s">
        <v>10</v>
      </c>
      <c r="E1654" s="11">
        <v>0</v>
      </c>
      <c r="F1654" s="11">
        <v>0</v>
      </c>
      <c r="G1654" s="11">
        <v>6250</v>
      </c>
      <c r="H1654" s="11">
        <v>219737.53</v>
      </c>
      <c r="I1654" s="11" t="s">
        <v>11</v>
      </c>
      <c r="J1654" s="11" t="s">
        <v>12</v>
      </c>
      <c r="K1654" s="1" t="str">
        <f t="shared" si="87"/>
        <v/>
      </c>
      <c r="L1654" s="1" t="e">
        <f ca="1">IF(AND(K1654&lt;&gt; "", COUNTIF(SAP!#REF!,K1654)&gt;0),"Matched", "")</f>
        <v>#REF!</v>
      </c>
      <c r="M1654" s="1" t="str">
        <f t="shared" si="88"/>
        <v/>
      </c>
      <c r="N1654" s="1" t="e">
        <f ca="1">IF(AND(M1654&lt;&gt; "", COUNTIF(SAP!#REF!,M1654)&gt;0),"Matched", "")</f>
        <v>#REF!</v>
      </c>
      <c r="O1654" s="1" t="str">
        <f t="shared" si="89"/>
        <v/>
      </c>
      <c r="P1654" s="1" t="e">
        <f ca="1">IF(AND(O1654&lt;&gt; "", COUNTIF(SAP!#REF!,O1654)&gt;0),"Matched", "")</f>
        <v>#REF!</v>
      </c>
      <c r="Q1654" s="1" t="str">
        <f ca="1">IF(D1654="AC","Logic4"&amp;"_"&amp;TEXT(C1654,"dd.mm.yyyy") &amp;"_"&amp; 1481716.58,"")</f>
        <v>Logic4_11.02.2020_1481716.58</v>
      </c>
      <c r="R1654" s="1" t="e">
        <f ca="1">IF(AND(Q1654&lt;&gt; "", COUNTIF(SAP!#REF!,Q1654)&gt;0),"Matched", "")</f>
        <v>#REF!</v>
      </c>
    </row>
    <row r="1655" spans="1:18">
      <c r="A1655" s="13">
        <v>11563327</v>
      </c>
      <c r="B1655" s="14">
        <v>43872</v>
      </c>
      <c r="C1655" s="14">
        <v>43872</v>
      </c>
      <c r="D1655" s="15" t="s">
        <v>10</v>
      </c>
      <c r="E1655" s="15">
        <v>0</v>
      </c>
      <c r="F1655" s="15">
        <v>0</v>
      </c>
      <c r="G1655" s="15">
        <v>6530</v>
      </c>
      <c r="H1655" s="15">
        <v>226267.53</v>
      </c>
      <c r="I1655" s="15" t="s">
        <v>11</v>
      </c>
      <c r="J1655" s="15" t="s">
        <v>12</v>
      </c>
      <c r="K1655" s="1" t="str">
        <f t="shared" si="87"/>
        <v/>
      </c>
      <c r="L1655" s="1" t="e">
        <f ca="1">IF(AND(K1655&lt;&gt; "", COUNTIF(SAP!#REF!,K1655)&gt;0),"Matched", "")</f>
        <v>#REF!</v>
      </c>
      <c r="M1655" s="1" t="str">
        <f t="shared" si="88"/>
        <v/>
      </c>
      <c r="N1655" s="1" t="e">
        <f ca="1">IF(AND(M1655&lt;&gt; "", COUNTIF(SAP!#REF!,M1655)&gt;0),"Matched", "")</f>
        <v>#REF!</v>
      </c>
      <c r="O1655" s="1" t="str">
        <f t="shared" si="89"/>
        <v/>
      </c>
      <c r="P1655" s="1" t="e">
        <f ca="1">IF(AND(O1655&lt;&gt; "", COUNTIF(SAP!#REF!,O1655)&gt;0),"Matched", "")</f>
        <v>#REF!</v>
      </c>
      <c r="Q1655" s="1" t="str">
        <f ca="1">IF(D1655="AC","Logic4"&amp;"_"&amp;TEXT(C1655,"dd.mm.yyyy") &amp;"_"&amp; 1481716.58,"")</f>
        <v>Logic4_11.02.2020_1481716.58</v>
      </c>
      <c r="R1655" s="1" t="e">
        <f ca="1">IF(AND(Q1655&lt;&gt; "", COUNTIF(SAP!#REF!,Q1655)&gt;0),"Matched", "")</f>
        <v>#REF!</v>
      </c>
    </row>
    <row r="1656" spans="1:18">
      <c r="A1656" s="9">
        <v>11563327</v>
      </c>
      <c r="B1656" s="10">
        <v>43872</v>
      </c>
      <c r="C1656" s="10">
        <v>43872</v>
      </c>
      <c r="D1656" s="11" t="s">
        <v>10</v>
      </c>
      <c r="E1656" s="11">
        <v>0</v>
      </c>
      <c r="F1656" s="11">
        <v>0</v>
      </c>
      <c r="G1656" s="11">
        <v>6570</v>
      </c>
      <c r="H1656" s="11">
        <v>232837.53</v>
      </c>
      <c r="I1656" s="11" t="s">
        <v>11</v>
      </c>
      <c r="J1656" s="11" t="s">
        <v>12</v>
      </c>
      <c r="K1656" s="1" t="str">
        <f t="shared" si="87"/>
        <v/>
      </c>
      <c r="L1656" s="1" t="e">
        <f ca="1">IF(AND(K1656&lt;&gt; "", COUNTIF(SAP!#REF!,K1656)&gt;0),"Matched", "")</f>
        <v>#REF!</v>
      </c>
      <c r="M1656" s="1" t="str">
        <f t="shared" si="88"/>
        <v/>
      </c>
      <c r="N1656" s="1" t="e">
        <f ca="1">IF(AND(M1656&lt;&gt; "", COUNTIF(SAP!#REF!,M1656)&gt;0),"Matched", "")</f>
        <v>#REF!</v>
      </c>
      <c r="O1656" s="1" t="str">
        <f t="shared" si="89"/>
        <v/>
      </c>
      <c r="P1656" s="1" t="e">
        <f ca="1">IF(AND(O1656&lt;&gt; "", COUNTIF(SAP!#REF!,O1656)&gt;0),"Matched", "")</f>
        <v>#REF!</v>
      </c>
      <c r="Q1656" s="1" t="str">
        <f ca="1">IF(D1656="AC","Logic4"&amp;"_"&amp;TEXT(C1656,"dd.mm.yyyy") &amp;"_"&amp; 1481716.58,"")</f>
        <v>Logic4_11.02.2020_1481716.58</v>
      </c>
      <c r="R1656" s="1" t="e">
        <f ca="1">IF(AND(Q1656&lt;&gt; "", COUNTIF(SAP!#REF!,Q1656)&gt;0),"Matched", "")</f>
        <v>#REF!</v>
      </c>
    </row>
    <row r="1657" spans="1:18">
      <c r="A1657" s="13">
        <v>11563327</v>
      </c>
      <c r="B1657" s="14">
        <v>43872</v>
      </c>
      <c r="C1657" s="14">
        <v>43872</v>
      </c>
      <c r="D1657" s="15" t="s">
        <v>10</v>
      </c>
      <c r="E1657" s="15">
        <v>0</v>
      </c>
      <c r="F1657" s="15">
        <v>0</v>
      </c>
      <c r="G1657" s="15">
        <v>6713.2</v>
      </c>
      <c r="H1657" s="15">
        <v>239550.73</v>
      </c>
      <c r="I1657" s="15" t="s">
        <v>11</v>
      </c>
      <c r="J1657" s="15" t="s">
        <v>12</v>
      </c>
      <c r="K1657" s="1" t="str">
        <f t="shared" si="87"/>
        <v/>
      </c>
      <c r="L1657" s="1" t="e">
        <f ca="1">IF(AND(K1657&lt;&gt; "", COUNTIF(SAP!#REF!,K1657)&gt;0),"Matched", "")</f>
        <v>#REF!</v>
      </c>
      <c r="M1657" s="1" t="str">
        <f t="shared" si="88"/>
        <v/>
      </c>
      <c r="N1657" s="1" t="e">
        <f ca="1">IF(AND(M1657&lt;&gt; "", COUNTIF(SAP!#REF!,M1657)&gt;0),"Matched", "")</f>
        <v>#REF!</v>
      </c>
      <c r="O1657" s="1" t="str">
        <f t="shared" si="89"/>
        <v/>
      </c>
      <c r="P1657" s="1" t="e">
        <f ca="1">IF(AND(O1657&lt;&gt; "", COUNTIF(SAP!#REF!,O1657)&gt;0),"Matched", "")</f>
        <v>#REF!</v>
      </c>
      <c r="Q1657" s="1" t="str">
        <f ca="1">IF(D1657="AC","Logic4"&amp;"_"&amp;TEXT(C1657,"dd.mm.yyyy") &amp;"_"&amp; 1481716.58,"")</f>
        <v>Logic4_11.02.2020_1481716.58</v>
      </c>
      <c r="R1657" s="1" t="e">
        <f ca="1">IF(AND(Q1657&lt;&gt; "", COUNTIF(SAP!#REF!,Q1657)&gt;0),"Matched", "")</f>
        <v>#REF!</v>
      </c>
    </row>
    <row r="1658" spans="1:18">
      <c r="A1658" s="9">
        <v>11563327</v>
      </c>
      <c r="B1658" s="10">
        <v>43872</v>
      </c>
      <c r="C1658" s="10">
        <v>43872</v>
      </c>
      <c r="D1658" s="11" t="s">
        <v>10</v>
      </c>
      <c r="E1658" s="11">
        <v>0</v>
      </c>
      <c r="F1658" s="11">
        <v>0</v>
      </c>
      <c r="G1658" s="11">
        <v>6720</v>
      </c>
      <c r="H1658" s="11">
        <v>246270.73</v>
      </c>
      <c r="I1658" s="11" t="s">
        <v>11</v>
      </c>
      <c r="J1658" s="11" t="s">
        <v>12</v>
      </c>
      <c r="K1658" s="1" t="str">
        <f t="shared" si="87"/>
        <v/>
      </c>
      <c r="L1658" s="1" t="e">
        <f ca="1">IF(AND(K1658&lt;&gt; "", COUNTIF(SAP!#REF!,K1658)&gt;0),"Matched", "")</f>
        <v>#REF!</v>
      </c>
      <c r="M1658" s="1" t="str">
        <f t="shared" si="88"/>
        <v/>
      </c>
      <c r="N1658" s="1" t="e">
        <f ca="1">IF(AND(M1658&lt;&gt; "", COUNTIF(SAP!#REF!,M1658)&gt;0),"Matched", "")</f>
        <v>#REF!</v>
      </c>
      <c r="O1658" s="1" t="str">
        <f t="shared" si="89"/>
        <v/>
      </c>
      <c r="P1658" s="1" t="e">
        <f ca="1">IF(AND(O1658&lt;&gt; "", COUNTIF(SAP!#REF!,O1658)&gt;0),"Matched", "")</f>
        <v>#REF!</v>
      </c>
      <c r="Q1658" s="1" t="str">
        <f ca="1">IF(D1658="AC","Logic4"&amp;"_"&amp;TEXT(C1658,"dd.mm.yyyy") &amp;"_"&amp; 1481716.58,"")</f>
        <v>Logic4_11.02.2020_1481716.58</v>
      </c>
      <c r="R1658" s="1" t="e">
        <f ca="1">IF(AND(Q1658&lt;&gt; "", COUNTIF(SAP!#REF!,Q1658)&gt;0),"Matched", "")</f>
        <v>#REF!</v>
      </c>
    </row>
    <row r="1659" spans="1:18">
      <c r="A1659" s="13">
        <v>11563327</v>
      </c>
      <c r="B1659" s="14">
        <v>43872</v>
      </c>
      <c r="C1659" s="14">
        <v>43872</v>
      </c>
      <c r="D1659" s="15" t="s">
        <v>10</v>
      </c>
      <c r="E1659" s="15">
        <v>0</v>
      </c>
      <c r="F1659" s="15">
        <v>0</v>
      </c>
      <c r="G1659" s="15">
        <v>6765.6</v>
      </c>
      <c r="H1659" s="15">
        <v>253036.33</v>
      </c>
      <c r="I1659" s="15" t="s">
        <v>11</v>
      </c>
      <c r="J1659" s="15" t="s">
        <v>12</v>
      </c>
      <c r="K1659" s="1" t="str">
        <f t="shared" si="87"/>
        <v/>
      </c>
      <c r="L1659" s="1" t="e">
        <f ca="1">IF(AND(K1659&lt;&gt; "", COUNTIF(SAP!#REF!,K1659)&gt;0),"Matched", "")</f>
        <v>#REF!</v>
      </c>
      <c r="M1659" s="1" t="str">
        <f t="shared" si="88"/>
        <v/>
      </c>
      <c r="N1659" s="1" t="e">
        <f ca="1">IF(AND(M1659&lt;&gt; "", COUNTIF(SAP!#REF!,M1659)&gt;0),"Matched", "")</f>
        <v>#REF!</v>
      </c>
      <c r="O1659" s="1" t="str">
        <f t="shared" si="89"/>
        <v/>
      </c>
      <c r="P1659" s="1" t="e">
        <f ca="1">IF(AND(O1659&lt;&gt; "", COUNTIF(SAP!#REF!,O1659)&gt;0),"Matched", "")</f>
        <v>#REF!</v>
      </c>
      <c r="Q1659" s="1" t="str">
        <f ca="1">IF(D1659="AC","Logic4"&amp;"_"&amp;TEXT(C1659,"dd.mm.yyyy") &amp;"_"&amp; 1481716.58,"")</f>
        <v>Logic4_11.02.2020_1481716.58</v>
      </c>
      <c r="R1659" s="1" t="e">
        <f ca="1">IF(AND(Q1659&lt;&gt; "", COUNTIF(SAP!#REF!,Q1659)&gt;0),"Matched", "")</f>
        <v>#REF!</v>
      </c>
    </row>
    <row r="1660" spans="1:18">
      <c r="A1660" s="9">
        <v>11563327</v>
      </c>
      <c r="B1660" s="10">
        <v>43872</v>
      </c>
      <c r="C1660" s="10">
        <v>43872</v>
      </c>
      <c r="D1660" s="11" t="s">
        <v>10</v>
      </c>
      <c r="E1660" s="11">
        <v>0</v>
      </c>
      <c r="F1660" s="11">
        <v>0</v>
      </c>
      <c r="G1660" s="11">
        <v>6800</v>
      </c>
      <c r="H1660" s="11">
        <v>259836.33</v>
      </c>
      <c r="I1660" s="11" t="s">
        <v>11</v>
      </c>
      <c r="J1660" s="11" t="s">
        <v>12</v>
      </c>
      <c r="K1660" s="1" t="str">
        <f t="shared" si="87"/>
        <v/>
      </c>
      <c r="L1660" s="1" t="e">
        <f ca="1">IF(AND(K1660&lt;&gt; "", COUNTIF(SAP!#REF!,K1660)&gt;0),"Matched", "")</f>
        <v>#REF!</v>
      </c>
      <c r="M1660" s="1" t="str">
        <f t="shared" si="88"/>
        <v/>
      </c>
      <c r="N1660" s="1" t="e">
        <f ca="1">IF(AND(M1660&lt;&gt; "", COUNTIF(SAP!#REF!,M1660)&gt;0),"Matched", "")</f>
        <v>#REF!</v>
      </c>
      <c r="O1660" s="1" t="str">
        <f t="shared" si="89"/>
        <v/>
      </c>
      <c r="P1660" s="1" t="e">
        <f ca="1">IF(AND(O1660&lt;&gt; "", COUNTIF(SAP!#REF!,O1660)&gt;0),"Matched", "")</f>
        <v>#REF!</v>
      </c>
      <c r="Q1660" s="1" t="str">
        <f ca="1">IF(D1660="AC","Logic4"&amp;"_"&amp;TEXT(C1660,"dd.mm.yyyy") &amp;"_"&amp; 1481716.58,"")</f>
        <v>Logic4_11.02.2020_1481716.58</v>
      </c>
      <c r="R1660" s="1" t="e">
        <f ca="1">IF(AND(Q1660&lt;&gt; "", COUNTIF(SAP!#REF!,Q1660)&gt;0),"Matched", "")</f>
        <v>#REF!</v>
      </c>
    </row>
    <row r="1661" spans="1:18">
      <c r="A1661" s="13">
        <v>11563327</v>
      </c>
      <c r="B1661" s="14">
        <v>43872</v>
      </c>
      <c r="C1661" s="14">
        <v>43872</v>
      </c>
      <c r="D1661" s="15" t="s">
        <v>10</v>
      </c>
      <c r="E1661" s="15">
        <v>0</v>
      </c>
      <c r="F1661" s="15">
        <v>0</v>
      </c>
      <c r="G1661" s="15">
        <v>6961</v>
      </c>
      <c r="H1661" s="15">
        <v>266797.33</v>
      </c>
      <c r="I1661" s="15" t="s">
        <v>11</v>
      </c>
      <c r="J1661" s="15" t="s">
        <v>12</v>
      </c>
      <c r="K1661" s="1" t="str">
        <f t="shared" si="87"/>
        <v/>
      </c>
      <c r="L1661" s="1" t="e">
        <f ca="1">IF(AND(K1661&lt;&gt; "", COUNTIF(SAP!#REF!,K1661)&gt;0),"Matched", "")</f>
        <v>#REF!</v>
      </c>
      <c r="M1661" s="1" t="str">
        <f t="shared" si="88"/>
        <v/>
      </c>
      <c r="N1661" s="1" t="e">
        <f ca="1">IF(AND(M1661&lt;&gt; "", COUNTIF(SAP!#REF!,M1661)&gt;0),"Matched", "")</f>
        <v>#REF!</v>
      </c>
      <c r="O1661" s="1" t="str">
        <f t="shared" si="89"/>
        <v/>
      </c>
      <c r="P1661" s="1" t="e">
        <f ca="1">IF(AND(O1661&lt;&gt; "", COUNTIF(SAP!#REF!,O1661)&gt;0),"Matched", "")</f>
        <v>#REF!</v>
      </c>
      <c r="Q1661" s="1" t="str">
        <f ca="1">IF(D1661="AC","Logic4"&amp;"_"&amp;TEXT(C1661,"dd.mm.yyyy") &amp;"_"&amp; 1481716.58,"")</f>
        <v>Logic4_11.02.2020_1481716.58</v>
      </c>
      <c r="R1661" s="1" t="e">
        <f ca="1">IF(AND(Q1661&lt;&gt; "", COUNTIF(SAP!#REF!,Q1661)&gt;0),"Matched", "")</f>
        <v>#REF!</v>
      </c>
    </row>
    <row r="1662" spans="1:18">
      <c r="A1662" s="9">
        <v>11563327</v>
      </c>
      <c r="B1662" s="10">
        <v>43872</v>
      </c>
      <c r="C1662" s="10">
        <v>43872</v>
      </c>
      <c r="D1662" s="11" t="s">
        <v>10</v>
      </c>
      <c r="E1662" s="11">
        <v>0</v>
      </c>
      <c r="F1662" s="11">
        <v>0</v>
      </c>
      <c r="G1662" s="11">
        <v>7040</v>
      </c>
      <c r="H1662" s="11">
        <v>273837.33</v>
      </c>
      <c r="I1662" s="11" t="s">
        <v>11</v>
      </c>
      <c r="J1662" s="11" t="s">
        <v>12</v>
      </c>
      <c r="K1662" s="1" t="str">
        <f t="shared" si="87"/>
        <v/>
      </c>
      <c r="L1662" s="1" t="e">
        <f ca="1">IF(AND(K1662&lt;&gt; "", COUNTIF(SAP!#REF!,K1662)&gt;0),"Matched", "")</f>
        <v>#REF!</v>
      </c>
      <c r="M1662" s="1" t="str">
        <f t="shared" si="88"/>
        <v/>
      </c>
      <c r="N1662" s="1" t="e">
        <f ca="1">IF(AND(M1662&lt;&gt; "", COUNTIF(SAP!#REF!,M1662)&gt;0),"Matched", "")</f>
        <v>#REF!</v>
      </c>
      <c r="O1662" s="1" t="str">
        <f t="shared" si="89"/>
        <v/>
      </c>
      <c r="P1662" s="1" t="e">
        <f ca="1">IF(AND(O1662&lt;&gt; "", COUNTIF(SAP!#REF!,O1662)&gt;0),"Matched", "")</f>
        <v>#REF!</v>
      </c>
      <c r="Q1662" s="1" t="str">
        <f ca="1">IF(D1662="AC","Logic4"&amp;"_"&amp;TEXT(C1662,"dd.mm.yyyy") &amp;"_"&amp; 1481716.58,"")</f>
        <v>Logic4_11.02.2020_1481716.58</v>
      </c>
      <c r="R1662" s="1" t="e">
        <f ca="1">IF(AND(Q1662&lt;&gt; "", COUNTIF(SAP!#REF!,Q1662)&gt;0),"Matched", "")</f>
        <v>#REF!</v>
      </c>
    </row>
    <row r="1663" spans="1:18">
      <c r="A1663" s="13">
        <v>11563327</v>
      </c>
      <c r="B1663" s="14">
        <v>43872</v>
      </c>
      <c r="C1663" s="14">
        <v>43872</v>
      </c>
      <c r="D1663" s="15" t="s">
        <v>10</v>
      </c>
      <c r="E1663" s="15">
        <v>0</v>
      </c>
      <c r="F1663" s="15">
        <v>0</v>
      </c>
      <c r="G1663" s="15">
        <v>7090</v>
      </c>
      <c r="H1663" s="15">
        <v>280927.33</v>
      </c>
      <c r="I1663" s="15" t="s">
        <v>11</v>
      </c>
      <c r="J1663" s="15" t="s">
        <v>12</v>
      </c>
      <c r="K1663" s="1" t="str">
        <f t="shared" si="87"/>
        <v/>
      </c>
      <c r="L1663" s="1" t="e">
        <f ca="1">IF(AND(K1663&lt;&gt; "", COUNTIF(SAP!#REF!,K1663)&gt;0),"Matched", "")</f>
        <v>#REF!</v>
      </c>
      <c r="M1663" s="1" t="str">
        <f t="shared" si="88"/>
        <v/>
      </c>
      <c r="N1663" s="1" t="e">
        <f ca="1">IF(AND(M1663&lt;&gt; "", COUNTIF(SAP!#REF!,M1663)&gt;0),"Matched", "")</f>
        <v>#REF!</v>
      </c>
      <c r="O1663" s="1" t="str">
        <f t="shared" si="89"/>
        <v/>
      </c>
      <c r="P1663" s="1" t="e">
        <f ca="1">IF(AND(O1663&lt;&gt; "", COUNTIF(SAP!#REF!,O1663)&gt;0),"Matched", "")</f>
        <v>#REF!</v>
      </c>
      <c r="Q1663" s="1" t="str">
        <f ca="1">IF(D1663="AC","Logic4"&amp;"_"&amp;TEXT(C1663,"dd.mm.yyyy") &amp;"_"&amp; 1481716.58,"")</f>
        <v>Logic4_11.02.2020_1481716.58</v>
      </c>
      <c r="R1663" s="1" t="e">
        <f ca="1">IF(AND(Q1663&lt;&gt; "", COUNTIF(SAP!#REF!,Q1663)&gt;0),"Matched", "")</f>
        <v>#REF!</v>
      </c>
    </row>
    <row r="1664" spans="1:18">
      <c r="A1664" s="9">
        <v>11563327</v>
      </c>
      <c r="B1664" s="10">
        <v>43872</v>
      </c>
      <c r="C1664" s="10">
        <v>43872</v>
      </c>
      <c r="D1664" s="11" t="s">
        <v>10</v>
      </c>
      <c r="E1664" s="11">
        <v>0</v>
      </c>
      <c r="F1664" s="11">
        <v>0</v>
      </c>
      <c r="G1664" s="11">
        <v>7676.52</v>
      </c>
      <c r="H1664" s="11">
        <v>288603.84999999998</v>
      </c>
      <c r="I1664" s="11" t="s">
        <v>11</v>
      </c>
      <c r="J1664" s="11" t="s">
        <v>12</v>
      </c>
      <c r="K1664" s="1" t="str">
        <f t="shared" si="87"/>
        <v/>
      </c>
      <c r="L1664" s="1" t="e">
        <f ca="1">IF(AND(K1664&lt;&gt; "", COUNTIF(SAP!#REF!,K1664)&gt;0),"Matched", "")</f>
        <v>#REF!</v>
      </c>
      <c r="M1664" s="1" t="str">
        <f t="shared" si="88"/>
        <v/>
      </c>
      <c r="N1664" s="1" t="e">
        <f ca="1">IF(AND(M1664&lt;&gt; "", COUNTIF(SAP!#REF!,M1664)&gt;0),"Matched", "")</f>
        <v>#REF!</v>
      </c>
      <c r="O1664" s="1" t="str">
        <f t="shared" si="89"/>
        <v/>
      </c>
      <c r="P1664" s="1" t="e">
        <f ca="1">IF(AND(O1664&lt;&gt; "", COUNTIF(SAP!#REF!,O1664)&gt;0),"Matched", "")</f>
        <v>#REF!</v>
      </c>
      <c r="Q1664" s="1" t="str">
        <f ca="1">IF(D1664="AC","Logic4"&amp;"_"&amp;TEXT(C1664,"dd.mm.yyyy") &amp;"_"&amp; 1481716.58,"")</f>
        <v>Logic4_11.02.2020_1481716.58</v>
      </c>
      <c r="R1664" s="1" t="e">
        <f ca="1">IF(AND(Q1664&lt;&gt; "", COUNTIF(SAP!#REF!,Q1664)&gt;0),"Matched", "")</f>
        <v>#REF!</v>
      </c>
    </row>
    <row r="1665" spans="1:18">
      <c r="A1665" s="13">
        <v>11563327</v>
      </c>
      <c r="B1665" s="14">
        <v>43872</v>
      </c>
      <c r="C1665" s="14">
        <v>43872</v>
      </c>
      <c r="D1665" s="15" t="s">
        <v>10</v>
      </c>
      <c r="E1665" s="15">
        <v>0</v>
      </c>
      <c r="F1665" s="15">
        <v>0</v>
      </c>
      <c r="G1665" s="15">
        <v>7760</v>
      </c>
      <c r="H1665" s="15">
        <v>296363.84999999998</v>
      </c>
      <c r="I1665" s="15" t="s">
        <v>11</v>
      </c>
      <c r="J1665" s="15" t="s">
        <v>12</v>
      </c>
      <c r="K1665" s="1" t="str">
        <f t="shared" si="87"/>
        <v/>
      </c>
      <c r="L1665" s="1" t="e">
        <f ca="1">IF(AND(K1665&lt;&gt; "", COUNTIF(SAP!#REF!,K1665)&gt;0),"Matched", "")</f>
        <v>#REF!</v>
      </c>
      <c r="M1665" s="1" t="str">
        <f t="shared" si="88"/>
        <v/>
      </c>
      <c r="N1665" s="1" t="e">
        <f ca="1">IF(AND(M1665&lt;&gt; "", COUNTIF(SAP!#REF!,M1665)&gt;0),"Matched", "")</f>
        <v>#REF!</v>
      </c>
      <c r="O1665" s="1" t="str">
        <f t="shared" si="89"/>
        <v/>
      </c>
      <c r="P1665" s="1" t="e">
        <f ca="1">IF(AND(O1665&lt;&gt; "", COUNTIF(SAP!#REF!,O1665)&gt;0),"Matched", "")</f>
        <v>#REF!</v>
      </c>
      <c r="Q1665" s="1" t="str">
        <f ca="1">IF(D1665="AC","Logic4"&amp;"_"&amp;TEXT(C1665,"dd.mm.yyyy") &amp;"_"&amp; 1481716.58,"")</f>
        <v>Logic4_11.02.2020_1481716.58</v>
      </c>
      <c r="R1665" s="1" t="e">
        <f ca="1">IF(AND(Q1665&lt;&gt; "", COUNTIF(SAP!#REF!,Q1665)&gt;0),"Matched", "")</f>
        <v>#REF!</v>
      </c>
    </row>
    <row r="1666" spans="1:18">
      <c r="A1666" s="9">
        <v>11563327</v>
      </c>
      <c r="B1666" s="10">
        <v>43872</v>
      </c>
      <c r="C1666" s="10">
        <v>43872</v>
      </c>
      <c r="D1666" s="11" t="s">
        <v>10</v>
      </c>
      <c r="E1666" s="11">
        <v>0</v>
      </c>
      <c r="F1666" s="11">
        <v>0</v>
      </c>
      <c r="G1666" s="11">
        <v>8026.5</v>
      </c>
      <c r="H1666" s="11">
        <v>304390.34999999998</v>
      </c>
      <c r="I1666" s="11" t="s">
        <v>11</v>
      </c>
      <c r="J1666" s="11" t="s">
        <v>12</v>
      </c>
      <c r="K1666" s="1" t="str">
        <f t="shared" si="87"/>
        <v/>
      </c>
      <c r="L1666" s="1" t="e">
        <f ca="1">IF(AND(K1666&lt;&gt; "", COUNTIF(SAP!#REF!,K1666)&gt;0),"Matched", "")</f>
        <v>#REF!</v>
      </c>
      <c r="M1666" s="1" t="str">
        <f t="shared" si="88"/>
        <v/>
      </c>
      <c r="N1666" s="1" t="e">
        <f ca="1">IF(AND(M1666&lt;&gt; "", COUNTIF(SAP!#REF!,M1666)&gt;0),"Matched", "")</f>
        <v>#REF!</v>
      </c>
      <c r="O1666" s="1" t="str">
        <f t="shared" si="89"/>
        <v/>
      </c>
      <c r="P1666" s="1" t="e">
        <f ca="1">IF(AND(O1666&lt;&gt; "", COUNTIF(SAP!#REF!,O1666)&gt;0),"Matched", "")</f>
        <v>#REF!</v>
      </c>
      <c r="Q1666" s="1" t="str">
        <f ca="1">IF(D1666="AC","Logic4"&amp;"_"&amp;TEXT(C1666,"dd.mm.yyyy") &amp;"_"&amp; 1481716.58,"")</f>
        <v>Logic4_11.02.2020_1481716.58</v>
      </c>
      <c r="R1666" s="1" t="e">
        <f ca="1">IF(AND(Q1666&lt;&gt; "", COUNTIF(SAP!#REF!,Q1666)&gt;0),"Matched", "")</f>
        <v>#REF!</v>
      </c>
    </row>
    <row r="1667" spans="1:18">
      <c r="A1667" s="13">
        <v>11563327</v>
      </c>
      <c r="B1667" s="14">
        <v>43872</v>
      </c>
      <c r="C1667" s="14">
        <v>43872</v>
      </c>
      <c r="D1667" s="15" t="s">
        <v>10</v>
      </c>
      <c r="E1667" s="15">
        <v>0</v>
      </c>
      <c r="F1667" s="15">
        <v>0</v>
      </c>
      <c r="G1667" s="15">
        <v>8306.2000000000007</v>
      </c>
      <c r="H1667" s="15">
        <v>312696.55</v>
      </c>
      <c r="I1667" s="15" t="s">
        <v>11</v>
      </c>
      <c r="J1667" s="15" t="s">
        <v>12</v>
      </c>
      <c r="K1667" s="1" t="str">
        <f t="shared" ref="K1667:K1730" si="90">IF(D1667="TF","Logic1"&amp;"_"&amp;TEXT(C1667, "mm") &amp;"_"&amp; F1667,"")</f>
        <v/>
      </c>
      <c r="L1667" s="1" t="e">
        <f ca="1">IF(AND(K1667&lt;&gt; "", COUNTIF(SAP!#REF!,K1667)&gt;0),"Matched", "")</f>
        <v>#REF!</v>
      </c>
      <c r="M1667" s="1" t="str">
        <f t="shared" si="88"/>
        <v/>
      </c>
      <c r="N1667" s="1" t="e">
        <f ca="1">IF(AND(M1667&lt;&gt; "", COUNTIF(SAP!#REF!,M1667)&gt;0),"Matched", "")</f>
        <v>#REF!</v>
      </c>
      <c r="O1667" s="1" t="str">
        <f t="shared" si="89"/>
        <v/>
      </c>
      <c r="P1667" s="1" t="e">
        <f ca="1">IF(AND(O1667&lt;&gt; "", COUNTIF(SAP!#REF!,O1667)&gt;0),"Matched", "")</f>
        <v>#REF!</v>
      </c>
      <c r="Q1667" s="1" t="str">
        <f ca="1">IF(D1667="AC","Logic4"&amp;"_"&amp;TEXT(C1667,"dd.mm.yyyy") &amp;"_"&amp; 1481716.58,"")</f>
        <v>Logic4_11.02.2020_1481716.58</v>
      </c>
      <c r="R1667" s="1" t="e">
        <f ca="1">IF(AND(Q1667&lt;&gt; "", COUNTIF(SAP!#REF!,Q1667)&gt;0),"Matched", "")</f>
        <v>#REF!</v>
      </c>
    </row>
    <row r="1668" spans="1:18">
      <c r="A1668" s="9">
        <v>11563327</v>
      </c>
      <c r="B1668" s="10">
        <v>43872</v>
      </c>
      <c r="C1668" s="10">
        <v>43872</v>
      </c>
      <c r="D1668" s="11" t="s">
        <v>10</v>
      </c>
      <c r="E1668" s="11">
        <v>0</v>
      </c>
      <c r="F1668" s="11">
        <v>0</v>
      </c>
      <c r="G1668" s="11">
        <v>8321.14</v>
      </c>
      <c r="H1668" s="11">
        <v>321017.69</v>
      </c>
      <c r="I1668" s="11" t="s">
        <v>11</v>
      </c>
      <c r="J1668" s="11" t="s">
        <v>12</v>
      </c>
      <c r="K1668" s="1" t="str">
        <f t="shared" si="90"/>
        <v/>
      </c>
      <c r="L1668" s="1" t="e">
        <f ca="1">IF(AND(K1668&lt;&gt; "", COUNTIF(SAP!#REF!,K1668)&gt;0),"Matched", "")</f>
        <v>#REF!</v>
      </c>
      <c r="M1668" s="1" t="str">
        <f t="shared" si="88"/>
        <v/>
      </c>
      <c r="N1668" s="1" t="e">
        <f ca="1">IF(AND(M1668&lt;&gt; "", COUNTIF(SAP!#REF!,M1668)&gt;0),"Matched", "")</f>
        <v>#REF!</v>
      </c>
      <c r="O1668" s="1" t="str">
        <f t="shared" si="89"/>
        <v/>
      </c>
      <c r="P1668" s="1" t="e">
        <f ca="1">IF(AND(O1668&lt;&gt; "", COUNTIF(SAP!#REF!,O1668)&gt;0),"Matched", "")</f>
        <v>#REF!</v>
      </c>
      <c r="Q1668" s="1" t="str">
        <f ca="1">IF(D1668="AC","Logic4"&amp;"_"&amp;TEXT(C1668,"dd.mm.yyyy") &amp;"_"&amp; 1481716.58,"")</f>
        <v>Logic4_11.02.2020_1481716.58</v>
      </c>
      <c r="R1668" s="1" t="e">
        <f ca="1">IF(AND(Q1668&lt;&gt; "", COUNTIF(SAP!#REF!,Q1668)&gt;0),"Matched", "")</f>
        <v>#REF!</v>
      </c>
    </row>
    <row r="1669" spans="1:18">
      <c r="A1669" s="13">
        <v>11563327</v>
      </c>
      <c r="B1669" s="14">
        <v>43872</v>
      </c>
      <c r="C1669" s="14">
        <v>43872</v>
      </c>
      <c r="D1669" s="15" t="s">
        <v>10</v>
      </c>
      <c r="E1669" s="15">
        <v>0</v>
      </c>
      <c r="F1669" s="15">
        <v>0</v>
      </c>
      <c r="G1669" s="15">
        <v>8652.83</v>
      </c>
      <c r="H1669" s="15">
        <v>329670.52</v>
      </c>
      <c r="I1669" s="15" t="s">
        <v>11</v>
      </c>
      <c r="J1669" s="15" t="s">
        <v>12</v>
      </c>
      <c r="K1669" s="1" t="str">
        <f t="shared" si="90"/>
        <v/>
      </c>
      <c r="L1669" s="1" t="e">
        <f ca="1">IF(AND(K1669&lt;&gt; "", COUNTIF(SAP!#REF!,K1669)&gt;0),"Matched", "")</f>
        <v>#REF!</v>
      </c>
      <c r="M1669" s="1" t="str">
        <f t="shared" si="88"/>
        <v/>
      </c>
      <c r="N1669" s="1" t="e">
        <f ca="1">IF(AND(M1669&lt;&gt; "", COUNTIF(SAP!#REF!,M1669)&gt;0),"Matched", "")</f>
        <v>#REF!</v>
      </c>
      <c r="O1669" s="1" t="str">
        <f t="shared" si="89"/>
        <v/>
      </c>
      <c r="P1669" s="1" t="e">
        <f ca="1">IF(AND(O1669&lt;&gt; "", COUNTIF(SAP!#REF!,O1669)&gt;0),"Matched", "")</f>
        <v>#REF!</v>
      </c>
      <c r="Q1669" s="1" t="str">
        <f ca="1">IF(D1669="AC","Logic4"&amp;"_"&amp;TEXT(C1669,"dd.mm.yyyy") &amp;"_"&amp; 1481716.58,"")</f>
        <v>Logic4_11.02.2020_1481716.58</v>
      </c>
      <c r="R1669" s="1" t="e">
        <f ca="1">IF(AND(Q1669&lt;&gt; "", COUNTIF(SAP!#REF!,Q1669)&gt;0),"Matched", "")</f>
        <v>#REF!</v>
      </c>
    </row>
    <row r="1670" spans="1:18">
      <c r="A1670" s="9">
        <v>11563327</v>
      </c>
      <c r="B1670" s="10">
        <v>43872</v>
      </c>
      <c r="C1670" s="10">
        <v>43872</v>
      </c>
      <c r="D1670" s="11" t="s">
        <v>10</v>
      </c>
      <c r="E1670" s="11">
        <v>0</v>
      </c>
      <c r="F1670" s="11">
        <v>0</v>
      </c>
      <c r="G1670" s="11">
        <v>8707.1</v>
      </c>
      <c r="H1670" s="11">
        <v>338377.62</v>
      </c>
      <c r="I1670" s="11" t="s">
        <v>11</v>
      </c>
      <c r="J1670" s="11" t="s">
        <v>12</v>
      </c>
      <c r="K1670" s="1" t="str">
        <f t="shared" si="90"/>
        <v/>
      </c>
      <c r="L1670" s="1" t="e">
        <f ca="1">IF(AND(K1670&lt;&gt; "", COUNTIF(SAP!#REF!,K1670)&gt;0),"Matched", "")</f>
        <v>#REF!</v>
      </c>
      <c r="M1670" s="1" t="str">
        <f t="shared" si="88"/>
        <v/>
      </c>
      <c r="N1670" s="1" t="e">
        <f ca="1">IF(AND(M1670&lt;&gt; "", COUNTIF(SAP!#REF!,M1670)&gt;0),"Matched", "")</f>
        <v>#REF!</v>
      </c>
      <c r="O1670" s="1" t="str">
        <f t="shared" si="89"/>
        <v/>
      </c>
      <c r="P1670" s="1" t="e">
        <f ca="1">IF(AND(O1670&lt;&gt; "", COUNTIF(SAP!#REF!,O1670)&gt;0),"Matched", "")</f>
        <v>#REF!</v>
      </c>
      <c r="Q1670" s="1" t="str">
        <f ca="1">IF(D1670="AC","Logic4"&amp;"_"&amp;TEXT(C1670,"dd.mm.yyyy") &amp;"_"&amp; 1481716.58,"")</f>
        <v>Logic4_11.02.2020_1481716.58</v>
      </c>
      <c r="R1670" s="1" t="e">
        <f ca="1">IF(AND(Q1670&lt;&gt; "", COUNTIF(SAP!#REF!,Q1670)&gt;0),"Matched", "")</f>
        <v>#REF!</v>
      </c>
    </row>
    <row r="1671" spans="1:18">
      <c r="A1671" s="13">
        <v>11563327</v>
      </c>
      <c r="B1671" s="14">
        <v>43872</v>
      </c>
      <c r="C1671" s="14">
        <v>43872</v>
      </c>
      <c r="D1671" s="15" t="s">
        <v>10</v>
      </c>
      <c r="E1671" s="15">
        <v>0</v>
      </c>
      <c r="F1671" s="15">
        <v>0</v>
      </c>
      <c r="G1671" s="15">
        <v>8797.43</v>
      </c>
      <c r="H1671" s="15">
        <v>347175.05</v>
      </c>
      <c r="I1671" s="15" t="s">
        <v>11</v>
      </c>
      <c r="J1671" s="15" t="s">
        <v>12</v>
      </c>
      <c r="K1671" s="1" t="str">
        <f t="shared" si="90"/>
        <v/>
      </c>
      <c r="L1671" s="1" t="e">
        <f ca="1">IF(AND(K1671&lt;&gt; "", COUNTIF(SAP!#REF!,K1671)&gt;0),"Matched", "")</f>
        <v>#REF!</v>
      </c>
      <c r="M1671" s="1" t="str">
        <f t="shared" si="88"/>
        <v/>
      </c>
      <c r="N1671" s="1" t="e">
        <f ca="1">IF(AND(M1671&lt;&gt; "", COUNTIF(SAP!#REF!,M1671)&gt;0),"Matched", "")</f>
        <v>#REF!</v>
      </c>
      <c r="O1671" s="1" t="str">
        <f t="shared" si="89"/>
        <v/>
      </c>
      <c r="P1671" s="1" t="e">
        <f ca="1">IF(AND(O1671&lt;&gt; "", COUNTIF(SAP!#REF!,O1671)&gt;0),"Matched", "")</f>
        <v>#REF!</v>
      </c>
      <c r="Q1671" s="1" t="str">
        <f ca="1">IF(D1671="AC","Logic4"&amp;"_"&amp;TEXT(C1671,"dd.mm.yyyy") &amp;"_"&amp; 1481716.58,"")</f>
        <v>Logic4_11.02.2020_1481716.58</v>
      </c>
      <c r="R1671" s="1" t="e">
        <f ca="1">IF(AND(Q1671&lt;&gt; "", COUNTIF(SAP!#REF!,Q1671)&gt;0),"Matched", "")</f>
        <v>#REF!</v>
      </c>
    </row>
    <row r="1672" spans="1:18">
      <c r="A1672" s="9">
        <v>11563327</v>
      </c>
      <c r="B1672" s="10">
        <v>43872</v>
      </c>
      <c r="C1672" s="10">
        <v>43872</v>
      </c>
      <c r="D1672" s="11" t="s">
        <v>10</v>
      </c>
      <c r="E1672" s="11">
        <v>0</v>
      </c>
      <c r="F1672" s="11">
        <v>0</v>
      </c>
      <c r="G1672" s="11">
        <v>9119.6</v>
      </c>
      <c r="H1672" s="11">
        <v>356294.65</v>
      </c>
      <c r="I1672" s="11" t="s">
        <v>11</v>
      </c>
      <c r="J1672" s="11" t="s">
        <v>12</v>
      </c>
      <c r="K1672" s="1" t="str">
        <f t="shared" si="90"/>
        <v/>
      </c>
      <c r="L1672" s="1" t="e">
        <f ca="1">IF(AND(K1672&lt;&gt; "", COUNTIF(SAP!#REF!,K1672)&gt;0),"Matched", "")</f>
        <v>#REF!</v>
      </c>
      <c r="M1672" s="1" t="str">
        <f t="shared" si="88"/>
        <v/>
      </c>
      <c r="N1672" s="1" t="e">
        <f ca="1">IF(AND(M1672&lt;&gt; "", COUNTIF(SAP!#REF!,M1672)&gt;0),"Matched", "")</f>
        <v>#REF!</v>
      </c>
      <c r="O1672" s="1" t="str">
        <f t="shared" si="89"/>
        <v/>
      </c>
      <c r="P1672" s="1" t="e">
        <f ca="1">IF(AND(O1672&lt;&gt; "", COUNTIF(SAP!#REF!,O1672)&gt;0),"Matched", "")</f>
        <v>#REF!</v>
      </c>
      <c r="Q1672" s="1" t="str">
        <f ca="1">IF(D1672="AC","Logic4"&amp;"_"&amp;TEXT(C1672,"dd.mm.yyyy") &amp;"_"&amp; 1481716.58,"")</f>
        <v>Logic4_11.02.2020_1481716.58</v>
      </c>
      <c r="R1672" s="1" t="e">
        <f ca="1">IF(AND(Q1672&lt;&gt; "", COUNTIF(SAP!#REF!,Q1672)&gt;0),"Matched", "")</f>
        <v>#REF!</v>
      </c>
    </row>
    <row r="1673" spans="1:18">
      <c r="A1673" s="13">
        <v>11563327</v>
      </c>
      <c r="B1673" s="14">
        <v>43872</v>
      </c>
      <c r="C1673" s="14">
        <v>43872</v>
      </c>
      <c r="D1673" s="15" t="s">
        <v>10</v>
      </c>
      <c r="E1673" s="15">
        <v>0</v>
      </c>
      <c r="F1673" s="15">
        <v>0</v>
      </c>
      <c r="G1673" s="15">
        <v>9184.2800000000007</v>
      </c>
      <c r="H1673" s="15">
        <v>365478.93</v>
      </c>
      <c r="I1673" s="15" t="s">
        <v>11</v>
      </c>
      <c r="J1673" s="15" t="s">
        <v>12</v>
      </c>
      <c r="K1673" s="1" t="str">
        <f t="shared" si="90"/>
        <v/>
      </c>
      <c r="L1673" s="1" t="e">
        <f ca="1">IF(AND(K1673&lt;&gt; "", COUNTIF(SAP!#REF!,K1673)&gt;0),"Matched", "")</f>
        <v>#REF!</v>
      </c>
      <c r="M1673" s="1" t="str">
        <f t="shared" si="88"/>
        <v/>
      </c>
      <c r="N1673" s="1" t="e">
        <f ca="1">IF(AND(M1673&lt;&gt; "", COUNTIF(SAP!#REF!,M1673)&gt;0),"Matched", "")</f>
        <v>#REF!</v>
      </c>
      <c r="O1673" s="1" t="str">
        <f t="shared" si="89"/>
        <v/>
      </c>
      <c r="P1673" s="1" t="e">
        <f ca="1">IF(AND(O1673&lt;&gt; "", COUNTIF(SAP!#REF!,O1673)&gt;0),"Matched", "")</f>
        <v>#REF!</v>
      </c>
      <c r="Q1673" s="1" t="str">
        <f ca="1">IF(D1673="AC","Logic4"&amp;"_"&amp;TEXT(C1673,"dd.mm.yyyy") &amp;"_"&amp; 1481716.58,"")</f>
        <v>Logic4_11.02.2020_1481716.58</v>
      </c>
      <c r="R1673" s="1" t="e">
        <f ca="1">IF(AND(Q1673&lt;&gt; "", COUNTIF(SAP!#REF!,Q1673)&gt;0),"Matched", "")</f>
        <v>#REF!</v>
      </c>
    </row>
    <row r="1674" spans="1:18">
      <c r="A1674" s="9">
        <v>11563327</v>
      </c>
      <c r="B1674" s="10">
        <v>43872</v>
      </c>
      <c r="C1674" s="10">
        <v>43872</v>
      </c>
      <c r="D1674" s="11" t="s">
        <v>10</v>
      </c>
      <c r="E1674" s="11">
        <v>0</v>
      </c>
      <c r="F1674" s="11">
        <v>0</v>
      </c>
      <c r="G1674" s="11">
        <v>9213.64</v>
      </c>
      <c r="H1674" s="11">
        <v>374692.57</v>
      </c>
      <c r="I1674" s="11" t="s">
        <v>11</v>
      </c>
      <c r="J1674" s="11" t="s">
        <v>12</v>
      </c>
      <c r="K1674" s="1" t="str">
        <f t="shared" si="90"/>
        <v/>
      </c>
      <c r="L1674" s="1" t="e">
        <f ca="1">IF(AND(K1674&lt;&gt; "", COUNTIF(SAP!#REF!,K1674)&gt;0),"Matched", "")</f>
        <v>#REF!</v>
      </c>
      <c r="M1674" s="1" t="str">
        <f t="shared" si="88"/>
        <v/>
      </c>
      <c r="N1674" s="1" t="e">
        <f ca="1">IF(AND(M1674&lt;&gt; "", COUNTIF(SAP!#REF!,M1674)&gt;0),"Matched", "")</f>
        <v>#REF!</v>
      </c>
      <c r="O1674" s="1" t="str">
        <f t="shared" si="89"/>
        <v/>
      </c>
      <c r="P1674" s="1" t="e">
        <f ca="1">IF(AND(O1674&lt;&gt; "", COUNTIF(SAP!#REF!,O1674)&gt;0),"Matched", "")</f>
        <v>#REF!</v>
      </c>
      <c r="Q1674" s="1" t="str">
        <f ca="1">IF(D1674="AC","Logic4"&amp;"_"&amp;TEXT(C1674,"dd.mm.yyyy") &amp;"_"&amp; 1481716.58,"")</f>
        <v>Logic4_11.02.2020_1481716.58</v>
      </c>
      <c r="R1674" s="1" t="e">
        <f ca="1">IF(AND(Q1674&lt;&gt; "", COUNTIF(SAP!#REF!,Q1674)&gt;0),"Matched", "")</f>
        <v>#REF!</v>
      </c>
    </row>
    <row r="1675" spans="1:18">
      <c r="A1675" s="13">
        <v>11563327</v>
      </c>
      <c r="B1675" s="14">
        <v>43872</v>
      </c>
      <c r="C1675" s="14">
        <v>43872</v>
      </c>
      <c r="D1675" s="15" t="s">
        <v>10</v>
      </c>
      <c r="E1675" s="15">
        <v>0</v>
      </c>
      <c r="F1675" s="15">
        <v>0</v>
      </c>
      <c r="G1675" s="15">
        <v>9295.5</v>
      </c>
      <c r="H1675" s="15">
        <v>383988.07</v>
      </c>
      <c r="I1675" s="15" t="s">
        <v>11</v>
      </c>
      <c r="J1675" s="15" t="s">
        <v>12</v>
      </c>
      <c r="K1675" s="1" t="str">
        <f t="shared" si="90"/>
        <v/>
      </c>
      <c r="L1675" s="1" t="e">
        <f ca="1">IF(AND(K1675&lt;&gt; "", COUNTIF(SAP!#REF!,K1675)&gt;0),"Matched", "")</f>
        <v>#REF!</v>
      </c>
      <c r="M1675" s="1" t="str">
        <f t="shared" si="88"/>
        <v/>
      </c>
      <c r="N1675" s="1" t="e">
        <f ca="1">IF(AND(M1675&lt;&gt; "", COUNTIF(SAP!#REF!,M1675)&gt;0),"Matched", "")</f>
        <v>#REF!</v>
      </c>
      <c r="O1675" s="1" t="str">
        <f t="shared" si="89"/>
        <v/>
      </c>
      <c r="P1675" s="1" t="e">
        <f ca="1">IF(AND(O1675&lt;&gt; "", COUNTIF(SAP!#REF!,O1675)&gt;0),"Matched", "")</f>
        <v>#REF!</v>
      </c>
      <c r="Q1675" s="1" t="str">
        <f ca="1">IF(D1675="AC","Logic4"&amp;"_"&amp;TEXT(C1675,"dd.mm.yyyy") &amp;"_"&amp; 1481716.58,"")</f>
        <v>Logic4_11.02.2020_1481716.58</v>
      </c>
      <c r="R1675" s="1" t="e">
        <f ca="1">IF(AND(Q1675&lt;&gt; "", COUNTIF(SAP!#REF!,Q1675)&gt;0),"Matched", "")</f>
        <v>#REF!</v>
      </c>
    </row>
    <row r="1676" spans="1:18">
      <c r="A1676" s="9">
        <v>11563327</v>
      </c>
      <c r="B1676" s="10">
        <v>43872</v>
      </c>
      <c r="C1676" s="10">
        <v>43872</v>
      </c>
      <c r="D1676" s="11" t="s">
        <v>10</v>
      </c>
      <c r="E1676" s="11">
        <v>0</v>
      </c>
      <c r="F1676" s="11">
        <v>0</v>
      </c>
      <c r="G1676" s="11">
        <v>9378</v>
      </c>
      <c r="H1676" s="11">
        <v>393366.07</v>
      </c>
      <c r="I1676" s="11" t="s">
        <v>11</v>
      </c>
      <c r="J1676" s="11" t="s">
        <v>12</v>
      </c>
      <c r="K1676" s="1" t="str">
        <f t="shared" si="90"/>
        <v/>
      </c>
      <c r="L1676" s="1" t="e">
        <f ca="1">IF(AND(K1676&lt;&gt; "", COUNTIF(SAP!#REF!,K1676)&gt;0),"Matched", "")</f>
        <v>#REF!</v>
      </c>
      <c r="M1676" s="1" t="str">
        <f t="shared" si="88"/>
        <v/>
      </c>
      <c r="N1676" s="1" t="e">
        <f ca="1">IF(AND(M1676&lt;&gt; "", COUNTIF(SAP!#REF!,M1676)&gt;0),"Matched", "")</f>
        <v>#REF!</v>
      </c>
      <c r="O1676" s="1" t="str">
        <f t="shared" si="89"/>
        <v/>
      </c>
      <c r="P1676" s="1" t="e">
        <f ca="1">IF(AND(O1676&lt;&gt; "", COUNTIF(SAP!#REF!,O1676)&gt;0),"Matched", "")</f>
        <v>#REF!</v>
      </c>
      <c r="Q1676" s="1" t="str">
        <f ca="1">IF(D1676="AC","Logic4"&amp;"_"&amp;TEXT(C1676,"dd.mm.yyyy") &amp;"_"&amp; 1481716.58,"")</f>
        <v>Logic4_11.02.2020_1481716.58</v>
      </c>
      <c r="R1676" s="1" t="e">
        <f ca="1">IF(AND(Q1676&lt;&gt; "", COUNTIF(SAP!#REF!,Q1676)&gt;0),"Matched", "")</f>
        <v>#REF!</v>
      </c>
    </row>
    <row r="1677" spans="1:18">
      <c r="A1677" s="13">
        <v>11563327</v>
      </c>
      <c r="B1677" s="14">
        <v>43872</v>
      </c>
      <c r="C1677" s="14">
        <v>43872</v>
      </c>
      <c r="D1677" s="15" t="s">
        <v>10</v>
      </c>
      <c r="E1677" s="15">
        <v>0</v>
      </c>
      <c r="F1677" s="15">
        <v>0</v>
      </c>
      <c r="G1677" s="15">
        <v>9467</v>
      </c>
      <c r="H1677" s="15">
        <v>402833.07</v>
      </c>
      <c r="I1677" s="15" t="s">
        <v>11</v>
      </c>
      <c r="J1677" s="15" t="s">
        <v>12</v>
      </c>
      <c r="K1677" s="1" t="str">
        <f t="shared" si="90"/>
        <v/>
      </c>
      <c r="L1677" s="1" t="e">
        <f ca="1">IF(AND(K1677&lt;&gt; "", COUNTIF(SAP!#REF!,K1677)&gt;0),"Matched", "")</f>
        <v>#REF!</v>
      </c>
      <c r="M1677" s="1" t="str">
        <f t="shared" si="88"/>
        <v/>
      </c>
      <c r="N1677" s="1" t="e">
        <f ca="1">IF(AND(M1677&lt;&gt; "", COUNTIF(SAP!#REF!,M1677)&gt;0),"Matched", "")</f>
        <v>#REF!</v>
      </c>
      <c r="O1677" s="1" t="str">
        <f t="shared" si="89"/>
        <v/>
      </c>
      <c r="P1677" s="1" t="e">
        <f ca="1">IF(AND(O1677&lt;&gt; "", COUNTIF(SAP!#REF!,O1677)&gt;0),"Matched", "")</f>
        <v>#REF!</v>
      </c>
      <c r="Q1677" s="1" t="str">
        <f ca="1">IF(D1677="AC","Logic4"&amp;"_"&amp;TEXT(C1677,"dd.mm.yyyy") &amp;"_"&amp; 1481716.58,"")</f>
        <v>Logic4_11.02.2020_1481716.58</v>
      </c>
      <c r="R1677" s="1" t="e">
        <f ca="1">IF(AND(Q1677&lt;&gt; "", COUNTIF(SAP!#REF!,Q1677)&gt;0),"Matched", "")</f>
        <v>#REF!</v>
      </c>
    </row>
    <row r="1678" spans="1:18">
      <c r="A1678" s="9">
        <v>11563327</v>
      </c>
      <c r="B1678" s="10">
        <v>43872</v>
      </c>
      <c r="C1678" s="10">
        <v>43872</v>
      </c>
      <c r="D1678" s="11" t="s">
        <v>10</v>
      </c>
      <c r="E1678" s="11">
        <v>0</v>
      </c>
      <c r="F1678" s="11">
        <v>0</v>
      </c>
      <c r="G1678" s="11">
        <v>9710</v>
      </c>
      <c r="H1678" s="11">
        <v>412543.07</v>
      </c>
      <c r="I1678" s="11" t="s">
        <v>11</v>
      </c>
      <c r="J1678" s="11" t="s">
        <v>12</v>
      </c>
      <c r="K1678" s="1" t="str">
        <f t="shared" si="90"/>
        <v/>
      </c>
      <c r="L1678" s="1" t="e">
        <f ca="1">IF(AND(K1678&lt;&gt; "", COUNTIF(SAP!#REF!,K1678)&gt;0),"Matched", "")</f>
        <v>#REF!</v>
      </c>
      <c r="M1678" s="1" t="str">
        <f t="shared" si="88"/>
        <v/>
      </c>
      <c r="N1678" s="1" t="e">
        <f ca="1">IF(AND(M1678&lt;&gt; "", COUNTIF(SAP!#REF!,M1678)&gt;0),"Matched", "")</f>
        <v>#REF!</v>
      </c>
      <c r="O1678" s="1" t="str">
        <f t="shared" si="89"/>
        <v/>
      </c>
      <c r="P1678" s="1" t="e">
        <f ca="1">IF(AND(O1678&lt;&gt; "", COUNTIF(SAP!#REF!,O1678)&gt;0),"Matched", "")</f>
        <v>#REF!</v>
      </c>
      <c r="Q1678" s="1" t="str">
        <f ca="1">IF(D1678="AC","Logic4"&amp;"_"&amp;TEXT(C1678,"dd.mm.yyyy") &amp;"_"&amp; 1481716.58,"")</f>
        <v>Logic4_11.02.2020_1481716.58</v>
      </c>
      <c r="R1678" s="1" t="e">
        <f ca="1">IF(AND(Q1678&lt;&gt; "", COUNTIF(SAP!#REF!,Q1678)&gt;0),"Matched", "")</f>
        <v>#REF!</v>
      </c>
    </row>
    <row r="1679" spans="1:18">
      <c r="A1679" s="13">
        <v>11563327</v>
      </c>
      <c r="B1679" s="14">
        <v>43872</v>
      </c>
      <c r="C1679" s="14">
        <v>43872</v>
      </c>
      <c r="D1679" s="15" t="s">
        <v>10</v>
      </c>
      <c r="E1679" s="15">
        <v>0</v>
      </c>
      <c r="F1679" s="15">
        <v>0</v>
      </c>
      <c r="G1679" s="15">
        <v>9870</v>
      </c>
      <c r="H1679" s="15">
        <v>422413.07</v>
      </c>
      <c r="I1679" s="15" t="s">
        <v>11</v>
      </c>
      <c r="J1679" s="15" t="s">
        <v>12</v>
      </c>
      <c r="K1679" s="1" t="str">
        <f t="shared" si="90"/>
        <v/>
      </c>
      <c r="L1679" s="1" t="e">
        <f ca="1">IF(AND(K1679&lt;&gt; "", COUNTIF(SAP!#REF!,K1679)&gt;0),"Matched", "")</f>
        <v>#REF!</v>
      </c>
      <c r="M1679" s="1" t="str">
        <f t="shared" si="88"/>
        <v/>
      </c>
      <c r="N1679" s="1" t="e">
        <f ca="1">IF(AND(M1679&lt;&gt; "", COUNTIF(SAP!#REF!,M1679)&gt;0),"Matched", "")</f>
        <v>#REF!</v>
      </c>
      <c r="O1679" s="1" t="str">
        <f t="shared" si="89"/>
        <v/>
      </c>
      <c r="P1679" s="1" t="e">
        <f ca="1">IF(AND(O1679&lt;&gt; "", COUNTIF(SAP!#REF!,O1679)&gt;0),"Matched", "")</f>
        <v>#REF!</v>
      </c>
      <c r="Q1679" s="1" t="str">
        <f ca="1">IF(D1679="AC","Logic4"&amp;"_"&amp;TEXT(C1679,"dd.mm.yyyy") &amp;"_"&amp; 1481716.58,"")</f>
        <v>Logic4_11.02.2020_1481716.58</v>
      </c>
      <c r="R1679" s="1" t="e">
        <f ca="1">IF(AND(Q1679&lt;&gt; "", COUNTIF(SAP!#REF!,Q1679)&gt;0),"Matched", "")</f>
        <v>#REF!</v>
      </c>
    </row>
    <row r="1680" spans="1:18">
      <c r="A1680" s="9">
        <v>11563327</v>
      </c>
      <c r="B1680" s="10">
        <v>43872</v>
      </c>
      <c r="C1680" s="10">
        <v>43872</v>
      </c>
      <c r="D1680" s="11" t="s">
        <v>10</v>
      </c>
      <c r="E1680" s="11">
        <v>0</v>
      </c>
      <c r="F1680" s="11">
        <v>0</v>
      </c>
      <c r="G1680" s="11">
        <v>10020</v>
      </c>
      <c r="H1680" s="11">
        <v>432433.07</v>
      </c>
      <c r="I1680" s="11" t="s">
        <v>11</v>
      </c>
      <c r="J1680" s="11" t="s">
        <v>12</v>
      </c>
      <c r="K1680" s="1" t="str">
        <f t="shared" si="90"/>
        <v/>
      </c>
      <c r="L1680" s="1" t="e">
        <f ca="1">IF(AND(K1680&lt;&gt; "", COUNTIF(SAP!#REF!,K1680)&gt;0),"Matched", "")</f>
        <v>#REF!</v>
      </c>
      <c r="M1680" s="1" t="str">
        <f t="shared" si="88"/>
        <v/>
      </c>
      <c r="N1680" s="1" t="e">
        <f ca="1">IF(AND(M1680&lt;&gt; "", COUNTIF(SAP!#REF!,M1680)&gt;0),"Matched", "")</f>
        <v>#REF!</v>
      </c>
      <c r="O1680" s="1" t="str">
        <f t="shared" si="89"/>
        <v/>
      </c>
      <c r="P1680" s="1" t="e">
        <f ca="1">IF(AND(O1680&lt;&gt; "", COUNTIF(SAP!#REF!,O1680)&gt;0),"Matched", "")</f>
        <v>#REF!</v>
      </c>
      <c r="Q1680" s="1" t="str">
        <f ca="1">IF(D1680="AC","Logic4"&amp;"_"&amp;TEXT(C1680,"dd.mm.yyyy") &amp;"_"&amp; 1481716.58,"")</f>
        <v>Logic4_11.02.2020_1481716.58</v>
      </c>
      <c r="R1680" s="1" t="e">
        <f ca="1">IF(AND(Q1680&lt;&gt; "", COUNTIF(SAP!#REF!,Q1680)&gt;0),"Matched", "")</f>
        <v>#REF!</v>
      </c>
    </row>
    <row r="1681" spans="1:18">
      <c r="A1681" s="13">
        <v>11563327</v>
      </c>
      <c r="B1681" s="14">
        <v>43872</v>
      </c>
      <c r="C1681" s="14">
        <v>43872</v>
      </c>
      <c r="D1681" s="15" t="s">
        <v>10</v>
      </c>
      <c r="E1681" s="15">
        <v>0</v>
      </c>
      <c r="F1681" s="15">
        <v>0</v>
      </c>
      <c r="G1681" s="15">
        <v>10700</v>
      </c>
      <c r="H1681" s="15">
        <v>443133.07</v>
      </c>
      <c r="I1681" s="15" t="s">
        <v>11</v>
      </c>
      <c r="J1681" s="15" t="s">
        <v>12</v>
      </c>
      <c r="K1681" s="1" t="str">
        <f t="shared" si="90"/>
        <v/>
      </c>
      <c r="L1681" s="1" t="e">
        <f ca="1">IF(AND(K1681&lt;&gt; "", COUNTIF(SAP!#REF!,K1681)&gt;0),"Matched", "")</f>
        <v>#REF!</v>
      </c>
      <c r="M1681" s="1" t="str">
        <f t="shared" si="88"/>
        <v/>
      </c>
      <c r="N1681" s="1" t="e">
        <f ca="1">IF(AND(M1681&lt;&gt; "", COUNTIF(SAP!#REF!,M1681)&gt;0),"Matched", "")</f>
        <v>#REF!</v>
      </c>
      <c r="O1681" s="1" t="str">
        <f t="shared" si="89"/>
        <v/>
      </c>
      <c r="P1681" s="1" t="e">
        <f ca="1">IF(AND(O1681&lt;&gt; "", COUNTIF(SAP!#REF!,O1681)&gt;0),"Matched", "")</f>
        <v>#REF!</v>
      </c>
      <c r="Q1681" s="1" t="str">
        <f ca="1">IF(D1681="AC","Logic4"&amp;"_"&amp;TEXT(C1681,"dd.mm.yyyy") &amp;"_"&amp; 1481716.58,"")</f>
        <v>Logic4_11.02.2020_1481716.58</v>
      </c>
      <c r="R1681" s="1" t="e">
        <f ca="1">IF(AND(Q1681&lt;&gt; "", COUNTIF(SAP!#REF!,Q1681)&gt;0),"Matched", "")</f>
        <v>#REF!</v>
      </c>
    </row>
    <row r="1682" spans="1:18">
      <c r="A1682" s="9">
        <v>11563327</v>
      </c>
      <c r="B1682" s="10">
        <v>43872</v>
      </c>
      <c r="C1682" s="10">
        <v>43872</v>
      </c>
      <c r="D1682" s="11" t="s">
        <v>10</v>
      </c>
      <c r="E1682" s="11">
        <v>0</v>
      </c>
      <c r="F1682" s="11">
        <v>0</v>
      </c>
      <c r="G1682" s="11">
        <v>10744</v>
      </c>
      <c r="H1682" s="11">
        <v>453877.07</v>
      </c>
      <c r="I1682" s="11" t="s">
        <v>11</v>
      </c>
      <c r="J1682" s="11" t="s">
        <v>12</v>
      </c>
      <c r="K1682" s="1" t="str">
        <f t="shared" si="90"/>
        <v/>
      </c>
      <c r="L1682" s="1" t="e">
        <f ca="1">IF(AND(K1682&lt;&gt; "", COUNTIF(SAP!#REF!,K1682)&gt;0),"Matched", "")</f>
        <v>#REF!</v>
      </c>
      <c r="M1682" s="1" t="str">
        <f t="shared" si="88"/>
        <v/>
      </c>
      <c r="N1682" s="1" t="e">
        <f ca="1">IF(AND(M1682&lt;&gt; "", COUNTIF(SAP!#REF!,M1682)&gt;0),"Matched", "")</f>
        <v>#REF!</v>
      </c>
      <c r="O1682" s="1" t="str">
        <f t="shared" si="89"/>
        <v/>
      </c>
      <c r="P1682" s="1" t="e">
        <f ca="1">IF(AND(O1682&lt;&gt; "", COUNTIF(SAP!#REF!,O1682)&gt;0),"Matched", "")</f>
        <v>#REF!</v>
      </c>
      <c r="Q1682" s="1" t="str">
        <f ca="1">IF(D1682="AC","Logic4"&amp;"_"&amp;TEXT(C1682,"dd.mm.yyyy") &amp;"_"&amp; 1481716.58,"")</f>
        <v>Logic4_11.02.2020_1481716.58</v>
      </c>
      <c r="R1682" s="1" t="e">
        <f ca="1">IF(AND(Q1682&lt;&gt; "", COUNTIF(SAP!#REF!,Q1682)&gt;0),"Matched", "")</f>
        <v>#REF!</v>
      </c>
    </row>
    <row r="1683" spans="1:18">
      <c r="A1683" s="13">
        <v>11563327</v>
      </c>
      <c r="B1683" s="14">
        <v>43872</v>
      </c>
      <c r="C1683" s="14">
        <v>43872</v>
      </c>
      <c r="D1683" s="15" t="s">
        <v>10</v>
      </c>
      <c r="E1683" s="15">
        <v>0</v>
      </c>
      <c r="F1683" s="15">
        <v>0</v>
      </c>
      <c r="G1683" s="15">
        <v>10861.9</v>
      </c>
      <c r="H1683" s="15">
        <v>464738.97</v>
      </c>
      <c r="I1683" s="15" t="s">
        <v>11</v>
      </c>
      <c r="J1683" s="15" t="s">
        <v>12</v>
      </c>
      <c r="K1683" s="1" t="str">
        <f t="shared" si="90"/>
        <v/>
      </c>
      <c r="L1683" s="1" t="e">
        <f ca="1">IF(AND(K1683&lt;&gt; "", COUNTIF(SAP!#REF!,K1683)&gt;0),"Matched", "")</f>
        <v>#REF!</v>
      </c>
      <c r="M1683" s="1" t="str">
        <f t="shared" si="88"/>
        <v/>
      </c>
      <c r="N1683" s="1" t="e">
        <f ca="1">IF(AND(M1683&lt;&gt; "", COUNTIF(SAP!#REF!,M1683)&gt;0),"Matched", "")</f>
        <v>#REF!</v>
      </c>
      <c r="O1683" s="1" t="str">
        <f t="shared" si="89"/>
        <v/>
      </c>
      <c r="P1683" s="1" t="e">
        <f ca="1">IF(AND(O1683&lt;&gt; "", COUNTIF(SAP!#REF!,O1683)&gt;0),"Matched", "")</f>
        <v>#REF!</v>
      </c>
      <c r="Q1683" s="1" t="str">
        <f ca="1">IF(D1683="AC","Logic4"&amp;"_"&amp;TEXT(C1683,"dd.mm.yyyy") &amp;"_"&amp; 1481716.58,"")</f>
        <v>Logic4_11.02.2020_1481716.58</v>
      </c>
      <c r="R1683" s="1" t="e">
        <f ca="1">IF(AND(Q1683&lt;&gt; "", COUNTIF(SAP!#REF!,Q1683)&gt;0),"Matched", "")</f>
        <v>#REF!</v>
      </c>
    </row>
    <row r="1684" spans="1:18">
      <c r="A1684" s="9">
        <v>11563327</v>
      </c>
      <c r="B1684" s="10">
        <v>43872</v>
      </c>
      <c r="C1684" s="10">
        <v>43872</v>
      </c>
      <c r="D1684" s="11" t="s">
        <v>10</v>
      </c>
      <c r="E1684" s="11">
        <v>0</v>
      </c>
      <c r="F1684" s="11">
        <v>0</v>
      </c>
      <c r="G1684" s="11">
        <v>10910</v>
      </c>
      <c r="H1684" s="11">
        <v>475648.97</v>
      </c>
      <c r="I1684" s="11" t="s">
        <v>11</v>
      </c>
      <c r="J1684" s="11" t="s">
        <v>12</v>
      </c>
      <c r="K1684" s="1" t="str">
        <f t="shared" si="90"/>
        <v/>
      </c>
      <c r="L1684" s="1" t="e">
        <f ca="1">IF(AND(K1684&lt;&gt; "", COUNTIF(SAP!#REF!,K1684)&gt;0),"Matched", "")</f>
        <v>#REF!</v>
      </c>
      <c r="M1684" s="1" t="str">
        <f t="shared" si="88"/>
        <v/>
      </c>
      <c r="N1684" s="1" t="e">
        <f ca="1">IF(AND(M1684&lt;&gt; "", COUNTIF(SAP!#REF!,M1684)&gt;0),"Matched", "")</f>
        <v>#REF!</v>
      </c>
      <c r="O1684" s="1" t="str">
        <f t="shared" si="89"/>
        <v/>
      </c>
      <c r="P1684" s="1" t="e">
        <f ca="1">IF(AND(O1684&lt;&gt; "", COUNTIF(SAP!#REF!,O1684)&gt;0),"Matched", "")</f>
        <v>#REF!</v>
      </c>
      <c r="Q1684" s="1" t="str">
        <f ca="1">IF(D1684="AC","Logic4"&amp;"_"&amp;TEXT(C1684,"dd.mm.yyyy") &amp;"_"&amp; 1481716.58,"")</f>
        <v>Logic4_11.02.2020_1481716.58</v>
      </c>
      <c r="R1684" s="1" t="e">
        <f ca="1">IF(AND(Q1684&lt;&gt; "", COUNTIF(SAP!#REF!,Q1684)&gt;0),"Matched", "")</f>
        <v>#REF!</v>
      </c>
    </row>
    <row r="1685" spans="1:18">
      <c r="A1685" s="13">
        <v>11563327</v>
      </c>
      <c r="B1685" s="14">
        <v>43872</v>
      </c>
      <c r="C1685" s="14">
        <v>43872</v>
      </c>
      <c r="D1685" s="15" t="s">
        <v>10</v>
      </c>
      <c r="E1685" s="15">
        <v>0</v>
      </c>
      <c r="F1685" s="15">
        <v>0</v>
      </c>
      <c r="G1685" s="15">
        <v>11027.7</v>
      </c>
      <c r="H1685" s="15">
        <v>486676.67</v>
      </c>
      <c r="I1685" s="15" t="s">
        <v>11</v>
      </c>
      <c r="J1685" s="15" t="s">
        <v>12</v>
      </c>
      <c r="K1685" s="1" t="str">
        <f t="shared" si="90"/>
        <v/>
      </c>
      <c r="L1685" s="1" t="e">
        <f ca="1">IF(AND(K1685&lt;&gt; "", COUNTIF(SAP!#REF!,K1685)&gt;0),"Matched", "")</f>
        <v>#REF!</v>
      </c>
      <c r="M1685" s="1" t="str">
        <f t="shared" si="88"/>
        <v/>
      </c>
      <c r="N1685" s="1" t="e">
        <f ca="1">IF(AND(M1685&lt;&gt; "", COUNTIF(SAP!#REF!,M1685)&gt;0),"Matched", "")</f>
        <v>#REF!</v>
      </c>
      <c r="O1685" s="1" t="str">
        <f t="shared" si="89"/>
        <v/>
      </c>
      <c r="P1685" s="1" t="e">
        <f ca="1">IF(AND(O1685&lt;&gt; "", COUNTIF(SAP!#REF!,O1685)&gt;0),"Matched", "")</f>
        <v>#REF!</v>
      </c>
      <c r="Q1685" s="1" t="str">
        <f ca="1">IF(D1685="AC","Logic4"&amp;"_"&amp;TEXT(C1685,"dd.mm.yyyy") &amp;"_"&amp; 1481716.58,"")</f>
        <v>Logic4_11.02.2020_1481716.58</v>
      </c>
      <c r="R1685" s="1" t="e">
        <f ca="1">IF(AND(Q1685&lt;&gt; "", COUNTIF(SAP!#REF!,Q1685)&gt;0),"Matched", "")</f>
        <v>#REF!</v>
      </c>
    </row>
    <row r="1686" spans="1:18">
      <c r="A1686" s="9">
        <v>11563327</v>
      </c>
      <c r="B1686" s="10">
        <v>43872</v>
      </c>
      <c r="C1686" s="10">
        <v>43872</v>
      </c>
      <c r="D1686" s="11" t="s">
        <v>10</v>
      </c>
      <c r="E1686" s="11">
        <v>0</v>
      </c>
      <c r="F1686" s="11">
        <v>0</v>
      </c>
      <c r="G1686" s="11">
        <v>11044.5</v>
      </c>
      <c r="H1686" s="11">
        <v>497721.17</v>
      </c>
      <c r="I1686" s="11" t="s">
        <v>11</v>
      </c>
      <c r="J1686" s="11" t="s">
        <v>12</v>
      </c>
      <c r="K1686" s="1" t="str">
        <f t="shared" si="90"/>
        <v/>
      </c>
      <c r="L1686" s="1" t="e">
        <f ca="1">IF(AND(K1686&lt;&gt; "", COUNTIF(SAP!#REF!,K1686)&gt;0),"Matched", "")</f>
        <v>#REF!</v>
      </c>
      <c r="M1686" s="1" t="str">
        <f t="shared" si="88"/>
        <v/>
      </c>
      <c r="N1686" s="1" t="e">
        <f ca="1">IF(AND(M1686&lt;&gt; "", COUNTIF(SAP!#REF!,M1686)&gt;0),"Matched", "")</f>
        <v>#REF!</v>
      </c>
      <c r="O1686" s="1" t="str">
        <f t="shared" si="89"/>
        <v/>
      </c>
      <c r="P1686" s="1" t="e">
        <f ca="1">IF(AND(O1686&lt;&gt; "", COUNTIF(SAP!#REF!,O1686)&gt;0),"Matched", "")</f>
        <v>#REF!</v>
      </c>
      <c r="Q1686" s="1" t="str">
        <f ca="1">IF(D1686="AC","Logic4"&amp;"_"&amp;TEXT(C1686,"dd.mm.yyyy") &amp;"_"&amp; 1481716.58,"")</f>
        <v>Logic4_11.02.2020_1481716.58</v>
      </c>
      <c r="R1686" s="1" t="e">
        <f ca="1">IF(AND(Q1686&lt;&gt; "", COUNTIF(SAP!#REF!,Q1686)&gt;0),"Matched", "")</f>
        <v>#REF!</v>
      </c>
    </row>
    <row r="1687" spans="1:18">
      <c r="A1687" s="13">
        <v>11563327</v>
      </c>
      <c r="B1687" s="14">
        <v>43872</v>
      </c>
      <c r="C1687" s="14">
        <v>43872</v>
      </c>
      <c r="D1687" s="15" t="s">
        <v>10</v>
      </c>
      <c r="E1687" s="15">
        <v>0</v>
      </c>
      <c r="F1687" s="15">
        <v>0</v>
      </c>
      <c r="G1687" s="15">
        <v>11378.5</v>
      </c>
      <c r="H1687" s="15">
        <v>509099.67</v>
      </c>
      <c r="I1687" s="15" t="s">
        <v>11</v>
      </c>
      <c r="J1687" s="15" t="s">
        <v>12</v>
      </c>
      <c r="K1687" s="1" t="str">
        <f t="shared" si="90"/>
        <v/>
      </c>
      <c r="L1687" s="1" t="e">
        <f ca="1">IF(AND(K1687&lt;&gt; "", COUNTIF(SAP!#REF!,K1687)&gt;0),"Matched", "")</f>
        <v>#REF!</v>
      </c>
      <c r="M1687" s="1" t="str">
        <f t="shared" si="88"/>
        <v/>
      </c>
      <c r="N1687" s="1" t="e">
        <f ca="1">IF(AND(M1687&lt;&gt; "", COUNTIF(SAP!#REF!,M1687)&gt;0),"Matched", "")</f>
        <v>#REF!</v>
      </c>
      <c r="O1687" s="1" t="str">
        <f t="shared" si="89"/>
        <v/>
      </c>
      <c r="P1687" s="1" t="e">
        <f ca="1">IF(AND(O1687&lt;&gt; "", COUNTIF(SAP!#REF!,O1687)&gt;0),"Matched", "")</f>
        <v>#REF!</v>
      </c>
      <c r="Q1687" s="1" t="str">
        <f ca="1">IF(D1687="AC","Logic4"&amp;"_"&amp;TEXT(C1687,"dd.mm.yyyy") &amp;"_"&amp; 1481716.58,"")</f>
        <v>Logic4_11.02.2020_1481716.58</v>
      </c>
      <c r="R1687" s="1" t="e">
        <f ca="1">IF(AND(Q1687&lt;&gt; "", COUNTIF(SAP!#REF!,Q1687)&gt;0),"Matched", "")</f>
        <v>#REF!</v>
      </c>
    </row>
    <row r="1688" spans="1:18">
      <c r="A1688" s="9">
        <v>11563327</v>
      </c>
      <c r="B1688" s="10">
        <v>43872</v>
      </c>
      <c r="C1688" s="10">
        <v>43872</v>
      </c>
      <c r="D1688" s="11" t="s">
        <v>10</v>
      </c>
      <c r="E1688" s="11">
        <v>0</v>
      </c>
      <c r="F1688" s="11">
        <v>0</v>
      </c>
      <c r="G1688" s="11">
        <v>11400</v>
      </c>
      <c r="H1688" s="11">
        <v>520499.67</v>
      </c>
      <c r="I1688" s="11" t="s">
        <v>11</v>
      </c>
      <c r="J1688" s="11" t="s">
        <v>12</v>
      </c>
      <c r="K1688" s="1" t="str">
        <f t="shared" si="90"/>
        <v/>
      </c>
      <c r="L1688" s="1" t="e">
        <f ca="1">IF(AND(K1688&lt;&gt; "", COUNTIF(SAP!#REF!,K1688)&gt;0),"Matched", "")</f>
        <v>#REF!</v>
      </c>
      <c r="M1688" s="1" t="str">
        <f t="shared" si="88"/>
        <v/>
      </c>
      <c r="N1688" s="1" t="e">
        <f ca="1">IF(AND(M1688&lt;&gt; "", COUNTIF(SAP!#REF!,M1688)&gt;0),"Matched", "")</f>
        <v>#REF!</v>
      </c>
      <c r="O1688" s="1" t="str">
        <f t="shared" si="89"/>
        <v/>
      </c>
      <c r="P1688" s="1" t="e">
        <f ca="1">IF(AND(O1688&lt;&gt; "", COUNTIF(SAP!#REF!,O1688)&gt;0),"Matched", "")</f>
        <v>#REF!</v>
      </c>
      <c r="Q1688" s="1" t="str">
        <f ca="1">IF(D1688="AC","Logic4"&amp;"_"&amp;TEXT(C1688,"dd.mm.yyyy") &amp;"_"&amp; 1481716.58,"")</f>
        <v>Logic4_11.02.2020_1481716.58</v>
      </c>
      <c r="R1688" s="1" t="e">
        <f ca="1">IF(AND(Q1688&lt;&gt; "", COUNTIF(SAP!#REF!,Q1688)&gt;0),"Matched", "")</f>
        <v>#REF!</v>
      </c>
    </row>
    <row r="1689" spans="1:18">
      <c r="A1689" s="13">
        <v>11563327</v>
      </c>
      <c r="B1689" s="14">
        <v>43872</v>
      </c>
      <c r="C1689" s="14">
        <v>43872</v>
      </c>
      <c r="D1689" s="15" t="s">
        <v>10</v>
      </c>
      <c r="E1689" s="15">
        <v>0</v>
      </c>
      <c r="F1689" s="15">
        <v>0</v>
      </c>
      <c r="G1689" s="15">
        <v>11571.5</v>
      </c>
      <c r="H1689" s="15">
        <v>532071.17000000004</v>
      </c>
      <c r="I1689" s="15" t="s">
        <v>11</v>
      </c>
      <c r="J1689" s="15" t="s">
        <v>12</v>
      </c>
      <c r="K1689" s="1" t="str">
        <f t="shared" si="90"/>
        <v/>
      </c>
      <c r="L1689" s="1" t="e">
        <f ca="1">IF(AND(K1689&lt;&gt; "", COUNTIF(SAP!#REF!,K1689)&gt;0),"Matched", "")</f>
        <v>#REF!</v>
      </c>
      <c r="M1689" s="1" t="str">
        <f t="shared" si="88"/>
        <v/>
      </c>
      <c r="N1689" s="1" t="e">
        <f ca="1">IF(AND(M1689&lt;&gt; "", COUNTIF(SAP!#REF!,M1689)&gt;0),"Matched", "")</f>
        <v>#REF!</v>
      </c>
      <c r="O1689" s="1" t="str">
        <f t="shared" si="89"/>
        <v/>
      </c>
      <c r="P1689" s="1" t="e">
        <f ca="1">IF(AND(O1689&lt;&gt; "", COUNTIF(SAP!#REF!,O1689)&gt;0),"Matched", "")</f>
        <v>#REF!</v>
      </c>
      <c r="Q1689" s="1" t="str">
        <f ca="1">IF(D1689="AC","Logic4"&amp;"_"&amp;TEXT(C1689,"dd.mm.yyyy") &amp;"_"&amp; 1481716.58,"")</f>
        <v>Logic4_11.02.2020_1481716.58</v>
      </c>
      <c r="R1689" s="1" t="e">
        <f ca="1">IF(AND(Q1689&lt;&gt; "", COUNTIF(SAP!#REF!,Q1689)&gt;0),"Matched", "")</f>
        <v>#REF!</v>
      </c>
    </row>
    <row r="1690" spans="1:18">
      <c r="A1690" s="9">
        <v>11563327</v>
      </c>
      <c r="B1690" s="10">
        <v>43872</v>
      </c>
      <c r="C1690" s="10">
        <v>43872</v>
      </c>
      <c r="D1690" s="11" t="s">
        <v>10</v>
      </c>
      <c r="E1690" s="11">
        <v>0</v>
      </c>
      <c r="F1690" s="11">
        <v>0</v>
      </c>
      <c r="G1690" s="11">
        <v>11648.4</v>
      </c>
      <c r="H1690" s="11">
        <v>543719.56999999995</v>
      </c>
      <c r="I1690" s="11" t="s">
        <v>11</v>
      </c>
      <c r="J1690" s="11" t="s">
        <v>12</v>
      </c>
      <c r="K1690" s="1" t="str">
        <f t="shared" si="90"/>
        <v/>
      </c>
      <c r="L1690" s="1" t="e">
        <f ca="1">IF(AND(K1690&lt;&gt; "", COUNTIF(SAP!#REF!,K1690)&gt;0),"Matched", "")</f>
        <v>#REF!</v>
      </c>
      <c r="M1690" s="1" t="str">
        <f t="shared" si="88"/>
        <v/>
      </c>
      <c r="N1690" s="1" t="e">
        <f ca="1">IF(AND(M1690&lt;&gt; "", COUNTIF(SAP!#REF!,M1690)&gt;0),"Matched", "")</f>
        <v>#REF!</v>
      </c>
      <c r="O1690" s="1" t="str">
        <f t="shared" si="89"/>
        <v/>
      </c>
      <c r="P1690" s="1" t="e">
        <f ca="1">IF(AND(O1690&lt;&gt; "", COUNTIF(SAP!#REF!,O1690)&gt;0),"Matched", "")</f>
        <v>#REF!</v>
      </c>
      <c r="Q1690" s="1" t="str">
        <f ca="1">IF(D1690="AC","Logic4"&amp;"_"&amp;TEXT(C1690,"dd.mm.yyyy") &amp;"_"&amp; 1481716.58,"")</f>
        <v>Logic4_11.02.2020_1481716.58</v>
      </c>
      <c r="R1690" s="1" t="e">
        <f ca="1">IF(AND(Q1690&lt;&gt; "", COUNTIF(SAP!#REF!,Q1690)&gt;0),"Matched", "")</f>
        <v>#REF!</v>
      </c>
    </row>
    <row r="1691" spans="1:18">
      <c r="A1691" s="13">
        <v>11563327</v>
      </c>
      <c r="B1691" s="14">
        <v>43872</v>
      </c>
      <c r="C1691" s="14">
        <v>43872</v>
      </c>
      <c r="D1691" s="15" t="s">
        <v>10</v>
      </c>
      <c r="E1691" s="15">
        <v>0</v>
      </c>
      <c r="F1691" s="15">
        <v>0</v>
      </c>
      <c r="G1691" s="15">
        <v>11880</v>
      </c>
      <c r="H1691" s="15">
        <v>555599.56999999995</v>
      </c>
      <c r="I1691" s="15" t="s">
        <v>11</v>
      </c>
      <c r="J1691" s="15" t="s">
        <v>12</v>
      </c>
      <c r="K1691" s="1" t="str">
        <f t="shared" si="90"/>
        <v/>
      </c>
      <c r="L1691" s="1" t="e">
        <f ca="1">IF(AND(K1691&lt;&gt; "", COUNTIF(SAP!#REF!,K1691)&gt;0),"Matched", "")</f>
        <v>#REF!</v>
      </c>
      <c r="M1691" s="1" t="str">
        <f t="shared" si="88"/>
        <v/>
      </c>
      <c r="N1691" s="1" t="e">
        <f ca="1">IF(AND(M1691&lt;&gt; "", COUNTIF(SAP!#REF!,M1691)&gt;0),"Matched", "")</f>
        <v>#REF!</v>
      </c>
      <c r="O1691" s="1" t="str">
        <f t="shared" si="89"/>
        <v/>
      </c>
      <c r="P1691" s="1" t="e">
        <f ca="1">IF(AND(O1691&lt;&gt; "", COUNTIF(SAP!#REF!,O1691)&gt;0),"Matched", "")</f>
        <v>#REF!</v>
      </c>
      <c r="Q1691" s="1" t="str">
        <f ca="1">IF(D1691="AC","Logic4"&amp;"_"&amp;TEXT(C1691,"dd.mm.yyyy") &amp;"_"&amp; 1481716.58,"")</f>
        <v>Logic4_11.02.2020_1481716.58</v>
      </c>
      <c r="R1691" s="1" t="e">
        <f ca="1">IF(AND(Q1691&lt;&gt; "", COUNTIF(SAP!#REF!,Q1691)&gt;0),"Matched", "")</f>
        <v>#REF!</v>
      </c>
    </row>
    <row r="1692" spans="1:18">
      <c r="A1692" s="9">
        <v>11563327</v>
      </c>
      <c r="B1692" s="10">
        <v>43872</v>
      </c>
      <c r="C1692" s="10">
        <v>43872</v>
      </c>
      <c r="D1692" s="11" t="s">
        <v>10</v>
      </c>
      <c r="E1692" s="11">
        <v>0</v>
      </c>
      <c r="F1692" s="11">
        <v>0</v>
      </c>
      <c r="G1692" s="11">
        <v>12070</v>
      </c>
      <c r="H1692" s="11">
        <v>567669.56999999995</v>
      </c>
      <c r="I1692" s="11" t="s">
        <v>11</v>
      </c>
      <c r="J1692" s="11" t="s">
        <v>12</v>
      </c>
      <c r="K1692" s="1" t="str">
        <f t="shared" si="90"/>
        <v/>
      </c>
      <c r="L1692" s="1" t="e">
        <f ca="1">IF(AND(K1692&lt;&gt; "", COUNTIF(SAP!#REF!,K1692)&gt;0),"Matched", "")</f>
        <v>#REF!</v>
      </c>
      <c r="M1692" s="1" t="str">
        <f t="shared" si="88"/>
        <v/>
      </c>
      <c r="N1692" s="1" t="e">
        <f ca="1">IF(AND(M1692&lt;&gt; "", COUNTIF(SAP!#REF!,M1692)&gt;0),"Matched", "")</f>
        <v>#REF!</v>
      </c>
      <c r="O1692" s="1" t="str">
        <f t="shared" si="89"/>
        <v/>
      </c>
      <c r="P1692" s="1" t="e">
        <f ca="1">IF(AND(O1692&lt;&gt; "", COUNTIF(SAP!#REF!,O1692)&gt;0),"Matched", "")</f>
        <v>#REF!</v>
      </c>
      <c r="Q1692" s="1" t="str">
        <f ca="1">IF(D1692="AC","Logic4"&amp;"_"&amp;TEXT(C1692,"dd.mm.yyyy") &amp;"_"&amp; 1481716.58,"")</f>
        <v>Logic4_11.02.2020_1481716.58</v>
      </c>
      <c r="R1692" s="1" t="e">
        <f ca="1">IF(AND(Q1692&lt;&gt; "", COUNTIF(SAP!#REF!,Q1692)&gt;0),"Matched", "")</f>
        <v>#REF!</v>
      </c>
    </row>
    <row r="1693" spans="1:18">
      <c r="A1693" s="13">
        <v>11563327</v>
      </c>
      <c r="B1693" s="14">
        <v>43872</v>
      </c>
      <c r="C1693" s="14">
        <v>43872</v>
      </c>
      <c r="D1693" s="15" t="s">
        <v>10</v>
      </c>
      <c r="E1693" s="15">
        <v>0</v>
      </c>
      <c r="F1693" s="15">
        <v>0</v>
      </c>
      <c r="G1693" s="15">
        <v>12496.8</v>
      </c>
      <c r="H1693" s="15">
        <v>580166.37</v>
      </c>
      <c r="I1693" s="15" t="s">
        <v>11</v>
      </c>
      <c r="J1693" s="15" t="s">
        <v>12</v>
      </c>
      <c r="K1693" s="1" t="str">
        <f t="shared" si="90"/>
        <v/>
      </c>
      <c r="L1693" s="1" t="e">
        <f ca="1">IF(AND(K1693&lt;&gt; "", COUNTIF(SAP!#REF!,K1693)&gt;0),"Matched", "")</f>
        <v>#REF!</v>
      </c>
      <c r="M1693" s="1" t="str">
        <f t="shared" si="88"/>
        <v/>
      </c>
      <c r="N1693" s="1" t="e">
        <f ca="1">IF(AND(M1693&lt;&gt; "", COUNTIF(SAP!#REF!,M1693)&gt;0),"Matched", "")</f>
        <v>#REF!</v>
      </c>
      <c r="O1693" s="1" t="str">
        <f t="shared" si="89"/>
        <v/>
      </c>
      <c r="P1693" s="1" t="e">
        <f ca="1">IF(AND(O1693&lt;&gt; "", COUNTIF(SAP!#REF!,O1693)&gt;0),"Matched", "")</f>
        <v>#REF!</v>
      </c>
      <c r="Q1693" s="1" t="str">
        <f ca="1">IF(D1693="AC","Logic4"&amp;"_"&amp;TEXT(C1693,"dd.mm.yyyy") &amp;"_"&amp; 1481716.58,"")</f>
        <v>Logic4_11.02.2020_1481716.58</v>
      </c>
      <c r="R1693" s="1" t="e">
        <f ca="1">IF(AND(Q1693&lt;&gt; "", COUNTIF(SAP!#REF!,Q1693)&gt;0),"Matched", "")</f>
        <v>#REF!</v>
      </c>
    </row>
    <row r="1694" spans="1:18">
      <c r="A1694" s="9">
        <v>11563327</v>
      </c>
      <c r="B1694" s="10">
        <v>43872</v>
      </c>
      <c r="C1694" s="10">
        <v>43872</v>
      </c>
      <c r="D1694" s="11" t="s">
        <v>10</v>
      </c>
      <c r="E1694" s="11">
        <v>0</v>
      </c>
      <c r="F1694" s="11">
        <v>0</v>
      </c>
      <c r="G1694" s="11">
        <v>12791.5</v>
      </c>
      <c r="H1694" s="11">
        <v>592957.87</v>
      </c>
      <c r="I1694" s="11" t="s">
        <v>11</v>
      </c>
      <c r="J1694" s="11" t="s">
        <v>12</v>
      </c>
      <c r="K1694" s="1" t="str">
        <f t="shared" si="90"/>
        <v/>
      </c>
      <c r="L1694" s="1" t="e">
        <f ca="1">IF(AND(K1694&lt;&gt; "", COUNTIF(SAP!#REF!,K1694)&gt;0),"Matched", "")</f>
        <v>#REF!</v>
      </c>
      <c r="M1694" s="1" t="str">
        <f t="shared" si="88"/>
        <v/>
      </c>
      <c r="N1694" s="1" t="e">
        <f ca="1">IF(AND(M1694&lt;&gt; "", COUNTIF(SAP!#REF!,M1694)&gt;0),"Matched", "")</f>
        <v>#REF!</v>
      </c>
      <c r="O1694" s="1" t="str">
        <f t="shared" si="89"/>
        <v/>
      </c>
      <c r="P1694" s="1" t="e">
        <f ca="1">IF(AND(O1694&lt;&gt; "", COUNTIF(SAP!#REF!,O1694)&gt;0),"Matched", "")</f>
        <v>#REF!</v>
      </c>
      <c r="Q1694" s="1" t="str">
        <f ca="1">IF(D1694="AC","Logic4"&amp;"_"&amp;TEXT(C1694,"dd.mm.yyyy") &amp;"_"&amp; 1481716.58,"")</f>
        <v>Logic4_11.02.2020_1481716.58</v>
      </c>
      <c r="R1694" s="1" t="e">
        <f ca="1">IF(AND(Q1694&lt;&gt; "", COUNTIF(SAP!#REF!,Q1694)&gt;0),"Matched", "")</f>
        <v>#REF!</v>
      </c>
    </row>
    <row r="1695" spans="1:18">
      <c r="A1695" s="13">
        <v>11563327</v>
      </c>
      <c r="B1695" s="14">
        <v>43872</v>
      </c>
      <c r="C1695" s="14">
        <v>43872</v>
      </c>
      <c r="D1695" s="15" t="s">
        <v>10</v>
      </c>
      <c r="E1695" s="15">
        <v>0</v>
      </c>
      <c r="F1695" s="15">
        <v>0</v>
      </c>
      <c r="G1695" s="15">
        <v>12801.9</v>
      </c>
      <c r="H1695" s="15">
        <v>605759.77</v>
      </c>
      <c r="I1695" s="15" t="s">
        <v>11</v>
      </c>
      <c r="J1695" s="15" t="s">
        <v>12</v>
      </c>
      <c r="K1695" s="1" t="str">
        <f t="shared" si="90"/>
        <v/>
      </c>
      <c r="L1695" s="1" t="e">
        <f ca="1">IF(AND(K1695&lt;&gt; "", COUNTIF(SAP!#REF!,K1695)&gt;0),"Matched", "")</f>
        <v>#REF!</v>
      </c>
      <c r="M1695" s="1" t="str">
        <f t="shared" si="88"/>
        <v/>
      </c>
      <c r="N1695" s="1" t="e">
        <f ca="1">IF(AND(M1695&lt;&gt; "", COUNTIF(SAP!#REF!,M1695)&gt;0),"Matched", "")</f>
        <v>#REF!</v>
      </c>
      <c r="O1695" s="1" t="str">
        <f t="shared" si="89"/>
        <v/>
      </c>
      <c r="P1695" s="1" t="e">
        <f ca="1">IF(AND(O1695&lt;&gt; "", COUNTIF(SAP!#REF!,O1695)&gt;0),"Matched", "")</f>
        <v>#REF!</v>
      </c>
      <c r="Q1695" s="1" t="str">
        <f ca="1">IF(D1695="AC","Logic4"&amp;"_"&amp;TEXT(C1695,"dd.mm.yyyy") &amp;"_"&amp; 1481716.58,"")</f>
        <v>Logic4_11.02.2020_1481716.58</v>
      </c>
      <c r="R1695" s="1" t="e">
        <f ca="1">IF(AND(Q1695&lt;&gt; "", COUNTIF(SAP!#REF!,Q1695)&gt;0),"Matched", "")</f>
        <v>#REF!</v>
      </c>
    </row>
    <row r="1696" spans="1:18">
      <c r="A1696" s="9">
        <v>11563327</v>
      </c>
      <c r="B1696" s="10">
        <v>43872</v>
      </c>
      <c r="C1696" s="10">
        <v>43872</v>
      </c>
      <c r="D1696" s="11" t="s">
        <v>10</v>
      </c>
      <c r="E1696" s="11">
        <v>0</v>
      </c>
      <c r="F1696" s="11">
        <v>0</v>
      </c>
      <c r="G1696" s="11">
        <v>12824.4</v>
      </c>
      <c r="H1696" s="11">
        <v>618584.17000000004</v>
      </c>
      <c r="I1696" s="11" t="s">
        <v>11</v>
      </c>
      <c r="J1696" s="11" t="s">
        <v>12</v>
      </c>
      <c r="K1696" s="1" t="str">
        <f t="shared" si="90"/>
        <v/>
      </c>
      <c r="L1696" s="1" t="e">
        <f ca="1">IF(AND(K1696&lt;&gt; "", COUNTIF(SAP!#REF!,K1696)&gt;0),"Matched", "")</f>
        <v>#REF!</v>
      </c>
      <c r="M1696" s="1" t="str">
        <f t="shared" si="88"/>
        <v/>
      </c>
      <c r="N1696" s="1" t="e">
        <f ca="1">IF(AND(M1696&lt;&gt; "", COUNTIF(SAP!#REF!,M1696)&gt;0),"Matched", "")</f>
        <v>#REF!</v>
      </c>
      <c r="O1696" s="1" t="str">
        <f t="shared" si="89"/>
        <v/>
      </c>
      <c r="P1696" s="1" t="e">
        <f ca="1">IF(AND(O1696&lt;&gt; "", COUNTIF(SAP!#REF!,O1696)&gt;0),"Matched", "")</f>
        <v>#REF!</v>
      </c>
      <c r="Q1696" s="1" t="str">
        <f ca="1">IF(D1696="AC","Logic4"&amp;"_"&amp;TEXT(C1696,"dd.mm.yyyy") &amp;"_"&amp; 1481716.58,"")</f>
        <v>Logic4_11.02.2020_1481716.58</v>
      </c>
      <c r="R1696" s="1" t="e">
        <f ca="1">IF(AND(Q1696&lt;&gt; "", COUNTIF(SAP!#REF!,Q1696)&gt;0),"Matched", "")</f>
        <v>#REF!</v>
      </c>
    </row>
    <row r="1697" spans="1:18">
      <c r="A1697" s="13">
        <v>11563327</v>
      </c>
      <c r="B1697" s="14">
        <v>43872</v>
      </c>
      <c r="C1697" s="14">
        <v>43872</v>
      </c>
      <c r="D1697" s="15" t="s">
        <v>10</v>
      </c>
      <c r="E1697" s="15">
        <v>0</v>
      </c>
      <c r="F1697" s="15">
        <v>0</v>
      </c>
      <c r="G1697" s="15">
        <v>13139.9</v>
      </c>
      <c r="H1697" s="15">
        <v>631724.06999999995</v>
      </c>
      <c r="I1697" s="15" t="s">
        <v>11</v>
      </c>
      <c r="J1697" s="15" t="s">
        <v>12</v>
      </c>
      <c r="K1697" s="1" t="str">
        <f t="shared" si="90"/>
        <v/>
      </c>
      <c r="L1697" s="1" t="e">
        <f ca="1">IF(AND(K1697&lt;&gt; "", COUNTIF(SAP!#REF!,K1697)&gt;0),"Matched", "")</f>
        <v>#REF!</v>
      </c>
      <c r="M1697" s="1" t="str">
        <f t="shared" si="88"/>
        <v/>
      </c>
      <c r="N1697" s="1" t="e">
        <f ca="1">IF(AND(M1697&lt;&gt; "", COUNTIF(SAP!#REF!,M1697)&gt;0),"Matched", "")</f>
        <v>#REF!</v>
      </c>
      <c r="O1697" s="1" t="str">
        <f t="shared" si="89"/>
        <v/>
      </c>
      <c r="P1697" s="1" t="e">
        <f ca="1">IF(AND(O1697&lt;&gt; "", COUNTIF(SAP!#REF!,O1697)&gt;0),"Matched", "")</f>
        <v>#REF!</v>
      </c>
      <c r="Q1697" s="1" t="str">
        <f ca="1">IF(D1697="AC","Logic4"&amp;"_"&amp;TEXT(C1697,"dd.mm.yyyy") &amp;"_"&amp; 1481716.58,"")</f>
        <v>Logic4_11.02.2020_1481716.58</v>
      </c>
      <c r="R1697" s="1" t="e">
        <f ca="1">IF(AND(Q1697&lt;&gt; "", COUNTIF(SAP!#REF!,Q1697)&gt;0),"Matched", "")</f>
        <v>#REF!</v>
      </c>
    </row>
    <row r="1698" spans="1:18">
      <c r="A1698" s="9">
        <v>11563327</v>
      </c>
      <c r="B1698" s="10">
        <v>43872</v>
      </c>
      <c r="C1698" s="10">
        <v>43872</v>
      </c>
      <c r="D1698" s="11" t="s">
        <v>10</v>
      </c>
      <c r="E1698" s="11">
        <v>0</v>
      </c>
      <c r="F1698" s="11">
        <v>0</v>
      </c>
      <c r="G1698" s="11">
        <v>13210</v>
      </c>
      <c r="H1698" s="11">
        <v>644934.06999999995</v>
      </c>
      <c r="I1698" s="11" t="s">
        <v>11</v>
      </c>
      <c r="J1698" s="11" t="s">
        <v>12</v>
      </c>
      <c r="K1698" s="1" t="str">
        <f t="shared" si="90"/>
        <v/>
      </c>
      <c r="L1698" s="1" t="e">
        <f ca="1">IF(AND(K1698&lt;&gt; "", COUNTIF(SAP!#REF!,K1698)&gt;0),"Matched", "")</f>
        <v>#REF!</v>
      </c>
      <c r="M1698" s="1" t="str">
        <f t="shared" si="88"/>
        <v/>
      </c>
      <c r="N1698" s="1" t="e">
        <f ca="1">IF(AND(M1698&lt;&gt; "", COUNTIF(SAP!#REF!,M1698)&gt;0),"Matched", "")</f>
        <v>#REF!</v>
      </c>
      <c r="O1698" s="1" t="str">
        <f t="shared" si="89"/>
        <v/>
      </c>
      <c r="P1698" s="1" t="e">
        <f ca="1">IF(AND(O1698&lt;&gt; "", COUNTIF(SAP!#REF!,O1698)&gt;0),"Matched", "")</f>
        <v>#REF!</v>
      </c>
      <c r="Q1698" s="1" t="str">
        <f ca="1">IF(D1698="AC","Logic4"&amp;"_"&amp;TEXT(C1698,"dd.mm.yyyy") &amp;"_"&amp; 1481716.58,"")</f>
        <v>Logic4_11.02.2020_1481716.58</v>
      </c>
      <c r="R1698" s="1" t="e">
        <f ca="1">IF(AND(Q1698&lt;&gt; "", COUNTIF(SAP!#REF!,Q1698)&gt;0),"Matched", "")</f>
        <v>#REF!</v>
      </c>
    </row>
    <row r="1699" spans="1:18">
      <c r="A1699" s="13">
        <v>11563327</v>
      </c>
      <c r="B1699" s="14">
        <v>43872</v>
      </c>
      <c r="C1699" s="14">
        <v>43872</v>
      </c>
      <c r="D1699" s="15" t="s">
        <v>10</v>
      </c>
      <c r="E1699" s="15">
        <v>0</v>
      </c>
      <c r="F1699" s="15">
        <v>0</v>
      </c>
      <c r="G1699" s="15">
        <v>13641.4</v>
      </c>
      <c r="H1699" s="15">
        <v>658575.47</v>
      </c>
      <c r="I1699" s="15" t="s">
        <v>11</v>
      </c>
      <c r="J1699" s="15" t="s">
        <v>12</v>
      </c>
      <c r="K1699" s="1" t="str">
        <f t="shared" si="90"/>
        <v/>
      </c>
      <c r="L1699" s="1" t="e">
        <f ca="1">IF(AND(K1699&lt;&gt; "", COUNTIF(SAP!#REF!,K1699)&gt;0),"Matched", "")</f>
        <v>#REF!</v>
      </c>
      <c r="M1699" s="1" t="str">
        <f t="shared" si="88"/>
        <v/>
      </c>
      <c r="N1699" s="1" t="e">
        <f ca="1">IF(AND(M1699&lt;&gt; "", COUNTIF(SAP!#REF!,M1699)&gt;0),"Matched", "")</f>
        <v>#REF!</v>
      </c>
      <c r="O1699" s="1" t="str">
        <f t="shared" si="89"/>
        <v/>
      </c>
      <c r="P1699" s="1" t="e">
        <f ca="1">IF(AND(O1699&lt;&gt; "", COUNTIF(SAP!#REF!,O1699)&gt;0),"Matched", "")</f>
        <v>#REF!</v>
      </c>
      <c r="Q1699" s="1" t="str">
        <f ca="1">IF(D1699="AC","Logic4"&amp;"_"&amp;TEXT(C1699,"dd.mm.yyyy") &amp;"_"&amp; 1481716.58,"")</f>
        <v>Logic4_11.02.2020_1481716.58</v>
      </c>
      <c r="R1699" s="1" t="e">
        <f ca="1">IF(AND(Q1699&lt;&gt; "", COUNTIF(SAP!#REF!,Q1699)&gt;0),"Matched", "")</f>
        <v>#REF!</v>
      </c>
    </row>
    <row r="1700" spans="1:18">
      <c r="A1700" s="9">
        <v>11563327</v>
      </c>
      <c r="B1700" s="10">
        <v>43872</v>
      </c>
      <c r="C1700" s="10">
        <v>43872</v>
      </c>
      <c r="D1700" s="11" t="s">
        <v>10</v>
      </c>
      <c r="E1700" s="11">
        <v>0</v>
      </c>
      <c r="F1700" s="11">
        <v>0</v>
      </c>
      <c r="G1700" s="11">
        <v>13966</v>
      </c>
      <c r="H1700" s="11">
        <v>672541.47</v>
      </c>
      <c r="I1700" s="11" t="s">
        <v>11</v>
      </c>
      <c r="J1700" s="11" t="s">
        <v>12</v>
      </c>
      <c r="K1700" s="1" t="str">
        <f t="shared" si="90"/>
        <v/>
      </c>
      <c r="L1700" s="1" t="e">
        <f ca="1">IF(AND(K1700&lt;&gt; "", COUNTIF(SAP!#REF!,K1700)&gt;0),"Matched", "")</f>
        <v>#REF!</v>
      </c>
      <c r="M1700" s="1" t="str">
        <f t="shared" si="88"/>
        <v/>
      </c>
      <c r="N1700" s="1" t="e">
        <f ca="1">IF(AND(M1700&lt;&gt; "", COUNTIF(SAP!#REF!,M1700)&gt;0),"Matched", "")</f>
        <v>#REF!</v>
      </c>
      <c r="O1700" s="1" t="str">
        <f t="shared" si="89"/>
        <v/>
      </c>
      <c r="P1700" s="1" t="e">
        <f ca="1">IF(AND(O1700&lt;&gt; "", COUNTIF(SAP!#REF!,O1700)&gt;0),"Matched", "")</f>
        <v>#REF!</v>
      </c>
      <c r="Q1700" s="1" t="str">
        <f ca="1">IF(D1700="AC","Logic4"&amp;"_"&amp;TEXT(C1700,"dd.mm.yyyy") &amp;"_"&amp; 1481716.58,"")</f>
        <v>Logic4_11.02.2020_1481716.58</v>
      </c>
      <c r="R1700" s="1" t="e">
        <f ca="1">IF(AND(Q1700&lt;&gt; "", COUNTIF(SAP!#REF!,Q1700)&gt;0),"Matched", "")</f>
        <v>#REF!</v>
      </c>
    </row>
    <row r="1701" spans="1:18">
      <c r="A1701" s="13">
        <v>11563327</v>
      </c>
      <c r="B1701" s="14">
        <v>43872</v>
      </c>
      <c r="C1701" s="14">
        <v>43872</v>
      </c>
      <c r="D1701" s="15" t="s">
        <v>10</v>
      </c>
      <c r="E1701" s="15">
        <v>0</v>
      </c>
      <c r="F1701" s="15">
        <v>0</v>
      </c>
      <c r="G1701" s="15">
        <v>14379.1</v>
      </c>
      <c r="H1701" s="15">
        <v>686920.57</v>
      </c>
      <c r="I1701" s="15" t="s">
        <v>11</v>
      </c>
      <c r="J1701" s="15" t="s">
        <v>12</v>
      </c>
      <c r="K1701" s="1" t="str">
        <f t="shared" si="90"/>
        <v/>
      </c>
      <c r="L1701" s="1" t="e">
        <f ca="1">IF(AND(K1701&lt;&gt; "", COUNTIF(SAP!#REF!,K1701)&gt;0),"Matched", "")</f>
        <v>#REF!</v>
      </c>
      <c r="M1701" s="1" t="str">
        <f t="shared" si="88"/>
        <v/>
      </c>
      <c r="N1701" s="1" t="e">
        <f ca="1">IF(AND(M1701&lt;&gt; "", COUNTIF(SAP!#REF!,M1701)&gt;0),"Matched", "")</f>
        <v>#REF!</v>
      </c>
      <c r="O1701" s="1" t="str">
        <f t="shared" si="89"/>
        <v/>
      </c>
      <c r="P1701" s="1" t="e">
        <f ca="1">IF(AND(O1701&lt;&gt; "", COUNTIF(SAP!#REF!,O1701)&gt;0),"Matched", "")</f>
        <v>#REF!</v>
      </c>
      <c r="Q1701" s="1" t="str">
        <f ca="1">IF(D1701="AC","Logic4"&amp;"_"&amp;TEXT(C1701,"dd.mm.yyyy") &amp;"_"&amp; 1481716.58,"")</f>
        <v>Logic4_11.02.2020_1481716.58</v>
      </c>
      <c r="R1701" s="1" t="e">
        <f ca="1">IF(AND(Q1701&lt;&gt; "", COUNTIF(SAP!#REF!,Q1701)&gt;0),"Matched", "")</f>
        <v>#REF!</v>
      </c>
    </row>
    <row r="1702" spans="1:18">
      <c r="A1702" s="9">
        <v>11563327</v>
      </c>
      <c r="B1702" s="10">
        <v>43872</v>
      </c>
      <c r="C1702" s="10">
        <v>43872</v>
      </c>
      <c r="D1702" s="11" t="s">
        <v>10</v>
      </c>
      <c r="E1702" s="11">
        <v>0</v>
      </c>
      <c r="F1702" s="11">
        <v>0</v>
      </c>
      <c r="G1702" s="11">
        <v>14433.3</v>
      </c>
      <c r="H1702" s="11">
        <v>701353.87</v>
      </c>
      <c r="I1702" s="11" t="s">
        <v>11</v>
      </c>
      <c r="J1702" s="11" t="s">
        <v>12</v>
      </c>
      <c r="K1702" s="1" t="str">
        <f t="shared" si="90"/>
        <v/>
      </c>
      <c r="L1702" s="1" t="e">
        <f ca="1">IF(AND(K1702&lt;&gt; "", COUNTIF(SAP!#REF!,K1702)&gt;0),"Matched", "")</f>
        <v>#REF!</v>
      </c>
      <c r="M1702" s="1" t="str">
        <f t="shared" si="88"/>
        <v/>
      </c>
      <c r="N1702" s="1" t="e">
        <f ca="1">IF(AND(M1702&lt;&gt; "", COUNTIF(SAP!#REF!,M1702)&gt;0),"Matched", "")</f>
        <v>#REF!</v>
      </c>
      <c r="O1702" s="1" t="str">
        <f t="shared" si="89"/>
        <v/>
      </c>
      <c r="P1702" s="1" t="e">
        <f ca="1">IF(AND(O1702&lt;&gt; "", COUNTIF(SAP!#REF!,O1702)&gt;0),"Matched", "")</f>
        <v>#REF!</v>
      </c>
      <c r="Q1702" s="1" t="str">
        <f ca="1">IF(D1702="AC","Logic4"&amp;"_"&amp;TEXT(C1702,"dd.mm.yyyy") &amp;"_"&amp; 1481716.58,"")</f>
        <v>Logic4_11.02.2020_1481716.58</v>
      </c>
      <c r="R1702" s="1" t="e">
        <f ca="1">IF(AND(Q1702&lt;&gt; "", COUNTIF(SAP!#REF!,Q1702)&gt;0),"Matched", "")</f>
        <v>#REF!</v>
      </c>
    </row>
    <row r="1703" spans="1:18">
      <c r="A1703" s="13">
        <v>11563327</v>
      </c>
      <c r="B1703" s="14">
        <v>43872</v>
      </c>
      <c r="C1703" s="14">
        <v>43872</v>
      </c>
      <c r="D1703" s="15" t="s">
        <v>10</v>
      </c>
      <c r="E1703" s="15">
        <v>0</v>
      </c>
      <c r="F1703" s="15">
        <v>0</v>
      </c>
      <c r="G1703" s="15">
        <v>14920</v>
      </c>
      <c r="H1703" s="15">
        <v>716273.87</v>
      </c>
      <c r="I1703" s="15" t="s">
        <v>11</v>
      </c>
      <c r="J1703" s="15" t="s">
        <v>12</v>
      </c>
      <c r="K1703" s="1" t="str">
        <f t="shared" si="90"/>
        <v/>
      </c>
      <c r="L1703" s="1" t="e">
        <f ca="1">IF(AND(K1703&lt;&gt; "", COUNTIF(SAP!#REF!,K1703)&gt;0),"Matched", "")</f>
        <v>#REF!</v>
      </c>
      <c r="M1703" s="1" t="str">
        <f t="shared" si="88"/>
        <v/>
      </c>
      <c r="N1703" s="1" t="e">
        <f ca="1">IF(AND(M1703&lt;&gt; "", COUNTIF(SAP!#REF!,M1703)&gt;0),"Matched", "")</f>
        <v>#REF!</v>
      </c>
      <c r="O1703" s="1" t="str">
        <f t="shared" si="89"/>
        <v/>
      </c>
      <c r="P1703" s="1" t="e">
        <f ca="1">IF(AND(O1703&lt;&gt; "", COUNTIF(SAP!#REF!,O1703)&gt;0),"Matched", "")</f>
        <v>#REF!</v>
      </c>
      <c r="Q1703" s="1" t="str">
        <f ca="1">IF(D1703="AC","Logic4"&amp;"_"&amp;TEXT(C1703,"dd.mm.yyyy") &amp;"_"&amp; 1481716.58,"")</f>
        <v>Logic4_11.02.2020_1481716.58</v>
      </c>
      <c r="R1703" s="1" t="e">
        <f ca="1">IF(AND(Q1703&lt;&gt; "", COUNTIF(SAP!#REF!,Q1703)&gt;0),"Matched", "")</f>
        <v>#REF!</v>
      </c>
    </row>
    <row r="1704" spans="1:18">
      <c r="A1704" s="9">
        <v>11563327</v>
      </c>
      <c r="B1704" s="10">
        <v>43872</v>
      </c>
      <c r="C1704" s="10">
        <v>43872</v>
      </c>
      <c r="D1704" s="11" t="s">
        <v>10</v>
      </c>
      <c r="E1704" s="11">
        <v>0</v>
      </c>
      <c r="F1704" s="11">
        <v>0</v>
      </c>
      <c r="G1704" s="11">
        <v>14925.52</v>
      </c>
      <c r="H1704" s="11">
        <v>731199.39</v>
      </c>
      <c r="I1704" s="11" t="s">
        <v>11</v>
      </c>
      <c r="J1704" s="11" t="s">
        <v>12</v>
      </c>
      <c r="K1704" s="1" t="str">
        <f t="shared" si="90"/>
        <v/>
      </c>
      <c r="L1704" s="1" t="e">
        <f ca="1">IF(AND(K1704&lt;&gt; "", COUNTIF(SAP!#REF!,K1704)&gt;0),"Matched", "")</f>
        <v>#REF!</v>
      </c>
      <c r="M1704" s="1" t="str">
        <f t="shared" si="88"/>
        <v/>
      </c>
      <c r="N1704" s="1" t="e">
        <f ca="1">IF(AND(M1704&lt;&gt; "", COUNTIF(SAP!#REF!,M1704)&gt;0),"Matched", "")</f>
        <v>#REF!</v>
      </c>
      <c r="O1704" s="1" t="str">
        <f t="shared" si="89"/>
        <v/>
      </c>
      <c r="P1704" s="1" t="e">
        <f ca="1">IF(AND(O1704&lt;&gt; "", COUNTIF(SAP!#REF!,O1704)&gt;0),"Matched", "")</f>
        <v>#REF!</v>
      </c>
      <c r="Q1704" s="1" t="str">
        <f ca="1">IF(D1704="AC","Logic4"&amp;"_"&amp;TEXT(C1704,"dd.mm.yyyy") &amp;"_"&amp; 1481716.58,"")</f>
        <v>Logic4_11.02.2020_1481716.58</v>
      </c>
      <c r="R1704" s="1" t="e">
        <f ca="1">IF(AND(Q1704&lt;&gt; "", COUNTIF(SAP!#REF!,Q1704)&gt;0),"Matched", "")</f>
        <v>#REF!</v>
      </c>
    </row>
    <row r="1705" spans="1:18">
      <c r="A1705" s="13">
        <v>11563327</v>
      </c>
      <c r="B1705" s="14">
        <v>43872</v>
      </c>
      <c r="C1705" s="14">
        <v>43872</v>
      </c>
      <c r="D1705" s="15" t="s">
        <v>10</v>
      </c>
      <c r="E1705" s="15">
        <v>0</v>
      </c>
      <c r="F1705" s="15">
        <v>0</v>
      </c>
      <c r="G1705" s="15">
        <v>14976.06</v>
      </c>
      <c r="H1705" s="15">
        <v>746175.45</v>
      </c>
      <c r="I1705" s="15" t="s">
        <v>11</v>
      </c>
      <c r="J1705" s="15" t="s">
        <v>12</v>
      </c>
      <c r="K1705" s="1" t="str">
        <f t="shared" si="90"/>
        <v/>
      </c>
      <c r="L1705" s="1" t="e">
        <f ca="1">IF(AND(K1705&lt;&gt; "", COUNTIF(SAP!#REF!,K1705)&gt;0),"Matched", "")</f>
        <v>#REF!</v>
      </c>
      <c r="M1705" s="1" t="str">
        <f t="shared" si="88"/>
        <v/>
      </c>
      <c r="N1705" s="1" t="e">
        <f ca="1">IF(AND(M1705&lt;&gt; "", COUNTIF(SAP!#REF!,M1705)&gt;0),"Matched", "")</f>
        <v>#REF!</v>
      </c>
      <c r="O1705" s="1" t="str">
        <f t="shared" si="89"/>
        <v/>
      </c>
      <c r="P1705" s="1" t="e">
        <f ca="1">IF(AND(O1705&lt;&gt; "", COUNTIF(SAP!#REF!,O1705)&gt;0),"Matched", "")</f>
        <v>#REF!</v>
      </c>
      <c r="Q1705" s="1" t="str">
        <f ca="1">IF(D1705="AC","Logic4"&amp;"_"&amp;TEXT(C1705,"dd.mm.yyyy") &amp;"_"&amp; 1481716.58,"")</f>
        <v>Logic4_11.02.2020_1481716.58</v>
      </c>
      <c r="R1705" s="1" t="e">
        <f ca="1">IF(AND(Q1705&lt;&gt; "", COUNTIF(SAP!#REF!,Q1705)&gt;0),"Matched", "")</f>
        <v>#REF!</v>
      </c>
    </row>
    <row r="1706" spans="1:18">
      <c r="A1706" s="9">
        <v>11563327</v>
      </c>
      <c r="B1706" s="10">
        <v>43872</v>
      </c>
      <c r="C1706" s="10">
        <v>43872</v>
      </c>
      <c r="D1706" s="11" t="s">
        <v>10</v>
      </c>
      <c r="E1706" s="11">
        <v>0</v>
      </c>
      <c r="F1706" s="11">
        <v>0</v>
      </c>
      <c r="G1706" s="11">
        <v>15204.4</v>
      </c>
      <c r="H1706" s="11">
        <v>761379.85</v>
      </c>
      <c r="I1706" s="11" t="s">
        <v>11</v>
      </c>
      <c r="J1706" s="11" t="s">
        <v>12</v>
      </c>
      <c r="K1706" s="1" t="str">
        <f t="shared" si="90"/>
        <v/>
      </c>
      <c r="L1706" s="1" t="e">
        <f ca="1">IF(AND(K1706&lt;&gt; "", COUNTIF(SAP!#REF!,K1706)&gt;0),"Matched", "")</f>
        <v>#REF!</v>
      </c>
      <c r="M1706" s="1" t="str">
        <f t="shared" si="88"/>
        <v/>
      </c>
      <c r="N1706" s="1" t="e">
        <f ca="1">IF(AND(M1706&lt;&gt; "", COUNTIF(SAP!#REF!,M1706)&gt;0),"Matched", "")</f>
        <v>#REF!</v>
      </c>
      <c r="O1706" s="1" t="str">
        <f t="shared" si="89"/>
        <v/>
      </c>
      <c r="P1706" s="1" t="e">
        <f ca="1">IF(AND(O1706&lt;&gt; "", COUNTIF(SAP!#REF!,O1706)&gt;0),"Matched", "")</f>
        <v>#REF!</v>
      </c>
      <c r="Q1706" s="1" t="str">
        <f ca="1">IF(D1706="AC","Logic4"&amp;"_"&amp;TEXT(C1706,"dd.mm.yyyy") &amp;"_"&amp; 1481716.58,"")</f>
        <v>Logic4_11.02.2020_1481716.58</v>
      </c>
      <c r="R1706" s="1" t="e">
        <f ca="1">IF(AND(Q1706&lt;&gt; "", COUNTIF(SAP!#REF!,Q1706)&gt;0),"Matched", "")</f>
        <v>#REF!</v>
      </c>
    </row>
    <row r="1707" spans="1:18">
      <c r="A1707" s="13">
        <v>11563327</v>
      </c>
      <c r="B1707" s="14">
        <v>43872</v>
      </c>
      <c r="C1707" s="14">
        <v>43872</v>
      </c>
      <c r="D1707" s="15" t="s">
        <v>10</v>
      </c>
      <c r="E1707" s="15">
        <v>0</v>
      </c>
      <c r="F1707" s="15">
        <v>0</v>
      </c>
      <c r="G1707" s="15">
        <v>15220.86</v>
      </c>
      <c r="H1707" s="15">
        <v>776600.71</v>
      </c>
      <c r="I1707" s="15" t="s">
        <v>11</v>
      </c>
      <c r="J1707" s="15" t="s">
        <v>12</v>
      </c>
      <c r="K1707" s="1" t="str">
        <f t="shared" si="90"/>
        <v/>
      </c>
      <c r="L1707" s="1" t="e">
        <f ca="1">IF(AND(K1707&lt;&gt; "", COUNTIF(SAP!#REF!,K1707)&gt;0),"Matched", "")</f>
        <v>#REF!</v>
      </c>
      <c r="M1707" s="1" t="str">
        <f t="shared" si="88"/>
        <v/>
      </c>
      <c r="N1707" s="1" t="e">
        <f ca="1">IF(AND(M1707&lt;&gt; "", COUNTIF(SAP!#REF!,M1707)&gt;0),"Matched", "")</f>
        <v>#REF!</v>
      </c>
      <c r="O1707" s="1" t="str">
        <f t="shared" si="89"/>
        <v/>
      </c>
      <c r="P1707" s="1" t="e">
        <f ca="1">IF(AND(O1707&lt;&gt; "", COUNTIF(SAP!#REF!,O1707)&gt;0),"Matched", "")</f>
        <v>#REF!</v>
      </c>
      <c r="Q1707" s="1" t="str">
        <f ca="1">IF(D1707="AC","Logic4"&amp;"_"&amp;TEXT(C1707,"dd.mm.yyyy") &amp;"_"&amp; 1481716.58,"")</f>
        <v>Logic4_11.02.2020_1481716.58</v>
      </c>
      <c r="R1707" s="1" t="e">
        <f ca="1">IF(AND(Q1707&lt;&gt; "", COUNTIF(SAP!#REF!,Q1707)&gt;0),"Matched", "")</f>
        <v>#REF!</v>
      </c>
    </row>
    <row r="1708" spans="1:18">
      <c r="A1708" s="9">
        <v>11563327</v>
      </c>
      <c r="B1708" s="10">
        <v>43872</v>
      </c>
      <c r="C1708" s="10">
        <v>43872</v>
      </c>
      <c r="D1708" s="11" t="s">
        <v>10</v>
      </c>
      <c r="E1708" s="11">
        <v>0</v>
      </c>
      <c r="F1708" s="11">
        <v>0</v>
      </c>
      <c r="G1708" s="11">
        <v>16966</v>
      </c>
      <c r="H1708" s="11">
        <v>793566.71</v>
      </c>
      <c r="I1708" s="11" t="s">
        <v>11</v>
      </c>
      <c r="J1708" s="11" t="s">
        <v>12</v>
      </c>
      <c r="K1708" s="1" t="str">
        <f t="shared" si="90"/>
        <v/>
      </c>
      <c r="L1708" s="1" t="e">
        <f ca="1">IF(AND(K1708&lt;&gt; "", COUNTIF(SAP!#REF!,K1708)&gt;0),"Matched", "")</f>
        <v>#REF!</v>
      </c>
      <c r="M1708" s="1" t="str">
        <f t="shared" si="88"/>
        <v/>
      </c>
      <c r="N1708" s="1" t="e">
        <f ca="1">IF(AND(M1708&lt;&gt; "", COUNTIF(SAP!#REF!,M1708)&gt;0),"Matched", "")</f>
        <v>#REF!</v>
      </c>
      <c r="O1708" s="1" t="str">
        <f t="shared" si="89"/>
        <v/>
      </c>
      <c r="P1708" s="1" t="e">
        <f ca="1">IF(AND(O1708&lt;&gt; "", COUNTIF(SAP!#REF!,O1708)&gt;0),"Matched", "")</f>
        <v>#REF!</v>
      </c>
      <c r="Q1708" s="1" t="str">
        <f ca="1">IF(D1708="AC","Logic4"&amp;"_"&amp;TEXT(C1708,"dd.mm.yyyy") &amp;"_"&amp; 1481716.58,"")</f>
        <v>Logic4_11.02.2020_1481716.58</v>
      </c>
      <c r="R1708" s="1" t="e">
        <f ca="1">IF(AND(Q1708&lt;&gt; "", COUNTIF(SAP!#REF!,Q1708)&gt;0),"Matched", "")</f>
        <v>#REF!</v>
      </c>
    </row>
    <row r="1709" spans="1:18">
      <c r="A1709" s="13">
        <v>11563327</v>
      </c>
      <c r="B1709" s="14">
        <v>43872</v>
      </c>
      <c r="C1709" s="14">
        <v>43872</v>
      </c>
      <c r="D1709" s="15" t="s">
        <v>10</v>
      </c>
      <c r="E1709" s="15">
        <v>0</v>
      </c>
      <c r="F1709" s="15">
        <v>0</v>
      </c>
      <c r="G1709" s="15">
        <v>17753</v>
      </c>
      <c r="H1709" s="15">
        <v>811319.71</v>
      </c>
      <c r="I1709" s="15" t="s">
        <v>11</v>
      </c>
      <c r="J1709" s="15" t="s">
        <v>12</v>
      </c>
      <c r="K1709" s="1" t="str">
        <f t="shared" si="90"/>
        <v/>
      </c>
      <c r="L1709" s="1" t="e">
        <f ca="1">IF(AND(K1709&lt;&gt; "", COUNTIF(SAP!#REF!,K1709)&gt;0),"Matched", "")</f>
        <v>#REF!</v>
      </c>
      <c r="M1709" s="1" t="str">
        <f t="shared" si="88"/>
        <v/>
      </c>
      <c r="N1709" s="1" t="e">
        <f ca="1">IF(AND(M1709&lt;&gt; "", COUNTIF(SAP!#REF!,M1709)&gt;0),"Matched", "")</f>
        <v>#REF!</v>
      </c>
      <c r="O1709" s="1" t="str">
        <f t="shared" si="89"/>
        <v/>
      </c>
      <c r="P1709" s="1" t="e">
        <f ca="1">IF(AND(O1709&lt;&gt; "", COUNTIF(SAP!#REF!,O1709)&gt;0),"Matched", "")</f>
        <v>#REF!</v>
      </c>
      <c r="Q1709" s="1" t="str">
        <f ca="1">IF(D1709="AC","Logic4"&amp;"_"&amp;TEXT(C1709,"dd.mm.yyyy") &amp;"_"&amp; 1481716.58,"")</f>
        <v>Logic4_11.02.2020_1481716.58</v>
      </c>
      <c r="R1709" s="1" t="e">
        <f ca="1">IF(AND(Q1709&lt;&gt; "", COUNTIF(SAP!#REF!,Q1709)&gt;0),"Matched", "")</f>
        <v>#REF!</v>
      </c>
    </row>
    <row r="1710" spans="1:18">
      <c r="A1710" s="9">
        <v>11563327</v>
      </c>
      <c r="B1710" s="10">
        <v>43872</v>
      </c>
      <c r="C1710" s="10">
        <v>43872</v>
      </c>
      <c r="D1710" s="11" t="s">
        <v>10</v>
      </c>
      <c r="E1710" s="11">
        <v>0</v>
      </c>
      <c r="F1710" s="11">
        <v>0</v>
      </c>
      <c r="G1710" s="11">
        <v>18536</v>
      </c>
      <c r="H1710" s="11">
        <v>829855.71</v>
      </c>
      <c r="I1710" s="11" t="s">
        <v>11</v>
      </c>
      <c r="J1710" s="11" t="s">
        <v>12</v>
      </c>
      <c r="K1710" s="1" t="str">
        <f t="shared" si="90"/>
        <v/>
      </c>
      <c r="L1710" s="1" t="e">
        <f ca="1">IF(AND(K1710&lt;&gt; "", COUNTIF(SAP!#REF!,K1710)&gt;0),"Matched", "")</f>
        <v>#REF!</v>
      </c>
      <c r="M1710" s="1" t="str">
        <f t="shared" si="88"/>
        <v/>
      </c>
      <c r="N1710" s="1" t="e">
        <f ca="1">IF(AND(M1710&lt;&gt; "", COUNTIF(SAP!#REF!,M1710)&gt;0),"Matched", "")</f>
        <v>#REF!</v>
      </c>
      <c r="O1710" s="1" t="str">
        <f t="shared" si="89"/>
        <v/>
      </c>
      <c r="P1710" s="1" t="e">
        <f ca="1">IF(AND(O1710&lt;&gt; "", COUNTIF(SAP!#REF!,O1710)&gt;0),"Matched", "")</f>
        <v>#REF!</v>
      </c>
      <c r="Q1710" s="1" t="str">
        <f ca="1">IF(D1710="AC","Logic4"&amp;"_"&amp;TEXT(C1710,"dd.mm.yyyy") &amp;"_"&amp; 1481716.58,"")</f>
        <v>Logic4_11.02.2020_1481716.58</v>
      </c>
      <c r="R1710" s="1" t="e">
        <f ca="1">IF(AND(Q1710&lt;&gt; "", COUNTIF(SAP!#REF!,Q1710)&gt;0),"Matched", "")</f>
        <v>#REF!</v>
      </c>
    </row>
    <row r="1711" spans="1:18">
      <c r="A1711" s="13">
        <v>11563327</v>
      </c>
      <c r="B1711" s="14">
        <v>43872</v>
      </c>
      <c r="C1711" s="14">
        <v>43872</v>
      </c>
      <c r="D1711" s="15" t="s">
        <v>10</v>
      </c>
      <c r="E1711" s="15">
        <v>0</v>
      </c>
      <c r="F1711" s="15">
        <v>0</v>
      </c>
      <c r="G1711" s="15">
        <v>18804.400000000001</v>
      </c>
      <c r="H1711" s="15">
        <v>848660.11</v>
      </c>
      <c r="I1711" s="15" t="s">
        <v>11</v>
      </c>
      <c r="J1711" s="15" t="s">
        <v>12</v>
      </c>
      <c r="K1711" s="1" t="str">
        <f t="shared" si="90"/>
        <v/>
      </c>
      <c r="L1711" s="1" t="e">
        <f ca="1">IF(AND(K1711&lt;&gt; "", COUNTIF(SAP!#REF!,K1711)&gt;0),"Matched", "")</f>
        <v>#REF!</v>
      </c>
      <c r="M1711" s="1" t="str">
        <f t="shared" si="88"/>
        <v/>
      </c>
      <c r="N1711" s="1" t="e">
        <f ca="1">IF(AND(M1711&lt;&gt; "", COUNTIF(SAP!#REF!,M1711)&gt;0),"Matched", "")</f>
        <v>#REF!</v>
      </c>
      <c r="O1711" s="1" t="str">
        <f t="shared" si="89"/>
        <v/>
      </c>
      <c r="P1711" s="1" t="e">
        <f ca="1">IF(AND(O1711&lt;&gt; "", COUNTIF(SAP!#REF!,O1711)&gt;0),"Matched", "")</f>
        <v>#REF!</v>
      </c>
      <c r="Q1711" s="1" t="str">
        <f ca="1">IF(D1711="AC","Logic4"&amp;"_"&amp;TEXT(C1711,"dd.mm.yyyy") &amp;"_"&amp; 1481716.58,"")</f>
        <v>Logic4_11.02.2020_1481716.58</v>
      </c>
      <c r="R1711" s="1" t="e">
        <f ca="1">IF(AND(Q1711&lt;&gt; "", COUNTIF(SAP!#REF!,Q1711)&gt;0),"Matched", "")</f>
        <v>#REF!</v>
      </c>
    </row>
    <row r="1712" spans="1:18">
      <c r="A1712" s="9">
        <v>11563327</v>
      </c>
      <c r="B1712" s="10">
        <v>43872</v>
      </c>
      <c r="C1712" s="10">
        <v>43872</v>
      </c>
      <c r="D1712" s="11" t="s">
        <v>10</v>
      </c>
      <c r="E1712" s="11">
        <v>0</v>
      </c>
      <c r="F1712" s="11">
        <v>0</v>
      </c>
      <c r="G1712" s="11">
        <v>19099.04</v>
      </c>
      <c r="H1712" s="11">
        <v>867759.15</v>
      </c>
      <c r="I1712" s="11" t="s">
        <v>11</v>
      </c>
      <c r="J1712" s="11" t="s">
        <v>12</v>
      </c>
      <c r="K1712" s="1" t="str">
        <f t="shared" si="90"/>
        <v/>
      </c>
      <c r="L1712" s="1" t="e">
        <f ca="1">IF(AND(K1712&lt;&gt; "", COUNTIF(SAP!#REF!,K1712)&gt;0),"Matched", "")</f>
        <v>#REF!</v>
      </c>
      <c r="M1712" s="1" t="str">
        <f t="shared" si="88"/>
        <v/>
      </c>
      <c r="N1712" s="1" t="e">
        <f ca="1">IF(AND(M1712&lt;&gt; "", COUNTIF(SAP!#REF!,M1712)&gt;0),"Matched", "")</f>
        <v>#REF!</v>
      </c>
      <c r="O1712" s="1" t="str">
        <f t="shared" si="89"/>
        <v/>
      </c>
      <c r="P1712" s="1" t="e">
        <f ca="1">IF(AND(O1712&lt;&gt; "", COUNTIF(SAP!#REF!,O1712)&gt;0),"Matched", "")</f>
        <v>#REF!</v>
      </c>
      <c r="Q1712" s="1" t="str">
        <f ca="1">IF(D1712="AC","Logic4"&amp;"_"&amp;TEXT(C1712,"dd.mm.yyyy") &amp;"_"&amp; 1481716.58,"")</f>
        <v>Logic4_11.02.2020_1481716.58</v>
      </c>
      <c r="R1712" s="1" t="e">
        <f ca="1">IF(AND(Q1712&lt;&gt; "", COUNTIF(SAP!#REF!,Q1712)&gt;0),"Matched", "")</f>
        <v>#REF!</v>
      </c>
    </row>
    <row r="1713" spans="1:18">
      <c r="A1713" s="13">
        <v>11563327</v>
      </c>
      <c r="B1713" s="14">
        <v>43872</v>
      </c>
      <c r="C1713" s="14">
        <v>43872</v>
      </c>
      <c r="D1713" s="15" t="s">
        <v>10</v>
      </c>
      <c r="E1713" s="15">
        <v>0</v>
      </c>
      <c r="F1713" s="15">
        <v>0</v>
      </c>
      <c r="G1713" s="15">
        <v>19663.04</v>
      </c>
      <c r="H1713" s="15">
        <v>887422.19</v>
      </c>
      <c r="I1713" s="15" t="s">
        <v>11</v>
      </c>
      <c r="J1713" s="15" t="s">
        <v>12</v>
      </c>
      <c r="K1713" s="1" t="str">
        <f t="shared" si="90"/>
        <v/>
      </c>
      <c r="L1713" s="1" t="e">
        <f ca="1">IF(AND(K1713&lt;&gt; "", COUNTIF(SAP!#REF!,K1713)&gt;0),"Matched", "")</f>
        <v>#REF!</v>
      </c>
      <c r="M1713" s="1" t="str">
        <f t="shared" si="88"/>
        <v/>
      </c>
      <c r="N1713" s="1" t="e">
        <f ca="1">IF(AND(M1713&lt;&gt; "", COUNTIF(SAP!#REF!,M1713)&gt;0),"Matched", "")</f>
        <v>#REF!</v>
      </c>
      <c r="O1713" s="1" t="str">
        <f t="shared" si="89"/>
        <v/>
      </c>
      <c r="P1713" s="1" t="e">
        <f ca="1">IF(AND(O1713&lt;&gt; "", COUNTIF(SAP!#REF!,O1713)&gt;0),"Matched", "")</f>
        <v>#REF!</v>
      </c>
      <c r="Q1713" s="1" t="str">
        <f ca="1">IF(D1713="AC","Logic4"&amp;"_"&amp;TEXT(C1713,"dd.mm.yyyy") &amp;"_"&amp; 1481716.58,"")</f>
        <v>Logic4_11.02.2020_1481716.58</v>
      </c>
      <c r="R1713" s="1" t="e">
        <f ca="1">IF(AND(Q1713&lt;&gt; "", COUNTIF(SAP!#REF!,Q1713)&gt;0),"Matched", "")</f>
        <v>#REF!</v>
      </c>
    </row>
    <row r="1714" spans="1:18">
      <c r="A1714" s="9">
        <v>11563327</v>
      </c>
      <c r="B1714" s="10">
        <v>43872</v>
      </c>
      <c r="C1714" s="10">
        <v>43872</v>
      </c>
      <c r="D1714" s="11" t="s">
        <v>10</v>
      </c>
      <c r="E1714" s="11">
        <v>0</v>
      </c>
      <c r="F1714" s="11">
        <v>0</v>
      </c>
      <c r="G1714" s="11">
        <v>19924.78</v>
      </c>
      <c r="H1714" s="11">
        <v>907346.97</v>
      </c>
      <c r="I1714" s="11" t="s">
        <v>11</v>
      </c>
      <c r="J1714" s="11" t="s">
        <v>12</v>
      </c>
      <c r="K1714" s="1" t="str">
        <f t="shared" si="90"/>
        <v/>
      </c>
      <c r="L1714" s="1" t="e">
        <f ca="1">IF(AND(K1714&lt;&gt; "", COUNTIF(SAP!#REF!,K1714)&gt;0),"Matched", "")</f>
        <v>#REF!</v>
      </c>
      <c r="M1714" s="1" t="str">
        <f t="shared" si="88"/>
        <v/>
      </c>
      <c r="N1714" s="1" t="e">
        <f ca="1">IF(AND(M1714&lt;&gt; "", COUNTIF(SAP!#REF!,M1714)&gt;0),"Matched", "")</f>
        <v>#REF!</v>
      </c>
      <c r="O1714" s="1" t="str">
        <f t="shared" si="89"/>
        <v/>
      </c>
      <c r="P1714" s="1" t="e">
        <f ca="1">IF(AND(O1714&lt;&gt; "", COUNTIF(SAP!#REF!,O1714)&gt;0),"Matched", "")</f>
        <v>#REF!</v>
      </c>
      <c r="Q1714" s="1" t="str">
        <f ca="1">IF(D1714="AC","Logic4"&amp;"_"&amp;TEXT(C1714,"dd.mm.yyyy") &amp;"_"&amp; 1481716.58,"")</f>
        <v>Logic4_11.02.2020_1481716.58</v>
      </c>
      <c r="R1714" s="1" t="e">
        <f ca="1">IF(AND(Q1714&lt;&gt; "", COUNTIF(SAP!#REF!,Q1714)&gt;0),"Matched", "")</f>
        <v>#REF!</v>
      </c>
    </row>
    <row r="1715" spans="1:18">
      <c r="A1715" s="13">
        <v>11563327</v>
      </c>
      <c r="B1715" s="14">
        <v>43872</v>
      </c>
      <c r="C1715" s="14">
        <v>43872</v>
      </c>
      <c r="D1715" s="15" t="s">
        <v>10</v>
      </c>
      <c r="E1715" s="15">
        <v>0</v>
      </c>
      <c r="F1715" s="15">
        <v>0</v>
      </c>
      <c r="G1715" s="15">
        <v>20207.21</v>
      </c>
      <c r="H1715" s="15">
        <v>927554.18</v>
      </c>
      <c r="I1715" s="15" t="s">
        <v>11</v>
      </c>
      <c r="J1715" s="15" t="s">
        <v>12</v>
      </c>
      <c r="K1715" s="1" t="str">
        <f t="shared" si="90"/>
        <v/>
      </c>
      <c r="L1715" s="1" t="e">
        <f ca="1">IF(AND(K1715&lt;&gt; "", COUNTIF(SAP!#REF!,K1715)&gt;0),"Matched", "")</f>
        <v>#REF!</v>
      </c>
      <c r="M1715" s="1" t="str">
        <f t="shared" ref="M1715:M1752" si="91">IF(D1715="TR","Logic2"&amp;"_"&amp;TEXT(C1715,"dd.mm.yyyy") &amp;"_"&amp; F1715,"")</f>
        <v/>
      </c>
      <c r="N1715" s="1" t="e">
        <f ca="1">IF(AND(M1715&lt;&gt; "", COUNTIF(SAP!#REF!,M1715)&gt;0),"Matched", "")</f>
        <v>#REF!</v>
      </c>
      <c r="O1715" s="1" t="str">
        <f t="shared" ref="O1715:O1752" si="92">IF(D1715="AF","Logic3"&amp;"_"&amp;G1715,"")</f>
        <v/>
      </c>
      <c r="P1715" s="1" t="e">
        <f ca="1">IF(AND(O1715&lt;&gt; "", COUNTIF(SAP!#REF!,O1715)&gt;0),"Matched", "")</f>
        <v>#REF!</v>
      </c>
      <c r="Q1715" s="1" t="str">
        <f ca="1">IF(D1715="AC","Logic4"&amp;"_"&amp;TEXT(C1715,"dd.mm.yyyy") &amp;"_"&amp; 1481716.58,"")</f>
        <v>Logic4_11.02.2020_1481716.58</v>
      </c>
      <c r="R1715" s="1" t="e">
        <f ca="1">IF(AND(Q1715&lt;&gt; "", COUNTIF(SAP!#REF!,Q1715)&gt;0),"Matched", "")</f>
        <v>#REF!</v>
      </c>
    </row>
    <row r="1716" spans="1:18">
      <c r="A1716" s="9">
        <v>11563327</v>
      </c>
      <c r="B1716" s="10">
        <v>43872</v>
      </c>
      <c r="C1716" s="10">
        <v>43872</v>
      </c>
      <c r="D1716" s="11" t="s">
        <v>10</v>
      </c>
      <c r="E1716" s="11">
        <v>0</v>
      </c>
      <c r="F1716" s="11">
        <v>0</v>
      </c>
      <c r="G1716" s="11">
        <v>20663.2</v>
      </c>
      <c r="H1716" s="11">
        <v>948217.38</v>
      </c>
      <c r="I1716" s="11" t="s">
        <v>11</v>
      </c>
      <c r="J1716" s="11" t="s">
        <v>12</v>
      </c>
      <c r="K1716" s="1" t="str">
        <f t="shared" si="90"/>
        <v/>
      </c>
      <c r="L1716" s="1" t="e">
        <f ca="1">IF(AND(K1716&lt;&gt; "", COUNTIF(SAP!#REF!,K1716)&gt;0),"Matched", "")</f>
        <v>#REF!</v>
      </c>
      <c r="M1716" s="1" t="str">
        <f t="shared" si="91"/>
        <v/>
      </c>
      <c r="N1716" s="1" t="e">
        <f ca="1">IF(AND(M1716&lt;&gt; "", COUNTIF(SAP!#REF!,M1716)&gt;0),"Matched", "")</f>
        <v>#REF!</v>
      </c>
      <c r="O1716" s="1" t="str">
        <f t="shared" si="92"/>
        <v/>
      </c>
      <c r="P1716" s="1" t="e">
        <f ca="1">IF(AND(O1716&lt;&gt; "", COUNTIF(SAP!#REF!,O1716)&gt;0),"Matched", "")</f>
        <v>#REF!</v>
      </c>
      <c r="Q1716" s="1" t="str">
        <f ca="1">IF(D1716="AC","Logic4"&amp;"_"&amp;TEXT(C1716,"dd.mm.yyyy") &amp;"_"&amp; 1481716.58,"")</f>
        <v>Logic4_11.02.2020_1481716.58</v>
      </c>
      <c r="R1716" s="1" t="e">
        <f ca="1">IF(AND(Q1716&lt;&gt; "", COUNTIF(SAP!#REF!,Q1716)&gt;0),"Matched", "")</f>
        <v>#REF!</v>
      </c>
    </row>
    <row r="1717" spans="1:18">
      <c r="A1717" s="13">
        <v>11563327</v>
      </c>
      <c r="B1717" s="14">
        <v>43872</v>
      </c>
      <c r="C1717" s="14">
        <v>43872</v>
      </c>
      <c r="D1717" s="15" t="s">
        <v>10</v>
      </c>
      <c r="E1717" s="15">
        <v>0</v>
      </c>
      <c r="F1717" s="15">
        <v>0</v>
      </c>
      <c r="G1717" s="15">
        <v>20668</v>
      </c>
      <c r="H1717" s="15">
        <v>968885.38</v>
      </c>
      <c r="I1717" s="15" t="s">
        <v>11</v>
      </c>
      <c r="J1717" s="15" t="s">
        <v>12</v>
      </c>
      <c r="K1717" s="1" t="str">
        <f t="shared" si="90"/>
        <v/>
      </c>
      <c r="L1717" s="1" t="e">
        <f ca="1">IF(AND(K1717&lt;&gt; "", COUNTIF(SAP!#REF!,K1717)&gt;0),"Matched", "")</f>
        <v>#REF!</v>
      </c>
      <c r="M1717" s="1" t="str">
        <f t="shared" si="91"/>
        <v/>
      </c>
      <c r="N1717" s="1" t="e">
        <f ca="1">IF(AND(M1717&lt;&gt; "", COUNTIF(SAP!#REF!,M1717)&gt;0),"Matched", "")</f>
        <v>#REF!</v>
      </c>
      <c r="O1717" s="1" t="str">
        <f t="shared" si="92"/>
        <v/>
      </c>
      <c r="P1717" s="1" t="e">
        <f ca="1">IF(AND(O1717&lt;&gt; "", COUNTIF(SAP!#REF!,O1717)&gt;0),"Matched", "")</f>
        <v>#REF!</v>
      </c>
      <c r="Q1717" s="1" t="str">
        <f ca="1">IF(D1717="AC","Logic4"&amp;"_"&amp;TEXT(C1717,"dd.mm.yyyy") &amp;"_"&amp; 1481716.58,"")</f>
        <v>Logic4_11.02.2020_1481716.58</v>
      </c>
      <c r="R1717" s="1" t="e">
        <f ca="1">IF(AND(Q1717&lt;&gt; "", COUNTIF(SAP!#REF!,Q1717)&gt;0),"Matched", "")</f>
        <v>#REF!</v>
      </c>
    </row>
    <row r="1718" spans="1:18">
      <c r="A1718" s="9">
        <v>11563327</v>
      </c>
      <c r="B1718" s="10">
        <v>43872</v>
      </c>
      <c r="C1718" s="10">
        <v>43872</v>
      </c>
      <c r="D1718" s="11" t="s">
        <v>10</v>
      </c>
      <c r="E1718" s="11">
        <v>0</v>
      </c>
      <c r="F1718" s="11">
        <v>0</v>
      </c>
      <c r="G1718" s="11">
        <v>20760.28</v>
      </c>
      <c r="H1718" s="11">
        <v>989645.66</v>
      </c>
      <c r="I1718" s="11" t="s">
        <v>11</v>
      </c>
      <c r="J1718" s="11" t="s">
        <v>12</v>
      </c>
      <c r="K1718" s="1" t="str">
        <f t="shared" si="90"/>
        <v/>
      </c>
      <c r="L1718" s="1" t="e">
        <f ca="1">IF(AND(K1718&lt;&gt; "", COUNTIF(SAP!#REF!,K1718)&gt;0),"Matched", "")</f>
        <v>#REF!</v>
      </c>
      <c r="M1718" s="1" t="str">
        <f t="shared" si="91"/>
        <v/>
      </c>
      <c r="N1718" s="1" t="e">
        <f ca="1">IF(AND(M1718&lt;&gt; "", COUNTIF(SAP!#REF!,M1718)&gt;0),"Matched", "")</f>
        <v>#REF!</v>
      </c>
      <c r="O1718" s="1" t="str">
        <f t="shared" si="92"/>
        <v/>
      </c>
      <c r="P1718" s="1" t="e">
        <f ca="1">IF(AND(O1718&lt;&gt; "", COUNTIF(SAP!#REF!,O1718)&gt;0),"Matched", "")</f>
        <v>#REF!</v>
      </c>
      <c r="Q1718" s="1" t="str">
        <f ca="1">IF(D1718="AC","Logic4"&amp;"_"&amp;TEXT(C1718,"dd.mm.yyyy") &amp;"_"&amp; 1481716.58,"")</f>
        <v>Logic4_11.02.2020_1481716.58</v>
      </c>
      <c r="R1718" s="1" t="e">
        <f ca="1">IF(AND(Q1718&lt;&gt; "", COUNTIF(SAP!#REF!,Q1718)&gt;0),"Matched", "")</f>
        <v>#REF!</v>
      </c>
    </row>
    <row r="1719" spans="1:18">
      <c r="A1719" s="13">
        <v>11563327</v>
      </c>
      <c r="B1719" s="14">
        <v>43872</v>
      </c>
      <c r="C1719" s="14">
        <v>43872</v>
      </c>
      <c r="D1719" s="15" t="s">
        <v>10</v>
      </c>
      <c r="E1719" s="15">
        <v>0</v>
      </c>
      <c r="F1719" s="15">
        <v>0</v>
      </c>
      <c r="G1719" s="15">
        <v>21376</v>
      </c>
      <c r="H1719" s="15">
        <v>1011021.66</v>
      </c>
      <c r="I1719" s="15" t="s">
        <v>11</v>
      </c>
      <c r="J1719" s="15" t="s">
        <v>12</v>
      </c>
      <c r="K1719" s="1" t="str">
        <f t="shared" si="90"/>
        <v/>
      </c>
      <c r="L1719" s="1" t="e">
        <f ca="1">IF(AND(K1719&lt;&gt; "", COUNTIF(SAP!#REF!,K1719)&gt;0),"Matched", "")</f>
        <v>#REF!</v>
      </c>
      <c r="M1719" s="1" t="str">
        <f t="shared" si="91"/>
        <v/>
      </c>
      <c r="N1719" s="1" t="e">
        <f ca="1">IF(AND(M1719&lt;&gt; "", COUNTIF(SAP!#REF!,M1719)&gt;0),"Matched", "")</f>
        <v>#REF!</v>
      </c>
      <c r="O1719" s="1" t="str">
        <f t="shared" si="92"/>
        <v/>
      </c>
      <c r="P1719" s="1" t="e">
        <f ca="1">IF(AND(O1719&lt;&gt; "", COUNTIF(SAP!#REF!,O1719)&gt;0),"Matched", "")</f>
        <v>#REF!</v>
      </c>
      <c r="Q1719" s="1" t="str">
        <f ca="1">IF(D1719="AC","Logic4"&amp;"_"&amp;TEXT(C1719,"dd.mm.yyyy") &amp;"_"&amp; 1481716.58,"")</f>
        <v>Logic4_11.02.2020_1481716.58</v>
      </c>
      <c r="R1719" s="1" t="e">
        <f ca="1">IF(AND(Q1719&lt;&gt; "", COUNTIF(SAP!#REF!,Q1719)&gt;0),"Matched", "")</f>
        <v>#REF!</v>
      </c>
    </row>
    <row r="1720" spans="1:18">
      <c r="A1720" s="9">
        <v>11563327</v>
      </c>
      <c r="B1720" s="10">
        <v>43872</v>
      </c>
      <c r="C1720" s="10">
        <v>43872</v>
      </c>
      <c r="D1720" s="11" t="s">
        <v>10</v>
      </c>
      <c r="E1720" s="11">
        <v>0</v>
      </c>
      <c r="F1720" s="11">
        <v>0</v>
      </c>
      <c r="G1720" s="11">
        <v>21653.9</v>
      </c>
      <c r="H1720" s="11">
        <v>1032675.56</v>
      </c>
      <c r="I1720" s="11" t="s">
        <v>11</v>
      </c>
      <c r="J1720" s="11" t="s">
        <v>12</v>
      </c>
      <c r="K1720" s="1" t="str">
        <f t="shared" si="90"/>
        <v/>
      </c>
      <c r="L1720" s="1" t="e">
        <f ca="1">IF(AND(K1720&lt;&gt; "", COUNTIF(SAP!#REF!,K1720)&gt;0),"Matched", "")</f>
        <v>#REF!</v>
      </c>
      <c r="M1720" s="1" t="str">
        <f t="shared" si="91"/>
        <v/>
      </c>
      <c r="N1720" s="1" t="e">
        <f ca="1">IF(AND(M1720&lt;&gt; "", COUNTIF(SAP!#REF!,M1720)&gt;0),"Matched", "")</f>
        <v>#REF!</v>
      </c>
      <c r="O1720" s="1" t="str">
        <f t="shared" si="92"/>
        <v/>
      </c>
      <c r="P1720" s="1" t="e">
        <f ca="1">IF(AND(O1720&lt;&gt; "", COUNTIF(SAP!#REF!,O1720)&gt;0),"Matched", "")</f>
        <v>#REF!</v>
      </c>
      <c r="Q1720" s="1" t="str">
        <f ca="1">IF(D1720="AC","Logic4"&amp;"_"&amp;TEXT(C1720,"dd.mm.yyyy") &amp;"_"&amp; 1481716.58,"")</f>
        <v>Logic4_11.02.2020_1481716.58</v>
      </c>
      <c r="R1720" s="1" t="e">
        <f ca="1">IF(AND(Q1720&lt;&gt; "", COUNTIF(SAP!#REF!,Q1720)&gt;0),"Matched", "")</f>
        <v>#REF!</v>
      </c>
    </row>
    <row r="1721" spans="1:18">
      <c r="A1721" s="13">
        <v>11563327</v>
      </c>
      <c r="B1721" s="14">
        <v>43872</v>
      </c>
      <c r="C1721" s="14">
        <v>43872</v>
      </c>
      <c r="D1721" s="15" t="s">
        <v>10</v>
      </c>
      <c r="E1721" s="15">
        <v>0</v>
      </c>
      <c r="F1721" s="15">
        <v>0</v>
      </c>
      <c r="G1721" s="15">
        <v>22891.7</v>
      </c>
      <c r="H1721" s="15">
        <v>1055567.26</v>
      </c>
      <c r="I1721" s="15" t="s">
        <v>11</v>
      </c>
      <c r="J1721" s="15" t="s">
        <v>12</v>
      </c>
      <c r="K1721" s="1" t="str">
        <f t="shared" si="90"/>
        <v/>
      </c>
      <c r="L1721" s="1" t="e">
        <f ca="1">IF(AND(K1721&lt;&gt; "", COUNTIF(SAP!#REF!,K1721)&gt;0),"Matched", "")</f>
        <v>#REF!</v>
      </c>
      <c r="M1721" s="1" t="str">
        <f t="shared" si="91"/>
        <v/>
      </c>
      <c r="N1721" s="1" t="e">
        <f ca="1">IF(AND(M1721&lt;&gt; "", COUNTIF(SAP!#REF!,M1721)&gt;0),"Matched", "")</f>
        <v>#REF!</v>
      </c>
      <c r="O1721" s="1" t="str">
        <f t="shared" si="92"/>
        <v/>
      </c>
      <c r="P1721" s="1" t="e">
        <f ca="1">IF(AND(O1721&lt;&gt; "", COUNTIF(SAP!#REF!,O1721)&gt;0),"Matched", "")</f>
        <v>#REF!</v>
      </c>
      <c r="Q1721" s="1" t="str">
        <f ca="1">IF(D1721="AC","Logic4"&amp;"_"&amp;TEXT(C1721,"dd.mm.yyyy") &amp;"_"&amp; 1481716.58,"")</f>
        <v>Logic4_11.02.2020_1481716.58</v>
      </c>
      <c r="R1721" s="1" t="e">
        <f ca="1">IF(AND(Q1721&lt;&gt; "", COUNTIF(SAP!#REF!,Q1721)&gt;0),"Matched", "")</f>
        <v>#REF!</v>
      </c>
    </row>
    <row r="1722" spans="1:18">
      <c r="A1722" s="9">
        <v>11563327</v>
      </c>
      <c r="B1722" s="10">
        <v>43872</v>
      </c>
      <c r="C1722" s="10">
        <v>43872</v>
      </c>
      <c r="D1722" s="11" t="s">
        <v>10</v>
      </c>
      <c r="E1722" s="11">
        <v>0</v>
      </c>
      <c r="F1722" s="11">
        <v>0</v>
      </c>
      <c r="G1722" s="11">
        <v>24694.400000000001</v>
      </c>
      <c r="H1722" s="11">
        <v>1080261.6599999999</v>
      </c>
      <c r="I1722" s="11" t="s">
        <v>11</v>
      </c>
      <c r="J1722" s="11" t="s">
        <v>12</v>
      </c>
      <c r="K1722" s="1" t="str">
        <f t="shared" si="90"/>
        <v/>
      </c>
      <c r="L1722" s="1" t="e">
        <f ca="1">IF(AND(K1722&lt;&gt; "", COUNTIF(SAP!#REF!,K1722)&gt;0),"Matched", "")</f>
        <v>#REF!</v>
      </c>
      <c r="M1722" s="1" t="str">
        <f t="shared" si="91"/>
        <v/>
      </c>
      <c r="N1722" s="1" t="e">
        <f ca="1">IF(AND(M1722&lt;&gt; "", COUNTIF(SAP!#REF!,M1722)&gt;0),"Matched", "")</f>
        <v>#REF!</v>
      </c>
      <c r="O1722" s="1" t="str">
        <f t="shared" si="92"/>
        <v/>
      </c>
      <c r="P1722" s="1" t="e">
        <f ca="1">IF(AND(O1722&lt;&gt; "", COUNTIF(SAP!#REF!,O1722)&gt;0),"Matched", "")</f>
        <v>#REF!</v>
      </c>
      <c r="Q1722" s="1" t="str">
        <f ca="1">IF(D1722="AC","Logic4"&amp;"_"&amp;TEXT(C1722,"dd.mm.yyyy") &amp;"_"&amp; 1481716.58,"")</f>
        <v>Logic4_11.02.2020_1481716.58</v>
      </c>
      <c r="R1722" s="1" t="e">
        <f ca="1">IF(AND(Q1722&lt;&gt; "", COUNTIF(SAP!#REF!,Q1722)&gt;0),"Matched", "")</f>
        <v>#REF!</v>
      </c>
    </row>
    <row r="1723" spans="1:18">
      <c r="A1723" s="13">
        <v>11563327</v>
      </c>
      <c r="B1723" s="14">
        <v>43872</v>
      </c>
      <c r="C1723" s="14">
        <v>43872</v>
      </c>
      <c r="D1723" s="15" t="s">
        <v>10</v>
      </c>
      <c r="E1723" s="15">
        <v>0</v>
      </c>
      <c r="F1723" s="15">
        <v>0</v>
      </c>
      <c r="G1723" s="15">
        <v>26352.6</v>
      </c>
      <c r="H1723" s="15">
        <v>1106614.26</v>
      </c>
      <c r="I1723" s="15" t="s">
        <v>11</v>
      </c>
      <c r="J1723" s="15" t="s">
        <v>12</v>
      </c>
      <c r="K1723" s="1" t="str">
        <f t="shared" si="90"/>
        <v/>
      </c>
      <c r="L1723" s="1" t="e">
        <f ca="1">IF(AND(K1723&lt;&gt; "", COUNTIF(SAP!#REF!,K1723)&gt;0),"Matched", "")</f>
        <v>#REF!</v>
      </c>
      <c r="M1723" s="1" t="str">
        <f t="shared" si="91"/>
        <v/>
      </c>
      <c r="N1723" s="1" t="e">
        <f ca="1">IF(AND(M1723&lt;&gt; "", COUNTIF(SAP!#REF!,M1723)&gt;0),"Matched", "")</f>
        <v>#REF!</v>
      </c>
      <c r="O1723" s="1" t="str">
        <f t="shared" si="92"/>
        <v/>
      </c>
      <c r="P1723" s="1" t="e">
        <f ca="1">IF(AND(O1723&lt;&gt; "", COUNTIF(SAP!#REF!,O1723)&gt;0),"Matched", "")</f>
        <v>#REF!</v>
      </c>
      <c r="Q1723" s="1" t="str">
        <f ca="1">IF(D1723="AC","Logic4"&amp;"_"&amp;TEXT(C1723,"dd.mm.yyyy") &amp;"_"&amp; 1481716.58,"")</f>
        <v>Logic4_11.02.2020_1481716.58</v>
      </c>
      <c r="R1723" s="1" t="e">
        <f ca="1">IF(AND(Q1723&lt;&gt; "", COUNTIF(SAP!#REF!,Q1723)&gt;0),"Matched", "")</f>
        <v>#REF!</v>
      </c>
    </row>
    <row r="1724" spans="1:18">
      <c r="A1724" s="9">
        <v>11563327</v>
      </c>
      <c r="B1724" s="10">
        <v>43872</v>
      </c>
      <c r="C1724" s="10">
        <v>43872</v>
      </c>
      <c r="D1724" s="11" t="s">
        <v>10</v>
      </c>
      <c r="E1724" s="11">
        <v>0</v>
      </c>
      <c r="F1724" s="11">
        <v>0</v>
      </c>
      <c r="G1724" s="11">
        <v>26412.47</v>
      </c>
      <c r="H1724" s="11">
        <v>1133026.73</v>
      </c>
      <c r="I1724" s="11" t="s">
        <v>11</v>
      </c>
      <c r="J1724" s="11" t="s">
        <v>12</v>
      </c>
      <c r="K1724" s="1" t="str">
        <f t="shared" si="90"/>
        <v/>
      </c>
      <c r="L1724" s="1" t="e">
        <f ca="1">IF(AND(K1724&lt;&gt; "", COUNTIF(SAP!#REF!,K1724)&gt;0),"Matched", "")</f>
        <v>#REF!</v>
      </c>
      <c r="M1724" s="1" t="str">
        <f t="shared" si="91"/>
        <v/>
      </c>
      <c r="N1724" s="1" t="e">
        <f ca="1">IF(AND(M1724&lt;&gt; "", COUNTIF(SAP!#REF!,M1724)&gt;0),"Matched", "")</f>
        <v>#REF!</v>
      </c>
      <c r="O1724" s="1" t="str">
        <f t="shared" si="92"/>
        <v/>
      </c>
      <c r="P1724" s="1" t="e">
        <f ca="1">IF(AND(O1724&lt;&gt; "", COUNTIF(SAP!#REF!,O1724)&gt;0),"Matched", "")</f>
        <v>#REF!</v>
      </c>
      <c r="Q1724" s="1" t="str">
        <f ca="1">IF(D1724="AC","Logic4"&amp;"_"&amp;TEXT(C1724,"dd.mm.yyyy") &amp;"_"&amp; 1481716.58,"")</f>
        <v>Logic4_11.02.2020_1481716.58</v>
      </c>
      <c r="R1724" s="1" t="e">
        <f ca="1">IF(AND(Q1724&lt;&gt; "", COUNTIF(SAP!#REF!,Q1724)&gt;0),"Matched", "")</f>
        <v>#REF!</v>
      </c>
    </row>
    <row r="1725" spans="1:18">
      <c r="A1725" s="13">
        <v>11563327</v>
      </c>
      <c r="B1725" s="14">
        <v>43872</v>
      </c>
      <c r="C1725" s="14">
        <v>43872</v>
      </c>
      <c r="D1725" s="15" t="s">
        <v>10</v>
      </c>
      <c r="E1725" s="15">
        <v>0</v>
      </c>
      <c r="F1725" s="15">
        <v>0</v>
      </c>
      <c r="G1725" s="15">
        <v>26921.9</v>
      </c>
      <c r="H1725" s="15">
        <v>1159948.6299999999</v>
      </c>
      <c r="I1725" s="15" t="s">
        <v>11</v>
      </c>
      <c r="J1725" s="15" t="s">
        <v>12</v>
      </c>
      <c r="K1725" s="1" t="str">
        <f t="shared" si="90"/>
        <v/>
      </c>
      <c r="L1725" s="1" t="e">
        <f ca="1">IF(AND(K1725&lt;&gt; "", COUNTIF(SAP!#REF!,K1725)&gt;0),"Matched", "")</f>
        <v>#REF!</v>
      </c>
      <c r="M1725" s="1" t="str">
        <f t="shared" si="91"/>
        <v/>
      </c>
      <c r="N1725" s="1" t="e">
        <f ca="1">IF(AND(M1725&lt;&gt; "", COUNTIF(SAP!#REF!,M1725)&gt;0),"Matched", "")</f>
        <v>#REF!</v>
      </c>
      <c r="O1725" s="1" t="str">
        <f t="shared" si="92"/>
        <v/>
      </c>
      <c r="P1725" s="1" t="e">
        <f ca="1">IF(AND(O1725&lt;&gt; "", COUNTIF(SAP!#REF!,O1725)&gt;0),"Matched", "")</f>
        <v>#REF!</v>
      </c>
      <c r="Q1725" s="1" t="str">
        <f ca="1">IF(D1725="AC","Logic4"&amp;"_"&amp;TEXT(C1725,"dd.mm.yyyy") &amp;"_"&amp; 1481716.58,"")</f>
        <v>Logic4_11.02.2020_1481716.58</v>
      </c>
      <c r="R1725" s="1" t="e">
        <f ca="1">IF(AND(Q1725&lt;&gt; "", COUNTIF(SAP!#REF!,Q1725)&gt;0),"Matched", "")</f>
        <v>#REF!</v>
      </c>
    </row>
    <row r="1726" spans="1:18">
      <c r="A1726" s="9">
        <v>11563327</v>
      </c>
      <c r="B1726" s="10">
        <v>43872</v>
      </c>
      <c r="C1726" s="10">
        <v>43872</v>
      </c>
      <c r="D1726" s="11" t="s">
        <v>10</v>
      </c>
      <c r="E1726" s="11">
        <v>0</v>
      </c>
      <c r="F1726" s="11">
        <v>0</v>
      </c>
      <c r="G1726" s="11">
        <v>28403.1</v>
      </c>
      <c r="H1726" s="11">
        <v>1188351.73</v>
      </c>
      <c r="I1726" s="11" t="s">
        <v>11</v>
      </c>
      <c r="J1726" s="11" t="s">
        <v>12</v>
      </c>
      <c r="K1726" s="1" t="str">
        <f t="shared" si="90"/>
        <v/>
      </c>
      <c r="L1726" s="1" t="e">
        <f ca="1">IF(AND(K1726&lt;&gt; "", COUNTIF(SAP!#REF!,K1726)&gt;0),"Matched", "")</f>
        <v>#REF!</v>
      </c>
      <c r="M1726" s="1" t="str">
        <f t="shared" si="91"/>
        <v/>
      </c>
      <c r="N1726" s="1" t="e">
        <f ca="1">IF(AND(M1726&lt;&gt; "", COUNTIF(SAP!#REF!,M1726)&gt;0),"Matched", "")</f>
        <v>#REF!</v>
      </c>
      <c r="O1726" s="1" t="str">
        <f t="shared" si="92"/>
        <v/>
      </c>
      <c r="P1726" s="1" t="e">
        <f ca="1">IF(AND(O1726&lt;&gt; "", COUNTIF(SAP!#REF!,O1726)&gt;0),"Matched", "")</f>
        <v>#REF!</v>
      </c>
      <c r="Q1726" s="1" t="str">
        <f ca="1">IF(D1726="AC","Logic4"&amp;"_"&amp;TEXT(C1726,"dd.mm.yyyy") &amp;"_"&amp; 1481716.58,"")</f>
        <v>Logic4_11.02.2020_1481716.58</v>
      </c>
      <c r="R1726" s="1" t="e">
        <f ca="1">IF(AND(Q1726&lt;&gt; "", COUNTIF(SAP!#REF!,Q1726)&gt;0),"Matched", "")</f>
        <v>#REF!</v>
      </c>
    </row>
    <row r="1727" spans="1:18">
      <c r="A1727" s="13">
        <v>11563327</v>
      </c>
      <c r="B1727" s="14">
        <v>43872</v>
      </c>
      <c r="C1727" s="14">
        <v>43872</v>
      </c>
      <c r="D1727" s="15" t="s">
        <v>10</v>
      </c>
      <c r="E1727" s="15">
        <v>0</v>
      </c>
      <c r="F1727" s="15">
        <v>0</v>
      </c>
      <c r="G1727" s="15">
        <v>32687</v>
      </c>
      <c r="H1727" s="15">
        <v>1221038.73</v>
      </c>
      <c r="I1727" s="15" t="s">
        <v>11</v>
      </c>
      <c r="J1727" s="15" t="s">
        <v>12</v>
      </c>
      <c r="K1727" s="1" t="str">
        <f t="shared" si="90"/>
        <v/>
      </c>
      <c r="L1727" s="1" t="e">
        <f ca="1">IF(AND(K1727&lt;&gt; "", COUNTIF(SAP!#REF!,K1727)&gt;0),"Matched", "")</f>
        <v>#REF!</v>
      </c>
      <c r="M1727" s="1" t="str">
        <f t="shared" si="91"/>
        <v/>
      </c>
      <c r="N1727" s="1" t="e">
        <f ca="1">IF(AND(M1727&lt;&gt; "", COUNTIF(SAP!#REF!,M1727)&gt;0),"Matched", "")</f>
        <v>#REF!</v>
      </c>
      <c r="O1727" s="1" t="str">
        <f t="shared" si="92"/>
        <v/>
      </c>
      <c r="P1727" s="1" t="e">
        <f ca="1">IF(AND(O1727&lt;&gt; "", COUNTIF(SAP!#REF!,O1727)&gt;0),"Matched", "")</f>
        <v>#REF!</v>
      </c>
      <c r="Q1727" s="1" t="str">
        <f ca="1">IF(D1727="AC","Logic4"&amp;"_"&amp;TEXT(C1727,"dd.mm.yyyy") &amp;"_"&amp; 1481716.58,"")</f>
        <v>Logic4_11.02.2020_1481716.58</v>
      </c>
      <c r="R1727" s="1" t="e">
        <f ca="1">IF(AND(Q1727&lt;&gt; "", COUNTIF(SAP!#REF!,Q1727)&gt;0),"Matched", "")</f>
        <v>#REF!</v>
      </c>
    </row>
    <row r="1728" spans="1:18">
      <c r="A1728" s="9">
        <v>11563327</v>
      </c>
      <c r="B1728" s="10">
        <v>43872</v>
      </c>
      <c r="C1728" s="10">
        <v>43872</v>
      </c>
      <c r="D1728" s="11" t="s">
        <v>10</v>
      </c>
      <c r="E1728" s="11">
        <v>0</v>
      </c>
      <c r="F1728" s="11">
        <v>0</v>
      </c>
      <c r="G1728" s="11">
        <v>44534.2</v>
      </c>
      <c r="H1728" s="11">
        <v>1265572.93</v>
      </c>
      <c r="I1728" s="11" t="s">
        <v>11</v>
      </c>
      <c r="J1728" s="11" t="s">
        <v>12</v>
      </c>
      <c r="K1728" s="1" t="str">
        <f t="shared" si="90"/>
        <v/>
      </c>
      <c r="L1728" s="1" t="e">
        <f ca="1">IF(AND(K1728&lt;&gt; "", COUNTIF(SAP!#REF!,K1728)&gt;0),"Matched", "")</f>
        <v>#REF!</v>
      </c>
      <c r="M1728" s="1" t="str">
        <f t="shared" si="91"/>
        <v/>
      </c>
      <c r="N1728" s="1" t="e">
        <f ca="1">IF(AND(M1728&lt;&gt; "", COUNTIF(SAP!#REF!,M1728)&gt;0),"Matched", "")</f>
        <v>#REF!</v>
      </c>
      <c r="O1728" s="1" t="str">
        <f t="shared" si="92"/>
        <v/>
      </c>
      <c r="P1728" s="1" t="e">
        <f ca="1">IF(AND(O1728&lt;&gt; "", COUNTIF(SAP!#REF!,O1728)&gt;0),"Matched", "")</f>
        <v>#REF!</v>
      </c>
      <c r="Q1728" s="1" t="str">
        <f ca="1">IF(D1728="AC","Logic4"&amp;"_"&amp;TEXT(C1728,"dd.mm.yyyy") &amp;"_"&amp; 1481716.58,"")</f>
        <v>Logic4_11.02.2020_1481716.58</v>
      </c>
      <c r="R1728" s="1" t="e">
        <f ca="1">IF(AND(Q1728&lt;&gt; "", COUNTIF(SAP!#REF!,Q1728)&gt;0),"Matched", "")</f>
        <v>#REF!</v>
      </c>
    </row>
    <row r="1729" spans="1:20">
      <c r="A1729" s="13">
        <v>11563327</v>
      </c>
      <c r="B1729" s="14">
        <v>43872</v>
      </c>
      <c r="C1729" s="14">
        <v>43872</v>
      </c>
      <c r="D1729" s="15" t="s">
        <v>10</v>
      </c>
      <c r="E1729" s="15">
        <v>0</v>
      </c>
      <c r="F1729" s="15">
        <v>0</v>
      </c>
      <c r="G1729" s="15">
        <v>50281.85</v>
      </c>
      <c r="H1729" s="15">
        <v>1315854.78</v>
      </c>
      <c r="I1729" s="15" t="s">
        <v>11</v>
      </c>
      <c r="J1729" s="15" t="s">
        <v>12</v>
      </c>
      <c r="K1729" s="1" t="str">
        <f t="shared" si="90"/>
        <v/>
      </c>
      <c r="L1729" s="1" t="e">
        <f ca="1">IF(AND(K1729&lt;&gt; "", COUNTIF(SAP!#REF!,K1729)&gt;0),"Matched", "")</f>
        <v>#REF!</v>
      </c>
      <c r="M1729" s="1" t="str">
        <f t="shared" si="91"/>
        <v/>
      </c>
      <c r="N1729" s="1" t="e">
        <f ca="1">IF(AND(M1729&lt;&gt; "", COUNTIF(SAP!#REF!,M1729)&gt;0),"Matched", "")</f>
        <v>#REF!</v>
      </c>
      <c r="O1729" s="1" t="str">
        <f t="shared" si="92"/>
        <v/>
      </c>
      <c r="P1729" s="1" t="e">
        <f ca="1">IF(AND(O1729&lt;&gt; "", COUNTIF(SAP!#REF!,O1729)&gt;0),"Matched", "")</f>
        <v>#REF!</v>
      </c>
      <c r="Q1729" s="1" t="str">
        <f ca="1">IF(D1729="AC","Logic4"&amp;"_"&amp;TEXT(C1729,"dd.mm.yyyy") &amp;"_"&amp; 1481716.58,"")</f>
        <v>Logic4_11.02.2020_1481716.58</v>
      </c>
      <c r="R1729" s="1" t="e">
        <f ca="1">IF(AND(Q1729&lt;&gt; "", COUNTIF(SAP!#REF!,Q1729)&gt;0),"Matched", "")</f>
        <v>#REF!</v>
      </c>
    </row>
    <row r="1730" spans="1:20">
      <c r="A1730" s="9">
        <v>11563327</v>
      </c>
      <c r="B1730" s="10">
        <v>43872</v>
      </c>
      <c r="C1730" s="10">
        <v>43872</v>
      </c>
      <c r="D1730" s="11" t="s">
        <v>10</v>
      </c>
      <c r="E1730" s="11">
        <v>0</v>
      </c>
      <c r="F1730" s="11">
        <v>0</v>
      </c>
      <c r="G1730" s="11">
        <v>50746.98</v>
      </c>
      <c r="H1730" s="11">
        <v>1366601.76</v>
      </c>
      <c r="I1730" s="11" t="s">
        <v>11</v>
      </c>
      <c r="J1730" s="11" t="s">
        <v>12</v>
      </c>
      <c r="K1730" s="1" t="str">
        <f t="shared" si="90"/>
        <v/>
      </c>
      <c r="L1730" s="1" t="e">
        <f ca="1">IF(AND(K1730&lt;&gt; "", COUNTIF(SAP!#REF!,K1730)&gt;0),"Matched", "")</f>
        <v>#REF!</v>
      </c>
      <c r="M1730" s="1" t="str">
        <f t="shared" si="91"/>
        <v/>
      </c>
      <c r="N1730" s="1" t="e">
        <f ca="1">IF(AND(M1730&lt;&gt; "", COUNTIF(SAP!#REF!,M1730)&gt;0),"Matched", "")</f>
        <v>#REF!</v>
      </c>
      <c r="O1730" s="1" t="str">
        <f t="shared" si="92"/>
        <v/>
      </c>
      <c r="P1730" s="1" t="e">
        <f ca="1">IF(AND(O1730&lt;&gt; "", COUNTIF(SAP!#REF!,O1730)&gt;0),"Matched", "")</f>
        <v>#REF!</v>
      </c>
      <c r="Q1730" s="1" t="str">
        <f ca="1">IF(D1730="AC","Logic4"&amp;"_"&amp;TEXT(C1730,"dd.mm.yyyy") &amp;"_"&amp; 1481716.58,"")</f>
        <v>Logic4_11.02.2020_1481716.58</v>
      </c>
      <c r="R1730" s="1" t="e">
        <f ca="1">IF(AND(Q1730&lt;&gt; "", COUNTIF(SAP!#REF!,Q1730)&gt;0),"Matched", "")</f>
        <v>#REF!</v>
      </c>
    </row>
    <row r="1731" spans="1:20">
      <c r="A1731" s="13">
        <v>11563327</v>
      </c>
      <c r="B1731" s="14">
        <v>43872</v>
      </c>
      <c r="C1731" s="14">
        <v>43872</v>
      </c>
      <c r="D1731" s="15" t="s">
        <v>10</v>
      </c>
      <c r="E1731" s="15">
        <v>0</v>
      </c>
      <c r="F1731" s="15">
        <v>0</v>
      </c>
      <c r="G1731" s="15">
        <v>52344.52</v>
      </c>
      <c r="H1731" s="15">
        <v>1418946.28</v>
      </c>
      <c r="I1731" s="15" t="s">
        <v>11</v>
      </c>
      <c r="J1731" s="15" t="s">
        <v>12</v>
      </c>
      <c r="K1731" s="1" t="str">
        <f t="shared" ref="K1731:K1794" si="93">IF(D1731="TF","Logic1"&amp;"_"&amp;TEXT(C1731, "mm") &amp;"_"&amp; F1731,"")</f>
        <v/>
      </c>
      <c r="L1731" s="1" t="e">
        <f ca="1">IF(AND(K1731&lt;&gt; "", COUNTIF(SAP!#REF!,K1731)&gt;0),"Matched", "")</f>
        <v>#REF!</v>
      </c>
      <c r="M1731" s="1" t="str">
        <f t="shared" si="91"/>
        <v/>
      </c>
      <c r="N1731" s="1" t="e">
        <f ca="1">IF(AND(M1731&lt;&gt; "", COUNTIF(SAP!#REF!,M1731)&gt;0),"Matched", "")</f>
        <v>#REF!</v>
      </c>
      <c r="O1731" s="1" t="str">
        <f t="shared" si="92"/>
        <v/>
      </c>
      <c r="P1731" s="1" t="e">
        <f ca="1">IF(AND(O1731&lt;&gt; "", COUNTIF(SAP!#REF!,O1731)&gt;0),"Matched", "")</f>
        <v>#REF!</v>
      </c>
      <c r="Q1731" s="1" t="str">
        <f ca="1">IF(D1731="AC","Logic4"&amp;"_"&amp;TEXT(C1731,"dd.mm.yyyy") &amp;"_"&amp; 1481716.58,"")</f>
        <v>Logic4_11.02.2020_1481716.58</v>
      </c>
      <c r="R1731" s="1" t="e">
        <f ca="1">IF(AND(Q1731&lt;&gt; "", COUNTIF(SAP!#REF!,Q1731)&gt;0),"Matched", "")</f>
        <v>#REF!</v>
      </c>
    </row>
    <row r="1732" spans="1:20">
      <c r="A1732" s="9">
        <v>11563327</v>
      </c>
      <c r="B1732" s="10">
        <v>43872</v>
      </c>
      <c r="C1732" s="10">
        <v>43872</v>
      </c>
      <c r="D1732" s="11" t="s">
        <v>10</v>
      </c>
      <c r="E1732" s="11">
        <v>0</v>
      </c>
      <c r="F1732" s="11">
        <v>0</v>
      </c>
      <c r="G1732" s="11">
        <v>62770.3</v>
      </c>
      <c r="H1732" s="11">
        <v>1481716.58</v>
      </c>
      <c r="I1732" s="11" t="s">
        <v>11</v>
      </c>
      <c r="J1732" s="11" t="s">
        <v>12</v>
      </c>
      <c r="K1732" s="1" t="str">
        <f t="shared" si="93"/>
        <v/>
      </c>
      <c r="L1732" s="1" t="e">
        <f ca="1">IF(AND(K1732&lt;&gt; "", COUNTIF(SAP!#REF!,K1732)&gt;0),"Matched", "")</f>
        <v>#REF!</v>
      </c>
      <c r="M1732" s="1" t="str">
        <f t="shared" si="91"/>
        <v/>
      </c>
      <c r="N1732" s="1" t="e">
        <f ca="1">IF(AND(M1732&lt;&gt; "", COUNTIF(SAP!#REF!,M1732)&gt;0),"Matched", "")</f>
        <v>#REF!</v>
      </c>
      <c r="O1732" s="1" t="str">
        <f t="shared" si="92"/>
        <v/>
      </c>
      <c r="P1732" s="1" t="e">
        <f ca="1">IF(AND(O1732&lt;&gt; "", COUNTIF(SAP!#REF!,O1732)&gt;0),"Matched", "")</f>
        <v>#REF!</v>
      </c>
      <c r="Q1732" s="1" t="str">
        <f ca="1">IF(D1732="AC","Logic4"&amp;"_"&amp;TEXT(C1732,"dd.mm.yyyy") &amp;"_"&amp; 1481716.58,"")</f>
        <v>Logic4_11.02.2020_1481716.58</v>
      </c>
      <c r="R1732" s="1" t="e">
        <f ca="1">IF(AND(Q1732&lt;&gt; "", COUNTIF(SAP!#REF!,Q1732)&gt;0),"Matched", "")</f>
        <v>#REF!</v>
      </c>
    </row>
    <row r="1733" spans="1:20">
      <c r="A1733" s="13">
        <v>11563327</v>
      </c>
      <c r="B1733" s="14">
        <v>43872</v>
      </c>
      <c r="C1733" s="14">
        <v>43872</v>
      </c>
      <c r="D1733" s="15" t="s">
        <v>13</v>
      </c>
      <c r="E1733" s="15">
        <v>0</v>
      </c>
      <c r="F1733" s="15">
        <v>5.89</v>
      </c>
      <c r="G1733" s="15">
        <v>0</v>
      </c>
      <c r="H1733" s="15">
        <v>1481710.69</v>
      </c>
      <c r="I1733" s="15" t="s">
        <v>14</v>
      </c>
      <c r="J1733" s="15" t="s">
        <v>15</v>
      </c>
      <c r="K1733" s="1" t="str">
        <f t="shared" si="93"/>
        <v/>
      </c>
      <c r="L1733" s="1" t="e">
        <f ca="1">IF(AND(K1733&lt;&gt; "", COUNTIF(SAP!#REF!,K1733)&gt;0),"Matched", "")</f>
        <v>#REF!</v>
      </c>
      <c r="M1733" s="1" t="str">
        <f t="shared" si="91"/>
        <v/>
      </c>
      <c r="N1733" s="1" t="e">
        <f ca="1">IF(AND(M1733&lt;&gt; "", COUNTIF(SAP!#REF!,M1733)&gt;0),"Matched", "")</f>
        <v>#REF!</v>
      </c>
      <c r="O1733" s="1" t="str">
        <f t="shared" si="92"/>
        <v/>
      </c>
      <c r="P1733" s="1" t="e">
        <f ca="1">IF(AND(O1733&lt;&gt; "", COUNTIF(SAP!#REF!,O1733)&gt;0),"Matched", "")</f>
        <v>#REF!</v>
      </c>
      <c r="R1733" s="1" t="e">
        <f ca="1">IF(AND(Q1733&lt;&gt; "", COUNTIF(SAP!#REF!,Q1733)&gt;0),"Matched", "")</f>
        <v>#REF!</v>
      </c>
      <c r="S1733" s="1" t="str">
        <f ca="1">IF(D1733="AD","Logic5"&amp;"_"&amp;TEXT(C1733,"dd.mm.yyyy") &amp;"_"&amp; 709.22,"")</f>
        <v>Logic5_11.02.2020_709.22</v>
      </c>
      <c r="T1733" s="1" t="e">
        <f ca="1">IF(AND(S1733&lt;&gt; "", COUNTIF(SAP!#REF!,S1733)&gt;0),"Matched", "")</f>
        <v>#REF!</v>
      </c>
    </row>
    <row r="1734" spans="1:20">
      <c r="A1734" s="9">
        <v>11563327</v>
      </c>
      <c r="B1734" s="10">
        <v>43872</v>
      </c>
      <c r="C1734" s="10">
        <v>43872</v>
      </c>
      <c r="D1734" s="11" t="s">
        <v>13</v>
      </c>
      <c r="E1734" s="11">
        <v>0</v>
      </c>
      <c r="F1734" s="11">
        <v>7.22</v>
      </c>
      <c r="G1734" s="11">
        <v>0</v>
      </c>
      <c r="H1734" s="11">
        <v>1481703.47</v>
      </c>
      <c r="I1734" s="11" t="s">
        <v>14</v>
      </c>
      <c r="J1734" s="11" t="s">
        <v>15</v>
      </c>
      <c r="K1734" s="1" t="str">
        <f t="shared" si="93"/>
        <v/>
      </c>
      <c r="L1734" s="1" t="e">
        <f ca="1">IF(AND(K1734&lt;&gt; "", COUNTIF(SAP!#REF!,K1734)&gt;0),"Matched", "")</f>
        <v>#REF!</v>
      </c>
      <c r="M1734" s="1" t="str">
        <f t="shared" si="91"/>
        <v/>
      </c>
      <c r="N1734" s="1" t="e">
        <f ca="1">IF(AND(M1734&lt;&gt; "", COUNTIF(SAP!#REF!,M1734)&gt;0),"Matched", "")</f>
        <v>#REF!</v>
      </c>
      <c r="O1734" s="1" t="str">
        <f t="shared" si="92"/>
        <v/>
      </c>
      <c r="P1734" s="1" t="e">
        <f ca="1">IF(AND(O1734&lt;&gt; "", COUNTIF(SAP!#REF!,O1734)&gt;0),"Matched", "")</f>
        <v>#REF!</v>
      </c>
      <c r="R1734" s="1" t="e">
        <f ca="1">IF(AND(Q1734&lt;&gt; "", COUNTIF(SAP!#REF!,Q1734)&gt;0),"Matched", "")</f>
        <v>#REF!</v>
      </c>
      <c r="S1734" s="1" t="str">
        <f ca="1">IF(D1734="AD","Logic5"&amp;"_"&amp;TEXT(C1734,"dd.mm.yyyy") &amp;"_"&amp; 709.22,"")</f>
        <v>Logic5_11.02.2020_709.22</v>
      </c>
      <c r="T1734" s="1" t="e">
        <f ca="1">IF(AND(S1734&lt;&gt; "", COUNTIF(SAP!#REF!,S1734)&gt;0),"Matched", "")</f>
        <v>#REF!</v>
      </c>
    </row>
    <row r="1735" spans="1:20">
      <c r="A1735" s="13">
        <v>11563327</v>
      </c>
      <c r="B1735" s="14">
        <v>43872</v>
      </c>
      <c r="C1735" s="14">
        <v>43872</v>
      </c>
      <c r="D1735" s="15" t="s">
        <v>13</v>
      </c>
      <c r="E1735" s="15">
        <v>0</v>
      </c>
      <c r="F1735" s="15">
        <v>8.41</v>
      </c>
      <c r="G1735" s="15">
        <v>0</v>
      </c>
      <c r="H1735" s="15">
        <v>1481695.06</v>
      </c>
      <c r="I1735" s="15" t="s">
        <v>14</v>
      </c>
      <c r="J1735" s="15" t="s">
        <v>15</v>
      </c>
      <c r="K1735" s="1" t="str">
        <f t="shared" si="93"/>
        <v/>
      </c>
      <c r="L1735" s="1" t="e">
        <f ca="1">IF(AND(K1735&lt;&gt; "", COUNTIF(SAP!#REF!,K1735)&gt;0),"Matched", "")</f>
        <v>#REF!</v>
      </c>
      <c r="M1735" s="1" t="str">
        <f t="shared" si="91"/>
        <v/>
      </c>
      <c r="N1735" s="1" t="e">
        <f ca="1">IF(AND(M1735&lt;&gt; "", COUNTIF(SAP!#REF!,M1735)&gt;0),"Matched", "")</f>
        <v>#REF!</v>
      </c>
      <c r="O1735" s="1" t="str">
        <f t="shared" si="92"/>
        <v/>
      </c>
      <c r="P1735" s="1" t="e">
        <f ca="1">IF(AND(O1735&lt;&gt; "", COUNTIF(SAP!#REF!,O1735)&gt;0),"Matched", "")</f>
        <v>#REF!</v>
      </c>
      <c r="R1735" s="1" t="e">
        <f ca="1">IF(AND(Q1735&lt;&gt; "", COUNTIF(SAP!#REF!,Q1735)&gt;0),"Matched", "")</f>
        <v>#REF!</v>
      </c>
      <c r="S1735" s="1" t="str">
        <f ca="1">IF(D1735="AD","Logic5"&amp;"_"&amp;TEXT(C1735,"dd.mm.yyyy") &amp;"_"&amp; 709.22,"")</f>
        <v>Logic5_11.02.2020_709.22</v>
      </c>
      <c r="T1735" s="1" t="e">
        <f ca="1">IF(AND(S1735&lt;&gt; "", COUNTIF(SAP!#REF!,S1735)&gt;0),"Matched", "")</f>
        <v>#REF!</v>
      </c>
    </row>
    <row r="1736" spans="1:20">
      <c r="A1736" s="9">
        <v>11563327</v>
      </c>
      <c r="B1736" s="10">
        <v>43872</v>
      </c>
      <c r="C1736" s="10">
        <v>43872</v>
      </c>
      <c r="D1736" s="11" t="s">
        <v>13</v>
      </c>
      <c r="E1736" s="11">
        <v>0</v>
      </c>
      <c r="F1736" s="11">
        <v>8.9700000000000006</v>
      </c>
      <c r="G1736" s="11">
        <v>0</v>
      </c>
      <c r="H1736" s="11">
        <v>1481686.09</v>
      </c>
      <c r="I1736" s="11" t="s">
        <v>14</v>
      </c>
      <c r="J1736" s="11" t="s">
        <v>15</v>
      </c>
      <c r="K1736" s="1" t="str">
        <f t="shared" si="93"/>
        <v/>
      </c>
      <c r="L1736" s="1" t="e">
        <f ca="1">IF(AND(K1736&lt;&gt; "", COUNTIF(SAP!#REF!,K1736)&gt;0),"Matched", "")</f>
        <v>#REF!</v>
      </c>
      <c r="M1736" s="1" t="str">
        <f t="shared" si="91"/>
        <v/>
      </c>
      <c r="N1736" s="1" t="e">
        <f ca="1">IF(AND(M1736&lt;&gt; "", COUNTIF(SAP!#REF!,M1736)&gt;0),"Matched", "")</f>
        <v>#REF!</v>
      </c>
      <c r="O1736" s="1" t="str">
        <f t="shared" si="92"/>
        <v/>
      </c>
      <c r="P1736" s="1" t="e">
        <f ca="1">IF(AND(O1736&lt;&gt; "", COUNTIF(SAP!#REF!,O1736)&gt;0),"Matched", "")</f>
        <v>#REF!</v>
      </c>
      <c r="R1736" s="1" t="e">
        <f ca="1">IF(AND(Q1736&lt;&gt; "", COUNTIF(SAP!#REF!,Q1736)&gt;0),"Matched", "")</f>
        <v>#REF!</v>
      </c>
      <c r="S1736" s="1" t="str">
        <f ca="1">IF(D1736="AD","Logic5"&amp;"_"&amp;TEXT(C1736,"dd.mm.yyyy") &amp;"_"&amp; 709.22,"")</f>
        <v>Logic5_11.02.2020_709.22</v>
      </c>
      <c r="T1736" s="1" t="e">
        <f ca="1">IF(AND(S1736&lt;&gt; "", COUNTIF(SAP!#REF!,S1736)&gt;0),"Matched", "")</f>
        <v>#REF!</v>
      </c>
    </row>
    <row r="1737" spans="1:20">
      <c r="A1737" s="13">
        <v>11563327</v>
      </c>
      <c r="B1737" s="14">
        <v>43872</v>
      </c>
      <c r="C1737" s="14">
        <v>43872</v>
      </c>
      <c r="D1737" s="15" t="s">
        <v>13</v>
      </c>
      <c r="E1737" s="15">
        <v>0</v>
      </c>
      <c r="F1737" s="15">
        <v>12.15</v>
      </c>
      <c r="G1737" s="15">
        <v>0</v>
      </c>
      <c r="H1737" s="15">
        <v>1481673.94</v>
      </c>
      <c r="I1737" s="15" t="s">
        <v>14</v>
      </c>
      <c r="J1737" s="15" t="s">
        <v>15</v>
      </c>
      <c r="K1737" s="1" t="str">
        <f t="shared" si="93"/>
        <v/>
      </c>
      <c r="L1737" s="1" t="e">
        <f ca="1">IF(AND(K1737&lt;&gt; "", COUNTIF(SAP!#REF!,K1737)&gt;0),"Matched", "")</f>
        <v>#REF!</v>
      </c>
      <c r="M1737" s="1" t="str">
        <f t="shared" si="91"/>
        <v/>
      </c>
      <c r="N1737" s="1" t="e">
        <f ca="1">IF(AND(M1737&lt;&gt; "", COUNTIF(SAP!#REF!,M1737)&gt;0),"Matched", "")</f>
        <v>#REF!</v>
      </c>
      <c r="O1737" s="1" t="str">
        <f t="shared" si="92"/>
        <v/>
      </c>
      <c r="P1737" s="1" t="e">
        <f ca="1">IF(AND(O1737&lt;&gt; "", COUNTIF(SAP!#REF!,O1737)&gt;0),"Matched", "")</f>
        <v>#REF!</v>
      </c>
      <c r="R1737" s="1" t="e">
        <f ca="1">IF(AND(Q1737&lt;&gt; "", COUNTIF(SAP!#REF!,Q1737)&gt;0),"Matched", "")</f>
        <v>#REF!</v>
      </c>
      <c r="S1737" s="1" t="str">
        <f ca="1">IF(D1737="AD","Logic5"&amp;"_"&amp;TEXT(C1737,"dd.mm.yyyy") &amp;"_"&amp; 709.22,"")</f>
        <v>Logic5_11.02.2020_709.22</v>
      </c>
      <c r="T1737" s="1" t="e">
        <f ca="1">IF(AND(S1737&lt;&gt; "", COUNTIF(SAP!#REF!,S1737)&gt;0),"Matched", "")</f>
        <v>#REF!</v>
      </c>
    </row>
    <row r="1738" spans="1:20">
      <c r="A1738" s="9">
        <v>11563327</v>
      </c>
      <c r="B1738" s="10">
        <v>43872</v>
      </c>
      <c r="C1738" s="10">
        <v>43872</v>
      </c>
      <c r="D1738" s="11" t="s">
        <v>13</v>
      </c>
      <c r="E1738" s="11">
        <v>0</v>
      </c>
      <c r="F1738" s="11">
        <v>14.02</v>
      </c>
      <c r="G1738" s="11">
        <v>0</v>
      </c>
      <c r="H1738" s="11">
        <v>1481659.92</v>
      </c>
      <c r="I1738" s="11" t="s">
        <v>14</v>
      </c>
      <c r="J1738" s="11" t="s">
        <v>15</v>
      </c>
      <c r="K1738" s="1" t="str">
        <f t="shared" si="93"/>
        <v/>
      </c>
      <c r="L1738" s="1" t="e">
        <f ca="1">IF(AND(K1738&lt;&gt; "", COUNTIF(SAP!#REF!,K1738)&gt;0),"Matched", "")</f>
        <v>#REF!</v>
      </c>
      <c r="M1738" s="1" t="str">
        <f t="shared" si="91"/>
        <v/>
      </c>
      <c r="N1738" s="1" t="e">
        <f ca="1">IF(AND(M1738&lt;&gt; "", COUNTIF(SAP!#REF!,M1738)&gt;0),"Matched", "")</f>
        <v>#REF!</v>
      </c>
      <c r="O1738" s="1" t="str">
        <f t="shared" si="92"/>
        <v/>
      </c>
      <c r="P1738" s="1" t="e">
        <f ca="1">IF(AND(O1738&lt;&gt; "", COUNTIF(SAP!#REF!,O1738)&gt;0),"Matched", "")</f>
        <v>#REF!</v>
      </c>
      <c r="R1738" s="1" t="e">
        <f ca="1">IF(AND(Q1738&lt;&gt; "", COUNTIF(SAP!#REF!,Q1738)&gt;0),"Matched", "")</f>
        <v>#REF!</v>
      </c>
      <c r="S1738" s="1" t="str">
        <f ca="1">IF(D1738="AD","Logic5"&amp;"_"&amp;TEXT(C1738,"dd.mm.yyyy") &amp;"_"&amp; 709.22,"")</f>
        <v>Logic5_11.02.2020_709.22</v>
      </c>
      <c r="T1738" s="1" t="e">
        <f ca="1">IF(AND(S1738&lt;&gt; "", COUNTIF(SAP!#REF!,S1738)&gt;0),"Matched", "")</f>
        <v>#REF!</v>
      </c>
    </row>
    <row r="1739" spans="1:20">
      <c r="A1739" s="13">
        <v>11563327</v>
      </c>
      <c r="B1739" s="14">
        <v>43872</v>
      </c>
      <c r="C1739" s="14">
        <v>43872</v>
      </c>
      <c r="D1739" s="15" t="s">
        <v>13</v>
      </c>
      <c r="E1739" s="15">
        <v>0</v>
      </c>
      <c r="F1739" s="15">
        <v>14.49</v>
      </c>
      <c r="G1739" s="15">
        <v>0</v>
      </c>
      <c r="H1739" s="15">
        <v>1481645.43</v>
      </c>
      <c r="I1739" s="15" t="s">
        <v>14</v>
      </c>
      <c r="J1739" s="15" t="s">
        <v>15</v>
      </c>
      <c r="K1739" s="1" t="str">
        <f t="shared" si="93"/>
        <v/>
      </c>
      <c r="L1739" s="1" t="e">
        <f ca="1">IF(AND(K1739&lt;&gt; "", COUNTIF(SAP!#REF!,K1739)&gt;0),"Matched", "")</f>
        <v>#REF!</v>
      </c>
      <c r="M1739" s="1" t="str">
        <f t="shared" si="91"/>
        <v/>
      </c>
      <c r="N1739" s="1" t="e">
        <f ca="1">IF(AND(M1739&lt;&gt; "", COUNTIF(SAP!#REF!,M1739)&gt;0),"Matched", "")</f>
        <v>#REF!</v>
      </c>
      <c r="O1739" s="1" t="str">
        <f t="shared" si="92"/>
        <v/>
      </c>
      <c r="P1739" s="1" t="e">
        <f ca="1">IF(AND(O1739&lt;&gt; "", COUNTIF(SAP!#REF!,O1739)&gt;0),"Matched", "")</f>
        <v>#REF!</v>
      </c>
      <c r="R1739" s="1" t="e">
        <f ca="1">IF(AND(Q1739&lt;&gt; "", COUNTIF(SAP!#REF!,Q1739)&gt;0),"Matched", "")</f>
        <v>#REF!</v>
      </c>
      <c r="S1739" s="1" t="str">
        <f ca="1">IF(D1739="AD","Logic5"&amp;"_"&amp;TEXT(C1739,"dd.mm.yyyy") &amp;"_"&amp; 709.22,"")</f>
        <v>Logic5_11.02.2020_709.22</v>
      </c>
      <c r="T1739" s="1" t="e">
        <f ca="1">IF(AND(S1739&lt;&gt; "", COUNTIF(SAP!#REF!,S1739)&gt;0),"Matched", "")</f>
        <v>#REF!</v>
      </c>
    </row>
    <row r="1740" spans="1:20">
      <c r="A1740" s="9">
        <v>11563327</v>
      </c>
      <c r="B1740" s="10">
        <v>43872</v>
      </c>
      <c r="C1740" s="10">
        <v>43872</v>
      </c>
      <c r="D1740" s="11" t="s">
        <v>13</v>
      </c>
      <c r="E1740" s="11">
        <v>0</v>
      </c>
      <c r="F1740" s="11">
        <v>15.01</v>
      </c>
      <c r="G1740" s="11">
        <v>0</v>
      </c>
      <c r="H1740" s="11">
        <v>1481630.42</v>
      </c>
      <c r="I1740" s="11" t="s">
        <v>14</v>
      </c>
      <c r="J1740" s="11" t="s">
        <v>15</v>
      </c>
      <c r="K1740" s="1" t="str">
        <f t="shared" si="93"/>
        <v/>
      </c>
      <c r="L1740" s="1" t="e">
        <f ca="1">IF(AND(K1740&lt;&gt; "", COUNTIF(SAP!#REF!,K1740)&gt;0),"Matched", "")</f>
        <v>#REF!</v>
      </c>
      <c r="M1740" s="1" t="str">
        <f t="shared" si="91"/>
        <v/>
      </c>
      <c r="N1740" s="1" t="e">
        <f ca="1">IF(AND(M1740&lt;&gt; "", COUNTIF(SAP!#REF!,M1740)&gt;0),"Matched", "")</f>
        <v>#REF!</v>
      </c>
      <c r="O1740" s="1" t="str">
        <f t="shared" si="92"/>
        <v/>
      </c>
      <c r="P1740" s="1" t="e">
        <f ca="1">IF(AND(O1740&lt;&gt; "", COUNTIF(SAP!#REF!,O1740)&gt;0),"Matched", "")</f>
        <v>#REF!</v>
      </c>
      <c r="R1740" s="1" t="e">
        <f ca="1">IF(AND(Q1740&lt;&gt; "", COUNTIF(SAP!#REF!,Q1740)&gt;0),"Matched", "")</f>
        <v>#REF!</v>
      </c>
      <c r="S1740" s="1" t="str">
        <f ca="1">IF(D1740="AD","Logic5"&amp;"_"&amp;TEXT(C1740,"dd.mm.yyyy") &amp;"_"&amp; 709.22,"")</f>
        <v>Logic5_11.02.2020_709.22</v>
      </c>
      <c r="T1740" s="1" t="e">
        <f ca="1">IF(AND(S1740&lt;&gt; "", COUNTIF(SAP!#REF!,S1740)&gt;0),"Matched", "")</f>
        <v>#REF!</v>
      </c>
    </row>
    <row r="1741" spans="1:20">
      <c r="A1741" s="13">
        <v>11563327</v>
      </c>
      <c r="B1741" s="14">
        <v>43872</v>
      </c>
      <c r="C1741" s="14">
        <v>43872</v>
      </c>
      <c r="D1741" s="15" t="s">
        <v>13</v>
      </c>
      <c r="E1741" s="15">
        <v>0</v>
      </c>
      <c r="F1741" s="15">
        <v>16.920000000000002</v>
      </c>
      <c r="G1741" s="15">
        <v>0</v>
      </c>
      <c r="H1741" s="15">
        <v>1481613.5</v>
      </c>
      <c r="I1741" s="15" t="s">
        <v>14</v>
      </c>
      <c r="J1741" s="15" t="s">
        <v>15</v>
      </c>
      <c r="K1741" s="1" t="str">
        <f t="shared" si="93"/>
        <v/>
      </c>
      <c r="L1741" s="1" t="e">
        <f ca="1">IF(AND(K1741&lt;&gt; "", COUNTIF(SAP!#REF!,K1741)&gt;0),"Matched", "")</f>
        <v>#REF!</v>
      </c>
      <c r="M1741" s="1" t="str">
        <f t="shared" si="91"/>
        <v/>
      </c>
      <c r="N1741" s="1" t="e">
        <f ca="1">IF(AND(M1741&lt;&gt; "", COUNTIF(SAP!#REF!,M1741)&gt;0),"Matched", "")</f>
        <v>#REF!</v>
      </c>
      <c r="O1741" s="1" t="str">
        <f t="shared" si="92"/>
        <v/>
      </c>
      <c r="P1741" s="1" t="e">
        <f ca="1">IF(AND(O1741&lt;&gt; "", COUNTIF(SAP!#REF!,O1741)&gt;0),"Matched", "")</f>
        <v>#REF!</v>
      </c>
      <c r="R1741" s="1" t="e">
        <f ca="1">IF(AND(Q1741&lt;&gt; "", COUNTIF(SAP!#REF!,Q1741)&gt;0),"Matched", "")</f>
        <v>#REF!</v>
      </c>
      <c r="S1741" s="1" t="str">
        <f ca="1">IF(D1741="AD","Logic5"&amp;"_"&amp;TEXT(C1741,"dd.mm.yyyy") &amp;"_"&amp; 709.22,"")</f>
        <v>Logic5_11.02.2020_709.22</v>
      </c>
      <c r="T1741" s="1" t="e">
        <f ca="1">IF(AND(S1741&lt;&gt; "", COUNTIF(SAP!#REF!,S1741)&gt;0),"Matched", "")</f>
        <v>#REF!</v>
      </c>
    </row>
    <row r="1742" spans="1:20">
      <c r="A1742" s="9">
        <v>11563327</v>
      </c>
      <c r="B1742" s="10">
        <v>43872</v>
      </c>
      <c r="C1742" s="10">
        <v>43872</v>
      </c>
      <c r="D1742" s="11" t="s">
        <v>13</v>
      </c>
      <c r="E1742" s="11">
        <v>0</v>
      </c>
      <c r="F1742" s="11">
        <v>19.66</v>
      </c>
      <c r="G1742" s="11">
        <v>0</v>
      </c>
      <c r="H1742" s="11">
        <v>1481593.84</v>
      </c>
      <c r="I1742" s="11" t="s">
        <v>14</v>
      </c>
      <c r="J1742" s="11" t="s">
        <v>15</v>
      </c>
      <c r="K1742" s="1" t="str">
        <f t="shared" si="93"/>
        <v/>
      </c>
      <c r="L1742" s="1" t="e">
        <f ca="1">IF(AND(K1742&lt;&gt; "", COUNTIF(SAP!#REF!,K1742)&gt;0),"Matched", "")</f>
        <v>#REF!</v>
      </c>
      <c r="M1742" s="1" t="str">
        <f t="shared" si="91"/>
        <v/>
      </c>
      <c r="N1742" s="1" t="e">
        <f ca="1">IF(AND(M1742&lt;&gt; "", COUNTIF(SAP!#REF!,M1742)&gt;0),"Matched", "")</f>
        <v>#REF!</v>
      </c>
      <c r="O1742" s="1" t="str">
        <f t="shared" si="92"/>
        <v/>
      </c>
      <c r="P1742" s="1" t="e">
        <f ca="1">IF(AND(O1742&lt;&gt; "", COUNTIF(SAP!#REF!,O1742)&gt;0),"Matched", "")</f>
        <v>#REF!</v>
      </c>
      <c r="R1742" s="1" t="e">
        <f ca="1">IF(AND(Q1742&lt;&gt; "", COUNTIF(SAP!#REF!,Q1742)&gt;0),"Matched", "")</f>
        <v>#REF!</v>
      </c>
      <c r="S1742" s="1" t="str">
        <f ca="1">IF(D1742="AD","Logic5"&amp;"_"&amp;TEXT(C1742,"dd.mm.yyyy") &amp;"_"&amp; 709.22,"")</f>
        <v>Logic5_11.02.2020_709.22</v>
      </c>
      <c r="T1742" s="1" t="e">
        <f ca="1">IF(AND(S1742&lt;&gt; "", COUNTIF(SAP!#REF!,S1742)&gt;0),"Matched", "")</f>
        <v>#REF!</v>
      </c>
    </row>
    <row r="1743" spans="1:20">
      <c r="A1743" s="13">
        <v>11563327</v>
      </c>
      <c r="B1743" s="14">
        <v>43872</v>
      </c>
      <c r="C1743" s="14">
        <v>43872</v>
      </c>
      <c r="D1743" s="15" t="s">
        <v>13</v>
      </c>
      <c r="E1743" s="15">
        <v>0</v>
      </c>
      <c r="F1743" s="15">
        <v>21.41</v>
      </c>
      <c r="G1743" s="15">
        <v>0</v>
      </c>
      <c r="H1743" s="15">
        <v>1481572.43</v>
      </c>
      <c r="I1743" s="15" t="s">
        <v>14</v>
      </c>
      <c r="J1743" s="15" t="s">
        <v>15</v>
      </c>
      <c r="K1743" s="1" t="str">
        <f t="shared" si="93"/>
        <v/>
      </c>
      <c r="L1743" s="1" t="e">
        <f ca="1">IF(AND(K1743&lt;&gt; "", COUNTIF(SAP!#REF!,K1743)&gt;0),"Matched", "")</f>
        <v>#REF!</v>
      </c>
      <c r="M1743" s="1" t="str">
        <f t="shared" si="91"/>
        <v/>
      </c>
      <c r="N1743" s="1" t="e">
        <f ca="1">IF(AND(M1743&lt;&gt; "", COUNTIF(SAP!#REF!,M1743)&gt;0),"Matched", "")</f>
        <v>#REF!</v>
      </c>
      <c r="O1743" s="1" t="str">
        <f t="shared" si="92"/>
        <v/>
      </c>
      <c r="P1743" s="1" t="e">
        <f ca="1">IF(AND(O1743&lt;&gt; "", COUNTIF(SAP!#REF!,O1743)&gt;0),"Matched", "")</f>
        <v>#REF!</v>
      </c>
      <c r="R1743" s="1" t="e">
        <f ca="1">IF(AND(Q1743&lt;&gt; "", COUNTIF(SAP!#REF!,Q1743)&gt;0),"Matched", "")</f>
        <v>#REF!</v>
      </c>
      <c r="S1743" s="1" t="str">
        <f ca="1">IF(D1743="AD","Logic5"&amp;"_"&amp;TEXT(C1743,"dd.mm.yyyy") &amp;"_"&amp; 709.22,"")</f>
        <v>Logic5_11.02.2020_709.22</v>
      </c>
      <c r="T1743" s="1" t="e">
        <f ca="1">IF(AND(S1743&lt;&gt; "", COUNTIF(SAP!#REF!,S1743)&gt;0),"Matched", "")</f>
        <v>#REF!</v>
      </c>
    </row>
    <row r="1744" spans="1:20">
      <c r="A1744" s="9">
        <v>11563327</v>
      </c>
      <c r="B1744" s="10">
        <v>43872</v>
      </c>
      <c r="C1744" s="10">
        <v>43872</v>
      </c>
      <c r="D1744" s="11" t="s">
        <v>13</v>
      </c>
      <c r="E1744" s="11">
        <v>0</v>
      </c>
      <c r="F1744" s="11">
        <v>29.26</v>
      </c>
      <c r="G1744" s="11">
        <v>0</v>
      </c>
      <c r="H1744" s="11">
        <v>1481543.17</v>
      </c>
      <c r="I1744" s="11" t="s">
        <v>14</v>
      </c>
      <c r="J1744" s="11" t="s">
        <v>15</v>
      </c>
      <c r="K1744" s="1" t="str">
        <f t="shared" si="93"/>
        <v/>
      </c>
      <c r="L1744" s="1" t="e">
        <f ca="1">IF(AND(K1744&lt;&gt; "", COUNTIF(SAP!#REF!,K1744)&gt;0),"Matched", "")</f>
        <v>#REF!</v>
      </c>
      <c r="M1744" s="1" t="str">
        <f t="shared" si="91"/>
        <v/>
      </c>
      <c r="N1744" s="1" t="e">
        <f ca="1">IF(AND(M1744&lt;&gt; "", COUNTIF(SAP!#REF!,M1744)&gt;0),"Matched", "")</f>
        <v>#REF!</v>
      </c>
      <c r="O1744" s="1" t="str">
        <f t="shared" si="92"/>
        <v/>
      </c>
      <c r="P1744" s="1" t="e">
        <f ca="1">IF(AND(O1744&lt;&gt; "", COUNTIF(SAP!#REF!,O1744)&gt;0),"Matched", "")</f>
        <v>#REF!</v>
      </c>
      <c r="R1744" s="1" t="e">
        <f ca="1">IF(AND(Q1744&lt;&gt; "", COUNTIF(SAP!#REF!,Q1744)&gt;0),"Matched", "")</f>
        <v>#REF!</v>
      </c>
      <c r="S1744" s="1" t="str">
        <f ca="1">IF(D1744="AD","Logic5"&amp;"_"&amp;TEXT(C1744,"dd.mm.yyyy") &amp;"_"&amp; 709.22,"")</f>
        <v>Logic5_11.02.2020_709.22</v>
      </c>
      <c r="T1744" s="1" t="e">
        <f ca="1">IF(AND(S1744&lt;&gt; "", COUNTIF(SAP!#REF!,S1744)&gt;0),"Matched", "")</f>
        <v>#REF!</v>
      </c>
    </row>
    <row r="1745" spans="1:20">
      <c r="A1745" s="13">
        <v>11563327</v>
      </c>
      <c r="B1745" s="14">
        <v>43872</v>
      </c>
      <c r="C1745" s="14">
        <v>43872</v>
      </c>
      <c r="D1745" s="15" t="s">
        <v>13</v>
      </c>
      <c r="E1745" s="15">
        <v>0</v>
      </c>
      <c r="F1745" s="15">
        <v>32.299999999999997</v>
      </c>
      <c r="G1745" s="15">
        <v>0</v>
      </c>
      <c r="H1745" s="15">
        <v>1481510.87</v>
      </c>
      <c r="I1745" s="15" t="s">
        <v>14</v>
      </c>
      <c r="J1745" s="15" t="s">
        <v>15</v>
      </c>
      <c r="K1745" s="1" t="str">
        <f t="shared" si="93"/>
        <v/>
      </c>
      <c r="L1745" s="1" t="e">
        <f ca="1">IF(AND(K1745&lt;&gt; "", COUNTIF(SAP!#REF!,K1745)&gt;0),"Matched", "")</f>
        <v>#REF!</v>
      </c>
      <c r="M1745" s="1" t="str">
        <f t="shared" si="91"/>
        <v/>
      </c>
      <c r="N1745" s="1" t="e">
        <f ca="1">IF(AND(M1745&lt;&gt; "", COUNTIF(SAP!#REF!,M1745)&gt;0),"Matched", "")</f>
        <v>#REF!</v>
      </c>
      <c r="O1745" s="1" t="str">
        <f t="shared" si="92"/>
        <v/>
      </c>
      <c r="P1745" s="1" t="e">
        <f ca="1">IF(AND(O1745&lt;&gt; "", COUNTIF(SAP!#REF!,O1745)&gt;0),"Matched", "")</f>
        <v>#REF!</v>
      </c>
      <c r="R1745" s="1" t="e">
        <f ca="1">IF(AND(Q1745&lt;&gt; "", COUNTIF(SAP!#REF!,Q1745)&gt;0),"Matched", "")</f>
        <v>#REF!</v>
      </c>
      <c r="S1745" s="1" t="str">
        <f ca="1">IF(D1745="AD","Logic5"&amp;"_"&amp;TEXT(C1745,"dd.mm.yyyy") &amp;"_"&amp; 709.22,"")</f>
        <v>Logic5_11.02.2020_709.22</v>
      </c>
      <c r="T1745" s="1" t="e">
        <f ca="1">IF(AND(S1745&lt;&gt; "", COUNTIF(SAP!#REF!,S1745)&gt;0),"Matched", "")</f>
        <v>#REF!</v>
      </c>
    </row>
    <row r="1746" spans="1:20">
      <c r="A1746" s="9">
        <v>11563327</v>
      </c>
      <c r="B1746" s="10">
        <v>43872</v>
      </c>
      <c r="C1746" s="10">
        <v>43872</v>
      </c>
      <c r="D1746" s="11" t="s">
        <v>13</v>
      </c>
      <c r="E1746" s="11">
        <v>0</v>
      </c>
      <c r="F1746" s="11">
        <v>35.979999999999997</v>
      </c>
      <c r="G1746" s="11">
        <v>0</v>
      </c>
      <c r="H1746" s="11">
        <v>1481474.89</v>
      </c>
      <c r="I1746" s="11" t="s">
        <v>14</v>
      </c>
      <c r="J1746" s="11" t="s">
        <v>15</v>
      </c>
      <c r="K1746" s="1" t="str">
        <f t="shared" si="93"/>
        <v/>
      </c>
      <c r="L1746" s="1" t="e">
        <f ca="1">IF(AND(K1746&lt;&gt; "", COUNTIF(SAP!#REF!,K1746)&gt;0),"Matched", "")</f>
        <v>#REF!</v>
      </c>
      <c r="M1746" s="1" t="str">
        <f t="shared" si="91"/>
        <v/>
      </c>
      <c r="N1746" s="1" t="e">
        <f ca="1">IF(AND(M1746&lt;&gt; "", COUNTIF(SAP!#REF!,M1746)&gt;0),"Matched", "")</f>
        <v>#REF!</v>
      </c>
      <c r="O1746" s="1" t="str">
        <f t="shared" si="92"/>
        <v/>
      </c>
      <c r="P1746" s="1" t="e">
        <f ca="1">IF(AND(O1746&lt;&gt; "", COUNTIF(SAP!#REF!,O1746)&gt;0),"Matched", "")</f>
        <v>#REF!</v>
      </c>
      <c r="R1746" s="1" t="e">
        <f ca="1">IF(AND(Q1746&lt;&gt; "", COUNTIF(SAP!#REF!,Q1746)&gt;0),"Matched", "")</f>
        <v>#REF!</v>
      </c>
      <c r="S1746" s="1" t="str">
        <f ca="1">IF(D1746="AD","Logic5"&amp;"_"&amp;TEXT(C1746,"dd.mm.yyyy") &amp;"_"&amp; 709.22,"")</f>
        <v>Logic5_11.02.2020_709.22</v>
      </c>
      <c r="T1746" s="1" t="e">
        <f ca="1">IF(AND(S1746&lt;&gt; "", COUNTIF(SAP!#REF!,S1746)&gt;0),"Matched", "")</f>
        <v>#REF!</v>
      </c>
    </row>
    <row r="1747" spans="1:20">
      <c r="A1747" s="13">
        <v>11563327</v>
      </c>
      <c r="B1747" s="14">
        <v>43872</v>
      </c>
      <c r="C1747" s="14">
        <v>43872</v>
      </c>
      <c r="D1747" s="15" t="s">
        <v>13</v>
      </c>
      <c r="E1747" s="15">
        <v>0</v>
      </c>
      <c r="F1747" s="15">
        <v>38.97</v>
      </c>
      <c r="G1747" s="15">
        <v>0</v>
      </c>
      <c r="H1747" s="15">
        <v>1481435.92</v>
      </c>
      <c r="I1747" s="15" t="s">
        <v>14</v>
      </c>
      <c r="J1747" s="15" t="s">
        <v>15</v>
      </c>
      <c r="K1747" s="1" t="str">
        <f t="shared" si="93"/>
        <v/>
      </c>
      <c r="L1747" s="1" t="e">
        <f ca="1">IF(AND(K1747&lt;&gt; "", COUNTIF(SAP!#REF!,K1747)&gt;0),"Matched", "")</f>
        <v>#REF!</v>
      </c>
      <c r="M1747" s="1" t="str">
        <f t="shared" si="91"/>
        <v/>
      </c>
      <c r="N1747" s="1" t="e">
        <f ca="1">IF(AND(M1747&lt;&gt; "", COUNTIF(SAP!#REF!,M1747)&gt;0),"Matched", "")</f>
        <v>#REF!</v>
      </c>
      <c r="O1747" s="1" t="str">
        <f t="shared" si="92"/>
        <v/>
      </c>
      <c r="P1747" s="1" t="e">
        <f ca="1">IF(AND(O1747&lt;&gt; "", COUNTIF(SAP!#REF!,O1747)&gt;0),"Matched", "")</f>
        <v>#REF!</v>
      </c>
      <c r="R1747" s="1" t="e">
        <f ca="1">IF(AND(Q1747&lt;&gt; "", COUNTIF(SAP!#REF!,Q1747)&gt;0),"Matched", "")</f>
        <v>#REF!</v>
      </c>
      <c r="S1747" s="1" t="str">
        <f ca="1">IF(D1747="AD","Logic5"&amp;"_"&amp;TEXT(C1747,"dd.mm.yyyy") &amp;"_"&amp; 709.22,"")</f>
        <v>Logic5_11.02.2020_709.22</v>
      </c>
      <c r="T1747" s="1" t="e">
        <f ca="1">IF(AND(S1747&lt;&gt; "", COUNTIF(SAP!#REF!,S1747)&gt;0),"Matched", "")</f>
        <v>#REF!</v>
      </c>
    </row>
    <row r="1748" spans="1:20">
      <c r="A1748" s="9">
        <v>11563327</v>
      </c>
      <c r="B1748" s="10">
        <v>43872</v>
      </c>
      <c r="C1748" s="10">
        <v>43872</v>
      </c>
      <c r="D1748" s="11" t="s">
        <v>13</v>
      </c>
      <c r="E1748" s="11">
        <v>0</v>
      </c>
      <c r="F1748" s="11">
        <v>53.4</v>
      </c>
      <c r="G1748" s="11">
        <v>0</v>
      </c>
      <c r="H1748" s="11">
        <v>1481382.52</v>
      </c>
      <c r="I1748" s="11" t="s">
        <v>14</v>
      </c>
      <c r="J1748" s="11" t="s">
        <v>15</v>
      </c>
      <c r="K1748" s="1" t="str">
        <f t="shared" si="93"/>
        <v/>
      </c>
      <c r="L1748" s="1" t="e">
        <f ca="1">IF(AND(K1748&lt;&gt; "", COUNTIF(SAP!#REF!,K1748)&gt;0),"Matched", "")</f>
        <v>#REF!</v>
      </c>
      <c r="M1748" s="1" t="str">
        <f t="shared" si="91"/>
        <v/>
      </c>
      <c r="N1748" s="1" t="e">
        <f ca="1">IF(AND(M1748&lt;&gt; "", COUNTIF(SAP!#REF!,M1748)&gt;0),"Matched", "")</f>
        <v>#REF!</v>
      </c>
      <c r="O1748" s="1" t="str">
        <f t="shared" si="92"/>
        <v/>
      </c>
      <c r="P1748" s="1" t="e">
        <f ca="1">IF(AND(O1748&lt;&gt; "", COUNTIF(SAP!#REF!,O1748)&gt;0),"Matched", "")</f>
        <v>#REF!</v>
      </c>
      <c r="R1748" s="1" t="e">
        <f ca="1">IF(AND(Q1748&lt;&gt; "", COUNTIF(SAP!#REF!,Q1748)&gt;0),"Matched", "")</f>
        <v>#REF!</v>
      </c>
      <c r="S1748" s="1" t="str">
        <f ca="1">IF(D1748="AD","Logic5"&amp;"_"&amp;TEXT(C1748,"dd.mm.yyyy") &amp;"_"&amp; 709.22,"")</f>
        <v>Logic5_11.02.2020_709.22</v>
      </c>
      <c r="T1748" s="1" t="e">
        <f ca="1">IF(AND(S1748&lt;&gt; "", COUNTIF(SAP!#REF!,S1748)&gt;0),"Matched", "")</f>
        <v>#REF!</v>
      </c>
    </row>
    <row r="1749" spans="1:20">
      <c r="A1749" s="13">
        <v>11563327</v>
      </c>
      <c r="B1749" s="14">
        <v>43872</v>
      </c>
      <c r="C1749" s="14">
        <v>43872</v>
      </c>
      <c r="D1749" s="15" t="s">
        <v>13</v>
      </c>
      <c r="E1749" s="15">
        <v>0</v>
      </c>
      <c r="F1749" s="15">
        <v>61.82</v>
      </c>
      <c r="G1749" s="15">
        <v>0</v>
      </c>
      <c r="H1749" s="15">
        <v>1481320.7</v>
      </c>
      <c r="I1749" s="15" t="s">
        <v>14</v>
      </c>
      <c r="J1749" s="15" t="s">
        <v>15</v>
      </c>
      <c r="K1749" s="1" t="str">
        <f t="shared" si="93"/>
        <v/>
      </c>
      <c r="L1749" s="1" t="e">
        <f ca="1">IF(AND(K1749&lt;&gt; "", COUNTIF(SAP!#REF!,K1749)&gt;0),"Matched", "")</f>
        <v>#REF!</v>
      </c>
      <c r="M1749" s="1" t="str">
        <f t="shared" si="91"/>
        <v/>
      </c>
      <c r="N1749" s="1" t="e">
        <f ca="1">IF(AND(M1749&lt;&gt; "", COUNTIF(SAP!#REF!,M1749)&gt;0),"Matched", "")</f>
        <v>#REF!</v>
      </c>
      <c r="O1749" s="1" t="str">
        <f t="shared" si="92"/>
        <v/>
      </c>
      <c r="P1749" s="1" t="e">
        <f ca="1">IF(AND(O1749&lt;&gt; "", COUNTIF(SAP!#REF!,O1749)&gt;0),"Matched", "")</f>
        <v>#REF!</v>
      </c>
      <c r="R1749" s="1" t="e">
        <f ca="1">IF(AND(Q1749&lt;&gt; "", COUNTIF(SAP!#REF!,Q1749)&gt;0),"Matched", "")</f>
        <v>#REF!</v>
      </c>
      <c r="S1749" s="1" t="str">
        <f ca="1">IF(D1749="AD","Logic5"&amp;"_"&amp;TEXT(C1749,"dd.mm.yyyy") &amp;"_"&amp; 709.22,"")</f>
        <v>Logic5_11.02.2020_709.22</v>
      </c>
      <c r="T1749" s="1" t="e">
        <f ca="1">IF(AND(S1749&lt;&gt; "", COUNTIF(SAP!#REF!,S1749)&gt;0),"Matched", "")</f>
        <v>#REF!</v>
      </c>
    </row>
    <row r="1750" spans="1:20">
      <c r="A1750" s="9">
        <v>11563327</v>
      </c>
      <c r="B1750" s="10">
        <v>43872</v>
      </c>
      <c r="C1750" s="10">
        <v>43872</v>
      </c>
      <c r="D1750" s="11" t="s">
        <v>13</v>
      </c>
      <c r="E1750" s="11">
        <v>0</v>
      </c>
      <c r="F1750" s="11">
        <v>89.11</v>
      </c>
      <c r="G1750" s="11">
        <v>0</v>
      </c>
      <c r="H1750" s="11">
        <v>1481231.59</v>
      </c>
      <c r="I1750" s="11" t="s">
        <v>14</v>
      </c>
      <c r="J1750" s="11" t="s">
        <v>15</v>
      </c>
      <c r="K1750" s="1" t="str">
        <f t="shared" si="93"/>
        <v/>
      </c>
      <c r="L1750" s="1" t="e">
        <f ca="1">IF(AND(K1750&lt;&gt; "", COUNTIF(SAP!#REF!,K1750)&gt;0),"Matched", "")</f>
        <v>#REF!</v>
      </c>
      <c r="M1750" s="1" t="str">
        <f t="shared" si="91"/>
        <v/>
      </c>
      <c r="N1750" s="1" t="e">
        <f ca="1">IF(AND(M1750&lt;&gt; "", COUNTIF(SAP!#REF!,M1750)&gt;0),"Matched", "")</f>
        <v>#REF!</v>
      </c>
      <c r="O1750" s="1" t="str">
        <f t="shared" si="92"/>
        <v/>
      </c>
      <c r="P1750" s="1" t="e">
        <f ca="1">IF(AND(O1750&lt;&gt; "", COUNTIF(SAP!#REF!,O1750)&gt;0),"Matched", "")</f>
        <v>#REF!</v>
      </c>
      <c r="R1750" s="1" t="e">
        <f ca="1">IF(AND(Q1750&lt;&gt; "", COUNTIF(SAP!#REF!,Q1750)&gt;0),"Matched", "")</f>
        <v>#REF!</v>
      </c>
      <c r="S1750" s="1" t="str">
        <f ca="1">IF(D1750="AD","Logic5"&amp;"_"&amp;TEXT(C1750,"dd.mm.yyyy") &amp;"_"&amp; 709.22,"")</f>
        <v>Logic5_11.02.2020_709.22</v>
      </c>
      <c r="T1750" s="1" t="e">
        <f ca="1">IF(AND(S1750&lt;&gt; "", COUNTIF(SAP!#REF!,S1750)&gt;0),"Matched", "")</f>
        <v>#REF!</v>
      </c>
    </row>
    <row r="1751" spans="1:20">
      <c r="A1751" s="13">
        <v>11563327</v>
      </c>
      <c r="B1751" s="14">
        <v>43872</v>
      </c>
      <c r="C1751" s="14">
        <v>43872</v>
      </c>
      <c r="D1751" s="15" t="s">
        <v>13</v>
      </c>
      <c r="E1751" s="15">
        <v>0</v>
      </c>
      <c r="F1751" s="15">
        <v>111.23</v>
      </c>
      <c r="G1751" s="15">
        <v>0</v>
      </c>
      <c r="H1751" s="15">
        <v>1481120.36</v>
      </c>
      <c r="I1751" s="15" t="s">
        <v>14</v>
      </c>
      <c r="J1751" s="15" t="s">
        <v>15</v>
      </c>
      <c r="K1751" s="1" t="str">
        <f t="shared" si="93"/>
        <v/>
      </c>
      <c r="L1751" s="1" t="e">
        <f ca="1">IF(AND(K1751&lt;&gt; "", COUNTIF(SAP!#REF!,K1751)&gt;0),"Matched", "")</f>
        <v>#REF!</v>
      </c>
      <c r="M1751" s="1" t="str">
        <f t="shared" si="91"/>
        <v/>
      </c>
      <c r="N1751" s="1" t="e">
        <f ca="1">IF(AND(M1751&lt;&gt; "", COUNTIF(SAP!#REF!,M1751)&gt;0),"Matched", "")</f>
        <v>#REF!</v>
      </c>
      <c r="O1751" s="1" t="str">
        <f t="shared" si="92"/>
        <v/>
      </c>
      <c r="P1751" s="1" t="e">
        <f ca="1">IF(AND(O1751&lt;&gt; "", COUNTIF(SAP!#REF!,O1751)&gt;0),"Matched", "")</f>
        <v>#REF!</v>
      </c>
      <c r="R1751" s="1" t="e">
        <f ca="1">IF(AND(Q1751&lt;&gt; "", COUNTIF(SAP!#REF!,Q1751)&gt;0),"Matched", "")</f>
        <v>#REF!</v>
      </c>
      <c r="S1751" s="1" t="str">
        <f ca="1">IF(D1751="AD","Logic5"&amp;"_"&amp;TEXT(C1751,"dd.mm.yyyy") &amp;"_"&amp; 709.22,"")</f>
        <v>Logic5_11.02.2020_709.22</v>
      </c>
      <c r="T1751" s="1" t="e">
        <f ca="1">IF(AND(S1751&lt;&gt; "", COUNTIF(SAP!#REF!,S1751)&gt;0),"Matched", "")</f>
        <v>#REF!</v>
      </c>
    </row>
    <row r="1752" spans="1:20">
      <c r="A1752" s="9">
        <v>11563327</v>
      </c>
      <c r="B1752" s="10">
        <v>43872</v>
      </c>
      <c r="C1752" s="10">
        <v>43872</v>
      </c>
      <c r="D1752" s="11" t="s">
        <v>13</v>
      </c>
      <c r="E1752" s="11">
        <v>0</v>
      </c>
      <c r="F1752" s="11">
        <v>113</v>
      </c>
      <c r="G1752" s="11">
        <v>0</v>
      </c>
      <c r="H1752" s="11">
        <v>1481007.36</v>
      </c>
      <c r="I1752" s="11" t="s">
        <v>14</v>
      </c>
      <c r="J1752" s="11" t="s">
        <v>15</v>
      </c>
      <c r="K1752" s="1" t="str">
        <f t="shared" si="93"/>
        <v/>
      </c>
      <c r="L1752" s="1" t="e">
        <f ca="1">IF(AND(K1752&lt;&gt; "", COUNTIF(SAP!#REF!,K1752)&gt;0),"Matched", "")</f>
        <v>#REF!</v>
      </c>
      <c r="M1752" s="1" t="str">
        <f t="shared" si="91"/>
        <v/>
      </c>
      <c r="N1752" s="1" t="e">
        <f ca="1">IF(AND(M1752&lt;&gt; "", COUNTIF(SAP!#REF!,M1752)&gt;0),"Matched", "")</f>
        <v>#REF!</v>
      </c>
      <c r="O1752" s="1" t="str">
        <f t="shared" si="92"/>
        <v/>
      </c>
      <c r="P1752" s="1" t="e">
        <f ca="1">IF(AND(O1752&lt;&gt; "", COUNTIF(SAP!#REF!,O1752)&gt;0),"Matched", "")</f>
        <v>#REF!</v>
      </c>
      <c r="R1752" s="1" t="e">
        <f ca="1">IF(AND(Q1752&lt;&gt; "", COUNTIF(SAP!#REF!,Q1752)&gt;0),"Matched", "")</f>
        <v>#REF!</v>
      </c>
      <c r="S1752" s="1" t="str">
        <f ca="1">IF(D1752="AD","Logic5"&amp;"_"&amp;TEXT(C1752,"dd.mm.yyyy") &amp;"_"&amp; 709.22,"")</f>
        <v>Logic5_11.02.2020_709.22</v>
      </c>
      <c r="T1752" s="1" t="e">
        <f ca="1">IF(AND(S1752&lt;&gt; "", COUNTIF(SAP!#REF!,S1752)&gt;0),"Matched", "")</f>
        <v>#REF!</v>
      </c>
    </row>
    <row r="1753" spans="1:20">
      <c r="A1753" s="13">
        <v>11563327</v>
      </c>
      <c r="B1753" s="14">
        <v>43872</v>
      </c>
      <c r="C1753" s="14">
        <v>43872</v>
      </c>
      <c r="D1753" s="15" t="s">
        <v>16</v>
      </c>
      <c r="E1753" s="15">
        <v>0</v>
      </c>
      <c r="F1753" s="15">
        <v>1481007.36</v>
      </c>
      <c r="G1753" s="15">
        <v>0</v>
      </c>
      <c r="H1753" s="15">
        <v>0</v>
      </c>
      <c r="I1753" s="15" t="s">
        <v>17</v>
      </c>
      <c r="J1753" s="15" t="s">
        <v>18</v>
      </c>
      <c r="K1753" s="1" t="str">
        <f t="shared" si="93"/>
        <v>Logic1_02_1481007.36</v>
      </c>
      <c r="L1753" s="1" t="e">
        <f ca="1">IF(AND(K1753&lt;&gt; "", COUNTIF(SAP!#REF!,K1753)&gt;0),"Matched", "")</f>
        <v>#REF!</v>
      </c>
    </row>
    <row r="1754" spans="1:20">
      <c r="A1754" s="9">
        <v>11563327</v>
      </c>
      <c r="B1754" s="10">
        <v>43873</v>
      </c>
      <c r="C1754" s="10">
        <v>43873</v>
      </c>
      <c r="D1754" s="11" t="s">
        <v>10</v>
      </c>
      <c r="E1754" s="11">
        <v>0</v>
      </c>
      <c r="F1754" s="11">
        <v>0</v>
      </c>
      <c r="G1754" s="11">
        <v>300</v>
      </c>
      <c r="H1754" s="11">
        <v>300</v>
      </c>
      <c r="I1754" s="11" t="s">
        <v>11</v>
      </c>
      <c r="J1754" s="11" t="s">
        <v>12</v>
      </c>
      <c r="K1754" s="1" t="str">
        <f t="shared" si="93"/>
        <v/>
      </c>
      <c r="L1754" s="1" t="e">
        <f ca="1">IF(AND(K1754&lt;&gt; "", COUNTIF(SAP!#REF!,K1754)&gt;0),"Matched", "")</f>
        <v>#REF!</v>
      </c>
      <c r="M1754" s="1" t="str">
        <f t="shared" ref="M1754:M1817" si="94">IF(D1754="TR","Logic2"&amp;"_"&amp;TEXT(C1754,"dd.mm.yyyy") &amp;"_"&amp; F1754,"")</f>
        <v/>
      </c>
      <c r="N1754" s="1" t="e">
        <f ca="1">IF(AND(M1754&lt;&gt; "", COUNTIF(SAP!#REF!,M1754)&gt;0),"Matched", "")</f>
        <v>#REF!</v>
      </c>
      <c r="O1754" s="1" t="str">
        <f t="shared" ref="O1754:O1817" si="95">IF(D1754="AF","Logic3"&amp;"_"&amp;G1754,"")</f>
        <v/>
      </c>
      <c r="P1754" s="1" t="e">
        <f ca="1">IF(AND(O1754&lt;&gt; "", COUNTIF(SAP!#REF!,O1754)&gt;0),"Matched", "")</f>
        <v>#REF!</v>
      </c>
      <c r="Q1754" s="1" t="str">
        <f ca="1">IF(D1754="AC","Logic4"&amp;"_"&amp;TEXT(C1754,"dd.mm.yyyy") &amp;"_"&amp; 1703235.98,"")</f>
        <v>Logic4_12.02.2020_1703235.98</v>
      </c>
      <c r="R1754" s="1" t="e">
        <f ca="1">IF(AND(Q1754&lt;&gt; "", COUNTIF(SAP!#REF!,Q1754)&gt;0),"Matched", "")</f>
        <v>#REF!</v>
      </c>
    </row>
    <row r="1755" spans="1:20">
      <c r="A1755" s="13">
        <v>11563327</v>
      </c>
      <c r="B1755" s="14">
        <v>43873</v>
      </c>
      <c r="C1755" s="14">
        <v>43873</v>
      </c>
      <c r="D1755" s="15" t="s">
        <v>10</v>
      </c>
      <c r="E1755" s="15">
        <v>0</v>
      </c>
      <c r="F1755" s="15">
        <v>0</v>
      </c>
      <c r="G1755" s="15">
        <v>700</v>
      </c>
      <c r="H1755" s="15">
        <v>1000</v>
      </c>
      <c r="I1755" s="15" t="s">
        <v>11</v>
      </c>
      <c r="J1755" s="15" t="s">
        <v>12</v>
      </c>
      <c r="K1755" s="1" t="str">
        <f t="shared" si="93"/>
        <v/>
      </c>
      <c r="L1755" s="1" t="e">
        <f ca="1">IF(AND(K1755&lt;&gt; "", COUNTIF(SAP!#REF!,K1755)&gt;0),"Matched", "")</f>
        <v>#REF!</v>
      </c>
      <c r="M1755" s="1" t="str">
        <f t="shared" si="94"/>
        <v/>
      </c>
      <c r="N1755" s="1" t="e">
        <f ca="1">IF(AND(M1755&lt;&gt; "", COUNTIF(SAP!#REF!,M1755)&gt;0),"Matched", "")</f>
        <v>#REF!</v>
      </c>
      <c r="O1755" s="1" t="str">
        <f t="shared" si="95"/>
        <v/>
      </c>
      <c r="P1755" s="1" t="e">
        <f ca="1">IF(AND(O1755&lt;&gt; "", COUNTIF(SAP!#REF!,O1755)&gt;0),"Matched", "")</f>
        <v>#REF!</v>
      </c>
      <c r="Q1755" s="1" t="str">
        <f ca="1">IF(D1755="AC","Logic4"&amp;"_"&amp;TEXT(C1755,"dd.mm.yyyy") &amp;"_"&amp; 1703235.98,"")</f>
        <v>Logic4_12.02.2020_1703235.98</v>
      </c>
      <c r="R1755" s="1" t="e">
        <f ca="1">IF(AND(Q1755&lt;&gt; "", COUNTIF(SAP!#REF!,Q1755)&gt;0),"Matched", "")</f>
        <v>#REF!</v>
      </c>
    </row>
    <row r="1756" spans="1:20">
      <c r="A1756" s="9">
        <v>11563327</v>
      </c>
      <c r="B1756" s="10">
        <v>43873</v>
      </c>
      <c r="C1756" s="10">
        <v>43873</v>
      </c>
      <c r="D1756" s="11" t="s">
        <v>10</v>
      </c>
      <c r="E1756" s="11">
        <v>0</v>
      </c>
      <c r="F1756" s="11">
        <v>0</v>
      </c>
      <c r="G1756" s="11">
        <v>870</v>
      </c>
      <c r="H1756" s="11">
        <v>1870</v>
      </c>
      <c r="I1756" s="11" t="s">
        <v>11</v>
      </c>
      <c r="J1756" s="11" t="s">
        <v>12</v>
      </c>
      <c r="K1756" s="1" t="str">
        <f t="shared" si="93"/>
        <v/>
      </c>
      <c r="L1756" s="1" t="e">
        <f ca="1">IF(AND(K1756&lt;&gt; "", COUNTIF(SAP!#REF!,K1756)&gt;0),"Matched", "")</f>
        <v>#REF!</v>
      </c>
      <c r="M1756" s="1" t="str">
        <f t="shared" si="94"/>
        <v/>
      </c>
      <c r="N1756" s="1" t="e">
        <f ca="1">IF(AND(M1756&lt;&gt; "", COUNTIF(SAP!#REF!,M1756)&gt;0),"Matched", "")</f>
        <v>#REF!</v>
      </c>
      <c r="O1756" s="1" t="str">
        <f t="shared" si="95"/>
        <v/>
      </c>
      <c r="P1756" s="1" t="e">
        <f ca="1">IF(AND(O1756&lt;&gt; "", COUNTIF(SAP!#REF!,O1756)&gt;0),"Matched", "")</f>
        <v>#REF!</v>
      </c>
      <c r="Q1756" s="1" t="str">
        <f ca="1">IF(D1756="AC","Logic4"&amp;"_"&amp;TEXT(C1756,"dd.mm.yyyy") &amp;"_"&amp; 1703235.98,"")</f>
        <v>Logic4_12.02.2020_1703235.98</v>
      </c>
      <c r="R1756" s="1" t="e">
        <f ca="1">IF(AND(Q1756&lt;&gt; "", COUNTIF(SAP!#REF!,Q1756)&gt;0),"Matched", "")</f>
        <v>#REF!</v>
      </c>
    </row>
    <row r="1757" spans="1:20">
      <c r="A1757" s="13">
        <v>11563327</v>
      </c>
      <c r="B1757" s="14">
        <v>43873</v>
      </c>
      <c r="C1757" s="14">
        <v>43873</v>
      </c>
      <c r="D1757" s="15" t="s">
        <v>10</v>
      </c>
      <c r="E1757" s="15">
        <v>0</v>
      </c>
      <c r="F1757" s="15">
        <v>0</v>
      </c>
      <c r="G1757" s="15">
        <v>890</v>
      </c>
      <c r="H1757" s="15">
        <v>2760</v>
      </c>
      <c r="I1757" s="15" t="s">
        <v>11</v>
      </c>
      <c r="J1757" s="15" t="s">
        <v>12</v>
      </c>
      <c r="K1757" s="1" t="str">
        <f t="shared" si="93"/>
        <v/>
      </c>
      <c r="L1757" s="1" t="e">
        <f ca="1">IF(AND(K1757&lt;&gt; "", COUNTIF(SAP!#REF!,K1757)&gt;0),"Matched", "")</f>
        <v>#REF!</v>
      </c>
      <c r="M1757" s="1" t="str">
        <f t="shared" si="94"/>
        <v/>
      </c>
      <c r="N1757" s="1" t="e">
        <f ca="1">IF(AND(M1757&lt;&gt; "", COUNTIF(SAP!#REF!,M1757)&gt;0),"Matched", "")</f>
        <v>#REF!</v>
      </c>
      <c r="O1757" s="1" t="str">
        <f t="shared" si="95"/>
        <v/>
      </c>
      <c r="P1757" s="1" t="e">
        <f ca="1">IF(AND(O1757&lt;&gt; "", COUNTIF(SAP!#REF!,O1757)&gt;0),"Matched", "")</f>
        <v>#REF!</v>
      </c>
      <c r="Q1757" s="1" t="str">
        <f ca="1">IF(D1757="AC","Logic4"&amp;"_"&amp;TEXT(C1757,"dd.mm.yyyy") &amp;"_"&amp; 1703235.98,"")</f>
        <v>Logic4_12.02.2020_1703235.98</v>
      </c>
      <c r="R1757" s="1" t="e">
        <f ca="1">IF(AND(Q1757&lt;&gt; "", COUNTIF(SAP!#REF!,Q1757)&gt;0),"Matched", "")</f>
        <v>#REF!</v>
      </c>
    </row>
    <row r="1758" spans="1:20">
      <c r="A1758" s="9">
        <v>11563327</v>
      </c>
      <c r="B1758" s="10">
        <v>43873</v>
      </c>
      <c r="C1758" s="10">
        <v>43873</v>
      </c>
      <c r="D1758" s="11" t="s">
        <v>10</v>
      </c>
      <c r="E1758" s="11">
        <v>0</v>
      </c>
      <c r="F1758" s="11">
        <v>0</v>
      </c>
      <c r="G1758" s="11">
        <v>950</v>
      </c>
      <c r="H1758" s="11">
        <v>3710</v>
      </c>
      <c r="I1758" s="11" t="s">
        <v>11</v>
      </c>
      <c r="J1758" s="11" t="s">
        <v>12</v>
      </c>
      <c r="K1758" s="1" t="str">
        <f t="shared" si="93"/>
        <v/>
      </c>
      <c r="L1758" s="1" t="e">
        <f ca="1">IF(AND(K1758&lt;&gt; "", COUNTIF(SAP!#REF!,K1758)&gt;0),"Matched", "")</f>
        <v>#REF!</v>
      </c>
      <c r="M1758" s="1" t="str">
        <f t="shared" si="94"/>
        <v/>
      </c>
      <c r="N1758" s="1" t="e">
        <f ca="1">IF(AND(M1758&lt;&gt; "", COUNTIF(SAP!#REF!,M1758)&gt;0),"Matched", "")</f>
        <v>#REF!</v>
      </c>
      <c r="O1758" s="1" t="str">
        <f t="shared" si="95"/>
        <v/>
      </c>
      <c r="P1758" s="1" t="e">
        <f ca="1">IF(AND(O1758&lt;&gt; "", COUNTIF(SAP!#REF!,O1758)&gt;0),"Matched", "")</f>
        <v>#REF!</v>
      </c>
      <c r="Q1758" s="1" t="str">
        <f ca="1">IF(D1758="AC","Logic4"&amp;"_"&amp;TEXT(C1758,"dd.mm.yyyy") &amp;"_"&amp; 1703235.98,"")</f>
        <v>Logic4_12.02.2020_1703235.98</v>
      </c>
      <c r="R1758" s="1" t="e">
        <f ca="1">IF(AND(Q1758&lt;&gt; "", COUNTIF(SAP!#REF!,Q1758)&gt;0),"Matched", "")</f>
        <v>#REF!</v>
      </c>
    </row>
    <row r="1759" spans="1:20">
      <c r="A1759" s="13">
        <v>11563327</v>
      </c>
      <c r="B1759" s="14">
        <v>43873</v>
      </c>
      <c r="C1759" s="14">
        <v>43873</v>
      </c>
      <c r="D1759" s="15" t="s">
        <v>10</v>
      </c>
      <c r="E1759" s="15">
        <v>0</v>
      </c>
      <c r="F1759" s="15">
        <v>0</v>
      </c>
      <c r="G1759" s="15">
        <v>950</v>
      </c>
      <c r="H1759" s="15">
        <v>4660</v>
      </c>
      <c r="I1759" s="15" t="s">
        <v>11</v>
      </c>
      <c r="J1759" s="15" t="s">
        <v>12</v>
      </c>
      <c r="K1759" s="1" t="str">
        <f t="shared" si="93"/>
        <v/>
      </c>
      <c r="L1759" s="1" t="e">
        <f ca="1">IF(AND(K1759&lt;&gt; "", COUNTIF(SAP!#REF!,K1759)&gt;0),"Matched", "")</f>
        <v>#REF!</v>
      </c>
      <c r="M1759" s="1" t="str">
        <f t="shared" si="94"/>
        <v/>
      </c>
      <c r="N1759" s="1" t="e">
        <f ca="1">IF(AND(M1759&lt;&gt; "", COUNTIF(SAP!#REF!,M1759)&gt;0),"Matched", "")</f>
        <v>#REF!</v>
      </c>
      <c r="O1759" s="1" t="str">
        <f t="shared" si="95"/>
        <v/>
      </c>
      <c r="P1759" s="1" t="e">
        <f ca="1">IF(AND(O1759&lt;&gt; "", COUNTIF(SAP!#REF!,O1759)&gt;0),"Matched", "")</f>
        <v>#REF!</v>
      </c>
      <c r="Q1759" s="1" t="str">
        <f ca="1">IF(D1759="AC","Logic4"&amp;"_"&amp;TEXT(C1759,"dd.mm.yyyy") &amp;"_"&amp; 1703235.98,"")</f>
        <v>Logic4_12.02.2020_1703235.98</v>
      </c>
      <c r="R1759" s="1" t="e">
        <f ca="1">IF(AND(Q1759&lt;&gt; "", COUNTIF(SAP!#REF!,Q1759)&gt;0),"Matched", "")</f>
        <v>#REF!</v>
      </c>
    </row>
    <row r="1760" spans="1:20">
      <c r="A1760" s="9">
        <v>11563327</v>
      </c>
      <c r="B1760" s="10">
        <v>43873</v>
      </c>
      <c r="C1760" s="10">
        <v>43873</v>
      </c>
      <c r="D1760" s="11" t="s">
        <v>10</v>
      </c>
      <c r="E1760" s="11">
        <v>0</v>
      </c>
      <c r="F1760" s="11">
        <v>0</v>
      </c>
      <c r="G1760" s="11">
        <v>970</v>
      </c>
      <c r="H1760" s="11">
        <v>5630</v>
      </c>
      <c r="I1760" s="11" t="s">
        <v>11</v>
      </c>
      <c r="J1760" s="11" t="s">
        <v>12</v>
      </c>
      <c r="K1760" s="1" t="str">
        <f t="shared" si="93"/>
        <v/>
      </c>
      <c r="L1760" s="1" t="e">
        <f ca="1">IF(AND(K1760&lt;&gt; "", COUNTIF(SAP!#REF!,K1760)&gt;0),"Matched", "")</f>
        <v>#REF!</v>
      </c>
      <c r="M1760" s="1" t="str">
        <f t="shared" si="94"/>
        <v/>
      </c>
      <c r="N1760" s="1" t="e">
        <f ca="1">IF(AND(M1760&lt;&gt; "", COUNTIF(SAP!#REF!,M1760)&gt;0),"Matched", "")</f>
        <v>#REF!</v>
      </c>
      <c r="O1760" s="1" t="str">
        <f t="shared" si="95"/>
        <v/>
      </c>
      <c r="P1760" s="1" t="e">
        <f ca="1">IF(AND(O1760&lt;&gt; "", COUNTIF(SAP!#REF!,O1760)&gt;0),"Matched", "")</f>
        <v>#REF!</v>
      </c>
      <c r="Q1760" s="1" t="str">
        <f ca="1">IF(D1760="AC","Logic4"&amp;"_"&amp;TEXT(C1760,"dd.mm.yyyy") &amp;"_"&amp; 1703235.98,"")</f>
        <v>Logic4_12.02.2020_1703235.98</v>
      </c>
      <c r="R1760" s="1" t="e">
        <f ca="1">IF(AND(Q1760&lt;&gt; "", COUNTIF(SAP!#REF!,Q1760)&gt;0),"Matched", "")</f>
        <v>#REF!</v>
      </c>
    </row>
    <row r="1761" spans="1:18">
      <c r="A1761" s="13">
        <v>11563327</v>
      </c>
      <c r="B1761" s="14">
        <v>43873</v>
      </c>
      <c r="C1761" s="14">
        <v>43873</v>
      </c>
      <c r="D1761" s="15" t="s">
        <v>10</v>
      </c>
      <c r="E1761" s="15">
        <v>0</v>
      </c>
      <c r="F1761" s="15">
        <v>0</v>
      </c>
      <c r="G1761" s="15">
        <v>1000</v>
      </c>
      <c r="H1761" s="15">
        <v>6630</v>
      </c>
      <c r="I1761" s="15" t="s">
        <v>11</v>
      </c>
      <c r="J1761" s="15" t="s">
        <v>12</v>
      </c>
      <c r="K1761" s="1" t="str">
        <f t="shared" si="93"/>
        <v/>
      </c>
      <c r="L1761" s="1" t="e">
        <f ca="1">IF(AND(K1761&lt;&gt; "", COUNTIF(SAP!#REF!,K1761)&gt;0),"Matched", "")</f>
        <v>#REF!</v>
      </c>
      <c r="M1761" s="1" t="str">
        <f t="shared" si="94"/>
        <v/>
      </c>
      <c r="N1761" s="1" t="e">
        <f ca="1">IF(AND(M1761&lt;&gt; "", COUNTIF(SAP!#REF!,M1761)&gt;0),"Matched", "")</f>
        <v>#REF!</v>
      </c>
      <c r="O1761" s="1" t="str">
        <f t="shared" si="95"/>
        <v/>
      </c>
      <c r="P1761" s="1" t="e">
        <f ca="1">IF(AND(O1761&lt;&gt; "", COUNTIF(SAP!#REF!,O1761)&gt;0),"Matched", "")</f>
        <v>#REF!</v>
      </c>
      <c r="Q1761" s="1" t="str">
        <f ca="1">IF(D1761="AC","Logic4"&amp;"_"&amp;TEXT(C1761,"dd.mm.yyyy") &amp;"_"&amp; 1703235.98,"")</f>
        <v>Logic4_12.02.2020_1703235.98</v>
      </c>
      <c r="R1761" s="1" t="e">
        <f ca="1">IF(AND(Q1761&lt;&gt; "", COUNTIF(SAP!#REF!,Q1761)&gt;0),"Matched", "")</f>
        <v>#REF!</v>
      </c>
    </row>
    <row r="1762" spans="1:18">
      <c r="A1762" s="9">
        <v>11563327</v>
      </c>
      <c r="B1762" s="10">
        <v>43873</v>
      </c>
      <c r="C1762" s="10">
        <v>43873</v>
      </c>
      <c r="D1762" s="11" t="s">
        <v>10</v>
      </c>
      <c r="E1762" s="11">
        <v>0</v>
      </c>
      <c r="F1762" s="11">
        <v>0</v>
      </c>
      <c r="G1762" s="11">
        <v>1000</v>
      </c>
      <c r="H1762" s="11">
        <v>7630</v>
      </c>
      <c r="I1762" s="11" t="s">
        <v>11</v>
      </c>
      <c r="J1762" s="11" t="s">
        <v>12</v>
      </c>
      <c r="K1762" s="1" t="str">
        <f t="shared" si="93"/>
        <v/>
      </c>
      <c r="L1762" s="1" t="e">
        <f ca="1">IF(AND(K1762&lt;&gt; "", COUNTIF(SAP!#REF!,K1762)&gt;0),"Matched", "")</f>
        <v>#REF!</v>
      </c>
      <c r="M1762" s="1" t="str">
        <f t="shared" si="94"/>
        <v/>
      </c>
      <c r="N1762" s="1" t="e">
        <f ca="1">IF(AND(M1762&lt;&gt; "", COUNTIF(SAP!#REF!,M1762)&gt;0),"Matched", "")</f>
        <v>#REF!</v>
      </c>
      <c r="O1762" s="1" t="str">
        <f t="shared" si="95"/>
        <v/>
      </c>
      <c r="P1762" s="1" t="e">
        <f ca="1">IF(AND(O1762&lt;&gt; "", COUNTIF(SAP!#REF!,O1762)&gt;0),"Matched", "")</f>
        <v>#REF!</v>
      </c>
      <c r="Q1762" s="1" t="str">
        <f ca="1">IF(D1762="AC","Logic4"&amp;"_"&amp;TEXT(C1762,"dd.mm.yyyy") &amp;"_"&amp; 1703235.98,"")</f>
        <v>Logic4_12.02.2020_1703235.98</v>
      </c>
      <c r="R1762" s="1" t="e">
        <f ca="1">IF(AND(Q1762&lt;&gt; "", COUNTIF(SAP!#REF!,Q1762)&gt;0),"Matched", "")</f>
        <v>#REF!</v>
      </c>
    </row>
    <row r="1763" spans="1:18">
      <c r="A1763" s="13">
        <v>11563327</v>
      </c>
      <c r="B1763" s="14">
        <v>43873</v>
      </c>
      <c r="C1763" s="14">
        <v>43873</v>
      </c>
      <c r="D1763" s="15" t="s">
        <v>10</v>
      </c>
      <c r="E1763" s="15">
        <v>0</v>
      </c>
      <c r="F1763" s="15">
        <v>0</v>
      </c>
      <c r="G1763" s="15">
        <v>1039.5999999999999</v>
      </c>
      <c r="H1763" s="15">
        <v>8669.6</v>
      </c>
      <c r="I1763" s="15" t="s">
        <v>11</v>
      </c>
      <c r="J1763" s="15" t="s">
        <v>12</v>
      </c>
      <c r="K1763" s="1" t="str">
        <f t="shared" si="93"/>
        <v/>
      </c>
      <c r="L1763" s="1" t="e">
        <f ca="1">IF(AND(K1763&lt;&gt; "", COUNTIF(SAP!#REF!,K1763)&gt;0),"Matched", "")</f>
        <v>#REF!</v>
      </c>
      <c r="M1763" s="1" t="str">
        <f t="shared" si="94"/>
        <v/>
      </c>
      <c r="N1763" s="1" t="e">
        <f ca="1">IF(AND(M1763&lt;&gt; "", COUNTIF(SAP!#REF!,M1763)&gt;0),"Matched", "")</f>
        <v>#REF!</v>
      </c>
      <c r="O1763" s="1" t="str">
        <f t="shared" si="95"/>
        <v/>
      </c>
      <c r="P1763" s="1" t="e">
        <f ca="1">IF(AND(O1763&lt;&gt; "", COUNTIF(SAP!#REF!,O1763)&gt;0),"Matched", "")</f>
        <v>#REF!</v>
      </c>
      <c r="Q1763" s="1" t="str">
        <f ca="1">IF(D1763="AC","Logic4"&amp;"_"&amp;TEXT(C1763,"dd.mm.yyyy") &amp;"_"&amp; 1703235.98,"")</f>
        <v>Logic4_12.02.2020_1703235.98</v>
      </c>
      <c r="R1763" s="1" t="e">
        <f ca="1">IF(AND(Q1763&lt;&gt; "", COUNTIF(SAP!#REF!,Q1763)&gt;0),"Matched", "")</f>
        <v>#REF!</v>
      </c>
    </row>
    <row r="1764" spans="1:18">
      <c r="A1764" s="9">
        <v>11563327</v>
      </c>
      <c r="B1764" s="10">
        <v>43873</v>
      </c>
      <c r="C1764" s="10">
        <v>43873</v>
      </c>
      <c r="D1764" s="11" t="s">
        <v>10</v>
      </c>
      <c r="E1764" s="11">
        <v>0</v>
      </c>
      <c r="F1764" s="11">
        <v>0</v>
      </c>
      <c r="G1764" s="11">
        <v>1050</v>
      </c>
      <c r="H1764" s="11">
        <v>9719.6</v>
      </c>
      <c r="I1764" s="11" t="s">
        <v>11</v>
      </c>
      <c r="J1764" s="11" t="s">
        <v>12</v>
      </c>
      <c r="K1764" s="1" t="str">
        <f t="shared" si="93"/>
        <v/>
      </c>
      <c r="L1764" s="1" t="e">
        <f ca="1">IF(AND(K1764&lt;&gt; "", COUNTIF(SAP!#REF!,K1764)&gt;0),"Matched", "")</f>
        <v>#REF!</v>
      </c>
      <c r="M1764" s="1" t="str">
        <f t="shared" si="94"/>
        <v/>
      </c>
      <c r="N1764" s="1" t="e">
        <f ca="1">IF(AND(M1764&lt;&gt; "", COUNTIF(SAP!#REF!,M1764)&gt;0),"Matched", "")</f>
        <v>#REF!</v>
      </c>
      <c r="O1764" s="1" t="str">
        <f t="shared" si="95"/>
        <v/>
      </c>
      <c r="P1764" s="1" t="e">
        <f ca="1">IF(AND(O1764&lt;&gt; "", COUNTIF(SAP!#REF!,O1764)&gt;0),"Matched", "")</f>
        <v>#REF!</v>
      </c>
      <c r="Q1764" s="1" t="str">
        <f ca="1">IF(D1764="AC","Logic4"&amp;"_"&amp;TEXT(C1764,"dd.mm.yyyy") &amp;"_"&amp; 1703235.98,"")</f>
        <v>Logic4_12.02.2020_1703235.98</v>
      </c>
      <c r="R1764" s="1" t="e">
        <f ca="1">IF(AND(Q1764&lt;&gt; "", COUNTIF(SAP!#REF!,Q1764)&gt;0),"Matched", "")</f>
        <v>#REF!</v>
      </c>
    </row>
    <row r="1765" spans="1:18">
      <c r="A1765" s="13">
        <v>11563327</v>
      </c>
      <c r="B1765" s="14">
        <v>43873</v>
      </c>
      <c r="C1765" s="14">
        <v>43873</v>
      </c>
      <c r="D1765" s="15" t="s">
        <v>10</v>
      </c>
      <c r="E1765" s="15">
        <v>0</v>
      </c>
      <c r="F1765" s="15">
        <v>0</v>
      </c>
      <c r="G1765" s="15">
        <v>1180</v>
      </c>
      <c r="H1765" s="15">
        <v>10899.6</v>
      </c>
      <c r="I1765" s="15" t="s">
        <v>11</v>
      </c>
      <c r="J1765" s="15" t="s">
        <v>12</v>
      </c>
      <c r="K1765" s="1" t="str">
        <f t="shared" si="93"/>
        <v/>
      </c>
      <c r="L1765" s="1" t="e">
        <f ca="1">IF(AND(K1765&lt;&gt; "", COUNTIF(SAP!#REF!,K1765)&gt;0),"Matched", "")</f>
        <v>#REF!</v>
      </c>
      <c r="M1765" s="1" t="str">
        <f t="shared" si="94"/>
        <v/>
      </c>
      <c r="N1765" s="1" t="e">
        <f ca="1">IF(AND(M1765&lt;&gt; "", COUNTIF(SAP!#REF!,M1765)&gt;0),"Matched", "")</f>
        <v>#REF!</v>
      </c>
      <c r="O1765" s="1" t="str">
        <f t="shared" si="95"/>
        <v/>
      </c>
      <c r="P1765" s="1" t="e">
        <f ca="1">IF(AND(O1765&lt;&gt; "", COUNTIF(SAP!#REF!,O1765)&gt;0),"Matched", "")</f>
        <v>#REF!</v>
      </c>
      <c r="Q1765" s="1" t="str">
        <f ca="1">IF(D1765="AC","Logic4"&amp;"_"&amp;TEXT(C1765,"dd.mm.yyyy") &amp;"_"&amp; 1703235.98,"")</f>
        <v>Logic4_12.02.2020_1703235.98</v>
      </c>
      <c r="R1765" s="1" t="e">
        <f ca="1">IF(AND(Q1765&lt;&gt; "", COUNTIF(SAP!#REF!,Q1765)&gt;0),"Matched", "")</f>
        <v>#REF!</v>
      </c>
    </row>
    <row r="1766" spans="1:18">
      <c r="A1766" s="9">
        <v>11563327</v>
      </c>
      <c r="B1766" s="10">
        <v>43873</v>
      </c>
      <c r="C1766" s="10">
        <v>43873</v>
      </c>
      <c r="D1766" s="11" t="s">
        <v>10</v>
      </c>
      <c r="E1766" s="11">
        <v>0</v>
      </c>
      <c r="F1766" s="11">
        <v>0</v>
      </c>
      <c r="G1766" s="11">
        <v>1440.6</v>
      </c>
      <c r="H1766" s="11">
        <v>12340.2</v>
      </c>
      <c r="I1766" s="11" t="s">
        <v>11</v>
      </c>
      <c r="J1766" s="11" t="s">
        <v>12</v>
      </c>
      <c r="K1766" s="1" t="str">
        <f t="shared" si="93"/>
        <v/>
      </c>
      <c r="L1766" s="1" t="e">
        <f ca="1">IF(AND(K1766&lt;&gt; "", COUNTIF(SAP!#REF!,K1766)&gt;0),"Matched", "")</f>
        <v>#REF!</v>
      </c>
      <c r="M1766" s="1" t="str">
        <f t="shared" si="94"/>
        <v/>
      </c>
      <c r="N1766" s="1" t="e">
        <f ca="1">IF(AND(M1766&lt;&gt; "", COUNTIF(SAP!#REF!,M1766)&gt;0),"Matched", "")</f>
        <v>#REF!</v>
      </c>
      <c r="O1766" s="1" t="str">
        <f t="shared" si="95"/>
        <v/>
      </c>
      <c r="P1766" s="1" t="e">
        <f ca="1">IF(AND(O1766&lt;&gt; "", COUNTIF(SAP!#REF!,O1766)&gt;0),"Matched", "")</f>
        <v>#REF!</v>
      </c>
      <c r="Q1766" s="1" t="str">
        <f ca="1">IF(D1766="AC","Logic4"&amp;"_"&amp;TEXT(C1766,"dd.mm.yyyy") &amp;"_"&amp; 1703235.98,"")</f>
        <v>Logic4_12.02.2020_1703235.98</v>
      </c>
      <c r="R1766" s="1" t="e">
        <f ca="1">IF(AND(Q1766&lt;&gt; "", COUNTIF(SAP!#REF!,Q1766)&gt;0),"Matched", "")</f>
        <v>#REF!</v>
      </c>
    </row>
    <row r="1767" spans="1:18">
      <c r="A1767" s="13">
        <v>11563327</v>
      </c>
      <c r="B1767" s="14">
        <v>43873</v>
      </c>
      <c r="C1767" s="14">
        <v>43873</v>
      </c>
      <c r="D1767" s="15" t="s">
        <v>10</v>
      </c>
      <c r="E1767" s="15">
        <v>0</v>
      </c>
      <c r="F1767" s="15">
        <v>0</v>
      </c>
      <c r="G1767" s="15">
        <v>1480</v>
      </c>
      <c r="H1767" s="15">
        <v>13820.2</v>
      </c>
      <c r="I1767" s="15" t="s">
        <v>11</v>
      </c>
      <c r="J1767" s="15" t="s">
        <v>12</v>
      </c>
      <c r="K1767" s="1" t="str">
        <f t="shared" si="93"/>
        <v/>
      </c>
      <c r="L1767" s="1" t="e">
        <f ca="1">IF(AND(K1767&lt;&gt; "", COUNTIF(SAP!#REF!,K1767)&gt;0),"Matched", "")</f>
        <v>#REF!</v>
      </c>
      <c r="M1767" s="1" t="str">
        <f t="shared" si="94"/>
        <v/>
      </c>
      <c r="N1767" s="1" t="e">
        <f ca="1">IF(AND(M1767&lt;&gt; "", COUNTIF(SAP!#REF!,M1767)&gt;0),"Matched", "")</f>
        <v>#REF!</v>
      </c>
      <c r="O1767" s="1" t="str">
        <f t="shared" si="95"/>
        <v/>
      </c>
      <c r="P1767" s="1" t="e">
        <f ca="1">IF(AND(O1767&lt;&gt; "", COUNTIF(SAP!#REF!,O1767)&gt;0),"Matched", "")</f>
        <v>#REF!</v>
      </c>
      <c r="Q1767" s="1" t="str">
        <f ca="1">IF(D1767="AC","Logic4"&amp;"_"&amp;TEXT(C1767,"dd.mm.yyyy") &amp;"_"&amp; 1703235.98,"")</f>
        <v>Logic4_12.02.2020_1703235.98</v>
      </c>
      <c r="R1767" s="1" t="e">
        <f ca="1">IF(AND(Q1767&lt;&gt; "", COUNTIF(SAP!#REF!,Q1767)&gt;0),"Matched", "")</f>
        <v>#REF!</v>
      </c>
    </row>
    <row r="1768" spans="1:18">
      <c r="A1768" s="9">
        <v>11563327</v>
      </c>
      <c r="B1768" s="10">
        <v>43873</v>
      </c>
      <c r="C1768" s="10">
        <v>43873</v>
      </c>
      <c r="D1768" s="11" t="s">
        <v>10</v>
      </c>
      <c r="E1768" s="11">
        <v>0</v>
      </c>
      <c r="F1768" s="11">
        <v>0</v>
      </c>
      <c r="G1768" s="11">
        <v>1500</v>
      </c>
      <c r="H1768" s="11">
        <v>15320.2</v>
      </c>
      <c r="I1768" s="11" t="s">
        <v>11</v>
      </c>
      <c r="J1768" s="11" t="s">
        <v>12</v>
      </c>
      <c r="K1768" s="1" t="str">
        <f t="shared" si="93"/>
        <v/>
      </c>
      <c r="L1768" s="1" t="e">
        <f ca="1">IF(AND(K1768&lt;&gt; "", COUNTIF(SAP!#REF!,K1768)&gt;0),"Matched", "")</f>
        <v>#REF!</v>
      </c>
      <c r="M1768" s="1" t="str">
        <f t="shared" si="94"/>
        <v/>
      </c>
      <c r="N1768" s="1" t="e">
        <f ca="1">IF(AND(M1768&lt;&gt; "", COUNTIF(SAP!#REF!,M1768)&gt;0),"Matched", "")</f>
        <v>#REF!</v>
      </c>
      <c r="O1768" s="1" t="str">
        <f t="shared" si="95"/>
        <v/>
      </c>
      <c r="P1768" s="1" t="e">
        <f ca="1">IF(AND(O1768&lt;&gt; "", COUNTIF(SAP!#REF!,O1768)&gt;0),"Matched", "")</f>
        <v>#REF!</v>
      </c>
      <c r="Q1768" s="1" t="str">
        <f ca="1">IF(D1768="AC","Logic4"&amp;"_"&amp;TEXT(C1768,"dd.mm.yyyy") &amp;"_"&amp; 1703235.98,"")</f>
        <v>Logic4_12.02.2020_1703235.98</v>
      </c>
      <c r="R1768" s="1" t="e">
        <f ca="1">IF(AND(Q1768&lt;&gt; "", COUNTIF(SAP!#REF!,Q1768)&gt;0),"Matched", "")</f>
        <v>#REF!</v>
      </c>
    </row>
    <row r="1769" spans="1:18">
      <c r="A1769" s="13">
        <v>11563327</v>
      </c>
      <c r="B1769" s="14">
        <v>43873</v>
      </c>
      <c r="C1769" s="14">
        <v>43873</v>
      </c>
      <c r="D1769" s="15" t="s">
        <v>10</v>
      </c>
      <c r="E1769" s="15">
        <v>0</v>
      </c>
      <c r="F1769" s="15">
        <v>0</v>
      </c>
      <c r="G1769" s="15">
        <v>1560</v>
      </c>
      <c r="H1769" s="15">
        <v>16880.2</v>
      </c>
      <c r="I1769" s="15" t="s">
        <v>11</v>
      </c>
      <c r="J1769" s="15" t="s">
        <v>12</v>
      </c>
      <c r="K1769" s="1" t="str">
        <f t="shared" si="93"/>
        <v/>
      </c>
      <c r="L1769" s="1" t="e">
        <f ca="1">IF(AND(K1769&lt;&gt; "", COUNTIF(SAP!#REF!,K1769)&gt;0),"Matched", "")</f>
        <v>#REF!</v>
      </c>
      <c r="M1769" s="1" t="str">
        <f t="shared" si="94"/>
        <v/>
      </c>
      <c r="N1769" s="1" t="e">
        <f ca="1">IF(AND(M1769&lt;&gt; "", COUNTIF(SAP!#REF!,M1769)&gt;0),"Matched", "")</f>
        <v>#REF!</v>
      </c>
      <c r="O1769" s="1" t="str">
        <f t="shared" si="95"/>
        <v/>
      </c>
      <c r="P1769" s="1" t="e">
        <f ca="1">IF(AND(O1769&lt;&gt; "", COUNTIF(SAP!#REF!,O1769)&gt;0),"Matched", "")</f>
        <v>#REF!</v>
      </c>
      <c r="Q1769" s="1" t="str">
        <f ca="1">IF(D1769="AC","Logic4"&amp;"_"&amp;TEXT(C1769,"dd.mm.yyyy") &amp;"_"&amp; 1703235.98,"")</f>
        <v>Logic4_12.02.2020_1703235.98</v>
      </c>
      <c r="R1769" s="1" t="e">
        <f ca="1">IF(AND(Q1769&lt;&gt; "", COUNTIF(SAP!#REF!,Q1769)&gt;0),"Matched", "")</f>
        <v>#REF!</v>
      </c>
    </row>
    <row r="1770" spans="1:18">
      <c r="A1770" s="9">
        <v>11563327</v>
      </c>
      <c r="B1770" s="10">
        <v>43873</v>
      </c>
      <c r="C1770" s="10">
        <v>43873</v>
      </c>
      <c r="D1770" s="11" t="s">
        <v>10</v>
      </c>
      <c r="E1770" s="11">
        <v>0</v>
      </c>
      <c r="F1770" s="11">
        <v>0</v>
      </c>
      <c r="G1770" s="11">
        <v>1670</v>
      </c>
      <c r="H1770" s="11">
        <v>18550.2</v>
      </c>
      <c r="I1770" s="11" t="s">
        <v>11</v>
      </c>
      <c r="J1770" s="11" t="s">
        <v>12</v>
      </c>
      <c r="K1770" s="1" t="str">
        <f t="shared" si="93"/>
        <v/>
      </c>
      <c r="L1770" s="1" t="e">
        <f ca="1">IF(AND(K1770&lt;&gt; "", COUNTIF(SAP!#REF!,K1770)&gt;0),"Matched", "")</f>
        <v>#REF!</v>
      </c>
      <c r="M1770" s="1" t="str">
        <f t="shared" si="94"/>
        <v/>
      </c>
      <c r="N1770" s="1" t="e">
        <f ca="1">IF(AND(M1770&lt;&gt; "", COUNTIF(SAP!#REF!,M1770)&gt;0),"Matched", "")</f>
        <v>#REF!</v>
      </c>
      <c r="O1770" s="1" t="str">
        <f t="shared" si="95"/>
        <v/>
      </c>
      <c r="P1770" s="1" t="e">
        <f ca="1">IF(AND(O1770&lt;&gt; "", COUNTIF(SAP!#REF!,O1770)&gt;0),"Matched", "")</f>
        <v>#REF!</v>
      </c>
      <c r="Q1770" s="1" t="str">
        <f ca="1">IF(D1770="AC","Logic4"&amp;"_"&amp;TEXT(C1770,"dd.mm.yyyy") &amp;"_"&amp; 1703235.98,"")</f>
        <v>Logic4_12.02.2020_1703235.98</v>
      </c>
      <c r="R1770" s="1" t="e">
        <f ca="1">IF(AND(Q1770&lt;&gt; "", COUNTIF(SAP!#REF!,Q1770)&gt;0),"Matched", "")</f>
        <v>#REF!</v>
      </c>
    </row>
    <row r="1771" spans="1:18">
      <c r="A1771" s="13">
        <v>11563327</v>
      </c>
      <c r="B1771" s="14">
        <v>43873</v>
      </c>
      <c r="C1771" s="14">
        <v>43873</v>
      </c>
      <c r="D1771" s="15" t="s">
        <v>10</v>
      </c>
      <c r="E1771" s="15">
        <v>0</v>
      </c>
      <c r="F1771" s="15">
        <v>0</v>
      </c>
      <c r="G1771" s="15">
        <v>1710</v>
      </c>
      <c r="H1771" s="15">
        <v>20260.2</v>
      </c>
      <c r="I1771" s="15" t="s">
        <v>11</v>
      </c>
      <c r="J1771" s="15" t="s">
        <v>12</v>
      </c>
      <c r="K1771" s="1" t="str">
        <f t="shared" si="93"/>
        <v/>
      </c>
      <c r="L1771" s="1" t="e">
        <f ca="1">IF(AND(K1771&lt;&gt; "", COUNTIF(SAP!#REF!,K1771)&gt;0),"Matched", "")</f>
        <v>#REF!</v>
      </c>
      <c r="M1771" s="1" t="str">
        <f t="shared" si="94"/>
        <v/>
      </c>
      <c r="N1771" s="1" t="e">
        <f ca="1">IF(AND(M1771&lt;&gt; "", COUNTIF(SAP!#REF!,M1771)&gt;0),"Matched", "")</f>
        <v>#REF!</v>
      </c>
      <c r="O1771" s="1" t="str">
        <f t="shared" si="95"/>
        <v/>
      </c>
      <c r="P1771" s="1" t="e">
        <f ca="1">IF(AND(O1771&lt;&gt; "", COUNTIF(SAP!#REF!,O1771)&gt;0),"Matched", "")</f>
        <v>#REF!</v>
      </c>
      <c r="Q1771" s="1" t="str">
        <f ca="1">IF(D1771="AC","Logic4"&amp;"_"&amp;TEXT(C1771,"dd.mm.yyyy") &amp;"_"&amp; 1703235.98,"")</f>
        <v>Logic4_12.02.2020_1703235.98</v>
      </c>
      <c r="R1771" s="1" t="e">
        <f ca="1">IF(AND(Q1771&lt;&gt; "", COUNTIF(SAP!#REF!,Q1771)&gt;0),"Matched", "")</f>
        <v>#REF!</v>
      </c>
    </row>
    <row r="1772" spans="1:18">
      <c r="A1772" s="9">
        <v>11563327</v>
      </c>
      <c r="B1772" s="10">
        <v>43873</v>
      </c>
      <c r="C1772" s="10">
        <v>43873</v>
      </c>
      <c r="D1772" s="11" t="s">
        <v>10</v>
      </c>
      <c r="E1772" s="11">
        <v>0</v>
      </c>
      <c r="F1772" s="11">
        <v>0</v>
      </c>
      <c r="G1772" s="11">
        <v>2100</v>
      </c>
      <c r="H1772" s="11">
        <v>22360.2</v>
      </c>
      <c r="I1772" s="11" t="s">
        <v>11</v>
      </c>
      <c r="J1772" s="11" t="s">
        <v>12</v>
      </c>
      <c r="K1772" s="1" t="str">
        <f t="shared" si="93"/>
        <v/>
      </c>
      <c r="L1772" s="1" t="e">
        <f ca="1">IF(AND(K1772&lt;&gt; "", COUNTIF(SAP!#REF!,K1772)&gt;0),"Matched", "")</f>
        <v>#REF!</v>
      </c>
      <c r="M1772" s="1" t="str">
        <f t="shared" si="94"/>
        <v/>
      </c>
      <c r="N1772" s="1" t="e">
        <f ca="1">IF(AND(M1772&lt;&gt; "", COUNTIF(SAP!#REF!,M1772)&gt;0),"Matched", "")</f>
        <v>#REF!</v>
      </c>
      <c r="O1772" s="1" t="str">
        <f t="shared" si="95"/>
        <v/>
      </c>
      <c r="P1772" s="1" t="e">
        <f ca="1">IF(AND(O1772&lt;&gt; "", COUNTIF(SAP!#REF!,O1772)&gt;0),"Matched", "")</f>
        <v>#REF!</v>
      </c>
      <c r="Q1772" s="1" t="str">
        <f ca="1">IF(D1772="AC","Logic4"&amp;"_"&amp;TEXT(C1772,"dd.mm.yyyy") &amp;"_"&amp; 1703235.98,"")</f>
        <v>Logic4_12.02.2020_1703235.98</v>
      </c>
      <c r="R1772" s="1" t="e">
        <f ca="1">IF(AND(Q1772&lt;&gt; "", COUNTIF(SAP!#REF!,Q1772)&gt;0),"Matched", "")</f>
        <v>#REF!</v>
      </c>
    </row>
    <row r="1773" spans="1:18">
      <c r="A1773" s="13">
        <v>11563327</v>
      </c>
      <c r="B1773" s="14">
        <v>43873</v>
      </c>
      <c r="C1773" s="14">
        <v>43873</v>
      </c>
      <c r="D1773" s="15" t="s">
        <v>10</v>
      </c>
      <c r="E1773" s="15">
        <v>0</v>
      </c>
      <c r="F1773" s="15">
        <v>0</v>
      </c>
      <c r="G1773" s="15">
        <v>2170</v>
      </c>
      <c r="H1773" s="15">
        <v>24530.2</v>
      </c>
      <c r="I1773" s="15" t="s">
        <v>11</v>
      </c>
      <c r="J1773" s="15" t="s">
        <v>12</v>
      </c>
      <c r="K1773" s="1" t="str">
        <f t="shared" si="93"/>
        <v/>
      </c>
      <c r="L1773" s="1" t="e">
        <f ca="1">IF(AND(K1773&lt;&gt; "", COUNTIF(SAP!#REF!,K1773)&gt;0),"Matched", "")</f>
        <v>#REF!</v>
      </c>
      <c r="M1773" s="1" t="str">
        <f t="shared" si="94"/>
        <v/>
      </c>
      <c r="N1773" s="1" t="e">
        <f ca="1">IF(AND(M1773&lt;&gt; "", COUNTIF(SAP!#REF!,M1773)&gt;0),"Matched", "")</f>
        <v>#REF!</v>
      </c>
      <c r="O1773" s="1" t="str">
        <f t="shared" si="95"/>
        <v/>
      </c>
      <c r="P1773" s="1" t="e">
        <f ca="1">IF(AND(O1773&lt;&gt; "", COUNTIF(SAP!#REF!,O1773)&gt;0),"Matched", "")</f>
        <v>#REF!</v>
      </c>
      <c r="Q1773" s="1" t="str">
        <f ca="1">IF(D1773="AC","Logic4"&amp;"_"&amp;TEXT(C1773,"dd.mm.yyyy") &amp;"_"&amp; 1703235.98,"")</f>
        <v>Logic4_12.02.2020_1703235.98</v>
      </c>
      <c r="R1773" s="1" t="e">
        <f ca="1">IF(AND(Q1773&lt;&gt; "", COUNTIF(SAP!#REF!,Q1773)&gt;0),"Matched", "")</f>
        <v>#REF!</v>
      </c>
    </row>
    <row r="1774" spans="1:18">
      <c r="A1774" s="9">
        <v>11563327</v>
      </c>
      <c r="B1774" s="10">
        <v>43873</v>
      </c>
      <c r="C1774" s="10">
        <v>43873</v>
      </c>
      <c r="D1774" s="11" t="s">
        <v>10</v>
      </c>
      <c r="E1774" s="11">
        <v>0</v>
      </c>
      <c r="F1774" s="11">
        <v>0</v>
      </c>
      <c r="G1774" s="11">
        <v>2190</v>
      </c>
      <c r="H1774" s="11">
        <v>26720.2</v>
      </c>
      <c r="I1774" s="11" t="s">
        <v>11</v>
      </c>
      <c r="J1774" s="11" t="s">
        <v>12</v>
      </c>
      <c r="K1774" s="1" t="str">
        <f t="shared" si="93"/>
        <v/>
      </c>
      <c r="L1774" s="1" t="e">
        <f ca="1">IF(AND(K1774&lt;&gt; "", COUNTIF(SAP!#REF!,K1774)&gt;0),"Matched", "")</f>
        <v>#REF!</v>
      </c>
      <c r="M1774" s="1" t="str">
        <f t="shared" si="94"/>
        <v/>
      </c>
      <c r="N1774" s="1" t="e">
        <f ca="1">IF(AND(M1774&lt;&gt; "", COUNTIF(SAP!#REF!,M1774)&gt;0),"Matched", "")</f>
        <v>#REF!</v>
      </c>
      <c r="O1774" s="1" t="str">
        <f t="shared" si="95"/>
        <v/>
      </c>
      <c r="P1774" s="1" t="e">
        <f ca="1">IF(AND(O1774&lt;&gt; "", COUNTIF(SAP!#REF!,O1774)&gt;0),"Matched", "")</f>
        <v>#REF!</v>
      </c>
      <c r="Q1774" s="1" t="str">
        <f ca="1">IF(D1774="AC","Logic4"&amp;"_"&amp;TEXT(C1774,"dd.mm.yyyy") &amp;"_"&amp; 1703235.98,"")</f>
        <v>Logic4_12.02.2020_1703235.98</v>
      </c>
      <c r="R1774" s="1" t="e">
        <f ca="1">IF(AND(Q1774&lt;&gt; "", COUNTIF(SAP!#REF!,Q1774)&gt;0),"Matched", "")</f>
        <v>#REF!</v>
      </c>
    </row>
    <row r="1775" spans="1:18">
      <c r="A1775" s="13">
        <v>11563327</v>
      </c>
      <c r="B1775" s="14">
        <v>43873</v>
      </c>
      <c r="C1775" s="14">
        <v>43873</v>
      </c>
      <c r="D1775" s="15" t="s">
        <v>10</v>
      </c>
      <c r="E1775" s="15">
        <v>0</v>
      </c>
      <c r="F1775" s="15">
        <v>0</v>
      </c>
      <c r="G1775" s="15">
        <v>2320</v>
      </c>
      <c r="H1775" s="15">
        <v>29040.2</v>
      </c>
      <c r="I1775" s="15" t="s">
        <v>11</v>
      </c>
      <c r="J1775" s="15" t="s">
        <v>12</v>
      </c>
      <c r="K1775" s="1" t="str">
        <f t="shared" si="93"/>
        <v/>
      </c>
      <c r="L1775" s="1" t="e">
        <f ca="1">IF(AND(K1775&lt;&gt; "", COUNTIF(SAP!#REF!,K1775)&gt;0),"Matched", "")</f>
        <v>#REF!</v>
      </c>
      <c r="M1775" s="1" t="str">
        <f t="shared" si="94"/>
        <v/>
      </c>
      <c r="N1775" s="1" t="e">
        <f ca="1">IF(AND(M1775&lt;&gt; "", COUNTIF(SAP!#REF!,M1775)&gt;0),"Matched", "")</f>
        <v>#REF!</v>
      </c>
      <c r="O1775" s="1" t="str">
        <f t="shared" si="95"/>
        <v/>
      </c>
      <c r="P1775" s="1" t="e">
        <f ca="1">IF(AND(O1775&lt;&gt; "", COUNTIF(SAP!#REF!,O1775)&gt;0),"Matched", "")</f>
        <v>#REF!</v>
      </c>
      <c r="Q1775" s="1" t="str">
        <f ca="1">IF(D1775="AC","Logic4"&amp;"_"&amp;TEXT(C1775,"dd.mm.yyyy") &amp;"_"&amp; 1703235.98,"")</f>
        <v>Logic4_12.02.2020_1703235.98</v>
      </c>
      <c r="R1775" s="1" t="e">
        <f ca="1">IF(AND(Q1775&lt;&gt; "", COUNTIF(SAP!#REF!,Q1775)&gt;0),"Matched", "")</f>
        <v>#REF!</v>
      </c>
    </row>
    <row r="1776" spans="1:18">
      <c r="A1776" s="9">
        <v>11563327</v>
      </c>
      <c r="B1776" s="10">
        <v>43873</v>
      </c>
      <c r="C1776" s="10">
        <v>43873</v>
      </c>
      <c r="D1776" s="11" t="s">
        <v>10</v>
      </c>
      <c r="E1776" s="11">
        <v>0</v>
      </c>
      <c r="F1776" s="11">
        <v>0</v>
      </c>
      <c r="G1776" s="11">
        <v>2357.4</v>
      </c>
      <c r="H1776" s="11">
        <v>31397.599999999999</v>
      </c>
      <c r="I1776" s="11" t="s">
        <v>11</v>
      </c>
      <c r="J1776" s="11" t="s">
        <v>12</v>
      </c>
      <c r="K1776" s="1" t="str">
        <f t="shared" si="93"/>
        <v/>
      </c>
      <c r="L1776" s="1" t="e">
        <f ca="1">IF(AND(K1776&lt;&gt; "", COUNTIF(SAP!#REF!,K1776)&gt;0),"Matched", "")</f>
        <v>#REF!</v>
      </c>
      <c r="M1776" s="1" t="str">
        <f t="shared" si="94"/>
        <v/>
      </c>
      <c r="N1776" s="1" t="e">
        <f ca="1">IF(AND(M1776&lt;&gt; "", COUNTIF(SAP!#REF!,M1776)&gt;0),"Matched", "")</f>
        <v>#REF!</v>
      </c>
      <c r="O1776" s="1" t="str">
        <f t="shared" si="95"/>
        <v/>
      </c>
      <c r="P1776" s="1" t="e">
        <f ca="1">IF(AND(O1776&lt;&gt; "", COUNTIF(SAP!#REF!,O1776)&gt;0),"Matched", "")</f>
        <v>#REF!</v>
      </c>
      <c r="Q1776" s="1" t="str">
        <f ca="1">IF(D1776="AC","Logic4"&amp;"_"&amp;TEXT(C1776,"dd.mm.yyyy") &amp;"_"&amp; 1703235.98,"")</f>
        <v>Logic4_12.02.2020_1703235.98</v>
      </c>
      <c r="R1776" s="1" t="e">
        <f ca="1">IF(AND(Q1776&lt;&gt; "", COUNTIF(SAP!#REF!,Q1776)&gt;0),"Matched", "")</f>
        <v>#REF!</v>
      </c>
    </row>
    <row r="1777" spans="1:18">
      <c r="A1777" s="13">
        <v>11563327</v>
      </c>
      <c r="B1777" s="14">
        <v>43873</v>
      </c>
      <c r="C1777" s="14">
        <v>43873</v>
      </c>
      <c r="D1777" s="15" t="s">
        <v>10</v>
      </c>
      <c r="E1777" s="15">
        <v>0</v>
      </c>
      <c r="F1777" s="15">
        <v>0</v>
      </c>
      <c r="G1777" s="15">
        <v>2510</v>
      </c>
      <c r="H1777" s="15">
        <v>33907.599999999999</v>
      </c>
      <c r="I1777" s="15" t="s">
        <v>11</v>
      </c>
      <c r="J1777" s="15" t="s">
        <v>12</v>
      </c>
      <c r="K1777" s="1" t="str">
        <f t="shared" si="93"/>
        <v/>
      </c>
      <c r="L1777" s="1" t="e">
        <f ca="1">IF(AND(K1777&lt;&gt; "", COUNTIF(SAP!#REF!,K1777)&gt;0),"Matched", "")</f>
        <v>#REF!</v>
      </c>
      <c r="M1777" s="1" t="str">
        <f t="shared" si="94"/>
        <v/>
      </c>
      <c r="N1777" s="1" t="e">
        <f ca="1">IF(AND(M1777&lt;&gt; "", COUNTIF(SAP!#REF!,M1777)&gt;0),"Matched", "")</f>
        <v>#REF!</v>
      </c>
      <c r="O1777" s="1" t="str">
        <f t="shared" si="95"/>
        <v/>
      </c>
      <c r="P1777" s="1" t="e">
        <f ca="1">IF(AND(O1777&lt;&gt; "", COUNTIF(SAP!#REF!,O1777)&gt;0),"Matched", "")</f>
        <v>#REF!</v>
      </c>
      <c r="Q1777" s="1" t="str">
        <f ca="1">IF(D1777="AC","Logic4"&amp;"_"&amp;TEXT(C1777,"dd.mm.yyyy") &amp;"_"&amp; 1703235.98,"")</f>
        <v>Logic4_12.02.2020_1703235.98</v>
      </c>
      <c r="R1777" s="1" t="e">
        <f ca="1">IF(AND(Q1777&lt;&gt; "", COUNTIF(SAP!#REF!,Q1777)&gt;0),"Matched", "")</f>
        <v>#REF!</v>
      </c>
    </row>
    <row r="1778" spans="1:18">
      <c r="A1778" s="9">
        <v>11563327</v>
      </c>
      <c r="B1778" s="10">
        <v>43873</v>
      </c>
      <c r="C1778" s="10">
        <v>43873</v>
      </c>
      <c r="D1778" s="11" t="s">
        <v>10</v>
      </c>
      <c r="E1778" s="11">
        <v>0</v>
      </c>
      <c r="F1778" s="11">
        <v>0</v>
      </c>
      <c r="G1778" s="11">
        <v>2520</v>
      </c>
      <c r="H1778" s="11">
        <v>36427.599999999999</v>
      </c>
      <c r="I1778" s="11" t="s">
        <v>11</v>
      </c>
      <c r="J1778" s="11" t="s">
        <v>12</v>
      </c>
      <c r="K1778" s="1" t="str">
        <f t="shared" si="93"/>
        <v/>
      </c>
      <c r="L1778" s="1" t="e">
        <f ca="1">IF(AND(K1778&lt;&gt; "", COUNTIF(SAP!#REF!,K1778)&gt;0),"Matched", "")</f>
        <v>#REF!</v>
      </c>
      <c r="M1778" s="1" t="str">
        <f t="shared" si="94"/>
        <v/>
      </c>
      <c r="N1778" s="1" t="e">
        <f ca="1">IF(AND(M1778&lt;&gt; "", COUNTIF(SAP!#REF!,M1778)&gt;0),"Matched", "")</f>
        <v>#REF!</v>
      </c>
      <c r="O1778" s="1" t="str">
        <f t="shared" si="95"/>
        <v/>
      </c>
      <c r="P1778" s="1" t="e">
        <f ca="1">IF(AND(O1778&lt;&gt; "", COUNTIF(SAP!#REF!,O1778)&gt;0),"Matched", "")</f>
        <v>#REF!</v>
      </c>
      <c r="Q1778" s="1" t="str">
        <f ca="1">IF(D1778="AC","Logic4"&amp;"_"&amp;TEXT(C1778,"dd.mm.yyyy") &amp;"_"&amp; 1703235.98,"")</f>
        <v>Logic4_12.02.2020_1703235.98</v>
      </c>
      <c r="R1778" s="1" t="e">
        <f ca="1">IF(AND(Q1778&lt;&gt; "", COUNTIF(SAP!#REF!,Q1778)&gt;0),"Matched", "")</f>
        <v>#REF!</v>
      </c>
    </row>
    <row r="1779" spans="1:18">
      <c r="A1779" s="13">
        <v>11563327</v>
      </c>
      <c r="B1779" s="14">
        <v>43873</v>
      </c>
      <c r="C1779" s="14">
        <v>43873</v>
      </c>
      <c r="D1779" s="15" t="s">
        <v>10</v>
      </c>
      <c r="E1779" s="15">
        <v>0</v>
      </c>
      <c r="F1779" s="15">
        <v>0</v>
      </c>
      <c r="G1779" s="15">
        <v>2540</v>
      </c>
      <c r="H1779" s="15">
        <v>38967.599999999999</v>
      </c>
      <c r="I1779" s="15" t="s">
        <v>11</v>
      </c>
      <c r="J1779" s="15" t="s">
        <v>12</v>
      </c>
      <c r="K1779" s="1" t="str">
        <f t="shared" si="93"/>
        <v/>
      </c>
      <c r="L1779" s="1" t="e">
        <f ca="1">IF(AND(K1779&lt;&gt; "", COUNTIF(SAP!#REF!,K1779)&gt;0),"Matched", "")</f>
        <v>#REF!</v>
      </c>
      <c r="M1779" s="1" t="str">
        <f t="shared" si="94"/>
        <v/>
      </c>
      <c r="N1779" s="1" t="e">
        <f ca="1">IF(AND(M1779&lt;&gt; "", COUNTIF(SAP!#REF!,M1779)&gt;0),"Matched", "")</f>
        <v>#REF!</v>
      </c>
      <c r="O1779" s="1" t="str">
        <f t="shared" si="95"/>
        <v/>
      </c>
      <c r="P1779" s="1" t="e">
        <f ca="1">IF(AND(O1779&lt;&gt; "", COUNTIF(SAP!#REF!,O1779)&gt;0),"Matched", "")</f>
        <v>#REF!</v>
      </c>
      <c r="Q1779" s="1" t="str">
        <f ca="1">IF(D1779="AC","Logic4"&amp;"_"&amp;TEXT(C1779,"dd.mm.yyyy") &amp;"_"&amp; 1703235.98,"")</f>
        <v>Logic4_12.02.2020_1703235.98</v>
      </c>
      <c r="R1779" s="1" t="e">
        <f ca="1">IF(AND(Q1779&lt;&gt; "", COUNTIF(SAP!#REF!,Q1779)&gt;0),"Matched", "")</f>
        <v>#REF!</v>
      </c>
    </row>
    <row r="1780" spans="1:18">
      <c r="A1780" s="9">
        <v>11563327</v>
      </c>
      <c r="B1780" s="10">
        <v>43873</v>
      </c>
      <c r="C1780" s="10">
        <v>43873</v>
      </c>
      <c r="D1780" s="11" t="s">
        <v>10</v>
      </c>
      <c r="E1780" s="11">
        <v>0</v>
      </c>
      <c r="F1780" s="11">
        <v>0</v>
      </c>
      <c r="G1780" s="11">
        <v>2550</v>
      </c>
      <c r="H1780" s="11">
        <v>41517.599999999999</v>
      </c>
      <c r="I1780" s="11" t="s">
        <v>11</v>
      </c>
      <c r="J1780" s="11" t="s">
        <v>12</v>
      </c>
      <c r="K1780" s="1" t="str">
        <f t="shared" si="93"/>
        <v/>
      </c>
      <c r="L1780" s="1" t="e">
        <f ca="1">IF(AND(K1780&lt;&gt; "", COUNTIF(SAP!#REF!,K1780)&gt;0),"Matched", "")</f>
        <v>#REF!</v>
      </c>
      <c r="M1780" s="1" t="str">
        <f t="shared" si="94"/>
        <v/>
      </c>
      <c r="N1780" s="1" t="e">
        <f ca="1">IF(AND(M1780&lt;&gt; "", COUNTIF(SAP!#REF!,M1780)&gt;0),"Matched", "")</f>
        <v>#REF!</v>
      </c>
      <c r="O1780" s="1" t="str">
        <f t="shared" si="95"/>
        <v/>
      </c>
      <c r="P1780" s="1" t="e">
        <f ca="1">IF(AND(O1780&lt;&gt; "", COUNTIF(SAP!#REF!,O1780)&gt;0),"Matched", "")</f>
        <v>#REF!</v>
      </c>
      <c r="Q1780" s="1" t="str">
        <f ca="1">IF(D1780="AC","Logic4"&amp;"_"&amp;TEXT(C1780,"dd.mm.yyyy") &amp;"_"&amp; 1703235.98,"")</f>
        <v>Logic4_12.02.2020_1703235.98</v>
      </c>
      <c r="R1780" s="1" t="e">
        <f ca="1">IF(AND(Q1780&lt;&gt; "", COUNTIF(SAP!#REF!,Q1780)&gt;0),"Matched", "")</f>
        <v>#REF!</v>
      </c>
    </row>
    <row r="1781" spans="1:18">
      <c r="A1781" s="13">
        <v>11563327</v>
      </c>
      <c r="B1781" s="14">
        <v>43873</v>
      </c>
      <c r="C1781" s="14">
        <v>43873</v>
      </c>
      <c r="D1781" s="15" t="s">
        <v>10</v>
      </c>
      <c r="E1781" s="15">
        <v>0</v>
      </c>
      <c r="F1781" s="15">
        <v>0</v>
      </c>
      <c r="G1781" s="15">
        <v>2780</v>
      </c>
      <c r="H1781" s="15">
        <v>44297.599999999999</v>
      </c>
      <c r="I1781" s="15" t="s">
        <v>11</v>
      </c>
      <c r="J1781" s="15" t="s">
        <v>12</v>
      </c>
      <c r="K1781" s="1" t="str">
        <f t="shared" si="93"/>
        <v/>
      </c>
      <c r="L1781" s="1" t="e">
        <f ca="1">IF(AND(K1781&lt;&gt; "", COUNTIF(SAP!#REF!,K1781)&gt;0),"Matched", "")</f>
        <v>#REF!</v>
      </c>
      <c r="M1781" s="1" t="str">
        <f t="shared" si="94"/>
        <v/>
      </c>
      <c r="N1781" s="1" t="e">
        <f ca="1">IF(AND(M1781&lt;&gt; "", COUNTIF(SAP!#REF!,M1781)&gt;0),"Matched", "")</f>
        <v>#REF!</v>
      </c>
      <c r="O1781" s="1" t="str">
        <f t="shared" si="95"/>
        <v/>
      </c>
      <c r="P1781" s="1" t="e">
        <f ca="1">IF(AND(O1781&lt;&gt; "", COUNTIF(SAP!#REF!,O1781)&gt;0),"Matched", "")</f>
        <v>#REF!</v>
      </c>
      <c r="Q1781" s="1" t="str">
        <f ca="1">IF(D1781="AC","Logic4"&amp;"_"&amp;TEXT(C1781,"dd.mm.yyyy") &amp;"_"&amp; 1703235.98,"")</f>
        <v>Logic4_12.02.2020_1703235.98</v>
      </c>
      <c r="R1781" s="1" t="e">
        <f ca="1">IF(AND(Q1781&lt;&gt; "", COUNTIF(SAP!#REF!,Q1781)&gt;0),"Matched", "")</f>
        <v>#REF!</v>
      </c>
    </row>
    <row r="1782" spans="1:18">
      <c r="A1782" s="9">
        <v>11563327</v>
      </c>
      <c r="B1782" s="10">
        <v>43873</v>
      </c>
      <c r="C1782" s="10">
        <v>43873</v>
      </c>
      <c r="D1782" s="11" t="s">
        <v>10</v>
      </c>
      <c r="E1782" s="11">
        <v>0</v>
      </c>
      <c r="F1782" s="11">
        <v>0</v>
      </c>
      <c r="G1782" s="11">
        <v>2815</v>
      </c>
      <c r="H1782" s="11">
        <v>47112.6</v>
      </c>
      <c r="I1782" s="11" t="s">
        <v>11</v>
      </c>
      <c r="J1782" s="11" t="s">
        <v>12</v>
      </c>
      <c r="K1782" s="1" t="str">
        <f t="shared" si="93"/>
        <v/>
      </c>
      <c r="L1782" s="1" t="e">
        <f ca="1">IF(AND(K1782&lt;&gt; "", COUNTIF(SAP!#REF!,K1782)&gt;0),"Matched", "")</f>
        <v>#REF!</v>
      </c>
      <c r="M1782" s="1" t="str">
        <f t="shared" si="94"/>
        <v/>
      </c>
      <c r="N1782" s="1" t="e">
        <f ca="1">IF(AND(M1782&lt;&gt; "", COUNTIF(SAP!#REF!,M1782)&gt;0),"Matched", "")</f>
        <v>#REF!</v>
      </c>
      <c r="O1782" s="1" t="str">
        <f t="shared" si="95"/>
        <v/>
      </c>
      <c r="P1782" s="1" t="e">
        <f ca="1">IF(AND(O1782&lt;&gt; "", COUNTIF(SAP!#REF!,O1782)&gt;0),"Matched", "")</f>
        <v>#REF!</v>
      </c>
      <c r="Q1782" s="1" t="str">
        <f ca="1">IF(D1782="AC","Logic4"&amp;"_"&amp;TEXT(C1782,"dd.mm.yyyy") &amp;"_"&amp; 1703235.98,"")</f>
        <v>Logic4_12.02.2020_1703235.98</v>
      </c>
      <c r="R1782" s="1" t="e">
        <f ca="1">IF(AND(Q1782&lt;&gt; "", COUNTIF(SAP!#REF!,Q1782)&gt;0),"Matched", "")</f>
        <v>#REF!</v>
      </c>
    </row>
    <row r="1783" spans="1:18">
      <c r="A1783" s="13">
        <v>11563327</v>
      </c>
      <c r="B1783" s="14">
        <v>43873</v>
      </c>
      <c r="C1783" s="14">
        <v>43873</v>
      </c>
      <c r="D1783" s="15" t="s">
        <v>10</v>
      </c>
      <c r="E1783" s="15">
        <v>0</v>
      </c>
      <c r="F1783" s="15">
        <v>0</v>
      </c>
      <c r="G1783" s="15">
        <v>2936.8</v>
      </c>
      <c r="H1783" s="15">
        <v>50049.4</v>
      </c>
      <c r="I1783" s="15" t="s">
        <v>11</v>
      </c>
      <c r="J1783" s="15" t="s">
        <v>12</v>
      </c>
      <c r="K1783" s="1" t="str">
        <f t="shared" si="93"/>
        <v/>
      </c>
      <c r="L1783" s="1" t="e">
        <f ca="1">IF(AND(K1783&lt;&gt; "", COUNTIF(SAP!#REF!,K1783)&gt;0),"Matched", "")</f>
        <v>#REF!</v>
      </c>
      <c r="M1783" s="1" t="str">
        <f t="shared" si="94"/>
        <v/>
      </c>
      <c r="N1783" s="1" t="e">
        <f ca="1">IF(AND(M1783&lt;&gt; "", COUNTIF(SAP!#REF!,M1783)&gt;0),"Matched", "")</f>
        <v>#REF!</v>
      </c>
      <c r="O1783" s="1" t="str">
        <f t="shared" si="95"/>
        <v/>
      </c>
      <c r="P1783" s="1" t="e">
        <f ca="1">IF(AND(O1783&lt;&gt; "", COUNTIF(SAP!#REF!,O1783)&gt;0),"Matched", "")</f>
        <v>#REF!</v>
      </c>
      <c r="Q1783" s="1" t="str">
        <f ca="1">IF(D1783="AC","Logic4"&amp;"_"&amp;TEXT(C1783,"dd.mm.yyyy") &amp;"_"&amp; 1703235.98,"")</f>
        <v>Logic4_12.02.2020_1703235.98</v>
      </c>
      <c r="R1783" s="1" t="e">
        <f ca="1">IF(AND(Q1783&lt;&gt; "", COUNTIF(SAP!#REF!,Q1783)&gt;0),"Matched", "")</f>
        <v>#REF!</v>
      </c>
    </row>
    <row r="1784" spans="1:18">
      <c r="A1784" s="9">
        <v>11563327</v>
      </c>
      <c r="B1784" s="10">
        <v>43873</v>
      </c>
      <c r="C1784" s="10">
        <v>43873</v>
      </c>
      <c r="D1784" s="11" t="s">
        <v>10</v>
      </c>
      <c r="E1784" s="11">
        <v>0</v>
      </c>
      <c r="F1784" s="11">
        <v>0</v>
      </c>
      <c r="G1784" s="11">
        <v>3077</v>
      </c>
      <c r="H1784" s="11">
        <v>53126.400000000001</v>
      </c>
      <c r="I1784" s="11" t="s">
        <v>11</v>
      </c>
      <c r="J1784" s="11" t="s">
        <v>12</v>
      </c>
      <c r="K1784" s="1" t="str">
        <f t="shared" si="93"/>
        <v/>
      </c>
      <c r="L1784" s="1" t="e">
        <f ca="1">IF(AND(K1784&lt;&gt; "", COUNTIF(SAP!#REF!,K1784)&gt;0),"Matched", "")</f>
        <v>#REF!</v>
      </c>
      <c r="M1784" s="1" t="str">
        <f t="shared" si="94"/>
        <v/>
      </c>
      <c r="N1784" s="1" t="e">
        <f ca="1">IF(AND(M1784&lt;&gt; "", COUNTIF(SAP!#REF!,M1784)&gt;0),"Matched", "")</f>
        <v>#REF!</v>
      </c>
      <c r="O1784" s="1" t="str">
        <f t="shared" si="95"/>
        <v/>
      </c>
      <c r="P1784" s="1" t="e">
        <f ca="1">IF(AND(O1784&lt;&gt; "", COUNTIF(SAP!#REF!,O1784)&gt;0),"Matched", "")</f>
        <v>#REF!</v>
      </c>
      <c r="Q1784" s="1" t="str">
        <f ca="1">IF(D1784="AC","Logic4"&amp;"_"&amp;TEXT(C1784,"dd.mm.yyyy") &amp;"_"&amp; 1703235.98,"")</f>
        <v>Logic4_12.02.2020_1703235.98</v>
      </c>
      <c r="R1784" s="1" t="e">
        <f ca="1">IF(AND(Q1784&lt;&gt; "", COUNTIF(SAP!#REF!,Q1784)&gt;0),"Matched", "")</f>
        <v>#REF!</v>
      </c>
    </row>
    <row r="1785" spans="1:18">
      <c r="A1785" s="13">
        <v>11563327</v>
      </c>
      <c r="B1785" s="14">
        <v>43873</v>
      </c>
      <c r="C1785" s="14">
        <v>43873</v>
      </c>
      <c r="D1785" s="15" t="s">
        <v>10</v>
      </c>
      <c r="E1785" s="15">
        <v>0</v>
      </c>
      <c r="F1785" s="15">
        <v>0</v>
      </c>
      <c r="G1785" s="15">
        <v>3123</v>
      </c>
      <c r="H1785" s="15">
        <v>56249.4</v>
      </c>
      <c r="I1785" s="15" t="s">
        <v>11</v>
      </c>
      <c r="J1785" s="15" t="s">
        <v>12</v>
      </c>
      <c r="K1785" s="1" t="str">
        <f t="shared" si="93"/>
        <v/>
      </c>
      <c r="L1785" s="1" t="e">
        <f ca="1">IF(AND(K1785&lt;&gt; "", COUNTIF(SAP!#REF!,K1785)&gt;0),"Matched", "")</f>
        <v>#REF!</v>
      </c>
      <c r="M1785" s="1" t="str">
        <f t="shared" si="94"/>
        <v/>
      </c>
      <c r="N1785" s="1" t="e">
        <f ca="1">IF(AND(M1785&lt;&gt; "", COUNTIF(SAP!#REF!,M1785)&gt;0),"Matched", "")</f>
        <v>#REF!</v>
      </c>
      <c r="O1785" s="1" t="str">
        <f t="shared" si="95"/>
        <v/>
      </c>
      <c r="P1785" s="1" t="e">
        <f ca="1">IF(AND(O1785&lt;&gt; "", COUNTIF(SAP!#REF!,O1785)&gt;0),"Matched", "")</f>
        <v>#REF!</v>
      </c>
      <c r="Q1785" s="1" t="str">
        <f ca="1">IF(D1785="AC","Logic4"&amp;"_"&amp;TEXT(C1785,"dd.mm.yyyy") &amp;"_"&amp; 1703235.98,"")</f>
        <v>Logic4_12.02.2020_1703235.98</v>
      </c>
      <c r="R1785" s="1" t="e">
        <f ca="1">IF(AND(Q1785&lt;&gt; "", COUNTIF(SAP!#REF!,Q1785)&gt;0),"Matched", "")</f>
        <v>#REF!</v>
      </c>
    </row>
    <row r="1786" spans="1:18">
      <c r="A1786" s="9">
        <v>11563327</v>
      </c>
      <c r="B1786" s="10">
        <v>43873</v>
      </c>
      <c r="C1786" s="10">
        <v>43873</v>
      </c>
      <c r="D1786" s="11" t="s">
        <v>10</v>
      </c>
      <c r="E1786" s="11">
        <v>0</v>
      </c>
      <c r="F1786" s="11">
        <v>0</v>
      </c>
      <c r="G1786" s="11">
        <v>3270</v>
      </c>
      <c r="H1786" s="11">
        <v>59519.4</v>
      </c>
      <c r="I1786" s="11" t="s">
        <v>11</v>
      </c>
      <c r="J1786" s="11" t="s">
        <v>12</v>
      </c>
      <c r="K1786" s="1" t="str">
        <f t="shared" si="93"/>
        <v/>
      </c>
      <c r="L1786" s="1" t="e">
        <f ca="1">IF(AND(K1786&lt;&gt; "", COUNTIF(SAP!#REF!,K1786)&gt;0),"Matched", "")</f>
        <v>#REF!</v>
      </c>
      <c r="M1786" s="1" t="str">
        <f t="shared" si="94"/>
        <v/>
      </c>
      <c r="N1786" s="1" t="e">
        <f ca="1">IF(AND(M1786&lt;&gt; "", COUNTIF(SAP!#REF!,M1786)&gt;0),"Matched", "")</f>
        <v>#REF!</v>
      </c>
      <c r="O1786" s="1" t="str">
        <f t="shared" si="95"/>
        <v/>
      </c>
      <c r="P1786" s="1" t="e">
        <f ca="1">IF(AND(O1786&lt;&gt; "", COUNTIF(SAP!#REF!,O1786)&gt;0),"Matched", "")</f>
        <v>#REF!</v>
      </c>
      <c r="Q1786" s="1" t="str">
        <f ca="1">IF(D1786="AC","Logic4"&amp;"_"&amp;TEXT(C1786,"dd.mm.yyyy") &amp;"_"&amp; 1703235.98,"")</f>
        <v>Logic4_12.02.2020_1703235.98</v>
      </c>
      <c r="R1786" s="1" t="e">
        <f ca="1">IF(AND(Q1786&lt;&gt; "", COUNTIF(SAP!#REF!,Q1786)&gt;0),"Matched", "")</f>
        <v>#REF!</v>
      </c>
    </row>
    <row r="1787" spans="1:18">
      <c r="A1787" s="13">
        <v>11563327</v>
      </c>
      <c r="B1787" s="14">
        <v>43873</v>
      </c>
      <c r="C1787" s="14">
        <v>43873</v>
      </c>
      <c r="D1787" s="15" t="s">
        <v>10</v>
      </c>
      <c r="E1787" s="15">
        <v>0</v>
      </c>
      <c r="F1787" s="15">
        <v>0</v>
      </c>
      <c r="G1787" s="15">
        <v>3310</v>
      </c>
      <c r="H1787" s="15">
        <v>62829.4</v>
      </c>
      <c r="I1787" s="15" t="s">
        <v>11</v>
      </c>
      <c r="J1787" s="15" t="s">
        <v>12</v>
      </c>
      <c r="K1787" s="1" t="str">
        <f t="shared" si="93"/>
        <v/>
      </c>
      <c r="L1787" s="1" t="e">
        <f ca="1">IF(AND(K1787&lt;&gt; "", COUNTIF(SAP!#REF!,K1787)&gt;0),"Matched", "")</f>
        <v>#REF!</v>
      </c>
      <c r="M1787" s="1" t="str">
        <f t="shared" si="94"/>
        <v/>
      </c>
      <c r="N1787" s="1" t="e">
        <f ca="1">IF(AND(M1787&lt;&gt; "", COUNTIF(SAP!#REF!,M1787)&gt;0),"Matched", "")</f>
        <v>#REF!</v>
      </c>
      <c r="O1787" s="1" t="str">
        <f t="shared" si="95"/>
        <v/>
      </c>
      <c r="P1787" s="1" t="e">
        <f ca="1">IF(AND(O1787&lt;&gt; "", COUNTIF(SAP!#REF!,O1787)&gt;0),"Matched", "")</f>
        <v>#REF!</v>
      </c>
      <c r="Q1787" s="1" t="str">
        <f ca="1">IF(D1787="AC","Logic4"&amp;"_"&amp;TEXT(C1787,"dd.mm.yyyy") &amp;"_"&amp; 1703235.98,"")</f>
        <v>Logic4_12.02.2020_1703235.98</v>
      </c>
      <c r="R1787" s="1" t="e">
        <f ca="1">IF(AND(Q1787&lt;&gt; "", COUNTIF(SAP!#REF!,Q1787)&gt;0),"Matched", "")</f>
        <v>#REF!</v>
      </c>
    </row>
    <row r="1788" spans="1:18">
      <c r="A1788" s="9">
        <v>11563327</v>
      </c>
      <c r="B1788" s="10">
        <v>43873</v>
      </c>
      <c r="C1788" s="10">
        <v>43873</v>
      </c>
      <c r="D1788" s="11" t="s">
        <v>10</v>
      </c>
      <c r="E1788" s="11">
        <v>0</v>
      </c>
      <c r="F1788" s="11">
        <v>0</v>
      </c>
      <c r="G1788" s="11">
        <v>3537.7</v>
      </c>
      <c r="H1788" s="11">
        <v>66367.100000000006</v>
      </c>
      <c r="I1788" s="11" t="s">
        <v>11</v>
      </c>
      <c r="J1788" s="11" t="s">
        <v>12</v>
      </c>
      <c r="K1788" s="1" t="str">
        <f t="shared" si="93"/>
        <v/>
      </c>
      <c r="L1788" s="1" t="e">
        <f ca="1">IF(AND(K1788&lt;&gt; "", COUNTIF(SAP!#REF!,K1788)&gt;0),"Matched", "")</f>
        <v>#REF!</v>
      </c>
      <c r="M1788" s="1" t="str">
        <f t="shared" si="94"/>
        <v/>
      </c>
      <c r="N1788" s="1" t="e">
        <f ca="1">IF(AND(M1788&lt;&gt; "", COUNTIF(SAP!#REF!,M1788)&gt;0),"Matched", "")</f>
        <v>#REF!</v>
      </c>
      <c r="O1788" s="1" t="str">
        <f t="shared" si="95"/>
        <v/>
      </c>
      <c r="P1788" s="1" t="e">
        <f ca="1">IF(AND(O1788&lt;&gt; "", COUNTIF(SAP!#REF!,O1788)&gt;0),"Matched", "")</f>
        <v>#REF!</v>
      </c>
      <c r="Q1788" s="1" t="str">
        <f ca="1">IF(D1788="AC","Logic4"&amp;"_"&amp;TEXT(C1788,"dd.mm.yyyy") &amp;"_"&amp; 1703235.98,"")</f>
        <v>Logic4_12.02.2020_1703235.98</v>
      </c>
      <c r="R1788" s="1" t="e">
        <f ca="1">IF(AND(Q1788&lt;&gt; "", COUNTIF(SAP!#REF!,Q1788)&gt;0),"Matched", "")</f>
        <v>#REF!</v>
      </c>
    </row>
    <row r="1789" spans="1:18">
      <c r="A1789" s="13">
        <v>11563327</v>
      </c>
      <c r="B1789" s="14">
        <v>43873</v>
      </c>
      <c r="C1789" s="14">
        <v>43873</v>
      </c>
      <c r="D1789" s="15" t="s">
        <v>10</v>
      </c>
      <c r="E1789" s="15">
        <v>0</v>
      </c>
      <c r="F1789" s="15">
        <v>0</v>
      </c>
      <c r="G1789" s="15">
        <v>3690</v>
      </c>
      <c r="H1789" s="15">
        <v>70057.100000000006</v>
      </c>
      <c r="I1789" s="15" t="s">
        <v>11</v>
      </c>
      <c r="J1789" s="15" t="s">
        <v>12</v>
      </c>
      <c r="K1789" s="1" t="str">
        <f t="shared" si="93"/>
        <v/>
      </c>
      <c r="L1789" s="1" t="e">
        <f ca="1">IF(AND(K1789&lt;&gt; "", COUNTIF(SAP!#REF!,K1789)&gt;0),"Matched", "")</f>
        <v>#REF!</v>
      </c>
      <c r="M1789" s="1" t="str">
        <f t="shared" si="94"/>
        <v/>
      </c>
      <c r="N1789" s="1" t="e">
        <f ca="1">IF(AND(M1789&lt;&gt; "", COUNTIF(SAP!#REF!,M1789)&gt;0),"Matched", "")</f>
        <v>#REF!</v>
      </c>
      <c r="O1789" s="1" t="str">
        <f t="shared" si="95"/>
        <v/>
      </c>
      <c r="P1789" s="1" t="e">
        <f ca="1">IF(AND(O1789&lt;&gt; "", COUNTIF(SAP!#REF!,O1789)&gt;0),"Matched", "")</f>
        <v>#REF!</v>
      </c>
      <c r="Q1789" s="1" t="str">
        <f ca="1">IF(D1789="AC","Logic4"&amp;"_"&amp;TEXT(C1789,"dd.mm.yyyy") &amp;"_"&amp; 1703235.98,"")</f>
        <v>Logic4_12.02.2020_1703235.98</v>
      </c>
      <c r="R1789" s="1" t="e">
        <f ca="1">IF(AND(Q1789&lt;&gt; "", COUNTIF(SAP!#REF!,Q1789)&gt;0),"Matched", "")</f>
        <v>#REF!</v>
      </c>
    </row>
    <row r="1790" spans="1:18">
      <c r="A1790" s="9">
        <v>11563327</v>
      </c>
      <c r="B1790" s="10">
        <v>43873</v>
      </c>
      <c r="C1790" s="10">
        <v>43873</v>
      </c>
      <c r="D1790" s="11" t="s">
        <v>10</v>
      </c>
      <c r="E1790" s="11">
        <v>0</v>
      </c>
      <c r="F1790" s="11">
        <v>0</v>
      </c>
      <c r="G1790" s="11">
        <v>3850</v>
      </c>
      <c r="H1790" s="11">
        <v>73907.100000000006</v>
      </c>
      <c r="I1790" s="11" t="s">
        <v>11</v>
      </c>
      <c r="J1790" s="11" t="s">
        <v>12</v>
      </c>
      <c r="K1790" s="1" t="str">
        <f t="shared" si="93"/>
        <v/>
      </c>
      <c r="L1790" s="1" t="e">
        <f ca="1">IF(AND(K1790&lt;&gt; "", COUNTIF(SAP!#REF!,K1790)&gt;0),"Matched", "")</f>
        <v>#REF!</v>
      </c>
      <c r="M1790" s="1" t="str">
        <f t="shared" si="94"/>
        <v/>
      </c>
      <c r="N1790" s="1" t="e">
        <f ca="1">IF(AND(M1790&lt;&gt; "", COUNTIF(SAP!#REF!,M1790)&gt;0),"Matched", "")</f>
        <v>#REF!</v>
      </c>
      <c r="O1790" s="1" t="str">
        <f t="shared" si="95"/>
        <v/>
      </c>
      <c r="P1790" s="1" t="e">
        <f ca="1">IF(AND(O1790&lt;&gt; "", COUNTIF(SAP!#REF!,O1790)&gt;0),"Matched", "")</f>
        <v>#REF!</v>
      </c>
      <c r="Q1790" s="1" t="str">
        <f ca="1">IF(D1790="AC","Logic4"&amp;"_"&amp;TEXT(C1790,"dd.mm.yyyy") &amp;"_"&amp; 1703235.98,"")</f>
        <v>Logic4_12.02.2020_1703235.98</v>
      </c>
      <c r="R1790" s="1" t="e">
        <f ca="1">IF(AND(Q1790&lt;&gt; "", COUNTIF(SAP!#REF!,Q1790)&gt;0),"Matched", "")</f>
        <v>#REF!</v>
      </c>
    </row>
    <row r="1791" spans="1:18">
      <c r="A1791" s="13">
        <v>11563327</v>
      </c>
      <c r="B1791" s="14">
        <v>43873</v>
      </c>
      <c r="C1791" s="14">
        <v>43873</v>
      </c>
      <c r="D1791" s="15" t="s">
        <v>10</v>
      </c>
      <c r="E1791" s="15">
        <v>0</v>
      </c>
      <c r="F1791" s="15">
        <v>0</v>
      </c>
      <c r="G1791" s="15">
        <v>3900</v>
      </c>
      <c r="H1791" s="15">
        <v>77807.100000000006</v>
      </c>
      <c r="I1791" s="15" t="s">
        <v>11</v>
      </c>
      <c r="J1791" s="15" t="s">
        <v>12</v>
      </c>
      <c r="K1791" s="1" t="str">
        <f t="shared" si="93"/>
        <v/>
      </c>
      <c r="L1791" s="1" t="e">
        <f ca="1">IF(AND(K1791&lt;&gt; "", COUNTIF(SAP!#REF!,K1791)&gt;0),"Matched", "")</f>
        <v>#REF!</v>
      </c>
      <c r="M1791" s="1" t="str">
        <f t="shared" si="94"/>
        <v/>
      </c>
      <c r="N1791" s="1" t="e">
        <f ca="1">IF(AND(M1791&lt;&gt; "", COUNTIF(SAP!#REF!,M1791)&gt;0),"Matched", "")</f>
        <v>#REF!</v>
      </c>
      <c r="O1791" s="1" t="str">
        <f t="shared" si="95"/>
        <v/>
      </c>
      <c r="P1791" s="1" t="e">
        <f ca="1">IF(AND(O1791&lt;&gt; "", COUNTIF(SAP!#REF!,O1791)&gt;0),"Matched", "")</f>
        <v>#REF!</v>
      </c>
      <c r="Q1791" s="1" t="str">
        <f ca="1">IF(D1791="AC","Logic4"&amp;"_"&amp;TEXT(C1791,"dd.mm.yyyy") &amp;"_"&amp; 1703235.98,"")</f>
        <v>Logic4_12.02.2020_1703235.98</v>
      </c>
      <c r="R1791" s="1" t="e">
        <f ca="1">IF(AND(Q1791&lt;&gt; "", COUNTIF(SAP!#REF!,Q1791)&gt;0),"Matched", "")</f>
        <v>#REF!</v>
      </c>
    </row>
    <row r="1792" spans="1:18">
      <c r="A1792" s="9">
        <v>11563327</v>
      </c>
      <c r="B1792" s="10">
        <v>43873</v>
      </c>
      <c r="C1792" s="10">
        <v>43873</v>
      </c>
      <c r="D1792" s="11" t="s">
        <v>10</v>
      </c>
      <c r="E1792" s="11">
        <v>0</v>
      </c>
      <c r="F1792" s="11">
        <v>0</v>
      </c>
      <c r="G1792" s="11">
        <v>3940</v>
      </c>
      <c r="H1792" s="11">
        <v>81747.100000000006</v>
      </c>
      <c r="I1792" s="11" t="s">
        <v>11</v>
      </c>
      <c r="J1792" s="11" t="s">
        <v>12</v>
      </c>
      <c r="K1792" s="1" t="str">
        <f t="shared" si="93"/>
        <v/>
      </c>
      <c r="L1792" s="1" t="e">
        <f ca="1">IF(AND(K1792&lt;&gt; "", COUNTIF(SAP!#REF!,K1792)&gt;0),"Matched", "")</f>
        <v>#REF!</v>
      </c>
      <c r="M1792" s="1" t="str">
        <f t="shared" si="94"/>
        <v/>
      </c>
      <c r="N1792" s="1" t="e">
        <f ca="1">IF(AND(M1792&lt;&gt; "", COUNTIF(SAP!#REF!,M1792)&gt;0),"Matched", "")</f>
        <v>#REF!</v>
      </c>
      <c r="O1792" s="1" t="str">
        <f t="shared" si="95"/>
        <v/>
      </c>
      <c r="P1792" s="1" t="e">
        <f ca="1">IF(AND(O1792&lt;&gt; "", COUNTIF(SAP!#REF!,O1792)&gt;0),"Matched", "")</f>
        <v>#REF!</v>
      </c>
      <c r="Q1792" s="1" t="str">
        <f ca="1">IF(D1792="AC","Logic4"&amp;"_"&amp;TEXT(C1792,"dd.mm.yyyy") &amp;"_"&amp; 1703235.98,"")</f>
        <v>Logic4_12.02.2020_1703235.98</v>
      </c>
      <c r="R1792" s="1" t="e">
        <f ca="1">IF(AND(Q1792&lt;&gt; "", COUNTIF(SAP!#REF!,Q1792)&gt;0),"Matched", "")</f>
        <v>#REF!</v>
      </c>
    </row>
    <row r="1793" spans="1:18">
      <c r="A1793" s="13">
        <v>11563327</v>
      </c>
      <c r="B1793" s="14">
        <v>43873</v>
      </c>
      <c r="C1793" s="14">
        <v>43873</v>
      </c>
      <c r="D1793" s="15" t="s">
        <v>10</v>
      </c>
      <c r="E1793" s="15">
        <v>0</v>
      </c>
      <c r="F1793" s="15">
        <v>0</v>
      </c>
      <c r="G1793" s="15">
        <v>4010</v>
      </c>
      <c r="H1793" s="15">
        <v>85757.1</v>
      </c>
      <c r="I1793" s="15" t="s">
        <v>11</v>
      </c>
      <c r="J1793" s="15" t="s">
        <v>12</v>
      </c>
      <c r="K1793" s="1" t="str">
        <f t="shared" si="93"/>
        <v/>
      </c>
      <c r="L1793" s="1" t="e">
        <f ca="1">IF(AND(K1793&lt;&gt; "", COUNTIF(SAP!#REF!,K1793)&gt;0),"Matched", "")</f>
        <v>#REF!</v>
      </c>
      <c r="M1793" s="1" t="str">
        <f t="shared" si="94"/>
        <v/>
      </c>
      <c r="N1793" s="1" t="e">
        <f ca="1">IF(AND(M1793&lt;&gt; "", COUNTIF(SAP!#REF!,M1793)&gt;0),"Matched", "")</f>
        <v>#REF!</v>
      </c>
      <c r="O1793" s="1" t="str">
        <f t="shared" si="95"/>
        <v/>
      </c>
      <c r="P1793" s="1" t="e">
        <f ca="1">IF(AND(O1793&lt;&gt; "", COUNTIF(SAP!#REF!,O1793)&gt;0),"Matched", "")</f>
        <v>#REF!</v>
      </c>
      <c r="Q1793" s="1" t="str">
        <f ca="1">IF(D1793="AC","Logic4"&amp;"_"&amp;TEXT(C1793,"dd.mm.yyyy") &amp;"_"&amp; 1703235.98,"")</f>
        <v>Logic4_12.02.2020_1703235.98</v>
      </c>
      <c r="R1793" s="1" t="e">
        <f ca="1">IF(AND(Q1793&lt;&gt; "", COUNTIF(SAP!#REF!,Q1793)&gt;0),"Matched", "")</f>
        <v>#REF!</v>
      </c>
    </row>
    <row r="1794" spans="1:18">
      <c r="A1794" s="9">
        <v>11563327</v>
      </c>
      <c r="B1794" s="10">
        <v>43873</v>
      </c>
      <c r="C1794" s="10">
        <v>43873</v>
      </c>
      <c r="D1794" s="11" t="s">
        <v>10</v>
      </c>
      <c r="E1794" s="11">
        <v>0</v>
      </c>
      <c r="F1794" s="11">
        <v>0</v>
      </c>
      <c r="G1794" s="11">
        <v>4280</v>
      </c>
      <c r="H1794" s="11">
        <v>90037.1</v>
      </c>
      <c r="I1794" s="11" t="s">
        <v>11</v>
      </c>
      <c r="J1794" s="11" t="s">
        <v>12</v>
      </c>
      <c r="K1794" s="1" t="str">
        <f t="shared" si="93"/>
        <v/>
      </c>
      <c r="L1794" s="1" t="e">
        <f ca="1">IF(AND(K1794&lt;&gt; "", COUNTIF(SAP!#REF!,K1794)&gt;0),"Matched", "")</f>
        <v>#REF!</v>
      </c>
      <c r="M1794" s="1" t="str">
        <f t="shared" si="94"/>
        <v/>
      </c>
      <c r="N1794" s="1" t="e">
        <f ca="1">IF(AND(M1794&lt;&gt; "", COUNTIF(SAP!#REF!,M1794)&gt;0),"Matched", "")</f>
        <v>#REF!</v>
      </c>
      <c r="O1794" s="1" t="str">
        <f t="shared" si="95"/>
        <v/>
      </c>
      <c r="P1794" s="1" t="e">
        <f ca="1">IF(AND(O1794&lt;&gt; "", COUNTIF(SAP!#REF!,O1794)&gt;0),"Matched", "")</f>
        <v>#REF!</v>
      </c>
      <c r="Q1794" s="1" t="str">
        <f ca="1">IF(D1794="AC","Logic4"&amp;"_"&amp;TEXT(C1794,"dd.mm.yyyy") &amp;"_"&amp; 1703235.98,"")</f>
        <v>Logic4_12.02.2020_1703235.98</v>
      </c>
      <c r="R1794" s="1" t="e">
        <f ca="1">IF(AND(Q1794&lt;&gt; "", COUNTIF(SAP!#REF!,Q1794)&gt;0),"Matched", "")</f>
        <v>#REF!</v>
      </c>
    </row>
    <row r="1795" spans="1:18">
      <c r="A1795" s="13">
        <v>11563327</v>
      </c>
      <c r="B1795" s="14">
        <v>43873</v>
      </c>
      <c r="C1795" s="14">
        <v>43873</v>
      </c>
      <c r="D1795" s="15" t="s">
        <v>10</v>
      </c>
      <c r="E1795" s="15">
        <v>0</v>
      </c>
      <c r="F1795" s="15">
        <v>0</v>
      </c>
      <c r="G1795" s="15">
        <v>4300</v>
      </c>
      <c r="H1795" s="15">
        <v>94337.1</v>
      </c>
      <c r="I1795" s="15" t="s">
        <v>11</v>
      </c>
      <c r="J1795" s="15" t="s">
        <v>12</v>
      </c>
      <c r="K1795" s="1" t="str">
        <f t="shared" ref="K1795:K1858" si="96">IF(D1795="TF","Logic1"&amp;"_"&amp;TEXT(C1795, "mm") &amp;"_"&amp; F1795,"")</f>
        <v/>
      </c>
      <c r="L1795" s="1" t="e">
        <f ca="1">IF(AND(K1795&lt;&gt; "", COUNTIF(SAP!#REF!,K1795)&gt;0),"Matched", "")</f>
        <v>#REF!</v>
      </c>
      <c r="M1795" s="1" t="str">
        <f t="shared" si="94"/>
        <v/>
      </c>
      <c r="N1795" s="1" t="e">
        <f ca="1">IF(AND(M1795&lt;&gt; "", COUNTIF(SAP!#REF!,M1795)&gt;0),"Matched", "")</f>
        <v>#REF!</v>
      </c>
      <c r="O1795" s="1" t="str">
        <f t="shared" si="95"/>
        <v/>
      </c>
      <c r="P1795" s="1" t="e">
        <f ca="1">IF(AND(O1795&lt;&gt; "", COUNTIF(SAP!#REF!,O1795)&gt;0),"Matched", "")</f>
        <v>#REF!</v>
      </c>
      <c r="Q1795" s="1" t="str">
        <f ca="1">IF(D1795="AC","Logic4"&amp;"_"&amp;TEXT(C1795,"dd.mm.yyyy") &amp;"_"&amp; 1703235.98,"")</f>
        <v>Logic4_12.02.2020_1703235.98</v>
      </c>
      <c r="R1795" s="1" t="e">
        <f ca="1">IF(AND(Q1795&lt;&gt; "", COUNTIF(SAP!#REF!,Q1795)&gt;0),"Matched", "")</f>
        <v>#REF!</v>
      </c>
    </row>
    <row r="1796" spans="1:18">
      <c r="A1796" s="9">
        <v>11563327</v>
      </c>
      <c r="B1796" s="10">
        <v>43873</v>
      </c>
      <c r="C1796" s="10">
        <v>43873</v>
      </c>
      <c r="D1796" s="11" t="s">
        <v>10</v>
      </c>
      <c r="E1796" s="11">
        <v>0</v>
      </c>
      <c r="F1796" s="11">
        <v>0</v>
      </c>
      <c r="G1796" s="11">
        <v>4480</v>
      </c>
      <c r="H1796" s="11">
        <v>98817.1</v>
      </c>
      <c r="I1796" s="11" t="s">
        <v>11</v>
      </c>
      <c r="J1796" s="11" t="s">
        <v>12</v>
      </c>
      <c r="K1796" s="1" t="str">
        <f t="shared" si="96"/>
        <v/>
      </c>
      <c r="L1796" s="1" t="e">
        <f ca="1">IF(AND(K1796&lt;&gt; "", COUNTIF(SAP!#REF!,K1796)&gt;0),"Matched", "")</f>
        <v>#REF!</v>
      </c>
      <c r="M1796" s="1" t="str">
        <f t="shared" si="94"/>
        <v/>
      </c>
      <c r="N1796" s="1" t="e">
        <f ca="1">IF(AND(M1796&lt;&gt; "", COUNTIF(SAP!#REF!,M1796)&gt;0),"Matched", "")</f>
        <v>#REF!</v>
      </c>
      <c r="O1796" s="1" t="str">
        <f t="shared" si="95"/>
        <v/>
      </c>
      <c r="P1796" s="1" t="e">
        <f ca="1">IF(AND(O1796&lt;&gt; "", COUNTIF(SAP!#REF!,O1796)&gt;0),"Matched", "")</f>
        <v>#REF!</v>
      </c>
      <c r="Q1796" s="1" t="str">
        <f ca="1">IF(D1796="AC","Logic4"&amp;"_"&amp;TEXT(C1796,"dd.mm.yyyy") &amp;"_"&amp; 1703235.98,"")</f>
        <v>Logic4_12.02.2020_1703235.98</v>
      </c>
      <c r="R1796" s="1" t="e">
        <f ca="1">IF(AND(Q1796&lt;&gt; "", COUNTIF(SAP!#REF!,Q1796)&gt;0),"Matched", "")</f>
        <v>#REF!</v>
      </c>
    </row>
    <row r="1797" spans="1:18">
      <c r="A1797" s="13">
        <v>11563327</v>
      </c>
      <c r="B1797" s="14">
        <v>43873</v>
      </c>
      <c r="C1797" s="14">
        <v>43873</v>
      </c>
      <c r="D1797" s="15" t="s">
        <v>10</v>
      </c>
      <c r="E1797" s="15">
        <v>0</v>
      </c>
      <c r="F1797" s="15">
        <v>0</v>
      </c>
      <c r="G1797" s="15">
        <v>4600</v>
      </c>
      <c r="H1797" s="15">
        <v>103417.1</v>
      </c>
      <c r="I1797" s="15" t="s">
        <v>11</v>
      </c>
      <c r="J1797" s="15" t="s">
        <v>12</v>
      </c>
      <c r="K1797" s="1" t="str">
        <f t="shared" si="96"/>
        <v/>
      </c>
      <c r="L1797" s="1" t="e">
        <f ca="1">IF(AND(K1797&lt;&gt; "", COUNTIF(SAP!#REF!,K1797)&gt;0),"Matched", "")</f>
        <v>#REF!</v>
      </c>
      <c r="M1797" s="1" t="str">
        <f t="shared" si="94"/>
        <v/>
      </c>
      <c r="N1797" s="1" t="e">
        <f ca="1">IF(AND(M1797&lt;&gt; "", COUNTIF(SAP!#REF!,M1797)&gt;0),"Matched", "")</f>
        <v>#REF!</v>
      </c>
      <c r="O1797" s="1" t="str">
        <f t="shared" si="95"/>
        <v/>
      </c>
      <c r="P1797" s="1" t="e">
        <f ca="1">IF(AND(O1797&lt;&gt; "", COUNTIF(SAP!#REF!,O1797)&gt;0),"Matched", "")</f>
        <v>#REF!</v>
      </c>
      <c r="Q1797" s="1" t="str">
        <f ca="1">IF(D1797="AC","Logic4"&amp;"_"&amp;TEXT(C1797,"dd.mm.yyyy") &amp;"_"&amp; 1703235.98,"")</f>
        <v>Logic4_12.02.2020_1703235.98</v>
      </c>
      <c r="R1797" s="1" t="e">
        <f ca="1">IF(AND(Q1797&lt;&gt; "", COUNTIF(SAP!#REF!,Q1797)&gt;0),"Matched", "")</f>
        <v>#REF!</v>
      </c>
    </row>
    <row r="1798" spans="1:18">
      <c r="A1798" s="9">
        <v>11563327</v>
      </c>
      <c r="B1798" s="10">
        <v>43873</v>
      </c>
      <c r="C1798" s="10">
        <v>43873</v>
      </c>
      <c r="D1798" s="11" t="s">
        <v>10</v>
      </c>
      <c r="E1798" s="11">
        <v>0</v>
      </c>
      <c r="F1798" s="11">
        <v>0</v>
      </c>
      <c r="G1798" s="11">
        <v>4610</v>
      </c>
      <c r="H1798" s="11">
        <v>108027.1</v>
      </c>
      <c r="I1798" s="11" t="s">
        <v>11</v>
      </c>
      <c r="J1798" s="11" t="s">
        <v>12</v>
      </c>
      <c r="K1798" s="1" t="str">
        <f t="shared" si="96"/>
        <v/>
      </c>
      <c r="L1798" s="1" t="e">
        <f ca="1">IF(AND(K1798&lt;&gt; "", COUNTIF(SAP!#REF!,K1798)&gt;0),"Matched", "")</f>
        <v>#REF!</v>
      </c>
      <c r="M1798" s="1" t="str">
        <f t="shared" si="94"/>
        <v/>
      </c>
      <c r="N1798" s="1" t="e">
        <f ca="1">IF(AND(M1798&lt;&gt; "", COUNTIF(SAP!#REF!,M1798)&gt;0),"Matched", "")</f>
        <v>#REF!</v>
      </c>
      <c r="O1798" s="1" t="str">
        <f t="shared" si="95"/>
        <v/>
      </c>
      <c r="P1798" s="1" t="e">
        <f ca="1">IF(AND(O1798&lt;&gt; "", COUNTIF(SAP!#REF!,O1798)&gt;0),"Matched", "")</f>
        <v>#REF!</v>
      </c>
      <c r="Q1798" s="1" t="str">
        <f ca="1">IF(D1798="AC","Logic4"&amp;"_"&amp;TEXT(C1798,"dd.mm.yyyy") &amp;"_"&amp; 1703235.98,"")</f>
        <v>Logic4_12.02.2020_1703235.98</v>
      </c>
      <c r="R1798" s="1" t="e">
        <f ca="1">IF(AND(Q1798&lt;&gt; "", COUNTIF(SAP!#REF!,Q1798)&gt;0),"Matched", "")</f>
        <v>#REF!</v>
      </c>
    </row>
    <row r="1799" spans="1:18">
      <c r="A1799" s="13">
        <v>11563327</v>
      </c>
      <c r="B1799" s="14">
        <v>43873</v>
      </c>
      <c r="C1799" s="14">
        <v>43873</v>
      </c>
      <c r="D1799" s="15" t="s">
        <v>10</v>
      </c>
      <c r="E1799" s="15">
        <v>0</v>
      </c>
      <c r="F1799" s="15">
        <v>0</v>
      </c>
      <c r="G1799" s="15">
        <v>4750</v>
      </c>
      <c r="H1799" s="15">
        <v>112777.1</v>
      </c>
      <c r="I1799" s="15" t="s">
        <v>11</v>
      </c>
      <c r="J1799" s="15" t="s">
        <v>12</v>
      </c>
      <c r="K1799" s="1" t="str">
        <f t="shared" si="96"/>
        <v/>
      </c>
      <c r="L1799" s="1" t="e">
        <f ca="1">IF(AND(K1799&lt;&gt; "", COUNTIF(SAP!#REF!,K1799)&gt;0),"Matched", "")</f>
        <v>#REF!</v>
      </c>
      <c r="M1799" s="1" t="str">
        <f t="shared" si="94"/>
        <v/>
      </c>
      <c r="N1799" s="1" t="e">
        <f ca="1">IF(AND(M1799&lt;&gt; "", COUNTIF(SAP!#REF!,M1799)&gt;0),"Matched", "")</f>
        <v>#REF!</v>
      </c>
      <c r="O1799" s="1" t="str">
        <f t="shared" si="95"/>
        <v/>
      </c>
      <c r="P1799" s="1" t="e">
        <f ca="1">IF(AND(O1799&lt;&gt; "", COUNTIF(SAP!#REF!,O1799)&gt;0),"Matched", "")</f>
        <v>#REF!</v>
      </c>
      <c r="Q1799" s="1" t="str">
        <f ca="1">IF(D1799="AC","Logic4"&amp;"_"&amp;TEXT(C1799,"dd.mm.yyyy") &amp;"_"&amp; 1703235.98,"")</f>
        <v>Logic4_12.02.2020_1703235.98</v>
      </c>
      <c r="R1799" s="1" t="e">
        <f ca="1">IF(AND(Q1799&lt;&gt; "", COUNTIF(SAP!#REF!,Q1799)&gt;0),"Matched", "")</f>
        <v>#REF!</v>
      </c>
    </row>
    <row r="1800" spans="1:18">
      <c r="A1800" s="9">
        <v>11563327</v>
      </c>
      <c r="B1800" s="10">
        <v>43873</v>
      </c>
      <c r="C1800" s="10">
        <v>43873</v>
      </c>
      <c r="D1800" s="11" t="s">
        <v>10</v>
      </c>
      <c r="E1800" s="11">
        <v>0</v>
      </c>
      <c r="F1800" s="11">
        <v>0</v>
      </c>
      <c r="G1800" s="11">
        <v>4828.3</v>
      </c>
      <c r="H1800" s="11">
        <v>117605.4</v>
      </c>
      <c r="I1800" s="11" t="s">
        <v>11</v>
      </c>
      <c r="J1800" s="11" t="s">
        <v>12</v>
      </c>
      <c r="K1800" s="1" t="str">
        <f t="shared" si="96"/>
        <v/>
      </c>
      <c r="L1800" s="1" t="e">
        <f ca="1">IF(AND(K1800&lt;&gt; "", COUNTIF(SAP!#REF!,K1800)&gt;0),"Matched", "")</f>
        <v>#REF!</v>
      </c>
      <c r="M1800" s="1" t="str">
        <f t="shared" si="94"/>
        <v/>
      </c>
      <c r="N1800" s="1" t="e">
        <f ca="1">IF(AND(M1800&lt;&gt; "", COUNTIF(SAP!#REF!,M1800)&gt;0),"Matched", "")</f>
        <v>#REF!</v>
      </c>
      <c r="O1800" s="1" t="str">
        <f t="shared" si="95"/>
        <v/>
      </c>
      <c r="P1800" s="1" t="e">
        <f ca="1">IF(AND(O1800&lt;&gt; "", COUNTIF(SAP!#REF!,O1800)&gt;0),"Matched", "")</f>
        <v>#REF!</v>
      </c>
      <c r="Q1800" s="1" t="str">
        <f ca="1">IF(D1800="AC","Logic4"&amp;"_"&amp;TEXT(C1800,"dd.mm.yyyy") &amp;"_"&amp; 1703235.98,"")</f>
        <v>Logic4_12.02.2020_1703235.98</v>
      </c>
      <c r="R1800" s="1" t="e">
        <f ca="1">IF(AND(Q1800&lt;&gt; "", COUNTIF(SAP!#REF!,Q1800)&gt;0),"Matched", "")</f>
        <v>#REF!</v>
      </c>
    </row>
    <row r="1801" spans="1:18">
      <c r="A1801" s="13">
        <v>11563327</v>
      </c>
      <c r="B1801" s="14">
        <v>43873</v>
      </c>
      <c r="C1801" s="14">
        <v>43873</v>
      </c>
      <c r="D1801" s="15" t="s">
        <v>10</v>
      </c>
      <c r="E1801" s="15">
        <v>0</v>
      </c>
      <c r="F1801" s="15">
        <v>0</v>
      </c>
      <c r="G1801" s="15">
        <v>4900</v>
      </c>
      <c r="H1801" s="15">
        <v>122505.4</v>
      </c>
      <c r="I1801" s="15" t="s">
        <v>11</v>
      </c>
      <c r="J1801" s="15" t="s">
        <v>12</v>
      </c>
      <c r="K1801" s="1" t="str">
        <f t="shared" si="96"/>
        <v/>
      </c>
      <c r="L1801" s="1" t="e">
        <f ca="1">IF(AND(K1801&lt;&gt; "", COUNTIF(SAP!#REF!,K1801)&gt;0),"Matched", "")</f>
        <v>#REF!</v>
      </c>
      <c r="M1801" s="1" t="str">
        <f t="shared" si="94"/>
        <v/>
      </c>
      <c r="N1801" s="1" t="e">
        <f ca="1">IF(AND(M1801&lt;&gt; "", COUNTIF(SAP!#REF!,M1801)&gt;0),"Matched", "")</f>
        <v>#REF!</v>
      </c>
      <c r="O1801" s="1" t="str">
        <f t="shared" si="95"/>
        <v/>
      </c>
      <c r="P1801" s="1" t="e">
        <f ca="1">IF(AND(O1801&lt;&gt; "", COUNTIF(SAP!#REF!,O1801)&gt;0),"Matched", "")</f>
        <v>#REF!</v>
      </c>
      <c r="Q1801" s="1" t="str">
        <f ca="1">IF(D1801="AC","Logic4"&amp;"_"&amp;TEXT(C1801,"dd.mm.yyyy") &amp;"_"&amp; 1703235.98,"")</f>
        <v>Logic4_12.02.2020_1703235.98</v>
      </c>
      <c r="R1801" s="1" t="e">
        <f ca="1">IF(AND(Q1801&lt;&gt; "", COUNTIF(SAP!#REF!,Q1801)&gt;0),"Matched", "")</f>
        <v>#REF!</v>
      </c>
    </row>
    <row r="1802" spans="1:18">
      <c r="A1802" s="9">
        <v>11563327</v>
      </c>
      <c r="B1802" s="10">
        <v>43873</v>
      </c>
      <c r="C1802" s="10">
        <v>43873</v>
      </c>
      <c r="D1802" s="11" t="s">
        <v>10</v>
      </c>
      <c r="E1802" s="11">
        <v>0</v>
      </c>
      <c r="F1802" s="11">
        <v>0</v>
      </c>
      <c r="G1802" s="11">
        <v>5145.2</v>
      </c>
      <c r="H1802" s="11">
        <v>127650.6</v>
      </c>
      <c r="I1802" s="11" t="s">
        <v>11</v>
      </c>
      <c r="J1802" s="11" t="s">
        <v>12</v>
      </c>
      <c r="K1802" s="1" t="str">
        <f t="shared" si="96"/>
        <v/>
      </c>
      <c r="L1802" s="1" t="e">
        <f ca="1">IF(AND(K1802&lt;&gt; "", COUNTIF(SAP!#REF!,K1802)&gt;0),"Matched", "")</f>
        <v>#REF!</v>
      </c>
      <c r="M1802" s="1" t="str">
        <f t="shared" si="94"/>
        <v/>
      </c>
      <c r="N1802" s="1" t="e">
        <f ca="1">IF(AND(M1802&lt;&gt; "", COUNTIF(SAP!#REF!,M1802)&gt;0),"Matched", "")</f>
        <v>#REF!</v>
      </c>
      <c r="O1802" s="1" t="str">
        <f t="shared" si="95"/>
        <v/>
      </c>
      <c r="P1802" s="1" t="e">
        <f ca="1">IF(AND(O1802&lt;&gt; "", COUNTIF(SAP!#REF!,O1802)&gt;0),"Matched", "")</f>
        <v>#REF!</v>
      </c>
      <c r="Q1802" s="1" t="str">
        <f ca="1">IF(D1802="AC","Logic4"&amp;"_"&amp;TEXT(C1802,"dd.mm.yyyy") &amp;"_"&amp; 1703235.98,"")</f>
        <v>Logic4_12.02.2020_1703235.98</v>
      </c>
      <c r="R1802" s="1" t="e">
        <f ca="1">IF(AND(Q1802&lt;&gt; "", COUNTIF(SAP!#REF!,Q1802)&gt;0),"Matched", "")</f>
        <v>#REF!</v>
      </c>
    </row>
    <row r="1803" spans="1:18">
      <c r="A1803" s="13">
        <v>11563327</v>
      </c>
      <c r="B1803" s="14">
        <v>43873</v>
      </c>
      <c r="C1803" s="14">
        <v>43873</v>
      </c>
      <c r="D1803" s="15" t="s">
        <v>10</v>
      </c>
      <c r="E1803" s="15">
        <v>0</v>
      </c>
      <c r="F1803" s="15">
        <v>0</v>
      </c>
      <c r="G1803" s="15">
        <v>5150</v>
      </c>
      <c r="H1803" s="15">
        <v>132800.6</v>
      </c>
      <c r="I1803" s="15" t="s">
        <v>11</v>
      </c>
      <c r="J1803" s="15" t="s">
        <v>12</v>
      </c>
      <c r="K1803" s="1" t="str">
        <f t="shared" si="96"/>
        <v/>
      </c>
      <c r="L1803" s="1" t="e">
        <f ca="1">IF(AND(K1803&lt;&gt; "", COUNTIF(SAP!#REF!,K1803)&gt;0),"Matched", "")</f>
        <v>#REF!</v>
      </c>
      <c r="M1803" s="1" t="str">
        <f t="shared" si="94"/>
        <v/>
      </c>
      <c r="N1803" s="1" t="e">
        <f ca="1">IF(AND(M1803&lt;&gt; "", COUNTIF(SAP!#REF!,M1803)&gt;0),"Matched", "")</f>
        <v>#REF!</v>
      </c>
      <c r="O1803" s="1" t="str">
        <f t="shared" si="95"/>
        <v/>
      </c>
      <c r="P1803" s="1" t="e">
        <f ca="1">IF(AND(O1803&lt;&gt; "", COUNTIF(SAP!#REF!,O1803)&gt;0),"Matched", "")</f>
        <v>#REF!</v>
      </c>
      <c r="Q1803" s="1" t="str">
        <f ca="1">IF(D1803="AC","Logic4"&amp;"_"&amp;TEXT(C1803,"dd.mm.yyyy") &amp;"_"&amp; 1703235.98,"")</f>
        <v>Logic4_12.02.2020_1703235.98</v>
      </c>
      <c r="R1803" s="1" t="e">
        <f ca="1">IF(AND(Q1803&lt;&gt; "", COUNTIF(SAP!#REF!,Q1803)&gt;0),"Matched", "")</f>
        <v>#REF!</v>
      </c>
    </row>
    <row r="1804" spans="1:18">
      <c r="A1804" s="9">
        <v>11563327</v>
      </c>
      <c r="B1804" s="10">
        <v>43873</v>
      </c>
      <c r="C1804" s="10">
        <v>43873</v>
      </c>
      <c r="D1804" s="11" t="s">
        <v>10</v>
      </c>
      <c r="E1804" s="11">
        <v>0</v>
      </c>
      <c r="F1804" s="11">
        <v>0</v>
      </c>
      <c r="G1804" s="11">
        <v>5163</v>
      </c>
      <c r="H1804" s="11">
        <v>137963.6</v>
      </c>
      <c r="I1804" s="11" t="s">
        <v>11</v>
      </c>
      <c r="J1804" s="11" t="s">
        <v>12</v>
      </c>
      <c r="K1804" s="1" t="str">
        <f t="shared" si="96"/>
        <v/>
      </c>
      <c r="L1804" s="1" t="e">
        <f ca="1">IF(AND(K1804&lt;&gt; "", COUNTIF(SAP!#REF!,K1804)&gt;0),"Matched", "")</f>
        <v>#REF!</v>
      </c>
      <c r="M1804" s="1" t="str">
        <f t="shared" si="94"/>
        <v/>
      </c>
      <c r="N1804" s="1" t="e">
        <f ca="1">IF(AND(M1804&lt;&gt; "", COUNTIF(SAP!#REF!,M1804)&gt;0),"Matched", "")</f>
        <v>#REF!</v>
      </c>
      <c r="O1804" s="1" t="str">
        <f t="shared" si="95"/>
        <v/>
      </c>
      <c r="P1804" s="1" t="e">
        <f ca="1">IF(AND(O1804&lt;&gt; "", COUNTIF(SAP!#REF!,O1804)&gt;0),"Matched", "")</f>
        <v>#REF!</v>
      </c>
      <c r="Q1804" s="1" t="str">
        <f ca="1">IF(D1804="AC","Logic4"&amp;"_"&amp;TEXT(C1804,"dd.mm.yyyy") &amp;"_"&amp; 1703235.98,"")</f>
        <v>Logic4_12.02.2020_1703235.98</v>
      </c>
      <c r="R1804" s="1" t="e">
        <f ca="1">IF(AND(Q1804&lt;&gt; "", COUNTIF(SAP!#REF!,Q1804)&gt;0),"Matched", "")</f>
        <v>#REF!</v>
      </c>
    </row>
    <row r="1805" spans="1:18">
      <c r="A1805" s="13">
        <v>11563327</v>
      </c>
      <c r="B1805" s="14">
        <v>43873</v>
      </c>
      <c r="C1805" s="14">
        <v>43873</v>
      </c>
      <c r="D1805" s="15" t="s">
        <v>10</v>
      </c>
      <c r="E1805" s="15">
        <v>0</v>
      </c>
      <c r="F1805" s="15">
        <v>0</v>
      </c>
      <c r="G1805" s="15">
        <v>5320</v>
      </c>
      <c r="H1805" s="15">
        <v>143283.6</v>
      </c>
      <c r="I1805" s="15" t="s">
        <v>11</v>
      </c>
      <c r="J1805" s="15" t="s">
        <v>12</v>
      </c>
      <c r="K1805" s="1" t="str">
        <f t="shared" si="96"/>
        <v/>
      </c>
      <c r="L1805" s="1" t="e">
        <f ca="1">IF(AND(K1805&lt;&gt; "", COUNTIF(SAP!#REF!,K1805)&gt;0),"Matched", "")</f>
        <v>#REF!</v>
      </c>
      <c r="M1805" s="1" t="str">
        <f t="shared" si="94"/>
        <v/>
      </c>
      <c r="N1805" s="1" t="e">
        <f ca="1">IF(AND(M1805&lt;&gt; "", COUNTIF(SAP!#REF!,M1805)&gt;0),"Matched", "")</f>
        <v>#REF!</v>
      </c>
      <c r="O1805" s="1" t="str">
        <f t="shared" si="95"/>
        <v/>
      </c>
      <c r="P1805" s="1" t="e">
        <f ca="1">IF(AND(O1805&lt;&gt; "", COUNTIF(SAP!#REF!,O1805)&gt;0),"Matched", "")</f>
        <v>#REF!</v>
      </c>
      <c r="Q1805" s="1" t="str">
        <f ca="1">IF(D1805="AC","Logic4"&amp;"_"&amp;TEXT(C1805,"dd.mm.yyyy") &amp;"_"&amp; 1703235.98,"")</f>
        <v>Logic4_12.02.2020_1703235.98</v>
      </c>
      <c r="R1805" s="1" t="e">
        <f ca="1">IF(AND(Q1805&lt;&gt; "", COUNTIF(SAP!#REF!,Q1805)&gt;0),"Matched", "")</f>
        <v>#REF!</v>
      </c>
    </row>
    <row r="1806" spans="1:18">
      <c r="A1806" s="9">
        <v>11563327</v>
      </c>
      <c r="B1806" s="10">
        <v>43873</v>
      </c>
      <c r="C1806" s="10">
        <v>43873</v>
      </c>
      <c r="D1806" s="11" t="s">
        <v>10</v>
      </c>
      <c r="E1806" s="11">
        <v>0</v>
      </c>
      <c r="F1806" s="11">
        <v>0</v>
      </c>
      <c r="G1806" s="11">
        <v>5582.1</v>
      </c>
      <c r="H1806" s="11">
        <v>148865.70000000001</v>
      </c>
      <c r="I1806" s="11" t="s">
        <v>11</v>
      </c>
      <c r="J1806" s="11" t="s">
        <v>12</v>
      </c>
      <c r="K1806" s="1" t="str">
        <f t="shared" si="96"/>
        <v/>
      </c>
      <c r="L1806" s="1" t="e">
        <f ca="1">IF(AND(K1806&lt;&gt; "", COUNTIF(SAP!#REF!,K1806)&gt;0),"Matched", "")</f>
        <v>#REF!</v>
      </c>
      <c r="M1806" s="1" t="str">
        <f t="shared" si="94"/>
        <v/>
      </c>
      <c r="N1806" s="1" t="e">
        <f ca="1">IF(AND(M1806&lt;&gt; "", COUNTIF(SAP!#REF!,M1806)&gt;0),"Matched", "")</f>
        <v>#REF!</v>
      </c>
      <c r="O1806" s="1" t="str">
        <f t="shared" si="95"/>
        <v/>
      </c>
      <c r="P1806" s="1" t="e">
        <f ca="1">IF(AND(O1806&lt;&gt; "", COUNTIF(SAP!#REF!,O1806)&gt;0),"Matched", "")</f>
        <v>#REF!</v>
      </c>
      <c r="Q1806" s="1" t="str">
        <f ca="1">IF(D1806="AC","Logic4"&amp;"_"&amp;TEXT(C1806,"dd.mm.yyyy") &amp;"_"&amp; 1703235.98,"")</f>
        <v>Logic4_12.02.2020_1703235.98</v>
      </c>
      <c r="R1806" s="1" t="e">
        <f ca="1">IF(AND(Q1806&lt;&gt; "", COUNTIF(SAP!#REF!,Q1806)&gt;0),"Matched", "")</f>
        <v>#REF!</v>
      </c>
    </row>
    <row r="1807" spans="1:18">
      <c r="A1807" s="13">
        <v>11563327</v>
      </c>
      <c r="B1807" s="14">
        <v>43873</v>
      </c>
      <c r="C1807" s="14">
        <v>43873</v>
      </c>
      <c r="D1807" s="15" t="s">
        <v>10</v>
      </c>
      <c r="E1807" s="15">
        <v>0</v>
      </c>
      <c r="F1807" s="15">
        <v>0</v>
      </c>
      <c r="G1807" s="15">
        <v>5635</v>
      </c>
      <c r="H1807" s="15">
        <v>154500.70000000001</v>
      </c>
      <c r="I1807" s="15" t="s">
        <v>11</v>
      </c>
      <c r="J1807" s="15" t="s">
        <v>12</v>
      </c>
      <c r="K1807" s="1" t="str">
        <f t="shared" si="96"/>
        <v/>
      </c>
      <c r="L1807" s="1" t="e">
        <f ca="1">IF(AND(K1807&lt;&gt; "", COUNTIF(SAP!#REF!,K1807)&gt;0),"Matched", "")</f>
        <v>#REF!</v>
      </c>
      <c r="M1807" s="1" t="str">
        <f t="shared" si="94"/>
        <v/>
      </c>
      <c r="N1807" s="1" t="e">
        <f ca="1">IF(AND(M1807&lt;&gt; "", COUNTIF(SAP!#REF!,M1807)&gt;0),"Matched", "")</f>
        <v>#REF!</v>
      </c>
      <c r="O1807" s="1" t="str">
        <f t="shared" si="95"/>
        <v/>
      </c>
      <c r="P1807" s="1" t="e">
        <f ca="1">IF(AND(O1807&lt;&gt; "", COUNTIF(SAP!#REF!,O1807)&gt;0),"Matched", "")</f>
        <v>#REF!</v>
      </c>
      <c r="Q1807" s="1" t="str">
        <f ca="1">IF(D1807="AC","Logic4"&amp;"_"&amp;TEXT(C1807,"dd.mm.yyyy") &amp;"_"&amp; 1703235.98,"")</f>
        <v>Logic4_12.02.2020_1703235.98</v>
      </c>
      <c r="R1807" s="1" t="e">
        <f ca="1">IF(AND(Q1807&lt;&gt; "", COUNTIF(SAP!#REF!,Q1807)&gt;0),"Matched", "")</f>
        <v>#REF!</v>
      </c>
    </row>
    <row r="1808" spans="1:18">
      <c r="A1808" s="9">
        <v>11563327</v>
      </c>
      <c r="B1808" s="10">
        <v>43873</v>
      </c>
      <c r="C1808" s="10">
        <v>43873</v>
      </c>
      <c r="D1808" s="11" t="s">
        <v>10</v>
      </c>
      <c r="E1808" s="11">
        <v>0</v>
      </c>
      <c r="F1808" s="11">
        <v>0</v>
      </c>
      <c r="G1808" s="11">
        <v>5700</v>
      </c>
      <c r="H1808" s="11">
        <v>160200.70000000001</v>
      </c>
      <c r="I1808" s="11" t="s">
        <v>11</v>
      </c>
      <c r="J1808" s="11" t="s">
        <v>12</v>
      </c>
      <c r="K1808" s="1" t="str">
        <f t="shared" si="96"/>
        <v/>
      </c>
      <c r="L1808" s="1" t="e">
        <f ca="1">IF(AND(K1808&lt;&gt; "", COUNTIF(SAP!#REF!,K1808)&gt;0),"Matched", "")</f>
        <v>#REF!</v>
      </c>
      <c r="M1808" s="1" t="str">
        <f t="shared" si="94"/>
        <v/>
      </c>
      <c r="N1808" s="1" t="e">
        <f ca="1">IF(AND(M1808&lt;&gt; "", COUNTIF(SAP!#REF!,M1808)&gt;0),"Matched", "")</f>
        <v>#REF!</v>
      </c>
      <c r="O1808" s="1" t="str">
        <f t="shared" si="95"/>
        <v/>
      </c>
      <c r="P1808" s="1" t="e">
        <f ca="1">IF(AND(O1808&lt;&gt; "", COUNTIF(SAP!#REF!,O1808)&gt;0),"Matched", "")</f>
        <v>#REF!</v>
      </c>
      <c r="Q1808" s="1" t="str">
        <f ca="1">IF(D1808="AC","Logic4"&amp;"_"&amp;TEXT(C1808,"dd.mm.yyyy") &amp;"_"&amp; 1703235.98,"")</f>
        <v>Logic4_12.02.2020_1703235.98</v>
      </c>
      <c r="R1808" s="1" t="e">
        <f ca="1">IF(AND(Q1808&lt;&gt; "", COUNTIF(SAP!#REF!,Q1808)&gt;0),"Matched", "")</f>
        <v>#REF!</v>
      </c>
    </row>
    <row r="1809" spans="1:18">
      <c r="A1809" s="13">
        <v>11563327</v>
      </c>
      <c r="B1809" s="14">
        <v>43873</v>
      </c>
      <c r="C1809" s="14">
        <v>43873</v>
      </c>
      <c r="D1809" s="15" t="s">
        <v>10</v>
      </c>
      <c r="E1809" s="15">
        <v>0</v>
      </c>
      <c r="F1809" s="15">
        <v>0</v>
      </c>
      <c r="G1809" s="15">
        <v>5806</v>
      </c>
      <c r="H1809" s="15">
        <v>166006.70000000001</v>
      </c>
      <c r="I1809" s="15" t="s">
        <v>11</v>
      </c>
      <c r="J1809" s="15" t="s">
        <v>12</v>
      </c>
      <c r="K1809" s="1" t="str">
        <f t="shared" si="96"/>
        <v/>
      </c>
      <c r="L1809" s="1" t="e">
        <f ca="1">IF(AND(K1809&lt;&gt; "", COUNTIF(SAP!#REF!,K1809)&gt;0),"Matched", "")</f>
        <v>#REF!</v>
      </c>
      <c r="M1809" s="1" t="str">
        <f t="shared" si="94"/>
        <v/>
      </c>
      <c r="N1809" s="1" t="e">
        <f ca="1">IF(AND(M1809&lt;&gt; "", COUNTIF(SAP!#REF!,M1809)&gt;0),"Matched", "")</f>
        <v>#REF!</v>
      </c>
      <c r="O1809" s="1" t="str">
        <f t="shared" si="95"/>
        <v/>
      </c>
      <c r="P1809" s="1" t="e">
        <f ca="1">IF(AND(O1809&lt;&gt; "", COUNTIF(SAP!#REF!,O1809)&gt;0),"Matched", "")</f>
        <v>#REF!</v>
      </c>
      <c r="Q1809" s="1" t="str">
        <f ca="1">IF(D1809="AC","Logic4"&amp;"_"&amp;TEXT(C1809,"dd.mm.yyyy") &amp;"_"&amp; 1703235.98,"")</f>
        <v>Logic4_12.02.2020_1703235.98</v>
      </c>
      <c r="R1809" s="1" t="e">
        <f ca="1">IF(AND(Q1809&lt;&gt; "", COUNTIF(SAP!#REF!,Q1809)&gt;0),"Matched", "")</f>
        <v>#REF!</v>
      </c>
    </row>
    <row r="1810" spans="1:18">
      <c r="A1810" s="9">
        <v>11563327</v>
      </c>
      <c r="B1810" s="10">
        <v>43873</v>
      </c>
      <c r="C1810" s="10">
        <v>43873</v>
      </c>
      <c r="D1810" s="11" t="s">
        <v>10</v>
      </c>
      <c r="E1810" s="11">
        <v>0</v>
      </c>
      <c r="F1810" s="11">
        <v>0</v>
      </c>
      <c r="G1810" s="11">
        <v>5823</v>
      </c>
      <c r="H1810" s="11">
        <v>171829.7</v>
      </c>
      <c r="I1810" s="11" t="s">
        <v>11</v>
      </c>
      <c r="J1810" s="11" t="s">
        <v>12</v>
      </c>
      <c r="K1810" s="1" t="str">
        <f t="shared" si="96"/>
        <v/>
      </c>
      <c r="L1810" s="1" t="e">
        <f ca="1">IF(AND(K1810&lt;&gt; "", COUNTIF(SAP!#REF!,K1810)&gt;0),"Matched", "")</f>
        <v>#REF!</v>
      </c>
      <c r="M1810" s="1" t="str">
        <f t="shared" si="94"/>
        <v/>
      </c>
      <c r="N1810" s="1" t="e">
        <f ca="1">IF(AND(M1810&lt;&gt; "", COUNTIF(SAP!#REF!,M1810)&gt;0),"Matched", "")</f>
        <v>#REF!</v>
      </c>
      <c r="O1810" s="1" t="str">
        <f t="shared" si="95"/>
        <v/>
      </c>
      <c r="P1810" s="1" t="e">
        <f ca="1">IF(AND(O1810&lt;&gt; "", COUNTIF(SAP!#REF!,O1810)&gt;0),"Matched", "")</f>
        <v>#REF!</v>
      </c>
      <c r="Q1810" s="1" t="str">
        <f ca="1">IF(D1810="AC","Logic4"&amp;"_"&amp;TEXT(C1810,"dd.mm.yyyy") &amp;"_"&amp; 1703235.98,"")</f>
        <v>Logic4_12.02.2020_1703235.98</v>
      </c>
      <c r="R1810" s="1" t="e">
        <f ca="1">IF(AND(Q1810&lt;&gt; "", COUNTIF(SAP!#REF!,Q1810)&gt;0),"Matched", "")</f>
        <v>#REF!</v>
      </c>
    </row>
    <row r="1811" spans="1:18">
      <c r="A1811" s="13">
        <v>11563327</v>
      </c>
      <c r="B1811" s="14">
        <v>43873</v>
      </c>
      <c r="C1811" s="14">
        <v>43873</v>
      </c>
      <c r="D1811" s="15" t="s">
        <v>10</v>
      </c>
      <c r="E1811" s="15">
        <v>0</v>
      </c>
      <c r="F1811" s="15">
        <v>0</v>
      </c>
      <c r="G1811" s="15">
        <v>5950</v>
      </c>
      <c r="H1811" s="15">
        <v>177779.7</v>
      </c>
      <c r="I1811" s="15" t="s">
        <v>11</v>
      </c>
      <c r="J1811" s="15" t="s">
        <v>12</v>
      </c>
      <c r="K1811" s="1" t="str">
        <f t="shared" si="96"/>
        <v/>
      </c>
      <c r="L1811" s="1" t="e">
        <f ca="1">IF(AND(K1811&lt;&gt; "", COUNTIF(SAP!#REF!,K1811)&gt;0),"Matched", "")</f>
        <v>#REF!</v>
      </c>
      <c r="M1811" s="1" t="str">
        <f t="shared" si="94"/>
        <v/>
      </c>
      <c r="N1811" s="1" t="e">
        <f ca="1">IF(AND(M1811&lt;&gt; "", COUNTIF(SAP!#REF!,M1811)&gt;0),"Matched", "")</f>
        <v>#REF!</v>
      </c>
      <c r="O1811" s="1" t="str">
        <f t="shared" si="95"/>
        <v/>
      </c>
      <c r="P1811" s="1" t="e">
        <f ca="1">IF(AND(O1811&lt;&gt; "", COUNTIF(SAP!#REF!,O1811)&gt;0),"Matched", "")</f>
        <v>#REF!</v>
      </c>
      <c r="Q1811" s="1" t="str">
        <f ca="1">IF(D1811="AC","Logic4"&amp;"_"&amp;TEXT(C1811,"dd.mm.yyyy") &amp;"_"&amp; 1703235.98,"")</f>
        <v>Logic4_12.02.2020_1703235.98</v>
      </c>
      <c r="R1811" s="1" t="e">
        <f ca="1">IF(AND(Q1811&lt;&gt; "", COUNTIF(SAP!#REF!,Q1811)&gt;0),"Matched", "")</f>
        <v>#REF!</v>
      </c>
    </row>
    <row r="1812" spans="1:18">
      <c r="A1812" s="9">
        <v>11563327</v>
      </c>
      <c r="B1812" s="10">
        <v>43873</v>
      </c>
      <c r="C1812" s="10">
        <v>43873</v>
      </c>
      <c r="D1812" s="11" t="s">
        <v>10</v>
      </c>
      <c r="E1812" s="11">
        <v>0</v>
      </c>
      <c r="F1812" s="11">
        <v>0</v>
      </c>
      <c r="G1812" s="11">
        <v>6160</v>
      </c>
      <c r="H1812" s="11">
        <v>183939.7</v>
      </c>
      <c r="I1812" s="11" t="s">
        <v>11</v>
      </c>
      <c r="J1812" s="11" t="s">
        <v>12</v>
      </c>
      <c r="K1812" s="1" t="str">
        <f t="shared" si="96"/>
        <v/>
      </c>
      <c r="L1812" s="1" t="e">
        <f ca="1">IF(AND(K1812&lt;&gt; "", COUNTIF(SAP!#REF!,K1812)&gt;0),"Matched", "")</f>
        <v>#REF!</v>
      </c>
      <c r="M1812" s="1" t="str">
        <f t="shared" si="94"/>
        <v/>
      </c>
      <c r="N1812" s="1" t="e">
        <f ca="1">IF(AND(M1812&lt;&gt; "", COUNTIF(SAP!#REF!,M1812)&gt;0),"Matched", "")</f>
        <v>#REF!</v>
      </c>
      <c r="O1812" s="1" t="str">
        <f t="shared" si="95"/>
        <v/>
      </c>
      <c r="P1812" s="1" t="e">
        <f ca="1">IF(AND(O1812&lt;&gt; "", COUNTIF(SAP!#REF!,O1812)&gt;0),"Matched", "")</f>
        <v>#REF!</v>
      </c>
      <c r="Q1812" s="1" t="str">
        <f ca="1">IF(D1812="AC","Logic4"&amp;"_"&amp;TEXT(C1812,"dd.mm.yyyy") &amp;"_"&amp; 1703235.98,"")</f>
        <v>Logic4_12.02.2020_1703235.98</v>
      </c>
      <c r="R1812" s="1" t="e">
        <f ca="1">IF(AND(Q1812&lt;&gt; "", COUNTIF(SAP!#REF!,Q1812)&gt;0),"Matched", "")</f>
        <v>#REF!</v>
      </c>
    </row>
    <row r="1813" spans="1:18">
      <c r="A1813" s="13">
        <v>11563327</v>
      </c>
      <c r="B1813" s="14">
        <v>43873</v>
      </c>
      <c r="C1813" s="14">
        <v>43873</v>
      </c>
      <c r="D1813" s="15" t="s">
        <v>10</v>
      </c>
      <c r="E1813" s="15">
        <v>0</v>
      </c>
      <c r="F1813" s="15">
        <v>0</v>
      </c>
      <c r="G1813" s="15">
        <v>6252</v>
      </c>
      <c r="H1813" s="15">
        <v>190191.7</v>
      </c>
      <c r="I1813" s="15" t="s">
        <v>11</v>
      </c>
      <c r="J1813" s="15" t="s">
        <v>12</v>
      </c>
      <c r="K1813" s="1" t="str">
        <f t="shared" si="96"/>
        <v/>
      </c>
      <c r="L1813" s="1" t="e">
        <f ca="1">IF(AND(K1813&lt;&gt; "", COUNTIF(SAP!#REF!,K1813)&gt;0),"Matched", "")</f>
        <v>#REF!</v>
      </c>
      <c r="M1813" s="1" t="str">
        <f t="shared" si="94"/>
        <v/>
      </c>
      <c r="N1813" s="1" t="e">
        <f ca="1">IF(AND(M1813&lt;&gt; "", COUNTIF(SAP!#REF!,M1813)&gt;0),"Matched", "")</f>
        <v>#REF!</v>
      </c>
      <c r="O1813" s="1" t="str">
        <f t="shared" si="95"/>
        <v/>
      </c>
      <c r="P1813" s="1" t="e">
        <f ca="1">IF(AND(O1813&lt;&gt; "", COUNTIF(SAP!#REF!,O1813)&gt;0),"Matched", "")</f>
        <v>#REF!</v>
      </c>
      <c r="Q1813" s="1" t="str">
        <f ca="1">IF(D1813="AC","Logic4"&amp;"_"&amp;TEXT(C1813,"dd.mm.yyyy") &amp;"_"&amp; 1703235.98,"")</f>
        <v>Logic4_12.02.2020_1703235.98</v>
      </c>
      <c r="R1813" s="1" t="e">
        <f ca="1">IF(AND(Q1813&lt;&gt; "", COUNTIF(SAP!#REF!,Q1813)&gt;0),"Matched", "")</f>
        <v>#REF!</v>
      </c>
    </row>
    <row r="1814" spans="1:18">
      <c r="A1814" s="9">
        <v>11563327</v>
      </c>
      <c r="B1814" s="10">
        <v>43873</v>
      </c>
      <c r="C1814" s="10">
        <v>43873</v>
      </c>
      <c r="D1814" s="11" t="s">
        <v>10</v>
      </c>
      <c r="E1814" s="11">
        <v>0</v>
      </c>
      <c r="F1814" s="11">
        <v>0</v>
      </c>
      <c r="G1814" s="11">
        <v>6290</v>
      </c>
      <c r="H1814" s="11">
        <v>196481.7</v>
      </c>
      <c r="I1814" s="11" t="s">
        <v>11</v>
      </c>
      <c r="J1814" s="11" t="s">
        <v>12</v>
      </c>
      <c r="K1814" s="1" t="str">
        <f t="shared" si="96"/>
        <v/>
      </c>
      <c r="L1814" s="1" t="e">
        <f ca="1">IF(AND(K1814&lt;&gt; "", COUNTIF(SAP!#REF!,K1814)&gt;0),"Matched", "")</f>
        <v>#REF!</v>
      </c>
      <c r="M1814" s="1" t="str">
        <f t="shared" si="94"/>
        <v/>
      </c>
      <c r="N1814" s="1" t="e">
        <f ca="1">IF(AND(M1814&lt;&gt; "", COUNTIF(SAP!#REF!,M1814)&gt;0),"Matched", "")</f>
        <v>#REF!</v>
      </c>
      <c r="O1814" s="1" t="str">
        <f t="shared" si="95"/>
        <v/>
      </c>
      <c r="P1814" s="1" t="e">
        <f ca="1">IF(AND(O1814&lt;&gt; "", COUNTIF(SAP!#REF!,O1814)&gt;0),"Matched", "")</f>
        <v>#REF!</v>
      </c>
      <c r="Q1814" s="1" t="str">
        <f ca="1">IF(D1814="AC","Logic4"&amp;"_"&amp;TEXT(C1814,"dd.mm.yyyy") &amp;"_"&amp; 1703235.98,"")</f>
        <v>Logic4_12.02.2020_1703235.98</v>
      </c>
      <c r="R1814" s="1" t="e">
        <f ca="1">IF(AND(Q1814&lt;&gt; "", COUNTIF(SAP!#REF!,Q1814)&gt;0),"Matched", "")</f>
        <v>#REF!</v>
      </c>
    </row>
    <row r="1815" spans="1:18">
      <c r="A1815" s="13">
        <v>11563327</v>
      </c>
      <c r="B1815" s="14">
        <v>43873</v>
      </c>
      <c r="C1815" s="14">
        <v>43873</v>
      </c>
      <c r="D1815" s="15" t="s">
        <v>10</v>
      </c>
      <c r="E1815" s="15">
        <v>0</v>
      </c>
      <c r="F1815" s="15">
        <v>0</v>
      </c>
      <c r="G1815" s="15">
        <v>6410</v>
      </c>
      <c r="H1815" s="15">
        <v>202891.7</v>
      </c>
      <c r="I1815" s="15" t="s">
        <v>11</v>
      </c>
      <c r="J1815" s="15" t="s">
        <v>12</v>
      </c>
      <c r="K1815" s="1" t="str">
        <f t="shared" si="96"/>
        <v/>
      </c>
      <c r="L1815" s="1" t="e">
        <f ca="1">IF(AND(K1815&lt;&gt; "", COUNTIF(SAP!#REF!,K1815)&gt;0),"Matched", "")</f>
        <v>#REF!</v>
      </c>
      <c r="M1815" s="1" t="str">
        <f t="shared" si="94"/>
        <v/>
      </c>
      <c r="N1815" s="1" t="e">
        <f ca="1">IF(AND(M1815&lt;&gt; "", COUNTIF(SAP!#REF!,M1815)&gt;0),"Matched", "")</f>
        <v>#REF!</v>
      </c>
      <c r="O1815" s="1" t="str">
        <f t="shared" si="95"/>
        <v/>
      </c>
      <c r="P1815" s="1" t="e">
        <f ca="1">IF(AND(O1815&lt;&gt; "", COUNTIF(SAP!#REF!,O1815)&gt;0),"Matched", "")</f>
        <v>#REF!</v>
      </c>
      <c r="Q1815" s="1" t="str">
        <f ca="1">IF(D1815="AC","Logic4"&amp;"_"&amp;TEXT(C1815,"dd.mm.yyyy") &amp;"_"&amp; 1703235.98,"")</f>
        <v>Logic4_12.02.2020_1703235.98</v>
      </c>
      <c r="R1815" s="1" t="e">
        <f ca="1">IF(AND(Q1815&lt;&gt; "", COUNTIF(SAP!#REF!,Q1815)&gt;0),"Matched", "")</f>
        <v>#REF!</v>
      </c>
    </row>
    <row r="1816" spans="1:18">
      <c r="A1816" s="9">
        <v>11563327</v>
      </c>
      <c r="B1816" s="10">
        <v>43873</v>
      </c>
      <c r="C1816" s="10">
        <v>43873</v>
      </c>
      <c r="D1816" s="11" t="s">
        <v>10</v>
      </c>
      <c r="E1816" s="11">
        <v>0</v>
      </c>
      <c r="F1816" s="11">
        <v>0</v>
      </c>
      <c r="G1816" s="11">
        <v>6455.44</v>
      </c>
      <c r="H1816" s="11">
        <v>209347.14</v>
      </c>
      <c r="I1816" s="11" t="s">
        <v>11</v>
      </c>
      <c r="J1816" s="11" t="s">
        <v>12</v>
      </c>
      <c r="K1816" s="1" t="str">
        <f t="shared" si="96"/>
        <v/>
      </c>
      <c r="L1816" s="1" t="e">
        <f ca="1">IF(AND(K1816&lt;&gt; "", COUNTIF(SAP!#REF!,K1816)&gt;0),"Matched", "")</f>
        <v>#REF!</v>
      </c>
      <c r="M1816" s="1" t="str">
        <f t="shared" si="94"/>
        <v/>
      </c>
      <c r="N1816" s="1" t="e">
        <f ca="1">IF(AND(M1816&lt;&gt; "", COUNTIF(SAP!#REF!,M1816)&gt;0),"Matched", "")</f>
        <v>#REF!</v>
      </c>
      <c r="O1816" s="1" t="str">
        <f t="shared" si="95"/>
        <v/>
      </c>
      <c r="P1816" s="1" t="e">
        <f ca="1">IF(AND(O1816&lt;&gt; "", COUNTIF(SAP!#REF!,O1816)&gt;0),"Matched", "")</f>
        <v>#REF!</v>
      </c>
      <c r="Q1816" s="1" t="str">
        <f ca="1">IF(D1816="AC","Logic4"&amp;"_"&amp;TEXT(C1816,"dd.mm.yyyy") &amp;"_"&amp; 1703235.98,"")</f>
        <v>Logic4_12.02.2020_1703235.98</v>
      </c>
      <c r="R1816" s="1" t="e">
        <f ca="1">IF(AND(Q1816&lt;&gt; "", COUNTIF(SAP!#REF!,Q1816)&gt;0),"Matched", "")</f>
        <v>#REF!</v>
      </c>
    </row>
    <row r="1817" spans="1:18">
      <c r="A1817" s="13">
        <v>11563327</v>
      </c>
      <c r="B1817" s="14">
        <v>43873</v>
      </c>
      <c r="C1817" s="14">
        <v>43873</v>
      </c>
      <c r="D1817" s="15" t="s">
        <v>10</v>
      </c>
      <c r="E1817" s="15">
        <v>0</v>
      </c>
      <c r="F1817" s="15">
        <v>0</v>
      </c>
      <c r="G1817" s="15">
        <v>6547</v>
      </c>
      <c r="H1817" s="15">
        <v>215894.14</v>
      </c>
      <c r="I1817" s="15" t="s">
        <v>11</v>
      </c>
      <c r="J1817" s="15" t="s">
        <v>12</v>
      </c>
      <c r="K1817" s="1" t="str">
        <f t="shared" si="96"/>
        <v/>
      </c>
      <c r="L1817" s="1" t="e">
        <f ca="1">IF(AND(K1817&lt;&gt; "", COUNTIF(SAP!#REF!,K1817)&gt;0),"Matched", "")</f>
        <v>#REF!</v>
      </c>
      <c r="M1817" s="1" t="str">
        <f t="shared" si="94"/>
        <v/>
      </c>
      <c r="N1817" s="1" t="e">
        <f ca="1">IF(AND(M1817&lt;&gt; "", COUNTIF(SAP!#REF!,M1817)&gt;0),"Matched", "")</f>
        <v>#REF!</v>
      </c>
      <c r="O1817" s="1" t="str">
        <f t="shared" si="95"/>
        <v/>
      </c>
      <c r="P1817" s="1" t="e">
        <f ca="1">IF(AND(O1817&lt;&gt; "", COUNTIF(SAP!#REF!,O1817)&gt;0),"Matched", "")</f>
        <v>#REF!</v>
      </c>
      <c r="Q1817" s="1" t="str">
        <f ca="1">IF(D1817="AC","Logic4"&amp;"_"&amp;TEXT(C1817,"dd.mm.yyyy") &amp;"_"&amp; 1703235.98,"")</f>
        <v>Logic4_12.02.2020_1703235.98</v>
      </c>
      <c r="R1817" s="1" t="e">
        <f ca="1">IF(AND(Q1817&lt;&gt; "", COUNTIF(SAP!#REF!,Q1817)&gt;0),"Matched", "")</f>
        <v>#REF!</v>
      </c>
    </row>
    <row r="1818" spans="1:18">
      <c r="A1818" s="9">
        <v>11563327</v>
      </c>
      <c r="B1818" s="10">
        <v>43873</v>
      </c>
      <c r="C1818" s="10">
        <v>43873</v>
      </c>
      <c r="D1818" s="11" t="s">
        <v>10</v>
      </c>
      <c r="E1818" s="11">
        <v>0</v>
      </c>
      <c r="F1818" s="11">
        <v>0</v>
      </c>
      <c r="G1818" s="11">
        <v>6665.5</v>
      </c>
      <c r="H1818" s="11">
        <v>222559.64</v>
      </c>
      <c r="I1818" s="11" t="s">
        <v>11</v>
      </c>
      <c r="J1818" s="11" t="s">
        <v>12</v>
      </c>
      <c r="K1818" s="1" t="str">
        <f t="shared" si="96"/>
        <v/>
      </c>
      <c r="L1818" s="1" t="e">
        <f ca="1">IF(AND(K1818&lt;&gt; "", COUNTIF(SAP!#REF!,K1818)&gt;0),"Matched", "")</f>
        <v>#REF!</v>
      </c>
      <c r="M1818" s="1" t="str">
        <f t="shared" ref="M1818:M1881" si="97">IF(D1818="TR","Logic2"&amp;"_"&amp;TEXT(C1818,"dd.mm.yyyy") &amp;"_"&amp; F1818,"")</f>
        <v/>
      </c>
      <c r="N1818" s="1" t="e">
        <f ca="1">IF(AND(M1818&lt;&gt; "", COUNTIF(SAP!#REF!,M1818)&gt;0),"Matched", "")</f>
        <v>#REF!</v>
      </c>
      <c r="O1818" s="1" t="str">
        <f t="shared" ref="O1818:O1881" si="98">IF(D1818="AF","Logic3"&amp;"_"&amp;G1818,"")</f>
        <v/>
      </c>
      <c r="P1818" s="1" t="e">
        <f ca="1">IF(AND(O1818&lt;&gt; "", COUNTIF(SAP!#REF!,O1818)&gt;0),"Matched", "")</f>
        <v>#REF!</v>
      </c>
      <c r="Q1818" s="1" t="str">
        <f ca="1">IF(D1818="AC","Logic4"&amp;"_"&amp;TEXT(C1818,"dd.mm.yyyy") &amp;"_"&amp; 1703235.98,"")</f>
        <v>Logic4_12.02.2020_1703235.98</v>
      </c>
      <c r="R1818" s="1" t="e">
        <f ca="1">IF(AND(Q1818&lt;&gt; "", COUNTIF(SAP!#REF!,Q1818)&gt;0),"Matched", "")</f>
        <v>#REF!</v>
      </c>
    </row>
    <row r="1819" spans="1:18">
      <c r="A1819" s="13">
        <v>11563327</v>
      </c>
      <c r="B1819" s="14">
        <v>43873</v>
      </c>
      <c r="C1819" s="14">
        <v>43873</v>
      </c>
      <c r="D1819" s="15" t="s">
        <v>10</v>
      </c>
      <c r="E1819" s="15">
        <v>0</v>
      </c>
      <c r="F1819" s="15">
        <v>0</v>
      </c>
      <c r="G1819" s="15">
        <v>6746.9</v>
      </c>
      <c r="H1819" s="15">
        <v>229306.54</v>
      </c>
      <c r="I1819" s="15" t="s">
        <v>11</v>
      </c>
      <c r="J1819" s="15" t="s">
        <v>12</v>
      </c>
      <c r="K1819" s="1" t="str">
        <f t="shared" si="96"/>
        <v/>
      </c>
      <c r="L1819" s="1" t="e">
        <f ca="1">IF(AND(K1819&lt;&gt; "", COUNTIF(SAP!#REF!,K1819)&gt;0),"Matched", "")</f>
        <v>#REF!</v>
      </c>
      <c r="M1819" s="1" t="str">
        <f t="shared" si="97"/>
        <v/>
      </c>
      <c r="N1819" s="1" t="e">
        <f ca="1">IF(AND(M1819&lt;&gt; "", COUNTIF(SAP!#REF!,M1819)&gt;0),"Matched", "")</f>
        <v>#REF!</v>
      </c>
      <c r="O1819" s="1" t="str">
        <f t="shared" si="98"/>
        <v/>
      </c>
      <c r="P1819" s="1" t="e">
        <f ca="1">IF(AND(O1819&lt;&gt; "", COUNTIF(SAP!#REF!,O1819)&gt;0),"Matched", "")</f>
        <v>#REF!</v>
      </c>
      <c r="Q1819" s="1" t="str">
        <f ca="1">IF(D1819="AC","Logic4"&amp;"_"&amp;TEXT(C1819,"dd.mm.yyyy") &amp;"_"&amp; 1703235.98,"")</f>
        <v>Logic4_12.02.2020_1703235.98</v>
      </c>
      <c r="R1819" s="1" t="e">
        <f ca="1">IF(AND(Q1819&lt;&gt; "", COUNTIF(SAP!#REF!,Q1819)&gt;0),"Matched", "")</f>
        <v>#REF!</v>
      </c>
    </row>
    <row r="1820" spans="1:18">
      <c r="A1820" s="9">
        <v>11563327</v>
      </c>
      <c r="B1820" s="10">
        <v>43873</v>
      </c>
      <c r="C1820" s="10">
        <v>43873</v>
      </c>
      <c r="D1820" s="11" t="s">
        <v>10</v>
      </c>
      <c r="E1820" s="11">
        <v>0</v>
      </c>
      <c r="F1820" s="11">
        <v>0</v>
      </c>
      <c r="G1820" s="11">
        <v>6890</v>
      </c>
      <c r="H1820" s="11">
        <v>236196.54</v>
      </c>
      <c r="I1820" s="11" t="s">
        <v>11</v>
      </c>
      <c r="J1820" s="11" t="s">
        <v>12</v>
      </c>
      <c r="K1820" s="1" t="str">
        <f t="shared" si="96"/>
        <v/>
      </c>
      <c r="L1820" s="1" t="e">
        <f ca="1">IF(AND(K1820&lt;&gt; "", COUNTIF(SAP!#REF!,K1820)&gt;0),"Matched", "")</f>
        <v>#REF!</v>
      </c>
      <c r="M1820" s="1" t="str">
        <f t="shared" si="97"/>
        <v/>
      </c>
      <c r="N1820" s="1" t="e">
        <f ca="1">IF(AND(M1820&lt;&gt; "", COUNTIF(SAP!#REF!,M1820)&gt;0),"Matched", "")</f>
        <v>#REF!</v>
      </c>
      <c r="O1820" s="1" t="str">
        <f t="shared" si="98"/>
        <v/>
      </c>
      <c r="P1820" s="1" t="e">
        <f ca="1">IF(AND(O1820&lt;&gt; "", COUNTIF(SAP!#REF!,O1820)&gt;0),"Matched", "")</f>
        <v>#REF!</v>
      </c>
      <c r="Q1820" s="1" t="str">
        <f ca="1">IF(D1820="AC","Logic4"&amp;"_"&amp;TEXT(C1820,"dd.mm.yyyy") &amp;"_"&amp; 1703235.98,"")</f>
        <v>Logic4_12.02.2020_1703235.98</v>
      </c>
      <c r="R1820" s="1" t="e">
        <f ca="1">IF(AND(Q1820&lt;&gt; "", COUNTIF(SAP!#REF!,Q1820)&gt;0),"Matched", "")</f>
        <v>#REF!</v>
      </c>
    </row>
    <row r="1821" spans="1:18">
      <c r="A1821" s="13">
        <v>11563327</v>
      </c>
      <c r="B1821" s="14">
        <v>43873</v>
      </c>
      <c r="C1821" s="14">
        <v>43873</v>
      </c>
      <c r="D1821" s="15" t="s">
        <v>10</v>
      </c>
      <c r="E1821" s="15">
        <v>0</v>
      </c>
      <c r="F1821" s="15">
        <v>0</v>
      </c>
      <c r="G1821" s="15">
        <v>7460</v>
      </c>
      <c r="H1821" s="15">
        <v>243656.54</v>
      </c>
      <c r="I1821" s="15" t="s">
        <v>11</v>
      </c>
      <c r="J1821" s="15" t="s">
        <v>12</v>
      </c>
      <c r="K1821" s="1" t="str">
        <f t="shared" si="96"/>
        <v/>
      </c>
      <c r="L1821" s="1" t="e">
        <f ca="1">IF(AND(K1821&lt;&gt; "", COUNTIF(SAP!#REF!,K1821)&gt;0),"Matched", "")</f>
        <v>#REF!</v>
      </c>
      <c r="M1821" s="1" t="str">
        <f t="shared" si="97"/>
        <v/>
      </c>
      <c r="N1821" s="1" t="e">
        <f ca="1">IF(AND(M1821&lt;&gt; "", COUNTIF(SAP!#REF!,M1821)&gt;0),"Matched", "")</f>
        <v>#REF!</v>
      </c>
      <c r="O1821" s="1" t="str">
        <f t="shared" si="98"/>
        <v/>
      </c>
      <c r="P1821" s="1" t="e">
        <f ca="1">IF(AND(O1821&lt;&gt; "", COUNTIF(SAP!#REF!,O1821)&gt;0),"Matched", "")</f>
        <v>#REF!</v>
      </c>
      <c r="Q1821" s="1" t="str">
        <f ca="1">IF(D1821="AC","Logic4"&amp;"_"&amp;TEXT(C1821,"dd.mm.yyyy") &amp;"_"&amp; 1703235.98,"")</f>
        <v>Logic4_12.02.2020_1703235.98</v>
      </c>
      <c r="R1821" s="1" t="e">
        <f ca="1">IF(AND(Q1821&lt;&gt; "", COUNTIF(SAP!#REF!,Q1821)&gt;0),"Matched", "")</f>
        <v>#REF!</v>
      </c>
    </row>
    <row r="1822" spans="1:18">
      <c r="A1822" s="9">
        <v>11563327</v>
      </c>
      <c r="B1822" s="10">
        <v>43873</v>
      </c>
      <c r="C1822" s="10">
        <v>43873</v>
      </c>
      <c r="D1822" s="11" t="s">
        <v>10</v>
      </c>
      <c r="E1822" s="11">
        <v>0</v>
      </c>
      <c r="F1822" s="11">
        <v>0</v>
      </c>
      <c r="G1822" s="11">
        <v>7550.4</v>
      </c>
      <c r="H1822" s="11">
        <v>251206.94</v>
      </c>
      <c r="I1822" s="11" t="s">
        <v>11</v>
      </c>
      <c r="J1822" s="11" t="s">
        <v>12</v>
      </c>
      <c r="K1822" s="1" t="str">
        <f t="shared" si="96"/>
        <v/>
      </c>
      <c r="L1822" s="1" t="e">
        <f ca="1">IF(AND(K1822&lt;&gt; "", COUNTIF(SAP!#REF!,K1822)&gt;0),"Matched", "")</f>
        <v>#REF!</v>
      </c>
      <c r="M1822" s="1" t="str">
        <f t="shared" si="97"/>
        <v/>
      </c>
      <c r="N1822" s="1" t="e">
        <f ca="1">IF(AND(M1822&lt;&gt; "", COUNTIF(SAP!#REF!,M1822)&gt;0),"Matched", "")</f>
        <v>#REF!</v>
      </c>
      <c r="O1822" s="1" t="str">
        <f t="shared" si="98"/>
        <v/>
      </c>
      <c r="P1822" s="1" t="e">
        <f ca="1">IF(AND(O1822&lt;&gt; "", COUNTIF(SAP!#REF!,O1822)&gt;0),"Matched", "")</f>
        <v>#REF!</v>
      </c>
      <c r="Q1822" s="1" t="str">
        <f ca="1">IF(D1822="AC","Logic4"&amp;"_"&amp;TEXT(C1822,"dd.mm.yyyy") &amp;"_"&amp; 1703235.98,"")</f>
        <v>Logic4_12.02.2020_1703235.98</v>
      </c>
      <c r="R1822" s="1" t="e">
        <f ca="1">IF(AND(Q1822&lt;&gt; "", COUNTIF(SAP!#REF!,Q1822)&gt;0),"Matched", "")</f>
        <v>#REF!</v>
      </c>
    </row>
    <row r="1823" spans="1:18">
      <c r="A1823" s="13">
        <v>11563327</v>
      </c>
      <c r="B1823" s="14">
        <v>43873</v>
      </c>
      <c r="C1823" s="14">
        <v>43873</v>
      </c>
      <c r="D1823" s="15" t="s">
        <v>10</v>
      </c>
      <c r="E1823" s="15">
        <v>0</v>
      </c>
      <c r="F1823" s="15">
        <v>0</v>
      </c>
      <c r="G1823" s="15">
        <v>7720.1</v>
      </c>
      <c r="H1823" s="15">
        <v>258927.04</v>
      </c>
      <c r="I1823" s="15" t="s">
        <v>11</v>
      </c>
      <c r="J1823" s="15" t="s">
        <v>12</v>
      </c>
      <c r="K1823" s="1" t="str">
        <f t="shared" si="96"/>
        <v/>
      </c>
      <c r="L1823" s="1" t="e">
        <f ca="1">IF(AND(K1823&lt;&gt; "", COUNTIF(SAP!#REF!,K1823)&gt;0),"Matched", "")</f>
        <v>#REF!</v>
      </c>
      <c r="M1823" s="1" t="str">
        <f t="shared" si="97"/>
        <v/>
      </c>
      <c r="N1823" s="1" t="e">
        <f ca="1">IF(AND(M1823&lt;&gt; "", COUNTIF(SAP!#REF!,M1823)&gt;0),"Matched", "")</f>
        <v>#REF!</v>
      </c>
      <c r="O1823" s="1" t="str">
        <f t="shared" si="98"/>
        <v/>
      </c>
      <c r="P1823" s="1" t="e">
        <f ca="1">IF(AND(O1823&lt;&gt; "", COUNTIF(SAP!#REF!,O1823)&gt;0),"Matched", "")</f>
        <v>#REF!</v>
      </c>
      <c r="Q1823" s="1" t="str">
        <f ca="1">IF(D1823="AC","Logic4"&amp;"_"&amp;TEXT(C1823,"dd.mm.yyyy") &amp;"_"&amp; 1703235.98,"")</f>
        <v>Logic4_12.02.2020_1703235.98</v>
      </c>
      <c r="R1823" s="1" t="e">
        <f ca="1">IF(AND(Q1823&lt;&gt; "", COUNTIF(SAP!#REF!,Q1823)&gt;0),"Matched", "")</f>
        <v>#REF!</v>
      </c>
    </row>
    <row r="1824" spans="1:18">
      <c r="A1824" s="9">
        <v>11563327</v>
      </c>
      <c r="B1824" s="10">
        <v>43873</v>
      </c>
      <c r="C1824" s="10">
        <v>43873</v>
      </c>
      <c r="D1824" s="11" t="s">
        <v>10</v>
      </c>
      <c r="E1824" s="11">
        <v>0</v>
      </c>
      <c r="F1824" s="11">
        <v>0</v>
      </c>
      <c r="G1824" s="11">
        <v>7925.61</v>
      </c>
      <c r="H1824" s="11">
        <v>266852.65000000002</v>
      </c>
      <c r="I1824" s="11" t="s">
        <v>11</v>
      </c>
      <c r="J1824" s="11" t="s">
        <v>12</v>
      </c>
      <c r="K1824" s="1" t="str">
        <f t="shared" si="96"/>
        <v/>
      </c>
      <c r="L1824" s="1" t="e">
        <f ca="1">IF(AND(K1824&lt;&gt; "", COUNTIF(SAP!#REF!,K1824)&gt;0),"Matched", "")</f>
        <v>#REF!</v>
      </c>
      <c r="M1824" s="1" t="str">
        <f t="shared" si="97"/>
        <v/>
      </c>
      <c r="N1824" s="1" t="e">
        <f ca="1">IF(AND(M1824&lt;&gt; "", COUNTIF(SAP!#REF!,M1824)&gt;0),"Matched", "")</f>
        <v>#REF!</v>
      </c>
      <c r="O1824" s="1" t="str">
        <f t="shared" si="98"/>
        <v/>
      </c>
      <c r="P1824" s="1" t="e">
        <f ca="1">IF(AND(O1824&lt;&gt; "", COUNTIF(SAP!#REF!,O1824)&gt;0),"Matched", "")</f>
        <v>#REF!</v>
      </c>
      <c r="Q1824" s="1" t="str">
        <f ca="1">IF(D1824="AC","Logic4"&amp;"_"&amp;TEXT(C1824,"dd.mm.yyyy") &amp;"_"&amp; 1703235.98,"")</f>
        <v>Logic4_12.02.2020_1703235.98</v>
      </c>
      <c r="R1824" s="1" t="e">
        <f ca="1">IF(AND(Q1824&lt;&gt; "", COUNTIF(SAP!#REF!,Q1824)&gt;0),"Matched", "")</f>
        <v>#REF!</v>
      </c>
    </row>
    <row r="1825" spans="1:18">
      <c r="A1825" s="13">
        <v>11563327</v>
      </c>
      <c r="B1825" s="14">
        <v>43873</v>
      </c>
      <c r="C1825" s="14">
        <v>43873</v>
      </c>
      <c r="D1825" s="15" t="s">
        <v>10</v>
      </c>
      <c r="E1825" s="15">
        <v>0</v>
      </c>
      <c r="F1825" s="15">
        <v>0</v>
      </c>
      <c r="G1825" s="15">
        <v>7999.6</v>
      </c>
      <c r="H1825" s="15">
        <v>274852.25</v>
      </c>
      <c r="I1825" s="15" t="s">
        <v>11</v>
      </c>
      <c r="J1825" s="15" t="s">
        <v>12</v>
      </c>
      <c r="K1825" s="1" t="str">
        <f t="shared" si="96"/>
        <v/>
      </c>
      <c r="L1825" s="1" t="e">
        <f ca="1">IF(AND(K1825&lt;&gt; "", COUNTIF(SAP!#REF!,K1825)&gt;0),"Matched", "")</f>
        <v>#REF!</v>
      </c>
      <c r="M1825" s="1" t="str">
        <f t="shared" si="97"/>
        <v/>
      </c>
      <c r="N1825" s="1" t="e">
        <f ca="1">IF(AND(M1825&lt;&gt; "", COUNTIF(SAP!#REF!,M1825)&gt;0),"Matched", "")</f>
        <v>#REF!</v>
      </c>
      <c r="O1825" s="1" t="str">
        <f t="shared" si="98"/>
        <v/>
      </c>
      <c r="P1825" s="1" t="e">
        <f ca="1">IF(AND(O1825&lt;&gt; "", COUNTIF(SAP!#REF!,O1825)&gt;0),"Matched", "")</f>
        <v>#REF!</v>
      </c>
      <c r="Q1825" s="1" t="str">
        <f ca="1">IF(D1825="AC","Logic4"&amp;"_"&amp;TEXT(C1825,"dd.mm.yyyy") &amp;"_"&amp; 1703235.98,"")</f>
        <v>Logic4_12.02.2020_1703235.98</v>
      </c>
      <c r="R1825" s="1" t="e">
        <f ca="1">IF(AND(Q1825&lt;&gt; "", COUNTIF(SAP!#REF!,Q1825)&gt;0),"Matched", "")</f>
        <v>#REF!</v>
      </c>
    </row>
    <row r="1826" spans="1:18">
      <c r="A1826" s="9">
        <v>11563327</v>
      </c>
      <c r="B1826" s="10">
        <v>43873</v>
      </c>
      <c r="C1826" s="10">
        <v>43873</v>
      </c>
      <c r="D1826" s="11" t="s">
        <v>10</v>
      </c>
      <c r="E1826" s="11">
        <v>0</v>
      </c>
      <c r="F1826" s="11">
        <v>0</v>
      </c>
      <c r="G1826" s="11">
        <v>8004</v>
      </c>
      <c r="H1826" s="11">
        <v>282856.25</v>
      </c>
      <c r="I1826" s="11" t="s">
        <v>11</v>
      </c>
      <c r="J1826" s="11" t="s">
        <v>12</v>
      </c>
      <c r="K1826" s="1" t="str">
        <f t="shared" si="96"/>
        <v/>
      </c>
      <c r="L1826" s="1" t="e">
        <f ca="1">IF(AND(K1826&lt;&gt; "", COUNTIF(SAP!#REF!,K1826)&gt;0),"Matched", "")</f>
        <v>#REF!</v>
      </c>
      <c r="M1826" s="1" t="str">
        <f t="shared" si="97"/>
        <v/>
      </c>
      <c r="N1826" s="1" t="e">
        <f ca="1">IF(AND(M1826&lt;&gt; "", COUNTIF(SAP!#REF!,M1826)&gt;0),"Matched", "")</f>
        <v>#REF!</v>
      </c>
      <c r="O1826" s="1" t="str">
        <f t="shared" si="98"/>
        <v/>
      </c>
      <c r="P1826" s="1" t="e">
        <f ca="1">IF(AND(O1826&lt;&gt; "", COUNTIF(SAP!#REF!,O1826)&gt;0),"Matched", "")</f>
        <v>#REF!</v>
      </c>
      <c r="Q1826" s="1" t="str">
        <f ca="1">IF(D1826="AC","Logic4"&amp;"_"&amp;TEXT(C1826,"dd.mm.yyyy") &amp;"_"&amp; 1703235.98,"")</f>
        <v>Logic4_12.02.2020_1703235.98</v>
      </c>
      <c r="R1826" s="1" t="e">
        <f ca="1">IF(AND(Q1826&lt;&gt; "", COUNTIF(SAP!#REF!,Q1826)&gt;0),"Matched", "")</f>
        <v>#REF!</v>
      </c>
    </row>
    <row r="1827" spans="1:18">
      <c r="A1827" s="13">
        <v>11563327</v>
      </c>
      <c r="B1827" s="14">
        <v>43873</v>
      </c>
      <c r="C1827" s="14">
        <v>43873</v>
      </c>
      <c r="D1827" s="15" t="s">
        <v>10</v>
      </c>
      <c r="E1827" s="15">
        <v>0</v>
      </c>
      <c r="F1827" s="15">
        <v>0</v>
      </c>
      <c r="G1827" s="15">
        <v>8169.6</v>
      </c>
      <c r="H1827" s="15">
        <v>291025.84999999998</v>
      </c>
      <c r="I1827" s="15" t="s">
        <v>11</v>
      </c>
      <c r="J1827" s="15" t="s">
        <v>12</v>
      </c>
      <c r="K1827" s="1" t="str">
        <f t="shared" si="96"/>
        <v/>
      </c>
      <c r="L1827" s="1" t="e">
        <f ca="1">IF(AND(K1827&lt;&gt; "", COUNTIF(SAP!#REF!,K1827)&gt;0),"Matched", "")</f>
        <v>#REF!</v>
      </c>
      <c r="M1827" s="1" t="str">
        <f t="shared" si="97"/>
        <v/>
      </c>
      <c r="N1827" s="1" t="e">
        <f ca="1">IF(AND(M1827&lt;&gt; "", COUNTIF(SAP!#REF!,M1827)&gt;0),"Matched", "")</f>
        <v>#REF!</v>
      </c>
      <c r="O1827" s="1" t="str">
        <f t="shared" si="98"/>
        <v/>
      </c>
      <c r="P1827" s="1" t="e">
        <f ca="1">IF(AND(O1827&lt;&gt; "", COUNTIF(SAP!#REF!,O1827)&gt;0),"Matched", "")</f>
        <v>#REF!</v>
      </c>
      <c r="Q1827" s="1" t="str">
        <f ca="1">IF(D1827="AC","Logic4"&amp;"_"&amp;TEXT(C1827,"dd.mm.yyyy") &amp;"_"&amp; 1703235.98,"")</f>
        <v>Logic4_12.02.2020_1703235.98</v>
      </c>
      <c r="R1827" s="1" t="e">
        <f ca="1">IF(AND(Q1827&lt;&gt; "", COUNTIF(SAP!#REF!,Q1827)&gt;0),"Matched", "")</f>
        <v>#REF!</v>
      </c>
    </row>
    <row r="1828" spans="1:18">
      <c r="A1828" s="9">
        <v>11563327</v>
      </c>
      <c r="B1828" s="10">
        <v>43873</v>
      </c>
      <c r="C1828" s="10">
        <v>43873</v>
      </c>
      <c r="D1828" s="11" t="s">
        <v>10</v>
      </c>
      <c r="E1828" s="11">
        <v>0</v>
      </c>
      <c r="F1828" s="11">
        <v>0</v>
      </c>
      <c r="G1828" s="11">
        <v>8205.4</v>
      </c>
      <c r="H1828" s="11">
        <v>299231.25</v>
      </c>
      <c r="I1828" s="11" t="s">
        <v>11</v>
      </c>
      <c r="J1828" s="11" t="s">
        <v>12</v>
      </c>
      <c r="K1828" s="1" t="str">
        <f t="shared" si="96"/>
        <v/>
      </c>
      <c r="L1828" s="1" t="e">
        <f ca="1">IF(AND(K1828&lt;&gt; "", COUNTIF(SAP!#REF!,K1828)&gt;0),"Matched", "")</f>
        <v>#REF!</v>
      </c>
      <c r="M1828" s="1" t="str">
        <f t="shared" si="97"/>
        <v/>
      </c>
      <c r="N1828" s="1" t="e">
        <f ca="1">IF(AND(M1828&lt;&gt; "", COUNTIF(SAP!#REF!,M1828)&gt;0),"Matched", "")</f>
        <v>#REF!</v>
      </c>
      <c r="O1828" s="1" t="str">
        <f t="shared" si="98"/>
        <v/>
      </c>
      <c r="P1828" s="1" t="e">
        <f ca="1">IF(AND(O1828&lt;&gt; "", COUNTIF(SAP!#REF!,O1828)&gt;0),"Matched", "")</f>
        <v>#REF!</v>
      </c>
      <c r="Q1828" s="1" t="str">
        <f ca="1">IF(D1828="AC","Logic4"&amp;"_"&amp;TEXT(C1828,"dd.mm.yyyy") &amp;"_"&amp; 1703235.98,"")</f>
        <v>Logic4_12.02.2020_1703235.98</v>
      </c>
      <c r="R1828" s="1" t="e">
        <f ca="1">IF(AND(Q1828&lt;&gt; "", COUNTIF(SAP!#REF!,Q1828)&gt;0),"Matched", "")</f>
        <v>#REF!</v>
      </c>
    </row>
    <row r="1829" spans="1:18">
      <c r="A1829" s="13">
        <v>11563327</v>
      </c>
      <c r="B1829" s="14">
        <v>43873</v>
      </c>
      <c r="C1829" s="14">
        <v>43873</v>
      </c>
      <c r="D1829" s="15" t="s">
        <v>10</v>
      </c>
      <c r="E1829" s="15">
        <v>0</v>
      </c>
      <c r="F1829" s="15">
        <v>0</v>
      </c>
      <c r="G1829" s="15">
        <v>8700</v>
      </c>
      <c r="H1829" s="15">
        <v>307931.25</v>
      </c>
      <c r="I1829" s="15" t="s">
        <v>11</v>
      </c>
      <c r="J1829" s="15" t="s">
        <v>12</v>
      </c>
      <c r="K1829" s="1" t="str">
        <f t="shared" si="96"/>
        <v/>
      </c>
      <c r="L1829" s="1" t="e">
        <f ca="1">IF(AND(K1829&lt;&gt; "", COUNTIF(SAP!#REF!,K1829)&gt;0),"Matched", "")</f>
        <v>#REF!</v>
      </c>
      <c r="M1829" s="1" t="str">
        <f t="shared" si="97"/>
        <v/>
      </c>
      <c r="N1829" s="1" t="e">
        <f ca="1">IF(AND(M1829&lt;&gt; "", COUNTIF(SAP!#REF!,M1829)&gt;0),"Matched", "")</f>
        <v>#REF!</v>
      </c>
      <c r="O1829" s="1" t="str">
        <f t="shared" si="98"/>
        <v/>
      </c>
      <c r="P1829" s="1" t="e">
        <f ca="1">IF(AND(O1829&lt;&gt; "", COUNTIF(SAP!#REF!,O1829)&gt;0),"Matched", "")</f>
        <v>#REF!</v>
      </c>
      <c r="Q1829" s="1" t="str">
        <f ca="1">IF(D1829="AC","Logic4"&amp;"_"&amp;TEXT(C1829,"dd.mm.yyyy") &amp;"_"&amp; 1703235.98,"")</f>
        <v>Logic4_12.02.2020_1703235.98</v>
      </c>
      <c r="R1829" s="1" t="e">
        <f ca="1">IF(AND(Q1829&lt;&gt; "", COUNTIF(SAP!#REF!,Q1829)&gt;0),"Matched", "")</f>
        <v>#REF!</v>
      </c>
    </row>
    <row r="1830" spans="1:18">
      <c r="A1830" s="9">
        <v>11563327</v>
      </c>
      <c r="B1830" s="10">
        <v>43873</v>
      </c>
      <c r="C1830" s="10">
        <v>43873</v>
      </c>
      <c r="D1830" s="11" t="s">
        <v>10</v>
      </c>
      <c r="E1830" s="11">
        <v>0</v>
      </c>
      <c r="F1830" s="11">
        <v>0</v>
      </c>
      <c r="G1830" s="11">
        <v>8793.7999999999993</v>
      </c>
      <c r="H1830" s="11">
        <v>316725.05</v>
      </c>
      <c r="I1830" s="11" t="s">
        <v>11</v>
      </c>
      <c r="J1830" s="11" t="s">
        <v>12</v>
      </c>
      <c r="K1830" s="1" t="str">
        <f t="shared" si="96"/>
        <v/>
      </c>
      <c r="L1830" s="1" t="e">
        <f ca="1">IF(AND(K1830&lt;&gt; "", COUNTIF(SAP!#REF!,K1830)&gt;0),"Matched", "")</f>
        <v>#REF!</v>
      </c>
      <c r="M1830" s="1" t="str">
        <f t="shared" si="97"/>
        <v/>
      </c>
      <c r="N1830" s="1" t="e">
        <f ca="1">IF(AND(M1830&lt;&gt; "", COUNTIF(SAP!#REF!,M1830)&gt;0),"Matched", "")</f>
        <v>#REF!</v>
      </c>
      <c r="O1830" s="1" t="str">
        <f t="shared" si="98"/>
        <v/>
      </c>
      <c r="P1830" s="1" t="e">
        <f ca="1">IF(AND(O1830&lt;&gt; "", COUNTIF(SAP!#REF!,O1830)&gt;0),"Matched", "")</f>
        <v>#REF!</v>
      </c>
      <c r="Q1830" s="1" t="str">
        <f ca="1">IF(D1830="AC","Logic4"&amp;"_"&amp;TEXT(C1830,"dd.mm.yyyy") &amp;"_"&amp; 1703235.98,"")</f>
        <v>Logic4_12.02.2020_1703235.98</v>
      </c>
      <c r="R1830" s="1" t="e">
        <f ca="1">IF(AND(Q1830&lt;&gt; "", COUNTIF(SAP!#REF!,Q1830)&gt;0),"Matched", "")</f>
        <v>#REF!</v>
      </c>
    </row>
    <row r="1831" spans="1:18">
      <c r="A1831" s="13">
        <v>11563327</v>
      </c>
      <c r="B1831" s="14">
        <v>43873</v>
      </c>
      <c r="C1831" s="14">
        <v>43873</v>
      </c>
      <c r="D1831" s="15" t="s">
        <v>10</v>
      </c>
      <c r="E1831" s="15">
        <v>0</v>
      </c>
      <c r="F1831" s="15">
        <v>0</v>
      </c>
      <c r="G1831" s="15">
        <v>8931.9</v>
      </c>
      <c r="H1831" s="15">
        <v>325656.95</v>
      </c>
      <c r="I1831" s="15" t="s">
        <v>11</v>
      </c>
      <c r="J1831" s="15" t="s">
        <v>12</v>
      </c>
      <c r="K1831" s="1" t="str">
        <f t="shared" si="96"/>
        <v/>
      </c>
      <c r="L1831" s="1" t="e">
        <f ca="1">IF(AND(K1831&lt;&gt; "", COUNTIF(SAP!#REF!,K1831)&gt;0),"Matched", "")</f>
        <v>#REF!</v>
      </c>
      <c r="M1831" s="1" t="str">
        <f t="shared" si="97"/>
        <v/>
      </c>
      <c r="N1831" s="1" t="e">
        <f ca="1">IF(AND(M1831&lt;&gt; "", COUNTIF(SAP!#REF!,M1831)&gt;0),"Matched", "")</f>
        <v>#REF!</v>
      </c>
      <c r="O1831" s="1" t="str">
        <f t="shared" si="98"/>
        <v/>
      </c>
      <c r="P1831" s="1" t="e">
        <f ca="1">IF(AND(O1831&lt;&gt; "", COUNTIF(SAP!#REF!,O1831)&gt;0),"Matched", "")</f>
        <v>#REF!</v>
      </c>
      <c r="Q1831" s="1" t="str">
        <f ca="1">IF(D1831="AC","Logic4"&amp;"_"&amp;TEXT(C1831,"dd.mm.yyyy") &amp;"_"&amp; 1703235.98,"")</f>
        <v>Logic4_12.02.2020_1703235.98</v>
      </c>
      <c r="R1831" s="1" t="e">
        <f ca="1">IF(AND(Q1831&lt;&gt; "", COUNTIF(SAP!#REF!,Q1831)&gt;0),"Matched", "")</f>
        <v>#REF!</v>
      </c>
    </row>
    <row r="1832" spans="1:18">
      <c r="A1832" s="9">
        <v>11563327</v>
      </c>
      <c r="B1832" s="10">
        <v>43873</v>
      </c>
      <c r="C1832" s="10">
        <v>43873</v>
      </c>
      <c r="D1832" s="11" t="s">
        <v>10</v>
      </c>
      <c r="E1832" s="11">
        <v>0</v>
      </c>
      <c r="F1832" s="11">
        <v>0</v>
      </c>
      <c r="G1832" s="11">
        <v>8932.7199999999993</v>
      </c>
      <c r="H1832" s="11">
        <v>334589.67</v>
      </c>
      <c r="I1832" s="11" t="s">
        <v>11</v>
      </c>
      <c r="J1832" s="11" t="s">
        <v>12</v>
      </c>
      <c r="K1832" s="1" t="str">
        <f t="shared" si="96"/>
        <v/>
      </c>
      <c r="L1832" s="1" t="e">
        <f ca="1">IF(AND(K1832&lt;&gt; "", COUNTIF(SAP!#REF!,K1832)&gt;0),"Matched", "")</f>
        <v>#REF!</v>
      </c>
      <c r="M1832" s="1" t="str">
        <f t="shared" si="97"/>
        <v/>
      </c>
      <c r="N1832" s="1" t="e">
        <f ca="1">IF(AND(M1832&lt;&gt; "", COUNTIF(SAP!#REF!,M1832)&gt;0),"Matched", "")</f>
        <v>#REF!</v>
      </c>
      <c r="O1832" s="1" t="str">
        <f t="shared" si="98"/>
        <v/>
      </c>
      <c r="P1832" s="1" t="e">
        <f ca="1">IF(AND(O1832&lt;&gt; "", COUNTIF(SAP!#REF!,O1832)&gt;0),"Matched", "")</f>
        <v>#REF!</v>
      </c>
      <c r="Q1832" s="1" t="str">
        <f ca="1">IF(D1832="AC","Logic4"&amp;"_"&amp;TEXT(C1832,"dd.mm.yyyy") &amp;"_"&amp; 1703235.98,"")</f>
        <v>Logic4_12.02.2020_1703235.98</v>
      </c>
      <c r="R1832" s="1" t="e">
        <f ca="1">IF(AND(Q1832&lt;&gt; "", COUNTIF(SAP!#REF!,Q1832)&gt;0),"Matched", "")</f>
        <v>#REF!</v>
      </c>
    </row>
    <row r="1833" spans="1:18">
      <c r="A1833" s="13">
        <v>11563327</v>
      </c>
      <c r="B1833" s="14">
        <v>43873</v>
      </c>
      <c r="C1833" s="14">
        <v>43873</v>
      </c>
      <c r="D1833" s="15" t="s">
        <v>10</v>
      </c>
      <c r="E1833" s="15">
        <v>0</v>
      </c>
      <c r="F1833" s="15">
        <v>0</v>
      </c>
      <c r="G1833" s="15">
        <v>8940</v>
      </c>
      <c r="H1833" s="15">
        <v>343529.67</v>
      </c>
      <c r="I1833" s="15" t="s">
        <v>11</v>
      </c>
      <c r="J1833" s="15" t="s">
        <v>12</v>
      </c>
      <c r="K1833" s="1" t="str">
        <f t="shared" si="96"/>
        <v/>
      </c>
      <c r="L1833" s="1" t="e">
        <f ca="1">IF(AND(K1833&lt;&gt; "", COUNTIF(SAP!#REF!,K1833)&gt;0),"Matched", "")</f>
        <v>#REF!</v>
      </c>
      <c r="M1833" s="1" t="str">
        <f t="shared" si="97"/>
        <v/>
      </c>
      <c r="N1833" s="1" t="e">
        <f ca="1">IF(AND(M1833&lt;&gt; "", COUNTIF(SAP!#REF!,M1833)&gt;0),"Matched", "")</f>
        <v>#REF!</v>
      </c>
      <c r="O1833" s="1" t="str">
        <f t="shared" si="98"/>
        <v/>
      </c>
      <c r="P1833" s="1" t="e">
        <f ca="1">IF(AND(O1833&lt;&gt; "", COUNTIF(SAP!#REF!,O1833)&gt;0),"Matched", "")</f>
        <v>#REF!</v>
      </c>
      <c r="Q1833" s="1" t="str">
        <f ca="1">IF(D1833="AC","Logic4"&amp;"_"&amp;TEXT(C1833,"dd.mm.yyyy") &amp;"_"&amp; 1703235.98,"")</f>
        <v>Logic4_12.02.2020_1703235.98</v>
      </c>
      <c r="R1833" s="1" t="e">
        <f ca="1">IF(AND(Q1833&lt;&gt; "", COUNTIF(SAP!#REF!,Q1833)&gt;0),"Matched", "")</f>
        <v>#REF!</v>
      </c>
    </row>
    <row r="1834" spans="1:18">
      <c r="A1834" s="9">
        <v>11563327</v>
      </c>
      <c r="B1834" s="10">
        <v>43873</v>
      </c>
      <c r="C1834" s="10">
        <v>43873</v>
      </c>
      <c r="D1834" s="11" t="s">
        <v>10</v>
      </c>
      <c r="E1834" s="11">
        <v>0</v>
      </c>
      <c r="F1834" s="11">
        <v>0</v>
      </c>
      <c r="G1834" s="11">
        <v>8944.2000000000007</v>
      </c>
      <c r="H1834" s="11">
        <v>352473.87</v>
      </c>
      <c r="I1834" s="11" t="s">
        <v>11</v>
      </c>
      <c r="J1834" s="11" t="s">
        <v>12</v>
      </c>
      <c r="K1834" s="1" t="str">
        <f t="shared" si="96"/>
        <v/>
      </c>
      <c r="L1834" s="1" t="e">
        <f ca="1">IF(AND(K1834&lt;&gt; "", COUNTIF(SAP!#REF!,K1834)&gt;0),"Matched", "")</f>
        <v>#REF!</v>
      </c>
      <c r="M1834" s="1" t="str">
        <f t="shared" si="97"/>
        <v/>
      </c>
      <c r="N1834" s="1" t="e">
        <f ca="1">IF(AND(M1834&lt;&gt; "", COUNTIF(SAP!#REF!,M1834)&gt;0),"Matched", "")</f>
        <v>#REF!</v>
      </c>
      <c r="O1834" s="1" t="str">
        <f t="shared" si="98"/>
        <v/>
      </c>
      <c r="P1834" s="1" t="e">
        <f ca="1">IF(AND(O1834&lt;&gt; "", COUNTIF(SAP!#REF!,O1834)&gt;0),"Matched", "")</f>
        <v>#REF!</v>
      </c>
      <c r="Q1834" s="1" t="str">
        <f ca="1">IF(D1834="AC","Logic4"&amp;"_"&amp;TEXT(C1834,"dd.mm.yyyy") &amp;"_"&amp; 1703235.98,"")</f>
        <v>Logic4_12.02.2020_1703235.98</v>
      </c>
      <c r="R1834" s="1" t="e">
        <f ca="1">IF(AND(Q1834&lt;&gt; "", COUNTIF(SAP!#REF!,Q1834)&gt;0),"Matched", "")</f>
        <v>#REF!</v>
      </c>
    </row>
    <row r="1835" spans="1:18">
      <c r="A1835" s="13">
        <v>11563327</v>
      </c>
      <c r="B1835" s="14">
        <v>43873</v>
      </c>
      <c r="C1835" s="14">
        <v>43873</v>
      </c>
      <c r="D1835" s="15" t="s">
        <v>10</v>
      </c>
      <c r="E1835" s="15">
        <v>0</v>
      </c>
      <c r="F1835" s="15">
        <v>0</v>
      </c>
      <c r="G1835" s="15">
        <v>9288.5</v>
      </c>
      <c r="H1835" s="15">
        <v>361762.37</v>
      </c>
      <c r="I1835" s="15" t="s">
        <v>11</v>
      </c>
      <c r="J1835" s="15" t="s">
        <v>12</v>
      </c>
      <c r="K1835" s="1" t="str">
        <f t="shared" si="96"/>
        <v/>
      </c>
      <c r="L1835" s="1" t="e">
        <f ca="1">IF(AND(K1835&lt;&gt; "", COUNTIF(SAP!#REF!,K1835)&gt;0),"Matched", "")</f>
        <v>#REF!</v>
      </c>
      <c r="M1835" s="1" t="str">
        <f t="shared" si="97"/>
        <v/>
      </c>
      <c r="N1835" s="1" t="e">
        <f ca="1">IF(AND(M1835&lt;&gt; "", COUNTIF(SAP!#REF!,M1835)&gt;0),"Matched", "")</f>
        <v>#REF!</v>
      </c>
      <c r="O1835" s="1" t="str">
        <f t="shared" si="98"/>
        <v/>
      </c>
      <c r="P1835" s="1" t="e">
        <f ca="1">IF(AND(O1835&lt;&gt; "", COUNTIF(SAP!#REF!,O1835)&gt;0),"Matched", "")</f>
        <v>#REF!</v>
      </c>
      <c r="Q1835" s="1" t="str">
        <f ca="1">IF(D1835="AC","Logic4"&amp;"_"&amp;TEXT(C1835,"dd.mm.yyyy") &amp;"_"&amp; 1703235.98,"")</f>
        <v>Logic4_12.02.2020_1703235.98</v>
      </c>
      <c r="R1835" s="1" t="e">
        <f ca="1">IF(AND(Q1835&lt;&gt; "", COUNTIF(SAP!#REF!,Q1835)&gt;0),"Matched", "")</f>
        <v>#REF!</v>
      </c>
    </row>
    <row r="1836" spans="1:18">
      <c r="A1836" s="9">
        <v>11563327</v>
      </c>
      <c r="B1836" s="10">
        <v>43873</v>
      </c>
      <c r="C1836" s="10">
        <v>43873</v>
      </c>
      <c r="D1836" s="11" t="s">
        <v>10</v>
      </c>
      <c r="E1836" s="11">
        <v>0</v>
      </c>
      <c r="F1836" s="11">
        <v>0</v>
      </c>
      <c r="G1836" s="11">
        <v>9456.6</v>
      </c>
      <c r="H1836" s="11">
        <v>371218.97</v>
      </c>
      <c r="I1836" s="11" t="s">
        <v>11</v>
      </c>
      <c r="J1836" s="11" t="s">
        <v>12</v>
      </c>
      <c r="K1836" s="1" t="str">
        <f t="shared" si="96"/>
        <v/>
      </c>
      <c r="L1836" s="1" t="e">
        <f ca="1">IF(AND(K1836&lt;&gt; "", COUNTIF(SAP!#REF!,K1836)&gt;0),"Matched", "")</f>
        <v>#REF!</v>
      </c>
      <c r="M1836" s="1" t="str">
        <f t="shared" si="97"/>
        <v/>
      </c>
      <c r="N1836" s="1" t="e">
        <f ca="1">IF(AND(M1836&lt;&gt; "", COUNTIF(SAP!#REF!,M1836)&gt;0),"Matched", "")</f>
        <v>#REF!</v>
      </c>
      <c r="O1836" s="1" t="str">
        <f t="shared" si="98"/>
        <v/>
      </c>
      <c r="P1836" s="1" t="e">
        <f ca="1">IF(AND(O1836&lt;&gt; "", COUNTIF(SAP!#REF!,O1836)&gt;0),"Matched", "")</f>
        <v>#REF!</v>
      </c>
      <c r="Q1836" s="1" t="str">
        <f ca="1">IF(D1836="AC","Logic4"&amp;"_"&amp;TEXT(C1836,"dd.mm.yyyy") &amp;"_"&amp; 1703235.98,"")</f>
        <v>Logic4_12.02.2020_1703235.98</v>
      </c>
      <c r="R1836" s="1" t="e">
        <f ca="1">IF(AND(Q1836&lt;&gt; "", COUNTIF(SAP!#REF!,Q1836)&gt;0),"Matched", "")</f>
        <v>#REF!</v>
      </c>
    </row>
    <row r="1837" spans="1:18">
      <c r="A1837" s="13">
        <v>11563327</v>
      </c>
      <c r="B1837" s="14">
        <v>43873</v>
      </c>
      <c r="C1837" s="14">
        <v>43873</v>
      </c>
      <c r="D1837" s="15" t="s">
        <v>10</v>
      </c>
      <c r="E1837" s="15">
        <v>0</v>
      </c>
      <c r="F1837" s="15">
        <v>0</v>
      </c>
      <c r="G1837" s="15">
        <v>9522</v>
      </c>
      <c r="H1837" s="15">
        <v>380740.97</v>
      </c>
      <c r="I1837" s="15" t="s">
        <v>11</v>
      </c>
      <c r="J1837" s="15" t="s">
        <v>12</v>
      </c>
      <c r="K1837" s="1" t="str">
        <f t="shared" si="96"/>
        <v/>
      </c>
      <c r="L1837" s="1" t="e">
        <f ca="1">IF(AND(K1837&lt;&gt; "", COUNTIF(SAP!#REF!,K1837)&gt;0),"Matched", "")</f>
        <v>#REF!</v>
      </c>
      <c r="M1837" s="1" t="str">
        <f t="shared" si="97"/>
        <v/>
      </c>
      <c r="N1837" s="1" t="e">
        <f ca="1">IF(AND(M1837&lt;&gt; "", COUNTIF(SAP!#REF!,M1837)&gt;0),"Matched", "")</f>
        <v>#REF!</v>
      </c>
      <c r="O1837" s="1" t="str">
        <f t="shared" si="98"/>
        <v/>
      </c>
      <c r="P1837" s="1" t="e">
        <f ca="1">IF(AND(O1837&lt;&gt; "", COUNTIF(SAP!#REF!,O1837)&gt;0),"Matched", "")</f>
        <v>#REF!</v>
      </c>
      <c r="Q1837" s="1" t="str">
        <f ca="1">IF(D1837="AC","Logic4"&amp;"_"&amp;TEXT(C1837,"dd.mm.yyyy") &amp;"_"&amp; 1703235.98,"")</f>
        <v>Logic4_12.02.2020_1703235.98</v>
      </c>
      <c r="R1837" s="1" t="e">
        <f ca="1">IF(AND(Q1837&lt;&gt; "", COUNTIF(SAP!#REF!,Q1837)&gt;0),"Matched", "")</f>
        <v>#REF!</v>
      </c>
    </row>
    <row r="1838" spans="1:18">
      <c r="A1838" s="9">
        <v>11563327</v>
      </c>
      <c r="B1838" s="10">
        <v>43873</v>
      </c>
      <c r="C1838" s="10">
        <v>43873</v>
      </c>
      <c r="D1838" s="11" t="s">
        <v>10</v>
      </c>
      <c r="E1838" s="11">
        <v>0</v>
      </c>
      <c r="F1838" s="11">
        <v>0</v>
      </c>
      <c r="G1838" s="11">
        <v>9610</v>
      </c>
      <c r="H1838" s="11">
        <v>390350.97</v>
      </c>
      <c r="I1838" s="11" t="s">
        <v>11</v>
      </c>
      <c r="J1838" s="11" t="s">
        <v>12</v>
      </c>
      <c r="K1838" s="1" t="str">
        <f t="shared" si="96"/>
        <v/>
      </c>
      <c r="L1838" s="1" t="e">
        <f ca="1">IF(AND(K1838&lt;&gt; "", COUNTIF(SAP!#REF!,K1838)&gt;0),"Matched", "")</f>
        <v>#REF!</v>
      </c>
      <c r="M1838" s="1" t="str">
        <f t="shared" si="97"/>
        <v/>
      </c>
      <c r="N1838" s="1" t="e">
        <f ca="1">IF(AND(M1838&lt;&gt; "", COUNTIF(SAP!#REF!,M1838)&gt;0),"Matched", "")</f>
        <v>#REF!</v>
      </c>
      <c r="O1838" s="1" t="str">
        <f t="shared" si="98"/>
        <v/>
      </c>
      <c r="P1838" s="1" t="e">
        <f ca="1">IF(AND(O1838&lt;&gt; "", COUNTIF(SAP!#REF!,O1838)&gt;0),"Matched", "")</f>
        <v>#REF!</v>
      </c>
      <c r="Q1838" s="1" t="str">
        <f ca="1">IF(D1838="AC","Logic4"&amp;"_"&amp;TEXT(C1838,"dd.mm.yyyy") &amp;"_"&amp; 1703235.98,"")</f>
        <v>Logic4_12.02.2020_1703235.98</v>
      </c>
      <c r="R1838" s="1" t="e">
        <f ca="1">IF(AND(Q1838&lt;&gt; "", COUNTIF(SAP!#REF!,Q1838)&gt;0),"Matched", "")</f>
        <v>#REF!</v>
      </c>
    </row>
    <row r="1839" spans="1:18">
      <c r="A1839" s="13">
        <v>11563327</v>
      </c>
      <c r="B1839" s="14">
        <v>43873</v>
      </c>
      <c r="C1839" s="14">
        <v>43873</v>
      </c>
      <c r="D1839" s="15" t="s">
        <v>10</v>
      </c>
      <c r="E1839" s="15">
        <v>0</v>
      </c>
      <c r="F1839" s="15">
        <v>0</v>
      </c>
      <c r="G1839" s="15">
        <v>9650.7199999999993</v>
      </c>
      <c r="H1839" s="15">
        <v>400001.69</v>
      </c>
      <c r="I1839" s="15" t="s">
        <v>11</v>
      </c>
      <c r="J1839" s="15" t="s">
        <v>12</v>
      </c>
      <c r="K1839" s="1" t="str">
        <f t="shared" si="96"/>
        <v/>
      </c>
      <c r="L1839" s="1" t="e">
        <f ca="1">IF(AND(K1839&lt;&gt; "", COUNTIF(SAP!#REF!,K1839)&gt;0),"Matched", "")</f>
        <v>#REF!</v>
      </c>
      <c r="M1839" s="1" t="str">
        <f t="shared" si="97"/>
        <v/>
      </c>
      <c r="N1839" s="1" t="e">
        <f ca="1">IF(AND(M1839&lt;&gt; "", COUNTIF(SAP!#REF!,M1839)&gt;0),"Matched", "")</f>
        <v>#REF!</v>
      </c>
      <c r="O1839" s="1" t="str">
        <f t="shared" si="98"/>
        <v/>
      </c>
      <c r="P1839" s="1" t="e">
        <f ca="1">IF(AND(O1839&lt;&gt; "", COUNTIF(SAP!#REF!,O1839)&gt;0),"Matched", "")</f>
        <v>#REF!</v>
      </c>
      <c r="Q1839" s="1" t="str">
        <f ca="1">IF(D1839="AC","Logic4"&amp;"_"&amp;TEXT(C1839,"dd.mm.yyyy") &amp;"_"&amp; 1703235.98,"")</f>
        <v>Logic4_12.02.2020_1703235.98</v>
      </c>
      <c r="R1839" s="1" t="e">
        <f ca="1">IF(AND(Q1839&lt;&gt; "", COUNTIF(SAP!#REF!,Q1839)&gt;0),"Matched", "")</f>
        <v>#REF!</v>
      </c>
    </row>
    <row r="1840" spans="1:18">
      <c r="A1840" s="9">
        <v>11563327</v>
      </c>
      <c r="B1840" s="10">
        <v>43873</v>
      </c>
      <c r="C1840" s="10">
        <v>43873</v>
      </c>
      <c r="D1840" s="11" t="s">
        <v>10</v>
      </c>
      <c r="E1840" s="11">
        <v>0</v>
      </c>
      <c r="F1840" s="11">
        <v>0</v>
      </c>
      <c r="G1840" s="11">
        <v>9747.7000000000007</v>
      </c>
      <c r="H1840" s="11">
        <v>409749.39</v>
      </c>
      <c r="I1840" s="11" t="s">
        <v>11</v>
      </c>
      <c r="J1840" s="11" t="s">
        <v>12</v>
      </c>
      <c r="K1840" s="1" t="str">
        <f t="shared" si="96"/>
        <v/>
      </c>
      <c r="L1840" s="1" t="e">
        <f ca="1">IF(AND(K1840&lt;&gt; "", COUNTIF(SAP!#REF!,K1840)&gt;0),"Matched", "")</f>
        <v>#REF!</v>
      </c>
      <c r="M1840" s="1" t="str">
        <f t="shared" si="97"/>
        <v/>
      </c>
      <c r="N1840" s="1" t="e">
        <f ca="1">IF(AND(M1840&lt;&gt; "", COUNTIF(SAP!#REF!,M1840)&gt;0),"Matched", "")</f>
        <v>#REF!</v>
      </c>
      <c r="O1840" s="1" t="str">
        <f t="shared" si="98"/>
        <v/>
      </c>
      <c r="P1840" s="1" t="e">
        <f ca="1">IF(AND(O1840&lt;&gt; "", COUNTIF(SAP!#REF!,O1840)&gt;0),"Matched", "")</f>
        <v>#REF!</v>
      </c>
      <c r="Q1840" s="1" t="str">
        <f ca="1">IF(D1840="AC","Logic4"&amp;"_"&amp;TEXT(C1840,"dd.mm.yyyy") &amp;"_"&amp; 1703235.98,"")</f>
        <v>Logic4_12.02.2020_1703235.98</v>
      </c>
      <c r="R1840" s="1" t="e">
        <f ca="1">IF(AND(Q1840&lt;&gt; "", COUNTIF(SAP!#REF!,Q1840)&gt;0),"Matched", "")</f>
        <v>#REF!</v>
      </c>
    </row>
    <row r="1841" spans="1:18">
      <c r="A1841" s="13">
        <v>11563327</v>
      </c>
      <c r="B1841" s="14">
        <v>43873</v>
      </c>
      <c r="C1841" s="14">
        <v>43873</v>
      </c>
      <c r="D1841" s="15" t="s">
        <v>10</v>
      </c>
      <c r="E1841" s="15">
        <v>0</v>
      </c>
      <c r="F1841" s="15">
        <v>0</v>
      </c>
      <c r="G1841" s="15">
        <v>9895</v>
      </c>
      <c r="H1841" s="15">
        <v>419644.39</v>
      </c>
      <c r="I1841" s="15" t="s">
        <v>11</v>
      </c>
      <c r="J1841" s="15" t="s">
        <v>12</v>
      </c>
      <c r="K1841" s="1" t="str">
        <f t="shared" si="96"/>
        <v/>
      </c>
      <c r="L1841" s="1" t="e">
        <f ca="1">IF(AND(K1841&lt;&gt; "", COUNTIF(SAP!#REF!,K1841)&gt;0),"Matched", "")</f>
        <v>#REF!</v>
      </c>
      <c r="M1841" s="1" t="str">
        <f t="shared" si="97"/>
        <v/>
      </c>
      <c r="N1841" s="1" t="e">
        <f ca="1">IF(AND(M1841&lt;&gt; "", COUNTIF(SAP!#REF!,M1841)&gt;0),"Matched", "")</f>
        <v>#REF!</v>
      </c>
      <c r="O1841" s="1" t="str">
        <f t="shared" si="98"/>
        <v/>
      </c>
      <c r="P1841" s="1" t="e">
        <f ca="1">IF(AND(O1841&lt;&gt; "", COUNTIF(SAP!#REF!,O1841)&gt;0),"Matched", "")</f>
        <v>#REF!</v>
      </c>
      <c r="Q1841" s="1" t="str">
        <f ca="1">IF(D1841="AC","Logic4"&amp;"_"&amp;TEXT(C1841,"dd.mm.yyyy") &amp;"_"&amp; 1703235.98,"")</f>
        <v>Logic4_12.02.2020_1703235.98</v>
      </c>
      <c r="R1841" s="1" t="e">
        <f ca="1">IF(AND(Q1841&lt;&gt; "", COUNTIF(SAP!#REF!,Q1841)&gt;0),"Matched", "")</f>
        <v>#REF!</v>
      </c>
    </row>
    <row r="1842" spans="1:18">
      <c r="A1842" s="9">
        <v>11563327</v>
      </c>
      <c r="B1842" s="10">
        <v>43873</v>
      </c>
      <c r="C1842" s="10">
        <v>43873</v>
      </c>
      <c r="D1842" s="11" t="s">
        <v>10</v>
      </c>
      <c r="E1842" s="11">
        <v>0</v>
      </c>
      <c r="F1842" s="11">
        <v>0</v>
      </c>
      <c r="G1842" s="11">
        <v>9910</v>
      </c>
      <c r="H1842" s="11">
        <v>429554.39</v>
      </c>
      <c r="I1842" s="11" t="s">
        <v>11</v>
      </c>
      <c r="J1842" s="11" t="s">
        <v>12</v>
      </c>
      <c r="K1842" s="1" t="str">
        <f t="shared" si="96"/>
        <v/>
      </c>
      <c r="L1842" s="1" t="e">
        <f ca="1">IF(AND(K1842&lt;&gt; "", COUNTIF(SAP!#REF!,K1842)&gt;0),"Matched", "")</f>
        <v>#REF!</v>
      </c>
      <c r="M1842" s="1" t="str">
        <f t="shared" si="97"/>
        <v/>
      </c>
      <c r="N1842" s="1" t="e">
        <f ca="1">IF(AND(M1842&lt;&gt; "", COUNTIF(SAP!#REF!,M1842)&gt;0),"Matched", "")</f>
        <v>#REF!</v>
      </c>
      <c r="O1842" s="1" t="str">
        <f t="shared" si="98"/>
        <v/>
      </c>
      <c r="P1842" s="1" t="e">
        <f ca="1">IF(AND(O1842&lt;&gt; "", COUNTIF(SAP!#REF!,O1842)&gt;0),"Matched", "")</f>
        <v>#REF!</v>
      </c>
      <c r="Q1842" s="1" t="str">
        <f ca="1">IF(D1842="AC","Logic4"&amp;"_"&amp;TEXT(C1842,"dd.mm.yyyy") &amp;"_"&amp; 1703235.98,"")</f>
        <v>Logic4_12.02.2020_1703235.98</v>
      </c>
      <c r="R1842" s="1" t="e">
        <f ca="1">IF(AND(Q1842&lt;&gt; "", COUNTIF(SAP!#REF!,Q1842)&gt;0),"Matched", "")</f>
        <v>#REF!</v>
      </c>
    </row>
    <row r="1843" spans="1:18">
      <c r="A1843" s="13">
        <v>11563327</v>
      </c>
      <c r="B1843" s="14">
        <v>43873</v>
      </c>
      <c r="C1843" s="14">
        <v>43873</v>
      </c>
      <c r="D1843" s="15" t="s">
        <v>10</v>
      </c>
      <c r="E1843" s="15">
        <v>0</v>
      </c>
      <c r="F1843" s="15">
        <v>0</v>
      </c>
      <c r="G1843" s="15">
        <v>9926.7999999999993</v>
      </c>
      <c r="H1843" s="15">
        <v>439481.19</v>
      </c>
      <c r="I1843" s="15" t="s">
        <v>11</v>
      </c>
      <c r="J1843" s="15" t="s">
        <v>12</v>
      </c>
      <c r="K1843" s="1" t="str">
        <f t="shared" si="96"/>
        <v/>
      </c>
      <c r="L1843" s="1" t="e">
        <f ca="1">IF(AND(K1843&lt;&gt; "", COUNTIF(SAP!#REF!,K1843)&gt;0),"Matched", "")</f>
        <v>#REF!</v>
      </c>
      <c r="M1843" s="1" t="str">
        <f t="shared" si="97"/>
        <v/>
      </c>
      <c r="N1843" s="1" t="e">
        <f ca="1">IF(AND(M1843&lt;&gt; "", COUNTIF(SAP!#REF!,M1843)&gt;0),"Matched", "")</f>
        <v>#REF!</v>
      </c>
      <c r="O1843" s="1" t="str">
        <f t="shared" si="98"/>
        <v/>
      </c>
      <c r="P1843" s="1" t="e">
        <f ca="1">IF(AND(O1843&lt;&gt; "", COUNTIF(SAP!#REF!,O1843)&gt;0),"Matched", "")</f>
        <v>#REF!</v>
      </c>
      <c r="Q1843" s="1" t="str">
        <f ca="1">IF(D1843="AC","Logic4"&amp;"_"&amp;TEXT(C1843,"dd.mm.yyyy") &amp;"_"&amp; 1703235.98,"")</f>
        <v>Logic4_12.02.2020_1703235.98</v>
      </c>
      <c r="R1843" s="1" t="e">
        <f ca="1">IF(AND(Q1843&lt;&gt; "", COUNTIF(SAP!#REF!,Q1843)&gt;0),"Matched", "")</f>
        <v>#REF!</v>
      </c>
    </row>
    <row r="1844" spans="1:18">
      <c r="A1844" s="9">
        <v>11563327</v>
      </c>
      <c r="B1844" s="10">
        <v>43873</v>
      </c>
      <c r="C1844" s="10">
        <v>43873</v>
      </c>
      <c r="D1844" s="11" t="s">
        <v>10</v>
      </c>
      <c r="E1844" s="11">
        <v>0</v>
      </c>
      <c r="F1844" s="11">
        <v>0</v>
      </c>
      <c r="G1844" s="11">
        <v>9960</v>
      </c>
      <c r="H1844" s="11">
        <v>449441.19</v>
      </c>
      <c r="I1844" s="11" t="s">
        <v>11</v>
      </c>
      <c r="J1844" s="11" t="s">
        <v>12</v>
      </c>
      <c r="K1844" s="1" t="str">
        <f t="shared" si="96"/>
        <v/>
      </c>
      <c r="L1844" s="1" t="e">
        <f ca="1">IF(AND(K1844&lt;&gt; "", COUNTIF(SAP!#REF!,K1844)&gt;0),"Matched", "")</f>
        <v>#REF!</v>
      </c>
      <c r="M1844" s="1" t="str">
        <f t="shared" si="97"/>
        <v/>
      </c>
      <c r="N1844" s="1" t="e">
        <f ca="1">IF(AND(M1844&lt;&gt; "", COUNTIF(SAP!#REF!,M1844)&gt;0),"Matched", "")</f>
        <v>#REF!</v>
      </c>
      <c r="O1844" s="1" t="str">
        <f t="shared" si="98"/>
        <v/>
      </c>
      <c r="P1844" s="1" t="e">
        <f ca="1">IF(AND(O1844&lt;&gt; "", COUNTIF(SAP!#REF!,O1844)&gt;0),"Matched", "")</f>
        <v>#REF!</v>
      </c>
      <c r="Q1844" s="1" t="str">
        <f ca="1">IF(D1844="AC","Logic4"&amp;"_"&amp;TEXT(C1844,"dd.mm.yyyy") &amp;"_"&amp; 1703235.98,"")</f>
        <v>Logic4_12.02.2020_1703235.98</v>
      </c>
      <c r="R1844" s="1" t="e">
        <f ca="1">IF(AND(Q1844&lt;&gt; "", COUNTIF(SAP!#REF!,Q1844)&gt;0),"Matched", "")</f>
        <v>#REF!</v>
      </c>
    </row>
    <row r="1845" spans="1:18">
      <c r="A1845" s="13">
        <v>11563327</v>
      </c>
      <c r="B1845" s="14">
        <v>43873</v>
      </c>
      <c r="C1845" s="14">
        <v>43873</v>
      </c>
      <c r="D1845" s="15" t="s">
        <v>10</v>
      </c>
      <c r="E1845" s="15">
        <v>0</v>
      </c>
      <c r="F1845" s="15">
        <v>0</v>
      </c>
      <c r="G1845" s="15">
        <v>10278.34</v>
      </c>
      <c r="H1845" s="15">
        <v>459719.53</v>
      </c>
      <c r="I1845" s="15" t="s">
        <v>11</v>
      </c>
      <c r="J1845" s="15" t="s">
        <v>12</v>
      </c>
      <c r="K1845" s="1" t="str">
        <f t="shared" si="96"/>
        <v/>
      </c>
      <c r="L1845" s="1" t="e">
        <f ca="1">IF(AND(K1845&lt;&gt; "", COUNTIF(SAP!#REF!,K1845)&gt;0),"Matched", "")</f>
        <v>#REF!</v>
      </c>
      <c r="M1845" s="1" t="str">
        <f t="shared" si="97"/>
        <v/>
      </c>
      <c r="N1845" s="1" t="e">
        <f ca="1">IF(AND(M1845&lt;&gt; "", COUNTIF(SAP!#REF!,M1845)&gt;0),"Matched", "")</f>
        <v>#REF!</v>
      </c>
      <c r="O1845" s="1" t="str">
        <f t="shared" si="98"/>
        <v/>
      </c>
      <c r="P1845" s="1" t="e">
        <f ca="1">IF(AND(O1845&lt;&gt; "", COUNTIF(SAP!#REF!,O1845)&gt;0),"Matched", "")</f>
        <v>#REF!</v>
      </c>
      <c r="Q1845" s="1" t="str">
        <f ca="1">IF(D1845="AC","Logic4"&amp;"_"&amp;TEXT(C1845,"dd.mm.yyyy") &amp;"_"&amp; 1703235.98,"")</f>
        <v>Logic4_12.02.2020_1703235.98</v>
      </c>
      <c r="R1845" s="1" t="e">
        <f ca="1">IF(AND(Q1845&lt;&gt; "", COUNTIF(SAP!#REF!,Q1845)&gt;0),"Matched", "")</f>
        <v>#REF!</v>
      </c>
    </row>
    <row r="1846" spans="1:18">
      <c r="A1846" s="9">
        <v>11563327</v>
      </c>
      <c r="B1846" s="10">
        <v>43873</v>
      </c>
      <c r="C1846" s="10">
        <v>43873</v>
      </c>
      <c r="D1846" s="11" t="s">
        <v>10</v>
      </c>
      <c r="E1846" s="11">
        <v>0</v>
      </c>
      <c r="F1846" s="11">
        <v>0</v>
      </c>
      <c r="G1846" s="11">
        <v>10399.799999999999</v>
      </c>
      <c r="H1846" s="11">
        <v>470119.33</v>
      </c>
      <c r="I1846" s="11" t="s">
        <v>11</v>
      </c>
      <c r="J1846" s="11" t="s">
        <v>12</v>
      </c>
      <c r="K1846" s="1" t="str">
        <f t="shared" si="96"/>
        <v/>
      </c>
      <c r="L1846" s="1" t="e">
        <f ca="1">IF(AND(K1846&lt;&gt; "", COUNTIF(SAP!#REF!,K1846)&gt;0),"Matched", "")</f>
        <v>#REF!</v>
      </c>
      <c r="M1846" s="1" t="str">
        <f t="shared" si="97"/>
        <v/>
      </c>
      <c r="N1846" s="1" t="e">
        <f ca="1">IF(AND(M1846&lt;&gt; "", COUNTIF(SAP!#REF!,M1846)&gt;0),"Matched", "")</f>
        <v>#REF!</v>
      </c>
      <c r="O1846" s="1" t="str">
        <f t="shared" si="98"/>
        <v/>
      </c>
      <c r="P1846" s="1" t="e">
        <f ca="1">IF(AND(O1846&lt;&gt; "", COUNTIF(SAP!#REF!,O1846)&gt;0),"Matched", "")</f>
        <v>#REF!</v>
      </c>
      <c r="Q1846" s="1" t="str">
        <f ca="1">IF(D1846="AC","Logic4"&amp;"_"&amp;TEXT(C1846,"dd.mm.yyyy") &amp;"_"&amp; 1703235.98,"")</f>
        <v>Logic4_12.02.2020_1703235.98</v>
      </c>
      <c r="R1846" s="1" t="e">
        <f ca="1">IF(AND(Q1846&lt;&gt; "", COUNTIF(SAP!#REF!,Q1846)&gt;0),"Matched", "")</f>
        <v>#REF!</v>
      </c>
    </row>
    <row r="1847" spans="1:18">
      <c r="A1847" s="13">
        <v>11563327</v>
      </c>
      <c r="B1847" s="14">
        <v>43873</v>
      </c>
      <c r="C1847" s="14">
        <v>43873</v>
      </c>
      <c r="D1847" s="15" t="s">
        <v>10</v>
      </c>
      <c r="E1847" s="15">
        <v>0</v>
      </c>
      <c r="F1847" s="15">
        <v>0</v>
      </c>
      <c r="G1847" s="15">
        <v>10455</v>
      </c>
      <c r="H1847" s="15">
        <v>480574.33</v>
      </c>
      <c r="I1847" s="15" t="s">
        <v>11</v>
      </c>
      <c r="J1847" s="15" t="s">
        <v>12</v>
      </c>
      <c r="K1847" s="1" t="str">
        <f t="shared" si="96"/>
        <v/>
      </c>
      <c r="L1847" s="1" t="e">
        <f ca="1">IF(AND(K1847&lt;&gt; "", COUNTIF(SAP!#REF!,K1847)&gt;0),"Matched", "")</f>
        <v>#REF!</v>
      </c>
      <c r="M1847" s="1" t="str">
        <f t="shared" si="97"/>
        <v/>
      </c>
      <c r="N1847" s="1" t="e">
        <f ca="1">IF(AND(M1847&lt;&gt; "", COUNTIF(SAP!#REF!,M1847)&gt;0),"Matched", "")</f>
        <v>#REF!</v>
      </c>
      <c r="O1847" s="1" t="str">
        <f t="shared" si="98"/>
        <v/>
      </c>
      <c r="P1847" s="1" t="e">
        <f ca="1">IF(AND(O1847&lt;&gt; "", COUNTIF(SAP!#REF!,O1847)&gt;0),"Matched", "")</f>
        <v>#REF!</v>
      </c>
      <c r="Q1847" s="1" t="str">
        <f ca="1">IF(D1847="AC","Logic4"&amp;"_"&amp;TEXT(C1847,"dd.mm.yyyy") &amp;"_"&amp; 1703235.98,"")</f>
        <v>Logic4_12.02.2020_1703235.98</v>
      </c>
      <c r="R1847" s="1" t="e">
        <f ca="1">IF(AND(Q1847&lt;&gt; "", COUNTIF(SAP!#REF!,Q1847)&gt;0),"Matched", "")</f>
        <v>#REF!</v>
      </c>
    </row>
    <row r="1848" spans="1:18">
      <c r="A1848" s="9">
        <v>11563327</v>
      </c>
      <c r="B1848" s="10">
        <v>43873</v>
      </c>
      <c r="C1848" s="10">
        <v>43873</v>
      </c>
      <c r="D1848" s="11" t="s">
        <v>10</v>
      </c>
      <c r="E1848" s="11">
        <v>0</v>
      </c>
      <c r="F1848" s="11">
        <v>0</v>
      </c>
      <c r="G1848" s="11">
        <v>10790.2</v>
      </c>
      <c r="H1848" s="11">
        <v>491364.53</v>
      </c>
      <c r="I1848" s="11" t="s">
        <v>11</v>
      </c>
      <c r="J1848" s="11" t="s">
        <v>12</v>
      </c>
      <c r="K1848" s="1" t="str">
        <f t="shared" si="96"/>
        <v/>
      </c>
      <c r="L1848" s="1" t="e">
        <f ca="1">IF(AND(K1848&lt;&gt; "", COUNTIF(SAP!#REF!,K1848)&gt;0),"Matched", "")</f>
        <v>#REF!</v>
      </c>
      <c r="M1848" s="1" t="str">
        <f t="shared" si="97"/>
        <v/>
      </c>
      <c r="N1848" s="1" t="e">
        <f ca="1">IF(AND(M1848&lt;&gt; "", COUNTIF(SAP!#REF!,M1848)&gt;0),"Matched", "")</f>
        <v>#REF!</v>
      </c>
      <c r="O1848" s="1" t="str">
        <f t="shared" si="98"/>
        <v/>
      </c>
      <c r="P1848" s="1" t="e">
        <f ca="1">IF(AND(O1848&lt;&gt; "", COUNTIF(SAP!#REF!,O1848)&gt;0),"Matched", "")</f>
        <v>#REF!</v>
      </c>
      <c r="Q1848" s="1" t="str">
        <f ca="1">IF(D1848="AC","Logic4"&amp;"_"&amp;TEXT(C1848,"dd.mm.yyyy") &amp;"_"&amp; 1703235.98,"")</f>
        <v>Logic4_12.02.2020_1703235.98</v>
      </c>
      <c r="R1848" s="1" t="e">
        <f ca="1">IF(AND(Q1848&lt;&gt; "", COUNTIF(SAP!#REF!,Q1848)&gt;0),"Matched", "")</f>
        <v>#REF!</v>
      </c>
    </row>
    <row r="1849" spans="1:18">
      <c r="A1849" s="13">
        <v>11563327</v>
      </c>
      <c r="B1849" s="14">
        <v>43873</v>
      </c>
      <c r="C1849" s="14">
        <v>43873</v>
      </c>
      <c r="D1849" s="15" t="s">
        <v>10</v>
      </c>
      <c r="E1849" s="15">
        <v>0</v>
      </c>
      <c r="F1849" s="15">
        <v>0</v>
      </c>
      <c r="G1849" s="15">
        <v>10855</v>
      </c>
      <c r="H1849" s="15">
        <v>502219.53</v>
      </c>
      <c r="I1849" s="15" t="s">
        <v>11</v>
      </c>
      <c r="J1849" s="15" t="s">
        <v>12</v>
      </c>
      <c r="K1849" s="1" t="str">
        <f t="shared" si="96"/>
        <v/>
      </c>
      <c r="L1849" s="1" t="e">
        <f ca="1">IF(AND(K1849&lt;&gt; "", COUNTIF(SAP!#REF!,K1849)&gt;0),"Matched", "")</f>
        <v>#REF!</v>
      </c>
      <c r="M1849" s="1" t="str">
        <f t="shared" si="97"/>
        <v/>
      </c>
      <c r="N1849" s="1" t="e">
        <f ca="1">IF(AND(M1849&lt;&gt; "", COUNTIF(SAP!#REF!,M1849)&gt;0),"Matched", "")</f>
        <v>#REF!</v>
      </c>
      <c r="O1849" s="1" t="str">
        <f t="shared" si="98"/>
        <v/>
      </c>
      <c r="P1849" s="1" t="e">
        <f ca="1">IF(AND(O1849&lt;&gt; "", COUNTIF(SAP!#REF!,O1849)&gt;0),"Matched", "")</f>
        <v>#REF!</v>
      </c>
      <c r="Q1849" s="1" t="str">
        <f ca="1">IF(D1849="AC","Logic4"&amp;"_"&amp;TEXT(C1849,"dd.mm.yyyy") &amp;"_"&amp; 1703235.98,"")</f>
        <v>Logic4_12.02.2020_1703235.98</v>
      </c>
      <c r="R1849" s="1" t="e">
        <f ca="1">IF(AND(Q1849&lt;&gt; "", COUNTIF(SAP!#REF!,Q1849)&gt;0),"Matched", "")</f>
        <v>#REF!</v>
      </c>
    </row>
    <row r="1850" spans="1:18">
      <c r="A1850" s="9">
        <v>11563327</v>
      </c>
      <c r="B1850" s="10">
        <v>43873</v>
      </c>
      <c r="C1850" s="10">
        <v>43873</v>
      </c>
      <c r="D1850" s="11" t="s">
        <v>10</v>
      </c>
      <c r="E1850" s="11">
        <v>0</v>
      </c>
      <c r="F1850" s="11">
        <v>0</v>
      </c>
      <c r="G1850" s="11">
        <v>10895</v>
      </c>
      <c r="H1850" s="11">
        <v>513114.53</v>
      </c>
      <c r="I1850" s="11" t="s">
        <v>11</v>
      </c>
      <c r="J1850" s="11" t="s">
        <v>12</v>
      </c>
      <c r="K1850" s="1" t="str">
        <f t="shared" si="96"/>
        <v/>
      </c>
      <c r="L1850" s="1" t="e">
        <f ca="1">IF(AND(K1850&lt;&gt; "", COUNTIF(SAP!#REF!,K1850)&gt;0),"Matched", "")</f>
        <v>#REF!</v>
      </c>
      <c r="M1850" s="1" t="str">
        <f t="shared" si="97"/>
        <v/>
      </c>
      <c r="N1850" s="1" t="e">
        <f ca="1">IF(AND(M1850&lt;&gt; "", COUNTIF(SAP!#REF!,M1850)&gt;0),"Matched", "")</f>
        <v>#REF!</v>
      </c>
      <c r="O1850" s="1" t="str">
        <f t="shared" si="98"/>
        <v/>
      </c>
      <c r="P1850" s="1" t="e">
        <f ca="1">IF(AND(O1850&lt;&gt; "", COUNTIF(SAP!#REF!,O1850)&gt;0),"Matched", "")</f>
        <v>#REF!</v>
      </c>
      <c r="Q1850" s="1" t="str">
        <f ca="1">IF(D1850="AC","Logic4"&amp;"_"&amp;TEXT(C1850,"dd.mm.yyyy") &amp;"_"&amp; 1703235.98,"")</f>
        <v>Logic4_12.02.2020_1703235.98</v>
      </c>
      <c r="R1850" s="1" t="e">
        <f ca="1">IF(AND(Q1850&lt;&gt; "", COUNTIF(SAP!#REF!,Q1850)&gt;0),"Matched", "")</f>
        <v>#REF!</v>
      </c>
    </row>
    <row r="1851" spans="1:18">
      <c r="A1851" s="13">
        <v>11563327</v>
      </c>
      <c r="B1851" s="14">
        <v>43873</v>
      </c>
      <c r="C1851" s="14">
        <v>43873</v>
      </c>
      <c r="D1851" s="15" t="s">
        <v>10</v>
      </c>
      <c r="E1851" s="15">
        <v>0</v>
      </c>
      <c r="F1851" s="15">
        <v>0</v>
      </c>
      <c r="G1851" s="15">
        <v>10997</v>
      </c>
      <c r="H1851" s="15">
        <v>524111.53</v>
      </c>
      <c r="I1851" s="15" t="s">
        <v>11</v>
      </c>
      <c r="J1851" s="15" t="s">
        <v>12</v>
      </c>
      <c r="K1851" s="1" t="str">
        <f t="shared" si="96"/>
        <v/>
      </c>
      <c r="L1851" s="1" t="e">
        <f ca="1">IF(AND(K1851&lt;&gt; "", COUNTIF(SAP!#REF!,K1851)&gt;0),"Matched", "")</f>
        <v>#REF!</v>
      </c>
      <c r="M1851" s="1" t="str">
        <f t="shared" si="97"/>
        <v/>
      </c>
      <c r="N1851" s="1" t="e">
        <f ca="1">IF(AND(M1851&lt;&gt; "", COUNTIF(SAP!#REF!,M1851)&gt;0),"Matched", "")</f>
        <v>#REF!</v>
      </c>
      <c r="O1851" s="1" t="str">
        <f t="shared" si="98"/>
        <v/>
      </c>
      <c r="P1851" s="1" t="e">
        <f ca="1">IF(AND(O1851&lt;&gt; "", COUNTIF(SAP!#REF!,O1851)&gt;0),"Matched", "")</f>
        <v>#REF!</v>
      </c>
      <c r="Q1851" s="1" t="str">
        <f ca="1">IF(D1851="AC","Logic4"&amp;"_"&amp;TEXT(C1851,"dd.mm.yyyy") &amp;"_"&amp; 1703235.98,"")</f>
        <v>Logic4_12.02.2020_1703235.98</v>
      </c>
      <c r="R1851" s="1" t="e">
        <f ca="1">IF(AND(Q1851&lt;&gt; "", COUNTIF(SAP!#REF!,Q1851)&gt;0),"Matched", "")</f>
        <v>#REF!</v>
      </c>
    </row>
    <row r="1852" spans="1:18">
      <c r="A1852" s="9">
        <v>11563327</v>
      </c>
      <c r="B1852" s="10">
        <v>43873</v>
      </c>
      <c r="C1852" s="10">
        <v>43873</v>
      </c>
      <c r="D1852" s="11" t="s">
        <v>10</v>
      </c>
      <c r="E1852" s="11">
        <v>0</v>
      </c>
      <c r="F1852" s="11">
        <v>0</v>
      </c>
      <c r="G1852" s="11">
        <v>11127.9</v>
      </c>
      <c r="H1852" s="11">
        <v>535239.43000000005</v>
      </c>
      <c r="I1852" s="11" t="s">
        <v>11</v>
      </c>
      <c r="J1852" s="11" t="s">
        <v>12</v>
      </c>
      <c r="K1852" s="1" t="str">
        <f t="shared" si="96"/>
        <v/>
      </c>
      <c r="L1852" s="1" t="e">
        <f ca="1">IF(AND(K1852&lt;&gt; "", COUNTIF(SAP!#REF!,K1852)&gt;0),"Matched", "")</f>
        <v>#REF!</v>
      </c>
      <c r="M1852" s="1" t="str">
        <f t="shared" si="97"/>
        <v/>
      </c>
      <c r="N1852" s="1" t="e">
        <f ca="1">IF(AND(M1852&lt;&gt; "", COUNTIF(SAP!#REF!,M1852)&gt;0),"Matched", "")</f>
        <v>#REF!</v>
      </c>
      <c r="O1852" s="1" t="str">
        <f t="shared" si="98"/>
        <v/>
      </c>
      <c r="P1852" s="1" t="e">
        <f ca="1">IF(AND(O1852&lt;&gt; "", COUNTIF(SAP!#REF!,O1852)&gt;0),"Matched", "")</f>
        <v>#REF!</v>
      </c>
      <c r="Q1852" s="1" t="str">
        <f ca="1">IF(D1852="AC","Logic4"&amp;"_"&amp;TEXT(C1852,"dd.mm.yyyy") &amp;"_"&amp; 1703235.98,"")</f>
        <v>Logic4_12.02.2020_1703235.98</v>
      </c>
      <c r="R1852" s="1" t="e">
        <f ca="1">IF(AND(Q1852&lt;&gt; "", COUNTIF(SAP!#REF!,Q1852)&gt;0),"Matched", "")</f>
        <v>#REF!</v>
      </c>
    </row>
    <row r="1853" spans="1:18">
      <c r="A1853" s="13">
        <v>11563327</v>
      </c>
      <c r="B1853" s="14">
        <v>43873</v>
      </c>
      <c r="C1853" s="14">
        <v>43873</v>
      </c>
      <c r="D1853" s="15" t="s">
        <v>10</v>
      </c>
      <c r="E1853" s="15">
        <v>0</v>
      </c>
      <c r="F1853" s="15">
        <v>0</v>
      </c>
      <c r="G1853" s="15">
        <v>11584</v>
      </c>
      <c r="H1853" s="15">
        <v>546823.43000000005</v>
      </c>
      <c r="I1853" s="15" t="s">
        <v>11</v>
      </c>
      <c r="J1853" s="15" t="s">
        <v>12</v>
      </c>
      <c r="K1853" s="1" t="str">
        <f t="shared" si="96"/>
        <v/>
      </c>
      <c r="L1853" s="1" t="e">
        <f ca="1">IF(AND(K1853&lt;&gt; "", COUNTIF(SAP!#REF!,K1853)&gt;0),"Matched", "")</f>
        <v>#REF!</v>
      </c>
      <c r="M1853" s="1" t="str">
        <f t="shared" si="97"/>
        <v/>
      </c>
      <c r="N1853" s="1" t="e">
        <f ca="1">IF(AND(M1853&lt;&gt; "", COUNTIF(SAP!#REF!,M1853)&gt;0),"Matched", "")</f>
        <v>#REF!</v>
      </c>
      <c r="O1853" s="1" t="str">
        <f t="shared" si="98"/>
        <v/>
      </c>
      <c r="P1853" s="1" t="e">
        <f ca="1">IF(AND(O1853&lt;&gt; "", COUNTIF(SAP!#REF!,O1853)&gt;0),"Matched", "")</f>
        <v>#REF!</v>
      </c>
      <c r="Q1853" s="1" t="str">
        <f ca="1">IF(D1853="AC","Logic4"&amp;"_"&amp;TEXT(C1853,"dd.mm.yyyy") &amp;"_"&amp; 1703235.98,"")</f>
        <v>Logic4_12.02.2020_1703235.98</v>
      </c>
      <c r="R1853" s="1" t="e">
        <f ca="1">IF(AND(Q1853&lt;&gt; "", COUNTIF(SAP!#REF!,Q1853)&gt;0),"Matched", "")</f>
        <v>#REF!</v>
      </c>
    </row>
    <row r="1854" spans="1:18">
      <c r="A1854" s="9">
        <v>11563327</v>
      </c>
      <c r="B1854" s="10">
        <v>43873</v>
      </c>
      <c r="C1854" s="10">
        <v>43873</v>
      </c>
      <c r="D1854" s="11" t="s">
        <v>10</v>
      </c>
      <c r="E1854" s="11">
        <v>0</v>
      </c>
      <c r="F1854" s="11">
        <v>0</v>
      </c>
      <c r="G1854" s="11">
        <v>11708.2</v>
      </c>
      <c r="H1854" s="11">
        <v>558531.63</v>
      </c>
      <c r="I1854" s="11" t="s">
        <v>11</v>
      </c>
      <c r="J1854" s="11" t="s">
        <v>12</v>
      </c>
      <c r="K1854" s="1" t="str">
        <f t="shared" si="96"/>
        <v/>
      </c>
      <c r="L1854" s="1" t="e">
        <f ca="1">IF(AND(K1854&lt;&gt; "", COUNTIF(SAP!#REF!,K1854)&gt;0),"Matched", "")</f>
        <v>#REF!</v>
      </c>
      <c r="M1854" s="1" t="str">
        <f t="shared" si="97"/>
        <v/>
      </c>
      <c r="N1854" s="1" t="e">
        <f ca="1">IF(AND(M1854&lt;&gt; "", COUNTIF(SAP!#REF!,M1854)&gt;0),"Matched", "")</f>
        <v>#REF!</v>
      </c>
      <c r="O1854" s="1" t="str">
        <f t="shared" si="98"/>
        <v/>
      </c>
      <c r="P1854" s="1" t="e">
        <f ca="1">IF(AND(O1854&lt;&gt; "", COUNTIF(SAP!#REF!,O1854)&gt;0),"Matched", "")</f>
        <v>#REF!</v>
      </c>
      <c r="Q1854" s="1" t="str">
        <f ca="1">IF(D1854="AC","Logic4"&amp;"_"&amp;TEXT(C1854,"dd.mm.yyyy") &amp;"_"&amp; 1703235.98,"")</f>
        <v>Logic4_12.02.2020_1703235.98</v>
      </c>
      <c r="R1854" s="1" t="e">
        <f ca="1">IF(AND(Q1854&lt;&gt; "", COUNTIF(SAP!#REF!,Q1854)&gt;0),"Matched", "")</f>
        <v>#REF!</v>
      </c>
    </row>
    <row r="1855" spans="1:18">
      <c r="A1855" s="13">
        <v>11563327</v>
      </c>
      <c r="B1855" s="14">
        <v>43873</v>
      </c>
      <c r="C1855" s="14">
        <v>43873</v>
      </c>
      <c r="D1855" s="15" t="s">
        <v>10</v>
      </c>
      <c r="E1855" s="15">
        <v>0</v>
      </c>
      <c r="F1855" s="15">
        <v>0</v>
      </c>
      <c r="G1855" s="15">
        <v>11816</v>
      </c>
      <c r="H1855" s="15">
        <v>570347.63</v>
      </c>
      <c r="I1855" s="15" t="s">
        <v>11</v>
      </c>
      <c r="J1855" s="15" t="s">
        <v>12</v>
      </c>
      <c r="K1855" s="1" t="str">
        <f t="shared" si="96"/>
        <v/>
      </c>
      <c r="L1855" s="1" t="e">
        <f ca="1">IF(AND(K1855&lt;&gt; "", COUNTIF(SAP!#REF!,K1855)&gt;0),"Matched", "")</f>
        <v>#REF!</v>
      </c>
      <c r="M1855" s="1" t="str">
        <f t="shared" si="97"/>
        <v/>
      </c>
      <c r="N1855" s="1" t="e">
        <f ca="1">IF(AND(M1855&lt;&gt; "", COUNTIF(SAP!#REF!,M1855)&gt;0),"Matched", "")</f>
        <v>#REF!</v>
      </c>
      <c r="O1855" s="1" t="str">
        <f t="shared" si="98"/>
        <v/>
      </c>
      <c r="P1855" s="1" t="e">
        <f ca="1">IF(AND(O1855&lt;&gt; "", COUNTIF(SAP!#REF!,O1855)&gt;0),"Matched", "")</f>
        <v>#REF!</v>
      </c>
      <c r="Q1855" s="1" t="str">
        <f ca="1">IF(D1855="AC","Logic4"&amp;"_"&amp;TEXT(C1855,"dd.mm.yyyy") &amp;"_"&amp; 1703235.98,"")</f>
        <v>Logic4_12.02.2020_1703235.98</v>
      </c>
      <c r="R1855" s="1" t="e">
        <f ca="1">IF(AND(Q1855&lt;&gt; "", COUNTIF(SAP!#REF!,Q1855)&gt;0),"Matched", "")</f>
        <v>#REF!</v>
      </c>
    </row>
    <row r="1856" spans="1:18">
      <c r="A1856" s="9">
        <v>11563327</v>
      </c>
      <c r="B1856" s="10">
        <v>43873</v>
      </c>
      <c r="C1856" s="10">
        <v>43873</v>
      </c>
      <c r="D1856" s="11" t="s">
        <v>10</v>
      </c>
      <c r="E1856" s="11">
        <v>0</v>
      </c>
      <c r="F1856" s="11">
        <v>0</v>
      </c>
      <c r="G1856" s="11">
        <v>12293</v>
      </c>
      <c r="H1856" s="11">
        <v>582640.63</v>
      </c>
      <c r="I1856" s="11" t="s">
        <v>11</v>
      </c>
      <c r="J1856" s="11" t="s">
        <v>12</v>
      </c>
      <c r="K1856" s="1" t="str">
        <f t="shared" si="96"/>
        <v/>
      </c>
      <c r="L1856" s="1" t="e">
        <f ca="1">IF(AND(K1856&lt;&gt; "", COUNTIF(SAP!#REF!,K1856)&gt;0),"Matched", "")</f>
        <v>#REF!</v>
      </c>
      <c r="M1856" s="1" t="str">
        <f t="shared" si="97"/>
        <v/>
      </c>
      <c r="N1856" s="1" t="e">
        <f ca="1">IF(AND(M1856&lt;&gt; "", COUNTIF(SAP!#REF!,M1856)&gt;0),"Matched", "")</f>
        <v>#REF!</v>
      </c>
      <c r="O1856" s="1" t="str">
        <f t="shared" si="98"/>
        <v/>
      </c>
      <c r="P1856" s="1" t="e">
        <f ca="1">IF(AND(O1856&lt;&gt; "", COUNTIF(SAP!#REF!,O1856)&gt;0),"Matched", "")</f>
        <v>#REF!</v>
      </c>
      <c r="Q1856" s="1" t="str">
        <f ca="1">IF(D1856="AC","Logic4"&amp;"_"&amp;TEXT(C1856,"dd.mm.yyyy") &amp;"_"&amp; 1703235.98,"")</f>
        <v>Logic4_12.02.2020_1703235.98</v>
      </c>
      <c r="R1856" s="1" t="e">
        <f ca="1">IF(AND(Q1856&lt;&gt; "", COUNTIF(SAP!#REF!,Q1856)&gt;0),"Matched", "")</f>
        <v>#REF!</v>
      </c>
    </row>
    <row r="1857" spans="1:18">
      <c r="A1857" s="13">
        <v>11563327</v>
      </c>
      <c r="B1857" s="14">
        <v>43873</v>
      </c>
      <c r="C1857" s="14">
        <v>43873</v>
      </c>
      <c r="D1857" s="15" t="s">
        <v>10</v>
      </c>
      <c r="E1857" s="15">
        <v>0</v>
      </c>
      <c r="F1857" s="15">
        <v>0</v>
      </c>
      <c r="G1857" s="15">
        <v>12420</v>
      </c>
      <c r="H1857" s="15">
        <v>595060.63</v>
      </c>
      <c r="I1857" s="15" t="s">
        <v>11</v>
      </c>
      <c r="J1857" s="15" t="s">
        <v>12</v>
      </c>
      <c r="K1857" s="1" t="str">
        <f t="shared" si="96"/>
        <v/>
      </c>
      <c r="L1857" s="1" t="e">
        <f ca="1">IF(AND(K1857&lt;&gt; "", COUNTIF(SAP!#REF!,K1857)&gt;0),"Matched", "")</f>
        <v>#REF!</v>
      </c>
      <c r="M1857" s="1" t="str">
        <f t="shared" si="97"/>
        <v/>
      </c>
      <c r="N1857" s="1" t="e">
        <f ca="1">IF(AND(M1857&lt;&gt; "", COUNTIF(SAP!#REF!,M1857)&gt;0),"Matched", "")</f>
        <v>#REF!</v>
      </c>
      <c r="O1857" s="1" t="str">
        <f t="shared" si="98"/>
        <v/>
      </c>
      <c r="P1857" s="1" t="e">
        <f ca="1">IF(AND(O1857&lt;&gt; "", COUNTIF(SAP!#REF!,O1857)&gt;0),"Matched", "")</f>
        <v>#REF!</v>
      </c>
      <c r="Q1857" s="1" t="str">
        <f ca="1">IF(D1857="AC","Logic4"&amp;"_"&amp;TEXT(C1857,"dd.mm.yyyy") &amp;"_"&amp; 1703235.98,"")</f>
        <v>Logic4_12.02.2020_1703235.98</v>
      </c>
      <c r="R1857" s="1" t="e">
        <f ca="1">IF(AND(Q1857&lt;&gt; "", COUNTIF(SAP!#REF!,Q1857)&gt;0),"Matched", "")</f>
        <v>#REF!</v>
      </c>
    </row>
    <row r="1858" spans="1:18">
      <c r="A1858" s="9">
        <v>11563327</v>
      </c>
      <c r="B1858" s="10">
        <v>43873</v>
      </c>
      <c r="C1858" s="10">
        <v>43873</v>
      </c>
      <c r="D1858" s="11" t="s">
        <v>10</v>
      </c>
      <c r="E1858" s="11">
        <v>0</v>
      </c>
      <c r="F1858" s="11">
        <v>0</v>
      </c>
      <c r="G1858" s="11">
        <v>12867.6</v>
      </c>
      <c r="H1858" s="11">
        <v>607928.23</v>
      </c>
      <c r="I1858" s="11" t="s">
        <v>11</v>
      </c>
      <c r="J1858" s="11" t="s">
        <v>12</v>
      </c>
      <c r="K1858" s="1" t="str">
        <f t="shared" si="96"/>
        <v/>
      </c>
      <c r="L1858" s="1" t="e">
        <f ca="1">IF(AND(K1858&lt;&gt; "", COUNTIF(SAP!#REF!,K1858)&gt;0),"Matched", "")</f>
        <v>#REF!</v>
      </c>
      <c r="M1858" s="1" t="str">
        <f t="shared" si="97"/>
        <v/>
      </c>
      <c r="N1858" s="1" t="e">
        <f ca="1">IF(AND(M1858&lt;&gt; "", COUNTIF(SAP!#REF!,M1858)&gt;0),"Matched", "")</f>
        <v>#REF!</v>
      </c>
      <c r="O1858" s="1" t="str">
        <f t="shared" si="98"/>
        <v/>
      </c>
      <c r="P1858" s="1" t="e">
        <f ca="1">IF(AND(O1858&lt;&gt; "", COUNTIF(SAP!#REF!,O1858)&gt;0),"Matched", "")</f>
        <v>#REF!</v>
      </c>
      <c r="Q1858" s="1" t="str">
        <f ca="1">IF(D1858="AC","Logic4"&amp;"_"&amp;TEXT(C1858,"dd.mm.yyyy") &amp;"_"&amp; 1703235.98,"")</f>
        <v>Logic4_12.02.2020_1703235.98</v>
      </c>
      <c r="R1858" s="1" t="e">
        <f ca="1">IF(AND(Q1858&lt;&gt; "", COUNTIF(SAP!#REF!,Q1858)&gt;0),"Matched", "")</f>
        <v>#REF!</v>
      </c>
    </row>
    <row r="1859" spans="1:18">
      <c r="A1859" s="13">
        <v>11563327</v>
      </c>
      <c r="B1859" s="14">
        <v>43873</v>
      </c>
      <c r="C1859" s="14">
        <v>43873</v>
      </c>
      <c r="D1859" s="15" t="s">
        <v>10</v>
      </c>
      <c r="E1859" s="15">
        <v>0</v>
      </c>
      <c r="F1859" s="15">
        <v>0</v>
      </c>
      <c r="G1859" s="15">
        <v>13040</v>
      </c>
      <c r="H1859" s="15">
        <v>620968.23</v>
      </c>
      <c r="I1859" s="15" t="s">
        <v>11</v>
      </c>
      <c r="J1859" s="15" t="s">
        <v>12</v>
      </c>
      <c r="K1859" s="1" t="str">
        <f t="shared" ref="K1859:K1922" si="99">IF(D1859="TF","Logic1"&amp;"_"&amp;TEXT(C1859, "mm") &amp;"_"&amp; F1859,"")</f>
        <v/>
      </c>
      <c r="L1859" s="1" t="e">
        <f ca="1">IF(AND(K1859&lt;&gt; "", COUNTIF(SAP!#REF!,K1859)&gt;0),"Matched", "")</f>
        <v>#REF!</v>
      </c>
      <c r="M1859" s="1" t="str">
        <f t="shared" si="97"/>
        <v/>
      </c>
      <c r="N1859" s="1" t="e">
        <f ca="1">IF(AND(M1859&lt;&gt; "", COUNTIF(SAP!#REF!,M1859)&gt;0),"Matched", "")</f>
        <v>#REF!</v>
      </c>
      <c r="O1859" s="1" t="str">
        <f t="shared" si="98"/>
        <v/>
      </c>
      <c r="P1859" s="1" t="e">
        <f ca="1">IF(AND(O1859&lt;&gt; "", COUNTIF(SAP!#REF!,O1859)&gt;0),"Matched", "")</f>
        <v>#REF!</v>
      </c>
      <c r="Q1859" s="1" t="str">
        <f ca="1">IF(D1859="AC","Logic4"&amp;"_"&amp;TEXT(C1859,"dd.mm.yyyy") &amp;"_"&amp; 1703235.98,"")</f>
        <v>Logic4_12.02.2020_1703235.98</v>
      </c>
      <c r="R1859" s="1" t="e">
        <f ca="1">IF(AND(Q1859&lt;&gt; "", COUNTIF(SAP!#REF!,Q1859)&gt;0),"Matched", "")</f>
        <v>#REF!</v>
      </c>
    </row>
    <row r="1860" spans="1:18">
      <c r="A1860" s="9">
        <v>11563327</v>
      </c>
      <c r="B1860" s="10">
        <v>43873</v>
      </c>
      <c r="C1860" s="10">
        <v>43873</v>
      </c>
      <c r="D1860" s="11" t="s">
        <v>10</v>
      </c>
      <c r="E1860" s="11">
        <v>0</v>
      </c>
      <c r="F1860" s="11">
        <v>0</v>
      </c>
      <c r="G1860" s="11">
        <v>14018.9</v>
      </c>
      <c r="H1860" s="11">
        <v>634987.13</v>
      </c>
      <c r="I1860" s="11" t="s">
        <v>11</v>
      </c>
      <c r="J1860" s="11" t="s">
        <v>12</v>
      </c>
      <c r="K1860" s="1" t="str">
        <f t="shared" si="99"/>
        <v/>
      </c>
      <c r="L1860" s="1" t="e">
        <f ca="1">IF(AND(K1860&lt;&gt; "", COUNTIF(SAP!#REF!,K1860)&gt;0),"Matched", "")</f>
        <v>#REF!</v>
      </c>
      <c r="M1860" s="1" t="str">
        <f t="shared" si="97"/>
        <v/>
      </c>
      <c r="N1860" s="1" t="e">
        <f ca="1">IF(AND(M1860&lt;&gt; "", COUNTIF(SAP!#REF!,M1860)&gt;0),"Matched", "")</f>
        <v>#REF!</v>
      </c>
      <c r="O1860" s="1" t="str">
        <f t="shared" si="98"/>
        <v/>
      </c>
      <c r="P1860" s="1" t="e">
        <f ca="1">IF(AND(O1860&lt;&gt; "", COUNTIF(SAP!#REF!,O1860)&gt;0),"Matched", "")</f>
        <v>#REF!</v>
      </c>
      <c r="Q1860" s="1" t="str">
        <f ca="1">IF(D1860="AC","Logic4"&amp;"_"&amp;TEXT(C1860,"dd.mm.yyyy") &amp;"_"&amp; 1703235.98,"")</f>
        <v>Logic4_12.02.2020_1703235.98</v>
      </c>
      <c r="R1860" s="1" t="e">
        <f ca="1">IF(AND(Q1860&lt;&gt; "", COUNTIF(SAP!#REF!,Q1860)&gt;0),"Matched", "")</f>
        <v>#REF!</v>
      </c>
    </row>
    <row r="1861" spans="1:18">
      <c r="A1861" s="13">
        <v>11563327</v>
      </c>
      <c r="B1861" s="14">
        <v>43873</v>
      </c>
      <c r="C1861" s="14">
        <v>43873</v>
      </c>
      <c r="D1861" s="15" t="s">
        <v>10</v>
      </c>
      <c r="E1861" s="15">
        <v>0</v>
      </c>
      <c r="F1861" s="15">
        <v>0</v>
      </c>
      <c r="G1861" s="15">
        <v>14140</v>
      </c>
      <c r="H1861" s="15">
        <v>649127.13</v>
      </c>
      <c r="I1861" s="15" t="s">
        <v>11</v>
      </c>
      <c r="J1861" s="15" t="s">
        <v>12</v>
      </c>
      <c r="K1861" s="1" t="str">
        <f t="shared" si="99"/>
        <v/>
      </c>
      <c r="L1861" s="1" t="e">
        <f ca="1">IF(AND(K1861&lt;&gt; "", COUNTIF(SAP!#REF!,K1861)&gt;0),"Matched", "")</f>
        <v>#REF!</v>
      </c>
      <c r="M1861" s="1" t="str">
        <f t="shared" si="97"/>
        <v/>
      </c>
      <c r="N1861" s="1" t="e">
        <f ca="1">IF(AND(M1861&lt;&gt; "", COUNTIF(SAP!#REF!,M1861)&gt;0),"Matched", "")</f>
        <v>#REF!</v>
      </c>
      <c r="O1861" s="1" t="str">
        <f t="shared" si="98"/>
        <v/>
      </c>
      <c r="P1861" s="1" t="e">
        <f ca="1">IF(AND(O1861&lt;&gt; "", COUNTIF(SAP!#REF!,O1861)&gt;0),"Matched", "")</f>
        <v>#REF!</v>
      </c>
      <c r="Q1861" s="1" t="str">
        <f ca="1">IF(D1861="AC","Logic4"&amp;"_"&amp;TEXT(C1861,"dd.mm.yyyy") &amp;"_"&amp; 1703235.98,"")</f>
        <v>Logic4_12.02.2020_1703235.98</v>
      </c>
      <c r="R1861" s="1" t="e">
        <f ca="1">IF(AND(Q1861&lt;&gt; "", COUNTIF(SAP!#REF!,Q1861)&gt;0),"Matched", "")</f>
        <v>#REF!</v>
      </c>
    </row>
    <row r="1862" spans="1:18">
      <c r="A1862" s="9">
        <v>11563327</v>
      </c>
      <c r="B1862" s="10">
        <v>43873</v>
      </c>
      <c r="C1862" s="10">
        <v>43873</v>
      </c>
      <c r="D1862" s="11" t="s">
        <v>10</v>
      </c>
      <c r="E1862" s="11">
        <v>0</v>
      </c>
      <c r="F1862" s="11">
        <v>0</v>
      </c>
      <c r="G1862" s="11">
        <v>14594</v>
      </c>
      <c r="H1862" s="11">
        <v>663721.13</v>
      </c>
      <c r="I1862" s="11" t="s">
        <v>11</v>
      </c>
      <c r="J1862" s="11" t="s">
        <v>12</v>
      </c>
      <c r="K1862" s="1" t="str">
        <f t="shared" si="99"/>
        <v/>
      </c>
      <c r="L1862" s="1" t="e">
        <f ca="1">IF(AND(K1862&lt;&gt; "", COUNTIF(SAP!#REF!,K1862)&gt;0),"Matched", "")</f>
        <v>#REF!</v>
      </c>
      <c r="M1862" s="1" t="str">
        <f t="shared" si="97"/>
        <v/>
      </c>
      <c r="N1862" s="1" t="e">
        <f ca="1">IF(AND(M1862&lt;&gt; "", COUNTIF(SAP!#REF!,M1862)&gt;0),"Matched", "")</f>
        <v>#REF!</v>
      </c>
      <c r="O1862" s="1" t="str">
        <f t="shared" si="98"/>
        <v/>
      </c>
      <c r="P1862" s="1" t="e">
        <f ca="1">IF(AND(O1862&lt;&gt; "", COUNTIF(SAP!#REF!,O1862)&gt;0),"Matched", "")</f>
        <v>#REF!</v>
      </c>
      <c r="Q1862" s="1" t="str">
        <f ca="1">IF(D1862="AC","Logic4"&amp;"_"&amp;TEXT(C1862,"dd.mm.yyyy") &amp;"_"&amp; 1703235.98,"")</f>
        <v>Logic4_12.02.2020_1703235.98</v>
      </c>
      <c r="R1862" s="1" t="e">
        <f ca="1">IF(AND(Q1862&lt;&gt; "", COUNTIF(SAP!#REF!,Q1862)&gt;0),"Matched", "")</f>
        <v>#REF!</v>
      </c>
    </row>
    <row r="1863" spans="1:18">
      <c r="A1863" s="13">
        <v>11563327</v>
      </c>
      <c r="B1863" s="14">
        <v>43873</v>
      </c>
      <c r="C1863" s="14">
        <v>43873</v>
      </c>
      <c r="D1863" s="15" t="s">
        <v>10</v>
      </c>
      <c r="E1863" s="15">
        <v>0</v>
      </c>
      <c r="F1863" s="15">
        <v>0</v>
      </c>
      <c r="G1863" s="15">
        <v>15259.21</v>
      </c>
      <c r="H1863" s="15">
        <v>678980.34</v>
      </c>
      <c r="I1863" s="15" t="s">
        <v>11</v>
      </c>
      <c r="J1863" s="15" t="s">
        <v>12</v>
      </c>
      <c r="K1863" s="1" t="str">
        <f t="shared" si="99"/>
        <v/>
      </c>
      <c r="L1863" s="1" t="e">
        <f ca="1">IF(AND(K1863&lt;&gt; "", COUNTIF(SAP!#REF!,K1863)&gt;0),"Matched", "")</f>
        <v>#REF!</v>
      </c>
      <c r="M1863" s="1" t="str">
        <f t="shared" si="97"/>
        <v/>
      </c>
      <c r="N1863" s="1" t="e">
        <f ca="1">IF(AND(M1863&lt;&gt; "", COUNTIF(SAP!#REF!,M1863)&gt;0),"Matched", "")</f>
        <v>#REF!</v>
      </c>
      <c r="O1863" s="1" t="str">
        <f t="shared" si="98"/>
        <v/>
      </c>
      <c r="P1863" s="1" t="e">
        <f ca="1">IF(AND(O1863&lt;&gt; "", COUNTIF(SAP!#REF!,O1863)&gt;0),"Matched", "")</f>
        <v>#REF!</v>
      </c>
      <c r="Q1863" s="1" t="str">
        <f ca="1">IF(D1863="AC","Logic4"&amp;"_"&amp;TEXT(C1863,"dd.mm.yyyy") &amp;"_"&amp; 1703235.98,"")</f>
        <v>Logic4_12.02.2020_1703235.98</v>
      </c>
      <c r="R1863" s="1" t="e">
        <f ca="1">IF(AND(Q1863&lt;&gt; "", COUNTIF(SAP!#REF!,Q1863)&gt;0),"Matched", "")</f>
        <v>#REF!</v>
      </c>
    </row>
    <row r="1864" spans="1:18">
      <c r="A1864" s="9">
        <v>11563327</v>
      </c>
      <c r="B1864" s="10">
        <v>43873</v>
      </c>
      <c r="C1864" s="10">
        <v>43873</v>
      </c>
      <c r="D1864" s="11" t="s">
        <v>10</v>
      </c>
      <c r="E1864" s="11">
        <v>0</v>
      </c>
      <c r="F1864" s="11">
        <v>0</v>
      </c>
      <c r="G1864" s="11">
        <v>15350.6</v>
      </c>
      <c r="H1864" s="11">
        <v>694330.94</v>
      </c>
      <c r="I1864" s="11" t="s">
        <v>11</v>
      </c>
      <c r="J1864" s="11" t="s">
        <v>12</v>
      </c>
      <c r="K1864" s="1" t="str">
        <f t="shared" si="99"/>
        <v/>
      </c>
      <c r="L1864" s="1" t="e">
        <f ca="1">IF(AND(K1864&lt;&gt; "", COUNTIF(SAP!#REF!,K1864)&gt;0),"Matched", "")</f>
        <v>#REF!</v>
      </c>
      <c r="M1864" s="1" t="str">
        <f t="shared" si="97"/>
        <v/>
      </c>
      <c r="N1864" s="1" t="e">
        <f ca="1">IF(AND(M1864&lt;&gt; "", COUNTIF(SAP!#REF!,M1864)&gt;0),"Matched", "")</f>
        <v>#REF!</v>
      </c>
      <c r="O1864" s="1" t="str">
        <f t="shared" si="98"/>
        <v/>
      </c>
      <c r="P1864" s="1" t="e">
        <f ca="1">IF(AND(O1864&lt;&gt; "", COUNTIF(SAP!#REF!,O1864)&gt;0),"Matched", "")</f>
        <v>#REF!</v>
      </c>
      <c r="Q1864" s="1" t="str">
        <f ca="1">IF(D1864="AC","Logic4"&amp;"_"&amp;TEXT(C1864,"dd.mm.yyyy") &amp;"_"&amp; 1703235.98,"")</f>
        <v>Logic4_12.02.2020_1703235.98</v>
      </c>
      <c r="R1864" s="1" t="e">
        <f ca="1">IF(AND(Q1864&lt;&gt; "", COUNTIF(SAP!#REF!,Q1864)&gt;0),"Matched", "")</f>
        <v>#REF!</v>
      </c>
    </row>
    <row r="1865" spans="1:18">
      <c r="A1865" s="13">
        <v>11563327</v>
      </c>
      <c r="B1865" s="14">
        <v>43873</v>
      </c>
      <c r="C1865" s="14">
        <v>43873</v>
      </c>
      <c r="D1865" s="15" t="s">
        <v>10</v>
      </c>
      <c r="E1865" s="15">
        <v>0</v>
      </c>
      <c r="F1865" s="15">
        <v>0</v>
      </c>
      <c r="G1865" s="15">
        <v>16370.13</v>
      </c>
      <c r="H1865" s="15">
        <v>710701.07</v>
      </c>
      <c r="I1865" s="15" t="s">
        <v>11</v>
      </c>
      <c r="J1865" s="15" t="s">
        <v>12</v>
      </c>
      <c r="K1865" s="1" t="str">
        <f t="shared" si="99"/>
        <v/>
      </c>
      <c r="L1865" s="1" t="e">
        <f ca="1">IF(AND(K1865&lt;&gt; "", COUNTIF(SAP!#REF!,K1865)&gt;0),"Matched", "")</f>
        <v>#REF!</v>
      </c>
      <c r="M1865" s="1" t="str">
        <f t="shared" si="97"/>
        <v/>
      </c>
      <c r="N1865" s="1" t="e">
        <f ca="1">IF(AND(M1865&lt;&gt; "", COUNTIF(SAP!#REF!,M1865)&gt;0),"Matched", "")</f>
        <v>#REF!</v>
      </c>
      <c r="O1865" s="1" t="str">
        <f t="shared" si="98"/>
        <v/>
      </c>
      <c r="P1865" s="1" t="e">
        <f ca="1">IF(AND(O1865&lt;&gt; "", COUNTIF(SAP!#REF!,O1865)&gt;0),"Matched", "")</f>
        <v>#REF!</v>
      </c>
      <c r="Q1865" s="1" t="str">
        <f ca="1">IF(D1865="AC","Logic4"&amp;"_"&amp;TEXT(C1865,"dd.mm.yyyy") &amp;"_"&amp; 1703235.98,"")</f>
        <v>Logic4_12.02.2020_1703235.98</v>
      </c>
      <c r="R1865" s="1" t="e">
        <f ca="1">IF(AND(Q1865&lt;&gt; "", COUNTIF(SAP!#REF!,Q1865)&gt;0),"Matched", "")</f>
        <v>#REF!</v>
      </c>
    </row>
    <row r="1866" spans="1:18">
      <c r="A1866" s="9">
        <v>11563327</v>
      </c>
      <c r="B1866" s="10">
        <v>43873</v>
      </c>
      <c r="C1866" s="10">
        <v>43873</v>
      </c>
      <c r="D1866" s="11" t="s">
        <v>10</v>
      </c>
      <c r="E1866" s="11">
        <v>0</v>
      </c>
      <c r="F1866" s="11">
        <v>0</v>
      </c>
      <c r="G1866" s="11">
        <v>16412.599999999999</v>
      </c>
      <c r="H1866" s="11">
        <v>727113.67</v>
      </c>
      <c r="I1866" s="11" t="s">
        <v>11</v>
      </c>
      <c r="J1866" s="11" t="s">
        <v>12</v>
      </c>
      <c r="K1866" s="1" t="str">
        <f t="shared" si="99"/>
        <v/>
      </c>
      <c r="L1866" s="1" t="e">
        <f ca="1">IF(AND(K1866&lt;&gt; "", COUNTIF(SAP!#REF!,K1866)&gt;0),"Matched", "")</f>
        <v>#REF!</v>
      </c>
      <c r="M1866" s="1" t="str">
        <f t="shared" si="97"/>
        <v/>
      </c>
      <c r="N1866" s="1" t="e">
        <f ca="1">IF(AND(M1866&lt;&gt; "", COUNTIF(SAP!#REF!,M1866)&gt;0),"Matched", "")</f>
        <v>#REF!</v>
      </c>
      <c r="O1866" s="1" t="str">
        <f t="shared" si="98"/>
        <v/>
      </c>
      <c r="P1866" s="1" t="e">
        <f ca="1">IF(AND(O1866&lt;&gt; "", COUNTIF(SAP!#REF!,O1866)&gt;0),"Matched", "")</f>
        <v>#REF!</v>
      </c>
      <c r="Q1866" s="1" t="str">
        <f ca="1">IF(D1866="AC","Logic4"&amp;"_"&amp;TEXT(C1866,"dd.mm.yyyy") &amp;"_"&amp; 1703235.98,"")</f>
        <v>Logic4_12.02.2020_1703235.98</v>
      </c>
      <c r="R1866" s="1" t="e">
        <f ca="1">IF(AND(Q1866&lt;&gt; "", COUNTIF(SAP!#REF!,Q1866)&gt;0),"Matched", "")</f>
        <v>#REF!</v>
      </c>
    </row>
    <row r="1867" spans="1:18">
      <c r="A1867" s="13">
        <v>11563327</v>
      </c>
      <c r="B1867" s="14">
        <v>43873</v>
      </c>
      <c r="C1867" s="14">
        <v>43873</v>
      </c>
      <c r="D1867" s="15" t="s">
        <v>10</v>
      </c>
      <c r="E1867" s="15">
        <v>0</v>
      </c>
      <c r="F1867" s="15">
        <v>0</v>
      </c>
      <c r="G1867" s="15">
        <v>16423.3</v>
      </c>
      <c r="H1867" s="15">
        <v>743536.97</v>
      </c>
      <c r="I1867" s="15" t="s">
        <v>11</v>
      </c>
      <c r="J1867" s="15" t="s">
        <v>12</v>
      </c>
      <c r="K1867" s="1" t="str">
        <f t="shared" si="99"/>
        <v/>
      </c>
      <c r="L1867" s="1" t="e">
        <f ca="1">IF(AND(K1867&lt;&gt; "", COUNTIF(SAP!#REF!,K1867)&gt;0),"Matched", "")</f>
        <v>#REF!</v>
      </c>
      <c r="M1867" s="1" t="str">
        <f t="shared" si="97"/>
        <v/>
      </c>
      <c r="N1867" s="1" t="e">
        <f ca="1">IF(AND(M1867&lt;&gt; "", COUNTIF(SAP!#REF!,M1867)&gt;0),"Matched", "")</f>
        <v>#REF!</v>
      </c>
      <c r="O1867" s="1" t="str">
        <f t="shared" si="98"/>
        <v/>
      </c>
      <c r="P1867" s="1" t="e">
        <f ca="1">IF(AND(O1867&lt;&gt; "", COUNTIF(SAP!#REF!,O1867)&gt;0),"Matched", "")</f>
        <v>#REF!</v>
      </c>
      <c r="Q1867" s="1" t="str">
        <f ca="1">IF(D1867="AC","Logic4"&amp;"_"&amp;TEXT(C1867,"dd.mm.yyyy") &amp;"_"&amp; 1703235.98,"")</f>
        <v>Logic4_12.02.2020_1703235.98</v>
      </c>
      <c r="R1867" s="1" t="e">
        <f ca="1">IF(AND(Q1867&lt;&gt; "", COUNTIF(SAP!#REF!,Q1867)&gt;0),"Matched", "")</f>
        <v>#REF!</v>
      </c>
    </row>
    <row r="1868" spans="1:18">
      <c r="A1868" s="9">
        <v>11563327</v>
      </c>
      <c r="B1868" s="10">
        <v>43873</v>
      </c>
      <c r="C1868" s="10">
        <v>43873</v>
      </c>
      <c r="D1868" s="11" t="s">
        <v>10</v>
      </c>
      <c r="E1868" s="11">
        <v>0</v>
      </c>
      <c r="F1868" s="11">
        <v>0</v>
      </c>
      <c r="G1868" s="11">
        <v>16952.66</v>
      </c>
      <c r="H1868" s="11">
        <v>760489.63</v>
      </c>
      <c r="I1868" s="11" t="s">
        <v>11</v>
      </c>
      <c r="J1868" s="11" t="s">
        <v>12</v>
      </c>
      <c r="K1868" s="1" t="str">
        <f t="shared" si="99"/>
        <v/>
      </c>
      <c r="L1868" s="1" t="e">
        <f ca="1">IF(AND(K1868&lt;&gt; "", COUNTIF(SAP!#REF!,K1868)&gt;0),"Matched", "")</f>
        <v>#REF!</v>
      </c>
      <c r="M1868" s="1" t="str">
        <f t="shared" si="97"/>
        <v/>
      </c>
      <c r="N1868" s="1" t="e">
        <f ca="1">IF(AND(M1868&lt;&gt; "", COUNTIF(SAP!#REF!,M1868)&gt;0),"Matched", "")</f>
        <v>#REF!</v>
      </c>
      <c r="O1868" s="1" t="str">
        <f t="shared" si="98"/>
        <v/>
      </c>
      <c r="P1868" s="1" t="e">
        <f ca="1">IF(AND(O1868&lt;&gt; "", COUNTIF(SAP!#REF!,O1868)&gt;0),"Matched", "")</f>
        <v>#REF!</v>
      </c>
      <c r="Q1868" s="1" t="str">
        <f ca="1">IF(D1868="AC","Logic4"&amp;"_"&amp;TEXT(C1868,"dd.mm.yyyy") &amp;"_"&amp; 1703235.98,"")</f>
        <v>Logic4_12.02.2020_1703235.98</v>
      </c>
      <c r="R1868" s="1" t="e">
        <f ca="1">IF(AND(Q1868&lt;&gt; "", COUNTIF(SAP!#REF!,Q1868)&gt;0),"Matched", "")</f>
        <v>#REF!</v>
      </c>
    </row>
    <row r="1869" spans="1:18">
      <c r="A1869" s="13">
        <v>11563327</v>
      </c>
      <c r="B1869" s="14">
        <v>43873</v>
      </c>
      <c r="C1869" s="14">
        <v>43873</v>
      </c>
      <c r="D1869" s="15" t="s">
        <v>10</v>
      </c>
      <c r="E1869" s="15">
        <v>0</v>
      </c>
      <c r="F1869" s="15">
        <v>0</v>
      </c>
      <c r="G1869" s="15">
        <v>17180.2</v>
      </c>
      <c r="H1869" s="15">
        <v>777669.83</v>
      </c>
      <c r="I1869" s="15" t="s">
        <v>11</v>
      </c>
      <c r="J1869" s="15" t="s">
        <v>12</v>
      </c>
      <c r="K1869" s="1" t="str">
        <f t="shared" si="99"/>
        <v/>
      </c>
      <c r="L1869" s="1" t="e">
        <f ca="1">IF(AND(K1869&lt;&gt; "", COUNTIF(SAP!#REF!,K1869)&gt;0),"Matched", "")</f>
        <v>#REF!</v>
      </c>
      <c r="M1869" s="1" t="str">
        <f t="shared" si="97"/>
        <v/>
      </c>
      <c r="N1869" s="1" t="e">
        <f ca="1">IF(AND(M1869&lt;&gt; "", COUNTIF(SAP!#REF!,M1869)&gt;0),"Matched", "")</f>
        <v>#REF!</v>
      </c>
      <c r="O1869" s="1" t="str">
        <f t="shared" si="98"/>
        <v/>
      </c>
      <c r="P1869" s="1" t="e">
        <f ca="1">IF(AND(O1869&lt;&gt; "", COUNTIF(SAP!#REF!,O1869)&gt;0),"Matched", "")</f>
        <v>#REF!</v>
      </c>
      <c r="Q1869" s="1" t="str">
        <f ca="1">IF(D1869="AC","Logic4"&amp;"_"&amp;TEXT(C1869,"dd.mm.yyyy") &amp;"_"&amp; 1703235.98,"")</f>
        <v>Logic4_12.02.2020_1703235.98</v>
      </c>
      <c r="R1869" s="1" t="e">
        <f ca="1">IF(AND(Q1869&lt;&gt; "", COUNTIF(SAP!#REF!,Q1869)&gt;0),"Matched", "")</f>
        <v>#REF!</v>
      </c>
    </row>
    <row r="1870" spans="1:18">
      <c r="A1870" s="9">
        <v>11563327</v>
      </c>
      <c r="B1870" s="10">
        <v>43873</v>
      </c>
      <c r="C1870" s="10">
        <v>43873</v>
      </c>
      <c r="D1870" s="11" t="s">
        <v>10</v>
      </c>
      <c r="E1870" s="11">
        <v>0</v>
      </c>
      <c r="F1870" s="11">
        <v>0</v>
      </c>
      <c r="G1870" s="11">
        <v>17539</v>
      </c>
      <c r="H1870" s="11">
        <v>795208.83</v>
      </c>
      <c r="I1870" s="11" t="s">
        <v>11</v>
      </c>
      <c r="J1870" s="11" t="s">
        <v>12</v>
      </c>
      <c r="K1870" s="1" t="str">
        <f t="shared" si="99"/>
        <v/>
      </c>
      <c r="L1870" s="1" t="e">
        <f ca="1">IF(AND(K1870&lt;&gt; "", COUNTIF(SAP!#REF!,K1870)&gt;0),"Matched", "")</f>
        <v>#REF!</v>
      </c>
      <c r="M1870" s="1" t="str">
        <f t="shared" si="97"/>
        <v/>
      </c>
      <c r="N1870" s="1" t="e">
        <f ca="1">IF(AND(M1870&lt;&gt; "", COUNTIF(SAP!#REF!,M1870)&gt;0),"Matched", "")</f>
        <v>#REF!</v>
      </c>
      <c r="O1870" s="1" t="str">
        <f t="shared" si="98"/>
        <v/>
      </c>
      <c r="P1870" s="1" t="e">
        <f ca="1">IF(AND(O1870&lt;&gt; "", COUNTIF(SAP!#REF!,O1870)&gt;0),"Matched", "")</f>
        <v>#REF!</v>
      </c>
      <c r="Q1870" s="1" t="str">
        <f ca="1">IF(D1870="AC","Logic4"&amp;"_"&amp;TEXT(C1870,"dd.mm.yyyy") &amp;"_"&amp; 1703235.98,"")</f>
        <v>Logic4_12.02.2020_1703235.98</v>
      </c>
      <c r="R1870" s="1" t="e">
        <f ca="1">IF(AND(Q1870&lt;&gt; "", COUNTIF(SAP!#REF!,Q1870)&gt;0),"Matched", "")</f>
        <v>#REF!</v>
      </c>
    </row>
    <row r="1871" spans="1:18">
      <c r="A1871" s="13">
        <v>11563327</v>
      </c>
      <c r="B1871" s="14">
        <v>43873</v>
      </c>
      <c r="C1871" s="14">
        <v>43873</v>
      </c>
      <c r="D1871" s="15" t="s">
        <v>10</v>
      </c>
      <c r="E1871" s="15">
        <v>0</v>
      </c>
      <c r="F1871" s="15">
        <v>0</v>
      </c>
      <c r="G1871" s="15">
        <v>17570</v>
      </c>
      <c r="H1871" s="15">
        <v>812778.83</v>
      </c>
      <c r="I1871" s="15" t="s">
        <v>11</v>
      </c>
      <c r="J1871" s="15" t="s">
        <v>12</v>
      </c>
      <c r="K1871" s="1" t="str">
        <f t="shared" si="99"/>
        <v/>
      </c>
      <c r="L1871" s="1" t="e">
        <f ca="1">IF(AND(K1871&lt;&gt; "", COUNTIF(SAP!#REF!,K1871)&gt;0),"Matched", "")</f>
        <v>#REF!</v>
      </c>
      <c r="M1871" s="1" t="str">
        <f t="shared" si="97"/>
        <v/>
      </c>
      <c r="N1871" s="1" t="e">
        <f ca="1">IF(AND(M1871&lt;&gt; "", COUNTIF(SAP!#REF!,M1871)&gt;0),"Matched", "")</f>
        <v>#REF!</v>
      </c>
      <c r="O1871" s="1" t="str">
        <f t="shared" si="98"/>
        <v/>
      </c>
      <c r="P1871" s="1" t="e">
        <f ca="1">IF(AND(O1871&lt;&gt; "", COUNTIF(SAP!#REF!,O1871)&gt;0),"Matched", "")</f>
        <v>#REF!</v>
      </c>
      <c r="Q1871" s="1" t="str">
        <f ca="1">IF(D1871="AC","Logic4"&amp;"_"&amp;TEXT(C1871,"dd.mm.yyyy") &amp;"_"&amp; 1703235.98,"")</f>
        <v>Logic4_12.02.2020_1703235.98</v>
      </c>
      <c r="R1871" s="1" t="e">
        <f ca="1">IF(AND(Q1871&lt;&gt; "", COUNTIF(SAP!#REF!,Q1871)&gt;0),"Matched", "")</f>
        <v>#REF!</v>
      </c>
    </row>
    <row r="1872" spans="1:18">
      <c r="A1872" s="9">
        <v>11563327</v>
      </c>
      <c r="B1872" s="10">
        <v>43873</v>
      </c>
      <c r="C1872" s="10">
        <v>43873</v>
      </c>
      <c r="D1872" s="11" t="s">
        <v>10</v>
      </c>
      <c r="E1872" s="11">
        <v>0</v>
      </c>
      <c r="F1872" s="11">
        <v>0</v>
      </c>
      <c r="G1872" s="11">
        <v>20274</v>
      </c>
      <c r="H1872" s="11">
        <v>833052.83</v>
      </c>
      <c r="I1872" s="11" t="s">
        <v>11</v>
      </c>
      <c r="J1872" s="11" t="s">
        <v>12</v>
      </c>
      <c r="K1872" s="1" t="str">
        <f t="shared" si="99"/>
        <v/>
      </c>
      <c r="L1872" s="1" t="e">
        <f ca="1">IF(AND(K1872&lt;&gt; "", COUNTIF(SAP!#REF!,K1872)&gt;0),"Matched", "")</f>
        <v>#REF!</v>
      </c>
      <c r="M1872" s="1" t="str">
        <f t="shared" si="97"/>
        <v/>
      </c>
      <c r="N1872" s="1" t="e">
        <f ca="1">IF(AND(M1872&lt;&gt; "", COUNTIF(SAP!#REF!,M1872)&gt;0),"Matched", "")</f>
        <v>#REF!</v>
      </c>
      <c r="O1872" s="1" t="str">
        <f t="shared" si="98"/>
        <v/>
      </c>
      <c r="P1872" s="1" t="e">
        <f ca="1">IF(AND(O1872&lt;&gt; "", COUNTIF(SAP!#REF!,O1872)&gt;0),"Matched", "")</f>
        <v>#REF!</v>
      </c>
      <c r="Q1872" s="1" t="str">
        <f ca="1">IF(D1872="AC","Logic4"&amp;"_"&amp;TEXT(C1872,"dd.mm.yyyy") &amp;"_"&amp; 1703235.98,"")</f>
        <v>Logic4_12.02.2020_1703235.98</v>
      </c>
      <c r="R1872" s="1" t="e">
        <f ca="1">IF(AND(Q1872&lt;&gt; "", COUNTIF(SAP!#REF!,Q1872)&gt;0),"Matched", "")</f>
        <v>#REF!</v>
      </c>
    </row>
    <row r="1873" spans="1:18">
      <c r="A1873" s="13">
        <v>11563327</v>
      </c>
      <c r="B1873" s="14">
        <v>43873</v>
      </c>
      <c r="C1873" s="14">
        <v>43873</v>
      </c>
      <c r="D1873" s="15" t="s">
        <v>10</v>
      </c>
      <c r="E1873" s="15">
        <v>0</v>
      </c>
      <c r="F1873" s="15">
        <v>0</v>
      </c>
      <c r="G1873" s="15">
        <v>20800</v>
      </c>
      <c r="H1873" s="15">
        <v>853852.83</v>
      </c>
      <c r="I1873" s="15" t="s">
        <v>11</v>
      </c>
      <c r="J1873" s="15" t="s">
        <v>12</v>
      </c>
      <c r="K1873" s="1" t="str">
        <f t="shared" si="99"/>
        <v/>
      </c>
      <c r="L1873" s="1" t="e">
        <f ca="1">IF(AND(K1873&lt;&gt; "", COUNTIF(SAP!#REF!,K1873)&gt;0),"Matched", "")</f>
        <v>#REF!</v>
      </c>
      <c r="M1873" s="1" t="str">
        <f t="shared" si="97"/>
        <v/>
      </c>
      <c r="N1873" s="1" t="e">
        <f ca="1">IF(AND(M1873&lt;&gt; "", COUNTIF(SAP!#REF!,M1873)&gt;0),"Matched", "")</f>
        <v>#REF!</v>
      </c>
      <c r="O1873" s="1" t="str">
        <f t="shared" si="98"/>
        <v/>
      </c>
      <c r="P1873" s="1" t="e">
        <f ca="1">IF(AND(O1873&lt;&gt; "", COUNTIF(SAP!#REF!,O1873)&gt;0),"Matched", "")</f>
        <v>#REF!</v>
      </c>
      <c r="Q1873" s="1" t="str">
        <f ca="1">IF(D1873="AC","Logic4"&amp;"_"&amp;TEXT(C1873,"dd.mm.yyyy") &amp;"_"&amp; 1703235.98,"")</f>
        <v>Logic4_12.02.2020_1703235.98</v>
      </c>
      <c r="R1873" s="1" t="e">
        <f ca="1">IF(AND(Q1873&lt;&gt; "", COUNTIF(SAP!#REF!,Q1873)&gt;0),"Matched", "")</f>
        <v>#REF!</v>
      </c>
    </row>
    <row r="1874" spans="1:18">
      <c r="A1874" s="9">
        <v>11563327</v>
      </c>
      <c r="B1874" s="10">
        <v>43873</v>
      </c>
      <c r="C1874" s="10">
        <v>43873</v>
      </c>
      <c r="D1874" s="11" t="s">
        <v>10</v>
      </c>
      <c r="E1874" s="11">
        <v>0</v>
      </c>
      <c r="F1874" s="11">
        <v>0</v>
      </c>
      <c r="G1874" s="11">
        <v>21039.599999999999</v>
      </c>
      <c r="H1874" s="11">
        <v>874892.43</v>
      </c>
      <c r="I1874" s="11" t="s">
        <v>11</v>
      </c>
      <c r="J1874" s="11" t="s">
        <v>12</v>
      </c>
      <c r="K1874" s="1" t="str">
        <f t="shared" si="99"/>
        <v/>
      </c>
      <c r="L1874" s="1" t="e">
        <f ca="1">IF(AND(K1874&lt;&gt; "", COUNTIF(SAP!#REF!,K1874)&gt;0),"Matched", "")</f>
        <v>#REF!</v>
      </c>
      <c r="M1874" s="1" t="str">
        <f t="shared" si="97"/>
        <v/>
      </c>
      <c r="N1874" s="1" t="e">
        <f ca="1">IF(AND(M1874&lt;&gt; "", COUNTIF(SAP!#REF!,M1874)&gt;0),"Matched", "")</f>
        <v>#REF!</v>
      </c>
      <c r="O1874" s="1" t="str">
        <f t="shared" si="98"/>
        <v/>
      </c>
      <c r="P1874" s="1" t="e">
        <f ca="1">IF(AND(O1874&lt;&gt; "", COUNTIF(SAP!#REF!,O1874)&gt;0),"Matched", "")</f>
        <v>#REF!</v>
      </c>
      <c r="Q1874" s="1" t="str">
        <f ca="1">IF(D1874="AC","Logic4"&amp;"_"&amp;TEXT(C1874,"dd.mm.yyyy") &amp;"_"&amp; 1703235.98,"")</f>
        <v>Logic4_12.02.2020_1703235.98</v>
      </c>
      <c r="R1874" s="1" t="e">
        <f ca="1">IF(AND(Q1874&lt;&gt; "", COUNTIF(SAP!#REF!,Q1874)&gt;0),"Matched", "")</f>
        <v>#REF!</v>
      </c>
    </row>
    <row r="1875" spans="1:18">
      <c r="A1875" s="13">
        <v>11563327</v>
      </c>
      <c r="B1875" s="14">
        <v>43873</v>
      </c>
      <c r="C1875" s="14">
        <v>43873</v>
      </c>
      <c r="D1875" s="15" t="s">
        <v>10</v>
      </c>
      <c r="E1875" s="15">
        <v>0</v>
      </c>
      <c r="F1875" s="15">
        <v>0</v>
      </c>
      <c r="G1875" s="15">
        <v>21359.51</v>
      </c>
      <c r="H1875" s="15">
        <v>896251.94</v>
      </c>
      <c r="I1875" s="15" t="s">
        <v>11</v>
      </c>
      <c r="J1875" s="15" t="s">
        <v>12</v>
      </c>
      <c r="K1875" s="1" t="str">
        <f t="shared" si="99"/>
        <v/>
      </c>
      <c r="L1875" s="1" t="e">
        <f ca="1">IF(AND(K1875&lt;&gt; "", COUNTIF(SAP!#REF!,K1875)&gt;0),"Matched", "")</f>
        <v>#REF!</v>
      </c>
      <c r="M1875" s="1" t="str">
        <f t="shared" si="97"/>
        <v/>
      </c>
      <c r="N1875" s="1" t="e">
        <f ca="1">IF(AND(M1875&lt;&gt; "", COUNTIF(SAP!#REF!,M1875)&gt;0),"Matched", "")</f>
        <v>#REF!</v>
      </c>
      <c r="O1875" s="1" t="str">
        <f t="shared" si="98"/>
        <v/>
      </c>
      <c r="P1875" s="1" t="e">
        <f ca="1">IF(AND(O1875&lt;&gt; "", COUNTIF(SAP!#REF!,O1875)&gt;0),"Matched", "")</f>
        <v>#REF!</v>
      </c>
      <c r="Q1875" s="1" t="str">
        <f ca="1">IF(D1875="AC","Logic4"&amp;"_"&amp;TEXT(C1875,"dd.mm.yyyy") &amp;"_"&amp; 1703235.98,"")</f>
        <v>Logic4_12.02.2020_1703235.98</v>
      </c>
      <c r="R1875" s="1" t="e">
        <f ca="1">IF(AND(Q1875&lt;&gt; "", COUNTIF(SAP!#REF!,Q1875)&gt;0),"Matched", "")</f>
        <v>#REF!</v>
      </c>
    </row>
    <row r="1876" spans="1:18">
      <c r="A1876" s="9">
        <v>11563327</v>
      </c>
      <c r="B1876" s="10">
        <v>43873</v>
      </c>
      <c r="C1876" s="10">
        <v>43873</v>
      </c>
      <c r="D1876" s="11" t="s">
        <v>10</v>
      </c>
      <c r="E1876" s="11">
        <v>0</v>
      </c>
      <c r="F1876" s="11">
        <v>0</v>
      </c>
      <c r="G1876" s="11">
        <v>22213.79</v>
      </c>
      <c r="H1876" s="11">
        <v>918465.73</v>
      </c>
      <c r="I1876" s="11" t="s">
        <v>11</v>
      </c>
      <c r="J1876" s="11" t="s">
        <v>12</v>
      </c>
      <c r="K1876" s="1" t="str">
        <f t="shared" si="99"/>
        <v/>
      </c>
      <c r="L1876" s="1" t="e">
        <f ca="1">IF(AND(K1876&lt;&gt; "", COUNTIF(SAP!#REF!,K1876)&gt;0),"Matched", "")</f>
        <v>#REF!</v>
      </c>
      <c r="M1876" s="1" t="str">
        <f t="shared" si="97"/>
        <v/>
      </c>
      <c r="N1876" s="1" t="e">
        <f ca="1">IF(AND(M1876&lt;&gt; "", COUNTIF(SAP!#REF!,M1876)&gt;0),"Matched", "")</f>
        <v>#REF!</v>
      </c>
      <c r="O1876" s="1" t="str">
        <f t="shared" si="98"/>
        <v/>
      </c>
      <c r="P1876" s="1" t="e">
        <f ca="1">IF(AND(O1876&lt;&gt; "", COUNTIF(SAP!#REF!,O1876)&gt;0),"Matched", "")</f>
        <v>#REF!</v>
      </c>
      <c r="Q1876" s="1" t="str">
        <f ca="1">IF(D1876="AC","Logic4"&amp;"_"&amp;TEXT(C1876,"dd.mm.yyyy") &amp;"_"&amp; 1703235.98,"")</f>
        <v>Logic4_12.02.2020_1703235.98</v>
      </c>
      <c r="R1876" s="1" t="e">
        <f ca="1">IF(AND(Q1876&lt;&gt; "", COUNTIF(SAP!#REF!,Q1876)&gt;0),"Matched", "")</f>
        <v>#REF!</v>
      </c>
    </row>
    <row r="1877" spans="1:18">
      <c r="A1877" s="13">
        <v>11563327</v>
      </c>
      <c r="B1877" s="14">
        <v>43873</v>
      </c>
      <c r="C1877" s="14">
        <v>43873</v>
      </c>
      <c r="D1877" s="15" t="s">
        <v>10</v>
      </c>
      <c r="E1877" s="15">
        <v>0</v>
      </c>
      <c r="F1877" s="15">
        <v>0</v>
      </c>
      <c r="G1877" s="15">
        <v>22586.22</v>
      </c>
      <c r="H1877" s="15">
        <v>941051.95</v>
      </c>
      <c r="I1877" s="15" t="s">
        <v>11</v>
      </c>
      <c r="J1877" s="15" t="s">
        <v>12</v>
      </c>
      <c r="K1877" s="1" t="str">
        <f t="shared" si="99"/>
        <v/>
      </c>
      <c r="L1877" s="1" t="e">
        <f ca="1">IF(AND(K1877&lt;&gt; "", COUNTIF(SAP!#REF!,K1877)&gt;0),"Matched", "")</f>
        <v>#REF!</v>
      </c>
      <c r="M1877" s="1" t="str">
        <f t="shared" si="97"/>
        <v/>
      </c>
      <c r="N1877" s="1" t="e">
        <f ca="1">IF(AND(M1877&lt;&gt; "", COUNTIF(SAP!#REF!,M1877)&gt;0),"Matched", "")</f>
        <v>#REF!</v>
      </c>
      <c r="O1877" s="1" t="str">
        <f t="shared" si="98"/>
        <v/>
      </c>
      <c r="P1877" s="1" t="e">
        <f ca="1">IF(AND(O1877&lt;&gt; "", COUNTIF(SAP!#REF!,O1877)&gt;0),"Matched", "")</f>
        <v>#REF!</v>
      </c>
      <c r="Q1877" s="1" t="str">
        <f ca="1">IF(D1877="AC","Logic4"&amp;"_"&amp;TEXT(C1877,"dd.mm.yyyy") &amp;"_"&amp; 1703235.98,"")</f>
        <v>Logic4_12.02.2020_1703235.98</v>
      </c>
      <c r="R1877" s="1" t="e">
        <f ca="1">IF(AND(Q1877&lt;&gt; "", COUNTIF(SAP!#REF!,Q1877)&gt;0),"Matched", "")</f>
        <v>#REF!</v>
      </c>
    </row>
    <row r="1878" spans="1:18">
      <c r="A1878" s="9">
        <v>11563327</v>
      </c>
      <c r="B1878" s="10">
        <v>43873</v>
      </c>
      <c r="C1878" s="10">
        <v>43873</v>
      </c>
      <c r="D1878" s="11" t="s">
        <v>10</v>
      </c>
      <c r="E1878" s="11">
        <v>0</v>
      </c>
      <c r="F1878" s="11">
        <v>0</v>
      </c>
      <c r="G1878" s="11">
        <v>22995.200000000001</v>
      </c>
      <c r="H1878" s="11">
        <v>964047.15</v>
      </c>
      <c r="I1878" s="11" t="s">
        <v>11</v>
      </c>
      <c r="J1878" s="11" t="s">
        <v>12</v>
      </c>
      <c r="K1878" s="1" t="str">
        <f t="shared" si="99"/>
        <v/>
      </c>
      <c r="L1878" s="1" t="e">
        <f ca="1">IF(AND(K1878&lt;&gt; "", COUNTIF(SAP!#REF!,K1878)&gt;0),"Matched", "")</f>
        <v>#REF!</v>
      </c>
      <c r="M1878" s="1" t="str">
        <f t="shared" si="97"/>
        <v/>
      </c>
      <c r="N1878" s="1" t="e">
        <f ca="1">IF(AND(M1878&lt;&gt; "", COUNTIF(SAP!#REF!,M1878)&gt;0),"Matched", "")</f>
        <v>#REF!</v>
      </c>
      <c r="O1878" s="1" t="str">
        <f t="shared" si="98"/>
        <v/>
      </c>
      <c r="P1878" s="1" t="e">
        <f ca="1">IF(AND(O1878&lt;&gt; "", COUNTIF(SAP!#REF!,O1878)&gt;0),"Matched", "")</f>
        <v>#REF!</v>
      </c>
      <c r="Q1878" s="1" t="str">
        <f ca="1">IF(D1878="AC","Logic4"&amp;"_"&amp;TEXT(C1878,"dd.mm.yyyy") &amp;"_"&amp; 1703235.98,"")</f>
        <v>Logic4_12.02.2020_1703235.98</v>
      </c>
      <c r="R1878" s="1" t="e">
        <f ca="1">IF(AND(Q1878&lt;&gt; "", COUNTIF(SAP!#REF!,Q1878)&gt;0),"Matched", "")</f>
        <v>#REF!</v>
      </c>
    </row>
    <row r="1879" spans="1:18">
      <c r="A1879" s="13">
        <v>11563327</v>
      </c>
      <c r="B1879" s="14">
        <v>43873</v>
      </c>
      <c r="C1879" s="14">
        <v>43873</v>
      </c>
      <c r="D1879" s="15" t="s">
        <v>10</v>
      </c>
      <c r="E1879" s="15">
        <v>0</v>
      </c>
      <c r="F1879" s="15">
        <v>0</v>
      </c>
      <c r="G1879" s="15">
        <v>23657</v>
      </c>
      <c r="H1879" s="15">
        <v>987704.15</v>
      </c>
      <c r="I1879" s="15" t="s">
        <v>11</v>
      </c>
      <c r="J1879" s="15" t="s">
        <v>12</v>
      </c>
      <c r="K1879" s="1" t="str">
        <f t="shared" si="99"/>
        <v/>
      </c>
      <c r="L1879" s="1" t="e">
        <f ca="1">IF(AND(K1879&lt;&gt; "", COUNTIF(SAP!#REF!,K1879)&gt;0),"Matched", "")</f>
        <v>#REF!</v>
      </c>
      <c r="M1879" s="1" t="str">
        <f t="shared" si="97"/>
        <v/>
      </c>
      <c r="N1879" s="1" t="e">
        <f ca="1">IF(AND(M1879&lt;&gt; "", COUNTIF(SAP!#REF!,M1879)&gt;0),"Matched", "")</f>
        <v>#REF!</v>
      </c>
      <c r="O1879" s="1" t="str">
        <f t="shared" si="98"/>
        <v/>
      </c>
      <c r="P1879" s="1" t="e">
        <f ca="1">IF(AND(O1879&lt;&gt; "", COUNTIF(SAP!#REF!,O1879)&gt;0),"Matched", "")</f>
        <v>#REF!</v>
      </c>
      <c r="Q1879" s="1" t="str">
        <f ca="1">IF(D1879="AC","Logic4"&amp;"_"&amp;TEXT(C1879,"dd.mm.yyyy") &amp;"_"&amp; 1703235.98,"")</f>
        <v>Logic4_12.02.2020_1703235.98</v>
      </c>
      <c r="R1879" s="1" t="e">
        <f ca="1">IF(AND(Q1879&lt;&gt; "", COUNTIF(SAP!#REF!,Q1879)&gt;0),"Matched", "")</f>
        <v>#REF!</v>
      </c>
    </row>
    <row r="1880" spans="1:18">
      <c r="A1880" s="9">
        <v>11563327</v>
      </c>
      <c r="B1880" s="10">
        <v>43873</v>
      </c>
      <c r="C1880" s="10">
        <v>43873</v>
      </c>
      <c r="D1880" s="11" t="s">
        <v>10</v>
      </c>
      <c r="E1880" s="11">
        <v>0</v>
      </c>
      <c r="F1880" s="11">
        <v>0</v>
      </c>
      <c r="G1880" s="11">
        <v>24156.34</v>
      </c>
      <c r="H1880" s="11">
        <v>1011860.49</v>
      </c>
      <c r="I1880" s="11" t="s">
        <v>11</v>
      </c>
      <c r="J1880" s="11" t="s">
        <v>12</v>
      </c>
      <c r="K1880" s="1" t="str">
        <f t="shared" si="99"/>
        <v/>
      </c>
      <c r="L1880" s="1" t="e">
        <f ca="1">IF(AND(K1880&lt;&gt; "", COUNTIF(SAP!#REF!,K1880)&gt;0),"Matched", "")</f>
        <v>#REF!</v>
      </c>
      <c r="M1880" s="1" t="str">
        <f t="shared" si="97"/>
        <v/>
      </c>
      <c r="N1880" s="1" t="e">
        <f ca="1">IF(AND(M1880&lt;&gt; "", COUNTIF(SAP!#REF!,M1880)&gt;0),"Matched", "")</f>
        <v>#REF!</v>
      </c>
      <c r="O1880" s="1" t="str">
        <f t="shared" si="98"/>
        <v/>
      </c>
      <c r="P1880" s="1" t="e">
        <f ca="1">IF(AND(O1880&lt;&gt; "", COUNTIF(SAP!#REF!,O1880)&gt;0),"Matched", "")</f>
        <v>#REF!</v>
      </c>
      <c r="Q1880" s="1" t="str">
        <f ca="1">IF(D1880="AC","Logic4"&amp;"_"&amp;TEXT(C1880,"dd.mm.yyyy") &amp;"_"&amp; 1703235.98,"")</f>
        <v>Logic4_12.02.2020_1703235.98</v>
      </c>
      <c r="R1880" s="1" t="e">
        <f ca="1">IF(AND(Q1880&lt;&gt; "", COUNTIF(SAP!#REF!,Q1880)&gt;0),"Matched", "")</f>
        <v>#REF!</v>
      </c>
    </row>
    <row r="1881" spans="1:18">
      <c r="A1881" s="13">
        <v>11563327</v>
      </c>
      <c r="B1881" s="14">
        <v>43873</v>
      </c>
      <c r="C1881" s="14">
        <v>43873</v>
      </c>
      <c r="D1881" s="15" t="s">
        <v>10</v>
      </c>
      <c r="E1881" s="15">
        <v>0</v>
      </c>
      <c r="F1881" s="15">
        <v>0</v>
      </c>
      <c r="G1881" s="15">
        <v>24425.7</v>
      </c>
      <c r="H1881" s="15">
        <v>1036286.19</v>
      </c>
      <c r="I1881" s="15" t="s">
        <v>11</v>
      </c>
      <c r="J1881" s="15" t="s">
        <v>12</v>
      </c>
      <c r="K1881" s="1" t="str">
        <f t="shared" si="99"/>
        <v/>
      </c>
      <c r="L1881" s="1" t="e">
        <f ca="1">IF(AND(K1881&lt;&gt; "", COUNTIF(SAP!#REF!,K1881)&gt;0),"Matched", "")</f>
        <v>#REF!</v>
      </c>
      <c r="M1881" s="1" t="str">
        <f t="shared" si="97"/>
        <v/>
      </c>
      <c r="N1881" s="1" t="e">
        <f ca="1">IF(AND(M1881&lt;&gt; "", COUNTIF(SAP!#REF!,M1881)&gt;0),"Matched", "")</f>
        <v>#REF!</v>
      </c>
      <c r="O1881" s="1" t="str">
        <f t="shared" si="98"/>
        <v/>
      </c>
      <c r="P1881" s="1" t="e">
        <f ca="1">IF(AND(O1881&lt;&gt; "", COUNTIF(SAP!#REF!,O1881)&gt;0),"Matched", "")</f>
        <v>#REF!</v>
      </c>
      <c r="Q1881" s="1" t="str">
        <f ca="1">IF(D1881="AC","Logic4"&amp;"_"&amp;TEXT(C1881,"dd.mm.yyyy") &amp;"_"&amp; 1703235.98,"")</f>
        <v>Logic4_12.02.2020_1703235.98</v>
      </c>
      <c r="R1881" s="1" t="e">
        <f ca="1">IF(AND(Q1881&lt;&gt; "", COUNTIF(SAP!#REF!,Q1881)&gt;0),"Matched", "")</f>
        <v>#REF!</v>
      </c>
    </row>
    <row r="1882" spans="1:18">
      <c r="A1882" s="9">
        <v>11563327</v>
      </c>
      <c r="B1882" s="10">
        <v>43873</v>
      </c>
      <c r="C1882" s="10">
        <v>43873</v>
      </c>
      <c r="D1882" s="11" t="s">
        <v>10</v>
      </c>
      <c r="E1882" s="11">
        <v>0</v>
      </c>
      <c r="F1882" s="11">
        <v>0</v>
      </c>
      <c r="G1882" s="11">
        <v>25311.8</v>
      </c>
      <c r="H1882" s="11">
        <v>1061597.99</v>
      </c>
      <c r="I1882" s="11" t="s">
        <v>11</v>
      </c>
      <c r="J1882" s="11" t="s">
        <v>12</v>
      </c>
      <c r="K1882" s="1" t="str">
        <f t="shared" si="99"/>
        <v/>
      </c>
      <c r="L1882" s="1" t="e">
        <f ca="1">IF(AND(K1882&lt;&gt; "", COUNTIF(SAP!#REF!,K1882)&gt;0),"Matched", "")</f>
        <v>#REF!</v>
      </c>
      <c r="M1882" s="1" t="str">
        <f t="shared" ref="M1882:M1921" si="100">IF(D1882="TR","Logic2"&amp;"_"&amp;TEXT(C1882,"dd.mm.yyyy") &amp;"_"&amp; F1882,"")</f>
        <v/>
      </c>
      <c r="N1882" s="1" t="e">
        <f ca="1">IF(AND(M1882&lt;&gt; "", COUNTIF(SAP!#REF!,M1882)&gt;0),"Matched", "")</f>
        <v>#REF!</v>
      </c>
      <c r="O1882" s="1" t="str">
        <f t="shared" ref="O1882:O1921" si="101">IF(D1882="AF","Logic3"&amp;"_"&amp;G1882,"")</f>
        <v/>
      </c>
      <c r="P1882" s="1" t="e">
        <f ca="1">IF(AND(O1882&lt;&gt; "", COUNTIF(SAP!#REF!,O1882)&gt;0),"Matched", "")</f>
        <v>#REF!</v>
      </c>
      <c r="Q1882" s="1" t="str">
        <f ca="1">IF(D1882="AC","Logic4"&amp;"_"&amp;TEXT(C1882,"dd.mm.yyyy") &amp;"_"&amp; 1703235.98,"")</f>
        <v>Logic4_12.02.2020_1703235.98</v>
      </c>
      <c r="R1882" s="1" t="e">
        <f ca="1">IF(AND(Q1882&lt;&gt; "", COUNTIF(SAP!#REF!,Q1882)&gt;0),"Matched", "")</f>
        <v>#REF!</v>
      </c>
    </row>
    <row r="1883" spans="1:18">
      <c r="A1883" s="13">
        <v>11563327</v>
      </c>
      <c r="B1883" s="14">
        <v>43873</v>
      </c>
      <c r="C1883" s="14">
        <v>43873</v>
      </c>
      <c r="D1883" s="15" t="s">
        <v>10</v>
      </c>
      <c r="E1883" s="15">
        <v>0</v>
      </c>
      <c r="F1883" s="15">
        <v>0</v>
      </c>
      <c r="G1883" s="15">
        <v>25865.200000000001</v>
      </c>
      <c r="H1883" s="15">
        <v>1087463.19</v>
      </c>
      <c r="I1883" s="15" t="s">
        <v>11</v>
      </c>
      <c r="J1883" s="15" t="s">
        <v>12</v>
      </c>
      <c r="K1883" s="1" t="str">
        <f t="shared" si="99"/>
        <v/>
      </c>
      <c r="L1883" s="1" t="e">
        <f ca="1">IF(AND(K1883&lt;&gt; "", COUNTIF(SAP!#REF!,K1883)&gt;0),"Matched", "")</f>
        <v>#REF!</v>
      </c>
      <c r="M1883" s="1" t="str">
        <f t="shared" si="100"/>
        <v/>
      </c>
      <c r="N1883" s="1" t="e">
        <f ca="1">IF(AND(M1883&lt;&gt; "", COUNTIF(SAP!#REF!,M1883)&gt;0),"Matched", "")</f>
        <v>#REF!</v>
      </c>
      <c r="O1883" s="1" t="str">
        <f t="shared" si="101"/>
        <v/>
      </c>
      <c r="P1883" s="1" t="e">
        <f ca="1">IF(AND(O1883&lt;&gt; "", COUNTIF(SAP!#REF!,O1883)&gt;0),"Matched", "")</f>
        <v>#REF!</v>
      </c>
      <c r="Q1883" s="1" t="str">
        <f ca="1">IF(D1883="AC","Logic4"&amp;"_"&amp;TEXT(C1883,"dd.mm.yyyy") &amp;"_"&amp; 1703235.98,"")</f>
        <v>Logic4_12.02.2020_1703235.98</v>
      </c>
      <c r="R1883" s="1" t="e">
        <f ca="1">IF(AND(Q1883&lt;&gt; "", COUNTIF(SAP!#REF!,Q1883)&gt;0),"Matched", "")</f>
        <v>#REF!</v>
      </c>
    </row>
    <row r="1884" spans="1:18">
      <c r="A1884" s="9">
        <v>11563327</v>
      </c>
      <c r="B1884" s="10">
        <v>43873</v>
      </c>
      <c r="C1884" s="10">
        <v>43873</v>
      </c>
      <c r="D1884" s="11" t="s">
        <v>10</v>
      </c>
      <c r="E1884" s="11">
        <v>0</v>
      </c>
      <c r="F1884" s="11">
        <v>0</v>
      </c>
      <c r="G1884" s="11">
        <v>26938.66</v>
      </c>
      <c r="H1884" s="11">
        <v>1114401.8500000001</v>
      </c>
      <c r="I1884" s="11" t="s">
        <v>11</v>
      </c>
      <c r="J1884" s="11" t="s">
        <v>12</v>
      </c>
      <c r="K1884" s="1" t="str">
        <f t="shared" si="99"/>
        <v/>
      </c>
      <c r="L1884" s="1" t="e">
        <f ca="1">IF(AND(K1884&lt;&gt; "", COUNTIF(SAP!#REF!,K1884)&gt;0),"Matched", "")</f>
        <v>#REF!</v>
      </c>
      <c r="M1884" s="1" t="str">
        <f t="shared" si="100"/>
        <v/>
      </c>
      <c r="N1884" s="1" t="e">
        <f ca="1">IF(AND(M1884&lt;&gt; "", COUNTIF(SAP!#REF!,M1884)&gt;0),"Matched", "")</f>
        <v>#REF!</v>
      </c>
      <c r="O1884" s="1" t="str">
        <f t="shared" si="101"/>
        <v/>
      </c>
      <c r="P1884" s="1" t="e">
        <f ca="1">IF(AND(O1884&lt;&gt; "", COUNTIF(SAP!#REF!,O1884)&gt;0),"Matched", "")</f>
        <v>#REF!</v>
      </c>
      <c r="Q1884" s="1" t="str">
        <f ca="1">IF(D1884="AC","Logic4"&amp;"_"&amp;TEXT(C1884,"dd.mm.yyyy") &amp;"_"&amp; 1703235.98,"")</f>
        <v>Logic4_12.02.2020_1703235.98</v>
      </c>
      <c r="R1884" s="1" t="e">
        <f ca="1">IF(AND(Q1884&lt;&gt; "", COUNTIF(SAP!#REF!,Q1884)&gt;0),"Matched", "")</f>
        <v>#REF!</v>
      </c>
    </row>
    <row r="1885" spans="1:18">
      <c r="A1885" s="13">
        <v>11563327</v>
      </c>
      <c r="B1885" s="14">
        <v>43873</v>
      </c>
      <c r="C1885" s="14">
        <v>43873</v>
      </c>
      <c r="D1885" s="15" t="s">
        <v>10</v>
      </c>
      <c r="E1885" s="15">
        <v>0</v>
      </c>
      <c r="F1885" s="15">
        <v>0</v>
      </c>
      <c r="G1885" s="15">
        <v>28194.6</v>
      </c>
      <c r="H1885" s="15">
        <v>1142596.45</v>
      </c>
      <c r="I1885" s="15" t="s">
        <v>11</v>
      </c>
      <c r="J1885" s="15" t="s">
        <v>12</v>
      </c>
      <c r="K1885" s="1" t="str">
        <f t="shared" si="99"/>
        <v/>
      </c>
      <c r="L1885" s="1" t="e">
        <f ca="1">IF(AND(K1885&lt;&gt; "", COUNTIF(SAP!#REF!,K1885)&gt;0),"Matched", "")</f>
        <v>#REF!</v>
      </c>
      <c r="M1885" s="1" t="str">
        <f t="shared" si="100"/>
        <v/>
      </c>
      <c r="N1885" s="1" t="e">
        <f ca="1">IF(AND(M1885&lt;&gt; "", COUNTIF(SAP!#REF!,M1885)&gt;0),"Matched", "")</f>
        <v>#REF!</v>
      </c>
      <c r="O1885" s="1" t="str">
        <f t="shared" si="101"/>
        <v/>
      </c>
      <c r="P1885" s="1" t="e">
        <f ca="1">IF(AND(O1885&lt;&gt; "", COUNTIF(SAP!#REF!,O1885)&gt;0),"Matched", "")</f>
        <v>#REF!</v>
      </c>
      <c r="Q1885" s="1" t="str">
        <f ca="1">IF(D1885="AC","Logic4"&amp;"_"&amp;TEXT(C1885,"dd.mm.yyyy") &amp;"_"&amp; 1703235.98,"")</f>
        <v>Logic4_12.02.2020_1703235.98</v>
      </c>
      <c r="R1885" s="1" t="e">
        <f ca="1">IF(AND(Q1885&lt;&gt; "", COUNTIF(SAP!#REF!,Q1885)&gt;0),"Matched", "")</f>
        <v>#REF!</v>
      </c>
    </row>
    <row r="1886" spans="1:18">
      <c r="A1886" s="9">
        <v>11563327</v>
      </c>
      <c r="B1886" s="10">
        <v>43873</v>
      </c>
      <c r="C1886" s="10">
        <v>43873</v>
      </c>
      <c r="D1886" s="11" t="s">
        <v>10</v>
      </c>
      <c r="E1886" s="11">
        <v>0</v>
      </c>
      <c r="F1886" s="11">
        <v>0</v>
      </c>
      <c r="G1886" s="11">
        <v>29248.5</v>
      </c>
      <c r="H1886" s="11">
        <v>1171844.95</v>
      </c>
      <c r="I1886" s="11" t="s">
        <v>11</v>
      </c>
      <c r="J1886" s="11" t="s">
        <v>12</v>
      </c>
      <c r="K1886" s="1" t="str">
        <f t="shared" si="99"/>
        <v/>
      </c>
      <c r="L1886" s="1" t="e">
        <f ca="1">IF(AND(K1886&lt;&gt; "", COUNTIF(SAP!#REF!,K1886)&gt;0),"Matched", "")</f>
        <v>#REF!</v>
      </c>
      <c r="M1886" s="1" t="str">
        <f t="shared" si="100"/>
        <v/>
      </c>
      <c r="N1886" s="1" t="e">
        <f ca="1">IF(AND(M1886&lt;&gt; "", COUNTIF(SAP!#REF!,M1886)&gt;0),"Matched", "")</f>
        <v>#REF!</v>
      </c>
      <c r="O1886" s="1" t="str">
        <f t="shared" si="101"/>
        <v/>
      </c>
      <c r="P1886" s="1" t="e">
        <f ca="1">IF(AND(O1886&lt;&gt; "", COUNTIF(SAP!#REF!,O1886)&gt;0),"Matched", "")</f>
        <v>#REF!</v>
      </c>
      <c r="Q1886" s="1" t="str">
        <f ca="1">IF(D1886="AC","Logic4"&amp;"_"&amp;TEXT(C1886,"dd.mm.yyyy") &amp;"_"&amp; 1703235.98,"")</f>
        <v>Logic4_12.02.2020_1703235.98</v>
      </c>
      <c r="R1886" s="1" t="e">
        <f ca="1">IF(AND(Q1886&lt;&gt; "", COUNTIF(SAP!#REF!,Q1886)&gt;0),"Matched", "")</f>
        <v>#REF!</v>
      </c>
    </row>
    <row r="1887" spans="1:18">
      <c r="A1887" s="13">
        <v>11563327</v>
      </c>
      <c r="B1887" s="14">
        <v>43873</v>
      </c>
      <c r="C1887" s="14">
        <v>43873</v>
      </c>
      <c r="D1887" s="15" t="s">
        <v>10</v>
      </c>
      <c r="E1887" s="15">
        <v>0</v>
      </c>
      <c r="F1887" s="15">
        <v>0</v>
      </c>
      <c r="G1887" s="15">
        <v>30452</v>
      </c>
      <c r="H1887" s="15">
        <v>1202296.95</v>
      </c>
      <c r="I1887" s="15" t="s">
        <v>11</v>
      </c>
      <c r="J1887" s="15" t="s">
        <v>12</v>
      </c>
      <c r="K1887" s="1" t="str">
        <f t="shared" si="99"/>
        <v/>
      </c>
      <c r="L1887" s="1" t="e">
        <f ca="1">IF(AND(K1887&lt;&gt; "", COUNTIF(SAP!#REF!,K1887)&gt;0),"Matched", "")</f>
        <v>#REF!</v>
      </c>
      <c r="M1887" s="1" t="str">
        <f t="shared" si="100"/>
        <v/>
      </c>
      <c r="N1887" s="1" t="e">
        <f ca="1">IF(AND(M1887&lt;&gt; "", COUNTIF(SAP!#REF!,M1887)&gt;0),"Matched", "")</f>
        <v>#REF!</v>
      </c>
      <c r="O1887" s="1" t="str">
        <f t="shared" si="101"/>
        <v/>
      </c>
      <c r="P1887" s="1" t="e">
        <f ca="1">IF(AND(O1887&lt;&gt; "", COUNTIF(SAP!#REF!,O1887)&gt;0),"Matched", "")</f>
        <v>#REF!</v>
      </c>
      <c r="Q1887" s="1" t="str">
        <f ca="1">IF(D1887="AC","Logic4"&amp;"_"&amp;TEXT(C1887,"dd.mm.yyyy") &amp;"_"&amp; 1703235.98,"")</f>
        <v>Logic4_12.02.2020_1703235.98</v>
      </c>
      <c r="R1887" s="1" t="e">
        <f ca="1">IF(AND(Q1887&lt;&gt; "", COUNTIF(SAP!#REF!,Q1887)&gt;0),"Matched", "")</f>
        <v>#REF!</v>
      </c>
    </row>
    <row r="1888" spans="1:18">
      <c r="A1888" s="9">
        <v>11563327</v>
      </c>
      <c r="B1888" s="10">
        <v>43873</v>
      </c>
      <c r="C1888" s="10">
        <v>43873</v>
      </c>
      <c r="D1888" s="11" t="s">
        <v>10</v>
      </c>
      <c r="E1888" s="11">
        <v>0</v>
      </c>
      <c r="F1888" s="11">
        <v>0</v>
      </c>
      <c r="G1888" s="11">
        <v>34677.699999999997</v>
      </c>
      <c r="H1888" s="11">
        <v>1236974.6499999999</v>
      </c>
      <c r="I1888" s="11" t="s">
        <v>11</v>
      </c>
      <c r="J1888" s="11" t="s">
        <v>12</v>
      </c>
      <c r="K1888" s="1" t="str">
        <f t="shared" si="99"/>
        <v/>
      </c>
      <c r="L1888" s="1" t="e">
        <f ca="1">IF(AND(K1888&lt;&gt; "", COUNTIF(SAP!#REF!,K1888)&gt;0),"Matched", "")</f>
        <v>#REF!</v>
      </c>
      <c r="M1888" s="1" t="str">
        <f t="shared" si="100"/>
        <v/>
      </c>
      <c r="N1888" s="1" t="e">
        <f ca="1">IF(AND(M1888&lt;&gt; "", COUNTIF(SAP!#REF!,M1888)&gt;0),"Matched", "")</f>
        <v>#REF!</v>
      </c>
      <c r="O1888" s="1" t="str">
        <f t="shared" si="101"/>
        <v/>
      </c>
      <c r="P1888" s="1" t="e">
        <f ca="1">IF(AND(O1888&lt;&gt; "", COUNTIF(SAP!#REF!,O1888)&gt;0),"Matched", "")</f>
        <v>#REF!</v>
      </c>
      <c r="Q1888" s="1" t="str">
        <f ca="1">IF(D1888="AC","Logic4"&amp;"_"&amp;TEXT(C1888,"dd.mm.yyyy") &amp;"_"&amp; 1703235.98,"")</f>
        <v>Logic4_12.02.2020_1703235.98</v>
      </c>
      <c r="R1888" s="1" t="e">
        <f ca="1">IF(AND(Q1888&lt;&gt; "", COUNTIF(SAP!#REF!,Q1888)&gt;0),"Matched", "")</f>
        <v>#REF!</v>
      </c>
    </row>
    <row r="1889" spans="1:20">
      <c r="A1889" s="13">
        <v>11563327</v>
      </c>
      <c r="B1889" s="14">
        <v>43873</v>
      </c>
      <c r="C1889" s="14">
        <v>43873</v>
      </c>
      <c r="D1889" s="15" t="s">
        <v>10</v>
      </c>
      <c r="E1889" s="15">
        <v>0</v>
      </c>
      <c r="F1889" s="15">
        <v>0</v>
      </c>
      <c r="G1889" s="15">
        <v>36720.199999999997</v>
      </c>
      <c r="H1889" s="15">
        <v>1273694.8500000001</v>
      </c>
      <c r="I1889" s="15" t="s">
        <v>11</v>
      </c>
      <c r="J1889" s="15" t="s">
        <v>12</v>
      </c>
      <c r="K1889" s="1" t="str">
        <f t="shared" si="99"/>
        <v/>
      </c>
      <c r="L1889" s="1" t="e">
        <f ca="1">IF(AND(K1889&lt;&gt; "", COUNTIF(SAP!#REF!,K1889)&gt;0),"Matched", "")</f>
        <v>#REF!</v>
      </c>
      <c r="M1889" s="1" t="str">
        <f t="shared" si="100"/>
        <v/>
      </c>
      <c r="N1889" s="1" t="e">
        <f ca="1">IF(AND(M1889&lt;&gt; "", COUNTIF(SAP!#REF!,M1889)&gt;0),"Matched", "")</f>
        <v>#REF!</v>
      </c>
      <c r="O1889" s="1" t="str">
        <f t="shared" si="101"/>
        <v/>
      </c>
      <c r="P1889" s="1" t="e">
        <f ca="1">IF(AND(O1889&lt;&gt; "", COUNTIF(SAP!#REF!,O1889)&gt;0),"Matched", "")</f>
        <v>#REF!</v>
      </c>
      <c r="Q1889" s="1" t="str">
        <f ca="1">IF(D1889="AC","Logic4"&amp;"_"&amp;TEXT(C1889,"dd.mm.yyyy") &amp;"_"&amp; 1703235.98,"")</f>
        <v>Logic4_12.02.2020_1703235.98</v>
      </c>
      <c r="R1889" s="1" t="e">
        <f ca="1">IF(AND(Q1889&lt;&gt; "", COUNTIF(SAP!#REF!,Q1889)&gt;0),"Matched", "")</f>
        <v>#REF!</v>
      </c>
    </row>
    <row r="1890" spans="1:20">
      <c r="A1890" s="9">
        <v>11563327</v>
      </c>
      <c r="B1890" s="10">
        <v>43873</v>
      </c>
      <c r="C1890" s="10">
        <v>43873</v>
      </c>
      <c r="D1890" s="11" t="s">
        <v>10</v>
      </c>
      <c r="E1890" s="11">
        <v>0</v>
      </c>
      <c r="F1890" s="11">
        <v>0</v>
      </c>
      <c r="G1890" s="11">
        <v>37408.449999999997</v>
      </c>
      <c r="H1890" s="11">
        <v>1311103.3</v>
      </c>
      <c r="I1890" s="11" t="s">
        <v>11</v>
      </c>
      <c r="J1890" s="11" t="s">
        <v>12</v>
      </c>
      <c r="K1890" s="1" t="str">
        <f t="shared" si="99"/>
        <v/>
      </c>
      <c r="L1890" s="1" t="e">
        <f ca="1">IF(AND(K1890&lt;&gt; "", COUNTIF(SAP!#REF!,K1890)&gt;0),"Matched", "")</f>
        <v>#REF!</v>
      </c>
      <c r="M1890" s="1" t="str">
        <f t="shared" si="100"/>
        <v/>
      </c>
      <c r="N1890" s="1" t="e">
        <f ca="1">IF(AND(M1890&lt;&gt; "", COUNTIF(SAP!#REF!,M1890)&gt;0),"Matched", "")</f>
        <v>#REF!</v>
      </c>
      <c r="O1890" s="1" t="str">
        <f t="shared" si="101"/>
        <v/>
      </c>
      <c r="P1890" s="1" t="e">
        <f ca="1">IF(AND(O1890&lt;&gt; "", COUNTIF(SAP!#REF!,O1890)&gt;0),"Matched", "")</f>
        <v>#REF!</v>
      </c>
      <c r="Q1890" s="1" t="str">
        <f ca="1">IF(D1890="AC","Logic4"&amp;"_"&amp;TEXT(C1890,"dd.mm.yyyy") &amp;"_"&amp; 1703235.98,"")</f>
        <v>Logic4_12.02.2020_1703235.98</v>
      </c>
      <c r="R1890" s="1" t="e">
        <f ca="1">IF(AND(Q1890&lt;&gt; "", COUNTIF(SAP!#REF!,Q1890)&gt;0),"Matched", "")</f>
        <v>#REF!</v>
      </c>
    </row>
    <row r="1891" spans="1:20">
      <c r="A1891" s="13">
        <v>11563327</v>
      </c>
      <c r="B1891" s="14">
        <v>43873</v>
      </c>
      <c r="C1891" s="14">
        <v>43873</v>
      </c>
      <c r="D1891" s="15" t="s">
        <v>10</v>
      </c>
      <c r="E1891" s="15">
        <v>0</v>
      </c>
      <c r="F1891" s="15">
        <v>0</v>
      </c>
      <c r="G1891" s="15">
        <v>38652.019999999997</v>
      </c>
      <c r="H1891" s="15">
        <v>1349755.32</v>
      </c>
      <c r="I1891" s="15" t="s">
        <v>11</v>
      </c>
      <c r="J1891" s="15" t="s">
        <v>12</v>
      </c>
      <c r="K1891" s="1" t="str">
        <f t="shared" si="99"/>
        <v/>
      </c>
      <c r="L1891" s="1" t="e">
        <f ca="1">IF(AND(K1891&lt;&gt; "", COUNTIF(SAP!#REF!,K1891)&gt;0),"Matched", "")</f>
        <v>#REF!</v>
      </c>
      <c r="M1891" s="1" t="str">
        <f t="shared" si="100"/>
        <v/>
      </c>
      <c r="N1891" s="1" t="e">
        <f ca="1">IF(AND(M1891&lt;&gt; "", COUNTIF(SAP!#REF!,M1891)&gt;0),"Matched", "")</f>
        <v>#REF!</v>
      </c>
      <c r="O1891" s="1" t="str">
        <f t="shared" si="101"/>
        <v/>
      </c>
      <c r="P1891" s="1" t="e">
        <f ca="1">IF(AND(O1891&lt;&gt; "", COUNTIF(SAP!#REF!,O1891)&gt;0),"Matched", "")</f>
        <v>#REF!</v>
      </c>
      <c r="Q1891" s="1" t="str">
        <f ca="1">IF(D1891="AC","Logic4"&amp;"_"&amp;TEXT(C1891,"dd.mm.yyyy") &amp;"_"&amp; 1703235.98,"")</f>
        <v>Logic4_12.02.2020_1703235.98</v>
      </c>
      <c r="R1891" s="1" t="e">
        <f ca="1">IF(AND(Q1891&lt;&gt; "", COUNTIF(SAP!#REF!,Q1891)&gt;0),"Matched", "")</f>
        <v>#REF!</v>
      </c>
    </row>
    <row r="1892" spans="1:20">
      <c r="A1892" s="9">
        <v>11563327</v>
      </c>
      <c r="B1892" s="10">
        <v>43873</v>
      </c>
      <c r="C1892" s="10">
        <v>43873</v>
      </c>
      <c r="D1892" s="11" t="s">
        <v>10</v>
      </c>
      <c r="E1892" s="11">
        <v>0</v>
      </c>
      <c r="F1892" s="11">
        <v>0</v>
      </c>
      <c r="G1892" s="11">
        <v>40332</v>
      </c>
      <c r="H1892" s="11">
        <v>1390087.32</v>
      </c>
      <c r="I1892" s="11" t="s">
        <v>11</v>
      </c>
      <c r="J1892" s="11" t="s">
        <v>12</v>
      </c>
      <c r="K1892" s="1" t="str">
        <f t="shared" si="99"/>
        <v/>
      </c>
      <c r="L1892" s="1" t="e">
        <f ca="1">IF(AND(K1892&lt;&gt; "", COUNTIF(SAP!#REF!,K1892)&gt;0),"Matched", "")</f>
        <v>#REF!</v>
      </c>
      <c r="M1892" s="1" t="str">
        <f t="shared" si="100"/>
        <v/>
      </c>
      <c r="N1892" s="1" t="e">
        <f ca="1">IF(AND(M1892&lt;&gt; "", COUNTIF(SAP!#REF!,M1892)&gt;0),"Matched", "")</f>
        <v>#REF!</v>
      </c>
      <c r="O1892" s="1" t="str">
        <f t="shared" si="101"/>
        <v/>
      </c>
      <c r="P1892" s="1" t="e">
        <f ca="1">IF(AND(O1892&lt;&gt; "", COUNTIF(SAP!#REF!,O1892)&gt;0),"Matched", "")</f>
        <v>#REF!</v>
      </c>
      <c r="Q1892" s="1" t="str">
        <f ca="1">IF(D1892="AC","Logic4"&amp;"_"&amp;TEXT(C1892,"dd.mm.yyyy") &amp;"_"&amp; 1703235.98,"")</f>
        <v>Logic4_12.02.2020_1703235.98</v>
      </c>
      <c r="R1892" s="1" t="e">
        <f ca="1">IF(AND(Q1892&lt;&gt; "", COUNTIF(SAP!#REF!,Q1892)&gt;0),"Matched", "")</f>
        <v>#REF!</v>
      </c>
    </row>
    <row r="1893" spans="1:20">
      <c r="A1893" s="13">
        <v>11563327</v>
      </c>
      <c r="B1893" s="14">
        <v>43873</v>
      </c>
      <c r="C1893" s="14">
        <v>43873</v>
      </c>
      <c r="D1893" s="15" t="s">
        <v>10</v>
      </c>
      <c r="E1893" s="15">
        <v>0</v>
      </c>
      <c r="F1893" s="15">
        <v>0</v>
      </c>
      <c r="G1893" s="15">
        <v>40474.199999999997</v>
      </c>
      <c r="H1893" s="15">
        <v>1430561.52</v>
      </c>
      <c r="I1893" s="15" t="s">
        <v>11</v>
      </c>
      <c r="J1893" s="15" t="s">
        <v>12</v>
      </c>
      <c r="K1893" s="1" t="str">
        <f t="shared" si="99"/>
        <v/>
      </c>
      <c r="L1893" s="1" t="e">
        <f ca="1">IF(AND(K1893&lt;&gt; "", COUNTIF(SAP!#REF!,K1893)&gt;0),"Matched", "")</f>
        <v>#REF!</v>
      </c>
      <c r="M1893" s="1" t="str">
        <f t="shared" si="100"/>
        <v/>
      </c>
      <c r="N1893" s="1" t="e">
        <f ca="1">IF(AND(M1893&lt;&gt; "", COUNTIF(SAP!#REF!,M1893)&gt;0),"Matched", "")</f>
        <v>#REF!</v>
      </c>
      <c r="O1893" s="1" t="str">
        <f t="shared" si="101"/>
        <v/>
      </c>
      <c r="P1893" s="1" t="e">
        <f ca="1">IF(AND(O1893&lt;&gt; "", COUNTIF(SAP!#REF!,O1893)&gt;0),"Matched", "")</f>
        <v>#REF!</v>
      </c>
      <c r="Q1893" s="1" t="str">
        <f ca="1">IF(D1893="AC","Logic4"&amp;"_"&amp;TEXT(C1893,"dd.mm.yyyy") &amp;"_"&amp; 1703235.98,"")</f>
        <v>Logic4_12.02.2020_1703235.98</v>
      </c>
      <c r="R1893" s="1" t="e">
        <f ca="1">IF(AND(Q1893&lt;&gt; "", COUNTIF(SAP!#REF!,Q1893)&gt;0),"Matched", "")</f>
        <v>#REF!</v>
      </c>
    </row>
    <row r="1894" spans="1:20">
      <c r="A1894" s="9">
        <v>11563327</v>
      </c>
      <c r="B1894" s="10">
        <v>43873</v>
      </c>
      <c r="C1894" s="10">
        <v>43873</v>
      </c>
      <c r="D1894" s="11" t="s">
        <v>10</v>
      </c>
      <c r="E1894" s="11">
        <v>0</v>
      </c>
      <c r="F1894" s="11">
        <v>0</v>
      </c>
      <c r="G1894" s="11">
        <v>43889.9</v>
      </c>
      <c r="H1894" s="11">
        <v>1474451.42</v>
      </c>
      <c r="I1894" s="11" t="s">
        <v>11</v>
      </c>
      <c r="J1894" s="11" t="s">
        <v>12</v>
      </c>
      <c r="K1894" s="1" t="str">
        <f t="shared" si="99"/>
        <v/>
      </c>
      <c r="L1894" s="1" t="e">
        <f ca="1">IF(AND(K1894&lt;&gt; "", COUNTIF(SAP!#REF!,K1894)&gt;0),"Matched", "")</f>
        <v>#REF!</v>
      </c>
      <c r="M1894" s="1" t="str">
        <f t="shared" si="100"/>
        <v/>
      </c>
      <c r="N1894" s="1" t="e">
        <f ca="1">IF(AND(M1894&lt;&gt; "", COUNTIF(SAP!#REF!,M1894)&gt;0),"Matched", "")</f>
        <v>#REF!</v>
      </c>
      <c r="O1894" s="1" t="str">
        <f t="shared" si="101"/>
        <v/>
      </c>
      <c r="P1894" s="1" t="e">
        <f ca="1">IF(AND(O1894&lt;&gt; "", COUNTIF(SAP!#REF!,O1894)&gt;0),"Matched", "")</f>
        <v>#REF!</v>
      </c>
      <c r="Q1894" s="1" t="str">
        <f ca="1">IF(D1894="AC","Logic4"&amp;"_"&amp;TEXT(C1894,"dd.mm.yyyy") &amp;"_"&amp; 1703235.98,"")</f>
        <v>Logic4_12.02.2020_1703235.98</v>
      </c>
      <c r="R1894" s="1" t="e">
        <f ca="1">IF(AND(Q1894&lt;&gt; "", COUNTIF(SAP!#REF!,Q1894)&gt;0),"Matched", "")</f>
        <v>#REF!</v>
      </c>
    </row>
    <row r="1895" spans="1:20">
      <c r="A1895" s="13">
        <v>11563327</v>
      </c>
      <c r="B1895" s="14">
        <v>43873</v>
      </c>
      <c r="C1895" s="14">
        <v>43873</v>
      </c>
      <c r="D1895" s="15" t="s">
        <v>10</v>
      </c>
      <c r="E1895" s="15">
        <v>0</v>
      </c>
      <c r="F1895" s="15">
        <v>0</v>
      </c>
      <c r="G1895" s="15">
        <v>46971.55</v>
      </c>
      <c r="H1895" s="15">
        <v>1521422.97</v>
      </c>
      <c r="I1895" s="15" t="s">
        <v>11</v>
      </c>
      <c r="J1895" s="15" t="s">
        <v>12</v>
      </c>
      <c r="K1895" s="1" t="str">
        <f t="shared" si="99"/>
        <v/>
      </c>
      <c r="L1895" s="1" t="e">
        <f ca="1">IF(AND(K1895&lt;&gt; "", COUNTIF(SAP!#REF!,K1895)&gt;0),"Matched", "")</f>
        <v>#REF!</v>
      </c>
      <c r="M1895" s="1" t="str">
        <f t="shared" si="100"/>
        <v/>
      </c>
      <c r="N1895" s="1" t="e">
        <f ca="1">IF(AND(M1895&lt;&gt; "", COUNTIF(SAP!#REF!,M1895)&gt;0),"Matched", "")</f>
        <v>#REF!</v>
      </c>
      <c r="O1895" s="1" t="str">
        <f t="shared" si="101"/>
        <v/>
      </c>
      <c r="P1895" s="1" t="e">
        <f ca="1">IF(AND(O1895&lt;&gt; "", COUNTIF(SAP!#REF!,O1895)&gt;0),"Matched", "")</f>
        <v>#REF!</v>
      </c>
      <c r="Q1895" s="1" t="str">
        <f ca="1">IF(D1895="AC","Logic4"&amp;"_"&amp;TEXT(C1895,"dd.mm.yyyy") &amp;"_"&amp; 1703235.98,"")</f>
        <v>Logic4_12.02.2020_1703235.98</v>
      </c>
      <c r="R1895" s="1" t="e">
        <f ca="1">IF(AND(Q1895&lt;&gt; "", COUNTIF(SAP!#REF!,Q1895)&gt;0),"Matched", "")</f>
        <v>#REF!</v>
      </c>
    </row>
    <row r="1896" spans="1:20">
      <c r="A1896" s="9">
        <v>11563327</v>
      </c>
      <c r="B1896" s="10">
        <v>43873</v>
      </c>
      <c r="C1896" s="10">
        <v>43873</v>
      </c>
      <c r="D1896" s="11" t="s">
        <v>10</v>
      </c>
      <c r="E1896" s="11">
        <v>0</v>
      </c>
      <c r="F1896" s="11">
        <v>0</v>
      </c>
      <c r="G1896" s="11">
        <v>50249.9</v>
      </c>
      <c r="H1896" s="11">
        <v>1571672.87</v>
      </c>
      <c r="I1896" s="11" t="s">
        <v>11</v>
      </c>
      <c r="J1896" s="11" t="s">
        <v>12</v>
      </c>
      <c r="K1896" s="1" t="str">
        <f t="shared" si="99"/>
        <v/>
      </c>
      <c r="L1896" s="1" t="e">
        <f ca="1">IF(AND(K1896&lt;&gt; "", COUNTIF(SAP!#REF!,K1896)&gt;0),"Matched", "")</f>
        <v>#REF!</v>
      </c>
      <c r="M1896" s="1" t="str">
        <f t="shared" si="100"/>
        <v/>
      </c>
      <c r="N1896" s="1" t="e">
        <f ca="1">IF(AND(M1896&lt;&gt; "", COUNTIF(SAP!#REF!,M1896)&gt;0),"Matched", "")</f>
        <v>#REF!</v>
      </c>
      <c r="O1896" s="1" t="str">
        <f t="shared" si="101"/>
        <v/>
      </c>
      <c r="P1896" s="1" t="e">
        <f ca="1">IF(AND(O1896&lt;&gt; "", COUNTIF(SAP!#REF!,O1896)&gt;0),"Matched", "")</f>
        <v>#REF!</v>
      </c>
      <c r="Q1896" s="1" t="str">
        <f ca="1">IF(D1896="AC","Logic4"&amp;"_"&amp;TEXT(C1896,"dd.mm.yyyy") &amp;"_"&amp; 1703235.98,"")</f>
        <v>Logic4_12.02.2020_1703235.98</v>
      </c>
      <c r="R1896" s="1" t="e">
        <f ca="1">IF(AND(Q1896&lt;&gt; "", COUNTIF(SAP!#REF!,Q1896)&gt;0),"Matched", "")</f>
        <v>#REF!</v>
      </c>
    </row>
    <row r="1897" spans="1:20">
      <c r="A1897" s="13">
        <v>11563327</v>
      </c>
      <c r="B1897" s="14">
        <v>43873</v>
      </c>
      <c r="C1897" s="14">
        <v>43873</v>
      </c>
      <c r="D1897" s="15" t="s">
        <v>10</v>
      </c>
      <c r="E1897" s="15">
        <v>0</v>
      </c>
      <c r="F1897" s="15">
        <v>0</v>
      </c>
      <c r="G1897" s="15">
        <v>61028.46</v>
      </c>
      <c r="H1897" s="15">
        <v>1632701.33</v>
      </c>
      <c r="I1897" s="15" t="s">
        <v>11</v>
      </c>
      <c r="J1897" s="15" t="s">
        <v>12</v>
      </c>
      <c r="K1897" s="1" t="str">
        <f t="shared" si="99"/>
        <v/>
      </c>
      <c r="L1897" s="1" t="e">
        <f ca="1">IF(AND(K1897&lt;&gt; "", COUNTIF(SAP!#REF!,K1897)&gt;0),"Matched", "")</f>
        <v>#REF!</v>
      </c>
      <c r="M1897" s="1" t="str">
        <f t="shared" si="100"/>
        <v/>
      </c>
      <c r="N1897" s="1" t="e">
        <f ca="1">IF(AND(M1897&lt;&gt; "", COUNTIF(SAP!#REF!,M1897)&gt;0),"Matched", "")</f>
        <v>#REF!</v>
      </c>
      <c r="O1897" s="1" t="str">
        <f t="shared" si="101"/>
        <v/>
      </c>
      <c r="P1897" s="1" t="e">
        <f ca="1">IF(AND(O1897&lt;&gt; "", COUNTIF(SAP!#REF!,O1897)&gt;0),"Matched", "")</f>
        <v>#REF!</v>
      </c>
      <c r="Q1897" s="1" t="str">
        <f ca="1">IF(D1897="AC","Logic4"&amp;"_"&amp;TEXT(C1897,"dd.mm.yyyy") &amp;"_"&amp; 1703235.98,"")</f>
        <v>Logic4_12.02.2020_1703235.98</v>
      </c>
      <c r="R1897" s="1" t="e">
        <f ca="1">IF(AND(Q1897&lt;&gt; "", COUNTIF(SAP!#REF!,Q1897)&gt;0),"Matched", "")</f>
        <v>#REF!</v>
      </c>
    </row>
    <row r="1898" spans="1:20">
      <c r="A1898" s="9">
        <v>11563327</v>
      </c>
      <c r="B1898" s="10">
        <v>43873</v>
      </c>
      <c r="C1898" s="10">
        <v>43873</v>
      </c>
      <c r="D1898" s="11" t="s">
        <v>10</v>
      </c>
      <c r="E1898" s="11">
        <v>0</v>
      </c>
      <c r="F1898" s="11">
        <v>0</v>
      </c>
      <c r="G1898" s="11">
        <v>70534.649999999994</v>
      </c>
      <c r="H1898" s="11">
        <v>1703235.98</v>
      </c>
      <c r="I1898" s="11" t="s">
        <v>11</v>
      </c>
      <c r="J1898" s="11" t="s">
        <v>12</v>
      </c>
      <c r="K1898" s="1" t="str">
        <f t="shared" si="99"/>
        <v/>
      </c>
      <c r="L1898" s="1" t="e">
        <f ca="1">IF(AND(K1898&lt;&gt; "", COUNTIF(SAP!#REF!,K1898)&gt;0),"Matched", "")</f>
        <v>#REF!</v>
      </c>
      <c r="M1898" s="1" t="str">
        <f t="shared" si="100"/>
        <v/>
      </c>
      <c r="N1898" s="1" t="e">
        <f ca="1">IF(AND(M1898&lt;&gt; "", COUNTIF(SAP!#REF!,M1898)&gt;0),"Matched", "")</f>
        <v>#REF!</v>
      </c>
      <c r="O1898" s="1" t="str">
        <f t="shared" si="101"/>
        <v/>
      </c>
      <c r="P1898" s="1" t="e">
        <f ca="1">IF(AND(O1898&lt;&gt; "", COUNTIF(SAP!#REF!,O1898)&gt;0),"Matched", "")</f>
        <v>#REF!</v>
      </c>
      <c r="Q1898" s="1" t="str">
        <f ca="1">IF(D1898="AC","Logic4"&amp;"_"&amp;TEXT(C1898,"dd.mm.yyyy") &amp;"_"&amp; 1703235.98,"")</f>
        <v>Logic4_12.02.2020_1703235.98</v>
      </c>
      <c r="R1898" s="1" t="e">
        <f ca="1">IF(AND(Q1898&lt;&gt; "", COUNTIF(SAP!#REF!,Q1898)&gt;0),"Matched", "")</f>
        <v>#REF!</v>
      </c>
    </row>
    <row r="1899" spans="1:20">
      <c r="A1899" s="13">
        <v>11563327</v>
      </c>
      <c r="B1899" s="14">
        <v>43873</v>
      </c>
      <c r="C1899" s="14">
        <v>43873</v>
      </c>
      <c r="D1899" s="15" t="s">
        <v>13</v>
      </c>
      <c r="E1899" s="15">
        <v>0</v>
      </c>
      <c r="F1899" s="15">
        <v>4.95</v>
      </c>
      <c r="G1899" s="15">
        <v>0</v>
      </c>
      <c r="H1899" s="15">
        <v>1703231.03</v>
      </c>
      <c r="I1899" s="15" t="s">
        <v>14</v>
      </c>
      <c r="J1899" s="15" t="s">
        <v>15</v>
      </c>
      <c r="K1899" s="1" t="str">
        <f t="shared" si="99"/>
        <v/>
      </c>
      <c r="L1899" s="1" t="e">
        <f ca="1">IF(AND(K1899&lt;&gt; "", COUNTIF(SAP!#REF!,K1899)&gt;0),"Matched", "")</f>
        <v>#REF!</v>
      </c>
      <c r="M1899" s="1" t="str">
        <f t="shared" si="100"/>
        <v/>
      </c>
      <c r="N1899" s="1" t="e">
        <f ca="1">IF(AND(M1899&lt;&gt; "", COUNTIF(SAP!#REF!,M1899)&gt;0),"Matched", "")</f>
        <v>#REF!</v>
      </c>
      <c r="O1899" s="1" t="str">
        <f t="shared" si="101"/>
        <v/>
      </c>
      <c r="P1899" s="1" t="e">
        <f ca="1">IF(AND(O1899&lt;&gt; "", COUNTIF(SAP!#REF!,O1899)&gt;0),"Matched", "")</f>
        <v>#REF!</v>
      </c>
      <c r="R1899" s="1" t="e">
        <f ca="1">IF(AND(Q1899&lt;&gt; "", COUNTIF(SAP!#REF!,Q1899)&gt;0),"Matched", "")</f>
        <v>#REF!</v>
      </c>
      <c r="S1899" s="1" t="str">
        <f ca="1">IF(D1899="AD","Logic5"&amp;"_"&amp;TEXT(C1899,"dd.mm.yyyy") &amp;"_"&amp; 909.84,"")</f>
        <v>Logic5_12.02.2020_909.84</v>
      </c>
      <c r="T1899" s="1" t="e">
        <f ca="1">IF(AND(S1899&lt;&gt; "", COUNTIF(SAP!#REF!,S1899)&gt;0),"Matched", "")</f>
        <v>#REF!</v>
      </c>
    </row>
    <row r="1900" spans="1:20">
      <c r="A1900" s="9">
        <v>11563327</v>
      </c>
      <c r="B1900" s="10">
        <v>43873</v>
      </c>
      <c r="C1900" s="10">
        <v>43873</v>
      </c>
      <c r="D1900" s="11" t="s">
        <v>13</v>
      </c>
      <c r="E1900" s="11">
        <v>0</v>
      </c>
      <c r="F1900" s="11">
        <v>9.07</v>
      </c>
      <c r="G1900" s="11">
        <v>0</v>
      </c>
      <c r="H1900" s="11">
        <v>1703221.96</v>
      </c>
      <c r="I1900" s="11" t="s">
        <v>14</v>
      </c>
      <c r="J1900" s="11" t="s">
        <v>15</v>
      </c>
      <c r="K1900" s="1" t="str">
        <f t="shared" si="99"/>
        <v/>
      </c>
      <c r="L1900" s="1" t="e">
        <f ca="1">IF(AND(K1900&lt;&gt; "", COUNTIF(SAP!#REF!,K1900)&gt;0),"Matched", "")</f>
        <v>#REF!</v>
      </c>
      <c r="M1900" s="1" t="str">
        <f t="shared" si="100"/>
        <v/>
      </c>
      <c r="N1900" s="1" t="e">
        <f ca="1">IF(AND(M1900&lt;&gt; "", COUNTIF(SAP!#REF!,M1900)&gt;0),"Matched", "")</f>
        <v>#REF!</v>
      </c>
      <c r="O1900" s="1" t="str">
        <f t="shared" si="101"/>
        <v/>
      </c>
      <c r="P1900" s="1" t="e">
        <f ca="1">IF(AND(O1900&lt;&gt; "", COUNTIF(SAP!#REF!,O1900)&gt;0),"Matched", "")</f>
        <v>#REF!</v>
      </c>
      <c r="R1900" s="1" t="e">
        <f ca="1">IF(AND(Q1900&lt;&gt; "", COUNTIF(SAP!#REF!,Q1900)&gt;0),"Matched", "")</f>
        <v>#REF!</v>
      </c>
      <c r="S1900" s="1" t="str">
        <f ca="1">IF(D1900="AD","Logic5"&amp;"_"&amp;TEXT(C1900,"dd.mm.yyyy") &amp;"_"&amp; 909.84,"")</f>
        <v>Logic5_12.02.2020_909.84</v>
      </c>
      <c r="T1900" s="1" t="e">
        <f ca="1">IF(AND(S1900&lt;&gt; "", COUNTIF(SAP!#REF!,S1900)&gt;0),"Matched", "")</f>
        <v>#REF!</v>
      </c>
    </row>
    <row r="1901" spans="1:20">
      <c r="A1901" s="13">
        <v>11563327</v>
      </c>
      <c r="B1901" s="14">
        <v>43873</v>
      </c>
      <c r="C1901" s="14">
        <v>43873</v>
      </c>
      <c r="D1901" s="15" t="s">
        <v>13</v>
      </c>
      <c r="E1901" s="15">
        <v>0</v>
      </c>
      <c r="F1901" s="15">
        <v>9.16</v>
      </c>
      <c r="G1901" s="15">
        <v>0</v>
      </c>
      <c r="H1901" s="15">
        <v>1703212.8</v>
      </c>
      <c r="I1901" s="15" t="s">
        <v>14</v>
      </c>
      <c r="J1901" s="15" t="s">
        <v>15</v>
      </c>
      <c r="K1901" s="1" t="str">
        <f t="shared" si="99"/>
        <v/>
      </c>
      <c r="L1901" s="1" t="e">
        <f ca="1">IF(AND(K1901&lt;&gt; "", COUNTIF(SAP!#REF!,K1901)&gt;0),"Matched", "")</f>
        <v>#REF!</v>
      </c>
      <c r="M1901" s="1" t="str">
        <f t="shared" si="100"/>
        <v/>
      </c>
      <c r="N1901" s="1" t="e">
        <f ca="1">IF(AND(M1901&lt;&gt; "", COUNTIF(SAP!#REF!,M1901)&gt;0),"Matched", "")</f>
        <v>#REF!</v>
      </c>
      <c r="O1901" s="1" t="str">
        <f t="shared" si="101"/>
        <v/>
      </c>
      <c r="P1901" s="1" t="e">
        <f ca="1">IF(AND(O1901&lt;&gt; "", COUNTIF(SAP!#REF!,O1901)&gt;0),"Matched", "")</f>
        <v>#REF!</v>
      </c>
      <c r="R1901" s="1" t="e">
        <f ca="1">IF(AND(Q1901&lt;&gt; "", COUNTIF(SAP!#REF!,Q1901)&gt;0),"Matched", "")</f>
        <v>#REF!</v>
      </c>
      <c r="S1901" s="1" t="str">
        <f ca="1">IF(D1901="AD","Logic5"&amp;"_"&amp;TEXT(C1901,"dd.mm.yyyy") &amp;"_"&amp; 909.84,"")</f>
        <v>Logic5_12.02.2020_909.84</v>
      </c>
      <c r="T1901" s="1" t="e">
        <f ca="1">IF(AND(S1901&lt;&gt; "", COUNTIF(SAP!#REF!,S1901)&gt;0),"Matched", "")</f>
        <v>#REF!</v>
      </c>
    </row>
    <row r="1902" spans="1:20">
      <c r="A1902" s="9">
        <v>11563327</v>
      </c>
      <c r="B1902" s="10">
        <v>43873</v>
      </c>
      <c r="C1902" s="10">
        <v>43873</v>
      </c>
      <c r="D1902" s="11" t="s">
        <v>13</v>
      </c>
      <c r="E1902" s="11">
        <v>0</v>
      </c>
      <c r="F1902" s="11">
        <v>9.91</v>
      </c>
      <c r="G1902" s="11">
        <v>0</v>
      </c>
      <c r="H1902" s="11">
        <v>1703202.89</v>
      </c>
      <c r="I1902" s="11" t="s">
        <v>14</v>
      </c>
      <c r="J1902" s="11" t="s">
        <v>15</v>
      </c>
      <c r="K1902" s="1" t="str">
        <f t="shared" si="99"/>
        <v/>
      </c>
      <c r="L1902" s="1" t="e">
        <f ca="1">IF(AND(K1902&lt;&gt; "", COUNTIF(SAP!#REF!,K1902)&gt;0),"Matched", "")</f>
        <v>#REF!</v>
      </c>
      <c r="M1902" s="1" t="str">
        <f t="shared" si="100"/>
        <v/>
      </c>
      <c r="N1902" s="1" t="e">
        <f ca="1">IF(AND(M1902&lt;&gt; "", COUNTIF(SAP!#REF!,M1902)&gt;0),"Matched", "")</f>
        <v>#REF!</v>
      </c>
      <c r="O1902" s="1" t="str">
        <f t="shared" si="101"/>
        <v/>
      </c>
      <c r="P1902" s="1" t="e">
        <f ca="1">IF(AND(O1902&lt;&gt; "", COUNTIF(SAP!#REF!,O1902)&gt;0),"Matched", "")</f>
        <v>#REF!</v>
      </c>
      <c r="R1902" s="1" t="e">
        <f ca="1">IF(AND(Q1902&lt;&gt; "", COUNTIF(SAP!#REF!,Q1902)&gt;0),"Matched", "")</f>
        <v>#REF!</v>
      </c>
      <c r="S1902" s="1" t="str">
        <f ca="1">IF(D1902="AD","Logic5"&amp;"_"&amp;TEXT(C1902,"dd.mm.yyyy") &amp;"_"&amp; 909.84,"")</f>
        <v>Logic5_12.02.2020_909.84</v>
      </c>
      <c r="T1902" s="1" t="e">
        <f ca="1">IF(AND(S1902&lt;&gt; "", COUNTIF(SAP!#REF!,S1902)&gt;0),"Matched", "")</f>
        <v>#REF!</v>
      </c>
    </row>
    <row r="1903" spans="1:20">
      <c r="A1903" s="13">
        <v>11563327</v>
      </c>
      <c r="B1903" s="14">
        <v>43873</v>
      </c>
      <c r="C1903" s="14">
        <v>43873</v>
      </c>
      <c r="D1903" s="15" t="s">
        <v>13</v>
      </c>
      <c r="E1903" s="15">
        <v>0</v>
      </c>
      <c r="F1903" s="15">
        <v>10.1</v>
      </c>
      <c r="G1903" s="15">
        <v>0</v>
      </c>
      <c r="H1903" s="15">
        <v>1703192.79</v>
      </c>
      <c r="I1903" s="15" t="s">
        <v>14</v>
      </c>
      <c r="J1903" s="15" t="s">
        <v>15</v>
      </c>
      <c r="K1903" s="1" t="str">
        <f t="shared" si="99"/>
        <v/>
      </c>
      <c r="L1903" s="1" t="e">
        <f ca="1">IF(AND(K1903&lt;&gt; "", COUNTIF(SAP!#REF!,K1903)&gt;0),"Matched", "")</f>
        <v>#REF!</v>
      </c>
      <c r="M1903" s="1" t="str">
        <f t="shared" si="100"/>
        <v/>
      </c>
      <c r="N1903" s="1" t="e">
        <f ca="1">IF(AND(M1903&lt;&gt; "", COUNTIF(SAP!#REF!,M1903)&gt;0),"Matched", "")</f>
        <v>#REF!</v>
      </c>
      <c r="O1903" s="1" t="str">
        <f t="shared" si="101"/>
        <v/>
      </c>
      <c r="P1903" s="1" t="e">
        <f ca="1">IF(AND(O1903&lt;&gt; "", COUNTIF(SAP!#REF!,O1903)&gt;0),"Matched", "")</f>
        <v>#REF!</v>
      </c>
      <c r="R1903" s="1" t="e">
        <f ca="1">IF(AND(Q1903&lt;&gt; "", COUNTIF(SAP!#REF!,Q1903)&gt;0),"Matched", "")</f>
        <v>#REF!</v>
      </c>
      <c r="S1903" s="1" t="str">
        <f ca="1">IF(D1903="AD","Logic5"&amp;"_"&amp;TEXT(C1903,"dd.mm.yyyy") &amp;"_"&amp; 909.84,"")</f>
        <v>Logic5_12.02.2020_909.84</v>
      </c>
      <c r="T1903" s="1" t="e">
        <f ca="1">IF(AND(S1903&lt;&gt; "", COUNTIF(SAP!#REF!,S1903)&gt;0),"Matched", "")</f>
        <v>#REF!</v>
      </c>
    </row>
    <row r="1904" spans="1:20">
      <c r="A1904" s="9">
        <v>11563327</v>
      </c>
      <c r="B1904" s="10">
        <v>43873</v>
      </c>
      <c r="C1904" s="10">
        <v>43873</v>
      </c>
      <c r="D1904" s="11" t="s">
        <v>13</v>
      </c>
      <c r="E1904" s="11">
        <v>0</v>
      </c>
      <c r="F1904" s="11">
        <v>12.62</v>
      </c>
      <c r="G1904" s="11">
        <v>0</v>
      </c>
      <c r="H1904" s="11">
        <v>1703180.17</v>
      </c>
      <c r="I1904" s="11" t="s">
        <v>14</v>
      </c>
      <c r="J1904" s="11" t="s">
        <v>15</v>
      </c>
      <c r="K1904" s="1" t="str">
        <f t="shared" si="99"/>
        <v/>
      </c>
      <c r="L1904" s="1" t="e">
        <f ca="1">IF(AND(K1904&lt;&gt; "", COUNTIF(SAP!#REF!,K1904)&gt;0),"Matched", "")</f>
        <v>#REF!</v>
      </c>
      <c r="M1904" s="1" t="str">
        <f t="shared" si="100"/>
        <v/>
      </c>
      <c r="N1904" s="1" t="e">
        <f ca="1">IF(AND(M1904&lt;&gt; "", COUNTIF(SAP!#REF!,M1904)&gt;0),"Matched", "")</f>
        <v>#REF!</v>
      </c>
      <c r="O1904" s="1" t="str">
        <f t="shared" si="101"/>
        <v/>
      </c>
      <c r="P1904" s="1" t="e">
        <f ca="1">IF(AND(O1904&lt;&gt; "", COUNTIF(SAP!#REF!,O1904)&gt;0),"Matched", "")</f>
        <v>#REF!</v>
      </c>
      <c r="R1904" s="1" t="e">
        <f ca="1">IF(AND(Q1904&lt;&gt; "", COUNTIF(SAP!#REF!,Q1904)&gt;0),"Matched", "")</f>
        <v>#REF!</v>
      </c>
      <c r="S1904" s="1" t="str">
        <f ca="1">IF(D1904="AD","Logic5"&amp;"_"&amp;TEXT(C1904,"dd.mm.yyyy") &amp;"_"&amp; 909.84,"")</f>
        <v>Logic5_12.02.2020_909.84</v>
      </c>
      <c r="T1904" s="1" t="e">
        <f ca="1">IF(AND(S1904&lt;&gt; "", COUNTIF(SAP!#REF!,S1904)&gt;0),"Matched", "")</f>
        <v>#REF!</v>
      </c>
    </row>
    <row r="1905" spans="1:20">
      <c r="A1905" s="13">
        <v>11563327</v>
      </c>
      <c r="B1905" s="14">
        <v>43873</v>
      </c>
      <c r="C1905" s="14">
        <v>43873</v>
      </c>
      <c r="D1905" s="15" t="s">
        <v>13</v>
      </c>
      <c r="E1905" s="15">
        <v>0</v>
      </c>
      <c r="F1905" s="15">
        <v>13.27</v>
      </c>
      <c r="G1905" s="15">
        <v>0</v>
      </c>
      <c r="H1905" s="15">
        <v>1703166.9</v>
      </c>
      <c r="I1905" s="15" t="s">
        <v>14</v>
      </c>
      <c r="J1905" s="15" t="s">
        <v>15</v>
      </c>
      <c r="K1905" s="1" t="str">
        <f t="shared" si="99"/>
        <v/>
      </c>
      <c r="L1905" s="1" t="e">
        <f ca="1">IF(AND(K1905&lt;&gt; "", COUNTIF(SAP!#REF!,K1905)&gt;0),"Matched", "")</f>
        <v>#REF!</v>
      </c>
      <c r="M1905" s="1" t="str">
        <f t="shared" si="100"/>
        <v/>
      </c>
      <c r="N1905" s="1" t="e">
        <f ca="1">IF(AND(M1905&lt;&gt; "", COUNTIF(SAP!#REF!,M1905)&gt;0),"Matched", "")</f>
        <v>#REF!</v>
      </c>
      <c r="O1905" s="1" t="str">
        <f t="shared" si="101"/>
        <v/>
      </c>
      <c r="P1905" s="1" t="e">
        <f ca="1">IF(AND(O1905&lt;&gt; "", COUNTIF(SAP!#REF!,O1905)&gt;0),"Matched", "")</f>
        <v>#REF!</v>
      </c>
      <c r="R1905" s="1" t="e">
        <f ca="1">IF(AND(Q1905&lt;&gt; "", COUNTIF(SAP!#REF!,Q1905)&gt;0),"Matched", "")</f>
        <v>#REF!</v>
      </c>
      <c r="S1905" s="1" t="str">
        <f ca="1">IF(D1905="AD","Logic5"&amp;"_"&amp;TEXT(C1905,"dd.mm.yyyy") &amp;"_"&amp; 909.84,"")</f>
        <v>Logic5_12.02.2020_909.84</v>
      </c>
      <c r="T1905" s="1" t="e">
        <f ca="1">IF(AND(S1905&lt;&gt; "", COUNTIF(SAP!#REF!,S1905)&gt;0),"Matched", "")</f>
        <v>#REF!</v>
      </c>
    </row>
    <row r="1906" spans="1:20">
      <c r="A1906" s="9">
        <v>11563327</v>
      </c>
      <c r="B1906" s="10">
        <v>43873</v>
      </c>
      <c r="C1906" s="10">
        <v>43873</v>
      </c>
      <c r="D1906" s="11" t="s">
        <v>13</v>
      </c>
      <c r="E1906" s="11">
        <v>0</v>
      </c>
      <c r="F1906" s="11">
        <v>14.02</v>
      </c>
      <c r="G1906" s="11">
        <v>0</v>
      </c>
      <c r="H1906" s="11">
        <v>1703152.88</v>
      </c>
      <c r="I1906" s="11" t="s">
        <v>14</v>
      </c>
      <c r="J1906" s="11" t="s">
        <v>15</v>
      </c>
      <c r="K1906" s="1" t="str">
        <f t="shared" si="99"/>
        <v/>
      </c>
      <c r="L1906" s="1" t="e">
        <f ca="1">IF(AND(K1906&lt;&gt; "", COUNTIF(SAP!#REF!,K1906)&gt;0),"Matched", "")</f>
        <v>#REF!</v>
      </c>
      <c r="M1906" s="1" t="str">
        <f t="shared" si="100"/>
        <v/>
      </c>
      <c r="N1906" s="1" t="e">
        <f ca="1">IF(AND(M1906&lt;&gt; "", COUNTIF(SAP!#REF!,M1906)&gt;0),"Matched", "")</f>
        <v>#REF!</v>
      </c>
      <c r="O1906" s="1" t="str">
        <f t="shared" si="101"/>
        <v/>
      </c>
      <c r="P1906" s="1" t="e">
        <f ca="1">IF(AND(O1906&lt;&gt; "", COUNTIF(SAP!#REF!,O1906)&gt;0),"Matched", "")</f>
        <v>#REF!</v>
      </c>
      <c r="R1906" s="1" t="e">
        <f ca="1">IF(AND(Q1906&lt;&gt; "", COUNTIF(SAP!#REF!,Q1906)&gt;0),"Matched", "")</f>
        <v>#REF!</v>
      </c>
      <c r="S1906" s="1" t="str">
        <f ca="1">IF(D1906="AD","Logic5"&amp;"_"&amp;TEXT(C1906,"dd.mm.yyyy") &amp;"_"&amp; 909.84,"")</f>
        <v>Logic5_12.02.2020_909.84</v>
      </c>
      <c r="T1906" s="1" t="e">
        <f ca="1">IF(AND(S1906&lt;&gt; "", COUNTIF(SAP!#REF!,S1906)&gt;0),"Matched", "")</f>
        <v>#REF!</v>
      </c>
    </row>
    <row r="1907" spans="1:20">
      <c r="A1907" s="13">
        <v>11563327</v>
      </c>
      <c r="B1907" s="14">
        <v>43873</v>
      </c>
      <c r="C1907" s="14">
        <v>43873</v>
      </c>
      <c r="D1907" s="15" t="s">
        <v>13</v>
      </c>
      <c r="E1907" s="15">
        <v>0</v>
      </c>
      <c r="F1907" s="15">
        <v>16.39</v>
      </c>
      <c r="G1907" s="15">
        <v>0</v>
      </c>
      <c r="H1907" s="15">
        <v>1703136.49</v>
      </c>
      <c r="I1907" s="15" t="s">
        <v>14</v>
      </c>
      <c r="J1907" s="15" t="s">
        <v>15</v>
      </c>
      <c r="K1907" s="1" t="str">
        <f t="shared" si="99"/>
        <v/>
      </c>
      <c r="L1907" s="1" t="e">
        <f ca="1">IF(AND(K1907&lt;&gt; "", COUNTIF(SAP!#REF!,K1907)&gt;0),"Matched", "")</f>
        <v>#REF!</v>
      </c>
      <c r="M1907" s="1" t="str">
        <f t="shared" si="100"/>
        <v/>
      </c>
      <c r="N1907" s="1" t="e">
        <f ca="1">IF(AND(M1907&lt;&gt; "", COUNTIF(SAP!#REF!,M1907)&gt;0),"Matched", "")</f>
        <v>#REF!</v>
      </c>
      <c r="O1907" s="1" t="str">
        <f t="shared" si="101"/>
        <v/>
      </c>
      <c r="P1907" s="1" t="e">
        <f ca="1">IF(AND(O1907&lt;&gt; "", COUNTIF(SAP!#REF!,O1907)&gt;0),"Matched", "")</f>
        <v>#REF!</v>
      </c>
      <c r="R1907" s="1" t="e">
        <f ca="1">IF(AND(Q1907&lt;&gt; "", COUNTIF(SAP!#REF!,Q1907)&gt;0),"Matched", "")</f>
        <v>#REF!</v>
      </c>
      <c r="S1907" s="1" t="str">
        <f ca="1">IF(D1907="AD","Logic5"&amp;"_"&amp;TEXT(C1907,"dd.mm.yyyy") &amp;"_"&amp; 909.84,"")</f>
        <v>Logic5_12.02.2020_909.84</v>
      </c>
      <c r="T1907" s="1" t="e">
        <f ca="1">IF(AND(S1907&lt;&gt; "", COUNTIF(SAP!#REF!,S1907)&gt;0),"Matched", "")</f>
        <v>#REF!</v>
      </c>
    </row>
    <row r="1908" spans="1:20">
      <c r="A1908" s="9">
        <v>11563327</v>
      </c>
      <c r="B1908" s="10">
        <v>43873</v>
      </c>
      <c r="C1908" s="10">
        <v>43873</v>
      </c>
      <c r="D1908" s="11" t="s">
        <v>13</v>
      </c>
      <c r="E1908" s="11">
        <v>0</v>
      </c>
      <c r="F1908" s="11">
        <v>16.39</v>
      </c>
      <c r="G1908" s="11">
        <v>0</v>
      </c>
      <c r="H1908" s="11">
        <v>1703120.1</v>
      </c>
      <c r="I1908" s="11" t="s">
        <v>14</v>
      </c>
      <c r="J1908" s="11" t="s">
        <v>15</v>
      </c>
      <c r="K1908" s="1" t="str">
        <f t="shared" si="99"/>
        <v/>
      </c>
      <c r="L1908" s="1" t="e">
        <f ca="1">IF(AND(K1908&lt;&gt; "", COUNTIF(SAP!#REF!,K1908)&gt;0),"Matched", "")</f>
        <v>#REF!</v>
      </c>
      <c r="M1908" s="1" t="str">
        <f t="shared" si="100"/>
        <v/>
      </c>
      <c r="N1908" s="1" t="e">
        <f ca="1">IF(AND(M1908&lt;&gt; "", COUNTIF(SAP!#REF!,M1908)&gt;0),"Matched", "")</f>
        <v>#REF!</v>
      </c>
      <c r="O1908" s="1" t="str">
        <f t="shared" si="101"/>
        <v/>
      </c>
      <c r="P1908" s="1" t="e">
        <f ca="1">IF(AND(O1908&lt;&gt; "", COUNTIF(SAP!#REF!,O1908)&gt;0),"Matched", "")</f>
        <v>#REF!</v>
      </c>
      <c r="R1908" s="1" t="e">
        <f ca="1">IF(AND(Q1908&lt;&gt; "", COUNTIF(SAP!#REF!,Q1908)&gt;0),"Matched", "")</f>
        <v>#REF!</v>
      </c>
      <c r="S1908" s="1" t="str">
        <f ca="1">IF(D1908="AD","Logic5"&amp;"_"&amp;TEXT(C1908,"dd.mm.yyyy") &amp;"_"&amp; 909.84,"")</f>
        <v>Logic5_12.02.2020_909.84</v>
      </c>
      <c r="T1908" s="1" t="e">
        <f ca="1">IF(AND(S1908&lt;&gt; "", COUNTIF(SAP!#REF!,S1908)&gt;0),"Matched", "")</f>
        <v>#REF!</v>
      </c>
    </row>
    <row r="1909" spans="1:20">
      <c r="A1909" s="13">
        <v>11563327</v>
      </c>
      <c r="B1909" s="14">
        <v>43873</v>
      </c>
      <c r="C1909" s="14">
        <v>43873</v>
      </c>
      <c r="D1909" s="15" t="s">
        <v>13</v>
      </c>
      <c r="E1909" s="15">
        <v>0</v>
      </c>
      <c r="F1909" s="15">
        <v>21.89</v>
      </c>
      <c r="G1909" s="15">
        <v>0</v>
      </c>
      <c r="H1909" s="15">
        <v>1703098.21</v>
      </c>
      <c r="I1909" s="15" t="s">
        <v>14</v>
      </c>
      <c r="J1909" s="15" t="s">
        <v>15</v>
      </c>
      <c r="K1909" s="1" t="str">
        <f t="shared" si="99"/>
        <v/>
      </c>
      <c r="L1909" s="1" t="e">
        <f ca="1">IF(AND(K1909&lt;&gt; "", COUNTIF(SAP!#REF!,K1909)&gt;0),"Matched", "")</f>
        <v>#REF!</v>
      </c>
      <c r="M1909" s="1" t="str">
        <f t="shared" si="100"/>
        <v/>
      </c>
      <c r="N1909" s="1" t="e">
        <f ca="1">IF(AND(M1909&lt;&gt; "", COUNTIF(SAP!#REF!,M1909)&gt;0),"Matched", "")</f>
        <v>#REF!</v>
      </c>
      <c r="O1909" s="1" t="str">
        <f t="shared" si="101"/>
        <v/>
      </c>
      <c r="P1909" s="1" t="e">
        <f ca="1">IF(AND(O1909&lt;&gt; "", COUNTIF(SAP!#REF!,O1909)&gt;0),"Matched", "")</f>
        <v>#REF!</v>
      </c>
      <c r="R1909" s="1" t="e">
        <f ca="1">IF(AND(Q1909&lt;&gt; "", COUNTIF(SAP!#REF!,Q1909)&gt;0),"Matched", "")</f>
        <v>#REF!</v>
      </c>
      <c r="S1909" s="1" t="str">
        <f ca="1">IF(D1909="AD","Logic5"&amp;"_"&amp;TEXT(C1909,"dd.mm.yyyy") &amp;"_"&amp; 909.84,"")</f>
        <v>Logic5_12.02.2020_909.84</v>
      </c>
      <c r="T1909" s="1" t="e">
        <f ca="1">IF(AND(S1909&lt;&gt; "", COUNTIF(SAP!#REF!,S1909)&gt;0),"Matched", "")</f>
        <v>#REF!</v>
      </c>
    </row>
    <row r="1910" spans="1:20">
      <c r="A1910" s="9">
        <v>11563327</v>
      </c>
      <c r="B1910" s="10">
        <v>43873</v>
      </c>
      <c r="C1910" s="10">
        <v>43873</v>
      </c>
      <c r="D1910" s="11" t="s">
        <v>13</v>
      </c>
      <c r="E1910" s="11">
        <v>0</v>
      </c>
      <c r="F1910" s="11">
        <v>24.86</v>
      </c>
      <c r="G1910" s="11">
        <v>0</v>
      </c>
      <c r="H1910" s="11">
        <v>1703073.35</v>
      </c>
      <c r="I1910" s="11" t="s">
        <v>14</v>
      </c>
      <c r="J1910" s="11" t="s">
        <v>15</v>
      </c>
      <c r="K1910" s="1" t="str">
        <f t="shared" si="99"/>
        <v/>
      </c>
      <c r="L1910" s="1" t="e">
        <f ca="1">IF(AND(K1910&lt;&gt; "", COUNTIF(SAP!#REF!,K1910)&gt;0),"Matched", "")</f>
        <v>#REF!</v>
      </c>
      <c r="M1910" s="1" t="str">
        <f t="shared" si="100"/>
        <v/>
      </c>
      <c r="N1910" s="1" t="e">
        <f ca="1">IF(AND(M1910&lt;&gt; "", COUNTIF(SAP!#REF!,M1910)&gt;0),"Matched", "")</f>
        <v>#REF!</v>
      </c>
      <c r="O1910" s="1" t="str">
        <f t="shared" si="101"/>
        <v/>
      </c>
      <c r="P1910" s="1" t="e">
        <f ca="1">IF(AND(O1910&lt;&gt; "", COUNTIF(SAP!#REF!,O1910)&gt;0),"Matched", "")</f>
        <v>#REF!</v>
      </c>
      <c r="R1910" s="1" t="e">
        <f ca="1">IF(AND(Q1910&lt;&gt; "", COUNTIF(SAP!#REF!,Q1910)&gt;0),"Matched", "")</f>
        <v>#REF!</v>
      </c>
      <c r="S1910" s="1" t="str">
        <f ca="1">IF(D1910="AD","Logic5"&amp;"_"&amp;TEXT(C1910,"dd.mm.yyyy") &amp;"_"&amp; 909.84,"")</f>
        <v>Logic5_12.02.2020_909.84</v>
      </c>
      <c r="T1910" s="1" t="e">
        <f ca="1">IF(AND(S1910&lt;&gt; "", COUNTIF(SAP!#REF!,S1910)&gt;0),"Matched", "")</f>
        <v>#REF!</v>
      </c>
    </row>
    <row r="1911" spans="1:20">
      <c r="A1911" s="13">
        <v>11563327</v>
      </c>
      <c r="B1911" s="14">
        <v>43873</v>
      </c>
      <c r="C1911" s="14">
        <v>43873</v>
      </c>
      <c r="D1911" s="15" t="s">
        <v>13</v>
      </c>
      <c r="E1911" s="15">
        <v>0</v>
      </c>
      <c r="F1911" s="15">
        <v>26.53</v>
      </c>
      <c r="G1911" s="15">
        <v>0</v>
      </c>
      <c r="H1911" s="15">
        <v>1703046.82</v>
      </c>
      <c r="I1911" s="15" t="s">
        <v>14</v>
      </c>
      <c r="J1911" s="15" t="s">
        <v>15</v>
      </c>
      <c r="K1911" s="1" t="str">
        <f t="shared" si="99"/>
        <v/>
      </c>
      <c r="L1911" s="1" t="e">
        <f ca="1">IF(AND(K1911&lt;&gt; "", COUNTIF(SAP!#REF!,K1911)&gt;0),"Matched", "")</f>
        <v>#REF!</v>
      </c>
      <c r="M1911" s="1" t="str">
        <f t="shared" si="100"/>
        <v/>
      </c>
      <c r="N1911" s="1" t="e">
        <f ca="1">IF(AND(M1911&lt;&gt; "", COUNTIF(SAP!#REF!,M1911)&gt;0),"Matched", "")</f>
        <v>#REF!</v>
      </c>
      <c r="O1911" s="1" t="str">
        <f t="shared" si="101"/>
        <v/>
      </c>
      <c r="P1911" s="1" t="e">
        <f ca="1">IF(AND(O1911&lt;&gt; "", COUNTIF(SAP!#REF!,O1911)&gt;0),"Matched", "")</f>
        <v>#REF!</v>
      </c>
      <c r="R1911" s="1" t="e">
        <f ca="1">IF(AND(Q1911&lt;&gt; "", COUNTIF(SAP!#REF!,Q1911)&gt;0),"Matched", "")</f>
        <v>#REF!</v>
      </c>
      <c r="S1911" s="1" t="str">
        <f ca="1">IF(D1911="AD","Logic5"&amp;"_"&amp;TEXT(C1911,"dd.mm.yyyy") &amp;"_"&amp; 909.84,"")</f>
        <v>Logic5_12.02.2020_909.84</v>
      </c>
      <c r="T1911" s="1" t="e">
        <f ca="1">IF(AND(S1911&lt;&gt; "", COUNTIF(SAP!#REF!,S1911)&gt;0),"Matched", "")</f>
        <v>#REF!</v>
      </c>
    </row>
    <row r="1912" spans="1:20">
      <c r="A1912" s="9">
        <v>11563327</v>
      </c>
      <c r="B1912" s="10">
        <v>43873</v>
      </c>
      <c r="C1912" s="10">
        <v>43873</v>
      </c>
      <c r="D1912" s="11" t="s">
        <v>13</v>
      </c>
      <c r="E1912" s="11">
        <v>0</v>
      </c>
      <c r="F1912" s="11">
        <v>26.54</v>
      </c>
      <c r="G1912" s="11">
        <v>0</v>
      </c>
      <c r="H1912" s="11">
        <v>1703020.28</v>
      </c>
      <c r="I1912" s="11" t="s">
        <v>14</v>
      </c>
      <c r="J1912" s="11" t="s">
        <v>15</v>
      </c>
      <c r="K1912" s="1" t="str">
        <f t="shared" si="99"/>
        <v/>
      </c>
      <c r="L1912" s="1" t="e">
        <f ca="1">IF(AND(K1912&lt;&gt; "", COUNTIF(SAP!#REF!,K1912)&gt;0),"Matched", "")</f>
        <v>#REF!</v>
      </c>
      <c r="M1912" s="1" t="str">
        <f t="shared" si="100"/>
        <v/>
      </c>
      <c r="N1912" s="1" t="e">
        <f ca="1">IF(AND(M1912&lt;&gt; "", COUNTIF(SAP!#REF!,M1912)&gt;0),"Matched", "")</f>
        <v>#REF!</v>
      </c>
      <c r="O1912" s="1" t="str">
        <f t="shared" si="101"/>
        <v/>
      </c>
      <c r="P1912" s="1" t="e">
        <f ca="1">IF(AND(O1912&lt;&gt; "", COUNTIF(SAP!#REF!,O1912)&gt;0),"Matched", "")</f>
        <v>#REF!</v>
      </c>
      <c r="R1912" s="1" t="e">
        <f ca="1">IF(AND(Q1912&lt;&gt; "", COUNTIF(SAP!#REF!,Q1912)&gt;0),"Matched", "")</f>
        <v>#REF!</v>
      </c>
      <c r="S1912" s="1" t="str">
        <f ca="1">IF(D1912="AD","Logic5"&amp;"_"&amp;TEXT(C1912,"dd.mm.yyyy") &amp;"_"&amp; 909.84,"")</f>
        <v>Logic5_12.02.2020_909.84</v>
      </c>
      <c r="T1912" s="1" t="e">
        <f ca="1">IF(AND(S1912&lt;&gt; "", COUNTIF(SAP!#REF!,S1912)&gt;0),"Matched", "")</f>
        <v>#REF!</v>
      </c>
    </row>
    <row r="1913" spans="1:20">
      <c r="A1913" s="13">
        <v>11563327</v>
      </c>
      <c r="B1913" s="14">
        <v>43873</v>
      </c>
      <c r="C1913" s="14">
        <v>43873</v>
      </c>
      <c r="D1913" s="15" t="s">
        <v>13</v>
      </c>
      <c r="E1913" s="15">
        <v>0</v>
      </c>
      <c r="F1913" s="15">
        <v>29.95</v>
      </c>
      <c r="G1913" s="15">
        <v>0</v>
      </c>
      <c r="H1913" s="15">
        <v>1702990.33</v>
      </c>
      <c r="I1913" s="15" t="s">
        <v>14</v>
      </c>
      <c r="J1913" s="15" t="s">
        <v>15</v>
      </c>
      <c r="K1913" s="1" t="str">
        <f t="shared" si="99"/>
        <v/>
      </c>
      <c r="L1913" s="1" t="e">
        <f ca="1">IF(AND(K1913&lt;&gt; "", COUNTIF(SAP!#REF!,K1913)&gt;0),"Matched", "")</f>
        <v>#REF!</v>
      </c>
      <c r="M1913" s="1" t="str">
        <f t="shared" si="100"/>
        <v/>
      </c>
      <c r="N1913" s="1" t="e">
        <f ca="1">IF(AND(M1913&lt;&gt; "", COUNTIF(SAP!#REF!,M1913)&gt;0),"Matched", "")</f>
        <v>#REF!</v>
      </c>
      <c r="O1913" s="1" t="str">
        <f t="shared" si="101"/>
        <v/>
      </c>
      <c r="P1913" s="1" t="e">
        <f ca="1">IF(AND(O1913&lt;&gt; "", COUNTIF(SAP!#REF!,O1913)&gt;0),"Matched", "")</f>
        <v>#REF!</v>
      </c>
      <c r="R1913" s="1" t="e">
        <f ca="1">IF(AND(Q1913&lt;&gt; "", COUNTIF(SAP!#REF!,Q1913)&gt;0),"Matched", "")</f>
        <v>#REF!</v>
      </c>
      <c r="S1913" s="1" t="str">
        <f ca="1">IF(D1913="AD","Logic5"&amp;"_"&amp;TEXT(C1913,"dd.mm.yyyy") &amp;"_"&amp; 909.84,"")</f>
        <v>Logic5_12.02.2020_909.84</v>
      </c>
      <c r="T1913" s="1" t="e">
        <f ca="1">IF(AND(S1913&lt;&gt; "", COUNTIF(SAP!#REF!,S1913)&gt;0),"Matched", "")</f>
        <v>#REF!</v>
      </c>
    </row>
    <row r="1914" spans="1:20">
      <c r="A1914" s="9">
        <v>11563327</v>
      </c>
      <c r="B1914" s="10">
        <v>43873</v>
      </c>
      <c r="C1914" s="10">
        <v>43873</v>
      </c>
      <c r="D1914" s="11" t="s">
        <v>13</v>
      </c>
      <c r="E1914" s="11">
        <v>0</v>
      </c>
      <c r="F1914" s="11">
        <v>31.99</v>
      </c>
      <c r="G1914" s="11">
        <v>0</v>
      </c>
      <c r="H1914" s="11">
        <v>1702958.34</v>
      </c>
      <c r="I1914" s="11" t="s">
        <v>14</v>
      </c>
      <c r="J1914" s="11" t="s">
        <v>15</v>
      </c>
      <c r="K1914" s="1" t="str">
        <f t="shared" si="99"/>
        <v/>
      </c>
      <c r="L1914" s="1" t="e">
        <f ca="1">IF(AND(K1914&lt;&gt; "", COUNTIF(SAP!#REF!,K1914)&gt;0),"Matched", "")</f>
        <v>#REF!</v>
      </c>
      <c r="M1914" s="1" t="str">
        <f t="shared" si="100"/>
        <v/>
      </c>
      <c r="N1914" s="1" t="e">
        <f ca="1">IF(AND(M1914&lt;&gt; "", COUNTIF(SAP!#REF!,M1914)&gt;0),"Matched", "")</f>
        <v>#REF!</v>
      </c>
      <c r="O1914" s="1" t="str">
        <f t="shared" si="101"/>
        <v/>
      </c>
      <c r="P1914" s="1" t="e">
        <f ca="1">IF(AND(O1914&lt;&gt; "", COUNTIF(SAP!#REF!,O1914)&gt;0),"Matched", "")</f>
        <v>#REF!</v>
      </c>
      <c r="R1914" s="1" t="e">
        <f ca="1">IF(AND(Q1914&lt;&gt; "", COUNTIF(SAP!#REF!,Q1914)&gt;0),"Matched", "")</f>
        <v>#REF!</v>
      </c>
      <c r="S1914" s="1" t="str">
        <f ca="1">IF(D1914="AD","Logic5"&amp;"_"&amp;TEXT(C1914,"dd.mm.yyyy") &amp;"_"&amp; 909.84,"")</f>
        <v>Logic5_12.02.2020_909.84</v>
      </c>
      <c r="T1914" s="1" t="e">
        <f ca="1">IF(AND(S1914&lt;&gt; "", COUNTIF(SAP!#REF!,S1914)&gt;0),"Matched", "")</f>
        <v>#REF!</v>
      </c>
    </row>
    <row r="1915" spans="1:20">
      <c r="A1915" s="13">
        <v>11563327</v>
      </c>
      <c r="B1915" s="14">
        <v>43873</v>
      </c>
      <c r="C1915" s="14">
        <v>43873</v>
      </c>
      <c r="D1915" s="15" t="s">
        <v>13</v>
      </c>
      <c r="E1915" s="15">
        <v>0</v>
      </c>
      <c r="F1915" s="15">
        <v>39.700000000000003</v>
      </c>
      <c r="G1915" s="15">
        <v>0</v>
      </c>
      <c r="H1915" s="15">
        <v>1702918.64</v>
      </c>
      <c r="I1915" s="15" t="s">
        <v>14</v>
      </c>
      <c r="J1915" s="15" t="s">
        <v>15</v>
      </c>
      <c r="K1915" s="1" t="str">
        <f t="shared" si="99"/>
        <v/>
      </c>
      <c r="L1915" s="1" t="e">
        <f ca="1">IF(AND(K1915&lt;&gt; "", COUNTIF(SAP!#REF!,K1915)&gt;0),"Matched", "")</f>
        <v>#REF!</v>
      </c>
      <c r="M1915" s="1" t="str">
        <f t="shared" si="100"/>
        <v/>
      </c>
      <c r="N1915" s="1" t="e">
        <f ca="1">IF(AND(M1915&lt;&gt; "", COUNTIF(SAP!#REF!,M1915)&gt;0),"Matched", "")</f>
        <v>#REF!</v>
      </c>
      <c r="O1915" s="1" t="str">
        <f t="shared" si="101"/>
        <v/>
      </c>
      <c r="P1915" s="1" t="e">
        <f ca="1">IF(AND(O1915&lt;&gt; "", COUNTIF(SAP!#REF!,O1915)&gt;0),"Matched", "")</f>
        <v>#REF!</v>
      </c>
      <c r="R1915" s="1" t="e">
        <f ca="1">IF(AND(Q1915&lt;&gt; "", COUNTIF(SAP!#REF!,Q1915)&gt;0),"Matched", "")</f>
        <v>#REF!</v>
      </c>
      <c r="S1915" s="1" t="str">
        <f ca="1">IF(D1915="AD","Logic5"&amp;"_"&amp;TEXT(C1915,"dd.mm.yyyy") &amp;"_"&amp; 909.84,"")</f>
        <v>Logic5_12.02.2020_909.84</v>
      </c>
      <c r="T1915" s="1" t="e">
        <f ca="1">IF(AND(S1915&lt;&gt; "", COUNTIF(SAP!#REF!,S1915)&gt;0),"Matched", "")</f>
        <v>#REF!</v>
      </c>
    </row>
    <row r="1916" spans="1:20">
      <c r="A1916" s="9">
        <v>11563327</v>
      </c>
      <c r="B1916" s="10">
        <v>43873</v>
      </c>
      <c r="C1916" s="10">
        <v>43873</v>
      </c>
      <c r="D1916" s="11" t="s">
        <v>13</v>
      </c>
      <c r="E1916" s="11">
        <v>0</v>
      </c>
      <c r="F1916" s="11">
        <v>48.14</v>
      </c>
      <c r="G1916" s="11">
        <v>0</v>
      </c>
      <c r="H1916" s="11">
        <v>1702870.5</v>
      </c>
      <c r="I1916" s="11" t="s">
        <v>14</v>
      </c>
      <c r="J1916" s="11" t="s">
        <v>15</v>
      </c>
      <c r="K1916" s="1" t="str">
        <f t="shared" si="99"/>
        <v/>
      </c>
      <c r="L1916" s="1" t="e">
        <f ca="1">IF(AND(K1916&lt;&gt; "", COUNTIF(SAP!#REF!,K1916)&gt;0),"Matched", "")</f>
        <v>#REF!</v>
      </c>
      <c r="M1916" s="1" t="str">
        <f t="shared" si="100"/>
        <v/>
      </c>
      <c r="N1916" s="1" t="e">
        <f ca="1">IF(AND(M1916&lt;&gt; "", COUNTIF(SAP!#REF!,M1916)&gt;0),"Matched", "")</f>
        <v>#REF!</v>
      </c>
      <c r="O1916" s="1" t="str">
        <f t="shared" si="101"/>
        <v/>
      </c>
      <c r="P1916" s="1" t="e">
        <f ca="1">IF(AND(O1916&lt;&gt; "", COUNTIF(SAP!#REF!,O1916)&gt;0),"Matched", "")</f>
        <v>#REF!</v>
      </c>
      <c r="R1916" s="1" t="e">
        <f ca="1">IF(AND(Q1916&lt;&gt; "", COUNTIF(SAP!#REF!,Q1916)&gt;0),"Matched", "")</f>
        <v>#REF!</v>
      </c>
      <c r="S1916" s="1" t="str">
        <f ca="1">IF(D1916="AD","Logic5"&amp;"_"&amp;TEXT(C1916,"dd.mm.yyyy") &amp;"_"&amp; 909.84,"")</f>
        <v>Logic5_12.02.2020_909.84</v>
      </c>
      <c r="T1916" s="1" t="e">
        <f ca="1">IF(AND(S1916&lt;&gt; "", COUNTIF(SAP!#REF!,S1916)&gt;0),"Matched", "")</f>
        <v>#REF!</v>
      </c>
    </row>
    <row r="1917" spans="1:20">
      <c r="A1917" s="13">
        <v>11563327</v>
      </c>
      <c r="B1917" s="14">
        <v>43873</v>
      </c>
      <c r="C1917" s="14">
        <v>43873</v>
      </c>
      <c r="D1917" s="15" t="s">
        <v>13</v>
      </c>
      <c r="E1917" s="15">
        <v>0</v>
      </c>
      <c r="F1917" s="15">
        <v>50.1</v>
      </c>
      <c r="G1917" s="15">
        <v>0</v>
      </c>
      <c r="H1917" s="15">
        <v>1702820.4</v>
      </c>
      <c r="I1917" s="15" t="s">
        <v>14</v>
      </c>
      <c r="J1917" s="15" t="s">
        <v>15</v>
      </c>
      <c r="K1917" s="1" t="str">
        <f t="shared" si="99"/>
        <v/>
      </c>
      <c r="L1917" s="1" t="e">
        <f ca="1">IF(AND(K1917&lt;&gt; "", COUNTIF(SAP!#REF!,K1917)&gt;0),"Matched", "")</f>
        <v>#REF!</v>
      </c>
      <c r="M1917" s="1" t="str">
        <f t="shared" si="100"/>
        <v/>
      </c>
      <c r="N1917" s="1" t="e">
        <f ca="1">IF(AND(M1917&lt;&gt; "", COUNTIF(SAP!#REF!,M1917)&gt;0),"Matched", "")</f>
        <v>#REF!</v>
      </c>
      <c r="O1917" s="1" t="str">
        <f t="shared" si="101"/>
        <v/>
      </c>
      <c r="P1917" s="1" t="e">
        <f ca="1">IF(AND(O1917&lt;&gt; "", COUNTIF(SAP!#REF!,O1917)&gt;0),"Matched", "")</f>
        <v>#REF!</v>
      </c>
      <c r="R1917" s="1" t="e">
        <f ca="1">IF(AND(Q1917&lt;&gt; "", COUNTIF(SAP!#REF!,Q1917)&gt;0),"Matched", "")</f>
        <v>#REF!</v>
      </c>
      <c r="S1917" s="1" t="str">
        <f ca="1">IF(D1917="AD","Logic5"&amp;"_"&amp;TEXT(C1917,"dd.mm.yyyy") &amp;"_"&amp; 909.84,"")</f>
        <v>Logic5_12.02.2020_909.84</v>
      </c>
      <c r="T1917" s="1" t="e">
        <f ca="1">IF(AND(S1917&lt;&gt; "", COUNTIF(SAP!#REF!,S1917)&gt;0),"Matched", "")</f>
        <v>#REF!</v>
      </c>
    </row>
    <row r="1918" spans="1:20">
      <c r="A1918" s="9">
        <v>11563327</v>
      </c>
      <c r="B1918" s="10">
        <v>43873</v>
      </c>
      <c r="C1918" s="10">
        <v>43873</v>
      </c>
      <c r="D1918" s="11" t="s">
        <v>13</v>
      </c>
      <c r="E1918" s="11">
        <v>0</v>
      </c>
      <c r="F1918" s="11">
        <v>51.59</v>
      </c>
      <c r="G1918" s="11">
        <v>0</v>
      </c>
      <c r="H1918" s="11">
        <v>1702768.81</v>
      </c>
      <c r="I1918" s="11" t="s">
        <v>14</v>
      </c>
      <c r="J1918" s="11" t="s">
        <v>15</v>
      </c>
      <c r="K1918" s="1" t="str">
        <f t="shared" si="99"/>
        <v/>
      </c>
      <c r="L1918" s="1" t="e">
        <f ca="1">IF(AND(K1918&lt;&gt; "", COUNTIF(SAP!#REF!,K1918)&gt;0),"Matched", "")</f>
        <v>#REF!</v>
      </c>
      <c r="M1918" s="1" t="str">
        <f t="shared" si="100"/>
        <v/>
      </c>
      <c r="N1918" s="1" t="e">
        <f ca="1">IF(AND(M1918&lt;&gt; "", COUNTIF(SAP!#REF!,M1918)&gt;0),"Matched", "")</f>
        <v>#REF!</v>
      </c>
      <c r="O1918" s="1" t="str">
        <f t="shared" si="101"/>
        <v/>
      </c>
      <c r="P1918" s="1" t="e">
        <f ca="1">IF(AND(O1918&lt;&gt; "", COUNTIF(SAP!#REF!,O1918)&gt;0),"Matched", "")</f>
        <v>#REF!</v>
      </c>
      <c r="R1918" s="1" t="e">
        <f ca="1">IF(AND(Q1918&lt;&gt; "", COUNTIF(SAP!#REF!,Q1918)&gt;0),"Matched", "")</f>
        <v>#REF!</v>
      </c>
      <c r="S1918" s="1" t="str">
        <f ca="1">IF(D1918="AD","Logic5"&amp;"_"&amp;TEXT(C1918,"dd.mm.yyyy") &amp;"_"&amp; 909.84,"")</f>
        <v>Logic5_12.02.2020_909.84</v>
      </c>
      <c r="T1918" s="1" t="e">
        <f ca="1">IF(AND(S1918&lt;&gt; "", COUNTIF(SAP!#REF!,S1918)&gt;0),"Matched", "")</f>
        <v>#REF!</v>
      </c>
    </row>
    <row r="1919" spans="1:20">
      <c r="A1919" s="13">
        <v>11563327</v>
      </c>
      <c r="B1919" s="14">
        <v>43873</v>
      </c>
      <c r="C1919" s="14">
        <v>43873</v>
      </c>
      <c r="D1919" s="15" t="s">
        <v>13</v>
      </c>
      <c r="E1919" s="15">
        <v>0</v>
      </c>
      <c r="F1919" s="15">
        <v>125.69</v>
      </c>
      <c r="G1919" s="15">
        <v>0</v>
      </c>
      <c r="H1919" s="15">
        <v>1702643.12</v>
      </c>
      <c r="I1919" s="15" t="s">
        <v>14</v>
      </c>
      <c r="J1919" s="15" t="s">
        <v>15</v>
      </c>
      <c r="K1919" s="1" t="str">
        <f t="shared" si="99"/>
        <v/>
      </c>
      <c r="L1919" s="1" t="e">
        <f ca="1">IF(AND(K1919&lt;&gt; "", COUNTIF(SAP!#REF!,K1919)&gt;0),"Matched", "")</f>
        <v>#REF!</v>
      </c>
      <c r="M1919" s="1" t="str">
        <f t="shared" si="100"/>
        <v/>
      </c>
      <c r="N1919" s="1" t="e">
        <f ca="1">IF(AND(M1919&lt;&gt; "", COUNTIF(SAP!#REF!,M1919)&gt;0),"Matched", "")</f>
        <v>#REF!</v>
      </c>
      <c r="O1919" s="1" t="str">
        <f t="shared" si="101"/>
        <v/>
      </c>
      <c r="P1919" s="1" t="e">
        <f ca="1">IF(AND(O1919&lt;&gt; "", COUNTIF(SAP!#REF!,O1919)&gt;0),"Matched", "")</f>
        <v>#REF!</v>
      </c>
      <c r="R1919" s="1" t="e">
        <f ca="1">IF(AND(Q1919&lt;&gt; "", COUNTIF(SAP!#REF!,Q1919)&gt;0),"Matched", "")</f>
        <v>#REF!</v>
      </c>
      <c r="S1919" s="1" t="str">
        <f ca="1">IF(D1919="AD","Logic5"&amp;"_"&amp;TEXT(C1919,"dd.mm.yyyy") &amp;"_"&amp; 909.84,"")</f>
        <v>Logic5_12.02.2020_909.84</v>
      </c>
      <c r="T1919" s="1" t="e">
        <f ca="1">IF(AND(S1919&lt;&gt; "", COUNTIF(SAP!#REF!,S1919)&gt;0),"Matched", "")</f>
        <v>#REF!</v>
      </c>
    </row>
    <row r="1920" spans="1:20">
      <c r="A1920" s="9">
        <v>11563327</v>
      </c>
      <c r="B1920" s="10">
        <v>43873</v>
      </c>
      <c r="C1920" s="10">
        <v>43873</v>
      </c>
      <c r="D1920" s="11" t="s">
        <v>13</v>
      </c>
      <c r="E1920" s="11">
        <v>0</v>
      </c>
      <c r="F1920" s="11">
        <v>131.25</v>
      </c>
      <c r="G1920" s="11">
        <v>0</v>
      </c>
      <c r="H1920" s="11">
        <v>1702511.87</v>
      </c>
      <c r="I1920" s="11" t="s">
        <v>14</v>
      </c>
      <c r="J1920" s="11" t="s">
        <v>15</v>
      </c>
      <c r="K1920" s="1" t="str">
        <f t="shared" si="99"/>
        <v/>
      </c>
      <c r="L1920" s="1" t="e">
        <f ca="1">IF(AND(K1920&lt;&gt; "", COUNTIF(SAP!#REF!,K1920)&gt;0),"Matched", "")</f>
        <v>#REF!</v>
      </c>
      <c r="M1920" s="1" t="str">
        <f t="shared" si="100"/>
        <v/>
      </c>
      <c r="N1920" s="1" t="e">
        <f ca="1">IF(AND(M1920&lt;&gt; "", COUNTIF(SAP!#REF!,M1920)&gt;0),"Matched", "")</f>
        <v>#REF!</v>
      </c>
      <c r="O1920" s="1" t="str">
        <f t="shared" si="101"/>
        <v/>
      </c>
      <c r="P1920" s="1" t="e">
        <f ca="1">IF(AND(O1920&lt;&gt; "", COUNTIF(SAP!#REF!,O1920)&gt;0),"Matched", "")</f>
        <v>#REF!</v>
      </c>
      <c r="R1920" s="1" t="e">
        <f ca="1">IF(AND(Q1920&lt;&gt; "", COUNTIF(SAP!#REF!,Q1920)&gt;0),"Matched", "")</f>
        <v>#REF!</v>
      </c>
      <c r="S1920" s="1" t="str">
        <f ca="1">IF(D1920="AD","Logic5"&amp;"_"&amp;TEXT(C1920,"dd.mm.yyyy") &amp;"_"&amp; 909.84,"")</f>
        <v>Logic5_12.02.2020_909.84</v>
      </c>
      <c r="T1920" s="1" t="e">
        <f ca="1">IF(AND(S1920&lt;&gt; "", COUNTIF(SAP!#REF!,S1920)&gt;0),"Matched", "")</f>
        <v>#REF!</v>
      </c>
    </row>
    <row r="1921" spans="1:20">
      <c r="A1921" s="13">
        <v>11563327</v>
      </c>
      <c r="B1921" s="14">
        <v>43873</v>
      </c>
      <c r="C1921" s="14">
        <v>43873</v>
      </c>
      <c r="D1921" s="15" t="s">
        <v>13</v>
      </c>
      <c r="E1921" s="15">
        <v>0</v>
      </c>
      <c r="F1921" s="15">
        <v>185.73</v>
      </c>
      <c r="G1921" s="15">
        <v>0</v>
      </c>
      <c r="H1921" s="15">
        <v>1702326.14</v>
      </c>
      <c r="I1921" s="15" t="s">
        <v>14</v>
      </c>
      <c r="J1921" s="15" t="s">
        <v>15</v>
      </c>
      <c r="K1921" s="1" t="str">
        <f t="shared" si="99"/>
        <v/>
      </c>
      <c r="L1921" s="1" t="e">
        <f ca="1">IF(AND(K1921&lt;&gt; "", COUNTIF(SAP!#REF!,K1921)&gt;0),"Matched", "")</f>
        <v>#REF!</v>
      </c>
      <c r="M1921" s="1" t="str">
        <f t="shared" si="100"/>
        <v/>
      </c>
      <c r="N1921" s="1" t="e">
        <f ca="1">IF(AND(M1921&lt;&gt; "", COUNTIF(SAP!#REF!,M1921)&gt;0),"Matched", "")</f>
        <v>#REF!</v>
      </c>
      <c r="O1921" s="1" t="str">
        <f t="shared" si="101"/>
        <v/>
      </c>
      <c r="P1921" s="1" t="e">
        <f ca="1">IF(AND(O1921&lt;&gt; "", COUNTIF(SAP!#REF!,O1921)&gt;0),"Matched", "")</f>
        <v>#REF!</v>
      </c>
      <c r="R1921" s="1" t="e">
        <f ca="1">IF(AND(Q1921&lt;&gt; "", COUNTIF(SAP!#REF!,Q1921)&gt;0),"Matched", "")</f>
        <v>#REF!</v>
      </c>
      <c r="S1921" s="1" t="str">
        <f ca="1">IF(D1921="AD","Logic5"&amp;"_"&amp;TEXT(C1921,"dd.mm.yyyy") &amp;"_"&amp; 909.84,"")</f>
        <v>Logic5_12.02.2020_909.84</v>
      </c>
      <c r="T1921" s="1" t="e">
        <f ca="1">IF(AND(S1921&lt;&gt; "", COUNTIF(SAP!#REF!,S1921)&gt;0),"Matched", "")</f>
        <v>#REF!</v>
      </c>
    </row>
    <row r="1922" spans="1:20">
      <c r="A1922" s="9">
        <v>11563327</v>
      </c>
      <c r="B1922" s="10">
        <v>43873</v>
      </c>
      <c r="C1922" s="10">
        <v>43873</v>
      </c>
      <c r="D1922" s="11" t="s">
        <v>16</v>
      </c>
      <c r="E1922" s="11">
        <v>0</v>
      </c>
      <c r="F1922" s="11">
        <v>1702326.14</v>
      </c>
      <c r="G1922" s="11">
        <v>0</v>
      </c>
      <c r="H1922" s="11">
        <v>0</v>
      </c>
      <c r="I1922" s="11" t="s">
        <v>17</v>
      </c>
      <c r="J1922" s="11" t="s">
        <v>18</v>
      </c>
      <c r="K1922" s="1" t="str">
        <f t="shared" si="99"/>
        <v>Logic1_02_1702326.14</v>
      </c>
      <c r="L1922" s="1" t="e">
        <f ca="1">IF(AND(K1922&lt;&gt; "", COUNTIF(SAP!#REF!,K1922)&gt;0),"Matched", "")</f>
        <v>#REF!</v>
      </c>
    </row>
    <row r="1923" spans="1:20">
      <c r="A1923" s="13">
        <v>11563327</v>
      </c>
      <c r="B1923" s="14">
        <v>43874</v>
      </c>
      <c r="C1923" s="14">
        <v>43874</v>
      </c>
      <c r="D1923" s="15" t="s">
        <v>10</v>
      </c>
      <c r="E1923" s="15">
        <v>0</v>
      </c>
      <c r="F1923" s="15">
        <v>0</v>
      </c>
      <c r="G1923" s="15">
        <v>610</v>
      </c>
      <c r="H1923" s="15">
        <v>610</v>
      </c>
      <c r="I1923" s="15" t="s">
        <v>11</v>
      </c>
      <c r="J1923" s="15" t="s">
        <v>12</v>
      </c>
      <c r="K1923" s="1" t="str">
        <f t="shared" ref="K1923:K1986" si="102">IF(D1923="TF","Logic1"&amp;"_"&amp;TEXT(C1923, "mm") &amp;"_"&amp; F1923,"")</f>
        <v/>
      </c>
      <c r="L1923" s="1" t="e">
        <f ca="1">IF(AND(K1923&lt;&gt; "", COUNTIF(SAP!#REF!,K1923)&gt;0),"Matched", "")</f>
        <v>#REF!</v>
      </c>
      <c r="M1923" s="1" t="str">
        <f t="shared" ref="M1923:M1986" si="103">IF(D1923="TR","Logic2"&amp;"_"&amp;TEXT(C1923,"dd.mm.yyyy") &amp;"_"&amp; F1923,"")</f>
        <v/>
      </c>
      <c r="N1923" s="1" t="e">
        <f ca="1">IF(AND(M1923&lt;&gt; "", COUNTIF(SAP!#REF!,M1923)&gt;0),"Matched", "")</f>
        <v>#REF!</v>
      </c>
      <c r="O1923" s="1" t="str">
        <f t="shared" ref="O1923:O1986" si="104">IF(D1923="AF","Logic3"&amp;"_"&amp;G1923,"")</f>
        <v/>
      </c>
      <c r="P1923" s="1" t="e">
        <f ca="1">IF(AND(O1923&lt;&gt; "", COUNTIF(SAP!#REF!,O1923)&gt;0),"Matched", "")</f>
        <v>#REF!</v>
      </c>
      <c r="Q1923" s="1" t="str">
        <f ca="1">IF(D1923="AC","Logic4"&amp;"_"&amp;TEXT(C1923,"dd.mm.yyyy") &amp;"_"&amp; 1612494.46,"")</f>
        <v>Logic4_13.02.2020_1612494.46</v>
      </c>
      <c r="R1923" s="1" t="e">
        <f ca="1">IF(AND(Q1923&lt;&gt; "", COUNTIF(SAP!#REF!,Q1923)&gt;0),"Matched", "")</f>
        <v>#REF!</v>
      </c>
    </row>
    <row r="1924" spans="1:20">
      <c r="A1924" s="9">
        <v>11563327</v>
      </c>
      <c r="B1924" s="10">
        <v>43874</v>
      </c>
      <c r="C1924" s="10">
        <v>43874</v>
      </c>
      <c r="D1924" s="11" t="s">
        <v>10</v>
      </c>
      <c r="E1924" s="11">
        <v>0</v>
      </c>
      <c r="F1924" s="11">
        <v>0</v>
      </c>
      <c r="G1924" s="11">
        <v>640</v>
      </c>
      <c r="H1924" s="11">
        <v>1250</v>
      </c>
      <c r="I1924" s="11" t="s">
        <v>11</v>
      </c>
      <c r="J1924" s="11" t="s">
        <v>12</v>
      </c>
      <c r="K1924" s="1" t="str">
        <f t="shared" si="102"/>
        <v/>
      </c>
      <c r="L1924" s="1" t="e">
        <f ca="1">IF(AND(K1924&lt;&gt; "", COUNTIF(SAP!#REF!,K1924)&gt;0),"Matched", "")</f>
        <v>#REF!</v>
      </c>
      <c r="M1924" s="1" t="str">
        <f t="shared" si="103"/>
        <v/>
      </c>
      <c r="N1924" s="1" t="e">
        <f ca="1">IF(AND(M1924&lt;&gt; "", COUNTIF(SAP!#REF!,M1924)&gt;0),"Matched", "")</f>
        <v>#REF!</v>
      </c>
      <c r="O1924" s="1" t="str">
        <f t="shared" si="104"/>
        <v/>
      </c>
      <c r="P1924" s="1" t="e">
        <f ca="1">IF(AND(O1924&lt;&gt; "", COUNTIF(SAP!#REF!,O1924)&gt;0),"Matched", "")</f>
        <v>#REF!</v>
      </c>
      <c r="Q1924" s="1" t="str">
        <f ca="1">IF(D1924="AC","Logic4"&amp;"_"&amp;TEXT(C1924,"dd.mm.yyyy") &amp;"_"&amp; 1612494.46,"")</f>
        <v>Logic4_13.02.2020_1612494.46</v>
      </c>
      <c r="R1924" s="1" t="e">
        <f ca="1">IF(AND(Q1924&lt;&gt; "", COUNTIF(SAP!#REF!,Q1924)&gt;0),"Matched", "")</f>
        <v>#REF!</v>
      </c>
    </row>
    <row r="1925" spans="1:20">
      <c r="A1925" s="13">
        <v>11563327</v>
      </c>
      <c r="B1925" s="14">
        <v>43874</v>
      </c>
      <c r="C1925" s="14">
        <v>43874</v>
      </c>
      <c r="D1925" s="15" t="s">
        <v>10</v>
      </c>
      <c r="E1925" s="15">
        <v>0</v>
      </c>
      <c r="F1925" s="15">
        <v>0</v>
      </c>
      <c r="G1925" s="15">
        <v>660</v>
      </c>
      <c r="H1925" s="15">
        <v>1910</v>
      </c>
      <c r="I1925" s="15" t="s">
        <v>11</v>
      </c>
      <c r="J1925" s="15" t="s">
        <v>12</v>
      </c>
      <c r="K1925" s="1" t="str">
        <f t="shared" si="102"/>
        <v/>
      </c>
      <c r="L1925" s="1" t="e">
        <f ca="1">IF(AND(K1925&lt;&gt; "", COUNTIF(SAP!#REF!,K1925)&gt;0),"Matched", "")</f>
        <v>#REF!</v>
      </c>
      <c r="M1925" s="1" t="str">
        <f t="shared" si="103"/>
        <v/>
      </c>
      <c r="N1925" s="1" t="e">
        <f ca="1">IF(AND(M1925&lt;&gt; "", COUNTIF(SAP!#REF!,M1925)&gt;0),"Matched", "")</f>
        <v>#REF!</v>
      </c>
      <c r="O1925" s="1" t="str">
        <f t="shared" si="104"/>
        <v/>
      </c>
      <c r="P1925" s="1" t="e">
        <f ca="1">IF(AND(O1925&lt;&gt; "", COUNTIF(SAP!#REF!,O1925)&gt;0),"Matched", "")</f>
        <v>#REF!</v>
      </c>
      <c r="Q1925" s="1" t="str">
        <f ca="1">IF(D1925="AC","Logic4"&amp;"_"&amp;TEXT(C1925,"dd.mm.yyyy") &amp;"_"&amp; 1612494.46,"")</f>
        <v>Logic4_13.02.2020_1612494.46</v>
      </c>
      <c r="R1925" s="1" t="e">
        <f ca="1">IF(AND(Q1925&lt;&gt; "", COUNTIF(SAP!#REF!,Q1925)&gt;0),"Matched", "")</f>
        <v>#REF!</v>
      </c>
    </row>
    <row r="1926" spans="1:20">
      <c r="A1926" s="9">
        <v>11563327</v>
      </c>
      <c r="B1926" s="10">
        <v>43874</v>
      </c>
      <c r="C1926" s="10">
        <v>43874</v>
      </c>
      <c r="D1926" s="11" t="s">
        <v>10</v>
      </c>
      <c r="E1926" s="11">
        <v>0</v>
      </c>
      <c r="F1926" s="11">
        <v>0</v>
      </c>
      <c r="G1926" s="11">
        <v>700</v>
      </c>
      <c r="H1926" s="11">
        <v>2610</v>
      </c>
      <c r="I1926" s="11" t="s">
        <v>11</v>
      </c>
      <c r="J1926" s="11" t="s">
        <v>12</v>
      </c>
      <c r="K1926" s="1" t="str">
        <f t="shared" si="102"/>
        <v/>
      </c>
      <c r="L1926" s="1" t="e">
        <f ca="1">IF(AND(K1926&lt;&gt; "", COUNTIF(SAP!#REF!,K1926)&gt;0),"Matched", "")</f>
        <v>#REF!</v>
      </c>
      <c r="M1926" s="1" t="str">
        <f t="shared" si="103"/>
        <v/>
      </c>
      <c r="N1926" s="1" t="e">
        <f ca="1">IF(AND(M1926&lt;&gt; "", COUNTIF(SAP!#REF!,M1926)&gt;0),"Matched", "")</f>
        <v>#REF!</v>
      </c>
      <c r="O1926" s="1" t="str">
        <f t="shared" si="104"/>
        <v/>
      </c>
      <c r="P1926" s="1" t="e">
        <f ca="1">IF(AND(O1926&lt;&gt; "", COUNTIF(SAP!#REF!,O1926)&gt;0),"Matched", "")</f>
        <v>#REF!</v>
      </c>
      <c r="Q1926" s="1" t="str">
        <f ca="1">IF(D1926="AC","Logic4"&amp;"_"&amp;TEXT(C1926,"dd.mm.yyyy") &amp;"_"&amp; 1612494.46,"")</f>
        <v>Logic4_13.02.2020_1612494.46</v>
      </c>
      <c r="R1926" s="1" t="e">
        <f ca="1">IF(AND(Q1926&lt;&gt; "", COUNTIF(SAP!#REF!,Q1926)&gt;0),"Matched", "")</f>
        <v>#REF!</v>
      </c>
    </row>
    <row r="1927" spans="1:20">
      <c r="A1927" s="13">
        <v>11563327</v>
      </c>
      <c r="B1927" s="14">
        <v>43874</v>
      </c>
      <c r="C1927" s="14">
        <v>43874</v>
      </c>
      <c r="D1927" s="15" t="s">
        <v>10</v>
      </c>
      <c r="E1927" s="15">
        <v>0</v>
      </c>
      <c r="F1927" s="15">
        <v>0</v>
      </c>
      <c r="G1927" s="15">
        <v>750</v>
      </c>
      <c r="H1927" s="15">
        <v>3360</v>
      </c>
      <c r="I1927" s="15" t="s">
        <v>11</v>
      </c>
      <c r="J1927" s="15" t="s">
        <v>12</v>
      </c>
      <c r="K1927" s="1" t="str">
        <f t="shared" si="102"/>
        <v/>
      </c>
      <c r="L1927" s="1" t="e">
        <f ca="1">IF(AND(K1927&lt;&gt; "", COUNTIF(SAP!#REF!,K1927)&gt;0),"Matched", "")</f>
        <v>#REF!</v>
      </c>
      <c r="M1927" s="1" t="str">
        <f t="shared" si="103"/>
        <v/>
      </c>
      <c r="N1927" s="1" t="e">
        <f ca="1">IF(AND(M1927&lt;&gt; "", COUNTIF(SAP!#REF!,M1927)&gt;0),"Matched", "")</f>
        <v>#REF!</v>
      </c>
      <c r="O1927" s="1" t="str">
        <f t="shared" si="104"/>
        <v/>
      </c>
      <c r="P1927" s="1" t="e">
        <f ca="1">IF(AND(O1927&lt;&gt; "", COUNTIF(SAP!#REF!,O1927)&gt;0),"Matched", "")</f>
        <v>#REF!</v>
      </c>
      <c r="Q1927" s="1" t="str">
        <f ca="1">IF(D1927="AC","Logic4"&amp;"_"&amp;TEXT(C1927,"dd.mm.yyyy") &amp;"_"&amp; 1612494.46,"")</f>
        <v>Logic4_13.02.2020_1612494.46</v>
      </c>
      <c r="R1927" s="1" t="e">
        <f ca="1">IF(AND(Q1927&lt;&gt; "", COUNTIF(SAP!#REF!,Q1927)&gt;0),"Matched", "")</f>
        <v>#REF!</v>
      </c>
    </row>
    <row r="1928" spans="1:20">
      <c r="A1928" s="9">
        <v>11563327</v>
      </c>
      <c r="B1928" s="10">
        <v>43874</v>
      </c>
      <c r="C1928" s="10">
        <v>43874</v>
      </c>
      <c r="D1928" s="11" t="s">
        <v>10</v>
      </c>
      <c r="E1928" s="11">
        <v>0</v>
      </c>
      <c r="F1928" s="11">
        <v>0</v>
      </c>
      <c r="G1928" s="11">
        <v>920</v>
      </c>
      <c r="H1928" s="11">
        <v>4280</v>
      </c>
      <c r="I1928" s="11" t="s">
        <v>11</v>
      </c>
      <c r="J1928" s="11" t="s">
        <v>12</v>
      </c>
      <c r="K1928" s="1" t="str">
        <f t="shared" si="102"/>
        <v/>
      </c>
      <c r="L1928" s="1" t="e">
        <f ca="1">IF(AND(K1928&lt;&gt; "", COUNTIF(SAP!#REF!,K1928)&gt;0),"Matched", "")</f>
        <v>#REF!</v>
      </c>
      <c r="M1928" s="1" t="str">
        <f t="shared" si="103"/>
        <v/>
      </c>
      <c r="N1928" s="1" t="e">
        <f ca="1">IF(AND(M1928&lt;&gt; "", COUNTIF(SAP!#REF!,M1928)&gt;0),"Matched", "")</f>
        <v>#REF!</v>
      </c>
      <c r="O1928" s="1" t="str">
        <f t="shared" si="104"/>
        <v/>
      </c>
      <c r="P1928" s="1" t="e">
        <f ca="1">IF(AND(O1928&lt;&gt; "", COUNTIF(SAP!#REF!,O1928)&gt;0),"Matched", "")</f>
        <v>#REF!</v>
      </c>
      <c r="Q1928" s="1" t="str">
        <f ca="1">IF(D1928="AC","Logic4"&amp;"_"&amp;TEXT(C1928,"dd.mm.yyyy") &amp;"_"&amp; 1612494.46,"")</f>
        <v>Logic4_13.02.2020_1612494.46</v>
      </c>
      <c r="R1928" s="1" t="e">
        <f ca="1">IF(AND(Q1928&lt;&gt; "", COUNTIF(SAP!#REF!,Q1928)&gt;0),"Matched", "")</f>
        <v>#REF!</v>
      </c>
    </row>
    <row r="1929" spans="1:20">
      <c r="A1929" s="13">
        <v>11563327</v>
      </c>
      <c r="B1929" s="14">
        <v>43874</v>
      </c>
      <c r="C1929" s="14">
        <v>43874</v>
      </c>
      <c r="D1929" s="15" t="s">
        <v>10</v>
      </c>
      <c r="E1929" s="15">
        <v>0</v>
      </c>
      <c r="F1929" s="15">
        <v>0</v>
      </c>
      <c r="G1929" s="15">
        <v>1087.2</v>
      </c>
      <c r="H1929" s="15">
        <v>5367.2</v>
      </c>
      <c r="I1929" s="15" t="s">
        <v>11</v>
      </c>
      <c r="J1929" s="15" t="s">
        <v>12</v>
      </c>
      <c r="K1929" s="1" t="str">
        <f t="shared" si="102"/>
        <v/>
      </c>
      <c r="L1929" s="1" t="e">
        <f ca="1">IF(AND(K1929&lt;&gt; "", COUNTIF(SAP!#REF!,K1929)&gt;0),"Matched", "")</f>
        <v>#REF!</v>
      </c>
      <c r="M1929" s="1" t="str">
        <f t="shared" si="103"/>
        <v/>
      </c>
      <c r="N1929" s="1" t="e">
        <f ca="1">IF(AND(M1929&lt;&gt; "", COUNTIF(SAP!#REF!,M1929)&gt;0),"Matched", "")</f>
        <v>#REF!</v>
      </c>
      <c r="O1929" s="1" t="str">
        <f t="shared" si="104"/>
        <v/>
      </c>
      <c r="P1929" s="1" t="e">
        <f ca="1">IF(AND(O1929&lt;&gt; "", COUNTIF(SAP!#REF!,O1929)&gt;0),"Matched", "")</f>
        <v>#REF!</v>
      </c>
      <c r="Q1929" s="1" t="str">
        <f ca="1">IF(D1929="AC","Logic4"&amp;"_"&amp;TEXT(C1929,"dd.mm.yyyy") &amp;"_"&amp; 1612494.46,"")</f>
        <v>Logic4_13.02.2020_1612494.46</v>
      </c>
      <c r="R1929" s="1" t="e">
        <f ca="1">IF(AND(Q1929&lt;&gt; "", COUNTIF(SAP!#REF!,Q1929)&gt;0),"Matched", "")</f>
        <v>#REF!</v>
      </c>
    </row>
    <row r="1930" spans="1:20">
      <c r="A1930" s="9">
        <v>11563327</v>
      </c>
      <c r="B1930" s="10">
        <v>43874</v>
      </c>
      <c r="C1930" s="10">
        <v>43874</v>
      </c>
      <c r="D1930" s="11" t="s">
        <v>10</v>
      </c>
      <c r="E1930" s="11">
        <v>0</v>
      </c>
      <c r="F1930" s="11">
        <v>0</v>
      </c>
      <c r="G1930" s="11">
        <v>1100</v>
      </c>
      <c r="H1930" s="11">
        <v>6467.2</v>
      </c>
      <c r="I1930" s="11" t="s">
        <v>11</v>
      </c>
      <c r="J1930" s="11" t="s">
        <v>12</v>
      </c>
      <c r="K1930" s="1" t="str">
        <f t="shared" si="102"/>
        <v/>
      </c>
      <c r="L1930" s="1" t="e">
        <f ca="1">IF(AND(K1930&lt;&gt; "", COUNTIF(SAP!#REF!,K1930)&gt;0),"Matched", "")</f>
        <v>#REF!</v>
      </c>
      <c r="M1930" s="1" t="str">
        <f t="shared" si="103"/>
        <v/>
      </c>
      <c r="N1930" s="1" t="e">
        <f ca="1">IF(AND(M1930&lt;&gt; "", COUNTIF(SAP!#REF!,M1930)&gt;0),"Matched", "")</f>
        <v>#REF!</v>
      </c>
      <c r="O1930" s="1" t="str">
        <f t="shared" si="104"/>
        <v/>
      </c>
      <c r="P1930" s="1" t="e">
        <f ca="1">IF(AND(O1930&lt;&gt; "", COUNTIF(SAP!#REF!,O1930)&gt;0),"Matched", "")</f>
        <v>#REF!</v>
      </c>
      <c r="Q1930" s="1" t="str">
        <f ca="1">IF(D1930="AC","Logic4"&amp;"_"&amp;TEXT(C1930,"dd.mm.yyyy") &amp;"_"&amp; 1612494.46,"")</f>
        <v>Logic4_13.02.2020_1612494.46</v>
      </c>
      <c r="R1930" s="1" t="e">
        <f ca="1">IF(AND(Q1930&lt;&gt; "", COUNTIF(SAP!#REF!,Q1930)&gt;0),"Matched", "")</f>
        <v>#REF!</v>
      </c>
    </row>
    <row r="1931" spans="1:20">
      <c r="A1931" s="13">
        <v>11563327</v>
      </c>
      <c r="B1931" s="14">
        <v>43874</v>
      </c>
      <c r="C1931" s="14">
        <v>43874</v>
      </c>
      <c r="D1931" s="15" t="s">
        <v>10</v>
      </c>
      <c r="E1931" s="15">
        <v>0</v>
      </c>
      <c r="F1931" s="15">
        <v>0</v>
      </c>
      <c r="G1931" s="15">
        <v>1100</v>
      </c>
      <c r="H1931" s="15">
        <v>7567.2</v>
      </c>
      <c r="I1931" s="15" t="s">
        <v>11</v>
      </c>
      <c r="J1931" s="15" t="s">
        <v>12</v>
      </c>
      <c r="K1931" s="1" t="str">
        <f t="shared" si="102"/>
        <v/>
      </c>
      <c r="L1931" s="1" t="e">
        <f ca="1">IF(AND(K1931&lt;&gt; "", COUNTIF(SAP!#REF!,K1931)&gt;0),"Matched", "")</f>
        <v>#REF!</v>
      </c>
      <c r="M1931" s="1" t="str">
        <f t="shared" si="103"/>
        <v/>
      </c>
      <c r="N1931" s="1" t="e">
        <f ca="1">IF(AND(M1931&lt;&gt; "", COUNTIF(SAP!#REF!,M1931)&gt;0),"Matched", "")</f>
        <v>#REF!</v>
      </c>
      <c r="O1931" s="1" t="str">
        <f t="shared" si="104"/>
        <v/>
      </c>
      <c r="P1931" s="1" t="e">
        <f ca="1">IF(AND(O1931&lt;&gt; "", COUNTIF(SAP!#REF!,O1931)&gt;0),"Matched", "")</f>
        <v>#REF!</v>
      </c>
      <c r="Q1931" s="1" t="str">
        <f ca="1">IF(D1931="AC","Logic4"&amp;"_"&amp;TEXT(C1931,"dd.mm.yyyy") &amp;"_"&amp; 1612494.46,"")</f>
        <v>Logic4_13.02.2020_1612494.46</v>
      </c>
      <c r="R1931" s="1" t="e">
        <f ca="1">IF(AND(Q1931&lt;&gt; "", COUNTIF(SAP!#REF!,Q1931)&gt;0),"Matched", "")</f>
        <v>#REF!</v>
      </c>
    </row>
    <row r="1932" spans="1:20">
      <c r="A1932" s="9">
        <v>11563327</v>
      </c>
      <c r="B1932" s="10">
        <v>43874</v>
      </c>
      <c r="C1932" s="10">
        <v>43874</v>
      </c>
      <c r="D1932" s="11" t="s">
        <v>10</v>
      </c>
      <c r="E1932" s="11">
        <v>0</v>
      </c>
      <c r="F1932" s="11">
        <v>0</v>
      </c>
      <c r="G1932" s="11">
        <v>1330</v>
      </c>
      <c r="H1932" s="11">
        <v>8897.2000000000007</v>
      </c>
      <c r="I1932" s="11" t="s">
        <v>11</v>
      </c>
      <c r="J1932" s="11" t="s">
        <v>12</v>
      </c>
      <c r="K1932" s="1" t="str">
        <f t="shared" si="102"/>
        <v/>
      </c>
      <c r="L1932" s="1" t="e">
        <f ca="1">IF(AND(K1932&lt;&gt; "", COUNTIF(SAP!#REF!,K1932)&gt;0),"Matched", "")</f>
        <v>#REF!</v>
      </c>
      <c r="M1932" s="1" t="str">
        <f t="shared" si="103"/>
        <v/>
      </c>
      <c r="N1932" s="1" t="e">
        <f ca="1">IF(AND(M1932&lt;&gt; "", COUNTIF(SAP!#REF!,M1932)&gt;0),"Matched", "")</f>
        <v>#REF!</v>
      </c>
      <c r="O1932" s="1" t="str">
        <f t="shared" si="104"/>
        <v/>
      </c>
      <c r="P1932" s="1" t="e">
        <f ca="1">IF(AND(O1932&lt;&gt; "", COUNTIF(SAP!#REF!,O1932)&gt;0),"Matched", "")</f>
        <v>#REF!</v>
      </c>
      <c r="Q1932" s="1" t="str">
        <f ca="1">IF(D1932="AC","Logic4"&amp;"_"&amp;TEXT(C1932,"dd.mm.yyyy") &amp;"_"&amp; 1612494.46,"")</f>
        <v>Logic4_13.02.2020_1612494.46</v>
      </c>
      <c r="R1932" s="1" t="e">
        <f ca="1">IF(AND(Q1932&lt;&gt; "", COUNTIF(SAP!#REF!,Q1932)&gt;0),"Matched", "")</f>
        <v>#REF!</v>
      </c>
    </row>
    <row r="1933" spans="1:20">
      <c r="A1933" s="13">
        <v>11563327</v>
      </c>
      <c r="B1933" s="14">
        <v>43874</v>
      </c>
      <c r="C1933" s="14">
        <v>43874</v>
      </c>
      <c r="D1933" s="15" t="s">
        <v>10</v>
      </c>
      <c r="E1933" s="15">
        <v>0</v>
      </c>
      <c r="F1933" s="15">
        <v>0</v>
      </c>
      <c r="G1933" s="15">
        <v>1380</v>
      </c>
      <c r="H1933" s="15">
        <v>10277.200000000001</v>
      </c>
      <c r="I1933" s="15" t="s">
        <v>11</v>
      </c>
      <c r="J1933" s="15" t="s">
        <v>12</v>
      </c>
      <c r="K1933" s="1" t="str">
        <f t="shared" si="102"/>
        <v/>
      </c>
      <c r="L1933" s="1" t="e">
        <f ca="1">IF(AND(K1933&lt;&gt; "", COUNTIF(SAP!#REF!,K1933)&gt;0),"Matched", "")</f>
        <v>#REF!</v>
      </c>
      <c r="M1933" s="1" t="str">
        <f t="shared" si="103"/>
        <v/>
      </c>
      <c r="N1933" s="1" t="e">
        <f ca="1">IF(AND(M1933&lt;&gt; "", COUNTIF(SAP!#REF!,M1933)&gt;0),"Matched", "")</f>
        <v>#REF!</v>
      </c>
      <c r="O1933" s="1" t="str">
        <f t="shared" si="104"/>
        <v/>
      </c>
      <c r="P1933" s="1" t="e">
        <f ca="1">IF(AND(O1933&lt;&gt; "", COUNTIF(SAP!#REF!,O1933)&gt;0),"Matched", "")</f>
        <v>#REF!</v>
      </c>
      <c r="Q1933" s="1" t="str">
        <f ca="1">IF(D1933="AC","Logic4"&amp;"_"&amp;TEXT(C1933,"dd.mm.yyyy") &amp;"_"&amp; 1612494.46,"")</f>
        <v>Logic4_13.02.2020_1612494.46</v>
      </c>
      <c r="R1933" s="1" t="e">
        <f ca="1">IF(AND(Q1933&lt;&gt; "", COUNTIF(SAP!#REF!,Q1933)&gt;0),"Matched", "")</f>
        <v>#REF!</v>
      </c>
    </row>
    <row r="1934" spans="1:20">
      <c r="A1934" s="9">
        <v>11563327</v>
      </c>
      <c r="B1934" s="10">
        <v>43874</v>
      </c>
      <c r="C1934" s="10">
        <v>43874</v>
      </c>
      <c r="D1934" s="11" t="s">
        <v>10</v>
      </c>
      <c r="E1934" s="11">
        <v>0</v>
      </c>
      <c r="F1934" s="11">
        <v>0</v>
      </c>
      <c r="G1934" s="11">
        <v>1520</v>
      </c>
      <c r="H1934" s="11">
        <v>11797.2</v>
      </c>
      <c r="I1934" s="11" t="s">
        <v>11</v>
      </c>
      <c r="J1934" s="11" t="s">
        <v>12</v>
      </c>
      <c r="K1934" s="1" t="str">
        <f t="shared" si="102"/>
        <v/>
      </c>
      <c r="L1934" s="1" t="e">
        <f ca="1">IF(AND(K1934&lt;&gt; "", COUNTIF(SAP!#REF!,K1934)&gt;0),"Matched", "")</f>
        <v>#REF!</v>
      </c>
      <c r="M1934" s="1" t="str">
        <f t="shared" si="103"/>
        <v/>
      </c>
      <c r="N1934" s="1" t="e">
        <f ca="1">IF(AND(M1934&lt;&gt; "", COUNTIF(SAP!#REF!,M1934)&gt;0),"Matched", "")</f>
        <v>#REF!</v>
      </c>
      <c r="O1934" s="1" t="str">
        <f t="shared" si="104"/>
        <v/>
      </c>
      <c r="P1934" s="1" t="e">
        <f ca="1">IF(AND(O1934&lt;&gt; "", COUNTIF(SAP!#REF!,O1934)&gt;0),"Matched", "")</f>
        <v>#REF!</v>
      </c>
      <c r="Q1934" s="1" t="str">
        <f ca="1">IF(D1934="AC","Logic4"&amp;"_"&amp;TEXT(C1934,"dd.mm.yyyy") &amp;"_"&amp; 1612494.46,"")</f>
        <v>Logic4_13.02.2020_1612494.46</v>
      </c>
      <c r="R1934" s="1" t="e">
        <f ca="1">IF(AND(Q1934&lt;&gt; "", COUNTIF(SAP!#REF!,Q1934)&gt;0),"Matched", "")</f>
        <v>#REF!</v>
      </c>
    </row>
    <row r="1935" spans="1:20">
      <c r="A1935" s="13">
        <v>11563327</v>
      </c>
      <c r="B1935" s="14">
        <v>43874</v>
      </c>
      <c r="C1935" s="14">
        <v>43874</v>
      </c>
      <c r="D1935" s="15" t="s">
        <v>10</v>
      </c>
      <c r="E1935" s="15">
        <v>0</v>
      </c>
      <c r="F1935" s="15">
        <v>0</v>
      </c>
      <c r="G1935" s="15">
        <v>1800</v>
      </c>
      <c r="H1935" s="15">
        <v>13597.2</v>
      </c>
      <c r="I1935" s="15" t="s">
        <v>11</v>
      </c>
      <c r="J1935" s="15" t="s">
        <v>12</v>
      </c>
      <c r="K1935" s="1" t="str">
        <f t="shared" si="102"/>
        <v/>
      </c>
      <c r="L1935" s="1" t="e">
        <f ca="1">IF(AND(K1935&lt;&gt; "", COUNTIF(SAP!#REF!,K1935)&gt;0),"Matched", "")</f>
        <v>#REF!</v>
      </c>
      <c r="M1935" s="1" t="str">
        <f t="shared" si="103"/>
        <v/>
      </c>
      <c r="N1935" s="1" t="e">
        <f ca="1">IF(AND(M1935&lt;&gt; "", COUNTIF(SAP!#REF!,M1935)&gt;0),"Matched", "")</f>
        <v>#REF!</v>
      </c>
      <c r="O1935" s="1" t="str">
        <f t="shared" si="104"/>
        <v/>
      </c>
      <c r="P1935" s="1" t="e">
        <f ca="1">IF(AND(O1935&lt;&gt; "", COUNTIF(SAP!#REF!,O1935)&gt;0),"Matched", "")</f>
        <v>#REF!</v>
      </c>
      <c r="Q1935" s="1" t="str">
        <f ca="1">IF(D1935="AC","Logic4"&amp;"_"&amp;TEXT(C1935,"dd.mm.yyyy") &amp;"_"&amp; 1612494.46,"")</f>
        <v>Logic4_13.02.2020_1612494.46</v>
      </c>
      <c r="R1935" s="1" t="e">
        <f ca="1">IF(AND(Q1935&lt;&gt; "", COUNTIF(SAP!#REF!,Q1935)&gt;0),"Matched", "")</f>
        <v>#REF!</v>
      </c>
    </row>
    <row r="1936" spans="1:20">
      <c r="A1936" s="9">
        <v>11563327</v>
      </c>
      <c r="B1936" s="10">
        <v>43874</v>
      </c>
      <c r="C1936" s="10">
        <v>43874</v>
      </c>
      <c r="D1936" s="11" t="s">
        <v>10</v>
      </c>
      <c r="E1936" s="11">
        <v>0</v>
      </c>
      <c r="F1936" s="11">
        <v>0</v>
      </c>
      <c r="G1936" s="11">
        <v>1901.6</v>
      </c>
      <c r="H1936" s="11">
        <v>15498.8</v>
      </c>
      <c r="I1936" s="11" t="s">
        <v>11</v>
      </c>
      <c r="J1936" s="11" t="s">
        <v>12</v>
      </c>
      <c r="K1936" s="1" t="str">
        <f t="shared" si="102"/>
        <v/>
      </c>
      <c r="L1936" s="1" t="e">
        <f ca="1">IF(AND(K1936&lt;&gt; "", COUNTIF(SAP!#REF!,K1936)&gt;0),"Matched", "")</f>
        <v>#REF!</v>
      </c>
      <c r="M1936" s="1" t="str">
        <f t="shared" si="103"/>
        <v/>
      </c>
      <c r="N1936" s="1" t="e">
        <f ca="1">IF(AND(M1936&lt;&gt; "", COUNTIF(SAP!#REF!,M1936)&gt;0),"Matched", "")</f>
        <v>#REF!</v>
      </c>
      <c r="O1936" s="1" t="str">
        <f t="shared" si="104"/>
        <v/>
      </c>
      <c r="P1936" s="1" t="e">
        <f ca="1">IF(AND(O1936&lt;&gt; "", COUNTIF(SAP!#REF!,O1936)&gt;0),"Matched", "")</f>
        <v>#REF!</v>
      </c>
      <c r="Q1936" s="1" t="str">
        <f ca="1">IF(D1936="AC","Logic4"&amp;"_"&amp;TEXT(C1936,"dd.mm.yyyy") &amp;"_"&amp; 1612494.46,"")</f>
        <v>Logic4_13.02.2020_1612494.46</v>
      </c>
      <c r="R1936" s="1" t="e">
        <f ca="1">IF(AND(Q1936&lt;&gt; "", COUNTIF(SAP!#REF!,Q1936)&gt;0),"Matched", "")</f>
        <v>#REF!</v>
      </c>
    </row>
    <row r="1937" spans="1:18">
      <c r="A1937" s="13">
        <v>11563327</v>
      </c>
      <c r="B1937" s="14">
        <v>43874</v>
      </c>
      <c r="C1937" s="14">
        <v>43874</v>
      </c>
      <c r="D1937" s="15" t="s">
        <v>10</v>
      </c>
      <c r="E1937" s="15">
        <v>0</v>
      </c>
      <c r="F1937" s="15">
        <v>0</v>
      </c>
      <c r="G1937" s="15">
        <v>1983</v>
      </c>
      <c r="H1937" s="15">
        <v>17481.8</v>
      </c>
      <c r="I1937" s="15" t="s">
        <v>11</v>
      </c>
      <c r="J1937" s="15" t="s">
        <v>12</v>
      </c>
      <c r="K1937" s="1" t="str">
        <f t="shared" si="102"/>
        <v/>
      </c>
      <c r="L1937" s="1" t="e">
        <f ca="1">IF(AND(K1937&lt;&gt; "", COUNTIF(SAP!#REF!,K1937)&gt;0),"Matched", "")</f>
        <v>#REF!</v>
      </c>
      <c r="M1937" s="1" t="str">
        <f t="shared" si="103"/>
        <v/>
      </c>
      <c r="N1937" s="1" t="e">
        <f ca="1">IF(AND(M1937&lt;&gt; "", COUNTIF(SAP!#REF!,M1937)&gt;0),"Matched", "")</f>
        <v>#REF!</v>
      </c>
      <c r="O1937" s="1" t="str">
        <f t="shared" si="104"/>
        <v/>
      </c>
      <c r="P1937" s="1" t="e">
        <f ca="1">IF(AND(O1937&lt;&gt; "", COUNTIF(SAP!#REF!,O1937)&gt;0),"Matched", "")</f>
        <v>#REF!</v>
      </c>
      <c r="Q1937" s="1" t="str">
        <f ca="1">IF(D1937="AC","Logic4"&amp;"_"&amp;TEXT(C1937,"dd.mm.yyyy") &amp;"_"&amp; 1612494.46,"")</f>
        <v>Logic4_13.02.2020_1612494.46</v>
      </c>
      <c r="R1937" s="1" t="e">
        <f ca="1">IF(AND(Q1937&lt;&gt; "", COUNTIF(SAP!#REF!,Q1937)&gt;0),"Matched", "")</f>
        <v>#REF!</v>
      </c>
    </row>
    <row r="1938" spans="1:18">
      <c r="A1938" s="9">
        <v>11563327</v>
      </c>
      <c r="B1938" s="10">
        <v>43874</v>
      </c>
      <c r="C1938" s="10">
        <v>43874</v>
      </c>
      <c r="D1938" s="11" t="s">
        <v>10</v>
      </c>
      <c r="E1938" s="11">
        <v>0</v>
      </c>
      <c r="F1938" s="11">
        <v>0</v>
      </c>
      <c r="G1938" s="11">
        <v>2000</v>
      </c>
      <c r="H1938" s="11">
        <v>19481.8</v>
      </c>
      <c r="I1938" s="11" t="s">
        <v>11</v>
      </c>
      <c r="J1938" s="11" t="s">
        <v>12</v>
      </c>
      <c r="K1938" s="1" t="str">
        <f t="shared" si="102"/>
        <v/>
      </c>
      <c r="L1938" s="1" t="e">
        <f ca="1">IF(AND(K1938&lt;&gt; "", COUNTIF(SAP!#REF!,K1938)&gt;0),"Matched", "")</f>
        <v>#REF!</v>
      </c>
      <c r="M1938" s="1" t="str">
        <f t="shared" si="103"/>
        <v/>
      </c>
      <c r="N1938" s="1" t="e">
        <f ca="1">IF(AND(M1938&lt;&gt; "", COUNTIF(SAP!#REF!,M1938)&gt;0),"Matched", "")</f>
        <v>#REF!</v>
      </c>
      <c r="O1938" s="1" t="str">
        <f t="shared" si="104"/>
        <v/>
      </c>
      <c r="P1938" s="1" t="e">
        <f ca="1">IF(AND(O1938&lt;&gt; "", COUNTIF(SAP!#REF!,O1938)&gt;0),"Matched", "")</f>
        <v>#REF!</v>
      </c>
      <c r="Q1938" s="1" t="str">
        <f ca="1">IF(D1938="AC","Logic4"&amp;"_"&amp;TEXT(C1938,"dd.mm.yyyy") &amp;"_"&amp; 1612494.46,"")</f>
        <v>Logic4_13.02.2020_1612494.46</v>
      </c>
      <c r="R1938" s="1" t="e">
        <f ca="1">IF(AND(Q1938&lt;&gt; "", COUNTIF(SAP!#REF!,Q1938)&gt;0),"Matched", "")</f>
        <v>#REF!</v>
      </c>
    </row>
    <row r="1939" spans="1:18">
      <c r="A1939" s="13">
        <v>11563327</v>
      </c>
      <c r="B1939" s="14">
        <v>43874</v>
      </c>
      <c r="C1939" s="14">
        <v>43874</v>
      </c>
      <c r="D1939" s="15" t="s">
        <v>10</v>
      </c>
      <c r="E1939" s="15">
        <v>0</v>
      </c>
      <c r="F1939" s="15">
        <v>0</v>
      </c>
      <c r="G1939" s="15">
        <v>2166.6999999999998</v>
      </c>
      <c r="H1939" s="15">
        <v>21648.5</v>
      </c>
      <c r="I1939" s="15" t="s">
        <v>11</v>
      </c>
      <c r="J1939" s="15" t="s">
        <v>12</v>
      </c>
      <c r="K1939" s="1" t="str">
        <f t="shared" si="102"/>
        <v/>
      </c>
      <c r="L1939" s="1" t="e">
        <f ca="1">IF(AND(K1939&lt;&gt; "", COUNTIF(SAP!#REF!,K1939)&gt;0),"Matched", "")</f>
        <v>#REF!</v>
      </c>
      <c r="M1939" s="1" t="str">
        <f t="shared" si="103"/>
        <v/>
      </c>
      <c r="N1939" s="1" t="e">
        <f ca="1">IF(AND(M1939&lt;&gt; "", COUNTIF(SAP!#REF!,M1939)&gt;0),"Matched", "")</f>
        <v>#REF!</v>
      </c>
      <c r="O1939" s="1" t="str">
        <f t="shared" si="104"/>
        <v/>
      </c>
      <c r="P1939" s="1" t="e">
        <f ca="1">IF(AND(O1939&lt;&gt; "", COUNTIF(SAP!#REF!,O1939)&gt;0),"Matched", "")</f>
        <v>#REF!</v>
      </c>
      <c r="Q1939" s="1" t="str">
        <f ca="1">IF(D1939="AC","Logic4"&amp;"_"&amp;TEXT(C1939,"dd.mm.yyyy") &amp;"_"&amp; 1612494.46,"")</f>
        <v>Logic4_13.02.2020_1612494.46</v>
      </c>
      <c r="R1939" s="1" t="e">
        <f ca="1">IF(AND(Q1939&lt;&gt; "", COUNTIF(SAP!#REF!,Q1939)&gt;0),"Matched", "")</f>
        <v>#REF!</v>
      </c>
    </row>
    <row r="1940" spans="1:18">
      <c r="A1940" s="9">
        <v>11563327</v>
      </c>
      <c r="B1940" s="10">
        <v>43874</v>
      </c>
      <c r="C1940" s="10">
        <v>43874</v>
      </c>
      <c r="D1940" s="11" t="s">
        <v>10</v>
      </c>
      <c r="E1940" s="11">
        <v>0</v>
      </c>
      <c r="F1940" s="11">
        <v>0</v>
      </c>
      <c r="G1940" s="11">
        <v>2200</v>
      </c>
      <c r="H1940" s="11">
        <v>23848.5</v>
      </c>
      <c r="I1940" s="11" t="s">
        <v>11</v>
      </c>
      <c r="J1940" s="11" t="s">
        <v>12</v>
      </c>
      <c r="K1940" s="1" t="str">
        <f t="shared" si="102"/>
        <v/>
      </c>
      <c r="L1940" s="1" t="e">
        <f ca="1">IF(AND(K1940&lt;&gt; "", COUNTIF(SAP!#REF!,K1940)&gt;0),"Matched", "")</f>
        <v>#REF!</v>
      </c>
      <c r="M1940" s="1" t="str">
        <f t="shared" si="103"/>
        <v/>
      </c>
      <c r="N1940" s="1" t="e">
        <f ca="1">IF(AND(M1940&lt;&gt; "", COUNTIF(SAP!#REF!,M1940)&gt;0),"Matched", "")</f>
        <v>#REF!</v>
      </c>
      <c r="O1940" s="1" t="str">
        <f t="shared" si="104"/>
        <v/>
      </c>
      <c r="P1940" s="1" t="e">
        <f ca="1">IF(AND(O1940&lt;&gt; "", COUNTIF(SAP!#REF!,O1940)&gt;0),"Matched", "")</f>
        <v>#REF!</v>
      </c>
      <c r="Q1940" s="1" t="str">
        <f ca="1">IF(D1940="AC","Logic4"&amp;"_"&amp;TEXT(C1940,"dd.mm.yyyy") &amp;"_"&amp; 1612494.46,"")</f>
        <v>Logic4_13.02.2020_1612494.46</v>
      </c>
      <c r="R1940" s="1" t="e">
        <f ca="1">IF(AND(Q1940&lt;&gt; "", COUNTIF(SAP!#REF!,Q1940)&gt;0),"Matched", "")</f>
        <v>#REF!</v>
      </c>
    </row>
    <row r="1941" spans="1:18">
      <c r="A1941" s="13">
        <v>11563327</v>
      </c>
      <c r="B1941" s="14">
        <v>43874</v>
      </c>
      <c r="C1941" s="14">
        <v>43874</v>
      </c>
      <c r="D1941" s="15" t="s">
        <v>10</v>
      </c>
      <c r="E1941" s="15">
        <v>0</v>
      </c>
      <c r="F1941" s="15">
        <v>0</v>
      </c>
      <c r="G1941" s="15">
        <v>2200.1999999999998</v>
      </c>
      <c r="H1941" s="15">
        <v>26048.7</v>
      </c>
      <c r="I1941" s="15" t="s">
        <v>11</v>
      </c>
      <c r="J1941" s="15" t="s">
        <v>12</v>
      </c>
      <c r="K1941" s="1" t="str">
        <f t="shared" si="102"/>
        <v/>
      </c>
      <c r="L1941" s="1" t="e">
        <f ca="1">IF(AND(K1941&lt;&gt; "", COUNTIF(SAP!#REF!,K1941)&gt;0),"Matched", "")</f>
        <v>#REF!</v>
      </c>
      <c r="M1941" s="1" t="str">
        <f t="shared" si="103"/>
        <v/>
      </c>
      <c r="N1941" s="1" t="e">
        <f ca="1">IF(AND(M1941&lt;&gt; "", COUNTIF(SAP!#REF!,M1941)&gt;0),"Matched", "")</f>
        <v>#REF!</v>
      </c>
      <c r="O1941" s="1" t="str">
        <f t="shared" si="104"/>
        <v/>
      </c>
      <c r="P1941" s="1" t="e">
        <f ca="1">IF(AND(O1941&lt;&gt; "", COUNTIF(SAP!#REF!,O1941)&gt;0),"Matched", "")</f>
        <v>#REF!</v>
      </c>
      <c r="Q1941" s="1" t="str">
        <f ca="1">IF(D1941="AC","Logic4"&amp;"_"&amp;TEXT(C1941,"dd.mm.yyyy") &amp;"_"&amp; 1612494.46,"")</f>
        <v>Logic4_13.02.2020_1612494.46</v>
      </c>
      <c r="R1941" s="1" t="e">
        <f ca="1">IF(AND(Q1941&lt;&gt; "", COUNTIF(SAP!#REF!,Q1941)&gt;0),"Matched", "")</f>
        <v>#REF!</v>
      </c>
    </row>
    <row r="1942" spans="1:18">
      <c r="A1942" s="9">
        <v>11563327</v>
      </c>
      <c r="B1942" s="10">
        <v>43874</v>
      </c>
      <c r="C1942" s="10">
        <v>43874</v>
      </c>
      <c r="D1942" s="11" t="s">
        <v>10</v>
      </c>
      <c r="E1942" s="11">
        <v>0</v>
      </c>
      <c r="F1942" s="11">
        <v>0</v>
      </c>
      <c r="G1942" s="11">
        <v>2234.6</v>
      </c>
      <c r="H1942" s="11">
        <v>28283.3</v>
      </c>
      <c r="I1942" s="11" t="s">
        <v>11</v>
      </c>
      <c r="J1942" s="11" t="s">
        <v>12</v>
      </c>
      <c r="K1942" s="1" t="str">
        <f t="shared" si="102"/>
        <v/>
      </c>
      <c r="L1942" s="1" t="e">
        <f ca="1">IF(AND(K1942&lt;&gt; "", COUNTIF(SAP!#REF!,K1942)&gt;0),"Matched", "")</f>
        <v>#REF!</v>
      </c>
      <c r="M1942" s="1" t="str">
        <f t="shared" si="103"/>
        <v/>
      </c>
      <c r="N1942" s="1" t="e">
        <f ca="1">IF(AND(M1942&lt;&gt; "", COUNTIF(SAP!#REF!,M1942)&gt;0),"Matched", "")</f>
        <v>#REF!</v>
      </c>
      <c r="O1942" s="1" t="str">
        <f t="shared" si="104"/>
        <v/>
      </c>
      <c r="P1942" s="1" t="e">
        <f ca="1">IF(AND(O1942&lt;&gt; "", COUNTIF(SAP!#REF!,O1942)&gt;0),"Matched", "")</f>
        <v>#REF!</v>
      </c>
      <c r="Q1942" s="1" t="str">
        <f ca="1">IF(D1942="AC","Logic4"&amp;"_"&amp;TEXT(C1942,"dd.mm.yyyy") &amp;"_"&amp; 1612494.46,"")</f>
        <v>Logic4_13.02.2020_1612494.46</v>
      </c>
      <c r="R1942" s="1" t="e">
        <f ca="1">IF(AND(Q1942&lt;&gt; "", COUNTIF(SAP!#REF!,Q1942)&gt;0),"Matched", "")</f>
        <v>#REF!</v>
      </c>
    </row>
    <row r="1943" spans="1:18">
      <c r="A1943" s="13">
        <v>11563327</v>
      </c>
      <c r="B1943" s="14">
        <v>43874</v>
      </c>
      <c r="C1943" s="14">
        <v>43874</v>
      </c>
      <c r="D1943" s="15" t="s">
        <v>10</v>
      </c>
      <c r="E1943" s="15">
        <v>0</v>
      </c>
      <c r="F1943" s="15">
        <v>0</v>
      </c>
      <c r="G1943" s="15">
        <v>2260</v>
      </c>
      <c r="H1943" s="15">
        <v>30543.3</v>
      </c>
      <c r="I1943" s="15" t="s">
        <v>11</v>
      </c>
      <c r="J1943" s="15" t="s">
        <v>12</v>
      </c>
      <c r="K1943" s="1" t="str">
        <f t="shared" si="102"/>
        <v/>
      </c>
      <c r="L1943" s="1" t="e">
        <f ca="1">IF(AND(K1943&lt;&gt; "", COUNTIF(SAP!#REF!,K1943)&gt;0),"Matched", "")</f>
        <v>#REF!</v>
      </c>
      <c r="M1943" s="1" t="str">
        <f t="shared" si="103"/>
        <v/>
      </c>
      <c r="N1943" s="1" t="e">
        <f ca="1">IF(AND(M1943&lt;&gt; "", COUNTIF(SAP!#REF!,M1943)&gt;0),"Matched", "")</f>
        <v>#REF!</v>
      </c>
      <c r="O1943" s="1" t="str">
        <f t="shared" si="104"/>
        <v/>
      </c>
      <c r="P1943" s="1" t="e">
        <f ca="1">IF(AND(O1943&lt;&gt; "", COUNTIF(SAP!#REF!,O1943)&gt;0),"Matched", "")</f>
        <v>#REF!</v>
      </c>
      <c r="Q1943" s="1" t="str">
        <f ca="1">IF(D1943="AC","Logic4"&amp;"_"&amp;TEXT(C1943,"dd.mm.yyyy") &amp;"_"&amp; 1612494.46,"")</f>
        <v>Logic4_13.02.2020_1612494.46</v>
      </c>
      <c r="R1943" s="1" t="e">
        <f ca="1">IF(AND(Q1943&lt;&gt; "", COUNTIF(SAP!#REF!,Q1943)&gt;0),"Matched", "")</f>
        <v>#REF!</v>
      </c>
    </row>
    <row r="1944" spans="1:18">
      <c r="A1944" s="9">
        <v>11563327</v>
      </c>
      <c r="B1944" s="10">
        <v>43874</v>
      </c>
      <c r="C1944" s="10">
        <v>43874</v>
      </c>
      <c r="D1944" s="11" t="s">
        <v>10</v>
      </c>
      <c r="E1944" s="11">
        <v>0</v>
      </c>
      <c r="F1944" s="11">
        <v>0</v>
      </c>
      <c r="G1944" s="11">
        <v>2368.1999999999998</v>
      </c>
      <c r="H1944" s="11">
        <v>32911.5</v>
      </c>
      <c r="I1944" s="11" t="s">
        <v>11</v>
      </c>
      <c r="J1944" s="11" t="s">
        <v>12</v>
      </c>
      <c r="K1944" s="1" t="str">
        <f t="shared" si="102"/>
        <v/>
      </c>
      <c r="L1944" s="1" t="e">
        <f ca="1">IF(AND(K1944&lt;&gt; "", COUNTIF(SAP!#REF!,K1944)&gt;0),"Matched", "")</f>
        <v>#REF!</v>
      </c>
      <c r="M1944" s="1" t="str">
        <f t="shared" si="103"/>
        <v/>
      </c>
      <c r="N1944" s="1" t="e">
        <f ca="1">IF(AND(M1944&lt;&gt; "", COUNTIF(SAP!#REF!,M1944)&gt;0),"Matched", "")</f>
        <v>#REF!</v>
      </c>
      <c r="O1944" s="1" t="str">
        <f t="shared" si="104"/>
        <v/>
      </c>
      <c r="P1944" s="1" t="e">
        <f ca="1">IF(AND(O1944&lt;&gt; "", COUNTIF(SAP!#REF!,O1944)&gt;0),"Matched", "")</f>
        <v>#REF!</v>
      </c>
      <c r="Q1944" s="1" t="str">
        <f ca="1">IF(D1944="AC","Logic4"&amp;"_"&amp;TEXT(C1944,"dd.mm.yyyy") &amp;"_"&amp; 1612494.46,"")</f>
        <v>Logic4_13.02.2020_1612494.46</v>
      </c>
      <c r="R1944" s="1" t="e">
        <f ca="1">IF(AND(Q1944&lt;&gt; "", COUNTIF(SAP!#REF!,Q1944)&gt;0),"Matched", "")</f>
        <v>#REF!</v>
      </c>
    </row>
    <row r="1945" spans="1:18">
      <c r="A1945" s="13">
        <v>11563327</v>
      </c>
      <c r="B1945" s="14">
        <v>43874</v>
      </c>
      <c r="C1945" s="14">
        <v>43874</v>
      </c>
      <c r="D1945" s="15" t="s">
        <v>10</v>
      </c>
      <c r="E1945" s="15">
        <v>0</v>
      </c>
      <c r="F1945" s="15">
        <v>0</v>
      </c>
      <c r="G1945" s="15">
        <v>2400</v>
      </c>
      <c r="H1945" s="15">
        <v>35311.5</v>
      </c>
      <c r="I1945" s="15" t="s">
        <v>11</v>
      </c>
      <c r="J1945" s="15" t="s">
        <v>12</v>
      </c>
      <c r="K1945" s="1" t="str">
        <f t="shared" si="102"/>
        <v/>
      </c>
      <c r="L1945" s="1" t="e">
        <f ca="1">IF(AND(K1945&lt;&gt; "", COUNTIF(SAP!#REF!,K1945)&gt;0),"Matched", "")</f>
        <v>#REF!</v>
      </c>
      <c r="M1945" s="1" t="str">
        <f t="shared" si="103"/>
        <v/>
      </c>
      <c r="N1945" s="1" t="e">
        <f ca="1">IF(AND(M1945&lt;&gt; "", COUNTIF(SAP!#REF!,M1945)&gt;0),"Matched", "")</f>
        <v>#REF!</v>
      </c>
      <c r="O1945" s="1" t="str">
        <f t="shared" si="104"/>
        <v/>
      </c>
      <c r="P1945" s="1" t="e">
        <f ca="1">IF(AND(O1945&lt;&gt; "", COUNTIF(SAP!#REF!,O1945)&gt;0),"Matched", "")</f>
        <v>#REF!</v>
      </c>
      <c r="Q1945" s="1" t="str">
        <f ca="1">IF(D1945="AC","Logic4"&amp;"_"&amp;TEXT(C1945,"dd.mm.yyyy") &amp;"_"&amp; 1612494.46,"")</f>
        <v>Logic4_13.02.2020_1612494.46</v>
      </c>
      <c r="R1945" s="1" t="e">
        <f ca="1">IF(AND(Q1945&lt;&gt; "", COUNTIF(SAP!#REF!,Q1945)&gt;0),"Matched", "")</f>
        <v>#REF!</v>
      </c>
    </row>
    <row r="1946" spans="1:18">
      <c r="A1946" s="9">
        <v>11563327</v>
      </c>
      <c r="B1946" s="10">
        <v>43874</v>
      </c>
      <c r="C1946" s="10">
        <v>43874</v>
      </c>
      <c r="D1946" s="11" t="s">
        <v>10</v>
      </c>
      <c r="E1946" s="11">
        <v>0</v>
      </c>
      <c r="F1946" s="11">
        <v>0</v>
      </c>
      <c r="G1946" s="11">
        <v>2410</v>
      </c>
      <c r="H1946" s="11">
        <v>37721.5</v>
      </c>
      <c r="I1946" s="11" t="s">
        <v>11</v>
      </c>
      <c r="J1946" s="11" t="s">
        <v>12</v>
      </c>
      <c r="K1946" s="1" t="str">
        <f t="shared" si="102"/>
        <v/>
      </c>
      <c r="L1946" s="1" t="e">
        <f ca="1">IF(AND(K1946&lt;&gt; "", COUNTIF(SAP!#REF!,K1946)&gt;0),"Matched", "")</f>
        <v>#REF!</v>
      </c>
      <c r="M1946" s="1" t="str">
        <f t="shared" si="103"/>
        <v/>
      </c>
      <c r="N1946" s="1" t="e">
        <f ca="1">IF(AND(M1946&lt;&gt; "", COUNTIF(SAP!#REF!,M1946)&gt;0),"Matched", "")</f>
        <v>#REF!</v>
      </c>
      <c r="O1946" s="1" t="str">
        <f t="shared" si="104"/>
        <v/>
      </c>
      <c r="P1946" s="1" t="e">
        <f ca="1">IF(AND(O1946&lt;&gt; "", COUNTIF(SAP!#REF!,O1946)&gt;0),"Matched", "")</f>
        <v>#REF!</v>
      </c>
      <c r="Q1946" s="1" t="str">
        <f ca="1">IF(D1946="AC","Logic4"&amp;"_"&amp;TEXT(C1946,"dd.mm.yyyy") &amp;"_"&amp; 1612494.46,"")</f>
        <v>Logic4_13.02.2020_1612494.46</v>
      </c>
      <c r="R1946" s="1" t="e">
        <f ca="1">IF(AND(Q1946&lt;&gt; "", COUNTIF(SAP!#REF!,Q1946)&gt;0),"Matched", "")</f>
        <v>#REF!</v>
      </c>
    </row>
    <row r="1947" spans="1:18">
      <c r="A1947" s="13">
        <v>11563327</v>
      </c>
      <c r="B1947" s="14">
        <v>43874</v>
      </c>
      <c r="C1947" s="14">
        <v>43874</v>
      </c>
      <c r="D1947" s="15" t="s">
        <v>10</v>
      </c>
      <c r="E1947" s="15">
        <v>0</v>
      </c>
      <c r="F1947" s="15">
        <v>0</v>
      </c>
      <c r="G1947" s="15">
        <v>2640</v>
      </c>
      <c r="H1947" s="15">
        <v>40361.5</v>
      </c>
      <c r="I1947" s="15" t="s">
        <v>11</v>
      </c>
      <c r="J1947" s="15" t="s">
        <v>12</v>
      </c>
      <c r="K1947" s="1" t="str">
        <f t="shared" si="102"/>
        <v/>
      </c>
      <c r="L1947" s="1" t="e">
        <f ca="1">IF(AND(K1947&lt;&gt; "", COUNTIF(SAP!#REF!,K1947)&gt;0),"Matched", "")</f>
        <v>#REF!</v>
      </c>
      <c r="M1947" s="1" t="str">
        <f t="shared" si="103"/>
        <v/>
      </c>
      <c r="N1947" s="1" t="e">
        <f ca="1">IF(AND(M1947&lt;&gt; "", COUNTIF(SAP!#REF!,M1947)&gt;0),"Matched", "")</f>
        <v>#REF!</v>
      </c>
      <c r="O1947" s="1" t="str">
        <f t="shared" si="104"/>
        <v/>
      </c>
      <c r="P1947" s="1" t="e">
        <f ca="1">IF(AND(O1947&lt;&gt; "", COUNTIF(SAP!#REF!,O1947)&gt;0),"Matched", "")</f>
        <v>#REF!</v>
      </c>
      <c r="Q1947" s="1" t="str">
        <f ca="1">IF(D1947="AC","Logic4"&amp;"_"&amp;TEXT(C1947,"dd.mm.yyyy") &amp;"_"&amp; 1612494.46,"")</f>
        <v>Logic4_13.02.2020_1612494.46</v>
      </c>
      <c r="R1947" s="1" t="e">
        <f ca="1">IF(AND(Q1947&lt;&gt; "", COUNTIF(SAP!#REF!,Q1947)&gt;0),"Matched", "")</f>
        <v>#REF!</v>
      </c>
    </row>
    <row r="1948" spans="1:18">
      <c r="A1948" s="9">
        <v>11563327</v>
      </c>
      <c r="B1948" s="10">
        <v>43874</v>
      </c>
      <c r="C1948" s="10">
        <v>43874</v>
      </c>
      <c r="D1948" s="11" t="s">
        <v>10</v>
      </c>
      <c r="E1948" s="11">
        <v>0</v>
      </c>
      <c r="F1948" s="11">
        <v>0</v>
      </c>
      <c r="G1948" s="11">
        <v>2746.1</v>
      </c>
      <c r="H1948" s="11">
        <v>43107.6</v>
      </c>
      <c r="I1948" s="11" t="s">
        <v>11</v>
      </c>
      <c r="J1948" s="11" t="s">
        <v>12</v>
      </c>
      <c r="K1948" s="1" t="str">
        <f t="shared" si="102"/>
        <v/>
      </c>
      <c r="L1948" s="1" t="e">
        <f ca="1">IF(AND(K1948&lt;&gt; "", COUNTIF(SAP!#REF!,K1948)&gt;0),"Matched", "")</f>
        <v>#REF!</v>
      </c>
      <c r="M1948" s="1" t="str">
        <f t="shared" si="103"/>
        <v/>
      </c>
      <c r="N1948" s="1" t="e">
        <f ca="1">IF(AND(M1948&lt;&gt; "", COUNTIF(SAP!#REF!,M1948)&gt;0),"Matched", "")</f>
        <v>#REF!</v>
      </c>
      <c r="O1948" s="1" t="str">
        <f t="shared" si="104"/>
        <v/>
      </c>
      <c r="P1948" s="1" t="e">
        <f ca="1">IF(AND(O1948&lt;&gt; "", COUNTIF(SAP!#REF!,O1948)&gt;0),"Matched", "")</f>
        <v>#REF!</v>
      </c>
      <c r="Q1948" s="1" t="str">
        <f ca="1">IF(D1948="AC","Logic4"&amp;"_"&amp;TEXT(C1948,"dd.mm.yyyy") &amp;"_"&amp; 1612494.46,"")</f>
        <v>Logic4_13.02.2020_1612494.46</v>
      </c>
      <c r="R1948" s="1" t="e">
        <f ca="1">IF(AND(Q1948&lt;&gt; "", COUNTIF(SAP!#REF!,Q1948)&gt;0),"Matched", "")</f>
        <v>#REF!</v>
      </c>
    </row>
    <row r="1949" spans="1:18">
      <c r="A1949" s="13">
        <v>11563327</v>
      </c>
      <c r="B1949" s="14">
        <v>43874</v>
      </c>
      <c r="C1949" s="14">
        <v>43874</v>
      </c>
      <c r="D1949" s="15" t="s">
        <v>10</v>
      </c>
      <c r="E1949" s="15">
        <v>0</v>
      </c>
      <c r="F1949" s="15">
        <v>0</v>
      </c>
      <c r="G1949" s="15">
        <v>2750</v>
      </c>
      <c r="H1949" s="15">
        <v>45857.599999999999</v>
      </c>
      <c r="I1949" s="15" t="s">
        <v>11</v>
      </c>
      <c r="J1949" s="15" t="s">
        <v>12</v>
      </c>
      <c r="K1949" s="1" t="str">
        <f t="shared" si="102"/>
        <v/>
      </c>
      <c r="L1949" s="1" t="e">
        <f ca="1">IF(AND(K1949&lt;&gt; "", COUNTIF(SAP!#REF!,K1949)&gt;0),"Matched", "")</f>
        <v>#REF!</v>
      </c>
      <c r="M1949" s="1" t="str">
        <f t="shared" si="103"/>
        <v/>
      </c>
      <c r="N1949" s="1" t="e">
        <f ca="1">IF(AND(M1949&lt;&gt; "", COUNTIF(SAP!#REF!,M1949)&gt;0),"Matched", "")</f>
        <v>#REF!</v>
      </c>
      <c r="O1949" s="1" t="str">
        <f t="shared" si="104"/>
        <v/>
      </c>
      <c r="P1949" s="1" t="e">
        <f ca="1">IF(AND(O1949&lt;&gt; "", COUNTIF(SAP!#REF!,O1949)&gt;0),"Matched", "")</f>
        <v>#REF!</v>
      </c>
      <c r="Q1949" s="1" t="str">
        <f ca="1">IF(D1949="AC","Logic4"&amp;"_"&amp;TEXT(C1949,"dd.mm.yyyy") &amp;"_"&amp; 1612494.46,"")</f>
        <v>Logic4_13.02.2020_1612494.46</v>
      </c>
      <c r="R1949" s="1" t="e">
        <f ca="1">IF(AND(Q1949&lt;&gt; "", COUNTIF(SAP!#REF!,Q1949)&gt;0),"Matched", "")</f>
        <v>#REF!</v>
      </c>
    </row>
    <row r="1950" spans="1:18">
      <c r="A1950" s="9">
        <v>11563327</v>
      </c>
      <c r="B1950" s="10">
        <v>43874</v>
      </c>
      <c r="C1950" s="10">
        <v>43874</v>
      </c>
      <c r="D1950" s="11" t="s">
        <v>10</v>
      </c>
      <c r="E1950" s="11">
        <v>0</v>
      </c>
      <c r="F1950" s="11">
        <v>0</v>
      </c>
      <c r="G1950" s="11">
        <v>2830</v>
      </c>
      <c r="H1950" s="11">
        <v>48687.6</v>
      </c>
      <c r="I1950" s="11" t="s">
        <v>11</v>
      </c>
      <c r="J1950" s="11" t="s">
        <v>12</v>
      </c>
      <c r="K1950" s="1" t="str">
        <f t="shared" si="102"/>
        <v/>
      </c>
      <c r="L1950" s="1" t="e">
        <f ca="1">IF(AND(K1950&lt;&gt; "", COUNTIF(SAP!#REF!,K1950)&gt;0),"Matched", "")</f>
        <v>#REF!</v>
      </c>
      <c r="M1950" s="1" t="str">
        <f t="shared" si="103"/>
        <v/>
      </c>
      <c r="N1950" s="1" t="e">
        <f ca="1">IF(AND(M1950&lt;&gt; "", COUNTIF(SAP!#REF!,M1950)&gt;0),"Matched", "")</f>
        <v>#REF!</v>
      </c>
      <c r="O1950" s="1" t="str">
        <f t="shared" si="104"/>
        <v/>
      </c>
      <c r="P1950" s="1" t="e">
        <f ca="1">IF(AND(O1950&lt;&gt; "", COUNTIF(SAP!#REF!,O1950)&gt;0),"Matched", "")</f>
        <v>#REF!</v>
      </c>
      <c r="Q1950" s="1" t="str">
        <f ca="1">IF(D1950="AC","Logic4"&amp;"_"&amp;TEXT(C1950,"dd.mm.yyyy") &amp;"_"&amp; 1612494.46,"")</f>
        <v>Logic4_13.02.2020_1612494.46</v>
      </c>
      <c r="R1950" s="1" t="e">
        <f ca="1">IF(AND(Q1950&lt;&gt; "", COUNTIF(SAP!#REF!,Q1950)&gt;0),"Matched", "")</f>
        <v>#REF!</v>
      </c>
    </row>
    <row r="1951" spans="1:18">
      <c r="A1951" s="13">
        <v>11563327</v>
      </c>
      <c r="B1951" s="14">
        <v>43874</v>
      </c>
      <c r="C1951" s="14">
        <v>43874</v>
      </c>
      <c r="D1951" s="15" t="s">
        <v>10</v>
      </c>
      <c r="E1951" s="15">
        <v>0</v>
      </c>
      <c r="F1951" s="15">
        <v>0</v>
      </c>
      <c r="G1951" s="15">
        <v>2930</v>
      </c>
      <c r="H1951" s="15">
        <v>51617.599999999999</v>
      </c>
      <c r="I1951" s="15" t="s">
        <v>11</v>
      </c>
      <c r="J1951" s="15" t="s">
        <v>12</v>
      </c>
      <c r="K1951" s="1" t="str">
        <f t="shared" si="102"/>
        <v/>
      </c>
      <c r="L1951" s="1" t="e">
        <f ca="1">IF(AND(K1951&lt;&gt; "", COUNTIF(SAP!#REF!,K1951)&gt;0),"Matched", "")</f>
        <v>#REF!</v>
      </c>
      <c r="M1951" s="1" t="str">
        <f t="shared" si="103"/>
        <v/>
      </c>
      <c r="N1951" s="1" t="e">
        <f ca="1">IF(AND(M1951&lt;&gt; "", COUNTIF(SAP!#REF!,M1951)&gt;0),"Matched", "")</f>
        <v>#REF!</v>
      </c>
      <c r="O1951" s="1" t="str">
        <f t="shared" si="104"/>
        <v/>
      </c>
      <c r="P1951" s="1" t="e">
        <f ca="1">IF(AND(O1951&lt;&gt; "", COUNTIF(SAP!#REF!,O1951)&gt;0),"Matched", "")</f>
        <v>#REF!</v>
      </c>
      <c r="Q1951" s="1" t="str">
        <f ca="1">IF(D1951="AC","Logic4"&amp;"_"&amp;TEXT(C1951,"dd.mm.yyyy") &amp;"_"&amp; 1612494.46,"")</f>
        <v>Logic4_13.02.2020_1612494.46</v>
      </c>
      <c r="R1951" s="1" t="e">
        <f ca="1">IF(AND(Q1951&lt;&gt; "", COUNTIF(SAP!#REF!,Q1951)&gt;0),"Matched", "")</f>
        <v>#REF!</v>
      </c>
    </row>
    <row r="1952" spans="1:18">
      <c r="A1952" s="9">
        <v>11563327</v>
      </c>
      <c r="B1952" s="10">
        <v>43874</v>
      </c>
      <c r="C1952" s="10">
        <v>43874</v>
      </c>
      <c r="D1952" s="11" t="s">
        <v>10</v>
      </c>
      <c r="E1952" s="11">
        <v>0</v>
      </c>
      <c r="F1952" s="11">
        <v>0</v>
      </c>
      <c r="G1952" s="11">
        <v>3077</v>
      </c>
      <c r="H1952" s="11">
        <v>54694.6</v>
      </c>
      <c r="I1952" s="11" t="s">
        <v>11</v>
      </c>
      <c r="J1952" s="11" t="s">
        <v>12</v>
      </c>
      <c r="K1952" s="1" t="str">
        <f t="shared" si="102"/>
        <v/>
      </c>
      <c r="L1952" s="1" t="e">
        <f ca="1">IF(AND(K1952&lt;&gt; "", COUNTIF(SAP!#REF!,K1952)&gt;0),"Matched", "")</f>
        <v>#REF!</v>
      </c>
      <c r="M1952" s="1" t="str">
        <f t="shared" si="103"/>
        <v/>
      </c>
      <c r="N1952" s="1" t="e">
        <f ca="1">IF(AND(M1952&lt;&gt; "", COUNTIF(SAP!#REF!,M1952)&gt;0),"Matched", "")</f>
        <v>#REF!</v>
      </c>
      <c r="O1952" s="1" t="str">
        <f t="shared" si="104"/>
        <v/>
      </c>
      <c r="P1952" s="1" t="e">
        <f ca="1">IF(AND(O1952&lt;&gt; "", COUNTIF(SAP!#REF!,O1952)&gt;0),"Matched", "")</f>
        <v>#REF!</v>
      </c>
      <c r="Q1952" s="1" t="str">
        <f ca="1">IF(D1952="AC","Logic4"&amp;"_"&amp;TEXT(C1952,"dd.mm.yyyy") &amp;"_"&amp; 1612494.46,"")</f>
        <v>Logic4_13.02.2020_1612494.46</v>
      </c>
      <c r="R1952" s="1" t="e">
        <f ca="1">IF(AND(Q1952&lt;&gt; "", COUNTIF(SAP!#REF!,Q1952)&gt;0),"Matched", "")</f>
        <v>#REF!</v>
      </c>
    </row>
    <row r="1953" spans="1:18">
      <c r="A1953" s="13">
        <v>11563327</v>
      </c>
      <c r="B1953" s="14">
        <v>43874</v>
      </c>
      <c r="C1953" s="14">
        <v>43874</v>
      </c>
      <c r="D1953" s="15" t="s">
        <v>10</v>
      </c>
      <c r="E1953" s="15">
        <v>0</v>
      </c>
      <c r="F1953" s="15">
        <v>0</v>
      </c>
      <c r="G1953" s="15">
        <v>3080</v>
      </c>
      <c r="H1953" s="15">
        <v>57774.6</v>
      </c>
      <c r="I1953" s="15" t="s">
        <v>11</v>
      </c>
      <c r="J1953" s="15" t="s">
        <v>12</v>
      </c>
      <c r="K1953" s="1" t="str">
        <f t="shared" si="102"/>
        <v/>
      </c>
      <c r="L1953" s="1" t="e">
        <f ca="1">IF(AND(K1953&lt;&gt; "", COUNTIF(SAP!#REF!,K1953)&gt;0),"Matched", "")</f>
        <v>#REF!</v>
      </c>
      <c r="M1953" s="1" t="str">
        <f t="shared" si="103"/>
        <v/>
      </c>
      <c r="N1953" s="1" t="e">
        <f ca="1">IF(AND(M1953&lt;&gt; "", COUNTIF(SAP!#REF!,M1953)&gt;0),"Matched", "")</f>
        <v>#REF!</v>
      </c>
      <c r="O1953" s="1" t="str">
        <f t="shared" si="104"/>
        <v/>
      </c>
      <c r="P1953" s="1" t="e">
        <f ca="1">IF(AND(O1953&lt;&gt; "", COUNTIF(SAP!#REF!,O1953)&gt;0),"Matched", "")</f>
        <v>#REF!</v>
      </c>
      <c r="Q1953" s="1" t="str">
        <f ca="1">IF(D1953="AC","Logic4"&amp;"_"&amp;TEXT(C1953,"dd.mm.yyyy") &amp;"_"&amp; 1612494.46,"")</f>
        <v>Logic4_13.02.2020_1612494.46</v>
      </c>
      <c r="R1953" s="1" t="e">
        <f ca="1">IF(AND(Q1953&lt;&gt; "", COUNTIF(SAP!#REF!,Q1953)&gt;0),"Matched", "")</f>
        <v>#REF!</v>
      </c>
    </row>
    <row r="1954" spans="1:18">
      <c r="A1954" s="9">
        <v>11563327</v>
      </c>
      <c r="B1954" s="10">
        <v>43874</v>
      </c>
      <c r="C1954" s="10">
        <v>43874</v>
      </c>
      <c r="D1954" s="11" t="s">
        <v>10</v>
      </c>
      <c r="E1954" s="11">
        <v>0</v>
      </c>
      <c r="F1954" s="11">
        <v>0</v>
      </c>
      <c r="G1954" s="11">
        <v>3093.8</v>
      </c>
      <c r="H1954" s="11">
        <v>60868.4</v>
      </c>
      <c r="I1954" s="11" t="s">
        <v>11</v>
      </c>
      <c r="J1954" s="11" t="s">
        <v>12</v>
      </c>
      <c r="K1954" s="1" t="str">
        <f t="shared" si="102"/>
        <v/>
      </c>
      <c r="L1954" s="1" t="e">
        <f ca="1">IF(AND(K1954&lt;&gt; "", COUNTIF(SAP!#REF!,K1954)&gt;0),"Matched", "")</f>
        <v>#REF!</v>
      </c>
      <c r="M1954" s="1" t="str">
        <f t="shared" si="103"/>
        <v/>
      </c>
      <c r="N1954" s="1" t="e">
        <f ca="1">IF(AND(M1954&lt;&gt; "", COUNTIF(SAP!#REF!,M1954)&gt;0),"Matched", "")</f>
        <v>#REF!</v>
      </c>
      <c r="O1954" s="1" t="str">
        <f t="shared" si="104"/>
        <v/>
      </c>
      <c r="P1954" s="1" t="e">
        <f ca="1">IF(AND(O1954&lt;&gt; "", COUNTIF(SAP!#REF!,O1954)&gt;0),"Matched", "")</f>
        <v>#REF!</v>
      </c>
      <c r="Q1954" s="1" t="str">
        <f ca="1">IF(D1954="AC","Logic4"&amp;"_"&amp;TEXT(C1954,"dd.mm.yyyy") &amp;"_"&amp; 1612494.46,"")</f>
        <v>Logic4_13.02.2020_1612494.46</v>
      </c>
      <c r="R1954" s="1" t="e">
        <f ca="1">IF(AND(Q1954&lt;&gt; "", COUNTIF(SAP!#REF!,Q1954)&gt;0),"Matched", "")</f>
        <v>#REF!</v>
      </c>
    </row>
    <row r="1955" spans="1:18">
      <c r="A1955" s="13">
        <v>11563327</v>
      </c>
      <c r="B1955" s="14">
        <v>43874</v>
      </c>
      <c r="C1955" s="14">
        <v>43874</v>
      </c>
      <c r="D1955" s="15" t="s">
        <v>10</v>
      </c>
      <c r="E1955" s="15">
        <v>0</v>
      </c>
      <c r="F1955" s="15">
        <v>0</v>
      </c>
      <c r="G1955" s="15">
        <v>3130</v>
      </c>
      <c r="H1955" s="15">
        <v>63998.400000000001</v>
      </c>
      <c r="I1955" s="15" t="s">
        <v>11</v>
      </c>
      <c r="J1955" s="15" t="s">
        <v>12</v>
      </c>
      <c r="K1955" s="1" t="str">
        <f t="shared" si="102"/>
        <v/>
      </c>
      <c r="L1955" s="1" t="e">
        <f ca="1">IF(AND(K1955&lt;&gt; "", COUNTIF(SAP!#REF!,K1955)&gt;0),"Matched", "")</f>
        <v>#REF!</v>
      </c>
      <c r="M1955" s="1" t="str">
        <f t="shared" si="103"/>
        <v/>
      </c>
      <c r="N1955" s="1" t="e">
        <f ca="1">IF(AND(M1955&lt;&gt; "", COUNTIF(SAP!#REF!,M1955)&gt;0),"Matched", "")</f>
        <v>#REF!</v>
      </c>
      <c r="O1955" s="1" t="str">
        <f t="shared" si="104"/>
        <v/>
      </c>
      <c r="P1955" s="1" t="e">
        <f ca="1">IF(AND(O1955&lt;&gt; "", COUNTIF(SAP!#REF!,O1955)&gt;0),"Matched", "")</f>
        <v>#REF!</v>
      </c>
      <c r="Q1955" s="1" t="str">
        <f ca="1">IF(D1955="AC","Logic4"&amp;"_"&amp;TEXT(C1955,"dd.mm.yyyy") &amp;"_"&amp; 1612494.46,"")</f>
        <v>Logic4_13.02.2020_1612494.46</v>
      </c>
      <c r="R1955" s="1" t="e">
        <f ca="1">IF(AND(Q1955&lt;&gt; "", COUNTIF(SAP!#REF!,Q1955)&gt;0),"Matched", "")</f>
        <v>#REF!</v>
      </c>
    </row>
    <row r="1956" spans="1:18">
      <c r="A1956" s="9">
        <v>11563327</v>
      </c>
      <c r="B1956" s="10">
        <v>43874</v>
      </c>
      <c r="C1956" s="10">
        <v>43874</v>
      </c>
      <c r="D1956" s="11" t="s">
        <v>10</v>
      </c>
      <c r="E1956" s="11">
        <v>0</v>
      </c>
      <c r="F1956" s="11">
        <v>0</v>
      </c>
      <c r="G1956" s="11">
        <v>3310</v>
      </c>
      <c r="H1956" s="11">
        <v>67308.399999999994</v>
      </c>
      <c r="I1956" s="11" t="s">
        <v>11</v>
      </c>
      <c r="J1956" s="11" t="s">
        <v>12</v>
      </c>
      <c r="K1956" s="1" t="str">
        <f t="shared" si="102"/>
        <v/>
      </c>
      <c r="L1956" s="1" t="e">
        <f ca="1">IF(AND(K1956&lt;&gt; "", COUNTIF(SAP!#REF!,K1956)&gt;0),"Matched", "")</f>
        <v>#REF!</v>
      </c>
      <c r="M1956" s="1" t="str">
        <f t="shared" si="103"/>
        <v/>
      </c>
      <c r="N1956" s="1" t="e">
        <f ca="1">IF(AND(M1956&lt;&gt; "", COUNTIF(SAP!#REF!,M1956)&gt;0),"Matched", "")</f>
        <v>#REF!</v>
      </c>
      <c r="O1956" s="1" t="str">
        <f t="shared" si="104"/>
        <v/>
      </c>
      <c r="P1956" s="1" t="e">
        <f ca="1">IF(AND(O1956&lt;&gt; "", COUNTIF(SAP!#REF!,O1956)&gt;0),"Matched", "")</f>
        <v>#REF!</v>
      </c>
      <c r="Q1956" s="1" t="str">
        <f ca="1">IF(D1956="AC","Logic4"&amp;"_"&amp;TEXT(C1956,"dd.mm.yyyy") &amp;"_"&amp; 1612494.46,"")</f>
        <v>Logic4_13.02.2020_1612494.46</v>
      </c>
      <c r="R1956" s="1" t="e">
        <f ca="1">IF(AND(Q1956&lt;&gt; "", COUNTIF(SAP!#REF!,Q1956)&gt;0),"Matched", "")</f>
        <v>#REF!</v>
      </c>
    </row>
    <row r="1957" spans="1:18">
      <c r="A1957" s="13">
        <v>11563327</v>
      </c>
      <c r="B1957" s="14">
        <v>43874</v>
      </c>
      <c r="C1957" s="14">
        <v>43874</v>
      </c>
      <c r="D1957" s="15" t="s">
        <v>10</v>
      </c>
      <c r="E1957" s="15">
        <v>0</v>
      </c>
      <c r="F1957" s="15">
        <v>0</v>
      </c>
      <c r="G1957" s="15">
        <v>3380</v>
      </c>
      <c r="H1957" s="15">
        <v>70688.399999999994</v>
      </c>
      <c r="I1957" s="15" t="s">
        <v>11</v>
      </c>
      <c r="J1957" s="15" t="s">
        <v>12</v>
      </c>
      <c r="K1957" s="1" t="str">
        <f t="shared" si="102"/>
        <v/>
      </c>
      <c r="L1957" s="1" t="e">
        <f ca="1">IF(AND(K1957&lt;&gt; "", COUNTIF(SAP!#REF!,K1957)&gt;0),"Matched", "")</f>
        <v>#REF!</v>
      </c>
      <c r="M1957" s="1" t="str">
        <f t="shared" si="103"/>
        <v/>
      </c>
      <c r="N1957" s="1" t="e">
        <f ca="1">IF(AND(M1957&lt;&gt; "", COUNTIF(SAP!#REF!,M1957)&gt;0),"Matched", "")</f>
        <v>#REF!</v>
      </c>
      <c r="O1957" s="1" t="str">
        <f t="shared" si="104"/>
        <v/>
      </c>
      <c r="P1957" s="1" t="e">
        <f ca="1">IF(AND(O1957&lt;&gt; "", COUNTIF(SAP!#REF!,O1957)&gt;0),"Matched", "")</f>
        <v>#REF!</v>
      </c>
      <c r="Q1957" s="1" t="str">
        <f ca="1">IF(D1957="AC","Logic4"&amp;"_"&amp;TEXT(C1957,"dd.mm.yyyy") &amp;"_"&amp; 1612494.46,"")</f>
        <v>Logic4_13.02.2020_1612494.46</v>
      </c>
      <c r="R1957" s="1" t="e">
        <f ca="1">IF(AND(Q1957&lt;&gt; "", COUNTIF(SAP!#REF!,Q1957)&gt;0),"Matched", "")</f>
        <v>#REF!</v>
      </c>
    </row>
    <row r="1958" spans="1:18">
      <c r="A1958" s="9">
        <v>11563327</v>
      </c>
      <c r="B1958" s="10">
        <v>43874</v>
      </c>
      <c r="C1958" s="10">
        <v>43874</v>
      </c>
      <c r="D1958" s="11" t="s">
        <v>10</v>
      </c>
      <c r="E1958" s="11">
        <v>0</v>
      </c>
      <c r="F1958" s="11">
        <v>0</v>
      </c>
      <c r="G1958" s="11">
        <v>3400</v>
      </c>
      <c r="H1958" s="11">
        <v>74088.399999999994</v>
      </c>
      <c r="I1958" s="11" t="s">
        <v>11</v>
      </c>
      <c r="J1958" s="11" t="s">
        <v>12</v>
      </c>
      <c r="K1958" s="1" t="str">
        <f t="shared" si="102"/>
        <v/>
      </c>
      <c r="L1958" s="1" t="e">
        <f ca="1">IF(AND(K1958&lt;&gt; "", COUNTIF(SAP!#REF!,K1958)&gt;0),"Matched", "")</f>
        <v>#REF!</v>
      </c>
      <c r="M1958" s="1" t="str">
        <f t="shared" si="103"/>
        <v/>
      </c>
      <c r="N1958" s="1" t="e">
        <f ca="1">IF(AND(M1958&lt;&gt; "", COUNTIF(SAP!#REF!,M1958)&gt;0),"Matched", "")</f>
        <v>#REF!</v>
      </c>
      <c r="O1958" s="1" t="str">
        <f t="shared" si="104"/>
        <v/>
      </c>
      <c r="P1958" s="1" t="e">
        <f ca="1">IF(AND(O1958&lt;&gt; "", COUNTIF(SAP!#REF!,O1958)&gt;0),"Matched", "")</f>
        <v>#REF!</v>
      </c>
      <c r="Q1958" s="1" t="str">
        <f ca="1">IF(D1958="AC","Logic4"&amp;"_"&amp;TEXT(C1958,"dd.mm.yyyy") &amp;"_"&amp; 1612494.46,"")</f>
        <v>Logic4_13.02.2020_1612494.46</v>
      </c>
      <c r="R1958" s="1" t="e">
        <f ca="1">IF(AND(Q1958&lt;&gt; "", COUNTIF(SAP!#REF!,Q1958)&gt;0),"Matched", "")</f>
        <v>#REF!</v>
      </c>
    </row>
    <row r="1959" spans="1:18">
      <c r="A1959" s="13">
        <v>11563327</v>
      </c>
      <c r="B1959" s="14">
        <v>43874</v>
      </c>
      <c r="C1959" s="14">
        <v>43874</v>
      </c>
      <c r="D1959" s="15" t="s">
        <v>10</v>
      </c>
      <c r="E1959" s="15">
        <v>0</v>
      </c>
      <c r="F1959" s="15">
        <v>0</v>
      </c>
      <c r="G1959" s="15">
        <v>3660</v>
      </c>
      <c r="H1959" s="15">
        <v>77748.399999999994</v>
      </c>
      <c r="I1959" s="15" t="s">
        <v>11</v>
      </c>
      <c r="J1959" s="15" t="s">
        <v>12</v>
      </c>
      <c r="K1959" s="1" t="str">
        <f t="shared" si="102"/>
        <v/>
      </c>
      <c r="L1959" s="1" t="e">
        <f ca="1">IF(AND(K1959&lt;&gt; "", COUNTIF(SAP!#REF!,K1959)&gt;0),"Matched", "")</f>
        <v>#REF!</v>
      </c>
      <c r="M1959" s="1" t="str">
        <f t="shared" si="103"/>
        <v/>
      </c>
      <c r="N1959" s="1" t="e">
        <f ca="1">IF(AND(M1959&lt;&gt; "", COUNTIF(SAP!#REF!,M1959)&gt;0),"Matched", "")</f>
        <v>#REF!</v>
      </c>
      <c r="O1959" s="1" t="str">
        <f t="shared" si="104"/>
        <v/>
      </c>
      <c r="P1959" s="1" t="e">
        <f ca="1">IF(AND(O1959&lt;&gt; "", COUNTIF(SAP!#REF!,O1959)&gt;0),"Matched", "")</f>
        <v>#REF!</v>
      </c>
      <c r="Q1959" s="1" t="str">
        <f ca="1">IF(D1959="AC","Logic4"&amp;"_"&amp;TEXT(C1959,"dd.mm.yyyy") &amp;"_"&amp; 1612494.46,"")</f>
        <v>Logic4_13.02.2020_1612494.46</v>
      </c>
      <c r="R1959" s="1" t="e">
        <f ca="1">IF(AND(Q1959&lt;&gt; "", COUNTIF(SAP!#REF!,Q1959)&gt;0),"Matched", "")</f>
        <v>#REF!</v>
      </c>
    </row>
    <row r="1960" spans="1:18">
      <c r="A1960" s="9">
        <v>11563327</v>
      </c>
      <c r="B1960" s="10">
        <v>43874</v>
      </c>
      <c r="C1960" s="10">
        <v>43874</v>
      </c>
      <c r="D1960" s="11" t="s">
        <v>10</v>
      </c>
      <c r="E1960" s="11">
        <v>0</v>
      </c>
      <c r="F1960" s="11">
        <v>0</v>
      </c>
      <c r="G1960" s="11">
        <v>3837</v>
      </c>
      <c r="H1960" s="11">
        <v>81585.399999999994</v>
      </c>
      <c r="I1960" s="11" t="s">
        <v>11</v>
      </c>
      <c r="J1960" s="11" t="s">
        <v>12</v>
      </c>
      <c r="K1960" s="1" t="str">
        <f t="shared" si="102"/>
        <v/>
      </c>
      <c r="L1960" s="1" t="e">
        <f ca="1">IF(AND(K1960&lt;&gt; "", COUNTIF(SAP!#REF!,K1960)&gt;0),"Matched", "")</f>
        <v>#REF!</v>
      </c>
      <c r="M1960" s="1" t="str">
        <f t="shared" si="103"/>
        <v/>
      </c>
      <c r="N1960" s="1" t="e">
        <f ca="1">IF(AND(M1960&lt;&gt; "", COUNTIF(SAP!#REF!,M1960)&gt;0),"Matched", "")</f>
        <v>#REF!</v>
      </c>
      <c r="O1960" s="1" t="str">
        <f t="shared" si="104"/>
        <v/>
      </c>
      <c r="P1960" s="1" t="e">
        <f ca="1">IF(AND(O1960&lt;&gt; "", COUNTIF(SAP!#REF!,O1960)&gt;0),"Matched", "")</f>
        <v>#REF!</v>
      </c>
      <c r="Q1960" s="1" t="str">
        <f ca="1">IF(D1960="AC","Logic4"&amp;"_"&amp;TEXT(C1960,"dd.mm.yyyy") &amp;"_"&amp; 1612494.46,"")</f>
        <v>Logic4_13.02.2020_1612494.46</v>
      </c>
      <c r="R1960" s="1" t="e">
        <f ca="1">IF(AND(Q1960&lt;&gt; "", COUNTIF(SAP!#REF!,Q1960)&gt;0),"Matched", "")</f>
        <v>#REF!</v>
      </c>
    </row>
    <row r="1961" spans="1:18">
      <c r="A1961" s="13">
        <v>11563327</v>
      </c>
      <c r="B1961" s="14">
        <v>43874</v>
      </c>
      <c r="C1961" s="14">
        <v>43874</v>
      </c>
      <c r="D1961" s="15" t="s">
        <v>10</v>
      </c>
      <c r="E1961" s="15">
        <v>0</v>
      </c>
      <c r="F1961" s="15">
        <v>0</v>
      </c>
      <c r="G1961" s="15">
        <v>3956</v>
      </c>
      <c r="H1961" s="15">
        <v>85541.4</v>
      </c>
      <c r="I1961" s="15" t="s">
        <v>11</v>
      </c>
      <c r="J1961" s="15" t="s">
        <v>12</v>
      </c>
      <c r="K1961" s="1" t="str">
        <f t="shared" si="102"/>
        <v/>
      </c>
      <c r="L1961" s="1" t="e">
        <f ca="1">IF(AND(K1961&lt;&gt; "", COUNTIF(SAP!#REF!,K1961)&gt;0),"Matched", "")</f>
        <v>#REF!</v>
      </c>
      <c r="M1961" s="1" t="str">
        <f t="shared" si="103"/>
        <v/>
      </c>
      <c r="N1961" s="1" t="e">
        <f ca="1">IF(AND(M1961&lt;&gt; "", COUNTIF(SAP!#REF!,M1961)&gt;0),"Matched", "")</f>
        <v>#REF!</v>
      </c>
      <c r="O1961" s="1" t="str">
        <f t="shared" si="104"/>
        <v/>
      </c>
      <c r="P1961" s="1" t="e">
        <f ca="1">IF(AND(O1961&lt;&gt; "", COUNTIF(SAP!#REF!,O1961)&gt;0),"Matched", "")</f>
        <v>#REF!</v>
      </c>
      <c r="Q1961" s="1" t="str">
        <f ca="1">IF(D1961="AC","Logic4"&amp;"_"&amp;TEXT(C1961,"dd.mm.yyyy") &amp;"_"&amp; 1612494.46,"")</f>
        <v>Logic4_13.02.2020_1612494.46</v>
      </c>
      <c r="R1961" s="1" t="e">
        <f ca="1">IF(AND(Q1961&lt;&gt; "", COUNTIF(SAP!#REF!,Q1961)&gt;0),"Matched", "")</f>
        <v>#REF!</v>
      </c>
    </row>
    <row r="1962" spans="1:18">
      <c r="A1962" s="9">
        <v>11563327</v>
      </c>
      <c r="B1962" s="10">
        <v>43874</v>
      </c>
      <c r="C1962" s="10">
        <v>43874</v>
      </c>
      <c r="D1962" s="11" t="s">
        <v>10</v>
      </c>
      <c r="E1962" s="11">
        <v>0</v>
      </c>
      <c r="F1962" s="11">
        <v>0</v>
      </c>
      <c r="G1962" s="11">
        <v>4110</v>
      </c>
      <c r="H1962" s="11">
        <v>89651.4</v>
      </c>
      <c r="I1962" s="11" t="s">
        <v>11</v>
      </c>
      <c r="J1962" s="11" t="s">
        <v>12</v>
      </c>
      <c r="K1962" s="1" t="str">
        <f t="shared" si="102"/>
        <v/>
      </c>
      <c r="L1962" s="1" t="e">
        <f ca="1">IF(AND(K1962&lt;&gt; "", COUNTIF(SAP!#REF!,K1962)&gt;0),"Matched", "")</f>
        <v>#REF!</v>
      </c>
      <c r="M1962" s="1" t="str">
        <f t="shared" si="103"/>
        <v/>
      </c>
      <c r="N1962" s="1" t="e">
        <f ca="1">IF(AND(M1962&lt;&gt; "", COUNTIF(SAP!#REF!,M1962)&gt;0),"Matched", "")</f>
        <v>#REF!</v>
      </c>
      <c r="O1962" s="1" t="str">
        <f t="shared" si="104"/>
        <v/>
      </c>
      <c r="P1962" s="1" t="e">
        <f ca="1">IF(AND(O1962&lt;&gt; "", COUNTIF(SAP!#REF!,O1962)&gt;0),"Matched", "")</f>
        <v>#REF!</v>
      </c>
      <c r="Q1962" s="1" t="str">
        <f ca="1">IF(D1962="AC","Logic4"&amp;"_"&amp;TEXT(C1962,"dd.mm.yyyy") &amp;"_"&amp; 1612494.46,"")</f>
        <v>Logic4_13.02.2020_1612494.46</v>
      </c>
      <c r="R1962" s="1" t="e">
        <f ca="1">IF(AND(Q1962&lt;&gt; "", COUNTIF(SAP!#REF!,Q1962)&gt;0),"Matched", "")</f>
        <v>#REF!</v>
      </c>
    </row>
    <row r="1963" spans="1:18">
      <c r="A1963" s="13">
        <v>11563327</v>
      </c>
      <c r="B1963" s="14">
        <v>43874</v>
      </c>
      <c r="C1963" s="14">
        <v>43874</v>
      </c>
      <c r="D1963" s="15" t="s">
        <v>10</v>
      </c>
      <c r="E1963" s="15">
        <v>0</v>
      </c>
      <c r="F1963" s="15">
        <v>0</v>
      </c>
      <c r="G1963" s="15">
        <v>4348.8999999999996</v>
      </c>
      <c r="H1963" s="15">
        <v>94000.3</v>
      </c>
      <c r="I1963" s="15" t="s">
        <v>11</v>
      </c>
      <c r="J1963" s="15" t="s">
        <v>12</v>
      </c>
      <c r="K1963" s="1" t="str">
        <f t="shared" si="102"/>
        <v/>
      </c>
      <c r="L1963" s="1" t="e">
        <f ca="1">IF(AND(K1963&lt;&gt; "", COUNTIF(SAP!#REF!,K1963)&gt;0),"Matched", "")</f>
        <v>#REF!</v>
      </c>
      <c r="M1963" s="1" t="str">
        <f t="shared" si="103"/>
        <v/>
      </c>
      <c r="N1963" s="1" t="e">
        <f ca="1">IF(AND(M1963&lt;&gt; "", COUNTIF(SAP!#REF!,M1963)&gt;0),"Matched", "")</f>
        <v>#REF!</v>
      </c>
      <c r="O1963" s="1" t="str">
        <f t="shared" si="104"/>
        <v/>
      </c>
      <c r="P1963" s="1" t="e">
        <f ca="1">IF(AND(O1963&lt;&gt; "", COUNTIF(SAP!#REF!,O1963)&gt;0),"Matched", "")</f>
        <v>#REF!</v>
      </c>
      <c r="Q1963" s="1" t="str">
        <f ca="1">IF(D1963="AC","Logic4"&amp;"_"&amp;TEXT(C1963,"dd.mm.yyyy") &amp;"_"&amp; 1612494.46,"")</f>
        <v>Logic4_13.02.2020_1612494.46</v>
      </c>
      <c r="R1963" s="1" t="e">
        <f ca="1">IF(AND(Q1963&lt;&gt; "", COUNTIF(SAP!#REF!,Q1963)&gt;0),"Matched", "")</f>
        <v>#REF!</v>
      </c>
    </row>
    <row r="1964" spans="1:18">
      <c r="A1964" s="9">
        <v>11563327</v>
      </c>
      <c r="B1964" s="10">
        <v>43874</v>
      </c>
      <c r="C1964" s="10">
        <v>43874</v>
      </c>
      <c r="D1964" s="11" t="s">
        <v>10</v>
      </c>
      <c r="E1964" s="11">
        <v>0</v>
      </c>
      <c r="F1964" s="11">
        <v>0</v>
      </c>
      <c r="G1964" s="11">
        <v>4460</v>
      </c>
      <c r="H1964" s="11">
        <v>98460.3</v>
      </c>
      <c r="I1964" s="11" t="s">
        <v>11</v>
      </c>
      <c r="J1964" s="11" t="s">
        <v>12</v>
      </c>
      <c r="K1964" s="1" t="str">
        <f t="shared" si="102"/>
        <v/>
      </c>
      <c r="L1964" s="1" t="e">
        <f ca="1">IF(AND(K1964&lt;&gt; "", COUNTIF(SAP!#REF!,K1964)&gt;0),"Matched", "")</f>
        <v>#REF!</v>
      </c>
      <c r="M1964" s="1" t="str">
        <f t="shared" si="103"/>
        <v/>
      </c>
      <c r="N1964" s="1" t="e">
        <f ca="1">IF(AND(M1964&lt;&gt; "", COUNTIF(SAP!#REF!,M1964)&gt;0),"Matched", "")</f>
        <v>#REF!</v>
      </c>
      <c r="O1964" s="1" t="str">
        <f t="shared" si="104"/>
        <v/>
      </c>
      <c r="P1964" s="1" t="e">
        <f ca="1">IF(AND(O1964&lt;&gt; "", COUNTIF(SAP!#REF!,O1964)&gt;0),"Matched", "")</f>
        <v>#REF!</v>
      </c>
      <c r="Q1964" s="1" t="str">
        <f ca="1">IF(D1964="AC","Logic4"&amp;"_"&amp;TEXT(C1964,"dd.mm.yyyy") &amp;"_"&amp; 1612494.46,"")</f>
        <v>Logic4_13.02.2020_1612494.46</v>
      </c>
      <c r="R1964" s="1" t="e">
        <f ca="1">IF(AND(Q1964&lt;&gt; "", COUNTIF(SAP!#REF!,Q1964)&gt;0),"Matched", "")</f>
        <v>#REF!</v>
      </c>
    </row>
    <row r="1965" spans="1:18">
      <c r="A1965" s="13">
        <v>11563327</v>
      </c>
      <c r="B1965" s="14">
        <v>43874</v>
      </c>
      <c r="C1965" s="14">
        <v>43874</v>
      </c>
      <c r="D1965" s="15" t="s">
        <v>10</v>
      </c>
      <c r="E1965" s="15">
        <v>0</v>
      </c>
      <c r="F1965" s="15">
        <v>0</v>
      </c>
      <c r="G1965" s="15">
        <v>4460</v>
      </c>
      <c r="H1965" s="15">
        <v>102920.3</v>
      </c>
      <c r="I1965" s="15" t="s">
        <v>11</v>
      </c>
      <c r="J1965" s="15" t="s">
        <v>12</v>
      </c>
      <c r="K1965" s="1" t="str">
        <f t="shared" si="102"/>
        <v/>
      </c>
      <c r="L1965" s="1" t="e">
        <f ca="1">IF(AND(K1965&lt;&gt; "", COUNTIF(SAP!#REF!,K1965)&gt;0),"Matched", "")</f>
        <v>#REF!</v>
      </c>
      <c r="M1965" s="1" t="str">
        <f t="shared" si="103"/>
        <v/>
      </c>
      <c r="N1965" s="1" t="e">
        <f ca="1">IF(AND(M1965&lt;&gt; "", COUNTIF(SAP!#REF!,M1965)&gt;0),"Matched", "")</f>
        <v>#REF!</v>
      </c>
      <c r="O1965" s="1" t="str">
        <f t="shared" si="104"/>
        <v/>
      </c>
      <c r="P1965" s="1" t="e">
        <f ca="1">IF(AND(O1965&lt;&gt; "", COUNTIF(SAP!#REF!,O1965)&gt;0),"Matched", "")</f>
        <v>#REF!</v>
      </c>
      <c r="Q1965" s="1" t="str">
        <f ca="1">IF(D1965="AC","Logic4"&amp;"_"&amp;TEXT(C1965,"dd.mm.yyyy") &amp;"_"&amp; 1612494.46,"")</f>
        <v>Logic4_13.02.2020_1612494.46</v>
      </c>
      <c r="R1965" s="1" t="e">
        <f ca="1">IF(AND(Q1965&lt;&gt; "", COUNTIF(SAP!#REF!,Q1965)&gt;0),"Matched", "")</f>
        <v>#REF!</v>
      </c>
    </row>
    <row r="1966" spans="1:18">
      <c r="A1966" s="9">
        <v>11563327</v>
      </c>
      <c r="B1966" s="10">
        <v>43874</v>
      </c>
      <c r="C1966" s="10">
        <v>43874</v>
      </c>
      <c r="D1966" s="11" t="s">
        <v>10</v>
      </c>
      <c r="E1966" s="11">
        <v>0</v>
      </c>
      <c r="F1966" s="11">
        <v>0</v>
      </c>
      <c r="G1966" s="11">
        <v>4550</v>
      </c>
      <c r="H1966" s="11">
        <v>107470.3</v>
      </c>
      <c r="I1966" s="11" t="s">
        <v>11</v>
      </c>
      <c r="J1966" s="11" t="s">
        <v>12</v>
      </c>
      <c r="K1966" s="1" t="str">
        <f t="shared" si="102"/>
        <v/>
      </c>
      <c r="L1966" s="1" t="e">
        <f ca="1">IF(AND(K1966&lt;&gt; "", COUNTIF(SAP!#REF!,K1966)&gt;0),"Matched", "")</f>
        <v>#REF!</v>
      </c>
      <c r="M1966" s="1" t="str">
        <f t="shared" si="103"/>
        <v/>
      </c>
      <c r="N1966" s="1" t="e">
        <f ca="1">IF(AND(M1966&lt;&gt; "", COUNTIF(SAP!#REF!,M1966)&gt;0),"Matched", "")</f>
        <v>#REF!</v>
      </c>
      <c r="O1966" s="1" t="str">
        <f t="shared" si="104"/>
        <v/>
      </c>
      <c r="P1966" s="1" t="e">
        <f ca="1">IF(AND(O1966&lt;&gt; "", COUNTIF(SAP!#REF!,O1966)&gt;0),"Matched", "")</f>
        <v>#REF!</v>
      </c>
      <c r="Q1966" s="1" t="str">
        <f ca="1">IF(D1966="AC","Logic4"&amp;"_"&amp;TEXT(C1966,"dd.mm.yyyy") &amp;"_"&amp; 1612494.46,"")</f>
        <v>Logic4_13.02.2020_1612494.46</v>
      </c>
      <c r="R1966" s="1" t="e">
        <f ca="1">IF(AND(Q1966&lt;&gt; "", COUNTIF(SAP!#REF!,Q1966)&gt;0),"Matched", "")</f>
        <v>#REF!</v>
      </c>
    </row>
    <row r="1967" spans="1:18">
      <c r="A1967" s="13">
        <v>11563327</v>
      </c>
      <c r="B1967" s="14">
        <v>43874</v>
      </c>
      <c r="C1967" s="14">
        <v>43874</v>
      </c>
      <c r="D1967" s="15" t="s">
        <v>10</v>
      </c>
      <c r="E1967" s="15">
        <v>0</v>
      </c>
      <c r="F1967" s="15">
        <v>0</v>
      </c>
      <c r="G1967" s="15">
        <v>4605.8</v>
      </c>
      <c r="H1967" s="15">
        <v>112076.1</v>
      </c>
      <c r="I1967" s="15" t="s">
        <v>11</v>
      </c>
      <c r="J1967" s="15" t="s">
        <v>12</v>
      </c>
      <c r="K1967" s="1" t="str">
        <f t="shared" si="102"/>
        <v/>
      </c>
      <c r="L1967" s="1" t="e">
        <f ca="1">IF(AND(K1967&lt;&gt; "", COUNTIF(SAP!#REF!,K1967)&gt;0),"Matched", "")</f>
        <v>#REF!</v>
      </c>
      <c r="M1967" s="1" t="str">
        <f t="shared" si="103"/>
        <v/>
      </c>
      <c r="N1967" s="1" t="e">
        <f ca="1">IF(AND(M1967&lt;&gt; "", COUNTIF(SAP!#REF!,M1967)&gt;0),"Matched", "")</f>
        <v>#REF!</v>
      </c>
      <c r="O1967" s="1" t="str">
        <f t="shared" si="104"/>
        <v/>
      </c>
      <c r="P1967" s="1" t="e">
        <f ca="1">IF(AND(O1967&lt;&gt; "", COUNTIF(SAP!#REF!,O1967)&gt;0),"Matched", "")</f>
        <v>#REF!</v>
      </c>
      <c r="Q1967" s="1" t="str">
        <f ca="1">IF(D1967="AC","Logic4"&amp;"_"&amp;TEXT(C1967,"dd.mm.yyyy") &amp;"_"&amp; 1612494.46,"")</f>
        <v>Logic4_13.02.2020_1612494.46</v>
      </c>
      <c r="R1967" s="1" t="e">
        <f ca="1">IF(AND(Q1967&lt;&gt; "", COUNTIF(SAP!#REF!,Q1967)&gt;0),"Matched", "")</f>
        <v>#REF!</v>
      </c>
    </row>
    <row r="1968" spans="1:18">
      <c r="A1968" s="9">
        <v>11563327</v>
      </c>
      <c r="B1968" s="10">
        <v>43874</v>
      </c>
      <c r="C1968" s="10">
        <v>43874</v>
      </c>
      <c r="D1968" s="11" t="s">
        <v>10</v>
      </c>
      <c r="E1968" s="11">
        <v>0</v>
      </c>
      <c r="F1968" s="11">
        <v>0</v>
      </c>
      <c r="G1968" s="11">
        <v>4620.8999999999996</v>
      </c>
      <c r="H1968" s="11">
        <v>116697</v>
      </c>
      <c r="I1968" s="11" t="s">
        <v>11</v>
      </c>
      <c r="J1968" s="11" t="s">
        <v>12</v>
      </c>
      <c r="K1968" s="1" t="str">
        <f t="shared" si="102"/>
        <v/>
      </c>
      <c r="L1968" s="1" t="e">
        <f ca="1">IF(AND(K1968&lt;&gt; "", COUNTIF(SAP!#REF!,K1968)&gt;0),"Matched", "")</f>
        <v>#REF!</v>
      </c>
      <c r="M1968" s="1" t="str">
        <f t="shared" si="103"/>
        <v/>
      </c>
      <c r="N1968" s="1" t="e">
        <f ca="1">IF(AND(M1968&lt;&gt; "", COUNTIF(SAP!#REF!,M1968)&gt;0),"Matched", "")</f>
        <v>#REF!</v>
      </c>
      <c r="O1968" s="1" t="str">
        <f t="shared" si="104"/>
        <v/>
      </c>
      <c r="P1968" s="1" t="e">
        <f ca="1">IF(AND(O1968&lt;&gt; "", COUNTIF(SAP!#REF!,O1968)&gt;0),"Matched", "")</f>
        <v>#REF!</v>
      </c>
      <c r="Q1968" s="1" t="str">
        <f ca="1">IF(D1968="AC","Logic4"&amp;"_"&amp;TEXT(C1968,"dd.mm.yyyy") &amp;"_"&amp; 1612494.46,"")</f>
        <v>Logic4_13.02.2020_1612494.46</v>
      </c>
      <c r="R1968" s="1" t="e">
        <f ca="1">IF(AND(Q1968&lt;&gt; "", COUNTIF(SAP!#REF!,Q1968)&gt;0),"Matched", "")</f>
        <v>#REF!</v>
      </c>
    </row>
    <row r="1969" spans="1:18">
      <c r="A1969" s="13">
        <v>11563327</v>
      </c>
      <c r="B1969" s="14">
        <v>43874</v>
      </c>
      <c r="C1969" s="14">
        <v>43874</v>
      </c>
      <c r="D1969" s="15" t="s">
        <v>10</v>
      </c>
      <c r="E1969" s="15">
        <v>0</v>
      </c>
      <c r="F1969" s="15">
        <v>0</v>
      </c>
      <c r="G1969" s="15">
        <v>4690</v>
      </c>
      <c r="H1969" s="15">
        <v>121387</v>
      </c>
      <c r="I1969" s="15" t="s">
        <v>11</v>
      </c>
      <c r="J1969" s="15" t="s">
        <v>12</v>
      </c>
      <c r="K1969" s="1" t="str">
        <f t="shared" si="102"/>
        <v/>
      </c>
      <c r="L1969" s="1" t="e">
        <f ca="1">IF(AND(K1969&lt;&gt; "", COUNTIF(SAP!#REF!,K1969)&gt;0),"Matched", "")</f>
        <v>#REF!</v>
      </c>
      <c r="M1969" s="1" t="str">
        <f t="shared" si="103"/>
        <v/>
      </c>
      <c r="N1969" s="1" t="e">
        <f ca="1">IF(AND(M1969&lt;&gt; "", COUNTIF(SAP!#REF!,M1969)&gt;0),"Matched", "")</f>
        <v>#REF!</v>
      </c>
      <c r="O1969" s="1" t="str">
        <f t="shared" si="104"/>
        <v/>
      </c>
      <c r="P1969" s="1" t="e">
        <f ca="1">IF(AND(O1969&lt;&gt; "", COUNTIF(SAP!#REF!,O1969)&gt;0),"Matched", "")</f>
        <v>#REF!</v>
      </c>
      <c r="Q1969" s="1" t="str">
        <f ca="1">IF(D1969="AC","Logic4"&amp;"_"&amp;TEXT(C1969,"dd.mm.yyyy") &amp;"_"&amp; 1612494.46,"")</f>
        <v>Logic4_13.02.2020_1612494.46</v>
      </c>
      <c r="R1969" s="1" t="e">
        <f ca="1">IF(AND(Q1969&lt;&gt; "", COUNTIF(SAP!#REF!,Q1969)&gt;0),"Matched", "")</f>
        <v>#REF!</v>
      </c>
    </row>
    <row r="1970" spans="1:18">
      <c r="A1970" s="9">
        <v>11563327</v>
      </c>
      <c r="B1970" s="10">
        <v>43874</v>
      </c>
      <c r="C1970" s="10">
        <v>43874</v>
      </c>
      <c r="D1970" s="11" t="s">
        <v>10</v>
      </c>
      <c r="E1970" s="11">
        <v>0</v>
      </c>
      <c r="F1970" s="11">
        <v>0</v>
      </c>
      <c r="G1970" s="11">
        <v>4700</v>
      </c>
      <c r="H1970" s="11">
        <v>126087</v>
      </c>
      <c r="I1970" s="11" t="s">
        <v>11</v>
      </c>
      <c r="J1970" s="11" t="s">
        <v>12</v>
      </c>
      <c r="K1970" s="1" t="str">
        <f t="shared" si="102"/>
        <v/>
      </c>
      <c r="L1970" s="1" t="e">
        <f ca="1">IF(AND(K1970&lt;&gt; "", COUNTIF(SAP!#REF!,K1970)&gt;0),"Matched", "")</f>
        <v>#REF!</v>
      </c>
      <c r="M1970" s="1" t="str">
        <f t="shared" si="103"/>
        <v/>
      </c>
      <c r="N1970" s="1" t="e">
        <f ca="1">IF(AND(M1970&lt;&gt; "", COUNTIF(SAP!#REF!,M1970)&gt;0),"Matched", "")</f>
        <v>#REF!</v>
      </c>
      <c r="O1970" s="1" t="str">
        <f t="shared" si="104"/>
        <v/>
      </c>
      <c r="P1970" s="1" t="e">
        <f ca="1">IF(AND(O1970&lt;&gt; "", COUNTIF(SAP!#REF!,O1970)&gt;0),"Matched", "")</f>
        <v>#REF!</v>
      </c>
      <c r="Q1970" s="1" t="str">
        <f ca="1">IF(D1970="AC","Logic4"&amp;"_"&amp;TEXT(C1970,"dd.mm.yyyy") &amp;"_"&amp; 1612494.46,"")</f>
        <v>Logic4_13.02.2020_1612494.46</v>
      </c>
      <c r="R1970" s="1" t="e">
        <f ca="1">IF(AND(Q1970&lt;&gt; "", COUNTIF(SAP!#REF!,Q1970)&gt;0),"Matched", "")</f>
        <v>#REF!</v>
      </c>
    </row>
    <row r="1971" spans="1:18">
      <c r="A1971" s="13">
        <v>11563327</v>
      </c>
      <c r="B1971" s="14">
        <v>43874</v>
      </c>
      <c r="C1971" s="14">
        <v>43874</v>
      </c>
      <c r="D1971" s="15" t="s">
        <v>10</v>
      </c>
      <c r="E1971" s="15">
        <v>0</v>
      </c>
      <c r="F1971" s="15">
        <v>0</v>
      </c>
      <c r="G1971" s="15">
        <v>4716.5</v>
      </c>
      <c r="H1971" s="15">
        <v>130803.5</v>
      </c>
      <c r="I1971" s="15" t="s">
        <v>11</v>
      </c>
      <c r="J1971" s="15" t="s">
        <v>12</v>
      </c>
      <c r="K1971" s="1" t="str">
        <f t="shared" si="102"/>
        <v/>
      </c>
      <c r="L1971" s="1" t="e">
        <f ca="1">IF(AND(K1971&lt;&gt; "", COUNTIF(SAP!#REF!,K1971)&gt;0),"Matched", "")</f>
        <v>#REF!</v>
      </c>
      <c r="M1971" s="1" t="str">
        <f t="shared" si="103"/>
        <v/>
      </c>
      <c r="N1971" s="1" t="e">
        <f ca="1">IF(AND(M1971&lt;&gt; "", COUNTIF(SAP!#REF!,M1971)&gt;0),"Matched", "")</f>
        <v>#REF!</v>
      </c>
      <c r="O1971" s="1" t="str">
        <f t="shared" si="104"/>
        <v/>
      </c>
      <c r="P1971" s="1" t="e">
        <f ca="1">IF(AND(O1971&lt;&gt; "", COUNTIF(SAP!#REF!,O1971)&gt;0),"Matched", "")</f>
        <v>#REF!</v>
      </c>
      <c r="Q1971" s="1" t="str">
        <f ca="1">IF(D1971="AC","Logic4"&amp;"_"&amp;TEXT(C1971,"dd.mm.yyyy") &amp;"_"&amp; 1612494.46,"")</f>
        <v>Logic4_13.02.2020_1612494.46</v>
      </c>
      <c r="R1971" s="1" t="e">
        <f ca="1">IF(AND(Q1971&lt;&gt; "", COUNTIF(SAP!#REF!,Q1971)&gt;0),"Matched", "")</f>
        <v>#REF!</v>
      </c>
    </row>
    <row r="1972" spans="1:18">
      <c r="A1972" s="9">
        <v>11563327</v>
      </c>
      <c r="B1972" s="10">
        <v>43874</v>
      </c>
      <c r="C1972" s="10">
        <v>43874</v>
      </c>
      <c r="D1972" s="11" t="s">
        <v>10</v>
      </c>
      <c r="E1972" s="11">
        <v>0</v>
      </c>
      <c r="F1972" s="11">
        <v>0</v>
      </c>
      <c r="G1972" s="11">
        <v>4739.5</v>
      </c>
      <c r="H1972" s="11">
        <v>135543</v>
      </c>
      <c r="I1972" s="11" t="s">
        <v>11</v>
      </c>
      <c r="J1972" s="11" t="s">
        <v>12</v>
      </c>
      <c r="K1972" s="1" t="str">
        <f t="shared" si="102"/>
        <v/>
      </c>
      <c r="L1972" s="1" t="e">
        <f ca="1">IF(AND(K1972&lt;&gt; "", COUNTIF(SAP!#REF!,K1972)&gt;0),"Matched", "")</f>
        <v>#REF!</v>
      </c>
      <c r="M1972" s="1" t="str">
        <f t="shared" si="103"/>
        <v/>
      </c>
      <c r="N1972" s="1" t="e">
        <f ca="1">IF(AND(M1972&lt;&gt; "", COUNTIF(SAP!#REF!,M1972)&gt;0),"Matched", "")</f>
        <v>#REF!</v>
      </c>
      <c r="O1972" s="1" t="str">
        <f t="shared" si="104"/>
        <v/>
      </c>
      <c r="P1972" s="1" t="e">
        <f ca="1">IF(AND(O1972&lt;&gt; "", COUNTIF(SAP!#REF!,O1972)&gt;0),"Matched", "")</f>
        <v>#REF!</v>
      </c>
      <c r="Q1972" s="1" t="str">
        <f ca="1">IF(D1972="AC","Logic4"&amp;"_"&amp;TEXT(C1972,"dd.mm.yyyy") &amp;"_"&amp; 1612494.46,"")</f>
        <v>Logic4_13.02.2020_1612494.46</v>
      </c>
      <c r="R1972" s="1" t="e">
        <f ca="1">IF(AND(Q1972&lt;&gt; "", COUNTIF(SAP!#REF!,Q1972)&gt;0),"Matched", "")</f>
        <v>#REF!</v>
      </c>
    </row>
    <row r="1973" spans="1:18">
      <c r="A1973" s="13">
        <v>11563327</v>
      </c>
      <c r="B1973" s="14">
        <v>43874</v>
      </c>
      <c r="C1973" s="14">
        <v>43874</v>
      </c>
      <c r="D1973" s="15" t="s">
        <v>10</v>
      </c>
      <c r="E1973" s="15">
        <v>0</v>
      </c>
      <c r="F1973" s="15">
        <v>0</v>
      </c>
      <c r="G1973" s="15">
        <v>4860</v>
      </c>
      <c r="H1973" s="15">
        <v>140403</v>
      </c>
      <c r="I1973" s="15" t="s">
        <v>11</v>
      </c>
      <c r="J1973" s="15" t="s">
        <v>12</v>
      </c>
      <c r="K1973" s="1" t="str">
        <f t="shared" si="102"/>
        <v/>
      </c>
      <c r="L1973" s="1" t="e">
        <f ca="1">IF(AND(K1973&lt;&gt; "", COUNTIF(SAP!#REF!,K1973)&gt;0),"Matched", "")</f>
        <v>#REF!</v>
      </c>
      <c r="M1973" s="1" t="str">
        <f t="shared" si="103"/>
        <v/>
      </c>
      <c r="N1973" s="1" t="e">
        <f ca="1">IF(AND(M1973&lt;&gt; "", COUNTIF(SAP!#REF!,M1973)&gt;0),"Matched", "")</f>
        <v>#REF!</v>
      </c>
      <c r="O1973" s="1" t="str">
        <f t="shared" si="104"/>
        <v/>
      </c>
      <c r="P1973" s="1" t="e">
        <f ca="1">IF(AND(O1973&lt;&gt; "", COUNTIF(SAP!#REF!,O1973)&gt;0),"Matched", "")</f>
        <v>#REF!</v>
      </c>
      <c r="Q1973" s="1" t="str">
        <f ca="1">IF(D1973="AC","Logic4"&amp;"_"&amp;TEXT(C1973,"dd.mm.yyyy") &amp;"_"&amp; 1612494.46,"")</f>
        <v>Logic4_13.02.2020_1612494.46</v>
      </c>
      <c r="R1973" s="1" t="e">
        <f ca="1">IF(AND(Q1973&lt;&gt; "", COUNTIF(SAP!#REF!,Q1973)&gt;0),"Matched", "")</f>
        <v>#REF!</v>
      </c>
    </row>
    <row r="1974" spans="1:18">
      <c r="A1974" s="9">
        <v>11563327</v>
      </c>
      <c r="B1974" s="10">
        <v>43874</v>
      </c>
      <c r="C1974" s="10">
        <v>43874</v>
      </c>
      <c r="D1974" s="11" t="s">
        <v>10</v>
      </c>
      <c r="E1974" s="11">
        <v>0</v>
      </c>
      <c r="F1974" s="11">
        <v>0</v>
      </c>
      <c r="G1974" s="11">
        <v>4880</v>
      </c>
      <c r="H1974" s="11">
        <v>145283</v>
      </c>
      <c r="I1974" s="11" t="s">
        <v>11</v>
      </c>
      <c r="J1974" s="11" t="s">
        <v>12</v>
      </c>
      <c r="K1974" s="1" t="str">
        <f t="shared" si="102"/>
        <v/>
      </c>
      <c r="L1974" s="1" t="e">
        <f ca="1">IF(AND(K1974&lt;&gt; "", COUNTIF(SAP!#REF!,K1974)&gt;0),"Matched", "")</f>
        <v>#REF!</v>
      </c>
      <c r="M1974" s="1" t="str">
        <f t="shared" si="103"/>
        <v/>
      </c>
      <c r="N1974" s="1" t="e">
        <f ca="1">IF(AND(M1974&lt;&gt; "", COUNTIF(SAP!#REF!,M1974)&gt;0),"Matched", "")</f>
        <v>#REF!</v>
      </c>
      <c r="O1974" s="1" t="str">
        <f t="shared" si="104"/>
        <v/>
      </c>
      <c r="P1974" s="1" t="e">
        <f ca="1">IF(AND(O1974&lt;&gt; "", COUNTIF(SAP!#REF!,O1974)&gt;0),"Matched", "")</f>
        <v>#REF!</v>
      </c>
      <c r="Q1974" s="1" t="str">
        <f ca="1">IF(D1974="AC","Logic4"&amp;"_"&amp;TEXT(C1974,"dd.mm.yyyy") &amp;"_"&amp; 1612494.46,"")</f>
        <v>Logic4_13.02.2020_1612494.46</v>
      </c>
      <c r="R1974" s="1" t="e">
        <f ca="1">IF(AND(Q1974&lt;&gt; "", COUNTIF(SAP!#REF!,Q1974)&gt;0),"Matched", "")</f>
        <v>#REF!</v>
      </c>
    </row>
    <row r="1975" spans="1:18">
      <c r="A1975" s="13">
        <v>11563327</v>
      </c>
      <c r="B1975" s="14">
        <v>43874</v>
      </c>
      <c r="C1975" s="14">
        <v>43874</v>
      </c>
      <c r="D1975" s="15" t="s">
        <v>10</v>
      </c>
      <c r="E1975" s="15">
        <v>0</v>
      </c>
      <c r="F1975" s="15">
        <v>0</v>
      </c>
      <c r="G1975" s="15">
        <v>5007.3999999999996</v>
      </c>
      <c r="H1975" s="15">
        <v>150290.4</v>
      </c>
      <c r="I1975" s="15" t="s">
        <v>11</v>
      </c>
      <c r="J1975" s="15" t="s">
        <v>12</v>
      </c>
      <c r="K1975" s="1" t="str">
        <f t="shared" si="102"/>
        <v/>
      </c>
      <c r="L1975" s="1" t="e">
        <f ca="1">IF(AND(K1975&lt;&gt; "", COUNTIF(SAP!#REF!,K1975)&gt;0),"Matched", "")</f>
        <v>#REF!</v>
      </c>
      <c r="M1975" s="1" t="str">
        <f t="shared" si="103"/>
        <v/>
      </c>
      <c r="N1975" s="1" t="e">
        <f ca="1">IF(AND(M1975&lt;&gt; "", COUNTIF(SAP!#REF!,M1975)&gt;0),"Matched", "")</f>
        <v>#REF!</v>
      </c>
      <c r="O1975" s="1" t="str">
        <f t="shared" si="104"/>
        <v/>
      </c>
      <c r="P1975" s="1" t="e">
        <f ca="1">IF(AND(O1975&lt;&gt; "", COUNTIF(SAP!#REF!,O1975)&gt;0),"Matched", "")</f>
        <v>#REF!</v>
      </c>
      <c r="Q1975" s="1" t="str">
        <f ca="1">IF(D1975="AC","Logic4"&amp;"_"&amp;TEXT(C1975,"dd.mm.yyyy") &amp;"_"&amp; 1612494.46,"")</f>
        <v>Logic4_13.02.2020_1612494.46</v>
      </c>
      <c r="R1975" s="1" t="e">
        <f ca="1">IF(AND(Q1975&lt;&gt; "", COUNTIF(SAP!#REF!,Q1975)&gt;0),"Matched", "")</f>
        <v>#REF!</v>
      </c>
    </row>
    <row r="1976" spans="1:18">
      <c r="A1976" s="9">
        <v>11563327</v>
      </c>
      <c r="B1976" s="10">
        <v>43874</v>
      </c>
      <c r="C1976" s="10">
        <v>43874</v>
      </c>
      <c r="D1976" s="11" t="s">
        <v>10</v>
      </c>
      <c r="E1976" s="11">
        <v>0</v>
      </c>
      <c r="F1976" s="11">
        <v>0</v>
      </c>
      <c r="G1976" s="11">
        <v>5130</v>
      </c>
      <c r="H1976" s="11">
        <v>155420.4</v>
      </c>
      <c r="I1976" s="11" t="s">
        <v>11</v>
      </c>
      <c r="J1976" s="11" t="s">
        <v>12</v>
      </c>
      <c r="K1976" s="1" t="str">
        <f t="shared" si="102"/>
        <v/>
      </c>
      <c r="L1976" s="1" t="e">
        <f ca="1">IF(AND(K1976&lt;&gt; "", COUNTIF(SAP!#REF!,K1976)&gt;0),"Matched", "")</f>
        <v>#REF!</v>
      </c>
      <c r="M1976" s="1" t="str">
        <f t="shared" si="103"/>
        <v/>
      </c>
      <c r="N1976" s="1" t="e">
        <f ca="1">IF(AND(M1976&lt;&gt; "", COUNTIF(SAP!#REF!,M1976)&gt;0),"Matched", "")</f>
        <v>#REF!</v>
      </c>
      <c r="O1976" s="1" t="str">
        <f t="shared" si="104"/>
        <v/>
      </c>
      <c r="P1976" s="1" t="e">
        <f ca="1">IF(AND(O1976&lt;&gt; "", COUNTIF(SAP!#REF!,O1976)&gt;0),"Matched", "")</f>
        <v>#REF!</v>
      </c>
      <c r="Q1976" s="1" t="str">
        <f ca="1">IF(D1976="AC","Logic4"&amp;"_"&amp;TEXT(C1976,"dd.mm.yyyy") &amp;"_"&amp; 1612494.46,"")</f>
        <v>Logic4_13.02.2020_1612494.46</v>
      </c>
      <c r="R1976" s="1" t="e">
        <f ca="1">IF(AND(Q1976&lt;&gt; "", COUNTIF(SAP!#REF!,Q1976)&gt;0),"Matched", "")</f>
        <v>#REF!</v>
      </c>
    </row>
    <row r="1977" spans="1:18">
      <c r="A1977" s="13">
        <v>11563327</v>
      </c>
      <c r="B1977" s="14">
        <v>43874</v>
      </c>
      <c r="C1977" s="14">
        <v>43874</v>
      </c>
      <c r="D1977" s="15" t="s">
        <v>10</v>
      </c>
      <c r="E1977" s="15">
        <v>0</v>
      </c>
      <c r="F1977" s="15">
        <v>0</v>
      </c>
      <c r="G1977" s="15">
        <v>5240</v>
      </c>
      <c r="H1977" s="15">
        <v>160660.4</v>
      </c>
      <c r="I1977" s="15" t="s">
        <v>11</v>
      </c>
      <c r="J1977" s="15" t="s">
        <v>12</v>
      </c>
      <c r="K1977" s="1" t="str">
        <f t="shared" si="102"/>
        <v/>
      </c>
      <c r="L1977" s="1" t="e">
        <f ca="1">IF(AND(K1977&lt;&gt; "", COUNTIF(SAP!#REF!,K1977)&gt;0),"Matched", "")</f>
        <v>#REF!</v>
      </c>
      <c r="M1977" s="1" t="str">
        <f t="shared" si="103"/>
        <v/>
      </c>
      <c r="N1977" s="1" t="e">
        <f ca="1">IF(AND(M1977&lt;&gt; "", COUNTIF(SAP!#REF!,M1977)&gt;0),"Matched", "")</f>
        <v>#REF!</v>
      </c>
      <c r="O1977" s="1" t="str">
        <f t="shared" si="104"/>
        <v/>
      </c>
      <c r="P1977" s="1" t="e">
        <f ca="1">IF(AND(O1977&lt;&gt; "", COUNTIF(SAP!#REF!,O1977)&gt;0),"Matched", "")</f>
        <v>#REF!</v>
      </c>
      <c r="Q1977" s="1" t="str">
        <f ca="1">IF(D1977="AC","Logic4"&amp;"_"&amp;TEXT(C1977,"dd.mm.yyyy") &amp;"_"&amp; 1612494.46,"")</f>
        <v>Logic4_13.02.2020_1612494.46</v>
      </c>
      <c r="R1977" s="1" t="e">
        <f ca="1">IF(AND(Q1977&lt;&gt; "", COUNTIF(SAP!#REF!,Q1977)&gt;0),"Matched", "")</f>
        <v>#REF!</v>
      </c>
    </row>
    <row r="1978" spans="1:18">
      <c r="A1978" s="9">
        <v>11563327</v>
      </c>
      <c r="B1978" s="10">
        <v>43874</v>
      </c>
      <c r="C1978" s="10">
        <v>43874</v>
      </c>
      <c r="D1978" s="11" t="s">
        <v>10</v>
      </c>
      <c r="E1978" s="11">
        <v>0</v>
      </c>
      <c r="F1978" s="11">
        <v>0</v>
      </c>
      <c r="G1978" s="11">
        <v>5950.4</v>
      </c>
      <c r="H1978" s="11">
        <v>166610.79999999999</v>
      </c>
      <c r="I1978" s="11" t="s">
        <v>11</v>
      </c>
      <c r="J1978" s="11" t="s">
        <v>12</v>
      </c>
      <c r="K1978" s="1" t="str">
        <f t="shared" si="102"/>
        <v/>
      </c>
      <c r="L1978" s="1" t="e">
        <f ca="1">IF(AND(K1978&lt;&gt; "", COUNTIF(SAP!#REF!,K1978)&gt;0),"Matched", "")</f>
        <v>#REF!</v>
      </c>
      <c r="M1978" s="1" t="str">
        <f t="shared" si="103"/>
        <v/>
      </c>
      <c r="N1978" s="1" t="e">
        <f ca="1">IF(AND(M1978&lt;&gt; "", COUNTIF(SAP!#REF!,M1978)&gt;0),"Matched", "")</f>
        <v>#REF!</v>
      </c>
      <c r="O1978" s="1" t="str">
        <f t="shared" si="104"/>
        <v/>
      </c>
      <c r="P1978" s="1" t="e">
        <f ca="1">IF(AND(O1978&lt;&gt; "", COUNTIF(SAP!#REF!,O1978)&gt;0),"Matched", "")</f>
        <v>#REF!</v>
      </c>
      <c r="Q1978" s="1" t="str">
        <f ca="1">IF(D1978="AC","Logic4"&amp;"_"&amp;TEXT(C1978,"dd.mm.yyyy") &amp;"_"&amp; 1612494.46,"")</f>
        <v>Logic4_13.02.2020_1612494.46</v>
      </c>
      <c r="R1978" s="1" t="e">
        <f ca="1">IF(AND(Q1978&lt;&gt; "", COUNTIF(SAP!#REF!,Q1978)&gt;0),"Matched", "")</f>
        <v>#REF!</v>
      </c>
    </row>
    <row r="1979" spans="1:18">
      <c r="A1979" s="13">
        <v>11563327</v>
      </c>
      <c r="B1979" s="14">
        <v>43874</v>
      </c>
      <c r="C1979" s="14">
        <v>43874</v>
      </c>
      <c r="D1979" s="15" t="s">
        <v>10</v>
      </c>
      <c r="E1979" s="15">
        <v>0</v>
      </c>
      <c r="F1979" s="15">
        <v>0</v>
      </c>
      <c r="G1979" s="15">
        <v>6367</v>
      </c>
      <c r="H1979" s="15">
        <v>172977.8</v>
      </c>
      <c r="I1979" s="15" t="s">
        <v>11</v>
      </c>
      <c r="J1979" s="15" t="s">
        <v>12</v>
      </c>
      <c r="K1979" s="1" t="str">
        <f t="shared" si="102"/>
        <v/>
      </c>
      <c r="L1979" s="1" t="e">
        <f ca="1">IF(AND(K1979&lt;&gt; "", COUNTIF(SAP!#REF!,K1979)&gt;0),"Matched", "")</f>
        <v>#REF!</v>
      </c>
      <c r="M1979" s="1" t="str">
        <f t="shared" si="103"/>
        <v/>
      </c>
      <c r="N1979" s="1" t="e">
        <f ca="1">IF(AND(M1979&lt;&gt; "", COUNTIF(SAP!#REF!,M1979)&gt;0),"Matched", "")</f>
        <v>#REF!</v>
      </c>
      <c r="O1979" s="1" t="str">
        <f t="shared" si="104"/>
        <v/>
      </c>
      <c r="P1979" s="1" t="e">
        <f ca="1">IF(AND(O1979&lt;&gt; "", COUNTIF(SAP!#REF!,O1979)&gt;0),"Matched", "")</f>
        <v>#REF!</v>
      </c>
      <c r="Q1979" s="1" t="str">
        <f ca="1">IF(D1979="AC","Logic4"&amp;"_"&amp;TEXT(C1979,"dd.mm.yyyy") &amp;"_"&amp; 1612494.46,"")</f>
        <v>Logic4_13.02.2020_1612494.46</v>
      </c>
      <c r="R1979" s="1" t="e">
        <f ca="1">IF(AND(Q1979&lt;&gt; "", COUNTIF(SAP!#REF!,Q1979)&gt;0),"Matched", "")</f>
        <v>#REF!</v>
      </c>
    </row>
    <row r="1980" spans="1:18">
      <c r="A1980" s="9">
        <v>11563327</v>
      </c>
      <c r="B1980" s="10">
        <v>43874</v>
      </c>
      <c r="C1980" s="10">
        <v>43874</v>
      </c>
      <c r="D1980" s="11" t="s">
        <v>10</v>
      </c>
      <c r="E1980" s="11">
        <v>0</v>
      </c>
      <c r="F1980" s="11">
        <v>0</v>
      </c>
      <c r="G1980" s="11">
        <v>6462</v>
      </c>
      <c r="H1980" s="11">
        <v>179439.8</v>
      </c>
      <c r="I1980" s="11" t="s">
        <v>11</v>
      </c>
      <c r="J1980" s="11" t="s">
        <v>12</v>
      </c>
      <c r="K1980" s="1" t="str">
        <f t="shared" si="102"/>
        <v/>
      </c>
      <c r="L1980" s="1" t="e">
        <f ca="1">IF(AND(K1980&lt;&gt; "", COUNTIF(SAP!#REF!,K1980)&gt;0),"Matched", "")</f>
        <v>#REF!</v>
      </c>
      <c r="M1980" s="1" t="str">
        <f t="shared" si="103"/>
        <v/>
      </c>
      <c r="N1980" s="1" t="e">
        <f ca="1">IF(AND(M1980&lt;&gt; "", COUNTIF(SAP!#REF!,M1980)&gt;0),"Matched", "")</f>
        <v>#REF!</v>
      </c>
      <c r="O1980" s="1" t="str">
        <f t="shared" si="104"/>
        <v/>
      </c>
      <c r="P1980" s="1" t="e">
        <f ca="1">IF(AND(O1980&lt;&gt; "", COUNTIF(SAP!#REF!,O1980)&gt;0),"Matched", "")</f>
        <v>#REF!</v>
      </c>
      <c r="Q1980" s="1" t="str">
        <f ca="1">IF(D1980="AC","Logic4"&amp;"_"&amp;TEXT(C1980,"dd.mm.yyyy") &amp;"_"&amp; 1612494.46,"")</f>
        <v>Logic4_13.02.2020_1612494.46</v>
      </c>
      <c r="R1980" s="1" t="e">
        <f ca="1">IF(AND(Q1980&lt;&gt; "", COUNTIF(SAP!#REF!,Q1980)&gt;0),"Matched", "")</f>
        <v>#REF!</v>
      </c>
    </row>
    <row r="1981" spans="1:18">
      <c r="A1981" s="13">
        <v>11563327</v>
      </c>
      <c r="B1981" s="14">
        <v>43874</v>
      </c>
      <c r="C1981" s="14">
        <v>43874</v>
      </c>
      <c r="D1981" s="15" t="s">
        <v>10</v>
      </c>
      <c r="E1981" s="15">
        <v>0</v>
      </c>
      <c r="F1981" s="15">
        <v>0</v>
      </c>
      <c r="G1981" s="15">
        <v>6490</v>
      </c>
      <c r="H1981" s="15">
        <v>185929.8</v>
      </c>
      <c r="I1981" s="15" t="s">
        <v>11</v>
      </c>
      <c r="J1981" s="15" t="s">
        <v>12</v>
      </c>
      <c r="K1981" s="1" t="str">
        <f t="shared" si="102"/>
        <v/>
      </c>
      <c r="L1981" s="1" t="e">
        <f ca="1">IF(AND(K1981&lt;&gt; "", COUNTIF(SAP!#REF!,K1981)&gt;0),"Matched", "")</f>
        <v>#REF!</v>
      </c>
      <c r="M1981" s="1" t="str">
        <f t="shared" si="103"/>
        <v/>
      </c>
      <c r="N1981" s="1" t="e">
        <f ca="1">IF(AND(M1981&lt;&gt; "", COUNTIF(SAP!#REF!,M1981)&gt;0),"Matched", "")</f>
        <v>#REF!</v>
      </c>
      <c r="O1981" s="1" t="str">
        <f t="shared" si="104"/>
        <v/>
      </c>
      <c r="P1981" s="1" t="e">
        <f ca="1">IF(AND(O1981&lt;&gt; "", COUNTIF(SAP!#REF!,O1981)&gt;0),"Matched", "")</f>
        <v>#REF!</v>
      </c>
      <c r="Q1981" s="1" t="str">
        <f ca="1">IF(D1981="AC","Logic4"&amp;"_"&amp;TEXT(C1981,"dd.mm.yyyy") &amp;"_"&amp; 1612494.46,"")</f>
        <v>Logic4_13.02.2020_1612494.46</v>
      </c>
      <c r="R1981" s="1" t="e">
        <f ca="1">IF(AND(Q1981&lt;&gt; "", COUNTIF(SAP!#REF!,Q1981)&gt;0),"Matched", "")</f>
        <v>#REF!</v>
      </c>
    </row>
    <row r="1982" spans="1:18">
      <c r="A1982" s="9">
        <v>11563327</v>
      </c>
      <c r="B1982" s="10">
        <v>43874</v>
      </c>
      <c r="C1982" s="10">
        <v>43874</v>
      </c>
      <c r="D1982" s="11" t="s">
        <v>10</v>
      </c>
      <c r="E1982" s="11">
        <v>0</v>
      </c>
      <c r="F1982" s="11">
        <v>0</v>
      </c>
      <c r="G1982" s="11">
        <v>6930</v>
      </c>
      <c r="H1982" s="11">
        <v>192859.8</v>
      </c>
      <c r="I1982" s="11" t="s">
        <v>11</v>
      </c>
      <c r="J1982" s="11" t="s">
        <v>12</v>
      </c>
      <c r="K1982" s="1" t="str">
        <f t="shared" si="102"/>
        <v/>
      </c>
      <c r="L1982" s="1" t="e">
        <f ca="1">IF(AND(K1982&lt;&gt; "", COUNTIF(SAP!#REF!,K1982)&gt;0),"Matched", "")</f>
        <v>#REF!</v>
      </c>
      <c r="M1982" s="1" t="str">
        <f t="shared" si="103"/>
        <v/>
      </c>
      <c r="N1982" s="1" t="e">
        <f ca="1">IF(AND(M1982&lt;&gt; "", COUNTIF(SAP!#REF!,M1982)&gt;0),"Matched", "")</f>
        <v>#REF!</v>
      </c>
      <c r="O1982" s="1" t="str">
        <f t="shared" si="104"/>
        <v/>
      </c>
      <c r="P1982" s="1" t="e">
        <f ca="1">IF(AND(O1982&lt;&gt; "", COUNTIF(SAP!#REF!,O1982)&gt;0),"Matched", "")</f>
        <v>#REF!</v>
      </c>
      <c r="Q1982" s="1" t="str">
        <f ca="1">IF(D1982="AC","Logic4"&amp;"_"&amp;TEXT(C1982,"dd.mm.yyyy") &amp;"_"&amp; 1612494.46,"")</f>
        <v>Logic4_13.02.2020_1612494.46</v>
      </c>
      <c r="R1982" s="1" t="e">
        <f ca="1">IF(AND(Q1982&lt;&gt; "", COUNTIF(SAP!#REF!,Q1982)&gt;0),"Matched", "")</f>
        <v>#REF!</v>
      </c>
    </row>
    <row r="1983" spans="1:18">
      <c r="A1983" s="13">
        <v>11563327</v>
      </c>
      <c r="B1983" s="14">
        <v>43874</v>
      </c>
      <c r="C1983" s="14">
        <v>43874</v>
      </c>
      <c r="D1983" s="15" t="s">
        <v>10</v>
      </c>
      <c r="E1983" s="15">
        <v>0</v>
      </c>
      <c r="F1983" s="15">
        <v>0</v>
      </c>
      <c r="G1983" s="15">
        <v>6934.5</v>
      </c>
      <c r="H1983" s="15">
        <v>199794.3</v>
      </c>
      <c r="I1983" s="15" t="s">
        <v>11</v>
      </c>
      <c r="J1983" s="15" t="s">
        <v>12</v>
      </c>
      <c r="K1983" s="1" t="str">
        <f t="shared" si="102"/>
        <v/>
      </c>
      <c r="L1983" s="1" t="e">
        <f ca="1">IF(AND(K1983&lt;&gt; "", COUNTIF(SAP!#REF!,K1983)&gt;0),"Matched", "")</f>
        <v>#REF!</v>
      </c>
      <c r="M1983" s="1" t="str">
        <f t="shared" si="103"/>
        <v/>
      </c>
      <c r="N1983" s="1" t="e">
        <f ca="1">IF(AND(M1983&lt;&gt; "", COUNTIF(SAP!#REF!,M1983)&gt;0),"Matched", "")</f>
        <v>#REF!</v>
      </c>
      <c r="O1983" s="1" t="str">
        <f t="shared" si="104"/>
        <v/>
      </c>
      <c r="P1983" s="1" t="e">
        <f ca="1">IF(AND(O1983&lt;&gt; "", COUNTIF(SAP!#REF!,O1983)&gt;0),"Matched", "")</f>
        <v>#REF!</v>
      </c>
      <c r="Q1983" s="1" t="str">
        <f ca="1">IF(D1983="AC","Logic4"&amp;"_"&amp;TEXT(C1983,"dd.mm.yyyy") &amp;"_"&amp; 1612494.46,"")</f>
        <v>Logic4_13.02.2020_1612494.46</v>
      </c>
      <c r="R1983" s="1" t="e">
        <f ca="1">IF(AND(Q1983&lt;&gt; "", COUNTIF(SAP!#REF!,Q1983)&gt;0),"Matched", "")</f>
        <v>#REF!</v>
      </c>
    </row>
    <row r="1984" spans="1:18">
      <c r="A1984" s="9">
        <v>11563327</v>
      </c>
      <c r="B1984" s="10">
        <v>43874</v>
      </c>
      <c r="C1984" s="10">
        <v>43874</v>
      </c>
      <c r="D1984" s="11" t="s">
        <v>10</v>
      </c>
      <c r="E1984" s="11">
        <v>0</v>
      </c>
      <c r="F1984" s="11">
        <v>0</v>
      </c>
      <c r="G1984" s="11">
        <v>6938.4</v>
      </c>
      <c r="H1984" s="11">
        <v>206732.7</v>
      </c>
      <c r="I1984" s="11" t="s">
        <v>11</v>
      </c>
      <c r="J1984" s="11" t="s">
        <v>12</v>
      </c>
      <c r="K1984" s="1" t="str">
        <f t="shared" si="102"/>
        <v/>
      </c>
      <c r="L1984" s="1" t="e">
        <f ca="1">IF(AND(K1984&lt;&gt; "", COUNTIF(SAP!#REF!,K1984)&gt;0),"Matched", "")</f>
        <v>#REF!</v>
      </c>
      <c r="M1984" s="1" t="str">
        <f t="shared" si="103"/>
        <v/>
      </c>
      <c r="N1984" s="1" t="e">
        <f ca="1">IF(AND(M1984&lt;&gt; "", COUNTIF(SAP!#REF!,M1984)&gt;0),"Matched", "")</f>
        <v>#REF!</v>
      </c>
      <c r="O1984" s="1" t="str">
        <f t="shared" si="104"/>
        <v/>
      </c>
      <c r="P1984" s="1" t="e">
        <f ca="1">IF(AND(O1984&lt;&gt; "", COUNTIF(SAP!#REF!,O1984)&gt;0),"Matched", "")</f>
        <v>#REF!</v>
      </c>
      <c r="Q1984" s="1" t="str">
        <f ca="1">IF(D1984="AC","Logic4"&amp;"_"&amp;TEXT(C1984,"dd.mm.yyyy") &amp;"_"&amp; 1612494.46,"")</f>
        <v>Logic4_13.02.2020_1612494.46</v>
      </c>
      <c r="R1984" s="1" t="e">
        <f ca="1">IF(AND(Q1984&lt;&gt; "", COUNTIF(SAP!#REF!,Q1984)&gt;0),"Matched", "")</f>
        <v>#REF!</v>
      </c>
    </row>
    <row r="1985" spans="1:18">
      <c r="A1985" s="13">
        <v>11563327</v>
      </c>
      <c r="B1985" s="14">
        <v>43874</v>
      </c>
      <c r="C1985" s="14">
        <v>43874</v>
      </c>
      <c r="D1985" s="15" t="s">
        <v>10</v>
      </c>
      <c r="E1985" s="15">
        <v>0</v>
      </c>
      <c r="F1985" s="15">
        <v>0</v>
      </c>
      <c r="G1985" s="15">
        <v>6955.1</v>
      </c>
      <c r="H1985" s="15">
        <v>213687.8</v>
      </c>
      <c r="I1985" s="15" t="s">
        <v>11</v>
      </c>
      <c r="J1985" s="15" t="s">
        <v>12</v>
      </c>
      <c r="K1985" s="1" t="str">
        <f t="shared" si="102"/>
        <v/>
      </c>
      <c r="L1985" s="1" t="e">
        <f ca="1">IF(AND(K1985&lt;&gt; "", COUNTIF(SAP!#REF!,K1985)&gt;0),"Matched", "")</f>
        <v>#REF!</v>
      </c>
      <c r="M1985" s="1" t="str">
        <f t="shared" si="103"/>
        <v/>
      </c>
      <c r="N1985" s="1" t="e">
        <f ca="1">IF(AND(M1985&lt;&gt; "", COUNTIF(SAP!#REF!,M1985)&gt;0),"Matched", "")</f>
        <v>#REF!</v>
      </c>
      <c r="O1985" s="1" t="str">
        <f t="shared" si="104"/>
        <v/>
      </c>
      <c r="P1985" s="1" t="e">
        <f ca="1">IF(AND(O1985&lt;&gt; "", COUNTIF(SAP!#REF!,O1985)&gt;0),"Matched", "")</f>
        <v>#REF!</v>
      </c>
      <c r="Q1985" s="1" t="str">
        <f ca="1">IF(D1985="AC","Logic4"&amp;"_"&amp;TEXT(C1985,"dd.mm.yyyy") &amp;"_"&amp; 1612494.46,"")</f>
        <v>Logic4_13.02.2020_1612494.46</v>
      </c>
      <c r="R1985" s="1" t="e">
        <f ca="1">IF(AND(Q1985&lt;&gt; "", COUNTIF(SAP!#REF!,Q1985)&gt;0),"Matched", "")</f>
        <v>#REF!</v>
      </c>
    </row>
    <row r="1986" spans="1:18">
      <c r="A1986" s="9">
        <v>11563327</v>
      </c>
      <c r="B1986" s="10">
        <v>43874</v>
      </c>
      <c r="C1986" s="10">
        <v>43874</v>
      </c>
      <c r="D1986" s="11" t="s">
        <v>10</v>
      </c>
      <c r="E1986" s="11">
        <v>0</v>
      </c>
      <c r="F1986" s="11">
        <v>0</v>
      </c>
      <c r="G1986" s="11">
        <v>7202.25</v>
      </c>
      <c r="H1986" s="11">
        <v>220890.05</v>
      </c>
      <c r="I1986" s="11" t="s">
        <v>11</v>
      </c>
      <c r="J1986" s="11" t="s">
        <v>12</v>
      </c>
      <c r="K1986" s="1" t="str">
        <f t="shared" si="102"/>
        <v/>
      </c>
      <c r="L1986" s="1" t="e">
        <f ca="1">IF(AND(K1986&lt;&gt; "", COUNTIF(SAP!#REF!,K1986)&gt;0),"Matched", "")</f>
        <v>#REF!</v>
      </c>
      <c r="M1986" s="1" t="str">
        <f t="shared" si="103"/>
        <v/>
      </c>
      <c r="N1986" s="1" t="e">
        <f ca="1">IF(AND(M1986&lt;&gt; "", COUNTIF(SAP!#REF!,M1986)&gt;0),"Matched", "")</f>
        <v>#REF!</v>
      </c>
      <c r="O1986" s="1" t="str">
        <f t="shared" si="104"/>
        <v/>
      </c>
      <c r="P1986" s="1" t="e">
        <f ca="1">IF(AND(O1986&lt;&gt; "", COUNTIF(SAP!#REF!,O1986)&gt;0),"Matched", "")</f>
        <v>#REF!</v>
      </c>
      <c r="Q1986" s="1" t="str">
        <f ca="1">IF(D1986="AC","Logic4"&amp;"_"&amp;TEXT(C1986,"dd.mm.yyyy") &amp;"_"&amp; 1612494.46,"")</f>
        <v>Logic4_13.02.2020_1612494.46</v>
      </c>
      <c r="R1986" s="1" t="e">
        <f ca="1">IF(AND(Q1986&lt;&gt; "", COUNTIF(SAP!#REF!,Q1986)&gt;0),"Matched", "")</f>
        <v>#REF!</v>
      </c>
    </row>
    <row r="1987" spans="1:18">
      <c r="A1987" s="13">
        <v>11563327</v>
      </c>
      <c r="B1987" s="14">
        <v>43874</v>
      </c>
      <c r="C1987" s="14">
        <v>43874</v>
      </c>
      <c r="D1987" s="15" t="s">
        <v>10</v>
      </c>
      <c r="E1987" s="15">
        <v>0</v>
      </c>
      <c r="F1987" s="15">
        <v>0</v>
      </c>
      <c r="G1987" s="15">
        <v>7330</v>
      </c>
      <c r="H1987" s="15">
        <v>228220.05</v>
      </c>
      <c r="I1987" s="15" t="s">
        <v>11</v>
      </c>
      <c r="J1987" s="15" t="s">
        <v>12</v>
      </c>
      <c r="K1987" s="1" t="str">
        <f t="shared" ref="K1987:K2050" si="105">IF(D1987="TF","Logic1"&amp;"_"&amp;TEXT(C1987, "mm") &amp;"_"&amp; F1987,"")</f>
        <v/>
      </c>
      <c r="L1987" s="1" t="e">
        <f ca="1">IF(AND(K1987&lt;&gt; "", COUNTIF(SAP!#REF!,K1987)&gt;0),"Matched", "")</f>
        <v>#REF!</v>
      </c>
      <c r="M1987" s="1" t="str">
        <f t="shared" ref="M1987:M2050" si="106">IF(D1987="TR","Logic2"&amp;"_"&amp;TEXT(C1987,"dd.mm.yyyy") &amp;"_"&amp; F1987,"")</f>
        <v/>
      </c>
      <c r="N1987" s="1" t="e">
        <f ca="1">IF(AND(M1987&lt;&gt; "", COUNTIF(SAP!#REF!,M1987)&gt;0),"Matched", "")</f>
        <v>#REF!</v>
      </c>
      <c r="O1987" s="1" t="str">
        <f t="shared" ref="O1987:O2050" si="107">IF(D1987="AF","Logic3"&amp;"_"&amp;G1987,"")</f>
        <v/>
      </c>
      <c r="P1987" s="1" t="e">
        <f ca="1">IF(AND(O1987&lt;&gt; "", COUNTIF(SAP!#REF!,O1987)&gt;0),"Matched", "")</f>
        <v>#REF!</v>
      </c>
      <c r="Q1987" s="1" t="str">
        <f ca="1">IF(D1987="AC","Logic4"&amp;"_"&amp;TEXT(C1987,"dd.mm.yyyy") &amp;"_"&amp; 1612494.46,"")</f>
        <v>Logic4_13.02.2020_1612494.46</v>
      </c>
      <c r="R1987" s="1" t="e">
        <f ca="1">IF(AND(Q1987&lt;&gt; "", COUNTIF(SAP!#REF!,Q1987)&gt;0),"Matched", "")</f>
        <v>#REF!</v>
      </c>
    </row>
    <row r="1988" spans="1:18">
      <c r="A1988" s="9">
        <v>11563327</v>
      </c>
      <c r="B1988" s="10">
        <v>43874</v>
      </c>
      <c r="C1988" s="10">
        <v>43874</v>
      </c>
      <c r="D1988" s="11" t="s">
        <v>10</v>
      </c>
      <c r="E1988" s="11">
        <v>0</v>
      </c>
      <c r="F1988" s="11">
        <v>0</v>
      </c>
      <c r="G1988" s="11">
        <v>7547.54</v>
      </c>
      <c r="H1988" s="11">
        <v>235767.59</v>
      </c>
      <c r="I1988" s="11" t="s">
        <v>11</v>
      </c>
      <c r="J1988" s="11" t="s">
        <v>12</v>
      </c>
      <c r="K1988" s="1" t="str">
        <f t="shared" si="105"/>
        <v/>
      </c>
      <c r="L1988" s="1" t="e">
        <f ca="1">IF(AND(K1988&lt;&gt; "", COUNTIF(SAP!#REF!,K1988)&gt;0),"Matched", "")</f>
        <v>#REF!</v>
      </c>
      <c r="M1988" s="1" t="str">
        <f t="shared" si="106"/>
        <v/>
      </c>
      <c r="N1988" s="1" t="e">
        <f ca="1">IF(AND(M1988&lt;&gt; "", COUNTIF(SAP!#REF!,M1988)&gt;0),"Matched", "")</f>
        <v>#REF!</v>
      </c>
      <c r="O1988" s="1" t="str">
        <f t="shared" si="107"/>
        <v/>
      </c>
      <c r="P1988" s="1" t="e">
        <f ca="1">IF(AND(O1988&lt;&gt; "", COUNTIF(SAP!#REF!,O1988)&gt;0),"Matched", "")</f>
        <v>#REF!</v>
      </c>
      <c r="Q1988" s="1" t="str">
        <f ca="1">IF(D1988="AC","Logic4"&amp;"_"&amp;TEXT(C1988,"dd.mm.yyyy") &amp;"_"&amp; 1612494.46,"")</f>
        <v>Logic4_13.02.2020_1612494.46</v>
      </c>
      <c r="R1988" s="1" t="e">
        <f ca="1">IF(AND(Q1988&lt;&gt; "", COUNTIF(SAP!#REF!,Q1988)&gt;0),"Matched", "")</f>
        <v>#REF!</v>
      </c>
    </row>
    <row r="1989" spans="1:18">
      <c r="A1989" s="13">
        <v>11563327</v>
      </c>
      <c r="B1989" s="14">
        <v>43874</v>
      </c>
      <c r="C1989" s="14">
        <v>43874</v>
      </c>
      <c r="D1989" s="15" t="s">
        <v>10</v>
      </c>
      <c r="E1989" s="15">
        <v>0</v>
      </c>
      <c r="F1989" s="15">
        <v>0</v>
      </c>
      <c r="G1989" s="15">
        <v>7800</v>
      </c>
      <c r="H1989" s="15">
        <v>243567.59</v>
      </c>
      <c r="I1989" s="15" t="s">
        <v>11</v>
      </c>
      <c r="J1989" s="15" t="s">
        <v>12</v>
      </c>
      <c r="K1989" s="1" t="str">
        <f t="shared" si="105"/>
        <v/>
      </c>
      <c r="L1989" s="1" t="e">
        <f ca="1">IF(AND(K1989&lt;&gt; "", COUNTIF(SAP!#REF!,K1989)&gt;0),"Matched", "")</f>
        <v>#REF!</v>
      </c>
      <c r="M1989" s="1" t="str">
        <f t="shared" si="106"/>
        <v/>
      </c>
      <c r="N1989" s="1" t="e">
        <f ca="1">IF(AND(M1989&lt;&gt; "", COUNTIF(SAP!#REF!,M1989)&gt;0),"Matched", "")</f>
        <v>#REF!</v>
      </c>
      <c r="O1989" s="1" t="str">
        <f t="shared" si="107"/>
        <v/>
      </c>
      <c r="P1989" s="1" t="e">
        <f ca="1">IF(AND(O1989&lt;&gt; "", COUNTIF(SAP!#REF!,O1989)&gt;0),"Matched", "")</f>
        <v>#REF!</v>
      </c>
      <c r="Q1989" s="1" t="str">
        <f ca="1">IF(D1989="AC","Logic4"&amp;"_"&amp;TEXT(C1989,"dd.mm.yyyy") &amp;"_"&amp; 1612494.46,"")</f>
        <v>Logic4_13.02.2020_1612494.46</v>
      </c>
      <c r="R1989" s="1" t="e">
        <f ca="1">IF(AND(Q1989&lt;&gt; "", COUNTIF(SAP!#REF!,Q1989)&gt;0),"Matched", "")</f>
        <v>#REF!</v>
      </c>
    </row>
    <row r="1990" spans="1:18">
      <c r="A1990" s="9">
        <v>11563327</v>
      </c>
      <c r="B1990" s="10">
        <v>43874</v>
      </c>
      <c r="C1990" s="10">
        <v>43874</v>
      </c>
      <c r="D1990" s="11" t="s">
        <v>10</v>
      </c>
      <c r="E1990" s="11">
        <v>0</v>
      </c>
      <c r="F1990" s="11">
        <v>0</v>
      </c>
      <c r="G1990" s="11">
        <v>7950</v>
      </c>
      <c r="H1990" s="11">
        <v>251517.59</v>
      </c>
      <c r="I1990" s="11" t="s">
        <v>11</v>
      </c>
      <c r="J1990" s="11" t="s">
        <v>12</v>
      </c>
      <c r="K1990" s="1" t="str">
        <f t="shared" si="105"/>
        <v/>
      </c>
      <c r="L1990" s="1" t="e">
        <f ca="1">IF(AND(K1990&lt;&gt; "", COUNTIF(SAP!#REF!,K1990)&gt;0),"Matched", "")</f>
        <v>#REF!</v>
      </c>
      <c r="M1990" s="1" t="str">
        <f t="shared" si="106"/>
        <v/>
      </c>
      <c r="N1990" s="1" t="e">
        <f ca="1">IF(AND(M1990&lt;&gt; "", COUNTIF(SAP!#REF!,M1990)&gt;0),"Matched", "")</f>
        <v>#REF!</v>
      </c>
      <c r="O1990" s="1" t="str">
        <f t="shared" si="107"/>
        <v/>
      </c>
      <c r="P1990" s="1" t="e">
        <f ca="1">IF(AND(O1990&lt;&gt; "", COUNTIF(SAP!#REF!,O1990)&gt;0),"Matched", "")</f>
        <v>#REF!</v>
      </c>
      <c r="Q1990" s="1" t="str">
        <f ca="1">IF(D1990="AC","Logic4"&amp;"_"&amp;TEXT(C1990,"dd.mm.yyyy") &amp;"_"&amp; 1612494.46,"")</f>
        <v>Logic4_13.02.2020_1612494.46</v>
      </c>
      <c r="R1990" s="1" t="e">
        <f ca="1">IF(AND(Q1990&lt;&gt; "", COUNTIF(SAP!#REF!,Q1990)&gt;0),"Matched", "")</f>
        <v>#REF!</v>
      </c>
    </row>
    <row r="1991" spans="1:18">
      <c r="A1991" s="13">
        <v>11563327</v>
      </c>
      <c r="B1991" s="14">
        <v>43874</v>
      </c>
      <c r="C1991" s="14">
        <v>43874</v>
      </c>
      <c r="D1991" s="15" t="s">
        <v>10</v>
      </c>
      <c r="E1991" s="15">
        <v>0</v>
      </c>
      <c r="F1991" s="15">
        <v>0</v>
      </c>
      <c r="G1991" s="15">
        <v>8050</v>
      </c>
      <c r="H1991" s="15">
        <v>259567.59</v>
      </c>
      <c r="I1991" s="15" t="s">
        <v>11</v>
      </c>
      <c r="J1991" s="15" t="s">
        <v>12</v>
      </c>
      <c r="K1991" s="1" t="str">
        <f t="shared" si="105"/>
        <v/>
      </c>
      <c r="L1991" s="1" t="e">
        <f ca="1">IF(AND(K1991&lt;&gt; "", COUNTIF(SAP!#REF!,K1991)&gt;0),"Matched", "")</f>
        <v>#REF!</v>
      </c>
      <c r="M1991" s="1" t="str">
        <f t="shared" si="106"/>
        <v/>
      </c>
      <c r="N1991" s="1" t="e">
        <f ca="1">IF(AND(M1991&lt;&gt; "", COUNTIF(SAP!#REF!,M1991)&gt;0),"Matched", "")</f>
        <v>#REF!</v>
      </c>
      <c r="O1991" s="1" t="str">
        <f t="shared" si="107"/>
        <v/>
      </c>
      <c r="P1991" s="1" t="e">
        <f ca="1">IF(AND(O1991&lt;&gt; "", COUNTIF(SAP!#REF!,O1991)&gt;0),"Matched", "")</f>
        <v>#REF!</v>
      </c>
      <c r="Q1991" s="1" t="str">
        <f ca="1">IF(D1991="AC","Logic4"&amp;"_"&amp;TEXT(C1991,"dd.mm.yyyy") &amp;"_"&amp; 1612494.46,"")</f>
        <v>Logic4_13.02.2020_1612494.46</v>
      </c>
      <c r="R1991" s="1" t="e">
        <f ca="1">IF(AND(Q1991&lt;&gt; "", COUNTIF(SAP!#REF!,Q1991)&gt;0),"Matched", "")</f>
        <v>#REF!</v>
      </c>
    </row>
    <row r="1992" spans="1:18">
      <c r="A1992" s="9">
        <v>11563327</v>
      </c>
      <c r="B1992" s="10">
        <v>43874</v>
      </c>
      <c r="C1992" s="10">
        <v>43874</v>
      </c>
      <c r="D1992" s="11" t="s">
        <v>10</v>
      </c>
      <c r="E1992" s="11">
        <v>0</v>
      </c>
      <c r="F1992" s="11">
        <v>0</v>
      </c>
      <c r="G1992" s="11">
        <v>8060</v>
      </c>
      <c r="H1992" s="11">
        <v>267627.59000000003</v>
      </c>
      <c r="I1992" s="11" t="s">
        <v>11</v>
      </c>
      <c r="J1992" s="11" t="s">
        <v>12</v>
      </c>
      <c r="K1992" s="1" t="str">
        <f t="shared" si="105"/>
        <v/>
      </c>
      <c r="L1992" s="1" t="e">
        <f ca="1">IF(AND(K1992&lt;&gt; "", COUNTIF(SAP!#REF!,K1992)&gt;0),"Matched", "")</f>
        <v>#REF!</v>
      </c>
      <c r="M1992" s="1" t="str">
        <f t="shared" si="106"/>
        <v/>
      </c>
      <c r="N1992" s="1" t="e">
        <f ca="1">IF(AND(M1992&lt;&gt; "", COUNTIF(SAP!#REF!,M1992)&gt;0),"Matched", "")</f>
        <v>#REF!</v>
      </c>
      <c r="O1992" s="1" t="str">
        <f t="shared" si="107"/>
        <v/>
      </c>
      <c r="P1992" s="1" t="e">
        <f ca="1">IF(AND(O1992&lt;&gt; "", COUNTIF(SAP!#REF!,O1992)&gt;0),"Matched", "")</f>
        <v>#REF!</v>
      </c>
      <c r="Q1992" s="1" t="str">
        <f ca="1">IF(D1992="AC","Logic4"&amp;"_"&amp;TEXT(C1992,"dd.mm.yyyy") &amp;"_"&amp; 1612494.46,"")</f>
        <v>Logic4_13.02.2020_1612494.46</v>
      </c>
      <c r="R1992" s="1" t="e">
        <f ca="1">IF(AND(Q1992&lt;&gt; "", COUNTIF(SAP!#REF!,Q1992)&gt;0),"Matched", "")</f>
        <v>#REF!</v>
      </c>
    </row>
    <row r="1993" spans="1:18">
      <c r="A1993" s="13">
        <v>11563327</v>
      </c>
      <c r="B1993" s="14">
        <v>43874</v>
      </c>
      <c r="C1993" s="14">
        <v>43874</v>
      </c>
      <c r="D1993" s="15" t="s">
        <v>10</v>
      </c>
      <c r="E1993" s="15">
        <v>0</v>
      </c>
      <c r="F1993" s="15">
        <v>0</v>
      </c>
      <c r="G1993" s="15">
        <v>8060</v>
      </c>
      <c r="H1993" s="15">
        <v>275687.59000000003</v>
      </c>
      <c r="I1993" s="15" t="s">
        <v>11</v>
      </c>
      <c r="J1993" s="15" t="s">
        <v>12</v>
      </c>
      <c r="K1993" s="1" t="str">
        <f t="shared" si="105"/>
        <v/>
      </c>
      <c r="L1993" s="1" t="e">
        <f ca="1">IF(AND(K1993&lt;&gt; "", COUNTIF(SAP!#REF!,K1993)&gt;0),"Matched", "")</f>
        <v>#REF!</v>
      </c>
      <c r="M1993" s="1" t="str">
        <f t="shared" si="106"/>
        <v/>
      </c>
      <c r="N1993" s="1" t="e">
        <f ca="1">IF(AND(M1993&lt;&gt; "", COUNTIF(SAP!#REF!,M1993)&gt;0),"Matched", "")</f>
        <v>#REF!</v>
      </c>
      <c r="O1993" s="1" t="str">
        <f t="shared" si="107"/>
        <v/>
      </c>
      <c r="P1993" s="1" t="e">
        <f ca="1">IF(AND(O1993&lt;&gt; "", COUNTIF(SAP!#REF!,O1993)&gt;0),"Matched", "")</f>
        <v>#REF!</v>
      </c>
      <c r="Q1993" s="1" t="str">
        <f ca="1">IF(D1993="AC","Logic4"&amp;"_"&amp;TEXT(C1993,"dd.mm.yyyy") &amp;"_"&amp; 1612494.46,"")</f>
        <v>Logic4_13.02.2020_1612494.46</v>
      </c>
      <c r="R1993" s="1" t="e">
        <f ca="1">IF(AND(Q1993&lt;&gt; "", COUNTIF(SAP!#REF!,Q1993)&gt;0),"Matched", "")</f>
        <v>#REF!</v>
      </c>
    </row>
    <row r="1994" spans="1:18">
      <c r="A1994" s="9">
        <v>11563327</v>
      </c>
      <c r="B1994" s="10">
        <v>43874</v>
      </c>
      <c r="C1994" s="10">
        <v>43874</v>
      </c>
      <c r="D1994" s="11" t="s">
        <v>10</v>
      </c>
      <c r="E1994" s="11">
        <v>0</v>
      </c>
      <c r="F1994" s="11">
        <v>0</v>
      </c>
      <c r="G1994" s="11">
        <v>8088.1</v>
      </c>
      <c r="H1994" s="11">
        <v>283775.69</v>
      </c>
      <c r="I1994" s="11" t="s">
        <v>11</v>
      </c>
      <c r="J1994" s="11" t="s">
        <v>12</v>
      </c>
      <c r="K1994" s="1" t="str">
        <f t="shared" si="105"/>
        <v/>
      </c>
      <c r="L1994" s="1" t="e">
        <f ca="1">IF(AND(K1994&lt;&gt; "", COUNTIF(SAP!#REF!,K1994)&gt;0),"Matched", "")</f>
        <v>#REF!</v>
      </c>
      <c r="M1994" s="1" t="str">
        <f t="shared" si="106"/>
        <v/>
      </c>
      <c r="N1994" s="1" t="e">
        <f ca="1">IF(AND(M1994&lt;&gt; "", COUNTIF(SAP!#REF!,M1994)&gt;0),"Matched", "")</f>
        <v>#REF!</v>
      </c>
      <c r="O1994" s="1" t="str">
        <f t="shared" si="107"/>
        <v/>
      </c>
      <c r="P1994" s="1" t="e">
        <f ca="1">IF(AND(O1994&lt;&gt; "", COUNTIF(SAP!#REF!,O1994)&gt;0),"Matched", "")</f>
        <v>#REF!</v>
      </c>
      <c r="Q1994" s="1" t="str">
        <f ca="1">IF(D1994="AC","Logic4"&amp;"_"&amp;TEXT(C1994,"dd.mm.yyyy") &amp;"_"&amp; 1612494.46,"")</f>
        <v>Logic4_13.02.2020_1612494.46</v>
      </c>
      <c r="R1994" s="1" t="e">
        <f ca="1">IF(AND(Q1994&lt;&gt; "", COUNTIF(SAP!#REF!,Q1994)&gt;0),"Matched", "")</f>
        <v>#REF!</v>
      </c>
    </row>
    <row r="1995" spans="1:18">
      <c r="A1995" s="13">
        <v>11563327</v>
      </c>
      <c r="B1995" s="14">
        <v>43874</v>
      </c>
      <c r="C1995" s="14">
        <v>43874</v>
      </c>
      <c r="D1995" s="15" t="s">
        <v>10</v>
      </c>
      <c r="E1995" s="15">
        <v>0</v>
      </c>
      <c r="F1995" s="15">
        <v>0</v>
      </c>
      <c r="G1995" s="15">
        <v>8100</v>
      </c>
      <c r="H1995" s="15">
        <v>291875.69</v>
      </c>
      <c r="I1995" s="15" t="s">
        <v>11</v>
      </c>
      <c r="J1995" s="15" t="s">
        <v>12</v>
      </c>
      <c r="K1995" s="1" t="str">
        <f t="shared" si="105"/>
        <v/>
      </c>
      <c r="L1995" s="1" t="e">
        <f ca="1">IF(AND(K1995&lt;&gt; "", COUNTIF(SAP!#REF!,K1995)&gt;0),"Matched", "")</f>
        <v>#REF!</v>
      </c>
      <c r="M1995" s="1" t="str">
        <f t="shared" si="106"/>
        <v/>
      </c>
      <c r="N1995" s="1" t="e">
        <f ca="1">IF(AND(M1995&lt;&gt; "", COUNTIF(SAP!#REF!,M1995)&gt;0),"Matched", "")</f>
        <v>#REF!</v>
      </c>
      <c r="O1995" s="1" t="str">
        <f t="shared" si="107"/>
        <v/>
      </c>
      <c r="P1995" s="1" t="e">
        <f ca="1">IF(AND(O1995&lt;&gt; "", COUNTIF(SAP!#REF!,O1995)&gt;0),"Matched", "")</f>
        <v>#REF!</v>
      </c>
      <c r="Q1995" s="1" t="str">
        <f ca="1">IF(D1995="AC","Logic4"&amp;"_"&amp;TEXT(C1995,"dd.mm.yyyy") &amp;"_"&amp; 1612494.46,"")</f>
        <v>Logic4_13.02.2020_1612494.46</v>
      </c>
      <c r="R1995" s="1" t="e">
        <f ca="1">IF(AND(Q1995&lt;&gt; "", COUNTIF(SAP!#REF!,Q1995)&gt;0),"Matched", "")</f>
        <v>#REF!</v>
      </c>
    </row>
    <row r="1996" spans="1:18">
      <c r="A1996" s="9">
        <v>11563327</v>
      </c>
      <c r="B1996" s="10">
        <v>43874</v>
      </c>
      <c r="C1996" s="10">
        <v>43874</v>
      </c>
      <c r="D1996" s="11" t="s">
        <v>10</v>
      </c>
      <c r="E1996" s="11">
        <v>0</v>
      </c>
      <c r="F1996" s="11">
        <v>0</v>
      </c>
      <c r="G1996" s="11">
        <v>8197</v>
      </c>
      <c r="H1996" s="11">
        <v>300072.69</v>
      </c>
      <c r="I1996" s="11" t="s">
        <v>11</v>
      </c>
      <c r="J1996" s="11" t="s">
        <v>12</v>
      </c>
      <c r="K1996" s="1" t="str">
        <f t="shared" si="105"/>
        <v/>
      </c>
      <c r="L1996" s="1" t="e">
        <f ca="1">IF(AND(K1996&lt;&gt; "", COUNTIF(SAP!#REF!,K1996)&gt;0),"Matched", "")</f>
        <v>#REF!</v>
      </c>
      <c r="M1996" s="1" t="str">
        <f t="shared" si="106"/>
        <v/>
      </c>
      <c r="N1996" s="1" t="e">
        <f ca="1">IF(AND(M1996&lt;&gt; "", COUNTIF(SAP!#REF!,M1996)&gt;0),"Matched", "")</f>
        <v>#REF!</v>
      </c>
      <c r="O1996" s="1" t="str">
        <f t="shared" si="107"/>
        <v/>
      </c>
      <c r="P1996" s="1" t="e">
        <f ca="1">IF(AND(O1996&lt;&gt; "", COUNTIF(SAP!#REF!,O1996)&gt;0),"Matched", "")</f>
        <v>#REF!</v>
      </c>
      <c r="Q1996" s="1" t="str">
        <f ca="1">IF(D1996="AC","Logic4"&amp;"_"&amp;TEXT(C1996,"dd.mm.yyyy") &amp;"_"&amp; 1612494.46,"")</f>
        <v>Logic4_13.02.2020_1612494.46</v>
      </c>
      <c r="R1996" s="1" t="e">
        <f ca="1">IF(AND(Q1996&lt;&gt; "", COUNTIF(SAP!#REF!,Q1996)&gt;0),"Matched", "")</f>
        <v>#REF!</v>
      </c>
    </row>
    <row r="1997" spans="1:18">
      <c r="A1997" s="13">
        <v>11563327</v>
      </c>
      <c r="B1997" s="14">
        <v>43874</v>
      </c>
      <c r="C1997" s="14">
        <v>43874</v>
      </c>
      <c r="D1997" s="15" t="s">
        <v>10</v>
      </c>
      <c r="E1997" s="15">
        <v>0</v>
      </c>
      <c r="F1997" s="15">
        <v>0</v>
      </c>
      <c r="G1997" s="15">
        <v>8360</v>
      </c>
      <c r="H1997" s="15">
        <v>308432.69</v>
      </c>
      <c r="I1997" s="15" t="s">
        <v>11</v>
      </c>
      <c r="J1997" s="15" t="s">
        <v>12</v>
      </c>
      <c r="K1997" s="1" t="str">
        <f t="shared" si="105"/>
        <v/>
      </c>
      <c r="L1997" s="1" t="e">
        <f ca="1">IF(AND(K1997&lt;&gt; "", COUNTIF(SAP!#REF!,K1997)&gt;0),"Matched", "")</f>
        <v>#REF!</v>
      </c>
      <c r="M1997" s="1" t="str">
        <f t="shared" si="106"/>
        <v/>
      </c>
      <c r="N1997" s="1" t="e">
        <f ca="1">IF(AND(M1997&lt;&gt; "", COUNTIF(SAP!#REF!,M1997)&gt;0),"Matched", "")</f>
        <v>#REF!</v>
      </c>
      <c r="O1997" s="1" t="str">
        <f t="shared" si="107"/>
        <v/>
      </c>
      <c r="P1997" s="1" t="e">
        <f ca="1">IF(AND(O1997&lt;&gt; "", COUNTIF(SAP!#REF!,O1997)&gt;0),"Matched", "")</f>
        <v>#REF!</v>
      </c>
      <c r="Q1997" s="1" t="str">
        <f ca="1">IF(D1997="AC","Logic4"&amp;"_"&amp;TEXT(C1997,"dd.mm.yyyy") &amp;"_"&amp; 1612494.46,"")</f>
        <v>Logic4_13.02.2020_1612494.46</v>
      </c>
      <c r="R1997" s="1" t="e">
        <f ca="1">IF(AND(Q1997&lt;&gt; "", COUNTIF(SAP!#REF!,Q1997)&gt;0),"Matched", "")</f>
        <v>#REF!</v>
      </c>
    </row>
    <row r="1998" spans="1:18">
      <c r="A1998" s="9">
        <v>11563327</v>
      </c>
      <c r="B1998" s="10">
        <v>43874</v>
      </c>
      <c r="C1998" s="10">
        <v>43874</v>
      </c>
      <c r="D1998" s="11" t="s">
        <v>10</v>
      </c>
      <c r="E1998" s="11">
        <v>0</v>
      </c>
      <c r="F1998" s="11">
        <v>0</v>
      </c>
      <c r="G1998" s="11">
        <v>8479.1</v>
      </c>
      <c r="H1998" s="11">
        <v>316911.78999999998</v>
      </c>
      <c r="I1998" s="11" t="s">
        <v>11</v>
      </c>
      <c r="J1998" s="11" t="s">
        <v>12</v>
      </c>
      <c r="K1998" s="1" t="str">
        <f t="shared" si="105"/>
        <v/>
      </c>
      <c r="L1998" s="1" t="e">
        <f ca="1">IF(AND(K1998&lt;&gt; "", COUNTIF(SAP!#REF!,K1998)&gt;0),"Matched", "")</f>
        <v>#REF!</v>
      </c>
      <c r="M1998" s="1" t="str">
        <f t="shared" si="106"/>
        <v/>
      </c>
      <c r="N1998" s="1" t="e">
        <f ca="1">IF(AND(M1998&lt;&gt; "", COUNTIF(SAP!#REF!,M1998)&gt;0),"Matched", "")</f>
        <v>#REF!</v>
      </c>
      <c r="O1998" s="1" t="str">
        <f t="shared" si="107"/>
        <v/>
      </c>
      <c r="P1998" s="1" t="e">
        <f ca="1">IF(AND(O1998&lt;&gt; "", COUNTIF(SAP!#REF!,O1998)&gt;0),"Matched", "")</f>
        <v>#REF!</v>
      </c>
      <c r="Q1998" s="1" t="str">
        <f ca="1">IF(D1998="AC","Logic4"&amp;"_"&amp;TEXT(C1998,"dd.mm.yyyy") &amp;"_"&amp; 1612494.46,"")</f>
        <v>Logic4_13.02.2020_1612494.46</v>
      </c>
      <c r="R1998" s="1" t="e">
        <f ca="1">IF(AND(Q1998&lt;&gt; "", COUNTIF(SAP!#REF!,Q1998)&gt;0),"Matched", "")</f>
        <v>#REF!</v>
      </c>
    </row>
    <row r="1999" spans="1:18">
      <c r="A1999" s="13">
        <v>11563327</v>
      </c>
      <c r="B1999" s="14">
        <v>43874</v>
      </c>
      <c r="C1999" s="14">
        <v>43874</v>
      </c>
      <c r="D1999" s="15" t="s">
        <v>10</v>
      </c>
      <c r="E1999" s="15">
        <v>0</v>
      </c>
      <c r="F1999" s="15">
        <v>0</v>
      </c>
      <c r="G1999" s="15">
        <v>8542.1</v>
      </c>
      <c r="H1999" s="15">
        <v>325453.89</v>
      </c>
      <c r="I1999" s="15" t="s">
        <v>11</v>
      </c>
      <c r="J1999" s="15" t="s">
        <v>12</v>
      </c>
      <c r="K1999" s="1" t="str">
        <f t="shared" si="105"/>
        <v/>
      </c>
      <c r="L1999" s="1" t="e">
        <f ca="1">IF(AND(K1999&lt;&gt; "", COUNTIF(SAP!#REF!,K1999)&gt;0),"Matched", "")</f>
        <v>#REF!</v>
      </c>
      <c r="M1999" s="1" t="str">
        <f t="shared" si="106"/>
        <v/>
      </c>
      <c r="N1999" s="1" t="e">
        <f ca="1">IF(AND(M1999&lt;&gt; "", COUNTIF(SAP!#REF!,M1999)&gt;0),"Matched", "")</f>
        <v>#REF!</v>
      </c>
      <c r="O1999" s="1" t="str">
        <f t="shared" si="107"/>
        <v/>
      </c>
      <c r="P1999" s="1" t="e">
        <f ca="1">IF(AND(O1999&lt;&gt; "", COUNTIF(SAP!#REF!,O1999)&gt;0),"Matched", "")</f>
        <v>#REF!</v>
      </c>
      <c r="Q1999" s="1" t="str">
        <f ca="1">IF(D1999="AC","Logic4"&amp;"_"&amp;TEXT(C1999,"dd.mm.yyyy") &amp;"_"&amp; 1612494.46,"")</f>
        <v>Logic4_13.02.2020_1612494.46</v>
      </c>
      <c r="R1999" s="1" t="e">
        <f ca="1">IF(AND(Q1999&lt;&gt; "", COUNTIF(SAP!#REF!,Q1999)&gt;0),"Matched", "")</f>
        <v>#REF!</v>
      </c>
    </row>
    <row r="2000" spans="1:18">
      <c r="A2000" s="9">
        <v>11563327</v>
      </c>
      <c r="B2000" s="10">
        <v>43874</v>
      </c>
      <c r="C2000" s="10">
        <v>43874</v>
      </c>
      <c r="D2000" s="11" t="s">
        <v>10</v>
      </c>
      <c r="E2000" s="11">
        <v>0</v>
      </c>
      <c r="F2000" s="11">
        <v>0</v>
      </c>
      <c r="G2000" s="11">
        <v>8686.5</v>
      </c>
      <c r="H2000" s="11">
        <v>334140.39</v>
      </c>
      <c r="I2000" s="11" t="s">
        <v>11</v>
      </c>
      <c r="J2000" s="11" t="s">
        <v>12</v>
      </c>
      <c r="K2000" s="1" t="str">
        <f t="shared" si="105"/>
        <v/>
      </c>
      <c r="L2000" s="1" t="e">
        <f ca="1">IF(AND(K2000&lt;&gt; "", COUNTIF(SAP!#REF!,K2000)&gt;0),"Matched", "")</f>
        <v>#REF!</v>
      </c>
      <c r="M2000" s="1" t="str">
        <f t="shared" si="106"/>
        <v/>
      </c>
      <c r="N2000" s="1" t="e">
        <f ca="1">IF(AND(M2000&lt;&gt; "", COUNTIF(SAP!#REF!,M2000)&gt;0),"Matched", "")</f>
        <v>#REF!</v>
      </c>
      <c r="O2000" s="1" t="str">
        <f t="shared" si="107"/>
        <v/>
      </c>
      <c r="P2000" s="1" t="e">
        <f ca="1">IF(AND(O2000&lt;&gt; "", COUNTIF(SAP!#REF!,O2000)&gt;0),"Matched", "")</f>
        <v>#REF!</v>
      </c>
      <c r="Q2000" s="1" t="str">
        <f ca="1">IF(D2000="AC","Logic4"&amp;"_"&amp;TEXT(C2000,"dd.mm.yyyy") &amp;"_"&amp; 1612494.46,"")</f>
        <v>Logic4_13.02.2020_1612494.46</v>
      </c>
      <c r="R2000" s="1" t="e">
        <f ca="1">IF(AND(Q2000&lt;&gt; "", COUNTIF(SAP!#REF!,Q2000)&gt;0),"Matched", "")</f>
        <v>#REF!</v>
      </c>
    </row>
    <row r="2001" spans="1:18">
      <c r="A2001" s="13">
        <v>11563327</v>
      </c>
      <c r="B2001" s="14">
        <v>43874</v>
      </c>
      <c r="C2001" s="14">
        <v>43874</v>
      </c>
      <c r="D2001" s="15" t="s">
        <v>10</v>
      </c>
      <c r="E2001" s="15">
        <v>0</v>
      </c>
      <c r="F2001" s="15">
        <v>0</v>
      </c>
      <c r="G2001" s="15">
        <v>9502.4</v>
      </c>
      <c r="H2001" s="15">
        <v>343642.79</v>
      </c>
      <c r="I2001" s="15" t="s">
        <v>11</v>
      </c>
      <c r="J2001" s="15" t="s">
        <v>12</v>
      </c>
      <c r="K2001" s="1" t="str">
        <f t="shared" si="105"/>
        <v/>
      </c>
      <c r="L2001" s="1" t="e">
        <f ca="1">IF(AND(K2001&lt;&gt; "", COUNTIF(SAP!#REF!,K2001)&gt;0),"Matched", "")</f>
        <v>#REF!</v>
      </c>
      <c r="M2001" s="1" t="str">
        <f t="shared" si="106"/>
        <v/>
      </c>
      <c r="N2001" s="1" t="e">
        <f ca="1">IF(AND(M2001&lt;&gt; "", COUNTIF(SAP!#REF!,M2001)&gt;0),"Matched", "")</f>
        <v>#REF!</v>
      </c>
      <c r="O2001" s="1" t="str">
        <f t="shared" si="107"/>
        <v/>
      </c>
      <c r="P2001" s="1" t="e">
        <f ca="1">IF(AND(O2001&lt;&gt; "", COUNTIF(SAP!#REF!,O2001)&gt;0),"Matched", "")</f>
        <v>#REF!</v>
      </c>
      <c r="Q2001" s="1" t="str">
        <f ca="1">IF(D2001="AC","Logic4"&amp;"_"&amp;TEXT(C2001,"dd.mm.yyyy") &amp;"_"&amp; 1612494.46,"")</f>
        <v>Logic4_13.02.2020_1612494.46</v>
      </c>
      <c r="R2001" s="1" t="e">
        <f ca="1">IF(AND(Q2001&lt;&gt; "", COUNTIF(SAP!#REF!,Q2001)&gt;0),"Matched", "")</f>
        <v>#REF!</v>
      </c>
    </row>
    <row r="2002" spans="1:18">
      <c r="A2002" s="9">
        <v>11563327</v>
      </c>
      <c r="B2002" s="10">
        <v>43874</v>
      </c>
      <c r="C2002" s="10">
        <v>43874</v>
      </c>
      <c r="D2002" s="11" t="s">
        <v>10</v>
      </c>
      <c r="E2002" s="11">
        <v>0</v>
      </c>
      <c r="F2002" s="11">
        <v>0</v>
      </c>
      <c r="G2002" s="11">
        <v>9530</v>
      </c>
      <c r="H2002" s="11">
        <v>353172.79</v>
      </c>
      <c r="I2002" s="11" t="s">
        <v>11</v>
      </c>
      <c r="J2002" s="11" t="s">
        <v>12</v>
      </c>
      <c r="K2002" s="1" t="str">
        <f t="shared" si="105"/>
        <v/>
      </c>
      <c r="L2002" s="1" t="e">
        <f ca="1">IF(AND(K2002&lt;&gt; "", COUNTIF(SAP!#REF!,K2002)&gt;0),"Matched", "")</f>
        <v>#REF!</v>
      </c>
      <c r="M2002" s="1" t="str">
        <f t="shared" si="106"/>
        <v/>
      </c>
      <c r="N2002" s="1" t="e">
        <f ca="1">IF(AND(M2002&lt;&gt; "", COUNTIF(SAP!#REF!,M2002)&gt;0),"Matched", "")</f>
        <v>#REF!</v>
      </c>
      <c r="O2002" s="1" t="str">
        <f t="shared" si="107"/>
        <v/>
      </c>
      <c r="P2002" s="1" t="e">
        <f ca="1">IF(AND(O2002&lt;&gt; "", COUNTIF(SAP!#REF!,O2002)&gt;0),"Matched", "")</f>
        <v>#REF!</v>
      </c>
      <c r="Q2002" s="1" t="str">
        <f ca="1">IF(D2002="AC","Logic4"&amp;"_"&amp;TEXT(C2002,"dd.mm.yyyy") &amp;"_"&amp; 1612494.46,"")</f>
        <v>Logic4_13.02.2020_1612494.46</v>
      </c>
      <c r="R2002" s="1" t="e">
        <f ca="1">IF(AND(Q2002&lt;&gt; "", COUNTIF(SAP!#REF!,Q2002)&gt;0),"Matched", "")</f>
        <v>#REF!</v>
      </c>
    </row>
    <row r="2003" spans="1:18">
      <c r="A2003" s="13">
        <v>11563327</v>
      </c>
      <c r="B2003" s="14">
        <v>43874</v>
      </c>
      <c r="C2003" s="14">
        <v>43874</v>
      </c>
      <c r="D2003" s="15" t="s">
        <v>10</v>
      </c>
      <c r="E2003" s="15">
        <v>0</v>
      </c>
      <c r="F2003" s="15">
        <v>0</v>
      </c>
      <c r="G2003" s="15">
        <v>9580.4</v>
      </c>
      <c r="H2003" s="15">
        <v>362753.19</v>
      </c>
      <c r="I2003" s="15" t="s">
        <v>11</v>
      </c>
      <c r="J2003" s="15" t="s">
        <v>12</v>
      </c>
      <c r="K2003" s="1" t="str">
        <f t="shared" si="105"/>
        <v/>
      </c>
      <c r="L2003" s="1" t="e">
        <f ca="1">IF(AND(K2003&lt;&gt; "", COUNTIF(SAP!#REF!,K2003)&gt;0),"Matched", "")</f>
        <v>#REF!</v>
      </c>
      <c r="M2003" s="1" t="str">
        <f t="shared" si="106"/>
        <v/>
      </c>
      <c r="N2003" s="1" t="e">
        <f ca="1">IF(AND(M2003&lt;&gt; "", COUNTIF(SAP!#REF!,M2003)&gt;0),"Matched", "")</f>
        <v>#REF!</v>
      </c>
      <c r="O2003" s="1" t="str">
        <f t="shared" si="107"/>
        <v/>
      </c>
      <c r="P2003" s="1" t="e">
        <f ca="1">IF(AND(O2003&lt;&gt; "", COUNTIF(SAP!#REF!,O2003)&gt;0),"Matched", "")</f>
        <v>#REF!</v>
      </c>
      <c r="Q2003" s="1" t="str">
        <f ca="1">IF(D2003="AC","Logic4"&amp;"_"&amp;TEXT(C2003,"dd.mm.yyyy") &amp;"_"&amp; 1612494.46,"")</f>
        <v>Logic4_13.02.2020_1612494.46</v>
      </c>
      <c r="R2003" s="1" t="e">
        <f ca="1">IF(AND(Q2003&lt;&gt; "", COUNTIF(SAP!#REF!,Q2003)&gt;0),"Matched", "")</f>
        <v>#REF!</v>
      </c>
    </row>
    <row r="2004" spans="1:18">
      <c r="A2004" s="9">
        <v>11563327</v>
      </c>
      <c r="B2004" s="10">
        <v>43874</v>
      </c>
      <c r="C2004" s="10">
        <v>43874</v>
      </c>
      <c r="D2004" s="11" t="s">
        <v>10</v>
      </c>
      <c r="E2004" s="11">
        <v>0</v>
      </c>
      <c r="F2004" s="11">
        <v>0</v>
      </c>
      <c r="G2004" s="11">
        <v>9641.7999999999993</v>
      </c>
      <c r="H2004" s="11">
        <v>372394.99</v>
      </c>
      <c r="I2004" s="11" t="s">
        <v>11</v>
      </c>
      <c r="J2004" s="11" t="s">
        <v>12</v>
      </c>
      <c r="K2004" s="1" t="str">
        <f t="shared" si="105"/>
        <v/>
      </c>
      <c r="L2004" s="1" t="e">
        <f ca="1">IF(AND(K2004&lt;&gt; "", COUNTIF(SAP!#REF!,K2004)&gt;0),"Matched", "")</f>
        <v>#REF!</v>
      </c>
      <c r="M2004" s="1" t="str">
        <f t="shared" si="106"/>
        <v/>
      </c>
      <c r="N2004" s="1" t="e">
        <f ca="1">IF(AND(M2004&lt;&gt; "", COUNTIF(SAP!#REF!,M2004)&gt;0),"Matched", "")</f>
        <v>#REF!</v>
      </c>
      <c r="O2004" s="1" t="str">
        <f t="shared" si="107"/>
        <v/>
      </c>
      <c r="P2004" s="1" t="e">
        <f ca="1">IF(AND(O2004&lt;&gt; "", COUNTIF(SAP!#REF!,O2004)&gt;0),"Matched", "")</f>
        <v>#REF!</v>
      </c>
      <c r="Q2004" s="1" t="str">
        <f ca="1">IF(D2004="AC","Logic4"&amp;"_"&amp;TEXT(C2004,"dd.mm.yyyy") &amp;"_"&amp; 1612494.46,"")</f>
        <v>Logic4_13.02.2020_1612494.46</v>
      </c>
      <c r="R2004" s="1" t="e">
        <f ca="1">IF(AND(Q2004&lt;&gt; "", COUNTIF(SAP!#REF!,Q2004)&gt;0),"Matched", "")</f>
        <v>#REF!</v>
      </c>
    </row>
    <row r="2005" spans="1:18">
      <c r="A2005" s="13">
        <v>11563327</v>
      </c>
      <c r="B2005" s="14">
        <v>43874</v>
      </c>
      <c r="C2005" s="14">
        <v>43874</v>
      </c>
      <c r="D2005" s="15" t="s">
        <v>10</v>
      </c>
      <c r="E2005" s="15">
        <v>0</v>
      </c>
      <c r="F2005" s="15">
        <v>0</v>
      </c>
      <c r="G2005" s="15">
        <v>9658.4</v>
      </c>
      <c r="H2005" s="15">
        <v>382053.39</v>
      </c>
      <c r="I2005" s="15" t="s">
        <v>11</v>
      </c>
      <c r="J2005" s="15" t="s">
        <v>12</v>
      </c>
      <c r="K2005" s="1" t="str">
        <f t="shared" si="105"/>
        <v/>
      </c>
      <c r="L2005" s="1" t="e">
        <f ca="1">IF(AND(K2005&lt;&gt; "", COUNTIF(SAP!#REF!,K2005)&gt;0),"Matched", "")</f>
        <v>#REF!</v>
      </c>
      <c r="M2005" s="1" t="str">
        <f t="shared" si="106"/>
        <v/>
      </c>
      <c r="N2005" s="1" t="e">
        <f ca="1">IF(AND(M2005&lt;&gt; "", COUNTIF(SAP!#REF!,M2005)&gt;0),"Matched", "")</f>
        <v>#REF!</v>
      </c>
      <c r="O2005" s="1" t="str">
        <f t="shared" si="107"/>
        <v/>
      </c>
      <c r="P2005" s="1" t="e">
        <f ca="1">IF(AND(O2005&lt;&gt; "", COUNTIF(SAP!#REF!,O2005)&gt;0),"Matched", "")</f>
        <v>#REF!</v>
      </c>
      <c r="Q2005" s="1" t="str">
        <f ca="1">IF(D2005="AC","Logic4"&amp;"_"&amp;TEXT(C2005,"dd.mm.yyyy") &amp;"_"&amp; 1612494.46,"")</f>
        <v>Logic4_13.02.2020_1612494.46</v>
      </c>
      <c r="R2005" s="1" t="e">
        <f ca="1">IF(AND(Q2005&lt;&gt; "", COUNTIF(SAP!#REF!,Q2005)&gt;0),"Matched", "")</f>
        <v>#REF!</v>
      </c>
    </row>
    <row r="2006" spans="1:18">
      <c r="A2006" s="9">
        <v>11563327</v>
      </c>
      <c r="B2006" s="10">
        <v>43874</v>
      </c>
      <c r="C2006" s="10">
        <v>43874</v>
      </c>
      <c r="D2006" s="11" t="s">
        <v>10</v>
      </c>
      <c r="E2006" s="11">
        <v>0</v>
      </c>
      <c r="F2006" s="11">
        <v>0</v>
      </c>
      <c r="G2006" s="11">
        <v>9670</v>
      </c>
      <c r="H2006" s="11">
        <v>391723.39</v>
      </c>
      <c r="I2006" s="11" t="s">
        <v>11</v>
      </c>
      <c r="J2006" s="11" t="s">
        <v>12</v>
      </c>
      <c r="K2006" s="1" t="str">
        <f t="shared" si="105"/>
        <v/>
      </c>
      <c r="L2006" s="1" t="e">
        <f ca="1">IF(AND(K2006&lt;&gt; "", COUNTIF(SAP!#REF!,K2006)&gt;0),"Matched", "")</f>
        <v>#REF!</v>
      </c>
      <c r="M2006" s="1" t="str">
        <f t="shared" si="106"/>
        <v/>
      </c>
      <c r="N2006" s="1" t="e">
        <f ca="1">IF(AND(M2006&lt;&gt; "", COUNTIF(SAP!#REF!,M2006)&gt;0),"Matched", "")</f>
        <v>#REF!</v>
      </c>
      <c r="O2006" s="1" t="str">
        <f t="shared" si="107"/>
        <v/>
      </c>
      <c r="P2006" s="1" t="e">
        <f ca="1">IF(AND(O2006&lt;&gt; "", COUNTIF(SAP!#REF!,O2006)&gt;0),"Matched", "")</f>
        <v>#REF!</v>
      </c>
      <c r="Q2006" s="1" t="str">
        <f ca="1">IF(D2006="AC","Logic4"&amp;"_"&amp;TEXT(C2006,"dd.mm.yyyy") &amp;"_"&amp; 1612494.46,"")</f>
        <v>Logic4_13.02.2020_1612494.46</v>
      </c>
      <c r="R2006" s="1" t="e">
        <f ca="1">IF(AND(Q2006&lt;&gt; "", COUNTIF(SAP!#REF!,Q2006)&gt;0),"Matched", "")</f>
        <v>#REF!</v>
      </c>
    </row>
    <row r="2007" spans="1:18">
      <c r="A2007" s="13">
        <v>11563327</v>
      </c>
      <c r="B2007" s="14">
        <v>43874</v>
      </c>
      <c r="C2007" s="14">
        <v>43874</v>
      </c>
      <c r="D2007" s="15" t="s">
        <v>10</v>
      </c>
      <c r="E2007" s="15">
        <v>0</v>
      </c>
      <c r="F2007" s="15">
        <v>0</v>
      </c>
      <c r="G2007" s="15">
        <v>9680.2000000000007</v>
      </c>
      <c r="H2007" s="15">
        <v>401403.59</v>
      </c>
      <c r="I2007" s="15" t="s">
        <v>11</v>
      </c>
      <c r="J2007" s="15" t="s">
        <v>12</v>
      </c>
      <c r="K2007" s="1" t="str">
        <f t="shared" si="105"/>
        <v/>
      </c>
      <c r="L2007" s="1" t="e">
        <f ca="1">IF(AND(K2007&lt;&gt; "", COUNTIF(SAP!#REF!,K2007)&gt;0),"Matched", "")</f>
        <v>#REF!</v>
      </c>
      <c r="M2007" s="1" t="str">
        <f t="shared" si="106"/>
        <v/>
      </c>
      <c r="N2007" s="1" t="e">
        <f ca="1">IF(AND(M2007&lt;&gt; "", COUNTIF(SAP!#REF!,M2007)&gt;0),"Matched", "")</f>
        <v>#REF!</v>
      </c>
      <c r="O2007" s="1" t="str">
        <f t="shared" si="107"/>
        <v/>
      </c>
      <c r="P2007" s="1" t="e">
        <f ca="1">IF(AND(O2007&lt;&gt; "", COUNTIF(SAP!#REF!,O2007)&gt;0),"Matched", "")</f>
        <v>#REF!</v>
      </c>
      <c r="Q2007" s="1" t="str">
        <f ca="1">IF(D2007="AC","Logic4"&amp;"_"&amp;TEXT(C2007,"dd.mm.yyyy") &amp;"_"&amp; 1612494.46,"")</f>
        <v>Logic4_13.02.2020_1612494.46</v>
      </c>
      <c r="R2007" s="1" t="e">
        <f ca="1">IF(AND(Q2007&lt;&gt; "", COUNTIF(SAP!#REF!,Q2007)&gt;0),"Matched", "")</f>
        <v>#REF!</v>
      </c>
    </row>
    <row r="2008" spans="1:18">
      <c r="A2008" s="9">
        <v>11563327</v>
      </c>
      <c r="B2008" s="10">
        <v>43874</v>
      </c>
      <c r="C2008" s="10">
        <v>43874</v>
      </c>
      <c r="D2008" s="11" t="s">
        <v>10</v>
      </c>
      <c r="E2008" s="11">
        <v>0</v>
      </c>
      <c r="F2008" s="11">
        <v>0</v>
      </c>
      <c r="G2008" s="11">
        <v>9763.2999999999993</v>
      </c>
      <c r="H2008" s="11">
        <v>411166.89</v>
      </c>
      <c r="I2008" s="11" t="s">
        <v>11</v>
      </c>
      <c r="J2008" s="11" t="s">
        <v>12</v>
      </c>
      <c r="K2008" s="1" t="str">
        <f t="shared" si="105"/>
        <v/>
      </c>
      <c r="L2008" s="1" t="e">
        <f ca="1">IF(AND(K2008&lt;&gt; "", COUNTIF(SAP!#REF!,K2008)&gt;0),"Matched", "")</f>
        <v>#REF!</v>
      </c>
      <c r="M2008" s="1" t="str">
        <f t="shared" si="106"/>
        <v/>
      </c>
      <c r="N2008" s="1" t="e">
        <f ca="1">IF(AND(M2008&lt;&gt; "", COUNTIF(SAP!#REF!,M2008)&gt;0),"Matched", "")</f>
        <v>#REF!</v>
      </c>
      <c r="O2008" s="1" t="str">
        <f t="shared" si="107"/>
        <v/>
      </c>
      <c r="P2008" s="1" t="e">
        <f ca="1">IF(AND(O2008&lt;&gt; "", COUNTIF(SAP!#REF!,O2008)&gt;0),"Matched", "")</f>
        <v>#REF!</v>
      </c>
      <c r="Q2008" s="1" t="str">
        <f ca="1">IF(D2008="AC","Logic4"&amp;"_"&amp;TEXT(C2008,"dd.mm.yyyy") &amp;"_"&amp; 1612494.46,"")</f>
        <v>Logic4_13.02.2020_1612494.46</v>
      </c>
      <c r="R2008" s="1" t="e">
        <f ca="1">IF(AND(Q2008&lt;&gt; "", COUNTIF(SAP!#REF!,Q2008)&gt;0),"Matched", "")</f>
        <v>#REF!</v>
      </c>
    </row>
    <row r="2009" spans="1:18">
      <c r="A2009" s="13">
        <v>11563327</v>
      </c>
      <c r="B2009" s="14">
        <v>43874</v>
      </c>
      <c r="C2009" s="14">
        <v>43874</v>
      </c>
      <c r="D2009" s="15" t="s">
        <v>10</v>
      </c>
      <c r="E2009" s="15">
        <v>0</v>
      </c>
      <c r="F2009" s="15">
        <v>0</v>
      </c>
      <c r="G2009" s="15">
        <v>9830</v>
      </c>
      <c r="H2009" s="15">
        <v>420996.89</v>
      </c>
      <c r="I2009" s="15" t="s">
        <v>11</v>
      </c>
      <c r="J2009" s="15" t="s">
        <v>12</v>
      </c>
      <c r="K2009" s="1" t="str">
        <f t="shared" si="105"/>
        <v/>
      </c>
      <c r="L2009" s="1" t="e">
        <f ca="1">IF(AND(K2009&lt;&gt; "", COUNTIF(SAP!#REF!,K2009)&gt;0),"Matched", "")</f>
        <v>#REF!</v>
      </c>
      <c r="M2009" s="1" t="str">
        <f t="shared" si="106"/>
        <v/>
      </c>
      <c r="N2009" s="1" t="e">
        <f ca="1">IF(AND(M2009&lt;&gt; "", COUNTIF(SAP!#REF!,M2009)&gt;0),"Matched", "")</f>
        <v>#REF!</v>
      </c>
      <c r="O2009" s="1" t="str">
        <f t="shared" si="107"/>
        <v/>
      </c>
      <c r="P2009" s="1" t="e">
        <f ca="1">IF(AND(O2009&lt;&gt; "", COUNTIF(SAP!#REF!,O2009)&gt;0),"Matched", "")</f>
        <v>#REF!</v>
      </c>
      <c r="Q2009" s="1" t="str">
        <f ca="1">IF(D2009="AC","Logic4"&amp;"_"&amp;TEXT(C2009,"dd.mm.yyyy") &amp;"_"&amp; 1612494.46,"")</f>
        <v>Logic4_13.02.2020_1612494.46</v>
      </c>
      <c r="R2009" s="1" t="e">
        <f ca="1">IF(AND(Q2009&lt;&gt; "", COUNTIF(SAP!#REF!,Q2009)&gt;0),"Matched", "")</f>
        <v>#REF!</v>
      </c>
    </row>
    <row r="2010" spans="1:18">
      <c r="A2010" s="9">
        <v>11563327</v>
      </c>
      <c r="B2010" s="10">
        <v>43874</v>
      </c>
      <c r="C2010" s="10">
        <v>43874</v>
      </c>
      <c r="D2010" s="11" t="s">
        <v>10</v>
      </c>
      <c r="E2010" s="11">
        <v>0</v>
      </c>
      <c r="F2010" s="11">
        <v>0</v>
      </c>
      <c r="G2010" s="11">
        <v>10250</v>
      </c>
      <c r="H2010" s="11">
        <v>431246.89</v>
      </c>
      <c r="I2010" s="11" t="s">
        <v>11</v>
      </c>
      <c r="J2010" s="11" t="s">
        <v>12</v>
      </c>
      <c r="K2010" s="1" t="str">
        <f t="shared" si="105"/>
        <v/>
      </c>
      <c r="L2010" s="1" t="e">
        <f ca="1">IF(AND(K2010&lt;&gt; "", COUNTIF(SAP!#REF!,K2010)&gt;0),"Matched", "")</f>
        <v>#REF!</v>
      </c>
      <c r="M2010" s="1" t="str">
        <f t="shared" si="106"/>
        <v/>
      </c>
      <c r="N2010" s="1" t="e">
        <f ca="1">IF(AND(M2010&lt;&gt; "", COUNTIF(SAP!#REF!,M2010)&gt;0),"Matched", "")</f>
        <v>#REF!</v>
      </c>
      <c r="O2010" s="1" t="str">
        <f t="shared" si="107"/>
        <v/>
      </c>
      <c r="P2010" s="1" t="e">
        <f ca="1">IF(AND(O2010&lt;&gt; "", COUNTIF(SAP!#REF!,O2010)&gt;0),"Matched", "")</f>
        <v>#REF!</v>
      </c>
      <c r="Q2010" s="1" t="str">
        <f ca="1">IF(D2010="AC","Logic4"&amp;"_"&amp;TEXT(C2010,"dd.mm.yyyy") &amp;"_"&amp; 1612494.46,"")</f>
        <v>Logic4_13.02.2020_1612494.46</v>
      </c>
      <c r="R2010" s="1" t="e">
        <f ca="1">IF(AND(Q2010&lt;&gt; "", COUNTIF(SAP!#REF!,Q2010)&gt;0),"Matched", "")</f>
        <v>#REF!</v>
      </c>
    </row>
    <row r="2011" spans="1:18">
      <c r="A2011" s="13">
        <v>11563327</v>
      </c>
      <c r="B2011" s="14">
        <v>43874</v>
      </c>
      <c r="C2011" s="14">
        <v>43874</v>
      </c>
      <c r="D2011" s="15" t="s">
        <v>10</v>
      </c>
      <c r="E2011" s="15">
        <v>0</v>
      </c>
      <c r="F2011" s="15">
        <v>0</v>
      </c>
      <c r="G2011" s="15">
        <v>10376</v>
      </c>
      <c r="H2011" s="15">
        <v>441622.89</v>
      </c>
      <c r="I2011" s="15" t="s">
        <v>11</v>
      </c>
      <c r="J2011" s="15" t="s">
        <v>12</v>
      </c>
      <c r="K2011" s="1" t="str">
        <f t="shared" si="105"/>
        <v/>
      </c>
      <c r="L2011" s="1" t="e">
        <f ca="1">IF(AND(K2011&lt;&gt; "", COUNTIF(SAP!#REF!,K2011)&gt;0),"Matched", "")</f>
        <v>#REF!</v>
      </c>
      <c r="M2011" s="1" t="str">
        <f t="shared" si="106"/>
        <v/>
      </c>
      <c r="N2011" s="1" t="e">
        <f ca="1">IF(AND(M2011&lt;&gt; "", COUNTIF(SAP!#REF!,M2011)&gt;0),"Matched", "")</f>
        <v>#REF!</v>
      </c>
      <c r="O2011" s="1" t="str">
        <f t="shared" si="107"/>
        <v/>
      </c>
      <c r="P2011" s="1" t="e">
        <f ca="1">IF(AND(O2011&lt;&gt; "", COUNTIF(SAP!#REF!,O2011)&gt;0),"Matched", "")</f>
        <v>#REF!</v>
      </c>
      <c r="Q2011" s="1" t="str">
        <f ca="1">IF(D2011="AC","Logic4"&amp;"_"&amp;TEXT(C2011,"dd.mm.yyyy") &amp;"_"&amp; 1612494.46,"")</f>
        <v>Logic4_13.02.2020_1612494.46</v>
      </c>
      <c r="R2011" s="1" t="e">
        <f ca="1">IF(AND(Q2011&lt;&gt; "", COUNTIF(SAP!#REF!,Q2011)&gt;0),"Matched", "")</f>
        <v>#REF!</v>
      </c>
    </row>
    <row r="2012" spans="1:18">
      <c r="A2012" s="9">
        <v>11563327</v>
      </c>
      <c r="B2012" s="10">
        <v>43874</v>
      </c>
      <c r="C2012" s="10">
        <v>43874</v>
      </c>
      <c r="D2012" s="11" t="s">
        <v>10</v>
      </c>
      <c r="E2012" s="11">
        <v>0</v>
      </c>
      <c r="F2012" s="11">
        <v>0</v>
      </c>
      <c r="G2012" s="11">
        <v>10405.89</v>
      </c>
      <c r="H2012" s="11">
        <v>452028.78</v>
      </c>
      <c r="I2012" s="11" t="s">
        <v>11</v>
      </c>
      <c r="J2012" s="11" t="s">
        <v>12</v>
      </c>
      <c r="K2012" s="1" t="str">
        <f t="shared" si="105"/>
        <v/>
      </c>
      <c r="L2012" s="1" t="e">
        <f ca="1">IF(AND(K2012&lt;&gt; "", COUNTIF(SAP!#REF!,K2012)&gt;0),"Matched", "")</f>
        <v>#REF!</v>
      </c>
      <c r="M2012" s="1" t="str">
        <f t="shared" si="106"/>
        <v/>
      </c>
      <c r="N2012" s="1" t="e">
        <f ca="1">IF(AND(M2012&lt;&gt; "", COUNTIF(SAP!#REF!,M2012)&gt;0),"Matched", "")</f>
        <v>#REF!</v>
      </c>
      <c r="O2012" s="1" t="str">
        <f t="shared" si="107"/>
        <v/>
      </c>
      <c r="P2012" s="1" t="e">
        <f ca="1">IF(AND(O2012&lt;&gt; "", COUNTIF(SAP!#REF!,O2012)&gt;0),"Matched", "")</f>
        <v>#REF!</v>
      </c>
      <c r="Q2012" s="1" t="str">
        <f ca="1">IF(D2012="AC","Logic4"&amp;"_"&amp;TEXT(C2012,"dd.mm.yyyy") &amp;"_"&amp; 1612494.46,"")</f>
        <v>Logic4_13.02.2020_1612494.46</v>
      </c>
      <c r="R2012" s="1" t="e">
        <f ca="1">IF(AND(Q2012&lt;&gt; "", COUNTIF(SAP!#REF!,Q2012)&gt;0),"Matched", "")</f>
        <v>#REF!</v>
      </c>
    </row>
    <row r="2013" spans="1:18">
      <c r="A2013" s="13">
        <v>11563327</v>
      </c>
      <c r="B2013" s="14">
        <v>43874</v>
      </c>
      <c r="C2013" s="14">
        <v>43874</v>
      </c>
      <c r="D2013" s="15" t="s">
        <v>10</v>
      </c>
      <c r="E2013" s="15">
        <v>0</v>
      </c>
      <c r="F2013" s="15">
        <v>0</v>
      </c>
      <c r="G2013" s="15">
        <v>10490</v>
      </c>
      <c r="H2013" s="15">
        <v>462518.78</v>
      </c>
      <c r="I2013" s="15" t="s">
        <v>11</v>
      </c>
      <c r="J2013" s="15" t="s">
        <v>12</v>
      </c>
      <c r="K2013" s="1" t="str">
        <f t="shared" si="105"/>
        <v/>
      </c>
      <c r="L2013" s="1" t="e">
        <f ca="1">IF(AND(K2013&lt;&gt; "", COUNTIF(SAP!#REF!,K2013)&gt;0),"Matched", "")</f>
        <v>#REF!</v>
      </c>
      <c r="M2013" s="1" t="str">
        <f t="shared" si="106"/>
        <v/>
      </c>
      <c r="N2013" s="1" t="e">
        <f ca="1">IF(AND(M2013&lt;&gt; "", COUNTIF(SAP!#REF!,M2013)&gt;0),"Matched", "")</f>
        <v>#REF!</v>
      </c>
      <c r="O2013" s="1" t="str">
        <f t="shared" si="107"/>
        <v/>
      </c>
      <c r="P2013" s="1" t="e">
        <f ca="1">IF(AND(O2013&lt;&gt; "", COUNTIF(SAP!#REF!,O2013)&gt;0),"Matched", "")</f>
        <v>#REF!</v>
      </c>
      <c r="Q2013" s="1" t="str">
        <f ca="1">IF(D2013="AC","Logic4"&amp;"_"&amp;TEXT(C2013,"dd.mm.yyyy") &amp;"_"&amp; 1612494.46,"")</f>
        <v>Logic4_13.02.2020_1612494.46</v>
      </c>
      <c r="R2013" s="1" t="e">
        <f ca="1">IF(AND(Q2013&lt;&gt; "", COUNTIF(SAP!#REF!,Q2013)&gt;0),"Matched", "")</f>
        <v>#REF!</v>
      </c>
    </row>
    <row r="2014" spans="1:18">
      <c r="A2014" s="9">
        <v>11563327</v>
      </c>
      <c r="B2014" s="10">
        <v>43874</v>
      </c>
      <c r="C2014" s="10">
        <v>43874</v>
      </c>
      <c r="D2014" s="11" t="s">
        <v>10</v>
      </c>
      <c r="E2014" s="11">
        <v>0</v>
      </c>
      <c r="F2014" s="11">
        <v>0</v>
      </c>
      <c r="G2014" s="11">
        <v>11390</v>
      </c>
      <c r="H2014" s="11">
        <v>473908.78</v>
      </c>
      <c r="I2014" s="11" t="s">
        <v>11</v>
      </c>
      <c r="J2014" s="11" t="s">
        <v>12</v>
      </c>
      <c r="K2014" s="1" t="str">
        <f t="shared" si="105"/>
        <v/>
      </c>
      <c r="L2014" s="1" t="e">
        <f ca="1">IF(AND(K2014&lt;&gt; "", COUNTIF(SAP!#REF!,K2014)&gt;0),"Matched", "")</f>
        <v>#REF!</v>
      </c>
      <c r="M2014" s="1" t="str">
        <f t="shared" si="106"/>
        <v/>
      </c>
      <c r="N2014" s="1" t="e">
        <f ca="1">IF(AND(M2014&lt;&gt; "", COUNTIF(SAP!#REF!,M2014)&gt;0),"Matched", "")</f>
        <v>#REF!</v>
      </c>
      <c r="O2014" s="1" t="str">
        <f t="shared" si="107"/>
        <v/>
      </c>
      <c r="P2014" s="1" t="e">
        <f ca="1">IF(AND(O2014&lt;&gt; "", COUNTIF(SAP!#REF!,O2014)&gt;0),"Matched", "")</f>
        <v>#REF!</v>
      </c>
      <c r="Q2014" s="1" t="str">
        <f ca="1">IF(D2014="AC","Logic4"&amp;"_"&amp;TEXT(C2014,"dd.mm.yyyy") &amp;"_"&amp; 1612494.46,"")</f>
        <v>Logic4_13.02.2020_1612494.46</v>
      </c>
      <c r="R2014" s="1" t="e">
        <f ca="1">IF(AND(Q2014&lt;&gt; "", COUNTIF(SAP!#REF!,Q2014)&gt;0),"Matched", "")</f>
        <v>#REF!</v>
      </c>
    </row>
    <row r="2015" spans="1:18">
      <c r="A2015" s="13">
        <v>11563327</v>
      </c>
      <c r="B2015" s="14">
        <v>43874</v>
      </c>
      <c r="C2015" s="14">
        <v>43874</v>
      </c>
      <c r="D2015" s="15" t="s">
        <v>10</v>
      </c>
      <c r="E2015" s="15">
        <v>0</v>
      </c>
      <c r="F2015" s="15">
        <v>0</v>
      </c>
      <c r="G2015" s="15">
        <v>11510.95</v>
      </c>
      <c r="H2015" s="15">
        <v>485419.73</v>
      </c>
      <c r="I2015" s="15" t="s">
        <v>11</v>
      </c>
      <c r="J2015" s="15" t="s">
        <v>12</v>
      </c>
      <c r="K2015" s="1" t="str">
        <f t="shared" si="105"/>
        <v/>
      </c>
      <c r="L2015" s="1" t="e">
        <f ca="1">IF(AND(K2015&lt;&gt; "", COUNTIF(SAP!#REF!,K2015)&gt;0),"Matched", "")</f>
        <v>#REF!</v>
      </c>
      <c r="M2015" s="1" t="str">
        <f t="shared" si="106"/>
        <v/>
      </c>
      <c r="N2015" s="1" t="e">
        <f ca="1">IF(AND(M2015&lt;&gt; "", COUNTIF(SAP!#REF!,M2015)&gt;0),"Matched", "")</f>
        <v>#REF!</v>
      </c>
      <c r="O2015" s="1" t="str">
        <f t="shared" si="107"/>
        <v/>
      </c>
      <c r="P2015" s="1" t="e">
        <f ca="1">IF(AND(O2015&lt;&gt; "", COUNTIF(SAP!#REF!,O2015)&gt;0),"Matched", "")</f>
        <v>#REF!</v>
      </c>
      <c r="Q2015" s="1" t="str">
        <f ca="1">IF(D2015="AC","Logic4"&amp;"_"&amp;TEXT(C2015,"dd.mm.yyyy") &amp;"_"&amp; 1612494.46,"")</f>
        <v>Logic4_13.02.2020_1612494.46</v>
      </c>
      <c r="R2015" s="1" t="e">
        <f ca="1">IF(AND(Q2015&lt;&gt; "", COUNTIF(SAP!#REF!,Q2015)&gt;0),"Matched", "")</f>
        <v>#REF!</v>
      </c>
    </row>
    <row r="2016" spans="1:18">
      <c r="A2016" s="9">
        <v>11563327</v>
      </c>
      <c r="B2016" s="10">
        <v>43874</v>
      </c>
      <c r="C2016" s="10">
        <v>43874</v>
      </c>
      <c r="D2016" s="11" t="s">
        <v>10</v>
      </c>
      <c r="E2016" s="11">
        <v>0</v>
      </c>
      <c r="F2016" s="11">
        <v>0</v>
      </c>
      <c r="G2016" s="11">
        <v>11582.08</v>
      </c>
      <c r="H2016" s="11">
        <v>497001.81</v>
      </c>
      <c r="I2016" s="11" t="s">
        <v>11</v>
      </c>
      <c r="J2016" s="11" t="s">
        <v>12</v>
      </c>
      <c r="K2016" s="1" t="str">
        <f t="shared" si="105"/>
        <v/>
      </c>
      <c r="L2016" s="1" t="e">
        <f ca="1">IF(AND(K2016&lt;&gt; "", COUNTIF(SAP!#REF!,K2016)&gt;0),"Matched", "")</f>
        <v>#REF!</v>
      </c>
      <c r="M2016" s="1" t="str">
        <f t="shared" si="106"/>
        <v/>
      </c>
      <c r="N2016" s="1" t="e">
        <f ca="1">IF(AND(M2016&lt;&gt; "", COUNTIF(SAP!#REF!,M2016)&gt;0),"Matched", "")</f>
        <v>#REF!</v>
      </c>
      <c r="O2016" s="1" t="str">
        <f t="shared" si="107"/>
        <v/>
      </c>
      <c r="P2016" s="1" t="e">
        <f ca="1">IF(AND(O2016&lt;&gt; "", COUNTIF(SAP!#REF!,O2016)&gt;0),"Matched", "")</f>
        <v>#REF!</v>
      </c>
      <c r="Q2016" s="1" t="str">
        <f ca="1">IF(D2016="AC","Logic4"&amp;"_"&amp;TEXT(C2016,"dd.mm.yyyy") &amp;"_"&amp; 1612494.46,"")</f>
        <v>Logic4_13.02.2020_1612494.46</v>
      </c>
      <c r="R2016" s="1" t="e">
        <f ca="1">IF(AND(Q2016&lt;&gt; "", COUNTIF(SAP!#REF!,Q2016)&gt;0),"Matched", "")</f>
        <v>#REF!</v>
      </c>
    </row>
    <row r="2017" spans="1:18">
      <c r="A2017" s="13">
        <v>11563327</v>
      </c>
      <c r="B2017" s="14">
        <v>43874</v>
      </c>
      <c r="C2017" s="14">
        <v>43874</v>
      </c>
      <c r="D2017" s="15" t="s">
        <v>10</v>
      </c>
      <c r="E2017" s="15">
        <v>0</v>
      </c>
      <c r="F2017" s="15">
        <v>0</v>
      </c>
      <c r="G2017" s="15">
        <v>11672</v>
      </c>
      <c r="H2017" s="15">
        <v>508673.81</v>
      </c>
      <c r="I2017" s="15" t="s">
        <v>11</v>
      </c>
      <c r="J2017" s="15" t="s">
        <v>12</v>
      </c>
      <c r="K2017" s="1" t="str">
        <f t="shared" si="105"/>
        <v/>
      </c>
      <c r="L2017" s="1" t="e">
        <f ca="1">IF(AND(K2017&lt;&gt; "", COUNTIF(SAP!#REF!,K2017)&gt;0),"Matched", "")</f>
        <v>#REF!</v>
      </c>
      <c r="M2017" s="1" t="str">
        <f t="shared" si="106"/>
        <v/>
      </c>
      <c r="N2017" s="1" t="e">
        <f ca="1">IF(AND(M2017&lt;&gt; "", COUNTIF(SAP!#REF!,M2017)&gt;0),"Matched", "")</f>
        <v>#REF!</v>
      </c>
      <c r="O2017" s="1" t="str">
        <f t="shared" si="107"/>
        <v/>
      </c>
      <c r="P2017" s="1" t="e">
        <f ca="1">IF(AND(O2017&lt;&gt; "", COUNTIF(SAP!#REF!,O2017)&gt;0),"Matched", "")</f>
        <v>#REF!</v>
      </c>
      <c r="Q2017" s="1" t="str">
        <f ca="1">IF(D2017="AC","Logic4"&amp;"_"&amp;TEXT(C2017,"dd.mm.yyyy") &amp;"_"&amp; 1612494.46,"")</f>
        <v>Logic4_13.02.2020_1612494.46</v>
      </c>
      <c r="R2017" s="1" t="e">
        <f ca="1">IF(AND(Q2017&lt;&gt; "", COUNTIF(SAP!#REF!,Q2017)&gt;0),"Matched", "")</f>
        <v>#REF!</v>
      </c>
    </row>
    <row r="2018" spans="1:18">
      <c r="A2018" s="9">
        <v>11563327</v>
      </c>
      <c r="B2018" s="10">
        <v>43874</v>
      </c>
      <c r="C2018" s="10">
        <v>43874</v>
      </c>
      <c r="D2018" s="11" t="s">
        <v>10</v>
      </c>
      <c r="E2018" s="11">
        <v>0</v>
      </c>
      <c r="F2018" s="11">
        <v>0</v>
      </c>
      <c r="G2018" s="11">
        <v>12038.48</v>
      </c>
      <c r="H2018" s="11">
        <v>520712.29</v>
      </c>
      <c r="I2018" s="11" t="s">
        <v>11</v>
      </c>
      <c r="J2018" s="11" t="s">
        <v>12</v>
      </c>
      <c r="K2018" s="1" t="str">
        <f t="shared" si="105"/>
        <v/>
      </c>
      <c r="L2018" s="1" t="e">
        <f ca="1">IF(AND(K2018&lt;&gt; "", COUNTIF(SAP!#REF!,K2018)&gt;0),"Matched", "")</f>
        <v>#REF!</v>
      </c>
      <c r="M2018" s="1" t="str">
        <f t="shared" si="106"/>
        <v/>
      </c>
      <c r="N2018" s="1" t="e">
        <f ca="1">IF(AND(M2018&lt;&gt; "", COUNTIF(SAP!#REF!,M2018)&gt;0),"Matched", "")</f>
        <v>#REF!</v>
      </c>
      <c r="O2018" s="1" t="str">
        <f t="shared" si="107"/>
        <v/>
      </c>
      <c r="P2018" s="1" t="e">
        <f ca="1">IF(AND(O2018&lt;&gt; "", COUNTIF(SAP!#REF!,O2018)&gt;0),"Matched", "")</f>
        <v>#REF!</v>
      </c>
      <c r="Q2018" s="1" t="str">
        <f ca="1">IF(D2018="AC","Logic4"&amp;"_"&amp;TEXT(C2018,"dd.mm.yyyy") &amp;"_"&amp; 1612494.46,"")</f>
        <v>Logic4_13.02.2020_1612494.46</v>
      </c>
      <c r="R2018" s="1" t="e">
        <f ca="1">IF(AND(Q2018&lt;&gt; "", COUNTIF(SAP!#REF!,Q2018)&gt;0),"Matched", "")</f>
        <v>#REF!</v>
      </c>
    </row>
    <row r="2019" spans="1:18">
      <c r="A2019" s="13">
        <v>11563327</v>
      </c>
      <c r="B2019" s="14">
        <v>43874</v>
      </c>
      <c r="C2019" s="14">
        <v>43874</v>
      </c>
      <c r="D2019" s="15" t="s">
        <v>10</v>
      </c>
      <c r="E2019" s="15">
        <v>0</v>
      </c>
      <c r="F2019" s="15">
        <v>0</v>
      </c>
      <c r="G2019" s="15">
        <v>12083</v>
      </c>
      <c r="H2019" s="15">
        <v>532795.29</v>
      </c>
      <c r="I2019" s="15" t="s">
        <v>11</v>
      </c>
      <c r="J2019" s="15" t="s">
        <v>12</v>
      </c>
      <c r="K2019" s="1" t="str">
        <f t="shared" si="105"/>
        <v/>
      </c>
      <c r="L2019" s="1" t="e">
        <f ca="1">IF(AND(K2019&lt;&gt; "", COUNTIF(SAP!#REF!,K2019)&gt;0),"Matched", "")</f>
        <v>#REF!</v>
      </c>
      <c r="M2019" s="1" t="str">
        <f t="shared" si="106"/>
        <v/>
      </c>
      <c r="N2019" s="1" t="e">
        <f ca="1">IF(AND(M2019&lt;&gt; "", COUNTIF(SAP!#REF!,M2019)&gt;0),"Matched", "")</f>
        <v>#REF!</v>
      </c>
      <c r="O2019" s="1" t="str">
        <f t="shared" si="107"/>
        <v/>
      </c>
      <c r="P2019" s="1" t="e">
        <f ca="1">IF(AND(O2019&lt;&gt; "", COUNTIF(SAP!#REF!,O2019)&gt;0),"Matched", "")</f>
        <v>#REF!</v>
      </c>
      <c r="Q2019" s="1" t="str">
        <f ca="1">IF(D2019="AC","Logic4"&amp;"_"&amp;TEXT(C2019,"dd.mm.yyyy") &amp;"_"&amp; 1612494.46,"")</f>
        <v>Logic4_13.02.2020_1612494.46</v>
      </c>
      <c r="R2019" s="1" t="e">
        <f ca="1">IF(AND(Q2019&lt;&gt; "", COUNTIF(SAP!#REF!,Q2019)&gt;0),"Matched", "")</f>
        <v>#REF!</v>
      </c>
    </row>
    <row r="2020" spans="1:18">
      <c r="A2020" s="9">
        <v>11563327</v>
      </c>
      <c r="B2020" s="10">
        <v>43874</v>
      </c>
      <c r="C2020" s="10">
        <v>43874</v>
      </c>
      <c r="D2020" s="11" t="s">
        <v>10</v>
      </c>
      <c r="E2020" s="11">
        <v>0</v>
      </c>
      <c r="F2020" s="11">
        <v>0</v>
      </c>
      <c r="G2020" s="11">
        <v>12724.8</v>
      </c>
      <c r="H2020" s="11">
        <v>545520.09</v>
      </c>
      <c r="I2020" s="11" t="s">
        <v>11</v>
      </c>
      <c r="J2020" s="11" t="s">
        <v>12</v>
      </c>
      <c r="K2020" s="1" t="str">
        <f t="shared" si="105"/>
        <v/>
      </c>
      <c r="L2020" s="1" t="e">
        <f ca="1">IF(AND(K2020&lt;&gt; "", COUNTIF(SAP!#REF!,K2020)&gt;0),"Matched", "")</f>
        <v>#REF!</v>
      </c>
      <c r="M2020" s="1" t="str">
        <f t="shared" si="106"/>
        <v/>
      </c>
      <c r="N2020" s="1" t="e">
        <f ca="1">IF(AND(M2020&lt;&gt; "", COUNTIF(SAP!#REF!,M2020)&gt;0),"Matched", "")</f>
        <v>#REF!</v>
      </c>
      <c r="O2020" s="1" t="str">
        <f t="shared" si="107"/>
        <v/>
      </c>
      <c r="P2020" s="1" t="e">
        <f ca="1">IF(AND(O2020&lt;&gt; "", COUNTIF(SAP!#REF!,O2020)&gt;0),"Matched", "")</f>
        <v>#REF!</v>
      </c>
      <c r="Q2020" s="1" t="str">
        <f ca="1">IF(D2020="AC","Logic4"&amp;"_"&amp;TEXT(C2020,"dd.mm.yyyy") &amp;"_"&amp; 1612494.46,"")</f>
        <v>Logic4_13.02.2020_1612494.46</v>
      </c>
      <c r="R2020" s="1" t="e">
        <f ca="1">IF(AND(Q2020&lt;&gt; "", COUNTIF(SAP!#REF!,Q2020)&gt;0),"Matched", "")</f>
        <v>#REF!</v>
      </c>
    </row>
    <row r="2021" spans="1:18">
      <c r="A2021" s="13">
        <v>11563327</v>
      </c>
      <c r="B2021" s="14">
        <v>43874</v>
      </c>
      <c r="C2021" s="14">
        <v>43874</v>
      </c>
      <c r="D2021" s="15" t="s">
        <v>10</v>
      </c>
      <c r="E2021" s="15">
        <v>0</v>
      </c>
      <c r="F2021" s="15">
        <v>0</v>
      </c>
      <c r="G2021" s="15">
        <v>12880.5</v>
      </c>
      <c r="H2021" s="15">
        <v>558400.59</v>
      </c>
      <c r="I2021" s="15" t="s">
        <v>11</v>
      </c>
      <c r="J2021" s="15" t="s">
        <v>12</v>
      </c>
      <c r="K2021" s="1" t="str">
        <f t="shared" si="105"/>
        <v/>
      </c>
      <c r="L2021" s="1" t="e">
        <f ca="1">IF(AND(K2021&lt;&gt; "", COUNTIF(SAP!#REF!,K2021)&gt;0),"Matched", "")</f>
        <v>#REF!</v>
      </c>
      <c r="M2021" s="1" t="str">
        <f t="shared" si="106"/>
        <v/>
      </c>
      <c r="N2021" s="1" t="e">
        <f ca="1">IF(AND(M2021&lt;&gt; "", COUNTIF(SAP!#REF!,M2021)&gt;0),"Matched", "")</f>
        <v>#REF!</v>
      </c>
      <c r="O2021" s="1" t="str">
        <f t="shared" si="107"/>
        <v/>
      </c>
      <c r="P2021" s="1" t="e">
        <f ca="1">IF(AND(O2021&lt;&gt; "", COUNTIF(SAP!#REF!,O2021)&gt;0),"Matched", "")</f>
        <v>#REF!</v>
      </c>
      <c r="Q2021" s="1" t="str">
        <f ca="1">IF(D2021="AC","Logic4"&amp;"_"&amp;TEXT(C2021,"dd.mm.yyyy") &amp;"_"&amp; 1612494.46,"")</f>
        <v>Logic4_13.02.2020_1612494.46</v>
      </c>
      <c r="R2021" s="1" t="e">
        <f ca="1">IF(AND(Q2021&lt;&gt; "", COUNTIF(SAP!#REF!,Q2021)&gt;0),"Matched", "")</f>
        <v>#REF!</v>
      </c>
    </row>
    <row r="2022" spans="1:18">
      <c r="A2022" s="9">
        <v>11563327</v>
      </c>
      <c r="B2022" s="10">
        <v>43874</v>
      </c>
      <c r="C2022" s="10">
        <v>43874</v>
      </c>
      <c r="D2022" s="11" t="s">
        <v>10</v>
      </c>
      <c r="E2022" s="11">
        <v>0</v>
      </c>
      <c r="F2022" s="11">
        <v>0</v>
      </c>
      <c r="G2022" s="11">
        <v>13081.6</v>
      </c>
      <c r="H2022" s="11">
        <v>571482.18999999994</v>
      </c>
      <c r="I2022" s="11" t="s">
        <v>11</v>
      </c>
      <c r="J2022" s="11" t="s">
        <v>12</v>
      </c>
      <c r="K2022" s="1" t="str">
        <f t="shared" si="105"/>
        <v/>
      </c>
      <c r="L2022" s="1" t="e">
        <f ca="1">IF(AND(K2022&lt;&gt; "", COUNTIF(SAP!#REF!,K2022)&gt;0),"Matched", "")</f>
        <v>#REF!</v>
      </c>
      <c r="M2022" s="1" t="str">
        <f t="shared" si="106"/>
        <v/>
      </c>
      <c r="N2022" s="1" t="e">
        <f ca="1">IF(AND(M2022&lt;&gt; "", COUNTIF(SAP!#REF!,M2022)&gt;0),"Matched", "")</f>
        <v>#REF!</v>
      </c>
      <c r="O2022" s="1" t="str">
        <f t="shared" si="107"/>
        <v/>
      </c>
      <c r="P2022" s="1" t="e">
        <f ca="1">IF(AND(O2022&lt;&gt; "", COUNTIF(SAP!#REF!,O2022)&gt;0),"Matched", "")</f>
        <v>#REF!</v>
      </c>
      <c r="Q2022" s="1" t="str">
        <f ca="1">IF(D2022="AC","Logic4"&amp;"_"&amp;TEXT(C2022,"dd.mm.yyyy") &amp;"_"&amp; 1612494.46,"")</f>
        <v>Logic4_13.02.2020_1612494.46</v>
      </c>
      <c r="R2022" s="1" t="e">
        <f ca="1">IF(AND(Q2022&lt;&gt; "", COUNTIF(SAP!#REF!,Q2022)&gt;0),"Matched", "")</f>
        <v>#REF!</v>
      </c>
    </row>
    <row r="2023" spans="1:18">
      <c r="A2023" s="13">
        <v>11563327</v>
      </c>
      <c r="B2023" s="14">
        <v>43874</v>
      </c>
      <c r="C2023" s="14">
        <v>43874</v>
      </c>
      <c r="D2023" s="15" t="s">
        <v>10</v>
      </c>
      <c r="E2023" s="15">
        <v>0</v>
      </c>
      <c r="F2023" s="15">
        <v>0</v>
      </c>
      <c r="G2023" s="15">
        <v>13300</v>
      </c>
      <c r="H2023" s="15">
        <v>584782.18999999994</v>
      </c>
      <c r="I2023" s="15" t="s">
        <v>11</v>
      </c>
      <c r="J2023" s="15" t="s">
        <v>12</v>
      </c>
      <c r="K2023" s="1" t="str">
        <f t="shared" si="105"/>
        <v/>
      </c>
      <c r="L2023" s="1" t="e">
        <f ca="1">IF(AND(K2023&lt;&gt; "", COUNTIF(SAP!#REF!,K2023)&gt;0),"Matched", "")</f>
        <v>#REF!</v>
      </c>
      <c r="M2023" s="1" t="str">
        <f t="shared" si="106"/>
        <v/>
      </c>
      <c r="N2023" s="1" t="e">
        <f ca="1">IF(AND(M2023&lt;&gt; "", COUNTIF(SAP!#REF!,M2023)&gt;0),"Matched", "")</f>
        <v>#REF!</v>
      </c>
      <c r="O2023" s="1" t="str">
        <f t="shared" si="107"/>
        <v/>
      </c>
      <c r="P2023" s="1" t="e">
        <f ca="1">IF(AND(O2023&lt;&gt; "", COUNTIF(SAP!#REF!,O2023)&gt;0),"Matched", "")</f>
        <v>#REF!</v>
      </c>
      <c r="Q2023" s="1" t="str">
        <f ca="1">IF(D2023="AC","Logic4"&amp;"_"&amp;TEXT(C2023,"dd.mm.yyyy") &amp;"_"&amp; 1612494.46,"")</f>
        <v>Logic4_13.02.2020_1612494.46</v>
      </c>
      <c r="R2023" s="1" t="e">
        <f ca="1">IF(AND(Q2023&lt;&gt; "", COUNTIF(SAP!#REF!,Q2023)&gt;0),"Matched", "")</f>
        <v>#REF!</v>
      </c>
    </row>
    <row r="2024" spans="1:18">
      <c r="A2024" s="9">
        <v>11563327</v>
      </c>
      <c r="B2024" s="10">
        <v>43874</v>
      </c>
      <c r="C2024" s="10">
        <v>43874</v>
      </c>
      <c r="D2024" s="11" t="s">
        <v>10</v>
      </c>
      <c r="E2024" s="11">
        <v>0</v>
      </c>
      <c r="F2024" s="11">
        <v>0</v>
      </c>
      <c r="G2024" s="11">
        <v>13707.2</v>
      </c>
      <c r="H2024" s="11">
        <v>598489.39</v>
      </c>
      <c r="I2024" s="11" t="s">
        <v>11</v>
      </c>
      <c r="J2024" s="11" t="s">
        <v>12</v>
      </c>
      <c r="K2024" s="1" t="str">
        <f t="shared" si="105"/>
        <v/>
      </c>
      <c r="L2024" s="1" t="e">
        <f ca="1">IF(AND(K2024&lt;&gt; "", COUNTIF(SAP!#REF!,K2024)&gt;0),"Matched", "")</f>
        <v>#REF!</v>
      </c>
      <c r="M2024" s="1" t="str">
        <f t="shared" si="106"/>
        <v/>
      </c>
      <c r="N2024" s="1" t="e">
        <f ca="1">IF(AND(M2024&lt;&gt; "", COUNTIF(SAP!#REF!,M2024)&gt;0),"Matched", "")</f>
        <v>#REF!</v>
      </c>
      <c r="O2024" s="1" t="str">
        <f t="shared" si="107"/>
        <v/>
      </c>
      <c r="P2024" s="1" t="e">
        <f ca="1">IF(AND(O2024&lt;&gt; "", COUNTIF(SAP!#REF!,O2024)&gt;0),"Matched", "")</f>
        <v>#REF!</v>
      </c>
      <c r="Q2024" s="1" t="str">
        <f ca="1">IF(D2024="AC","Logic4"&amp;"_"&amp;TEXT(C2024,"dd.mm.yyyy") &amp;"_"&amp; 1612494.46,"")</f>
        <v>Logic4_13.02.2020_1612494.46</v>
      </c>
      <c r="R2024" s="1" t="e">
        <f ca="1">IF(AND(Q2024&lt;&gt; "", COUNTIF(SAP!#REF!,Q2024)&gt;0),"Matched", "")</f>
        <v>#REF!</v>
      </c>
    </row>
    <row r="2025" spans="1:18">
      <c r="A2025" s="13">
        <v>11563327</v>
      </c>
      <c r="B2025" s="14">
        <v>43874</v>
      </c>
      <c r="C2025" s="14">
        <v>43874</v>
      </c>
      <c r="D2025" s="15" t="s">
        <v>10</v>
      </c>
      <c r="E2025" s="15">
        <v>0</v>
      </c>
      <c r="F2025" s="15">
        <v>0</v>
      </c>
      <c r="G2025" s="15">
        <v>13780.75</v>
      </c>
      <c r="H2025" s="15">
        <v>612270.14</v>
      </c>
      <c r="I2025" s="15" t="s">
        <v>11</v>
      </c>
      <c r="J2025" s="15" t="s">
        <v>12</v>
      </c>
      <c r="K2025" s="1" t="str">
        <f t="shared" si="105"/>
        <v/>
      </c>
      <c r="L2025" s="1" t="e">
        <f ca="1">IF(AND(K2025&lt;&gt; "", COUNTIF(SAP!#REF!,K2025)&gt;0),"Matched", "")</f>
        <v>#REF!</v>
      </c>
      <c r="M2025" s="1" t="str">
        <f t="shared" si="106"/>
        <v/>
      </c>
      <c r="N2025" s="1" t="e">
        <f ca="1">IF(AND(M2025&lt;&gt; "", COUNTIF(SAP!#REF!,M2025)&gt;0),"Matched", "")</f>
        <v>#REF!</v>
      </c>
      <c r="O2025" s="1" t="str">
        <f t="shared" si="107"/>
        <v/>
      </c>
      <c r="P2025" s="1" t="e">
        <f ca="1">IF(AND(O2025&lt;&gt; "", COUNTIF(SAP!#REF!,O2025)&gt;0),"Matched", "")</f>
        <v>#REF!</v>
      </c>
      <c r="Q2025" s="1" t="str">
        <f ca="1">IF(D2025="AC","Logic4"&amp;"_"&amp;TEXT(C2025,"dd.mm.yyyy") &amp;"_"&amp; 1612494.46,"")</f>
        <v>Logic4_13.02.2020_1612494.46</v>
      </c>
      <c r="R2025" s="1" t="e">
        <f ca="1">IF(AND(Q2025&lt;&gt; "", COUNTIF(SAP!#REF!,Q2025)&gt;0),"Matched", "")</f>
        <v>#REF!</v>
      </c>
    </row>
    <row r="2026" spans="1:18">
      <c r="A2026" s="9">
        <v>11563327</v>
      </c>
      <c r="B2026" s="10">
        <v>43874</v>
      </c>
      <c r="C2026" s="10">
        <v>43874</v>
      </c>
      <c r="D2026" s="11" t="s">
        <v>10</v>
      </c>
      <c r="E2026" s="11">
        <v>0</v>
      </c>
      <c r="F2026" s="11">
        <v>0</v>
      </c>
      <c r="G2026" s="11">
        <v>13880</v>
      </c>
      <c r="H2026" s="11">
        <v>626150.14</v>
      </c>
      <c r="I2026" s="11" t="s">
        <v>11</v>
      </c>
      <c r="J2026" s="11" t="s">
        <v>12</v>
      </c>
      <c r="K2026" s="1" t="str">
        <f t="shared" si="105"/>
        <v/>
      </c>
      <c r="L2026" s="1" t="e">
        <f ca="1">IF(AND(K2026&lt;&gt; "", COUNTIF(SAP!#REF!,K2026)&gt;0),"Matched", "")</f>
        <v>#REF!</v>
      </c>
      <c r="M2026" s="1" t="str">
        <f t="shared" si="106"/>
        <v/>
      </c>
      <c r="N2026" s="1" t="e">
        <f ca="1">IF(AND(M2026&lt;&gt; "", COUNTIF(SAP!#REF!,M2026)&gt;0),"Matched", "")</f>
        <v>#REF!</v>
      </c>
      <c r="O2026" s="1" t="str">
        <f t="shared" si="107"/>
        <v/>
      </c>
      <c r="P2026" s="1" t="e">
        <f ca="1">IF(AND(O2026&lt;&gt; "", COUNTIF(SAP!#REF!,O2026)&gt;0),"Matched", "")</f>
        <v>#REF!</v>
      </c>
      <c r="Q2026" s="1" t="str">
        <f ca="1">IF(D2026="AC","Logic4"&amp;"_"&amp;TEXT(C2026,"dd.mm.yyyy") &amp;"_"&amp; 1612494.46,"")</f>
        <v>Logic4_13.02.2020_1612494.46</v>
      </c>
      <c r="R2026" s="1" t="e">
        <f ca="1">IF(AND(Q2026&lt;&gt; "", COUNTIF(SAP!#REF!,Q2026)&gt;0),"Matched", "")</f>
        <v>#REF!</v>
      </c>
    </row>
    <row r="2027" spans="1:18">
      <c r="A2027" s="13">
        <v>11563327</v>
      </c>
      <c r="B2027" s="14">
        <v>43874</v>
      </c>
      <c r="C2027" s="14">
        <v>43874</v>
      </c>
      <c r="D2027" s="15" t="s">
        <v>10</v>
      </c>
      <c r="E2027" s="15">
        <v>0</v>
      </c>
      <c r="F2027" s="15">
        <v>0</v>
      </c>
      <c r="G2027" s="15">
        <v>13905.3</v>
      </c>
      <c r="H2027" s="15">
        <v>640055.43999999994</v>
      </c>
      <c r="I2027" s="15" t="s">
        <v>11</v>
      </c>
      <c r="J2027" s="15" t="s">
        <v>12</v>
      </c>
      <c r="K2027" s="1" t="str">
        <f t="shared" si="105"/>
        <v/>
      </c>
      <c r="L2027" s="1" t="e">
        <f ca="1">IF(AND(K2027&lt;&gt; "", COUNTIF(SAP!#REF!,K2027)&gt;0),"Matched", "")</f>
        <v>#REF!</v>
      </c>
      <c r="M2027" s="1" t="str">
        <f t="shared" si="106"/>
        <v/>
      </c>
      <c r="N2027" s="1" t="e">
        <f ca="1">IF(AND(M2027&lt;&gt; "", COUNTIF(SAP!#REF!,M2027)&gt;0),"Matched", "")</f>
        <v>#REF!</v>
      </c>
      <c r="O2027" s="1" t="str">
        <f t="shared" si="107"/>
        <v/>
      </c>
      <c r="P2027" s="1" t="e">
        <f ca="1">IF(AND(O2027&lt;&gt; "", COUNTIF(SAP!#REF!,O2027)&gt;0),"Matched", "")</f>
        <v>#REF!</v>
      </c>
      <c r="Q2027" s="1" t="str">
        <f ca="1">IF(D2027="AC","Logic4"&amp;"_"&amp;TEXT(C2027,"dd.mm.yyyy") &amp;"_"&amp; 1612494.46,"")</f>
        <v>Logic4_13.02.2020_1612494.46</v>
      </c>
      <c r="R2027" s="1" t="e">
        <f ca="1">IF(AND(Q2027&lt;&gt; "", COUNTIF(SAP!#REF!,Q2027)&gt;0),"Matched", "")</f>
        <v>#REF!</v>
      </c>
    </row>
    <row r="2028" spans="1:18">
      <c r="A2028" s="9">
        <v>11563327</v>
      </c>
      <c r="B2028" s="10">
        <v>43874</v>
      </c>
      <c r="C2028" s="10">
        <v>43874</v>
      </c>
      <c r="D2028" s="11" t="s">
        <v>10</v>
      </c>
      <c r="E2028" s="11">
        <v>0</v>
      </c>
      <c r="F2028" s="11">
        <v>0</v>
      </c>
      <c r="G2028" s="11">
        <v>13960.86</v>
      </c>
      <c r="H2028" s="11">
        <v>654016.30000000005</v>
      </c>
      <c r="I2028" s="11" t="s">
        <v>11</v>
      </c>
      <c r="J2028" s="11" t="s">
        <v>12</v>
      </c>
      <c r="K2028" s="1" t="str">
        <f t="shared" si="105"/>
        <v/>
      </c>
      <c r="L2028" s="1" t="e">
        <f ca="1">IF(AND(K2028&lt;&gt; "", COUNTIF(SAP!#REF!,K2028)&gt;0),"Matched", "")</f>
        <v>#REF!</v>
      </c>
      <c r="M2028" s="1" t="str">
        <f t="shared" si="106"/>
        <v/>
      </c>
      <c r="N2028" s="1" t="e">
        <f ca="1">IF(AND(M2028&lt;&gt; "", COUNTIF(SAP!#REF!,M2028)&gt;0),"Matched", "")</f>
        <v>#REF!</v>
      </c>
      <c r="O2028" s="1" t="str">
        <f t="shared" si="107"/>
        <v/>
      </c>
      <c r="P2028" s="1" t="e">
        <f ca="1">IF(AND(O2028&lt;&gt; "", COUNTIF(SAP!#REF!,O2028)&gt;0),"Matched", "")</f>
        <v>#REF!</v>
      </c>
      <c r="Q2028" s="1" t="str">
        <f ca="1">IF(D2028="AC","Logic4"&amp;"_"&amp;TEXT(C2028,"dd.mm.yyyy") &amp;"_"&amp; 1612494.46,"")</f>
        <v>Logic4_13.02.2020_1612494.46</v>
      </c>
      <c r="R2028" s="1" t="e">
        <f ca="1">IF(AND(Q2028&lt;&gt; "", COUNTIF(SAP!#REF!,Q2028)&gt;0),"Matched", "")</f>
        <v>#REF!</v>
      </c>
    </row>
    <row r="2029" spans="1:18">
      <c r="A2029" s="13">
        <v>11563327</v>
      </c>
      <c r="B2029" s="14">
        <v>43874</v>
      </c>
      <c r="C2029" s="14">
        <v>43874</v>
      </c>
      <c r="D2029" s="15" t="s">
        <v>10</v>
      </c>
      <c r="E2029" s="15">
        <v>0</v>
      </c>
      <c r="F2029" s="15">
        <v>0</v>
      </c>
      <c r="G2029" s="15">
        <v>14206.6</v>
      </c>
      <c r="H2029" s="15">
        <v>668222.9</v>
      </c>
      <c r="I2029" s="15" t="s">
        <v>11</v>
      </c>
      <c r="J2029" s="15" t="s">
        <v>12</v>
      </c>
      <c r="K2029" s="1" t="str">
        <f t="shared" si="105"/>
        <v/>
      </c>
      <c r="L2029" s="1" t="e">
        <f ca="1">IF(AND(K2029&lt;&gt; "", COUNTIF(SAP!#REF!,K2029)&gt;0),"Matched", "")</f>
        <v>#REF!</v>
      </c>
      <c r="M2029" s="1" t="str">
        <f t="shared" si="106"/>
        <v/>
      </c>
      <c r="N2029" s="1" t="e">
        <f ca="1">IF(AND(M2029&lt;&gt; "", COUNTIF(SAP!#REF!,M2029)&gt;0),"Matched", "")</f>
        <v>#REF!</v>
      </c>
      <c r="O2029" s="1" t="str">
        <f t="shared" si="107"/>
        <v/>
      </c>
      <c r="P2029" s="1" t="e">
        <f ca="1">IF(AND(O2029&lt;&gt; "", COUNTIF(SAP!#REF!,O2029)&gt;0),"Matched", "")</f>
        <v>#REF!</v>
      </c>
      <c r="Q2029" s="1" t="str">
        <f ca="1">IF(D2029="AC","Logic4"&amp;"_"&amp;TEXT(C2029,"dd.mm.yyyy") &amp;"_"&amp; 1612494.46,"")</f>
        <v>Logic4_13.02.2020_1612494.46</v>
      </c>
      <c r="R2029" s="1" t="e">
        <f ca="1">IF(AND(Q2029&lt;&gt; "", COUNTIF(SAP!#REF!,Q2029)&gt;0),"Matched", "")</f>
        <v>#REF!</v>
      </c>
    </row>
    <row r="2030" spans="1:18">
      <c r="A2030" s="9">
        <v>11563327</v>
      </c>
      <c r="B2030" s="10">
        <v>43874</v>
      </c>
      <c r="C2030" s="10">
        <v>43874</v>
      </c>
      <c r="D2030" s="11" t="s">
        <v>10</v>
      </c>
      <c r="E2030" s="11">
        <v>0</v>
      </c>
      <c r="F2030" s="11">
        <v>0</v>
      </c>
      <c r="G2030" s="11">
        <v>15333.1</v>
      </c>
      <c r="H2030" s="11">
        <v>683556</v>
      </c>
      <c r="I2030" s="11" t="s">
        <v>11</v>
      </c>
      <c r="J2030" s="11" t="s">
        <v>12</v>
      </c>
      <c r="K2030" s="1" t="str">
        <f t="shared" si="105"/>
        <v/>
      </c>
      <c r="L2030" s="1" t="e">
        <f ca="1">IF(AND(K2030&lt;&gt; "", COUNTIF(SAP!#REF!,K2030)&gt;0),"Matched", "")</f>
        <v>#REF!</v>
      </c>
      <c r="M2030" s="1" t="str">
        <f t="shared" si="106"/>
        <v/>
      </c>
      <c r="N2030" s="1" t="e">
        <f ca="1">IF(AND(M2030&lt;&gt; "", COUNTIF(SAP!#REF!,M2030)&gt;0),"Matched", "")</f>
        <v>#REF!</v>
      </c>
      <c r="O2030" s="1" t="str">
        <f t="shared" si="107"/>
        <v/>
      </c>
      <c r="P2030" s="1" t="e">
        <f ca="1">IF(AND(O2030&lt;&gt; "", COUNTIF(SAP!#REF!,O2030)&gt;0),"Matched", "")</f>
        <v>#REF!</v>
      </c>
      <c r="Q2030" s="1" t="str">
        <f ca="1">IF(D2030="AC","Logic4"&amp;"_"&amp;TEXT(C2030,"dd.mm.yyyy") &amp;"_"&amp; 1612494.46,"")</f>
        <v>Logic4_13.02.2020_1612494.46</v>
      </c>
      <c r="R2030" s="1" t="e">
        <f ca="1">IF(AND(Q2030&lt;&gt; "", COUNTIF(SAP!#REF!,Q2030)&gt;0),"Matched", "")</f>
        <v>#REF!</v>
      </c>
    </row>
    <row r="2031" spans="1:18">
      <c r="A2031" s="13">
        <v>11563327</v>
      </c>
      <c r="B2031" s="14">
        <v>43874</v>
      </c>
      <c r="C2031" s="14">
        <v>43874</v>
      </c>
      <c r="D2031" s="15" t="s">
        <v>10</v>
      </c>
      <c r="E2031" s="15">
        <v>0</v>
      </c>
      <c r="F2031" s="15">
        <v>0</v>
      </c>
      <c r="G2031" s="15">
        <v>16189.58</v>
      </c>
      <c r="H2031" s="15">
        <v>699745.58</v>
      </c>
      <c r="I2031" s="15" t="s">
        <v>11</v>
      </c>
      <c r="J2031" s="15" t="s">
        <v>12</v>
      </c>
      <c r="K2031" s="1" t="str">
        <f t="shared" si="105"/>
        <v/>
      </c>
      <c r="L2031" s="1" t="e">
        <f ca="1">IF(AND(K2031&lt;&gt; "", COUNTIF(SAP!#REF!,K2031)&gt;0),"Matched", "")</f>
        <v>#REF!</v>
      </c>
      <c r="M2031" s="1" t="str">
        <f t="shared" si="106"/>
        <v/>
      </c>
      <c r="N2031" s="1" t="e">
        <f ca="1">IF(AND(M2031&lt;&gt; "", COUNTIF(SAP!#REF!,M2031)&gt;0),"Matched", "")</f>
        <v>#REF!</v>
      </c>
      <c r="O2031" s="1" t="str">
        <f t="shared" si="107"/>
        <v/>
      </c>
      <c r="P2031" s="1" t="e">
        <f ca="1">IF(AND(O2031&lt;&gt; "", COUNTIF(SAP!#REF!,O2031)&gt;0),"Matched", "")</f>
        <v>#REF!</v>
      </c>
      <c r="Q2031" s="1" t="str">
        <f ca="1">IF(D2031="AC","Logic4"&amp;"_"&amp;TEXT(C2031,"dd.mm.yyyy") &amp;"_"&amp; 1612494.46,"")</f>
        <v>Logic4_13.02.2020_1612494.46</v>
      </c>
      <c r="R2031" s="1" t="e">
        <f ca="1">IF(AND(Q2031&lt;&gt; "", COUNTIF(SAP!#REF!,Q2031)&gt;0),"Matched", "")</f>
        <v>#REF!</v>
      </c>
    </row>
    <row r="2032" spans="1:18">
      <c r="A2032" s="9">
        <v>11563327</v>
      </c>
      <c r="B2032" s="10">
        <v>43874</v>
      </c>
      <c r="C2032" s="10">
        <v>43874</v>
      </c>
      <c r="D2032" s="11" t="s">
        <v>10</v>
      </c>
      <c r="E2032" s="11">
        <v>0</v>
      </c>
      <c r="F2032" s="11">
        <v>0</v>
      </c>
      <c r="G2032" s="11">
        <v>16373.9</v>
      </c>
      <c r="H2032" s="11">
        <v>716119.48</v>
      </c>
      <c r="I2032" s="11" t="s">
        <v>11</v>
      </c>
      <c r="J2032" s="11" t="s">
        <v>12</v>
      </c>
      <c r="K2032" s="1" t="str">
        <f t="shared" si="105"/>
        <v/>
      </c>
      <c r="L2032" s="1" t="e">
        <f ca="1">IF(AND(K2032&lt;&gt; "", COUNTIF(SAP!#REF!,K2032)&gt;0),"Matched", "")</f>
        <v>#REF!</v>
      </c>
      <c r="M2032" s="1" t="str">
        <f t="shared" si="106"/>
        <v/>
      </c>
      <c r="N2032" s="1" t="e">
        <f ca="1">IF(AND(M2032&lt;&gt; "", COUNTIF(SAP!#REF!,M2032)&gt;0),"Matched", "")</f>
        <v>#REF!</v>
      </c>
      <c r="O2032" s="1" t="str">
        <f t="shared" si="107"/>
        <v/>
      </c>
      <c r="P2032" s="1" t="e">
        <f ca="1">IF(AND(O2032&lt;&gt; "", COUNTIF(SAP!#REF!,O2032)&gt;0),"Matched", "")</f>
        <v>#REF!</v>
      </c>
      <c r="Q2032" s="1" t="str">
        <f ca="1">IF(D2032="AC","Logic4"&amp;"_"&amp;TEXT(C2032,"dd.mm.yyyy") &amp;"_"&amp; 1612494.46,"")</f>
        <v>Logic4_13.02.2020_1612494.46</v>
      </c>
      <c r="R2032" s="1" t="e">
        <f ca="1">IF(AND(Q2032&lt;&gt; "", COUNTIF(SAP!#REF!,Q2032)&gt;0),"Matched", "")</f>
        <v>#REF!</v>
      </c>
    </row>
    <row r="2033" spans="1:18">
      <c r="A2033" s="13">
        <v>11563327</v>
      </c>
      <c r="B2033" s="14">
        <v>43874</v>
      </c>
      <c r="C2033" s="14">
        <v>43874</v>
      </c>
      <c r="D2033" s="15" t="s">
        <v>10</v>
      </c>
      <c r="E2033" s="15">
        <v>0</v>
      </c>
      <c r="F2033" s="15">
        <v>0</v>
      </c>
      <c r="G2033" s="15">
        <v>16410</v>
      </c>
      <c r="H2033" s="15">
        <v>732529.48</v>
      </c>
      <c r="I2033" s="15" t="s">
        <v>11</v>
      </c>
      <c r="J2033" s="15" t="s">
        <v>12</v>
      </c>
      <c r="K2033" s="1" t="str">
        <f t="shared" si="105"/>
        <v/>
      </c>
      <c r="L2033" s="1" t="e">
        <f ca="1">IF(AND(K2033&lt;&gt; "", COUNTIF(SAP!#REF!,K2033)&gt;0),"Matched", "")</f>
        <v>#REF!</v>
      </c>
      <c r="M2033" s="1" t="str">
        <f t="shared" si="106"/>
        <v/>
      </c>
      <c r="N2033" s="1" t="e">
        <f ca="1">IF(AND(M2033&lt;&gt; "", COUNTIF(SAP!#REF!,M2033)&gt;0),"Matched", "")</f>
        <v>#REF!</v>
      </c>
      <c r="O2033" s="1" t="str">
        <f t="shared" si="107"/>
        <v/>
      </c>
      <c r="P2033" s="1" t="e">
        <f ca="1">IF(AND(O2033&lt;&gt; "", COUNTIF(SAP!#REF!,O2033)&gt;0),"Matched", "")</f>
        <v>#REF!</v>
      </c>
      <c r="Q2033" s="1" t="str">
        <f ca="1">IF(D2033="AC","Logic4"&amp;"_"&amp;TEXT(C2033,"dd.mm.yyyy") &amp;"_"&amp; 1612494.46,"")</f>
        <v>Logic4_13.02.2020_1612494.46</v>
      </c>
      <c r="R2033" s="1" t="e">
        <f ca="1">IF(AND(Q2033&lt;&gt; "", COUNTIF(SAP!#REF!,Q2033)&gt;0),"Matched", "")</f>
        <v>#REF!</v>
      </c>
    </row>
    <row r="2034" spans="1:18">
      <c r="A2034" s="9">
        <v>11563327</v>
      </c>
      <c r="B2034" s="10">
        <v>43874</v>
      </c>
      <c r="C2034" s="10">
        <v>43874</v>
      </c>
      <c r="D2034" s="11" t="s">
        <v>10</v>
      </c>
      <c r="E2034" s="11">
        <v>0</v>
      </c>
      <c r="F2034" s="11">
        <v>0</v>
      </c>
      <c r="G2034" s="11">
        <v>16603</v>
      </c>
      <c r="H2034" s="11">
        <v>749132.48</v>
      </c>
      <c r="I2034" s="11" t="s">
        <v>11</v>
      </c>
      <c r="J2034" s="11" t="s">
        <v>12</v>
      </c>
      <c r="K2034" s="1" t="str">
        <f t="shared" si="105"/>
        <v/>
      </c>
      <c r="L2034" s="1" t="e">
        <f ca="1">IF(AND(K2034&lt;&gt; "", COUNTIF(SAP!#REF!,K2034)&gt;0),"Matched", "")</f>
        <v>#REF!</v>
      </c>
      <c r="M2034" s="1" t="str">
        <f t="shared" si="106"/>
        <v/>
      </c>
      <c r="N2034" s="1" t="e">
        <f ca="1">IF(AND(M2034&lt;&gt; "", COUNTIF(SAP!#REF!,M2034)&gt;0),"Matched", "")</f>
        <v>#REF!</v>
      </c>
      <c r="O2034" s="1" t="str">
        <f t="shared" si="107"/>
        <v/>
      </c>
      <c r="P2034" s="1" t="e">
        <f ca="1">IF(AND(O2034&lt;&gt; "", COUNTIF(SAP!#REF!,O2034)&gt;0),"Matched", "")</f>
        <v>#REF!</v>
      </c>
      <c r="Q2034" s="1" t="str">
        <f ca="1">IF(D2034="AC","Logic4"&amp;"_"&amp;TEXT(C2034,"dd.mm.yyyy") &amp;"_"&amp; 1612494.46,"")</f>
        <v>Logic4_13.02.2020_1612494.46</v>
      </c>
      <c r="R2034" s="1" t="e">
        <f ca="1">IF(AND(Q2034&lt;&gt; "", COUNTIF(SAP!#REF!,Q2034)&gt;0),"Matched", "")</f>
        <v>#REF!</v>
      </c>
    </row>
    <row r="2035" spans="1:18">
      <c r="A2035" s="13">
        <v>11563327</v>
      </c>
      <c r="B2035" s="14">
        <v>43874</v>
      </c>
      <c r="C2035" s="14">
        <v>43874</v>
      </c>
      <c r="D2035" s="15" t="s">
        <v>10</v>
      </c>
      <c r="E2035" s="15">
        <v>0</v>
      </c>
      <c r="F2035" s="15">
        <v>0</v>
      </c>
      <c r="G2035" s="15">
        <v>17121.14</v>
      </c>
      <c r="H2035" s="15">
        <v>766253.62</v>
      </c>
      <c r="I2035" s="15" t="s">
        <v>11</v>
      </c>
      <c r="J2035" s="15" t="s">
        <v>12</v>
      </c>
      <c r="K2035" s="1" t="str">
        <f t="shared" si="105"/>
        <v/>
      </c>
      <c r="L2035" s="1" t="e">
        <f ca="1">IF(AND(K2035&lt;&gt; "", COUNTIF(SAP!#REF!,K2035)&gt;0),"Matched", "")</f>
        <v>#REF!</v>
      </c>
      <c r="M2035" s="1" t="str">
        <f t="shared" si="106"/>
        <v/>
      </c>
      <c r="N2035" s="1" t="e">
        <f ca="1">IF(AND(M2035&lt;&gt; "", COUNTIF(SAP!#REF!,M2035)&gt;0),"Matched", "")</f>
        <v>#REF!</v>
      </c>
      <c r="O2035" s="1" t="str">
        <f t="shared" si="107"/>
        <v/>
      </c>
      <c r="P2035" s="1" t="e">
        <f ca="1">IF(AND(O2035&lt;&gt; "", COUNTIF(SAP!#REF!,O2035)&gt;0),"Matched", "")</f>
        <v>#REF!</v>
      </c>
      <c r="Q2035" s="1" t="str">
        <f ca="1">IF(D2035="AC","Logic4"&amp;"_"&amp;TEXT(C2035,"dd.mm.yyyy") &amp;"_"&amp; 1612494.46,"")</f>
        <v>Logic4_13.02.2020_1612494.46</v>
      </c>
      <c r="R2035" s="1" t="e">
        <f ca="1">IF(AND(Q2035&lt;&gt; "", COUNTIF(SAP!#REF!,Q2035)&gt;0),"Matched", "")</f>
        <v>#REF!</v>
      </c>
    </row>
    <row r="2036" spans="1:18">
      <c r="A2036" s="9">
        <v>11563327</v>
      </c>
      <c r="B2036" s="10">
        <v>43874</v>
      </c>
      <c r="C2036" s="10">
        <v>43874</v>
      </c>
      <c r="D2036" s="11" t="s">
        <v>10</v>
      </c>
      <c r="E2036" s="11">
        <v>0</v>
      </c>
      <c r="F2036" s="11">
        <v>0</v>
      </c>
      <c r="G2036" s="11">
        <v>17542.599999999999</v>
      </c>
      <c r="H2036" s="11">
        <v>783796.22</v>
      </c>
      <c r="I2036" s="11" t="s">
        <v>11</v>
      </c>
      <c r="J2036" s="11" t="s">
        <v>12</v>
      </c>
      <c r="K2036" s="1" t="str">
        <f t="shared" si="105"/>
        <v/>
      </c>
      <c r="L2036" s="1" t="e">
        <f ca="1">IF(AND(K2036&lt;&gt; "", COUNTIF(SAP!#REF!,K2036)&gt;0),"Matched", "")</f>
        <v>#REF!</v>
      </c>
      <c r="M2036" s="1" t="str">
        <f t="shared" si="106"/>
        <v/>
      </c>
      <c r="N2036" s="1" t="e">
        <f ca="1">IF(AND(M2036&lt;&gt; "", COUNTIF(SAP!#REF!,M2036)&gt;0),"Matched", "")</f>
        <v>#REF!</v>
      </c>
      <c r="O2036" s="1" t="str">
        <f t="shared" si="107"/>
        <v/>
      </c>
      <c r="P2036" s="1" t="e">
        <f ca="1">IF(AND(O2036&lt;&gt; "", COUNTIF(SAP!#REF!,O2036)&gt;0),"Matched", "")</f>
        <v>#REF!</v>
      </c>
      <c r="Q2036" s="1" t="str">
        <f ca="1">IF(D2036="AC","Logic4"&amp;"_"&amp;TEXT(C2036,"dd.mm.yyyy") &amp;"_"&amp; 1612494.46,"")</f>
        <v>Logic4_13.02.2020_1612494.46</v>
      </c>
      <c r="R2036" s="1" t="e">
        <f ca="1">IF(AND(Q2036&lt;&gt; "", COUNTIF(SAP!#REF!,Q2036)&gt;0),"Matched", "")</f>
        <v>#REF!</v>
      </c>
    </row>
    <row r="2037" spans="1:18">
      <c r="A2037" s="13">
        <v>11563327</v>
      </c>
      <c r="B2037" s="14">
        <v>43874</v>
      </c>
      <c r="C2037" s="14">
        <v>43874</v>
      </c>
      <c r="D2037" s="15" t="s">
        <v>10</v>
      </c>
      <c r="E2037" s="15">
        <v>0</v>
      </c>
      <c r="F2037" s="15">
        <v>0</v>
      </c>
      <c r="G2037" s="15">
        <v>17599.8</v>
      </c>
      <c r="H2037" s="15">
        <v>801396.02</v>
      </c>
      <c r="I2037" s="15" t="s">
        <v>11</v>
      </c>
      <c r="J2037" s="15" t="s">
        <v>12</v>
      </c>
      <c r="K2037" s="1" t="str">
        <f t="shared" si="105"/>
        <v/>
      </c>
      <c r="L2037" s="1" t="e">
        <f ca="1">IF(AND(K2037&lt;&gt; "", COUNTIF(SAP!#REF!,K2037)&gt;0),"Matched", "")</f>
        <v>#REF!</v>
      </c>
      <c r="M2037" s="1" t="str">
        <f t="shared" si="106"/>
        <v/>
      </c>
      <c r="N2037" s="1" t="e">
        <f ca="1">IF(AND(M2037&lt;&gt; "", COUNTIF(SAP!#REF!,M2037)&gt;0),"Matched", "")</f>
        <v>#REF!</v>
      </c>
      <c r="O2037" s="1" t="str">
        <f t="shared" si="107"/>
        <v/>
      </c>
      <c r="P2037" s="1" t="e">
        <f ca="1">IF(AND(O2037&lt;&gt; "", COUNTIF(SAP!#REF!,O2037)&gt;0),"Matched", "")</f>
        <v>#REF!</v>
      </c>
      <c r="Q2037" s="1" t="str">
        <f ca="1">IF(D2037="AC","Logic4"&amp;"_"&amp;TEXT(C2037,"dd.mm.yyyy") &amp;"_"&amp; 1612494.46,"")</f>
        <v>Logic4_13.02.2020_1612494.46</v>
      </c>
      <c r="R2037" s="1" t="e">
        <f ca="1">IF(AND(Q2037&lt;&gt; "", COUNTIF(SAP!#REF!,Q2037)&gt;0),"Matched", "")</f>
        <v>#REF!</v>
      </c>
    </row>
    <row r="2038" spans="1:18">
      <c r="A2038" s="9">
        <v>11563327</v>
      </c>
      <c r="B2038" s="10">
        <v>43874</v>
      </c>
      <c r="C2038" s="10">
        <v>43874</v>
      </c>
      <c r="D2038" s="11" t="s">
        <v>10</v>
      </c>
      <c r="E2038" s="11">
        <v>0</v>
      </c>
      <c r="F2038" s="11">
        <v>0</v>
      </c>
      <c r="G2038" s="11">
        <v>17879.8</v>
      </c>
      <c r="H2038" s="11">
        <v>819275.82</v>
      </c>
      <c r="I2038" s="11" t="s">
        <v>11</v>
      </c>
      <c r="J2038" s="11" t="s">
        <v>12</v>
      </c>
      <c r="K2038" s="1" t="str">
        <f t="shared" si="105"/>
        <v/>
      </c>
      <c r="L2038" s="1" t="e">
        <f ca="1">IF(AND(K2038&lt;&gt; "", COUNTIF(SAP!#REF!,K2038)&gt;0),"Matched", "")</f>
        <v>#REF!</v>
      </c>
      <c r="M2038" s="1" t="str">
        <f t="shared" si="106"/>
        <v/>
      </c>
      <c r="N2038" s="1" t="e">
        <f ca="1">IF(AND(M2038&lt;&gt; "", COUNTIF(SAP!#REF!,M2038)&gt;0),"Matched", "")</f>
        <v>#REF!</v>
      </c>
      <c r="O2038" s="1" t="str">
        <f t="shared" si="107"/>
        <v/>
      </c>
      <c r="P2038" s="1" t="e">
        <f ca="1">IF(AND(O2038&lt;&gt; "", COUNTIF(SAP!#REF!,O2038)&gt;0),"Matched", "")</f>
        <v>#REF!</v>
      </c>
      <c r="Q2038" s="1" t="str">
        <f ca="1">IF(D2038="AC","Logic4"&amp;"_"&amp;TEXT(C2038,"dd.mm.yyyy") &amp;"_"&amp; 1612494.46,"")</f>
        <v>Logic4_13.02.2020_1612494.46</v>
      </c>
      <c r="R2038" s="1" t="e">
        <f ca="1">IF(AND(Q2038&lt;&gt; "", COUNTIF(SAP!#REF!,Q2038)&gt;0),"Matched", "")</f>
        <v>#REF!</v>
      </c>
    </row>
    <row r="2039" spans="1:18">
      <c r="A2039" s="13">
        <v>11563327</v>
      </c>
      <c r="B2039" s="14">
        <v>43874</v>
      </c>
      <c r="C2039" s="14">
        <v>43874</v>
      </c>
      <c r="D2039" s="15" t="s">
        <v>10</v>
      </c>
      <c r="E2039" s="15">
        <v>0</v>
      </c>
      <c r="F2039" s="15">
        <v>0</v>
      </c>
      <c r="G2039" s="15">
        <v>17972.099999999999</v>
      </c>
      <c r="H2039" s="15">
        <v>837247.92</v>
      </c>
      <c r="I2039" s="15" t="s">
        <v>11</v>
      </c>
      <c r="J2039" s="15" t="s">
        <v>12</v>
      </c>
      <c r="K2039" s="1" t="str">
        <f t="shared" si="105"/>
        <v/>
      </c>
      <c r="L2039" s="1" t="e">
        <f ca="1">IF(AND(K2039&lt;&gt; "", COUNTIF(SAP!#REF!,K2039)&gt;0),"Matched", "")</f>
        <v>#REF!</v>
      </c>
      <c r="M2039" s="1" t="str">
        <f t="shared" si="106"/>
        <v/>
      </c>
      <c r="N2039" s="1" t="e">
        <f ca="1">IF(AND(M2039&lt;&gt; "", COUNTIF(SAP!#REF!,M2039)&gt;0),"Matched", "")</f>
        <v>#REF!</v>
      </c>
      <c r="O2039" s="1" t="str">
        <f t="shared" si="107"/>
        <v/>
      </c>
      <c r="P2039" s="1" t="e">
        <f ca="1">IF(AND(O2039&lt;&gt; "", COUNTIF(SAP!#REF!,O2039)&gt;0),"Matched", "")</f>
        <v>#REF!</v>
      </c>
      <c r="Q2039" s="1" t="str">
        <f ca="1">IF(D2039="AC","Logic4"&amp;"_"&amp;TEXT(C2039,"dd.mm.yyyy") &amp;"_"&amp; 1612494.46,"")</f>
        <v>Logic4_13.02.2020_1612494.46</v>
      </c>
      <c r="R2039" s="1" t="e">
        <f ca="1">IF(AND(Q2039&lt;&gt; "", COUNTIF(SAP!#REF!,Q2039)&gt;0),"Matched", "")</f>
        <v>#REF!</v>
      </c>
    </row>
    <row r="2040" spans="1:18">
      <c r="A2040" s="9">
        <v>11563327</v>
      </c>
      <c r="B2040" s="10">
        <v>43874</v>
      </c>
      <c r="C2040" s="10">
        <v>43874</v>
      </c>
      <c r="D2040" s="11" t="s">
        <v>10</v>
      </c>
      <c r="E2040" s="11">
        <v>0</v>
      </c>
      <c r="F2040" s="11">
        <v>0</v>
      </c>
      <c r="G2040" s="11">
        <v>18106.2</v>
      </c>
      <c r="H2040" s="11">
        <v>855354.12</v>
      </c>
      <c r="I2040" s="11" t="s">
        <v>11</v>
      </c>
      <c r="J2040" s="11" t="s">
        <v>12</v>
      </c>
      <c r="K2040" s="1" t="str">
        <f t="shared" si="105"/>
        <v/>
      </c>
      <c r="L2040" s="1" t="e">
        <f ca="1">IF(AND(K2040&lt;&gt; "", COUNTIF(SAP!#REF!,K2040)&gt;0),"Matched", "")</f>
        <v>#REF!</v>
      </c>
      <c r="M2040" s="1" t="str">
        <f t="shared" si="106"/>
        <v/>
      </c>
      <c r="N2040" s="1" t="e">
        <f ca="1">IF(AND(M2040&lt;&gt; "", COUNTIF(SAP!#REF!,M2040)&gt;0),"Matched", "")</f>
        <v>#REF!</v>
      </c>
      <c r="O2040" s="1" t="str">
        <f t="shared" si="107"/>
        <v/>
      </c>
      <c r="P2040" s="1" t="e">
        <f ca="1">IF(AND(O2040&lt;&gt; "", COUNTIF(SAP!#REF!,O2040)&gt;0),"Matched", "")</f>
        <v>#REF!</v>
      </c>
      <c r="Q2040" s="1" t="str">
        <f ca="1">IF(D2040="AC","Logic4"&amp;"_"&amp;TEXT(C2040,"dd.mm.yyyy") &amp;"_"&amp; 1612494.46,"")</f>
        <v>Logic4_13.02.2020_1612494.46</v>
      </c>
      <c r="R2040" s="1" t="e">
        <f ca="1">IF(AND(Q2040&lt;&gt; "", COUNTIF(SAP!#REF!,Q2040)&gt;0),"Matched", "")</f>
        <v>#REF!</v>
      </c>
    </row>
    <row r="2041" spans="1:18">
      <c r="A2041" s="13">
        <v>11563327</v>
      </c>
      <c r="B2041" s="14">
        <v>43874</v>
      </c>
      <c r="C2041" s="14">
        <v>43874</v>
      </c>
      <c r="D2041" s="15" t="s">
        <v>10</v>
      </c>
      <c r="E2041" s="15">
        <v>0</v>
      </c>
      <c r="F2041" s="15">
        <v>0</v>
      </c>
      <c r="G2041" s="15">
        <v>18122.7</v>
      </c>
      <c r="H2041" s="15">
        <v>873476.82</v>
      </c>
      <c r="I2041" s="15" t="s">
        <v>11</v>
      </c>
      <c r="J2041" s="15" t="s">
        <v>12</v>
      </c>
      <c r="K2041" s="1" t="str">
        <f t="shared" si="105"/>
        <v/>
      </c>
      <c r="L2041" s="1" t="e">
        <f ca="1">IF(AND(K2041&lt;&gt; "", COUNTIF(SAP!#REF!,K2041)&gt;0),"Matched", "")</f>
        <v>#REF!</v>
      </c>
      <c r="M2041" s="1" t="str">
        <f t="shared" si="106"/>
        <v/>
      </c>
      <c r="N2041" s="1" t="e">
        <f ca="1">IF(AND(M2041&lt;&gt; "", COUNTIF(SAP!#REF!,M2041)&gt;0),"Matched", "")</f>
        <v>#REF!</v>
      </c>
      <c r="O2041" s="1" t="str">
        <f t="shared" si="107"/>
        <v/>
      </c>
      <c r="P2041" s="1" t="e">
        <f ca="1">IF(AND(O2041&lt;&gt; "", COUNTIF(SAP!#REF!,O2041)&gt;0),"Matched", "")</f>
        <v>#REF!</v>
      </c>
      <c r="Q2041" s="1" t="str">
        <f ca="1">IF(D2041="AC","Logic4"&amp;"_"&amp;TEXT(C2041,"dd.mm.yyyy") &amp;"_"&amp; 1612494.46,"")</f>
        <v>Logic4_13.02.2020_1612494.46</v>
      </c>
      <c r="R2041" s="1" t="e">
        <f ca="1">IF(AND(Q2041&lt;&gt; "", COUNTIF(SAP!#REF!,Q2041)&gt;0),"Matched", "")</f>
        <v>#REF!</v>
      </c>
    </row>
    <row r="2042" spans="1:18">
      <c r="A2042" s="9">
        <v>11563327</v>
      </c>
      <c r="B2042" s="10">
        <v>43874</v>
      </c>
      <c r="C2042" s="10">
        <v>43874</v>
      </c>
      <c r="D2042" s="11" t="s">
        <v>10</v>
      </c>
      <c r="E2042" s="11">
        <v>0</v>
      </c>
      <c r="F2042" s="11">
        <v>0</v>
      </c>
      <c r="G2042" s="11">
        <v>18522.439999999999</v>
      </c>
      <c r="H2042" s="11">
        <v>891999.26</v>
      </c>
      <c r="I2042" s="11" t="s">
        <v>11</v>
      </c>
      <c r="J2042" s="11" t="s">
        <v>12</v>
      </c>
      <c r="K2042" s="1" t="str">
        <f t="shared" si="105"/>
        <v/>
      </c>
      <c r="L2042" s="1" t="e">
        <f ca="1">IF(AND(K2042&lt;&gt; "", COUNTIF(SAP!#REF!,K2042)&gt;0),"Matched", "")</f>
        <v>#REF!</v>
      </c>
      <c r="M2042" s="1" t="str">
        <f t="shared" si="106"/>
        <v/>
      </c>
      <c r="N2042" s="1" t="e">
        <f ca="1">IF(AND(M2042&lt;&gt; "", COUNTIF(SAP!#REF!,M2042)&gt;0),"Matched", "")</f>
        <v>#REF!</v>
      </c>
      <c r="O2042" s="1" t="str">
        <f t="shared" si="107"/>
        <v/>
      </c>
      <c r="P2042" s="1" t="e">
        <f ca="1">IF(AND(O2042&lt;&gt; "", COUNTIF(SAP!#REF!,O2042)&gt;0),"Matched", "")</f>
        <v>#REF!</v>
      </c>
      <c r="Q2042" s="1" t="str">
        <f ca="1">IF(D2042="AC","Logic4"&amp;"_"&amp;TEXT(C2042,"dd.mm.yyyy") &amp;"_"&amp; 1612494.46,"")</f>
        <v>Logic4_13.02.2020_1612494.46</v>
      </c>
      <c r="R2042" s="1" t="e">
        <f ca="1">IF(AND(Q2042&lt;&gt; "", COUNTIF(SAP!#REF!,Q2042)&gt;0),"Matched", "")</f>
        <v>#REF!</v>
      </c>
    </row>
    <row r="2043" spans="1:18">
      <c r="A2043" s="13">
        <v>11563327</v>
      </c>
      <c r="B2043" s="14">
        <v>43874</v>
      </c>
      <c r="C2043" s="14">
        <v>43874</v>
      </c>
      <c r="D2043" s="15" t="s">
        <v>10</v>
      </c>
      <c r="E2043" s="15">
        <v>0</v>
      </c>
      <c r="F2043" s="15">
        <v>0</v>
      </c>
      <c r="G2043" s="15">
        <v>18733.2</v>
      </c>
      <c r="H2043" s="15">
        <v>910732.46</v>
      </c>
      <c r="I2043" s="15" t="s">
        <v>11</v>
      </c>
      <c r="J2043" s="15" t="s">
        <v>12</v>
      </c>
      <c r="K2043" s="1" t="str">
        <f t="shared" si="105"/>
        <v/>
      </c>
      <c r="L2043" s="1" t="e">
        <f ca="1">IF(AND(K2043&lt;&gt; "", COUNTIF(SAP!#REF!,K2043)&gt;0),"Matched", "")</f>
        <v>#REF!</v>
      </c>
      <c r="M2043" s="1" t="str">
        <f t="shared" si="106"/>
        <v/>
      </c>
      <c r="N2043" s="1" t="e">
        <f ca="1">IF(AND(M2043&lt;&gt; "", COUNTIF(SAP!#REF!,M2043)&gt;0),"Matched", "")</f>
        <v>#REF!</v>
      </c>
      <c r="O2043" s="1" t="str">
        <f t="shared" si="107"/>
        <v/>
      </c>
      <c r="P2043" s="1" t="e">
        <f ca="1">IF(AND(O2043&lt;&gt; "", COUNTIF(SAP!#REF!,O2043)&gt;0),"Matched", "")</f>
        <v>#REF!</v>
      </c>
      <c r="Q2043" s="1" t="str">
        <f ca="1">IF(D2043="AC","Logic4"&amp;"_"&amp;TEXT(C2043,"dd.mm.yyyy") &amp;"_"&amp; 1612494.46,"")</f>
        <v>Logic4_13.02.2020_1612494.46</v>
      </c>
      <c r="R2043" s="1" t="e">
        <f ca="1">IF(AND(Q2043&lt;&gt; "", COUNTIF(SAP!#REF!,Q2043)&gt;0),"Matched", "")</f>
        <v>#REF!</v>
      </c>
    </row>
    <row r="2044" spans="1:18">
      <c r="A2044" s="9">
        <v>11563327</v>
      </c>
      <c r="B2044" s="10">
        <v>43874</v>
      </c>
      <c r="C2044" s="10">
        <v>43874</v>
      </c>
      <c r="D2044" s="11" t="s">
        <v>10</v>
      </c>
      <c r="E2044" s="11">
        <v>0</v>
      </c>
      <c r="F2044" s="11">
        <v>0</v>
      </c>
      <c r="G2044" s="11">
        <v>21690.2</v>
      </c>
      <c r="H2044" s="11">
        <v>932422.66</v>
      </c>
      <c r="I2044" s="11" t="s">
        <v>11</v>
      </c>
      <c r="J2044" s="11" t="s">
        <v>12</v>
      </c>
      <c r="K2044" s="1" t="str">
        <f t="shared" si="105"/>
        <v/>
      </c>
      <c r="L2044" s="1" t="e">
        <f ca="1">IF(AND(K2044&lt;&gt; "", COUNTIF(SAP!#REF!,K2044)&gt;0),"Matched", "")</f>
        <v>#REF!</v>
      </c>
      <c r="M2044" s="1" t="str">
        <f t="shared" si="106"/>
        <v/>
      </c>
      <c r="N2044" s="1" t="e">
        <f ca="1">IF(AND(M2044&lt;&gt; "", COUNTIF(SAP!#REF!,M2044)&gt;0),"Matched", "")</f>
        <v>#REF!</v>
      </c>
      <c r="O2044" s="1" t="str">
        <f t="shared" si="107"/>
        <v/>
      </c>
      <c r="P2044" s="1" t="e">
        <f ca="1">IF(AND(O2044&lt;&gt; "", COUNTIF(SAP!#REF!,O2044)&gt;0),"Matched", "")</f>
        <v>#REF!</v>
      </c>
      <c r="Q2044" s="1" t="str">
        <f ca="1">IF(D2044="AC","Logic4"&amp;"_"&amp;TEXT(C2044,"dd.mm.yyyy") &amp;"_"&amp; 1612494.46,"")</f>
        <v>Logic4_13.02.2020_1612494.46</v>
      </c>
      <c r="R2044" s="1" t="e">
        <f ca="1">IF(AND(Q2044&lt;&gt; "", COUNTIF(SAP!#REF!,Q2044)&gt;0),"Matched", "")</f>
        <v>#REF!</v>
      </c>
    </row>
    <row r="2045" spans="1:18">
      <c r="A2045" s="13">
        <v>11563327</v>
      </c>
      <c r="B2045" s="14">
        <v>43874</v>
      </c>
      <c r="C2045" s="14">
        <v>43874</v>
      </c>
      <c r="D2045" s="15" t="s">
        <v>10</v>
      </c>
      <c r="E2045" s="15">
        <v>0</v>
      </c>
      <c r="F2045" s="15">
        <v>0</v>
      </c>
      <c r="G2045" s="15">
        <v>21848.2</v>
      </c>
      <c r="H2045" s="15">
        <v>954270.86</v>
      </c>
      <c r="I2045" s="15" t="s">
        <v>11</v>
      </c>
      <c r="J2045" s="15" t="s">
        <v>12</v>
      </c>
      <c r="K2045" s="1" t="str">
        <f t="shared" si="105"/>
        <v/>
      </c>
      <c r="L2045" s="1" t="e">
        <f ca="1">IF(AND(K2045&lt;&gt; "", COUNTIF(SAP!#REF!,K2045)&gt;0),"Matched", "")</f>
        <v>#REF!</v>
      </c>
      <c r="M2045" s="1" t="str">
        <f t="shared" si="106"/>
        <v/>
      </c>
      <c r="N2045" s="1" t="e">
        <f ca="1">IF(AND(M2045&lt;&gt; "", COUNTIF(SAP!#REF!,M2045)&gt;0),"Matched", "")</f>
        <v>#REF!</v>
      </c>
      <c r="O2045" s="1" t="str">
        <f t="shared" si="107"/>
        <v/>
      </c>
      <c r="P2045" s="1" t="e">
        <f ca="1">IF(AND(O2045&lt;&gt; "", COUNTIF(SAP!#REF!,O2045)&gt;0),"Matched", "")</f>
        <v>#REF!</v>
      </c>
      <c r="Q2045" s="1" t="str">
        <f ca="1">IF(D2045="AC","Logic4"&amp;"_"&amp;TEXT(C2045,"dd.mm.yyyy") &amp;"_"&amp; 1612494.46,"")</f>
        <v>Logic4_13.02.2020_1612494.46</v>
      </c>
      <c r="R2045" s="1" t="e">
        <f ca="1">IF(AND(Q2045&lt;&gt; "", COUNTIF(SAP!#REF!,Q2045)&gt;0),"Matched", "")</f>
        <v>#REF!</v>
      </c>
    </row>
    <row r="2046" spans="1:18">
      <c r="A2046" s="9">
        <v>11563327</v>
      </c>
      <c r="B2046" s="10">
        <v>43874</v>
      </c>
      <c r="C2046" s="10">
        <v>43874</v>
      </c>
      <c r="D2046" s="11" t="s">
        <v>10</v>
      </c>
      <c r="E2046" s="11">
        <v>0</v>
      </c>
      <c r="F2046" s="11">
        <v>0</v>
      </c>
      <c r="G2046" s="11">
        <v>22713.09</v>
      </c>
      <c r="H2046" s="11">
        <v>976983.95</v>
      </c>
      <c r="I2046" s="11" t="s">
        <v>11</v>
      </c>
      <c r="J2046" s="11" t="s">
        <v>12</v>
      </c>
      <c r="K2046" s="1" t="str">
        <f t="shared" si="105"/>
        <v/>
      </c>
      <c r="L2046" s="1" t="e">
        <f ca="1">IF(AND(K2046&lt;&gt; "", COUNTIF(SAP!#REF!,K2046)&gt;0),"Matched", "")</f>
        <v>#REF!</v>
      </c>
      <c r="M2046" s="1" t="str">
        <f t="shared" si="106"/>
        <v/>
      </c>
      <c r="N2046" s="1" t="e">
        <f ca="1">IF(AND(M2046&lt;&gt; "", COUNTIF(SAP!#REF!,M2046)&gt;0),"Matched", "")</f>
        <v>#REF!</v>
      </c>
      <c r="O2046" s="1" t="str">
        <f t="shared" si="107"/>
        <v/>
      </c>
      <c r="P2046" s="1" t="e">
        <f ca="1">IF(AND(O2046&lt;&gt; "", COUNTIF(SAP!#REF!,O2046)&gt;0),"Matched", "")</f>
        <v>#REF!</v>
      </c>
      <c r="Q2046" s="1" t="str">
        <f ca="1">IF(D2046="AC","Logic4"&amp;"_"&amp;TEXT(C2046,"dd.mm.yyyy") &amp;"_"&amp; 1612494.46,"")</f>
        <v>Logic4_13.02.2020_1612494.46</v>
      </c>
      <c r="R2046" s="1" t="e">
        <f ca="1">IF(AND(Q2046&lt;&gt; "", COUNTIF(SAP!#REF!,Q2046)&gt;0),"Matched", "")</f>
        <v>#REF!</v>
      </c>
    </row>
    <row r="2047" spans="1:18">
      <c r="A2047" s="13">
        <v>11563327</v>
      </c>
      <c r="B2047" s="14">
        <v>43874</v>
      </c>
      <c r="C2047" s="14">
        <v>43874</v>
      </c>
      <c r="D2047" s="15" t="s">
        <v>10</v>
      </c>
      <c r="E2047" s="15">
        <v>0</v>
      </c>
      <c r="F2047" s="15">
        <v>0</v>
      </c>
      <c r="G2047" s="15">
        <v>23200</v>
      </c>
      <c r="H2047" s="15">
        <v>1000183.95</v>
      </c>
      <c r="I2047" s="15" t="s">
        <v>11</v>
      </c>
      <c r="J2047" s="15" t="s">
        <v>12</v>
      </c>
      <c r="K2047" s="1" t="str">
        <f t="shared" si="105"/>
        <v/>
      </c>
      <c r="L2047" s="1" t="e">
        <f ca="1">IF(AND(K2047&lt;&gt; "", COUNTIF(SAP!#REF!,K2047)&gt;0),"Matched", "")</f>
        <v>#REF!</v>
      </c>
      <c r="M2047" s="1" t="str">
        <f t="shared" si="106"/>
        <v/>
      </c>
      <c r="N2047" s="1" t="e">
        <f ca="1">IF(AND(M2047&lt;&gt; "", COUNTIF(SAP!#REF!,M2047)&gt;0),"Matched", "")</f>
        <v>#REF!</v>
      </c>
      <c r="O2047" s="1" t="str">
        <f t="shared" si="107"/>
        <v/>
      </c>
      <c r="P2047" s="1" t="e">
        <f ca="1">IF(AND(O2047&lt;&gt; "", COUNTIF(SAP!#REF!,O2047)&gt;0),"Matched", "")</f>
        <v>#REF!</v>
      </c>
      <c r="Q2047" s="1" t="str">
        <f ca="1">IF(D2047="AC","Logic4"&amp;"_"&amp;TEXT(C2047,"dd.mm.yyyy") &amp;"_"&amp; 1612494.46,"")</f>
        <v>Logic4_13.02.2020_1612494.46</v>
      </c>
      <c r="R2047" s="1" t="e">
        <f ca="1">IF(AND(Q2047&lt;&gt; "", COUNTIF(SAP!#REF!,Q2047)&gt;0),"Matched", "")</f>
        <v>#REF!</v>
      </c>
    </row>
    <row r="2048" spans="1:18">
      <c r="A2048" s="9">
        <v>11563327</v>
      </c>
      <c r="B2048" s="10">
        <v>43874</v>
      </c>
      <c r="C2048" s="10">
        <v>43874</v>
      </c>
      <c r="D2048" s="11" t="s">
        <v>10</v>
      </c>
      <c r="E2048" s="11">
        <v>0</v>
      </c>
      <c r="F2048" s="11">
        <v>0</v>
      </c>
      <c r="G2048" s="11">
        <v>23595.74</v>
      </c>
      <c r="H2048" s="11">
        <v>1023779.69</v>
      </c>
      <c r="I2048" s="11" t="s">
        <v>11</v>
      </c>
      <c r="J2048" s="11" t="s">
        <v>12</v>
      </c>
      <c r="K2048" s="1" t="str">
        <f t="shared" si="105"/>
        <v/>
      </c>
      <c r="L2048" s="1" t="e">
        <f ca="1">IF(AND(K2048&lt;&gt; "", COUNTIF(SAP!#REF!,K2048)&gt;0),"Matched", "")</f>
        <v>#REF!</v>
      </c>
      <c r="M2048" s="1" t="str">
        <f t="shared" si="106"/>
        <v/>
      </c>
      <c r="N2048" s="1" t="e">
        <f ca="1">IF(AND(M2048&lt;&gt; "", COUNTIF(SAP!#REF!,M2048)&gt;0),"Matched", "")</f>
        <v>#REF!</v>
      </c>
      <c r="O2048" s="1" t="str">
        <f t="shared" si="107"/>
        <v/>
      </c>
      <c r="P2048" s="1" t="e">
        <f ca="1">IF(AND(O2048&lt;&gt; "", COUNTIF(SAP!#REF!,O2048)&gt;0),"Matched", "")</f>
        <v>#REF!</v>
      </c>
      <c r="Q2048" s="1" t="str">
        <f ca="1">IF(D2048="AC","Logic4"&amp;"_"&amp;TEXT(C2048,"dd.mm.yyyy") &amp;"_"&amp; 1612494.46,"")</f>
        <v>Logic4_13.02.2020_1612494.46</v>
      </c>
      <c r="R2048" s="1" t="e">
        <f ca="1">IF(AND(Q2048&lt;&gt; "", COUNTIF(SAP!#REF!,Q2048)&gt;0),"Matched", "")</f>
        <v>#REF!</v>
      </c>
    </row>
    <row r="2049" spans="1:18">
      <c r="A2049" s="13">
        <v>11563327</v>
      </c>
      <c r="B2049" s="14">
        <v>43874</v>
      </c>
      <c r="C2049" s="14">
        <v>43874</v>
      </c>
      <c r="D2049" s="15" t="s">
        <v>10</v>
      </c>
      <c r="E2049" s="15">
        <v>0</v>
      </c>
      <c r="F2049" s="15">
        <v>0</v>
      </c>
      <c r="G2049" s="15">
        <v>24176.2</v>
      </c>
      <c r="H2049" s="15">
        <v>1047955.89</v>
      </c>
      <c r="I2049" s="15" t="s">
        <v>11</v>
      </c>
      <c r="J2049" s="15" t="s">
        <v>12</v>
      </c>
      <c r="K2049" s="1" t="str">
        <f t="shared" si="105"/>
        <v/>
      </c>
      <c r="L2049" s="1" t="e">
        <f ca="1">IF(AND(K2049&lt;&gt; "", COUNTIF(SAP!#REF!,K2049)&gt;0),"Matched", "")</f>
        <v>#REF!</v>
      </c>
      <c r="M2049" s="1" t="str">
        <f t="shared" si="106"/>
        <v/>
      </c>
      <c r="N2049" s="1" t="e">
        <f ca="1">IF(AND(M2049&lt;&gt; "", COUNTIF(SAP!#REF!,M2049)&gt;0),"Matched", "")</f>
        <v>#REF!</v>
      </c>
      <c r="O2049" s="1" t="str">
        <f t="shared" si="107"/>
        <v/>
      </c>
      <c r="P2049" s="1" t="e">
        <f ca="1">IF(AND(O2049&lt;&gt; "", COUNTIF(SAP!#REF!,O2049)&gt;0),"Matched", "")</f>
        <v>#REF!</v>
      </c>
      <c r="Q2049" s="1" t="str">
        <f ca="1">IF(D2049="AC","Logic4"&amp;"_"&amp;TEXT(C2049,"dd.mm.yyyy") &amp;"_"&amp; 1612494.46,"")</f>
        <v>Logic4_13.02.2020_1612494.46</v>
      </c>
      <c r="R2049" s="1" t="e">
        <f ca="1">IF(AND(Q2049&lt;&gt; "", COUNTIF(SAP!#REF!,Q2049)&gt;0),"Matched", "")</f>
        <v>#REF!</v>
      </c>
    </row>
    <row r="2050" spans="1:18">
      <c r="A2050" s="9">
        <v>11563327</v>
      </c>
      <c r="B2050" s="10">
        <v>43874</v>
      </c>
      <c r="C2050" s="10">
        <v>43874</v>
      </c>
      <c r="D2050" s="11" t="s">
        <v>10</v>
      </c>
      <c r="E2050" s="11">
        <v>0</v>
      </c>
      <c r="F2050" s="11">
        <v>0</v>
      </c>
      <c r="G2050" s="11">
        <v>24258.42</v>
      </c>
      <c r="H2050" s="11">
        <v>1072214.31</v>
      </c>
      <c r="I2050" s="11" t="s">
        <v>11</v>
      </c>
      <c r="J2050" s="11" t="s">
        <v>12</v>
      </c>
      <c r="K2050" s="1" t="str">
        <f t="shared" si="105"/>
        <v/>
      </c>
      <c r="L2050" s="1" t="e">
        <f ca="1">IF(AND(K2050&lt;&gt; "", COUNTIF(SAP!#REF!,K2050)&gt;0),"Matched", "")</f>
        <v>#REF!</v>
      </c>
      <c r="M2050" s="1" t="str">
        <f t="shared" si="106"/>
        <v/>
      </c>
      <c r="N2050" s="1" t="e">
        <f ca="1">IF(AND(M2050&lt;&gt; "", COUNTIF(SAP!#REF!,M2050)&gt;0),"Matched", "")</f>
        <v>#REF!</v>
      </c>
      <c r="O2050" s="1" t="str">
        <f t="shared" si="107"/>
        <v/>
      </c>
      <c r="P2050" s="1" t="e">
        <f ca="1">IF(AND(O2050&lt;&gt; "", COUNTIF(SAP!#REF!,O2050)&gt;0),"Matched", "")</f>
        <v>#REF!</v>
      </c>
      <c r="Q2050" s="1" t="str">
        <f ca="1">IF(D2050="AC","Logic4"&amp;"_"&amp;TEXT(C2050,"dd.mm.yyyy") &amp;"_"&amp; 1612494.46,"")</f>
        <v>Logic4_13.02.2020_1612494.46</v>
      </c>
      <c r="R2050" s="1" t="e">
        <f ca="1">IF(AND(Q2050&lt;&gt; "", COUNTIF(SAP!#REF!,Q2050)&gt;0),"Matched", "")</f>
        <v>#REF!</v>
      </c>
    </row>
    <row r="2051" spans="1:18">
      <c r="A2051" s="13">
        <v>11563327</v>
      </c>
      <c r="B2051" s="14">
        <v>43874</v>
      </c>
      <c r="C2051" s="14">
        <v>43874</v>
      </c>
      <c r="D2051" s="15" t="s">
        <v>10</v>
      </c>
      <c r="E2051" s="15">
        <v>0</v>
      </c>
      <c r="F2051" s="15">
        <v>0</v>
      </c>
      <c r="G2051" s="15">
        <v>25819.4</v>
      </c>
      <c r="H2051" s="15">
        <v>1098033.71</v>
      </c>
      <c r="I2051" s="15" t="s">
        <v>11</v>
      </c>
      <c r="J2051" s="15" t="s">
        <v>12</v>
      </c>
      <c r="K2051" s="1" t="str">
        <f t="shared" ref="K2051:K2114" si="108">IF(D2051="TF","Logic1"&amp;"_"&amp;TEXT(C2051, "mm") &amp;"_"&amp; F2051,"")</f>
        <v/>
      </c>
      <c r="L2051" s="1" t="e">
        <f ca="1">IF(AND(K2051&lt;&gt; "", COUNTIF(SAP!#REF!,K2051)&gt;0),"Matched", "")</f>
        <v>#REF!</v>
      </c>
      <c r="M2051" s="1" t="str">
        <f t="shared" ref="M2051:M2082" si="109">IF(D2051="TR","Logic2"&amp;"_"&amp;TEXT(C2051,"dd.mm.yyyy") &amp;"_"&amp; F2051,"")</f>
        <v/>
      </c>
      <c r="N2051" s="1" t="e">
        <f ca="1">IF(AND(M2051&lt;&gt; "", COUNTIF(SAP!#REF!,M2051)&gt;0),"Matched", "")</f>
        <v>#REF!</v>
      </c>
      <c r="O2051" s="1" t="str">
        <f t="shared" ref="O2051:O2082" si="110">IF(D2051="AF","Logic3"&amp;"_"&amp;G2051,"")</f>
        <v/>
      </c>
      <c r="P2051" s="1" t="e">
        <f ca="1">IF(AND(O2051&lt;&gt; "", COUNTIF(SAP!#REF!,O2051)&gt;0),"Matched", "")</f>
        <v>#REF!</v>
      </c>
      <c r="Q2051" s="1" t="str">
        <f ca="1">IF(D2051="AC","Logic4"&amp;"_"&amp;TEXT(C2051,"dd.mm.yyyy") &amp;"_"&amp; 1612494.46,"")</f>
        <v>Logic4_13.02.2020_1612494.46</v>
      </c>
      <c r="R2051" s="1" t="e">
        <f ca="1">IF(AND(Q2051&lt;&gt; "", COUNTIF(SAP!#REF!,Q2051)&gt;0),"Matched", "")</f>
        <v>#REF!</v>
      </c>
    </row>
    <row r="2052" spans="1:18">
      <c r="A2052" s="9">
        <v>11563327</v>
      </c>
      <c r="B2052" s="10">
        <v>43874</v>
      </c>
      <c r="C2052" s="10">
        <v>43874</v>
      </c>
      <c r="D2052" s="11" t="s">
        <v>10</v>
      </c>
      <c r="E2052" s="11">
        <v>0</v>
      </c>
      <c r="F2052" s="11">
        <v>0</v>
      </c>
      <c r="G2052" s="11">
        <v>26114.080000000002</v>
      </c>
      <c r="H2052" s="11">
        <v>1124147.79</v>
      </c>
      <c r="I2052" s="11" t="s">
        <v>11</v>
      </c>
      <c r="J2052" s="11" t="s">
        <v>12</v>
      </c>
      <c r="K2052" s="1" t="str">
        <f t="shared" si="108"/>
        <v/>
      </c>
      <c r="L2052" s="1" t="e">
        <f ca="1">IF(AND(K2052&lt;&gt; "", COUNTIF(SAP!#REF!,K2052)&gt;0),"Matched", "")</f>
        <v>#REF!</v>
      </c>
      <c r="M2052" s="1" t="str">
        <f t="shared" si="109"/>
        <v/>
      </c>
      <c r="N2052" s="1" t="e">
        <f ca="1">IF(AND(M2052&lt;&gt; "", COUNTIF(SAP!#REF!,M2052)&gt;0),"Matched", "")</f>
        <v>#REF!</v>
      </c>
      <c r="O2052" s="1" t="str">
        <f t="shared" si="110"/>
        <v/>
      </c>
      <c r="P2052" s="1" t="e">
        <f ca="1">IF(AND(O2052&lt;&gt; "", COUNTIF(SAP!#REF!,O2052)&gt;0),"Matched", "")</f>
        <v>#REF!</v>
      </c>
      <c r="Q2052" s="1" t="str">
        <f ca="1">IF(D2052="AC","Logic4"&amp;"_"&amp;TEXT(C2052,"dd.mm.yyyy") &amp;"_"&amp; 1612494.46,"")</f>
        <v>Logic4_13.02.2020_1612494.46</v>
      </c>
      <c r="R2052" s="1" t="e">
        <f ca="1">IF(AND(Q2052&lt;&gt; "", COUNTIF(SAP!#REF!,Q2052)&gt;0),"Matched", "")</f>
        <v>#REF!</v>
      </c>
    </row>
    <row r="2053" spans="1:18">
      <c r="A2053" s="13">
        <v>11563327</v>
      </c>
      <c r="B2053" s="14">
        <v>43874</v>
      </c>
      <c r="C2053" s="14">
        <v>43874</v>
      </c>
      <c r="D2053" s="15" t="s">
        <v>10</v>
      </c>
      <c r="E2053" s="15">
        <v>0</v>
      </c>
      <c r="F2053" s="15">
        <v>0</v>
      </c>
      <c r="G2053" s="15">
        <v>26833.52</v>
      </c>
      <c r="H2053" s="15">
        <v>1150981.31</v>
      </c>
      <c r="I2053" s="15" t="s">
        <v>11</v>
      </c>
      <c r="J2053" s="15" t="s">
        <v>12</v>
      </c>
      <c r="K2053" s="1" t="str">
        <f t="shared" si="108"/>
        <v/>
      </c>
      <c r="L2053" s="1" t="e">
        <f ca="1">IF(AND(K2053&lt;&gt; "", COUNTIF(SAP!#REF!,K2053)&gt;0),"Matched", "")</f>
        <v>#REF!</v>
      </c>
      <c r="M2053" s="1" t="str">
        <f t="shared" si="109"/>
        <v/>
      </c>
      <c r="N2053" s="1" t="e">
        <f ca="1">IF(AND(M2053&lt;&gt; "", COUNTIF(SAP!#REF!,M2053)&gt;0),"Matched", "")</f>
        <v>#REF!</v>
      </c>
      <c r="O2053" s="1" t="str">
        <f t="shared" si="110"/>
        <v/>
      </c>
      <c r="P2053" s="1" t="e">
        <f ca="1">IF(AND(O2053&lt;&gt; "", COUNTIF(SAP!#REF!,O2053)&gt;0),"Matched", "")</f>
        <v>#REF!</v>
      </c>
      <c r="Q2053" s="1" t="str">
        <f ca="1">IF(D2053="AC","Logic4"&amp;"_"&amp;TEXT(C2053,"dd.mm.yyyy") &amp;"_"&amp; 1612494.46,"")</f>
        <v>Logic4_13.02.2020_1612494.46</v>
      </c>
      <c r="R2053" s="1" t="e">
        <f ca="1">IF(AND(Q2053&lt;&gt; "", COUNTIF(SAP!#REF!,Q2053)&gt;0),"Matched", "")</f>
        <v>#REF!</v>
      </c>
    </row>
    <row r="2054" spans="1:18">
      <c r="A2054" s="9">
        <v>11563327</v>
      </c>
      <c r="B2054" s="10">
        <v>43874</v>
      </c>
      <c r="C2054" s="10">
        <v>43874</v>
      </c>
      <c r="D2054" s="11" t="s">
        <v>10</v>
      </c>
      <c r="E2054" s="11">
        <v>0</v>
      </c>
      <c r="F2054" s="11">
        <v>0</v>
      </c>
      <c r="G2054" s="11">
        <v>27783.1</v>
      </c>
      <c r="H2054" s="11">
        <v>1178764.4099999999</v>
      </c>
      <c r="I2054" s="11" t="s">
        <v>11</v>
      </c>
      <c r="J2054" s="11" t="s">
        <v>12</v>
      </c>
      <c r="K2054" s="1" t="str">
        <f t="shared" si="108"/>
        <v/>
      </c>
      <c r="L2054" s="1" t="e">
        <f ca="1">IF(AND(K2054&lt;&gt; "", COUNTIF(SAP!#REF!,K2054)&gt;0),"Matched", "")</f>
        <v>#REF!</v>
      </c>
      <c r="M2054" s="1" t="str">
        <f t="shared" si="109"/>
        <v/>
      </c>
      <c r="N2054" s="1" t="e">
        <f ca="1">IF(AND(M2054&lt;&gt; "", COUNTIF(SAP!#REF!,M2054)&gt;0),"Matched", "")</f>
        <v>#REF!</v>
      </c>
      <c r="O2054" s="1" t="str">
        <f t="shared" si="110"/>
        <v/>
      </c>
      <c r="P2054" s="1" t="e">
        <f ca="1">IF(AND(O2054&lt;&gt; "", COUNTIF(SAP!#REF!,O2054)&gt;0),"Matched", "")</f>
        <v>#REF!</v>
      </c>
      <c r="Q2054" s="1" t="str">
        <f ca="1">IF(D2054="AC","Logic4"&amp;"_"&amp;TEXT(C2054,"dd.mm.yyyy") &amp;"_"&amp; 1612494.46,"")</f>
        <v>Logic4_13.02.2020_1612494.46</v>
      </c>
      <c r="R2054" s="1" t="e">
        <f ca="1">IF(AND(Q2054&lt;&gt; "", COUNTIF(SAP!#REF!,Q2054)&gt;0),"Matched", "")</f>
        <v>#REF!</v>
      </c>
    </row>
    <row r="2055" spans="1:18">
      <c r="A2055" s="13">
        <v>11563327</v>
      </c>
      <c r="B2055" s="14">
        <v>43874</v>
      </c>
      <c r="C2055" s="14">
        <v>43874</v>
      </c>
      <c r="D2055" s="15" t="s">
        <v>10</v>
      </c>
      <c r="E2055" s="15">
        <v>0</v>
      </c>
      <c r="F2055" s="15">
        <v>0</v>
      </c>
      <c r="G2055" s="15">
        <v>32113.07</v>
      </c>
      <c r="H2055" s="15">
        <v>1210877.48</v>
      </c>
      <c r="I2055" s="15" t="s">
        <v>11</v>
      </c>
      <c r="J2055" s="15" t="s">
        <v>12</v>
      </c>
      <c r="K2055" s="1" t="str">
        <f t="shared" si="108"/>
        <v/>
      </c>
      <c r="L2055" s="1" t="e">
        <f ca="1">IF(AND(K2055&lt;&gt; "", COUNTIF(SAP!#REF!,K2055)&gt;0),"Matched", "")</f>
        <v>#REF!</v>
      </c>
      <c r="M2055" s="1" t="str">
        <f t="shared" si="109"/>
        <v/>
      </c>
      <c r="N2055" s="1" t="e">
        <f ca="1">IF(AND(M2055&lt;&gt; "", COUNTIF(SAP!#REF!,M2055)&gt;0),"Matched", "")</f>
        <v>#REF!</v>
      </c>
      <c r="O2055" s="1" t="str">
        <f t="shared" si="110"/>
        <v/>
      </c>
      <c r="P2055" s="1" t="e">
        <f ca="1">IF(AND(O2055&lt;&gt; "", COUNTIF(SAP!#REF!,O2055)&gt;0),"Matched", "")</f>
        <v>#REF!</v>
      </c>
      <c r="Q2055" s="1" t="str">
        <f ca="1">IF(D2055="AC","Logic4"&amp;"_"&amp;TEXT(C2055,"dd.mm.yyyy") &amp;"_"&amp; 1612494.46,"")</f>
        <v>Logic4_13.02.2020_1612494.46</v>
      </c>
      <c r="R2055" s="1" t="e">
        <f ca="1">IF(AND(Q2055&lt;&gt; "", COUNTIF(SAP!#REF!,Q2055)&gt;0),"Matched", "")</f>
        <v>#REF!</v>
      </c>
    </row>
    <row r="2056" spans="1:18">
      <c r="A2056" s="9">
        <v>11563327</v>
      </c>
      <c r="B2056" s="10">
        <v>43874</v>
      </c>
      <c r="C2056" s="10">
        <v>43874</v>
      </c>
      <c r="D2056" s="11" t="s">
        <v>10</v>
      </c>
      <c r="E2056" s="11">
        <v>0</v>
      </c>
      <c r="F2056" s="11">
        <v>0</v>
      </c>
      <c r="G2056" s="11">
        <v>35399</v>
      </c>
      <c r="H2056" s="11">
        <v>1246276.48</v>
      </c>
      <c r="I2056" s="11" t="s">
        <v>11</v>
      </c>
      <c r="J2056" s="11" t="s">
        <v>12</v>
      </c>
      <c r="K2056" s="1" t="str">
        <f t="shared" si="108"/>
        <v/>
      </c>
      <c r="L2056" s="1" t="e">
        <f ca="1">IF(AND(K2056&lt;&gt; "", COUNTIF(SAP!#REF!,K2056)&gt;0),"Matched", "")</f>
        <v>#REF!</v>
      </c>
      <c r="M2056" s="1" t="str">
        <f t="shared" si="109"/>
        <v/>
      </c>
      <c r="N2056" s="1" t="e">
        <f ca="1">IF(AND(M2056&lt;&gt; "", COUNTIF(SAP!#REF!,M2056)&gt;0),"Matched", "")</f>
        <v>#REF!</v>
      </c>
      <c r="O2056" s="1" t="str">
        <f t="shared" si="110"/>
        <v/>
      </c>
      <c r="P2056" s="1" t="e">
        <f ca="1">IF(AND(O2056&lt;&gt; "", COUNTIF(SAP!#REF!,O2056)&gt;0),"Matched", "")</f>
        <v>#REF!</v>
      </c>
      <c r="Q2056" s="1" t="str">
        <f ca="1">IF(D2056="AC","Logic4"&amp;"_"&amp;TEXT(C2056,"dd.mm.yyyy") &amp;"_"&amp; 1612494.46,"")</f>
        <v>Logic4_13.02.2020_1612494.46</v>
      </c>
      <c r="R2056" s="1" t="e">
        <f ca="1">IF(AND(Q2056&lt;&gt; "", COUNTIF(SAP!#REF!,Q2056)&gt;0),"Matched", "")</f>
        <v>#REF!</v>
      </c>
    </row>
    <row r="2057" spans="1:18">
      <c r="A2057" s="13">
        <v>11563327</v>
      </c>
      <c r="B2057" s="14">
        <v>43874</v>
      </c>
      <c r="C2057" s="14">
        <v>43874</v>
      </c>
      <c r="D2057" s="15" t="s">
        <v>10</v>
      </c>
      <c r="E2057" s="15">
        <v>0</v>
      </c>
      <c r="F2057" s="15">
        <v>0</v>
      </c>
      <c r="G2057" s="15">
        <v>35967.699999999997</v>
      </c>
      <c r="H2057" s="15">
        <v>1282244.18</v>
      </c>
      <c r="I2057" s="15" t="s">
        <v>11</v>
      </c>
      <c r="J2057" s="15" t="s">
        <v>12</v>
      </c>
      <c r="K2057" s="1" t="str">
        <f t="shared" si="108"/>
        <v/>
      </c>
      <c r="L2057" s="1" t="e">
        <f ca="1">IF(AND(K2057&lt;&gt; "", COUNTIF(SAP!#REF!,K2057)&gt;0),"Matched", "")</f>
        <v>#REF!</v>
      </c>
      <c r="M2057" s="1" t="str">
        <f t="shared" si="109"/>
        <v/>
      </c>
      <c r="N2057" s="1" t="e">
        <f ca="1">IF(AND(M2057&lt;&gt; "", COUNTIF(SAP!#REF!,M2057)&gt;0),"Matched", "")</f>
        <v>#REF!</v>
      </c>
      <c r="O2057" s="1" t="str">
        <f t="shared" si="110"/>
        <v/>
      </c>
      <c r="P2057" s="1" t="e">
        <f ca="1">IF(AND(O2057&lt;&gt; "", COUNTIF(SAP!#REF!,O2057)&gt;0),"Matched", "")</f>
        <v>#REF!</v>
      </c>
      <c r="Q2057" s="1" t="str">
        <f ca="1">IF(D2057="AC","Logic4"&amp;"_"&amp;TEXT(C2057,"dd.mm.yyyy") &amp;"_"&amp; 1612494.46,"")</f>
        <v>Logic4_13.02.2020_1612494.46</v>
      </c>
      <c r="R2057" s="1" t="e">
        <f ca="1">IF(AND(Q2057&lt;&gt; "", COUNTIF(SAP!#REF!,Q2057)&gt;0),"Matched", "")</f>
        <v>#REF!</v>
      </c>
    </row>
    <row r="2058" spans="1:18">
      <c r="A2058" s="9">
        <v>11563327</v>
      </c>
      <c r="B2058" s="10">
        <v>43874</v>
      </c>
      <c r="C2058" s="10">
        <v>43874</v>
      </c>
      <c r="D2058" s="11" t="s">
        <v>10</v>
      </c>
      <c r="E2058" s="11">
        <v>0</v>
      </c>
      <c r="F2058" s="11">
        <v>0</v>
      </c>
      <c r="G2058" s="11">
        <v>38888</v>
      </c>
      <c r="H2058" s="11">
        <v>1321132.18</v>
      </c>
      <c r="I2058" s="11" t="s">
        <v>11</v>
      </c>
      <c r="J2058" s="11" t="s">
        <v>12</v>
      </c>
      <c r="K2058" s="1" t="str">
        <f t="shared" si="108"/>
        <v/>
      </c>
      <c r="L2058" s="1" t="e">
        <f ca="1">IF(AND(K2058&lt;&gt; "", COUNTIF(SAP!#REF!,K2058)&gt;0),"Matched", "")</f>
        <v>#REF!</v>
      </c>
      <c r="M2058" s="1" t="str">
        <f t="shared" si="109"/>
        <v/>
      </c>
      <c r="N2058" s="1" t="e">
        <f ca="1">IF(AND(M2058&lt;&gt; "", COUNTIF(SAP!#REF!,M2058)&gt;0),"Matched", "")</f>
        <v>#REF!</v>
      </c>
      <c r="O2058" s="1" t="str">
        <f t="shared" si="110"/>
        <v/>
      </c>
      <c r="P2058" s="1" t="e">
        <f ca="1">IF(AND(O2058&lt;&gt; "", COUNTIF(SAP!#REF!,O2058)&gt;0),"Matched", "")</f>
        <v>#REF!</v>
      </c>
      <c r="Q2058" s="1" t="str">
        <f ca="1">IF(D2058="AC","Logic4"&amp;"_"&amp;TEXT(C2058,"dd.mm.yyyy") &amp;"_"&amp; 1612494.46,"")</f>
        <v>Logic4_13.02.2020_1612494.46</v>
      </c>
      <c r="R2058" s="1" t="e">
        <f ca="1">IF(AND(Q2058&lt;&gt; "", COUNTIF(SAP!#REF!,Q2058)&gt;0),"Matched", "")</f>
        <v>#REF!</v>
      </c>
    </row>
    <row r="2059" spans="1:18">
      <c r="A2059" s="13">
        <v>11563327</v>
      </c>
      <c r="B2059" s="14">
        <v>43874</v>
      </c>
      <c r="C2059" s="14">
        <v>43874</v>
      </c>
      <c r="D2059" s="15" t="s">
        <v>10</v>
      </c>
      <c r="E2059" s="15">
        <v>0</v>
      </c>
      <c r="F2059" s="15">
        <v>0</v>
      </c>
      <c r="G2059" s="15">
        <v>40072.699999999997</v>
      </c>
      <c r="H2059" s="15">
        <v>1361204.88</v>
      </c>
      <c r="I2059" s="15" t="s">
        <v>11</v>
      </c>
      <c r="J2059" s="15" t="s">
        <v>12</v>
      </c>
      <c r="K2059" s="1" t="str">
        <f t="shared" si="108"/>
        <v/>
      </c>
      <c r="L2059" s="1" t="e">
        <f ca="1">IF(AND(K2059&lt;&gt; "", COUNTIF(SAP!#REF!,K2059)&gt;0),"Matched", "")</f>
        <v>#REF!</v>
      </c>
      <c r="M2059" s="1" t="str">
        <f t="shared" si="109"/>
        <v/>
      </c>
      <c r="N2059" s="1" t="e">
        <f ca="1">IF(AND(M2059&lt;&gt; "", COUNTIF(SAP!#REF!,M2059)&gt;0),"Matched", "")</f>
        <v>#REF!</v>
      </c>
      <c r="O2059" s="1" t="str">
        <f t="shared" si="110"/>
        <v/>
      </c>
      <c r="P2059" s="1" t="e">
        <f ca="1">IF(AND(O2059&lt;&gt; "", COUNTIF(SAP!#REF!,O2059)&gt;0),"Matched", "")</f>
        <v>#REF!</v>
      </c>
      <c r="Q2059" s="1" t="str">
        <f ca="1">IF(D2059="AC","Logic4"&amp;"_"&amp;TEXT(C2059,"dd.mm.yyyy") &amp;"_"&amp; 1612494.46,"")</f>
        <v>Logic4_13.02.2020_1612494.46</v>
      </c>
      <c r="R2059" s="1" t="e">
        <f ca="1">IF(AND(Q2059&lt;&gt; "", COUNTIF(SAP!#REF!,Q2059)&gt;0),"Matched", "")</f>
        <v>#REF!</v>
      </c>
    </row>
    <row r="2060" spans="1:18">
      <c r="A2060" s="9">
        <v>11563327</v>
      </c>
      <c r="B2060" s="10">
        <v>43874</v>
      </c>
      <c r="C2060" s="10">
        <v>43874</v>
      </c>
      <c r="D2060" s="11" t="s">
        <v>10</v>
      </c>
      <c r="E2060" s="11">
        <v>0</v>
      </c>
      <c r="F2060" s="11">
        <v>0</v>
      </c>
      <c r="G2060" s="11">
        <v>41968.800000000003</v>
      </c>
      <c r="H2060" s="11">
        <v>1403173.68</v>
      </c>
      <c r="I2060" s="11" t="s">
        <v>11</v>
      </c>
      <c r="J2060" s="11" t="s">
        <v>12</v>
      </c>
      <c r="K2060" s="1" t="str">
        <f t="shared" si="108"/>
        <v/>
      </c>
      <c r="L2060" s="1" t="e">
        <f ca="1">IF(AND(K2060&lt;&gt; "", COUNTIF(SAP!#REF!,K2060)&gt;0),"Matched", "")</f>
        <v>#REF!</v>
      </c>
      <c r="M2060" s="1" t="str">
        <f t="shared" si="109"/>
        <v/>
      </c>
      <c r="N2060" s="1" t="e">
        <f ca="1">IF(AND(M2060&lt;&gt; "", COUNTIF(SAP!#REF!,M2060)&gt;0),"Matched", "")</f>
        <v>#REF!</v>
      </c>
      <c r="O2060" s="1" t="str">
        <f t="shared" si="110"/>
        <v/>
      </c>
      <c r="P2060" s="1" t="e">
        <f ca="1">IF(AND(O2060&lt;&gt; "", COUNTIF(SAP!#REF!,O2060)&gt;0),"Matched", "")</f>
        <v>#REF!</v>
      </c>
      <c r="Q2060" s="1" t="str">
        <f ca="1">IF(D2060="AC","Logic4"&amp;"_"&amp;TEXT(C2060,"dd.mm.yyyy") &amp;"_"&amp; 1612494.46,"")</f>
        <v>Logic4_13.02.2020_1612494.46</v>
      </c>
      <c r="R2060" s="1" t="e">
        <f ca="1">IF(AND(Q2060&lt;&gt; "", COUNTIF(SAP!#REF!,Q2060)&gt;0),"Matched", "")</f>
        <v>#REF!</v>
      </c>
    </row>
    <row r="2061" spans="1:18">
      <c r="A2061" s="13">
        <v>11563327</v>
      </c>
      <c r="B2061" s="14">
        <v>43874</v>
      </c>
      <c r="C2061" s="14">
        <v>43874</v>
      </c>
      <c r="D2061" s="15" t="s">
        <v>10</v>
      </c>
      <c r="E2061" s="15">
        <v>0</v>
      </c>
      <c r="F2061" s="15">
        <v>0</v>
      </c>
      <c r="G2061" s="15">
        <v>43383.199999999997</v>
      </c>
      <c r="H2061" s="15">
        <v>1446556.88</v>
      </c>
      <c r="I2061" s="15" t="s">
        <v>11</v>
      </c>
      <c r="J2061" s="15" t="s">
        <v>12</v>
      </c>
      <c r="K2061" s="1" t="str">
        <f t="shared" si="108"/>
        <v/>
      </c>
      <c r="L2061" s="1" t="e">
        <f ca="1">IF(AND(K2061&lt;&gt; "", COUNTIF(SAP!#REF!,K2061)&gt;0),"Matched", "")</f>
        <v>#REF!</v>
      </c>
      <c r="M2061" s="1" t="str">
        <f t="shared" si="109"/>
        <v/>
      </c>
      <c r="N2061" s="1" t="e">
        <f ca="1">IF(AND(M2061&lt;&gt; "", COUNTIF(SAP!#REF!,M2061)&gt;0),"Matched", "")</f>
        <v>#REF!</v>
      </c>
      <c r="O2061" s="1" t="str">
        <f t="shared" si="110"/>
        <v/>
      </c>
      <c r="P2061" s="1" t="e">
        <f ca="1">IF(AND(O2061&lt;&gt; "", COUNTIF(SAP!#REF!,O2061)&gt;0),"Matched", "")</f>
        <v>#REF!</v>
      </c>
      <c r="Q2061" s="1" t="str">
        <f ca="1">IF(D2061="AC","Logic4"&amp;"_"&amp;TEXT(C2061,"dd.mm.yyyy") &amp;"_"&amp; 1612494.46,"")</f>
        <v>Logic4_13.02.2020_1612494.46</v>
      </c>
      <c r="R2061" s="1" t="e">
        <f ca="1">IF(AND(Q2061&lt;&gt; "", COUNTIF(SAP!#REF!,Q2061)&gt;0),"Matched", "")</f>
        <v>#REF!</v>
      </c>
    </row>
    <row r="2062" spans="1:18">
      <c r="A2062" s="9">
        <v>11563327</v>
      </c>
      <c r="B2062" s="10">
        <v>43874</v>
      </c>
      <c r="C2062" s="10">
        <v>43874</v>
      </c>
      <c r="D2062" s="11" t="s">
        <v>10</v>
      </c>
      <c r="E2062" s="11">
        <v>0</v>
      </c>
      <c r="F2062" s="11">
        <v>0</v>
      </c>
      <c r="G2062" s="11">
        <v>54017.71</v>
      </c>
      <c r="H2062" s="11">
        <v>1500574.59</v>
      </c>
      <c r="I2062" s="11" t="s">
        <v>11</v>
      </c>
      <c r="J2062" s="11" t="s">
        <v>12</v>
      </c>
      <c r="K2062" s="1" t="str">
        <f t="shared" si="108"/>
        <v/>
      </c>
      <c r="L2062" s="1" t="e">
        <f ca="1">IF(AND(K2062&lt;&gt; "", COUNTIF(SAP!#REF!,K2062)&gt;0),"Matched", "")</f>
        <v>#REF!</v>
      </c>
      <c r="M2062" s="1" t="str">
        <f t="shared" si="109"/>
        <v/>
      </c>
      <c r="N2062" s="1" t="e">
        <f ca="1">IF(AND(M2062&lt;&gt; "", COUNTIF(SAP!#REF!,M2062)&gt;0),"Matched", "")</f>
        <v>#REF!</v>
      </c>
      <c r="O2062" s="1" t="str">
        <f t="shared" si="110"/>
        <v/>
      </c>
      <c r="P2062" s="1" t="e">
        <f ca="1">IF(AND(O2062&lt;&gt; "", COUNTIF(SAP!#REF!,O2062)&gt;0),"Matched", "")</f>
        <v>#REF!</v>
      </c>
      <c r="Q2062" s="1" t="str">
        <f ca="1">IF(D2062="AC","Logic4"&amp;"_"&amp;TEXT(C2062,"dd.mm.yyyy") &amp;"_"&amp; 1612494.46,"")</f>
        <v>Logic4_13.02.2020_1612494.46</v>
      </c>
      <c r="R2062" s="1" t="e">
        <f ca="1">IF(AND(Q2062&lt;&gt; "", COUNTIF(SAP!#REF!,Q2062)&gt;0),"Matched", "")</f>
        <v>#REF!</v>
      </c>
    </row>
    <row r="2063" spans="1:18">
      <c r="A2063" s="13">
        <v>11563327</v>
      </c>
      <c r="B2063" s="14">
        <v>43874</v>
      </c>
      <c r="C2063" s="14">
        <v>43874</v>
      </c>
      <c r="D2063" s="15" t="s">
        <v>10</v>
      </c>
      <c r="E2063" s="15">
        <v>0</v>
      </c>
      <c r="F2063" s="15">
        <v>0</v>
      </c>
      <c r="G2063" s="15">
        <v>54583.18</v>
      </c>
      <c r="H2063" s="15">
        <v>1555157.77</v>
      </c>
      <c r="I2063" s="15" t="s">
        <v>11</v>
      </c>
      <c r="J2063" s="15" t="s">
        <v>12</v>
      </c>
      <c r="K2063" s="1" t="str">
        <f t="shared" si="108"/>
        <v/>
      </c>
      <c r="L2063" s="1" t="e">
        <f ca="1">IF(AND(K2063&lt;&gt; "", COUNTIF(SAP!#REF!,K2063)&gt;0),"Matched", "")</f>
        <v>#REF!</v>
      </c>
      <c r="M2063" s="1" t="str">
        <f t="shared" si="109"/>
        <v/>
      </c>
      <c r="N2063" s="1" t="e">
        <f ca="1">IF(AND(M2063&lt;&gt; "", COUNTIF(SAP!#REF!,M2063)&gt;0),"Matched", "")</f>
        <v>#REF!</v>
      </c>
      <c r="O2063" s="1" t="str">
        <f t="shared" si="110"/>
        <v/>
      </c>
      <c r="P2063" s="1" t="e">
        <f ca="1">IF(AND(O2063&lt;&gt; "", COUNTIF(SAP!#REF!,O2063)&gt;0),"Matched", "")</f>
        <v>#REF!</v>
      </c>
      <c r="Q2063" s="1" t="str">
        <f ca="1">IF(D2063="AC","Logic4"&amp;"_"&amp;TEXT(C2063,"dd.mm.yyyy") &amp;"_"&amp; 1612494.46,"")</f>
        <v>Logic4_13.02.2020_1612494.46</v>
      </c>
      <c r="R2063" s="1" t="e">
        <f ca="1">IF(AND(Q2063&lt;&gt; "", COUNTIF(SAP!#REF!,Q2063)&gt;0),"Matched", "")</f>
        <v>#REF!</v>
      </c>
    </row>
    <row r="2064" spans="1:18">
      <c r="A2064" s="9">
        <v>11563327</v>
      </c>
      <c r="B2064" s="10">
        <v>43874</v>
      </c>
      <c r="C2064" s="10">
        <v>43874</v>
      </c>
      <c r="D2064" s="11" t="s">
        <v>10</v>
      </c>
      <c r="E2064" s="11">
        <v>0</v>
      </c>
      <c r="F2064" s="11">
        <v>0</v>
      </c>
      <c r="G2064" s="11">
        <v>57336.69</v>
      </c>
      <c r="H2064" s="11">
        <v>1612494.46</v>
      </c>
      <c r="I2064" s="11" t="s">
        <v>11</v>
      </c>
      <c r="J2064" s="11" t="s">
        <v>12</v>
      </c>
      <c r="K2064" s="1" t="str">
        <f t="shared" si="108"/>
        <v/>
      </c>
      <c r="L2064" s="1" t="e">
        <f ca="1">IF(AND(K2064&lt;&gt; "", COUNTIF(SAP!#REF!,K2064)&gt;0),"Matched", "")</f>
        <v>#REF!</v>
      </c>
      <c r="M2064" s="1" t="str">
        <f t="shared" si="109"/>
        <v/>
      </c>
      <c r="N2064" s="1" t="e">
        <f ca="1">IF(AND(M2064&lt;&gt; "", COUNTIF(SAP!#REF!,M2064)&gt;0),"Matched", "")</f>
        <v>#REF!</v>
      </c>
      <c r="O2064" s="1" t="str">
        <f t="shared" si="110"/>
        <v/>
      </c>
      <c r="P2064" s="1" t="e">
        <f ca="1">IF(AND(O2064&lt;&gt; "", COUNTIF(SAP!#REF!,O2064)&gt;0),"Matched", "")</f>
        <v>#REF!</v>
      </c>
      <c r="Q2064" s="1" t="str">
        <f ca="1">IF(D2064="AC","Logic4"&amp;"_"&amp;TEXT(C2064,"dd.mm.yyyy") &amp;"_"&amp; 1612494.46,"")</f>
        <v>Logic4_13.02.2020_1612494.46</v>
      </c>
      <c r="R2064" s="1" t="e">
        <f ca="1">IF(AND(Q2064&lt;&gt; "", COUNTIF(SAP!#REF!,Q2064)&gt;0),"Matched", "")</f>
        <v>#REF!</v>
      </c>
    </row>
    <row r="2065" spans="1:20">
      <c r="A2065" s="13">
        <v>11563327</v>
      </c>
      <c r="B2065" s="14">
        <v>43874</v>
      </c>
      <c r="C2065" s="14">
        <v>43874</v>
      </c>
      <c r="D2065" s="15" t="s">
        <v>13</v>
      </c>
      <c r="E2065" s="15">
        <v>0</v>
      </c>
      <c r="F2065" s="15">
        <v>4.58</v>
      </c>
      <c r="G2065" s="15">
        <v>0</v>
      </c>
      <c r="H2065" s="15">
        <v>1612489.88</v>
      </c>
      <c r="I2065" s="15" t="s">
        <v>14</v>
      </c>
      <c r="J2065" s="15" t="s">
        <v>15</v>
      </c>
      <c r="K2065" s="1" t="str">
        <f t="shared" si="108"/>
        <v/>
      </c>
      <c r="L2065" s="1" t="e">
        <f ca="1">IF(AND(K2065&lt;&gt; "", COUNTIF(SAP!#REF!,K2065)&gt;0),"Matched", "")</f>
        <v>#REF!</v>
      </c>
      <c r="M2065" s="1" t="str">
        <f t="shared" si="109"/>
        <v/>
      </c>
      <c r="N2065" s="1" t="e">
        <f ca="1">IF(AND(M2065&lt;&gt; "", COUNTIF(SAP!#REF!,M2065)&gt;0),"Matched", "")</f>
        <v>#REF!</v>
      </c>
      <c r="O2065" s="1" t="str">
        <f t="shared" si="110"/>
        <v/>
      </c>
      <c r="P2065" s="1" t="e">
        <f ca="1">IF(AND(O2065&lt;&gt; "", COUNTIF(SAP!#REF!,O2065)&gt;0),"Matched", "")</f>
        <v>#REF!</v>
      </c>
      <c r="R2065" s="1" t="e">
        <f ca="1">IF(AND(Q2065&lt;&gt; "", COUNTIF(SAP!#REF!,Q2065)&gt;0),"Matched", "")</f>
        <v>#REF!</v>
      </c>
      <c r="S2065" s="1" t="str">
        <f ca="1">IF(D2065="AD","Logic5"&amp;"_"&amp;TEXT(C2065,"dd.mm.yyyy") &amp;"_"&amp; 895.06,"")</f>
        <v>Logic5_13.02.2020_895.06</v>
      </c>
      <c r="T2065" s="1" t="e">
        <f ca="1">IF(AND(S2065&lt;&gt; "", COUNTIF(SAP!#REF!,S2065)&gt;0),"Matched", "")</f>
        <v>#REF!</v>
      </c>
    </row>
    <row r="2066" spans="1:20">
      <c r="A2066" s="9">
        <v>11563327</v>
      </c>
      <c r="B2066" s="10">
        <v>43874</v>
      </c>
      <c r="C2066" s="10">
        <v>43874</v>
      </c>
      <c r="D2066" s="11" t="s">
        <v>13</v>
      </c>
      <c r="E2066" s="11">
        <v>0</v>
      </c>
      <c r="F2066" s="11">
        <v>11.22</v>
      </c>
      <c r="G2066" s="11">
        <v>0</v>
      </c>
      <c r="H2066" s="11">
        <v>1612478.66</v>
      </c>
      <c r="I2066" s="11" t="s">
        <v>14</v>
      </c>
      <c r="J2066" s="11" t="s">
        <v>15</v>
      </c>
      <c r="K2066" s="1" t="str">
        <f t="shared" si="108"/>
        <v/>
      </c>
      <c r="L2066" s="1" t="e">
        <f ca="1">IF(AND(K2066&lt;&gt; "", COUNTIF(SAP!#REF!,K2066)&gt;0),"Matched", "")</f>
        <v>#REF!</v>
      </c>
      <c r="M2066" s="1" t="str">
        <f t="shared" si="109"/>
        <v/>
      </c>
      <c r="N2066" s="1" t="e">
        <f ca="1">IF(AND(M2066&lt;&gt; "", COUNTIF(SAP!#REF!,M2066)&gt;0),"Matched", "")</f>
        <v>#REF!</v>
      </c>
      <c r="O2066" s="1" t="str">
        <f t="shared" si="110"/>
        <v/>
      </c>
      <c r="P2066" s="1" t="e">
        <f ca="1">IF(AND(O2066&lt;&gt; "", COUNTIF(SAP!#REF!,O2066)&gt;0),"Matched", "")</f>
        <v>#REF!</v>
      </c>
      <c r="R2066" s="1" t="e">
        <f ca="1">IF(AND(Q2066&lt;&gt; "", COUNTIF(SAP!#REF!,Q2066)&gt;0),"Matched", "")</f>
        <v>#REF!</v>
      </c>
      <c r="S2066" s="1" t="str">
        <f ca="1">IF(D2066="AD","Logic5"&amp;"_"&amp;TEXT(C2066,"dd.mm.yyyy") &amp;"_"&amp; 895.06,"")</f>
        <v>Logic5_13.02.2020_895.06</v>
      </c>
      <c r="T2066" s="1" t="e">
        <f ca="1">IF(AND(S2066&lt;&gt; "", COUNTIF(SAP!#REF!,S2066)&gt;0),"Matched", "")</f>
        <v>#REF!</v>
      </c>
    </row>
    <row r="2067" spans="1:20">
      <c r="A2067" s="13">
        <v>11563327</v>
      </c>
      <c r="B2067" s="14">
        <v>43874</v>
      </c>
      <c r="C2067" s="14">
        <v>43874</v>
      </c>
      <c r="D2067" s="15" t="s">
        <v>13</v>
      </c>
      <c r="E2067" s="15">
        <v>0</v>
      </c>
      <c r="F2067" s="15">
        <v>13.27</v>
      </c>
      <c r="G2067" s="15">
        <v>0</v>
      </c>
      <c r="H2067" s="15">
        <v>1612465.39</v>
      </c>
      <c r="I2067" s="15" t="s">
        <v>14</v>
      </c>
      <c r="J2067" s="15" t="s">
        <v>15</v>
      </c>
      <c r="K2067" s="1" t="str">
        <f t="shared" si="108"/>
        <v/>
      </c>
      <c r="L2067" s="1" t="e">
        <f ca="1">IF(AND(K2067&lt;&gt; "", COUNTIF(SAP!#REF!,K2067)&gt;0),"Matched", "")</f>
        <v>#REF!</v>
      </c>
      <c r="M2067" s="1" t="str">
        <f t="shared" si="109"/>
        <v/>
      </c>
      <c r="N2067" s="1" t="e">
        <f ca="1">IF(AND(M2067&lt;&gt; "", COUNTIF(SAP!#REF!,M2067)&gt;0),"Matched", "")</f>
        <v>#REF!</v>
      </c>
      <c r="O2067" s="1" t="str">
        <f t="shared" si="110"/>
        <v/>
      </c>
      <c r="P2067" s="1" t="e">
        <f ca="1">IF(AND(O2067&lt;&gt; "", COUNTIF(SAP!#REF!,O2067)&gt;0),"Matched", "")</f>
        <v>#REF!</v>
      </c>
      <c r="R2067" s="1" t="e">
        <f ca="1">IF(AND(Q2067&lt;&gt; "", COUNTIF(SAP!#REF!,Q2067)&gt;0),"Matched", "")</f>
        <v>#REF!</v>
      </c>
      <c r="S2067" s="1" t="str">
        <f ca="1">IF(D2067="AD","Logic5"&amp;"_"&amp;TEXT(C2067,"dd.mm.yyyy") &amp;"_"&amp; 895.06,"")</f>
        <v>Logic5_13.02.2020_895.06</v>
      </c>
      <c r="T2067" s="1" t="e">
        <f ca="1">IF(AND(S2067&lt;&gt; "", COUNTIF(SAP!#REF!,S2067)&gt;0),"Matched", "")</f>
        <v>#REF!</v>
      </c>
    </row>
    <row r="2068" spans="1:20">
      <c r="A2068" s="9">
        <v>11563327</v>
      </c>
      <c r="B2068" s="10">
        <v>43874</v>
      </c>
      <c r="C2068" s="10">
        <v>43874</v>
      </c>
      <c r="D2068" s="11" t="s">
        <v>13</v>
      </c>
      <c r="E2068" s="11">
        <v>0</v>
      </c>
      <c r="F2068" s="11">
        <v>14.02</v>
      </c>
      <c r="G2068" s="11">
        <v>0</v>
      </c>
      <c r="H2068" s="11">
        <v>1612451.37</v>
      </c>
      <c r="I2068" s="11" t="s">
        <v>14</v>
      </c>
      <c r="J2068" s="11" t="s">
        <v>15</v>
      </c>
      <c r="K2068" s="1" t="str">
        <f t="shared" si="108"/>
        <v/>
      </c>
      <c r="L2068" s="1" t="e">
        <f ca="1">IF(AND(K2068&lt;&gt; "", COUNTIF(SAP!#REF!,K2068)&gt;0),"Matched", "")</f>
        <v>#REF!</v>
      </c>
      <c r="M2068" s="1" t="str">
        <f t="shared" si="109"/>
        <v/>
      </c>
      <c r="N2068" s="1" t="e">
        <f ca="1">IF(AND(M2068&lt;&gt; "", COUNTIF(SAP!#REF!,M2068)&gt;0),"Matched", "")</f>
        <v>#REF!</v>
      </c>
      <c r="O2068" s="1" t="str">
        <f t="shared" si="110"/>
        <v/>
      </c>
      <c r="P2068" s="1" t="e">
        <f ca="1">IF(AND(O2068&lt;&gt; "", COUNTIF(SAP!#REF!,O2068)&gt;0),"Matched", "")</f>
        <v>#REF!</v>
      </c>
      <c r="R2068" s="1" t="e">
        <f ca="1">IF(AND(Q2068&lt;&gt; "", COUNTIF(SAP!#REF!,Q2068)&gt;0),"Matched", "")</f>
        <v>#REF!</v>
      </c>
      <c r="S2068" s="1" t="str">
        <f ca="1">IF(D2068="AD","Logic5"&amp;"_"&amp;TEXT(C2068,"dd.mm.yyyy") &amp;"_"&amp; 895.06,"")</f>
        <v>Logic5_13.02.2020_895.06</v>
      </c>
      <c r="T2068" s="1" t="e">
        <f ca="1">IF(AND(S2068&lt;&gt; "", COUNTIF(SAP!#REF!,S2068)&gt;0),"Matched", "")</f>
        <v>#REF!</v>
      </c>
    </row>
    <row r="2069" spans="1:20">
      <c r="A2069" s="13">
        <v>11563327</v>
      </c>
      <c r="B2069" s="14">
        <v>43874</v>
      </c>
      <c r="C2069" s="14">
        <v>43874</v>
      </c>
      <c r="D2069" s="15" t="s">
        <v>13</v>
      </c>
      <c r="E2069" s="15">
        <v>0</v>
      </c>
      <c r="F2069" s="15">
        <v>14.19</v>
      </c>
      <c r="G2069" s="15">
        <v>0</v>
      </c>
      <c r="H2069" s="15">
        <v>1612437.18</v>
      </c>
      <c r="I2069" s="15" t="s">
        <v>14</v>
      </c>
      <c r="J2069" s="15" t="s">
        <v>15</v>
      </c>
      <c r="K2069" s="1" t="str">
        <f t="shared" si="108"/>
        <v/>
      </c>
      <c r="L2069" s="1" t="e">
        <f ca="1">IF(AND(K2069&lt;&gt; "", COUNTIF(SAP!#REF!,K2069)&gt;0),"Matched", "")</f>
        <v>#REF!</v>
      </c>
      <c r="M2069" s="1" t="str">
        <f t="shared" si="109"/>
        <v/>
      </c>
      <c r="N2069" s="1" t="e">
        <f ca="1">IF(AND(M2069&lt;&gt; "", COUNTIF(SAP!#REF!,M2069)&gt;0),"Matched", "")</f>
        <v>#REF!</v>
      </c>
      <c r="O2069" s="1" t="str">
        <f t="shared" si="110"/>
        <v/>
      </c>
      <c r="P2069" s="1" t="e">
        <f ca="1">IF(AND(O2069&lt;&gt; "", COUNTIF(SAP!#REF!,O2069)&gt;0),"Matched", "")</f>
        <v>#REF!</v>
      </c>
      <c r="R2069" s="1" t="e">
        <f ca="1">IF(AND(Q2069&lt;&gt; "", COUNTIF(SAP!#REF!,Q2069)&gt;0),"Matched", "")</f>
        <v>#REF!</v>
      </c>
      <c r="S2069" s="1" t="str">
        <f ca="1">IF(D2069="AD","Logic5"&amp;"_"&amp;TEXT(C2069,"dd.mm.yyyy") &amp;"_"&amp; 895.06,"")</f>
        <v>Logic5_13.02.2020_895.06</v>
      </c>
      <c r="T2069" s="1" t="e">
        <f ca="1">IF(AND(S2069&lt;&gt; "", COUNTIF(SAP!#REF!,S2069)&gt;0),"Matched", "")</f>
        <v>#REF!</v>
      </c>
    </row>
    <row r="2070" spans="1:20">
      <c r="A2070" s="9">
        <v>11563327</v>
      </c>
      <c r="B2070" s="10">
        <v>43874</v>
      </c>
      <c r="C2070" s="10">
        <v>43874</v>
      </c>
      <c r="D2070" s="11" t="s">
        <v>13</v>
      </c>
      <c r="E2070" s="11">
        <v>0</v>
      </c>
      <c r="F2070" s="11">
        <v>17.079999999999998</v>
      </c>
      <c r="G2070" s="11">
        <v>0</v>
      </c>
      <c r="H2070" s="11">
        <v>1612420.1</v>
      </c>
      <c r="I2070" s="11" t="s">
        <v>14</v>
      </c>
      <c r="J2070" s="11" t="s">
        <v>15</v>
      </c>
      <c r="K2070" s="1" t="str">
        <f t="shared" si="108"/>
        <v/>
      </c>
      <c r="L2070" s="1" t="e">
        <f ca="1">IF(AND(K2070&lt;&gt; "", COUNTIF(SAP!#REF!,K2070)&gt;0),"Matched", "")</f>
        <v>#REF!</v>
      </c>
      <c r="M2070" s="1" t="str">
        <f t="shared" si="109"/>
        <v/>
      </c>
      <c r="N2070" s="1" t="e">
        <f ca="1">IF(AND(M2070&lt;&gt; "", COUNTIF(SAP!#REF!,M2070)&gt;0),"Matched", "")</f>
        <v>#REF!</v>
      </c>
      <c r="O2070" s="1" t="str">
        <f t="shared" si="110"/>
        <v/>
      </c>
      <c r="P2070" s="1" t="e">
        <f ca="1">IF(AND(O2070&lt;&gt; "", COUNTIF(SAP!#REF!,O2070)&gt;0),"Matched", "")</f>
        <v>#REF!</v>
      </c>
      <c r="R2070" s="1" t="e">
        <f ca="1">IF(AND(Q2070&lt;&gt; "", COUNTIF(SAP!#REF!,Q2070)&gt;0),"Matched", "")</f>
        <v>#REF!</v>
      </c>
      <c r="S2070" s="1" t="str">
        <f ca="1">IF(D2070="AD","Logic5"&amp;"_"&amp;TEXT(C2070,"dd.mm.yyyy") &amp;"_"&amp; 895.06,"")</f>
        <v>Logic5_13.02.2020_895.06</v>
      </c>
      <c r="T2070" s="1" t="e">
        <f ca="1">IF(AND(S2070&lt;&gt; "", COUNTIF(SAP!#REF!,S2070)&gt;0),"Matched", "")</f>
        <v>#REF!</v>
      </c>
    </row>
    <row r="2071" spans="1:20">
      <c r="A2071" s="13">
        <v>11563327</v>
      </c>
      <c r="B2071" s="14">
        <v>43874</v>
      </c>
      <c r="C2071" s="14">
        <v>43874</v>
      </c>
      <c r="D2071" s="15" t="s">
        <v>13</v>
      </c>
      <c r="E2071" s="15">
        <v>0</v>
      </c>
      <c r="F2071" s="15">
        <v>17.37</v>
      </c>
      <c r="G2071" s="15">
        <v>0</v>
      </c>
      <c r="H2071" s="15">
        <v>1612402.73</v>
      </c>
      <c r="I2071" s="15" t="s">
        <v>14</v>
      </c>
      <c r="J2071" s="15" t="s">
        <v>15</v>
      </c>
      <c r="K2071" s="1" t="str">
        <f t="shared" si="108"/>
        <v/>
      </c>
      <c r="L2071" s="1" t="e">
        <f ca="1">IF(AND(K2071&lt;&gt; "", COUNTIF(SAP!#REF!,K2071)&gt;0),"Matched", "")</f>
        <v>#REF!</v>
      </c>
      <c r="M2071" s="1" t="str">
        <f t="shared" si="109"/>
        <v/>
      </c>
      <c r="N2071" s="1" t="e">
        <f ca="1">IF(AND(M2071&lt;&gt; "", COUNTIF(SAP!#REF!,M2071)&gt;0),"Matched", "")</f>
        <v>#REF!</v>
      </c>
      <c r="O2071" s="1" t="str">
        <f t="shared" si="110"/>
        <v/>
      </c>
      <c r="P2071" s="1" t="e">
        <f ca="1">IF(AND(O2071&lt;&gt; "", COUNTIF(SAP!#REF!,O2071)&gt;0),"Matched", "")</f>
        <v>#REF!</v>
      </c>
      <c r="R2071" s="1" t="e">
        <f ca="1">IF(AND(Q2071&lt;&gt; "", COUNTIF(SAP!#REF!,Q2071)&gt;0),"Matched", "")</f>
        <v>#REF!</v>
      </c>
      <c r="S2071" s="1" t="str">
        <f ca="1">IF(D2071="AD","Logic5"&amp;"_"&amp;TEXT(C2071,"dd.mm.yyyy") &amp;"_"&amp; 895.06,"")</f>
        <v>Logic5_13.02.2020_895.06</v>
      </c>
      <c r="T2071" s="1" t="e">
        <f ca="1">IF(AND(S2071&lt;&gt; "", COUNTIF(SAP!#REF!,S2071)&gt;0),"Matched", "")</f>
        <v>#REF!</v>
      </c>
    </row>
    <row r="2072" spans="1:20">
      <c r="A2072" s="9">
        <v>11563327</v>
      </c>
      <c r="B2072" s="10">
        <v>43874</v>
      </c>
      <c r="C2072" s="10">
        <v>43874</v>
      </c>
      <c r="D2072" s="11" t="s">
        <v>13</v>
      </c>
      <c r="E2072" s="11">
        <v>0</v>
      </c>
      <c r="F2072" s="11">
        <v>18.690000000000001</v>
      </c>
      <c r="G2072" s="11">
        <v>0</v>
      </c>
      <c r="H2072" s="11">
        <v>1612384.04</v>
      </c>
      <c r="I2072" s="11" t="s">
        <v>14</v>
      </c>
      <c r="J2072" s="11" t="s">
        <v>15</v>
      </c>
      <c r="K2072" s="1" t="str">
        <f t="shared" si="108"/>
        <v/>
      </c>
      <c r="L2072" s="1" t="e">
        <f ca="1">IF(AND(K2072&lt;&gt; "", COUNTIF(SAP!#REF!,K2072)&gt;0),"Matched", "")</f>
        <v>#REF!</v>
      </c>
      <c r="M2072" s="1" t="str">
        <f t="shared" si="109"/>
        <v/>
      </c>
      <c r="N2072" s="1" t="e">
        <f ca="1">IF(AND(M2072&lt;&gt; "", COUNTIF(SAP!#REF!,M2072)&gt;0),"Matched", "")</f>
        <v>#REF!</v>
      </c>
      <c r="O2072" s="1" t="str">
        <f t="shared" si="110"/>
        <v/>
      </c>
      <c r="P2072" s="1" t="e">
        <f ca="1">IF(AND(O2072&lt;&gt; "", COUNTIF(SAP!#REF!,O2072)&gt;0),"Matched", "")</f>
        <v>#REF!</v>
      </c>
      <c r="R2072" s="1" t="e">
        <f ca="1">IF(AND(Q2072&lt;&gt; "", COUNTIF(SAP!#REF!,Q2072)&gt;0),"Matched", "")</f>
        <v>#REF!</v>
      </c>
      <c r="S2072" s="1" t="str">
        <f ca="1">IF(D2072="AD","Logic5"&amp;"_"&amp;TEXT(C2072,"dd.mm.yyyy") &amp;"_"&amp; 895.06,"")</f>
        <v>Logic5_13.02.2020_895.06</v>
      </c>
      <c r="T2072" s="1" t="e">
        <f ca="1">IF(AND(S2072&lt;&gt; "", COUNTIF(SAP!#REF!,S2072)&gt;0),"Matched", "")</f>
        <v>#REF!</v>
      </c>
    </row>
    <row r="2073" spans="1:20">
      <c r="A2073" s="13">
        <v>11563327</v>
      </c>
      <c r="B2073" s="14">
        <v>43874</v>
      </c>
      <c r="C2073" s="14">
        <v>43874</v>
      </c>
      <c r="D2073" s="15" t="s">
        <v>13</v>
      </c>
      <c r="E2073" s="15">
        <v>0</v>
      </c>
      <c r="F2073" s="15">
        <v>30.76</v>
      </c>
      <c r="G2073" s="15">
        <v>0</v>
      </c>
      <c r="H2073" s="15">
        <v>1612353.28</v>
      </c>
      <c r="I2073" s="15" t="s">
        <v>14</v>
      </c>
      <c r="J2073" s="15" t="s">
        <v>15</v>
      </c>
      <c r="K2073" s="1" t="str">
        <f t="shared" si="108"/>
        <v/>
      </c>
      <c r="L2073" s="1" t="e">
        <f ca="1">IF(AND(K2073&lt;&gt; "", COUNTIF(SAP!#REF!,K2073)&gt;0),"Matched", "")</f>
        <v>#REF!</v>
      </c>
      <c r="M2073" s="1" t="str">
        <f t="shared" si="109"/>
        <v/>
      </c>
      <c r="N2073" s="1" t="e">
        <f ca="1">IF(AND(M2073&lt;&gt; "", COUNTIF(SAP!#REF!,M2073)&gt;0),"Matched", "")</f>
        <v>#REF!</v>
      </c>
      <c r="O2073" s="1" t="str">
        <f t="shared" si="110"/>
        <v/>
      </c>
      <c r="P2073" s="1" t="e">
        <f ca="1">IF(AND(O2073&lt;&gt; "", COUNTIF(SAP!#REF!,O2073)&gt;0),"Matched", "")</f>
        <v>#REF!</v>
      </c>
      <c r="R2073" s="1" t="e">
        <f ca="1">IF(AND(Q2073&lt;&gt; "", COUNTIF(SAP!#REF!,Q2073)&gt;0),"Matched", "")</f>
        <v>#REF!</v>
      </c>
      <c r="S2073" s="1" t="str">
        <f ca="1">IF(D2073="AD","Logic5"&amp;"_"&amp;TEXT(C2073,"dd.mm.yyyy") &amp;"_"&amp; 895.06,"")</f>
        <v>Logic5_13.02.2020_895.06</v>
      </c>
      <c r="T2073" s="1" t="e">
        <f ca="1">IF(AND(S2073&lt;&gt; "", COUNTIF(SAP!#REF!,S2073)&gt;0),"Matched", "")</f>
        <v>#REF!</v>
      </c>
    </row>
    <row r="2074" spans="1:20">
      <c r="A2074" s="9">
        <v>11563327</v>
      </c>
      <c r="B2074" s="10">
        <v>43874</v>
      </c>
      <c r="C2074" s="10">
        <v>43874</v>
      </c>
      <c r="D2074" s="11" t="s">
        <v>13</v>
      </c>
      <c r="E2074" s="11">
        <v>0</v>
      </c>
      <c r="F2074" s="11">
        <v>31.52</v>
      </c>
      <c r="G2074" s="11">
        <v>0</v>
      </c>
      <c r="H2074" s="11">
        <v>1612321.76</v>
      </c>
      <c r="I2074" s="11" t="s">
        <v>14</v>
      </c>
      <c r="J2074" s="11" t="s">
        <v>15</v>
      </c>
      <c r="K2074" s="1" t="str">
        <f t="shared" si="108"/>
        <v/>
      </c>
      <c r="L2074" s="1" t="e">
        <f ca="1">IF(AND(K2074&lt;&gt; "", COUNTIF(SAP!#REF!,K2074)&gt;0),"Matched", "")</f>
        <v>#REF!</v>
      </c>
      <c r="M2074" s="1" t="str">
        <f t="shared" si="109"/>
        <v/>
      </c>
      <c r="N2074" s="1" t="e">
        <f ca="1">IF(AND(M2074&lt;&gt; "", COUNTIF(SAP!#REF!,M2074)&gt;0),"Matched", "")</f>
        <v>#REF!</v>
      </c>
      <c r="O2074" s="1" t="str">
        <f t="shared" si="110"/>
        <v/>
      </c>
      <c r="P2074" s="1" t="e">
        <f ca="1">IF(AND(O2074&lt;&gt; "", COUNTIF(SAP!#REF!,O2074)&gt;0),"Matched", "")</f>
        <v>#REF!</v>
      </c>
      <c r="R2074" s="1" t="e">
        <f ca="1">IF(AND(Q2074&lt;&gt; "", COUNTIF(SAP!#REF!,Q2074)&gt;0),"Matched", "")</f>
        <v>#REF!</v>
      </c>
      <c r="S2074" s="1" t="str">
        <f ca="1">IF(D2074="AD","Logic5"&amp;"_"&amp;TEXT(C2074,"dd.mm.yyyy") &amp;"_"&amp; 895.06,"")</f>
        <v>Logic5_13.02.2020_895.06</v>
      </c>
      <c r="T2074" s="1" t="e">
        <f ca="1">IF(AND(S2074&lt;&gt; "", COUNTIF(SAP!#REF!,S2074)&gt;0),"Matched", "")</f>
        <v>#REF!</v>
      </c>
    </row>
    <row r="2075" spans="1:20">
      <c r="A2075" s="13">
        <v>11563327</v>
      </c>
      <c r="B2075" s="14">
        <v>43874</v>
      </c>
      <c r="C2075" s="14">
        <v>43874</v>
      </c>
      <c r="D2075" s="15" t="s">
        <v>13</v>
      </c>
      <c r="E2075" s="15">
        <v>0</v>
      </c>
      <c r="F2075" s="15">
        <v>33.020000000000003</v>
      </c>
      <c r="G2075" s="15">
        <v>0</v>
      </c>
      <c r="H2075" s="15">
        <v>1612288.74</v>
      </c>
      <c r="I2075" s="15" t="s">
        <v>14</v>
      </c>
      <c r="J2075" s="15" t="s">
        <v>15</v>
      </c>
      <c r="K2075" s="1" t="str">
        <f t="shared" si="108"/>
        <v/>
      </c>
      <c r="L2075" s="1" t="e">
        <f ca="1">IF(AND(K2075&lt;&gt; "", COUNTIF(SAP!#REF!,K2075)&gt;0),"Matched", "")</f>
        <v>#REF!</v>
      </c>
      <c r="M2075" s="1" t="str">
        <f t="shared" si="109"/>
        <v/>
      </c>
      <c r="N2075" s="1" t="e">
        <f ca="1">IF(AND(M2075&lt;&gt; "", COUNTIF(SAP!#REF!,M2075)&gt;0),"Matched", "")</f>
        <v>#REF!</v>
      </c>
      <c r="O2075" s="1" t="str">
        <f t="shared" si="110"/>
        <v/>
      </c>
      <c r="P2075" s="1" t="e">
        <f ca="1">IF(AND(O2075&lt;&gt; "", COUNTIF(SAP!#REF!,O2075)&gt;0),"Matched", "")</f>
        <v>#REF!</v>
      </c>
      <c r="R2075" s="1" t="e">
        <f ca="1">IF(AND(Q2075&lt;&gt; "", COUNTIF(SAP!#REF!,Q2075)&gt;0),"Matched", "")</f>
        <v>#REF!</v>
      </c>
      <c r="S2075" s="1" t="str">
        <f ca="1">IF(D2075="AD","Logic5"&amp;"_"&amp;TEXT(C2075,"dd.mm.yyyy") &amp;"_"&amp; 895.06,"")</f>
        <v>Logic5_13.02.2020_895.06</v>
      </c>
      <c r="T2075" s="1" t="e">
        <f ca="1">IF(AND(S2075&lt;&gt; "", COUNTIF(SAP!#REF!,S2075)&gt;0),"Matched", "")</f>
        <v>#REF!</v>
      </c>
    </row>
    <row r="2076" spans="1:20">
      <c r="A2076" s="9">
        <v>11563327</v>
      </c>
      <c r="B2076" s="10">
        <v>43874</v>
      </c>
      <c r="C2076" s="10">
        <v>43874</v>
      </c>
      <c r="D2076" s="11" t="s">
        <v>13</v>
      </c>
      <c r="E2076" s="11">
        <v>0</v>
      </c>
      <c r="F2076" s="11">
        <v>34.64</v>
      </c>
      <c r="G2076" s="11">
        <v>0</v>
      </c>
      <c r="H2076" s="11">
        <v>1612254.1</v>
      </c>
      <c r="I2076" s="11" t="s">
        <v>14</v>
      </c>
      <c r="J2076" s="11" t="s">
        <v>15</v>
      </c>
      <c r="K2076" s="1" t="str">
        <f t="shared" si="108"/>
        <v/>
      </c>
      <c r="L2076" s="1" t="e">
        <f ca="1">IF(AND(K2076&lt;&gt; "", COUNTIF(SAP!#REF!,K2076)&gt;0),"Matched", "")</f>
        <v>#REF!</v>
      </c>
      <c r="M2076" s="1" t="str">
        <f t="shared" si="109"/>
        <v/>
      </c>
      <c r="N2076" s="1" t="e">
        <f ca="1">IF(AND(M2076&lt;&gt; "", COUNTIF(SAP!#REF!,M2076)&gt;0),"Matched", "")</f>
        <v>#REF!</v>
      </c>
      <c r="O2076" s="1" t="str">
        <f t="shared" si="110"/>
        <v/>
      </c>
      <c r="P2076" s="1" t="e">
        <f ca="1">IF(AND(O2076&lt;&gt; "", COUNTIF(SAP!#REF!,O2076)&gt;0),"Matched", "")</f>
        <v>#REF!</v>
      </c>
      <c r="R2076" s="1" t="e">
        <f ca="1">IF(AND(Q2076&lt;&gt; "", COUNTIF(SAP!#REF!,Q2076)&gt;0),"Matched", "")</f>
        <v>#REF!</v>
      </c>
      <c r="S2076" s="1" t="str">
        <f ca="1">IF(D2076="AD","Logic5"&amp;"_"&amp;TEXT(C2076,"dd.mm.yyyy") &amp;"_"&amp; 895.06,"")</f>
        <v>Logic5_13.02.2020_895.06</v>
      </c>
      <c r="T2076" s="1" t="e">
        <f ca="1">IF(AND(S2076&lt;&gt; "", COUNTIF(SAP!#REF!,S2076)&gt;0),"Matched", "")</f>
        <v>#REF!</v>
      </c>
    </row>
    <row r="2077" spans="1:20">
      <c r="A2077" s="13">
        <v>11563327</v>
      </c>
      <c r="B2077" s="14">
        <v>43874</v>
      </c>
      <c r="C2077" s="14">
        <v>43874</v>
      </c>
      <c r="D2077" s="15" t="s">
        <v>13</v>
      </c>
      <c r="E2077" s="15">
        <v>0</v>
      </c>
      <c r="F2077" s="15">
        <v>35.6</v>
      </c>
      <c r="G2077" s="15">
        <v>0</v>
      </c>
      <c r="H2077" s="15">
        <v>1612218.5</v>
      </c>
      <c r="I2077" s="15" t="s">
        <v>14</v>
      </c>
      <c r="J2077" s="15" t="s">
        <v>15</v>
      </c>
      <c r="K2077" s="1" t="str">
        <f t="shared" si="108"/>
        <v/>
      </c>
      <c r="L2077" s="1" t="e">
        <f ca="1">IF(AND(K2077&lt;&gt; "", COUNTIF(SAP!#REF!,K2077)&gt;0),"Matched", "")</f>
        <v>#REF!</v>
      </c>
      <c r="M2077" s="1" t="str">
        <f t="shared" si="109"/>
        <v/>
      </c>
      <c r="N2077" s="1" t="e">
        <f ca="1">IF(AND(M2077&lt;&gt; "", COUNTIF(SAP!#REF!,M2077)&gt;0),"Matched", "")</f>
        <v>#REF!</v>
      </c>
      <c r="O2077" s="1" t="str">
        <f t="shared" si="110"/>
        <v/>
      </c>
      <c r="P2077" s="1" t="e">
        <f ca="1">IF(AND(O2077&lt;&gt; "", COUNTIF(SAP!#REF!,O2077)&gt;0),"Matched", "")</f>
        <v>#REF!</v>
      </c>
      <c r="R2077" s="1" t="e">
        <f ca="1">IF(AND(Q2077&lt;&gt; "", COUNTIF(SAP!#REF!,Q2077)&gt;0),"Matched", "")</f>
        <v>#REF!</v>
      </c>
      <c r="S2077" s="1" t="str">
        <f ca="1">IF(D2077="AD","Logic5"&amp;"_"&amp;TEXT(C2077,"dd.mm.yyyy") &amp;"_"&amp; 895.06,"")</f>
        <v>Logic5_13.02.2020_895.06</v>
      </c>
      <c r="T2077" s="1" t="e">
        <f ca="1">IF(AND(S2077&lt;&gt; "", COUNTIF(SAP!#REF!,S2077)&gt;0),"Matched", "")</f>
        <v>#REF!</v>
      </c>
    </row>
    <row r="2078" spans="1:20">
      <c r="A2078" s="9">
        <v>11563327</v>
      </c>
      <c r="B2078" s="10">
        <v>43874</v>
      </c>
      <c r="C2078" s="10">
        <v>43874</v>
      </c>
      <c r="D2078" s="11" t="s">
        <v>13</v>
      </c>
      <c r="E2078" s="11">
        <v>0</v>
      </c>
      <c r="F2078" s="11">
        <v>57.71</v>
      </c>
      <c r="G2078" s="11">
        <v>0</v>
      </c>
      <c r="H2078" s="11">
        <v>1612160.79</v>
      </c>
      <c r="I2078" s="11" t="s">
        <v>14</v>
      </c>
      <c r="J2078" s="11" t="s">
        <v>15</v>
      </c>
      <c r="K2078" s="1" t="str">
        <f t="shared" si="108"/>
        <v/>
      </c>
      <c r="L2078" s="1" t="e">
        <f ca="1">IF(AND(K2078&lt;&gt; "", COUNTIF(SAP!#REF!,K2078)&gt;0),"Matched", "")</f>
        <v>#REF!</v>
      </c>
      <c r="M2078" s="1" t="str">
        <f t="shared" si="109"/>
        <v/>
      </c>
      <c r="N2078" s="1" t="e">
        <f ca="1">IF(AND(M2078&lt;&gt; "", COUNTIF(SAP!#REF!,M2078)&gt;0),"Matched", "")</f>
        <v>#REF!</v>
      </c>
      <c r="O2078" s="1" t="str">
        <f t="shared" si="110"/>
        <v/>
      </c>
      <c r="P2078" s="1" t="e">
        <f ca="1">IF(AND(O2078&lt;&gt; "", COUNTIF(SAP!#REF!,O2078)&gt;0),"Matched", "")</f>
        <v>#REF!</v>
      </c>
      <c r="R2078" s="1" t="e">
        <f ca="1">IF(AND(Q2078&lt;&gt; "", COUNTIF(SAP!#REF!,Q2078)&gt;0),"Matched", "")</f>
        <v>#REF!</v>
      </c>
      <c r="S2078" s="1" t="str">
        <f ca="1">IF(D2078="AD","Logic5"&amp;"_"&amp;TEXT(C2078,"dd.mm.yyyy") &amp;"_"&amp; 895.06,"")</f>
        <v>Logic5_13.02.2020_895.06</v>
      </c>
      <c r="T2078" s="1" t="e">
        <f ca="1">IF(AND(S2078&lt;&gt; "", COUNTIF(SAP!#REF!,S2078)&gt;0),"Matched", "")</f>
        <v>#REF!</v>
      </c>
    </row>
    <row r="2079" spans="1:20">
      <c r="A2079" s="13">
        <v>11563327</v>
      </c>
      <c r="B2079" s="14">
        <v>43874</v>
      </c>
      <c r="C2079" s="14">
        <v>43874</v>
      </c>
      <c r="D2079" s="15" t="s">
        <v>13</v>
      </c>
      <c r="E2079" s="15">
        <v>0</v>
      </c>
      <c r="F2079" s="15">
        <v>76.75</v>
      </c>
      <c r="G2079" s="15">
        <v>0</v>
      </c>
      <c r="H2079" s="15">
        <v>1612084.04</v>
      </c>
      <c r="I2079" s="15" t="s">
        <v>14</v>
      </c>
      <c r="J2079" s="15" t="s">
        <v>15</v>
      </c>
      <c r="K2079" s="1" t="str">
        <f t="shared" si="108"/>
        <v/>
      </c>
      <c r="L2079" s="1" t="e">
        <f ca="1">IF(AND(K2079&lt;&gt; "", COUNTIF(SAP!#REF!,K2079)&gt;0),"Matched", "")</f>
        <v>#REF!</v>
      </c>
      <c r="M2079" s="1" t="str">
        <f t="shared" si="109"/>
        <v/>
      </c>
      <c r="N2079" s="1" t="e">
        <f ca="1">IF(AND(M2079&lt;&gt; "", COUNTIF(SAP!#REF!,M2079)&gt;0),"Matched", "")</f>
        <v>#REF!</v>
      </c>
      <c r="O2079" s="1" t="str">
        <f t="shared" si="110"/>
        <v/>
      </c>
      <c r="P2079" s="1" t="e">
        <f ca="1">IF(AND(O2079&lt;&gt; "", COUNTIF(SAP!#REF!,O2079)&gt;0),"Matched", "")</f>
        <v>#REF!</v>
      </c>
      <c r="R2079" s="1" t="e">
        <f ca="1">IF(AND(Q2079&lt;&gt; "", COUNTIF(SAP!#REF!,Q2079)&gt;0),"Matched", "")</f>
        <v>#REF!</v>
      </c>
      <c r="S2079" s="1" t="str">
        <f ca="1">IF(D2079="AD","Logic5"&amp;"_"&amp;TEXT(C2079,"dd.mm.yyyy") &amp;"_"&amp; 895.06,"")</f>
        <v>Logic5_13.02.2020_895.06</v>
      </c>
      <c r="T2079" s="1" t="e">
        <f ca="1">IF(AND(S2079&lt;&gt; "", COUNTIF(SAP!#REF!,S2079)&gt;0),"Matched", "")</f>
        <v>#REF!</v>
      </c>
    </row>
    <row r="2080" spans="1:20">
      <c r="A2080" s="9">
        <v>11563327</v>
      </c>
      <c r="B2080" s="10">
        <v>43874</v>
      </c>
      <c r="C2080" s="10">
        <v>43874</v>
      </c>
      <c r="D2080" s="11" t="s">
        <v>13</v>
      </c>
      <c r="E2080" s="11">
        <v>0</v>
      </c>
      <c r="F2080" s="11">
        <v>115.68</v>
      </c>
      <c r="G2080" s="11">
        <v>0</v>
      </c>
      <c r="H2080" s="11">
        <v>1611968.36</v>
      </c>
      <c r="I2080" s="11" t="s">
        <v>14</v>
      </c>
      <c r="J2080" s="11" t="s">
        <v>15</v>
      </c>
      <c r="K2080" s="1" t="str">
        <f t="shared" si="108"/>
        <v/>
      </c>
      <c r="L2080" s="1" t="e">
        <f ca="1">IF(AND(K2080&lt;&gt; "", COUNTIF(SAP!#REF!,K2080)&gt;0),"Matched", "")</f>
        <v>#REF!</v>
      </c>
      <c r="M2080" s="1" t="str">
        <f t="shared" si="109"/>
        <v/>
      </c>
      <c r="N2080" s="1" t="e">
        <f ca="1">IF(AND(M2080&lt;&gt; "", COUNTIF(SAP!#REF!,M2080)&gt;0),"Matched", "")</f>
        <v>#REF!</v>
      </c>
      <c r="O2080" s="1" t="str">
        <f t="shared" si="110"/>
        <v/>
      </c>
      <c r="P2080" s="1" t="e">
        <f ca="1">IF(AND(O2080&lt;&gt; "", COUNTIF(SAP!#REF!,O2080)&gt;0),"Matched", "")</f>
        <v>#REF!</v>
      </c>
      <c r="R2080" s="1" t="e">
        <f ca="1">IF(AND(Q2080&lt;&gt; "", COUNTIF(SAP!#REF!,Q2080)&gt;0),"Matched", "")</f>
        <v>#REF!</v>
      </c>
      <c r="S2080" s="1" t="str">
        <f ca="1">IF(D2080="AD","Logic5"&amp;"_"&amp;TEXT(C2080,"dd.mm.yyyy") &amp;"_"&amp; 895.06,"")</f>
        <v>Logic5_13.02.2020_895.06</v>
      </c>
      <c r="T2080" s="1" t="e">
        <f ca="1">IF(AND(S2080&lt;&gt; "", COUNTIF(SAP!#REF!,S2080)&gt;0),"Matched", "")</f>
        <v>#REF!</v>
      </c>
    </row>
    <row r="2081" spans="1:20">
      <c r="A2081" s="13">
        <v>11563327</v>
      </c>
      <c r="B2081" s="14">
        <v>43874</v>
      </c>
      <c r="C2081" s="14">
        <v>43874</v>
      </c>
      <c r="D2081" s="15" t="s">
        <v>13</v>
      </c>
      <c r="E2081" s="15">
        <v>0</v>
      </c>
      <c r="F2081" s="15">
        <v>120.79</v>
      </c>
      <c r="G2081" s="15">
        <v>0</v>
      </c>
      <c r="H2081" s="15">
        <v>1611847.57</v>
      </c>
      <c r="I2081" s="15" t="s">
        <v>14</v>
      </c>
      <c r="J2081" s="15" t="s">
        <v>15</v>
      </c>
      <c r="K2081" s="1" t="str">
        <f t="shared" si="108"/>
        <v/>
      </c>
      <c r="L2081" s="1" t="e">
        <f ca="1">IF(AND(K2081&lt;&gt; "", COUNTIF(SAP!#REF!,K2081)&gt;0),"Matched", "")</f>
        <v>#REF!</v>
      </c>
      <c r="M2081" s="1" t="str">
        <f t="shared" si="109"/>
        <v/>
      </c>
      <c r="N2081" s="1" t="e">
        <f ca="1">IF(AND(M2081&lt;&gt; "", COUNTIF(SAP!#REF!,M2081)&gt;0),"Matched", "")</f>
        <v>#REF!</v>
      </c>
      <c r="O2081" s="1" t="str">
        <f t="shared" si="110"/>
        <v/>
      </c>
      <c r="P2081" s="1" t="e">
        <f ca="1">IF(AND(O2081&lt;&gt; "", COUNTIF(SAP!#REF!,O2081)&gt;0),"Matched", "")</f>
        <v>#REF!</v>
      </c>
      <c r="R2081" s="1" t="e">
        <f ca="1">IF(AND(Q2081&lt;&gt; "", COUNTIF(SAP!#REF!,Q2081)&gt;0),"Matched", "")</f>
        <v>#REF!</v>
      </c>
      <c r="S2081" s="1" t="str">
        <f ca="1">IF(D2081="AD","Logic5"&amp;"_"&amp;TEXT(C2081,"dd.mm.yyyy") &amp;"_"&amp; 895.06,"")</f>
        <v>Logic5_13.02.2020_895.06</v>
      </c>
      <c r="T2081" s="1" t="e">
        <f ca="1">IF(AND(S2081&lt;&gt; "", COUNTIF(SAP!#REF!,S2081)&gt;0),"Matched", "")</f>
        <v>#REF!</v>
      </c>
    </row>
    <row r="2082" spans="1:20">
      <c r="A2082" s="9">
        <v>11563327</v>
      </c>
      <c r="B2082" s="10">
        <v>43874</v>
      </c>
      <c r="C2082" s="10">
        <v>43874</v>
      </c>
      <c r="D2082" s="11" t="s">
        <v>13</v>
      </c>
      <c r="E2082" s="11">
        <v>0</v>
      </c>
      <c r="F2082" s="11">
        <v>248.17</v>
      </c>
      <c r="G2082" s="11">
        <v>0</v>
      </c>
      <c r="H2082" s="11">
        <v>1611599.4</v>
      </c>
      <c r="I2082" s="11" t="s">
        <v>14</v>
      </c>
      <c r="J2082" s="11" t="s">
        <v>15</v>
      </c>
      <c r="K2082" s="1" t="str">
        <f t="shared" si="108"/>
        <v/>
      </c>
      <c r="L2082" s="1" t="e">
        <f ca="1">IF(AND(K2082&lt;&gt; "", COUNTIF(SAP!#REF!,K2082)&gt;0),"Matched", "")</f>
        <v>#REF!</v>
      </c>
      <c r="M2082" s="1" t="str">
        <f t="shared" si="109"/>
        <v/>
      </c>
      <c r="N2082" s="1" t="e">
        <f ca="1">IF(AND(M2082&lt;&gt; "", COUNTIF(SAP!#REF!,M2082)&gt;0),"Matched", "")</f>
        <v>#REF!</v>
      </c>
      <c r="O2082" s="1" t="str">
        <f t="shared" si="110"/>
        <v/>
      </c>
      <c r="P2082" s="1" t="e">
        <f ca="1">IF(AND(O2082&lt;&gt; "", COUNTIF(SAP!#REF!,O2082)&gt;0),"Matched", "")</f>
        <v>#REF!</v>
      </c>
      <c r="R2082" s="1" t="e">
        <f ca="1">IF(AND(Q2082&lt;&gt; "", COUNTIF(SAP!#REF!,Q2082)&gt;0),"Matched", "")</f>
        <v>#REF!</v>
      </c>
      <c r="S2082" s="1" t="str">
        <f ca="1">IF(D2082="AD","Logic5"&amp;"_"&amp;TEXT(C2082,"dd.mm.yyyy") &amp;"_"&amp; 895.06,"")</f>
        <v>Logic5_13.02.2020_895.06</v>
      </c>
      <c r="T2082" s="1" t="e">
        <f ca="1">IF(AND(S2082&lt;&gt; "", COUNTIF(SAP!#REF!,S2082)&gt;0),"Matched", "")</f>
        <v>#REF!</v>
      </c>
    </row>
    <row r="2083" spans="1:20">
      <c r="A2083" s="13">
        <v>11563327</v>
      </c>
      <c r="B2083" s="14">
        <v>43874</v>
      </c>
      <c r="C2083" s="14">
        <v>43874</v>
      </c>
      <c r="D2083" s="15" t="s">
        <v>16</v>
      </c>
      <c r="E2083" s="15">
        <v>0</v>
      </c>
      <c r="F2083" s="15">
        <v>1611599.4</v>
      </c>
      <c r="G2083" s="15">
        <v>0</v>
      </c>
      <c r="H2083" s="15">
        <v>0</v>
      </c>
      <c r="I2083" s="15" t="s">
        <v>17</v>
      </c>
      <c r="J2083" s="15" t="s">
        <v>18</v>
      </c>
      <c r="K2083" s="1" t="str">
        <f t="shared" si="108"/>
        <v>Logic1_02_1611599.4</v>
      </c>
      <c r="L2083" s="1" t="e">
        <f ca="1">IF(AND(K2083&lt;&gt; "", COUNTIF(SAP!#REF!,K2083)&gt;0),"Matched", "")</f>
        <v>#REF!</v>
      </c>
    </row>
    <row r="2084" spans="1:20">
      <c r="A2084" s="9">
        <v>11563327</v>
      </c>
      <c r="B2084" s="10">
        <v>43875</v>
      </c>
      <c r="C2084" s="10">
        <v>43875</v>
      </c>
      <c r="D2084" s="11" t="s">
        <v>10</v>
      </c>
      <c r="E2084" s="11">
        <v>0</v>
      </c>
      <c r="F2084" s="11">
        <v>0</v>
      </c>
      <c r="G2084" s="11">
        <v>50</v>
      </c>
      <c r="H2084" s="11">
        <v>50</v>
      </c>
      <c r="I2084" s="11" t="s">
        <v>11</v>
      </c>
      <c r="J2084" s="11" t="s">
        <v>12</v>
      </c>
      <c r="K2084" s="1" t="str">
        <f t="shared" si="108"/>
        <v/>
      </c>
      <c r="L2084" s="1" t="e">
        <f ca="1">IF(AND(K2084&lt;&gt; "", COUNTIF(SAP!#REF!,K2084)&gt;0),"Matched", "")</f>
        <v>#REF!</v>
      </c>
      <c r="M2084" s="1" t="str">
        <f t="shared" ref="M2084:M2147" si="111">IF(D2084="TR","Logic2"&amp;"_"&amp;TEXT(C2084,"dd.mm.yyyy") &amp;"_"&amp; F2084,"")</f>
        <v/>
      </c>
      <c r="N2084" s="1" t="e">
        <f ca="1">IF(AND(M2084&lt;&gt; "", COUNTIF(SAP!#REF!,M2084)&gt;0),"Matched", "")</f>
        <v>#REF!</v>
      </c>
      <c r="O2084" s="1" t="str">
        <f t="shared" ref="O2084:O2147" si="112">IF(D2084="AF","Logic3"&amp;"_"&amp;G2084,"")</f>
        <v/>
      </c>
      <c r="P2084" s="1" t="e">
        <f ca="1">IF(AND(O2084&lt;&gt; "", COUNTIF(SAP!#REF!,O2084)&gt;0),"Matched", "")</f>
        <v>#REF!</v>
      </c>
      <c r="Q2084" s="1" t="str">
        <f ca="1">IF(D2084="AC","Logic4"&amp;"_"&amp;TEXT(C2084,"dd.mm.yyyy") &amp;"_"&amp; 1779009.43,"")</f>
        <v>Logic4_14.02.2020_1779009.43</v>
      </c>
      <c r="R2084" s="1" t="e">
        <f ca="1">IF(AND(Q2084&lt;&gt; "", COUNTIF(SAP!#REF!,Q2084)&gt;0),"Matched", "")</f>
        <v>#REF!</v>
      </c>
    </row>
    <row r="2085" spans="1:20">
      <c r="A2085" s="13">
        <v>11563327</v>
      </c>
      <c r="B2085" s="14">
        <v>43875</v>
      </c>
      <c r="C2085" s="14">
        <v>43875</v>
      </c>
      <c r="D2085" s="15" t="s">
        <v>10</v>
      </c>
      <c r="E2085" s="15">
        <v>0</v>
      </c>
      <c r="F2085" s="15">
        <v>0</v>
      </c>
      <c r="G2085" s="15">
        <v>70</v>
      </c>
      <c r="H2085" s="15">
        <v>120</v>
      </c>
      <c r="I2085" s="15" t="s">
        <v>11</v>
      </c>
      <c r="J2085" s="15" t="s">
        <v>12</v>
      </c>
      <c r="K2085" s="1" t="str">
        <f t="shared" si="108"/>
        <v/>
      </c>
      <c r="L2085" s="1" t="e">
        <f ca="1">IF(AND(K2085&lt;&gt; "", COUNTIF(SAP!#REF!,K2085)&gt;0),"Matched", "")</f>
        <v>#REF!</v>
      </c>
      <c r="M2085" s="1" t="str">
        <f t="shared" si="111"/>
        <v/>
      </c>
      <c r="N2085" s="1" t="e">
        <f ca="1">IF(AND(M2085&lt;&gt; "", COUNTIF(SAP!#REF!,M2085)&gt;0),"Matched", "")</f>
        <v>#REF!</v>
      </c>
      <c r="O2085" s="1" t="str">
        <f t="shared" si="112"/>
        <v/>
      </c>
      <c r="P2085" s="1" t="e">
        <f ca="1">IF(AND(O2085&lt;&gt; "", COUNTIF(SAP!#REF!,O2085)&gt;0),"Matched", "")</f>
        <v>#REF!</v>
      </c>
      <c r="Q2085" s="1" t="str">
        <f ca="1">IF(D2085="AC","Logic4"&amp;"_"&amp;TEXT(C2085,"dd.mm.yyyy") &amp;"_"&amp; 1779009.43,"")</f>
        <v>Logic4_14.02.2020_1779009.43</v>
      </c>
      <c r="R2085" s="1" t="e">
        <f ca="1">IF(AND(Q2085&lt;&gt; "", COUNTIF(SAP!#REF!,Q2085)&gt;0),"Matched", "")</f>
        <v>#REF!</v>
      </c>
    </row>
    <row r="2086" spans="1:20">
      <c r="A2086" s="9">
        <v>11563327</v>
      </c>
      <c r="B2086" s="10">
        <v>43875</v>
      </c>
      <c r="C2086" s="10">
        <v>43875</v>
      </c>
      <c r="D2086" s="11" t="s">
        <v>10</v>
      </c>
      <c r="E2086" s="11">
        <v>0</v>
      </c>
      <c r="F2086" s="11">
        <v>0</v>
      </c>
      <c r="G2086" s="11">
        <v>440</v>
      </c>
      <c r="H2086" s="11">
        <v>560</v>
      </c>
      <c r="I2086" s="11" t="s">
        <v>11</v>
      </c>
      <c r="J2086" s="11" t="s">
        <v>12</v>
      </c>
      <c r="K2086" s="1" t="str">
        <f t="shared" si="108"/>
        <v/>
      </c>
      <c r="L2086" s="1" t="e">
        <f ca="1">IF(AND(K2086&lt;&gt; "", COUNTIF(SAP!#REF!,K2086)&gt;0),"Matched", "")</f>
        <v>#REF!</v>
      </c>
      <c r="M2086" s="1" t="str">
        <f t="shared" si="111"/>
        <v/>
      </c>
      <c r="N2086" s="1" t="e">
        <f ca="1">IF(AND(M2086&lt;&gt; "", COUNTIF(SAP!#REF!,M2086)&gt;0),"Matched", "")</f>
        <v>#REF!</v>
      </c>
      <c r="O2086" s="1" t="str">
        <f t="shared" si="112"/>
        <v/>
      </c>
      <c r="P2086" s="1" t="e">
        <f ca="1">IF(AND(O2086&lt;&gt; "", COUNTIF(SAP!#REF!,O2086)&gt;0),"Matched", "")</f>
        <v>#REF!</v>
      </c>
      <c r="Q2086" s="1" t="str">
        <f ca="1">IF(D2086="AC","Logic4"&amp;"_"&amp;TEXT(C2086,"dd.mm.yyyy") &amp;"_"&amp; 1779009.43,"")</f>
        <v>Logic4_14.02.2020_1779009.43</v>
      </c>
      <c r="R2086" s="1" t="e">
        <f ca="1">IF(AND(Q2086&lt;&gt; "", COUNTIF(SAP!#REF!,Q2086)&gt;0),"Matched", "")</f>
        <v>#REF!</v>
      </c>
    </row>
    <row r="2087" spans="1:20">
      <c r="A2087" s="13">
        <v>11563327</v>
      </c>
      <c r="B2087" s="14">
        <v>43875</v>
      </c>
      <c r="C2087" s="14">
        <v>43875</v>
      </c>
      <c r="D2087" s="15" t="s">
        <v>10</v>
      </c>
      <c r="E2087" s="15">
        <v>0</v>
      </c>
      <c r="F2087" s="15">
        <v>0</v>
      </c>
      <c r="G2087" s="15">
        <v>500</v>
      </c>
      <c r="H2087" s="15">
        <v>1060</v>
      </c>
      <c r="I2087" s="15" t="s">
        <v>11</v>
      </c>
      <c r="J2087" s="15" t="s">
        <v>12</v>
      </c>
      <c r="K2087" s="1" t="str">
        <f t="shared" si="108"/>
        <v/>
      </c>
      <c r="L2087" s="1" t="e">
        <f ca="1">IF(AND(K2087&lt;&gt; "", COUNTIF(SAP!#REF!,K2087)&gt;0),"Matched", "")</f>
        <v>#REF!</v>
      </c>
      <c r="M2087" s="1" t="str">
        <f t="shared" si="111"/>
        <v/>
      </c>
      <c r="N2087" s="1" t="e">
        <f ca="1">IF(AND(M2087&lt;&gt; "", COUNTIF(SAP!#REF!,M2087)&gt;0),"Matched", "")</f>
        <v>#REF!</v>
      </c>
      <c r="O2087" s="1" t="str">
        <f t="shared" si="112"/>
        <v/>
      </c>
      <c r="P2087" s="1" t="e">
        <f ca="1">IF(AND(O2087&lt;&gt; "", COUNTIF(SAP!#REF!,O2087)&gt;0),"Matched", "")</f>
        <v>#REF!</v>
      </c>
      <c r="Q2087" s="1" t="str">
        <f ca="1">IF(D2087="AC","Logic4"&amp;"_"&amp;TEXT(C2087,"dd.mm.yyyy") &amp;"_"&amp; 1779009.43,"")</f>
        <v>Logic4_14.02.2020_1779009.43</v>
      </c>
      <c r="R2087" s="1" t="e">
        <f ca="1">IF(AND(Q2087&lt;&gt; "", COUNTIF(SAP!#REF!,Q2087)&gt;0),"Matched", "")</f>
        <v>#REF!</v>
      </c>
    </row>
    <row r="2088" spans="1:20">
      <c r="A2088" s="9">
        <v>11563327</v>
      </c>
      <c r="B2088" s="10">
        <v>43875</v>
      </c>
      <c r="C2088" s="10">
        <v>43875</v>
      </c>
      <c r="D2088" s="11" t="s">
        <v>10</v>
      </c>
      <c r="E2088" s="11">
        <v>0</v>
      </c>
      <c r="F2088" s="11">
        <v>0</v>
      </c>
      <c r="G2088" s="11">
        <v>700</v>
      </c>
      <c r="H2088" s="11">
        <v>1760</v>
      </c>
      <c r="I2088" s="11" t="s">
        <v>11</v>
      </c>
      <c r="J2088" s="11" t="s">
        <v>12</v>
      </c>
      <c r="K2088" s="1" t="str">
        <f t="shared" si="108"/>
        <v/>
      </c>
      <c r="L2088" s="1" t="e">
        <f ca="1">IF(AND(K2088&lt;&gt; "", COUNTIF(SAP!#REF!,K2088)&gt;0),"Matched", "")</f>
        <v>#REF!</v>
      </c>
      <c r="M2088" s="1" t="str">
        <f t="shared" si="111"/>
        <v/>
      </c>
      <c r="N2088" s="1" t="e">
        <f ca="1">IF(AND(M2088&lt;&gt; "", COUNTIF(SAP!#REF!,M2088)&gt;0),"Matched", "")</f>
        <v>#REF!</v>
      </c>
      <c r="O2088" s="1" t="str">
        <f t="shared" si="112"/>
        <v/>
      </c>
      <c r="P2088" s="1" t="e">
        <f ca="1">IF(AND(O2088&lt;&gt; "", COUNTIF(SAP!#REF!,O2088)&gt;0),"Matched", "")</f>
        <v>#REF!</v>
      </c>
      <c r="Q2088" s="1" t="str">
        <f ca="1">IF(D2088="AC","Logic4"&amp;"_"&amp;TEXT(C2088,"dd.mm.yyyy") &amp;"_"&amp; 1779009.43,"")</f>
        <v>Logic4_14.02.2020_1779009.43</v>
      </c>
      <c r="R2088" s="1" t="e">
        <f ca="1">IF(AND(Q2088&lt;&gt; "", COUNTIF(SAP!#REF!,Q2088)&gt;0),"Matched", "")</f>
        <v>#REF!</v>
      </c>
    </row>
    <row r="2089" spans="1:20">
      <c r="A2089" s="13">
        <v>11563327</v>
      </c>
      <c r="B2089" s="14">
        <v>43875</v>
      </c>
      <c r="C2089" s="14">
        <v>43875</v>
      </c>
      <c r="D2089" s="15" t="s">
        <v>10</v>
      </c>
      <c r="E2089" s="15">
        <v>0</v>
      </c>
      <c r="F2089" s="15">
        <v>0</v>
      </c>
      <c r="G2089" s="15">
        <v>760</v>
      </c>
      <c r="H2089" s="15">
        <v>2520</v>
      </c>
      <c r="I2089" s="15" t="s">
        <v>11</v>
      </c>
      <c r="J2089" s="15" t="s">
        <v>12</v>
      </c>
      <c r="K2089" s="1" t="str">
        <f t="shared" si="108"/>
        <v/>
      </c>
      <c r="L2089" s="1" t="e">
        <f ca="1">IF(AND(K2089&lt;&gt; "", COUNTIF(SAP!#REF!,K2089)&gt;0),"Matched", "")</f>
        <v>#REF!</v>
      </c>
      <c r="M2089" s="1" t="str">
        <f t="shared" si="111"/>
        <v/>
      </c>
      <c r="N2089" s="1" t="e">
        <f ca="1">IF(AND(M2089&lt;&gt; "", COUNTIF(SAP!#REF!,M2089)&gt;0),"Matched", "")</f>
        <v>#REF!</v>
      </c>
      <c r="O2089" s="1" t="str">
        <f t="shared" si="112"/>
        <v/>
      </c>
      <c r="P2089" s="1" t="e">
        <f ca="1">IF(AND(O2089&lt;&gt; "", COUNTIF(SAP!#REF!,O2089)&gt;0),"Matched", "")</f>
        <v>#REF!</v>
      </c>
      <c r="Q2089" s="1" t="str">
        <f ca="1">IF(D2089="AC","Logic4"&amp;"_"&amp;TEXT(C2089,"dd.mm.yyyy") &amp;"_"&amp; 1779009.43,"")</f>
        <v>Logic4_14.02.2020_1779009.43</v>
      </c>
      <c r="R2089" s="1" t="e">
        <f ca="1">IF(AND(Q2089&lt;&gt; "", COUNTIF(SAP!#REF!,Q2089)&gt;0),"Matched", "")</f>
        <v>#REF!</v>
      </c>
    </row>
    <row r="2090" spans="1:20">
      <c r="A2090" s="9">
        <v>11563327</v>
      </c>
      <c r="B2090" s="10">
        <v>43875</v>
      </c>
      <c r="C2090" s="10">
        <v>43875</v>
      </c>
      <c r="D2090" s="11" t="s">
        <v>10</v>
      </c>
      <c r="E2090" s="11">
        <v>0</v>
      </c>
      <c r="F2090" s="11">
        <v>0</v>
      </c>
      <c r="G2090" s="11">
        <v>940</v>
      </c>
      <c r="H2090" s="11">
        <v>3460</v>
      </c>
      <c r="I2090" s="11" t="s">
        <v>11</v>
      </c>
      <c r="J2090" s="11" t="s">
        <v>12</v>
      </c>
      <c r="K2090" s="1" t="str">
        <f t="shared" si="108"/>
        <v/>
      </c>
      <c r="L2090" s="1" t="e">
        <f ca="1">IF(AND(K2090&lt;&gt; "", COUNTIF(SAP!#REF!,K2090)&gt;0),"Matched", "")</f>
        <v>#REF!</v>
      </c>
      <c r="M2090" s="1" t="str">
        <f t="shared" si="111"/>
        <v/>
      </c>
      <c r="N2090" s="1" t="e">
        <f ca="1">IF(AND(M2090&lt;&gt; "", COUNTIF(SAP!#REF!,M2090)&gt;0),"Matched", "")</f>
        <v>#REF!</v>
      </c>
      <c r="O2090" s="1" t="str">
        <f t="shared" si="112"/>
        <v/>
      </c>
      <c r="P2090" s="1" t="e">
        <f ca="1">IF(AND(O2090&lt;&gt; "", COUNTIF(SAP!#REF!,O2090)&gt;0),"Matched", "")</f>
        <v>#REF!</v>
      </c>
      <c r="Q2090" s="1" t="str">
        <f ca="1">IF(D2090="AC","Logic4"&amp;"_"&amp;TEXT(C2090,"dd.mm.yyyy") &amp;"_"&amp; 1779009.43,"")</f>
        <v>Logic4_14.02.2020_1779009.43</v>
      </c>
      <c r="R2090" s="1" t="e">
        <f ca="1">IF(AND(Q2090&lt;&gt; "", COUNTIF(SAP!#REF!,Q2090)&gt;0),"Matched", "")</f>
        <v>#REF!</v>
      </c>
    </row>
    <row r="2091" spans="1:20">
      <c r="A2091" s="13">
        <v>11563327</v>
      </c>
      <c r="B2091" s="14">
        <v>43875</v>
      </c>
      <c r="C2091" s="14">
        <v>43875</v>
      </c>
      <c r="D2091" s="15" t="s">
        <v>10</v>
      </c>
      <c r="E2091" s="15">
        <v>0</v>
      </c>
      <c r="F2091" s="15">
        <v>0</v>
      </c>
      <c r="G2091" s="15">
        <v>970</v>
      </c>
      <c r="H2091" s="15">
        <v>4430</v>
      </c>
      <c r="I2091" s="15" t="s">
        <v>11</v>
      </c>
      <c r="J2091" s="15" t="s">
        <v>12</v>
      </c>
      <c r="K2091" s="1" t="str">
        <f t="shared" si="108"/>
        <v/>
      </c>
      <c r="L2091" s="1" t="e">
        <f ca="1">IF(AND(K2091&lt;&gt; "", COUNTIF(SAP!#REF!,K2091)&gt;0),"Matched", "")</f>
        <v>#REF!</v>
      </c>
      <c r="M2091" s="1" t="str">
        <f t="shared" si="111"/>
        <v/>
      </c>
      <c r="N2091" s="1" t="e">
        <f ca="1">IF(AND(M2091&lt;&gt; "", COUNTIF(SAP!#REF!,M2091)&gt;0),"Matched", "")</f>
        <v>#REF!</v>
      </c>
      <c r="O2091" s="1" t="str">
        <f t="shared" si="112"/>
        <v/>
      </c>
      <c r="P2091" s="1" t="e">
        <f ca="1">IF(AND(O2091&lt;&gt; "", COUNTIF(SAP!#REF!,O2091)&gt;0),"Matched", "")</f>
        <v>#REF!</v>
      </c>
      <c r="Q2091" s="1" t="str">
        <f ca="1">IF(D2091="AC","Logic4"&amp;"_"&amp;TEXT(C2091,"dd.mm.yyyy") &amp;"_"&amp; 1779009.43,"")</f>
        <v>Logic4_14.02.2020_1779009.43</v>
      </c>
      <c r="R2091" s="1" t="e">
        <f ca="1">IF(AND(Q2091&lt;&gt; "", COUNTIF(SAP!#REF!,Q2091)&gt;0),"Matched", "")</f>
        <v>#REF!</v>
      </c>
    </row>
    <row r="2092" spans="1:20">
      <c r="A2092" s="9">
        <v>11563327</v>
      </c>
      <c r="B2092" s="10">
        <v>43875</v>
      </c>
      <c r="C2092" s="10">
        <v>43875</v>
      </c>
      <c r="D2092" s="11" t="s">
        <v>10</v>
      </c>
      <c r="E2092" s="11">
        <v>0</v>
      </c>
      <c r="F2092" s="11">
        <v>0</v>
      </c>
      <c r="G2092" s="11">
        <v>1000</v>
      </c>
      <c r="H2092" s="11">
        <v>5430</v>
      </c>
      <c r="I2092" s="11" t="s">
        <v>11</v>
      </c>
      <c r="J2092" s="11" t="s">
        <v>12</v>
      </c>
      <c r="K2092" s="1" t="str">
        <f t="shared" si="108"/>
        <v/>
      </c>
      <c r="L2092" s="1" t="e">
        <f ca="1">IF(AND(K2092&lt;&gt; "", COUNTIF(SAP!#REF!,K2092)&gt;0),"Matched", "")</f>
        <v>#REF!</v>
      </c>
      <c r="M2092" s="1" t="str">
        <f t="shared" si="111"/>
        <v/>
      </c>
      <c r="N2092" s="1" t="e">
        <f ca="1">IF(AND(M2092&lt;&gt; "", COUNTIF(SAP!#REF!,M2092)&gt;0),"Matched", "")</f>
        <v>#REF!</v>
      </c>
      <c r="O2092" s="1" t="str">
        <f t="shared" si="112"/>
        <v/>
      </c>
      <c r="P2092" s="1" t="e">
        <f ca="1">IF(AND(O2092&lt;&gt; "", COUNTIF(SAP!#REF!,O2092)&gt;0),"Matched", "")</f>
        <v>#REF!</v>
      </c>
      <c r="Q2092" s="1" t="str">
        <f ca="1">IF(D2092="AC","Logic4"&amp;"_"&amp;TEXT(C2092,"dd.mm.yyyy") &amp;"_"&amp; 1779009.43,"")</f>
        <v>Logic4_14.02.2020_1779009.43</v>
      </c>
      <c r="R2092" s="1" t="e">
        <f ca="1">IF(AND(Q2092&lt;&gt; "", COUNTIF(SAP!#REF!,Q2092)&gt;0),"Matched", "")</f>
        <v>#REF!</v>
      </c>
    </row>
    <row r="2093" spans="1:20">
      <c r="A2093" s="13">
        <v>11563327</v>
      </c>
      <c r="B2093" s="14">
        <v>43875</v>
      </c>
      <c r="C2093" s="14">
        <v>43875</v>
      </c>
      <c r="D2093" s="15" t="s">
        <v>10</v>
      </c>
      <c r="E2093" s="15">
        <v>0</v>
      </c>
      <c r="F2093" s="15">
        <v>0</v>
      </c>
      <c r="G2093" s="15">
        <v>1164.8</v>
      </c>
      <c r="H2093" s="15">
        <v>6594.8</v>
      </c>
      <c r="I2093" s="15" t="s">
        <v>11</v>
      </c>
      <c r="J2093" s="15" t="s">
        <v>12</v>
      </c>
      <c r="K2093" s="1" t="str">
        <f t="shared" si="108"/>
        <v/>
      </c>
      <c r="L2093" s="1" t="e">
        <f ca="1">IF(AND(K2093&lt;&gt; "", COUNTIF(SAP!#REF!,K2093)&gt;0),"Matched", "")</f>
        <v>#REF!</v>
      </c>
      <c r="M2093" s="1" t="str">
        <f t="shared" si="111"/>
        <v/>
      </c>
      <c r="N2093" s="1" t="e">
        <f ca="1">IF(AND(M2093&lt;&gt; "", COUNTIF(SAP!#REF!,M2093)&gt;0),"Matched", "")</f>
        <v>#REF!</v>
      </c>
      <c r="O2093" s="1" t="str">
        <f t="shared" si="112"/>
        <v/>
      </c>
      <c r="P2093" s="1" t="e">
        <f ca="1">IF(AND(O2093&lt;&gt; "", COUNTIF(SAP!#REF!,O2093)&gt;0),"Matched", "")</f>
        <v>#REF!</v>
      </c>
      <c r="Q2093" s="1" t="str">
        <f ca="1">IF(D2093="AC","Logic4"&amp;"_"&amp;TEXT(C2093,"dd.mm.yyyy") &amp;"_"&amp; 1779009.43,"")</f>
        <v>Logic4_14.02.2020_1779009.43</v>
      </c>
      <c r="R2093" s="1" t="e">
        <f ca="1">IF(AND(Q2093&lt;&gt; "", COUNTIF(SAP!#REF!,Q2093)&gt;0),"Matched", "")</f>
        <v>#REF!</v>
      </c>
    </row>
    <row r="2094" spans="1:20">
      <c r="A2094" s="9">
        <v>11563327</v>
      </c>
      <c r="B2094" s="10">
        <v>43875</v>
      </c>
      <c r="C2094" s="10">
        <v>43875</v>
      </c>
      <c r="D2094" s="11" t="s">
        <v>10</v>
      </c>
      <c r="E2094" s="11">
        <v>0</v>
      </c>
      <c r="F2094" s="11">
        <v>0</v>
      </c>
      <c r="G2094" s="11">
        <v>1206.5</v>
      </c>
      <c r="H2094" s="11">
        <v>7801.3</v>
      </c>
      <c r="I2094" s="11" t="s">
        <v>11</v>
      </c>
      <c r="J2094" s="11" t="s">
        <v>12</v>
      </c>
      <c r="K2094" s="1" t="str">
        <f t="shared" si="108"/>
        <v/>
      </c>
      <c r="L2094" s="1" t="e">
        <f ca="1">IF(AND(K2094&lt;&gt; "", COUNTIF(SAP!#REF!,K2094)&gt;0),"Matched", "")</f>
        <v>#REF!</v>
      </c>
      <c r="M2094" s="1" t="str">
        <f t="shared" si="111"/>
        <v/>
      </c>
      <c r="N2094" s="1" t="e">
        <f ca="1">IF(AND(M2094&lt;&gt; "", COUNTIF(SAP!#REF!,M2094)&gt;0),"Matched", "")</f>
        <v>#REF!</v>
      </c>
      <c r="O2094" s="1" t="str">
        <f t="shared" si="112"/>
        <v/>
      </c>
      <c r="P2094" s="1" t="e">
        <f ca="1">IF(AND(O2094&lt;&gt; "", COUNTIF(SAP!#REF!,O2094)&gt;0),"Matched", "")</f>
        <v>#REF!</v>
      </c>
      <c r="Q2094" s="1" t="str">
        <f ca="1">IF(D2094="AC","Logic4"&amp;"_"&amp;TEXT(C2094,"dd.mm.yyyy") &amp;"_"&amp; 1779009.43,"")</f>
        <v>Logic4_14.02.2020_1779009.43</v>
      </c>
      <c r="R2094" s="1" t="e">
        <f ca="1">IF(AND(Q2094&lt;&gt; "", COUNTIF(SAP!#REF!,Q2094)&gt;0),"Matched", "")</f>
        <v>#REF!</v>
      </c>
    </row>
    <row r="2095" spans="1:20">
      <c r="A2095" s="13">
        <v>11563327</v>
      </c>
      <c r="B2095" s="14">
        <v>43875</v>
      </c>
      <c r="C2095" s="14">
        <v>43875</v>
      </c>
      <c r="D2095" s="15" t="s">
        <v>10</v>
      </c>
      <c r="E2095" s="15">
        <v>0</v>
      </c>
      <c r="F2095" s="15">
        <v>0</v>
      </c>
      <c r="G2095" s="15">
        <v>1297.5999999999999</v>
      </c>
      <c r="H2095" s="15">
        <v>9098.9</v>
      </c>
      <c r="I2095" s="15" t="s">
        <v>11</v>
      </c>
      <c r="J2095" s="15" t="s">
        <v>12</v>
      </c>
      <c r="K2095" s="1" t="str">
        <f t="shared" si="108"/>
        <v/>
      </c>
      <c r="L2095" s="1" t="e">
        <f ca="1">IF(AND(K2095&lt;&gt; "", COUNTIF(SAP!#REF!,K2095)&gt;0),"Matched", "")</f>
        <v>#REF!</v>
      </c>
      <c r="M2095" s="1" t="str">
        <f t="shared" si="111"/>
        <v/>
      </c>
      <c r="N2095" s="1" t="e">
        <f ca="1">IF(AND(M2095&lt;&gt; "", COUNTIF(SAP!#REF!,M2095)&gt;0),"Matched", "")</f>
        <v>#REF!</v>
      </c>
      <c r="O2095" s="1" t="str">
        <f t="shared" si="112"/>
        <v/>
      </c>
      <c r="P2095" s="1" t="e">
        <f ca="1">IF(AND(O2095&lt;&gt; "", COUNTIF(SAP!#REF!,O2095)&gt;0),"Matched", "")</f>
        <v>#REF!</v>
      </c>
      <c r="Q2095" s="1" t="str">
        <f ca="1">IF(D2095="AC","Logic4"&amp;"_"&amp;TEXT(C2095,"dd.mm.yyyy") &amp;"_"&amp; 1779009.43,"")</f>
        <v>Logic4_14.02.2020_1779009.43</v>
      </c>
      <c r="R2095" s="1" t="e">
        <f ca="1">IF(AND(Q2095&lt;&gt; "", COUNTIF(SAP!#REF!,Q2095)&gt;0),"Matched", "")</f>
        <v>#REF!</v>
      </c>
    </row>
    <row r="2096" spans="1:20">
      <c r="A2096" s="9">
        <v>11563327</v>
      </c>
      <c r="B2096" s="10">
        <v>43875</v>
      </c>
      <c r="C2096" s="10">
        <v>43875</v>
      </c>
      <c r="D2096" s="11" t="s">
        <v>10</v>
      </c>
      <c r="E2096" s="11">
        <v>0</v>
      </c>
      <c r="F2096" s="11">
        <v>0</v>
      </c>
      <c r="G2096" s="11">
        <v>1490.1</v>
      </c>
      <c r="H2096" s="11">
        <v>10589</v>
      </c>
      <c r="I2096" s="11" t="s">
        <v>11</v>
      </c>
      <c r="J2096" s="11" t="s">
        <v>12</v>
      </c>
      <c r="K2096" s="1" t="str">
        <f t="shared" si="108"/>
        <v/>
      </c>
      <c r="L2096" s="1" t="e">
        <f ca="1">IF(AND(K2096&lt;&gt; "", COUNTIF(SAP!#REF!,K2096)&gt;0),"Matched", "")</f>
        <v>#REF!</v>
      </c>
      <c r="M2096" s="1" t="str">
        <f t="shared" si="111"/>
        <v/>
      </c>
      <c r="N2096" s="1" t="e">
        <f ca="1">IF(AND(M2096&lt;&gt; "", COUNTIF(SAP!#REF!,M2096)&gt;0),"Matched", "")</f>
        <v>#REF!</v>
      </c>
      <c r="O2096" s="1" t="str">
        <f t="shared" si="112"/>
        <v/>
      </c>
      <c r="P2096" s="1" t="e">
        <f ca="1">IF(AND(O2096&lt;&gt; "", COUNTIF(SAP!#REF!,O2096)&gt;0),"Matched", "")</f>
        <v>#REF!</v>
      </c>
      <c r="Q2096" s="1" t="str">
        <f ca="1">IF(D2096="AC","Logic4"&amp;"_"&amp;TEXT(C2096,"dd.mm.yyyy") &amp;"_"&amp; 1779009.43,"")</f>
        <v>Logic4_14.02.2020_1779009.43</v>
      </c>
      <c r="R2096" s="1" t="e">
        <f ca="1">IF(AND(Q2096&lt;&gt; "", COUNTIF(SAP!#REF!,Q2096)&gt;0),"Matched", "")</f>
        <v>#REF!</v>
      </c>
    </row>
    <row r="2097" spans="1:18">
      <c r="A2097" s="13">
        <v>11563327</v>
      </c>
      <c r="B2097" s="14">
        <v>43875</v>
      </c>
      <c r="C2097" s="14">
        <v>43875</v>
      </c>
      <c r="D2097" s="15" t="s">
        <v>10</v>
      </c>
      <c r="E2097" s="15">
        <v>0</v>
      </c>
      <c r="F2097" s="15">
        <v>0</v>
      </c>
      <c r="G2097" s="15">
        <v>1500</v>
      </c>
      <c r="H2097" s="15">
        <v>12089</v>
      </c>
      <c r="I2097" s="15" t="s">
        <v>11</v>
      </c>
      <c r="J2097" s="15" t="s">
        <v>12</v>
      </c>
      <c r="K2097" s="1" t="str">
        <f t="shared" si="108"/>
        <v/>
      </c>
      <c r="L2097" s="1" t="e">
        <f ca="1">IF(AND(K2097&lt;&gt; "", COUNTIF(SAP!#REF!,K2097)&gt;0),"Matched", "")</f>
        <v>#REF!</v>
      </c>
      <c r="M2097" s="1" t="str">
        <f t="shared" si="111"/>
        <v/>
      </c>
      <c r="N2097" s="1" t="e">
        <f ca="1">IF(AND(M2097&lt;&gt; "", COUNTIF(SAP!#REF!,M2097)&gt;0),"Matched", "")</f>
        <v>#REF!</v>
      </c>
      <c r="O2097" s="1" t="str">
        <f t="shared" si="112"/>
        <v/>
      </c>
      <c r="P2097" s="1" t="e">
        <f ca="1">IF(AND(O2097&lt;&gt; "", COUNTIF(SAP!#REF!,O2097)&gt;0),"Matched", "")</f>
        <v>#REF!</v>
      </c>
      <c r="Q2097" s="1" t="str">
        <f ca="1">IF(D2097="AC","Logic4"&amp;"_"&amp;TEXT(C2097,"dd.mm.yyyy") &amp;"_"&amp; 1779009.43,"")</f>
        <v>Logic4_14.02.2020_1779009.43</v>
      </c>
      <c r="R2097" s="1" t="e">
        <f ca="1">IF(AND(Q2097&lt;&gt; "", COUNTIF(SAP!#REF!,Q2097)&gt;0),"Matched", "")</f>
        <v>#REF!</v>
      </c>
    </row>
    <row r="2098" spans="1:18">
      <c r="A2098" s="9">
        <v>11563327</v>
      </c>
      <c r="B2098" s="10">
        <v>43875</v>
      </c>
      <c r="C2098" s="10">
        <v>43875</v>
      </c>
      <c r="D2098" s="11" t="s">
        <v>10</v>
      </c>
      <c r="E2098" s="11">
        <v>0</v>
      </c>
      <c r="F2098" s="11">
        <v>0</v>
      </c>
      <c r="G2098" s="11">
        <v>1500</v>
      </c>
      <c r="H2098" s="11">
        <v>13589</v>
      </c>
      <c r="I2098" s="11" t="s">
        <v>11</v>
      </c>
      <c r="J2098" s="11" t="s">
        <v>12</v>
      </c>
      <c r="K2098" s="1" t="str">
        <f t="shared" si="108"/>
        <v/>
      </c>
      <c r="L2098" s="1" t="e">
        <f ca="1">IF(AND(K2098&lt;&gt; "", COUNTIF(SAP!#REF!,K2098)&gt;0),"Matched", "")</f>
        <v>#REF!</v>
      </c>
      <c r="M2098" s="1" t="str">
        <f t="shared" si="111"/>
        <v/>
      </c>
      <c r="N2098" s="1" t="e">
        <f ca="1">IF(AND(M2098&lt;&gt; "", COUNTIF(SAP!#REF!,M2098)&gt;0),"Matched", "")</f>
        <v>#REF!</v>
      </c>
      <c r="O2098" s="1" t="str">
        <f t="shared" si="112"/>
        <v/>
      </c>
      <c r="P2098" s="1" t="e">
        <f ca="1">IF(AND(O2098&lt;&gt; "", COUNTIF(SAP!#REF!,O2098)&gt;0),"Matched", "")</f>
        <v>#REF!</v>
      </c>
      <c r="Q2098" s="1" t="str">
        <f ca="1">IF(D2098="AC","Logic4"&amp;"_"&amp;TEXT(C2098,"dd.mm.yyyy") &amp;"_"&amp; 1779009.43,"")</f>
        <v>Logic4_14.02.2020_1779009.43</v>
      </c>
      <c r="R2098" s="1" t="e">
        <f ca="1">IF(AND(Q2098&lt;&gt; "", COUNTIF(SAP!#REF!,Q2098)&gt;0),"Matched", "")</f>
        <v>#REF!</v>
      </c>
    </row>
    <row r="2099" spans="1:18">
      <c r="A2099" s="13">
        <v>11563327</v>
      </c>
      <c r="B2099" s="14">
        <v>43875</v>
      </c>
      <c r="C2099" s="14">
        <v>43875</v>
      </c>
      <c r="D2099" s="15" t="s">
        <v>10</v>
      </c>
      <c r="E2099" s="15">
        <v>0</v>
      </c>
      <c r="F2099" s="15">
        <v>0</v>
      </c>
      <c r="G2099" s="15">
        <v>1544.4</v>
      </c>
      <c r="H2099" s="15">
        <v>15133.4</v>
      </c>
      <c r="I2099" s="15" t="s">
        <v>11</v>
      </c>
      <c r="J2099" s="15" t="s">
        <v>12</v>
      </c>
      <c r="K2099" s="1" t="str">
        <f t="shared" si="108"/>
        <v/>
      </c>
      <c r="L2099" s="1" t="e">
        <f ca="1">IF(AND(K2099&lt;&gt; "", COUNTIF(SAP!#REF!,K2099)&gt;0),"Matched", "")</f>
        <v>#REF!</v>
      </c>
      <c r="M2099" s="1" t="str">
        <f t="shared" si="111"/>
        <v/>
      </c>
      <c r="N2099" s="1" t="e">
        <f ca="1">IF(AND(M2099&lt;&gt; "", COUNTIF(SAP!#REF!,M2099)&gt;0),"Matched", "")</f>
        <v>#REF!</v>
      </c>
      <c r="O2099" s="1" t="str">
        <f t="shared" si="112"/>
        <v/>
      </c>
      <c r="P2099" s="1" t="e">
        <f ca="1">IF(AND(O2099&lt;&gt; "", COUNTIF(SAP!#REF!,O2099)&gt;0),"Matched", "")</f>
        <v>#REF!</v>
      </c>
      <c r="Q2099" s="1" t="str">
        <f ca="1">IF(D2099="AC","Logic4"&amp;"_"&amp;TEXT(C2099,"dd.mm.yyyy") &amp;"_"&amp; 1779009.43,"")</f>
        <v>Logic4_14.02.2020_1779009.43</v>
      </c>
      <c r="R2099" s="1" t="e">
        <f ca="1">IF(AND(Q2099&lt;&gt; "", COUNTIF(SAP!#REF!,Q2099)&gt;0),"Matched", "")</f>
        <v>#REF!</v>
      </c>
    </row>
    <row r="2100" spans="1:18">
      <c r="A2100" s="9">
        <v>11563327</v>
      </c>
      <c r="B2100" s="10">
        <v>43875</v>
      </c>
      <c r="C2100" s="10">
        <v>43875</v>
      </c>
      <c r="D2100" s="11" t="s">
        <v>10</v>
      </c>
      <c r="E2100" s="11">
        <v>0</v>
      </c>
      <c r="F2100" s="11">
        <v>0</v>
      </c>
      <c r="G2100" s="11">
        <v>1600</v>
      </c>
      <c r="H2100" s="11">
        <v>16733.400000000001</v>
      </c>
      <c r="I2100" s="11" t="s">
        <v>11</v>
      </c>
      <c r="J2100" s="11" t="s">
        <v>12</v>
      </c>
      <c r="K2100" s="1" t="str">
        <f t="shared" si="108"/>
        <v/>
      </c>
      <c r="L2100" s="1" t="e">
        <f ca="1">IF(AND(K2100&lt;&gt; "", COUNTIF(SAP!#REF!,K2100)&gt;0),"Matched", "")</f>
        <v>#REF!</v>
      </c>
      <c r="M2100" s="1" t="str">
        <f t="shared" si="111"/>
        <v/>
      </c>
      <c r="N2100" s="1" t="e">
        <f ca="1">IF(AND(M2100&lt;&gt; "", COUNTIF(SAP!#REF!,M2100)&gt;0),"Matched", "")</f>
        <v>#REF!</v>
      </c>
      <c r="O2100" s="1" t="str">
        <f t="shared" si="112"/>
        <v/>
      </c>
      <c r="P2100" s="1" t="e">
        <f ca="1">IF(AND(O2100&lt;&gt; "", COUNTIF(SAP!#REF!,O2100)&gt;0),"Matched", "")</f>
        <v>#REF!</v>
      </c>
      <c r="Q2100" s="1" t="str">
        <f ca="1">IF(D2100="AC","Logic4"&amp;"_"&amp;TEXT(C2100,"dd.mm.yyyy") &amp;"_"&amp; 1779009.43,"")</f>
        <v>Logic4_14.02.2020_1779009.43</v>
      </c>
      <c r="R2100" s="1" t="e">
        <f ca="1">IF(AND(Q2100&lt;&gt; "", COUNTIF(SAP!#REF!,Q2100)&gt;0),"Matched", "")</f>
        <v>#REF!</v>
      </c>
    </row>
    <row r="2101" spans="1:18">
      <c r="A2101" s="13">
        <v>11563327</v>
      </c>
      <c r="B2101" s="14">
        <v>43875</v>
      </c>
      <c r="C2101" s="14">
        <v>43875</v>
      </c>
      <c r="D2101" s="15" t="s">
        <v>10</v>
      </c>
      <c r="E2101" s="15">
        <v>0</v>
      </c>
      <c r="F2101" s="15">
        <v>0</v>
      </c>
      <c r="G2101" s="15">
        <v>1623.8</v>
      </c>
      <c r="H2101" s="15">
        <v>18357.2</v>
      </c>
      <c r="I2101" s="15" t="s">
        <v>11</v>
      </c>
      <c r="J2101" s="15" t="s">
        <v>12</v>
      </c>
      <c r="K2101" s="1" t="str">
        <f t="shared" si="108"/>
        <v/>
      </c>
      <c r="L2101" s="1" t="e">
        <f ca="1">IF(AND(K2101&lt;&gt; "", COUNTIF(SAP!#REF!,K2101)&gt;0),"Matched", "")</f>
        <v>#REF!</v>
      </c>
      <c r="M2101" s="1" t="str">
        <f t="shared" si="111"/>
        <v/>
      </c>
      <c r="N2101" s="1" t="e">
        <f ca="1">IF(AND(M2101&lt;&gt; "", COUNTIF(SAP!#REF!,M2101)&gt;0),"Matched", "")</f>
        <v>#REF!</v>
      </c>
      <c r="O2101" s="1" t="str">
        <f t="shared" si="112"/>
        <v/>
      </c>
      <c r="P2101" s="1" t="e">
        <f ca="1">IF(AND(O2101&lt;&gt; "", COUNTIF(SAP!#REF!,O2101)&gt;0),"Matched", "")</f>
        <v>#REF!</v>
      </c>
      <c r="Q2101" s="1" t="str">
        <f ca="1">IF(D2101="AC","Logic4"&amp;"_"&amp;TEXT(C2101,"dd.mm.yyyy") &amp;"_"&amp; 1779009.43,"")</f>
        <v>Logic4_14.02.2020_1779009.43</v>
      </c>
      <c r="R2101" s="1" t="e">
        <f ca="1">IF(AND(Q2101&lt;&gt; "", COUNTIF(SAP!#REF!,Q2101)&gt;0),"Matched", "")</f>
        <v>#REF!</v>
      </c>
    </row>
    <row r="2102" spans="1:18">
      <c r="A2102" s="9">
        <v>11563327</v>
      </c>
      <c r="B2102" s="10">
        <v>43875</v>
      </c>
      <c r="C2102" s="10">
        <v>43875</v>
      </c>
      <c r="D2102" s="11" t="s">
        <v>10</v>
      </c>
      <c r="E2102" s="11">
        <v>0</v>
      </c>
      <c r="F2102" s="11">
        <v>0</v>
      </c>
      <c r="G2102" s="11">
        <v>1710</v>
      </c>
      <c r="H2102" s="11">
        <v>20067.2</v>
      </c>
      <c r="I2102" s="11" t="s">
        <v>11</v>
      </c>
      <c r="J2102" s="11" t="s">
        <v>12</v>
      </c>
      <c r="K2102" s="1" t="str">
        <f t="shared" si="108"/>
        <v/>
      </c>
      <c r="L2102" s="1" t="e">
        <f ca="1">IF(AND(K2102&lt;&gt; "", COUNTIF(SAP!#REF!,K2102)&gt;0),"Matched", "")</f>
        <v>#REF!</v>
      </c>
      <c r="M2102" s="1" t="str">
        <f t="shared" si="111"/>
        <v/>
      </c>
      <c r="N2102" s="1" t="e">
        <f ca="1">IF(AND(M2102&lt;&gt; "", COUNTIF(SAP!#REF!,M2102)&gt;0),"Matched", "")</f>
        <v>#REF!</v>
      </c>
      <c r="O2102" s="1" t="str">
        <f t="shared" si="112"/>
        <v/>
      </c>
      <c r="P2102" s="1" t="e">
        <f ca="1">IF(AND(O2102&lt;&gt; "", COUNTIF(SAP!#REF!,O2102)&gt;0),"Matched", "")</f>
        <v>#REF!</v>
      </c>
      <c r="Q2102" s="1" t="str">
        <f ca="1">IF(D2102="AC","Logic4"&amp;"_"&amp;TEXT(C2102,"dd.mm.yyyy") &amp;"_"&amp; 1779009.43,"")</f>
        <v>Logic4_14.02.2020_1779009.43</v>
      </c>
      <c r="R2102" s="1" t="e">
        <f ca="1">IF(AND(Q2102&lt;&gt; "", COUNTIF(SAP!#REF!,Q2102)&gt;0),"Matched", "")</f>
        <v>#REF!</v>
      </c>
    </row>
    <row r="2103" spans="1:18">
      <c r="A2103" s="13">
        <v>11563327</v>
      </c>
      <c r="B2103" s="14">
        <v>43875</v>
      </c>
      <c r="C2103" s="14">
        <v>43875</v>
      </c>
      <c r="D2103" s="15" t="s">
        <v>10</v>
      </c>
      <c r="E2103" s="15">
        <v>0</v>
      </c>
      <c r="F2103" s="15">
        <v>0</v>
      </c>
      <c r="G2103" s="15">
        <v>1770</v>
      </c>
      <c r="H2103" s="15">
        <v>21837.200000000001</v>
      </c>
      <c r="I2103" s="15" t="s">
        <v>11</v>
      </c>
      <c r="J2103" s="15" t="s">
        <v>12</v>
      </c>
      <c r="K2103" s="1" t="str">
        <f t="shared" si="108"/>
        <v/>
      </c>
      <c r="L2103" s="1" t="e">
        <f ca="1">IF(AND(K2103&lt;&gt; "", COUNTIF(SAP!#REF!,K2103)&gt;0),"Matched", "")</f>
        <v>#REF!</v>
      </c>
      <c r="M2103" s="1" t="str">
        <f t="shared" si="111"/>
        <v/>
      </c>
      <c r="N2103" s="1" t="e">
        <f ca="1">IF(AND(M2103&lt;&gt; "", COUNTIF(SAP!#REF!,M2103)&gt;0),"Matched", "")</f>
        <v>#REF!</v>
      </c>
      <c r="O2103" s="1" t="str">
        <f t="shared" si="112"/>
        <v/>
      </c>
      <c r="P2103" s="1" t="e">
        <f ca="1">IF(AND(O2103&lt;&gt; "", COUNTIF(SAP!#REF!,O2103)&gt;0),"Matched", "")</f>
        <v>#REF!</v>
      </c>
      <c r="Q2103" s="1" t="str">
        <f ca="1">IF(D2103="AC","Logic4"&amp;"_"&amp;TEXT(C2103,"dd.mm.yyyy") &amp;"_"&amp; 1779009.43,"")</f>
        <v>Logic4_14.02.2020_1779009.43</v>
      </c>
      <c r="R2103" s="1" t="e">
        <f ca="1">IF(AND(Q2103&lt;&gt; "", COUNTIF(SAP!#REF!,Q2103)&gt;0),"Matched", "")</f>
        <v>#REF!</v>
      </c>
    </row>
    <row r="2104" spans="1:18">
      <c r="A2104" s="9">
        <v>11563327</v>
      </c>
      <c r="B2104" s="10">
        <v>43875</v>
      </c>
      <c r="C2104" s="10">
        <v>43875</v>
      </c>
      <c r="D2104" s="11" t="s">
        <v>10</v>
      </c>
      <c r="E2104" s="11">
        <v>0</v>
      </c>
      <c r="F2104" s="11">
        <v>0</v>
      </c>
      <c r="G2104" s="11">
        <v>1792.19</v>
      </c>
      <c r="H2104" s="11">
        <v>23629.39</v>
      </c>
      <c r="I2104" s="11" t="s">
        <v>11</v>
      </c>
      <c r="J2104" s="11" t="s">
        <v>12</v>
      </c>
      <c r="K2104" s="1" t="str">
        <f t="shared" si="108"/>
        <v/>
      </c>
      <c r="L2104" s="1" t="e">
        <f ca="1">IF(AND(K2104&lt;&gt; "", COUNTIF(SAP!#REF!,K2104)&gt;0),"Matched", "")</f>
        <v>#REF!</v>
      </c>
      <c r="M2104" s="1" t="str">
        <f t="shared" si="111"/>
        <v/>
      </c>
      <c r="N2104" s="1" t="e">
        <f ca="1">IF(AND(M2104&lt;&gt; "", COUNTIF(SAP!#REF!,M2104)&gt;0),"Matched", "")</f>
        <v>#REF!</v>
      </c>
      <c r="O2104" s="1" t="str">
        <f t="shared" si="112"/>
        <v/>
      </c>
      <c r="P2104" s="1" t="e">
        <f ca="1">IF(AND(O2104&lt;&gt; "", COUNTIF(SAP!#REF!,O2104)&gt;0),"Matched", "")</f>
        <v>#REF!</v>
      </c>
      <c r="Q2104" s="1" t="str">
        <f ca="1">IF(D2104="AC","Logic4"&amp;"_"&amp;TEXT(C2104,"dd.mm.yyyy") &amp;"_"&amp; 1779009.43,"")</f>
        <v>Logic4_14.02.2020_1779009.43</v>
      </c>
      <c r="R2104" s="1" t="e">
        <f ca="1">IF(AND(Q2104&lt;&gt; "", COUNTIF(SAP!#REF!,Q2104)&gt;0),"Matched", "")</f>
        <v>#REF!</v>
      </c>
    </row>
    <row r="2105" spans="1:18">
      <c r="A2105" s="13">
        <v>11563327</v>
      </c>
      <c r="B2105" s="14">
        <v>43875</v>
      </c>
      <c r="C2105" s="14">
        <v>43875</v>
      </c>
      <c r="D2105" s="15" t="s">
        <v>10</v>
      </c>
      <c r="E2105" s="15">
        <v>0</v>
      </c>
      <c r="F2105" s="15">
        <v>0</v>
      </c>
      <c r="G2105" s="15">
        <v>1800</v>
      </c>
      <c r="H2105" s="15">
        <v>25429.39</v>
      </c>
      <c r="I2105" s="15" t="s">
        <v>11</v>
      </c>
      <c r="J2105" s="15" t="s">
        <v>12</v>
      </c>
      <c r="K2105" s="1" t="str">
        <f t="shared" si="108"/>
        <v/>
      </c>
      <c r="L2105" s="1" t="e">
        <f ca="1">IF(AND(K2105&lt;&gt; "", COUNTIF(SAP!#REF!,K2105)&gt;0),"Matched", "")</f>
        <v>#REF!</v>
      </c>
      <c r="M2105" s="1" t="str">
        <f t="shared" si="111"/>
        <v/>
      </c>
      <c r="N2105" s="1" t="e">
        <f ca="1">IF(AND(M2105&lt;&gt; "", COUNTIF(SAP!#REF!,M2105)&gt;0),"Matched", "")</f>
        <v>#REF!</v>
      </c>
      <c r="O2105" s="1" t="str">
        <f t="shared" si="112"/>
        <v/>
      </c>
      <c r="P2105" s="1" t="e">
        <f ca="1">IF(AND(O2105&lt;&gt; "", COUNTIF(SAP!#REF!,O2105)&gt;0),"Matched", "")</f>
        <v>#REF!</v>
      </c>
      <c r="Q2105" s="1" t="str">
        <f ca="1">IF(D2105="AC","Logic4"&amp;"_"&amp;TEXT(C2105,"dd.mm.yyyy") &amp;"_"&amp; 1779009.43,"")</f>
        <v>Logic4_14.02.2020_1779009.43</v>
      </c>
      <c r="R2105" s="1" t="e">
        <f ca="1">IF(AND(Q2105&lt;&gt; "", COUNTIF(SAP!#REF!,Q2105)&gt;0),"Matched", "")</f>
        <v>#REF!</v>
      </c>
    </row>
    <row r="2106" spans="1:18">
      <c r="A2106" s="9">
        <v>11563327</v>
      </c>
      <c r="B2106" s="10">
        <v>43875</v>
      </c>
      <c r="C2106" s="10">
        <v>43875</v>
      </c>
      <c r="D2106" s="11" t="s">
        <v>10</v>
      </c>
      <c r="E2106" s="11">
        <v>0</v>
      </c>
      <c r="F2106" s="11">
        <v>0</v>
      </c>
      <c r="G2106" s="11">
        <v>1860</v>
      </c>
      <c r="H2106" s="11">
        <v>27289.39</v>
      </c>
      <c r="I2106" s="11" t="s">
        <v>11</v>
      </c>
      <c r="J2106" s="11" t="s">
        <v>12</v>
      </c>
      <c r="K2106" s="1" t="str">
        <f t="shared" si="108"/>
        <v/>
      </c>
      <c r="L2106" s="1" t="e">
        <f ca="1">IF(AND(K2106&lt;&gt; "", COUNTIF(SAP!#REF!,K2106)&gt;0),"Matched", "")</f>
        <v>#REF!</v>
      </c>
      <c r="M2106" s="1" t="str">
        <f t="shared" si="111"/>
        <v/>
      </c>
      <c r="N2106" s="1" t="e">
        <f ca="1">IF(AND(M2106&lt;&gt; "", COUNTIF(SAP!#REF!,M2106)&gt;0),"Matched", "")</f>
        <v>#REF!</v>
      </c>
      <c r="O2106" s="1" t="str">
        <f t="shared" si="112"/>
        <v/>
      </c>
      <c r="P2106" s="1" t="e">
        <f ca="1">IF(AND(O2106&lt;&gt; "", COUNTIF(SAP!#REF!,O2106)&gt;0),"Matched", "")</f>
        <v>#REF!</v>
      </c>
      <c r="Q2106" s="1" t="str">
        <f ca="1">IF(D2106="AC","Logic4"&amp;"_"&amp;TEXT(C2106,"dd.mm.yyyy") &amp;"_"&amp; 1779009.43,"")</f>
        <v>Logic4_14.02.2020_1779009.43</v>
      </c>
      <c r="R2106" s="1" t="e">
        <f ca="1">IF(AND(Q2106&lt;&gt; "", COUNTIF(SAP!#REF!,Q2106)&gt;0),"Matched", "")</f>
        <v>#REF!</v>
      </c>
    </row>
    <row r="2107" spans="1:18">
      <c r="A2107" s="13">
        <v>11563327</v>
      </c>
      <c r="B2107" s="14">
        <v>43875</v>
      </c>
      <c r="C2107" s="14">
        <v>43875</v>
      </c>
      <c r="D2107" s="15" t="s">
        <v>10</v>
      </c>
      <c r="E2107" s="15">
        <v>0</v>
      </c>
      <c r="F2107" s="15">
        <v>0</v>
      </c>
      <c r="G2107" s="15">
        <v>1900</v>
      </c>
      <c r="H2107" s="15">
        <v>29189.39</v>
      </c>
      <c r="I2107" s="15" t="s">
        <v>11</v>
      </c>
      <c r="J2107" s="15" t="s">
        <v>12</v>
      </c>
      <c r="K2107" s="1" t="str">
        <f t="shared" si="108"/>
        <v/>
      </c>
      <c r="L2107" s="1" t="e">
        <f ca="1">IF(AND(K2107&lt;&gt; "", COUNTIF(SAP!#REF!,K2107)&gt;0),"Matched", "")</f>
        <v>#REF!</v>
      </c>
      <c r="M2107" s="1" t="str">
        <f t="shared" si="111"/>
        <v/>
      </c>
      <c r="N2107" s="1" t="e">
        <f ca="1">IF(AND(M2107&lt;&gt; "", COUNTIF(SAP!#REF!,M2107)&gt;0),"Matched", "")</f>
        <v>#REF!</v>
      </c>
      <c r="O2107" s="1" t="str">
        <f t="shared" si="112"/>
        <v/>
      </c>
      <c r="P2107" s="1" t="e">
        <f ca="1">IF(AND(O2107&lt;&gt; "", COUNTIF(SAP!#REF!,O2107)&gt;0),"Matched", "")</f>
        <v>#REF!</v>
      </c>
      <c r="Q2107" s="1" t="str">
        <f ca="1">IF(D2107="AC","Logic4"&amp;"_"&amp;TEXT(C2107,"dd.mm.yyyy") &amp;"_"&amp; 1779009.43,"")</f>
        <v>Logic4_14.02.2020_1779009.43</v>
      </c>
      <c r="R2107" s="1" t="e">
        <f ca="1">IF(AND(Q2107&lt;&gt; "", COUNTIF(SAP!#REF!,Q2107)&gt;0),"Matched", "")</f>
        <v>#REF!</v>
      </c>
    </row>
    <row r="2108" spans="1:18">
      <c r="A2108" s="9">
        <v>11563327</v>
      </c>
      <c r="B2108" s="10">
        <v>43875</v>
      </c>
      <c r="C2108" s="10">
        <v>43875</v>
      </c>
      <c r="D2108" s="11" t="s">
        <v>10</v>
      </c>
      <c r="E2108" s="11">
        <v>0</v>
      </c>
      <c r="F2108" s="11">
        <v>0</v>
      </c>
      <c r="G2108" s="11">
        <v>2140</v>
      </c>
      <c r="H2108" s="11">
        <v>31329.39</v>
      </c>
      <c r="I2108" s="11" t="s">
        <v>11</v>
      </c>
      <c r="J2108" s="11" t="s">
        <v>12</v>
      </c>
      <c r="K2108" s="1" t="str">
        <f t="shared" si="108"/>
        <v/>
      </c>
      <c r="L2108" s="1" t="e">
        <f ca="1">IF(AND(K2108&lt;&gt; "", COUNTIF(SAP!#REF!,K2108)&gt;0),"Matched", "")</f>
        <v>#REF!</v>
      </c>
      <c r="M2108" s="1" t="str">
        <f t="shared" si="111"/>
        <v/>
      </c>
      <c r="N2108" s="1" t="e">
        <f ca="1">IF(AND(M2108&lt;&gt; "", COUNTIF(SAP!#REF!,M2108)&gt;0),"Matched", "")</f>
        <v>#REF!</v>
      </c>
      <c r="O2108" s="1" t="str">
        <f t="shared" si="112"/>
        <v/>
      </c>
      <c r="P2108" s="1" t="e">
        <f ca="1">IF(AND(O2108&lt;&gt; "", COUNTIF(SAP!#REF!,O2108)&gt;0),"Matched", "")</f>
        <v>#REF!</v>
      </c>
      <c r="Q2108" s="1" t="str">
        <f ca="1">IF(D2108="AC","Logic4"&amp;"_"&amp;TEXT(C2108,"dd.mm.yyyy") &amp;"_"&amp; 1779009.43,"")</f>
        <v>Logic4_14.02.2020_1779009.43</v>
      </c>
      <c r="R2108" s="1" t="e">
        <f ca="1">IF(AND(Q2108&lt;&gt; "", COUNTIF(SAP!#REF!,Q2108)&gt;0),"Matched", "")</f>
        <v>#REF!</v>
      </c>
    </row>
    <row r="2109" spans="1:18">
      <c r="A2109" s="13">
        <v>11563327</v>
      </c>
      <c r="B2109" s="14">
        <v>43875</v>
      </c>
      <c r="C2109" s="14">
        <v>43875</v>
      </c>
      <c r="D2109" s="15" t="s">
        <v>10</v>
      </c>
      <c r="E2109" s="15">
        <v>0</v>
      </c>
      <c r="F2109" s="15">
        <v>0</v>
      </c>
      <c r="G2109" s="15">
        <v>2230</v>
      </c>
      <c r="H2109" s="15">
        <v>33559.39</v>
      </c>
      <c r="I2109" s="15" t="s">
        <v>11</v>
      </c>
      <c r="J2109" s="15" t="s">
        <v>12</v>
      </c>
      <c r="K2109" s="1" t="str">
        <f t="shared" si="108"/>
        <v/>
      </c>
      <c r="L2109" s="1" t="e">
        <f ca="1">IF(AND(K2109&lt;&gt; "", COUNTIF(SAP!#REF!,K2109)&gt;0),"Matched", "")</f>
        <v>#REF!</v>
      </c>
      <c r="M2109" s="1" t="str">
        <f t="shared" si="111"/>
        <v/>
      </c>
      <c r="N2109" s="1" t="e">
        <f ca="1">IF(AND(M2109&lt;&gt; "", COUNTIF(SAP!#REF!,M2109)&gt;0),"Matched", "")</f>
        <v>#REF!</v>
      </c>
      <c r="O2109" s="1" t="str">
        <f t="shared" si="112"/>
        <v/>
      </c>
      <c r="P2109" s="1" t="e">
        <f ca="1">IF(AND(O2109&lt;&gt; "", COUNTIF(SAP!#REF!,O2109)&gt;0),"Matched", "")</f>
        <v>#REF!</v>
      </c>
      <c r="Q2109" s="1" t="str">
        <f ca="1">IF(D2109="AC","Logic4"&amp;"_"&amp;TEXT(C2109,"dd.mm.yyyy") &amp;"_"&amp; 1779009.43,"")</f>
        <v>Logic4_14.02.2020_1779009.43</v>
      </c>
      <c r="R2109" s="1" t="e">
        <f ca="1">IF(AND(Q2109&lt;&gt; "", COUNTIF(SAP!#REF!,Q2109)&gt;0),"Matched", "")</f>
        <v>#REF!</v>
      </c>
    </row>
    <row r="2110" spans="1:18">
      <c r="A2110" s="9">
        <v>11563327</v>
      </c>
      <c r="B2110" s="10">
        <v>43875</v>
      </c>
      <c r="C2110" s="10">
        <v>43875</v>
      </c>
      <c r="D2110" s="11" t="s">
        <v>10</v>
      </c>
      <c r="E2110" s="11">
        <v>0</v>
      </c>
      <c r="F2110" s="11">
        <v>0</v>
      </c>
      <c r="G2110" s="11">
        <v>2280</v>
      </c>
      <c r="H2110" s="11">
        <v>35839.39</v>
      </c>
      <c r="I2110" s="11" t="s">
        <v>11</v>
      </c>
      <c r="J2110" s="11" t="s">
        <v>12</v>
      </c>
      <c r="K2110" s="1" t="str">
        <f t="shared" si="108"/>
        <v/>
      </c>
      <c r="L2110" s="1" t="e">
        <f ca="1">IF(AND(K2110&lt;&gt; "", COUNTIF(SAP!#REF!,K2110)&gt;0),"Matched", "")</f>
        <v>#REF!</v>
      </c>
      <c r="M2110" s="1" t="str">
        <f t="shared" si="111"/>
        <v/>
      </c>
      <c r="N2110" s="1" t="e">
        <f ca="1">IF(AND(M2110&lt;&gt; "", COUNTIF(SAP!#REF!,M2110)&gt;0),"Matched", "")</f>
        <v>#REF!</v>
      </c>
      <c r="O2110" s="1" t="str">
        <f t="shared" si="112"/>
        <v/>
      </c>
      <c r="P2110" s="1" t="e">
        <f ca="1">IF(AND(O2110&lt;&gt; "", COUNTIF(SAP!#REF!,O2110)&gt;0),"Matched", "")</f>
        <v>#REF!</v>
      </c>
      <c r="Q2110" s="1" t="str">
        <f ca="1">IF(D2110="AC","Logic4"&amp;"_"&amp;TEXT(C2110,"dd.mm.yyyy") &amp;"_"&amp; 1779009.43,"")</f>
        <v>Logic4_14.02.2020_1779009.43</v>
      </c>
      <c r="R2110" s="1" t="e">
        <f ca="1">IF(AND(Q2110&lt;&gt; "", COUNTIF(SAP!#REF!,Q2110)&gt;0),"Matched", "")</f>
        <v>#REF!</v>
      </c>
    </row>
    <row r="2111" spans="1:18">
      <c r="A2111" s="13">
        <v>11563327</v>
      </c>
      <c r="B2111" s="14">
        <v>43875</v>
      </c>
      <c r="C2111" s="14">
        <v>43875</v>
      </c>
      <c r="D2111" s="15" t="s">
        <v>10</v>
      </c>
      <c r="E2111" s="15">
        <v>0</v>
      </c>
      <c r="F2111" s="15">
        <v>0</v>
      </c>
      <c r="G2111" s="15">
        <v>2620</v>
      </c>
      <c r="H2111" s="15">
        <v>38459.39</v>
      </c>
      <c r="I2111" s="15" t="s">
        <v>11</v>
      </c>
      <c r="J2111" s="15" t="s">
        <v>12</v>
      </c>
      <c r="K2111" s="1" t="str">
        <f t="shared" si="108"/>
        <v/>
      </c>
      <c r="L2111" s="1" t="e">
        <f ca="1">IF(AND(K2111&lt;&gt; "", COUNTIF(SAP!#REF!,K2111)&gt;0),"Matched", "")</f>
        <v>#REF!</v>
      </c>
      <c r="M2111" s="1" t="str">
        <f t="shared" si="111"/>
        <v/>
      </c>
      <c r="N2111" s="1" t="e">
        <f ca="1">IF(AND(M2111&lt;&gt; "", COUNTIF(SAP!#REF!,M2111)&gt;0),"Matched", "")</f>
        <v>#REF!</v>
      </c>
      <c r="O2111" s="1" t="str">
        <f t="shared" si="112"/>
        <v/>
      </c>
      <c r="P2111" s="1" t="e">
        <f ca="1">IF(AND(O2111&lt;&gt; "", COUNTIF(SAP!#REF!,O2111)&gt;0),"Matched", "")</f>
        <v>#REF!</v>
      </c>
      <c r="Q2111" s="1" t="str">
        <f ca="1">IF(D2111="AC","Logic4"&amp;"_"&amp;TEXT(C2111,"dd.mm.yyyy") &amp;"_"&amp; 1779009.43,"")</f>
        <v>Logic4_14.02.2020_1779009.43</v>
      </c>
      <c r="R2111" s="1" t="e">
        <f ca="1">IF(AND(Q2111&lt;&gt; "", COUNTIF(SAP!#REF!,Q2111)&gt;0),"Matched", "")</f>
        <v>#REF!</v>
      </c>
    </row>
    <row r="2112" spans="1:18">
      <c r="A2112" s="9">
        <v>11563327</v>
      </c>
      <c r="B2112" s="10">
        <v>43875</v>
      </c>
      <c r="C2112" s="10">
        <v>43875</v>
      </c>
      <c r="D2112" s="11" t="s">
        <v>10</v>
      </c>
      <c r="E2112" s="11">
        <v>0</v>
      </c>
      <c r="F2112" s="11">
        <v>0</v>
      </c>
      <c r="G2112" s="11">
        <v>2670</v>
      </c>
      <c r="H2112" s="11">
        <v>41129.39</v>
      </c>
      <c r="I2112" s="11" t="s">
        <v>11</v>
      </c>
      <c r="J2112" s="11" t="s">
        <v>12</v>
      </c>
      <c r="K2112" s="1" t="str">
        <f t="shared" si="108"/>
        <v/>
      </c>
      <c r="L2112" s="1" t="e">
        <f ca="1">IF(AND(K2112&lt;&gt; "", COUNTIF(SAP!#REF!,K2112)&gt;0),"Matched", "")</f>
        <v>#REF!</v>
      </c>
      <c r="M2112" s="1" t="str">
        <f t="shared" si="111"/>
        <v/>
      </c>
      <c r="N2112" s="1" t="e">
        <f ca="1">IF(AND(M2112&lt;&gt; "", COUNTIF(SAP!#REF!,M2112)&gt;0),"Matched", "")</f>
        <v>#REF!</v>
      </c>
      <c r="O2112" s="1" t="str">
        <f t="shared" si="112"/>
        <v/>
      </c>
      <c r="P2112" s="1" t="e">
        <f ca="1">IF(AND(O2112&lt;&gt; "", COUNTIF(SAP!#REF!,O2112)&gt;0),"Matched", "")</f>
        <v>#REF!</v>
      </c>
      <c r="Q2112" s="1" t="str">
        <f ca="1">IF(D2112="AC","Logic4"&amp;"_"&amp;TEXT(C2112,"dd.mm.yyyy") &amp;"_"&amp; 1779009.43,"")</f>
        <v>Logic4_14.02.2020_1779009.43</v>
      </c>
      <c r="R2112" s="1" t="e">
        <f ca="1">IF(AND(Q2112&lt;&gt; "", COUNTIF(SAP!#REF!,Q2112)&gt;0),"Matched", "")</f>
        <v>#REF!</v>
      </c>
    </row>
    <row r="2113" spans="1:18">
      <c r="A2113" s="13">
        <v>11563327</v>
      </c>
      <c r="B2113" s="14">
        <v>43875</v>
      </c>
      <c r="C2113" s="14">
        <v>43875</v>
      </c>
      <c r="D2113" s="15" t="s">
        <v>10</v>
      </c>
      <c r="E2113" s="15">
        <v>0</v>
      </c>
      <c r="F2113" s="15">
        <v>0</v>
      </c>
      <c r="G2113" s="15">
        <v>2720</v>
      </c>
      <c r="H2113" s="15">
        <v>43849.39</v>
      </c>
      <c r="I2113" s="15" t="s">
        <v>11</v>
      </c>
      <c r="J2113" s="15" t="s">
        <v>12</v>
      </c>
      <c r="K2113" s="1" t="str">
        <f t="shared" si="108"/>
        <v/>
      </c>
      <c r="L2113" s="1" t="e">
        <f ca="1">IF(AND(K2113&lt;&gt; "", COUNTIF(SAP!#REF!,K2113)&gt;0),"Matched", "")</f>
        <v>#REF!</v>
      </c>
      <c r="M2113" s="1" t="str">
        <f t="shared" si="111"/>
        <v/>
      </c>
      <c r="N2113" s="1" t="e">
        <f ca="1">IF(AND(M2113&lt;&gt; "", COUNTIF(SAP!#REF!,M2113)&gt;0),"Matched", "")</f>
        <v>#REF!</v>
      </c>
      <c r="O2113" s="1" t="str">
        <f t="shared" si="112"/>
        <v/>
      </c>
      <c r="P2113" s="1" t="e">
        <f ca="1">IF(AND(O2113&lt;&gt; "", COUNTIF(SAP!#REF!,O2113)&gt;0),"Matched", "")</f>
        <v>#REF!</v>
      </c>
      <c r="Q2113" s="1" t="str">
        <f ca="1">IF(D2113="AC","Logic4"&amp;"_"&amp;TEXT(C2113,"dd.mm.yyyy") &amp;"_"&amp; 1779009.43,"")</f>
        <v>Logic4_14.02.2020_1779009.43</v>
      </c>
      <c r="R2113" s="1" t="e">
        <f ca="1">IF(AND(Q2113&lt;&gt; "", COUNTIF(SAP!#REF!,Q2113)&gt;0),"Matched", "")</f>
        <v>#REF!</v>
      </c>
    </row>
    <row r="2114" spans="1:18">
      <c r="A2114" s="9">
        <v>11563327</v>
      </c>
      <c r="B2114" s="10">
        <v>43875</v>
      </c>
      <c r="C2114" s="10">
        <v>43875</v>
      </c>
      <c r="D2114" s="11" t="s">
        <v>10</v>
      </c>
      <c r="E2114" s="11">
        <v>0</v>
      </c>
      <c r="F2114" s="11">
        <v>0</v>
      </c>
      <c r="G2114" s="11">
        <v>2880</v>
      </c>
      <c r="H2114" s="11">
        <v>46729.39</v>
      </c>
      <c r="I2114" s="11" t="s">
        <v>11</v>
      </c>
      <c r="J2114" s="11" t="s">
        <v>12</v>
      </c>
      <c r="K2114" s="1" t="str">
        <f t="shared" si="108"/>
        <v/>
      </c>
      <c r="L2114" s="1" t="e">
        <f ca="1">IF(AND(K2114&lt;&gt; "", COUNTIF(SAP!#REF!,K2114)&gt;0),"Matched", "")</f>
        <v>#REF!</v>
      </c>
      <c r="M2114" s="1" t="str">
        <f t="shared" si="111"/>
        <v/>
      </c>
      <c r="N2114" s="1" t="e">
        <f ca="1">IF(AND(M2114&lt;&gt; "", COUNTIF(SAP!#REF!,M2114)&gt;0),"Matched", "")</f>
        <v>#REF!</v>
      </c>
      <c r="O2114" s="1" t="str">
        <f t="shared" si="112"/>
        <v/>
      </c>
      <c r="P2114" s="1" t="e">
        <f ca="1">IF(AND(O2114&lt;&gt; "", COUNTIF(SAP!#REF!,O2114)&gt;0),"Matched", "")</f>
        <v>#REF!</v>
      </c>
      <c r="Q2114" s="1" t="str">
        <f ca="1">IF(D2114="AC","Logic4"&amp;"_"&amp;TEXT(C2114,"dd.mm.yyyy") &amp;"_"&amp; 1779009.43,"")</f>
        <v>Logic4_14.02.2020_1779009.43</v>
      </c>
      <c r="R2114" s="1" t="e">
        <f ca="1">IF(AND(Q2114&lt;&gt; "", COUNTIF(SAP!#REF!,Q2114)&gt;0),"Matched", "")</f>
        <v>#REF!</v>
      </c>
    </row>
    <row r="2115" spans="1:18">
      <c r="A2115" s="13">
        <v>11563327</v>
      </c>
      <c r="B2115" s="14">
        <v>43875</v>
      </c>
      <c r="C2115" s="14">
        <v>43875</v>
      </c>
      <c r="D2115" s="15" t="s">
        <v>10</v>
      </c>
      <c r="E2115" s="15">
        <v>0</v>
      </c>
      <c r="F2115" s="15">
        <v>0</v>
      </c>
      <c r="G2115" s="15">
        <v>2905.5</v>
      </c>
      <c r="H2115" s="15">
        <v>49634.89</v>
      </c>
      <c r="I2115" s="15" t="s">
        <v>11</v>
      </c>
      <c r="J2115" s="15" t="s">
        <v>12</v>
      </c>
      <c r="K2115" s="1" t="str">
        <f t="shared" ref="K2115:K2178" si="113">IF(D2115="TF","Logic1"&amp;"_"&amp;TEXT(C2115, "mm") &amp;"_"&amp; F2115,"")</f>
        <v/>
      </c>
      <c r="L2115" s="1" t="e">
        <f ca="1">IF(AND(K2115&lt;&gt; "", COUNTIF(SAP!#REF!,K2115)&gt;0),"Matched", "")</f>
        <v>#REF!</v>
      </c>
      <c r="M2115" s="1" t="str">
        <f t="shared" si="111"/>
        <v/>
      </c>
      <c r="N2115" s="1" t="e">
        <f ca="1">IF(AND(M2115&lt;&gt; "", COUNTIF(SAP!#REF!,M2115)&gt;0),"Matched", "")</f>
        <v>#REF!</v>
      </c>
      <c r="O2115" s="1" t="str">
        <f t="shared" si="112"/>
        <v/>
      </c>
      <c r="P2115" s="1" t="e">
        <f ca="1">IF(AND(O2115&lt;&gt; "", COUNTIF(SAP!#REF!,O2115)&gt;0),"Matched", "")</f>
        <v>#REF!</v>
      </c>
      <c r="Q2115" s="1" t="str">
        <f ca="1">IF(D2115="AC","Logic4"&amp;"_"&amp;TEXT(C2115,"dd.mm.yyyy") &amp;"_"&amp; 1779009.43,"")</f>
        <v>Logic4_14.02.2020_1779009.43</v>
      </c>
      <c r="R2115" s="1" t="e">
        <f ca="1">IF(AND(Q2115&lt;&gt; "", COUNTIF(SAP!#REF!,Q2115)&gt;0),"Matched", "")</f>
        <v>#REF!</v>
      </c>
    </row>
    <row r="2116" spans="1:18">
      <c r="A2116" s="9">
        <v>11563327</v>
      </c>
      <c r="B2116" s="10">
        <v>43875</v>
      </c>
      <c r="C2116" s="10">
        <v>43875</v>
      </c>
      <c r="D2116" s="11" t="s">
        <v>10</v>
      </c>
      <c r="E2116" s="11">
        <v>0</v>
      </c>
      <c r="F2116" s="11">
        <v>0</v>
      </c>
      <c r="G2116" s="11">
        <v>2940</v>
      </c>
      <c r="H2116" s="11">
        <v>52574.89</v>
      </c>
      <c r="I2116" s="11" t="s">
        <v>11</v>
      </c>
      <c r="J2116" s="11" t="s">
        <v>12</v>
      </c>
      <c r="K2116" s="1" t="str">
        <f t="shared" si="113"/>
        <v/>
      </c>
      <c r="L2116" s="1" t="e">
        <f ca="1">IF(AND(K2116&lt;&gt; "", COUNTIF(SAP!#REF!,K2116)&gt;0),"Matched", "")</f>
        <v>#REF!</v>
      </c>
      <c r="M2116" s="1" t="str">
        <f t="shared" si="111"/>
        <v/>
      </c>
      <c r="N2116" s="1" t="e">
        <f ca="1">IF(AND(M2116&lt;&gt; "", COUNTIF(SAP!#REF!,M2116)&gt;0),"Matched", "")</f>
        <v>#REF!</v>
      </c>
      <c r="O2116" s="1" t="str">
        <f t="shared" si="112"/>
        <v/>
      </c>
      <c r="P2116" s="1" t="e">
        <f ca="1">IF(AND(O2116&lt;&gt; "", COUNTIF(SAP!#REF!,O2116)&gt;0),"Matched", "")</f>
        <v>#REF!</v>
      </c>
      <c r="Q2116" s="1" t="str">
        <f ca="1">IF(D2116="AC","Logic4"&amp;"_"&amp;TEXT(C2116,"dd.mm.yyyy") &amp;"_"&amp; 1779009.43,"")</f>
        <v>Logic4_14.02.2020_1779009.43</v>
      </c>
      <c r="R2116" s="1" t="e">
        <f ca="1">IF(AND(Q2116&lt;&gt; "", COUNTIF(SAP!#REF!,Q2116)&gt;0),"Matched", "")</f>
        <v>#REF!</v>
      </c>
    </row>
    <row r="2117" spans="1:18">
      <c r="A2117" s="13">
        <v>11563327</v>
      </c>
      <c r="B2117" s="14">
        <v>43875</v>
      </c>
      <c r="C2117" s="14">
        <v>43875</v>
      </c>
      <c r="D2117" s="15" t="s">
        <v>10</v>
      </c>
      <c r="E2117" s="15">
        <v>0</v>
      </c>
      <c r="F2117" s="15">
        <v>0</v>
      </c>
      <c r="G2117" s="15">
        <v>2956.34</v>
      </c>
      <c r="H2117" s="15">
        <v>55531.23</v>
      </c>
      <c r="I2117" s="15" t="s">
        <v>11</v>
      </c>
      <c r="J2117" s="15" t="s">
        <v>12</v>
      </c>
      <c r="K2117" s="1" t="str">
        <f t="shared" si="113"/>
        <v/>
      </c>
      <c r="L2117" s="1" t="e">
        <f ca="1">IF(AND(K2117&lt;&gt; "", COUNTIF(SAP!#REF!,K2117)&gt;0),"Matched", "")</f>
        <v>#REF!</v>
      </c>
      <c r="M2117" s="1" t="str">
        <f t="shared" si="111"/>
        <v/>
      </c>
      <c r="N2117" s="1" t="e">
        <f ca="1">IF(AND(M2117&lt;&gt; "", COUNTIF(SAP!#REF!,M2117)&gt;0),"Matched", "")</f>
        <v>#REF!</v>
      </c>
      <c r="O2117" s="1" t="str">
        <f t="shared" si="112"/>
        <v/>
      </c>
      <c r="P2117" s="1" t="e">
        <f ca="1">IF(AND(O2117&lt;&gt; "", COUNTIF(SAP!#REF!,O2117)&gt;0),"Matched", "")</f>
        <v>#REF!</v>
      </c>
      <c r="Q2117" s="1" t="str">
        <f ca="1">IF(D2117="AC","Logic4"&amp;"_"&amp;TEXT(C2117,"dd.mm.yyyy") &amp;"_"&amp; 1779009.43,"")</f>
        <v>Logic4_14.02.2020_1779009.43</v>
      </c>
      <c r="R2117" s="1" t="e">
        <f ca="1">IF(AND(Q2117&lt;&gt; "", COUNTIF(SAP!#REF!,Q2117)&gt;0),"Matched", "")</f>
        <v>#REF!</v>
      </c>
    </row>
    <row r="2118" spans="1:18">
      <c r="A2118" s="9">
        <v>11563327</v>
      </c>
      <c r="B2118" s="10">
        <v>43875</v>
      </c>
      <c r="C2118" s="10">
        <v>43875</v>
      </c>
      <c r="D2118" s="11" t="s">
        <v>10</v>
      </c>
      <c r="E2118" s="11">
        <v>0</v>
      </c>
      <c r="F2118" s="11">
        <v>0</v>
      </c>
      <c r="G2118" s="11">
        <v>3230</v>
      </c>
      <c r="H2118" s="11">
        <v>58761.23</v>
      </c>
      <c r="I2118" s="11" t="s">
        <v>11</v>
      </c>
      <c r="J2118" s="11" t="s">
        <v>12</v>
      </c>
      <c r="K2118" s="1" t="str">
        <f t="shared" si="113"/>
        <v/>
      </c>
      <c r="L2118" s="1" t="e">
        <f ca="1">IF(AND(K2118&lt;&gt; "", COUNTIF(SAP!#REF!,K2118)&gt;0),"Matched", "")</f>
        <v>#REF!</v>
      </c>
      <c r="M2118" s="1" t="str">
        <f t="shared" si="111"/>
        <v/>
      </c>
      <c r="N2118" s="1" t="e">
        <f ca="1">IF(AND(M2118&lt;&gt; "", COUNTIF(SAP!#REF!,M2118)&gt;0),"Matched", "")</f>
        <v>#REF!</v>
      </c>
      <c r="O2118" s="1" t="str">
        <f t="shared" si="112"/>
        <v/>
      </c>
      <c r="P2118" s="1" t="e">
        <f ca="1">IF(AND(O2118&lt;&gt; "", COUNTIF(SAP!#REF!,O2118)&gt;0),"Matched", "")</f>
        <v>#REF!</v>
      </c>
      <c r="Q2118" s="1" t="str">
        <f ca="1">IF(D2118="AC","Logic4"&amp;"_"&amp;TEXT(C2118,"dd.mm.yyyy") &amp;"_"&amp; 1779009.43,"")</f>
        <v>Logic4_14.02.2020_1779009.43</v>
      </c>
      <c r="R2118" s="1" t="e">
        <f ca="1">IF(AND(Q2118&lt;&gt; "", COUNTIF(SAP!#REF!,Q2118)&gt;0),"Matched", "")</f>
        <v>#REF!</v>
      </c>
    </row>
    <row r="2119" spans="1:18">
      <c r="A2119" s="13">
        <v>11563327</v>
      </c>
      <c r="B2119" s="14">
        <v>43875</v>
      </c>
      <c r="C2119" s="14">
        <v>43875</v>
      </c>
      <c r="D2119" s="15" t="s">
        <v>10</v>
      </c>
      <c r="E2119" s="15">
        <v>0</v>
      </c>
      <c r="F2119" s="15">
        <v>0</v>
      </c>
      <c r="G2119" s="15">
        <v>3320</v>
      </c>
      <c r="H2119" s="15">
        <v>62081.23</v>
      </c>
      <c r="I2119" s="15" t="s">
        <v>11</v>
      </c>
      <c r="J2119" s="15" t="s">
        <v>12</v>
      </c>
      <c r="K2119" s="1" t="str">
        <f t="shared" si="113"/>
        <v/>
      </c>
      <c r="L2119" s="1" t="e">
        <f ca="1">IF(AND(K2119&lt;&gt; "", COUNTIF(SAP!#REF!,K2119)&gt;0),"Matched", "")</f>
        <v>#REF!</v>
      </c>
      <c r="M2119" s="1" t="str">
        <f t="shared" si="111"/>
        <v/>
      </c>
      <c r="N2119" s="1" t="e">
        <f ca="1">IF(AND(M2119&lt;&gt; "", COUNTIF(SAP!#REF!,M2119)&gt;0),"Matched", "")</f>
        <v>#REF!</v>
      </c>
      <c r="O2119" s="1" t="str">
        <f t="shared" si="112"/>
        <v/>
      </c>
      <c r="P2119" s="1" t="e">
        <f ca="1">IF(AND(O2119&lt;&gt; "", COUNTIF(SAP!#REF!,O2119)&gt;0),"Matched", "")</f>
        <v>#REF!</v>
      </c>
      <c r="Q2119" s="1" t="str">
        <f ca="1">IF(D2119="AC","Logic4"&amp;"_"&amp;TEXT(C2119,"dd.mm.yyyy") &amp;"_"&amp; 1779009.43,"")</f>
        <v>Logic4_14.02.2020_1779009.43</v>
      </c>
      <c r="R2119" s="1" t="e">
        <f ca="1">IF(AND(Q2119&lt;&gt; "", COUNTIF(SAP!#REF!,Q2119)&gt;0),"Matched", "")</f>
        <v>#REF!</v>
      </c>
    </row>
    <row r="2120" spans="1:18">
      <c r="A2120" s="9">
        <v>11563327</v>
      </c>
      <c r="B2120" s="10">
        <v>43875</v>
      </c>
      <c r="C2120" s="10">
        <v>43875</v>
      </c>
      <c r="D2120" s="11" t="s">
        <v>10</v>
      </c>
      <c r="E2120" s="11">
        <v>0</v>
      </c>
      <c r="F2120" s="11">
        <v>0</v>
      </c>
      <c r="G2120" s="11">
        <v>3450</v>
      </c>
      <c r="H2120" s="11">
        <v>65531.23</v>
      </c>
      <c r="I2120" s="11" t="s">
        <v>11</v>
      </c>
      <c r="J2120" s="11" t="s">
        <v>12</v>
      </c>
      <c r="K2120" s="1" t="str">
        <f t="shared" si="113"/>
        <v/>
      </c>
      <c r="L2120" s="1" t="e">
        <f ca="1">IF(AND(K2120&lt;&gt; "", COUNTIF(SAP!#REF!,K2120)&gt;0),"Matched", "")</f>
        <v>#REF!</v>
      </c>
      <c r="M2120" s="1" t="str">
        <f t="shared" si="111"/>
        <v/>
      </c>
      <c r="N2120" s="1" t="e">
        <f ca="1">IF(AND(M2120&lt;&gt; "", COUNTIF(SAP!#REF!,M2120)&gt;0),"Matched", "")</f>
        <v>#REF!</v>
      </c>
      <c r="O2120" s="1" t="str">
        <f t="shared" si="112"/>
        <v/>
      </c>
      <c r="P2120" s="1" t="e">
        <f ca="1">IF(AND(O2120&lt;&gt; "", COUNTIF(SAP!#REF!,O2120)&gt;0),"Matched", "")</f>
        <v>#REF!</v>
      </c>
      <c r="Q2120" s="1" t="str">
        <f ca="1">IF(D2120="AC","Logic4"&amp;"_"&amp;TEXT(C2120,"dd.mm.yyyy") &amp;"_"&amp; 1779009.43,"")</f>
        <v>Logic4_14.02.2020_1779009.43</v>
      </c>
      <c r="R2120" s="1" t="e">
        <f ca="1">IF(AND(Q2120&lt;&gt; "", COUNTIF(SAP!#REF!,Q2120)&gt;0),"Matched", "")</f>
        <v>#REF!</v>
      </c>
    </row>
    <row r="2121" spans="1:18">
      <c r="A2121" s="13">
        <v>11563327</v>
      </c>
      <c r="B2121" s="14">
        <v>43875</v>
      </c>
      <c r="C2121" s="14">
        <v>43875</v>
      </c>
      <c r="D2121" s="15" t="s">
        <v>10</v>
      </c>
      <c r="E2121" s="15">
        <v>0</v>
      </c>
      <c r="F2121" s="15">
        <v>0</v>
      </c>
      <c r="G2121" s="15">
        <v>3450</v>
      </c>
      <c r="H2121" s="15">
        <v>68981.23</v>
      </c>
      <c r="I2121" s="15" t="s">
        <v>11</v>
      </c>
      <c r="J2121" s="15" t="s">
        <v>12</v>
      </c>
      <c r="K2121" s="1" t="str">
        <f t="shared" si="113"/>
        <v/>
      </c>
      <c r="L2121" s="1" t="e">
        <f ca="1">IF(AND(K2121&lt;&gt; "", COUNTIF(SAP!#REF!,K2121)&gt;0),"Matched", "")</f>
        <v>#REF!</v>
      </c>
      <c r="M2121" s="1" t="str">
        <f t="shared" si="111"/>
        <v/>
      </c>
      <c r="N2121" s="1" t="e">
        <f ca="1">IF(AND(M2121&lt;&gt; "", COUNTIF(SAP!#REF!,M2121)&gt;0),"Matched", "")</f>
        <v>#REF!</v>
      </c>
      <c r="O2121" s="1" t="str">
        <f t="shared" si="112"/>
        <v/>
      </c>
      <c r="P2121" s="1" t="e">
        <f ca="1">IF(AND(O2121&lt;&gt; "", COUNTIF(SAP!#REF!,O2121)&gt;0),"Matched", "")</f>
        <v>#REF!</v>
      </c>
      <c r="Q2121" s="1" t="str">
        <f ca="1">IF(D2121="AC","Logic4"&amp;"_"&amp;TEXT(C2121,"dd.mm.yyyy") &amp;"_"&amp; 1779009.43,"")</f>
        <v>Logic4_14.02.2020_1779009.43</v>
      </c>
      <c r="R2121" s="1" t="e">
        <f ca="1">IF(AND(Q2121&lt;&gt; "", COUNTIF(SAP!#REF!,Q2121)&gt;0),"Matched", "")</f>
        <v>#REF!</v>
      </c>
    </row>
    <row r="2122" spans="1:18">
      <c r="A2122" s="9">
        <v>11563327</v>
      </c>
      <c r="B2122" s="10">
        <v>43875</v>
      </c>
      <c r="C2122" s="10">
        <v>43875</v>
      </c>
      <c r="D2122" s="11" t="s">
        <v>10</v>
      </c>
      <c r="E2122" s="11">
        <v>0</v>
      </c>
      <c r="F2122" s="11">
        <v>0</v>
      </c>
      <c r="G2122" s="11">
        <v>3500</v>
      </c>
      <c r="H2122" s="11">
        <v>72481.23</v>
      </c>
      <c r="I2122" s="11" t="s">
        <v>11</v>
      </c>
      <c r="J2122" s="11" t="s">
        <v>12</v>
      </c>
      <c r="K2122" s="1" t="str">
        <f t="shared" si="113"/>
        <v/>
      </c>
      <c r="L2122" s="1" t="e">
        <f ca="1">IF(AND(K2122&lt;&gt; "", COUNTIF(SAP!#REF!,K2122)&gt;0),"Matched", "")</f>
        <v>#REF!</v>
      </c>
      <c r="M2122" s="1" t="str">
        <f t="shared" si="111"/>
        <v/>
      </c>
      <c r="N2122" s="1" t="e">
        <f ca="1">IF(AND(M2122&lt;&gt; "", COUNTIF(SAP!#REF!,M2122)&gt;0),"Matched", "")</f>
        <v>#REF!</v>
      </c>
      <c r="O2122" s="1" t="str">
        <f t="shared" si="112"/>
        <v/>
      </c>
      <c r="P2122" s="1" t="e">
        <f ca="1">IF(AND(O2122&lt;&gt; "", COUNTIF(SAP!#REF!,O2122)&gt;0),"Matched", "")</f>
        <v>#REF!</v>
      </c>
      <c r="Q2122" s="1" t="str">
        <f ca="1">IF(D2122="AC","Logic4"&amp;"_"&amp;TEXT(C2122,"dd.mm.yyyy") &amp;"_"&amp; 1779009.43,"")</f>
        <v>Logic4_14.02.2020_1779009.43</v>
      </c>
      <c r="R2122" s="1" t="e">
        <f ca="1">IF(AND(Q2122&lt;&gt; "", COUNTIF(SAP!#REF!,Q2122)&gt;0),"Matched", "")</f>
        <v>#REF!</v>
      </c>
    </row>
    <row r="2123" spans="1:18">
      <c r="A2123" s="13">
        <v>11563327</v>
      </c>
      <c r="B2123" s="14">
        <v>43875</v>
      </c>
      <c r="C2123" s="14">
        <v>43875</v>
      </c>
      <c r="D2123" s="15" t="s">
        <v>10</v>
      </c>
      <c r="E2123" s="15">
        <v>0</v>
      </c>
      <c r="F2123" s="15">
        <v>0</v>
      </c>
      <c r="G2123" s="15">
        <v>3604.9</v>
      </c>
      <c r="H2123" s="15">
        <v>76086.13</v>
      </c>
      <c r="I2123" s="15" t="s">
        <v>11</v>
      </c>
      <c r="J2123" s="15" t="s">
        <v>12</v>
      </c>
      <c r="K2123" s="1" t="str">
        <f t="shared" si="113"/>
        <v/>
      </c>
      <c r="L2123" s="1" t="e">
        <f ca="1">IF(AND(K2123&lt;&gt; "", COUNTIF(SAP!#REF!,K2123)&gt;0),"Matched", "")</f>
        <v>#REF!</v>
      </c>
      <c r="M2123" s="1" t="str">
        <f t="shared" si="111"/>
        <v/>
      </c>
      <c r="N2123" s="1" t="e">
        <f ca="1">IF(AND(M2123&lt;&gt; "", COUNTIF(SAP!#REF!,M2123)&gt;0),"Matched", "")</f>
        <v>#REF!</v>
      </c>
      <c r="O2123" s="1" t="str">
        <f t="shared" si="112"/>
        <v/>
      </c>
      <c r="P2123" s="1" t="e">
        <f ca="1">IF(AND(O2123&lt;&gt; "", COUNTIF(SAP!#REF!,O2123)&gt;0),"Matched", "")</f>
        <v>#REF!</v>
      </c>
      <c r="Q2123" s="1" t="str">
        <f ca="1">IF(D2123="AC","Logic4"&amp;"_"&amp;TEXT(C2123,"dd.mm.yyyy") &amp;"_"&amp; 1779009.43,"")</f>
        <v>Logic4_14.02.2020_1779009.43</v>
      </c>
      <c r="R2123" s="1" t="e">
        <f ca="1">IF(AND(Q2123&lt;&gt; "", COUNTIF(SAP!#REF!,Q2123)&gt;0),"Matched", "")</f>
        <v>#REF!</v>
      </c>
    </row>
    <row r="2124" spans="1:18">
      <c r="A2124" s="9">
        <v>11563327</v>
      </c>
      <c r="B2124" s="10">
        <v>43875</v>
      </c>
      <c r="C2124" s="10">
        <v>43875</v>
      </c>
      <c r="D2124" s="11" t="s">
        <v>10</v>
      </c>
      <c r="E2124" s="11">
        <v>0</v>
      </c>
      <c r="F2124" s="11">
        <v>0</v>
      </c>
      <c r="G2124" s="11">
        <v>3620</v>
      </c>
      <c r="H2124" s="11">
        <v>79706.13</v>
      </c>
      <c r="I2124" s="11" t="s">
        <v>11</v>
      </c>
      <c r="J2124" s="11" t="s">
        <v>12</v>
      </c>
      <c r="K2124" s="1" t="str">
        <f t="shared" si="113"/>
        <v/>
      </c>
      <c r="L2124" s="1" t="e">
        <f ca="1">IF(AND(K2124&lt;&gt; "", COUNTIF(SAP!#REF!,K2124)&gt;0),"Matched", "")</f>
        <v>#REF!</v>
      </c>
      <c r="M2124" s="1" t="str">
        <f t="shared" si="111"/>
        <v/>
      </c>
      <c r="N2124" s="1" t="e">
        <f ca="1">IF(AND(M2124&lt;&gt; "", COUNTIF(SAP!#REF!,M2124)&gt;0),"Matched", "")</f>
        <v>#REF!</v>
      </c>
      <c r="O2124" s="1" t="str">
        <f t="shared" si="112"/>
        <v/>
      </c>
      <c r="P2124" s="1" t="e">
        <f ca="1">IF(AND(O2124&lt;&gt; "", COUNTIF(SAP!#REF!,O2124)&gt;0),"Matched", "")</f>
        <v>#REF!</v>
      </c>
      <c r="Q2124" s="1" t="str">
        <f ca="1">IF(D2124="AC","Logic4"&amp;"_"&amp;TEXT(C2124,"dd.mm.yyyy") &amp;"_"&amp; 1779009.43,"")</f>
        <v>Logic4_14.02.2020_1779009.43</v>
      </c>
      <c r="R2124" s="1" t="e">
        <f ca="1">IF(AND(Q2124&lt;&gt; "", COUNTIF(SAP!#REF!,Q2124)&gt;0),"Matched", "")</f>
        <v>#REF!</v>
      </c>
    </row>
    <row r="2125" spans="1:18">
      <c r="A2125" s="13">
        <v>11563327</v>
      </c>
      <c r="B2125" s="14">
        <v>43875</v>
      </c>
      <c r="C2125" s="14">
        <v>43875</v>
      </c>
      <c r="D2125" s="15" t="s">
        <v>10</v>
      </c>
      <c r="E2125" s="15">
        <v>0</v>
      </c>
      <c r="F2125" s="15">
        <v>0</v>
      </c>
      <c r="G2125" s="15">
        <v>3877.2</v>
      </c>
      <c r="H2125" s="15">
        <v>83583.33</v>
      </c>
      <c r="I2125" s="15" t="s">
        <v>11</v>
      </c>
      <c r="J2125" s="15" t="s">
        <v>12</v>
      </c>
      <c r="K2125" s="1" t="str">
        <f t="shared" si="113"/>
        <v/>
      </c>
      <c r="L2125" s="1" t="e">
        <f ca="1">IF(AND(K2125&lt;&gt; "", COUNTIF(SAP!#REF!,K2125)&gt;0),"Matched", "")</f>
        <v>#REF!</v>
      </c>
      <c r="M2125" s="1" t="str">
        <f t="shared" si="111"/>
        <v/>
      </c>
      <c r="N2125" s="1" t="e">
        <f ca="1">IF(AND(M2125&lt;&gt; "", COUNTIF(SAP!#REF!,M2125)&gt;0),"Matched", "")</f>
        <v>#REF!</v>
      </c>
      <c r="O2125" s="1" t="str">
        <f t="shared" si="112"/>
        <v/>
      </c>
      <c r="P2125" s="1" t="e">
        <f ca="1">IF(AND(O2125&lt;&gt; "", COUNTIF(SAP!#REF!,O2125)&gt;0),"Matched", "")</f>
        <v>#REF!</v>
      </c>
      <c r="Q2125" s="1" t="str">
        <f ca="1">IF(D2125="AC","Logic4"&amp;"_"&amp;TEXT(C2125,"dd.mm.yyyy") &amp;"_"&amp; 1779009.43,"")</f>
        <v>Logic4_14.02.2020_1779009.43</v>
      </c>
      <c r="R2125" s="1" t="e">
        <f ca="1">IF(AND(Q2125&lt;&gt; "", COUNTIF(SAP!#REF!,Q2125)&gt;0),"Matched", "")</f>
        <v>#REF!</v>
      </c>
    </row>
    <row r="2126" spans="1:18">
      <c r="A2126" s="9">
        <v>11563327</v>
      </c>
      <c r="B2126" s="10">
        <v>43875</v>
      </c>
      <c r="C2126" s="10">
        <v>43875</v>
      </c>
      <c r="D2126" s="11" t="s">
        <v>10</v>
      </c>
      <c r="E2126" s="11">
        <v>0</v>
      </c>
      <c r="F2126" s="11">
        <v>0</v>
      </c>
      <c r="G2126" s="11">
        <v>3920</v>
      </c>
      <c r="H2126" s="11">
        <v>87503.33</v>
      </c>
      <c r="I2126" s="11" t="s">
        <v>11</v>
      </c>
      <c r="J2126" s="11" t="s">
        <v>12</v>
      </c>
      <c r="K2126" s="1" t="str">
        <f t="shared" si="113"/>
        <v/>
      </c>
      <c r="L2126" s="1" t="e">
        <f ca="1">IF(AND(K2126&lt;&gt; "", COUNTIF(SAP!#REF!,K2126)&gt;0),"Matched", "")</f>
        <v>#REF!</v>
      </c>
      <c r="M2126" s="1" t="str">
        <f t="shared" si="111"/>
        <v/>
      </c>
      <c r="N2126" s="1" t="e">
        <f ca="1">IF(AND(M2126&lt;&gt; "", COUNTIF(SAP!#REF!,M2126)&gt;0),"Matched", "")</f>
        <v>#REF!</v>
      </c>
      <c r="O2126" s="1" t="str">
        <f t="shared" si="112"/>
        <v/>
      </c>
      <c r="P2126" s="1" t="e">
        <f ca="1">IF(AND(O2126&lt;&gt; "", COUNTIF(SAP!#REF!,O2126)&gt;0),"Matched", "")</f>
        <v>#REF!</v>
      </c>
      <c r="Q2126" s="1" t="str">
        <f ca="1">IF(D2126="AC","Logic4"&amp;"_"&amp;TEXT(C2126,"dd.mm.yyyy") &amp;"_"&amp; 1779009.43,"")</f>
        <v>Logic4_14.02.2020_1779009.43</v>
      </c>
      <c r="R2126" s="1" t="e">
        <f ca="1">IF(AND(Q2126&lt;&gt; "", COUNTIF(SAP!#REF!,Q2126)&gt;0),"Matched", "")</f>
        <v>#REF!</v>
      </c>
    </row>
    <row r="2127" spans="1:18">
      <c r="A2127" s="13">
        <v>11563327</v>
      </c>
      <c r="B2127" s="14">
        <v>43875</v>
      </c>
      <c r="C2127" s="14">
        <v>43875</v>
      </c>
      <c r="D2127" s="15" t="s">
        <v>10</v>
      </c>
      <c r="E2127" s="15">
        <v>0</v>
      </c>
      <c r="F2127" s="15">
        <v>0</v>
      </c>
      <c r="G2127" s="15">
        <v>3980</v>
      </c>
      <c r="H2127" s="15">
        <v>91483.33</v>
      </c>
      <c r="I2127" s="15" t="s">
        <v>11</v>
      </c>
      <c r="J2127" s="15" t="s">
        <v>12</v>
      </c>
      <c r="K2127" s="1" t="str">
        <f t="shared" si="113"/>
        <v/>
      </c>
      <c r="L2127" s="1" t="e">
        <f ca="1">IF(AND(K2127&lt;&gt; "", COUNTIF(SAP!#REF!,K2127)&gt;0),"Matched", "")</f>
        <v>#REF!</v>
      </c>
      <c r="M2127" s="1" t="str">
        <f t="shared" si="111"/>
        <v/>
      </c>
      <c r="N2127" s="1" t="e">
        <f ca="1">IF(AND(M2127&lt;&gt; "", COUNTIF(SAP!#REF!,M2127)&gt;0),"Matched", "")</f>
        <v>#REF!</v>
      </c>
      <c r="O2127" s="1" t="str">
        <f t="shared" si="112"/>
        <v/>
      </c>
      <c r="P2127" s="1" t="e">
        <f ca="1">IF(AND(O2127&lt;&gt; "", COUNTIF(SAP!#REF!,O2127)&gt;0),"Matched", "")</f>
        <v>#REF!</v>
      </c>
      <c r="Q2127" s="1" t="str">
        <f ca="1">IF(D2127="AC","Logic4"&amp;"_"&amp;TEXT(C2127,"dd.mm.yyyy") &amp;"_"&amp; 1779009.43,"")</f>
        <v>Logic4_14.02.2020_1779009.43</v>
      </c>
      <c r="R2127" s="1" t="e">
        <f ca="1">IF(AND(Q2127&lt;&gt; "", COUNTIF(SAP!#REF!,Q2127)&gt;0),"Matched", "")</f>
        <v>#REF!</v>
      </c>
    </row>
    <row r="2128" spans="1:18">
      <c r="A2128" s="9">
        <v>11563327</v>
      </c>
      <c r="B2128" s="10">
        <v>43875</v>
      </c>
      <c r="C2128" s="10">
        <v>43875</v>
      </c>
      <c r="D2128" s="11" t="s">
        <v>10</v>
      </c>
      <c r="E2128" s="11">
        <v>0</v>
      </c>
      <c r="F2128" s="11">
        <v>0</v>
      </c>
      <c r="G2128" s="11">
        <v>4078.9</v>
      </c>
      <c r="H2128" s="11">
        <v>95562.23</v>
      </c>
      <c r="I2128" s="11" t="s">
        <v>11</v>
      </c>
      <c r="J2128" s="11" t="s">
        <v>12</v>
      </c>
      <c r="K2128" s="1" t="str">
        <f t="shared" si="113"/>
        <v/>
      </c>
      <c r="L2128" s="1" t="e">
        <f ca="1">IF(AND(K2128&lt;&gt; "", COUNTIF(SAP!#REF!,K2128)&gt;0),"Matched", "")</f>
        <v>#REF!</v>
      </c>
      <c r="M2128" s="1" t="str">
        <f t="shared" si="111"/>
        <v/>
      </c>
      <c r="N2128" s="1" t="e">
        <f ca="1">IF(AND(M2128&lt;&gt; "", COUNTIF(SAP!#REF!,M2128)&gt;0),"Matched", "")</f>
        <v>#REF!</v>
      </c>
      <c r="O2128" s="1" t="str">
        <f t="shared" si="112"/>
        <v/>
      </c>
      <c r="P2128" s="1" t="e">
        <f ca="1">IF(AND(O2128&lt;&gt; "", COUNTIF(SAP!#REF!,O2128)&gt;0),"Matched", "")</f>
        <v>#REF!</v>
      </c>
      <c r="Q2128" s="1" t="str">
        <f ca="1">IF(D2128="AC","Logic4"&amp;"_"&amp;TEXT(C2128,"dd.mm.yyyy") &amp;"_"&amp; 1779009.43,"")</f>
        <v>Logic4_14.02.2020_1779009.43</v>
      </c>
      <c r="R2128" s="1" t="e">
        <f ca="1">IF(AND(Q2128&lt;&gt; "", COUNTIF(SAP!#REF!,Q2128)&gt;0),"Matched", "")</f>
        <v>#REF!</v>
      </c>
    </row>
    <row r="2129" spans="1:18">
      <c r="A2129" s="13">
        <v>11563327</v>
      </c>
      <c r="B2129" s="14">
        <v>43875</v>
      </c>
      <c r="C2129" s="14">
        <v>43875</v>
      </c>
      <c r="D2129" s="15" t="s">
        <v>10</v>
      </c>
      <c r="E2129" s="15">
        <v>0</v>
      </c>
      <c r="F2129" s="15">
        <v>0</v>
      </c>
      <c r="G2129" s="15">
        <v>4095.2</v>
      </c>
      <c r="H2129" s="15">
        <v>99657.43</v>
      </c>
      <c r="I2129" s="15" t="s">
        <v>11</v>
      </c>
      <c r="J2129" s="15" t="s">
        <v>12</v>
      </c>
      <c r="K2129" s="1" t="str">
        <f t="shared" si="113"/>
        <v/>
      </c>
      <c r="L2129" s="1" t="e">
        <f ca="1">IF(AND(K2129&lt;&gt; "", COUNTIF(SAP!#REF!,K2129)&gt;0),"Matched", "")</f>
        <v>#REF!</v>
      </c>
      <c r="M2129" s="1" t="str">
        <f t="shared" si="111"/>
        <v/>
      </c>
      <c r="N2129" s="1" t="e">
        <f ca="1">IF(AND(M2129&lt;&gt; "", COUNTIF(SAP!#REF!,M2129)&gt;0),"Matched", "")</f>
        <v>#REF!</v>
      </c>
      <c r="O2129" s="1" t="str">
        <f t="shared" si="112"/>
        <v/>
      </c>
      <c r="P2129" s="1" t="e">
        <f ca="1">IF(AND(O2129&lt;&gt; "", COUNTIF(SAP!#REF!,O2129)&gt;0),"Matched", "")</f>
        <v>#REF!</v>
      </c>
      <c r="Q2129" s="1" t="str">
        <f ca="1">IF(D2129="AC","Logic4"&amp;"_"&amp;TEXT(C2129,"dd.mm.yyyy") &amp;"_"&amp; 1779009.43,"")</f>
        <v>Logic4_14.02.2020_1779009.43</v>
      </c>
      <c r="R2129" s="1" t="e">
        <f ca="1">IF(AND(Q2129&lt;&gt; "", COUNTIF(SAP!#REF!,Q2129)&gt;0),"Matched", "")</f>
        <v>#REF!</v>
      </c>
    </row>
    <row r="2130" spans="1:18">
      <c r="A2130" s="9">
        <v>11563327</v>
      </c>
      <c r="B2130" s="10">
        <v>43875</v>
      </c>
      <c r="C2130" s="10">
        <v>43875</v>
      </c>
      <c r="D2130" s="11" t="s">
        <v>10</v>
      </c>
      <c r="E2130" s="11">
        <v>0</v>
      </c>
      <c r="F2130" s="11">
        <v>0</v>
      </c>
      <c r="G2130" s="11">
        <v>4110</v>
      </c>
      <c r="H2130" s="11">
        <v>103767.43</v>
      </c>
      <c r="I2130" s="11" t="s">
        <v>11</v>
      </c>
      <c r="J2130" s="11" t="s">
        <v>12</v>
      </c>
      <c r="K2130" s="1" t="str">
        <f t="shared" si="113"/>
        <v/>
      </c>
      <c r="L2130" s="1" t="e">
        <f ca="1">IF(AND(K2130&lt;&gt; "", COUNTIF(SAP!#REF!,K2130)&gt;0),"Matched", "")</f>
        <v>#REF!</v>
      </c>
      <c r="M2130" s="1" t="str">
        <f t="shared" si="111"/>
        <v/>
      </c>
      <c r="N2130" s="1" t="e">
        <f ca="1">IF(AND(M2130&lt;&gt; "", COUNTIF(SAP!#REF!,M2130)&gt;0),"Matched", "")</f>
        <v>#REF!</v>
      </c>
      <c r="O2130" s="1" t="str">
        <f t="shared" si="112"/>
        <v/>
      </c>
      <c r="P2130" s="1" t="e">
        <f ca="1">IF(AND(O2130&lt;&gt; "", COUNTIF(SAP!#REF!,O2130)&gt;0),"Matched", "")</f>
        <v>#REF!</v>
      </c>
      <c r="Q2130" s="1" t="str">
        <f ca="1">IF(D2130="AC","Logic4"&amp;"_"&amp;TEXT(C2130,"dd.mm.yyyy") &amp;"_"&amp; 1779009.43,"")</f>
        <v>Logic4_14.02.2020_1779009.43</v>
      </c>
      <c r="R2130" s="1" t="e">
        <f ca="1">IF(AND(Q2130&lt;&gt; "", COUNTIF(SAP!#REF!,Q2130)&gt;0),"Matched", "")</f>
        <v>#REF!</v>
      </c>
    </row>
    <row r="2131" spans="1:18">
      <c r="A2131" s="13">
        <v>11563327</v>
      </c>
      <c r="B2131" s="14">
        <v>43875</v>
      </c>
      <c r="C2131" s="14">
        <v>43875</v>
      </c>
      <c r="D2131" s="15" t="s">
        <v>10</v>
      </c>
      <c r="E2131" s="15">
        <v>0</v>
      </c>
      <c r="F2131" s="15">
        <v>0</v>
      </c>
      <c r="G2131" s="15">
        <v>4130</v>
      </c>
      <c r="H2131" s="15">
        <v>107897.43</v>
      </c>
      <c r="I2131" s="15" t="s">
        <v>11</v>
      </c>
      <c r="J2131" s="15" t="s">
        <v>12</v>
      </c>
      <c r="K2131" s="1" t="str">
        <f t="shared" si="113"/>
        <v/>
      </c>
      <c r="L2131" s="1" t="e">
        <f ca="1">IF(AND(K2131&lt;&gt; "", COUNTIF(SAP!#REF!,K2131)&gt;0),"Matched", "")</f>
        <v>#REF!</v>
      </c>
      <c r="M2131" s="1" t="str">
        <f t="shared" si="111"/>
        <v/>
      </c>
      <c r="N2131" s="1" t="e">
        <f ca="1">IF(AND(M2131&lt;&gt; "", COUNTIF(SAP!#REF!,M2131)&gt;0),"Matched", "")</f>
        <v>#REF!</v>
      </c>
      <c r="O2131" s="1" t="str">
        <f t="shared" si="112"/>
        <v/>
      </c>
      <c r="P2131" s="1" t="e">
        <f ca="1">IF(AND(O2131&lt;&gt; "", COUNTIF(SAP!#REF!,O2131)&gt;0),"Matched", "")</f>
        <v>#REF!</v>
      </c>
      <c r="Q2131" s="1" t="str">
        <f ca="1">IF(D2131="AC","Logic4"&amp;"_"&amp;TEXT(C2131,"dd.mm.yyyy") &amp;"_"&amp; 1779009.43,"")</f>
        <v>Logic4_14.02.2020_1779009.43</v>
      </c>
      <c r="R2131" s="1" t="e">
        <f ca="1">IF(AND(Q2131&lt;&gt; "", COUNTIF(SAP!#REF!,Q2131)&gt;0),"Matched", "")</f>
        <v>#REF!</v>
      </c>
    </row>
    <row r="2132" spans="1:18">
      <c r="A2132" s="9">
        <v>11563327</v>
      </c>
      <c r="B2132" s="10">
        <v>43875</v>
      </c>
      <c r="C2132" s="10">
        <v>43875</v>
      </c>
      <c r="D2132" s="11" t="s">
        <v>10</v>
      </c>
      <c r="E2132" s="11">
        <v>0</v>
      </c>
      <c r="F2132" s="11">
        <v>0</v>
      </c>
      <c r="G2132" s="11">
        <v>4194</v>
      </c>
      <c r="H2132" s="11">
        <v>112091.43</v>
      </c>
      <c r="I2132" s="11" t="s">
        <v>11</v>
      </c>
      <c r="J2132" s="11" t="s">
        <v>12</v>
      </c>
      <c r="K2132" s="1" t="str">
        <f t="shared" si="113"/>
        <v/>
      </c>
      <c r="L2132" s="1" t="e">
        <f ca="1">IF(AND(K2132&lt;&gt; "", COUNTIF(SAP!#REF!,K2132)&gt;0),"Matched", "")</f>
        <v>#REF!</v>
      </c>
      <c r="M2132" s="1" t="str">
        <f t="shared" si="111"/>
        <v/>
      </c>
      <c r="N2132" s="1" t="e">
        <f ca="1">IF(AND(M2132&lt;&gt; "", COUNTIF(SAP!#REF!,M2132)&gt;0),"Matched", "")</f>
        <v>#REF!</v>
      </c>
      <c r="O2132" s="1" t="str">
        <f t="shared" si="112"/>
        <v/>
      </c>
      <c r="P2132" s="1" t="e">
        <f ca="1">IF(AND(O2132&lt;&gt; "", COUNTIF(SAP!#REF!,O2132)&gt;0),"Matched", "")</f>
        <v>#REF!</v>
      </c>
      <c r="Q2132" s="1" t="str">
        <f ca="1">IF(D2132="AC","Logic4"&amp;"_"&amp;TEXT(C2132,"dd.mm.yyyy") &amp;"_"&amp; 1779009.43,"")</f>
        <v>Logic4_14.02.2020_1779009.43</v>
      </c>
      <c r="R2132" s="1" t="e">
        <f ca="1">IF(AND(Q2132&lt;&gt; "", COUNTIF(SAP!#REF!,Q2132)&gt;0),"Matched", "")</f>
        <v>#REF!</v>
      </c>
    </row>
    <row r="2133" spans="1:18">
      <c r="A2133" s="13">
        <v>11563327</v>
      </c>
      <c r="B2133" s="14">
        <v>43875</v>
      </c>
      <c r="C2133" s="14">
        <v>43875</v>
      </c>
      <c r="D2133" s="15" t="s">
        <v>10</v>
      </c>
      <c r="E2133" s="15">
        <v>0</v>
      </c>
      <c r="F2133" s="15">
        <v>0</v>
      </c>
      <c r="G2133" s="15">
        <v>4272.3999999999996</v>
      </c>
      <c r="H2133" s="15">
        <v>116363.83</v>
      </c>
      <c r="I2133" s="15" t="s">
        <v>11</v>
      </c>
      <c r="J2133" s="15" t="s">
        <v>12</v>
      </c>
      <c r="K2133" s="1" t="str">
        <f t="shared" si="113"/>
        <v/>
      </c>
      <c r="L2133" s="1" t="e">
        <f ca="1">IF(AND(K2133&lt;&gt; "", COUNTIF(SAP!#REF!,K2133)&gt;0),"Matched", "")</f>
        <v>#REF!</v>
      </c>
      <c r="M2133" s="1" t="str">
        <f t="shared" si="111"/>
        <v/>
      </c>
      <c r="N2133" s="1" t="e">
        <f ca="1">IF(AND(M2133&lt;&gt; "", COUNTIF(SAP!#REF!,M2133)&gt;0),"Matched", "")</f>
        <v>#REF!</v>
      </c>
      <c r="O2133" s="1" t="str">
        <f t="shared" si="112"/>
        <v/>
      </c>
      <c r="P2133" s="1" t="e">
        <f ca="1">IF(AND(O2133&lt;&gt; "", COUNTIF(SAP!#REF!,O2133)&gt;0),"Matched", "")</f>
        <v>#REF!</v>
      </c>
      <c r="Q2133" s="1" t="str">
        <f ca="1">IF(D2133="AC","Logic4"&amp;"_"&amp;TEXT(C2133,"dd.mm.yyyy") &amp;"_"&amp; 1779009.43,"")</f>
        <v>Logic4_14.02.2020_1779009.43</v>
      </c>
      <c r="R2133" s="1" t="e">
        <f ca="1">IF(AND(Q2133&lt;&gt; "", COUNTIF(SAP!#REF!,Q2133)&gt;0),"Matched", "")</f>
        <v>#REF!</v>
      </c>
    </row>
    <row r="2134" spans="1:18">
      <c r="A2134" s="9">
        <v>11563327</v>
      </c>
      <c r="B2134" s="10">
        <v>43875</v>
      </c>
      <c r="C2134" s="10">
        <v>43875</v>
      </c>
      <c r="D2134" s="11" t="s">
        <v>10</v>
      </c>
      <c r="E2134" s="11">
        <v>0</v>
      </c>
      <c r="F2134" s="11">
        <v>0</v>
      </c>
      <c r="G2134" s="11">
        <v>4420</v>
      </c>
      <c r="H2134" s="11">
        <v>120783.83</v>
      </c>
      <c r="I2134" s="11" t="s">
        <v>11</v>
      </c>
      <c r="J2134" s="11" t="s">
        <v>12</v>
      </c>
      <c r="K2134" s="1" t="str">
        <f t="shared" si="113"/>
        <v/>
      </c>
      <c r="L2134" s="1" t="e">
        <f ca="1">IF(AND(K2134&lt;&gt; "", COUNTIF(SAP!#REF!,K2134)&gt;0),"Matched", "")</f>
        <v>#REF!</v>
      </c>
      <c r="M2134" s="1" t="str">
        <f t="shared" si="111"/>
        <v/>
      </c>
      <c r="N2134" s="1" t="e">
        <f ca="1">IF(AND(M2134&lt;&gt; "", COUNTIF(SAP!#REF!,M2134)&gt;0),"Matched", "")</f>
        <v>#REF!</v>
      </c>
      <c r="O2134" s="1" t="str">
        <f t="shared" si="112"/>
        <v/>
      </c>
      <c r="P2134" s="1" t="e">
        <f ca="1">IF(AND(O2134&lt;&gt; "", COUNTIF(SAP!#REF!,O2134)&gt;0),"Matched", "")</f>
        <v>#REF!</v>
      </c>
      <c r="Q2134" s="1" t="str">
        <f ca="1">IF(D2134="AC","Logic4"&amp;"_"&amp;TEXT(C2134,"dd.mm.yyyy") &amp;"_"&amp; 1779009.43,"")</f>
        <v>Logic4_14.02.2020_1779009.43</v>
      </c>
      <c r="R2134" s="1" t="e">
        <f ca="1">IF(AND(Q2134&lt;&gt; "", COUNTIF(SAP!#REF!,Q2134)&gt;0),"Matched", "")</f>
        <v>#REF!</v>
      </c>
    </row>
    <row r="2135" spans="1:18">
      <c r="A2135" s="13">
        <v>11563327</v>
      </c>
      <c r="B2135" s="14">
        <v>43875</v>
      </c>
      <c r="C2135" s="14">
        <v>43875</v>
      </c>
      <c r="D2135" s="15" t="s">
        <v>10</v>
      </c>
      <c r="E2135" s="15">
        <v>0</v>
      </c>
      <c r="F2135" s="15">
        <v>0</v>
      </c>
      <c r="G2135" s="15">
        <v>4520</v>
      </c>
      <c r="H2135" s="15">
        <v>125303.83</v>
      </c>
      <c r="I2135" s="15" t="s">
        <v>11</v>
      </c>
      <c r="J2135" s="15" t="s">
        <v>12</v>
      </c>
      <c r="K2135" s="1" t="str">
        <f t="shared" si="113"/>
        <v/>
      </c>
      <c r="L2135" s="1" t="e">
        <f ca="1">IF(AND(K2135&lt;&gt; "", COUNTIF(SAP!#REF!,K2135)&gt;0),"Matched", "")</f>
        <v>#REF!</v>
      </c>
      <c r="M2135" s="1" t="str">
        <f t="shared" si="111"/>
        <v/>
      </c>
      <c r="N2135" s="1" t="e">
        <f ca="1">IF(AND(M2135&lt;&gt; "", COUNTIF(SAP!#REF!,M2135)&gt;0),"Matched", "")</f>
        <v>#REF!</v>
      </c>
      <c r="O2135" s="1" t="str">
        <f t="shared" si="112"/>
        <v/>
      </c>
      <c r="P2135" s="1" t="e">
        <f ca="1">IF(AND(O2135&lt;&gt; "", COUNTIF(SAP!#REF!,O2135)&gt;0),"Matched", "")</f>
        <v>#REF!</v>
      </c>
      <c r="Q2135" s="1" t="str">
        <f ca="1">IF(D2135="AC","Logic4"&amp;"_"&amp;TEXT(C2135,"dd.mm.yyyy") &amp;"_"&amp; 1779009.43,"")</f>
        <v>Logic4_14.02.2020_1779009.43</v>
      </c>
      <c r="R2135" s="1" t="e">
        <f ca="1">IF(AND(Q2135&lt;&gt; "", COUNTIF(SAP!#REF!,Q2135)&gt;0),"Matched", "")</f>
        <v>#REF!</v>
      </c>
    </row>
    <row r="2136" spans="1:18">
      <c r="A2136" s="9">
        <v>11563327</v>
      </c>
      <c r="B2136" s="10">
        <v>43875</v>
      </c>
      <c r="C2136" s="10">
        <v>43875</v>
      </c>
      <c r="D2136" s="11" t="s">
        <v>10</v>
      </c>
      <c r="E2136" s="11">
        <v>0</v>
      </c>
      <c r="F2136" s="11">
        <v>0</v>
      </c>
      <c r="G2136" s="11">
        <v>4865.8</v>
      </c>
      <c r="H2136" s="11">
        <v>130169.63</v>
      </c>
      <c r="I2136" s="11" t="s">
        <v>11</v>
      </c>
      <c r="J2136" s="11" t="s">
        <v>12</v>
      </c>
      <c r="K2136" s="1" t="str">
        <f t="shared" si="113"/>
        <v/>
      </c>
      <c r="L2136" s="1" t="e">
        <f ca="1">IF(AND(K2136&lt;&gt; "", COUNTIF(SAP!#REF!,K2136)&gt;0),"Matched", "")</f>
        <v>#REF!</v>
      </c>
      <c r="M2136" s="1" t="str">
        <f t="shared" si="111"/>
        <v/>
      </c>
      <c r="N2136" s="1" t="e">
        <f ca="1">IF(AND(M2136&lt;&gt; "", COUNTIF(SAP!#REF!,M2136)&gt;0),"Matched", "")</f>
        <v>#REF!</v>
      </c>
      <c r="O2136" s="1" t="str">
        <f t="shared" si="112"/>
        <v/>
      </c>
      <c r="P2136" s="1" t="e">
        <f ca="1">IF(AND(O2136&lt;&gt; "", COUNTIF(SAP!#REF!,O2136)&gt;0),"Matched", "")</f>
        <v>#REF!</v>
      </c>
      <c r="Q2136" s="1" t="str">
        <f ca="1">IF(D2136="AC","Logic4"&amp;"_"&amp;TEXT(C2136,"dd.mm.yyyy") &amp;"_"&amp; 1779009.43,"")</f>
        <v>Logic4_14.02.2020_1779009.43</v>
      </c>
      <c r="R2136" s="1" t="e">
        <f ca="1">IF(AND(Q2136&lt;&gt; "", COUNTIF(SAP!#REF!,Q2136)&gt;0),"Matched", "")</f>
        <v>#REF!</v>
      </c>
    </row>
    <row r="2137" spans="1:18">
      <c r="A2137" s="13">
        <v>11563327</v>
      </c>
      <c r="B2137" s="14">
        <v>43875</v>
      </c>
      <c r="C2137" s="14">
        <v>43875</v>
      </c>
      <c r="D2137" s="15" t="s">
        <v>10</v>
      </c>
      <c r="E2137" s="15">
        <v>0</v>
      </c>
      <c r="F2137" s="15">
        <v>0</v>
      </c>
      <c r="G2137" s="15">
        <v>4920</v>
      </c>
      <c r="H2137" s="15">
        <v>135089.63</v>
      </c>
      <c r="I2137" s="15" t="s">
        <v>11</v>
      </c>
      <c r="J2137" s="15" t="s">
        <v>12</v>
      </c>
      <c r="K2137" s="1" t="str">
        <f t="shared" si="113"/>
        <v/>
      </c>
      <c r="L2137" s="1" t="e">
        <f ca="1">IF(AND(K2137&lt;&gt; "", COUNTIF(SAP!#REF!,K2137)&gt;0),"Matched", "")</f>
        <v>#REF!</v>
      </c>
      <c r="M2137" s="1" t="str">
        <f t="shared" si="111"/>
        <v/>
      </c>
      <c r="N2137" s="1" t="e">
        <f ca="1">IF(AND(M2137&lt;&gt; "", COUNTIF(SAP!#REF!,M2137)&gt;0),"Matched", "")</f>
        <v>#REF!</v>
      </c>
      <c r="O2137" s="1" t="str">
        <f t="shared" si="112"/>
        <v/>
      </c>
      <c r="P2137" s="1" t="e">
        <f ca="1">IF(AND(O2137&lt;&gt; "", COUNTIF(SAP!#REF!,O2137)&gt;0),"Matched", "")</f>
        <v>#REF!</v>
      </c>
      <c r="Q2137" s="1" t="str">
        <f ca="1">IF(D2137="AC","Logic4"&amp;"_"&amp;TEXT(C2137,"dd.mm.yyyy") &amp;"_"&amp; 1779009.43,"")</f>
        <v>Logic4_14.02.2020_1779009.43</v>
      </c>
      <c r="R2137" s="1" t="e">
        <f ca="1">IF(AND(Q2137&lt;&gt; "", COUNTIF(SAP!#REF!,Q2137)&gt;0),"Matched", "")</f>
        <v>#REF!</v>
      </c>
    </row>
    <row r="2138" spans="1:18">
      <c r="A2138" s="9">
        <v>11563327</v>
      </c>
      <c r="B2138" s="10">
        <v>43875</v>
      </c>
      <c r="C2138" s="10">
        <v>43875</v>
      </c>
      <c r="D2138" s="11" t="s">
        <v>10</v>
      </c>
      <c r="E2138" s="11">
        <v>0</v>
      </c>
      <c r="F2138" s="11">
        <v>0</v>
      </c>
      <c r="G2138" s="11">
        <v>5029.8</v>
      </c>
      <c r="H2138" s="11">
        <v>140119.43</v>
      </c>
      <c r="I2138" s="11" t="s">
        <v>11</v>
      </c>
      <c r="J2138" s="11" t="s">
        <v>12</v>
      </c>
      <c r="K2138" s="1" t="str">
        <f t="shared" si="113"/>
        <v/>
      </c>
      <c r="L2138" s="1" t="e">
        <f ca="1">IF(AND(K2138&lt;&gt; "", COUNTIF(SAP!#REF!,K2138)&gt;0),"Matched", "")</f>
        <v>#REF!</v>
      </c>
      <c r="M2138" s="1" t="str">
        <f t="shared" si="111"/>
        <v/>
      </c>
      <c r="N2138" s="1" t="e">
        <f ca="1">IF(AND(M2138&lt;&gt; "", COUNTIF(SAP!#REF!,M2138)&gt;0),"Matched", "")</f>
        <v>#REF!</v>
      </c>
      <c r="O2138" s="1" t="str">
        <f t="shared" si="112"/>
        <v/>
      </c>
      <c r="P2138" s="1" t="e">
        <f ca="1">IF(AND(O2138&lt;&gt; "", COUNTIF(SAP!#REF!,O2138)&gt;0),"Matched", "")</f>
        <v>#REF!</v>
      </c>
      <c r="Q2138" s="1" t="str">
        <f ca="1">IF(D2138="AC","Logic4"&amp;"_"&amp;TEXT(C2138,"dd.mm.yyyy") &amp;"_"&amp; 1779009.43,"")</f>
        <v>Logic4_14.02.2020_1779009.43</v>
      </c>
      <c r="R2138" s="1" t="e">
        <f ca="1">IF(AND(Q2138&lt;&gt; "", COUNTIF(SAP!#REF!,Q2138)&gt;0),"Matched", "")</f>
        <v>#REF!</v>
      </c>
    </row>
    <row r="2139" spans="1:18">
      <c r="A2139" s="13">
        <v>11563327</v>
      </c>
      <c r="B2139" s="14">
        <v>43875</v>
      </c>
      <c r="C2139" s="14">
        <v>43875</v>
      </c>
      <c r="D2139" s="15" t="s">
        <v>10</v>
      </c>
      <c r="E2139" s="15">
        <v>0</v>
      </c>
      <c r="F2139" s="15">
        <v>0</v>
      </c>
      <c r="G2139" s="15">
        <v>5206.3599999999997</v>
      </c>
      <c r="H2139" s="15">
        <v>145325.79</v>
      </c>
      <c r="I2139" s="15" t="s">
        <v>11</v>
      </c>
      <c r="J2139" s="15" t="s">
        <v>12</v>
      </c>
      <c r="K2139" s="1" t="str">
        <f t="shared" si="113"/>
        <v/>
      </c>
      <c r="L2139" s="1" t="e">
        <f ca="1">IF(AND(K2139&lt;&gt; "", COUNTIF(SAP!#REF!,K2139)&gt;0),"Matched", "")</f>
        <v>#REF!</v>
      </c>
      <c r="M2139" s="1" t="str">
        <f t="shared" si="111"/>
        <v/>
      </c>
      <c r="N2139" s="1" t="e">
        <f ca="1">IF(AND(M2139&lt;&gt; "", COUNTIF(SAP!#REF!,M2139)&gt;0),"Matched", "")</f>
        <v>#REF!</v>
      </c>
      <c r="O2139" s="1" t="str">
        <f t="shared" si="112"/>
        <v/>
      </c>
      <c r="P2139" s="1" t="e">
        <f ca="1">IF(AND(O2139&lt;&gt; "", COUNTIF(SAP!#REF!,O2139)&gt;0),"Matched", "")</f>
        <v>#REF!</v>
      </c>
      <c r="Q2139" s="1" t="str">
        <f ca="1">IF(D2139="AC","Logic4"&amp;"_"&amp;TEXT(C2139,"dd.mm.yyyy") &amp;"_"&amp; 1779009.43,"")</f>
        <v>Logic4_14.02.2020_1779009.43</v>
      </c>
      <c r="R2139" s="1" t="e">
        <f ca="1">IF(AND(Q2139&lt;&gt; "", COUNTIF(SAP!#REF!,Q2139)&gt;0),"Matched", "")</f>
        <v>#REF!</v>
      </c>
    </row>
    <row r="2140" spans="1:18">
      <c r="A2140" s="9">
        <v>11563327</v>
      </c>
      <c r="B2140" s="10">
        <v>43875</v>
      </c>
      <c r="C2140" s="10">
        <v>43875</v>
      </c>
      <c r="D2140" s="11" t="s">
        <v>10</v>
      </c>
      <c r="E2140" s="11">
        <v>0</v>
      </c>
      <c r="F2140" s="11">
        <v>0</v>
      </c>
      <c r="G2140" s="11">
        <v>5540</v>
      </c>
      <c r="H2140" s="11">
        <v>150865.79</v>
      </c>
      <c r="I2140" s="11" t="s">
        <v>11</v>
      </c>
      <c r="J2140" s="11" t="s">
        <v>12</v>
      </c>
      <c r="K2140" s="1" t="str">
        <f t="shared" si="113"/>
        <v/>
      </c>
      <c r="L2140" s="1" t="e">
        <f ca="1">IF(AND(K2140&lt;&gt; "", COUNTIF(SAP!#REF!,K2140)&gt;0),"Matched", "")</f>
        <v>#REF!</v>
      </c>
      <c r="M2140" s="1" t="str">
        <f t="shared" si="111"/>
        <v/>
      </c>
      <c r="N2140" s="1" t="e">
        <f ca="1">IF(AND(M2140&lt;&gt; "", COUNTIF(SAP!#REF!,M2140)&gt;0),"Matched", "")</f>
        <v>#REF!</v>
      </c>
      <c r="O2140" s="1" t="str">
        <f t="shared" si="112"/>
        <v/>
      </c>
      <c r="P2140" s="1" t="e">
        <f ca="1">IF(AND(O2140&lt;&gt; "", COUNTIF(SAP!#REF!,O2140)&gt;0),"Matched", "")</f>
        <v>#REF!</v>
      </c>
      <c r="Q2140" s="1" t="str">
        <f ca="1">IF(D2140="AC","Logic4"&amp;"_"&amp;TEXT(C2140,"dd.mm.yyyy") &amp;"_"&amp; 1779009.43,"")</f>
        <v>Logic4_14.02.2020_1779009.43</v>
      </c>
      <c r="R2140" s="1" t="e">
        <f ca="1">IF(AND(Q2140&lt;&gt; "", COUNTIF(SAP!#REF!,Q2140)&gt;0),"Matched", "")</f>
        <v>#REF!</v>
      </c>
    </row>
    <row r="2141" spans="1:18">
      <c r="A2141" s="13">
        <v>11563327</v>
      </c>
      <c r="B2141" s="14">
        <v>43875</v>
      </c>
      <c r="C2141" s="14">
        <v>43875</v>
      </c>
      <c r="D2141" s="15" t="s">
        <v>10</v>
      </c>
      <c r="E2141" s="15">
        <v>0</v>
      </c>
      <c r="F2141" s="15">
        <v>0</v>
      </c>
      <c r="G2141" s="15">
        <v>5670</v>
      </c>
      <c r="H2141" s="15">
        <v>156535.79</v>
      </c>
      <c r="I2141" s="15" t="s">
        <v>11</v>
      </c>
      <c r="J2141" s="15" t="s">
        <v>12</v>
      </c>
      <c r="K2141" s="1" t="str">
        <f t="shared" si="113"/>
        <v/>
      </c>
      <c r="L2141" s="1" t="e">
        <f ca="1">IF(AND(K2141&lt;&gt; "", COUNTIF(SAP!#REF!,K2141)&gt;0),"Matched", "")</f>
        <v>#REF!</v>
      </c>
      <c r="M2141" s="1" t="str">
        <f t="shared" si="111"/>
        <v/>
      </c>
      <c r="N2141" s="1" t="e">
        <f ca="1">IF(AND(M2141&lt;&gt; "", COUNTIF(SAP!#REF!,M2141)&gt;0),"Matched", "")</f>
        <v>#REF!</v>
      </c>
      <c r="O2141" s="1" t="str">
        <f t="shared" si="112"/>
        <v/>
      </c>
      <c r="P2141" s="1" t="e">
        <f ca="1">IF(AND(O2141&lt;&gt; "", COUNTIF(SAP!#REF!,O2141)&gt;0),"Matched", "")</f>
        <v>#REF!</v>
      </c>
      <c r="Q2141" s="1" t="str">
        <f ca="1">IF(D2141="AC","Logic4"&amp;"_"&amp;TEXT(C2141,"dd.mm.yyyy") &amp;"_"&amp; 1779009.43,"")</f>
        <v>Logic4_14.02.2020_1779009.43</v>
      </c>
      <c r="R2141" s="1" t="e">
        <f ca="1">IF(AND(Q2141&lt;&gt; "", COUNTIF(SAP!#REF!,Q2141)&gt;0),"Matched", "")</f>
        <v>#REF!</v>
      </c>
    </row>
    <row r="2142" spans="1:18">
      <c r="A2142" s="9">
        <v>11563327</v>
      </c>
      <c r="B2142" s="10">
        <v>43875</v>
      </c>
      <c r="C2142" s="10">
        <v>43875</v>
      </c>
      <c r="D2142" s="11" t="s">
        <v>10</v>
      </c>
      <c r="E2142" s="11">
        <v>0</v>
      </c>
      <c r="F2142" s="11">
        <v>0</v>
      </c>
      <c r="G2142" s="11">
        <v>5710</v>
      </c>
      <c r="H2142" s="11">
        <v>162245.79</v>
      </c>
      <c r="I2142" s="11" t="s">
        <v>11</v>
      </c>
      <c r="J2142" s="11" t="s">
        <v>12</v>
      </c>
      <c r="K2142" s="1" t="str">
        <f t="shared" si="113"/>
        <v/>
      </c>
      <c r="L2142" s="1" t="e">
        <f ca="1">IF(AND(K2142&lt;&gt; "", COUNTIF(SAP!#REF!,K2142)&gt;0),"Matched", "")</f>
        <v>#REF!</v>
      </c>
      <c r="M2142" s="1" t="str">
        <f t="shared" si="111"/>
        <v/>
      </c>
      <c r="N2142" s="1" t="e">
        <f ca="1">IF(AND(M2142&lt;&gt; "", COUNTIF(SAP!#REF!,M2142)&gt;0),"Matched", "")</f>
        <v>#REF!</v>
      </c>
      <c r="O2142" s="1" t="str">
        <f t="shared" si="112"/>
        <v/>
      </c>
      <c r="P2142" s="1" t="e">
        <f ca="1">IF(AND(O2142&lt;&gt; "", COUNTIF(SAP!#REF!,O2142)&gt;0),"Matched", "")</f>
        <v>#REF!</v>
      </c>
      <c r="Q2142" s="1" t="str">
        <f ca="1">IF(D2142="AC","Logic4"&amp;"_"&amp;TEXT(C2142,"dd.mm.yyyy") &amp;"_"&amp; 1779009.43,"")</f>
        <v>Logic4_14.02.2020_1779009.43</v>
      </c>
      <c r="R2142" s="1" t="e">
        <f ca="1">IF(AND(Q2142&lt;&gt; "", COUNTIF(SAP!#REF!,Q2142)&gt;0),"Matched", "")</f>
        <v>#REF!</v>
      </c>
    </row>
    <row r="2143" spans="1:18">
      <c r="A2143" s="13">
        <v>11563327</v>
      </c>
      <c r="B2143" s="14">
        <v>43875</v>
      </c>
      <c r="C2143" s="14">
        <v>43875</v>
      </c>
      <c r="D2143" s="15" t="s">
        <v>10</v>
      </c>
      <c r="E2143" s="15">
        <v>0</v>
      </c>
      <c r="F2143" s="15">
        <v>0</v>
      </c>
      <c r="G2143" s="15">
        <v>5718.3</v>
      </c>
      <c r="H2143" s="15">
        <v>167964.09</v>
      </c>
      <c r="I2143" s="15" t="s">
        <v>11</v>
      </c>
      <c r="J2143" s="15" t="s">
        <v>12</v>
      </c>
      <c r="K2143" s="1" t="str">
        <f t="shared" si="113"/>
        <v/>
      </c>
      <c r="L2143" s="1" t="e">
        <f ca="1">IF(AND(K2143&lt;&gt; "", COUNTIF(SAP!#REF!,K2143)&gt;0),"Matched", "")</f>
        <v>#REF!</v>
      </c>
      <c r="M2143" s="1" t="str">
        <f t="shared" si="111"/>
        <v/>
      </c>
      <c r="N2143" s="1" t="e">
        <f ca="1">IF(AND(M2143&lt;&gt; "", COUNTIF(SAP!#REF!,M2143)&gt;0),"Matched", "")</f>
        <v>#REF!</v>
      </c>
      <c r="O2143" s="1" t="str">
        <f t="shared" si="112"/>
        <v/>
      </c>
      <c r="P2143" s="1" t="e">
        <f ca="1">IF(AND(O2143&lt;&gt; "", COUNTIF(SAP!#REF!,O2143)&gt;0),"Matched", "")</f>
        <v>#REF!</v>
      </c>
      <c r="Q2143" s="1" t="str">
        <f ca="1">IF(D2143="AC","Logic4"&amp;"_"&amp;TEXT(C2143,"dd.mm.yyyy") &amp;"_"&amp; 1779009.43,"")</f>
        <v>Logic4_14.02.2020_1779009.43</v>
      </c>
      <c r="R2143" s="1" t="e">
        <f ca="1">IF(AND(Q2143&lt;&gt; "", COUNTIF(SAP!#REF!,Q2143)&gt;0),"Matched", "")</f>
        <v>#REF!</v>
      </c>
    </row>
    <row r="2144" spans="1:18">
      <c r="A2144" s="9">
        <v>11563327</v>
      </c>
      <c r="B2144" s="10">
        <v>43875</v>
      </c>
      <c r="C2144" s="10">
        <v>43875</v>
      </c>
      <c r="D2144" s="11" t="s">
        <v>10</v>
      </c>
      <c r="E2144" s="11">
        <v>0</v>
      </c>
      <c r="F2144" s="11">
        <v>0</v>
      </c>
      <c r="G2144" s="11">
        <v>5804.23</v>
      </c>
      <c r="H2144" s="11">
        <v>173768.32000000001</v>
      </c>
      <c r="I2144" s="11" t="s">
        <v>11</v>
      </c>
      <c r="J2144" s="11" t="s">
        <v>12</v>
      </c>
      <c r="K2144" s="1" t="str">
        <f t="shared" si="113"/>
        <v/>
      </c>
      <c r="L2144" s="1" t="e">
        <f ca="1">IF(AND(K2144&lt;&gt; "", COUNTIF(SAP!#REF!,K2144)&gt;0),"Matched", "")</f>
        <v>#REF!</v>
      </c>
      <c r="M2144" s="1" t="str">
        <f t="shared" si="111"/>
        <v/>
      </c>
      <c r="N2144" s="1" t="e">
        <f ca="1">IF(AND(M2144&lt;&gt; "", COUNTIF(SAP!#REF!,M2144)&gt;0),"Matched", "")</f>
        <v>#REF!</v>
      </c>
      <c r="O2144" s="1" t="str">
        <f t="shared" si="112"/>
        <v/>
      </c>
      <c r="P2144" s="1" t="e">
        <f ca="1">IF(AND(O2144&lt;&gt; "", COUNTIF(SAP!#REF!,O2144)&gt;0),"Matched", "")</f>
        <v>#REF!</v>
      </c>
      <c r="Q2144" s="1" t="str">
        <f ca="1">IF(D2144="AC","Logic4"&amp;"_"&amp;TEXT(C2144,"dd.mm.yyyy") &amp;"_"&amp; 1779009.43,"")</f>
        <v>Logic4_14.02.2020_1779009.43</v>
      </c>
      <c r="R2144" s="1" t="e">
        <f ca="1">IF(AND(Q2144&lt;&gt; "", COUNTIF(SAP!#REF!,Q2144)&gt;0),"Matched", "")</f>
        <v>#REF!</v>
      </c>
    </row>
    <row r="2145" spans="1:18">
      <c r="A2145" s="13">
        <v>11563327</v>
      </c>
      <c r="B2145" s="14">
        <v>43875</v>
      </c>
      <c r="C2145" s="14">
        <v>43875</v>
      </c>
      <c r="D2145" s="15" t="s">
        <v>10</v>
      </c>
      <c r="E2145" s="15">
        <v>0</v>
      </c>
      <c r="F2145" s="15">
        <v>0</v>
      </c>
      <c r="G2145" s="15">
        <v>5960</v>
      </c>
      <c r="H2145" s="15">
        <v>179728.32</v>
      </c>
      <c r="I2145" s="15" t="s">
        <v>11</v>
      </c>
      <c r="J2145" s="15" t="s">
        <v>12</v>
      </c>
      <c r="K2145" s="1" t="str">
        <f t="shared" si="113"/>
        <v/>
      </c>
      <c r="L2145" s="1" t="e">
        <f ca="1">IF(AND(K2145&lt;&gt; "", COUNTIF(SAP!#REF!,K2145)&gt;0),"Matched", "")</f>
        <v>#REF!</v>
      </c>
      <c r="M2145" s="1" t="str">
        <f t="shared" si="111"/>
        <v/>
      </c>
      <c r="N2145" s="1" t="e">
        <f ca="1">IF(AND(M2145&lt;&gt; "", COUNTIF(SAP!#REF!,M2145)&gt;0),"Matched", "")</f>
        <v>#REF!</v>
      </c>
      <c r="O2145" s="1" t="str">
        <f t="shared" si="112"/>
        <v/>
      </c>
      <c r="P2145" s="1" t="e">
        <f ca="1">IF(AND(O2145&lt;&gt; "", COUNTIF(SAP!#REF!,O2145)&gt;0),"Matched", "")</f>
        <v>#REF!</v>
      </c>
      <c r="Q2145" s="1" t="str">
        <f ca="1">IF(D2145="AC","Logic4"&amp;"_"&amp;TEXT(C2145,"dd.mm.yyyy") &amp;"_"&amp; 1779009.43,"")</f>
        <v>Logic4_14.02.2020_1779009.43</v>
      </c>
      <c r="R2145" s="1" t="e">
        <f ca="1">IF(AND(Q2145&lt;&gt; "", COUNTIF(SAP!#REF!,Q2145)&gt;0),"Matched", "")</f>
        <v>#REF!</v>
      </c>
    </row>
    <row r="2146" spans="1:18">
      <c r="A2146" s="9">
        <v>11563327</v>
      </c>
      <c r="B2146" s="10">
        <v>43875</v>
      </c>
      <c r="C2146" s="10">
        <v>43875</v>
      </c>
      <c r="D2146" s="11" t="s">
        <v>10</v>
      </c>
      <c r="E2146" s="11">
        <v>0</v>
      </c>
      <c r="F2146" s="11">
        <v>0</v>
      </c>
      <c r="G2146" s="11">
        <v>6119.5</v>
      </c>
      <c r="H2146" s="11">
        <v>185847.82</v>
      </c>
      <c r="I2146" s="11" t="s">
        <v>11</v>
      </c>
      <c r="J2146" s="11" t="s">
        <v>12</v>
      </c>
      <c r="K2146" s="1" t="str">
        <f t="shared" si="113"/>
        <v/>
      </c>
      <c r="L2146" s="1" t="e">
        <f ca="1">IF(AND(K2146&lt;&gt; "", COUNTIF(SAP!#REF!,K2146)&gt;0),"Matched", "")</f>
        <v>#REF!</v>
      </c>
      <c r="M2146" s="1" t="str">
        <f t="shared" si="111"/>
        <v/>
      </c>
      <c r="N2146" s="1" t="e">
        <f ca="1">IF(AND(M2146&lt;&gt; "", COUNTIF(SAP!#REF!,M2146)&gt;0),"Matched", "")</f>
        <v>#REF!</v>
      </c>
      <c r="O2146" s="1" t="str">
        <f t="shared" si="112"/>
        <v/>
      </c>
      <c r="P2146" s="1" t="e">
        <f ca="1">IF(AND(O2146&lt;&gt; "", COUNTIF(SAP!#REF!,O2146)&gt;0),"Matched", "")</f>
        <v>#REF!</v>
      </c>
      <c r="Q2146" s="1" t="str">
        <f ca="1">IF(D2146="AC","Logic4"&amp;"_"&amp;TEXT(C2146,"dd.mm.yyyy") &amp;"_"&amp; 1779009.43,"")</f>
        <v>Logic4_14.02.2020_1779009.43</v>
      </c>
      <c r="R2146" s="1" t="e">
        <f ca="1">IF(AND(Q2146&lt;&gt; "", COUNTIF(SAP!#REF!,Q2146)&gt;0),"Matched", "")</f>
        <v>#REF!</v>
      </c>
    </row>
    <row r="2147" spans="1:18">
      <c r="A2147" s="13">
        <v>11563327</v>
      </c>
      <c r="B2147" s="14">
        <v>43875</v>
      </c>
      <c r="C2147" s="14">
        <v>43875</v>
      </c>
      <c r="D2147" s="15" t="s">
        <v>10</v>
      </c>
      <c r="E2147" s="15">
        <v>0</v>
      </c>
      <c r="F2147" s="15">
        <v>0</v>
      </c>
      <c r="G2147" s="15">
        <v>6180</v>
      </c>
      <c r="H2147" s="15">
        <v>192027.82</v>
      </c>
      <c r="I2147" s="15" t="s">
        <v>11</v>
      </c>
      <c r="J2147" s="15" t="s">
        <v>12</v>
      </c>
      <c r="K2147" s="1" t="str">
        <f t="shared" si="113"/>
        <v/>
      </c>
      <c r="L2147" s="1" t="e">
        <f ca="1">IF(AND(K2147&lt;&gt; "", COUNTIF(SAP!#REF!,K2147)&gt;0),"Matched", "")</f>
        <v>#REF!</v>
      </c>
      <c r="M2147" s="1" t="str">
        <f t="shared" si="111"/>
        <v/>
      </c>
      <c r="N2147" s="1" t="e">
        <f ca="1">IF(AND(M2147&lt;&gt; "", COUNTIF(SAP!#REF!,M2147)&gt;0),"Matched", "")</f>
        <v>#REF!</v>
      </c>
      <c r="O2147" s="1" t="str">
        <f t="shared" si="112"/>
        <v/>
      </c>
      <c r="P2147" s="1" t="e">
        <f ca="1">IF(AND(O2147&lt;&gt; "", COUNTIF(SAP!#REF!,O2147)&gt;0),"Matched", "")</f>
        <v>#REF!</v>
      </c>
      <c r="Q2147" s="1" t="str">
        <f ca="1">IF(D2147="AC","Logic4"&amp;"_"&amp;TEXT(C2147,"dd.mm.yyyy") &amp;"_"&amp; 1779009.43,"")</f>
        <v>Logic4_14.02.2020_1779009.43</v>
      </c>
      <c r="R2147" s="1" t="e">
        <f ca="1">IF(AND(Q2147&lt;&gt; "", COUNTIF(SAP!#REF!,Q2147)&gt;0),"Matched", "")</f>
        <v>#REF!</v>
      </c>
    </row>
    <row r="2148" spans="1:18">
      <c r="A2148" s="9">
        <v>11563327</v>
      </c>
      <c r="B2148" s="10">
        <v>43875</v>
      </c>
      <c r="C2148" s="10">
        <v>43875</v>
      </c>
      <c r="D2148" s="11" t="s">
        <v>10</v>
      </c>
      <c r="E2148" s="11">
        <v>0</v>
      </c>
      <c r="F2148" s="11">
        <v>0</v>
      </c>
      <c r="G2148" s="11">
        <v>6222</v>
      </c>
      <c r="H2148" s="11">
        <v>198249.82</v>
      </c>
      <c r="I2148" s="11" t="s">
        <v>11</v>
      </c>
      <c r="J2148" s="11" t="s">
        <v>12</v>
      </c>
      <c r="K2148" s="1" t="str">
        <f t="shared" si="113"/>
        <v/>
      </c>
      <c r="L2148" s="1" t="e">
        <f ca="1">IF(AND(K2148&lt;&gt; "", COUNTIF(SAP!#REF!,K2148)&gt;0),"Matched", "")</f>
        <v>#REF!</v>
      </c>
      <c r="M2148" s="1" t="str">
        <f t="shared" ref="M2148:M2211" si="114">IF(D2148="TR","Logic2"&amp;"_"&amp;TEXT(C2148,"dd.mm.yyyy") &amp;"_"&amp; F2148,"")</f>
        <v/>
      </c>
      <c r="N2148" s="1" t="e">
        <f ca="1">IF(AND(M2148&lt;&gt; "", COUNTIF(SAP!#REF!,M2148)&gt;0),"Matched", "")</f>
        <v>#REF!</v>
      </c>
      <c r="O2148" s="1" t="str">
        <f t="shared" ref="O2148:O2211" si="115">IF(D2148="AF","Logic3"&amp;"_"&amp;G2148,"")</f>
        <v/>
      </c>
      <c r="P2148" s="1" t="e">
        <f ca="1">IF(AND(O2148&lt;&gt; "", COUNTIF(SAP!#REF!,O2148)&gt;0),"Matched", "")</f>
        <v>#REF!</v>
      </c>
      <c r="Q2148" s="1" t="str">
        <f ca="1">IF(D2148="AC","Logic4"&amp;"_"&amp;TEXT(C2148,"dd.mm.yyyy") &amp;"_"&amp; 1779009.43,"")</f>
        <v>Logic4_14.02.2020_1779009.43</v>
      </c>
      <c r="R2148" s="1" t="e">
        <f ca="1">IF(AND(Q2148&lt;&gt; "", COUNTIF(SAP!#REF!,Q2148)&gt;0),"Matched", "")</f>
        <v>#REF!</v>
      </c>
    </row>
    <row r="2149" spans="1:18">
      <c r="A2149" s="13">
        <v>11563327</v>
      </c>
      <c r="B2149" s="14">
        <v>43875</v>
      </c>
      <c r="C2149" s="14">
        <v>43875</v>
      </c>
      <c r="D2149" s="15" t="s">
        <v>10</v>
      </c>
      <c r="E2149" s="15">
        <v>0</v>
      </c>
      <c r="F2149" s="15">
        <v>0</v>
      </c>
      <c r="G2149" s="15">
        <v>6401</v>
      </c>
      <c r="H2149" s="15">
        <v>204650.82</v>
      </c>
      <c r="I2149" s="15" t="s">
        <v>11</v>
      </c>
      <c r="J2149" s="15" t="s">
        <v>12</v>
      </c>
      <c r="K2149" s="1" t="str">
        <f t="shared" si="113"/>
        <v/>
      </c>
      <c r="L2149" s="1" t="e">
        <f ca="1">IF(AND(K2149&lt;&gt; "", COUNTIF(SAP!#REF!,K2149)&gt;0),"Matched", "")</f>
        <v>#REF!</v>
      </c>
      <c r="M2149" s="1" t="str">
        <f t="shared" si="114"/>
        <v/>
      </c>
      <c r="N2149" s="1" t="e">
        <f ca="1">IF(AND(M2149&lt;&gt; "", COUNTIF(SAP!#REF!,M2149)&gt;0),"Matched", "")</f>
        <v>#REF!</v>
      </c>
      <c r="O2149" s="1" t="str">
        <f t="shared" si="115"/>
        <v/>
      </c>
      <c r="P2149" s="1" t="e">
        <f ca="1">IF(AND(O2149&lt;&gt; "", COUNTIF(SAP!#REF!,O2149)&gt;0),"Matched", "")</f>
        <v>#REF!</v>
      </c>
      <c r="Q2149" s="1" t="str">
        <f ca="1">IF(D2149="AC","Logic4"&amp;"_"&amp;TEXT(C2149,"dd.mm.yyyy") &amp;"_"&amp; 1779009.43,"")</f>
        <v>Logic4_14.02.2020_1779009.43</v>
      </c>
      <c r="R2149" s="1" t="e">
        <f ca="1">IF(AND(Q2149&lt;&gt; "", COUNTIF(SAP!#REF!,Q2149)&gt;0),"Matched", "")</f>
        <v>#REF!</v>
      </c>
    </row>
    <row r="2150" spans="1:18">
      <c r="A2150" s="9">
        <v>11563327</v>
      </c>
      <c r="B2150" s="10">
        <v>43875</v>
      </c>
      <c r="C2150" s="10">
        <v>43875</v>
      </c>
      <c r="D2150" s="11" t="s">
        <v>10</v>
      </c>
      <c r="E2150" s="11">
        <v>0</v>
      </c>
      <c r="F2150" s="11">
        <v>0</v>
      </c>
      <c r="G2150" s="11">
        <v>6470</v>
      </c>
      <c r="H2150" s="11">
        <v>211120.82</v>
      </c>
      <c r="I2150" s="11" t="s">
        <v>11</v>
      </c>
      <c r="J2150" s="11" t="s">
        <v>12</v>
      </c>
      <c r="K2150" s="1" t="str">
        <f t="shared" si="113"/>
        <v/>
      </c>
      <c r="L2150" s="1" t="e">
        <f ca="1">IF(AND(K2150&lt;&gt; "", COUNTIF(SAP!#REF!,K2150)&gt;0),"Matched", "")</f>
        <v>#REF!</v>
      </c>
      <c r="M2150" s="1" t="str">
        <f t="shared" si="114"/>
        <v/>
      </c>
      <c r="N2150" s="1" t="e">
        <f ca="1">IF(AND(M2150&lt;&gt; "", COUNTIF(SAP!#REF!,M2150)&gt;0),"Matched", "")</f>
        <v>#REF!</v>
      </c>
      <c r="O2150" s="1" t="str">
        <f t="shared" si="115"/>
        <v/>
      </c>
      <c r="P2150" s="1" t="e">
        <f ca="1">IF(AND(O2150&lt;&gt; "", COUNTIF(SAP!#REF!,O2150)&gt;0),"Matched", "")</f>
        <v>#REF!</v>
      </c>
      <c r="Q2150" s="1" t="str">
        <f ca="1">IF(D2150="AC","Logic4"&amp;"_"&amp;TEXT(C2150,"dd.mm.yyyy") &amp;"_"&amp; 1779009.43,"")</f>
        <v>Logic4_14.02.2020_1779009.43</v>
      </c>
      <c r="R2150" s="1" t="e">
        <f ca="1">IF(AND(Q2150&lt;&gt; "", COUNTIF(SAP!#REF!,Q2150)&gt;0),"Matched", "")</f>
        <v>#REF!</v>
      </c>
    </row>
    <row r="2151" spans="1:18">
      <c r="A2151" s="13">
        <v>11563327</v>
      </c>
      <c r="B2151" s="14">
        <v>43875</v>
      </c>
      <c r="C2151" s="14">
        <v>43875</v>
      </c>
      <c r="D2151" s="15" t="s">
        <v>10</v>
      </c>
      <c r="E2151" s="15">
        <v>0</v>
      </c>
      <c r="F2151" s="15">
        <v>0</v>
      </c>
      <c r="G2151" s="15">
        <v>6603.8</v>
      </c>
      <c r="H2151" s="15">
        <v>217724.62</v>
      </c>
      <c r="I2151" s="15" t="s">
        <v>11</v>
      </c>
      <c r="J2151" s="15" t="s">
        <v>12</v>
      </c>
      <c r="K2151" s="1" t="str">
        <f t="shared" si="113"/>
        <v/>
      </c>
      <c r="L2151" s="1" t="e">
        <f ca="1">IF(AND(K2151&lt;&gt; "", COUNTIF(SAP!#REF!,K2151)&gt;0),"Matched", "")</f>
        <v>#REF!</v>
      </c>
      <c r="M2151" s="1" t="str">
        <f t="shared" si="114"/>
        <v/>
      </c>
      <c r="N2151" s="1" t="e">
        <f ca="1">IF(AND(M2151&lt;&gt; "", COUNTIF(SAP!#REF!,M2151)&gt;0),"Matched", "")</f>
        <v>#REF!</v>
      </c>
      <c r="O2151" s="1" t="str">
        <f t="shared" si="115"/>
        <v/>
      </c>
      <c r="P2151" s="1" t="e">
        <f ca="1">IF(AND(O2151&lt;&gt; "", COUNTIF(SAP!#REF!,O2151)&gt;0),"Matched", "")</f>
        <v>#REF!</v>
      </c>
      <c r="Q2151" s="1" t="str">
        <f ca="1">IF(D2151="AC","Logic4"&amp;"_"&amp;TEXT(C2151,"dd.mm.yyyy") &amp;"_"&amp; 1779009.43,"")</f>
        <v>Logic4_14.02.2020_1779009.43</v>
      </c>
      <c r="R2151" s="1" t="e">
        <f ca="1">IF(AND(Q2151&lt;&gt; "", COUNTIF(SAP!#REF!,Q2151)&gt;0),"Matched", "")</f>
        <v>#REF!</v>
      </c>
    </row>
    <row r="2152" spans="1:18">
      <c r="A2152" s="9">
        <v>11563327</v>
      </c>
      <c r="B2152" s="10">
        <v>43875</v>
      </c>
      <c r="C2152" s="10">
        <v>43875</v>
      </c>
      <c r="D2152" s="11" t="s">
        <v>10</v>
      </c>
      <c r="E2152" s="11">
        <v>0</v>
      </c>
      <c r="F2152" s="11">
        <v>0</v>
      </c>
      <c r="G2152" s="11">
        <v>6686.4</v>
      </c>
      <c r="H2152" s="11">
        <v>224411.02</v>
      </c>
      <c r="I2152" s="11" t="s">
        <v>11</v>
      </c>
      <c r="J2152" s="11" t="s">
        <v>12</v>
      </c>
      <c r="K2152" s="1" t="str">
        <f t="shared" si="113"/>
        <v/>
      </c>
      <c r="L2152" s="1" t="e">
        <f ca="1">IF(AND(K2152&lt;&gt; "", COUNTIF(SAP!#REF!,K2152)&gt;0),"Matched", "")</f>
        <v>#REF!</v>
      </c>
      <c r="M2152" s="1" t="str">
        <f t="shared" si="114"/>
        <v/>
      </c>
      <c r="N2152" s="1" t="e">
        <f ca="1">IF(AND(M2152&lt;&gt; "", COUNTIF(SAP!#REF!,M2152)&gt;0),"Matched", "")</f>
        <v>#REF!</v>
      </c>
      <c r="O2152" s="1" t="str">
        <f t="shared" si="115"/>
        <v/>
      </c>
      <c r="P2152" s="1" t="e">
        <f ca="1">IF(AND(O2152&lt;&gt; "", COUNTIF(SAP!#REF!,O2152)&gt;0),"Matched", "")</f>
        <v>#REF!</v>
      </c>
      <c r="Q2152" s="1" t="str">
        <f ca="1">IF(D2152="AC","Logic4"&amp;"_"&amp;TEXT(C2152,"dd.mm.yyyy") &amp;"_"&amp; 1779009.43,"")</f>
        <v>Logic4_14.02.2020_1779009.43</v>
      </c>
      <c r="R2152" s="1" t="e">
        <f ca="1">IF(AND(Q2152&lt;&gt; "", COUNTIF(SAP!#REF!,Q2152)&gt;0),"Matched", "")</f>
        <v>#REF!</v>
      </c>
    </row>
    <row r="2153" spans="1:18">
      <c r="A2153" s="13">
        <v>11563327</v>
      </c>
      <c r="B2153" s="14">
        <v>43875</v>
      </c>
      <c r="C2153" s="14">
        <v>43875</v>
      </c>
      <c r="D2153" s="15" t="s">
        <v>10</v>
      </c>
      <c r="E2153" s="15">
        <v>0</v>
      </c>
      <c r="F2153" s="15">
        <v>0</v>
      </c>
      <c r="G2153" s="15">
        <v>6907.5</v>
      </c>
      <c r="H2153" s="15">
        <v>231318.52</v>
      </c>
      <c r="I2153" s="15" t="s">
        <v>11</v>
      </c>
      <c r="J2153" s="15" t="s">
        <v>12</v>
      </c>
      <c r="K2153" s="1" t="str">
        <f t="shared" si="113"/>
        <v/>
      </c>
      <c r="L2153" s="1" t="e">
        <f ca="1">IF(AND(K2153&lt;&gt; "", COUNTIF(SAP!#REF!,K2153)&gt;0),"Matched", "")</f>
        <v>#REF!</v>
      </c>
      <c r="M2153" s="1" t="str">
        <f t="shared" si="114"/>
        <v/>
      </c>
      <c r="N2153" s="1" t="e">
        <f ca="1">IF(AND(M2153&lt;&gt; "", COUNTIF(SAP!#REF!,M2153)&gt;0),"Matched", "")</f>
        <v>#REF!</v>
      </c>
      <c r="O2153" s="1" t="str">
        <f t="shared" si="115"/>
        <v/>
      </c>
      <c r="P2153" s="1" t="e">
        <f ca="1">IF(AND(O2153&lt;&gt; "", COUNTIF(SAP!#REF!,O2153)&gt;0),"Matched", "")</f>
        <v>#REF!</v>
      </c>
      <c r="Q2153" s="1" t="str">
        <f ca="1">IF(D2153="AC","Logic4"&amp;"_"&amp;TEXT(C2153,"dd.mm.yyyy") &amp;"_"&amp; 1779009.43,"")</f>
        <v>Logic4_14.02.2020_1779009.43</v>
      </c>
      <c r="R2153" s="1" t="e">
        <f ca="1">IF(AND(Q2153&lt;&gt; "", COUNTIF(SAP!#REF!,Q2153)&gt;0),"Matched", "")</f>
        <v>#REF!</v>
      </c>
    </row>
    <row r="2154" spans="1:18">
      <c r="A2154" s="9">
        <v>11563327</v>
      </c>
      <c r="B2154" s="10">
        <v>43875</v>
      </c>
      <c r="C2154" s="10">
        <v>43875</v>
      </c>
      <c r="D2154" s="11" t="s">
        <v>10</v>
      </c>
      <c r="E2154" s="11">
        <v>0</v>
      </c>
      <c r="F2154" s="11">
        <v>0</v>
      </c>
      <c r="G2154" s="11">
        <v>7128</v>
      </c>
      <c r="H2154" s="11">
        <v>238446.52</v>
      </c>
      <c r="I2154" s="11" t="s">
        <v>11</v>
      </c>
      <c r="J2154" s="11" t="s">
        <v>12</v>
      </c>
      <c r="K2154" s="1" t="str">
        <f t="shared" si="113"/>
        <v/>
      </c>
      <c r="L2154" s="1" t="e">
        <f ca="1">IF(AND(K2154&lt;&gt; "", COUNTIF(SAP!#REF!,K2154)&gt;0),"Matched", "")</f>
        <v>#REF!</v>
      </c>
      <c r="M2154" s="1" t="str">
        <f t="shared" si="114"/>
        <v/>
      </c>
      <c r="N2154" s="1" t="e">
        <f ca="1">IF(AND(M2154&lt;&gt; "", COUNTIF(SAP!#REF!,M2154)&gt;0),"Matched", "")</f>
        <v>#REF!</v>
      </c>
      <c r="O2154" s="1" t="str">
        <f t="shared" si="115"/>
        <v/>
      </c>
      <c r="P2154" s="1" t="e">
        <f ca="1">IF(AND(O2154&lt;&gt; "", COUNTIF(SAP!#REF!,O2154)&gt;0),"Matched", "")</f>
        <v>#REF!</v>
      </c>
      <c r="Q2154" s="1" t="str">
        <f ca="1">IF(D2154="AC","Logic4"&amp;"_"&amp;TEXT(C2154,"dd.mm.yyyy") &amp;"_"&amp; 1779009.43,"")</f>
        <v>Logic4_14.02.2020_1779009.43</v>
      </c>
      <c r="R2154" s="1" t="e">
        <f ca="1">IF(AND(Q2154&lt;&gt; "", COUNTIF(SAP!#REF!,Q2154)&gt;0),"Matched", "")</f>
        <v>#REF!</v>
      </c>
    </row>
    <row r="2155" spans="1:18">
      <c r="A2155" s="13">
        <v>11563327</v>
      </c>
      <c r="B2155" s="14">
        <v>43875</v>
      </c>
      <c r="C2155" s="14">
        <v>43875</v>
      </c>
      <c r="D2155" s="15" t="s">
        <v>10</v>
      </c>
      <c r="E2155" s="15">
        <v>0</v>
      </c>
      <c r="F2155" s="15">
        <v>0</v>
      </c>
      <c r="G2155" s="15">
        <v>7240</v>
      </c>
      <c r="H2155" s="15">
        <v>245686.52</v>
      </c>
      <c r="I2155" s="15" t="s">
        <v>11</v>
      </c>
      <c r="J2155" s="15" t="s">
        <v>12</v>
      </c>
      <c r="K2155" s="1" t="str">
        <f t="shared" si="113"/>
        <v/>
      </c>
      <c r="L2155" s="1" t="e">
        <f ca="1">IF(AND(K2155&lt;&gt; "", COUNTIF(SAP!#REF!,K2155)&gt;0),"Matched", "")</f>
        <v>#REF!</v>
      </c>
      <c r="M2155" s="1" t="str">
        <f t="shared" si="114"/>
        <v/>
      </c>
      <c r="N2155" s="1" t="e">
        <f ca="1">IF(AND(M2155&lt;&gt; "", COUNTIF(SAP!#REF!,M2155)&gt;0),"Matched", "")</f>
        <v>#REF!</v>
      </c>
      <c r="O2155" s="1" t="str">
        <f t="shared" si="115"/>
        <v/>
      </c>
      <c r="P2155" s="1" t="e">
        <f ca="1">IF(AND(O2155&lt;&gt; "", COUNTIF(SAP!#REF!,O2155)&gt;0),"Matched", "")</f>
        <v>#REF!</v>
      </c>
      <c r="Q2155" s="1" t="str">
        <f ca="1">IF(D2155="AC","Logic4"&amp;"_"&amp;TEXT(C2155,"dd.mm.yyyy") &amp;"_"&amp; 1779009.43,"")</f>
        <v>Logic4_14.02.2020_1779009.43</v>
      </c>
      <c r="R2155" s="1" t="e">
        <f ca="1">IF(AND(Q2155&lt;&gt; "", COUNTIF(SAP!#REF!,Q2155)&gt;0),"Matched", "")</f>
        <v>#REF!</v>
      </c>
    </row>
    <row r="2156" spans="1:18">
      <c r="A2156" s="9">
        <v>11563327</v>
      </c>
      <c r="B2156" s="10">
        <v>43875</v>
      </c>
      <c r="C2156" s="10">
        <v>43875</v>
      </c>
      <c r="D2156" s="11" t="s">
        <v>10</v>
      </c>
      <c r="E2156" s="11">
        <v>0</v>
      </c>
      <c r="F2156" s="11">
        <v>0</v>
      </c>
      <c r="G2156" s="11">
        <v>7350</v>
      </c>
      <c r="H2156" s="11">
        <v>253036.52</v>
      </c>
      <c r="I2156" s="11" t="s">
        <v>11</v>
      </c>
      <c r="J2156" s="11" t="s">
        <v>12</v>
      </c>
      <c r="K2156" s="1" t="str">
        <f t="shared" si="113"/>
        <v/>
      </c>
      <c r="L2156" s="1" t="e">
        <f ca="1">IF(AND(K2156&lt;&gt; "", COUNTIF(SAP!#REF!,K2156)&gt;0),"Matched", "")</f>
        <v>#REF!</v>
      </c>
      <c r="M2156" s="1" t="str">
        <f t="shared" si="114"/>
        <v/>
      </c>
      <c r="N2156" s="1" t="e">
        <f ca="1">IF(AND(M2156&lt;&gt; "", COUNTIF(SAP!#REF!,M2156)&gt;0),"Matched", "")</f>
        <v>#REF!</v>
      </c>
      <c r="O2156" s="1" t="str">
        <f t="shared" si="115"/>
        <v/>
      </c>
      <c r="P2156" s="1" t="e">
        <f ca="1">IF(AND(O2156&lt;&gt; "", COUNTIF(SAP!#REF!,O2156)&gt;0),"Matched", "")</f>
        <v>#REF!</v>
      </c>
      <c r="Q2156" s="1" t="str">
        <f ca="1">IF(D2156="AC","Logic4"&amp;"_"&amp;TEXT(C2156,"dd.mm.yyyy") &amp;"_"&amp; 1779009.43,"")</f>
        <v>Logic4_14.02.2020_1779009.43</v>
      </c>
      <c r="R2156" s="1" t="e">
        <f ca="1">IF(AND(Q2156&lt;&gt; "", COUNTIF(SAP!#REF!,Q2156)&gt;0),"Matched", "")</f>
        <v>#REF!</v>
      </c>
    </row>
    <row r="2157" spans="1:18">
      <c r="A2157" s="13">
        <v>11563327</v>
      </c>
      <c r="B2157" s="14">
        <v>43875</v>
      </c>
      <c r="C2157" s="14">
        <v>43875</v>
      </c>
      <c r="D2157" s="15" t="s">
        <v>10</v>
      </c>
      <c r="E2157" s="15">
        <v>0</v>
      </c>
      <c r="F2157" s="15">
        <v>0</v>
      </c>
      <c r="G2157" s="15">
        <v>7650</v>
      </c>
      <c r="H2157" s="15">
        <v>260686.52</v>
      </c>
      <c r="I2157" s="15" t="s">
        <v>11</v>
      </c>
      <c r="J2157" s="15" t="s">
        <v>12</v>
      </c>
      <c r="K2157" s="1" t="str">
        <f t="shared" si="113"/>
        <v/>
      </c>
      <c r="L2157" s="1" t="e">
        <f ca="1">IF(AND(K2157&lt;&gt; "", COUNTIF(SAP!#REF!,K2157)&gt;0),"Matched", "")</f>
        <v>#REF!</v>
      </c>
      <c r="M2157" s="1" t="str">
        <f t="shared" si="114"/>
        <v/>
      </c>
      <c r="N2157" s="1" t="e">
        <f ca="1">IF(AND(M2157&lt;&gt; "", COUNTIF(SAP!#REF!,M2157)&gt;0),"Matched", "")</f>
        <v>#REF!</v>
      </c>
      <c r="O2157" s="1" t="str">
        <f t="shared" si="115"/>
        <v/>
      </c>
      <c r="P2157" s="1" t="e">
        <f ca="1">IF(AND(O2157&lt;&gt; "", COUNTIF(SAP!#REF!,O2157)&gt;0),"Matched", "")</f>
        <v>#REF!</v>
      </c>
      <c r="Q2157" s="1" t="str">
        <f ca="1">IF(D2157="AC","Logic4"&amp;"_"&amp;TEXT(C2157,"dd.mm.yyyy") &amp;"_"&amp; 1779009.43,"")</f>
        <v>Logic4_14.02.2020_1779009.43</v>
      </c>
      <c r="R2157" s="1" t="e">
        <f ca="1">IF(AND(Q2157&lt;&gt; "", COUNTIF(SAP!#REF!,Q2157)&gt;0),"Matched", "")</f>
        <v>#REF!</v>
      </c>
    </row>
    <row r="2158" spans="1:18">
      <c r="A2158" s="9">
        <v>11563327</v>
      </c>
      <c r="B2158" s="10">
        <v>43875</v>
      </c>
      <c r="C2158" s="10">
        <v>43875</v>
      </c>
      <c r="D2158" s="11" t="s">
        <v>10</v>
      </c>
      <c r="E2158" s="11">
        <v>0</v>
      </c>
      <c r="F2158" s="11">
        <v>0</v>
      </c>
      <c r="G2158" s="11">
        <v>7883.9</v>
      </c>
      <c r="H2158" s="11">
        <v>268570.42</v>
      </c>
      <c r="I2158" s="11" t="s">
        <v>11</v>
      </c>
      <c r="J2158" s="11" t="s">
        <v>12</v>
      </c>
      <c r="K2158" s="1" t="str">
        <f t="shared" si="113"/>
        <v/>
      </c>
      <c r="L2158" s="1" t="e">
        <f ca="1">IF(AND(K2158&lt;&gt; "", COUNTIF(SAP!#REF!,K2158)&gt;0),"Matched", "")</f>
        <v>#REF!</v>
      </c>
      <c r="M2158" s="1" t="str">
        <f t="shared" si="114"/>
        <v/>
      </c>
      <c r="N2158" s="1" t="e">
        <f ca="1">IF(AND(M2158&lt;&gt; "", COUNTIF(SAP!#REF!,M2158)&gt;0),"Matched", "")</f>
        <v>#REF!</v>
      </c>
      <c r="O2158" s="1" t="str">
        <f t="shared" si="115"/>
        <v/>
      </c>
      <c r="P2158" s="1" t="e">
        <f ca="1">IF(AND(O2158&lt;&gt; "", COUNTIF(SAP!#REF!,O2158)&gt;0),"Matched", "")</f>
        <v>#REF!</v>
      </c>
      <c r="Q2158" s="1" t="str">
        <f ca="1">IF(D2158="AC","Logic4"&amp;"_"&amp;TEXT(C2158,"dd.mm.yyyy") &amp;"_"&amp; 1779009.43,"")</f>
        <v>Logic4_14.02.2020_1779009.43</v>
      </c>
      <c r="R2158" s="1" t="e">
        <f ca="1">IF(AND(Q2158&lt;&gt; "", COUNTIF(SAP!#REF!,Q2158)&gt;0),"Matched", "")</f>
        <v>#REF!</v>
      </c>
    </row>
    <row r="2159" spans="1:18">
      <c r="A2159" s="13">
        <v>11563327</v>
      </c>
      <c r="B2159" s="14">
        <v>43875</v>
      </c>
      <c r="C2159" s="14">
        <v>43875</v>
      </c>
      <c r="D2159" s="15" t="s">
        <v>10</v>
      </c>
      <c r="E2159" s="15">
        <v>0</v>
      </c>
      <c r="F2159" s="15">
        <v>0</v>
      </c>
      <c r="G2159" s="15">
        <v>7920</v>
      </c>
      <c r="H2159" s="15">
        <v>276490.42</v>
      </c>
      <c r="I2159" s="15" t="s">
        <v>11</v>
      </c>
      <c r="J2159" s="15" t="s">
        <v>12</v>
      </c>
      <c r="K2159" s="1" t="str">
        <f t="shared" si="113"/>
        <v/>
      </c>
      <c r="L2159" s="1" t="e">
        <f ca="1">IF(AND(K2159&lt;&gt; "", COUNTIF(SAP!#REF!,K2159)&gt;0),"Matched", "")</f>
        <v>#REF!</v>
      </c>
      <c r="M2159" s="1" t="str">
        <f t="shared" si="114"/>
        <v/>
      </c>
      <c r="N2159" s="1" t="e">
        <f ca="1">IF(AND(M2159&lt;&gt; "", COUNTIF(SAP!#REF!,M2159)&gt;0),"Matched", "")</f>
        <v>#REF!</v>
      </c>
      <c r="O2159" s="1" t="str">
        <f t="shared" si="115"/>
        <v/>
      </c>
      <c r="P2159" s="1" t="e">
        <f ca="1">IF(AND(O2159&lt;&gt; "", COUNTIF(SAP!#REF!,O2159)&gt;0),"Matched", "")</f>
        <v>#REF!</v>
      </c>
      <c r="Q2159" s="1" t="str">
        <f ca="1">IF(D2159="AC","Logic4"&amp;"_"&amp;TEXT(C2159,"dd.mm.yyyy") &amp;"_"&amp; 1779009.43,"")</f>
        <v>Logic4_14.02.2020_1779009.43</v>
      </c>
      <c r="R2159" s="1" t="e">
        <f ca="1">IF(AND(Q2159&lt;&gt; "", COUNTIF(SAP!#REF!,Q2159)&gt;0),"Matched", "")</f>
        <v>#REF!</v>
      </c>
    </row>
    <row r="2160" spans="1:18">
      <c r="A2160" s="9">
        <v>11563327</v>
      </c>
      <c r="B2160" s="10">
        <v>43875</v>
      </c>
      <c r="C2160" s="10">
        <v>43875</v>
      </c>
      <c r="D2160" s="11" t="s">
        <v>10</v>
      </c>
      <c r="E2160" s="11">
        <v>0</v>
      </c>
      <c r="F2160" s="11">
        <v>0</v>
      </c>
      <c r="G2160" s="11">
        <v>7921.13</v>
      </c>
      <c r="H2160" s="11">
        <v>284411.55</v>
      </c>
      <c r="I2160" s="11" t="s">
        <v>11</v>
      </c>
      <c r="J2160" s="11" t="s">
        <v>12</v>
      </c>
      <c r="K2160" s="1" t="str">
        <f t="shared" si="113"/>
        <v/>
      </c>
      <c r="L2160" s="1" t="e">
        <f ca="1">IF(AND(K2160&lt;&gt; "", COUNTIF(SAP!#REF!,K2160)&gt;0),"Matched", "")</f>
        <v>#REF!</v>
      </c>
      <c r="M2160" s="1" t="str">
        <f t="shared" si="114"/>
        <v/>
      </c>
      <c r="N2160" s="1" t="e">
        <f ca="1">IF(AND(M2160&lt;&gt; "", COUNTIF(SAP!#REF!,M2160)&gt;0),"Matched", "")</f>
        <v>#REF!</v>
      </c>
      <c r="O2160" s="1" t="str">
        <f t="shared" si="115"/>
        <v/>
      </c>
      <c r="P2160" s="1" t="e">
        <f ca="1">IF(AND(O2160&lt;&gt; "", COUNTIF(SAP!#REF!,O2160)&gt;0),"Matched", "")</f>
        <v>#REF!</v>
      </c>
      <c r="Q2160" s="1" t="str">
        <f ca="1">IF(D2160="AC","Logic4"&amp;"_"&amp;TEXT(C2160,"dd.mm.yyyy") &amp;"_"&amp; 1779009.43,"")</f>
        <v>Logic4_14.02.2020_1779009.43</v>
      </c>
      <c r="R2160" s="1" t="e">
        <f ca="1">IF(AND(Q2160&lt;&gt; "", COUNTIF(SAP!#REF!,Q2160)&gt;0),"Matched", "")</f>
        <v>#REF!</v>
      </c>
    </row>
    <row r="2161" spans="1:18">
      <c r="A2161" s="13">
        <v>11563327</v>
      </c>
      <c r="B2161" s="14">
        <v>43875</v>
      </c>
      <c r="C2161" s="14">
        <v>43875</v>
      </c>
      <c r="D2161" s="15" t="s">
        <v>10</v>
      </c>
      <c r="E2161" s="15">
        <v>0</v>
      </c>
      <c r="F2161" s="15">
        <v>0</v>
      </c>
      <c r="G2161" s="15">
        <v>8167</v>
      </c>
      <c r="H2161" s="15">
        <v>292578.55</v>
      </c>
      <c r="I2161" s="15" t="s">
        <v>11</v>
      </c>
      <c r="J2161" s="15" t="s">
        <v>12</v>
      </c>
      <c r="K2161" s="1" t="str">
        <f t="shared" si="113"/>
        <v/>
      </c>
      <c r="L2161" s="1" t="e">
        <f ca="1">IF(AND(K2161&lt;&gt; "", COUNTIF(SAP!#REF!,K2161)&gt;0),"Matched", "")</f>
        <v>#REF!</v>
      </c>
      <c r="M2161" s="1" t="str">
        <f t="shared" si="114"/>
        <v/>
      </c>
      <c r="N2161" s="1" t="e">
        <f ca="1">IF(AND(M2161&lt;&gt; "", COUNTIF(SAP!#REF!,M2161)&gt;0),"Matched", "")</f>
        <v>#REF!</v>
      </c>
      <c r="O2161" s="1" t="str">
        <f t="shared" si="115"/>
        <v/>
      </c>
      <c r="P2161" s="1" t="e">
        <f ca="1">IF(AND(O2161&lt;&gt; "", COUNTIF(SAP!#REF!,O2161)&gt;0),"Matched", "")</f>
        <v>#REF!</v>
      </c>
      <c r="Q2161" s="1" t="str">
        <f ca="1">IF(D2161="AC","Logic4"&amp;"_"&amp;TEXT(C2161,"dd.mm.yyyy") &amp;"_"&amp; 1779009.43,"")</f>
        <v>Logic4_14.02.2020_1779009.43</v>
      </c>
      <c r="R2161" s="1" t="e">
        <f ca="1">IF(AND(Q2161&lt;&gt; "", COUNTIF(SAP!#REF!,Q2161)&gt;0),"Matched", "")</f>
        <v>#REF!</v>
      </c>
    </row>
    <row r="2162" spans="1:18">
      <c r="A2162" s="9">
        <v>11563327</v>
      </c>
      <c r="B2162" s="10">
        <v>43875</v>
      </c>
      <c r="C2162" s="10">
        <v>43875</v>
      </c>
      <c r="D2162" s="11" t="s">
        <v>10</v>
      </c>
      <c r="E2162" s="11">
        <v>0</v>
      </c>
      <c r="F2162" s="11">
        <v>0</v>
      </c>
      <c r="G2162" s="11">
        <v>8310</v>
      </c>
      <c r="H2162" s="11">
        <v>300888.55</v>
      </c>
      <c r="I2162" s="11" t="s">
        <v>11</v>
      </c>
      <c r="J2162" s="11" t="s">
        <v>12</v>
      </c>
      <c r="K2162" s="1" t="str">
        <f t="shared" si="113"/>
        <v/>
      </c>
      <c r="L2162" s="1" t="e">
        <f ca="1">IF(AND(K2162&lt;&gt; "", COUNTIF(SAP!#REF!,K2162)&gt;0),"Matched", "")</f>
        <v>#REF!</v>
      </c>
      <c r="M2162" s="1" t="str">
        <f t="shared" si="114"/>
        <v/>
      </c>
      <c r="N2162" s="1" t="e">
        <f ca="1">IF(AND(M2162&lt;&gt; "", COUNTIF(SAP!#REF!,M2162)&gt;0),"Matched", "")</f>
        <v>#REF!</v>
      </c>
      <c r="O2162" s="1" t="str">
        <f t="shared" si="115"/>
        <v/>
      </c>
      <c r="P2162" s="1" t="e">
        <f ca="1">IF(AND(O2162&lt;&gt; "", COUNTIF(SAP!#REF!,O2162)&gt;0),"Matched", "")</f>
        <v>#REF!</v>
      </c>
      <c r="Q2162" s="1" t="str">
        <f ca="1">IF(D2162="AC","Logic4"&amp;"_"&amp;TEXT(C2162,"dd.mm.yyyy") &amp;"_"&amp; 1779009.43,"")</f>
        <v>Logic4_14.02.2020_1779009.43</v>
      </c>
      <c r="R2162" s="1" t="e">
        <f ca="1">IF(AND(Q2162&lt;&gt; "", COUNTIF(SAP!#REF!,Q2162)&gt;0),"Matched", "")</f>
        <v>#REF!</v>
      </c>
    </row>
    <row r="2163" spans="1:18">
      <c r="A2163" s="13">
        <v>11563327</v>
      </c>
      <c r="B2163" s="14">
        <v>43875</v>
      </c>
      <c r="C2163" s="14">
        <v>43875</v>
      </c>
      <c r="D2163" s="15" t="s">
        <v>10</v>
      </c>
      <c r="E2163" s="15">
        <v>0</v>
      </c>
      <c r="F2163" s="15">
        <v>0</v>
      </c>
      <c r="G2163" s="15">
        <v>8741</v>
      </c>
      <c r="H2163" s="15">
        <v>309629.55</v>
      </c>
      <c r="I2163" s="15" t="s">
        <v>11</v>
      </c>
      <c r="J2163" s="15" t="s">
        <v>12</v>
      </c>
      <c r="K2163" s="1" t="str">
        <f t="shared" si="113"/>
        <v/>
      </c>
      <c r="L2163" s="1" t="e">
        <f ca="1">IF(AND(K2163&lt;&gt; "", COUNTIF(SAP!#REF!,K2163)&gt;0),"Matched", "")</f>
        <v>#REF!</v>
      </c>
      <c r="M2163" s="1" t="str">
        <f t="shared" si="114"/>
        <v/>
      </c>
      <c r="N2163" s="1" t="e">
        <f ca="1">IF(AND(M2163&lt;&gt; "", COUNTIF(SAP!#REF!,M2163)&gt;0),"Matched", "")</f>
        <v>#REF!</v>
      </c>
      <c r="O2163" s="1" t="str">
        <f t="shared" si="115"/>
        <v/>
      </c>
      <c r="P2163" s="1" t="e">
        <f ca="1">IF(AND(O2163&lt;&gt; "", COUNTIF(SAP!#REF!,O2163)&gt;0),"Matched", "")</f>
        <v>#REF!</v>
      </c>
      <c r="Q2163" s="1" t="str">
        <f ca="1">IF(D2163="AC","Logic4"&amp;"_"&amp;TEXT(C2163,"dd.mm.yyyy") &amp;"_"&amp; 1779009.43,"")</f>
        <v>Logic4_14.02.2020_1779009.43</v>
      </c>
      <c r="R2163" s="1" t="e">
        <f ca="1">IF(AND(Q2163&lt;&gt; "", COUNTIF(SAP!#REF!,Q2163)&gt;0),"Matched", "")</f>
        <v>#REF!</v>
      </c>
    </row>
    <row r="2164" spans="1:18">
      <c r="A2164" s="9">
        <v>11563327</v>
      </c>
      <c r="B2164" s="10">
        <v>43875</v>
      </c>
      <c r="C2164" s="10">
        <v>43875</v>
      </c>
      <c r="D2164" s="11" t="s">
        <v>10</v>
      </c>
      <c r="E2164" s="11">
        <v>0</v>
      </c>
      <c r="F2164" s="11">
        <v>0</v>
      </c>
      <c r="G2164" s="11">
        <v>9007.6</v>
      </c>
      <c r="H2164" s="11">
        <v>318637.15000000002</v>
      </c>
      <c r="I2164" s="11" t="s">
        <v>11</v>
      </c>
      <c r="J2164" s="11" t="s">
        <v>12</v>
      </c>
      <c r="K2164" s="1" t="str">
        <f t="shared" si="113"/>
        <v/>
      </c>
      <c r="L2164" s="1" t="e">
        <f ca="1">IF(AND(K2164&lt;&gt; "", COUNTIF(SAP!#REF!,K2164)&gt;0),"Matched", "")</f>
        <v>#REF!</v>
      </c>
      <c r="M2164" s="1" t="str">
        <f t="shared" si="114"/>
        <v/>
      </c>
      <c r="N2164" s="1" t="e">
        <f ca="1">IF(AND(M2164&lt;&gt; "", COUNTIF(SAP!#REF!,M2164)&gt;0),"Matched", "")</f>
        <v>#REF!</v>
      </c>
      <c r="O2164" s="1" t="str">
        <f t="shared" si="115"/>
        <v/>
      </c>
      <c r="P2164" s="1" t="e">
        <f ca="1">IF(AND(O2164&lt;&gt; "", COUNTIF(SAP!#REF!,O2164)&gt;0),"Matched", "")</f>
        <v>#REF!</v>
      </c>
      <c r="Q2164" s="1" t="str">
        <f ca="1">IF(D2164="AC","Logic4"&amp;"_"&amp;TEXT(C2164,"dd.mm.yyyy") &amp;"_"&amp; 1779009.43,"")</f>
        <v>Logic4_14.02.2020_1779009.43</v>
      </c>
      <c r="R2164" s="1" t="e">
        <f ca="1">IF(AND(Q2164&lt;&gt; "", COUNTIF(SAP!#REF!,Q2164)&gt;0),"Matched", "")</f>
        <v>#REF!</v>
      </c>
    </row>
    <row r="2165" spans="1:18">
      <c r="A2165" s="13">
        <v>11563327</v>
      </c>
      <c r="B2165" s="14">
        <v>43875</v>
      </c>
      <c r="C2165" s="14">
        <v>43875</v>
      </c>
      <c r="D2165" s="15" t="s">
        <v>10</v>
      </c>
      <c r="E2165" s="15">
        <v>0</v>
      </c>
      <c r="F2165" s="15">
        <v>0</v>
      </c>
      <c r="G2165" s="15">
        <v>9348.1</v>
      </c>
      <c r="H2165" s="15">
        <v>327985.25</v>
      </c>
      <c r="I2165" s="15" t="s">
        <v>11</v>
      </c>
      <c r="J2165" s="15" t="s">
        <v>12</v>
      </c>
      <c r="K2165" s="1" t="str">
        <f t="shared" si="113"/>
        <v/>
      </c>
      <c r="L2165" s="1" t="e">
        <f ca="1">IF(AND(K2165&lt;&gt; "", COUNTIF(SAP!#REF!,K2165)&gt;0),"Matched", "")</f>
        <v>#REF!</v>
      </c>
      <c r="M2165" s="1" t="str">
        <f t="shared" si="114"/>
        <v/>
      </c>
      <c r="N2165" s="1" t="e">
        <f ca="1">IF(AND(M2165&lt;&gt; "", COUNTIF(SAP!#REF!,M2165)&gt;0),"Matched", "")</f>
        <v>#REF!</v>
      </c>
      <c r="O2165" s="1" t="str">
        <f t="shared" si="115"/>
        <v/>
      </c>
      <c r="P2165" s="1" t="e">
        <f ca="1">IF(AND(O2165&lt;&gt; "", COUNTIF(SAP!#REF!,O2165)&gt;0),"Matched", "")</f>
        <v>#REF!</v>
      </c>
      <c r="Q2165" s="1" t="str">
        <f ca="1">IF(D2165="AC","Logic4"&amp;"_"&amp;TEXT(C2165,"dd.mm.yyyy") &amp;"_"&amp; 1779009.43,"")</f>
        <v>Logic4_14.02.2020_1779009.43</v>
      </c>
      <c r="R2165" s="1" t="e">
        <f ca="1">IF(AND(Q2165&lt;&gt; "", COUNTIF(SAP!#REF!,Q2165)&gt;0),"Matched", "")</f>
        <v>#REF!</v>
      </c>
    </row>
    <row r="2166" spans="1:18">
      <c r="A2166" s="9">
        <v>11563327</v>
      </c>
      <c r="B2166" s="10">
        <v>43875</v>
      </c>
      <c r="C2166" s="10">
        <v>43875</v>
      </c>
      <c r="D2166" s="11" t="s">
        <v>10</v>
      </c>
      <c r="E2166" s="11">
        <v>0</v>
      </c>
      <c r="F2166" s="11">
        <v>0</v>
      </c>
      <c r="G2166" s="11">
        <v>9390</v>
      </c>
      <c r="H2166" s="11">
        <v>337375.25</v>
      </c>
      <c r="I2166" s="11" t="s">
        <v>11</v>
      </c>
      <c r="J2166" s="11" t="s">
        <v>12</v>
      </c>
      <c r="K2166" s="1" t="str">
        <f t="shared" si="113"/>
        <v/>
      </c>
      <c r="L2166" s="1" t="e">
        <f ca="1">IF(AND(K2166&lt;&gt; "", COUNTIF(SAP!#REF!,K2166)&gt;0),"Matched", "")</f>
        <v>#REF!</v>
      </c>
      <c r="M2166" s="1" t="str">
        <f t="shared" si="114"/>
        <v/>
      </c>
      <c r="N2166" s="1" t="e">
        <f ca="1">IF(AND(M2166&lt;&gt; "", COUNTIF(SAP!#REF!,M2166)&gt;0),"Matched", "")</f>
        <v>#REF!</v>
      </c>
      <c r="O2166" s="1" t="str">
        <f t="shared" si="115"/>
        <v/>
      </c>
      <c r="P2166" s="1" t="e">
        <f ca="1">IF(AND(O2166&lt;&gt; "", COUNTIF(SAP!#REF!,O2166)&gt;0),"Matched", "")</f>
        <v>#REF!</v>
      </c>
      <c r="Q2166" s="1" t="str">
        <f ca="1">IF(D2166="AC","Logic4"&amp;"_"&amp;TEXT(C2166,"dd.mm.yyyy") &amp;"_"&amp; 1779009.43,"")</f>
        <v>Logic4_14.02.2020_1779009.43</v>
      </c>
      <c r="R2166" s="1" t="e">
        <f ca="1">IF(AND(Q2166&lt;&gt; "", COUNTIF(SAP!#REF!,Q2166)&gt;0),"Matched", "")</f>
        <v>#REF!</v>
      </c>
    </row>
    <row r="2167" spans="1:18">
      <c r="A2167" s="13">
        <v>11563327</v>
      </c>
      <c r="B2167" s="14">
        <v>43875</v>
      </c>
      <c r="C2167" s="14">
        <v>43875</v>
      </c>
      <c r="D2167" s="15" t="s">
        <v>10</v>
      </c>
      <c r="E2167" s="15">
        <v>0</v>
      </c>
      <c r="F2167" s="15">
        <v>0</v>
      </c>
      <c r="G2167" s="15">
        <v>9594</v>
      </c>
      <c r="H2167" s="15">
        <v>346969.25</v>
      </c>
      <c r="I2167" s="15" t="s">
        <v>11</v>
      </c>
      <c r="J2167" s="15" t="s">
        <v>12</v>
      </c>
      <c r="K2167" s="1" t="str">
        <f t="shared" si="113"/>
        <v/>
      </c>
      <c r="L2167" s="1" t="e">
        <f ca="1">IF(AND(K2167&lt;&gt; "", COUNTIF(SAP!#REF!,K2167)&gt;0),"Matched", "")</f>
        <v>#REF!</v>
      </c>
      <c r="M2167" s="1" t="str">
        <f t="shared" si="114"/>
        <v/>
      </c>
      <c r="N2167" s="1" t="e">
        <f ca="1">IF(AND(M2167&lt;&gt; "", COUNTIF(SAP!#REF!,M2167)&gt;0),"Matched", "")</f>
        <v>#REF!</v>
      </c>
      <c r="O2167" s="1" t="str">
        <f t="shared" si="115"/>
        <v/>
      </c>
      <c r="P2167" s="1" t="e">
        <f ca="1">IF(AND(O2167&lt;&gt; "", COUNTIF(SAP!#REF!,O2167)&gt;0),"Matched", "")</f>
        <v>#REF!</v>
      </c>
      <c r="Q2167" s="1" t="str">
        <f ca="1">IF(D2167="AC","Logic4"&amp;"_"&amp;TEXT(C2167,"dd.mm.yyyy") &amp;"_"&amp; 1779009.43,"")</f>
        <v>Logic4_14.02.2020_1779009.43</v>
      </c>
      <c r="R2167" s="1" t="e">
        <f ca="1">IF(AND(Q2167&lt;&gt; "", COUNTIF(SAP!#REF!,Q2167)&gt;0),"Matched", "")</f>
        <v>#REF!</v>
      </c>
    </row>
    <row r="2168" spans="1:18">
      <c r="A2168" s="9">
        <v>11563327</v>
      </c>
      <c r="B2168" s="10">
        <v>43875</v>
      </c>
      <c r="C2168" s="10">
        <v>43875</v>
      </c>
      <c r="D2168" s="11" t="s">
        <v>10</v>
      </c>
      <c r="E2168" s="11">
        <v>0</v>
      </c>
      <c r="F2168" s="11">
        <v>0</v>
      </c>
      <c r="G2168" s="11">
        <v>9871.6</v>
      </c>
      <c r="H2168" s="11">
        <v>356840.85</v>
      </c>
      <c r="I2168" s="11" t="s">
        <v>11</v>
      </c>
      <c r="J2168" s="11" t="s">
        <v>12</v>
      </c>
      <c r="K2168" s="1" t="str">
        <f t="shared" si="113"/>
        <v/>
      </c>
      <c r="L2168" s="1" t="e">
        <f ca="1">IF(AND(K2168&lt;&gt; "", COUNTIF(SAP!#REF!,K2168)&gt;0),"Matched", "")</f>
        <v>#REF!</v>
      </c>
      <c r="M2168" s="1" t="str">
        <f t="shared" si="114"/>
        <v/>
      </c>
      <c r="N2168" s="1" t="e">
        <f ca="1">IF(AND(M2168&lt;&gt; "", COUNTIF(SAP!#REF!,M2168)&gt;0),"Matched", "")</f>
        <v>#REF!</v>
      </c>
      <c r="O2168" s="1" t="str">
        <f t="shared" si="115"/>
        <v/>
      </c>
      <c r="P2168" s="1" t="e">
        <f ca="1">IF(AND(O2168&lt;&gt; "", COUNTIF(SAP!#REF!,O2168)&gt;0),"Matched", "")</f>
        <v>#REF!</v>
      </c>
      <c r="Q2168" s="1" t="str">
        <f ca="1">IF(D2168="AC","Logic4"&amp;"_"&amp;TEXT(C2168,"dd.mm.yyyy") &amp;"_"&amp; 1779009.43,"")</f>
        <v>Logic4_14.02.2020_1779009.43</v>
      </c>
      <c r="R2168" s="1" t="e">
        <f ca="1">IF(AND(Q2168&lt;&gt; "", COUNTIF(SAP!#REF!,Q2168)&gt;0),"Matched", "")</f>
        <v>#REF!</v>
      </c>
    </row>
    <row r="2169" spans="1:18">
      <c r="A2169" s="13">
        <v>11563327</v>
      </c>
      <c r="B2169" s="14">
        <v>43875</v>
      </c>
      <c r="C2169" s="14">
        <v>43875</v>
      </c>
      <c r="D2169" s="15" t="s">
        <v>10</v>
      </c>
      <c r="E2169" s="15">
        <v>0</v>
      </c>
      <c r="F2169" s="15">
        <v>0</v>
      </c>
      <c r="G2169" s="15">
        <v>10010</v>
      </c>
      <c r="H2169" s="15">
        <v>366850.85</v>
      </c>
      <c r="I2169" s="15" t="s">
        <v>11</v>
      </c>
      <c r="J2169" s="15" t="s">
        <v>12</v>
      </c>
      <c r="K2169" s="1" t="str">
        <f t="shared" si="113"/>
        <v/>
      </c>
      <c r="L2169" s="1" t="e">
        <f ca="1">IF(AND(K2169&lt;&gt; "", COUNTIF(SAP!#REF!,K2169)&gt;0),"Matched", "")</f>
        <v>#REF!</v>
      </c>
      <c r="M2169" s="1" t="str">
        <f t="shared" si="114"/>
        <v/>
      </c>
      <c r="N2169" s="1" t="e">
        <f ca="1">IF(AND(M2169&lt;&gt; "", COUNTIF(SAP!#REF!,M2169)&gt;0),"Matched", "")</f>
        <v>#REF!</v>
      </c>
      <c r="O2169" s="1" t="str">
        <f t="shared" si="115"/>
        <v/>
      </c>
      <c r="P2169" s="1" t="e">
        <f ca="1">IF(AND(O2169&lt;&gt; "", COUNTIF(SAP!#REF!,O2169)&gt;0),"Matched", "")</f>
        <v>#REF!</v>
      </c>
      <c r="Q2169" s="1" t="str">
        <f ca="1">IF(D2169="AC","Logic4"&amp;"_"&amp;TEXT(C2169,"dd.mm.yyyy") &amp;"_"&amp; 1779009.43,"")</f>
        <v>Logic4_14.02.2020_1779009.43</v>
      </c>
      <c r="R2169" s="1" t="e">
        <f ca="1">IF(AND(Q2169&lt;&gt; "", COUNTIF(SAP!#REF!,Q2169)&gt;0),"Matched", "")</f>
        <v>#REF!</v>
      </c>
    </row>
    <row r="2170" spans="1:18">
      <c r="A2170" s="9">
        <v>11563327</v>
      </c>
      <c r="B2170" s="10">
        <v>43875</v>
      </c>
      <c r="C2170" s="10">
        <v>43875</v>
      </c>
      <c r="D2170" s="11" t="s">
        <v>10</v>
      </c>
      <c r="E2170" s="11">
        <v>0</v>
      </c>
      <c r="F2170" s="11">
        <v>0</v>
      </c>
      <c r="G2170" s="11">
        <v>10105.5</v>
      </c>
      <c r="H2170" s="11">
        <v>376956.35</v>
      </c>
      <c r="I2170" s="11" t="s">
        <v>11</v>
      </c>
      <c r="J2170" s="11" t="s">
        <v>12</v>
      </c>
      <c r="K2170" s="1" t="str">
        <f t="shared" si="113"/>
        <v/>
      </c>
      <c r="L2170" s="1" t="e">
        <f ca="1">IF(AND(K2170&lt;&gt; "", COUNTIF(SAP!#REF!,K2170)&gt;0),"Matched", "")</f>
        <v>#REF!</v>
      </c>
      <c r="M2170" s="1" t="str">
        <f t="shared" si="114"/>
        <v/>
      </c>
      <c r="N2170" s="1" t="e">
        <f ca="1">IF(AND(M2170&lt;&gt; "", COUNTIF(SAP!#REF!,M2170)&gt;0),"Matched", "")</f>
        <v>#REF!</v>
      </c>
      <c r="O2170" s="1" t="str">
        <f t="shared" si="115"/>
        <v/>
      </c>
      <c r="P2170" s="1" t="e">
        <f ca="1">IF(AND(O2170&lt;&gt; "", COUNTIF(SAP!#REF!,O2170)&gt;0),"Matched", "")</f>
        <v>#REF!</v>
      </c>
      <c r="Q2170" s="1" t="str">
        <f ca="1">IF(D2170="AC","Logic4"&amp;"_"&amp;TEXT(C2170,"dd.mm.yyyy") &amp;"_"&amp; 1779009.43,"")</f>
        <v>Logic4_14.02.2020_1779009.43</v>
      </c>
      <c r="R2170" s="1" t="e">
        <f ca="1">IF(AND(Q2170&lt;&gt; "", COUNTIF(SAP!#REF!,Q2170)&gt;0),"Matched", "")</f>
        <v>#REF!</v>
      </c>
    </row>
    <row r="2171" spans="1:18">
      <c r="A2171" s="13">
        <v>11563327</v>
      </c>
      <c r="B2171" s="14">
        <v>43875</v>
      </c>
      <c r="C2171" s="14">
        <v>43875</v>
      </c>
      <c r="D2171" s="15" t="s">
        <v>10</v>
      </c>
      <c r="E2171" s="15">
        <v>0</v>
      </c>
      <c r="F2171" s="15">
        <v>0</v>
      </c>
      <c r="G2171" s="15">
        <v>10159.4</v>
      </c>
      <c r="H2171" s="15">
        <v>387115.75</v>
      </c>
      <c r="I2171" s="15" t="s">
        <v>11</v>
      </c>
      <c r="J2171" s="15" t="s">
        <v>12</v>
      </c>
      <c r="K2171" s="1" t="str">
        <f t="shared" si="113"/>
        <v/>
      </c>
      <c r="L2171" s="1" t="e">
        <f ca="1">IF(AND(K2171&lt;&gt; "", COUNTIF(SAP!#REF!,K2171)&gt;0),"Matched", "")</f>
        <v>#REF!</v>
      </c>
      <c r="M2171" s="1" t="str">
        <f t="shared" si="114"/>
        <v/>
      </c>
      <c r="N2171" s="1" t="e">
        <f ca="1">IF(AND(M2171&lt;&gt; "", COUNTIF(SAP!#REF!,M2171)&gt;0),"Matched", "")</f>
        <v>#REF!</v>
      </c>
      <c r="O2171" s="1" t="str">
        <f t="shared" si="115"/>
        <v/>
      </c>
      <c r="P2171" s="1" t="e">
        <f ca="1">IF(AND(O2171&lt;&gt; "", COUNTIF(SAP!#REF!,O2171)&gt;0),"Matched", "")</f>
        <v>#REF!</v>
      </c>
      <c r="Q2171" s="1" t="str">
        <f ca="1">IF(D2171="AC","Logic4"&amp;"_"&amp;TEXT(C2171,"dd.mm.yyyy") &amp;"_"&amp; 1779009.43,"")</f>
        <v>Logic4_14.02.2020_1779009.43</v>
      </c>
      <c r="R2171" s="1" t="e">
        <f ca="1">IF(AND(Q2171&lt;&gt; "", COUNTIF(SAP!#REF!,Q2171)&gt;0),"Matched", "")</f>
        <v>#REF!</v>
      </c>
    </row>
    <row r="2172" spans="1:18">
      <c r="A2172" s="9">
        <v>11563327</v>
      </c>
      <c r="B2172" s="10">
        <v>43875</v>
      </c>
      <c r="C2172" s="10">
        <v>43875</v>
      </c>
      <c r="D2172" s="11" t="s">
        <v>10</v>
      </c>
      <c r="E2172" s="11">
        <v>0</v>
      </c>
      <c r="F2172" s="11">
        <v>0</v>
      </c>
      <c r="G2172" s="11">
        <v>10174</v>
      </c>
      <c r="H2172" s="11">
        <v>397289.75</v>
      </c>
      <c r="I2172" s="11" t="s">
        <v>11</v>
      </c>
      <c r="J2172" s="11" t="s">
        <v>12</v>
      </c>
      <c r="K2172" s="1" t="str">
        <f t="shared" si="113"/>
        <v/>
      </c>
      <c r="L2172" s="1" t="e">
        <f ca="1">IF(AND(K2172&lt;&gt; "", COUNTIF(SAP!#REF!,K2172)&gt;0),"Matched", "")</f>
        <v>#REF!</v>
      </c>
      <c r="M2172" s="1" t="str">
        <f t="shared" si="114"/>
        <v/>
      </c>
      <c r="N2172" s="1" t="e">
        <f ca="1">IF(AND(M2172&lt;&gt; "", COUNTIF(SAP!#REF!,M2172)&gt;0),"Matched", "")</f>
        <v>#REF!</v>
      </c>
      <c r="O2172" s="1" t="str">
        <f t="shared" si="115"/>
        <v/>
      </c>
      <c r="P2172" s="1" t="e">
        <f ca="1">IF(AND(O2172&lt;&gt; "", COUNTIF(SAP!#REF!,O2172)&gt;0),"Matched", "")</f>
        <v>#REF!</v>
      </c>
      <c r="Q2172" s="1" t="str">
        <f ca="1">IF(D2172="AC","Logic4"&amp;"_"&amp;TEXT(C2172,"dd.mm.yyyy") &amp;"_"&amp; 1779009.43,"")</f>
        <v>Logic4_14.02.2020_1779009.43</v>
      </c>
      <c r="R2172" s="1" t="e">
        <f ca="1">IF(AND(Q2172&lt;&gt; "", COUNTIF(SAP!#REF!,Q2172)&gt;0),"Matched", "")</f>
        <v>#REF!</v>
      </c>
    </row>
    <row r="2173" spans="1:18">
      <c r="A2173" s="13">
        <v>11563327</v>
      </c>
      <c r="B2173" s="14">
        <v>43875</v>
      </c>
      <c r="C2173" s="14">
        <v>43875</v>
      </c>
      <c r="D2173" s="15" t="s">
        <v>10</v>
      </c>
      <c r="E2173" s="15">
        <v>0</v>
      </c>
      <c r="F2173" s="15">
        <v>0</v>
      </c>
      <c r="G2173" s="15">
        <v>10188.9</v>
      </c>
      <c r="H2173" s="15">
        <v>407478.65</v>
      </c>
      <c r="I2173" s="15" t="s">
        <v>11</v>
      </c>
      <c r="J2173" s="15" t="s">
        <v>12</v>
      </c>
      <c r="K2173" s="1" t="str">
        <f t="shared" si="113"/>
        <v/>
      </c>
      <c r="L2173" s="1" t="e">
        <f ca="1">IF(AND(K2173&lt;&gt; "", COUNTIF(SAP!#REF!,K2173)&gt;0),"Matched", "")</f>
        <v>#REF!</v>
      </c>
      <c r="M2173" s="1" t="str">
        <f t="shared" si="114"/>
        <v/>
      </c>
      <c r="N2173" s="1" t="e">
        <f ca="1">IF(AND(M2173&lt;&gt; "", COUNTIF(SAP!#REF!,M2173)&gt;0),"Matched", "")</f>
        <v>#REF!</v>
      </c>
      <c r="O2173" s="1" t="str">
        <f t="shared" si="115"/>
        <v/>
      </c>
      <c r="P2173" s="1" t="e">
        <f ca="1">IF(AND(O2173&lt;&gt; "", COUNTIF(SAP!#REF!,O2173)&gt;0),"Matched", "")</f>
        <v>#REF!</v>
      </c>
      <c r="Q2173" s="1" t="str">
        <f ca="1">IF(D2173="AC","Logic4"&amp;"_"&amp;TEXT(C2173,"dd.mm.yyyy") &amp;"_"&amp; 1779009.43,"")</f>
        <v>Logic4_14.02.2020_1779009.43</v>
      </c>
      <c r="R2173" s="1" t="e">
        <f ca="1">IF(AND(Q2173&lt;&gt; "", COUNTIF(SAP!#REF!,Q2173)&gt;0),"Matched", "")</f>
        <v>#REF!</v>
      </c>
    </row>
    <row r="2174" spans="1:18">
      <c r="A2174" s="9">
        <v>11563327</v>
      </c>
      <c r="B2174" s="10">
        <v>43875</v>
      </c>
      <c r="C2174" s="10">
        <v>43875</v>
      </c>
      <c r="D2174" s="11" t="s">
        <v>10</v>
      </c>
      <c r="E2174" s="11">
        <v>0</v>
      </c>
      <c r="F2174" s="11">
        <v>0</v>
      </c>
      <c r="G2174" s="11">
        <v>10296.1</v>
      </c>
      <c r="H2174" s="11">
        <v>417774.75</v>
      </c>
      <c r="I2174" s="11" t="s">
        <v>11</v>
      </c>
      <c r="J2174" s="11" t="s">
        <v>12</v>
      </c>
      <c r="K2174" s="1" t="str">
        <f t="shared" si="113"/>
        <v/>
      </c>
      <c r="L2174" s="1" t="e">
        <f ca="1">IF(AND(K2174&lt;&gt; "", COUNTIF(SAP!#REF!,K2174)&gt;0),"Matched", "")</f>
        <v>#REF!</v>
      </c>
      <c r="M2174" s="1" t="str">
        <f t="shared" si="114"/>
        <v/>
      </c>
      <c r="N2174" s="1" t="e">
        <f ca="1">IF(AND(M2174&lt;&gt; "", COUNTIF(SAP!#REF!,M2174)&gt;0),"Matched", "")</f>
        <v>#REF!</v>
      </c>
      <c r="O2174" s="1" t="str">
        <f t="shared" si="115"/>
        <v/>
      </c>
      <c r="P2174" s="1" t="e">
        <f ca="1">IF(AND(O2174&lt;&gt; "", COUNTIF(SAP!#REF!,O2174)&gt;0),"Matched", "")</f>
        <v>#REF!</v>
      </c>
      <c r="Q2174" s="1" t="str">
        <f ca="1">IF(D2174="AC","Logic4"&amp;"_"&amp;TEXT(C2174,"dd.mm.yyyy") &amp;"_"&amp; 1779009.43,"")</f>
        <v>Logic4_14.02.2020_1779009.43</v>
      </c>
      <c r="R2174" s="1" t="e">
        <f ca="1">IF(AND(Q2174&lt;&gt; "", COUNTIF(SAP!#REF!,Q2174)&gt;0),"Matched", "")</f>
        <v>#REF!</v>
      </c>
    </row>
    <row r="2175" spans="1:18">
      <c r="A2175" s="13">
        <v>11563327</v>
      </c>
      <c r="B2175" s="14">
        <v>43875</v>
      </c>
      <c r="C2175" s="14">
        <v>43875</v>
      </c>
      <c r="D2175" s="15" t="s">
        <v>10</v>
      </c>
      <c r="E2175" s="15">
        <v>0</v>
      </c>
      <c r="F2175" s="15">
        <v>0</v>
      </c>
      <c r="G2175" s="15">
        <v>10318</v>
      </c>
      <c r="H2175" s="15">
        <v>428092.75</v>
      </c>
      <c r="I2175" s="15" t="s">
        <v>11</v>
      </c>
      <c r="J2175" s="15" t="s">
        <v>12</v>
      </c>
      <c r="K2175" s="1" t="str">
        <f t="shared" si="113"/>
        <v/>
      </c>
      <c r="L2175" s="1" t="e">
        <f ca="1">IF(AND(K2175&lt;&gt; "", COUNTIF(SAP!#REF!,K2175)&gt;0),"Matched", "")</f>
        <v>#REF!</v>
      </c>
      <c r="M2175" s="1" t="str">
        <f t="shared" si="114"/>
        <v/>
      </c>
      <c r="N2175" s="1" t="e">
        <f ca="1">IF(AND(M2175&lt;&gt; "", COUNTIF(SAP!#REF!,M2175)&gt;0),"Matched", "")</f>
        <v>#REF!</v>
      </c>
      <c r="O2175" s="1" t="str">
        <f t="shared" si="115"/>
        <v/>
      </c>
      <c r="P2175" s="1" t="e">
        <f ca="1">IF(AND(O2175&lt;&gt; "", COUNTIF(SAP!#REF!,O2175)&gt;0),"Matched", "")</f>
        <v>#REF!</v>
      </c>
      <c r="Q2175" s="1" t="str">
        <f ca="1">IF(D2175="AC","Logic4"&amp;"_"&amp;TEXT(C2175,"dd.mm.yyyy") &amp;"_"&amp; 1779009.43,"")</f>
        <v>Logic4_14.02.2020_1779009.43</v>
      </c>
      <c r="R2175" s="1" t="e">
        <f ca="1">IF(AND(Q2175&lt;&gt; "", COUNTIF(SAP!#REF!,Q2175)&gt;0),"Matched", "")</f>
        <v>#REF!</v>
      </c>
    </row>
    <row r="2176" spans="1:18">
      <c r="A2176" s="9">
        <v>11563327</v>
      </c>
      <c r="B2176" s="10">
        <v>43875</v>
      </c>
      <c r="C2176" s="10">
        <v>43875</v>
      </c>
      <c r="D2176" s="11" t="s">
        <v>10</v>
      </c>
      <c r="E2176" s="11">
        <v>0</v>
      </c>
      <c r="F2176" s="11">
        <v>0</v>
      </c>
      <c r="G2176" s="11">
        <v>10683.4</v>
      </c>
      <c r="H2176" s="11">
        <v>438776.15</v>
      </c>
      <c r="I2176" s="11" t="s">
        <v>11</v>
      </c>
      <c r="J2176" s="11" t="s">
        <v>12</v>
      </c>
      <c r="K2176" s="1" t="str">
        <f t="shared" si="113"/>
        <v/>
      </c>
      <c r="L2176" s="1" t="e">
        <f ca="1">IF(AND(K2176&lt;&gt; "", COUNTIF(SAP!#REF!,K2176)&gt;0),"Matched", "")</f>
        <v>#REF!</v>
      </c>
      <c r="M2176" s="1" t="str">
        <f t="shared" si="114"/>
        <v/>
      </c>
      <c r="N2176" s="1" t="e">
        <f ca="1">IF(AND(M2176&lt;&gt; "", COUNTIF(SAP!#REF!,M2176)&gt;0),"Matched", "")</f>
        <v>#REF!</v>
      </c>
      <c r="O2176" s="1" t="str">
        <f t="shared" si="115"/>
        <v/>
      </c>
      <c r="P2176" s="1" t="e">
        <f ca="1">IF(AND(O2176&lt;&gt; "", COUNTIF(SAP!#REF!,O2176)&gt;0),"Matched", "")</f>
        <v>#REF!</v>
      </c>
      <c r="Q2176" s="1" t="str">
        <f ca="1">IF(D2176="AC","Logic4"&amp;"_"&amp;TEXT(C2176,"dd.mm.yyyy") &amp;"_"&amp; 1779009.43,"")</f>
        <v>Logic4_14.02.2020_1779009.43</v>
      </c>
      <c r="R2176" s="1" t="e">
        <f ca="1">IF(AND(Q2176&lt;&gt; "", COUNTIF(SAP!#REF!,Q2176)&gt;0),"Matched", "")</f>
        <v>#REF!</v>
      </c>
    </row>
    <row r="2177" spans="1:18">
      <c r="A2177" s="13">
        <v>11563327</v>
      </c>
      <c r="B2177" s="14">
        <v>43875</v>
      </c>
      <c r="C2177" s="14">
        <v>43875</v>
      </c>
      <c r="D2177" s="15" t="s">
        <v>10</v>
      </c>
      <c r="E2177" s="15">
        <v>0</v>
      </c>
      <c r="F2177" s="15">
        <v>0</v>
      </c>
      <c r="G2177" s="15">
        <v>11170</v>
      </c>
      <c r="H2177" s="15">
        <v>449946.15</v>
      </c>
      <c r="I2177" s="15" t="s">
        <v>11</v>
      </c>
      <c r="J2177" s="15" t="s">
        <v>12</v>
      </c>
      <c r="K2177" s="1" t="str">
        <f t="shared" si="113"/>
        <v/>
      </c>
      <c r="L2177" s="1" t="e">
        <f ca="1">IF(AND(K2177&lt;&gt; "", COUNTIF(SAP!#REF!,K2177)&gt;0),"Matched", "")</f>
        <v>#REF!</v>
      </c>
      <c r="M2177" s="1" t="str">
        <f t="shared" si="114"/>
        <v/>
      </c>
      <c r="N2177" s="1" t="e">
        <f ca="1">IF(AND(M2177&lt;&gt; "", COUNTIF(SAP!#REF!,M2177)&gt;0),"Matched", "")</f>
        <v>#REF!</v>
      </c>
      <c r="O2177" s="1" t="str">
        <f t="shared" si="115"/>
        <v/>
      </c>
      <c r="P2177" s="1" t="e">
        <f ca="1">IF(AND(O2177&lt;&gt; "", COUNTIF(SAP!#REF!,O2177)&gt;0),"Matched", "")</f>
        <v>#REF!</v>
      </c>
      <c r="Q2177" s="1" t="str">
        <f ca="1">IF(D2177="AC","Logic4"&amp;"_"&amp;TEXT(C2177,"dd.mm.yyyy") &amp;"_"&amp; 1779009.43,"")</f>
        <v>Logic4_14.02.2020_1779009.43</v>
      </c>
      <c r="R2177" s="1" t="e">
        <f ca="1">IF(AND(Q2177&lt;&gt; "", COUNTIF(SAP!#REF!,Q2177)&gt;0),"Matched", "")</f>
        <v>#REF!</v>
      </c>
    </row>
    <row r="2178" spans="1:18">
      <c r="A2178" s="9">
        <v>11563327</v>
      </c>
      <c r="B2178" s="10">
        <v>43875</v>
      </c>
      <c r="C2178" s="10">
        <v>43875</v>
      </c>
      <c r="D2178" s="11" t="s">
        <v>10</v>
      </c>
      <c r="E2178" s="11">
        <v>0</v>
      </c>
      <c r="F2178" s="11">
        <v>0</v>
      </c>
      <c r="G2178" s="11">
        <v>11202.9</v>
      </c>
      <c r="H2178" s="11">
        <v>461149.05</v>
      </c>
      <c r="I2178" s="11" t="s">
        <v>11</v>
      </c>
      <c r="J2178" s="11" t="s">
        <v>12</v>
      </c>
      <c r="K2178" s="1" t="str">
        <f t="shared" si="113"/>
        <v/>
      </c>
      <c r="L2178" s="1" t="e">
        <f ca="1">IF(AND(K2178&lt;&gt; "", COUNTIF(SAP!#REF!,K2178)&gt;0),"Matched", "")</f>
        <v>#REF!</v>
      </c>
      <c r="M2178" s="1" t="str">
        <f t="shared" si="114"/>
        <v/>
      </c>
      <c r="N2178" s="1" t="e">
        <f ca="1">IF(AND(M2178&lt;&gt; "", COUNTIF(SAP!#REF!,M2178)&gt;0),"Matched", "")</f>
        <v>#REF!</v>
      </c>
      <c r="O2178" s="1" t="str">
        <f t="shared" si="115"/>
        <v/>
      </c>
      <c r="P2178" s="1" t="e">
        <f ca="1">IF(AND(O2178&lt;&gt; "", COUNTIF(SAP!#REF!,O2178)&gt;0),"Matched", "")</f>
        <v>#REF!</v>
      </c>
      <c r="Q2178" s="1" t="str">
        <f ca="1">IF(D2178="AC","Logic4"&amp;"_"&amp;TEXT(C2178,"dd.mm.yyyy") &amp;"_"&amp; 1779009.43,"")</f>
        <v>Logic4_14.02.2020_1779009.43</v>
      </c>
      <c r="R2178" s="1" t="e">
        <f ca="1">IF(AND(Q2178&lt;&gt; "", COUNTIF(SAP!#REF!,Q2178)&gt;0),"Matched", "")</f>
        <v>#REF!</v>
      </c>
    </row>
    <row r="2179" spans="1:18">
      <c r="A2179" s="13">
        <v>11563327</v>
      </c>
      <c r="B2179" s="14">
        <v>43875</v>
      </c>
      <c r="C2179" s="14">
        <v>43875</v>
      </c>
      <c r="D2179" s="15" t="s">
        <v>10</v>
      </c>
      <c r="E2179" s="15">
        <v>0</v>
      </c>
      <c r="F2179" s="15">
        <v>0</v>
      </c>
      <c r="G2179" s="15">
        <v>11328.9</v>
      </c>
      <c r="H2179" s="15">
        <v>472477.95</v>
      </c>
      <c r="I2179" s="15" t="s">
        <v>11</v>
      </c>
      <c r="J2179" s="15" t="s">
        <v>12</v>
      </c>
      <c r="K2179" s="1" t="str">
        <f t="shared" ref="K2179:K2242" si="116">IF(D2179="TF","Logic1"&amp;"_"&amp;TEXT(C2179, "mm") &amp;"_"&amp; F2179,"")</f>
        <v/>
      </c>
      <c r="L2179" s="1" t="e">
        <f ca="1">IF(AND(K2179&lt;&gt; "", COUNTIF(SAP!#REF!,K2179)&gt;0),"Matched", "")</f>
        <v>#REF!</v>
      </c>
      <c r="M2179" s="1" t="str">
        <f t="shared" si="114"/>
        <v/>
      </c>
      <c r="N2179" s="1" t="e">
        <f ca="1">IF(AND(M2179&lt;&gt; "", COUNTIF(SAP!#REF!,M2179)&gt;0),"Matched", "")</f>
        <v>#REF!</v>
      </c>
      <c r="O2179" s="1" t="str">
        <f t="shared" si="115"/>
        <v/>
      </c>
      <c r="P2179" s="1" t="e">
        <f ca="1">IF(AND(O2179&lt;&gt; "", COUNTIF(SAP!#REF!,O2179)&gt;0),"Matched", "")</f>
        <v>#REF!</v>
      </c>
      <c r="Q2179" s="1" t="str">
        <f ca="1">IF(D2179="AC","Logic4"&amp;"_"&amp;TEXT(C2179,"dd.mm.yyyy") &amp;"_"&amp; 1779009.43,"")</f>
        <v>Logic4_14.02.2020_1779009.43</v>
      </c>
      <c r="R2179" s="1" t="e">
        <f ca="1">IF(AND(Q2179&lt;&gt; "", COUNTIF(SAP!#REF!,Q2179)&gt;0),"Matched", "")</f>
        <v>#REF!</v>
      </c>
    </row>
    <row r="2180" spans="1:18">
      <c r="A2180" s="9">
        <v>11563327</v>
      </c>
      <c r="B2180" s="10">
        <v>43875</v>
      </c>
      <c r="C2180" s="10">
        <v>43875</v>
      </c>
      <c r="D2180" s="11" t="s">
        <v>10</v>
      </c>
      <c r="E2180" s="11">
        <v>0</v>
      </c>
      <c r="F2180" s="11">
        <v>0</v>
      </c>
      <c r="G2180" s="11">
        <v>11782.5</v>
      </c>
      <c r="H2180" s="11">
        <v>484260.45</v>
      </c>
      <c r="I2180" s="11" t="s">
        <v>11</v>
      </c>
      <c r="J2180" s="11" t="s">
        <v>12</v>
      </c>
      <c r="K2180" s="1" t="str">
        <f t="shared" si="116"/>
        <v/>
      </c>
      <c r="L2180" s="1" t="e">
        <f ca="1">IF(AND(K2180&lt;&gt; "", COUNTIF(SAP!#REF!,K2180)&gt;0),"Matched", "")</f>
        <v>#REF!</v>
      </c>
      <c r="M2180" s="1" t="str">
        <f t="shared" si="114"/>
        <v/>
      </c>
      <c r="N2180" s="1" t="e">
        <f ca="1">IF(AND(M2180&lt;&gt; "", COUNTIF(SAP!#REF!,M2180)&gt;0),"Matched", "")</f>
        <v>#REF!</v>
      </c>
      <c r="O2180" s="1" t="str">
        <f t="shared" si="115"/>
        <v/>
      </c>
      <c r="P2180" s="1" t="e">
        <f ca="1">IF(AND(O2180&lt;&gt; "", COUNTIF(SAP!#REF!,O2180)&gt;0),"Matched", "")</f>
        <v>#REF!</v>
      </c>
      <c r="Q2180" s="1" t="str">
        <f ca="1">IF(D2180="AC","Logic4"&amp;"_"&amp;TEXT(C2180,"dd.mm.yyyy") &amp;"_"&amp; 1779009.43,"")</f>
        <v>Logic4_14.02.2020_1779009.43</v>
      </c>
      <c r="R2180" s="1" t="e">
        <f ca="1">IF(AND(Q2180&lt;&gt; "", COUNTIF(SAP!#REF!,Q2180)&gt;0),"Matched", "")</f>
        <v>#REF!</v>
      </c>
    </row>
    <row r="2181" spans="1:18">
      <c r="A2181" s="13">
        <v>11563327</v>
      </c>
      <c r="B2181" s="14">
        <v>43875</v>
      </c>
      <c r="C2181" s="14">
        <v>43875</v>
      </c>
      <c r="D2181" s="15" t="s">
        <v>10</v>
      </c>
      <c r="E2181" s="15">
        <v>0</v>
      </c>
      <c r="F2181" s="15">
        <v>0</v>
      </c>
      <c r="G2181" s="15">
        <v>11923.9</v>
      </c>
      <c r="H2181" s="15">
        <v>496184.35</v>
      </c>
      <c r="I2181" s="15" t="s">
        <v>11</v>
      </c>
      <c r="J2181" s="15" t="s">
        <v>12</v>
      </c>
      <c r="K2181" s="1" t="str">
        <f t="shared" si="116"/>
        <v/>
      </c>
      <c r="L2181" s="1" t="e">
        <f ca="1">IF(AND(K2181&lt;&gt; "", COUNTIF(SAP!#REF!,K2181)&gt;0),"Matched", "")</f>
        <v>#REF!</v>
      </c>
      <c r="M2181" s="1" t="str">
        <f t="shared" si="114"/>
        <v/>
      </c>
      <c r="N2181" s="1" t="e">
        <f ca="1">IF(AND(M2181&lt;&gt; "", COUNTIF(SAP!#REF!,M2181)&gt;0),"Matched", "")</f>
        <v>#REF!</v>
      </c>
      <c r="O2181" s="1" t="str">
        <f t="shared" si="115"/>
        <v/>
      </c>
      <c r="P2181" s="1" t="e">
        <f ca="1">IF(AND(O2181&lt;&gt; "", COUNTIF(SAP!#REF!,O2181)&gt;0),"Matched", "")</f>
        <v>#REF!</v>
      </c>
      <c r="Q2181" s="1" t="str">
        <f ca="1">IF(D2181="AC","Logic4"&amp;"_"&amp;TEXT(C2181,"dd.mm.yyyy") &amp;"_"&amp; 1779009.43,"")</f>
        <v>Logic4_14.02.2020_1779009.43</v>
      </c>
      <c r="R2181" s="1" t="e">
        <f ca="1">IF(AND(Q2181&lt;&gt; "", COUNTIF(SAP!#REF!,Q2181)&gt;0),"Matched", "")</f>
        <v>#REF!</v>
      </c>
    </row>
    <row r="2182" spans="1:18">
      <c r="A2182" s="9">
        <v>11563327</v>
      </c>
      <c r="B2182" s="10">
        <v>43875</v>
      </c>
      <c r="C2182" s="10">
        <v>43875</v>
      </c>
      <c r="D2182" s="11" t="s">
        <v>10</v>
      </c>
      <c r="E2182" s="11">
        <v>0</v>
      </c>
      <c r="F2182" s="11">
        <v>0</v>
      </c>
      <c r="G2182" s="11">
        <v>11997</v>
      </c>
      <c r="H2182" s="11">
        <v>508181.35</v>
      </c>
      <c r="I2182" s="11" t="s">
        <v>11</v>
      </c>
      <c r="J2182" s="11" t="s">
        <v>12</v>
      </c>
      <c r="K2182" s="1" t="str">
        <f t="shared" si="116"/>
        <v/>
      </c>
      <c r="L2182" s="1" t="e">
        <f ca="1">IF(AND(K2182&lt;&gt; "", COUNTIF(SAP!#REF!,K2182)&gt;0),"Matched", "")</f>
        <v>#REF!</v>
      </c>
      <c r="M2182" s="1" t="str">
        <f t="shared" si="114"/>
        <v/>
      </c>
      <c r="N2182" s="1" t="e">
        <f ca="1">IF(AND(M2182&lt;&gt; "", COUNTIF(SAP!#REF!,M2182)&gt;0),"Matched", "")</f>
        <v>#REF!</v>
      </c>
      <c r="O2182" s="1" t="str">
        <f t="shared" si="115"/>
        <v/>
      </c>
      <c r="P2182" s="1" t="e">
        <f ca="1">IF(AND(O2182&lt;&gt; "", COUNTIF(SAP!#REF!,O2182)&gt;0),"Matched", "")</f>
        <v>#REF!</v>
      </c>
      <c r="Q2182" s="1" t="str">
        <f ca="1">IF(D2182="AC","Logic4"&amp;"_"&amp;TEXT(C2182,"dd.mm.yyyy") &amp;"_"&amp; 1779009.43,"")</f>
        <v>Logic4_14.02.2020_1779009.43</v>
      </c>
      <c r="R2182" s="1" t="e">
        <f ca="1">IF(AND(Q2182&lt;&gt; "", COUNTIF(SAP!#REF!,Q2182)&gt;0),"Matched", "")</f>
        <v>#REF!</v>
      </c>
    </row>
    <row r="2183" spans="1:18">
      <c r="A2183" s="13">
        <v>11563327</v>
      </c>
      <c r="B2183" s="14">
        <v>43875</v>
      </c>
      <c r="C2183" s="14">
        <v>43875</v>
      </c>
      <c r="D2183" s="15" t="s">
        <v>10</v>
      </c>
      <c r="E2183" s="15">
        <v>0</v>
      </c>
      <c r="F2183" s="15">
        <v>0</v>
      </c>
      <c r="G2183" s="15">
        <v>12033.6</v>
      </c>
      <c r="H2183" s="15">
        <v>520214.95</v>
      </c>
      <c r="I2183" s="15" t="s">
        <v>11</v>
      </c>
      <c r="J2183" s="15" t="s">
        <v>12</v>
      </c>
      <c r="K2183" s="1" t="str">
        <f t="shared" si="116"/>
        <v/>
      </c>
      <c r="L2183" s="1" t="e">
        <f ca="1">IF(AND(K2183&lt;&gt; "", COUNTIF(SAP!#REF!,K2183)&gt;0),"Matched", "")</f>
        <v>#REF!</v>
      </c>
      <c r="M2183" s="1" t="str">
        <f t="shared" si="114"/>
        <v/>
      </c>
      <c r="N2183" s="1" t="e">
        <f ca="1">IF(AND(M2183&lt;&gt; "", COUNTIF(SAP!#REF!,M2183)&gt;0),"Matched", "")</f>
        <v>#REF!</v>
      </c>
      <c r="O2183" s="1" t="str">
        <f t="shared" si="115"/>
        <v/>
      </c>
      <c r="P2183" s="1" t="e">
        <f ca="1">IF(AND(O2183&lt;&gt; "", COUNTIF(SAP!#REF!,O2183)&gt;0),"Matched", "")</f>
        <v>#REF!</v>
      </c>
      <c r="Q2183" s="1" t="str">
        <f ca="1">IF(D2183="AC","Logic4"&amp;"_"&amp;TEXT(C2183,"dd.mm.yyyy") &amp;"_"&amp; 1779009.43,"")</f>
        <v>Logic4_14.02.2020_1779009.43</v>
      </c>
      <c r="R2183" s="1" t="e">
        <f ca="1">IF(AND(Q2183&lt;&gt; "", COUNTIF(SAP!#REF!,Q2183)&gt;0),"Matched", "")</f>
        <v>#REF!</v>
      </c>
    </row>
    <row r="2184" spans="1:18">
      <c r="A2184" s="9">
        <v>11563327</v>
      </c>
      <c r="B2184" s="10">
        <v>43875</v>
      </c>
      <c r="C2184" s="10">
        <v>43875</v>
      </c>
      <c r="D2184" s="11" t="s">
        <v>10</v>
      </c>
      <c r="E2184" s="11">
        <v>0</v>
      </c>
      <c r="F2184" s="11">
        <v>0</v>
      </c>
      <c r="G2184" s="11">
        <v>12204.02</v>
      </c>
      <c r="H2184" s="11">
        <v>532418.97</v>
      </c>
      <c r="I2184" s="11" t="s">
        <v>11</v>
      </c>
      <c r="J2184" s="11" t="s">
        <v>12</v>
      </c>
      <c r="K2184" s="1" t="str">
        <f t="shared" si="116"/>
        <v/>
      </c>
      <c r="L2184" s="1" t="e">
        <f ca="1">IF(AND(K2184&lt;&gt; "", COUNTIF(SAP!#REF!,K2184)&gt;0),"Matched", "")</f>
        <v>#REF!</v>
      </c>
      <c r="M2184" s="1" t="str">
        <f t="shared" si="114"/>
        <v/>
      </c>
      <c r="N2184" s="1" t="e">
        <f ca="1">IF(AND(M2184&lt;&gt; "", COUNTIF(SAP!#REF!,M2184)&gt;0),"Matched", "")</f>
        <v>#REF!</v>
      </c>
      <c r="O2184" s="1" t="str">
        <f t="shared" si="115"/>
        <v/>
      </c>
      <c r="P2184" s="1" t="e">
        <f ca="1">IF(AND(O2184&lt;&gt; "", COUNTIF(SAP!#REF!,O2184)&gt;0),"Matched", "")</f>
        <v>#REF!</v>
      </c>
      <c r="Q2184" s="1" t="str">
        <f ca="1">IF(D2184="AC","Logic4"&amp;"_"&amp;TEXT(C2184,"dd.mm.yyyy") &amp;"_"&amp; 1779009.43,"")</f>
        <v>Logic4_14.02.2020_1779009.43</v>
      </c>
      <c r="R2184" s="1" t="e">
        <f ca="1">IF(AND(Q2184&lt;&gt; "", COUNTIF(SAP!#REF!,Q2184)&gt;0),"Matched", "")</f>
        <v>#REF!</v>
      </c>
    </row>
    <row r="2185" spans="1:18">
      <c r="A2185" s="13">
        <v>11563327</v>
      </c>
      <c r="B2185" s="14">
        <v>43875</v>
      </c>
      <c r="C2185" s="14">
        <v>43875</v>
      </c>
      <c r="D2185" s="15" t="s">
        <v>10</v>
      </c>
      <c r="E2185" s="15">
        <v>0</v>
      </c>
      <c r="F2185" s="15">
        <v>0</v>
      </c>
      <c r="G2185" s="15">
        <v>12219.25</v>
      </c>
      <c r="H2185" s="15">
        <v>544638.22</v>
      </c>
      <c r="I2185" s="15" t="s">
        <v>11</v>
      </c>
      <c r="J2185" s="15" t="s">
        <v>12</v>
      </c>
      <c r="K2185" s="1" t="str">
        <f t="shared" si="116"/>
        <v/>
      </c>
      <c r="L2185" s="1" t="e">
        <f ca="1">IF(AND(K2185&lt;&gt; "", COUNTIF(SAP!#REF!,K2185)&gt;0),"Matched", "")</f>
        <v>#REF!</v>
      </c>
      <c r="M2185" s="1" t="str">
        <f t="shared" si="114"/>
        <v/>
      </c>
      <c r="N2185" s="1" t="e">
        <f ca="1">IF(AND(M2185&lt;&gt; "", COUNTIF(SAP!#REF!,M2185)&gt;0),"Matched", "")</f>
        <v>#REF!</v>
      </c>
      <c r="O2185" s="1" t="str">
        <f t="shared" si="115"/>
        <v/>
      </c>
      <c r="P2185" s="1" t="e">
        <f ca="1">IF(AND(O2185&lt;&gt; "", COUNTIF(SAP!#REF!,O2185)&gt;0),"Matched", "")</f>
        <v>#REF!</v>
      </c>
      <c r="Q2185" s="1" t="str">
        <f ca="1">IF(D2185="AC","Logic4"&amp;"_"&amp;TEXT(C2185,"dd.mm.yyyy") &amp;"_"&amp; 1779009.43,"")</f>
        <v>Logic4_14.02.2020_1779009.43</v>
      </c>
      <c r="R2185" s="1" t="e">
        <f ca="1">IF(AND(Q2185&lt;&gt; "", COUNTIF(SAP!#REF!,Q2185)&gt;0),"Matched", "")</f>
        <v>#REF!</v>
      </c>
    </row>
    <row r="2186" spans="1:18">
      <c r="A2186" s="9">
        <v>11563327</v>
      </c>
      <c r="B2186" s="10">
        <v>43875</v>
      </c>
      <c r="C2186" s="10">
        <v>43875</v>
      </c>
      <c r="D2186" s="11" t="s">
        <v>10</v>
      </c>
      <c r="E2186" s="11">
        <v>0</v>
      </c>
      <c r="F2186" s="11">
        <v>0</v>
      </c>
      <c r="G2186" s="11">
        <v>12280</v>
      </c>
      <c r="H2186" s="11">
        <v>556918.22</v>
      </c>
      <c r="I2186" s="11" t="s">
        <v>11</v>
      </c>
      <c r="J2186" s="11" t="s">
        <v>12</v>
      </c>
      <c r="K2186" s="1" t="str">
        <f t="shared" si="116"/>
        <v/>
      </c>
      <c r="L2186" s="1" t="e">
        <f ca="1">IF(AND(K2186&lt;&gt; "", COUNTIF(SAP!#REF!,K2186)&gt;0),"Matched", "")</f>
        <v>#REF!</v>
      </c>
      <c r="M2186" s="1" t="str">
        <f t="shared" si="114"/>
        <v/>
      </c>
      <c r="N2186" s="1" t="e">
        <f ca="1">IF(AND(M2186&lt;&gt; "", COUNTIF(SAP!#REF!,M2186)&gt;0),"Matched", "")</f>
        <v>#REF!</v>
      </c>
      <c r="O2186" s="1" t="str">
        <f t="shared" si="115"/>
        <v/>
      </c>
      <c r="P2186" s="1" t="e">
        <f ca="1">IF(AND(O2186&lt;&gt; "", COUNTIF(SAP!#REF!,O2186)&gt;0),"Matched", "")</f>
        <v>#REF!</v>
      </c>
      <c r="Q2186" s="1" t="str">
        <f ca="1">IF(D2186="AC","Logic4"&amp;"_"&amp;TEXT(C2186,"dd.mm.yyyy") &amp;"_"&amp; 1779009.43,"")</f>
        <v>Logic4_14.02.2020_1779009.43</v>
      </c>
      <c r="R2186" s="1" t="e">
        <f ca="1">IF(AND(Q2186&lt;&gt; "", COUNTIF(SAP!#REF!,Q2186)&gt;0),"Matched", "")</f>
        <v>#REF!</v>
      </c>
    </row>
    <row r="2187" spans="1:18">
      <c r="A2187" s="13">
        <v>11563327</v>
      </c>
      <c r="B2187" s="14">
        <v>43875</v>
      </c>
      <c r="C2187" s="14">
        <v>43875</v>
      </c>
      <c r="D2187" s="15" t="s">
        <v>10</v>
      </c>
      <c r="E2187" s="15">
        <v>0</v>
      </c>
      <c r="F2187" s="15">
        <v>0</v>
      </c>
      <c r="G2187" s="15">
        <v>12546.1</v>
      </c>
      <c r="H2187" s="15">
        <v>569464.31999999995</v>
      </c>
      <c r="I2187" s="15" t="s">
        <v>11</v>
      </c>
      <c r="J2187" s="15" t="s">
        <v>12</v>
      </c>
      <c r="K2187" s="1" t="str">
        <f t="shared" si="116"/>
        <v/>
      </c>
      <c r="L2187" s="1" t="e">
        <f ca="1">IF(AND(K2187&lt;&gt; "", COUNTIF(SAP!#REF!,K2187)&gt;0),"Matched", "")</f>
        <v>#REF!</v>
      </c>
      <c r="M2187" s="1" t="str">
        <f t="shared" si="114"/>
        <v/>
      </c>
      <c r="N2187" s="1" t="e">
        <f ca="1">IF(AND(M2187&lt;&gt; "", COUNTIF(SAP!#REF!,M2187)&gt;0),"Matched", "")</f>
        <v>#REF!</v>
      </c>
      <c r="O2187" s="1" t="str">
        <f t="shared" si="115"/>
        <v/>
      </c>
      <c r="P2187" s="1" t="e">
        <f ca="1">IF(AND(O2187&lt;&gt; "", COUNTIF(SAP!#REF!,O2187)&gt;0),"Matched", "")</f>
        <v>#REF!</v>
      </c>
      <c r="Q2187" s="1" t="str">
        <f ca="1">IF(D2187="AC","Logic4"&amp;"_"&amp;TEXT(C2187,"dd.mm.yyyy") &amp;"_"&amp; 1779009.43,"")</f>
        <v>Logic4_14.02.2020_1779009.43</v>
      </c>
      <c r="R2187" s="1" t="e">
        <f ca="1">IF(AND(Q2187&lt;&gt; "", COUNTIF(SAP!#REF!,Q2187)&gt;0),"Matched", "")</f>
        <v>#REF!</v>
      </c>
    </row>
    <row r="2188" spans="1:18">
      <c r="A2188" s="9">
        <v>11563327</v>
      </c>
      <c r="B2188" s="10">
        <v>43875</v>
      </c>
      <c r="C2188" s="10">
        <v>43875</v>
      </c>
      <c r="D2188" s="11" t="s">
        <v>10</v>
      </c>
      <c r="E2188" s="11">
        <v>0</v>
      </c>
      <c r="F2188" s="11">
        <v>0</v>
      </c>
      <c r="G2188" s="11">
        <v>12802</v>
      </c>
      <c r="H2188" s="11">
        <v>582266.31999999995</v>
      </c>
      <c r="I2188" s="11" t="s">
        <v>11</v>
      </c>
      <c r="J2188" s="11" t="s">
        <v>12</v>
      </c>
      <c r="K2188" s="1" t="str">
        <f t="shared" si="116"/>
        <v/>
      </c>
      <c r="L2188" s="1" t="e">
        <f ca="1">IF(AND(K2188&lt;&gt; "", COUNTIF(SAP!#REF!,K2188)&gt;0),"Matched", "")</f>
        <v>#REF!</v>
      </c>
      <c r="M2188" s="1" t="str">
        <f t="shared" si="114"/>
        <v/>
      </c>
      <c r="N2188" s="1" t="e">
        <f ca="1">IF(AND(M2188&lt;&gt; "", COUNTIF(SAP!#REF!,M2188)&gt;0),"Matched", "")</f>
        <v>#REF!</v>
      </c>
      <c r="O2188" s="1" t="str">
        <f t="shared" si="115"/>
        <v/>
      </c>
      <c r="P2188" s="1" t="e">
        <f ca="1">IF(AND(O2188&lt;&gt; "", COUNTIF(SAP!#REF!,O2188)&gt;0),"Matched", "")</f>
        <v>#REF!</v>
      </c>
      <c r="Q2188" s="1" t="str">
        <f ca="1">IF(D2188="AC","Logic4"&amp;"_"&amp;TEXT(C2188,"dd.mm.yyyy") &amp;"_"&amp; 1779009.43,"")</f>
        <v>Logic4_14.02.2020_1779009.43</v>
      </c>
      <c r="R2188" s="1" t="e">
        <f ca="1">IF(AND(Q2188&lt;&gt; "", COUNTIF(SAP!#REF!,Q2188)&gt;0),"Matched", "")</f>
        <v>#REF!</v>
      </c>
    </row>
    <row r="2189" spans="1:18">
      <c r="A2189" s="13">
        <v>11563327</v>
      </c>
      <c r="B2189" s="14">
        <v>43875</v>
      </c>
      <c r="C2189" s="14">
        <v>43875</v>
      </c>
      <c r="D2189" s="15" t="s">
        <v>10</v>
      </c>
      <c r="E2189" s="15">
        <v>0</v>
      </c>
      <c r="F2189" s="15">
        <v>0</v>
      </c>
      <c r="G2189" s="15">
        <v>12952.8</v>
      </c>
      <c r="H2189" s="15">
        <v>595219.12</v>
      </c>
      <c r="I2189" s="15" t="s">
        <v>11</v>
      </c>
      <c r="J2189" s="15" t="s">
        <v>12</v>
      </c>
      <c r="K2189" s="1" t="str">
        <f t="shared" si="116"/>
        <v/>
      </c>
      <c r="L2189" s="1" t="e">
        <f ca="1">IF(AND(K2189&lt;&gt; "", COUNTIF(SAP!#REF!,K2189)&gt;0),"Matched", "")</f>
        <v>#REF!</v>
      </c>
      <c r="M2189" s="1" t="str">
        <f t="shared" si="114"/>
        <v/>
      </c>
      <c r="N2189" s="1" t="e">
        <f ca="1">IF(AND(M2189&lt;&gt; "", COUNTIF(SAP!#REF!,M2189)&gt;0),"Matched", "")</f>
        <v>#REF!</v>
      </c>
      <c r="O2189" s="1" t="str">
        <f t="shared" si="115"/>
        <v/>
      </c>
      <c r="P2189" s="1" t="e">
        <f ca="1">IF(AND(O2189&lt;&gt; "", COUNTIF(SAP!#REF!,O2189)&gt;0),"Matched", "")</f>
        <v>#REF!</v>
      </c>
      <c r="Q2189" s="1" t="str">
        <f ca="1">IF(D2189="AC","Logic4"&amp;"_"&amp;TEXT(C2189,"dd.mm.yyyy") &amp;"_"&amp; 1779009.43,"")</f>
        <v>Logic4_14.02.2020_1779009.43</v>
      </c>
      <c r="R2189" s="1" t="e">
        <f ca="1">IF(AND(Q2189&lt;&gt; "", COUNTIF(SAP!#REF!,Q2189)&gt;0),"Matched", "")</f>
        <v>#REF!</v>
      </c>
    </row>
    <row r="2190" spans="1:18">
      <c r="A2190" s="9">
        <v>11563327</v>
      </c>
      <c r="B2190" s="10">
        <v>43875</v>
      </c>
      <c r="C2190" s="10">
        <v>43875</v>
      </c>
      <c r="D2190" s="11" t="s">
        <v>10</v>
      </c>
      <c r="E2190" s="11">
        <v>0</v>
      </c>
      <c r="F2190" s="11">
        <v>0</v>
      </c>
      <c r="G2190" s="11">
        <v>13497</v>
      </c>
      <c r="H2190" s="11">
        <v>608716.12</v>
      </c>
      <c r="I2190" s="11" t="s">
        <v>11</v>
      </c>
      <c r="J2190" s="11" t="s">
        <v>12</v>
      </c>
      <c r="K2190" s="1" t="str">
        <f t="shared" si="116"/>
        <v/>
      </c>
      <c r="L2190" s="1" t="e">
        <f ca="1">IF(AND(K2190&lt;&gt; "", COUNTIF(SAP!#REF!,K2190)&gt;0),"Matched", "")</f>
        <v>#REF!</v>
      </c>
      <c r="M2190" s="1" t="str">
        <f t="shared" si="114"/>
        <v/>
      </c>
      <c r="N2190" s="1" t="e">
        <f ca="1">IF(AND(M2190&lt;&gt; "", COUNTIF(SAP!#REF!,M2190)&gt;0),"Matched", "")</f>
        <v>#REF!</v>
      </c>
      <c r="O2190" s="1" t="str">
        <f t="shared" si="115"/>
        <v/>
      </c>
      <c r="P2190" s="1" t="e">
        <f ca="1">IF(AND(O2190&lt;&gt; "", COUNTIF(SAP!#REF!,O2190)&gt;0),"Matched", "")</f>
        <v>#REF!</v>
      </c>
      <c r="Q2190" s="1" t="str">
        <f ca="1">IF(D2190="AC","Logic4"&amp;"_"&amp;TEXT(C2190,"dd.mm.yyyy") &amp;"_"&amp; 1779009.43,"")</f>
        <v>Logic4_14.02.2020_1779009.43</v>
      </c>
      <c r="R2190" s="1" t="e">
        <f ca="1">IF(AND(Q2190&lt;&gt; "", COUNTIF(SAP!#REF!,Q2190)&gt;0),"Matched", "")</f>
        <v>#REF!</v>
      </c>
    </row>
    <row r="2191" spans="1:18">
      <c r="A2191" s="13">
        <v>11563327</v>
      </c>
      <c r="B2191" s="14">
        <v>43875</v>
      </c>
      <c r="C2191" s="14">
        <v>43875</v>
      </c>
      <c r="D2191" s="15" t="s">
        <v>10</v>
      </c>
      <c r="E2191" s="15">
        <v>0</v>
      </c>
      <c r="F2191" s="15">
        <v>0</v>
      </c>
      <c r="G2191" s="15">
        <v>13790</v>
      </c>
      <c r="H2191" s="15">
        <v>622506.12</v>
      </c>
      <c r="I2191" s="15" t="s">
        <v>11</v>
      </c>
      <c r="J2191" s="15" t="s">
        <v>12</v>
      </c>
      <c r="K2191" s="1" t="str">
        <f t="shared" si="116"/>
        <v/>
      </c>
      <c r="L2191" s="1" t="e">
        <f ca="1">IF(AND(K2191&lt;&gt; "", COUNTIF(SAP!#REF!,K2191)&gt;0),"Matched", "")</f>
        <v>#REF!</v>
      </c>
      <c r="M2191" s="1" t="str">
        <f t="shared" si="114"/>
        <v/>
      </c>
      <c r="N2191" s="1" t="e">
        <f ca="1">IF(AND(M2191&lt;&gt; "", COUNTIF(SAP!#REF!,M2191)&gt;0),"Matched", "")</f>
        <v>#REF!</v>
      </c>
      <c r="O2191" s="1" t="str">
        <f t="shared" si="115"/>
        <v/>
      </c>
      <c r="P2191" s="1" t="e">
        <f ca="1">IF(AND(O2191&lt;&gt; "", COUNTIF(SAP!#REF!,O2191)&gt;0),"Matched", "")</f>
        <v>#REF!</v>
      </c>
      <c r="Q2191" s="1" t="str">
        <f ca="1">IF(D2191="AC","Logic4"&amp;"_"&amp;TEXT(C2191,"dd.mm.yyyy") &amp;"_"&amp; 1779009.43,"")</f>
        <v>Logic4_14.02.2020_1779009.43</v>
      </c>
      <c r="R2191" s="1" t="e">
        <f ca="1">IF(AND(Q2191&lt;&gt; "", COUNTIF(SAP!#REF!,Q2191)&gt;0),"Matched", "")</f>
        <v>#REF!</v>
      </c>
    </row>
    <row r="2192" spans="1:18">
      <c r="A2192" s="9">
        <v>11563327</v>
      </c>
      <c r="B2192" s="10">
        <v>43875</v>
      </c>
      <c r="C2192" s="10">
        <v>43875</v>
      </c>
      <c r="D2192" s="11" t="s">
        <v>10</v>
      </c>
      <c r="E2192" s="11">
        <v>0</v>
      </c>
      <c r="F2192" s="11">
        <v>0</v>
      </c>
      <c r="G2192" s="11">
        <v>13902.5</v>
      </c>
      <c r="H2192" s="11">
        <v>636408.62</v>
      </c>
      <c r="I2192" s="11" t="s">
        <v>11</v>
      </c>
      <c r="J2192" s="11" t="s">
        <v>12</v>
      </c>
      <c r="K2192" s="1" t="str">
        <f t="shared" si="116"/>
        <v/>
      </c>
      <c r="L2192" s="1" t="e">
        <f ca="1">IF(AND(K2192&lt;&gt; "", COUNTIF(SAP!#REF!,K2192)&gt;0),"Matched", "")</f>
        <v>#REF!</v>
      </c>
      <c r="M2192" s="1" t="str">
        <f t="shared" si="114"/>
        <v/>
      </c>
      <c r="N2192" s="1" t="e">
        <f ca="1">IF(AND(M2192&lt;&gt; "", COUNTIF(SAP!#REF!,M2192)&gt;0),"Matched", "")</f>
        <v>#REF!</v>
      </c>
      <c r="O2192" s="1" t="str">
        <f t="shared" si="115"/>
        <v/>
      </c>
      <c r="P2192" s="1" t="e">
        <f ca="1">IF(AND(O2192&lt;&gt; "", COUNTIF(SAP!#REF!,O2192)&gt;0),"Matched", "")</f>
        <v>#REF!</v>
      </c>
      <c r="Q2192" s="1" t="str">
        <f ca="1">IF(D2192="AC","Logic4"&amp;"_"&amp;TEXT(C2192,"dd.mm.yyyy") &amp;"_"&amp; 1779009.43,"")</f>
        <v>Logic4_14.02.2020_1779009.43</v>
      </c>
      <c r="R2192" s="1" t="e">
        <f ca="1">IF(AND(Q2192&lt;&gt; "", COUNTIF(SAP!#REF!,Q2192)&gt;0),"Matched", "")</f>
        <v>#REF!</v>
      </c>
    </row>
    <row r="2193" spans="1:18">
      <c r="A2193" s="13">
        <v>11563327</v>
      </c>
      <c r="B2193" s="14">
        <v>43875</v>
      </c>
      <c r="C2193" s="14">
        <v>43875</v>
      </c>
      <c r="D2193" s="15" t="s">
        <v>10</v>
      </c>
      <c r="E2193" s="15">
        <v>0</v>
      </c>
      <c r="F2193" s="15">
        <v>0</v>
      </c>
      <c r="G2193" s="15">
        <v>14020</v>
      </c>
      <c r="H2193" s="15">
        <v>650428.62</v>
      </c>
      <c r="I2193" s="15" t="s">
        <v>11</v>
      </c>
      <c r="J2193" s="15" t="s">
        <v>12</v>
      </c>
      <c r="K2193" s="1" t="str">
        <f t="shared" si="116"/>
        <v/>
      </c>
      <c r="L2193" s="1" t="e">
        <f ca="1">IF(AND(K2193&lt;&gt; "", COUNTIF(SAP!#REF!,K2193)&gt;0),"Matched", "")</f>
        <v>#REF!</v>
      </c>
      <c r="M2193" s="1" t="str">
        <f t="shared" si="114"/>
        <v/>
      </c>
      <c r="N2193" s="1" t="e">
        <f ca="1">IF(AND(M2193&lt;&gt; "", COUNTIF(SAP!#REF!,M2193)&gt;0),"Matched", "")</f>
        <v>#REF!</v>
      </c>
      <c r="O2193" s="1" t="str">
        <f t="shared" si="115"/>
        <v/>
      </c>
      <c r="P2193" s="1" t="e">
        <f ca="1">IF(AND(O2193&lt;&gt; "", COUNTIF(SAP!#REF!,O2193)&gt;0),"Matched", "")</f>
        <v>#REF!</v>
      </c>
      <c r="Q2193" s="1" t="str">
        <f ca="1">IF(D2193="AC","Logic4"&amp;"_"&amp;TEXT(C2193,"dd.mm.yyyy") &amp;"_"&amp; 1779009.43,"")</f>
        <v>Logic4_14.02.2020_1779009.43</v>
      </c>
      <c r="R2193" s="1" t="e">
        <f ca="1">IF(AND(Q2193&lt;&gt; "", COUNTIF(SAP!#REF!,Q2193)&gt;0),"Matched", "")</f>
        <v>#REF!</v>
      </c>
    </row>
    <row r="2194" spans="1:18">
      <c r="A2194" s="9">
        <v>11563327</v>
      </c>
      <c r="B2194" s="10">
        <v>43875</v>
      </c>
      <c r="C2194" s="10">
        <v>43875</v>
      </c>
      <c r="D2194" s="11" t="s">
        <v>10</v>
      </c>
      <c r="E2194" s="11">
        <v>0</v>
      </c>
      <c r="F2194" s="11">
        <v>0</v>
      </c>
      <c r="G2194" s="11">
        <v>15701</v>
      </c>
      <c r="H2194" s="11">
        <v>666129.62</v>
      </c>
      <c r="I2194" s="11" t="s">
        <v>11</v>
      </c>
      <c r="J2194" s="11" t="s">
        <v>12</v>
      </c>
      <c r="K2194" s="1" t="str">
        <f t="shared" si="116"/>
        <v/>
      </c>
      <c r="L2194" s="1" t="e">
        <f ca="1">IF(AND(K2194&lt;&gt; "", COUNTIF(SAP!#REF!,K2194)&gt;0),"Matched", "")</f>
        <v>#REF!</v>
      </c>
      <c r="M2194" s="1" t="str">
        <f t="shared" si="114"/>
        <v/>
      </c>
      <c r="N2194" s="1" t="e">
        <f ca="1">IF(AND(M2194&lt;&gt; "", COUNTIF(SAP!#REF!,M2194)&gt;0),"Matched", "")</f>
        <v>#REF!</v>
      </c>
      <c r="O2194" s="1" t="str">
        <f t="shared" si="115"/>
        <v/>
      </c>
      <c r="P2194" s="1" t="e">
        <f ca="1">IF(AND(O2194&lt;&gt; "", COUNTIF(SAP!#REF!,O2194)&gt;0),"Matched", "")</f>
        <v>#REF!</v>
      </c>
      <c r="Q2194" s="1" t="str">
        <f ca="1">IF(D2194="AC","Logic4"&amp;"_"&amp;TEXT(C2194,"dd.mm.yyyy") &amp;"_"&amp; 1779009.43,"")</f>
        <v>Logic4_14.02.2020_1779009.43</v>
      </c>
      <c r="R2194" s="1" t="e">
        <f ca="1">IF(AND(Q2194&lt;&gt; "", COUNTIF(SAP!#REF!,Q2194)&gt;0),"Matched", "")</f>
        <v>#REF!</v>
      </c>
    </row>
    <row r="2195" spans="1:18">
      <c r="A2195" s="13">
        <v>11563327</v>
      </c>
      <c r="B2195" s="14">
        <v>43875</v>
      </c>
      <c r="C2195" s="14">
        <v>43875</v>
      </c>
      <c r="D2195" s="15" t="s">
        <v>10</v>
      </c>
      <c r="E2195" s="15">
        <v>0</v>
      </c>
      <c r="F2195" s="15">
        <v>0</v>
      </c>
      <c r="G2195" s="15">
        <v>16349.2</v>
      </c>
      <c r="H2195" s="15">
        <v>682478.82</v>
      </c>
      <c r="I2195" s="15" t="s">
        <v>11</v>
      </c>
      <c r="J2195" s="15" t="s">
        <v>12</v>
      </c>
      <c r="K2195" s="1" t="str">
        <f t="shared" si="116"/>
        <v/>
      </c>
      <c r="L2195" s="1" t="e">
        <f ca="1">IF(AND(K2195&lt;&gt; "", COUNTIF(SAP!#REF!,K2195)&gt;0),"Matched", "")</f>
        <v>#REF!</v>
      </c>
      <c r="M2195" s="1" t="str">
        <f t="shared" si="114"/>
        <v/>
      </c>
      <c r="N2195" s="1" t="e">
        <f ca="1">IF(AND(M2195&lt;&gt; "", COUNTIF(SAP!#REF!,M2195)&gt;0),"Matched", "")</f>
        <v>#REF!</v>
      </c>
      <c r="O2195" s="1" t="str">
        <f t="shared" si="115"/>
        <v/>
      </c>
      <c r="P2195" s="1" t="e">
        <f ca="1">IF(AND(O2195&lt;&gt; "", COUNTIF(SAP!#REF!,O2195)&gt;0),"Matched", "")</f>
        <v>#REF!</v>
      </c>
      <c r="Q2195" s="1" t="str">
        <f ca="1">IF(D2195="AC","Logic4"&amp;"_"&amp;TEXT(C2195,"dd.mm.yyyy") &amp;"_"&amp; 1779009.43,"")</f>
        <v>Logic4_14.02.2020_1779009.43</v>
      </c>
      <c r="R2195" s="1" t="e">
        <f ca="1">IF(AND(Q2195&lt;&gt; "", COUNTIF(SAP!#REF!,Q2195)&gt;0),"Matched", "")</f>
        <v>#REF!</v>
      </c>
    </row>
    <row r="2196" spans="1:18">
      <c r="A2196" s="9">
        <v>11563327</v>
      </c>
      <c r="B2196" s="10">
        <v>43875</v>
      </c>
      <c r="C2196" s="10">
        <v>43875</v>
      </c>
      <c r="D2196" s="11" t="s">
        <v>10</v>
      </c>
      <c r="E2196" s="11">
        <v>0</v>
      </c>
      <c r="F2196" s="11">
        <v>0</v>
      </c>
      <c r="G2196" s="11">
        <v>16542</v>
      </c>
      <c r="H2196" s="11">
        <v>699020.82</v>
      </c>
      <c r="I2196" s="11" t="s">
        <v>11</v>
      </c>
      <c r="J2196" s="11" t="s">
        <v>12</v>
      </c>
      <c r="K2196" s="1" t="str">
        <f t="shared" si="116"/>
        <v/>
      </c>
      <c r="L2196" s="1" t="e">
        <f ca="1">IF(AND(K2196&lt;&gt; "", COUNTIF(SAP!#REF!,K2196)&gt;0),"Matched", "")</f>
        <v>#REF!</v>
      </c>
      <c r="M2196" s="1" t="str">
        <f t="shared" si="114"/>
        <v/>
      </c>
      <c r="N2196" s="1" t="e">
        <f ca="1">IF(AND(M2196&lt;&gt; "", COUNTIF(SAP!#REF!,M2196)&gt;0),"Matched", "")</f>
        <v>#REF!</v>
      </c>
      <c r="O2196" s="1" t="str">
        <f t="shared" si="115"/>
        <v/>
      </c>
      <c r="P2196" s="1" t="e">
        <f ca="1">IF(AND(O2196&lt;&gt; "", COUNTIF(SAP!#REF!,O2196)&gt;0),"Matched", "")</f>
        <v>#REF!</v>
      </c>
      <c r="Q2196" s="1" t="str">
        <f ca="1">IF(D2196="AC","Logic4"&amp;"_"&amp;TEXT(C2196,"dd.mm.yyyy") &amp;"_"&amp; 1779009.43,"")</f>
        <v>Logic4_14.02.2020_1779009.43</v>
      </c>
      <c r="R2196" s="1" t="e">
        <f ca="1">IF(AND(Q2196&lt;&gt; "", COUNTIF(SAP!#REF!,Q2196)&gt;0),"Matched", "")</f>
        <v>#REF!</v>
      </c>
    </row>
    <row r="2197" spans="1:18">
      <c r="A2197" s="13">
        <v>11563327</v>
      </c>
      <c r="B2197" s="14">
        <v>43875</v>
      </c>
      <c r="C2197" s="14">
        <v>43875</v>
      </c>
      <c r="D2197" s="15" t="s">
        <v>10</v>
      </c>
      <c r="E2197" s="15">
        <v>0</v>
      </c>
      <c r="F2197" s="15">
        <v>0</v>
      </c>
      <c r="G2197" s="15">
        <v>16760</v>
      </c>
      <c r="H2197" s="15">
        <v>715780.82</v>
      </c>
      <c r="I2197" s="15" t="s">
        <v>11</v>
      </c>
      <c r="J2197" s="15" t="s">
        <v>12</v>
      </c>
      <c r="K2197" s="1" t="str">
        <f t="shared" si="116"/>
        <v/>
      </c>
      <c r="L2197" s="1" t="e">
        <f ca="1">IF(AND(K2197&lt;&gt; "", COUNTIF(SAP!#REF!,K2197)&gt;0),"Matched", "")</f>
        <v>#REF!</v>
      </c>
      <c r="M2197" s="1" t="str">
        <f t="shared" si="114"/>
        <v/>
      </c>
      <c r="N2197" s="1" t="e">
        <f ca="1">IF(AND(M2197&lt;&gt; "", COUNTIF(SAP!#REF!,M2197)&gt;0),"Matched", "")</f>
        <v>#REF!</v>
      </c>
      <c r="O2197" s="1" t="str">
        <f t="shared" si="115"/>
        <v/>
      </c>
      <c r="P2197" s="1" t="e">
        <f ca="1">IF(AND(O2197&lt;&gt; "", COUNTIF(SAP!#REF!,O2197)&gt;0),"Matched", "")</f>
        <v>#REF!</v>
      </c>
      <c r="Q2197" s="1" t="str">
        <f ca="1">IF(D2197="AC","Logic4"&amp;"_"&amp;TEXT(C2197,"dd.mm.yyyy") &amp;"_"&amp; 1779009.43,"")</f>
        <v>Logic4_14.02.2020_1779009.43</v>
      </c>
      <c r="R2197" s="1" t="e">
        <f ca="1">IF(AND(Q2197&lt;&gt; "", COUNTIF(SAP!#REF!,Q2197)&gt;0),"Matched", "")</f>
        <v>#REF!</v>
      </c>
    </row>
    <row r="2198" spans="1:18">
      <c r="A2198" s="9">
        <v>11563327</v>
      </c>
      <c r="B2198" s="10">
        <v>43875</v>
      </c>
      <c r="C2198" s="10">
        <v>43875</v>
      </c>
      <c r="D2198" s="11" t="s">
        <v>10</v>
      </c>
      <c r="E2198" s="11">
        <v>0</v>
      </c>
      <c r="F2198" s="11">
        <v>0</v>
      </c>
      <c r="G2198" s="11">
        <v>17651</v>
      </c>
      <c r="H2198" s="11">
        <v>733431.82</v>
      </c>
      <c r="I2198" s="11" t="s">
        <v>11</v>
      </c>
      <c r="J2198" s="11" t="s">
        <v>12</v>
      </c>
      <c r="K2198" s="1" t="str">
        <f t="shared" si="116"/>
        <v/>
      </c>
      <c r="L2198" s="1" t="e">
        <f ca="1">IF(AND(K2198&lt;&gt; "", COUNTIF(SAP!#REF!,K2198)&gt;0),"Matched", "")</f>
        <v>#REF!</v>
      </c>
      <c r="M2198" s="1" t="str">
        <f t="shared" si="114"/>
        <v/>
      </c>
      <c r="N2198" s="1" t="e">
        <f ca="1">IF(AND(M2198&lt;&gt; "", COUNTIF(SAP!#REF!,M2198)&gt;0),"Matched", "")</f>
        <v>#REF!</v>
      </c>
      <c r="O2198" s="1" t="str">
        <f t="shared" si="115"/>
        <v/>
      </c>
      <c r="P2198" s="1" t="e">
        <f ca="1">IF(AND(O2198&lt;&gt; "", COUNTIF(SAP!#REF!,O2198)&gt;0),"Matched", "")</f>
        <v>#REF!</v>
      </c>
      <c r="Q2198" s="1" t="str">
        <f ca="1">IF(D2198="AC","Logic4"&amp;"_"&amp;TEXT(C2198,"dd.mm.yyyy") &amp;"_"&amp; 1779009.43,"")</f>
        <v>Logic4_14.02.2020_1779009.43</v>
      </c>
      <c r="R2198" s="1" t="e">
        <f ca="1">IF(AND(Q2198&lt;&gt; "", COUNTIF(SAP!#REF!,Q2198)&gt;0),"Matched", "")</f>
        <v>#REF!</v>
      </c>
    </row>
    <row r="2199" spans="1:18">
      <c r="A2199" s="13">
        <v>11563327</v>
      </c>
      <c r="B2199" s="14">
        <v>43875</v>
      </c>
      <c r="C2199" s="14">
        <v>43875</v>
      </c>
      <c r="D2199" s="15" t="s">
        <v>10</v>
      </c>
      <c r="E2199" s="15">
        <v>0</v>
      </c>
      <c r="F2199" s="15">
        <v>0</v>
      </c>
      <c r="G2199" s="15">
        <v>18462.64</v>
      </c>
      <c r="H2199" s="15">
        <v>751894.46</v>
      </c>
      <c r="I2199" s="15" t="s">
        <v>11</v>
      </c>
      <c r="J2199" s="15" t="s">
        <v>12</v>
      </c>
      <c r="K2199" s="1" t="str">
        <f t="shared" si="116"/>
        <v/>
      </c>
      <c r="L2199" s="1" t="e">
        <f ca="1">IF(AND(K2199&lt;&gt; "", COUNTIF(SAP!#REF!,K2199)&gt;0),"Matched", "")</f>
        <v>#REF!</v>
      </c>
      <c r="M2199" s="1" t="str">
        <f t="shared" si="114"/>
        <v/>
      </c>
      <c r="N2199" s="1" t="e">
        <f ca="1">IF(AND(M2199&lt;&gt; "", COUNTIF(SAP!#REF!,M2199)&gt;0),"Matched", "")</f>
        <v>#REF!</v>
      </c>
      <c r="O2199" s="1" t="str">
        <f t="shared" si="115"/>
        <v/>
      </c>
      <c r="P2199" s="1" t="e">
        <f ca="1">IF(AND(O2199&lt;&gt; "", COUNTIF(SAP!#REF!,O2199)&gt;0),"Matched", "")</f>
        <v>#REF!</v>
      </c>
      <c r="Q2199" s="1" t="str">
        <f ca="1">IF(D2199="AC","Logic4"&amp;"_"&amp;TEXT(C2199,"dd.mm.yyyy") &amp;"_"&amp; 1779009.43,"")</f>
        <v>Logic4_14.02.2020_1779009.43</v>
      </c>
      <c r="R2199" s="1" t="e">
        <f ca="1">IF(AND(Q2199&lt;&gt; "", COUNTIF(SAP!#REF!,Q2199)&gt;0),"Matched", "")</f>
        <v>#REF!</v>
      </c>
    </row>
    <row r="2200" spans="1:18">
      <c r="A2200" s="9">
        <v>11563327</v>
      </c>
      <c r="B2200" s="10">
        <v>43875</v>
      </c>
      <c r="C2200" s="10">
        <v>43875</v>
      </c>
      <c r="D2200" s="11" t="s">
        <v>10</v>
      </c>
      <c r="E2200" s="11">
        <v>0</v>
      </c>
      <c r="F2200" s="11">
        <v>0</v>
      </c>
      <c r="G2200" s="11">
        <v>18474.400000000001</v>
      </c>
      <c r="H2200" s="11">
        <v>770368.86</v>
      </c>
      <c r="I2200" s="11" t="s">
        <v>11</v>
      </c>
      <c r="J2200" s="11" t="s">
        <v>12</v>
      </c>
      <c r="K2200" s="1" t="str">
        <f t="shared" si="116"/>
        <v/>
      </c>
      <c r="L2200" s="1" t="e">
        <f ca="1">IF(AND(K2200&lt;&gt; "", COUNTIF(SAP!#REF!,K2200)&gt;0),"Matched", "")</f>
        <v>#REF!</v>
      </c>
      <c r="M2200" s="1" t="str">
        <f t="shared" si="114"/>
        <v/>
      </c>
      <c r="N2200" s="1" t="e">
        <f ca="1">IF(AND(M2200&lt;&gt; "", COUNTIF(SAP!#REF!,M2200)&gt;0),"Matched", "")</f>
        <v>#REF!</v>
      </c>
      <c r="O2200" s="1" t="str">
        <f t="shared" si="115"/>
        <v/>
      </c>
      <c r="P2200" s="1" t="e">
        <f ca="1">IF(AND(O2200&lt;&gt; "", COUNTIF(SAP!#REF!,O2200)&gt;0),"Matched", "")</f>
        <v>#REF!</v>
      </c>
      <c r="Q2200" s="1" t="str">
        <f ca="1">IF(D2200="AC","Logic4"&amp;"_"&amp;TEXT(C2200,"dd.mm.yyyy") &amp;"_"&amp; 1779009.43,"")</f>
        <v>Logic4_14.02.2020_1779009.43</v>
      </c>
      <c r="R2200" s="1" t="e">
        <f ca="1">IF(AND(Q2200&lt;&gt; "", COUNTIF(SAP!#REF!,Q2200)&gt;0),"Matched", "")</f>
        <v>#REF!</v>
      </c>
    </row>
    <row r="2201" spans="1:18">
      <c r="A2201" s="13">
        <v>11563327</v>
      </c>
      <c r="B2201" s="14">
        <v>43875</v>
      </c>
      <c r="C2201" s="14">
        <v>43875</v>
      </c>
      <c r="D2201" s="15" t="s">
        <v>10</v>
      </c>
      <c r="E2201" s="15">
        <v>0</v>
      </c>
      <c r="F2201" s="15">
        <v>0</v>
      </c>
      <c r="G2201" s="15">
        <v>18586.740000000002</v>
      </c>
      <c r="H2201" s="15">
        <v>788955.6</v>
      </c>
      <c r="I2201" s="15" t="s">
        <v>11</v>
      </c>
      <c r="J2201" s="15" t="s">
        <v>12</v>
      </c>
      <c r="K2201" s="1" t="str">
        <f t="shared" si="116"/>
        <v/>
      </c>
      <c r="L2201" s="1" t="e">
        <f ca="1">IF(AND(K2201&lt;&gt; "", COUNTIF(SAP!#REF!,K2201)&gt;0),"Matched", "")</f>
        <v>#REF!</v>
      </c>
      <c r="M2201" s="1" t="str">
        <f t="shared" si="114"/>
        <v/>
      </c>
      <c r="N2201" s="1" t="e">
        <f ca="1">IF(AND(M2201&lt;&gt; "", COUNTIF(SAP!#REF!,M2201)&gt;0),"Matched", "")</f>
        <v>#REF!</v>
      </c>
      <c r="O2201" s="1" t="str">
        <f t="shared" si="115"/>
        <v/>
      </c>
      <c r="P2201" s="1" t="e">
        <f ca="1">IF(AND(O2201&lt;&gt; "", COUNTIF(SAP!#REF!,O2201)&gt;0),"Matched", "")</f>
        <v>#REF!</v>
      </c>
      <c r="Q2201" s="1" t="str">
        <f ca="1">IF(D2201="AC","Logic4"&amp;"_"&amp;TEXT(C2201,"dd.mm.yyyy") &amp;"_"&amp; 1779009.43,"")</f>
        <v>Logic4_14.02.2020_1779009.43</v>
      </c>
      <c r="R2201" s="1" t="e">
        <f ca="1">IF(AND(Q2201&lt;&gt; "", COUNTIF(SAP!#REF!,Q2201)&gt;0),"Matched", "")</f>
        <v>#REF!</v>
      </c>
    </row>
    <row r="2202" spans="1:18">
      <c r="A2202" s="9">
        <v>11563327</v>
      </c>
      <c r="B2202" s="10">
        <v>43875</v>
      </c>
      <c r="C2202" s="10">
        <v>43875</v>
      </c>
      <c r="D2202" s="11" t="s">
        <v>10</v>
      </c>
      <c r="E2202" s="11">
        <v>0</v>
      </c>
      <c r="F2202" s="11">
        <v>0</v>
      </c>
      <c r="G2202" s="11">
        <v>19570.400000000001</v>
      </c>
      <c r="H2202" s="11">
        <v>808526</v>
      </c>
      <c r="I2202" s="11" t="s">
        <v>11</v>
      </c>
      <c r="J2202" s="11" t="s">
        <v>12</v>
      </c>
      <c r="K2202" s="1" t="str">
        <f t="shared" si="116"/>
        <v/>
      </c>
      <c r="L2202" s="1" t="e">
        <f ca="1">IF(AND(K2202&lt;&gt; "", COUNTIF(SAP!#REF!,K2202)&gt;0),"Matched", "")</f>
        <v>#REF!</v>
      </c>
      <c r="M2202" s="1" t="str">
        <f t="shared" si="114"/>
        <v/>
      </c>
      <c r="N2202" s="1" t="e">
        <f ca="1">IF(AND(M2202&lt;&gt; "", COUNTIF(SAP!#REF!,M2202)&gt;0),"Matched", "")</f>
        <v>#REF!</v>
      </c>
      <c r="O2202" s="1" t="str">
        <f t="shared" si="115"/>
        <v/>
      </c>
      <c r="P2202" s="1" t="e">
        <f ca="1">IF(AND(O2202&lt;&gt; "", COUNTIF(SAP!#REF!,O2202)&gt;0),"Matched", "")</f>
        <v>#REF!</v>
      </c>
      <c r="Q2202" s="1" t="str">
        <f ca="1">IF(D2202="AC","Logic4"&amp;"_"&amp;TEXT(C2202,"dd.mm.yyyy") &amp;"_"&amp; 1779009.43,"")</f>
        <v>Logic4_14.02.2020_1779009.43</v>
      </c>
      <c r="R2202" s="1" t="e">
        <f ca="1">IF(AND(Q2202&lt;&gt; "", COUNTIF(SAP!#REF!,Q2202)&gt;0),"Matched", "")</f>
        <v>#REF!</v>
      </c>
    </row>
    <row r="2203" spans="1:18">
      <c r="A2203" s="13">
        <v>11563327</v>
      </c>
      <c r="B2203" s="14">
        <v>43875</v>
      </c>
      <c r="C2203" s="14">
        <v>43875</v>
      </c>
      <c r="D2203" s="15" t="s">
        <v>10</v>
      </c>
      <c r="E2203" s="15">
        <v>0</v>
      </c>
      <c r="F2203" s="15">
        <v>0</v>
      </c>
      <c r="G2203" s="15">
        <v>19616</v>
      </c>
      <c r="H2203" s="15">
        <v>828142</v>
      </c>
      <c r="I2203" s="15" t="s">
        <v>11</v>
      </c>
      <c r="J2203" s="15" t="s">
        <v>12</v>
      </c>
      <c r="K2203" s="1" t="str">
        <f t="shared" si="116"/>
        <v/>
      </c>
      <c r="L2203" s="1" t="e">
        <f ca="1">IF(AND(K2203&lt;&gt; "", COUNTIF(SAP!#REF!,K2203)&gt;0),"Matched", "")</f>
        <v>#REF!</v>
      </c>
      <c r="M2203" s="1" t="str">
        <f t="shared" si="114"/>
        <v/>
      </c>
      <c r="N2203" s="1" t="e">
        <f ca="1">IF(AND(M2203&lt;&gt; "", COUNTIF(SAP!#REF!,M2203)&gt;0),"Matched", "")</f>
        <v>#REF!</v>
      </c>
      <c r="O2203" s="1" t="str">
        <f t="shared" si="115"/>
        <v/>
      </c>
      <c r="P2203" s="1" t="e">
        <f ca="1">IF(AND(O2203&lt;&gt; "", COUNTIF(SAP!#REF!,O2203)&gt;0),"Matched", "")</f>
        <v>#REF!</v>
      </c>
      <c r="Q2203" s="1" t="str">
        <f ca="1">IF(D2203="AC","Logic4"&amp;"_"&amp;TEXT(C2203,"dd.mm.yyyy") &amp;"_"&amp; 1779009.43,"")</f>
        <v>Logic4_14.02.2020_1779009.43</v>
      </c>
      <c r="R2203" s="1" t="e">
        <f ca="1">IF(AND(Q2203&lt;&gt; "", COUNTIF(SAP!#REF!,Q2203)&gt;0),"Matched", "")</f>
        <v>#REF!</v>
      </c>
    </row>
    <row r="2204" spans="1:18">
      <c r="A2204" s="9">
        <v>11563327</v>
      </c>
      <c r="B2204" s="10">
        <v>43875</v>
      </c>
      <c r="C2204" s="10">
        <v>43875</v>
      </c>
      <c r="D2204" s="11" t="s">
        <v>10</v>
      </c>
      <c r="E2204" s="11">
        <v>0</v>
      </c>
      <c r="F2204" s="11">
        <v>0</v>
      </c>
      <c r="G2204" s="11">
        <v>21036.880000000001</v>
      </c>
      <c r="H2204" s="11">
        <v>849178.88</v>
      </c>
      <c r="I2204" s="11" t="s">
        <v>11</v>
      </c>
      <c r="J2204" s="11" t="s">
        <v>12</v>
      </c>
      <c r="K2204" s="1" t="str">
        <f t="shared" si="116"/>
        <v/>
      </c>
      <c r="L2204" s="1" t="e">
        <f ca="1">IF(AND(K2204&lt;&gt; "", COUNTIF(SAP!#REF!,K2204)&gt;0),"Matched", "")</f>
        <v>#REF!</v>
      </c>
      <c r="M2204" s="1" t="str">
        <f t="shared" si="114"/>
        <v/>
      </c>
      <c r="N2204" s="1" t="e">
        <f ca="1">IF(AND(M2204&lt;&gt; "", COUNTIF(SAP!#REF!,M2204)&gt;0),"Matched", "")</f>
        <v>#REF!</v>
      </c>
      <c r="O2204" s="1" t="str">
        <f t="shared" si="115"/>
        <v/>
      </c>
      <c r="P2204" s="1" t="e">
        <f ca="1">IF(AND(O2204&lt;&gt; "", COUNTIF(SAP!#REF!,O2204)&gt;0),"Matched", "")</f>
        <v>#REF!</v>
      </c>
      <c r="Q2204" s="1" t="str">
        <f ca="1">IF(D2204="AC","Logic4"&amp;"_"&amp;TEXT(C2204,"dd.mm.yyyy") &amp;"_"&amp; 1779009.43,"")</f>
        <v>Logic4_14.02.2020_1779009.43</v>
      </c>
      <c r="R2204" s="1" t="e">
        <f ca="1">IF(AND(Q2204&lt;&gt; "", COUNTIF(SAP!#REF!,Q2204)&gt;0),"Matched", "")</f>
        <v>#REF!</v>
      </c>
    </row>
    <row r="2205" spans="1:18">
      <c r="A2205" s="13">
        <v>11563327</v>
      </c>
      <c r="B2205" s="14">
        <v>43875</v>
      </c>
      <c r="C2205" s="14">
        <v>43875</v>
      </c>
      <c r="D2205" s="15" t="s">
        <v>10</v>
      </c>
      <c r="E2205" s="15">
        <v>0</v>
      </c>
      <c r="F2205" s="15">
        <v>0</v>
      </c>
      <c r="G2205" s="15">
        <v>21130</v>
      </c>
      <c r="H2205" s="15">
        <v>870308.88</v>
      </c>
      <c r="I2205" s="15" t="s">
        <v>11</v>
      </c>
      <c r="J2205" s="15" t="s">
        <v>12</v>
      </c>
      <c r="K2205" s="1" t="str">
        <f t="shared" si="116"/>
        <v/>
      </c>
      <c r="L2205" s="1" t="e">
        <f ca="1">IF(AND(K2205&lt;&gt; "", COUNTIF(SAP!#REF!,K2205)&gt;0),"Matched", "")</f>
        <v>#REF!</v>
      </c>
      <c r="M2205" s="1" t="str">
        <f t="shared" si="114"/>
        <v/>
      </c>
      <c r="N2205" s="1" t="e">
        <f ca="1">IF(AND(M2205&lt;&gt; "", COUNTIF(SAP!#REF!,M2205)&gt;0),"Matched", "")</f>
        <v>#REF!</v>
      </c>
      <c r="O2205" s="1" t="str">
        <f t="shared" si="115"/>
        <v/>
      </c>
      <c r="P2205" s="1" t="e">
        <f ca="1">IF(AND(O2205&lt;&gt; "", COUNTIF(SAP!#REF!,O2205)&gt;0),"Matched", "")</f>
        <v>#REF!</v>
      </c>
      <c r="Q2205" s="1" t="str">
        <f ca="1">IF(D2205="AC","Logic4"&amp;"_"&amp;TEXT(C2205,"dd.mm.yyyy") &amp;"_"&amp; 1779009.43,"")</f>
        <v>Logic4_14.02.2020_1779009.43</v>
      </c>
      <c r="R2205" s="1" t="e">
        <f ca="1">IF(AND(Q2205&lt;&gt; "", COUNTIF(SAP!#REF!,Q2205)&gt;0),"Matched", "")</f>
        <v>#REF!</v>
      </c>
    </row>
    <row r="2206" spans="1:18">
      <c r="A2206" s="9">
        <v>11563327</v>
      </c>
      <c r="B2206" s="10">
        <v>43875</v>
      </c>
      <c r="C2206" s="10">
        <v>43875</v>
      </c>
      <c r="D2206" s="11" t="s">
        <v>10</v>
      </c>
      <c r="E2206" s="11">
        <v>0</v>
      </c>
      <c r="F2206" s="11">
        <v>0</v>
      </c>
      <c r="G2206" s="11">
        <v>23483.5</v>
      </c>
      <c r="H2206" s="11">
        <v>893792.38</v>
      </c>
      <c r="I2206" s="11" t="s">
        <v>11</v>
      </c>
      <c r="J2206" s="11" t="s">
        <v>12</v>
      </c>
      <c r="K2206" s="1" t="str">
        <f t="shared" si="116"/>
        <v/>
      </c>
      <c r="L2206" s="1" t="e">
        <f ca="1">IF(AND(K2206&lt;&gt; "", COUNTIF(SAP!#REF!,K2206)&gt;0),"Matched", "")</f>
        <v>#REF!</v>
      </c>
      <c r="M2206" s="1" t="str">
        <f t="shared" si="114"/>
        <v/>
      </c>
      <c r="N2206" s="1" t="e">
        <f ca="1">IF(AND(M2206&lt;&gt; "", COUNTIF(SAP!#REF!,M2206)&gt;0),"Matched", "")</f>
        <v>#REF!</v>
      </c>
      <c r="O2206" s="1" t="str">
        <f t="shared" si="115"/>
        <v/>
      </c>
      <c r="P2206" s="1" t="e">
        <f ca="1">IF(AND(O2206&lt;&gt; "", COUNTIF(SAP!#REF!,O2206)&gt;0),"Matched", "")</f>
        <v>#REF!</v>
      </c>
      <c r="Q2206" s="1" t="str">
        <f ca="1">IF(D2206="AC","Logic4"&amp;"_"&amp;TEXT(C2206,"dd.mm.yyyy") &amp;"_"&amp; 1779009.43,"")</f>
        <v>Logic4_14.02.2020_1779009.43</v>
      </c>
      <c r="R2206" s="1" t="e">
        <f ca="1">IF(AND(Q2206&lt;&gt; "", COUNTIF(SAP!#REF!,Q2206)&gt;0),"Matched", "")</f>
        <v>#REF!</v>
      </c>
    </row>
    <row r="2207" spans="1:18">
      <c r="A2207" s="13">
        <v>11563327</v>
      </c>
      <c r="B2207" s="14">
        <v>43875</v>
      </c>
      <c r="C2207" s="14">
        <v>43875</v>
      </c>
      <c r="D2207" s="15" t="s">
        <v>10</v>
      </c>
      <c r="E2207" s="15">
        <v>0</v>
      </c>
      <c r="F2207" s="15">
        <v>0</v>
      </c>
      <c r="G2207" s="15">
        <v>23625.4</v>
      </c>
      <c r="H2207" s="15">
        <v>917417.78</v>
      </c>
      <c r="I2207" s="15" t="s">
        <v>11</v>
      </c>
      <c r="J2207" s="15" t="s">
        <v>12</v>
      </c>
      <c r="K2207" s="1" t="str">
        <f t="shared" si="116"/>
        <v/>
      </c>
      <c r="L2207" s="1" t="e">
        <f ca="1">IF(AND(K2207&lt;&gt; "", COUNTIF(SAP!#REF!,K2207)&gt;0),"Matched", "")</f>
        <v>#REF!</v>
      </c>
      <c r="M2207" s="1" t="str">
        <f t="shared" si="114"/>
        <v/>
      </c>
      <c r="N2207" s="1" t="e">
        <f ca="1">IF(AND(M2207&lt;&gt; "", COUNTIF(SAP!#REF!,M2207)&gt;0),"Matched", "")</f>
        <v>#REF!</v>
      </c>
      <c r="O2207" s="1" t="str">
        <f t="shared" si="115"/>
        <v/>
      </c>
      <c r="P2207" s="1" t="e">
        <f ca="1">IF(AND(O2207&lt;&gt; "", COUNTIF(SAP!#REF!,O2207)&gt;0),"Matched", "")</f>
        <v>#REF!</v>
      </c>
      <c r="Q2207" s="1" t="str">
        <f ca="1">IF(D2207="AC","Logic4"&amp;"_"&amp;TEXT(C2207,"dd.mm.yyyy") &amp;"_"&amp; 1779009.43,"")</f>
        <v>Logic4_14.02.2020_1779009.43</v>
      </c>
      <c r="R2207" s="1" t="e">
        <f ca="1">IF(AND(Q2207&lt;&gt; "", COUNTIF(SAP!#REF!,Q2207)&gt;0),"Matched", "")</f>
        <v>#REF!</v>
      </c>
    </row>
    <row r="2208" spans="1:18">
      <c r="A2208" s="9">
        <v>11563327</v>
      </c>
      <c r="B2208" s="10">
        <v>43875</v>
      </c>
      <c r="C2208" s="10">
        <v>43875</v>
      </c>
      <c r="D2208" s="11" t="s">
        <v>10</v>
      </c>
      <c r="E2208" s="11">
        <v>0</v>
      </c>
      <c r="F2208" s="11">
        <v>0</v>
      </c>
      <c r="G2208" s="11">
        <v>23771.25</v>
      </c>
      <c r="H2208" s="11">
        <v>941189.03</v>
      </c>
      <c r="I2208" s="11" t="s">
        <v>11</v>
      </c>
      <c r="J2208" s="11" t="s">
        <v>12</v>
      </c>
      <c r="K2208" s="1" t="str">
        <f t="shared" si="116"/>
        <v/>
      </c>
      <c r="L2208" s="1" t="e">
        <f ca="1">IF(AND(K2208&lt;&gt; "", COUNTIF(SAP!#REF!,K2208)&gt;0),"Matched", "")</f>
        <v>#REF!</v>
      </c>
      <c r="M2208" s="1" t="str">
        <f t="shared" si="114"/>
        <v/>
      </c>
      <c r="N2208" s="1" t="e">
        <f ca="1">IF(AND(M2208&lt;&gt; "", COUNTIF(SAP!#REF!,M2208)&gt;0),"Matched", "")</f>
        <v>#REF!</v>
      </c>
      <c r="O2208" s="1" t="str">
        <f t="shared" si="115"/>
        <v/>
      </c>
      <c r="P2208" s="1" t="e">
        <f ca="1">IF(AND(O2208&lt;&gt; "", COUNTIF(SAP!#REF!,O2208)&gt;0),"Matched", "")</f>
        <v>#REF!</v>
      </c>
      <c r="Q2208" s="1" t="str">
        <f ca="1">IF(D2208="AC","Logic4"&amp;"_"&amp;TEXT(C2208,"dd.mm.yyyy") &amp;"_"&amp; 1779009.43,"")</f>
        <v>Logic4_14.02.2020_1779009.43</v>
      </c>
      <c r="R2208" s="1" t="e">
        <f ca="1">IF(AND(Q2208&lt;&gt; "", COUNTIF(SAP!#REF!,Q2208)&gt;0),"Matched", "")</f>
        <v>#REF!</v>
      </c>
    </row>
    <row r="2209" spans="1:18">
      <c r="A2209" s="13">
        <v>11563327</v>
      </c>
      <c r="B2209" s="14">
        <v>43875</v>
      </c>
      <c r="C2209" s="14">
        <v>43875</v>
      </c>
      <c r="D2209" s="15" t="s">
        <v>10</v>
      </c>
      <c r="E2209" s="15">
        <v>0</v>
      </c>
      <c r="F2209" s="15">
        <v>0</v>
      </c>
      <c r="G2209" s="15">
        <v>24775.4</v>
      </c>
      <c r="H2209" s="15">
        <v>965964.43</v>
      </c>
      <c r="I2209" s="15" t="s">
        <v>11</v>
      </c>
      <c r="J2209" s="15" t="s">
        <v>12</v>
      </c>
      <c r="K2209" s="1" t="str">
        <f t="shared" si="116"/>
        <v/>
      </c>
      <c r="L2209" s="1" t="e">
        <f ca="1">IF(AND(K2209&lt;&gt; "", COUNTIF(SAP!#REF!,K2209)&gt;0),"Matched", "")</f>
        <v>#REF!</v>
      </c>
      <c r="M2209" s="1" t="str">
        <f t="shared" si="114"/>
        <v/>
      </c>
      <c r="N2209" s="1" t="e">
        <f ca="1">IF(AND(M2209&lt;&gt; "", COUNTIF(SAP!#REF!,M2209)&gt;0),"Matched", "")</f>
        <v>#REF!</v>
      </c>
      <c r="O2209" s="1" t="str">
        <f t="shared" si="115"/>
        <v/>
      </c>
      <c r="P2209" s="1" t="e">
        <f ca="1">IF(AND(O2209&lt;&gt; "", COUNTIF(SAP!#REF!,O2209)&gt;0),"Matched", "")</f>
        <v>#REF!</v>
      </c>
      <c r="Q2209" s="1" t="str">
        <f ca="1">IF(D2209="AC","Logic4"&amp;"_"&amp;TEXT(C2209,"dd.mm.yyyy") &amp;"_"&amp; 1779009.43,"")</f>
        <v>Logic4_14.02.2020_1779009.43</v>
      </c>
      <c r="R2209" s="1" t="e">
        <f ca="1">IF(AND(Q2209&lt;&gt; "", COUNTIF(SAP!#REF!,Q2209)&gt;0),"Matched", "")</f>
        <v>#REF!</v>
      </c>
    </row>
    <row r="2210" spans="1:18">
      <c r="A2210" s="9">
        <v>11563327</v>
      </c>
      <c r="B2210" s="10">
        <v>43875</v>
      </c>
      <c r="C2210" s="10">
        <v>43875</v>
      </c>
      <c r="D2210" s="11" t="s">
        <v>10</v>
      </c>
      <c r="E2210" s="11">
        <v>0</v>
      </c>
      <c r="F2210" s="11">
        <v>0</v>
      </c>
      <c r="G2210" s="11">
        <v>25501.8</v>
      </c>
      <c r="H2210" s="11">
        <v>991466.23</v>
      </c>
      <c r="I2210" s="11" t="s">
        <v>11</v>
      </c>
      <c r="J2210" s="11" t="s">
        <v>12</v>
      </c>
      <c r="K2210" s="1" t="str">
        <f t="shared" si="116"/>
        <v/>
      </c>
      <c r="L2210" s="1" t="e">
        <f ca="1">IF(AND(K2210&lt;&gt; "", COUNTIF(SAP!#REF!,K2210)&gt;0),"Matched", "")</f>
        <v>#REF!</v>
      </c>
      <c r="M2210" s="1" t="str">
        <f t="shared" si="114"/>
        <v/>
      </c>
      <c r="N2210" s="1" t="e">
        <f ca="1">IF(AND(M2210&lt;&gt; "", COUNTIF(SAP!#REF!,M2210)&gt;0),"Matched", "")</f>
        <v>#REF!</v>
      </c>
      <c r="O2210" s="1" t="str">
        <f t="shared" si="115"/>
        <v/>
      </c>
      <c r="P2210" s="1" t="e">
        <f ca="1">IF(AND(O2210&lt;&gt; "", COUNTIF(SAP!#REF!,O2210)&gt;0),"Matched", "")</f>
        <v>#REF!</v>
      </c>
      <c r="Q2210" s="1" t="str">
        <f ca="1">IF(D2210="AC","Logic4"&amp;"_"&amp;TEXT(C2210,"dd.mm.yyyy") &amp;"_"&amp; 1779009.43,"")</f>
        <v>Logic4_14.02.2020_1779009.43</v>
      </c>
      <c r="R2210" s="1" t="e">
        <f ca="1">IF(AND(Q2210&lt;&gt; "", COUNTIF(SAP!#REF!,Q2210)&gt;0),"Matched", "")</f>
        <v>#REF!</v>
      </c>
    </row>
    <row r="2211" spans="1:18">
      <c r="A2211" s="13">
        <v>11563327</v>
      </c>
      <c r="B2211" s="14">
        <v>43875</v>
      </c>
      <c r="C2211" s="14">
        <v>43875</v>
      </c>
      <c r="D2211" s="15" t="s">
        <v>10</v>
      </c>
      <c r="E2211" s="15">
        <v>0</v>
      </c>
      <c r="F2211" s="15">
        <v>0</v>
      </c>
      <c r="G2211" s="15">
        <v>26527.1</v>
      </c>
      <c r="H2211" s="15">
        <v>1017993.33</v>
      </c>
      <c r="I2211" s="15" t="s">
        <v>11</v>
      </c>
      <c r="J2211" s="15" t="s">
        <v>12</v>
      </c>
      <c r="K2211" s="1" t="str">
        <f t="shared" si="116"/>
        <v/>
      </c>
      <c r="L2211" s="1" t="e">
        <f ca="1">IF(AND(K2211&lt;&gt; "", COUNTIF(SAP!#REF!,K2211)&gt;0),"Matched", "")</f>
        <v>#REF!</v>
      </c>
      <c r="M2211" s="1" t="str">
        <f t="shared" si="114"/>
        <v/>
      </c>
      <c r="N2211" s="1" t="e">
        <f ca="1">IF(AND(M2211&lt;&gt; "", COUNTIF(SAP!#REF!,M2211)&gt;0),"Matched", "")</f>
        <v>#REF!</v>
      </c>
      <c r="O2211" s="1" t="str">
        <f t="shared" si="115"/>
        <v/>
      </c>
      <c r="P2211" s="1" t="e">
        <f ca="1">IF(AND(O2211&lt;&gt; "", COUNTIF(SAP!#REF!,O2211)&gt;0),"Matched", "")</f>
        <v>#REF!</v>
      </c>
      <c r="Q2211" s="1" t="str">
        <f ca="1">IF(D2211="AC","Logic4"&amp;"_"&amp;TEXT(C2211,"dd.mm.yyyy") &amp;"_"&amp; 1779009.43,"")</f>
        <v>Logic4_14.02.2020_1779009.43</v>
      </c>
      <c r="R2211" s="1" t="e">
        <f ca="1">IF(AND(Q2211&lt;&gt; "", COUNTIF(SAP!#REF!,Q2211)&gt;0),"Matched", "")</f>
        <v>#REF!</v>
      </c>
    </row>
    <row r="2212" spans="1:18">
      <c r="A2212" s="9">
        <v>11563327</v>
      </c>
      <c r="B2212" s="10">
        <v>43875</v>
      </c>
      <c r="C2212" s="10">
        <v>43875</v>
      </c>
      <c r="D2212" s="11" t="s">
        <v>10</v>
      </c>
      <c r="E2212" s="11">
        <v>0</v>
      </c>
      <c r="F2212" s="11">
        <v>0</v>
      </c>
      <c r="G2212" s="11">
        <v>27144</v>
      </c>
      <c r="H2212" s="11">
        <v>1045137.33</v>
      </c>
      <c r="I2212" s="11" t="s">
        <v>11</v>
      </c>
      <c r="J2212" s="11" t="s">
        <v>12</v>
      </c>
      <c r="K2212" s="1" t="str">
        <f t="shared" si="116"/>
        <v/>
      </c>
      <c r="L2212" s="1" t="e">
        <f ca="1">IF(AND(K2212&lt;&gt; "", COUNTIF(SAP!#REF!,K2212)&gt;0),"Matched", "")</f>
        <v>#REF!</v>
      </c>
      <c r="M2212" s="1" t="str">
        <f t="shared" ref="M2212:M2251" si="117">IF(D2212="TR","Logic2"&amp;"_"&amp;TEXT(C2212,"dd.mm.yyyy") &amp;"_"&amp; F2212,"")</f>
        <v/>
      </c>
      <c r="N2212" s="1" t="e">
        <f ca="1">IF(AND(M2212&lt;&gt; "", COUNTIF(SAP!#REF!,M2212)&gt;0),"Matched", "")</f>
        <v>#REF!</v>
      </c>
      <c r="O2212" s="1" t="str">
        <f t="shared" ref="O2212:O2251" si="118">IF(D2212="AF","Logic3"&amp;"_"&amp;G2212,"")</f>
        <v/>
      </c>
      <c r="P2212" s="1" t="e">
        <f ca="1">IF(AND(O2212&lt;&gt; "", COUNTIF(SAP!#REF!,O2212)&gt;0),"Matched", "")</f>
        <v>#REF!</v>
      </c>
      <c r="Q2212" s="1" t="str">
        <f ca="1">IF(D2212="AC","Logic4"&amp;"_"&amp;TEXT(C2212,"dd.mm.yyyy") &amp;"_"&amp; 1779009.43,"")</f>
        <v>Logic4_14.02.2020_1779009.43</v>
      </c>
      <c r="R2212" s="1" t="e">
        <f ca="1">IF(AND(Q2212&lt;&gt; "", COUNTIF(SAP!#REF!,Q2212)&gt;0),"Matched", "")</f>
        <v>#REF!</v>
      </c>
    </row>
    <row r="2213" spans="1:18">
      <c r="A2213" s="13">
        <v>11563327</v>
      </c>
      <c r="B2213" s="14">
        <v>43875</v>
      </c>
      <c r="C2213" s="14">
        <v>43875</v>
      </c>
      <c r="D2213" s="15" t="s">
        <v>10</v>
      </c>
      <c r="E2213" s="15">
        <v>0</v>
      </c>
      <c r="F2213" s="15">
        <v>0</v>
      </c>
      <c r="G2213" s="15">
        <v>27360</v>
      </c>
      <c r="H2213" s="15">
        <v>1072497.33</v>
      </c>
      <c r="I2213" s="15" t="s">
        <v>11</v>
      </c>
      <c r="J2213" s="15" t="s">
        <v>12</v>
      </c>
      <c r="K2213" s="1" t="str">
        <f t="shared" si="116"/>
        <v/>
      </c>
      <c r="L2213" s="1" t="e">
        <f ca="1">IF(AND(K2213&lt;&gt; "", COUNTIF(SAP!#REF!,K2213)&gt;0),"Matched", "")</f>
        <v>#REF!</v>
      </c>
      <c r="M2213" s="1" t="str">
        <f t="shared" si="117"/>
        <v/>
      </c>
      <c r="N2213" s="1" t="e">
        <f ca="1">IF(AND(M2213&lt;&gt; "", COUNTIF(SAP!#REF!,M2213)&gt;0),"Matched", "")</f>
        <v>#REF!</v>
      </c>
      <c r="O2213" s="1" t="str">
        <f t="shared" si="118"/>
        <v/>
      </c>
      <c r="P2213" s="1" t="e">
        <f ca="1">IF(AND(O2213&lt;&gt; "", COUNTIF(SAP!#REF!,O2213)&gt;0),"Matched", "")</f>
        <v>#REF!</v>
      </c>
      <c r="Q2213" s="1" t="str">
        <f ca="1">IF(D2213="AC","Logic4"&amp;"_"&amp;TEXT(C2213,"dd.mm.yyyy") &amp;"_"&amp; 1779009.43,"")</f>
        <v>Logic4_14.02.2020_1779009.43</v>
      </c>
      <c r="R2213" s="1" t="e">
        <f ca="1">IF(AND(Q2213&lt;&gt; "", COUNTIF(SAP!#REF!,Q2213)&gt;0),"Matched", "")</f>
        <v>#REF!</v>
      </c>
    </row>
    <row r="2214" spans="1:18">
      <c r="A2214" s="9">
        <v>11563327</v>
      </c>
      <c r="B2214" s="10">
        <v>43875</v>
      </c>
      <c r="C2214" s="10">
        <v>43875</v>
      </c>
      <c r="D2214" s="11" t="s">
        <v>10</v>
      </c>
      <c r="E2214" s="11">
        <v>0</v>
      </c>
      <c r="F2214" s="11">
        <v>0</v>
      </c>
      <c r="G2214" s="11">
        <v>29413.26</v>
      </c>
      <c r="H2214" s="11">
        <v>1101910.5900000001</v>
      </c>
      <c r="I2214" s="11" t="s">
        <v>11</v>
      </c>
      <c r="J2214" s="11" t="s">
        <v>12</v>
      </c>
      <c r="K2214" s="1" t="str">
        <f t="shared" si="116"/>
        <v/>
      </c>
      <c r="L2214" s="1" t="e">
        <f ca="1">IF(AND(K2214&lt;&gt; "", COUNTIF(SAP!#REF!,K2214)&gt;0),"Matched", "")</f>
        <v>#REF!</v>
      </c>
      <c r="M2214" s="1" t="str">
        <f t="shared" si="117"/>
        <v/>
      </c>
      <c r="N2214" s="1" t="e">
        <f ca="1">IF(AND(M2214&lt;&gt; "", COUNTIF(SAP!#REF!,M2214)&gt;0),"Matched", "")</f>
        <v>#REF!</v>
      </c>
      <c r="O2214" s="1" t="str">
        <f t="shared" si="118"/>
        <v/>
      </c>
      <c r="P2214" s="1" t="e">
        <f ca="1">IF(AND(O2214&lt;&gt; "", COUNTIF(SAP!#REF!,O2214)&gt;0),"Matched", "")</f>
        <v>#REF!</v>
      </c>
      <c r="Q2214" s="1" t="str">
        <f ca="1">IF(D2214="AC","Logic4"&amp;"_"&amp;TEXT(C2214,"dd.mm.yyyy") &amp;"_"&amp; 1779009.43,"")</f>
        <v>Logic4_14.02.2020_1779009.43</v>
      </c>
      <c r="R2214" s="1" t="e">
        <f ca="1">IF(AND(Q2214&lt;&gt; "", COUNTIF(SAP!#REF!,Q2214)&gt;0),"Matched", "")</f>
        <v>#REF!</v>
      </c>
    </row>
    <row r="2215" spans="1:18">
      <c r="A2215" s="13">
        <v>11563327</v>
      </c>
      <c r="B2215" s="14">
        <v>43875</v>
      </c>
      <c r="C2215" s="14">
        <v>43875</v>
      </c>
      <c r="D2215" s="15" t="s">
        <v>10</v>
      </c>
      <c r="E2215" s="15">
        <v>0</v>
      </c>
      <c r="F2215" s="15">
        <v>0</v>
      </c>
      <c r="G2215" s="15">
        <v>30902.5</v>
      </c>
      <c r="H2215" s="15">
        <v>1132813.0900000001</v>
      </c>
      <c r="I2215" s="15" t="s">
        <v>11</v>
      </c>
      <c r="J2215" s="15" t="s">
        <v>12</v>
      </c>
      <c r="K2215" s="1" t="str">
        <f t="shared" si="116"/>
        <v/>
      </c>
      <c r="L2215" s="1" t="e">
        <f ca="1">IF(AND(K2215&lt;&gt; "", COUNTIF(SAP!#REF!,K2215)&gt;0),"Matched", "")</f>
        <v>#REF!</v>
      </c>
      <c r="M2215" s="1" t="str">
        <f t="shared" si="117"/>
        <v/>
      </c>
      <c r="N2215" s="1" t="e">
        <f ca="1">IF(AND(M2215&lt;&gt; "", COUNTIF(SAP!#REF!,M2215)&gt;0),"Matched", "")</f>
        <v>#REF!</v>
      </c>
      <c r="O2215" s="1" t="str">
        <f t="shared" si="118"/>
        <v/>
      </c>
      <c r="P2215" s="1" t="e">
        <f ca="1">IF(AND(O2215&lt;&gt; "", COUNTIF(SAP!#REF!,O2215)&gt;0),"Matched", "")</f>
        <v>#REF!</v>
      </c>
      <c r="Q2215" s="1" t="str">
        <f ca="1">IF(D2215="AC","Logic4"&amp;"_"&amp;TEXT(C2215,"dd.mm.yyyy") &amp;"_"&amp; 1779009.43,"")</f>
        <v>Logic4_14.02.2020_1779009.43</v>
      </c>
      <c r="R2215" s="1" t="e">
        <f ca="1">IF(AND(Q2215&lt;&gt; "", COUNTIF(SAP!#REF!,Q2215)&gt;0),"Matched", "")</f>
        <v>#REF!</v>
      </c>
    </row>
    <row r="2216" spans="1:18">
      <c r="A2216" s="9">
        <v>11563327</v>
      </c>
      <c r="B2216" s="10">
        <v>43875</v>
      </c>
      <c r="C2216" s="10">
        <v>43875</v>
      </c>
      <c r="D2216" s="11" t="s">
        <v>10</v>
      </c>
      <c r="E2216" s="11">
        <v>0</v>
      </c>
      <c r="F2216" s="11">
        <v>0</v>
      </c>
      <c r="G2216" s="11">
        <v>31108.7</v>
      </c>
      <c r="H2216" s="11">
        <v>1163921.79</v>
      </c>
      <c r="I2216" s="11" t="s">
        <v>11</v>
      </c>
      <c r="J2216" s="11" t="s">
        <v>12</v>
      </c>
      <c r="K2216" s="1" t="str">
        <f t="shared" si="116"/>
        <v/>
      </c>
      <c r="L2216" s="1" t="e">
        <f ca="1">IF(AND(K2216&lt;&gt; "", COUNTIF(SAP!#REF!,K2216)&gt;0),"Matched", "")</f>
        <v>#REF!</v>
      </c>
      <c r="M2216" s="1" t="str">
        <f t="shared" si="117"/>
        <v/>
      </c>
      <c r="N2216" s="1" t="e">
        <f ca="1">IF(AND(M2216&lt;&gt; "", COUNTIF(SAP!#REF!,M2216)&gt;0),"Matched", "")</f>
        <v>#REF!</v>
      </c>
      <c r="O2216" s="1" t="str">
        <f t="shared" si="118"/>
        <v/>
      </c>
      <c r="P2216" s="1" t="e">
        <f ca="1">IF(AND(O2216&lt;&gt; "", COUNTIF(SAP!#REF!,O2216)&gt;0),"Matched", "")</f>
        <v>#REF!</v>
      </c>
      <c r="Q2216" s="1" t="str">
        <f ca="1">IF(D2216="AC","Logic4"&amp;"_"&amp;TEXT(C2216,"dd.mm.yyyy") &amp;"_"&amp; 1779009.43,"")</f>
        <v>Logic4_14.02.2020_1779009.43</v>
      </c>
      <c r="R2216" s="1" t="e">
        <f ca="1">IF(AND(Q2216&lt;&gt; "", COUNTIF(SAP!#REF!,Q2216)&gt;0),"Matched", "")</f>
        <v>#REF!</v>
      </c>
    </row>
    <row r="2217" spans="1:18">
      <c r="A2217" s="13">
        <v>11563327</v>
      </c>
      <c r="B2217" s="14">
        <v>43875</v>
      </c>
      <c r="C2217" s="14">
        <v>43875</v>
      </c>
      <c r="D2217" s="15" t="s">
        <v>10</v>
      </c>
      <c r="E2217" s="15">
        <v>0</v>
      </c>
      <c r="F2217" s="15">
        <v>0</v>
      </c>
      <c r="G2217" s="15">
        <v>32949.269999999997</v>
      </c>
      <c r="H2217" s="15">
        <v>1196871.06</v>
      </c>
      <c r="I2217" s="15" t="s">
        <v>11</v>
      </c>
      <c r="J2217" s="15" t="s">
        <v>12</v>
      </c>
      <c r="K2217" s="1" t="str">
        <f t="shared" si="116"/>
        <v/>
      </c>
      <c r="L2217" s="1" t="e">
        <f ca="1">IF(AND(K2217&lt;&gt; "", COUNTIF(SAP!#REF!,K2217)&gt;0),"Matched", "")</f>
        <v>#REF!</v>
      </c>
      <c r="M2217" s="1" t="str">
        <f t="shared" si="117"/>
        <v/>
      </c>
      <c r="N2217" s="1" t="e">
        <f ca="1">IF(AND(M2217&lt;&gt; "", COUNTIF(SAP!#REF!,M2217)&gt;0),"Matched", "")</f>
        <v>#REF!</v>
      </c>
      <c r="O2217" s="1" t="str">
        <f t="shared" si="118"/>
        <v/>
      </c>
      <c r="P2217" s="1" t="e">
        <f ca="1">IF(AND(O2217&lt;&gt; "", COUNTIF(SAP!#REF!,O2217)&gt;0),"Matched", "")</f>
        <v>#REF!</v>
      </c>
      <c r="Q2217" s="1" t="str">
        <f ca="1">IF(D2217="AC","Logic4"&amp;"_"&amp;TEXT(C2217,"dd.mm.yyyy") &amp;"_"&amp; 1779009.43,"")</f>
        <v>Logic4_14.02.2020_1779009.43</v>
      </c>
      <c r="R2217" s="1" t="e">
        <f ca="1">IF(AND(Q2217&lt;&gt; "", COUNTIF(SAP!#REF!,Q2217)&gt;0),"Matched", "")</f>
        <v>#REF!</v>
      </c>
    </row>
    <row r="2218" spans="1:18">
      <c r="A2218" s="9">
        <v>11563327</v>
      </c>
      <c r="B2218" s="10">
        <v>43875</v>
      </c>
      <c r="C2218" s="10">
        <v>43875</v>
      </c>
      <c r="D2218" s="11" t="s">
        <v>10</v>
      </c>
      <c r="E2218" s="11">
        <v>0</v>
      </c>
      <c r="F2218" s="11">
        <v>0</v>
      </c>
      <c r="G2218" s="11">
        <v>35333.25</v>
      </c>
      <c r="H2218" s="11">
        <v>1232204.31</v>
      </c>
      <c r="I2218" s="11" t="s">
        <v>11</v>
      </c>
      <c r="J2218" s="11" t="s">
        <v>12</v>
      </c>
      <c r="K2218" s="1" t="str">
        <f t="shared" si="116"/>
        <v/>
      </c>
      <c r="L2218" s="1" t="e">
        <f ca="1">IF(AND(K2218&lt;&gt; "", COUNTIF(SAP!#REF!,K2218)&gt;0),"Matched", "")</f>
        <v>#REF!</v>
      </c>
      <c r="M2218" s="1" t="str">
        <f t="shared" si="117"/>
        <v/>
      </c>
      <c r="N2218" s="1" t="e">
        <f ca="1">IF(AND(M2218&lt;&gt; "", COUNTIF(SAP!#REF!,M2218)&gt;0),"Matched", "")</f>
        <v>#REF!</v>
      </c>
      <c r="O2218" s="1" t="str">
        <f t="shared" si="118"/>
        <v/>
      </c>
      <c r="P2218" s="1" t="e">
        <f ca="1">IF(AND(O2218&lt;&gt; "", COUNTIF(SAP!#REF!,O2218)&gt;0),"Matched", "")</f>
        <v>#REF!</v>
      </c>
      <c r="Q2218" s="1" t="str">
        <f ca="1">IF(D2218="AC","Logic4"&amp;"_"&amp;TEXT(C2218,"dd.mm.yyyy") &amp;"_"&amp; 1779009.43,"")</f>
        <v>Logic4_14.02.2020_1779009.43</v>
      </c>
      <c r="R2218" s="1" t="e">
        <f ca="1">IF(AND(Q2218&lt;&gt; "", COUNTIF(SAP!#REF!,Q2218)&gt;0),"Matched", "")</f>
        <v>#REF!</v>
      </c>
    </row>
    <row r="2219" spans="1:18">
      <c r="A2219" s="13">
        <v>11563327</v>
      </c>
      <c r="B2219" s="14">
        <v>43875</v>
      </c>
      <c r="C2219" s="14">
        <v>43875</v>
      </c>
      <c r="D2219" s="15" t="s">
        <v>10</v>
      </c>
      <c r="E2219" s="15">
        <v>0</v>
      </c>
      <c r="F2219" s="15">
        <v>0</v>
      </c>
      <c r="G2219" s="15">
        <v>35518.32</v>
      </c>
      <c r="H2219" s="15">
        <v>1267722.6299999999</v>
      </c>
      <c r="I2219" s="15" t="s">
        <v>11</v>
      </c>
      <c r="J2219" s="15" t="s">
        <v>12</v>
      </c>
      <c r="K2219" s="1" t="str">
        <f t="shared" si="116"/>
        <v/>
      </c>
      <c r="L2219" s="1" t="e">
        <f ca="1">IF(AND(K2219&lt;&gt; "", COUNTIF(SAP!#REF!,K2219)&gt;0),"Matched", "")</f>
        <v>#REF!</v>
      </c>
      <c r="M2219" s="1" t="str">
        <f t="shared" si="117"/>
        <v/>
      </c>
      <c r="N2219" s="1" t="e">
        <f ca="1">IF(AND(M2219&lt;&gt; "", COUNTIF(SAP!#REF!,M2219)&gt;0),"Matched", "")</f>
        <v>#REF!</v>
      </c>
      <c r="O2219" s="1" t="str">
        <f t="shared" si="118"/>
        <v/>
      </c>
      <c r="P2219" s="1" t="e">
        <f ca="1">IF(AND(O2219&lt;&gt; "", COUNTIF(SAP!#REF!,O2219)&gt;0),"Matched", "")</f>
        <v>#REF!</v>
      </c>
      <c r="Q2219" s="1" t="str">
        <f ca="1">IF(D2219="AC","Logic4"&amp;"_"&amp;TEXT(C2219,"dd.mm.yyyy") &amp;"_"&amp; 1779009.43,"")</f>
        <v>Logic4_14.02.2020_1779009.43</v>
      </c>
      <c r="R2219" s="1" t="e">
        <f ca="1">IF(AND(Q2219&lt;&gt; "", COUNTIF(SAP!#REF!,Q2219)&gt;0),"Matched", "")</f>
        <v>#REF!</v>
      </c>
    </row>
    <row r="2220" spans="1:18">
      <c r="A2220" s="9">
        <v>11563327</v>
      </c>
      <c r="B2220" s="10">
        <v>43875</v>
      </c>
      <c r="C2220" s="10">
        <v>43875</v>
      </c>
      <c r="D2220" s="11" t="s">
        <v>10</v>
      </c>
      <c r="E2220" s="11">
        <v>0</v>
      </c>
      <c r="F2220" s="11">
        <v>0</v>
      </c>
      <c r="G2220" s="11">
        <v>36121.599999999999</v>
      </c>
      <c r="H2220" s="11">
        <v>1303844.23</v>
      </c>
      <c r="I2220" s="11" t="s">
        <v>11</v>
      </c>
      <c r="J2220" s="11" t="s">
        <v>12</v>
      </c>
      <c r="K2220" s="1" t="str">
        <f t="shared" si="116"/>
        <v/>
      </c>
      <c r="L2220" s="1" t="e">
        <f ca="1">IF(AND(K2220&lt;&gt; "", COUNTIF(SAP!#REF!,K2220)&gt;0),"Matched", "")</f>
        <v>#REF!</v>
      </c>
      <c r="M2220" s="1" t="str">
        <f t="shared" si="117"/>
        <v/>
      </c>
      <c r="N2220" s="1" t="e">
        <f ca="1">IF(AND(M2220&lt;&gt; "", COUNTIF(SAP!#REF!,M2220)&gt;0),"Matched", "")</f>
        <v>#REF!</v>
      </c>
      <c r="O2220" s="1" t="str">
        <f t="shared" si="118"/>
        <v/>
      </c>
      <c r="P2220" s="1" t="e">
        <f ca="1">IF(AND(O2220&lt;&gt; "", COUNTIF(SAP!#REF!,O2220)&gt;0),"Matched", "")</f>
        <v>#REF!</v>
      </c>
      <c r="Q2220" s="1" t="str">
        <f ca="1">IF(D2220="AC","Logic4"&amp;"_"&amp;TEXT(C2220,"dd.mm.yyyy") &amp;"_"&amp; 1779009.43,"")</f>
        <v>Logic4_14.02.2020_1779009.43</v>
      </c>
      <c r="R2220" s="1" t="e">
        <f ca="1">IF(AND(Q2220&lt;&gt; "", COUNTIF(SAP!#REF!,Q2220)&gt;0),"Matched", "")</f>
        <v>#REF!</v>
      </c>
    </row>
    <row r="2221" spans="1:18">
      <c r="A2221" s="13">
        <v>11563327</v>
      </c>
      <c r="B2221" s="14">
        <v>43875</v>
      </c>
      <c r="C2221" s="14">
        <v>43875</v>
      </c>
      <c r="D2221" s="15" t="s">
        <v>10</v>
      </c>
      <c r="E2221" s="15">
        <v>0</v>
      </c>
      <c r="F2221" s="15">
        <v>0</v>
      </c>
      <c r="G2221" s="15">
        <v>42389.86</v>
      </c>
      <c r="H2221" s="15">
        <v>1346234.09</v>
      </c>
      <c r="I2221" s="15" t="s">
        <v>11</v>
      </c>
      <c r="J2221" s="15" t="s">
        <v>12</v>
      </c>
      <c r="K2221" s="1" t="str">
        <f t="shared" si="116"/>
        <v/>
      </c>
      <c r="L2221" s="1" t="e">
        <f ca="1">IF(AND(K2221&lt;&gt; "", COUNTIF(SAP!#REF!,K2221)&gt;0),"Matched", "")</f>
        <v>#REF!</v>
      </c>
      <c r="M2221" s="1" t="str">
        <f t="shared" si="117"/>
        <v/>
      </c>
      <c r="N2221" s="1" t="e">
        <f ca="1">IF(AND(M2221&lt;&gt; "", COUNTIF(SAP!#REF!,M2221)&gt;0),"Matched", "")</f>
        <v>#REF!</v>
      </c>
      <c r="O2221" s="1" t="str">
        <f t="shared" si="118"/>
        <v/>
      </c>
      <c r="P2221" s="1" t="e">
        <f ca="1">IF(AND(O2221&lt;&gt; "", COUNTIF(SAP!#REF!,O2221)&gt;0),"Matched", "")</f>
        <v>#REF!</v>
      </c>
      <c r="Q2221" s="1" t="str">
        <f ca="1">IF(D2221="AC","Logic4"&amp;"_"&amp;TEXT(C2221,"dd.mm.yyyy") &amp;"_"&amp; 1779009.43,"")</f>
        <v>Logic4_14.02.2020_1779009.43</v>
      </c>
      <c r="R2221" s="1" t="e">
        <f ca="1">IF(AND(Q2221&lt;&gt; "", COUNTIF(SAP!#REF!,Q2221)&gt;0),"Matched", "")</f>
        <v>#REF!</v>
      </c>
    </row>
    <row r="2222" spans="1:18">
      <c r="A2222" s="9">
        <v>11563327</v>
      </c>
      <c r="B2222" s="10">
        <v>43875</v>
      </c>
      <c r="C2222" s="10">
        <v>43875</v>
      </c>
      <c r="D2222" s="11" t="s">
        <v>10</v>
      </c>
      <c r="E2222" s="11">
        <v>0</v>
      </c>
      <c r="F2222" s="11">
        <v>0</v>
      </c>
      <c r="G2222" s="11">
        <v>49203.3</v>
      </c>
      <c r="H2222" s="11">
        <v>1395437.39</v>
      </c>
      <c r="I2222" s="11" t="s">
        <v>11</v>
      </c>
      <c r="J2222" s="11" t="s">
        <v>12</v>
      </c>
      <c r="K2222" s="1" t="str">
        <f t="shared" si="116"/>
        <v/>
      </c>
      <c r="L2222" s="1" t="e">
        <f ca="1">IF(AND(K2222&lt;&gt; "", COUNTIF(SAP!#REF!,K2222)&gt;0),"Matched", "")</f>
        <v>#REF!</v>
      </c>
      <c r="M2222" s="1" t="str">
        <f t="shared" si="117"/>
        <v/>
      </c>
      <c r="N2222" s="1" t="e">
        <f ca="1">IF(AND(M2222&lt;&gt; "", COUNTIF(SAP!#REF!,M2222)&gt;0),"Matched", "")</f>
        <v>#REF!</v>
      </c>
      <c r="O2222" s="1" t="str">
        <f t="shared" si="118"/>
        <v/>
      </c>
      <c r="P2222" s="1" t="e">
        <f ca="1">IF(AND(O2222&lt;&gt; "", COUNTIF(SAP!#REF!,O2222)&gt;0),"Matched", "")</f>
        <v>#REF!</v>
      </c>
      <c r="Q2222" s="1" t="str">
        <f ca="1">IF(D2222="AC","Logic4"&amp;"_"&amp;TEXT(C2222,"dd.mm.yyyy") &amp;"_"&amp; 1779009.43,"")</f>
        <v>Logic4_14.02.2020_1779009.43</v>
      </c>
      <c r="R2222" s="1" t="e">
        <f ca="1">IF(AND(Q2222&lt;&gt; "", COUNTIF(SAP!#REF!,Q2222)&gt;0),"Matched", "")</f>
        <v>#REF!</v>
      </c>
    </row>
    <row r="2223" spans="1:18">
      <c r="A2223" s="13">
        <v>11563327</v>
      </c>
      <c r="B2223" s="14">
        <v>43875</v>
      </c>
      <c r="C2223" s="14">
        <v>43875</v>
      </c>
      <c r="D2223" s="15" t="s">
        <v>10</v>
      </c>
      <c r="E2223" s="15">
        <v>0</v>
      </c>
      <c r="F2223" s="15">
        <v>0</v>
      </c>
      <c r="G2223" s="15">
        <v>49878.3</v>
      </c>
      <c r="H2223" s="15">
        <v>1445315.69</v>
      </c>
      <c r="I2223" s="15" t="s">
        <v>11</v>
      </c>
      <c r="J2223" s="15" t="s">
        <v>12</v>
      </c>
      <c r="K2223" s="1" t="str">
        <f t="shared" si="116"/>
        <v/>
      </c>
      <c r="L2223" s="1" t="e">
        <f ca="1">IF(AND(K2223&lt;&gt; "", COUNTIF(SAP!#REF!,K2223)&gt;0),"Matched", "")</f>
        <v>#REF!</v>
      </c>
      <c r="M2223" s="1" t="str">
        <f t="shared" si="117"/>
        <v/>
      </c>
      <c r="N2223" s="1" t="e">
        <f ca="1">IF(AND(M2223&lt;&gt; "", COUNTIF(SAP!#REF!,M2223)&gt;0),"Matched", "")</f>
        <v>#REF!</v>
      </c>
      <c r="O2223" s="1" t="str">
        <f t="shared" si="118"/>
        <v/>
      </c>
      <c r="P2223" s="1" t="e">
        <f ca="1">IF(AND(O2223&lt;&gt; "", COUNTIF(SAP!#REF!,O2223)&gt;0),"Matched", "")</f>
        <v>#REF!</v>
      </c>
      <c r="Q2223" s="1" t="str">
        <f ca="1">IF(D2223="AC","Logic4"&amp;"_"&amp;TEXT(C2223,"dd.mm.yyyy") &amp;"_"&amp; 1779009.43,"")</f>
        <v>Logic4_14.02.2020_1779009.43</v>
      </c>
      <c r="R2223" s="1" t="e">
        <f ca="1">IF(AND(Q2223&lt;&gt; "", COUNTIF(SAP!#REF!,Q2223)&gt;0),"Matched", "")</f>
        <v>#REF!</v>
      </c>
    </row>
    <row r="2224" spans="1:18">
      <c r="A2224" s="9">
        <v>11563327</v>
      </c>
      <c r="B2224" s="10">
        <v>43875</v>
      </c>
      <c r="C2224" s="10">
        <v>43875</v>
      </c>
      <c r="D2224" s="11" t="s">
        <v>10</v>
      </c>
      <c r="E2224" s="11">
        <v>0</v>
      </c>
      <c r="F2224" s="11">
        <v>0</v>
      </c>
      <c r="G2224" s="11">
        <v>50900.7</v>
      </c>
      <c r="H2224" s="11">
        <v>1496216.39</v>
      </c>
      <c r="I2224" s="11" t="s">
        <v>11</v>
      </c>
      <c r="J2224" s="11" t="s">
        <v>12</v>
      </c>
      <c r="K2224" s="1" t="str">
        <f t="shared" si="116"/>
        <v/>
      </c>
      <c r="L2224" s="1" t="e">
        <f ca="1">IF(AND(K2224&lt;&gt; "", COUNTIF(SAP!#REF!,K2224)&gt;0),"Matched", "")</f>
        <v>#REF!</v>
      </c>
      <c r="M2224" s="1" t="str">
        <f t="shared" si="117"/>
        <v/>
      </c>
      <c r="N2224" s="1" t="e">
        <f ca="1">IF(AND(M2224&lt;&gt; "", COUNTIF(SAP!#REF!,M2224)&gt;0),"Matched", "")</f>
        <v>#REF!</v>
      </c>
      <c r="O2224" s="1" t="str">
        <f t="shared" si="118"/>
        <v/>
      </c>
      <c r="P2224" s="1" t="e">
        <f ca="1">IF(AND(O2224&lt;&gt; "", COUNTIF(SAP!#REF!,O2224)&gt;0),"Matched", "")</f>
        <v>#REF!</v>
      </c>
      <c r="Q2224" s="1" t="str">
        <f ca="1">IF(D2224="AC","Logic4"&amp;"_"&amp;TEXT(C2224,"dd.mm.yyyy") &amp;"_"&amp; 1779009.43,"")</f>
        <v>Logic4_14.02.2020_1779009.43</v>
      </c>
      <c r="R2224" s="1" t="e">
        <f ca="1">IF(AND(Q2224&lt;&gt; "", COUNTIF(SAP!#REF!,Q2224)&gt;0),"Matched", "")</f>
        <v>#REF!</v>
      </c>
    </row>
    <row r="2225" spans="1:20">
      <c r="A2225" s="13">
        <v>11563327</v>
      </c>
      <c r="B2225" s="14">
        <v>43875</v>
      </c>
      <c r="C2225" s="14">
        <v>43875</v>
      </c>
      <c r="D2225" s="15" t="s">
        <v>10</v>
      </c>
      <c r="E2225" s="15">
        <v>0</v>
      </c>
      <c r="F2225" s="15">
        <v>0</v>
      </c>
      <c r="G2225" s="15">
        <v>62073.22</v>
      </c>
      <c r="H2225" s="15">
        <v>1558289.61</v>
      </c>
      <c r="I2225" s="15" t="s">
        <v>11</v>
      </c>
      <c r="J2225" s="15" t="s">
        <v>12</v>
      </c>
      <c r="K2225" s="1" t="str">
        <f t="shared" si="116"/>
        <v/>
      </c>
      <c r="L2225" s="1" t="e">
        <f ca="1">IF(AND(K2225&lt;&gt; "", COUNTIF(SAP!#REF!,K2225)&gt;0),"Matched", "")</f>
        <v>#REF!</v>
      </c>
      <c r="M2225" s="1" t="str">
        <f t="shared" si="117"/>
        <v/>
      </c>
      <c r="N2225" s="1" t="e">
        <f ca="1">IF(AND(M2225&lt;&gt; "", COUNTIF(SAP!#REF!,M2225)&gt;0),"Matched", "")</f>
        <v>#REF!</v>
      </c>
      <c r="O2225" s="1" t="str">
        <f t="shared" si="118"/>
        <v/>
      </c>
      <c r="P2225" s="1" t="e">
        <f ca="1">IF(AND(O2225&lt;&gt; "", COUNTIF(SAP!#REF!,O2225)&gt;0),"Matched", "")</f>
        <v>#REF!</v>
      </c>
      <c r="Q2225" s="1" t="str">
        <f ca="1">IF(D2225="AC","Logic4"&amp;"_"&amp;TEXT(C2225,"dd.mm.yyyy") &amp;"_"&amp; 1779009.43,"")</f>
        <v>Logic4_14.02.2020_1779009.43</v>
      </c>
      <c r="R2225" s="1" t="e">
        <f ca="1">IF(AND(Q2225&lt;&gt; "", COUNTIF(SAP!#REF!,Q2225)&gt;0),"Matched", "")</f>
        <v>#REF!</v>
      </c>
    </row>
    <row r="2226" spans="1:20">
      <c r="A2226" s="9">
        <v>11563327</v>
      </c>
      <c r="B2226" s="10">
        <v>43875</v>
      </c>
      <c r="C2226" s="10">
        <v>43875</v>
      </c>
      <c r="D2226" s="11" t="s">
        <v>10</v>
      </c>
      <c r="E2226" s="11">
        <v>0</v>
      </c>
      <c r="F2226" s="11">
        <v>0</v>
      </c>
      <c r="G2226" s="11">
        <v>62148</v>
      </c>
      <c r="H2226" s="11">
        <v>1620437.61</v>
      </c>
      <c r="I2226" s="11" t="s">
        <v>11</v>
      </c>
      <c r="J2226" s="11" t="s">
        <v>12</v>
      </c>
      <c r="K2226" s="1" t="str">
        <f t="shared" si="116"/>
        <v/>
      </c>
      <c r="L2226" s="1" t="e">
        <f ca="1">IF(AND(K2226&lt;&gt; "", COUNTIF(SAP!#REF!,K2226)&gt;0),"Matched", "")</f>
        <v>#REF!</v>
      </c>
      <c r="M2226" s="1" t="str">
        <f t="shared" si="117"/>
        <v/>
      </c>
      <c r="N2226" s="1" t="e">
        <f ca="1">IF(AND(M2226&lt;&gt; "", COUNTIF(SAP!#REF!,M2226)&gt;0),"Matched", "")</f>
        <v>#REF!</v>
      </c>
      <c r="O2226" s="1" t="str">
        <f t="shared" si="118"/>
        <v/>
      </c>
      <c r="P2226" s="1" t="e">
        <f ca="1">IF(AND(O2226&lt;&gt; "", COUNTIF(SAP!#REF!,O2226)&gt;0),"Matched", "")</f>
        <v>#REF!</v>
      </c>
      <c r="Q2226" s="1" t="str">
        <f ca="1">IF(D2226="AC","Logic4"&amp;"_"&amp;TEXT(C2226,"dd.mm.yyyy") &amp;"_"&amp; 1779009.43,"")</f>
        <v>Logic4_14.02.2020_1779009.43</v>
      </c>
      <c r="R2226" s="1" t="e">
        <f ca="1">IF(AND(Q2226&lt;&gt; "", COUNTIF(SAP!#REF!,Q2226)&gt;0),"Matched", "")</f>
        <v>#REF!</v>
      </c>
    </row>
    <row r="2227" spans="1:20">
      <c r="A2227" s="13">
        <v>11563327</v>
      </c>
      <c r="B2227" s="14">
        <v>43875</v>
      </c>
      <c r="C2227" s="14">
        <v>43875</v>
      </c>
      <c r="D2227" s="15" t="s">
        <v>10</v>
      </c>
      <c r="E2227" s="15">
        <v>0</v>
      </c>
      <c r="F2227" s="15">
        <v>0</v>
      </c>
      <c r="G2227" s="15">
        <v>77749.399999999994</v>
      </c>
      <c r="H2227" s="15">
        <v>1698187.01</v>
      </c>
      <c r="I2227" s="15" t="s">
        <v>11</v>
      </c>
      <c r="J2227" s="15" t="s">
        <v>12</v>
      </c>
      <c r="K2227" s="1" t="str">
        <f t="shared" si="116"/>
        <v/>
      </c>
      <c r="L2227" s="1" t="e">
        <f ca="1">IF(AND(K2227&lt;&gt; "", COUNTIF(SAP!#REF!,K2227)&gt;0),"Matched", "")</f>
        <v>#REF!</v>
      </c>
      <c r="M2227" s="1" t="str">
        <f t="shared" si="117"/>
        <v/>
      </c>
      <c r="N2227" s="1" t="e">
        <f ca="1">IF(AND(M2227&lt;&gt; "", COUNTIF(SAP!#REF!,M2227)&gt;0),"Matched", "")</f>
        <v>#REF!</v>
      </c>
      <c r="O2227" s="1" t="str">
        <f t="shared" si="118"/>
        <v/>
      </c>
      <c r="P2227" s="1" t="e">
        <f ca="1">IF(AND(O2227&lt;&gt; "", COUNTIF(SAP!#REF!,O2227)&gt;0),"Matched", "")</f>
        <v>#REF!</v>
      </c>
      <c r="Q2227" s="1" t="str">
        <f ca="1">IF(D2227="AC","Logic4"&amp;"_"&amp;TEXT(C2227,"dd.mm.yyyy") &amp;"_"&amp; 1779009.43,"")</f>
        <v>Logic4_14.02.2020_1779009.43</v>
      </c>
      <c r="R2227" s="1" t="e">
        <f ca="1">IF(AND(Q2227&lt;&gt; "", COUNTIF(SAP!#REF!,Q2227)&gt;0),"Matched", "")</f>
        <v>#REF!</v>
      </c>
    </row>
    <row r="2228" spans="1:20">
      <c r="A2228" s="9">
        <v>11563327</v>
      </c>
      <c r="B2228" s="10">
        <v>43875</v>
      </c>
      <c r="C2228" s="10">
        <v>43875</v>
      </c>
      <c r="D2228" s="11" t="s">
        <v>10</v>
      </c>
      <c r="E2228" s="11">
        <v>0</v>
      </c>
      <c r="F2228" s="11">
        <v>0</v>
      </c>
      <c r="G2228" s="11">
        <v>80822.42</v>
      </c>
      <c r="H2228" s="11">
        <v>1779009.43</v>
      </c>
      <c r="I2228" s="11" t="s">
        <v>11</v>
      </c>
      <c r="J2228" s="11" t="s">
        <v>12</v>
      </c>
      <c r="K2228" s="1" t="str">
        <f t="shared" si="116"/>
        <v/>
      </c>
      <c r="L2228" s="1" t="e">
        <f ca="1">IF(AND(K2228&lt;&gt; "", COUNTIF(SAP!#REF!,K2228)&gt;0),"Matched", "")</f>
        <v>#REF!</v>
      </c>
      <c r="M2228" s="1" t="str">
        <f t="shared" si="117"/>
        <v/>
      </c>
      <c r="N2228" s="1" t="e">
        <f ca="1">IF(AND(M2228&lt;&gt; "", COUNTIF(SAP!#REF!,M2228)&gt;0),"Matched", "")</f>
        <v>#REF!</v>
      </c>
      <c r="O2228" s="1" t="str">
        <f t="shared" si="118"/>
        <v/>
      </c>
      <c r="P2228" s="1" t="e">
        <f ca="1">IF(AND(O2228&lt;&gt; "", COUNTIF(SAP!#REF!,O2228)&gt;0),"Matched", "")</f>
        <v>#REF!</v>
      </c>
      <c r="Q2228" s="1" t="str">
        <f ca="1">IF(D2228="AC","Logic4"&amp;"_"&amp;TEXT(C2228,"dd.mm.yyyy") &amp;"_"&amp; 1779009.43,"")</f>
        <v>Logic4_14.02.2020_1779009.43</v>
      </c>
      <c r="R2228" s="1" t="e">
        <f ca="1">IF(AND(Q2228&lt;&gt; "", COUNTIF(SAP!#REF!,Q2228)&gt;0),"Matched", "")</f>
        <v>#REF!</v>
      </c>
    </row>
    <row r="2229" spans="1:20">
      <c r="A2229" s="13">
        <v>11563327</v>
      </c>
      <c r="B2229" s="14">
        <v>43875</v>
      </c>
      <c r="C2229" s="14">
        <v>43875</v>
      </c>
      <c r="D2229" s="15" t="s">
        <v>13</v>
      </c>
      <c r="E2229" s="15">
        <v>0</v>
      </c>
      <c r="F2229" s="15">
        <v>8.41</v>
      </c>
      <c r="G2229" s="15">
        <v>0</v>
      </c>
      <c r="H2229" s="15">
        <v>1779001.02</v>
      </c>
      <c r="I2229" s="15" t="s">
        <v>14</v>
      </c>
      <c r="J2229" s="15" t="s">
        <v>15</v>
      </c>
      <c r="K2229" s="1" t="str">
        <f t="shared" si="116"/>
        <v/>
      </c>
      <c r="L2229" s="1" t="e">
        <f ca="1">IF(AND(K2229&lt;&gt; "", COUNTIF(SAP!#REF!,K2229)&gt;0),"Matched", "")</f>
        <v>#REF!</v>
      </c>
      <c r="M2229" s="1" t="str">
        <f t="shared" si="117"/>
        <v/>
      </c>
      <c r="N2229" s="1" t="e">
        <f ca="1">IF(AND(M2229&lt;&gt; "", COUNTIF(SAP!#REF!,M2229)&gt;0),"Matched", "")</f>
        <v>#REF!</v>
      </c>
      <c r="O2229" s="1" t="str">
        <f t="shared" si="118"/>
        <v/>
      </c>
      <c r="P2229" s="1" t="e">
        <f ca="1">IF(AND(O2229&lt;&gt; "", COUNTIF(SAP!#REF!,O2229)&gt;0),"Matched", "")</f>
        <v>#REF!</v>
      </c>
      <c r="R2229" s="1" t="e">
        <f ca="1">IF(AND(Q2229&lt;&gt; "", COUNTIF(SAP!#REF!,Q2229)&gt;0),"Matched", "")</f>
        <v>#REF!</v>
      </c>
      <c r="S2229" s="1" t="str">
        <f ca="1">IF(D2229="AD","Logic5"&amp;"_"&amp;TEXT(C2229,"dd.mm.yyyy") &amp;"_"&amp; 908.47,"")</f>
        <v>Logic5_14.02.2020_908.47</v>
      </c>
      <c r="T2229" s="1" t="e">
        <f ca="1">IF(AND(S2229&lt;&gt; "", COUNTIF(SAP!#REF!,S2229)&gt;0),"Matched", "")</f>
        <v>#REF!</v>
      </c>
    </row>
    <row r="2230" spans="1:20">
      <c r="A2230" s="9">
        <v>11563327</v>
      </c>
      <c r="B2230" s="10">
        <v>43875</v>
      </c>
      <c r="C2230" s="10">
        <v>43875</v>
      </c>
      <c r="D2230" s="11" t="s">
        <v>13</v>
      </c>
      <c r="E2230" s="11">
        <v>0</v>
      </c>
      <c r="F2230" s="11">
        <v>10.65</v>
      </c>
      <c r="G2230" s="11">
        <v>0</v>
      </c>
      <c r="H2230" s="11">
        <v>1778990.37</v>
      </c>
      <c r="I2230" s="11" t="s">
        <v>14</v>
      </c>
      <c r="J2230" s="11" t="s">
        <v>15</v>
      </c>
      <c r="K2230" s="1" t="str">
        <f t="shared" si="116"/>
        <v/>
      </c>
      <c r="L2230" s="1" t="e">
        <f ca="1">IF(AND(K2230&lt;&gt; "", COUNTIF(SAP!#REF!,K2230)&gt;0),"Matched", "")</f>
        <v>#REF!</v>
      </c>
      <c r="M2230" s="1" t="str">
        <f t="shared" si="117"/>
        <v/>
      </c>
      <c r="N2230" s="1" t="e">
        <f ca="1">IF(AND(M2230&lt;&gt; "", COUNTIF(SAP!#REF!,M2230)&gt;0),"Matched", "")</f>
        <v>#REF!</v>
      </c>
      <c r="O2230" s="1" t="str">
        <f t="shared" si="118"/>
        <v/>
      </c>
      <c r="P2230" s="1" t="e">
        <f ca="1">IF(AND(O2230&lt;&gt; "", COUNTIF(SAP!#REF!,O2230)&gt;0),"Matched", "")</f>
        <v>#REF!</v>
      </c>
      <c r="R2230" s="1" t="e">
        <f ca="1">IF(AND(Q2230&lt;&gt; "", COUNTIF(SAP!#REF!,Q2230)&gt;0),"Matched", "")</f>
        <v>#REF!</v>
      </c>
      <c r="S2230" s="1" t="str">
        <f ca="1">IF(D2230="AD","Logic5"&amp;"_"&amp;TEXT(C2230,"dd.mm.yyyy") &amp;"_"&amp; 908.47,"")</f>
        <v>Logic5_14.02.2020_908.47</v>
      </c>
      <c r="T2230" s="1" t="e">
        <f ca="1">IF(AND(S2230&lt;&gt; "", COUNTIF(SAP!#REF!,S2230)&gt;0),"Matched", "")</f>
        <v>#REF!</v>
      </c>
    </row>
    <row r="2231" spans="1:20">
      <c r="A2231" s="13">
        <v>11563327</v>
      </c>
      <c r="B2231" s="14">
        <v>43875</v>
      </c>
      <c r="C2231" s="14">
        <v>43875</v>
      </c>
      <c r="D2231" s="15" t="s">
        <v>13</v>
      </c>
      <c r="E2231" s="15">
        <v>0</v>
      </c>
      <c r="F2231" s="15">
        <v>12.03</v>
      </c>
      <c r="G2231" s="15">
        <v>0</v>
      </c>
      <c r="H2231" s="15">
        <v>1778978.34</v>
      </c>
      <c r="I2231" s="15" t="s">
        <v>14</v>
      </c>
      <c r="J2231" s="15" t="s">
        <v>15</v>
      </c>
      <c r="K2231" s="1" t="str">
        <f t="shared" si="116"/>
        <v/>
      </c>
      <c r="L2231" s="1" t="e">
        <f ca="1">IF(AND(K2231&lt;&gt; "", COUNTIF(SAP!#REF!,K2231)&gt;0),"Matched", "")</f>
        <v>#REF!</v>
      </c>
      <c r="M2231" s="1" t="str">
        <f t="shared" si="117"/>
        <v/>
      </c>
      <c r="N2231" s="1" t="e">
        <f ca="1">IF(AND(M2231&lt;&gt; "", COUNTIF(SAP!#REF!,M2231)&gt;0),"Matched", "")</f>
        <v>#REF!</v>
      </c>
      <c r="O2231" s="1" t="str">
        <f t="shared" si="118"/>
        <v/>
      </c>
      <c r="P2231" s="1" t="e">
        <f ca="1">IF(AND(O2231&lt;&gt; "", COUNTIF(SAP!#REF!,O2231)&gt;0),"Matched", "")</f>
        <v>#REF!</v>
      </c>
      <c r="R2231" s="1" t="e">
        <f ca="1">IF(AND(Q2231&lt;&gt; "", COUNTIF(SAP!#REF!,Q2231)&gt;0),"Matched", "")</f>
        <v>#REF!</v>
      </c>
      <c r="S2231" s="1" t="str">
        <f ca="1">IF(D2231="AD","Logic5"&amp;"_"&amp;TEXT(C2231,"dd.mm.yyyy") &amp;"_"&amp; 908.47,"")</f>
        <v>Logic5_14.02.2020_908.47</v>
      </c>
      <c r="T2231" s="1" t="e">
        <f ca="1">IF(AND(S2231&lt;&gt; "", COUNTIF(SAP!#REF!,S2231)&gt;0),"Matched", "")</f>
        <v>#REF!</v>
      </c>
    </row>
    <row r="2232" spans="1:20">
      <c r="A2232" s="9">
        <v>11563327</v>
      </c>
      <c r="B2232" s="10">
        <v>43875</v>
      </c>
      <c r="C2232" s="10">
        <v>43875</v>
      </c>
      <c r="D2232" s="11" t="s">
        <v>13</v>
      </c>
      <c r="E2232" s="11">
        <v>0</v>
      </c>
      <c r="F2232" s="11">
        <v>12.48</v>
      </c>
      <c r="G2232" s="11">
        <v>0</v>
      </c>
      <c r="H2232" s="11">
        <v>1778965.86</v>
      </c>
      <c r="I2232" s="11" t="s">
        <v>14</v>
      </c>
      <c r="J2232" s="11" t="s">
        <v>15</v>
      </c>
      <c r="K2232" s="1" t="str">
        <f t="shared" si="116"/>
        <v/>
      </c>
      <c r="L2232" s="1" t="e">
        <f ca="1">IF(AND(K2232&lt;&gt; "", COUNTIF(SAP!#REF!,K2232)&gt;0),"Matched", "")</f>
        <v>#REF!</v>
      </c>
      <c r="M2232" s="1" t="str">
        <f t="shared" si="117"/>
        <v/>
      </c>
      <c r="N2232" s="1" t="e">
        <f ca="1">IF(AND(M2232&lt;&gt; "", COUNTIF(SAP!#REF!,M2232)&gt;0),"Matched", "")</f>
        <v>#REF!</v>
      </c>
      <c r="O2232" s="1" t="str">
        <f t="shared" si="118"/>
        <v/>
      </c>
      <c r="P2232" s="1" t="e">
        <f ca="1">IF(AND(O2232&lt;&gt; "", COUNTIF(SAP!#REF!,O2232)&gt;0),"Matched", "")</f>
        <v>#REF!</v>
      </c>
      <c r="R2232" s="1" t="e">
        <f ca="1">IF(AND(Q2232&lt;&gt; "", COUNTIF(SAP!#REF!,Q2232)&gt;0),"Matched", "")</f>
        <v>#REF!</v>
      </c>
      <c r="S2232" s="1" t="str">
        <f ca="1">IF(D2232="AD","Logic5"&amp;"_"&amp;TEXT(C2232,"dd.mm.yyyy") &amp;"_"&amp; 908.47,"")</f>
        <v>Logic5_14.02.2020_908.47</v>
      </c>
      <c r="T2232" s="1" t="e">
        <f ca="1">IF(AND(S2232&lt;&gt; "", COUNTIF(SAP!#REF!,S2232)&gt;0),"Matched", "")</f>
        <v>#REF!</v>
      </c>
    </row>
    <row r="2233" spans="1:20">
      <c r="A2233" s="13">
        <v>11563327</v>
      </c>
      <c r="B2233" s="14">
        <v>43875</v>
      </c>
      <c r="C2233" s="14">
        <v>43875</v>
      </c>
      <c r="D2233" s="15" t="s">
        <v>13</v>
      </c>
      <c r="E2233" s="15">
        <v>0</v>
      </c>
      <c r="F2233" s="15">
        <v>13.08</v>
      </c>
      <c r="G2233" s="15">
        <v>0</v>
      </c>
      <c r="H2233" s="15">
        <v>1778952.78</v>
      </c>
      <c r="I2233" s="15" t="s">
        <v>14</v>
      </c>
      <c r="J2233" s="15" t="s">
        <v>15</v>
      </c>
      <c r="K2233" s="1" t="str">
        <f t="shared" si="116"/>
        <v/>
      </c>
      <c r="L2233" s="1" t="e">
        <f ca="1">IF(AND(K2233&lt;&gt; "", COUNTIF(SAP!#REF!,K2233)&gt;0),"Matched", "")</f>
        <v>#REF!</v>
      </c>
      <c r="M2233" s="1" t="str">
        <f t="shared" si="117"/>
        <v/>
      </c>
      <c r="N2233" s="1" t="e">
        <f ca="1">IF(AND(M2233&lt;&gt; "", COUNTIF(SAP!#REF!,M2233)&gt;0),"Matched", "")</f>
        <v>#REF!</v>
      </c>
      <c r="O2233" s="1" t="str">
        <f t="shared" si="118"/>
        <v/>
      </c>
      <c r="P2233" s="1" t="e">
        <f ca="1">IF(AND(O2233&lt;&gt; "", COUNTIF(SAP!#REF!,O2233)&gt;0),"Matched", "")</f>
        <v>#REF!</v>
      </c>
      <c r="R2233" s="1" t="e">
        <f ca="1">IF(AND(Q2233&lt;&gt; "", COUNTIF(SAP!#REF!,Q2233)&gt;0),"Matched", "")</f>
        <v>#REF!</v>
      </c>
      <c r="S2233" s="1" t="str">
        <f ca="1">IF(D2233="AD","Logic5"&amp;"_"&amp;TEXT(C2233,"dd.mm.yyyy") &amp;"_"&amp; 908.47,"")</f>
        <v>Logic5_14.02.2020_908.47</v>
      </c>
      <c r="T2233" s="1" t="e">
        <f ca="1">IF(AND(S2233&lt;&gt; "", COUNTIF(SAP!#REF!,S2233)&gt;0),"Matched", "")</f>
        <v>#REF!</v>
      </c>
    </row>
    <row r="2234" spans="1:20">
      <c r="A2234" s="9">
        <v>11563327</v>
      </c>
      <c r="B2234" s="10">
        <v>43875</v>
      </c>
      <c r="C2234" s="10">
        <v>43875</v>
      </c>
      <c r="D2234" s="11" t="s">
        <v>13</v>
      </c>
      <c r="E2234" s="11">
        <v>0</v>
      </c>
      <c r="F2234" s="11">
        <v>13.47</v>
      </c>
      <c r="G2234" s="11">
        <v>0</v>
      </c>
      <c r="H2234" s="11">
        <v>1778939.31</v>
      </c>
      <c r="I2234" s="11" t="s">
        <v>14</v>
      </c>
      <c r="J2234" s="11" t="s">
        <v>15</v>
      </c>
      <c r="K2234" s="1" t="str">
        <f t="shared" si="116"/>
        <v/>
      </c>
      <c r="L2234" s="1" t="e">
        <f ca="1">IF(AND(K2234&lt;&gt; "", COUNTIF(SAP!#REF!,K2234)&gt;0),"Matched", "")</f>
        <v>#REF!</v>
      </c>
      <c r="M2234" s="1" t="str">
        <f t="shared" si="117"/>
        <v/>
      </c>
      <c r="N2234" s="1" t="e">
        <f ca="1">IF(AND(M2234&lt;&gt; "", COUNTIF(SAP!#REF!,M2234)&gt;0),"Matched", "")</f>
        <v>#REF!</v>
      </c>
      <c r="O2234" s="1" t="str">
        <f t="shared" si="118"/>
        <v/>
      </c>
      <c r="P2234" s="1" t="e">
        <f ca="1">IF(AND(O2234&lt;&gt; "", COUNTIF(SAP!#REF!,O2234)&gt;0),"Matched", "")</f>
        <v>#REF!</v>
      </c>
      <c r="R2234" s="1" t="e">
        <f ca="1">IF(AND(Q2234&lt;&gt; "", COUNTIF(SAP!#REF!,Q2234)&gt;0),"Matched", "")</f>
        <v>#REF!</v>
      </c>
      <c r="S2234" s="1" t="str">
        <f ca="1">IF(D2234="AD","Logic5"&amp;"_"&amp;TEXT(C2234,"dd.mm.yyyy") &amp;"_"&amp; 908.47,"")</f>
        <v>Logic5_14.02.2020_908.47</v>
      </c>
      <c r="T2234" s="1" t="e">
        <f ca="1">IF(AND(S2234&lt;&gt; "", COUNTIF(SAP!#REF!,S2234)&gt;0),"Matched", "")</f>
        <v>#REF!</v>
      </c>
    </row>
    <row r="2235" spans="1:20">
      <c r="A2235" s="13">
        <v>11563327</v>
      </c>
      <c r="B2235" s="14">
        <v>43875</v>
      </c>
      <c r="C2235" s="14">
        <v>43875</v>
      </c>
      <c r="D2235" s="15" t="s">
        <v>13</v>
      </c>
      <c r="E2235" s="15">
        <v>0</v>
      </c>
      <c r="F2235" s="15">
        <v>13.71</v>
      </c>
      <c r="G2235" s="15">
        <v>0</v>
      </c>
      <c r="H2235" s="15">
        <v>1778925.6</v>
      </c>
      <c r="I2235" s="15" t="s">
        <v>14</v>
      </c>
      <c r="J2235" s="15" t="s">
        <v>15</v>
      </c>
      <c r="K2235" s="1" t="str">
        <f t="shared" si="116"/>
        <v/>
      </c>
      <c r="L2235" s="1" t="e">
        <f ca="1">IF(AND(K2235&lt;&gt; "", COUNTIF(SAP!#REF!,K2235)&gt;0),"Matched", "")</f>
        <v>#REF!</v>
      </c>
      <c r="M2235" s="1" t="str">
        <f t="shared" si="117"/>
        <v/>
      </c>
      <c r="N2235" s="1" t="e">
        <f ca="1">IF(AND(M2235&lt;&gt; "", COUNTIF(SAP!#REF!,M2235)&gt;0),"Matched", "")</f>
        <v>#REF!</v>
      </c>
      <c r="O2235" s="1" t="str">
        <f t="shared" si="118"/>
        <v/>
      </c>
      <c r="P2235" s="1" t="e">
        <f ca="1">IF(AND(O2235&lt;&gt; "", COUNTIF(SAP!#REF!,O2235)&gt;0),"Matched", "")</f>
        <v>#REF!</v>
      </c>
      <c r="R2235" s="1" t="e">
        <f ca="1">IF(AND(Q2235&lt;&gt; "", COUNTIF(SAP!#REF!,Q2235)&gt;0),"Matched", "")</f>
        <v>#REF!</v>
      </c>
      <c r="S2235" s="1" t="str">
        <f ca="1">IF(D2235="AD","Logic5"&amp;"_"&amp;TEXT(C2235,"dd.mm.yyyy") &amp;"_"&amp; 908.47,"")</f>
        <v>Logic5_14.02.2020_908.47</v>
      </c>
      <c r="T2235" s="1" t="e">
        <f ca="1">IF(AND(S2235&lt;&gt; "", COUNTIF(SAP!#REF!,S2235)&gt;0),"Matched", "")</f>
        <v>#REF!</v>
      </c>
    </row>
    <row r="2236" spans="1:20">
      <c r="A2236" s="9">
        <v>11563327</v>
      </c>
      <c r="B2236" s="10">
        <v>43875</v>
      </c>
      <c r="C2236" s="10">
        <v>43875</v>
      </c>
      <c r="D2236" s="11" t="s">
        <v>13</v>
      </c>
      <c r="E2236" s="11">
        <v>0</v>
      </c>
      <c r="F2236" s="11">
        <v>14.77</v>
      </c>
      <c r="G2236" s="11">
        <v>0</v>
      </c>
      <c r="H2236" s="11">
        <v>1778910.83</v>
      </c>
      <c r="I2236" s="11" t="s">
        <v>14</v>
      </c>
      <c r="J2236" s="11" t="s">
        <v>15</v>
      </c>
      <c r="K2236" s="1" t="str">
        <f t="shared" si="116"/>
        <v/>
      </c>
      <c r="L2236" s="1" t="e">
        <f ca="1">IF(AND(K2236&lt;&gt; "", COUNTIF(SAP!#REF!,K2236)&gt;0),"Matched", "")</f>
        <v>#REF!</v>
      </c>
      <c r="M2236" s="1" t="str">
        <f t="shared" si="117"/>
        <v/>
      </c>
      <c r="N2236" s="1" t="e">
        <f ca="1">IF(AND(M2236&lt;&gt; "", COUNTIF(SAP!#REF!,M2236)&gt;0),"Matched", "")</f>
        <v>#REF!</v>
      </c>
      <c r="O2236" s="1" t="str">
        <f t="shared" si="118"/>
        <v/>
      </c>
      <c r="P2236" s="1" t="e">
        <f ca="1">IF(AND(O2236&lt;&gt; "", COUNTIF(SAP!#REF!,O2236)&gt;0),"Matched", "")</f>
        <v>#REF!</v>
      </c>
      <c r="R2236" s="1" t="e">
        <f ca="1">IF(AND(Q2236&lt;&gt; "", COUNTIF(SAP!#REF!,Q2236)&gt;0),"Matched", "")</f>
        <v>#REF!</v>
      </c>
      <c r="S2236" s="1" t="str">
        <f ca="1">IF(D2236="AD","Logic5"&amp;"_"&amp;TEXT(C2236,"dd.mm.yyyy") &amp;"_"&amp; 908.47,"")</f>
        <v>Logic5_14.02.2020_908.47</v>
      </c>
      <c r="T2236" s="1" t="e">
        <f ca="1">IF(AND(S2236&lt;&gt; "", COUNTIF(SAP!#REF!,S2236)&gt;0),"Matched", "")</f>
        <v>#REF!</v>
      </c>
    </row>
    <row r="2237" spans="1:20">
      <c r="A2237" s="13">
        <v>11563327</v>
      </c>
      <c r="B2237" s="14">
        <v>43875</v>
      </c>
      <c r="C2237" s="14">
        <v>43875</v>
      </c>
      <c r="D2237" s="15" t="s">
        <v>13</v>
      </c>
      <c r="E2237" s="15">
        <v>0</v>
      </c>
      <c r="F2237" s="15">
        <v>16.36</v>
      </c>
      <c r="G2237" s="15">
        <v>0</v>
      </c>
      <c r="H2237" s="15">
        <v>1778894.47</v>
      </c>
      <c r="I2237" s="15" t="s">
        <v>14</v>
      </c>
      <c r="J2237" s="15" t="s">
        <v>15</v>
      </c>
      <c r="K2237" s="1" t="str">
        <f t="shared" si="116"/>
        <v/>
      </c>
      <c r="L2237" s="1" t="e">
        <f ca="1">IF(AND(K2237&lt;&gt; "", COUNTIF(SAP!#REF!,K2237)&gt;0),"Matched", "")</f>
        <v>#REF!</v>
      </c>
      <c r="M2237" s="1" t="str">
        <f t="shared" si="117"/>
        <v/>
      </c>
      <c r="N2237" s="1" t="e">
        <f ca="1">IF(AND(M2237&lt;&gt; "", COUNTIF(SAP!#REF!,M2237)&gt;0),"Matched", "")</f>
        <v>#REF!</v>
      </c>
      <c r="O2237" s="1" t="str">
        <f t="shared" si="118"/>
        <v/>
      </c>
      <c r="P2237" s="1" t="e">
        <f ca="1">IF(AND(O2237&lt;&gt; "", COUNTIF(SAP!#REF!,O2237)&gt;0),"Matched", "")</f>
        <v>#REF!</v>
      </c>
      <c r="R2237" s="1" t="e">
        <f ca="1">IF(AND(Q2237&lt;&gt; "", COUNTIF(SAP!#REF!,Q2237)&gt;0),"Matched", "")</f>
        <v>#REF!</v>
      </c>
      <c r="S2237" s="1" t="str">
        <f ca="1">IF(D2237="AD","Logic5"&amp;"_"&amp;TEXT(C2237,"dd.mm.yyyy") &amp;"_"&amp; 908.47,"")</f>
        <v>Logic5_14.02.2020_908.47</v>
      </c>
      <c r="T2237" s="1" t="e">
        <f ca="1">IF(AND(S2237&lt;&gt; "", COUNTIF(SAP!#REF!,S2237)&gt;0),"Matched", "")</f>
        <v>#REF!</v>
      </c>
    </row>
    <row r="2238" spans="1:20">
      <c r="A2238" s="9">
        <v>11563327</v>
      </c>
      <c r="B2238" s="10">
        <v>43875</v>
      </c>
      <c r="C2238" s="10">
        <v>43875</v>
      </c>
      <c r="D2238" s="11" t="s">
        <v>13</v>
      </c>
      <c r="E2238" s="11">
        <v>0</v>
      </c>
      <c r="F2238" s="11">
        <v>17.2</v>
      </c>
      <c r="G2238" s="11">
        <v>0</v>
      </c>
      <c r="H2238" s="11">
        <v>1778877.27</v>
      </c>
      <c r="I2238" s="11" t="s">
        <v>14</v>
      </c>
      <c r="J2238" s="11" t="s">
        <v>15</v>
      </c>
      <c r="K2238" s="1" t="str">
        <f t="shared" si="116"/>
        <v/>
      </c>
      <c r="L2238" s="1" t="e">
        <f ca="1">IF(AND(K2238&lt;&gt; "", COUNTIF(SAP!#REF!,K2238)&gt;0),"Matched", "")</f>
        <v>#REF!</v>
      </c>
      <c r="M2238" s="1" t="str">
        <f t="shared" si="117"/>
        <v/>
      </c>
      <c r="N2238" s="1" t="e">
        <f ca="1">IF(AND(M2238&lt;&gt; "", COUNTIF(SAP!#REF!,M2238)&gt;0),"Matched", "")</f>
        <v>#REF!</v>
      </c>
      <c r="O2238" s="1" t="str">
        <f t="shared" si="118"/>
        <v/>
      </c>
      <c r="P2238" s="1" t="e">
        <f ca="1">IF(AND(O2238&lt;&gt; "", COUNTIF(SAP!#REF!,O2238)&gt;0),"Matched", "")</f>
        <v>#REF!</v>
      </c>
      <c r="R2238" s="1" t="e">
        <f ca="1">IF(AND(Q2238&lt;&gt; "", COUNTIF(SAP!#REF!,Q2238)&gt;0),"Matched", "")</f>
        <v>#REF!</v>
      </c>
      <c r="S2238" s="1" t="str">
        <f ca="1">IF(D2238="AD","Logic5"&amp;"_"&amp;TEXT(C2238,"dd.mm.yyyy") &amp;"_"&amp; 908.47,"")</f>
        <v>Logic5_14.02.2020_908.47</v>
      </c>
      <c r="T2238" s="1" t="e">
        <f ca="1">IF(AND(S2238&lt;&gt; "", COUNTIF(SAP!#REF!,S2238)&gt;0),"Matched", "")</f>
        <v>#REF!</v>
      </c>
    </row>
    <row r="2239" spans="1:20">
      <c r="A2239" s="13">
        <v>11563327</v>
      </c>
      <c r="B2239" s="14">
        <v>43875</v>
      </c>
      <c r="C2239" s="14">
        <v>43875</v>
      </c>
      <c r="D2239" s="15" t="s">
        <v>13</v>
      </c>
      <c r="E2239" s="15">
        <v>0</v>
      </c>
      <c r="F2239" s="15">
        <v>18.579999999999998</v>
      </c>
      <c r="G2239" s="15">
        <v>0</v>
      </c>
      <c r="H2239" s="15">
        <v>1778858.69</v>
      </c>
      <c r="I2239" s="15" t="s">
        <v>14</v>
      </c>
      <c r="J2239" s="15" t="s">
        <v>15</v>
      </c>
      <c r="K2239" s="1" t="str">
        <f t="shared" si="116"/>
        <v/>
      </c>
      <c r="L2239" s="1" t="e">
        <f ca="1">IF(AND(K2239&lt;&gt; "", COUNTIF(SAP!#REF!,K2239)&gt;0),"Matched", "")</f>
        <v>#REF!</v>
      </c>
      <c r="M2239" s="1" t="str">
        <f t="shared" si="117"/>
        <v/>
      </c>
      <c r="N2239" s="1" t="e">
        <f ca="1">IF(AND(M2239&lt;&gt; "", COUNTIF(SAP!#REF!,M2239)&gt;0),"Matched", "")</f>
        <v>#REF!</v>
      </c>
      <c r="O2239" s="1" t="str">
        <f t="shared" si="118"/>
        <v/>
      </c>
      <c r="P2239" s="1" t="e">
        <f ca="1">IF(AND(O2239&lt;&gt; "", COUNTIF(SAP!#REF!,O2239)&gt;0),"Matched", "")</f>
        <v>#REF!</v>
      </c>
      <c r="R2239" s="1" t="e">
        <f ca="1">IF(AND(Q2239&lt;&gt; "", COUNTIF(SAP!#REF!,Q2239)&gt;0),"Matched", "")</f>
        <v>#REF!</v>
      </c>
      <c r="S2239" s="1" t="str">
        <f ca="1">IF(D2239="AD","Logic5"&amp;"_"&amp;TEXT(C2239,"dd.mm.yyyy") &amp;"_"&amp; 908.47,"")</f>
        <v>Logic5_14.02.2020_908.47</v>
      </c>
      <c r="T2239" s="1" t="e">
        <f ca="1">IF(AND(S2239&lt;&gt; "", COUNTIF(SAP!#REF!,S2239)&gt;0),"Matched", "")</f>
        <v>#REF!</v>
      </c>
    </row>
    <row r="2240" spans="1:20">
      <c r="A2240" s="9">
        <v>11563327</v>
      </c>
      <c r="B2240" s="10">
        <v>43875</v>
      </c>
      <c r="C2240" s="10">
        <v>43875</v>
      </c>
      <c r="D2240" s="11" t="s">
        <v>13</v>
      </c>
      <c r="E2240" s="11">
        <v>0</v>
      </c>
      <c r="F2240" s="11">
        <v>19.329999999999998</v>
      </c>
      <c r="G2240" s="11">
        <v>0</v>
      </c>
      <c r="H2240" s="11">
        <v>1778839.36</v>
      </c>
      <c r="I2240" s="11" t="s">
        <v>14</v>
      </c>
      <c r="J2240" s="11" t="s">
        <v>15</v>
      </c>
      <c r="K2240" s="1" t="str">
        <f t="shared" si="116"/>
        <v/>
      </c>
      <c r="L2240" s="1" t="e">
        <f ca="1">IF(AND(K2240&lt;&gt; "", COUNTIF(SAP!#REF!,K2240)&gt;0),"Matched", "")</f>
        <v>#REF!</v>
      </c>
      <c r="M2240" s="1" t="str">
        <f t="shared" si="117"/>
        <v/>
      </c>
      <c r="N2240" s="1" t="e">
        <f ca="1">IF(AND(M2240&lt;&gt; "", COUNTIF(SAP!#REF!,M2240)&gt;0),"Matched", "")</f>
        <v>#REF!</v>
      </c>
      <c r="O2240" s="1" t="str">
        <f t="shared" si="118"/>
        <v/>
      </c>
      <c r="P2240" s="1" t="e">
        <f ca="1">IF(AND(O2240&lt;&gt; "", COUNTIF(SAP!#REF!,O2240)&gt;0),"Matched", "")</f>
        <v>#REF!</v>
      </c>
      <c r="R2240" s="1" t="e">
        <f ca="1">IF(AND(Q2240&lt;&gt; "", COUNTIF(SAP!#REF!,Q2240)&gt;0),"Matched", "")</f>
        <v>#REF!</v>
      </c>
      <c r="S2240" s="1" t="str">
        <f ca="1">IF(D2240="AD","Logic5"&amp;"_"&amp;TEXT(C2240,"dd.mm.yyyy") &amp;"_"&amp; 908.47,"")</f>
        <v>Logic5_14.02.2020_908.47</v>
      </c>
      <c r="T2240" s="1" t="e">
        <f ca="1">IF(AND(S2240&lt;&gt; "", COUNTIF(SAP!#REF!,S2240)&gt;0),"Matched", "")</f>
        <v>#REF!</v>
      </c>
    </row>
    <row r="2241" spans="1:20">
      <c r="A2241" s="13">
        <v>11563327</v>
      </c>
      <c r="B2241" s="14">
        <v>43875</v>
      </c>
      <c r="C2241" s="14">
        <v>43875</v>
      </c>
      <c r="D2241" s="15" t="s">
        <v>13</v>
      </c>
      <c r="E2241" s="15">
        <v>0</v>
      </c>
      <c r="F2241" s="15">
        <v>24.06</v>
      </c>
      <c r="G2241" s="15">
        <v>0</v>
      </c>
      <c r="H2241" s="15">
        <v>1778815.3</v>
      </c>
      <c r="I2241" s="15" t="s">
        <v>14</v>
      </c>
      <c r="J2241" s="15" t="s">
        <v>15</v>
      </c>
      <c r="K2241" s="1" t="str">
        <f t="shared" si="116"/>
        <v/>
      </c>
      <c r="L2241" s="1" t="e">
        <f ca="1">IF(AND(K2241&lt;&gt; "", COUNTIF(SAP!#REF!,K2241)&gt;0),"Matched", "")</f>
        <v>#REF!</v>
      </c>
      <c r="M2241" s="1" t="str">
        <f t="shared" si="117"/>
        <v/>
      </c>
      <c r="N2241" s="1" t="e">
        <f ca="1">IF(AND(M2241&lt;&gt; "", COUNTIF(SAP!#REF!,M2241)&gt;0),"Matched", "")</f>
        <v>#REF!</v>
      </c>
      <c r="O2241" s="1" t="str">
        <f t="shared" si="118"/>
        <v/>
      </c>
      <c r="P2241" s="1" t="e">
        <f ca="1">IF(AND(O2241&lt;&gt; "", COUNTIF(SAP!#REF!,O2241)&gt;0),"Matched", "")</f>
        <v>#REF!</v>
      </c>
      <c r="R2241" s="1" t="e">
        <f ca="1">IF(AND(Q2241&lt;&gt; "", COUNTIF(SAP!#REF!,Q2241)&gt;0),"Matched", "")</f>
        <v>#REF!</v>
      </c>
      <c r="S2241" s="1" t="str">
        <f ca="1">IF(D2241="AD","Logic5"&amp;"_"&amp;TEXT(C2241,"dd.mm.yyyy") &amp;"_"&amp; 908.47,"")</f>
        <v>Logic5_14.02.2020_908.47</v>
      </c>
      <c r="T2241" s="1" t="e">
        <f ca="1">IF(AND(S2241&lt;&gt; "", COUNTIF(SAP!#REF!,S2241)&gt;0),"Matched", "")</f>
        <v>#REF!</v>
      </c>
    </row>
    <row r="2242" spans="1:20">
      <c r="A2242" s="9">
        <v>11563327</v>
      </c>
      <c r="B2242" s="10">
        <v>43875</v>
      </c>
      <c r="C2242" s="10">
        <v>43875</v>
      </c>
      <c r="D2242" s="11" t="s">
        <v>13</v>
      </c>
      <c r="E2242" s="11">
        <v>0</v>
      </c>
      <c r="F2242" s="11">
        <v>27.19</v>
      </c>
      <c r="G2242" s="11">
        <v>0</v>
      </c>
      <c r="H2242" s="11">
        <v>1778788.11</v>
      </c>
      <c r="I2242" s="11" t="s">
        <v>14</v>
      </c>
      <c r="J2242" s="11" t="s">
        <v>15</v>
      </c>
      <c r="K2242" s="1" t="str">
        <f t="shared" si="116"/>
        <v/>
      </c>
      <c r="L2242" s="1" t="e">
        <f ca="1">IF(AND(K2242&lt;&gt; "", COUNTIF(SAP!#REF!,K2242)&gt;0),"Matched", "")</f>
        <v>#REF!</v>
      </c>
      <c r="M2242" s="1" t="str">
        <f t="shared" si="117"/>
        <v/>
      </c>
      <c r="N2242" s="1" t="e">
        <f ca="1">IF(AND(M2242&lt;&gt; "", COUNTIF(SAP!#REF!,M2242)&gt;0),"Matched", "")</f>
        <v>#REF!</v>
      </c>
      <c r="O2242" s="1" t="str">
        <f t="shared" si="118"/>
        <v/>
      </c>
      <c r="P2242" s="1" t="e">
        <f ca="1">IF(AND(O2242&lt;&gt; "", COUNTIF(SAP!#REF!,O2242)&gt;0),"Matched", "")</f>
        <v>#REF!</v>
      </c>
      <c r="R2242" s="1" t="e">
        <f ca="1">IF(AND(Q2242&lt;&gt; "", COUNTIF(SAP!#REF!,Q2242)&gt;0),"Matched", "")</f>
        <v>#REF!</v>
      </c>
      <c r="S2242" s="1" t="str">
        <f ca="1">IF(D2242="AD","Logic5"&amp;"_"&amp;TEXT(C2242,"dd.mm.yyyy") &amp;"_"&amp; 908.47,"")</f>
        <v>Logic5_14.02.2020_908.47</v>
      </c>
      <c r="T2242" s="1" t="e">
        <f ca="1">IF(AND(S2242&lt;&gt; "", COUNTIF(SAP!#REF!,S2242)&gt;0),"Matched", "")</f>
        <v>#REF!</v>
      </c>
    </row>
    <row r="2243" spans="1:20">
      <c r="A2243" s="13">
        <v>11563327</v>
      </c>
      <c r="B2243" s="14">
        <v>43875</v>
      </c>
      <c r="C2243" s="14">
        <v>43875</v>
      </c>
      <c r="D2243" s="15" t="s">
        <v>13</v>
      </c>
      <c r="E2243" s="15">
        <v>0</v>
      </c>
      <c r="F2243" s="15">
        <v>27.29</v>
      </c>
      <c r="G2243" s="15">
        <v>0</v>
      </c>
      <c r="H2243" s="15">
        <v>1778760.82</v>
      </c>
      <c r="I2243" s="15" t="s">
        <v>14</v>
      </c>
      <c r="J2243" s="15" t="s">
        <v>15</v>
      </c>
      <c r="K2243" s="1" t="str">
        <f t="shared" ref="K2243:K2306" si="119">IF(D2243="TF","Logic1"&amp;"_"&amp;TEXT(C2243, "mm") &amp;"_"&amp; F2243,"")</f>
        <v/>
      </c>
      <c r="L2243" s="1" t="e">
        <f ca="1">IF(AND(K2243&lt;&gt; "", COUNTIF(SAP!#REF!,K2243)&gt;0),"Matched", "")</f>
        <v>#REF!</v>
      </c>
      <c r="M2243" s="1" t="str">
        <f t="shared" si="117"/>
        <v/>
      </c>
      <c r="N2243" s="1" t="e">
        <f ca="1">IF(AND(M2243&lt;&gt; "", COUNTIF(SAP!#REF!,M2243)&gt;0),"Matched", "")</f>
        <v>#REF!</v>
      </c>
      <c r="O2243" s="1" t="str">
        <f t="shared" si="118"/>
        <v/>
      </c>
      <c r="P2243" s="1" t="e">
        <f ca="1">IF(AND(O2243&lt;&gt; "", COUNTIF(SAP!#REF!,O2243)&gt;0),"Matched", "")</f>
        <v>#REF!</v>
      </c>
      <c r="R2243" s="1" t="e">
        <f ca="1">IF(AND(Q2243&lt;&gt; "", COUNTIF(SAP!#REF!,Q2243)&gt;0),"Matched", "")</f>
        <v>#REF!</v>
      </c>
      <c r="S2243" s="1" t="str">
        <f ca="1">IF(D2243="AD","Logic5"&amp;"_"&amp;TEXT(C2243,"dd.mm.yyyy") &amp;"_"&amp; 908.47,"")</f>
        <v>Logic5_14.02.2020_908.47</v>
      </c>
      <c r="T2243" s="1" t="e">
        <f ca="1">IF(AND(S2243&lt;&gt; "", COUNTIF(SAP!#REF!,S2243)&gt;0),"Matched", "")</f>
        <v>#REF!</v>
      </c>
    </row>
    <row r="2244" spans="1:20">
      <c r="A2244" s="9">
        <v>11563327</v>
      </c>
      <c r="B2244" s="10">
        <v>43875</v>
      </c>
      <c r="C2244" s="10">
        <v>43875</v>
      </c>
      <c r="D2244" s="11" t="s">
        <v>13</v>
      </c>
      <c r="E2244" s="11">
        <v>0</v>
      </c>
      <c r="F2244" s="11">
        <v>29</v>
      </c>
      <c r="G2244" s="11">
        <v>0</v>
      </c>
      <c r="H2244" s="11">
        <v>1778731.82</v>
      </c>
      <c r="I2244" s="11" t="s">
        <v>14</v>
      </c>
      <c r="J2244" s="11" t="s">
        <v>15</v>
      </c>
      <c r="K2244" s="1" t="str">
        <f t="shared" si="119"/>
        <v/>
      </c>
      <c r="L2244" s="1" t="e">
        <f ca="1">IF(AND(K2244&lt;&gt; "", COUNTIF(SAP!#REF!,K2244)&gt;0),"Matched", "")</f>
        <v>#REF!</v>
      </c>
      <c r="M2244" s="1" t="str">
        <f t="shared" si="117"/>
        <v/>
      </c>
      <c r="N2244" s="1" t="e">
        <f ca="1">IF(AND(M2244&lt;&gt; "", COUNTIF(SAP!#REF!,M2244)&gt;0),"Matched", "")</f>
        <v>#REF!</v>
      </c>
      <c r="O2244" s="1" t="str">
        <f t="shared" si="118"/>
        <v/>
      </c>
      <c r="P2244" s="1" t="e">
        <f ca="1">IF(AND(O2244&lt;&gt; "", COUNTIF(SAP!#REF!,O2244)&gt;0),"Matched", "")</f>
        <v>#REF!</v>
      </c>
      <c r="R2244" s="1" t="e">
        <f ca="1">IF(AND(Q2244&lt;&gt; "", COUNTIF(SAP!#REF!,Q2244)&gt;0),"Matched", "")</f>
        <v>#REF!</v>
      </c>
      <c r="S2244" s="1" t="str">
        <f ca="1">IF(D2244="AD","Logic5"&amp;"_"&amp;TEXT(C2244,"dd.mm.yyyy") &amp;"_"&amp; 908.47,"")</f>
        <v>Logic5_14.02.2020_908.47</v>
      </c>
      <c r="T2244" s="1" t="e">
        <f ca="1">IF(AND(S2244&lt;&gt; "", COUNTIF(SAP!#REF!,S2244)&gt;0),"Matched", "")</f>
        <v>#REF!</v>
      </c>
    </row>
    <row r="2245" spans="1:20">
      <c r="A2245" s="13">
        <v>11563327</v>
      </c>
      <c r="B2245" s="14">
        <v>43875</v>
      </c>
      <c r="C2245" s="14">
        <v>43875</v>
      </c>
      <c r="D2245" s="15" t="s">
        <v>13</v>
      </c>
      <c r="E2245" s="15">
        <v>0</v>
      </c>
      <c r="F2245" s="15">
        <v>31.31</v>
      </c>
      <c r="G2245" s="15">
        <v>0</v>
      </c>
      <c r="H2245" s="15">
        <v>1778700.51</v>
      </c>
      <c r="I2245" s="15" t="s">
        <v>14</v>
      </c>
      <c r="J2245" s="15" t="s">
        <v>15</v>
      </c>
      <c r="K2245" s="1" t="str">
        <f t="shared" si="119"/>
        <v/>
      </c>
      <c r="L2245" s="1" t="e">
        <f ca="1">IF(AND(K2245&lt;&gt; "", COUNTIF(SAP!#REF!,K2245)&gt;0),"Matched", "")</f>
        <v>#REF!</v>
      </c>
      <c r="M2245" s="1" t="str">
        <f t="shared" si="117"/>
        <v/>
      </c>
      <c r="N2245" s="1" t="e">
        <f ca="1">IF(AND(M2245&lt;&gt; "", COUNTIF(SAP!#REF!,M2245)&gt;0),"Matched", "")</f>
        <v>#REF!</v>
      </c>
      <c r="O2245" s="1" t="str">
        <f t="shared" si="118"/>
        <v/>
      </c>
      <c r="P2245" s="1" t="e">
        <f ca="1">IF(AND(O2245&lt;&gt; "", COUNTIF(SAP!#REF!,O2245)&gt;0),"Matched", "")</f>
        <v>#REF!</v>
      </c>
      <c r="R2245" s="1" t="e">
        <f ca="1">IF(AND(Q2245&lt;&gt; "", COUNTIF(SAP!#REF!,Q2245)&gt;0),"Matched", "")</f>
        <v>#REF!</v>
      </c>
      <c r="S2245" s="1" t="str">
        <f ca="1">IF(D2245="AD","Logic5"&amp;"_"&amp;TEXT(C2245,"dd.mm.yyyy") &amp;"_"&amp; 908.47,"")</f>
        <v>Logic5_14.02.2020_908.47</v>
      </c>
      <c r="T2245" s="1" t="e">
        <f ca="1">IF(AND(S2245&lt;&gt; "", COUNTIF(SAP!#REF!,S2245)&gt;0),"Matched", "")</f>
        <v>#REF!</v>
      </c>
    </row>
    <row r="2246" spans="1:20">
      <c r="A2246" s="9">
        <v>11563327</v>
      </c>
      <c r="B2246" s="10">
        <v>43875</v>
      </c>
      <c r="C2246" s="10">
        <v>43875</v>
      </c>
      <c r="D2246" s="11" t="s">
        <v>13</v>
      </c>
      <c r="E2246" s="11">
        <v>0</v>
      </c>
      <c r="F2246" s="11">
        <v>36.08</v>
      </c>
      <c r="G2246" s="11">
        <v>0</v>
      </c>
      <c r="H2246" s="11">
        <v>1778664.43</v>
      </c>
      <c r="I2246" s="11" t="s">
        <v>14</v>
      </c>
      <c r="J2246" s="11" t="s">
        <v>15</v>
      </c>
      <c r="K2246" s="1" t="str">
        <f t="shared" si="119"/>
        <v/>
      </c>
      <c r="L2246" s="1" t="e">
        <f ca="1">IF(AND(K2246&lt;&gt; "", COUNTIF(SAP!#REF!,K2246)&gt;0),"Matched", "")</f>
        <v>#REF!</v>
      </c>
      <c r="M2246" s="1" t="str">
        <f t="shared" si="117"/>
        <v/>
      </c>
      <c r="N2246" s="1" t="e">
        <f ca="1">IF(AND(M2246&lt;&gt; "", COUNTIF(SAP!#REF!,M2246)&gt;0),"Matched", "")</f>
        <v>#REF!</v>
      </c>
      <c r="O2246" s="1" t="str">
        <f t="shared" si="118"/>
        <v/>
      </c>
      <c r="P2246" s="1" t="e">
        <f ca="1">IF(AND(O2246&lt;&gt; "", COUNTIF(SAP!#REF!,O2246)&gt;0),"Matched", "")</f>
        <v>#REF!</v>
      </c>
      <c r="R2246" s="1" t="e">
        <f ca="1">IF(AND(Q2246&lt;&gt; "", COUNTIF(SAP!#REF!,Q2246)&gt;0),"Matched", "")</f>
        <v>#REF!</v>
      </c>
      <c r="S2246" s="1" t="str">
        <f ca="1">IF(D2246="AD","Logic5"&amp;"_"&amp;TEXT(C2246,"dd.mm.yyyy") &amp;"_"&amp; 908.47,"")</f>
        <v>Logic5_14.02.2020_908.47</v>
      </c>
      <c r="T2246" s="1" t="e">
        <f ca="1">IF(AND(S2246&lt;&gt; "", COUNTIF(SAP!#REF!,S2246)&gt;0),"Matched", "")</f>
        <v>#REF!</v>
      </c>
    </row>
    <row r="2247" spans="1:20">
      <c r="A2247" s="13">
        <v>11563327</v>
      </c>
      <c r="B2247" s="14">
        <v>43875</v>
      </c>
      <c r="C2247" s="14">
        <v>43875</v>
      </c>
      <c r="D2247" s="15" t="s">
        <v>13</v>
      </c>
      <c r="E2247" s="15">
        <v>0</v>
      </c>
      <c r="F2247" s="15">
        <v>49.49</v>
      </c>
      <c r="G2247" s="15">
        <v>0</v>
      </c>
      <c r="H2247" s="15">
        <v>1778614.94</v>
      </c>
      <c r="I2247" s="15" t="s">
        <v>14</v>
      </c>
      <c r="J2247" s="15" t="s">
        <v>15</v>
      </c>
      <c r="K2247" s="1" t="str">
        <f t="shared" si="119"/>
        <v/>
      </c>
      <c r="L2247" s="1" t="e">
        <f ca="1">IF(AND(K2247&lt;&gt; "", COUNTIF(SAP!#REF!,K2247)&gt;0),"Matched", "")</f>
        <v>#REF!</v>
      </c>
      <c r="M2247" s="1" t="str">
        <f t="shared" si="117"/>
        <v/>
      </c>
      <c r="N2247" s="1" t="e">
        <f ca="1">IF(AND(M2247&lt;&gt; "", COUNTIF(SAP!#REF!,M2247)&gt;0),"Matched", "")</f>
        <v>#REF!</v>
      </c>
      <c r="O2247" s="1" t="str">
        <f t="shared" si="118"/>
        <v/>
      </c>
      <c r="P2247" s="1" t="e">
        <f ca="1">IF(AND(O2247&lt;&gt; "", COUNTIF(SAP!#REF!,O2247)&gt;0),"Matched", "")</f>
        <v>#REF!</v>
      </c>
      <c r="R2247" s="1" t="e">
        <f ca="1">IF(AND(Q2247&lt;&gt; "", COUNTIF(SAP!#REF!,Q2247)&gt;0),"Matched", "")</f>
        <v>#REF!</v>
      </c>
      <c r="S2247" s="1" t="str">
        <f ca="1">IF(D2247="AD","Logic5"&amp;"_"&amp;TEXT(C2247,"dd.mm.yyyy") &amp;"_"&amp; 908.47,"")</f>
        <v>Logic5_14.02.2020_908.47</v>
      </c>
      <c r="T2247" s="1" t="e">
        <f ca="1">IF(AND(S2247&lt;&gt; "", COUNTIF(SAP!#REF!,S2247)&gt;0),"Matched", "")</f>
        <v>#REF!</v>
      </c>
    </row>
    <row r="2248" spans="1:20">
      <c r="A2248" s="9">
        <v>11563327</v>
      </c>
      <c r="B2248" s="10">
        <v>43875</v>
      </c>
      <c r="C2248" s="10">
        <v>43875</v>
      </c>
      <c r="D2248" s="11" t="s">
        <v>13</v>
      </c>
      <c r="E2248" s="11">
        <v>0</v>
      </c>
      <c r="F2248" s="11">
        <v>56.83</v>
      </c>
      <c r="G2248" s="11">
        <v>0</v>
      </c>
      <c r="H2248" s="11">
        <v>1778558.11</v>
      </c>
      <c r="I2248" s="11" t="s">
        <v>14</v>
      </c>
      <c r="J2248" s="11" t="s">
        <v>15</v>
      </c>
      <c r="K2248" s="1" t="str">
        <f t="shared" si="119"/>
        <v/>
      </c>
      <c r="L2248" s="1" t="e">
        <f ca="1">IF(AND(K2248&lt;&gt; "", COUNTIF(SAP!#REF!,K2248)&gt;0),"Matched", "")</f>
        <v>#REF!</v>
      </c>
      <c r="M2248" s="1" t="str">
        <f t="shared" si="117"/>
        <v/>
      </c>
      <c r="N2248" s="1" t="e">
        <f ca="1">IF(AND(M2248&lt;&gt; "", COUNTIF(SAP!#REF!,M2248)&gt;0),"Matched", "")</f>
        <v>#REF!</v>
      </c>
      <c r="O2248" s="1" t="str">
        <f t="shared" si="118"/>
        <v/>
      </c>
      <c r="P2248" s="1" t="e">
        <f ca="1">IF(AND(O2248&lt;&gt; "", COUNTIF(SAP!#REF!,O2248)&gt;0),"Matched", "")</f>
        <v>#REF!</v>
      </c>
      <c r="R2248" s="1" t="e">
        <f ca="1">IF(AND(Q2248&lt;&gt; "", COUNTIF(SAP!#REF!,Q2248)&gt;0),"Matched", "")</f>
        <v>#REF!</v>
      </c>
      <c r="S2248" s="1" t="str">
        <f ca="1">IF(D2248="AD","Logic5"&amp;"_"&amp;TEXT(C2248,"dd.mm.yyyy") &amp;"_"&amp; 908.47,"")</f>
        <v>Logic5_14.02.2020_908.47</v>
      </c>
      <c r="T2248" s="1" t="e">
        <f ca="1">IF(AND(S2248&lt;&gt; "", COUNTIF(SAP!#REF!,S2248)&gt;0),"Matched", "")</f>
        <v>#REF!</v>
      </c>
    </row>
    <row r="2249" spans="1:20">
      <c r="A2249" s="13">
        <v>11563327</v>
      </c>
      <c r="B2249" s="14">
        <v>43875</v>
      </c>
      <c r="C2249" s="14">
        <v>43875</v>
      </c>
      <c r="D2249" s="15" t="s">
        <v>13</v>
      </c>
      <c r="E2249" s="15">
        <v>0</v>
      </c>
      <c r="F2249" s="15">
        <v>119.06</v>
      </c>
      <c r="G2249" s="15">
        <v>0</v>
      </c>
      <c r="H2249" s="15">
        <v>1778439.05</v>
      </c>
      <c r="I2249" s="15" t="s">
        <v>14</v>
      </c>
      <c r="J2249" s="15" t="s">
        <v>15</v>
      </c>
      <c r="K2249" s="1" t="str">
        <f t="shared" si="119"/>
        <v/>
      </c>
      <c r="L2249" s="1" t="e">
        <f ca="1">IF(AND(K2249&lt;&gt; "", COUNTIF(SAP!#REF!,K2249)&gt;0),"Matched", "")</f>
        <v>#REF!</v>
      </c>
      <c r="M2249" s="1" t="str">
        <f t="shared" si="117"/>
        <v/>
      </c>
      <c r="N2249" s="1" t="e">
        <f ca="1">IF(AND(M2249&lt;&gt; "", COUNTIF(SAP!#REF!,M2249)&gt;0),"Matched", "")</f>
        <v>#REF!</v>
      </c>
      <c r="O2249" s="1" t="str">
        <f t="shared" si="118"/>
        <v/>
      </c>
      <c r="P2249" s="1" t="e">
        <f ca="1">IF(AND(O2249&lt;&gt; "", COUNTIF(SAP!#REF!,O2249)&gt;0),"Matched", "")</f>
        <v>#REF!</v>
      </c>
      <c r="R2249" s="1" t="e">
        <f ca="1">IF(AND(Q2249&lt;&gt; "", COUNTIF(SAP!#REF!,Q2249)&gt;0),"Matched", "")</f>
        <v>#REF!</v>
      </c>
      <c r="S2249" s="1" t="str">
        <f ca="1">IF(D2249="AD","Logic5"&amp;"_"&amp;TEXT(C2249,"dd.mm.yyyy") &amp;"_"&amp; 908.47,"")</f>
        <v>Logic5_14.02.2020_908.47</v>
      </c>
      <c r="T2249" s="1" t="e">
        <f ca="1">IF(AND(S2249&lt;&gt; "", COUNTIF(SAP!#REF!,S2249)&gt;0),"Matched", "")</f>
        <v>#REF!</v>
      </c>
    </row>
    <row r="2250" spans="1:20">
      <c r="A2250" s="9">
        <v>11563327</v>
      </c>
      <c r="B2250" s="10">
        <v>43875</v>
      </c>
      <c r="C2250" s="10">
        <v>43875</v>
      </c>
      <c r="D2250" s="11" t="s">
        <v>13</v>
      </c>
      <c r="E2250" s="11">
        <v>0</v>
      </c>
      <c r="F2250" s="11">
        <v>154.80000000000001</v>
      </c>
      <c r="G2250" s="11">
        <v>0</v>
      </c>
      <c r="H2250" s="11">
        <v>1778284.25</v>
      </c>
      <c r="I2250" s="11" t="s">
        <v>14</v>
      </c>
      <c r="J2250" s="11" t="s">
        <v>15</v>
      </c>
      <c r="K2250" s="1" t="str">
        <f t="shared" si="119"/>
        <v/>
      </c>
      <c r="L2250" s="1" t="e">
        <f ca="1">IF(AND(K2250&lt;&gt; "", COUNTIF(SAP!#REF!,K2250)&gt;0),"Matched", "")</f>
        <v>#REF!</v>
      </c>
      <c r="M2250" s="1" t="str">
        <f t="shared" si="117"/>
        <v/>
      </c>
      <c r="N2250" s="1" t="e">
        <f ca="1">IF(AND(M2250&lt;&gt; "", COUNTIF(SAP!#REF!,M2250)&gt;0),"Matched", "")</f>
        <v>#REF!</v>
      </c>
      <c r="O2250" s="1" t="str">
        <f t="shared" si="118"/>
        <v/>
      </c>
      <c r="P2250" s="1" t="e">
        <f ca="1">IF(AND(O2250&lt;&gt; "", COUNTIF(SAP!#REF!,O2250)&gt;0),"Matched", "")</f>
        <v>#REF!</v>
      </c>
      <c r="R2250" s="1" t="e">
        <f ca="1">IF(AND(Q2250&lt;&gt; "", COUNTIF(SAP!#REF!,Q2250)&gt;0),"Matched", "")</f>
        <v>#REF!</v>
      </c>
      <c r="S2250" s="1" t="str">
        <f ca="1">IF(D2250="AD","Logic5"&amp;"_"&amp;TEXT(C2250,"dd.mm.yyyy") &amp;"_"&amp; 908.47,"")</f>
        <v>Logic5_14.02.2020_908.47</v>
      </c>
      <c r="T2250" s="1" t="e">
        <f ca="1">IF(AND(S2250&lt;&gt; "", COUNTIF(SAP!#REF!,S2250)&gt;0),"Matched", "")</f>
        <v>#REF!</v>
      </c>
    </row>
    <row r="2251" spans="1:20">
      <c r="A2251" s="13">
        <v>11563327</v>
      </c>
      <c r="B2251" s="14">
        <v>43875</v>
      </c>
      <c r="C2251" s="14">
        <v>43875</v>
      </c>
      <c r="D2251" s="15" t="s">
        <v>13</v>
      </c>
      <c r="E2251" s="15">
        <v>0</v>
      </c>
      <c r="F2251" s="15">
        <v>183.29</v>
      </c>
      <c r="G2251" s="15">
        <v>0</v>
      </c>
      <c r="H2251" s="15">
        <v>1778100.96</v>
      </c>
      <c r="I2251" s="15" t="s">
        <v>14</v>
      </c>
      <c r="J2251" s="15" t="s">
        <v>15</v>
      </c>
      <c r="K2251" s="1" t="str">
        <f t="shared" si="119"/>
        <v/>
      </c>
      <c r="L2251" s="1" t="e">
        <f ca="1">IF(AND(K2251&lt;&gt; "", COUNTIF(SAP!#REF!,K2251)&gt;0),"Matched", "")</f>
        <v>#REF!</v>
      </c>
      <c r="M2251" s="1" t="str">
        <f t="shared" si="117"/>
        <v/>
      </c>
      <c r="N2251" s="1" t="e">
        <f ca="1">IF(AND(M2251&lt;&gt; "", COUNTIF(SAP!#REF!,M2251)&gt;0),"Matched", "")</f>
        <v>#REF!</v>
      </c>
      <c r="O2251" s="1" t="str">
        <f t="shared" si="118"/>
        <v/>
      </c>
      <c r="P2251" s="1" t="e">
        <f ca="1">IF(AND(O2251&lt;&gt; "", COUNTIF(SAP!#REF!,O2251)&gt;0),"Matched", "")</f>
        <v>#REF!</v>
      </c>
      <c r="R2251" s="1" t="e">
        <f ca="1">IF(AND(Q2251&lt;&gt; "", COUNTIF(SAP!#REF!,Q2251)&gt;0),"Matched", "")</f>
        <v>#REF!</v>
      </c>
      <c r="S2251" s="1" t="str">
        <f ca="1">IF(D2251="AD","Logic5"&amp;"_"&amp;TEXT(C2251,"dd.mm.yyyy") &amp;"_"&amp; 908.47,"")</f>
        <v>Logic5_14.02.2020_908.47</v>
      </c>
      <c r="T2251" s="1" t="e">
        <f ca="1">IF(AND(S2251&lt;&gt; "", COUNTIF(SAP!#REF!,S2251)&gt;0),"Matched", "")</f>
        <v>#REF!</v>
      </c>
    </row>
    <row r="2252" spans="1:20">
      <c r="A2252" s="9">
        <v>11563327</v>
      </c>
      <c r="B2252" s="10">
        <v>43875</v>
      </c>
      <c r="C2252" s="10">
        <v>43875</v>
      </c>
      <c r="D2252" s="11" t="s">
        <v>16</v>
      </c>
      <c r="E2252" s="11">
        <v>0</v>
      </c>
      <c r="F2252" s="11">
        <v>1778100.96</v>
      </c>
      <c r="G2252" s="11">
        <v>0</v>
      </c>
      <c r="H2252" s="11">
        <v>0</v>
      </c>
      <c r="I2252" s="11" t="s">
        <v>17</v>
      </c>
      <c r="J2252" s="11" t="s">
        <v>18</v>
      </c>
      <c r="K2252" s="1" t="str">
        <f t="shared" si="119"/>
        <v>Logic1_02_1778100.96</v>
      </c>
      <c r="L2252" s="1" t="e">
        <f ca="1">IF(AND(K2252&lt;&gt; "", COUNTIF(SAP!#REF!,K2252)&gt;0),"Matched", "")</f>
        <v>#REF!</v>
      </c>
    </row>
    <row r="2253" spans="1:20">
      <c r="A2253" s="13">
        <v>11563327</v>
      </c>
      <c r="B2253" s="14">
        <v>43876</v>
      </c>
      <c r="C2253" s="14">
        <v>43876</v>
      </c>
      <c r="D2253" s="15" t="s">
        <v>10</v>
      </c>
      <c r="E2253" s="15">
        <v>0</v>
      </c>
      <c r="F2253" s="15">
        <v>0</v>
      </c>
      <c r="G2253" s="15">
        <v>522.20000000000005</v>
      </c>
      <c r="H2253" s="15">
        <v>522.20000000000005</v>
      </c>
      <c r="I2253" s="15" t="s">
        <v>11</v>
      </c>
      <c r="J2253" s="15" t="s">
        <v>12</v>
      </c>
      <c r="K2253" s="1" t="str">
        <f t="shared" si="119"/>
        <v/>
      </c>
      <c r="L2253" s="1" t="e">
        <f ca="1">IF(AND(K2253&lt;&gt; "", COUNTIF(SAP!#REF!,K2253)&gt;0),"Matched", "")</f>
        <v>#REF!</v>
      </c>
      <c r="M2253" s="1" t="str">
        <f t="shared" ref="M2253:M2316" si="120">IF(D2253="TR","Logic2"&amp;"_"&amp;TEXT(C2253,"dd.mm.yyyy") &amp;"_"&amp; F2253,"")</f>
        <v/>
      </c>
      <c r="N2253" s="1" t="e">
        <f ca="1">IF(AND(M2253&lt;&gt; "", COUNTIF(SAP!#REF!,M2253)&gt;0),"Matched", "")</f>
        <v>#REF!</v>
      </c>
      <c r="O2253" s="1" t="str">
        <f t="shared" ref="O2253:O2316" si="121">IF(D2253="AF","Logic3"&amp;"_"&amp;G2253,"")</f>
        <v/>
      </c>
      <c r="P2253" s="1" t="e">
        <f ca="1">IF(AND(O2253&lt;&gt; "", COUNTIF(SAP!#REF!,O2253)&gt;0),"Matched", "")</f>
        <v>#REF!</v>
      </c>
      <c r="Q2253" s="1" t="str">
        <f ca="1">IF(D2253="AC","Logic4"&amp;"_"&amp;TEXT(C2253,"dd.mm.yyyy") &amp;"_"&amp; 1503207.23,"")</f>
        <v>Logic4_15.02.2020_1503207.23</v>
      </c>
      <c r="R2253" s="1" t="e">
        <f ca="1">IF(AND(Q2253&lt;&gt; "", COUNTIF(SAP!#REF!,Q2253)&gt;0),"Matched", "")</f>
        <v>#REF!</v>
      </c>
    </row>
    <row r="2254" spans="1:20">
      <c r="A2254" s="9">
        <v>11563327</v>
      </c>
      <c r="B2254" s="10">
        <v>43876</v>
      </c>
      <c r="C2254" s="10">
        <v>43876</v>
      </c>
      <c r="D2254" s="11" t="s">
        <v>10</v>
      </c>
      <c r="E2254" s="11">
        <v>0</v>
      </c>
      <c r="F2254" s="11">
        <v>0</v>
      </c>
      <c r="G2254" s="11">
        <v>710</v>
      </c>
      <c r="H2254" s="11">
        <v>1232.2</v>
      </c>
      <c r="I2254" s="11" t="s">
        <v>11</v>
      </c>
      <c r="J2254" s="11" t="s">
        <v>12</v>
      </c>
      <c r="K2254" s="1" t="str">
        <f t="shared" si="119"/>
        <v/>
      </c>
      <c r="L2254" s="1" t="e">
        <f ca="1">IF(AND(K2254&lt;&gt; "", COUNTIF(SAP!#REF!,K2254)&gt;0),"Matched", "")</f>
        <v>#REF!</v>
      </c>
      <c r="M2254" s="1" t="str">
        <f t="shared" si="120"/>
        <v/>
      </c>
      <c r="N2254" s="1" t="e">
        <f ca="1">IF(AND(M2254&lt;&gt; "", COUNTIF(SAP!#REF!,M2254)&gt;0),"Matched", "")</f>
        <v>#REF!</v>
      </c>
      <c r="O2254" s="1" t="str">
        <f t="shared" si="121"/>
        <v/>
      </c>
      <c r="P2254" s="1" t="e">
        <f ca="1">IF(AND(O2254&lt;&gt; "", COUNTIF(SAP!#REF!,O2254)&gt;0),"Matched", "")</f>
        <v>#REF!</v>
      </c>
      <c r="Q2254" s="1" t="str">
        <f ca="1">IF(D2254="AC","Logic4"&amp;"_"&amp;TEXT(C2254,"dd.mm.yyyy") &amp;"_"&amp; 1503207.23,"")</f>
        <v>Logic4_15.02.2020_1503207.23</v>
      </c>
      <c r="R2254" s="1" t="e">
        <f ca="1">IF(AND(Q2254&lt;&gt; "", COUNTIF(SAP!#REF!,Q2254)&gt;0),"Matched", "")</f>
        <v>#REF!</v>
      </c>
    </row>
    <row r="2255" spans="1:20">
      <c r="A2255" s="13">
        <v>11563327</v>
      </c>
      <c r="B2255" s="14">
        <v>43876</v>
      </c>
      <c r="C2255" s="14">
        <v>43876</v>
      </c>
      <c r="D2255" s="15" t="s">
        <v>10</v>
      </c>
      <c r="E2255" s="15">
        <v>0</v>
      </c>
      <c r="F2255" s="15">
        <v>0</v>
      </c>
      <c r="G2255" s="15">
        <v>810</v>
      </c>
      <c r="H2255" s="15">
        <v>2042.2</v>
      </c>
      <c r="I2255" s="15" t="s">
        <v>11</v>
      </c>
      <c r="J2255" s="15" t="s">
        <v>12</v>
      </c>
      <c r="K2255" s="1" t="str">
        <f t="shared" si="119"/>
        <v/>
      </c>
      <c r="L2255" s="1" t="e">
        <f ca="1">IF(AND(K2255&lt;&gt; "", COUNTIF(SAP!#REF!,K2255)&gt;0),"Matched", "")</f>
        <v>#REF!</v>
      </c>
      <c r="M2255" s="1" t="str">
        <f t="shared" si="120"/>
        <v/>
      </c>
      <c r="N2255" s="1" t="e">
        <f ca="1">IF(AND(M2255&lt;&gt; "", COUNTIF(SAP!#REF!,M2255)&gt;0),"Matched", "")</f>
        <v>#REF!</v>
      </c>
      <c r="O2255" s="1" t="str">
        <f t="shared" si="121"/>
        <v/>
      </c>
      <c r="P2255" s="1" t="e">
        <f ca="1">IF(AND(O2255&lt;&gt; "", COUNTIF(SAP!#REF!,O2255)&gt;0),"Matched", "")</f>
        <v>#REF!</v>
      </c>
      <c r="Q2255" s="1" t="str">
        <f ca="1">IF(D2255="AC","Logic4"&amp;"_"&amp;TEXT(C2255,"dd.mm.yyyy") &amp;"_"&amp; 1503207.23,"")</f>
        <v>Logic4_15.02.2020_1503207.23</v>
      </c>
      <c r="R2255" s="1" t="e">
        <f ca="1">IF(AND(Q2255&lt;&gt; "", COUNTIF(SAP!#REF!,Q2255)&gt;0),"Matched", "")</f>
        <v>#REF!</v>
      </c>
    </row>
    <row r="2256" spans="1:20">
      <c r="A2256" s="9">
        <v>11563327</v>
      </c>
      <c r="B2256" s="10">
        <v>43876</v>
      </c>
      <c r="C2256" s="10">
        <v>43876</v>
      </c>
      <c r="D2256" s="11" t="s">
        <v>10</v>
      </c>
      <c r="E2256" s="11">
        <v>0</v>
      </c>
      <c r="F2256" s="11">
        <v>0</v>
      </c>
      <c r="G2256" s="11">
        <v>820</v>
      </c>
      <c r="H2256" s="11">
        <v>2862.2</v>
      </c>
      <c r="I2256" s="11" t="s">
        <v>11</v>
      </c>
      <c r="J2256" s="11" t="s">
        <v>12</v>
      </c>
      <c r="K2256" s="1" t="str">
        <f t="shared" si="119"/>
        <v/>
      </c>
      <c r="L2256" s="1" t="e">
        <f ca="1">IF(AND(K2256&lt;&gt; "", COUNTIF(SAP!#REF!,K2256)&gt;0),"Matched", "")</f>
        <v>#REF!</v>
      </c>
      <c r="M2256" s="1" t="str">
        <f t="shared" si="120"/>
        <v/>
      </c>
      <c r="N2256" s="1" t="e">
        <f ca="1">IF(AND(M2256&lt;&gt; "", COUNTIF(SAP!#REF!,M2256)&gt;0),"Matched", "")</f>
        <v>#REF!</v>
      </c>
      <c r="O2256" s="1" t="str">
        <f t="shared" si="121"/>
        <v/>
      </c>
      <c r="P2256" s="1" t="e">
        <f ca="1">IF(AND(O2256&lt;&gt; "", COUNTIF(SAP!#REF!,O2256)&gt;0),"Matched", "")</f>
        <v>#REF!</v>
      </c>
      <c r="Q2256" s="1" t="str">
        <f ca="1">IF(D2256="AC","Logic4"&amp;"_"&amp;TEXT(C2256,"dd.mm.yyyy") &amp;"_"&amp; 1503207.23,"")</f>
        <v>Logic4_15.02.2020_1503207.23</v>
      </c>
      <c r="R2256" s="1" t="e">
        <f ca="1">IF(AND(Q2256&lt;&gt; "", COUNTIF(SAP!#REF!,Q2256)&gt;0),"Matched", "")</f>
        <v>#REF!</v>
      </c>
    </row>
    <row r="2257" spans="1:18">
      <c r="A2257" s="13">
        <v>11563327</v>
      </c>
      <c r="B2257" s="14">
        <v>43876</v>
      </c>
      <c r="C2257" s="14">
        <v>43876</v>
      </c>
      <c r="D2257" s="15" t="s">
        <v>10</v>
      </c>
      <c r="E2257" s="15">
        <v>0</v>
      </c>
      <c r="F2257" s="15">
        <v>0</v>
      </c>
      <c r="G2257" s="15">
        <v>850</v>
      </c>
      <c r="H2257" s="15">
        <v>3712.2</v>
      </c>
      <c r="I2257" s="15" t="s">
        <v>11</v>
      </c>
      <c r="J2257" s="15" t="s">
        <v>12</v>
      </c>
      <c r="K2257" s="1" t="str">
        <f t="shared" si="119"/>
        <v/>
      </c>
      <c r="L2257" s="1" t="e">
        <f ca="1">IF(AND(K2257&lt;&gt; "", COUNTIF(SAP!#REF!,K2257)&gt;0),"Matched", "")</f>
        <v>#REF!</v>
      </c>
      <c r="M2257" s="1" t="str">
        <f t="shared" si="120"/>
        <v/>
      </c>
      <c r="N2257" s="1" t="e">
        <f ca="1">IF(AND(M2257&lt;&gt; "", COUNTIF(SAP!#REF!,M2257)&gt;0),"Matched", "")</f>
        <v>#REF!</v>
      </c>
      <c r="O2257" s="1" t="str">
        <f t="shared" si="121"/>
        <v/>
      </c>
      <c r="P2257" s="1" t="e">
        <f ca="1">IF(AND(O2257&lt;&gt; "", COUNTIF(SAP!#REF!,O2257)&gt;0),"Matched", "")</f>
        <v>#REF!</v>
      </c>
      <c r="Q2257" s="1" t="str">
        <f ca="1">IF(D2257="AC","Logic4"&amp;"_"&amp;TEXT(C2257,"dd.mm.yyyy") &amp;"_"&amp; 1503207.23,"")</f>
        <v>Logic4_15.02.2020_1503207.23</v>
      </c>
      <c r="R2257" s="1" t="e">
        <f ca="1">IF(AND(Q2257&lt;&gt; "", COUNTIF(SAP!#REF!,Q2257)&gt;0),"Matched", "")</f>
        <v>#REF!</v>
      </c>
    </row>
    <row r="2258" spans="1:18">
      <c r="A2258" s="9">
        <v>11563327</v>
      </c>
      <c r="B2258" s="10">
        <v>43876</v>
      </c>
      <c r="C2258" s="10">
        <v>43876</v>
      </c>
      <c r="D2258" s="11" t="s">
        <v>10</v>
      </c>
      <c r="E2258" s="11">
        <v>0</v>
      </c>
      <c r="F2258" s="11">
        <v>0</v>
      </c>
      <c r="G2258" s="11">
        <v>860</v>
      </c>
      <c r="H2258" s="11">
        <v>4572.2</v>
      </c>
      <c r="I2258" s="11" t="s">
        <v>11</v>
      </c>
      <c r="J2258" s="11" t="s">
        <v>12</v>
      </c>
      <c r="K2258" s="1" t="str">
        <f t="shared" si="119"/>
        <v/>
      </c>
      <c r="L2258" s="1" t="e">
        <f ca="1">IF(AND(K2258&lt;&gt; "", COUNTIF(SAP!#REF!,K2258)&gt;0),"Matched", "")</f>
        <v>#REF!</v>
      </c>
      <c r="M2258" s="1" t="str">
        <f t="shared" si="120"/>
        <v/>
      </c>
      <c r="N2258" s="1" t="e">
        <f ca="1">IF(AND(M2258&lt;&gt; "", COUNTIF(SAP!#REF!,M2258)&gt;0),"Matched", "")</f>
        <v>#REF!</v>
      </c>
      <c r="O2258" s="1" t="str">
        <f t="shared" si="121"/>
        <v/>
      </c>
      <c r="P2258" s="1" t="e">
        <f ca="1">IF(AND(O2258&lt;&gt; "", COUNTIF(SAP!#REF!,O2258)&gt;0),"Matched", "")</f>
        <v>#REF!</v>
      </c>
      <c r="Q2258" s="1" t="str">
        <f ca="1">IF(D2258="AC","Logic4"&amp;"_"&amp;TEXT(C2258,"dd.mm.yyyy") &amp;"_"&amp; 1503207.23,"")</f>
        <v>Logic4_15.02.2020_1503207.23</v>
      </c>
      <c r="R2258" s="1" t="e">
        <f ca="1">IF(AND(Q2258&lt;&gt; "", COUNTIF(SAP!#REF!,Q2258)&gt;0),"Matched", "")</f>
        <v>#REF!</v>
      </c>
    </row>
    <row r="2259" spans="1:18">
      <c r="A2259" s="13">
        <v>11563327</v>
      </c>
      <c r="B2259" s="14">
        <v>43876</v>
      </c>
      <c r="C2259" s="14">
        <v>43876</v>
      </c>
      <c r="D2259" s="15" t="s">
        <v>10</v>
      </c>
      <c r="E2259" s="15">
        <v>0</v>
      </c>
      <c r="F2259" s="15">
        <v>0</v>
      </c>
      <c r="G2259" s="15">
        <v>900</v>
      </c>
      <c r="H2259" s="15">
        <v>5472.2</v>
      </c>
      <c r="I2259" s="15" t="s">
        <v>11</v>
      </c>
      <c r="J2259" s="15" t="s">
        <v>12</v>
      </c>
      <c r="K2259" s="1" t="str">
        <f t="shared" si="119"/>
        <v/>
      </c>
      <c r="L2259" s="1" t="e">
        <f ca="1">IF(AND(K2259&lt;&gt; "", COUNTIF(SAP!#REF!,K2259)&gt;0),"Matched", "")</f>
        <v>#REF!</v>
      </c>
      <c r="M2259" s="1" t="str">
        <f t="shared" si="120"/>
        <v/>
      </c>
      <c r="N2259" s="1" t="e">
        <f ca="1">IF(AND(M2259&lt;&gt; "", COUNTIF(SAP!#REF!,M2259)&gt;0),"Matched", "")</f>
        <v>#REF!</v>
      </c>
      <c r="O2259" s="1" t="str">
        <f t="shared" si="121"/>
        <v/>
      </c>
      <c r="P2259" s="1" t="e">
        <f ca="1">IF(AND(O2259&lt;&gt; "", COUNTIF(SAP!#REF!,O2259)&gt;0),"Matched", "")</f>
        <v>#REF!</v>
      </c>
      <c r="Q2259" s="1" t="str">
        <f ca="1">IF(D2259="AC","Logic4"&amp;"_"&amp;TEXT(C2259,"dd.mm.yyyy") &amp;"_"&amp; 1503207.23,"")</f>
        <v>Logic4_15.02.2020_1503207.23</v>
      </c>
      <c r="R2259" s="1" t="e">
        <f ca="1">IF(AND(Q2259&lt;&gt; "", COUNTIF(SAP!#REF!,Q2259)&gt;0),"Matched", "")</f>
        <v>#REF!</v>
      </c>
    </row>
    <row r="2260" spans="1:18">
      <c r="A2260" s="9">
        <v>11563327</v>
      </c>
      <c r="B2260" s="10">
        <v>43876</v>
      </c>
      <c r="C2260" s="10">
        <v>43876</v>
      </c>
      <c r="D2260" s="11" t="s">
        <v>10</v>
      </c>
      <c r="E2260" s="11">
        <v>0</v>
      </c>
      <c r="F2260" s="11">
        <v>0</v>
      </c>
      <c r="G2260" s="11">
        <v>910</v>
      </c>
      <c r="H2260" s="11">
        <v>6382.2</v>
      </c>
      <c r="I2260" s="11" t="s">
        <v>11</v>
      </c>
      <c r="J2260" s="11" t="s">
        <v>12</v>
      </c>
      <c r="K2260" s="1" t="str">
        <f t="shared" si="119"/>
        <v/>
      </c>
      <c r="L2260" s="1" t="e">
        <f ca="1">IF(AND(K2260&lt;&gt; "", COUNTIF(SAP!#REF!,K2260)&gt;0),"Matched", "")</f>
        <v>#REF!</v>
      </c>
      <c r="M2260" s="1" t="str">
        <f t="shared" si="120"/>
        <v/>
      </c>
      <c r="N2260" s="1" t="e">
        <f ca="1">IF(AND(M2260&lt;&gt; "", COUNTIF(SAP!#REF!,M2260)&gt;0),"Matched", "")</f>
        <v>#REF!</v>
      </c>
      <c r="O2260" s="1" t="str">
        <f t="shared" si="121"/>
        <v/>
      </c>
      <c r="P2260" s="1" t="e">
        <f ca="1">IF(AND(O2260&lt;&gt; "", COUNTIF(SAP!#REF!,O2260)&gt;0),"Matched", "")</f>
        <v>#REF!</v>
      </c>
      <c r="Q2260" s="1" t="str">
        <f ca="1">IF(D2260="AC","Logic4"&amp;"_"&amp;TEXT(C2260,"dd.mm.yyyy") &amp;"_"&amp; 1503207.23,"")</f>
        <v>Logic4_15.02.2020_1503207.23</v>
      </c>
      <c r="R2260" s="1" t="e">
        <f ca="1">IF(AND(Q2260&lt;&gt; "", COUNTIF(SAP!#REF!,Q2260)&gt;0),"Matched", "")</f>
        <v>#REF!</v>
      </c>
    </row>
    <row r="2261" spans="1:18">
      <c r="A2261" s="13">
        <v>11563327</v>
      </c>
      <c r="B2261" s="14">
        <v>43876</v>
      </c>
      <c r="C2261" s="14">
        <v>43876</v>
      </c>
      <c r="D2261" s="15" t="s">
        <v>10</v>
      </c>
      <c r="E2261" s="15">
        <v>0</v>
      </c>
      <c r="F2261" s="15">
        <v>0</v>
      </c>
      <c r="G2261" s="15">
        <v>940</v>
      </c>
      <c r="H2261" s="15">
        <v>7322.2</v>
      </c>
      <c r="I2261" s="15" t="s">
        <v>11</v>
      </c>
      <c r="J2261" s="15" t="s">
        <v>12</v>
      </c>
      <c r="K2261" s="1" t="str">
        <f t="shared" si="119"/>
        <v/>
      </c>
      <c r="L2261" s="1" t="e">
        <f ca="1">IF(AND(K2261&lt;&gt; "", COUNTIF(SAP!#REF!,K2261)&gt;0),"Matched", "")</f>
        <v>#REF!</v>
      </c>
      <c r="M2261" s="1" t="str">
        <f t="shared" si="120"/>
        <v/>
      </c>
      <c r="N2261" s="1" t="e">
        <f ca="1">IF(AND(M2261&lt;&gt; "", COUNTIF(SAP!#REF!,M2261)&gt;0),"Matched", "")</f>
        <v>#REF!</v>
      </c>
      <c r="O2261" s="1" t="str">
        <f t="shared" si="121"/>
        <v/>
      </c>
      <c r="P2261" s="1" t="e">
        <f ca="1">IF(AND(O2261&lt;&gt; "", COUNTIF(SAP!#REF!,O2261)&gt;0),"Matched", "")</f>
        <v>#REF!</v>
      </c>
      <c r="Q2261" s="1" t="str">
        <f ca="1">IF(D2261="AC","Logic4"&amp;"_"&amp;TEXT(C2261,"dd.mm.yyyy") &amp;"_"&amp; 1503207.23,"")</f>
        <v>Logic4_15.02.2020_1503207.23</v>
      </c>
      <c r="R2261" s="1" t="e">
        <f ca="1">IF(AND(Q2261&lt;&gt; "", COUNTIF(SAP!#REF!,Q2261)&gt;0),"Matched", "")</f>
        <v>#REF!</v>
      </c>
    </row>
    <row r="2262" spans="1:18">
      <c r="A2262" s="9">
        <v>11563327</v>
      </c>
      <c r="B2262" s="10">
        <v>43876</v>
      </c>
      <c r="C2262" s="10">
        <v>43876</v>
      </c>
      <c r="D2262" s="11" t="s">
        <v>10</v>
      </c>
      <c r="E2262" s="11">
        <v>0</v>
      </c>
      <c r="F2262" s="11">
        <v>0</v>
      </c>
      <c r="G2262" s="11">
        <v>1164.0999999999999</v>
      </c>
      <c r="H2262" s="11">
        <v>8486.2999999999993</v>
      </c>
      <c r="I2262" s="11" t="s">
        <v>11</v>
      </c>
      <c r="J2262" s="11" t="s">
        <v>12</v>
      </c>
      <c r="K2262" s="1" t="str">
        <f t="shared" si="119"/>
        <v/>
      </c>
      <c r="L2262" s="1" t="e">
        <f ca="1">IF(AND(K2262&lt;&gt; "", COUNTIF(SAP!#REF!,K2262)&gt;0),"Matched", "")</f>
        <v>#REF!</v>
      </c>
      <c r="M2262" s="1" t="str">
        <f t="shared" si="120"/>
        <v/>
      </c>
      <c r="N2262" s="1" t="e">
        <f ca="1">IF(AND(M2262&lt;&gt; "", COUNTIF(SAP!#REF!,M2262)&gt;0),"Matched", "")</f>
        <v>#REF!</v>
      </c>
      <c r="O2262" s="1" t="str">
        <f t="shared" si="121"/>
        <v/>
      </c>
      <c r="P2262" s="1" t="e">
        <f ca="1">IF(AND(O2262&lt;&gt; "", COUNTIF(SAP!#REF!,O2262)&gt;0),"Matched", "")</f>
        <v>#REF!</v>
      </c>
      <c r="Q2262" s="1" t="str">
        <f ca="1">IF(D2262="AC","Logic4"&amp;"_"&amp;TEXT(C2262,"dd.mm.yyyy") &amp;"_"&amp; 1503207.23,"")</f>
        <v>Logic4_15.02.2020_1503207.23</v>
      </c>
      <c r="R2262" s="1" t="e">
        <f ca="1">IF(AND(Q2262&lt;&gt; "", COUNTIF(SAP!#REF!,Q2262)&gt;0),"Matched", "")</f>
        <v>#REF!</v>
      </c>
    </row>
    <row r="2263" spans="1:18">
      <c r="A2263" s="13">
        <v>11563327</v>
      </c>
      <c r="B2263" s="14">
        <v>43876</v>
      </c>
      <c r="C2263" s="14">
        <v>43876</v>
      </c>
      <c r="D2263" s="15" t="s">
        <v>10</v>
      </c>
      <c r="E2263" s="15">
        <v>0</v>
      </c>
      <c r="F2263" s="15">
        <v>0</v>
      </c>
      <c r="G2263" s="15">
        <v>1220</v>
      </c>
      <c r="H2263" s="15">
        <v>9706.2999999999993</v>
      </c>
      <c r="I2263" s="15" t="s">
        <v>11</v>
      </c>
      <c r="J2263" s="15" t="s">
        <v>12</v>
      </c>
      <c r="K2263" s="1" t="str">
        <f t="shared" si="119"/>
        <v/>
      </c>
      <c r="L2263" s="1" t="e">
        <f ca="1">IF(AND(K2263&lt;&gt; "", COUNTIF(SAP!#REF!,K2263)&gt;0),"Matched", "")</f>
        <v>#REF!</v>
      </c>
      <c r="M2263" s="1" t="str">
        <f t="shared" si="120"/>
        <v/>
      </c>
      <c r="N2263" s="1" t="e">
        <f ca="1">IF(AND(M2263&lt;&gt; "", COUNTIF(SAP!#REF!,M2263)&gt;0),"Matched", "")</f>
        <v>#REF!</v>
      </c>
      <c r="O2263" s="1" t="str">
        <f t="shared" si="121"/>
        <v/>
      </c>
      <c r="P2263" s="1" t="e">
        <f ca="1">IF(AND(O2263&lt;&gt; "", COUNTIF(SAP!#REF!,O2263)&gt;0),"Matched", "")</f>
        <v>#REF!</v>
      </c>
      <c r="Q2263" s="1" t="str">
        <f ca="1">IF(D2263="AC","Logic4"&amp;"_"&amp;TEXT(C2263,"dd.mm.yyyy") &amp;"_"&amp; 1503207.23,"")</f>
        <v>Logic4_15.02.2020_1503207.23</v>
      </c>
      <c r="R2263" s="1" t="e">
        <f ca="1">IF(AND(Q2263&lt;&gt; "", COUNTIF(SAP!#REF!,Q2263)&gt;0),"Matched", "")</f>
        <v>#REF!</v>
      </c>
    </row>
    <row r="2264" spans="1:18">
      <c r="A2264" s="9">
        <v>11563327</v>
      </c>
      <c r="B2264" s="10">
        <v>43876</v>
      </c>
      <c r="C2264" s="10">
        <v>43876</v>
      </c>
      <c r="D2264" s="11" t="s">
        <v>10</v>
      </c>
      <c r="E2264" s="11">
        <v>0</v>
      </c>
      <c r="F2264" s="11">
        <v>0</v>
      </c>
      <c r="G2264" s="11">
        <v>1275.5</v>
      </c>
      <c r="H2264" s="11">
        <v>10981.8</v>
      </c>
      <c r="I2264" s="11" t="s">
        <v>11</v>
      </c>
      <c r="J2264" s="11" t="s">
        <v>12</v>
      </c>
      <c r="K2264" s="1" t="str">
        <f t="shared" si="119"/>
        <v/>
      </c>
      <c r="L2264" s="1" t="e">
        <f ca="1">IF(AND(K2264&lt;&gt; "", COUNTIF(SAP!#REF!,K2264)&gt;0),"Matched", "")</f>
        <v>#REF!</v>
      </c>
      <c r="M2264" s="1" t="str">
        <f t="shared" si="120"/>
        <v/>
      </c>
      <c r="N2264" s="1" t="e">
        <f ca="1">IF(AND(M2264&lt;&gt; "", COUNTIF(SAP!#REF!,M2264)&gt;0),"Matched", "")</f>
        <v>#REF!</v>
      </c>
      <c r="O2264" s="1" t="str">
        <f t="shared" si="121"/>
        <v/>
      </c>
      <c r="P2264" s="1" t="e">
        <f ca="1">IF(AND(O2264&lt;&gt; "", COUNTIF(SAP!#REF!,O2264)&gt;0),"Matched", "")</f>
        <v>#REF!</v>
      </c>
      <c r="Q2264" s="1" t="str">
        <f ca="1">IF(D2264="AC","Logic4"&amp;"_"&amp;TEXT(C2264,"dd.mm.yyyy") &amp;"_"&amp; 1503207.23,"")</f>
        <v>Logic4_15.02.2020_1503207.23</v>
      </c>
      <c r="R2264" s="1" t="e">
        <f ca="1">IF(AND(Q2264&lt;&gt; "", COUNTIF(SAP!#REF!,Q2264)&gt;0),"Matched", "")</f>
        <v>#REF!</v>
      </c>
    </row>
    <row r="2265" spans="1:18">
      <c r="A2265" s="13">
        <v>11563327</v>
      </c>
      <c r="B2265" s="14">
        <v>43876</v>
      </c>
      <c r="C2265" s="14">
        <v>43876</v>
      </c>
      <c r="D2265" s="15" t="s">
        <v>10</v>
      </c>
      <c r="E2265" s="15">
        <v>0</v>
      </c>
      <c r="F2265" s="15">
        <v>0</v>
      </c>
      <c r="G2265" s="15">
        <v>1277</v>
      </c>
      <c r="H2265" s="15">
        <v>12258.8</v>
      </c>
      <c r="I2265" s="15" t="s">
        <v>11</v>
      </c>
      <c r="J2265" s="15" t="s">
        <v>12</v>
      </c>
      <c r="K2265" s="1" t="str">
        <f t="shared" si="119"/>
        <v/>
      </c>
      <c r="L2265" s="1" t="e">
        <f ca="1">IF(AND(K2265&lt;&gt; "", COUNTIF(SAP!#REF!,K2265)&gt;0),"Matched", "")</f>
        <v>#REF!</v>
      </c>
      <c r="M2265" s="1" t="str">
        <f t="shared" si="120"/>
        <v/>
      </c>
      <c r="N2265" s="1" t="e">
        <f ca="1">IF(AND(M2265&lt;&gt; "", COUNTIF(SAP!#REF!,M2265)&gt;0),"Matched", "")</f>
        <v>#REF!</v>
      </c>
      <c r="O2265" s="1" t="str">
        <f t="shared" si="121"/>
        <v/>
      </c>
      <c r="P2265" s="1" t="e">
        <f ca="1">IF(AND(O2265&lt;&gt; "", COUNTIF(SAP!#REF!,O2265)&gt;0),"Matched", "")</f>
        <v>#REF!</v>
      </c>
      <c r="Q2265" s="1" t="str">
        <f ca="1">IF(D2265="AC","Logic4"&amp;"_"&amp;TEXT(C2265,"dd.mm.yyyy") &amp;"_"&amp; 1503207.23,"")</f>
        <v>Logic4_15.02.2020_1503207.23</v>
      </c>
      <c r="R2265" s="1" t="e">
        <f ca="1">IF(AND(Q2265&lt;&gt; "", COUNTIF(SAP!#REF!,Q2265)&gt;0),"Matched", "")</f>
        <v>#REF!</v>
      </c>
    </row>
    <row r="2266" spans="1:18">
      <c r="A2266" s="9">
        <v>11563327</v>
      </c>
      <c r="B2266" s="10">
        <v>43876</v>
      </c>
      <c r="C2266" s="10">
        <v>43876</v>
      </c>
      <c r="D2266" s="11" t="s">
        <v>10</v>
      </c>
      <c r="E2266" s="11">
        <v>0</v>
      </c>
      <c r="F2266" s="11">
        <v>0</v>
      </c>
      <c r="G2266" s="11">
        <v>1280</v>
      </c>
      <c r="H2266" s="11">
        <v>13538.8</v>
      </c>
      <c r="I2266" s="11" t="s">
        <v>11</v>
      </c>
      <c r="J2266" s="11" t="s">
        <v>12</v>
      </c>
      <c r="K2266" s="1" t="str">
        <f t="shared" si="119"/>
        <v/>
      </c>
      <c r="L2266" s="1" t="e">
        <f ca="1">IF(AND(K2266&lt;&gt; "", COUNTIF(SAP!#REF!,K2266)&gt;0),"Matched", "")</f>
        <v>#REF!</v>
      </c>
      <c r="M2266" s="1" t="str">
        <f t="shared" si="120"/>
        <v/>
      </c>
      <c r="N2266" s="1" t="e">
        <f ca="1">IF(AND(M2266&lt;&gt; "", COUNTIF(SAP!#REF!,M2266)&gt;0),"Matched", "")</f>
        <v>#REF!</v>
      </c>
      <c r="O2266" s="1" t="str">
        <f t="shared" si="121"/>
        <v/>
      </c>
      <c r="P2266" s="1" t="e">
        <f ca="1">IF(AND(O2266&lt;&gt; "", COUNTIF(SAP!#REF!,O2266)&gt;0),"Matched", "")</f>
        <v>#REF!</v>
      </c>
      <c r="Q2266" s="1" t="str">
        <f ca="1">IF(D2266="AC","Logic4"&amp;"_"&amp;TEXT(C2266,"dd.mm.yyyy") &amp;"_"&amp; 1503207.23,"")</f>
        <v>Logic4_15.02.2020_1503207.23</v>
      </c>
      <c r="R2266" s="1" t="e">
        <f ca="1">IF(AND(Q2266&lt;&gt; "", COUNTIF(SAP!#REF!,Q2266)&gt;0),"Matched", "")</f>
        <v>#REF!</v>
      </c>
    </row>
    <row r="2267" spans="1:18">
      <c r="A2267" s="13">
        <v>11563327</v>
      </c>
      <c r="B2267" s="14">
        <v>43876</v>
      </c>
      <c r="C2267" s="14">
        <v>43876</v>
      </c>
      <c r="D2267" s="15" t="s">
        <v>10</v>
      </c>
      <c r="E2267" s="15">
        <v>0</v>
      </c>
      <c r="F2267" s="15">
        <v>0</v>
      </c>
      <c r="G2267" s="15">
        <v>1474.73</v>
      </c>
      <c r="H2267" s="15">
        <v>15013.53</v>
      </c>
      <c r="I2267" s="15" t="s">
        <v>11</v>
      </c>
      <c r="J2267" s="15" t="s">
        <v>12</v>
      </c>
      <c r="K2267" s="1" t="str">
        <f t="shared" si="119"/>
        <v/>
      </c>
      <c r="L2267" s="1" t="e">
        <f ca="1">IF(AND(K2267&lt;&gt; "", COUNTIF(SAP!#REF!,K2267)&gt;0),"Matched", "")</f>
        <v>#REF!</v>
      </c>
      <c r="M2267" s="1" t="str">
        <f t="shared" si="120"/>
        <v/>
      </c>
      <c r="N2267" s="1" t="e">
        <f ca="1">IF(AND(M2267&lt;&gt; "", COUNTIF(SAP!#REF!,M2267)&gt;0),"Matched", "")</f>
        <v>#REF!</v>
      </c>
      <c r="O2267" s="1" t="str">
        <f t="shared" si="121"/>
        <v/>
      </c>
      <c r="P2267" s="1" t="e">
        <f ca="1">IF(AND(O2267&lt;&gt; "", COUNTIF(SAP!#REF!,O2267)&gt;0),"Matched", "")</f>
        <v>#REF!</v>
      </c>
      <c r="Q2267" s="1" t="str">
        <f ca="1">IF(D2267="AC","Logic4"&amp;"_"&amp;TEXT(C2267,"dd.mm.yyyy") &amp;"_"&amp; 1503207.23,"")</f>
        <v>Logic4_15.02.2020_1503207.23</v>
      </c>
      <c r="R2267" s="1" t="e">
        <f ca="1">IF(AND(Q2267&lt;&gt; "", COUNTIF(SAP!#REF!,Q2267)&gt;0),"Matched", "")</f>
        <v>#REF!</v>
      </c>
    </row>
    <row r="2268" spans="1:18">
      <c r="A2268" s="9">
        <v>11563327</v>
      </c>
      <c r="B2268" s="10">
        <v>43876</v>
      </c>
      <c r="C2268" s="10">
        <v>43876</v>
      </c>
      <c r="D2268" s="11" t="s">
        <v>10</v>
      </c>
      <c r="E2268" s="11">
        <v>0</v>
      </c>
      <c r="F2268" s="11">
        <v>0</v>
      </c>
      <c r="G2268" s="11">
        <v>1569</v>
      </c>
      <c r="H2268" s="11">
        <v>16582.53</v>
      </c>
      <c r="I2268" s="11" t="s">
        <v>11</v>
      </c>
      <c r="J2268" s="11" t="s">
        <v>12</v>
      </c>
      <c r="K2268" s="1" t="str">
        <f t="shared" si="119"/>
        <v/>
      </c>
      <c r="L2268" s="1" t="e">
        <f ca="1">IF(AND(K2268&lt;&gt; "", COUNTIF(SAP!#REF!,K2268)&gt;0),"Matched", "")</f>
        <v>#REF!</v>
      </c>
      <c r="M2268" s="1" t="str">
        <f t="shared" si="120"/>
        <v/>
      </c>
      <c r="N2268" s="1" t="e">
        <f ca="1">IF(AND(M2268&lt;&gt; "", COUNTIF(SAP!#REF!,M2268)&gt;0),"Matched", "")</f>
        <v>#REF!</v>
      </c>
      <c r="O2268" s="1" t="str">
        <f t="shared" si="121"/>
        <v/>
      </c>
      <c r="P2268" s="1" t="e">
        <f ca="1">IF(AND(O2268&lt;&gt; "", COUNTIF(SAP!#REF!,O2268)&gt;0),"Matched", "")</f>
        <v>#REF!</v>
      </c>
      <c r="Q2268" s="1" t="str">
        <f ca="1">IF(D2268="AC","Logic4"&amp;"_"&amp;TEXT(C2268,"dd.mm.yyyy") &amp;"_"&amp; 1503207.23,"")</f>
        <v>Logic4_15.02.2020_1503207.23</v>
      </c>
      <c r="R2268" s="1" t="e">
        <f ca="1">IF(AND(Q2268&lt;&gt; "", COUNTIF(SAP!#REF!,Q2268)&gt;0),"Matched", "")</f>
        <v>#REF!</v>
      </c>
    </row>
    <row r="2269" spans="1:18">
      <c r="A2269" s="13">
        <v>11563327</v>
      </c>
      <c r="B2269" s="14">
        <v>43876</v>
      </c>
      <c r="C2269" s="14">
        <v>43876</v>
      </c>
      <c r="D2269" s="15" t="s">
        <v>10</v>
      </c>
      <c r="E2269" s="15">
        <v>0</v>
      </c>
      <c r="F2269" s="15">
        <v>0</v>
      </c>
      <c r="G2269" s="15">
        <v>1600</v>
      </c>
      <c r="H2269" s="15">
        <v>18182.53</v>
      </c>
      <c r="I2269" s="15" t="s">
        <v>11</v>
      </c>
      <c r="J2269" s="15" t="s">
        <v>12</v>
      </c>
      <c r="K2269" s="1" t="str">
        <f t="shared" si="119"/>
        <v/>
      </c>
      <c r="L2269" s="1" t="e">
        <f ca="1">IF(AND(K2269&lt;&gt; "", COUNTIF(SAP!#REF!,K2269)&gt;0),"Matched", "")</f>
        <v>#REF!</v>
      </c>
      <c r="M2269" s="1" t="str">
        <f t="shared" si="120"/>
        <v/>
      </c>
      <c r="N2269" s="1" t="e">
        <f ca="1">IF(AND(M2269&lt;&gt; "", COUNTIF(SAP!#REF!,M2269)&gt;0),"Matched", "")</f>
        <v>#REF!</v>
      </c>
      <c r="O2269" s="1" t="str">
        <f t="shared" si="121"/>
        <v/>
      </c>
      <c r="P2269" s="1" t="e">
        <f ca="1">IF(AND(O2269&lt;&gt; "", COUNTIF(SAP!#REF!,O2269)&gt;0),"Matched", "")</f>
        <v>#REF!</v>
      </c>
      <c r="Q2269" s="1" t="str">
        <f ca="1">IF(D2269="AC","Logic4"&amp;"_"&amp;TEXT(C2269,"dd.mm.yyyy") &amp;"_"&amp; 1503207.23,"")</f>
        <v>Logic4_15.02.2020_1503207.23</v>
      </c>
      <c r="R2269" s="1" t="e">
        <f ca="1">IF(AND(Q2269&lt;&gt; "", COUNTIF(SAP!#REF!,Q2269)&gt;0),"Matched", "")</f>
        <v>#REF!</v>
      </c>
    </row>
    <row r="2270" spans="1:18">
      <c r="A2270" s="9">
        <v>11563327</v>
      </c>
      <c r="B2270" s="10">
        <v>43876</v>
      </c>
      <c r="C2270" s="10">
        <v>43876</v>
      </c>
      <c r="D2270" s="11" t="s">
        <v>10</v>
      </c>
      <c r="E2270" s="11">
        <v>0</v>
      </c>
      <c r="F2270" s="11">
        <v>0</v>
      </c>
      <c r="G2270" s="11">
        <v>1650</v>
      </c>
      <c r="H2270" s="11">
        <v>19832.53</v>
      </c>
      <c r="I2270" s="11" t="s">
        <v>11</v>
      </c>
      <c r="J2270" s="11" t="s">
        <v>12</v>
      </c>
      <c r="K2270" s="1" t="str">
        <f t="shared" si="119"/>
        <v/>
      </c>
      <c r="L2270" s="1" t="e">
        <f ca="1">IF(AND(K2270&lt;&gt; "", COUNTIF(SAP!#REF!,K2270)&gt;0),"Matched", "")</f>
        <v>#REF!</v>
      </c>
      <c r="M2270" s="1" t="str">
        <f t="shared" si="120"/>
        <v/>
      </c>
      <c r="N2270" s="1" t="e">
        <f ca="1">IF(AND(M2270&lt;&gt; "", COUNTIF(SAP!#REF!,M2270)&gt;0),"Matched", "")</f>
        <v>#REF!</v>
      </c>
      <c r="O2270" s="1" t="str">
        <f t="shared" si="121"/>
        <v/>
      </c>
      <c r="P2270" s="1" t="e">
        <f ca="1">IF(AND(O2270&lt;&gt; "", COUNTIF(SAP!#REF!,O2270)&gt;0),"Matched", "")</f>
        <v>#REF!</v>
      </c>
      <c r="Q2270" s="1" t="str">
        <f ca="1">IF(D2270="AC","Logic4"&amp;"_"&amp;TEXT(C2270,"dd.mm.yyyy") &amp;"_"&amp; 1503207.23,"")</f>
        <v>Logic4_15.02.2020_1503207.23</v>
      </c>
      <c r="R2270" s="1" t="e">
        <f ca="1">IF(AND(Q2270&lt;&gt; "", COUNTIF(SAP!#REF!,Q2270)&gt;0),"Matched", "")</f>
        <v>#REF!</v>
      </c>
    </row>
    <row r="2271" spans="1:18">
      <c r="A2271" s="13">
        <v>11563327</v>
      </c>
      <c r="B2271" s="14">
        <v>43876</v>
      </c>
      <c r="C2271" s="14">
        <v>43876</v>
      </c>
      <c r="D2271" s="15" t="s">
        <v>10</v>
      </c>
      <c r="E2271" s="15">
        <v>0</v>
      </c>
      <c r="F2271" s="15">
        <v>0</v>
      </c>
      <c r="G2271" s="15">
        <v>1700</v>
      </c>
      <c r="H2271" s="15">
        <v>21532.53</v>
      </c>
      <c r="I2271" s="15" t="s">
        <v>11</v>
      </c>
      <c r="J2271" s="15" t="s">
        <v>12</v>
      </c>
      <c r="K2271" s="1" t="str">
        <f t="shared" si="119"/>
        <v/>
      </c>
      <c r="L2271" s="1" t="e">
        <f ca="1">IF(AND(K2271&lt;&gt; "", COUNTIF(SAP!#REF!,K2271)&gt;0),"Matched", "")</f>
        <v>#REF!</v>
      </c>
      <c r="M2271" s="1" t="str">
        <f t="shared" si="120"/>
        <v/>
      </c>
      <c r="N2271" s="1" t="e">
        <f ca="1">IF(AND(M2271&lt;&gt; "", COUNTIF(SAP!#REF!,M2271)&gt;0),"Matched", "")</f>
        <v>#REF!</v>
      </c>
      <c r="O2271" s="1" t="str">
        <f t="shared" si="121"/>
        <v/>
      </c>
      <c r="P2271" s="1" t="e">
        <f ca="1">IF(AND(O2271&lt;&gt; "", COUNTIF(SAP!#REF!,O2271)&gt;0),"Matched", "")</f>
        <v>#REF!</v>
      </c>
      <c r="Q2271" s="1" t="str">
        <f ca="1">IF(D2271="AC","Logic4"&amp;"_"&amp;TEXT(C2271,"dd.mm.yyyy") &amp;"_"&amp; 1503207.23,"")</f>
        <v>Logic4_15.02.2020_1503207.23</v>
      </c>
      <c r="R2271" s="1" t="e">
        <f ca="1">IF(AND(Q2271&lt;&gt; "", COUNTIF(SAP!#REF!,Q2271)&gt;0),"Matched", "")</f>
        <v>#REF!</v>
      </c>
    </row>
    <row r="2272" spans="1:18">
      <c r="A2272" s="9">
        <v>11563327</v>
      </c>
      <c r="B2272" s="10">
        <v>43876</v>
      </c>
      <c r="C2272" s="10">
        <v>43876</v>
      </c>
      <c r="D2272" s="11" t="s">
        <v>10</v>
      </c>
      <c r="E2272" s="11">
        <v>0</v>
      </c>
      <c r="F2272" s="11">
        <v>0</v>
      </c>
      <c r="G2272" s="11">
        <v>1700</v>
      </c>
      <c r="H2272" s="11">
        <v>23232.53</v>
      </c>
      <c r="I2272" s="11" t="s">
        <v>11</v>
      </c>
      <c r="J2272" s="11" t="s">
        <v>12</v>
      </c>
      <c r="K2272" s="1" t="str">
        <f t="shared" si="119"/>
        <v/>
      </c>
      <c r="L2272" s="1" t="e">
        <f ca="1">IF(AND(K2272&lt;&gt; "", COUNTIF(SAP!#REF!,K2272)&gt;0),"Matched", "")</f>
        <v>#REF!</v>
      </c>
      <c r="M2272" s="1" t="str">
        <f t="shared" si="120"/>
        <v/>
      </c>
      <c r="N2272" s="1" t="e">
        <f ca="1">IF(AND(M2272&lt;&gt; "", COUNTIF(SAP!#REF!,M2272)&gt;0),"Matched", "")</f>
        <v>#REF!</v>
      </c>
      <c r="O2272" s="1" t="str">
        <f t="shared" si="121"/>
        <v/>
      </c>
      <c r="P2272" s="1" t="e">
        <f ca="1">IF(AND(O2272&lt;&gt; "", COUNTIF(SAP!#REF!,O2272)&gt;0),"Matched", "")</f>
        <v>#REF!</v>
      </c>
      <c r="Q2272" s="1" t="str">
        <f ca="1">IF(D2272="AC","Logic4"&amp;"_"&amp;TEXT(C2272,"dd.mm.yyyy") &amp;"_"&amp; 1503207.23,"")</f>
        <v>Logic4_15.02.2020_1503207.23</v>
      </c>
      <c r="R2272" s="1" t="e">
        <f ca="1">IF(AND(Q2272&lt;&gt; "", COUNTIF(SAP!#REF!,Q2272)&gt;0),"Matched", "")</f>
        <v>#REF!</v>
      </c>
    </row>
    <row r="2273" spans="1:18">
      <c r="A2273" s="13">
        <v>11563327</v>
      </c>
      <c r="B2273" s="14">
        <v>43876</v>
      </c>
      <c r="C2273" s="14">
        <v>43876</v>
      </c>
      <c r="D2273" s="15" t="s">
        <v>10</v>
      </c>
      <c r="E2273" s="15">
        <v>0</v>
      </c>
      <c r="F2273" s="15">
        <v>0</v>
      </c>
      <c r="G2273" s="15">
        <v>1720</v>
      </c>
      <c r="H2273" s="15">
        <v>24952.53</v>
      </c>
      <c r="I2273" s="15" t="s">
        <v>11</v>
      </c>
      <c r="J2273" s="15" t="s">
        <v>12</v>
      </c>
      <c r="K2273" s="1" t="str">
        <f t="shared" si="119"/>
        <v/>
      </c>
      <c r="L2273" s="1" t="e">
        <f ca="1">IF(AND(K2273&lt;&gt; "", COUNTIF(SAP!#REF!,K2273)&gt;0),"Matched", "")</f>
        <v>#REF!</v>
      </c>
      <c r="M2273" s="1" t="str">
        <f t="shared" si="120"/>
        <v/>
      </c>
      <c r="N2273" s="1" t="e">
        <f ca="1">IF(AND(M2273&lt;&gt; "", COUNTIF(SAP!#REF!,M2273)&gt;0),"Matched", "")</f>
        <v>#REF!</v>
      </c>
      <c r="O2273" s="1" t="str">
        <f t="shared" si="121"/>
        <v/>
      </c>
      <c r="P2273" s="1" t="e">
        <f ca="1">IF(AND(O2273&lt;&gt; "", COUNTIF(SAP!#REF!,O2273)&gt;0),"Matched", "")</f>
        <v>#REF!</v>
      </c>
      <c r="Q2273" s="1" t="str">
        <f ca="1">IF(D2273="AC","Logic4"&amp;"_"&amp;TEXT(C2273,"dd.mm.yyyy") &amp;"_"&amp; 1503207.23,"")</f>
        <v>Logic4_15.02.2020_1503207.23</v>
      </c>
      <c r="R2273" s="1" t="e">
        <f ca="1">IF(AND(Q2273&lt;&gt; "", COUNTIF(SAP!#REF!,Q2273)&gt;0),"Matched", "")</f>
        <v>#REF!</v>
      </c>
    </row>
    <row r="2274" spans="1:18">
      <c r="A2274" s="9">
        <v>11563327</v>
      </c>
      <c r="B2274" s="10">
        <v>43876</v>
      </c>
      <c r="C2274" s="10">
        <v>43876</v>
      </c>
      <c r="D2274" s="11" t="s">
        <v>10</v>
      </c>
      <c r="E2274" s="11">
        <v>0</v>
      </c>
      <c r="F2274" s="11">
        <v>0</v>
      </c>
      <c r="G2274" s="11">
        <v>1732.7</v>
      </c>
      <c r="H2274" s="11">
        <v>26685.23</v>
      </c>
      <c r="I2274" s="11" t="s">
        <v>11</v>
      </c>
      <c r="J2274" s="11" t="s">
        <v>12</v>
      </c>
      <c r="K2274" s="1" t="str">
        <f t="shared" si="119"/>
        <v/>
      </c>
      <c r="L2274" s="1" t="e">
        <f ca="1">IF(AND(K2274&lt;&gt; "", COUNTIF(SAP!#REF!,K2274)&gt;0),"Matched", "")</f>
        <v>#REF!</v>
      </c>
      <c r="M2274" s="1" t="str">
        <f t="shared" si="120"/>
        <v/>
      </c>
      <c r="N2274" s="1" t="e">
        <f ca="1">IF(AND(M2274&lt;&gt; "", COUNTIF(SAP!#REF!,M2274)&gt;0),"Matched", "")</f>
        <v>#REF!</v>
      </c>
      <c r="O2274" s="1" t="str">
        <f t="shared" si="121"/>
        <v/>
      </c>
      <c r="P2274" s="1" t="e">
        <f ca="1">IF(AND(O2274&lt;&gt; "", COUNTIF(SAP!#REF!,O2274)&gt;0),"Matched", "")</f>
        <v>#REF!</v>
      </c>
      <c r="Q2274" s="1" t="str">
        <f ca="1">IF(D2274="AC","Logic4"&amp;"_"&amp;TEXT(C2274,"dd.mm.yyyy") &amp;"_"&amp; 1503207.23,"")</f>
        <v>Logic4_15.02.2020_1503207.23</v>
      </c>
      <c r="R2274" s="1" t="e">
        <f ca="1">IF(AND(Q2274&lt;&gt; "", COUNTIF(SAP!#REF!,Q2274)&gt;0),"Matched", "")</f>
        <v>#REF!</v>
      </c>
    </row>
    <row r="2275" spans="1:18">
      <c r="A2275" s="13">
        <v>11563327</v>
      </c>
      <c r="B2275" s="14">
        <v>43876</v>
      </c>
      <c r="C2275" s="14">
        <v>43876</v>
      </c>
      <c r="D2275" s="15" t="s">
        <v>10</v>
      </c>
      <c r="E2275" s="15">
        <v>0</v>
      </c>
      <c r="F2275" s="15">
        <v>0</v>
      </c>
      <c r="G2275" s="15">
        <v>1840</v>
      </c>
      <c r="H2275" s="15">
        <v>28525.23</v>
      </c>
      <c r="I2275" s="15" t="s">
        <v>11</v>
      </c>
      <c r="J2275" s="15" t="s">
        <v>12</v>
      </c>
      <c r="K2275" s="1" t="str">
        <f t="shared" si="119"/>
        <v/>
      </c>
      <c r="L2275" s="1" t="e">
        <f ca="1">IF(AND(K2275&lt;&gt; "", COUNTIF(SAP!#REF!,K2275)&gt;0),"Matched", "")</f>
        <v>#REF!</v>
      </c>
      <c r="M2275" s="1" t="str">
        <f t="shared" si="120"/>
        <v/>
      </c>
      <c r="N2275" s="1" t="e">
        <f ca="1">IF(AND(M2275&lt;&gt; "", COUNTIF(SAP!#REF!,M2275)&gt;0),"Matched", "")</f>
        <v>#REF!</v>
      </c>
      <c r="O2275" s="1" t="str">
        <f t="shared" si="121"/>
        <v/>
      </c>
      <c r="P2275" s="1" t="e">
        <f ca="1">IF(AND(O2275&lt;&gt; "", COUNTIF(SAP!#REF!,O2275)&gt;0),"Matched", "")</f>
        <v>#REF!</v>
      </c>
      <c r="Q2275" s="1" t="str">
        <f ca="1">IF(D2275="AC","Logic4"&amp;"_"&amp;TEXT(C2275,"dd.mm.yyyy") &amp;"_"&amp; 1503207.23,"")</f>
        <v>Logic4_15.02.2020_1503207.23</v>
      </c>
      <c r="R2275" s="1" t="e">
        <f ca="1">IF(AND(Q2275&lt;&gt; "", COUNTIF(SAP!#REF!,Q2275)&gt;0),"Matched", "")</f>
        <v>#REF!</v>
      </c>
    </row>
    <row r="2276" spans="1:18">
      <c r="A2276" s="9">
        <v>11563327</v>
      </c>
      <c r="B2276" s="10">
        <v>43876</v>
      </c>
      <c r="C2276" s="10">
        <v>43876</v>
      </c>
      <c r="D2276" s="11" t="s">
        <v>10</v>
      </c>
      <c r="E2276" s="11">
        <v>0</v>
      </c>
      <c r="F2276" s="11">
        <v>0</v>
      </c>
      <c r="G2276" s="11">
        <v>1930</v>
      </c>
      <c r="H2276" s="11">
        <v>30455.23</v>
      </c>
      <c r="I2276" s="11" t="s">
        <v>11</v>
      </c>
      <c r="J2276" s="11" t="s">
        <v>12</v>
      </c>
      <c r="K2276" s="1" t="str">
        <f t="shared" si="119"/>
        <v/>
      </c>
      <c r="L2276" s="1" t="e">
        <f ca="1">IF(AND(K2276&lt;&gt; "", COUNTIF(SAP!#REF!,K2276)&gt;0),"Matched", "")</f>
        <v>#REF!</v>
      </c>
      <c r="M2276" s="1" t="str">
        <f t="shared" si="120"/>
        <v/>
      </c>
      <c r="N2276" s="1" t="e">
        <f ca="1">IF(AND(M2276&lt;&gt; "", COUNTIF(SAP!#REF!,M2276)&gt;0),"Matched", "")</f>
        <v>#REF!</v>
      </c>
      <c r="O2276" s="1" t="str">
        <f t="shared" si="121"/>
        <v/>
      </c>
      <c r="P2276" s="1" t="e">
        <f ca="1">IF(AND(O2276&lt;&gt; "", COUNTIF(SAP!#REF!,O2276)&gt;0),"Matched", "")</f>
        <v>#REF!</v>
      </c>
      <c r="Q2276" s="1" t="str">
        <f ca="1">IF(D2276="AC","Logic4"&amp;"_"&amp;TEXT(C2276,"dd.mm.yyyy") &amp;"_"&amp; 1503207.23,"")</f>
        <v>Logic4_15.02.2020_1503207.23</v>
      </c>
      <c r="R2276" s="1" t="e">
        <f ca="1">IF(AND(Q2276&lt;&gt; "", COUNTIF(SAP!#REF!,Q2276)&gt;0),"Matched", "")</f>
        <v>#REF!</v>
      </c>
    </row>
    <row r="2277" spans="1:18">
      <c r="A2277" s="13">
        <v>11563327</v>
      </c>
      <c r="B2277" s="14">
        <v>43876</v>
      </c>
      <c r="C2277" s="14">
        <v>43876</v>
      </c>
      <c r="D2277" s="15" t="s">
        <v>10</v>
      </c>
      <c r="E2277" s="15">
        <v>0</v>
      </c>
      <c r="F2277" s="15">
        <v>0</v>
      </c>
      <c r="G2277" s="15">
        <v>1970</v>
      </c>
      <c r="H2277" s="15">
        <v>32425.23</v>
      </c>
      <c r="I2277" s="15" t="s">
        <v>11</v>
      </c>
      <c r="J2277" s="15" t="s">
        <v>12</v>
      </c>
      <c r="K2277" s="1" t="str">
        <f t="shared" si="119"/>
        <v/>
      </c>
      <c r="L2277" s="1" t="e">
        <f ca="1">IF(AND(K2277&lt;&gt; "", COUNTIF(SAP!#REF!,K2277)&gt;0),"Matched", "")</f>
        <v>#REF!</v>
      </c>
      <c r="M2277" s="1" t="str">
        <f t="shared" si="120"/>
        <v/>
      </c>
      <c r="N2277" s="1" t="e">
        <f ca="1">IF(AND(M2277&lt;&gt; "", COUNTIF(SAP!#REF!,M2277)&gt;0),"Matched", "")</f>
        <v>#REF!</v>
      </c>
      <c r="O2277" s="1" t="str">
        <f t="shared" si="121"/>
        <v/>
      </c>
      <c r="P2277" s="1" t="e">
        <f ca="1">IF(AND(O2277&lt;&gt; "", COUNTIF(SAP!#REF!,O2277)&gt;0),"Matched", "")</f>
        <v>#REF!</v>
      </c>
      <c r="Q2277" s="1" t="str">
        <f ca="1">IF(D2277="AC","Logic4"&amp;"_"&amp;TEXT(C2277,"dd.mm.yyyy") &amp;"_"&amp; 1503207.23,"")</f>
        <v>Logic4_15.02.2020_1503207.23</v>
      </c>
      <c r="R2277" s="1" t="e">
        <f ca="1">IF(AND(Q2277&lt;&gt; "", COUNTIF(SAP!#REF!,Q2277)&gt;0),"Matched", "")</f>
        <v>#REF!</v>
      </c>
    </row>
    <row r="2278" spans="1:18">
      <c r="A2278" s="9">
        <v>11563327</v>
      </c>
      <c r="B2278" s="10">
        <v>43876</v>
      </c>
      <c r="C2278" s="10">
        <v>43876</v>
      </c>
      <c r="D2278" s="11" t="s">
        <v>10</v>
      </c>
      <c r="E2278" s="11">
        <v>0</v>
      </c>
      <c r="F2278" s="11">
        <v>0</v>
      </c>
      <c r="G2278" s="11">
        <v>2050</v>
      </c>
      <c r="H2278" s="11">
        <v>34475.230000000003</v>
      </c>
      <c r="I2278" s="11" t="s">
        <v>11</v>
      </c>
      <c r="J2278" s="11" t="s">
        <v>12</v>
      </c>
      <c r="K2278" s="1" t="str">
        <f t="shared" si="119"/>
        <v/>
      </c>
      <c r="L2278" s="1" t="e">
        <f ca="1">IF(AND(K2278&lt;&gt; "", COUNTIF(SAP!#REF!,K2278)&gt;0),"Matched", "")</f>
        <v>#REF!</v>
      </c>
      <c r="M2278" s="1" t="str">
        <f t="shared" si="120"/>
        <v/>
      </c>
      <c r="N2278" s="1" t="e">
        <f ca="1">IF(AND(M2278&lt;&gt; "", COUNTIF(SAP!#REF!,M2278)&gt;0),"Matched", "")</f>
        <v>#REF!</v>
      </c>
      <c r="O2278" s="1" t="str">
        <f t="shared" si="121"/>
        <v/>
      </c>
      <c r="P2278" s="1" t="e">
        <f ca="1">IF(AND(O2278&lt;&gt; "", COUNTIF(SAP!#REF!,O2278)&gt;0),"Matched", "")</f>
        <v>#REF!</v>
      </c>
      <c r="Q2278" s="1" t="str">
        <f ca="1">IF(D2278="AC","Logic4"&amp;"_"&amp;TEXT(C2278,"dd.mm.yyyy") &amp;"_"&amp; 1503207.23,"")</f>
        <v>Logic4_15.02.2020_1503207.23</v>
      </c>
      <c r="R2278" s="1" t="e">
        <f ca="1">IF(AND(Q2278&lt;&gt; "", COUNTIF(SAP!#REF!,Q2278)&gt;0),"Matched", "")</f>
        <v>#REF!</v>
      </c>
    </row>
    <row r="2279" spans="1:18">
      <c r="A2279" s="13">
        <v>11563327</v>
      </c>
      <c r="B2279" s="14">
        <v>43876</v>
      </c>
      <c r="C2279" s="14">
        <v>43876</v>
      </c>
      <c r="D2279" s="15" t="s">
        <v>10</v>
      </c>
      <c r="E2279" s="15">
        <v>0</v>
      </c>
      <c r="F2279" s="15">
        <v>0</v>
      </c>
      <c r="G2279" s="15">
        <v>2080</v>
      </c>
      <c r="H2279" s="15">
        <v>36555.230000000003</v>
      </c>
      <c r="I2279" s="15" t="s">
        <v>11</v>
      </c>
      <c r="J2279" s="15" t="s">
        <v>12</v>
      </c>
      <c r="K2279" s="1" t="str">
        <f t="shared" si="119"/>
        <v/>
      </c>
      <c r="L2279" s="1" t="e">
        <f ca="1">IF(AND(K2279&lt;&gt; "", COUNTIF(SAP!#REF!,K2279)&gt;0),"Matched", "")</f>
        <v>#REF!</v>
      </c>
      <c r="M2279" s="1" t="str">
        <f t="shared" si="120"/>
        <v/>
      </c>
      <c r="N2279" s="1" t="e">
        <f ca="1">IF(AND(M2279&lt;&gt; "", COUNTIF(SAP!#REF!,M2279)&gt;0),"Matched", "")</f>
        <v>#REF!</v>
      </c>
      <c r="O2279" s="1" t="str">
        <f t="shared" si="121"/>
        <v/>
      </c>
      <c r="P2279" s="1" t="e">
        <f ca="1">IF(AND(O2279&lt;&gt; "", COUNTIF(SAP!#REF!,O2279)&gt;0),"Matched", "")</f>
        <v>#REF!</v>
      </c>
      <c r="Q2279" s="1" t="str">
        <f ca="1">IF(D2279="AC","Logic4"&amp;"_"&amp;TEXT(C2279,"dd.mm.yyyy") &amp;"_"&amp; 1503207.23,"")</f>
        <v>Logic4_15.02.2020_1503207.23</v>
      </c>
      <c r="R2279" s="1" t="e">
        <f ca="1">IF(AND(Q2279&lt;&gt; "", COUNTIF(SAP!#REF!,Q2279)&gt;0),"Matched", "")</f>
        <v>#REF!</v>
      </c>
    </row>
    <row r="2280" spans="1:18">
      <c r="A2280" s="9">
        <v>11563327</v>
      </c>
      <c r="B2280" s="10">
        <v>43876</v>
      </c>
      <c r="C2280" s="10">
        <v>43876</v>
      </c>
      <c r="D2280" s="11" t="s">
        <v>10</v>
      </c>
      <c r="E2280" s="11">
        <v>0</v>
      </c>
      <c r="F2280" s="11">
        <v>0</v>
      </c>
      <c r="G2280" s="11">
        <v>2230</v>
      </c>
      <c r="H2280" s="11">
        <v>38785.230000000003</v>
      </c>
      <c r="I2280" s="11" t="s">
        <v>11</v>
      </c>
      <c r="J2280" s="11" t="s">
        <v>12</v>
      </c>
      <c r="K2280" s="1" t="str">
        <f t="shared" si="119"/>
        <v/>
      </c>
      <c r="L2280" s="1" t="e">
        <f ca="1">IF(AND(K2280&lt;&gt; "", COUNTIF(SAP!#REF!,K2280)&gt;0),"Matched", "")</f>
        <v>#REF!</v>
      </c>
      <c r="M2280" s="1" t="str">
        <f t="shared" si="120"/>
        <v/>
      </c>
      <c r="N2280" s="1" t="e">
        <f ca="1">IF(AND(M2280&lt;&gt; "", COUNTIF(SAP!#REF!,M2280)&gt;0),"Matched", "")</f>
        <v>#REF!</v>
      </c>
      <c r="O2280" s="1" t="str">
        <f t="shared" si="121"/>
        <v/>
      </c>
      <c r="P2280" s="1" t="e">
        <f ca="1">IF(AND(O2280&lt;&gt; "", COUNTIF(SAP!#REF!,O2280)&gt;0),"Matched", "")</f>
        <v>#REF!</v>
      </c>
      <c r="Q2280" s="1" t="str">
        <f ca="1">IF(D2280="AC","Logic4"&amp;"_"&amp;TEXT(C2280,"dd.mm.yyyy") &amp;"_"&amp; 1503207.23,"")</f>
        <v>Logic4_15.02.2020_1503207.23</v>
      </c>
      <c r="R2280" s="1" t="e">
        <f ca="1">IF(AND(Q2280&lt;&gt; "", COUNTIF(SAP!#REF!,Q2280)&gt;0),"Matched", "")</f>
        <v>#REF!</v>
      </c>
    </row>
    <row r="2281" spans="1:18">
      <c r="A2281" s="13">
        <v>11563327</v>
      </c>
      <c r="B2281" s="14">
        <v>43876</v>
      </c>
      <c r="C2281" s="14">
        <v>43876</v>
      </c>
      <c r="D2281" s="15" t="s">
        <v>10</v>
      </c>
      <c r="E2281" s="15">
        <v>0</v>
      </c>
      <c r="F2281" s="15">
        <v>0</v>
      </c>
      <c r="G2281" s="15">
        <v>2260</v>
      </c>
      <c r="H2281" s="15">
        <v>41045.230000000003</v>
      </c>
      <c r="I2281" s="15" t="s">
        <v>11</v>
      </c>
      <c r="J2281" s="15" t="s">
        <v>12</v>
      </c>
      <c r="K2281" s="1" t="str">
        <f t="shared" si="119"/>
        <v/>
      </c>
      <c r="L2281" s="1" t="e">
        <f ca="1">IF(AND(K2281&lt;&gt; "", COUNTIF(SAP!#REF!,K2281)&gt;0),"Matched", "")</f>
        <v>#REF!</v>
      </c>
      <c r="M2281" s="1" t="str">
        <f t="shared" si="120"/>
        <v/>
      </c>
      <c r="N2281" s="1" t="e">
        <f ca="1">IF(AND(M2281&lt;&gt; "", COUNTIF(SAP!#REF!,M2281)&gt;0),"Matched", "")</f>
        <v>#REF!</v>
      </c>
      <c r="O2281" s="1" t="str">
        <f t="shared" si="121"/>
        <v/>
      </c>
      <c r="P2281" s="1" t="e">
        <f ca="1">IF(AND(O2281&lt;&gt; "", COUNTIF(SAP!#REF!,O2281)&gt;0),"Matched", "")</f>
        <v>#REF!</v>
      </c>
      <c r="Q2281" s="1" t="str">
        <f ca="1">IF(D2281="AC","Logic4"&amp;"_"&amp;TEXT(C2281,"dd.mm.yyyy") &amp;"_"&amp; 1503207.23,"")</f>
        <v>Logic4_15.02.2020_1503207.23</v>
      </c>
      <c r="R2281" s="1" t="e">
        <f ca="1">IF(AND(Q2281&lt;&gt; "", COUNTIF(SAP!#REF!,Q2281)&gt;0),"Matched", "")</f>
        <v>#REF!</v>
      </c>
    </row>
    <row r="2282" spans="1:18">
      <c r="A2282" s="9">
        <v>11563327</v>
      </c>
      <c r="B2282" s="10">
        <v>43876</v>
      </c>
      <c r="C2282" s="10">
        <v>43876</v>
      </c>
      <c r="D2282" s="11" t="s">
        <v>10</v>
      </c>
      <c r="E2282" s="11">
        <v>0</v>
      </c>
      <c r="F2282" s="11">
        <v>0</v>
      </c>
      <c r="G2282" s="11">
        <v>2316.5</v>
      </c>
      <c r="H2282" s="11">
        <v>43361.73</v>
      </c>
      <c r="I2282" s="11" t="s">
        <v>11</v>
      </c>
      <c r="J2282" s="11" t="s">
        <v>12</v>
      </c>
      <c r="K2282" s="1" t="str">
        <f t="shared" si="119"/>
        <v/>
      </c>
      <c r="L2282" s="1" t="e">
        <f ca="1">IF(AND(K2282&lt;&gt; "", COUNTIF(SAP!#REF!,K2282)&gt;0),"Matched", "")</f>
        <v>#REF!</v>
      </c>
      <c r="M2282" s="1" t="str">
        <f t="shared" si="120"/>
        <v/>
      </c>
      <c r="N2282" s="1" t="e">
        <f ca="1">IF(AND(M2282&lt;&gt; "", COUNTIF(SAP!#REF!,M2282)&gt;0),"Matched", "")</f>
        <v>#REF!</v>
      </c>
      <c r="O2282" s="1" t="str">
        <f t="shared" si="121"/>
        <v/>
      </c>
      <c r="P2282" s="1" t="e">
        <f ca="1">IF(AND(O2282&lt;&gt; "", COUNTIF(SAP!#REF!,O2282)&gt;0),"Matched", "")</f>
        <v>#REF!</v>
      </c>
      <c r="Q2282" s="1" t="str">
        <f ca="1">IF(D2282="AC","Logic4"&amp;"_"&amp;TEXT(C2282,"dd.mm.yyyy") &amp;"_"&amp; 1503207.23,"")</f>
        <v>Logic4_15.02.2020_1503207.23</v>
      </c>
      <c r="R2282" s="1" t="e">
        <f ca="1">IF(AND(Q2282&lt;&gt; "", COUNTIF(SAP!#REF!,Q2282)&gt;0),"Matched", "")</f>
        <v>#REF!</v>
      </c>
    </row>
    <row r="2283" spans="1:18">
      <c r="A2283" s="13">
        <v>11563327</v>
      </c>
      <c r="B2283" s="14">
        <v>43876</v>
      </c>
      <c r="C2283" s="14">
        <v>43876</v>
      </c>
      <c r="D2283" s="15" t="s">
        <v>10</v>
      </c>
      <c r="E2283" s="15">
        <v>0</v>
      </c>
      <c r="F2283" s="15">
        <v>0</v>
      </c>
      <c r="G2283" s="15">
        <v>2540</v>
      </c>
      <c r="H2283" s="15">
        <v>45901.73</v>
      </c>
      <c r="I2283" s="15" t="s">
        <v>11</v>
      </c>
      <c r="J2283" s="15" t="s">
        <v>12</v>
      </c>
      <c r="K2283" s="1" t="str">
        <f t="shared" si="119"/>
        <v/>
      </c>
      <c r="L2283" s="1" t="e">
        <f ca="1">IF(AND(K2283&lt;&gt; "", COUNTIF(SAP!#REF!,K2283)&gt;0),"Matched", "")</f>
        <v>#REF!</v>
      </c>
      <c r="M2283" s="1" t="str">
        <f t="shared" si="120"/>
        <v/>
      </c>
      <c r="N2283" s="1" t="e">
        <f ca="1">IF(AND(M2283&lt;&gt; "", COUNTIF(SAP!#REF!,M2283)&gt;0),"Matched", "")</f>
        <v>#REF!</v>
      </c>
      <c r="O2283" s="1" t="str">
        <f t="shared" si="121"/>
        <v/>
      </c>
      <c r="P2283" s="1" t="e">
        <f ca="1">IF(AND(O2283&lt;&gt; "", COUNTIF(SAP!#REF!,O2283)&gt;0),"Matched", "")</f>
        <v>#REF!</v>
      </c>
      <c r="Q2283" s="1" t="str">
        <f ca="1">IF(D2283="AC","Logic4"&amp;"_"&amp;TEXT(C2283,"dd.mm.yyyy") &amp;"_"&amp; 1503207.23,"")</f>
        <v>Logic4_15.02.2020_1503207.23</v>
      </c>
      <c r="R2283" s="1" t="e">
        <f ca="1">IF(AND(Q2283&lt;&gt; "", COUNTIF(SAP!#REF!,Q2283)&gt;0),"Matched", "")</f>
        <v>#REF!</v>
      </c>
    </row>
    <row r="2284" spans="1:18">
      <c r="A2284" s="9">
        <v>11563327</v>
      </c>
      <c r="B2284" s="10">
        <v>43876</v>
      </c>
      <c r="C2284" s="10">
        <v>43876</v>
      </c>
      <c r="D2284" s="11" t="s">
        <v>10</v>
      </c>
      <c r="E2284" s="11">
        <v>0</v>
      </c>
      <c r="F2284" s="11">
        <v>0</v>
      </c>
      <c r="G2284" s="11">
        <v>2600</v>
      </c>
      <c r="H2284" s="11">
        <v>48501.73</v>
      </c>
      <c r="I2284" s="11" t="s">
        <v>11</v>
      </c>
      <c r="J2284" s="11" t="s">
        <v>12</v>
      </c>
      <c r="K2284" s="1" t="str">
        <f t="shared" si="119"/>
        <v/>
      </c>
      <c r="L2284" s="1" t="e">
        <f ca="1">IF(AND(K2284&lt;&gt; "", COUNTIF(SAP!#REF!,K2284)&gt;0),"Matched", "")</f>
        <v>#REF!</v>
      </c>
      <c r="M2284" s="1" t="str">
        <f t="shared" si="120"/>
        <v/>
      </c>
      <c r="N2284" s="1" t="e">
        <f ca="1">IF(AND(M2284&lt;&gt; "", COUNTIF(SAP!#REF!,M2284)&gt;0),"Matched", "")</f>
        <v>#REF!</v>
      </c>
      <c r="O2284" s="1" t="str">
        <f t="shared" si="121"/>
        <v/>
      </c>
      <c r="P2284" s="1" t="e">
        <f ca="1">IF(AND(O2284&lt;&gt; "", COUNTIF(SAP!#REF!,O2284)&gt;0),"Matched", "")</f>
        <v>#REF!</v>
      </c>
      <c r="Q2284" s="1" t="str">
        <f ca="1">IF(D2284="AC","Logic4"&amp;"_"&amp;TEXT(C2284,"dd.mm.yyyy") &amp;"_"&amp; 1503207.23,"")</f>
        <v>Logic4_15.02.2020_1503207.23</v>
      </c>
      <c r="R2284" s="1" t="e">
        <f ca="1">IF(AND(Q2284&lt;&gt; "", COUNTIF(SAP!#REF!,Q2284)&gt;0),"Matched", "")</f>
        <v>#REF!</v>
      </c>
    </row>
    <row r="2285" spans="1:18">
      <c r="A2285" s="13">
        <v>11563327</v>
      </c>
      <c r="B2285" s="14">
        <v>43876</v>
      </c>
      <c r="C2285" s="14">
        <v>43876</v>
      </c>
      <c r="D2285" s="15" t="s">
        <v>10</v>
      </c>
      <c r="E2285" s="15">
        <v>0</v>
      </c>
      <c r="F2285" s="15">
        <v>0</v>
      </c>
      <c r="G2285" s="15">
        <v>2631.28</v>
      </c>
      <c r="H2285" s="15">
        <v>51133.01</v>
      </c>
      <c r="I2285" s="15" t="s">
        <v>11</v>
      </c>
      <c r="J2285" s="15" t="s">
        <v>12</v>
      </c>
      <c r="K2285" s="1" t="str">
        <f t="shared" si="119"/>
        <v/>
      </c>
      <c r="L2285" s="1" t="e">
        <f ca="1">IF(AND(K2285&lt;&gt; "", COUNTIF(SAP!#REF!,K2285)&gt;0),"Matched", "")</f>
        <v>#REF!</v>
      </c>
      <c r="M2285" s="1" t="str">
        <f t="shared" si="120"/>
        <v/>
      </c>
      <c r="N2285" s="1" t="e">
        <f ca="1">IF(AND(M2285&lt;&gt; "", COUNTIF(SAP!#REF!,M2285)&gt;0),"Matched", "")</f>
        <v>#REF!</v>
      </c>
      <c r="O2285" s="1" t="str">
        <f t="shared" si="121"/>
        <v/>
      </c>
      <c r="P2285" s="1" t="e">
        <f ca="1">IF(AND(O2285&lt;&gt; "", COUNTIF(SAP!#REF!,O2285)&gt;0),"Matched", "")</f>
        <v>#REF!</v>
      </c>
      <c r="Q2285" s="1" t="str">
        <f ca="1">IF(D2285="AC","Logic4"&amp;"_"&amp;TEXT(C2285,"dd.mm.yyyy") &amp;"_"&amp; 1503207.23,"")</f>
        <v>Logic4_15.02.2020_1503207.23</v>
      </c>
      <c r="R2285" s="1" t="e">
        <f ca="1">IF(AND(Q2285&lt;&gt; "", COUNTIF(SAP!#REF!,Q2285)&gt;0),"Matched", "")</f>
        <v>#REF!</v>
      </c>
    </row>
    <row r="2286" spans="1:18">
      <c r="A2286" s="9">
        <v>11563327</v>
      </c>
      <c r="B2286" s="10">
        <v>43876</v>
      </c>
      <c r="C2286" s="10">
        <v>43876</v>
      </c>
      <c r="D2286" s="11" t="s">
        <v>10</v>
      </c>
      <c r="E2286" s="11">
        <v>0</v>
      </c>
      <c r="F2286" s="11">
        <v>0</v>
      </c>
      <c r="G2286" s="11">
        <v>2730</v>
      </c>
      <c r="H2286" s="11">
        <v>53863.01</v>
      </c>
      <c r="I2286" s="11" t="s">
        <v>11</v>
      </c>
      <c r="J2286" s="11" t="s">
        <v>12</v>
      </c>
      <c r="K2286" s="1" t="str">
        <f t="shared" si="119"/>
        <v/>
      </c>
      <c r="L2286" s="1" t="e">
        <f ca="1">IF(AND(K2286&lt;&gt; "", COUNTIF(SAP!#REF!,K2286)&gt;0),"Matched", "")</f>
        <v>#REF!</v>
      </c>
      <c r="M2286" s="1" t="str">
        <f t="shared" si="120"/>
        <v/>
      </c>
      <c r="N2286" s="1" t="e">
        <f ca="1">IF(AND(M2286&lt;&gt; "", COUNTIF(SAP!#REF!,M2286)&gt;0),"Matched", "")</f>
        <v>#REF!</v>
      </c>
      <c r="O2286" s="1" t="str">
        <f t="shared" si="121"/>
        <v/>
      </c>
      <c r="P2286" s="1" t="e">
        <f ca="1">IF(AND(O2286&lt;&gt; "", COUNTIF(SAP!#REF!,O2286)&gt;0),"Matched", "")</f>
        <v>#REF!</v>
      </c>
      <c r="Q2286" s="1" t="str">
        <f ca="1">IF(D2286="AC","Logic4"&amp;"_"&amp;TEXT(C2286,"dd.mm.yyyy") &amp;"_"&amp; 1503207.23,"")</f>
        <v>Logic4_15.02.2020_1503207.23</v>
      </c>
      <c r="R2286" s="1" t="e">
        <f ca="1">IF(AND(Q2286&lt;&gt; "", COUNTIF(SAP!#REF!,Q2286)&gt;0),"Matched", "")</f>
        <v>#REF!</v>
      </c>
    </row>
    <row r="2287" spans="1:18">
      <c r="A2287" s="13">
        <v>11563327</v>
      </c>
      <c r="B2287" s="14">
        <v>43876</v>
      </c>
      <c r="C2287" s="14">
        <v>43876</v>
      </c>
      <c r="D2287" s="15" t="s">
        <v>10</v>
      </c>
      <c r="E2287" s="15">
        <v>0</v>
      </c>
      <c r="F2287" s="15">
        <v>0</v>
      </c>
      <c r="G2287" s="15">
        <v>2965</v>
      </c>
      <c r="H2287" s="15">
        <v>56828.01</v>
      </c>
      <c r="I2287" s="15" t="s">
        <v>11</v>
      </c>
      <c r="J2287" s="15" t="s">
        <v>12</v>
      </c>
      <c r="K2287" s="1" t="str">
        <f t="shared" si="119"/>
        <v/>
      </c>
      <c r="L2287" s="1" t="e">
        <f ca="1">IF(AND(K2287&lt;&gt; "", COUNTIF(SAP!#REF!,K2287)&gt;0),"Matched", "")</f>
        <v>#REF!</v>
      </c>
      <c r="M2287" s="1" t="str">
        <f t="shared" si="120"/>
        <v/>
      </c>
      <c r="N2287" s="1" t="e">
        <f ca="1">IF(AND(M2287&lt;&gt; "", COUNTIF(SAP!#REF!,M2287)&gt;0),"Matched", "")</f>
        <v>#REF!</v>
      </c>
      <c r="O2287" s="1" t="str">
        <f t="shared" si="121"/>
        <v/>
      </c>
      <c r="P2287" s="1" t="e">
        <f ca="1">IF(AND(O2287&lt;&gt; "", COUNTIF(SAP!#REF!,O2287)&gt;0),"Matched", "")</f>
        <v>#REF!</v>
      </c>
      <c r="Q2287" s="1" t="str">
        <f ca="1">IF(D2287="AC","Logic4"&amp;"_"&amp;TEXT(C2287,"dd.mm.yyyy") &amp;"_"&amp; 1503207.23,"")</f>
        <v>Logic4_15.02.2020_1503207.23</v>
      </c>
      <c r="R2287" s="1" t="e">
        <f ca="1">IF(AND(Q2287&lt;&gt; "", COUNTIF(SAP!#REF!,Q2287)&gt;0),"Matched", "")</f>
        <v>#REF!</v>
      </c>
    </row>
    <row r="2288" spans="1:18">
      <c r="A2288" s="9">
        <v>11563327</v>
      </c>
      <c r="B2288" s="10">
        <v>43876</v>
      </c>
      <c r="C2288" s="10">
        <v>43876</v>
      </c>
      <c r="D2288" s="11" t="s">
        <v>10</v>
      </c>
      <c r="E2288" s="11">
        <v>0</v>
      </c>
      <c r="F2288" s="11">
        <v>0</v>
      </c>
      <c r="G2288" s="11">
        <v>2980</v>
      </c>
      <c r="H2288" s="11">
        <v>59808.01</v>
      </c>
      <c r="I2288" s="11" t="s">
        <v>11</v>
      </c>
      <c r="J2288" s="11" t="s">
        <v>12</v>
      </c>
      <c r="K2288" s="1" t="str">
        <f t="shared" si="119"/>
        <v/>
      </c>
      <c r="L2288" s="1" t="e">
        <f ca="1">IF(AND(K2288&lt;&gt; "", COUNTIF(SAP!#REF!,K2288)&gt;0),"Matched", "")</f>
        <v>#REF!</v>
      </c>
      <c r="M2288" s="1" t="str">
        <f t="shared" si="120"/>
        <v/>
      </c>
      <c r="N2288" s="1" t="e">
        <f ca="1">IF(AND(M2288&lt;&gt; "", COUNTIF(SAP!#REF!,M2288)&gt;0),"Matched", "")</f>
        <v>#REF!</v>
      </c>
      <c r="O2288" s="1" t="str">
        <f t="shared" si="121"/>
        <v/>
      </c>
      <c r="P2288" s="1" t="e">
        <f ca="1">IF(AND(O2288&lt;&gt; "", COUNTIF(SAP!#REF!,O2288)&gt;0),"Matched", "")</f>
        <v>#REF!</v>
      </c>
      <c r="Q2288" s="1" t="str">
        <f ca="1">IF(D2288="AC","Logic4"&amp;"_"&amp;TEXT(C2288,"dd.mm.yyyy") &amp;"_"&amp; 1503207.23,"")</f>
        <v>Logic4_15.02.2020_1503207.23</v>
      </c>
      <c r="R2288" s="1" t="e">
        <f ca="1">IF(AND(Q2288&lt;&gt; "", COUNTIF(SAP!#REF!,Q2288)&gt;0),"Matched", "")</f>
        <v>#REF!</v>
      </c>
    </row>
    <row r="2289" spans="1:18">
      <c r="A2289" s="13">
        <v>11563327</v>
      </c>
      <c r="B2289" s="14">
        <v>43876</v>
      </c>
      <c r="C2289" s="14">
        <v>43876</v>
      </c>
      <c r="D2289" s="15" t="s">
        <v>10</v>
      </c>
      <c r="E2289" s="15">
        <v>0</v>
      </c>
      <c r="F2289" s="15">
        <v>0</v>
      </c>
      <c r="G2289" s="15">
        <v>3030</v>
      </c>
      <c r="H2289" s="15">
        <v>62838.01</v>
      </c>
      <c r="I2289" s="15" t="s">
        <v>11</v>
      </c>
      <c r="J2289" s="15" t="s">
        <v>12</v>
      </c>
      <c r="K2289" s="1" t="str">
        <f t="shared" si="119"/>
        <v/>
      </c>
      <c r="L2289" s="1" t="e">
        <f ca="1">IF(AND(K2289&lt;&gt; "", COUNTIF(SAP!#REF!,K2289)&gt;0),"Matched", "")</f>
        <v>#REF!</v>
      </c>
      <c r="M2289" s="1" t="str">
        <f t="shared" si="120"/>
        <v/>
      </c>
      <c r="N2289" s="1" t="e">
        <f ca="1">IF(AND(M2289&lt;&gt; "", COUNTIF(SAP!#REF!,M2289)&gt;0),"Matched", "")</f>
        <v>#REF!</v>
      </c>
      <c r="O2289" s="1" t="str">
        <f t="shared" si="121"/>
        <v/>
      </c>
      <c r="P2289" s="1" t="e">
        <f ca="1">IF(AND(O2289&lt;&gt; "", COUNTIF(SAP!#REF!,O2289)&gt;0),"Matched", "")</f>
        <v>#REF!</v>
      </c>
      <c r="Q2289" s="1" t="str">
        <f ca="1">IF(D2289="AC","Logic4"&amp;"_"&amp;TEXT(C2289,"dd.mm.yyyy") &amp;"_"&amp; 1503207.23,"")</f>
        <v>Logic4_15.02.2020_1503207.23</v>
      </c>
      <c r="R2289" s="1" t="e">
        <f ca="1">IF(AND(Q2289&lt;&gt; "", COUNTIF(SAP!#REF!,Q2289)&gt;0),"Matched", "")</f>
        <v>#REF!</v>
      </c>
    </row>
    <row r="2290" spans="1:18">
      <c r="A2290" s="9">
        <v>11563327</v>
      </c>
      <c r="B2290" s="10">
        <v>43876</v>
      </c>
      <c r="C2290" s="10">
        <v>43876</v>
      </c>
      <c r="D2290" s="11" t="s">
        <v>10</v>
      </c>
      <c r="E2290" s="11">
        <v>0</v>
      </c>
      <c r="F2290" s="11">
        <v>0</v>
      </c>
      <c r="G2290" s="11">
        <v>3130</v>
      </c>
      <c r="H2290" s="11">
        <v>65968.009999999995</v>
      </c>
      <c r="I2290" s="11" t="s">
        <v>11</v>
      </c>
      <c r="J2290" s="11" t="s">
        <v>12</v>
      </c>
      <c r="K2290" s="1" t="str">
        <f t="shared" si="119"/>
        <v/>
      </c>
      <c r="L2290" s="1" t="e">
        <f ca="1">IF(AND(K2290&lt;&gt; "", COUNTIF(SAP!#REF!,K2290)&gt;0),"Matched", "")</f>
        <v>#REF!</v>
      </c>
      <c r="M2290" s="1" t="str">
        <f t="shared" si="120"/>
        <v/>
      </c>
      <c r="N2290" s="1" t="e">
        <f ca="1">IF(AND(M2290&lt;&gt; "", COUNTIF(SAP!#REF!,M2290)&gt;0),"Matched", "")</f>
        <v>#REF!</v>
      </c>
      <c r="O2290" s="1" t="str">
        <f t="shared" si="121"/>
        <v/>
      </c>
      <c r="P2290" s="1" t="e">
        <f ca="1">IF(AND(O2290&lt;&gt; "", COUNTIF(SAP!#REF!,O2290)&gt;0),"Matched", "")</f>
        <v>#REF!</v>
      </c>
      <c r="Q2290" s="1" t="str">
        <f ca="1">IF(D2290="AC","Logic4"&amp;"_"&amp;TEXT(C2290,"dd.mm.yyyy") &amp;"_"&amp; 1503207.23,"")</f>
        <v>Logic4_15.02.2020_1503207.23</v>
      </c>
      <c r="R2290" s="1" t="e">
        <f ca="1">IF(AND(Q2290&lt;&gt; "", COUNTIF(SAP!#REF!,Q2290)&gt;0),"Matched", "")</f>
        <v>#REF!</v>
      </c>
    </row>
    <row r="2291" spans="1:18">
      <c r="A2291" s="13">
        <v>11563327</v>
      </c>
      <c r="B2291" s="14">
        <v>43876</v>
      </c>
      <c r="C2291" s="14">
        <v>43876</v>
      </c>
      <c r="D2291" s="15" t="s">
        <v>10</v>
      </c>
      <c r="E2291" s="15">
        <v>0</v>
      </c>
      <c r="F2291" s="15">
        <v>0</v>
      </c>
      <c r="G2291" s="15">
        <v>3255.5</v>
      </c>
      <c r="H2291" s="15">
        <v>69223.509999999995</v>
      </c>
      <c r="I2291" s="15" t="s">
        <v>11</v>
      </c>
      <c r="J2291" s="15" t="s">
        <v>12</v>
      </c>
      <c r="K2291" s="1" t="str">
        <f t="shared" si="119"/>
        <v/>
      </c>
      <c r="L2291" s="1" t="e">
        <f ca="1">IF(AND(K2291&lt;&gt; "", COUNTIF(SAP!#REF!,K2291)&gt;0),"Matched", "")</f>
        <v>#REF!</v>
      </c>
      <c r="M2291" s="1" t="str">
        <f t="shared" si="120"/>
        <v/>
      </c>
      <c r="N2291" s="1" t="e">
        <f ca="1">IF(AND(M2291&lt;&gt; "", COUNTIF(SAP!#REF!,M2291)&gt;0),"Matched", "")</f>
        <v>#REF!</v>
      </c>
      <c r="O2291" s="1" t="str">
        <f t="shared" si="121"/>
        <v/>
      </c>
      <c r="P2291" s="1" t="e">
        <f ca="1">IF(AND(O2291&lt;&gt; "", COUNTIF(SAP!#REF!,O2291)&gt;0),"Matched", "")</f>
        <v>#REF!</v>
      </c>
      <c r="Q2291" s="1" t="str">
        <f ca="1">IF(D2291="AC","Logic4"&amp;"_"&amp;TEXT(C2291,"dd.mm.yyyy") &amp;"_"&amp; 1503207.23,"")</f>
        <v>Logic4_15.02.2020_1503207.23</v>
      </c>
      <c r="R2291" s="1" t="e">
        <f ca="1">IF(AND(Q2291&lt;&gt; "", COUNTIF(SAP!#REF!,Q2291)&gt;0),"Matched", "")</f>
        <v>#REF!</v>
      </c>
    </row>
    <row r="2292" spans="1:18">
      <c r="A2292" s="9">
        <v>11563327</v>
      </c>
      <c r="B2292" s="10">
        <v>43876</v>
      </c>
      <c r="C2292" s="10">
        <v>43876</v>
      </c>
      <c r="D2292" s="11" t="s">
        <v>10</v>
      </c>
      <c r="E2292" s="11">
        <v>0</v>
      </c>
      <c r="F2292" s="11">
        <v>0</v>
      </c>
      <c r="G2292" s="11">
        <v>3270</v>
      </c>
      <c r="H2292" s="11">
        <v>72493.509999999995</v>
      </c>
      <c r="I2292" s="11" t="s">
        <v>11</v>
      </c>
      <c r="J2292" s="11" t="s">
        <v>12</v>
      </c>
      <c r="K2292" s="1" t="str">
        <f t="shared" si="119"/>
        <v/>
      </c>
      <c r="L2292" s="1" t="e">
        <f ca="1">IF(AND(K2292&lt;&gt; "", COUNTIF(SAP!#REF!,K2292)&gt;0),"Matched", "")</f>
        <v>#REF!</v>
      </c>
      <c r="M2292" s="1" t="str">
        <f t="shared" si="120"/>
        <v/>
      </c>
      <c r="N2292" s="1" t="e">
        <f ca="1">IF(AND(M2292&lt;&gt; "", COUNTIF(SAP!#REF!,M2292)&gt;0),"Matched", "")</f>
        <v>#REF!</v>
      </c>
      <c r="O2292" s="1" t="str">
        <f t="shared" si="121"/>
        <v/>
      </c>
      <c r="P2292" s="1" t="e">
        <f ca="1">IF(AND(O2292&lt;&gt; "", COUNTIF(SAP!#REF!,O2292)&gt;0),"Matched", "")</f>
        <v>#REF!</v>
      </c>
      <c r="Q2292" s="1" t="str">
        <f ca="1">IF(D2292="AC","Logic4"&amp;"_"&amp;TEXT(C2292,"dd.mm.yyyy") &amp;"_"&amp; 1503207.23,"")</f>
        <v>Logic4_15.02.2020_1503207.23</v>
      </c>
      <c r="R2292" s="1" t="e">
        <f ca="1">IF(AND(Q2292&lt;&gt; "", COUNTIF(SAP!#REF!,Q2292)&gt;0),"Matched", "")</f>
        <v>#REF!</v>
      </c>
    </row>
    <row r="2293" spans="1:18">
      <c r="A2293" s="13">
        <v>11563327</v>
      </c>
      <c r="B2293" s="14">
        <v>43876</v>
      </c>
      <c r="C2293" s="14">
        <v>43876</v>
      </c>
      <c r="D2293" s="15" t="s">
        <v>10</v>
      </c>
      <c r="E2293" s="15">
        <v>0</v>
      </c>
      <c r="F2293" s="15">
        <v>0</v>
      </c>
      <c r="G2293" s="15">
        <v>3330</v>
      </c>
      <c r="H2293" s="15">
        <v>75823.509999999995</v>
      </c>
      <c r="I2293" s="15" t="s">
        <v>11</v>
      </c>
      <c r="J2293" s="15" t="s">
        <v>12</v>
      </c>
      <c r="K2293" s="1" t="str">
        <f t="shared" si="119"/>
        <v/>
      </c>
      <c r="L2293" s="1" t="e">
        <f ca="1">IF(AND(K2293&lt;&gt; "", COUNTIF(SAP!#REF!,K2293)&gt;0),"Matched", "")</f>
        <v>#REF!</v>
      </c>
      <c r="M2293" s="1" t="str">
        <f t="shared" si="120"/>
        <v/>
      </c>
      <c r="N2293" s="1" t="e">
        <f ca="1">IF(AND(M2293&lt;&gt; "", COUNTIF(SAP!#REF!,M2293)&gt;0),"Matched", "")</f>
        <v>#REF!</v>
      </c>
      <c r="O2293" s="1" t="str">
        <f t="shared" si="121"/>
        <v/>
      </c>
      <c r="P2293" s="1" t="e">
        <f ca="1">IF(AND(O2293&lt;&gt; "", COUNTIF(SAP!#REF!,O2293)&gt;0),"Matched", "")</f>
        <v>#REF!</v>
      </c>
      <c r="Q2293" s="1" t="str">
        <f ca="1">IF(D2293="AC","Logic4"&amp;"_"&amp;TEXT(C2293,"dd.mm.yyyy") &amp;"_"&amp; 1503207.23,"")</f>
        <v>Logic4_15.02.2020_1503207.23</v>
      </c>
      <c r="R2293" s="1" t="e">
        <f ca="1">IF(AND(Q2293&lt;&gt; "", COUNTIF(SAP!#REF!,Q2293)&gt;0),"Matched", "")</f>
        <v>#REF!</v>
      </c>
    </row>
    <row r="2294" spans="1:18">
      <c r="A2294" s="9">
        <v>11563327</v>
      </c>
      <c r="B2294" s="10">
        <v>43876</v>
      </c>
      <c r="C2294" s="10">
        <v>43876</v>
      </c>
      <c r="D2294" s="11" t="s">
        <v>10</v>
      </c>
      <c r="E2294" s="11">
        <v>0</v>
      </c>
      <c r="F2294" s="11">
        <v>0</v>
      </c>
      <c r="G2294" s="11">
        <v>3350</v>
      </c>
      <c r="H2294" s="11">
        <v>79173.509999999995</v>
      </c>
      <c r="I2294" s="11" t="s">
        <v>11</v>
      </c>
      <c r="J2294" s="11" t="s">
        <v>12</v>
      </c>
      <c r="K2294" s="1" t="str">
        <f t="shared" si="119"/>
        <v/>
      </c>
      <c r="L2294" s="1" t="e">
        <f ca="1">IF(AND(K2294&lt;&gt; "", COUNTIF(SAP!#REF!,K2294)&gt;0),"Matched", "")</f>
        <v>#REF!</v>
      </c>
      <c r="M2294" s="1" t="str">
        <f t="shared" si="120"/>
        <v/>
      </c>
      <c r="N2294" s="1" t="e">
        <f ca="1">IF(AND(M2294&lt;&gt; "", COUNTIF(SAP!#REF!,M2294)&gt;0),"Matched", "")</f>
        <v>#REF!</v>
      </c>
      <c r="O2294" s="1" t="str">
        <f t="shared" si="121"/>
        <v/>
      </c>
      <c r="P2294" s="1" t="e">
        <f ca="1">IF(AND(O2294&lt;&gt; "", COUNTIF(SAP!#REF!,O2294)&gt;0),"Matched", "")</f>
        <v>#REF!</v>
      </c>
      <c r="Q2294" s="1" t="str">
        <f ca="1">IF(D2294="AC","Logic4"&amp;"_"&amp;TEXT(C2294,"dd.mm.yyyy") &amp;"_"&amp; 1503207.23,"")</f>
        <v>Logic4_15.02.2020_1503207.23</v>
      </c>
      <c r="R2294" s="1" t="e">
        <f ca="1">IF(AND(Q2294&lt;&gt; "", COUNTIF(SAP!#REF!,Q2294)&gt;0),"Matched", "")</f>
        <v>#REF!</v>
      </c>
    </row>
    <row r="2295" spans="1:18">
      <c r="A2295" s="13">
        <v>11563327</v>
      </c>
      <c r="B2295" s="14">
        <v>43876</v>
      </c>
      <c r="C2295" s="14">
        <v>43876</v>
      </c>
      <c r="D2295" s="15" t="s">
        <v>10</v>
      </c>
      <c r="E2295" s="15">
        <v>0</v>
      </c>
      <c r="F2295" s="15">
        <v>0</v>
      </c>
      <c r="G2295" s="15">
        <v>3450</v>
      </c>
      <c r="H2295" s="15">
        <v>82623.509999999995</v>
      </c>
      <c r="I2295" s="15" t="s">
        <v>11</v>
      </c>
      <c r="J2295" s="15" t="s">
        <v>12</v>
      </c>
      <c r="K2295" s="1" t="str">
        <f t="shared" si="119"/>
        <v/>
      </c>
      <c r="L2295" s="1" t="e">
        <f ca="1">IF(AND(K2295&lt;&gt; "", COUNTIF(SAP!#REF!,K2295)&gt;0),"Matched", "")</f>
        <v>#REF!</v>
      </c>
      <c r="M2295" s="1" t="str">
        <f t="shared" si="120"/>
        <v/>
      </c>
      <c r="N2295" s="1" t="e">
        <f ca="1">IF(AND(M2295&lt;&gt; "", COUNTIF(SAP!#REF!,M2295)&gt;0),"Matched", "")</f>
        <v>#REF!</v>
      </c>
      <c r="O2295" s="1" t="str">
        <f t="shared" si="121"/>
        <v/>
      </c>
      <c r="P2295" s="1" t="e">
        <f ca="1">IF(AND(O2295&lt;&gt; "", COUNTIF(SAP!#REF!,O2295)&gt;0),"Matched", "")</f>
        <v>#REF!</v>
      </c>
      <c r="Q2295" s="1" t="str">
        <f ca="1">IF(D2295="AC","Logic4"&amp;"_"&amp;TEXT(C2295,"dd.mm.yyyy") &amp;"_"&amp; 1503207.23,"")</f>
        <v>Logic4_15.02.2020_1503207.23</v>
      </c>
      <c r="R2295" s="1" t="e">
        <f ca="1">IF(AND(Q2295&lt;&gt; "", COUNTIF(SAP!#REF!,Q2295)&gt;0),"Matched", "")</f>
        <v>#REF!</v>
      </c>
    </row>
    <row r="2296" spans="1:18">
      <c r="A2296" s="9">
        <v>11563327</v>
      </c>
      <c r="B2296" s="10">
        <v>43876</v>
      </c>
      <c r="C2296" s="10">
        <v>43876</v>
      </c>
      <c r="D2296" s="11" t="s">
        <v>10</v>
      </c>
      <c r="E2296" s="11">
        <v>0</v>
      </c>
      <c r="F2296" s="11">
        <v>0</v>
      </c>
      <c r="G2296" s="11">
        <v>3550</v>
      </c>
      <c r="H2296" s="11">
        <v>86173.51</v>
      </c>
      <c r="I2296" s="11" t="s">
        <v>11</v>
      </c>
      <c r="J2296" s="11" t="s">
        <v>12</v>
      </c>
      <c r="K2296" s="1" t="str">
        <f t="shared" si="119"/>
        <v/>
      </c>
      <c r="L2296" s="1" t="e">
        <f ca="1">IF(AND(K2296&lt;&gt; "", COUNTIF(SAP!#REF!,K2296)&gt;0),"Matched", "")</f>
        <v>#REF!</v>
      </c>
      <c r="M2296" s="1" t="str">
        <f t="shared" si="120"/>
        <v/>
      </c>
      <c r="N2296" s="1" t="e">
        <f ca="1">IF(AND(M2296&lt;&gt; "", COUNTIF(SAP!#REF!,M2296)&gt;0),"Matched", "")</f>
        <v>#REF!</v>
      </c>
      <c r="O2296" s="1" t="str">
        <f t="shared" si="121"/>
        <v/>
      </c>
      <c r="P2296" s="1" t="e">
        <f ca="1">IF(AND(O2296&lt;&gt; "", COUNTIF(SAP!#REF!,O2296)&gt;0),"Matched", "")</f>
        <v>#REF!</v>
      </c>
      <c r="Q2296" s="1" t="str">
        <f ca="1">IF(D2296="AC","Logic4"&amp;"_"&amp;TEXT(C2296,"dd.mm.yyyy") &amp;"_"&amp; 1503207.23,"")</f>
        <v>Logic4_15.02.2020_1503207.23</v>
      </c>
      <c r="R2296" s="1" t="e">
        <f ca="1">IF(AND(Q2296&lt;&gt; "", COUNTIF(SAP!#REF!,Q2296)&gt;0),"Matched", "")</f>
        <v>#REF!</v>
      </c>
    </row>
    <row r="2297" spans="1:18">
      <c r="A2297" s="13">
        <v>11563327</v>
      </c>
      <c r="B2297" s="14">
        <v>43876</v>
      </c>
      <c r="C2297" s="14">
        <v>43876</v>
      </c>
      <c r="D2297" s="15" t="s">
        <v>10</v>
      </c>
      <c r="E2297" s="15">
        <v>0</v>
      </c>
      <c r="F2297" s="15">
        <v>0</v>
      </c>
      <c r="G2297" s="15">
        <v>3710</v>
      </c>
      <c r="H2297" s="15">
        <v>89883.51</v>
      </c>
      <c r="I2297" s="15" t="s">
        <v>11</v>
      </c>
      <c r="J2297" s="15" t="s">
        <v>12</v>
      </c>
      <c r="K2297" s="1" t="str">
        <f t="shared" si="119"/>
        <v/>
      </c>
      <c r="L2297" s="1" t="e">
        <f ca="1">IF(AND(K2297&lt;&gt; "", COUNTIF(SAP!#REF!,K2297)&gt;0),"Matched", "")</f>
        <v>#REF!</v>
      </c>
      <c r="M2297" s="1" t="str">
        <f t="shared" si="120"/>
        <v/>
      </c>
      <c r="N2297" s="1" t="e">
        <f ca="1">IF(AND(M2297&lt;&gt; "", COUNTIF(SAP!#REF!,M2297)&gt;0),"Matched", "")</f>
        <v>#REF!</v>
      </c>
      <c r="O2297" s="1" t="str">
        <f t="shared" si="121"/>
        <v/>
      </c>
      <c r="P2297" s="1" t="e">
        <f ca="1">IF(AND(O2297&lt;&gt; "", COUNTIF(SAP!#REF!,O2297)&gt;0),"Matched", "")</f>
        <v>#REF!</v>
      </c>
      <c r="Q2297" s="1" t="str">
        <f ca="1">IF(D2297="AC","Logic4"&amp;"_"&amp;TEXT(C2297,"dd.mm.yyyy") &amp;"_"&amp; 1503207.23,"")</f>
        <v>Logic4_15.02.2020_1503207.23</v>
      </c>
      <c r="R2297" s="1" t="e">
        <f ca="1">IF(AND(Q2297&lt;&gt; "", COUNTIF(SAP!#REF!,Q2297)&gt;0),"Matched", "")</f>
        <v>#REF!</v>
      </c>
    </row>
    <row r="2298" spans="1:18">
      <c r="A2298" s="9">
        <v>11563327</v>
      </c>
      <c r="B2298" s="10">
        <v>43876</v>
      </c>
      <c r="C2298" s="10">
        <v>43876</v>
      </c>
      <c r="D2298" s="11" t="s">
        <v>10</v>
      </c>
      <c r="E2298" s="11">
        <v>0</v>
      </c>
      <c r="F2298" s="11">
        <v>0</v>
      </c>
      <c r="G2298" s="11">
        <v>3856.96</v>
      </c>
      <c r="H2298" s="11">
        <v>93740.47</v>
      </c>
      <c r="I2298" s="11" t="s">
        <v>11</v>
      </c>
      <c r="J2298" s="11" t="s">
        <v>12</v>
      </c>
      <c r="K2298" s="1" t="str">
        <f t="shared" si="119"/>
        <v/>
      </c>
      <c r="L2298" s="1" t="e">
        <f ca="1">IF(AND(K2298&lt;&gt; "", COUNTIF(SAP!#REF!,K2298)&gt;0),"Matched", "")</f>
        <v>#REF!</v>
      </c>
      <c r="M2298" s="1" t="str">
        <f t="shared" si="120"/>
        <v/>
      </c>
      <c r="N2298" s="1" t="e">
        <f ca="1">IF(AND(M2298&lt;&gt; "", COUNTIF(SAP!#REF!,M2298)&gt;0),"Matched", "")</f>
        <v>#REF!</v>
      </c>
      <c r="O2298" s="1" t="str">
        <f t="shared" si="121"/>
        <v/>
      </c>
      <c r="P2298" s="1" t="e">
        <f ca="1">IF(AND(O2298&lt;&gt; "", COUNTIF(SAP!#REF!,O2298)&gt;0),"Matched", "")</f>
        <v>#REF!</v>
      </c>
      <c r="Q2298" s="1" t="str">
        <f ca="1">IF(D2298="AC","Logic4"&amp;"_"&amp;TEXT(C2298,"dd.mm.yyyy") &amp;"_"&amp; 1503207.23,"")</f>
        <v>Logic4_15.02.2020_1503207.23</v>
      </c>
      <c r="R2298" s="1" t="e">
        <f ca="1">IF(AND(Q2298&lt;&gt; "", COUNTIF(SAP!#REF!,Q2298)&gt;0),"Matched", "")</f>
        <v>#REF!</v>
      </c>
    </row>
    <row r="2299" spans="1:18">
      <c r="A2299" s="13">
        <v>11563327</v>
      </c>
      <c r="B2299" s="14">
        <v>43876</v>
      </c>
      <c r="C2299" s="14">
        <v>43876</v>
      </c>
      <c r="D2299" s="15" t="s">
        <v>10</v>
      </c>
      <c r="E2299" s="15">
        <v>0</v>
      </c>
      <c r="F2299" s="15">
        <v>0</v>
      </c>
      <c r="G2299" s="15">
        <v>3902.11</v>
      </c>
      <c r="H2299" s="15">
        <v>97642.58</v>
      </c>
      <c r="I2299" s="15" t="s">
        <v>11</v>
      </c>
      <c r="J2299" s="15" t="s">
        <v>12</v>
      </c>
      <c r="K2299" s="1" t="str">
        <f t="shared" si="119"/>
        <v/>
      </c>
      <c r="L2299" s="1" t="e">
        <f ca="1">IF(AND(K2299&lt;&gt; "", COUNTIF(SAP!#REF!,K2299)&gt;0),"Matched", "")</f>
        <v>#REF!</v>
      </c>
      <c r="M2299" s="1" t="str">
        <f t="shared" si="120"/>
        <v/>
      </c>
      <c r="N2299" s="1" t="e">
        <f ca="1">IF(AND(M2299&lt;&gt; "", COUNTIF(SAP!#REF!,M2299)&gt;0),"Matched", "")</f>
        <v>#REF!</v>
      </c>
      <c r="O2299" s="1" t="str">
        <f t="shared" si="121"/>
        <v/>
      </c>
      <c r="P2299" s="1" t="e">
        <f ca="1">IF(AND(O2299&lt;&gt; "", COUNTIF(SAP!#REF!,O2299)&gt;0),"Matched", "")</f>
        <v>#REF!</v>
      </c>
      <c r="Q2299" s="1" t="str">
        <f ca="1">IF(D2299="AC","Logic4"&amp;"_"&amp;TEXT(C2299,"dd.mm.yyyy") &amp;"_"&amp; 1503207.23,"")</f>
        <v>Logic4_15.02.2020_1503207.23</v>
      </c>
      <c r="R2299" s="1" t="e">
        <f ca="1">IF(AND(Q2299&lt;&gt; "", COUNTIF(SAP!#REF!,Q2299)&gt;0),"Matched", "")</f>
        <v>#REF!</v>
      </c>
    </row>
    <row r="2300" spans="1:18">
      <c r="A2300" s="9">
        <v>11563327</v>
      </c>
      <c r="B2300" s="10">
        <v>43876</v>
      </c>
      <c r="C2300" s="10">
        <v>43876</v>
      </c>
      <c r="D2300" s="11" t="s">
        <v>10</v>
      </c>
      <c r="E2300" s="11">
        <v>0</v>
      </c>
      <c r="F2300" s="11">
        <v>0</v>
      </c>
      <c r="G2300" s="11">
        <v>3920</v>
      </c>
      <c r="H2300" s="11">
        <v>101562.58</v>
      </c>
      <c r="I2300" s="11" t="s">
        <v>11</v>
      </c>
      <c r="J2300" s="11" t="s">
        <v>12</v>
      </c>
      <c r="K2300" s="1" t="str">
        <f t="shared" si="119"/>
        <v/>
      </c>
      <c r="L2300" s="1" t="e">
        <f ca="1">IF(AND(K2300&lt;&gt; "", COUNTIF(SAP!#REF!,K2300)&gt;0),"Matched", "")</f>
        <v>#REF!</v>
      </c>
      <c r="M2300" s="1" t="str">
        <f t="shared" si="120"/>
        <v/>
      </c>
      <c r="N2300" s="1" t="e">
        <f ca="1">IF(AND(M2300&lt;&gt; "", COUNTIF(SAP!#REF!,M2300)&gt;0),"Matched", "")</f>
        <v>#REF!</v>
      </c>
      <c r="O2300" s="1" t="str">
        <f t="shared" si="121"/>
        <v/>
      </c>
      <c r="P2300" s="1" t="e">
        <f ca="1">IF(AND(O2300&lt;&gt; "", COUNTIF(SAP!#REF!,O2300)&gt;0),"Matched", "")</f>
        <v>#REF!</v>
      </c>
      <c r="Q2300" s="1" t="str">
        <f ca="1">IF(D2300="AC","Logic4"&amp;"_"&amp;TEXT(C2300,"dd.mm.yyyy") &amp;"_"&amp; 1503207.23,"")</f>
        <v>Logic4_15.02.2020_1503207.23</v>
      </c>
      <c r="R2300" s="1" t="e">
        <f ca="1">IF(AND(Q2300&lt;&gt; "", COUNTIF(SAP!#REF!,Q2300)&gt;0),"Matched", "")</f>
        <v>#REF!</v>
      </c>
    </row>
    <row r="2301" spans="1:18">
      <c r="A2301" s="13">
        <v>11563327</v>
      </c>
      <c r="B2301" s="14">
        <v>43876</v>
      </c>
      <c r="C2301" s="14">
        <v>43876</v>
      </c>
      <c r="D2301" s="15" t="s">
        <v>10</v>
      </c>
      <c r="E2301" s="15">
        <v>0</v>
      </c>
      <c r="F2301" s="15">
        <v>0</v>
      </c>
      <c r="G2301" s="15">
        <v>3939.9</v>
      </c>
      <c r="H2301" s="15">
        <v>105502.48</v>
      </c>
      <c r="I2301" s="15" t="s">
        <v>11</v>
      </c>
      <c r="J2301" s="15" t="s">
        <v>12</v>
      </c>
      <c r="K2301" s="1" t="str">
        <f t="shared" si="119"/>
        <v/>
      </c>
      <c r="L2301" s="1" t="e">
        <f ca="1">IF(AND(K2301&lt;&gt; "", COUNTIF(SAP!#REF!,K2301)&gt;0),"Matched", "")</f>
        <v>#REF!</v>
      </c>
      <c r="M2301" s="1" t="str">
        <f t="shared" si="120"/>
        <v/>
      </c>
      <c r="N2301" s="1" t="e">
        <f ca="1">IF(AND(M2301&lt;&gt; "", COUNTIF(SAP!#REF!,M2301)&gt;0),"Matched", "")</f>
        <v>#REF!</v>
      </c>
      <c r="O2301" s="1" t="str">
        <f t="shared" si="121"/>
        <v/>
      </c>
      <c r="P2301" s="1" t="e">
        <f ca="1">IF(AND(O2301&lt;&gt; "", COUNTIF(SAP!#REF!,O2301)&gt;0),"Matched", "")</f>
        <v>#REF!</v>
      </c>
      <c r="Q2301" s="1" t="str">
        <f ca="1">IF(D2301="AC","Logic4"&amp;"_"&amp;TEXT(C2301,"dd.mm.yyyy") &amp;"_"&amp; 1503207.23,"")</f>
        <v>Logic4_15.02.2020_1503207.23</v>
      </c>
      <c r="R2301" s="1" t="e">
        <f ca="1">IF(AND(Q2301&lt;&gt; "", COUNTIF(SAP!#REF!,Q2301)&gt;0),"Matched", "")</f>
        <v>#REF!</v>
      </c>
    </row>
    <row r="2302" spans="1:18">
      <c r="A2302" s="9">
        <v>11563327</v>
      </c>
      <c r="B2302" s="10">
        <v>43876</v>
      </c>
      <c r="C2302" s="10">
        <v>43876</v>
      </c>
      <c r="D2302" s="11" t="s">
        <v>10</v>
      </c>
      <c r="E2302" s="11">
        <v>0</v>
      </c>
      <c r="F2302" s="11">
        <v>0</v>
      </c>
      <c r="G2302" s="11">
        <v>4087.8</v>
      </c>
      <c r="H2302" s="11">
        <v>109590.28</v>
      </c>
      <c r="I2302" s="11" t="s">
        <v>11</v>
      </c>
      <c r="J2302" s="11" t="s">
        <v>12</v>
      </c>
      <c r="K2302" s="1" t="str">
        <f t="shared" si="119"/>
        <v/>
      </c>
      <c r="L2302" s="1" t="e">
        <f ca="1">IF(AND(K2302&lt;&gt; "", COUNTIF(SAP!#REF!,K2302)&gt;0),"Matched", "")</f>
        <v>#REF!</v>
      </c>
      <c r="M2302" s="1" t="str">
        <f t="shared" si="120"/>
        <v/>
      </c>
      <c r="N2302" s="1" t="e">
        <f ca="1">IF(AND(M2302&lt;&gt; "", COUNTIF(SAP!#REF!,M2302)&gt;0),"Matched", "")</f>
        <v>#REF!</v>
      </c>
      <c r="O2302" s="1" t="str">
        <f t="shared" si="121"/>
        <v/>
      </c>
      <c r="P2302" s="1" t="e">
        <f ca="1">IF(AND(O2302&lt;&gt; "", COUNTIF(SAP!#REF!,O2302)&gt;0),"Matched", "")</f>
        <v>#REF!</v>
      </c>
      <c r="Q2302" s="1" t="str">
        <f ca="1">IF(D2302="AC","Logic4"&amp;"_"&amp;TEXT(C2302,"dd.mm.yyyy") &amp;"_"&amp; 1503207.23,"")</f>
        <v>Logic4_15.02.2020_1503207.23</v>
      </c>
      <c r="R2302" s="1" t="e">
        <f ca="1">IF(AND(Q2302&lt;&gt; "", COUNTIF(SAP!#REF!,Q2302)&gt;0),"Matched", "")</f>
        <v>#REF!</v>
      </c>
    </row>
    <row r="2303" spans="1:18">
      <c r="A2303" s="13">
        <v>11563327</v>
      </c>
      <c r="B2303" s="14">
        <v>43876</v>
      </c>
      <c r="C2303" s="14">
        <v>43876</v>
      </c>
      <c r="D2303" s="15" t="s">
        <v>10</v>
      </c>
      <c r="E2303" s="15">
        <v>0</v>
      </c>
      <c r="F2303" s="15">
        <v>0</v>
      </c>
      <c r="G2303" s="15">
        <v>4100</v>
      </c>
      <c r="H2303" s="15">
        <v>113690.28</v>
      </c>
      <c r="I2303" s="15" t="s">
        <v>11</v>
      </c>
      <c r="J2303" s="15" t="s">
        <v>12</v>
      </c>
      <c r="K2303" s="1" t="str">
        <f t="shared" si="119"/>
        <v/>
      </c>
      <c r="L2303" s="1" t="e">
        <f ca="1">IF(AND(K2303&lt;&gt; "", COUNTIF(SAP!#REF!,K2303)&gt;0),"Matched", "")</f>
        <v>#REF!</v>
      </c>
      <c r="M2303" s="1" t="str">
        <f t="shared" si="120"/>
        <v/>
      </c>
      <c r="N2303" s="1" t="e">
        <f ca="1">IF(AND(M2303&lt;&gt; "", COUNTIF(SAP!#REF!,M2303)&gt;0),"Matched", "")</f>
        <v>#REF!</v>
      </c>
      <c r="O2303" s="1" t="str">
        <f t="shared" si="121"/>
        <v/>
      </c>
      <c r="P2303" s="1" t="e">
        <f ca="1">IF(AND(O2303&lt;&gt; "", COUNTIF(SAP!#REF!,O2303)&gt;0),"Matched", "")</f>
        <v>#REF!</v>
      </c>
      <c r="Q2303" s="1" t="str">
        <f ca="1">IF(D2303="AC","Logic4"&amp;"_"&amp;TEXT(C2303,"dd.mm.yyyy") &amp;"_"&amp; 1503207.23,"")</f>
        <v>Logic4_15.02.2020_1503207.23</v>
      </c>
      <c r="R2303" s="1" t="e">
        <f ca="1">IF(AND(Q2303&lt;&gt; "", COUNTIF(SAP!#REF!,Q2303)&gt;0),"Matched", "")</f>
        <v>#REF!</v>
      </c>
    </row>
    <row r="2304" spans="1:18">
      <c r="A2304" s="9">
        <v>11563327</v>
      </c>
      <c r="B2304" s="10">
        <v>43876</v>
      </c>
      <c r="C2304" s="10">
        <v>43876</v>
      </c>
      <c r="D2304" s="11" t="s">
        <v>10</v>
      </c>
      <c r="E2304" s="11">
        <v>0</v>
      </c>
      <c r="F2304" s="11">
        <v>0</v>
      </c>
      <c r="G2304" s="11">
        <v>4182.3999999999996</v>
      </c>
      <c r="H2304" s="11">
        <v>117872.68</v>
      </c>
      <c r="I2304" s="11" t="s">
        <v>11</v>
      </c>
      <c r="J2304" s="11" t="s">
        <v>12</v>
      </c>
      <c r="K2304" s="1" t="str">
        <f t="shared" si="119"/>
        <v/>
      </c>
      <c r="L2304" s="1" t="e">
        <f ca="1">IF(AND(K2304&lt;&gt; "", COUNTIF(SAP!#REF!,K2304)&gt;0),"Matched", "")</f>
        <v>#REF!</v>
      </c>
      <c r="M2304" s="1" t="str">
        <f t="shared" si="120"/>
        <v/>
      </c>
      <c r="N2304" s="1" t="e">
        <f ca="1">IF(AND(M2304&lt;&gt; "", COUNTIF(SAP!#REF!,M2304)&gt;0),"Matched", "")</f>
        <v>#REF!</v>
      </c>
      <c r="O2304" s="1" t="str">
        <f t="shared" si="121"/>
        <v/>
      </c>
      <c r="P2304" s="1" t="e">
        <f ca="1">IF(AND(O2304&lt;&gt; "", COUNTIF(SAP!#REF!,O2304)&gt;0),"Matched", "")</f>
        <v>#REF!</v>
      </c>
      <c r="Q2304" s="1" t="str">
        <f ca="1">IF(D2304="AC","Logic4"&amp;"_"&amp;TEXT(C2304,"dd.mm.yyyy") &amp;"_"&amp; 1503207.23,"")</f>
        <v>Logic4_15.02.2020_1503207.23</v>
      </c>
      <c r="R2304" s="1" t="e">
        <f ca="1">IF(AND(Q2304&lt;&gt; "", COUNTIF(SAP!#REF!,Q2304)&gt;0),"Matched", "")</f>
        <v>#REF!</v>
      </c>
    </row>
    <row r="2305" spans="1:18">
      <c r="A2305" s="13">
        <v>11563327</v>
      </c>
      <c r="B2305" s="14">
        <v>43876</v>
      </c>
      <c r="C2305" s="14">
        <v>43876</v>
      </c>
      <c r="D2305" s="15" t="s">
        <v>10</v>
      </c>
      <c r="E2305" s="15">
        <v>0</v>
      </c>
      <c r="F2305" s="15">
        <v>0</v>
      </c>
      <c r="G2305" s="15">
        <v>4200</v>
      </c>
      <c r="H2305" s="15">
        <v>122072.68</v>
      </c>
      <c r="I2305" s="15" t="s">
        <v>11</v>
      </c>
      <c r="J2305" s="15" t="s">
        <v>12</v>
      </c>
      <c r="K2305" s="1" t="str">
        <f t="shared" si="119"/>
        <v/>
      </c>
      <c r="L2305" s="1" t="e">
        <f ca="1">IF(AND(K2305&lt;&gt; "", COUNTIF(SAP!#REF!,K2305)&gt;0),"Matched", "")</f>
        <v>#REF!</v>
      </c>
      <c r="M2305" s="1" t="str">
        <f t="shared" si="120"/>
        <v/>
      </c>
      <c r="N2305" s="1" t="e">
        <f ca="1">IF(AND(M2305&lt;&gt; "", COUNTIF(SAP!#REF!,M2305)&gt;0),"Matched", "")</f>
        <v>#REF!</v>
      </c>
      <c r="O2305" s="1" t="str">
        <f t="shared" si="121"/>
        <v/>
      </c>
      <c r="P2305" s="1" t="e">
        <f ca="1">IF(AND(O2305&lt;&gt; "", COUNTIF(SAP!#REF!,O2305)&gt;0),"Matched", "")</f>
        <v>#REF!</v>
      </c>
      <c r="Q2305" s="1" t="str">
        <f ca="1">IF(D2305="AC","Logic4"&amp;"_"&amp;TEXT(C2305,"dd.mm.yyyy") &amp;"_"&amp; 1503207.23,"")</f>
        <v>Logic4_15.02.2020_1503207.23</v>
      </c>
      <c r="R2305" s="1" t="e">
        <f ca="1">IF(AND(Q2305&lt;&gt; "", COUNTIF(SAP!#REF!,Q2305)&gt;0),"Matched", "")</f>
        <v>#REF!</v>
      </c>
    </row>
    <row r="2306" spans="1:18">
      <c r="A2306" s="9">
        <v>11563327</v>
      </c>
      <c r="B2306" s="10">
        <v>43876</v>
      </c>
      <c r="C2306" s="10">
        <v>43876</v>
      </c>
      <c r="D2306" s="11" t="s">
        <v>10</v>
      </c>
      <c r="E2306" s="11">
        <v>0</v>
      </c>
      <c r="F2306" s="11">
        <v>0</v>
      </c>
      <c r="G2306" s="11">
        <v>4220.8999999999996</v>
      </c>
      <c r="H2306" s="11">
        <v>126293.58</v>
      </c>
      <c r="I2306" s="11" t="s">
        <v>11</v>
      </c>
      <c r="J2306" s="11" t="s">
        <v>12</v>
      </c>
      <c r="K2306" s="1" t="str">
        <f t="shared" si="119"/>
        <v/>
      </c>
      <c r="L2306" s="1" t="e">
        <f ca="1">IF(AND(K2306&lt;&gt; "", COUNTIF(SAP!#REF!,K2306)&gt;0),"Matched", "")</f>
        <v>#REF!</v>
      </c>
      <c r="M2306" s="1" t="str">
        <f t="shared" si="120"/>
        <v/>
      </c>
      <c r="N2306" s="1" t="e">
        <f ca="1">IF(AND(M2306&lt;&gt; "", COUNTIF(SAP!#REF!,M2306)&gt;0),"Matched", "")</f>
        <v>#REF!</v>
      </c>
      <c r="O2306" s="1" t="str">
        <f t="shared" si="121"/>
        <v/>
      </c>
      <c r="P2306" s="1" t="e">
        <f ca="1">IF(AND(O2306&lt;&gt; "", COUNTIF(SAP!#REF!,O2306)&gt;0),"Matched", "")</f>
        <v>#REF!</v>
      </c>
      <c r="Q2306" s="1" t="str">
        <f ca="1">IF(D2306="AC","Logic4"&amp;"_"&amp;TEXT(C2306,"dd.mm.yyyy") &amp;"_"&amp; 1503207.23,"")</f>
        <v>Logic4_15.02.2020_1503207.23</v>
      </c>
      <c r="R2306" s="1" t="e">
        <f ca="1">IF(AND(Q2306&lt;&gt; "", COUNTIF(SAP!#REF!,Q2306)&gt;0),"Matched", "")</f>
        <v>#REF!</v>
      </c>
    </row>
    <row r="2307" spans="1:18">
      <c r="A2307" s="13">
        <v>11563327</v>
      </c>
      <c r="B2307" s="14">
        <v>43876</v>
      </c>
      <c r="C2307" s="14">
        <v>43876</v>
      </c>
      <c r="D2307" s="15" t="s">
        <v>10</v>
      </c>
      <c r="E2307" s="15">
        <v>0</v>
      </c>
      <c r="F2307" s="15">
        <v>0</v>
      </c>
      <c r="G2307" s="15">
        <v>4240</v>
      </c>
      <c r="H2307" s="15">
        <v>130533.58</v>
      </c>
      <c r="I2307" s="15" t="s">
        <v>11</v>
      </c>
      <c r="J2307" s="15" t="s">
        <v>12</v>
      </c>
      <c r="K2307" s="1" t="str">
        <f t="shared" ref="K2307:K2370" si="122">IF(D2307="TF","Logic1"&amp;"_"&amp;TEXT(C2307, "mm") &amp;"_"&amp; F2307,"")</f>
        <v/>
      </c>
      <c r="L2307" s="1" t="e">
        <f ca="1">IF(AND(K2307&lt;&gt; "", COUNTIF(SAP!#REF!,K2307)&gt;0),"Matched", "")</f>
        <v>#REF!</v>
      </c>
      <c r="M2307" s="1" t="str">
        <f t="shared" si="120"/>
        <v/>
      </c>
      <c r="N2307" s="1" t="e">
        <f ca="1">IF(AND(M2307&lt;&gt; "", COUNTIF(SAP!#REF!,M2307)&gt;0),"Matched", "")</f>
        <v>#REF!</v>
      </c>
      <c r="O2307" s="1" t="str">
        <f t="shared" si="121"/>
        <v/>
      </c>
      <c r="P2307" s="1" t="e">
        <f ca="1">IF(AND(O2307&lt;&gt; "", COUNTIF(SAP!#REF!,O2307)&gt;0),"Matched", "")</f>
        <v>#REF!</v>
      </c>
      <c r="Q2307" s="1" t="str">
        <f ca="1">IF(D2307="AC","Logic4"&amp;"_"&amp;TEXT(C2307,"dd.mm.yyyy") &amp;"_"&amp; 1503207.23,"")</f>
        <v>Logic4_15.02.2020_1503207.23</v>
      </c>
      <c r="R2307" s="1" t="e">
        <f ca="1">IF(AND(Q2307&lt;&gt; "", COUNTIF(SAP!#REF!,Q2307)&gt;0),"Matched", "")</f>
        <v>#REF!</v>
      </c>
    </row>
    <row r="2308" spans="1:18">
      <c r="A2308" s="9">
        <v>11563327</v>
      </c>
      <c r="B2308" s="10">
        <v>43876</v>
      </c>
      <c r="C2308" s="10">
        <v>43876</v>
      </c>
      <c r="D2308" s="11" t="s">
        <v>10</v>
      </c>
      <c r="E2308" s="11">
        <v>0</v>
      </c>
      <c r="F2308" s="11">
        <v>0</v>
      </c>
      <c r="G2308" s="11">
        <v>4278.6000000000004</v>
      </c>
      <c r="H2308" s="11">
        <v>134812.18</v>
      </c>
      <c r="I2308" s="11" t="s">
        <v>11</v>
      </c>
      <c r="J2308" s="11" t="s">
        <v>12</v>
      </c>
      <c r="K2308" s="1" t="str">
        <f t="shared" si="122"/>
        <v/>
      </c>
      <c r="L2308" s="1" t="e">
        <f ca="1">IF(AND(K2308&lt;&gt; "", COUNTIF(SAP!#REF!,K2308)&gt;0),"Matched", "")</f>
        <v>#REF!</v>
      </c>
      <c r="M2308" s="1" t="str">
        <f t="shared" si="120"/>
        <v/>
      </c>
      <c r="N2308" s="1" t="e">
        <f ca="1">IF(AND(M2308&lt;&gt; "", COUNTIF(SAP!#REF!,M2308)&gt;0),"Matched", "")</f>
        <v>#REF!</v>
      </c>
      <c r="O2308" s="1" t="str">
        <f t="shared" si="121"/>
        <v/>
      </c>
      <c r="P2308" s="1" t="e">
        <f ca="1">IF(AND(O2308&lt;&gt; "", COUNTIF(SAP!#REF!,O2308)&gt;0),"Matched", "")</f>
        <v>#REF!</v>
      </c>
      <c r="Q2308" s="1" t="str">
        <f ca="1">IF(D2308="AC","Logic4"&amp;"_"&amp;TEXT(C2308,"dd.mm.yyyy") &amp;"_"&amp; 1503207.23,"")</f>
        <v>Logic4_15.02.2020_1503207.23</v>
      </c>
      <c r="R2308" s="1" t="e">
        <f ca="1">IF(AND(Q2308&lt;&gt; "", COUNTIF(SAP!#REF!,Q2308)&gt;0),"Matched", "")</f>
        <v>#REF!</v>
      </c>
    </row>
    <row r="2309" spans="1:18">
      <c r="A2309" s="13">
        <v>11563327</v>
      </c>
      <c r="B2309" s="14">
        <v>43876</v>
      </c>
      <c r="C2309" s="14">
        <v>43876</v>
      </c>
      <c r="D2309" s="15" t="s">
        <v>10</v>
      </c>
      <c r="E2309" s="15">
        <v>0</v>
      </c>
      <c r="F2309" s="15">
        <v>0</v>
      </c>
      <c r="G2309" s="15">
        <v>4604.3999999999996</v>
      </c>
      <c r="H2309" s="15">
        <v>139416.57999999999</v>
      </c>
      <c r="I2309" s="15" t="s">
        <v>11</v>
      </c>
      <c r="J2309" s="15" t="s">
        <v>12</v>
      </c>
      <c r="K2309" s="1" t="str">
        <f t="shared" si="122"/>
        <v/>
      </c>
      <c r="L2309" s="1" t="e">
        <f ca="1">IF(AND(K2309&lt;&gt; "", COUNTIF(SAP!#REF!,K2309)&gt;0),"Matched", "")</f>
        <v>#REF!</v>
      </c>
      <c r="M2309" s="1" t="str">
        <f t="shared" si="120"/>
        <v/>
      </c>
      <c r="N2309" s="1" t="e">
        <f ca="1">IF(AND(M2309&lt;&gt; "", COUNTIF(SAP!#REF!,M2309)&gt;0),"Matched", "")</f>
        <v>#REF!</v>
      </c>
      <c r="O2309" s="1" t="str">
        <f t="shared" si="121"/>
        <v/>
      </c>
      <c r="P2309" s="1" t="e">
        <f ca="1">IF(AND(O2309&lt;&gt; "", COUNTIF(SAP!#REF!,O2309)&gt;0),"Matched", "")</f>
        <v>#REF!</v>
      </c>
      <c r="Q2309" s="1" t="str">
        <f ca="1">IF(D2309="AC","Logic4"&amp;"_"&amp;TEXT(C2309,"dd.mm.yyyy") &amp;"_"&amp; 1503207.23,"")</f>
        <v>Logic4_15.02.2020_1503207.23</v>
      </c>
      <c r="R2309" s="1" t="e">
        <f ca="1">IF(AND(Q2309&lt;&gt; "", COUNTIF(SAP!#REF!,Q2309)&gt;0),"Matched", "")</f>
        <v>#REF!</v>
      </c>
    </row>
    <row r="2310" spans="1:18">
      <c r="A2310" s="9">
        <v>11563327</v>
      </c>
      <c r="B2310" s="10">
        <v>43876</v>
      </c>
      <c r="C2310" s="10">
        <v>43876</v>
      </c>
      <c r="D2310" s="11" t="s">
        <v>10</v>
      </c>
      <c r="E2310" s="11">
        <v>0</v>
      </c>
      <c r="F2310" s="11">
        <v>0</v>
      </c>
      <c r="G2310" s="11">
        <v>4668.75</v>
      </c>
      <c r="H2310" s="11">
        <v>144085.32999999999</v>
      </c>
      <c r="I2310" s="11" t="s">
        <v>11</v>
      </c>
      <c r="J2310" s="11" t="s">
        <v>12</v>
      </c>
      <c r="K2310" s="1" t="str">
        <f t="shared" si="122"/>
        <v/>
      </c>
      <c r="L2310" s="1" t="e">
        <f ca="1">IF(AND(K2310&lt;&gt; "", COUNTIF(SAP!#REF!,K2310)&gt;0),"Matched", "")</f>
        <v>#REF!</v>
      </c>
      <c r="M2310" s="1" t="str">
        <f t="shared" si="120"/>
        <v/>
      </c>
      <c r="N2310" s="1" t="e">
        <f ca="1">IF(AND(M2310&lt;&gt; "", COUNTIF(SAP!#REF!,M2310)&gt;0),"Matched", "")</f>
        <v>#REF!</v>
      </c>
      <c r="O2310" s="1" t="str">
        <f t="shared" si="121"/>
        <v/>
      </c>
      <c r="P2310" s="1" t="e">
        <f ca="1">IF(AND(O2310&lt;&gt; "", COUNTIF(SAP!#REF!,O2310)&gt;0),"Matched", "")</f>
        <v>#REF!</v>
      </c>
      <c r="Q2310" s="1" t="str">
        <f ca="1">IF(D2310="AC","Logic4"&amp;"_"&amp;TEXT(C2310,"dd.mm.yyyy") &amp;"_"&amp; 1503207.23,"")</f>
        <v>Logic4_15.02.2020_1503207.23</v>
      </c>
      <c r="R2310" s="1" t="e">
        <f ca="1">IF(AND(Q2310&lt;&gt; "", COUNTIF(SAP!#REF!,Q2310)&gt;0),"Matched", "")</f>
        <v>#REF!</v>
      </c>
    </row>
    <row r="2311" spans="1:18">
      <c r="A2311" s="13">
        <v>11563327</v>
      </c>
      <c r="B2311" s="14">
        <v>43876</v>
      </c>
      <c r="C2311" s="14">
        <v>43876</v>
      </c>
      <c r="D2311" s="15" t="s">
        <v>10</v>
      </c>
      <c r="E2311" s="15">
        <v>0</v>
      </c>
      <c r="F2311" s="15">
        <v>0</v>
      </c>
      <c r="G2311" s="15">
        <v>4730</v>
      </c>
      <c r="H2311" s="15">
        <v>148815.32999999999</v>
      </c>
      <c r="I2311" s="15" t="s">
        <v>11</v>
      </c>
      <c r="J2311" s="15" t="s">
        <v>12</v>
      </c>
      <c r="K2311" s="1" t="str">
        <f t="shared" si="122"/>
        <v/>
      </c>
      <c r="L2311" s="1" t="e">
        <f ca="1">IF(AND(K2311&lt;&gt; "", COUNTIF(SAP!#REF!,K2311)&gt;0),"Matched", "")</f>
        <v>#REF!</v>
      </c>
      <c r="M2311" s="1" t="str">
        <f t="shared" si="120"/>
        <v/>
      </c>
      <c r="N2311" s="1" t="e">
        <f ca="1">IF(AND(M2311&lt;&gt; "", COUNTIF(SAP!#REF!,M2311)&gt;0),"Matched", "")</f>
        <v>#REF!</v>
      </c>
      <c r="O2311" s="1" t="str">
        <f t="shared" si="121"/>
        <v/>
      </c>
      <c r="P2311" s="1" t="e">
        <f ca="1">IF(AND(O2311&lt;&gt; "", COUNTIF(SAP!#REF!,O2311)&gt;0),"Matched", "")</f>
        <v>#REF!</v>
      </c>
      <c r="Q2311" s="1" t="str">
        <f ca="1">IF(D2311="AC","Logic4"&amp;"_"&amp;TEXT(C2311,"dd.mm.yyyy") &amp;"_"&amp; 1503207.23,"")</f>
        <v>Logic4_15.02.2020_1503207.23</v>
      </c>
      <c r="R2311" s="1" t="e">
        <f ca="1">IF(AND(Q2311&lt;&gt; "", COUNTIF(SAP!#REF!,Q2311)&gt;0),"Matched", "")</f>
        <v>#REF!</v>
      </c>
    </row>
    <row r="2312" spans="1:18">
      <c r="A2312" s="9">
        <v>11563327</v>
      </c>
      <c r="B2312" s="10">
        <v>43876</v>
      </c>
      <c r="C2312" s="10">
        <v>43876</v>
      </c>
      <c r="D2312" s="11" t="s">
        <v>10</v>
      </c>
      <c r="E2312" s="11">
        <v>0</v>
      </c>
      <c r="F2312" s="11">
        <v>0</v>
      </c>
      <c r="G2312" s="11">
        <v>5190</v>
      </c>
      <c r="H2312" s="11">
        <v>154005.32999999999</v>
      </c>
      <c r="I2312" s="11" t="s">
        <v>11</v>
      </c>
      <c r="J2312" s="11" t="s">
        <v>12</v>
      </c>
      <c r="K2312" s="1" t="str">
        <f t="shared" si="122"/>
        <v/>
      </c>
      <c r="L2312" s="1" t="e">
        <f ca="1">IF(AND(K2312&lt;&gt; "", COUNTIF(SAP!#REF!,K2312)&gt;0),"Matched", "")</f>
        <v>#REF!</v>
      </c>
      <c r="M2312" s="1" t="str">
        <f t="shared" si="120"/>
        <v/>
      </c>
      <c r="N2312" s="1" t="e">
        <f ca="1">IF(AND(M2312&lt;&gt; "", COUNTIF(SAP!#REF!,M2312)&gt;0),"Matched", "")</f>
        <v>#REF!</v>
      </c>
      <c r="O2312" s="1" t="str">
        <f t="shared" si="121"/>
        <v/>
      </c>
      <c r="P2312" s="1" t="e">
        <f ca="1">IF(AND(O2312&lt;&gt; "", COUNTIF(SAP!#REF!,O2312)&gt;0),"Matched", "")</f>
        <v>#REF!</v>
      </c>
      <c r="Q2312" s="1" t="str">
        <f ca="1">IF(D2312="AC","Logic4"&amp;"_"&amp;TEXT(C2312,"dd.mm.yyyy") &amp;"_"&amp; 1503207.23,"")</f>
        <v>Logic4_15.02.2020_1503207.23</v>
      </c>
      <c r="R2312" s="1" t="e">
        <f ca="1">IF(AND(Q2312&lt;&gt; "", COUNTIF(SAP!#REF!,Q2312)&gt;0),"Matched", "")</f>
        <v>#REF!</v>
      </c>
    </row>
    <row r="2313" spans="1:18">
      <c r="A2313" s="13">
        <v>11563327</v>
      </c>
      <c r="B2313" s="14">
        <v>43876</v>
      </c>
      <c r="C2313" s="14">
        <v>43876</v>
      </c>
      <c r="D2313" s="15" t="s">
        <v>10</v>
      </c>
      <c r="E2313" s="15">
        <v>0</v>
      </c>
      <c r="F2313" s="15">
        <v>0</v>
      </c>
      <c r="G2313" s="15">
        <v>5350</v>
      </c>
      <c r="H2313" s="15">
        <v>159355.32999999999</v>
      </c>
      <c r="I2313" s="15" t="s">
        <v>11</v>
      </c>
      <c r="J2313" s="15" t="s">
        <v>12</v>
      </c>
      <c r="K2313" s="1" t="str">
        <f t="shared" si="122"/>
        <v/>
      </c>
      <c r="L2313" s="1" t="e">
        <f ca="1">IF(AND(K2313&lt;&gt; "", COUNTIF(SAP!#REF!,K2313)&gt;0),"Matched", "")</f>
        <v>#REF!</v>
      </c>
      <c r="M2313" s="1" t="str">
        <f t="shared" si="120"/>
        <v/>
      </c>
      <c r="N2313" s="1" t="e">
        <f ca="1">IF(AND(M2313&lt;&gt; "", COUNTIF(SAP!#REF!,M2313)&gt;0),"Matched", "")</f>
        <v>#REF!</v>
      </c>
      <c r="O2313" s="1" t="str">
        <f t="shared" si="121"/>
        <v/>
      </c>
      <c r="P2313" s="1" t="e">
        <f ca="1">IF(AND(O2313&lt;&gt; "", COUNTIF(SAP!#REF!,O2313)&gt;0),"Matched", "")</f>
        <v>#REF!</v>
      </c>
      <c r="Q2313" s="1" t="str">
        <f ca="1">IF(D2313="AC","Logic4"&amp;"_"&amp;TEXT(C2313,"dd.mm.yyyy") &amp;"_"&amp; 1503207.23,"")</f>
        <v>Logic4_15.02.2020_1503207.23</v>
      </c>
      <c r="R2313" s="1" t="e">
        <f ca="1">IF(AND(Q2313&lt;&gt; "", COUNTIF(SAP!#REF!,Q2313)&gt;0),"Matched", "")</f>
        <v>#REF!</v>
      </c>
    </row>
    <row r="2314" spans="1:18">
      <c r="A2314" s="9">
        <v>11563327</v>
      </c>
      <c r="B2314" s="10">
        <v>43876</v>
      </c>
      <c r="C2314" s="10">
        <v>43876</v>
      </c>
      <c r="D2314" s="11" t="s">
        <v>10</v>
      </c>
      <c r="E2314" s="11">
        <v>0</v>
      </c>
      <c r="F2314" s="11">
        <v>0</v>
      </c>
      <c r="G2314" s="11">
        <v>5400</v>
      </c>
      <c r="H2314" s="11">
        <v>164755.32999999999</v>
      </c>
      <c r="I2314" s="11" t="s">
        <v>11</v>
      </c>
      <c r="J2314" s="11" t="s">
        <v>12</v>
      </c>
      <c r="K2314" s="1" t="str">
        <f t="shared" si="122"/>
        <v/>
      </c>
      <c r="L2314" s="1" t="e">
        <f ca="1">IF(AND(K2314&lt;&gt; "", COUNTIF(SAP!#REF!,K2314)&gt;0),"Matched", "")</f>
        <v>#REF!</v>
      </c>
      <c r="M2314" s="1" t="str">
        <f t="shared" si="120"/>
        <v/>
      </c>
      <c r="N2314" s="1" t="e">
        <f ca="1">IF(AND(M2314&lt;&gt; "", COUNTIF(SAP!#REF!,M2314)&gt;0),"Matched", "")</f>
        <v>#REF!</v>
      </c>
      <c r="O2314" s="1" t="str">
        <f t="shared" si="121"/>
        <v/>
      </c>
      <c r="P2314" s="1" t="e">
        <f ca="1">IF(AND(O2314&lt;&gt; "", COUNTIF(SAP!#REF!,O2314)&gt;0),"Matched", "")</f>
        <v>#REF!</v>
      </c>
      <c r="Q2314" s="1" t="str">
        <f ca="1">IF(D2314="AC","Logic4"&amp;"_"&amp;TEXT(C2314,"dd.mm.yyyy") &amp;"_"&amp; 1503207.23,"")</f>
        <v>Logic4_15.02.2020_1503207.23</v>
      </c>
      <c r="R2314" s="1" t="e">
        <f ca="1">IF(AND(Q2314&lt;&gt; "", COUNTIF(SAP!#REF!,Q2314)&gt;0),"Matched", "")</f>
        <v>#REF!</v>
      </c>
    </row>
    <row r="2315" spans="1:18">
      <c r="A2315" s="13">
        <v>11563327</v>
      </c>
      <c r="B2315" s="14">
        <v>43876</v>
      </c>
      <c r="C2315" s="14">
        <v>43876</v>
      </c>
      <c r="D2315" s="15" t="s">
        <v>10</v>
      </c>
      <c r="E2315" s="15">
        <v>0</v>
      </c>
      <c r="F2315" s="15">
        <v>0</v>
      </c>
      <c r="G2315" s="15">
        <v>5533.3</v>
      </c>
      <c r="H2315" s="15">
        <v>170288.63</v>
      </c>
      <c r="I2315" s="15" t="s">
        <v>11</v>
      </c>
      <c r="J2315" s="15" t="s">
        <v>12</v>
      </c>
      <c r="K2315" s="1" t="str">
        <f t="shared" si="122"/>
        <v/>
      </c>
      <c r="L2315" s="1" t="e">
        <f ca="1">IF(AND(K2315&lt;&gt; "", COUNTIF(SAP!#REF!,K2315)&gt;0),"Matched", "")</f>
        <v>#REF!</v>
      </c>
      <c r="M2315" s="1" t="str">
        <f t="shared" si="120"/>
        <v/>
      </c>
      <c r="N2315" s="1" t="e">
        <f ca="1">IF(AND(M2315&lt;&gt; "", COUNTIF(SAP!#REF!,M2315)&gt;0),"Matched", "")</f>
        <v>#REF!</v>
      </c>
      <c r="O2315" s="1" t="str">
        <f t="shared" si="121"/>
        <v/>
      </c>
      <c r="P2315" s="1" t="e">
        <f ca="1">IF(AND(O2315&lt;&gt; "", COUNTIF(SAP!#REF!,O2315)&gt;0),"Matched", "")</f>
        <v>#REF!</v>
      </c>
      <c r="Q2315" s="1" t="str">
        <f ca="1">IF(D2315="AC","Logic4"&amp;"_"&amp;TEXT(C2315,"dd.mm.yyyy") &amp;"_"&amp; 1503207.23,"")</f>
        <v>Logic4_15.02.2020_1503207.23</v>
      </c>
      <c r="R2315" s="1" t="e">
        <f ca="1">IF(AND(Q2315&lt;&gt; "", COUNTIF(SAP!#REF!,Q2315)&gt;0),"Matched", "")</f>
        <v>#REF!</v>
      </c>
    </row>
    <row r="2316" spans="1:18">
      <c r="A2316" s="9">
        <v>11563327</v>
      </c>
      <c r="B2316" s="10">
        <v>43876</v>
      </c>
      <c r="C2316" s="10">
        <v>43876</v>
      </c>
      <c r="D2316" s="11" t="s">
        <v>10</v>
      </c>
      <c r="E2316" s="11">
        <v>0</v>
      </c>
      <c r="F2316" s="11">
        <v>0</v>
      </c>
      <c r="G2316" s="11">
        <v>5570</v>
      </c>
      <c r="H2316" s="11">
        <v>175858.63</v>
      </c>
      <c r="I2316" s="11" t="s">
        <v>11</v>
      </c>
      <c r="J2316" s="11" t="s">
        <v>12</v>
      </c>
      <c r="K2316" s="1" t="str">
        <f t="shared" si="122"/>
        <v/>
      </c>
      <c r="L2316" s="1" t="e">
        <f ca="1">IF(AND(K2316&lt;&gt; "", COUNTIF(SAP!#REF!,K2316)&gt;0),"Matched", "")</f>
        <v>#REF!</v>
      </c>
      <c r="M2316" s="1" t="str">
        <f t="shared" si="120"/>
        <v/>
      </c>
      <c r="N2316" s="1" t="e">
        <f ca="1">IF(AND(M2316&lt;&gt; "", COUNTIF(SAP!#REF!,M2316)&gt;0),"Matched", "")</f>
        <v>#REF!</v>
      </c>
      <c r="O2316" s="1" t="str">
        <f t="shared" si="121"/>
        <v/>
      </c>
      <c r="P2316" s="1" t="e">
        <f ca="1">IF(AND(O2316&lt;&gt; "", COUNTIF(SAP!#REF!,O2316)&gt;0),"Matched", "")</f>
        <v>#REF!</v>
      </c>
      <c r="Q2316" s="1" t="str">
        <f ca="1">IF(D2316="AC","Logic4"&amp;"_"&amp;TEXT(C2316,"dd.mm.yyyy") &amp;"_"&amp; 1503207.23,"")</f>
        <v>Logic4_15.02.2020_1503207.23</v>
      </c>
      <c r="R2316" s="1" t="e">
        <f ca="1">IF(AND(Q2316&lt;&gt; "", COUNTIF(SAP!#REF!,Q2316)&gt;0),"Matched", "")</f>
        <v>#REF!</v>
      </c>
    </row>
    <row r="2317" spans="1:18">
      <c r="A2317" s="13">
        <v>11563327</v>
      </c>
      <c r="B2317" s="14">
        <v>43876</v>
      </c>
      <c r="C2317" s="14">
        <v>43876</v>
      </c>
      <c r="D2317" s="15" t="s">
        <v>10</v>
      </c>
      <c r="E2317" s="15">
        <v>0</v>
      </c>
      <c r="F2317" s="15">
        <v>0</v>
      </c>
      <c r="G2317" s="15">
        <v>5652.8</v>
      </c>
      <c r="H2317" s="15">
        <v>181511.43</v>
      </c>
      <c r="I2317" s="15" t="s">
        <v>11</v>
      </c>
      <c r="J2317" s="15" t="s">
        <v>12</v>
      </c>
      <c r="K2317" s="1" t="str">
        <f t="shared" si="122"/>
        <v/>
      </c>
      <c r="L2317" s="1" t="e">
        <f ca="1">IF(AND(K2317&lt;&gt; "", COUNTIF(SAP!#REF!,K2317)&gt;0),"Matched", "")</f>
        <v>#REF!</v>
      </c>
      <c r="M2317" s="1" t="str">
        <f t="shared" ref="M2317:M2380" si="123">IF(D2317="TR","Logic2"&amp;"_"&amp;TEXT(C2317,"dd.mm.yyyy") &amp;"_"&amp; F2317,"")</f>
        <v/>
      </c>
      <c r="N2317" s="1" t="e">
        <f ca="1">IF(AND(M2317&lt;&gt; "", COUNTIF(SAP!#REF!,M2317)&gt;0),"Matched", "")</f>
        <v>#REF!</v>
      </c>
      <c r="O2317" s="1" t="str">
        <f t="shared" ref="O2317:O2380" si="124">IF(D2317="AF","Logic3"&amp;"_"&amp;G2317,"")</f>
        <v/>
      </c>
      <c r="P2317" s="1" t="e">
        <f ca="1">IF(AND(O2317&lt;&gt; "", COUNTIF(SAP!#REF!,O2317)&gt;0),"Matched", "")</f>
        <v>#REF!</v>
      </c>
      <c r="Q2317" s="1" t="str">
        <f ca="1">IF(D2317="AC","Logic4"&amp;"_"&amp;TEXT(C2317,"dd.mm.yyyy") &amp;"_"&amp; 1503207.23,"")</f>
        <v>Logic4_15.02.2020_1503207.23</v>
      </c>
      <c r="R2317" s="1" t="e">
        <f ca="1">IF(AND(Q2317&lt;&gt; "", COUNTIF(SAP!#REF!,Q2317)&gt;0),"Matched", "")</f>
        <v>#REF!</v>
      </c>
    </row>
    <row r="2318" spans="1:18">
      <c r="A2318" s="9">
        <v>11563327</v>
      </c>
      <c r="B2318" s="10">
        <v>43876</v>
      </c>
      <c r="C2318" s="10">
        <v>43876</v>
      </c>
      <c r="D2318" s="11" t="s">
        <v>10</v>
      </c>
      <c r="E2318" s="11">
        <v>0</v>
      </c>
      <c r="F2318" s="11">
        <v>0</v>
      </c>
      <c r="G2318" s="11">
        <v>5849.9</v>
      </c>
      <c r="H2318" s="11">
        <v>187361.33</v>
      </c>
      <c r="I2318" s="11" t="s">
        <v>11</v>
      </c>
      <c r="J2318" s="11" t="s">
        <v>12</v>
      </c>
      <c r="K2318" s="1" t="str">
        <f t="shared" si="122"/>
        <v/>
      </c>
      <c r="L2318" s="1" t="e">
        <f ca="1">IF(AND(K2318&lt;&gt; "", COUNTIF(SAP!#REF!,K2318)&gt;0),"Matched", "")</f>
        <v>#REF!</v>
      </c>
      <c r="M2318" s="1" t="str">
        <f t="shared" si="123"/>
        <v/>
      </c>
      <c r="N2318" s="1" t="e">
        <f ca="1">IF(AND(M2318&lt;&gt; "", COUNTIF(SAP!#REF!,M2318)&gt;0),"Matched", "")</f>
        <v>#REF!</v>
      </c>
      <c r="O2318" s="1" t="str">
        <f t="shared" si="124"/>
        <v/>
      </c>
      <c r="P2318" s="1" t="e">
        <f ca="1">IF(AND(O2318&lt;&gt; "", COUNTIF(SAP!#REF!,O2318)&gt;0),"Matched", "")</f>
        <v>#REF!</v>
      </c>
      <c r="Q2318" s="1" t="str">
        <f ca="1">IF(D2318="AC","Logic4"&amp;"_"&amp;TEXT(C2318,"dd.mm.yyyy") &amp;"_"&amp; 1503207.23,"")</f>
        <v>Logic4_15.02.2020_1503207.23</v>
      </c>
      <c r="R2318" s="1" t="e">
        <f ca="1">IF(AND(Q2318&lt;&gt; "", COUNTIF(SAP!#REF!,Q2318)&gt;0),"Matched", "")</f>
        <v>#REF!</v>
      </c>
    </row>
    <row r="2319" spans="1:18">
      <c r="A2319" s="13">
        <v>11563327</v>
      </c>
      <c r="B2319" s="14">
        <v>43876</v>
      </c>
      <c r="C2319" s="14">
        <v>43876</v>
      </c>
      <c r="D2319" s="15" t="s">
        <v>10</v>
      </c>
      <c r="E2319" s="15">
        <v>0</v>
      </c>
      <c r="F2319" s="15">
        <v>0</v>
      </c>
      <c r="G2319" s="15">
        <v>6140</v>
      </c>
      <c r="H2319" s="15">
        <v>193501.33</v>
      </c>
      <c r="I2319" s="15" t="s">
        <v>11</v>
      </c>
      <c r="J2319" s="15" t="s">
        <v>12</v>
      </c>
      <c r="K2319" s="1" t="str">
        <f t="shared" si="122"/>
        <v/>
      </c>
      <c r="L2319" s="1" t="e">
        <f ca="1">IF(AND(K2319&lt;&gt; "", COUNTIF(SAP!#REF!,K2319)&gt;0),"Matched", "")</f>
        <v>#REF!</v>
      </c>
      <c r="M2319" s="1" t="str">
        <f t="shared" si="123"/>
        <v/>
      </c>
      <c r="N2319" s="1" t="e">
        <f ca="1">IF(AND(M2319&lt;&gt; "", COUNTIF(SAP!#REF!,M2319)&gt;0),"Matched", "")</f>
        <v>#REF!</v>
      </c>
      <c r="O2319" s="1" t="str">
        <f t="shared" si="124"/>
        <v/>
      </c>
      <c r="P2319" s="1" t="e">
        <f ca="1">IF(AND(O2319&lt;&gt; "", COUNTIF(SAP!#REF!,O2319)&gt;0),"Matched", "")</f>
        <v>#REF!</v>
      </c>
      <c r="Q2319" s="1" t="str">
        <f ca="1">IF(D2319="AC","Logic4"&amp;"_"&amp;TEXT(C2319,"dd.mm.yyyy") &amp;"_"&amp; 1503207.23,"")</f>
        <v>Logic4_15.02.2020_1503207.23</v>
      </c>
      <c r="R2319" s="1" t="e">
        <f ca="1">IF(AND(Q2319&lt;&gt; "", COUNTIF(SAP!#REF!,Q2319)&gt;0),"Matched", "")</f>
        <v>#REF!</v>
      </c>
    </row>
    <row r="2320" spans="1:18">
      <c r="A2320" s="9">
        <v>11563327</v>
      </c>
      <c r="B2320" s="10">
        <v>43876</v>
      </c>
      <c r="C2320" s="10">
        <v>43876</v>
      </c>
      <c r="D2320" s="11" t="s">
        <v>10</v>
      </c>
      <c r="E2320" s="11">
        <v>0</v>
      </c>
      <c r="F2320" s="11">
        <v>0</v>
      </c>
      <c r="G2320" s="11">
        <v>6160</v>
      </c>
      <c r="H2320" s="11">
        <v>199661.33</v>
      </c>
      <c r="I2320" s="11" t="s">
        <v>11</v>
      </c>
      <c r="J2320" s="11" t="s">
        <v>12</v>
      </c>
      <c r="K2320" s="1" t="str">
        <f t="shared" si="122"/>
        <v/>
      </c>
      <c r="L2320" s="1" t="e">
        <f ca="1">IF(AND(K2320&lt;&gt; "", COUNTIF(SAP!#REF!,K2320)&gt;0),"Matched", "")</f>
        <v>#REF!</v>
      </c>
      <c r="M2320" s="1" t="str">
        <f t="shared" si="123"/>
        <v/>
      </c>
      <c r="N2320" s="1" t="e">
        <f ca="1">IF(AND(M2320&lt;&gt; "", COUNTIF(SAP!#REF!,M2320)&gt;0),"Matched", "")</f>
        <v>#REF!</v>
      </c>
      <c r="O2320" s="1" t="str">
        <f t="shared" si="124"/>
        <v/>
      </c>
      <c r="P2320" s="1" t="e">
        <f ca="1">IF(AND(O2320&lt;&gt; "", COUNTIF(SAP!#REF!,O2320)&gt;0),"Matched", "")</f>
        <v>#REF!</v>
      </c>
      <c r="Q2320" s="1" t="str">
        <f ca="1">IF(D2320="AC","Logic4"&amp;"_"&amp;TEXT(C2320,"dd.mm.yyyy") &amp;"_"&amp; 1503207.23,"")</f>
        <v>Logic4_15.02.2020_1503207.23</v>
      </c>
      <c r="R2320" s="1" t="e">
        <f ca="1">IF(AND(Q2320&lt;&gt; "", COUNTIF(SAP!#REF!,Q2320)&gt;0),"Matched", "")</f>
        <v>#REF!</v>
      </c>
    </row>
    <row r="2321" spans="1:18">
      <c r="A2321" s="13">
        <v>11563327</v>
      </c>
      <c r="B2321" s="14">
        <v>43876</v>
      </c>
      <c r="C2321" s="14">
        <v>43876</v>
      </c>
      <c r="D2321" s="15" t="s">
        <v>10</v>
      </c>
      <c r="E2321" s="15">
        <v>0</v>
      </c>
      <c r="F2321" s="15">
        <v>0</v>
      </c>
      <c r="G2321" s="15">
        <v>6730</v>
      </c>
      <c r="H2321" s="15">
        <v>206391.33</v>
      </c>
      <c r="I2321" s="15" t="s">
        <v>11</v>
      </c>
      <c r="J2321" s="15" t="s">
        <v>12</v>
      </c>
      <c r="K2321" s="1" t="str">
        <f t="shared" si="122"/>
        <v/>
      </c>
      <c r="L2321" s="1" t="e">
        <f ca="1">IF(AND(K2321&lt;&gt; "", COUNTIF(SAP!#REF!,K2321)&gt;0),"Matched", "")</f>
        <v>#REF!</v>
      </c>
      <c r="M2321" s="1" t="str">
        <f t="shared" si="123"/>
        <v/>
      </c>
      <c r="N2321" s="1" t="e">
        <f ca="1">IF(AND(M2321&lt;&gt; "", COUNTIF(SAP!#REF!,M2321)&gt;0),"Matched", "")</f>
        <v>#REF!</v>
      </c>
      <c r="O2321" s="1" t="str">
        <f t="shared" si="124"/>
        <v/>
      </c>
      <c r="P2321" s="1" t="e">
        <f ca="1">IF(AND(O2321&lt;&gt; "", COUNTIF(SAP!#REF!,O2321)&gt;0),"Matched", "")</f>
        <v>#REF!</v>
      </c>
      <c r="Q2321" s="1" t="str">
        <f ca="1">IF(D2321="AC","Logic4"&amp;"_"&amp;TEXT(C2321,"dd.mm.yyyy") &amp;"_"&amp; 1503207.23,"")</f>
        <v>Logic4_15.02.2020_1503207.23</v>
      </c>
      <c r="R2321" s="1" t="e">
        <f ca="1">IF(AND(Q2321&lt;&gt; "", COUNTIF(SAP!#REF!,Q2321)&gt;0),"Matched", "")</f>
        <v>#REF!</v>
      </c>
    </row>
    <row r="2322" spans="1:18">
      <c r="A2322" s="9">
        <v>11563327</v>
      </c>
      <c r="B2322" s="10">
        <v>43876</v>
      </c>
      <c r="C2322" s="10">
        <v>43876</v>
      </c>
      <c r="D2322" s="11" t="s">
        <v>10</v>
      </c>
      <c r="E2322" s="11">
        <v>0</v>
      </c>
      <c r="F2322" s="11">
        <v>0</v>
      </c>
      <c r="G2322" s="11">
        <v>6770</v>
      </c>
      <c r="H2322" s="11">
        <v>213161.33</v>
      </c>
      <c r="I2322" s="11" t="s">
        <v>11</v>
      </c>
      <c r="J2322" s="11" t="s">
        <v>12</v>
      </c>
      <c r="K2322" s="1" t="str">
        <f t="shared" si="122"/>
        <v/>
      </c>
      <c r="L2322" s="1" t="e">
        <f ca="1">IF(AND(K2322&lt;&gt; "", COUNTIF(SAP!#REF!,K2322)&gt;0),"Matched", "")</f>
        <v>#REF!</v>
      </c>
      <c r="M2322" s="1" t="str">
        <f t="shared" si="123"/>
        <v/>
      </c>
      <c r="N2322" s="1" t="e">
        <f ca="1">IF(AND(M2322&lt;&gt; "", COUNTIF(SAP!#REF!,M2322)&gt;0),"Matched", "")</f>
        <v>#REF!</v>
      </c>
      <c r="O2322" s="1" t="str">
        <f t="shared" si="124"/>
        <v/>
      </c>
      <c r="P2322" s="1" t="e">
        <f ca="1">IF(AND(O2322&lt;&gt; "", COUNTIF(SAP!#REF!,O2322)&gt;0),"Matched", "")</f>
        <v>#REF!</v>
      </c>
      <c r="Q2322" s="1" t="str">
        <f ca="1">IF(D2322="AC","Logic4"&amp;"_"&amp;TEXT(C2322,"dd.mm.yyyy") &amp;"_"&amp; 1503207.23,"")</f>
        <v>Logic4_15.02.2020_1503207.23</v>
      </c>
      <c r="R2322" s="1" t="e">
        <f ca="1">IF(AND(Q2322&lt;&gt; "", COUNTIF(SAP!#REF!,Q2322)&gt;0),"Matched", "")</f>
        <v>#REF!</v>
      </c>
    </row>
    <row r="2323" spans="1:18">
      <c r="A2323" s="13">
        <v>11563327</v>
      </c>
      <c r="B2323" s="14">
        <v>43876</v>
      </c>
      <c r="C2323" s="14">
        <v>43876</v>
      </c>
      <c r="D2323" s="15" t="s">
        <v>10</v>
      </c>
      <c r="E2323" s="15">
        <v>0</v>
      </c>
      <c r="F2323" s="15">
        <v>0</v>
      </c>
      <c r="G2323" s="15">
        <v>6814.6</v>
      </c>
      <c r="H2323" s="15">
        <v>219975.93</v>
      </c>
      <c r="I2323" s="15" t="s">
        <v>11</v>
      </c>
      <c r="J2323" s="15" t="s">
        <v>12</v>
      </c>
      <c r="K2323" s="1" t="str">
        <f t="shared" si="122"/>
        <v/>
      </c>
      <c r="L2323" s="1" t="e">
        <f ca="1">IF(AND(K2323&lt;&gt; "", COUNTIF(SAP!#REF!,K2323)&gt;0),"Matched", "")</f>
        <v>#REF!</v>
      </c>
      <c r="M2323" s="1" t="str">
        <f t="shared" si="123"/>
        <v/>
      </c>
      <c r="N2323" s="1" t="e">
        <f ca="1">IF(AND(M2323&lt;&gt; "", COUNTIF(SAP!#REF!,M2323)&gt;0),"Matched", "")</f>
        <v>#REF!</v>
      </c>
      <c r="O2323" s="1" t="str">
        <f t="shared" si="124"/>
        <v/>
      </c>
      <c r="P2323" s="1" t="e">
        <f ca="1">IF(AND(O2323&lt;&gt; "", COUNTIF(SAP!#REF!,O2323)&gt;0),"Matched", "")</f>
        <v>#REF!</v>
      </c>
      <c r="Q2323" s="1" t="str">
        <f ca="1">IF(D2323="AC","Logic4"&amp;"_"&amp;TEXT(C2323,"dd.mm.yyyy") &amp;"_"&amp; 1503207.23,"")</f>
        <v>Logic4_15.02.2020_1503207.23</v>
      </c>
      <c r="R2323" s="1" t="e">
        <f ca="1">IF(AND(Q2323&lt;&gt; "", COUNTIF(SAP!#REF!,Q2323)&gt;0),"Matched", "")</f>
        <v>#REF!</v>
      </c>
    </row>
    <row r="2324" spans="1:18">
      <c r="A2324" s="9">
        <v>11563327</v>
      </c>
      <c r="B2324" s="10">
        <v>43876</v>
      </c>
      <c r="C2324" s="10">
        <v>43876</v>
      </c>
      <c r="D2324" s="11" t="s">
        <v>10</v>
      </c>
      <c r="E2324" s="11">
        <v>0</v>
      </c>
      <c r="F2324" s="11">
        <v>0</v>
      </c>
      <c r="G2324" s="11">
        <v>6820</v>
      </c>
      <c r="H2324" s="11">
        <v>226795.93</v>
      </c>
      <c r="I2324" s="11" t="s">
        <v>11</v>
      </c>
      <c r="J2324" s="11" t="s">
        <v>12</v>
      </c>
      <c r="K2324" s="1" t="str">
        <f t="shared" si="122"/>
        <v/>
      </c>
      <c r="L2324" s="1" t="e">
        <f ca="1">IF(AND(K2324&lt;&gt; "", COUNTIF(SAP!#REF!,K2324)&gt;0),"Matched", "")</f>
        <v>#REF!</v>
      </c>
      <c r="M2324" s="1" t="str">
        <f t="shared" si="123"/>
        <v/>
      </c>
      <c r="N2324" s="1" t="e">
        <f ca="1">IF(AND(M2324&lt;&gt; "", COUNTIF(SAP!#REF!,M2324)&gt;0),"Matched", "")</f>
        <v>#REF!</v>
      </c>
      <c r="O2324" s="1" t="str">
        <f t="shared" si="124"/>
        <v/>
      </c>
      <c r="P2324" s="1" t="e">
        <f ca="1">IF(AND(O2324&lt;&gt; "", COUNTIF(SAP!#REF!,O2324)&gt;0),"Matched", "")</f>
        <v>#REF!</v>
      </c>
      <c r="Q2324" s="1" t="str">
        <f ca="1">IF(D2324="AC","Logic4"&amp;"_"&amp;TEXT(C2324,"dd.mm.yyyy") &amp;"_"&amp; 1503207.23,"")</f>
        <v>Logic4_15.02.2020_1503207.23</v>
      </c>
      <c r="R2324" s="1" t="e">
        <f ca="1">IF(AND(Q2324&lt;&gt; "", COUNTIF(SAP!#REF!,Q2324)&gt;0),"Matched", "")</f>
        <v>#REF!</v>
      </c>
    </row>
    <row r="2325" spans="1:18">
      <c r="A2325" s="13">
        <v>11563327</v>
      </c>
      <c r="B2325" s="14">
        <v>43876</v>
      </c>
      <c r="C2325" s="14">
        <v>43876</v>
      </c>
      <c r="D2325" s="15" t="s">
        <v>10</v>
      </c>
      <c r="E2325" s="15">
        <v>0</v>
      </c>
      <c r="F2325" s="15">
        <v>0</v>
      </c>
      <c r="G2325" s="15">
        <v>6840</v>
      </c>
      <c r="H2325" s="15">
        <v>233635.93</v>
      </c>
      <c r="I2325" s="15" t="s">
        <v>11</v>
      </c>
      <c r="J2325" s="15" t="s">
        <v>12</v>
      </c>
      <c r="K2325" s="1" t="str">
        <f t="shared" si="122"/>
        <v/>
      </c>
      <c r="L2325" s="1" t="e">
        <f ca="1">IF(AND(K2325&lt;&gt; "", COUNTIF(SAP!#REF!,K2325)&gt;0),"Matched", "")</f>
        <v>#REF!</v>
      </c>
      <c r="M2325" s="1" t="str">
        <f t="shared" si="123"/>
        <v/>
      </c>
      <c r="N2325" s="1" t="e">
        <f ca="1">IF(AND(M2325&lt;&gt; "", COUNTIF(SAP!#REF!,M2325)&gt;0),"Matched", "")</f>
        <v>#REF!</v>
      </c>
      <c r="O2325" s="1" t="str">
        <f t="shared" si="124"/>
        <v/>
      </c>
      <c r="P2325" s="1" t="e">
        <f ca="1">IF(AND(O2325&lt;&gt; "", COUNTIF(SAP!#REF!,O2325)&gt;0),"Matched", "")</f>
        <v>#REF!</v>
      </c>
      <c r="Q2325" s="1" t="str">
        <f ca="1">IF(D2325="AC","Logic4"&amp;"_"&amp;TEXT(C2325,"dd.mm.yyyy") &amp;"_"&amp; 1503207.23,"")</f>
        <v>Logic4_15.02.2020_1503207.23</v>
      </c>
      <c r="R2325" s="1" t="e">
        <f ca="1">IF(AND(Q2325&lt;&gt; "", COUNTIF(SAP!#REF!,Q2325)&gt;0),"Matched", "")</f>
        <v>#REF!</v>
      </c>
    </row>
    <row r="2326" spans="1:18">
      <c r="A2326" s="9">
        <v>11563327</v>
      </c>
      <c r="B2326" s="10">
        <v>43876</v>
      </c>
      <c r="C2326" s="10">
        <v>43876</v>
      </c>
      <c r="D2326" s="11" t="s">
        <v>10</v>
      </c>
      <c r="E2326" s="11">
        <v>0</v>
      </c>
      <c r="F2326" s="11">
        <v>0</v>
      </c>
      <c r="G2326" s="11">
        <v>6905.6</v>
      </c>
      <c r="H2326" s="11">
        <v>240541.53</v>
      </c>
      <c r="I2326" s="11" t="s">
        <v>11</v>
      </c>
      <c r="J2326" s="11" t="s">
        <v>12</v>
      </c>
      <c r="K2326" s="1" t="str">
        <f t="shared" si="122"/>
        <v/>
      </c>
      <c r="L2326" s="1" t="e">
        <f ca="1">IF(AND(K2326&lt;&gt; "", COUNTIF(SAP!#REF!,K2326)&gt;0),"Matched", "")</f>
        <v>#REF!</v>
      </c>
      <c r="M2326" s="1" t="str">
        <f t="shared" si="123"/>
        <v/>
      </c>
      <c r="N2326" s="1" t="e">
        <f ca="1">IF(AND(M2326&lt;&gt; "", COUNTIF(SAP!#REF!,M2326)&gt;0),"Matched", "")</f>
        <v>#REF!</v>
      </c>
      <c r="O2326" s="1" t="str">
        <f t="shared" si="124"/>
        <v/>
      </c>
      <c r="P2326" s="1" t="e">
        <f ca="1">IF(AND(O2326&lt;&gt; "", COUNTIF(SAP!#REF!,O2326)&gt;0),"Matched", "")</f>
        <v>#REF!</v>
      </c>
      <c r="Q2326" s="1" t="str">
        <f ca="1">IF(D2326="AC","Logic4"&amp;"_"&amp;TEXT(C2326,"dd.mm.yyyy") &amp;"_"&amp; 1503207.23,"")</f>
        <v>Logic4_15.02.2020_1503207.23</v>
      </c>
      <c r="R2326" s="1" t="e">
        <f ca="1">IF(AND(Q2326&lt;&gt; "", COUNTIF(SAP!#REF!,Q2326)&gt;0),"Matched", "")</f>
        <v>#REF!</v>
      </c>
    </row>
    <row r="2327" spans="1:18">
      <c r="A2327" s="13">
        <v>11563327</v>
      </c>
      <c r="B2327" s="14">
        <v>43876</v>
      </c>
      <c r="C2327" s="14">
        <v>43876</v>
      </c>
      <c r="D2327" s="15" t="s">
        <v>10</v>
      </c>
      <c r="E2327" s="15">
        <v>0</v>
      </c>
      <c r="F2327" s="15">
        <v>0</v>
      </c>
      <c r="G2327" s="15">
        <v>7040</v>
      </c>
      <c r="H2327" s="15">
        <v>247581.53</v>
      </c>
      <c r="I2327" s="15" t="s">
        <v>11</v>
      </c>
      <c r="J2327" s="15" t="s">
        <v>12</v>
      </c>
      <c r="K2327" s="1" t="str">
        <f t="shared" si="122"/>
        <v/>
      </c>
      <c r="L2327" s="1" t="e">
        <f ca="1">IF(AND(K2327&lt;&gt; "", COUNTIF(SAP!#REF!,K2327)&gt;0),"Matched", "")</f>
        <v>#REF!</v>
      </c>
      <c r="M2327" s="1" t="str">
        <f t="shared" si="123"/>
        <v/>
      </c>
      <c r="N2327" s="1" t="e">
        <f ca="1">IF(AND(M2327&lt;&gt; "", COUNTIF(SAP!#REF!,M2327)&gt;0),"Matched", "")</f>
        <v>#REF!</v>
      </c>
      <c r="O2327" s="1" t="str">
        <f t="shared" si="124"/>
        <v/>
      </c>
      <c r="P2327" s="1" t="e">
        <f ca="1">IF(AND(O2327&lt;&gt; "", COUNTIF(SAP!#REF!,O2327)&gt;0),"Matched", "")</f>
        <v>#REF!</v>
      </c>
      <c r="Q2327" s="1" t="str">
        <f ca="1">IF(D2327="AC","Logic4"&amp;"_"&amp;TEXT(C2327,"dd.mm.yyyy") &amp;"_"&amp; 1503207.23,"")</f>
        <v>Logic4_15.02.2020_1503207.23</v>
      </c>
      <c r="R2327" s="1" t="e">
        <f ca="1">IF(AND(Q2327&lt;&gt; "", COUNTIF(SAP!#REF!,Q2327)&gt;0),"Matched", "")</f>
        <v>#REF!</v>
      </c>
    </row>
    <row r="2328" spans="1:18">
      <c r="A2328" s="9">
        <v>11563327</v>
      </c>
      <c r="B2328" s="10">
        <v>43876</v>
      </c>
      <c r="C2328" s="10">
        <v>43876</v>
      </c>
      <c r="D2328" s="11" t="s">
        <v>10</v>
      </c>
      <c r="E2328" s="11">
        <v>0</v>
      </c>
      <c r="F2328" s="11">
        <v>0</v>
      </c>
      <c r="G2328" s="11">
        <v>7130</v>
      </c>
      <c r="H2328" s="11">
        <v>254711.53</v>
      </c>
      <c r="I2328" s="11" t="s">
        <v>11</v>
      </c>
      <c r="J2328" s="11" t="s">
        <v>12</v>
      </c>
      <c r="K2328" s="1" t="str">
        <f t="shared" si="122"/>
        <v/>
      </c>
      <c r="L2328" s="1" t="e">
        <f ca="1">IF(AND(K2328&lt;&gt; "", COUNTIF(SAP!#REF!,K2328)&gt;0),"Matched", "")</f>
        <v>#REF!</v>
      </c>
      <c r="M2328" s="1" t="str">
        <f t="shared" si="123"/>
        <v/>
      </c>
      <c r="N2328" s="1" t="e">
        <f ca="1">IF(AND(M2328&lt;&gt; "", COUNTIF(SAP!#REF!,M2328)&gt;0),"Matched", "")</f>
        <v>#REF!</v>
      </c>
      <c r="O2328" s="1" t="str">
        <f t="shared" si="124"/>
        <v/>
      </c>
      <c r="P2328" s="1" t="e">
        <f ca="1">IF(AND(O2328&lt;&gt; "", COUNTIF(SAP!#REF!,O2328)&gt;0),"Matched", "")</f>
        <v>#REF!</v>
      </c>
      <c r="Q2328" s="1" t="str">
        <f ca="1">IF(D2328="AC","Logic4"&amp;"_"&amp;TEXT(C2328,"dd.mm.yyyy") &amp;"_"&amp; 1503207.23,"")</f>
        <v>Logic4_15.02.2020_1503207.23</v>
      </c>
      <c r="R2328" s="1" t="e">
        <f ca="1">IF(AND(Q2328&lt;&gt; "", COUNTIF(SAP!#REF!,Q2328)&gt;0),"Matched", "")</f>
        <v>#REF!</v>
      </c>
    </row>
    <row r="2329" spans="1:18">
      <c r="A2329" s="13">
        <v>11563327</v>
      </c>
      <c r="B2329" s="14">
        <v>43876</v>
      </c>
      <c r="C2329" s="14">
        <v>43876</v>
      </c>
      <c r="D2329" s="15" t="s">
        <v>10</v>
      </c>
      <c r="E2329" s="15">
        <v>0</v>
      </c>
      <c r="F2329" s="15">
        <v>0</v>
      </c>
      <c r="G2329" s="15">
        <v>7187.15</v>
      </c>
      <c r="H2329" s="15">
        <v>261898.68</v>
      </c>
      <c r="I2329" s="15" t="s">
        <v>11</v>
      </c>
      <c r="J2329" s="15" t="s">
        <v>12</v>
      </c>
      <c r="K2329" s="1" t="str">
        <f t="shared" si="122"/>
        <v/>
      </c>
      <c r="L2329" s="1" t="e">
        <f ca="1">IF(AND(K2329&lt;&gt; "", COUNTIF(SAP!#REF!,K2329)&gt;0),"Matched", "")</f>
        <v>#REF!</v>
      </c>
      <c r="M2329" s="1" t="str">
        <f t="shared" si="123"/>
        <v/>
      </c>
      <c r="N2329" s="1" t="e">
        <f ca="1">IF(AND(M2329&lt;&gt; "", COUNTIF(SAP!#REF!,M2329)&gt;0),"Matched", "")</f>
        <v>#REF!</v>
      </c>
      <c r="O2329" s="1" t="str">
        <f t="shared" si="124"/>
        <v/>
      </c>
      <c r="P2329" s="1" t="e">
        <f ca="1">IF(AND(O2329&lt;&gt; "", COUNTIF(SAP!#REF!,O2329)&gt;0),"Matched", "")</f>
        <v>#REF!</v>
      </c>
      <c r="Q2329" s="1" t="str">
        <f ca="1">IF(D2329="AC","Logic4"&amp;"_"&amp;TEXT(C2329,"dd.mm.yyyy") &amp;"_"&amp; 1503207.23,"")</f>
        <v>Logic4_15.02.2020_1503207.23</v>
      </c>
      <c r="R2329" s="1" t="e">
        <f ca="1">IF(AND(Q2329&lt;&gt; "", COUNTIF(SAP!#REF!,Q2329)&gt;0),"Matched", "")</f>
        <v>#REF!</v>
      </c>
    </row>
    <row r="2330" spans="1:18">
      <c r="A2330" s="9">
        <v>11563327</v>
      </c>
      <c r="B2330" s="10">
        <v>43876</v>
      </c>
      <c r="C2330" s="10">
        <v>43876</v>
      </c>
      <c r="D2330" s="11" t="s">
        <v>10</v>
      </c>
      <c r="E2330" s="11">
        <v>0</v>
      </c>
      <c r="F2330" s="11">
        <v>0</v>
      </c>
      <c r="G2330" s="11">
        <v>7582.5</v>
      </c>
      <c r="H2330" s="11">
        <v>269481.18</v>
      </c>
      <c r="I2330" s="11" t="s">
        <v>11</v>
      </c>
      <c r="J2330" s="11" t="s">
        <v>12</v>
      </c>
      <c r="K2330" s="1" t="str">
        <f t="shared" si="122"/>
        <v/>
      </c>
      <c r="L2330" s="1" t="e">
        <f ca="1">IF(AND(K2330&lt;&gt; "", COUNTIF(SAP!#REF!,K2330)&gt;0),"Matched", "")</f>
        <v>#REF!</v>
      </c>
      <c r="M2330" s="1" t="str">
        <f t="shared" si="123"/>
        <v/>
      </c>
      <c r="N2330" s="1" t="e">
        <f ca="1">IF(AND(M2330&lt;&gt; "", COUNTIF(SAP!#REF!,M2330)&gt;0),"Matched", "")</f>
        <v>#REF!</v>
      </c>
      <c r="O2330" s="1" t="str">
        <f t="shared" si="124"/>
        <v/>
      </c>
      <c r="P2330" s="1" t="e">
        <f ca="1">IF(AND(O2330&lt;&gt; "", COUNTIF(SAP!#REF!,O2330)&gt;0),"Matched", "")</f>
        <v>#REF!</v>
      </c>
      <c r="Q2330" s="1" t="str">
        <f ca="1">IF(D2330="AC","Logic4"&amp;"_"&amp;TEXT(C2330,"dd.mm.yyyy") &amp;"_"&amp; 1503207.23,"")</f>
        <v>Logic4_15.02.2020_1503207.23</v>
      </c>
      <c r="R2330" s="1" t="e">
        <f ca="1">IF(AND(Q2330&lt;&gt; "", COUNTIF(SAP!#REF!,Q2330)&gt;0),"Matched", "")</f>
        <v>#REF!</v>
      </c>
    </row>
    <row r="2331" spans="1:18">
      <c r="A2331" s="13">
        <v>11563327</v>
      </c>
      <c r="B2331" s="14">
        <v>43876</v>
      </c>
      <c r="C2331" s="14">
        <v>43876</v>
      </c>
      <c r="D2331" s="15" t="s">
        <v>10</v>
      </c>
      <c r="E2331" s="15">
        <v>0</v>
      </c>
      <c r="F2331" s="15">
        <v>0</v>
      </c>
      <c r="G2331" s="15">
        <v>7590</v>
      </c>
      <c r="H2331" s="15">
        <v>277071.18</v>
      </c>
      <c r="I2331" s="15" t="s">
        <v>11</v>
      </c>
      <c r="J2331" s="15" t="s">
        <v>12</v>
      </c>
      <c r="K2331" s="1" t="str">
        <f t="shared" si="122"/>
        <v/>
      </c>
      <c r="L2331" s="1" t="e">
        <f ca="1">IF(AND(K2331&lt;&gt; "", COUNTIF(SAP!#REF!,K2331)&gt;0),"Matched", "")</f>
        <v>#REF!</v>
      </c>
      <c r="M2331" s="1" t="str">
        <f t="shared" si="123"/>
        <v/>
      </c>
      <c r="N2331" s="1" t="e">
        <f ca="1">IF(AND(M2331&lt;&gt; "", COUNTIF(SAP!#REF!,M2331)&gt;0),"Matched", "")</f>
        <v>#REF!</v>
      </c>
      <c r="O2331" s="1" t="str">
        <f t="shared" si="124"/>
        <v/>
      </c>
      <c r="P2331" s="1" t="e">
        <f ca="1">IF(AND(O2331&lt;&gt; "", COUNTIF(SAP!#REF!,O2331)&gt;0),"Matched", "")</f>
        <v>#REF!</v>
      </c>
      <c r="Q2331" s="1" t="str">
        <f ca="1">IF(D2331="AC","Logic4"&amp;"_"&amp;TEXT(C2331,"dd.mm.yyyy") &amp;"_"&amp; 1503207.23,"")</f>
        <v>Logic4_15.02.2020_1503207.23</v>
      </c>
      <c r="R2331" s="1" t="e">
        <f ca="1">IF(AND(Q2331&lt;&gt; "", COUNTIF(SAP!#REF!,Q2331)&gt;0),"Matched", "")</f>
        <v>#REF!</v>
      </c>
    </row>
    <row r="2332" spans="1:18">
      <c r="A2332" s="9">
        <v>11563327</v>
      </c>
      <c r="B2332" s="10">
        <v>43876</v>
      </c>
      <c r="C2332" s="10">
        <v>43876</v>
      </c>
      <c r="D2332" s="11" t="s">
        <v>10</v>
      </c>
      <c r="E2332" s="11">
        <v>0</v>
      </c>
      <c r="F2332" s="11">
        <v>0</v>
      </c>
      <c r="G2332" s="11">
        <v>7600</v>
      </c>
      <c r="H2332" s="11">
        <v>284671.18</v>
      </c>
      <c r="I2332" s="11" t="s">
        <v>11</v>
      </c>
      <c r="J2332" s="11" t="s">
        <v>12</v>
      </c>
      <c r="K2332" s="1" t="str">
        <f t="shared" si="122"/>
        <v/>
      </c>
      <c r="L2332" s="1" t="e">
        <f ca="1">IF(AND(K2332&lt;&gt; "", COUNTIF(SAP!#REF!,K2332)&gt;0),"Matched", "")</f>
        <v>#REF!</v>
      </c>
      <c r="M2332" s="1" t="str">
        <f t="shared" si="123"/>
        <v/>
      </c>
      <c r="N2332" s="1" t="e">
        <f ca="1">IF(AND(M2332&lt;&gt; "", COUNTIF(SAP!#REF!,M2332)&gt;0),"Matched", "")</f>
        <v>#REF!</v>
      </c>
      <c r="O2332" s="1" t="str">
        <f t="shared" si="124"/>
        <v/>
      </c>
      <c r="P2332" s="1" t="e">
        <f ca="1">IF(AND(O2332&lt;&gt; "", COUNTIF(SAP!#REF!,O2332)&gt;0),"Matched", "")</f>
        <v>#REF!</v>
      </c>
      <c r="Q2332" s="1" t="str">
        <f ca="1">IF(D2332="AC","Logic4"&amp;"_"&amp;TEXT(C2332,"dd.mm.yyyy") &amp;"_"&amp; 1503207.23,"")</f>
        <v>Logic4_15.02.2020_1503207.23</v>
      </c>
      <c r="R2332" s="1" t="e">
        <f ca="1">IF(AND(Q2332&lt;&gt; "", COUNTIF(SAP!#REF!,Q2332)&gt;0),"Matched", "")</f>
        <v>#REF!</v>
      </c>
    </row>
    <row r="2333" spans="1:18">
      <c r="A2333" s="13">
        <v>11563327</v>
      </c>
      <c r="B2333" s="14">
        <v>43876</v>
      </c>
      <c r="C2333" s="14">
        <v>43876</v>
      </c>
      <c r="D2333" s="15" t="s">
        <v>10</v>
      </c>
      <c r="E2333" s="15">
        <v>0</v>
      </c>
      <c r="F2333" s="15">
        <v>0</v>
      </c>
      <c r="G2333" s="15">
        <v>7677.2</v>
      </c>
      <c r="H2333" s="15">
        <v>292348.38</v>
      </c>
      <c r="I2333" s="15" t="s">
        <v>11</v>
      </c>
      <c r="J2333" s="15" t="s">
        <v>12</v>
      </c>
      <c r="K2333" s="1" t="str">
        <f t="shared" si="122"/>
        <v/>
      </c>
      <c r="L2333" s="1" t="e">
        <f ca="1">IF(AND(K2333&lt;&gt; "", COUNTIF(SAP!#REF!,K2333)&gt;0),"Matched", "")</f>
        <v>#REF!</v>
      </c>
      <c r="M2333" s="1" t="str">
        <f t="shared" si="123"/>
        <v/>
      </c>
      <c r="N2333" s="1" t="e">
        <f ca="1">IF(AND(M2333&lt;&gt; "", COUNTIF(SAP!#REF!,M2333)&gt;0),"Matched", "")</f>
        <v>#REF!</v>
      </c>
      <c r="O2333" s="1" t="str">
        <f t="shared" si="124"/>
        <v/>
      </c>
      <c r="P2333" s="1" t="e">
        <f ca="1">IF(AND(O2333&lt;&gt; "", COUNTIF(SAP!#REF!,O2333)&gt;0),"Matched", "")</f>
        <v>#REF!</v>
      </c>
      <c r="Q2333" s="1" t="str">
        <f ca="1">IF(D2333="AC","Logic4"&amp;"_"&amp;TEXT(C2333,"dd.mm.yyyy") &amp;"_"&amp; 1503207.23,"")</f>
        <v>Logic4_15.02.2020_1503207.23</v>
      </c>
      <c r="R2333" s="1" t="e">
        <f ca="1">IF(AND(Q2333&lt;&gt; "", COUNTIF(SAP!#REF!,Q2333)&gt;0),"Matched", "")</f>
        <v>#REF!</v>
      </c>
    </row>
    <row r="2334" spans="1:18">
      <c r="A2334" s="9">
        <v>11563327</v>
      </c>
      <c r="B2334" s="10">
        <v>43876</v>
      </c>
      <c r="C2334" s="10">
        <v>43876</v>
      </c>
      <c r="D2334" s="11" t="s">
        <v>10</v>
      </c>
      <c r="E2334" s="11">
        <v>0</v>
      </c>
      <c r="F2334" s="11">
        <v>0</v>
      </c>
      <c r="G2334" s="11">
        <v>7816.9</v>
      </c>
      <c r="H2334" s="11">
        <v>300165.28000000003</v>
      </c>
      <c r="I2334" s="11" t="s">
        <v>11</v>
      </c>
      <c r="J2334" s="11" t="s">
        <v>12</v>
      </c>
      <c r="K2334" s="1" t="str">
        <f t="shared" si="122"/>
        <v/>
      </c>
      <c r="L2334" s="1" t="e">
        <f ca="1">IF(AND(K2334&lt;&gt; "", COUNTIF(SAP!#REF!,K2334)&gt;0),"Matched", "")</f>
        <v>#REF!</v>
      </c>
      <c r="M2334" s="1" t="str">
        <f t="shared" si="123"/>
        <v/>
      </c>
      <c r="N2334" s="1" t="e">
        <f ca="1">IF(AND(M2334&lt;&gt; "", COUNTIF(SAP!#REF!,M2334)&gt;0),"Matched", "")</f>
        <v>#REF!</v>
      </c>
      <c r="O2334" s="1" t="str">
        <f t="shared" si="124"/>
        <v/>
      </c>
      <c r="P2334" s="1" t="e">
        <f ca="1">IF(AND(O2334&lt;&gt; "", COUNTIF(SAP!#REF!,O2334)&gt;0),"Matched", "")</f>
        <v>#REF!</v>
      </c>
      <c r="Q2334" s="1" t="str">
        <f ca="1">IF(D2334="AC","Logic4"&amp;"_"&amp;TEXT(C2334,"dd.mm.yyyy") &amp;"_"&amp; 1503207.23,"")</f>
        <v>Logic4_15.02.2020_1503207.23</v>
      </c>
      <c r="R2334" s="1" t="e">
        <f ca="1">IF(AND(Q2334&lt;&gt; "", COUNTIF(SAP!#REF!,Q2334)&gt;0),"Matched", "")</f>
        <v>#REF!</v>
      </c>
    </row>
    <row r="2335" spans="1:18">
      <c r="A2335" s="13">
        <v>11563327</v>
      </c>
      <c r="B2335" s="14">
        <v>43876</v>
      </c>
      <c r="C2335" s="14">
        <v>43876</v>
      </c>
      <c r="D2335" s="15" t="s">
        <v>10</v>
      </c>
      <c r="E2335" s="15">
        <v>0</v>
      </c>
      <c r="F2335" s="15">
        <v>0</v>
      </c>
      <c r="G2335" s="15">
        <v>7837</v>
      </c>
      <c r="H2335" s="15">
        <v>308002.28000000003</v>
      </c>
      <c r="I2335" s="15" t="s">
        <v>11</v>
      </c>
      <c r="J2335" s="15" t="s">
        <v>12</v>
      </c>
      <c r="K2335" s="1" t="str">
        <f t="shared" si="122"/>
        <v/>
      </c>
      <c r="L2335" s="1" t="e">
        <f ca="1">IF(AND(K2335&lt;&gt; "", COUNTIF(SAP!#REF!,K2335)&gt;0),"Matched", "")</f>
        <v>#REF!</v>
      </c>
      <c r="M2335" s="1" t="str">
        <f t="shared" si="123"/>
        <v/>
      </c>
      <c r="N2335" s="1" t="e">
        <f ca="1">IF(AND(M2335&lt;&gt; "", COUNTIF(SAP!#REF!,M2335)&gt;0),"Matched", "")</f>
        <v>#REF!</v>
      </c>
      <c r="O2335" s="1" t="str">
        <f t="shared" si="124"/>
        <v/>
      </c>
      <c r="P2335" s="1" t="e">
        <f ca="1">IF(AND(O2335&lt;&gt; "", COUNTIF(SAP!#REF!,O2335)&gt;0),"Matched", "")</f>
        <v>#REF!</v>
      </c>
      <c r="Q2335" s="1" t="str">
        <f ca="1">IF(D2335="AC","Logic4"&amp;"_"&amp;TEXT(C2335,"dd.mm.yyyy") &amp;"_"&amp; 1503207.23,"")</f>
        <v>Logic4_15.02.2020_1503207.23</v>
      </c>
      <c r="R2335" s="1" t="e">
        <f ca="1">IF(AND(Q2335&lt;&gt; "", COUNTIF(SAP!#REF!,Q2335)&gt;0),"Matched", "")</f>
        <v>#REF!</v>
      </c>
    </row>
    <row r="2336" spans="1:18">
      <c r="A2336" s="9">
        <v>11563327</v>
      </c>
      <c r="B2336" s="10">
        <v>43876</v>
      </c>
      <c r="C2336" s="10">
        <v>43876</v>
      </c>
      <c r="D2336" s="11" t="s">
        <v>10</v>
      </c>
      <c r="E2336" s="11">
        <v>0</v>
      </c>
      <c r="F2336" s="11">
        <v>0</v>
      </c>
      <c r="G2336" s="11">
        <v>8112.01</v>
      </c>
      <c r="H2336" s="11">
        <v>316114.28999999998</v>
      </c>
      <c r="I2336" s="11" t="s">
        <v>11</v>
      </c>
      <c r="J2336" s="11" t="s">
        <v>12</v>
      </c>
      <c r="K2336" s="1" t="str">
        <f t="shared" si="122"/>
        <v/>
      </c>
      <c r="L2336" s="1" t="e">
        <f ca="1">IF(AND(K2336&lt;&gt; "", COUNTIF(SAP!#REF!,K2336)&gt;0),"Matched", "")</f>
        <v>#REF!</v>
      </c>
      <c r="M2336" s="1" t="str">
        <f t="shared" si="123"/>
        <v/>
      </c>
      <c r="N2336" s="1" t="e">
        <f ca="1">IF(AND(M2336&lt;&gt; "", COUNTIF(SAP!#REF!,M2336)&gt;0),"Matched", "")</f>
        <v>#REF!</v>
      </c>
      <c r="O2336" s="1" t="str">
        <f t="shared" si="124"/>
        <v/>
      </c>
      <c r="P2336" s="1" t="e">
        <f ca="1">IF(AND(O2336&lt;&gt; "", COUNTIF(SAP!#REF!,O2336)&gt;0),"Matched", "")</f>
        <v>#REF!</v>
      </c>
      <c r="Q2336" s="1" t="str">
        <f ca="1">IF(D2336="AC","Logic4"&amp;"_"&amp;TEXT(C2336,"dd.mm.yyyy") &amp;"_"&amp; 1503207.23,"")</f>
        <v>Logic4_15.02.2020_1503207.23</v>
      </c>
      <c r="R2336" s="1" t="e">
        <f ca="1">IF(AND(Q2336&lt;&gt; "", COUNTIF(SAP!#REF!,Q2336)&gt;0),"Matched", "")</f>
        <v>#REF!</v>
      </c>
    </row>
    <row r="2337" spans="1:18">
      <c r="A2337" s="13">
        <v>11563327</v>
      </c>
      <c r="B2337" s="14">
        <v>43876</v>
      </c>
      <c r="C2337" s="14">
        <v>43876</v>
      </c>
      <c r="D2337" s="15" t="s">
        <v>10</v>
      </c>
      <c r="E2337" s="15">
        <v>0</v>
      </c>
      <c r="F2337" s="15">
        <v>0</v>
      </c>
      <c r="G2337" s="15">
        <v>8564.99</v>
      </c>
      <c r="H2337" s="15">
        <v>324679.28000000003</v>
      </c>
      <c r="I2337" s="15" t="s">
        <v>11</v>
      </c>
      <c r="J2337" s="15" t="s">
        <v>12</v>
      </c>
      <c r="K2337" s="1" t="str">
        <f t="shared" si="122"/>
        <v/>
      </c>
      <c r="L2337" s="1" t="e">
        <f ca="1">IF(AND(K2337&lt;&gt; "", COUNTIF(SAP!#REF!,K2337)&gt;0),"Matched", "")</f>
        <v>#REF!</v>
      </c>
      <c r="M2337" s="1" t="str">
        <f t="shared" si="123"/>
        <v/>
      </c>
      <c r="N2337" s="1" t="e">
        <f ca="1">IF(AND(M2337&lt;&gt; "", COUNTIF(SAP!#REF!,M2337)&gt;0),"Matched", "")</f>
        <v>#REF!</v>
      </c>
      <c r="O2337" s="1" t="str">
        <f t="shared" si="124"/>
        <v/>
      </c>
      <c r="P2337" s="1" t="e">
        <f ca="1">IF(AND(O2337&lt;&gt; "", COUNTIF(SAP!#REF!,O2337)&gt;0),"Matched", "")</f>
        <v>#REF!</v>
      </c>
      <c r="Q2337" s="1" t="str">
        <f ca="1">IF(D2337="AC","Logic4"&amp;"_"&amp;TEXT(C2337,"dd.mm.yyyy") &amp;"_"&amp; 1503207.23,"")</f>
        <v>Logic4_15.02.2020_1503207.23</v>
      </c>
      <c r="R2337" s="1" t="e">
        <f ca="1">IF(AND(Q2337&lt;&gt; "", COUNTIF(SAP!#REF!,Q2337)&gt;0),"Matched", "")</f>
        <v>#REF!</v>
      </c>
    </row>
    <row r="2338" spans="1:18">
      <c r="A2338" s="9">
        <v>11563327</v>
      </c>
      <c r="B2338" s="10">
        <v>43876</v>
      </c>
      <c r="C2338" s="10">
        <v>43876</v>
      </c>
      <c r="D2338" s="11" t="s">
        <v>10</v>
      </c>
      <c r="E2338" s="11">
        <v>0</v>
      </c>
      <c r="F2338" s="11">
        <v>0</v>
      </c>
      <c r="G2338" s="11">
        <v>8570</v>
      </c>
      <c r="H2338" s="11">
        <v>333249.28000000003</v>
      </c>
      <c r="I2338" s="11" t="s">
        <v>11</v>
      </c>
      <c r="J2338" s="11" t="s">
        <v>12</v>
      </c>
      <c r="K2338" s="1" t="str">
        <f t="shared" si="122"/>
        <v/>
      </c>
      <c r="L2338" s="1" t="e">
        <f ca="1">IF(AND(K2338&lt;&gt; "", COUNTIF(SAP!#REF!,K2338)&gt;0),"Matched", "")</f>
        <v>#REF!</v>
      </c>
      <c r="M2338" s="1" t="str">
        <f t="shared" si="123"/>
        <v/>
      </c>
      <c r="N2338" s="1" t="e">
        <f ca="1">IF(AND(M2338&lt;&gt; "", COUNTIF(SAP!#REF!,M2338)&gt;0),"Matched", "")</f>
        <v>#REF!</v>
      </c>
      <c r="O2338" s="1" t="str">
        <f t="shared" si="124"/>
        <v/>
      </c>
      <c r="P2338" s="1" t="e">
        <f ca="1">IF(AND(O2338&lt;&gt; "", COUNTIF(SAP!#REF!,O2338)&gt;0),"Matched", "")</f>
        <v>#REF!</v>
      </c>
      <c r="Q2338" s="1" t="str">
        <f ca="1">IF(D2338="AC","Logic4"&amp;"_"&amp;TEXT(C2338,"dd.mm.yyyy") &amp;"_"&amp; 1503207.23,"")</f>
        <v>Logic4_15.02.2020_1503207.23</v>
      </c>
      <c r="R2338" s="1" t="e">
        <f ca="1">IF(AND(Q2338&lt;&gt; "", COUNTIF(SAP!#REF!,Q2338)&gt;0),"Matched", "")</f>
        <v>#REF!</v>
      </c>
    </row>
    <row r="2339" spans="1:18">
      <c r="A2339" s="13">
        <v>11563327</v>
      </c>
      <c r="B2339" s="14">
        <v>43876</v>
      </c>
      <c r="C2339" s="14">
        <v>43876</v>
      </c>
      <c r="D2339" s="15" t="s">
        <v>10</v>
      </c>
      <c r="E2339" s="15">
        <v>0</v>
      </c>
      <c r="F2339" s="15">
        <v>0</v>
      </c>
      <c r="G2339" s="15">
        <v>8812.34</v>
      </c>
      <c r="H2339" s="15">
        <v>342061.62</v>
      </c>
      <c r="I2339" s="15" t="s">
        <v>11</v>
      </c>
      <c r="J2339" s="15" t="s">
        <v>12</v>
      </c>
      <c r="K2339" s="1" t="str">
        <f t="shared" si="122"/>
        <v/>
      </c>
      <c r="L2339" s="1" t="e">
        <f ca="1">IF(AND(K2339&lt;&gt; "", COUNTIF(SAP!#REF!,K2339)&gt;0),"Matched", "")</f>
        <v>#REF!</v>
      </c>
      <c r="M2339" s="1" t="str">
        <f t="shared" si="123"/>
        <v/>
      </c>
      <c r="N2339" s="1" t="e">
        <f ca="1">IF(AND(M2339&lt;&gt; "", COUNTIF(SAP!#REF!,M2339)&gt;0),"Matched", "")</f>
        <v>#REF!</v>
      </c>
      <c r="O2339" s="1" t="str">
        <f t="shared" si="124"/>
        <v/>
      </c>
      <c r="P2339" s="1" t="e">
        <f ca="1">IF(AND(O2339&lt;&gt; "", COUNTIF(SAP!#REF!,O2339)&gt;0),"Matched", "")</f>
        <v>#REF!</v>
      </c>
      <c r="Q2339" s="1" t="str">
        <f ca="1">IF(D2339="AC","Logic4"&amp;"_"&amp;TEXT(C2339,"dd.mm.yyyy") &amp;"_"&amp; 1503207.23,"")</f>
        <v>Logic4_15.02.2020_1503207.23</v>
      </c>
      <c r="R2339" s="1" t="e">
        <f ca="1">IF(AND(Q2339&lt;&gt; "", COUNTIF(SAP!#REF!,Q2339)&gt;0),"Matched", "")</f>
        <v>#REF!</v>
      </c>
    </row>
    <row r="2340" spans="1:18">
      <c r="A2340" s="9">
        <v>11563327</v>
      </c>
      <c r="B2340" s="10">
        <v>43876</v>
      </c>
      <c r="C2340" s="10">
        <v>43876</v>
      </c>
      <c r="D2340" s="11" t="s">
        <v>10</v>
      </c>
      <c r="E2340" s="11">
        <v>0</v>
      </c>
      <c r="F2340" s="11">
        <v>0</v>
      </c>
      <c r="G2340" s="11">
        <v>9060</v>
      </c>
      <c r="H2340" s="11">
        <v>351121.62</v>
      </c>
      <c r="I2340" s="11" t="s">
        <v>11</v>
      </c>
      <c r="J2340" s="11" t="s">
        <v>12</v>
      </c>
      <c r="K2340" s="1" t="str">
        <f t="shared" si="122"/>
        <v/>
      </c>
      <c r="L2340" s="1" t="e">
        <f ca="1">IF(AND(K2340&lt;&gt; "", COUNTIF(SAP!#REF!,K2340)&gt;0),"Matched", "")</f>
        <v>#REF!</v>
      </c>
      <c r="M2340" s="1" t="str">
        <f t="shared" si="123"/>
        <v/>
      </c>
      <c r="N2340" s="1" t="e">
        <f ca="1">IF(AND(M2340&lt;&gt; "", COUNTIF(SAP!#REF!,M2340)&gt;0),"Matched", "")</f>
        <v>#REF!</v>
      </c>
      <c r="O2340" s="1" t="str">
        <f t="shared" si="124"/>
        <v/>
      </c>
      <c r="P2340" s="1" t="e">
        <f ca="1">IF(AND(O2340&lt;&gt; "", COUNTIF(SAP!#REF!,O2340)&gt;0),"Matched", "")</f>
        <v>#REF!</v>
      </c>
      <c r="Q2340" s="1" t="str">
        <f ca="1">IF(D2340="AC","Logic4"&amp;"_"&amp;TEXT(C2340,"dd.mm.yyyy") &amp;"_"&amp; 1503207.23,"")</f>
        <v>Logic4_15.02.2020_1503207.23</v>
      </c>
      <c r="R2340" s="1" t="e">
        <f ca="1">IF(AND(Q2340&lt;&gt; "", COUNTIF(SAP!#REF!,Q2340)&gt;0),"Matched", "")</f>
        <v>#REF!</v>
      </c>
    </row>
    <row r="2341" spans="1:18">
      <c r="A2341" s="13">
        <v>11563327</v>
      </c>
      <c r="B2341" s="14">
        <v>43876</v>
      </c>
      <c r="C2341" s="14">
        <v>43876</v>
      </c>
      <c r="D2341" s="15" t="s">
        <v>10</v>
      </c>
      <c r="E2341" s="15">
        <v>0</v>
      </c>
      <c r="F2341" s="15">
        <v>0</v>
      </c>
      <c r="G2341" s="15">
        <v>9120</v>
      </c>
      <c r="H2341" s="15">
        <v>360241.62</v>
      </c>
      <c r="I2341" s="15" t="s">
        <v>11</v>
      </c>
      <c r="J2341" s="15" t="s">
        <v>12</v>
      </c>
      <c r="K2341" s="1" t="str">
        <f t="shared" si="122"/>
        <v/>
      </c>
      <c r="L2341" s="1" t="e">
        <f ca="1">IF(AND(K2341&lt;&gt; "", COUNTIF(SAP!#REF!,K2341)&gt;0),"Matched", "")</f>
        <v>#REF!</v>
      </c>
      <c r="M2341" s="1" t="str">
        <f t="shared" si="123"/>
        <v/>
      </c>
      <c r="N2341" s="1" t="e">
        <f ca="1">IF(AND(M2341&lt;&gt; "", COUNTIF(SAP!#REF!,M2341)&gt;0),"Matched", "")</f>
        <v>#REF!</v>
      </c>
      <c r="O2341" s="1" t="str">
        <f t="shared" si="124"/>
        <v/>
      </c>
      <c r="P2341" s="1" t="e">
        <f ca="1">IF(AND(O2341&lt;&gt; "", COUNTIF(SAP!#REF!,O2341)&gt;0),"Matched", "")</f>
        <v>#REF!</v>
      </c>
      <c r="Q2341" s="1" t="str">
        <f ca="1">IF(D2341="AC","Logic4"&amp;"_"&amp;TEXT(C2341,"dd.mm.yyyy") &amp;"_"&amp; 1503207.23,"")</f>
        <v>Logic4_15.02.2020_1503207.23</v>
      </c>
      <c r="R2341" s="1" t="e">
        <f ca="1">IF(AND(Q2341&lt;&gt; "", COUNTIF(SAP!#REF!,Q2341)&gt;0),"Matched", "")</f>
        <v>#REF!</v>
      </c>
    </row>
    <row r="2342" spans="1:18">
      <c r="A2342" s="9">
        <v>11563327</v>
      </c>
      <c r="B2342" s="10">
        <v>43876</v>
      </c>
      <c r="C2342" s="10">
        <v>43876</v>
      </c>
      <c r="D2342" s="11" t="s">
        <v>10</v>
      </c>
      <c r="E2342" s="11">
        <v>0</v>
      </c>
      <c r="F2342" s="11">
        <v>0</v>
      </c>
      <c r="G2342" s="11">
        <v>9181.9599999999991</v>
      </c>
      <c r="H2342" s="11">
        <v>369423.58</v>
      </c>
      <c r="I2342" s="11" t="s">
        <v>11</v>
      </c>
      <c r="J2342" s="11" t="s">
        <v>12</v>
      </c>
      <c r="K2342" s="1" t="str">
        <f t="shared" si="122"/>
        <v/>
      </c>
      <c r="L2342" s="1" t="e">
        <f ca="1">IF(AND(K2342&lt;&gt; "", COUNTIF(SAP!#REF!,K2342)&gt;0),"Matched", "")</f>
        <v>#REF!</v>
      </c>
      <c r="M2342" s="1" t="str">
        <f t="shared" si="123"/>
        <v/>
      </c>
      <c r="N2342" s="1" t="e">
        <f ca="1">IF(AND(M2342&lt;&gt; "", COUNTIF(SAP!#REF!,M2342)&gt;0),"Matched", "")</f>
        <v>#REF!</v>
      </c>
      <c r="O2342" s="1" t="str">
        <f t="shared" si="124"/>
        <v/>
      </c>
      <c r="P2342" s="1" t="e">
        <f ca="1">IF(AND(O2342&lt;&gt; "", COUNTIF(SAP!#REF!,O2342)&gt;0),"Matched", "")</f>
        <v>#REF!</v>
      </c>
      <c r="Q2342" s="1" t="str">
        <f ca="1">IF(D2342="AC","Logic4"&amp;"_"&amp;TEXT(C2342,"dd.mm.yyyy") &amp;"_"&amp; 1503207.23,"")</f>
        <v>Logic4_15.02.2020_1503207.23</v>
      </c>
      <c r="R2342" s="1" t="e">
        <f ca="1">IF(AND(Q2342&lt;&gt; "", COUNTIF(SAP!#REF!,Q2342)&gt;0),"Matched", "")</f>
        <v>#REF!</v>
      </c>
    </row>
    <row r="2343" spans="1:18">
      <c r="A2343" s="13">
        <v>11563327</v>
      </c>
      <c r="B2343" s="14">
        <v>43876</v>
      </c>
      <c r="C2343" s="14">
        <v>43876</v>
      </c>
      <c r="D2343" s="15" t="s">
        <v>10</v>
      </c>
      <c r="E2343" s="15">
        <v>0</v>
      </c>
      <c r="F2343" s="15">
        <v>0</v>
      </c>
      <c r="G2343" s="15">
        <v>9349.6</v>
      </c>
      <c r="H2343" s="15">
        <v>378773.18</v>
      </c>
      <c r="I2343" s="15" t="s">
        <v>11</v>
      </c>
      <c r="J2343" s="15" t="s">
        <v>12</v>
      </c>
      <c r="K2343" s="1" t="str">
        <f t="shared" si="122"/>
        <v/>
      </c>
      <c r="L2343" s="1" t="e">
        <f ca="1">IF(AND(K2343&lt;&gt; "", COUNTIF(SAP!#REF!,K2343)&gt;0),"Matched", "")</f>
        <v>#REF!</v>
      </c>
      <c r="M2343" s="1" t="str">
        <f t="shared" si="123"/>
        <v/>
      </c>
      <c r="N2343" s="1" t="e">
        <f ca="1">IF(AND(M2343&lt;&gt; "", COUNTIF(SAP!#REF!,M2343)&gt;0),"Matched", "")</f>
        <v>#REF!</v>
      </c>
      <c r="O2343" s="1" t="str">
        <f t="shared" si="124"/>
        <v/>
      </c>
      <c r="P2343" s="1" t="e">
        <f ca="1">IF(AND(O2343&lt;&gt; "", COUNTIF(SAP!#REF!,O2343)&gt;0),"Matched", "")</f>
        <v>#REF!</v>
      </c>
      <c r="Q2343" s="1" t="str">
        <f ca="1">IF(D2343="AC","Logic4"&amp;"_"&amp;TEXT(C2343,"dd.mm.yyyy") &amp;"_"&amp; 1503207.23,"")</f>
        <v>Logic4_15.02.2020_1503207.23</v>
      </c>
      <c r="R2343" s="1" t="e">
        <f ca="1">IF(AND(Q2343&lt;&gt; "", COUNTIF(SAP!#REF!,Q2343)&gt;0),"Matched", "")</f>
        <v>#REF!</v>
      </c>
    </row>
    <row r="2344" spans="1:18">
      <c r="A2344" s="9">
        <v>11563327</v>
      </c>
      <c r="B2344" s="10">
        <v>43876</v>
      </c>
      <c r="C2344" s="10">
        <v>43876</v>
      </c>
      <c r="D2344" s="11" t="s">
        <v>10</v>
      </c>
      <c r="E2344" s="11">
        <v>0</v>
      </c>
      <c r="F2344" s="11">
        <v>0</v>
      </c>
      <c r="G2344" s="11">
        <v>9418</v>
      </c>
      <c r="H2344" s="11">
        <v>388191.18</v>
      </c>
      <c r="I2344" s="11" t="s">
        <v>11</v>
      </c>
      <c r="J2344" s="11" t="s">
        <v>12</v>
      </c>
      <c r="K2344" s="1" t="str">
        <f t="shared" si="122"/>
        <v/>
      </c>
      <c r="L2344" s="1" t="e">
        <f ca="1">IF(AND(K2344&lt;&gt; "", COUNTIF(SAP!#REF!,K2344)&gt;0),"Matched", "")</f>
        <v>#REF!</v>
      </c>
      <c r="M2344" s="1" t="str">
        <f t="shared" si="123"/>
        <v/>
      </c>
      <c r="N2344" s="1" t="e">
        <f ca="1">IF(AND(M2344&lt;&gt; "", COUNTIF(SAP!#REF!,M2344)&gt;0),"Matched", "")</f>
        <v>#REF!</v>
      </c>
      <c r="O2344" s="1" t="str">
        <f t="shared" si="124"/>
        <v/>
      </c>
      <c r="P2344" s="1" t="e">
        <f ca="1">IF(AND(O2344&lt;&gt; "", COUNTIF(SAP!#REF!,O2344)&gt;0),"Matched", "")</f>
        <v>#REF!</v>
      </c>
      <c r="Q2344" s="1" t="str">
        <f ca="1">IF(D2344="AC","Logic4"&amp;"_"&amp;TEXT(C2344,"dd.mm.yyyy") &amp;"_"&amp; 1503207.23,"")</f>
        <v>Logic4_15.02.2020_1503207.23</v>
      </c>
      <c r="R2344" s="1" t="e">
        <f ca="1">IF(AND(Q2344&lt;&gt; "", COUNTIF(SAP!#REF!,Q2344)&gt;0),"Matched", "")</f>
        <v>#REF!</v>
      </c>
    </row>
    <row r="2345" spans="1:18">
      <c r="A2345" s="13">
        <v>11563327</v>
      </c>
      <c r="B2345" s="14">
        <v>43876</v>
      </c>
      <c r="C2345" s="14">
        <v>43876</v>
      </c>
      <c r="D2345" s="15" t="s">
        <v>10</v>
      </c>
      <c r="E2345" s="15">
        <v>0</v>
      </c>
      <c r="F2345" s="15">
        <v>0</v>
      </c>
      <c r="G2345" s="15">
        <v>9520</v>
      </c>
      <c r="H2345" s="15">
        <v>397711.18</v>
      </c>
      <c r="I2345" s="15" t="s">
        <v>11</v>
      </c>
      <c r="J2345" s="15" t="s">
        <v>12</v>
      </c>
      <c r="K2345" s="1" t="str">
        <f t="shared" si="122"/>
        <v/>
      </c>
      <c r="L2345" s="1" t="e">
        <f ca="1">IF(AND(K2345&lt;&gt; "", COUNTIF(SAP!#REF!,K2345)&gt;0),"Matched", "")</f>
        <v>#REF!</v>
      </c>
      <c r="M2345" s="1" t="str">
        <f t="shared" si="123"/>
        <v/>
      </c>
      <c r="N2345" s="1" t="e">
        <f ca="1">IF(AND(M2345&lt;&gt; "", COUNTIF(SAP!#REF!,M2345)&gt;0),"Matched", "")</f>
        <v>#REF!</v>
      </c>
      <c r="O2345" s="1" t="str">
        <f t="shared" si="124"/>
        <v/>
      </c>
      <c r="P2345" s="1" t="e">
        <f ca="1">IF(AND(O2345&lt;&gt; "", COUNTIF(SAP!#REF!,O2345)&gt;0),"Matched", "")</f>
        <v>#REF!</v>
      </c>
      <c r="Q2345" s="1" t="str">
        <f ca="1">IF(D2345="AC","Logic4"&amp;"_"&amp;TEXT(C2345,"dd.mm.yyyy") &amp;"_"&amp; 1503207.23,"")</f>
        <v>Logic4_15.02.2020_1503207.23</v>
      </c>
      <c r="R2345" s="1" t="e">
        <f ca="1">IF(AND(Q2345&lt;&gt; "", COUNTIF(SAP!#REF!,Q2345)&gt;0),"Matched", "")</f>
        <v>#REF!</v>
      </c>
    </row>
    <row r="2346" spans="1:18">
      <c r="A2346" s="9">
        <v>11563327</v>
      </c>
      <c r="B2346" s="10">
        <v>43876</v>
      </c>
      <c r="C2346" s="10">
        <v>43876</v>
      </c>
      <c r="D2346" s="11" t="s">
        <v>10</v>
      </c>
      <c r="E2346" s="11">
        <v>0</v>
      </c>
      <c r="F2346" s="11">
        <v>0</v>
      </c>
      <c r="G2346" s="11">
        <v>10172.200000000001</v>
      </c>
      <c r="H2346" s="11">
        <v>407883.38</v>
      </c>
      <c r="I2346" s="11" t="s">
        <v>11</v>
      </c>
      <c r="J2346" s="11" t="s">
        <v>12</v>
      </c>
      <c r="K2346" s="1" t="str">
        <f t="shared" si="122"/>
        <v/>
      </c>
      <c r="L2346" s="1" t="e">
        <f ca="1">IF(AND(K2346&lt;&gt; "", COUNTIF(SAP!#REF!,K2346)&gt;0),"Matched", "")</f>
        <v>#REF!</v>
      </c>
      <c r="M2346" s="1" t="str">
        <f t="shared" si="123"/>
        <v/>
      </c>
      <c r="N2346" s="1" t="e">
        <f ca="1">IF(AND(M2346&lt;&gt; "", COUNTIF(SAP!#REF!,M2346)&gt;0),"Matched", "")</f>
        <v>#REF!</v>
      </c>
      <c r="O2346" s="1" t="str">
        <f t="shared" si="124"/>
        <v/>
      </c>
      <c r="P2346" s="1" t="e">
        <f ca="1">IF(AND(O2346&lt;&gt; "", COUNTIF(SAP!#REF!,O2346)&gt;0),"Matched", "")</f>
        <v>#REF!</v>
      </c>
      <c r="Q2346" s="1" t="str">
        <f ca="1">IF(D2346="AC","Logic4"&amp;"_"&amp;TEXT(C2346,"dd.mm.yyyy") &amp;"_"&amp; 1503207.23,"")</f>
        <v>Logic4_15.02.2020_1503207.23</v>
      </c>
      <c r="R2346" s="1" t="e">
        <f ca="1">IF(AND(Q2346&lt;&gt; "", COUNTIF(SAP!#REF!,Q2346)&gt;0),"Matched", "")</f>
        <v>#REF!</v>
      </c>
    </row>
    <row r="2347" spans="1:18">
      <c r="A2347" s="13">
        <v>11563327</v>
      </c>
      <c r="B2347" s="14">
        <v>43876</v>
      </c>
      <c r="C2347" s="14">
        <v>43876</v>
      </c>
      <c r="D2347" s="15" t="s">
        <v>10</v>
      </c>
      <c r="E2347" s="15">
        <v>0</v>
      </c>
      <c r="F2347" s="15">
        <v>0</v>
      </c>
      <c r="G2347" s="15">
        <v>10243.870000000001</v>
      </c>
      <c r="H2347" s="15">
        <v>418127.25</v>
      </c>
      <c r="I2347" s="15" t="s">
        <v>11</v>
      </c>
      <c r="J2347" s="15" t="s">
        <v>12</v>
      </c>
      <c r="K2347" s="1" t="str">
        <f t="shared" si="122"/>
        <v/>
      </c>
      <c r="L2347" s="1" t="e">
        <f ca="1">IF(AND(K2347&lt;&gt; "", COUNTIF(SAP!#REF!,K2347)&gt;0),"Matched", "")</f>
        <v>#REF!</v>
      </c>
      <c r="M2347" s="1" t="str">
        <f t="shared" si="123"/>
        <v/>
      </c>
      <c r="N2347" s="1" t="e">
        <f ca="1">IF(AND(M2347&lt;&gt; "", COUNTIF(SAP!#REF!,M2347)&gt;0),"Matched", "")</f>
        <v>#REF!</v>
      </c>
      <c r="O2347" s="1" t="str">
        <f t="shared" si="124"/>
        <v/>
      </c>
      <c r="P2347" s="1" t="e">
        <f ca="1">IF(AND(O2347&lt;&gt; "", COUNTIF(SAP!#REF!,O2347)&gt;0),"Matched", "")</f>
        <v>#REF!</v>
      </c>
      <c r="Q2347" s="1" t="str">
        <f ca="1">IF(D2347="AC","Logic4"&amp;"_"&amp;TEXT(C2347,"dd.mm.yyyy") &amp;"_"&amp; 1503207.23,"")</f>
        <v>Logic4_15.02.2020_1503207.23</v>
      </c>
      <c r="R2347" s="1" t="e">
        <f ca="1">IF(AND(Q2347&lt;&gt; "", COUNTIF(SAP!#REF!,Q2347)&gt;0),"Matched", "")</f>
        <v>#REF!</v>
      </c>
    </row>
    <row r="2348" spans="1:18">
      <c r="A2348" s="9">
        <v>11563327</v>
      </c>
      <c r="B2348" s="10">
        <v>43876</v>
      </c>
      <c r="C2348" s="10">
        <v>43876</v>
      </c>
      <c r="D2348" s="11" t="s">
        <v>10</v>
      </c>
      <c r="E2348" s="11">
        <v>0</v>
      </c>
      <c r="F2348" s="11">
        <v>0</v>
      </c>
      <c r="G2348" s="11">
        <v>10506</v>
      </c>
      <c r="H2348" s="11">
        <v>428633.25</v>
      </c>
      <c r="I2348" s="11" t="s">
        <v>11</v>
      </c>
      <c r="J2348" s="11" t="s">
        <v>12</v>
      </c>
      <c r="K2348" s="1" t="str">
        <f t="shared" si="122"/>
        <v/>
      </c>
      <c r="L2348" s="1" t="e">
        <f ca="1">IF(AND(K2348&lt;&gt; "", COUNTIF(SAP!#REF!,K2348)&gt;0),"Matched", "")</f>
        <v>#REF!</v>
      </c>
      <c r="M2348" s="1" t="str">
        <f t="shared" si="123"/>
        <v/>
      </c>
      <c r="N2348" s="1" t="e">
        <f ca="1">IF(AND(M2348&lt;&gt; "", COUNTIF(SAP!#REF!,M2348)&gt;0),"Matched", "")</f>
        <v>#REF!</v>
      </c>
      <c r="O2348" s="1" t="str">
        <f t="shared" si="124"/>
        <v/>
      </c>
      <c r="P2348" s="1" t="e">
        <f ca="1">IF(AND(O2348&lt;&gt; "", COUNTIF(SAP!#REF!,O2348)&gt;0),"Matched", "")</f>
        <v>#REF!</v>
      </c>
      <c r="Q2348" s="1" t="str">
        <f ca="1">IF(D2348="AC","Logic4"&amp;"_"&amp;TEXT(C2348,"dd.mm.yyyy") &amp;"_"&amp; 1503207.23,"")</f>
        <v>Logic4_15.02.2020_1503207.23</v>
      </c>
      <c r="R2348" s="1" t="e">
        <f ca="1">IF(AND(Q2348&lt;&gt; "", COUNTIF(SAP!#REF!,Q2348)&gt;0),"Matched", "")</f>
        <v>#REF!</v>
      </c>
    </row>
    <row r="2349" spans="1:18">
      <c r="A2349" s="13">
        <v>11563327</v>
      </c>
      <c r="B2349" s="14">
        <v>43876</v>
      </c>
      <c r="C2349" s="14">
        <v>43876</v>
      </c>
      <c r="D2349" s="15" t="s">
        <v>10</v>
      </c>
      <c r="E2349" s="15">
        <v>0</v>
      </c>
      <c r="F2349" s="15">
        <v>0</v>
      </c>
      <c r="G2349" s="15">
        <v>10899.2</v>
      </c>
      <c r="H2349" s="15">
        <v>439532.45</v>
      </c>
      <c r="I2349" s="15" t="s">
        <v>11</v>
      </c>
      <c r="J2349" s="15" t="s">
        <v>12</v>
      </c>
      <c r="K2349" s="1" t="str">
        <f t="shared" si="122"/>
        <v/>
      </c>
      <c r="L2349" s="1" t="e">
        <f ca="1">IF(AND(K2349&lt;&gt; "", COUNTIF(SAP!#REF!,K2349)&gt;0),"Matched", "")</f>
        <v>#REF!</v>
      </c>
      <c r="M2349" s="1" t="str">
        <f t="shared" si="123"/>
        <v/>
      </c>
      <c r="N2349" s="1" t="e">
        <f ca="1">IF(AND(M2349&lt;&gt; "", COUNTIF(SAP!#REF!,M2349)&gt;0),"Matched", "")</f>
        <v>#REF!</v>
      </c>
      <c r="O2349" s="1" t="str">
        <f t="shared" si="124"/>
        <v/>
      </c>
      <c r="P2349" s="1" t="e">
        <f ca="1">IF(AND(O2349&lt;&gt; "", COUNTIF(SAP!#REF!,O2349)&gt;0),"Matched", "")</f>
        <v>#REF!</v>
      </c>
      <c r="Q2349" s="1" t="str">
        <f ca="1">IF(D2349="AC","Logic4"&amp;"_"&amp;TEXT(C2349,"dd.mm.yyyy") &amp;"_"&amp; 1503207.23,"")</f>
        <v>Logic4_15.02.2020_1503207.23</v>
      </c>
      <c r="R2349" s="1" t="e">
        <f ca="1">IF(AND(Q2349&lt;&gt; "", COUNTIF(SAP!#REF!,Q2349)&gt;0),"Matched", "")</f>
        <v>#REF!</v>
      </c>
    </row>
    <row r="2350" spans="1:18">
      <c r="A2350" s="9">
        <v>11563327</v>
      </c>
      <c r="B2350" s="10">
        <v>43876</v>
      </c>
      <c r="C2350" s="10">
        <v>43876</v>
      </c>
      <c r="D2350" s="11" t="s">
        <v>10</v>
      </c>
      <c r="E2350" s="11">
        <v>0</v>
      </c>
      <c r="F2350" s="11">
        <v>0</v>
      </c>
      <c r="G2350" s="11">
        <v>10980</v>
      </c>
      <c r="H2350" s="11">
        <v>450512.45</v>
      </c>
      <c r="I2350" s="11" t="s">
        <v>11</v>
      </c>
      <c r="J2350" s="11" t="s">
        <v>12</v>
      </c>
      <c r="K2350" s="1" t="str">
        <f t="shared" si="122"/>
        <v/>
      </c>
      <c r="L2350" s="1" t="e">
        <f ca="1">IF(AND(K2350&lt;&gt; "", COUNTIF(SAP!#REF!,K2350)&gt;0),"Matched", "")</f>
        <v>#REF!</v>
      </c>
      <c r="M2350" s="1" t="str">
        <f t="shared" si="123"/>
        <v/>
      </c>
      <c r="N2350" s="1" t="e">
        <f ca="1">IF(AND(M2350&lt;&gt; "", COUNTIF(SAP!#REF!,M2350)&gt;0),"Matched", "")</f>
        <v>#REF!</v>
      </c>
      <c r="O2350" s="1" t="str">
        <f t="shared" si="124"/>
        <v/>
      </c>
      <c r="P2350" s="1" t="e">
        <f ca="1">IF(AND(O2350&lt;&gt; "", COUNTIF(SAP!#REF!,O2350)&gt;0),"Matched", "")</f>
        <v>#REF!</v>
      </c>
      <c r="Q2350" s="1" t="str">
        <f ca="1">IF(D2350="AC","Logic4"&amp;"_"&amp;TEXT(C2350,"dd.mm.yyyy") &amp;"_"&amp; 1503207.23,"")</f>
        <v>Logic4_15.02.2020_1503207.23</v>
      </c>
      <c r="R2350" s="1" t="e">
        <f ca="1">IF(AND(Q2350&lt;&gt; "", COUNTIF(SAP!#REF!,Q2350)&gt;0),"Matched", "")</f>
        <v>#REF!</v>
      </c>
    </row>
    <row r="2351" spans="1:18">
      <c r="A2351" s="13">
        <v>11563327</v>
      </c>
      <c r="B2351" s="14">
        <v>43876</v>
      </c>
      <c r="C2351" s="14">
        <v>43876</v>
      </c>
      <c r="D2351" s="15" t="s">
        <v>10</v>
      </c>
      <c r="E2351" s="15">
        <v>0</v>
      </c>
      <c r="F2351" s="15">
        <v>0</v>
      </c>
      <c r="G2351" s="15">
        <v>11074.4</v>
      </c>
      <c r="H2351" s="15">
        <v>461586.85</v>
      </c>
      <c r="I2351" s="15" t="s">
        <v>11</v>
      </c>
      <c r="J2351" s="15" t="s">
        <v>12</v>
      </c>
      <c r="K2351" s="1" t="str">
        <f t="shared" si="122"/>
        <v/>
      </c>
      <c r="L2351" s="1" t="e">
        <f ca="1">IF(AND(K2351&lt;&gt; "", COUNTIF(SAP!#REF!,K2351)&gt;0),"Matched", "")</f>
        <v>#REF!</v>
      </c>
      <c r="M2351" s="1" t="str">
        <f t="shared" si="123"/>
        <v/>
      </c>
      <c r="N2351" s="1" t="e">
        <f ca="1">IF(AND(M2351&lt;&gt; "", COUNTIF(SAP!#REF!,M2351)&gt;0),"Matched", "")</f>
        <v>#REF!</v>
      </c>
      <c r="O2351" s="1" t="str">
        <f t="shared" si="124"/>
        <v/>
      </c>
      <c r="P2351" s="1" t="e">
        <f ca="1">IF(AND(O2351&lt;&gt; "", COUNTIF(SAP!#REF!,O2351)&gt;0),"Matched", "")</f>
        <v>#REF!</v>
      </c>
      <c r="Q2351" s="1" t="str">
        <f ca="1">IF(D2351="AC","Logic4"&amp;"_"&amp;TEXT(C2351,"dd.mm.yyyy") &amp;"_"&amp; 1503207.23,"")</f>
        <v>Logic4_15.02.2020_1503207.23</v>
      </c>
      <c r="R2351" s="1" t="e">
        <f ca="1">IF(AND(Q2351&lt;&gt; "", COUNTIF(SAP!#REF!,Q2351)&gt;0),"Matched", "")</f>
        <v>#REF!</v>
      </c>
    </row>
    <row r="2352" spans="1:18">
      <c r="A2352" s="9">
        <v>11563327</v>
      </c>
      <c r="B2352" s="10">
        <v>43876</v>
      </c>
      <c r="C2352" s="10">
        <v>43876</v>
      </c>
      <c r="D2352" s="11" t="s">
        <v>10</v>
      </c>
      <c r="E2352" s="11">
        <v>0</v>
      </c>
      <c r="F2352" s="11">
        <v>0</v>
      </c>
      <c r="G2352" s="11">
        <v>11091.4</v>
      </c>
      <c r="H2352" s="11">
        <v>472678.25</v>
      </c>
      <c r="I2352" s="11" t="s">
        <v>11</v>
      </c>
      <c r="J2352" s="11" t="s">
        <v>12</v>
      </c>
      <c r="K2352" s="1" t="str">
        <f t="shared" si="122"/>
        <v/>
      </c>
      <c r="L2352" s="1" t="e">
        <f ca="1">IF(AND(K2352&lt;&gt; "", COUNTIF(SAP!#REF!,K2352)&gt;0),"Matched", "")</f>
        <v>#REF!</v>
      </c>
      <c r="M2352" s="1" t="str">
        <f t="shared" si="123"/>
        <v/>
      </c>
      <c r="N2352" s="1" t="e">
        <f ca="1">IF(AND(M2352&lt;&gt; "", COUNTIF(SAP!#REF!,M2352)&gt;0),"Matched", "")</f>
        <v>#REF!</v>
      </c>
      <c r="O2352" s="1" t="str">
        <f t="shared" si="124"/>
        <v/>
      </c>
      <c r="P2352" s="1" t="e">
        <f ca="1">IF(AND(O2352&lt;&gt; "", COUNTIF(SAP!#REF!,O2352)&gt;0),"Matched", "")</f>
        <v>#REF!</v>
      </c>
      <c r="Q2352" s="1" t="str">
        <f ca="1">IF(D2352="AC","Logic4"&amp;"_"&amp;TEXT(C2352,"dd.mm.yyyy") &amp;"_"&amp; 1503207.23,"")</f>
        <v>Logic4_15.02.2020_1503207.23</v>
      </c>
      <c r="R2352" s="1" t="e">
        <f ca="1">IF(AND(Q2352&lt;&gt; "", COUNTIF(SAP!#REF!,Q2352)&gt;0),"Matched", "")</f>
        <v>#REF!</v>
      </c>
    </row>
    <row r="2353" spans="1:18">
      <c r="A2353" s="13">
        <v>11563327</v>
      </c>
      <c r="B2353" s="14">
        <v>43876</v>
      </c>
      <c r="C2353" s="14">
        <v>43876</v>
      </c>
      <c r="D2353" s="15" t="s">
        <v>10</v>
      </c>
      <c r="E2353" s="15">
        <v>0</v>
      </c>
      <c r="F2353" s="15">
        <v>0</v>
      </c>
      <c r="G2353" s="15">
        <v>11453.1</v>
      </c>
      <c r="H2353" s="15">
        <v>484131.35</v>
      </c>
      <c r="I2353" s="15" t="s">
        <v>11</v>
      </c>
      <c r="J2353" s="15" t="s">
        <v>12</v>
      </c>
      <c r="K2353" s="1" t="str">
        <f t="shared" si="122"/>
        <v/>
      </c>
      <c r="L2353" s="1" t="e">
        <f ca="1">IF(AND(K2353&lt;&gt; "", COUNTIF(SAP!#REF!,K2353)&gt;0),"Matched", "")</f>
        <v>#REF!</v>
      </c>
      <c r="M2353" s="1" t="str">
        <f t="shared" si="123"/>
        <v/>
      </c>
      <c r="N2353" s="1" t="e">
        <f ca="1">IF(AND(M2353&lt;&gt; "", COUNTIF(SAP!#REF!,M2353)&gt;0),"Matched", "")</f>
        <v>#REF!</v>
      </c>
      <c r="O2353" s="1" t="str">
        <f t="shared" si="124"/>
        <v/>
      </c>
      <c r="P2353" s="1" t="e">
        <f ca="1">IF(AND(O2353&lt;&gt; "", COUNTIF(SAP!#REF!,O2353)&gt;0),"Matched", "")</f>
        <v>#REF!</v>
      </c>
      <c r="Q2353" s="1" t="str">
        <f ca="1">IF(D2353="AC","Logic4"&amp;"_"&amp;TEXT(C2353,"dd.mm.yyyy") &amp;"_"&amp; 1503207.23,"")</f>
        <v>Logic4_15.02.2020_1503207.23</v>
      </c>
      <c r="R2353" s="1" t="e">
        <f ca="1">IF(AND(Q2353&lt;&gt; "", COUNTIF(SAP!#REF!,Q2353)&gt;0),"Matched", "")</f>
        <v>#REF!</v>
      </c>
    </row>
    <row r="2354" spans="1:18">
      <c r="A2354" s="9">
        <v>11563327</v>
      </c>
      <c r="B2354" s="10">
        <v>43876</v>
      </c>
      <c r="C2354" s="10">
        <v>43876</v>
      </c>
      <c r="D2354" s="11" t="s">
        <v>10</v>
      </c>
      <c r="E2354" s="11">
        <v>0</v>
      </c>
      <c r="F2354" s="11">
        <v>0</v>
      </c>
      <c r="G2354" s="11">
        <v>11722.9</v>
      </c>
      <c r="H2354" s="11">
        <v>495854.25</v>
      </c>
      <c r="I2354" s="11" t="s">
        <v>11</v>
      </c>
      <c r="J2354" s="11" t="s">
        <v>12</v>
      </c>
      <c r="K2354" s="1" t="str">
        <f t="shared" si="122"/>
        <v/>
      </c>
      <c r="L2354" s="1" t="e">
        <f ca="1">IF(AND(K2354&lt;&gt; "", COUNTIF(SAP!#REF!,K2354)&gt;0),"Matched", "")</f>
        <v>#REF!</v>
      </c>
      <c r="M2354" s="1" t="str">
        <f t="shared" si="123"/>
        <v/>
      </c>
      <c r="N2354" s="1" t="e">
        <f ca="1">IF(AND(M2354&lt;&gt; "", COUNTIF(SAP!#REF!,M2354)&gt;0),"Matched", "")</f>
        <v>#REF!</v>
      </c>
      <c r="O2354" s="1" t="str">
        <f t="shared" si="124"/>
        <v/>
      </c>
      <c r="P2354" s="1" t="e">
        <f ca="1">IF(AND(O2354&lt;&gt; "", COUNTIF(SAP!#REF!,O2354)&gt;0),"Matched", "")</f>
        <v>#REF!</v>
      </c>
      <c r="Q2354" s="1" t="str">
        <f ca="1">IF(D2354="AC","Logic4"&amp;"_"&amp;TEXT(C2354,"dd.mm.yyyy") &amp;"_"&amp; 1503207.23,"")</f>
        <v>Logic4_15.02.2020_1503207.23</v>
      </c>
      <c r="R2354" s="1" t="e">
        <f ca="1">IF(AND(Q2354&lt;&gt; "", COUNTIF(SAP!#REF!,Q2354)&gt;0),"Matched", "")</f>
        <v>#REF!</v>
      </c>
    </row>
    <row r="2355" spans="1:18">
      <c r="A2355" s="13">
        <v>11563327</v>
      </c>
      <c r="B2355" s="14">
        <v>43876</v>
      </c>
      <c r="C2355" s="14">
        <v>43876</v>
      </c>
      <c r="D2355" s="15" t="s">
        <v>10</v>
      </c>
      <c r="E2355" s="15">
        <v>0</v>
      </c>
      <c r="F2355" s="15">
        <v>0</v>
      </c>
      <c r="G2355" s="15">
        <v>11886</v>
      </c>
      <c r="H2355" s="15">
        <v>507740.25</v>
      </c>
      <c r="I2355" s="15" t="s">
        <v>11</v>
      </c>
      <c r="J2355" s="15" t="s">
        <v>12</v>
      </c>
      <c r="K2355" s="1" t="str">
        <f t="shared" si="122"/>
        <v/>
      </c>
      <c r="L2355" s="1" t="e">
        <f ca="1">IF(AND(K2355&lt;&gt; "", COUNTIF(SAP!#REF!,K2355)&gt;0),"Matched", "")</f>
        <v>#REF!</v>
      </c>
      <c r="M2355" s="1" t="str">
        <f t="shared" si="123"/>
        <v/>
      </c>
      <c r="N2355" s="1" t="e">
        <f ca="1">IF(AND(M2355&lt;&gt; "", COUNTIF(SAP!#REF!,M2355)&gt;0),"Matched", "")</f>
        <v>#REF!</v>
      </c>
      <c r="O2355" s="1" t="str">
        <f t="shared" si="124"/>
        <v/>
      </c>
      <c r="P2355" s="1" t="e">
        <f ca="1">IF(AND(O2355&lt;&gt; "", COUNTIF(SAP!#REF!,O2355)&gt;0),"Matched", "")</f>
        <v>#REF!</v>
      </c>
      <c r="Q2355" s="1" t="str">
        <f ca="1">IF(D2355="AC","Logic4"&amp;"_"&amp;TEXT(C2355,"dd.mm.yyyy") &amp;"_"&amp; 1503207.23,"")</f>
        <v>Logic4_15.02.2020_1503207.23</v>
      </c>
      <c r="R2355" s="1" t="e">
        <f ca="1">IF(AND(Q2355&lt;&gt; "", COUNTIF(SAP!#REF!,Q2355)&gt;0),"Matched", "")</f>
        <v>#REF!</v>
      </c>
    </row>
    <row r="2356" spans="1:18">
      <c r="A2356" s="9">
        <v>11563327</v>
      </c>
      <c r="B2356" s="10">
        <v>43876</v>
      </c>
      <c r="C2356" s="10">
        <v>43876</v>
      </c>
      <c r="D2356" s="11" t="s">
        <v>10</v>
      </c>
      <c r="E2356" s="11">
        <v>0</v>
      </c>
      <c r="F2356" s="11">
        <v>0</v>
      </c>
      <c r="G2356" s="11">
        <v>12050</v>
      </c>
      <c r="H2356" s="11">
        <v>519790.25</v>
      </c>
      <c r="I2356" s="11" t="s">
        <v>11</v>
      </c>
      <c r="J2356" s="11" t="s">
        <v>12</v>
      </c>
      <c r="K2356" s="1" t="str">
        <f t="shared" si="122"/>
        <v/>
      </c>
      <c r="L2356" s="1" t="e">
        <f ca="1">IF(AND(K2356&lt;&gt; "", COUNTIF(SAP!#REF!,K2356)&gt;0),"Matched", "")</f>
        <v>#REF!</v>
      </c>
      <c r="M2356" s="1" t="str">
        <f t="shared" si="123"/>
        <v/>
      </c>
      <c r="N2356" s="1" t="e">
        <f ca="1">IF(AND(M2356&lt;&gt; "", COUNTIF(SAP!#REF!,M2356)&gt;0),"Matched", "")</f>
        <v>#REF!</v>
      </c>
      <c r="O2356" s="1" t="str">
        <f t="shared" si="124"/>
        <v/>
      </c>
      <c r="P2356" s="1" t="e">
        <f ca="1">IF(AND(O2356&lt;&gt; "", COUNTIF(SAP!#REF!,O2356)&gt;0),"Matched", "")</f>
        <v>#REF!</v>
      </c>
      <c r="Q2356" s="1" t="str">
        <f ca="1">IF(D2356="AC","Logic4"&amp;"_"&amp;TEXT(C2356,"dd.mm.yyyy") &amp;"_"&amp; 1503207.23,"")</f>
        <v>Logic4_15.02.2020_1503207.23</v>
      </c>
      <c r="R2356" s="1" t="e">
        <f ca="1">IF(AND(Q2356&lt;&gt; "", COUNTIF(SAP!#REF!,Q2356)&gt;0),"Matched", "")</f>
        <v>#REF!</v>
      </c>
    </row>
    <row r="2357" spans="1:18">
      <c r="A2357" s="13">
        <v>11563327</v>
      </c>
      <c r="B2357" s="14">
        <v>43876</v>
      </c>
      <c r="C2357" s="14">
        <v>43876</v>
      </c>
      <c r="D2357" s="15" t="s">
        <v>10</v>
      </c>
      <c r="E2357" s="15">
        <v>0</v>
      </c>
      <c r="F2357" s="15">
        <v>0</v>
      </c>
      <c r="G2357" s="15">
        <v>12230</v>
      </c>
      <c r="H2357" s="15">
        <v>532020.25</v>
      </c>
      <c r="I2357" s="15" t="s">
        <v>11</v>
      </c>
      <c r="J2357" s="15" t="s">
        <v>12</v>
      </c>
      <c r="K2357" s="1" t="str">
        <f t="shared" si="122"/>
        <v/>
      </c>
      <c r="L2357" s="1" t="e">
        <f ca="1">IF(AND(K2357&lt;&gt; "", COUNTIF(SAP!#REF!,K2357)&gt;0),"Matched", "")</f>
        <v>#REF!</v>
      </c>
      <c r="M2357" s="1" t="str">
        <f t="shared" si="123"/>
        <v/>
      </c>
      <c r="N2357" s="1" t="e">
        <f ca="1">IF(AND(M2357&lt;&gt; "", COUNTIF(SAP!#REF!,M2357)&gt;0),"Matched", "")</f>
        <v>#REF!</v>
      </c>
      <c r="O2357" s="1" t="str">
        <f t="shared" si="124"/>
        <v/>
      </c>
      <c r="P2357" s="1" t="e">
        <f ca="1">IF(AND(O2357&lt;&gt; "", COUNTIF(SAP!#REF!,O2357)&gt;0),"Matched", "")</f>
        <v>#REF!</v>
      </c>
      <c r="Q2357" s="1" t="str">
        <f ca="1">IF(D2357="AC","Logic4"&amp;"_"&amp;TEXT(C2357,"dd.mm.yyyy") &amp;"_"&amp; 1503207.23,"")</f>
        <v>Logic4_15.02.2020_1503207.23</v>
      </c>
      <c r="R2357" s="1" t="e">
        <f ca="1">IF(AND(Q2357&lt;&gt; "", COUNTIF(SAP!#REF!,Q2357)&gt;0),"Matched", "")</f>
        <v>#REF!</v>
      </c>
    </row>
    <row r="2358" spans="1:18">
      <c r="A2358" s="9">
        <v>11563327</v>
      </c>
      <c r="B2358" s="10">
        <v>43876</v>
      </c>
      <c r="C2358" s="10">
        <v>43876</v>
      </c>
      <c r="D2358" s="11" t="s">
        <v>10</v>
      </c>
      <c r="E2358" s="11">
        <v>0</v>
      </c>
      <c r="F2358" s="11">
        <v>0</v>
      </c>
      <c r="G2358" s="11">
        <v>12411.5</v>
      </c>
      <c r="H2358" s="11">
        <v>544431.75</v>
      </c>
      <c r="I2358" s="11" t="s">
        <v>11</v>
      </c>
      <c r="J2358" s="11" t="s">
        <v>12</v>
      </c>
      <c r="K2358" s="1" t="str">
        <f t="shared" si="122"/>
        <v/>
      </c>
      <c r="L2358" s="1" t="e">
        <f ca="1">IF(AND(K2358&lt;&gt; "", COUNTIF(SAP!#REF!,K2358)&gt;0),"Matched", "")</f>
        <v>#REF!</v>
      </c>
      <c r="M2358" s="1" t="str">
        <f t="shared" si="123"/>
        <v/>
      </c>
      <c r="N2358" s="1" t="e">
        <f ca="1">IF(AND(M2358&lt;&gt; "", COUNTIF(SAP!#REF!,M2358)&gt;0),"Matched", "")</f>
        <v>#REF!</v>
      </c>
      <c r="O2358" s="1" t="str">
        <f t="shared" si="124"/>
        <v/>
      </c>
      <c r="P2358" s="1" t="e">
        <f ca="1">IF(AND(O2358&lt;&gt; "", COUNTIF(SAP!#REF!,O2358)&gt;0),"Matched", "")</f>
        <v>#REF!</v>
      </c>
      <c r="Q2358" s="1" t="str">
        <f ca="1">IF(D2358="AC","Logic4"&amp;"_"&amp;TEXT(C2358,"dd.mm.yyyy") &amp;"_"&amp; 1503207.23,"")</f>
        <v>Logic4_15.02.2020_1503207.23</v>
      </c>
      <c r="R2358" s="1" t="e">
        <f ca="1">IF(AND(Q2358&lt;&gt; "", COUNTIF(SAP!#REF!,Q2358)&gt;0),"Matched", "")</f>
        <v>#REF!</v>
      </c>
    </row>
    <row r="2359" spans="1:18">
      <c r="A2359" s="13">
        <v>11563327</v>
      </c>
      <c r="B2359" s="14">
        <v>43876</v>
      </c>
      <c r="C2359" s="14">
        <v>43876</v>
      </c>
      <c r="D2359" s="15" t="s">
        <v>10</v>
      </c>
      <c r="E2359" s="15">
        <v>0</v>
      </c>
      <c r="F2359" s="15">
        <v>0</v>
      </c>
      <c r="G2359" s="15">
        <v>12419.9</v>
      </c>
      <c r="H2359" s="15">
        <v>556851.65</v>
      </c>
      <c r="I2359" s="15" t="s">
        <v>11</v>
      </c>
      <c r="J2359" s="15" t="s">
        <v>12</v>
      </c>
      <c r="K2359" s="1" t="str">
        <f t="shared" si="122"/>
        <v/>
      </c>
      <c r="L2359" s="1" t="e">
        <f ca="1">IF(AND(K2359&lt;&gt; "", COUNTIF(SAP!#REF!,K2359)&gt;0),"Matched", "")</f>
        <v>#REF!</v>
      </c>
      <c r="M2359" s="1" t="str">
        <f t="shared" si="123"/>
        <v/>
      </c>
      <c r="N2359" s="1" t="e">
        <f ca="1">IF(AND(M2359&lt;&gt; "", COUNTIF(SAP!#REF!,M2359)&gt;0),"Matched", "")</f>
        <v>#REF!</v>
      </c>
      <c r="O2359" s="1" t="str">
        <f t="shared" si="124"/>
        <v/>
      </c>
      <c r="P2359" s="1" t="e">
        <f ca="1">IF(AND(O2359&lt;&gt; "", COUNTIF(SAP!#REF!,O2359)&gt;0),"Matched", "")</f>
        <v>#REF!</v>
      </c>
      <c r="Q2359" s="1" t="str">
        <f ca="1">IF(D2359="AC","Logic4"&amp;"_"&amp;TEXT(C2359,"dd.mm.yyyy") &amp;"_"&amp; 1503207.23,"")</f>
        <v>Logic4_15.02.2020_1503207.23</v>
      </c>
      <c r="R2359" s="1" t="e">
        <f ca="1">IF(AND(Q2359&lt;&gt; "", COUNTIF(SAP!#REF!,Q2359)&gt;0),"Matched", "")</f>
        <v>#REF!</v>
      </c>
    </row>
    <row r="2360" spans="1:18">
      <c r="A2360" s="9">
        <v>11563327</v>
      </c>
      <c r="B2360" s="10">
        <v>43876</v>
      </c>
      <c r="C2360" s="10">
        <v>43876</v>
      </c>
      <c r="D2360" s="11" t="s">
        <v>10</v>
      </c>
      <c r="E2360" s="11">
        <v>0</v>
      </c>
      <c r="F2360" s="11">
        <v>0</v>
      </c>
      <c r="G2360" s="11">
        <v>12589.5</v>
      </c>
      <c r="H2360" s="11">
        <v>569441.15</v>
      </c>
      <c r="I2360" s="11" t="s">
        <v>11</v>
      </c>
      <c r="J2360" s="11" t="s">
        <v>12</v>
      </c>
      <c r="K2360" s="1" t="str">
        <f t="shared" si="122"/>
        <v/>
      </c>
      <c r="L2360" s="1" t="e">
        <f ca="1">IF(AND(K2360&lt;&gt; "", COUNTIF(SAP!#REF!,K2360)&gt;0),"Matched", "")</f>
        <v>#REF!</v>
      </c>
      <c r="M2360" s="1" t="str">
        <f t="shared" si="123"/>
        <v/>
      </c>
      <c r="N2360" s="1" t="e">
        <f ca="1">IF(AND(M2360&lt;&gt; "", COUNTIF(SAP!#REF!,M2360)&gt;0),"Matched", "")</f>
        <v>#REF!</v>
      </c>
      <c r="O2360" s="1" t="str">
        <f t="shared" si="124"/>
        <v/>
      </c>
      <c r="P2360" s="1" t="e">
        <f ca="1">IF(AND(O2360&lt;&gt; "", COUNTIF(SAP!#REF!,O2360)&gt;0),"Matched", "")</f>
        <v>#REF!</v>
      </c>
      <c r="Q2360" s="1" t="str">
        <f ca="1">IF(D2360="AC","Logic4"&amp;"_"&amp;TEXT(C2360,"dd.mm.yyyy") &amp;"_"&amp; 1503207.23,"")</f>
        <v>Logic4_15.02.2020_1503207.23</v>
      </c>
      <c r="R2360" s="1" t="e">
        <f ca="1">IF(AND(Q2360&lt;&gt; "", COUNTIF(SAP!#REF!,Q2360)&gt;0),"Matched", "")</f>
        <v>#REF!</v>
      </c>
    </row>
    <row r="2361" spans="1:18">
      <c r="A2361" s="13">
        <v>11563327</v>
      </c>
      <c r="B2361" s="14">
        <v>43876</v>
      </c>
      <c r="C2361" s="14">
        <v>43876</v>
      </c>
      <c r="D2361" s="15" t="s">
        <v>10</v>
      </c>
      <c r="E2361" s="15">
        <v>0</v>
      </c>
      <c r="F2361" s="15">
        <v>0</v>
      </c>
      <c r="G2361" s="15">
        <v>13314.04</v>
      </c>
      <c r="H2361" s="15">
        <v>582755.18999999994</v>
      </c>
      <c r="I2361" s="15" t="s">
        <v>11</v>
      </c>
      <c r="J2361" s="15" t="s">
        <v>12</v>
      </c>
      <c r="K2361" s="1" t="str">
        <f t="shared" si="122"/>
        <v/>
      </c>
      <c r="L2361" s="1" t="e">
        <f ca="1">IF(AND(K2361&lt;&gt; "", COUNTIF(SAP!#REF!,K2361)&gt;0),"Matched", "")</f>
        <v>#REF!</v>
      </c>
      <c r="M2361" s="1" t="str">
        <f t="shared" si="123"/>
        <v/>
      </c>
      <c r="N2361" s="1" t="e">
        <f ca="1">IF(AND(M2361&lt;&gt; "", COUNTIF(SAP!#REF!,M2361)&gt;0),"Matched", "")</f>
        <v>#REF!</v>
      </c>
      <c r="O2361" s="1" t="str">
        <f t="shared" si="124"/>
        <v/>
      </c>
      <c r="P2361" s="1" t="e">
        <f ca="1">IF(AND(O2361&lt;&gt; "", COUNTIF(SAP!#REF!,O2361)&gt;0),"Matched", "")</f>
        <v>#REF!</v>
      </c>
      <c r="Q2361" s="1" t="str">
        <f ca="1">IF(D2361="AC","Logic4"&amp;"_"&amp;TEXT(C2361,"dd.mm.yyyy") &amp;"_"&amp; 1503207.23,"")</f>
        <v>Logic4_15.02.2020_1503207.23</v>
      </c>
      <c r="R2361" s="1" t="e">
        <f ca="1">IF(AND(Q2361&lt;&gt; "", COUNTIF(SAP!#REF!,Q2361)&gt;0),"Matched", "")</f>
        <v>#REF!</v>
      </c>
    </row>
    <row r="2362" spans="1:18">
      <c r="A2362" s="9">
        <v>11563327</v>
      </c>
      <c r="B2362" s="10">
        <v>43876</v>
      </c>
      <c r="C2362" s="10">
        <v>43876</v>
      </c>
      <c r="D2362" s="11" t="s">
        <v>10</v>
      </c>
      <c r="E2362" s="11">
        <v>0</v>
      </c>
      <c r="F2362" s="11">
        <v>0</v>
      </c>
      <c r="G2362" s="11">
        <v>13501.2</v>
      </c>
      <c r="H2362" s="11">
        <v>596256.39</v>
      </c>
      <c r="I2362" s="11" t="s">
        <v>11</v>
      </c>
      <c r="J2362" s="11" t="s">
        <v>12</v>
      </c>
      <c r="K2362" s="1" t="str">
        <f t="shared" si="122"/>
        <v/>
      </c>
      <c r="L2362" s="1" t="e">
        <f ca="1">IF(AND(K2362&lt;&gt; "", COUNTIF(SAP!#REF!,K2362)&gt;0),"Matched", "")</f>
        <v>#REF!</v>
      </c>
      <c r="M2362" s="1" t="str">
        <f t="shared" si="123"/>
        <v/>
      </c>
      <c r="N2362" s="1" t="e">
        <f ca="1">IF(AND(M2362&lt;&gt; "", COUNTIF(SAP!#REF!,M2362)&gt;0),"Matched", "")</f>
        <v>#REF!</v>
      </c>
      <c r="O2362" s="1" t="str">
        <f t="shared" si="124"/>
        <v/>
      </c>
      <c r="P2362" s="1" t="e">
        <f ca="1">IF(AND(O2362&lt;&gt; "", COUNTIF(SAP!#REF!,O2362)&gt;0),"Matched", "")</f>
        <v>#REF!</v>
      </c>
      <c r="Q2362" s="1" t="str">
        <f ca="1">IF(D2362="AC","Logic4"&amp;"_"&amp;TEXT(C2362,"dd.mm.yyyy") &amp;"_"&amp; 1503207.23,"")</f>
        <v>Logic4_15.02.2020_1503207.23</v>
      </c>
      <c r="R2362" s="1" t="e">
        <f ca="1">IF(AND(Q2362&lt;&gt; "", COUNTIF(SAP!#REF!,Q2362)&gt;0),"Matched", "")</f>
        <v>#REF!</v>
      </c>
    </row>
    <row r="2363" spans="1:18">
      <c r="A2363" s="13">
        <v>11563327</v>
      </c>
      <c r="B2363" s="14">
        <v>43876</v>
      </c>
      <c r="C2363" s="14">
        <v>43876</v>
      </c>
      <c r="D2363" s="15" t="s">
        <v>10</v>
      </c>
      <c r="E2363" s="15">
        <v>0</v>
      </c>
      <c r="F2363" s="15">
        <v>0</v>
      </c>
      <c r="G2363" s="15">
        <v>13807.8</v>
      </c>
      <c r="H2363" s="15">
        <v>610064.18999999994</v>
      </c>
      <c r="I2363" s="15" t="s">
        <v>11</v>
      </c>
      <c r="J2363" s="15" t="s">
        <v>12</v>
      </c>
      <c r="K2363" s="1" t="str">
        <f t="shared" si="122"/>
        <v/>
      </c>
      <c r="L2363" s="1" t="e">
        <f ca="1">IF(AND(K2363&lt;&gt; "", COUNTIF(SAP!#REF!,K2363)&gt;0),"Matched", "")</f>
        <v>#REF!</v>
      </c>
      <c r="M2363" s="1" t="str">
        <f t="shared" si="123"/>
        <v/>
      </c>
      <c r="N2363" s="1" t="e">
        <f ca="1">IF(AND(M2363&lt;&gt; "", COUNTIF(SAP!#REF!,M2363)&gt;0),"Matched", "")</f>
        <v>#REF!</v>
      </c>
      <c r="O2363" s="1" t="str">
        <f t="shared" si="124"/>
        <v/>
      </c>
      <c r="P2363" s="1" t="e">
        <f ca="1">IF(AND(O2363&lt;&gt; "", COUNTIF(SAP!#REF!,O2363)&gt;0),"Matched", "")</f>
        <v>#REF!</v>
      </c>
      <c r="Q2363" s="1" t="str">
        <f ca="1">IF(D2363="AC","Logic4"&amp;"_"&amp;TEXT(C2363,"dd.mm.yyyy") &amp;"_"&amp; 1503207.23,"")</f>
        <v>Logic4_15.02.2020_1503207.23</v>
      </c>
      <c r="R2363" s="1" t="e">
        <f ca="1">IF(AND(Q2363&lt;&gt; "", COUNTIF(SAP!#REF!,Q2363)&gt;0),"Matched", "")</f>
        <v>#REF!</v>
      </c>
    </row>
    <row r="2364" spans="1:18">
      <c r="A2364" s="9">
        <v>11563327</v>
      </c>
      <c r="B2364" s="10">
        <v>43876</v>
      </c>
      <c r="C2364" s="10">
        <v>43876</v>
      </c>
      <c r="D2364" s="11" t="s">
        <v>10</v>
      </c>
      <c r="E2364" s="11">
        <v>0</v>
      </c>
      <c r="F2364" s="11">
        <v>0</v>
      </c>
      <c r="G2364" s="11">
        <v>13815.9</v>
      </c>
      <c r="H2364" s="11">
        <v>623880.09</v>
      </c>
      <c r="I2364" s="11" t="s">
        <v>11</v>
      </c>
      <c r="J2364" s="11" t="s">
        <v>12</v>
      </c>
      <c r="K2364" s="1" t="str">
        <f t="shared" si="122"/>
        <v/>
      </c>
      <c r="L2364" s="1" t="e">
        <f ca="1">IF(AND(K2364&lt;&gt; "", COUNTIF(SAP!#REF!,K2364)&gt;0),"Matched", "")</f>
        <v>#REF!</v>
      </c>
      <c r="M2364" s="1" t="str">
        <f t="shared" si="123"/>
        <v/>
      </c>
      <c r="N2364" s="1" t="e">
        <f ca="1">IF(AND(M2364&lt;&gt; "", COUNTIF(SAP!#REF!,M2364)&gt;0),"Matched", "")</f>
        <v>#REF!</v>
      </c>
      <c r="O2364" s="1" t="str">
        <f t="shared" si="124"/>
        <v/>
      </c>
      <c r="P2364" s="1" t="e">
        <f ca="1">IF(AND(O2364&lt;&gt; "", COUNTIF(SAP!#REF!,O2364)&gt;0),"Matched", "")</f>
        <v>#REF!</v>
      </c>
      <c r="Q2364" s="1" t="str">
        <f ca="1">IF(D2364="AC","Logic4"&amp;"_"&amp;TEXT(C2364,"dd.mm.yyyy") &amp;"_"&amp; 1503207.23,"")</f>
        <v>Logic4_15.02.2020_1503207.23</v>
      </c>
      <c r="R2364" s="1" t="e">
        <f ca="1">IF(AND(Q2364&lt;&gt; "", COUNTIF(SAP!#REF!,Q2364)&gt;0),"Matched", "")</f>
        <v>#REF!</v>
      </c>
    </row>
    <row r="2365" spans="1:18">
      <c r="A2365" s="13">
        <v>11563327</v>
      </c>
      <c r="B2365" s="14">
        <v>43876</v>
      </c>
      <c r="C2365" s="14">
        <v>43876</v>
      </c>
      <c r="D2365" s="15" t="s">
        <v>10</v>
      </c>
      <c r="E2365" s="15">
        <v>0</v>
      </c>
      <c r="F2365" s="15">
        <v>0</v>
      </c>
      <c r="G2365" s="15">
        <v>13840</v>
      </c>
      <c r="H2365" s="15">
        <v>637720.09</v>
      </c>
      <c r="I2365" s="15" t="s">
        <v>11</v>
      </c>
      <c r="J2365" s="15" t="s">
        <v>12</v>
      </c>
      <c r="K2365" s="1" t="str">
        <f t="shared" si="122"/>
        <v/>
      </c>
      <c r="L2365" s="1" t="e">
        <f ca="1">IF(AND(K2365&lt;&gt; "", COUNTIF(SAP!#REF!,K2365)&gt;0),"Matched", "")</f>
        <v>#REF!</v>
      </c>
      <c r="M2365" s="1" t="str">
        <f t="shared" si="123"/>
        <v/>
      </c>
      <c r="N2365" s="1" t="e">
        <f ca="1">IF(AND(M2365&lt;&gt; "", COUNTIF(SAP!#REF!,M2365)&gt;0),"Matched", "")</f>
        <v>#REF!</v>
      </c>
      <c r="O2365" s="1" t="str">
        <f t="shared" si="124"/>
        <v/>
      </c>
      <c r="P2365" s="1" t="e">
        <f ca="1">IF(AND(O2365&lt;&gt; "", COUNTIF(SAP!#REF!,O2365)&gt;0),"Matched", "")</f>
        <v>#REF!</v>
      </c>
      <c r="Q2365" s="1" t="str">
        <f ca="1">IF(D2365="AC","Logic4"&amp;"_"&amp;TEXT(C2365,"dd.mm.yyyy") &amp;"_"&amp; 1503207.23,"")</f>
        <v>Logic4_15.02.2020_1503207.23</v>
      </c>
      <c r="R2365" s="1" t="e">
        <f ca="1">IF(AND(Q2365&lt;&gt; "", COUNTIF(SAP!#REF!,Q2365)&gt;0),"Matched", "")</f>
        <v>#REF!</v>
      </c>
    </row>
    <row r="2366" spans="1:18">
      <c r="A2366" s="9">
        <v>11563327</v>
      </c>
      <c r="B2366" s="10">
        <v>43876</v>
      </c>
      <c r="C2366" s="10">
        <v>43876</v>
      </c>
      <c r="D2366" s="11" t="s">
        <v>10</v>
      </c>
      <c r="E2366" s="11">
        <v>0</v>
      </c>
      <c r="F2366" s="11">
        <v>0</v>
      </c>
      <c r="G2366" s="11">
        <v>13959.76</v>
      </c>
      <c r="H2366" s="11">
        <v>651679.85</v>
      </c>
      <c r="I2366" s="11" t="s">
        <v>11</v>
      </c>
      <c r="J2366" s="11" t="s">
        <v>12</v>
      </c>
      <c r="K2366" s="1" t="str">
        <f t="shared" si="122"/>
        <v/>
      </c>
      <c r="L2366" s="1" t="e">
        <f ca="1">IF(AND(K2366&lt;&gt; "", COUNTIF(SAP!#REF!,K2366)&gt;0),"Matched", "")</f>
        <v>#REF!</v>
      </c>
      <c r="M2366" s="1" t="str">
        <f t="shared" si="123"/>
        <v/>
      </c>
      <c r="N2366" s="1" t="e">
        <f ca="1">IF(AND(M2366&lt;&gt; "", COUNTIF(SAP!#REF!,M2366)&gt;0),"Matched", "")</f>
        <v>#REF!</v>
      </c>
      <c r="O2366" s="1" t="str">
        <f t="shared" si="124"/>
        <v/>
      </c>
      <c r="P2366" s="1" t="e">
        <f ca="1">IF(AND(O2366&lt;&gt; "", COUNTIF(SAP!#REF!,O2366)&gt;0),"Matched", "")</f>
        <v>#REF!</v>
      </c>
      <c r="Q2366" s="1" t="str">
        <f ca="1">IF(D2366="AC","Logic4"&amp;"_"&amp;TEXT(C2366,"dd.mm.yyyy") &amp;"_"&amp; 1503207.23,"")</f>
        <v>Logic4_15.02.2020_1503207.23</v>
      </c>
      <c r="R2366" s="1" t="e">
        <f ca="1">IF(AND(Q2366&lt;&gt; "", COUNTIF(SAP!#REF!,Q2366)&gt;0),"Matched", "")</f>
        <v>#REF!</v>
      </c>
    </row>
    <row r="2367" spans="1:18">
      <c r="A2367" s="13">
        <v>11563327</v>
      </c>
      <c r="B2367" s="14">
        <v>43876</v>
      </c>
      <c r="C2367" s="14">
        <v>43876</v>
      </c>
      <c r="D2367" s="15" t="s">
        <v>10</v>
      </c>
      <c r="E2367" s="15">
        <v>0</v>
      </c>
      <c r="F2367" s="15">
        <v>0</v>
      </c>
      <c r="G2367" s="15">
        <v>14088.1</v>
      </c>
      <c r="H2367" s="15">
        <v>665767.94999999995</v>
      </c>
      <c r="I2367" s="15" t="s">
        <v>11</v>
      </c>
      <c r="J2367" s="15" t="s">
        <v>12</v>
      </c>
      <c r="K2367" s="1" t="str">
        <f t="shared" si="122"/>
        <v/>
      </c>
      <c r="L2367" s="1" t="e">
        <f ca="1">IF(AND(K2367&lt;&gt; "", COUNTIF(SAP!#REF!,K2367)&gt;0),"Matched", "")</f>
        <v>#REF!</v>
      </c>
      <c r="M2367" s="1" t="str">
        <f t="shared" si="123"/>
        <v/>
      </c>
      <c r="N2367" s="1" t="e">
        <f ca="1">IF(AND(M2367&lt;&gt; "", COUNTIF(SAP!#REF!,M2367)&gt;0),"Matched", "")</f>
        <v>#REF!</v>
      </c>
      <c r="O2367" s="1" t="str">
        <f t="shared" si="124"/>
        <v/>
      </c>
      <c r="P2367" s="1" t="e">
        <f ca="1">IF(AND(O2367&lt;&gt; "", COUNTIF(SAP!#REF!,O2367)&gt;0),"Matched", "")</f>
        <v>#REF!</v>
      </c>
      <c r="Q2367" s="1" t="str">
        <f ca="1">IF(D2367="AC","Logic4"&amp;"_"&amp;TEXT(C2367,"dd.mm.yyyy") &amp;"_"&amp; 1503207.23,"")</f>
        <v>Logic4_15.02.2020_1503207.23</v>
      </c>
      <c r="R2367" s="1" t="e">
        <f ca="1">IF(AND(Q2367&lt;&gt; "", COUNTIF(SAP!#REF!,Q2367)&gt;0),"Matched", "")</f>
        <v>#REF!</v>
      </c>
    </row>
    <row r="2368" spans="1:18">
      <c r="A2368" s="9">
        <v>11563327</v>
      </c>
      <c r="B2368" s="10">
        <v>43876</v>
      </c>
      <c r="C2368" s="10">
        <v>43876</v>
      </c>
      <c r="D2368" s="11" t="s">
        <v>10</v>
      </c>
      <c r="E2368" s="11">
        <v>0</v>
      </c>
      <c r="F2368" s="11">
        <v>0</v>
      </c>
      <c r="G2368" s="11">
        <v>14179.9</v>
      </c>
      <c r="H2368" s="11">
        <v>679947.85</v>
      </c>
      <c r="I2368" s="11" t="s">
        <v>11</v>
      </c>
      <c r="J2368" s="11" t="s">
        <v>12</v>
      </c>
      <c r="K2368" s="1" t="str">
        <f t="shared" si="122"/>
        <v/>
      </c>
      <c r="L2368" s="1" t="e">
        <f ca="1">IF(AND(K2368&lt;&gt; "", COUNTIF(SAP!#REF!,K2368)&gt;0),"Matched", "")</f>
        <v>#REF!</v>
      </c>
      <c r="M2368" s="1" t="str">
        <f t="shared" si="123"/>
        <v/>
      </c>
      <c r="N2368" s="1" t="e">
        <f ca="1">IF(AND(M2368&lt;&gt; "", COUNTIF(SAP!#REF!,M2368)&gt;0),"Matched", "")</f>
        <v>#REF!</v>
      </c>
      <c r="O2368" s="1" t="str">
        <f t="shared" si="124"/>
        <v/>
      </c>
      <c r="P2368" s="1" t="e">
        <f ca="1">IF(AND(O2368&lt;&gt; "", COUNTIF(SAP!#REF!,O2368)&gt;0),"Matched", "")</f>
        <v>#REF!</v>
      </c>
      <c r="Q2368" s="1" t="str">
        <f ca="1">IF(D2368="AC","Logic4"&amp;"_"&amp;TEXT(C2368,"dd.mm.yyyy") &amp;"_"&amp; 1503207.23,"")</f>
        <v>Logic4_15.02.2020_1503207.23</v>
      </c>
      <c r="R2368" s="1" t="e">
        <f ca="1">IF(AND(Q2368&lt;&gt; "", COUNTIF(SAP!#REF!,Q2368)&gt;0),"Matched", "")</f>
        <v>#REF!</v>
      </c>
    </row>
    <row r="2369" spans="1:18">
      <c r="A2369" s="13">
        <v>11563327</v>
      </c>
      <c r="B2369" s="14">
        <v>43876</v>
      </c>
      <c r="C2369" s="14">
        <v>43876</v>
      </c>
      <c r="D2369" s="15" t="s">
        <v>10</v>
      </c>
      <c r="E2369" s="15">
        <v>0</v>
      </c>
      <c r="F2369" s="15">
        <v>0</v>
      </c>
      <c r="G2369" s="15">
        <v>14674.89</v>
      </c>
      <c r="H2369" s="15">
        <v>694622.74</v>
      </c>
      <c r="I2369" s="15" t="s">
        <v>11</v>
      </c>
      <c r="J2369" s="15" t="s">
        <v>12</v>
      </c>
      <c r="K2369" s="1" t="str">
        <f t="shared" si="122"/>
        <v/>
      </c>
      <c r="L2369" s="1" t="e">
        <f ca="1">IF(AND(K2369&lt;&gt; "", COUNTIF(SAP!#REF!,K2369)&gt;0),"Matched", "")</f>
        <v>#REF!</v>
      </c>
      <c r="M2369" s="1" t="str">
        <f t="shared" si="123"/>
        <v/>
      </c>
      <c r="N2369" s="1" t="e">
        <f ca="1">IF(AND(M2369&lt;&gt; "", COUNTIF(SAP!#REF!,M2369)&gt;0),"Matched", "")</f>
        <v>#REF!</v>
      </c>
      <c r="O2369" s="1" t="str">
        <f t="shared" si="124"/>
        <v/>
      </c>
      <c r="P2369" s="1" t="e">
        <f ca="1">IF(AND(O2369&lt;&gt; "", COUNTIF(SAP!#REF!,O2369)&gt;0),"Matched", "")</f>
        <v>#REF!</v>
      </c>
      <c r="Q2369" s="1" t="str">
        <f ca="1">IF(D2369="AC","Logic4"&amp;"_"&amp;TEXT(C2369,"dd.mm.yyyy") &amp;"_"&amp; 1503207.23,"")</f>
        <v>Logic4_15.02.2020_1503207.23</v>
      </c>
      <c r="R2369" s="1" t="e">
        <f ca="1">IF(AND(Q2369&lt;&gt; "", COUNTIF(SAP!#REF!,Q2369)&gt;0),"Matched", "")</f>
        <v>#REF!</v>
      </c>
    </row>
    <row r="2370" spans="1:18">
      <c r="A2370" s="9">
        <v>11563327</v>
      </c>
      <c r="B2370" s="10">
        <v>43876</v>
      </c>
      <c r="C2370" s="10">
        <v>43876</v>
      </c>
      <c r="D2370" s="11" t="s">
        <v>10</v>
      </c>
      <c r="E2370" s="11">
        <v>0</v>
      </c>
      <c r="F2370" s="11">
        <v>0</v>
      </c>
      <c r="G2370" s="11">
        <v>14915.2</v>
      </c>
      <c r="H2370" s="11">
        <v>709537.94</v>
      </c>
      <c r="I2370" s="11" t="s">
        <v>11</v>
      </c>
      <c r="J2370" s="11" t="s">
        <v>12</v>
      </c>
      <c r="K2370" s="1" t="str">
        <f t="shared" si="122"/>
        <v/>
      </c>
      <c r="L2370" s="1" t="e">
        <f ca="1">IF(AND(K2370&lt;&gt; "", COUNTIF(SAP!#REF!,K2370)&gt;0),"Matched", "")</f>
        <v>#REF!</v>
      </c>
      <c r="M2370" s="1" t="str">
        <f t="shared" si="123"/>
        <v/>
      </c>
      <c r="N2370" s="1" t="e">
        <f ca="1">IF(AND(M2370&lt;&gt; "", COUNTIF(SAP!#REF!,M2370)&gt;0),"Matched", "")</f>
        <v>#REF!</v>
      </c>
      <c r="O2370" s="1" t="str">
        <f t="shared" si="124"/>
        <v/>
      </c>
      <c r="P2370" s="1" t="e">
        <f ca="1">IF(AND(O2370&lt;&gt; "", COUNTIF(SAP!#REF!,O2370)&gt;0),"Matched", "")</f>
        <v>#REF!</v>
      </c>
      <c r="Q2370" s="1" t="str">
        <f ca="1">IF(D2370="AC","Logic4"&amp;"_"&amp;TEXT(C2370,"dd.mm.yyyy") &amp;"_"&amp; 1503207.23,"")</f>
        <v>Logic4_15.02.2020_1503207.23</v>
      </c>
      <c r="R2370" s="1" t="e">
        <f ca="1">IF(AND(Q2370&lt;&gt; "", COUNTIF(SAP!#REF!,Q2370)&gt;0),"Matched", "")</f>
        <v>#REF!</v>
      </c>
    </row>
    <row r="2371" spans="1:18">
      <c r="A2371" s="13">
        <v>11563327</v>
      </c>
      <c r="B2371" s="14">
        <v>43876</v>
      </c>
      <c r="C2371" s="14">
        <v>43876</v>
      </c>
      <c r="D2371" s="15" t="s">
        <v>10</v>
      </c>
      <c r="E2371" s="15">
        <v>0</v>
      </c>
      <c r="F2371" s="15">
        <v>0</v>
      </c>
      <c r="G2371" s="15">
        <v>15062.5</v>
      </c>
      <c r="H2371" s="15">
        <v>724600.44</v>
      </c>
      <c r="I2371" s="15" t="s">
        <v>11</v>
      </c>
      <c r="J2371" s="15" t="s">
        <v>12</v>
      </c>
      <c r="K2371" s="1" t="str">
        <f t="shared" ref="K2371:K2434" si="125">IF(D2371="TF","Logic1"&amp;"_"&amp;TEXT(C2371, "mm") &amp;"_"&amp; F2371,"")</f>
        <v/>
      </c>
      <c r="L2371" s="1" t="e">
        <f ca="1">IF(AND(K2371&lt;&gt; "", COUNTIF(SAP!#REF!,K2371)&gt;0),"Matched", "")</f>
        <v>#REF!</v>
      </c>
      <c r="M2371" s="1" t="str">
        <f t="shared" si="123"/>
        <v/>
      </c>
      <c r="N2371" s="1" t="e">
        <f ca="1">IF(AND(M2371&lt;&gt; "", COUNTIF(SAP!#REF!,M2371)&gt;0),"Matched", "")</f>
        <v>#REF!</v>
      </c>
      <c r="O2371" s="1" t="str">
        <f t="shared" si="124"/>
        <v/>
      </c>
      <c r="P2371" s="1" t="e">
        <f ca="1">IF(AND(O2371&lt;&gt; "", COUNTIF(SAP!#REF!,O2371)&gt;0),"Matched", "")</f>
        <v>#REF!</v>
      </c>
      <c r="Q2371" s="1" t="str">
        <f ca="1">IF(D2371="AC","Logic4"&amp;"_"&amp;TEXT(C2371,"dd.mm.yyyy") &amp;"_"&amp; 1503207.23,"")</f>
        <v>Logic4_15.02.2020_1503207.23</v>
      </c>
      <c r="R2371" s="1" t="e">
        <f ca="1">IF(AND(Q2371&lt;&gt; "", COUNTIF(SAP!#REF!,Q2371)&gt;0),"Matched", "")</f>
        <v>#REF!</v>
      </c>
    </row>
    <row r="2372" spans="1:18">
      <c r="A2372" s="9">
        <v>11563327</v>
      </c>
      <c r="B2372" s="10">
        <v>43876</v>
      </c>
      <c r="C2372" s="10">
        <v>43876</v>
      </c>
      <c r="D2372" s="11" t="s">
        <v>10</v>
      </c>
      <c r="E2372" s="11">
        <v>0</v>
      </c>
      <c r="F2372" s="11">
        <v>0</v>
      </c>
      <c r="G2372" s="11">
        <v>15222.92</v>
      </c>
      <c r="H2372" s="11">
        <v>739823.36</v>
      </c>
      <c r="I2372" s="11" t="s">
        <v>11</v>
      </c>
      <c r="J2372" s="11" t="s">
        <v>12</v>
      </c>
      <c r="K2372" s="1" t="str">
        <f t="shared" si="125"/>
        <v/>
      </c>
      <c r="L2372" s="1" t="e">
        <f ca="1">IF(AND(K2372&lt;&gt; "", COUNTIF(SAP!#REF!,K2372)&gt;0),"Matched", "")</f>
        <v>#REF!</v>
      </c>
      <c r="M2372" s="1" t="str">
        <f t="shared" si="123"/>
        <v/>
      </c>
      <c r="N2372" s="1" t="e">
        <f ca="1">IF(AND(M2372&lt;&gt; "", COUNTIF(SAP!#REF!,M2372)&gt;0),"Matched", "")</f>
        <v>#REF!</v>
      </c>
      <c r="O2372" s="1" t="str">
        <f t="shared" si="124"/>
        <v/>
      </c>
      <c r="P2372" s="1" t="e">
        <f ca="1">IF(AND(O2372&lt;&gt; "", COUNTIF(SAP!#REF!,O2372)&gt;0),"Matched", "")</f>
        <v>#REF!</v>
      </c>
      <c r="Q2372" s="1" t="str">
        <f ca="1">IF(D2372="AC","Logic4"&amp;"_"&amp;TEXT(C2372,"dd.mm.yyyy") &amp;"_"&amp; 1503207.23,"")</f>
        <v>Logic4_15.02.2020_1503207.23</v>
      </c>
      <c r="R2372" s="1" t="e">
        <f ca="1">IF(AND(Q2372&lt;&gt; "", COUNTIF(SAP!#REF!,Q2372)&gt;0),"Matched", "")</f>
        <v>#REF!</v>
      </c>
    </row>
    <row r="2373" spans="1:18">
      <c r="A2373" s="13">
        <v>11563327</v>
      </c>
      <c r="B2373" s="14">
        <v>43876</v>
      </c>
      <c r="C2373" s="14">
        <v>43876</v>
      </c>
      <c r="D2373" s="15" t="s">
        <v>10</v>
      </c>
      <c r="E2373" s="15">
        <v>0</v>
      </c>
      <c r="F2373" s="15">
        <v>0</v>
      </c>
      <c r="G2373" s="15">
        <v>15470.1</v>
      </c>
      <c r="H2373" s="15">
        <v>755293.46</v>
      </c>
      <c r="I2373" s="15" t="s">
        <v>11</v>
      </c>
      <c r="J2373" s="15" t="s">
        <v>12</v>
      </c>
      <c r="K2373" s="1" t="str">
        <f t="shared" si="125"/>
        <v/>
      </c>
      <c r="L2373" s="1" t="e">
        <f ca="1">IF(AND(K2373&lt;&gt; "", COUNTIF(SAP!#REF!,K2373)&gt;0),"Matched", "")</f>
        <v>#REF!</v>
      </c>
      <c r="M2373" s="1" t="str">
        <f t="shared" si="123"/>
        <v/>
      </c>
      <c r="N2373" s="1" t="e">
        <f ca="1">IF(AND(M2373&lt;&gt; "", COUNTIF(SAP!#REF!,M2373)&gt;0),"Matched", "")</f>
        <v>#REF!</v>
      </c>
      <c r="O2373" s="1" t="str">
        <f t="shared" si="124"/>
        <v/>
      </c>
      <c r="P2373" s="1" t="e">
        <f ca="1">IF(AND(O2373&lt;&gt; "", COUNTIF(SAP!#REF!,O2373)&gt;0),"Matched", "")</f>
        <v>#REF!</v>
      </c>
      <c r="Q2373" s="1" t="str">
        <f ca="1">IF(D2373="AC","Logic4"&amp;"_"&amp;TEXT(C2373,"dd.mm.yyyy") &amp;"_"&amp; 1503207.23,"")</f>
        <v>Logic4_15.02.2020_1503207.23</v>
      </c>
      <c r="R2373" s="1" t="e">
        <f ca="1">IF(AND(Q2373&lt;&gt; "", COUNTIF(SAP!#REF!,Q2373)&gt;0),"Matched", "")</f>
        <v>#REF!</v>
      </c>
    </row>
    <row r="2374" spans="1:18">
      <c r="A2374" s="9">
        <v>11563327</v>
      </c>
      <c r="B2374" s="10">
        <v>43876</v>
      </c>
      <c r="C2374" s="10">
        <v>43876</v>
      </c>
      <c r="D2374" s="11" t="s">
        <v>10</v>
      </c>
      <c r="E2374" s="11">
        <v>0</v>
      </c>
      <c r="F2374" s="11">
        <v>0</v>
      </c>
      <c r="G2374" s="11">
        <v>15741</v>
      </c>
      <c r="H2374" s="11">
        <v>771034.46</v>
      </c>
      <c r="I2374" s="11" t="s">
        <v>11</v>
      </c>
      <c r="J2374" s="11" t="s">
        <v>12</v>
      </c>
      <c r="K2374" s="1" t="str">
        <f t="shared" si="125"/>
        <v/>
      </c>
      <c r="L2374" s="1" t="e">
        <f ca="1">IF(AND(K2374&lt;&gt; "", COUNTIF(SAP!#REF!,K2374)&gt;0),"Matched", "")</f>
        <v>#REF!</v>
      </c>
      <c r="M2374" s="1" t="str">
        <f t="shared" si="123"/>
        <v/>
      </c>
      <c r="N2374" s="1" t="e">
        <f ca="1">IF(AND(M2374&lt;&gt; "", COUNTIF(SAP!#REF!,M2374)&gt;0),"Matched", "")</f>
        <v>#REF!</v>
      </c>
      <c r="O2374" s="1" t="str">
        <f t="shared" si="124"/>
        <v/>
      </c>
      <c r="P2374" s="1" t="e">
        <f ca="1">IF(AND(O2374&lt;&gt; "", COUNTIF(SAP!#REF!,O2374)&gt;0),"Matched", "")</f>
        <v>#REF!</v>
      </c>
      <c r="Q2374" s="1" t="str">
        <f ca="1">IF(D2374="AC","Logic4"&amp;"_"&amp;TEXT(C2374,"dd.mm.yyyy") &amp;"_"&amp; 1503207.23,"")</f>
        <v>Logic4_15.02.2020_1503207.23</v>
      </c>
      <c r="R2374" s="1" t="e">
        <f ca="1">IF(AND(Q2374&lt;&gt; "", COUNTIF(SAP!#REF!,Q2374)&gt;0),"Matched", "")</f>
        <v>#REF!</v>
      </c>
    </row>
    <row r="2375" spans="1:18">
      <c r="A2375" s="13">
        <v>11563327</v>
      </c>
      <c r="B2375" s="14">
        <v>43876</v>
      </c>
      <c r="C2375" s="14">
        <v>43876</v>
      </c>
      <c r="D2375" s="15" t="s">
        <v>10</v>
      </c>
      <c r="E2375" s="15">
        <v>0</v>
      </c>
      <c r="F2375" s="15">
        <v>0</v>
      </c>
      <c r="G2375" s="15">
        <v>15749.6</v>
      </c>
      <c r="H2375" s="15">
        <v>786784.06</v>
      </c>
      <c r="I2375" s="15" t="s">
        <v>11</v>
      </c>
      <c r="J2375" s="15" t="s">
        <v>12</v>
      </c>
      <c r="K2375" s="1" t="str">
        <f t="shared" si="125"/>
        <v/>
      </c>
      <c r="L2375" s="1" t="e">
        <f ca="1">IF(AND(K2375&lt;&gt; "", COUNTIF(SAP!#REF!,K2375)&gt;0),"Matched", "")</f>
        <v>#REF!</v>
      </c>
      <c r="M2375" s="1" t="str">
        <f t="shared" si="123"/>
        <v/>
      </c>
      <c r="N2375" s="1" t="e">
        <f ca="1">IF(AND(M2375&lt;&gt; "", COUNTIF(SAP!#REF!,M2375)&gt;0),"Matched", "")</f>
        <v>#REF!</v>
      </c>
      <c r="O2375" s="1" t="str">
        <f t="shared" si="124"/>
        <v/>
      </c>
      <c r="P2375" s="1" t="e">
        <f ca="1">IF(AND(O2375&lt;&gt; "", COUNTIF(SAP!#REF!,O2375)&gt;0),"Matched", "")</f>
        <v>#REF!</v>
      </c>
      <c r="Q2375" s="1" t="str">
        <f ca="1">IF(D2375="AC","Logic4"&amp;"_"&amp;TEXT(C2375,"dd.mm.yyyy") &amp;"_"&amp; 1503207.23,"")</f>
        <v>Logic4_15.02.2020_1503207.23</v>
      </c>
      <c r="R2375" s="1" t="e">
        <f ca="1">IF(AND(Q2375&lt;&gt; "", COUNTIF(SAP!#REF!,Q2375)&gt;0),"Matched", "")</f>
        <v>#REF!</v>
      </c>
    </row>
    <row r="2376" spans="1:18">
      <c r="A2376" s="9">
        <v>11563327</v>
      </c>
      <c r="B2376" s="10">
        <v>43876</v>
      </c>
      <c r="C2376" s="10">
        <v>43876</v>
      </c>
      <c r="D2376" s="11" t="s">
        <v>10</v>
      </c>
      <c r="E2376" s="11">
        <v>0</v>
      </c>
      <c r="F2376" s="11">
        <v>0</v>
      </c>
      <c r="G2376" s="11">
        <v>16136</v>
      </c>
      <c r="H2376" s="11">
        <v>802920.06</v>
      </c>
      <c r="I2376" s="11" t="s">
        <v>11</v>
      </c>
      <c r="J2376" s="11" t="s">
        <v>12</v>
      </c>
      <c r="K2376" s="1" t="str">
        <f t="shared" si="125"/>
        <v/>
      </c>
      <c r="L2376" s="1" t="e">
        <f ca="1">IF(AND(K2376&lt;&gt; "", COUNTIF(SAP!#REF!,K2376)&gt;0),"Matched", "")</f>
        <v>#REF!</v>
      </c>
      <c r="M2376" s="1" t="str">
        <f t="shared" si="123"/>
        <v/>
      </c>
      <c r="N2376" s="1" t="e">
        <f ca="1">IF(AND(M2376&lt;&gt; "", COUNTIF(SAP!#REF!,M2376)&gt;0),"Matched", "")</f>
        <v>#REF!</v>
      </c>
      <c r="O2376" s="1" t="str">
        <f t="shared" si="124"/>
        <v/>
      </c>
      <c r="P2376" s="1" t="e">
        <f ca="1">IF(AND(O2376&lt;&gt; "", COUNTIF(SAP!#REF!,O2376)&gt;0),"Matched", "")</f>
        <v>#REF!</v>
      </c>
      <c r="Q2376" s="1" t="str">
        <f ca="1">IF(D2376="AC","Logic4"&amp;"_"&amp;TEXT(C2376,"dd.mm.yyyy") &amp;"_"&amp; 1503207.23,"")</f>
        <v>Logic4_15.02.2020_1503207.23</v>
      </c>
      <c r="R2376" s="1" t="e">
        <f ca="1">IF(AND(Q2376&lt;&gt; "", COUNTIF(SAP!#REF!,Q2376)&gt;0),"Matched", "")</f>
        <v>#REF!</v>
      </c>
    </row>
    <row r="2377" spans="1:18">
      <c r="A2377" s="13">
        <v>11563327</v>
      </c>
      <c r="B2377" s="14">
        <v>43876</v>
      </c>
      <c r="C2377" s="14">
        <v>43876</v>
      </c>
      <c r="D2377" s="15" t="s">
        <v>10</v>
      </c>
      <c r="E2377" s="15">
        <v>0</v>
      </c>
      <c r="F2377" s="15">
        <v>0</v>
      </c>
      <c r="G2377" s="15">
        <v>16440.099999999999</v>
      </c>
      <c r="H2377" s="15">
        <v>819360.16</v>
      </c>
      <c r="I2377" s="15" t="s">
        <v>11</v>
      </c>
      <c r="J2377" s="15" t="s">
        <v>12</v>
      </c>
      <c r="K2377" s="1" t="str">
        <f t="shared" si="125"/>
        <v/>
      </c>
      <c r="L2377" s="1" t="e">
        <f ca="1">IF(AND(K2377&lt;&gt; "", COUNTIF(SAP!#REF!,K2377)&gt;0),"Matched", "")</f>
        <v>#REF!</v>
      </c>
      <c r="M2377" s="1" t="str">
        <f t="shared" si="123"/>
        <v/>
      </c>
      <c r="N2377" s="1" t="e">
        <f ca="1">IF(AND(M2377&lt;&gt; "", COUNTIF(SAP!#REF!,M2377)&gt;0),"Matched", "")</f>
        <v>#REF!</v>
      </c>
      <c r="O2377" s="1" t="str">
        <f t="shared" si="124"/>
        <v/>
      </c>
      <c r="P2377" s="1" t="e">
        <f ca="1">IF(AND(O2377&lt;&gt; "", COUNTIF(SAP!#REF!,O2377)&gt;0),"Matched", "")</f>
        <v>#REF!</v>
      </c>
      <c r="Q2377" s="1" t="str">
        <f ca="1">IF(D2377="AC","Logic4"&amp;"_"&amp;TEXT(C2377,"dd.mm.yyyy") &amp;"_"&amp; 1503207.23,"")</f>
        <v>Logic4_15.02.2020_1503207.23</v>
      </c>
      <c r="R2377" s="1" t="e">
        <f ca="1">IF(AND(Q2377&lt;&gt; "", COUNTIF(SAP!#REF!,Q2377)&gt;0),"Matched", "")</f>
        <v>#REF!</v>
      </c>
    </row>
    <row r="2378" spans="1:18">
      <c r="A2378" s="9">
        <v>11563327</v>
      </c>
      <c r="B2378" s="10">
        <v>43876</v>
      </c>
      <c r="C2378" s="10">
        <v>43876</v>
      </c>
      <c r="D2378" s="11" t="s">
        <v>10</v>
      </c>
      <c r="E2378" s="11">
        <v>0</v>
      </c>
      <c r="F2378" s="11">
        <v>0</v>
      </c>
      <c r="G2378" s="11">
        <v>16820.7</v>
      </c>
      <c r="H2378" s="11">
        <v>836180.86</v>
      </c>
      <c r="I2378" s="11" t="s">
        <v>11</v>
      </c>
      <c r="J2378" s="11" t="s">
        <v>12</v>
      </c>
      <c r="K2378" s="1" t="str">
        <f t="shared" si="125"/>
        <v/>
      </c>
      <c r="L2378" s="1" t="e">
        <f ca="1">IF(AND(K2378&lt;&gt; "", COUNTIF(SAP!#REF!,K2378)&gt;0),"Matched", "")</f>
        <v>#REF!</v>
      </c>
      <c r="M2378" s="1" t="str">
        <f t="shared" si="123"/>
        <v/>
      </c>
      <c r="N2378" s="1" t="e">
        <f ca="1">IF(AND(M2378&lt;&gt; "", COUNTIF(SAP!#REF!,M2378)&gt;0),"Matched", "")</f>
        <v>#REF!</v>
      </c>
      <c r="O2378" s="1" t="str">
        <f t="shared" si="124"/>
        <v/>
      </c>
      <c r="P2378" s="1" t="e">
        <f ca="1">IF(AND(O2378&lt;&gt; "", COUNTIF(SAP!#REF!,O2378)&gt;0),"Matched", "")</f>
        <v>#REF!</v>
      </c>
      <c r="Q2378" s="1" t="str">
        <f ca="1">IF(D2378="AC","Logic4"&amp;"_"&amp;TEXT(C2378,"dd.mm.yyyy") &amp;"_"&amp; 1503207.23,"")</f>
        <v>Logic4_15.02.2020_1503207.23</v>
      </c>
      <c r="R2378" s="1" t="e">
        <f ca="1">IF(AND(Q2378&lt;&gt; "", COUNTIF(SAP!#REF!,Q2378)&gt;0),"Matched", "")</f>
        <v>#REF!</v>
      </c>
    </row>
    <row r="2379" spans="1:18">
      <c r="A2379" s="13">
        <v>11563327</v>
      </c>
      <c r="B2379" s="14">
        <v>43876</v>
      </c>
      <c r="C2379" s="14">
        <v>43876</v>
      </c>
      <c r="D2379" s="15" t="s">
        <v>10</v>
      </c>
      <c r="E2379" s="15">
        <v>0</v>
      </c>
      <c r="F2379" s="15">
        <v>0</v>
      </c>
      <c r="G2379" s="15">
        <v>17485</v>
      </c>
      <c r="H2379" s="15">
        <v>853665.86</v>
      </c>
      <c r="I2379" s="15" t="s">
        <v>11</v>
      </c>
      <c r="J2379" s="15" t="s">
        <v>12</v>
      </c>
      <c r="K2379" s="1" t="str">
        <f t="shared" si="125"/>
        <v/>
      </c>
      <c r="L2379" s="1" t="e">
        <f ca="1">IF(AND(K2379&lt;&gt; "", COUNTIF(SAP!#REF!,K2379)&gt;0),"Matched", "")</f>
        <v>#REF!</v>
      </c>
      <c r="M2379" s="1" t="str">
        <f t="shared" si="123"/>
        <v/>
      </c>
      <c r="N2379" s="1" t="e">
        <f ca="1">IF(AND(M2379&lt;&gt; "", COUNTIF(SAP!#REF!,M2379)&gt;0),"Matched", "")</f>
        <v>#REF!</v>
      </c>
      <c r="O2379" s="1" t="str">
        <f t="shared" si="124"/>
        <v/>
      </c>
      <c r="P2379" s="1" t="e">
        <f ca="1">IF(AND(O2379&lt;&gt; "", COUNTIF(SAP!#REF!,O2379)&gt;0),"Matched", "")</f>
        <v>#REF!</v>
      </c>
      <c r="Q2379" s="1" t="str">
        <f ca="1">IF(D2379="AC","Logic4"&amp;"_"&amp;TEXT(C2379,"dd.mm.yyyy") &amp;"_"&amp; 1503207.23,"")</f>
        <v>Logic4_15.02.2020_1503207.23</v>
      </c>
      <c r="R2379" s="1" t="e">
        <f ca="1">IF(AND(Q2379&lt;&gt; "", COUNTIF(SAP!#REF!,Q2379)&gt;0),"Matched", "")</f>
        <v>#REF!</v>
      </c>
    </row>
    <row r="2380" spans="1:18">
      <c r="A2380" s="9">
        <v>11563327</v>
      </c>
      <c r="B2380" s="10">
        <v>43876</v>
      </c>
      <c r="C2380" s="10">
        <v>43876</v>
      </c>
      <c r="D2380" s="11" t="s">
        <v>10</v>
      </c>
      <c r="E2380" s="11">
        <v>0</v>
      </c>
      <c r="F2380" s="11">
        <v>0</v>
      </c>
      <c r="G2380" s="11">
        <v>18226.7</v>
      </c>
      <c r="H2380" s="11">
        <v>871892.56</v>
      </c>
      <c r="I2380" s="11" t="s">
        <v>11</v>
      </c>
      <c r="J2380" s="11" t="s">
        <v>12</v>
      </c>
      <c r="K2380" s="1" t="str">
        <f t="shared" si="125"/>
        <v/>
      </c>
      <c r="L2380" s="1" t="e">
        <f ca="1">IF(AND(K2380&lt;&gt; "", COUNTIF(SAP!#REF!,K2380)&gt;0),"Matched", "")</f>
        <v>#REF!</v>
      </c>
      <c r="M2380" s="1" t="str">
        <f t="shared" si="123"/>
        <v/>
      </c>
      <c r="N2380" s="1" t="e">
        <f ca="1">IF(AND(M2380&lt;&gt; "", COUNTIF(SAP!#REF!,M2380)&gt;0),"Matched", "")</f>
        <v>#REF!</v>
      </c>
      <c r="O2380" s="1" t="str">
        <f t="shared" si="124"/>
        <v/>
      </c>
      <c r="P2380" s="1" t="e">
        <f ca="1">IF(AND(O2380&lt;&gt; "", COUNTIF(SAP!#REF!,O2380)&gt;0),"Matched", "")</f>
        <v>#REF!</v>
      </c>
      <c r="Q2380" s="1" t="str">
        <f ca="1">IF(D2380="AC","Logic4"&amp;"_"&amp;TEXT(C2380,"dd.mm.yyyy") &amp;"_"&amp; 1503207.23,"")</f>
        <v>Logic4_15.02.2020_1503207.23</v>
      </c>
      <c r="R2380" s="1" t="e">
        <f ca="1">IF(AND(Q2380&lt;&gt; "", COUNTIF(SAP!#REF!,Q2380)&gt;0),"Matched", "")</f>
        <v>#REF!</v>
      </c>
    </row>
    <row r="2381" spans="1:18">
      <c r="A2381" s="13">
        <v>11563327</v>
      </c>
      <c r="B2381" s="14">
        <v>43876</v>
      </c>
      <c r="C2381" s="14">
        <v>43876</v>
      </c>
      <c r="D2381" s="15" t="s">
        <v>10</v>
      </c>
      <c r="E2381" s="15">
        <v>0</v>
      </c>
      <c r="F2381" s="15">
        <v>0</v>
      </c>
      <c r="G2381" s="15">
        <v>18548</v>
      </c>
      <c r="H2381" s="15">
        <v>890440.56</v>
      </c>
      <c r="I2381" s="15" t="s">
        <v>11</v>
      </c>
      <c r="J2381" s="15" t="s">
        <v>12</v>
      </c>
      <c r="K2381" s="1" t="str">
        <f t="shared" si="125"/>
        <v/>
      </c>
      <c r="L2381" s="1" t="e">
        <f ca="1">IF(AND(K2381&lt;&gt; "", COUNTIF(SAP!#REF!,K2381)&gt;0),"Matched", "")</f>
        <v>#REF!</v>
      </c>
      <c r="M2381" s="1" t="str">
        <f t="shared" ref="M2381:M2412" si="126">IF(D2381="TR","Logic2"&amp;"_"&amp;TEXT(C2381,"dd.mm.yyyy") &amp;"_"&amp; F2381,"")</f>
        <v/>
      </c>
      <c r="N2381" s="1" t="e">
        <f ca="1">IF(AND(M2381&lt;&gt; "", COUNTIF(SAP!#REF!,M2381)&gt;0),"Matched", "")</f>
        <v>#REF!</v>
      </c>
      <c r="O2381" s="1" t="str">
        <f t="shared" ref="O2381:O2412" si="127">IF(D2381="AF","Logic3"&amp;"_"&amp;G2381,"")</f>
        <v/>
      </c>
      <c r="P2381" s="1" t="e">
        <f ca="1">IF(AND(O2381&lt;&gt; "", COUNTIF(SAP!#REF!,O2381)&gt;0),"Matched", "")</f>
        <v>#REF!</v>
      </c>
      <c r="Q2381" s="1" t="str">
        <f ca="1">IF(D2381="AC","Logic4"&amp;"_"&amp;TEXT(C2381,"dd.mm.yyyy") &amp;"_"&amp; 1503207.23,"")</f>
        <v>Logic4_15.02.2020_1503207.23</v>
      </c>
      <c r="R2381" s="1" t="e">
        <f ca="1">IF(AND(Q2381&lt;&gt; "", COUNTIF(SAP!#REF!,Q2381)&gt;0),"Matched", "")</f>
        <v>#REF!</v>
      </c>
    </row>
    <row r="2382" spans="1:18">
      <c r="A2382" s="9">
        <v>11563327</v>
      </c>
      <c r="B2382" s="10">
        <v>43876</v>
      </c>
      <c r="C2382" s="10">
        <v>43876</v>
      </c>
      <c r="D2382" s="11" t="s">
        <v>10</v>
      </c>
      <c r="E2382" s="11">
        <v>0</v>
      </c>
      <c r="F2382" s="11">
        <v>0</v>
      </c>
      <c r="G2382" s="11">
        <v>18578.439999999999</v>
      </c>
      <c r="H2382" s="11">
        <v>909019</v>
      </c>
      <c r="I2382" s="11" t="s">
        <v>11</v>
      </c>
      <c r="J2382" s="11" t="s">
        <v>12</v>
      </c>
      <c r="K2382" s="1" t="str">
        <f t="shared" si="125"/>
        <v/>
      </c>
      <c r="L2382" s="1" t="e">
        <f ca="1">IF(AND(K2382&lt;&gt; "", COUNTIF(SAP!#REF!,K2382)&gt;0),"Matched", "")</f>
        <v>#REF!</v>
      </c>
      <c r="M2382" s="1" t="str">
        <f t="shared" si="126"/>
        <v/>
      </c>
      <c r="N2382" s="1" t="e">
        <f ca="1">IF(AND(M2382&lt;&gt; "", COUNTIF(SAP!#REF!,M2382)&gt;0),"Matched", "")</f>
        <v>#REF!</v>
      </c>
      <c r="O2382" s="1" t="str">
        <f t="shared" si="127"/>
        <v/>
      </c>
      <c r="P2382" s="1" t="e">
        <f ca="1">IF(AND(O2382&lt;&gt; "", COUNTIF(SAP!#REF!,O2382)&gt;0),"Matched", "")</f>
        <v>#REF!</v>
      </c>
      <c r="Q2382" s="1" t="str">
        <f ca="1">IF(D2382="AC","Logic4"&amp;"_"&amp;TEXT(C2382,"dd.mm.yyyy") &amp;"_"&amp; 1503207.23,"")</f>
        <v>Logic4_15.02.2020_1503207.23</v>
      </c>
      <c r="R2382" s="1" t="e">
        <f ca="1">IF(AND(Q2382&lt;&gt; "", COUNTIF(SAP!#REF!,Q2382)&gt;0),"Matched", "")</f>
        <v>#REF!</v>
      </c>
    </row>
    <row r="2383" spans="1:18">
      <c r="A2383" s="13">
        <v>11563327</v>
      </c>
      <c r="B2383" s="14">
        <v>43876</v>
      </c>
      <c r="C2383" s="14">
        <v>43876</v>
      </c>
      <c r="D2383" s="15" t="s">
        <v>10</v>
      </c>
      <c r="E2383" s="15">
        <v>0</v>
      </c>
      <c r="F2383" s="15">
        <v>0</v>
      </c>
      <c r="G2383" s="15">
        <v>19856.3</v>
      </c>
      <c r="H2383" s="15">
        <v>928875.3</v>
      </c>
      <c r="I2383" s="15" t="s">
        <v>11</v>
      </c>
      <c r="J2383" s="15" t="s">
        <v>12</v>
      </c>
      <c r="K2383" s="1" t="str">
        <f t="shared" si="125"/>
        <v/>
      </c>
      <c r="L2383" s="1" t="e">
        <f ca="1">IF(AND(K2383&lt;&gt; "", COUNTIF(SAP!#REF!,K2383)&gt;0),"Matched", "")</f>
        <v>#REF!</v>
      </c>
      <c r="M2383" s="1" t="str">
        <f t="shared" si="126"/>
        <v/>
      </c>
      <c r="N2383" s="1" t="e">
        <f ca="1">IF(AND(M2383&lt;&gt; "", COUNTIF(SAP!#REF!,M2383)&gt;0),"Matched", "")</f>
        <v>#REF!</v>
      </c>
      <c r="O2383" s="1" t="str">
        <f t="shared" si="127"/>
        <v/>
      </c>
      <c r="P2383" s="1" t="e">
        <f ca="1">IF(AND(O2383&lt;&gt; "", COUNTIF(SAP!#REF!,O2383)&gt;0),"Matched", "")</f>
        <v>#REF!</v>
      </c>
      <c r="Q2383" s="1" t="str">
        <f ca="1">IF(D2383="AC","Logic4"&amp;"_"&amp;TEXT(C2383,"dd.mm.yyyy") &amp;"_"&amp; 1503207.23,"")</f>
        <v>Logic4_15.02.2020_1503207.23</v>
      </c>
      <c r="R2383" s="1" t="e">
        <f ca="1">IF(AND(Q2383&lt;&gt; "", COUNTIF(SAP!#REF!,Q2383)&gt;0),"Matched", "")</f>
        <v>#REF!</v>
      </c>
    </row>
    <row r="2384" spans="1:18">
      <c r="A2384" s="9">
        <v>11563327</v>
      </c>
      <c r="B2384" s="10">
        <v>43876</v>
      </c>
      <c r="C2384" s="10">
        <v>43876</v>
      </c>
      <c r="D2384" s="11" t="s">
        <v>10</v>
      </c>
      <c r="E2384" s="11">
        <v>0</v>
      </c>
      <c r="F2384" s="11">
        <v>0</v>
      </c>
      <c r="G2384" s="11">
        <v>20420.7</v>
      </c>
      <c r="H2384" s="11">
        <v>949296</v>
      </c>
      <c r="I2384" s="11" t="s">
        <v>11</v>
      </c>
      <c r="J2384" s="11" t="s">
        <v>12</v>
      </c>
      <c r="K2384" s="1" t="str">
        <f t="shared" si="125"/>
        <v/>
      </c>
      <c r="L2384" s="1" t="e">
        <f ca="1">IF(AND(K2384&lt;&gt; "", COUNTIF(SAP!#REF!,K2384)&gt;0),"Matched", "")</f>
        <v>#REF!</v>
      </c>
      <c r="M2384" s="1" t="str">
        <f t="shared" si="126"/>
        <v/>
      </c>
      <c r="N2384" s="1" t="e">
        <f ca="1">IF(AND(M2384&lt;&gt; "", COUNTIF(SAP!#REF!,M2384)&gt;0),"Matched", "")</f>
        <v>#REF!</v>
      </c>
      <c r="O2384" s="1" t="str">
        <f t="shared" si="127"/>
        <v/>
      </c>
      <c r="P2384" s="1" t="e">
        <f ca="1">IF(AND(O2384&lt;&gt; "", COUNTIF(SAP!#REF!,O2384)&gt;0),"Matched", "")</f>
        <v>#REF!</v>
      </c>
      <c r="Q2384" s="1" t="str">
        <f ca="1">IF(D2384="AC","Logic4"&amp;"_"&amp;TEXT(C2384,"dd.mm.yyyy") &amp;"_"&amp; 1503207.23,"")</f>
        <v>Logic4_15.02.2020_1503207.23</v>
      </c>
      <c r="R2384" s="1" t="e">
        <f ca="1">IF(AND(Q2384&lt;&gt; "", COUNTIF(SAP!#REF!,Q2384)&gt;0),"Matched", "")</f>
        <v>#REF!</v>
      </c>
    </row>
    <row r="2385" spans="1:20">
      <c r="A2385" s="13">
        <v>11563327</v>
      </c>
      <c r="B2385" s="14">
        <v>43876</v>
      </c>
      <c r="C2385" s="14">
        <v>43876</v>
      </c>
      <c r="D2385" s="15" t="s">
        <v>10</v>
      </c>
      <c r="E2385" s="15">
        <v>0</v>
      </c>
      <c r="F2385" s="15">
        <v>0</v>
      </c>
      <c r="G2385" s="15">
        <v>21019.8</v>
      </c>
      <c r="H2385" s="15">
        <v>970315.8</v>
      </c>
      <c r="I2385" s="15" t="s">
        <v>11</v>
      </c>
      <c r="J2385" s="15" t="s">
        <v>12</v>
      </c>
      <c r="K2385" s="1" t="str">
        <f t="shared" si="125"/>
        <v/>
      </c>
      <c r="L2385" s="1" t="e">
        <f ca="1">IF(AND(K2385&lt;&gt; "", COUNTIF(SAP!#REF!,K2385)&gt;0),"Matched", "")</f>
        <v>#REF!</v>
      </c>
      <c r="M2385" s="1" t="str">
        <f t="shared" si="126"/>
        <v/>
      </c>
      <c r="N2385" s="1" t="e">
        <f ca="1">IF(AND(M2385&lt;&gt; "", COUNTIF(SAP!#REF!,M2385)&gt;0),"Matched", "")</f>
        <v>#REF!</v>
      </c>
      <c r="O2385" s="1" t="str">
        <f t="shared" si="127"/>
        <v/>
      </c>
      <c r="P2385" s="1" t="e">
        <f ca="1">IF(AND(O2385&lt;&gt; "", COUNTIF(SAP!#REF!,O2385)&gt;0),"Matched", "")</f>
        <v>#REF!</v>
      </c>
      <c r="Q2385" s="1" t="str">
        <f ca="1">IF(D2385="AC","Logic4"&amp;"_"&amp;TEXT(C2385,"dd.mm.yyyy") &amp;"_"&amp; 1503207.23,"")</f>
        <v>Logic4_15.02.2020_1503207.23</v>
      </c>
      <c r="R2385" s="1" t="e">
        <f ca="1">IF(AND(Q2385&lt;&gt; "", COUNTIF(SAP!#REF!,Q2385)&gt;0),"Matched", "")</f>
        <v>#REF!</v>
      </c>
    </row>
    <row r="2386" spans="1:20">
      <c r="A2386" s="9">
        <v>11563327</v>
      </c>
      <c r="B2386" s="10">
        <v>43876</v>
      </c>
      <c r="C2386" s="10">
        <v>43876</v>
      </c>
      <c r="D2386" s="11" t="s">
        <v>10</v>
      </c>
      <c r="E2386" s="11">
        <v>0</v>
      </c>
      <c r="F2386" s="11">
        <v>0</v>
      </c>
      <c r="G2386" s="11">
        <v>22126.1</v>
      </c>
      <c r="H2386" s="11">
        <v>992441.9</v>
      </c>
      <c r="I2386" s="11" t="s">
        <v>11</v>
      </c>
      <c r="J2386" s="11" t="s">
        <v>12</v>
      </c>
      <c r="K2386" s="1" t="str">
        <f t="shared" si="125"/>
        <v/>
      </c>
      <c r="L2386" s="1" t="e">
        <f ca="1">IF(AND(K2386&lt;&gt; "", COUNTIF(SAP!#REF!,K2386)&gt;0),"Matched", "")</f>
        <v>#REF!</v>
      </c>
      <c r="M2386" s="1" t="str">
        <f t="shared" si="126"/>
        <v/>
      </c>
      <c r="N2386" s="1" t="e">
        <f ca="1">IF(AND(M2386&lt;&gt; "", COUNTIF(SAP!#REF!,M2386)&gt;0),"Matched", "")</f>
        <v>#REF!</v>
      </c>
      <c r="O2386" s="1" t="str">
        <f t="shared" si="127"/>
        <v/>
      </c>
      <c r="P2386" s="1" t="e">
        <f ca="1">IF(AND(O2386&lt;&gt; "", COUNTIF(SAP!#REF!,O2386)&gt;0),"Matched", "")</f>
        <v>#REF!</v>
      </c>
      <c r="Q2386" s="1" t="str">
        <f ca="1">IF(D2386="AC","Logic4"&amp;"_"&amp;TEXT(C2386,"dd.mm.yyyy") &amp;"_"&amp; 1503207.23,"")</f>
        <v>Logic4_15.02.2020_1503207.23</v>
      </c>
      <c r="R2386" s="1" t="e">
        <f ca="1">IF(AND(Q2386&lt;&gt; "", COUNTIF(SAP!#REF!,Q2386)&gt;0),"Matched", "")</f>
        <v>#REF!</v>
      </c>
    </row>
    <row r="2387" spans="1:20">
      <c r="A2387" s="13">
        <v>11563327</v>
      </c>
      <c r="B2387" s="14">
        <v>43876</v>
      </c>
      <c r="C2387" s="14">
        <v>43876</v>
      </c>
      <c r="D2387" s="15" t="s">
        <v>10</v>
      </c>
      <c r="E2387" s="15">
        <v>0</v>
      </c>
      <c r="F2387" s="15">
        <v>0</v>
      </c>
      <c r="G2387" s="15">
        <v>22809.599999999999</v>
      </c>
      <c r="H2387" s="15">
        <v>1015251.5</v>
      </c>
      <c r="I2387" s="15" t="s">
        <v>11</v>
      </c>
      <c r="J2387" s="15" t="s">
        <v>12</v>
      </c>
      <c r="K2387" s="1" t="str">
        <f t="shared" si="125"/>
        <v/>
      </c>
      <c r="L2387" s="1" t="e">
        <f ca="1">IF(AND(K2387&lt;&gt; "", COUNTIF(SAP!#REF!,K2387)&gt;0),"Matched", "")</f>
        <v>#REF!</v>
      </c>
      <c r="M2387" s="1" t="str">
        <f t="shared" si="126"/>
        <v/>
      </c>
      <c r="N2387" s="1" t="e">
        <f ca="1">IF(AND(M2387&lt;&gt; "", COUNTIF(SAP!#REF!,M2387)&gt;0),"Matched", "")</f>
        <v>#REF!</v>
      </c>
      <c r="O2387" s="1" t="str">
        <f t="shared" si="127"/>
        <v/>
      </c>
      <c r="P2387" s="1" t="e">
        <f ca="1">IF(AND(O2387&lt;&gt; "", COUNTIF(SAP!#REF!,O2387)&gt;0),"Matched", "")</f>
        <v>#REF!</v>
      </c>
      <c r="Q2387" s="1" t="str">
        <f ca="1">IF(D2387="AC","Logic4"&amp;"_"&amp;TEXT(C2387,"dd.mm.yyyy") &amp;"_"&amp; 1503207.23,"")</f>
        <v>Logic4_15.02.2020_1503207.23</v>
      </c>
      <c r="R2387" s="1" t="e">
        <f ca="1">IF(AND(Q2387&lt;&gt; "", COUNTIF(SAP!#REF!,Q2387)&gt;0),"Matched", "")</f>
        <v>#REF!</v>
      </c>
    </row>
    <row r="2388" spans="1:20">
      <c r="A2388" s="9">
        <v>11563327</v>
      </c>
      <c r="B2388" s="10">
        <v>43876</v>
      </c>
      <c r="C2388" s="10">
        <v>43876</v>
      </c>
      <c r="D2388" s="11" t="s">
        <v>10</v>
      </c>
      <c r="E2388" s="11">
        <v>0</v>
      </c>
      <c r="F2388" s="11">
        <v>0</v>
      </c>
      <c r="G2388" s="11">
        <v>23089.5</v>
      </c>
      <c r="H2388" s="11">
        <v>1038341</v>
      </c>
      <c r="I2388" s="11" t="s">
        <v>11</v>
      </c>
      <c r="J2388" s="11" t="s">
        <v>12</v>
      </c>
      <c r="K2388" s="1" t="str">
        <f t="shared" si="125"/>
        <v/>
      </c>
      <c r="L2388" s="1" t="e">
        <f ca="1">IF(AND(K2388&lt;&gt; "", COUNTIF(SAP!#REF!,K2388)&gt;0),"Matched", "")</f>
        <v>#REF!</v>
      </c>
      <c r="M2388" s="1" t="str">
        <f t="shared" si="126"/>
        <v/>
      </c>
      <c r="N2388" s="1" t="e">
        <f ca="1">IF(AND(M2388&lt;&gt; "", COUNTIF(SAP!#REF!,M2388)&gt;0),"Matched", "")</f>
        <v>#REF!</v>
      </c>
      <c r="O2388" s="1" t="str">
        <f t="shared" si="127"/>
        <v/>
      </c>
      <c r="P2388" s="1" t="e">
        <f ca="1">IF(AND(O2388&lt;&gt; "", COUNTIF(SAP!#REF!,O2388)&gt;0),"Matched", "")</f>
        <v>#REF!</v>
      </c>
      <c r="Q2388" s="1" t="str">
        <f ca="1">IF(D2388="AC","Logic4"&amp;"_"&amp;TEXT(C2388,"dd.mm.yyyy") &amp;"_"&amp; 1503207.23,"")</f>
        <v>Logic4_15.02.2020_1503207.23</v>
      </c>
      <c r="R2388" s="1" t="e">
        <f ca="1">IF(AND(Q2388&lt;&gt; "", COUNTIF(SAP!#REF!,Q2388)&gt;0),"Matched", "")</f>
        <v>#REF!</v>
      </c>
    </row>
    <row r="2389" spans="1:20">
      <c r="A2389" s="13">
        <v>11563327</v>
      </c>
      <c r="B2389" s="14">
        <v>43876</v>
      </c>
      <c r="C2389" s="14">
        <v>43876</v>
      </c>
      <c r="D2389" s="15" t="s">
        <v>10</v>
      </c>
      <c r="E2389" s="15">
        <v>0</v>
      </c>
      <c r="F2389" s="15">
        <v>0</v>
      </c>
      <c r="G2389" s="15">
        <v>23579.439999999999</v>
      </c>
      <c r="H2389" s="15">
        <v>1061920.44</v>
      </c>
      <c r="I2389" s="15" t="s">
        <v>11</v>
      </c>
      <c r="J2389" s="15" t="s">
        <v>12</v>
      </c>
      <c r="K2389" s="1" t="str">
        <f t="shared" si="125"/>
        <v/>
      </c>
      <c r="L2389" s="1" t="e">
        <f ca="1">IF(AND(K2389&lt;&gt; "", COUNTIF(SAP!#REF!,K2389)&gt;0),"Matched", "")</f>
        <v>#REF!</v>
      </c>
      <c r="M2389" s="1" t="str">
        <f t="shared" si="126"/>
        <v/>
      </c>
      <c r="N2389" s="1" t="e">
        <f ca="1">IF(AND(M2389&lt;&gt; "", COUNTIF(SAP!#REF!,M2389)&gt;0),"Matched", "")</f>
        <v>#REF!</v>
      </c>
      <c r="O2389" s="1" t="str">
        <f t="shared" si="127"/>
        <v/>
      </c>
      <c r="P2389" s="1" t="e">
        <f ca="1">IF(AND(O2389&lt;&gt; "", COUNTIF(SAP!#REF!,O2389)&gt;0),"Matched", "")</f>
        <v>#REF!</v>
      </c>
      <c r="Q2389" s="1" t="str">
        <f ca="1">IF(D2389="AC","Logic4"&amp;"_"&amp;TEXT(C2389,"dd.mm.yyyy") &amp;"_"&amp; 1503207.23,"")</f>
        <v>Logic4_15.02.2020_1503207.23</v>
      </c>
      <c r="R2389" s="1" t="e">
        <f ca="1">IF(AND(Q2389&lt;&gt; "", COUNTIF(SAP!#REF!,Q2389)&gt;0),"Matched", "")</f>
        <v>#REF!</v>
      </c>
    </row>
    <row r="2390" spans="1:20">
      <c r="A2390" s="9">
        <v>11563327</v>
      </c>
      <c r="B2390" s="10">
        <v>43876</v>
      </c>
      <c r="C2390" s="10">
        <v>43876</v>
      </c>
      <c r="D2390" s="11" t="s">
        <v>10</v>
      </c>
      <c r="E2390" s="11">
        <v>0</v>
      </c>
      <c r="F2390" s="11">
        <v>0</v>
      </c>
      <c r="G2390" s="11">
        <v>24690.6</v>
      </c>
      <c r="H2390" s="11">
        <v>1086611.04</v>
      </c>
      <c r="I2390" s="11" t="s">
        <v>11</v>
      </c>
      <c r="J2390" s="11" t="s">
        <v>12</v>
      </c>
      <c r="K2390" s="1" t="str">
        <f t="shared" si="125"/>
        <v/>
      </c>
      <c r="L2390" s="1" t="e">
        <f ca="1">IF(AND(K2390&lt;&gt; "", COUNTIF(SAP!#REF!,K2390)&gt;0),"Matched", "")</f>
        <v>#REF!</v>
      </c>
      <c r="M2390" s="1" t="str">
        <f t="shared" si="126"/>
        <v/>
      </c>
      <c r="N2390" s="1" t="e">
        <f ca="1">IF(AND(M2390&lt;&gt; "", COUNTIF(SAP!#REF!,M2390)&gt;0),"Matched", "")</f>
        <v>#REF!</v>
      </c>
      <c r="O2390" s="1" t="str">
        <f t="shared" si="127"/>
        <v/>
      </c>
      <c r="P2390" s="1" t="e">
        <f ca="1">IF(AND(O2390&lt;&gt; "", COUNTIF(SAP!#REF!,O2390)&gt;0),"Matched", "")</f>
        <v>#REF!</v>
      </c>
      <c r="Q2390" s="1" t="str">
        <f ca="1">IF(D2390="AC","Logic4"&amp;"_"&amp;TEXT(C2390,"dd.mm.yyyy") &amp;"_"&amp; 1503207.23,"")</f>
        <v>Logic4_15.02.2020_1503207.23</v>
      </c>
      <c r="R2390" s="1" t="e">
        <f ca="1">IF(AND(Q2390&lt;&gt; "", COUNTIF(SAP!#REF!,Q2390)&gt;0),"Matched", "")</f>
        <v>#REF!</v>
      </c>
    </row>
    <row r="2391" spans="1:20">
      <c r="A2391" s="13">
        <v>11563327</v>
      </c>
      <c r="B2391" s="14">
        <v>43876</v>
      </c>
      <c r="C2391" s="14">
        <v>43876</v>
      </c>
      <c r="D2391" s="15" t="s">
        <v>10</v>
      </c>
      <c r="E2391" s="15">
        <v>0</v>
      </c>
      <c r="F2391" s="15">
        <v>0</v>
      </c>
      <c r="G2391" s="15">
        <v>26581.3</v>
      </c>
      <c r="H2391" s="15">
        <v>1113192.3400000001</v>
      </c>
      <c r="I2391" s="15" t="s">
        <v>11</v>
      </c>
      <c r="J2391" s="15" t="s">
        <v>12</v>
      </c>
      <c r="K2391" s="1" t="str">
        <f t="shared" si="125"/>
        <v/>
      </c>
      <c r="L2391" s="1" t="e">
        <f ca="1">IF(AND(K2391&lt;&gt; "", COUNTIF(SAP!#REF!,K2391)&gt;0),"Matched", "")</f>
        <v>#REF!</v>
      </c>
      <c r="M2391" s="1" t="str">
        <f t="shared" si="126"/>
        <v/>
      </c>
      <c r="N2391" s="1" t="e">
        <f ca="1">IF(AND(M2391&lt;&gt; "", COUNTIF(SAP!#REF!,M2391)&gt;0),"Matched", "")</f>
        <v>#REF!</v>
      </c>
      <c r="O2391" s="1" t="str">
        <f t="shared" si="127"/>
        <v/>
      </c>
      <c r="P2391" s="1" t="e">
        <f ca="1">IF(AND(O2391&lt;&gt; "", COUNTIF(SAP!#REF!,O2391)&gt;0),"Matched", "")</f>
        <v>#REF!</v>
      </c>
      <c r="Q2391" s="1" t="str">
        <f ca="1">IF(D2391="AC","Logic4"&amp;"_"&amp;TEXT(C2391,"dd.mm.yyyy") &amp;"_"&amp; 1503207.23,"")</f>
        <v>Logic4_15.02.2020_1503207.23</v>
      </c>
      <c r="R2391" s="1" t="e">
        <f ca="1">IF(AND(Q2391&lt;&gt; "", COUNTIF(SAP!#REF!,Q2391)&gt;0),"Matched", "")</f>
        <v>#REF!</v>
      </c>
    </row>
    <row r="2392" spans="1:20">
      <c r="A2392" s="9">
        <v>11563327</v>
      </c>
      <c r="B2392" s="10">
        <v>43876</v>
      </c>
      <c r="C2392" s="10">
        <v>43876</v>
      </c>
      <c r="D2392" s="11" t="s">
        <v>10</v>
      </c>
      <c r="E2392" s="11">
        <v>0</v>
      </c>
      <c r="F2392" s="11">
        <v>0</v>
      </c>
      <c r="G2392" s="11">
        <v>31164.400000000001</v>
      </c>
      <c r="H2392" s="11">
        <v>1144356.74</v>
      </c>
      <c r="I2392" s="11" t="s">
        <v>11</v>
      </c>
      <c r="J2392" s="11" t="s">
        <v>12</v>
      </c>
      <c r="K2392" s="1" t="str">
        <f t="shared" si="125"/>
        <v/>
      </c>
      <c r="L2392" s="1" t="e">
        <f ca="1">IF(AND(K2392&lt;&gt; "", COUNTIF(SAP!#REF!,K2392)&gt;0),"Matched", "")</f>
        <v>#REF!</v>
      </c>
      <c r="M2392" s="1" t="str">
        <f t="shared" si="126"/>
        <v/>
      </c>
      <c r="N2392" s="1" t="e">
        <f ca="1">IF(AND(M2392&lt;&gt; "", COUNTIF(SAP!#REF!,M2392)&gt;0),"Matched", "")</f>
        <v>#REF!</v>
      </c>
      <c r="O2392" s="1" t="str">
        <f t="shared" si="127"/>
        <v/>
      </c>
      <c r="P2392" s="1" t="e">
        <f ca="1">IF(AND(O2392&lt;&gt; "", COUNTIF(SAP!#REF!,O2392)&gt;0),"Matched", "")</f>
        <v>#REF!</v>
      </c>
      <c r="Q2392" s="1" t="str">
        <f ca="1">IF(D2392="AC","Logic4"&amp;"_"&amp;TEXT(C2392,"dd.mm.yyyy") &amp;"_"&amp; 1503207.23,"")</f>
        <v>Logic4_15.02.2020_1503207.23</v>
      </c>
      <c r="R2392" s="1" t="e">
        <f ca="1">IF(AND(Q2392&lt;&gt; "", COUNTIF(SAP!#REF!,Q2392)&gt;0),"Matched", "")</f>
        <v>#REF!</v>
      </c>
    </row>
    <row r="2393" spans="1:20">
      <c r="A2393" s="13">
        <v>11563327</v>
      </c>
      <c r="B2393" s="14">
        <v>43876</v>
      </c>
      <c r="C2393" s="14">
        <v>43876</v>
      </c>
      <c r="D2393" s="15" t="s">
        <v>10</v>
      </c>
      <c r="E2393" s="15">
        <v>0</v>
      </c>
      <c r="F2393" s="15">
        <v>0</v>
      </c>
      <c r="G2393" s="15">
        <v>38133.1</v>
      </c>
      <c r="H2393" s="15">
        <v>1182489.8400000001</v>
      </c>
      <c r="I2393" s="15" t="s">
        <v>11</v>
      </c>
      <c r="J2393" s="15" t="s">
        <v>12</v>
      </c>
      <c r="K2393" s="1" t="str">
        <f t="shared" si="125"/>
        <v/>
      </c>
      <c r="L2393" s="1" t="e">
        <f ca="1">IF(AND(K2393&lt;&gt; "", COUNTIF(SAP!#REF!,K2393)&gt;0),"Matched", "")</f>
        <v>#REF!</v>
      </c>
      <c r="M2393" s="1" t="str">
        <f t="shared" si="126"/>
        <v/>
      </c>
      <c r="N2393" s="1" t="e">
        <f ca="1">IF(AND(M2393&lt;&gt; "", COUNTIF(SAP!#REF!,M2393)&gt;0),"Matched", "")</f>
        <v>#REF!</v>
      </c>
      <c r="O2393" s="1" t="str">
        <f t="shared" si="127"/>
        <v/>
      </c>
      <c r="P2393" s="1" t="e">
        <f ca="1">IF(AND(O2393&lt;&gt; "", COUNTIF(SAP!#REF!,O2393)&gt;0),"Matched", "")</f>
        <v>#REF!</v>
      </c>
      <c r="Q2393" s="1" t="str">
        <f ca="1">IF(D2393="AC","Logic4"&amp;"_"&amp;TEXT(C2393,"dd.mm.yyyy") &amp;"_"&amp; 1503207.23,"")</f>
        <v>Logic4_15.02.2020_1503207.23</v>
      </c>
      <c r="R2393" s="1" t="e">
        <f ca="1">IF(AND(Q2393&lt;&gt; "", COUNTIF(SAP!#REF!,Q2393)&gt;0),"Matched", "")</f>
        <v>#REF!</v>
      </c>
    </row>
    <row r="2394" spans="1:20">
      <c r="A2394" s="9">
        <v>11563327</v>
      </c>
      <c r="B2394" s="10">
        <v>43876</v>
      </c>
      <c r="C2394" s="10">
        <v>43876</v>
      </c>
      <c r="D2394" s="11" t="s">
        <v>10</v>
      </c>
      <c r="E2394" s="11">
        <v>0</v>
      </c>
      <c r="F2394" s="11">
        <v>0</v>
      </c>
      <c r="G2394" s="11">
        <v>43168</v>
      </c>
      <c r="H2394" s="11">
        <v>1225657.8400000001</v>
      </c>
      <c r="I2394" s="11" t="s">
        <v>11</v>
      </c>
      <c r="J2394" s="11" t="s">
        <v>12</v>
      </c>
      <c r="K2394" s="1" t="str">
        <f t="shared" si="125"/>
        <v/>
      </c>
      <c r="L2394" s="1" t="e">
        <f ca="1">IF(AND(K2394&lt;&gt; "", COUNTIF(SAP!#REF!,K2394)&gt;0),"Matched", "")</f>
        <v>#REF!</v>
      </c>
      <c r="M2394" s="1" t="str">
        <f t="shared" si="126"/>
        <v/>
      </c>
      <c r="N2394" s="1" t="e">
        <f ca="1">IF(AND(M2394&lt;&gt; "", COUNTIF(SAP!#REF!,M2394)&gt;0),"Matched", "")</f>
        <v>#REF!</v>
      </c>
      <c r="O2394" s="1" t="str">
        <f t="shared" si="127"/>
        <v/>
      </c>
      <c r="P2394" s="1" t="e">
        <f ca="1">IF(AND(O2394&lt;&gt; "", COUNTIF(SAP!#REF!,O2394)&gt;0),"Matched", "")</f>
        <v>#REF!</v>
      </c>
      <c r="Q2394" s="1" t="str">
        <f ca="1">IF(D2394="AC","Logic4"&amp;"_"&amp;TEXT(C2394,"dd.mm.yyyy") &amp;"_"&amp; 1503207.23,"")</f>
        <v>Logic4_15.02.2020_1503207.23</v>
      </c>
      <c r="R2394" s="1" t="e">
        <f ca="1">IF(AND(Q2394&lt;&gt; "", COUNTIF(SAP!#REF!,Q2394)&gt;0),"Matched", "")</f>
        <v>#REF!</v>
      </c>
    </row>
    <row r="2395" spans="1:20">
      <c r="A2395" s="13">
        <v>11563327</v>
      </c>
      <c r="B2395" s="14">
        <v>43876</v>
      </c>
      <c r="C2395" s="14">
        <v>43876</v>
      </c>
      <c r="D2395" s="15" t="s">
        <v>10</v>
      </c>
      <c r="E2395" s="15">
        <v>0</v>
      </c>
      <c r="F2395" s="15">
        <v>0</v>
      </c>
      <c r="G2395" s="15">
        <v>45231.4</v>
      </c>
      <c r="H2395" s="15">
        <v>1270889.24</v>
      </c>
      <c r="I2395" s="15" t="s">
        <v>11</v>
      </c>
      <c r="J2395" s="15" t="s">
        <v>12</v>
      </c>
      <c r="K2395" s="1" t="str">
        <f t="shared" si="125"/>
        <v/>
      </c>
      <c r="L2395" s="1" t="e">
        <f ca="1">IF(AND(K2395&lt;&gt; "", COUNTIF(SAP!#REF!,K2395)&gt;0),"Matched", "")</f>
        <v>#REF!</v>
      </c>
      <c r="M2395" s="1" t="str">
        <f t="shared" si="126"/>
        <v/>
      </c>
      <c r="N2395" s="1" t="e">
        <f ca="1">IF(AND(M2395&lt;&gt; "", COUNTIF(SAP!#REF!,M2395)&gt;0),"Matched", "")</f>
        <v>#REF!</v>
      </c>
      <c r="O2395" s="1" t="str">
        <f t="shared" si="127"/>
        <v/>
      </c>
      <c r="P2395" s="1" t="e">
        <f ca="1">IF(AND(O2395&lt;&gt; "", COUNTIF(SAP!#REF!,O2395)&gt;0),"Matched", "")</f>
        <v>#REF!</v>
      </c>
      <c r="Q2395" s="1" t="str">
        <f ca="1">IF(D2395="AC","Logic4"&amp;"_"&amp;TEXT(C2395,"dd.mm.yyyy") &amp;"_"&amp; 1503207.23,"")</f>
        <v>Logic4_15.02.2020_1503207.23</v>
      </c>
      <c r="R2395" s="1" t="e">
        <f ca="1">IF(AND(Q2395&lt;&gt; "", COUNTIF(SAP!#REF!,Q2395)&gt;0),"Matched", "")</f>
        <v>#REF!</v>
      </c>
    </row>
    <row r="2396" spans="1:20">
      <c r="A2396" s="9">
        <v>11563327</v>
      </c>
      <c r="B2396" s="10">
        <v>43876</v>
      </c>
      <c r="C2396" s="10">
        <v>43876</v>
      </c>
      <c r="D2396" s="11" t="s">
        <v>10</v>
      </c>
      <c r="E2396" s="11">
        <v>0</v>
      </c>
      <c r="F2396" s="11">
        <v>0</v>
      </c>
      <c r="G2396" s="11">
        <v>51076.6</v>
      </c>
      <c r="H2396" s="11">
        <v>1321965.8400000001</v>
      </c>
      <c r="I2396" s="11" t="s">
        <v>11</v>
      </c>
      <c r="J2396" s="11" t="s">
        <v>12</v>
      </c>
      <c r="K2396" s="1" t="str">
        <f t="shared" si="125"/>
        <v/>
      </c>
      <c r="L2396" s="1" t="e">
        <f ca="1">IF(AND(K2396&lt;&gt; "", COUNTIF(SAP!#REF!,K2396)&gt;0),"Matched", "")</f>
        <v>#REF!</v>
      </c>
      <c r="M2396" s="1" t="str">
        <f t="shared" si="126"/>
        <v/>
      </c>
      <c r="N2396" s="1" t="e">
        <f ca="1">IF(AND(M2396&lt;&gt; "", COUNTIF(SAP!#REF!,M2396)&gt;0),"Matched", "")</f>
        <v>#REF!</v>
      </c>
      <c r="O2396" s="1" t="str">
        <f t="shared" si="127"/>
        <v/>
      </c>
      <c r="P2396" s="1" t="e">
        <f ca="1">IF(AND(O2396&lt;&gt; "", COUNTIF(SAP!#REF!,O2396)&gt;0),"Matched", "")</f>
        <v>#REF!</v>
      </c>
      <c r="Q2396" s="1" t="str">
        <f ca="1">IF(D2396="AC","Logic4"&amp;"_"&amp;TEXT(C2396,"dd.mm.yyyy") &amp;"_"&amp; 1503207.23,"")</f>
        <v>Logic4_15.02.2020_1503207.23</v>
      </c>
      <c r="R2396" s="1" t="e">
        <f ca="1">IF(AND(Q2396&lt;&gt; "", COUNTIF(SAP!#REF!,Q2396)&gt;0),"Matched", "")</f>
        <v>#REF!</v>
      </c>
    </row>
    <row r="2397" spans="1:20">
      <c r="A2397" s="13">
        <v>11563327</v>
      </c>
      <c r="B2397" s="14">
        <v>43876</v>
      </c>
      <c r="C2397" s="14">
        <v>43876</v>
      </c>
      <c r="D2397" s="15" t="s">
        <v>10</v>
      </c>
      <c r="E2397" s="15">
        <v>0</v>
      </c>
      <c r="F2397" s="15">
        <v>0</v>
      </c>
      <c r="G2397" s="15">
        <v>53774.94</v>
      </c>
      <c r="H2397" s="15">
        <v>1375740.78</v>
      </c>
      <c r="I2397" s="15" t="s">
        <v>11</v>
      </c>
      <c r="J2397" s="15" t="s">
        <v>12</v>
      </c>
      <c r="K2397" s="1" t="str">
        <f t="shared" si="125"/>
        <v/>
      </c>
      <c r="L2397" s="1" t="e">
        <f ca="1">IF(AND(K2397&lt;&gt; "", COUNTIF(SAP!#REF!,K2397)&gt;0),"Matched", "")</f>
        <v>#REF!</v>
      </c>
      <c r="M2397" s="1" t="str">
        <f t="shared" si="126"/>
        <v/>
      </c>
      <c r="N2397" s="1" t="e">
        <f ca="1">IF(AND(M2397&lt;&gt; "", COUNTIF(SAP!#REF!,M2397)&gt;0),"Matched", "")</f>
        <v>#REF!</v>
      </c>
      <c r="O2397" s="1" t="str">
        <f t="shared" si="127"/>
        <v/>
      </c>
      <c r="P2397" s="1" t="e">
        <f ca="1">IF(AND(O2397&lt;&gt; "", COUNTIF(SAP!#REF!,O2397)&gt;0),"Matched", "")</f>
        <v>#REF!</v>
      </c>
      <c r="Q2397" s="1" t="str">
        <f ca="1">IF(D2397="AC","Logic4"&amp;"_"&amp;TEXT(C2397,"dd.mm.yyyy") &amp;"_"&amp; 1503207.23,"")</f>
        <v>Logic4_15.02.2020_1503207.23</v>
      </c>
      <c r="R2397" s="1" t="e">
        <f ca="1">IF(AND(Q2397&lt;&gt; "", COUNTIF(SAP!#REF!,Q2397)&gt;0),"Matched", "")</f>
        <v>#REF!</v>
      </c>
    </row>
    <row r="2398" spans="1:20">
      <c r="A2398" s="9">
        <v>11563327</v>
      </c>
      <c r="B2398" s="10">
        <v>43876</v>
      </c>
      <c r="C2398" s="10">
        <v>43876</v>
      </c>
      <c r="D2398" s="11" t="s">
        <v>10</v>
      </c>
      <c r="E2398" s="11">
        <v>0</v>
      </c>
      <c r="F2398" s="11">
        <v>0</v>
      </c>
      <c r="G2398" s="11">
        <v>62291.65</v>
      </c>
      <c r="H2398" s="11">
        <v>1438032.43</v>
      </c>
      <c r="I2398" s="11" t="s">
        <v>11</v>
      </c>
      <c r="J2398" s="11" t="s">
        <v>12</v>
      </c>
      <c r="K2398" s="1" t="str">
        <f t="shared" si="125"/>
        <v/>
      </c>
      <c r="L2398" s="1" t="e">
        <f ca="1">IF(AND(K2398&lt;&gt; "", COUNTIF(SAP!#REF!,K2398)&gt;0),"Matched", "")</f>
        <v>#REF!</v>
      </c>
      <c r="M2398" s="1" t="str">
        <f t="shared" si="126"/>
        <v/>
      </c>
      <c r="N2398" s="1" t="e">
        <f ca="1">IF(AND(M2398&lt;&gt; "", COUNTIF(SAP!#REF!,M2398)&gt;0),"Matched", "")</f>
        <v>#REF!</v>
      </c>
      <c r="O2398" s="1" t="str">
        <f t="shared" si="127"/>
        <v/>
      </c>
      <c r="P2398" s="1" t="e">
        <f ca="1">IF(AND(O2398&lt;&gt; "", COUNTIF(SAP!#REF!,O2398)&gt;0),"Matched", "")</f>
        <v>#REF!</v>
      </c>
      <c r="Q2398" s="1" t="str">
        <f ca="1">IF(D2398="AC","Logic4"&amp;"_"&amp;TEXT(C2398,"dd.mm.yyyy") &amp;"_"&amp; 1503207.23,"")</f>
        <v>Logic4_15.02.2020_1503207.23</v>
      </c>
      <c r="R2398" s="1" t="e">
        <f ca="1">IF(AND(Q2398&lt;&gt; "", COUNTIF(SAP!#REF!,Q2398)&gt;0),"Matched", "")</f>
        <v>#REF!</v>
      </c>
    </row>
    <row r="2399" spans="1:20">
      <c r="A2399" s="13">
        <v>11563327</v>
      </c>
      <c r="B2399" s="14">
        <v>43876</v>
      </c>
      <c r="C2399" s="14">
        <v>43876</v>
      </c>
      <c r="D2399" s="15" t="s">
        <v>10</v>
      </c>
      <c r="E2399" s="15">
        <v>0</v>
      </c>
      <c r="F2399" s="15">
        <v>0</v>
      </c>
      <c r="G2399" s="15">
        <v>65174.8</v>
      </c>
      <c r="H2399" s="15">
        <v>1503207.23</v>
      </c>
      <c r="I2399" s="15" t="s">
        <v>11</v>
      </c>
      <c r="J2399" s="15" t="s">
        <v>12</v>
      </c>
      <c r="K2399" s="1" t="str">
        <f t="shared" si="125"/>
        <v/>
      </c>
      <c r="L2399" s="1" t="e">
        <f ca="1">IF(AND(K2399&lt;&gt; "", COUNTIF(SAP!#REF!,K2399)&gt;0),"Matched", "")</f>
        <v>#REF!</v>
      </c>
      <c r="M2399" s="1" t="str">
        <f t="shared" si="126"/>
        <v/>
      </c>
      <c r="N2399" s="1" t="e">
        <f ca="1">IF(AND(M2399&lt;&gt; "", COUNTIF(SAP!#REF!,M2399)&gt;0),"Matched", "")</f>
        <v>#REF!</v>
      </c>
      <c r="O2399" s="1" t="str">
        <f t="shared" si="127"/>
        <v/>
      </c>
      <c r="P2399" s="1" t="e">
        <f ca="1">IF(AND(O2399&lt;&gt; "", COUNTIF(SAP!#REF!,O2399)&gt;0),"Matched", "")</f>
        <v>#REF!</v>
      </c>
      <c r="Q2399" s="1" t="str">
        <f ca="1">IF(D2399="AC","Logic4"&amp;"_"&amp;TEXT(C2399,"dd.mm.yyyy") &amp;"_"&amp; 1503207.23,"")</f>
        <v>Logic4_15.02.2020_1503207.23</v>
      </c>
      <c r="R2399" s="1" t="e">
        <f ca="1">IF(AND(Q2399&lt;&gt; "", COUNTIF(SAP!#REF!,Q2399)&gt;0),"Matched", "")</f>
        <v>#REF!</v>
      </c>
    </row>
    <row r="2400" spans="1:20">
      <c r="A2400" s="9">
        <v>11563327</v>
      </c>
      <c r="B2400" s="10">
        <v>43876</v>
      </c>
      <c r="C2400" s="10">
        <v>43876</v>
      </c>
      <c r="D2400" s="11" t="s">
        <v>13</v>
      </c>
      <c r="E2400" s="11">
        <v>0</v>
      </c>
      <c r="F2400" s="11">
        <v>8.9</v>
      </c>
      <c r="G2400" s="11">
        <v>0</v>
      </c>
      <c r="H2400" s="11">
        <v>1503198.33</v>
      </c>
      <c r="I2400" s="11" t="s">
        <v>14</v>
      </c>
      <c r="J2400" s="11" t="s">
        <v>15</v>
      </c>
      <c r="K2400" s="1" t="str">
        <f t="shared" si="125"/>
        <v/>
      </c>
      <c r="L2400" s="1" t="e">
        <f ca="1">IF(AND(K2400&lt;&gt; "", COUNTIF(SAP!#REF!,K2400)&gt;0),"Matched", "")</f>
        <v>#REF!</v>
      </c>
      <c r="M2400" s="1" t="str">
        <f t="shared" si="126"/>
        <v/>
      </c>
      <c r="N2400" s="1" t="e">
        <f ca="1">IF(AND(M2400&lt;&gt; "", COUNTIF(SAP!#REF!,M2400)&gt;0),"Matched", "")</f>
        <v>#REF!</v>
      </c>
      <c r="O2400" s="1" t="str">
        <f t="shared" si="127"/>
        <v/>
      </c>
      <c r="P2400" s="1" t="e">
        <f ca="1">IF(AND(O2400&lt;&gt; "", COUNTIF(SAP!#REF!,O2400)&gt;0),"Matched", "")</f>
        <v>#REF!</v>
      </c>
      <c r="R2400" s="1" t="e">
        <f ca="1">IF(AND(Q2400&lt;&gt; "", COUNTIF(SAP!#REF!,Q2400)&gt;0),"Matched", "")</f>
        <v>#REF!</v>
      </c>
      <c r="S2400" s="1" t="str">
        <f ca="1">IF(D2400="AD","Logic5"&amp;"_"&amp;TEXT(C2400,"dd.mm.yyyy") &amp;"_"&amp; 347.67,"")</f>
        <v>Logic5_15.02.2020_347.67</v>
      </c>
      <c r="T2400" s="1" t="e">
        <f ca="1">IF(AND(S2400&lt;&gt; "", COUNTIF(SAP!#REF!,S2400)&gt;0),"Matched", "")</f>
        <v>#REF!</v>
      </c>
    </row>
    <row r="2401" spans="1:20">
      <c r="A2401" s="13">
        <v>11563327</v>
      </c>
      <c r="B2401" s="14">
        <v>43876</v>
      </c>
      <c r="C2401" s="14">
        <v>43876</v>
      </c>
      <c r="D2401" s="15" t="s">
        <v>13</v>
      </c>
      <c r="E2401" s="15">
        <v>0</v>
      </c>
      <c r="F2401" s="15">
        <v>10.37</v>
      </c>
      <c r="G2401" s="15">
        <v>0</v>
      </c>
      <c r="H2401" s="15">
        <v>1503187.96</v>
      </c>
      <c r="I2401" s="15" t="s">
        <v>14</v>
      </c>
      <c r="J2401" s="15" t="s">
        <v>15</v>
      </c>
      <c r="K2401" s="1" t="str">
        <f t="shared" si="125"/>
        <v/>
      </c>
      <c r="L2401" s="1" t="e">
        <f ca="1">IF(AND(K2401&lt;&gt; "", COUNTIF(SAP!#REF!,K2401)&gt;0),"Matched", "")</f>
        <v>#REF!</v>
      </c>
      <c r="M2401" s="1" t="str">
        <f t="shared" si="126"/>
        <v/>
      </c>
      <c r="N2401" s="1" t="e">
        <f ca="1">IF(AND(M2401&lt;&gt; "", COUNTIF(SAP!#REF!,M2401)&gt;0),"Matched", "")</f>
        <v>#REF!</v>
      </c>
      <c r="O2401" s="1" t="str">
        <f t="shared" si="127"/>
        <v/>
      </c>
      <c r="P2401" s="1" t="e">
        <f ca="1">IF(AND(O2401&lt;&gt; "", COUNTIF(SAP!#REF!,O2401)&gt;0),"Matched", "")</f>
        <v>#REF!</v>
      </c>
      <c r="R2401" s="1" t="e">
        <f ca="1">IF(AND(Q2401&lt;&gt; "", COUNTIF(SAP!#REF!,Q2401)&gt;0),"Matched", "")</f>
        <v>#REF!</v>
      </c>
      <c r="S2401" s="1" t="str">
        <f ca="1">IF(D2401="AD","Logic5"&amp;"_"&amp;TEXT(C2401,"dd.mm.yyyy") &amp;"_"&amp; 347.67,"")</f>
        <v>Logic5_15.02.2020_347.67</v>
      </c>
      <c r="T2401" s="1" t="e">
        <f ca="1">IF(AND(S2401&lt;&gt; "", COUNTIF(SAP!#REF!,S2401)&gt;0),"Matched", "")</f>
        <v>#REF!</v>
      </c>
    </row>
    <row r="2402" spans="1:20">
      <c r="A2402" s="9">
        <v>11563327</v>
      </c>
      <c r="B2402" s="10">
        <v>43876</v>
      </c>
      <c r="C2402" s="10">
        <v>43876</v>
      </c>
      <c r="D2402" s="11" t="s">
        <v>13</v>
      </c>
      <c r="E2402" s="11">
        <v>0</v>
      </c>
      <c r="F2402" s="11">
        <v>10.58</v>
      </c>
      <c r="G2402" s="11">
        <v>0</v>
      </c>
      <c r="H2402" s="11">
        <v>1503177.38</v>
      </c>
      <c r="I2402" s="11" t="s">
        <v>14</v>
      </c>
      <c r="J2402" s="11" t="s">
        <v>15</v>
      </c>
      <c r="K2402" s="1" t="str">
        <f t="shared" si="125"/>
        <v/>
      </c>
      <c r="L2402" s="1" t="e">
        <f ca="1">IF(AND(K2402&lt;&gt; "", COUNTIF(SAP!#REF!,K2402)&gt;0),"Matched", "")</f>
        <v>#REF!</v>
      </c>
      <c r="M2402" s="1" t="str">
        <f t="shared" si="126"/>
        <v/>
      </c>
      <c r="N2402" s="1" t="e">
        <f ca="1">IF(AND(M2402&lt;&gt; "", COUNTIF(SAP!#REF!,M2402)&gt;0),"Matched", "")</f>
        <v>#REF!</v>
      </c>
      <c r="O2402" s="1" t="str">
        <f t="shared" si="127"/>
        <v/>
      </c>
      <c r="P2402" s="1" t="e">
        <f ca="1">IF(AND(O2402&lt;&gt; "", COUNTIF(SAP!#REF!,O2402)&gt;0),"Matched", "")</f>
        <v>#REF!</v>
      </c>
      <c r="R2402" s="1" t="e">
        <f ca="1">IF(AND(Q2402&lt;&gt; "", COUNTIF(SAP!#REF!,Q2402)&gt;0),"Matched", "")</f>
        <v>#REF!</v>
      </c>
      <c r="S2402" s="1" t="str">
        <f ca="1">IF(D2402="AD","Logic5"&amp;"_"&amp;TEXT(C2402,"dd.mm.yyyy") &amp;"_"&amp; 347.67,"")</f>
        <v>Logic5_15.02.2020_347.67</v>
      </c>
      <c r="T2402" s="1" t="e">
        <f ca="1">IF(AND(S2402&lt;&gt; "", COUNTIF(SAP!#REF!,S2402)&gt;0),"Matched", "")</f>
        <v>#REF!</v>
      </c>
    </row>
    <row r="2403" spans="1:20">
      <c r="A2403" s="13">
        <v>11563327</v>
      </c>
      <c r="B2403" s="14">
        <v>43876</v>
      </c>
      <c r="C2403" s="14">
        <v>43876</v>
      </c>
      <c r="D2403" s="15" t="s">
        <v>13</v>
      </c>
      <c r="E2403" s="15">
        <v>0</v>
      </c>
      <c r="F2403" s="15">
        <v>10.71</v>
      </c>
      <c r="G2403" s="15">
        <v>0</v>
      </c>
      <c r="H2403" s="15">
        <v>1503166.67</v>
      </c>
      <c r="I2403" s="15" t="s">
        <v>14</v>
      </c>
      <c r="J2403" s="15" t="s">
        <v>15</v>
      </c>
      <c r="K2403" s="1" t="str">
        <f t="shared" si="125"/>
        <v/>
      </c>
      <c r="L2403" s="1" t="e">
        <f ca="1">IF(AND(K2403&lt;&gt; "", COUNTIF(SAP!#REF!,K2403)&gt;0),"Matched", "")</f>
        <v>#REF!</v>
      </c>
      <c r="M2403" s="1" t="str">
        <f t="shared" si="126"/>
        <v/>
      </c>
      <c r="N2403" s="1" t="e">
        <f ca="1">IF(AND(M2403&lt;&gt; "", COUNTIF(SAP!#REF!,M2403)&gt;0),"Matched", "")</f>
        <v>#REF!</v>
      </c>
      <c r="O2403" s="1" t="str">
        <f t="shared" si="127"/>
        <v/>
      </c>
      <c r="P2403" s="1" t="e">
        <f ca="1">IF(AND(O2403&lt;&gt; "", COUNTIF(SAP!#REF!,O2403)&gt;0),"Matched", "")</f>
        <v>#REF!</v>
      </c>
      <c r="R2403" s="1" t="e">
        <f ca="1">IF(AND(Q2403&lt;&gt; "", COUNTIF(SAP!#REF!,Q2403)&gt;0),"Matched", "")</f>
        <v>#REF!</v>
      </c>
      <c r="S2403" s="1" t="str">
        <f ca="1">IF(D2403="AD","Logic5"&amp;"_"&amp;TEXT(C2403,"dd.mm.yyyy") &amp;"_"&amp; 347.67,"")</f>
        <v>Logic5_15.02.2020_347.67</v>
      </c>
      <c r="T2403" s="1" t="e">
        <f ca="1">IF(AND(S2403&lt;&gt; "", COUNTIF(SAP!#REF!,S2403)&gt;0),"Matched", "")</f>
        <v>#REF!</v>
      </c>
    </row>
    <row r="2404" spans="1:20">
      <c r="A2404" s="9">
        <v>11563327</v>
      </c>
      <c r="B2404" s="10">
        <v>43876</v>
      </c>
      <c r="C2404" s="10">
        <v>43876</v>
      </c>
      <c r="D2404" s="11" t="s">
        <v>13</v>
      </c>
      <c r="E2404" s="11">
        <v>0</v>
      </c>
      <c r="F2404" s="11">
        <v>12.75</v>
      </c>
      <c r="G2404" s="11">
        <v>0</v>
      </c>
      <c r="H2404" s="11">
        <v>1503153.92</v>
      </c>
      <c r="I2404" s="11" t="s">
        <v>14</v>
      </c>
      <c r="J2404" s="11" t="s">
        <v>15</v>
      </c>
      <c r="K2404" s="1" t="str">
        <f t="shared" si="125"/>
        <v/>
      </c>
      <c r="L2404" s="1" t="e">
        <f ca="1">IF(AND(K2404&lt;&gt; "", COUNTIF(SAP!#REF!,K2404)&gt;0),"Matched", "")</f>
        <v>#REF!</v>
      </c>
      <c r="M2404" s="1" t="str">
        <f t="shared" si="126"/>
        <v/>
      </c>
      <c r="N2404" s="1" t="e">
        <f ca="1">IF(AND(M2404&lt;&gt; "", COUNTIF(SAP!#REF!,M2404)&gt;0),"Matched", "")</f>
        <v>#REF!</v>
      </c>
      <c r="O2404" s="1" t="str">
        <f t="shared" si="127"/>
        <v/>
      </c>
      <c r="P2404" s="1" t="e">
        <f ca="1">IF(AND(O2404&lt;&gt; "", COUNTIF(SAP!#REF!,O2404)&gt;0),"Matched", "")</f>
        <v>#REF!</v>
      </c>
      <c r="R2404" s="1" t="e">
        <f ca="1">IF(AND(Q2404&lt;&gt; "", COUNTIF(SAP!#REF!,Q2404)&gt;0),"Matched", "")</f>
        <v>#REF!</v>
      </c>
      <c r="S2404" s="1" t="str">
        <f ca="1">IF(D2404="AD","Logic5"&amp;"_"&amp;TEXT(C2404,"dd.mm.yyyy") &amp;"_"&amp; 347.67,"")</f>
        <v>Logic5_15.02.2020_347.67</v>
      </c>
      <c r="T2404" s="1" t="e">
        <f ca="1">IF(AND(S2404&lt;&gt; "", COUNTIF(SAP!#REF!,S2404)&gt;0),"Matched", "")</f>
        <v>#REF!</v>
      </c>
    </row>
    <row r="2405" spans="1:20">
      <c r="A2405" s="13">
        <v>11563327</v>
      </c>
      <c r="B2405" s="14">
        <v>43876</v>
      </c>
      <c r="C2405" s="14">
        <v>43876</v>
      </c>
      <c r="D2405" s="15" t="s">
        <v>13</v>
      </c>
      <c r="E2405" s="15">
        <v>0</v>
      </c>
      <c r="F2405" s="15">
        <v>13.4</v>
      </c>
      <c r="G2405" s="15">
        <v>0</v>
      </c>
      <c r="H2405" s="15">
        <v>1503140.52</v>
      </c>
      <c r="I2405" s="15" t="s">
        <v>14</v>
      </c>
      <c r="J2405" s="15" t="s">
        <v>15</v>
      </c>
      <c r="K2405" s="1" t="str">
        <f t="shared" si="125"/>
        <v/>
      </c>
      <c r="L2405" s="1" t="e">
        <f ca="1">IF(AND(K2405&lt;&gt; "", COUNTIF(SAP!#REF!,K2405)&gt;0),"Matched", "")</f>
        <v>#REF!</v>
      </c>
      <c r="M2405" s="1" t="str">
        <f t="shared" si="126"/>
        <v/>
      </c>
      <c r="N2405" s="1" t="e">
        <f ca="1">IF(AND(M2405&lt;&gt; "", COUNTIF(SAP!#REF!,M2405)&gt;0),"Matched", "")</f>
        <v>#REF!</v>
      </c>
      <c r="O2405" s="1" t="str">
        <f t="shared" si="127"/>
        <v/>
      </c>
      <c r="P2405" s="1" t="e">
        <f ca="1">IF(AND(O2405&lt;&gt; "", COUNTIF(SAP!#REF!,O2405)&gt;0),"Matched", "")</f>
        <v>#REF!</v>
      </c>
      <c r="R2405" s="1" t="e">
        <f ca="1">IF(AND(Q2405&lt;&gt; "", COUNTIF(SAP!#REF!,Q2405)&gt;0),"Matched", "")</f>
        <v>#REF!</v>
      </c>
      <c r="S2405" s="1" t="str">
        <f ca="1">IF(D2405="AD","Logic5"&amp;"_"&amp;TEXT(C2405,"dd.mm.yyyy") &amp;"_"&amp; 347.67,"")</f>
        <v>Logic5_15.02.2020_347.67</v>
      </c>
      <c r="T2405" s="1" t="e">
        <f ca="1">IF(AND(S2405&lt;&gt; "", COUNTIF(SAP!#REF!,S2405)&gt;0),"Matched", "")</f>
        <v>#REF!</v>
      </c>
    </row>
    <row r="2406" spans="1:20">
      <c r="A2406" s="9">
        <v>11563327</v>
      </c>
      <c r="B2406" s="10">
        <v>43876</v>
      </c>
      <c r="C2406" s="10">
        <v>43876</v>
      </c>
      <c r="D2406" s="11" t="s">
        <v>13</v>
      </c>
      <c r="E2406" s="11">
        <v>0</v>
      </c>
      <c r="F2406" s="11">
        <v>14.92</v>
      </c>
      <c r="G2406" s="11">
        <v>0</v>
      </c>
      <c r="H2406" s="11">
        <v>1503125.6</v>
      </c>
      <c r="I2406" s="11" t="s">
        <v>14</v>
      </c>
      <c r="J2406" s="11" t="s">
        <v>15</v>
      </c>
      <c r="K2406" s="1" t="str">
        <f t="shared" si="125"/>
        <v/>
      </c>
      <c r="L2406" s="1" t="e">
        <f ca="1">IF(AND(K2406&lt;&gt; "", COUNTIF(SAP!#REF!,K2406)&gt;0),"Matched", "")</f>
        <v>#REF!</v>
      </c>
      <c r="M2406" s="1" t="str">
        <f t="shared" si="126"/>
        <v/>
      </c>
      <c r="N2406" s="1" t="e">
        <f ca="1">IF(AND(M2406&lt;&gt; "", COUNTIF(SAP!#REF!,M2406)&gt;0),"Matched", "")</f>
        <v>#REF!</v>
      </c>
      <c r="O2406" s="1" t="str">
        <f t="shared" si="127"/>
        <v/>
      </c>
      <c r="P2406" s="1" t="e">
        <f ca="1">IF(AND(O2406&lt;&gt; "", COUNTIF(SAP!#REF!,O2406)&gt;0),"Matched", "")</f>
        <v>#REF!</v>
      </c>
      <c r="R2406" s="1" t="e">
        <f ca="1">IF(AND(Q2406&lt;&gt; "", COUNTIF(SAP!#REF!,Q2406)&gt;0),"Matched", "")</f>
        <v>#REF!</v>
      </c>
      <c r="S2406" s="1" t="str">
        <f ca="1">IF(D2406="AD","Logic5"&amp;"_"&amp;TEXT(C2406,"dd.mm.yyyy") &amp;"_"&amp; 347.67,"")</f>
        <v>Logic5_15.02.2020_347.67</v>
      </c>
      <c r="T2406" s="1" t="e">
        <f ca="1">IF(AND(S2406&lt;&gt; "", COUNTIF(SAP!#REF!,S2406)&gt;0),"Matched", "")</f>
        <v>#REF!</v>
      </c>
    </row>
    <row r="2407" spans="1:20">
      <c r="A2407" s="13">
        <v>11563327</v>
      </c>
      <c r="B2407" s="14">
        <v>43876</v>
      </c>
      <c r="C2407" s="14">
        <v>43876</v>
      </c>
      <c r="D2407" s="15" t="s">
        <v>13</v>
      </c>
      <c r="E2407" s="15">
        <v>0</v>
      </c>
      <c r="F2407" s="15">
        <v>18.04</v>
      </c>
      <c r="G2407" s="15">
        <v>0</v>
      </c>
      <c r="H2407" s="15">
        <v>1503107.56</v>
      </c>
      <c r="I2407" s="15" t="s">
        <v>14</v>
      </c>
      <c r="J2407" s="15" t="s">
        <v>15</v>
      </c>
      <c r="K2407" s="1" t="str">
        <f t="shared" si="125"/>
        <v/>
      </c>
      <c r="L2407" s="1" t="e">
        <f ca="1">IF(AND(K2407&lt;&gt; "", COUNTIF(SAP!#REF!,K2407)&gt;0),"Matched", "")</f>
        <v>#REF!</v>
      </c>
      <c r="M2407" s="1" t="str">
        <f t="shared" si="126"/>
        <v/>
      </c>
      <c r="N2407" s="1" t="e">
        <f ca="1">IF(AND(M2407&lt;&gt; "", COUNTIF(SAP!#REF!,M2407)&gt;0),"Matched", "")</f>
        <v>#REF!</v>
      </c>
      <c r="O2407" s="1" t="str">
        <f t="shared" si="127"/>
        <v/>
      </c>
      <c r="P2407" s="1" t="e">
        <f ca="1">IF(AND(O2407&lt;&gt; "", COUNTIF(SAP!#REF!,O2407)&gt;0),"Matched", "")</f>
        <v>#REF!</v>
      </c>
      <c r="R2407" s="1" t="e">
        <f ca="1">IF(AND(Q2407&lt;&gt; "", COUNTIF(SAP!#REF!,Q2407)&gt;0),"Matched", "")</f>
        <v>#REF!</v>
      </c>
      <c r="S2407" s="1" t="str">
        <f ca="1">IF(D2407="AD","Logic5"&amp;"_"&amp;TEXT(C2407,"dd.mm.yyyy") &amp;"_"&amp; 347.67,"")</f>
        <v>Logic5_15.02.2020_347.67</v>
      </c>
      <c r="T2407" s="1" t="e">
        <f ca="1">IF(AND(S2407&lt;&gt; "", COUNTIF(SAP!#REF!,S2407)&gt;0),"Matched", "")</f>
        <v>#REF!</v>
      </c>
    </row>
    <row r="2408" spans="1:20">
      <c r="A2408" s="9">
        <v>11563327</v>
      </c>
      <c r="B2408" s="10">
        <v>43876</v>
      </c>
      <c r="C2408" s="10">
        <v>43876</v>
      </c>
      <c r="D2408" s="11" t="s">
        <v>13</v>
      </c>
      <c r="E2408" s="11">
        <v>0</v>
      </c>
      <c r="F2408" s="11">
        <v>28.13</v>
      </c>
      <c r="G2408" s="11">
        <v>0</v>
      </c>
      <c r="H2408" s="11">
        <v>1503079.43</v>
      </c>
      <c r="I2408" s="11" t="s">
        <v>14</v>
      </c>
      <c r="J2408" s="11" t="s">
        <v>15</v>
      </c>
      <c r="K2408" s="1" t="str">
        <f t="shared" si="125"/>
        <v/>
      </c>
      <c r="L2408" s="1" t="e">
        <f ca="1">IF(AND(K2408&lt;&gt; "", COUNTIF(SAP!#REF!,K2408)&gt;0),"Matched", "")</f>
        <v>#REF!</v>
      </c>
      <c r="M2408" s="1" t="str">
        <f t="shared" si="126"/>
        <v/>
      </c>
      <c r="N2408" s="1" t="e">
        <f ca="1">IF(AND(M2408&lt;&gt; "", COUNTIF(SAP!#REF!,M2408)&gt;0),"Matched", "")</f>
        <v>#REF!</v>
      </c>
      <c r="O2408" s="1" t="str">
        <f t="shared" si="127"/>
        <v/>
      </c>
      <c r="P2408" s="1" t="e">
        <f ca="1">IF(AND(O2408&lt;&gt; "", COUNTIF(SAP!#REF!,O2408)&gt;0),"Matched", "")</f>
        <v>#REF!</v>
      </c>
      <c r="R2408" s="1" t="e">
        <f ca="1">IF(AND(Q2408&lt;&gt; "", COUNTIF(SAP!#REF!,Q2408)&gt;0),"Matched", "")</f>
        <v>#REF!</v>
      </c>
      <c r="S2408" s="1" t="str">
        <f ca="1">IF(D2408="AD","Logic5"&amp;"_"&amp;TEXT(C2408,"dd.mm.yyyy") &amp;"_"&amp; 347.67,"")</f>
        <v>Logic5_15.02.2020_347.67</v>
      </c>
      <c r="T2408" s="1" t="e">
        <f ca="1">IF(AND(S2408&lt;&gt; "", COUNTIF(SAP!#REF!,S2408)&gt;0),"Matched", "")</f>
        <v>#REF!</v>
      </c>
    </row>
    <row r="2409" spans="1:20">
      <c r="A2409" s="13">
        <v>11563327</v>
      </c>
      <c r="B2409" s="14">
        <v>43876</v>
      </c>
      <c r="C2409" s="14">
        <v>43876</v>
      </c>
      <c r="D2409" s="15" t="s">
        <v>13</v>
      </c>
      <c r="E2409" s="15">
        <v>0</v>
      </c>
      <c r="F2409" s="15">
        <v>34.880000000000003</v>
      </c>
      <c r="G2409" s="15">
        <v>0</v>
      </c>
      <c r="H2409" s="15">
        <v>1503044.55</v>
      </c>
      <c r="I2409" s="15" t="s">
        <v>14</v>
      </c>
      <c r="J2409" s="15" t="s">
        <v>15</v>
      </c>
      <c r="K2409" s="1" t="str">
        <f t="shared" si="125"/>
        <v/>
      </c>
      <c r="L2409" s="1" t="e">
        <f ca="1">IF(AND(K2409&lt;&gt; "", COUNTIF(SAP!#REF!,K2409)&gt;0),"Matched", "")</f>
        <v>#REF!</v>
      </c>
      <c r="M2409" s="1" t="str">
        <f t="shared" si="126"/>
        <v/>
      </c>
      <c r="N2409" s="1" t="e">
        <f ca="1">IF(AND(M2409&lt;&gt; "", COUNTIF(SAP!#REF!,M2409)&gt;0),"Matched", "")</f>
        <v>#REF!</v>
      </c>
      <c r="O2409" s="1" t="str">
        <f t="shared" si="127"/>
        <v/>
      </c>
      <c r="P2409" s="1" t="e">
        <f ca="1">IF(AND(O2409&lt;&gt; "", COUNTIF(SAP!#REF!,O2409)&gt;0),"Matched", "")</f>
        <v>#REF!</v>
      </c>
      <c r="R2409" s="1" t="e">
        <f ca="1">IF(AND(Q2409&lt;&gt; "", COUNTIF(SAP!#REF!,Q2409)&gt;0),"Matched", "")</f>
        <v>#REF!</v>
      </c>
      <c r="S2409" s="1" t="str">
        <f ca="1">IF(D2409="AD","Logic5"&amp;"_"&amp;TEXT(C2409,"dd.mm.yyyy") &amp;"_"&amp; 347.67,"")</f>
        <v>Logic5_15.02.2020_347.67</v>
      </c>
      <c r="T2409" s="1" t="e">
        <f ca="1">IF(AND(S2409&lt;&gt; "", COUNTIF(SAP!#REF!,S2409)&gt;0),"Matched", "")</f>
        <v>#REF!</v>
      </c>
    </row>
    <row r="2410" spans="1:20">
      <c r="A2410" s="9">
        <v>11563327</v>
      </c>
      <c r="B2410" s="10">
        <v>43876</v>
      </c>
      <c r="C2410" s="10">
        <v>43876</v>
      </c>
      <c r="D2410" s="11" t="s">
        <v>13</v>
      </c>
      <c r="E2410" s="11">
        <v>0</v>
      </c>
      <c r="F2410" s="11">
        <v>39.44</v>
      </c>
      <c r="G2410" s="11">
        <v>0</v>
      </c>
      <c r="H2410" s="11">
        <v>1503005.11</v>
      </c>
      <c r="I2410" s="11" t="s">
        <v>14</v>
      </c>
      <c r="J2410" s="11" t="s">
        <v>15</v>
      </c>
      <c r="K2410" s="1" t="str">
        <f t="shared" si="125"/>
        <v/>
      </c>
      <c r="L2410" s="1" t="e">
        <f ca="1">IF(AND(K2410&lt;&gt; "", COUNTIF(SAP!#REF!,K2410)&gt;0),"Matched", "")</f>
        <v>#REF!</v>
      </c>
      <c r="M2410" s="1" t="str">
        <f t="shared" si="126"/>
        <v/>
      </c>
      <c r="N2410" s="1" t="e">
        <f ca="1">IF(AND(M2410&lt;&gt; "", COUNTIF(SAP!#REF!,M2410)&gt;0),"Matched", "")</f>
        <v>#REF!</v>
      </c>
      <c r="O2410" s="1" t="str">
        <f t="shared" si="127"/>
        <v/>
      </c>
      <c r="P2410" s="1" t="e">
        <f ca="1">IF(AND(O2410&lt;&gt; "", COUNTIF(SAP!#REF!,O2410)&gt;0),"Matched", "")</f>
        <v>#REF!</v>
      </c>
      <c r="R2410" s="1" t="e">
        <f ca="1">IF(AND(Q2410&lt;&gt; "", COUNTIF(SAP!#REF!,Q2410)&gt;0),"Matched", "")</f>
        <v>#REF!</v>
      </c>
      <c r="S2410" s="1" t="str">
        <f ca="1">IF(D2410="AD","Logic5"&amp;"_"&amp;TEXT(C2410,"dd.mm.yyyy") &amp;"_"&amp; 347.67,"")</f>
        <v>Logic5_15.02.2020_347.67</v>
      </c>
      <c r="T2410" s="1" t="e">
        <f ca="1">IF(AND(S2410&lt;&gt; "", COUNTIF(SAP!#REF!,S2410)&gt;0),"Matched", "")</f>
        <v>#REF!</v>
      </c>
    </row>
    <row r="2411" spans="1:20">
      <c r="A2411" s="13">
        <v>11563327</v>
      </c>
      <c r="B2411" s="14">
        <v>43876</v>
      </c>
      <c r="C2411" s="14">
        <v>43876</v>
      </c>
      <c r="D2411" s="15" t="s">
        <v>13</v>
      </c>
      <c r="E2411" s="15">
        <v>0</v>
      </c>
      <c r="F2411" s="15">
        <v>48.83</v>
      </c>
      <c r="G2411" s="15">
        <v>0</v>
      </c>
      <c r="H2411" s="15">
        <v>1502956.28</v>
      </c>
      <c r="I2411" s="15" t="s">
        <v>14</v>
      </c>
      <c r="J2411" s="15" t="s">
        <v>15</v>
      </c>
      <c r="K2411" s="1" t="str">
        <f t="shared" si="125"/>
        <v/>
      </c>
      <c r="L2411" s="1" t="e">
        <f ca="1">IF(AND(K2411&lt;&gt; "", COUNTIF(SAP!#REF!,K2411)&gt;0),"Matched", "")</f>
        <v>#REF!</v>
      </c>
      <c r="M2411" s="1" t="str">
        <f t="shared" si="126"/>
        <v/>
      </c>
      <c r="N2411" s="1" t="e">
        <f ca="1">IF(AND(M2411&lt;&gt; "", COUNTIF(SAP!#REF!,M2411)&gt;0),"Matched", "")</f>
        <v>#REF!</v>
      </c>
      <c r="O2411" s="1" t="str">
        <f t="shared" si="127"/>
        <v/>
      </c>
      <c r="P2411" s="1" t="e">
        <f ca="1">IF(AND(O2411&lt;&gt; "", COUNTIF(SAP!#REF!,O2411)&gt;0),"Matched", "")</f>
        <v>#REF!</v>
      </c>
      <c r="R2411" s="1" t="e">
        <f ca="1">IF(AND(Q2411&lt;&gt; "", COUNTIF(SAP!#REF!,Q2411)&gt;0),"Matched", "")</f>
        <v>#REF!</v>
      </c>
      <c r="S2411" s="1" t="str">
        <f ca="1">IF(D2411="AD","Logic5"&amp;"_"&amp;TEXT(C2411,"dd.mm.yyyy") &amp;"_"&amp; 347.67,"")</f>
        <v>Logic5_15.02.2020_347.67</v>
      </c>
      <c r="T2411" s="1" t="e">
        <f ca="1">IF(AND(S2411&lt;&gt; "", COUNTIF(SAP!#REF!,S2411)&gt;0),"Matched", "")</f>
        <v>#REF!</v>
      </c>
    </row>
    <row r="2412" spans="1:20">
      <c r="A2412" s="9">
        <v>11563327</v>
      </c>
      <c r="B2412" s="10">
        <v>43876</v>
      </c>
      <c r="C2412" s="10">
        <v>43876</v>
      </c>
      <c r="D2412" s="11" t="s">
        <v>13</v>
      </c>
      <c r="E2412" s="11">
        <v>0</v>
      </c>
      <c r="F2412" s="11">
        <v>96.72</v>
      </c>
      <c r="G2412" s="11">
        <v>0</v>
      </c>
      <c r="H2412" s="11">
        <v>1502859.56</v>
      </c>
      <c r="I2412" s="11" t="s">
        <v>14</v>
      </c>
      <c r="J2412" s="11" t="s">
        <v>15</v>
      </c>
      <c r="K2412" s="1" t="str">
        <f t="shared" si="125"/>
        <v/>
      </c>
      <c r="L2412" s="1" t="e">
        <f ca="1">IF(AND(K2412&lt;&gt; "", COUNTIF(SAP!#REF!,K2412)&gt;0),"Matched", "")</f>
        <v>#REF!</v>
      </c>
      <c r="M2412" s="1" t="str">
        <f t="shared" si="126"/>
        <v/>
      </c>
      <c r="N2412" s="1" t="e">
        <f ca="1">IF(AND(M2412&lt;&gt; "", COUNTIF(SAP!#REF!,M2412)&gt;0),"Matched", "")</f>
        <v>#REF!</v>
      </c>
      <c r="O2412" s="1" t="str">
        <f t="shared" si="127"/>
        <v/>
      </c>
      <c r="P2412" s="1" t="e">
        <f ca="1">IF(AND(O2412&lt;&gt; "", COUNTIF(SAP!#REF!,O2412)&gt;0),"Matched", "")</f>
        <v>#REF!</v>
      </c>
      <c r="R2412" s="1" t="e">
        <f ca="1">IF(AND(Q2412&lt;&gt; "", COUNTIF(SAP!#REF!,Q2412)&gt;0),"Matched", "")</f>
        <v>#REF!</v>
      </c>
      <c r="S2412" s="1" t="str">
        <f ca="1">IF(D2412="AD","Logic5"&amp;"_"&amp;TEXT(C2412,"dd.mm.yyyy") &amp;"_"&amp; 347.67,"")</f>
        <v>Logic5_15.02.2020_347.67</v>
      </c>
      <c r="T2412" s="1" t="e">
        <f ca="1">IF(AND(S2412&lt;&gt; "", COUNTIF(SAP!#REF!,S2412)&gt;0),"Matched", "")</f>
        <v>#REF!</v>
      </c>
    </row>
    <row r="2413" spans="1:20">
      <c r="A2413" s="13">
        <v>11563327</v>
      </c>
      <c r="B2413" s="14">
        <v>43876</v>
      </c>
      <c r="C2413" s="14">
        <v>43876</v>
      </c>
      <c r="D2413" s="15" t="s">
        <v>16</v>
      </c>
      <c r="E2413" s="15">
        <v>0</v>
      </c>
      <c r="F2413" s="15">
        <v>1502859.56</v>
      </c>
      <c r="G2413" s="15">
        <v>0</v>
      </c>
      <c r="H2413" s="15">
        <v>0</v>
      </c>
      <c r="I2413" s="15" t="s">
        <v>17</v>
      </c>
      <c r="J2413" s="15" t="s">
        <v>18</v>
      </c>
      <c r="K2413" s="1" t="str">
        <f t="shared" si="125"/>
        <v>Logic1_02_1502859.56</v>
      </c>
      <c r="L2413" s="1" t="e">
        <f ca="1">IF(AND(K2413&lt;&gt; "", COUNTIF(SAP!#REF!,K2413)&gt;0),"Matched", "")</f>
        <v>#REF!</v>
      </c>
    </row>
    <row r="2414" spans="1:20">
      <c r="A2414" s="9">
        <v>11563327</v>
      </c>
      <c r="B2414" s="10">
        <v>43877</v>
      </c>
      <c r="C2414" s="10">
        <v>43877</v>
      </c>
      <c r="D2414" s="11" t="s">
        <v>10</v>
      </c>
      <c r="E2414" s="11">
        <v>0</v>
      </c>
      <c r="F2414" s="11">
        <v>0</v>
      </c>
      <c r="G2414" s="11">
        <v>520</v>
      </c>
      <c r="H2414" s="11">
        <v>520</v>
      </c>
      <c r="I2414" s="11" t="s">
        <v>11</v>
      </c>
      <c r="J2414" s="11" t="s">
        <v>12</v>
      </c>
      <c r="K2414" s="1" t="str">
        <f t="shared" si="125"/>
        <v/>
      </c>
      <c r="L2414" s="1" t="e">
        <f ca="1">IF(AND(K2414&lt;&gt; "", COUNTIF(SAP!#REF!,K2414)&gt;0),"Matched", "")</f>
        <v>#REF!</v>
      </c>
      <c r="M2414" s="1" t="str">
        <f t="shared" ref="M2414:M2477" si="128">IF(D2414="TR","Logic2"&amp;"_"&amp;TEXT(C2414,"dd.mm.yyyy") &amp;"_"&amp; F2414,"")</f>
        <v/>
      </c>
      <c r="N2414" s="1" t="e">
        <f ca="1">IF(AND(M2414&lt;&gt; "", COUNTIF(SAP!#REF!,M2414)&gt;0),"Matched", "")</f>
        <v>#REF!</v>
      </c>
      <c r="O2414" s="1" t="str">
        <f t="shared" ref="O2414:O2477" si="129">IF(D2414="AF","Logic3"&amp;"_"&amp;G2414,"")</f>
        <v/>
      </c>
      <c r="P2414" s="1" t="e">
        <f ca="1">IF(AND(O2414&lt;&gt; "", COUNTIF(SAP!#REF!,O2414)&gt;0),"Matched", "")</f>
        <v>#REF!</v>
      </c>
      <c r="Q2414" s="1" t="str">
        <f ca="1">IF(D2414="AC","Logic4"&amp;"_"&amp;TEXT(C2414,"dd.mm.yyyy") &amp;"_"&amp; 970656.84,"")</f>
        <v>Logic4_16.02.2020_970656.84</v>
      </c>
      <c r="R2414" s="1" t="e">
        <f ca="1">IF(AND(Q2414&lt;&gt; "", COUNTIF(SAP!#REF!,Q2414)&gt;0),"Matched", "")</f>
        <v>#REF!</v>
      </c>
    </row>
    <row r="2415" spans="1:20">
      <c r="A2415" s="13">
        <v>11563327</v>
      </c>
      <c r="B2415" s="14">
        <v>43877</v>
      </c>
      <c r="C2415" s="14">
        <v>43877</v>
      </c>
      <c r="D2415" s="15" t="s">
        <v>10</v>
      </c>
      <c r="E2415" s="15">
        <v>0</v>
      </c>
      <c r="F2415" s="15">
        <v>0</v>
      </c>
      <c r="G2415" s="15">
        <v>530</v>
      </c>
      <c r="H2415" s="15">
        <v>1050</v>
      </c>
      <c r="I2415" s="15" t="s">
        <v>11</v>
      </c>
      <c r="J2415" s="15" t="s">
        <v>12</v>
      </c>
      <c r="K2415" s="1" t="str">
        <f t="shared" si="125"/>
        <v/>
      </c>
      <c r="L2415" s="1" t="e">
        <f ca="1">IF(AND(K2415&lt;&gt; "", COUNTIF(SAP!#REF!,K2415)&gt;0),"Matched", "")</f>
        <v>#REF!</v>
      </c>
      <c r="M2415" s="1" t="str">
        <f t="shared" si="128"/>
        <v/>
      </c>
      <c r="N2415" s="1" t="e">
        <f ca="1">IF(AND(M2415&lt;&gt; "", COUNTIF(SAP!#REF!,M2415)&gt;0),"Matched", "")</f>
        <v>#REF!</v>
      </c>
      <c r="O2415" s="1" t="str">
        <f t="shared" si="129"/>
        <v/>
      </c>
      <c r="P2415" s="1" t="e">
        <f ca="1">IF(AND(O2415&lt;&gt; "", COUNTIF(SAP!#REF!,O2415)&gt;0),"Matched", "")</f>
        <v>#REF!</v>
      </c>
      <c r="Q2415" s="1" t="str">
        <f ca="1">IF(D2415="AC","Logic4"&amp;"_"&amp;TEXT(C2415,"dd.mm.yyyy") &amp;"_"&amp; 970656.84,"")</f>
        <v>Logic4_16.02.2020_970656.84</v>
      </c>
      <c r="R2415" s="1" t="e">
        <f ca="1">IF(AND(Q2415&lt;&gt; "", COUNTIF(SAP!#REF!,Q2415)&gt;0),"Matched", "")</f>
        <v>#REF!</v>
      </c>
    </row>
    <row r="2416" spans="1:20">
      <c r="A2416" s="9">
        <v>11563327</v>
      </c>
      <c r="B2416" s="10">
        <v>43877</v>
      </c>
      <c r="C2416" s="10">
        <v>43877</v>
      </c>
      <c r="D2416" s="11" t="s">
        <v>10</v>
      </c>
      <c r="E2416" s="11">
        <v>0</v>
      </c>
      <c r="F2416" s="11">
        <v>0</v>
      </c>
      <c r="G2416" s="11">
        <v>580</v>
      </c>
      <c r="H2416" s="11">
        <v>1630</v>
      </c>
      <c r="I2416" s="11" t="s">
        <v>11</v>
      </c>
      <c r="J2416" s="11" t="s">
        <v>12</v>
      </c>
      <c r="K2416" s="1" t="str">
        <f t="shared" si="125"/>
        <v/>
      </c>
      <c r="L2416" s="1" t="e">
        <f ca="1">IF(AND(K2416&lt;&gt; "", COUNTIF(SAP!#REF!,K2416)&gt;0),"Matched", "")</f>
        <v>#REF!</v>
      </c>
      <c r="M2416" s="1" t="str">
        <f t="shared" si="128"/>
        <v/>
      </c>
      <c r="N2416" s="1" t="e">
        <f ca="1">IF(AND(M2416&lt;&gt; "", COUNTIF(SAP!#REF!,M2416)&gt;0),"Matched", "")</f>
        <v>#REF!</v>
      </c>
      <c r="O2416" s="1" t="str">
        <f t="shared" si="129"/>
        <v/>
      </c>
      <c r="P2416" s="1" t="e">
        <f ca="1">IF(AND(O2416&lt;&gt; "", COUNTIF(SAP!#REF!,O2416)&gt;0),"Matched", "")</f>
        <v>#REF!</v>
      </c>
      <c r="Q2416" s="1" t="str">
        <f ca="1">IF(D2416="AC","Logic4"&amp;"_"&amp;TEXT(C2416,"dd.mm.yyyy") &amp;"_"&amp; 970656.84,"")</f>
        <v>Logic4_16.02.2020_970656.84</v>
      </c>
      <c r="R2416" s="1" t="e">
        <f ca="1">IF(AND(Q2416&lt;&gt; "", COUNTIF(SAP!#REF!,Q2416)&gt;0),"Matched", "")</f>
        <v>#REF!</v>
      </c>
    </row>
    <row r="2417" spans="1:18">
      <c r="A2417" s="13">
        <v>11563327</v>
      </c>
      <c r="B2417" s="14">
        <v>43877</v>
      </c>
      <c r="C2417" s="14">
        <v>43877</v>
      </c>
      <c r="D2417" s="15" t="s">
        <v>10</v>
      </c>
      <c r="E2417" s="15">
        <v>0</v>
      </c>
      <c r="F2417" s="15">
        <v>0</v>
      </c>
      <c r="G2417" s="15">
        <v>670</v>
      </c>
      <c r="H2417" s="15">
        <v>2300</v>
      </c>
      <c r="I2417" s="15" t="s">
        <v>11</v>
      </c>
      <c r="J2417" s="15" t="s">
        <v>12</v>
      </c>
      <c r="K2417" s="1" t="str">
        <f t="shared" si="125"/>
        <v/>
      </c>
      <c r="L2417" s="1" t="e">
        <f ca="1">IF(AND(K2417&lt;&gt; "", COUNTIF(SAP!#REF!,K2417)&gt;0),"Matched", "")</f>
        <v>#REF!</v>
      </c>
      <c r="M2417" s="1" t="str">
        <f t="shared" si="128"/>
        <v/>
      </c>
      <c r="N2417" s="1" t="e">
        <f ca="1">IF(AND(M2417&lt;&gt; "", COUNTIF(SAP!#REF!,M2417)&gt;0),"Matched", "")</f>
        <v>#REF!</v>
      </c>
      <c r="O2417" s="1" t="str">
        <f t="shared" si="129"/>
        <v/>
      </c>
      <c r="P2417" s="1" t="e">
        <f ca="1">IF(AND(O2417&lt;&gt; "", COUNTIF(SAP!#REF!,O2417)&gt;0),"Matched", "")</f>
        <v>#REF!</v>
      </c>
      <c r="Q2417" s="1" t="str">
        <f ca="1">IF(D2417="AC","Logic4"&amp;"_"&amp;TEXT(C2417,"dd.mm.yyyy") &amp;"_"&amp; 970656.84,"")</f>
        <v>Logic4_16.02.2020_970656.84</v>
      </c>
      <c r="R2417" s="1" t="e">
        <f ca="1">IF(AND(Q2417&lt;&gt; "", COUNTIF(SAP!#REF!,Q2417)&gt;0),"Matched", "")</f>
        <v>#REF!</v>
      </c>
    </row>
    <row r="2418" spans="1:18">
      <c r="A2418" s="9">
        <v>11563327</v>
      </c>
      <c r="B2418" s="10">
        <v>43877</v>
      </c>
      <c r="C2418" s="10">
        <v>43877</v>
      </c>
      <c r="D2418" s="11" t="s">
        <v>10</v>
      </c>
      <c r="E2418" s="11">
        <v>0</v>
      </c>
      <c r="F2418" s="11">
        <v>0</v>
      </c>
      <c r="G2418" s="11">
        <v>900</v>
      </c>
      <c r="H2418" s="11">
        <v>3200</v>
      </c>
      <c r="I2418" s="11" t="s">
        <v>11</v>
      </c>
      <c r="J2418" s="11" t="s">
        <v>12</v>
      </c>
      <c r="K2418" s="1" t="str">
        <f t="shared" si="125"/>
        <v/>
      </c>
      <c r="L2418" s="1" t="e">
        <f ca="1">IF(AND(K2418&lt;&gt; "", COUNTIF(SAP!#REF!,K2418)&gt;0),"Matched", "")</f>
        <v>#REF!</v>
      </c>
      <c r="M2418" s="1" t="str">
        <f t="shared" si="128"/>
        <v/>
      </c>
      <c r="N2418" s="1" t="e">
        <f ca="1">IF(AND(M2418&lt;&gt; "", COUNTIF(SAP!#REF!,M2418)&gt;0),"Matched", "")</f>
        <v>#REF!</v>
      </c>
      <c r="O2418" s="1" t="str">
        <f t="shared" si="129"/>
        <v/>
      </c>
      <c r="P2418" s="1" t="e">
        <f ca="1">IF(AND(O2418&lt;&gt; "", COUNTIF(SAP!#REF!,O2418)&gt;0),"Matched", "")</f>
        <v>#REF!</v>
      </c>
      <c r="Q2418" s="1" t="str">
        <f ca="1">IF(D2418="AC","Logic4"&amp;"_"&amp;TEXT(C2418,"dd.mm.yyyy") &amp;"_"&amp; 970656.84,"")</f>
        <v>Logic4_16.02.2020_970656.84</v>
      </c>
      <c r="R2418" s="1" t="e">
        <f ca="1">IF(AND(Q2418&lt;&gt; "", COUNTIF(SAP!#REF!,Q2418)&gt;0),"Matched", "")</f>
        <v>#REF!</v>
      </c>
    </row>
    <row r="2419" spans="1:18">
      <c r="A2419" s="13">
        <v>11563327</v>
      </c>
      <c r="B2419" s="14">
        <v>43877</v>
      </c>
      <c r="C2419" s="14">
        <v>43877</v>
      </c>
      <c r="D2419" s="15" t="s">
        <v>10</v>
      </c>
      <c r="E2419" s="15">
        <v>0</v>
      </c>
      <c r="F2419" s="15">
        <v>0</v>
      </c>
      <c r="G2419" s="15">
        <v>1000</v>
      </c>
      <c r="H2419" s="15">
        <v>4200</v>
      </c>
      <c r="I2419" s="15" t="s">
        <v>11</v>
      </c>
      <c r="J2419" s="15" t="s">
        <v>12</v>
      </c>
      <c r="K2419" s="1" t="str">
        <f t="shared" si="125"/>
        <v/>
      </c>
      <c r="L2419" s="1" t="e">
        <f ca="1">IF(AND(K2419&lt;&gt; "", COUNTIF(SAP!#REF!,K2419)&gt;0),"Matched", "")</f>
        <v>#REF!</v>
      </c>
      <c r="M2419" s="1" t="str">
        <f t="shared" si="128"/>
        <v/>
      </c>
      <c r="N2419" s="1" t="e">
        <f ca="1">IF(AND(M2419&lt;&gt; "", COUNTIF(SAP!#REF!,M2419)&gt;0),"Matched", "")</f>
        <v>#REF!</v>
      </c>
      <c r="O2419" s="1" t="str">
        <f t="shared" si="129"/>
        <v/>
      </c>
      <c r="P2419" s="1" t="e">
        <f ca="1">IF(AND(O2419&lt;&gt; "", COUNTIF(SAP!#REF!,O2419)&gt;0),"Matched", "")</f>
        <v>#REF!</v>
      </c>
      <c r="Q2419" s="1" t="str">
        <f ca="1">IF(D2419="AC","Logic4"&amp;"_"&amp;TEXT(C2419,"dd.mm.yyyy") &amp;"_"&amp; 970656.84,"")</f>
        <v>Logic4_16.02.2020_970656.84</v>
      </c>
      <c r="R2419" s="1" t="e">
        <f ca="1">IF(AND(Q2419&lt;&gt; "", COUNTIF(SAP!#REF!,Q2419)&gt;0),"Matched", "")</f>
        <v>#REF!</v>
      </c>
    </row>
    <row r="2420" spans="1:18">
      <c r="A2420" s="9">
        <v>11563327</v>
      </c>
      <c r="B2420" s="10">
        <v>43877</v>
      </c>
      <c r="C2420" s="10">
        <v>43877</v>
      </c>
      <c r="D2420" s="11" t="s">
        <v>10</v>
      </c>
      <c r="E2420" s="11">
        <v>0</v>
      </c>
      <c r="F2420" s="11">
        <v>0</v>
      </c>
      <c r="G2420" s="11">
        <v>1000</v>
      </c>
      <c r="H2420" s="11">
        <v>5200</v>
      </c>
      <c r="I2420" s="11" t="s">
        <v>11</v>
      </c>
      <c r="J2420" s="11" t="s">
        <v>12</v>
      </c>
      <c r="K2420" s="1" t="str">
        <f t="shared" si="125"/>
        <v/>
      </c>
      <c r="L2420" s="1" t="e">
        <f ca="1">IF(AND(K2420&lt;&gt; "", COUNTIF(SAP!#REF!,K2420)&gt;0),"Matched", "")</f>
        <v>#REF!</v>
      </c>
      <c r="M2420" s="1" t="str">
        <f t="shared" si="128"/>
        <v/>
      </c>
      <c r="N2420" s="1" t="e">
        <f ca="1">IF(AND(M2420&lt;&gt; "", COUNTIF(SAP!#REF!,M2420)&gt;0),"Matched", "")</f>
        <v>#REF!</v>
      </c>
      <c r="O2420" s="1" t="str">
        <f t="shared" si="129"/>
        <v/>
      </c>
      <c r="P2420" s="1" t="e">
        <f ca="1">IF(AND(O2420&lt;&gt; "", COUNTIF(SAP!#REF!,O2420)&gt;0),"Matched", "")</f>
        <v>#REF!</v>
      </c>
      <c r="Q2420" s="1" t="str">
        <f ca="1">IF(D2420="AC","Logic4"&amp;"_"&amp;TEXT(C2420,"dd.mm.yyyy") &amp;"_"&amp; 970656.84,"")</f>
        <v>Logic4_16.02.2020_970656.84</v>
      </c>
      <c r="R2420" s="1" t="e">
        <f ca="1">IF(AND(Q2420&lt;&gt; "", COUNTIF(SAP!#REF!,Q2420)&gt;0),"Matched", "")</f>
        <v>#REF!</v>
      </c>
    </row>
    <row r="2421" spans="1:18">
      <c r="A2421" s="13">
        <v>11563327</v>
      </c>
      <c r="B2421" s="14">
        <v>43877</v>
      </c>
      <c r="C2421" s="14">
        <v>43877</v>
      </c>
      <c r="D2421" s="15" t="s">
        <v>10</v>
      </c>
      <c r="E2421" s="15">
        <v>0</v>
      </c>
      <c r="F2421" s="15">
        <v>0</v>
      </c>
      <c r="G2421" s="15">
        <v>1118.4000000000001</v>
      </c>
      <c r="H2421" s="15">
        <v>6318.4</v>
      </c>
      <c r="I2421" s="15" t="s">
        <v>11</v>
      </c>
      <c r="J2421" s="15" t="s">
        <v>12</v>
      </c>
      <c r="K2421" s="1" t="str">
        <f t="shared" si="125"/>
        <v/>
      </c>
      <c r="L2421" s="1" t="e">
        <f ca="1">IF(AND(K2421&lt;&gt; "", COUNTIF(SAP!#REF!,K2421)&gt;0),"Matched", "")</f>
        <v>#REF!</v>
      </c>
      <c r="M2421" s="1" t="str">
        <f t="shared" si="128"/>
        <v/>
      </c>
      <c r="N2421" s="1" t="e">
        <f ca="1">IF(AND(M2421&lt;&gt; "", COUNTIF(SAP!#REF!,M2421)&gt;0),"Matched", "")</f>
        <v>#REF!</v>
      </c>
      <c r="O2421" s="1" t="str">
        <f t="shared" si="129"/>
        <v/>
      </c>
      <c r="P2421" s="1" t="e">
        <f ca="1">IF(AND(O2421&lt;&gt; "", COUNTIF(SAP!#REF!,O2421)&gt;0),"Matched", "")</f>
        <v>#REF!</v>
      </c>
      <c r="Q2421" s="1" t="str">
        <f ca="1">IF(D2421="AC","Logic4"&amp;"_"&amp;TEXT(C2421,"dd.mm.yyyy") &amp;"_"&amp; 970656.84,"")</f>
        <v>Logic4_16.02.2020_970656.84</v>
      </c>
      <c r="R2421" s="1" t="e">
        <f ca="1">IF(AND(Q2421&lt;&gt; "", COUNTIF(SAP!#REF!,Q2421)&gt;0),"Matched", "")</f>
        <v>#REF!</v>
      </c>
    </row>
    <row r="2422" spans="1:18">
      <c r="A2422" s="9">
        <v>11563327</v>
      </c>
      <c r="B2422" s="10">
        <v>43877</v>
      </c>
      <c r="C2422" s="10">
        <v>43877</v>
      </c>
      <c r="D2422" s="11" t="s">
        <v>10</v>
      </c>
      <c r="E2422" s="11">
        <v>0</v>
      </c>
      <c r="F2422" s="11">
        <v>0</v>
      </c>
      <c r="G2422" s="11">
        <v>1170</v>
      </c>
      <c r="H2422" s="11">
        <v>7488.4</v>
      </c>
      <c r="I2422" s="11" t="s">
        <v>11</v>
      </c>
      <c r="J2422" s="11" t="s">
        <v>12</v>
      </c>
      <c r="K2422" s="1" t="str">
        <f t="shared" si="125"/>
        <v/>
      </c>
      <c r="L2422" s="1" t="e">
        <f ca="1">IF(AND(K2422&lt;&gt; "", COUNTIF(SAP!#REF!,K2422)&gt;0),"Matched", "")</f>
        <v>#REF!</v>
      </c>
      <c r="M2422" s="1" t="str">
        <f t="shared" si="128"/>
        <v/>
      </c>
      <c r="N2422" s="1" t="e">
        <f ca="1">IF(AND(M2422&lt;&gt; "", COUNTIF(SAP!#REF!,M2422)&gt;0),"Matched", "")</f>
        <v>#REF!</v>
      </c>
      <c r="O2422" s="1" t="str">
        <f t="shared" si="129"/>
        <v/>
      </c>
      <c r="P2422" s="1" t="e">
        <f ca="1">IF(AND(O2422&lt;&gt; "", COUNTIF(SAP!#REF!,O2422)&gt;0),"Matched", "")</f>
        <v>#REF!</v>
      </c>
      <c r="Q2422" s="1" t="str">
        <f ca="1">IF(D2422="AC","Logic4"&amp;"_"&amp;TEXT(C2422,"dd.mm.yyyy") &amp;"_"&amp; 970656.84,"")</f>
        <v>Logic4_16.02.2020_970656.84</v>
      </c>
      <c r="R2422" s="1" t="e">
        <f ca="1">IF(AND(Q2422&lt;&gt; "", COUNTIF(SAP!#REF!,Q2422)&gt;0),"Matched", "")</f>
        <v>#REF!</v>
      </c>
    </row>
    <row r="2423" spans="1:18">
      <c r="A2423" s="13">
        <v>11563327</v>
      </c>
      <c r="B2423" s="14">
        <v>43877</v>
      </c>
      <c r="C2423" s="14">
        <v>43877</v>
      </c>
      <c r="D2423" s="15" t="s">
        <v>10</v>
      </c>
      <c r="E2423" s="15">
        <v>0</v>
      </c>
      <c r="F2423" s="15">
        <v>0</v>
      </c>
      <c r="G2423" s="15">
        <v>1204.7</v>
      </c>
      <c r="H2423" s="15">
        <v>8693.1</v>
      </c>
      <c r="I2423" s="15" t="s">
        <v>11</v>
      </c>
      <c r="J2423" s="15" t="s">
        <v>12</v>
      </c>
      <c r="K2423" s="1" t="str">
        <f t="shared" si="125"/>
        <v/>
      </c>
      <c r="L2423" s="1" t="e">
        <f ca="1">IF(AND(K2423&lt;&gt; "", COUNTIF(SAP!#REF!,K2423)&gt;0),"Matched", "")</f>
        <v>#REF!</v>
      </c>
      <c r="M2423" s="1" t="str">
        <f t="shared" si="128"/>
        <v/>
      </c>
      <c r="N2423" s="1" t="e">
        <f ca="1">IF(AND(M2423&lt;&gt; "", COUNTIF(SAP!#REF!,M2423)&gt;0),"Matched", "")</f>
        <v>#REF!</v>
      </c>
      <c r="O2423" s="1" t="str">
        <f t="shared" si="129"/>
        <v/>
      </c>
      <c r="P2423" s="1" t="e">
        <f ca="1">IF(AND(O2423&lt;&gt; "", COUNTIF(SAP!#REF!,O2423)&gt;0),"Matched", "")</f>
        <v>#REF!</v>
      </c>
      <c r="Q2423" s="1" t="str">
        <f ca="1">IF(D2423="AC","Logic4"&amp;"_"&amp;TEXT(C2423,"dd.mm.yyyy") &amp;"_"&amp; 970656.84,"")</f>
        <v>Logic4_16.02.2020_970656.84</v>
      </c>
      <c r="R2423" s="1" t="e">
        <f ca="1">IF(AND(Q2423&lt;&gt; "", COUNTIF(SAP!#REF!,Q2423)&gt;0),"Matched", "")</f>
        <v>#REF!</v>
      </c>
    </row>
    <row r="2424" spans="1:18">
      <c r="A2424" s="9">
        <v>11563327</v>
      </c>
      <c r="B2424" s="10">
        <v>43877</v>
      </c>
      <c r="C2424" s="10">
        <v>43877</v>
      </c>
      <c r="D2424" s="11" t="s">
        <v>10</v>
      </c>
      <c r="E2424" s="11">
        <v>0</v>
      </c>
      <c r="F2424" s="11">
        <v>0</v>
      </c>
      <c r="G2424" s="11">
        <v>1300</v>
      </c>
      <c r="H2424" s="11">
        <v>9993.1</v>
      </c>
      <c r="I2424" s="11" t="s">
        <v>11</v>
      </c>
      <c r="J2424" s="11" t="s">
        <v>12</v>
      </c>
      <c r="K2424" s="1" t="str">
        <f t="shared" si="125"/>
        <v/>
      </c>
      <c r="L2424" s="1" t="e">
        <f ca="1">IF(AND(K2424&lt;&gt; "", COUNTIF(SAP!#REF!,K2424)&gt;0),"Matched", "")</f>
        <v>#REF!</v>
      </c>
      <c r="M2424" s="1" t="str">
        <f t="shared" si="128"/>
        <v/>
      </c>
      <c r="N2424" s="1" t="e">
        <f ca="1">IF(AND(M2424&lt;&gt; "", COUNTIF(SAP!#REF!,M2424)&gt;0),"Matched", "")</f>
        <v>#REF!</v>
      </c>
      <c r="O2424" s="1" t="str">
        <f t="shared" si="129"/>
        <v/>
      </c>
      <c r="P2424" s="1" t="e">
        <f ca="1">IF(AND(O2424&lt;&gt; "", COUNTIF(SAP!#REF!,O2424)&gt;0),"Matched", "")</f>
        <v>#REF!</v>
      </c>
      <c r="Q2424" s="1" t="str">
        <f ca="1">IF(D2424="AC","Logic4"&amp;"_"&amp;TEXT(C2424,"dd.mm.yyyy") &amp;"_"&amp; 970656.84,"")</f>
        <v>Logic4_16.02.2020_970656.84</v>
      </c>
      <c r="R2424" s="1" t="e">
        <f ca="1">IF(AND(Q2424&lt;&gt; "", COUNTIF(SAP!#REF!,Q2424)&gt;0),"Matched", "")</f>
        <v>#REF!</v>
      </c>
    </row>
    <row r="2425" spans="1:18">
      <c r="A2425" s="13">
        <v>11563327</v>
      </c>
      <c r="B2425" s="14">
        <v>43877</v>
      </c>
      <c r="C2425" s="14">
        <v>43877</v>
      </c>
      <c r="D2425" s="15" t="s">
        <v>10</v>
      </c>
      <c r="E2425" s="15">
        <v>0</v>
      </c>
      <c r="F2425" s="15">
        <v>0</v>
      </c>
      <c r="G2425" s="15">
        <v>1393.6</v>
      </c>
      <c r="H2425" s="15">
        <v>11386.7</v>
      </c>
      <c r="I2425" s="15" t="s">
        <v>11</v>
      </c>
      <c r="J2425" s="15" t="s">
        <v>12</v>
      </c>
      <c r="K2425" s="1" t="str">
        <f t="shared" si="125"/>
        <v/>
      </c>
      <c r="L2425" s="1" t="e">
        <f ca="1">IF(AND(K2425&lt;&gt; "", COUNTIF(SAP!#REF!,K2425)&gt;0),"Matched", "")</f>
        <v>#REF!</v>
      </c>
      <c r="M2425" s="1" t="str">
        <f t="shared" si="128"/>
        <v/>
      </c>
      <c r="N2425" s="1" t="e">
        <f ca="1">IF(AND(M2425&lt;&gt; "", COUNTIF(SAP!#REF!,M2425)&gt;0),"Matched", "")</f>
        <v>#REF!</v>
      </c>
      <c r="O2425" s="1" t="str">
        <f t="shared" si="129"/>
        <v/>
      </c>
      <c r="P2425" s="1" t="e">
        <f ca="1">IF(AND(O2425&lt;&gt; "", COUNTIF(SAP!#REF!,O2425)&gt;0),"Matched", "")</f>
        <v>#REF!</v>
      </c>
      <c r="Q2425" s="1" t="str">
        <f ca="1">IF(D2425="AC","Logic4"&amp;"_"&amp;TEXT(C2425,"dd.mm.yyyy") &amp;"_"&amp; 970656.84,"")</f>
        <v>Logic4_16.02.2020_970656.84</v>
      </c>
      <c r="R2425" s="1" t="e">
        <f ca="1">IF(AND(Q2425&lt;&gt; "", COUNTIF(SAP!#REF!,Q2425)&gt;0),"Matched", "")</f>
        <v>#REF!</v>
      </c>
    </row>
    <row r="2426" spans="1:18">
      <c r="A2426" s="9">
        <v>11563327</v>
      </c>
      <c r="B2426" s="10">
        <v>43877</v>
      </c>
      <c r="C2426" s="10">
        <v>43877</v>
      </c>
      <c r="D2426" s="11" t="s">
        <v>10</v>
      </c>
      <c r="E2426" s="11">
        <v>0</v>
      </c>
      <c r="F2426" s="11">
        <v>0</v>
      </c>
      <c r="G2426" s="11">
        <v>1450</v>
      </c>
      <c r="H2426" s="11">
        <v>12836.7</v>
      </c>
      <c r="I2426" s="11" t="s">
        <v>11</v>
      </c>
      <c r="J2426" s="11" t="s">
        <v>12</v>
      </c>
      <c r="K2426" s="1" t="str">
        <f t="shared" si="125"/>
        <v/>
      </c>
      <c r="L2426" s="1" t="e">
        <f ca="1">IF(AND(K2426&lt;&gt; "", COUNTIF(SAP!#REF!,K2426)&gt;0),"Matched", "")</f>
        <v>#REF!</v>
      </c>
      <c r="M2426" s="1" t="str">
        <f t="shared" si="128"/>
        <v/>
      </c>
      <c r="N2426" s="1" t="e">
        <f ca="1">IF(AND(M2426&lt;&gt; "", COUNTIF(SAP!#REF!,M2426)&gt;0),"Matched", "")</f>
        <v>#REF!</v>
      </c>
      <c r="O2426" s="1" t="str">
        <f t="shared" si="129"/>
        <v/>
      </c>
      <c r="P2426" s="1" t="e">
        <f ca="1">IF(AND(O2426&lt;&gt; "", COUNTIF(SAP!#REF!,O2426)&gt;0),"Matched", "")</f>
        <v>#REF!</v>
      </c>
      <c r="Q2426" s="1" t="str">
        <f ca="1">IF(D2426="AC","Logic4"&amp;"_"&amp;TEXT(C2426,"dd.mm.yyyy") &amp;"_"&amp; 970656.84,"")</f>
        <v>Logic4_16.02.2020_970656.84</v>
      </c>
      <c r="R2426" s="1" t="e">
        <f ca="1">IF(AND(Q2426&lt;&gt; "", COUNTIF(SAP!#REF!,Q2426)&gt;0),"Matched", "")</f>
        <v>#REF!</v>
      </c>
    </row>
    <row r="2427" spans="1:18">
      <c r="A2427" s="13">
        <v>11563327</v>
      </c>
      <c r="B2427" s="14">
        <v>43877</v>
      </c>
      <c r="C2427" s="14">
        <v>43877</v>
      </c>
      <c r="D2427" s="15" t="s">
        <v>10</v>
      </c>
      <c r="E2427" s="15">
        <v>0</v>
      </c>
      <c r="F2427" s="15">
        <v>0</v>
      </c>
      <c r="G2427" s="15">
        <v>1500</v>
      </c>
      <c r="H2427" s="15">
        <v>14336.7</v>
      </c>
      <c r="I2427" s="15" t="s">
        <v>11</v>
      </c>
      <c r="J2427" s="15" t="s">
        <v>12</v>
      </c>
      <c r="K2427" s="1" t="str">
        <f t="shared" si="125"/>
        <v/>
      </c>
      <c r="L2427" s="1" t="e">
        <f ca="1">IF(AND(K2427&lt;&gt; "", COUNTIF(SAP!#REF!,K2427)&gt;0),"Matched", "")</f>
        <v>#REF!</v>
      </c>
      <c r="M2427" s="1" t="str">
        <f t="shared" si="128"/>
        <v/>
      </c>
      <c r="N2427" s="1" t="e">
        <f ca="1">IF(AND(M2427&lt;&gt; "", COUNTIF(SAP!#REF!,M2427)&gt;0),"Matched", "")</f>
        <v>#REF!</v>
      </c>
      <c r="O2427" s="1" t="str">
        <f t="shared" si="129"/>
        <v/>
      </c>
      <c r="P2427" s="1" t="e">
        <f ca="1">IF(AND(O2427&lt;&gt; "", COUNTIF(SAP!#REF!,O2427)&gt;0),"Matched", "")</f>
        <v>#REF!</v>
      </c>
      <c r="Q2427" s="1" t="str">
        <f ca="1">IF(D2427="AC","Logic4"&amp;"_"&amp;TEXT(C2427,"dd.mm.yyyy") &amp;"_"&amp; 970656.84,"")</f>
        <v>Logic4_16.02.2020_970656.84</v>
      </c>
      <c r="R2427" s="1" t="e">
        <f ca="1">IF(AND(Q2427&lt;&gt; "", COUNTIF(SAP!#REF!,Q2427)&gt;0),"Matched", "")</f>
        <v>#REF!</v>
      </c>
    </row>
    <row r="2428" spans="1:18">
      <c r="A2428" s="9">
        <v>11563327</v>
      </c>
      <c r="B2428" s="10">
        <v>43877</v>
      </c>
      <c r="C2428" s="10">
        <v>43877</v>
      </c>
      <c r="D2428" s="11" t="s">
        <v>10</v>
      </c>
      <c r="E2428" s="11">
        <v>0</v>
      </c>
      <c r="F2428" s="11">
        <v>0</v>
      </c>
      <c r="G2428" s="11">
        <v>1540</v>
      </c>
      <c r="H2428" s="11">
        <v>15876.7</v>
      </c>
      <c r="I2428" s="11" t="s">
        <v>11</v>
      </c>
      <c r="J2428" s="11" t="s">
        <v>12</v>
      </c>
      <c r="K2428" s="1" t="str">
        <f t="shared" si="125"/>
        <v/>
      </c>
      <c r="L2428" s="1" t="e">
        <f ca="1">IF(AND(K2428&lt;&gt; "", COUNTIF(SAP!#REF!,K2428)&gt;0),"Matched", "")</f>
        <v>#REF!</v>
      </c>
      <c r="M2428" s="1" t="str">
        <f t="shared" si="128"/>
        <v/>
      </c>
      <c r="N2428" s="1" t="e">
        <f ca="1">IF(AND(M2428&lt;&gt; "", COUNTIF(SAP!#REF!,M2428)&gt;0),"Matched", "")</f>
        <v>#REF!</v>
      </c>
      <c r="O2428" s="1" t="str">
        <f t="shared" si="129"/>
        <v/>
      </c>
      <c r="P2428" s="1" t="e">
        <f ca="1">IF(AND(O2428&lt;&gt; "", COUNTIF(SAP!#REF!,O2428)&gt;0),"Matched", "")</f>
        <v>#REF!</v>
      </c>
      <c r="Q2428" s="1" t="str">
        <f ca="1">IF(D2428="AC","Logic4"&amp;"_"&amp;TEXT(C2428,"dd.mm.yyyy") &amp;"_"&amp; 970656.84,"")</f>
        <v>Logic4_16.02.2020_970656.84</v>
      </c>
      <c r="R2428" s="1" t="e">
        <f ca="1">IF(AND(Q2428&lt;&gt; "", COUNTIF(SAP!#REF!,Q2428)&gt;0),"Matched", "")</f>
        <v>#REF!</v>
      </c>
    </row>
    <row r="2429" spans="1:18">
      <c r="A2429" s="13">
        <v>11563327</v>
      </c>
      <c r="B2429" s="14">
        <v>43877</v>
      </c>
      <c r="C2429" s="14">
        <v>43877</v>
      </c>
      <c r="D2429" s="15" t="s">
        <v>10</v>
      </c>
      <c r="E2429" s="15">
        <v>0</v>
      </c>
      <c r="F2429" s="15">
        <v>0</v>
      </c>
      <c r="G2429" s="15">
        <v>1552.2</v>
      </c>
      <c r="H2429" s="15">
        <v>17428.900000000001</v>
      </c>
      <c r="I2429" s="15" t="s">
        <v>11</v>
      </c>
      <c r="J2429" s="15" t="s">
        <v>12</v>
      </c>
      <c r="K2429" s="1" t="str">
        <f t="shared" si="125"/>
        <v/>
      </c>
      <c r="L2429" s="1" t="e">
        <f ca="1">IF(AND(K2429&lt;&gt; "", COUNTIF(SAP!#REF!,K2429)&gt;0),"Matched", "")</f>
        <v>#REF!</v>
      </c>
      <c r="M2429" s="1" t="str">
        <f t="shared" si="128"/>
        <v/>
      </c>
      <c r="N2429" s="1" t="e">
        <f ca="1">IF(AND(M2429&lt;&gt; "", COUNTIF(SAP!#REF!,M2429)&gt;0),"Matched", "")</f>
        <v>#REF!</v>
      </c>
      <c r="O2429" s="1" t="str">
        <f t="shared" si="129"/>
        <v/>
      </c>
      <c r="P2429" s="1" t="e">
        <f ca="1">IF(AND(O2429&lt;&gt; "", COUNTIF(SAP!#REF!,O2429)&gt;0),"Matched", "")</f>
        <v>#REF!</v>
      </c>
      <c r="Q2429" s="1" t="str">
        <f ca="1">IF(D2429="AC","Logic4"&amp;"_"&amp;TEXT(C2429,"dd.mm.yyyy") &amp;"_"&amp; 970656.84,"")</f>
        <v>Logic4_16.02.2020_970656.84</v>
      </c>
      <c r="R2429" s="1" t="e">
        <f ca="1">IF(AND(Q2429&lt;&gt; "", COUNTIF(SAP!#REF!,Q2429)&gt;0),"Matched", "")</f>
        <v>#REF!</v>
      </c>
    </row>
    <row r="2430" spans="1:18">
      <c r="A2430" s="9">
        <v>11563327</v>
      </c>
      <c r="B2430" s="10">
        <v>43877</v>
      </c>
      <c r="C2430" s="10">
        <v>43877</v>
      </c>
      <c r="D2430" s="11" t="s">
        <v>10</v>
      </c>
      <c r="E2430" s="11">
        <v>0</v>
      </c>
      <c r="F2430" s="11">
        <v>0</v>
      </c>
      <c r="G2430" s="11">
        <v>1600</v>
      </c>
      <c r="H2430" s="11">
        <v>19028.900000000001</v>
      </c>
      <c r="I2430" s="11" t="s">
        <v>11</v>
      </c>
      <c r="J2430" s="11" t="s">
        <v>12</v>
      </c>
      <c r="K2430" s="1" t="str">
        <f t="shared" si="125"/>
        <v/>
      </c>
      <c r="L2430" s="1" t="e">
        <f ca="1">IF(AND(K2430&lt;&gt; "", COUNTIF(SAP!#REF!,K2430)&gt;0),"Matched", "")</f>
        <v>#REF!</v>
      </c>
      <c r="M2430" s="1" t="str">
        <f t="shared" si="128"/>
        <v/>
      </c>
      <c r="N2430" s="1" t="e">
        <f ca="1">IF(AND(M2430&lt;&gt; "", COUNTIF(SAP!#REF!,M2430)&gt;0),"Matched", "")</f>
        <v>#REF!</v>
      </c>
      <c r="O2430" s="1" t="str">
        <f t="shared" si="129"/>
        <v/>
      </c>
      <c r="P2430" s="1" t="e">
        <f ca="1">IF(AND(O2430&lt;&gt; "", COUNTIF(SAP!#REF!,O2430)&gt;0),"Matched", "")</f>
        <v>#REF!</v>
      </c>
      <c r="Q2430" s="1" t="str">
        <f ca="1">IF(D2430="AC","Logic4"&amp;"_"&amp;TEXT(C2430,"dd.mm.yyyy") &amp;"_"&amp; 970656.84,"")</f>
        <v>Logic4_16.02.2020_970656.84</v>
      </c>
      <c r="R2430" s="1" t="e">
        <f ca="1">IF(AND(Q2430&lt;&gt; "", COUNTIF(SAP!#REF!,Q2430)&gt;0),"Matched", "")</f>
        <v>#REF!</v>
      </c>
    </row>
    <row r="2431" spans="1:18">
      <c r="A2431" s="13">
        <v>11563327</v>
      </c>
      <c r="B2431" s="14">
        <v>43877</v>
      </c>
      <c r="C2431" s="14">
        <v>43877</v>
      </c>
      <c r="D2431" s="15" t="s">
        <v>10</v>
      </c>
      <c r="E2431" s="15">
        <v>0</v>
      </c>
      <c r="F2431" s="15">
        <v>0</v>
      </c>
      <c r="G2431" s="15">
        <v>1610</v>
      </c>
      <c r="H2431" s="15">
        <v>20638.900000000001</v>
      </c>
      <c r="I2431" s="15" t="s">
        <v>11</v>
      </c>
      <c r="J2431" s="15" t="s">
        <v>12</v>
      </c>
      <c r="K2431" s="1" t="str">
        <f t="shared" si="125"/>
        <v/>
      </c>
      <c r="L2431" s="1" t="e">
        <f ca="1">IF(AND(K2431&lt;&gt; "", COUNTIF(SAP!#REF!,K2431)&gt;0),"Matched", "")</f>
        <v>#REF!</v>
      </c>
      <c r="M2431" s="1" t="str">
        <f t="shared" si="128"/>
        <v/>
      </c>
      <c r="N2431" s="1" t="e">
        <f ca="1">IF(AND(M2431&lt;&gt; "", COUNTIF(SAP!#REF!,M2431)&gt;0),"Matched", "")</f>
        <v>#REF!</v>
      </c>
      <c r="O2431" s="1" t="str">
        <f t="shared" si="129"/>
        <v/>
      </c>
      <c r="P2431" s="1" t="e">
        <f ca="1">IF(AND(O2431&lt;&gt; "", COUNTIF(SAP!#REF!,O2431)&gt;0),"Matched", "")</f>
        <v>#REF!</v>
      </c>
      <c r="Q2431" s="1" t="str">
        <f ca="1">IF(D2431="AC","Logic4"&amp;"_"&amp;TEXT(C2431,"dd.mm.yyyy") &amp;"_"&amp; 970656.84,"")</f>
        <v>Logic4_16.02.2020_970656.84</v>
      </c>
      <c r="R2431" s="1" t="e">
        <f ca="1">IF(AND(Q2431&lt;&gt; "", COUNTIF(SAP!#REF!,Q2431)&gt;0),"Matched", "")</f>
        <v>#REF!</v>
      </c>
    </row>
    <row r="2432" spans="1:18">
      <c r="A2432" s="9">
        <v>11563327</v>
      </c>
      <c r="B2432" s="10">
        <v>43877</v>
      </c>
      <c r="C2432" s="10">
        <v>43877</v>
      </c>
      <c r="D2432" s="11" t="s">
        <v>10</v>
      </c>
      <c r="E2432" s="11">
        <v>0</v>
      </c>
      <c r="F2432" s="11">
        <v>0</v>
      </c>
      <c r="G2432" s="11">
        <v>1700</v>
      </c>
      <c r="H2432" s="11">
        <v>22338.9</v>
      </c>
      <c r="I2432" s="11" t="s">
        <v>11</v>
      </c>
      <c r="J2432" s="11" t="s">
        <v>12</v>
      </c>
      <c r="K2432" s="1" t="str">
        <f t="shared" si="125"/>
        <v/>
      </c>
      <c r="L2432" s="1" t="e">
        <f ca="1">IF(AND(K2432&lt;&gt; "", COUNTIF(SAP!#REF!,K2432)&gt;0),"Matched", "")</f>
        <v>#REF!</v>
      </c>
      <c r="M2432" s="1" t="str">
        <f t="shared" si="128"/>
        <v/>
      </c>
      <c r="N2432" s="1" t="e">
        <f ca="1">IF(AND(M2432&lt;&gt; "", COUNTIF(SAP!#REF!,M2432)&gt;0),"Matched", "")</f>
        <v>#REF!</v>
      </c>
      <c r="O2432" s="1" t="str">
        <f t="shared" si="129"/>
        <v/>
      </c>
      <c r="P2432" s="1" t="e">
        <f ca="1">IF(AND(O2432&lt;&gt; "", COUNTIF(SAP!#REF!,O2432)&gt;0),"Matched", "")</f>
        <v>#REF!</v>
      </c>
      <c r="Q2432" s="1" t="str">
        <f ca="1">IF(D2432="AC","Logic4"&amp;"_"&amp;TEXT(C2432,"dd.mm.yyyy") &amp;"_"&amp; 970656.84,"")</f>
        <v>Logic4_16.02.2020_970656.84</v>
      </c>
      <c r="R2432" s="1" t="e">
        <f ca="1">IF(AND(Q2432&lt;&gt; "", COUNTIF(SAP!#REF!,Q2432)&gt;0),"Matched", "")</f>
        <v>#REF!</v>
      </c>
    </row>
    <row r="2433" spans="1:18">
      <c r="A2433" s="13">
        <v>11563327</v>
      </c>
      <c r="B2433" s="14">
        <v>43877</v>
      </c>
      <c r="C2433" s="14">
        <v>43877</v>
      </c>
      <c r="D2433" s="15" t="s">
        <v>10</v>
      </c>
      <c r="E2433" s="15">
        <v>0</v>
      </c>
      <c r="F2433" s="15">
        <v>0</v>
      </c>
      <c r="G2433" s="15">
        <v>1700</v>
      </c>
      <c r="H2433" s="15">
        <v>24038.9</v>
      </c>
      <c r="I2433" s="15" t="s">
        <v>11</v>
      </c>
      <c r="J2433" s="15" t="s">
        <v>12</v>
      </c>
      <c r="K2433" s="1" t="str">
        <f t="shared" si="125"/>
        <v/>
      </c>
      <c r="L2433" s="1" t="e">
        <f ca="1">IF(AND(K2433&lt;&gt; "", COUNTIF(SAP!#REF!,K2433)&gt;0),"Matched", "")</f>
        <v>#REF!</v>
      </c>
      <c r="M2433" s="1" t="str">
        <f t="shared" si="128"/>
        <v/>
      </c>
      <c r="N2433" s="1" t="e">
        <f ca="1">IF(AND(M2433&lt;&gt; "", COUNTIF(SAP!#REF!,M2433)&gt;0),"Matched", "")</f>
        <v>#REF!</v>
      </c>
      <c r="O2433" s="1" t="str">
        <f t="shared" si="129"/>
        <v/>
      </c>
      <c r="P2433" s="1" t="e">
        <f ca="1">IF(AND(O2433&lt;&gt; "", COUNTIF(SAP!#REF!,O2433)&gt;0),"Matched", "")</f>
        <v>#REF!</v>
      </c>
      <c r="Q2433" s="1" t="str">
        <f ca="1">IF(D2433="AC","Logic4"&amp;"_"&amp;TEXT(C2433,"dd.mm.yyyy") &amp;"_"&amp; 970656.84,"")</f>
        <v>Logic4_16.02.2020_970656.84</v>
      </c>
      <c r="R2433" s="1" t="e">
        <f ca="1">IF(AND(Q2433&lt;&gt; "", COUNTIF(SAP!#REF!,Q2433)&gt;0),"Matched", "")</f>
        <v>#REF!</v>
      </c>
    </row>
    <row r="2434" spans="1:18">
      <c r="A2434" s="9">
        <v>11563327</v>
      </c>
      <c r="B2434" s="10">
        <v>43877</v>
      </c>
      <c r="C2434" s="10">
        <v>43877</v>
      </c>
      <c r="D2434" s="11" t="s">
        <v>10</v>
      </c>
      <c r="E2434" s="11">
        <v>0</v>
      </c>
      <c r="F2434" s="11">
        <v>0</v>
      </c>
      <c r="G2434" s="11">
        <v>1730</v>
      </c>
      <c r="H2434" s="11">
        <v>25768.9</v>
      </c>
      <c r="I2434" s="11" t="s">
        <v>11</v>
      </c>
      <c r="J2434" s="11" t="s">
        <v>12</v>
      </c>
      <c r="K2434" s="1" t="str">
        <f t="shared" si="125"/>
        <v/>
      </c>
      <c r="L2434" s="1" t="e">
        <f ca="1">IF(AND(K2434&lt;&gt; "", COUNTIF(SAP!#REF!,K2434)&gt;0),"Matched", "")</f>
        <v>#REF!</v>
      </c>
      <c r="M2434" s="1" t="str">
        <f t="shared" si="128"/>
        <v/>
      </c>
      <c r="N2434" s="1" t="e">
        <f ca="1">IF(AND(M2434&lt;&gt; "", COUNTIF(SAP!#REF!,M2434)&gt;0),"Matched", "")</f>
        <v>#REF!</v>
      </c>
      <c r="O2434" s="1" t="str">
        <f t="shared" si="129"/>
        <v/>
      </c>
      <c r="P2434" s="1" t="e">
        <f ca="1">IF(AND(O2434&lt;&gt; "", COUNTIF(SAP!#REF!,O2434)&gt;0),"Matched", "")</f>
        <v>#REF!</v>
      </c>
      <c r="Q2434" s="1" t="str">
        <f ca="1">IF(D2434="AC","Logic4"&amp;"_"&amp;TEXT(C2434,"dd.mm.yyyy") &amp;"_"&amp; 970656.84,"")</f>
        <v>Logic4_16.02.2020_970656.84</v>
      </c>
      <c r="R2434" s="1" t="e">
        <f ca="1">IF(AND(Q2434&lt;&gt; "", COUNTIF(SAP!#REF!,Q2434)&gt;0),"Matched", "")</f>
        <v>#REF!</v>
      </c>
    </row>
    <row r="2435" spans="1:18">
      <c r="A2435" s="13">
        <v>11563327</v>
      </c>
      <c r="B2435" s="14">
        <v>43877</v>
      </c>
      <c r="C2435" s="14">
        <v>43877</v>
      </c>
      <c r="D2435" s="15" t="s">
        <v>10</v>
      </c>
      <c r="E2435" s="15">
        <v>0</v>
      </c>
      <c r="F2435" s="15">
        <v>0</v>
      </c>
      <c r="G2435" s="15">
        <v>1750</v>
      </c>
      <c r="H2435" s="15">
        <v>27518.9</v>
      </c>
      <c r="I2435" s="15" t="s">
        <v>11</v>
      </c>
      <c r="J2435" s="15" t="s">
        <v>12</v>
      </c>
      <c r="K2435" s="1" t="str">
        <f t="shared" ref="K2435:K2498" si="130">IF(D2435="TF","Logic1"&amp;"_"&amp;TEXT(C2435, "mm") &amp;"_"&amp; F2435,"")</f>
        <v/>
      </c>
      <c r="L2435" s="1" t="e">
        <f ca="1">IF(AND(K2435&lt;&gt; "", COUNTIF(SAP!#REF!,K2435)&gt;0),"Matched", "")</f>
        <v>#REF!</v>
      </c>
      <c r="M2435" s="1" t="str">
        <f t="shared" si="128"/>
        <v/>
      </c>
      <c r="N2435" s="1" t="e">
        <f ca="1">IF(AND(M2435&lt;&gt; "", COUNTIF(SAP!#REF!,M2435)&gt;0),"Matched", "")</f>
        <v>#REF!</v>
      </c>
      <c r="O2435" s="1" t="str">
        <f t="shared" si="129"/>
        <v/>
      </c>
      <c r="P2435" s="1" t="e">
        <f ca="1">IF(AND(O2435&lt;&gt; "", COUNTIF(SAP!#REF!,O2435)&gt;0),"Matched", "")</f>
        <v>#REF!</v>
      </c>
      <c r="Q2435" s="1" t="str">
        <f ca="1">IF(D2435="AC","Logic4"&amp;"_"&amp;TEXT(C2435,"dd.mm.yyyy") &amp;"_"&amp; 970656.84,"")</f>
        <v>Logic4_16.02.2020_970656.84</v>
      </c>
      <c r="R2435" s="1" t="e">
        <f ca="1">IF(AND(Q2435&lt;&gt; "", COUNTIF(SAP!#REF!,Q2435)&gt;0),"Matched", "")</f>
        <v>#REF!</v>
      </c>
    </row>
    <row r="2436" spans="1:18">
      <c r="A2436" s="9">
        <v>11563327</v>
      </c>
      <c r="B2436" s="10">
        <v>43877</v>
      </c>
      <c r="C2436" s="10">
        <v>43877</v>
      </c>
      <c r="D2436" s="11" t="s">
        <v>10</v>
      </c>
      <c r="E2436" s="11">
        <v>0</v>
      </c>
      <c r="F2436" s="11">
        <v>0</v>
      </c>
      <c r="G2436" s="11">
        <v>1800</v>
      </c>
      <c r="H2436" s="11">
        <v>29318.9</v>
      </c>
      <c r="I2436" s="11" t="s">
        <v>11</v>
      </c>
      <c r="J2436" s="11" t="s">
        <v>12</v>
      </c>
      <c r="K2436" s="1" t="str">
        <f t="shared" si="130"/>
        <v/>
      </c>
      <c r="L2436" s="1" t="e">
        <f ca="1">IF(AND(K2436&lt;&gt; "", COUNTIF(SAP!#REF!,K2436)&gt;0),"Matched", "")</f>
        <v>#REF!</v>
      </c>
      <c r="M2436" s="1" t="str">
        <f t="shared" si="128"/>
        <v/>
      </c>
      <c r="N2436" s="1" t="e">
        <f ca="1">IF(AND(M2436&lt;&gt; "", COUNTIF(SAP!#REF!,M2436)&gt;0),"Matched", "")</f>
        <v>#REF!</v>
      </c>
      <c r="O2436" s="1" t="str">
        <f t="shared" si="129"/>
        <v/>
      </c>
      <c r="P2436" s="1" t="e">
        <f ca="1">IF(AND(O2436&lt;&gt; "", COUNTIF(SAP!#REF!,O2436)&gt;0),"Matched", "")</f>
        <v>#REF!</v>
      </c>
      <c r="Q2436" s="1" t="str">
        <f ca="1">IF(D2436="AC","Logic4"&amp;"_"&amp;TEXT(C2436,"dd.mm.yyyy") &amp;"_"&amp; 970656.84,"")</f>
        <v>Logic4_16.02.2020_970656.84</v>
      </c>
      <c r="R2436" s="1" t="e">
        <f ca="1">IF(AND(Q2436&lt;&gt; "", COUNTIF(SAP!#REF!,Q2436)&gt;0),"Matched", "")</f>
        <v>#REF!</v>
      </c>
    </row>
    <row r="2437" spans="1:18">
      <c r="A2437" s="13">
        <v>11563327</v>
      </c>
      <c r="B2437" s="14">
        <v>43877</v>
      </c>
      <c r="C2437" s="14">
        <v>43877</v>
      </c>
      <c r="D2437" s="15" t="s">
        <v>10</v>
      </c>
      <c r="E2437" s="15">
        <v>0</v>
      </c>
      <c r="F2437" s="15">
        <v>0</v>
      </c>
      <c r="G2437" s="15">
        <v>1860.2</v>
      </c>
      <c r="H2437" s="15">
        <v>31179.1</v>
      </c>
      <c r="I2437" s="15" t="s">
        <v>11</v>
      </c>
      <c r="J2437" s="15" t="s">
        <v>12</v>
      </c>
      <c r="K2437" s="1" t="str">
        <f t="shared" si="130"/>
        <v/>
      </c>
      <c r="L2437" s="1" t="e">
        <f ca="1">IF(AND(K2437&lt;&gt; "", COUNTIF(SAP!#REF!,K2437)&gt;0),"Matched", "")</f>
        <v>#REF!</v>
      </c>
      <c r="M2437" s="1" t="str">
        <f t="shared" si="128"/>
        <v/>
      </c>
      <c r="N2437" s="1" t="e">
        <f ca="1">IF(AND(M2437&lt;&gt; "", COUNTIF(SAP!#REF!,M2437)&gt;0),"Matched", "")</f>
        <v>#REF!</v>
      </c>
      <c r="O2437" s="1" t="str">
        <f t="shared" si="129"/>
        <v/>
      </c>
      <c r="P2437" s="1" t="e">
        <f ca="1">IF(AND(O2437&lt;&gt; "", COUNTIF(SAP!#REF!,O2437)&gt;0),"Matched", "")</f>
        <v>#REF!</v>
      </c>
      <c r="Q2437" s="1" t="str">
        <f ca="1">IF(D2437="AC","Logic4"&amp;"_"&amp;TEXT(C2437,"dd.mm.yyyy") &amp;"_"&amp; 970656.84,"")</f>
        <v>Logic4_16.02.2020_970656.84</v>
      </c>
      <c r="R2437" s="1" t="e">
        <f ca="1">IF(AND(Q2437&lt;&gt; "", COUNTIF(SAP!#REF!,Q2437)&gt;0),"Matched", "")</f>
        <v>#REF!</v>
      </c>
    </row>
    <row r="2438" spans="1:18">
      <c r="A2438" s="9">
        <v>11563327</v>
      </c>
      <c r="B2438" s="10">
        <v>43877</v>
      </c>
      <c r="C2438" s="10">
        <v>43877</v>
      </c>
      <c r="D2438" s="11" t="s">
        <v>10</v>
      </c>
      <c r="E2438" s="11">
        <v>0</v>
      </c>
      <c r="F2438" s="11">
        <v>0</v>
      </c>
      <c r="G2438" s="11">
        <v>2080.6799999999998</v>
      </c>
      <c r="H2438" s="11">
        <v>33259.78</v>
      </c>
      <c r="I2438" s="11" t="s">
        <v>11</v>
      </c>
      <c r="J2438" s="11" t="s">
        <v>12</v>
      </c>
      <c r="K2438" s="1" t="str">
        <f t="shared" si="130"/>
        <v/>
      </c>
      <c r="L2438" s="1" t="e">
        <f ca="1">IF(AND(K2438&lt;&gt; "", COUNTIF(SAP!#REF!,K2438)&gt;0),"Matched", "")</f>
        <v>#REF!</v>
      </c>
      <c r="M2438" s="1" t="str">
        <f t="shared" si="128"/>
        <v/>
      </c>
      <c r="N2438" s="1" t="e">
        <f ca="1">IF(AND(M2438&lt;&gt; "", COUNTIF(SAP!#REF!,M2438)&gt;0),"Matched", "")</f>
        <v>#REF!</v>
      </c>
      <c r="O2438" s="1" t="str">
        <f t="shared" si="129"/>
        <v/>
      </c>
      <c r="P2438" s="1" t="e">
        <f ca="1">IF(AND(O2438&lt;&gt; "", COUNTIF(SAP!#REF!,O2438)&gt;0),"Matched", "")</f>
        <v>#REF!</v>
      </c>
      <c r="Q2438" s="1" t="str">
        <f ca="1">IF(D2438="AC","Logic4"&amp;"_"&amp;TEXT(C2438,"dd.mm.yyyy") &amp;"_"&amp; 970656.84,"")</f>
        <v>Logic4_16.02.2020_970656.84</v>
      </c>
      <c r="R2438" s="1" t="e">
        <f ca="1">IF(AND(Q2438&lt;&gt; "", COUNTIF(SAP!#REF!,Q2438)&gt;0),"Matched", "")</f>
        <v>#REF!</v>
      </c>
    </row>
    <row r="2439" spans="1:18">
      <c r="A2439" s="13">
        <v>11563327</v>
      </c>
      <c r="B2439" s="14">
        <v>43877</v>
      </c>
      <c r="C2439" s="14">
        <v>43877</v>
      </c>
      <c r="D2439" s="15" t="s">
        <v>10</v>
      </c>
      <c r="E2439" s="15">
        <v>0</v>
      </c>
      <c r="F2439" s="15">
        <v>0</v>
      </c>
      <c r="G2439" s="15">
        <v>2190</v>
      </c>
      <c r="H2439" s="15">
        <v>35449.78</v>
      </c>
      <c r="I2439" s="15" t="s">
        <v>11</v>
      </c>
      <c r="J2439" s="15" t="s">
        <v>12</v>
      </c>
      <c r="K2439" s="1" t="str">
        <f t="shared" si="130"/>
        <v/>
      </c>
      <c r="L2439" s="1" t="e">
        <f ca="1">IF(AND(K2439&lt;&gt; "", COUNTIF(SAP!#REF!,K2439)&gt;0),"Matched", "")</f>
        <v>#REF!</v>
      </c>
      <c r="M2439" s="1" t="str">
        <f t="shared" si="128"/>
        <v/>
      </c>
      <c r="N2439" s="1" t="e">
        <f ca="1">IF(AND(M2439&lt;&gt; "", COUNTIF(SAP!#REF!,M2439)&gt;0),"Matched", "")</f>
        <v>#REF!</v>
      </c>
      <c r="O2439" s="1" t="str">
        <f t="shared" si="129"/>
        <v/>
      </c>
      <c r="P2439" s="1" t="e">
        <f ca="1">IF(AND(O2439&lt;&gt; "", COUNTIF(SAP!#REF!,O2439)&gt;0),"Matched", "")</f>
        <v>#REF!</v>
      </c>
      <c r="Q2439" s="1" t="str">
        <f ca="1">IF(D2439="AC","Logic4"&amp;"_"&amp;TEXT(C2439,"dd.mm.yyyy") &amp;"_"&amp; 970656.84,"")</f>
        <v>Logic4_16.02.2020_970656.84</v>
      </c>
      <c r="R2439" s="1" t="e">
        <f ca="1">IF(AND(Q2439&lt;&gt; "", COUNTIF(SAP!#REF!,Q2439)&gt;0),"Matched", "")</f>
        <v>#REF!</v>
      </c>
    </row>
    <row r="2440" spans="1:18">
      <c r="A2440" s="9">
        <v>11563327</v>
      </c>
      <c r="B2440" s="10">
        <v>43877</v>
      </c>
      <c r="C2440" s="10">
        <v>43877</v>
      </c>
      <c r="D2440" s="11" t="s">
        <v>10</v>
      </c>
      <c r="E2440" s="11">
        <v>0</v>
      </c>
      <c r="F2440" s="11">
        <v>0</v>
      </c>
      <c r="G2440" s="11">
        <v>2300</v>
      </c>
      <c r="H2440" s="11">
        <v>37749.78</v>
      </c>
      <c r="I2440" s="11" t="s">
        <v>11</v>
      </c>
      <c r="J2440" s="11" t="s">
        <v>12</v>
      </c>
      <c r="K2440" s="1" t="str">
        <f t="shared" si="130"/>
        <v/>
      </c>
      <c r="L2440" s="1" t="e">
        <f ca="1">IF(AND(K2440&lt;&gt; "", COUNTIF(SAP!#REF!,K2440)&gt;0),"Matched", "")</f>
        <v>#REF!</v>
      </c>
      <c r="M2440" s="1" t="str">
        <f t="shared" si="128"/>
        <v/>
      </c>
      <c r="N2440" s="1" t="e">
        <f ca="1">IF(AND(M2440&lt;&gt; "", COUNTIF(SAP!#REF!,M2440)&gt;0),"Matched", "")</f>
        <v>#REF!</v>
      </c>
      <c r="O2440" s="1" t="str">
        <f t="shared" si="129"/>
        <v/>
      </c>
      <c r="P2440" s="1" t="e">
        <f ca="1">IF(AND(O2440&lt;&gt; "", COUNTIF(SAP!#REF!,O2440)&gt;0),"Matched", "")</f>
        <v>#REF!</v>
      </c>
      <c r="Q2440" s="1" t="str">
        <f ca="1">IF(D2440="AC","Logic4"&amp;"_"&amp;TEXT(C2440,"dd.mm.yyyy") &amp;"_"&amp; 970656.84,"")</f>
        <v>Logic4_16.02.2020_970656.84</v>
      </c>
      <c r="R2440" s="1" t="e">
        <f ca="1">IF(AND(Q2440&lt;&gt; "", COUNTIF(SAP!#REF!,Q2440)&gt;0),"Matched", "")</f>
        <v>#REF!</v>
      </c>
    </row>
    <row r="2441" spans="1:18">
      <c r="A2441" s="13">
        <v>11563327</v>
      </c>
      <c r="B2441" s="14">
        <v>43877</v>
      </c>
      <c r="C2441" s="14">
        <v>43877</v>
      </c>
      <c r="D2441" s="15" t="s">
        <v>10</v>
      </c>
      <c r="E2441" s="15">
        <v>0</v>
      </c>
      <c r="F2441" s="15">
        <v>0</v>
      </c>
      <c r="G2441" s="15">
        <v>2380</v>
      </c>
      <c r="H2441" s="15">
        <v>40129.78</v>
      </c>
      <c r="I2441" s="15" t="s">
        <v>11</v>
      </c>
      <c r="J2441" s="15" t="s">
        <v>12</v>
      </c>
      <c r="K2441" s="1" t="str">
        <f t="shared" si="130"/>
        <v/>
      </c>
      <c r="L2441" s="1" t="e">
        <f ca="1">IF(AND(K2441&lt;&gt; "", COUNTIF(SAP!#REF!,K2441)&gt;0),"Matched", "")</f>
        <v>#REF!</v>
      </c>
      <c r="M2441" s="1" t="str">
        <f t="shared" si="128"/>
        <v/>
      </c>
      <c r="N2441" s="1" t="e">
        <f ca="1">IF(AND(M2441&lt;&gt; "", COUNTIF(SAP!#REF!,M2441)&gt;0),"Matched", "")</f>
        <v>#REF!</v>
      </c>
      <c r="O2441" s="1" t="str">
        <f t="shared" si="129"/>
        <v/>
      </c>
      <c r="P2441" s="1" t="e">
        <f ca="1">IF(AND(O2441&lt;&gt; "", COUNTIF(SAP!#REF!,O2441)&gt;0),"Matched", "")</f>
        <v>#REF!</v>
      </c>
      <c r="Q2441" s="1" t="str">
        <f ca="1">IF(D2441="AC","Logic4"&amp;"_"&amp;TEXT(C2441,"dd.mm.yyyy") &amp;"_"&amp; 970656.84,"")</f>
        <v>Logic4_16.02.2020_970656.84</v>
      </c>
      <c r="R2441" s="1" t="e">
        <f ca="1">IF(AND(Q2441&lt;&gt; "", COUNTIF(SAP!#REF!,Q2441)&gt;0),"Matched", "")</f>
        <v>#REF!</v>
      </c>
    </row>
    <row r="2442" spans="1:18">
      <c r="A2442" s="9">
        <v>11563327</v>
      </c>
      <c r="B2442" s="10">
        <v>43877</v>
      </c>
      <c r="C2442" s="10">
        <v>43877</v>
      </c>
      <c r="D2442" s="11" t="s">
        <v>10</v>
      </c>
      <c r="E2442" s="11">
        <v>0</v>
      </c>
      <c r="F2442" s="11">
        <v>0</v>
      </c>
      <c r="G2442" s="11">
        <v>2400</v>
      </c>
      <c r="H2442" s="11">
        <v>42529.78</v>
      </c>
      <c r="I2442" s="11" t="s">
        <v>11</v>
      </c>
      <c r="J2442" s="11" t="s">
        <v>12</v>
      </c>
      <c r="K2442" s="1" t="str">
        <f t="shared" si="130"/>
        <v/>
      </c>
      <c r="L2442" s="1" t="e">
        <f ca="1">IF(AND(K2442&lt;&gt; "", COUNTIF(SAP!#REF!,K2442)&gt;0),"Matched", "")</f>
        <v>#REF!</v>
      </c>
      <c r="M2442" s="1" t="str">
        <f t="shared" si="128"/>
        <v/>
      </c>
      <c r="N2442" s="1" t="e">
        <f ca="1">IF(AND(M2442&lt;&gt; "", COUNTIF(SAP!#REF!,M2442)&gt;0),"Matched", "")</f>
        <v>#REF!</v>
      </c>
      <c r="O2442" s="1" t="str">
        <f t="shared" si="129"/>
        <v/>
      </c>
      <c r="P2442" s="1" t="e">
        <f ca="1">IF(AND(O2442&lt;&gt; "", COUNTIF(SAP!#REF!,O2442)&gt;0),"Matched", "")</f>
        <v>#REF!</v>
      </c>
      <c r="Q2442" s="1" t="str">
        <f ca="1">IF(D2442="AC","Logic4"&amp;"_"&amp;TEXT(C2442,"dd.mm.yyyy") &amp;"_"&amp; 970656.84,"")</f>
        <v>Logic4_16.02.2020_970656.84</v>
      </c>
      <c r="R2442" s="1" t="e">
        <f ca="1">IF(AND(Q2442&lt;&gt; "", COUNTIF(SAP!#REF!,Q2442)&gt;0),"Matched", "")</f>
        <v>#REF!</v>
      </c>
    </row>
    <row r="2443" spans="1:18">
      <c r="A2443" s="13">
        <v>11563327</v>
      </c>
      <c r="B2443" s="14">
        <v>43877</v>
      </c>
      <c r="C2443" s="14">
        <v>43877</v>
      </c>
      <c r="D2443" s="15" t="s">
        <v>10</v>
      </c>
      <c r="E2443" s="15">
        <v>0</v>
      </c>
      <c r="F2443" s="15">
        <v>0</v>
      </c>
      <c r="G2443" s="15">
        <v>2514.1999999999998</v>
      </c>
      <c r="H2443" s="15">
        <v>45043.98</v>
      </c>
      <c r="I2443" s="15" t="s">
        <v>11</v>
      </c>
      <c r="J2443" s="15" t="s">
        <v>12</v>
      </c>
      <c r="K2443" s="1" t="str">
        <f t="shared" si="130"/>
        <v/>
      </c>
      <c r="L2443" s="1" t="e">
        <f ca="1">IF(AND(K2443&lt;&gt; "", COUNTIF(SAP!#REF!,K2443)&gt;0),"Matched", "")</f>
        <v>#REF!</v>
      </c>
      <c r="M2443" s="1" t="str">
        <f t="shared" si="128"/>
        <v/>
      </c>
      <c r="N2443" s="1" t="e">
        <f ca="1">IF(AND(M2443&lt;&gt; "", COUNTIF(SAP!#REF!,M2443)&gt;0),"Matched", "")</f>
        <v>#REF!</v>
      </c>
      <c r="O2443" s="1" t="str">
        <f t="shared" si="129"/>
        <v/>
      </c>
      <c r="P2443" s="1" t="e">
        <f ca="1">IF(AND(O2443&lt;&gt; "", COUNTIF(SAP!#REF!,O2443)&gt;0),"Matched", "")</f>
        <v>#REF!</v>
      </c>
      <c r="Q2443" s="1" t="str">
        <f ca="1">IF(D2443="AC","Logic4"&amp;"_"&amp;TEXT(C2443,"dd.mm.yyyy") &amp;"_"&amp; 970656.84,"")</f>
        <v>Logic4_16.02.2020_970656.84</v>
      </c>
      <c r="R2443" s="1" t="e">
        <f ca="1">IF(AND(Q2443&lt;&gt; "", COUNTIF(SAP!#REF!,Q2443)&gt;0),"Matched", "")</f>
        <v>#REF!</v>
      </c>
    </row>
    <row r="2444" spans="1:18">
      <c r="A2444" s="9">
        <v>11563327</v>
      </c>
      <c r="B2444" s="10">
        <v>43877</v>
      </c>
      <c r="C2444" s="10">
        <v>43877</v>
      </c>
      <c r="D2444" s="11" t="s">
        <v>10</v>
      </c>
      <c r="E2444" s="11">
        <v>0</v>
      </c>
      <c r="F2444" s="11">
        <v>0</v>
      </c>
      <c r="G2444" s="11">
        <v>2530.8000000000002</v>
      </c>
      <c r="H2444" s="11">
        <v>47574.78</v>
      </c>
      <c r="I2444" s="11" t="s">
        <v>11</v>
      </c>
      <c r="J2444" s="11" t="s">
        <v>12</v>
      </c>
      <c r="K2444" s="1" t="str">
        <f t="shared" si="130"/>
        <v/>
      </c>
      <c r="L2444" s="1" t="e">
        <f ca="1">IF(AND(K2444&lt;&gt; "", COUNTIF(SAP!#REF!,K2444)&gt;0),"Matched", "")</f>
        <v>#REF!</v>
      </c>
      <c r="M2444" s="1" t="str">
        <f t="shared" si="128"/>
        <v/>
      </c>
      <c r="N2444" s="1" t="e">
        <f ca="1">IF(AND(M2444&lt;&gt; "", COUNTIF(SAP!#REF!,M2444)&gt;0),"Matched", "")</f>
        <v>#REF!</v>
      </c>
      <c r="O2444" s="1" t="str">
        <f t="shared" si="129"/>
        <v/>
      </c>
      <c r="P2444" s="1" t="e">
        <f ca="1">IF(AND(O2444&lt;&gt; "", COUNTIF(SAP!#REF!,O2444)&gt;0),"Matched", "")</f>
        <v>#REF!</v>
      </c>
      <c r="Q2444" s="1" t="str">
        <f ca="1">IF(D2444="AC","Logic4"&amp;"_"&amp;TEXT(C2444,"dd.mm.yyyy") &amp;"_"&amp; 970656.84,"")</f>
        <v>Logic4_16.02.2020_970656.84</v>
      </c>
      <c r="R2444" s="1" t="e">
        <f ca="1">IF(AND(Q2444&lt;&gt; "", COUNTIF(SAP!#REF!,Q2444)&gt;0),"Matched", "")</f>
        <v>#REF!</v>
      </c>
    </row>
    <row r="2445" spans="1:18">
      <c r="A2445" s="13">
        <v>11563327</v>
      </c>
      <c r="B2445" s="14">
        <v>43877</v>
      </c>
      <c r="C2445" s="14">
        <v>43877</v>
      </c>
      <c r="D2445" s="15" t="s">
        <v>10</v>
      </c>
      <c r="E2445" s="15">
        <v>0</v>
      </c>
      <c r="F2445" s="15">
        <v>0</v>
      </c>
      <c r="G2445" s="15">
        <v>2570</v>
      </c>
      <c r="H2445" s="15">
        <v>50144.78</v>
      </c>
      <c r="I2445" s="15" t="s">
        <v>11</v>
      </c>
      <c r="J2445" s="15" t="s">
        <v>12</v>
      </c>
      <c r="K2445" s="1" t="str">
        <f t="shared" si="130"/>
        <v/>
      </c>
      <c r="L2445" s="1" t="e">
        <f ca="1">IF(AND(K2445&lt;&gt; "", COUNTIF(SAP!#REF!,K2445)&gt;0),"Matched", "")</f>
        <v>#REF!</v>
      </c>
      <c r="M2445" s="1" t="str">
        <f t="shared" si="128"/>
        <v/>
      </c>
      <c r="N2445" s="1" t="e">
        <f ca="1">IF(AND(M2445&lt;&gt; "", COUNTIF(SAP!#REF!,M2445)&gt;0),"Matched", "")</f>
        <v>#REF!</v>
      </c>
      <c r="O2445" s="1" t="str">
        <f t="shared" si="129"/>
        <v/>
      </c>
      <c r="P2445" s="1" t="e">
        <f ca="1">IF(AND(O2445&lt;&gt; "", COUNTIF(SAP!#REF!,O2445)&gt;0),"Matched", "")</f>
        <v>#REF!</v>
      </c>
      <c r="Q2445" s="1" t="str">
        <f ca="1">IF(D2445="AC","Logic4"&amp;"_"&amp;TEXT(C2445,"dd.mm.yyyy") &amp;"_"&amp; 970656.84,"")</f>
        <v>Logic4_16.02.2020_970656.84</v>
      </c>
      <c r="R2445" s="1" t="e">
        <f ca="1">IF(AND(Q2445&lt;&gt; "", COUNTIF(SAP!#REF!,Q2445)&gt;0),"Matched", "")</f>
        <v>#REF!</v>
      </c>
    </row>
    <row r="2446" spans="1:18">
      <c r="A2446" s="9">
        <v>11563327</v>
      </c>
      <c r="B2446" s="10">
        <v>43877</v>
      </c>
      <c r="C2446" s="10">
        <v>43877</v>
      </c>
      <c r="D2446" s="11" t="s">
        <v>10</v>
      </c>
      <c r="E2446" s="11">
        <v>0</v>
      </c>
      <c r="F2446" s="11">
        <v>0</v>
      </c>
      <c r="G2446" s="11">
        <v>2660</v>
      </c>
      <c r="H2446" s="11">
        <v>52804.78</v>
      </c>
      <c r="I2446" s="11" t="s">
        <v>11</v>
      </c>
      <c r="J2446" s="11" t="s">
        <v>12</v>
      </c>
      <c r="K2446" s="1" t="str">
        <f t="shared" si="130"/>
        <v/>
      </c>
      <c r="L2446" s="1" t="e">
        <f ca="1">IF(AND(K2446&lt;&gt; "", COUNTIF(SAP!#REF!,K2446)&gt;0),"Matched", "")</f>
        <v>#REF!</v>
      </c>
      <c r="M2446" s="1" t="str">
        <f t="shared" si="128"/>
        <v/>
      </c>
      <c r="N2446" s="1" t="e">
        <f ca="1">IF(AND(M2446&lt;&gt; "", COUNTIF(SAP!#REF!,M2446)&gt;0),"Matched", "")</f>
        <v>#REF!</v>
      </c>
      <c r="O2446" s="1" t="str">
        <f t="shared" si="129"/>
        <v/>
      </c>
      <c r="P2446" s="1" t="e">
        <f ca="1">IF(AND(O2446&lt;&gt; "", COUNTIF(SAP!#REF!,O2446)&gt;0),"Matched", "")</f>
        <v>#REF!</v>
      </c>
      <c r="Q2446" s="1" t="str">
        <f ca="1">IF(D2446="AC","Logic4"&amp;"_"&amp;TEXT(C2446,"dd.mm.yyyy") &amp;"_"&amp; 970656.84,"")</f>
        <v>Logic4_16.02.2020_970656.84</v>
      </c>
      <c r="R2446" s="1" t="e">
        <f ca="1">IF(AND(Q2446&lt;&gt; "", COUNTIF(SAP!#REF!,Q2446)&gt;0),"Matched", "")</f>
        <v>#REF!</v>
      </c>
    </row>
    <row r="2447" spans="1:18">
      <c r="A2447" s="13">
        <v>11563327</v>
      </c>
      <c r="B2447" s="14">
        <v>43877</v>
      </c>
      <c r="C2447" s="14">
        <v>43877</v>
      </c>
      <c r="D2447" s="15" t="s">
        <v>10</v>
      </c>
      <c r="E2447" s="15">
        <v>0</v>
      </c>
      <c r="F2447" s="15">
        <v>0</v>
      </c>
      <c r="G2447" s="15">
        <v>2710</v>
      </c>
      <c r="H2447" s="15">
        <v>55514.78</v>
      </c>
      <c r="I2447" s="15" t="s">
        <v>11</v>
      </c>
      <c r="J2447" s="15" t="s">
        <v>12</v>
      </c>
      <c r="K2447" s="1" t="str">
        <f t="shared" si="130"/>
        <v/>
      </c>
      <c r="L2447" s="1" t="e">
        <f ca="1">IF(AND(K2447&lt;&gt; "", COUNTIF(SAP!#REF!,K2447)&gt;0),"Matched", "")</f>
        <v>#REF!</v>
      </c>
      <c r="M2447" s="1" t="str">
        <f t="shared" si="128"/>
        <v/>
      </c>
      <c r="N2447" s="1" t="e">
        <f ca="1">IF(AND(M2447&lt;&gt; "", COUNTIF(SAP!#REF!,M2447)&gt;0),"Matched", "")</f>
        <v>#REF!</v>
      </c>
      <c r="O2447" s="1" t="str">
        <f t="shared" si="129"/>
        <v/>
      </c>
      <c r="P2447" s="1" t="e">
        <f ca="1">IF(AND(O2447&lt;&gt; "", COUNTIF(SAP!#REF!,O2447)&gt;0),"Matched", "")</f>
        <v>#REF!</v>
      </c>
      <c r="Q2447" s="1" t="str">
        <f ca="1">IF(D2447="AC","Logic4"&amp;"_"&amp;TEXT(C2447,"dd.mm.yyyy") &amp;"_"&amp; 970656.84,"")</f>
        <v>Logic4_16.02.2020_970656.84</v>
      </c>
      <c r="R2447" s="1" t="e">
        <f ca="1">IF(AND(Q2447&lt;&gt; "", COUNTIF(SAP!#REF!,Q2447)&gt;0),"Matched", "")</f>
        <v>#REF!</v>
      </c>
    </row>
    <row r="2448" spans="1:18">
      <c r="A2448" s="9">
        <v>11563327</v>
      </c>
      <c r="B2448" s="10">
        <v>43877</v>
      </c>
      <c r="C2448" s="10">
        <v>43877</v>
      </c>
      <c r="D2448" s="11" t="s">
        <v>10</v>
      </c>
      <c r="E2448" s="11">
        <v>0</v>
      </c>
      <c r="F2448" s="11">
        <v>0</v>
      </c>
      <c r="G2448" s="11">
        <v>2720</v>
      </c>
      <c r="H2448" s="11">
        <v>58234.78</v>
      </c>
      <c r="I2448" s="11" t="s">
        <v>11</v>
      </c>
      <c r="J2448" s="11" t="s">
        <v>12</v>
      </c>
      <c r="K2448" s="1" t="str">
        <f t="shared" si="130"/>
        <v/>
      </c>
      <c r="L2448" s="1" t="e">
        <f ca="1">IF(AND(K2448&lt;&gt; "", COUNTIF(SAP!#REF!,K2448)&gt;0),"Matched", "")</f>
        <v>#REF!</v>
      </c>
      <c r="M2448" s="1" t="str">
        <f t="shared" si="128"/>
        <v/>
      </c>
      <c r="N2448" s="1" t="e">
        <f ca="1">IF(AND(M2448&lt;&gt; "", COUNTIF(SAP!#REF!,M2448)&gt;0),"Matched", "")</f>
        <v>#REF!</v>
      </c>
      <c r="O2448" s="1" t="str">
        <f t="shared" si="129"/>
        <v/>
      </c>
      <c r="P2448" s="1" t="e">
        <f ca="1">IF(AND(O2448&lt;&gt; "", COUNTIF(SAP!#REF!,O2448)&gt;0),"Matched", "")</f>
        <v>#REF!</v>
      </c>
      <c r="Q2448" s="1" t="str">
        <f ca="1">IF(D2448="AC","Logic4"&amp;"_"&amp;TEXT(C2448,"dd.mm.yyyy") &amp;"_"&amp; 970656.84,"")</f>
        <v>Logic4_16.02.2020_970656.84</v>
      </c>
      <c r="R2448" s="1" t="e">
        <f ca="1">IF(AND(Q2448&lt;&gt; "", COUNTIF(SAP!#REF!,Q2448)&gt;0),"Matched", "")</f>
        <v>#REF!</v>
      </c>
    </row>
    <row r="2449" spans="1:18">
      <c r="A2449" s="13">
        <v>11563327</v>
      </c>
      <c r="B2449" s="14">
        <v>43877</v>
      </c>
      <c r="C2449" s="14">
        <v>43877</v>
      </c>
      <c r="D2449" s="15" t="s">
        <v>10</v>
      </c>
      <c r="E2449" s="15">
        <v>0</v>
      </c>
      <c r="F2449" s="15">
        <v>0</v>
      </c>
      <c r="G2449" s="15">
        <v>2740</v>
      </c>
      <c r="H2449" s="15">
        <v>60974.78</v>
      </c>
      <c r="I2449" s="15" t="s">
        <v>11</v>
      </c>
      <c r="J2449" s="15" t="s">
        <v>12</v>
      </c>
      <c r="K2449" s="1" t="str">
        <f t="shared" si="130"/>
        <v/>
      </c>
      <c r="L2449" s="1" t="e">
        <f ca="1">IF(AND(K2449&lt;&gt; "", COUNTIF(SAP!#REF!,K2449)&gt;0),"Matched", "")</f>
        <v>#REF!</v>
      </c>
      <c r="M2449" s="1" t="str">
        <f t="shared" si="128"/>
        <v/>
      </c>
      <c r="N2449" s="1" t="e">
        <f ca="1">IF(AND(M2449&lt;&gt; "", COUNTIF(SAP!#REF!,M2449)&gt;0),"Matched", "")</f>
        <v>#REF!</v>
      </c>
      <c r="O2449" s="1" t="str">
        <f t="shared" si="129"/>
        <v/>
      </c>
      <c r="P2449" s="1" t="e">
        <f ca="1">IF(AND(O2449&lt;&gt; "", COUNTIF(SAP!#REF!,O2449)&gt;0),"Matched", "")</f>
        <v>#REF!</v>
      </c>
      <c r="Q2449" s="1" t="str">
        <f ca="1">IF(D2449="AC","Logic4"&amp;"_"&amp;TEXT(C2449,"dd.mm.yyyy") &amp;"_"&amp; 970656.84,"")</f>
        <v>Logic4_16.02.2020_970656.84</v>
      </c>
      <c r="R2449" s="1" t="e">
        <f ca="1">IF(AND(Q2449&lt;&gt; "", COUNTIF(SAP!#REF!,Q2449)&gt;0),"Matched", "")</f>
        <v>#REF!</v>
      </c>
    </row>
    <row r="2450" spans="1:18">
      <c r="A2450" s="9">
        <v>11563327</v>
      </c>
      <c r="B2450" s="10">
        <v>43877</v>
      </c>
      <c r="C2450" s="10">
        <v>43877</v>
      </c>
      <c r="D2450" s="11" t="s">
        <v>10</v>
      </c>
      <c r="E2450" s="11">
        <v>0</v>
      </c>
      <c r="F2450" s="11">
        <v>0</v>
      </c>
      <c r="G2450" s="11">
        <v>2750</v>
      </c>
      <c r="H2450" s="11">
        <v>63724.78</v>
      </c>
      <c r="I2450" s="11" t="s">
        <v>11</v>
      </c>
      <c r="J2450" s="11" t="s">
        <v>12</v>
      </c>
      <c r="K2450" s="1" t="str">
        <f t="shared" si="130"/>
        <v/>
      </c>
      <c r="L2450" s="1" t="e">
        <f ca="1">IF(AND(K2450&lt;&gt; "", COUNTIF(SAP!#REF!,K2450)&gt;0),"Matched", "")</f>
        <v>#REF!</v>
      </c>
      <c r="M2450" s="1" t="str">
        <f t="shared" si="128"/>
        <v/>
      </c>
      <c r="N2450" s="1" t="e">
        <f ca="1">IF(AND(M2450&lt;&gt; "", COUNTIF(SAP!#REF!,M2450)&gt;0),"Matched", "")</f>
        <v>#REF!</v>
      </c>
      <c r="O2450" s="1" t="str">
        <f t="shared" si="129"/>
        <v/>
      </c>
      <c r="P2450" s="1" t="e">
        <f ca="1">IF(AND(O2450&lt;&gt; "", COUNTIF(SAP!#REF!,O2450)&gt;0),"Matched", "")</f>
        <v>#REF!</v>
      </c>
      <c r="Q2450" s="1" t="str">
        <f ca="1">IF(D2450="AC","Logic4"&amp;"_"&amp;TEXT(C2450,"dd.mm.yyyy") &amp;"_"&amp; 970656.84,"")</f>
        <v>Logic4_16.02.2020_970656.84</v>
      </c>
      <c r="R2450" s="1" t="e">
        <f ca="1">IF(AND(Q2450&lt;&gt; "", COUNTIF(SAP!#REF!,Q2450)&gt;0),"Matched", "")</f>
        <v>#REF!</v>
      </c>
    </row>
    <row r="2451" spans="1:18">
      <c r="A2451" s="13">
        <v>11563327</v>
      </c>
      <c r="B2451" s="14">
        <v>43877</v>
      </c>
      <c r="C2451" s="14">
        <v>43877</v>
      </c>
      <c r="D2451" s="15" t="s">
        <v>10</v>
      </c>
      <c r="E2451" s="15">
        <v>0</v>
      </c>
      <c r="F2451" s="15">
        <v>0</v>
      </c>
      <c r="G2451" s="15">
        <v>2770</v>
      </c>
      <c r="H2451" s="15">
        <v>66494.78</v>
      </c>
      <c r="I2451" s="15" t="s">
        <v>11</v>
      </c>
      <c r="J2451" s="15" t="s">
        <v>12</v>
      </c>
      <c r="K2451" s="1" t="str">
        <f t="shared" si="130"/>
        <v/>
      </c>
      <c r="L2451" s="1" t="e">
        <f ca="1">IF(AND(K2451&lt;&gt; "", COUNTIF(SAP!#REF!,K2451)&gt;0),"Matched", "")</f>
        <v>#REF!</v>
      </c>
      <c r="M2451" s="1" t="str">
        <f t="shared" si="128"/>
        <v/>
      </c>
      <c r="N2451" s="1" t="e">
        <f ca="1">IF(AND(M2451&lt;&gt; "", COUNTIF(SAP!#REF!,M2451)&gt;0),"Matched", "")</f>
        <v>#REF!</v>
      </c>
      <c r="O2451" s="1" t="str">
        <f t="shared" si="129"/>
        <v/>
      </c>
      <c r="P2451" s="1" t="e">
        <f ca="1">IF(AND(O2451&lt;&gt; "", COUNTIF(SAP!#REF!,O2451)&gt;0),"Matched", "")</f>
        <v>#REF!</v>
      </c>
      <c r="Q2451" s="1" t="str">
        <f ca="1">IF(D2451="AC","Logic4"&amp;"_"&amp;TEXT(C2451,"dd.mm.yyyy") &amp;"_"&amp; 970656.84,"")</f>
        <v>Logic4_16.02.2020_970656.84</v>
      </c>
      <c r="R2451" s="1" t="e">
        <f ca="1">IF(AND(Q2451&lt;&gt; "", COUNTIF(SAP!#REF!,Q2451)&gt;0),"Matched", "")</f>
        <v>#REF!</v>
      </c>
    </row>
    <row r="2452" spans="1:18">
      <c r="A2452" s="9">
        <v>11563327</v>
      </c>
      <c r="B2452" s="10">
        <v>43877</v>
      </c>
      <c r="C2452" s="10">
        <v>43877</v>
      </c>
      <c r="D2452" s="11" t="s">
        <v>10</v>
      </c>
      <c r="E2452" s="11">
        <v>0</v>
      </c>
      <c r="F2452" s="11">
        <v>0</v>
      </c>
      <c r="G2452" s="11">
        <v>2800</v>
      </c>
      <c r="H2452" s="11">
        <v>69294.78</v>
      </c>
      <c r="I2452" s="11" t="s">
        <v>11</v>
      </c>
      <c r="J2452" s="11" t="s">
        <v>12</v>
      </c>
      <c r="K2452" s="1" t="str">
        <f t="shared" si="130"/>
        <v/>
      </c>
      <c r="L2452" s="1" t="e">
        <f ca="1">IF(AND(K2452&lt;&gt; "", COUNTIF(SAP!#REF!,K2452)&gt;0),"Matched", "")</f>
        <v>#REF!</v>
      </c>
      <c r="M2452" s="1" t="str">
        <f t="shared" si="128"/>
        <v/>
      </c>
      <c r="N2452" s="1" t="e">
        <f ca="1">IF(AND(M2452&lt;&gt; "", COUNTIF(SAP!#REF!,M2452)&gt;0),"Matched", "")</f>
        <v>#REF!</v>
      </c>
      <c r="O2452" s="1" t="str">
        <f t="shared" si="129"/>
        <v/>
      </c>
      <c r="P2452" s="1" t="e">
        <f ca="1">IF(AND(O2452&lt;&gt; "", COUNTIF(SAP!#REF!,O2452)&gt;0),"Matched", "")</f>
        <v>#REF!</v>
      </c>
      <c r="Q2452" s="1" t="str">
        <f ca="1">IF(D2452="AC","Logic4"&amp;"_"&amp;TEXT(C2452,"dd.mm.yyyy") &amp;"_"&amp; 970656.84,"")</f>
        <v>Logic4_16.02.2020_970656.84</v>
      </c>
      <c r="R2452" s="1" t="e">
        <f ca="1">IF(AND(Q2452&lt;&gt; "", COUNTIF(SAP!#REF!,Q2452)&gt;0),"Matched", "")</f>
        <v>#REF!</v>
      </c>
    </row>
    <row r="2453" spans="1:18">
      <c r="A2453" s="13">
        <v>11563327</v>
      </c>
      <c r="B2453" s="14">
        <v>43877</v>
      </c>
      <c r="C2453" s="14">
        <v>43877</v>
      </c>
      <c r="D2453" s="15" t="s">
        <v>10</v>
      </c>
      <c r="E2453" s="15">
        <v>0</v>
      </c>
      <c r="F2453" s="15">
        <v>0</v>
      </c>
      <c r="G2453" s="15">
        <v>2850</v>
      </c>
      <c r="H2453" s="15">
        <v>72144.78</v>
      </c>
      <c r="I2453" s="15" t="s">
        <v>11</v>
      </c>
      <c r="J2453" s="15" t="s">
        <v>12</v>
      </c>
      <c r="K2453" s="1" t="str">
        <f t="shared" si="130"/>
        <v/>
      </c>
      <c r="L2453" s="1" t="e">
        <f ca="1">IF(AND(K2453&lt;&gt; "", COUNTIF(SAP!#REF!,K2453)&gt;0),"Matched", "")</f>
        <v>#REF!</v>
      </c>
      <c r="M2453" s="1" t="str">
        <f t="shared" si="128"/>
        <v/>
      </c>
      <c r="N2453" s="1" t="e">
        <f ca="1">IF(AND(M2453&lt;&gt; "", COUNTIF(SAP!#REF!,M2453)&gt;0),"Matched", "")</f>
        <v>#REF!</v>
      </c>
      <c r="O2453" s="1" t="str">
        <f t="shared" si="129"/>
        <v/>
      </c>
      <c r="P2453" s="1" t="e">
        <f ca="1">IF(AND(O2453&lt;&gt; "", COUNTIF(SAP!#REF!,O2453)&gt;0),"Matched", "")</f>
        <v>#REF!</v>
      </c>
      <c r="Q2453" s="1" t="str">
        <f ca="1">IF(D2453="AC","Logic4"&amp;"_"&amp;TEXT(C2453,"dd.mm.yyyy") &amp;"_"&amp; 970656.84,"")</f>
        <v>Logic4_16.02.2020_970656.84</v>
      </c>
      <c r="R2453" s="1" t="e">
        <f ca="1">IF(AND(Q2453&lt;&gt; "", COUNTIF(SAP!#REF!,Q2453)&gt;0),"Matched", "")</f>
        <v>#REF!</v>
      </c>
    </row>
    <row r="2454" spans="1:18">
      <c r="A2454" s="9">
        <v>11563327</v>
      </c>
      <c r="B2454" s="10">
        <v>43877</v>
      </c>
      <c r="C2454" s="10">
        <v>43877</v>
      </c>
      <c r="D2454" s="11" t="s">
        <v>10</v>
      </c>
      <c r="E2454" s="11">
        <v>0</v>
      </c>
      <c r="F2454" s="11">
        <v>0</v>
      </c>
      <c r="G2454" s="11">
        <v>2880</v>
      </c>
      <c r="H2454" s="11">
        <v>75024.78</v>
      </c>
      <c r="I2454" s="11" t="s">
        <v>11</v>
      </c>
      <c r="J2454" s="11" t="s">
        <v>12</v>
      </c>
      <c r="K2454" s="1" t="str">
        <f t="shared" si="130"/>
        <v/>
      </c>
      <c r="L2454" s="1" t="e">
        <f ca="1">IF(AND(K2454&lt;&gt; "", COUNTIF(SAP!#REF!,K2454)&gt;0),"Matched", "")</f>
        <v>#REF!</v>
      </c>
      <c r="M2454" s="1" t="str">
        <f t="shared" si="128"/>
        <v/>
      </c>
      <c r="N2454" s="1" t="e">
        <f ca="1">IF(AND(M2454&lt;&gt; "", COUNTIF(SAP!#REF!,M2454)&gt;0),"Matched", "")</f>
        <v>#REF!</v>
      </c>
      <c r="O2454" s="1" t="str">
        <f t="shared" si="129"/>
        <v/>
      </c>
      <c r="P2454" s="1" t="e">
        <f ca="1">IF(AND(O2454&lt;&gt; "", COUNTIF(SAP!#REF!,O2454)&gt;0),"Matched", "")</f>
        <v>#REF!</v>
      </c>
      <c r="Q2454" s="1" t="str">
        <f ca="1">IF(D2454="AC","Logic4"&amp;"_"&amp;TEXT(C2454,"dd.mm.yyyy") &amp;"_"&amp; 970656.84,"")</f>
        <v>Logic4_16.02.2020_970656.84</v>
      </c>
      <c r="R2454" s="1" t="e">
        <f ca="1">IF(AND(Q2454&lt;&gt; "", COUNTIF(SAP!#REF!,Q2454)&gt;0),"Matched", "")</f>
        <v>#REF!</v>
      </c>
    </row>
    <row r="2455" spans="1:18">
      <c r="A2455" s="13">
        <v>11563327</v>
      </c>
      <c r="B2455" s="14">
        <v>43877</v>
      </c>
      <c r="C2455" s="14">
        <v>43877</v>
      </c>
      <c r="D2455" s="15" t="s">
        <v>10</v>
      </c>
      <c r="E2455" s="15">
        <v>0</v>
      </c>
      <c r="F2455" s="15">
        <v>0</v>
      </c>
      <c r="G2455" s="15">
        <v>2920</v>
      </c>
      <c r="H2455" s="15">
        <v>77944.78</v>
      </c>
      <c r="I2455" s="15" t="s">
        <v>11</v>
      </c>
      <c r="J2455" s="15" t="s">
        <v>12</v>
      </c>
      <c r="K2455" s="1" t="str">
        <f t="shared" si="130"/>
        <v/>
      </c>
      <c r="L2455" s="1" t="e">
        <f ca="1">IF(AND(K2455&lt;&gt; "", COUNTIF(SAP!#REF!,K2455)&gt;0),"Matched", "")</f>
        <v>#REF!</v>
      </c>
      <c r="M2455" s="1" t="str">
        <f t="shared" si="128"/>
        <v/>
      </c>
      <c r="N2455" s="1" t="e">
        <f ca="1">IF(AND(M2455&lt;&gt; "", COUNTIF(SAP!#REF!,M2455)&gt;0),"Matched", "")</f>
        <v>#REF!</v>
      </c>
      <c r="O2455" s="1" t="str">
        <f t="shared" si="129"/>
        <v/>
      </c>
      <c r="P2455" s="1" t="e">
        <f ca="1">IF(AND(O2455&lt;&gt; "", COUNTIF(SAP!#REF!,O2455)&gt;0),"Matched", "")</f>
        <v>#REF!</v>
      </c>
      <c r="Q2455" s="1" t="str">
        <f ca="1">IF(D2455="AC","Logic4"&amp;"_"&amp;TEXT(C2455,"dd.mm.yyyy") &amp;"_"&amp; 970656.84,"")</f>
        <v>Logic4_16.02.2020_970656.84</v>
      </c>
      <c r="R2455" s="1" t="e">
        <f ca="1">IF(AND(Q2455&lt;&gt; "", COUNTIF(SAP!#REF!,Q2455)&gt;0),"Matched", "")</f>
        <v>#REF!</v>
      </c>
    </row>
    <row r="2456" spans="1:18">
      <c r="A2456" s="9">
        <v>11563327</v>
      </c>
      <c r="B2456" s="10">
        <v>43877</v>
      </c>
      <c r="C2456" s="10">
        <v>43877</v>
      </c>
      <c r="D2456" s="11" t="s">
        <v>10</v>
      </c>
      <c r="E2456" s="11">
        <v>0</v>
      </c>
      <c r="F2456" s="11">
        <v>0</v>
      </c>
      <c r="G2456" s="11">
        <v>2961</v>
      </c>
      <c r="H2456" s="11">
        <v>80905.78</v>
      </c>
      <c r="I2456" s="11" t="s">
        <v>11</v>
      </c>
      <c r="J2456" s="11" t="s">
        <v>12</v>
      </c>
      <c r="K2456" s="1" t="str">
        <f t="shared" si="130"/>
        <v/>
      </c>
      <c r="L2456" s="1" t="e">
        <f ca="1">IF(AND(K2456&lt;&gt; "", COUNTIF(SAP!#REF!,K2456)&gt;0),"Matched", "")</f>
        <v>#REF!</v>
      </c>
      <c r="M2456" s="1" t="str">
        <f t="shared" si="128"/>
        <v/>
      </c>
      <c r="N2456" s="1" t="e">
        <f ca="1">IF(AND(M2456&lt;&gt; "", COUNTIF(SAP!#REF!,M2456)&gt;0),"Matched", "")</f>
        <v>#REF!</v>
      </c>
      <c r="O2456" s="1" t="str">
        <f t="shared" si="129"/>
        <v/>
      </c>
      <c r="P2456" s="1" t="e">
        <f ca="1">IF(AND(O2456&lt;&gt; "", COUNTIF(SAP!#REF!,O2456)&gt;0),"Matched", "")</f>
        <v>#REF!</v>
      </c>
      <c r="Q2456" s="1" t="str">
        <f ca="1">IF(D2456="AC","Logic4"&amp;"_"&amp;TEXT(C2456,"dd.mm.yyyy") &amp;"_"&amp; 970656.84,"")</f>
        <v>Logic4_16.02.2020_970656.84</v>
      </c>
      <c r="R2456" s="1" t="e">
        <f ca="1">IF(AND(Q2456&lt;&gt; "", COUNTIF(SAP!#REF!,Q2456)&gt;0),"Matched", "")</f>
        <v>#REF!</v>
      </c>
    </row>
    <row r="2457" spans="1:18">
      <c r="A2457" s="13">
        <v>11563327</v>
      </c>
      <c r="B2457" s="14">
        <v>43877</v>
      </c>
      <c r="C2457" s="14">
        <v>43877</v>
      </c>
      <c r="D2457" s="15" t="s">
        <v>10</v>
      </c>
      <c r="E2457" s="15">
        <v>0</v>
      </c>
      <c r="F2457" s="15">
        <v>0</v>
      </c>
      <c r="G2457" s="15">
        <v>2980</v>
      </c>
      <c r="H2457" s="15">
        <v>83885.78</v>
      </c>
      <c r="I2457" s="15" t="s">
        <v>11</v>
      </c>
      <c r="J2457" s="15" t="s">
        <v>12</v>
      </c>
      <c r="K2457" s="1" t="str">
        <f t="shared" si="130"/>
        <v/>
      </c>
      <c r="L2457" s="1" t="e">
        <f ca="1">IF(AND(K2457&lt;&gt; "", COUNTIF(SAP!#REF!,K2457)&gt;0),"Matched", "")</f>
        <v>#REF!</v>
      </c>
      <c r="M2457" s="1" t="str">
        <f t="shared" si="128"/>
        <v/>
      </c>
      <c r="N2457" s="1" t="e">
        <f ca="1">IF(AND(M2457&lt;&gt; "", COUNTIF(SAP!#REF!,M2457)&gt;0),"Matched", "")</f>
        <v>#REF!</v>
      </c>
      <c r="O2457" s="1" t="str">
        <f t="shared" si="129"/>
        <v/>
      </c>
      <c r="P2457" s="1" t="e">
        <f ca="1">IF(AND(O2457&lt;&gt; "", COUNTIF(SAP!#REF!,O2457)&gt;0),"Matched", "")</f>
        <v>#REF!</v>
      </c>
      <c r="Q2457" s="1" t="str">
        <f ca="1">IF(D2457="AC","Logic4"&amp;"_"&amp;TEXT(C2457,"dd.mm.yyyy") &amp;"_"&amp; 970656.84,"")</f>
        <v>Logic4_16.02.2020_970656.84</v>
      </c>
      <c r="R2457" s="1" t="e">
        <f ca="1">IF(AND(Q2457&lt;&gt; "", COUNTIF(SAP!#REF!,Q2457)&gt;0),"Matched", "")</f>
        <v>#REF!</v>
      </c>
    </row>
    <row r="2458" spans="1:18">
      <c r="A2458" s="9">
        <v>11563327</v>
      </c>
      <c r="B2458" s="10">
        <v>43877</v>
      </c>
      <c r="C2458" s="10">
        <v>43877</v>
      </c>
      <c r="D2458" s="11" t="s">
        <v>10</v>
      </c>
      <c r="E2458" s="11">
        <v>0</v>
      </c>
      <c r="F2458" s="11">
        <v>0</v>
      </c>
      <c r="G2458" s="11">
        <v>3000</v>
      </c>
      <c r="H2458" s="11">
        <v>86885.78</v>
      </c>
      <c r="I2458" s="11" t="s">
        <v>11</v>
      </c>
      <c r="J2458" s="11" t="s">
        <v>12</v>
      </c>
      <c r="K2458" s="1" t="str">
        <f t="shared" si="130"/>
        <v/>
      </c>
      <c r="L2458" s="1" t="e">
        <f ca="1">IF(AND(K2458&lt;&gt; "", COUNTIF(SAP!#REF!,K2458)&gt;0),"Matched", "")</f>
        <v>#REF!</v>
      </c>
      <c r="M2458" s="1" t="str">
        <f t="shared" si="128"/>
        <v/>
      </c>
      <c r="N2458" s="1" t="e">
        <f ca="1">IF(AND(M2458&lt;&gt; "", COUNTIF(SAP!#REF!,M2458)&gt;0),"Matched", "")</f>
        <v>#REF!</v>
      </c>
      <c r="O2458" s="1" t="str">
        <f t="shared" si="129"/>
        <v/>
      </c>
      <c r="P2458" s="1" t="e">
        <f ca="1">IF(AND(O2458&lt;&gt; "", COUNTIF(SAP!#REF!,O2458)&gt;0),"Matched", "")</f>
        <v>#REF!</v>
      </c>
      <c r="Q2458" s="1" t="str">
        <f ca="1">IF(D2458="AC","Logic4"&amp;"_"&amp;TEXT(C2458,"dd.mm.yyyy") &amp;"_"&amp; 970656.84,"")</f>
        <v>Logic4_16.02.2020_970656.84</v>
      </c>
      <c r="R2458" s="1" t="e">
        <f ca="1">IF(AND(Q2458&lt;&gt; "", COUNTIF(SAP!#REF!,Q2458)&gt;0),"Matched", "")</f>
        <v>#REF!</v>
      </c>
    </row>
    <row r="2459" spans="1:18">
      <c r="A2459" s="13">
        <v>11563327</v>
      </c>
      <c r="B2459" s="14">
        <v>43877</v>
      </c>
      <c r="C2459" s="14">
        <v>43877</v>
      </c>
      <c r="D2459" s="15" t="s">
        <v>10</v>
      </c>
      <c r="E2459" s="15">
        <v>0</v>
      </c>
      <c r="F2459" s="15">
        <v>0</v>
      </c>
      <c r="G2459" s="15">
        <v>3004</v>
      </c>
      <c r="H2459" s="15">
        <v>89889.78</v>
      </c>
      <c r="I2459" s="15" t="s">
        <v>11</v>
      </c>
      <c r="J2459" s="15" t="s">
        <v>12</v>
      </c>
      <c r="K2459" s="1" t="str">
        <f t="shared" si="130"/>
        <v/>
      </c>
      <c r="L2459" s="1" t="e">
        <f ca="1">IF(AND(K2459&lt;&gt; "", COUNTIF(SAP!#REF!,K2459)&gt;0),"Matched", "")</f>
        <v>#REF!</v>
      </c>
      <c r="M2459" s="1" t="str">
        <f t="shared" si="128"/>
        <v/>
      </c>
      <c r="N2459" s="1" t="e">
        <f ca="1">IF(AND(M2459&lt;&gt; "", COUNTIF(SAP!#REF!,M2459)&gt;0),"Matched", "")</f>
        <v>#REF!</v>
      </c>
      <c r="O2459" s="1" t="str">
        <f t="shared" si="129"/>
        <v/>
      </c>
      <c r="P2459" s="1" t="e">
        <f ca="1">IF(AND(O2459&lt;&gt; "", COUNTIF(SAP!#REF!,O2459)&gt;0),"Matched", "")</f>
        <v>#REF!</v>
      </c>
      <c r="Q2459" s="1" t="str">
        <f ca="1">IF(D2459="AC","Logic4"&amp;"_"&amp;TEXT(C2459,"dd.mm.yyyy") &amp;"_"&amp; 970656.84,"")</f>
        <v>Logic4_16.02.2020_970656.84</v>
      </c>
      <c r="R2459" s="1" t="e">
        <f ca="1">IF(AND(Q2459&lt;&gt; "", COUNTIF(SAP!#REF!,Q2459)&gt;0),"Matched", "")</f>
        <v>#REF!</v>
      </c>
    </row>
    <row r="2460" spans="1:18">
      <c r="A2460" s="9">
        <v>11563327</v>
      </c>
      <c r="B2460" s="10">
        <v>43877</v>
      </c>
      <c r="C2460" s="10">
        <v>43877</v>
      </c>
      <c r="D2460" s="11" t="s">
        <v>10</v>
      </c>
      <c r="E2460" s="11">
        <v>0</v>
      </c>
      <c r="F2460" s="11">
        <v>0</v>
      </c>
      <c r="G2460" s="11">
        <v>3090</v>
      </c>
      <c r="H2460" s="11">
        <v>92979.78</v>
      </c>
      <c r="I2460" s="11" t="s">
        <v>11</v>
      </c>
      <c r="J2460" s="11" t="s">
        <v>12</v>
      </c>
      <c r="K2460" s="1" t="str">
        <f t="shared" si="130"/>
        <v/>
      </c>
      <c r="L2460" s="1" t="e">
        <f ca="1">IF(AND(K2460&lt;&gt; "", COUNTIF(SAP!#REF!,K2460)&gt;0),"Matched", "")</f>
        <v>#REF!</v>
      </c>
      <c r="M2460" s="1" t="str">
        <f t="shared" si="128"/>
        <v/>
      </c>
      <c r="N2460" s="1" t="e">
        <f ca="1">IF(AND(M2460&lt;&gt; "", COUNTIF(SAP!#REF!,M2460)&gt;0),"Matched", "")</f>
        <v>#REF!</v>
      </c>
      <c r="O2460" s="1" t="str">
        <f t="shared" si="129"/>
        <v/>
      </c>
      <c r="P2460" s="1" t="e">
        <f ca="1">IF(AND(O2460&lt;&gt; "", COUNTIF(SAP!#REF!,O2460)&gt;0),"Matched", "")</f>
        <v>#REF!</v>
      </c>
      <c r="Q2460" s="1" t="str">
        <f ca="1">IF(D2460="AC","Logic4"&amp;"_"&amp;TEXT(C2460,"dd.mm.yyyy") &amp;"_"&amp; 970656.84,"")</f>
        <v>Logic4_16.02.2020_970656.84</v>
      </c>
      <c r="R2460" s="1" t="e">
        <f ca="1">IF(AND(Q2460&lt;&gt; "", COUNTIF(SAP!#REF!,Q2460)&gt;0),"Matched", "")</f>
        <v>#REF!</v>
      </c>
    </row>
    <row r="2461" spans="1:18">
      <c r="A2461" s="13">
        <v>11563327</v>
      </c>
      <c r="B2461" s="14">
        <v>43877</v>
      </c>
      <c r="C2461" s="14">
        <v>43877</v>
      </c>
      <c r="D2461" s="15" t="s">
        <v>10</v>
      </c>
      <c r="E2461" s="15">
        <v>0</v>
      </c>
      <c r="F2461" s="15">
        <v>0</v>
      </c>
      <c r="G2461" s="15">
        <v>3094.1</v>
      </c>
      <c r="H2461" s="15">
        <v>96073.88</v>
      </c>
      <c r="I2461" s="15" t="s">
        <v>11</v>
      </c>
      <c r="J2461" s="15" t="s">
        <v>12</v>
      </c>
      <c r="K2461" s="1" t="str">
        <f t="shared" si="130"/>
        <v/>
      </c>
      <c r="L2461" s="1" t="e">
        <f ca="1">IF(AND(K2461&lt;&gt; "", COUNTIF(SAP!#REF!,K2461)&gt;0),"Matched", "")</f>
        <v>#REF!</v>
      </c>
      <c r="M2461" s="1" t="str">
        <f t="shared" si="128"/>
        <v/>
      </c>
      <c r="N2461" s="1" t="e">
        <f ca="1">IF(AND(M2461&lt;&gt; "", COUNTIF(SAP!#REF!,M2461)&gt;0),"Matched", "")</f>
        <v>#REF!</v>
      </c>
      <c r="O2461" s="1" t="str">
        <f t="shared" si="129"/>
        <v/>
      </c>
      <c r="P2461" s="1" t="e">
        <f ca="1">IF(AND(O2461&lt;&gt; "", COUNTIF(SAP!#REF!,O2461)&gt;0),"Matched", "")</f>
        <v>#REF!</v>
      </c>
      <c r="Q2461" s="1" t="str">
        <f ca="1">IF(D2461="AC","Logic4"&amp;"_"&amp;TEXT(C2461,"dd.mm.yyyy") &amp;"_"&amp; 970656.84,"")</f>
        <v>Logic4_16.02.2020_970656.84</v>
      </c>
      <c r="R2461" s="1" t="e">
        <f ca="1">IF(AND(Q2461&lt;&gt; "", COUNTIF(SAP!#REF!,Q2461)&gt;0),"Matched", "")</f>
        <v>#REF!</v>
      </c>
    </row>
    <row r="2462" spans="1:18">
      <c r="A2462" s="9">
        <v>11563327</v>
      </c>
      <c r="B2462" s="10">
        <v>43877</v>
      </c>
      <c r="C2462" s="10">
        <v>43877</v>
      </c>
      <c r="D2462" s="11" t="s">
        <v>10</v>
      </c>
      <c r="E2462" s="11">
        <v>0</v>
      </c>
      <c r="F2462" s="11">
        <v>0</v>
      </c>
      <c r="G2462" s="11">
        <v>3376.1</v>
      </c>
      <c r="H2462" s="11">
        <v>99449.98</v>
      </c>
      <c r="I2462" s="11" t="s">
        <v>11</v>
      </c>
      <c r="J2462" s="11" t="s">
        <v>12</v>
      </c>
      <c r="K2462" s="1" t="str">
        <f t="shared" si="130"/>
        <v/>
      </c>
      <c r="L2462" s="1" t="e">
        <f ca="1">IF(AND(K2462&lt;&gt; "", COUNTIF(SAP!#REF!,K2462)&gt;0),"Matched", "")</f>
        <v>#REF!</v>
      </c>
      <c r="M2462" s="1" t="str">
        <f t="shared" si="128"/>
        <v/>
      </c>
      <c r="N2462" s="1" t="e">
        <f ca="1">IF(AND(M2462&lt;&gt; "", COUNTIF(SAP!#REF!,M2462)&gt;0),"Matched", "")</f>
        <v>#REF!</v>
      </c>
      <c r="O2462" s="1" t="str">
        <f t="shared" si="129"/>
        <v/>
      </c>
      <c r="P2462" s="1" t="e">
        <f ca="1">IF(AND(O2462&lt;&gt; "", COUNTIF(SAP!#REF!,O2462)&gt;0),"Matched", "")</f>
        <v>#REF!</v>
      </c>
      <c r="Q2462" s="1" t="str">
        <f ca="1">IF(D2462="AC","Logic4"&amp;"_"&amp;TEXT(C2462,"dd.mm.yyyy") &amp;"_"&amp; 970656.84,"")</f>
        <v>Logic4_16.02.2020_970656.84</v>
      </c>
      <c r="R2462" s="1" t="e">
        <f ca="1">IF(AND(Q2462&lt;&gt; "", COUNTIF(SAP!#REF!,Q2462)&gt;0),"Matched", "")</f>
        <v>#REF!</v>
      </c>
    </row>
    <row r="2463" spans="1:18">
      <c r="A2463" s="13">
        <v>11563327</v>
      </c>
      <c r="B2463" s="14">
        <v>43877</v>
      </c>
      <c r="C2463" s="14">
        <v>43877</v>
      </c>
      <c r="D2463" s="15" t="s">
        <v>10</v>
      </c>
      <c r="E2463" s="15">
        <v>0</v>
      </c>
      <c r="F2463" s="15">
        <v>0</v>
      </c>
      <c r="G2463" s="15">
        <v>3409.96</v>
      </c>
      <c r="H2463" s="15">
        <v>102859.94</v>
      </c>
      <c r="I2463" s="15" t="s">
        <v>11</v>
      </c>
      <c r="J2463" s="15" t="s">
        <v>12</v>
      </c>
      <c r="K2463" s="1" t="str">
        <f t="shared" si="130"/>
        <v/>
      </c>
      <c r="L2463" s="1" t="e">
        <f ca="1">IF(AND(K2463&lt;&gt; "", COUNTIF(SAP!#REF!,K2463)&gt;0),"Matched", "")</f>
        <v>#REF!</v>
      </c>
      <c r="M2463" s="1" t="str">
        <f t="shared" si="128"/>
        <v/>
      </c>
      <c r="N2463" s="1" t="e">
        <f ca="1">IF(AND(M2463&lt;&gt; "", COUNTIF(SAP!#REF!,M2463)&gt;0),"Matched", "")</f>
        <v>#REF!</v>
      </c>
      <c r="O2463" s="1" t="str">
        <f t="shared" si="129"/>
        <v/>
      </c>
      <c r="P2463" s="1" t="e">
        <f ca="1">IF(AND(O2463&lt;&gt; "", COUNTIF(SAP!#REF!,O2463)&gt;0),"Matched", "")</f>
        <v>#REF!</v>
      </c>
      <c r="Q2463" s="1" t="str">
        <f ca="1">IF(D2463="AC","Logic4"&amp;"_"&amp;TEXT(C2463,"dd.mm.yyyy") &amp;"_"&amp; 970656.84,"")</f>
        <v>Logic4_16.02.2020_970656.84</v>
      </c>
      <c r="R2463" s="1" t="e">
        <f ca="1">IF(AND(Q2463&lt;&gt; "", COUNTIF(SAP!#REF!,Q2463)&gt;0),"Matched", "")</f>
        <v>#REF!</v>
      </c>
    </row>
    <row r="2464" spans="1:18">
      <c r="A2464" s="9">
        <v>11563327</v>
      </c>
      <c r="B2464" s="10">
        <v>43877</v>
      </c>
      <c r="C2464" s="10">
        <v>43877</v>
      </c>
      <c r="D2464" s="11" t="s">
        <v>10</v>
      </c>
      <c r="E2464" s="11">
        <v>0</v>
      </c>
      <c r="F2464" s="11">
        <v>0</v>
      </c>
      <c r="G2464" s="11">
        <v>3410</v>
      </c>
      <c r="H2464" s="11">
        <v>106269.94</v>
      </c>
      <c r="I2464" s="11" t="s">
        <v>11</v>
      </c>
      <c r="J2464" s="11" t="s">
        <v>12</v>
      </c>
      <c r="K2464" s="1" t="str">
        <f t="shared" si="130"/>
        <v/>
      </c>
      <c r="L2464" s="1" t="e">
        <f ca="1">IF(AND(K2464&lt;&gt; "", COUNTIF(SAP!#REF!,K2464)&gt;0),"Matched", "")</f>
        <v>#REF!</v>
      </c>
      <c r="M2464" s="1" t="str">
        <f t="shared" si="128"/>
        <v/>
      </c>
      <c r="N2464" s="1" t="e">
        <f ca="1">IF(AND(M2464&lt;&gt; "", COUNTIF(SAP!#REF!,M2464)&gt;0),"Matched", "")</f>
        <v>#REF!</v>
      </c>
      <c r="O2464" s="1" t="str">
        <f t="shared" si="129"/>
        <v/>
      </c>
      <c r="P2464" s="1" t="e">
        <f ca="1">IF(AND(O2464&lt;&gt; "", COUNTIF(SAP!#REF!,O2464)&gt;0),"Matched", "")</f>
        <v>#REF!</v>
      </c>
      <c r="Q2464" s="1" t="str">
        <f ca="1">IF(D2464="AC","Logic4"&amp;"_"&amp;TEXT(C2464,"dd.mm.yyyy") &amp;"_"&amp; 970656.84,"")</f>
        <v>Logic4_16.02.2020_970656.84</v>
      </c>
      <c r="R2464" s="1" t="e">
        <f ca="1">IF(AND(Q2464&lt;&gt; "", COUNTIF(SAP!#REF!,Q2464)&gt;0),"Matched", "")</f>
        <v>#REF!</v>
      </c>
    </row>
    <row r="2465" spans="1:18">
      <c r="A2465" s="13">
        <v>11563327</v>
      </c>
      <c r="B2465" s="14">
        <v>43877</v>
      </c>
      <c r="C2465" s="14">
        <v>43877</v>
      </c>
      <c r="D2465" s="15" t="s">
        <v>10</v>
      </c>
      <c r="E2465" s="15">
        <v>0</v>
      </c>
      <c r="F2465" s="15">
        <v>0</v>
      </c>
      <c r="G2465" s="15">
        <v>3700</v>
      </c>
      <c r="H2465" s="15">
        <v>109969.94</v>
      </c>
      <c r="I2465" s="15" t="s">
        <v>11</v>
      </c>
      <c r="J2465" s="15" t="s">
        <v>12</v>
      </c>
      <c r="K2465" s="1" t="str">
        <f t="shared" si="130"/>
        <v/>
      </c>
      <c r="L2465" s="1" t="e">
        <f ca="1">IF(AND(K2465&lt;&gt; "", COUNTIF(SAP!#REF!,K2465)&gt;0),"Matched", "")</f>
        <v>#REF!</v>
      </c>
      <c r="M2465" s="1" t="str">
        <f t="shared" si="128"/>
        <v/>
      </c>
      <c r="N2465" s="1" t="e">
        <f ca="1">IF(AND(M2465&lt;&gt; "", COUNTIF(SAP!#REF!,M2465)&gt;0),"Matched", "")</f>
        <v>#REF!</v>
      </c>
      <c r="O2465" s="1" t="str">
        <f t="shared" si="129"/>
        <v/>
      </c>
      <c r="P2465" s="1" t="e">
        <f ca="1">IF(AND(O2465&lt;&gt; "", COUNTIF(SAP!#REF!,O2465)&gt;0),"Matched", "")</f>
        <v>#REF!</v>
      </c>
      <c r="Q2465" s="1" t="str">
        <f ca="1">IF(D2465="AC","Logic4"&amp;"_"&amp;TEXT(C2465,"dd.mm.yyyy") &amp;"_"&amp; 970656.84,"")</f>
        <v>Logic4_16.02.2020_970656.84</v>
      </c>
      <c r="R2465" s="1" t="e">
        <f ca="1">IF(AND(Q2465&lt;&gt; "", COUNTIF(SAP!#REF!,Q2465)&gt;0),"Matched", "")</f>
        <v>#REF!</v>
      </c>
    </row>
    <row r="2466" spans="1:18">
      <c r="A2466" s="9">
        <v>11563327</v>
      </c>
      <c r="B2466" s="10">
        <v>43877</v>
      </c>
      <c r="C2466" s="10">
        <v>43877</v>
      </c>
      <c r="D2466" s="11" t="s">
        <v>10</v>
      </c>
      <c r="E2466" s="11">
        <v>0</v>
      </c>
      <c r="F2466" s="11">
        <v>0</v>
      </c>
      <c r="G2466" s="11">
        <v>3740</v>
      </c>
      <c r="H2466" s="11">
        <v>113709.94</v>
      </c>
      <c r="I2466" s="11" t="s">
        <v>11</v>
      </c>
      <c r="J2466" s="11" t="s">
        <v>12</v>
      </c>
      <c r="K2466" s="1" t="str">
        <f t="shared" si="130"/>
        <v/>
      </c>
      <c r="L2466" s="1" t="e">
        <f ca="1">IF(AND(K2466&lt;&gt; "", COUNTIF(SAP!#REF!,K2466)&gt;0),"Matched", "")</f>
        <v>#REF!</v>
      </c>
      <c r="M2466" s="1" t="str">
        <f t="shared" si="128"/>
        <v/>
      </c>
      <c r="N2466" s="1" t="e">
        <f ca="1">IF(AND(M2466&lt;&gt; "", COUNTIF(SAP!#REF!,M2466)&gt;0),"Matched", "")</f>
        <v>#REF!</v>
      </c>
      <c r="O2466" s="1" t="str">
        <f t="shared" si="129"/>
        <v/>
      </c>
      <c r="P2466" s="1" t="e">
        <f ca="1">IF(AND(O2466&lt;&gt; "", COUNTIF(SAP!#REF!,O2466)&gt;0),"Matched", "")</f>
        <v>#REF!</v>
      </c>
      <c r="Q2466" s="1" t="str">
        <f ca="1">IF(D2466="AC","Logic4"&amp;"_"&amp;TEXT(C2466,"dd.mm.yyyy") &amp;"_"&amp; 970656.84,"")</f>
        <v>Logic4_16.02.2020_970656.84</v>
      </c>
      <c r="R2466" s="1" t="e">
        <f ca="1">IF(AND(Q2466&lt;&gt; "", COUNTIF(SAP!#REF!,Q2466)&gt;0),"Matched", "")</f>
        <v>#REF!</v>
      </c>
    </row>
    <row r="2467" spans="1:18">
      <c r="A2467" s="13">
        <v>11563327</v>
      </c>
      <c r="B2467" s="14">
        <v>43877</v>
      </c>
      <c r="C2467" s="14">
        <v>43877</v>
      </c>
      <c r="D2467" s="15" t="s">
        <v>10</v>
      </c>
      <c r="E2467" s="15">
        <v>0</v>
      </c>
      <c r="F2467" s="15">
        <v>0</v>
      </c>
      <c r="G2467" s="15">
        <v>3779.2</v>
      </c>
      <c r="H2467" s="15">
        <v>117489.14</v>
      </c>
      <c r="I2467" s="15" t="s">
        <v>11</v>
      </c>
      <c r="J2467" s="15" t="s">
        <v>12</v>
      </c>
      <c r="K2467" s="1" t="str">
        <f t="shared" si="130"/>
        <v/>
      </c>
      <c r="L2467" s="1" t="e">
        <f ca="1">IF(AND(K2467&lt;&gt; "", COUNTIF(SAP!#REF!,K2467)&gt;0),"Matched", "")</f>
        <v>#REF!</v>
      </c>
      <c r="M2467" s="1" t="str">
        <f t="shared" si="128"/>
        <v/>
      </c>
      <c r="N2467" s="1" t="e">
        <f ca="1">IF(AND(M2467&lt;&gt; "", COUNTIF(SAP!#REF!,M2467)&gt;0),"Matched", "")</f>
        <v>#REF!</v>
      </c>
      <c r="O2467" s="1" t="str">
        <f t="shared" si="129"/>
        <v/>
      </c>
      <c r="P2467" s="1" t="e">
        <f ca="1">IF(AND(O2467&lt;&gt; "", COUNTIF(SAP!#REF!,O2467)&gt;0),"Matched", "")</f>
        <v>#REF!</v>
      </c>
      <c r="Q2467" s="1" t="str">
        <f ca="1">IF(D2467="AC","Logic4"&amp;"_"&amp;TEXT(C2467,"dd.mm.yyyy") &amp;"_"&amp; 970656.84,"")</f>
        <v>Logic4_16.02.2020_970656.84</v>
      </c>
      <c r="R2467" s="1" t="e">
        <f ca="1">IF(AND(Q2467&lt;&gt; "", COUNTIF(SAP!#REF!,Q2467)&gt;0),"Matched", "")</f>
        <v>#REF!</v>
      </c>
    </row>
    <row r="2468" spans="1:18">
      <c r="A2468" s="9">
        <v>11563327</v>
      </c>
      <c r="B2468" s="10">
        <v>43877</v>
      </c>
      <c r="C2468" s="10">
        <v>43877</v>
      </c>
      <c r="D2468" s="11" t="s">
        <v>10</v>
      </c>
      <c r="E2468" s="11">
        <v>0</v>
      </c>
      <c r="F2468" s="11">
        <v>0</v>
      </c>
      <c r="G2468" s="11">
        <v>3780</v>
      </c>
      <c r="H2468" s="11">
        <v>121269.14</v>
      </c>
      <c r="I2468" s="11" t="s">
        <v>11</v>
      </c>
      <c r="J2468" s="11" t="s">
        <v>12</v>
      </c>
      <c r="K2468" s="1" t="str">
        <f t="shared" si="130"/>
        <v/>
      </c>
      <c r="L2468" s="1" t="e">
        <f ca="1">IF(AND(K2468&lt;&gt; "", COUNTIF(SAP!#REF!,K2468)&gt;0),"Matched", "")</f>
        <v>#REF!</v>
      </c>
      <c r="M2468" s="1" t="str">
        <f t="shared" si="128"/>
        <v/>
      </c>
      <c r="N2468" s="1" t="e">
        <f ca="1">IF(AND(M2468&lt;&gt; "", COUNTIF(SAP!#REF!,M2468)&gt;0),"Matched", "")</f>
        <v>#REF!</v>
      </c>
      <c r="O2468" s="1" t="str">
        <f t="shared" si="129"/>
        <v/>
      </c>
      <c r="P2468" s="1" t="e">
        <f ca="1">IF(AND(O2468&lt;&gt; "", COUNTIF(SAP!#REF!,O2468)&gt;0),"Matched", "")</f>
        <v>#REF!</v>
      </c>
      <c r="Q2468" s="1" t="str">
        <f ca="1">IF(D2468="AC","Logic4"&amp;"_"&amp;TEXT(C2468,"dd.mm.yyyy") &amp;"_"&amp; 970656.84,"")</f>
        <v>Logic4_16.02.2020_970656.84</v>
      </c>
      <c r="R2468" s="1" t="e">
        <f ca="1">IF(AND(Q2468&lt;&gt; "", COUNTIF(SAP!#REF!,Q2468)&gt;0),"Matched", "")</f>
        <v>#REF!</v>
      </c>
    </row>
    <row r="2469" spans="1:18">
      <c r="A2469" s="13">
        <v>11563327</v>
      </c>
      <c r="B2469" s="14">
        <v>43877</v>
      </c>
      <c r="C2469" s="14">
        <v>43877</v>
      </c>
      <c r="D2469" s="15" t="s">
        <v>10</v>
      </c>
      <c r="E2469" s="15">
        <v>0</v>
      </c>
      <c r="F2469" s="15">
        <v>0</v>
      </c>
      <c r="G2469" s="15">
        <v>3800</v>
      </c>
      <c r="H2469" s="15">
        <v>125069.14</v>
      </c>
      <c r="I2469" s="15" t="s">
        <v>11</v>
      </c>
      <c r="J2469" s="15" t="s">
        <v>12</v>
      </c>
      <c r="K2469" s="1" t="str">
        <f t="shared" si="130"/>
        <v/>
      </c>
      <c r="L2469" s="1" t="e">
        <f ca="1">IF(AND(K2469&lt;&gt; "", COUNTIF(SAP!#REF!,K2469)&gt;0),"Matched", "")</f>
        <v>#REF!</v>
      </c>
      <c r="M2469" s="1" t="str">
        <f t="shared" si="128"/>
        <v/>
      </c>
      <c r="N2469" s="1" t="e">
        <f ca="1">IF(AND(M2469&lt;&gt; "", COUNTIF(SAP!#REF!,M2469)&gt;0),"Matched", "")</f>
        <v>#REF!</v>
      </c>
      <c r="O2469" s="1" t="str">
        <f t="shared" si="129"/>
        <v/>
      </c>
      <c r="P2469" s="1" t="e">
        <f ca="1">IF(AND(O2469&lt;&gt; "", COUNTIF(SAP!#REF!,O2469)&gt;0),"Matched", "")</f>
        <v>#REF!</v>
      </c>
      <c r="Q2469" s="1" t="str">
        <f ca="1">IF(D2469="AC","Logic4"&amp;"_"&amp;TEXT(C2469,"dd.mm.yyyy") &amp;"_"&amp; 970656.84,"")</f>
        <v>Logic4_16.02.2020_970656.84</v>
      </c>
      <c r="R2469" s="1" t="e">
        <f ca="1">IF(AND(Q2469&lt;&gt; "", COUNTIF(SAP!#REF!,Q2469)&gt;0),"Matched", "")</f>
        <v>#REF!</v>
      </c>
    </row>
    <row r="2470" spans="1:18">
      <c r="A2470" s="9">
        <v>11563327</v>
      </c>
      <c r="B2470" s="10">
        <v>43877</v>
      </c>
      <c r="C2470" s="10">
        <v>43877</v>
      </c>
      <c r="D2470" s="11" t="s">
        <v>10</v>
      </c>
      <c r="E2470" s="11">
        <v>0</v>
      </c>
      <c r="F2470" s="11">
        <v>0</v>
      </c>
      <c r="G2470" s="11">
        <v>3900</v>
      </c>
      <c r="H2470" s="11">
        <v>128969.14</v>
      </c>
      <c r="I2470" s="11" t="s">
        <v>11</v>
      </c>
      <c r="J2470" s="11" t="s">
        <v>12</v>
      </c>
      <c r="K2470" s="1" t="str">
        <f t="shared" si="130"/>
        <v/>
      </c>
      <c r="L2470" s="1" t="e">
        <f ca="1">IF(AND(K2470&lt;&gt; "", COUNTIF(SAP!#REF!,K2470)&gt;0),"Matched", "")</f>
        <v>#REF!</v>
      </c>
      <c r="M2470" s="1" t="str">
        <f t="shared" si="128"/>
        <v/>
      </c>
      <c r="N2470" s="1" t="e">
        <f ca="1">IF(AND(M2470&lt;&gt; "", COUNTIF(SAP!#REF!,M2470)&gt;0),"Matched", "")</f>
        <v>#REF!</v>
      </c>
      <c r="O2470" s="1" t="str">
        <f t="shared" si="129"/>
        <v/>
      </c>
      <c r="P2470" s="1" t="e">
        <f ca="1">IF(AND(O2470&lt;&gt; "", COUNTIF(SAP!#REF!,O2470)&gt;0),"Matched", "")</f>
        <v>#REF!</v>
      </c>
      <c r="Q2470" s="1" t="str">
        <f ca="1">IF(D2470="AC","Logic4"&amp;"_"&amp;TEXT(C2470,"dd.mm.yyyy") &amp;"_"&amp; 970656.84,"")</f>
        <v>Logic4_16.02.2020_970656.84</v>
      </c>
      <c r="R2470" s="1" t="e">
        <f ca="1">IF(AND(Q2470&lt;&gt; "", COUNTIF(SAP!#REF!,Q2470)&gt;0),"Matched", "")</f>
        <v>#REF!</v>
      </c>
    </row>
    <row r="2471" spans="1:18">
      <c r="A2471" s="13">
        <v>11563327</v>
      </c>
      <c r="B2471" s="14">
        <v>43877</v>
      </c>
      <c r="C2471" s="14">
        <v>43877</v>
      </c>
      <c r="D2471" s="15" t="s">
        <v>10</v>
      </c>
      <c r="E2471" s="15">
        <v>0</v>
      </c>
      <c r="F2471" s="15">
        <v>0</v>
      </c>
      <c r="G2471" s="15">
        <v>3900</v>
      </c>
      <c r="H2471" s="15">
        <v>132869.14000000001</v>
      </c>
      <c r="I2471" s="15" t="s">
        <v>11</v>
      </c>
      <c r="J2471" s="15" t="s">
        <v>12</v>
      </c>
      <c r="K2471" s="1" t="str">
        <f t="shared" si="130"/>
        <v/>
      </c>
      <c r="L2471" s="1" t="e">
        <f ca="1">IF(AND(K2471&lt;&gt; "", COUNTIF(SAP!#REF!,K2471)&gt;0),"Matched", "")</f>
        <v>#REF!</v>
      </c>
      <c r="M2471" s="1" t="str">
        <f t="shared" si="128"/>
        <v/>
      </c>
      <c r="N2471" s="1" t="e">
        <f ca="1">IF(AND(M2471&lt;&gt; "", COUNTIF(SAP!#REF!,M2471)&gt;0),"Matched", "")</f>
        <v>#REF!</v>
      </c>
      <c r="O2471" s="1" t="str">
        <f t="shared" si="129"/>
        <v/>
      </c>
      <c r="P2471" s="1" t="e">
        <f ca="1">IF(AND(O2471&lt;&gt; "", COUNTIF(SAP!#REF!,O2471)&gt;0),"Matched", "")</f>
        <v>#REF!</v>
      </c>
      <c r="Q2471" s="1" t="str">
        <f ca="1">IF(D2471="AC","Logic4"&amp;"_"&amp;TEXT(C2471,"dd.mm.yyyy") &amp;"_"&amp; 970656.84,"")</f>
        <v>Logic4_16.02.2020_970656.84</v>
      </c>
      <c r="R2471" s="1" t="e">
        <f ca="1">IF(AND(Q2471&lt;&gt; "", COUNTIF(SAP!#REF!,Q2471)&gt;0),"Matched", "")</f>
        <v>#REF!</v>
      </c>
    </row>
    <row r="2472" spans="1:18">
      <c r="A2472" s="9">
        <v>11563327</v>
      </c>
      <c r="B2472" s="10">
        <v>43877</v>
      </c>
      <c r="C2472" s="10">
        <v>43877</v>
      </c>
      <c r="D2472" s="11" t="s">
        <v>10</v>
      </c>
      <c r="E2472" s="11">
        <v>0</v>
      </c>
      <c r="F2472" s="11">
        <v>0</v>
      </c>
      <c r="G2472" s="11">
        <v>4050</v>
      </c>
      <c r="H2472" s="11">
        <v>136919.14000000001</v>
      </c>
      <c r="I2472" s="11" t="s">
        <v>11</v>
      </c>
      <c r="J2472" s="11" t="s">
        <v>12</v>
      </c>
      <c r="K2472" s="1" t="str">
        <f t="shared" si="130"/>
        <v/>
      </c>
      <c r="L2472" s="1" t="e">
        <f ca="1">IF(AND(K2472&lt;&gt; "", COUNTIF(SAP!#REF!,K2472)&gt;0),"Matched", "")</f>
        <v>#REF!</v>
      </c>
      <c r="M2472" s="1" t="str">
        <f t="shared" si="128"/>
        <v/>
      </c>
      <c r="N2472" s="1" t="e">
        <f ca="1">IF(AND(M2472&lt;&gt; "", COUNTIF(SAP!#REF!,M2472)&gt;0),"Matched", "")</f>
        <v>#REF!</v>
      </c>
      <c r="O2472" s="1" t="str">
        <f t="shared" si="129"/>
        <v/>
      </c>
      <c r="P2472" s="1" t="e">
        <f ca="1">IF(AND(O2472&lt;&gt; "", COUNTIF(SAP!#REF!,O2472)&gt;0),"Matched", "")</f>
        <v>#REF!</v>
      </c>
      <c r="Q2472" s="1" t="str">
        <f ca="1">IF(D2472="AC","Logic4"&amp;"_"&amp;TEXT(C2472,"dd.mm.yyyy") &amp;"_"&amp; 970656.84,"")</f>
        <v>Logic4_16.02.2020_970656.84</v>
      </c>
      <c r="R2472" s="1" t="e">
        <f ca="1">IF(AND(Q2472&lt;&gt; "", COUNTIF(SAP!#REF!,Q2472)&gt;0),"Matched", "")</f>
        <v>#REF!</v>
      </c>
    </row>
    <row r="2473" spans="1:18">
      <c r="A2473" s="13">
        <v>11563327</v>
      </c>
      <c r="B2473" s="14">
        <v>43877</v>
      </c>
      <c r="C2473" s="14">
        <v>43877</v>
      </c>
      <c r="D2473" s="15" t="s">
        <v>10</v>
      </c>
      <c r="E2473" s="15">
        <v>0</v>
      </c>
      <c r="F2473" s="15">
        <v>0</v>
      </c>
      <c r="G2473" s="15">
        <v>4080</v>
      </c>
      <c r="H2473" s="15">
        <v>140999.14000000001</v>
      </c>
      <c r="I2473" s="15" t="s">
        <v>11</v>
      </c>
      <c r="J2473" s="15" t="s">
        <v>12</v>
      </c>
      <c r="K2473" s="1" t="str">
        <f t="shared" si="130"/>
        <v/>
      </c>
      <c r="L2473" s="1" t="e">
        <f ca="1">IF(AND(K2473&lt;&gt; "", COUNTIF(SAP!#REF!,K2473)&gt;0),"Matched", "")</f>
        <v>#REF!</v>
      </c>
      <c r="M2473" s="1" t="str">
        <f t="shared" si="128"/>
        <v/>
      </c>
      <c r="N2473" s="1" t="e">
        <f ca="1">IF(AND(M2473&lt;&gt; "", COUNTIF(SAP!#REF!,M2473)&gt;0),"Matched", "")</f>
        <v>#REF!</v>
      </c>
      <c r="O2473" s="1" t="str">
        <f t="shared" si="129"/>
        <v/>
      </c>
      <c r="P2473" s="1" t="e">
        <f ca="1">IF(AND(O2473&lt;&gt; "", COUNTIF(SAP!#REF!,O2473)&gt;0),"Matched", "")</f>
        <v>#REF!</v>
      </c>
      <c r="Q2473" s="1" t="str">
        <f ca="1">IF(D2473="AC","Logic4"&amp;"_"&amp;TEXT(C2473,"dd.mm.yyyy") &amp;"_"&amp; 970656.84,"")</f>
        <v>Logic4_16.02.2020_970656.84</v>
      </c>
      <c r="R2473" s="1" t="e">
        <f ca="1">IF(AND(Q2473&lt;&gt; "", COUNTIF(SAP!#REF!,Q2473)&gt;0),"Matched", "")</f>
        <v>#REF!</v>
      </c>
    </row>
    <row r="2474" spans="1:18">
      <c r="A2474" s="9">
        <v>11563327</v>
      </c>
      <c r="B2474" s="10">
        <v>43877</v>
      </c>
      <c r="C2474" s="10">
        <v>43877</v>
      </c>
      <c r="D2474" s="11" t="s">
        <v>10</v>
      </c>
      <c r="E2474" s="11">
        <v>0</v>
      </c>
      <c r="F2474" s="11">
        <v>0</v>
      </c>
      <c r="G2474" s="11">
        <v>4094</v>
      </c>
      <c r="H2474" s="11">
        <v>145093.14000000001</v>
      </c>
      <c r="I2474" s="11" t="s">
        <v>11</v>
      </c>
      <c r="J2474" s="11" t="s">
        <v>12</v>
      </c>
      <c r="K2474" s="1" t="str">
        <f t="shared" si="130"/>
        <v/>
      </c>
      <c r="L2474" s="1" t="e">
        <f ca="1">IF(AND(K2474&lt;&gt; "", COUNTIF(SAP!#REF!,K2474)&gt;0),"Matched", "")</f>
        <v>#REF!</v>
      </c>
      <c r="M2474" s="1" t="str">
        <f t="shared" si="128"/>
        <v/>
      </c>
      <c r="N2474" s="1" t="e">
        <f ca="1">IF(AND(M2474&lt;&gt; "", COUNTIF(SAP!#REF!,M2474)&gt;0),"Matched", "")</f>
        <v>#REF!</v>
      </c>
      <c r="O2474" s="1" t="str">
        <f t="shared" si="129"/>
        <v/>
      </c>
      <c r="P2474" s="1" t="e">
        <f ca="1">IF(AND(O2474&lt;&gt; "", COUNTIF(SAP!#REF!,O2474)&gt;0),"Matched", "")</f>
        <v>#REF!</v>
      </c>
      <c r="Q2474" s="1" t="str">
        <f ca="1">IF(D2474="AC","Logic4"&amp;"_"&amp;TEXT(C2474,"dd.mm.yyyy") &amp;"_"&amp; 970656.84,"")</f>
        <v>Logic4_16.02.2020_970656.84</v>
      </c>
      <c r="R2474" s="1" t="e">
        <f ca="1">IF(AND(Q2474&lt;&gt; "", COUNTIF(SAP!#REF!,Q2474)&gt;0),"Matched", "")</f>
        <v>#REF!</v>
      </c>
    </row>
    <row r="2475" spans="1:18">
      <c r="A2475" s="13">
        <v>11563327</v>
      </c>
      <c r="B2475" s="14">
        <v>43877</v>
      </c>
      <c r="C2475" s="14">
        <v>43877</v>
      </c>
      <c r="D2475" s="15" t="s">
        <v>10</v>
      </c>
      <c r="E2475" s="15">
        <v>0</v>
      </c>
      <c r="F2475" s="15">
        <v>0</v>
      </c>
      <c r="G2475" s="15">
        <v>4160</v>
      </c>
      <c r="H2475" s="15">
        <v>149253.14000000001</v>
      </c>
      <c r="I2475" s="15" t="s">
        <v>11</v>
      </c>
      <c r="J2475" s="15" t="s">
        <v>12</v>
      </c>
      <c r="K2475" s="1" t="str">
        <f t="shared" si="130"/>
        <v/>
      </c>
      <c r="L2475" s="1" t="e">
        <f ca="1">IF(AND(K2475&lt;&gt; "", COUNTIF(SAP!#REF!,K2475)&gt;0),"Matched", "")</f>
        <v>#REF!</v>
      </c>
      <c r="M2475" s="1" t="str">
        <f t="shared" si="128"/>
        <v/>
      </c>
      <c r="N2475" s="1" t="e">
        <f ca="1">IF(AND(M2475&lt;&gt; "", COUNTIF(SAP!#REF!,M2475)&gt;0),"Matched", "")</f>
        <v>#REF!</v>
      </c>
      <c r="O2475" s="1" t="str">
        <f t="shared" si="129"/>
        <v/>
      </c>
      <c r="P2475" s="1" t="e">
        <f ca="1">IF(AND(O2475&lt;&gt; "", COUNTIF(SAP!#REF!,O2475)&gt;0),"Matched", "")</f>
        <v>#REF!</v>
      </c>
      <c r="Q2475" s="1" t="str">
        <f ca="1">IF(D2475="AC","Logic4"&amp;"_"&amp;TEXT(C2475,"dd.mm.yyyy") &amp;"_"&amp; 970656.84,"")</f>
        <v>Logic4_16.02.2020_970656.84</v>
      </c>
      <c r="R2475" s="1" t="e">
        <f ca="1">IF(AND(Q2475&lt;&gt; "", COUNTIF(SAP!#REF!,Q2475)&gt;0),"Matched", "")</f>
        <v>#REF!</v>
      </c>
    </row>
    <row r="2476" spans="1:18">
      <c r="A2476" s="9">
        <v>11563327</v>
      </c>
      <c r="B2476" s="10">
        <v>43877</v>
      </c>
      <c r="C2476" s="10">
        <v>43877</v>
      </c>
      <c r="D2476" s="11" t="s">
        <v>10</v>
      </c>
      <c r="E2476" s="11">
        <v>0</v>
      </c>
      <c r="F2476" s="11">
        <v>0</v>
      </c>
      <c r="G2476" s="11">
        <v>4188.8</v>
      </c>
      <c r="H2476" s="11">
        <v>153441.94</v>
      </c>
      <c r="I2476" s="11" t="s">
        <v>11</v>
      </c>
      <c r="J2476" s="11" t="s">
        <v>12</v>
      </c>
      <c r="K2476" s="1" t="str">
        <f t="shared" si="130"/>
        <v/>
      </c>
      <c r="L2476" s="1" t="e">
        <f ca="1">IF(AND(K2476&lt;&gt; "", COUNTIF(SAP!#REF!,K2476)&gt;0),"Matched", "")</f>
        <v>#REF!</v>
      </c>
      <c r="M2476" s="1" t="str">
        <f t="shared" si="128"/>
        <v/>
      </c>
      <c r="N2476" s="1" t="e">
        <f ca="1">IF(AND(M2476&lt;&gt; "", COUNTIF(SAP!#REF!,M2476)&gt;0),"Matched", "")</f>
        <v>#REF!</v>
      </c>
      <c r="O2476" s="1" t="str">
        <f t="shared" si="129"/>
        <v/>
      </c>
      <c r="P2476" s="1" t="e">
        <f ca="1">IF(AND(O2476&lt;&gt; "", COUNTIF(SAP!#REF!,O2476)&gt;0),"Matched", "")</f>
        <v>#REF!</v>
      </c>
      <c r="Q2476" s="1" t="str">
        <f ca="1">IF(D2476="AC","Logic4"&amp;"_"&amp;TEXT(C2476,"dd.mm.yyyy") &amp;"_"&amp; 970656.84,"")</f>
        <v>Logic4_16.02.2020_970656.84</v>
      </c>
      <c r="R2476" s="1" t="e">
        <f ca="1">IF(AND(Q2476&lt;&gt; "", COUNTIF(SAP!#REF!,Q2476)&gt;0),"Matched", "")</f>
        <v>#REF!</v>
      </c>
    </row>
    <row r="2477" spans="1:18">
      <c r="A2477" s="13">
        <v>11563327</v>
      </c>
      <c r="B2477" s="14">
        <v>43877</v>
      </c>
      <c r="C2477" s="14">
        <v>43877</v>
      </c>
      <c r="D2477" s="15" t="s">
        <v>10</v>
      </c>
      <c r="E2477" s="15">
        <v>0</v>
      </c>
      <c r="F2477" s="15">
        <v>0</v>
      </c>
      <c r="G2477" s="15">
        <v>4300</v>
      </c>
      <c r="H2477" s="15">
        <v>157741.94</v>
      </c>
      <c r="I2477" s="15" t="s">
        <v>11</v>
      </c>
      <c r="J2477" s="15" t="s">
        <v>12</v>
      </c>
      <c r="K2477" s="1" t="str">
        <f t="shared" si="130"/>
        <v/>
      </c>
      <c r="L2477" s="1" t="e">
        <f ca="1">IF(AND(K2477&lt;&gt; "", COUNTIF(SAP!#REF!,K2477)&gt;0),"Matched", "")</f>
        <v>#REF!</v>
      </c>
      <c r="M2477" s="1" t="str">
        <f t="shared" si="128"/>
        <v/>
      </c>
      <c r="N2477" s="1" t="e">
        <f ca="1">IF(AND(M2477&lt;&gt; "", COUNTIF(SAP!#REF!,M2477)&gt;0),"Matched", "")</f>
        <v>#REF!</v>
      </c>
      <c r="O2477" s="1" t="str">
        <f t="shared" si="129"/>
        <v/>
      </c>
      <c r="P2477" s="1" t="e">
        <f ca="1">IF(AND(O2477&lt;&gt; "", COUNTIF(SAP!#REF!,O2477)&gt;0),"Matched", "")</f>
        <v>#REF!</v>
      </c>
      <c r="Q2477" s="1" t="str">
        <f ca="1">IF(D2477="AC","Logic4"&amp;"_"&amp;TEXT(C2477,"dd.mm.yyyy") &amp;"_"&amp; 970656.84,"")</f>
        <v>Logic4_16.02.2020_970656.84</v>
      </c>
      <c r="R2477" s="1" t="e">
        <f ca="1">IF(AND(Q2477&lt;&gt; "", COUNTIF(SAP!#REF!,Q2477)&gt;0),"Matched", "")</f>
        <v>#REF!</v>
      </c>
    </row>
    <row r="2478" spans="1:18">
      <c r="A2478" s="9">
        <v>11563327</v>
      </c>
      <c r="B2478" s="10">
        <v>43877</v>
      </c>
      <c r="C2478" s="10">
        <v>43877</v>
      </c>
      <c r="D2478" s="11" t="s">
        <v>10</v>
      </c>
      <c r="E2478" s="11">
        <v>0</v>
      </c>
      <c r="F2478" s="11">
        <v>0</v>
      </c>
      <c r="G2478" s="11">
        <v>4330</v>
      </c>
      <c r="H2478" s="11">
        <v>162071.94</v>
      </c>
      <c r="I2478" s="11" t="s">
        <v>11</v>
      </c>
      <c r="J2478" s="11" t="s">
        <v>12</v>
      </c>
      <c r="K2478" s="1" t="str">
        <f t="shared" si="130"/>
        <v/>
      </c>
      <c r="L2478" s="1" t="e">
        <f ca="1">IF(AND(K2478&lt;&gt; "", COUNTIF(SAP!#REF!,K2478)&gt;0),"Matched", "")</f>
        <v>#REF!</v>
      </c>
      <c r="M2478" s="1" t="str">
        <f t="shared" ref="M2478:M2541" si="131">IF(D2478="TR","Logic2"&amp;"_"&amp;TEXT(C2478,"dd.mm.yyyy") &amp;"_"&amp; F2478,"")</f>
        <v/>
      </c>
      <c r="N2478" s="1" t="e">
        <f ca="1">IF(AND(M2478&lt;&gt; "", COUNTIF(SAP!#REF!,M2478)&gt;0),"Matched", "")</f>
        <v>#REF!</v>
      </c>
      <c r="O2478" s="1" t="str">
        <f t="shared" ref="O2478:O2541" si="132">IF(D2478="AF","Logic3"&amp;"_"&amp;G2478,"")</f>
        <v/>
      </c>
      <c r="P2478" s="1" t="e">
        <f ca="1">IF(AND(O2478&lt;&gt; "", COUNTIF(SAP!#REF!,O2478)&gt;0),"Matched", "")</f>
        <v>#REF!</v>
      </c>
      <c r="Q2478" s="1" t="str">
        <f ca="1">IF(D2478="AC","Logic4"&amp;"_"&amp;TEXT(C2478,"dd.mm.yyyy") &amp;"_"&amp; 970656.84,"")</f>
        <v>Logic4_16.02.2020_970656.84</v>
      </c>
      <c r="R2478" s="1" t="e">
        <f ca="1">IF(AND(Q2478&lt;&gt; "", COUNTIF(SAP!#REF!,Q2478)&gt;0),"Matched", "")</f>
        <v>#REF!</v>
      </c>
    </row>
    <row r="2479" spans="1:18">
      <c r="A2479" s="13">
        <v>11563327</v>
      </c>
      <c r="B2479" s="14">
        <v>43877</v>
      </c>
      <c r="C2479" s="14">
        <v>43877</v>
      </c>
      <c r="D2479" s="15" t="s">
        <v>10</v>
      </c>
      <c r="E2479" s="15">
        <v>0</v>
      </c>
      <c r="F2479" s="15">
        <v>0</v>
      </c>
      <c r="G2479" s="15">
        <v>4387</v>
      </c>
      <c r="H2479" s="15">
        <v>166458.94</v>
      </c>
      <c r="I2479" s="15" t="s">
        <v>11</v>
      </c>
      <c r="J2479" s="15" t="s">
        <v>12</v>
      </c>
      <c r="K2479" s="1" t="str">
        <f t="shared" si="130"/>
        <v/>
      </c>
      <c r="L2479" s="1" t="e">
        <f ca="1">IF(AND(K2479&lt;&gt; "", COUNTIF(SAP!#REF!,K2479)&gt;0),"Matched", "")</f>
        <v>#REF!</v>
      </c>
      <c r="M2479" s="1" t="str">
        <f t="shared" si="131"/>
        <v/>
      </c>
      <c r="N2479" s="1" t="e">
        <f ca="1">IF(AND(M2479&lt;&gt; "", COUNTIF(SAP!#REF!,M2479)&gt;0),"Matched", "")</f>
        <v>#REF!</v>
      </c>
      <c r="O2479" s="1" t="str">
        <f t="shared" si="132"/>
        <v/>
      </c>
      <c r="P2479" s="1" t="e">
        <f ca="1">IF(AND(O2479&lt;&gt; "", COUNTIF(SAP!#REF!,O2479)&gt;0),"Matched", "")</f>
        <v>#REF!</v>
      </c>
      <c r="Q2479" s="1" t="str">
        <f ca="1">IF(D2479="AC","Logic4"&amp;"_"&amp;TEXT(C2479,"dd.mm.yyyy") &amp;"_"&amp; 970656.84,"")</f>
        <v>Logic4_16.02.2020_970656.84</v>
      </c>
      <c r="R2479" s="1" t="e">
        <f ca="1">IF(AND(Q2479&lt;&gt; "", COUNTIF(SAP!#REF!,Q2479)&gt;0),"Matched", "")</f>
        <v>#REF!</v>
      </c>
    </row>
    <row r="2480" spans="1:18">
      <c r="A2480" s="9">
        <v>11563327</v>
      </c>
      <c r="B2480" s="10">
        <v>43877</v>
      </c>
      <c r="C2480" s="10">
        <v>43877</v>
      </c>
      <c r="D2480" s="11" t="s">
        <v>10</v>
      </c>
      <c r="E2480" s="11">
        <v>0</v>
      </c>
      <c r="F2480" s="11">
        <v>0</v>
      </c>
      <c r="G2480" s="11">
        <v>4408.8999999999996</v>
      </c>
      <c r="H2480" s="11">
        <v>170867.84</v>
      </c>
      <c r="I2480" s="11" t="s">
        <v>11</v>
      </c>
      <c r="J2480" s="11" t="s">
        <v>12</v>
      </c>
      <c r="K2480" s="1" t="str">
        <f t="shared" si="130"/>
        <v/>
      </c>
      <c r="L2480" s="1" t="e">
        <f ca="1">IF(AND(K2480&lt;&gt; "", COUNTIF(SAP!#REF!,K2480)&gt;0),"Matched", "")</f>
        <v>#REF!</v>
      </c>
      <c r="M2480" s="1" t="str">
        <f t="shared" si="131"/>
        <v/>
      </c>
      <c r="N2480" s="1" t="e">
        <f ca="1">IF(AND(M2480&lt;&gt; "", COUNTIF(SAP!#REF!,M2480)&gt;0),"Matched", "")</f>
        <v>#REF!</v>
      </c>
      <c r="O2480" s="1" t="str">
        <f t="shared" si="132"/>
        <v/>
      </c>
      <c r="P2480" s="1" t="e">
        <f ca="1">IF(AND(O2480&lt;&gt; "", COUNTIF(SAP!#REF!,O2480)&gt;0),"Matched", "")</f>
        <v>#REF!</v>
      </c>
      <c r="Q2480" s="1" t="str">
        <f ca="1">IF(D2480="AC","Logic4"&amp;"_"&amp;TEXT(C2480,"dd.mm.yyyy") &amp;"_"&amp; 970656.84,"")</f>
        <v>Logic4_16.02.2020_970656.84</v>
      </c>
      <c r="R2480" s="1" t="e">
        <f ca="1">IF(AND(Q2480&lt;&gt; "", COUNTIF(SAP!#REF!,Q2480)&gt;0),"Matched", "")</f>
        <v>#REF!</v>
      </c>
    </row>
    <row r="2481" spans="1:18">
      <c r="A2481" s="13">
        <v>11563327</v>
      </c>
      <c r="B2481" s="14">
        <v>43877</v>
      </c>
      <c r="C2481" s="14">
        <v>43877</v>
      </c>
      <c r="D2481" s="15" t="s">
        <v>10</v>
      </c>
      <c r="E2481" s="15">
        <v>0</v>
      </c>
      <c r="F2481" s="15">
        <v>0</v>
      </c>
      <c r="G2481" s="15">
        <v>4470</v>
      </c>
      <c r="H2481" s="15">
        <v>175337.84</v>
      </c>
      <c r="I2481" s="15" t="s">
        <v>11</v>
      </c>
      <c r="J2481" s="15" t="s">
        <v>12</v>
      </c>
      <c r="K2481" s="1" t="str">
        <f t="shared" si="130"/>
        <v/>
      </c>
      <c r="L2481" s="1" t="e">
        <f ca="1">IF(AND(K2481&lt;&gt; "", COUNTIF(SAP!#REF!,K2481)&gt;0),"Matched", "")</f>
        <v>#REF!</v>
      </c>
      <c r="M2481" s="1" t="str">
        <f t="shared" si="131"/>
        <v/>
      </c>
      <c r="N2481" s="1" t="e">
        <f ca="1">IF(AND(M2481&lt;&gt; "", COUNTIF(SAP!#REF!,M2481)&gt;0),"Matched", "")</f>
        <v>#REF!</v>
      </c>
      <c r="O2481" s="1" t="str">
        <f t="shared" si="132"/>
        <v/>
      </c>
      <c r="P2481" s="1" t="e">
        <f ca="1">IF(AND(O2481&lt;&gt; "", COUNTIF(SAP!#REF!,O2481)&gt;0),"Matched", "")</f>
        <v>#REF!</v>
      </c>
      <c r="Q2481" s="1" t="str">
        <f ca="1">IF(D2481="AC","Logic4"&amp;"_"&amp;TEXT(C2481,"dd.mm.yyyy") &amp;"_"&amp; 970656.84,"")</f>
        <v>Logic4_16.02.2020_970656.84</v>
      </c>
      <c r="R2481" s="1" t="e">
        <f ca="1">IF(AND(Q2481&lt;&gt; "", COUNTIF(SAP!#REF!,Q2481)&gt;0),"Matched", "")</f>
        <v>#REF!</v>
      </c>
    </row>
    <row r="2482" spans="1:18">
      <c r="A2482" s="9">
        <v>11563327</v>
      </c>
      <c r="B2482" s="10">
        <v>43877</v>
      </c>
      <c r="C2482" s="10">
        <v>43877</v>
      </c>
      <c r="D2482" s="11" t="s">
        <v>10</v>
      </c>
      <c r="E2482" s="11">
        <v>0</v>
      </c>
      <c r="F2482" s="11">
        <v>0</v>
      </c>
      <c r="G2482" s="11">
        <v>4950</v>
      </c>
      <c r="H2482" s="11">
        <v>180287.84</v>
      </c>
      <c r="I2482" s="11" t="s">
        <v>11</v>
      </c>
      <c r="J2482" s="11" t="s">
        <v>12</v>
      </c>
      <c r="K2482" s="1" t="str">
        <f t="shared" si="130"/>
        <v/>
      </c>
      <c r="L2482" s="1" t="e">
        <f ca="1">IF(AND(K2482&lt;&gt; "", COUNTIF(SAP!#REF!,K2482)&gt;0),"Matched", "")</f>
        <v>#REF!</v>
      </c>
      <c r="M2482" s="1" t="str">
        <f t="shared" si="131"/>
        <v/>
      </c>
      <c r="N2482" s="1" t="e">
        <f ca="1">IF(AND(M2482&lt;&gt; "", COUNTIF(SAP!#REF!,M2482)&gt;0),"Matched", "")</f>
        <v>#REF!</v>
      </c>
      <c r="O2482" s="1" t="str">
        <f t="shared" si="132"/>
        <v/>
      </c>
      <c r="P2482" s="1" t="e">
        <f ca="1">IF(AND(O2482&lt;&gt; "", COUNTIF(SAP!#REF!,O2482)&gt;0),"Matched", "")</f>
        <v>#REF!</v>
      </c>
      <c r="Q2482" s="1" t="str">
        <f ca="1">IF(D2482="AC","Logic4"&amp;"_"&amp;TEXT(C2482,"dd.mm.yyyy") &amp;"_"&amp; 970656.84,"")</f>
        <v>Logic4_16.02.2020_970656.84</v>
      </c>
      <c r="R2482" s="1" t="e">
        <f ca="1">IF(AND(Q2482&lt;&gt; "", COUNTIF(SAP!#REF!,Q2482)&gt;0),"Matched", "")</f>
        <v>#REF!</v>
      </c>
    </row>
    <row r="2483" spans="1:18">
      <c r="A2483" s="13">
        <v>11563327</v>
      </c>
      <c r="B2483" s="14">
        <v>43877</v>
      </c>
      <c r="C2483" s="14">
        <v>43877</v>
      </c>
      <c r="D2483" s="15" t="s">
        <v>10</v>
      </c>
      <c r="E2483" s="15">
        <v>0</v>
      </c>
      <c r="F2483" s="15">
        <v>0</v>
      </c>
      <c r="G2483" s="15">
        <v>5056.6000000000004</v>
      </c>
      <c r="H2483" s="15">
        <v>185344.44</v>
      </c>
      <c r="I2483" s="15" t="s">
        <v>11</v>
      </c>
      <c r="J2483" s="15" t="s">
        <v>12</v>
      </c>
      <c r="K2483" s="1" t="str">
        <f t="shared" si="130"/>
        <v/>
      </c>
      <c r="L2483" s="1" t="e">
        <f ca="1">IF(AND(K2483&lt;&gt; "", COUNTIF(SAP!#REF!,K2483)&gt;0),"Matched", "")</f>
        <v>#REF!</v>
      </c>
      <c r="M2483" s="1" t="str">
        <f t="shared" si="131"/>
        <v/>
      </c>
      <c r="N2483" s="1" t="e">
        <f ca="1">IF(AND(M2483&lt;&gt; "", COUNTIF(SAP!#REF!,M2483)&gt;0),"Matched", "")</f>
        <v>#REF!</v>
      </c>
      <c r="O2483" s="1" t="str">
        <f t="shared" si="132"/>
        <v/>
      </c>
      <c r="P2483" s="1" t="e">
        <f ca="1">IF(AND(O2483&lt;&gt; "", COUNTIF(SAP!#REF!,O2483)&gt;0),"Matched", "")</f>
        <v>#REF!</v>
      </c>
      <c r="Q2483" s="1" t="str">
        <f ca="1">IF(D2483="AC","Logic4"&amp;"_"&amp;TEXT(C2483,"dd.mm.yyyy") &amp;"_"&amp; 970656.84,"")</f>
        <v>Logic4_16.02.2020_970656.84</v>
      </c>
      <c r="R2483" s="1" t="e">
        <f ca="1">IF(AND(Q2483&lt;&gt; "", COUNTIF(SAP!#REF!,Q2483)&gt;0),"Matched", "")</f>
        <v>#REF!</v>
      </c>
    </row>
    <row r="2484" spans="1:18">
      <c r="A2484" s="9">
        <v>11563327</v>
      </c>
      <c r="B2484" s="10">
        <v>43877</v>
      </c>
      <c r="C2484" s="10">
        <v>43877</v>
      </c>
      <c r="D2484" s="11" t="s">
        <v>10</v>
      </c>
      <c r="E2484" s="11">
        <v>0</v>
      </c>
      <c r="F2484" s="11">
        <v>0</v>
      </c>
      <c r="G2484" s="11">
        <v>5100</v>
      </c>
      <c r="H2484" s="11">
        <v>190444.44</v>
      </c>
      <c r="I2484" s="11" t="s">
        <v>11</v>
      </c>
      <c r="J2484" s="11" t="s">
        <v>12</v>
      </c>
      <c r="K2484" s="1" t="str">
        <f t="shared" si="130"/>
        <v/>
      </c>
      <c r="L2484" s="1" t="e">
        <f ca="1">IF(AND(K2484&lt;&gt; "", COUNTIF(SAP!#REF!,K2484)&gt;0),"Matched", "")</f>
        <v>#REF!</v>
      </c>
      <c r="M2484" s="1" t="str">
        <f t="shared" si="131"/>
        <v/>
      </c>
      <c r="N2484" s="1" t="e">
        <f ca="1">IF(AND(M2484&lt;&gt; "", COUNTIF(SAP!#REF!,M2484)&gt;0),"Matched", "")</f>
        <v>#REF!</v>
      </c>
      <c r="O2484" s="1" t="str">
        <f t="shared" si="132"/>
        <v/>
      </c>
      <c r="P2484" s="1" t="e">
        <f ca="1">IF(AND(O2484&lt;&gt; "", COUNTIF(SAP!#REF!,O2484)&gt;0),"Matched", "")</f>
        <v>#REF!</v>
      </c>
      <c r="Q2484" s="1" t="str">
        <f ca="1">IF(D2484="AC","Logic4"&amp;"_"&amp;TEXT(C2484,"dd.mm.yyyy") &amp;"_"&amp; 970656.84,"")</f>
        <v>Logic4_16.02.2020_970656.84</v>
      </c>
      <c r="R2484" s="1" t="e">
        <f ca="1">IF(AND(Q2484&lt;&gt; "", COUNTIF(SAP!#REF!,Q2484)&gt;0),"Matched", "")</f>
        <v>#REF!</v>
      </c>
    </row>
    <row r="2485" spans="1:18">
      <c r="A2485" s="13">
        <v>11563327</v>
      </c>
      <c r="B2485" s="14">
        <v>43877</v>
      </c>
      <c r="C2485" s="14">
        <v>43877</v>
      </c>
      <c r="D2485" s="15" t="s">
        <v>10</v>
      </c>
      <c r="E2485" s="15">
        <v>0</v>
      </c>
      <c r="F2485" s="15">
        <v>0</v>
      </c>
      <c r="G2485" s="15">
        <v>5224.8</v>
      </c>
      <c r="H2485" s="15">
        <v>195669.24</v>
      </c>
      <c r="I2485" s="15" t="s">
        <v>11</v>
      </c>
      <c r="J2485" s="15" t="s">
        <v>12</v>
      </c>
      <c r="K2485" s="1" t="str">
        <f t="shared" si="130"/>
        <v/>
      </c>
      <c r="L2485" s="1" t="e">
        <f ca="1">IF(AND(K2485&lt;&gt; "", COUNTIF(SAP!#REF!,K2485)&gt;0),"Matched", "")</f>
        <v>#REF!</v>
      </c>
      <c r="M2485" s="1" t="str">
        <f t="shared" si="131"/>
        <v/>
      </c>
      <c r="N2485" s="1" t="e">
        <f ca="1">IF(AND(M2485&lt;&gt; "", COUNTIF(SAP!#REF!,M2485)&gt;0),"Matched", "")</f>
        <v>#REF!</v>
      </c>
      <c r="O2485" s="1" t="str">
        <f t="shared" si="132"/>
        <v/>
      </c>
      <c r="P2485" s="1" t="e">
        <f ca="1">IF(AND(O2485&lt;&gt; "", COUNTIF(SAP!#REF!,O2485)&gt;0),"Matched", "")</f>
        <v>#REF!</v>
      </c>
      <c r="Q2485" s="1" t="str">
        <f ca="1">IF(D2485="AC","Logic4"&amp;"_"&amp;TEXT(C2485,"dd.mm.yyyy") &amp;"_"&amp; 970656.84,"")</f>
        <v>Logic4_16.02.2020_970656.84</v>
      </c>
      <c r="R2485" s="1" t="e">
        <f ca="1">IF(AND(Q2485&lt;&gt; "", COUNTIF(SAP!#REF!,Q2485)&gt;0),"Matched", "")</f>
        <v>#REF!</v>
      </c>
    </row>
    <row r="2486" spans="1:18">
      <c r="A2486" s="9">
        <v>11563327</v>
      </c>
      <c r="B2486" s="10">
        <v>43877</v>
      </c>
      <c r="C2486" s="10">
        <v>43877</v>
      </c>
      <c r="D2486" s="11" t="s">
        <v>10</v>
      </c>
      <c r="E2486" s="11">
        <v>0</v>
      </c>
      <c r="F2486" s="11">
        <v>0</v>
      </c>
      <c r="G2486" s="11">
        <v>5260</v>
      </c>
      <c r="H2486" s="11">
        <v>200929.24</v>
      </c>
      <c r="I2486" s="11" t="s">
        <v>11</v>
      </c>
      <c r="J2486" s="11" t="s">
        <v>12</v>
      </c>
      <c r="K2486" s="1" t="str">
        <f t="shared" si="130"/>
        <v/>
      </c>
      <c r="L2486" s="1" t="e">
        <f ca="1">IF(AND(K2486&lt;&gt; "", COUNTIF(SAP!#REF!,K2486)&gt;0),"Matched", "")</f>
        <v>#REF!</v>
      </c>
      <c r="M2486" s="1" t="str">
        <f t="shared" si="131"/>
        <v/>
      </c>
      <c r="N2486" s="1" t="e">
        <f ca="1">IF(AND(M2486&lt;&gt; "", COUNTIF(SAP!#REF!,M2486)&gt;0),"Matched", "")</f>
        <v>#REF!</v>
      </c>
      <c r="O2486" s="1" t="str">
        <f t="shared" si="132"/>
        <v/>
      </c>
      <c r="P2486" s="1" t="e">
        <f ca="1">IF(AND(O2486&lt;&gt; "", COUNTIF(SAP!#REF!,O2486)&gt;0),"Matched", "")</f>
        <v>#REF!</v>
      </c>
      <c r="Q2486" s="1" t="str">
        <f ca="1">IF(D2486="AC","Logic4"&amp;"_"&amp;TEXT(C2486,"dd.mm.yyyy") &amp;"_"&amp; 970656.84,"")</f>
        <v>Logic4_16.02.2020_970656.84</v>
      </c>
      <c r="R2486" s="1" t="e">
        <f ca="1">IF(AND(Q2486&lt;&gt; "", COUNTIF(SAP!#REF!,Q2486)&gt;0),"Matched", "")</f>
        <v>#REF!</v>
      </c>
    </row>
    <row r="2487" spans="1:18">
      <c r="A2487" s="13">
        <v>11563327</v>
      </c>
      <c r="B2487" s="14">
        <v>43877</v>
      </c>
      <c r="C2487" s="14">
        <v>43877</v>
      </c>
      <c r="D2487" s="15" t="s">
        <v>10</v>
      </c>
      <c r="E2487" s="15">
        <v>0</v>
      </c>
      <c r="F2487" s="15">
        <v>0</v>
      </c>
      <c r="G2487" s="15">
        <v>5275.6</v>
      </c>
      <c r="H2487" s="15">
        <v>206204.84</v>
      </c>
      <c r="I2487" s="15" t="s">
        <v>11</v>
      </c>
      <c r="J2487" s="15" t="s">
        <v>12</v>
      </c>
      <c r="K2487" s="1" t="str">
        <f t="shared" si="130"/>
        <v/>
      </c>
      <c r="L2487" s="1" t="e">
        <f ca="1">IF(AND(K2487&lt;&gt; "", COUNTIF(SAP!#REF!,K2487)&gt;0),"Matched", "")</f>
        <v>#REF!</v>
      </c>
      <c r="M2487" s="1" t="str">
        <f t="shared" si="131"/>
        <v/>
      </c>
      <c r="N2487" s="1" t="e">
        <f ca="1">IF(AND(M2487&lt;&gt; "", COUNTIF(SAP!#REF!,M2487)&gt;0),"Matched", "")</f>
        <v>#REF!</v>
      </c>
      <c r="O2487" s="1" t="str">
        <f t="shared" si="132"/>
        <v/>
      </c>
      <c r="P2487" s="1" t="e">
        <f ca="1">IF(AND(O2487&lt;&gt; "", COUNTIF(SAP!#REF!,O2487)&gt;0),"Matched", "")</f>
        <v>#REF!</v>
      </c>
      <c r="Q2487" s="1" t="str">
        <f ca="1">IF(D2487="AC","Logic4"&amp;"_"&amp;TEXT(C2487,"dd.mm.yyyy") &amp;"_"&amp; 970656.84,"")</f>
        <v>Logic4_16.02.2020_970656.84</v>
      </c>
      <c r="R2487" s="1" t="e">
        <f ca="1">IF(AND(Q2487&lt;&gt; "", COUNTIF(SAP!#REF!,Q2487)&gt;0),"Matched", "")</f>
        <v>#REF!</v>
      </c>
    </row>
    <row r="2488" spans="1:18">
      <c r="A2488" s="9">
        <v>11563327</v>
      </c>
      <c r="B2488" s="10">
        <v>43877</v>
      </c>
      <c r="C2488" s="10">
        <v>43877</v>
      </c>
      <c r="D2488" s="11" t="s">
        <v>10</v>
      </c>
      <c r="E2488" s="11">
        <v>0</v>
      </c>
      <c r="F2488" s="11">
        <v>0</v>
      </c>
      <c r="G2488" s="11">
        <v>5384.5</v>
      </c>
      <c r="H2488" s="11">
        <v>211589.34</v>
      </c>
      <c r="I2488" s="11" t="s">
        <v>11</v>
      </c>
      <c r="J2488" s="11" t="s">
        <v>12</v>
      </c>
      <c r="K2488" s="1" t="str">
        <f t="shared" si="130"/>
        <v/>
      </c>
      <c r="L2488" s="1" t="e">
        <f ca="1">IF(AND(K2488&lt;&gt; "", COUNTIF(SAP!#REF!,K2488)&gt;0),"Matched", "")</f>
        <v>#REF!</v>
      </c>
      <c r="M2488" s="1" t="str">
        <f t="shared" si="131"/>
        <v/>
      </c>
      <c r="N2488" s="1" t="e">
        <f ca="1">IF(AND(M2488&lt;&gt; "", COUNTIF(SAP!#REF!,M2488)&gt;0),"Matched", "")</f>
        <v>#REF!</v>
      </c>
      <c r="O2488" s="1" t="str">
        <f t="shared" si="132"/>
        <v/>
      </c>
      <c r="P2488" s="1" t="e">
        <f ca="1">IF(AND(O2488&lt;&gt; "", COUNTIF(SAP!#REF!,O2488)&gt;0),"Matched", "")</f>
        <v>#REF!</v>
      </c>
      <c r="Q2488" s="1" t="str">
        <f ca="1">IF(D2488="AC","Logic4"&amp;"_"&amp;TEXT(C2488,"dd.mm.yyyy") &amp;"_"&amp; 970656.84,"")</f>
        <v>Logic4_16.02.2020_970656.84</v>
      </c>
      <c r="R2488" s="1" t="e">
        <f ca="1">IF(AND(Q2488&lt;&gt; "", COUNTIF(SAP!#REF!,Q2488)&gt;0),"Matched", "")</f>
        <v>#REF!</v>
      </c>
    </row>
    <row r="2489" spans="1:18">
      <c r="A2489" s="13">
        <v>11563327</v>
      </c>
      <c r="B2489" s="14">
        <v>43877</v>
      </c>
      <c r="C2489" s="14">
        <v>43877</v>
      </c>
      <c r="D2489" s="15" t="s">
        <v>10</v>
      </c>
      <c r="E2489" s="15">
        <v>0</v>
      </c>
      <c r="F2489" s="15">
        <v>0</v>
      </c>
      <c r="G2489" s="15">
        <v>5404</v>
      </c>
      <c r="H2489" s="15">
        <v>216993.34</v>
      </c>
      <c r="I2489" s="15" t="s">
        <v>11</v>
      </c>
      <c r="J2489" s="15" t="s">
        <v>12</v>
      </c>
      <c r="K2489" s="1" t="str">
        <f t="shared" si="130"/>
        <v/>
      </c>
      <c r="L2489" s="1" t="e">
        <f ca="1">IF(AND(K2489&lt;&gt; "", COUNTIF(SAP!#REF!,K2489)&gt;0),"Matched", "")</f>
        <v>#REF!</v>
      </c>
      <c r="M2489" s="1" t="str">
        <f t="shared" si="131"/>
        <v/>
      </c>
      <c r="N2489" s="1" t="e">
        <f ca="1">IF(AND(M2489&lt;&gt; "", COUNTIF(SAP!#REF!,M2489)&gt;0),"Matched", "")</f>
        <v>#REF!</v>
      </c>
      <c r="O2489" s="1" t="str">
        <f t="shared" si="132"/>
        <v/>
      </c>
      <c r="P2489" s="1" t="e">
        <f ca="1">IF(AND(O2489&lt;&gt; "", COUNTIF(SAP!#REF!,O2489)&gt;0),"Matched", "")</f>
        <v>#REF!</v>
      </c>
      <c r="Q2489" s="1" t="str">
        <f ca="1">IF(D2489="AC","Logic4"&amp;"_"&amp;TEXT(C2489,"dd.mm.yyyy") &amp;"_"&amp; 970656.84,"")</f>
        <v>Logic4_16.02.2020_970656.84</v>
      </c>
      <c r="R2489" s="1" t="e">
        <f ca="1">IF(AND(Q2489&lt;&gt; "", COUNTIF(SAP!#REF!,Q2489)&gt;0),"Matched", "")</f>
        <v>#REF!</v>
      </c>
    </row>
    <row r="2490" spans="1:18">
      <c r="A2490" s="9">
        <v>11563327</v>
      </c>
      <c r="B2490" s="10">
        <v>43877</v>
      </c>
      <c r="C2490" s="10">
        <v>43877</v>
      </c>
      <c r="D2490" s="11" t="s">
        <v>10</v>
      </c>
      <c r="E2490" s="11">
        <v>0</v>
      </c>
      <c r="F2490" s="11">
        <v>0</v>
      </c>
      <c r="G2490" s="11">
        <v>5410</v>
      </c>
      <c r="H2490" s="11">
        <v>222403.34</v>
      </c>
      <c r="I2490" s="11" t="s">
        <v>11</v>
      </c>
      <c r="J2490" s="11" t="s">
        <v>12</v>
      </c>
      <c r="K2490" s="1" t="str">
        <f t="shared" si="130"/>
        <v/>
      </c>
      <c r="L2490" s="1" t="e">
        <f ca="1">IF(AND(K2490&lt;&gt; "", COUNTIF(SAP!#REF!,K2490)&gt;0),"Matched", "")</f>
        <v>#REF!</v>
      </c>
      <c r="M2490" s="1" t="str">
        <f t="shared" si="131"/>
        <v/>
      </c>
      <c r="N2490" s="1" t="e">
        <f ca="1">IF(AND(M2490&lt;&gt; "", COUNTIF(SAP!#REF!,M2490)&gt;0),"Matched", "")</f>
        <v>#REF!</v>
      </c>
      <c r="O2490" s="1" t="str">
        <f t="shared" si="132"/>
        <v/>
      </c>
      <c r="P2490" s="1" t="e">
        <f ca="1">IF(AND(O2490&lt;&gt; "", COUNTIF(SAP!#REF!,O2490)&gt;0),"Matched", "")</f>
        <v>#REF!</v>
      </c>
      <c r="Q2490" s="1" t="str">
        <f ca="1">IF(D2490="AC","Logic4"&amp;"_"&amp;TEXT(C2490,"dd.mm.yyyy") &amp;"_"&amp; 970656.84,"")</f>
        <v>Logic4_16.02.2020_970656.84</v>
      </c>
      <c r="R2490" s="1" t="e">
        <f ca="1">IF(AND(Q2490&lt;&gt; "", COUNTIF(SAP!#REF!,Q2490)&gt;0),"Matched", "")</f>
        <v>#REF!</v>
      </c>
    </row>
    <row r="2491" spans="1:18">
      <c r="A2491" s="13">
        <v>11563327</v>
      </c>
      <c r="B2491" s="14">
        <v>43877</v>
      </c>
      <c r="C2491" s="14">
        <v>43877</v>
      </c>
      <c r="D2491" s="15" t="s">
        <v>10</v>
      </c>
      <c r="E2491" s="15">
        <v>0</v>
      </c>
      <c r="F2491" s="15">
        <v>0</v>
      </c>
      <c r="G2491" s="15">
        <v>6490</v>
      </c>
      <c r="H2491" s="15">
        <v>228893.34</v>
      </c>
      <c r="I2491" s="15" t="s">
        <v>11</v>
      </c>
      <c r="J2491" s="15" t="s">
        <v>12</v>
      </c>
      <c r="K2491" s="1" t="str">
        <f t="shared" si="130"/>
        <v/>
      </c>
      <c r="L2491" s="1" t="e">
        <f ca="1">IF(AND(K2491&lt;&gt; "", COUNTIF(SAP!#REF!,K2491)&gt;0),"Matched", "")</f>
        <v>#REF!</v>
      </c>
      <c r="M2491" s="1" t="str">
        <f t="shared" si="131"/>
        <v/>
      </c>
      <c r="N2491" s="1" t="e">
        <f ca="1">IF(AND(M2491&lt;&gt; "", COUNTIF(SAP!#REF!,M2491)&gt;0),"Matched", "")</f>
        <v>#REF!</v>
      </c>
      <c r="O2491" s="1" t="str">
        <f t="shared" si="132"/>
        <v/>
      </c>
      <c r="P2491" s="1" t="e">
        <f ca="1">IF(AND(O2491&lt;&gt; "", COUNTIF(SAP!#REF!,O2491)&gt;0),"Matched", "")</f>
        <v>#REF!</v>
      </c>
      <c r="Q2491" s="1" t="str">
        <f ca="1">IF(D2491="AC","Logic4"&amp;"_"&amp;TEXT(C2491,"dd.mm.yyyy") &amp;"_"&amp; 970656.84,"")</f>
        <v>Logic4_16.02.2020_970656.84</v>
      </c>
      <c r="R2491" s="1" t="e">
        <f ca="1">IF(AND(Q2491&lt;&gt; "", COUNTIF(SAP!#REF!,Q2491)&gt;0),"Matched", "")</f>
        <v>#REF!</v>
      </c>
    </row>
    <row r="2492" spans="1:18">
      <c r="A2492" s="9">
        <v>11563327</v>
      </c>
      <c r="B2492" s="10">
        <v>43877</v>
      </c>
      <c r="C2492" s="10">
        <v>43877</v>
      </c>
      <c r="D2492" s="11" t="s">
        <v>10</v>
      </c>
      <c r="E2492" s="11">
        <v>0</v>
      </c>
      <c r="F2492" s="11">
        <v>0</v>
      </c>
      <c r="G2492" s="11">
        <v>6609.7</v>
      </c>
      <c r="H2492" s="11">
        <v>235503.04</v>
      </c>
      <c r="I2492" s="11" t="s">
        <v>11</v>
      </c>
      <c r="J2492" s="11" t="s">
        <v>12</v>
      </c>
      <c r="K2492" s="1" t="str">
        <f t="shared" si="130"/>
        <v/>
      </c>
      <c r="L2492" s="1" t="e">
        <f ca="1">IF(AND(K2492&lt;&gt; "", COUNTIF(SAP!#REF!,K2492)&gt;0),"Matched", "")</f>
        <v>#REF!</v>
      </c>
      <c r="M2492" s="1" t="str">
        <f t="shared" si="131"/>
        <v/>
      </c>
      <c r="N2492" s="1" t="e">
        <f ca="1">IF(AND(M2492&lt;&gt; "", COUNTIF(SAP!#REF!,M2492)&gt;0),"Matched", "")</f>
        <v>#REF!</v>
      </c>
      <c r="O2492" s="1" t="str">
        <f t="shared" si="132"/>
        <v/>
      </c>
      <c r="P2492" s="1" t="e">
        <f ca="1">IF(AND(O2492&lt;&gt; "", COUNTIF(SAP!#REF!,O2492)&gt;0),"Matched", "")</f>
        <v>#REF!</v>
      </c>
      <c r="Q2492" s="1" t="str">
        <f ca="1">IF(D2492="AC","Logic4"&amp;"_"&amp;TEXT(C2492,"dd.mm.yyyy") &amp;"_"&amp; 970656.84,"")</f>
        <v>Logic4_16.02.2020_970656.84</v>
      </c>
      <c r="R2492" s="1" t="e">
        <f ca="1">IF(AND(Q2492&lt;&gt; "", COUNTIF(SAP!#REF!,Q2492)&gt;0),"Matched", "")</f>
        <v>#REF!</v>
      </c>
    </row>
    <row r="2493" spans="1:18">
      <c r="A2493" s="13">
        <v>11563327</v>
      </c>
      <c r="B2493" s="14">
        <v>43877</v>
      </c>
      <c r="C2493" s="14">
        <v>43877</v>
      </c>
      <c r="D2493" s="15" t="s">
        <v>10</v>
      </c>
      <c r="E2493" s="15">
        <v>0</v>
      </c>
      <c r="F2493" s="15">
        <v>0</v>
      </c>
      <c r="G2493" s="15">
        <v>6650</v>
      </c>
      <c r="H2493" s="15">
        <v>242153.04</v>
      </c>
      <c r="I2493" s="15" t="s">
        <v>11</v>
      </c>
      <c r="J2493" s="15" t="s">
        <v>12</v>
      </c>
      <c r="K2493" s="1" t="str">
        <f t="shared" si="130"/>
        <v/>
      </c>
      <c r="L2493" s="1" t="e">
        <f ca="1">IF(AND(K2493&lt;&gt; "", COUNTIF(SAP!#REF!,K2493)&gt;0),"Matched", "")</f>
        <v>#REF!</v>
      </c>
      <c r="M2493" s="1" t="str">
        <f t="shared" si="131"/>
        <v/>
      </c>
      <c r="N2493" s="1" t="e">
        <f ca="1">IF(AND(M2493&lt;&gt; "", COUNTIF(SAP!#REF!,M2493)&gt;0),"Matched", "")</f>
        <v>#REF!</v>
      </c>
      <c r="O2493" s="1" t="str">
        <f t="shared" si="132"/>
        <v/>
      </c>
      <c r="P2493" s="1" t="e">
        <f ca="1">IF(AND(O2493&lt;&gt; "", COUNTIF(SAP!#REF!,O2493)&gt;0),"Matched", "")</f>
        <v>#REF!</v>
      </c>
      <c r="Q2493" s="1" t="str">
        <f ca="1">IF(D2493="AC","Logic4"&amp;"_"&amp;TEXT(C2493,"dd.mm.yyyy") &amp;"_"&amp; 970656.84,"")</f>
        <v>Logic4_16.02.2020_970656.84</v>
      </c>
      <c r="R2493" s="1" t="e">
        <f ca="1">IF(AND(Q2493&lt;&gt; "", COUNTIF(SAP!#REF!,Q2493)&gt;0),"Matched", "")</f>
        <v>#REF!</v>
      </c>
    </row>
    <row r="2494" spans="1:18">
      <c r="A2494" s="9">
        <v>11563327</v>
      </c>
      <c r="B2494" s="10">
        <v>43877</v>
      </c>
      <c r="C2494" s="10">
        <v>43877</v>
      </c>
      <c r="D2494" s="11" t="s">
        <v>10</v>
      </c>
      <c r="E2494" s="11">
        <v>0</v>
      </c>
      <c r="F2494" s="11">
        <v>0</v>
      </c>
      <c r="G2494" s="11">
        <v>6710</v>
      </c>
      <c r="H2494" s="11">
        <v>248863.04</v>
      </c>
      <c r="I2494" s="11" t="s">
        <v>11</v>
      </c>
      <c r="J2494" s="11" t="s">
        <v>12</v>
      </c>
      <c r="K2494" s="1" t="str">
        <f t="shared" si="130"/>
        <v/>
      </c>
      <c r="L2494" s="1" t="e">
        <f ca="1">IF(AND(K2494&lt;&gt; "", COUNTIF(SAP!#REF!,K2494)&gt;0),"Matched", "")</f>
        <v>#REF!</v>
      </c>
      <c r="M2494" s="1" t="str">
        <f t="shared" si="131"/>
        <v/>
      </c>
      <c r="N2494" s="1" t="e">
        <f ca="1">IF(AND(M2494&lt;&gt; "", COUNTIF(SAP!#REF!,M2494)&gt;0),"Matched", "")</f>
        <v>#REF!</v>
      </c>
      <c r="O2494" s="1" t="str">
        <f t="shared" si="132"/>
        <v/>
      </c>
      <c r="P2494" s="1" t="e">
        <f ca="1">IF(AND(O2494&lt;&gt; "", COUNTIF(SAP!#REF!,O2494)&gt;0),"Matched", "")</f>
        <v>#REF!</v>
      </c>
      <c r="Q2494" s="1" t="str">
        <f ca="1">IF(D2494="AC","Logic4"&amp;"_"&amp;TEXT(C2494,"dd.mm.yyyy") &amp;"_"&amp; 970656.84,"")</f>
        <v>Logic4_16.02.2020_970656.84</v>
      </c>
      <c r="R2494" s="1" t="e">
        <f ca="1">IF(AND(Q2494&lt;&gt; "", COUNTIF(SAP!#REF!,Q2494)&gt;0),"Matched", "")</f>
        <v>#REF!</v>
      </c>
    </row>
    <row r="2495" spans="1:18">
      <c r="A2495" s="13">
        <v>11563327</v>
      </c>
      <c r="B2495" s="14">
        <v>43877</v>
      </c>
      <c r="C2495" s="14">
        <v>43877</v>
      </c>
      <c r="D2495" s="15" t="s">
        <v>10</v>
      </c>
      <c r="E2495" s="15">
        <v>0</v>
      </c>
      <c r="F2495" s="15">
        <v>0</v>
      </c>
      <c r="G2495" s="15">
        <v>6970</v>
      </c>
      <c r="H2495" s="15">
        <v>255833.04</v>
      </c>
      <c r="I2495" s="15" t="s">
        <v>11</v>
      </c>
      <c r="J2495" s="15" t="s">
        <v>12</v>
      </c>
      <c r="K2495" s="1" t="str">
        <f t="shared" si="130"/>
        <v/>
      </c>
      <c r="L2495" s="1" t="e">
        <f ca="1">IF(AND(K2495&lt;&gt; "", COUNTIF(SAP!#REF!,K2495)&gt;0),"Matched", "")</f>
        <v>#REF!</v>
      </c>
      <c r="M2495" s="1" t="str">
        <f t="shared" si="131"/>
        <v/>
      </c>
      <c r="N2495" s="1" t="e">
        <f ca="1">IF(AND(M2495&lt;&gt; "", COUNTIF(SAP!#REF!,M2495)&gt;0),"Matched", "")</f>
        <v>#REF!</v>
      </c>
      <c r="O2495" s="1" t="str">
        <f t="shared" si="132"/>
        <v/>
      </c>
      <c r="P2495" s="1" t="e">
        <f ca="1">IF(AND(O2495&lt;&gt; "", COUNTIF(SAP!#REF!,O2495)&gt;0),"Matched", "")</f>
        <v>#REF!</v>
      </c>
      <c r="Q2495" s="1" t="str">
        <f ca="1">IF(D2495="AC","Logic4"&amp;"_"&amp;TEXT(C2495,"dd.mm.yyyy") &amp;"_"&amp; 970656.84,"")</f>
        <v>Logic4_16.02.2020_970656.84</v>
      </c>
      <c r="R2495" s="1" t="e">
        <f ca="1">IF(AND(Q2495&lt;&gt; "", COUNTIF(SAP!#REF!,Q2495)&gt;0),"Matched", "")</f>
        <v>#REF!</v>
      </c>
    </row>
    <row r="2496" spans="1:18">
      <c r="A2496" s="9">
        <v>11563327</v>
      </c>
      <c r="B2496" s="10">
        <v>43877</v>
      </c>
      <c r="C2496" s="10">
        <v>43877</v>
      </c>
      <c r="D2496" s="11" t="s">
        <v>10</v>
      </c>
      <c r="E2496" s="11">
        <v>0</v>
      </c>
      <c r="F2496" s="11">
        <v>0</v>
      </c>
      <c r="G2496" s="11">
        <v>7020</v>
      </c>
      <c r="H2496" s="11">
        <v>262853.03999999998</v>
      </c>
      <c r="I2496" s="11" t="s">
        <v>11</v>
      </c>
      <c r="J2496" s="11" t="s">
        <v>12</v>
      </c>
      <c r="K2496" s="1" t="str">
        <f t="shared" si="130"/>
        <v/>
      </c>
      <c r="L2496" s="1" t="e">
        <f ca="1">IF(AND(K2496&lt;&gt; "", COUNTIF(SAP!#REF!,K2496)&gt;0),"Matched", "")</f>
        <v>#REF!</v>
      </c>
      <c r="M2496" s="1" t="str">
        <f t="shared" si="131"/>
        <v/>
      </c>
      <c r="N2496" s="1" t="e">
        <f ca="1">IF(AND(M2496&lt;&gt; "", COUNTIF(SAP!#REF!,M2496)&gt;0),"Matched", "")</f>
        <v>#REF!</v>
      </c>
      <c r="O2496" s="1" t="str">
        <f t="shared" si="132"/>
        <v/>
      </c>
      <c r="P2496" s="1" t="e">
        <f ca="1">IF(AND(O2496&lt;&gt; "", COUNTIF(SAP!#REF!,O2496)&gt;0),"Matched", "")</f>
        <v>#REF!</v>
      </c>
      <c r="Q2496" s="1" t="str">
        <f ca="1">IF(D2496="AC","Logic4"&amp;"_"&amp;TEXT(C2496,"dd.mm.yyyy") &amp;"_"&amp; 970656.84,"")</f>
        <v>Logic4_16.02.2020_970656.84</v>
      </c>
      <c r="R2496" s="1" t="e">
        <f ca="1">IF(AND(Q2496&lt;&gt; "", COUNTIF(SAP!#REF!,Q2496)&gt;0),"Matched", "")</f>
        <v>#REF!</v>
      </c>
    </row>
    <row r="2497" spans="1:18">
      <c r="A2497" s="13">
        <v>11563327</v>
      </c>
      <c r="B2497" s="14">
        <v>43877</v>
      </c>
      <c r="C2497" s="14">
        <v>43877</v>
      </c>
      <c r="D2497" s="15" t="s">
        <v>10</v>
      </c>
      <c r="E2497" s="15">
        <v>0</v>
      </c>
      <c r="F2497" s="15">
        <v>0</v>
      </c>
      <c r="G2497" s="15">
        <v>7048.9</v>
      </c>
      <c r="H2497" s="15">
        <v>269901.94</v>
      </c>
      <c r="I2497" s="15" t="s">
        <v>11</v>
      </c>
      <c r="J2497" s="15" t="s">
        <v>12</v>
      </c>
      <c r="K2497" s="1" t="str">
        <f t="shared" si="130"/>
        <v/>
      </c>
      <c r="L2497" s="1" t="e">
        <f ca="1">IF(AND(K2497&lt;&gt; "", COUNTIF(SAP!#REF!,K2497)&gt;0),"Matched", "")</f>
        <v>#REF!</v>
      </c>
      <c r="M2497" s="1" t="str">
        <f t="shared" si="131"/>
        <v/>
      </c>
      <c r="N2497" s="1" t="e">
        <f ca="1">IF(AND(M2497&lt;&gt; "", COUNTIF(SAP!#REF!,M2497)&gt;0),"Matched", "")</f>
        <v>#REF!</v>
      </c>
      <c r="O2497" s="1" t="str">
        <f t="shared" si="132"/>
        <v/>
      </c>
      <c r="P2497" s="1" t="e">
        <f ca="1">IF(AND(O2497&lt;&gt; "", COUNTIF(SAP!#REF!,O2497)&gt;0),"Matched", "")</f>
        <v>#REF!</v>
      </c>
      <c r="Q2497" s="1" t="str">
        <f ca="1">IF(D2497="AC","Logic4"&amp;"_"&amp;TEXT(C2497,"dd.mm.yyyy") &amp;"_"&amp; 970656.84,"")</f>
        <v>Logic4_16.02.2020_970656.84</v>
      </c>
      <c r="R2497" s="1" t="e">
        <f ca="1">IF(AND(Q2497&lt;&gt; "", COUNTIF(SAP!#REF!,Q2497)&gt;0),"Matched", "")</f>
        <v>#REF!</v>
      </c>
    </row>
    <row r="2498" spans="1:18">
      <c r="A2498" s="9">
        <v>11563327</v>
      </c>
      <c r="B2498" s="10">
        <v>43877</v>
      </c>
      <c r="C2498" s="10">
        <v>43877</v>
      </c>
      <c r="D2498" s="11" t="s">
        <v>10</v>
      </c>
      <c r="E2498" s="11">
        <v>0</v>
      </c>
      <c r="F2498" s="11">
        <v>0</v>
      </c>
      <c r="G2498" s="11">
        <v>7363</v>
      </c>
      <c r="H2498" s="11">
        <v>277264.94</v>
      </c>
      <c r="I2498" s="11" t="s">
        <v>11</v>
      </c>
      <c r="J2498" s="11" t="s">
        <v>12</v>
      </c>
      <c r="K2498" s="1" t="str">
        <f t="shared" si="130"/>
        <v/>
      </c>
      <c r="L2498" s="1" t="e">
        <f ca="1">IF(AND(K2498&lt;&gt; "", COUNTIF(SAP!#REF!,K2498)&gt;0),"Matched", "")</f>
        <v>#REF!</v>
      </c>
      <c r="M2498" s="1" t="str">
        <f t="shared" si="131"/>
        <v/>
      </c>
      <c r="N2498" s="1" t="e">
        <f ca="1">IF(AND(M2498&lt;&gt; "", COUNTIF(SAP!#REF!,M2498)&gt;0),"Matched", "")</f>
        <v>#REF!</v>
      </c>
      <c r="O2498" s="1" t="str">
        <f t="shared" si="132"/>
        <v/>
      </c>
      <c r="P2498" s="1" t="e">
        <f ca="1">IF(AND(O2498&lt;&gt; "", COUNTIF(SAP!#REF!,O2498)&gt;0),"Matched", "")</f>
        <v>#REF!</v>
      </c>
      <c r="Q2498" s="1" t="str">
        <f ca="1">IF(D2498="AC","Logic4"&amp;"_"&amp;TEXT(C2498,"dd.mm.yyyy") &amp;"_"&amp; 970656.84,"")</f>
        <v>Logic4_16.02.2020_970656.84</v>
      </c>
      <c r="R2498" s="1" t="e">
        <f ca="1">IF(AND(Q2498&lt;&gt; "", COUNTIF(SAP!#REF!,Q2498)&gt;0),"Matched", "")</f>
        <v>#REF!</v>
      </c>
    </row>
    <row r="2499" spans="1:18">
      <c r="A2499" s="13">
        <v>11563327</v>
      </c>
      <c r="B2499" s="14">
        <v>43877</v>
      </c>
      <c r="C2499" s="14">
        <v>43877</v>
      </c>
      <c r="D2499" s="15" t="s">
        <v>10</v>
      </c>
      <c r="E2499" s="15">
        <v>0</v>
      </c>
      <c r="F2499" s="15">
        <v>0</v>
      </c>
      <c r="G2499" s="15">
        <v>7480</v>
      </c>
      <c r="H2499" s="15">
        <v>284744.94</v>
      </c>
      <c r="I2499" s="15" t="s">
        <v>11</v>
      </c>
      <c r="J2499" s="15" t="s">
        <v>12</v>
      </c>
      <c r="K2499" s="1" t="str">
        <f t="shared" ref="K2499:K2562" si="133">IF(D2499="TF","Logic1"&amp;"_"&amp;TEXT(C2499, "mm") &amp;"_"&amp; F2499,"")</f>
        <v/>
      </c>
      <c r="L2499" s="1" t="e">
        <f ca="1">IF(AND(K2499&lt;&gt; "", COUNTIF(SAP!#REF!,K2499)&gt;0),"Matched", "")</f>
        <v>#REF!</v>
      </c>
      <c r="M2499" s="1" t="str">
        <f t="shared" si="131"/>
        <v/>
      </c>
      <c r="N2499" s="1" t="e">
        <f ca="1">IF(AND(M2499&lt;&gt; "", COUNTIF(SAP!#REF!,M2499)&gt;0),"Matched", "")</f>
        <v>#REF!</v>
      </c>
      <c r="O2499" s="1" t="str">
        <f t="shared" si="132"/>
        <v/>
      </c>
      <c r="P2499" s="1" t="e">
        <f ca="1">IF(AND(O2499&lt;&gt; "", COUNTIF(SAP!#REF!,O2499)&gt;0),"Matched", "")</f>
        <v>#REF!</v>
      </c>
      <c r="Q2499" s="1" t="str">
        <f ca="1">IF(D2499="AC","Logic4"&amp;"_"&amp;TEXT(C2499,"dd.mm.yyyy") &amp;"_"&amp; 970656.84,"")</f>
        <v>Logic4_16.02.2020_970656.84</v>
      </c>
      <c r="R2499" s="1" t="e">
        <f ca="1">IF(AND(Q2499&lt;&gt; "", COUNTIF(SAP!#REF!,Q2499)&gt;0),"Matched", "")</f>
        <v>#REF!</v>
      </c>
    </row>
    <row r="2500" spans="1:18">
      <c r="A2500" s="9">
        <v>11563327</v>
      </c>
      <c r="B2500" s="10">
        <v>43877</v>
      </c>
      <c r="C2500" s="10">
        <v>43877</v>
      </c>
      <c r="D2500" s="11" t="s">
        <v>10</v>
      </c>
      <c r="E2500" s="11">
        <v>0</v>
      </c>
      <c r="F2500" s="11">
        <v>0</v>
      </c>
      <c r="G2500" s="11">
        <v>8057</v>
      </c>
      <c r="H2500" s="11">
        <v>292801.94</v>
      </c>
      <c r="I2500" s="11" t="s">
        <v>11</v>
      </c>
      <c r="J2500" s="11" t="s">
        <v>12</v>
      </c>
      <c r="K2500" s="1" t="str">
        <f t="shared" si="133"/>
        <v/>
      </c>
      <c r="L2500" s="1" t="e">
        <f ca="1">IF(AND(K2500&lt;&gt; "", COUNTIF(SAP!#REF!,K2500)&gt;0),"Matched", "")</f>
        <v>#REF!</v>
      </c>
      <c r="M2500" s="1" t="str">
        <f t="shared" si="131"/>
        <v/>
      </c>
      <c r="N2500" s="1" t="e">
        <f ca="1">IF(AND(M2500&lt;&gt; "", COUNTIF(SAP!#REF!,M2500)&gt;0),"Matched", "")</f>
        <v>#REF!</v>
      </c>
      <c r="O2500" s="1" t="str">
        <f t="shared" si="132"/>
        <v/>
      </c>
      <c r="P2500" s="1" t="e">
        <f ca="1">IF(AND(O2500&lt;&gt; "", COUNTIF(SAP!#REF!,O2500)&gt;0),"Matched", "")</f>
        <v>#REF!</v>
      </c>
      <c r="Q2500" s="1" t="str">
        <f ca="1">IF(D2500="AC","Logic4"&amp;"_"&amp;TEXT(C2500,"dd.mm.yyyy") &amp;"_"&amp; 970656.84,"")</f>
        <v>Logic4_16.02.2020_970656.84</v>
      </c>
      <c r="R2500" s="1" t="e">
        <f ca="1">IF(AND(Q2500&lt;&gt; "", COUNTIF(SAP!#REF!,Q2500)&gt;0),"Matched", "")</f>
        <v>#REF!</v>
      </c>
    </row>
    <row r="2501" spans="1:18">
      <c r="A2501" s="13">
        <v>11563327</v>
      </c>
      <c r="B2501" s="14">
        <v>43877</v>
      </c>
      <c r="C2501" s="14">
        <v>43877</v>
      </c>
      <c r="D2501" s="15" t="s">
        <v>10</v>
      </c>
      <c r="E2501" s="15">
        <v>0</v>
      </c>
      <c r="F2501" s="15">
        <v>0</v>
      </c>
      <c r="G2501" s="15">
        <v>8084</v>
      </c>
      <c r="H2501" s="15">
        <v>300885.94</v>
      </c>
      <c r="I2501" s="15" t="s">
        <v>11</v>
      </c>
      <c r="J2501" s="15" t="s">
        <v>12</v>
      </c>
      <c r="K2501" s="1" t="str">
        <f t="shared" si="133"/>
        <v/>
      </c>
      <c r="L2501" s="1" t="e">
        <f ca="1">IF(AND(K2501&lt;&gt; "", COUNTIF(SAP!#REF!,K2501)&gt;0),"Matched", "")</f>
        <v>#REF!</v>
      </c>
      <c r="M2501" s="1" t="str">
        <f t="shared" si="131"/>
        <v/>
      </c>
      <c r="N2501" s="1" t="e">
        <f ca="1">IF(AND(M2501&lt;&gt; "", COUNTIF(SAP!#REF!,M2501)&gt;0),"Matched", "")</f>
        <v>#REF!</v>
      </c>
      <c r="O2501" s="1" t="str">
        <f t="shared" si="132"/>
        <v/>
      </c>
      <c r="P2501" s="1" t="e">
        <f ca="1">IF(AND(O2501&lt;&gt; "", COUNTIF(SAP!#REF!,O2501)&gt;0),"Matched", "")</f>
        <v>#REF!</v>
      </c>
      <c r="Q2501" s="1" t="str">
        <f ca="1">IF(D2501="AC","Logic4"&amp;"_"&amp;TEXT(C2501,"dd.mm.yyyy") &amp;"_"&amp; 970656.84,"")</f>
        <v>Logic4_16.02.2020_970656.84</v>
      </c>
      <c r="R2501" s="1" t="e">
        <f ca="1">IF(AND(Q2501&lt;&gt; "", COUNTIF(SAP!#REF!,Q2501)&gt;0),"Matched", "")</f>
        <v>#REF!</v>
      </c>
    </row>
    <row r="2502" spans="1:18">
      <c r="A2502" s="9">
        <v>11563327</v>
      </c>
      <c r="B2502" s="10">
        <v>43877</v>
      </c>
      <c r="C2502" s="10">
        <v>43877</v>
      </c>
      <c r="D2502" s="11" t="s">
        <v>10</v>
      </c>
      <c r="E2502" s="11">
        <v>0</v>
      </c>
      <c r="F2502" s="11">
        <v>0</v>
      </c>
      <c r="G2502" s="11">
        <v>8101</v>
      </c>
      <c r="H2502" s="11">
        <v>308986.94</v>
      </c>
      <c r="I2502" s="11" t="s">
        <v>11</v>
      </c>
      <c r="J2502" s="11" t="s">
        <v>12</v>
      </c>
      <c r="K2502" s="1" t="str">
        <f t="shared" si="133"/>
        <v/>
      </c>
      <c r="L2502" s="1" t="e">
        <f ca="1">IF(AND(K2502&lt;&gt; "", COUNTIF(SAP!#REF!,K2502)&gt;0),"Matched", "")</f>
        <v>#REF!</v>
      </c>
      <c r="M2502" s="1" t="str">
        <f t="shared" si="131"/>
        <v/>
      </c>
      <c r="N2502" s="1" t="e">
        <f ca="1">IF(AND(M2502&lt;&gt; "", COUNTIF(SAP!#REF!,M2502)&gt;0),"Matched", "")</f>
        <v>#REF!</v>
      </c>
      <c r="O2502" s="1" t="str">
        <f t="shared" si="132"/>
        <v/>
      </c>
      <c r="P2502" s="1" t="e">
        <f ca="1">IF(AND(O2502&lt;&gt; "", COUNTIF(SAP!#REF!,O2502)&gt;0),"Matched", "")</f>
        <v>#REF!</v>
      </c>
      <c r="Q2502" s="1" t="str">
        <f ca="1">IF(D2502="AC","Logic4"&amp;"_"&amp;TEXT(C2502,"dd.mm.yyyy") &amp;"_"&amp; 970656.84,"")</f>
        <v>Logic4_16.02.2020_970656.84</v>
      </c>
      <c r="R2502" s="1" t="e">
        <f ca="1">IF(AND(Q2502&lt;&gt; "", COUNTIF(SAP!#REF!,Q2502)&gt;0),"Matched", "")</f>
        <v>#REF!</v>
      </c>
    </row>
    <row r="2503" spans="1:18">
      <c r="A2503" s="13">
        <v>11563327</v>
      </c>
      <c r="B2503" s="14">
        <v>43877</v>
      </c>
      <c r="C2503" s="14">
        <v>43877</v>
      </c>
      <c r="D2503" s="15" t="s">
        <v>10</v>
      </c>
      <c r="E2503" s="15">
        <v>0</v>
      </c>
      <c r="F2503" s="15">
        <v>0</v>
      </c>
      <c r="G2503" s="15">
        <v>8246.4</v>
      </c>
      <c r="H2503" s="15">
        <v>317233.34000000003</v>
      </c>
      <c r="I2503" s="15" t="s">
        <v>11</v>
      </c>
      <c r="J2503" s="15" t="s">
        <v>12</v>
      </c>
      <c r="K2503" s="1" t="str">
        <f t="shared" si="133"/>
        <v/>
      </c>
      <c r="L2503" s="1" t="e">
        <f ca="1">IF(AND(K2503&lt;&gt; "", COUNTIF(SAP!#REF!,K2503)&gt;0),"Matched", "")</f>
        <v>#REF!</v>
      </c>
      <c r="M2503" s="1" t="str">
        <f t="shared" si="131"/>
        <v/>
      </c>
      <c r="N2503" s="1" t="e">
        <f ca="1">IF(AND(M2503&lt;&gt; "", COUNTIF(SAP!#REF!,M2503)&gt;0),"Matched", "")</f>
        <v>#REF!</v>
      </c>
      <c r="O2503" s="1" t="str">
        <f t="shared" si="132"/>
        <v/>
      </c>
      <c r="P2503" s="1" t="e">
        <f ca="1">IF(AND(O2503&lt;&gt; "", COUNTIF(SAP!#REF!,O2503)&gt;0),"Matched", "")</f>
        <v>#REF!</v>
      </c>
      <c r="Q2503" s="1" t="str">
        <f ca="1">IF(D2503="AC","Logic4"&amp;"_"&amp;TEXT(C2503,"dd.mm.yyyy") &amp;"_"&amp; 970656.84,"")</f>
        <v>Logic4_16.02.2020_970656.84</v>
      </c>
      <c r="R2503" s="1" t="e">
        <f ca="1">IF(AND(Q2503&lt;&gt; "", COUNTIF(SAP!#REF!,Q2503)&gt;0),"Matched", "")</f>
        <v>#REF!</v>
      </c>
    </row>
    <row r="2504" spans="1:18">
      <c r="A2504" s="9">
        <v>11563327</v>
      </c>
      <c r="B2504" s="10">
        <v>43877</v>
      </c>
      <c r="C2504" s="10">
        <v>43877</v>
      </c>
      <c r="D2504" s="11" t="s">
        <v>10</v>
      </c>
      <c r="E2504" s="11">
        <v>0</v>
      </c>
      <c r="F2504" s="11">
        <v>0</v>
      </c>
      <c r="G2504" s="11">
        <v>8445</v>
      </c>
      <c r="H2504" s="11">
        <v>325678.34000000003</v>
      </c>
      <c r="I2504" s="11" t="s">
        <v>11</v>
      </c>
      <c r="J2504" s="11" t="s">
        <v>12</v>
      </c>
      <c r="K2504" s="1" t="str">
        <f t="shared" si="133"/>
        <v/>
      </c>
      <c r="L2504" s="1" t="e">
        <f ca="1">IF(AND(K2504&lt;&gt; "", COUNTIF(SAP!#REF!,K2504)&gt;0),"Matched", "")</f>
        <v>#REF!</v>
      </c>
      <c r="M2504" s="1" t="str">
        <f t="shared" si="131"/>
        <v/>
      </c>
      <c r="N2504" s="1" t="e">
        <f ca="1">IF(AND(M2504&lt;&gt; "", COUNTIF(SAP!#REF!,M2504)&gt;0),"Matched", "")</f>
        <v>#REF!</v>
      </c>
      <c r="O2504" s="1" t="str">
        <f t="shared" si="132"/>
        <v/>
      </c>
      <c r="P2504" s="1" t="e">
        <f ca="1">IF(AND(O2504&lt;&gt; "", COUNTIF(SAP!#REF!,O2504)&gt;0),"Matched", "")</f>
        <v>#REF!</v>
      </c>
      <c r="Q2504" s="1" t="str">
        <f ca="1">IF(D2504="AC","Logic4"&amp;"_"&amp;TEXT(C2504,"dd.mm.yyyy") &amp;"_"&amp; 970656.84,"")</f>
        <v>Logic4_16.02.2020_970656.84</v>
      </c>
      <c r="R2504" s="1" t="e">
        <f ca="1">IF(AND(Q2504&lt;&gt; "", COUNTIF(SAP!#REF!,Q2504)&gt;0),"Matched", "")</f>
        <v>#REF!</v>
      </c>
    </row>
    <row r="2505" spans="1:18">
      <c r="A2505" s="13">
        <v>11563327</v>
      </c>
      <c r="B2505" s="14">
        <v>43877</v>
      </c>
      <c r="C2505" s="14">
        <v>43877</v>
      </c>
      <c r="D2505" s="15" t="s">
        <v>10</v>
      </c>
      <c r="E2505" s="15">
        <v>0</v>
      </c>
      <c r="F2505" s="15">
        <v>0</v>
      </c>
      <c r="G2505" s="15">
        <v>8476.6</v>
      </c>
      <c r="H2505" s="15">
        <v>334154.94</v>
      </c>
      <c r="I2505" s="15" t="s">
        <v>11</v>
      </c>
      <c r="J2505" s="15" t="s">
        <v>12</v>
      </c>
      <c r="K2505" s="1" t="str">
        <f t="shared" si="133"/>
        <v/>
      </c>
      <c r="L2505" s="1" t="e">
        <f ca="1">IF(AND(K2505&lt;&gt; "", COUNTIF(SAP!#REF!,K2505)&gt;0),"Matched", "")</f>
        <v>#REF!</v>
      </c>
      <c r="M2505" s="1" t="str">
        <f t="shared" si="131"/>
        <v/>
      </c>
      <c r="N2505" s="1" t="e">
        <f ca="1">IF(AND(M2505&lt;&gt; "", COUNTIF(SAP!#REF!,M2505)&gt;0),"Matched", "")</f>
        <v>#REF!</v>
      </c>
      <c r="O2505" s="1" t="str">
        <f t="shared" si="132"/>
        <v/>
      </c>
      <c r="P2505" s="1" t="e">
        <f ca="1">IF(AND(O2505&lt;&gt; "", COUNTIF(SAP!#REF!,O2505)&gt;0),"Matched", "")</f>
        <v>#REF!</v>
      </c>
      <c r="Q2505" s="1" t="str">
        <f ca="1">IF(D2505="AC","Logic4"&amp;"_"&amp;TEXT(C2505,"dd.mm.yyyy") &amp;"_"&amp; 970656.84,"")</f>
        <v>Logic4_16.02.2020_970656.84</v>
      </c>
      <c r="R2505" s="1" t="e">
        <f ca="1">IF(AND(Q2505&lt;&gt; "", COUNTIF(SAP!#REF!,Q2505)&gt;0),"Matched", "")</f>
        <v>#REF!</v>
      </c>
    </row>
    <row r="2506" spans="1:18">
      <c r="A2506" s="9">
        <v>11563327</v>
      </c>
      <c r="B2506" s="10">
        <v>43877</v>
      </c>
      <c r="C2506" s="10">
        <v>43877</v>
      </c>
      <c r="D2506" s="11" t="s">
        <v>10</v>
      </c>
      <c r="E2506" s="11">
        <v>0</v>
      </c>
      <c r="F2506" s="11">
        <v>0</v>
      </c>
      <c r="G2506" s="11">
        <v>8504.2999999999993</v>
      </c>
      <c r="H2506" s="11">
        <v>342659.24</v>
      </c>
      <c r="I2506" s="11" t="s">
        <v>11</v>
      </c>
      <c r="J2506" s="11" t="s">
        <v>12</v>
      </c>
      <c r="K2506" s="1" t="str">
        <f t="shared" si="133"/>
        <v/>
      </c>
      <c r="L2506" s="1" t="e">
        <f ca="1">IF(AND(K2506&lt;&gt; "", COUNTIF(SAP!#REF!,K2506)&gt;0),"Matched", "")</f>
        <v>#REF!</v>
      </c>
      <c r="M2506" s="1" t="str">
        <f t="shared" si="131"/>
        <v/>
      </c>
      <c r="N2506" s="1" t="e">
        <f ca="1">IF(AND(M2506&lt;&gt; "", COUNTIF(SAP!#REF!,M2506)&gt;0),"Matched", "")</f>
        <v>#REF!</v>
      </c>
      <c r="O2506" s="1" t="str">
        <f t="shared" si="132"/>
        <v/>
      </c>
      <c r="P2506" s="1" t="e">
        <f ca="1">IF(AND(O2506&lt;&gt; "", COUNTIF(SAP!#REF!,O2506)&gt;0),"Matched", "")</f>
        <v>#REF!</v>
      </c>
      <c r="Q2506" s="1" t="str">
        <f ca="1">IF(D2506="AC","Logic4"&amp;"_"&amp;TEXT(C2506,"dd.mm.yyyy") &amp;"_"&amp; 970656.84,"")</f>
        <v>Logic4_16.02.2020_970656.84</v>
      </c>
      <c r="R2506" s="1" t="e">
        <f ca="1">IF(AND(Q2506&lt;&gt; "", COUNTIF(SAP!#REF!,Q2506)&gt;0),"Matched", "")</f>
        <v>#REF!</v>
      </c>
    </row>
    <row r="2507" spans="1:18">
      <c r="A2507" s="13">
        <v>11563327</v>
      </c>
      <c r="B2507" s="14">
        <v>43877</v>
      </c>
      <c r="C2507" s="14">
        <v>43877</v>
      </c>
      <c r="D2507" s="15" t="s">
        <v>10</v>
      </c>
      <c r="E2507" s="15">
        <v>0</v>
      </c>
      <c r="F2507" s="15">
        <v>0</v>
      </c>
      <c r="G2507" s="15">
        <v>8574</v>
      </c>
      <c r="H2507" s="15">
        <v>351233.24</v>
      </c>
      <c r="I2507" s="15" t="s">
        <v>11</v>
      </c>
      <c r="J2507" s="15" t="s">
        <v>12</v>
      </c>
      <c r="K2507" s="1" t="str">
        <f t="shared" si="133"/>
        <v/>
      </c>
      <c r="L2507" s="1" t="e">
        <f ca="1">IF(AND(K2507&lt;&gt; "", COUNTIF(SAP!#REF!,K2507)&gt;0),"Matched", "")</f>
        <v>#REF!</v>
      </c>
      <c r="M2507" s="1" t="str">
        <f t="shared" si="131"/>
        <v/>
      </c>
      <c r="N2507" s="1" t="e">
        <f ca="1">IF(AND(M2507&lt;&gt; "", COUNTIF(SAP!#REF!,M2507)&gt;0),"Matched", "")</f>
        <v>#REF!</v>
      </c>
      <c r="O2507" s="1" t="str">
        <f t="shared" si="132"/>
        <v/>
      </c>
      <c r="P2507" s="1" t="e">
        <f ca="1">IF(AND(O2507&lt;&gt; "", COUNTIF(SAP!#REF!,O2507)&gt;0),"Matched", "")</f>
        <v>#REF!</v>
      </c>
      <c r="Q2507" s="1" t="str">
        <f ca="1">IF(D2507="AC","Logic4"&amp;"_"&amp;TEXT(C2507,"dd.mm.yyyy") &amp;"_"&amp; 970656.84,"")</f>
        <v>Logic4_16.02.2020_970656.84</v>
      </c>
      <c r="R2507" s="1" t="e">
        <f ca="1">IF(AND(Q2507&lt;&gt; "", COUNTIF(SAP!#REF!,Q2507)&gt;0),"Matched", "")</f>
        <v>#REF!</v>
      </c>
    </row>
    <row r="2508" spans="1:18">
      <c r="A2508" s="9">
        <v>11563327</v>
      </c>
      <c r="B2508" s="10">
        <v>43877</v>
      </c>
      <c r="C2508" s="10">
        <v>43877</v>
      </c>
      <c r="D2508" s="11" t="s">
        <v>10</v>
      </c>
      <c r="E2508" s="11">
        <v>0</v>
      </c>
      <c r="F2508" s="11">
        <v>0</v>
      </c>
      <c r="G2508" s="11">
        <v>8616.2999999999993</v>
      </c>
      <c r="H2508" s="11">
        <v>359849.54</v>
      </c>
      <c r="I2508" s="11" t="s">
        <v>11</v>
      </c>
      <c r="J2508" s="11" t="s">
        <v>12</v>
      </c>
      <c r="K2508" s="1" t="str">
        <f t="shared" si="133"/>
        <v/>
      </c>
      <c r="L2508" s="1" t="e">
        <f ca="1">IF(AND(K2508&lt;&gt; "", COUNTIF(SAP!#REF!,K2508)&gt;0),"Matched", "")</f>
        <v>#REF!</v>
      </c>
      <c r="M2508" s="1" t="str">
        <f t="shared" si="131"/>
        <v/>
      </c>
      <c r="N2508" s="1" t="e">
        <f ca="1">IF(AND(M2508&lt;&gt; "", COUNTIF(SAP!#REF!,M2508)&gt;0),"Matched", "")</f>
        <v>#REF!</v>
      </c>
      <c r="O2508" s="1" t="str">
        <f t="shared" si="132"/>
        <v/>
      </c>
      <c r="P2508" s="1" t="e">
        <f ca="1">IF(AND(O2508&lt;&gt; "", COUNTIF(SAP!#REF!,O2508)&gt;0),"Matched", "")</f>
        <v>#REF!</v>
      </c>
      <c r="Q2508" s="1" t="str">
        <f ca="1">IF(D2508="AC","Logic4"&amp;"_"&amp;TEXT(C2508,"dd.mm.yyyy") &amp;"_"&amp; 970656.84,"")</f>
        <v>Logic4_16.02.2020_970656.84</v>
      </c>
      <c r="R2508" s="1" t="e">
        <f ca="1">IF(AND(Q2508&lt;&gt; "", COUNTIF(SAP!#REF!,Q2508)&gt;0),"Matched", "")</f>
        <v>#REF!</v>
      </c>
    </row>
    <row r="2509" spans="1:18">
      <c r="A2509" s="13">
        <v>11563327</v>
      </c>
      <c r="B2509" s="14">
        <v>43877</v>
      </c>
      <c r="C2509" s="14">
        <v>43877</v>
      </c>
      <c r="D2509" s="15" t="s">
        <v>10</v>
      </c>
      <c r="E2509" s="15">
        <v>0</v>
      </c>
      <c r="F2509" s="15">
        <v>0</v>
      </c>
      <c r="G2509" s="15">
        <v>8700</v>
      </c>
      <c r="H2509" s="15">
        <v>368549.54</v>
      </c>
      <c r="I2509" s="15" t="s">
        <v>11</v>
      </c>
      <c r="J2509" s="15" t="s">
        <v>12</v>
      </c>
      <c r="K2509" s="1" t="str">
        <f t="shared" si="133"/>
        <v/>
      </c>
      <c r="L2509" s="1" t="e">
        <f ca="1">IF(AND(K2509&lt;&gt; "", COUNTIF(SAP!#REF!,K2509)&gt;0),"Matched", "")</f>
        <v>#REF!</v>
      </c>
      <c r="M2509" s="1" t="str">
        <f t="shared" si="131"/>
        <v/>
      </c>
      <c r="N2509" s="1" t="e">
        <f ca="1">IF(AND(M2509&lt;&gt; "", COUNTIF(SAP!#REF!,M2509)&gt;0),"Matched", "")</f>
        <v>#REF!</v>
      </c>
      <c r="O2509" s="1" t="str">
        <f t="shared" si="132"/>
        <v/>
      </c>
      <c r="P2509" s="1" t="e">
        <f ca="1">IF(AND(O2509&lt;&gt; "", COUNTIF(SAP!#REF!,O2509)&gt;0),"Matched", "")</f>
        <v>#REF!</v>
      </c>
      <c r="Q2509" s="1" t="str">
        <f ca="1">IF(D2509="AC","Logic4"&amp;"_"&amp;TEXT(C2509,"dd.mm.yyyy") &amp;"_"&amp; 970656.84,"")</f>
        <v>Logic4_16.02.2020_970656.84</v>
      </c>
      <c r="R2509" s="1" t="e">
        <f ca="1">IF(AND(Q2509&lt;&gt; "", COUNTIF(SAP!#REF!,Q2509)&gt;0),"Matched", "")</f>
        <v>#REF!</v>
      </c>
    </row>
    <row r="2510" spans="1:18">
      <c r="A2510" s="9">
        <v>11563327</v>
      </c>
      <c r="B2510" s="10">
        <v>43877</v>
      </c>
      <c r="C2510" s="10">
        <v>43877</v>
      </c>
      <c r="D2510" s="11" t="s">
        <v>10</v>
      </c>
      <c r="E2510" s="11">
        <v>0</v>
      </c>
      <c r="F2510" s="11">
        <v>0</v>
      </c>
      <c r="G2510" s="11">
        <v>8830.7999999999993</v>
      </c>
      <c r="H2510" s="11">
        <v>377380.34</v>
      </c>
      <c r="I2510" s="11" t="s">
        <v>11</v>
      </c>
      <c r="J2510" s="11" t="s">
        <v>12</v>
      </c>
      <c r="K2510" s="1" t="str">
        <f t="shared" si="133"/>
        <v/>
      </c>
      <c r="L2510" s="1" t="e">
        <f ca="1">IF(AND(K2510&lt;&gt; "", COUNTIF(SAP!#REF!,K2510)&gt;0),"Matched", "")</f>
        <v>#REF!</v>
      </c>
      <c r="M2510" s="1" t="str">
        <f t="shared" si="131"/>
        <v/>
      </c>
      <c r="N2510" s="1" t="e">
        <f ca="1">IF(AND(M2510&lt;&gt; "", COUNTIF(SAP!#REF!,M2510)&gt;0),"Matched", "")</f>
        <v>#REF!</v>
      </c>
      <c r="O2510" s="1" t="str">
        <f t="shared" si="132"/>
        <v/>
      </c>
      <c r="P2510" s="1" t="e">
        <f ca="1">IF(AND(O2510&lt;&gt; "", COUNTIF(SAP!#REF!,O2510)&gt;0),"Matched", "")</f>
        <v>#REF!</v>
      </c>
      <c r="Q2510" s="1" t="str">
        <f ca="1">IF(D2510="AC","Logic4"&amp;"_"&amp;TEXT(C2510,"dd.mm.yyyy") &amp;"_"&amp; 970656.84,"")</f>
        <v>Logic4_16.02.2020_970656.84</v>
      </c>
      <c r="R2510" s="1" t="e">
        <f ca="1">IF(AND(Q2510&lt;&gt; "", COUNTIF(SAP!#REF!,Q2510)&gt;0),"Matched", "")</f>
        <v>#REF!</v>
      </c>
    </row>
    <row r="2511" spans="1:18">
      <c r="A2511" s="13">
        <v>11563327</v>
      </c>
      <c r="B2511" s="14">
        <v>43877</v>
      </c>
      <c r="C2511" s="14">
        <v>43877</v>
      </c>
      <c r="D2511" s="15" t="s">
        <v>10</v>
      </c>
      <c r="E2511" s="15">
        <v>0</v>
      </c>
      <c r="F2511" s="15">
        <v>0</v>
      </c>
      <c r="G2511" s="15">
        <v>8839.2000000000007</v>
      </c>
      <c r="H2511" s="15">
        <v>386219.54</v>
      </c>
      <c r="I2511" s="15" t="s">
        <v>11</v>
      </c>
      <c r="J2511" s="15" t="s">
        <v>12</v>
      </c>
      <c r="K2511" s="1" t="str">
        <f t="shared" si="133"/>
        <v/>
      </c>
      <c r="L2511" s="1" t="e">
        <f ca="1">IF(AND(K2511&lt;&gt; "", COUNTIF(SAP!#REF!,K2511)&gt;0),"Matched", "")</f>
        <v>#REF!</v>
      </c>
      <c r="M2511" s="1" t="str">
        <f t="shared" si="131"/>
        <v/>
      </c>
      <c r="N2511" s="1" t="e">
        <f ca="1">IF(AND(M2511&lt;&gt; "", COUNTIF(SAP!#REF!,M2511)&gt;0),"Matched", "")</f>
        <v>#REF!</v>
      </c>
      <c r="O2511" s="1" t="str">
        <f t="shared" si="132"/>
        <v/>
      </c>
      <c r="P2511" s="1" t="e">
        <f ca="1">IF(AND(O2511&lt;&gt; "", COUNTIF(SAP!#REF!,O2511)&gt;0),"Matched", "")</f>
        <v>#REF!</v>
      </c>
      <c r="Q2511" s="1" t="str">
        <f ca="1">IF(D2511="AC","Logic4"&amp;"_"&amp;TEXT(C2511,"dd.mm.yyyy") &amp;"_"&amp; 970656.84,"")</f>
        <v>Logic4_16.02.2020_970656.84</v>
      </c>
      <c r="R2511" s="1" t="e">
        <f ca="1">IF(AND(Q2511&lt;&gt; "", COUNTIF(SAP!#REF!,Q2511)&gt;0),"Matched", "")</f>
        <v>#REF!</v>
      </c>
    </row>
    <row r="2512" spans="1:18">
      <c r="A2512" s="9">
        <v>11563327</v>
      </c>
      <c r="B2512" s="10">
        <v>43877</v>
      </c>
      <c r="C2512" s="10">
        <v>43877</v>
      </c>
      <c r="D2512" s="11" t="s">
        <v>10</v>
      </c>
      <c r="E2512" s="11">
        <v>0</v>
      </c>
      <c r="F2512" s="11">
        <v>0</v>
      </c>
      <c r="G2512" s="11">
        <v>8870</v>
      </c>
      <c r="H2512" s="11">
        <v>395089.54</v>
      </c>
      <c r="I2512" s="11" t="s">
        <v>11</v>
      </c>
      <c r="J2512" s="11" t="s">
        <v>12</v>
      </c>
      <c r="K2512" s="1" t="str">
        <f t="shared" si="133"/>
        <v/>
      </c>
      <c r="L2512" s="1" t="e">
        <f ca="1">IF(AND(K2512&lt;&gt; "", COUNTIF(SAP!#REF!,K2512)&gt;0),"Matched", "")</f>
        <v>#REF!</v>
      </c>
      <c r="M2512" s="1" t="str">
        <f t="shared" si="131"/>
        <v/>
      </c>
      <c r="N2512" s="1" t="e">
        <f ca="1">IF(AND(M2512&lt;&gt; "", COUNTIF(SAP!#REF!,M2512)&gt;0),"Matched", "")</f>
        <v>#REF!</v>
      </c>
      <c r="O2512" s="1" t="str">
        <f t="shared" si="132"/>
        <v/>
      </c>
      <c r="P2512" s="1" t="e">
        <f ca="1">IF(AND(O2512&lt;&gt; "", COUNTIF(SAP!#REF!,O2512)&gt;0),"Matched", "")</f>
        <v>#REF!</v>
      </c>
      <c r="Q2512" s="1" t="str">
        <f ca="1">IF(D2512="AC","Logic4"&amp;"_"&amp;TEXT(C2512,"dd.mm.yyyy") &amp;"_"&amp; 970656.84,"")</f>
        <v>Logic4_16.02.2020_970656.84</v>
      </c>
      <c r="R2512" s="1" t="e">
        <f ca="1">IF(AND(Q2512&lt;&gt; "", COUNTIF(SAP!#REF!,Q2512)&gt;0),"Matched", "")</f>
        <v>#REF!</v>
      </c>
    </row>
    <row r="2513" spans="1:18">
      <c r="A2513" s="13">
        <v>11563327</v>
      </c>
      <c r="B2513" s="14">
        <v>43877</v>
      </c>
      <c r="C2513" s="14">
        <v>43877</v>
      </c>
      <c r="D2513" s="15" t="s">
        <v>10</v>
      </c>
      <c r="E2513" s="15">
        <v>0</v>
      </c>
      <c r="F2513" s="15">
        <v>0</v>
      </c>
      <c r="G2513" s="15">
        <v>8908.6</v>
      </c>
      <c r="H2513" s="15">
        <v>403998.14</v>
      </c>
      <c r="I2513" s="15" t="s">
        <v>11</v>
      </c>
      <c r="J2513" s="15" t="s">
        <v>12</v>
      </c>
      <c r="K2513" s="1" t="str">
        <f t="shared" si="133"/>
        <v/>
      </c>
      <c r="L2513" s="1" t="e">
        <f ca="1">IF(AND(K2513&lt;&gt; "", COUNTIF(SAP!#REF!,K2513)&gt;0),"Matched", "")</f>
        <v>#REF!</v>
      </c>
      <c r="M2513" s="1" t="str">
        <f t="shared" si="131"/>
        <v/>
      </c>
      <c r="N2513" s="1" t="e">
        <f ca="1">IF(AND(M2513&lt;&gt; "", COUNTIF(SAP!#REF!,M2513)&gt;0),"Matched", "")</f>
        <v>#REF!</v>
      </c>
      <c r="O2513" s="1" t="str">
        <f t="shared" si="132"/>
        <v/>
      </c>
      <c r="P2513" s="1" t="e">
        <f ca="1">IF(AND(O2513&lt;&gt; "", COUNTIF(SAP!#REF!,O2513)&gt;0),"Matched", "")</f>
        <v>#REF!</v>
      </c>
      <c r="Q2513" s="1" t="str">
        <f ca="1">IF(D2513="AC","Logic4"&amp;"_"&amp;TEXT(C2513,"dd.mm.yyyy") &amp;"_"&amp; 970656.84,"")</f>
        <v>Logic4_16.02.2020_970656.84</v>
      </c>
      <c r="R2513" s="1" t="e">
        <f ca="1">IF(AND(Q2513&lt;&gt; "", COUNTIF(SAP!#REF!,Q2513)&gt;0),"Matched", "")</f>
        <v>#REF!</v>
      </c>
    </row>
    <row r="2514" spans="1:18">
      <c r="A2514" s="9">
        <v>11563327</v>
      </c>
      <c r="B2514" s="10">
        <v>43877</v>
      </c>
      <c r="C2514" s="10">
        <v>43877</v>
      </c>
      <c r="D2514" s="11" t="s">
        <v>10</v>
      </c>
      <c r="E2514" s="11">
        <v>0</v>
      </c>
      <c r="F2514" s="11">
        <v>0</v>
      </c>
      <c r="G2514" s="11">
        <v>9060</v>
      </c>
      <c r="H2514" s="11">
        <v>413058.14</v>
      </c>
      <c r="I2514" s="11" t="s">
        <v>11</v>
      </c>
      <c r="J2514" s="11" t="s">
        <v>12</v>
      </c>
      <c r="K2514" s="1" t="str">
        <f t="shared" si="133"/>
        <v/>
      </c>
      <c r="L2514" s="1" t="e">
        <f ca="1">IF(AND(K2514&lt;&gt; "", COUNTIF(SAP!#REF!,K2514)&gt;0),"Matched", "")</f>
        <v>#REF!</v>
      </c>
      <c r="M2514" s="1" t="str">
        <f t="shared" si="131"/>
        <v/>
      </c>
      <c r="N2514" s="1" t="e">
        <f ca="1">IF(AND(M2514&lt;&gt; "", COUNTIF(SAP!#REF!,M2514)&gt;0),"Matched", "")</f>
        <v>#REF!</v>
      </c>
      <c r="O2514" s="1" t="str">
        <f t="shared" si="132"/>
        <v/>
      </c>
      <c r="P2514" s="1" t="e">
        <f ca="1">IF(AND(O2514&lt;&gt; "", COUNTIF(SAP!#REF!,O2514)&gt;0),"Matched", "")</f>
        <v>#REF!</v>
      </c>
      <c r="Q2514" s="1" t="str">
        <f ca="1">IF(D2514="AC","Logic4"&amp;"_"&amp;TEXT(C2514,"dd.mm.yyyy") &amp;"_"&amp; 970656.84,"")</f>
        <v>Logic4_16.02.2020_970656.84</v>
      </c>
      <c r="R2514" s="1" t="e">
        <f ca="1">IF(AND(Q2514&lt;&gt; "", COUNTIF(SAP!#REF!,Q2514)&gt;0),"Matched", "")</f>
        <v>#REF!</v>
      </c>
    </row>
    <row r="2515" spans="1:18">
      <c r="A2515" s="13">
        <v>11563327</v>
      </c>
      <c r="B2515" s="14">
        <v>43877</v>
      </c>
      <c r="C2515" s="14">
        <v>43877</v>
      </c>
      <c r="D2515" s="15" t="s">
        <v>10</v>
      </c>
      <c r="E2515" s="15">
        <v>0</v>
      </c>
      <c r="F2515" s="15">
        <v>0</v>
      </c>
      <c r="G2515" s="15">
        <v>9216.1</v>
      </c>
      <c r="H2515" s="15">
        <v>422274.24</v>
      </c>
      <c r="I2515" s="15" t="s">
        <v>11</v>
      </c>
      <c r="J2515" s="15" t="s">
        <v>12</v>
      </c>
      <c r="K2515" s="1" t="str">
        <f t="shared" si="133"/>
        <v/>
      </c>
      <c r="L2515" s="1" t="e">
        <f ca="1">IF(AND(K2515&lt;&gt; "", COUNTIF(SAP!#REF!,K2515)&gt;0),"Matched", "")</f>
        <v>#REF!</v>
      </c>
      <c r="M2515" s="1" t="str">
        <f t="shared" si="131"/>
        <v/>
      </c>
      <c r="N2515" s="1" t="e">
        <f ca="1">IF(AND(M2515&lt;&gt; "", COUNTIF(SAP!#REF!,M2515)&gt;0),"Matched", "")</f>
        <v>#REF!</v>
      </c>
      <c r="O2515" s="1" t="str">
        <f t="shared" si="132"/>
        <v/>
      </c>
      <c r="P2515" s="1" t="e">
        <f ca="1">IF(AND(O2515&lt;&gt; "", COUNTIF(SAP!#REF!,O2515)&gt;0),"Matched", "")</f>
        <v>#REF!</v>
      </c>
      <c r="Q2515" s="1" t="str">
        <f ca="1">IF(D2515="AC","Logic4"&amp;"_"&amp;TEXT(C2515,"dd.mm.yyyy") &amp;"_"&amp; 970656.84,"")</f>
        <v>Logic4_16.02.2020_970656.84</v>
      </c>
      <c r="R2515" s="1" t="e">
        <f ca="1">IF(AND(Q2515&lt;&gt; "", COUNTIF(SAP!#REF!,Q2515)&gt;0),"Matched", "")</f>
        <v>#REF!</v>
      </c>
    </row>
    <row r="2516" spans="1:18">
      <c r="A2516" s="9">
        <v>11563327</v>
      </c>
      <c r="B2516" s="10">
        <v>43877</v>
      </c>
      <c r="C2516" s="10">
        <v>43877</v>
      </c>
      <c r="D2516" s="11" t="s">
        <v>10</v>
      </c>
      <c r="E2516" s="11">
        <v>0</v>
      </c>
      <c r="F2516" s="11">
        <v>0</v>
      </c>
      <c r="G2516" s="11">
        <v>9300.2000000000007</v>
      </c>
      <c r="H2516" s="11">
        <v>431574.44</v>
      </c>
      <c r="I2516" s="11" t="s">
        <v>11</v>
      </c>
      <c r="J2516" s="11" t="s">
        <v>12</v>
      </c>
      <c r="K2516" s="1" t="str">
        <f t="shared" si="133"/>
        <v/>
      </c>
      <c r="L2516" s="1" t="e">
        <f ca="1">IF(AND(K2516&lt;&gt; "", COUNTIF(SAP!#REF!,K2516)&gt;0),"Matched", "")</f>
        <v>#REF!</v>
      </c>
      <c r="M2516" s="1" t="str">
        <f t="shared" si="131"/>
        <v/>
      </c>
      <c r="N2516" s="1" t="e">
        <f ca="1">IF(AND(M2516&lt;&gt; "", COUNTIF(SAP!#REF!,M2516)&gt;0),"Matched", "")</f>
        <v>#REF!</v>
      </c>
      <c r="O2516" s="1" t="str">
        <f t="shared" si="132"/>
        <v/>
      </c>
      <c r="P2516" s="1" t="e">
        <f ca="1">IF(AND(O2516&lt;&gt; "", COUNTIF(SAP!#REF!,O2516)&gt;0),"Matched", "")</f>
        <v>#REF!</v>
      </c>
      <c r="Q2516" s="1" t="str">
        <f ca="1">IF(D2516="AC","Logic4"&amp;"_"&amp;TEXT(C2516,"dd.mm.yyyy") &amp;"_"&amp; 970656.84,"")</f>
        <v>Logic4_16.02.2020_970656.84</v>
      </c>
      <c r="R2516" s="1" t="e">
        <f ca="1">IF(AND(Q2516&lt;&gt; "", COUNTIF(SAP!#REF!,Q2516)&gt;0),"Matched", "")</f>
        <v>#REF!</v>
      </c>
    </row>
    <row r="2517" spans="1:18">
      <c r="A2517" s="13">
        <v>11563327</v>
      </c>
      <c r="B2517" s="14">
        <v>43877</v>
      </c>
      <c r="C2517" s="14">
        <v>43877</v>
      </c>
      <c r="D2517" s="15" t="s">
        <v>10</v>
      </c>
      <c r="E2517" s="15">
        <v>0</v>
      </c>
      <c r="F2517" s="15">
        <v>0</v>
      </c>
      <c r="G2517" s="15">
        <v>9361.18</v>
      </c>
      <c r="H2517" s="15">
        <v>440935.62</v>
      </c>
      <c r="I2517" s="15" t="s">
        <v>11</v>
      </c>
      <c r="J2517" s="15" t="s">
        <v>12</v>
      </c>
      <c r="K2517" s="1" t="str">
        <f t="shared" si="133"/>
        <v/>
      </c>
      <c r="L2517" s="1" t="e">
        <f ca="1">IF(AND(K2517&lt;&gt; "", COUNTIF(SAP!#REF!,K2517)&gt;0),"Matched", "")</f>
        <v>#REF!</v>
      </c>
      <c r="M2517" s="1" t="str">
        <f t="shared" si="131"/>
        <v/>
      </c>
      <c r="N2517" s="1" t="e">
        <f ca="1">IF(AND(M2517&lt;&gt; "", COUNTIF(SAP!#REF!,M2517)&gt;0),"Matched", "")</f>
        <v>#REF!</v>
      </c>
      <c r="O2517" s="1" t="str">
        <f t="shared" si="132"/>
        <v/>
      </c>
      <c r="P2517" s="1" t="e">
        <f ca="1">IF(AND(O2517&lt;&gt; "", COUNTIF(SAP!#REF!,O2517)&gt;0),"Matched", "")</f>
        <v>#REF!</v>
      </c>
      <c r="Q2517" s="1" t="str">
        <f ca="1">IF(D2517="AC","Logic4"&amp;"_"&amp;TEXT(C2517,"dd.mm.yyyy") &amp;"_"&amp; 970656.84,"")</f>
        <v>Logic4_16.02.2020_970656.84</v>
      </c>
      <c r="R2517" s="1" t="e">
        <f ca="1">IF(AND(Q2517&lt;&gt; "", COUNTIF(SAP!#REF!,Q2517)&gt;0),"Matched", "")</f>
        <v>#REF!</v>
      </c>
    </row>
    <row r="2518" spans="1:18">
      <c r="A2518" s="9">
        <v>11563327</v>
      </c>
      <c r="B2518" s="10">
        <v>43877</v>
      </c>
      <c r="C2518" s="10">
        <v>43877</v>
      </c>
      <c r="D2518" s="11" t="s">
        <v>10</v>
      </c>
      <c r="E2518" s="11">
        <v>0</v>
      </c>
      <c r="F2518" s="11">
        <v>0</v>
      </c>
      <c r="G2518" s="11">
        <v>9386.7000000000007</v>
      </c>
      <c r="H2518" s="11">
        <v>450322.32</v>
      </c>
      <c r="I2518" s="11" t="s">
        <v>11</v>
      </c>
      <c r="J2518" s="11" t="s">
        <v>12</v>
      </c>
      <c r="K2518" s="1" t="str">
        <f t="shared" si="133"/>
        <v/>
      </c>
      <c r="L2518" s="1" t="e">
        <f ca="1">IF(AND(K2518&lt;&gt; "", COUNTIF(SAP!#REF!,K2518)&gt;0),"Matched", "")</f>
        <v>#REF!</v>
      </c>
      <c r="M2518" s="1" t="str">
        <f t="shared" si="131"/>
        <v/>
      </c>
      <c r="N2518" s="1" t="e">
        <f ca="1">IF(AND(M2518&lt;&gt; "", COUNTIF(SAP!#REF!,M2518)&gt;0),"Matched", "")</f>
        <v>#REF!</v>
      </c>
      <c r="O2518" s="1" t="str">
        <f t="shared" si="132"/>
        <v/>
      </c>
      <c r="P2518" s="1" t="e">
        <f ca="1">IF(AND(O2518&lt;&gt; "", COUNTIF(SAP!#REF!,O2518)&gt;0),"Matched", "")</f>
        <v>#REF!</v>
      </c>
      <c r="Q2518" s="1" t="str">
        <f ca="1">IF(D2518="AC","Logic4"&amp;"_"&amp;TEXT(C2518,"dd.mm.yyyy") &amp;"_"&amp; 970656.84,"")</f>
        <v>Logic4_16.02.2020_970656.84</v>
      </c>
      <c r="R2518" s="1" t="e">
        <f ca="1">IF(AND(Q2518&lt;&gt; "", COUNTIF(SAP!#REF!,Q2518)&gt;0),"Matched", "")</f>
        <v>#REF!</v>
      </c>
    </row>
    <row r="2519" spans="1:18">
      <c r="A2519" s="13">
        <v>11563327</v>
      </c>
      <c r="B2519" s="14">
        <v>43877</v>
      </c>
      <c r="C2519" s="14">
        <v>43877</v>
      </c>
      <c r="D2519" s="15" t="s">
        <v>10</v>
      </c>
      <c r="E2519" s="15">
        <v>0</v>
      </c>
      <c r="F2519" s="15">
        <v>0</v>
      </c>
      <c r="G2519" s="15">
        <v>9426.4</v>
      </c>
      <c r="H2519" s="15">
        <v>459748.72</v>
      </c>
      <c r="I2519" s="15" t="s">
        <v>11</v>
      </c>
      <c r="J2519" s="15" t="s">
        <v>12</v>
      </c>
      <c r="K2519" s="1" t="str">
        <f t="shared" si="133"/>
        <v/>
      </c>
      <c r="L2519" s="1" t="e">
        <f ca="1">IF(AND(K2519&lt;&gt; "", COUNTIF(SAP!#REF!,K2519)&gt;0),"Matched", "")</f>
        <v>#REF!</v>
      </c>
      <c r="M2519" s="1" t="str">
        <f t="shared" si="131"/>
        <v/>
      </c>
      <c r="N2519" s="1" t="e">
        <f ca="1">IF(AND(M2519&lt;&gt; "", COUNTIF(SAP!#REF!,M2519)&gt;0),"Matched", "")</f>
        <v>#REF!</v>
      </c>
      <c r="O2519" s="1" t="str">
        <f t="shared" si="132"/>
        <v/>
      </c>
      <c r="P2519" s="1" t="e">
        <f ca="1">IF(AND(O2519&lt;&gt; "", COUNTIF(SAP!#REF!,O2519)&gt;0),"Matched", "")</f>
        <v>#REF!</v>
      </c>
      <c r="Q2519" s="1" t="str">
        <f ca="1">IF(D2519="AC","Logic4"&amp;"_"&amp;TEXT(C2519,"dd.mm.yyyy") &amp;"_"&amp; 970656.84,"")</f>
        <v>Logic4_16.02.2020_970656.84</v>
      </c>
      <c r="R2519" s="1" t="e">
        <f ca="1">IF(AND(Q2519&lt;&gt; "", COUNTIF(SAP!#REF!,Q2519)&gt;0),"Matched", "")</f>
        <v>#REF!</v>
      </c>
    </row>
    <row r="2520" spans="1:18">
      <c r="A2520" s="9">
        <v>11563327</v>
      </c>
      <c r="B2520" s="10">
        <v>43877</v>
      </c>
      <c r="C2520" s="10">
        <v>43877</v>
      </c>
      <c r="D2520" s="11" t="s">
        <v>10</v>
      </c>
      <c r="E2520" s="11">
        <v>0</v>
      </c>
      <c r="F2520" s="11">
        <v>0</v>
      </c>
      <c r="G2520" s="11">
        <v>9969.5</v>
      </c>
      <c r="H2520" s="11">
        <v>469718.22</v>
      </c>
      <c r="I2520" s="11" t="s">
        <v>11</v>
      </c>
      <c r="J2520" s="11" t="s">
        <v>12</v>
      </c>
      <c r="K2520" s="1" t="str">
        <f t="shared" si="133"/>
        <v/>
      </c>
      <c r="L2520" s="1" t="e">
        <f ca="1">IF(AND(K2520&lt;&gt; "", COUNTIF(SAP!#REF!,K2520)&gt;0),"Matched", "")</f>
        <v>#REF!</v>
      </c>
      <c r="M2520" s="1" t="str">
        <f t="shared" si="131"/>
        <v/>
      </c>
      <c r="N2520" s="1" t="e">
        <f ca="1">IF(AND(M2520&lt;&gt; "", COUNTIF(SAP!#REF!,M2520)&gt;0),"Matched", "")</f>
        <v>#REF!</v>
      </c>
      <c r="O2520" s="1" t="str">
        <f t="shared" si="132"/>
        <v/>
      </c>
      <c r="P2520" s="1" t="e">
        <f ca="1">IF(AND(O2520&lt;&gt; "", COUNTIF(SAP!#REF!,O2520)&gt;0),"Matched", "")</f>
        <v>#REF!</v>
      </c>
      <c r="Q2520" s="1" t="str">
        <f ca="1">IF(D2520="AC","Logic4"&amp;"_"&amp;TEXT(C2520,"dd.mm.yyyy") &amp;"_"&amp; 970656.84,"")</f>
        <v>Logic4_16.02.2020_970656.84</v>
      </c>
      <c r="R2520" s="1" t="e">
        <f ca="1">IF(AND(Q2520&lt;&gt; "", COUNTIF(SAP!#REF!,Q2520)&gt;0),"Matched", "")</f>
        <v>#REF!</v>
      </c>
    </row>
    <row r="2521" spans="1:18">
      <c r="A2521" s="13">
        <v>11563327</v>
      </c>
      <c r="B2521" s="14">
        <v>43877</v>
      </c>
      <c r="C2521" s="14">
        <v>43877</v>
      </c>
      <c r="D2521" s="15" t="s">
        <v>10</v>
      </c>
      <c r="E2521" s="15">
        <v>0</v>
      </c>
      <c r="F2521" s="15">
        <v>0</v>
      </c>
      <c r="G2521" s="15">
        <v>10110</v>
      </c>
      <c r="H2521" s="15">
        <v>479828.22</v>
      </c>
      <c r="I2521" s="15" t="s">
        <v>11</v>
      </c>
      <c r="J2521" s="15" t="s">
        <v>12</v>
      </c>
      <c r="K2521" s="1" t="str">
        <f t="shared" si="133"/>
        <v/>
      </c>
      <c r="L2521" s="1" t="e">
        <f ca="1">IF(AND(K2521&lt;&gt; "", COUNTIF(SAP!#REF!,K2521)&gt;0),"Matched", "")</f>
        <v>#REF!</v>
      </c>
      <c r="M2521" s="1" t="str">
        <f t="shared" si="131"/>
        <v/>
      </c>
      <c r="N2521" s="1" t="e">
        <f ca="1">IF(AND(M2521&lt;&gt; "", COUNTIF(SAP!#REF!,M2521)&gt;0),"Matched", "")</f>
        <v>#REF!</v>
      </c>
      <c r="O2521" s="1" t="str">
        <f t="shared" si="132"/>
        <v/>
      </c>
      <c r="P2521" s="1" t="e">
        <f ca="1">IF(AND(O2521&lt;&gt; "", COUNTIF(SAP!#REF!,O2521)&gt;0),"Matched", "")</f>
        <v>#REF!</v>
      </c>
      <c r="Q2521" s="1" t="str">
        <f ca="1">IF(D2521="AC","Logic4"&amp;"_"&amp;TEXT(C2521,"dd.mm.yyyy") &amp;"_"&amp; 970656.84,"")</f>
        <v>Logic4_16.02.2020_970656.84</v>
      </c>
      <c r="R2521" s="1" t="e">
        <f ca="1">IF(AND(Q2521&lt;&gt; "", COUNTIF(SAP!#REF!,Q2521)&gt;0),"Matched", "")</f>
        <v>#REF!</v>
      </c>
    </row>
    <row r="2522" spans="1:18">
      <c r="A2522" s="9">
        <v>11563327</v>
      </c>
      <c r="B2522" s="10">
        <v>43877</v>
      </c>
      <c r="C2522" s="10">
        <v>43877</v>
      </c>
      <c r="D2522" s="11" t="s">
        <v>10</v>
      </c>
      <c r="E2522" s="11">
        <v>0</v>
      </c>
      <c r="F2522" s="11">
        <v>0</v>
      </c>
      <c r="G2522" s="11">
        <v>10970</v>
      </c>
      <c r="H2522" s="11">
        <v>490798.22</v>
      </c>
      <c r="I2522" s="11" t="s">
        <v>11</v>
      </c>
      <c r="J2522" s="11" t="s">
        <v>12</v>
      </c>
      <c r="K2522" s="1" t="str">
        <f t="shared" si="133"/>
        <v/>
      </c>
      <c r="L2522" s="1" t="e">
        <f ca="1">IF(AND(K2522&lt;&gt; "", COUNTIF(SAP!#REF!,K2522)&gt;0),"Matched", "")</f>
        <v>#REF!</v>
      </c>
      <c r="M2522" s="1" t="str">
        <f t="shared" si="131"/>
        <v/>
      </c>
      <c r="N2522" s="1" t="e">
        <f ca="1">IF(AND(M2522&lt;&gt; "", COUNTIF(SAP!#REF!,M2522)&gt;0),"Matched", "")</f>
        <v>#REF!</v>
      </c>
      <c r="O2522" s="1" t="str">
        <f t="shared" si="132"/>
        <v/>
      </c>
      <c r="P2522" s="1" t="e">
        <f ca="1">IF(AND(O2522&lt;&gt; "", COUNTIF(SAP!#REF!,O2522)&gt;0),"Matched", "")</f>
        <v>#REF!</v>
      </c>
      <c r="Q2522" s="1" t="str">
        <f ca="1">IF(D2522="AC","Logic4"&amp;"_"&amp;TEXT(C2522,"dd.mm.yyyy") &amp;"_"&amp; 970656.84,"")</f>
        <v>Logic4_16.02.2020_970656.84</v>
      </c>
      <c r="R2522" s="1" t="e">
        <f ca="1">IF(AND(Q2522&lt;&gt; "", COUNTIF(SAP!#REF!,Q2522)&gt;0),"Matched", "")</f>
        <v>#REF!</v>
      </c>
    </row>
    <row r="2523" spans="1:18">
      <c r="A2523" s="13">
        <v>11563327</v>
      </c>
      <c r="B2523" s="14">
        <v>43877</v>
      </c>
      <c r="C2523" s="14">
        <v>43877</v>
      </c>
      <c r="D2523" s="15" t="s">
        <v>10</v>
      </c>
      <c r="E2523" s="15">
        <v>0</v>
      </c>
      <c r="F2523" s="15">
        <v>0</v>
      </c>
      <c r="G2523" s="15">
        <v>11525.1</v>
      </c>
      <c r="H2523" s="15">
        <v>502323.32</v>
      </c>
      <c r="I2523" s="15" t="s">
        <v>11</v>
      </c>
      <c r="J2523" s="15" t="s">
        <v>12</v>
      </c>
      <c r="K2523" s="1" t="str">
        <f t="shared" si="133"/>
        <v/>
      </c>
      <c r="L2523" s="1" t="e">
        <f ca="1">IF(AND(K2523&lt;&gt; "", COUNTIF(SAP!#REF!,K2523)&gt;0),"Matched", "")</f>
        <v>#REF!</v>
      </c>
      <c r="M2523" s="1" t="str">
        <f t="shared" si="131"/>
        <v/>
      </c>
      <c r="N2523" s="1" t="e">
        <f ca="1">IF(AND(M2523&lt;&gt; "", COUNTIF(SAP!#REF!,M2523)&gt;0),"Matched", "")</f>
        <v>#REF!</v>
      </c>
      <c r="O2523" s="1" t="str">
        <f t="shared" si="132"/>
        <v/>
      </c>
      <c r="P2523" s="1" t="e">
        <f ca="1">IF(AND(O2523&lt;&gt; "", COUNTIF(SAP!#REF!,O2523)&gt;0),"Matched", "")</f>
        <v>#REF!</v>
      </c>
      <c r="Q2523" s="1" t="str">
        <f ca="1">IF(D2523="AC","Logic4"&amp;"_"&amp;TEXT(C2523,"dd.mm.yyyy") &amp;"_"&amp; 970656.84,"")</f>
        <v>Logic4_16.02.2020_970656.84</v>
      </c>
      <c r="R2523" s="1" t="e">
        <f ca="1">IF(AND(Q2523&lt;&gt; "", COUNTIF(SAP!#REF!,Q2523)&gt;0),"Matched", "")</f>
        <v>#REF!</v>
      </c>
    </row>
    <row r="2524" spans="1:18">
      <c r="A2524" s="9">
        <v>11563327</v>
      </c>
      <c r="B2524" s="10">
        <v>43877</v>
      </c>
      <c r="C2524" s="10">
        <v>43877</v>
      </c>
      <c r="D2524" s="11" t="s">
        <v>10</v>
      </c>
      <c r="E2524" s="11">
        <v>0</v>
      </c>
      <c r="F2524" s="11">
        <v>0</v>
      </c>
      <c r="G2524" s="11">
        <v>11917</v>
      </c>
      <c r="H2524" s="11">
        <v>514240.32</v>
      </c>
      <c r="I2524" s="11" t="s">
        <v>11</v>
      </c>
      <c r="J2524" s="11" t="s">
        <v>12</v>
      </c>
      <c r="K2524" s="1" t="str">
        <f t="shared" si="133"/>
        <v/>
      </c>
      <c r="L2524" s="1" t="e">
        <f ca="1">IF(AND(K2524&lt;&gt; "", COUNTIF(SAP!#REF!,K2524)&gt;0),"Matched", "")</f>
        <v>#REF!</v>
      </c>
      <c r="M2524" s="1" t="str">
        <f t="shared" si="131"/>
        <v/>
      </c>
      <c r="N2524" s="1" t="e">
        <f ca="1">IF(AND(M2524&lt;&gt; "", COUNTIF(SAP!#REF!,M2524)&gt;0),"Matched", "")</f>
        <v>#REF!</v>
      </c>
      <c r="O2524" s="1" t="str">
        <f t="shared" si="132"/>
        <v/>
      </c>
      <c r="P2524" s="1" t="e">
        <f ca="1">IF(AND(O2524&lt;&gt; "", COUNTIF(SAP!#REF!,O2524)&gt;0),"Matched", "")</f>
        <v>#REF!</v>
      </c>
      <c r="Q2524" s="1" t="str">
        <f ca="1">IF(D2524="AC","Logic4"&amp;"_"&amp;TEXT(C2524,"dd.mm.yyyy") &amp;"_"&amp; 970656.84,"")</f>
        <v>Logic4_16.02.2020_970656.84</v>
      </c>
      <c r="R2524" s="1" t="e">
        <f ca="1">IF(AND(Q2524&lt;&gt; "", COUNTIF(SAP!#REF!,Q2524)&gt;0),"Matched", "")</f>
        <v>#REF!</v>
      </c>
    </row>
    <row r="2525" spans="1:18">
      <c r="A2525" s="13">
        <v>11563327</v>
      </c>
      <c r="B2525" s="14">
        <v>43877</v>
      </c>
      <c r="C2525" s="14">
        <v>43877</v>
      </c>
      <c r="D2525" s="15" t="s">
        <v>10</v>
      </c>
      <c r="E2525" s="15">
        <v>0</v>
      </c>
      <c r="F2525" s="15">
        <v>0</v>
      </c>
      <c r="G2525" s="15">
        <v>12739.7</v>
      </c>
      <c r="H2525" s="15">
        <v>526980.02</v>
      </c>
      <c r="I2525" s="15" t="s">
        <v>11</v>
      </c>
      <c r="J2525" s="15" t="s">
        <v>12</v>
      </c>
      <c r="K2525" s="1" t="str">
        <f t="shared" si="133"/>
        <v/>
      </c>
      <c r="L2525" s="1" t="e">
        <f ca="1">IF(AND(K2525&lt;&gt; "", COUNTIF(SAP!#REF!,K2525)&gt;0),"Matched", "")</f>
        <v>#REF!</v>
      </c>
      <c r="M2525" s="1" t="str">
        <f t="shared" si="131"/>
        <v/>
      </c>
      <c r="N2525" s="1" t="e">
        <f ca="1">IF(AND(M2525&lt;&gt; "", COUNTIF(SAP!#REF!,M2525)&gt;0),"Matched", "")</f>
        <v>#REF!</v>
      </c>
      <c r="O2525" s="1" t="str">
        <f t="shared" si="132"/>
        <v/>
      </c>
      <c r="P2525" s="1" t="e">
        <f ca="1">IF(AND(O2525&lt;&gt; "", COUNTIF(SAP!#REF!,O2525)&gt;0),"Matched", "")</f>
        <v>#REF!</v>
      </c>
      <c r="Q2525" s="1" t="str">
        <f ca="1">IF(D2525="AC","Logic4"&amp;"_"&amp;TEXT(C2525,"dd.mm.yyyy") &amp;"_"&amp; 970656.84,"")</f>
        <v>Logic4_16.02.2020_970656.84</v>
      </c>
      <c r="R2525" s="1" t="e">
        <f ca="1">IF(AND(Q2525&lt;&gt; "", COUNTIF(SAP!#REF!,Q2525)&gt;0),"Matched", "")</f>
        <v>#REF!</v>
      </c>
    </row>
    <row r="2526" spans="1:18">
      <c r="A2526" s="9">
        <v>11563327</v>
      </c>
      <c r="B2526" s="10">
        <v>43877</v>
      </c>
      <c r="C2526" s="10">
        <v>43877</v>
      </c>
      <c r="D2526" s="11" t="s">
        <v>10</v>
      </c>
      <c r="E2526" s="11">
        <v>0</v>
      </c>
      <c r="F2526" s="11">
        <v>0</v>
      </c>
      <c r="G2526" s="11">
        <v>12889.65</v>
      </c>
      <c r="H2526" s="11">
        <v>539869.67000000004</v>
      </c>
      <c r="I2526" s="11" t="s">
        <v>11</v>
      </c>
      <c r="J2526" s="11" t="s">
        <v>12</v>
      </c>
      <c r="K2526" s="1" t="str">
        <f t="shared" si="133"/>
        <v/>
      </c>
      <c r="L2526" s="1" t="e">
        <f ca="1">IF(AND(K2526&lt;&gt; "", COUNTIF(SAP!#REF!,K2526)&gt;0),"Matched", "")</f>
        <v>#REF!</v>
      </c>
      <c r="M2526" s="1" t="str">
        <f t="shared" si="131"/>
        <v/>
      </c>
      <c r="N2526" s="1" t="e">
        <f ca="1">IF(AND(M2526&lt;&gt; "", COUNTIF(SAP!#REF!,M2526)&gt;0),"Matched", "")</f>
        <v>#REF!</v>
      </c>
      <c r="O2526" s="1" t="str">
        <f t="shared" si="132"/>
        <v/>
      </c>
      <c r="P2526" s="1" t="e">
        <f ca="1">IF(AND(O2526&lt;&gt; "", COUNTIF(SAP!#REF!,O2526)&gt;0),"Matched", "")</f>
        <v>#REF!</v>
      </c>
      <c r="Q2526" s="1" t="str">
        <f ca="1">IF(D2526="AC","Logic4"&amp;"_"&amp;TEXT(C2526,"dd.mm.yyyy") &amp;"_"&amp; 970656.84,"")</f>
        <v>Logic4_16.02.2020_970656.84</v>
      </c>
      <c r="R2526" s="1" t="e">
        <f ca="1">IF(AND(Q2526&lt;&gt; "", COUNTIF(SAP!#REF!,Q2526)&gt;0),"Matched", "")</f>
        <v>#REF!</v>
      </c>
    </row>
    <row r="2527" spans="1:18">
      <c r="A2527" s="13">
        <v>11563327</v>
      </c>
      <c r="B2527" s="14">
        <v>43877</v>
      </c>
      <c r="C2527" s="14">
        <v>43877</v>
      </c>
      <c r="D2527" s="15" t="s">
        <v>10</v>
      </c>
      <c r="E2527" s="15">
        <v>0</v>
      </c>
      <c r="F2527" s="15">
        <v>0</v>
      </c>
      <c r="G2527" s="15">
        <v>13405.01</v>
      </c>
      <c r="H2527" s="15">
        <v>553274.68000000005</v>
      </c>
      <c r="I2527" s="15" t="s">
        <v>11</v>
      </c>
      <c r="J2527" s="15" t="s">
        <v>12</v>
      </c>
      <c r="K2527" s="1" t="str">
        <f t="shared" si="133"/>
        <v/>
      </c>
      <c r="L2527" s="1" t="e">
        <f ca="1">IF(AND(K2527&lt;&gt; "", COUNTIF(SAP!#REF!,K2527)&gt;0),"Matched", "")</f>
        <v>#REF!</v>
      </c>
      <c r="M2527" s="1" t="str">
        <f t="shared" si="131"/>
        <v/>
      </c>
      <c r="N2527" s="1" t="e">
        <f ca="1">IF(AND(M2527&lt;&gt; "", COUNTIF(SAP!#REF!,M2527)&gt;0),"Matched", "")</f>
        <v>#REF!</v>
      </c>
      <c r="O2527" s="1" t="str">
        <f t="shared" si="132"/>
        <v/>
      </c>
      <c r="P2527" s="1" t="e">
        <f ca="1">IF(AND(O2527&lt;&gt; "", COUNTIF(SAP!#REF!,O2527)&gt;0),"Matched", "")</f>
        <v>#REF!</v>
      </c>
      <c r="Q2527" s="1" t="str">
        <f ca="1">IF(D2527="AC","Logic4"&amp;"_"&amp;TEXT(C2527,"dd.mm.yyyy") &amp;"_"&amp; 970656.84,"")</f>
        <v>Logic4_16.02.2020_970656.84</v>
      </c>
      <c r="R2527" s="1" t="e">
        <f ca="1">IF(AND(Q2527&lt;&gt; "", COUNTIF(SAP!#REF!,Q2527)&gt;0),"Matched", "")</f>
        <v>#REF!</v>
      </c>
    </row>
    <row r="2528" spans="1:18">
      <c r="A2528" s="9">
        <v>11563327</v>
      </c>
      <c r="B2528" s="10">
        <v>43877</v>
      </c>
      <c r="C2528" s="10">
        <v>43877</v>
      </c>
      <c r="D2528" s="11" t="s">
        <v>10</v>
      </c>
      <c r="E2528" s="11">
        <v>0</v>
      </c>
      <c r="F2528" s="11">
        <v>0</v>
      </c>
      <c r="G2528" s="11">
        <v>13741.7</v>
      </c>
      <c r="H2528" s="11">
        <v>567016.38</v>
      </c>
      <c r="I2528" s="11" t="s">
        <v>11</v>
      </c>
      <c r="J2528" s="11" t="s">
        <v>12</v>
      </c>
      <c r="K2528" s="1" t="str">
        <f t="shared" si="133"/>
        <v/>
      </c>
      <c r="L2528" s="1" t="e">
        <f ca="1">IF(AND(K2528&lt;&gt; "", COUNTIF(SAP!#REF!,K2528)&gt;0),"Matched", "")</f>
        <v>#REF!</v>
      </c>
      <c r="M2528" s="1" t="str">
        <f t="shared" si="131"/>
        <v/>
      </c>
      <c r="N2528" s="1" t="e">
        <f ca="1">IF(AND(M2528&lt;&gt; "", COUNTIF(SAP!#REF!,M2528)&gt;0),"Matched", "")</f>
        <v>#REF!</v>
      </c>
      <c r="O2528" s="1" t="str">
        <f t="shared" si="132"/>
        <v/>
      </c>
      <c r="P2528" s="1" t="e">
        <f ca="1">IF(AND(O2528&lt;&gt; "", COUNTIF(SAP!#REF!,O2528)&gt;0),"Matched", "")</f>
        <v>#REF!</v>
      </c>
      <c r="Q2528" s="1" t="str">
        <f ca="1">IF(D2528="AC","Logic4"&amp;"_"&amp;TEXT(C2528,"dd.mm.yyyy") &amp;"_"&amp; 970656.84,"")</f>
        <v>Logic4_16.02.2020_970656.84</v>
      </c>
      <c r="R2528" s="1" t="e">
        <f ca="1">IF(AND(Q2528&lt;&gt; "", COUNTIF(SAP!#REF!,Q2528)&gt;0),"Matched", "")</f>
        <v>#REF!</v>
      </c>
    </row>
    <row r="2529" spans="1:18">
      <c r="A2529" s="13">
        <v>11563327</v>
      </c>
      <c r="B2529" s="14">
        <v>43877</v>
      </c>
      <c r="C2529" s="14">
        <v>43877</v>
      </c>
      <c r="D2529" s="15" t="s">
        <v>10</v>
      </c>
      <c r="E2529" s="15">
        <v>0</v>
      </c>
      <c r="F2529" s="15">
        <v>0</v>
      </c>
      <c r="G2529" s="15">
        <v>14234.4</v>
      </c>
      <c r="H2529" s="15">
        <v>581250.78</v>
      </c>
      <c r="I2529" s="15" t="s">
        <v>11</v>
      </c>
      <c r="J2529" s="15" t="s">
        <v>12</v>
      </c>
      <c r="K2529" s="1" t="str">
        <f t="shared" si="133"/>
        <v/>
      </c>
      <c r="L2529" s="1" t="e">
        <f ca="1">IF(AND(K2529&lt;&gt; "", COUNTIF(SAP!#REF!,K2529)&gt;0),"Matched", "")</f>
        <v>#REF!</v>
      </c>
      <c r="M2529" s="1" t="str">
        <f t="shared" si="131"/>
        <v/>
      </c>
      <c r="N2529" s="1" t="e">
        <f ca="1">IF(AND(M2529&lt;&gt; "", COUNTIF(SAP!#REF!,M2529)&gt;0),"Matched", "")</f>
        <v>#REF!</v>
      </c>
      <c r="O2529" s="1" t="str">
        <f t="shared" si="132"/>
        <v/>
      </c>
      <c r="P2529" s="1" t="e">
        <f ca="1">IF(AND(O2529&lt;&gt; "", COUNTIF(SAP!#REF!,O2529)&gt;0),"Matched", "")</f>
        <v>#REF!</v>
      </c>
      <c r="Q2529" s="1" t="str">
        <f ca="1">IF(D2529="AC","Logic4"&amp;"_"&amp;TEXT(C2529,"dd.mm.yyyy") &amp;"_"&amp; 970656.84,"")</f>
        <v>Logic4_16.02.2020_970656.84</v>
      </c>
      <c r="R2529" s="1" t="e">
        <f ca="1">IF(AND(Q2529&lt;&gt; "", COUNTIF(SAP!#REF!,Q2529)&gt;0),"Matched", "")</f>
        <v>#REF!</v>
      </c>
    </row>
    <row r="2530" spans="1:18">
      <c r="A2530" s="9">
        <v>11563327</v>
      </c>
      <c r="B2530" s="10">
        <v>43877</v>
      </c>
      <c r="C2530" s="10">
        <v>43877</v>
      </c>
      <c r="D2530" s="11" t="s">
        <v>10</v>
      </c>
      <c r="E2530" s="11">
        <v>0</v>
      </c>
      <c r="F2530" s="11">
        <v>0</v>
      </c>
      <c r="G2530" s="11">
        <v>14240</v>
      </c>
      <c r="H2530" s="11">
        <v>595490.78</v>
      </c>
      <c r="I2530" s="11" t="s">
        <v>11</v>
      </c>
      <c r="J2530" s="11" t="s">
        <v>12</v>
      </c>
      <c r="K2530" s="1" t="str">
        <f t="shared" si="133"/>
        <v/>
      </c>
      <c r="L2530" s="1" t="e">
        <f ca="1">IF(AND(K2530&lt;&gt; "", COUNTIF(SAP!#REF!,K2530)&gt;0),"Matched", "")</f>
        <v>#REF!</v>
      </c>
      <c r="M2530" s="1" t="str">
        <f t="shared" si="131"/>
        <v/>
      </c>
      <c r="N2530" s="1" t="e">
        <f ca="1">IF(AND(M2530&lt;&gt; "", COUNTIF(SAP!#REF!,M2530)&gt;0),"Matched", "")</f>
        <v>#REF!</v>
      </c>
      <c r="O2530" s="1" t="str">
        <f t="shared" si="132"/>
        <v/>
      </c>
      <c r="P2530" s="1" t="e">
        <f ca="1">IF(AND(O2530&lt;&gt; "", COUNTIF(SAP!#REF!,O2530)&gt;0),"Matched", "")</f>
        <v>#REF!</v>
      </c>
      <c r="Q2530" s="1" t="str">
        <f ca="1">IF(D2530="AC","Logic4"&amp;"_"&amp;TEXT(C2530,"dd.mm.yyyy") &amp;"_"&amp; 970656.84,"")</f>
        <v>Logic4_16.02.2020_970656.84</v>
      </c>
      <c r="R2530" s="1" t="e">
        <f ca="1">IF(AND(Q2530&lt;&gt; "", COUNTIF(SAP!#REF!,Q2530)&gt;0),"Matched", "")</f>
        <v>#REF!</v>
      </c>
    </row>
    <row r="2531" spans="1:18">
      <c r="A2531" s="13">
        <v>11563327</v>
      </c>
      <c r="B2531" s="14">
        <v>43877</v>
      </c>
      <c r="C2531" s="14">
        <v>43877</v>
      </c>
      <c r="D2531" s="15" t="s">
        <v>10</v>
      </c>
      <c r="E2531" s="15">
        <v>0</v>
      </c>
      <c r="F2531" s="15">
        <v>0</v>
      </c>
      <c r="G2531" s="15">
        <v>14291.4</v>
      </c>
      <c r="H2531" s="15">
        <v>609782.18000000005</v>
      </c>
      <c r="I2531" s="15" t="s">
        <v>11</v>
      </c>
      <c r="J2531" s="15" t="s">
        <v>12</v>
      </c>
      <c r="K2531" s="1" t="str">
        <f t="shared" si="133"/>
        <v/>
      </c>
      <c r="L2531" s="1" t="e">
        <f ca="1">IF(AND(K2531&lt;&gt; "", COUNTIF(SAP!#REF!,K2531)&gt;0),"Matched", "")</f>
        <v>#REF!</v>
      </c>
      <c r="M2531" s="1" t="str">
        <f t="shared" si="131"/>
        <v/>
      </c>
      <c r="N2531" s="1" t="e">
        <f ca="1">IF(AND(M2531&lt;&gt; "", COUNTIF(SAP!#REF!,M2531)&gt;0),"Matched", "")</f>
        <v>#REF!</v>
      </c>
      <c r="O2531" s="1" t="str">
        <f t="shared" si="132"/>
        <v/>
      </c>
      <c r="P2531" s="1" t="e">
        <f ca="1">IF(AND(O2531&lt;&gt; "", COUNTIF(SAP!#REF!,O2531)&gt;0),"Matched", "")</f>
        <v>#REF!</v>
      </c>
      <c r="Q2531" s="1" t="str">
        <f ca="1">IF(D2531="AC","Logic4"&amp;"_"&amp;TEXT(C2531,"dd.mm.yyyy") &amp;"_"&amp; 970656.84,"")</f>
        <v>Logic4_16.02.2020_970656.84</v>
      </c>
      <c r="R2531" s="1" t="e">
        <f ca="1">IF(AND(Q2531&lt;&gt; "", COUNTIF(SAP!#REF!,Q2531)&gt;0),"Matched", "")</f>
        <v>#REF!</v>
      </c>
    </row>
    <row r="2532" spans="1:18">
      <c r="A2532" s="9">
        <v>11563327</v>
      </c>
      <c r="B2532" s="10">
        <v>43877</v>
      </c>
      <c r="C2532" s="10">
        <v>43877</v>
      </c>
      <c r="D2532" s="11" t="s">
        <v>10</v>
      </c>
      <c r="E2532" s="11">
        <v>0</v>
      </c>
      <c r="F2532" s="11">
        <v>0</v>
      </c>
      <c r="G2532" s="11">
        <v>14470</v>
      </c>
      <c r="H2532" s="11">
        <v>624252.18000000005</v>
      </c>
      <c r="I2532" s="11" t="s">
        <v>11</v>
      </c>
      <c r="J2532" s="11" t="s">
        <v>12</v>
      </c>
      <c r="K2532" s="1" t="str">
        <f t="shared" si="133"/>
        <v/>
      </c>
      <c r="L2532" s="1" t="e">
        <f ca="1">IF(AND(K2532&lt;&gt; "", COUNTIF(SAP!#REF!,K2532)&gt;0),"Matched", "")</f>
        <v>#REF!</v>
      </c>
      <c r="M2532" s="1" t="str">
        <f t="shared" si="131"/>
        <v/>
      </c>
      <c r="N2532" s="1" t="e">
        <f ca="1">IF(AND(M2532&lt;&gt; "", COUNTIF(SAP!#REF!,M2532)&gt;0),"Matched", "")</f>
        <v>#REF!</v>
      </c>
      <c r="O2532" s="1" t="str">
        <f t="shared" si="132"/>
        <v/>
      </c>
      <c r="P2532" s="1" t="e">
        <f ca="1">IF(AND(O2532&lt;&gt; "", COUNTIF(SAP!#REF!,O2532)&gt;0),"Matched", "")</f>
        <v>#REF!</v>
      </c>
      <c r="Q2532" s="1" t="str">
        <f ca="1">IF(D2532="AC","Logic4"&amp;"_"&amp;TEXT(C2532,"dd.mm.yyyy") &amp;"_"&amp; 970656.84,"")</f>
        <v>Logic4_16.02.2020_970656.84</v>
      </c>
      <c r="R2532" s="1" t="e">
        <f ca="1">IF(AND(Q2532&lt;&gt; "", COUNTIF(SAP!#REF!,Q2532)&gt;0),"Matched", "")</f>
        <v>#REF!</v>
      </c>
    </row>
    <row r="2533" spans="1:18">
      <c r="A2533" s="13">
        <v>11563327</v>
      </c>
      <c r="B2533" s="14">
        <v>43877</v>
      </c>
      <c r="C2533" s="14">
        <v>43877</v>
      </c>
      <c r="D2533" s="15" t="s">
        <v>10</v>
      </c>
      <c r="E2533" s="15">
        <v>0</v>
      </c>
      <c r="F2533" s="15">
        <v>0</v>
      </c>
      <c r="G2533" s="15">
        <v>14810.75</v>
      </c>
      <c r="H2533" s="15">
        <v>639062.93000000005</v>
      </c>
      <c r="I2533" s="15" t="s">
        <v>11</v>
      </c>
      <c r="J2533" s="15" t="s">
        <v>12</v>
      </c>
      <c r="K2533" s="1" t="str">
        <f t="shared" si="133"/>
        <v/>
      </c>
      <c r="L2533" s="1" t="e">
        <f ca="1">IF(AND(K2533&lt;&gt; "", COUNTIF(SAP!#REF!,K2533)&gt;0),"Matched", "")</f>
        <v>#REF!</v>
      </c>
      <c r="M2533" s="1" t="str">
        <f t="shared" si="131"/>
        <v/>
      </c>
      <c r="N2533" s="1" t="e">
        <f ca="1">IF(AND(M2533&lt;&gt; "", COUNTIF(SAP!#REF!,M2533)&gt;0),"Matched", "")</f>
        <v>#REF!</v>
      </c>
      <c r="O2533" s="1" t="str">
        <f t="shared" si="132"/>
        <v/>
      </c>
      <c r="P2533" s="1" t="e">
        <f ca="1">IF(AND(O2533&lt;&gt; "", COUNTIF(SAP!#REF!,O2533)&gt;0),"Matched", "")</f>
        <v>#REF!</v>
      </c>
      <c r="Q2533" s="1" t="str">
        <f ca="1">IF(D2533="AC","Logic4"&amp;"_"&amp;TEXT(C2533,"dd.mm.yyyy") &amp;"_"&amp; 970656.84,"")</f>
        <v>Logic4_16.02.2020_970656.84</v>
      </c>
      <c r="R2533" s="1" t="e">
        <f ca="1">IF(AND(Q2533&lt;&gt; "", COUNTIF(SAP!#REF!,Q2533)&gt;0),"Matched", "")</f>
        <v>#REF!</v>
      </c>
    </row>
    <row r="2534" spans="1:18">
      <c r="A2534" s="9">
        <v>11563327</v>
      </c>
      <c r="B2534" s="10">
        <v>43877</v>
      </c>
      <c r="C2534" s="10">
        <v>43877</v>
      </c>
      <c r="D2534" s="11" t="s">
        <v>10</v>
      </c>
      <c r="E2534" s="11">
        <v>0</v>
      </c>
      <c r="F2534" s="11">
        <v>0</v>
      </c>
      <c r="G2534" s="11">
        <v>14981.78</v>
      </c>
      <c r="H2534" s="11">
        <v>654044.71</v>
      </c>
      <c r="I2534" s="11" t="s">
        <v>11</v>
      </c>
      <c r="J2534" s="11" t="s">
        <v>12</v>
      </c>
      <c r="K2534" s="1" t="str">
        <f t="shared" si="133"/>
        <v/>
      </c>
      <c r="L2534" s="1" t="e">
        <f ca="1">IF(AND(K2534&lt;&gt; "", COUNTIF(SAP!#REF!,K2534)&gt;0),"Matched", "")</f>
        <v>#REF!</v>
      </c>
      <c r="M2534" s="1" t="str">
        <f t="shared" si="131"/>
        <v/>
      </c>
      <c r="N2534" s="1" t="e">
        <f ca="1">IF(AND(M2534&lt;&gt; "", COUNTIF(SAP!#REF!,M2534)&gt;0),"Matched", "")</f>
        <v>#REF!</v>
      </c>
      <c r="O2534" s="1" t="str">
        <f t="shared" si="132"/>
        <v/>
      </c>
      <c r="P2534" s="1" t="e">
        <f ca="1">IF(AND(O2534&lt;&gt; "", COUNTIF(SAP!#REF!,O2534)&gt;0),"Matched", "")</f>
        <v>#REF!</v>
      </c>
      <c r="Q2534" s="1" t="str">
        <f ca="1">IF(D2534="AC","Logic4"&amp;"_"&amp;TEXT(C2534,"dd.mm.yyyy") &amp;"_"&amp; 970656.84,"")</f>
        <v>Logic4_16.02.2020_970656.84</v>
      </c>
      <c r="R2534" s="1" t="e">
        <f ca="1">IF(AND(Q2534&lt;&gt; "", COUNTIF(SAP!#REF!,Q2534)&gt;0),"Matched", "")</f>
        <v>#REF!</v>
      </c>
    </row>
    <row r="2535" spans="1:18">
      <c r="A2535" s="13">
        <v>11563327</v>
      </c>
      <c r="B2535" s="14">
        <v>43877</v>
      </c>
      <c r="C2535" s="14">
        <v>43877</v>
      </c>
      <c r="D2535" s="15" t="s">
        <v>10</v>
      </c>
      <c r="E2535" s="15">
        <v>0</v>
      </c>
      <c r="F2535" s="15">
        <v>0</v>
      </c>
      <c r="G2535" s="15">
        <v>15407</v>
      </c>
      <c r="H2535" s="15">
        <v>669451.71</v>
      </c>
      <c r="I2535" s="15" t="s">
        <v>11</v>
      </c>
      <c r="J2535" s="15" t="s">
        <v>12</v>
      </c>
      <c r="K2535" s="1" t="str">
        <f t="shared" si="133"/>
        <v/>
      </c>
      <c r="L2535" s="1" t="e">
        <f ca="1">IF(AND(K2535&lt;&gt; "", COUNTIF(SAP!#REF!,K2535)&gt;0),"Matched", "")</f>
        <v>#REF!</v>
      </c>
      <c r="M2535" s="1" t="str">
        <f t="shared" si="131"/>
        <v/>
      </c>
      <c r="N2535" s="1" t="e">
        <f ca="1">IF(AND(M2535&lt;&gt; "", COUNTIF(SAP!#REF!,M2535)&gt;0),"Matched", "")</f>
        <v>#REF!</v>
      </c>
      <c r="O2535" s="1" t="str">
        <f t="shared" si="132"/>
        <v/>
      </c>
      <c r="P2535" s="1" t="e">
        <f ca="1">IF(AND(O2535&lt;&gt; "", COUNTIF(SAP!#REF!,O2535)&gt;0),"Matched", "")</f>
        <v>#REF!</v>
      </c>
      <c r="Q2535" s="1" t="str">
        <f ca="1">IF(D2535="AC","Logic4"&amp;"_"&amp;TEXT(C2535,"dd.mm.yyyy") &amp;"_"&amp; 970656.84,"")</f>
        <v>Logic4_16.02.2020_970656.84</v>
      </c>
      <c r="R2535" s="1" t="e">
        <f ca="1">IF(AND(Q2535&lt;&gt; "", COUNTIF(SAP!#REF!,Q2535)&gt;0),"Matched", "")</f>
        <v>#REF!</v>
      </c>
    </row>
    <row r="2536" spans="1:18">
      <c r="A2536" s="9">
        <v>11563327</v>
      </c>
      <c r="B2536" s="10">
        <v>43877</v>
      </c>
      <c r="C2536" s="10">
        <v>43877</v>
      </c>
      <c r="D2536" s="11" t="s">
        <v>10</v>
      </c>
      <c r="E2536" s="11">
        <v>0</v>
      </c>
      <c r="F2536" s="11">
        <v>0</v>
      </c>
      <c r="G2536" s="11">
        <v>16340</v>
      </c>
      <c r="H2536" s="11">
        <v>685791.71</v>
      </c>
      <c r="I2536" s="11" t="s">
        <v>11</v>
      </c>
      <c r="J2536" s="11" t="s">
        <v>12</v>
      </c>
      <c r="K2536" s="1" t="str">
        <f t="shared" si="133"/>
        <v/>
      </c>
      <c r="L2536" s="1" t="e">
        <f ca="1">IF(AND(K2536&lt;&gt; "", COUNTIF(SAP!#REF!,K2536)&gt;0),"Matched", "")</f>
        <v>#REF!</v>
      </c>
      <c r="M2536" s="1" t="str">
        <f t="shared" si="131"/>
        <v/>
      </c>
      <c r="N2536" s="1" t="e">
        <f ca="1">IF(AND(M2536&lt;&gt; "", COUNTIF(SAP!#REF!,M2536)&gt;0),"Matched", "")</f>
        <v>#REF!</v>
      </c>
      <c r="O2536" s="1" t="str">
        <f t="shared" si="132"/>
        <v/>
      </c>
      <c r="P2536" s="1" t="e">
        <f ca="1">IF(AND(O2536&lt;&gt; "", COUNTIF(SAP!#REF!,O2536)&gt;0),"Matched", "")</f>
        <v>#REF!</v>
      </c>
      <c r="Q2536" s="1" t="str">
        <f ca="1">IF(D2536="AC","Logic4"&amp;"_"&amp;TEXT(C2536,"dd.mm.yyyy") &amp;"_"&amp; 970656.84,"")</f>
        <v>Logic4_16.02.2020_970656.84</v>
      </c>
      <c r="R2536" s="1" t="e">
        <f ca="1">IF(AND(Q2536&lt;&gt; "", COUNTIF(SAP!#REF!,Q2536)&gt;0),"Matched", "")</f>
        <v>#REF!</v>
      </c>
    </row>
    <row r="2537" spans="1:18">
      <c r="A2537" s="13">
        <v>11563327</v>
      </c>
      <c r="B2537" s="14">
        <v>43877</v>
      </c>
      <c r="C2537" s="14">
        <v>43877</v>
      </c>
      <c r="D2537" s="15" t="s">
        <v>10</v>
      </c>
      <c r="E2537" s="15">
        <v>0</v>
      </c>
      <c r="F2537" s="15">
        <v>0</v>
      </c>
      <c r="G2537" s="15">
        <v>21405.96</v>
      </c>
      <c r="H2537" s="15">
        <v>707197.67</v>
      </c>
      <c r="I2537" s="15" t="s">
        <v>11</v>
      </c>
      <c r="J2537" s="15" t="s">
        <v>12</v>
      </c>
      <c r="K2537" s="1" t="str">
        <f t="shared" si="133"/>
        <v/>
      </c>
      <c r="L2537" s="1" t="e">
        <f ca="1">IF(AND(K2537&lt;&gt; "", COUNTIF(SAP!#REF!,K2537)&gt;0),"Matched", "")</f>
        <v>#REF!</v>
      </c>
      <c r="M2537" s="1" t="str">
        <f t="shared" si="131"/>
        <v/>
      </c>
      <c r="N2537" s="1" t="e">
        <f ca="1">IF(AND(M2537&lt;&gt; "", COUNTIF(SAP!#REF!,M2537)&gt;0),"Matched", "")</f>
        <v>#REF!</v>
      </c>
      <c r="O2537" s="1" t="str">
        <f t="shared" si="132"/>
        <v/>
      </c>
      <c r="P2537" s="1" t="e">
        <f ca="1">IF(AND(O2537&lt;&gt; "", COUNTIF(SAP!#REF!,O2537)&gt;0),"Matched", "")</f>
        <v>#REF!</v>
      </c>
      <c r="Q2537" s="1" t="str">
        <f ca="1">IF(D2537="AC","Logic4"&amp;"_"&amp;TEXT(C2537,"dd.mm.yyyy") &amp;"_"&amp; 970656.84,"")</f>
        <v>Logic4_16.02.2020_970656.84</v>
      </c>
      <c r="R2537" s="1" t="e">
        <f ca="1">IF(AND(Q2537&lt;&gt; "", COUNTIF(SAP!#REF!,Q2537)&gt;0),"Matched", "")</f>
        <v>#REF!</v>
      </c>
    </row>
    <row r="2538" spans="1:18">
      <c r="A2538" s="9">
        <v>11563327</v>
      </c>
      <c r="B2538" s="10">
        <v>43877</v>
      </c>
      <c r="C2538" s="10">
        <v>43877</v>
      </c>
      <c r="D2538" s="11" t="s">
        <v>10</v>
      </c>
      <c r="E2538" s="11">
        <v>0</v>
      </c>
      <c r="F2538" s="11">
        <v>0</v>
      </c>
      <c r="G2538" s="11">
        <v>23087.599999999999</v>
      </c>
      <c r="H2538" s="11">
        <v>730285.27</v>
      </c>
      <c r="I2538" s="11" t="s">
        <v>11</v>
      </c>
      <c r="J2538" s="11" t="s">
        <v>12</v>
      </c>
      <c r="K2538" s="1" t="str">
        <f t="shared" si="133"/>
        <v/>
      </c>
      <c r="L2538" s="1" t="e">
        <f ca="1">IF(AND(K2538&lt;&gt; "", COUNTIF(SAP!#REF!,K2538)&gt;0),"Matched", "")</f>
        <v>#REF!</v>
      </c>
      <c r="M2538" s="1" t="str">
        <f t="shared" si="131"/>
        <v/>
      </c>
      <c r="N2538" s="1" t="e">
        <f ca="1">IF(AND(M2538&lt;&gt; "", COUNTIF(SAP!#REF!,M2538)&gt;0),"Matched", "")</f>
        <v>#REF!</v>
      </c>
      <c r="O2538" s="1" t="str">
        <f t="shared" si="132"/>
        <v/>
      </c>
      <c r="P2538" s="1" t="e">
        <f ca="1">IF(AND(O2538&lt;&gt; "", COUNTIF(SAP!#REF!,O2538)&gt;0),"Matched", "")</f>
        <v>#REF!</v>
      </c>
      <c r="Q2538" s="1" t="str">
        <f ca="1">IF(D2538="AC","Logic4"&amp;"_"&amp;TEXT(C2538,"dd.mm.yyyy") &amp;"_"&amp; 970656.84,"")</f>
        <v>Logic4_16.02.2020_970656.84</v>
      </c>
      <c r="R2538" s="1" t="e">
        <f ca="1">IF(AND(Q2538&lt;&gt; "", COUNTIF(SAP!#REF!,Q2538)&gt;0),"Matched", "")</f>
        <v>#REF!</v>
      </c>
    </row>
    <row r="2539" spans="1:18">
      <c r="A2539" s="13">
        <v>11563327</v>
      </c>
      <c r="B2539" s="14">
        <v>43877</v>
      </c>
      <c r="C2539" s="14">
        <v>43877</v>
      </c>
      <c r="D2539" s="15" t="s">
        <v>10</v>
      </c>
      <c r="E2539" s="15">
        <v>0</v>
      </c>
      <c r="F2539" s="15">
        <v>0</v>
      </c>
      <c r="G2539" s="15">
        <v>23176.77</v>
      </c>
      <c r="H2539" s="15">
        <v>753462.04</v>
      </c>
      <c r="I2539" s="15" t="s">
        <v>11</v>
      </c>
      <c r="J2539" s="15" t="s">
        <v>12</v>
      </c>
      <c r="K2539" s="1" t="str">
        <f t="shared" si="133"/>
        <v/>
      </c>
      <c r="L2539" s="1" t="e">
        <f ca="1">IF(AND(K2539&lt;&gt; "", COUNTIF(SAP!#REF!,K2539)&gt;0),"Matched", "")</f>
        <v>#REF!</v>
      </c>
      <c r="M2539" s="1" t="str">
        <f t="shared" si="131"/>
        <v/>
      </c>
      <c r="N2539" s="1" t="e">
        <f ca="1">IF(AND(M2539&lt;&gt; "", COUNTIF(SAP!#REF!,M2539)&gt;0),"Matched", "")</f>
        <v>#REF!</v>
      </c>
      <c r="O2539" s="1" t="str">
        <f t="shared" si="132"/>
        <v/>
      </c>
      <c r="P2539" s="1" t="e">
        <f ca="1">IF(AND(O2539&lt;&gt; "", COUNTIF(SAP!#REF!,O2539)&gt;0),"Matched", "")</f>
        <v>#REF!</v>
      </c>
      <c r="Q2539" s="1" t="str">
        <f ca="1">IF(D2539="AC","Logic4"&amp;"_"&amp;TEXT(C2539,"dd.mm.yyyy") &amp;"_"&amp; 970656.84,"")</f>
        <v>Logic4_16.02.2020_970656.84</v>
      </c>
      <c r="R2539" s="1" t="e">
        <f ca="1">IF(AND(Q2539&lt;&gt; "", COUNTIF(SAP!#REF!,Q2539)&gt;0),"Matched", "")</f>
        <v>#REF!</v>
      </c>
    </row>
    <row r="2540" spans="1:18">
      <c r="A2540" s="9">
        <v>11563327</v>
      </c>
      <c r="B2540" s="10">
        <v>43877</v>
      </c>
      <c r="C2540" s="10">
        <v>43877</v>
      </c>
      <c r="D2540" s="11" t="s">
        <v>10</v>
      </c>
      <c r="E2540" s="11">
        <v>0</v>
      </c>
      <c r="F2540" s="11">
        <v>0</v>
      </c>
      <c r="G2540" s="11">
        <v>23440</v>
      </c>
      <c r="H2540" s="11">
        <v>776902.04</v>
      </c>
      <c r="I2540" s="11" t="s">
        <v>11</v>
      </c>
      <c r="J2540" s="11" t="s">
        <v>12</v>
      </c>
      <c r="K2540" s="1" t="str">
        <f t="shared" si="133"/>
        <v/>
      </c>
      <c r="L2540" s="1" t="e">
        <f ca="1">IF(AND(K2540&lt;&gt; "", COUNTIF(SAP!#REF!,K2540)&gt;0),"Matched", "")</f>
        <v>#REF!</v>
      </c>
      <c r="M2540" s="1" t="str">
        <f t="shared" si="131"/>
        <v/>
      </c>
      <c r="N2540" s="1" t="e">
        <f ca="1">IF(AND(M2540&lt;&gt; "", COUNTIF(SAP!#REF!,M2540)&gt;0),"Matched", "")</f>
        <v>#REF!</v>
      </c>
      <c r="O2540" s="1" t="str">
        <f t="shared" si="132"/>
        <v/>
      </c>
      <c r="P2540" s="1" t="e">
        <f ca="1">IF(AND(O2540&lt;&gt; "", COUNTIF(SAP!#REF!,O2540)&gt;0),"Matched", "")</f>
        <v>#REF!</v>
      </c>
      <c r="Q2540" s="1" t="str">
        <f ca="1">IF(D2540="AC","Logic4"&amp;"_"&amp;TEXT(C2540,"dd.mm.yyyy") &amp;"_"&amp; 970656.84,"")</f>
        <v>Logic4_16.02.2020_970656.84</v>
      </c>
      <c r="R2540" s="1" t="e">
        <f ca="1">IF(AND(Q2540&lt;&gt; "", COUNTIF(SAP!#REF!,Q2540)&gt;0),"Matched", "")</f>
        <v>#REF!</v>
      </c>
    </row>
    <row r="2541" spans="1:18">
      <c r="A2541" s="13">
        <v>11563327</v>
      </c>
      <c r="B2541" s="14">
        <v>43877</v>
      </c>
      <c r="C2541" s="14">
        <v>43877</v>
      </c>
      <c r="D2541" s="15" t="s">
        <v>10</v>
      </c>
      <c r="E2541" s="15">
        <v>0</v>
      </c>
      <c r="F2541" s="15">
        <v>0</v>
      </c>
      <c r="G2541" s="15">
        <v>23570</v>
      </c>
      <c r="H2541" s="15">
        <v>800472.04</v>
      </c>
      <c r="I2541" s="15" t="s">
        <v>11</v>
      </c>
      <c r="J2541" s="15" t="s">
        <v>12</v>
      </c>
      <c r="K2541" s="1" t="str">
        <f t="shared" si="133"/>
        <v/>
      </c>
      <c r="L2541" s="1" t="e">
        <f ca="1">IF(AND(K2541&lt;&gt; "", COUNTIF(SAP!#REF!,K2541)&gt;0),"Matched", "")</f>
        <v>#REF!</v>
      </c>
      <c r="M2541" s="1" t="str">
        <f t="shared" si="131"/>
        <v/>
      </c>
      <c r="N2541" s="1" t="e">
        <f ca="1">IF(AND(M2541&lt;&gt; "", COUNTIF(SAP!#REF!,M2541)&gt;0),"Matched", "")</f>
        <v>#REF!</v>
      </c>
      <c r="O2541" s="1" t="str">
        <f t="shared" si="132"/>
        <v/>
      </c>
      <c r="P2541" s="1" t="e">
        <f ca="1">IF(AND(O2541&lt;&gt; "", COUNTIF(SAP!#REF!,O2541)&gt;0),"Matched", "")</f>
        <v>#REF!</v>
      </c>
      <c r="Q2541" s="1" t="str">
        <f ca="1">IF(D2541="AC","Logic4"&amp;"_"&amp;TEXT(C2541,"dd.mm.yyyy") &amp;"_"&amp; 970656.84,"")</f>
        <v>Logic4_16.02.2020_970656.84</v>
      </c>
      <c r="R2541" s="1" t="e">
        <f ca="1">IF(AND(Q2541&lt;&gt; "", COUNTIF(SAP!#REF!,Q2541)&gt;0),"Matched", "")</f>
        <v>#REF!</v>
      </c>
    </row>
    <row r="2542" spans="1:18">
      <c r="A2542" s="9">
        <v>11563327</v>
      </c>
      <c r="B2542" s="10">
        <v>43877</v>
      </c>
      <c r="C2542" s="10">
        <v>43877</v>
      </c>
      <c r="D2542" s="11" t="s">
        <v>10</v>
      </c>
      <c r="E2542" s="11">
        <v>0</v>
      </c>
      <c r="F2542" s="11">
        <v>0</v>
      </c>
      <c r="G2542" s="11">
        <v>25853.4</v>
      </c>
      <c r="H2542" s="11">
        <v>826325.44</v>
      </c>
      <c r="I2542" s="11" t="s">
        <v>11</v>
      </c>
      <c r="J2542" s="11" t="s">
        <v>12</v>
      </c>
      <c r="K2542" s="1" t="str">
        <f t="shared" si="133"/>
        <v/>
      </c>
      <c r="L2542" s="1" t="e">
        <f ca="1">IF(AND(K2542&lt;&gt; "", COUNTIF(SAP!#REF!,K2542)&gt;0),"Matched", "")</f>
        <v>#REF!</v>
      </c>
      <c r="M2542" s="1" t="str">
        <f t="shared" ref="M2542:M2558" si="134">IF(D2542="TR","Logic2"&amp;"_"&amp;TEXT(C2542,"dd.mm.yyyy") &amp;"_"&amp; F2542,"")</f>
        <v/>
      </c>
      <c r="N2542" s="1" t="e">
        <f ca="1">IF(AND(M2542&lt;&gt; "", COUNTIF(SAP!#REF!,M2542)&gt;0),"Matched", "")</f>
        <v>#REF!</v>
      </c>
      <c r="O2542" s="1" t="str">
        <f t="shared" ref="O2542:O2558" si="135">IF(D2542="AF","Logic3"&amp;"_"&amp;G2542,"")</f>
        <v/>
      </c>
      <c r="P2542" s="1" t="e">
        <f ca="1">IF(AND(O2542&lt;&gt; "", COUNTIF(SAP!#REF!,O2542)&gt;0),"Matched", "")</f>
        <v>#REF!</v>
      </c>
      <c r="Q2542" s="1" t="str">
        <f ca="1">IF(D2542="AC","Logic4"&amp;"_"&amp;TEXT(C2542,"dd.mm.yyyy") &amp;"_"&amp; 970656.84,"")</f>
        <v>Logic4_16.02.2020_970656.84</v>
      </c>
      <c r="R2542" s="1" t="e">
        <f ca="1">IF(AND(Q2542&lt;&gt; "", COUNTIF(SAP!#REF!,Q2542)&gt;0),"Matched", "")</f>
        <v>#REF!</v>
      </c>
    </row>
    <row r="2543" spans="1:18">
      <c r="A2543" s="13">
        <v>11563327</v>
      </c>
      <c r="B2543" s="14">
        <v>43877</v>
      </c>
      <c r="C2543" s="14">
        <v>43877</v>
      </c>
      <c r="D2543" s="15" t="s">
        <v>10</v>
      </c>
      <c r="E2543" s="15">
        <v>0</v>
      </c>
      <c r="F2543" s="15">
        <v>0</v>
      </c>
      <c r="G2543" s="15">
        <v>26485.200000000001</v>
      </c>
      <c r="H2543" s="15">
        <v>852810.64</v>
      </c>
      <c r="I2543" s="15" t="s">
        <v>11</v>
      </c>
      <c r="J2543" s="15" t="s">
        <v>12</v>
      </c>
      <c r="K2543" s="1" t="str">
        <f t="shared" si="133"/>
        <v/>
      </c>
      <c r="L2543" s="1" t="e">
        <f ca="1">IF(AND(K2543&lt;&gt; "", COUNTIF(SAP!#REF!,K2543)&gt;0),"Matched", "")</f>
        <v>#REF!</v>
      </c>
      <c r="M2543" s="1" t="str">
        <f t="shared" si="134"/>
        <v/>
      </c>
      <c r="N2543" s="1" t="e">
        <f ca="1">IF(AND(M2543&lt;&gt; "", COUNTIF(SAP!#REF!,M2543)&gt;0),"Matched", "")</f>
        <v>#REF!</v>
      </c>
      <c r="O2543" s="1" t="str">
        <f t="shared" si="135"/>
        <v/>
      </c>
      <c r="P2543" s="1" t="e">
        <f ca="1">IF(AND(O2543&lt;&gt; "", COUNTIF(SAP!#REF!,O2543)&gt;0),"Matched", "")</f>
        <v>#REF!</v>
      </c>
      <c r="Q2543" s="1" t="str">
        <f ca="1">IF(D2543="AC","Logic4"&amp;"_"&amp;TEXT(C2543,"dd.mm.yyyy") &amp;"_"&amp; 970656.84,"")</f>
        <v>Logic4_16.02.2020_970656.84</v>
      </c>
      <c r="R2543" s="1" t="e">
        <f ca="1">IF(AND(Q2543&lt;&gt; "", COUNTIF(SAP!#REF!,Q2543)&gt;0),"Matched", "")</f>
        <v>#REF!</v>
      </c>
    </row>
    <row r="2544" spans="1:18">
      <c r="A2544" s="9">
        <v>11563327</v>
      </c>
      <c r="B2544" s="10">
        <v>43877</v>
      </c>
      <c r="C2544" s="10">
        <v>43877</v>
      </c>
      <c r="D2544" s="11" t="s">
        <v>10</v>
      </c>
      <c r="E2544" s="11">
        <v>0</v>
      </c>
      <c r="F2544" s="11">
        <v>0</v>
      </c>
      <c r="G2544" s="11">
        <v>27728.5</v>
      </c>
      <c r="H2544" s="11">
        <v>880539.14</v>
      </c>
      <c r="I2544" s="11" t="s">
        <v>11</v>
      </c>
      <c r="J2544" s="11" t="s">
        <v>12</v>
      </c>
      <c r="K2544" s="1" t="str">
        <f t="shared" si="133"/>
        <v/>
      </c>
      <c r="L2544" s="1" t="e">
        <f ca="1">IF(AND(K2544&lt;&gt; "", COUNTIF(SAP!#REF!,K2544)&gt;0),"Matched", "")</f>
        <v>#REF!</v>
      </c>
      <c r="M2544" s="1" t="str">
        <f t="shared" si="134"/>
        <v/>
      </c>
      <c r="N2544" s="1" t="e">
        <f ca="1">IF(AND(M2544&lt;&gt; "", COUNTIF(SAP!#REF!,M2544)&gt;0),"Matched", "")</f>
        <v>#REF!</v>
      </c>
      <c r="O2544" s="1" t="str">
        <f t="shared" si="135"/>
        <v/>
      </c>
      <c r="P2544" s="1" t="e">
        <f ca="1">IF(AND(O2544&lt;&gt; "", COUNTIF(SAP!#REF!,O2544)&gt;0),"Matched", "")</f>
        <v>#REF!</v>
      </c>
      <c r="Q2544" s="1" t="str">
        <f ca="1">IF(D2544="AC","Logic4"&amp;"_"&amp;TEXT(C2544,"dd.mm.yyyy") &amp;"_"&amp; 970656.84,"")</f>
        <v>Logic4_16.02.2020_970656.84</v>
      </c>
      <c r="R2544" s="1" t="e">
        <f ca="1">IF(AND(Q2544&lt;&gt; "", COUNTIF(SAP!#REF!,Q2544)&gt;0),"Matched", "")</f>
        <v>#REF!</v>
      </c>
    </row>
    <row r="2545" spans="1:20">
      <c r="A2545" s="13">
        <v>11563327</v>
      </c>
      <c r="B2545" s="14">
        <v>43877</v>
      </c>
      <c r="C2545" s="14">
        <v>43877</v>
      </c>
      <c r="D2545" s="15" t="s">
        <v>10</v>
      </c>
      <c r="E2545" s="15">
        <v>0</v>
      </c>
      <c r="F2545" s="15">
        <v>0</v>
      </c>
      <c r="G2545" s="15">
        <v>31111.3</v>
      </c>
      <c r="H2545" s="15">
        <v>911650.44</v>
      </c>
      <c r="I2545" s="15" t="s">
        <v>11</v>
      </c>
      <c r="J2545" s="15" t="s">
        <v>12</v>
      </c>
      <c r="K2545" s="1" t="str">
        <f t="shared" si="133"/>
        <v/>
      </c>
      <c r="L2545" s="1" t="e">
        <f ca="1">IF(AND(K2545&lt;&gt; "", COUNTIF(SAP!#REF!,K2545)&gt;0),"Matched", "")</f>
        <v>#REF!</v>
      </c>
      <c r="M2545" s="1" t="str">
        <f t="shared" si="134"/>
        <v/>
      </c>
      <c r="N2545" s="1" t="e">
        <f ca="1">IF(AND(M2545&lt;&gt; "", COUNTIF(SAP!#REF!,M2545)&gt;0),"Matched", "")</f>
        <v>#REF!</v>
      </c>
      <c r="O2545" s="1" t="str">
        <f t="shared" si="135"/>
        <v/>
      </c>
      <c r="P2545" s="1" t="e">
        <f ca="1">IF(AND(O2545&lt;&gt; "", COUNTIF(SAP!#REF!,O2545)&gt;0),"Matched", "")</f>
        <v>#REF!</v>
      </c>
      <c r="Q2545" s="1" t="str">
        <f ca="1">IF(D2545="AC","Logic4"&amp;"_"&amp;TEXT(C2545,"dd.mm.yyyy") &amp;"_"&amp; 970656.84,"")</f>
        <v>Logic4_16.02.2020_970656.84</v>
      </c>
      <c r="R2545" s="1" t="e">
        <f ca="1">IF(AND(Q2545&lt;&gt; "", COUNTIF(SAP!#REF!,Q2545)&gt;0),"Matched", "")</f>
        <v>#REF!</v>
      </c>
    </row>
    <row r="2546" spans="1:20">
      <c r="A2546" s="9">
        <v>11563327</v>
      </c>
      <c r="B2546" s="10">
        <v>43877</v>
      </c>
      <c r="C2546" s="10">
        <v>43877</v>
      </c>
      <c r="D2546" s="11" t="s">
        <v>10</v>
      </c>
      <c r="E2546" s="11">
        <v>0</v>
      </c>
      <c r="F2546" s="11">
        <v>0</v>
      </c>
      <c r="G2546" s="11">
        <v>59006.400000000001</v>
      </c>
      <c r="H2546" s="11">
        <v>970656.84</v>
      </c>
      <c r="I2546" s="11" t="s">
        <v>11</v>
      </c>
      <c r="J2546" s="11" t="s">
        <v>12</v>
      </c>
      <c r="K2546" s="1" t="str">
        <f t="shared" si="133"/>
        <v/>
      </c>
      <c r="L2546" s="1" t="e">
        <f ca="1">IF(AND(K2546&lt;&gt; "", COUNTIF(SAP!#REF!,K2546)&gt;0),"Matched", "")</f>
        <v>#REF!</v>
      </c>
      <c r="M2546" s="1" t="str">
        <f t="shared" si="134"/>
        <v/>
      </c>
      <c r="N2546" s="1" t="e">
        <f ca="1">IF(AND(M2546&lt;&gt; "", COUNTIF(SAP!#REF!,M2546)&gt;0),"Matched", "")</f>
        <v>#REF!</v>
      </c>
      <c r="O2546" s="1" t="str">
        <f t="shared" si="135"/>
        <v/>
      </c>
      <c r="P2546" s="1" t="e">
        <f ca="1">IF(AND(O2546&lt;&gt; "", COUNTIF(SAP!#REF!,O2546)&gt;0),"Matched", "")</f>
        <v>#REF!</v>
      </c>
      <c r="Q2546" s="1" t="str">
        <f ca="1">IF(D2546="AC","Logic4"&amp;"_"&amp;TEXT(C2546,"dd.mm.yyyy") &amp;"_"&amp; 970656.84,"")</f>
        <v>Logic4_16.02.2020_970656.84</v>
      </c>
      <c r="R2546" s="1" t="e">
        <f ca="1">IF(AND(Q2546&lt;&gt; "", COUNTIF(SAP!#REF!,Q2546)&gt;0),"Matched", "")</f>
        <v>#REF!</v>
      </c>
    </row>
    <row r="2547" spans="1:20">
      <c r="A2547" s="13">
        <v>11563327</v>
      </c>
      <c r="B2547" s="14">
        <v>43877</v>
      </c>
      <c r="C2547" s="14">
        <v>43877</v>
      </c>
      <c r="D2547" s="15" t="s">
        <v>13</v>
      </c>
      <c r="E2547" s="15">
        <v>0</v>
      </c>
      <c r="F2547" s="15">
        <v>8.7899999999999991</v>
      </c>
      <c r="G2547" s="15">
        <v>0</v>
      </c>
      <c r="H2547" s="15">
        <v>970648.05</v>
      </c>
      <c r="I2547" s="15" t="s">
        <v>14</v>
      </c>
      <c r="J2547" s="15" t="s">
        <v>15</v>
      </c>
      <c r="K2547" s="1" t="str">
        <f t="shared" si="133"/>
        <v/>
      </c>
      <c r="L2547" s="1" t="e">
        <f ca="1">IF(AND(K2547&lt;&gt; "", COUNTIF(SAP!#REF!,K2547)&gt;0),"Matched", "")</f>
        <v>#REF!</v>
      </c>
      <c r="M2547" s="1" t="str">
        <f t="shared" si="134"/>
        <v/>
      </c>
      <c r="N2547" s="1" t="e">
        <f ca="1">IF(AND(M2547&lt;&gt; "", COUNTIF(SAP!#REF!,M2547)&gt;0),"Matched", "")</f>
        <v>#REF!</v>
      </c>
      <c r="O2547" s="1" t="str">
        <f t="shared" si="135"/>
        <v/>
      </c>
      <c r="P2547" s="1" t="e">
        <f ca="1">IF(AND(O2547&lt;&gt; "", COUNTIF(SAP!#REF!,O2547)&gt;0),"Matched", "")</f>
        <v>#REF!</v>
      </c>
      <c r="R2547" s="1" t="e">
        <f ca="1">IF(AND(Q2547&lt;&gt; "", COUNTIF(SAP!#REF!,Q2547)&gt;0),"Matched", "")</f>
        <v>#REF!</v>
      </c>
      <c r="S2547" s="1" t="str">
        <f ca="1">IF(D2547="AD","Logic5"&amp;"_"&amp;TEXT(C2547,"dd.mm.yyyy") &amp;"_"&amp; 218.14,"")</f>
        <v>Logic5_16.02.2020_218.14</v>
      </c>
      <c r="T2547" s="1" t="e">
        <f ca="1">IF(AND(S2547&lt;&gt; "", COUNTIF(SAP!#REF!,S2547)&gt;0),"Matched", "")</f>
        <v>#REF!</v>
      </c>
    </row>
    <row r="2548" spans="1:20">
      <c r="A2548" s="9">
        <v>11563327</v>
      </c>
      <c r="B2548" s="10">
        <v>43877</v>
      </c>
      <c r="C2548" s="10">
        <v>43877</v>
      </c>
      <c r="D2548" s="11" t="s">
        <v>13</v>
      </c>
      <c r="E2548" s="11">
        <v>0</v>
      </c>
      <c r="F2548" s="11">
        <v>10.93</v>
      </c>
      <c r="G2548" s="11">
        <v>0</v>
      </c>
      <c r="H2548" s="11">
        <v>970637.12</v>
      </c>
      <c r="I2548" s="11" t="s">
        <v>14</v>
      </c>
      <c r="J2548" s="11" t="s">
        <v>15</v>
      </c>
      <c r="K2548" s="1" t="str">
        <f t="shared" si="133"/>
        <v/>
      </c>
      <c r="L2548" s="1" t="e">
        <f ca="1">IF(AND(K2548&lt;&gt; "", COUNTIF(SAP!#REF!,K2548)&gt;0),"Matched", "")</f>
        <v>#REF!</v>
      </c>
      <c r="M2548" s="1" t="str">
        <f t="shared" si="134"/>
        <v/>
      </c>
      <c r="N2548" s="1" t="e">
        <f ca="1">IF(AND(M2548&lt;&gt; "", COUNTIF(SAP!#REF!,M2548)&gt;0),"Matched", "")</f>
        <v>#REF!</v>
      </c>
      <c r="O2548" s="1" t="str">
        <f t="shared" si="135"/>
        <v/>
      </c>
      <c r="P2548" s="1" t="e">
        <f ca="1">IF(AND(O2548&lt;&gt; "", COUNTIF(SAP!#REF!,O2548)&gt;0),"Matched", "")</f>
        <v>#REF!</v>
      </c>
      <c r="R2548" s="1" t="e">
        <f ca="1">IF(AND(Q2548&lt;&gt; "", COUNTIF(SAP!#REF!,Q2548)&gt;0),"Matched", "")</f>
        <v>#REF!</v>
      </c>
      <c r="S2548" s="1" t="str">
        <f ca="1">IF(D2548="AD","Logic5"&amp;"_"&amp;TEXT(C2548,"dd.mm.yyyy") &amp;"_"&amp; 218.14,"")</f>
        <v>Logic5_16.02.2020_218.14</v>
      </c>
      <c r="T2548" s="1" t="e">
        <f ca="1">IF(AND(S2548&lt;&gt; "", COUNTIF(SAP!#REF!,S2548)&gt;0),"Matched", "")</f>
        <v>#REF!</v>
      </c>
    </row>
    <row r="2549" spans="1:20">
      <c r="A2549" s="13">
        <v>11563327</v>
      </c>
      <c r="B2549" s="14">
        <v>43877</v>
      </c>
      <c r="C2549" s="14">
        <v>43877</v>
      </c>
      <c r="D2549" s="15" t="s">
        <v>13</v>
      </c>
      <c r="E2549" s="15">
        <v>0</v>
      </c>
      <c r="F2549" s="15">
        <v>11.07</v>
      </c>
      <c r="G2549" s="15">
        <v>0</v>
      </c>
      <c r="H2549" s="15">
        <v>970626.05</v>
      </c>
      <c r="I2549" s="15" t="s">
        <v>14</v>
      </c>
      <c r="J2549" s="15" t="s">
        <v>15</v>
      </c>
      <c r="K2549" s="1" t="str">
        <f t="shared" si="133"/>
        <v/>
      </c>
      <c r="L2549" s="1" t="e">
        <f ca="1">IF(AND(K2549&lt;&gt; "", COUNTIF(SAP!#REF!,K2549)&gt;0),"Matched", "")</f>
        <v>#REF!</v>
      </c>
      <c r="M2549" s="1" t="str">
        <f t="shared" si="134"/>
        <v/>
      </c>
      <c r="N2549" s="1" t="e">
        <f ca="1">IF(AND(M2549&lt;&gt; "", COUNTIF(SAP!#REF!,M2549)&gt;0),"Matched", "")</f>
        <v>#REF!</v>
      </c>
      <c r="O2549" s="1" t="str">
        <f t="shared" si="135"/>
        <v/>
      </c>
      <c r="P2549" s="1" t="e">
        <f ca="1">IF(AND(O2549&lt;&gt; "", COUNTIF(SAP!#REF!,O2549)&gt;0),"Matched", "")</f>
        <v>#REF!</v>
      </c>
      <c r="R2549" s="1" t="e">
        <f ca="1">IF(AND(Q2549&lt;&gt; "", COUNTIF(SAP!#REF!,Q2549)&gt;0),"Matched", "")</f>
        <v>#REF!</v>
      </c>
      <c r="S2549" s="1" t="str">
        <f ca="1">IF(D2549="AD","Logic5"&amp;"_"&amp;TEXT(C2549,"dd.mm.yyyy") &amp;"_"&amp; 218.14,"")</f>
        <v>Logic5_16.02.2020_218.14</v>
      </c>
      <c r="T2549" s="1" t="e">
        <f ca="1">IF(AND(S2549&lt;&gt; "", COUNTIF(SAP!#REF!,S2549)&gt;0),"Matched", "")</f>
        <v>#REF!</v>
      </c>
    </row>
    <row r="2550" spans="1:20">
      <c r="A2550" s="9">
        <v>11563327</v>
      </c>
      <c r="B2550" s="10">
        <v>43877</v>
      </c>
      <c r="C2550" s="10">
        <v>43877</v>
      </c>
      <c r="D2550" s="11" t="s">
        <v>13</v>
      </c>
      <c r="E2550" s="11">
        <v>0</v>
      </c>
      <c r="F2550" s="11">
        <v>12.99</v>
      </c>
      <c r="G2550" s="11">
        <v>0</v>
      </c>
      <c r="H2550" s="11">
        <v>970613.06</v>
      </c>
      <c r="I2550" s="11" t="s">
        <v>14</v>
      </c>
      <c r="J2550" s="11" t="s">
        <v>15</v>
      </c>
      <c r="K2550" s="1" t="str">
        <f t="shared" si="133"/>
        <v/>
      </c>
      <c r="L2550" s="1" t="e">
        <f ca="1">IF(AND(K2550&lt;&gt; "", COUNTIF(SAP!#REF!,K2550)&gt;0),"Matched", "")</f>
        <v>#REF!</v>
      </c>
      <c r="M2550" s="1" t="str">
        <f t="shared" si="134"/>
        <v/>
      </c>
      <c r="N2550" s="1" t="e">
        <f ca="1">IF(AND(M2550&lt;&gt; "", COUNTIF(SAP!#REF!,M2550)&gt;0),"Matched", "")</f>
        <v>#REF!</v>
      </c>
      <c r="O2550" s="1" t="str">
        <f t="shared" si="135"/>
        <v/>
      </c>
      <c r="P2550" s="1" t="e">
        <f ca="1">IF(AND(O2550&lt;&gt; "", COUNTIF(SAP!#REF!,O2550)&gt;0),"Matched", "")</f>
        <v>#REF!</v>
      </c>
      <c r="R2550" s="1" t="e">
        <f ca="1">IF(AND(Q2550&lt;&gt; "", COUNTIF(SAP!#REF!,Q2550)&gt;0),"Matched", "")</f>
        <v>#REF!</v>
      </c>
      <c r="S2550" s="1" t="str">
        <f ca="1">IF(D2550="AD","Logic5"&amp;"_"&amp;TEXT(C2550,"dd.mm.yyyy") &amp;"_"&amp; 218.14,"")</f>
        <v>Logic5_16.02.2020_218.14</v>
      </c>
      <c r="T2550" s="1" t="e">
        <f ca="1">IF(AND(S2550&lt;&gt; "", COUNTIF(SAP!#REF!,S2550)&gt;0),"Matched", "")</f>
        <v>#REF!</v>
      </c>
    </row>
    <row r="2551" spans="1:20">
      <c r="A2551" s="13">
        <v>11563327</v>
      </c>
      <c r="B2551" s="14">
        <v>43877</v>
      </c>
      <c r="C2551" s="14">
        <v>43877</v>
      </c>
      <c r="D2551" s="15" t="s">
        <v>13</v>
      </c>
      <c r="E2551" s="15">
        <v>0</v>
      </c>
      <c r="F2551" s="15">
        <v>14.02</v>
      </c>
      <c r="G2551" s="15">
        <v>0</v>
      </c>
      <c r="H2551" s="15">
        <v>970599.04</v>
      </c>
      <c r="I2551" s="15" t="s">
        <v>14</v>
      </c>
      <c r="J2551" s="15" t="s">
        <v>15</v>
      </c>
      <c r="K2551" s="1" t="str">
        <f t="shared" si="133"/>
        <v/>
      </c>
      <c r="L2551" s="1" t="e">
        <f ca="1">IF(AND(K2551&lt;&gt; "", COUNTIF(SAP!#REF!,K2551)&gt;0),"Matched", "")</f>
        <v>#REF!</v>
      </c>
      <c r="M2551" s="1" t="str">
        <f t="shared" si="134"/>
        <v/>
      </c>
      <c r="N2551" s="1" t="e">
        <f ca="1">IF(AND(M2551&lt;&gt; "", COUNTIF(SAP!#REF!,M2551)&gt;0),"Matched", "")</f>
        <v>#REF!</v>
      </c>
      <c r="O2551" s="1" t="str">
        <f t="shared" si="135"/>
        <v/>
      </c>
      <c r="P2551" s="1" t="e">
        <f ca="1">IF(AND(O2551&lt;&gt; "", COUNTIF(SAP!#REF!,O2551)&gt;0),"Matched", "")</f>
        <v>#REF!</v>
      </c>
      <c r="R2551" s="1" t="e">
        <f ca="1">IF(AND(Q2551&lt;&gt; "", COUNTIF(SAP!#REF!,Q2551)&gt;0),"Matched", "")</f>
        <v>#REF!</v>
      </c>
      <c r="S2551" s="1" t="str">
        <f ca="1">IF(D2551="AD","Logic5"&amp;"_"&amp;TEXT(C2551,"dd.mm.yyyy") &amp;"_"&amp; 218.14,"")</f>
        <v>Logic5_16.02.2020_218.14</v>
      </c>
      <c r="T2551" s="1" t="e">
        <f ca="1">IF(AND(S2551&lt;&gt; "", COUNTIF(SAP!#REF!,S2551)&gt;0),"Matched", "")</f>
        <v>#REF!</v>
      </c>
    </row>
    <row r="2552" spans="1:20">
      <c r="A2552" s="9">
        <v>11563327</v>
      </c>
      <c r="B2552" s="10">
        <v>43877</v>
      </c>
      <c r="C2552" s="10">
        <v>43877</v>
      </c>
      <c r="D2552" s="11" t="s">
        <v>13</v>
      </c>
      <c r="E2552" s="11">
        <v>0</v>
      </c>
      <c r="F2552" s="11">
        <v>14.43</v>
      </c>
      <c r="G2552" s="11">
        <v>0</v>
      </c>
      <c r="H2552" s="11">
        <v>970584.61</v>
      </c>
      <c r="I2552" s="11" t="s">
        <v>14</v>
      </c>
      <c r="J2552" s="11" t="s">
        <v>15</v>
      </c>
      <c r="K2552" s="1" t="str">
        <f t="shared" si="133"/>
        <v/>
      </c>
      <c r="L2552" s="1" t="e">
        <f ca="1">IF(AND(K2552&lt;&gt; "", COUNTIF(SAP!#REF!,K2552)&gt;0),"Matched", "")</f>
        <v>#REF!</v>
      </c>
      <c r="M2552" s="1" t="str">
        <f t="shared" si="134"/>
        <v/>
      </c>
      <c r="N2552" s="1" t="e">
        <f ca="1">IF(AND(M2552&lt;&gt; "", COUNTIF(SAP!#REF!,M2552)&gt;0),"Matched", "")</f>
        <v>#REF!</v>
      </c>
      <c r="O2552" s="1" t="str">
        <f t="shared" si="135"/>
        <v/>
      </c>
      <c r="P2552" s="1" t="e">
        <f ca="1">IF(AND(O2552&lt;&gt; "", COUNTIF(SAP!#REF!,O2552)&gt;0),"Matched", "")</f>
        <v>#REF!</v>
      </c>
      <c r="R2552" s="1" t="e">
        <f ca="1">IF(AND(Q2552&lt;&gt; "", COUNTIF(SAP!#REF!,Q2552)&gt;0),"Matched", "")</f>
        <v>#REF!</v>
      </c>
      <c r="S2552" s="1" t="str">
        <f ca="1">IF(D2552="AD","Logic5"&amp;"_"&amp;TEXT(C2552,"dd.mm.yyyy") &amp;"_"&amp; 218.14,"")</f>
        <v>Logic5_16.02.2020_218.14</v>
      </c>
      <c r="T2552" s="1" t="e">
        <f ca="1">IF(AND(S2552&lt;&gt; "", COUNTIF(SAP!#REF!,S2552)&gt;0),"Matched", "")</f>
        <v>#REF!</v>
      </c>
    </row>
    <row r="2553" spans="1:20">
      <c r="A2553" s="13">
        <v>11563327</v>
      </c>
      <c r="B2553" s="14">
        <v>43877</v>
      </c>
      <c r="C2553" s="14">
        <v>43877</v>
      </c>
      <c r="D2553" s="15" t="s">
        <v>13</v>
      </c>
      <c r="E2553" s="15">
        <v>0</v>
      </c>
      <c r="F2553" s="15">
        <v>15.04</v>
      </c>
      <c r="G2553" s="15">
        <v>0</v>
      </c>
      <c r="H2553" s="15">
        <v>970569.57</v>
      </c>
      <c r="I2553" s="15" t="s">
        <v>14</v>
      </c>
      <c r="J2553" s="15" t="s">
        <v>15</v>
      </c>
      <c r="K2553" s="1" t="str">
        <f t="shared" si="133"/>
        <v/>
      </c>
      <c r="L2553" s="1" t="e">
        <f ca="1">IF(AND(K2553&lt;&gt; "", COUNTIF(SAP!#REF!,K2553)&gt;0),"Matched", "")</f>
        <v>#REF!</v>
      </c>
      <c r="M2553" s="1" t="str">
        <f t="shared" si="134"/>
        <v/>
      </c>
      <c r="N2553" s="1" t="e">
        <f ca="1">IF(AND(M2553&lt;&gt; "", COUNTIF(SAP!#REF!,M2553)&gt;0),"Matched", "")</f>
        <v>#REF!</v>
      </c>
      <c r="O2553" s="1" t="str">
        <f t="shared" si="135"/>
        <v/>
      </c>
      <c r="P2553" s="1" t="e">
        <f ca="1">IF(AND(O2553&lt;&gt; "", COUNTIF(SAP!#REF!,O2553)&gt;0),"Matched", "")</f>
        <v>#REF!</v>
      </c>
      <c r="R2553" s="1" t="e">
        <f ca="1">IF(AND(Q2553&lt;&gt; "", COUNTIF(SAP!#REF!,Q2553)&gt;0),"Matched", "")</f>
        <v>#REF!</v>
      </c>
      <c r="S2553" s="1" t="str">
        <f ca="1">IF(D2553="AD","Logic5"&amp;"_"&amp;TEXT(C2553,"dd.mm.yyyy") &amp;"_"&amp; 218.14,"")</f>
        <v>Logic5_16.02.2020_218.14</v>
      </c>
      <c r="T2553" s="1" t="e">
        <f ca="1">IF(AND(S2553&lt;&gt; "", COUNTIF(SAP!#REF!,S2553)&gt;0),"Matched", "")</f>
        <v>#REF!</v>
      </c>
    </row>
    <row r="2554" spans="1:20">
      <c r="A2554" s="9">
        <v>11563327</v>
      </c>
      <c r="B2554" s="10">
        <v>43877</v>
      </c>
      <c r="C2554" s="10">
        <v>43877</v>
      </c>
      <c r="D2554" s="11" t="s">
        <v>13</v>
      </c>
      <c r="E2554" s="11">
        <v>0</v>
      </c>
      <c r="F2554" s="11">
        <v>16.07</v>
      </c>
      <c r="G2554" s="11">
        <v>0</v>
      </c>
      <c r="H2554" s="11">
        <v>970553.5</v>
      </c>
      <c r="I2554" s="11" t="s">
        <v>14</v>
      </c>
      <c r="J2554" s="11" t="s">
        <v>15</v>
      </c>
      <c r="K2554" s="1" t="str">
        <f t="shared" si="133"/>
        <v/>
      </c>
      <c r="L2554" s="1" t="e">
        <f ca="1">IF(AND(K2554&lt;&gt; "", COUNTIF(SAP!#REF!,K2554)&gt;0),"Matched", "")</f>
        <v>#REF!</v>
      </c>
      <c r="M2554" s="1" t="str">
        <f t="shared" si="134"/>
        <v/>
      </c>
      <c r="N2554" s="1" t="e">
        <f ca="1">IF(AND(M2554&lt;&gt; "", COUNTIF(SAP!#REF!,M2554)&gt;0),"Matched", "")</f>
        <v>#REF!</v>
      </c>
      <c r="O2554" s="1" t="str">
        <f t="shared" si="135"/>
        <v/>
      </c>
      <c r="P2554" s="1" t="e">
        <f ca="1">IF(AND(O2554&lt;&gt; "", COUNTIF(SAP!#REF!,O2554)&gt;0),"Matched", "")</f>
        <v>#REF!</v>
      </c>
      <c r="R2554" s="1" t="e">
        <f ca="1">IF(AND(Q2554&lt;&gt; "", COUNTIF(SAP!#REF!,Q2554)&gt;0),"Matched", "")</f>
        <v>#REF!</v>
      </c>
      <c r="S2554" s="1" t="str">
        <f ca="1">IF(D2554="AD","Logic5"&amp;"_"&amp;TEXT(C2554,"dd.mm.yyyy") &amp;"_"&amp; 218.14,"")</f>
        <v>Logic5_16.02.2020_218.14</v>
      </c>
      <c r="T2554" s="1" t="e">
        <f ca="1">IF(AND(S2554&lt;&gt; "", COUNTIF(SAP!#REF!,S2554)&gt;0),"Matched", "")</f>
        <v>#REF!</v>
      </c>
    </row>
    <row r="2555" spans="1:20">
      <c r="A2555" s="13">
        <v>11563327</v>
      </c>
      <c r="B2555" s="14">
        <v>43877</v>
      </c>
      <c r="C2555" s="14">
        <v>43877</v>
      </c>
      <c r="D2555" s="15" t="s">
        <v>13</v>
      </c>
      <c r="E2555" s="15">
        <v>0</v>
      </c>
      <c r="F2555" s="15">
        <v>18.78</v>
      </c>
      <c r="G2555" s="15">
        <v>0</v>
      </c>
      <c r="H2555" s="15">
        <v>970534.72</v>
      </c>
      <c r="I2555" s="15" t="s">
        <v>14</v>
      </c>
      <c r="J2555" s="15" t="s">
        <v>15</v>
      </c>
      <c r="K2555" s="1" t="str">
        <f t="shared" si="133"/>
        <v/>
      </c>
      <c r="L2555" s="1" t="e">
        <f ca="1">IF(AND(K2555&lt;&gt; "", COUNTIF(SAP!#REF!,K2555)&gt;0),"Matched", "")</f>
        <v>#REF!</v>
      </c>
      <c r="M2555" s="1" t="str">
        <f t="shared" si="134"/>
        <v/>
      </c>
      <c r="N2555" s="1" t="e">
        <f ca="1">IF(AND(M2555&lt;&gt; "", COUNTIF(SAP!#REF!,M2555)&gt;0),"Matched", "")</f>
        <v>#REF!</v>
      </c>
      <c r="O2555" s="1" t="str">
        <f t="shared" si="135"/>
        <v/>
      </c>
      <c r="P2555" s="1" t="e">
        <f ca="1">IF(AND(O2555&lt;&gt; "", COUNTIF(SAP!#REF!,O2555)&gt;0),"Matched", "")</f>
        <v>#REF!</v>
      </c>
      <c r="R2555" s="1" t="e">
        <f ca="1">IF(AND(Q2555&lt;&gt; "", COUNTIF(SAP!#REF!,Q2555)&gt;0),"Matched", "")</f>
        <v>#REF!</v>
      </c>
      <c r="S2555" s="1" t="str">
        <f ca="1">IF(D2555="AD","Logic5"&amp;"_"&amp;TEXT(C2555,"dd.mm.yyyy") &amp;"_"&amp; 218.14,"")</f>
        <v>Logic5_16.02.2020_218.14</v>
      </c>
      <c r="T2555" s="1" t="e">
        <f ca="1">IF(AND(S2555&lt;&gt; "", COUNTIF(SAP!#REF!,S2555)&gt;0),"Matched", "")</f>
        <v>#REF!</v>
      </c>
    </row>
    <row r="2556" spans="1:20">
      <c r="A2556" s="9">
        <v>11563327</v>
      </c>
      <c r="B2556" s="10">
        <v>43877</v>
      </c>
      <c r="C2556" s="10">
        <v>43877</v>
      </c>
      <c r="D2556" s="11" t="s">
        <v>13</v>
      </c>
      <c r="E2556" s="11">
        <v>0</v>
      </c>
      <c r="F2556" s="11">
        <v>27.9</v>
      </c>
      <c r="G2556" s="11">
        <v>0</v>
      </c>
      <c r="H2556" s="11">
        <v>970506.82</v>
      </c>
      <c r="I2556" s="11" t="s">
        <v>14</v>
      </c>
      <c r="J2556" s="11" t="s">
        <v>15</v>
      </c>
      <c r="K2556" s="1" t="str">
        <f t="shared" si="133"/>
        <v/>
      </c>
      <c r="L2556" s="1" t="e">
        <f ca="1">IF(AND(K2556&lt;&gt; "", COUNTIF(SAP!#REF!,K2556)&gt;0),"Matched", "")</f>
        <v>#REF!</v>
      </c>
      <c r="M2556" s="1" t="str">
        <f t="shared" si="134"/>
        <v/>
      </c>
      <c r="N2556" s="1" t="e">
        <f ca="1">IF(AND(M2556&lt;&gt; "", COUNTIF(SAP!#REF!,M2556)&gt;0),"Matched", "")</f>
        <v>#REF!</v>
      </c>
      <c r="O2556" s="1" t="str">
        <f t="shared" si="135"/>
        <v/>
      </c>
      <c r="P2556" s="1" t="e">
        <f ca="1">IF(AND(O2556&lt;&gt; "", COUNTIF(SAP!#REF!,O2556)&gt;0),"Matched", "")</f>
        <v>#REF!</v>
      </c>
      <c r="R2556" s="1" t="e">
        <f ca="1">IF(AND(Q2556&lt;&gt; "", COUNTIF(SAP!#REF!,Q2556)&gt;0),"Matched", "")</f>
        <v>#REF!</v>
      </c>
      <c r="S2556" s="1" t="str">
        <f ca="1">IF(D2556="AD","Logic5"&amp;"_"&amp;TEXT(C2556,"dd.mm.yyyy") &amp;"_"&amp; 218.14,"")</f>
        <v>Logic5_16.02.2020_218.14</v>
      </c>
      <c r="T2556" s="1" t="e">
        <f ca="1">IF(AND(S2556&lt;&gt; "", COUNTIF(SAP!#REF!,S2556)&gt;0),"Matched", "")</f>
        <v>#REF!</v>
      </c>
    </row>
    <row r="2557" spans="1:20">
      <c r="A2557" s="13">
        <v>11563327</v>
      </c>
      <c r="B2557" s="14">
        <v>43877</v>
      </c>
      <c r="C2557" s="14">
        <v>43877</v>
      </c>
      <c r="D2557" s="15" t="s">
        <v>13</v>
      </c>
      <c r="E2557" s="15">
        <v>0</v>
      </c>
      <c r="F2557" s="15">
        <v>28.87</v>
      </c>
      <c r="G2557" s="15">
        <v>0</v>
      </c>
      <c r="H2557" s="15">
        <v>970477.95</v>
      </c>
      <c r="I2557" s="15" t="s">
        <v>14</v>
      </c>
      <c r="J2557" s="15" t="s">
        <v>15</v>
      </c>
      <c r="K2557" s="1" t="str">
        <f t="shared" si="133"/>
        <v/>
      </c>
      <c r="L2557" s="1" t="e">
        <f ca="1">IF(AND(K2557&lt;&gt; "", COUNTIF(SAP!#REF!,K2557)&gt;0),"Matched", "")</f>
        <v>#REF!</v>
      </c>
      <c r="M2557" s="1" t="str">
        <f t="shared" si="134"/>
        <v/>
      </c>
      <c r="N2557" s="1" t="e">
        <f ca="1">IF(AND(M2557&lt;&gt; "", COUNTIF(SAP!#REF!,M2557)&gt;0),"Matched", "")</f>
        <v>#REF!</v>
      </c>
      <c r="O2557" s="1" t="str">
        <f t="shared" si="135"/>
        <v/>
      </c>
      <c r="P2557" s="1" t="e">
        <f ca="1">IF(AND(O2557&lt;&gt; "", COUNTIF(SAP!#REF!,O2557)&gt;0),"Matched", "")</f>
        <v>#REF!</v>
      </c>
      <c r="R2557" s="1" t="e">
        <f ca="1">IF(AND(Q2557&lt;&gt; "", COUNTIF(SAP!#REF!,Q2557)&gt;0),"Matched", "")</f>
        <v>#REF!</v>
      </c>
      <c r="S2557" s="1" t="str">
        <f ca="1">IF(D2557="AD","Logic5"&amp;"_"&amp;TEXT(C2557,"dd.mm.yyyy") &amp;"_"&amp; 218.14,"")</f>
        <v>Logic5_16.02.2020_218.14</v>
      </c>
      <c r="T2557" s="1" t="e">
        <f ca="1">IF(AND(S2557&lt;&gt; "", COUNTIF(SAP!#REF!,S2557)&gt;0),"Matched", "")</f>
        <v>#REF!</v>
      </c>
    </row>
    <row r="2558" spans="1:20">
      <c r="A2558" s="9">
        <v>11563327</v>
      </c>
      <c r="B2558" s="10">
        <v>43877</v>
      </c>
      <c r="C2558" s="10">
        <v>43877</v>
      </c>
      <c r="D2558" s="11" t="s">
        <v>13</v>
      </c>
      <c r="E2558" s="11">
        <v>0</v>
      </c>
      <c r="F2558" s="11">
        <v>39.25</v>
      </c>
      <c r="G2558" s="11">
        <v>0</v>
      </c>
      <c r="H2558" s="11">
        <v>970438.7</v>
      </c>
      <c r="I2558" s="11" t="s">
        <v>14</v>
      </c>
      <c r="J2558" s="11" t="s">
        <v>15</v>
      </c>
      <c r="K2558" s="1" t="str">
        <f t="shared" si="133"/>
        <v/>
      </c>
      <c r="L2558" s="1" t="e">
        <f ca="1">IF(AND(K2558&lt;&gt; "", COUNTIF(SAP!#REF!,K2558)&gt;0),"Matched", "")</f>
        <v>#REF!</v>
      </c>
      <c r="M2558" s="1" t="str">
        <f t="shared" si="134"/>
        <v/>
      </c>
      <c r="N2558" s="1" t="e">
        <f ca="1">IF(AND(M2558&lt;&gt; "", COUNTIF(SAP!#REF!,M2558)&gt;0),"Matched", "")</f>
        <v>#REF!</v>
      </c>
      <c r="O2558" s="1" t="str">
        <f t="shared" si="135"/>
        <v/>
      </c>
      <c r="P2558" s="1" t="e">
        <f ca="1">IF(AND(O2558&lt;&gt; "", COUNTIF(SAP!#REF!,O2558)&gt;0),"Matched", "")</f>
        <v>#REF!</v>
      </c>
      <c r="R2558" s="1" t="e">
        <f ca="1">IF(AND(Q2558&lt;&gt; "", COUNTIF(SAP!#REF!,Q2558)&gt;0),"Matched", "")</f>
        <v>#REF!</v>
      </c>
      <c r="S2558" s="1" t="str">
        <f ca="1">IF(D2558="AD","Logic5"&amp;"_"&amp;TEXT(C2558,"dd.mm.yyyy") &amp;"_"&amp; 218.14,"")</f>
        <v>Logic5_16.02.2020_218.14</v>
      </c>
      <c r="T2558" s="1" t="e">
        <f ca="1">IF(AND(S2558&lt;&gt; "", COUNTIF(SAP!#REF!,S2558)&gt;0),"Matched", "")</f>
        <v>#REF!</v>
      </c>
    </row>
    <row r="2559" spans="1:20">
      <c r="A2559" s="13">
        <v>11563327</v>
      </c>
      <c r="B2559" s="14">
        <v>43877</v>
      </c>
      <c r="C2559" s="14">
        <v>43877</v>
      </c>
      <c r="D2559" s="15" t="s">
        <v>16</v>
      </c>
      <c r="E2559" s="15">
        <v>0</v>
      </c>
      <c r="F2559" s="15">
        <v>970438.7</v>
      </c>
      <c r="G2559" s="15">
        <v>0</v>
      </c>
      <c r="H2559" s="15">
        <v>0</v>
      </c>
      <c r="I2559" s="15" t="s">
        <v>17</v>
      </c>
      <c r="J2559" s="15" t="s">
        <v>18</v>
      </c>
      <c r="K2559" s="1" t="str">
        <f t="shared" si="133"/>
        <v>Logic1_02_970438.7</v>
      </c>
      <c r="L2559" s="1" t="e">
        <f ca="1">IF(AND(K2559&lt;&gt; "", COUNTIF(SAP!#REF!,K2559)&gt;0),"Matched", "")</f>
        <v>#REF!</v>
      </c>
    </row>
    <row r="2560" spans="1:20">
      <c r="A2560" s="9">
        <v>11563327</v>
      </c>
      <c r="B2560" s="10">
        <v>43878</v>
      </c>
      <c r="C2560" s="10">
        <v>43878</v>
      </c>
      <c r="D2560" s="11" t="s">
        <v>10</v>
      </c>
      <c r="E2560" s="11">
        <v>0</v>
      </c>
      <c r="F2560" s="11">
        <v>0</v>
      </c>
      <c r="G2560" s="11">
        <v>80</v>
      </c>
      <c r="H2560" s="11">
        <v>80</v>
      </c>
      <c r="I2560" s="11" t="s">
        <v>11</v>
      </c>
      <c r="J2560" s="11" t="s">
        <v>12</v>
      </c>
      <c r="K2560" s="1" t="str">
        <f t="shared" si="133"/>
        <v/>
      </c>
      <c r="L2560" s="1" t="e">
        <f ca="1">IF(AND(K2560&lt;&gt; "", COUNTIF(SAP!#REF!,K2560)&gt;0),"Matched", "")</f>
        <v>#REF!</v>
      </c>
      <c r="M2560" s="1" t="str">
        <f t="shared" ref="M2560:M2623" si="136">IF(D2560="TR","Logic2"&amp;"_"&amp;TEXT(C2560,"dd.mm.yyyy") &amp;"_"&amp; F2560,"")</f>
        <v/>
      </c>
      <c r="N2560" s="1" t="e">
        <f ca="1">IF(AND(M2560&lt;&gt; "", COUNTIF(SAP!#REF!,M2560)&gt;0),"Matched", "")</f>
        <v>#REF!</v>
      </c>
      <c r="O2560" s="1" t="str">
        <f t="shared" ref="O2560:O2623" si="137">IF(D2560="AF","Logic3"&amp;"_"&amp;G2560,"")</f>
        <v/>
      </c>
      <c r="P2560" s="1" t="e">
        <f ca="1">IF(AND(O2560&lt;&gt; "", COUNTIF(SAP!#REF!,O2560)&gt;0),"Matched", "")</f>
        <v>#REF!</v>
      </c>
      <c r="Q2560" s="1" t="str">
        <f ca="1">IF(D2560="AC","Logic4"&amp;"_"&amp;TEXT(C2560,"dd.mm.yyyy") &amp;"_"&amp; 1483475.77,"")</f>
        <v>Logic4_17.02.2020_1483475.77</v>
      </c>
      <c r="R2560" s="1" t="e">
        <f ca="1">IF(AND(Q2560&lt;&gt; "", COUNTIF(SAP!#REF!,Q2560)&gt;0),"Matched", "")</f>
        <v>#REF!</v>
      </c>
    </row>
    <row r="2561" spans="1:18">
      <c r="A2561" s="13">
        <v>11563327</v>
      </c>
      <c r="B2561" s="14">
        <v>43878</v>
      </c>
      <c r="C2561" s="14">
        <v>43878</v>
      </c>
      <c r="D2561" s="15" t="s">
        <v>10</v>
      </c>
      <c r="E2561" s="15">
        <v>0</v>
      </c>
      <c r="F2561" s="15">
        <v>0</v>
      </c>
      <c r="G2561" s="15">
        <v>700</v>
      </c>
      <c r="H2561" s="15">
        <v>780</v>
      </c>
      <c r="I2561" s="15" t="s">
        <v>11</v>
      </c>
      <c r="J2561" s="15" t="s">
        <v>12</v>
      </c>
      <c r="K2561" s="1" t="str">
        <f t="shared" si="133"/>
        <v/>
      </c>
      <c r="L2561" s="1" t="e">
        <f ca="1">IF(AND(K2561&lt;&gt; "", COUNTIF(SAP!#REF!,K2561)&gt;0),"Matched", "")</f>
        <v>#REF!</v>
      </c>
      <c r="M2561" s="1" t="str">
        <f t="shared" si="136"/>
        <v/>
      </c>
      <c r="N2561" s="1" t="e">
        <f ca="1">IF(AND(M2561&lt;&gt; "", COUNTIF(SAP!#REF!,M2561)&gt;0),"Matched", "")</f>
        <v>#REF!</v>
      </c>
      <c r="O2561" s="1" t="str">
        <f t="shared" si="137"/>
        <v/>
      </c>
      <c r="P2561" s="1" t="e">
        <f ca="1">IF(AND(O2561&lt;&gt; "", COUNTIF(SAP!#REF!,O2561)&gt;0),"Matched", "")</f>
        <v>#REF!</v>
      </c>
      <c r="Q2561" s="1" t="str">
        <f ca="1">IF(D2561="AC","Logic4"&amp;"_"&amp;TEXT(C2561,"dd.mm.yyyy") &amp;"_"&amp; 1483475.77,"")</f>
        <v>Logic4_17.02.2020_1483475.77</v>
      </c>
      <c r="R2561" s="1" t="e">
        <f ca="1">IF(AND(Q2561&lt;&gt; "", COUNTIF(SAP!#REF!,Q2561)&gt;0),"Matched", "")</f>
        <v>#REF!</v>
      </c>
    </row>
    <row r="2562" spans="1:18">
      <c r="A2562" s="9">
        <v>11563327</v>
      </c>
      <c r="B2562" s="10">
        <v>43878</v>
      </c>
      <c r="C2562" s="10">
        <v>43878</v>
      </c>
      <c r="D2562" s="11" t="s">
        <v>10</v>
      </c>
      <c r="E2562" s="11">
        <v>0</v>
      </c>
      <c r="F2562" s="11">
        <v>0</v>
      </c>
      <c r="G2562" s="11">
        <v>780</v>
      </c>
      <c r="H2562" s="11">
        <v>1560</v>
      </c>
      <c r="I2562" s="11" t="s">
        <v>11</v>
      </c>
      <c r="J2562" s="11" t="s">
        <v>12</v>
      </c>
      <c r="K2562" s="1" t="str">
        <f t="shared" si="133"/>
        <v/>
      </c>
      <c r="L2562" s="1" t="e">
        <f ca="1">IF(AND(K2562&lt;&gt; "", COUNTIF(SAP!#REF!,K2562)&gt;0),"Matched", "")</f>
        <v>#REF!</v>
      </c>
      <c r="M2562" s="1" t="str">
        <f t="shared" si="136"/>
        <v/>
      </c>
      <c r="N2562" s="1" t="e">
        <f ca="1">IF(AND(M2562&lt;&gt; "", COUNTIF(SAP!#REF!,M2562)&gt;0),"Matched", "")</f>
        <v>#REF!</v>
      </c>
      <c r="O2562" s="1" t="str">
        <f t="shared" si="137"/>
        <v/>
      </c>
      <c r="P2562" s="1" t="e">
        <f ca="1">IF(AND(O2562&lt;&gt; "", COUNTIF(SAP!#REF!,O2562)&gt;0),"Matched", "")</f>
        <v>#REF!</v>
      </c>
      <c r="Q2562" s="1" t="str">
        <f ca="1">IF(D2562="AC","Logic4"&amp;"_"&amp;TEXT(C2562,"dd.mm.yyyy") &amp;"_"&amp; 1483475.77,"")</f>
        <v>Logic4_17.02.2020_1483475.77</v>
      </c>
      <c r="R2562" s="1" t="e">
        <f ca="1">IF(AND(Q2562&lt;&gt; "", COUNTIF(SAP!#REF!,Q2562)&gt;0),"Matched", "")</f>
        <v>#REF!</v>
      </c>
    </row>
    <row r="2563" spans="1:18">
      <c r="A2563" s="13">
        <v>11563327</v>
      </c>
      <c r="B2563" s="14">
        <v>43878</v>
      </c>
      <c r="C2563" s="14">
        <v>43878</v>
      </c>
      <c r="D2563" s="15" t="s">
        <v>10</v>
      </c>
      <c r="E2563" s="15">
        <v>0</v>
      </c>
      <c r="F2563" s="15">
        <v>0</v>
      </c>
      <c r="G2563" s="15">
        <v>900</v>
      </c>
      <c r="H2563" s="15">
        <v>2460</v>
      </c>
      <c r="I2563" s="15" t="s">
        <v>11</v>
      </c>
      <c r="J2563" s="15" t="s">
        <v>12</v>
      </c>
      <c r="K2563" s="1" t="str">
        <f t="shared" ref="K2563:K2626" si="138">IF(D2563="TF","Logic1"&amp;"_"&amp;TEXT(C2563, "mm") &amp;"_"&amp; F2563,"")</f>
        <v/>
      </c>
      <c r="L2563" s="1" t="e">
        <f ca="1">IF(AND(K2563&lt;&gt; "", COUNTIF(SAP!#REF!,K2563)&gt;0),"Matched", "")</f>
        <v>#REF!</v>
      </c>
      <c r="M2563" s="1" t="str">
        <f t="shared" si="136"/>
        <v/>
      </c>
      <c r="N2563" s="1" t="e">
        <f ca="1">IF(AND(M2563&lt;&gt; "", COUNTIF(SAP!#REF!,M2563)&gt;0),"Matched", "")</f>
        <v>#REF!</v>
      </c>
      <c r="O2563" s="1" t="str">
        <f t="shared" si="137"/>
        <v/>
      </c>
      <c r="P2563" s="1" t="e">
        <f ca="1">IF(AND(O2563&lt;&gt; "", COUNTIF(SAP!#REF!,O2563)&gt;0),"Matched", "")</f>
        <v>#REF!</v>
      </c>
      <c r="Q2563" s="1" t="str">
        <f ca="1">IF(D2563="AC","Logic4"&amp;"_"&amp;TEXT(C2563,"dd.mm.yyyy") &amp;"_"&amp; 1483475.77,"")</f>
        <v>Logic4_17.02.2020_1483475.77</v>
      </c>
      <c r="R2563" s="1" t="e">
        <f ca="1">IF(AND(Q2563&lt;&gt; "", COUNTIF(SAP!#REF!,Q2563)&gt;0),"Matched", "")</f>
        <v>#REF!</v>
      </c>
    </row>
    <row r="2564" spans="1:18">
      <c r="A2564" s="9">
        <v>11563327</v>
      </c>
      <c r="B2564" s="10">
        <v>43878</v>
      </c>
      <c r="C2564" s="10">
        <v>43878</v>
      </c>
      <c r="D2564" s="11" t="s">
        <v>10</v>
      </c>
      <c r="E2564" s="11">
        <v>0</v>
      </c>
      <c r="F2564" s="11">
        <v>0</v>
      </c>
      <c r="G2564" s="11">
        <v>1000</v>
      </c>
      <c r="H2564" s="11">
        <v>3460</v>
      </c>
      <c r="I2564" s="11" t="s">
        <v>11</v>
      </c>
      <c r="J2564" s="11" t="s">
        <v>12</v>
      </c>
      <c r="K2564" s="1" t="str">
        <f t="shared" si="138"/>
        <v/>
      </c>
      <c r="L2564" s="1" t="e">
        <f ca="1">IF(AND(K2564&lt;&gt; "", COUNTIF(SAP!#REF!,K2564)&gt;0),"Matched", "")</f>
        <v>#REF!</v>
      </c>
      <c r="M2564" s="1" t="str">
        <f t="shared" si="136"/>
        <v/>
      </c>
      <c r="N2564" s="1" t="e">
        <f ca="1">IF(AND(M2564&lt;&gt; "", COUNTIF(SAP!#REF!,M2564)&gt;0),"Matched", "")</f>
        <v>#REF!</v>
      </c>
      <c r="O2564" s="1" t="str">
        <f t="shared" si="137"/>
        <v/>
      </c>
      <c r="P2564" s="1" t="e">
        <f ca="1">IF(AND(O2564&lt;&gt; "", COUNTIF(SAP!#REF!,O2564)&gt;0),"Matched", "")</f>
        <v>#REF!</v>
      </c>
      <c r="Q2564" s="1" t="str">
        <f ca="1">IF(D2564="AC","Logic4"&amp;"_"&amp;TEXT(C2564,"dd.mm.yyyy") &amp;"_"&amp; 1483475.77,"")</f>
        <v>Logic4_17.02.2020_1483475.77</v>
      </c>
      <c r="R2564" s="1" t="e">
        <f ca="1">IF(AND(Q2564&lt;&gt; "", COUNTIF(SAP!#REF!,Q2564)&gt;0),"Matched", "")</f>
        <v>#REF!</v>
      </c>
    </row>
    <row r="2565" spans="1:18">
      <c r="A2565" s="13">
        <v>11563327</v>
      </c>
      <c r="B2565" s="14">
        <v>43878</v>
      </c>
      <c r="C2565" s="14">
        <v>43878</v>
      </c>
      <c r="D2565" s="15" t="s">
        <v>10</v>
      </c>
      <c r="E2565" s="15">
        <v>0</v>
      </c>
      <c r="F2565" s="15">
        <v>0</v>
      </c>
      <c r="G2565" s="15">
        <v>1000</v>
      </c>
      <c r="H2565" s="15">
        <v>4460</v>
      </c>
      <c r="I2565" s="15" t="s">
        <v>11</v>
      </c>
      <c r="J2565" s="15" t="s">
        <v>12</v>
      </c>
      <c r="K2565" s="1" t="str">
        <f t="shared" si="138"/>
        <v/>
      </c>
      <c r="L2565" s="1" t="e">
        <f ca="1">IF(AND(K2565&lt;&gt; "", COUNTIF(SAP!#REF!,K2565)&gt;0),"Matched", "")</f>
        <v>#REF!</v>
      </c>
      <c r="M2565" s="1" t="str">
        <f t="shared" si="136"/>
        <v/>
      </c>
      <c r="N2565" s="1" t="e">
        <f ca="1">IF(AND(M2565&lt;&gt; "", COUNTIF(SAP!#REF!,M2565)&gt;0),"Matched", "")</f>
        <v>#REF!</v>
      </c>
      <c r="O2565" s="1" t="str">
        <f t="shared" si="137"/>
        <v/>
      </c>
      <c r="P2565" s="1" t="e">
        <f ca="1">IF(AND(O2565&lt;&gt; "", COUNTIF(SAP!#REF!,O2565)&gt;0),"Matched", "")</f>
        <v>#REF!</v>
      </c>
      <c r="Q2565" s="1" t="str">
        <f ca="1">IF(D2565="AC","Logic4"&amp;"_"&amp;TEXT(C2565,"dd.mm.yyyy") &amp;"_"&amp; 1483475.77,"")</f>
        <v>Logic4_17.02.2020_1483475.77</v>
      </c>
      <c r="R2565" s="1" t="e">
        <f ca="1">IF(AND(Q2565&lt;&gt; "", COUNTIF(SAP!#REF!,Q2565)&gt;0),"Matched", "")</f>
        <v>#REF!</v>
      </c>
    </row>
    <row r="2566" spans="1:18">
      <c r="A2566" s="9">
        <v>11563327</v>
      </c>
      <c r="B2566" s="10">
        <v>43878</v>
      </c>
      <c r="C2566" s="10">
        <v>43878</v>
      </c>
      <c r="D2566" s="11" t="s">
        <v>10</v>
      </c>
      <c r="E2566" s="11">
        <v>0</v>
      </c>
      <c r="F2566" s="11">
        <v>0</v>
      </c>
      <c r="G2566" s="11">
        <v>1150</v>
      </c>
      <c r="H2566" s="11">
        <v>5610</v>
      </c>
      <c r="I2566" s="11" t="s">
        <v>11</v>
      </c>
      <c r="J2566" s="11" t="s">
        <v>12</v>
      </c>
      <c r="K2566" s="1" t="str">
        <f t="shared" si="138"/>
        <v/>
      </c>
      <c r="L2566" s="1" t="e">
        <f ca="1">IF(AND(K2566&lt;&gt; "", COUNTIF(SAP!#REF!,K2566)&gt;0),"Matched", "")</f>
        <v>#REF!</v>
      </c>
      <c r="M2566" s="1" t="str">
        <f t="shared" si="136"/>
        <v/>
      </c>
      <c r="N2566" s="1" t="e">
        <f ca="1">IF(AND(M2566&lt;&gt; "", COUNTIF(SAP!#REF!,M2566)&gt;0),"Matched", "")</f>
        <v>#REF!</v>
      </c>
      <c r="O2566" s="1" t="str">
        <f t="shared" si="137"/>
        <v/>
      </c>
      <c r="P2566" s="1" t="e">
        <f ca="1">IF(AND(O2566&lt;&gt; "", COUNTIF(SAP!#REF!,O2566)&gt;0),"Matched", "")</f>
        <v>#REF!</v>
      </c>
      <c r="Q2566" s="1" t="str">
        <f ca="1">IF(D2566="AC","Logic4"&amp;"_"&amp;TEXT(C2566,"dd.mm.yyyy") &amp;"_"&amp; 1483475.77,"")</f>
        <v>Logic4_17.02.2020_1483475.77</v>
      </c>
      <c r="R2566" s="1" t="e">
        <f ca="1">IF(AND(Q2566&lt;&gt; "", COUNTIF(SAP!#REF!,Q2566)&gt;0),"Matched", "")</f>
        <v>#REF!</v>
      </c>
    </row>
    <row r="2567" spans="1:18">
      <c r="A2567" s="13">
        <v>11563327</v>
      </c>
      <c r="B2567" s="14">
        <v>43878</v>
      </c>
      <c r="C2567" s="14">
        <v>43878</v>
      </c>
      <c r="D2567" s="15" t="s">
        <v>10</v>
      </c>
      <c r="E2567" s="15">
        <v>0</v>
      </c>
      <c r="F2567" s="15">
        <v>0</v>
      </c>
      <c r="G2567" s="15">
        <v>1198.5</v>
      </c>
      <c r="H2567" s="15">
        <v>6808.5</v>
      </c>
      <c r="I2567" s="15" t="s">
        <v>11</v>
      </c>
      <c r="J2567" s="15" t="s">
        <v>12</v>
      </c>
      <c r="K2567" s="1" t="str">
        <f t="shared" si="138"/>
        <v/>
      </c>
      <c r="L2567" s="1" t="e">
        <f ca="1">IF(AND(K2567&lt;&gt; "", COUNTIF(SAP!#REF!,K2567)&gt;0),"Matched", "")</f>
        <v>#REF!</v>
      </c>
      <c r="M2567" s="1" t="str">
        <f t="shared" si="136"/>
        <v/>
      </c>
      <c r="N2567" s="1" t="e">
        <f ca="1">IF(AND(M2567&lt;&gt; "", COUNTIF(SAP!#REF!,M2567)&gt;0),"Matched", "")</f>
        <v>#REF!</v>
      </c>
      <c r="O2567" s="1" t="str">
        <f t="shared" si="137"/>
        <v/>
      </c>
      <c r="P2567" s="1" t="e">
        <f ca="1">IF(AND(O2567&lt;&gt; "", COUNTIF(SAP!#REF!,O2567)&gt;0),"Matched", "")</f>
        <v>#REF!</v>
      </c>
      <c r="Q2567" s="1" t="str">
        <f ca="1">IF(D2567="AC","Logic4"&amp;"_"&amp;TEXT(C2567,"dd.mm.yyyy") &amp;"_"&amp; 1483475.77,"")</f>
        <v>Logic4_17.02.2020_1483475.77</v>
      </c>
      <c r="R2567" s="1" t="e">
        <f ca="1">IF(AND(Q2567&lt;&gt; "", COUNTIF(SAP!#REF!,Q2567)&gt;0),"Matched", "")</f>
        <v>#REF!</v>
      </c>
    </row>
    <row r="2568" spans="1:18">
      <c r="A2568" s="9">
        <v>11563327</v>
      </c>
      <c r="B2568" s="10">
        <v>43878</v>
      </c>
      <c r="C2568" s="10">
        <v>43878</v>
      </c>
      <c r="D2568" s="11" t="s">
        <v>10</v>
      </c>
      <c r="E2568" s="11">
        <v>0</v>
      </c>
      <c r="F2568" s="11">
        <v>0</v>
      </c>
      <c r="G2568" s="11">
        <v>1200</v>
      </c>
      <c r="H2568" s="11">
        <v>8008.5</v>
      </c>
      <c r="I2568" s="11" t="s">
        <v>11</v>
      </c>
      <c r="J2568" s="11" t="s">
        <v>12</v>
      </c>
      <c r="K2568" s="1" t="str">
        <f t="shared" si="138"/>
        <v/>
      </c>
      <c r="L2568" s="1" t="e">
        <f ca="1">IF(AND(K2568&lt;&gt; "", COUNTIF(SAP!#REF!,K2568)&gt;0),"Matched", "")</f>
        <v>#REF!</v>
      </c>
      <c r="M2568" s="1" t="str">
        <f t="shared" si="136"/>
        <v/>
      </c>
      <c r="N2568" s="1" t="e">
        <f ca="1">IF(AND(M2568&lt;&gt; "", COUNTIF(SAP!#REF!,M2568)&gt;0),"Matched", "")</f>
        <v>#REF!</v>
      </c>
      <c r="O2568" s="1" t="str">
        <f t="shared" si="137"/>
        <v/>
      </c>
      <c r="P2568" s="1" t="e">
        <f ca="1">IF(AND(O2568&lt;&gt; "", COUNTIF(SAP!#REF!,O2568)&gt;0),"Matched", "")</f>
        <v>#REF!</v>
      </c>
      <c r="Q2568" s="1" t="str">
        <f ca="1">IF(D2568="AC","Logic4"&amp;"_"&amp;TEXT(C2568,"dd.mm.yyyy") &amp;"_"&amp; 1483475.77,"")</f>
        <v>Logic4_17.02.2020_1483475.77</v>
      </c>
      <c r="R2568" s="1" t="e">
        <f ca="1">IF(AND(Q2568&lt;&gt; "", COUNTIF(SAP!#REF!,Q2568)&gt;0),"Matched", "")</f>
        <v>#REF!</v>
      </c>
    </row>
    <row r="2569" spans="1:18">
      <c r="A2569" s="13">
        <v>11563327</v>
      </c>
      <c r="B2569" s="14">
        <v>43878</v>
      </c>
      <c r="C2569" s="14">
        <v>43878</v>
      </c>
      <c r="D2569" s="15" t="s">
        <v>10</v>
      </c>
      <c r="E2569" s="15">
        <v>0</v>
      </c>
      <c r="F2569" s="15">
        <v>0</v>
      </c>
      <c r="G2569" s="15">
        <v>1240</v>
      </c>
      <c r="H2569" s="15">
        <v>9248.5</v>
      </c>
      <c r="I2569" s="15" t="s">
        <v>11</v>
      </c>
      <c r="J2569" s="15" t="s">
        <v>12</v>
      </c>
      <c r="K2569" s="1" t="str">
        <f t="shared" si="138"/>
        <v/>
      </c>
      <c r="L2569" s="1" t="e">
        <f ca="1">IF(AND(K2569&lt;&gt; "", COUNTIF(SAP!#REF!,K2569)&gt;0),"Matched", "")</f>
        <v>#REF!</v>
      </c>
      <c r="M2569" s="1" t="str">
        <f t="shared" si="136"/>
        <v/>
      </c>
      <c r="N2569" s="1" t="e">
        <f ca="1">IF(AND(M2569&lt;&gt; "", COUNTIF(SAP!#REF!,M2569)&gt;0),"Matched", "")</f>
        <v>#REF!</v>
      </c>
      <c r="O2569" s="1" t="str">
        <f t="shared" si="137"/>
        <v/>
      </c>
      <c r="P2569" s="1" t="e">
        <f ca="1">IF(AND(O2569&lt;&gt; "", COUNTIF(SAP!#REF!,O2569)&gt;0),"Matched", "")</f>
        <v>#REF!</v>
      </c>
      <c r="Q2569" s="1" t="str">
        <f ca="1">IF(D2569="AC","Logic4"&amp;"_"&amp;TEXT(C2569,"dd.mm.yyyy") &amp;"_"&amp; 1483475.77,"")</f>
        <v>Logic4_17.02.2020_1483475.77</v>
      </c>
      <c r="R2569" s="1" t="e">
        <f ca="1">IF(AND(Q2569&lt;&gt; "", COUNTIF(SAP!#REF!,Q2569)&gt;0),"Matched", "")</f>
        <v>#REF!</v>
      </c>
    </row>
    <row r="2570" spans="1:18">
      <c r="A2570" s="9">
        <v>11563327</v>
      </c>
      <c r="B2570" s="10">
        <v>43878</v>
      </c>
      <c r="C2570" s="10">
        <v>43878</v>
      </c>
      <c r="D2570" s="11" t="s">
        <v>10</v>
      </c>
      <c r="E2570" s="11">
        <v>0</v>
      </c>
      <c r="F2570" s="11">
        <v>0</v>
      </c>
      <c r="G2570" s="11">
        <v>1280</v>
      </c>
      <c r="H2570" s="11">
        <v>10528.5</v>
      </c>
      <c r="I2570" s="11" t="s">
        <v>11</v>
      </c>
      <c r="J2570" s="11" t="s">
        <v>12</v>
      </c>
      <c r="K2570" s="1" t="str">
        <f t="shared" si="138"/>
        <v/>
      </c>
      <c r="L2570" s="1" t="e">
        <f ca="1">IF(AND(K2570&lt;&gt; "", COUNTIF(SAP!#REF!,K2570)&gt;0),"Matched", "")</f>
        <v>#REF!</v>
      </c>
      <c r="M2570" s="1" t="str">
        <f t="shared" si="136"/>
        <v/>
      </c>
      <c r="N2570" s="1" t="e">
        <f ca="1">IF(AND(M2570&lt;&gt; "", COUNTIF(SAP!#REF!,M2570)&gt;0),"Matched", "")</f>
        <v>#REF!</v>
      </c>
      <c r="O2570" s="1" t="str">
        <f t="shared" si="137"/>
        <v/>
      </c>
      <c r="P2570" s="1" t="e">
        <f ca="1">IF(AND(O2570&lt;&gt; "", COUNTIF(SAP!#REF!,O2570)&gt;0),"Matched", "")</f>
        <v>#REF!</v>
      </c>
      <c r="Q2570" s="1" t="str">
        <f ca="1">IF(D2570="AC","Logic4"&amp;"_"&amp;TEXT(C2570,"dd.mm.yyyy") &amp;"_"&amp; 1483475.77,"")</f>
        <v>Logic4_17.02.2020_1483475.77</v>
      </c>
      <c r="R2570" s="1" t="e">
        <f ca="1">IF(AND(Q2570&lt;&gt; "", COUNTIF(SAP!#REF!,Q2570)&gt;0),"Matched", "")</f>
        <v>#REF!</v>
      </c>
    </row>
    <row r="2571" spans="1:18">
      <c r="A2571" s="13">
        <v>11563327</v>
      </c>
      <c r="B2571" s="14">
        <v>43878</v>
      </c>
      <c r="C2571" s="14">
        <v>43878</v>
      </c>
      <c r="D2571" s="15" t="s">
        <v>10</v>
      </c>
      <c r="E2571" s="15">
        <v>0</v>
      </c>
      <c r="F2571" s="15">
        <v>0</v>
      </c>
      <c r="G2571" s="15">
        <v>1400</v>
      </c>
      <c r="H2571" s="15">
        <v>11928.5</v>
      </c>
      <c r="I2571" s="15" t="s">
        <v>11</v>
      </c>
      <c r="J2571" s="15" t="s">
        <v>12</v>
      </c>
      <c r="K2571" s="1" t="str">
        <f t="shared" si="138"/>
        <v/>
      </c>
      <c r="L2571" s="1" t="e">
        <f ca="1">IF(AND(K2571&lt;&gt; "", COUNTIF(SAP!#REF!,K2571)&gt;0),"Matched", "")</f>
        <v>#REF!</v>
      </c>
      <c r="M2571" s="1" t="str">
        <f t="shared" si="136"/>
        <v/>
      </c>
      <c r="N2571" s="1" t="e">
        <f ca="1">IF(AND(M2571&lt;&gt; "", COUNTIF(SAP!#REF!,M2571)&gt;0),"Matched", "")</f>
        <v>#REF!</v>
      </c>
      <c r="O2571" s="1" t="str">
        <f t="shared" si="137"/>
        <v/>
      </c>
      <c r="P2571" s="1" t="e">
        <f ca="1">IF(AND(O2571&lt;&gt; "", COUNTIF(SAP!#REF!,O2571)&gt;0),"Matched", "")</f>
        <v>#REF!</v>
      </c>
      <c r="Q2571" s="1" t="str">
        <f ca="1">IF(D2571="AC","Logic4"&amp;"_"&amp;TEXT(C2571,"dd.mm.yyyy") &amp;"_"&amp; 1483475.77,"")</f>
        <v>Logic4_17.02.2020_1483475.77</v>
      </c>
      <c r="R2571" s="1" t="e">
        <f ca="1">IF(AND(Q2571&lt;&gt; "", COUNTIF(SAP!#REF!,Q2571)&gt;0),"Matched", "")</f>
        <v>#REF!</v>
      </c>
    </row>
    <row r="2572" spans="1:18">
      <c r="A2572" s="9">
        <v>11563327</v>
      </c>
      <c r="B2572" s="10">
        <v>43878</v>
      </c>
      <c r="C2572" s="10">
        <v>43878</v>
      </c>
      <c r="D2572" s="11" t="s">
        <v>10</v>
      </c>
      <c r="E2572" s="11">
        <v>0</v>
      </c>
      <c r="F2572" s="11">
        <v>0</v>
      </c>
      <c r="G2572" s="11">
        <v>1400</v>
      </c>
      <c r="H2572" s="11">
        <v>13328.5</v>
      </c>
      <c r="I2572" s="11" t="s">
        <v>11</v>
      </c>
      <c r="J2572" s="11" t="s">
        <v>12</v>
      </c>
      <c r="K2572" s="1" t="str">
        <f t="shared" si="138"/>
        <v/>
      </c>
      <c r="L2572" s="1" t="e">
        <f ca="1">IF(AND(K2572&lt;&gt; "", COUNTIF(SAP!#REF!,K2572)&gt;0),"Matched", "")</f>
        <v>#REF!</v>
      </c>
      <c r="M2572" s="1" t="str">
        <f t="shared" si="136"/>
        <v/>
      </c>
      <c r="N2572" s="1" t="e">
        <f ca="1">IF(AND(M2572&lt;&gt; "", COUNTIF(SAP!#REF!,M2572)&gt;0),"Matched", "")</f>
        <v>#REF!</v>
      </c>
      <c r="O2572" s="1" t="str">
        <f t="shared" si="137"/>
        <v/>
      </c>
      <c r="P2572" s="1" t="e">
        <f ca="1">IF(AND(O2572&lt;&gt; "", COUNTIF(SAP!#REF!,O2572)&gt;0),"Matched", "")</f>
        <v>#REF!</v>
      </c>
      <c r="Q2572" s="1" t="str">
        <f ca="1">IF(D2572="AC","Logic4"&amp;"_"&amp;TEXT(C2572,"dd.mm.yyyy") &amp;"_"&amp; 1483475.77,"")</f>
        <v>Logic4_17.02.2020_1483475.77</v>
      </c>
      <c r="R2572" s="1" t="e">
        <f ca="1">IF(AND(Q2572&lt;&gt; "", COUNTIF(SAP!#REF!,Q2572)&gt;0),"Matched", "")</f>
        <v>#REF!</v>
      </c>
    </row>
    <row r="2573" spans="1:18">
      <c r="A2573" s="13">
        <v>11563327</v>
      </c>
      <c r="B2573" s="14">
        <v>43878</v>
      </c>
      <c r="C2573" s="14">
        <v>43878</v>
      </c>
      <c r="D2573" s="15" t="s">
        <v>10</v>
      </c>
      <c r="E2573" s="15">
        <v>0</v>
      </c>
      <c r="F2573" s="15">
        <v>0</v>
      </c>
      <c r="G2573" s="15">
        <v>1459.9</v>
      </c>
      <c r="H2573" s="15">
        <v>14788.4</v>
      </c>
      <c r="I2573" s="15" t="s">
        <v>11</v>
      </c>
      <c r="J2573" s="15" t="s">
        <v>12</v>
      </c>
      <c r="K2573" s="1" t="str">
        <f t="shared" si="138"/>
        <v/>
      </c>
      <c r="L2573" s="1" t="e">
        <f ca="1">IF(AND(K2573&lt;&gt; "", COUNTIF(SAP!#REF!,K2573)&gt;0),"Matched", "")</f>
        <v>#REF!</v>
      </c>
      <c r="M2573" s="1" t="str">
        <f t="shared" si="136"/>
        <v/>
      </c>
      <c r="N2573" s="1" t="e">
        <f ca="1">IF(AND(M2573&lt;&gt; "", COUNTIF(SAP!#REF!,M2573)&gt;0),"Matched", "")</f>
        <v>#REF!</v>
      </c>
      <c r="O2573" s="1" t="str">
        <f t="shared" si="137"/>
        <v/>
      </c>
      <c r="P2573" s="1" t="e">
        <f ca="1">IF(AND(O2573&lt;&gt; "", COUNTIF(SAP!#REF!,O2573)&gt;0),"Matched", "")</f>
        <v>#REF!</v>
      </c>
      <c r="Q2573" s="1" t="str">
        <f ca="1">IF(D2573="AC","Logic4"&amp;"_"&amp;TEXT(C2573,"dd.mm.yyyy") &amp;"_"&amp; 1483475.77,"")</f>
        <v>Logic4_17.02.2020_1483475.77</v>
      </c>
      <c r="R2573" s="1" t="e">
        <f ca="1">IF(AND(Q2573&lt;&gt; "", COUNTIF(SAP!#REF!,Q2573)&gt;0),"Matched", "")</f>
        <v>#REF!</v>
      </c>
    </row>
    <row r="2574" spans="1:18">
      <c r="A2574" s="9">
        <v>11563327</v>
      </c>
      <c r="B2574" s="10">
        <v>43878</v>
      </c>
      <c r="C2574" s="10">
        <v>43878</v>
      </c>
      <c r="D2574" s="11" t="s">
        <v>10</v>
      </c>
      <c r="E2574" s="11">
        <v>0</v>
      </c>
      <c r="F2574" s="11">
        <v>0</v>
      </c>
      <c r="G2574" s="11">
        <v>1700</v>
      </c>
      <c r="H2574" s="11">
        <v>16488.400000000001</v>
      </c>
      <c r="I2574" s="11" t="s">
        <v>11</v>
      </c>
      <c r="J2574" s="11" t="s">
        <v>12</v>
      </c>
      <c r="K2574" s="1" t="str">
        <f t="shared" si="138"/>
        <v/>
      </c>
      <c r="L2574" s="1" t="e">
        <f ca="1">IF(AND(K2574&lt;&gt; "", COUNTIF(SAP!#REF!,K2574)&gt;0),"Matched", "")</f>
        <v>#REF!</v>
      </c>
      <c r="M2574" s="1" t="str">
        <f t="shared" si="136"/>
        <v/>
      </c>
      <c r="N2574" s="1" t="e">
        <f ca="1">IF(AND(M2574&lt;&gt; "", COUNTIF(SAP!#REF!,M2574)&gt;0),"Matched", "")</f>
        <v>#REF!</v>
      </c>
      <c r="O2574" s="1" t="str">
        <f t="shared" si="137"/>
        <v/>
      </c>
      <c r="P2574" s="1" t="e">
        <f ca="1">IF(AND(O2574&lt;&gt; "", COUNTIF(SAP!#REF!,O2574)&gt;0),"Matched", "")</f>
        <v>#REF!</v>
      </c>
      <c r="Q2574" s="1" t="str">
        <f ca="1">IF(D2574="AC","Logic4"&amp;"_"&amp;TEXT(C2574,"dd.mm.yyyy") &amp;"_"&amp; 1483475.77,"")</f>
        <v>Logic4_17.02.2020_1483475.77</v>
      </c>
      <c r="R2574" s="1" t="e">
        <f ca="1">IF(AND(Q2574&lt;&gt; "", COUNTIF(SAP!#REF!,Q2574)&gt;0),"Matched", "")</f>
        <v>#REF!</v>
      </c>
    </row>
    <row r="2575" spans="1:18">
      <c r="A2575" s="13">
        <v>11563327</v>
      </c>
      <c r="B2575" s="14">
        <v>43878</v>
      </c>
      <c r="C2575" s="14">
        <v>43878</v>
      </c>
      <c r="D2575" s="15" t="s">
        <v>10</v>
      </c>
      <c r="E2575" s="15">
        <v>0</v>
      </c>
      <c r="F2575" s="15">
        <v>0</v>
      </c>
      <c r="G2575" s="15">
        <v>1750</v>
      </c>
      <c r="H2575" s="15">
        <v>18238.400000000001</v>
      </c>
      <c r="I2575" s="15" t="s">
        <v>11</v>
      </c>
      <c r="J2575" s="15" t="s">
        <v>12</v>
      </c>
      <c r="K2575" s="1" t="str">
        <f t="shared" si="138"/>
        <v/>
      </c>
      <c r="L2575" s="1" t="e">
        <f ca="1">IF(AND(K2575&lt;&gt; "", COUNTIF(SAP!#REF!,K2575)&gt;0),"Matched", "")</f>
        <v>#REF!</v>
      </c>
      <c r="M2575" s="1" t="str">
        <f t="shared" si="136"/>
        <v/>
      </c>
      <c r="N2575" s="1" t="e">
        <f ca="1">IF(AND(M2575&lt;&gt; "", COUNTIF(SAP!#REF!,M2575)&gt;0),"Matched", "")</f>
        <v>#REF!</v>
      </c>
      <c r="O2575" s="1" t="str">
        <f t="shared" si="137"/>
        <v/>
      </c>
      <c r="P2575" s="1" t="e">
        <f ca="1">IF(AND(O2575&lt;&gt; "", COUNTIF(SAP!#REF!,O2575)&gt;0),"Matched", "")</f>
        <v>#REF!</v>
      </c>
      <c r="Q2575" s="1" t="str">
        <f ca="1">IF(D2575="AC","Logic4"&amp;"_"&amp;TEXT(C2575,"dd.mm.yyyy") &amp;"_"&amp; 1483475.77,"")</f>
        <v>Logic4_17.02.2020_1483475.77</v>
      </c>
      <c r="R2575" s="1" t="e">
        <f ca="1">IF(AND(Q2575&lt;&gt; "", COUNTIF(SAP!#REF!,Q2575)&gt;0),"Matched", "")</f>
        <v>#REF!</v>
      </c>
    </row>
    <row r="2576" spans="1:18">
      <c r="A2576" s="9">
        <v>11563327</v>
      </c>
      <c r="B2576" s="10">
        <v>43878</v>
      </c>
      <c r="C2576" s="10">
        <v>43878</v>
      </c>
      <c r="D2576" s="11" t="s">
        <v>10</v>
      </c>
      <c r="E2576" s="11">
        <v>0</v>
      </c>
      <c r="F2576" s="11">
        <v>0</v>
      </c>
      <c r="G2576" s="11">
        <v>1780.9</v>
      </c>
      <c r="H2576" s="11">
        <v>20019.3</v>
      </c>
      <c r="I2576" s="11" t="s">
        <v>11</v>
      </c>
      <c r="J2576" s="11" t="s">
        <v>12</v>
      </c>
      <c r="K2576" s="1" t="str">
        <f t="shared" si="138"/>
        <v/>
      </c>
      <c r="L2576" s="1" t="e">
        <f ca="1">IF(AND(K2576&lt;&gt; "", COUNTIF(SAP!#REF!,K2576)&gt;0),"Matched", "")</f>
        <v>#REF!</v>
      </c>
      <c r="M2576" s="1" t="str">
        <f t="shared" si="136"/>
        <v/>
      </c>
      <c r="N2576" s="1" t="e">
        <f ca="1">IF(AND(M2576&lt;&gt; "", COUNTIF(SAP!#REF!,M2576)&gt;0),"Matched", "")</f>
        <v>#REF!</v>
      </c>
      <c r="O2576" s="1" t="str">
        <f t="shared" si="137"/>
        <v/>
      </c>
      <c r="P2576" s="1" t="e">
        <f ca="1">IF(AND(O2576&lt;&gt; "", COUNTIF(SAP!#REF!,O2576)&gt;0),"Matched", "")</f>
        <v>#REF!</v>
      </c>
      <c r="Q2576" s="1" t="str">
        <f ca="1">IF(D2576="AC","Logic4"&amp;"_"&amp;TEXT(C2576,"dd.mm.yyyy") &amp;"_"&amp; 1483475.77,"")</f>
        <v>Logic4_17.02.2020_1483475.77</v>
      </c>
      <c r="R2576" s="1" t="e">
        <f ca="1">IF(AND(Q2576&lt;&gt; "", COUNTIF(SAP!#REF!,Q2576)&gt;0),"Matched", "")</f>
        <v>#REF!</v>
      </c>
    </row>
    <row r="2577" spans="1:18">
      <c r="A2577" s="13">
        <v>11563327</v>
      </c>
      <c r="B2577" s="14">
        <v>43878</v>
      </c>
      <c r="C2577" s="14">
        <v>43878</v>
      </c>
      <c r="D2577" s="15" t="s">
        <v>10</v>
      </c>
      <c r="E2577" s="15">
        <v>0</v>
      </c>
      <c r="F2577" s="15">
        <v>0</v>
      </c>
      <c r="G2577" s="15">
        <v>1980</v>
      </c>
      <c r="H2577" s="15">
        <v>21999.3</v>
      </c>
      <c r="I2577" s="15" t="s">
        <v>11</v>
      </c>
      <c r="J2577" s="15" t="s">
        <v>12</v>
      </c>
      <c r="K2577" s="1" t="str">
        <f t="shared" si="138"/>
        <v/>
      </c>
      <c r="L2577" s="1" t="e">
        <f ca="1">IF(AND(K2577&lt;&gt; "", COUNTIF(SAP!#REF!,K2577)&gt;0),"Matched", "")</f>
        <v>#REF!</v>
      </c>
      <c r="M2577" s="1" t="str">
        <f t="shared" si="136"/>
        <v/>
      </c>
      <c r="N2577" s="1" t="e">
        <f ca="1">IF(AND(M2577&lt;&gt; "", COUNTIF(SAP!#REF!,M2577)&gt;0),"Matched", "")</f>
        <v>#REF!</v>
      </c>
      <c r="O2577" s="1" t="str">
        <f t="shared" si="137"/>
        <v/>
      </c>
      <c r="P2577" s="1" t="e">
        <f ca="1">IF(AND(O2577&lt;&gt; "", COUNTIF(SAP!#REF!,O2577)&gt;0),"Matched", "")</f>
        <v>#REF!</v>
      </c>
      <c r="Q2577" s="1" t="str">
        <f ca="1">IF(D2577="AC","Logic4"&amp;"_"&amp;TEXT(C2577,"dd.mm.yyyy") &amp;"_"&amp; 1483475.77,"")</f>
        <v>Logic4_17.02.2020_1483475.77</v>
      </c>
      <c r="R2577" s="1" t="e">
        <f ca="1">IF(AND(Q2577&lt;&gt; "", COUNTIF(SAP!#REF!,Q2577)&gt;0),"Matched", "")</f>
        <v>#REF!</v>
      </c>
    </row>
    <row r="2578" spans="1:18">
      <c r="A2578" s="9">
        <v>11563327</v>
      </c>
      <c r="B2578" s="10">
        <v>43878</v>
      </c>
      <c r="C2578" s="10">
        <v>43878</v>
      </c>
      <c r="D2578" s="11" t="s">
        <v>10</v>
      </c>
      <c r="E2578" s="11">
        <v>0</v>
      </c>
      <c r="F2578" s="11">
        <v>0</v>
      </c>
      <c r="G2578" s="11">
        <v>2000</v>
      </c>
      <c r="H2578" s="11">
        <v>23999.3</v>
      </c>
      <c r="I2578" s="11" t="s">
        <v>11</v>
      </c>
      <c r="J2578" s="11" t="s">
        <v>12</v>
      </c>
      <c r="K2578" s="1" t="str">
        <f t="shared" si="138"/>
        <v/>
      </c>
      <c r="L2578" s="1" t="e">
        <f ca="1">IF(AND(K2578&lt;&gt; "", COUNTIF(SAP!#REF!,K2578)&gt;0),"Matched", "")</f>
        <v>#REF!</v>
      </c>
      <c r="M2578" s="1" t="str">
        <f t="shared" si="136"/>
        <v/>
      </c>
      <c r="N2578" s="1" t="e">
        <f ca="1">IF(AND(M2578&lt;&gt; "", COUNTIF(SAP!#REF!,M2578)&gt;0),"Matched", "")</f>
        <v>#REF!</v>
      </c>
      <c r="O2578" s="1" t="str">
        <f t="shared" si="137"/>
        <v/>
      </c>
      <c r="P2578" s="1" t="e">
        <f ca="1">IF(AND(O2578&lt;&gt; "", COUNTIF(SAP!#REF!,O2578)&gt;0),"Matched", "")</f>
        <v>#REF!</v>
      </c>
      <c r="Q2578" s="1" t="str">
        <f ca="1">IF(D2578="AC","Logic4"&amp;"_"&amp;TEXT(C2578,"dd.mm.yyyy") &amp;"_"&amp; 1483475.77,"")</f>
        <v>Logic4_17.02.2020_1483475.77</v>
      </c>
      <c r="R2578" s="1" t="e">
        <f ca="1">IF(AND(Q2578&lt;&gt; "", COUNTIF(SAP!#REF!,Q2578)&gt;0),"Matched", "")</f>
        <v>#REF!</v>
      </c>
    </row>
    <row r="2579" spans="1:18">
      <c r="A2579" s="13">
        <v>11563327</v>
      </c>
      <c r="B2579" s="14">
        <v>43878</v>
      </c>
      <c r="C2579" s="14">
        <v>43878</v>
      </c>
      <c r="D2579" s="15" t="s">
        <v>10</v>
      </c>
      <c r="E2579" s="15">
        <v>0</v>
      </c>
      <c r="F2579" s="15">
        <v>0</v>
      </c>
      <c r="G2579" s="15">
        <v>2280</v>
      </c>
      <c r="H2579" s="15">
        <v>26279.3</v>
      </c>
      <c r="I2579" s="15" t="s">
        <v>11</v>
      </c>
      <c r="J2579" s="15" t="s">
        <v>12</v>
      </c>
      <c r="K2579" s="1" t="str">
        <f t="shared" si="138"/>
        <v/>
      </c>
      <c r="L2579" s="1" t="e">
        <f ca="1">IF(AND(K2579&lt;&gt; "", COUNTIF(SAP!#REF!,K2579)&gt;0),"Matched", "")</f>
        <v>#REF!</v>
      </c>
      <c r="M2579" s="1" t="str">
        <f t="shared" si="136"/>
        <v/>
      </c>
      <c r="N2579" s="1" t="e">
        <f ca="1">IF(AND(M2579&lt;&gt; "", COUNTIF(SAP!#REF!,M2579)&gt;0),"Matched", "")</f>
        <v>#REF!</v>
      </c>
      <c r="O2579" s="1" t="str">
        <f t="shared" si="137"/>
        <v/>
      </c>
      <c r="P2579" s="1" t="e">
        <f ca="1">IF(AND(O2579&lt;&gt; "", COUNTIF(SAP!#REF!,O2579)&gt;0),"Matched", "")</f>
        <v>#REF!</v>
      </c>
      <c r="Q2579" s="1" t="str">
        <f ca="1">IF(D2579="AC","Logic4"&amp;"_"&amp;TEXT(C2579,"dd.mm.yyyy") &amp;"_"&amp; 1483475.77,"")</f>
        <v>Logic4_17.02.2020_1483475.77</v>
      </c>
      <c r="R2579" s="1" t="e">
        <f ca="1">IF(AND(Q2579&lt;&gt; "", COUNTIF(SAP!#REF!,Q2579)&gt;0),"Matched", "")</f>
        <v>#REF!</v>
      </c>
    </row>
    <row r="2580" spans="1:18">
      <c r="A2580" s="9">
        <v>11563327</v>
      </c>
      <c r="B2580" s="10">
        <v>43878</v>
      </c>
      <c r="C2580" s="10">
        <v>43878</v>
      </c>
      <c r="D2580" s="11" t="s">
        <v>10</v>
      </c>
      <c r="E2580" s="11">
        <v>0</v>
      </c>
      <c r="F2580" s="11">
        <v>0</v>
      </c>
      <c r="G2580" s="11">
        <v>2440</v>
      </c>
      <c r="H2580" s="11">
        <v>28719.3</v>
      </c>
      <c r="I2580" s="11" t="s">
        <v>11</v>
      </c>
      <c r="J2580" s="11" t="s">
        <v>12</v>
      </c>
      <c r="K2580" s="1" t="str">
        <f t="shared" si="138"/>
        <v/>
      </c>
      <c r="L2580" s="1" t="e">
        <f ca="1">IF(AND(K2580&lt;&gt; "", COUNTIF(SAP!#REF!,K2580)&gt;0),"Matched", "")</f>
        <v>#REF!</v>
      </c>
      <c r="M2580" s="1" t="str">
        <f t="shared" si="136"/>
        <v/>
      </c>
      <c r="N2580" s="1" t="e">
        <f ca="1">IF(AND(M2580&lt;&gt; "", COUNTIF(SAP!#REF!,M2580)&gt;0),"Matched", "")</f>
        <v>#REF!</v>
      </c>
      <c r="O2580" s="1" t="str">
        <f t="shared" si="137"/>
        <v/>
      </c>
      <c r="P2580" s="1" t="e">
        <f ca="1">IF(AND(O2580&lt;&gt; "", COUNTIF(SAP!#REF!,O2580)&gt;0),"Matched", "")</f>
        <v>#REF!</v>
      </c>
      <c r="Q2580" s="1" t="str">
        <f ca="1">IF(D2580="AC","Logic4"&amp;"_"&amp;TEXT(C2580,"dd.mm.yyyy") &amp;"_"&amp; 1483475.77,"")</f>
        <v>Logic4_17.02.2020_1483475.77</v>
      </c>
      <c r="R2580" s="1" t="e">
        <f ca="1">IF(AND(Q2580&lt;&gt; "", COUNTIF(SAP!#REF!,Q2580)&gt;0),"Matched", "")</f>
        <v>#REF!</v>
      </c>
    </row>
    <row r="2581" spans="1:18">
      <c r="A2581" s="13">
        <v>11563327</v>
      </c>
      <c r="B2581" s="14">
        <v>43878</v>
      </c>
      <c r="C2581" s="14">
        <v>43878</v>
      </c>
      <c r="D2581" s="15" t="s">
        <v>10</v>
      </c>
      <c r="E2581" s="15">
        <v>0</v>
      </c>
      <c r="F2581" s="15">
        <v>0</v>
      </c>
      <c r="G2581" s="15">
        <v>2540</v>
      </c>
      <c r="H2581" s="15">
        <v>31259.3</v>
      </c>
      <c r="I2581" s="15" t="s">
        <v>11</v>
      </c>
      <c r="J2581" s="15" t="s">
        <v>12</v>
      </c>
      <c r="K2581" s="1" t="str">
        <f t="shared" si="138"/>
        <v/>
      </c>
      <c r="L2581" s="1" t="e">
        <f ca="1">IF(AND(K2581&lt;&gt; "", COUNTIF(SAP!#REF!,K2581)&gt;0),"Matched", "")</f>
        <v>#REF!</v>
      </c>
      <c r="M2581" s="1" t="str">
        <f t="shared" si="136"/>
        <v/>
      </c>
      <c r="N2581" s="1" t="e">
        <f ca="1">IF(AND(M2581&lt;&gt; "", COUNTIF(SAP!#REF!,M2581)&gt;0),"Matched", "")</f>
        <v>#REF!</v>
      </c>
      <c r="O2581" s="1" t="str">
        <f t="shared" si="137"/>
        <v/>
      </c>
      <c r="P2581" s="1" t="e">
        <f ca="1">IF(AND(O2581&lt;&gt; "", COUNTIF(SAP!#REF!,O2581)&gt;0),"Matched", "")</f>
        <v>#REF!</v>
      </c>
      <c r="Q2581" s="1" t="str">
        <f ca="1">IF(D2581="AC","Logic4"&amp;"_"&amp;TEXT(C2581,"dd.mm.yyyy") &amp;"_"&amp; 1483475.77,"")</f>
        <v>Logic4_17.02.2020_1483475.77</v>
      </c>
      <c r="R2581" s="1" t="e">
        <f ca="1">IF(AND(Q2581&lt;&gt; "", COUNTIF(SAP!#REF!,Q2581)&gt;0),"Matched", "")</f>
        <v>#REF!</v>
      </c>
    </row>
    <row r="2582" spans="1:18">
      <c r="A2582" s="9">
        <v>11563327</v>
      </c>
      <c r="B2582" s="10">
        <v>43878</v>
      </c>
      <c r="C2582" s="10">
        <v>43878</v>
      </c>
      <c r="D2582" s="11" t="s">
        <v>10</v>
      </c>
      <c r="E2582" s="11">
        <v>0</v>
      </c>
      <c r="F2582" s="11">
        <v>0</v>
      </c>
      <c r="G2582" s="11">
        <v>2542.1999999999998</v>
      </c>
      <c r="H2582" s="11">
        <v>33801.5</v>
      </c>
      <c r="I2582" s="11" t="s">
        <v>11</v>
      </c>
      <c r="J2582" s="11" t="s">
        <v>12</v>
      </c>
      <c r="K2582" s="1" t="str">
        <f t="shared" si="138"/>
        <v/>
      </c>
      <c r="L2582" s="1" t="e">
        <f ca="1">IF(AND(K2582&lt;&gt; "", COUNTIF(SAP!#REF!,K2582)&gt;0),"Matched", "")</f>
        <v>#REF!</v>
      </c>
      <c r="M2582" s="1" t="str">
        <f t="shared" si="136"/>
        <v/>
      </c>
      <c r="N2582" s="1" t="e">
        <f ca="1">IF(AND(M2582&lt;&gt; "", COUNTIF(SAP!#REF!,M2582)&gt;0),"Matched", "")</f>
        <v>#REF!</v>
      </c>
      <c r="O2582" s="1" t="str">
        <f t="shared" si="137"/>
        <v/>
      </c>
      <c r="P2582" s="1" t="e">
        <f ca="1">IF(AND(O2582&lt;&gt; "", COUNTIF(SAP!#REF!,O2582)&gt;0),"Matched", "")</f>
        <v>#REF!</v>
      </c>
      <c r="Q2582" s="1" t="str">
        <f ca="1">IF(D2582="AC","Logic4"&amp;"_"&amp;TEXT(C2582,"dd.mm.yyyy") &amp;"_"&amp; 1483475.77,"")</f>
        <v>Logic4_17.02.2020_1483475.77</v>
      </c>
      <c r="R2582" s="1" t="e">
        <f ca="1">IF(AND(Q2582&lt;&gt; "", COUNTIF(SAP!#REF!,Q2582)&gt;0),"Matched", "")</f>
        <v>#REF!</v>
      </c>
    </row>
    <row r="2583" spans="1:18">
      <c r="A2583" s="13">
        <v>11563327</v>
      </c>
      <c r="B2583" s="14">
        <v>43878</v>
      </c>
      <c r="C2583" s="14">
        <v>43878</v>
      </c>
      <c r="D2583" s="15" t="s">
        <v>10</v>
      </c>
      <c r="E2583" s="15">
        <v>0</v>
      </c>
      <c r="F2583" s="15">
        <v>0</v>
      </c>
      <c r="G2583" s="15">
        <v>2542.4</v>
      </c>
      <c r="H2583" s="15">
        <v>36343.9</v>
      </c>
      <c r="I2583" s="15" t="s">
        <v>11</v>
      </c>
      <c r="J2583" s="15" t="s">
        <v>12</v>
      </c>
      <c r="K2583" s="1" t="str">
        <f t="shared" si="138"/>
        <v/>
      </c>
      <c r="L2583" s="1" t="e">
        <f ca="1">IF(AND(K2583&lt;&gt; "", COUNTIF(SAP!#REF!,K2583)&gt;0),"Matched", "")</f>
        <v>#REF!</v>
      </c>
      <c r="M2583" s="1" t="str">
        <f t="shared" si="136"/>
        <v/>
      </c>
      <c r="N2583" s="1" t="e">
        <f ca="1">IF(AND(M2583&lt;&gt; "", COUNTIF(SAP!#REF!,M2583)&gt;0),"Matched", "")</f>
        <v>#REF!</v>
      </c>
      <c r="O2583" s="1" t="str">
        <f t="shared" si="137"/>
        <v/>
      </c>
      <c r="P2583" s="1" t="e">
        <f ca="1">IF(AND(O2583&lt;&gt; "", COUNTIF(SAP!#REF!,O2583)&gt;0),"Matched", "")</f>
        <v>#REF!</v>
      </c>
      <c r="Q2583" s="1" t="str">
        <f ca="1">IF(D2583="AC","Logic4"&amp;"_"&amp;TEXT(C2583,"dd.mm.yyyy") &amp;"_"&amp; 1483475.77,"")</f>
        <v>Logic4_17.02.2020_1483475.77</v>
      </c>
      <c r="R2583" s="1" t="e">
        <f ca="1">IF(AND(Q2583&lt;&gt; "", COUNTIF(SAP!#REF!,Q2583)&gt;0),"Matched", "")</f>
        <v>#REF!</v>
      </c>
    </row>
    <row r="2584" spans="1:18">
      <c r="A2584" s="9">
        <v>11563327</v>
      </c>
      <c r="B2584" s="10">
        <v>43878</v>
      </c>
      <c r="C2584" s="10">
        <v>43878</v>
      </c>
      <c r="D2584" s="11" t="s">
        <v>10</v>
      </c>
      <c r="E2584" s="11">
        <v>0</v>
      </c>
      <c r="F2584" s="11">
        <v>0</v>
      </c>
      <c r="G2584" s="11">
        <v>2550</v>
      </c>
      <c r="H2584" s="11">
        <v>38893.9</v>
      </c>
      <c r="I2584" s="11" t="s">
        <v>11</v>
      </c>
      <c r="J2584" s="11" t="s">
        <v>12</v>
      </c>
      <c r="K2584" s="1" t="str">
        <f t="shared" si="138"/>
        <v/>
      </c>
      <c r="L2584" s="1" t="e">
        <f ca="1">IF(AND(K2584&lt;&gt; "", COUNTIF(SAP!#REF!,K2584)&gt;0),"Matched", "")</f>
        <v>#REF!</v>
      </c>
      <c r="M2584" s="1" t="str">
        <f t="shared" si="136"/>
        <v/>
      </c>
      <c r="N2584" s="1" t="e">
        <f ca="1">IF(AND(M2584&lt;&gt; "", COUNTIF(SAP!#REF!,M2584)&gt;0),"Matched", "")</f>
        <v>#REF!</v>
      </c>
      <c r="O2584" s="1" t="str">
        <f t="shared" si="137"/>
        <v/>
      </c>
      <c r="P2584" s="1" t="e">
        <f ca="1">IF(AND(O2584&lt;&gt; "", COUNTIF(SAP!#REF!,O2584)&gt;0),"Matched", "")</f>
        <v>#REF!</v>
      </c>
      <c r="Q2584" s="1" t="str">
        <f ca="1">IF(D2584="AC","Logic4"&amp;"_"&amp;TEXT(C2584,"dd.mm.yyyy") &amp;"_"&amp; 1483475.77,"")</f>
        <v>Logic4_17.02.2020_1483475.77</v>
      </c>
      <c r="R2584" s="1" t="e">
        <f ca="1">IF(AND(Q2584&lt;&gt; "", COUNTIF(SAP!#REF!,Q2584)&gt;0),"Matched", "")</f>
        <v>#REF!</v>
      </c>
    </row>
    <row r="2585" spans="1:18">
      <c r="A2585" s="13">
        <v>11563327</v>
      </c>
      <c r="B2585" s="14">
        <v>43878</v>
      </c>
      <c r="C2585" s="14">
        <v>43878</v>
      </c>
      <c r="D2585" s="15" t="s">
        <v>10</v>
      </c>
      <c r="E2585" s="15">
        <v>0</v>
      </c>
      <c r="F2585" s="15">
        <v>0</v>
      </c>
      <c r="G2585" s="15">
        <v>2580</v>
      </c>
      <c r="H2585" s="15">
        <v>41473.9</v>
      </c>
      <c r="I2585" s="15" t="s">
        <v>11</v>
      </c>
      <c r="J2585" s="15" t="s">
        <v>12</v>
      </c>
      <c r="K2585" s="1" t="str">
        <f t="shared" si="138"/>
        <v/>
      </c>
      <c r="L2585" s="1" t="e">
        <f ca="1">IF(AND(K2585&lt;&gt; "", COUNTIF(SAP!#REF!,K2585)&gt;0),"Matched", "")</f>
        <v>#REF!</v>
      </c>
      <c r="M2585" s="1" t="str">
        <f t="shared" si="136"/>
        <v/>
      </c>
      <c r="N2585" s="1" t="e">
        <f ca="1">IF(AND(M2585&lt;&gt; "", COUNTIF(SAP!#REF!,M2585)&gt;0),"Matched", "")</f>
        <v>#REF!</v>
      </c>
      <c r="O2585" s="1" t="str">
        <f t="shared" si="137"/>
        <v/>
      </c>
      <c r="P2585" s="1" t="e">
        <f ca="1">IF(AND(O2585&lt;&gt; "", COUNTIF(SAP!#REF!,O2585)&gt;0),"Matched", "")</f>
        <v>#REF!</v>
      </c>
      <c r="Q2585" s="1" t="str">
        <f ca="1">IF(D2585="AC","Logic4"&amp;"_"&amp;TEXT(C2585,"dd.mm.yyyy") &amp;"_"&amp; 1483475.77,"")</f>
        <v>Logic4_17.02.2020_1483475.77</v>
      </c>
      <c r="R2585" s="1" t="e">
        <f ca="1">IF(AND(Q2585&lt;&gt; "", COUNTIF(SAP!#REF!,Q2585)&gt;0),"Matched", "")</f>
        <v>#REF!</v>
      </c>
    </row>
    <row r="2586" spans="1:18">
      <c r="A2586" s="9">
        <v>11563327</v>
      </c>
      <c r="B2586" s="10">
        <v>43878</v>
      </c>
      <c r="C2586" s="10">
        <v>43878</v>
      </c>
      <c r="D2586" s="11" t="s">
        <v>10</v>
      </c>
      <c r="E2586" s="11">
        <v>0</v>
      </c>
      <c r="F2586" s="11">
        <v>0</v>
      </c>
      <c r="G2586" s="11">
        <v>2629</v>
      </c>
      <c r="H2586" s="11">
        <v>44102.9</v>
      </c>
      <c r="I2586" s="11" t="s">
        <v>11</v>
      </c>
      <c r="J2586" s="11" t="s">
        <v>12</v>
      </c>
      <c r="K2586" s="1" t="str">
        <f t="shared" si="138"/>
        <v/>
      </c>
      <c r="L2586" s="1" t="e">
        <f ca="1">IF(AND(K2586&lt;&gt; "", COUNTIF(SAP!#REF!,K2586)&gt;0),"Matched", "")</f>
        <v>#REF!</v>
      </c>
      <c r="M2586" s="1" t="str">
        <f t="shared" si="136"/>
        <v/>
      </c>
      <c r="N2586" s="1" t="e">
        <f ca="1">IF(AND(M2586&lt;&gt; "", COUNTIF(SAP!#REF!,M2586)&gt;0),"Matched", "")</f>
        <v>#REF!</v>
      </c>
      <c r="O2586" s="1" t="str">
        <f t="shared" si="137"/>
        <v/>
      </c>
      <c r="P2586" s="1" t="e">
        <f ca="1">IF(AND(O2586&lt;&gt; "", COUNTIF(SAP!#REF!,O2586)&gt;0),"Matched", "")</f>
        <v>#REF!</v>
      </c>
      <c r="Q2586" s="1" t="str">
        <f ca="1">IF(D2586="AC","Logic4"&amp;"_"&amp;TEXT(C2586,"dd.mm.yyyy") &amp;"_"&amp; 1483475.77,"")</f>
        <v>Logic4_17.02.2020_1483475.77</v>
      </c>
      <c r="R2586" s="1" t="e">
        <f ca="1">IF(AND(Q2586&lt;&gt; "", COUNTIF(SAP!#REF!,Q2586)&gt;0),"Matched", "")</f>
        <v>#REF!</v>
      </c>
    </row>
    <row r="2587" spans="1:18">
      <c r="A2587" s="13">
        <v>11563327</v>
      </c>
      <c r="B2587" s="14">
        <v>43878</v>
      </c>
      <c r="C2587" s="14">
        <v>43878</v>
      </c>
      <c r="D2587" s="15" t="s">
        <v>10</v>
      </c>
      <c r="E2587" s="15">
        <v>0</v>
      </c>
      <c r="F2587" s="15">
        <v>0</v>
      </c>
      <c r="G2587" s="15">
        <v>2670</v>
      </c>
      <c r="H2587" s="15">
        <v>46772.9</v>
      </c>
      <c r="I2587" s="15" t="s">
        <v>11</v>
      </c>
      <c r="J2587" s="15" t="s">
        <v>12</v>
      </c>
      <c r="K2587" s="1" t="str">
        <f t="shared" si="138"/>
        <v/>
      </c>
      <c r="L2587" s="1" t="e">
        <f ca="1">IF(AND(K2587&lt;&gt; "", COUNTIF(SAP!#REF!,K2587)&gt;0),"Matched", "")</f>
        <v>#REF!</v>
      </c>
      <c r="M2587" s="1" t="str">
        <f t="shared" si="136"/>
        <v/>
      </c>
      <c r="N2587" s="1" t="e">
        <f ca="1">IF(AND(M2587&lt;&gt; "", COUNTIF(SAP!#REF!,M2587)&gt;0),"Matched", "")</f>
        <v>#REF!</v>
      </c>
      <c r="O2587" s="1" t="str">
        <f t="shared" si="137"/>
        <v/>
      </c>
      <c r="P2587" s="1" t="e">
        <f ca="1">IF(AND(O2587&lt;&gt; "", COUNTIF(SAP!#REF!,O2587)&gt;0),"Matched", "")</f>
        <v>#REF!</v>
      </c>
      <c r="Q2587" s="1" t="str">
        <f ca="1">IF(D2587="AC","Logic4"&amp;"_"&amp;TEXT(C2587,"dd.mm.yyyy") &amp;"_"&amp; 1483475.77,"")</f>
        <v>Logic4_17.02.2020_1483475.77</v>
      </c>
      <c r="R2587" s="1" t="e">
        <f ca="1">IF(AND(Q2587&lt;&gt; "", COUNTIF(SAP!#REF!,Q2587)&gt;0),"Matched", "")</f>
        <v>#REF!</v>
      </c>
    </row>
    <row r="2588" spans="1:18">
      <c r="A2588" s="9">
        <v>11563327</v>
      </c>
      <c r="B2588" s="10">
        <v>43878</v>
      </c>
      <c r="C2588" s="10">
        <v>43878</v>
      </c>
      <c r="D2588" s="11" t="s">
        <v>10</v>
      </c>
      <c r="E2588" s="11">
        <v>0</v>
      </c>
      <c r="F2588" s="11">
        <v>0</v>
      </c>
      <c r="G2588" s="11">
        <v>2727</v>
      </c>
      <c r="H2588" s="11">
        <v>49499.9</v>
      </c>
      <c r="I2588" s="11" t="s">
        <v>11</v>
      </c>
      <c r="J2588" s="11" t="s">
        <v>12</v>
      </c>
      <c r="K2588" s="1" t="str">
        <f t="shared" si="138"/>
        <v/>
      </c>
      <c r="L2588" s="1" t="e">
        <f ca="1">IF(AND(K2588&lt;&gt; "", COUNTIF(SAP!#REF!,K2588)&gt;0),"Matched", "")</f>
        <v>#REF!</v>
      </c>
      <c r="M2588" s="1" t="str">
        <f t="shared" si="136"/>
        <v/>
      </c>
      <c r="N2588" s="1" t="e">
        <f ca="1">IF(AND(M2588&lt;&gt; "", COUNTIF(SAP!#REF!,M2588)&gt;0),"Matched", "")</f>
        <v>#REF!</v>
      </c>
      <c r="O2588" s="1" t="str">
        <f t="shared" si="137"/>
        <v/>
      </c>
      <c r="P2588" s="1" t="e">
        <f ca="1">IF(AND(O2588&lt;&gt; "", COUNTIF(SAP!#REF!,O2588)&gt;0),"Matched", "")</f>
        <v>#REF!</v>
      </c>
      <c r="Q2588" s="1" t="str">
        <f ca="1">IF(D2588="AC","Logic4"&amp;"_"&amp;TEXT(C2588,"dd.mm.yyyy") &amp;"_"&amp; 1483475.77,"")</f>
        <v>Logic4_17.02.2020_1483475.77</v>
      </c>
      <c r="R2588" s="1" t="e">
        <f ca="1">IF(AND(Q2588&lt;&gt; "", COUNTIF(SAP!#REF!,Q2588)&gt;0),"Matched", "")</f>
        <v>#REF!</v>
      </c>
    </row>
    <row r="2589" spans="1:18">
      <c r="A2589" s="13">
        <v>11563327</v>
      </c>
      <c r="B2589" s="14">
        <v>43878</v>
      </c>
      <c r="C2589" s="14">
        <v>43878</v>
      </c>
      <c r="D2589" s="15" t="s">
        <v>10</v>
      </c>
      <c r="E2589" s="15">
        <v>0</v>
      </c>
      <c r="F2589" s="15">
        <v>0</v>
      </c>
      <c r="G2589" s="15">
        <v>2770</v>
      </c>
      <c r="H2589" s="15">
        <v>52269.9</v>
      </c>
      <c r="I2589" s="15" t="s">
        <v>11</v>
      </c>
      <c r="J2589" s="15" t="s">
        <v>12</v>
      </c>
      <c r="K2589" s="1" t="str">
        <f t="shared" si="138"/>
        <v/>
      </c>
      <c r="L2589" s="1" t="e">
        <f ca="1">IF(AND(K2589&lt;&gt; "", COUNTIF(SAP!#REF!,K2589)&gt;0),"Matched", "")</f>
        <v>#REF!</v>
      </c>
      <c r="M2589" s="1" t="str">
        <f t="shared" si="136"/>
        <v/>
      </c>
      <c r="N2589" s="1" t="e">
        <f ca="1">IF(AND(M2589&lt;&gt; "", COUNTIF(SAP!#REF!,M2589)&gt;0),"Matched", "")</f>
        <v>#REF!</v>
      </c>
      <c r="O2589" s="1" t="str">
        <f t="shared" si="137"/>
        <v/>
      </c>
      <c r="P2589" s="1" t="e">
        <f ca="1">IF(AND(O2589&lt;&gt; "", COUNTIF(SAP!#REF!,O2589)&gt;0),"Matched", "")</f>
        <v>#REF!</v>
      </c>
      <c r="Q2589" s="1" t="str">
        <f ca="1">IF(D2589="AC","Logic4"&amp;"_"&amp;TEXT(C2589,"dd.mm.yyyy") &amp;"_"&amp; 1483475.77,"")</f>
        <v>Logic4_17.02.2020_1483475.77</v>
      </c>
      <c r="R2589" s="1" t="e">
        <f ca="1">IF(AND(Q2589&lt;&gt; "", COUNTIF(SAP!#REF!,Q2589)&gt;0),"Matched", "")</f>
        <v>#REF!</v>
      </c>
    </row>
    <row r="2590" spans="1:18">
      <c r="A2590" s="9">
        <v>11563327</v>
      </c>
      <c r="B2590" s="10">
        <v>43878</v>
      </c>
      <c r="C2590" s="10">
        <v>43878</v>
      </c>
      <c r="D2590" s="11" t="s">
        <v>10</v>
      </c>
      <c r="E2590" s="11">
        <v>0</v>
      </c>
      <c r="F2590" s="11">
        <v>0</v>
      </c>
      <c r="G2590" s="11">
        <v>2800</v>
      </c>
      <c r="H2590" s="11">
        <v>55069.9</v>
      </c>
      <c r="I2590" s="11" t="s">
        <v>11</v>
      </c>
      <c r="J2590" s="11" t="s">
        <v>12</v>
      </c>
      <c r="K2590" s="1" t="str">
        <f t="shared" si="138"/>
        <v/>
      </c>
      <c r="L2590" s="1" t="e">
        <f ca="1">IF(AND(K2590&lt;&gt; "", COUNTIF(SAP!#REF!,K2590)&gt;0),"Matched", "")</f>
        <v>#REF!</v>
      </c>
      <c r="M2590" s="1" t="str">
        <f t="shared" si="136"/>
        <v/>
      </c>
      <c r="N2590" s="1" t="e">
        <f ca="1">IF(AND(M2590&lt;&gt; "", COUNTIF(SAP!#REF!,M2590)&gt;0),"Matched", "")</f>
        <v>#REF!</v>
      </c>
      <c r="O2590" s="1" t="str">
        <f t="shared" si="137"/>
        <v/>
      </c>
      <c r="P2590" s="1" t="e">
        <f ca="1">IF(AND(O2590&lt;&gt; "", COUNTIF(SAP!#REF!,O2590)&gt;0),"Matched", "")</f>
        <v>#REF!</v>
      </c>
      <c r="Q2590" s="1" t="str">
        <f ca="1">IF(D2590="AC","Logic4"&amp;"_"&amp;TEXT(C2590,"dd.mm.yyyy") &amp;"_"&amp; 1483475.77,"")</f>
        <v>Logic4_17.02.2020_1483475.77</v>
      </c>
      <c r="R2590" s="1" t="e">
        <f ca="1">IF(AND(Q2590&lt;&gt; "", COUNTIF(SAP!#REF!,Q2590)&gt;0),"Matched", "")</f>
        <v>#REF!</v>
      </c>
    </row>
    <row r="2591" spans="1:18">
      <c r="A2591" s="13">
        <v>11563327</v>
      </c>
      <c r="B2591" s="14">
        <v>43878</v>
      </c>
      <c r="C2591" s="14">
        <v>43878</v>
      </c>
      <c r="D2591" s="15" t="s">
        <v>10</v>
      </c>
      <c r="E2591" s="15">
        <v>0</v>
      </c>
      <c r="F2591" s="15">
        <v>0</v>
      </c>
      <c r="G2591" s="15">
        <v>2990</v>
      </c>
      <c r="H2591" s="15">
        <v>58059.9</v>
      </c>
      <c r="I2591" s="15" t="s">
        <v>11</v>
      </c>
      <c r="J2591" s="15" t="s">
        <v>12</v>
      </c>
      <c r="K2591" s="1" t="str">
        <f t="shared" si="138"/>
        <v/>
      </c>
      <c r="L2591" s="1" t="e">
        <f ca="1">IF(AND(K2591&lt;&gt; "", COUNTIF(SAP!#REF!,K2591)&gt;0),"Matched", "")</f>
        <v>#REF!</v>
      </c>
      <c r="M2591" s="1" t="str">
        <f t="shared" si="136"/>
        <v/>
      </c>
      <c r="N2591" s="1" t="e">
        <f ca="1">IF(AND(M2591&lt;&gt; "", COUNTIF(SAP!#REF!,M2591)&gt;0),"Matched", "")</f>
        <v>#REF!</v>
      </c>
      <c r="O2591" s="1" t="str">
        <f t="shared" si="137"/>
        <v/>
      </c>
      <c r="P2591" s="1" t="e">
        <f ca="1">IF(AND(O2591&lt;&gt; "", COUNTIF(SAP!#REF!,O2591)&gt;0),"Matched", "")</f>
        <v>#REF!</v>
      </c>
      <c r="Q2591" s="1" t="str">
        <f ca="1">IF(D2591="AC","Logic4"&amp;"_"&amp;TEXT(C2591,"dd.mm.yyyy") &amp;"_"&amp; 1483475.77,"")</f>
        <v>Logic4_17.02.2020_1483475.77</v>
      </c>
      <c r="R2591" s="1" t="e">
        <f ca="1">IF(AND(Q2591&lt;&gt; "", COUNTIF(SAP!#REF!,Q2591)&gt;0),"Matched", "")</f>
        <v>#REF!</v>
      </c>
    </row>
    <row r="2592" spans="1:18">
      <c r="A2592" s="9">
        <v>11563327</v>
      </c>
      <c r="B2592" s="10">
        <v>43878</v>
      </c>
      <c r="C2592" s="10">
        <v>43878</v>
      </c>
      <c r="D2592" s="11" t="s">
        <v>10</v>
      </c>
      <c r="E2592" s="11">
        <v>0</v>
      </c>
      <c r="F2592" s="11">
        <v>0</v>
      </c>
      <c r="G2592" s="11">
        <v>3120</v>
      </c>
      <c r="H2592" s="11">
        <v>61179.9</v>
      </c>
      <c r="I2592" s="11" t="s">
        <v>11</v>
      </c>
      <c r="J2592" s="11" t="s">
        <v>12</v>
      </c>
      <c r="K2592" s="1" t="str">
        <f t="shared" si="138"/>
        <v/>
      </c>
      <c r="L2592" s="1" t="e">
        <f ca="1">IF(AND(K2592&lt;&gt; "", COUNTIF(SAP!#REF!,K2592)&gt;0),"Matched", "")</f>
        <v>#REF!</v>
      </c>
      <c r="M2592" s="1" t="str">
        <f t="shared" si="136"/>
        <v/>
      </c>
      <c r="N2592" s="1" t="e">
        <f ca="1">IF(AND(M2592&lt;&gt; "", COUNTIF(SAP!#REF!,M2592)&gt;0),"Matched", "")</f>
        <v>#REF!</v>
      </c>
      <c r="O2592" s="1" t="str">
        <f t="shared" si="137"/>
        <v/>
      </c>
      <c r="P2592" s="1" t="e">
        <f ca="1">IF(AND(O2592&lt;&gt; "", COUNTIF(SAP!#REF!,O2592)&gt;0),"Matched", "")</f>
        <v>#REF!</v>
      </c>
      <c r="Q2592" s="1" t="str">
        <f ca="1">IF(D2592="AC","Logic4"&amp;"_"&amp;TEXT(C2592,"dd.mm.yyyy") &amp;"_"&amp; 1483475.77,"")</f>
        <v>Logic4_17.02.2020_1483475.77</v>
      </c>
      <c r="R2592" s="1" t="e">
        <f ca="1">IF(AND(Q2592&lt;&gt; "", COUNTIF(SAP!#REF!,Q2592)&gt;0),"Matched", "")</f>
        <v>#REF!</v>
      </c>
    </row>
    <row r="2593" spans="1:18">
      <c r="A2593" s="13">
        <v>11563327</v>
      </c>
      <c r="B2593" s="14">
        <v>43878</v>
      </c>
      <c r="C2593" s="14">
        <v>43878</v>
      </c>
      <c r="D2593" s="15" t="s">
        <v>10</v>
      </c>
      <c r="E2593" s="15">
        <v>0</v>
      </c>
      <c r="F2593" s="15">
        <v>0</v>
      </c>
      <c r="G2593" s="15">
        <v>3160</v>
      </c>
      <c r="H2593" s="15">
        <v>64339.9</v>
      </c>
      <c r="I2593" s="15" t="s">
        <v>11</v>
      </c>
      <c r="J2593" s="15" t="s">
        <v>12</v>
      </c>
      <c r="K2593" s="1" t="str">
        <f t="shared" si="138"/>
        <v/>
      </c>
      <c r="L2593" s="1" t="e">
        <f ca="1">IF(AND(K2593&lt;&gt; "", COUNTIF(SAP!#REF!,K2593)&gt;0),"Matched", "")</f>
        <v>#REF!</v>
      </c>
      <c r="M2593" s="1" t="str">
        <f t="shared" si="136"/>
        <v/>
      </c>
      <c r="N2593" s="1" t="e">
        <f ca="1">IF(AND(M2593&lt;&gt; "", COUNTIF(SAP!#REF!,M2593)&gt;0),"Matched", "")</f>
        <v>#REF!</v>
      </c>
      <c r="O2593" s="1" t="str">
        <f t="shared" si="137"/>
        <v/>
      </c>
      <c r="P2593" s="1" t="e">
        <f ca="1">IF(AND(O2593&lt;&gt; "", COUNTIF(SAP!#REF!,O2593)&gt;0),"Matched", "")</f>
        <v>#REF!</v>
      </c>
      <c r="Q2593" s="1" t="str">
        <f ca="1">IF(D2593="AC","Logic4"&amp;"_"&amp;TEXT(C2593,"dd.mm.yyyy") &amp;"_"&amp; 1483475.77,"")</f>
        <v>Logic4_17.02.2020_1483475.77</v>
      </c>
      <c r="R2593" s="1" t="e">
        <f ca="1">IF(AND(Q2593&lt;&gt; "", COUNTIF(SAP!#REF!,Q2593)&gt;0),"Matched", "")</f>
        <v>#REF!</v>
      </c>
    </row>
    <row r="2594" spans="1:18">
      <c r="A2594" s="9">
        <v>11563327</v>
      </c>
      <c r="B2594" s="10">
        <v>43878</v>
      </c>
      <c r="C2594" s="10">
        <v>43878</v>
      </c>
      <c r="D2594" s="11" t="s">
        <v>10</v>
      </c>
      <c r="E2594" s="11">
        <v>0</v>
      </c>
      <c r="F2594" s="11">
        <v>0</v>
      </c>
      <c r="G2594" s="11">
        <v>3250</v>
      </c>
      <c r="H2594" s="11">
        <v>67589.899999999994</v>
      </c>
      <c r="I2594" s="11" t="s">
        <v>11</v>
      </c>
      <c r="J2594" s="11" t="s">
        <v>12</v>
      </c>
      <c r="K2594" s="1" t="str">
        <f t="shared" si="138"/>
        <v/>
      </c>
      <c r="L2594" s="1" t="e">
        <f ca="1">IF(AND(K2594&lt;&gt; "", COUNTIF(SAP!#REF!,K2594)&gt;0),"Matched", "")</f>
        <v>#REF!</v>
      </c>
      <c r="M2594" s="1" t="str">
        <f t="shared" si="136"/>
        <v/>
      </c>
      <c r="N2594" s="1" t="e">
        <f ca="1">IF(AND(M2594&lt;&gt; "", COUNTIF(SAP!#REF!,M2594)&gt;0),"Matched", "")</f>
        <v>#REF!</v>
      </c>
      <c r="O2594" s="1" t="str">
        <f t="shared" si="137"/>
        <v/>
      </c>
      <c r="P2594" s="1" t="e">
        <f ca="1">IF(AND(O2594&lt;&gt; "", COUNTIF(SAP!#REF!,O2594)&gt;0),"Matched", "")</f>
        <v>#REF!</v>
      </c>
      <c r="Q2594" s="1" t="str">
        <f ca="1">IF(D2594="AC","Logic4"&amp;"_"&amp;TEXT(C2594,"dd.mm.yyyy") &amp;"_"&amp; 1483475.77,"")</f>
        <v>Logic4_17.02.2020_1483475.77</v>
      </c>
      <c r="R2594" s="1" t="e">
        <f ca="1">IF(AND(Q2594&lt;&gt; "", COUNTIF(SAP!#REF!,Q2594)&gt;0),"Matched", "")</f>
        <v>#REF!</v>
      </c>
    </row>
    <row r="2595" spans="1:18">
      <c r="A2595" s="13">
        <v>11563327</v>
      </c>
      <c r="B2595" s="14">
        <v>43878</v>
      </c>
      <c r="C2595" s="14">
        <v>43878</v>
      </c>
      <c r="D2595" s="15" t="s">
        <v>10</v>
      </c>
      <c r="E2595" s="15">
        <v>0</v>
      </c>
      <c r="F2595" s="15">
        <v>0</v>
      </c>
      <c r="G2595" s="15">
        <v>3251.7</v>
      </c>
      <c r="H2595" s="15">
        <v>70841.600000000006</v>
      </c>
      <c r="I2595" s="15" t="s">
        <v>11</v>
      </c>
      <c r="J2595" s="15" t="s">
        <v>12</v>
      </c>
      <c r="K2595" s="1" t="str">
        <f t="shared" si="138"/>
        <v/>
      </c>
      <c r="L2595" s="1" t="e">
        <f ca="1">IF(AND(K2595&lt;&gt; "", COUNTIF(SAP!#REF!,K2595)&gt;0),"Matched", "")</f>
        <v>#REF!</v>
      </c>
      <c r="M2595" s="1" t="str">
        <f t="shared" si="136"/>
        <v/>
      </c>
      <c r="N2595" s="1" t="e">
        <f ca="1">IF(AND(M2595&lt;&gt; "", COUNTIF(SAP!#REF!,M2595)&gt;0),"Matched", "")</f>
        <v>#REF!</v>
      </c>
      <c r="O2595" s="1" t="str">
        <f t="shared" si="137"/>
        <v/>
      </c>
      <c r="P2595" s="1" t="e">
        <f ca="1">IF(AND(O2595&lt;&gt; "", COUNTIF(SAP!#REF!,O2595)&gt;0),"Matched", "")</f>
        <v>#REF!</v>
      </c>
      <c r="Q2595" s="1" t="str">
        <f ca="1">IF(D2595="AC","Logic4"&amp;"_"&amp;TEXT(C2595,"dd.mm.yyyy") &amp;"_"&amp; 1483475.77,"")</f>
        <v>Logic4_17.02.2020_1483475.77</v>
      </c>
      <c r="R2595" s="1" t="e">
        <f ca="1">IF(AND(Q2595&lt;&gt; "", COUNTIF(SAP!#REF!,Q2595)&gt;0),"Matched", "")</f>
        <v>#REF!</v>
      </c>
    </row>
    <row r="2596" spans="1:18">
      <c r="A2596" s="9">
        <v>11563327</v>
      </c>
      <c r="B2596" s="10">
        <v>43878</v>
      </c>
      <c r="C2596" s="10">
        <v>43878</v>
      </c>
      <c r="D2596" s="11" t="s">
        <v>10</v>
      </c>
      <c r="E2596" s="11">
        <v>0</v>
      </c>
      <c r="F2596" s="11">
        <v>0</v>
      </c>
      <c r="G2596" s="11">
        <v>3410</v>
      </c>
      <c r="H2596" s="11">
        <v>74251.600000000006</v>
      </c>
      <c r="I2596" s="11" t="s">
        <v>11</v>
      </c>
      <c r="J2596" s="11" t="s">
        <v>12</v>
      </c>
      <c r="K2596" s="1" t="str">
        <f t="shared" si="138"/>
        <v/>
      </c>
      <c r="L2596" s="1" t="e">
        <f ca="1">IF(AND(K2596&lt;&gt; "", COUNTIF(SAP!#REF!,K2596)&gt;0),"Matched", "")</f>
        <v>#REF!</v>
      </c>
      <c r="M2596" s="1" t="str">
        <f t="shared" si="136"/>
        <v/>
      </c>
      <c r="N2596" s="1" t="e">
        <f ca="1">IF(AND(M2596&lt;&gt; "", COUNTIF(SAP!#REF!,M2596)&gt;0),"Matched", "")</f>
        <v>#REF!</v>
      </c>
      <c r="O2596" s="1" t="str">
        <f t="shared" si="137"/>
        <v/>
      </c>
      <c r="P2596" s="1" t="e">
        <f ca="1">IF(AND(O2596&lt;&gt; "", COUNTIF(SAP!#REF!,O2596)&gt;0),"Matched", "")</f>
        <v>#REF!</v>
      </c>
      <c r="Q2596" s="1" t="str">
        <f ca="1">IF(D2596="AC","Logic4"&amp;"_"&amp;TEXT(C2596,"dd.mm.yyyy") &amp;"_"&amp; 1483475.77,"")</f>
        <v>Logic4_17.02.2020_1483475.77</v>
      </c>
      <c r="R2596" s="1" t="e">
        <f ca="1">IF(AND(Q2596&lt;&gt; "", COUNTIF(SAP!#REF!,Q2596)&gt;0),"Matched", "")</f>
        <v>#REF!</v>
      </c>
    </row>
    <row r="2597" spans="1:18">
      <c r="A2597" s="13">
        <v>11563327</v>
      </c>
      <c r="B2597" s="14">
        <v>43878</v>
      </c>
      <c r="C2597" s="14">
        <v>43878</v>
      </c>
      <c r="D2597" s="15" t="s">
        <v>10</v>
      </c>
      <c r="E2597" s="15">
        <v>0</v>
      </c>
      <c r="F2597" s="15">
        <v>0</v>
      </c>
      <c r="G2597" s="15">
        <v>3500</v>
      </c>
      <c r="H2597" s="15">
        <v>77751.600000000006</v>
      </c>
      <c r="I2597" s="15" t="s">
        <v>11</v>
      </c>
      <c r="J2597" s="15" t="s">
        <v>12</v>
      </c>
      <c r="K2597" s="1" t="str">
        <f t="shared" si="138"/>
        <v/>
      </c>
      <c r="L2597" s="1" t="e">
        <f ca="1">IF(AND(K2597&lt;&gt; "", COUNTIF(SAP!#REF!,K2597)&gt;0),"Matched", "")</f>
        <v>#REF!</v>
      </c>
      <c r="M2597" s="1" t="str">
        <f t="shared" si="136"/>
        <v/>
      </c>
      <c r="N2597" s="1" t="e">
        <f ca="1">IF(AND(M2597&lt;&gt; "", COUNTIF(SAP!#REF!,M2597)&gt;0),"Matched", "")</f>
        <v>#REF!</v>
      </c>
      <c r="O2597" s="1" t="str">
        <f t="shared" si="137"/>
        <v/>
      </c>
      <c r="P2597" s="1" t="e">
        <f ca="1">IF(AND(O2597&lt;&gt; "", COUNTIF(SAP!#REF!,O2597)&gt;0),"Matched", "")</f>
        <v>#REF!</v>
      </c>
      <c r="Q2597" s="1" t="str">
        <f ca="1">IF(D2597="AC","Logic4"&amp;"_"&amp;TEXT(C2597,"dd.mm.yyyy") &amp;"_"&amp; 1483475.77,"")</f>
        <v>Logic4_17.02.2020_1483475.77</v>
      </c>
      <c r="R2597" s="1" t="e">
        <f ca="1">IF(AND(Q2597&lt;&gt; "", COUNTIF(SAP!#REF!,Q2597)&gt;0),"Matched", "")</f>
        <v>#REF!</v>
      </c>
    </row>
    <row r="2598" spans="1:18">
      <c r="A2598" s="9">
        <v>11563327</v>
      </c>
      <c r="B2598" s="10">
        <v>43878</v>
      </c>
      <c r="C2598" s="10">
        <v>43878</v>
      </c>
      <c r="D2598" s="11" t="s">
        <v>10</v>
      </c>
      <c r="E2598" s="11">
        <v>0</v>
      </c>
      <c r="F2598" s="11">
        <v>0</v>
      </c>
      <c r="G2598" s="11">
        <v>3540</v>
      </c>
      <c r="H2598" s="11">
        <v>81291.600000000006</v>
      </c>
      <c r="I2598" s="11" t="s">
        <v>11</v>
      </c>
      <c r="J2598" s="11" t="s">
        <v>12</v>
      </c>
      <c r="K2598" s="1" t="str">
        <f t="shared" si="138"/>
        <v/>
      </c>
      <c r="L2598" s="1" t="e">
        <f ca="1">IF(AND(K2598&lt;&gt; "", COUNTIF(SAP!#REF!,K2598)&gt;0),"Matched", "")</f>
        <v>#REF!</v>
      </c>
      <c r="M2598" s="1" t="str">
        <f t="shared" si="136"/>
        <v/>
      </c>
      <c r="N2598" s="1" t="e">
        <f ca="1">IF(AND(M2598&lt;&gt; "", COUNTIF(SAP!#REF!,M2598)&gt;0),"Matched", "")</f>
        <v>#REF!</v>
      </c>
      <c r="O2598" s="1" t="str">
        <f t="shared" si="137"/>
        <v/>
      </c>
      <c r="P2598" s="1" t="e">
        <f ca="1">IF(AND(O2598&lt;&gt; "", COUNTIF(SAP!#REF!,O2598)&gt;0),"Matched", "")</f>
        <v>#REF!</v>
      </c>
      <c r="Q2598" s="1" t="str">
        <f ca="1">IF(D2598="AC","Logic4"&amp;"_"&amp;TEXT(C2598,"dd.mm.yyyy") &amp;"_"&amp; 1483475.77,"")</f>
        <v>Logic4_17.02.2020_1483475.77</v>
      </c>
      <c r="R2598" s="1" t="e">
        <f ca="1">IF(AND(Q2598&lt;&gt; "", COUNTIF(SAP!#REF!,Q2598)&gt;0),"Matched", "")</f>
        <v>#REF!</v>
      </c>
    </row>
    <row r="2599" spans="1:18">
      <c r="A2599" s="13">
        <v>11563327</v>
      </c>
      <c r="B2599" s="14">
        <v>43878</v>
      </c>
      <c r="C2599" s="14">
        <v>43878</v>
      </c>
      <c r="D2599" s="15" t="s">
        <v>10</v>
      </c>
      <c r="E2599" s="15">
        <v>0</v>
      </c>
      <c r="F2599" s="15">
        <v>0</v>
      </c>
      <c r="G2599" s="15">
        <v>3649.8</v>
      </c>
      <c r="H2599" s="15">
        <v>84941.4</v>
      </c>
      <c r="I2599" s="15" t="s">
        <v>11</v>
      </c>
      <c r="J2599" s="15" t="s">
        <v>12</v>
      </c>
      <c r="K2599" s="1" t="str">
        <f t="shared" si="138"/>
        <v/>
      </c>
      <c r="L2599" s="1" t="e">
        <f ca="1">IF(AND(K2599&lt;&gt; "", COUNTIF(SAP!#REF!,K2599)&gt;0),"Matched", "")</f>
        <v>#REF!</v>
      </c>
      <c r="M2599" s="1" t="str">
        <f t="shared" si="136"/>
        <v/>
      </c>
      <c r="N2599" s="1" t="e">
        <f ca="1">IF(AND(M2599&lt;&gt; "", COUNTIF(SAP!#REF!,M2599)&gt;0),"Matched", "")</f>
        <v>#REF!</v>
      </c>
      <c r="O2599" s="1" t="str">
        <f t="shared" si="137"/>
        <v/>
      </c>
      <c r="P2599" s="1" t="e">
        <f ca="1">IF(AND(O2599&lt;&gt; "", COUNTIF(SAP!#REF!,O2599)&gt;0),"Matched", "")</f>
        <v>#REF!</v>
      </c>
      <c r="Q2599" s="1" t="str">
        <f ca="1">IF(D2599="AC","Logic4"&amp;"_"&amp;TEXT(C2599,"dd.mm.yyyy") &amp;"_"&amp; 1483475.77,"")</f>
        <v>Logic4_17.02.2020_1483475.77</v>
      </c>
      <c r="R2599" s="1" t="e">
        <f ca="1">IF(AND(Q2599&lt;&gt; "", COUNTIF(SAP!#REF!,Q2599)&gt;0),"Matched", "")</f>
        <v>#REF!</v>
      </c>
    </row>
    <row r="2600" spans="1:18">
      <c r="A2600" s="9">
        <v>11563327</v>
      </c>
      <c r="B2600" s="10">
        <v>43878</v>
      </c>
      <c r="C2600" s="10">
        <v>43878</v>
      </c>
      <c r="D2600" s="11" t="s">
        <v>10</v>
      </c>
      <c r="E2600" s="11">
        <v>0</v>
      </c>
      <c r="F2600" s="11">
        <v>0</v>
      </c>
      <c r="G2600" s="11">
        <v>3686</v>
      </c>
      <c r="H2600" s="11">
        <v>88627.4</v>
      </c>
      <c r="I2600" s="11" t="s">
        <v>11</v>
      </c>
      <c r="J2600" s="11" t="s">
        <v>12</v>
      </c>
      <c r="K2600" s="1" t="str">
        <f t="shared" si="138"/>
        <v/>
      </c>
      <c r="L2600" s="1" t="e">
        <f ca="1">IF(AND(K2600&lt;&gt; "", COUNTIF(SAP!#REF!,K2600)&gt;0),"Matched", "")</f>
        <v>#REF!</v>
      </c>
      <c r="M2600" s="1" t="str">
        <f t="shared" si="136"/>
        <v/>
      </c>
      <c r="N2600" s="1" t="e">
        <f ca="1">IF(AND(M2600&lt;&gt; "", COUNTIF(SAP!#REF!,M2600)&gt;0),"Matched", "")</f>
        <v>#REF!</v>
      </c>
      <c r="O2600" s="1" t="str">
        <f t="shared" si="137"/>
        <v/>
      </c>
      <c r="P2600" s="1" t="e">
        <f ca="1">IF(AND(O2600&lt;&gt; "", COUNTIF(SAP!#REF!,O2600)&gt;0),"Matched", "")</f>
        <v>#REF!</v>
      </c>
      <c r="Q2600" s="1" t="str">
        <f ca="1">IF(D2600="AC","Logic4"&amp;"_"&amp;TEXT(C2600,"dd.mm.yyyy") &amp;"_"&amp; 1483475.77,"")</f>
        <v>Logic4_17.02.2020_1483475.77</v>
      </c>
      <c r="R2600" s="1" t="e">
        <f ca="1">IF(AND(Q2600&lt;&gt; "", COUNTIF(SAP!#REF!,Q2600)&gt;0),"Matched", "")</f>
        <v>#REF!</v>
      </c>
    </row>
    <row r="2601" spans="1:18">
      <c r="A2601" s="13">
        <v>11563327</v>
      </c>
      <c r="B2601" s="14">
        <v>43878</v>
      </c>
      <c r="C2601" s="14">
        <v>43878</v>
      </c>
      <c r="D2601" s="15" t="s">
        <v>10</v>
      </c>
      <c r="E2601" s="15">
        <v>0</v>
      </c>
      <c r="F2601" s="15">
        <v>0</v>
      </c>
      <c r="G2601" s="15">
        <v>3750.1</v>
      </c>
      <c r="H2601" s="15">
        <v>92377.5</v>
      </c>
      <c r="I2601" s="15" t="s">
        <v>11</v>
      </c>
      <c r="J2601" s="15" t="s">
        <v>12</v>
      </c>
      <c r="K2601" s="1" t="str">
        <f t="shared" si="138"/>
        <v/>
      </c>
      <c r="L2601" s="1" t="e">
        <f ca="1">IF(AND(K2601&lt;&gt; "", COUNTIF(SAP!#REF!,K2601)&gt;0),"Matched", "")</f>
        <v>#REF!</v>
      </c>
      <c r="M2601" s="1" t="str">
        <f t="shared" si="136"/>
        <v/>
      </c>
      <c r="N2601" s="1" t="e">
        <f ca="1">IF(AND(M2601&lt;&gt; "", COUNTIF(SAP!#REF!,M2601)&gt;0),"Matched", "")</f>
        <v>#REF!</v>
      </c>
      <c r="O2601" s="1" t="str">
        <f t="shared" si="137"/>
        <v/>
      </c>
      <c r="P2601" s="1" t="e">
        <f ca="1">IF(AND(O2601&lt;&gt; "", COUNTIF(SAP!#REF!,O2601)&gt;0),"Matched", "")</f>
        <v>#REF!</v>
      </c>
      <c r="Q2601" s="1" t="str">
        <f ca="1">IF(D2601="AC","Logic4"&amp;"_"&amp;TEXT(C2601,"dd.mm.yyyy") &amp;"_"&amp; 1483475.77,"")</f>
        <v>Logic4_17.02.2020_1483475.77</v>
      </c>
      <c r="R2601" s="1" t="e">
        <f ca="1">IF(AND(Q2601&lt;&gt; "", COUNTIF(SAP!#REF!,Q2601)&gt;0),"Matched", "")</f>
        <v>#REF!</v>
      </c>
    </row>
    <row r="2602" spans="1:18">
      <c r="A2602" s="9">
        <v>11563327</v>
      </c>
      <c r="B2602" s="10">
        <v>43878</v>
      </c>
      <c r="C2602" s="10">
        <v>43878</v>
      </c>
      <c r="D2602" s="11" t="s">
        <v>10</v>
      </c>
      <c r="E2602" s="11">
        <v>0</v>
      </c>
      <c r="F2602" s="11">
        <v>0</v>
      </c>
      <c r="G2602" s="11">
        <v>3840.5</v>
      </c>
      <c r="H2602" s="11">
        <v>96218</v>
      </c>
      <c r="I2602" s="11" t="s">
        <v>11</v>
      </c>
      <c r="J2602" s="11" t="s">
        <v>12</v>
      </c>
      <c r="K2602" s="1" t="str">
        <f t="shared" si="138"/>
        <v/>
      </c>
      <c r="L2602" s="1" t="e">
        <f ca="1">IF(AND(K2602&lt;&gt; "", COUNTIF(SAP!#REF!,K2602)&gt;0),"Matched", "")</f>
        <v>#REF!</v>
      </c>
      <c r="M2602" s="1" t="str">
        <f t="shared" si="136"/>
        <v/>
      </c>
      <c r="N2602" s="1" t="e">
        <f ca="1">IF(AND(M2602&lt;&gt; "", COUNTIF(SAP!#REF!,M2602)&gt;0),"Matched", "")</f>
        <v>#REF!</v>
      </c>
      <c r="O2602" s="1" t="str">
        <f t="shared" si="137"/>
        <v/>
      </c>
      <c r="P2602" s="1" t="e">
        <f ca="1">IF(AND(O2602&lt;&gt; "", COUNTIF(SAP!#REF!,O2602)&gt;0),"Matched", "")</f>
        <v>#REF!</v>
      </c>
      <c r="Q2602" s="1" t="str">
        <f ca="1">IF(D2602="AC","Logic4"&amp;"_"&amp;TEXT(C2602,"dd.mm.yyyy") &amp;"_"&amp; 1483475.77,"")</f>
        <v>Logic4_17.02.2020_1483475.77</v>
      </c>
      <c r="R2602" s="1" t="e">
        <f ca="1">IF(AND(Q2602&lt;&gt; "", COUNTIF(SAP!#REF!,Q2602)&gt;0),"Matched", "")</f>
        <v>#REF!</v>
      </c>
    </row>
    <row r="2603" spans="1:18">
      <c r="A2603" s="13">
        <v>11563327</v>
      </c>
      <c r="B2603" s="14">
        <v>43878</v>
      </c>
      <c r="C2603" s="14">
        <v>43878</v>
      </c>
      <c r="D2603" s="15" t="s">
        <v>10</v>
      </c>
      <c r="E2603" s="15">
        <v>0</v>
      </c>
      <c r="F2603" s="15">
        <v>0</v>
      </c>
      <c r="G2603" s="15">
        <v>3920</v>
      </c>
      <c r="H2603" s="15">
        <v>100138</v>
      </c>
      <c r="I2603" s="15" t="s">
        <v>11</v>
      </c>
      <c r="J2603" s="15" t="s">
        <v>12</v>
      </c>
      <c r="K2603" s="1" t="str">
        <f t="shared" si="138"/>
        <v/>
      </c>
      <c r="L2603" s="1" t="e">
        <f ca="1">IF(AND(K2603&lt;&gt; "", COUNTIF(SAP!#REF!,K2603)&gt;0),"Matched", "")</f>
        <v>#REF!</v>
      </c>
      <c r="M2603" s="1" t="str">
        <f t="shared" si="136"/>
        <v/>
      </c>
      <c r="N2603" s="1" t="e">
        <f ca="1">IF(AND(M2603&lt;&gt; "", COUNTIF(SAP!#REF!,M2603)&gt;0),"Matched", "")</f>
        <v>#REF!</v>
      </c>
      <c r="O2603" s="1" t="str">
        <f t="shared" si="137"/>
        <v/>
      </c>
      <c r="P2603" s="1" t="e">
        <f ca="1">IF(AND(O2603&lt;&gt; "", COUNTIF(SAP!#REF!,O2603)&gt;0),"Matched", "")</f>
        <v>#REF!</v>
      </c>
      <c r="Q2603" s="1" t="str">
        <f ca="1">IF(D2603="AC","Logic4"&amp;"_"&amp;TEXT(C2603,"dd.mm.yyyy") &amp;"_"&amp; 1483475.77,"")</f>
        <v>Logic4_17.02.2020_1483475.77</v>
      </c>
      <c r="R2603" s="1" t="e">
        <f ca="1">IF(AND(Q2603&lt;&gt; "", COUNTIF(SAP!#REF!,Q2603)&gt;0),"Matched", "")</f>
        <v>#REF!</v>
      </c>
    </row>
    <row r="2604" spans="1:18">
      <c r="A2604" s="9">
        <v>11563327</v>
      </c>
      <c r="B2604" s="10">
        <v>43878</v>
      </c>
      <c r="C2604" s="10">
        <v>43878</v>
      </c>
      <c r="D2604" s="11" t="s">
        <v>10</v>
      </c>
      <c r="E2604" s="11">
        <v>0</v>
      </c>
      <c r="F2604" s="11">
        <v>0</v>
      </c>
      <c r="G2604" s="11">
        <v>4140</v>
      </c>
      <c r="H2604" s="11">
        <v>104278</v>
      </c>
      <c r="I2604" s="11" t="s">
        <v>11</v>
      </c>
      <c r="J2604" s="11" t="s">
        <v>12</v>
      </c>
      <c r="K2604" s="1" t="str">
        <f t="shared" si="138"/>
        <v/>
      </c>
      <c r="L2604" s="1" t="e">
        <f ca="1">IF(AND(K2604&lt;&gt; "", COUNTIF(SAP!#REF!,K2604)&gt;0),"Matched", "")</f>
        <v>#REF!</v>
      </c>
      <c r="M2604" s="1" t="str">
        <f t="shared" si="136"/>
        <v/>
      </c>
      <c r="N2604" s="1" t="e">
        <f ca="1">IF(AND(M2604&lt;&gt; "", COUNTIF(SAP!#REF!,M2604)&gt;0),"Matched", "")</f>
        <v>#REF!</v>
      </c>
      <c r="O2604" s="1" t="str">
        <f t="shared" si="137"/>
        <v/>
      </c>
      <c r="P2604" s="1" t="e">
        <f ca="1">IF(AND(O2604&lt;&gt; "", COUNTIF(SAP!#REF!,O2604)&gt;0),"Matched", "")</f>
        <v>#REF!</v>
      </c>
      <c r="Q2604" s="1" t="str">
        <f ca="1">IF(D2604="AC","Logic4"&amp;"_"&amp;TEXT(C2604,"dd.mm.yyyy") &amp;"_"&amp; 1483475.77,"")</f>
        <v>Logic4_17.02.2020_1483475.77</v>
      </c>
      <c r="R2604" s="1" t="e">
        <f ca="1">IF(AND(Q2604&lt;&gt; "", COUNTIF(SAP!#REF!,Q2604)&gt;0),"Matched", "")</f>
        <v>#REF!</v>
      </c>
    </row>
    <row r="2605" spans="1:18">
      <c r="A2605" s="13">
        <v>11563327</v>
      </c>
      <c r="B2605" s="14">
        <v>43878</v>
      </c>
      <c r="C2605" s="14">
        <v>43878</v>
      </c>
      <c r="D2605" s="15" t="s">
        <v>10</v>
      </c>
      <c r="E2605" s="15">
        <v>0</v>
      </c>
      <c r="F2605" s="15">
        <v>0</v>
      </c>
      <c r="G2605" s="15">
        <v>4247.7</v>
      </c>
      <c r="H2605" s="15">
        <v>108525.7</v>
      </c>
      <c r="I2605" s="15" t="s">
        <v>11</v>
      </c>
      <c r="J2605" s="15" t="s">
        <v>12</v>
      </c>
      <c r="K2605" s="1" t="str">
        <f t="shared" si="138"/>
        <v/>
      </c>
      <c r="L2605" s="1" t="e">
        <f ca="1">IF(AND(K2605&lt;&gt; "", COUNTIF(SAP!#REF!,K2605)&gt;0),"Matched", "")</f>
        <v>#REF!</v>
      </c>
      <c r="M2605" s="1" t="str">
        <f t="shared" si="136"/>
        <v/>
      </c>
      <c r="N2605" s="1" t="e">
        <f ca="1">IF(AND(M2605&lt;&gt; "", COUNTIF(SAP!#REF!,M2605)&gt;0),"Matched", "")</f>
        <v>#REF!</v>
      </c>
      <c r="O2605" s="1" t="str">
        <f t="shared" si="137"/>
        <v/>
      </c>
      <c r="P2605" s="1" t="e">
        <f ca="1">IF(AND(O2605&lt;&gt; "", COUNTIF(SAP!#REF!,O2605)&gt;0),"Matched", "")</f>
        <v>#REF!</v>
      </c>
      <c r="Q2605" s="1" t="str">
        <f ca="1">IF(D2605="AC","Logic4"&amp;"_"&amp;TEXT(C2605,"dd.mm.yyyy") &amp;"_"&amp; 1483475.77,"")</f>
        <v>Logic4_17.02.2020_1483475.77</v>
      </c>
      <c r="R2605" s="1" t="e">
        <f ca="1">IF(AND(Q2605&lt;&gt; "", COUNTIF(SAP!#REF!,Q2605)&gt;0),"Matched", "")</f>
        <v>#REF!</v>
      </c>
    </row>
    <row r="2606" spans="1:18">
      <c r="A2606" s="9">
        <v>11563327</v>
      </c>
      <c r="B2606" s="10">
        <v>43878</v>
      </c>
      <c r="C2606" s="10">
        <v>43878</v>
      </c>
      <c r="D2606" s="11" t="s">
        <v>10</v>
      </c>
      <c r="E2606" s="11">
        <v>0</v>
      </c>
      <c r="F2606" s="11">
        <v>0</v>
      </c>
      <c r="G2606" s="11">
        <v>4350</v>
      </c>
      <c r="H2606" s="11">
        <v>112875.7</v>
      </c>
      <c r="I2606" s="11" t="s">
        <v>11</v>
      </c>
      <c r="J2606" s="11" t="s">
        <v>12</v>
      </c>
      <c r="K2606" s="1" t="str">
        <f t="shared" si="138"/>
        <v/>
      </c>
      <c r="L2606" s="1" t="e">
        <f ca="1">IF(AND(K2606&lt;&gt; "", COUNTIF(SAP!#REF!,K2606)&gt;0),"Matched", "")</f>
        <v>#REF!</v>
      </c>
      <c r="M2606" s="1" t="str">
        <f t="shared" si="136"/>
        <v/>
      </c>
      <c r="N2606" s="1" t="e">
        <f ca="1">IF(AND(M2606&lt;&gt; "", COUNTIF(SAP!#REF!,M2606)&gt;0),"Matched", "")</f>
        <v>#REF!</v>
      </c>
      <c r="O2606" s="1" t="str">
        <f t="shared" si="137"/>
        <v/>
      </c>
      <c r="P2606" s="1" t="e">
        <f ca="1">IF(AND(O2606&lt;&gt; "", COUNTIF(SAP!#REF!,O2606)&gt;0),"Matched", "")</f>
        <v>#REF!</v>
      </c>
      <c r="Q2606" s="1" t="str">
        <f ca="1">IF(D2606="AC","Logic4"&amp;"_"&amp;TEXT(C2606,"dd.mm.yyyy") &amp;"_"&amp; 1483475.77,"")</f>
        <v>Logic4_17.02.2020_1483475.77</v>
      </c>
      <c r="R2606" s="1" t="e">
        <f ca="1">IF(AND(Q2606&lt;&gt; "", COUNTIF(SAP!#REF!,Q2606)&gt;0),"Matched", "")</f>
        <v>#REF!</v>
      </c>
    </row>
    <row r="2607" spans="1:18">
      <c r="A2607" s="13">
        <v>11563327</v>
      </c>
      <c r="B2607" s="14">
        <v>43878</v>
      </c>
      <c r="C2607" s="14">
        <v>43878</v>
      </c>
      <c r="D2607" s="15" t="s">
        <v>10</v>
      </c>
      <c r="E2607" s="15">
        <v>0</v>
      </c>
      <c r="F2607" s="15">
        <v>0</v>
      </c>
      <c r="G2607" s="15">
        <v>4350</v>
      </c>
      <c r="H2607" s="15">
        <v>117225.7</v>
      </c>
      <c r="I2607" s="15" t="s">
        <v>11</v>
      </c>
      <c r="J2607" s="15" t="s">
        <v>12</v>
      </c>
      <c r="K2607" s="1" t="str">
        <f t="shared" si="138"/>
        <v/>
      </c>
      <c r="L2607" s="1" t="e">
        <f ca="1">IF(AND(K2607&lt;&gt; "", COUNTIF(SAP!#REF!,K2607)&gt;0),"Matched", "")</f>
        <v>#REF!</v>
      </c>
      <c r="M2607" s="1" t="str">
        <f t="shared" si="136"/>
        <v/>
      </c>
      <c r="N2607" s="1" t="e">
        <f ca="1">IF(AND(M2607&lt;&gt; "", COUNTIF(SAP!#REF!,M2607)&gt;0),"Matched", "")</f>
        <v>#REF!</v>
      </c>
      <c r="O2607" s="1" t="str">
        <f t="shared" si="137"/>
        <v/>
      </c>
      <c r="P2607" s="1" t="e">
        <f ca="1">IF(AND(O2607&lt;&gt; "", COUNTIF(SAP!#REF!,O2607)&gt;0),"Matched", "")</f>
        <v>#REF!</v>
      </c>
      <c r="Q2607" s="1" t="str">
        <f ca="1">IF(D2607="AC","Logic4"&amp;"_"&amp;TEXT(C2607,"dd.mm.yyyy") &amp;"_"&amp; 1483475.77,"")</f>
        <v>Logic4_17.02.2020_1483475.77</v>
      </c>
      <c r="R2607" s="1" t="e">
        <f ca="1">IF(AND(Q2607&lt;&gt; "", COUNTIF(SAP!#REF!,Q2607)&gt;0),"Matched", "")</f>
        <v>#REF!</v>
      </c>
    </row>
    <row r="2608" spans="1:18">
      <c r="A2608" s="9">
        <v>11563327</v>
      </c>
      <c r="B2608" s="10">
        <v>43878</v>
      </c>
      <c r="C2608" s="10">
        <v>43878</v>
      </c>
      <c r="D2608" s="11" t="s">
        <v>10</v>
      </c>
      <c r="E2608" s="11">
        <v>0</v>
      </c>
      <c r="F2608" s="11">
        <v>0</v>
      </c>
      <c r="G2608" s="11">
        <v>4580</v>
      </c>
      <c r="H2608" s="11">
        <v>121805.7</v>
      </c>
      <c r="I2608" s="11" t="s">
        <v>11</v>
      </c>
      <c r="J2608" s="11" t="s">
        <v>12</v>
      </c>
      <c r="K2608" s="1" t="str">
        <f t="shared" si="138"/>
        <v/>
      </c>
      <c r="L2608" s="1" t="e">
        <f ca="1">IF(AND(K2608&lt;&gt; "", COUNTIF(SAP!#REF!,K2608)&gt;0),"Matched", "")</f>
        <v>#REF!</v>
      </c>
      <c r="M2608" s="1" t="str">
        <f t="shared" si="136"/>
        <v/>
      </c>
      <c r="N2608" s="1" t="e">
        <f ca="1">IF(AND(M2608&lt;&gt; "", COUNTIF(SAP!#REF!,M2608)&gt;0),"Matched", "")</f>
        <v>#REF!</v>
      </c>
      <c r="O2608" s="1" t="str">
        <f t="shared" si="137"/>
        <v/>
      </c>
      <c r="P2608" s="1" t="e">
        <f ca="1">IF(AND(O2608&lt;&gt; "", COUNTIF(SAP!#REF!,O2608)&gt;0),"Matched", "")</f>
        <v>#REF!</v>
      </c>
      <c r="Q2608" s="1" t="str">
        <f ca="1">IF(D2608="AC","Logic4"&amp;"_"&amp;TEXT(C2608,"dd.mm.yyyy") &amp;"_"&amp; 1483475.77,"")</f>
        <v>Logic4_17.02.2020_1483475.77</v>
      </c>
      <c r="R2608" s="1" t="e">
        <f ca="1">IF(AND(Q2608&lt;&gt; "", COUNTIF(SAP!#REF!,Q2608)&gt;0),"Matched", "")</f>
        <v>#REF!</v>
      </c>
    </row>
    <row r="2609" spans="1:18">
      <c r="A2609" s="13">
        <v>11563327</v>
      </c>
      <c r="B2609" s="14">
        <v>43878</v>
      </c>
      <c r="C2609" s="14">
        <v>43878</v>
      </c>
      <c r="D2609" s="15" t="s">
        <v>10</v>
      </c>
      <c r="E2609" s="15">
        <v>0</v>
      </c>
      <c r="F2609" s="15">
        <v>0</v>
      </c>
      <c r="G2609" s="15">
        <v>4612.8999999999996</v>
      </c>
      <c r="H2609" s="15">
        <v>126418.6</v>
      </c>
      <c r="I2609" s="15" t="s">
        <v>11</v>
      </c>
      <c r="J2609" s="15" t="s">
        <v>12</v>
      </c>
      <c r="K2609" s="1" t="str">
        <f t="shared" si="138"/>
        <v/>
      </c>
      <c r="L2609" s="1" t="e">
        <f ca="1">IF(AND(K2609&lt;&gt; "", COUNTIF(SAP!#REF!,K2609)&gt;0),"Matched", "")</f>
        <v>#REF!</v>
      </c>
      <c r="M2609" s="1" t="str">
        <f t="shared" si="136"/>
        <v/>
      </c>
      <c r="N2609" s="1" t="e">
        <f ca="1">IF(AND(M2609&lt;&gt; "", COUNTIF(SAP!#REF!,M2609)&gt;0),"Matched", "")</f>
        <v>#REF!</v>
      </c>
      <c r="O2609" s="1" t="str">
        <f t="shared" si="137"/>
        <v/>
      </c>
      <c r="P2609" s="1" t="e">
        <f ca="1">IF(AND(O2609&lt;&gt; "", COUNTIF(SAP!#REF!,O2609)&gt;0),"Matched", "")</f>
        <v>#REF!</v>
      </c>
      <c r="Q2609" s="1" t="str">
        <f ca="1">IF(D2609="AC","Logic4"&amp;"_"&amp;TEXT(C2609,"dd.mm.yyyy") &amp;"_"&amp; 1483475.77,"")</f>
        <v>Logic4_17.02.2020_1483475.77</v>
      </c>
      <c r="R2609" s="1" t="e">
        <f ca="1">IF(AND(Q2609&lt;&gt; "", COUNTIF(SAP!#REF!,Q2609)&gt;0),"Matched", "")</f>
        <v>#REF!</v>
      </c>
    </row>
    <row r="2610" spans="1:18">
      <c r="A2610" s="9">
        <v>11563327</v>
      </c>
      <c r="B2610" s="10">
        <v>43878</v>
      </c>
      <c r="C2610" s="10">
        <v>43878</v>
      </c>
      <c r="D2610" s="11" t="s">
        <v>10</v>
      </c>
      <c r="E2610" s="11">
        <v>0</v>
      </c>
      <c r="F2610" s="11">
        <v>0</v>
      </c>
      <c r="G2610" s="11">
        <v>4655.5</v>
      </c>
      <c r="H2610" s="11">
        <v>131074.1</v>
      </c>
      <c r="I2610" s="11" t="s">
        <v>11</v>
      </c>
      <c r="J2610" s="11" t="s">
        <v>12</v>
      </c>
      <c r="K2610" s="1" t="str">
        <f t="shared" si="138"/>
        <v/>
      </c>
      <c r="L2610" s="1" t="e">
        <f ca="1">IF(AND(K2610&lt;&gt; "", COUNTIF(SAP!#REF!,K2610)&gt;0),"Matched", "")</f>
        <v>#REF!</v>
      </c>
      <c r="M2610" s="1" t="str">
        <f t="shared" si="136"/>
        <v/>
      </c>
      <c r="N2610" s="1" t="e">
        <f ca="1">IF(AND(M2610&lt;&gt; "", COUNTIF(SAP!#REF!,M2610)&gt;0),"Matched", "")</f>
        <v>#REF!</v>
      </c>
      <c r="O2610" s="1" t="str">
        <f t="shared" si="137"/>
        <v/>
      </c>
      <c r="P2610" s="1" t="e">
        <f ca="1">IF(AND(O2610&lt;&gt; "", COUNTIF(SAP!#REF!,O2610)&gt;0),"Matched", "")</f>
        <v>#REF!</v>
      </c>
      <c r="Q2610" s="1" t="str">
        <f ca="1">IF(D2610="AC","Logic4"&amp;"_"&amp;TEXT(C2610,"dd.mm.yyyy") &amp;"_"&amp; 1483475.77,"")</f>
        <v>Logic4_17.02.2020_1483475.77</v>
      </c>
      <c r="R2610" s="1" t="e">
        <f ca="1">IF(AND(Q2610&lt;&gt; "", COUNTIF(SAP!#REF!,Q2610)&gt;0),"Matched", "")</f>
        <v>#REF!</v>
      </c>
    </row>
    <row r="2611" spans="1:18">
      <c r="A2611" s="13">
        <v>11563327</v>
      </c>
      <c r="B2611" s="14">
        <v>43878</v>
      </c>
      <c r="C2611" s="14">
        <v>43878</v>
      </c>
      <c r="D2611" s="15" t="s">
        <v>10</v>
      </c>
      <c r="E2611" s="15">
        <v>0</v>
      </c>
      <c r="F2611" s="15">
        <v>0</v>
      </c>
      <c r="G2611" s="15">
        <v>4687.5</v>
      </c>
      <c r="H2611" s="15">
        <v>135761.60000000001</v>
      </c>
      <c r="I2611" s="15" t="s">
        <v>11</v>
      </c>
      <c r="J2611" s="15" t="s">
        <v>12</v>
      </c>
      <c r="K2611" s="1" t="str">
        <f t="shared" si="138"/>
        <v/>
      </c>
      <c r="L2611" s="1" t="e">
        <f ca="1">IF(AND(K2611&lt;&gt; "", COUNTIF(SAP!#REF!,K2611)&gt;0),"Matched", "")</f>
        <v>#REF!</v>
      </c>
      <c r="M2611" s="1" t="str">
        <f t="shared" si="136"/>
        <v/>
      </c>
      <c r="N2611" s="1" t="e">
        <f ca="1">IF(AND(M2611&lt;&gt; "", COUNTIF(SAP!#REF!,M2611)&gt;0),"Matched", "")</f>
        <v>#REF!</v>
      </c>
      <c r="O2611" s="1" t="str">
        <f t="shared" si="137"/>
        <v/>
      </c>
      <c r="P2611" s="1" t="e">
        <f ca="1">IF(AND(O2611&lt;&gt; "", COUNTIF(SAP!#REF!,O2611)&gt;0),"Matched", "")</f>
        <v>#REF!</v>
      </c>
      <c r="Q2611" s="1" t="str">
        <f ca="1">IF(D2611="AC","Logic4"&amp;"_"&amp;TEXT(C2611,"dd.mm.yyyy") &amp;"_"&amp; 1483475.77,"")</f>
        <v>Logic4_17.02.2020_1483475.77</v>
      </c>
      <c r="R2611" s="1" t="e">
        <f ca="1">IF(AND(Q2611&lt;&gt; "", COUNTIF(SAP!#REF!,Q2611)&gt;0),"Matched", "")</f>
        <v>#REF!</v>
      </c>
    </row>
    <row r="2612" spans="1:18">
      <c r="A2612" s="9">
        <v>11563327</v>
      </c>
      <c r="B2612" s="10">
        <v>43878</v>
      </c>
      <c r="C2612" s="10">
        <v>43878</v>
      </c>
      <c r="D2612" s="11" t="s">
        <v>10</v>
      </c>
      <c r="E2612" s="11">
        <v>0</v>
      </c>
      <c r="F2612" s="11">
        <v>0</v>
      </c>
      <c r="G2612" s="11">
        <v>4730</v>
      </c>
      <c r="H2612" s="11">
        <v>140491.6</v>
      </c>
      <c r="I2612" s="11" t="s">
        <v>11</v>
      </c>
      <c r="J2612" s="11" t="s">
        <v>12</v>
      </c>
      <c r="K2612" s="1" t="str">
        <f t="shared" si="138"/>
        <v/>
      </c>
      <c r="L2612" s="1" t="e">
        <f ca="1">IF(AND(K2612&lt;&gt; "", COUNTIF(SAP!#REF!,K2612)&gt;0),"Matched", "")</f>
        <v>#REF!</v>
      </c>
      <c r="M2612" s="1" t="str">
        <f t="shared" si="136"/>
        <v/>
      </c>
      <c r="N2612" s="1" t="e">
        <f ca="1">IF(AND(M2612&lt;&gt; "", COUNTIF(SAP!#REF!,M2612)&gt;0),"Matched", "")</f>
        <v>#REF!</v>
      </c>
      <c r="O2612" s="1" t="str">
        <f t="shared" si="137"/>
        <v/>
      </c>
      <c r="P2612" s="1" t="e">
        <f ca="1">IF(AND(O2612&lt;&gt; "", COUNTIF(SAP!#REF!,O2612)&gt;0),"Matched", "")</f>
        <v>#REF!</v>
      </c>
      <c r="Q2612" s="1" t="str">
        <f ca="1">IF(D2612="AC","Logic4"&amp;"_"&amp;TEXT(C2612,"dd.mm.yyyy") &amp;"_"&amp; 1483475.77,"")</f>
        <v>Logic4_17.02.2020_1483475.77</v>
      </c>
      <c r="R2612" s="1" t="e">
        <f ca="1">IF(AND(Q2612&lt;&gt; "", COUNTIF(SAP!#REF!,Q2612)&gt;0),"Matched", "")</f>
        <v>#REF!</v>
      </c>
    </row>
    <row r="2613" spans="1:18">
      <c r="A2613" s="13">
        <v>11563327</v>
      </c>
      <c r="B2613" s="14">
        <v>43878</v>
      </c>
      <c r="C2613" s="14">
        <v>43878</v>
      </c>
      <c r="D2613" s="15" t="s">
        <v>10</v>
      </c>
      <c r="E2613" s="15">
        <v>0</v>
      </c>
      <c r="F2613" s="15">
        <v>0</v>
      </c>
      <c r="G2613" s="15">
        <v>4860</v>
      </c>
      <c r="H2613" s="15">
        <v>145351.6</v>
      </c>
      <c r="I2613" s="15" t="s">
        <v>11</v>
      </c>
      <c r="J2613" s="15" t="s">
        <v>12</v>
      </c>
      <c r="K2613" s="1" t="str">
        <f t="shared" si="138"/>
        <v/>
      </c>
      <c r="L2613" s="1" t="e">
        <f ca="1">IF(AND(K2613&lt;&gt; "", COUNTIF(SAP!#REF!,K2613)&gt;0),"Matched", "")</f>
        <v>#REF!</v>
      </c>
      <c r="M2613" s="1" t="str">
        <f t="shared" si="136"/>
        <v/>
      </c>
      <c r="N2613" s="1" t="e">
        <f ca="1">IF(AND(M2613&lt;&gt; "", COUNTIF(SAP!#REF!,M2613)&gt;0),"Matched", "")</f>
        <v>#REF!</v>
      </c>
      <c r="O2613" s="1" t="str">
        <f t="shared" si="137"/>
        <v/>
      </c>
      <c r="P2613" s="1" t="e">
        <f ca="1">IF(AND(O2613&lt;&gt; "", COUNTIF(SAP!#REF!,O2613)&gt;0),"Matched", "")</f>
        <v>#REF!</v>
      </c>
      <c r="Q2613" s="1" t="str">
        <f ca="1">IF(D2613="AC","Logic4"&amp;"_"&amp;TEXT(C2613,"dd.mm.yyyy") &amp;"_"&amp; 1483475.77,"")</f>
        <v>Logic4_17.02.2020_1483475.77</v>
      </c>
      <c r="R2613" s="1" t="e">
        <f ca="1">IF(AND(Q2613&lt;&gt; "", COUNTIF(SAP!#REF!,Q2613)&gt;0),"Matched", "")</f>
        <v>#REF!</v>
      </c>
    </row>
    <row r="2614" spans="1:18">
      <c r="A2614" s="9">
        <v>11563327</v>
      </c>
      <c r="B2614" s="10">
        <v>43878</v>
      </c>
      <c r="C2614" s="10">
        <v>43878</v>
      </c>
      <c r="D2614" s="11" t="s">
        <v>10</v>
      </c>
      <c r="E2614" s="11">
        <v>0</v>
      </c>
      <c r="F2614" s="11">
        <v>0</v>
      </c>
      <c r="G2614" s="11">
        <v>4860.01</v>
      </c>
      <c r="H2614" s="11">
        <v>150211.60999999999</v>
      </c>
      <c r="I2614" s="11" t="s">
        <v>11</v>
      </c>
      <c r="J2614" s="11" t="s">
        <v>12</v>
      </c>
      <c r="K2614" s="1" t="str">
        <f t="shared" si="138"/>
        <v/>
      </c>
      <c r="L2614" s="1" t="e">
        <f ca="1">IF(AND(K2614&lt;&gt; "", COUNTIF(SAP!#REF!,K2614)&gt;0),"Matched", "")</f>
        <v>#REF!</v>
      </c>
      <c r="M2614" s="1" t="str">
        <f t="shared" si="136"/>
        <v/>
      </c>
      <c r="N2614" s="1" t="e">
        <f ca="1">IF(AND(M2614&lt;&gt; "", COUNTIF(SAP!#REF!,M2614)&gt;0),"Matched", "")</f>
        <v>#REF!</v>
      </c>
      <c r="O2614" s="1" t="str">
        <f t="shared" si="137"/>
        <v/>
      </c>
      <c r="P2614" s="1" t="e">
        <f ca="1">IF(AND(O2614&lt;&gt; "", COUNTIF(SAP!#REF!,O2614)&gt;0),"Matched", "")</f>
        <v>#REF!</v>
      </c>
      <c r="Q2614" s="1" t="str">
        <f ca="1">IF(D2614="AC","Logic4"&amp;"_"&amp;TEXT(C2614,"dd.mm.yyyy") &amp;"_"&amp; 1483475.77,"")</f>
        <v>Logic4_17.02.2020_1483475.77</v>
      </c>
      <c r="R2614" s="1" t="e">
        <f ca="1">IF(AND(Q2614&lt;&gt; "", COUNTIF(SAP!#REF!,Q2614)&gt;0),"Matched", "")</f>
        <v>#REF!</v>
      </c>
    </row>
    <row r="2615" spans="1:18">
      <c r="A2615" s="13">
        <v>11563327</v>
      </c>
      <c r="B2615" s="14">
        <v>43878</v>
      </c>
      <c r="C2615" s="14">
        <v>43878</v>
      </c>
      <c r="D2615" s="15" t="s">
        <v>10</v>
      </c>
      <c r="E2615" s="15">
        <v>0</v>
      </c>
      <c r="F2615" s="15">
        <v>0</v>
      </c>
      <c r="G2615" s="15">
        <v>5240</v>
      </c>
      <c r="H2615" s="15">
        <v>155451.60999999999</v>
      </c>
      <c r="I2615" s="15" t="s">
        <v>11</v>
      </c>
      <c r="J2615" s="15" t="s">
        <v>12</v>
      </c>
      <c r="K2615" s="1" t="str">
        <f t="shared" si="138"/>
        <v/>
      </c>
      <c r="L2615" s="1" t="e">
        <f ca="1">IF(AND(K2615&lt;&gt; "", COUNTIF(SAP!#REF!,K2615)&gt;0),"Matched", "")</f>
        <v>#REF!</v>
      </c>
      <c r="M2615" s="1" t="str">
        <f t="shared" si="136"/>
        <v/>
      </c>
      <c r="N2615" s="1" t="e">
        <f ca="1">IF(AND(M2615&lt;&gt; "", COUNTIF(SAP!#REF!,M2615)&gt;0),"Matched", "")</f>
        <v>#REF!</v>
      </c>
      <c r="O2615" s="1" t="str">
        <f t="shared" si="137"/>
        <v/>
      </c>
      <c r="P2615" s="1" t="e">
        <f ca="1">IF(AND(O2615&lt;&gt; "", COUNTIF(SAP!#REF!,O2615)&gt;0),"Matched", "")</f>
        <v>#REF!</v>
      </c>
      <c r="Q2615" s="1" t="str">
        <f ca="1">IF(D2615="AC","Logic4"&amp;"_"&amp;TEXT(C2615,"dd.mm.yyyy") &amp;"_"&amp; 1483475.77,"")</f>
        <v>Logic4_17.02.2020_1483475.77</v>
      </c>
      <c r="R2615" s="1" t="e">
        <f ca="1">IF(AND(Q2615&lt;&gt; "", COUNTIF(SAP!#REF!,Q2615)&gt;0),"Matched", "")</f>
        <v>#REF!</v>
      </c>
    </row>
    <row r="2616" spans="1:18">
      <c r="A2616" s="9">
        <v>11563327</v>
      </c>
      <c r="B2616" s="10">
        <v>43878</v>
      </c>
      <c r="C2616" s="10">
        <v>43878</v>
      </c>
      <c r="D2616" s="11" t="s">
        <v>10</v>
      </c>
      <c r="E2616" s="11">
        <v>0</v>
      </c>
      <c r="F2616" s="11">
        <v>0</v>
      </c>
      <c r="G2616" s="11">
        <v>5340</v>
      </c>
      <c r="H2616" s="11">
        <v>160791.60999999999</v>
      </c>
      <c r="I2616" s="11" t="s">
        <v>11</v>
      </c>
      <c r="J2616" s="11" t="s">
        <v>12</v>
      </c>
      <c r="K2616" s="1" t="str">
        <f t="shared" si="138"/>
        <v/>
      </c>
      <c r="L2616" s="1" t="e">
        <f ca="1">IF(AND(K2616&lt;&gt; "", COUNTIF(SAP!#REF!,K2616)&gt;0),"Matched", "")</f>
        <v>#REF!</v>
      </c>
      <c r="M2616" s="1" t="str">
        <f t="shared" si="136"/>
        <v/>
      </c>
      <c r="N2616" s="1" t="e">
        <f ca="1">IF(AND(M2616&lt;&gt; "", COUNTIF(SAP!#REF!,M2616)&gt;0),"Matched", "")</f>
        <v>#REF!</v>
      </c>
      <c r="O2616" s="1" t="str">
        <f t="shared" si="137"/>
        <v/>
      </c>
      <c r="P2616" s="1" t="e">
        <f ca="1">IF(AND(O2616&lt;&gt; "", COUNTIF(SAP!#REF!,O2616)&gt;0),"Matched", "")</f>
        <v>#REF!</v>
      </c>
      <c r="Q2616" s="1" t="str">
        <f ca="1">IF(D2616="AC","Logic4"&amp;"_"&amp;TEXT(C2616,"dd.mm.yyyy") &amp;"_"&amp; 1483475.77,"")</f>
        <v>Logic4_17.02.2020_1483475.77</v>
      </c>
      <c r="R2616" s="1" t="e">
        <f ca="1">IF(AND(Q2616&lt;&gt; "", COUNTIF(SAP!#REF!,Q2616)&gt;0),"Matched", "")</f>
        <v>#REF!</v>
      </c>
    </row>
    <row r="2617" spans="1:18">
      <c r="A2617" s="13">
        <v>11563327</v>
      </c>
      <c r="B2617" s="14">
        <v>43878</v>
      </c>
      <c r="C2617" s="14">
        <v>43878</v>
      </c>
      <c r="D2617" s="15" t="s">
        <v>10</v>
      </c>
      <c r="E2617" s="15">
        <v>0</v>
      </c>
      <c r="F2617" s="15">
        <v>0</v>
      </c>
      <c r="G2617" s="15">
        <v>5370</v>
      </c>
      <c r="H2617" s="15">
        <v>166161.60999999999</v>
      </c>
      <c r="I2617" s="15" t="s">
        <v>11</v>
      </c>
      <c r="J2617" s="15" t="s">
        <v>12</v>
      </c>
      <c r="K2617" s="1" t="str">
        <f t="shared" si="138"/>
        <v/>
      </c>
      <c r="L2617" s="1" t="e">
        <f ca="1">IF(AND(K2617&lt;&gt; "", COUNTIF(SAP!#REF!,K2617)&gt;0),"Matched", "")</f>
        <v>#REF!</v>
      </c>
      <c r="M2617" s="1" t="str">
        <f t="shared" si="136"/>
        <v/>
      </c>
      <c r="N2617" s="1" t="e">
        <f ca="1">IF(AND(M2617&lt;&gt; "", COUNTIF(SAP!#REF!,M2617)&gt;0),"Matched", "")</f>
        <v>#REF!</v>
      </c>
      <c r="O2617" s="1" t="str">
        <f t="shared" si="137"/>
        <v/>
      </c>
      <c r="P2617" s="1" t="e">
        <f ca="1">IF(AND(O2617&lt;&gt; "", COUNTIF(SAP!#REF!,O2617)&gt;0),"Matched", "")</f>
        <v>#REF!</v>
      </c>
      <c r="Q2617" s="1" t="str">
        <f ca="1">IF(D2617="AC","Logic4"&amp;"_"&amp;TEXT(C2617,"dd.mm.yyyy") &amp;"_"&amp; 1483475.77,"")</f>
        <v>Logic4_17.02.2020_1483475.77</v>
      </c>
      <c r="R2617" s="1" t="e">
        <f ca="1">IF(AND(Q2617&lt;&gt; "", COUNTIF(SAP!#REF!,Q2617)&gt;0),"Matched", "")</f>
        <v>#REF!</v>
      </c>
    </row>
    <row r="2618" spans="1:18">
      <c r="A2618" s="9">
        <v>11563327</v>
      </c>
      <c r="B2618" s="10">
        <v>43878</v>
      </c>
      <c r="C2618" s="10">
        <v>43878</v>
      </c>
      <c r="D2618" s="11" t="s">
        <v>10</v>
      </c>
      <c r="E2618" s="11">
        <v>0</v>
      </c>
      <c r="F2618" s="11">
        <v>0</v>
      </c>
      <c r="G2618" s="11">
        <v>5392.2</v>
      </c>
      <c r="H2618" s="11">
        <v>171553.81</v>
      </c>
      <c r="I2618" s="11" t="s">
        <v>11</v>
      </c>
      <c r="J2618" s="11" t="s">
        <v>12</v>
      </c>
      <c r="K2618" s="1" t="str">
        <f t="shared" si="138"/>
        <v/>
      </c>
      <c r="L2618" s="1" t="e">
        <f ca="1">IF(AND(K2618&lt;&gt; "", COUNTIF(SAP!#REF!,K2618)&gt;0),"Matched", "")</f>
        <v>#REF!</v>
      </c>
      <c r="M2618" s="1" t="str">
        <f t="shared" si="136"/>
        <v/>
      </c>
      <c r="N2618" s="1" t="e">
        <f ca="1">IF(AND(M2618&lt;&gt; "", COUNTIF(SAP!#REF!,M2618)&gt;0),"Matched", "")</f>
        <v>#REF!</v>
      </c>
      <c r="O2618" s="1" t="str">
        <f t="shared" si="137"/>
        <v/>
      </c>
      <c r="P2618" s="1" t="e">
        <f ca="1">IF(AND(O2618&lt;&gt; "", COUNTIF(SAP!#REF!,O2618)&gt;0),"Matched", "")</f>
        <v>#REF!</v>
      </c>
      <c r="Q2618" s="1" t="str">
        <f ca="1">IF(D2618="AC","Logic4"&amp;"_"&amp;TEXT(C2618,"dd.mm.yyyy") &amp;"_"&amp; 1483475.77,"")</f>
        <v>Logic4_17.02.2020_1483475.77</v>
      </c>
      <c r="R2618" s="1" t="e">
        <f ca="1">IF(AND(Q2618&lt;&gt; "", COUNTIF(SAP!#REF!,Q2618)&gt;0),"Matched", "")</f>
        <v>#REF!</v>
      </c>
    </row>
    <row r="2619" spans="1:18">
      <c r="A2619" s="13">
        <v>11563327</v>
      </c>
      <c r="B2619" s="14">
        <v>43878</v>
      </c>
      <c r="C2619" s="14">
        <v>43878</v>
      </c>
      <c r="D2619" s="15" t="s">
        <v>10</v>
      </c>
      <c r="E2619" s="15">
        <v>0</v>
      </c>
      <c r="F2619" s="15">
        <v>0</v>
      </c>
      <c r="G2619" s="15">
        <v>5610</v>
      </c>
      <c r="H2619" s="15">
        <v>177163.81</v>
      </c>
      <c r="I2619" s="15" t="s">
        <v>11</v>
      </c>
      <c r="J2619" s="15" t="s">
        <v>12</v>
      </c>
      <c r="K2619" s="1" t="str">
        <f t="shared" si="138"/>
        <v/>
      </c>
      <c r="L2619" s="1" t="e">
        <f ca="1">IF(AND(K2619&lt;&gt; "", COUNTIF(SAP!#REF!,K2619)&gt;0),"Matched", "")</f>
        <v>#REF!</v>
      </c>
      <c r="M2619" s="1" t="str">
        <f t="shared" si="136"/>
        <v/>
      </c>
      <c r="N2619" s="1" t="e">
        <f ca="1">IF(AND(M2619&lt;&gt; "", COUNTIF(SAP!#REF!,M2619)&gt;0),"Matched", "")</f>
        <v>#REF!</v>
      </c>
      <c r="O2619" s="1" t="str">
        <f t="shared" si="137"/>
        <v/>
      </c>
      <c r="P2619" s="1" t="e">
        <f ca="1">IF(AND(O2619&lt;&gt; "", COUNTIF(SAP!#REF!,O2619)&gt;0),"Matched", "")</f>
        <v>#REF!</v>
      </c>
      <c r="Q2619" s="1" t="str">
        <f ca="1">IF(D2619="AC","Logic4"&amp;"_"&amp;TEXT(C2619,"dd.mm.yyyy") &amp;"_"&amp; 1483475.77,"")</f>
        <v>Logic4_17.02.2020_1483475.77</v>
      </c>
      <c r="R2619" s="1" t="e">
        <f ca="1">IF(AND(Q2619&lt;&gt; "", COUNTIF(SAP!#REF!,Q2619)&gt;0),"Matched", "")</f>
        <v>#REF!</v>
      </c>
    </row>
    <row r="2620" spans="1:18">
      <c r="A2620" s="9">
        <v>11563327</v>
      </c>
      <c r="B2620" s="10">
        <v>43878</v>
      </c>
      <c r="C2620" s="10">
        <v>43878</v>
      </c>
      <c r="D2620" s="11" t="s">
        <v>10</v>
      </c>
      <c r="E2620" s="11">
        <v>0</v>
      </c>
      <c r="F2620" s="11">
        <v>0</v>
      </c>
      <c r="G2620" s="11">
        <v>5690</v>
      </c>
      <c r="H2620" s="11">
        <v>182853.81</v>
      </c>
      <c r="I2620" s="11" t="s">
        <v>11</v>
      </c>
      <c r="J2620" s="11" t="s">
        <v>12</v>
      </c>
      <c r="K2620" s="1" t="str">
        <f t="shared" si="138"/>
        <v/>
      </c>
      <c r="L2620" s="1" t="e">
        <f ca="1">IF(AND(K2620&lt;&gt; "", COUNTIF(SAP!#REF!,K2620)&gt;0),"Matched", "")</f>
        <v>#REF!</v>
      </c>
      <c r="M2620" s="1" t="str">
        <f t="shared" si="136"/>
        <v/>
      </c>
      <c r="N2620" s="1" t="e">
        <f ca="1">IF(AND(M2620&lt;&gt; "", COUNTIF(SAP!#REF!,M2620)&gt;0),"Matched", "")</f>
        <v>#REF!</v>
      </c>
      <c r="O2620" s="1" t="str">
        <f t="shared" si="137"/>
        <v/>
      </c>
      <c r="P2620" s="1" t="e">
        <f ca="1">IF(AND(O2620&lt;&gt; "", COUNTIF(SAP!#REF!,O2620)&gt;0),"Matched", "")</f>
        <v>#REF!</v>
      </c>
      <c r="Q2620" s="1" t="str">
        <f ca="1">IF(D2620="AC","Logic4"&amp;"_"&amp;TEXT(C2620,"dd.mm.yyyy") &amp;"_"&amp; 1483475.77,"")</f>
        <v>Logic4_17.02.2020_1483475.77</v>
      </c>
      <c r="R2620" s="1" t="e">
        <f ca="1">IF(AND(Q2620&lt;&gt; "", COUNTIF(SAP!#REF!,Q2620)&gt;0),"Matched", "")</f>
        <v>#REF!</v>
      </c>
    </row>
    <row r="2621" spans="1:18">
      <c r="A2621" s="13">
        <v>11563327</v>
      </c>
      <c r="B2621" s="14">
        <v>43878</v>
      </c>
      <c r="C2621" s="14">
        <v>43878</v>
      </c>
      <c r="D2621" s="15" t="s">
        <v>10</v>
      </c>
      <c r="E2621" s="15">
        <v>0</v>
      </c>
      <c r="F2621" s="15">
        <v>0</v>
      </c>
      <c r="G2621" s="15">
        <v>5910</v>
      </c>
      <c r="H2621" s="15">
        <v>188763.81</v>
      </c>
      <c r="I2621" s="15" t="s">
        <v>11</v>
      </c>
      <c r="J2621" s="15" t="s">
        <v>12</v>
      </c>
      <c r="K2621" s="1" t="str">
        <f t="shared" si="138"/>
        <v/>
      </c>
      <c r="L2621" s="1" t="e">
        <f ca="1">IF(AND(K2621&lt;&gt; "", COUNTIF(SAP!#REF!,K2621)&gt;0),"Matched", "")</f>
        <v>#REF!</v>
      </c>
      <c r="M2621" s="1" t="str">
        <f t="shared" si="136"/>
        <v/>
      </c>
      <c r="N2621" s="1" t="e">
        <f ca="1">IF(AND(M2621&lt;&gt; "", COUNTIF(SAP!#REF!,M2621)&gt;0),"Matched", "")</f>
        <v>#REF!</v>
      </c>
      <c r="O2621" s="1" t="str">
        <f t="shared" si="137"/>
        <v/>
      </c>
      <c r="P2621" s="1" t="e">
        <f ca="1">IF(AND(O2621&lt;&gt; "", COUNTIF(SAP!#REF!,O2621)&gt;0),"Matched", "")</f>
        <v>#REF!</v>
      </c>
      <c r="Q2621" s="1" t="str">
        <f ca="1">IF(D2621="AC","Logic4"&amp;"_"&amp;TEXT(C2621,"dd.mm.yyyy") &amp;"_"&amp; 1483475.77,"")</f>
        <v>Logic4_17.02.2020_1483475.77</v>
      </c>
      <c r="R2621" s="1" t="e">
        <f ca="1">IF(AND(Q2621&lt;&gt; "", COUNTIF(SAP!#REF!,Q2621)&gt;0),"Matched", "")</f>
        <v>#REF!</v>
      </c>
    </row>
    <row r="2622" spans="1:18">
      <c r="A2622" s="9">
        <v>11563327</v>
      </c>
      <c r="B2622" s="10">
        <v>43878</v>
      </c>
      <c r="C2622" s="10">
        <v>43878</v>
      </c>
      <c r="D2622" s="11" t="s">
        <v>10</v>
      </c>
      <c r="E2622" s="11">
        <v>0</v>
      </c>
      <c r="F2622" s="11">
        <v>0</v>
      </c>
      <c r="G2622" s="11">
        <v>6467</v>
      </c>
      <c r="H2622" s="11">
        <v>195230.81</v>
      </c>
      <c r="I2622" s="11" t="s">
        <v>11</v>
      </c>
      <c r="J2622" s="11" t="s">
        <v>12</v>
      </c>
      <c r="K2622" s="1" t="str">
        <f t="shared" si="138"/>
        <v/>
      </c>
      <c r="L2622" s="1" t="e">
        <f ca="1">IF(AND(K2622&lt;&gt; "", COUNTIF(SAP!#REF!,K2622)&gt;0),"Matched", "")</f>
        <v>#REF!</v>
      </c>
      <c r="M2622" s="1" t="str">
        <f t="shared" si="136"/>
        <v/>
      </c>
      <c r="N2622" s="1" t="e">
        <f ca="1">IF(AND(M2622&lt;&gt; "", COUNTIF(SAP!#REF!,M2622)&gt;0),"Matched", "")</f>
        <v>#REF!</v>
      </c>
      <c r="O2622" s="1" t="str">
        <f t="shared" si="137"/>
        <v/>
      </c>
      <c r="P2622" s="1" t="e">
        <f ca="1">IF(AND(O2622&lt;&gt; "", COUNTIF(SAP!#REF!,O2622)&gt;0),"Matched", "")</f>
        <v>#REF!</v>
      </c>
      <c r="Q2622" s="1" t="str">
        <f ca="1">IF(D2622="AC","Logic4"&amp;"_"&amp;TEXT(C2622,"dd.mm.yyyy") &amp;"_"&amp; 1483475.77,"")</f>
        <v>Logic4_17.02.2020_1483475.77</v>
      </c>
      <c r="R2622" s="1" t="e">
        <f ca="1">IF(AND(Q2622&lt;&gt; "", COUNTIF(SAP!#REF!,Q2622)&gt;0),"Matched", "")</f>
        <v>#REF!</v>
      </c>
    </row>
    <row r="2623" spans="1:18">
      <c r="A2623" s="13">
        <v>11563327</v>
      </c>
      <c r="B2623" s="14">
        <v>43878</v>
      </c>
      <c r="C2623" s="14">
        <v>43878</v>
      </c>
      <c r="D2623" s="15" t="s">
        <v>10</v>
      </c>
      <c r="E2623" s="15">
        <v>0</v>
      </c>
      <c r="F2623" s="15">
        <v>0</v>
      </c>
      <c r="G2623" s="15">
        <v>6590</v>
      </c>
      <c r="H2623" s="15">
        <v>201820.81</v>
      </c>
      <c r="I2623" s="15" t="s">
        <v>11</v>
      </c>
      <c r="J2623" s="15" t="s">
        <v>12</v>
      </c>
      <c r="K2623" s="1" t="str">
        <f t="shared" si="138"/>
        <v/>
      </c>
      <c r="L2623" s="1" t="e">
        <f ca="1">IF(AND(K2623&lt;&gt; "", COUNTIF(SAP!#REF!,K2623)&gt;0),"Matched", "")</f>
        <v>#REF!</v>
      </c>
      <c r="M2623" s="1" t="str">
        <f t="shared" si="136"/>
        <v/>
      </c>
      <c r="N2623" s="1" t="e">
        <f ca="1">IF(AND(M2623&lt;&gt; "", COUNTIF(SAP!#REF!,M2623)&gt;0),"Matched", "")</f>
        <v>#REF!</v>
      </c>
      <c r="O2623" s="1" t="str">
        <f t="shared" si="137"/>
        <v/>
      </c>
      <c r="P2623" s="1" t="e">
        <f ca="1">IF(AND(O2623&lt;&gt; "", COUNTIF(SAP!#REF!,O2623)&gt;0),"Matched", "")</f>
        <v>#REF!</v>
      </c>
      <c r="Q2623" s="1" t="str">
        <f ca="1">IF(D2623="AC","Logic4"&amp;"_"&amp;TEXT(C2623,"dd.mm.yyyy") &amp;"_"&amp; 1483475.77,"")</f>
        <v>Logic4_17.02.2020_1483475.77</v>
      </c>
      <c r="R2623" s="1" t="e">
        <f ca="1">IF(AND(Q2623&lt;&gt; "", COUNTIF(SAP!#REF!,Q2623)&gt;0),"Matched", "")</f>
        <v>#REF!</v>
      </c>
    </row>
    <row r="2624" spans="1:18">
      <c r="A2624" s="9">
        <v>11563327</v>
      </c>
      <c r="B2624" s="10">
        <v>43878</v>
      </c>
      <c r="C2624" s="10">
        <v>43878</v>
      </c>
      <c r="D2624" s="11" t="s">
        <v>10</v>
      </c>
      <c r="E2624" s="11">
        <v>0</v>
      </c>
      <c r="F2624" s="11">
        <v>0</v>
      </c>
      <c r="G2624" s="11">
        <v>6644.9</v>
      </c>
      <c r="H2624" s="11">
        <v>208465.71</v>
      </c>
      <c r="I2624" s="11" t="s">
        <v>11</v>
      </c>
      <c r="J2624" s="11" t="s">
        <v>12</v>
      </c>
      <c r="K2624" s="1" t="str">
        <f t="shared" si="138"/>
        <v/>
      </c>
      <c r="L2624" s="1" t="e">
        <f ca="1">IF(AND(K2624&lt;&gt; "", COUNTIF(SAP!#REF!,K2624)&gt;0),"Matched", "")</f>
        <v>#REF!</v>
      </c>
      <c r="M2624" s="1" t="str">
        <f t="shared" ref="M2624:M2687" si="139">IF(D2624="TR","Logic2"&amp;"_"&amp;TEXT(C2624,"dd.mm.yyyy") &amp;"_"&amp; F2624,"")</f>
        <v/>
      </c>
      <c r="N2624" s="1" t="e">
        <f ca="1">IF(AND(M2624&lt;&gt; "", COUNTIF(SAP!#REF!,M2624)&gt;0),"Matched", "")</f>
        <v>#REF!</v>
      </c>
      <c r="O2624" s="1" t="str">
        <f t="shared" ref="O2624:O2687" si="140">IF(D2624="AF","Logic3"&amp;"_"&amp;G2624,"")</f>
        <v/>
      </c>
      <c r="P2624" s="1" t="e">
        <f ca="1">IF(AND(O2624&lt;&gt; "", COUNTIF(SAP!#REF!,O2624)&gt;0),"Matched", "")</f>
        <v>#REF!</v>
      </c>
      <c r="Q2624" s="1" t="str">
        <f ca="1">IF(D2624="AC","Logic4"&amp;"_"&amp;TEXT(C2624,"dd.mm.yyyy") &amp;"_"&amp; 1483475.77,"")</f>
        <v>Logic4_17.02.2020_1483475.77</v>
      </c>
      <c r="R2624" s="1" t="e">
        <f ca="1">IF(AND(Q2624&lt;&gt; "", COUNTIF(SAP!#REF!,Q2624)&gt;0),"Matched", "")</f>
        <v>#REF!</v>
      </c>
    </row>
    <row r="2625" spans="1:18">
      <c r="A2625" s="13">
        <v>11563327</v>
      </c>
      <c r="B2625" s="14">
        <v>43878</v>
      </c>
      <c r="C2625" s="14">
        <v>43878</v>
      </c>
      <c r="D2625" s="15" t="s">
        <v>10</v>
      </c>
      <c r="E2625" s="15">
        <v>0</v>
      </c>
      <c r="F2625" s="15">
        <v>0</v>
      </c>
      <c r="G2625" s="15">
        <v>6655</v>
      </c>
      <c r="H2625" s="15">
        <v>215120.71</v>
      </c>
      <c r="I2625" s="15" t="s">
        <v>11</v>
      </c>
      <c r="J2625" s="15" t="s">
        <v>12</v>
      </c>
      <c r="K2625" s="1" t="str">
        <f t="shared" si="138"/>
        <v/>
      </c>
      <c r="L2625" s="1" t="e">
        <f ca="1">IF(AND(K2625&lt;&gt; "", COUNTIF(SAP!#REF!,K2625)&gt;0),"Matched", "")</f>
        <v>#REF!</v>
      </c>
      <c r="M2625" s="1" t="str">
        <f t="shared" si="139"/>
        <v/>
      </c>
      <c r="N2625" s="1" t="e">
        <f ca="1">IF(AND(M2625&lt;&gt; "", COUNTIF(SAP!#REF!,M2625)&gt;0),"Matched", "")</f>
        <v>#REF!</v>
      </c>
      <c r="O2625" s="1" t="str">
        <f t="shared" si="140"/>
        <v/>
      </c>
      <c r="P2625" s="1" t="e">
        <f ca="1">IF(AND(O2625&lt;&gt; "", COUNTIF(SAP!#REF!,O2625)&gt;0),"Matched", "")</f>
        <v>#REF!</v>
      </c>
      <c r="Q2625" s="1" t="str">
        <f ca="1">IF(D2625="AC","Logic4"&amp;"_"&amp;TEXT(C2625,"dd.mm.yyyy") &amp;"_"&amp; 1483475.77,"")</f>
        <v>Logic4_17.02.2020_1483475.77</v>
      </c>
      <c r="R2625" s="1" t="e">
        <f ca="1">IF(AND(Q2625&lt;&gt; "", COUNTIF(SAP!#REF!,Q2625)&gt;0),"Matched", "")</f>
        <v>#REF!</v>
      </c>
    </row>
    <row r="2626" spans="1:18">
      <c r="A2626" s="9">
        <v>11563327</v>
      </c>
      <c r="B2626" s="10">
        <v>43878</v>
      </c>
      <c r="C2626" s="10">
        <v>43878</v>
      </c>
      <c r="D2626" s="11" t="s">
        <v>10</v>
      </c>
      <c r="E2626" s="11">
        <v>0</v>
      </c>
      <c r="F2626" s="11">
        <v>0</v>
      </c>
      <c r="G2626" s="11">
        <v>6707</v>
      </c>
      <c r="H2626" s="11">
        <v>221827.71</v>
      </c>
      <c r="I2626" s="11" t="s">
        <v>11</v>
      </c>
      <c r="J2626" s="11" t="s">
        <v>12</v>
      </c>
      <c r="K2626" s="1" t="str">
        <f t="shared" si="138"/>
        <v/>
      </c>
      <c r="L2626" s="1" t="e">
        <f ca="1">IF(AND(K2626&lt;&gt; "", COUNTIF(SAP!#REF!,K2626)&gt;0),"Matched", "")</f>
        <v>#REF!</v>
      </c>
      <c r="M2626" s="1" t="str">
        <f t="shared" si="139"/>
        <v/>
      </c>
      <c r="N2626" s="1" t="e">
        <f ca="1">IF(AND(M2626&lt;&gt; "", COUNTIF(SAP!#REF!,M2626)&gt;0),"Matched", "")</f>
        <v>#REF!</v>
      </c>
      <c r="O2626" s="1" t="str">
        <f t="shared" si="140"/>
        <v/>
      </c>
      <c r="P2626" s="1" t="e">
        <f ca="1">IF(AND(O2626&lt;&gt; "", COUNTIF(SAP!#REF!,O2626)&gt;0),"Matched", "")</f>
        <v>#REF!</v>
      </c>
      <c r="Q2626" s="1" t="str">
        <f ca="1">IF(D2626="AC","Logic4"&amp;"_"&amp;TEXT(C2626,"dd.mm.yyyy") &amp;"_"&amp; 1483475.77,"")</f>
        <v>Logic4_17.02.2020_1483475.77</v>
      </c>
      <c r="R2626" s="1" t="e">
        <f ca="1">IF(AND(Q2626&lt;&gt; "", COUNTIF(SAP!#REF!,Q2626)&gt;0),"Matched", "")</f>
        <v>#REF!</v>
      </c>
    </row>
    <row r="2627" spans="1:18">
      <c r="A2627" s="13">
        <v>11563327</v>
      </c>
      <c r="B2627" s="14">
        <v>43878</v>
      </c>
      <c r="C2627" s="14">
        <v>43878</v>
      </c>
      <c r="D2627" s="15" t="s">
        <v>10</v>
      </c>
      <c r="E2627" s="15">
        <v>0</v>
      </c>
      <c r="F2627" s="15">
        <v>0</v>
      </c>
      <c r="G2627" s="15">
        <v>6710</v>
      </c>
      <c r="H2627" s="15">
        <v>228537.71</v>
      </c>
      <c r="I2627" s="15" t="s">
        <v>11</v>
      </c>
      <c r="J2627" s="15" t="s">
        <v>12</v>
      </c>
      <c r="K2627" s="1" t="str">
        <f t="shared" ref="K2627:K2690" si="141">IF(D2627="TF","Logic1"&amp;"_"&amp;TEXT(C2627, "mm") &amp;"_"&amp; F2627,"")</f>
        <v/>
      </c>
      <c r="L2627" s="1" t="e">
        <f ca="1">IF(AND(K2627&lt;&gt; "", COUNTIF(SAP!#REF!,K2627)&gt;0),"Matched", "")</f>
        <v>#REF!</v>
      </c>
      <c r="M2627" s="1" t="str">
        <f t="shared" si="139"/>
        <v/>
      </c>
      <c r="N2627" s="1" t="e">
        <f ca="1">IF(AND(M2627&lt;&gt; "", COUNTIF(SAP!#REF!,M2627)&gt;0),"Matched", "")</f>
        <v>#REF!</v>
      </c>
      <c r="O2627" s="1" t="str">
        <f t="shared" si="140"/>
        <v/>
      </c>
      <c r="P2627" s="1" t="e">
        <f ca="1">IF(AND(O2627&lt;&gt; "", COUNTIF(SAP!#REF!,O2627)&gt;0),"Matched", "")</f>
        <v>#REF!</v>
      </c>
      <c r="Q2627" s="1" t="str">
        <f ca="1">IF(D2627="AC","Logic4"&amp;"_"&amp;TEXT(C2627,"dd.mm.yyyy") &amp;"_"&amp; 1483475.77,"")</f>
        <v>Logic4_17.02.2020_1483475.77</v>
      </c>
      <c r="R2627" s="1" t="e">
        <f ca="1">IF(AND(Q2627&lt;&gt; "", COUNTIF(SAP!#REF!,Q2627)&gt;0),"Matched", "")</f>
        <v>#REF!</v>
      </c>
    </row>
    <row r="2628" spans="1:18">
      <c r="A2628" s="9">
        <v>11563327</v>
      </c>
      <c r="B2628" s="10">
        <v>43878</v>
      </c>
      <c r="C2628" s="10">
        <v>43878</v>
      </c>
      <c r="D2628" s="11" t="s">
        <v>10</v>
      </c>
      <c r="E2628" s="11">
        <v>0</v>
      </c>
      <c r="F2628" s="11">
        <v>0</v>
      </c>
      <c r="G2628" s="11">
        <v>6760</v>
      </c>
      <c r="H2628" s="11">
        <v>235297.71</v>
      </c>
      <c r="I2628" s="11" t="s">
        <v>11</v>
      </c>
      <c r="J2628" s="11" t="s">
        <v>12</v>
      </c>
      <c r="K2628" s="1" t="str">
        <f t="shared" si="141"/>
        <v/>
      </c>
      <c r="L2628" s="1" t="e">
        <f ca="1">IF(AND(K2628&lt;&gt; "", COUNTIF(SAP!#REF!,K2628)&gt;0),"Matched", "")</f>
        <v>#REF!</v>
      </c>
      <c r="M2628" s="1" t="str">
        <f t="shared" si="139"/>
        <v/>
      </c>
      <c r="N2628" s="1" t="e">
        <f ca="1">IF(AND(M2628&lt;&gt; "", COUNTIF(SAP!#REF!,M2628)&gt;0),"Matched", "")</f>
        <v>#REF!</v>
      </c>
      <c r="O2628" s="1" t="str">
        <f t="shared" si="140"/>
        <v/>
      </c>
      <c r="P2628" s="1" t="e">
        <f ca="1">IF(AND(O2628&lt;&gt; "", COUNTIF(SAP!#REF!,O2628)&gt;0),"Matched", "")</f>
        <v>#REF!</v>
      </c>
      <c r="Q2628" s="1" t="str">
        <f ca="1">IF(D2628="AC","Logic4"&amp;"_"&amp;TEXT(C2628,"dd.mm.yyyy") &amp;"_"&amp; 1483475.77,"")</f>
        <v>Logic4_17.02.2020_1483475.77</v>
      </c>
      <c r="R2628" s="1" t="e">
        <f ca="1">IF(AND(Q2628&lt;&gt; "", COUNTIF(SAP!#REF!,Q2628)&gt;0),"Matched", "")</f>
        <v>#REF!</v>
      </c>
    </row>
    <row r="2629" spans="1:18">
      <c r="A2629" s="13">
        <v>11563327</v>
      </c>
      <c r="B2629" s="14">
        <v>43878</v>
      </c>
      <c r="C2629" s="14">
        <v>43878</v>
      </c>
      <c r="D2629" s="15" t="s">
        <v>10</v>
      </c>
      <c r="E2629" s="15">
        <v>0</v>
      </c>
      <c r="F2629" s="15">
        <v>0</v>
      </c>
      <c r="G2629" s="15">
        <v>6765</v>
      </c>
      <c r="H2629" s="15">
        <v>242062.71</v>
      </c>
      <c r="I2629" s="15" t="s">
        <v>11</v>
      </c>
      <c r="J2629" s="15" t="s">
        <v>12</v>
      </c>
      <c r="K2629" s="1" t="str">
        <f t="shared" si="141"/>
        <v/>
      </c>
      <c r="L2629" s="1" t="e">
        <f ca="1">IF(AND(K2629&lt;&gt; "", COUNTIF(SAP!#REF!,K2629)&gt;0),"Matched", "")</f>
        <v>#REF!</v>
      </c>
      <c r="M2629" s="1" t="str">
        <f t="shared" si="139"/>
        <v/>
      </c>
      <c r="N2629" s="1" t="e">
        <f ca="1">IF(AND(M2629&lt;&gt; "", COUNTIF(SAP!#REF!,M2629)&gt;0),"Matched", "")</f>
        <v>#REF!</v>
      </c>
      <c r="O2629" s="1" t="str">
        <f t="shared" si="140"/>
        <v/>
      </c>
      <c r="P2629" s="1" t="e">
        <f ca="1">IF(AND(O2629&lt;&gt; "", COUNTIF(SAP!#REF!,O2629)&gt;0),"Matched", "")</f>
        <v>#REF!</v>
      </c>
      <c r="Q2629" s="1" t="str">
        <f ca="1">IF(D2629="AC","Logic4"&amp;"_"&amp;TEXT(C2629,"dd.mm.yyyy") &amp;"_"&amp; 1483475.77,"")</f>
        <v>Logic4_17.02.2020_1483475.77</v>
      </c>
      <c r="R2629" s="1" t="e">
        <f ca="1">IF(AND(Q2629&lt;&gt; "", COUNTIF(SAP!#REF!,Q2629)&gt;0),"Matched", "")</f>
        <v>#REF!</v>
      </c>
    </row>
    <row r="2630" spans="1:18">
      <c r="A2630" s="9">
        <v>11563327</v>
      </c>
      <c r="B2630" s="10">
        <v>43878</v>
      </c>
      <c r="C2630" s="10">
        <v>43878</v>
      </c>
      <c r="D2630" s="11" t="s">
        <v>10</v>
      </c>
      <c r="E2630" s="11">
        <v>0</v>
      </c>
      <c r="F2630" s="11">
        <v>0</v>
      </c>
      <c r="G2630" s="11">
        <v>6780.1</v>
      </c>
      <c r="H2630" s="11">
        <v>248842.81</v>
      </c>
      <c r="I2630" s="11" t="s">
        <v>11</v>
      </c>
      <c r="J2630" s="11" t="s">
        <v>12</v>
      </c>
      <c r="K2630" s="1" t="str">
        <f t="shared" si="141"/>
        <v/>
      </c>
      <c r="L2630" s="1" t="e">
        <f ca="1">IF(AND(K2630&lt;&gt; "", COUNTIF(SAP!#REF!,K2630)&gt;0),"Matched", "")</f>
        <v>#REF!</v>
      </c>
      <c r="M2630" s="1" t="str">
        <f t="shared" si="139"/>
        <v/>
      </c>
      <c r="N2630" s="1" t="e">
        <f ca="1">IF(AND(M2630&lt;&gt; "", COUNTIF(SAP!#REF!,M2630)&gt;0),"Matched", "")</f>
        <v>#REF!</v>
      </c>
      <c r="O2630" s="1" t="str">
        <f t="shared" si="140"/>
        <v/>
      </c>
      <c r="P2630" s="1" t="e">
        <f ca="1">IF(AND(O2630&lt;&gt; "", COUNTIF(SAP!#REF!,O2630)&gt;0),"Matched", "")</f>
        <v>#REF!</v>
      </c>
      <c r="Q2630" s="1" t="str">
        <f ca="1">IF(D2630="AC","Logic4"&amp;"_"&amp;TEXT(C2630,"dd.mm.yyyy") &amp;"_"&amp; 1483475.77,"")</f>
        <v>Logic4_17.02.2020_1483475.77</v>
      </c>
      <c r="R2630" s="1" t="e">
        <f ca="1">IF(AND(Q2630&lt;&gt; "", COUNTIF(SAP!#REF!,Q2630)&gt;0),"Matched", "")</f>
        <v>#REF!</v>
      </c>
    </row>
    <row r="2631" spans="1:18">
      <c r="A2631" s="13">
        <v>11563327</v>
      </c>
      <c r="B2631" s="14">
        <v>43878</v>
      </c>
      <c r="C2631" s="14">
        <v>43878</v>
      </c>
      <c r="D2631" s="15" t="s">
        <v>10</v>
      </c>
      <c r="E2631" s="15">
        <v>0</v>
      </c>
      <c r="F2631" s="15">
        <v>0</v>
      </c>
      <c r="G2631" s="15">
        <v>6869.29</v>
      </c>
      <c r="H2631" s="15">
        <v>255712.1</v>
      </c>
      <c r="I2631" s="15" t="s">
        <v>11</v>
      </c>
      <c r="J2631" s="15" t="s">
        <v>12</v>
      </c>
      <c r="K2631" s="1" t="str">
        <f t="shared" si="141"/>
        <v/>
      </c>
      <c r="L2631" s="1" t="e">
        <f ca="1">IF(AND(K2631&lt;&gt; "", COUNTIF(SAP!#REF!,K2631)&gt;0),"Matched", "")</f>
        <v>#REF!</v>
      </c>
      <c r="M2631" s="1" t="str">
        <f t="shared" si="139"/>
        <v/>
      </c>
      <c r="N2631" s="1" t="e">
        <f ca="1">IF(AND(M2631&lt;&gt; "", COUNTIF(SAP!#REF!,M2631)&gt;0),"Matched", "")</f>
        <v>#REF!</v>
      </c>
      <c r="O2631" s="1" t="str">
        <f t="shared" si="140"/>
        <v/>
      </c>
      <c r="P2631" s="1" t="e">
        <f ca="1">IF(AND(O2631&lt;&gt; "", COUNTIF(SAP!#REF!,O2631)&gt;0),"Matched", "")</f>
        <v>#REF!</v>
      </c>
      <c r="Q2631" s="1" t="str">
        <f ca="1">IF(D2631="AC","Logic4"&amp;"_"&amp;TEXT(C2631,"dd.mm.yyyy") &amp;"_"&amp; 1483475.77,"")</f>
        <v>Logic4_17.02.2020_1483475.77</v>
      </c>
      <c r="R2631" s="1" t="e">
        <f ca="1">IF(AND(Q2631&lt;&gt; "", COUNTIF(SAP!#REF!,Q2631)&gt;0),"Matched", "")</f>
        <v>#REF!</v>
      </c>
    </row>
    <row r="2632" spans="1:18">
      <c r="A2632" s="9">
        <v>11563327</v>
      </c>
      <c r="B2632" s="10">
        <v>43878</v>
      </c>
      <c r="C2632" s="10">
        <v>43878</v>
      </c>
      <c r="D2632" s="11" t="s">
        <v>10</v>
      </c>
      <c r="E2632" s="11">
        <v>0</v>
      </c>
      <c r="F2632" s="11">
        <v>0</v>
      </c>
      <c r="G2632" s="11">
        <v>6986.7</v>
      </c>
      <c r="H2632" s="11">
        <v>262698.8</v>
      </c>
      <c r="I2632" s="11" t="s">
        <v>11</v>
      </c>
      <c r="J2632" s="11" t="s">
        <v>12</v>
      </c>
      <c r="K2632" s="1" t="str">
        <f t="shared" si="141"/>
        <v/>
      </c>
      <c r="L2632" s="1" t="e">
        <f ca="1">IF(AND(K2632&lt;&gt; "", COUNTIF(SAP!#REF!,K2632)&gt;0),"Matched", "")</f>
        <v>#REF!</v>
      </c>
      <c r="M2632" s="1" t="str">
        <f t="shared" si="139"/>
        <v/>
      </c>
      <c r="N2632" s="1" t="e">
        <f ca="1">IF(AND(M2632&lt;&gt; "", COUNTIF(SAP!#REF!,M2632)&gt;0),"Matched", "")</f>
        <v>#REF!</v>
      </c>
      <c r="O2632" s="1" t="str">
        <f t="shared" si="140"/>
        <v/>
      </c>
      <c r="P2632" s="1" t="e">
        <f ca="1">IF(AND(O2632&lt;&gt; "", COUNTIF(SAP!#REF!,O2632)&gt;0),"Matched", "")</f>
        <v>#REF!</v>
      </c>
      <c r="Q2632" s="1" t="str">
        <f ca="1">IF(D2632="AC","Logic4"&amp;"_"&amp;TEXT(C2632,"dd.mm.yyyy") &amp;"_"&amp; 1483475.77,"")</f>
        <v>Logic4_17.02.2020_1483475.77</v>
      </c>
      <c r="R2632" s="1" t="e">
        <f ca="1">IF(AND(Q2632&lt;&gt; "", COUNTIF(SAP!#REF!,Q2632)&gt;0),"Matched", "")</f>
        <v>#REF!</v>
      </c>
    </row>
    <row r="2633" spans="1:18">
      <c r="A2633" s="13">
        <v>11563327</v>
      </c>
      <c r="B2633" s="14">
        <v>43878</v>
      </c>
      <c r="C2633" s="14">
        <v>43878</v>
      </c>
      <c r="D2633" s="15" t="s">
        <v>10</v>
      </c>
      <c r="E2633" s="15">
        <v>0</v>
      </c>
      <c r="F2633" s="15">
        <v>0</v>
      </c>
      <c r="G2633" s="15">
        <v>7132.2</v>
      </c>
      <c r="H2633" s="15">
        <v>269831</v>
      </c>
      <c r="I2633" s="15" t="s">
        <v>11</v>
      </c>
      <c r="J2633" s="15" t="s">
        <v>12</v>
      </c>
      <c r="K2633" s="1" t="str">
        <f t="shared" si="141"/>
        <v/>
      </c>
      <c r="L2633" s="1" t="e">
        <f ca="1">IF(AND(K2633&lt;&gt; "", COUNTIF(SAP!#REF!,K2633)&gt;0),"Matched", "")</f>
        <v>#REF!</v>
      </c>
      <c r="M2633" s="1" t="str">
        <f t="shared" si="139"/>
        <v/>
      </c>
      <c r="N2633" s="1" t="e">
        <f ca="1">IF(AND(M2633&lt;&gt; "", COUNTIF(SAP!#REF!,M2633)&gt;0),"Matched", "")</f>
        <v>#REF!</v>
      </c>
      <c r="O2633" s="1" t="str">
        <f t="shared" si="140"/>
        <v/>
      </c>
      <c r="P2633" s="1" t="e">
        <f ca="1">IF(AND(O2633&lt;&gt; "", COUNTIF(SAP!#REF!,O2633)&gt;0),"Matched", "")</f>
        <v>#REF!</v>
      </c>
      <c r="Q2633" s="1" t="str">
        <f ca="1">IF(D2633="AC","Logic4"&amp;"_"&amp;TEXT(C2633,"dd.mm.yyyy") &amp;"_"&amp; 1483475.77,"")</f>
        <v>Logic4_17.02.2020_1483475.77</v>
      </c>
      <c r="R2633" s="1" t="e">
        <f ca="1">IF(AND(Q2633&lt;&gt; "", COUNTIF(SAP!#REF!,Q2633)&gt;0),"Matched", "")</f>
        <v>#REF!</v>
      </c>
    </row>
    <row r="2634" spans="1:18">
      <c r="A2634" s="9">
        <v>11563327</v>
      </c>
      <c r="B2634" s="10">
        <v>43878</v>
      </c>
      <c r="C2634" s="10">
        <v>43878</v>
      </c>
      <c r="D2634" s="11" t="s">
        <v>10</v>
      </c>
      <c r="E2634" s="11">
        <v>0</v>
      </c>
      <c r="F2634" s="11">
        <v>0</v>
      </c>
      <c r="G2634" s="11">
        <v>7200</v>
      </c>
      <c r="H2634" s="11">
        <v>277031</v>
      </c>
      <c r="I2634" s="11" t="s">
        <v>11</v>
      </c>
      <c r="J2634" s="11" t="s">
        <v>12</v>
      </c>
      <c r="K2634" s="1" t="str">
        <f t="shared" si="141"/>
        <v/>
      </c>
      <c r="L2634" s="1" t="e">
        <f ca="1">IF(AND(K2634&lt;&gt; "", COUNTIF(SAP!#REF!,K2634)&gt;0),"Matched", "")</f>
        <v>#REF!</v>
      </c>
      <c r="M2634" s="1" t="str">
        <f t="shared" si="139"/>
        <v/>
      </c>
      <c r="N2634" s="1" t="e">
        <f ca="1">IF(AND(M2634&lt;&gt; "", COUNTIF(SAP!#REF!,M2634)&gt;0),"Matched", "")</f>
        <v>#REF!</v>
      </c>
      <c r="O2634" s="1" t="str">
        <f t="shared" si="140"/>
        <v/>
      </c>
      <c r="P2634" s="1" t="e">
        <f ca="1">IF(AND(O2634&lt;&gt; "", COUNTIF(SAP!#REF!,O2634)&gt;0),"Matched", "")</f>
        <v>#REF!</v>
      </c>
      <c r="Q2634" s="1" t="str">
        <f ca="1">IF(D2634="AC","Logic4"&amp;"_"&amp;TEXT(C2634,"dd.mm.yyyy") &amp;"_"&amp; 1483475.77,"")</f>
        <v>Logic4_17.02.2020_1483475.77</v>
      </c>
      <c r="R2634" s="1" t="e">
        <f ca="1">IF(AND(Q2634&lt;&gt; "", COUNTIF(SAP!#REF!,Q2634)&gt;0),"Matched", "")</f>
        <v>#REF!</v>
      </c>
    </row>
    <row r="2635" spans="1:18">
      <c r="A2635" s="13">
        <v>11563327</v>
      </c>
      <c r="B2635" s="14">
        <v>43878</v>
      </c>
      <c r="C2635" s="14">
        <v>43878</v>
      </c>
      <c r="D2635" s="15" t="s">
        <v>10</v>
      </c>
      <c r="E2635" s="15">
        <v>0</v>
      </c>
      <c r="F2635" s="15">
        <v>0</v>
      </c>
      <c r="G2635" s="15">
        <v>7222</v>
      </c>
      <c r="H2635" s="15">
        <v>284253</v>
      </c>
      <c r="I2635" s="15" t="s">
        <v>11</v>
      </c>
      <c r="J2635" s="15" t="s">
        <v>12</v>
      </c>
      <c r="K2635" s="1" t="str">
        <f t="shared" si="141"/>
        <v/>
      </c>
      <c r="L2635" s="1" t="e">
        <f ca="1">IF(AND(K2635&lt;&gt; "", COUNTIF(SAP!#REF!,K2635)&gt;0),"Matched", "")</f>
        <v>#REF!</v>
      </c>
      <c r="M2635" s="1" t="str">
        <f t="shared" si="139"/>
        <v/>
      </c>
      <c r="N2635" s="1" t="e">
        <f ca="1">IF(AND(M2635&lt;&gt; "", COUNTIF(SAP!#REF!,M2635)&gt;0),"Matched", "")</f>
        <v>#REF!</v>
      </c>
      <c r="O2635" s="1" t="str">
        <f t="shared" si="140"/>
        <v/>
      </c>
      <c r="P2635" s="1" t="e">
        <f ca="1">IF(AND(O2635&lt;&gt; "", COUNTIF(SAP!#REF!,O2635)&gt;0),"Matched", "")</f>
        <v>#REF!</v>
      </c>
      <c r="Q2635" s="1" t="str">
        <f ca="1">IF(D2635="AC","Logic4"&amp;"_"&amp;TEXT(C2635,"dd.mm.yyyy") &amp;"_"&amp; 1483475.77,"")</f>
        <v>Logic4_17.02.2020_1483475.77</v>
      </c>
      <c r="R2635" s="1" t="e">
        <f ca="1">IF(AND(Q2635&lt;&gt; "", COUNTIF(SAP!#REF!,Q2635)&gt;0),"Matched", "")</f>
        <v>#REF!</v>
      </c>
    </row>
    <row r="2636" spans="1:18">
      <c r="A2636" s="9">
        <v>11563327</v>
      </c>
      <c r="B2636" s="10">
        <v>43878</v>
      </c>
      <c r="C2636" s="10">
        <v>43878</v>
      </c>
      <c r="D2636" s="11" t="s">
        <v>10</v>
      </c>
      <c r="E2636" s="11">
        <v>0</v>
      </c>
      <c r="F2636" s="11">
        <v>0</v>
      </c>
      <c r="G2636" s="11">
        <v>7267</v>
      </c>
      <c r="H2636" s="11">
        <v>291520</v>
      </c>
      <c r="I2636" s="11" t="s">
        <v>11</v>
      </c>
      <c r="J2636" s="11" t="s">
        <v>12</v>
      </c>
      <c r="K2636" s="1" t="str">
        <f t="shared" si="141"/>
        <v/>
      </c>
      <c r="L2636" s="1" t="e">
        <f ca="1">IF(AND(K2636&lt;&gt; "", COUNTIF(SAP!#REF!,K2636)&gt;0),"Matched", "")</f>
        <v>#REF!</v>
      </c>
      <c r="M2636" s="1" t="str">
        <f t="shared" si="139"/>
        <v/>
      </c>
      <c r="N2636" s="1" t="e">
        <f ca="1">IF(AND(M2636&lt;&gt; "", COUNTIF(SAP!#REF!,M2636)&gt;0),"Matched", "")</f>
        <v>#REF!</v>
      </c>
      <c r="O2636" s="1" t="str">
        <f t="shared" si="140"/>
        <v/>
      </c>
      <c r="P2636" s="1" t="e">
        <f ca="1">IF(AND(O2636&lt;&gt; "", COUNTIF(SAP!#REF!,O2636)&gt;0),"Matched", "")</f>
        <v>#REF!</v>
      </c>
      <c r="Q2636" s="1" t="str">
        <f ca="1">IF(D2636="AC","Logic4"&amp;"_"&amp;TEXT(C2636,"dd.mm.yyyy") &amp;"_"&amp; 1483475.77,"")</f>
        <v>Logic4_17.02.2020_1483475.77</v>
      </c>
      <c r="R2636" s="1" t="e">
        <f ca="1">IF(AND(Q2636&lt;&gt; "", COUNTIF(SAP!#REF!,Q2636)&gt;0),"Matched", "")</f>
        <v>#REF!</v>
      </c>
    </row>
    <row r="2637" spans="1:18">
      <c r="A2637" s="13">
        <v>11563327</v>
      </c>
      <c r="B2637" s="14">
        <v>43878</v>
      </c>
      <c r="C2637" s="14">
        <v>43878</v>
      </c>
      <c r="D2637" s="15" t="s">
        <v>10</v>
      </c>
      <c r="E2637" s="15">
        <v>0</v>
      </c>
      <c r="F2637" s="15">
        <v>0</v>
      </c>
      <c r="G2637" s="15">
        <v>7300</v>
      </c>
      <c r="H2637" s="15">
        <v>298820</v>
      </c>
      <c r="I2637" s="15" t="s">
        <v>11</v>
      </c>
      <c r="J2637" s="15" t="s">
        <v>12</v>
      </c>
      <c r="K2637" s="1" t="str">
        <f t="shared" si="141"/>
        <v/>
      </c>
      <c r="L2637" s="1" t="e">
        <f ca="1">IF(AND(K2637&lt;&gt; "", COUNTIF(SAP!#REF!,K2637)&gt;0),"Matched", "")</f>
        <v>#REF!</v>
      </c>
      <c r="M2637" s="1" t="str">
        <f t="shared" si="139"/>
        <v/>
      </c>
      <c r="N2637" s="1" t="e">
        <f ca="1">IF(AND(M2637&lt;&gt; "", COUNTIF(SAP!#REF!,M2637)&gt;0),"Matched", "")</f>
        <v>#REF!</v>
      </c>
      <c r="O2637" s="1" t="str">
        <f t="shared" si="140"/>
        <v/>
      </c>
      <c r="P2637" s="1" t="e">
        <f ca="1">IF(AND(O2637&lt;&gt; "", COUNTIF(SAP!#REF!,O2637)&gt;0),"Matched", "")</f>
        <v>#REF!</v>
      </c>
      <c r="Q2637" s="1" t="str">
        <f ca="1">IF(D2637="AC","Logic4"&amp;"_"&amp;TEXT(C2637,"dd.mm.yyyy") &amp;"_"&amp; 1483475.77,"")</f>
        <v>Logic4_17.02.2020_1483475.77</v>
      </c>
      <c r="R2637" s="1" t="e">
        <f ca="1">IF(AND(Q2637&lt;&gt; "", COUNTIF(SAP!#REF!,Q2637)&gt;0),"Matched", "")</f>
        <v>#REF!</v>
      </c>
    </row>
    <row r="2638" spans="1:18">
      <c r="A2638" s="9">
        <v>11563327</v>
      </c>
      <c r="B2638" s="10">
        <v>43878</v>
      </c>
      <c r="C2638" s="10">
        <v>43878</v>
      </c>
      <c r="D2638" s="11" t="s">
        <v>10</v>
      </c>
      <c r="E2638" s="11">
        <v>0</v>
      </c>
      <c r="F2638" s="11">
        <v>0</v>
      </c>
      <c r="G2638" s="11">
        <v>7936.38</v>
      </c>
      <c r="H2638" s="11">
        <v>306756.38</v>
      </c>
      <c r="I2638" s="11" t="s">
        <v>11</v>
      </c>
      <c r="J2638" s="11" t="s">
        <v>12</v>
      </c>
      <c r="K2638" s="1" t="str">
        <f t="shared" si="141"/>
        <v/>
      </c>
      <c r="L2638" s="1" t="e">
        <f ca="1">IF(AND(K2638&lt;&gt; "", COUNTIF(SAP!#REF!,K2638)&gt;0),"Matched", "")</f>
        <v>#REF!</v>
      </c>
      <c r="M2638" s="1" t="str">
        <f t="shared" si="139"/>
        <v/>
      </c>
      <c r="N2638" s="1" t="e">
        <f ca="1">IF(AND(M2638&lt;&gt; "", COUNTIF(SAP!#REF!,M2638)&gt;0),"Matched", "")</f>
        <v>#REF!</v>
      </c>
      <c r="O2638" s="1" t="str">
        <f t="shared" si="140"/>
        <v/>
      </c>
      <c r="P2638" s="1" t="e">
        <f ca="1">IF(AND(O2638&lt;&gt; "", COUNTIF(SAP!#REF!,O2638)&gt;0),"Matched", "")</f>
        <v>#REF!</v>
      </c>
      <c r="Q2638" s="1" t="str">
        <f ca="1">IF(D2638="AC","Logic4"&amp;"_"&amp;TEXT(C2638,"dd.mm.yyyy") &amp;"_"&amp; 1483475.77,"")</f>
        <v>Logic4_17.02.2020_1483475.77</v>
      </c>
      <c r="R2638" s="1" t="e">
        <f ca="1">IF(AND(Q2638&lt;&gt; "", COUNTIF(SAP!#REF!,Q2638)&gt;0),"Matched", "")</f>
        <v>#REF!</v>
      </c>
    </row>
    <row r="2639" spans="1:18">
      <c r="A2639" s="13">
        <v>11563327</v>
      </c>
      <c r="B2639" s="14">
        <v>43878</v>
      </c>
      <c r="C2639" s="14">
        <v>43878</v>
      </c>
      <c r="D2639" s="15" t="s">
        <v>10</v>
      </c>
      <c r="E2639" s="15">
        <v>0</v>
      </c>
      <c r="F2639" s="15">
        <v>0</v>
      </c>
      <c r="G2639" s="15">
        <v>8107.5</v>
      </c>
      <c r="H2639" s="15">
        <v>314863.88</v>
      </c>
      <c r="I2639" s="15" t="s">
        <v>11</v>
      </c>
      <c r="J2639" s="15" t="s">
        <v>12</v>
      </c>
      <c r="K2639" s="1" t="str">
        <f t="shared" si="141"/>
        <v/>
      </c>
      <c r="L2639" s="1" t="e">
        <f ca="1">IF(AND(K2639&lt;&gt; "", COUNTIF(SAP!#REF!,K2639)&gt;0),"Matched", "")</f>
        <v>#REF!</v>
      </c>
      <c r="M2639" s="1" t="str">
        <f t="shared" si="139"/>
        <v/>
      </c>
      <c r="N2639" s="1" t="e">
        <f ca="1">IF(AND(M2639&lt;&gt; "", COUNTIF(SAP!#REF!,M2639)&gt;0),"Matched", "")</f>
        <v>#REF!</v>
      </c>
      <c r="O2639" s="1" t="str">
        <f t="shared" si="140"/>
        <v/>
      </c>
      <c r="P2639" s="1" t="e">
        <f ca="1">IF(AND(O2639&lt;&gt; "", COUNTIF(SAP!#REF!,O2639)&gt;0),"Matched", "")</f>
        <v>#REF!</v>
      </c>
      <c r="Q2639" s="1" t="str">
        <f ca="1">IF(D2639="AC","Logic4"&amp;"_"&amp;TEXT(C2639,"dd.mm.yyyy") &amp;"_"&amp; 1483475.77,"")</f>
        <v>Logic4_17.02.2020_1483475.77</v>
      </c>
      <c r="R2639" s="1" t="e">
        <f ca="1">IF(AND(Q2639&lt;&gt; "", COUNTIF(SAP!#REF!,Q2639)&gt;0),"Matched", "")</f>
        <v>#REF!</v>
      </c>
    </row>
    <row r="2640" spans="1:18">
      <c r="A2640" s="9">
        <v>11563327</v>
      </c>
      <c r="B2640" s="10">
        <v>43878</v>
      </c>
      <c r="C2640" s="10">
        <v>43878</v>
      </c>
      <c r="D2640" s="11" t="s">
        <v>10</v>
      </c>
      <c r="E2640" s="11">
        <v>0</v>
      </c>
      <c r="F2640" s="11">
        <v>0</v>
      </c>
      <c r="G2640" s="11">
        <v>8122</v>
      </c>
      <c r="H2640" s="11">
        <v>322985.88</v>
      </c>
      <c r="I2640" s="11" t="s">
        <v>11</v>
      </c>
      <c r="J2640" s="11" t="s">
        <v>12</v>
      </c>
      <c r="K2640" s="1" t="str">
        <f t="shared" si="141"/>
        <v/>
      </c>
      <c r="L2640" s="1" t="e">
        <f ca="1">IF(AND(K2640&lt;&gt; "", COUNTIF(SAP!#REF!,K2640)&gt;0),"Matched", "")</f>
        <v>#REF!</v>
      </c>
      <c r="M2640" s="1" t="str">
        <f t="shared" si="139"/>
        <v/>
      </c>
      <c r="N2640" s="1" t="e">
        <f ca="1">IF(AND(M2640&lt;&gt; "", COUNTIF(SAP!#REF!,M2640)&gt;0),"Matched", "")</f>
        <v>#REF!</v>
      </c>
      <c r="O2640" s="1" t="str">
        <f t="shared" si="140"/>
        <v/>
      </c>
      <c r="P2640" s="1" t="e">
        <f ca="1">IF(AND(O2640&lt;&gt; "", COUNTIF(SAP!#REF!,O2640)&gt;0),"Matched", "")</f>
        <v>#REF!</v>
      </c>
      <c r="Q2640" s="1" t="str">
        <f ca="1">IF(D2640="AC","Logic4"&amp;"_"&amp;TEXT(C2640,"dd.mm.yyyy") &amp;"_"&amp; 1483475.77,"")</f>
        <v>Logic4_17.02.2020_1483475.77</v>
      </c>
      <c r="R2640" s="1" t="e">
        <f ca="1">IF(AND(Q2640&lt;&gt; "", COUNTIF(SAP!#REF!,Q2640)&gt;0),"Matched", "")</f>
        <v>#REF!</v>
      </c>
    </row>
    <row r="2641" spans="1:18">
      <c r="A2641" s="13">
        <v>11563327</v>
      </c>
      <c r="B2641" s="14">
        <v>43878</v>
      </c>
      <c r="C2641" s="14">
        <v>43878</v>
      </c>
      <c r="D2641" s="15" t="s">
        <v>10</v>
      </c>
      <c r="E2641" s="15">
        <v>0</v>
      </c>
      <c r="F2641" s="15">
        <v>0</v>
      </c>
      <c r="G2641" s="15">
        <v>8150</v>
      </c>
      <c r="H2641" s="15">
        <v>331135.88</v>
      </c>
      <c r="I2641" s="15" t="s">
        <v>11</v>
      </c>
      <c r="J2641" s="15" t="s">
        <v>12</v>
      </c>
      <c r="K2641" s="1" t="str">
        <f t="shared" si="141"/>
        <v/>
      </c>
      <c r="L2641" s="1" t="e">
        <f ca="1">IF(AND(K2641&lt;&gt; "", COUNTIF(SAP!#REF!,K2641)&gt;0),"Matched", "")</f>
        <v>#REF!</v>
      </c>
      <c r="M2641" s="1" t="str">
        <f t="shared" si="139"/>
        <v/>
      </c>
      <c r="N2641" s="1" t="e">
        <f ca="1">IF(AND(M2641&lt;&gt; "", COUNTIF(SAP!#REF!,M2641)&gt;0),"Matched", "")</f>
        <v>#REF!</v>
      </c>
      <c r="O2641" s="1" t="str">
        <f t="shared" si="140"/>
        <v/>
      </c>
      <c r="P2641" s="1" t="e">
        <f ca="1">IF(AND(O2641&lt;&gt; "", COUNTIF(SAP!#REF!,O2641)&gt;0),"Matched", "")</f>
        <v>#REF!</v>
      </c>
      <c r="Q2641" s="1" t="str">
        <f ca="1">IF(D2641="AC","Logic4"&amp;"_"&amp;TEXT(C2641,"dd.mm.yyyy") &amp;"_"&amp; 1483475.77,"")</f>
        <v>Logic4_17.02.2020_1483475.77</v>
      </c>
      <c r="R2641" s="1" t="e">
        <f ca="1">IF(AND(Q2641&lt;&gt; "", COUNTIF(SAP!#REF!,Q2641)&gt;0),"Matched", "")</f>
        <v>#REF!</v>
      </c>
    </row>
    <row r="2642" spans="1:18">
      <c r="A2642" s="9">
        <v>11563327</v>
      </c>
      <c r="B2642" s="10">
        <v>43878</v>
      </c>
      <c r="C2642" s="10">
        <v>43878</v>
      </c>
      <c r="D2642" s="11" t="s">
        <v>10</v>
      </c>
      <c r="E2642" s="11">
        <v>0</v>
      </c>
      <c r="F2642" s="11">
        <v>0</v>
      </c>
      <c r="G2642" s="11">
        <v>8510</v>
      </c>
      <c r="H2642" s="11">
        <v>339645.88</v>
      </c>
      <c r="I2642" s="11" t="s">
        <v>11</v>
      </c>
      <c r="J2642" s="11" t="s">
        <v>12</v>
      </c>
      <c r="K2642" s="1" t="str">
        <f t="shared" si="141"/>
        <v/>
      </c>
      <c r="L2642" s="1" t="e">
        <f ca="1">IF(AND(K2642&lt;&gt; "", COUNTIF(SAP!#REF!,K2642)&gt;0),"Matched", "")</f>
        <v>#REF!</v>
      </c>
      <c r="M2642" s="1" t="str">
        <f t="shared" si="139"/>
        <v/>
      </c>
      <c r="N2642" s="1" t="e">
        <f ca="1">IF(AND(M2642&lt;&gt; "", COUNTIF(SAP!#REF!,M2642)&gt;0),"Matched", "")</f>
        <v>#REF!</v>
      </c>
      <c r="O2642" s="1" t="str">
        <f t="shared" si="140"/>
        <v/>
      </c>
      <c r="P2642" s="1" t="e">
        <f ca="1">IF(AND(O2642&lt;&gt; "", COUNTIF(SAP!#REF!,O2642)&gt;0),"Matched", "")</f>
        <v>#REF!</v>
      </c>
      <c r="Q2642" s="1" t="str">
        <f ca="1">IF(D2642="AC","Logic4"&amp;"_"&amp;TEXT(C2642,"dd.mm.yyyy") &amp;"_"&amp; 1483475.77,"")</f>
        <v>Logic4_17.02.2020_1483475.77</v>
      </c>
      <c r="R2642" s="1" t="e">
        <f ca="1">IF(AND(Q2642&lt;&gt; "", COUNTIF(SAP!#REF!,Q2642)&gt;0),"Matched", "")</f>
        <v>#REF!</v>
      </c>
    </row>
    <row r="2643" spans="1:18">
      <c r="A2643" s="13">
        <v>11563327</v>
      </c>
      <c r="B2643" s="14">
        <v>43878</v>
      </c>
      <c r="C2643" s="14">
        <v>43878</v>
      </c>
      <c r="D2643" s="15" t="s">
        <v>10</v>
      </c>
      <c r="E2643" s="15">
        <v>0</v>
      </c>
      <c r="F2643" s="15">
        <v>0</v>
      </c>
      <c r="G2643" s="15">
        <v>8558.2000000000007</v>
      </c>
      <c r="H2643" s="15">
        <v>348204.08</v>
      </c>
      <c r="I2643" s="15" t="s">
        <v>11</v>
      </c>
      <c r="J2643" s="15" t="s">
        <v>12</v>
      </c>
      <c r="K2643" s="1" t="str">
        <f t="shared" si="141"/>
        <v/>
      </c>
      <c r="L2643" s="1" t="e">
        <f ca="1">IF(AND(K2643&lt;&gt; "", COUNTIF(SAP!#REF!,K2643)&gt;0),"Matched", "")</f>
        <v>#REF!</v>
      </c>
      <c r="M2643" s="1" t="str">
        <f t="shared" si="139"/>
        <v/>
      </c>
      <c r="N2643" s="1" t="e">
        <f ca="1">IF(AND(M2643&lt;&gt; "", COUNTIF(SAP!#REF!,M2643)&gt;0),"Matched", "")</f>
        <v>#REF!</v>
      </c>
      <c r="O2643" s="1" t="str">
        <f t="shared" si="140"/>
        <v/>
      </c>
      <c r="P2643" s="1" t="e">
        <f ca="1">IF(AND(O2643&lt;&gt; "", COUNTIF(SAP!#REF!,O2643)&gt;0),"Matched", "")</f>
        <v>#REF!</v>
      </c>
      <c r="Q2643" s="1" t="str">
        <f ca="1">IF(D2643="AC","Logic4"&amp;"_"&amp;TEXT(C2643,"dd.mm.yyyy") &amp;"_"&amp; 1483475.77,"")</f>
        <v>Logic4_17.02.2020_1483475.77</v>
      </c>
      <c r="R2643" s="1" t="e">
        <f ca="1">IF(AND(Q2643&lt;&gt; "", COUNTIF(SAP!#REF!,Q2643)&gt;0),"Matched", "")</f>
        <v>#REF!</v>
      </c>
    </row>
    <row r="2644" spans="1:18">
      <c r="A2644" s="9">
        <v>11563327</v>
      </c>
      <c r="B2644" s="10">
        <v>43878</v>
      </c>
      <c r="C2644" s="10">
        <v>43878</v>
      </c>
      <c r="D2644" s="11" t="s">
        <v>10</v>
      </c>
      <c r="E2644" s="11">
        <v>0</v>
      </c>
      <c r="F2644" s="11">
        <v>0</v>
      </c>
      <c r="G2644" s="11">
        <v>8578.4</v>
      </c>
      <c r="H2644" s="11">
        <v>356782.48</v>
      </c>
      <c r="I2644" s="11" t="s">
        <v>11</v>
      </c>
      <c r="J2644" s="11" t="s">
        <v>12</v>
      </c>
      <c r="K2644" s="1" t="str">
        <f t="shared" si="141"/>
        <v/>
      </c>
      <c r="L2644" s="1" t="e">
        <f ca="1">IF(AND(K2644&lt;&gt; "", COUNTIF(SAP!#REF!,K2644)&gt;0),"Matched", "")</f>
        <v>#REF!</v>
      </c>
      <c r="M2644" s="1" t="str">
        <f t="shared" si="139"/>
        <v/>
      </c>
      <c r="N2644" s="1" t="e">
        <f ca="1">IF(AND(M2644&lt;&gt; "", COUNTIF(SAP!#REF!,M2644)&gt;0),"Matched", "")</f>
        <v>#REF!</v>
      </c>
      <c r="O2644" s="1" t="str">
        <f t="shared" si="140"/>
        <v/>
      </c>
      <c r="P2644" s="1" t="e">
        <f ca="1">IF(AND(O2644&lt;&gt; "", COUNTIF(SAP!#REF!,O2644)&gt;0),"Matched", "")</f>
        <v>#REF!</v>
      </c>
      <c r="Q2644" s="1" t="str">
        <f ca="1">IF(D2644="AC","Logic4"&amp;"_"&amp;TEXT(C2644,"dd.mm.yyyy") &amp;"_"&amp; 1483475.77,"")</f>
        <v>Logic4_17.02.2020_1483475.77</v>
      </c>
      <c r="R2644" s="1" t="e">
        <f ca="1">IF(AND(Q2644&lt;&gt; "", COUNTIF(SAP!#REF!,Q2644)&gt;0),"Matched", "")</f>
        <v>#REF!</v>
      </c>
    </row>
    <row r="2645" spans="1:18">
      <c r="A2645" s="13">
        <v>11563327</v>
      </c>
      <c r="B2645" s="14">
        <v>43878</v>
      </c>
      <c r="C2645" s="14">
        <v>43878</v>
      </c>
      <c r="D2645" s="15" t="s">
        <v>10</v>
      </c>
      <c r="E2645" s="15">
        <v>0</v>
      </c>
      <c r="F2645" s="15">
        <v>0</v>
      </c>
      <c r="G2645" s="15">
        <v>8666</v>
      </c>
      <c r="H2645" s="15">
        <v>365448.48</v>
      </c>
      <c r="I2645" s="15" t="s">
        <v>11</v>
      </c>
      <c r="J2645" s="15" t="s">
        <v>12</v>
      </c>
      <c r="K2645" s="1" t="str">
        <f t="shared" si="141"/>
        <v/>
      </c>
      <c r="L2645" s="1" t="e">
        <f ca="1">IF(AND(K2645&lt;&gt; "", COUNTIF(SAP!#REF!,K2645)&gt;0),"Matched", "")</f>
        <v>#REF!</v>
      </c>
      <c r="M2645" s="1" t="str">
        <f t="shared" si="139"/>
        <v/>
      </c>
      <c r="N2645" s="1" t="e">
        <f ca="1">IF(AND(M2645&lt;&gt; "", COUNTIF(SAP!#REF!,M2645)&gt;0),"Matched", "")</f>
        <v>#REF!</v>
      </c>
      <c r="O2645" s="1" t="str">
        <f t="shared" si="140"/>
        <v/>
      </c>
      <c r="P2645" s="1" t="e">
        <f ca="1">IF(AND(O2645&lt;&gt; "", COUNTIF(SAP!#REF!,O2645)&gt;0),"Matched", "")</f>
        <v>#REF!</v>
      </c>
      <c r="Q2645" s="1" t="str">
        <f ca="1">IF(D2645="AC","Logic4"&amp;"_"&amp;TEXT(C2645,"dd.mm.yyyy") &amp;"_"&amp; 1483475.77,"")</f>
        <v>Logic4_17.02.2020_1483475.77</v>
      </c>
      <c r="R2645" s="1" t="e">
        <f ca="1">IF(AND(Q2645&lt;&gt; "", COUNTIF(SAP!#REF!,Q2645)&gt;0),"Matched", "")</f>
        <v>#REF!</v>
      </c>
    </row>
    <row r="2646" spans="1:18">
      <c r="A2646" s="9">
        <v>11563327</v>
      </c>
      <c r="B2646" s="10">
        <v>43878</v>
      </c>
      <c r="C2646" s="10">
        <v>43878</v>
      </c>
      <c r="D2646" s="11" t="s">
        <v>10</v>
      </c>
      <c r="E2646" s="11">
        <v>0</v>
      </c>
      <c r="F2646" s="11">
        <v>0</v>
      </c>
      <c r="G2646" s="11">
        <v>8790</v>
      </c>
      <c r="H2646" s="11">
        <v>374238.48</v>
      </c>
      <c r="I2646" s="11" t="s">
        <v>11</v>
      </c>
      <c r="J2646" s="11" t="s">
        <v>12</v>
      </c>
      <c r="K2646" s="1" t="str">
        <f t="shared" si="141"/>
        <v/>
      </c>
      <c r="L2646" s="1" t="e">
        <f ca="1">IF(AND(K2646&lt;&gt; "", COUNTIF(SAP!#REF!,K2646)&gt;0),"Matched", "")</f>
        <v>#REF!</v>
      </c>
      <c r="M2646" s="1" t="str">
        <f t="shared" si="139"/>
        <v/>
      </c>
      <c r="N2646" s="1" t="e">
        <f ca="1">IF(AND(M2646&lt;&gt; "", COUNTIF(SAP!#REF!,M2646)&gt;0),"Matched", "")</f>
        <v>#REF!</v>
      </c>
      <c r="O2646" s="1" t="str">
        <f t="shared" si="140"/>
        <v/>
      </c>
      <c r="P2646" s="1" t="e">
        <f ca="1">IF(AND(O2646&lt;&gt; "", COUNTIF(SAP!#REF!,O2646)&gt;0),"Matched", "")</f>
        <v>#REF!</v>
      </c>
      <c r="Q2646" s="1" t="str">
        <f ca="1">IF(D2646="AC","Logic4"&amp;"_"&amp;TEXT(C2646,"dd.mm.yyyy") &amp;"_"&amp; 1483475.77,"")</f>
        <v>Logic4_17.02.2020_1483475.77</v>
      </c>
      <c r="R2646" s="1" t="e">
        <f ca="1">IF(AND(Q2646&lt;&gt; "", COUNTIF(SAP!#REF!,Q2646)&gt;0),"Matched", "")</f>
        <v>#REF!</v>
      </c>
    </row>
    <row r="2647" spans="1:18">
      <c r="A2647" s="13">
        <v>11563327</v>
      </c>
      <c r="B2647" s="14">
        <v>43878</v>
      </c>
      <c r="C2647" s="14">
        <v>43878</v>
      </c>
      <c r="D2647" s="15" t="s">
        <v>10</v>
      </c>
      <c r="E2647" s="15">
        <v>0</v>
      </c>
      <c r="F2647" s="15">
        <v>0</v>
      </c>
      <c r="G2647" s="15">
        <v>8948</v>
      </c>
      <c r="H2647" s="15">
        <v>383186.48</v>
      </c>
      <c r="I2647" s="15" t="s">
        <v>11</v>
      </c>
      <c r="J2647" s="15" t="s">
        <v>12</v>
      </c>
      <c r="K2647" s="1" t="str">
        <f t="shared" si="141"/>
        <v/>
      </c>
      <c r="L2647" s="1" t="e">
        <f ca="1">IF(AND(K2647&lt;&gt; "", COUNTIF(SAP!#REF!,K2647)&gt;0),"Matched", "")</f>
        <v>#REF!</v>
      </c>
      <c r="M2647" s="1" t="str">
        <f t="shared" si="139"/>
        <v/>
      </c>
      <c r="N2647" s="1" t="e">
        <f ca="1">IF(AND(M2647&lt;&gt; "", COUNTIF(SAP!#REF!,M2647)&gt;0),"Matched", "")</f>
        <v>#REF!</v>
      </c>
      <c r="O2647" s="1" t="str">
        <f t="shared" si="140"/>
        <v/>
      </c>
      <c r="P2647" s="1" t="e">
        <f ca="1">IF(AND(O2647&lt;&gt; "", COUNTIF(SAP!#REF!,O2647)&gt;0),"Matched", "")</f>
        <v>#REF!</v>
      </c>
      <c r="Q2647" s="1" t="str">
        <f ca="1">IF(D2647="AC","Logic4"&amp;"_"&amp;TEXT(C2647,"dd.mm.yyyy") &amp;"_"&amp; 1483475.77,"")</f>
        <v>Logic4_17.02.2020_1483475.77</v>
      </c>
      <c r="R2647" s="1" t="e">
        <f ca="1">IF(AND(Q2647&lt;&gt; "", COUNTIF(SAP!#REF!,Q2647)&gt;0),"Matched", "")</f>
        <v>#REF!</v>
      </c>
    </row>
    <row r="2648" spans="1:18">
      <c r="A2648" s="9">
        <v>11563327</v>
      </c>
      <c r="B2648" s="10">
        <v>43878</v>
      </c>
      <c r="C2648" s="10">
        <v>43878</v>
      </c>
      <c r="D2648" s="11" t="s">
        <v>10</v>
      </c>
      <c r="E2648" s="11">
        <v>0</v>
      </c>
      <c r="F2648" s="11">
        <v>0</v>
      </c>
      <c r="G2648" s="11">
        <v>9250.7000000000007</v>
      </c>
      <c r="H2648" s="11">
        <v>392437.18</v>
      </c>
      <c r="I2648" s="11" t="s">
        <v>11</v>
      </c>
      <c r="J2648" s="11" t="s">
        <v>12</v>
      </c>
      <c r="K2648" s="1" t="str">
        <f t="shared" si="141"/>
        <v/>
      </c>
      <c r="L2648" s="1" t="e">
        <f ca="1">IF(AND(K2648&lt;&gt; "", COUNTIF(SAP!#REF!,K2648)&gt;0),"Matched", "")</f>
        <v>#REF!</v>
      </c>
      <c r="M2648" s="1" t="str">
        <f t="shared" si="139"/>
        <v/>
      </c>
      <c r="N2648" s="1" t="e">
        <f ca="1">IF(AND(M2648&lt;&gt; "", COUNTIF(SAP!#REF!,M2648)&gt;0),"Matched", "")</f>
        <v>#REF!</v>
      </c>
      <c r="O2648" s="1" t="str">
        <f t="shared" si="140"/>
        <v/>
      </c>
      <c r="P2648" s="1" t="e">
        <f ca="1">IF(AND(O2648&lt;&gt; "", COUNTIF(SAP!#REF!,O2648)&gt;0),"Matched", "")</f>
        <v>#REF!</v>
      </c>
      <c r="Q2648" s="1" t="str">
        <f ca="1">IF(D2648="AC","Logic4"&amp;"_"&amp;TEXT(C2648,"dd.mm.yyyy") &amp;"_"&amp; 1483475.77,"")</f>
        <v>Logic4_17.02.2020_1483475.77</v>
      </c>
      <c r="R2648" s="1" t="e">
        <f ca="1">IF(AND(Q2648&lt;&gt; "", COUNTIF(SAP!#REF!,Q2648)&gt;0),"Matched", "")</f>
        <v>#REF!</v>
      </c>
    </row>
    <row r="2649" spans="1:18">
      <c r="A2649" s="13">
        <v>11563327</v>
      </c>
      <c r="B2649" s="14">
        <v>43878</v>
      </c>
      <c r="C2649" s="14">
        <v>43878</v>
      </c>
      <c r="D2649" s="15" t="s">
        <v>10</v>
      </c>
      <c r="E2649" s="15">
        <v>0</v>
      </c>
      <c r="F2649" s="15">
        <v>0</v>
      </c>
      <c r="G2649" s="15">
        <v>9260</v>
      </c>
      <c r="H2649" s="15">
        <v>401697.18</v>
      </c>
      <c r="I2649" s="15" t="s">
        <v>11</v>
      </c>
      <c r="J2649" s="15" t="s">
        <v>12</v>
      </c>
      <c r="K2649" s="1" t="str">
        <f t="shared" si="141"/>
        <v/>
      </c>
      <c r="L2649" s="1" t="e">
        <f ca="1">IF(AND(K2649&lt;&gt; "", COUNTIF(SAP!#REF!,K2649)&gt;0),"Matched", "")</f>
        <v>#REF!</v>
      </c>
      <c r="M2649" s="1" t="str">
        <f t="shared" si="139"/>
        <v/>
      </c>
      <c r="N2649" s="1" t="e">
        <f ca="1">IF(AND(M2649&lt;&gt; "", COUNTIF(SAP!#REF!,M2649)&gt;0),"Matched", "")</f>
        <v>#REF!</v>
      </c>
      <c r="O2649" s="1" t="str">
        <f t="shared" si="140"/>
        <v/>
      </c>
      <c r="P2649" s="1" t="e">
        <f ca="1">IF(AND(O2649&lt;&gt; "", COUNTIF(SAP!#REF!,O2649)&gt;0),"Matched", "")</f>
        <v>#REF!</v>
      </c>
      <c r="Q2649" s="1" t="str">
        <f ca="1">IF(D2649="AC","Logic4"&amp;"_"&amp;TEXT(C2649,"dd.mm.yyyy") &amp;"_"&amp; 1483475.77,"")</f>
        <v>Logic4_17.02.2020_1483475.77</v>
      </c>
      <c r="R2649" s="1" t="e">
        <f ca="1">IF(AND(Q2649&lt;&gt; "", COUNTIF(SAP!#REF!,Q2649)&gt;0),"Matched", "")</f>
        <v>#REF!</v>
      </c>
    </row>
    <row r="2650" spans="1:18">
      <c r="A2650" s="9">
        <v>11563327</v>
      </c>
      <c r="B2650" s="10">
        <v>43878</v>
      </c>
      <c r="C2650" s="10">
        <v>43878</v>
      </c>
      <c r="D2650" s="11" t="s">
        <v>10</v>
      </c>
      <c r="E2650" s="11">
        <v>0</v>
      </c>
      <c r="F2650" s="11">
        <v>0</v>
      </c>
      <c r="G2650" s="11">
        <v>9471.1</v>
      </c>
      <c r="H2650" s="11">
        <v>411168.28</v>
      </c>
      <c r="I2650" s="11" t="s">
        <v>11</v>
      </c>
      <c r="J2650" s="11" t="s">
        <v>12</v>
      </c>
      <c r="K2650" s="1" t="str">
        <f t="shared" si="141"/>
        <v/>
      </c>
      <c r="L2650" s="1" t="e">
        <f ca="1">IF(AND(K2650&lt;&gt; "", COUNTIF(SAP!#REF!,K2650)&gt;0),"Matched", "")</f>
        <v>#REF!</v>
      </c>
      <c r="M2650" s="1" t="str">
        <f t="shared" si="139"/>
        <v/>
      </c>
      <c r="N2650" s="1" t="e">
        <f ca="1">IF(AND(M2650&lt;&gt; "", COUNTIF(SAP!#REF!,M2650)&gt;0),"Matched", "")</f>
        <v>#REF!</v>
      </c>
      <c r="O2650" s="1" t="str">
        <f t="shared" si="140"/>
        <v/>
      </c>
      <c r="P2650" s="1" t="e">
        <f ca="1">IF(AND(O2650&lt;&gt; "", COUNTIF(SAP!#REF!,O2650)&gt;0),"Matched", "")</f>
        <v>#REF!</v>
      </c>
      <c r="Q2650" s="1" t="str">
        <f ca="1">IF(D2650="AC","Logic4"&amp;"_"&amp;TEXT(C2650,"dd.mm.yyyy") &amp;"_"&amp; 1483475.77,"")</f>
        <v>Logic4_17.02.2020_1483475.77</v>
      </c>
      <c r="R2650" s="1" t="e">
        <f ca="1">IF(AND(Q2650&lt;&gt; "", COUNTIF(SAP!#REF!,Q2650)&gt;0),"Matched", "")</f>
        <v>#REF!</v>
      </c>
    </row>
    <row r="2651" spans="1:18">
      <c r="A2651" s="13">
        <v>11563327</v>
      </c>
      <c r="B2651" s="14">
        <v>43878</v>
      </c>
      <c r="C2651" s="14">
        <v>43878</v>
      </c>
      <c r="D2651" s="15" t="s">
        <v>10</v>
      </c>
      <c r="E2651" s="15">
        <v>0</v>
      </c>
      <c r="F2651" s="15">
        <v>0</v>
      </c>
      <c r="G2651" s="15">
        <v>9497.7000000000007</v>
      </c>
      <c r="H2651" s="15">
        <v>420665.98</v>
      </c>
      <c r="I2651" s="15" t="s">
        <v>11</v>
      </c>
      <c r="J2651" s="15" t="s">
        <v>12</v>
      </c>
      <c r="K2651" s="1" t="str">
        <f t="shared" si="141"/>
        <v/>
      </c>
      <c r="L2651" s="1" t="e">
        <f ca="1">IF(AND(K2651&lt;&gt; "", COUNTIF(SAP!#REF!,K2651)&gt;0),"Matched", "")</f>
        <v>#REF!</v>
      </c>
      <c r="M2651" s="1" t="str">
        <f t="shared" si="139"/>
        <v/>
      </c>
      <c r="N2651" s="1" t="e">
        <f ca="1">IF(AND(M2651&lt;&gt; "", COUNTIF(SAP!#REF!,M2651)&gt;0),"Matched", "")</f>
        <v>#REF!</v>
      </c>
      <c r="O2651" s="1" t="str">
        <f t="shared" si="140"/>
        <v/>
      </c>
      <c r="P2651" s="1" t="e">
        <f ca="1">IF(AND(O2651&lt;&gt; "", COUNTIF(SAP!#REF!,O2651)&gt;0),"Matched", "")</f>
        <v>#REF!</v>
      </c>
      <c r="Q2651" s="1" t="str">
        <f ca="1">IF(D2651="AC","Logic4"&amp;"_"&amp;TEXT(C2651,"dd.mm.yyyy") &amp;"_"&amp; 1483475.77,"")</f>
        <v>Logic4_17.02.2020_1483475.77</v>
      </c>
      <c r="R2651" s="1" t="e">
        <f ca="1">IF(AND(Q2651&lt;&gt; "", COUNTIF(SAP!#REF!,Q2651)&gt;0),"Matched", "")</f>
        <v>#REF!</v>
      </c>
    </row>
    <row r="2652" spans="1:18">
      <c r="A2652" s="9">
        <v>11563327</v>
      </c>
      <c r="B2652" s="10">
        <v>43878</v>
      </c>
      <c r="C2652" s="10">
        <v>43878</v>
      </c>
      <c r="D2652" s="11" t="s">
        <v>10</v>
      </c>
      <c r="E2652" s="11">
        <v>0</v>
      </c>
      <c r="F2652" s="11">
        <v>0</v>
      </c>
      <c r="G2652" s="11">
        <v>9860</v>
      </c>
      <c r="H2652" s="11">
        <v>430525.98</v>
      </c>
      <c r="I2652" s="11" t="s">
        <v>11</v>
      </c>
      <c r="J2652" s="11" t="s">
        <v>12</v>
      </c>
      <c r="K2652" s="1" t="str">
        <f t="shared" si="141"/>
        <v/>
      </c>
      <c r="L2652" s="1" t="e">
        <f ca="1">IF(AND(K2652&lt;&gt; "", COUNTIF(SAP!#REF!,K2652)&gt;0),"Matched", "")</f>
        <v>#REF!</v>
      </c>
      <c r="M2652" s="1" t="str">
        <f t="shared" si="139"/>
        <v/>
      </c>
      <c r="N2652" s="1" t="e">
        <f ca="1">IF(AND(M2652&lt;&gt; "", COUNTIF(SAP!#REF!,M2652)&gt;0),"Matched", "")</f>
        <v>#REF!</v>
      </c>
      <c r="O2652" s="1" t="str">
        <f t="shared" si="140"/>
        <v/>
      </c>
      <c r="P2652" s="1" t="e">
        <f ca="1">IF(AND(O2652&lt;&gt; "", COUNTIF(SAP!#REF!,O2652)&gt;0),"Matched", "")</f>
        <v>#REF!</v>
      </c>
      <c r="Q2652" s="1" t="str">
        <f ca="1">IF(D2652="AC","Logic4"&amp;"_"&amp;TEXT(C2652,"dd.mm.yyyy") &amp;"_"&amp; 1483475.77,"")</f>
        <v>Logic4_17.02.2020_1483475.77</v>
      </c>
      <c r="R2652" s="1" t="e">
        <f ca="1">IF(AND(Q2652&lt;&gt; "", COUNTIF(SAP!#REF!,Q2652)&gt;0),"Matched", "")</f>
        <v>#REF!</v>
      </c>
    </row>
    <row r="2653" spans="1:18">
      <c r="A2653" s="13">
        <v>11563327</v>
      </c>
      <c r="B2653" s="14">
        <v>43878</v>
      </c>
      <c r="C2653" s="14">
        <v>43878</v>
      </c>
      <c r="D2653" s="15" t="s">
        <v>10</v>
      </c>
      <c r="E2653" s="15">
        <v>0</v>
      </c>
      <c r="F2653" s="15">
        <v>0</v>
      </c>
      <c r="G2653" s="15">
        <v>9880.2999999999993</v>
      </c>
      <c r="H2653" s="15">
        <v>440406.28</v>
      </c>
      <c r="I2653" s="15" t="s">
        <v>11</v>
      </c>
      <c r="J2653" s="15" t="s">
        <v>12</v>
      </c>
      <c r="K2653" s="1" t="str">
        <f t="shared" si="141"/>
        <v/>
      </c>
      <c r="L2653" s="1" t="e">
        <f ca="1">IF(AND(K2653&lt;&gt; "", COUNTIF(SAP!#REF!,K2653)&gt;0),"Matched", "")</f>
        <v>#REF!</v>
      </c>
      <c r="M2653" s="1" t="str">
        <f t="shared" si="139"/>
        <v/>
      </c>
      <c r="N2653" s="1" t="e">
        <f ca="1">IF(AND(M2653&lt;&gt; "", COUNTIF(SAP!#REF!,M2653)&gt;0),"Matched", "")</f>
        <v>#REF!</v>
      </c>
      <c r="O2653" s="1" t="str">
        <f t="shared" si="140"/>
        <v/>
      </c>
      <c r="P2653" s="1" t="e">
        <f ca="1">IF(AND(O2653&lt;&gt; "", COUNTIF(SAP!#REF!,O2653)&gt;0),"Matched", "")</f>
        <v>#REF!</v>
      </c>
      <c r="Q2653" s="1" t="str">
        <f ca="1">IF(D2653="AC","Logic4"&amp;"_"&amp;TEXT(C2653,"dd.mm.yyyy") &amp;"_"&amp; 1483475.77,"")</f>
        <v>Logic4_17.02.2020_1483475.77</v>
      </c>
      <c r="R2653" s="1" t="e">
        <f ca="1">IF(AND(Q2653&lt;&gt; "", COUNTIF(SAP!#REF!,Q2653)&gt;0),"Matched", "")</f>
        <v>#REF!</v>
      </c>
    </row>
    <row r="2654" spans="1:18">
      <c r="A2654" s="9">
        <v>11563327</v>
      </c>
      <c r="B2654" s="10">
        <v>43878</v>
      </c>
      <c r="C2654" s="10">
        <v>43878</v>
      </c>
      <c r="D2654" s="11" t="s">
        <v>10</v>
      </c>
      <c r="E2654" s="11">
        <v>0</v>
      </c>
      <c r="F2654" s="11">
        <v>0</v>
      </c>
      <c r="G2654" s="11">
        <v>10017</v>
      </c>
      <c r="H2654" s="11">
        <v>450423.28</v>
      </c>
      <c r="I2654" s="11" t="s">
        <v>11</v>
      </c>
      <c r="J2654" s="11" t="s">
        <v>12</v>
      </c>
      <c r="K2654" s="1" t="str">
        <f t="shared" si="141"/>
        <v/>
      </c>
      <c r="L2654" s="1" t="e">
        <f ca="1">IF(AND(K2654&lt;&gt; "", COUNTIF(SAP!#REF!,K2654)&gt;0),"Matched", "")</f>
        <v>#REF!</v>
      </c>
      <c r="M2654" s="1" t="str">
        <f t="shared" si="139"/>
        <v/>
      </c>
      <c r="N2654" s="1" t="e">
        <f ca="1">IF(AND(M2654&lt;&gt; "", COUNTIF(SAP!#REF!,M2654)&gt;0),"Matched", "")</f>
        <v>#REF!</v>
      </c>
      <c r="O2654" s="1" t="str">
        <f t="shared" si="140"/>
        <v/>
      </c>
      <c r="P2654" s="1" t="e">
        <f ca="1">IF(AND(O2654&lt;&gt; "", COUNTIF(SAP!#REF!,O2654)&gt;0),"Matched", "")</f>
        <v>#REF!</v>
      </c>
      <c r="Q2654" s="1" t="str">
        <f ca="1">IF(D2654="AC","Logic4"&amp;"_"&amp;TEXT(C2654,"dd.mm.yyyy") &amp;"_"&amp; 1483475.77,"")</f>
        <v>Logic4_17.02.2020_1483475.77</v>
      </c>
      <c r="R2654" s="1" t="e">
        <f ca="1">IF(AND(Q2654&lt;&gt; "", COUNTIF(SAP!#REF!,Q2654)&gt;0),"Matched", "")</f>
        <v>#REF!</v>
      </c>
    </row>
    <row r="2655" spans="1:18">
      <c r="A2655" s="13">
        <v>11563327</v>
      </c>
      <c r="B2655" s="14">
        <v>43878</v>
      </c>
      <c r="C2655" s="14">
        <v>43878</v>
      </c>
      <c r="D2655" s="15" t="s">
        <v>10</v>
      </c>
      <c r="E2655" s="15">
        <v>0</v>
      </c>
      <c r="F2655" s="15">
        <v>0</v>
      </c>
      <c r="G2655" s="15">
        <v>10087.1</v>
      </c>
      <c r="H2655" s="15">
        <v>460510.38</v>
      </c>
      <c r="I2655" s="15" t="s">
        <v>11</v>
      </c>
      <c r="J2655" s="15" t="s">
        <v>12</v>
      </c>
      <c r="K2655" s="1" t="str">
        <f t="shared" si="141"/>
        <v/>
      </c>
      <c r="L2655" s="1" t="e">
        <f ca="1">IF(AND(K2655&lt;&gt; "", COUNTIF(SAP!#REF!,K2655)&gt;0),"Matched", "")</f>
        <v>#REF!</v>
      </c>
      <c r="M2655" s="1" t="str">
        <f t="shared" si="139"/>
        <v/>
      </c>
      <c r="N2655" s="1" t="e">
        <f ca="1">IF(AND(M2655&lt;&gt; "", COUNTIF(SAP!#REF!,M2655)&gt;0),"Matched", "")</f>
        <v>#REF!</v>
      </c>
      <c r="O2655" s="1" t="str">
        <f t="shared" si="140"/>
        <v/>
      </c>
      <c r="P2655" s="1" t="e">
        <f ca="1">IF(AND(O2655&lt;&gt; "", COUNTIF(SAP!#REF!,O2655)&gt;0),"Matched", "")</f>
        <v>#REF!</v>
      </c>
      <c r="Q2655" s="1" t="str">
        <f ca="1">IF(D2655="AC","Logic4"&amp;"_"&amp;TEXT(C2655,"dd.mm.yyyy") &amp;"_"&amp; 1483475.77,"")</f>
        <v>Logic4_17.02.2020_1483475.77</v>
      </c>
      <c r="R2655" s="1" t="e">
        <f ca="1">IF(AND(Q2655&lt;&gt; "", COUNTIF(SAP!#REF!,Q2655)&gt;0),"Matched", "")</f>
        <v>#REF!</v>
      </c>
    </row>
    <row r="2656" spans="1:18">
      <c r="A2656" s="9">
        <v>11563327</v>
      </c>
      <c r="B2656" s="10">
        <v>43878</v>
      </c>
      <c r="C2656" s="10">
        <v>43878</v>
      </c>
      <c r="D2656" s="11" t="s">
        <v>10</v>
      </c>
      <c r="E2656" s="11">
        <v>0</v>
      </c>
      <c r="F2656" s="11">
        <v>0</v>
      </c>
      <c r="G2656" s="11">
        <v>10260</v>
      </c>
      <c r="H2656" s="11">
        <v>470770.38</v>
      </c>
      <c r="I2656" s="11" t="s">
        <v>11</v>
      </c>
      <c r="J2656" s="11" t="s">
        <v>12</v>
      </c>
      <c r="K2656" s="1" t="str">
        <f t="shared" si="141"/>
        <v/>
      </c>
      <c r="L2656" s="1" t="e">
        <f ca="1">IF(AND(K2656&lt;&gt; "", COUNTIF(SAP!#REF!,K2656)&gt;0),"Matched", "")</f>
        <v>#REF!</v>
      </c>
      <c r="M2656" s="1" t="str">
        <f t="shared" si="139"/>
        <v/>
      </c>
      <c r="N2656" s="1" t="e">
        <f ca="1">IF(AND(M2656&lt;&gt; "", COUNTIF(SAP!#REF!,M2656)&gt;0),"Matched", "")</f>
        <v>#REF!</v>
      </c>
      <c r="O2656" s="1" t="str">
        <f t="shared" si="140"/>
        <v/>
      </c>
      <c r="P2656" s="1" t="e">
        <f ca="1">IF(AND(O2656&lt;&gt; "", COUNTIF(SAP!#REF!,O2656)&gt;0),"Matched", "")</f>
        <v>#REF!</v>
      </c>
      <c r="Q2656" s="1" t="str">
        <f ca="1">IF(D2656="AC","Logic4"&amp;"_"&amp;TEXT(C2656,"dd.mm.yyyy") &amp;"_"&amp; 1483475.77,"")</f>
        <v>Logic4_17.02.2020_1483475.77</v>
      </c>
      <c r="R2656" s="1" t="e">
        <f ca="1">IF(AND(Q2656&lt;&gt; "", COUNTIF(SAP!#REF!,Q2656)&gt;0),"Matched", "")</f>
        <v>#REF!</v>
      </c>
    </row>
    <row r="2657" spans="1:18">
      <c r="A2657" s="13">
        <v>11563327</v>
      </c>
      <c r="B2657" s="14">
        <v>43878</v>
      </c>
      <c r="C2657" s="14">
        <v>43878</v>
      </c>
      <c r="D2657" s="15" t="s">
        <v>10</v>
      </c>
      <c r="E2657" s="15">
        <v>0</v>
      </c>
      <c r="F2657" s="15">
        <v>0</v>
      </c>
      <c r="G2657" s="15">
        <v>10811.2</v>
      </c>
      <c r="H2657" s="15">
        <v>481581.58</v>
      </c>
      <c r="I2657" s="15" t="s">
        <v>11</v>
      </c>
      <c r="J2657" s="15" t="s">
        <v>12</v>
      </c>
      <c r="K2657" s="1" t="str">
        <f t="shared" si="141"/>
        <v/>
      </c>
      <c r="L2657" s="1" t="e">
        <f ca="1">IF(AND(K2657&lt;&gt; "", COUNTIF(SAP!#REF!,K2657)&gt;0),"Matched", "")</f>
        <v>#REF!</v>
      </c>
      <c r="M2657" s="1" t="str">
        <f t="shared" si="139"/>
        <v/>
      </c>
      <c r="N2657" s="1" t="e">
        <f ca="1">IF(AND(M2657&lt;&gt; "", COUNTIF(SAP!#REF!,M2657)&gt;0),"Matched", "")</f>
        <v>#REF!</v>
      </c>
      <c r="O2657" s="1" t="str">
        <f t="shared" si="140"/>
        <v/>
      </c>
      <c r="P2657" s="1" t="e">
        <f ca="1">IF(AND(O2657&lt;&gt; "", COUNTIF(SAP!#REF!,O2657)&gt;0),"Matched", "")</f>
        <v>#REF!</v>
      </c>
      <c r="Q2657" s="1" t="str">
        <f ca="1">IF(D2657="AC","Logic4"&amp;"_"&amp;TEXT(C2657,"dd.mm.yyyy") &amp;"_"&amp; 1483475.77,"")</f>
        <v>Logic4_17.02.2020_1483475.77</v>
      </c>
      <c r="R2657" s="1" t="e">
        <f ca="1">IF(AND(Q2657&lt;&gt; "", COUNTIF(SAP!#REF!,Q2657)&gt;0),"Matched", "")</f>
        <v>#REF!</v>
      </c>
    </row>
    <row r="2658" spans="1:18">
      <c r="A2658" s="9">
        <v>11563327</v>
      </c>
      <c r="B2658" s="10">
        <v>43878</v>
      </c>
      <c r="C2658" s="10">
        <v>43878</v>
      </c>
      <c r="D2658" s="11" t="s">
        <v>10</v>
      </c>
      <c r="E2658" s="11">
        <v>0</v>
      </c>
      <c r="F2658" s="11">
        <v>0</v>
      </c>
      <c r="G2658" s="11">
        <v>10846.61</v>
      </c>
      <c r="H2658" s="11">
        <v>492428.19</v>
      </c>
      <c r="I2658" s="11" t="s">
        <v>11</v>
      </c>
      <c r="J2658" s="11" t="s">
        <v>12</v>
      </c>
      <c r="K2658" s="1" t="str">
        <f t="shared" si="141"/>
        <v/>
      </c>
      <c r="L2658" s="1" t="e">
        <f ca="1">IF(AND(K2658&lt;&gt; "", COUNTIF(SAP!#REF!,K2658)&gt;0),"Matched", "")</f>
        <v>#REF!</v>
      </c>
      <c r="M2658" s="1" t="str">
        <f t="shared" si="139"/>
        <v/>
      </c>
      <c r="N2658" s="1" t="e">
        <f ca="1">IF(AND(M2658&lt;&gt; "", COUNTIF(SAP!#REF!,M2658)&gt;0),"Matched", "")</f>
        <v>#REF!</v>
      </c>
      <c r="O2658" s="1" t="str">
        <f t="shared" si="140"/>
        <v/>
      </c>
      <c r="P2658" s="1" t="e">
        <f ca="1">IF(AND(O2658&lt;&gt; "", COUNTIF(SAP!#REF!,O2658)&gt;0),"Matched", "")</f>
        <v>#REF!</v>
      </c>
      <c r="Q2658" s="1" t="str">
        <f ca="1">IF(D2658="AC","Logic4"&amp;"_"&amp;TEXT(C2658,"dd.mm.yyyy") &amp;"_"&amp; 1483475.77,"")</f>
        <v>Logic4_17.02.2020_1483475.77</v>
      </c>
      <c r="R2658" s="1" t="e">
        <f ca="1">IF(AND(Q2658&lt;&gt; "", COUNTIF(SAP!#REF!,Q2658)&gt;0),"Matched", "")</f>
        <v>#REF!</v>
      </c>
    </row>
    <row r="2659" spans="1:18">
      <c r="A2659" s="13">
        <v>11563327</v>
      </c>
      <c r="B2659" s="14">
        <v>43878</v>
      </c>
      <c r="C2659" s="14">
        <v>43878</v>
      </c>
      <c r="D2659" s="15" t="s">
        <v>10</v>
      </c>
      <c r="E2659" s="15">
        <v>0</v>
      </c>
      <c r="F2659" s="15">
        <v>0</v>
      </c>
      <c r="G2659" s="15">
        <v>10998.68</v>
      </c>
      <c r="H2659" s="15">
        <v>503426.87</v>
      </c>
      <c r="I2659" s="15" t="s">
        <v>11</v>
      </c>
      <c r="J2659" s="15" t="s">
        <v>12</v>
      </c>
      <c r="K2659" s="1" t="str">
        <f t="shared" si="141"/>
        <v/>
      </c>
      <c r="L2659" s="1" t="e">
        <f ca="1">IF(AND(K2659&lt;&gt; "", COUNTIF(SAP!#REF!,K2659)&gt;0),"Matched", "")</f>
        <v>#REF!</v>
      </c>
      <c r="M2659" s="1" t="str">
        <f t="shared" si="139"/>
        <v/>
      </c>
      <c r="N2659" s="1" t="e">
        <f ca="1">IF(AND(M2659&lt;&gt; "", COUNTIF(SAP!#REF!,M2659)&gt;0),"Matched", "")</f>
        <v>#REF!</v>
      </c>
      <c r="O2659" s="1" t="str">
        <f t="shared" si="140"/>
        <v/>
      </c>
      <c r="P2659" s="1" t="e">
        <f ca="1">IF(AND(O2659&lt;&gt; "", COUNTIF(SAP!#REF!,O2659)&gt;0),"Matched", "")</f>
        <v>#REF!</v>
      </c>
      <c r="Q2659" s="1" t="str">
        <f ca="1">IF(D2659="AC","Logic4"&amp;"_"&amp;TEXT(C2659,"dd.mm.yyyy") &amp;"_"&amp; 1483475.77,"")</f>
        <v>Logic4_17.02.2020_1483475.77</v>
      </c>
      <c r="R2659" s="1" t="e">
        <f ca="1">IF(AND(Q2659&lt;&gt; "", COUNTIF(SAP!#REF!,Q2659)&gt;0),"Matched", "")</f>
        <v>#REF!</v>
      </c>
    </row>
    <row r="2660" spans="1:18">
      <c r="A2660" s="9">
        <v>11563327</v>
      </c>
      <c r="B2660" s="10">
        <v>43878</v>
      </c>
      <c r="C2660" s="10">
        <v>43878</v>
      </c>
      <c r="D2660" s="11" t="s">
        <v>10</v>
      </c>
      <c r="E2660" s="11">
        <v>0</v>
      </c>
      <c r="F2660" s="11">
        <v>0</v>
      </c>
      <c r="G2660" s="11">
        <v>11170.9</v>
      </c>
      <c r="H2660" s="11">
        <v>514597.77</v>
      </c>
      <c r="I2660" s="11" t="s">
        <v>11</v>
      </c>
      <c r="J2660" s="11" t="s">
        <v>12</v>
      </c>
      <c r="K2660" s="1" t="str">
        <f t="shared" si="141"/>
        <v/>
      </c>
      <c r="L2660" s="1" t="e">
        <f ca="1">IF(AND(K2660&lt;&gt; "", COUNTIF(SAP!#REF!,K2660)&gt;0),"Matched", "")</f>
        <v>#REF!</v>
      </c>
      <c r="M2660" s="1" t="str">
        <f t="shared" si="139"/>
        <v/>
      </c>
      <c r="N2660" s="1" t="e">
        <f ca="1">IF(AND(M2660&lt;&gt; "", COUNTIF(SAP!#REF!,M2660)&gt;0),"Matched", "")</f>
        <v>#REF!</v>
      </c>
      <c r="O2660" s="1" t="str">
        <f t="shared" si="140"/>
        <v/>
      </c>
      <c r="P2660" s="1" t="e">
        <f ca="1">IF(AND(O2660&lt;&gt; "", COUNTIF(SAP!#REF!,O2660)&gt;0),"Matched", "")</f>
        <v>#REF!</v>
      </c>
      <c r="Q2660" s="1" t="str">
        <f ca="1">IF(D2660="AC","Logic4"&amp;"_"&amp;TEXT(C2660,"dd.mm.yyyy") &amp;"_"&amp; 1483475.77,"")</f>
        <v>Logic4_17.02.2020_1483475.77</v>
      </c>
      <c r="R2660" s="1" t="e">
        <f ca="1">IF(AND(Q2660&lt;&gt; "", COUNTIF(SAP!#REF!,Q2660)&gt;0),"Matched", "")</f>
        <v>#REF!</v>
      </c>
    </row>
    <row r="2661" spans="1:18">
      <c r="A2661" s="13">
        <v>11563327</v>
      </c>
      <c r="B2661" s="14">
        <v>43878</v>
      </c>
      <c r="C2661" s="14">
        <v>43878</v>
      </c>
      <c r="D2661" s="15" t="s">
        <v>10</v>
      </c>
      <c r="E2661" s="15">
        <v>0</v>
      </c>
      <c r="F2661" s="15">
        <v>0</v>
      </c>
      <c r="G2661" s="15">
        <v>11660</v>
      </c>
      <c r="H2661" s="15">
        <v>526257.77</v>
      </c>
      <c r="I2661" s="15" t="s">
        <v>11</v>
      </c>
      <c r="J2661" s="15" t="s">
        <v>12</v>
      </c>
      <c r="K2661" s="1" t="str">
        <f t="shared" si="141"/>
        <v/>
      </c>
      <c r="L2661" s="1" t="e">
        <f ca="1">IF(AND(K2661&lt;&gt; "", COUNTIF(SAP!#REF!,K2661)&gt;0),"Matched", "")</f>
        <v>#REF!</v>
      </c>
      <c r="M2661" s="1" t="str">
        <f t="shared" si="139"/>
        <v/>
      </c>
      <c r="N2661" s="1" t="e">
        <f ca="1">IF(AND(M2661&lt;&gt; "", COUNTIF(SAP!#REF!,M2661)&gt;0),"Matched", "")</f>
        <v>#REF!</v>
      </c>
      <c r="O2661" s="1" t="str">
        <f t="shared" si="140"/>
        <v/>
      </c>
      <c r="P2661" s="1" t="e">
        <f ca="1">IF(AND(O2661&lt;&gt; "", COUNTIF(SAP!#REF!,O2661)&gt;0),"Matched", "")</f>
        <v>#REF!</v>
      </c>
      <c r="Q2661" s="1" t="str">
        <f ca="1">IF(D2661="AC","Logic4"&amp;"_"&amp;TEXT(C2661,"dd.mm.yyyy") &amp;"_"&amp; 1483475.77,"")</f>
        <v>Logic4_17.02.2020_1483475.77</v>
      </c>
      <c r="R2661" s="1" t="e">
        <f ca="1">IF(AND(Q2661&lt;&gt; "", COUNTIF(SAP!#REF!,Q2661)&gt;0),"Matched", "")</f>
        <v>#REF!</v>
      </c>
    </row>
    <row r="2662" spans="1:18">
      <c r="A2662" s="9">
        <v>11563327</v>
      </c>
      <c r="B2662" s="10">
        <v>43878</v>
      </c>
      <c r="C2662" s="10">
        <v>43878</v>
      </c>
      <c r="D2662" s="11" t="s">
        <v>10</v>
      </c>
      <c r="E2662" s="11">
        <v>0</v>
      </c>
      <c r="F2662" s="11">
        <v>0</v>
      </c>
      <c r="G2662" s="11">
        <v>11736</v>
      </c>
      <c r="H2662" s="11">
        <v>537993.77</v>
      </c>
      <c r="I2662" s="11" t="s">
        <v>11</v>
      </c>
      <c r="J2662" s="11" t="s">
        <v>12</v>
      </c>
      <c r="K2662" s="1" t="str">
        <f t="shared" si="141"/>
        <v/>
      </c>
      <c r="L2662" s="1" t="e">
        <f ca="1">IF(AND(K2662&lt;&gt; "", COUNTIF(SAP!#REF!,K2662)&gt;0),"Matched", "")</f>
        <v>#REF!</v>
      </c>
      <c r="M2662" s="1" t="str">
        <f t="shared" si="139"/>
        <v/>
      </c>
      <c r="N2662" s="1" t="e">
        <f ca="1">IF(AND(M2662&lt;&gt; "", COUNTIF(SAP!#REF!,M2662)&gt;0),"Matched", "")</f>
        <v>#REF!</v>
      </c>
      <c r="O2662" s="1" t="str">
        <f t="shared" si="140"/>
        <v/>
      </c>
      <c r="P2662" s="1" t="e">
        <f ca="1">IF(AND(O2662&lt;&gt; "", COUNTIF(SAP!#REF!,O2662)&gt;0),"Matched", "")</f>
        <v>#REF!</v>
      </c>
      <c r="Q2662" s="1" t="str">
        <f ca="1">IF(D2662="AC","Logic4"&amp;"_"&amp;TEXT(C2662,"dd.mm.yyyy") &amp;"_"&amp; 1483475.77,"")</f>
        <v>Logic4_17.02.2020_1483475.77</v>
      </c>
      <c r="R2662" s="1" t="e">
        <f ca="1">IF(AND(Q2662&lt;&gt; "", COUNTIF(SAP!#REF!,Q2662)&gt;0),"Matched", "")</f>
        <v>#REF!</v>
      </c>
    </row>
    <row r="2663" spans="1:18">
      <c r="A2663" s="13">
        <v>11563327</v>
      </c>
      <c r="B2663" s="14">
        <v>43878</v>
      </c>
      <c r="C2663" s="14">
        <v>43878</v>
      </c>
      <c r="D2663" s="15" t="s">
        <v>10</v>
      </c>
      <c r="E2663" s="15">
        <v>0</v>
      </c>
      <c r="F2663" s="15">
        <v>0</v>
      </c>
      <c r="G2663" s="15">
        <v>12650</v>
      </c>
      <c r="H2663" s="15">
        <v>550643.77</v>
      </c>
      <c r="I2663" s="15" t="s">
        <v>11</v>
      </c>
      <c r="J2663" s="15" t="s">
        <v>12</v>
      </c>
      <c r="K2663" s="1" t="str">
        <f t="shared" si="141"/>
        <v/>
      </c>
      <c r="L2663" s="1" t="e">
        <f ca="1">IF(AND(K2663&lt;&gt; "", COUNTIF(SAP!#REF!,K2663)&gt;0),"Matched", "")</f>
        <v>#REF!</v>
      </c>
      <c r="M2663" s="1" t="str">
        <f t="shared" si="139"/>
        <v/>
      </c>
      <c r="N2663" s="1" t="e">
        <f ca="1">IF(AND(M2663&lt;&gt; "", COUNTIF(SAP!#REF!,M2663)&gt;0),"Matched", "")</f>
        <v>#REF!</v>
      </c>
      <c r="O2663" s="1" t="str">
        <f t="shared" si="140"/>
        <v/>
      </c>
      <c r="P2663" s="1" t="e">
        <f ca="1">IF(AND(O2663&lt;&gt; "", COUNTIF(SAP!#REF!,O2663)&gt;0),"Matched", "")</f>
        <v>#REF!</v>
      </c>
      <c r="Q2663" s="1" t="str">
        <f ca="1">IF(D2663="AC","Logic4"&amp;"_"&amp;TEXT(C2663,"dd.mm.yyyy") &amp;"_"&amp; 1483475.77,"")</f>
        <v>Logic4_17.02.2020_1483475.77</v>
      </c>
      <c r="R2663" s="1" t="e">
        <f ca="1">IF(AND(Q2663&lt;&gt; "", COUNTIF(SAP!#REF!,Q2663)&gt;0),"Matched", "")</f>
        <v>#REF!</v>
      </c>
    </row>
    <row r="2664" spans="1:18">
      <c r="A2664" s="9">
        <v>11563327</v>
      </c>
      <c r="B2664" s="10">
        <v>43878</v>
      </c>
      <c r="C2664" s="10">
        <v>43878</v>
      </c>
      <c r="D2664" s="11" t="s">
        <v>10</v>
      </c>
      <c r="E2664" s="11">
        <v>0</v>
      </c>
      <c r="F2664" s="11">
        <v>0</v>
      </c>
      <c r="G2664" s="11">
        <v>12907.23</v>
      </c>
      <c r="H2664" s="11">
        <v>563551</v>
      </c>
      <c r="I2664" s="11" t="s">
        <v>11</v>
      </c>
      <c r="J2664" s="11" t="s">
        <v>12</v>
      </c>
      <c r="K2664" s="1" t="str">
        <f t="shared" si="141"/>
        <v/>
      </c>
      <c r="L2664" s="1" t="e">
        <f ca="1">IF(AND(K2664&lt;&gt; "", COUNTIF(SAP!#REF!,K2664)&gt;0),"Matched", "")</f>
        <v>#REF!</v>
      </c>
      <c r="M2664" s="1" t="str">
        <f t="shared" si="139"/>
        <v/>
      </c>
      <c r="N2664" s="1" t="e">
        <f ca="1">IF(AND(M2664&lt;&gt; "", COUNTIF(SAP!#REF!,M2664)&gt;0),"Matched", "")</f>
        <v>#REF!</v>
      </c>
      <c r="O2664" s="1" t="str">
        <f t="shared" si="140"/>
        <v/>
      </c>
      <c r="P2664" s="1" t="e">
        <f ca="1">IF(AND(O2664&lt;&gt; "", COUNTIF(SAP!#REF!,O2664)&gt;0),"Matched", "")</f>
        <v>#REF!</v>
      </c>
      <c r="Q2664" s="1" t="str">
        <f ca="1">IF(D2664="AC","Logic4"&amp;"_"&amp;TEXT(C2664,"dd.mm.yyyy") &amp;"_"&amp; 1483475.77,"")</f>
        <v>Logic4_17.02.2020_1483475.77</v>
      </c>
      <c r="R2664" s="1" t="e">
        <f ca="1">IF(AND(Q2664&lt;&gt; "", COUNTIF(SAP!#REF!,Q2664)&gt;0),"Matched", "")</f>
        <v>#REF!</v>
      </c>
    </row>
    <row r="2665" spans="1:18">
      <c r="A2665" s="13">
        <v>11563327</v>
      </c>
      <c r="B2665" s="14">
        <v>43878</v>
      </c>
      <c r="C2665" s="14">
        <v>43878</v>
      </c>
      <c r="D2665" s="15" t="s">
        <v>10</v>
      </c>
      <c r="E2665" s="15">
        <v>0</v>
      </c>
      <c r="F2665" s="15">
        <v>0</v>
      </c>
      <c r="G2665" s="15">
        <v>12994.7</v>
      </c>
      <c r="H2665" s="15">
        <v>576545.69999999995</v>
      </c>
      <c r="I2665" s="15" t="s">
        <v>11</v>
      </c>
      <c r="J2665" s="15" t="s">
        <v>12</v>
      </c>
      <c r="K2665" s="1" t="str">
        <f t="shared" si="141"/>
        <v/>
      </c>
      <c r="L2665" s="1" t="e">
        <f ca="1">IF(AND(K2665&lt;&gt; "", COUNTIF(SAP!#REF!,K2665)&gt;0),"Matched", "")</f>
        <v>#REF!</v>
      </c>
      <c r="M2665" s="1" t="str">
        <f t="shared" si="139"/>
        <v/>
      </c>
      <c r="N2665" s="1" t="e">
        <f ca="1">IF(AND(M2665&lt;&gt; "", COUNTIF(SAP!#REF!,M2665)&gt;0),"Matched", "")</f>
        <v>#REF!</v>
      </c>
      <c r="O2665" s="1" t="str">
        <f t="shared" si="140"/>
        <v/>
      </c>
      <c r="P2665" s="1" t="e">
        <f ca="1">IF(AND(O2665&lt;&gt; "", COUNTIF(SAP!#REF!,O2665)&gt;0),"Matched", "")</f>
        <v>#REF!</v>
      </c>
      <c r="Q2665" s="1" t="str">
        <f ca="1">IF(D2665="AC","Logic4"&amp;"_"&amp;TEXT(C2665,"dd.mm.yyyy") &amp;"_"&amp; 1483475.77,"")</f>
        <v>Logic4_17.02.2020_1483475.77</v>
      </c>
      <c r="R2665" s="1" t="e">
        <f ca="1">IF(AND(Q2665&lt;&gt; "", COUNTIF(SAP!#REF!,Q2665)&gt;0),"Matched", "")</f>
        <v>#REF!</v>
      </c>
    </row>
    <row r="2666" spans="1:18">
      <c r="A2666" s="9">
        <v>11563327</v>
      </c>
      <c r="B2666" s="10">
        <v>43878</v>
      </c>
      <c r="C2666" s="10">
        <v>43878</v>
      </c>
      <c r="D2666" s="11" t="s">
        <v>10</v>
      </c>
      <c r="E2666" s="11">
        <v>0</v>
      </c>
      <c r="F2666" s="11">
        <v>0</v>
      </c>
      <c r="G2666" s="11">
        <v>13370</v>
      </c>
      <c r="H2666" s="11">
        <v>589915.69999999995</v>
      </c>
      <c r="I2666" s="11" t="s">
        <v>11</v>
      </c>
      <c r="J2666" s="11" t="s">
        <v>12</v>
      </c>
      <c r="K2666" s="1" t="str">
        <f t="shared" si="141"/>
        <v/>
      </c>
      <c r="L2666" s="1" t="e">
        <f ca="1">IF(AND(K2666&lt;&gt; "", COUNTIF(SAP!#REF!,K2666)&gt;0),"Matched", "")</f>
        <v>#REF!</v>
      </c>
      <c r="M2666" s="1" t="str">
        <f t="shared" si="139"/>
        <v/>
      </c>
      <c r="N2666" s="1" t="e">
        <f ca="1">IF(AND(M2666&lt;&gt; "", COUNTIF(SAP!#REF!,M2666)&gt;0),"Matched", "")</f>
        <v>#REF!</v>
      </c>
      <c r="O2666" s="1" t="str">
        <f t="shared" si="140"/>
        <v/>
      </c>
      <c r="P2666" s="1" t="e">
        <f ca="1">IF(AND(O2666&lt;&gt; "", COUNTIF(SAP!#REF!,O2666)&gt;0),"Matched", "")</f>
        <v>#REF!</v>
      </c>
      <c r="Q2666" s="1" t="str">
        <f ca="1">IF(D2666="AC","Logic4"&amp;"_"&amp;TEXT(C2666,"dd.mm.yyyy") &amp;"_"&amp; 1483475.77,"")</f>
        <v>Logic4_17.02.2020_1483475.77</v>
      </c>
      <c r="R2666" s="1" t="e">
        <f ca="1">IF(AND(Q2666&lt;&gt; "", COUNTIF(SAP!#REF!,Q2666)&gt;0),"Matched", "")</f>
        <v>#REF!</v>
      </c>
    </row>
    <row r="2667" spans="1:18">
      <c r="A2667" s="13">
        <v>11563327</v>
      </c>
      <c r="B2667" s="14">
        <v>43878</v>
      </c>
      <c r="C2667" s="14">
        <v>43878</v>
      </c>
      <c r="D2667" s="15" t="s">
        <v>10</v>
      </c>
      <c r="E2667" s="15">
        <v>0</v>
      </c>
      <c r="F2667" s="15">
        <v>0</v>
      </c>
      <c r="G2667" s="15">
        <v>13440.6</v>
      </c>
      <c r="H2667" s="15">
        <v>603356.30000000005</v>
      </c>
      <c r="I2667" s="15" t="s">
        <v>11</v>
      </c>
      <c r="J2667" s="15" t="s">
        <v>12</v>
      </c>
      <c r="K2667" s="1" t="str">
        <f t="shared" si="141"/>
        <v/>
      </c>
      <c r="L2667" s="1" t="e">
        <f ca="1">IF(AND(K2667&lt;&gt; "", COUNTIF(SAP!#REF!,K2667)&gt;0),"Matched", "")</f>
        <v>#REF!</v>
      </c>
      <c r="M2667" s="1" t="str">
        <f t="shared" si="139"/>
        <v/>
      </c>
      <c r="N2667" s="1" t="e">
        <f ca="1">IF(AND(M2667&lt;&gt; "", COUNTIF(SAP!#REF!,M2667)&gt;0),"Matched", "")</f>
        <v>#REF!</v>
      </c>
      <c r="O2667" s="1" t="str">
        <f t="shared" si="140"/>
        <v/>
      </c>
      <c r="P2667" s="1" t="e">
        <f ca="1">IF(AND(O2667&lt;&gt; "", COUNTIF(SAP!#REF!,O2667)&gt;0),"Matched", "")</f>
        <v>#REF!</v>
      </c>
      <c r="Q2667" s="1" t="str">
        <f ca="1">IF(D2667="AC","Logic4"&amp;"_"&amp;TEXT(C2667,"dd.mm.yyyy") &amp;"_"&amp; 1483475.77,"")</f>
        <v>Logic4_17.02.2020_1483475.77</v>
      </c>
      <c r="R2667" s="1" t="e">
        <f ca="1">IF(AND(Q2667&lt;&gt; "", COUNTIF(SAP!#REF!,Q2667)&gt;0),"Matched", "")</f>
        <v>#REF!</v>
      </c>
    </row>
    <row r="2668" spans="1:18">
      <c r="A2668" s="9">
        <v>11563327</v>
      </c>
      <c r="B2668" s="10">
        <v>43878</v>
      </c>
      <c r="C2668" s="10">
        <v>43878</v>
      </c>
      <c r="D2668" s="11" t="s">
        <v>10</v>
      </c>
      <c r="E2668" s="11">
        <v>0</v>
      </c>
      <c r="F2668" s="11">
        <v>0</v>
      </c>
      <c r="G2668" s="11">
        <v>13562.8</v>
      </c>
      <c r="H2668" s="11">
        <v>616919.1</v>
      </c>
      <c r="I2668" s="11" t="s">
        <v>11</v>
      </c>
      <c r="J2668" s="11" t="s">
        <v>12</v>
      </c>
      <c r="K2668" s="1" t="str">
        <f t="shared" si="141"/>
        <v/>
      </c>
      <c r="L2668" s="1" t="e">
        <f ca="1">IF(AND(K2668&lt;&gt; "", COUNTIF(SAP!#REF!,K2668)&gt;0),"Matched", "")</f>
        <v>#REF!</v>
      </c>
      <c r="M2668" s="1" t="str">
        <f t="shared" si="139"/>
        <v/>
      </c>
      <c r="N2668" s="1" t="e">
        <f ca="1">IF(AND(M2668&lt;&gt; "", COUNTIF(SAP!#REF!,M2668)&gt;0),"Matched", "")</f>
        <v>#REF!</v>
      </c>
      <c r="O2668" s="1" t="str">
        <f t="shared" si="140"/>
        <v/>
      </c>
      <c r="P2668" s="1" t="e">
        <f ca="1">IF(AND(O2668&lt;&gt; "", COUNTIF(SAP!#REF!,O2668)&gt;0),"Matched", "")</f>
        <v>#REF!</v>
      </c>
      <c r="Q2668" s="1" t="str">
        <f ca="1">IF(D2668="AC","Logic4"&amp;"_"&amp;TEXT(C2668,"dd.mm.yyyy") &amp;"_"&amp; 1483475.77,"")</f>
        <v>Logic4_17.02.2020_1483475.77</v>
      </c>
      <c r="R2668" s="1" t="e">
        <f ca="1">IF(AND(Q2668&lt;&gt; "", COUNTIF(SAP!#REF!,Q2668)&gt;0),"Matched", "")</f>
        <v>#REF!</v>
      </c>
    </row>
    <row r="2669" spans="1:18">
      <c r="A2669" s="13">
        <v>11563327</v>
      </c>
      <c r="B2669" s="14">
        <v>43878</v>
      </c>
      <c r="C2669" s="14">
        <v>43878</v>
      </c>
      <c r="D2669" s="15" t="s">
        <v>10</v>
      </c>
      <c r="E2669" s="15">
        <v>0</v>
      </c>
      <c r="F2669" s="15">
        <v>0</v>
      </c>
      <c r="G2669" s="15">
        <v>14055.7</v>
      </c>
      <c r="H2669" s="15">
        <v>630974.80000000005</v>
      </c>
      <c r="I2669" s="15" t="s">
        <v>11</v>
      </c>
      <c r="J2669" s="15" t="s">
        <v>12</v>
      </c>
      <c r="K2669" s="1" t="str">
        <f t="shared" si="141"/>
        <v/>
      </c>
      <c r="L2669" s="1" t="e">
        <f ca="1">IF(AND(K2669&lt;&gt; "", COUNTIF(SAP!#REF!,K2669)&gt;0),"Matched", "")</f>
        <v>#REF!</v>
      </c>
      <c r="M2669" s="1" t="str">
        <f t="shared" si="139"/>
        <v/>
      </c>
      <c r="N2669" s="1" t="e">
        <f ca="1">IF(AND(M2669&lt;&gt; "", COUNTIF(SAP!#REF!,M2669)&gt;0),"Matched", "")</f>
        <v>#REF!</v>
      </c>
      <c r="O2669" s="1" t="str">
        <f t="shared" si="140"/>
        <v/>
      </c>
      <c r="P2669" s="1" t="e">
        <f ca="1">IF(AND(O2669&lt;&gt; "", COUNTIF(SAP!#REF!,O2669)&gt;0),"Matched", "")</f>
        <v>#REF!</v>
      </c>
      <c r="Q2669" s="1" t="str">
        <f ca="1">IF(D2669="AC","Logic4"&amp;"_"&amp;TEXT(C2669,"dd.mm.yyyy") &amp;"_"&amp; 1483475.77,"")</f>
        <v>Logic4_17.02.2020_1483475.77</v>
      </c>
      <c r="R2669" s="1" t="e">
        <f ca="1">IF(AND(Q2669&lt;&gt; "", COUNTIF(SAP!#REF!,Q2669)&gt;0),"Matched", "")</f>
        <v>#REF!</v>
      </c>
    </row>
    <row r="2670" spans="1:18">
      <c r="A2670" s="9">
        <v>11563327</v>
      </c>
      <c r="B2670" s="10">
        <v>43878</v>
      </c>
      <c r="C2670" s="10">
        <v>43878</v>
      </c>
      <c r="D2670" s="11" t="s">
        <v>10</v>
      </c>
      <c r="E2670" s="11">
        <v>0</v>
      </c>
      <c r="F2670" s="11">
        <v>0</v>
      </c>
      <c r="G2670" s="11">
        <v>14149.3</v>
      </c>
      <c r="H2670" s="11">
        <v>645124.1</v>
      </c>
      <c r="I2670" s="11" t="s">
        <v>11</v>
      </c>
      <c r="J2670" s="11" t="s">
        <v>12</v>
      </c>
      <c r="K2670" s="1" t="str">
        <f t="shared" si="141"/>
        <v/>
      </c>
      <c r="L2670" s="1" t="e">
        <f ca="1">IF(AND(K2670&lt;&gt; "", COUNTIF(SAP!#REF!,K2670)&gt;0),"Matched", "")</f>
        <v>#REF!</v>
      </c>
      <c r="M2670" s="1" t="str">
        <f t="shared" si="139"/>
        <v/>
      </c>
      <c r="N2670" s="1" t="e">
        <f ca="1">IF(AND(M2670&lt;&gt; "", COUNTIF(SAP!#REF!,M2670)&gt;0),"Matched", "")</f>
        <v>#REF!</v>
      </c>
      <c r="O2670" s="1" t="str">
        <f t="shared" si="140"/>
        <v/>
      </c>
      <c r="P2670" s="1" t="e">
        <f ca="1">IF(AND(O2670&lt;&gt; "", COUNTIF(SAP!#REF!,O2670)&gt;0),"Matched", "")</f>
        <v>#REF!</v>
      </c>
      <c r="Q2670" s="1" t="str">
        <f ca="1">IF(D2670="AC","Logic4"&amp;"_"&amp;TEXT(C2670,"dd.mm.yyyy") &amp;"_"&amp; 1483475.77,"")</f>
        <v>Logic4_17.02.2020_1483475.77</v>
      </c>
      <c r="R2670" s="1" t="e">
        <f ca="1">IF(AND(Q2670&lt;&gt; "", COUNTIF(SAP!#REF!,Q2670)&gt;0),"Matched", "")</f>
        <v>#REF!</v>
      </c>
    </row>
    <row r="2671" spans="1:18">
      <c r="A2671" s="13">
        <v>11563327</v>
      </c>
      <c r="B2671" s="14">
        <v>43878</v>
      </c>
      <c r="C2671" s="14">
        <v>43878</v>
      </c>
      <c r="D2671" s="15" t="s">
        <v>10</v>
      </c>
      <c r="E2671" s="15">
        <v>0</v>
      </c>
      <c r="F2671" s="15">
        <v>0</v>
      </c>
      <c r="G2671" s="15">
        <v>14351.2</v>
      </c>
      <c r="H2671" s="15">
        <v>659475.30000000005</v>
      </c>
      <c r="I2671" s="15" t="s">
        <v>11</v>
      </c>
      <c r="J2671" s="15" t="s">
        <v>12</v>
      </c>
      <c r="K2671" s="1" t="str">
        <f t="shared" si="141"/>
        <v/>
      </c>
      <c r="L2671" s="1" t="e">
        <f ca="1">IF(AND(K2671&lt;&gt; "", COUNTIF(SAP!#REF!,K2671)&gt;0),"Matched", "")</f>
        <v>#REF!</v>
      </c>
      <c r="M2671" s="1" t="str">
        <f t="shared" si="139"/>
        <v/>
      </c>
      <c r="N2671" s="1" t="e">
        <f ca="1">IF(AND(M2671&lt;&gt; "", COUNTIF(SAP!#REF!,M2671)&gt;0),"Matched", "")</f>
        <v>#REF!</v>
      </c>
      <c r="O2671" s="1" t="str">
        <f t="shared" si="140"/>
        <v/>
      </c>
      <c r="P2671" s="1" t="e">
        <f ca="1">IF(AND(O2671&lt;&gt; "", COUNTIF(SAP!#REF!,O2671)&gt;0),"Matched", "")</f>
        <v>#REF!</v>
      </c>
      <c r="Q2671" s="1" t="str">
        <f ca="1">IF(D2671="AC","Logic4"&amp;"_"&amp;TEXT(C2671,"dd.mm.yyyy") &amp;"_"&amp; 1483475.77,"")</f>
        <v>Logic4_17.02.2020_1483475.77</v>
      </c>
      <c r="R2671" s="1" t="e">
        <f ca="1">IF(AND(Q2671&lt;&gt; "", COUNTIF(SAP!#REF!,Q2671)&gt;0),"Matched", "")</f>
        <v>#REF!</v>
      </c>
    </row>
    <row r="2672" spans="1:18">
      <c r="A2672" s="9">
        <v>11563327</v>
      </c>
      <c r="B2672" s="10">
        <v>43878</v>
      </c>
      <c r="C2672" s="10">
        <v>43878</v>
      </c>
      <c r="D2672" s="11" t="s">
        <v>10</v>
      </c>
      <c r="E2672" s="11">
        <v>0</v>
      </c>
      <c r="F2672" s="11">
        <v>0</v>
      </c>
      <c r="G2672" s="11">
        <v>14459.4</v>
      </c>
      <c r="H2672" s="11">
        <v>673934.7</v>
      </c>
      <c r="I2672" s="11" t="s">
        <v>11</v>
      </c>
      <c r="J2672" s="11" t="s">
        <v>12</v>
      </c>
      <c r="K2672" s="1" t="str">
        <f t="shared" si="141"/>
        <v/>
      </c>
      <c r="L2672" s="1" t="e">
        <f ca="1">IF(AND(K2672&lt;&gt; "", COUNTIF(SAP!#REF!,K2672)&gt;0),"Matched", "")</f>
        <v>#REF!</v>
      </c>
      <c r="M2672" s="1" t="str">
        <f t="shared" si="139"/>
        <v/>
      </c>
      <c r="N2672" s="1" t="e">
        <f ca="1">IF(AND(M2672&lt;&gt; "", COUNTIF(SAP!#REF!,M2672)&gt;0),"Matched", "")</f>
        <v>#REF!</v>
      </c>
      <c r="O2672" s="1" t="str">
        <f t="shared" si="140"/>
        <v/>
      </c>
      <c r="P2672" s="1" t="e">
        <f ca="1">IF(AND(O2672&lt;&gt; "", COUNTIF(SAP!#REF!,O2672)&gt;0),"Matched", "")</f>
        <v>#REF!</v>
      </c>
      <c r="Q2672" s="1" t="str">
        <f ca="1">IF(D2672="AC","Logic4"&amp;"_"&amp;TEXT(C2672,"dd.mm.yyyy") &amp;"_"&amp; 1483475.77,"")</f>
        <v>Logic4_17.02.2020_1483475.77</v>
      </c>
      <c r="R2672" s="1" t="e">
        <f ca="1">IF(AND(Q2672&lt;&gt; "", COUNTIF(SAP!#REF!,Q2672)&gt;0),"Matched", "")</f>
        <v>#REF!</v>
      </c>
    </row>
    <row r="2673" spans="1:18">
      <c r="A2673" s="13">
        <v>11563327</v>
      </c>
      <c r="B2673" s="14">
        <v>43878</v>
      </c>
      <c r="C2673" s="14">
        <v>43878</v>
      </c>
      <c r="D2673" s="15" t="s">
        <v>10</v>
      </c>
      <c r="E2673" s="15">
        <v>0</v>
      </c>
      <c r="F2673" s="15">
        <v>0</v>
      </c>
      <c r="G2673" s="15">
        <v>14464</v>
      </c>
      <c r="H2673" s="15">
        <v>688398.7</v>
      </c>
      <c r="I2673" s="15" t="s">
        <v>11</v>
      </c>
      <c r="J2673" s="15" t="s">
        <v>12</v>
      </c>
      <c r="K2673" s="1" t="str">
        <f t="shared" si="141"/>
        <v/>
      </c>
      <c r="L2673" s="1" t="e">
        <f ca="1">IF(AND(K2673&lt;&gt; "", COUNTIF(SAP!#REF!,K2673)&gt;0),"Matched", "")</f>
        <v>#REF!</v>
      </c>
      <c r="M2673" s="1" t="str">
        <f t="shared" si="139"/>
        <v/>
      </c>
      <c r="N2673" s="1" t="e">
        <f ca="1">IF(AND(M2673&lt;&gt; "", COUNTIF(SAP!#REF!,M2673)&gt;0),"Matched", "")</f>
        <v>#REF!</v>
      </c>
      <c r="O2673" s="1" t="str">
        <f t="shared" si="140"/>
        <v/>
      </c>
      <c r="P2673" s="1" t="e">
        <f ca="1">IF(AND(O2673&lt;&gt; "", COUNTIF(SAP!#REF!,O2673)&gt;0),"Matched", "")</f>
        <v>#REF!</v>
      </c>
      <c r="Q2673" s="1" t="str">
        <f ca="1">IF(D2673="AC","Logic4"&amp;"_"&amp;TEXT(C2673,"dd.mm.yyyy") &amp;"_"&amp; 1483475.77,"")</f>
        <v>Logic4_17.02.2020_1483475.77</v>
      </c>
      <c r="R2673" s="1" t="e">
        <f ca="1">IF(AND(Q2673&lt;&gt; "", COUNTIF(SAP!#REF!,Q2673)&gt;0),"Matched", "")</f>
        <v>#REF!</v>
      </c>
    </row>
    <row r="2674" spans="1:18">
      <c r="A2674" s="9">
        <v>11563327</v>
      </c>
      <c r="B2674" s="10">
        <v>43878</v>
      </c>
      <c r="C2674" s="10">
        <v>43878</v>
      </c>
      <c r="D2674" s="11" t="s">
        <v>10</v>
      </c>
      <c r="E2674" s="11">
        <v>0</v>
      </c>
      <c r="F2674" s="11">
        <v>0</v>
      </c>
      <c r="G2674" s="11">
        <v>14784.1</v>
      </c>
      <c r="H2674" s="11">
        <v>703182.8</v>
      </c>
      <c r="I2674" s="11" t="s">
        <v>11</v>
      </c>
      <c r="J2674" s="11" t="s">
        <v>12</v>
      </c>
      <c r="K2674" s="1" t="str">
        <f t="shared" si="141"/>
        <v/>
      </c>
      <c r="L2674" s="1" t="e">
        <f ca="1">IF(AND(K2674&lt;&gt; "", COUNTIF(SAP!#REF!,K2674)&gt;0),"Matched", "")</f>
        <v>#REF!</v>
      </c>
      <c r="M2674" s="1" t="str">
        <f t="shared" si="139"/>
        <v/>
      </c>
      <c r="N2674" s="1" t="e">
        <f ca="1">IF(AND(M2674&lt;&gt; "", COUNTIF(SAP!#REF!,M2674)&gt;0),"Matched", "")</f>
        <v>#REF!</v>
      </c>
      <c r="O2674" s="1" t="str">
        <f t="shared" si="140"/>
        <v/>
      </c>
      <c r="P2674" s="1" t="e">
        <f ca="1">IF(AND(O2674&lt;&gt; "", COUNTIF(SAP!#REF!,O2674)&gt;0),"Matched", "")</f>
        <v>#REF!</v>
      </c>
      <c r="Q2674" s="1" t="str">
        <f ca="1">IF(D2674="AC","Logic4"&amp;"_"&amp;TEXT(C2674,"dd.mm.yyyy") &amp;"_"&amp; 1483475.77,"")</f>
        <v>Logic4_17.02.2020_1483475.77</v>
      </c>
      <c r="R2674" s="1" t="e">
        <f ca="1">IF(AND(Q2674&lt;&gt; "", COUNTIF(SAP!#REF!,Q2674)&gt;0),"Matched", "")</f>
        <v>#REF!</v>
      </c>
    </row>
    <row r="2675" spans="1:18">
      <c r="A2675" s="13">
        <v>11563327</v>
      </c>
      <c r="B2675" s="14">
        <v>43878</v>
      </c>
      <c r="C2675" s="14">
        <v>43878</v>
      </c>
      <c r="D2675" s="15" t="s">
        <v>10</v>
      </c>
      <c r="E2675" s="15">
        <v>0</v>
      </c>
      <c r="F2675" s="15">
        <v>0</v>
      </c>
      <c r="G2675" s="15">
        <v>15000</v>
      </c>
      <c r="H2675" s="15">
        <v>718182.8</v>
      </c>
      <c r="I2675" s="15" t="s">
        <v>11</v>
      </c>
      <c r="J2675" s="15" t="s">
        <v>12</v>
      </c>
      <c r="K2675" s="1" t="str">
        <f t="shared" si="141"/>
        <v/>
      </c>
      <c r="L2675" s="1" t="e">
        <f ca="1">IF(AND(K2675&lt;&gt; "", COUNTIF(SAP!#REF!,K2675)&gt;0),"Matched", "")</f>
        <v>#REF!</v>
      </c>
      <c r="M2675" s="1" t="str">
        <f t="shared" si="139"/>
        <v/>
      </c>
      <c r="N2675" s="1" t="e">
        <f ca="1">IF(AND(M2675&lt;&gt; "", COUNTIF(SAP!#REF!,M2675)&gt;0),"Matched", "")</f>
        <v>#REF!</v>
      </c>
      <c r="O2675" s="1" t="str">
        <f t="shared" si="140"/>
        <v/>
      </c>
      <c r="P2675" s="1" t="e">
        <f ca="1">IF(AND(O2675&lt;&gt; "", COUNTIF(SAP!#REF!,O2675)&gt;0),"Matched", "")</f>
        <v>#REF!</v>
      </c>
      <c r="Q2675" s="1" t="str">
        <f ca="1">IF(D2675="AC","Logic4"&amp;"_"&amp;TEXT(C2675,"dd.mm.yyyy") &amp;"_"&amp; 1483475.77,"")</f>
        <v>Logic4_17.02.2020_1483475.77</v>
      </c>
      <c r="R2675" s="1" t="e">
        <f ca="1">IF(AND(Q2675&lt;&gt; "", COUNTIF(SAP!#REF!,Q2675)&gt;0),"Matched", "")</f>
        <v>#REF!</v>
      </c>
    </row>
    <row r="2676" spans="1:18">
      <c r="A2676" s="9">
        <v>11563327</v>
      </c>
      <c r="B2676" s="10">
        <v>43878</v>
      </c>
      <c r="C2676" s="10">
        <v>43878</v>
      </c>
      <c r="D2676" s="11" t="s">
        <v>10</v>
      </c>
      <c r="E2676" s="11">
        <v>0</v>
      </c>
      <c r="F2676" s="11">
        <v>0</v>
      </c>
      <c r="G2676" s="11">
        <v>16307.51</v>
      </c>
      <c r="H2676" s="11">
        <v>734490.31</v>
      </c>
      <c r="I2676" s="11" t="s">
        <v>11</v>
      </c>
      <c r="J2676" s="11" t="s">
        <v>12</v>
      </c>
      <c r="K2676" s="1" t="str">
        <f t="shared" si="141"/>
        <v/>
      </c>
      <c r="L2676" s="1" t="e">
        <f ca="1">IF(AND(K2676&lt;&gt; "", COUNTIF(SAP!#REF!,K2676)&gt;0),"Matched", "")</f>
        <v>#REF!</v>
      </c>
      <c r="M2676" s="1" t="str">
        <f t="shared" si="139"/>
        <v/>
      </c>
      <c r="N2676" s="1" t="e">
        <f ca="1">IF(AND(M2676&lt;&gt; "", COUNTIF(SAP!#REF!,M2676)&gt;0),"Matched", "")</f>
        <v>#REF!</v>
      </c>
      <c r="O2676" s="1" t="str">
        <f t="shared" si="140"/>
        <v/>
      </c>
      <c r="P2676" s="1" t="e">
        <f ca="1">IF(AND(O2676&lt;&gt; "", COUNTIF(SAP!#REF!,O2676)&gt;0),"Matched", "")</f>
        <v>#REF!</v>
      </c>
      <c r="Q2676" s="1" t="str">
        <f ca="1">IF(D2676="AC","Logic4"&amp;"_"&amp;TEXT(C2676,"dd.mm.yyyy") &amp;"_"&amp; 1483475.77,"")</f>
        <v>Logic4_17.02.2020_1483475.77</v>
      </c>
      <c r="R2676" s="1" t="e">
        <f ca="1">IF(AND(Q2676&lt;&gt; "", COUNTIF(SAP!#REF!,Q2676)&gt;0),"Matched", "")</f>
        <v>#REF!</v>
      </c>
    </row>
    <row r="2677" spans="1:18">
      <c r="A2677" s="13">
        <v>11563327</v>
      </c>
      <c r="B2677" s="14">
        <v>43878</v>
      </c>
      <c r="C2677" s="14">
        <v>43878</v>
      </c>
      <c r="D2677" s="15" t="s">
        <v>10</v>
      </c>
      <c r="E2677" s="15">
        <v>0</v>
      </c>
      <c r="F2677" s="15">
        <v>0</v>
      </c>
      <c r="G2677" s="15">
        <v>16499</v>
      </c>
      <c r="H2677" s="15">
        <v>750989.31</v>
      </c>
      <c r="I2677" s="15" t="s">
        <v>11</v>
      </c>
      <c r="J2677" s="15" t="s">
        <v>12</v>
      </c>
      <c r="K2677" s="1" t="str">
        <f t="shared" si="141"/>
        <v/>
      </c>
      <c r="L2677" s="1" t="e">
        <f ca="1">IF(AND(K2677&lt;&gt; "", COUNTIF(SAP!#REF!,K2677)&gt;0),"Matched", "")</f>
        <v>#REF!</v>
      </c>
      <c r="M2677" s="1" t="str">
        <f t="shared" si="139"/>
        <v/>
      </c>
      <c r="N2677" s="1" t="e">
        <f ca="1">IF(AND(M2677&lt;&gt; "", COUNTIF(SAP!#REF!,M2677)&gt;0),"Matched", "")</f>
        <v>#REF!</v>
      </c>
      <c r="O2677" s="1" t="str">
        <f t="shared" si="140"/>
        <v/>
      </c>
      <c r="P2677" s="1" t="e">
        <f ca="1">IF(AND(O2677&lt;&gt; "", COUNTIF(SAP!#REF!,O2677)&gt;0),"Matched", "")</f>
        <v>#REF!</v>
      </c>
      <c r="Q2677" s="1" t="str">
        <f ca="1">IF(D2677="AC","Logic4"&amp;"_"&amp;TEXT(C2677,"dd.mm.yyyy") &amp;"_"&amp; 1483475.77,"")</f>
        <v>Logic4_17.02.2020_1483475.77</v>
      </c>
      <c r="R2677" s="1" t="e">
        <f ca="1">IF(AND(Q2677&lt;&gt; "", COUNTIF(SAP!#REF!,Q2677)&gt;0),"Matched", "")</f>
        <v>#REF!</v>
      </c>
    </row>
    <row r="2678" spans="1:18">
      <c r="A2678" s="9">
        <v>11563327</v>
      </c>
      <c r="B2678" s="10">
        <v>43878</v>
      </c>
      <c r="C2678" s="10">
        <v>43878</v>
      </c>
      <c r="D2678" s="11" t="s">
        <v>10</v>
      </c>
      <c r="E2678" s="11">
        <v>0</v>
      </c>
      <c r="F2678" s="11">
        <v>0</v>
      </c>
      <c r="G2678" s="11">
        <v>16543.34</v>
      </c>
      <c r="H2678" s="11">
        <v>767532.65</v>
      </c>
      <c r="I2678" s="11" t="s">
        <v>11</v>
      </c>
      <c r="J2678" s="11" t="s">
        <v>12</v>
      </c>
      <c r="K2678" s="1" t="str">
        <f t="shared" si="141"/>
        <v/>
      </c>
      <c r="L2678" s="1" t="e">
        <f ca="1">IF(AND(K2678&lt;&gt; "", COUNTIF(SAP!#REF!,K2678)&gt;0),"Matched", "")</f>
        <v>#REF!</v>
      </c>
      <c r="M2678" s="1" t="str">
        <f t="shared" si="139"/>
        <v/>
      </c>
      <c r="N2678" s="1" t="e">
        <f ca="1">IF(AND(M2678&lt;&gt; "", COUNTIF(SAP!#REF!,M2678)&gt;0),"Matched", "")</f>
        <v>#REF!</v>
      </c>
      <c r="O2678" s="1" t="str">
        <f t="shared" si="140"/>
        <v/>
      </c>
      <c r="P2678" s="1" t="e">
        <f ca="1">IF(AND(O2678&lt;&gt; "", COUNTIF(SAP!#REF!,O2678)&gt;0),"Matched", "")</f>
        <v>#REF!</v>
      </c>
      <c r="Q2678" s="1" t="str">
        <f ca="1">IF(D2678="AC","Logic4"&amp;"_"&amp;TEXT(C2678,"dd.mm.yyyy") &amp;"_"&amp; 1483475.77,"")</f>
        <v>Logic4_17.02.2020_1483475.77</v>
      </c>
      <c r="R2678" s="1" t="e">
        <f ca="1">IF(AND(Q2678&lt;&gt; "", COUNTIF(SAP!#REF!,Q2678)&gt;0),"Matched", "")</f>
        <v>#REF!</v>
      </c>
    </row>
    <row r="2679" spans="1:18">
      <c r="A2679" s="13">
        <v>11563327</v>
      </c>
      <c r="B2679" s="14">
        <v>43878</v>
      </c>
      <c r="C2679" s="14">
        <v>43878</v>
      </c>
      <c r="D2679" s="15" t="s">
        <v>10</v>
      </c>
      <c r="E2679" s="15">
        <v>0</v>
      </c>
      <c r="F2679" s="15">
        <v>0</v>
      </c>
      <c r="G2679" s="15">
        <v>16581.87</v>
      </c>
      <c r="H2679" s="15">
        <v>784114.52</v>
      </c>
      <c r="I2679" s="15" t="s">
        <v>11</v>
      </c>
      <c r="J2679" s="15" t="s">
        <v>12</v>
      </c>
      <c r="K2679" s="1" t="str">
        <f t="shared" si="141"/>
        <v/>
      </c>
      <c r="L2679" s="1" t="e">
        <f ca="1">IF(AND(K2679&lt;&gt; "", COUNTIF(SAP!#REF!,K2679)&gt;0),"Matched", "")</f>
        <v>#REF!</v>
      </c>
      <c r="M2679" s="1" t="str">
        <f t="shared" si="139"/>
        <v/>
      </c>
      <c r="N2679" s="1" t="e">
        <f ca="1">IF(AND(M2679&lt;&gt; "", COUNTIF(SAP!#REF!,M2679)&gt;0),"Matched", "")</f>
        <v>#REF!</v>
      </c>
      <c r="O2679" s="1" t="str">
        <f t="shared" si="140"/>
        <v/>
      </c>
      <c r="P2679" s="1" t="e">
        <f ca="1">IF(AND(O2679&lt;&gt; "", COUNTIF(SAP!#REF!,O2679)&gt;0),"Matched", "")</f>
        <v>#REF!</v>
      </c>
      <c r="Q2679" s="1" t="str">
        <f ca="1">IF(D2679="AC","Logic4"&amp;"_"&amp;TEXT(C2679,"dd.mm.yyyy") &amp;"_"&amp; 1483475.77,"")</f>
        <v>Logic4_17.02.2020_1483475.77</v>
      </c>
      <c r="R2679" s="1" t="e">
        <f ca="1">IF(AND(Q2679&lt;&gt; "", COUNTIF(SAP!#REF!,Q2679)&gt;0),"Matched", "")</f>
        <v>#REF!</v>
      </c>
    </row>
    <row r="2680" spans="1:18">
      <c r="A2680" s="9">
        <v>11563327</v>
      </c>
      <c r="B2680" s="10">
        <v>43878</v>
      </c>
      <c r="C2680" s="10">
        <v>43878</v>
      </c>
      <c r="D2680" s="11" t="s">
        <v>10</v>
      </c>
      <c r="E2680" s="11">
        <v>0</v>
      </c>
      <c r="F2680" s="11">
        <v>0</v>
      </c>
      <c r="G2680" s="11">
        <v>16710.16</v>
      </c>
      <c r="H2680" s="11">
        <v>800824.68</v>
      </c>
      <c r="I2680" s="11" t="s">
        <v>11</v>
      </c>
      <c r="J2680" s="11" t="s">
        <v>12</v>
      </c>
      <c r="K2680" s="1" t="str">
        <f t="shared" si="141"/>
        <v/>
      </c>
      <c r="L2680" s="1" t="e">
        <f ca="1">IF(AND(K2680&lt;&gt; "", COUNTIF(SAP!#REF!,K2680)&gt;0),"Matched", "")</f>
        <v>#REF!</v>
      </c>
      <c r="M2680" s="1" t="str">
        <f t="shared" si="139"/>
        <v/>
      </c>
      <c r="N2680" s="1" t="e">
        <f ca="1">IF(AND(M2680&lt;&gt; "", COUNTIF(SAP!#REF!,M2680)&gt;0),"Matched", "")</f>
        <v>#REF!</v>
      </c>
      <c r="O2680" s="1" t="str">
        <f t="shared" si="140"/>
        <v/>
      </c>
      <c r="P2680" s="1" t="e">
        <f ca="1">IF(AND(O2680&lt;&gt; "", COUNTIF(SAP!#REF!,O2680)&gt;0),"Matched", "")</f>
        <v>#REF!</v>
      </c>
      <c r="Q2680" s="1" t="str">
        <f ca="1">IF(D2680="AC","Logic4"&amp;"_"&amp;TEXT(C2680,"dd.mm.yyyy") &amp;"_"&amp; 1483475.77,"")</f>
        <v>Logic4_17.02.2020_1483475.77</v>
      </c>
      <c r="R2680" s="1" t="e">
        <f ca="1">IF(AND(Q2680&lt;&gt; "", COUNTIF(SAP!#REF!,Q2680)&gt;0),"Matched", "")</f>
        <v>#REF!</v>
      </c>
    </row>
    <row r="2681" spans="1:18">
      <c r="A2681" s="13">
        <v>11563327</v>
      </c>
      <c r="B2681" s="14">
        <v>43878</v>
      </c>
      <c r="C2681" s="14">
        <v>43878</v>
      </c>
      <c r="D2681" s="15" t="s">
        <v>10</v>
      </c>
      <c r="E2681" s="15">
        <v>0</v>
      </c>
      <c r="F2681" s="15">
        <v>0</v>
      </c>
      <c r="G2681" s="15">
        <v>17074.53</v>
      </c>
      <c r="H2681" s="15">
        <v>817899.21</v>
      </c>
      <c r="I2681" s="15" t="s">
        <v>11</v>
      </c>
      <c r="J2681" s="15" t="s">
        <v>12</v>
      </c>
      <c r="K2681" s="1" t="str">
        <f t="shared" si="141"/>
        <v/>
      </c>
      <c r="L2681" s="1" t="e">
        <f ca="1">IF(AND(K2681&lt;&gt; "", COUNTIF(SAP!#REF!,K2681)&gt;0),"Matched", "")</f>
        <v>#REF!</v>
      </c>
      <c r="M2681" s="1" t="str">
        <f t="shared" si="139"/>
        <v/>
      </c>
      <c r="N2681" s="1" t="e">
        <f ca="1">IF(AND(M2681&lt;&gt; "", COUNTIF(SAP!#REF!,M2681)&gt;0),"Matched", "")</f>
        <v>#REF!</v>
      </c>
      <c r="O2681" s="1" t="str">
        <f t="shared" si="140"/>
        <v/>
      </c>
      <c r="P2681" s="1" t="e">
        <f ca="1">IF(AND(O2681&lt;&gt; "", COUNTIF(SAP!#REF!,O2681)&gt;0),"Matched", "")</f>
        <v>#REF!</v>
      </c>
      <c r="Q2681" s="1" t="str">
        <f ca="1">IF(D2681="AC","Logic4"&amp;"_"&amp;TEXT(C2681,"dd.mm.yyyy") &amp;"_"&amp; 1483475.77,"")</f>
        <v>Logic4_17.02.2020_1483475.77</v>
      </c>
      <c r="R2681" s="1" t="e">
        <f ca="1">IF(AND(Q2681&lt;&gt; "", COUNTIF(SAP!#REF!,Q2681)&gt;0),"Matched", "")</f>
        <v>#REF!</v>
      </c>
    </row>
    <row r="2682" spans="1:18">
      <c r="A2682" s="9">
        <v>11563327</v>
      </c>
      <c r="B2682" s="10">
        <v>43878</v>
      </c>
      <c r="C2682" s="10">
        <v>43878</v>
      </c>
      <c r="D2682" s="11" t="s">
        <v>10</v>
      </c>
      <c r="E2682" s="11">
        <v>0</v>
      </c>
      <c r="F2682" s="11">
        <v>0</v>
      </c>
      <c r="G2682" s="11">
        <v>17278</v>
      </c>
      <c r="H2682" s="11">
        <v>835177.21</v>
      </c>
      <c r="I2682" s="11" t="s">
        <v>11</v>
      </c>
      <c r="J2682" s="11" t="s">
        <v>12</v>
      </c>
      <c r="K2682" s="1" t="str">
        <f t="shared" si="141"/>
        <v/>
      </c>
      <c r="L2682" s="1" t="e">
        <f ca="1">IF(AND(K2682&lt;&gt; "", COUNTIF(SAP!#REF!,K2682)&gt;0),"Matched", "")</f>
        <v>#REF!</v>
      </c>
      <c r="M2682" s="1" t="str">
        <f t="shared" si="139"/>
        <v/>
      </c>
      <c r="N2682" s="1" t="e">
        <f ca="1">IF(AND(M2682&lt;&gt; "", COUNTIF(SAP!#REF!,M2682)&gt;0),"Matched", "")</f>
        <v>#REF!</v>
      </c>
      <c r="O2682" s="1" t="str">
        <f t="shared" si="140"/>
        <v/>
      </c>
      <c r="P2682" s="1" t="e">
        <f ca="1">IF(AND(O2682&lt;&gt; "", COUNTIF(SAP!#REF!,O2682)&gt;0),"Matched", "")</f>
        <v>#REF!</v>
      </c>
      <c r="Q2682" s="1" t="str">
        <f ca="1">IF(D2682="AC","Logic4"&amp;"_"&amp;TEXT(C2682,"dd.mm.yyyy") &amp;"_"&amp; 1483475.77,"")</f>
        <v>Logic4_17.02.2020_1483475.77</v>
      </c>
      <c r="R2682" s="1" t="e">
        <f ca="1">IF(AND(Q2682&lt;&gt; "", COUNTIF(SAP!#REF!,Q2682)&gt;0),"Matched", "")</f>
        <v>#REF!</v>
      </c>
    </row>
    <row r="2683" spans="1:18">
      <c r="A2683" s="13">
        <v>11563327</v>
      </c>
      <c r="B2683" s="14">
        <v>43878</v>
      </c>
      <c r="C2683" s="14">
        <v>43878</v>
      </c>
      <c r="D2683" s="15" t="s">
        <v>10</v>
      </c>
      <c r="E2683" s="15">
        <v>0</v>
      </c>
      <c r="F2683" s="15">
        <v>0</v>
      </c>
      <c r="G2683" s="15">
        <v>17340</v>
      </c>
      <c r="H2683" s="15">
        <v>852517.21</v>
      </c>
      <c r="I2683" s="15" t="s">
        <v>11</v>
      </c>
      <c r="J2683" s="15" t="s">
        <v>12</v>
      </c>
      <c r="K2683" s="1" t="str">
        <f t="shared" si="141"/>
        <v/>
      </c>
      <c r="L2683" s="1" t="e">
        <f ca="1">IF(AND(K2683&lt;&gt; "", COUNTIF(SAP!#REF!,K2683)&gt;0),"Matched", "")</f>
        <v>#REF!</v>
      </c>
      <c r="M2683" s="1" t="str">
        <f t="shared" si="139"/>
        <v/>
      </c>
      <c r="N2683" s="1" t="e">
        <f ca="1">IF(AND(M2683&lt;&gt; "", COUNTIF(SAP!#REF!,M2683)&gt;0),"Matched", "")</f>
        <v>#REF!</v>
      </c>
      <c r="O2683" s="1" t="str">
        <f t="shared" si="140"/>
        <v/>
      </c>
      <c r="P2683" s="1" t="e">
        <f ca="1">IF(AND(O2683&lt;&gt; "", COUNTIF(SAP!#REF!,O2683)&gt;0),"Matched", "")</f>
        <v>#REF!</v>
      </c>
      <c r="Q2683" s="1" t="str">
        <f ca="1">IF(D2683="AC","Logic4"&amp;"_"&amp;TEXT(C2683,"dd.mm.yyyy") &amp;"_"&amp; 1483475.77,"")</f>
        <v>Logic4_17.02.2020_1483475.77</v>
      </c>
      <c r="R2683" s="1" t="e">
        <f ca="1">IF(AND(Q2683&lt;&gt; "", COUNTIF(SAP!#REF!,Q2683)&gt;0),"Matched", "")</f>
        <v>#REF!</v>
      </c>
    </row>
    <row r="2684" spans="1:18">
      <c r="A2684" s="9">
        <v>11563327</v>
      </c>
      <c r="B2684" s="10">
        <v>43878</v>
      </c>
      <c r="C2684" s="10">
        <v>43878</v>
      </c>
      <c r="D2684" s="11" t="s">
        <v>10</v>
      </c>
      <c r="E2684" s="11">
        <v>0</v>
      </c>
      <c r="F2684" s="11">
        <v>0</v>
      </c>
      <c r="G2684" s="11">
        <v>18095.259999999998</v>
      </c>
      <c r="H2684" s="11">
        <v>870612.47</v>
      </c>
      <c r="I2684" s="11" t="s">
        <v>11</v>
      </c>
      <c r="J2684" s="11" t="s">
        <v>12</v>
      </c>
      <c r="K2684" s="1" t="str">
        <f t="shared" si="141"/>
        <v/>
      </c>
      <c r="L2684" s="1" t="e">
        <f ca="1">IF(AND(K2684&lt;&gt; "", COUNTIF(SAP!#REF!,K2684)&gt;0),"Matched", "")</f>
        <v>#REF!</v>
      </c>
      <c r="M2684" s="1" t="str">
        <f t="shared" si="139"/>
        <v/>
      </c>
      <c r="N2684" s="1" t="e">
        <f ca="1">IF(AND(M2684&lt;&gt; "", COUNTIF(SAP!#REF!,M2684)&gt;0),"Matched", "")</f>
        <v>#REF!</v>
      </c>
      <c r="O2684" s="1" t="str">
        <f t="shared" si="140"/>
        <v/>
      </c>
      <c r="P2684" s="1" t="e">
        <f ca="1">IF(AND(O2684&lt;&gt; "", COUNTIF(SAP!#REF!,O2684)&gt;0),"Matched", "")</f>
        <v>#REF!</v>
      </c>
      <c r="Q2684" s="1" t="str">
        <f ca="1">IF(D2684="AC","Logic4"&amp;"_"&amp;TEXT(C2684,"dd.mm.yyyy") &amp;"_"&amp; 1483475.77,"")</f>
        <v>Logic4_17.02.2020_1483475.77</v>
      </c>
      <c r="R2684" s="1" t="e">
        <f ca="1">IF(AND(Q2684&lt;&gt; "", COUNTIF(SAP!#REF!,Q2684)&gt;0),"Matched", "")</f>
        <v>#REF!</v>
      </c>
    </row>
    <row r="2685" spans="1:18">
      <c r="A2685" s="13">
        <v>11563327</v>
      </c>
      <c r="B2685" s="14">
        <v>43878</v>
      </c>
      <c r="C2685" s="14">
        <v>43878</v>
      </c>
      <c r="D2685" s="15" t="s">
        <v>10</v>
      </c>
      <c r="E2685" s="15">
        <v>0</v>
      </c>
      <c r="F2685" s="15">
        <v>0</v>
      </c>
      <c r="G2685" s="15">
        <v>19548.900000000001</v>
      </c>
      <c r="H2685" s="15">
        <v>890161.37</v>
      </c>
      <c r="I2685" s="15" t="s">
        <v>11</v>
      </c>
      <c r="J2685" s="15" t="s">
        <v>12</v>
      </c>
      <c r="K2685" s="1" t="str">
        <f t="shared" si="141"/>
        <v/>
      </c>
      <c r="L2685" s="1" t="e">
        <f ca="1">IF(AND(K2685&lt;&gt; "", COUNTIF(SAP!#REF!,K2685)&gt;0),"Matched", "")</f>
        <v>#REF!</v>
      </c>
      <c r="M2685" s="1" t="str">
        <f t="shared" si="139"/>
        <v/>
      </c>
      <c r="N2685" s="1" t="e">
        <f ca="1">IF(AND(M2685&lt;&gt; "", COUNTIF(SAP!#REF!,M2685)&gt;0),"Matched", "")</f>
        <v>#REF!</v>
      </c>
      <c r="O2685" s="1" t="str">
        <f t="shared" si="140"/>
        <v/>
      </c>
      <c r="P2685" s="1" t="e">
        <f ca="1">IF(AND(O2685&lt;&gt; "", COUNTIF(SAP!#REF!,O2685)&gt;0),"Matched", "")</f>
        <v>#REF!</v>
      </c>
      <c r="Q2685" s="1" t="str">
        <f ca="1">IF(D2685="AC","Logic4"&amp;"_"&amp;TEXT(C2685,"dd.mm.yyyy") &amp;"_"&amp; 1483475.77,"")</f>
        <v>Logic4_17.02.2020_1483475.77</v>
      </c>
      <c r="R2685" s="1" t="e">
        <f ca="1">IF(AND(Q2685&lt;&gt; "", COUNTIF(SAP!#REF!,Q2685)&gt;0),"Matched", "")</f>
        <v>#REF!</v>
      </c>
    </row>
    <row r="2686" spans="1:18">
      <c r="A2686" s="9">
        <v>11563327</v>
      </c>
      <c r="B2686" s="10">
        <v>43878</v>
      </c>
      <c r="C2686" s="10">
        <v>43878</v>
      </c>
      <c r="D2686" s="11" t="s">
        <v>10</v>
      </c>
      <c r="E2686" s="11">
        <v>0</v>
      </c>
      <c r="F2686" s="11">
        <v>0</v>
      </c>
      <c r="G2686" s="11">
        <v>19815.080000000002</v>
      </c>
      <c r="H2686" s="11">
        <v>909976.45</v>
      </c>
      <c r="I2686" s="11" t="s">
        <v>11</v>
      </c>
      <c r="J2686" s="11" t="s">
        <v>12</v>
      </c>
      <c r="K2686" s="1" t="str">
        <f t="shared" si="141"/>
        <v/>
      </c>
      <c r="L2686" s="1" t="e">
        <f ca="1">IF(AND(K2686&lt;&gt; "", COUNTIF(SAP!#REF!,K2686)&gt;0),"Matched", "")</f>
        <v>#REF!</v>
      </c>
      <c r="M2686" s="1" t="str">
        <f t="shared" si="139"/>
        <v/>
      </c>
      <c r="N2686" s="1" t="e">
        <f ca="1">IF(AND(M2686&lt;&gt; "", COUNTIF(SAP!#REF!,M2686)&gt;0),"Matched", "")</f>
        <v>#REF!</v>
      </c>
      <c r="O2686" s="1" t="str">
        <f t="shared" si="140"/>
        <v/>
      </c>
      <c r="P2686" s="1" t="e">
        <f ca="1">IF(AND(O2686&lt;&gt; "", COUNTIF(SAP!#REF!,O2686)&gt;0),"Matched", "")</f>
        <v>#REF!</v>
      </c>
      <c r="Q2686" s="1" t="str">
        <f ca="1">IF(D2686="AC","Logic4"&amp;"_"&amp;TEXT(C2686,"dd.mm.yyyy") &amp;"_"&amp; 1483475.77,"")</f>
        <v>Logic4_17.02.2020_1483475.77</v>
      </c>
      <c r="R2686" s="1" t="e">
        <f ca="1">IF(AND(Q2686&lt;&gt; "", COUNTIF(SAP!#REF!,Q2686)&gt;0),"Matched", "")</f>
        <v>#REF!</v>
      </c>
    </row>
    <row r="2687" spans="1:18">
      <c r="A2687" s="13">
        <v>11563327</v>
      </c>
      <c r="B2687" s="14">
        <v>43878</v>
      </c>
      <c r="C2687" s="14">
        <v>43878</v>
      </c>
      <c r="D2687" s="15" t="s">
        <v>10</v>
      </c>
      <c r="E2687" s="15">
        <v>0</v>
      </c>
      <c r="F2687" s="15">
        <v>0</v>
      </c>
      <c r="G2687" s="15">
        <v>20169</v>
      </c>
      <c r="H2687" s="15">
        <v>930145.45</v>
      </c>
      <c r="I2687" s="15" t="s">
        <v>11</v>
      </c>
      <c r="J2687" s="15" t="s">
        <v>12</v>
      </c>
      <c r="K2687" s="1" t="str">
        <f t="shared" si="141"/>
        <v/>
      </c>
      <c r="L2687" s="1" t="e">
        <f ca="1">IF(AND(K2687&lt;&gt; "", COUNTIF(SAP!#REF!,K2687)&gt;0),"Matched", "")</f>
        <v>#REF!</v>
      </c>
      <c r="M2687" s="1" t="str">
        <f t="shared" si="139"/>
        <v/>
      </c>
      <c r="N2687" s="1" t="e">
        <f ca="1">IF(AND(M2687&lt;&gt; "", COUNTIF(SAP!#REF!,M2687)&gt;0),"Matched", "")</f>
        <v>#REF!</v>
      </c>
      <c r="O2687" s="1" t="str">
        <f t="shared" si="140"/>
        <v/>
      </c>
      <c r="P2687" s="1" t="e">
        <f ca="1">IF(AND(O2687&lt;&gt; "", COUNTIF(SAP!#REF!,O2687)&gt;0),"Matched", "")</f>
        <v>#REF!</v>
      </c>
      <c r="Q2687" s="1" t="str">
        <f ca="1">IF(D2687="AC","Logic4"&amp;"_"&amp;TEXT(C2687,"dd.mm.yyyy") &amp;"_"&amp; 1483475.77,"")</f>
        <v>Logic4_17.02.2020_1483475.77</v>
      </c>
      <c r="R2687" s="1" t="e">
        <f ca="1">IF(AND(Q2687&lt;&gt; "", COUNTIF(SAP!#REF!,Q2687)&gt;0),"Matched", "")</f>
        <v>#REF!</v>
      </c>
    </row>
    <row r="2688" spans="1:18">
      <c r="A2688" s="9">
        <v>11563327</v>
      </c>
      <c r="B2688" s="10">
        <v>43878</v>
      </c>
      <c r="C2688" s="10">
        <v>43878</v>
      </c>
      <c r="D2688" s="11" t="s">
        <v>10</v>
      </c>
      <c r="E2688" s="11">
        <v>0</v>
      </c>
      <c r="F2688" s="11">
        <v>0</v>
      </c>
      <c r="G2688" s="11">
        <v>21771.8</v>
      </c>
      <c r="H2688" s="11">
        <v>951917.25</v>
      </c>
      <c r="I2688" s="11" t="s">
        <v>11</v>
      </c>
      <c r="J2688" s="11" t="s">
        <v>12</v>
      </c>
      <c r="K2688" s="1" t="str">
        <f t="shared" si="141"/>
        <v/>
      </c>
      <c r="L2688" s="1" t="e">
        <f ca="1">IF(AND(K2688&lt;&gt; "", COUNTIF(SAP!#REF!,K2688)&gt;0),"Matched", "")</f>
        <v>#REF!</v>
      </c>
      <c r="M2688" s="1" t="str">
        <f t="shared" ref="M2688:M2723" si="142">IF(D2688="TR","Logic2"&amp;"_"&amp;TEXT(C2688,"dd.mm.yyyy") &amp;"_"&amp; F2688,"")</f>
        <v/>
      </c>
      <c r="N2688" s="1" t="e">
        <f ca="1">IF(AND(M2688&lt;&gt; "", COUNTIF(SAP!#REF!,M2688)&gt;0),"Matched", "")</f>
        <v>#REF!</v>
      </c>
      <c r="O2688" s="1" t="str">
        <f t="shared" ref="O2688:O2723" si="143">IF(D2688="AF","Logic3"&amp;"_"&amp;G2688,"")</f>
        <v/>
      </c>
      <c r="P2688" s="1" t="e">
        <f ca="1">IF(AND(O2688&lt;&gt; "", COUNTIF(SAP!#REF!,O2688)&gt;0),"Matched", "")</f>
        <v>#REF!</v>
      </c>
      <c r="Q2688" s="1" t="str">
        <f ca="1">IF(D2688="AC","Logic4"&amp;"_"&amp;TEXT(C2688,"dd.mm.yyyy") &amp;"_"&amp; 1483475.77,"")</f>
        <v>Logic4_17.02.2020_1483475.77</v>
      </c>
      <c r="R2688" s="1" t="e">
        <f ca="1">IF(AND(Q2688&lt;&gt; "", COUNTIF(SAP!#REF!,Q2688)&gt;0),"Matched", "")</f>
        <v>#REF!</v>
      </c>
    </row>
    <row r="2689" spans="1:20">
      <c r="A2689" s="13">
        <v>11563327</v>
      </c>
      <c r="B2689" s="14">
        <v>43878</v>
      </c>
      <c r="C2689" s="14">
        <v>43878</v>
      </c>
      <c r="D2689" s="15" t="s">
        <v>10</v>
      </c>
      <c r="E2689" s="15">
        <v>0</v>
      </c>
      <c r="F2689" s="15">
        <v>0</v>
      </c>
      <c r="G2689" s="15">
        <v>24033.8</v>
      </c>
      <c r="H2689" s="15">
        <v>975951.05</v>
      </c>
      <c r="I2689" s="15" t="s">
        <v>11</v>
      </c>
      <c r="J2689" s="15" t="s">
        <v>12</v>
      </c>
      <c r="K2689" s="1" t="str">
        <f t="shared" si="141"/>
        <v/>
      </c>
      <c r="L2689" s="1" t="e">
        <f ca="1">IF(AND(K2689&lt;&gt; "", COUNTIF(SAP!#REF!,K2689)&gt;0),"Matched", "")</f>
        <v>#REF!</v>
      </c>
      <c r="M2689" s="1" t="str">
        <f t="shared" si="142"/>
        <v/>
      </c>
      <c r="N2689" s="1" t="e">
        <f ca="1">IF(AND(M2689&lt;&gt; "", COUNTIF(SAP!#REF!,M2689)&gt;0),"Matched", "")</f>
        <v>#REF!</v>
      </c>
      <c r="O2689" s="1" t="str">
        <f t="shared" si="143"/>
        <v/>
      </c>
      <c r="P2689" s="1" t="e">
        <f ca="1">IF(AND(O2689&lt;&gt; "", COUNTIF(SAP!#REF!,O2689)&gt;0),"Matched", "")</f>
        <v>#REF!</v>
      </c>
      <c r="Q2689" s="1" t="str">
        <f ca="1">IF(D2689="AC","Logic4"&amp;"_"&amp;TEXT(C2689,"dd.mm.yyyy") &amp;"_"&amp; 1483475.77,"")</f>
        <v>Logic4_17.02.2020_1483475.77</v>
      </c>
      <c r="R2689" s="1" t="e">
        <f ca="1">IF(AND(Q2689&lt;&gt; "", COUNTIF(SAP!#REF!,Q2689)&gt;0),"Matched", "")</f>
        <v>#REF!</v>
      </c>
    </row>
    <row r="2690" spans="1:20">
      <c r="A2690" s="9">
        <v>11563327</v>
      </c>
      <c r="B2690" s="10">
        <v>43878</v>
      </c>
      <c r="C2690" s="10">
        <v>43878</v>
      </c>
      <c r="D2690" s="11" t="s">
        <v>10</v>
      </c>
      <c r="E2690" s="11">
        <v>0</v>
      </c>
      <c r="F2690" s="11">
        <v>0</v>
      </c>
      <c r="G2690" s="11">
        <v>25872.799999999999</v>
      </c>
      <c r="H2690" s="11">
        <v>1001823.85</v>
      </c>
      <c r="I2690" s="11" t="s">
        <v>11</v>
      </c>
      <c r="J2690" s="11" t="s">
        <v>12</v>
      </c>
      <c r="K2690" s="1" t="str">
        <f t="shared" si="141"/>
        <v/>
      </c>
      <c r="L2690" s="1" t="e">
        <f ca="1">IF(AND(K2690&lt;&gt; "", COUNTIF(SAP!#REF!,K2690)&gt;0),"Matched", "")</f>
        <v>#REF!</v>
      </c>
      <c r="M2690" s="1" t="str">
        <f t="shared" si="142"/>
        <v/>
      </c>
      <c r="N2690" s="1" t="e">
        <f ca="1">IF(AND(M2690&lt;&gt; "", COUNTIF(SAP!#REF!,M2690)&gt;0),"Matched", "")</f>
        <v>#REF!</v>
      </c>
      <c r="O2690" s="1" t="str">
        <f t="shared" si="143"/>
        <v/>
      </c>
      <c r="P2690" s="1" t="e">
        <f ca="1">IF(AND(O2690&lt;&gt; "", COUNTIF(SAP!#REF!,O2690)&gt;0),"Matched", "")</f>
        <v>#REF!</v>
      </c>
      <c r="Q2690" s="1" t="str">
        <f ca="1">IF(D2690="AC","Logic4"&amp;"_"&amp;TEXT(C2690,"dd.mm.yyyy") &amp;"_"&amp; 1483475.77,"")</f>
        <v>Logic4_17.02.2020_1483475.77</v>
      </c>
      <c r="R2690" s="1" t="e">
        <f ca="1">IF(AND(Q2690&lt;&gt; "", COUNTIF(SAP!#REF!,Q2690)&gt;0),"Matched", "")</f>
        <v>#REF!</v>
      </c>
    </row>
    <row r="2691" spans="1:20">
      <c r="A2691" s="13">
        <v>11563327</v>
      </c>
      <c r="B2691" s="14">
        <v>43878</v>
      </c>
      <c r="C2691" s="14">
        <v>43878</v>
      </c>
      <c r="D2691" s="15" t="s">
        <v>10</v>
      </c>
      <c r="E2691" s="15">
        <v>0</v>
      </c>
      <c r="F2691" s="15">
        <v>0</v>
      </c>
      <c r="G2691" s="15">
        <v>26132.2</v>
      </c>
      <c r="H2691" s="15">
        <v>1027956.05</v>
      </c>
      <c r="I2691" s="15" t="s">
        <v>11</v>
      </c>
      <c r="J2691" s="15" t="s">
        <v>12</v>
      </c>
      <c r="K2691" s="1" t="str">
        <f t="shared" ref="K2691:K2754" si="144">IF(D2691="TF","Logic1"&amp;"_"&amp;TEXT(C2691, "mm") &amp;"_"&amp; F2691,"")</f>
        <v/>
      </c>
      <c r="L2691" s="1" t="e">
        <f ca="1">IF(AND(K2691&lt;&gt; "", COUNTIF(SAP!#REF!,K2691)&gt;0),"Matched", "")</f>
        <v>#REF!</v>
      </c>
      <c r="M2691" s="1" t="str">
        <f t="shared" si="142"/>
        <v/>
      </c>
      <c r="N2691" s="1" t="e">
        <f ca="1">IF(AND(M2691&lt;&gt; "", COUNTIF(SAP!#REF!,M2691)&gt;0),"Matched", "")</f>
        <v>#REF!</v>
      </c>
      <c r="O2691" s="1" t="str">
        <f t="shared" si="143"/>
        <v/>
      </c>
      <c r="P2691" s="1" t="e">
        <f ca="1">IF(AND(O2691&lt;&gt; "", COUNTIF(SAP!#REF!,O2691)&gt;0),"Matched", "")</f>
        <v>#REF!</v>
      </c>
      <c r="Q2691" s="1" t="str">
        <f ca="1">IF(D2691="AC","Logic4"&amp;"_"&amp;TEXT(C2691,"dd.mm.yyyy") &amp;"_"&amp; 1483475.77,"")</f>
        <v>Logic4_17.02.2020_1483475.77</v>
      </c>
      <c r="R2691" s="1" t="e">
        <f ca="1">IF(AND(Q2691&lt;&gt; "", COUNTIF(SAP!#REF!,Q2691)&gt;0),"Matched", "")</f>
        <v>#REF!</v>
      </c>
    </row>
    <row r="2692" spans="1:20">
      <c r="A2692" s="9">
        <v>11563327</v>
      </c>
      <c r="B2692" s="10">
        <v>43878</v>
      </c>
      <c r="C2692" s="10">
        <v>43878</v>
      </c>
      <c r="D2692" s="11" t="s">
        <v>10</v>
      </c>
      <c r="E2692" s="11">
        <v>0</v>
      </c>
      <c r="F2692" s="11">
        <v>0</v>
      </c>
      <c r="G2692" s="11">
        <v>27093.3</v>
      </c>
      <c r="H2692" s="11">
        <v>1055049.3500000001</v>
      </c>
      <c r="I2692" s="11" t="s">
        <v>11</v>
      </c>
      <c r="J2692" s="11" t="s">
        <v>12</v>
      </c>
      <c r="K2692" s="1" t="str">
        <f t="shared" si="144"/>
        <v/>
      </c>
      <c r="L2692" s="1" t="e">
        <f ca="1">IF(AND(K2692&lt;&gt; "", COUNTIF(SAP!#REF!,K2692)&gt;0),"Matched", "")</f>
        <v>#REF!</v>
      </c>
      <c r="M2692" s="1" t="str">
        <f t="shared" si="142"/>
        <v/>
      </c>
      <c r="N2692" s="1" t="e">
        <f ca="1">IF(AND(M2692&lt;&gt; "", COUNTIF(SAP!#REF!,M2692)&gt;0),"Matched", "")</f>
        <v>#REF!</v>
      </c>
      <c r="O2692" s="1" t="str">
        <f t="shared" si="143"/>
        <v/>
      </c>
      <c r="P2692" s="1" t="e">
        <f ca="1">IF(AND(O2692&lt;&gt; "", COUNTIF(SAP!#REF!,O2692)&gt;0),"Matched", "")</f>
        <v>#REF!</v>
      </c>
      <c r="Q2692" s="1" t="str">
        <f ca="1">IF(D2692="AC","Logic4"&amp;"_"&amp;TEXT(C2692,"dd.mm.yyyy") &amp;"_"&amp; 1483475.77,"")</f>
        <v>Logic4_17.02.2020_1483475.77</v>
      </c>
      <c r="R2692" s="1" t="e">
        <f ca="1">IF(AND(Q2692&lt;&gt; "", COUNTIF(SAP!#REF!,Q2692)&gt;0),"Matched", "")</f>
        <v>#REF!</v>
      </c>
    </row>
    <row r="2693" spans="1:20">
      <c r="A2693" s="13">
        <v>11563327</v>
      </c>
      <c r="B2693" s="14">
        <v>43878</v>
      </c>
      <c r="C2693" s="14">
        <v>43878</v>
      </c>
      <c r="D2693" s="15" t="s">
        <v>10</v>
      </c>
      <c r="E2693" s="15">
        <v>0</v>
      </c>
      <c r="F2693" s="15">
        <v>0</v>
      </c>
      <c r="G2693" s="15">
        <v>28689.4</v>
      </c>
      <c r="H2693" s="15">
        <v>1083738.75</v>
      </c>
      <c r="I2693" s="15" t="s">
        <v>11</v>
      </c>
      <c r="J2693" s="15" t="s">
        <v>12</v>
      </c>
      <c r="K2693" s="1" t="str">
        <f t="shared" si="144"/>
        <v/>
      </c>
      <c r="L2693" s="1" t="e">
        <f ca="1">IF(AND(K2693&lt;&gt; "", COUNTIF(SAP!#REF!,K2693)&gt;0),"Matched", "")</f>
        <v>#REF!</v>
      </c>
      <c r="M2693" s="1" t="str">
        <f t="shared" si="142"/>
        <v/>
      </c>
      <c r="N2693" s="1" t="e">
        <f ca="1">IF(AND(M2693&lt;&gt; "", COUNTIF(SAP!#REF!,M2693)&gt;0),"Matched", "")</f>
        <v>#REF!</v>
      </c>
      <c r="O2693" s="1" t="str">
        <f t="shared" si="143"/>
        <v/>
      </c>
      <c r="P2693" s="1" t="e">
        <f ca="1">IF(AND(O2693&lt;&gt; "", COUNTIF(SAP!#REF!,O2693)&gt;0),"Matched", "")</f>
        <v>#REF!</v>
      </c>
      <c r="Q2693" s="1" t="str">
        <f ca="1">IF(D2693="AC","Logic4"&amp;"_"&amp;TEXT(C2693,"dd.mm.yyyy") &amp;"_"&amp; 1483475.77,"")</f>
        <v>Logic4_17.02.2020_1483475.77</v>
      </c>
      <c r="R2693" s="1" t="e">
        <f ca="1">IF(AND(Q2693&lt;&gt; "", COUNTIF(SAP!#REF!,Q2693)&gt;0),"Matched", "")</f>
        <v>#REF!</v>
      </c>
    </row>
    <row r="2694" spans="1:20">
      <c r="A2694" s="9">
        <v>11563327</v>
      </c>
      <c r="B2694" s="10">
        <v>43878</v>
      </c>
      <c r="C2694" s="10">
        <v>43878</v>
      </c>
      <c r="D2694" s="11" t="s">
        <v>10</v>
      </c>
      <c r="E2694" s="11">
        <v>0</v>
      </c>
      <c r="F2694" s="11">
        <v>0</v>
      </c>
      <c r="G2694" s="11">
        <v>30062.5</v>
      </c>
      <c r="H2694" s="11">
        <v>1113801.25</v>
      </c>
      <c r="I2694" s="11" t="s">
        <v>11</v>
      </c>
      <c r="J2694" s="11" t="s">
        <v>12</v>
      </c>
      <c r="K2694" s="1" t="str">
        <f t="shared" si="144"/>
        <v/>
      </c>
      <c r="L2694" s="1" t="e">
        <f ca="1">IF(AND(K2694&lt;&gt; "", COUNTIF(SAP!#REF!,K2694)&gt;0),"Matched", "")</f>
        <v>#REF!</v>
      </c>
      <c r="M2694" s="1" t="str">
        <f t="shared" si="142"/>
        <v/>
      </c>
      <c r="N2694" s="1" t="e">
        <f ca="1">IF(AND(M2694&lt;&gt; "", COUNTIF(SAP!#REF!,M2694)&gt;0),"Matched", "")</f>
        <v>#REF!</v>
      </c>
      <c r="O2694" s="1" t="str">
        <f t="shared" si="143"/>
        <v/>
      </c>
      <c r="P2694" s="1" t="e">
        <f ca="1">IF(AND(O2694&lt;&gt; "", COUNTIF(SAP!#REF!,O2694)&gt;0),"Matched", "")</f>
        <v>#REF!</v>
      </c>
      <c r="Q2694" s="1" t="str">
        <f ca="1">IF(D2694="AC","Logic4"&amp;"_"&amp;TEXT(C2694,"dd.mm.yyyy") &amp;"_"&amp; 1483475.77,"")</f>
        <v>Logic4_17.02.2020_1483475.77</v>
      </c>
      <c r="R2694" s="1" t="e">
        <f ca="1">IF(AND(Q2694&lt;&gt; "", COUNTIF(SAP!#REF!,Q2694)&gt;0),"Matched", "")</f>
        <v>#REF!</v>
      </c>
    </row>
    <row r="2695" spans="1:20">
      <c r="A2695" s="13">
        <v>11563327</v>
      </c>
      <c r="B2695" s="14">
        <v>43878</v>
      </c>
      <c r="C2695" s="14">
        <v>43878</v>
      </c>
      <c r="D2695" s="15" t="s">
        <v>10</v>
      </c>
      <c r="E2695" s="15">
        <v>0</v>
      </c>
      <c r="F2695" s="15">
        <v>0</v>
      </c>
      <c r="G2695" s="15">
        <v>30293.38</v>
      </c>
      <c r="H2695" s="15">
        <v>1144094.6299999999</v>
      </c>
      <c r="I2695" s="15" t="s">
        <v>11</v>
      </c>
      <c r="J2695" s="15" t="s">
        <v>12</v>
      </c>
      <c r="K2695" s="1" t="str">
        <f t="shared" si="144"/>
        <v/>
      </c>
      <c r="L2695" s="1" t="e">
        <f ca="1">IF(AND(K2695&lt;&gt; "", COUNTIF(SAP!#REF!,K2695)&gt;0),"Matched", "")</f>
        <v>#REF!</v>
      </c>
      <c r="M2695" s="1" t="str">
        <f t="shared" si="142"/>
        <v/>
      </c>
      <c r="N2695" s="1" t="e">
        <f ca="1">IF(AND(M2695&lt;&gt; "", COUNTIF(SAP!#REF!,M2695)&gt;0),"Matched", "")</f>
        <v>#REF!</v>
      </c>
      <c r="O2695" s="1" t="str">
        <f t="shared" si="143"/>
        <v/>
      </c>
      <c r="P2695" s="1" t="e">
        <f ca="1">IF(AND(O2695&lt;&gt; "", COUNTIF(SAP!#REF!,O2695)&gt;0),"Matched", "")</f>
        <v>#REF!</v>
      </c>
      <c r="Q2695" s="1" t="str">
        <f ca="1">IF(D2695="AC","Logic4"&amp;"_"&amp;TEXT(C2695,"dd.mm.yyyy") &amp;"_"&amp; 1483475.77,"")</f>
        <v>Logic4_17.02.2020_1483475.77</v>
      </c>
      <c r="R2695" s="1" t="e">
        <f ca="1">IF(AND(Q2695&lt;&gt; "", COUNTIF(SAP!#REF!,Q2695)&gt;0),"Matched", "")</f>
        <v>#REF!</v>
      </c>
    </row>
    <row r="2696" spans="1:20">
      <c r="A2696" s="9">
        <v>11563327</v>
      </c>
      <c r="B2696" s="10">
        <v>43878</v>
      </c>
      <c r="C2696" s="10">
        <v>43878</v>
      </c>
      <c r="D2696" s="11" t="s">
        <v>10</v>
      </c>
      <c r="E2696" s="11">
        <v>0</v>
      </c>
      <c r="F2696" s="11">
        <v>0</v>
      </c>
      <c r="G2696" s="11">
        <v>33048</v>
      </c>
      <c r="H2696" s="11">
        <v>1177142.6299999999</v>
      </c>
      <c r="I2696" s="11" t="s">
        <v>11</v>
      </c>
      <c r="J2696" s="11" t="s">
        <v>12</v>
      </c>
      <c r="K2696" s="1" t="str">
        <f t="shared" si="144"/>
        <v/>
      </c>
      <c r="L2696" s="1" t="e">
        <f ca="1">IF(AND(K2696&lt;&gt; "", COUNTIF(SAP!#REF!,K2696)&gt;0),"Matched", "")</f>
        <v>#REF!</v>
      </c>
      <c r="M2696" s="1" t="str">
        <f t="shared" si="142"/>
        <v/>
      </c>
      <c r="N2696" s="1" t="e">
        <f ca="1">IF(AND(M2696&lt;&gt; "", COUNTIF(SAP!#REF!,M2696)&gt;0),"Matched", "")</f>
        <v>#REF!</v>
      </c>
      <c r="O2696" s="1" t="str">
        <f t="shared" si="143"/>
        <v/>
      </c>
      <c r="P2696" s="1" t="e">
        <f ca="1">IF(AND(O2696&lt;&gt; "", COUNTIF(SAP!#REF!,O2696)&gt;0),"Matched", "")</f>
        <v>#REF!</v>
      </c>
      <c r="Q2696" s="1" t="str">
        <f ca="1">IF(D2696="AC","Logic4"&amp;"_"&amp;TEXT(C2696,"dd.mm.yyyy") &amp;"_"&amp; 1483475.77,"")</f>
        <v>Logic4_17.02.2020_1483475.77</v>
      </c>
      <c r="R2696" s="1" t="e">
        <f ca="1">IF(AND(Q2696&lt;&gt; "", COUNTIF(SAP!#REF!,Q2696)&gt;0),"Matched", "")</f>
        <v>#REF!</v>
      </c>
    </row>
    <row r="2697" spans="1:20">
      <c r="A2697" s="13">
        <v>11563327</v>
      </c>
      <c r="B2697" s="14">
        <v>43878</v>
      </c>
      <c r="C2697" s="14">
        <v>43878</v>
      </c>
      <c r="D2697" s="15" t="s">
        <v>10</v>
      </c>
      <c r="E2697" s="15">
        <v>0</v>
      </c>
      <c r="F2697" s="15">
        <v>0</v>
      </c>
      <c r="G2697" s="15">
        <v>36046.559999999998</v>
      </c>
      <c r="H2697" s="15">
        <v>1213189.19</v>
      </c>
      <c r="I2697" s="15" t="s">
        <v>11</v>
      </c>
      <c r="J2697" s="15" t="s">
        <v>12</v>
      </c>
      <c r="K2697" s="1" t="str">
        <f t="shared" si="144"/>
        <v/>
      </c>
      <c r="L2697" s="1" t="e">
        <f ca="1">IF(AND(K2697&lt;&gt; "", COUNTIF(SAP!#REF!,K2697)&gt;0),"Matched", "")</f>
        <v>#REF!</v>
      </c>
      <c r="M2697" s="1" t="str">
        <f t="shared" si="142"/>
        <v/>
      </c>
      <c r="N2697" s="1" t="e">
        <f ca="1">IF(AND(M2697&lt;&gt; "", COUNTIF(SAP!#REF!,M2697)&gt;0),"Matched", "")</f>
        <v>#REF!</v>
      </c>
      <c r="O2697" s="1" t="str">
        <f t="shared" si="143"/>
        <v/>
      </c>
      <c r="P2697" s="1" t="e">
        <f ca="1">IF(AND(O2697&lt;&gt; "", COUNTIF(SAP!#REF!,O2697)&gt;0),"Matched", "")</f>
        <v>#REF!</v>
      </c>
      <c r="Q2697" s="1" t="str">
        <f ca="1">IF(D2697="AC","Logic4"&amp;"_"&amp;TEXT(C2697,"dd.mm.yyyy") &amp;"_"&amp; 1483475.77,"")</f>
        <v>Logic4_17.02.2020_1483475.77</v>
      </c>
      <c r="R2697" s="1" t="e">
        <f ca="1">IF(AND(Q2697&lt;&gt; "", COUNTIF(SAP!#REF!,Q2697)&gt;0),"Matched", "")</f>
        <v>#REF!</v>
      </c>
    </row>
    <row r="2698" spans="1:20">
      <c r="A2698" s="9">
        <v>11563327</v>
      </c>
      <c r="B2698" s="10">
        <v>43878</v>
      </c>
      <c r="C2698" s="10">
        <v>43878</v>
      </c>
      <c r="D2698" s="11" t="s">
        <v>10</v>
      </c>
      <c r="E2698" s="11">
        <v>0</v>
      </c>
      <c r="F2698" s="11">
        <v>0</v>
      </c>
      <c r="G2698" s="11">
        <v>39489.1</v>
      </c>
      <c r="H2698" s="11">
        <v>1252678.29</v>
      </c>
      <c r="I2698" s="11" t="s">
        <v>11</v>
      </c>
      <c r="J2698" s="11" t="s">
        <v>12</v>
      </c>
      <c r="K2698" s="1" t="str">
        <f t="shared" si="144"/>
        <v/>
      </c>
      <c r="L2698" s="1" t="e">
        <f ca="1">IF(AND(K2698&lt;&gt; "", COUNTIF(SAP!#REF!,K2698)&gt;0),"Matched", "")</f>
        <v>#REF!</v>
      </c>
      <c r="M2698" s="1" t="str">
        <f t="shared" si="142"/>
        <v/>
      </c>
      <c r="N2698" s="1" t="e">
        <f ca="1">IF(AND(M2698&lt;&gt; "", COUNTIF(SAP!#REF!,M2698)&gt;0),"Matched", "")</f>
        <v>#REF!</v>
      </c>
      <c r="O2698" s="1" t="str">
        <f t="shared" si="143"/>
        <v/>
      </c>
      <c r="P2698" s="1" t="e">
        <f ca="1">IF(AND(O2698&lt;&gt; "", COUNTIF(SAP!#REF!,O2698)&gt;0),"Matched", "")</f>
        <v>#REF!</v>
      </c>
      <c r="Q2698" s="1" t="str">
        <f ca="1">IF(D2698="AC","Logic4"&amp;"_"&amp;TEXT(C2698,"dd.mm.yyyy") &amp;"_"&amp; 1483475.77,"")</f>
        <v>Logic4_17.02.2020_1483475.77</v>
      </c>
      <c r="R2698" s="1" t="e">
        <f ca="1">IF(AND(Q2698&lt;&gt; "", COUNTIF(SAP!#REF!,Q2698)&gt;0),"Matched", "")</f>
        <v>#REF!</v>
      </c>
    </row>
    <row r="2699" spans="1:20">
      <c r="A2699" s="13">
        <v>11563327</v>
      </c>
      <c r="B2699" s="14">
        <v>43878</v>
      </c>
      <c r="C2699" s="14">
        <v>43878</v>
      </c>
      <c r="D2699" s="15" t="s">
        <v>10</v>
      </c>
      <c r="E2699" s="15">
        <v>0</v>
      </c>
      <c r="F2699" s="15">
        <v>0</v>
      </c>
      <c r="G2699" s="15">
        <v>39778.65</v>
      </c>
      <c r="H2699" s="15">
        <v>1292456.94</v>
      </c>
      <c r="I2699" s="15" t="s">
        <v>11</v>
      </c>
      <c r="J2699" s="15" t="s">
        <v>12</v>
      </c>
      <c r="K2699" s="1" t="str">
        <f t="shared" si="144"/>
        <v/>
      </c>
      <c r="L2699" s="1" t="e">
        <f ca="1">IF(AND(K2699&lt;&gt; "", COUNTIF(SAP!#REF!,K2699)&gt;0),"Matched", "")</f>
        <v>#REF!</v>
      </c>
      <c r="M2699" s="1" t="str">
        <f t="shared" si="142"/>
        <v/>
      </c>
      <c r="N2699" s="1" t="e">
        <f ca="1">IF(AND(M2699&lt;&gt; "", COUNTIF(SAP!#REF!,M2699)&gt;0),"Matched", "")</f>
        <v>#REF!</v>
      </c>
      <c r="O2699" s="1" t="str">
        <f t="shared" si="143"/>
        <v/>
      </c>
      <c r="P2699" s="1" t="e">
        <f ca="1">IF(AND(O2699&lt;&gt; "", COUNTIF(SAP!#REF!,O2699)&gt;0),"Matched", "")</f>
        <v>#REF!</v>
      </c>
      <c r="Q2699" s="1" t="str">
        <f ca="1">IF(D2699="AC","Logic4"&amp;"_"&amp;TEXT(C2699,"dd.mm.yyyy") &amp;"_"&amp; 1483475.77,"")</f>
        <v>Logic4_17.02.2020_1483475.77</v>
      </c>
      <c r="R2699" s="1" t="e">
        <f ca="1">IF(AND(Q2699&lt;&gt; "", COUNTIF(SAP!#REF!,Q2699)&gt;0),"Matched", "")</f>
        <v>#REF!</v>
      </c>
    </row>
    <row r="2700" spans="1:20">
      <c r="A2700" s="9">
        <v>11563327</v>
      </c>
      <c r="B2700" s="10">
        <v>43878</v>
      </c>
      <c r="C2700" s="10">
        <v>43878</v>
      </c>
      <c r="D2700" s="11" t="s">
        <v>10</v>
      </c>
      <c r="E2700" s="11">
        <v>0</v>
      </c>
      <c r="F2700" s="11">
        <v>0</v>
      </c>
      <c r="G2700" s="11">
        <v>52050.53</v>
      </c>
      <c r="H2700" s="11">
        <v>1344507.47</v>
      </c>
      <c r="I2700" s="11" t="s">
        <v>11</v>
      </c>
      <c r="J2700" s="11" t="s">
        <v>12</v>
      </c>
      <c r="K2700" s="1" t="str">
        <f t="shared" si="144"/>
        <v/>
      </c>
      <c r="L2700" s="1" t="e">
        <f ca="1">IF(AND(K2700&lt;&gt; "", COUNTIF(SAP!#REF!,K2700)&gt;0),"Matched", "")</f>
        <v>#REF!</v>
      </c>
      <c r="M2700" s="1" t="str">
        <f t="shared" si="142"/>
        <v/>
      </c>
      <c r="N2700" s="1" t="e">
        <f ca="1">IF(AND(M2700&lt;&gt; "", COUNTIF(SAP!#REF!,M2700)&gt;0),"Matched", "")</f>
        <v>#REF!</v>
      </c>
      <c r="O2700" s="1" t="str">
        <f t="shared" si="143"/>
        <v/>
      </c>
      <c r="P2700" s="1" t="e">
        <f ca="1">IF(AND(O2700&lt;&gt; "", COUNTIF(SAP!#REF!,O2700)&gt;0),"Matched", "")</f>
        <v>#REF!</v>
      </c>
      <c r="Q2700" s="1" t="str">
        <f ca="1">IF(D2700="AC","Logic4"&amp;"_"&amp;TEXT(C2700,"dd.mm.yyyy") &amp;"_"&amp; 1483475.77,"")</f>
        <v>Logic4_17.02.2020_1483475.77</v>
      </c>
      <c r="R2700" s="1" t="e">
        <f ca="1">IF(AND(Q2700&lt;&gt; "", COUNTIF(SAP!#REF!,Q2700)&gt;0),"Matched", "")</f>
        <v>#REF!</v>
      </c>
    </row>
    <row r="2701" spans="1:20">
      <c r="A2701" s="13">
        <v>11563327</v>
      </c>
      <c r="B2701" s="14">
        <v>43878</v>
      </c>
      <c r="C2701" s="14">
        <v>43878</v>
      </c>
      <c r="D2701" s="15" t="s">
        <v>10</v>
      </c>
      <c r="E2701" s="15">
        <v>0</v>
      </c>
      <c r="F2701" s="15">
        <v>0</v>
      </c>
      <c r="G2701" s="15">
        <v>63729.599999999999</v>
      </c>
      <c r="H2701" s="15">
        <v>1408237.07</v>
      </c>
      <c r="I2701" s="15" t="s">
        <v>11</v>
      </c>
      <c r="J2701" s="15" t="s">
        <v>12</v>
      </c>
      <c r="K2701" s="1" t="str">
        <f t="shared" si="144"/>
        <v/>
      </c>
      <c r="L2701" s="1" t="e">
        <f ca="1">IF(AND(K2701&lt;&gt; "", COUNTIF(SAP!#REF!,K2701)&gt;0),"Matched", "")</f>
        <v>#REF!</v>
      </c>
      <c r="M2701" s="1" t="str">
        <f t="shared" si="142"/>
        <v/>
      </c>
      <c r="N2701" s="1" t="e">
        <f ca="1">IF(AND(M2701&lt;&gt; "", COUNTIF(SAP!#REF!,M2701)&gt;0),"Matched", "")</f>
        <v>#REF!</v>
      </c>
      <c r="O2701" s="1" t="str">
        <f t="shared" si="143"/>
        <v/>
      </c>
      <c r="P2701" s="1" t="e">
        <f ca="1">IF(AND(O2701&lt;&gt; "", COUNTIF(SAP!#REF!,O2701)&gt;0),"Matched", "")</f>
        <v>#REF!</v>
      </c>
      <c r="Q2701" s="1" t="str">
        <f ca="1">IF(D2701="AC","Logic4"&amp;"_"&amp;TEXT(C2701,"dd.mm.yyyy") &amp;"_"&amp; 1483475.77,"")</f>
        <v>Logic4_17.02.2020_1483475.77</v>
      </c>
      <c r="R2701" s="1" t="e">
        <f ca="1">IF(AND(Q2701&lt;&gt; "", COUNTIF(SAP!#REF!,Q2701)&gt;0),"Matched", "")</f>
        <v>#REF!</v>
      </c>
    </row>
    <row r="2702" spans="1:20">
      <c r="A2702" s="9">
        <v>11563327</v>
      </c>
      <c r="B2702" s="10">
        <v>43878</v>
      </c>
      <c r="C2702" s="10">
        <v>43878</v>
      </c>
      <c r="D2702" s="11" t="s">
        <v>10</v>
      </c>
      <c r="E2702" s="11">
        <v>0</v>
      </c>
      <c r="F2702" s="11">
        <v>0</v>
      </c>
      <c r="G2702" s="11">
        <v>75238.7</v>
      </c>
      <c r="H2702" s="11">
        <v>1483475.77</v>
      </c>
      <c r="I2702" s="11" t="s">
        <v>11</v>
      </c>
      <c r="J2702" s="11" t="s">
        <v>12</v>
      </c>
      <c r="K2702" s="1" t="str">
        <f t="shared" si="144"/>
        <v/>
      </c>
      <c r="L2702" s="1" t="e">
        <f ca="1">IF(AND(K2702&lt;&gt; "", COUNTIF(SAP!#REF!,K2702)&gt;0),"Matched", "")</f>
        <v>#REF!</v>
      </c>
      <c r="M2702" s="1" t="str">
        <f t="shared" si="142"/>
        <v/>
      </c>
      <c r="N2702" s="1" t="e">
        <f ca="1">IF(AND(M2702&lt;&gt; "", COUNTIF(SAP!#REF!,M2702)&gt;0),"Matched", "")</f>
        <v>#REF!</v>
      </c>
      <c r="O2702" s="1" t="str">
        <f t="shared" si="143"/>
        <v/>
      </c>
      <c r="P2702" s="1" t="e">
        <f ca="1">IF(AND(O2702&lt;&gt; "", COUNTIF(SAP!#REF!,O2702)&gt;0),"Matched", "")</f>
        <v>#REF!</v>
      </c>
      <c r="Q2702" s="1" t="str">
        <f ca="1">IF(D2702="AC","Logic4"&amp;"_"&amp;TEXT(C2702,"dd.mm.yyyy") &amp;"_"&amp; 1483475.77,"")</f>
        <v>Logic4_17.02.2020_1483475.77</v>
      </c>
      <c r="R2702" s="1" t="e">
        <f ca="1">IF(AND(Q2702&lt;&gt; "", COUNTIF(SAP!#REF!,Q2702)&gt;0),"Matched", "")</f>
        <v>#REF!</v>
      </c>
    </row>
    <row r="2703" spans="1:20">
      <c r="A2703" s="13">
        <v>11563327</v>
      </c>
      <c r="B2703" s="14">
        <v>43878</v>
      </c>
      <c r="C2703" s="14">
        <v>43878</v>
      </c>
      <c r="D2703" s="15" t="s">
        <v>13</v>
      </c>
      <c r="E2703" s="15">
        <v>0</v>
      </c>
      <c r="F2703" s="15">
        <v>9.86</v>
      </c>
      <c r="G2703" s="15">
        <v>0</v>
      </c>
      <c r="H2703" s="15">
        <v>1483465.91</v>
      </c>
      <c r="I2703" s="15" t="s">
        <v>14</v>
      </c>
      <c r="J2703" s="15" t="s">
        <v>15</v>
      </c>
      <c r="K2703" s="1" t="str">
        <f t="shared" si="144"/>
        <v/>
      </c>
      <c r="L2703" s="1" t="e">
        <f ca="1">IF(AND(K2703&lt;&gt; "", COUNTIF(SAP!#REF!,K2703)&gt;0),"Matched", "")</f>
        <v>#REF!</v>
      </c>
      <c r="M2703" s="1" t="str">
        <f t="shared" si="142"/>
        <v/>
      </c>
      <c r="N2703" s="1" t="e">
        <f ca="1">IF(AND(M2703&lt;&gt; "", COUNTIF(SAP!#REF!,M2703)&gt;0),"Matched", "")</f>
        <v>#REF!</v>
      </c>
      <c r="O2703" s="1" t="str">
        <f t="shared" si="143"/>
        <v/>
      </c>
      <c r="P2703" s="1" t="e">
        <f ca="1">IF(AND(O2703&lt;&gt; "", COUNTIF(SAP!#REF!,O2703)&gt;0),"Matched", "")</f>
        <v>#REF!</v>
      </c>
      <c r="R2703" s="1" t="e">
        <f ca="1">IF(AND(Q2703&lt;&gt; "", COUNTIF(SAP!#REF!,Q2703)&gt;0),"Matched", "")</f>
        <v>#REF!</v>
      </c>
      <c r="S2703" s="1" t="str">
        <f ca="1">IF(D2703="AD","Logic5"&amp;"_"&amp;TEXT(C2703,"dd.mm.yyyy") &amp;"_"&amp; 624.23,"")</f>
        <v>Logic5_17.02.2020_624.23</v>
      </c>
      <c r="T2703" s="1" t="e">
        <f ca="1">IF(AND(S2703&lt;&gt; "", COUNTIF(SAP!#REF!,S2703)&gt;0),"Matched", "")</f>
        <v>#REF!</v>
      </c>
    </row>
    <row r="2704" spans="1:20">
      <c r="A2704" s="9">
        <v>11563327</v>
      </c>
      <c r="B2704" s="10">
        <v>43878</v>
      </c>
      <c r="C2704" s="10">
        <v>43878</v>
      </c>
      <c r="D2704" s="11" t="s">
        <v>13</v>
      </c>
      <c r="E2704" s="11">
        <v>0</v>
      </c>
      <c r="F2704" s="11">
        <v>11.22</v>
      </c>
      <c r="G2704" s="11">
        <v>0</v>
      </c>
      <c r="H2704" s="11">
        <v>1483454.69</v>
      </c>
      <c r="I2704" s="11" t="s">
        <v>14</v>
      </c>
      <c r="J2704" s="11" t="s">
        <v>15</v>
      </c>
      <c r="K2704" s="1" t="str">
        <f t="shared" si="144"/>
        <v/>
      </c>
      <c r="L2704" s="1" t="e">
        <f ca="1">IF(AND(K2704&lt;&gt; "", COUNTIF(SAP!#REF!,K2704)&gt;0),"Matched", "")</f>
        <v>#REF!</v>
      </c>
      <c r="M2704" s="1" t="str">
        <f t="shared" si="142"/>
        <v/>
      </c>
      <c r="N2704" s="1" t="e">
        <f ca="1">IF(AND(M2704&lt;&gt; "", COUNTIF(SAP!#REF!,M2704)&gt;0),"Matched", "")</f>
        <v>#REF!</v>
      </c>
      <c r="O2704" s="1" t="str">
        <f t="shared" si="143"/>
        <v/>
      </c>
      <c r="P2704" s="1" t="e">
        <f ca="1">IF(AND(O2704&lt;&gt; "", COUNTIF(SAP!#REF!,O2704)&gt;0),"Matched", "")</f>
        <v>#REF!</v>
      </c>
      <c r="R2704" s="1" t="e">
        <f ca="1">IF(AND(Q2704&lt;&gt; "", COUNTIF(SAP!#REF!,Q2704)&gt;0),"Matched", "")</f>
        <v>#REF!</v>
      </c>
      <c r="S2704" s="1" t="str">
        <f ca="1">IF(D2704="AD","Logic5"&amp;"_"&amp;TEXT(C2704,"dd.mm.yyyy") &amp;"_"&amp; 624.23,"")</f>
        <v>Logic5_17.02.2020_624.23</v>
      </c>
      <c r="T2704" s="1" t="e">
        <f ca="1">IF(AND(S2704&lt;&gt; "", COUNTIF(SAP!#REF!,S2704)&gt;0),"Matched", "")</f>
        <v>#REF!</v>
      </c>
    </row>
    <row r="2705" spans="1:20">
      <c r="A2705" s="13">
        <v>11563327</v>
      </c>
      <c r="B2705" s="14">
        <v>43878</v>
      </c>
      <c r="C2705" s="14">
        <v>43878</v>
      </c>
      <c r="D2705" s="15" t="s">
        <v>13</v>
      </c>
      <c r="E2705" s="15">
        <v>0</v>
      </c>
      <c r="F2705" s="15">
        <v>12.24</v>
      </c>
      <c r="G2705" s="15">
        <v>0</v>
      </c>
      <c r="H2705" s="15">
        <v>1483442.45</v>
      </c>
      <c r="I2705" s="15" t="s">
        <v>14</v>
      </c>
      <c r="J2705" s="15" t="s">
        <v>15</v>
      </c>
      <c r="K2705" s="1" t="str">
        <f t="shared" si="144"/>
        <v/>
      </c>
      <c r="L2705" s="1" t="e">
        <f ca="1">IF(AND(K2705&lt;&gt; "", COUNTIF(SAP!#REF!,K2705)&gt;0),"Matched", "")</f>
        <v>#REF!</v>
      </c>
      <c r="M2705" s="1" t="str">
        <f t="shared" si="142"/>
        <v/>
      </c>
      <c r="N2705" s="1" t="e">
        <f ca="1">IF(AND(M2705&lt;&gt; "", COUNTIF(SAP!#REF!,M2705)&gt;0),"Matched", "")</f>
        <v>#REF!</v>
      </c>
      <c r="O2705" s="1" t="str">
        <f t="shared" si="143"/>
        <v/>
      </c>
      <c r="P2705" s="1" t="e">
        <f ca="1">IF(AND(O2705&lt;&gt; "", COUNTIF(SAP!#REF!,O2705)&gt;0),"Matched", "")</f>
        <v>#REF!</v>
      </c>
      <c r="R2705" s="1" t="e">
        <f ca="1">IF(AND(Q2705&lt;&gt; "", COUNTIF(SAP!#REF!,Q2705)&gt;0),"Matched", "")</f>
        <v>#REF!</v>
      </c>
      <c r="S2705" s="1" t="str">
        <f ca="1">IF(D2705="AD","Logic5"&amp;"_"&amp;TEXT(C2705,"dd.mm.yyyy") &amp;"_"&amp; 624.23,"")</f>
        <v>Logic5_17.02.2020_624.23</v>
      </c>
      <c r="T2705" s="1" t="e">
        <f ca="1">IF(AND(S2705&lt;&gt; "", COUNTIF(SAP!#REF!,S2705)&gt;0),"Matched", "")</f>
        <v>#REF!</v>
      </c>
    </row>
    <row r="2706" spans="1:20">
      <c r="A2706" s="9">
        <v>11563327</v>
      </c>
      <c r="B2706" s="10">
        <v>43878</v>
      </c>
      <c r="C2706" s="10">
        <v>43878</v>
      </c>
      <c r="D2706" s="11" t="s">
        <v>13</v>
      </c>
      <c r="E2706" s="11">
        <v>0</v>
      </c>
      <c r="F2706" s="11">
        <v>12.71</v>
      </c>
      <c r="G2706" s="11">
        <v>0</v>
      </c>
      <c r="H2706" s="11">
        <v>1483429.74</v>
      </c>
      <c r="I2706" s="11" t="s">
        <v>14</v>
      </c>
      <c r="J2706" s="11" t="s">
        <v>15</v>
      </c>
      <c r="K2706" s="1" t="str">
        <f t="shared" si="144"/>
        <v/>
      </c>
      <c r="L2706" s="1" t="e">
        <f ca="1">IF(AND(K2706&lt;&gt; "", COUNTIF(SAP!#REF!,K2706)&gt;0),"Matched", "")</f>
        <v>#REF!</v>
      </c>
      <c r="M2706" s="1" t="str">
        <f t="shared" si="142"/>
        <v/>
      </c>
      <c r="N2706" s="1" t="e">
        <f ca="1">IF(AND(M2706&lt;&gt; "", COUNTIF(SAP!#REF!,M2706)&gt;0),"Matched", "")</f>
        <v>#REF!</v>
      </c>
      <c r="O2706" s="1" t="str">
        <f t="shared" si="143"/>
        <v/>
      </c>
      <c r="P2706" s="1" t="e">
        <f ca="1">IF(AND(O2706&lt;&gt; "", COUNTIF(SAP!#REF!,O2706)&gt;0),"Matched", "")</f>
        <v>#REF!</v>
      </c>
      <c r="R2706" s="1" t="e">
        <f ca="1">IF(AND(Q2706&lt;&gt; "", COUNTIF(SAP!#REF!,Q2706)&gt;0),"Matched", "")</f>
        <v>#REF!</v>
      </c>
      <c r="S2706" s="1" t="str">
        <f ca="1">IF(D2706="AD","Logic5"&amp;"_"&amp;TEXT(C2706,"dd.mm.yyyy") &amp;"_"&amp; 624.23,"")</f>
        <v>Logic5_17.02.2020_624.23</v>
      </c>
      <c r="T2706" s="1" t="e">
        <f ca="1">IF(AND(S2706&lt;&gt; "", COUNTIF(SAP!#REF!,S2706)&gt;0),"Matched", "")</f>
        <v>#REF!</v>
      </c>
    </row>
    <row r="2707" spans="1:20">
      <c r="A2707" s="13">
        <v>11563327</v>
      </c>
      <c r="B2707" s="14">
        <v>43878</v>
      </c>
      <c r="C2707" s="14">
        <v>43878</v>
      </c>
      <c r="D2707" s="15" t="s">
        <v>13</v>
      </c>
      <c r="E2707" s="15">
        <v>0</v>
      </c>
      <c r="F2707" s="15">
        <v>13.64</v>
      </c>
      <c r="G2707" s="15">
        <v>0</v>
      </c>
      <c r="H2707" s="15">
        <v>1483416.1</v>
      </c>
      <c r="I2707" s="15" t="s">
        <v>14</v>
      </c>
      <c r="J2707" s="15" t="s">
        <v>15</v>
      </c>
      <c r="K2707" s="1" t="str">
        <f t="shared" si="144"/>
        <v/>
      </c>
      <c r="L2707" s="1" t="e">
        <f ca="1">IF(AND(K2707&lt;&gt; "", COUNTIF(SAP!#REF!,K2707)&gt;0),"Matched", "")</f>
        <v>#REF!</v>
      </c>
      <c r="M2707" s="1" t="str">
        <f t="shared" si="142"/>
        <v/>
      </c>
      <c r="N2707" s="1" t="e">
        <f ca="1">IF(AND(M2707&lt;&gt; "", COUNTIF(SAP!#REF!,M2707)&gt;0),"Matched", "")</f>
        <v>#REF!</v>
      </c>
      <c r="O2707" s="1" t="str">
        <f t="shared" si="143"/>
        <v/>
      </c>
      <c r="P2707" s="1" t="e">
        <f ca="1">IF(AND(O2707&lt;&gt; "", COUNTIF(SAP!#REF!,O2707)&gt;0),"Matched", "")</f>
        <v>#REF!</v>
      </c>
      <c r="R2707" s="1" t="e">
        <f ca="1">IF(AND(Q2707&lt;&gt; "", COUNTIF(SAP!#REF!,Q2707)&gt;0),"Matched", "")</f>
        <v>#REF!</v>
      </c>
      <c r="S2707" s="1" t="str">
        <f ca="1">IF(D2707="AD","Logic5"&amp;"_"&amp;TEXT(C2707,"dd.mm.yyyy") &amp;"_"&amp; 624.23,"")</f>
        <v>Logic5_17.02.2020_624.23</v>
      </c>
      <c r="T2707" s="1" t="e">
        <f ca="1">IF(AND(S2707&lt;&gt; "", COUNTIF(SAP!#REF!,S2707)&gt;0),"Matched", "")</f>
        <v>#REF!</v>
      </c>
    </row>
    <row r="2708" spans="1:20">
      <c r="A2708" s="9">
        <v>11563327</v>
      </c>
      <c r="B2708" s="10">
        <v>43878</v>
      </c>
      <c r="C2708" s="10">
        <v>43878</v>
      </c>
      <c r="D2708" s="11" t="s">
        <v>13</v>
      </c>
      <c r="E2708" s="11">
        <v>0</v>
      </c>
      <c r="F2708" s="11">
        <v>14.02</v>
      </c>
      <c r="G2708" s="11">
        <v>0</v>
      </c>
      <c r="H2708" s="11">
        <v>1483402.08</v>
      </c>
      <c r="I2708" s="11" t="s">
        <v>14</v>
      </c>
      <c r="J2708" s="11" t="s">
        <v>15</v>
      </c>
      <c r="K2708" s="1" t="str">
        <f t="shared" si="144"/>
        <v/>
      </c>
      <c r="L2708" s="1" t="e">
        <f ca="1">IF(AND(K2708&lt;&gt; "", COUNTIF(SAP!#REF!,K2708)&gt;0),"Matched", "")</f>
        <v>#REF!</v>
      </c>
      <c r="M2708" s="1" t="str">
        <f t="shared" si="142"/>
        <v/>
      </c>
      <c r="N2708" s="1" t="e">
        <f ca="1">IF(AND(M2708&lt;&gt; "", COUNTIF(SAP!#REF!,M2708)&gt;0),"Matched", "")</f>
        <v>#REF!</v>
      </c>
      <c r="O2708" s="1" t="str">
        <f t="shared" si="143"/>
        <v/>
      </c>
      <c r="P2708" s="1" t="e">
        <f ca="1">IF(AND(O2708&lt;&gt; "", COUNTIF(SAP!#REF!,O2708)&gt;0),"Matched", "")</f>
        <v>#REF!</v>
      </c>
      <c r="R2708" s="1" t="e">
        <f ca="1">IF(AND(Q2708&lt;&gt; "", COUNTIF(SAP!#REF!,Q2708)&gt;0),"Matched", "")</f>
        <v>#REF!</v>
      </c>
      <c r="S2708" s="1" t="str">
        <f ca="1">IF(D2708="AD","Logic5"&amp;"_"&amp;TEXT(C2708,"dd.mm.yyyy") &amp;"_"&amp; 624.23,"")</f>
        <v>Logic5_17.02.2020_624.23</v>
      </c>
      <c r="T2708" s="1" t="e">
        <f ca="1">IF(AND(S2708&lt;&gt; "", COUNTIF(SAP!#REF!,S2708)&gt;0),"Matched", "")</f>
        <v>#REF!</v>
      </c>
    </row>
    <row r="2709" spans="1:20">
      <c r="A2709" s="13">
        <v>11563327</v>
      </c>
      <c r="B2709" s="14">
        <v>43878</v>
      </c>
      <c r="C2709" s="14">
        <v>43878</v>
      </c>
      <c r="D2709" s="15" t="s">
        <v>13</v>
      </c>
      <c r="E2709" s="15">
        <v>0</v>
      </c>
      <c r="F2709" s="15">
        <v>14.43</v>
      </c>
      <c r="G2709" s="15">
        <v>0</v>
      </c>
      <c r="H2709" s="15">
        <v>1483387.65</v>
      </c>
      <c r="I2709" s="15" t="s">
        <v>14</v>
      </c>
      <c r="J2709" s="15" t="s">
        <v>15</v>
      </c>
      <c r="K2709" s="1" t="str">
        <f t="shared" si="144"/>
        <v/>
      </c>
      <c r="L2709" s="1" t="e">
        <f ca="1">IF(AND(K2709&lt;&gt; "", COUNTIF(SAP!#REF!,K2709)&gt;0),"Matched", "")</f>
        <v>#REF!</v>
      </c>
      <c r="M2709" s="1" t="str">
        <f t="shared" si="142"/>
        <v/>
      </c>
      <c r="N2709" s="1" t="e">
        <f ca="1">IF(AND(M2709&lt;&gt; "", COUNTIF(SAP!#REF!,M2709)&gt;0),"Matched", "")</f>
        <v>#REF!</v>
      </c>
      <c r="O2709" s="1" t="str">
        <f t="shared" si="143"/>
        <v/>
      </c>
      <c r="P2709" s="1" t="e">
        <f ca="1">IF(AND(O2709&lt;&gt; "", COUNTIF(SAP!#REF!,O2709)&gt;0),"Matched", "")</f>
        <v>#REF!</v>
      </c>
      <c r="R2709" s="1" t="e">
        <f ca="1">IF(AND(Q2709&lt;&gt; "", COUNTIF(SAP!#REF!,Q2709)&gt;0),"Matched", "")</f>
        <v>#REF!</v>
      </c>
      <c r="S2709" s="1" t="str">
        <f ca="1">IF(D2709="AD","Logic5"&amp;"_"&amp;TEXT(C2709,"dd.mm.yyyy") &amp;"_"&amp; 624.23,"")</f>
        <v>Logic5_17.02.2020_624.23</v>
      </c>
      <c r="T2709" s="1" t="e">
        <f ca="1">IF(AND(S2709&lt;&gt; "", COUNTIF(SAP!#REF!,S2709)&gt;0),"Matched", "")</f>
        <v>#REF!</v>
      </c>
    </row>
    <row r="2710" spans="1:20">
      <c r="A2710" s="9">
        <v>11563327</v>
      </c>
      <c r="B2710" s="10">
        <v>43878</v>
      </c>
      <c r="C2710" s="10">
        <v>43878</v>
      </c>
      <c r="D2710" s="11" t="s">
        <v>13</v>
      </c>
      <c r="E2710" s="11">
        <v>0</v>
      </c>
      <c r="F2710" s="11">
        <v>14.86</v>
      </c>
      <c r="G2710" s="11">
        <v>0</v>
      </c>
      <c r="H2710" s="11">
        <v>1483372.79</v>
      </c>
      <c r="I2710" s="11" t="s">
        <v>14</v>
      </c>
      <c r="J2710" s="11" t="s">
        <v>15</v>
      </c>
      <c r="K2710" s="1" t="str">
        <f t="shared" si="144"/>
        <v/>
      </c>
      <c r="L2710" s="1" t="e">
        <f ca="1">IF(AND(K2710&lt;&gt; "", COUNTIF(SAP!#REF!,K2710)&gt;0),"Matched", "")</f>
        <v>#REF!</v>
      </c>
      <c r="M2710" s="1" t="str">
        <f t="shared" si="142"/>
        <v/>
      </c>
      <c r="N2710" s="1" t="e">
        <f ca="1">IF(AND(M2710&lt;&gt; "", COUNTIF(SAP!#REF!,M2710)&gt;0),"Matched", "")</f>
        <v>#REF!</v>
      </c>
      <c r="O2710" s="1" t="str">
        <f t="shared" si="143"/>
        <v/>
      </c>
      <c r="P2710" s="1" t="e">
        <f ca="1">IF(AND(O2710&lt;&gt; "", COUNTIF(SAP!#REF!,O2710)&gt;0),"Matched", "")</f>
        <v>#REF!</v>
      </c>
      <c r="R2710" s="1" t="e">
        <f ca="1">IF(AND(Q2710&lt;&gt; "", COUNTIF(SAP!#REF!,Q2710)&gt;0),"Matched", "")</f>
        <v>#REF!</v>
      </c>
      <c r="S2710" s="1" t="str">
        <f ca="1">IF(D2710="AD","Logic5"&amp;"_"&amp;TEXT(C2710,"dd.mm.yyyy") &amp;"_"&amp; 624.23,"")</f>
        <v>Logic5_17.02.2020_624.23</v>
      </c>
      <c r="T2710" s="1" t="e">
        <f ca="1">IF(AND(S2710&lt;&gt; "", COUNTIF(SAP!#REF!,S2710)&gt;0),"Matched", "")</f>
        <v>#REF!</v>
      </c>
    </row>
    <row r="2711" spans="1:20">
      <c r="A2711" s="13">
        <v>11563327</v>
      </c>
      <c r="B2711" s="14">
        <v>43878</v>
      </c>
      <c r="C2711" s="14">
        <v>43878</v>
      </c>
      <c r="D2711" s="15" t="s">
        <v>13</v>
      </c>
      <c r="E2711" s="15">
        <v>0</v>
      </c>
      <c r="F2711" s="15">
        <v>15.42</v>
      </c>
      <c r="G2711" s="15">
        <v>0</v>
      </c>
      <c r="H2711" s="15">
        <v>1483357.37</v>
      </c>
      <c r="I2711" s="15" t="s">
        <v>14</v>
      </c>
      <c r="J2711" s="15" t="s">
        <v>15</v>
      </c>
      <c r="K2711" s="1" t="str">
        <f t="shared" si="144"/>
        <v/>
      </c>
      <c r="L2711" s="1" t="e">
        <f ca="1">IF(AND(K2711&lt;&gt; "", COUNTIF(SAP!#REF!,K2711)&gt;0),"Matched", "")</f>
        <v>#REF!</v>
      </c>
      <c r="M2711" s="1" t="str">
        <f t="shared" si="142"/>
        <v/>
      </c>
      <c r="N2711" s="1" t="e">
        <f ca="1">IF(AND(M2711&lt;&gt; "", COUNTIF(SAP!#REF!,M2711)&gt;0),"Matched", "")</f>
        <v>#REF!</v>
      </c>
      <c r="O2711" s="1" t="str">
        <f t="shared" si="143"/>
        <v/>
      </c>
      <c r="P2711" s="1" t="e">
        <f ca="1">IF(AND(O2711&lt;&gt; "", COUNTIF(SAP!#REF!,O2711)&gt;0),"Matched", "")</f>
        <v>#REF!</v>
      </c>
      <c r="R2711" s="1" t="e">
        <f ca="1">IF(AND(Q2711&lt;&gt; "", COUNTIF(SAP!#REF!,Q2711)&gt;0),"Matched", "")</f>
        <v>#REF!</v>
      </c>
      <c r="S2711" s="1" t="str">
        <f ca="1">IF(D2711="AD","Logic5"&amp;"_"&amp;TEXT(C2711,"dd.mm.yyyy") &amp;"_"&amp; 624.23,"")</f>
        <v>Logic5_17.02.2020_624.23</v>
      </c>
      <c r="T2711" s="1" t="e">
        <f ca="1">IF(AND(S2711&lt;&gt; "", COUNTIF(SAP!#REF!,S2711)&gt;0),"Matched", "")</f>
        <v>#REF!</v>
      </c>
    </row>
    <row r="2712" spans="1:20">
      <c r="A2712" s="9">
        <v>11563327</v>
      </c>
      <c r="B2712" s="10">
        <v>43878</v>
      </c>
      <c r="C2712" s="10">
        <v>43878</v>
      </c>
      <c r="D2712" s="11" t="s">
        <v>13</v>
      </c>
      <c r="E2712" s="11">
        <v>0</v>
      </c>
      <c r="F2712" s="11">
        <v>15.66</v>
      </c>
      <c r="G2712" s="11">
        <v>0</v>
      </c>
      <c r="H2712" s="11">
        <v>1483341.71</v>
      </c>
      <c r="I2712" s="11" t="s">
        <v>14</v>
      </c>
      <c r="J2712" s="11" t="s">
        <v>15</v>
      </c>
      <c r="K2712" s="1" t="str">
        <f t="shared" si="144"/>
        <v/>
      </c>
      <c r="L2712" s="1" t="e">
        <f ca="1">IF(AND(K2712&lt;&gt; "", COUNTIF(SAP!#REF!,K2712)&gt;0),"Matched", "")</f>
        <v>#REF!</v>
      </c>
      <c r="M2712" s="1" t="str">
        <f t="shared" si="142"/>
        <v/>
      </c>
      <c r="N2712" s="1" t="e">
        <f ca="1">IF(AND(M2712&lt;&gt; "", COUNTIF(SAP!#REF!,M2712)&gt;0),"Matched", "")</f>
        <v>#REF!</v>
      </c>
      <c r="O2712" s="1" t="str">
        <f t="shared" si="143"/>
        <v/>
      </c>
      <c r="P2712" s="1" t="e">
        <f ca="1">IF(AND(O2712&lt;&gt; "", COUNTIF(SAP!#REF!,O2712)&gt;0),"Matched", "")</f>
        <v>#REF!</v>
      </c>
      <c r="R2712" s="1" t="e">
        <f ca="1">IF(AND(Q2712&lt;&gt; "", COUNTIF(SAP!#REF!,Q2712)&gt;0),"Matched", "")</f>
        <v>#REF!</v>
      </c>
      <c r="S2712" s="1" t="str">
        <f ca="1">IF(D2712="AD","Logic5"&amp;"_"&amp;TEXT(C2712,"dd.mm.yyyy") &amp;"_"&amp; 624.23,"")</f>
        <v>Logic5_17.02.2020_624.23</v>
      </c>
      <c r="T2712" s="1" t="e">
        <f ca="1">IF(AND(S2712&lt;&gt; "", COUNTIF(SAP!#REF!,S2712)&gt;0),"Matched", "")</f>
        <v>#REF!</v>
      </c>
    </row>
    <row r="2713" spans="1:20">
      <c r="A2713" s="13">
        <v>11563327</v>
      </c>
      <c r="B2713" s="14">
        <v>43878</v>
      </c>
      <c r="C2713" s="14">
        <v>43878</v>
      </c>
      <c r="D2713" s="15" t="s">
        <v>13</v>
      </c>
      <c r="E2713" s="15">
        <v>0</v>
      </c>
      <c r="F2713" s="15">
        <v>16.07</v>
      </c>
      <c r="G2713" s="15">
        <v>0</v>
      </c>
      <c r="H2713" s="15">
        <v>1483325.64</v>
      </c>
      <c r="I2713" s="15" t="s">
        <v>14</v>
      </c>
      <c r="J2713" s="15" t="s">
        <v>15</v>
      </c>
      <c r="K2713" s="1" t="str">
        <f t="shared" si="144"/>
        <v/>
      </c>
      <c r="L2713" s="1" t="e">
        <f ca="1">IF(AND(K2713&lt;&gt; "", COUNTIF(SAP!#REF!,K2713)&gt;0),"Matched", "")</f>
        <v>#REF!</v>
      </c>
      <c r="M2713" s="1" t="str">
        <f t="shared" si="142"/>
        <v/>
      </c>
      <c r="N2713" s="1" t="e">
        <f ca="1">IF(AND(M2713&lt;&gt; "", COUNTIF(SAP!#REF!,M2713)&gt;0),"Matched", "")</f>
        <v>#REF!</v>
      </c>
      <c r="O2713" s="1" t="str">
        <f t="shared" si="143"/>
        <v/>
      </c>
      <c r="P2713" s="1" t="e">
        <f ca="1">IF(AND(O2713&lt;&gt; "", COUNTIF(SAP!#REF!,O2713)&gt;0),"Matched", "")</f>
        <v>#REF!</v>
      </c>
      <c r="R2713" s="1" t="e">
        <f ca="1">IF(AND(Q2713&lt;&gt; "", COUNTIF(SAP!#REF!,Q2713)&gt;0),"Matched", "")</f>
        <v>#REF!</v>
      </c>
      <c r="S2713" s="1" t="str">
        <f ca="1">IF(D2713="AD","Logic5"&amp;"_"&amp;TEXT(C2713,"dd.mm.yyyy") &amp;"_"&amp; 624.23,"")</f>
        <v>Logic5_17.02.2020_624.23</v>
      </c>
      <c r="T2713" s="1" t="e">
        <f ca="1">IF(AND(S2713&lt;&gt; "", COUNTIF(SAP!#REF!,S2713)&gt;0),"Matched", "")</f>
        <v>#REF!</v>
      </c>
    </row>
    <row r="2714" spans="1:20">
      <c r="A2714" s="9">
        <v>11563327</v>
      </c>
      <c r="B2714" s="10">
        <v>43878</v>
      </c>
      <c r="C2714" s="10">
        <v>43878</v>
      </c>
      <c r="D2714" s="11" t="s">
        <v>13</v>
      </c>
      <c r="E2714" s="11">
        <v>0</v>
      </c>
      <c r="F2714" s="11">
        <v>18.32</v>
      </c>
      <c r="G2714" s="11">
        <v>0</v>
      </c>
      <c r="H2714" s="11">
        <v>1483307.32</v>
      </c>
      <c r="I2714" s="11" t="s">
        <v>14</v>
      </c>
      <c r="J2714" s="11" t="s">
        <v>15</v>
      </c>
      <c r="K2714" s="1" t="str">
        <f t="shared" si="144"/>
        <v/>
      </c>
      <c r="L2714" s="1" t="e">
        <f ca="1">IF(AND(K2714&lt;&gt; "", COUNTIF(SAP!#REF!,K2714)&gt;0),"Matched", "")</f>
        <v>#REF!</v>
      </c>
      <c r="M2714" s="1" t="str">
        <f t="shared" si="142"/>
        <v/>
      </c>
      <c r="N2714" s="1" t="e">
        <f ca="1">IF(AND(M2714&lt;&gt; "", COUNTIF(SAP!#REF!,M2714)&gt;0),"Matched", "")</f>
        <v>#REF!</v>
      </c>
      <c r="O2714" s="1" t="str">
        <f t="shared" si="143"/>
        <v/>
      </c>
      <c r="P2714" s="1" t="e">
        <f ca="1">IF(AND(O2714&lt;&gt; "", COUNTIF(SAP!#REF!,O2714)&gt;0),"Matched", "")</f>
        <v>#REF!</v>
      </c>
      <c r="R2714" s="1" t="e">
        <f ca="1">IF(AND(Q2714&lt;&gt; "", COUNTIF(SAP!#REF!,Q2714)&gt;0),"Matched", "")</f>
        <v>#REF!</v>
      </c>
      <c r="S2714" s="1" t="str">
        <f ca="1">IF(D2714="AD","Logic5"&amp;"_"&amp;TEXT(C2714,"dd.mm.yyyy") &amp;"_"&amp; 624.23,"")</f>
        <v>Logic5_17.02.2020_624.23</v>
      </c>
      <c r="T2714" s="1" t="e">
        <f ca="1">IF(AND(S2714&lt;&gt; "", COUNTIF(SAP!#REF!,S2714)&gt;0),"Matched", "")</f>
        <v>#REF!</v>
      </c>
    </row>
    <row r="2715" spans="1:20">
      <c r="A2715" s="13">
        <v>11563327</v>
      </c>
      <c r="B2715" s="14">
        <v>43878</v>
      </c>
      <c r="C2715" s="14">
        <v>43878</v>
      </c>
      <c r="D2715" s="15" t="s">
        <v>13</v>
      </c>
      <c r="E2715" s="15">
        <v>0</v>
      </c>
      <c r="F2715" s="15">
        <v>20.56</v>
      </c>
      <c r="G2715" s="15">
        <v>0</v>
      </c>
      <c r="H2715" s="15">
        <v>1483286.76</v>
      </c>
      <c r="I2715" s="15" t="s">
        <v>14</v>
      </c>
      <c r="J2715" s="15" t="s">
        <v>15</v>
      </c>
      <c r="K2715" s="1" t="str">
        <f t="shared" si="144"/>
        <v/>
      </c>
      <c r="L2715" s="1" t="e">
        <f ca="1">IF(AND(K2715&lt;&gt; "", COUNTIF(SAP!#REF!,K2715)&gt;0),"Matched", "")</f>
        <v>#REF!</v>
      </c>
      <c r="M2715" s="1" t="str">
        <f t="shared" si="142"/>
        <v/>
      </c>
      <c r="N2715" s="1" t="e">
        <f ca="1">IF(AND(M2715&lt;&gt; "", COUNTIF(SAP!#REF!,M2715)&gt;0),"Matched", "")</f>
        <v>#REF!</v>
      </c>
      <c r="O2715" s="1" t="str">
        <f t="shared" si="143"/>
        <v/>
      </c>
      <c r="P2715" s="1" t="e">
        <f ca="1">IF(AND(O2715&lt;&gt; "", COUNTIF(SAP!#REF!,O2715)&gt;0),"Matched", "")</f>
        <v>#REF!</v>
      </c>
      <c r="R2715" s="1" t="e">
        <f ca="1">IF(AND(Q2715&lt;&gt; "", COUNTIF(SAP!#REF!,Q2715)&gt;0),"Matched", "")</f>
        <v>#REF!</v>
      </c>
      <c r="S2715" s="1" t="str">
        <f ca="1">IF(D2715="AD","Logic5"&amp;"_"&amp;TEXT(C2715,"dd.mm.yyyy") &amp;"_"&amp; 624.23,"")</f>
        <v>Logic5_17.02.2020_624.23</v>
      </c>
      <c r="T2715" s="1" t="e">
        <f ca="1">IF(AND(S2715&lt;&gt; "", COUNTIF(SAP!#REF!,S2715)&gt;0),"Matched", "")</f>
        <v>#REF!</v>
      </c>
    </row>
    <row r="2716" spans="1:20">
      <c r="A2716" s="9">
        <v>11563327</v>
      </c>
      <c r="B2716" s="10">
        <v>43878</v>
      </c>
      <c r="C2716" s="10">
        <v>43878</v>
      </c>
      <c r="D2716" s="11" t="s">
        <v>13</v>
      </c>
      <c r="E2716" s="11">
        <v>0</v>
      </c>
      <c r="F2716" s="11">
        <v>23.37</v>
      </c>
      <c r="G2716" s="11">
        <v>0</v>
      </c>
      <c r="H2716" s="11">
        <v>1483263.39</v>
      </c>
      <c r="I2716" s="11" t="s">
        <v>14</v>
      </c>
      <c r="J2716" s="11" t="s">
        <v>15</v>
      </c>
      <c r="K2716" s="1" t="str">
        <f t="shared" si="144"/>
        <v/>
      </c>
      <c r="L2716" s="1" t="e">
        <f ca="1">IF(AND(K2716&lt;&gt; "", COUNTIF(SAP!#REF!,K2716)&gt;0),"Matched", "")</f>
        <v>#REF!</v>
      </c>
      <c r="M2716" s="1" t="str">
        <f t="shared" si="142"/>
        <v/>
      </c>
      <c r="N2716" s="1" t="e">
        <f ca="1">IF(AND(M2716&lt;&gt; "", COUNTIF(SAP!#REF!,M2716)&gt;0),"Matched", "")</f>
        <v>#REF!</v>
      </c>
      <c r="O2716" s="1" t="str">
        <f t="shared" si="143"/>
        <v/>
      </c>
      <c r="P2716" s="1" t="e">
        <f ca="1">IF(AND(O2716&lt;&gt; "", COUNTIF(SAP!#REF!,O2716)&gt;0),"Matched", "")</f>
        <v>#REF!</v>
      </c>
      <c r="R2716" s="1" t="e">
        <f ca="1">IF(AND(Q2716&lt;&gt; "", COUNTIF(SAP!#REF!,Q2716)&gt;0),"Matched", "")</f>
        <v>#REF!</v>
      </c>
      <c r="S2716" s="1" t="str">
        <f ca="1">IF(D2716="AD","Logic5"&amp;"_"&amp;TEXT(C2716,"dd.mm.yyyy") &amp;"_"&amp; 624.23,"")</f>
        <v>Logic5_17.02.2020_624.23</v>
      </c>
      <c r="T2716" s="1" t="e">
        <f ca="1">IF(AND(S2716&lt;&gt; "", COUNTIF(SAP!#REF!,S2716)&gt;0),"Matched", "")</f>
        <v>#REF!</v>
      </c>
    </row>
    <row r="2717" spans="1:20">
      <c r="A2717" s="13">
        <v>11563327</v>
      </c>
      <c r="B2717" s="14">
        <v>43878</v>
      </c>
      <c r="C2717" s="14">
        <v>43878</v>
      </c>
      <c r="D2717" s="15" t="s">
        <v>13</v>
      </c>
      <c r="E2717" s="15">
        <v>0</v>
      </c>
      <c r="F2717" s="15">
        <v>42.63</v>
      </c>
      <c r="G2717" s="15">
        <v>0</v>
      </c>
      <c r="H2717" s="15">
        <v>1483220.76</v>
      </c>
      <c r="I2717" s="15" t="s">
        <v>14</v>
      </c>
      <c r="J2717" s="15" t="s">
        <v>15</v>
      </c>
      <c r="K2717" s="1" t="str">
        <f t="shared" si="144"/>
        <v/>
      </c>
      <c r="L2717" s="1" t="e">
        <f ca="1">IF(AND(K2717&lt;&gt; "", COUNTIF(SAP!#REF!,K2717)&gt;0),"Matched", "")</f>
        <v>#REF!</v>
      </c>
      <c r="M2717" s="1" t="str">
        <f t="shared" si="142"/>
        <v/>
      </c>
      <c r="N2717" s="1" t="e">
        <f ca="1">IF(AND(M2717&lt;&gt; "", COUNTIF(SAP!#REF!,M2717)&gt;0),"Matched", "")</f>
        <v>#REF!</v>
      </c>
      <c r="O2717" s="1" t="str">
        <f t="shared" si="143"/>
        <v/>
      </c>
      <c r="P2717" s="1" t="e">
        <f ca="1">IF(AND(O2717&lt;&gt; "", COUNTIF(SAP!#REF!,O2717)&gt;0),"Matched", "")</f>
        <v>#REF!</v>
      </c>
      <c r="R2717" s="1" t="e">
        <f ca="1">IF(AND(Q2717&lt;&gt; "", COUNTIF(SAP!#REF!,Q2717)&gt;0),"Matched", "")</f>
        <v>#REF!</v>
      </c>
      <c r="S2717" s="1" t="str">
        <f ca="1">IF(D2717="AD","Logic5"&amp;"_"&amp;TEXT(C2717,"dd.mm.yyyy") &amp;"_"&amp; 624.23,"")</f>
        <v>Logic5_17.02.2020_624.23</v>
      </c>
      <c r="T2717" s="1" t="e">
        <f ca="1">IF(AND(S2717&lt;&gt; "", COUNTIF(SAP!#REF!,S2717)&gt;0),"Matched", "")</f>
        <v>#REF!</v>
      </c>
    </row>
    <row r="2718" spans="1:20">
      <c r="A2718" s="9">
        <v>11563327</v>
      </c>
      <c r="B2718" s="10">
        <v>43878</v>
      </c>
      <c r="C2718" s="10">
        <v>43878</v>
      </c>
      <c r="D2718" s="11" t="s">
        <v>13</v>
      </c>
      <c r="E2718" s="11">
        <v>0</v>
      </c>
      <c r="F2718" s="11">
        <v>42.78</v>
      </c>
      <c r="G2718" s="11">
        <v>0</v>
      </c>
      <c r="H2718" s="11">
        <v>1483177.98</v>
      </c>
      <c r="I2718" s="11" t="s">
        <v>14</v>
      </c>
      <c r="J2718" s="11" t="s">
        <v>15</v>
      </c>
      <c r="K2718" s="1" t="str">
        <f t="shared" si="144"/>
        <v/>
      </c>
      <c r="L2718" s="1" t="e">
        <f ca="1">IF(AND(K2718&lt;&gt; "", COUNTIF(SAP!#REF!,K2718)&gt;0),"Matched", "")</f>
        <v>#REF!</v>
      </c>
      <c r="M2718" s="1" t="str">
        <f t="shared" si="142"/>
        <v/>
      </c>
      <c r="N2718" s="1" t="e">
        <f ca="1">IF(AND(M2718&lt;&gt; "", COUNTIF(SAP!#REF!,M2718)&gt;0),"Matched", "")</f>
        <v>#REF!</v>
      </c>
      <c r="O2718" s="1" t="str">
        <f t="shared" si="143"/>
        <v/>
      </c>
      <c r="P2718" s="1" t="e">
        <f ca="1">IF(AND(O2718&lt;&gt; "", COUNTIF(SAP!#REF!,O2718)&gt;0),"Matched", "")</f>
        <v>#REF!</v>
      </c>
      <c r="R2718" s="1" t="e">
        <f ca="1">IF(AND(Q2718&lt;&gt; "", COUNTIF(SAP!#REF!,Q2718)&gt;0),"Matched", "")</f>
        <v>#REF!</v>
      </c>
      <c r="S2718" s="1" t="str">
        <f ca="1">IF(D2718="AD","Logic5"&amp;"_"&amp;TEXT(C2718,"dd.mm.yyyy") &amp;"_"&amp; 624.23,"")</f>
        <v>Logic5_17.02.2020_624.23</v>
      </c>
      <c r="T2718" s="1" t="e">
        <f ca="1">IF(AND(S2718&lt;&gt; "", COUNTIF(SAP!#REF!,S2718)&gt;0),"Matched", "")</f>
        <v>#REF!</v>
      </c>
    </row>
    <row r="2719" spans="1:20">
      <c r="A2719" s="13">
        <v>11563327</v>
      </c>
      <c r="B2719" s="14">
        <v>43878</v>
      </c>
      <c r="C2719" s="14">
        <v>43878</v>
      </c>
      <c r="D2719" s="15" t="s">
        <v>13</v>
      </c>
      <c r="E2719" s="15">
        <v>0</v>
      </c>
      <c r="F2719" s="15">
        <v>44.31</v>
      </c>
      <c r="G2719" s="15">
        <v>0</v>
      </c>
      <c r="H2719" s="15">
        <v>1483133.67</v>
      </c>
      <c r="I2719" s="15" t="s">
        <v>14</v>
      </c>
      <c r="J2719" s="15" t="s">
        <v>15</v>
      </c>
      <c r="K2719" s="1" t="str">
        <f t="shared" si="144"/>
        <v/>
      </c>
      <c r="L2719" s="1" t="e">
        <f ca="1">IF(AND(K2719&lt;&gt; "", COUNTIF(SAP!#REF!,K2719)&gt;0),"Matched", "")</f>
        <v>#REF!</v>
      </c>
      <c r="M2719" s="1" t="str">
        <f t="shared" si="142"/>
        <v/>
      </c>
      <c r="N2719" s="1" t="e">
        <f ca="1">IF(AND(M2719&lt;&gt; "", COUNTIF(SAP!#REF!,M2719)&gt;0),"Matched", "")</f>
        <v>#REF!</v>
      </c>
      <c r="O2719" s="1" t="str">
        <f t="shared" si="143"/>
        <v/>
      </c>
      <c r="P2719" s="1" t="e">
        <f ca="1">IF(AND(O2719&lt;&gt; "", COUNTIF(SAP!#REF!,O2719)&gt;0),"Matched", "")</f>
        <v>#REF!</v>
      </c>
      <c r="R2719" s="1" t="e">
        <f ca="1">IF(AND(Q2719&lt;&gt; "", COUNTIF(SAP!#REF!,Q2719)&gt;0),"Matched", "")</f>
        <v>#REF!</v>
      </c>
      <c r="S2719" s="1" t="str">
        <f ca="1">IF(D2719="AD","Logic5"&amp;"_"&amp;TEXT(C2719,"dd.mm.yyyy") &amp;"_"&amp; 624.23,"")</f>
        <v>Logic5_17.02.2020_624.23</v>
      </c>
      <c r="T2719" s="1" t="e">
        <f ca="1">IF(AND(S2719&lt;&gt; "", COUNTIF(SAP!#REF!,S2719)&gt;0),"Matched", "")</f>
        <v>#REF!</v>
      </c>
    </row>
    <row r="2720" spans="1:20">
      <c r="A2720" s="9">
        <v>11563327</v>
      </c>
      <c r="B2720" s="10">
        <v>43878</v>
      </c>
      <c r="C2720" s="10">
        <v>43878</v>
      </c>
      <c r="D2720" s="11" t="s">
        <v>13</v>
      </c>
      <c r="E2720" s="11">
        <v>0</v>
      </c>
      <c r="F2720" s="11">
        <v>61.42</v>
      </c>
      <c r="G2720" s="11">
        <v>0</v>
      </c>
      <c r="H2720" s="11">
        <v>1483072.25</v>
      </c>
      <c r="I2720" s="11" t="s">
        <v>14</v>
      </c>
      <c r="J2720" s="11" t="s">
        <v>15</v>
      </c>
      <c r="K2720" s="1" t="str">
        <f t="shared" si="144"/>
        <v/>
      </c>
      <c r="L2720" s="1" t="e">
        <f ca="1">IF(AND(K2720&lt;&gt; "", COUNTIF(SAP!#REF!,K2720)&gt;0),"Matched", "")</f>
        <v>#REF!</v>
      </c>
      <c r="M2720" s="1" t="str">
        <f t="shared" si="142"/>
        <v/>
      </c>
      <c r="N2720" s="1" t="e">
        <f ca="1">IF(AND(M2720&lt;&gt; "", COUNTIF(SAP!#REF!,M2720)&gt;0),"Matched", "")</f>
        <v>#REF!</v>
      </c>
      <c r="O2720" s="1" t="str">
        <f t="shared" si="143"/>
        <v/>
      </c>
      <c r="P2720" s="1" t="e">
        <f ca="1">IF(AND(O2720&lt;&gt; "", COUNTIF(SAP!#REF!,O2720)&gt;0),"Matched", "")</f>
        <v>#REF!</v>
      </c>
      <c r="R2720" s="1" t="e">
        <f ca="1">IF(AND(Q2720&lt;&gt; "", COUNTIF(SAP!#REF!,Q2720)&gt;0),"Matched", "")</f>
        <v>#REF!</v>
      </c>
      <c r="S2720" s="1" t="str">
        <f ca="1">IF(D2720="AD","Logic5"&amp;"_"&amp;TEXT(C2720,"dd.mm.yyyy") &amp;"_"&amp; 624.23,"")</f>
        <v>Logic5_17.02.2020_624.23</v>
      </c>
      <c r="T2720" s="1" t="e">
        <f ca="1">IF(AND(S2720&lt;&gt; "", COUNTIF(SAP!#REF!,S2720)&gt;0),"Matched", "")</f>
        <v>#REF!</v>
      </c>
    </row>
    <row r="2721" spans="1:20">
      <c r="A2721" s="13">
        <v>11563327</v>
      </c>
      <c r="B2721" s="14">
        <v>43878</v>
      </c>
      <c r="C2721" s="14">
        <v>43878</v>
      </c>
      <c r="D2721" s="15" t="s">
        <v>13</v>
      </c>
      <c r="E2721" s="15">
        <v>0</v>
      </c>
      <c r="F2721" s="15">
        <v>64.069999999999993</v>
      </c>
      <c r="G2721" s="15">
        <v>0</v>
      </c>
      <c r="H2721" s="15">
        <v>1483008.18</v>
      </c>
      <c r="I2721" s="15" t="s">
        <v>14</v>
      </c>
      <c r="J2721" s="15" t="s">
        <v>15</v>
      </c>
      <c r="K2721" s="1" t="str">
        <f t="shared" si="144"/>
        <v/>
      </c>
      <c r="L2721" s="1" t="e">
        <f ca="1">IF(AND(K2721&lt;&gt; "", COUNTIF(SAP!#REF!,K2721)&gt;0),"Matched", "")</f>
        <v>#REF!</v>
      </c>
      <c r="M2721" s="1" t="str">
        <f t="shared" si="142"/>
        <v/>
      </c>
      <c r="N2721" s="1" t="e">
        <f ca="1">IF(AND(M2721&lt;&gt; "", COUNTIF(SAP!#REF!,M2721)&gt;0),"Matched", "")</f>
        <v>#REF!</v>
      </c>
      <c r="O2721" s="1" t="str">
        <f t="shared" si="143"/>
        <v/>
      </c>
      <c r="P2721" s="1" t="e">
        <f ca="1">IF(AND(O2721&lt;&gt; "", COUNTIF(SAP!#REF!,O2721)&gt;0),"Matched", "")</f>
        <v>#REF!</v>
      </c>
      <c r="R2721" s="1" t="e">
        <f ca="1">IF(AND(Q2721&lt;&gt; "", COUNTIF(SAP!#REF!,Q2721)&gt;0),"Matched", "")</f>
        <v>#REF!</v>
      </c>
      <c r="S2721" s="1" t="str">
        <f ca="1">IF(D2721="AD","Logic5"&amp;"_"&amp;TEXT(C2721,"dd.mm.yyyy") &amp;"_"&amp; 624.23,"")</f>
        <v>Logic5_17.02.2020_624.23</v>
      </c>
      <c r="T2721" s="1" t="e">
        <f ca="1">IF(AND(S2721&lt;&gt; "", COUNTIF(SAP!#REF!,S2721)&gt;0),"Matched", "")</f>
        <v>#REF!</v>
      </c>
    </row>
    <row r="2722" spans="1:20">
      <c r="A2722" s="9">
        <v>11563327</v>
      </c>
      <c r="B2722" s="10">
        <v>43878</v>
      </c>
      <c r="C2722" s="10">
        <v>43878</v>
      </c>
      <c r="D2722" s="11" t="s">
        <v>13</v>
      </c>
      <c r="E2722" s="11">
        <v>0</v>
      </c>
      <c r="F2722" s="11">
        <v>67.84</v>
      </c>
      <c r="G2722" s="11">
        <v>0</v>
      </c>
      <c r="H2722" s="11">
        <v>1482940.34</v>
      </c>
      <c r="I2722" s="11" t="s">
        <v>14</v>
      </c>
      <c r="J2722" s="11" t="s">
        <v>15</v>
      </c>
      <c r="K2722" s="1" t="str">
        <f t="shared" si="144"/>
        <v/>
      </c>
      <c r="L2722" s="1" t="e">
        <f ca="1">IF(AND(K2722&lt;&gt; "", COUNTIF(SAP!#REF!,K2722)&gt;0),"Matched", "")</f>
        <v>#REF!</v>
      </c>
      <c r="M2722" s="1" t="str">
        <f t="shared" si="142"/>
        <v/>
      </c>
      <c r="N2722" s="1" t="e">
        <f ca="1">IF(AND(M2722&lt;&gt; "", COUNTIF(SAP!#REF!,M2722)&gt;0),"Matched", "")</f>
        <v>#REF!</v>
      </c>
      <c r="O2722" s="1" t="str">
        <f t="shared" si="143"/>
        <v/>
      </c>
      <c r="P2722" s="1" t="e">
        <f ca="1">IF(AND(O2722&lt;&gt; "", COUNTIF(SAP!#REF!,O2722)&gt;0),"Matched", "")</f>
        <v>#REF!</v>
      </c>
      <c r="R2722" s="1" t="e">
        <f ca="1">IF(AND(Q2722&lt;&gt; "", COUNTIF(SAP!#REF!,Q2722)&gt;0),"Matched", "")</f>
        <v>#REF!</v>
      </c>
      <c r="S2722" s="1" t="str">
        <f ca="1">IF(D2722="AD","Logic5"&amp;"_"&amp;TEXT(C2722,"dd.mm.yyyy") &amp;"_"&amp; 624.23,"")</f>
        <v>Logic5_17.02.2020_624.23</v>
      </c>
      <c r="T2722" s="1" t="e">
        <f ca="1">IF(AND(S2722&lt;&gt; "", COUNTIF(SAP!#REF!,S2722)&gt;0),"Matched", "")</f>
        <v>#REF!</v>
      </c>
    </row>
    <row r="2723" spans="1:20">
      <c r="A2723" s="13">
        <v>11563327</v>
      </c>
      <c r="B2723" s="14">
        <v>43878</v>
      </c>
      <c r="C2723" s="14">
        <v>43878</v>
      </c>
      <c r="D2723" s="15" t="s">
        <v>13</v>
      </c>
      <c r="E2723" s="15">
        <v>0</v>
      </c>
      <c r="F2723" s="15">
        <v>88.8</v>
      </c>
      <c r="G2723" s="15">
        <v>0</v>
      </c>
      <c r="H2723" s="15">
        <v>1482851.54</v>
      </c>
      <c r="I2723" s="15" t="s">
        <v>14</v>
      </c>
      <c r="J2723" s="15" t="s">
        <v>15</v>
      </c>
      <c r="K2723" s="1" t="str">
        <f t="shared" si="144"/>
        <v/>
      </c>
      <c r="L2723" s="1" t="e">
        <f ca="1">IF(AND(K2723&lt;&gt; "", COUNTIF(SAP!#REF!,K2723)&gt;0),"Matched", "")</f>
        <v>#REF!</v>
      </c>
      <c r="M2723" s="1" t="str">
        <f t="shared" si="142"/>
        <v/>
      </c>
      <c r="N2723" s="1" t="e">
        <f ca="1">IF(AND(M2723&lt;&gt; "", COUNTIF(SAP!#REF!,M2723)&gt;0),"Matched", "")</f>
        <v>#REF!</v>
      </c>
      <c r="O2723" s="1" t="str">
        <f t="shared" si="143"/>
        <v/>
      </c>
      <c r="P2723" s="1" t="e">
        <f ca="1">IF(AND(O2723&lt;&gt; "", COUNTIF(SAP!#REF!,O2723)&gt;0),"Matched", "")</f>
        <v>#REF!</v>
      </c>
      <c r="R2723" s="1" t="e">
        <f ca="1">IF(AND(Q2723&lt;&gt; "", COUNTIF(SAP!#REF!,Q2723)&gt;0),"Matched", "")</f>
        <v>#REF!</v>
      </c>
      <c r="S2723" s="1" t="str">
        <f ca="1">IF(D2723="AD","Logic5"&amp;"_"&amp;TEXT(C2723,"dd.mm.yyyy") &amp;"_"&amp; 624.23,"")</f>
        <v>Logic5_17.02.2020_624.23</v>
      </c>
      <c r="T2723" s="1" t="e">
        <f ca="1">IF(AND(S2723&lt;&gt; "", COUNTIF(SAP!#REF!,S2723)&gt;0),"Matched", "")</f>
        <v>#REF!</v>
      </c>
    </row>
    <row r="2724" spans="1:20">
      <c r="A2724" s="9">
        <v>11563327</v>
      </c>
      <c r="B2724" s="10">
        <v>43878</v>
      </c>
      <c r="C2724" s="10">
        <v>43878</v>
      </c>
      <c r="D2724" s="11" t="s">
        <v>16</v>
      </c>
      <c r="E2724" s="11">
        <v>0</v>
      </c>
      <c r="F2724" s="11">
        <v>1482851.54</v>
      </c>
      <c r="G2724" s="11">
        <v>0</v>
      </c>
      <c r="H2724" s="11">
        <v>0</v>
      </c>
      <c r="I2724" s="11" t="s">
        <v>17</v>
      </c>
      <c r="J2724" s="11" t="s">
        <v>18</v>
      </c>
      <c r="K2724" s="1" t="str">
        <f t="shared" si="144"/>
        <v>Logic1_02_1482851.54</v>
      </c>
      <c r="L2724" s="1" t="e">
        <f ca="1">IF(AND(K2724&lt;&gt; "", COUNTIF(SAP!#REF!,K2724)&gt;0),"Matched", "")</f>
        <v>#REF!</v>
      </c>
    </row>
    <row r="2725" spans="1:20">
      <c r="A2725" s="13">
        <v>11563327</v>
      </c>
      <c r="B2725" s="14">
        <v>43879</v>
      </c>
      <c r="C2725" s="14">
        <v>43879</v>
      </c>
      <c r="D2725" s="15" t="s">
        <v>10</v>
      </c>
      <c r="E2725" s="15">
        <v>0</v>
      </c>
      <c r="F2725" s="15">
        <v>0</v>
      </c>
      <c r="G2725" s="15">
        <v>51.7</v>
      </c>
      <c r="H2725" s="15">
        <v>51.7</v>
      </c>
      <c r="I2725" s="15" t="s">
        <v>11</v>
      </c>
      <c r="J2725" s="15" t="s">
        <v>12</v>
      </c>
      <c r="K2725" s="1" t="str">
        <f t="shared" si="144"/>
        <v/>
      </c>
      <c r="L2725" s="1" t="e">
        <f ca="1">IF(AND(K2725&lt;&gt; "", COUNTIF(SAP!#REF!,K2725)&gt;0),"Matched", "")</f>
        <v>#REF!</v>
      </c>
      <c r="M2725" s="1" t="str">
        <f t="shared" ref="M2725:M2788" si="145">IF(D2725="TR","Logic2"&amp;"_"&amp;TEXT(C2725,"dd.mm.yyyy") &amp;"_"&amp; F2725,"")</f>
        <v/>
      </c>
      <c r="N2725" s="1" t="e">
        <f ca="1">IF(AND(M2725&lt;&gt; "", COUNTIF(SAP!#REF!,M2725)&gt;0),"Matched", "")</f>
        <v>#REF!</v>
      </c>
      <c r="O2725" s="1" t="str">
        <f t="shared" ref="O2725:O2788" si="146">IF(D2725="AF","Logic3"&amp;"_"&amp;G2725,"")</f>
        <v/>
      </c>
      <c r="P2725" s="1" t="e">
        <f ca="1">IF(AND(O2725&lt;&gt; "", COUNTIF(SAP!#REF!,O2725)&gt;0),"Matched", "")</f>
        <v>#REF!</v>
      </c>
      <c r="Q2725" s="1" t="str">
        <f ca="1">IF(D2725="AC","Logic4"&amp;"_"&amp;TEXT(C2725,"dd.mm.yyyy") &amp;"_"&amp; 1658774.38,"")</f>
        <v>Logic4_18.02.2020_1658774.38</v>
      </c>
      <c r="R2725" s="1" t="e">
        <f ca="1">IF(AND(Q2725&lt;&gt; "", COUNTIF(SAP!#REF!,Q2725)&gt;0),"Matched", "")</f>
        <v>#REF!</v>
      </c>
    </row>
    <row r="2726" spans="1:20">
      <c r="A2726" s="9">
        <v>11563327</v>
      </c>
      <c r="B2726" s="10">
        <v>43879</v>
      </c>
      <c r="C2726" s="10">
        <v>43879</v>
      </c>
      <c r="D2726" s="11" t="s">
        <v>10</v>
      </c>
      <c r="E2726" s="11">
        <v>0</v>
      </c>
      <c r="F2726" s="11">
        <v>0</v>
      </c>
      <c r="G2726" s="11">
        <v>500</v>
      </c>
      <c r="H2726" s="11">
        <v>551.70000000000005</v>
      </c>
      <c r="I2726" s="11" t="s">
        <v>11</v>
      </c>
      <c r="J2726" s="11" t="s">
        <v>12</v>
      </c>
      <c r="K2726" s="1" t="str">
        <f t="shared" si="144"/>
        <v/>
      </c>
      <c r="L2726" s="1" t="e">
        <f ca="1">IF(AND(K2726&lt;&gt; "", COUNTIF(SAP!#REF!,K2726)&gt;0),"Matched", "")</f>
        <v>#REF!</v>
      </c>
      <c r="M2726" s="1" t="str">
        <f t="shared" si="145"/>
        <v/>
      </c>
      <c r="N2726" s="1" t="e">
        <f ca="1">IF(AND(M2726&lt;&gt; "", COUNTIF(SAP!#REF!,M2726)&gt;0),"Matched", "")</f>
        <v>#REF!</v>
      </c>
      <c r="O2726" s="1" t="str">
        <f t="shared" si="146"/>
        <v/>
      </c>
      <c r="P2726" s="1" t="e">
        <f ca="1">IF(AND(O2726&lt;&gt; "", COUNTIF(SAP!#REF!,O2726)&gt;0),"Matched", "")</f>
        <v>#REF!</v>
      </c>
      <c r="Q2726" s="1" t="str">
        <f ca="1">IF(D2726="AC","Logic4"&amp;"_"&amp;TEXT(C2726,"dd.mm.yyyy") &amp;"_"&amp; 1658774.38,"")</f>
        <v>Logic4_18.02.2020_1658774.38</v>
      </c>
      <c r="R2726" s="1" t="e">
        <f ca="1">IF(AND(Q2726&lt;&gt; "", COUNTIF(SAP!#REF!,Q2726)&gt;0),"Matched", "")</f>
        <v>#REF!</v>
      </c>
    </row>
    <row r="2727" spans="1:20">
      <c r="A2727" s="13">
        <v>11563327</v>
      </c>
      <c r="B2727" s="14">
        <v>43879</v>
      </c>
      <c r="C2727" s="14">
        <v>43879</v>
      </c>
      <c r="D2727" s="15" t="s">
        <v>10</v>
      </c>
      <c r="E2727" s="15">
        <v>0</v>
      </c>
      <c r="F2727" s="15">
        <v>0</v>
      </c>
      <c r="G2727" s="15">
        <v>700</v>
      </c>
      <c r="H2727" s="15">
        <v>1251.7</v>
      </c>
      <c r="I2727" s="15" t="s">
        <v>11</v>
      </c>
      <c r="J2727" s="15" t="s">
        <v>12</v>
      </c>
      <c r="K2727" s="1" t="str">
        <f t="shared" si="144"/>
        <v/>
      </c>
      <c r="L2727" s="1" t="e">
        <f ca="1">IF(AND(K2727&lt;&gt; "", COUNTIF(SAP!#REF!,K2727)&gt;0),"Matched", "")</f>
        <v>#REF!</v>
      </c>
      <c r="M2727" s="1" t="str">
        <f t="shared" si="145"/>
        <v/>
      </c>
      <c r="N2727" s="1" t="e">
        <f ca="1">IF(AND(M2727&lt;&gt; "", COUNTIF(SAP!#REF!,M2727)&gt;0),"Matched", "")</f>
        <v>#REF!</v>
      </c>
      <c r="O2727" s="1" t="str">
        <f t="shared" si="146"/>
        <v/>
      </c>
      <c r="P2727" s="1" t="e">
        <f ca="1">IF(AND(O2727&lt;&gt; "", COUNTIF(SAP!#REF!,O2727)&gt;0),"Matched", "")</f>
        <v>#REF!</v>
      </c>
      <c r="Q2727" s="1" t="str">
        <f ca="1">IF(D2727="AC","Logic4"&amp;"_"&amp;TEXT(C2727,"dd.mm.yyyy") &amp;"_"&amp; 1658774.38,"")</f>
        <v>Logic4_18.02.2020_1658774.38</v>
      </c>
      <c r="R2727" s="1" t="e">
        <f ca="1">IF(AND(Q2727&lt;&gt; "", COUNTIF(SAP!#REF!,Q2727)&gt;0),"Matched", "")</f>
        <v>#REF!</v>
      </c>
    </row>
    <row r="2728" spans="1:20">
      <c r="A2728" s="9">
        <v>11563327</v>
      </c>
      <c r="B2728" s="10">
        <v>43879</v>
      </c>
      <c r="C2728" s="10">
        <v>43879</v>
      </c>
      <c r="D2728" s="11" t="s">
        <v>10</v>
      </c>
      <c r="E2728" s="11">
        <v>0</v>
      </c>
      <c r="F2728" s="11">
        <v>0</v>
      </c>
      <c r="G2728" s="11">
        <v>850</v>
      </c>
      <c r="H2728" s="11">
        <v>2101.6999999999998</v>
      </c>
      <c r="I2728" s="11" t="s">
        <v>11</v>
      </c>
      <c r="J2728" s="11" t="s">
        <v>12</v>
      </c>
      <c r="K2728" s="1" t="str">
        <f t="shared" si="144"/>
        <v/>
      </c>
      <c r="L2728" s="1" t="e">
        <f ca="1">IF(AND(K2728&lt;&gt; "", COUNTIF(SAP!#REF!,K2728)&gt;0),"Matched", "")</f>
        <v>#REF!</v>
      </c>
      <c r="M2728" s="1" t="str">
        <f t="shared" si="145"/>
        <v/>
      </c>
      <c r="N2728" s="1" t="e">
        <f ca="1">IF(AND(M2728&lt;&gt; "", COUNTIF(SAP!#REF!,M2728)&gt;0),"Matched", "")</f>
        <v>#REF!</v>
      </c>
      <c r="O2728" s="1" t="str">
        <f t="shared" si="146"/>
        <v/>
      </c>
      <c r="P2728" s="1" t="e">
        <f ca="1">IF(AND(O2728&lt;&gt; "", COUNTIF(SAP!#REF!,O2728)&gt;0),"Matched", "")</f>
        <v>#REF!</v>
      </c>
      <c r="Q2728" s="1" t="str">
        <f ca="1">IF(D2728="AC","Logic4"&amp;"_"&amp;TEXT(C2728,"dd.mm.yyyy") &amp;"_"&amp; 1658774.38,"")</f>
        <v>Logic4_18.02.2020_1658774.38</v>
      </c>
      <c r="R2728" s="1" t="e">
        <f ca="1">IF(AND(Q2728&lt;&gt; "", COUNTIF(SAP!#REF!,Q2728)&gt;0),"Matched", "")</f>
        <v>#REF!</v>
      </c>
    </row>
    <row r="2729" spans="1:20">
      <c r="A2729" s="13">
        <v>11563327</v>
      </c>
      <c r="B2729" s="14">
        <v>43879</v>
      </c>
      <c r="C2729" s="14">
        <v>43879</v>
      </c>
      <c r="D2729" s="15" t="s">
        <v>10</v>
      </c>
      <c r="E2729" s="15">
        <v>0</v>
      </c>
      <c r="F2729" s="15">
        <v>0</v>
      </c>
      <c r="G2729" s="15">
        <v>868.2</v>
      </c>
      <c r="H2729" s="15">
        <v>2969.9</v>
      </c>
      <c r="I2729" s="15" t="s">
        <v>11</v>
      </c>
      <c r="J2729" s="15" t="s">
        <v>12</v>
      </c>
      <c r="K2729" s="1" t="str">
        <f t="shared" si="144"/>
        <v/>
      </c>
      <c r="L2729" s="1" t="e">
        <f ca="1">IF(AND(K2729&lt;&gt; "", COUNTIF(SAP!#REF!,K2729)&gt;0),"Matched", "")</f>
        <v>#REF!</v>
      </c>
      <c r="M2729" s="1" t="str">
        <f t="shared" si="145"/>
        <v/>
      </c>
      <c r="N2729" s="1" t="e">
        <f ca="1">IF(AND(M2729&lt;&gt; "", COUNTIF(SAP!#REF!,M2729)&gt;0),"Matched", "")</f>
        <v>#REF!</v>
      </c>
      <c r="O2729" s="1" t="str">
        <f t="shared" si="146"/>
        <v/>
      </c>
      <c r="P2729" s="1" t="e">
        <f ca="1">IF(AND(O2729&lt;&gt; "", COUNTIF(SAP!#REF!,O2729)&gt;0),"Matched", "")</f>
        <v>#REF!</v>
      </c>
      <c r="Q2729" s="1" t="str">
        <f ca="1">IF(D2729="AC","Logic4"&amp;"_"&amp;TEXT(C2729,"dd.mm.yyyy") &amp;"_"&amp; 1658774.38,"")</f>
        <v>Logic4_18.02.2020_1658774.38</v>
      </c>
      <c r="R2729" s="1" t="e">
        <f ca="1">IF(AND(Q2729&lt;&gt; "", COUNTIF(SAP!#REF!,Q2729)&gt;0),"Matched", "")</f>
        <v>#REF!</v>
      </c>
    </row>
    <row r="2730" spans="1:20">
      <c r="A2730" s="9">
        <v>11563327</v>
      </c>
      <c r="B2730" s="10">
        <v>43879</v>
      </c>
      <c r="C2730" s="10">
        <v>43879</v>
      </c>
      <c r="D2730" s="11" t="s">
        <v>10</v>
      </c>
      <c r="E2730" s="11">
        <v>0</v>
      </c>
      <c r="F2730" s="11">
        <v>0</v>
      </c>
      <c r="G2730" s="11">
        <v>910</v>
      </c>
      <c r="H2730" s="11">
        <v>3879.9</v>
      </c>
      <c r="I2730" s="11" t="s">
        <v>11</v>
      </c>
      <c r="J2730" s="11" t="s">
        <v>12</v>
      </c>
      <c r="K2730" s="1" t="str">
        <f t="shared" si="144"/>
        <v/>
      </c>
      <c r="L2730" s="1" t="e">
        <f ca="1">IF(AND(K2730&lt;&gt; "", COUNTIF(SAP!#REF!,K2730)&gt;0),"Matched", "")</f>
        <v>#REF!</v>
      </c>
      <c r="M2730" s="1" t="str">
        <f t="shared" si="145"/>
        <v/>
      </c>
      <c r="N2730" s="1" t="e">
        <f ca="1">IF(AND(M2730&lt;&gt; "", COUNTIF(SAP!#REF!,M2730)&gt;0),"Matched", "")</f>
        <v>#REF!</v>
      </c>
      <c r="O2730" s="1" t="str">
        <f t="shared" si="146"/>
        <v/>
      </c>
      <c r="P2730" s="1" t="e">
        <f ca="1">IF(AND(O2730&lt;&gt; "", COUNTIF(SAP!#REF!,O2730)&gt;0),"Matched", "")</f>
        <v>#REF!</v>
      </c>
      <c r="Q2730" s="1" t="str">
        <f ca="1">IF(D2730="AC","Logic4"&amp;"_"&amp;TEXT(C2730,"dd.mm.yyyy") &amp;"_"&amp; 1658774.38,"")</f>
        <v>Logic4_18.02.2020_1658774.38</v>
      </c>
      <c r="R2730" s="1" t="e">
        <f ca="1">IF(AND(Q2730&lt;&gt; "", COUNTIF(SAP!#REF!,Q2730)&gt;0),"Matched", "")</f>
        <v>#REF!</v>
      </c>
    </row>
    <row r="2731" spans="1:20">
      <c r="A2731" s="13">
        <v>11563327</v>
      </c>
      <c r="B2731" s="14">
        <v>43879</v>
      </c>
      <c r="C2731" s="14">
        <v>43879</v>
      </c>
      <c r="D2731" s="15" t="s">
        <v>10</v>
      </c>
      <c r="E2731" s="15">
        <v>0</v>
      </c>
      <c r="F2731" s="15">
        <v>0</v>
      </c>
      <c r="G2731" s="15">
        <v>910</v>
      </c>
      <c r="H2731" s="15">
        <v>4789.8999999999996</v>
      </c>
      <c r="I2731" s="15" t="s">
        <v>11</v>
      </c>
      <c r="J2731" s="15" t="s">
        <v>12</v>
      </c>
      <c r="K2731" s="1" t="str">
        <f t="shared" si="144"/>
        <v/>
      </c>
      <c r="L2731" s="1" t="e">
        <f ca="1">IF(AND(K2731&lt;&gt; "", COUNTIF(SAP!#REF!,K2731)&gt;0),"Matched", "")</f>
        <v>#REF!</v>
      </c>
      <c r="M2731" s="1" t="str">
        <f t="shared" si="145"/>
        <v/>
      </c>
      <c r="N2731" s="1" t="e">
        <f ca="1">IF(AND(M2731&lt;&gt; "", COUNTIF(SAP!#REF!,M2731)&gt;0),"Matched", "")</f>
        <v>#REF!</v>
      </c>
      <c r="O2731" s="1" t="str">
        <f t="shared" si="146"/>
        <v/>
      </c>
      <c r="P2731" s="1" t="e">
        <f ca="1">IF(AND(O2731&lt;&gt; "", COUNTIF(SAP!#REF!,O2731)&gt;0),"Matched", "")</f>
        <v>#REF!</v>
      </c>
      <c r="Q2731" s="1" t="str">
        <f ca="1">IF(D2731="AC","Logic4"&amp;"_"&amp;TEXT(C2731,"dd.mm.yyyy") &amp;"_"&amp; 1658774.38,"")</f>
        <v>Logic4_18.02.2020_1658774.38</v>
      </c>
      <c r="R2731" s="1" t="e">
        <f ca="1">IF(AND(Q2731&lt;&gt; "", COUNTIF(SAP!#REF!,Q2731)&gt;0),"Matched", "")</f>
        <v>#REF!</v>
      </c>
    </row>
    <row r="2732" spans="1:20">
      <c r="A2732" s="9">
        <v>11563327</v>
      </c>
      <c r="B2732" s="10">
        <v>43879</v>
      </c>
      <c r="C2732" s="10">
        <v>43879</v>
      </c>
      <c r="D2732" s="11" t="s">
        <v>10</v>
      </c>
      <c r="E2732" s="11">
        <v>0</v>
      </c>
      <c r="F2732" s="11">
        <v>0</v>
      </c>
      <c r="G2732" s="11">
        <v>1000</v>
      </c>
      <c r="H2732" s="11">
        <v>5789.9</v>
      </c>
      <c r="I2732" s="11" t="s">
        <v>11</v>
      </c>
      <c r="J2732" s="11" t="s">
        <v>12</v>
      </c>
      <c r="K2732" s="1" t="str">
        <f t="shared" si="144"/>
        <v/>
      </c>
      <c r="L2732" s="1" t="e">
        <f ca="1">IF(AND(K2732&lt;&gt; "", COUNTIF(SAP!#REF!,K2732)&gt;0),"Matched", "")</f>
        <v>#REF!</v>
      </c>
      <c r="M2732" s="1" t="str">
        <f t="shared" si="145"/>
        <v/>
      </c>
      <c r="N2732" s="1" t="e">
        <f ca="1">IF(AND(M2732&lt;&gt; "", COUNTIF(SAP!#REF!,M2732)&gt;0),"Matched", "")</f>
        <v>#REF!</v>
      </c>
      <c r="O2732" s="1" t="str">
        <f t="shared" si="146"/>
        <v/>
      </c>
      <c r="P2732" s="1" t="e">
        <f ca="1">IF(AND(O2732&lt;&gt; "", COUNTIF(SAP!#REF!,O2732)&gt;0),"Matched", "")</f>
        <v>#REF!</v>
      </c>
      <c r="Q2732" s="1" t="str">
        <f ca="1">IF(D2732="AC","Logic4"&amp;"_"&amp;TEXT(C2732,"dd.mm.yyyy") &amp;"_"&amp; 1658774.38,"")</f>
        <v>Logic4_18.02.2020_1658774.38</v>
      </c>
      <c r="R2732" s="1" t="e">
        <f ca="1">IF(AND(Q2732&lt;&gt; "", COUNTIF(SAP!#REF!,Q2732)&gt;0),"Matched", "")</f>
        <v>#REF!</v>
      </c>
    </row>
    <row r="2733" spans="1:20">
      <c r="A2733" s="13">
        <v>11563327</v>
      </c>
      <c r="B2733" s="14">
        <v>43879</v>
      </c>
      <c r="C2733" s="14">
        <v>43879</v>
      </c>
      <c r="D2733" s="15" t="s">
        <v>10</v>
      </c>
      <c r="E2733" s="15">
        <v>0</v>
      </c>
      <c r="F2733" s="15">
        <v>0</v>
      </c>
      <c r="G2733" s="15">
        <v>1020</v>
      </c>
      <c r="H2733" s="15">
        <v>6809.9</v>
      </c>
      <c r="I2733" s="15" t="s">
        <v>11</v>
      </c>
      <c r="J2733" s="15" t="s">
        <v>12</v>
      </c>
      <c r="K2733" s="1" t="str">
        <f t="shared" si="144"/>
        <v/>
      </c>
      <c r="L2733" s="1" t="e">
        <f ca="1">IF(AND(K2733&lt;&gt; "", COUNTIF(SAP!#REF!,K2733)&gt;0),"Matched", "")</f>
        <v>#REF!</v>
      </c>
      <c r="M2733" s="1" t="str">
        <f t="shared" si="145"/>
        <v/>
      </c>
      <c r="N2733" s="1" t="e">
        <f ca="1">IF(AND(M2733&lt;&gt; "", COUNTIF(SAP!#REF!,M2733)&gt;0),"Matched", "")</f>
        <v>#REF!</v>
      </c>
      <c r="O2733" s="1" t="str">
        <f t="shared" si="146"/>
        <v/>
      </c>
      <c r="P2733" s="1" t="e">
        <f ca="1">IF(AND(O2733&lt;&gt; "", COUNTIF(SAP!#REF!,O2733)&gt;0),"Matched", "")</f>
        <v>#REF!</v>
      </c>
      <c r="Q2733" s="1" t="str">
        <f ca="1">IF(D2733="AC","Logic4"&amp;"_"&amp;TEXT(C2733,"dd.mm.yyyy") &amp;"_"&amp; 1658774.38,"")</f>
        <v>Logic4_18.02.2020_1658774.38</v>
      </c>
      <c r="R2733" s="1" t="e">
        <f ca="1">IF(AND(Q2733&lt;&gt; "", COUNTIF(SAP!#REF!,Q2733)&gt;0),"Matched", "")</f>
        <v>#REF!</v>
      </c>
    </row>
    <row r="2734" spans="1:20">
      <c r="A2734" s="9">
        <v>11563327</v>
      </c>
      <c r="B2734" s="10">
        <v>43879</v>
      </c>
      <c r="C2734" s="10">
        <v>43879</v>
      </c>
      <c r="D2734" s="11" t="s">
        <v>10</v>
      </c>
      <c r="E2734" s="11">
        <v>0</v>
      </c>
      <c r="F2734" s="11">
        <v>0</v>
      </c>
      <c r="G2734" s="11">
        <v>1060</v>
      </c>
      <c r="H2734" s="11">
        <v>7869.9</v>
      </c>
      <c r="I2734" s="11" t="s">
        <v>11</v>
      </c>
      <c r="J2734" s="11" t="s">
        <v>12</v>
      </c>
      <c r="K2734" s="1" t="str">
        <f t="shared" si="144"/>
        <v/>
      </c>
      <c r="L2734" s="1" t="e">
        <f ca="1">IF(AND(K2734&lt;&gt; "", COUNTIF(SAP!#REF!,K2734)&gt;0),"Matched", "")</f>
        <v>#REF!</v>
      </c>
      <c r="M2734" s="1" t="str">
        <f t="shared" si="145"/>
        <v/>
      </c>
      <c r="N2734" s="1" t="e">
        <f ca="1">IF(AND(M2734&lt;&gt; "", COUNTIF(SAP!#REF!,M2734)&gt;0),"Matched", "")</f>
        <v>#REF!</v>
      </c>
      <c r="O2734" s="1" t="str">
        <f t="shared" si="146"/>
        <v/>
      </c>
      <c r="P2734" s="1" t="e">
        <f ca="1">IF(AND(O2734&lt;&gt; "", COUNTIF(SAP!#REF!,O2734)&gt;0),"Matched", "")</f>
        <v>#REF!</v>
      </c>
      <c r="Q2734" s="1" t="str">
        <f ca="1">IF(D2734="AC","Logic4"&amp;"_"&amp;TEXT(C2734,"dd.mm.yyyy") &amp;"_"&amp; 1658774.38,"")</f>
        <v>Logic4_18.02.2020_1658774.38</v>
      </c>
      <c r="R2734" s="1" t="e">
        <f ca="1">IF(AND(Q2734&lt;&gt; "", COUNTIF(SAP!#REF!,Q2734)&gt;0),"Matched", "")</f>
        <v>#REF!</v>
      </c>
    </row>
    <row r="2735" spans="1:20">
      <c r="A2735" s="13">
        <v>11563327</v>
      </c>
      <c r="B2735" s="14">
        <v>43879</v>
      </c>
      <c r="C2735" s="14">
        <v>43879</v>
      </c>
      <c r="D2735" s="15" t="s">
        <v>10</v>
      </c>
      <c r="E2735" s="15">
        <v>0</v>
      </c>
      <c r="F2735" s="15">
        <v>0</v>
      </c>
      <c r="G2735" s="15">
        <v>1080</v>
      </c>
      <c r="H2735" s="15">
        <v>8949.9</v>
      </c>
      <c r="I2735" s="15" t="s">
        <v>11</v>
      </c>
      <c r="J2735" s="15" t="s">
        <v>12</v>
      </c>
      <c r="K2735" s="1" t="str">
        <f t="shared" si="144"/>
        <v/>
      </c>
      <c r="L2735" s="1" t="e">
        <f ca="1">IF(AND(K2735&lt;&gt; "", COUNTIF(SAP!#REF!,K2735)&gt;0),"Matched", "")</f>
        <v>#REF!</v>
      </c>
      <c r="M2735" s="1" t="str">
        <f t="shared" si="145"/>
        <v/>
      </c>
      <c r="N2735" s="1" t="e">
        <f ca="1">IF(AND(M2735&lt;&gt; "", COUNTIF(SAP!#REF!,M2735)&gt;0),"Matched", "")</f>
        <v>#REF!</v>
      </c>
      <c r="O2735" s="1" t="str">
        <f t="shared" si="146"/>
        <v/>
      </c>
      <c r="P2735" s="1" t="e">
        <f ca="1">IF(AND(O2735&lt;&gt; "", COUNTIF(SAP!#REF!,O2735)&gt;0),"Matched", "")</f>
        <v>#REF!</v>
      </c>
      <c r="Q2735" s="1" t="str">
        <f ca="1">IF(D2735="AC","Logic4"&amp;"_"&amp;TEXT(C2735,"dd.mm.yyyy") &amp;"_"&amp; 1658774.38,"")</f>
        <v>Logic4_18.02.2020_1658774.38</v>
      </c>
      <c r="R2735" s="1" t="e">
        <f ca="1">IF(AND(Q2735&lt;&gt; "", COUNTIF(SAP!#REF!,Q2735)&gt;0),"Matched", "")</f>
        <v>#REF!</v>
      </c>
    </row>
    <row r="2736" spans="1:20">
      <c r="A2736" s="9">
        <v>11563327</v>
      </c>
      <c r="B2736" s="10">
        <v>43879</v>
      </c>
      <c r="C2736" s="10">
        <v>43879</v>
      </c>
      <c r="D2736" s="11" t="s">
        <v>10</v>
      </c>
      <c r="E2736" s="11">
        <v>0</v>
      </c>
      <c r="F2736" s="11">
        <v>0</v>
      </c>
      <c r="G2736" s="11">
        <v>1100</v>
      </c>
      <c r="H2736" s="11">
        <v>10049.9</v>
      </c>
      <c r="I2736" s="11" t="s">
        <v>11</v>
      </c>
      <c r="J2736" s="11" t="s">
        <v>12</v>
      </c>
      <c r="K2736" s="1" t="str">
        <f t="shared" si="144"/>
        <v/>
      </c>
      <c r="L2736" s="1" t="e">
        <f ca="1">IF(AND(K2736&lt;&gt; "", COUNTIF(SAP!#REF!,K2736)&gt;0),"Matched", "")</f>
        <v>#REF!</v>
      </c>
      <c r="M2736" s="1" t="str">
        <f t="shared" si="145"/>
        <v/>
      </c>
      <c r="N2736" s="1" t="e">
        <f ca="1">IF(AND(M2736&lt;&gt; "", COUNTIF(SAP!#REF!,M2736)&gt;0),"Matched", "")</f>
        <v>#REF!</v>
      </c>
      <c r="O2736" s="1" t="str">
        <f t="shared" si="146"/>
        <v/>
      </c>
      <c r="P2736" s="1" t="e">
        <f ca="1">IF(AND(O2736&lt;&gt; "", COUNTIF(SAP!#REF!,O2736)&gt;0),"Matched", "")</f>
        <v>#REF!</v>
      </c>
      <c r="Q2736" s="1" t="str">
        <f ca="1">IF(D2736="AC","Logic4"&amp;"_"&amp;TEXT(C2736,"dd.mm.yyyy") &amp;"_"&amp; 1658774.38,"")</f>
        <v>Logic4_18.02.2020_1658774.38</v>
      </c>
      <c r="R2736" s="1" t="e">
        <f ca="1">IF(AND(Q2736&lt;&gt; "", COUNTIF(SAP!#REF!,Q2736)&gt;0),"Matched", "")</f>
        <v>#REF!</v>
      </c>
    </row>
    <row r="2737" spans="1:18">
      <c r="A2737" s="13">
        <v>11563327</v>
      </c>
      <c r="B2737" s="14">
        <v>43879</v>
      </c>
      <c r="C2737" s="14">
        <v>43879</v>
      </c>
      <c r="D2737" s="15" t="s">
        <v>10</v>
      </c>
      <c r="E2737" s="15">
        <v>0</v>
      </c>
      <c r="F2737" s="15">
        <v>0</v>
      </c>
      <c r="G2737" s="15">
        <v>1130</v>
      </c>
      <c r="H2737" s="15">
        <v>11179.9</v>
      </c>
      <c r="I2737" s="15" t="s">
        <v>11</v>
      </c>
      <c r="J2737" s="15" t="s">
        <v>12</v>
      </c>
      <c r="K2737" s="1" t="str">
        <f t="shared" si="144"/>
        <v/>
      </c>
      <c r="L2737" s="1" t="e">
        <f ca="1">IF(AND(K2737&lt;&gt; "", COUNTIF(SAP!#REF!,K2737)&gt;0),"Matched", "")</f>
        <v>#REF!</v>
      </c>
      <c r="M2737" s="1" t="str">
        <f t="shared" si="145"/>
        <v/>
      </c>
      <c r="N2737" s="1" t="e">
        <f ca="1">IF(AND(M2737&lt;&gt; "", COUNTIF(SAP!#REF!,M2737)&gt;0),"Matched", "")</f>
        <v>#REF!</v>
      </c>
      <c r="O2737" s="1" t="str">
        <f t="shared" si="146"/>
        <v/>
      </c>
      <c r="P2737" s="1" t="e">
        <f ca="1">IF(AND(O2737&lt;&gt; "", COUNTIF(SAP!#REF!,O2737)&gt;0),"Matched", "")</f>
        <v>#REF!</v>
      </c>
      <c r="Q2737" s="1" t="str">
        <f ca="1">IF(D2737="AC","Logic4"&amp;"_"&amp;TEXT(C2737,"dd.mm.yyyy") &amp;"_"&amp; 1658774.38,"")</f>
        <v>Logic4_18.02.2020_1658774.38</v>
      </c>
      <c r="R2737" s="1" t="e">
        <f ca="1">IF(AND(Q2737&lt;&gt; "", COUNTIF(SAP!#REF!,Q2737)&gt;0),"Matched", "")</f>
        <v>#REF!</v>
      </c>
    </row>
    <row r="2738" spans="1:18">
      <c r="A2738" s="9">
        <v>11563327</v>
      </c>
      <c r="B2738" s="10">
        <v>43879</v>
      </c>
      <c r="C2738" s="10">
        <v>43879</v>
      </c>
      <c r="D2738" s="11" t="s">
        <v>10</v>
      </c>
      <c r="E2738" s="11">
        <v>0</v>
      </c>
      <c r="F2738" s="11">
        <v>0</v>
      </c>
      <c r="G2738" s="11">
        <v>1140</v>
      </c>
      <c r="H2738" s="11">
        <v>12319.9</v>
      </c>
      <c r="I2738" s="11" t="s">
        <v>11</v>
      </c>
      <c r="J2738" s="11" t="s">
        <v>12</v>
      </c>
      <c r="K2738" s="1" t="str">
        <f t="shared" si="144"/>
        <v/>
      </c>
      <c r="L2738" s="1" t="e">
        <f ca="1">IF(AND(K2738&lt;&gt; "", COUNTIF(SAP!#REF!,K2738)&gt;0),"Matched", "")</f>
        <v>#REF!</v>
      </c>
      <c r="M2738" s="1" t="str">
        <f t="shared" si="145"/>
        <v/>
      </c>
      <c r="N2738" s="1" t="e">
        <f ca="1">IF(AND(M2738&lt;&gt; "", COUNTIF(SAP!#REF!,M2738)&gt;0),"Matched", "")</f>
        <v>#REF!</v>
      </c>
      <c r="O2738" s="1" t="str">
        <f t="shared" si="146"/>
        <v/>
      </c>
      <c r="P2738" s="1" t="e">
        <f ca="1">IF(AND(O2738&lt;&gt; "", COUNTIF(SAP!#REF!,O2738)&gt;0),"Matched", "")</f>
        <v>#REF!</v>
      </c>
      <c r="Q2738" s="1" t="str">
        <f ca="1">IF(D2738="AC","Logic4"&amp;"_"&amp;TEXT(C2738,"dd.mm.yyyy") &amp;"_"&amp; 1658774.38,"")</f>
        <v>Logic4_18.02.2020_1658774.38</v>
      </c>
      <c r="R2738" s="1" t="e">
        <f ca="1">IF(AND(Q2738&lt;&gt; "", COUNTIF(SAP!#REF!,Q2738)&gt;0),"Matched", "")</f>
        <v>#REF!</v>
      </c>
    </row>
    <row r="2739" spans="1:18">
      <c r="A2739" s="13">
        <v>11563327</v>
      </c>
      <c r="B2739" s="14">
        <v>43879</v>
      </c>
      <c r="C2739" s="14">
        <v>43879</v>
      </c>
      <c r="D2739" s="15" t="s">
        <v>10</v>
      </c>
      <c r="E2739" s="15">
        <v>0</v>
      </c>
      <c r="F2739" s="15">
        <v>0</v>
      </c>
      <c r="G2739" s="15">
        <v>1200</v>
      </c>
      <c r="H2739" s="15">
        <v>13519.9</v>
      </c>
      <c r="I2739" s="15" t="s">
        <v>11</v>
      </c>
      <c r="J2739" s="15" t="s">
        <v>12</v>
      </c>
      <c r="K2739" s="1" t="str">
        <f t="shared" si="144"/>
        <v/>
      </c>
      <c r="L2739" s="1" t="e">
        <f ca="1">IF(AND(K2739&lt;&gt; "", COUNTIF(SAP!#REF!,K2739)&gt;0),"Matched", "")</f>
        <v>#REF!</v>
      </c>
      <c r="M2739" s="1" t="str">
        <f t="shared" si="145"/>
        <v/>
      </c>
      <c r="N2739" s="1" t="e">
        <f ca="1">IF(AND(M2739&lt;&gt; "", COUNTIF(SAP!#REF!,M2739)&gt;0),"Matched", "")</f>
        <v>#REF!</v>
      </c>
      <c r="O2739" s="1" t="str">
        <f t="shared" si="146"/>
        <v/>
      </c>
      <c r="P2739" s="1" t="e">
        <f ca="1">IF(AND(O2739&lt;&gt; "", COUNTIF(SAP!#REF!,O2739)&gt;0),"Matched", "")</f>
        <v>#REF!</v>
      </c>
      <c r="Q2739" s="1" t="str">
        <f ca="1">IF(D2739="AC","Logic4"&amp;"_"&amp;TEXT(C2739,"dd.mm.yyyy") &amp;"_"&amp; 1658774.38,"")</f>
        <v>Logic4_18.02.2020_1658774.38</v>
      </c>
      <c r="R2739" s="1" t="e">
        <f ca="1">IF(AND(Q2739&lt;&gt; "", COUNTIF(SAP!#REF!,Q2739)&gt;0),"Matched", "")</f>
        <v>#REF!</v>
      </c>
    </row>
    <row r="2740" spans="1:18">
      <c r="A2740" s="9">
        <v>11563327</v>
      </c>
      <c r="B2740" s="10">
        <v>43879</v>
      </c>
      <c r="C2740" s="10">
        <v>43879</v>
      </c>
      <c r="D2740" s="11" t="s">
        <v>10</v>
      </c>
      <c r="E2740" s="11">
        <v>0</v>
      </c>
      <c r="F2740" s="11">
        <v>0</v>
      </c>
      <c r="G2740" s="11">
        <v>1207.5</v>
      </c>
      <c r="H2740" s="11">
        <v>14727.4</v>
      </c>
      <c r="I2740" s="11" t="s">
        <v>11</v>
      </c>
      <c r="J2740" s="11" t="s">
        <v>12</v>
      </c>
      <c r="K2740" s="1" t="str">
        <f t="shared" si="144"/>
        <v/>
      </c>
      <c r="L2740" s="1" t="e">
        <f ca="1">IF(AND(K2740&lt;&gt; "", COUNTIF(SAP!#REF!,K2740)&gt;0),"Matched", "")</f>
        <v>#REF!</v>
      </c>
      <c r="M2740" s="1" t="str">
        <f t="shared" si="145"/>
        <v/>
      </c>
      <c r="N2740" s="1" t="e">
        <f ca="1">IF(AND(M2740&lt;&gt; "", COUNTIF(SAP!#REF!,M2740)&gt;0),"Matched", "")</f>
        <v>#REF!</v>
      </c>
      <c r="O2740" s="1" t="str">
        <f t="shared" si="146"/>
        <v/>
      </c>
      <c r="P2740" s="1" t="e">
        <f ca="1">IF(AND(O2740&lt;&gt; "", COUNTIF(SAP!#REF!,O2740)&gt;0),"Matched", "")</f>
        <v>#REF!</v>
      </c>
      <c r="Q2740" s="1" t="str">
        <f ca="1">IF(D2740="AC","Logic4"&amp;"_"&amp;TEXT(C2740,"dd.mm.yyyy") &amp;"_"&amp; 1658774.38,"")</f>
        <v>Logic4_18.02.2020_1658774.38</v>
      </c>
      <c r="R2740" s="1" t="e">
        <f ca="1">IF(AND(Q2740&lt;&gt; "", COUNTIF(SAP!#REF!,Q2740)&gt;0),"Matched", "")</f>
        <v>#REF!</v>
      </c>
    </row>
    <row r="2741" spans="1:18">
      <c r="A2741" s="13">
        <v>11563327</v>
      </c>
      <c r="B2741" s="14">
        <v>43879</v>
      </c>
      <c r="C2741" s="14">
        <v>43879</v>
      </c>
      <c r="D2741" s="15" t="s">
        <v>10</v>
      </c>
      <c r="E2741" s="15">
        <v>0</v>
      </c>
      <c r="F2741" s="15">
        <v>0</v>
      </c>
      <c r="G2741" s="15">
        <v>1358.1</v>
      </c>
      <c r="H2741" s="15">
        <v>16085.5</v>
      </c>
      <c r="I2741" s="15" t="s">
        <v>11</v>
      </c>
      <c r="J2741" s="15" t="s">
        <v>12</v>
      </c>
      <c r="K2741" s="1" t="str">
        <f t="shared" si="144"/>
        <v/>
      </c>
      <c r="L2741" s="1" t="e">
        <f ca="1">IF(AND(K2741&lt;&gt; "", COUNTIF(SAP!#REF!,K2741)&gt;0),"Matched", "")</f>
        <v>#REF!</v>
      </c>
      <c r="M2741" s="1" t="str">
        <f t="shared" si="145"/>
        <v/>
      </c>
      <c r="N2741" s="1" t="e">
        <f ca="1">IF(AND(M2741&lt;&gt; "", COUNTIF(SAP!#REF!,M2741)&gt;0),"Matched", "")</f>
        <v>#REF!</v>
      </c>
      <c r="O2741" s="1" t="str">
        <f t="shared" si="146"/>
        <v/>
      </c>
      <c r="P2741" s="1" t="e">
        <f ca="1">IF(AND(O2741&lt;&gt; "", COUNTIF(SAP!#REF!,O2741)&gt;0),"Matched", "")</f>
        <v>#REF!</v>
      </c>
      <c r="Q2741" s="1" t="str">
        <f ca="1">IF(D2741="AC","Logic4"&amp;"_"&amp;TEXT(C2741,"dd.mm.yyyy") &amp;"_"&amp; 1658774.38,"")</f>
        <v>Logic4_18.02.2020_1658774.38</v>
      </c>
      <c r="R2741" s="1" t="e">
        <f ca="1">IF(AND(Q2741&lt;&gt; "", COUNTIF(SAP!#REF!,Q2741)&gt;0),"Matched", "")</f>
        <v>#REF!</v>
      </c>
    </row>
    <row r="2742" spans="1:18">
      <c r="A2742" s="9">
        <v>11563327</v>
      </c>
      <c r="B2742" s="10">
        <v>43879</v>
      </c>
      <c r="C2742" s="10">
        <v>43879</v>
      </c>
      <c r="D2742" s="11" t="s">
        <v>10</v>
      </c>
      <c r="E2742" s="11">
        <v>0</v>
      </c>
      <c r="F2742" s="11">
        <v>0</v>
      </c>
      <c r="G2742" s="11">
        <v>1500</v>
      </c>
      <c r="H2742" s="11">
        <v>17585.5</v>
      </c>
      <c r="I2742" s="11" t="s">
        <v>11</v>
      </c>
      <c r="J2742" s="11" t="s">
        <v>12</v>
      </c>
      <c r="K2742" s="1" t="str">
        <f t="shared" si="144"/>
        <v/>
      </c>
      <c r="L2742" s="1" t="e">
        <f ca="1">IF(AND(K2742&lt;&gt; "", COUNTIF(SAP!#REF!,K2742)&gt;0),"Matched", "")</f>
        <v>#REF!</v>
      </c>
      <c r="M2742" s="1" t="str">
        <f t="shared" si="145"/>
        <v/>
      </c>
      <c r="N2742" s="1" t="e">
        <f ca="1">IF(AND(M2742&lt;&gt; "", COUNTIF(SAP!#REF!,M2742)&gt;0),"Matched", "")</f>
        <v>#REF!</v>
      </c>
      <c r="O2742" s="1" t="str">
        <f t="shared" si="146"/>
        <v/>
      </c>
      <c r="P2742" s="1" t="e">
        <f ca="1">IF(AND(O2742&lt;&gt; "", COUNTIF(SAP!#REF!,O2742)&gt;0),"Matched", "")</f>
        <v>#REF!</v>
      </c>
      <c r="Q2742" s="1" t="str">
        <f ca="1">IF(D2742="AC","Logic4"&amp;"_"&amp;TEXT(C2742,"dd.mm.yyyy") &amp;"_"&amp; 1658774.38,"")</f>
        <v>Logic4_18.02.2020_1658774.38</v>
      </c>
      <c r="R2742" s="1" t="e">
        <f ca="1">IF(AND(Q2742&lt;&gt; "", COUNTIF(SAP!#REF!,Q2742)&gt;0),"Matched", "")</f>
        <v>#REF!</v>
      </c>
    </row>
    <row r="2743" spans="1:18">
      <c r="A2743" s="13">
        <v>11563327</v>
      </c>
      <c r="B2743" s="14">
        <v>43879</v>
      </c>
      <c r="C2743" s="14">
        <v>43879</v>
      </c>
      <c r="D2743" s="15" t="s">
        <v>10</v>
      </c>
      <c r="E2743" s="15">
        <v>0</v>
      </c>
      <c r="F2743" s="15">
        <v>0</v>
      </c>
      <c r="G2743" s="15">
        <v>1500</v>
      </c>
      <c r="H2743" s="15">
        <v>19085.5</v>
      </c>
      <c r="I2743" s="15" t="s">
        <v>11</v>
      </c>
      <c r="J2743" s="15" t="s">
        <v>12</v>
      </c>
      <c r="K2743" s="1" t="str">
        <f t="shared" si="144"/>
        <v/>
      </c>
      <c r="L2743" s="1" t="e">
        <f ca="1">IF(AND(K2743&lt;&gt; "", COUNTIF(SAP!#REF!,K2743)&gt;0),"Matched", "")</f>
        <v>#REF!</v>
      </c>
      <c r="M2743" s="1" t="str">
        <f t="shared" si="145"/>
        <v/>
      </c>
      <c r="N2743" s="1" t="e">
        <f ca="1">IF(AND(M2743&lt;&gt; "", COUNTIF(SAP!#REF!,M2743)&gt;0),"Matched", "")</f>
        <v>#REF!</v>
      </c>
      <c r="O2743" s="1" t="str">
        <f t="shared" si="146"/>
        <v/>
      </c>
      <c r="P2743" s="1" t="e">
        <f ca="1">IF(AND(O2743&lt;&gt; "", COUNTIF(SAP!#REF!,O2743)&gt;0),"Matched", "")</f>
        <v>#REF!</v>
      </c>
      <c r="Q2743" s="1" t="str">
        <f ca="1">IF(D2743="AC","Logic4"&amp;"_"&amp;TEXT(C2743,"dd.mm.yyyy") &amp;"_"&amp; 1658774.38,"")</f>
        <v>Logic4_18.02.2020_1658774.38</v>
      </c>
      <c r="R2743" s="1" t="e">
        <f ca="1">IF(AND(Q2743&lt;&gt; "", COUNTIF(SAP!#REF!,Q2743)&gt;0),"Matched", "")</f>
        <v>#REF!</v>
      </c>
    </row>
    <row r="2744" spans="1:18">
      <c r="A2744" s="9">
        <v>11563327</v>
      </c>
      <c r="B2744" s="10">
        <v>43879</v>
      </c>
      <c r="C2744" s="10">
        <v>43879</v>
      </c>
      <c r="D2744" s="11" t="s">
        <v>10</v>
      </c>
      <c r="E2744" s="11">
        <v>0</v>
      </c>
      <c r="F2744" s="11">
        <v>0</v>
      </c>
      <c r="G2744" s="11">
        <v>1580</v>
      </c>
      <c r="H2744" s="11">
        <v>20665.5</v>
      </c>
      <c r="I2744" s="11" t="s">
        <v>11</v>
      </c>
      <c r="J2744" s="11" t="s">
        <v>12</v>
      </c>
      <c r="K2744" s="1" t="str">
        <f t="shared" si="144"/>
        <v/>
      </c>
      <c r="L2744" s="1" t="e">
        <f ca="1">IF(AND(K2744&lt;&gt; "", COUNTIF(SAP!#REF!,K2744)&gt;0),"Matched", "")</f>
        <v>#REF!</v>
      </c>
      <c r="M2744" s="1" t="str">
        <f t="shared" si="145"/>
        <v/>
      </c>
      <c r="N2744" s="1" t="e">
        <f ca="1">IF(AND(M2744&lt;&gt; "", COUNTIF(SAP!#REF!,M2744)&gt;0),"Matched", "")</f>
        <v>#REF!</v>
      </c>
      <c r="O2744" s="1" t="str">
        <f t="shared" si="146"/>
        <v/>
      </c>
      <c r="P2744" s="1" t="e">
        <f ca="1">IF(AND(O2744&lt;&gt; "", COUNTIF(SAP!#REF!,O2744)&gt;0),"Matched", "")</f>
        <v>#REF!</v>
      </c>
      <c r="Q2744" s="1" t="str">
        <f ca="1">IF(D2744="AC","Logic4"&amp;"_"&amp;TEXT(C2744,"dd.mm.yyyy") &amp;"_"&amp; 1658774.38,"")</f>
        <v>Logic4_18.02.2020_1658774.38</v>
      </c>
      <c r="R2744" s="1" t="e">
        <f ca="1">IF(AND(Q2744&lt;&gt; "", COUNTIF(SAP!#REF!,Q2744)&gt;0),"Matched", "")</f>
        <v>#REF!</v>
      </c>
    </row>
    <row r="2745" spans="1:18">
      <c r="A2745" s="13">
        <v>11563327</v>
      </c>
      <c r="B2745" s="14">
        <v>43879</v>
      </c>
      <c r="C2745" s="14">
        <v>43879</v>
      </c>
      <c r="D2745" s="15" t="s">
        <v>10</v>
      </c>
      <c r="E2745" s="15">
        <v>0</v>
      </c>
      <c r="F2745" s="15">
        <v>0</v>
      </c>
      <c r="G2745" s="15">
        <v>1600</v>
      </c>
      <c r="H2745" s="15">
        <v>22265.5</v>
      </c>
      <c r="I2745" s="15" t="s">
        <v>11</v>
      </c>
      <c r="J2745" s="15" t="s">
        <v>12</v>
      </c>
      <c r="K2745" s="1" t="str">
        <f t="shared" si="144"/>
        <v/>
      </c>
      <c r="L2745" s="1" t="e">
        <f ca="1">IF(AND(K2745&lt;&gt; "", COUNTIF(SAP!#REF!,K2745)&gt;0),"Matched", "")</f>
        <v>#REF!</v>
      </c>
      <c r="M2745" s="1" t="str">
        <f t="shared" si="145"/>
        <v/>
      </c>
      <c r="N2745" s="1" t="e">
        <f ca="1">IF(AND(M2745&lt;&gt; "", COUNTIF(SAP!#REF!,M2745)&gt;0),"Matched", "")</f>
        <v>#REF!</v>
      </c>
      <c r="O2745" s="1" t="str">
        <f t="shared" si="146"/>
        <v/>
      </c>
      <c r="P2745" s="1" t="e">
        <f ca="1">IF(AND(O2745&lt;&gt; "", COUNTIF(SAP!#REF!,O2745)&gt;0),"Matched", "")</f>
        <v>#REF!</v>
      </c>
      <c r="Q2745" s="1" t="str">
        <f ca="1">IF(D2745="AC","Logic4"&amp;"_"&amp;TEXT(C2745,"dd.mm.yyyy") &amp;"_"&amp; 1658774.38,"")</f>
        <v>Logic4_18.02.2020_1658774.38</v>
      </c>
      <c r="R2745" s="1" t="e">
        <f ca="1">IF(AND(Q2745&lt;&gt; "", COUNTIF(SAP!#REF!,Q2745)&gt;0),"Matched", "")</f>
        <v>#REF!</v>
      </c>
    </row>
    <row r="2746" spans="1:18">
      <c r="A2746" s="9">
        <v>11563327</v>
      </c>
      <c r="B2746" s="10">
        <v>43879</v>
      </c>
      <c r="C2746" s="10">
        <v>43879</v>
      </c>
      <c r="D2746" s="11" t="s">
        <v>10</v>
      </c>
      <c r="E2746" s="11">
        <v>0</v>
      </c>
      <c r="F2746" s="11">
        <v>0</v>
      </c>
      <c r="G2746" s="11">
        <v>1790</v>
      </c>
      <c r="H2746" s="11">
        <v>24055.5</v>
      </c>
      <c r="I2746" s="11" t="s">
        <v>11</v>
      </c>
      <c r="J2746" s="11" t="s">
        <v>12</v>
      </c>
      <c r="K2746" s="1" t="str">
        <f t="shared" si="144"/>
        <v/>
      </c>
      <c r="L2746" s="1" t="e">
        <f ca="1">IF(AND(K2746&lt;&gt; "", COUNTIF(SAP!#REF!,K2746)&gt;0),"Matched", "")</f>
        <v>#REF!</v>
      </c>
      <c r="M2746" s="1" t="str">
        <f t="shared" si="145"/>
        <v/>
      </c>
      <c r="N2746" s="1" t="e">
        <f ca="1">IF(AND(M2746&lt;&gt; "", COUNTIF(SAP!#REF!,M2746)&gt;0),"Matched", "")</f>
        <v>#REF!</v>
      </c>
      <c r="O2746" s="1" t="str">
        <f t="shared" si="146"/>
        <v/>
      </c>
      <c r="P2746" s="1" t="e">
        <f ca="1">IF(AND(O2746&lt;&gt; "", COUNTIF(SAP!#REF!,O2746)&gt;0),"Matched", "")</f>
        <v>#REF!</v>
      </c>
      <c r="Q2746" s="1" t="str">
        <f ca="1">IF(D2746="AC","Logic4"&amp;"_"&amp;TEXT(C2746,"dd.mm.yyyy") &amp;"_"&amp; 1658774.38,"")</f>
        <v>Logic4_18.02.2020_1658774.38</v>
      </c>
      <c r="R2746" s="1" t="e">
        <f ca="1">IF(AND(Q2746&lt;&gt; "", COUNTIF(SAP!#REF!,Q2746)&gt;0),"Matched", "")</f>
        <v>#REF!</v>
      </c>
    </row>
    <row r="2747" spans="1:18">
      <c r="A2747" s="13">
        <v>11563327</v>
      </c>
      <c r="B2747" s="14">
        <v>43879</v>
      </c>
      <c r="C2747" s="14">
        <v>43879</v>
      </c>
      <c r="D2747" s="15" t="s">
        <v>10</v>
      </c>
      <c r="E2747" s="15">
        <v>0</v>
      </c>
      <c r="F2747" s="15">
        <v>0</v>
      </c>
      <c r="G2747" s="15">
        <v>1790</v>
      </c>
      <c r="H2747" s="15">
        <v>25845.5</v>
      </c>
      <c r="I2747" s="15" t="s">
        <v>11</v>
      </c>
      <c r="J2747" s="15" t="s">
        <v>12</v>
      </c>
      <c r="K2747" s="1" t="str">
        <f t="shared" si="144"/>
        <v/>
      </c>
      <c r="L2747" s="1" t="e">
        <f ca="1">IF(AND(K2747&lt;&gt; "", COUNTIF(SAP!#REF!,K2747)&gt;0),"Matched", "")</f>
        <v>#REF!</v>
      </c>
      <c r="M2747" s="1" t="str">
        <f t="shared" si="145"/>
        <v/>
      </c>
      <c r="N2747" s="1" t="e">
        <f ca="1">IF(AND(M2747&lt;&gt; "", COUNTIF(SAP!#REF!,M2747)&gt;0),"Matched", "")</f>
        <v>#REF!</v>
      </c>
      <c r="O2747" s="1" t="str">
        <f t="shared" si="146"/>
        <v/>
      </c>
      <c r="P2747" s="1" t="e">
        <f ca="1">IF(AND(O2747&lt;&gt; "", COUNTIF(SAP!#REF!,O2747)&gt;0),"Matched", "")</f>
        <v>#REF!</v>
      </c>
      <c r="Q2747" s="1" t="str">
        <f ca="1">IF(D2747="AC","Logic4"&amp;"_"&amp;TEXT(C2747,"dd.mm.yyyy") &amp;"_"&amp; 1658774.38,"")</f>
        <v>Logic4_18.02.2020_1658774.38</v>
      </c>
      <c r="R2747" s="1" t="e">
        <f ca="1">IF(AND(Q2747&lt;&gt; "", COUNTIF(SAP!#REF!,Q2747)&gt;0),"Matched", "")</f>
        <v>#REF!</v>
      </c>
    </row>
    <row r="2748" spans="1:18">
      <c r="A2748" s="9">
        <v>11563327</v>
      </c>
      <c r="B2748" s="10">
        <v>43879</v>
      </c>
      <c r="C2748" s="10">
        <v>43879</v>
      </c>
      <c r="D2748" s="11" t="s">
        <v>10</v>
      </c>
      <c r="E2748" s="11">
        <v>0</v>
      </c>
      <c r="F2748" s="11">
        <v>0</v>
      </c>
      <c r="G2748" s="11">
        <v>1840</v>
      </c>
      <c r="H2748" s="11">
        <v>27685.5</v>
      </c>
      <c r="I2748" s="11" t="s">
        <v>11</v>
      </c>
      <c r="J2748" s="11" t="s">
        <v>12</v>
      </c>
      <c r="K2748" s="1" t="str">
        <f t="shared" si="144"/>
        <v/>
      </c>
      <c r="L2748" s="1" t="e">
        <f ca="1">IF(AND(K2748&lt;&gt; "", COUNTIF(SAP!#REF!,K2748)&gt;0),"Matched", "")</f>
        <v>#REF!</v>
      </c>
      <c r="M2748" s="1" t="str">
        <f t="shared" si="145"/>
        <v/>
      </c>
      <c r="N2748" s="1" t="e">
        <f ca="1">IF(AND(M2748&lt;&gt; "", COUNTIF(SAP!#REF!,M2748)&gt;0),"Matched", "")</f>
        <v>#REF!</v>
      </c>
      <c r="O2748" s="1" t="str">
        <f t="shared" si="146"/>
        <v/>
      </c>
      <c r="P2748" s="1" t="e">
        <f ca="1">IF(AND(O2748&lt;&gt; "", COUNTIF(SAP!#REF!,O2748)&gt;0),"Matched", "")</f>
        <v>#REF!</v>
      </c>
      <c r="Q2748" s="1" t="str">
        <f ca="1">IF(D2748="AC","Logic4"&amp;"_"&amp;TEXT(C2748,"dd.mm.yyyy") &amp;"_"&amp; 1658774.38,"")</f>
        <v>Logic4_18.02.2020_1658774.38</v>
      </c>
      <c r="R2748" s="1" t="e">
        <f ca="1">IF(AND(Q2748&lt;&gt; "", COUNTIF(SAP!#REF!,Q2748)&gt;0),"Matched", "")</f>
        <v>#REF!</v>
      </c>
    </row>
    <row r="2749" spans="1:18">
      <c r="A2749" s="13">
        <v>11563327</v>
      </c>
      <c r="B2749" s="14">
        <v>43879</v>
      </c>
      <c r="C2749" s="14">
        <v>43879</v>
      </c>
      <c r="D2749" s="15" t="s">
        <v>10</v>
      </c>
      <c r="E2749" s="15">
        <v>0</v>
      </c>
      <c r="F2749" s="15">
        <v>0</v>
      </c>
      <c r="G2749" s="15">
        <v>2047.2</v>
      </c>
      <c r="H2749" s="15">
        <v>29732.7</v>
      </c>
      <c r="I2749" s="15" t="s">
        <v>11</v>
      </c>
      <c r="J2749" s="15" t="s">
        <v>12</v>
      </c>
      <c r="K2749" s="1" t="str">
        <f t="shared" si="144"/>
        <v/>
      </c>
      <c r="L2749" s="1" t="e">
        <f ca="1">IF(AND(K2749&lt;&gt; "", COUNTIF(SAP!#REF!,K2749)&gt;0),"Matched", "")</f>
        <v>#REF!</v>
      </c>
      <c r="M2749" s="1" t="str">
        <f t="shared" si="145"/>
        <v/>
      </c>
      <c r="N2749" s="1" t="e">
        <f ca="1">IF(AND(M2749&lt;&gt; "", COUNTIF(SAP!#REF!,M2749)&gt;0),"Matched", "")</f>
        <v>#REF!</v>
      </c>
      <c r="O2749" s="1" t="str">
        <f t="shared" si="146"/>
        <v/>
      </c>
      <c r="P2749" s="1" t="e">
        <f ca="1">IF(AND(O2749&lt;&gt; "", COUNTIF(SAP!#REF!,O2749)&gt;0),"Matched", "")</f>
        <v>#REF!</v>
      </c>
      <c r="Q2749" s="1" t="str">
        <f ca="1">IF(D2749="AC","Logic4"&amp;"_"&amp;TEXT(C2749,"dd.mm.yyyy") &amp;"_"&amp; 1658774.38,"")</f>
        <v>Logic4_18.02.2020_1658774.38</v>
      </c>
      <c r="R2749" s="1" t="e">
        <f ca="1">IF(AND(Q2749&lt;&gt; "", COUNTIF(SAP!#REF!,Q2749)&gt;0),"Matched", "")</f>
        <v>#REF!</v>
      </c>
    </row>
    <row r="2750" spans="1:18">
      <c r="A2750" s="9">
        <v>11563327</v>
      </c>
      <c r="B2750" s="10">
        <v>43879</v>
      </c>
      <c r="C2750" s="10">
        <v>43879</v>
      </c>
      <c r="D2750" s="11" t="s">
        <v>10</v>
      </c>
      <c r="E2750" s="11">
        <v>0</v>
      </c>
      <c r="F2750" s="11">
        <v>0</v>
      </c>
      <c r="G2750" s="11">
        <v>2300</v>
      </c>
      <c r="H2750" s="11">
        <v>32032.7</v>
      </c>
      <c r="I2750" s="11" t="s">
        <v>11</v>
      </c>
      <c r="J2750" s="11" t="s">
        <v>12</v>
      </c>
      <c r="K2750" s="1" t="str">
        <f t="shared" si="144"/>
        <v/>
      </c>
      <c r="L2750" s="1" t="e">
        <f ca="1">IF(AND(K2750&lt;&gt; "", COUNTIF(SAP!#REF!,K2750)&gt;0),"Matched", "")</f>
        <v>#REF!</v>
      </c>
      <c r="M2750" s="1" t="str">
        <f t="shared" si="145"/>
        <v/>
      </c>
      <c r="N2750" s="1" t="e">
        <f ca="1">IF(AND(M2750&lt;&gt; "", COUNTIF(SAP!#REF!,M2750)&gt;0),"Matched", "")</f>
        <v>#REF!</v>
      </c>
      <c r="O2750" s="1" t="str">
        <f t="shared" si="146"/>
        <v/>
      </c>
      <c r="P2750" s="1" t="e">
        <f ca="1">IF(AND(O2750&lt;&gt; "", COUNTIF(SAP!#REF!,O2750)&gt;0),"Matched", "")</f>
        <v>#REF!</v>
      </c>
      <c r="Q2750" s="1" t="str">
        <f ca="1">IF(D2750="AC","Logic4"&amp;"_"&amp;TEXT(C2750,"dd.mm.yyyy") &amp;"_"&amp; 1658774.38,"")</f>
        <v>Logic4_18.02.2020_1658774.38</v>
      </c>
      <c r="R2750" s="1" t="e">
        <f ca="1">IF(AND(Q2750&lt;&gt; "", COUNTIF(SAP!#REF!,Q2750)&gt;0),"Matched", "")</f>
        <v>#REF!</v>
      </c>
    </row>
    <row r="2751" spans="1:18">
      <c r="A2751" s="13">
        <v>11563327</v>
      </c>
      <c r="B2751" s="14">
        <v>43879</v>
      </c>
      <c r="C2751" s="14">
        <v>43879</v>
      </c>
      <c r="D2751" s="15" t="s">
        <v>10</v>
      </c>
      <c r="E2751" s="15">
        <v>0</v>
      </c>
      <c r="F2751" s="15">
        <v>0</v>
      </c>
      <c r="G2751" s="15">
        <v>2350</v>
      </c>
      <c r="H2751" s="15">
        <v>34382.699999999997</v>
      </c>
      <c r="I2751" s="15" t="s">
        <v>11</v>
      </c>
      <c r="J2751" s="15" t="s">
        <v>12</v>
      </c>
      <c r="K2751" s="1" t="str">
        <f t="shared" si="144"/>
        <v/>
      </c>
      <c r="L2751" s="1" t="e">
        <f ca="1">IF(AND(K2751&lt;&gt; "", COUNTIF(SAP!#REF!,K2751)&gt;0),"Matched", "")</f>
        <v>#REF!</v>
      </c>
      <c r="M2751" s="1" t="str">
        <f t="shared" si="145"/>
        <v/>
      </c>
      <c r="N2751" s="1" t="e">
        <f ca="1">IF(AND(M2751&lt;&gt; "", COUNTIF(SAP!#REF!,M2751)&gt;0),"Matched", "")</f>
        <v>#REF!</v>
      </c>
      <c r="O2751" s="1" t="str">
        <f t="shared" si="146"/>
        <v/>
      </c>
      <c r="P2751" s="1" t="e">
        <f ca="1">IF(AND(O2751&lt;&gt; "", COUNTIF(SAP!#REF!,O2751)&gt;0),"Matched", "")</f>
        <v>#REF!</v>
      </c>
      <c r="Q2751" s="1" t="str">
        <f ca="1">IF(D2751="AC","Logic4"&amp;"_"&amp;TEXT(C2751,"dd.mm.yyyy") &amp;"_"&amp; 1658774.38,"")</f>
        <v>Logic4_18.02.2020_1658774.38</v>
      </c>
      <c r="R2751" s="1" t="e">
        <f ca="1">IF(AND(Q2751&lt;&gt; "", COUNTIF(SAP!#REF!,Q2751)&gt;0),"Matched", "")</f>
        <v>#REF!</v>
      </c>
    </row>
    <row r="2752" spans="1:18">
      <c r="A2752" s="9">
        <v>11563327</v>
      </c>
      <c r="B2752" s="10">
        <v>43879</v>
      </c>
      <c r="C2752" s="10">
        <v>43879</v>
      </c>
      <c r="D2752" s="11" t="s">
        <v>10</v>
      </c>
      <c r="E2752" s="11">
        <v>0</v>
      </c>
      <c r="F2752" s="11">
        <v>0</v>
      </c>
      <c r="G2752" s="11">
        <v>2400</v>
      </c>
      <c r="H2752" s="11">
        <v>36782.699999999997</v>
      </c>
      <c r="I2752" s="11" t="s">
        <v>11</v>
      </c>
      <c r="J2752" s="11" t="s">
        <v>12</v>
      </c>
      <c r="K2752" s="1" t="str">
        <f t="shared" si="144"/>
        <v/>
      </c>
      <c r="L2752" s="1" t="e">
        <f ca="1">IF(AND(K2752&lt;&gt; "", COUNTIF(SAP!#REF!,K2752)&gt;0),"Matched", "")</f>
        <v>#REF!</v>
      </c>
      <c r="M2752" s="1" t="str">
        <f t="shared" si="145"/>
        <v/>
      </c>
      <c r="N2752" s="1" t="e">
        <f ca="1">IF(AND(M2752&lt;&gt; "", COUNTIF(SAP!#REF!,M2752)&gt;0),"Matched", "")</f>
        <v>#REF!</v>
      </c>
      <c r="O2752" s="1" t="str">
        <f t="shared" si="146"/>
        <v/>
      </c>
      <c r="P2752" s="1" t="e">
        <f ca="1">IF(AND(O2752&lt;&gt; "", COUNTIF(SAP!#REF!,O2752)&gt;0),"Matched", "")</f>
        <v>#REF!</v>
      </c>
      <c r="Q2752" s="1" t="str">
        <f ca="1">IF(D2752="AC","Logic4"&amp;"_"&amp;TEXT(C2752,"dd.mm.yyyy") &amp;"_"&amp; 1658774.38,"")</f>
        <v>Logic4_18.02.2020_1658774.38</v>
      </c>
      <c r="R2752" s="1" t="e">
        <f ca="1">IF(AND(Q2752&lt;&gt; "", COUNTIF(SAP!#REF!,Q2752)&gt;0),"Matched", "")</f>
        <v>#REF!</v>
      </c>
    </row>
    <row r="2753" spans="1:18">
      <c r="A2753" s="13">
        <v>11563327</v>
      </c>
      <c r="B2753" s="14">
        <v>43879</v>
      </c>
      <c r="C2753" s="14">
        <v>43879</v>
      </c>
      <c r="D2753" s="15" t="s">
        <v>10</v>
      </c>
      <c r="E2753" s="15">
        <v>0</v>
      </c>
      <c r="F2753" s="15">
        <v>0</v>
      </c>
      <c r="G2753" s="15">
        <v>2661</v>
      </c>
      <c r="H2753" s="15">
        <v>39443.699999999997</v>
      </c>
      <c r="I2753" s="15" t="s">
        <v>11</v>
      </c>
      <c r="J2753" s="15" t="s">
        <v>12</v>
      </c>
      <c r="K2753" s="1" t="str">
        <f t="shared" si="144"/>
        <v/>
      </c>
      <c r="L2753" s="1" t="e">
        <f ca="1">IF(AND(K2753&lt;&gt; "", COUNTIF(SAP!#REF!,K2753)&gt;0),"Matched", "")</f>
        <v>#REF!</v>
      </c>
      <c r="M2753" s="1" t="str">
        <f t="shared" si="145"/>
        <v/>
      </c>
      <c r="N2753" s="1" t="e">
        <f ca="1">IF(AND(M2753&lt;&gt; "", COUNTIF(SAP!#REF!,M2753)&gt;0),"Matched", "")</f>
        <v>#REF!</v>
      </c>
      <c r="O2753" s="1" t="str">
        <f t="shared" si="146"/>
        <v/>
      </c>
      <c r="P2753" s="1" t="e">
        <f ca="1">IF(AND(O2753&lt;&gt; "", COUNTIF(SAP!#REF!,O2753)&gt;0),"Matched", "")</f>
        <v>#REF!</v>
      </c>
      <c r="Q2753" s="1" t="str">
        <f ca="1">IF(D2753="AC","Logic4"&amp;"_"&amp;TEXT(C2753,"dd.mm.yyyy") &amp;"_"&amp; 1658774.38,"")</f>
        <v>Logic4_18.02.2020_1658774.38</v>
      </c>
      <c r="R2753" s="1" t="e">
        <f ca="1">IF(AND(Q2753&lt;&gt; "", COUNTIF(SAP!#REF!,Q2753)&gt;0),"Matched", "")</f>
        <v>#REF!</v>
      </c>
    </row>
    <row r="2754" spans="1:18">
      <c r="A2754" s="9">
        <v>11563327</v>
      </c>
      <c r="B2754" s="10">
        <v>43879</v>
      </c>
      <c r="C2754" s="10">
        <v>43879</v>
      </c>
      <c r="D2754" s="11" t="s">
        <v>10</v>
      </c>
      <c r="E2754" s="11">
        <v>0</v>
      </c>
      <c r="F2754" s="11">
        <v>0</v>
      </c>
      <c r="G2754" s="11">
        <v>2670</v>
      </c>
      <c r="H2754" s="11">
        <v>42113.7</v>
      </c>
      <c r="I2754" s="11" t="s">
        <v>11</v>
      </c>
      <c r="J2754" s="11" t="s">
        <v>12</v>
      </c>
      <c r="K2754" s="1" t="str">
        <f t="shared" si="144"/>
        <v/>
      </c>
      <c r="L2754" s="1" t="e">
        <f ca="1">IF(AND(K2754&lt;&gt; "", COUNTIF(SAP!#REF!,K2754)&gt;0),"Matched", "")</f>
        <v>#REF!</v>
      </c>
      <c r="M2754" s="1" t="str">
        <f t="shared" si="145"/>
        <v/>
      </c>
      <c r="N2754" s="1" t="e">
        <f ca="1">IF(AND(M2754&lt;&gt; "", COUNTIF(SAP!#REF!,M2754)&gt;0),"Matched", "")</f>
        <v>#REF!</v>
      </c>
      <c r="O2754" s="1" t="str">
        <f t="shared" si="146"/>
        <v/>
      </c>
      <c r="P2754" s="1" t="e">
        <f ca="1">IF(AND(O2754&lt;&gt; "", COUNTIF(SAP!#REF!,O2754)&gt;0),"Matched", "")</f>
        <v>#REF!</v>
      </c>
      <c r="Q2754" s="1" t="str">
        <f ca="1">IF(D2754="AC","Logic4"&amp;"_"&amp;TEXT(C2754,"dd.mm.yyyy") &amp;"_"&amp; 1658774.38,"")</f>
        <v>Logic4_18.02.2020_1658774.38</v>
      </c>
      <c r="R2754" s="1" t="e">
        <f ca="1">IF(AND(Q2754&lt;&gt; "", COUNTIF(SAP!#REF!,Q2754)&gt;0),"Matched", "")</f>
        <v>#REF!</v>
      </c>
    </row>
    <row r="2755" spans="1:18">
      <c r="A2755" s="13">
        <v>11563327</v>
      </c>
      <c r="B2755" s="14">
        <v>43879</v>
      </c>
      <c r="C2755" s="14">
        <v>43879</v>
      </c>
      <c r="D2755" s="15" t="s">
        <v>10</v>
      </c>
      <c r="E2755" s="15">
        <v>0</v>
      </c>
      <c r="F2755" s="15">
        <v>0</v>
      </c>
      <c r="G2755" s="15">
        <v>2813.7</v>
      </c>
      <c r="H2755" s="15">
        <v>44927.4</v>
      </c>
      <c r="I2755" s="15" t="s">
        <v>11</v>
      </c>
      <c r="J2755" s="15" t="s">
        <v>12</v>
      </c>
      <c r="K2755" s="1" t="str">
        <f t="shared" ref="K2755:K2818" si="147">IF(D2755="TF","Logic1"&amp;"_"&amp;TEXT(C2755, "mm") &amp;"_"&amp; F2755,"")</f>
        <v/>
      </c>
      <c r="L2755" s="1" t="e">
        <f ca="1">IF(AND(K2755&lt;&gt; "", COUNTIF(SAP!#REF!,K2755)&gt;0),"Matched", "")</f>
        <v>#REF!</v>
      </c>
      <c r="M2755" s="1" t="str">
        <f t="shared" si="145"/>
        <v/>
      </c>
      <c r="N2755" s="1" t="e">
        <f ca="1">IF(AND(M2755&lt;&gt; "", COUNTIF(SAP!#REF!,M2755)&gt;0),"Matched", "")</f>
        <v>#REF!</v>
      </c>
      <c r="O2755" s="1" t="str">
        <f t="shared" si="146"/>
        <v/>
      </c>
      <c r="P2755" s="1" t="e">
        <f ca="1">IF(AND(O2755&lt;&gt; "", COUNTIF(SAP!#REF!,O2755)&gt;0),"Matched", "")</f>
        <v>#REF!</v>
      </c>
      <c r="Q2755" s="1" t="str">
        <f ca="1">IF(D2755="AC","Logic4"&amp;"_"&amp;TEXT(C2755,"dd.mm.yyyy") &amp;"_"&amp; 1658774.38,"")</f>
        <v>Logic4_18.02.2020_1658774.38</v>
      </c>
      <c r="R2755" s="1" t="e">
        <f ca="1">IF(AND(Q2755&lt;&gt; "", COUNTIF(SAP!#REF!,Q2755)&gt;0),"Matched", "")</f>
        <v>#REF!</v>
      </c>
    </row>
    <row r="2756" spans="1:18">
      <c r="A2756" s="9">
        <v>11563327</v>
      </c>
      <c r="B2756" s="10">
        <v>43879</v>
      </c>
      <c r="C2756" s="10">
        <v>43879</v>
      </c>
      <c r="D2756" s="11" t="s">
        <v>10</v>
      </c>
      <c r="E2756" s="11">
        <v>0</v>
      </c>
      <c r="F2756" s="11">
        <v>0</v>
      </c>
      <c r="G2756" s="11">
        <v>2950</v>
      </c>
      <c r="H2756" s="11">
        <v>47877.4</v>
      </c>
      <c r="I2756" s="11" t="s">
        <v>11</v>
      </c>
      <c r="J2756" s="11" t="s">
        <v>12</v>
      </c>
      <c r="K2756" s="1" t="str">
        <f t="shared" si="147"/>
        <v/>
      </c>
      <c r="L2756" s="1" t="e">
        <f ca="1">IF(AND(K2756&lt;&gt; "", COUNTIF(SAP!#REF!,K2756)&gt;0),"Matched", "")</f>
        <v>#REF!</v>
      </c>
      <c r="M2756" s="1" t="str">
        <f t="shared" si="145"/>
        <v/>
      </c>
      <c r="N2756" s="1" t="e">
        <f ca="1">IF(AND(M2756&lt;&gt; "", COUNTIF(SAP!#REF!,M2756)&gt;0),"Matched", "")</f>
        <v>#REF!</v>
      </c>
      <c r="O2756" s="1" t="str">
        <f t="shared" si="146"/>
        <v/>
      </c>
      <c r="P2756" s="1" t="e">
        <f ca="1">IF(AND(O2756&lt;&gt; "", COUNTIF(SAP!#REF!,O2756)&gt;0),"Matched", "")</f>
        <v>#REF!</v>
      </c>
      <c r="Q2756" s="1" t="str">
        <f ca="1">IF(D2756="AC","Logic4"&amp;"_"&amp;TEXT(C2756,"dd.mm.yyyy") &amp;"_"&amp; 1658774.38,"")</f>
        <v>Logic4_18.02.2020_1658774.38</v>
      </c>
      <c r="R2756" s="1" t="e">
        <f ca="1">IF(AND(Q2756&lt;&gt; "", COUNTIF(SAP!#REF!,Q2756)&gt;0),"Matched", "")</f>
        <v>#REF!</v>
      </c>
    </row>
    <row r="2757" spans="1:18">
      <c r="A2757" s="13">
        <v>11563327</v>
      </c>
      <c r="B2757" s="14">
        <v>43879</v>
      </c>
      <c r="C2757" s="14">
        <v>43879</v>
      </c>
      <c r="D2757" s="15" t="s">
        <v>10</v>
      </c>
      <c r="E2757" s="15">
        <v>0</v>
      </c>
      <c r="F2757" s="15">
        <v>0</v>
      </c>
      <c r="G2757" s="15">
        <v>3480.5</v>
      </c>
      <c r="H2757" s="15">
        <v>51357.9</v>
      </c>
      <c r="I2757" s="15" t="s">
        <v>11</v>
      </c>
      <c r="J2757" s="15" t="s">
        <v>12</v>
      </c>
      <c r="K2757" s="1" t="str">
        <f t="shared" si="147"/>
        <v/>
      </c>
      <c r="L2757" s="1" t="e">
        <f ca="1">IF(AND(K2757&lt;&gt; "", COUNTIF(SAP!#REF!,K2757)&gt;0),"Matched", "")</f>
        <v>#REF!</v>
      </c>
      <c r="M2757" s="1" t="str">
        <f t="shared" si="145"/>
        <v/>
      </c>
      <c r="N2757" s="1" t="e">
        <f ca="1">IF(AND(M2757&lt;&gt; "", COUNTIF(SAP!#REF!,M2757)&gt;0),"Matched", "")</f>
        <v>#REF!</v>
      </c>
      <c r="O2757" s="1" t="str">
        <f t="shared" si="146"/>
        <v/>
      </c>
      <c r="P2757" s="1" t="e">
        <f ca="1">IF(AND(O2757&lt;&gt; "", COUNTIF(SAP!#REF!,O2757)&gt;0),"Matched", "")</f>
        <v>#REF!</v>
      </c>
      <c r="Q2757" s="1" t="str">
        <f ca="1">IF(D2757="AC","Logic4"&amp;"_"&amp;TEXT(C2757,"dd.mm.yyyy") &amp;"_"&amp; 1658774.38,"")</f>
        <v>Logic4_18.02.2020_1658774.38</v>
      </c>
      <c r="R2757" s="1" t="e">
        <f ca="1">IF(AND(Q2757&lt;&gt; "", COUNTIF(SAP!#REF!,Q2757)&gt;0),"Matched", "")</f>
        <v>#REF!</v>
      </c>
    </row>
    <row r="2758" spans="1:18">
      <c r="A2758" s="9">
        <v>11563327</v>
      </c>
      <c r="B2758" s="10">
        <v>43879</v>
      </c>
      <c r="C2758" s="10">
        <v>43879</v>
      </c>
      <c r="D2758" s="11" t="s">
        <v>10</v>
      </c>
      <c r="E2758" s="11">
        <v>0</v>
      </c>
      <c r="F2758" s="11">
        <v>0</v>
      </c>
      <c r="G2758" s="11">
        <v>3520</v>
      </c>
      <c r="H2758" s="11">
        <v>54877.9</v>
      </c>
      <c r="I2758" s="11" t="s">
        <v>11</v>
      </c>
      <c r="J2758" s="11" t="s">
        <v>12</v>
      </c>
      <c r="K2758" s="1" t="str">
        <f t="shared" si="147"/>
        <v/>
      </c>
      <c r="L2758" s="1" t="e">
        <f ca="1">IF(AND(K2758&lt;&gt; "", COUNTIF(SAP!#REF!,K2758)&gt;0),"Matched", "")</f>
        <v>#REF!</v>
      </c>
      <c r="M2758" s="1" t="str">
        <f t="shared" si="145"/>
        <v/>
      </c>
      <c r="N2758" s="1" t="e">
        <f ca="1">IF(AND(M2758&lt;&gt; "", COUNTIF(SAP!#REF!,M2758)&gt;0),"Matched", "")</f>
        <v>#REF!</v>
      </c>
      <c r="O2758" s="1" t="str">
        <f t="shared" si="146"/>
        <v/>
      </c>
      <c r="P2758" s="1" t="e">
        <f ca="1">IF(AND(O2758&lt;&gt; "", COUNTIF(SAP!#REF!,O2758)&gt;0),"Matched", "")</f>
        <v>#REF!</v>
      </c>
      <c r="Q2758" s="1" t="str">
        <f ca="1">IF(D2758="AC","Logic4"&amp;"_"&amp;TEXT(C2758,"dd.mm.yyyy") &amp;"_"&amp; 1658774.38,"")</f>
        <v>Logic4_18.02.2020_1658774.38</v>
      </c>
      <c r="R2758" s="1" t="e">
        <f ca="1">IF(AND(Q2758&lt;&gt; "", COUNTIF(SAP!#REF!,Q2758)&gt;0),"Matched", "")</f>
        <v>#REF!</v>
      </c>
    </row>
    <row r="2759" spans="1:18">
      <c r="A2759" s="13">
        <v>11563327</v>
      </c>
      <c r="B2759" s="14">
        <v>43879</v>
      </c>
      <c r="C2759" s="14">
        <v>43879</v>
      </c>
      <c r="D2759" s="15" t="s">
        <v>10</v>
      </c>
      <c r="E2759" s="15">
        <v>0</v>
      </c>
      <c r="F2759" s="15">
        <v>0</v>
      </c>
      <c r="G2759" s="15">
        <v>3690</v>
      </c>
      <c r="H2759" s="15">
        <v>58567.9</v>
      </c>
      <c r="I2759" s="15" t="s">
        <v>11</v>
      </c>
      <c r="J2759" s="15" t="s">
        <v>12</v>
      </c>
      <c r="K2759" s="1" t="str">
        <f t="shared" si="147"/>
        <v/>
      </c>
      <c r="L2759" s="1" t="e">
        <f ca="1">IF(AND(K2759&lt;&gt; "", COUNTIF(SAP!#REF!,K2759)&gt;0),"Matched", "")</f>
        <v>#REF!</v>
      </c>
      <c r="M2759" s="1" t="str">
        <f t="shared" si="145"/>
        <v/>
      </c>
      <c r="N2759" s="1" t="e">
        <f ca="1">IF(AND(M2759&lt;&gt; "", COUNTIF(SAP!#REF!,M2759)&gt;0),"Matched", "")</f>
        <v>#REF!</v>
      </c>
      <c r="O2759" s="1" t="str">
        <f t="shared" si="146"/>
        <v/>
      </c>
      <c r="P2759" s="1" t="e">
        <f ca="1">IF(AND(O2759&lt;&gt; "", COUNTIF(SAP!#REF!,O2759)&gt;0),"Matched", "")</f>
        <v>#REF!</v>
      </c>
      <c r="Q2759" s="1" t="str">
        <f ca="1">IF(D2759="AC","Logic4"&amp;"_"&amp;TEXT(C2759,"dd.mm.yyyy") &amp;"_"&amp; 1658774.38,"")</f>
        <v>Logic4_18.02.2020_1658774.38</v>
      </c>
      <c r="R2759" s="1" t="e">
        <f ca="1">IF(AND(Q2759&lt;&gt; "", COUNTIF(SAP!#REF!,Q2759)&gt;0),"Matched", "")</f>
        <v>#REF!</v>
      </c>
    </row>
    <row r="2760" spans="1:18">
      <c r="A2760" s="9">
        <v>11563327</v>
      </c>
      <c r="B2760" s="10">
        <v>43879</v>
      </c>
      <c r="C2760" s="10">
        <v>43879</v>
      </c>
      <c r="D2760" s="11" t="s">
        <v>10</v>
      </c>
      <c r="E2760" s="11">
        <v>0</v>
      </c>
      <c r="F2760" s="11">
        <v>0</v>
      </c>
      <c r="G2760" s="11">
        <v>3786.14</v>
      </c>
      <c r="H2760" s="11">
        <v>62354.04</v>
      </c>
      <c r="I2760" s="11" t="s">
        <v>11</v>
      </c>
      <c r="J2760" s="11" t="s">
        <v>12</v>
      </c>
      <c r="K2760" s="1" t="str">
        <f t="shared" si="147"/>
        <v/>
      </c>
      <c r="L2760" s="1" t="e">
        <f ca="1">IF(AND(K2760&lt;&gt; "", COUNTIF(SAP!#REF!,K2760)&gt;0),"Matched", "")</f>
        <v>#REF!</v>
      </c>
      <c r="M2760" s="1" t="str">
        <f t="shared" si="145"/>
        <v/>
      </c>
      <c r="N2760" s="1" t="e">
        <f ca="1">IF(AND(M2760&lt;&gt; "", COUNTIF(SAP!#REF!,M2760)&gt;0),"Matched", "")</f>
        <v>#REF!</v>
      </c>
      <c r="O2760" s="1" t="str">
        <f t="shared" si="146"/>
        <v/>
      </c>
      <c r="P2760" s="1" t="e">
        <f ca="1">IF(AND(O2760&lt;&gt; "", COUNTIF(SAP!#REF!,O2760)&gt;0),"Matched", "")</f>
        <v>#REF!</v>
      </c>
      <c r="Q2760" s="1" t="str">
        <f ca="1">IF(D2760="AC","Logic4"&amp;"_"&amp;TEXT(C2760,"dd.mm.yyyy") &amp;"_"&amp; 1658774.38,"")</f>
        <v>Logic4_18.02.2020_1658774.38</v>
      </c>
      <c r="R2760" s="1" t="e">
        <f ca="1">IF(AND(Q2760&lt;&gt; "", COUNTIF(SAP!#REF!,Q2760)&gt;0),"Matched", "")</f>
        <v>#REF!</v>
      </c>
    </row>
    <row r="2761" spans="1:18">
      <c r="A2761" s="13">
        <v>11563327</v>
      </c>
      <c r="B2761" s="14">
        <v>43879</v>
      </c>
      <c r="C2761" s="14">
        <v>43879</v>
      </c>
      <c r="D2761" s="15" t="s">
        <v>10</v>
      </c>
      <c r="E2761" s="15">
        <v>0</v>
      </c>
      <c r="F2761" s="15">
        <v>0</v>
      </c>
      <c r="G2761" s="15">
        <v>3990.6</v>
      </c>
      <c r="H2761" s="15">
        <v>66344.639999999999</v>
      </c>
      <c r="I2761" s="15" t="s">
        <v>11</v>
      </c>
      <c r="J2761" s="15" t="s">
        <v>12</v>
      </c>
      <c r="K2761" s="1" t="str">
        <f t="shared" si="147"/>
        <v/>
      </c>
      <c r="L2761" s="1" t="e">
        <f ca="1">IF(AND(K2761&lt;&gt; "", COUNTIF(SAP!#REF!,K2761)&gt;0),"Matched", "")</f>
        <v>#REF!</v>
      </c>
      <c r="M2761" s="1" t="str">
        <f t="shared" si="145"/>
        <v/>
      </c>
      <c r="N2761" s="1" t="e">
        <f ca="1">IF(AND(M2761&lt;&gt; "", COUNTIF(SAP!#REF!,M2761)&gt;0),"Matched", "")</f>
        <v>#REF!</v>
      </c>
      <c r="O2761" s="1" t="str">
        <f t="shared" si="146"/>
        <v/>
      </c>
      <c r="P2761" s="1" t="e">
        <f ca="1">IF(AND(O2761&lt;&gt; "", COUNTIF(SAP!#REF!,O2761)&gt;0),"Matched", "")</f>
        <v>#REF!</v>
      </c>
      <c r="Q2761" s="1" t="str">
        <f ca="1">IF(D2761="AC","Logic4"&amp;"_"&amp;TEXT(C2761,"dd.mm.yyyy") &amp;"_"&amp; 1658774.38,"")</f>
        <v>Logic4_18.02.2020_1658774.38</v>
      </c>
      <c r="R2761" s="1" t="e">
        <f ca="1">IF(AND(Q2761&lt;&gt; "", COUNTIF(SAP!#REF!,Q2761)&gt;0),"Matched", "")</f>
        <v>#REF!</v>
      </c>
    </row>
    <row r="2762" spans="1:18">
      <c r="A2762" s="9">
        <v>11563327</v>
      </c>
      <c r="B2762" s="10">
        <v>43879</v>
      </c>
      <c r="C2762" s="10">
        <v>43879</v>
      </c>
      <c r="D2762" s="11" t="s">
        <v>10</v>
      </c>
      <c r="E2762" s="11">
        <v>0</v>
      </c>
      <c r="F2762" s="11">
        <v>0</v>
      </c>
      <c r="G2762" s="11">
        <v>4160</v>
      </c>
      <c r="H2762" s="11">
        <v>70504.639999999999</v>
      </c>
      <c r="I2762" s="11" t="s">
        <v>11</v>
      </c>
      <c r="J2762" s="11" t="s">
        <v>12</v>
      </c>
      <c r="K2762" s="1" t="str">
        <f t="shared" si="147"/>
        <v/>
      </c>
      <c r="L2762" s="1" t="e">
        <f ca="1">IF(AND(K2762&lt;&gt; "", COUNTIF(SAP!#REF!,K2762)&gt;0),"Matched", "")</f>
        <v>#REF!</v>
      </c>
      <c r="M2762" s="1" t="str">
        <f t="shared" si="145"/>
        <v/>
      </c>
      <c r="N2762" s="1" t="e">
        <f ca="1">IF(AND(M2762&lt;&gt; "", COUNTIF(SAP!#REF!,M2762)&gt;0),"Matched", "")</f>
        <v>#REF!</v>
      </c>
      <c r="O2762" s="1" t="str">
        <f t="shared" si="146"/>
        <v/>
      </c>
      <c r="P2762" s="1" t="e">
        <f ca="1">IF(AND(O2762&lt;&gt; "", COUNTIF(SAP!#REF!,O2762)&gt;0),"Matched", "")</f>
        <v>#REF!</v>
      </c>
      <c r="Q2762" s="1" t="str">
        <f ca="1">IF(D2762="AC","Logic4"&amp;"_"&amp;TEXT(C2762,"dd.mm.yyyy") &amp;"_"&amp; 1658774.38,"")</f>
        <v>Logic4_18.02.2020_1658774.38</v>
      </c>
      <c r="R2762" s="1" t="e">
        <f ca="1">IF(AND(Q2762&lt;&gt; "", COUNTIF(SAP!#REF!,Q2762)&gt;0),"Matched", "")</f>
        <v>#REF!</v>
      </c>
    </row>
    <row r="2763" spans="1:18">
      <c r="A2763" s="13">
        <v>11563327</v>
      </c>
      <c r="B2763" s="14">
        <v>43879</v>
      </c>
      <c r="C2763" s="14">
        <v>43879</v>
      </c>
      <c r="D2763" s="15" t="s">
        <v>10</v>
      </c>
      <c r="E2763" s="15">
        <v>0</v>
      </c>
      <c r="F2763" s="15">
        <v>0</v>
      </c>
      <c r="G2763" s="15">
        <v>4177</v>
      </c>
      <c r="H2763" s="15">
        <v>74681.64</v>
      </c>
      <c r="I2763" s="15" t="s">
        <v>11</v>
      </c>
      <c r="J2763" s="15" t="s">
        <v>12</v>
      </c>
      <c r="K2763" s="1" t="str">
        <f t="shared" si="147"/>
        <v/>
      </c>
      <c r="L2763" s="1" t="e">
        <f ca="1">IF(AND(K2763&lt;&gt; "", COUNTIF(SAP!#REF!,K2763)&gt;0),"Matched", "")</f>
        <v>#REF!</v>
      </c>
      <c r="M2763" s="1" t="str">
        <f t="shared" si="145"/>
        <v/>
      </c>
      <c r="N2763" s="1" t="e">
        <f ca="1">IF(AND(M2763&lt;&gt; "", COUNTIF(SAP!#REF!,M2763)&gt;0),"Matched", "")</f>
        <v>#REF!</v>
      </c>
      <c r="O2763" s="1" t="str">
        <f t="shared" si="146"/>
        <v/>
      </c>
      <c r="P2763" s="1" t="e">
        <f ca="1">IF(AND(O2763&lt;&gt; "", COUNTIF(SAP!#REF!,O2763)&gt;0),"Matched", "")</f>
        <v>#REF!</v>
      </c>
      <c r="Q2763" s="1" t="str">
        <f ca="1">IF(D2763="AC","Logic4"&amp;"_"&amp;TEXT(C2763,"dd.mm.yyyy") &amp;"_"&amp; 1658774.38,"")</f>
        <v>Logic4_18.02.2020_1658774.38</v>
      </c>
      <c r="R2763" s="1" t="e">
        <f ca="1">IF(AND(Q2763&lt;&gt; "", COUNTIF(SAP!#REF!,Q2763)&gt;0),"Matched", "")</f>
        <v>#REF!</v>
      </c>
    </row>
    <row r="2764" spans="1:18">
      <c r="A2764" s="9">
        <v>11563327</v>
      </c>
      <c r="B2764" s="10">
        <v>43879</v>
      </c>
      <c r="C2764" s="10">
        <v>43879</v>
      </c>
      <c r="D2764" s="11" t="s">
        <v>10</v>
      </c>
      <c r="E2764" s="11">
        <v>0</v>
      </c>
      <c r="F2764" s="11">
        <v>0</v>
      </c>
      <c r="G2764" s="11">
        <v>4197.1000000000004</v>
      </c>
      <c r="H2764" s="11">
        <v>78878.740000000005</v>
      </c>
      <c r="I2764" s="11" t="s">
        <v>11</v>
      </c>
      <c r="J2764" s="11" t="s">
        <v>12</v>
      </c>
      <c r="K2764" s="1" t="str">
        <f t="shared" si="147"/>
        <v/>
      </c>
      <c r="L2764" s="1" t="e">
        <f ca="1">IF(AND(K2764&lt;&gt; "", COUNTIF(SAP!#REF!,K2764)&gt;0),"Matched", "")</f>
        <v>#REF!</v>
      </c>
      <c r="M2764" s="1" t="str">
        <f t="shared" si="145"/>
        <v/>
      </c>
      <c r="N2764" s="1" t="e">
        <f ca="1">IF(AND(M2764&lt;&gt; "", COUNTIF(SAP!#REF!,M2764)&gt;0),"Matched", "")</f>
        <v>#REF!</v>
      </c>
      <c r="O2764" s="1" t="str">
        <f t="shared" si="146"/>
        <v/>
      </c>
      <c r="P2764" s="1" t="e">
        <f ca="1">IF(AND(O2764&lt;&gt; "", COUNTIF(SAP!#REF!,O2764)&gt;0),"Matched", "")</f>
        <v>#REF!</v>
      </c>
      <c r="Q2764" s="1" t="str">
        <f ca="1">IF(D2764="AC","Logic4"&amp;"_"&amp;TEXT(C2764,"dd.mm.yyyy") &amp;"_"&amp; 1658774.38,"")</f>
        <v>Logic4_18.02.2020_1658774.38</v>
      </c>
      <c r="R2764" s="1" t="e">
        <f ca="1">IF(AND(Q2764&lt;&gt; "", COUNTIF(SAP!#REF!,Q2764)&gt;0),"Matched", "")</f>
        <v>#REF!</v>
      </c>
    </row>
    <row r="2765" spans="1:18">
      <c r="A2765" s="13">
        <v>11563327</v>
      </c>
      <c r="B2765" s="14">
        <v>43879</v>
      </c>
      <c r="C2765" s="14">
        <v>43879</v>
      </c>
      <c r="D2765" s="15" t="s">
        <v>10</v>
      </c>
      <c r="E2765" s="15">
        <v>0</v>
      </c>
      <c r="F2765" s="15">
        <v>0</v>
      </c>
      <c r="G2765" s="15">
        <v>4197.5</v>
      </c>
      <c r="H2765" s="15">
        <v>83076.240000000005</v>
      </c>
      <c r="I2765" s="15" t="s">
        <v>11</v>
      </c>
      <c r="J2765" s="15" t="s">
        <v>12</v>
      </c>
      <c r="K2765" s="1" t="str">
        <f t="shared" si="147"/>
        <v/>
      </c>
      <c r="L2765" s="1" t="e">
        <f ca="1">IF(AND(K2765&lt;&gt; "", COUNTIF(SAP!#REF!,K2765)&gt;0),"Matched", "")</f>
        <v>#REF!</v>
      </c>
      <c r="M2765" s="1" t="str">
        <f t="shared" si="145"/>
        <v/>
      </c>
      <c r="N2765" s="1" t="e">
        <f ca="1">IF(AND(M2765&lt;&gt; "", COUNTIF(SAP!#REF!,M2765)&gt;0),"Matched", "")</f>
        <v>#REF!</v>
      </c>
      <c r="O2765" s="1" t="str">
        <f t="shared" si="146"/>
        <v/>
      </c>
      <c r="P2765" s="1" t="e">
        <f ca="1">IF(AND(O2765&lt;&gt; "", COUNTIF(SAP!#REF!,O2765)&gt;0),"Matched", "")</f>
        <v>#REF!</v>
      </c>
      <c r="Q2765" s="1" t="str">
        <f ca="1">IF(D2765="AC","Logic4"&amp;"_"&amp;TEXT(C2765,"dd.mm.yyyy") &amp;"_"&amp; 1658774.38,"")</f>
        <v>Logic4_18.02.2020_1658774.38</v>
      </c>
      <c r="R2765" s="1" t="e">
        <f ca="1">IF(AND(Q2765&lt;&gt; "", COUNTIF(SAP!#REF!,Q2765)&gt;0),"Matched", "")</f>
        <v>#REF!</v>
      </c>
    </row>
    <row r="2766" spans="1:18">
      <c r="A2766" s="9">
        <v>11563327</v>
      </c>
      <c r="B2766" s="10">
        <v>43879</v>
      </c>
      <c r="C2766" s="10">
        <v>43879</v>
      </c>
      <c r="D2766" s="11" t="s">
        <v>10</v>
      </c>
      <c r="E2766" s="11">
        <v>0</v>
      </c>
      <c r="F2766" s="11">
        <v>0</v>
      </c>
      <c r="G2766" s="11">
        <v>4230</v>
      </c>
      <c r="H2766" s="11">
        <v>87306.240000000005</v>
      </c>
      <c r="I2766" s="11" t="s">
        <v>11</v>
      </c>
      <c r="J2766" s="11" t="s">
        <v>12</v>
      </c>
      <c r="K2766" s="1" t="str">
        <f t="shared" si="147"/>
        <v/>
      </c>
      <c r="L2766" s="1" t="e">
        <f ca="1">IF(AND(K2766&lt;&gt; "", COUNTIF(SAP!#REF!,K2766)&gt;0),"Matched", "")</f>
        <v>#REF!</v>
      </c>
      <c r="M2766" s="1" t="str">
        <f t="shared" si="145"/>
        <v/>
      </c>
      <c r="N2766" s="1" t="e">
        <f ca="1">IF(AND(M2766&lt;&gt; "", COUNTIF(SAP!#REF!,M2766)&gt;0),"Matched", "")</f>
        <v>#REF!</v>
      </c>
      <c r="O2766" s="1" t="str">
        <f t="shared" si="146"/>
        <v/>
      </c>
      <c r="P2766" s="1" t="e">
        <f ca="1">IF(AND(O2766&lt;&gt; "", COUNTIF(SAP!#REF!,O2766)&gt;0),"Matched", "")</f>
        <v>#REF!</v>
      </c>
      <c r="Q2766" s="1" t="str">
        <f ca="1">IF(D2766="AC","Logic4"&amp;"_"&amp;TEXT(C2766,"dd.mm.yyyy") &amp;"_"&amp; 1658774.38,"")</f>
        <v>Logic4_18.02.2020_1658774.38</v>
      </c>
      <c r="R2766" s="1" t="e">
        <f ca="1">IF(AND(Q2766&lt;&gt; "", COUNTIF(SAP!#REF!,Q2766)&gt;0),"Matched", "")</f>
        <v>#REF!</v>
      </c>
    </row>
    <row r="2767" spans="1:18">
      <c r="A2767" s="13">
        <v>11563327</v>
      </c>
      <c r="B2767" s="14">
        <v>43879</v>
      </c>
      <c r="C2767" s="14">
        <v>43879</v>
      </c>
      <c r="D2767" s="15" t="s">
        <v>10</v>
      </c>
      <c r="E2767" s="15">
        <v>0</v>
      </c>
      <c r="F2767" s="15">
        <v>0</v>
      </c>
      <c r="G2767" s="15">
        <v>4350</v>
      </c>
      <c r="H2767" s="15">
        <v>91656.24</v>
      </c>
      <c r="I2767" s="15" t="s">
        <v>11</v>
      </c>
      <c r="J2767" s="15" t="s">
        <v>12</v>
      </c>
      <c r="K2767" s="1" t="str">
        <f t="shared" si="147"/>
        <v/>
      </c>
      <c r="L2767" s="1" t="e">
        <f ca="1">IF(AND(K2767&lt;&gt; "", COUNTIF(SAP!#REF!,K2767)&gt;0),"Matched", "")</f>
        <v>#REF!</v>
      </c>
      <c r="M2767" s="1" t="str">
        <f t="shared" si="145"/>
        <v/>
      </c>
      <c r="N2767" s="1" t="e">
        <f ca="1">IF(AND(M2767&lt;&gt; "", COUNTIF(SAP!#REF!,M2767)&gt;0),"Matched", "")</f>
        <v>#REF!</v>
      </c>
      <c r="O2767" s="1" t="str">
        <f t="shared" si="146"/>
        <v/>
      </c>
      <c r="P2767" s="1" t="e">
        <f ca="1">IF(AND(O2767&lt;&gt; "", COUNTIF(SAP!#REF!,O2767)&gt;0),"Matched", "")</f>
        <v>#REF!</v>
      </c>
      <c r="Q2767" s="1" t="str">
        <f ca="1">IF(D2767="AC","Logic4"&amp;"_"&amp;TEXT(C2767,"dd.mm.yyyy") &amp;"_"&amp; 1658774.38,"")</f>
        <v>Logic4_18.02.2020_1658774.38</v>
      </c>
      <c r="R2767" s="1" t="e">
        <f ca="1">IF(AND(Q2767&lt;&gt; "", COUNTIF(SAP!#REF!,Q2767)&gt;0),"Matched", "")</f>
        <v>#REF!</v>
      </c>
    </row>
    <row r="2768" spans="1:18">
      <c r="A2768" s="9">
        <v>11563327</v>
      </c>
      <c r="B2768" s="10">
        <v>43879</v>
      </c>
      <c r="C2768" s="10">
        <v>43879</v>
      </c>
      <c r="D2768" s="11" t="s">
        <v>10</v>
      </c>
      <c r="E2768" s="11">
        <v>0</v>
      </c>
      <c r="F2768" s="11">
        <v>0</v>
      </c>
      <c r="G2768" s="11">
        <v>4390</v>
      </c>
      <c r="H2768" s="11">
        <v>96046.24</v>
      </c>
      <c r="I2768" s="11" t="s">
        <v>11</v>
      </c>
      <c r="J2768" s="11" t="s">
        <v>12</v>
      </c>
      <c r="K2768" s="1" t="str">
        <f t="shared" si="147"/>
        <v/>
      </c>
      <c r="L2768" s="1" t="e">
        <f ca="1">IF(AND(K2768&lt;&gt; "", COUNTIF(SAP!#REF!,K2768)&gt;0),"Matched", "")</f>
        <v>#REF!</v>
      </c>
      <c r="M2768" s="1" t="str">
        <f t="shared" si="145"/>
        <v/>
      </c>
      <c r="N2768" s="1" t="e">
        <f ca="1">IF(AND(M2768&lt;&gt; "", COUNTIF(SAP!#REF!,M2768)&gt;0),"Matched", "")</f>
        <v>#REF!</v>
      </c>
      <c r="O2768" s="1" t="str">
        <f t="shared" si="146"/>
        <v/>
      </c>
      <c r="P2768" s="1" t="e">
        <f ca="1">IF(AND(O2768&lt;&gt; "", COUNTIF(SAP!#REF!,O2768)&gt;0),"Matched", "")</f>
        <v>#REF!</v>
      </c>
      <c r="Q2768" s="1" t="str">
        <f ca="1">IF(D2768="AC","Logic4"&amp;"_"&amp;TEXT(C2768,"dd.mm.yyyy") &amp;"_"&amp; 1658774.38,"")</f>
        <v>Logic4_18.02.2020_1658774.38</v>
      </c>
      <c r="R2768" s="1" t="e">
        <f ca="1">IF(AND(Q2768&lt;&gt; "", COUNTIF(SAP!#REF!,Q2768)&gt;0),"Matched", "")</f>
        <v>#REF!</v>
      </c>
    </row>
    <row r="2769" spans="1:18">
      <c r="A2769" s="13">
        <v>11563327</v>
      </c>
      <c r="B2769" s="14">
        <v>43879</v>
      </c>
      <c r="C2769" s="14">
        <v>43879</v>
      </c>
      <c r="D2769" s="15" t="s">
        <v>10</v>
      </c>
      <c r="E2769" s="15">
        <v>0</v>
      </c>
      <c r="F2769" s="15">
        <v>0</v>
      </c>
      <c r="G2769" s="15">
        <v>4429.25</v>
      </c>
      <c r="H2769" s="15">
        <v>100475.49</v>
      </c>
      <c r="I2769" s="15" t="s">
        <v>11</v>
      </c>
      <c r="J2769" s="15" t="s">
        <v>12</v>
      </c>
      <c r="K2769" s="1" t="str">
        <f t="shared" si="147"/>
        <v/>
      </c>
      <c r="L2769" s="1" t="e">
        <f ca="1">IF(AND(K2769&lt;&gt; "", COUNTIF(SAP!#REF!,K2769)&gt;0),"Matched", "")</f>
        <v>#REF!</v>
      </c>
      <c r="M2769" s="1" t="str">
        <f t="shared" si="145"/>
        <v/>
      </c>
      <c r="N2769" s="1" t="e">
        <f ca="1">IF(AND(M2769&lt;&gt; "", COUNTIF(SAP!#REF!,M2769)&gt;0),"Matched", "")</f>
        <v>#REF!</v>
      </c>
      <c r="O2769" s="1" t="str">
        <f t="shared" si="146"/>
        <v/>
      </c>
      <c r="P2769" s="1" t="e">
        <f ca="1">IF(AND(O2769&lt;&gt; "", COUNTIF(SAP!#REF!,O2769)&gt;0),"Matched", "")</f>
        <v>#REF!</v>
      </c>
      <c r="Q2769" s="1" t="str">
        <f ca="1">IF(D2769="AC","Logic4"&amp;"_"&amp;TEXT(C2769,"dd.mm.yyyy") &amp;"_"&amp; 1658774.38,"")</f>
        <v>Logic4_18.02.2020_1658774.38</v>
      </c>
      <c r="R2769" s="1" t="e">
        <f ca="1">IF(AND(Q2769&lt;&gt; "", COUNTIF(SAP!#REF!,Q2769)&gt;0),"Matched", "")</f>
        <v>#REF!</v>
      </c>
    </row>
    <row r="2770" spans="1:18">
      <c r="A2770" s="9">
        <v>11563327</v>
      </c>
      <c r="B2770" s="10">
        <v>43879</v>
      </c>
      <c r="C2770" s="10">
        <v>43879</v>
      </c>
      <c r="D2770" s="11" t="s">
        <v>10</v>
      </c>
      <c r="E2770" s="11">
        <v>0</v>
      </c>
      <c r="F2770" s="11">
        <v>0</v>
      </c>
      <c r="G2770" s="11">
        <v>4492.5</v>
      </c>
      <c r="H2770" s="11">
        <v>104967.99</v>
      </c>
      <c r="I2770" s="11" t="s">
        <v>11</v>
      </c>
      <c r="J2770" s="11" t="s">
        <v>12</v>
      </c>
      <c r="K2770" s="1" t="str">
        <f t="shared" si="147"/>
        <v/>
      </c>
      <c r="L2770" s="1" t="e">
        <f ca="1">IF(AND(K2770&lt;&gt; "", COUNTIF(SAP!#REF!,K2770)&gt;0),"Matched", "")</f>
        <v>#REF!</v>
      </c>
      <c r="M2770" s="1" t="str">
        <f t="shared" si="145"/>
        <v/>
      </c>
      <c r="N2770" s="1" t="e">
        <f ca="1">IF(AND(M2770&lt;&gt; "", COUNTIF(SAP!#REF!,M2770)&gt;0),"Matched", "")</f>
        <v>#REF!</v>
      </c>
      <c r="O2770" s="1" t="str">
        <f t="shared" si="146"/>
        <v/>
      </c>
      <c r="P2770" s="1" t="e">
        <f ca="1">IF(AND(O2770&lt;&gt; "", COUNTIF(SAP!#REF!,O2770)&gt;0),"Matched", "")</f>
        <v>#REF!</v>
      </c>
      <c r="Q2770" s="1" t="str">
        <f ca="1">IF(D2770="AC","Logic4"&amp;"_"&amp;TEXT(C2770,"dd.mm.yyyy") &amp;"_"&amp; 1658774.38,"")</f>
        <v>Logic4_18.02.2020_1658774.38</v>
      </c>
      <c r="R2770" s="1" t="e">
        <f ca="1">IF(AND(Q2770&lt;&gt; "", COUNTIF(SAP!#REF!,Q2770)&gt;0),"Matched", "")</f>
        <v>#REF!</v>
      </c>
    </row>
    <row r="2771" spans="1:18">
      <c r="A2771" s="13">
        <v>11563327</v>
      </c>
      <c r="B2771" s="14">
        <v>43879</v>
      </c>
      <c r="C2771" s="14">
        <v>43879</v>
      </c>
      <c r="D2771" s="15" t="s">
        <v>10</v>
      </c>
      <c r="E2771" s="15">
        <v>0</v>
      </c>
      <c r="F2771" s="15">
        <v>0</v>
      </c>
      <c r="G2771" s="15">
        <v>4540</v>
      </c>
      <c r="H2771" s="15">
        <v>109507.99</v>
      </c>
      <c r="I2771" s="15" t="s">
        <v>11</v>
      </c>
      <c r="J2771" s="15" t="s">
        <v>12</v>
      </c>
      <c r="K2771" s="1" t="str">
        <f t="shared" si="147"/>
        <v/>
      </c>
      <c r="L2771" s="1" t="e">
        <f ca="1">IF(AND(K2771&lt;&gt; "", COUNTIF(SAP!#REF!,K2771)&gt;0),"Matched", "")</f>
        <v>#REF!</v>
      </c>
      <c r="M2771" s="1" t="str">
        <f t="shared" si="145"/>
        <v/>
      </c>
      <c r="N2771" s="1" t="e">
        <f ca="1">IF(AND(M2771&lt;&gt; "", COUNTIF(SAP!#REF!,M2771)&gt;0),"Matched", "")</f>
        <v>#REF!</v>
      </c>
      <c r="O2771" s="1" t="str">
        <f t="shared" si="146"/>
        <v/>
      </c>
      <c r="P2771" s="1" t="e">
        <f ca="1">IF(AND(O2771&lt;&gt; "", COUNTIF(SAP!#REF!,O2771)&gt;0),"Matched", "")</f>
        <v>#REF!</v>
      </c>
      <c r="Q2771" s="1" t="str">
        <f ca="1">IF(D2771="AC","Logic4"&amp;"_"&amp;TEXT(C2771,"dd.mm.yyyy") &amp;"_"&amp; 1658774.38,"")</f>
        <v>Logic4_18.02.2020_1658774.38</v>
      </c>
      <c r="R2771" s="1" t="e">
        <f ca="1">IF(AND(Q2771&lt;&gt; "", COUNTIF(SAP!#REF!,Q2771)&gt;0),"Matched", "")</f>
        <v>#REF!</v>
      </c>
    </row>
    <row r="2772" spans="1:18">
      <c r="A2772" s="9">
        <v>11563327</v>
      </c>
      <c r="B2772" s="10">
        <v>43879</v>
      </c>
      <c r="C2772" s="10">
        <v>43879</v>
      </c>
      <c r="D2772" s="11" t="s">
        <v>10</v>
      </c>
      <c r="E2772" s="11">
        <v>0</v>
      </c>
      <c r="F2772" s="11">
        <v>0</v>
      </c>
      <c r="G2772" s="11">
        <v>4550</v>
      </c>
      <c r="H2772" s="11">
        <v>114057.99</v>
      </c>
      <c r="I2772" s="11" t="s">
        <v>11</v>
      </c>
      <c r="J2772" s="11" t="s">
        <v>12</v>
      </c>
      <c r="K2772" s="1" t="str">
        <f t="shared" si="147"/>
        <v/>
      </c>
      <c r="L2772" s="1" t="e">
        <f ca="1">IF(AND(K2772&lt;&gt; "", COUNTIF(SAP!#REF!,K2772)&gt;0),"Matched", "")</f>
        <v>#REF!</v>
      </c>
      <c r="M2772" s="1" t="str">
        <f t="shared" si="145"/>
        <v/>
      </c>
      <c r="N2772" s="1" t="e">
        <f ca="1">IF(AND(M2772&lt;&gt; "", COUNTIF(SAP!#REF!,M2772)&gt;0),"Matched", "")</f>
        <v>#REF!</v>
      </c>
      <c r="O2772" s="1" t="str">
        <f t="shared" si="146"/>
        <v/>
      </c>
      <c r="P2772" s="1" t="e">
        <f ca="1">IF(AND(O2772&lt;&gt; "", COUNTIF(SAP!#REF!,O2772)&gt;0),"Matched", "")</f>
        <v>#REF!</v>
      </c>
      <c r="Q2772" s="1" t="str">
        <f ca="1">IF(D2772="AC","Logic4"&amp;"_"&amp;TEXT(C2772,"dd.mm.yyyy") &amp;"_"&amp; 1658774.38,"")</f>
        <v>Logic4_18.02.2020_1658774.38</v>
      </c>
      <c r="R2772" s="1" t="e">
        <f ca="1">IF(AND(Q2772&lt;&gt; "", COUNTIF(SAP!#REF!,Q2772)&gt;0),"Matched", "")</f>
        <v>#REF!</v>
      </c>
    </row>
    <row r="2773" spans="1:18">
      <c r="A2773" s="13">
        <v>11563327</v>
      </c>
      <c r="B2773" s="14">
        <v>43879</v>
      </c>
      <c r="C2773" s="14">
        <v>43879</v>
      </c>
      <c r="D2773" s="15" t="s">
        <v>10</v>
      </c>
      <c r="E2773" s="15">
        <v>0</v>
      </c>
      <c r="F2773" s="15">
        <v>0</v>
      </c>
      <c r="G2773" s="15">
        <v>4630</v>
      </c>
      <c r="H2773" s="15">
        <v>118687.99</v>
      </c>
      <c r="I2773" s="15" t="s">
        <v>11</v>
      </c>
      <c r="J2773" s="15" t="s">
        <v>12</v>
      </c>
      <c r="K2773" s="1" t="str">
        <f t="shared" si="147"/>
        <v/>
      </c>
      <c r="L2773" s="1" t="e">
        <f ca="1">IF(AND(K2773&lt;&gt; "", COUNTIF(SAP!#REF!,K2773)&gt;0),"Matched", "")</f>
        <v>#REF!</v>
      </c>
      <c r="M2773" s="1" t="str">
        <f t="shared" si="145"/>
        <v/>
      </c>
      <c r="N2773" s="1" t="e">
        <f ca="1">IF(AND(M2773&lt;&gt; "", COUNTIF(SAP!#REF!,M2773)&gt;0),"Matched", "")</f>
        <v>#REF!</v>
      </c>
      <c r="O2773" s="1" t="str">
        <f t="shared" si="146"/>
        <v/>
      </c>
      <c r="P2773" s="1" t="e">
        <f ca="1">IF(AND(O2773&lt;&gt; "", COUNTIF(SAP!#REF!,O2773)&gt;0),"Matched", "")</f>
        <v>#REF!</v>
      </c>
      <c r="Q2773" s="1" t="str">
        <f ca="1">IF(D2773="AC","Logic4"&amp;"_"&amp;TEXT(C2773,"dd.mm.yyyy") &amp;"_"&amp; 1658774.38,"")</f>
        <v>Logic4_18.02.2020_1658774.38</v>
      </c>
      <c r="R2773" s="1" t="e">
        <f ca="1">IF(AND(Q2773&lt;&gt; "", COUNTIF(SAP!#REF!,Q2773)&gt;0),"Matched", "")</f>
        <v>#REF!</v>
      </c>
    </row>
    <row r="2774" spans="1:18">
      <c r="A2774" s="9">
        <v>11563327</v>
      </c>
      <c r="B2774" s="10">
        <v>43879</v>
      </c>
      <c r="C2774" s="10">
        <v>43879</v>
      </c>
      <c r="D2774" s="11" t="s">
        <v>10</v>
      </c>
      <c r="E2774" s="11">
        <v>0</v>
      </c>
      <c r="F2774" s="11">
        <v>0</v>
      </c>
      <c r="G2774" s="11">
        <v>4634.6000000000004</v>
      </c>
      <c r="H2774" s="11">
        <v>123322.59</v>
      </c>
      <c r="I2774" s="11" t="s">
        <v>11</v>
      </c>
      <c r="J2774" s="11" t="s">
        <v>12</v>
      </c>
      <c r="K2774" s="1" t="str">
        <f t="shared" si="147"/>
        <v/>
      </c>
      <c r="L2774" s="1" t="e">
        <f ca="1">IF(AND(K2774&lt;&gt; "", COUNTIF(SAP!#REF!,K2774)&gt;0),"Matched", "")</f>
        <v>#REF!</v>
      </c>
      <c r="M2774" s="1" t="str">
        <f t="shared" si="145"/>
        <v/>
      </c>
      <c r="N2774" s="1" t="e">
        <f ca="1">IF(AND(M2774&lt;&gt; "", COUNTIF(SAP!#REF!,M2774)&gt;0),"Matched", "")</f>
        <v>#REF!</v>
      </c>
      <c r="O2774" s="1" t="str">
        <f t="shared" si="146"/>
        <v/>
      </c>
      <c r="P2774" s="1" t="e">
        <f ca="1">IF(AND(O2774&lt;&gt; "", COUNTIF(SAP!#REF!,O2774)&gt;0),"Matched", "")</f>
        <v>#REF!</v>
      </c>
      <c r="Q2774" s="1" t="str">
        <f ca="1">IF(D2774="AC","Logic4"&amp;"_"&amp;TEXT(C2774,"dd.mm.yyyy") &amp;"_"&amp; 1658774.38,"")</f>
        <v>Logic4_18.02.2020_1658774.38</v>
      </c>
      <c r="R2774" s="1" t="e">
        <f ca="1">IF(AND(Q2774&lt;&gt; "", COUNTIF(SAP!#REF!,Q2774)&gt;0),"Matched", "")</f>
        <v>#REF!</v>
      </c>
    </row>
    <row r="2775" spans="1:18">
      <c r="A2775" s="13">
        <v>11563327</v>
      </c>
      <c r="B2775" s="14">
        <v>43879</v>
      </c>
      <c r="C2775" s="14">
        <v>43879</v>
      </c>
      <c r="D2775" s="15" t="s">
        <v>10</v>
      </c>
      <c r="E2775" s="15">
        <v>0</v>
      </c>
      <c r="F2775" s="15">
        <v>0</v>
      </c>
      <c r="G2775" s="15">
        <v>4650</v>
      </c>
      <c r="H2775" s="15">
        <v>127972.59</v>
      </c>
      <c r="I2775" s="15" t="s">
        <v>11</v>
      </c>
      <c r="J2775" s="15" t="s">
        <v>12</v>
      </c>
      <c r="K2775" s="1" t="str">
        <f t="shared" si="147"/>
        <v/>
      </c>
      <c r="L2775" s="1" t="e">
        <f ca="1">IF(AND(K2775&lt;&gt; "", COUNTIF(SAP!#REF!,K2775)&gt;0),"Matched", "")</f>
        <v>#REF!</v>
      </c>
      <c r="M2775" s="1" t="str">
        <f t="shared" si="145"/>
        <v/>
      </c>
      <c r="N2775" s="1" t="e">
        <f ca="1">IF(AND(M2775&lt;&gt; "", COUNTIF(SAP!#REF!,M2775)&gt;0),"Matched", "")</f>
        <v>#REF!</v>
      </c>
      <c r="O2775" s="1" t="str">
        <f t="shared" si="146"/>
        <v/>
      </c>
      <c r="P2775" s="1" t="e">
        <f ca="1">IF(AND(O2775&lt;&gt; "", COUNTIF(SAP!#REF!,O2775)&gt;0),"Matched", "")</f>
        <v>#REF!</v>
      </c>
      <c r="Q2775" s="1" t="str">
        <f ca="1">IF(D2775="AC","Logic4"&amp;"_"&amp;TEXT(C2775,"dd.mm.yyyy") &amp;"_"&amp; 1658774.38,"")</f>
        <v>Logic4_18.02.2020_1658774.38</v>
      </c>
      <c r="R2775" s="1" t="e">
        <f ca="1">IF(AND(Q2775&lt;&gt; "", COUNTIF(SAP!#REF!,Q2775)&gt;0),"Matched", "")</f>
        <v>#REF!</v>
      </c>
    </row>
    <row r="2776" spans="1:18">
      <c r="A2776" s="9">
        <v>11563327</v>
      </c>
      <c r="B2776" s="10">
        <v>43879</v>
      </c>
      <c r="C2776" s="10">
        <v>43879</v>
      </c>
      <c r="D2776" s="11" t="s">
        <v>10</v>
      </c>
      <c r="E2776" s="11">
        <v>0</v>
      </c>
      <c r="F2776" s="11">
        <v>0</v>
      </c>
      <c r="G2776" s="11">
        <v>4780</v>
      </c>
      <c r="H2776" s="11">
        <v>132752.59</v>
      </c>
      <c r="I2776" s="11" t="s">
        <v>11</v>
      </c>
      <c r="J2776" s="11" t="s">
        <v>12</v>
      </c>
      <c r="K2776" s="1" t="str">
        <f t="shared" si="147"/>
        <v/>
      </c>
      <c r="L2776" s="1" t="e">
        <f ca="1">IF(AND(K2776&lt;&gt; "", COUNTIF(SAP!#REF!,K2776)&gt;0),"Matched", "")</f>
        <v>#REF!</v>
      </c>
      <c r="M2776" s="1" t="str">
        <f t="shared" si="145"/>
        <v/>
      </c>
      <c r="N2776" s="1" t="e">
        <f ca="1">IF(AND(M2776&lt;&gt; "", COUNTIF(SAP!#REF!,M2776)&gt;0),"Matched", "")</f>
        <v>#REF!</v>
      </c>
      <c r="O2776" s="1" t="str">
        <f t="shared" si="146"/>
        <v/>
      </c>
      <c r="P2776" s="1" t="e">
        <f ca="1">IF(AND(O2776&lt;&gt; "", COUNTIF(SAP!#REF!,O2776)&gt;0),"Matched", "")</f>
        <v>#REF!</v>
      </c>
      <c r="Q2776" s="1" t="str">
        <f ca="1">IF(D2776="AC","Logic4"&amp;"_"&amp;TEXT(C2776,"dd.mm.yyyy") &amp;"_"&amp; 1658774.38,"")</f>
        <v>Logic4_18.02.2020_1658774.38</v>
      </c>
      <c r="R2776" s="1" t="e">
        <f ca="1">IF(AND(Q2776&lt;&gt; "", COUNTIF(SAP!#REF!,Q2776)&gt;0),"Matched", "")</f>
        <v>#REF!</v>
      </c>
    </row>
    <row r="2777" spans="1:18">
      <c r="A2777" s="13">
        <v>11563327</v>
      </c>
      <c r="B2777" s="14">
        <v>43879</v>
      </c>
      <c r="C2777" s="14">
        <v>43879</v>
      </c>
      <c r="D2777" s="15" t="s">
        <v>10</v>
      </c>
      <c r="E2777" s="15">
        <v>0</v>
      </c>
      <c r="F2777" s="15">
        <v>0</v>
      </c>
      <c r="G2777" s="15">
        <v>4862.3999999999996</v>
      </c>
      <c r="H2777" s="15">
        <v>137614.99</v>
      </c>
      <c r="I2777" s="15" t="s">
        <v>11</v>
      </c>
      <c r="J2777" s="15" t="s">
        <v>12</v>
      </c>
      <c r="K2777" s="1" t="str">
        <f t="shared" si="147"/>
        <v/>
      </c>
      <c r="L2777" s="1" t="e">
        <f ca="1">IF(AND(K2777&lt;&gt; "", COUNTIF(SAP!#REF!,K2777)&gt;0),"Matched", "")</f>
        <v>#REF!</v>
      </c>
      <c r="M2777" s="1" t="str">
        <f t="shared" si="145"/>
        <v/>
      </c>
      <c r="N2777" s="1" t="e">
        <f ca="1">IF(AND(M2777&lt;&gt; "", COUNTIF(SAP!#REF!,M2777)&gt;0),"Matched", "")</f>
        <v>#REF!</v>
      </c>
      <c r="O2777" s="1" t="str">
        <f t="shared" si="146"/>
        <v/>
      </c>
      <c r="P2777" s="1" t="e">
        <f ca="1">IF(AND(O2777&lt;&gt; "", COUNTIF(SAP!#REF!,O2777)&gt;0),"Matched", "")</f>
        <v>#REF!</v>
      </c>
      <c r="Q2777" s="1" t="str">
        <f ca="1">IF(D2777="AC","Logic4"&amp;"_"&amp;TEXT(C2777,"dd.mm.yyyy") &amp;"_"&amp; 1658774.38,"")</f>
        <v>Logic4_18.02.2020_1658774.38</v>
      </c>
      <c r="R2777" s="1" t="e">
        <f ca="1">IF(AND(Q2777&lt;&gt; "", COUNTIF(SAP!#REF!,Q2777)&gt;0),"Matched", "")</f>
        <v>#REF!</v>
      </c>
    </row>
    <row r="2778" spans="1:18">
      <c r="A2778" s="9">
        <v>11563327</v>
      </c>
      <c r="B2778" s="10">
        <v>43879</v>
      </c>
      <c r="C2778" s="10">
        <v>43879</v>
      </c>
      <c r="D2778" s="11" t="s">
        <v>10</v>
      </c>
      <c r="E2778" s="11">
        <v>0</v>
      </c>
      <c r="F2778" s="11">
        <v>0</v>
      </c>
      <c r="G2778" s="11">
        <v>4955.8999999999996</v>
      </c>
      <c r="H2778" s="11">
        <v>142570.89000000001</v>
      </c>
      <c r="I2778" s="11" t="s">
        <v>11</v>
      </c>
      <c r="J2778" s="11" t="s">
        <v>12</v>
      </c>
      <c r="K2778" s="1" t="str">
        <f t="shared" si="147"/>
        <v/>
      </c>
      <c r="L2778" s="1" t="e">
        <f ca="1">IF(AND(K2778&lt;&gt; "", COUNTIF(SAP!#REF!,K2778)&gt;0),"Matched", "")</f>
        <v>#REF!</v>
      </c>
      <c r="M2778" s="1" t="str">
        <f t="shared" si="145"/>
        <v/>
      </c>
      <c r="N2778" s="1" t="e">
        <f ca="1">IF(AND(M2778&lt;&gt; "", COUNTIF(SAP!#REF!,M2778)&gt;0),"Matched", "")</f>
        <v>#REF!</v>
      </c>
      <c r="O2778" s="1" t="str">
        <f t="shared" si="146"/>
        <v/>
      </c>
      <c r="P2778" s="1" t="e">
        <f ca="1">IF(AND(O2778&lt;&gt; "", COUNTIF(SAP!#REF!,O2778)&gt;0),"Matched", "")</f>
        <v>#REF!</v>
      </c>
      <c r="Q2778" s="1" t="str">
        <f ca="1">IF(D2778="AC","Logic4"&amp;"_"&amp;TEXT(C2778,"dd.mm.yyyy") &amp;"_"&amp; 1658774.38,"")</f>
        <v>Logic4_18.02.2020_1658774.38</v>
      </c>
      <c r="R2778" s="1" t="e">
        <f ca="1">IF(AND(Q2778&lt;&gt; "", COUNTIF(SAP!#REF!,Q2778)&gt;0),"Matched", "")</f>
        <v>#REF!</v>
      </c>
    </row>
    <row r="2779" spans="1:18">
      <c r="A2779" s="13">
        <v>11563327</v>
      </c>
      <c r="B2779" s="14">
        <v>43879</v>
      </c>
      <c r="C2779" s="14">
        <v>43879</v>
      </c>
      <c r="D2779" s="15" t="s">
        <v>10</v>
      </c>
      <c r="E2779" s="15">
        <v>0</v>
      </c>
      <c r="F2779" s="15">
        <v>0</v>
      </c>
      <c r="G2779" s="15">
        <v>4971.25</v>
      </c>
      <c r="H2779" s="15">
        <v>147542.14000000001</v>
      </c>
      <c r="I2779" s="15" t="s">
        <v>11</v>
      </c>
      <c r="J2779" s="15" t="s">
        <v>12</v>
      </c>
      <c r="K2779" s="1" t="str">
        <f t="shared" si="147"/>
        <v/>
      </c>
      <c r="L2779" s="1" t="e">
        <f ca="1">IF(AND(K2779&lt;&gt; "", COUNTIF(SAP!#REF!,K2779)&gt;0),"Matched", "")</f>
        <v>#REF!</v>
      </c>
      <c r="M2779" s="1" t="str">
        <f t="shared" si="145"/>
        <v/>
      </c>
      <c r="N2779" s="1" t="e">
        <f ca="1">IF(AND(M2779&lt;&gt; "", COUNTIF(SAP!#REF!,M2779)&gt;0),"Matched", "")</f>
        <v>#REF!</v>
      </c>
      <c r="O2779" s="1" t="str">
        <f t="shared" si="146"/>
        <v/>
      </c>
      <c r="P2779" s="1" t="e">
        <f ca="1">IF(AND(O2779&lt;&gt; "", COUNTIF(SAP!#REF!,O2779)&gt;0),"Matched", "")</f>
        <v>#REF!</v>
      </c>
      <c r="Q2779" s="1" t="str">
        <f ca="1">IF(D2779="AC","Logic4"&amp;"_"&amp;TEXT(C2779,"dd.mm.yyyy") &amp;"_"&amp; 1658774.38,"")</f>
        <v>Logic4_18.02.2020_1658774.38</v>
      </c>
      <c r="R2779" s="1" t="e">
        <f ca="1">IF(AND(Q2779&lt;&gt; "", COUNTIF(SAP!#REF!,Q2779)&gt;0),"Matched", "")</f>
        <v>#REF!</v>
      </c>
    </row>
    <row r="2780" spans="1:18">
      <c r="A2780" s="9">
        <v>11563327</v>
      </c>
      <c r="B2780" s="10">
        <v>43879</v>
      </c>
      <c r="C2780" s="10">
        <v>43879</v>
      </c>
      <c r="D2780" s="11" t="s">
        <v>10</v>
      </c>
      <c r="E2780" s="11">
        <v>0</v>
      </c>
      <c r="F2780" s="11">
        <v>0</v>
      </c>
      <c r="G2780" s="11">
        <v>5040.2</v>
      </c>
      <c r="H2780" s="11">
        <v>152582.34</v>
      </c>
      <c r="I2780" s="11" t="s">
        <v>11</v>
      </c>
      <c r="J2780" s="11" t="s">
        <v>12</v>
      </c>
      <c r="K2780" s="1" t="str">
        <f t="shared" si="147"/>
        <v/>
      </c>
      <c r="L2780" s="1" t="e">
        <f ca="1">IF(AND(K2780&lt;&gt; "", COUNTIF(SAP!#REF!,K2780)&gt;0),"Matched", "")</f>
        <v>#REF!</v>
      </c>
      <c r="M2780" s="1" t="str">
        <f t="shared" si="145"/>
        <v/>
      </c>
      <c r="N2780" s="1" t="e">
        <f ca="1">IF(AND(M2780&lt;&gt; "", COUNTIF(SAP!#REF!,M2780)&gt;0),"Matched", "")</f>
        <v>#REF!</v>
      </c>
      <c r="O2780" s="1" t="str">
        <f t="shared" si="146"/>
        <v/>
      </c>
      <c r="P2780" s="1" t="e">
        <f ca="1">IF(AND(O2780&lt;&gt; "", COUNTIF(SAP!#REF!,O2780)&gt;0),"Matched", "")</f>
        <v>#REF!</v>
      </c>
      <c r="Q2780" s="1" t="str">
        <f ca="1">IF(D2780="AC","Logic4"&amp;"_"&amp;TEXT(C2780,"dd.mm.yyyy") &amp;"_"&amp; 1658774.38,"")</f>
        <v>Logic4_18.02.2020_1658774.38</v>
      </c>
      <c r="R2780" s="1" t="e">
        <f ca="1">IF(AND(Q2780&lt;&gt; "", COUNTIF(SAP!#REF!,Q2780)&gt;0),"Matched", "")</f>
        <v>#REF!</v>
      </c>
    </row>
    <row r="2781" spans="1:18">
      <c r="A2781" s="13">
        <v>11563327</v>
      </c>
      <c r="B2781" s="14">
        <v>43879</v>
      </c>
      <c r="C2781" s="14">
        <v>43879</v>
      </c>
      <c r="D2781" s="15" t="s">
        <v>10</v>
      </c>
      <c r="E2781" s="15">
        <v>0</v>
      </c>
      <c r="F2781" s="15">
        <v>0</v>
      </c>
      <c r="G2781" s="15">
        <v>5074.3999999999996</v>
      </c>
      <c r="H2781" s="15">
        <v>157656.74</v>
      </c>
      <c r="I2781" s="15" t="s">
        <v>11</v>
      </c>
      <c r="J2781" s="15" t="s">
        <v>12</v>
      </c>
      <c r="K2781" s="1" t="str">
        <f t="shared" si="147"/>
        <v/>
      </c>
      <c r="L2781" s="1" t="e">
        <f ca="1">IF(AND(K2781&lt;&gt; "", COUNTIF(SAP!#REF!,K2781)&gt;0),"Matched", "")</f>
        <v>#REF!</v>
      </c>
      <c r="M2781" s="1" t="str">
        <f t="shared" si="145"/>
        <v/>
      </c>
      <c r="N2781" s="1" t="e">
        <f ca="1">IF(AND(M2781&lt;&gt; "", COUNTIF(SAP!#REF!,M2781)&gt;0),"Matched", "")</f>
        <v>#REF!</v>
      </c>
      <c r="O2781" s="1" t="str">
        <f t="shared" si="146"/>
        <v/>
      </c>
      <c r="P2781" s="1" t="e">
        <f ca="1">IF(AND(O2781&lt;&gt; "", COUNTIF(SAP!#REF!,O2781)&gt;0),"Matched", "")</f>
        <v>#REF!</v>
      </c>
      <c r="Q2781" s="1" t="str">
        <f ca="1">IF(D2781="AC","Logic4"&amp;"_"&amp;TEXT(C2781,"dd.mm.yyyy") &amp;"_"&amp; 1658774.38,"")</f>
        <v>Logic4_18.02.2020_1658774.38</v>
      </c>
      <c r="R2781" s="1" t="e">
        <f ca="1">IF(AND(Q2781&lt;&gt; "", COUNTIF(SAP!#REF!,Q2781)&gt;0),"Matched", "")</f>
        <v>#REF!</v>
      </c>
    </row>
    <row r="2782" spans="1:18">
      <c r="A2782" s="9">
        <v>11563327</v>
      </c>
      <c r="B2782" s="10">
        <v>43879</v>
      </c>
      <c r="C2782" s="10">
        <v>43879</v>
      </c>
      <c r="D2782" s="11" t="s">
        <v>10</v>
      </c>
      <c r="E2782" s="11">
        <v>0</v>
      </c>
      <c r="F2782" s="11">
        <v>0</v>
      </c>
      <c r="G2782" s="11">
        <v>5097</v>
      </c>
      <c r="H2782" s="11">
        <v>162753.74</v>
      </c>
      <c r="I2782" s="11" t="s">
        <v>11</v>
      </c>
      <c r="J2782" s="11" t="s">
        <v>12</v>
      </c>
      <c r="K2782" s="1" t="str">
        <f t="shared" si="147"/>
        <v/>
      </c>
      <c r="L2782" s="1" t="e">
        <f ca="1">IF(AND(K2782&lt;&gt; "", COUNTIF(SAP!#REF!,K2782)&gt;0),"Matched", "")</f>
        <v>#REF!</v>
      </c>
      <c r="M2782" s="1" t="str">
        <f t="shared" si="145"/>
        <v/>
      </c>
      <c r="N2782" s="1" t="e">
        <f ca="1">IF(AND(M2782&lt;&gt; "", COUNTIF(SAP!#REF!,M2782)&gt;0),"Matched", "")</f>
        <v>#REF!</v>
      </c>
      <c r="O2782" s="1" t="str">
        <f t="shared" si="146"/>
        <v/>
      </c>
      <c r="P2782" s="1" t="e">
        <f ca="1">IF(AND(O2782&lt;&gt; "", COUNTIF(SAP!#REF!,O2782)&gt;0),"Matched", "")</f>
        <v>#REF!</v>
      </c>
      <c r="Q2782" s="1" t="str">
        <f ca="1">IF(D2782="AC","Logic4"&amp;"_"&amp;TEXT(C2782,"dd.mm.yyyy") &amp;"_"&amp; 1658774.38,"")</f>
        <v>Logic4_18.02.2020_1658774.38</v>
      </c>
      <c r="R2782" s="1" t="e">
        <f ca="1">IF(AND(Q2782&lt;&gt; "", COUNTIF(SAP!#REF!,Q2782)&gt;0),"Matched", "")</f>
        <v>#REF!</v>
      </c>
    </row>
    <row r="2783" spans="1:18">
      <c r="A2783" s="13">
        <v>11563327</v>
      </c>
      <c r="B2783" s="14">
        <v>43879</v>
      </c>
      <c r="C2783" s="14">
        <v>43879</v>
      </c>
      <c r="D2783" s="15" t="s">
        <v>10</v>
      </c>
      <c r="E2783" s="15">
        <v>0</v>
      </c>
      <c r="F2783" s="15">
        <v>0</v>
      </c>
      <c r="G2783" s="15">
        <v>5330</v>
      </c>
      <c r="H2783" s="15">
        <v>168083.74</v>
      </c>
      <c r="I2783" s="15" t="s">
        <v>11</v>
      </c>
      <c r="J2783" s="15" t="s">
        <v>12</v>
      </c>
      <c r="K2783" s="1" t="str">
        <f t="shared" si="147"/>
        <v/>
      </c>
      <c r="L2783" s="1" t="e">
        <f ca="1">IF(AND(K2783&lt;&gt; "", COUNTIF(SAP!#REF!,K2783)&gt;0),"Matched", "")</f>
        <v>#REF!</v>
      </c>
      <c r="M2783" s="1" t="str">
        <f t="shared" si="145"/>
        <v/>
      </c>
      <c r="N2783" s="1" t="e">
        <f ca="1">IF(AND(M2783&lt;&gt; "", COUNTIF(SAP!#REF!,M2783)&gt;0),"Matched", "")</f>
        <v>#REF!</v>
      </c>
      <c r="O2783" s="1" t="str">
        <f t="shared" si="146"/>
        <v/>
      </c>
      <c r="P2783" s="1" t="e">
        <f ca="1">IF(AND(O2783&lt;&gt; "", COUNTIF(SAP!#REF!,O2783)&gt;0),"Matched", "")</f>
        <v>#REF!</v>
      </c>
      <c r="Q2783" s="1" t="str">
        <f ca="1">IF(D2783="AC","Logic4"&amp;"_"&amp;TEXT(C2783,"dd.mm.yyyy") &amp;"_"&amp; 1658774.38,"")</f>
        <v>Logic4_18.02.2020_1658774.38</v>
      </c>
      <c r="R2783" s="1" t="e">
        <f ca="1">IF(AND(Q2783&lt;&gt; "", COUNTIF(SAP!#REF!,Q2783)&gt;0),"Matched", "")</f>
        <v>#REF!</v>
      </c>
    </row>
    <row r="2784" spans="1:18">
      <c r="A2784" s="9">
        <v>11563327</v>
      </c>
      <c r="B2784" s="10">
        <v>43879</v>
      </c>
      <c r="C2784" s="10">
        <v>43879</v>
      </c>
      <c r="D2784" s="11" t="s">
        <v>10</v>
      </c>
      <c r="E2784" s="11">
        <v>0</v>
      </c>
      <c r="F2784" s="11">
        <v>0</v>
      </c>
      <c r="G2784" s="11">
        <v>5580</v>
      </c>
      <c r="H2784" s="11">
        <v>173663.74</v>
      </c>
      <c r="I2784" s="11" t="s">
        <v>11</v>
      </c>
      <c r="J2784" s="11" t="s">
        <v>12</v>
      </c>
      <c r="K2784" s="1" t="str">
        <f t="shared" si="147"/>
        <v/>
      </c>
      <c r="L2784" s="1" t="e">
        <f ca="1">IF(AND(K2784&lt;&gt; "", COUNTIF(SAP!#REF!,K2784)&gt;0),"Matched", "")</f>
        <v>#REF!</v>
      </c>
      <c r="M2784" s="1" t="str">
        <f t="shared" si="145"/>
        <v/>
      </c>
      <c r="N2784" s="1" t="e">
        <f ca="1">IF(AND(M2784&lt;&gt; "", COUNTIF(SAP!#REF!,M2784)&gt;0),"Matched", "")</f>
        <v>#REF!</v>
      </c>
      <c r="O2784" s="1" t="str">
        <f t="shared" si="146"/>
        <v/>
      </c>
      <c r="P2784" s="1" t="e">
        <f ca="1">IF(AND(O2784&lt;&gt; "", COUNTIF(SAP!#REF!,O2784)&gt;0),"Matched", "")</f>
        <v>#REF!</v>
      </c>
      <c r="Q2784" s="1" t="str">
        <f ca="1">IF(D2784="AC","Logic4"&amp;"_"&amp;TEXT(C2784,"dd.mm.yyyy") &amp;"_"&amp; 1658774.38,"")</f>
        <v>Logic4_18.02.2020_1658774.38</v>
      </c>
      <c r="R2784" s="1" t="e">
        <f ca="1">IF(AND(Q2784&lt;&gt; "", COUNTIF(SAP!#REF!,Q2784)&gt;0),"Matched", "")</f>
        <v>#REF!</v>
      </c>
    </row>
    <row r="2785" spans="1:18">
      <c r="A2785" s="13">
        <v>11563327</v>
      </c>
      <c r="B2785" s="14">
        <v>43879</v>
      </c>
      <c r="C2785" s="14">
        <v>43879</v>
      </c>
      <c r="D2785" s="15" t="s">
        <v>10</v>
      </c>
      <c r="E2785" s="15">
        <v>0</v>
      </c>
      <c r="F2785" s="15">
        <v>0</v>
      </c>
      <c r="G2785" s="15">
        <v>5703.05</v>
      </c>
      <c r="H2785" s="15">
        <v>179366.79</v>
      </c>
      <c r="I2785" s="15" t="s">
        <v>11</v>
      </c>
      <c r="J2785" s="15" t="s">
        <v>12</v>
      </c>
      <c r="K2785" s="1" t="str">
        <f t="shared" si="147"/>
        <v/>
      </c>
      <c r="L2785" s="1" t="e">
        <f ca="1">IF(AND(K2785&lt;&gt; "", COUNTIF(SAP!#REF!,K2785)&gt;0),"Matched", "")</f>
        <v>#REF!</v>
      </c>
      <c r="M2785" s="1" t="str">
        <f t="shared" si="145"/>
        <v/>
      </c>
      <c r="N2785" s="1" t="e">
        <f ca="1">IF(AND(M2785&lt;&gt; "", COUNTIF(SAP!#REF!,M2785)&gt;0),"Matched", "")</f>
        <v>#REF!</v>
      </c>
      <c r="O2785" s="1" t="str">
        <f t="shared" si="146"/>
        <v/>
      </c>
      <c r="P2785" s="1" t="e">
        <f ca="1">IF(AND(O2785&lt;&gt; "", COUNTIF(SAP!#REF!,O2785)&gt;0),"Matched", "")</f>
        <v>#REF!</v>
      </c>
      <c r="Q2785" s="1" t="str">
        <f ca="1">IF(D2785="AC","Logic4"&amp;"_"&amp;TEXT(C2785,"dd.mm.yyyy") &amp;"_"&amp; 1658774.38,"")</f>
        <v>Logic4_18.02.2020_1658774.38</v>
      </c>
      <c r="R2785" s="1" t="e">
        <f ca="1">IF(AND(Q2785&lt;&gt; "", COUNTIF(SAP!#REF!,Q2785)&gt;0),"Matched", "")</f>
        <v>#REF!</v>
      </c>
    </row>
    <row r="2786" spans="1:18">
      <c r="A2786" s="9">
        <v>11563327</v>
      </c>
      <c r="B2786" s="10">
        <v>43879</v>
      </c>
      <c r="C2786" s="10">
        <v>43879</v>
      </c>
      <c r="D2786" s="11" t="s">
        <v>10</v>
      </c>
      <c r="E2786" s="11">
        <v>0</v>
      </c>
      <c r="F2786" s="11">
        <v>0</v>
      </c>
      <c r="G2786" s="11">
        <v>5754</v>
      </c>
      <c r="H2786" s="11">
        <v>185120.79</v>
      </c>
      <c r="I2786" s="11" t="s">
        <v>11</v>
      </c>
      <c r="J2786" s="11" t="s">
        <v>12</v>
      </c>
      <c r="K2786" s="1" t="str">
        <f t="shared" si="147"/>
        <v/>
      </c>
      <c r="L2786" s="1" t="e">
        <f ca="1">IF(AND(K2786&lt;&gt; "", COUNTIF(SAP!#REF!,K2786)&gt;0),"Matched", "")</f>
        <v>#REF!</v>
      </c>
      <c r="M2786" s="1" t="str">
        <f t="shared" si="145"/>
        <v/>
      </c>
      <c r="N2786" s="1" t="e">
        <f ca="1">IF(AND(M2786&lt;&gt; "", COUNTIF(SAP!#REF!,M2786)&gt;0),"Matched", "")</f>
        <v>#REF!</v>
      </c>
      <c r="O2786" s="1" t="str">
        <f t="shared" si="146"/>
        <v/>
      </c>
      <c r="P2786" s="1" t="e">
        <f ca="1">IF(AND(O2786&lt;&gt; "", COUNTIF(SAP!#REF!,O2786)&gt;0),"Matched", "")</f>
        <v>#REF!</v>
      </c>
      <c r="Q2786" s="1" t="str">
        <f ca="1">IF(D2786="AC","Logic4"&amp;"_"&amp;TEXT(C2786,"dd.mm.yyyy") &amp;"_"&amp; 1658774.38,"")</f>
        <v>Logic4_18.02.2020_1658774.38</v>
      </c>
      <c r="R2786" s="1" t="e">
        <f ca="1">IF(AND(Q2786&lt;&gt; "", COUNTIF(SAP!#REF!,Q2786)&gt;0),"Matched", "")</f>
        <v>#REF!</v>
      </c>
    </row>
    <row r="2787" spans="1:18">
      <c r="A2787" s="13">
        <v>11563327</v>
      </c>
      <c r="B2787" s="14">
        <v>43879</v>
      </c>
      <c r="C2787" s="14">
        <v>43879</v>
      </c>
      <c r="D2787" s="15" t="s">
        <v>10</v>
      </c>
      <c r="E2787" s="15">
        <v>0</v>
      </c>
      <c r="F2787" s="15">
        <v>0</v>
      </c>
      <c r="G2787" s="15">
        <v>5910</v>
      </c>
      <c r="H2787" s="15">
        <v>191030.79</v>
      </c>
      <c r="I2787" s="15" t="s">
        <v>11</v>
      </c>
      <c r="J2787" s="15" t="s">
        <v>12</v>
      </c>
      <c r="K2787" s="1" t="str">
        <f t="shared" si="147"/>
        <v/>
      </c>
      <c r="L2787" s="1" t="e">
        <f ca="1">IF(AND(K2787&lt;&gt; "", COUNTIF(SAP!#REF!,K2787)&gt;0),"Matched", "")</f>
        <v>#REF!</v>
      </c>
      <c r="M2787" s="1" t="str">
        <f t="shared" si="145"/>
        <v/>
      </c>
      <c r="N2787" s="1" t="e">
        <f ca="1">IF(AND(M2787&lt;&gt; "", COUNTIF(SAP!#REF!,M2787)&gt;0),"Matched", "")</f>
        <v>#REF!</v>
      </c>
      <c r="O2787" s="1" t="str">
        <f t="shared" si="146"/>
        <v/>
      </c>
      <c r="P2787" s="1" t="e">
        <f ca="1">IF(AND(O2787&lt;&gt; "", COUNTIF(SAP!#REF!,O2787)&gt;0),"Matched", "")</f>
        <v>#REF!</v>
      </c>
      <c r="Q2787" s="1" t="str">
        <f ca="1">IF(D2787="AC","Logic4"&amp;"_"&amp;TEXT(C2787,"dd.mm.yyyy") &amp;"_"&amp; 1658774.38,"")</f>
        <v>Logic4_18.02.2020_1658774.38</v>
      </c>
      <c r="R2787" s="1" t="e">
        <f ca="1">IF(AND(Q2787&lt;&gt; "", COUNTIF(SAP!#REF!,Q2787)&gt;0),"Matched", "")</f>
        <v>#REF!</v>
      </c>
    </row>
    <row r="2788" spans="1:18">
      <c r="A2788" s="9">
        <v>11563327</v>
      </c>
      <c r="B2788" s="10">
        <v>43879</v>
      </c>
      <c r="C2788" s="10">
        <v>43879</v>
      </c>
      <c r="D2788" s="11" t="s">
        <v>10</v>
      </c>
      <c r="E2788" s="11">
        <v>0</v>
      </c>
      <c r="F2788" s="11">
        <v>0</v>
      </c>
      <c r="G2788" s="11">
        <v>5948.4</v>
      </c>
      <c r="H2788" s="11">
        <v>196979.19</v>
      </c>
      <c r="I2788" s="11" t="s">
        <v>11</v>
      </c>
      <c r="J2788" s="11" t="s">
        <v>12</v>
      </c>
      <c r="K2788" s="1" t="str">
        <f t="shared" si="147"/>
        <v/>
      </c>
      <c r="L2788" s="1" t="e">
        <f ca="1">IF(AND(K2788&lt;&gt; "", COUNTIF(SAP!#REF!,K2788)&gt;0),"Matched", "")</f>
        <v>#REF!</v>
      </c>
      <c r="M2788" s="1" t="str">
        <f t="shared" si="145"/>
        <v/>
      </c>
      <c r="N2788" s="1" t="e">
        <f ca="1">IF(AND(M2788&lt;&gt; "", COUNTIF(SAP!#REF!,M2788)&gt;0),"Matched", "")</f>
        <v>#REF!</v>
      </c>
      <c r="O2788" s="1" t="str">
        <f t="shared" si="146"/>
        <v/>
      </c>
      <c r="P2788" s="1" t="e">
        <f ca="1">IF(AND(O2788&lt;&gt; "", COUNTIF(SAP!#REF!,O2788)&gt;0),"Matched", "")</f>
        <v>#REF!</v>
      </c>
      <c r="Q2788" s="1" t="str">
        <f ca="1">IF(D2788="AC","Logic4"&amp;"_"&amp;TEXT(C2788,"dd.mm.yyyy") &amp;"_"&amp; 1658774.38,"")</f>
        <v>Logic4_18.02.2020_1658774.38</v>
      </c>
      <c r="R2788" s="1" t="e">
        <f ca="1">IF(AND(Q2788&lt;&gt; "", COUNTIF(SAP!#REF!,Q2788)&gt;0),"Matched", "")</f>
        <v>#REF!</v>
      </c>
    </row>
    <row r="2789" spans="1:18">
      <c r="A2789" s="13">
        <v>11563327</v>
      </c>
      <c r="B2789" s="14">
        <v>43879</v>
      </c>
      <c r="C2789" s="14">
        <v>43879</v>
      </c>
      <c r="D2789" s="15" t="s">
        <v>10</v>
      </c>
      <c r="E2789" s="15">
        <v>0</v>
      </c>
      <c r="F2789" s="15">
        <v>0</v>
      </c>
      <c r="G2789" s="15">
        <v>5970</v>
      </c>
      <c r="H2789" s="15">
        <v>202949.19</v>
      </c>
      <c r="I2789" s="15" t="s">
        <v>11</v>
      </c>
      <c r="J2789" s="15" t="s">
        <v>12</v>
      </c>
      <c r="K2789" s="1" t="str">
        <f t="shared" si="147"/>
        <v/>
      </c>
      <c r="L2789" s="1" t="e">
        <f ca="1">IF(AND(K2789&lt;&gt; "", COUNTIF(SAP!#REF!,K2789)&gt;0),"Matched", "")</f>
        <v>#REF!</v>
      </c>
      <c r="M2789" s="1" t="str">
        <f t="shared" ref="M2789:M2852" si="148">IF(D2789="TR","Logic2"&amp;"_"&amp;TEXT(C2789,"dd.mm.yyyy") &amp;"_"&amp; F2789,"")</f>
        <v/>
      </c>
      <c r="N2789" s="1" t="e">
        <f ca="1">IF(AND(M2789&lt;&gt; "", COUNTIF(SAP!#REF!,M2789)&gt;0),"Matched", "")</f>
        <v>#REF!</v>
      </c>
      <c r="O2789" s="1" t="str">
        <f t="shared" ref="O2789:O2852" si="149">IF(D2789="AF","Logic3"&amp;"_"&amp;G2789,"")</f>
        <v/>
      </c>
      <c r="P2789" s="1" t="e">
        <f ca="1">IF(AND(O2789&lt;&gt; "", COUNTIF(SAP!#REF!,O2789)&gt;0),"Matched", "")</f>
        <v>#REF!</v>
      </c>
      <c r="Q2789" s="1" t="str">
        <f ca="1">IF(D2789="AC","Logic4"&amp;"_"&amp;TEXT(C2789,"dd.mm.yyyy") &amp;"_"&amp; 1658774.38,"")</f>
        <v>Logic4_18.02.2020_1658774.38</v>
      </c>
      <c r="R2789" s="1" t="e">
        <f ca="1">IF(AND(Q2789&lt;&gt; "", COUNTIF(SAP!#REF!,Q2789)&gt;0),"Matched", "")</f>
        <v>#REF!</v>
      </c>
    </row>
    <row r="2790" spans="1:18">
      <c r="A2790" s="9">
        <v>11563327</v>
      </c>
      <c r="B2790" s="10">
        <v>43879</v>
      </c>
      <c r="C2790" s="10">
        <v>43879</v>
      </c>
      <c r="D2790" s="11" t="s">
        <v>10</v>
      </c>
      <c r="E2790" s="11">
        <v>0</v>
      </c>
      <c r="F2790" s="11">
        <v>0</v>
      </c>
      <c r="G2790" s="11">
        <v>6050</v>
      </c>
      <c r="H2790" s="11">
        <v>208999.19</v>
      </c>
      <c r="I2790" s="11" t="s">
        <v>11</v>
      </c>
      <c r="J2790" s="11" t="s">
        <v>12</v>
      </c>
      <c r="K2790" s="1" t="str">
        <f t="shared" si="147"/>
        <v/>
      </c>
      <c r="L2790" s="1" t="e">
        <f ca="1">IF(AND(K2790&lt;&gt; "", COUNTIF(SAP!#REF!,K2790)&gt;0),"Matched", "")</f>
        <v>#REF!</v>
      </c>
      <c r="M2790" s="1" t="str">
        <f t="shared" si="148"/>
        <v/>
      </c>
      <c r="N2790" s="1" t="e">
        <f ca="1">IF(AND(M2790&lt;&gt; "", COUNTIF(SAP!#REF!,M2790)&gt;0),"Matched", "")</f>
        <v>#REF!</v>
      </c>
      <c r="O2790" s="1" t="str">
        <f t="shared" si="149"/>
        <v/>
      </c>
      <c r="P2790" s="1" t="e">
        <f ca="1">IF(AND(O2790&lt;&gt; "", COUNTIF(SAP!#REF!,O2790)&gt;0),"Matched", "")</f>
        <v>#REF!</v>
      </c>
      <c r="Q2790" s="1" t="str">
        <f ca="1">IF(D2790="AC","Logic4"&amp;"_"&amp;TEXT(C2790,"dd.mm.yyyy") &amp;"_"&amp; 1658774.38,"")</f>
        <v>Logic4_18.02.2020_1658774.38</v>
      </c>
      <c r="R2790" s="1" t="e">
        <f ca="1">IF(AND(Q2790&lt;&gt; "", COUNTIF(SAP!#REF!,Q2790)&gt;0),"Matched", "")</f>
        <v>#REF!</v>
      </c>
    </row>
    <row r="2791" spans="1:18">
      <c r="A2791" s="13">
        <v>11563327</v>
      </c>
      <c r="B2791" s="14">
        <v>43879</v>
      </c>
      <c r="C2791" s="14">
        <v>43879</v>
      </c>
      <c r="D2791" s="15" t="s">
        <v>10</v>
      </c>
      <c r="E2791" s="15">
        <v>0</v>
      </c>
      <c r="F2791" s="15">
        <v>0</v>
      </c>
      <c r="G2791" s="15">
        <v>6060</v>
      </c>
      <c r="H2791" s="15">
        <v>215059.19</v>
      </c>
      <c r="I2791" s="15" t="s">
        <v>11</v>
      </c>
      <c r="J2791" s="15" t="s">
        <v>12</v>
      </c>
      <c r="K2791" s="1" t="str">
        <f t="shared" si="147"/>
        <v/>
      </c>
      <c r="L2791" s="1" t="e">
        <f ca="1">IF(AND(K2791&lt;&gt; "", COUNTIF(SAP!#REF!,K2791)&gt;0),"Matched", "")</f>
        <v>#REF!</v>
      </c>
      <c r="M2791" s="1" t="str">
        <f t="shared" si="148"/>
        <v/>
      </c>
      <c r="N2791" s="1" t="e">
        <f ca="1">IF(AND(M2791&lt;&gt; "", COUNTIF(SAP!#REF!,M2791)&gt;0),"Matched", "")</f>
        <v>#REF!</v>
      </c>
      <c r="O2791" s="1" t="str">
        <f t="shared" si="149"/>
        <v/>
      </c>
      <c r="P2791" s="1" t="e">
        <f ca="1">IF(AND(O2791&lt;&gt; "", COUNTIF(SAP!#REF!,O2791)&gt;0),"Matched", "")</f>
        <v>#REF!</v>
      </c>
      <c r="Q2791" s="1" t="str">
        <f ca="1">IF(D2791="AC","Logic4"&amp;"_"&amp;TEXT(C2791,"dd.mm.yyyy") &amp;"_"&amp; 1658774.38,"")</f>
        <v>Logic4_18.02.2020_1658774.38</v>
      </c>
      <c r="R2791" s="1" t="e">
        <f ca="1">IF(AND(Q2791&lt;&gt; "", COUNTIF(SAP!#REF!,Q2791)&gt;0),"Matched", "")</f>
        <v>#REF!</v>
      </c>
    </row>
    <row r="2792" spans="1:18">
      <c r="A2792" s="9">
        <v>11563327</v>
      </c>
      <c r="B2792" s="10">
        <v>43879</v>
      </c>
      <c r="C2792" s="10">
        <v>43879</v>
      </c>
      <c r="D2792" s="11" t="s">
        <v>10</v>
      </c>
      <c r="E2792" s="11">
        <v>0</v>
      </c>
      <c r="F2792" s="11">
        <v>0</v>
      </c>
      <c r="G2792" s="11">
        <v>6272</v>
      </c>
      <c r="H2792" s="11">
        <v>221331.19</v>
      </c>
      <c r="I2792" s="11" t="s">
        <v>11</v>
      </c>
      <c r="J2792" s="11" t="s">
        <v>12</v>
      </c>
      <c r="K2792" s="1" t="str">
        <f t="shared" si="147"/>
        <v/>
      </c>
      <c r="L2792" s="1" t="e">
        <f ca="1">IF(AND(K2792&lt;&gt; "", COUNTIF(SAP!#REF!,K2792)&gt;0),"Matched", "")</f>
        <v>#REF!</v>
      </c>
      <c r="M2792" s="1" t="str">
        <f t="shared" si="148"/>
        <v/>
      </c>
      <c r="N2792" s="1" t="e">
        <f ca="1">IF(AND(M2792&lt;&gt; "", COUNTIF(SAP!#REF!,M2792)&gt;0),"Matched", "")</f>
        <v>#REF!</v>
      </c>
      <c r="O2792" s="1" t="str">
        <f t="shared" si="149"/>
        <v/>
      </c>
      <c r="P2792" s="1" t="e">
        <f ca="1">IF(AND(O2792&lt;&gt; "", COUNTIF(SAP!#REF!,O2792)&gt;0),"Matched", "")</f>
        <v>#REF!</v>
      </c>
      <c r="Q2792" s="1" t="str">
        <f ca="1">IF(D2792="AC","Logic4"&amp;"_"&amp;TEXT(C2792,"dd.mm.yyyy") &amp;"_"&amp; 1658774.38,"")</f>
        <v>Logic4_18.02.2020_1658774.38</v>
      </c>
      <c r="R2792" s="1" t="e">
        <f ca="1">IF(AND(Q2792&lt;&gt; "", COUNTIF(SAP!#REF!,Q2792)&gt;0),"Matched", "")</f>
        <v>#REF!</v>
      </c>
    </row>
    <row r="2793" spans="1:18">
      <c r="A2793" s="13">
        <v>11563327</v>
      </c>
      <c r="B2793" s="14">
        <v>43879</v>
      </c>
      <c r="C2793" s="14">
        <v>43879</v>
      </c>
      <c r="D2793" s="15" t="s">
        <v>10</v>
      </c>
      <c r="E2793" s="15">
        <v>0</v>
      </c>
      <c r="F2793" s="15">
        <v>0</v>
      </c>
      <c r="G2793" s="15">
        <v>6440</v>
      </c>
      <c r="H2793" s="15">
        <v>227771.19</v>
      </c>
      <c r="I2793" s="15" t="s">
        <v>11</v>
      </c>
      <c r="J2793" s="15" t="s">
        <v>12</v>
      </c>
      <c r="K2793" s="1" t="str">
        <f t="shared" si="147"/>
        <v/>
      </c>
      <c r="L2793" s="1" t="e">
        <f ca="1">IF(AND(K2793&lt;&gt; "", COUNTIF(SAP!#REF!,K2793)&gt;0),"Matched", "")</f>
        <v>#REF!</v>
      </c>
      <c r="M2793" s="1" t="str">
        <f t="shared" si="148"/>
        <v/>
      </c>
      <c r="N2793" s="1" t="e">
        <f ca="1">IF(AND(M2793&lt;&gt; "", COUNTIF(SAP!#REF!,M2793)&gt;0),"Matched", "")</f>
        <v>#REF!</v>
      </c>
      <c r="O2793" s="1" t="str">
        <f t="shared" si="149"/>
        <v/>
      </c>
      <c r="P2793" s="1" t="e">
        <f ca="1">IF(AND(O2793&lt;&gt; "", COUNTIF(SAP!#REF!,O2793)&gt;0),"Matched", "")</f>
        <v>#REF!</v>
      </c>
      <c r="Q2793" s="1" t="str">
        <f ca="1">IF(D2793="AC","Logic4"&amp;"_"&amp;TEXT(C2793,"dd.mm.yyyy") &amp;"_"&amp; 1658774.38,"")</f>
        <v>Logic4_18.02.2020_1658774.38</v>
      </c>
      <c r="R2793" s="1" t="e">
        <f ca="1">IF(AND(Q2793&lt;&gt; "", COUNTIF(SAP!#REF!,Q2793)&gt;0),"Matched", "")</f>
        <v>#REF!</v>
      </c>
    </row>
    <row r="2794" spans="1:18">
      <c r="A2794" s="9">
        <v>11563327</v>
      </c>
      <c r="B2794" s="10">
        <v>43879</v>
      </c>
      <c r="C2794" s="10">
        <v>43879</v>
      </c>
      <c r="D2794" s="11" t="s">
        <v>10</v>
      </c>
      <c r="E2794" s="11">
        <v>0</v>
      </c>
      <c r="F2794" s="11">
        <v>0</v>
      </c>
      <c r="G2794" s="11">
        <v>6470</v>
      </c>
      <c r="H2794" s="11">
        <v>234241.19</v>
      </c>
      <c r="I2794" s="11" t="s">
        <v>11</v>
      </c>
      <c r="J2794" s="11" t="s">
        <v>12</v>
      </c>
      <c r="K2794" s="1" t="str">
        <f t="shared" si="147"/>
        <v/>
      </c>
      <c r="L2794" s="1" t="e">
        <f ca="1">IF(AND(K2794&lt;&gt; "", COUNTIF(SAP!#REF!,K2794)&gt;0),"Matched", "")</f>
        <v>#REF!</v>
      </c>
      <c r="M2794" s="1" t="str">
        <f t="shared" si="148"/>
        <v/>
      </c>
      <c r="N2794" s="1" t="e">
        <f ca="1">IF(AND(M2794&lt;&gt; "", COUNTIF(SAP!#REF!,M2794)&gt;0),"Matched", "")</f>
        <v>#REF!</v>
      </c>
      <c r="O2794" s="1" t="str">
        <f t="shared" si="149"/>
        <v/>
      </c>
      <c r="P2794" s="1" t="e">
        <f ca="1">IF(AND(O2794&lt;&gt; "", COUNTIF(SAP!#REF!,O2794)&gt;0),"Matched", "")</f>
        <v>#REF!</v>
      </c>
      <c r="Q2794" s="1" t="str">
        <f ca="1">IF(D2794="AC","Logic4"&amp;"_"&amp;TEXT(C2794,"dd.mm.yyyy") &amp;"_"&amp; 1658774.38,"")</f>
        <v>Logic4_18.02.2020_1658774.38</v>
      </c>
      <c r="R2794" s="1" t="e">
        <f ca="1">IF(AND(Q2794&lt;&gt; "", COUNTIF(SAP!#REF!,Q2794)&gt;0),"Matched", "")</f>
        <v>#REF!</v>
      </c>
    </row>
    <row r="2795" spans="1:18">
      <c r="A2795" s="13">
        <v>11563327</v>
      </c>
      <c r="B2795" s="14">
        <v>43879</v>
      </c>
      <c r="C2795" s="14">
        <v>43879</v>
      </c>
      <c r="D2795" s="15" t="s">
        <v>10</v>
      </c>
      <c r="E2795" s="15">
        <v>0</v>
      </c>
      <c r="F2795" s="15">
        <v>0</v>
      </c>
      <c r="G2795" s="15">
        <v>6960</v>
      </c>
      <c r="H2795" s="15">
        <v>241201.19</v>
      </c>
      <c r="I2795" s="15" t="s">
        <v>11</v>
      </c>
      <c r="J2795" s="15" t="s">
        <v>12</v>
      </c>
      <c r="K2795" s="1" t="str">
        <f t="shared" si="147"/>
        <v/>
      </c>
      <c r="L2795" s="1" t="e">
        <f ca="1">IF(AND(K2795&lt;&gt; "", COUNTIF(SAP!#REF!,K2795)&gt;0),"Matched", "")</f>
        <v>#REF!</v>
      </c>
      <c r="M2795" s="1" t="str">
        <f t="shared" si="148"/>
        <v/>
      </c>
      <c r="N2795" s="1" t="e">
        <f ca="1">IF(AND(M2795&lt;&gt; "", COUNTIF(SAP!#REF!,M2795)&gt;0),"Matched", "")</f>
        <v>#REF!</v>
      </c>
      <c r="O2795" s="1" t="str">
        <f t="shared" si="149"/>
        <v/>
      </c>
      <c r="P2795" s="1" t="e">
        <f ca="1">IF(AND(O2795&lt;&gt; "", COUNTIF(SAP!#REF!,O2795)&gt;0),"Matched", "")</f>
        <v>#REF!</v>
      </c>
      <c r="Q2795" s="1" t="str">
        <f ca="1">IF(D2795="AC","Logic4"&amp;"_"&amp;TEXT(C2795,"dd.mm.yyyy") &amp;"_"&amp; 1658774.38,"")</f>
        <v>Logic4_18.02.2020_1658774.38</v>
      </c>
      <c r="R2795" s="1" t="e">
        <f ca="1">IF(AND(Q2795&lt;&gt; "", COUNTIF(SAP!#REF!,Q2795)&gt;0),"Matched", "")</f>
        <v>#REF!</v>
      </c>
    </row>
    <row r="2796" spans="1:18">
      <c r="A2796" s="9">
        <v>11563327</v>
      </c>
      <c r="B2796" s="10">
        <v>43879</v>
      </c>
      <c r="C2796" s="10">
        <v>43879</v>
      </c>
      <c r="D2796" s="11" t="s">
        <v>10</v>
      </c>
      <c r="E2796" s="11">
        <v>0</v>
      </c>
      <c r="F2796" s="11">
        <v>0</v>
      </c>
      <c r="G2796" s="11">
        <v>6973.8</v>
      </c>
      <c r="H2796" s="11">
        <v>248174.99</v>
      </c>
      <c r="I2796" s="11" t="s">
        <v>11</v>
      </c>
      <c r="J2796" s="11" t="s">
        <v>12</v>
      </c>
      <c r="K2796" s="1" t="str">
        <f t="shared" si="147"/>
        <v/>
      </c>
      <c r="L2796" s="1" t="e">
        <f ca="1">IF(AND(K2796&lt;&gt; "", COUNTIF(SAP!#REF!,K2796)&gt;0),"Matched", "")</f>
        <v>#REF!</v>
      </c>
      <c r="M2796" s="1" t="str">
        <f t="shared" si="148"/>
        <v/>
      </c>
      <c r="N2796" s="1" t="e">
        <f ca="1">IF(AND(M2796&lt;&gt; "", COUNTIF(SAP!#REF!,M2796)&gt;0),"Matched", "")</f>
        <v>#REF!</v>
      </c>
      <c r="O2796" s="1" t="str">
        <f t="shared" si="149"/>
        <v/>
      </c>
      <c r="P2796" s="1" t="e">
        <f ca="1">IF(AND(O2796&lt;&gt; "", COUNTIF(SAP!#REF!,O2796)&gt;0),"Matched", "")</f>
        <v>#REF!</v>
      </c>
      <c r="Q2796" s="1" t="str">
        <f ca="1">IF(D2796="AC","Logic4"&amp;"_"&amp;TEXT(C2796,"dd.mm.yyyy") &amp;"_"&amp; 1658774.38,"")</f>
        <v>Logic4_18.02.2020_1658774.38</v>
      </c>
      <c r="R2796" s="1" t="e">
        <f ca="1">IF(AND(Q2796&lt;&gt; "", COUNTIF(SAP!#REF!,Q2796)&gt;0),"Matched", "")</f>
        <v>#REF!</v>
      </c>
    </row>
    <row r="2797" spans="1:18">
      <c r="A2797" s="13">
        <v>11563327</v>
      </c>
      <c r="B2797" s="14">
        <v>43879</v>
      </c>
      <c r="C2797" s="14">
        <v>43879</v>
      </c>
      <c r="D2797" s="15" t="s">
        <v>10</v>
      </c>
      <c r="E2797" s="15">
        <v>0</v>
      </c>
      <c r="F2797" s="15">
        <v>0</v>
      </c>
      <c r="G2797" s="15">
        <v>7020</v>
      </c>
      <c r="H2797" s="15">
        <v>255194.99</v>
      </c>
      <c r="I2797" s="15" t="s">
        <v>11</v>
      </c>
      <c r="J2797" s="15" t="s">
        <v>12</v>
      </c>
      <c r="K2797" s="1" t="str">
        <f t="shared" si="147"/>
        <v/>
      </c>
      <c r="L2797" s="1" t="e">
        <f ca="1">IF(AND(K2797&lt;&gt; "", COUNTIF(SAP!#REF!,K2797)&gt;0),"Matched", "")</f>
        <v>#REF!</v>
      </c>
      <c r="M2797" s="1" t="str">
        <f t="shared" si="148"/>
        <v/>
      </c>
      <c r="N2797" s="1" t="e">
        <f ca="1">IF(AND(M2797&lt;&gt; "", COUNTIF(SAP!#REF!,M2797)&gt;0),"Matched", "")</f>
        <v>#REF!</v>
      </c>
      <c r="O2797" s="1" t="str">
        <f t="shared" si="149"/>
        <v/>
      </c>
      <c r="P2797" s="1" t="e">
        <f ca="1">IF(AND(O2797&lt;&gt; "", COUNTIF(SAP!#REF!,O2797)&gt;0),"Matched", "")</f>
        <v>#REF!</v>
      </c>
      <c r="Q2797" s="1" t="str">
        <f ca="1">IF(D2797="AC","Logic4"&amp;"_"&amp;TEXT(C2797,"dd.mm.yyyy") &amp;"_"&amp; 1658774.38,"")</f>
        <v>Logic4_18.02.2020_1658774.38</v>
      </c>
      <c r="R2797" s="1" t="e">
        <f ca="1">IF(AND(Q2797&lt;&gt; "", COUNTIF(SAP!#REF!,Q2797)&gt;0),"Matched", "")</f>
        <v>#REF!</v>
      </c>
    </row>
    <row r="2798" spans="1:18">
      <c r="A2798" s="9">
        <v>11563327</v>
      </c>
      <c r="B2798" s="10">
        <v>43879</v>
      </c>
      <c r="C2798" s="10">
        <v>43879</v>
      </c>
      <c r="D2798" s="11" t="s">
        <v>10</v>
      </c>
      <c r="E2798" s="11">
        <v>0</v>
      </c>
      <c r="F2798" s="11">
        <v>0</v>
      </c>
      <c r="G2798" s="11">
        <v>7140</v>
      </c>
      <c r="H2798" s="11">
        <v>262334.99</v>
      </c>
      <c r="I2798" s="11" t="s">
        <v>11</v>
      </c>
      <c r="J2798" s="11" t="s">
        <v>12</v>
      </c>
      <c r="K2798" s="1" t="str">
        <f t="shared" si="147"/>
        <v/>
      </c>
      <c r="L2798" s="1" t="e">
        <f ca="1">IF(AND(K2798&lt;&gt; "", COUNTIF(SAP!#REF!,K2798)&gt;0),"Matched", "")</f>
        <v>#REF!</v>
      </c>
      <c r="M2798" s="1" t="str">
        <f t="shared" si="148"/>
        <v/>
      </c>
      <c r="N2798" s="1" t="e">
        <f ca="1">IF(AND(M2798&lt;&gt; "", COUNTIF(SAP!#REF!,M2798)&gt;0),"Matched", "")</f>
        <v>#REF!</v>
      </c>
      <c r="O2798" s="1" t="str">
        <f t="shared" si="149"/>
        <v/>
      </c>
      <c r="P2798" s="1" t="e">
        <f ca="1">IF(AND(O2798&lt;&gt; "", COUNTIF(SAP!#REF!,O2798)&gt;0),"Matched", "")</f>
        <v>#REF!</v>
      </c>
      <c r="Q2798" s="1" t="str">
        <f ca="1">IF(D2798="AC","Logic4"&amp;"_"&amp;TEXT(C2798,"dd.mm.yyyy") &amp;"_"&amp; 1658774.38,"")</f>
        <v>Logic4_18.02.2020_1658774.38</v>
      </c>
      <c r="R2798" s="1" t="e">
        <f ca="1">IF(AND(Q2798&lt;&gt; "", COUNTIF(SAP!#REF!,Q2798)&gt;0),"Matched", "")</f>
        <v>#REF!</v>
      </c>
    </row>
    <row r="2799" spans="1:18">
      <c r="A2799" s="13">
        <v>11563327</v>
      </c>
      <c r="B2799" s="14">
        <v>43879</v>
      </c>
      <c r="C2799" s="14">
        <v>43879</v>
      </c>
      <c r="D2799" s="15" t="s">
        <v>10</v>
      </c>
      <c r="E2799" s="15">
        <v>0</v>
      </c>
      <c r="F2799" s="15">
        <v>0</v>
      </c>
      <c r="G2799" s="15">
        <v>7380</v>
      </c>
      <c r="H2799" s="15">
        <v>269714.99</v>
      </c>
      <c r="I2799" s="15" t="s">
        <v>11</v>
      </c>
      <c r="J2799" s="15" t="s">
        <v>12</v>
      </c>
      <c r="K2799" s="1" t="str">
        <f t="shared" si="147"/>
        <v/>
      </c>
      <c r="L2799" s="1" t="e">
        <f ca="1">IF(AND(K2799&lt;&gt; "", COUNTIF(SAP!#REF!,K2799)&gt;0),"Matched", "")</f>
        <v>#REF!</v>
      </c>
      <c r="M2799" s="1" t="str">
        <f t="shared" si="148"/>
        <v/>
      </c>
      <c r="N2799" s="1" t="e">
        <f ca="1">IF(AND(M2799&lt;&gt; "", COUNTIF(SAP!#REF!,M2799)&gt;0),"Matched", "")</f>
        <v>#REF!</v>
      </c>
      <c r="O2799" s="1" t="str">
        <f t="shared" si="149"/>
        <v/>
      </c>
      <c r="P2799" s="1" t="e">
        <f ca="1">IF(AND(O2799&lt;&gt; "", COUNTIF(SAP!#REF!,O2799)&gt;0),"Matched", "")</f>
        <v>#REF!</v>
      </c>
      <c r="Q2799" s="1" t="str">
        <f ca="1">IF(D2799="AC","Logic4"&amp;"_"&amp;TEXT(C2799,"dd.mm.yyyy") &amp;"_"&amp; 1658774.38,"")</f>
        <v>Logic4_18.02.2020_1658774.38</v>
      </c>
      <c r="R2799" s="1" t="e">
        <f ca="1">IF(AND(Q2799&lt;&gt; "", COUNTIF(SAP!#REF!,Q2799)&gt;0),"Matched", "")</f>
        <v>#REF!</v>
      </c>
    </row>
    <row r="2800" spans="1:18">
      <c r="A2800" s="9">
        <v>11563327</v>
      </c>
      <c r="B2800" s="10">
        <v>43879</v>
      </c>
      <c r="C2800" s="10">
        <v>43879</v>
      </c>
      <c r="D2800" s="11" t="s">
        <v>10</v>
      </c>
      <c r="E2800" s="11">
        <v>0</v>
      </c>
      <c r="F2800" s="11">
        <v>0</v>
      </c>
      <c r="G2800" s="11">
        <v>7388.1</v>
      </c>
      <c r="H2800" s="11">
        <v>277103.09000000003</v>
      </c>
      <c r="I2800" s="11" t="s">
        <v>11</v>
      </c>
      <c r="J2800" s="11" t="s">
        <v>12</v>
      </c>
      <c r="K2800" s="1" t="str">
        <f t="shared" si="147"/>
        <v/>
      </c>
      <c r="L2800" s="1" t="e">
        <f ca="1">IF(AND(K2800&lt;&gt; "", COUNTIF(SAP!#REF!,K2800)&gt;0),"Matched", "")</f>
        <v>#REF!</v>
      </c>
      <c r="M2800" s="1" t="str">
        <f t="shared" si="148"/>
        <v/>
      </c>
      <c r="N2800" s="1" t="e">
        <f ca="1">IF(AND(M2800&lt;&gt; "", COUNTIF(SAP!#REF!,M2800)&gt;0),"Matched", "")</f>
        <v>#REF!</v>
      </c>
      <c r="O2800" s="1" t="str">
        <f t="shared" si="149"/>
        <v/>
      </c>
      <c r="P2800" s="1" t="e">
        <f ca="1">IF(AND(O2800&lt;&gt; "", COUNTIF(SAP!#REF!,O2800)&gt;0),"Matched", "")</f>
        <v>#REF!</v>
      </c>
      <c r="Q2800" s="1" t="str">
        <f ca="1">IF(D2800="AC","Logic4"&amp;"_"&amp;TEXT(C2800,"dd.mm.yyyy") &amp;"_"&amp; 1658774.38,"")</f>
        <v>Logic4_18.02.2020_1658774.38</v>
      </c>
      <c r="R2800" s="1" t="e">
        <f ca="1">IF(AND(Q2800&lt;&gt; "", COUNTIF(SAP!#REF!,Q2800)&gt;0),"Matched", "")</f>
        <v>#REF!</v>
      </c>
    </row>
    <row r="2801" spans="1:18">
      <c r="A2801" s="13">
        <v>11563327</v>
      </c>
      <c r="B2801" s="14">
        <v>43879</v>
      </c>
      <c r="C2801" s="14">
        <v>43879</v>
      </c>
      <c r="D2801" s="15" t="s">
        <v>10</v>
      </c>
      <c r="E2801" s="15">
        <v>0</v>
      </c>
      <c r="F2801" s="15">
        <v>0</v>
      </c>
      <c r="G2801" s="15">
        <v>7427</v>
      </c>
      <c r="H2801" s="15">
        <v>284530.09000000003</v>
      </c>
      <c r="I2801" s="15" t="s">
        <v>11</v>
      </c>
      <c r="J2801" s="15" t="s">
        <v>12</v>
      </c>
      <c r="K2801" s="1" t="str">
        <f t="shared" si="147"/>
        <v/>
      </c>
      <c r="L2801" s="1" t="e">
        <f ca="1">IF(AND(K2801&lt;&gt; "", COUNTIF(SAP!#REF!,K2801)&gt;0),"Matched", "")</f>
        <v>#REF!</v>
      </c>
      <c r="M2801" s="1" t="str">
        <f t="shared" si="148"/>
        <v/>
      </c>
      <c r="N2801" s="1" t="e">
        <f ca="1">IF(AND(M2801&lt;&gt; "", COUNTIF(SAP!#REF!,M2801)&gt;0),"Matched", "")</f>
        <v>#REF!</v>
      </c>
      <c r="O2801" s="1" t="str">
        <f t="shared" si="149"/>
        <v/>
      </c>
      <c r="P2801" s="1" t="e">
        <f ca="1">IF(AND(O2801&lt;&gt; "", COUNTIF(SAP!#REF!,O2801)&gt;0),"Matched", "")</f>
        <v>#REF!</v>
      </c>
      <c r="Q2801" s="1" t="str">
        <f ca="1">IF(D2801="AC","Logic4"&amp;"_"&amp;TEXT(C2801,"dd.mm.yyyy") &amp;"_"&amp; 1658774.38,"")</f>
        <v>Logic4_18.02.2020_1658774.38</v>
      </c>
      <c r="R2801" s="1" t="e">
        <f ca="1">IF(AND(Q2801&lt;&gt; "", COUNTIF(SAP!#REF!,Q2801)&gt;0),"Matched", "")</f>
        <v>#REF!</v>
      </c>
    </row>
    <row r="2802" spans="1:18">
      <c r="A2802" s="9">
        <v>11563327</v>
      </c>
      <c r="B2802" s="10">
        <v>43879</v>
      </c>
      <c r="C2802" s="10">
        <v>43879</v>
      </c>
      <c r="D2802" s="11" t="s">
        <v>10</v>
      </c>
      <c r="E2802" s="11">
        <v>0</v>
      </c>
      <c r="F2802" s="11">
        <v>0</v>
      </c>
      <c r="G2802" s="11">
        <v>7452.9</v>
      </c>
      <c r="H2802" s="11">
        <v>291982.99</v>
      </c>
      <c r="I2802" s="11" t="s">
        <v>11</v>
      </c>
      <c r="J2802" s="11" t="s">
        <v>12</v>
      </c>
      <c r="K2802" s="1" t="str">
        <f t="shared" si="147"/>
        <v/>
      </c>
      <c r="L2802" s="1" t="e">
        <f ca="1">IF(AND(K2802&lt;&gt; "", COUNTIF(SAP!#REF!,K2802)&gt;0),"Matched", "")</f>
        <v>#REF!</v>
      </c>
      <c r="M2802" s="1" t="str">
        <f t="shared" si="148"/>
        <v/>
      </c>
      <c r="N2802" s="1" t="e">
        <f ca="1">IF(AND(M2802&lt;&gt; "", COUNTIF(SAP!#REF!,M2802)&gt;0),"Matched", "")</f>
        <v>#REF!</v>
      </c>
      <c r="O2802" s="1" t="str">
        <f t="shared" si="149"/>
        <v/>
      </c>
      <c r="P2802" s="1" t="e">
        <f ca="1">IF(AND(O2802&lt;&gt; "", COUNTIF(SAP!#REF!,O2802)&gt;0),"Matched", "")</f>
        <v>#REF!</v>
      </c>
      <c r="Q2802" s="1" t="str">
        <f ca="1">IF(D2802="AC","Logic4"&amp;"_"&amp;TEXT(C2802,"dd.mm.yyyy") &amp;"_"&amp; 1658774.38,"")</f>
        <v>Logic4_18.02.2020_1658774.38</v>
      </c>
      <c r="R2802" s="1" t="e">
        <f ca="1">IF(AND(Q2802&lt;&gt; "", COUNTIF(SAP!#REF!,Q2802)&gt;0),"Matched", "")</f>
        <v>#REF!</v>
      </c>
    </row>
    <row r="2803" spans="1:18">
      <c r="A2803" s="13">
        <v>11563327</v>
      </c>
      <c r="B2803" s="14">
        <v>43879</v>
      </c>
      <c r="C2803" s="14">
        <v>43879</v>
      </c>
      <c r="D2803" s="15" t="s">
        <v>10</v>
      </c>
      <c r="E2803" s="15">
        <v>0</v>
      </c>
      <c r="F2803" s="15">
        <v>0</v>
      </c>
      <c r="G2803" s="15">
        <v>7821</v>
      </c>
      <c r="H2803" s="15">
        <v>299803.99</v>
      </c>
      <c r="I2803" s="15" t="s">
        <v>11</v>
      </c>
      <c r="J2803" s="15" t="s">
        <v>12</v>
      </c>
      <c r="K2803" s="1" t="str">
        <f t="shared" si="147"/>
        <v/>
      </c>
      <c r="L2803" s="1" t="e">
        <f ca="1">IF(AND(K2803&lt;&gt; "", COUNTIF(SAP!#REF!,K2803)&gt;0),"Matched", "")</f>
        <v>#REF!</v>
      </c>
      <c r="M2803" s="1" t="str">
        <f t="shared" si="148"/>
        <v/>
      </c>
      <c r="N2803" s="1" t="e">
        <f ca="1">IF(AND(M2803&lt;&gt; "", COUNTIF(SAP!#REF!,M2803)&gt;0),"Matched", "")</f>
        <v>#REF!</v>
      </c>
      <c r="O2803" s="1" t="str">
        <f t="shared" si="149"/>
        <v/>
      </c>
      <c r="P2803" s="1" t="e">
        <f ca="1">IF(AND(O2803&lt;&gt; "", COUNTIF(SAP!#REF!,O2803)&gt;0),"Matched", "")</f>
        <v>#REF!</v>
      </c>
      <c r="Q2803" s="1" t="str">
        <f ca="1">IF(D2803="AC","Logic4"&amp;"_"&amp;TEXT(C2803,"dd.mm.yyyy") &amp;"_"&amp; 1658774.38,"")</f>
        <v>Logic4_18.02.2020_1658774.38</v>
      </c>
      <c r="R2803" s="1" t="e">
        <f ca="1">IF(AND(Q2803&lt;&gt; "", COUNTIF(SAP!#REF!,Q2803)&gt;0),"Matched", "")</f>
        <v>#REF!</v>
      </c>
    </row>
    <row r="2804" spans="1:18">
      <c r="A2804" s="9">
        <v>11563327</v>
      </c>
      <c r="B2804" s="10">
        <v>43879</v>
      </c>
      <c r="C2804" s="10">
        <v>43879</v>
      </c>
      <c r="D2804" s="11" t="s">
        <v>10</v>
      </c>
      <c r="E2804" s="11">
        <v>0</v>
      </c>
      <c r="F2804" s="11">
        <v>0</v>
      </c>
      <c r="G2804" s="11">
        <v>8160</v>
      </c>
      <c r="H2804" s="11">
        <v>307963.99</v>
      </c>
      <c r="I2804" s="11" t="s">
        <v>11</v>
      </c>
      <c r="J2804" s="11" t="s">
        <v>12</v>
      </c>
      <c r="K2804" s="1" t="str">
        <f t="shared" si="147"/>
        <v/>
      </c>
      <c r="L2804" s="1" t="e">
        <f ca="1">IF(AND(K2804&lt;&gt; "", COUNTIF(SAP!#REF!,K2804)&gt;0),"Matched", "")</f>
        <v>#REF!</v>
      </c>
      <c r="M2804" s="1" t="str">
        <f t="shared" si="148"/>
        <v/>
      </c>
      <c r="N2804" s="1" t="e">
        <f ca="1">IF(AND(M2804&lt;&gt; "", COUNTIF(SAP!#REF!,M2804)&gt;0),"Matched", "")</f>
        <v>#REF!</v>
      </c>
      <c r="O2804" s="1" t="str">
        <f t="shared" si="149"/>
        <v/>
      </c>
      <c r="P2804" s="1" t="e">
        <f ca="1">IF(AND(O2804&lt;&gt; "", COUNTIF(SAP!#REF!,O2804)&gt;0),"Matched", "")</f>
        <v>#REF!</v>
      </c>
      <c r="Q2804" s="1" t="str">
        <f ca="1">IF(D2804="AC","Logic4"&amp;"_"&amp;TEXT(C2804,"dd.mm.yyyy") &amp;"_"&amp; 1658774.38,"")</f>
        <v>Logic4_18.02.2020_1658774.38</v>
      </c>
      <c r="R2804" s="1" t="e">
        <f ca="1">IF(AND(Q2804&lt;&gt; "", COUNTIF(SAP!#REF!,Q2804)&gt;0),"Matched", "")</f>
        <v>#REF!</v>
      </c>
    </row>
    <row r="2805" spans="1:18">
      <c r="A2805" s="13">
        <v>11563327</v>
      </c>
      <c r="B2805" s="14">
        <v>43879</v>
      </c>
      <c r="C2805" s="14">
        <v>43879</v>
      </c>
      <c r="D2805" s="15" t="s">
        <v>10</v>
      </c>
      <c r="E2805" s="15">
        <v>0</v>
      </c>
      <c r="F2805" s="15">
        <v>0</v>
      </c>
      <c r="G2805" s="15">
        <v>8257.4</v>
      </c>
      <c r="H2805" s="15">
        <v>316221.39</v>
      </c>
      <c r="I2805" s="15" t="s">
        <v>11</v>
      </c>
      <c r="J2805" s="15" t="s">
        <v>12</v>
      </c>
      <c r="K2805" s="1" t="str">
        <f t="shared" si="147"/>
        <v/>
      </c>
      <c r="L2805" s="1" t="e">
        <f ca="1">IF(AND(K2805&lt;&gt; "", COUNTIF(SAP!#REF!,K2805)&gt;0),"Matched", "")</f>
        <v>#REF!</v>
      </c>
      <c r="M2805" s="1" t="str">
        <f t="shared" si="148"/>
        <v/>
      </c>
      <c r="N2805" s="1" t="e">
        <f ca="1">IF(AND(M2805&lt;&gt; "", COUNTIF(SAP!#REF!,M2805)&gt;0),"Matched", "")</f>
        <v>#REF!</v>
      </c>
      <c r="O2805" s="1" t="str">
        <f t="shared" si="149"/>
        <v/>
      </c>
      <c r="P2805" s="1" t="e">
        <f ca="1">IF(AND(O2805&lt;&gt; "", COUNTIF(SAP!#REF!,O2805)&gt;0),"Matched", "")</f>
        <v>#REF!</v>
      </c>
      <c r="Q2805" s="1" t="str">
        <f ca="1">IF(D2805="AC","Logic4"&amp;"_"&amp;TEXT(C2805,"dd.mm.yyyy") &amp;"_"&amp; 1658774.38,"")</f>
        <v>Logic4_18.02.2020_1658774.38</v>
      </c>
      <c r="R2805" s="1" t="e">
        <f ca="1">IF(AND(Q2805&lt;&gt; "", COUNTIF(SAP!#REF!,Q2805)&gt;0),"Matched", "")</f>
        <v>#REF!</v>
      </c>
    </row>
    <row r="2806" spans="1:18">
      <c r="A2806" s="9">
        <v>11563327</v>
      </c>
      <c r="B2806" s="10">
        <v>43879</v>
      </c>
      <c r="C2806" s="10">
        <v>43879</v>
      </c>
      <c r="D2806" s="11" t="s">
        <v>10</v>
      </c>
      <c r="E2806" s="11">
        <v>0</v>
      </c>
      <c r="F2806" s="11">
        <v>0</v>
      </c>
      <c r="G2806" s="11">
        <v>8410</v>
      </c>
      <c r="H2806" s="11">
        <v>324631.39</v>
      </c>
      <c r="I2806" s="11" t="s">
        <v>11</v>
      </c>
      <c r="J2806" s="11" t="s">
        <v>12</v>
      </c>
      <c r="K2806" s="1" t="str">
        <f t="shared" si="147"/>
        <v/>
      </c>
      <c r="L2806" s="1" t="e">
        <f ca="1">IF(AND(K2806&lt;&gt; "", COUNTIF(SAP!#REF!,K2806)&gt;0),"Matched", "")</f>
        <v>#REF!</v>
      </c>
      <c r="M2806" s="1" t="str">
        <f t="shared" si="148"/>
        <v/>
      </c>
      <c r="N2806" s="1" t="e">
        <f ca="1">IF(AND(M2806&lt;&gt; "", COUNTIF(SAP!#REF!,M2806)&gt;0),"Matched", "")</f>
        <v>#REF!</v>
      </c>
      <c r="O2806" s="1" t="str">
        <f t="shared" si="149"/>
        <v/>
      </c>
      <c r="P2806" s="1" t="e">
        <f ca="1">IF(AND(O2806&lt;&gt; "", COUNTIF(SAP!#REF!,O2806)&gt;0),"Matched", "")</f>
        <v>#REF!</v>
      </c>
      <c r="Q2806" s="1" t="str">
        <f ca="1">IF(D2806="AC","Logic4"&amp;"_"&amp;TEXT(C2806,"dd.mm.yyyy") &amp;"_"&amp; 1658774.38,"")</f>
        <v>Logic4_18.02.2020_1658774.38</v>
      </c>
      <c r="R2806" s="1" t="e">
        <f ca="1">IF(AND(Q2806&lt;&gt; "", COUNTIF(SAP!#REF!,Q2806)&gt;0),"Matched", "")</f>
        <v>#REF!</v>
      </c>
    </row>
    <row r="2807" spans="1:18">
      <c r="A2807" s="13">
        <v>11563327</v>
      </c>
      <c r="B2807" s="14">
        <v>43879</v>
      </c>
      <c r="C2807" s="14">
        <v>43879</v>
      </c>
      <c r="D2807" s="15" t="s">
        <v>10</v>
      </c>
      <c r="E2807" s="15">
        <v>0</v>
      </c>
      <c r="F2807" s="15">
        <v>0</v>
      </c>
      <c r="G2807" s="15">
        <v>8550.7000000000007</v>
      </c>
      <c r="H2807" s="15">
        <v>333182.09000000003</v>
      </c>
      <c r="I2807" s="15" t="s">
        <v>11</v>
      </c>
      <c r="J2807" s="15" t="s">
        <v>12</v>
      </c>
      <c r="K2807" s="1" t="str">
        <f t="shared" si="147"/>
        <v/>
      </c>
      <c r="L2807" s="1" t="e">
        <f ca="1">IF(AND(K2807&lt;&gt; "", COUNTIF(SAP!#REF!,K2807)&gt;0),"Matched", "")</f>
        <v>#REF!</v>
      </c>
      <c r="M2807" s="1" t="str">
        <f t="shared" si="148"/>
        <v/>
      </c>
      <c r="N2807" s="1" t="e">
        <f ca="1">IF(AND(M2807&lt;&gt; "", COUNTIF(SAP!#REF!,M2807)&gt;0),"Matched", "")</f>
        <v>#REF!</v>
      </c>
      <c r="O2807" s="1" t="str">
        <f t="shared" si="149"/>
        <v/>
      </c>
      <c r="P2807" s="1" t="e">
        <f ca="1">IF(AND(O2807&lt;&gt; "", COUNTIF(SAP!#REF!,O2807)&gt;0),"Matched", "")</f>
        <v>#REF!</v>
      </c>
      <c r="Q2807" s="1" t="str">
        <f ca="1">IF(D2807="AC","Logic4"&amp;"_"&amp;TEXT(C2807,"dd.mm.yyyy") &amp;"_"&amp; 1658774.38,"")</f>
        <v>Logic4_18.02.2020_1658774.38</v>
      </c>
      <c r="R2807" s="1" t="e">
        <f ca="1">IF(AND(Q2807&lt;&gt; "", COUNTIF(SAP!#REF!,Q2807)&gt;0),"Matched", "")</f>
        <v>#REF!</v>
      </c>
    </row>
    <row r="2808" spans="1:18">
      <c r="A2808" s="9">
        <v>11563327</v>
      </c>
      <c r="B2808" s="10">
        <v>43879</v>
      </c>
      <c r="C2808" s="10">
        <v>43879</v>
      </c>
      <c r="D2808" s="11" t="s">
        <v>10</v>
      </c>
      <c r="E2808" s="11">
        <v>0</v>
      </c>
      <c r="F2808" s="11">
        <v>0</v>
      </c>
      <c r="G2808" s="11">
        <v>8750</v>
      </c>
      <c r="H2808" s="11">
        <v>341932.09</v>
      </c>
      <c r="I2808" s="11" t="s">
        <v>11</v>
      </c>
      <c r="J2808" s="11" t="s">
        <v>12</v>
      </c>
      <c r="K2808" s="1" t="str">
        <f t="shared" si="147"/>
        <v/>
      </c>
      <c r="L2808" s="1" t="e">
        <f ca="1">IF(AND(K2808&lt;&gt; "", COUNTIF(SAP!#REF!,K2808)&gt;0),"Matched", "")</f>
        <v>#REF!</v>
      </c>
      <c r="M2808" s="1" t="str">
        <f t="shared" si="148"/>
        <v/>
      </c>
      <c r="N2808" s="1" t="e">
        <f ca="1">IF(AND(M2808&lt;&gt; "", COUNTIF(SAP!#REF!,M2808)&gt;0),"Matched", "")</f>
        <v>#REF!</v>
      </c>
      <c r="O2808" s="1" t="str">
        <f t="shared" si="149"/>
        <v/>
      </c>
      <c r="P2808" s="1" t="e">
        <f ca="1">IF(AND(O2808&lt;&gt; "", COUNTIF(SAP!#REF!,O2808)&gt;0),"Matched", "")</f>
        <v>#REF!</v>
      </c>
      <c r="Q2808" s="1" t="str">
        <f ca="1">IF(D2808="AC","Logic4"&amp;"_"&amp;TEXT(C2808,"dd.mm.yyyy") &amp;"_"&amp; 1658774.38,"")</f>
        <v>Logic4_18.02.2020_1658774.38</v>
      </c>
      <c r="R2808" s="1" t="e">
        <f ca="1">IF(AND(Q2808&lt;&gt; "", COUNTIF(SAP!#REF!,Q2808)&gt;0),"Matched", "")</f>
        <v>#REF!</v>
      </c>
    </row>
    <row r="2809" spans="1:18">
      <c r="A2809" s="13">
        <v>11563327</v>
      </c>
      <c r="B2809" s="14">
        <v>43879</v>
      </c>
      <c r="C2809" s="14">
        <v>43879</v>
      </c>
      <c r="D2809" s="15" t="s">
        <v>10</v>
      </c>
      <c r="E2809" s="15">
        <v>0</v>
      </c>
      <c r="F2809" s="15">
        <v>0</v>
      </c>
      <c r="G2809" s="15">
        <v>8777.07</v>
      </c>
      <c r="H2809" s="15">
        <v>350709.16</v>
      </c>
      <c r="I2809" s="15" t="s">
        <v>11</v>
      </c>
      <c r="J2809" s="15" t="s">
        <v>12</v>
      </c>
      <c r="K2809" s="1" t="str">
        <f t="shared" si="147"/>
        <v/>
      </c>
      <c r="L2809" s="1" t="e">
        <f ca="1">IF(AND(K2809&lt;&gt; "", COUNTIF(SAP!#REF!,K2809)&gt;0),"Matched", "")</f>
        <v>#REF!</v>
      </c>
      <c r="M2809" s="1" t="str">
        <f t="shared" si="148"/>
        <v/>
      </c>
      <c r="N2809" s="1" t="e">
        <f ca="1">IF(AND(M2809&lt;&gt; "", COUNTIF(SAP!#REF!,M2809)&gt;0),"Matched", "")</f>
        <v>#REF!</v>
      </c>
      <c r="O2809" s="1" t="str">
        <f t="shared" si="149"/>
        <v/>
      </c>
      <c r="P2809" s="1" t="e">
        <f ca="1">IF(AND(O2809&lt;&gt; "", COUNTIF(SAP!#REF!,O2809)&gt;0),"Matched", "")</f>
        <v>#REF!</v>
      </c>
      <c r="Q2809" s="1" t="str">
        <f ca="1">IF(D2809="AC","Logic4"&amp;"_"&amp;TEXT(C2809,"dd.mm.yyyy") &amp;"_"&amp; 1658774.38,"")</f>
        <v>Logic4_18.02.2020_1658774.38</v>
      </c>
      <c r="R2809" s="1" t="e">
        <f ca="1">IF(AND(Q2809&lt;&gt; "", COUNTIF(SAP!#REF!,Q2809)&gt;0),"Matched", "")</f>
        <v>#REF!</v>
      </c>
    </row>
    <row r="2810" spans="1:18">
      <c r="A2810" s="9">
        <v>11563327</v>
      </c>
      <c r="B2810" s="10">
        <v>43879</v>
      </c>
      <c r="C2810" s="10">
        <v>43879</v>
      </c>
      <c r="D2810" s="11" t="s">
        <v>10</v>
      </c>
      <c r="E2810" s="11">
        <v>0</v>
      </c>
      <c r="F2810" s="11">
        <v>0</v>
      </c>
      <c r="G2810" s="11">
        <v>8819.6</v>
      </c>
      <c r="H2810" s="11">
        <v>359528.76</v>
      </c>
      <c r="I2810" s="11" t="s">
        <v>11</v>
      </c>
      <c r="J2810" s="11" t="s">
        <v>12</v>
      </c>
      <c r="K2810" s="1" t="str">
        <f t="shared" si="147"/>
        <v/>
      </c>
      <c r="L2810" s="1" t="e">
        <f ca="1">IF(AND(K2810&lt;&gt; "", COUNTIF(SAP!#REF!,K2810)&gt;0),"Matched", "")</f>
        <v>#REF!</v>
      </c>
      <c r="M2810" s="1" t="str">
        <f t="shared" si="148"/>
        <v/>
      </c>
      <c r="N2810" s="1" t="e">
        <f ca="1">IF(AND(M2810&lt;&gt; "", COUNTIF(SAP!#REF!,M2810)&gt;0),"Matched", "")</f>
        <v>#REF!</v>
      </c>
      <c r="O2810" s="1" t="str">
        <f t="shared" si="149"/>
        <v/>
      </c>
      <c r="P2810" s="1" t="e">
        <f ca="1">IF(AND(O2810&lt;&gt; "", COUNTIF(SAP!#REF!,O2810)&gt;0),"Matched", "")</f>
        <v>#REF!</v>
      </c>
      <c r="Q2810" s="1" t="str">
        <f ca="1">IF(D2810="AC","Logic4"&amp;"_"&amp;TEXT(C2810,"dd.mm.yyyy") &amp;"_"&amp; 1658774.38,"")</f>
        <v>Logic4_18.02.2020_1658774.38</v>
      </c>
      <c r="R2810" s="1" t="e">
        <f ca="1">IF(AND(Q2810&lt;&gt; "", COUNTIF(SAP!#REF!,Q2810)&gt;0),"Matched", "")</f>
        <v>#REF!</v>
      </c>
    </row>
    <row r="2811" spans="1:18">
      <c r="A2811" s="13">
        <v>11563327</v>
      </c>
      <c r="B2811" s="14">
        <v>43879</v>
      </c>
      <c r="C2811" s="14">
        <v>43879</v>
      </c>
      <c r="D2811" s="15" t="s">
        <v>10</v>
      </c>
      <c r="E2811" s="15">
        <v>0</v>
      </c>
      <c r="F2811" s="15">
        <v>0</v>
      </c>
      <c r="G2811" s="15">
        <v>9014.4</v>
      </c>
      <c r="H2811" s="15">
        <v>368543.16</v>
      </c>
      <c r="I2811" s="15" t="s">
        <v>11</v>
      </c>
      <c r="J2811" s="15" t="s">
        <v>12</v>
      </c>
      <c r="K2811" s="1" t="str">
        <f t="shared" si="147"/>
        <v/>
      </c>
      <c r="L2811" s="1" t="e">
        <f ca="1">IF(AND(K2811&lt;&gt; "", COUNTIF(SAP!#REF!,K2811)&gt;0),"Matched", "")</f>
        <v>#REF!</v>
      </c>
      <c r="M2811" s="1" t="str">
        <f t="shared" si="148"/>
        <v/>
      </c>
      <c r="N2811" s="1" t="e">
        <f ca="1">IF(AND(M2811&lt;&gt; "", COUNTIF(SAP!#REF!,M2811)&gt;0),"Matched", "")</f>
        <v>#REF!</v>
      </c>
      <c r="O2811" s="1" t="str">
        <f t="shared" si="149"/>
        <v/>
      </c>
      <c r="P2811" s="1" t="e">
        <f ca="1">IF(AND(O2811&lt;&gt; "", COUNTIF(SAP!#REF!,O2811)&gt;0),"Matched", "")</f>
        <v>#REF!</v>
      </c>
      <c r="Q2811" s="1" t="str">
        <f ca="1">IF(D2811="AC","Logic4"&amp;"_"&amp;TEXT(C2811,"dd.mm.yyyy") &amp;"_"&amp; 1658774.38,"")</f>
        <v>Logic4_18.02.2020_1658774.38</v>
      </c>
      <c r="R2811" s="1" t="e">
        <f ca="1">IF(AND(Q2811&lt;&gt; "", COUNTIF(SAP!#REF!,Q2811)&gt;0),"Matched", "")</f>
        <v>#REF!</v>
      </c>
    </row>
    <row r="2812" spans="1:18">
      <c r="A2812" s="9">
        <v>11563327</v>
      </c>
      <c r="B2812" s="10">
        <v>43879</v>
      </c>
      <c r="C2812" s="10">
        <v>43879</v>
      </c>
      <c r="D2812" s="11" t="s">
        <v>10</v>
      </c>
      <c r="E2812" s="11">
        <v>0</v>
      </c>
      <c r="F2812" s="11">
        <v>0</v>
      </c>
      <c r="G2812" s="11">
        <v>9178.2900000000009</v>
      </c>
      <c r="H2812" s="11">
        <v>377721.45</v>
      </c>
      <c r="I2812" s="11" t="s">
        <v>11</v>
      </c>
      <c r="J2812" s="11" t="s">
        <v>12</v>
      </c>
      <c r="K2812" s="1" t="str">
        <f t="shared" si="147"/>
        <v/>
      </c>
      <c r="L2812" s="1" t="e">
        <f ca="1">IF(AND(K2812&lt;&gt; "", COUNTIF(SAP!#REF!,K2812)&gt;0),"Matched", "")</f>
        <v>#REF!</v>
      </c>
      <c r="M2812" s="1" t="str">
        <f t="shared" si="148"/>
        <v/>
      </c>
      <c r="N2812" s="1" t="e">
        <f ca="1">IF(AND(M2812&lt;&gt; "", COUNTIF(SAP!#REF!,M2812)&gt;0),"Matched", "")</f>
        <v>#REF!</v>
      </c>
      <c r="O2812" s="1" t="str">
        <f t="shared" si="149"/>
        <v/>
      </c>
      <c r="P2812" s="1" t="e">
        <f ca="1">IF(AND(O2812&lt;&gt; "", COUNTIF(SAP!#REF!,O2812)&gt;0),"Matched", "")</f>
        <v>#REF!</v>
      </c>
      <c r="Q2812" s="1" t="str">
        <f ca="1">IF(D2812="AC","Logic4"&amp;"_"&amp;TEXT(C2812,"dd.mm.yyyy") &amp;"_"&amp; 1658774.38,"")</f>
        <v>Logic4_18.02.2020_1658774.38</v>
      </c>
      <c r="R2812" s="1" t="e">
        <f ca="1">IF(AND(Q2812&lt;&gt; "", COUNTIF(SAP!#REF!,Q2812)&gt;0),"Matched", "")</f>
        <v>#REF!</v>
      </c>
    </row>
    <row r="2813" spans="1:18">
      <c r="A2813" s="13">
        <v>11563327</v>
      </c>
      <c r="B2813" s="14">
        <v>43879</v>
      </c>
      <c r="C2813" s="14">
        <v>43879</v>
      </c>
      <c r="D2813" s="15" t="s">
        <v>10</v>
      </c>
      <c r="E2813" s="15">
        <v>0</v>
      </c>
      <c r="F2813" s="15">
        <v>0</v>
      </c>
      <c r="G2813" s="15">
        <v>9200</v>
      </c>
      <c r="H2813" s="15">
        <v>386921.45</v>
      </c>
      <c r="I2813" s="15" t="s">
        <v>11</v>
      </c>
      <c r="J2813" s="15" t="s">
        <v>12</v>
      </c>
      <c r="K2813" s="1" t="str">
        <f t="shared" si="147"/>
        <v/>
      </c>
      <c r="L2813" s="1" t="e">
        <f ca="1">IF(AND(K2813&lt;&gt; "", COUNTIF(SAP!#REF!,K2813)&gt;0),"Matched", "")</f>
        <v>#REF!</v>
      </c>
      <c r="M2813" s="1" t="str">
        <f t="shared" si="148"/>
        <v/>
      </c>
      <c r="N2813" s="1" t="e">
        <f ca="1">IF(AND(M2813&lt;&gt; "", COUNTIF(SAP!#REF!,M2813)&gt;0),"Matched", "")</f>
        <v>#REF!</v>
      </c>
      <c r="O2813" s="1" t="str">
        <f t="shared" si="149"/>
        <v/>
      </c>
      <c r="P2813" s="1" t="e">
        <f ca="1">IF(AND(O2813&lt;&gt; "", COUNTIF(SAP!#REF!,O2813)&gt;0),"Matched", "")</f>
        <v>#REF!</v>
      </c>
      <c r="Q2813" s="1" t="str">
        <f ca="1">IF(D2813="AC","Logic4"&amp;"_"&amp;TEXT(C2813,"dd.mm.yyyy") &amp;"_"&amp; 1658774.38,"")</f>
        <v>Logic4_18.02.2020_1658774.38</v>
      </c>
      <c r="R2813" s="1" t="e">
        <f ca="1">IF(AND(Q2813&lt;&gt; "", COUNTIF(SAP!#REF!,Q2813)&gt;0),"Matched", "")</f>
        <v>#REF!</v>
      </c>
    </row>
    <row r="2814" spans="1:18">
      <c r="A2814" s="9">
        <v>11563327</v>
      </c>
      <c r="B2814" s="10">
        <v>43879</v>
      </c>
      <c r="C2814" s="10">
        <v>43879</v>
      </c>
      <c r="D2814" s="11" t="s">
        <v>10</v>
      </c>
      <c r="E2814" s="11">
        <v>0</v>
      </c>
      <c r="F2814" s="11">
        <v>0</v>
      </c>
      <c r="G2814" s="11">
        <v>9490</v>
      </c>
      <c r="H2814" s="11">
        <v>396411.45</v>
      </c>
      <c r="I2814" s="11" t="s">
        <v>11</v>
      </c>
      <c r="J2814" s="11" t="s">
        <v>12</v>
      </c>
      <c r="K2814" s="1" t="str">
        <f t="shared" si="147"/>
        <v/>
      </c>
      <c r="L2814" s="1" t="e">
        <f ca="1">IF(AND(K2814&lt;&gt; "", COUNTIF(SAP!#REF!,K2814)&gt;0),"Matched", "")</f>
        <v>#REF!</v>
      </c>
      <c r="M2814" s="1" t="str">
        <f t="shared" si="148"/>
        <v/>
      </c>
      <c r="N2814" s="1" t="e">
        <f ca="1">IF(AND(M2814&lt;&gt; "", COUNTIF(SAP!#REF!,M2814)&gt;0),"Matched", "")</f>
        <v>#REF!</v>
      </c>
      <c r="O2814" s="1" t="str">
        <f t="shared" si="149"/>
        <v/>
      </c>
      <c r="P2814" s="1" t="e">
        <f ca="1">IF(AND(O2814&lt;&gt; "", COUNTIF(SAP!#REF!,O2814)&gt;0),"Matched", "")</f>
        <v>#REF!</v>
      </c>
      <c r="Q2814" s="1" t="str">
        <f ca="1">IF(D2814="AC","Logic4"&amp;"_"&amp;TEXT(C2814,"dd.mm.yyyy") &amp;"_"&amp; 1658774.38,"")</f>
        <v>Logic4_18.02.2020_1658774.38</v>
      </c>
      <c r="R2814" s="1" t="e">
        <f ca="1">IF(AND(Q2814&lt;&gt; "", COUNTIF(SAP!#REF!,Q2814)&gt;0),"Matched", "")</f>
        <v>#REF!</v>
      </c>
    </row>
    <row r="2815" spans="1:18">
      <c r="A2815" s="13">
        <v>11563327</v>
      </c>
      <c r="B2815" s="14">
        <v>43879</v>
      </c>
      <c r="C2815" s="14">
        <v>43879</v>
      </c>
      <c r="D2815" s="15" t="s">
        <v>10</v>
      </c>
      <c r="E2815" s="15">
        <v>0</v>
      </c>
      <c r="F2815" s="15">
        <v>0</v>
      </c>
      <c r="G2815" s="15">
        <v>9779.2999999999993</v>
      </c>
      <c r="H2815" s="15">
        <v>406190.75</v>
      </c>
      <c r="I2815" s="15" t="s">
        <v>11</v>
      </c>
      <c r="J2815" s="15" t="s">
        <v>12</v>
      </c>
      <c r="K2815" s="1" t="str">
        <f t="shared" si="147"/>
        <v/>
      </c>
      <c r="L2815" s="1" t="e">
        <f ca="1">IF(AND(K2815&lt;&gt; "", COUNTIF(SAP!#REF!,K2815)&gt;0),"Matched", "")</f>
        <v>#REF!</v>
      </c>
      <c r="M2815" s="1" t="str">
        <f t="shared" si="148"/>
        <v/>
      </c>
      <c r="N2815" s="1" t="e">
        <f ca="1">IF(AND(M2815&lt;&gt; "", COUNTIF(SAP!#REF!,M2815)&gt;0),"Matched", "")</f>
        <v>#REF!</v>
      </c>
      <c r="O2815" s="1" t="str">
        <f t="shared" si="149"/>
        <v/>
      </c>
      <c r="P2815" s="1" t="e">
        <f ca="1">IF(AND(O2815&lt;&gt; "", COUNTIF(SAP!#REF!,O2815)&gt;0),"Matched", "")</f>
        <v>#REF!</v>
      </c>
      <c r="Q2815" s="1" t="str">
        <f ca="1">IF(D2815="AC","Logic4"&amp;"_"&amp;TEXT(C2815,"dd.mm.yyyy") &amp;"_"&amp; 1658774.38,"")</f>
        <v>Logic4_18.02.2020_1658774.38</v>
      </c>
      <c r="R2815" s="1" t="e">
        <f ca="1">IF(AND(Q2815&lt;&gt; "", COUNTIF(SAP!#REF!,Q2815)&gt;0),"Matched", "")</f>
        <v>#REF!</v>
      </c>
    </row>
    <row r="2816" spans="1:18">
      <c r="A2816" s="9">
        <v>11563327</v>
      </c>
      <c r="B2816" s="10">
        <v>43879</v>
      </c>
      <c r="C2816" s="10">
        <v>43879</v>
      </c>
      <c r="D2816" s="11" t="s">
        <v>10</v>
      </c>
      <c r="E2816" s="11">
        <v>0</v>
      </c>
      <c r="F2816" s="11">
        <v>0</v>
      </c>
      <c r="G2816" s="11">
        <v>9947</v>
      </c>
      <c r="H2816" s="11">
        <v>416137.75</v>
      </c>
      <c r="I2816" s="11" t="s">
        <v>11</v>
      </c>
      <c r="J2816" s="11" t="s">
        <v>12</v>
      </c>
      <c r="K2816" s="1" t="str">
        <f t="shared" si="147"/>
        <v/>
      </c>
      <c r="L2816" s="1" t="e">
        <f ca="1">IF(AND(K2816&lt;&gt; "", COUNTIF(SAP!#REF!,K2816)&gt;0),"Matched", "")</f>
        <v>#REF!</v>
      </c>
      <c r="M2816" s="1" t="str">
        <f t="shared" si="148"/>
        <v/>
      </c>
      <c r="N2816" s="1" t="e">
        <f ca="1">IF(AND(M2816&lt;&gt; "", COUNTIF(SAP!#REF!,M2816)&gt;0),"Matched", "")</f>
        <v>#REF!</v>
      </c>
      <c r="O2816" s="1" t="str">
        <f t="shared" si="149"/>
        <v/>
      </c>
      <c r="P2816" s="1" t="e">
        <f ca="1">IF(AND(O2816&lt;&gt; "", COUNTIF(SAP!#REF!,O2816)&gt;0),"Matched", "")</f>
        <v>#REF!</v>
      </c>
      <c r="Q2816" s="1" t="str">
        <f ca="1">IF(D2816="AC","Logic4"&amp;"_"&amp;TEXT(C2816,"dd.mm.yyyy") &amp;"_"&amp; 1658774.38,"")</f>
        <v>Logic4_18.02.2020_1658774.38</v>
      </c>
      <c r="R2816" s="1" t="e">
        <f ca="1">IF(AND(Q2816&lt;&gt; "", COUNTIF(SAP!#REF!,Q2816)&gt;0),"Matched", "")</f>
        <v>#REF!</v>
      </c>
    </row>
    <row r="2817" spans="1:18">
      <c r="A2817" s="13">
        <v>11563327</v>
      </c>
      <c r="B2817" s="14">
        <v>43879</v>
      </c>
      <c r="C2817" s="14">
        <v>43879</v>
      </c>
      <c r="D2817" s="15" t="s">
        <v>10</v>
      </c>
      <c r="E2817" s="15">
        <v>0</v>
      </c>
      <c r="F2817" s="15">
        <v>0</v>
      </c>
      <c r="G2817" s="15">
        <v>10880</v>
      </c>
      <c r="H2817" s="15">
        <v>427017.75</v>
      </c>
      <c r="I2817" s="15" t="s">
        <v>11</v>
      </c>
      <c r="J2817" s="15" t="s">
        <v>12</v>
      </c>
      <c r="K2817" s="1" t="str">
        <f t="shared" si="147"/>
        <v/>
      </c>
      <c r="L2817" s="1" t="e">
        <f ca="1">IF(AND(K2817&lt;&gt; "", COUNTIF(SAP!#REF!,K2817)&gt;0),"Matched", "")</f>
        <v>#REF!</v>
      </c>
      <c r="M2817" s="1" t="str">
        <f t="shared" si="148"/>
        <v/>
      </c>
      <c r="N2817" s="1" t="e">
        <f ca="1">IF(AND(M2817&lt;&gt; "", COUNTIF(SAP!#REF!,M2817)&gt;0),"Matched", "")</f>
        <v>#REF!</v>
      </c>
      <c r="O2817" s="1" t="str">
        <f t="shared" si="149"/>
        <v/>
      </c>
      <c r="P2817" s="1" t="e">
        <f ca="1">IF(AND(O2817&lt;&gt; "", COUNTIF(SAP!#REF!,O2817)&gt;0),"Matched", "")</f>
        <v>#REF!</v>
      </c>
      <c r="Q2817" s="1" t="str">
        <f ca="1">IF(D2817="AC","Logic4"&amp;"_"&amp;TEXT(C2817,"dd.mm.yyyy") &amp;"_"&amp; 1658774.38,"")</f>
        <v>Logic4_18.02.2020_1658774.38</v>
      </c>
      <c r="R2817" s="1" t="e">
        <f ca="1">IF(AND(Q2817&lt;&gt; "", COUNTIF(SAP!#REF!,Q2817)&gt;0),"Matched", "")</f>
        <v>#REF!</v>
      </c>
    </row>
    <row r="2818" spans="1:18">
      <c r="A2818" s="9">
        <v>11563327</v>
      </c>
      <c r="B2818" s="10">
        <v>43879</v>
      </c>
      <c r="C2818" s="10">
        <v>43879</v>
      </c>
      <c r="D2818" s="11" t="s">
        <v>10</v>
      </c>
      <c r="E2818" s="11">
        <v>0</v>
      </c>
      <c r="F2818" s="11">
        <v>0</v>
      </c>
      <c r="G2818" s="11">
        <v>11045.6</v>
      </c>
      <c r="H2818" s="11">
        <v>438063.35</v>
      </c>
      <c r="I2818" s="11" t="s">
        <v>11</v>
      </c>
      <c r="J2818" s="11" t="s">
        <v>12</v>
      </c>
      <c r="K2818" s="1" t="str">
        <f t="shared" si="147"/>
        <v/>
      </c>
      <c r="L2818" s="1" t="e">
        <f ca="1">IF(AND(K2818&lt;&gt; "", COUNTIF(SAP!#REF!,K2818)&gt;0),"Matched", "")</f>
        <v>#REF!</v>
      </c>
      <c r="M2818" s="1" t="str">
        <f t="shared" si="148"/>
        <v/>
      </c>
      <c r="N2818" s="1" t="e">
        <f ca="1">IF(AND(M2818&lt;&gt; "", COUNTIF(SAP!#REF!,M2818)&gt;0),"Matched", "")</f>
        <v>#REF!</v>
      </c>
      <c r="O2818" s="1" t="str">
        <f t="shared" si="149"/>
        <v/>
      </c>
      <c r="P2818" s="1" t="e">
        <f ca="1">IF(AND(O2818&lt;&gt; "", COUNTIF(SAP!#REF!,O2818)&gt;0),"Matched", "")</f>
        <v>#REF!</v>
      </c>
      <c r="Q2818" s="1" t="str">
        <f ca="1">IF(D2818="AC","Logic4"&amp;"_"&amp;TEXT(C2818,"dd.mm.yyyy") &amp;"_"&amp; 1658774.38,"")</f>
        <v>Logic4_18.02.2020_1658774.38</v>
      </c>
      <c r="R2818" s="1" t="e">
        <f ca="1">IF(AND(Q2818&lt;&gt; "", COUNTIF(SAP!#REF!,Q2818)&gt;0),"Matched", "")</f>
        <v>#REF!</v>
      </c>
    </row>
    <row r="2819" spans="1:18">
      <c r="A2819" s="13">
        <v>11563327</v>
      </c>
      <c r="B2819" s="14">
        <v>43879</v>
      </c>
      <c r="C2819" s="14">
        <v>43879</v>
      </c>
      <c r="D2819" s="15" t="s">
        <v>10</v>
      </c>
      <c r="E2819" s="15">
        <v>0</v>
      </c>
      <c r="F2819" s="15">
        <v>0</v>
      </c>
      <c r="G2819" s="15">
        <v>11457.2</v>
      </c>
      <c r="H2819" s="15">
        <v>449520.55</v>
      </c>
      <c r="I2819" s="15" t="s">
        <v>11</v>
      </c>
      <c r="J2819" s="15" t="s">
        <v>12</v>
      </c>
      <c r="K2819" s="1" t="str">
        <f t="shared" ref="K2819:K2882" si="150">IF(D2819="TF","Logic1"&amp;"_"&amp;TEXT(C2819, "mm") &amp;"_"&amp; F2819,"")</f>
        <v/>
      </c>
      <c r="L2819" s="1" t="e">
        <f ca="1">IF(AND(K2819&lt;&gt; "", COUNTIF(SAP!#REF!,K2819)&gt;0),"Matched", "")</f>
        <v>#REF!</v>
      </c>
      <c r="M2819" s="1" t="str">
        <f t="shared" si="148"/>
        <v/>
      </c>
      <c r="N2819" s="1" t="e">
        <f ca="1">IF(AND(M2819&lt;&gt; "", COUNTIF(SAP!#REF!,M2819)&gt;0),"Matched", "")</f>
        <v>#REF!</v>
      </c>
      <c r="O2819" s="1" t="str">
        <f t="shared" si="149"/>
        <v/>
      </c>
      <c r="P2819" s="1" t="e">
        <f ca="1">IF(AND(O2819&lt;&gt; "", COUNTIF(SAP!#REF!,O2819)&gt;0),"Matched", "")</f>
        <v>#REF!</v>
      </c>
      <c r="Q2819" s="1" t="str">
        <f ca="1">IF(D2819="AC","Logic4"&amp;"_"&amp;TEXT(C2819,"dd.mm.yyyy") &amp;"_"&amp; 1658774.38,"")</f>
        <v>Logic4_18.02.2020_1658774.38</v>
      </c>
      <c r="R2819" s="1" t="e">
        <f ca="1">IF(AND(Q2819&lt;&gt; "", COUNTIF(SAP!#REF!,Q2819)&gt;0),"Matched", "")</f>
        <v>#REF!</v>
      </c>
    </row>
    <row r="2820" spans="1:18">
      <c r="A2820" s="9">
        <v>11563327</v>
      </c>
      <c r="B2820" s="10">
        <v>43879</v>
      </c>
      <c r="C2820" s="10">
        <v>43879</v>
      </c>
      <c r="D2820" s="11" t="s">
        <v>10</v>
      </c>
      <c r="E2820" s="11">
        <v>0</v>
      </c>
      <c r="F2820" s="11">
        <v>0</v>
      </c>
      <c r="G2820" s="11">
        <v>11518</v>
      </c>
      <c r="H2820" s="11">
        <v>461038.55</v>
      </c>
      <c r="I2820" s="11" t="s">
        <v>11</v>
      </c>
      <c r="J2820" s="11" t="s">
        <v>12</v>
      </c>
      <c r="K2820" s="1" t="str">
        <f t="shared" si="150"/>
        <v/>
      </c>
      <c r="L2820" s="1" t="e">
        <f ca="1">IF(AND(K2820&lt;&gt; "", COUNTIF(SAP!#REF!,K2820)&gt;0),"Matched", "")</f>
        <v>#REF!</v>
      </c>
      <c r="M2820" s="1" t="str">
        <f t="shared" si="148"/>
        <v/>
      </c>
      <c r="N2820" s="1" t="e">
        <f ca="1">IF(AND(M2820&lt;&gt; "", COUNTIF(SAP!#REF!,M2820)&gt;0),"Matched", "")</f>
        <v>#REF!</v>
      </c>
      <c r="O2820" s="1" t="str">
        <f t="shared" si="149"/>
        <v/>
      </c>
      <c r="P2820" s="1" t="e">
        <f ca="1">IF(AND(O2820&lt;&gt; "", COUNTIF(SAP!#REF!,O2820)&gt;0),"Matched", "")</f>
        <v>#REF!</v>
      </c>
      <c r="Q2820" s="1" t="str">
        <f ca="1">IF(D2820="AC","Logic4"&amp;"_"&amp;TEXT(C2820,"dd.mm.yyyy") &amp;"_"&amp; 1658774.38,"")</f>
        <v>Logic4_18.02.2020_1658774.38</v>
      </c>
      <c r="R2820" s="1" t="e">
        <f ca="1">IF(AND(Q2820&lt;&gt; "", COUNTIF(SAP!#REF!,Q2820)&gt;0),"Matched", "")</f>
        <v>#REF!</v>
      </c>
    </row>
    <row r="2821" spans="1:18">
      <c r="A2821" s="13">
        <v>11563327</v>
      </c>
      <c r="B2821" s="14">
        <v>43879</v>
      </c>
      <c r="C2821" s="14">
        <v>43879</v>
      </c>
      <c r="D2821" s="15" t="s">
        <v>10</v>
      </c>
      <c r="E2821" s="15">
        <v>0</v>
      </c>
      <c r="F2821" s="15">
        <v>0</v>
      </c>
      <c r="G2821" s="15">
        <v>11558.18</v>
      </c>
      <c r="H2821" s="15">
        <v>472596.73</v>
      </c>
      <c r="I2821" s="15" t="s">
        <v>11</v>
      </c>
      <c r="J2821" s="15" t="s">
        <v>12</v>
      </c>
      <c r="K2821" s="1" t="str">
        <f t="shared" si="150"/>
        <v/>
      </c>
      <c r="L2821" s="1" t="e">
        <f ca="1">IF(AND(K2821&lt;&gt; "", COUNTIF(SAP!#REF!,K2821)&gt;0),"Matched", "")</f>
        <v>#REF!</v>
      </c>
      <c r="M2821" s="1" t="str">
        <f t="shared" si="148"/>
        <v/>
      </c>
      <c r="N2821" s="1" t="e">
        <f ca="1">IF(AND(M2821&lt;&gt; "", COUNTIF(SAP!#REF!,M2821)&gt;0),"Matched", "")</f>
        <v>#REF!</v>
      </c>
      <c r="O2821" s="1" t="str">
        <f t="shared" si="149"/>
        <v/>
      </c>
      <c r="P2821" s="1" t="e">
        <f ca="1">IF(AND(O2821&lt;&gt; "", COUNTIF(SAP!#REF!,O2821)&gt;0),"Matched", "")</f>
        <v>#REF!</v>
      </c>
      <c r="Q2821" s="1" t="str">
        <f ca="1">IF(D2821="AC","Logic4"&amp;"_"&amp;TEXT(C2821,"dd.mm.yyyy") &amp;"_"&amp; 1658774.38,"")</f>
        <v>Logic4_18.02.2020_1658774.38</v>
      </c>
      <c r="R2821" s="1" t="e">
        <f ca="1">IF(AND(Q2821&lt;&gt; "", COUNTIF(SAP!#REF!,Q2821)&gt;0),"Matched", "")</f>
        <v>#REF!</v>
      </c>
    </row>
    <row r="2822" spans="1:18">
      <c r="A2822" s="9">
        <v>11563327</v>
      </c>
      <c r="B2822" s="10">
        <v>43879</v>
      </c>
      <c r="C2822" s="10">
        <v>43879</v>
      </c>
      <c r="D2822" s="11" t="s">
        <v>10</v>
      </c>
      <c r="E2822" s="11">
        <v>0</v>
      </c>
      <c r="F2822" s="11">
        <v>0</v>
      </c>
      <c r="G2822" s="11">
        <v>11641</v>
      </c>
      <c r="H2822" s="11">
        <v>484237.73</v>
      </c>
      <c r="I2822" s="11" t="s">
        <v>11</v>
      </c>
      <c r="J2822" s="11" t="s">
        <v>12</v>
      </c>
      <c r="K2822" s="1" t="str">
        <f t="shared" si="150"/>
        <v/>
      </c>
      <c r="L2822" s="1" t="e">
        <f ca="1">IF(AND(K2822&lt;&gt; "", COUNTIF(SAP!#REF!,K2822)&gt;0),"Matched", "")</f>
        <v>#REF!</v>
      </c>
      <c r="M2822" s="1" t="str">
        <f t="shared" si="148"/>
        <v/>
      </c>
      <c r="N2822" s="1" t="e">
        <f ca="1">IF(AND(M2822&lt;&gt; "", COUNTIF(SAP!#REF!,M2822)&gt;0),"Matched", "")</f>
        <v>#REF!</v>
      </c>
      <c r="O2822" s="1" t="str">
        <f t="shared" si="149"/>
        <v/>
      </c>
      <c r="P2822" s="1" t="e">
        <f ca="1">IF(AND(O2822&lt;&gt; "", COUNTIF(SAP!#REF!,O2822)&gt;0),"Matched", "")</f>
        <v>#REF!</v>
      </c>
      <c r="Q2822" s="1" t="str">
        <f ca="1">IF(D2822="AC","Logic4"&amp;"_"&amp;TEXT(C2822,"dd.mm.yyyy") &amp;"_"&amp; 1658774.38,"")</f>
        <v>Logic4_18.02.2020_1658774.38</v>
      </c>
      <c r="R2822" s="1" t="e">
        <f ca="1">IF(AND(Q2822&lt;&gt; "", COUNTIF(SAP!#REF!,Q2822)&gt;0),"Matched", "")</f>
        <v>#REF!</v>
      </c>
    </row>
    <row r="2823" spans="1:18">
      <c r="A2823" s="13">
        <v>11563327</v>
      </c>
      <c r="B2823" s="14">
        <v>43879</v>
      </c>
      <c r="C2823" s="14">
        <v>43879</v>
      </c>
      <c r="D2823" s="15" t="s">
        <v>10</v>
      </c>
      <c r="E2823" s="15">
        <v>0</v>
      </c>
      <c r="F2823" s="15">
        <v>0</v>
      </c>
      <c r="G2823" s="15">
        <v>11860.01</v>
      </c>
      <c r="H2823" s="15">
        <v>496097.74</v>
      </c>
      <c r="I2823" s="15" t="s">
        <v>11</v>
      </c>
      <c r="J2823" s="15" t="s">
        <v>12</v>
      </c>
      <c r="K2823" s="1" t="str">
        <f t="shared" si="150"/>
        <v/>
      </c>
      <c r="L2823" s="1" t="e">
        <f ca="1">IF(AND(K2823&lt;&gt; "", COUNTIF(SAP!#REF!,K2823)&gt;0),"Matched", "")</f>
        <v>#REF!</v>
      </c>
      <c r="M2823" s="1" t="str">
        <f t="shared" si="148"/>
        <v/>
      </c>
      <c r="N2823" s="1" t="e">
        <f ca="1">IF(AND(M2823&lt;&gt; "", COUNTIF(SAP!#REF!,M2823)&gt;0),"Matched", "")</f>
        <v>#REF!</v>
      </c>
      <c r="O2823" s="1" t="str">
        <f t="shared" si="149"/>
        <v/>
      </c>
      <c r="P2823" s="1" t="e">
        <f ca="1">IF(AND(O2823&lt;&gt; "", COUNTIF(SAP!#REF!,O2823)&gt;0),"Matched", "")</f>
        <v>#REF!</v>
      </c>
      <c r="Q2823" s="1" t="str">
        <f ca="1">IF(D2823="AC","Logic4"&amp;"_"&amp;TEXT(C2823,"dd.mm.yyyy") &amp;"_"&amp; 1658774.38,"")</f>
        <v>Logic4_18.02.2020_1658774.38</v>
      </c>
      <c r="R2823" s="1" t="e">
        <f ca="1">IF(AND(Q2823&lt;&gt; "", COUNTIF(SAP!#REF!,Q2823)&gt;0),"Matched", "")</f>
        <v>#REF!</v>
      </c>
    </row>
    <row r="2824" spans="1:18">
      <c r="A2824" s="9">
        <v>11563327</v>
      </c>
      <c r="B2824" s="10">
        <v>43879</v>
      </c>
      <c r="C2824" s="10">
        <v>43879</v>
      </c>
      <c r="D2824" s="11" t="s">
        <v>10</v>
      </c>
      <c r="E2824" s="11">
        <v>0</v>
      </c>
      <c r="F2824" s="11">
        <v>0</v>
      </c>
      <c r="G2824" s="11">
        <v>12110</v>
      </c>
      <c r="H2824" s="11">
        <v>508207.74</v>
      </c>
      <c r="I2824" s="11" t="s">
        <v>11</v>
      </c>
      <c r="J2824" s="11" t="s">
        <v>12</v>
      </c>
      <c r="K2824" s="1" t="str">
        <f t="shared" si="150"/>
        <v/>
      </c>
      <c r="L2824" s="1" t="e">
        <f ca="1">IF(AND(K2824&lt;&gt; "", COUNTIF(SAP!#REF!,K2824)&gt;0),"Matched", "")</f>
        <v>#REF!</v>
      </c>
      <c r="M2824" s="1" t="str">
        <f t="shared" si="148"/>
        <v/>
      </c>
      <c r="N2824" s="1" t="e">
        <f ca="1">IF(AND(M2824&lt;&gt; "", COUNTIF(SAP!#REF!,M2824)&gt;0),"Matched", "")</f>
        <v>#REF!</v>
      </c>
      <c r="O2824" s="1" t="str">
        <f t="shared" si="149"/>
        <v/>
      </c>
      <c r="P2824" s="1" t="e">
        <f ca="1">IF(AND(O2824&lt;&gt; "", COUNTIF(SAP!#REF!,O2824)&gt;0),"Matched", "")</f>
        <v>#REF!</v>
      </c>
      <c r="Q2824" s="1" t="str">
        <f ca="1">IF(D2824="AC","Logic4"&amp;"_"&amp;TEXT(C2824,"dd.mm.yyyy") &amp;"_"&amp; 1658774.38,"")</f>
        <v>Logic4_18.02.2020_1658774.38</v>
      </c>
      <c r="R2824" s="1" t="e">
        <f ca="1">IF(AND(Q2824&lt;&gt; "", COUNTIF(SAP!#REF!,Q2824)&gt;0),"Matched", "")</f>
        <v>#REF!</v>
      </c>
    </row>
    <row r="2825" spans="1:18">
      <c r="A2825" s="13">
        <v>11563327</v>
      </c>
      <c r="B2825" s="14">
        <v>43879</v>
      </c>
      <c r="C2825" s="14">
        <v>43879</v>
      </c>
      <c r="D2825" s="15" t="s">
        <v>10</v>
      </c>
      <c r="E2825" s="15">
        <v>0</v>
      </c>
      <c r="F2825" s="15">
        <v>0</v>
      </c>
      <c r="G2825" s="15">
        <v>12257</v>
      </c>
      <c r="H2825" s="15">
        <v>520464.74</v>
      </c>
      <c r="I2825" s="15" t="s">
        <v>11</v>
      </c>
      <c r="J2825" s="15" t="s">
        <v>12</v>
      </c>
      <c r="K2825" s="1" t="str">
        <f t="shared" si="150"/>
        <v/>
      </c>
      <c r="L2825" s="1" t="e">
        <f ca="1">IF(AND(K2825&lt;&gt; "", COUNTIF(SAP!#REF!,K2825)&gt;0),"Matched", "")</f>
        <v>#REF!</v>
      </c>
      <c r="M2825" s="1" t="str">
        <f t="shared" si="148"/>
        <v/>
      </c>
      <c r="N2825" s="1" t="e">
        <f ca="1">IF(AND(M2825&lt;&gt; "", COUNTIF(SAP!#REF!,M2825)&gt;0),"Matched", "")</f>
        <v>#REF!</v>
      </c>
      <c r="O2825" s="1" t="str">
        <f t="shared" si="149"/>
        <v/>
      </c>
      <c r="P2825" s="1" t="e">
        <f ca="1">IF(AND(O2825&lt;&gt; "", COUNTIF(SAP!#REF!,O2825)&gt;0),"Matched", "")</f>
        <v>#REF!</v>
      </c>
      <c r="Q2825" s="1" t="str">
        <f ca="1">IF(D2825="AC","Logic4"&amp;"_"&amp;TEXT(C2825,"dd.mm.yyyy") &amp;"_"&amp; 1658774.38,"")</f>
        <v>Logic4_18.02.2020_1658774.38</v>
      </c>
      <c r="R2825" s="1" t="e">
        <f ca="1">IF(AND(Q2825&lt;&gt; "", COUNTIF(SAP!#REF!,Q2825)&gt;0),"Matched", "")</f>
        <v>#REF!</v>
      </c>
    </row>
    <row r="2826" spans="1:18">
      <c r="A2826" s="9">
        <v>11563327</v>
      </c>
      <c r="B2826" s="10">
        <v>43879</v>
      </c>
      <c r="C2826" s="10">
        <v>43879</v>
      </c>
      <c r="D2826" s="11" t="s">
        <v>10</v>
      </c>
      <c r="E2826" s="11">
        <v>0</v>
      </c>
      <c r="F2826" s="11">
        <v>0</v>
      </c>
      <c r="G2826" s="11">
        <v>12432.5</v>
      </c>
      <c r="H2826" s="11">
        <v>532897.24</v>
      </c>
      <c r="I2826" s="11" t="s">
        <v>11</v>
      </c>
      <c r="J2826" s="11" t="s">
        <v>12</v>
      </c>
      <c r="K2826" s="1" t="str">
        <f t="shared" si="150"/>
        <v/>
      </c>
      <c r="L2826" s="1" t="e">
        <f ca="1">IF(AND(K2826&lt;&gt; "", COUNTIF(SAP!#REF!,K2826)&gt;0),"Matched", "")</f>
        <v>#REF!</v>
      </c>
      <c r="M2826" s="1" t="str">
        <f t="shared" si="148"/>
        <v/>
      </c>
      <c r="N2826" s="1" t="e">
        <f ca="1">IF(AND(M2826&lt;&gt; "", COUNTIF(SAP!#REF!,M2826)&gt;0),"Matched", "")</f>
        <v>#REF!</v>
      </c>
      <c r="O2826" s="1" t="str">
        <f t="shared" si="149"/>
        <v/>
      </c>
      <c r="P2826" s="1" t="e">
        <f ca="1">IF(AND(O2826&lt;&gt; "", COUNTIF(SAP!#REF!,O2826)&gt;0),"Matched", "")</f>
        <v>#REF!</v>
      </c>
      <c r="Q2826" s="1" t="str">
        <f ca="1">IF(D2826="AC","Logic4"&amp;"_"&amp;TEXT(C2826,"dd.mm.yyyy") &amp;"_"&amp; 1658774.38,"")</f>
        <v>Logic4_18.02.2020_1658774.38</v>
      </c>
      <c r="R2826" s="1" t="e">
        <f ca="1">IF(AND(Q2826&lt;&gt; "", COUNTIF(SAP!#REF!,Q2826)&gt;0),"Matched", "")</f>
        <v>#REF!</v>
      </c>
    </row>
    <row r="2827" spans="1:18">
      <c r="A2827" s="13">
        <v>11563327</v>
      </c>
      <c r="B2827" s="14">
        <v>43879</v>
      </c>
      <c r="C2827" s="14">
        <v>43879</v>
      </c>
      <c r="D2827" s="15" t="s">
        <v>10</v>
      </c>
      <c r="E2827" s="15">
        <v>0</v>
      </c>
      <c r="F2827" s="15">
        <v>0</v>
      </c>
      <c r="G2827" s="15">
        <v>12449.34</v>
      </c>
      <c r="H2827" s="15">
        <v>545346.57999999996</v>
      </c>
      <c r="I2827" s="15" t="s">
        <v>11</v>
      </c>
      <c r="J2827" s="15" t="s">
        <v>12</v>
      </c>
      <c r="K2827" s="1" t="str">
        <f t="shared" si="150"/>
        <v/>
      </c>
      <c r="L2827" s="1" t="e">
        <f ca="1">IF(AND(K2827&lt;&gt; "", COUNTIF(SAP!#REF!,K2827)&gt;0),"Matched", "")</f>
        <v>#REF!</v>
      </c>
      <c r="M2827" s="1" t="str">
        <f t="shared" si="148"/>
        <v/>
      </c>
      <c r="N2827" s="1" t="e">
        <f ca="1">IF(AND(M2827&lt;&gt; "", COUNTIF(SAP!#REF!,M2827)&gt;0),"Matched", "")</f>
        <v>#REF!</v>
      </c>
      <c r="O2827" s="1" t="str">
        <f t="shared" si="149"/>
        <v/>
      </c>
      <c r="P2827" s="1" t="e">
        <f ca="1">IF(AND(O2827&lt;&gt; "", COUNTIF(SAP!#REF!,O2827)&gt;0),"Matched", "")</f>
        <v>#REF!</v>
      </c>
      <c r="Q2827" s="1" t="str">
        <f ca="1">IF(D2827="AC","Logic4"&amp;"_"&amp;TEXT(C2827,"dd.mm.yyyy") &amp;"_"&amp; 1658774.38,"")</f>
        <v>Logic4_18.02.2020_1658774.38</v>
      </c>
      <c r="R2827" s="1" t="e">
        <f ca="1">IF(AND(Q2827&lt;&gt; "", COUNTIF(SAP!#REF!,Q2827)&gt;0),"Matched", "")</f>
        <v>#REF!</v>
      </c>
    </row>
    <row r="2828" spans="1:18">
      <c r="A2828" s="9">
        <v>11563327</v>
      </c>
      <c r="B2828" s="10">
        <v>43879</v>
      </c>
      <c r="C2828" s="10">
        <v>43879</v>
      </c>
      <c r="D2828" s="11" t="s">
        <v>10</v>
      </c>
      <c r="E2828" s="11">
        <v>0</v>
      </c>
      <c r="F2828" s="11">
        <v>0</v>
      </c>
      <c r="G2828" s="11">
        <v>12486.6</v>
      </c>
      <c r="H2828" s="11">
        <v>557833.18000000005</v>
      </c>
      <c r="I2828" s="11" t="s">
        <v>11</v>
      </c>
      <c r="J2828" s="11" t="s">
        <v>12</v>
      </c>
      <c r="K2828" s="1" t="str">
        <f t="shared" si="150"/>
        <v/>
      </c>
      <c r="L2828" s="1" t="e">
        <f ca="1">IF(AND(K2828&lt;&gt; "", COUNTIF(SAP!#REF!,K2828)&gt;0),"Matched", "")</f>
        <v>#REF!</v>
      </c>
      <c r="M2828" s="1" t="str">
        <f t="shared" si="148"/>
        <v/>
      </c>
      <c r="N2828" s="1" t="e">
        <f ca="1">IF(AND(M2828&lt;&gt; "", COUNTIF(SAP!#REF!,M2828)&gt;0),"Matched", "")</f>
        <v>#REF!</v>
      </c>
      <c r="O2828" s="1" t="str">
        <f t="shared" si="149"/>
        <v/>
      </c>
      <c r="P2828" s="1" t="e">
        <f ca="1">IF(AND(O2828&lt;&gt; "", COUNTIF(SAP!#REF!,O2828)&gt;0),"Matched", "")</f>
        <v>#REF!</v>
      </c>
      <c r="Q2828" s="1" t="str">
        <f ca="1">IF(D2828="AC","Logic4"&amp;"_"&amp;TEXT(C2828,"dd.mm.yyyy") &amp;"_"&amp; 1658774.38,"")</f>
        <v>Logic4_18.02.2020_1658774.38</v>
      </c>
      <c r="R2828" s="1" t="e">
        <f ca="1">IF(AND(Q2828&lt;&gt; "", COUNTIF(SAP!#REF!,Q2828)&gt;0),"Matched", "")</f>
        <v>#REF!</v>
      </c>
    </row>
    <row r="2829" spans="1:18">
      <c r="A2829" s="13">
        <v>11563327</v>
      </c>
      <c r="B2829" s="14">
        <v>43879</v>
      </c>
      <c r="C2829" s="14">
        <v>43879</v>
      </c>
      <c r="D2829" s="15" t="s">
        <v>10</v>
      </c>
      <c r="E2829" s="15">
        <v>0</v>
      </c>
      <c r="F2829" s="15">
        <v>0</v>
      </c>
      <c r="G2829" s="15">
        <v>12604.4</v>
      </c>
      <c r="H2829" s="15">
        <v>570437.57999999996</v>
      </c>
      <c r="I2829" s="15" t="s">
        <v>11</v>
      </c>
      <c r="J2829" s="15" t="s">
        <v>12</v>
      </c>
      <c r="K2829" s="1" t="str">
        <f t="shared" si="150"/>
        <v/>
      </c>
      <c r="L2829" s="1" t="e">
        <f ca="1">IF(AND(K2829&lt;&gt; "", COUNTIF(SAP!#REF!,K2829)&gt;0),"Matched", "")</f>
        <v>#REF!</v>
      </c>
      <c r="M2829" s="1" t="str">
        <f t="shared" si="148"/>
        <v/>
      </c>
      <c r="N2829" s="1" t="e">
        <f ca="1">IF(AND(M2829&lt;&gt; "", COUNTIF(SAP!#REF!,M2829)&gt;0),"Matched", "")</f>
        <v>#REF!</v>
      </c>
      <c r="O2829" s="1" t="str">
        <f t="shared" si="149"/>
        <v/>
      </c>
      <c r="P2829" s="1" t="e">
        <f ca="1">IF(AND(O2829&lt;&gt; "", COUNTIF(SAP!#REF!,O2829)&gt;0),"Matched", "")</f>
        <v>#REF!</v>
      </c>
      <c r="Q2829" s="1" t="str">
        <f ca="1">IF(D2829="AC","Logic4"&amp;"_"&amp;TEXT(C2829,"dd.mm.yyyy") &amp;"_"&amp; 1658774.38,"")</f>
        <v>Logic4_18.02.2020_1658774.38</v>
      </c>
      <c r="R2829" s="1" t="e">
        <f ca="1">IF(AND(Q2829&lt;&gt; "", COUNTIF(SAP!#REF!,Q2829)&gt;0),"Matched", "")</f>
        <v>#REF!</v>
      </c>
    </row>
    <row r="2830" spans="1:18">
      <c r="A2830" s="9">
        <v>11563327</v>
      </c>
      <c r="B2830" s="10">
        <v>43879</v>
      </c>
      <c r="C2830" s="10">
        <v>43879</v>
      </c>
      <c r="D2830" s="11" t="s">
        <v>10</v>
      </c>
      <c r="E2830" s="11">
        <v>0</v>
      </c>
      <c r="F2830" s="11">
        <v>0</v>
      </c>
      <c r="G2830" s="11">
        <v>12860</v>
      </c>
      <c r="H2830" s="11">
        <v>583297.57999999996</v>
      </c>
      <c r="I2830" s="11" t="s">
        <v>11</v>
      </c>
      <c r="J2830" s="11" t="s">
        <v>12</v>
      </c>
      <c r="K2830" s="1" t="str">
        <f t="shared" si="150"/>
        <v/>
      </c>
      <c r="L2830" s="1" t="e">
        <f ca="1">IF(AND(K2830&lt;&gt; "", COUNTIF(SAP!#REF!,K2830)&gt;0),"Matched", "")</f>
        <v>#REF!</v>
      </c>
      <c r="M2830" s="1" t="str">
        <f t="shared" si="148"/>
        <v/>
      </c>
      <c r="N2830" s="1" t="e">
        <f ca="1">IF(AND(M2830&lt;&gt; "", COUNTIF(SAP!#REF!,M2830)&gt;0),"Matched", "")</f>
        <v>#REF!</v>
      </c>
      <c r="O2830" s="1" t="str">
        <f t="shared" si="149"/>
        <v/>
      </c>
      <c r="P2830" s="1" t="e">
        <f ca="1">IF(AND(O2830&lt;&gt; "", COUNTIF(SAP!#REF!,O2830)&gt;0),"Matched", "")</f>
        <v>#REF!</v>
      </c>
      <c r="Q2830" s="1" t="str">
        <f ca="1">IF(D2830="AC","Logic4"&amp;"_"&amp;TEXT(C2830,"dd.mm.yyyy") &amp;"_"&amp; 1658774.38,"")</f>
        <v>Logic4_18.02.2020_1658774.38</v>
      </c>
      <c r="R2830" s="1" t="e">
        <f ca="1">IF(AND(Q2830&lt;&gt; "", COUNTIF(SAP!#REF!,Q2830)&gt;0),"Matched", "")</f>
        <v>#REF!</v>
      </c>
    </row>
    <row r="2831" spans="1:18">
      <c r="A2831" s="13">
        <v>11563327</v>
      </c>
      <c r="B2831" s="14">
        <v>43879</v>
      </c>
      <c r="C2831" s="14">
        <v>43879</v>
      </c>
      <c r="D2831" s="15" t="s">
        <v>10</v>
      </c>
      <c r="E2831" s="15">
        <v>0</v>
      </c>
      <c r="F2831" s="15">
        <v>0</v>
      </c>
      <c r="G2831" s="15">
        <v>12935.78</v>
      </c>
      <c r="H2831" s="15">
        <v>596233.36</v>
      </c>
      <c r="I2831" s="15" t="s">
        <v>11</v>
      </c>
      <c r="J2831" s="15" t="s">
        <v>12</v>
      </c>
      <c r="K2831" s="1" t="str">
        <f t="shared" si="150"/>
        <v/>
      </c>
      <c r="L2831" s="1" t="e">
        <f ca="1">IF(AND(K2831&lt;&gt; "", COUNTIF(SAP!#REF!,K2831)&gt;0),"Matched", "")</f>
        <v>#REF!</v>
      </c>
      <c r="M2831" s="1" t="str">
        <f t="shared" si="148"/>
        <v/>
      </c>
      <c r="N2831" s="1" t="e">
        <f ca="1">IF(AND(M2831&lt;&gt; "", COUNTIF(SAP!#REF!,M2831)&gt;0),"Matched", "")</f>
        <v>#REF!</v>
      </c>
      <c r="O2831" s="1" t="str">
        <f t="shared" si="149"/>
        <v/>
      </c>
      <c r="P2831" s="1" t="e">
        <f ca="1">IF(AND(O2831&lt;&gt; "", COUNTIF(SAP!#REF!,O2831)&gt;0),"Matched", "")</f>
        <v>#REF!</v>
      </c>
      <c r="Q2831" s="1" t="str">
        <f ca="1">IF(D2831="AC","Logic4"&amp;"_"&amp;TEXT(C2831,"dd.mm.yyyy") &amp;"_"&amp; 1658774.38,"")</f>
        <v>Logic4_18.02.2020_1658774.38</v>
      </c>
      <c r="R2831" s="1" t="e">
        <f ca="1">IF(AND(Q2831&lt;&gt; "", COUNTIF(SAP!#REF!,Q2831)&gt;0),"Matched", "")</f>
        <v>#REF!</v>
      </c>
    </row>
    <row r="2832" spans="1:18">
      <c r="A2832" s="9">
        <v>11563327</v>
      </c>
      <c r="B2832" s="10">
        <v>43879</v>
      </c>
      <c r="C2832" s="10">
        <v>43879</v>
      </c>
      <c r="D2832" s="11" t="s">
        <v>10</v>
      </c>
      <c r="E2832" s="11">
        <v>0</v>
      </c>
      <c r="F2832" s="11">
        <v>0</v>
      </c>
      <c r="G2832" s="11">
        <v>12979.2</v>
      </c>
      <c r="H2832" s="11">
        <v>609212.56000000006</v>
      </c>
      <c r="I2832" s="11" t="s">
        <v>11</v>
      </c>
      <c r="J2832" s="11" t="s">
        <v>12</v>
      </c>
      <c r="K2832" s="1" t="str">
        <f t="shared" si="150"/>
        <v/>
      </c>
      <c r="L2832" s="1" t="e">
        <f ca="1">IF(AND(K2832&lt;&gt; "", COUNTIF(SAP!#REF!,K2832)&gt;0),"Matched", "")</f>
        <v>#REF!</v>
      </c>
      <c r="M2832" s="1" t="str">
        <f t="shared" si="148"/>
        <v/>
      </c>
      <c r="N2832" s="1" t="e">
        <f ca="1">IF(AND(M2832&lt;&gt; "", COUNTIF(SAP!#REF!,M2832)&gt;0),"Matched", "")</f>
        <v>#REF!</v>
      </c>
      <c r="O2832" s="1" t="str">
        <f t="shared" si="149"/>
        <v/>
      </c>
      <c r="P2832" s="1" t="e">
        <f ca="1">IF(AND(O2832&lt;&gt; "", COUNTIF(SAP!#REF!,O2832)&gt;0),"Matched", "")</f>
        <v>#REF!</v>
      </c>
      <c r="Q2832" s="1" t="str">
        <f ca="1">IF(D2832="AC","Logic4"&amp;"_"&amp;TEXT(C2832,"dd.mm.yyyy") &amp;"_"&amp; 1658774.38,"")</f>
        <v>Logic4_18.02.2020_1658774.38</v>
      </c>
      <c r="R2832" s="1" t="e">
        <f ca="1">IF(AND(Q2832&lt;&gt; "", COUNTIF(SAP!#REF!,Q2832)&gt;0),"Matched", "")</f>
        <v>#REF!</v>
      </c>
    </row>
    <row r="2833" spans="1:18">
      <c r="A2833" s="13">
        <v>11563327</v>
      </c>
      <c r="B2833" s="14">
        <v>43879</v>
      </c>
      <c r="C2833" s="14">
        <v>43879</v>
      </c>
      <c r="D2833" s="15" t="s">
        <v>10</v>
      </c>
      <c r="E2833" s="15">
        <v>0</v>
      </c>
      <c r="F2833" s="15">
        <v>0</v>
      </c>
      <c r="G2833" s="15">
        <v>13023.5</v>
      </c>
      <c r="H2833" s="15">
        <v>622236.06000000006</v>
      </c>
      <c r="I2833" s="15" t="s">
        <v>11</v>
      </c>
      <c r="J2833" s="15" t="s">
        <v>12</v>
      </c>
      <c r="K2833" s="1" t="str">
        <f t="shared" si="150"/>
        <v/>
      </c>
      <c r="L2833" s="1" t="e">
        <f ca="1">IF(AND(K2833&lt;&gt; "", COUNTIF(SAP!#REF!,K2833)&gt;0),"Matched", "")</f>
        <v>#REF!</v>
      </c>
      <c r="M2833" s="1" t="str">
        <f t="shared" si="148"/>
        <v/>
      </c>
      <c r="N2833" s="1" t="e">
        <f ca="1">IF(AND(M2833&lt;&gt; "", COUNTIF(SAP!#REF!,M2833)&gt;0),"Matched", "")</f>
        <v>#REF!</v>
      </c>
      <c r="O2833" s="1" t="str">
        <f t="shared" si="149"/>
        <v/>
      </c>
      <c r="P2833" s="1" t="e">
        <f ca="1">IF(AND(O2833&lt;&gt; "", COUNTIF(SAP!#REF!,O2833)&gt;0),"Matched", "")</f>
        <v>#REF!</v>
      </c>
      <c r="Q2833" s="1" t="str">
        <f ca="1">IF(D2833="AC","Logic4"&amp;"_"&amp;TEXT(C2833,"dd.mm.yyyy") &amp;"_"&amp; 1658774.38,"")</f>
        <v>Logic4_18.02.2020_1658774.38</v>
      </c>
      <c r="R2833" s="1" t="e">
        <f ca="1">IF(AND(Q2833&lt;&gt; "", COUNTIF(SAP!#REF!,Q2833)&gt;0),"Matched", "")</f>
        <v>#REF!</v>
      </c>
    </row>
    <row r="2834" spans="1:18">
      <c r="A2834" s="9">
        <v>11563327</v>
      </c>
      <c r="B2834" s="10">
        <v>43879</v>
      </c>
      <c r="C2834" s="10">
        <v>43879</v>
      </c>
      <c r="D2834" s="11" t="s">
        <v>10</v>
      </c>
      <c r="E2834" s="11">
        <v>0</v>
      </c>
      <c r="F2834" s="11">
        <v>0</v>
      </c>
      <c r="G2834" s="11">
        <v>13146</v>
      </c>
      <c r="H2834" s="11">
        <v>635382.06000000006</v>
      </c>
      <c r="I2834" s="11" t="s">
        <v>11</v>
      </c>
      <c r="J2834" s="11" t="s">
        <v>12</v>
      </c>
      <c r="K2834" s="1" t="str">
        <f t="shared" si="150"/>
        <v/>
      </c>
      <c r="L2834" s="1" t="e">
        <f ca="1">IF(AND(K2834&lt;&gt; "", COUNTIF(SAP!#REF!,K2834)&gt;0),"Matched", "")</f>
        <v>#REF!</v>
      </c>
      <c r="M2834" s="1" t="str">
        <f t="shared" si="148"/>
        <v/>
      </c>
      <c r="N2834" s="1" t="e">
        <f ca="1">IF(AND(M2834&lt;&gt; "", COUNTIF(SAP!#REF!,M2834)&gt;0),"Matched", "")</f>
        <v>#REF!</v>
      </c>
      <c r="O2834" s="1" t="str">
        <f t="shared" si="149"/>
        <v/>
      </c>
      <c r="P2834" s="1" t="e">
        <f ca="1">IF(AND(O2834&lt;&gt; "", COUNTIF(SAP!#REF!,O2834)&gt;0),"Matched", "")</f>
        <v>#REF!</v>
      </c>
      <c r="Q2834" s="1" t="str">
        <f ca="1">IF(D2834="AC","Logic4"&amp;"_"&amp;TEXT(C2834,"dd.mm.yyyy") &amp;"_"&amp; 1658774.38,"")</f>
        <v>Logic4_18.02.2020_1658774.38</v>
      </c>
      <c r="R2834" s="1" t="e">
        <f ca="1">IF(AND(Q2834&lt;&gt; "", COUNTIF(SAP!#REF!,Q2834)&gt;0),"Matched", "")</f>
        <v>#REF!</v>
      </c>
    </row>
    <row r="2835" spans="1:18">
      <c r="A2835" s="13">
        <v>11563327</v>
      </c>
      <c r="B2835" s="14">
        <v>43879</v>
      </c>
      <c r="C2835" s="14">
        <v>43879</v>
      </c>
      <c r="D2835" s="15" t="s">
        <v>10</v>
      </c>
      <c r="E2835" s="15">
        <v>0</v>
      </c>
      <c r="F2835" s="15">
        <v>0</v>
      </c>
      <c r="G2835" s="15">
        <v>13257</v>
      </c>
      <c r="H2835" s="15">
        <v>648639.06000000006</v>
      </c>
      <c r="I2835" s="15" t="s">
        <v>11</v>
      </c>
      <c r="J2835" s="15" t="s">
        <v>12</v>
      </c>
      <c r="K2835" s="1" t="str">
        <f t="shared" si="150"/>
        <v/>
      </c>
      <c r="L2835" s="1" t="e">
        <f ca="1">IF(AND(K2835&lt;&gt; "", COUNTIF(SAP!#REF!,K2835)&gt;0),"Matched", "")</f>
        <v>#REF!</v>
      </c>
      <c r="M2835" s="1" t="str">
        <f t="shared" si="148"/>
        <v/>
      </c>
      <c r="N2835" s="1" t="e">
        <f ca="1">IF(AND(M2835&lt;&gt; "", COUNTIF(SAP!#REF!,M2835)&gt;0),"Matched", "")</f>
        <v>#REF!</v>
      </c>
      <c r="O2835" s="1" t="str">
        <f t="shared" si="149"/>
        <v/>
      </c>
      <c r="P2835" s="1" t="e">
        <f ca="1">IF(AND(O2835&lt;&gt; "", COUNTIF(SAP!#REF!,O2835)&gt;0),"Matched", "")</f>
        <v>#REF!</v>
      </c>
      <c r="Q2835" s="1" t="str">
        <f ca="1">IF(D2835="AC","Logic4"&amp;"_"&amp;TEXT(C2835,"dd.mm.yyyy") &amp;"_"&amp; 1658774.38,"")</f>
        <v>Logic4_18.02.2020_1658774.38</v>
      </c>
      <c r="R2835" s="1" t="e">
        <f ca="1">IF(AND(Q2835&lt;&gt; "", COUNTIF(SAP!#REF!,Q2835)&gt;0),"Matched", "")</f>
        <v>#REF!</v>
      </c>
    </row>
    <row r="2836" spans="1:18">
      <c r="A2836" s="9">
        <v>11563327</v>
      </c>
      <c r="B2836" s="10">
        <v>43879</v>
      </c>
      <c r="C2836" s="10">
        <v>43879</v>
      </c>
      <c r="D2836" s="11" t="s">
        <v>10</v>
      </c>
      <c r="E2836" s="11">
        <v>0</v>
      </c>
      <c r="F2836" s="11">
        <v>0</v>
      </c>
      <c r="G2836" s="11">
        <v>13260</v>
      </c>
      <c r="H2836" s="11">
        <v>661899.06000000006</v>
      </c>
      <c r="I2836" s="11" t="s">
        <v>11</v>
      </c>
      <c r="J2836" s="11" t="s">
        <v>12</v>
      </c>
      <c r="K2836" s="1" t="str">
        <f t="shared" si="150"/>
        <v/>
      </c>
      <c r="L2836" s="1" t="e">
        <f ca="1">IF(AND(K2836&lt;&gt; "", COUNTIF(SAP!#REF!,K2836)&gt;0),"Matched", "")</f>
        <v>#REF!</v>
      </c>
      <c r="M2836" s="1" t="str">
        <f t="shared" si="148"/>
        <v/>
      </c>
      <c r="N2836" s="1" t="e">
        <f ca="1">IF(AND(M2836&lt;&gt; "", COUNTIF(SAP!#REF!,M2836)&gt;0),"Matched", "")</f>
        <v>#REF!</v>
      </c>
      <c r="O2836" s="1" t="str">
        <f t="shared" si="149"/>
        <v/>
      </c>
      <c r="P2836" s="1" t="e">
        <f ca="1">IF(AND(O2836&lt;&gt; "", COUNTIF(SAP!#REF!,O2836)&gt;0),"Matched", "")</f>
        <v>#REF!</v>
      </c>
      <c r="Q2836" s="1" t="str">
        <f ca="1">IF(D2836="AC","Logic4"&amp;"_"&amp;TEXT(C2836,"dd.mm.yyyy") &amp;"_"&amp; 1658774.38,"")</f>
        <v>Logic4_18.02.2020_1658774.38</v>
      </c>
      <c r="R2836" s="1" t="e">
        <f ca="1">IF(AND(Q2836&lt;&gt; "", COUNTIF(SAP!#REF!,Q2836)&gt;0),"Matched", "")</f>
        <v>#REF!</v>
      </c>
    </row>
    <row r="2837" spans="1:18">
      <c r="A2837" s="13">
        <v>11563327</v>
      </c>
      <c r="B2837" s="14">
        <v>43879</v>
      </c>
      <c r="C2837" s="14">
        <v>43879</v>
      </c>
      <c r="D2837" s="15" t="s">
        <v>10</v>
      </c>
      <c r="E2837" s="15">
        <v>0</v>
      </c>
      <c r="F2837" s="15">
        <v>0</v>
      </c>
      <c r="G2837" s="15">
        <v>13498</v>
      </c>
      <c r="H2837" s="15">
        <v>675397.06</v>
      </c>
      <c r="I2837" s="15" t="s">
        <v>11</v>
      </c>
      <c r="J2837" s="15" t="s">
        <v>12</v>
      </c>
      <c r="K2837" s="1" t="str">
        <f t="shared" si="150"/>
        <v/>
      </c>
      <c r="L2837" s="1" t="e">
        <f ca="1">IF(AND(K2837&lt;&gt; "", COUNTIF(SAP!#REF!,K2837)&gt;0),"Matched", "")</f>
        <v>#REF!</v>
      </c>
      <c r="M2837" s="1" t="str">
        <f t="shared" si="148"/>
        <v/>
      </c>
      <c r="N2837" s="1" t="e">
        <f ca="1">IF(AND(M2837&lt;&gt; "", COUNTIF(SAP!#REF!,M2837)&gt;0),"Matched", "")</f>
        <v>#REF!</v>
      </c>
      <c r="O2837" s="1" t="str">
        <f t="shared" si="149"/>
        <v/>
      </c>
      <c r="P2837" s="1" t="e">
        <f ca="1">IF(AND(O2837&lt;&gt; "", COUNTIF(SAP!#REF!,O2837)&gt;0),"Matched", "")</f>
        <v>#REF!</v>
      </c>
      <c r="Q2837" s="1" t="str">
        <f ca="1">IF(D2837="AC","Logic4"&amp;"_"&amp;TEXT(C2837,"dd.mm.yyyy") &amp;"_"&amp; 1658774.38,"")</f>
        <v>Logic4_18.02.2020_1658774.38</v>
      </c>
      <c r="R2837" s="1" t="e">
        <f ca="1">IF(AND(Q2837&lt;&gt; "", COUNTIF(SAP!#REF!,Q2837)&gt;0),"Matched", "")</f>
        <v>#REF!</v>
      </c>
    </row>
    <row r="2838" spans="1:18">
      <c r="A2838" s="9">
        <v>11563327</v>
      </c>
      <c r="B2838" s="10">
        <v>43879</v>
      </c>
      <c r="C2838" s="10">
        <v>43879</v>
      </c>
      <c r="D2838" s="11" t="s">
        <v>10</v>
      </c>
      <c r="E2838" s="11">
        <v>0</v>
      </c>
      <c r="F2838" s="11">
        <v>0</v>
      </c>
      <c r="G2838" s="11">
        <v>14330</v>
      </c>
      <c r="H2838" s="11">
        <v>689727.06</v>
      </c>
      <c r="I2838" s="11" t="s">
        <v>11</v>
      </c>
      <c r="J2838" s="11" t="s">
        <v>12</v>
      </c>
      <c r="K2838" s="1" t="str">
        <f t="shared" si="150"/>
        <v/>
      </c>
      <c r="L2838" s="1" t="e">
        <f ca="1">IF(AND(K2838&lt;&gt; "", COUNTIF(SAP!#REF!,K2838)&gt;0),"Matched", "")</f>
        <v>#REF!</v>
      </c>
      <c r="M2838" s="1" t="str">
        <f t="shared" si="148"/>
        <v/>
      </c>
      <c r="N2838" s="1" t="e">
        <f ca="1">IF(AND(M2838&lt;&gt; "", COUNTIF(SAP!#REF!,M2838)&gt;0),"Matched", "")</f>
        <v>#REF!</v>
      </c>
      <c r="O2838" s="1" t="str">
        <f t="shared" si="149"/>
        <v/>
      </c>
      <c r="P2838" s="1" t="e">
        <f ca="1">IF(AND(O2838&lt;&gt; "", COUNTIF(SAP!#REF!,O2838)&gt;0),"Matched", "")</f>
        <v>#REF!</v>
      </c>
      <c r="Q2838" s="1" t="str">
        <f ca="1">IF(D2838="AC","Logic4"&amp;"_"&amp;TEXT(C2838,"dd.mm.yyyy") &amp;"_"&amp; 1658774.38,"")</f>
        <v>Logic4_18.02.2020_1658774.38</v>
      </c>
      <c r="R2838" s="1" t="e">
        <f ca="1">IF(AND(Q2838&lt;&gt; "", COUNTIF(SAP!#REF!,Q2838)&gt;0),"Matched", "")</f>
        <v>#REF!</v>
      </c>
    </row>
    <row r="2839" spans="1:18">
      <c r="A2839" s="13">
        <v>11563327</v>
      </c>
      <c r="B2839" s="14">
        <v>43879</v>
      </c>
      <c r="C2839" s="14">
        <v>43879</v>
      </c>
      <c r="D2839" s="15" t="s">
        <v>10</v>
      </c>
      <c r="E2839" s="15">
        <v>0</v>
      </c>
      <c r="F2839" s="15">
        <v>0</v>
      </c>
      <c r="G2839" s="15">
        <v>14590</v>
      </c>
      <c r="H2839" s="15">
        <v>704317.06</v>
      </c>
      <c r="I2839" s="15" t="s">
        <v>11</v>
      </c>
      <c r="J2839" s="15" t="s">
        <v>12</v>
      </c>
      <c r="K2839" s="1" t="str">
        <f t="shared" si="150"/>
        <v/>
      </c>
      <c r="L2839" s="1" t="e">
        <f ca="1">IF(AND(K2839&lt;&gt; "", COUNTIF(SAP!#REF!,K2839)&gt;0),"Matched", "")</f>
        <v>#REF!</v>
      </c>
      <c r="M2839" s="1" t="str">
        <f t="shared" si="148"/>
        <v/>
      </c>
      <c r="N2839" s="1" t="e">
        <f ca="1">IF(AND(M2839&lt;&gt; "", COUNTIF(SAP!#REF!,M2839)&gt;0),"Matched", "")</f>
        <v>#REF!</v>
      </c>
      <c r="O2839" s="1" t="str">
        <f t="shared" si="149"/>
        <v/>
      </c>
      <c r="P2839" s="1" t="e">
        <f ca="1">IF(AND(O2839&lt;&gt; "", COUNTIF(SAP!#REF!,O2839)&gt;0),"Matched", "")</f>
        <v>#REF!</v>
      </c>
      <c r="Q2839" s="1" t="str">
        <f ca="1">IF(D2839="AC","Logic4"&amp;"_"&amp;TEXT(C2839,"dd.mm.yyyy") &amp;"_"&amp; 1658774.38,"")</f>
        <v>Logic4_18.02.2020_1658774.38</v>
      </c>
      <c r="R2839" s="1" t="e">
        <f ca="1">IF(AND(Q2839&lt;&gt; "", COUNTIF(SAP!#REF!,Q2839)&gt;0),"Matched", "")</f>
        <v>#REF!</v>
      </c>
    </row>
    <row r="2840" spans="1:18">
      <c r="A2840" s="9">
        <v>11563327</v>
      </c>
      <c r="B2840" s="10">
        <v>43879</v>
      </c>
      <c r="C2840" s="10">
        <v>43879</v>
      </c>
      <c r="D2840" s="11" t="s">
        <v>10</v>
      </c>
      <c r="E2840" s="11">
        <v>0</v>
      </c>
      <c r="F2840" s="11">
        <v>0</v>
      </c>
      <c r="G2840" s="11">
        <v>14668</v>
      </c>
      <c r="H2840" s="11">
        <v>718985.06</v>
      </c>
      <c r="I2840" s="11" t="s">
        <v>11</v>
      </c>
      <c r="J2840" s="11" t="s">
        <v>12</v>
      </c>
      <c r="K2840" s="1" t="str">
        <f t="shared" si="150"/>
        <v/>
      </c>
      <c r="L2840" s="1" t="e">
        <f ca="1">IF(AND(K2840&lt;&gt; "", COUNTIF(SAP!#REF!,K2840)&gt;0),"Matched", "")</f>
        <v>#REF!</v>
      </c>
      <c r="M2840" s="1" t="str">
        <f t="shared" si="148"/>
        <v/>
      </c>
      <c r="N2840" s="1" t="e">
        <f ca="1">IF(AND(M2840&lt;&gt; "", COUNTIF(SAP!#REF!,M2840)&gt;0),"Matched", "")</f>
        <v>#REF!</v>
      </c>
      <c r="O2840" s="1" t="str">
        <f t="shared" si="149"/>
        <v/>
      </c>
      <c r="P2840" s="1" t="e">
        <f ca="1">IF(AND(O2840&lt;&gt; "", COUNTIF(SAP!#REF!,O2840)&gt;0),"Matched", "")</f>
        <v>#REF!</v>
      </c>
      <c r="Q2840" s="1" t="str">
        <f ca="1">IF(D2840="AC","Logic4"&amp;"_"&amp;TEXT(C2840,"dd.mm.yyyy") &amp;"_"&amp; 1658774.38,"")</f>
        <v>Logic4_18.02.2020_1658774.38</v>
      </c>
      <c r="R2840" s="1" t="e">
        <f ca="1">IF(AND(Q2840&lt;&gt; "", COUNTIF(SAP!#REF!,Q2840)&gt;0),"Matched", "")</f>
        <v>#REF!</v>
      </c>
    </row>
    <row r="2841" spans="1:18">
      <c r="A2841" s="13">
        <v>11563327</v>
      </c>
      <c r="B2841" s="14">
        <v>43879</v>
      </c>
      <c r="C2841" s="14">
        <v>43879</v>
      </c>
      <c r="D2841" s="15" t="s">
        <v>10</v>
      </c>
      <c r="E2841" s="15">
        <v>0</v>
      </c>
      <c r="F2841" s="15">
        <v>0</v>
      </c>
      <c r="G2841" s="15">
        <v>14863.43</v>
      </c>
      <c r="H2841" s="15">
        <v>733848.49</v>
      </c>
      <c r="I2841" s="15" t="s">
        <v>11</v>
      </c>
      <c r="J2841" s="15" t="s">
        <v>12</v>
      </c>
      <c r="K2841" s="1" t="str">
        <f t="shared" si="150"/>
        <v/>
      </c>
      <c r="L2841" s="1" t="e">
        <f ca="1">IF(AND(K2841&lt;&gt; "", COUNTIF(SAP!#REF!,K2841)&gt;0),"Matched", "")</f>
        <v>#REF!</v>
      </c>
      <c r="M2841" s="1" t="str">
        <f t="shared" si="148"/>
        <v/>
      </c>
      <c r="N2841" s="1" t="e">
        <f ca="1">IF(AND(M2841&lt;&gt; "", COUNTIF(SAP!#REF!,M2841)&gt;0),"Matched", "")</f>
        <v>#REF!</v>
      </c>
      <c r="O2841" s="1" t="str">
        <f t="shared" si="149"/>
        <v/>
      </c>
      <c r="P2841" s="1" t="e">
        <f ca="1">IF(AND(O2841&lt;&gt; "", COUNTIF(SAP!#REF!,O2841)&gt;0),"Matched", "")</f>
        <v>#REF!</v>
      </c>
      <c r="Q2841" s="1" t="str">
        <f ca="1">IF(D2841="AC","Logic4"&amp;"_"&amp;TEXT(C2841,"dd.mm.yyyy") &amp;"_"&amp; 1658774.38,"")</f>
        <v>Logic4_18.02.2020_1658774.38</v>
      </c>
      <c r="R2841" s="1" t="e">
        <f ca="1">IF(AND(Q2841&lt;&gt; "", COUNTIF(SAP!#REF!,Q2841)&gt;0),"Matched", "")</f>
        <v>#REF!</v>
      </c>
    </row>
    <row r="2842" spans="1:18">
      <c r="A2842" s="9">
        <v>11563327</v>
      </c>
      <c r="B2842" s="10">
        <v>43879</v>
      </c>
      <c r="C2842" s="10">
        <v>43879</v>
      </c>
      <c r="D2842" s="11" t="s">
        <v>10</v>
      </c>
      <c r="E2842" s="11">
        <v>0</v>
      </c>
      <c r="F2842" s="11">
        <v>0</v>
      </c>
      <c r="G2842" s="11">
        <v>15519.7</v>
      </c>
      <c r="H2842" s="11">
        <v>749368.19</v>
      </c>
      <c r="I2842" s="11" t="s">
        <v>11</v>
      </c>
      <c r="J2842" s="11" t="s">
        <v>12</v>
      </c>
      <c r="K2842" s="1" t="str">
        <f t="shared" si="150"/>
        <v/>
      </c>
      <c r="L2842" s="1" t="e">
        <f ca="1">IF(AND(K2842&lt;&gt; "", COUNTIF(SAP!#REF!,K2842)&gt;0),"Matched", "")</f>
        <v>#REF!</v>
      </c>
      <c r="M2842" s="1" t="str">
        <f t="shared" si="148"/>
        <v/>
      </c>
      <c r="N2842" s="1" t="e">
        <f ca="1">IF(AND(M2842&lt;&gt; "", COUNTIF(SAP!#REF!,M2842)&gt;0),"Matched", "")</f>
        <v>#REF!</v>
      </c>
      <c r="O2842" s="1" t="str">
        <f t="shared" si="149"/>
        <v/>
      </c>
      <c r="P2842" s="1" t="e">
        <f ca="1">IF(AND(O2842&lt;&gt; "", COUNTIF(SAP!#REF!,O2842)&gt;0),"Matched", "")</f>
        <v>#REF!</v>
      </c>
      <c r="Q2842" s="1" t="str">
        <f ca="1">IF(D2842="AC","Logic4"&amp;"_"&amp;TEXT(C2842,"dd.mm.yyyy") &amp;"_"&amp; 1658774.38,"")</f>
        <v>Logic4_18.02.2020_1658774.38</v>
      </c>
      <c r="R2842" s="1" t="e">
        <f ca="1">IF(AND(Q2842&lt;&gt; "", COUNTIF(SAP!#REF!,Q2842)&gt;0),"Matched", "")</f>
        <v>#REF!</v>
      </c>
    </row>
    <row r="2843" spans="1:18">
      <c r="A2843" s="13">
        <v>11563327</v>
      </c>
      <c r="B2843" s="14">
        <v>43879</v>
      </c>
      <c r="C2843" s="14">
        <v>43879</v>
      </c>
      <c r="D2843" s="15" t="s">
        <v>10</v>
      </c>
      <c r="E2843" s="15">
        <v>0</v>
      </c>
      <c r="F2843" s="15">
        <v>0</v>
      </c>
      <c r="G2843" s="15">
        <v>15684.4</v>
      </c>
      <c r="H2843" s="15">
        <v>765052.59</v>
      </c>
      <c r="I2843" s="15" t="s">
        <v>11</v>
      </c>
      <c r="J2843" s="15" t="s">
        <v>12</v>
      </c>
      <c r="K2843" s="1" t="str">
        <f t="shared" si="150"/>
        <v/>
      </c>
      <c r="L2843" s="1" t="e">
        <f ca="1">IF(AND(K2843&lt;&gt; "", COUNTIF(SAP!#REF!,K2843)&gt;0),"Matched", "")</f>
        <v>#REF!</v>
      </c>
      <c r="M2843" s="1" t="str">
        <f t="shared" si="148"/>
        <v/>
      </c>
      <c r="N2843" s="1" t="e">
        <f ca="1">IF(AND(M2843&lt;&gt; "", COUNTIF(SAP!#REF!,M2843)&gt;0),"Matched", "")</f>
        <v>#REF!</v>
      </c>
      <c r="O2843" s="1" t="str">
        <f t="shared" si="149"/>
        <v/>
      </c>
      <c r="P2843" s="1" t="e">
        <f ca="1">IF(AND(O2843&lt;&gt; "", COUNTIF(SAP!#REF!,O2843)&gt;0),"Matched", "")</f>
        <v>#REF!</v>
      </c>
      <c r="Q2843" s="1" t="str">
        <f ca="1">IF(D2843="AC","Logic4"&amp;"_"&amp;TEXT(C2843,"dd.mm.yyyy") &amp;"_"&amp; 1658774.38,"")</f>
        <v>Logic4_18.02.2020_1658774.38</v>
      </c>
      <c r="R2843" s="1" t="e">
        <f ca="1">IF(AND(Q2843&lt;&gt; "", COUNTIF(SAP!#REF!,Q2843)&gt;0),"Matched", "")</f>
        <v>#REF!</v>
      </c>
    </row>
    <row r="2844" spans="1:18">
      <c r="A2844" s="9">
        <v>11563327</v>
      </c>
      <c r="B2844" s="10">
        <v>43879</v>
      </c>
      <c r="C2844" s="10">
        <v>43879</v>
      </c>
      <c r="D2844" s="11" t="s">
        <v>10</v>
      </c>
      <c r="E2844" s="11">
        <v>0</v>
      </c>
      <c r="F2844" s="11">
        <v>0</v>
      </c>
      <c r="G2844" s="11">
        <v>15693.66</v>
      </c>
      <c r="H2844" s="11">
        <v>780746.25</v>
      </c>
      <c r="I2844" s="11" t="s">
        <v>11</v>
      </c>
      <c r="J2844" s="11" t="s">
        <v>12</v>
      </c>
      <c r="K2844" s="1" t="str">
        <f t="shared" si="150"/>
        <v/>
      </c>
      <c r="L2844" s="1" t="e">
        <f ca="1">IF(AND(K2844&lt;&gt; "", COUNTIF(SAP!#REF!,K2844)&gt;0),"Matched", "")</f>
        <v>#REF!</v>
      </c>
      <c r="M2844" s="1" t="str">
        <f t="shared" si="148"/>
        <v/>
      </c>
      <c r="N2844" s="1" t="e">
        <f ca="1">IF(AND(M2844&lt;&gt; "", COUNTIF(SAP!#REF!,M2844)&gt;0),"Matched", "")</f>
        <v>#REF!</v>
      </c>
      <c r="O2844" s="1" t="str">
        <f t="shared" si="149"/>
        <v/>
      </c>
      <c r="P2844" s="1" t="e">
        <f ca="1">IF(AND(O2844&lt;&gt; "", COUNTIF(SAP!#REF!,O2844)&gt;0),"Matched", "")</f>
        <v>#REF!</v>
      </c>
      <c r="Q2844" s="1" t="str">
        <f ca="1">IF(D2844="AC","Logic4"&amp;"_"&amp;TEXT(C2844,"dd.mm.yyyy") &amp;"_"&amp; 1658774.38,"")</f>
        <v>Logic4_18.02.2020_1658774.38</v>
      </c>
      <c r="R2844" s="1" t="e">
        <f ca="1">IF(AND(Q2844&lt;&gt; "", COUNTIF(SAP!#REF!,Q2844)&gt;0),"Matched", "")</f>
        <v>#REF!</v>
      </c>
    </row>
    <row r="2845" spans="1:18">
      <c r="A2845" s="13">
        <v>11563327</v>
      </c>
      <c r="B2845" s="14">
        <v>43879</v>
      </c>
      <c r="C2845" s="14">
        <v>43879</v>
      </c>
      <c r="D2845" s="15" t="s">
        <v>10</v>
      </c>
      <c r="E2845" s="15">
        <v>0</v>
      </c>
      <c r="F2845" s="15">
        <v>0</v>
      </c>
      <c r="G2845" s="15">
        <v>16108.18</v>
      </c>
      <c r="H2845" s="15">
        <v>796854.43</v>
      </c>
      <c r="I2845" s="15" t="s">
        <v>11</v>
      </c>
      <c r="J2845" s="15" t="s">
        <v>12</v>
      </c>
      <c r="K2845" s="1" t="str">
        <f t="shared" si="150"/>
        <v/>
      </c>
      <c r="L2845" s="1" t="e">
        <f ca="1">IF(AND(K2845&lt;&gt; "", COUNTIF(SAP!#REF!,K2845)&gt;0),"Matched", "")</f>
        <v>#REF!</v>
      </c>
      <c r="M2845" s="1" t="str">
        <f t="shared" si="148"/>
        <v/>
      </c>
      <c r="N2845" s="1" t="e">
        <f ca="1">IF(AND(M2845&lt;&gt; "", COUNTIF(SAP!#REF!,M2845)&gt;0),"Matched", "")</f>
        <v>#REF!</v>
      </c>
      <c r="O2845" s="1" t="str">
        <f t="shared" si="149"/>
        <v/>
      </c>
      <c r="P2845" s="1" t="e">
        <f ca="1">IF(AND(O2845&lt;&gt; "", COUNTIF(SAP!#REF!,O2845)&gt;0),"Matched", "")</f>
        <v>#REF!</v>
      </c>
      <c r="Q2845" s="1" t="str">
        <f ca="1">IF(D2845="AC","Logic4"&amp;"_"&amp;TEXT(C2845,"dd.mm.yyyy") &amp;"_"&amp; 1658774.38,"")</f>
        <v>Logic4_18.02.2020_1658774.38</v>
      </c>
      <c r="R2845" s="1" t="e">
        <f ca="1">IF(AND(Q2845&lt;&gt; "", COUNTIF(SAP!#REF!,Q2845)&gt;0),"Matched", "")</f>
        <v>#REF!</v>
      </c>
    </row>
    <row r="2846" spans="1:18">
      <c r="A2846" s="9">
        <v>11563327</v>
      </c>
      <c r="B2846" s="10">
        <v>43879</v>
      </c>
      <c r="C2846" s="10">
        <v>43879</v>
      </c>
      <c r="D2846" s="11" t="s">
        <v>10</v>
      </c>
      <c r="E2846" s="11">
        <v>0</v>
      </c>
      <c r="F2846" s="11">
        <v>0</v>
      </c>
      <c r="G2846" s="11">
        <v>17009.04</v>
      </c>
      <c r="H2846" s="11">
        <v>813863.47</v>
      </c>
      <c r="I2846" s="11" t="s">
        <v>11</v>
      </c>
      <c r="J2846" s="11" t="s">
        <v>12</v>
      </c>
      <c r="K2846" s="1" t="str">
        <f t="shared" si="150"/>
        <v/>
      </c>
      <c r="L2846" s="1" t="e">
        <f ca="1">IF(AND(K2846&lt;&gt; "", COUNTIF(SAP!#REF!,K2846)&gt;0),"Matched", "")</f>
        <v>#REF!</v>
      </c>
      <c r="M2846" s="1" t="str">
        <f t="shared" si="148"/>
        <v/>
      </c>
      <c r="N2846" s="1" t="e">
        <f ca="1">IF(AND(M2846&lt;&gt; "", COUNTIF(SAP!#REF!,M2846)&gt;0),"Matched", "")</f>
        <v>#REF!</v>
      </c>
      <c r="O2846" s="1" t="str">
        <f t="shared" si="149"/>
        <v/>
      </c>
      <c r="P2846" s="1" t="e">
        <f ca="1">IF(AND(O2846&lt;&gt; "", COUNTIF(SAP!#REF!,O2846)&gt;0),"Matched", "")</f>
        <v>#REF!</v>
      </c>
      <c r="Q2846" s="1" t="str">
        <f ca="1">IF(D2846="AC","Logic4"&amp;"_"&amp;TEXT(C2846,"dd.mm.yyyy") &amp;"_"&amp; 1658774.38,"")</f>
        <v>Logic4_18.02.2020_1658774.38</v>
      </c>
      <c r="R2846" s="1" t="e">
        <f ca="1">IF(AND(Q2846&lt;&gt; "", COUNTIF(SAP!#REF!,Q2846)&gt;0),"Matched", "")</f>
        <v>#REF!</v>
      </c>
    </row>
    <row r="2847" spans="1:18">
      <c r="A2847" s="13">
        <v>11563327</v>
      </c>
      <c r="B2847" s="14">
        <v>43879</v>
      </c>
      <c r="C2847" s="14">
        <v>43879</v>
      </c>
      <c r="D2847" s="15" t="s">
        <v>10</v>
      </c>
      <c r="E2847" s="15">
        <v>0</v>
      </c>
      <c r="F2847" s="15">
        <v>0</v>
      </c>
      <c r="G2847" s="15">
        <v>17407.5</v>
      </c>
      <c r="H2847" s="15">
        <v>831270.97</v>
      </c>
      <c r="I2847" s="15" t="s">
        <v>11</v>
      </c>
      <c r="J2847" s="15" t="s">
        <v>12</v>
      </c>
      <c r="K2847" s="1" t="str">
        <f t="shared" si="150"/>
        <v/>
      </c>
      <c r="L2847" s="1" t="e">
        <f ca="1">IF(AND(K2847&lt;&gt; "", COUNTIF(SAP!#REF!,K2847)&gt;0),"Matched", "")</f>
        <v>#REF!</v>
      </c>
      <c r="M2847" s="1" t="str">
        <f t="shared" si="148"/>
        <v/>
      </c>
      <c r="N2847" s="1" t="e">
        <f ca="1">IF(AND(M2847&lt;&gt; "", COUNTIF(SAP!#REF!,M2847)&gt;0),"Matched", "")</f>
        <v>#REF!</v>
      </c>
      <c r="O2847" s="1" t="str">
        <f t="shared" si="149"/>
        <v/>
      </c>
      <c r="P2847" s="1" t="e">
        <f ca="1">IF(AND(O2847&lt;&gt; "", COUNTIF(SAP!#REF!,O2847)&gt;0),"Matched", "")</f>
        <v>#REF!</v>
      </c>
      <c r="Q2847" s="1" t="str">
        <f ca="1">IF(D2847="AC","Logic4"&amp;"_"&amp;TEXT(C2847,"dd.mm.yyyy") &amp;"_"&amp; 1658774.38,"")</f>
        <v>Logic4_18.02.2020_1658774.38</v>
      </c>
      <c r="R2847" s="1" t="e">
        <f ca="1">IF(AND(Q2847&lt;&gt; "", COUNTIF(SAP!#REF!,Q2847)&gt;0),"Matched", "")</f>
        <v>#REF!</v>
      </c>
    </row>
    <row r="2848" spans="1:18">
      <c r="A2848" s="9">
        <v>11563327</v>
      </c>
      <c r="B2848" s="10">
        <v>43879</v>
      </c>
      <c r="C2848" s="10">
        <v>43879</v>
      </c>
      <c r="D2848" s="11" t="s">
        <v>10</v>
      </c>
      <c r="E2848" s="11">
        <v>0</v>
      </c>
      <c r="F2848" s="11">
        <v>0</v>
      </c>
      <c r="G2848" s="11">
        <v>17573.3</v>
      </c>
      <c r="H2848" s="11">
        <v>848844.27</v>
      </c>
      <c r="I2848" s="11" t="s">
        <v>11</v>
      </c>
      <c r="J2848" s="11" t="s">
        <v>12</v>
      </c>
      <c r="K2848" s="1" t="str">
        <f t="shared" si="150"/>
        <v/>
      </c>
      <c r="L2848" s="1" t="e">
        <f ca="1">IF(AND(K2848&lt;&gt; "", COUNTIF(SAP!#REF!,K2848)&gt;0),"Matched", "")</f>
        <v>#REF!</v>
      </c>
      <c r="M2848" s="1" t="str">
        <f t="shared" si="148"/>
        <v/>
      </c>
      <c r="N2848" s="1" t="e">
        <f ca="1">IF(AND(M2848&lt;&gt; "", COUNTIF(SAP!#REF!,M2848)&gt;0),"Matched", "")</f>
        <v>#REF!</v>
      </c>
      <c r="O2848" s="1" t="str">
        <f t="shared" si="149"/>
        <v/>
      </c>
      <c r="P2848" s="1" t="e">
        <f ca="1">IF(AND(O2848&lt;&gt; "", COUNTIF(SAP!#REF!,O2848)&gt;0),"Matched", "")</f>
        <v>#REF!</v>
      </c>
      <c r="Q2848" s="1" t="str">
        <f ca="1">IF(D2848="AC","Logic4"&amp;"_"&amp;TEXT(C2848,"dd.mm.yyyy") &amp;"_"&amp; 1658774.38,"")</f>
        <v>Logic4_18.02.2020_1658774.38</v>
      </c>
      <c r="R2848" s="1" t="e">
        <f ca="1">IF(AND(Q2848&lt;&gt; "", COUNTIF(SAP!#REF!,Q2848)&gt;0),"Matched", "")</f>
        <v>#REF!</v>
      </c>
    </row>
    <row r="2849" spans="1:18">
      <c r="A2849" s="13">
        <v>11563327</v>
      </c>
      <c r="B2849" s="14">
        <v>43879</v>
      </c>
      <c r="C2849" s="14">
        <v>43879</v>
      </c>
      <c r="D2849" s="15" t="s">
        <v>10</v>
      </c>
      <c r="E2849" s="15">
        <v>0</v>
      </c>
      <c r="F2849" s="15">
        <v>0</v>
      </c>
      <c r="G2849" s="15">
        <v>17799.21</v>
      </c>
      <c r="H2849" s="15">
        <v>866643.48</v>
      </c>
      <c r="I2849" s="15" t="s">
        <v>11</v>
      </c>
      <c r="J2849" s="15" t="s">
        <v>12</v>
      </c>
      <c r="K2849" s="1" t="str">
        <f t="shared" si="150"/>
        <v/>
      </c>
      <c r="L2849" s="1" t="e">
        <f ca="1">IF(AND(K2849&lt;&gt; "", COUNTIF(SAP!#REF!,K2849)&gt;0),"Matched", "")</f>
        <v>#REF!</v>
      </c>
      <c r="M2849" s="1" t="str">
        <f t="shared" si="148"/>
        <v/>
      </c>
      <c r="N2849" s="1" t="e">
        <f ca="1">IF(AND(M2849&lt;&gt; "", COUNTIF(SAP!#REF!,M2849)&gt;0),"Matched", "")</f>
        <v>#REF!</v>
      </c>
      <c r="O2849" s="1" t="str">
        <f t="shared" si="149"/>
        <v/>
      </c>
      <c r="P2849" s="1" t="e">
        <f ca="1">IF(AND(O2849&lt;&gt; "", COUNTIF(SAP!#REF!,O2849)&gt;0),"Matched", "")</f>
        <v>#REF!</v>
      </c>
      <c r="Q2849" s="1" t="str">
        <f ca="1">IF(D2849="AC","Logic4"&amp;"_"&amp;TEXT(C2849,"dd.mm.yyyy") &amp;"_"&amp; 1658774.38,"")</f>
        <v>Logic4_18.02.2020_1658774.38</v>
      </c>
      <c r="R2849" s="1" t="e">
        <f ca="1">IF(AND(Q2849&lt;&gt; "", COUNTIF(SAP!#REF!,Q2849)&gt;0),"Matched", "")</f>
        <v>#REF!</v>
      </c>
    </row>
    <row r="2850" spans="1:18">
      <c r="A2850" s="9">
        <v>11563327</v>
      </c>
      <c r="B2850" s="10">
        <v>43879</v>
      </c>
      <c r="C2850" s="10">
        <v>43879</v>
      </c>
      <c r="D2850" s="11" t="s">
        <v>10</v>
      </c>
      <c r="E2850" s="11">
        <v>0</v>
      </c>
      <c r="F2850" s="11">
        <v>0</v>
      </c>
      <c r="G2850" s="11">
        <v>18470</v>
      </c>
      <c r="H2850" s="11">
        <v>885113.48</v>
      </c>
      <c r="I2850" s="11" t="s">
        <v>11</v>
      </c>
      <c r="J2850" s="11" t="s">
        <v>12</v>
      </c>
      <c r="K2850" s="1" t="str">
        <f t="shared" si="150"/>
        <v/>
      </c>
      <c r="L2850" s="1" t="e">
        <f ca="1">IF(AND(K2850&lt;&gt; "", COUNTIF(SAP!#REF!,K2850)&gt;0),"Matched", "")</f>
        <v>#REF!</v>
      </c>
      <c r="M2850" s="1" t="str">
        <f t="shared" si="148"/>
        <v/>
      </c>
      <c r="N2850" s="1" t="e">
        <f ca="1">IF(AND(M2850&lt;&gt; "", COUNTIF(SAP!#REF!,M2850)&gt;0),"Matched", "")</f>
        <v>#REF!</v>
      </c>
      <c r="O2850" s="1" t="str">
        <f t="shared" si="149"/>
        <v/>
      </c>
      <c r="P2850" s="1" t="e">
        <f ca="1">IF(AND(O2850&lt;&gt; "", COUNTIF(SAP!#REF!,O2850)&gt;0),"Matched", "")</f>
        <v>#REF!</v>
      </c>
      <c r="Q2850" s="1" t="str">
        <f ca="1">IF(D2850="AC","Logic4"&amp;"_"&amp;TEXT(C2850,"dd.mm.yyyy") &amp;"_"&amp; 1658774.38,"")</f>
        <v>Logic4_18.02.2020_1658774.38</v>
      </c>
      <c r="R2850" s="1" t="e">
        <f ca="1">IF(AND(Q2850&lt;&gt; "", COUNTIF(SAP!#REF!,Q2850)&gt;0),"Matched", "")</f>
        <v>#REF!</v>
      </c>
    </row>
    <row r="2851" spans="1:18">
      <c r="A2851" s="13">
        <v>11563327</v>
      </c>
      <c r="B2851" s="14">
        <v>43879</v>
      </c>
      <c r="C2851" s="14">
        <v>43879</v>
      </c>
      <c r="D2851" s="15" t="s">
        <v>10</v>
      </c>
      <c r="E2851" s="15">
        <v>0</v>
      </c>
      <c r="F2851" s="15">
        <v>0</v>
      </c>
      <c r="G2851" s="15">
        <v>19600</v>
      </c>
      <c r="H2851" s="15">
        <v>904713.48</v>
      </c>
      <c r="I2851" s="15" t="s">
        <v>11</v>
      </c>
      <c r="J2851" s="15" t="s">
        <v>12</v>
      </c>
      <c r="K2851" s="1" t="str">
        <f t="shared" si="150"/>
        <v/>
      </c>
      <c r="L2851" s="1" t="e">
        <f ca="1">IF(AND(K2851&lt;&gt; "", COUNTIF(SAP!#REF!,K2851)&gt;0),"Matched", "")</f>
        <v>#REF!</v>
      </c>
      <c r="M2851" s="1" t="str">
        <f t="shared" si="148"/>
        <v/>
      </c>
      <c r="N2851" s="1" t="e">
        <f ca="1">IF(AND(M2851&lt;&gt; "", COUNTIF(SAP!#REF!,M2851)&gt;0),"Matched", "")</f>
        <v>#REF!</v>
      </c>
      <c r="O2851" s="1" t="str">
        <f t="shared" si="149"/>
        <v/>
      </c>
      <c r="P2851" s="1" t="e">
        <f ca="1">IF(AND(O2851&lt;&gt; "", COUNTIF(SAP!#REF!,O2851)&gt;0),"Matched", "")</f>
        <v>#REF!</v>
      </c>
      <c r="Q2851" s="1" t="str">
        <f ca="1">IF(D2851="AC","Logic4"&amp;"_"&amp;TEXT(C2851,"dd.mm.yyyy") &amp;"_"&amp; 1658774.38,"")</f>
        <v>Logic4_18.02.2020_1658774.38</v>
      </c>
      <c r="R2851" s="1" t="e">
        <f ca="1">IF(AND(Q2851&lt;&gt; "", COUNTIF(SAP!#REF!,Q2851)&gt;0),"Matched", "")</f>
        <v>#REF!</v>
      </c>
    </row>
    <row r="2852" spans="1:18">
      <c r="A2852" s="9">
        <v>11563327</v>
      </c>
      <c r="B2852" s="10">
        <v>43879</v>
      </c>
      <c r="C2852" s="10">
        <v>43879</v>
      </c>
      <c r="D2852" s="11" t="s">
        <v>10</v>
      </c>
      <c r="E2852" s="11">
        <v>0</v>
      </c>
      <c r="F2852" s="11">
        <v>0</v>
      </c>
      <c r="G2852" s="11">
        <v>20357</v>
      </c>
      <c r="H2852" s="11">
        <v>925070.48</v>
      </c>
      <c r="I2852" s="11" t="s">
        <v>11</v>
      </c>
      <c r="J2852" s="11" t="s">
        <v>12</v>
      </c>
      <c r="K2852" s="1" t="str">
        <f t="shared" si="150"/>
        <v/>
      </c>
      <c r="L2852" s="1" t="e">
        <f ca="1">IF(AND(K2852&lt;&gt; "", COUNTIF(SAP!#REF!,K2852)&gt;0),"Matched", "")</f>
        <v>#REF!</v>
      </c>
      <c r="M2852" s="1" t="str">
        <f t="shared" si="148"/>
        <v/>
      </c>
      <c r="N2852" s="1" t="e">
        <f ca="1">IF(AND(M2852&lt;&gt; "", COUNTIF(SAP!#REF!,M2852)&gt;0),"Matched", "")</f>
        <v>#REF!</v>
      </c>
      <c r="O2852" s="1" t="str">
        <f t="shared" si="149"/>
        <v/>
      </c>
      <c r="P2852" s="1" t="e">
        <f ca="1">IF(AND(O2852&lt;&gt; "", COUNTIF(SAP!#REF!,O2852)&gt;0),"Matched", "")</f>
        <v>#REF!</v>
      </c>
      <c r="Q2852" s="1" t="str">
        <f ca="1">IF(D2852="AC","Logic4"&amp;"_"&amp;TEXT(C2852,"dd.mm.yyyy") &amp;"_"&amp; 1658774.38,"")</f>
        <v>Logic4_18.02.2020_1658774.38</v>
      </c>
      <c r="R2852" s="1" t="e">
        <f ca="1">IF(AND(Q2852&lt;&gt; "", COUNTIF(SAP!#REF!,Q2852)&gt;0),"Matched", "")</f>
        <v>#REF!</v>
      </c>
    </row>
    <row r="2853" spans="1:18">
      <c r="A2853" s="13">
        <v>11563327</v>
      </c>
      <c r="B2853" s="14">
        <v>43879</v>
      </c>
      <c r="C2853" s="14">
        <v>43879</v>
      </c>
      <c r="D2853" s="15" t="s">
        <v>10</v>
      </c>
      <c r="E2853" s="15">
        <v>0</v>
      </c>
      <c r="F2853" s="15">
        <v>0</v>
      </c>
      <c r="G2853" s="15">
        <v>20730</v>
      </c>
      <c r="H2853" s="15">
        <v>945800.48</v>
      </c>
      <c r="I2853" s="15" t="s">
        <v>11</v>
      </c>
      <c r="J2853" s="15" t="s">
        <v>12</v>
      </c>
      <c r="K2853" s="1" t="str">
        <f t="shared" si="150"/>
        <v/>
      </c>
      <c r="L2853" s="1" t="e">
        <f ca="1">IF(AND(K2853&lt;&gt; "", COUNTIF(SAP!#REF!,K2853)&gt;0),"Matched", "")</f>
        <v>#REF!</v>
      </c>
      <c r="M2853" s="1" t="str">
        <f t="shared" ref="M2853:M2897" si="151">IF(D2853="TR","Logic2"&amp;"_"&amp;TEXT(C2853,"dd.mm.yyyy") &amp;"_"&amp; F2853,"")</f>
        <v/>
      </c>
      <c r="N2853" s="1" t="e">
        <f ca="1">IF(AND(M2853&lt;&gt; "", COUNTIF(SAP!#REF!,M2853)&gt;0),"Matched", "")</f>
        <v>#REF!</v>
      </c>
      <c r="O2853" s="1" t="str">
        <f t="shared" ref="O2853:O2897" si="152">IF(D2853="AF","Logic3"&amp;"_"&amp;G2853,"")</f>
        <v/>
      </c>
      <c r="P2853" s="1" t="e">
        <f ca="1">IF(AND(O2853&lt;&gt; "", COUNTIF(SAP!#REF!,O2853)&gt;0),"Matched", "")</f>
        <v>#REF!</v>
      </c>
      <c r="Q2853" s="1" t="str">
        <f ca="1">IF(D2853="AC","Logic4"&amp;"_"&amp;TEXT(C2853,"dd.mm.yyyy") &amp;"_"&amp; 1658774.38,"")</f>
        <v>Logic4_18.02.2020_1658774.38</v>
      </c>
      <c r="R2853" s="1" t="e">
        <f ca="1">IF(AND(Q2853&lt;&gt; "", COUNTIF(SAP!#REF!,Q2853)&gt;0),"Matched", "")</f>
        <v>#REF!</v>
      </c>
    </row>
    <row r="2854" spans="1:18">
      <c r="A2854" s="9">
        <v>11563327</v>
      </c>
      <c r="B2854" s="10">
        <v>43879</v>
      </c>
      <c r="C2854" s="10">
        <v>43879</v>
      </c>
      <c r="D2854" s="11" t="s">
        <v>10</v>
      </c>
      <c r="E2854" s="11">
        <v>0</v>
      </c>
      <c r="F2854" s="11">
        <v>0</v>
      </c>
      <c r="G2854" s="11">
        <v>21136.799999999999</v>
      </c>
      <c r="H2854" s="11">
        <v>966937.28</v>
      </c>
      <c r="I2854" s="11" t="s">
        <v>11</v>
      </c>
      <c r="J2854" s="11" t="s">
        <v>12</v>
      </c>
      <c r="K2854" s="1" t="str">
        <f t="shared" si="150"/>
        <v/>
      </c>
      <c r="L2854" s="1" t="e">
        <f ca="1">IF(AND(K2854&lt;&gt; "", COUNTIF(SAP!#REF!,K2854)&gt;0),"Matched", "")</f>
        <v>#REF!</v>
      </c>
      <c r="M2854" s="1" t="str">
        <f t="shared" si="151"/>
        <v/>
      </c>
      <c r="N2854" s="1" t="e">
        <f ca="1">IF(AND(M2854&lt;&gt; "", COUNTIF(SAP!#REF!,M2854)&gt;0),"Matched", "")</f>
        <v>#REF!</v>
      </c>
      <c r="O2854" s="1" t="str">
        <f t="shared" si="152"/>
        <v/>
      </c>
      <c r="P2854" s="1" t="e">
        <f ca="1">IF(AND(O2854&lt;&gt; "", COUNTIF(SAP!#REF!,O2854)&gt;0),"Matched", "")</f>
        <v>#REF!</v>
      </c>
      <c r="Q2854" s="1" t="str">
        <f ca="1">IF(D2854="AC","Logic4"&amp;"_"&amp;TEXT(C2854,"dd.mm.yyyy") &amp;"_"&amp; 1658774.38,"")</f>
        <v>Logic4_18.02.2020_1658774.38</v>
      </c>
      <c r="R2854" s="1" t="e">
        <f ca="1">IF(AND(Q2854&lt;&gt; "", COUNTIF(SAP!#REF!,Q2854)&gt;0),"Matched", "")</f>
        <v>#REF!</v>
      </c>
    </row>
    <row r="2855" spans="1:18">
      <c r="A2855" s="13">
        <v>11563327</v>
      </c>
      <c r="B2855" s="14">
        <v>43879</v>
      </c>
      <c r="C2855" s="14">
        <v>43879</v>
      </c>
      <c r="D2855" s="15" t="s">
        <v>10</v>
      </c>
      <c r="E2855" s="15">
        <v>0</v>
      </c>
      <c r="F2855" s="15">
        <v>0</v>
      </c>
      <c r="G2855" s="15">
        <v>21689.1</v>
      </c>
      <c r="H2855" s="15">
        <v>988626.38</v>
      </c>
      <c r="I2855" s="15" t="s">
        <v>11</v>
      </c>
      <c r="J2855" s="15" t="s">
        <v>12</v>
      </c>
      <c r="K2855" s="1" t="str">
        <f t="shared" si="150"/>
        <v/>
      </c>
      <c r="L2855" s="1" t="e">
        <f ca="1">IF(AND(K2855&lt;&gt; "", COUNTIF(SAP!#REF!,K2855)&gt;0),"Matched", "")</f>
        <v>#REF!</v>
      </c>
      <c r="M2855" s="1" t="str">
        <f t="shared" si="151"/>
        <v/>
      </c>
      <c r="N2855" s="1" t="e">
        <f ca="1">IF(AND(M2855&lt;&gt; "", COUNTIF(SAP!#REF!,M2855)&gt;0),"Matched", "")</f>
        <v>#REF!</v>
      </c>
      <c r="O2855" s="1" t="str">
        <f t="shared" si="152"/>
        <v/>
      </c>
      <c r="P2855" s="1" t="e">
        <f ca="1">IF(AND(O2855&lt;&gt; "", COUNTIF(SAP!#REF!,O2855)&gt;0),"Matched", "")</f>
        <v>#REF!</v>
      </c>
      <c r="Q2855" s="1" t="str">
        <f ca="1">IF(D2855="AC","Logic4"&amp;"_"&amp;TEXT(C2855,"dd.mm.yyyy") &amp;"_"&amp; 1658774.38,"")</f>
        <v>Logic4_18.02.2020_1658774.38</v>
      </c>
      <c r="R2855" s="1" t="e">
        <f ca="1">IF(AND(Q2855&lt;&gt; "", COUNTIF(SAP!#REF!,Q2855)&gt;0),"Matched", "")</f>
        <v>#REF!</v>
      </c>
    </row>
    <row r="2856" spans="1:18">
      <c r="A2856" s="9">
        <v>11563327</v>
      </c>
      <c r="B2856" s="10">
        <v>43879</v>
      </c>
      <c r="C2856" s="10">
        <v>43879</v>
      </c>
      <c r="D2856" s="11" t="s">
        <v>10</v>
      </c>
      <c r="E2856" s="11">
        <v>0</v>
      </c>
      <c r="F2856" s="11">
        <v>0</v>
      </c>
      <c r="G2856" s="11">
        <v>22048.1</v>
      </c>
      <c r="H2856" s="11">
        <v>1010674.48</v>
      </c>
      <c r="I2856" s="11" t="s">
        <v>11</v>
      </c>
      <c r="J2856" s="11" t="s">
        <v>12</v>
      </c>
      <c r="K2856" s="1" t="str">
        <f t="shared" si="150"/>
        <v/>
      </c>
      <c r="L2856" s="1" t="e">
        <f ca="1">IF(AND(K2856&lt;&gt; "", COUNTIF(SAP!#REF!,K2856)&gt;0),"Matched", "")</f>
        <v>#REF!</v>
      </c>
      <c r="M2856" s="1" t="str">
        <f t="shared" si="151"/>
        <v/>
      </c>
      <c r="N2856" s="1" t="e">
        <f ca="1">IF(AND(M2856&lt;&gt; "", COUNTIF(SAP!#REF!,M2856)&gt;0),"Matched", "")</f>
        <v>#REF!</v>
      </c>
      <c r="O2856" s="1" t="str">
        <f t="shared" si="152"/>
        <v/>
      </c>
      <c r="P2856" s="1" t="e">
        <f ca="1">IF(AND(O2856&lt;&gt; "", COUNTIF(SAP!#REF!,O2856)&gt;0),"Matched", "")</f>
        <v>#REF!</v>
      </c>
      <c r="Q2856" s="1" t="str">
        <f ca="1">IF(D2856="AC","Logic4"&amp;"_"&amp;TEXT(C2856,"dd.mm.yyyy") &amp;"_"&amp; 1658774.38,"")</f>
        <v>Logic4_18.02.2020_1658774.38</v>
      </c>
      <c r="R2856" s="1" t="e">
        <f ca="1">IF(AND(Q2856&lt;&gt; "", COUNTIF(SAP!#REF!,Q2856)&gt;0),"Matched", "")</f>
        <v>#REF!</v>
      </c>
    </row>
    <row r="2857" spans="1:18">
      <c r="A2857" s="13">
        <v>11563327</v>
      </c>
      <c r="B2857" s="14">
        <v>43879</v>
      </c>
      <c r="C2857" s="14">
        <v>43879</v>
      </c>
      <c r="D2857" s="15" t="s">
        <v>10</v>
      </c>
      <c r="E2857" s="15">
        <v>0</v>
      </c>
      <c r="F2857" s="15">
        <v>0</v>
      </c>
      <c r="G2857" s="15">
        <v>23002.82</v>
      </c>
      <c r="H2857" s="15">
        <v>1033677.3</v>
      </c>
      <c r="I2857" s="15" t="s">
        <v>11</v>
      </c>
      <c r="J2857" s="15" t="s">
        <v>12</v>
      </c>
      <c r="K2857" s="1" t="str">
        <f t="shared" si="150"/>
        <v/>
      </c>
      <c r="L2857" s="1" t="e">
        <f ca="1">IF(AND(K2857&lt;&gt; "", COUNTIF(SAP!#REF!,K2857)&gt;0),"Matched", "")</f>
        <v>#REF!</v>
      </c>
      <c r="M2857" s="1" t="str">
        <f t="shared" si="151"/>
        <v/>
      </c>
      <c r="N2857" s="1" t="e">
        <f ca="1">IF(AND(M2857&lt;&gt; "", COUNTIF(SAP!#REF!,M2857)&gt;0),"Matched", "")</f>
        <v>#REF!</v>
      </c>
      <c r="O2857" s="1" t="str">
        <f t="shared" si="152"/>
        <v/>
      </c>
      <c r="P2857" s="1" t="e">
        <f ca="1">IF(AND(O2857&lt;&gt; "", COUNTIF(SAP!#REF!,O2857)&gt;0),"Matched", "")</f>
        <v>#REF!</v>
      </c>
      <c r="Q2857" s="1" t="str">
        <f ca="1">IF(D2857="AC","Logic4"&amp;"_"&amp;TEXT(C2857,"dd.mm.yyyy") &amp;"_"&amp; 1658774.38,"")</f>
        <v>Logic4_18.02.2020_1658774.38</v>
      </c>
      <c r="R2857" s="1" t="e">
        <f ca="1">IF(AND(Q2857&lt;&gt; "", COUNTIF(SAP!#REF!,Q2857)&gt;0),"Matched", "")</f>
        <v>#REF!</v>
      </c>
    </row>
    <row r="2858" spans="1:18">
      <c r="A2858" s="9">
        <v>11563327</v>
      </c>
      <c r="B2858" s="10">
        <v>43879</v>
      </c>
      <c r="C2858" s="10">
        <v>43879</v>
      </c>
      <c r="D2858" s="11" t="s">
        <v>10</v>
      </c>
      <c r="E2858" s="11">
        <v>0</v>
      </c>
      <c r="F2858" s="11">
        <v>0</v>
      </c>
      <c r="G2858" s="11">
        <v>23061.9</v>
      </c>
      <c r="H2858" s="11">
        <v>1056739.2</v>
      </c>
      <c r="I2858" s="11" t="s">
        <v>11</v>
      </c>
      <c r="J2858" s="11" t="s">
        <v>12</v>
      </c>
      <c r="K2858" s="1" t="str">
        <f t="shared" si="150"/>
        <v/>
      </c>
      <c r="L2858" s="1" t="e">
        <f ca="1">IF(AND(K2858&lt;&gt; "", COUNTIF(SAP!#REF!,K2858)&gt;0),"Matched", "")</f>
        <v>#REF!</v>
      </c>
      <c r="M2858" s="1" t="str">
        <f t="shared" si="151"/>
        <v/>
      </c>
      <c r="N2858" s="1" t="e">
        <f ca="1">IF(AND(M2858&lt;&gt; "", COUNTIF(SAP!#REF!,M2858)&gt;0),"Matched", "")</f>
        <v>#REF!</v>
      </c>
      <c r="O2858" s="1" t="str">
        <f t="shared" si="152"/>
        <v/>
      </c>
      <c r="P2858" s="1" t="e">
        <f ca="1">IF(AND(O2858&lt;&gt; "", COUNTIF(SAP!#REF!,O2858)&gt;0),"Matched", "")</f>
        <v>#REF!</v>
      </c>
      <c r="Q2858" s="1" t="str">
        <f ca="1">IF(D2858="AC","Logic4"&amp;"_"&amp;TEXT(C2858,"dd.mm.yyyy") &amp;"_"&amp; 1658774.38,"")</f>
        <v>Logic4_18.02.2020_1658774.38</v>
      </c>
      <c r="R2858" s="1" t="e">
        <f ca="1">IF(AND(Q2858&lt;&gt; "", COUNTIF(SAP!#REF!,Q2858)&gt;0),"Matched", "")</f>
        <v>#REF!</v>
      </c>
    </row>
    <row r="2859" spans="1:18">
      <c r="A2859" s="13">
        <v>11563327</v>
      </c>
      <c r="B2859" s="14">
        <v>43879</v>
      </c>
      <c r="C2859" s="14">
        <v>43879</v>
      </c>
      <c r="D2859" s="15" t="s">
        <v>10</v>
      </c>
      <c r="E2859" s="15">
        <v>0</v>
      </c>
      <c r="F2859" s="15">
        <v>0</v>
      </c>
      <c r="G2859" s="15">
        <v>24996</v>
      </c>
      <c r="H2859" s="15">
        <v>1081735.2</v>
      </c>
      <c r="I2859" s="15" t="s">
        <v>11</v>
      </c>
      <c r="J2859" s="15" t="s">
        <v>12</v>
      </c>
      <c r="K2859" s="1" t="str">
        <f t="shared" si="150"/>
        <v/>
      </c>
      <c r="L2859" s="1" t="e">
        <f ca="1">IF(AND(K2859&lt;&gt; "", COUNTIF(SAP!#REF!,K2859)&gt;0),"Matched", "")</f>
        <v>#REF!</v>
      </c>
      <c r="M2859" s="1" t="str">
        <f t="shared" si="151"/>
        <v/>
      </c>
      <c r="N2859" s="1" t="e">
        <f ca="1">IF(AND(M2859&lt;&gt; "", COUNTIF(SAP!#REF!,M2859)&gt;0),"Matched", "")</f>
        <v>#REF!</v>
      </c>
      <c r="O2859" s="1" t="str">
        <f t="shared" si="152"/>
        <v/>
      </c>
      <c r="P2859" s="1" t="e">
        <f ca="1">IF(AND(O2859&lt;&gt; "", COUNTIF(SAP!#REF!,O2859)&gt;0),"Matched", "")</f>
        <v>#REF!</v>
      </c>
      <c r="Q2859" s="1" t="str">
        <f ca="1">IF(D2859="AC","Logic4"&amp;"_"&amp;TEXT(C2859,"dd.mm.yyyy") &amp;"_"&amp; 1658774.38,"")</f>
        <v>Logic4_18.02.2020_1658774.38</v>
      </c>
      <c r="R2859" s="1" t="e">
        <f ca="1">IF(AND(Q2859&lt;&gt; "", COUNTIF(SAP!#REF!,Q2859)&gt;0),"Matched", "")</f>
        <v>#REF!</v>
      </c>
    </row>
    <row r="2860" spans="1:18">
      <c r="A2860" s="9">
        <v>11563327</v>
      </c>
      <c r="B2860" s="10">
        <v>43879</v>
      </c>
      <c r="C2860" s="10">
        <v>43879</v>
      </c>
      <c r="D2860" s="11" t="s">
        <v>10</v>
      </c>
      <c r="E2860" s="11">
        <v>0</v>
      </c>
      <c r="F2860" s="11">
        <v>0</v>
      </c>
      <c r="G2860" s="11">
        <v>26695</v>
      </c>
      <c r="H2860" s="11">
        <v>1108430.2</v>
      </c>
      <c r="I2860" s="11" t="s">
        <v>11</v>
      </c>
      <c r="J2860" s="11" t="s">
        <v>12</v>
      </c>
      <c r="K2860" s="1" t="str">
        <f t="shared" si="150"/>
        <v/>
      </c>
      <c r="L2860" s="1" t="e">
        <f ca="1">IF(AND(K2860&lt;&gt; "", COUNTIF(SAP!#REF!,K2860)&gt;0),"Matched", "")</f>
        <v>#REF!</v>
      </c>
      <c r="M2860" s="1" t="str">
        <f t="shared" si="151"/>
        <v/>
      </c>
      <c r="N2860" s="1" t="e">
        <f ca="1">IF(AND(M2860&lt;&gt; "", COUNTIF(SAP!#REF!,M2860)&gt;0),"Matched", "")</f>
        <v>#REF!</v>
      </c>
      <c r="O2860" s="1" t="str">
        <f t="shared" si="152"/>
        <v/>
      </c>
      <c r="P2860" s="1" t="e">
        <f ca="1">IF(AND(O2860&lt;&gt; "", COUNTIF(SAP!#REF!,O2860)&gt;0),"Matched", "")</f>
        <v>#REF!</v>
      </c>
      <c r="Q2860" s="1" t="str">
        <f ca="1">IF(D2860="AC","Logic4"&amp;"_"&amp;TEXT(C2860,"dd.mm.yyyy") &amp;"_"&amp; 1658774.38,"")</f>
        <v>Logic4_18.02.2020_1658774.38</v>
      </c>
      <c r="R2860" s="1" t="e">
        <f ca="1">IF(AND(Q2860&lt;&gt; "", COUNTIF(SAP!#REF!,Q2860)&gt;0),"Matched", "")</f>
        <v>#REF!</v>
      </c>
    </row>
    <row r="2861" spans="1:18">
      <c r="A2861" s="13">
        <v>11563327</v>
      </c>
      <c r="B2861" s="14">
        <v>43879</v>
      </c>
      <c r="C2861" s="14">
        <v>43879</v>
      </c>
      <c r="D2861" s="15" t="s">
        <v>10</v>
      </c>
      <c r="E2861" s="15">
        <v>0</v>
      </c>
      <c r="F2861" s="15">
        <v>0</v>
      </c>
      <c r="G2861" s="15">
        <v>26959.599999999999</v>
      </c>
      <c r="H2861" s="15">
        <v>1135389.8</v>
      </c>
      <c r="I2861" s="15" t="s">
        <v>11</v>
      </c>
      <c r="J2861" s="15" t="s">
        <v>12</v>
      </c>
      <c r="K2861" s="1" t="str">
        <f t="shared" si="150"/>
        <v/>
      </c>
      <c r="L2861" s="1" t="e">
        <f ca="1">IF(AND(K2861&lt;&gt; "", COUNTIF(SAP!#REF!,K2861)&gt;0),"Matched", "")</f>
        <v>#REF!</v>
      </c>
      <c r="M2861" s="1" t="str">
        <f t="shared" si="151"/>
        <v/>
      </c>
      <c r="N2861" s="1" t="e">
        <f ca="1">IF(AND(M2861&lt;&gt; "", COUNTIF(SAP!#REF!,M2861)&gt;0),"Matched", "")</f>
        <v>#REF!</v>
      </c>
      <c r="O2861" s="1" t="str">
        <f t="shared" si="152"/>
        <v/>
      </c>
      <c r="P2861" s="1" t="e">
        <f ca="1">IF(AND(O2861&lt;&gt; "", COUNTIF(SAP!#REF!,O2861)&gt;0),"Matched", "")</f>
        <v>#REF!</v>
      </c>
      <c r="Q2861" s="1" t="str">
        <f ca="1">IF(D2861="AC","Logic4"&amp;"_"&amp;TEXT(C2861,"dd.mm.yyyy") &amp;"_"&amp; 1658774.38,"")</f>
        <v>Logic4_18.02.2020_1658774.38</v>
      </c>
      <c r="R2861" s="1" t="e">
        <f ca="1">IF(AND(Q2861&lt;&gt; "", COUNTIF(SAP!#REF!,Q2861)&gt;0),"Matched", "")</f>
        <v>#REF!</v>
      </c>
    </row>
    <row r="2862" spans="1:18">
      <c r="A2862" s="9">
        <v>11563327</v>
      </c>
      <c r="B2862" s="10">
        <v>43879</v>
      </c>
      <c r="C2862" s="10">
        <v>43879</v>
      </c>
      <c r="D2862" s="11" t="s">
        <v>10</v>
      </c>
      <c r="E2862" s="11">
        <v>0</v>
      </c>
      <c r="F2862" s="11">
        <v>0</v>
      </c>
      <c r="G2862" s="11">
        <v>28399.599999999999</v>
      </c>
      <c r="H2862" s="11">
        <v>1163789.3999999999</v>
      </c>
      <c r="I2862" s="11" t="s">
        <v>11</v>
      </c>
      <c r="J2862" s="11" t="s">
        <v>12</v>
      </c>
      <c r="K2862" s="1" t="str">
        <f t="shared" si="150"/>
        <v/>
      </c>
      <c r="L2862" s="1" t="e">
        <f ca="1">IF(AND(K2862&lt;&gt; "", COUNTIF(SAP!#REF!,K2862)&gt;0),"Matched", "")</f>
        <v>#REF!</v>
      </c>
      <c r="M2862" s="1" t="str">
        <f t="shared" si="151"/>
        <v/>
      </c>
      <c r="N2862" s="1" t="e">
        <f ca="1">IF(AND(M2862&lt;&gt; "", COUNTIF(SAP!#REF!,M2862)&gt;0),"Matched", "")</f>
        <v>#REF!</v>
      </c>
      <c r="O2862" s="1" t="str">
        <f t="shared" si="152"/>
        <v/>
      </c>
      <c r="P2862" s="1" t="e">
        <f ca="1">IF(AND(O2862&lt;&gt; "", COUNTIF(SAP!#REF!,O2862)&gt;0),"Matched", "")</f>
        <v>#REF!</v>
      </c>
      <c r="Q2862" s="1" t="str">
        <f ca="1">IF(D2862="AC","Logic4"&amp;"_"&amp;TEXT(C2862,"dd.mm.yyyy") &amp;"_"&amp; 1658774.38,"")</f>
        <v>Logic4_18.02.2020_1658774.38</v>
      </c>
      <c r="R2862" s="1" t="e">
        <f ca="1">IF(AND(Q2862&lt;&gt; "", COUNTIF(SAP!#REF!,Q2862)&gt;0),"Matched", "")</f>
        <v>#REF!</v>
      </c>
    </row>
    <row r="2863" spans="1:18">
      <c r="A2863" s="13">
        <v>11563327</v>
      </c>
      <c r="B2863" s="14">
        <v>43879</v>
      </c>
      <c r="C2863" s="14">
        <v>43879</v>
      </c>
      <c r="D2863" s="15" t="s">
        <v>10</v>
      </c>
      <c r="E2863" s="15">
        <v>0</v>
      </c>
      <c r="F2863" s="15">
        <v>0</v>
      </c>
      <c r="G2863" s="15">
        <v>28680.799999999999</v>
      </c>
      <c r="H2863" s="15">
        <v>1192470.2</v>
      </c>
      <c r="I2863" s="15" t="s">
        <v>11</v>
      </c>
      <c r="J2863" s="15" t="s">
        <v>12</v>
      </c>
      <c r="K2863" s="1" t="str">
        <f t="shared" si="150"/>
        <v/>
      </c>
      <c r="L2863" s="1" t="e">
        <f ca="1">IF(AND(K2863&lt;&gt; "", COUNTIF(SAP!#REF!,K2863)&gt;0),"Matched", "")</f>
        <v>#REF!</v>
      </c>
      <c r="M2863" s="1" t="str">
        <f t="shared" si="151"/>
        <v/>
      </c>
      <c r="N2863" s="1" t="e">
        <f ca="1">IF(AND(M2863&lt;&gt; "", COUNTIF(SAP!#REF!,M2863)&gt;0),"Matched", "")</f>
        <v>#REF!</v>
      </c>
      <c r="O2863" s="1" t="str">
        <f t="shared" si="152"/>
        <v/>
      </c>
      <c r="P2863" s="1" t="e">
        <f ca="1">IF(AND(O2863&lt;&gt; "", COUNTIF(SAP!#REF!,O2863)&gt;0),"Matched", "")</f>
        <v>#REF!</v>
      </c>
      <c r="Q2863" s="1" t="str">
        <f ca="1">IF(D2863="AC","Logic4"&amp;"_"&amp;TEXT(C2863,"dd.mm.yyyy") &amp;"_"&amp; 1658774.38,"")</f>
        <v>Logic4_18.02.2020_1658774.38</v>
      </c>
      <c r="R2863" s="1" t="e">
        <f ca="1">IF(AND(Q2863&lt;&gt; "", COUNTIF(SAP!#REF!,Q2863)&gt;0),"Matched", "")</f>
        <v>#REF!</v>
      </c>
    </row>
    <row r="2864" spans="1:18">
      <c r="A2864" s="9">
        <v>11563327</v>
      </c>
      <c r="B2864" s="10">
        <v>43879</v>
      </c>
      <c r="C2864" s="10">
        <v>43879</v>
      </c>
      <c r="D2864" s="11" t="s">
        <v>10</v>
      </c>
      <c r="E2864" s="11">
        <v>0</v>
      </c>
      <c r="F2864" s="11">
        <v>0</v>
      </c>
      <c r="G2864" s="11">
        <v>30977.7</v>
      </c>
      <c r="H2864" s="11">
        <v>1223447.8999999999</v>
      </c>
      <c r="I2864" s="11" t="s">
        <v>11</v>
      </c>
      <c r="J2864" s="11" t="s">
        <v>12</v>
      </c>
      <c r="K2864" s="1" t="str">
        <f t="shared" si="150"/>
        <v/>
      </c>
      <c r="L2864" s="1" t="e">
        <f ca="1">IF(AND(K2864&lt;&gt; "", COUNTIF(SAP!#REF!,K2864)&gt;0),"Matched", "")</f>
        <v>#REF!</v>
      </c>
      <c r="M2864" s="1" t="str">
        <f t="shared" si="151"/>
        <v/>
      </c>
      <c r="N2864" s="1" t="e">
        <f ca="1">IF(AND(M2864&lt;&gt; "", COUNTIF(SAP!#REF!,M2864)&gt;0),"Matched", "")</f>
        <v>#REF!</v>
      </c>
      <c r="O2864" s="1" t="str">
        <f t="shared" si="152"/>
        <v/>
      </c>
      <c r="P2864" s="1" t="e">
        <f ca="1">IF(AND(O2864&lt;&gt; "", COUNTIF(SAP!#REF!,O2864)&gt;0),"Matched", "")</f>
        <v>#REF!</v>
      </c>
      <c r="Q2864" s="1" t="str">
        <f ca="1">IF(D2864="AC","Logic4"&amp;"_"&amp;TEXT(C2864,"dd.mm.yyyy") &amp;"_"&amp; 1658774.38,"")</f>
        <v>Logic4_18.02.2020_1658774.38</v>
      </c>
      <c r="R2864" s="1" t="e">
        <f ca="1">IF(AND(Q2864&lt;&gt; "", COUNTIF(SAP!#REF!,Q2864)&gt;0),"Matched", "")</f>
        <v>#REF!</v>
      </c>
    </row>
    <row r="2865" spans="1:20">
      <c r="A2865" s="13">
        <v>11563327</v>
      </c>
      <c r="B2865" s="14">
        <v>43879</v>
      </c>
      <c r="C2865" s="14">
        <v>43879</v>
      </c>
      <c r="D2865" s="15" t="s">
        <v>10</v>
      </c>
      <c r="E2865" s="15">
        <v>0</v>
      </c>
      <c r="F2865" s="15">
        <v>0</v>
      </c>
      <c r="G2865" s="15">
        <v>37446.800000000003</v>
      </c>
      <c r="H2865" s="15">
        <v>1260894.7</v>
      </c>
      <c r="I2865" s="15" t="s">
        <v>11</v>
      </c>
      <c r="J2865" s="15" t="s">
        <v>12</v>
      </c>
      <c r="K2865" s="1" t="str">
        <f t="shared" si="150"/>
        <v/>
      </c>
      <c r="L2865" s="1" t="e">
        <f ca="1">IF(AND(K2865&lt;&gt; "", COUNTIF(SAP!#REF!,K2865)&gt;0),"Matched", "")</f>
        <v>#REF!</v>
      </c>
      <c r="M2865" s="1" t="str">
        <f t="shared" si="151"/>
        <v/>
      </c>
      <c r="N2865" s="1" t="e">
        <f ca="1">IF(AND(M2865&lt;&gt; "", COUNTIF(SAP!#REF!,M2865)&gt;0),"Matched", "")</f>
        <v>#REF!</v>
      </c>
      <c r="O2865" s="1" t="str">
        <f t="shared" si="152"/>
        <v/>
      </c>
      <c r="P2865" s="1" t="e">
        <f ca="1">IF(AND(O2865&lt;&gt; "", COUNTIF(SAP!#REF!,O2865)&gt;0),"Matched", "")</f>
        <v>#REF!</v>
      </c>
      <c r="Q2865" s="1" t="str">
        <f ca="1">IF(D2865="AC","Logic4"&amp;"_"&amp;TEXT(C2865,"dd.mm.yyyy") &amp;"_"&amp; 1658774.38,"")</f>
        <v>Logic4_18.02.2020_1658774.38</v>
      </c>
      <c r="R2865" s="1" t="e">
        <f ca="1">IF(AND(Q2865&lt;&gt; "", COUNTIF(SAP!#REF!,Q2865)&gt;0),"Matched", "")</f>
        <v>#REF!</v>
      </c>
    </row>
    <row r="2866" spans="1:20">
      <c r="A2866" s="9">
        <v>11563327</v>
      </c>
      <c r="B2866" s="10">
        <v>43879</v>
      </c>
      <c r="C2866" s="10">
        <v>43879</v>
      </c>
      <c r="D2866" s="11" t="s">
        <v>10</v>
      </c>
      <c r="E2866" s="11">
        <v>0</v>
      </c>
      <c r="F2866" s="11">
        <v>0</v>
      </c>
      <c r="G2866" s="11">
        <v>38317.94</v>
      </c>
      <c r="H2866" s="11">
        <v>1299212.6399999999</v>
      </c>
      <c r="I2866" s="11" t="s">
        <v>11</v>
      </c>
      <c r="J2866" s="11" t="s">
        <v>12</v>
      </c>
      <c r="K2866" s="1" t="str">
        <f t="shared" si="150"/>
        <v/>
      </c>
      <c r="L2866" s="1" t="e">
        <f ca="1">IF(AND(K2866&lt;&gt; "", COUNTIF(SAP!#REF!,K2866)&gt;0),"Matched", "")</f>
        <v>#REF!</v>
      </c>
      <c r="M2866" s="1" t="str">
        <f t="shared" si="151"/>
        <v/>
      </c>
      <c r="N2866" s="1" t="e">
        <f ca="1">IF(AND(M2866&lt;&gt; "", COUNTIF(SAP!#REF!,M2866)&gt;0),"Matched", "")</f>
        <v>#REF!</v>
      </c>
      <c r="O2866" s="1" t="str">
        <f t="shared" si="152"/>
        <v/>
      </c>
      <c r="P2866" s="1" t="e">
        <f ca="1">IF(AND(O2866&lt;&gt; "", COUNTIF(SAP!#REF!,O2866)&gt;0),"Matched", "")</f>
        <v>#REF!</v>
      </c>
      <c r="Q2866" s="1" t="str">
        <f ca="1">IF(D2866="AC","Logic4"&amp;"_"&amp;TEXT(C2866,"dd.mm.yyyy") &amp;"_"&amp; 1658774.38,"")</f>
        <v>Logic4_18.02.2020_1658774.38</v>
      </c>
      <c r="R2866" s="1" t="e">
        <f ca="1">IF(AND(Q2866&lt;&gt; "", COUNTIF(SAP!#REF!,Q2866)&gt;0),"Matched", "")</f>
        <v>#REF!</v>
      </c>
    </row>
    <row r="2867" spans="1:20">
      <c r="A2867" s="13">
        <v>11563327</v>
      </c>
      <c r="B2867" s="14">
        <v>43879</v>
      </c>
      <c r="C2867" s="14">
        <v>43879</v>
      </c>
      <c r="D2867" s="15" t="s">
        <v>10</v>
      </c>
      <c r="E2867" s="15">
        <v>0</v>
      </c>
      <c r="F2867" s="15">
        <v>0</v>
      </c>
      <c r="G2867" s="15">
        <v>39830.1</v>
      </c>
      <c r="H2867" s="15">
        <v>1339042.74</v>
      </c>
      <c r="I2867" s="15" t="s">
        <v>11</v>
      </c>
      <c r="J2867" s="15" t="s">
        <v>12</v>
      </c>
      <c r="K2867" s="1" t="str">
        <f t="shared" si="150"/>
        <v/>
      </c>
      <c r="L2867" s="1" t="e">
        <f ca="1">IF(AND(K2867&lt;&gt; "", COUNTIF(SAP!#REF!,K2867)&gt;0),"Matched", "")</f>
        <v>#REF!</v>
      </c>
      <c r="M2867" s="1" t="str">
        <f t="shared" si="151"/>
        <v/>
      </c>
      <c r="N2867" s="1" t="e">
        <f ca="1">IF(AND(M2867&lt;&gt; "", COUNTIF(SAP!#REF!,M2867)&gt;0),"Matched", "")</f>
        <v>#REF!</v>
      </c>
      <c r="O2867" s="1" t="str">
        <f t="shared" si="152"/>
        <v/>
      </c>
      <c r="P2867" s="1" t="e">
        <f ca="1">IF(AND(O2867&lt;&gt; "", COUNTIF(SAP!#REF!,O2867)&gt;0),"Matched", "")</f>
        <v>#REF!</v>
      </c>
      <c r="Q2867" s="1" t="str">
        <f ca="1">IF(D2867="AC","Logic4"&amp;"_"&amp;TEXT(C2867,"dd.mm.yyyy") &amp;"_"&amp; 1658774.38,"")</f>
        <v>Logic4_18.02.2020_1658774.38</v>
      </c>
      <c r="R2867" s="1" t="e">
        <f ca="1">IF(AND(Q2867&lt;&gt; "", COUNTIF(SAP!#REF!,Q2867)&gt;0),"Matched", "")</f>
        <v>#REF!</v>
      </c>
    </row>
    <row r="2868" spans="1:20">
      <c r="A2868" s="9">
        <v>11563327</v>
      </c>
      <c r="B2868" s="10">
        <v>43879</v>
      </c>
      <c r="C2868" s="10">
        <v>43879</v>
      </c>
      <c r="D2868" s="11" t="s">
        <v>10</v>
      </c>
      <c r="E2868" s="11">
        <v>0</v>
      </c>
      <c r="F2868" s="11">
        <v>0</v>
      </c>
      <c r="G2868" s="11">
        <v>42684.9</v>
      </c>
      <c r="H2868" s="11">
        <v>1381727.64</v>
      </c>
      <c r="I2868" s="11" t="s">
        <v>11</v>
      </c>
      <c r="J2868" s="11" t="s">
        <v>12</v>
      </c>
      <c r="K2868" s="1" t="str">
        <f t="shared" si="150"/>
        <v/>
      </c>
      <c r="L2868" s="1" t="e">
        <f ca="1">IF(AND(K2868&lt;&gt; "", COUNTIF(SAP!#REF!,K2868)&gt;0),"Matched", "")</f>
        <v>#REF!</v>
      </c>
      <c r="M2868" s="1" t="str">
        <f t="shared" si="151"/>
        <v/>
      </c>
      <c r="N2868" s="1" t="e">
        <f ca="1">IF(AND(M2868&lt;&gt; "", COUNTIF(SAP!#REF!,M2868)&gt;0),"Matched", "")</f>
        <v>#REF!</v>
      </c>
      <c r="O2868" s="1" t="str">
        <f t="shared" si="152"/>
        <v/>
      </c>
      <c r="P2868" s="1" t="e">
        <f ca="1">IF(AND(O2868&lt;&gt; "", COUNTIF(SAP!#REF!,O2868)&gt;0),"Matched", "")</f>
        <v>#REF!</v>
      </c>
      <c r="Q2868" s="1" t="str">
        <f ca="1">IF(D2868="AC","Logic4"&amp;"_"&amp;TEXT(C2868,"dd.mm.yyyy") &amp;"_"&amp; 1658774.38,"")</f>
        <v>Logic4_18.02.2020_1658774.38</v>
      </c>
      <c r="R2868" s="1" t="e">
        <f ca="1">IF(AND(Q2868&lt;&gt; "", COUNTIF(SAP!#REF!,Q2868)&gt;0),"Matched", "")</f>
        <v>#REF!</v>
      </c>
    </row>
    <row r="2869" spans="1:20">
      <c r="A2869" s="13">
        <v>11563327</v>
      </c>
      <c r="B2869" s="14">
        <v>43879</v>
      </c>
      <c r="C2869" s="14">
        <v>43879</v>
      </c>
      <c r="D2869" s="15" t="s">
        <v>10</v>
      </c>
      <c r="E2869" s="15">
        <v>0</v>
      </c>
      <c r="F2869" s="15">
        <v>0</v>
      </c>
      <c r="G2869" s="15">
        <v>49886.2</v>
      </c>
      <c r="H2869" s="15">
        <v>1431613.84</v>
      </c>
      <c r="I2869" s="15" t="s">
        <v>11</v>
      </c>
      <c r="J2869" s="15" t="s">
        <v>12</v>
      </c>
      <c r="K2869" s="1" t="str">
        <f t="shared" si="150"/>
        <v/>
      </c>
      <c r="L2869" s="1" t="e">
        <f ca="1">IF(AND(K2869&lt;&gt; "", COUNTIF(SAP!#REF!,K2869)&gt;0),"Matched", "")</f>
        <v>#REF!</v>
      </c>
      <c r="M2869" s="1" t="str">
        <f t="shared" si="151"/>
        <v/>
      </c>
      <c r="N2869" s="1" t="e">
        <f ca="1">IF(AND(M2869&lt;&gt; "", COUNTIF(SAP!#REF!,M2869)&gt;0),"Matched", "")</f>
        <v>#REF!</v>
      </c>
      <c r="O2869" s="1" t="str">
        <f t="shared" si="152"/>
        <v/>
      </c>
      <c r="P2869" s="1" t="e">
        <f ca="1">IF(AND(O2869&lt;&gt; "", COUNTIF(SAP!#REF!,O2869)&gt;0),"Matched", "")</f>
        <v>#REF!</v>
      </c>
      <c r="Q2869" s="1" t="str">
        <f ca="1">IF(D2869="AC","Logic4"&amp;"_"&amp;TEXT(C2869,"dd.mm.yyyy") &amp;"_"&amp; 1658774.38,"")</f>
        <v>Logic4_18.02.2020_1658774.38</v>
      </c>
      <c r="R2869" s="1" t="e">
        <f ca="1">IF(AND(Q2869&lt;&gt; "", COUNTIF(SAP!#REF!,Q2869)&gt;0),"Matched", "")</f>
        <v>#REF!</v>
      </c>
    </row>
    <row r="2870" spans="1:20">
      <c r="A2870" s="9">
        <v>11563327</v>
      </c>
      <c r="B2870" s="10">
        <v>43879</v>
      </c>
      <c r="C2870" s="10">
        <v>43879</v>
      </c>
      <c r="D2870" s="11" t="s">
        <v>10</v>
      </c>
      <c r="E2870" s="11">
        <v>0</v>
      </c>
      <c r="F2870" s="11">
        <v>0</v>
      </c>
      <c r="G2870" s="11">
        <v>54702</v>
      </c>
      <c r="H2870" s="11">
        <v>1486315.84</v>
      </c>
      <c r="I2870" s="11" t="s">
        <v>11</v>
      </c>
      <c r="J2870" s="11" t="s">
        <v>12</v>
      </c>
      <c r="K2870" s="1" t="str">
        <f t="shared" si="150"/>
        <v/>
      </c>
      <c r="L2870" s="1" t="e">
        <f ca="1">IF(AND(K2870&lt;&gt; "", COUNTIF(SAP!#REF!,K2870)&gt;0),"Matched", "")</f>
        <v>#REF!</v>
      </c>
      <c r="M2870" s="1" t="str">
        <f t="shared" si="151"/>
        <v/>
      </c>
      <c r="N2870" s="1" t="e">
        <f ca="1">IF(AND(M2870&lt;&gt; "", COUNTIF(SAP!#REF!,M2870)&gt;0),"Matched", "")</f>
        <v>#REF!</v>
      </c>
      <c r="O2870" s="1" t="str">
        <f t="shared" si="152"/>
        <v/>
      </c>
      <c r="P2870" s="1" t="e">
        <f ca="1">IF(AND(O2870&lt;&gt; "", COUNTIF(SAP!#REF!,O2870)&gt;0),"Matched", "")</f>
        <v>#REF!</v>
      </c>
      <c r="Q2870" s="1" t="str">
        <f ca="1">IF(D2870="AC","Logic4"&amp;"_"&amp;TEXT(C2870,"dd.mm.yyyy") &amp;"_"&amp; 1658774.38,"")</f>
        <v>Logic4_18.02.2020_1658774.38</v>
      </c>
      <c r="R2870" s="1" t="e">
        <f ca="1">IF(AND(Q2870&lt;&gt; "", COUNTIF(SAP!#REF!,Q2870)&gt;0),"Matched", "")</f>
        <v>#REF!</v>
      </c>
    </row>
    <row r="2871" spans="1:20">
      <c r="A2871" s="13">
        <v>11563327</v>
      </c>
      <c r="B2871" s="14">
        <v>43879</v>
      </c>
      <c r="C2871" s="14">
        <v>43879</v>
      </c>
      <c r="D2871" s="15" t="s">
        <v>10</v>
      </c>
      <c r="E2871" s="15">
        <v>0</v>
      </c>
      <c r="F2871" s="15">
        <v>0</v>
      </c>
      <c r="G2871" s="15">
        <v>55860.18</v>
      </c>
      <c r="H2871" s="15">
        <v>1542176.02</v>
      </c>
      <c r="I2871" s="15" t="s">
        <v>11</v>
      </c>
      <c r="J2871" s="15" t="s">
        <v>12</v>
      </c>
      <c r="K2871" s="1" t="str">
        <f t="shared" si="150"/>
        <v/>
      </c>
      <c r="L2871" s="1" t="e">
        <f ca="1">IF(AND(K2871&lt;&gt; "", COUNTIF(SAP!#REF!,K2871)&gt;0),"Matched", "")</f>
        <v>#REF!</v>
      </c>
      <c r="M2871" s="1" t="str">
        <f t="shared" si="151"/>
        <v/>
      </c>
      <c r="N2871" s="1" t="e">
        <f ca="1">IF(AND(M2871&lt;&gt; "", COUNTIF(SAP!#REF!,M2871)&gt;0),"Matched", "")</f>
        <v>#REF!</v>
      </c>
      <c r="O2871" s="1" t="str">
        <f t="shared" si="152"/>
        <v/>
      </c>
      <c r="P2871" s="1" t="e">
        <f ca="1">IF(AND(O2871&lt;&gt; "", COUNTIF(SAP!#REF!,O2871)&gt;0),"Matched", "")</f>
        <v>#REF!</v>
      </c>
      <c r="Q2871" s="1" t="str">
        <f ca="1">IF(D2871="AC","Logic4"&amp;"_"&amp;TEXT(C2871,"dd.mm.yyyy") &amp;"_"&amp; 1658774.38,"")</f>
        <v>Logic4_18.02.2020_1658774.38</v>
      </c>
      <c r="R2871" s="1" t="e">
        <f ca="1">IF(AND(Q2871&lt;&gt; "", COUNTIF(SAP!#REF!,Q2871)&gt;0),"Matched", "")</f>
        <v>#REF!</v>
      </c>
    </row>
    <row r="2872" spans="1:20">
      <c r="A2872" s="9">
        <v>11563327</v>
      </c>
      <c r="B2872" s="10">
        <v>43879</v>
      </c>
      <c r="C2872" s="10">
        <v>43879</v>
      </c>
      <c r="D2872" s="11" t="s">
        <v>10</v>
      </c>
      <c r="E2872" s="11">
        <v>0</v>
      </c>
      <c r="F2872" s="11">
        <v>0</v>
      </c>
      <c r="G2872" s="11">
        <v>56673.599999999999</v>
      </c>
      <c r="H2872" s="11">
        <v>1598849.62</v>
      </c>
      <c r="I2872" s="11" t="s">
        <v>11</v>
      </c>
      <c r="J2872" s="11" t="s">
        <v>12</v>
      </c>
      <c r="K2872" s="1" t="str">
        <f t="shared" si="150"/>
        <v/>
      </c>
      <c r="L2872" s="1" t="e">
        <f ca="1">IF(AND(K2872&lt;&gt; "", COUNTIF(SAP!#REF!,K2872)&gt;0),"Matched", "")</f>
        <v>#REF!</v>
      </c>
      <c r="M2872" s="1" t="str">
        <f t="shared" si="151"/>
        <v/>
      </c>
      <c r="N2872" s="1" t="e">
        <f ca="1">IF(AND(M2872&lt;&gt; "", COUNTIF(SAP!#REF!,M2872)&gt;0),"Matched", "")</f>
        <v>#REF!</v>
      </c>
      <c r="O2872" s="1" t="str">
        <f t="shared" si="152"/>
        <v/>
      </c>
      <c r="P2872" s="1" t="e">
        <f ca="1">IF(AND(O2872&lt;&gt; "", COUNTIF(SAP!#REF!,O2872)&gt;0),"Matched", "")</f>
        <v>#REF!</v>
      </c>
      <c r="Q2872" s="1" t="str">
        <f ca="1">IF(D2872="AC","Logic4"&amp;"_"&amp;TEXT(C2872,"dd.mm.yyyy") &amp;"_"&amp; 1658774.38,"")</f>
        <v>Logic4_18.02.2020_1658774.38</v>
      </c>
      <c r="R2872" s="1" t="e">
        <f ca="1">IF(AND(Q2872&lt;&gt; "", COUNTIF(SAP!#REF!,Q2872)&gt;0),"Matched", "")</f>
        <v>#REF!</v>
      </c>
    </row>
    <row r="2873" spans="1:20">
      <c r="A2873" s="13">
        <v>11563327</v>
      </c>
      <c r="B2873" s="14">
        <v>43879</v>
      </c>
      <c r="C2873" s="14">
        <v>43879</v>
      </c>
      <c r="D2873" s="15" t="s">
        <v>10</v>
      </c>
      <c r="E2873" s="15">
        <v>0</v>
      </c>
      <c r="F2873" s="15">
        <v>0</v>
      </c>
      <c r="G2873" s="15">
        <v>59924.76</v>
      </c>
      <c r="H2873" s="15">
        <v>1658774.38</v>
      </c>
      <c r="I2873" s="15" t="s">
        <v>11</v>
      </c>
      <c r="J2873" s="15" t="s">
        <v>12</v>
      </c>
      <c r="K2873" s="1" t="str">
        <f t="shared" si="150"/>
        <v/>
      </c>
      <c r="L2873" s="1" t="e">
        <f ca="1">IF(AND(K2873&lt;&gt; "", COUNTIF(SAP!#REF!,K2873)&gt;0),"Matched", "")</f>
        <v>#REF!</v>
      </c>
      <c r="M2873" s="1" t="str">
        <f t="shared" si="151"/>
        <v/>
      </c>
      <c r="N2873" s="1" t="e">
        <f ca="1">IF(AND(M2873&lt;&gt; "", COUNTIF(SAP!#REF!,M2873)&gt;0),"Matched", "")</f>
        <v>#REF!</v>
      </c>
      <c r="O2873" s="1" t="str">
        <f t="shared" si="152"/>
        <v/>
      </c>
      <c r="P2873" s="1" t="e">
        <f ca="1">IF(AND(O2873&lt;&gt; "", COUNTIF(SAP!#REF!,O2873)&gt;0),"Matched", "")</f>
        <v>#REF!</v>
      </c>
      <c r="Q2873" s="1" t="str">
        <f ca="1">IF(D2873="AC","Logic4"&amp;"_"&amp;TEXT(C2873,"dd.mm.yyyy") &amp;"_"&amp; 1658774.38,"")</f>
        <v>Logic4_18.02.2020_1658774.38</v>
      </c>
      <c r="R2873" s="1" t="e">
        <f ca="1">IF(AND(Q2873&lt;&gt; "", COUNTIF(SAP!#REF!,Q2873)&gt;0),"Matched", "")</f>
        <v>#REF!</v>
      </c>
    </row>
    <row r="2874" spans="1:20">
      <c r="A2874" s="9">
        <v>11563327</v>
      </c>
      <c r="B2874" s="10">
        <v>43879</v>
      </c>
      <c r="C2874" s="10">
        <v>43879</v>
      </c>
      <c r="D2874" s="11" t="s">
        <v>13</v>
      </c>
      <c r="E2874" s="11">
        <v>0</v>
      </c>
      <c r="F2874" s="11">
        <v>4.67</v>
      </c>
      <c r="G2874" s="11">
        <v>0</v>
      </c>
      <c r="H2874" s="11">
        <v>1658769.71</v>
      </c>
      <c r="I2874" s="11" t="s">
        <v>14</v>
      </c>
      <c r="J2874" s="11" t="s">
        <v>15</v>
      </c>
      <c r="K2874" s="1" t="str">
        <f t="shared" si="150"/>
        <v/>
      </c>
      <c r="L2874" s="1" t="e">
        <f ca="1">IF(AND(K2874&lt;&gt; "", COUNTIF(SAP!#REF!,K2874)&gt;0),"Matched", "")</f>
        <v>#REF!</v>
      </c>
      <c r="M2874" s="1" t="str">
        <f t="shared" si="151"/>
        <v/>
      </c>
      <c r="N2874" s="1" t="e">
        <f ca="1">IF(AND(M2874&lt;&gt; "", COUNTIF(SAP!#REF!,M2874)&gt;0),"Matched", "")</f>
        <v>#REF!</v>
      </c>
      <c r="O2874" s="1" t="str">
        <f t="shared" si="152"/>
        <v/>
      </c>
      <c r="P2874" s="1" t="e">
        <f ca="1">IF(AND(O2874&lt;&gt; "", COUNTIF(SAP!#REF!,O2874)&gt;0),"Matched", "")</f>
        <v>#REF!</v>
      </c>
      <c r="R2874" s="1" t="e">
        <f ca="1">IF(AND(Q2874&lt;&gt; "", COUNTIF(SAP!#REF!,Q2874)&gt;0),"Matched", "")</f>
        <v>#REF!</v>
      </c>
      <c r="S2874" s="1" t="str">
        <f ca="1">IF(D2874="AD","Logic5"&amp;"_"&amp;TEXT(C2874,"dd.mm.yyyy") &amp;"_"&amp; 887.51,"")</f>
        <v>Logic5_18.02.2020_887.51</v>
      </c>
      <c r="T2874" s="1" t="e">
        <f ca="1">IF(AND(S2874&lt;&gt; "", COUNTIF(SAP!#REF!,S2874)&gt;0),"Matched", "")</f>
        <v>#REF!</v>
      </c>
    </row>
    <row r="2875" spans="1:20">
      <c r="A2875" s="13">
        <v>11563327</v>
      </c>
      <c r="B2875" s="14">
        <v>43879</v>
      </c>
      <c r="C2875" s="14">
        <v>43879</v>
      </c>
      <c r="D2875" s="15" t="s">
        <v>13</v>
      </c>
      <c r="E2875" s="15">
        <v>0</v>
      </c>
      <c r="F2875" s="15">
        <v>7.48</v>
      </c>
      <c r="G2875" s="15">
        <v>0</v>
      </c>
      <c r="H2875" s="15">
        <v>1658762.23</v>
      </c>
      <c r="I2875" s="15" t="s">
        <v>14</v>
      </c>
      <c r="J2875" s="15" t="s">
        <v>15</v>
      </c>
      <c r="K2875" s="1" t="str">
        <f t="shared" si="150"/>
        <v/>
      </c>
      <c r="L2875" s="1" t="e">
        <f ca="1">IF(AND(K2875&lt;&gt; "", COUNTIF(SAP!#REF!,K2875)&gt;0),"Matched", "")</f>
        <v>#REF!</v>
      </c>
      <c r="M2875" s="1" t="str">
        <f t="shared" si="151"/>
        <v/>
      </c>
      <c r="N2875" s="1" t="e">
        <f ca="1">IF(AND(M2875&lt;&gt; "", COUNTIF(SAP!#REF!,M2875)&gt;0),"Matched", "")</f>
        <v>#REF!</v>
      </c>
      <c r="O2875" s="1" t="str">
        <f t="shared" si="152"/>
        <v/>
      </c>
      <c r="P2875" s="1" t="e">
        <f ca="1">IF(AND(O2875&lt;&gt; "", COUNTIF(SAP!#REF!,O2875)&gt;0),"Matched", "")</f>
        <v>#REF!</v>
      </c>
      <c r="R2875" s="1" t="e">
        <f ca="1">IF(AND(Q2875&lt;&gt; "", COUNTIF(SAP!#REF!,Q2875)&gt;0),"Matched", "")</f>
        <v>#REF!</v>
      </c>
      <c r="S2875" s="1" t="str">
        <f ca="1">IF(D2875="AD","Logic5"&amp;"_"&amp;TEXT(C2875,"dd.mm.yyyy") &amp;"_"&amp; 887.51,"")</f>
        <v>Logic5_18.02.2020_887.51</v>
      </c>
      <c r="T2875" s="1" t="e">
        <f ca="1">IF(AND(S2875&lt;&gt; "", COUNTIF(SAP!#REF!,S2875)&gt;0),"Matched", "")</f>
        <v>#REF!</v>
      </c>
    </row>
    <row r="2876" spans="1:20">
      <c r="A2876" s="9">
        <v>11563327</v>
      </c>
      <c r="B2876" s="10">
        <v>43879</v>
      </c>
      <c r="C2876" s="10">
        <v>43879</v>
      </c>
      <c r="D2876" s="11" t="s">
        <v>13</v>
      </c>
      <c r="E2876" s="11">
        <v>0</v>
      </c>
      <c r="F2876" s="11">
        <v>10.28</v>
      </c>
      <c r="G2876" s="11">
        <v>0</v>
      </c>
      <c r="H2876" s="11">
        <v>1658751.95</v>
      </c>
      <c r="I2876" s="11" t="s">
        <v>14</v>
      </c>
      <c r="J2876" s="11" t="s">
        <v>15</v>
      </c>
      <c r="K2876" s="1" t="str">
        <f t="shared" si="150"/>
        <v/>
      </c>
      <c r="L2876" s="1" t="e">
        <f ca="1">IF(AND(K2876&lt;&gt; "", COUNTIF(SAP!#REF!,K2876)&gt;0),"Matched", "")</f>
        <v>#REF!</v>
      </c>
      <c r="M2876" s="1" t="str">
        <f t="shared" si="151"/>
        <v/>
      </c>
      <c r="N2876" s="1" t="e">
        <f ca="1">IF(AND(M2876&lt;&gt; "", COUNTIF(SAP!#REF!,M2876)&gt;0),"Matched", "")</f>
        <v>#REF!</v>
      </c>
      <c r="O2876" s="1" t="str">
        <f t="shared" si="152"/>
        <v/>
      </c>
      <c r="P2876" s="1" t="e">
        <f ca="1">IF(AND(O2876&lt;&gt; "", COUNTIF(SAP!#REF!,O2876)&gt;0),"Matched", "")</f>
        <v>#REF!</v>
      </c>
      <c r="R2876" s="1" t="e">
        <f ca="1">IF(AND(Q2876&lt;&gt; "", COUNTIF(SAP!#REF!,Q2876)&gt;0),"Matched", "")</f>
        <v>#REF!</v>
      </c>
      <c r="S2876" s="1" t="str">
        <f ca="1">IF(D2876="AD","Logic5"&amp;"_"&amp;TEXT(C2876,"dd.mm.yyyy") &amp;"_"&amp; 887.51,"")</f>
        <v>Logic5_18.02.2020_887.51</v>
      </c>
      <c r="T2876" s="1" t="e">
        <f ca="1">IF(AND(S2876&lt;&gt; "", COUNTIF(SAP!#REF!,S2876)&gt;0),"Matched", "")</f>
        <v>#REF!</v>
      </c>
    </row>
    <row r="2877" spans="1:20">
      <c r="A2877" s="13">
        <v>11563327</v>
      </c>
      <c r="B2877" s="14">
        <v>43879</v>
      </c>
      <c r="C2877" s="14">
        <v>43879</v>
      </c>
      <c r="D2877" s="15" t="s">
        <v>13</v>
      </c>
      <c r="E2877" s="15">
        <v>0</v>
      </c>
      <c r="F2877" s="15">
        <v>11.4</v>
      </c>
      <c r="G2877" s="15">
        <v>0</v>
      </c>
      <c r="H2877" s="15">
        <v>1658740.55</v>
      </c>
      <c r="I2877" s="15" t="s">
        <v>14</v>
      </c>
      <c r="J2877" s="15" t="s">
        <v>15</v>
      </c>
      <c r="K2877" s="1" t="str">
        <f t="shared" si="150"/>
        <v/>
      </c>
      <c r="L2877" s="1" t="e">
        <f ca="1">IF(AND(K2877&lt;&gt; "", COUNTIF(SAP!#REF!,K2877)&gt;0),"Matched", "")</f>
        <v>#REF!</v>
      </c>
      <c r="M2877" s="1" t="str">
        <f t="shared" si="151"/>
        <v/>
      </c>
      <c r="N2877" s="1" t="e">
        <f ca="1">IF(AND(M2877&lt;&gt; "", COUNTIF(SAP!#REF!,M2877)&gt;0),"Matched", "")</f>
        <v>#REF!</v>
      </c>
      <c r="O2877" s="1" t="str">
        <f t="shared" si="152"/>
        <v/>
      </c>
      <c r="P2877" s="1" t="e">
        <f ca="1">IF(AND(O2877&lt;&gt; "", COUNTIF(SAP!#REF!,O2877)&gt;0),"Matched", "")</f>
        <v>#REF!</v>
      </c>
      <c r="R2877" s="1" t="e">
        <f ca="1">IF(AND(Q2877&lt;&gt; "", COUNTIF(SAP!#REF!,Q2877)&gt;0),"Matched", "")</f>
        <v>#REF!</v>
      </c>
      <c r="S2877" s="1" t="str">
        <f ca="1">IF(D2877="AD","Logic5"&amp;"_"&amp;TEXT(C2877,"dd.mm.yyyy") &amp;"_"&amp; 887.51,"")</f>
        <v>Logic5_18.02.2020_887.51</v>
      </c>
      <c r="T2877" s="1" t="e">
        <f ca="1">IF(AND(S2877&lt;&gt; "", COUNTIF(SAP!#REF!,S2877)&gt;0),"Matched", "")</f>
        <v>#REF!</v>
      </c>
    </row>
    <row r="2878" spans="1:20">
      <c r="A2878" s="9">
        <v>11563327</v>
      </c>
      <c r="B2878" s="10">
        <v>43879</v>
      </c>
      <c r="C2878" s="10">
        <v>43879</v>
      </c>
      <c r="D2878" s="11" t="s">
        <v>13</v>
      </c>
      <c r="E2878" s="11">
        <v>0</v>
      </c>
      <c r="F2878" s="11">
        <v>11.86</v>
      </c>
      <c r="G2878" s="11">
        <v>0</v>
      </c>
      <c r="H2878" s="11">
        <v>1658728.69</v>
      </c>
      <c r="I2878" s="11" t="s">
        <v>14</v>
      </c>
      <c r="J2878" s="11" t="s">
        <v>15</v>
      </c>
      <c r="K2878" s="1" t="str">
        <f t="shared" si="150"/>
        <v/>
      </c>
      <c r="L2878" s="1" t="e">
        <f ca="1">IF(AND(K2878&lt;&gt; "", COUNTIF(SAP!#REF!,K2878)&gt;0),"Matched", "")</f>
        <v>#REF!</v>
      </c>
      <c r="M2878" s="1" t="str">
        <f t="shared" si="151"/>
        <v/>
      </c>
      <c r="N2878" s="1" t="e">
        <f ca="1">IF(AND(M2878&lt;&gt; "", COUNTIF(SAP!#REF!,M2878)&gt;0),"Matched", "")</f>
        <v>#REF!</v>
      </c>
      <c r="O2878" s="1" t="str">
        <f t="shared" si="152"/>
        <v/>
      </c>
      <c r="P2878" s="1" t="e">
        <f ca="1">IF(AND(O2878&lt;&gt; "", COUNTIF(SAP!#REF!,O2878)&gt;0),"Matched", "")</f>
        <v>#REF!</v>
      </c>
      <c r="R2878" s="1" t="e">
        <f ca="1">IF(AND(Q2878&lt;&gt; "", COUNTIF(SAP!#REF!,Q2878)&gt;0),"Matched", "")</f>
        <v>#REF!</v>
      </c>
      <c r="S2878" s="1" t="str">
        <f ca="1">IF(D2878="AD","Logic5"&amp;"_"&amp;TEXT(C2878,"dd.mm.yyyy") &amp;"_"&amp; 887.51,"")</f>
        <v>Logic5_18.02.2020_887.51</v>
      </c>
      <c r="T2878" s="1" t="e">
        <f ca="1">IF(AND(S2878&lt;&gt; "", COUNTIF(SAP!#REF!,S2878)&gt;0),"Matched", "")</f>
        <v>#REF!</v>
      </c>
    </row>
    <row r="2879" spans="1:20">
      <c r="A2879" s="13">
        <v>11563327</v>
      </c>
      <c r="B2879" s="14">
        <v>43879</v>
      </c>
      <c r="C2879" s="14">
        <v>43879</v>
      </c>
      <c r="D2879" s="15" t="s">
        <v>13</v>
      </c>
      <c r="E2879" s="15">
        <v>0</v>
      </c>
      <c r="F2879" s="15">
        <v>12.15</v>
      </c>
      <c r="G2879" s="15">
        <v>0</v>
      </c>
      <c r="H2879" s="15">
        <v>1658716.54</v>
      </c>
      <c r="I2879" s="15" t="s">
        <v>14</v>
      </c>
      <c r="J2879" s="15" t="s">
        <v>15</v>
      </c>
      <c r="K2879" s="1" t="str">
        <f t="shared" si="150"/>
        <v/>
      </c>
      <c r="L2879" s="1" t="e">
        <f ca="1">IF(AND(K2879&lt;&gt; "", COUNTIF(SAP!#REF!,K2879)&gt;0),"Matched", "")</f>
        <v>#REF!</v>
      </c>
      <c r="M2879" s="1" t="str">
        <f t="shared" si="151"/>
        <v/>
      </c>
      <c r="N2879" s="1" t="e">
        <f ca="1">IF(AND(M2879&lt;&gt; "", COUNTIF(SAP!#REF!,M2879)&gt;0),"Matched", "")</f>
        <v>#REF!</v>
      </c>
      <c r="O2879" s="1" t="str">
        <f t="shared" si="152"/>
        <v/>
      </c>
      <c r="P2879" s="1" t="e">
        <f ca="1">IF(AND(O2879&lt;&gt; "", COUNTIF(SAP!#REF!,O2879)&gt;0),"Matched", "")</f>
        <v>#REF!</v>
      </c>
      <c r="R2879" s="1" t="e">
        <f ca="1">IF(AND(Q2879&lt;&gt; "", COUNTIF(SAP!#REF!,Q2879)&gt;0),"Matched", "")</f>
        <v>#REF!</v>
      </c>
      <c r="S2879" s="1" t="str">
        <f ca="1">IF(D2879="AD","Logic5"&amp;"_"&amp;TEXT(C2879,"dd.mm.yyyy") &amp;"_"&amp; 887.51,"")</f>
        <v>Logic5_18.02.2020_887.51</v>
      </c>
      <c r="T2879" s="1" t="e">
        <f ca="1">IF(AND(S2879&lt;&gt; "", COUNTIF(SAP!#REF!,S2879)&gt;0),"Matched", "")</f>
        <v>#REF!</v>
      </c>
    </row>
    <row r="2880" spans="1:20">
      <c r="A2880" s="9">
        <v>11563327</v>
      </c>
      <c r="B2880" s="10">
        <v>43879</v>
      </c>
      <c r="C2880" s="10">
        <v>43879</v>
      </c>
      <c r="D2880" s="11" t="s">
        <v>13</v>
      </c>
      <c r="E2880" s="11">
        <v>0</v>
      </c>
      <c r="F2880" s="11">
        <v>12.43</v>
      </c>
      <c r="G2880" s="11">
        <v>0</v>
      </c>
      <c r="H2880" s="11">
        <v>1658704.11</v>
      </c>
      <c r="I2880" s="11" t="s">
        <v>14</v>
      </c>
      <c r="J2880" s="11" t="s">
        <v>15</v>
      </c>
      <c r="K2880" s="1" t="str">
        <f t="shared" si="150"/>
        <v/>
      </c>
      <c r="L2880" s="1" t="e">
        <f ca="1">IF(AND(K2880&lt;&gt; "", COUNTIF(SAP!#REF!,K2880)&gt;0),"Matched", "")</f>
        <v>#REF!</v>
      </c>
      <c r="M2880" s="1" t="str">
        <f t="shared" si="151"/>
        <v/>
      </c>
      <c r="N2880" s="1" t="e">
        <f ca="1">IF(AND(M2880&lt;&gt; "", COUNTIF(SAP!#REF!,M2880)&gt;0),"Matched", "")</f>
        <v>#REF!</v>
      </c>
      <c r="O2880" s="1" t="str">
        <f t="shared" si="152"/>
        <v/>
      </c>
      <c r="P2880" s="1" t="e">
        <f ca="1">IF(AND(O2880&lt;&gt; "", COUNTIF(SAP!#REF!,O2880)&gt;0),"Matched", "")</f>
        <v>#REF!</v>
      </c>
      <c r="R2880" s="1" t="e">
        <f ca="1">IF(AND(Q2880&lt;&gt; "", COUNTIF(SAP!#REF!,Q2880)&gt;0),"Matched", "")</f>
        <v>#REF!</v>
      </c>
      <c r="S2880" s="1" t="str">
        <f ca="1">IF(D2880="AD","Logic5"&amp;"_"&amp;TEXT(C2880,"dd.mm.yyyy") &amp;"_"&amp; 887.51,"")</f>
        <v>Logic5_18.02.2020_887.51</v>
      </c>
      <c r="T2880" s="1" t="e">
        <f ca="1">IF(AND(S2880&lt;&gt; "", COUNTIF(SAP!#REF!,S2880)&gt;0),"Matched", "")</f>
        <v>#REF!</v>
      </c>
    </row>
    <row r="2881" spans="1:20">
      <c r="A2881" s="13">
        <v>11563327</v>
      </c>
      <c r="B2881" s="14">
        <v>43879</v>
      </c>
      <c r="C2881" s="14">
        <v>43879</v>
      </c>
      <c r="D2881" s="15" t="s">
        <v>13</v>
      </c>
      <c r="E2881" s="15">
        <v>0</v>
      </c>
      <c r="F2881" s="15">
        <v>13.23</v>
      </c>
      <c r="G2881" s="15">
        <v>0</v>
      </c>
      <c r="H2881" s="15">
        <v>1658690.88</v>
      </c>
      <c r="I2881" s="15" t="s">
        <v>14</v>
      </c>
      <c r="J2881" s="15" t="s">
        <v>15</v>
      </c>
      <c r="K2881" s="1" t="str">
        <f t="shared" si="150"/>
        <v/>
      </c>
      <c r="L2881" s="1" t="e">
        <f ca="1">IF(AND(K2881&lt;&gt; "", COUNTIF(SAP!#REF!,K2881)&gt;0),"Matched", "")</f>
        <v>#REF!</v>
      </c>
      <c r="M2881" s="1" t="str">
        <f t="shared" si="151"/>
        <v/>
      </c>
      <c r="N2881" s="1" t="e">
        <f ca="1">IF(AND(M2881&lt;&gt; "", COUNTIF(SAP!#REF!,M2881)&gt;0),"Matched", "")</f>
        <v>#REF!</v>
      </c>
      <c r="O2881" s="1" t="str">
        <f t="shared" si="152"/>
        <v/>
      </c>
      <c r="P2881" s="1" t="e">
        <f ca="1">IF(AND(O2881&lt;&gt; "", COUNTIF(SAP!#REF!,O2881)&gt;0),"Matched", "")</f>
        <v>#REF!</v>
      </c>
      <c r="R2881" s="1" t="e">
        <f ca="1">IF(AND(Q2881&lt;&gt; "", COUNTIF(SAP!#REF!,Q2881)&gt;0),"Matched", "")</f>
        <v>#REF!</v>
      </c>
      <c r="S2881" s="1" t="str">
        <f ca="1">IF(D2881="AD","Logic5"&amp;"_"&amp;TEXT(C2881,"dd.mm.yyyy") &amp;"_"&amp; 887.51,"")</f>
        <v>Logic5_18.02.2020_887.51</v>
      </c>
      <c r="T2881" s="1" t="e">
        <f ca="1">IF(AND(S2881&lt;&gt; "", COUNTIF(SAP!#REF!,S2881)&gt;0),"Matched", "")</f>
        <v>#REF!</v>
      </c>
    </row>
    <row r="2882" spans="1:20">
      <c r="A2882" s="9">
        <v>11563327</v>
      </c>
      <c r="B2882" s="10">
        <v>43879</v>
      </c>
      <c r="C2882" s="10">
        <v>43879</v>
      </c>
      <c r="D2882" s="11" t="s">
        <v>13</v>
      </c>
      <c r="E2882" s="11">
        <v>0</v>
      </c>
      <c r="F2882" s="11">
        <v>14.12</v>
      </c>
      <c r="G2882" s="11">
        <v>0</v>
      </c>
      <c r="H2882" s="11">
        <v>1658676.76</v>
      </c>
      <c r="I2882" s="11" t="s">
        <v>14</v>
      </c>
      <c r="J2882" s="11" t="s">
        <v>15</v>
      </c>
      <c r="K2882" s="1" t="str">
        <f t="shared" si="150"/>
        <v/>
      </c>
      <c r="L2882" s="1" t="e">
        <f ca="1">IF(AND(K2882&lt;&gt; "", COUNTIF(SAP!#REF!,K2882)&gt;0),"Matched", "")</f>
        <v>#REF!</v>
      </c>
      <c r="M2882" s="1" t="str">
        <f t="shared" si="151"/>
        <v/>
      </c>
      <c r="N2882" s="1" t="e">
        <f ca="1">IF(AND(M2882&lt;&gt; "", COUNTIF(SAP!#REF!,M2882)&gt;0),"Matched", "")</f>
        <v>#REF!</v>
      </c>
      <c r="O2882" s="1" t="str">
        <f t="shared" si="152"/>
        <v/>
      </c>
      <c r="P2882" s="1" t="e">
        <f ca="1">IF(AND(O2882&lt;&gt; "", COUNTIF(SAP!#REF!,O2882)&gt;0),"Matched", "")</f>
        <v>#REF!</v>
      </c>
      <c r="R2882" s="1" t="e">
        <f ca="1">IF(AND(Q2882&lt;&gt; "", COUNTIF(SAP!#REF!,Q2882)&gt;0),"Matched", "")</f>
        <v>#REF!</v>
      </c>
      <c r="S2882" s="1" t="str">
        <f ca="1">IF(D2882="AD","Logic5"&amp;"_"&amp;TEXT(C2882,"dd.mm.yyyy") &amp;"_"&amp; 887.51,"")</f>
        <v>Logic5_18.02.2020_887.51</v>
      </c>
      <c r="T2882" s="1" t="e">
        <f ca="1">IF(AND(S2882&lt;&gt; "", COUNTIF(SAP!#REF!,S2882)&gt;0),"Matched", "")</f>
        <v>#REF!</v>
      </c>
    </row>
    <row r="2883" spans="1:20">
      <c r="A2883" s="13">
        <v>11563327</v>
      </c>
      <c r="B2883" s="14">
        <v>43879</v>
      </c>
      <c r="C2883" s="14">
        <v>43879</v>
      </c>
      <c r="D2883" s="15" t="s">
        <v>13</v>
      </c>
      <c r="E2883" s="15">
        <v>0</v>
      </c>
      <c r="F2883" s="15">
        <v>14.92</v>
      </c>
      <c r="G2883" s="15">
        <v>0</v>
      </c>
      <c r="H2883" s="15">
        <v>1658661.84</v>
      </c>
      <c r="I2883" s="15" t="s">
        <v>14</v>
      </c>
      <c r="J2883" s="15" t="s">
        <v>15</v>
      </c>
      <c r="K2883" s="1" t="str">
        <f t="shared" ref="K2883:K2946" si="153">IF(D2883="TF","Logic1"&amp;"_"&amp;TEXT(C2883, "mm") &amp;"_"&amp; F2883,"")</f>
        <v/>
      </c>
      <c r="L2883" s="1" t="e">
        <f ca="1">IF(AND(K2883&lt;&gt; "", COUNTIF(SAP!#REF!,K2883)&gt;0),"Matched", "")</f>
        <v>#REF!</v>
      </c>
      <c r="M2883" s="1" t="str">
        <f t="shared" si="151"/>
        <v/>
      </c>
      <c r="N2883" s="1" t="e">
        <f ca="1">IF(AND(M2883&lt;&gt; "", COUNTIF(SAP!#REF!,M2883)&gt;0),"Matched", "")</f>
        <v>#REF!</v>
      </c>
      <c r="O2883" s="1" t="str">
        <f t="shared" si="152"/>
        <v/>
      </c>
      <c r="P2883" s="1" t="e">
        <f ca="1">IF(AND(O2883&lt;&gt; "", COUNTIF(SAP!#REF!,O2883)&gt;0),"Matched", "")</f>
        <v>#REF!</v>
      </c>
      <c r="R2883" s="1" t="e">
        <f ca="1">IF(AND(Q2883&lt;&gt; "", COUNTIF(SAP!#REF!,Q2883)&gt;0),"Matched", "")</f>
        <v>#REF!</v>
      </c>
      <c r="S2883" s="1" t="str">
        <f ca="1">IF(D2883="AD","Logic5"&amp;"_"&amp;TEXT(C2883,"dd.mm.yyyy") &amp;"_"&amp; 887.51,"")</f>
        <v>Logic5_18.02.2020_887.51</v>
      </c>
      <c r="T2883" s="1" t="e">
        <f ca="1">IF(AND(S2883&lt;&gt; "", COUNTIF(SAP!#REF!,S2883)&gt;0),"Matched", "")</f>
        <v>#REF!</v>
      </c>
    </row>
    <row r="2884" spans="1:20">
      <c r="A2884" s="9">
        <v>11563327</v>
      </c>
      <c r="B2884" s="10">
        <v>43879</v>
      </c>
      <c r="C2884" s="10">
        <v>43879</v>
      </c>
      <c r="D2884" s="11" t="s">
        <v>13</v>
      </c>
      <c r="E2884" s="11">
        <v>0</v>
      </c>
      <c r="F2884" s="11">
        <v>15.17</v>
      </c>
      <c r="G2884" s="11">
        <v>0</v>
      </c>
      <c r="H2884" s="11">
        <v>1658646.67</v>
      </c>
      <c r="I2884" s="11" t="s">
        <v>14</v>
      </c>
      <c r="J2884" s="11" t="s">
        <v>15</v>
      </c>
      <c r="K2884" s="1" t="str">
        <f t="shared" si="153"/>
        <v/>
      </c>
      <c r="L2884" s="1" t="e">
        <f ca="1">IF(AND(K2884&lt;&gt; "", COUNTIF(SAP!#REF!,K2884)&gt;0),"Matched", "")</f>
        <v>#REF!</v>
      </c>
      <c r="M2884" s="1" t="str">
        <f t="shared" si="151"/>
        <v/>
      </c>
      <c r="N2884" s="1" t="e">
        <f ca="1">IF(AND(M2884&lt;&gt; "", COUNTIF(SAP!#REF!,M2884)&gt;0),"Matched", "")</f>
        <v>#REF!</v>
      </c>
      <c r="O2884" s="1" t="str">
        <f t="shared" si="152"/>
        <v/>
      </c>
      <c r="P2884" s="1" t="e">
        <f ca="1">IF(AND(O2884&lt;&gt; "", COUNTIF(SAP!#REF!,O2884)&gt;0),"Matched", "")</f>
        <v>#REF!</v>
      </c>
      <c r="R2884" s="1" t="e">
        <f ca="1">IF(AND(Q2884&lt;&gt; "", COUNTIF(SAP!#REF!,Q2884)&gt;0),"Matched", "")</f>
        <v>#REF!</v>
      </c>
      <c r="S2884" s="1" t="str">
        <f ca="1">IF(D2884="AD","Logic5"&amp;"_"&amp;TEXT(C2884,"dd.mm.yyyy") &amp;"_"&amp; 887.51,"")</f>
        <v>Logic5_18.02.2020_887.51</v>
      </c>
      <c r="T2884" s="1" t="e">
        <f ca="1">IF(AND(S2884&lt;&gt; "", COUNTIF(SAP!#REF!,S2884)&gt;0),"Matched", "")</f>
        <v>#REF!</v>
      </c>
    </row>
    <row r="2885" spans="1:20">
      <c r="A2885" s="13">
        <v>11563327</v>
      </c>
      <c r="B2885" s="14">
        <v>43879</v>
      </c>
      <c r="C2885" s="14">
        <v>43879</v>
      </c>
      <c r="D2885" s="15" t="s">
        <v>13</v>
      </c>
      <c r="E2885" s="15">
        <v>0</v>
      </c>
      <c r="F2885" s="15">
        <v>15.89</v>
      </c>
      <c r="G2885" s="15">
        <v>0</v>
      </c>
      <c r="H2885" s="15">
        <v>1658630.78</v>
      </c>
      <c r="I2885" s="15" t="s">
        <v>14</v>
      </c>
      <c r="J2885" s="15" t="s">
        <v>15</v>
      </c>
      <c r="K2885" s="1" t="str">
        <f t="shared" si="153"/>
        <v/>
      </c>
      <c r="L2885" s="1" t="e">
        <f ca="1">IF(AND(K2885&lt;&gt; "", COUNTIF(SAP!#REF!,K2885)&gt;0),"Matched", "")</f>
        <v>#REF!</v>
      </c>
      <c r="M2885" s="1" t="str">
        <f t="shared" si="151"/>
        <v/>
      </c>
      <c r="N2885" s="1" t="e">
        <f ca="1">IF(AND(M2885&lt;&gt; "", COUNTIF(SAP!#REF!,M2885)&gt;0),"Matched", "")</f>
        <v>#REF!</v>
      </c>
      <c r="O2885" s="1" t="str">
        <f t="shared" si="152"/>
        <v/>
      </c>
      <c r="P2885" s="1" t="e">
        <f ca="1">IF(AND(O2885&lt;&gt; "", COUNTIF(SAP!#REF!,O2885)&gt;0),"Matched", "")</f>
        <v>#REF!</v>
      </c>
      <c r="R2885" s="1" t="e">
        <f ca="1">IF(AND(Q2885&lt;&gt; "", COUNTIF(SAP!#REF!,Q2885)&gt;0),"Matched", "")</f>
        <v>#REF!</v>
      </c>
      <c r="S2885" s="1" t="str">
        <f ca="1">IF(D2885="AD","Logic5"&amp;"_"&amp;TEXT(C2885,"dd.mm.yyyy") &amp;"_"&amp; 887.51,"")</f>
        <v>Logic5_18.02.2020_887.51</v>
      </c>
      <c r="T2885" s="1" t="e">
        <f ca="1">IF(AND(S2885&lt;&gt; "", COUNTIF(SAP!#REF!,S2885)&gt;0),"Matched", "")</f>
        <v>#REF!</v>
      </c>
    </row>
    <row r="2886" spans="1:20">
      <c r="A2886" s="9">
        <v>11563327</v>
      </c>
      <c r="B2886" s="10">
        <v>43879</v>
      </c>
      <c r="C2886" s="10">
        <v>43879</v>
      </c>
      <c r="D2886" s="11" t="s">
        <v>13</v>
      </c>
      <c r="E2886" s="11">
        <v>0</v>
      </c>
      <c r="F2886" s="11">
        <v>21.22</v>
      </c>
      <c r="G2886" s="11">
        <v>0</v>
      </c>
      <c r="H2886" s="11">
        <v>1658609.56</v>
      </c>
      <c r="I2886" s="11" t="s">
        <v>14</v>
      </c>
      <c r="J2886" s="11" t="s">
        <v>15</v>
      </c>
      <c r="K2886" s="1" t="str">
        <f t="shared" si="153"/>
        <v/>
      </c>
      <c r="L2886" s="1" t="e">
        <f ca="1">IF(AND(K2886&lt;&gt; "", COUNTIF(SAP!#REF!,K2886)&gt;0),"Matched", "")</f>
        <v>#REF!</v>
      </c>
      <c r="M2886" s="1" t="str">
        <f t="shared" si="151"/>
        <v/>
      </c>
      <c r="N2886" s="1" t="e">
        <f ca="1">IF(AND(M2886&lt;&gt; "", COUNTIF(SAP!#REF!,M2886)&gt;0),"Matched", "")</f>
        <v>#REF!</v>
      </c>
      <c r="O2886" s="1" t="str">
        <f t="shared" si="152"/>
        <v/>
      </c>
      <c r="P2886" s="1" t="e">
        <f ca="1">IF(AND(O2886&lt;&gt; "", COUNTIF(SAP!#REF!,O2886)&gt;0),"Matched", "")</f>
        <v>#REF!</v>
      </c>
      <c r="R2886" s="1" t="e">
        <f ca="1">IF(AND(Q2886&lt;&gt; "", COUNTIF(SAP!#REF!,Q2886)&gt;0),"Matched", "")</f>
        <v>#REF!</v>
      </c>
      <c r="S2886" s="1" t="str">
        <f ca="1">IF(D2886="AD","Logic5"&amp;"_"&amp;TEXT(C2886,"dd.mm.yyyy") &amp;"_"&amp; 887.51,"")</f>
        <v>Logic5_18.02.2020_887.51</v>
      </c>
      <c r="T2886" s="1" t="e">
        <f ca="1">IF(AND(S2886&lt;&gt; "", COUNTIF(SAP!#REF!,S2886)&gt;0),"Matched", "")</f>
        <v>#REF!</v>
      </c>
    </row>
    <row r="2887" spans="1:20">
      <c r="A2887" s="13">
        <v>11563327</v>
      </c>
      <c r="B2887" s="14">
        <v>43879</v>
      </c>
      <c r="C2887" s="14">
        <v>43879</v>
      </c>
      <c r="D2887" s="15" t="s">
        <v>13</v>
      </c>
      <c r="E2887" s="15">
        <v>0</v>
      </c>
      <c r="F2887" s="15">
        <v>21.24</v>
      </c>
      <c r="G2887" s="15">
        <v>0</v>
      </c>
      <c r="H2887" s="15">
        <v>1658588.32</v>
      </c>
      <c r="I2887" s="15" t="s">
        <v>14</v>
      </c>
      <c r="J2887" s="15" t="s">
        <v>15</v>
      </c>
      <c r="K2887" s="1" t="str">
        <f t="shared" si="153"/>
        <v/>
      </c>
      <c r="L2887" s="1" t="e">
        <f ca="1">IF(AND(K2887&lt;&gt; "", COUNTIF(SAP!#REF!,K2887)&gt;0),"Matched", "")</f>
        <v>#REF!</v>
      </c>
      <c r="M2887" s="1" t="str">
        <f t="shared" si="151"/>
        <v/>
      </c>
      <c r="N2887" s="1" t="e">
        <f ca="1">IF(AND(M2887&lt;&gt; "", COUNTIF(SAP!#REF!,M2887)&gt;0),"Matched", "")</f>
        <v>#REF!</v>
      </c>
      <c r="O2887" s="1" t="str">
        <f t="shared" si="152"/>
        <v/>
      </c>
      <c r="P2887" s="1" t="e">
        <f ca="1">IF(AND(O2887&lt;&gt; "", COUNTIF(SAP!#REF!,O2887)&gt;0),"Matched", "")</f>
        <v>#REF!</v>
      </c>
      <c r="R2887" s="1" t="e">
        <f ca="1">IF(AND(Q2887&lt;&gt; "", COUNTIF(SAP!#REF!,Q2887)&gt;0),"Matched", "")</f>
        <v>#REF!</v>
      </c>
      <c r="S2887" s="1" t="str">
        <f ca="1">IF(D2887="AD","Logic5"&amp;"_"&amp;TEXT(C2887,"dd.mm.yyyy") &amp;"_"&amp; 887.51,"")</f>
        <v>Logic5_18.02.2020_887.51</v>
      </c>
      <c r="T2887" s="1" t="e">
        <f ca="1">IF(AND(S2887&lt;&gt; "", COUNTIF(SAP!#REF!,S2887)&gt;0),"Matched", "")</f>
        <v>#REF!</v>
      </c>
    </row>
    <row r="2888" spans="1:20">
      <c r="A2888" s="9">
        <v>11563327</v>
      </c>
      <c r="B2888" s="10">
        <v>43879</v>
      </c>
      <c r="C2888" s="10">
        <v>43879</v>
      </c>
      <c r="D2888" s="11" t="s">
        <v>13</v>
      </c>
      <c r="E2888" s="11">
        <v>0</v>
      </c>
      <c r="F2888" s="11">
        <v>30.6</v>
      </c>
      <c r="G2888" s="11">
        <v>0</v>
      </c>
      <c r="H2888" s="11">
        <v>1658557.72</v>
      </c>
      <c r="I2888" s="11" t="s">
        <v>14</v>
      </c>
      <c r="J2888" s="11" t="s">
        <v>15</v>
      </c>
      <c r="K2888" s="1" t="str">
        <f t="shared" si="153"/>
        <v/>
      </c>
      <c r="L2888" s="1" t="e">
        <f ca="1">IF(AND(K2888&lt;&gt; "", COUNTIF(SAP!#REF!,K2888)&gt;0),"Matched", "")</f>
        <v>#REF!</v>
      </c>
      <c r="M2888" s="1" t="str">
        <f t="shared" si="151"/>
        <v/>
      </c>
      <c r="N2888" s="1" t="e">
        <f ca="1">IF(AND(M2888&lt;&gt; "", COUNTIF(SAP!#REF!,M2888)&gt;0),"Matched", "")</f>
        <v>#REF!</v>
      </c>
      <c r="O2888" s="1" t="str">
        <f t="shared" si="152"/>
        <v/>
      </c>
      <c r="P2888" s="1" t="e">
        <f ca="1">IF(AND(O2888&lt;&gt; "", COUNTIF(SAP!#REF!,O2888)&gt;0),"Matched", "")</f>
        <v>#REF!</v>
      </c>
      <c r="R2888" s="1" t="e">
        <f ca="1">IF(AND(Q2888&lt;&gt; "", COUNTIF(SAP!#REF!,Q2888)&gt;0),"Matched", "")</f>
        <v>#REF!</v>
      </c>
      <c r="S2888" s="1" t="str">
        <f ca="1">IF(D2888="AD","Logic5"&amp;"_"&amp;TEXT(C2888,"dd.mm.yyyy") &amp;"_"&amp; 887.51,"")</f>
        <v>Logic5_18.02.2020_887.51</v>
      </c>
      <c r="T2888" s="1" t="e">
        <f ca="1">IF(AND(S2888&lt;&gt; "", COUNTIF(SAP!#REF!,S2888)&gt;0),"Matched", "")</f>
        <v>#REF!</v>
      </c>
    </row>
    <row r="2889" spans="1:20">
      <c r="A2889" s="13">
        <v>11563327</v>
      </c>
      <c r="B2889" s="14">
        <v>43879</v>
      </c>
      <c r="C2889" s="14">
        <v>43879</v>
      </c>
      <c r="D2889" s="15" t="s">
        <v>13</v>
      </c>
      <c r="E2889" s="15">
        <v>0</v>
      </c>
      <c r="F2889" s="15">
        <v>40.869999999999997</v>
      </c>
      <c r="G2889" s="15">
        <v>0</v>
      </c>
      <c r="H2889" s="15">
        <v>1658516.85</v>
      </c>
      <c r="I2889" s="15" t="s">
        <v>14</v>
      </c>
      <c r="J2889" s="15" t="s">
        <v>15</v>
      </c>
      <c r="K2889" s="1" t="str">
        <f t="shared" si="153"/>
        <v/>
      </c>
      <c r="L2889" s="1" t="e">
        <f ca="1">IF(AND(K2889&lt;&gt; "", COUNTIF(SAP!#REF!,K2889)&gt;0),"Matched", "")</f>
        <v>#REF!</v>
      </c>
      <c r="M2889" s="1" t="str">
        <f t="shared" si="151"/>
        <v/>
      </c>
      <c r="N2889" s="1" t="e">
        <f ca="1">IF(AND(M2889&lt;&gt; "", COUNTIF(SAP!#REF!,M2889)&gt;0),"Matched", "")</f>
        <v>#REF!</v>
      </c>
      <c r="O2889" s="1" t="str">
        <f t="shared" si="152"/>
        <v/>
      </c>
      <c r="P2889" s="1" t="e">
        <f ca="1">IF(AND(O2889&lt;&gt; "", COUNTIF(SAP!#REF!,O2889)&gt;0),"Matched", "")</f>
        <v>#REF!</v>
      </c>
      <c r="R2889" s="1" t="e">
        <f ca="1">IF(AND(Q2889&lt;&gt; "", COUNTIF(SAP!#REF!,Q2889)&gt;0),"Matched", "")</f>
        <v>#REF!</v>
      </c>
      <c r="S2889" s="1" t="str">
        <f ca="1">IF(D2889="AD","Logic5"&amp;"_"&amp;TEXT(C2889,"dd.mm.yyyy") &amp;"_"&amp; 887.51,"")</f>
        <v>Logic5_18.02.2020_887.51</v>
      </c>
      <c r="T2889" s="1" t="e">
        <f ca="1">IF(AND(S2889&lt;&gt; "", COUNTIF(SAP!#REF!,S2889)&gt;0),"Matched", "")</f>
        <v>#REF!</v>
      </c>
    </row>
    <row r="2890" spans="1:20">
      <c r="A2890" s="9">
        <v>11563327</v>
      </c>
      <c r="B2890" s="10">
        <v>43879</v>
      </c>
      <c r="C2890" s="10">
        <v>43879</v>
      </c>
      <c r="D2890" s="11" t="s">
        <v>13</v>
      </c>
      <c r="E2890" s="11">
        <v>0</v>
      </c>
      <c r="F2890" s="11">
        <v>41.13</v>
      </c>
      <c r="G2890" s="11">
        <v>0</v>
      </c>
      <c r="H2890" s="11">
        <v>1658475.72</v>
      </c>
      <c r="I2890" s="11" t="s">
        <v>14</v>
      </c>
      <c r="J2890" s="11" t="s">
        <v>15</v>
      </c>
      <c r="K2890" s="1" t="str">
        <f t="shared" si="153"/>
        <v/>
      </c>
      <c r="L2890" s="1" t="e">
        <f ca="1">IF(AND(K2890&lt;&gt; "", COUNTIF(SAP!#REF!,K2890)&gt;0),"Matched", "")</f>
        <v>#REF!</v>
      </c>
      <c r="M2890" s="1" t="str">
        <f t="shared" si="151"/>
        <v/>
      </c>
      <c r="N2890" s="1" t="e">
        <f ca="1">IF(AND(M2890&lt;&gt; "", COUNTIF(SAP!#REF!,M2890)&gt;0),"Matched", "")</f>
        <v>#REF!</v>
      </c>
      <c r="O2890" s="1" t="str">
        <f t="shared" si="152"/>
        <v/>
      </c>
      <c r="P2890" s="1" t="e">
        <f ca="1">IF(AND(O2890&lt;&gt; "", COUNTIF(SAP!#REF!,O2890)&gt;0),"Matched", "")</f>
        <v>#REF!</v>
      </c>
      <c r="R2890" s="1" t="e">
        <f ca="1">IF(AND(Q2890&lt;&gt; "", COUNTIF(SAP!#REF!,Q2890)&gt;0),"Matched", "")</f>
        <v>#REF!</v>
      </c>
      <c r="S2890" s="1" t="str">
        <f ca="1">IF(D2890="AD","Logic5"&amp;"_"&amp;TEXT(C2890,"dd.mm.yyyy") &amp;"_"&amp; 887.51,"")</f>
        <v>Logic5_18.02.2020_887.51</v>
      </c>
      <c r="T2890" s="1" t="e">
        <f ca="1">IF(AND(S2890&lt;&gt; "", COUNTIF(SAP!#REF!,S2890)&gt;0),"Matched", "")</f>
        <v>#REF!</v>
      </c>
    </row>
    <row r="2891" spans="1:20">
      <c r="A2891" s="13">
        <v>11563327</v>
      </c>
      <c r="B2891" s="14">
        <v>43879</v>
      </c>
      <c r="C2891" s="14">
        <v>43879</v>
      </c>
      <c r="D2891" s="15" t="s">
        <v>13</v>
      </c>
      <c r="E2891" s="15">
        <v>0</v>
      </c>
      <c r="F2891" s="15">
        <v>47.48</v>
      </c>
      <c r="G2891" s="15">
        <v>0</v>
      </c>
      <c r="H2891" s="15">
        <v>1658428.24</v>
      </c>
      <c r="I2891" s="15" t="s">
        <v>14</v>
      </c>
      <c r="J2891" s="15" t="s">
        <v>15</v>
      </c>
      <c r="K2891" s="1" t="str">
        <f t="shared" si="153"/>
        <v/>
      </c>
      <c r="L2891" s="1" t="e">
        <f ca="1">IF(AND(K2891&lt;&gt; "", COUNTIF(SAP!#REF!,K2891)&gt;0),"Matched", "")</f>
        <v>#REF!</v>
      </c>
      <c r="M2891" s="1" t="str">
        <f t="shared" si="151"/>
        <v/>
      </c>
      <c r="N2891" s="1" t="e">
        <f ca="1">IF(AND(M2891&lt;&gt; "", COUNTIF(SAP!#REF!,M2891)&gt;0),"Matched", "")</f>
        <v>#REF!</v>
      </c>
      <c r="O2891" s="1" t="str">
        <f t="shared" si="152"/>
        <v/>
      </c>
      <c r="P2891" s="1" t="e">
        <f ca="1">IF(AND(O2891&lt;&gt; "", COUNTIF(SAP!#REF!,O2891)&gt;0),"Matched", "")</f>
        <v>#REF!</v>
      </c>
      <c r="R2891" s="1" t="e">
        <f ca="1">IF(AND(Q2891&lt;&gt; "", COUNTIF(SAP!#REF!,Q2891)&gt;0),"Matched", "")</f>
        <v>#REF!</v>
      </c>
      <c r="S2891" s="1" t="str">
        <f ca="1">IF(D2891="AD","Logic5"&amp;"_"&amp;TEXT(C2891,"dd.mm.yyyy") &amp;"_"&amp; 887.51,"")</f>
        <v>Logic5_18.02.2020_887.51</v>
      </c>
      <c r="T2891" s="1" t="e">
        <f ca="1">IF(AND(S2891&lt;&gt; "", COUNTIF(SAP!#REF!,S2891)&gt;0),"Matched", "")</f>
        <v>#REF!</v>
      </c>
    </row>
    <row r="2892" spans="1:20">
      <c r="A2892" s="9">
        <v>11563327</v>
      </c>
      <c r="B2892" s="10">
        <v>43879</v>
      </c>
      <c r="C2892" s="10">
        <v>43879</v>
      </c>
      <c r="D2892" s="11" t="s">
        <v>13</v>
      </c>
      <c r="E2892" s="11">
        <v>0</v>
      </c>
      <c r="F2892" s="11">
        <v>49.79</v>
      </c>
      <c r="G2892" s="11">
        <v>0</v>
      </c>
      <c r="H2892" s="11">
        <v>1658378.45</v>
      </c>
      <c r="I2892" s="11" t="s">
        <v>14</v>
      </c>
      <c r="J2892" s="11" t="s">
        <v>15</v>
      </c>
      <c r="K2892" s="1" t="str">
        <f t="shared" si="153"/>
        <v/>
      </c>
      <c r="L2892" s="1" t="e">
        <f ca="1">IF(AND(K2892&lt;&gt; "", COUNTIF(SAP!#REF!,K2892)&gt;0),"Matched", "")</f>
        <v>#REF!</v>
      </c>
      <c r="M2892" s="1" t="str">
        <f t="shared" si="151"/>
        <v/>
      </c>
      <c r="N2892" s="1" t="e">
        <f ca="1">IF(AND(M2892&lt;&gt; "", COUNTIF(SAP!#REF!,M2892)&gt;0),"Matched", "")</f>
        <v>#REF!</v>
      </c>
      <c r="O2892" s="1" t="str">
        <f t="shared" si="152"/>
        <v/>
      </c>
      <c r="P2892" s="1" t="e">
        <f ca="1">IF(AND(O2892&lt;&gt; "", COUNTIF(SAP!#REF!,O2892)&gt;0),"Matched", "")</f>
        <v>#REF!</v>
      </c>
      <c r="R2892" s="1" t="e">
        <f ca="1">IF(AND(Q2892&lt;&gt; "", COUNTIF(SAP!#REF!,Q2892)&gt;0),"Matched", "")</f>
        <v>#REF!</v>
      </c>
      <c r="S2892" s="1" t="str">
        <f ca="1">IF(D2892="AD","Logic5"&amp;"_"&amp;TEXT(C2892,"dd.mm.yyyy") &amp;"_"&amp; 887.51,"")</f>
        <v>Logic5_18.02.2020_887.51</v>
      </c>
      <c r="T2892" s="1" t="e">
        <f ca="1">IF(AND(S2892&lt;&gt; "", COUNTIF(SAP!#REF!,S2892)&gt;0),"Matched", "")</f>
        <v>#REF!</v>
      </c>
    </row>
    <row r="2893" spans="1:20">
      <c r="A2893" s="13">
        <v>11563327</v>
      </c>
      <c r="B2893" s="14">
        <v>43879</v>
      </c>
      <c r="C2893" s="14">
        <v>43879</v>
      </c>
      <c r="D2893" s="15" t="s">
        <v>13</v>
      </c>
      <c r="E2893" s="15">
        <v>0</v>
      </c>
      <c r="F2893" s="15">
        <v>53.27</v>
      </c>
      <c r="G2893" s="15">
        <v>0</v>
      </c>
      <c r="H2893" s="15">
        <v>1658325.18</v>
      </c>
      <c r="I2893" s="15" t="s">
        <v>14</v>
      </c>
      <c r="J2893" s="15" t="s">
        <v>15</v>
      </c>
      <c r="K2893" s="1" t="str">
        <f t="shared" si="153"/>
        <v/>
      </c>
      <c r="L2893" s="1" t="e">
        <f ca="1">IF(AND(K2893&lt;&gt; "", COUNTIF(SAP!#REF!,K2893)&gt;0),"Matched", "")</f>
        <v>#REF!</v>
      </c>
      <c r="M2893" s="1" t="str">
        <f t="shared" si="151"/>
        <v/>
      </c>
      <c r="N2893" s="1" t="e">
        <f ca="1">IF(AND(M2893&lt;&gt; "", COUNTIF(SAP!#REF!,M2893)&gt;0),"Matched", "")</f>
        <v>#REF!</v>
      </c>
      <c r="O2893" s="1" t="str">
        <f t="shared" si="152"/>
        <v/>
      </c>
      <c r="P2893" s="1" t="e">
        <f ca="1">IF(AND(O2893&lt;&gt; "", COUNTIF(SAP!#REF!,O2893)&gt;0),"Matched", "")</f>
        <v>#REF!</v>
      </c>
      <c r="R2893" s="1" t="e">
        <f ca="1">IF(AND(Q2893&lt;&gt; "", COUNTIF(SAP!#REF!,Q2893)&gt;0),"Matched", "")</f>
        <v>#REF!</v>
      </c>
      <c r="S2893" s="1" t="str">
        <f ca="1">IF(D2893="AD","Logic5"&amp;"_"&amp;TEXT(C2893,"dd.mm.yyyy") &amp;"_"&amp; 887.51,"")</f>
        <v>Logic5_18.02.2020_887.51</v>
      </c>
      <c r="T2893" s="1" t="e">
        <f ca="1">IF(AND(S2893&lt;&gt; "", COUNTIF(SAP!#REF!,S2893)&gt;0),"Matched", "")</f>
        <v>#REF!</v>
      </c>
    </row>
    <row r="2894" spans="1:20">
      <c r="A2894" s="9">
        <v>11563327</v>
      </c>
      <c r="B2894" s="10">
        <v>43879</v>
      </c>
      <c r="C2894" s="10">
        <v>43879</v>
      </c>
      <c r="D2894" s="11" t="s">
        <v>13</v>
      </c>
      <c r="E2894" s="11">
        <v>0</v>
      </c>
      <c r="F2894" s="11">
        <v>55.05</v>
      </c>
      <c r="G2894" s="11">
        <v>0</v>
      </c>
      <c r="H2894" s="11">
        <v>1658270.13</v>
      </c>
      <c r="I2894" s="11" t="s">
        <v>14</v>
      </c>
      <c r="J2894" s="11" t="s">
        <v>15</v>
      </c>
      <c r="K2894" s="1" t="str">
        <f t="shared" si="153"/>
        <v/>
      </c>
      <c r="L2894" s="1" t="e">
        <f ca="1">IF(AND(K2894&lt;&gt; "", COUNTIF(SAP!#REF!,K2894)&gt;0),"Matched", "")</f>
        <v>#REF!</v>
      </c>
      <c r="M2894" s="1" t="str">
        <f t="shared" si="151"/>
        <v/>
      </c>
      <c r="N2894" s="1" t="e">
        <f ca="1">IF(AND(M2894&lt;&gt; "", COUNTIF(SAP!#REF!,M2894)&gt;0),"Matched", "")</f>
        <v>#REF!</v>
      </c>
      <c r="O2894" s="1" t="str">
        <f t="shared" si="152"/>
        <v/>
      </c>
      <c r="P2894" s="1" t="e">
        <f ca="1">IF(AND(O2894&lt;&gt; "", COUNTIF(SAP!#REF!,O2894)&gt;0),"Matched", "")</f>
        <v>#REF!</v>
      </c>
      <c r="R2894" s="1" t="e">
        <f ca="1">IF(AND(Q2894&lt;&gt; "", COUNTIF(SAP!#REF!,Q2894)&gt;0),"Matched", "")</f>
        <v>#REF!</v>
      </c>
      <c r="S2894" s="1" t="str">
        <f ca="1">IF(D2894="AD","Logic5"&amp;"_"&amp;TEXT(C2894,"dd.mm.yyyy") &amp;"_"&amp; 887.51,"")</f>
        <v>Logic5_18.02.2020_887.51</v>
      </c>
      <c r="T2894" s="1" t="e">
        <f ca="1">IF(AND(S2894&lt;&gt; "", COUNTIF(SAP!#REF!,S2894)&gt;0),"Matched", "")</f>
        <v>#REF!</v>
      </c>
    </row>
    <row r="2895" spans="1:20">
      <c r="A2895" s="13">
        <v>11563327</v>
      </c>
      <c r="B2895" s="14">
        <v>43879</v>
      </c>
      <c r="C2895" s="14">
        <v>43879</v>
      </c>
      <c r="D2895" s="15" t="s">
        <v>13</v>
      </c>
      <c r="E2895" s="15">
        <v>0</v>
      </c>
      <c r="F2895" s="15">
        <v>67.73</v>
      </c>
      <c r="G2895" s="15">
        <v>0</v>
      </c>
      <c r="H2895" s="15">
        <v>1658202.4</v>
      </c>
      <c r="I2895" s="15" t="s">
        <v>14</v>
      </c>
      <c r="J2895" s="15" t="s">
        <v>15</v>
      </c>
      <c r="K2895" s="1" t="str">
        <f t="shared" si="153"/>
        <v/>
      </c>
      <c r="L2895" s="1" t="e">
        <f ca="1">IF(AND(K2895&lt;&gt; "", COUNTIF(SAP!#REF!,K2895)&gt;0),"Matched", "")</f>
        <v>#REF!</v>
      </c>
      <c r="M2895" s="1" t="str">
        <f t="shared" si="151"/>
        <v/>
      </c>
      <c r="N2895" s="1" t="e">
        <f ca="1">IF(AND(M2895&lt;&gt; "", COUNTIF(SAP!#REF!,M2895)&gt;0),"Matched", "")</f>
        <v>#REF!</v>
      </c>
      <c r="O2895" s="1" t="str">
        <f t="shared" si="152"/>
        <v/>
      </c>
      <c r="P2895" s="1" t="e">
        <f ca="1">IF(AND(O2895&lt;&gt; "", COUNTIF(SAP!#REF!,O2895)&gt;0),"Matched", "")</f>
        <v>#REF!</v>
      </c>
      <c r="R2895" s="1" t="e">
        <f ca="1">IF(AND(Q2895&lt;&gt; "", COUNTIF(SAP!#REF!,Q2895)&gt;0),"Matched", "")</f>
        <v>#REF!</v>
      </c>
      <c r="S2895" s="1" t="str">
        <f ca="1">IF(D2895="AD","Logic5"&amp;"_"&amp;TEXT(C2895,"dd.mm.yyyy") &amp;"_"&amp; 887.51,"")</f>
        <v>Logic5_18.02.2020_887.51</v>
      </c>
      <c r="T2895" s="1" t="e">
        <f ca="1">IF(AND(S2895&lt;&gt; "", COUNTIF(SAP!#REF!,S2895)&gt;0),"Matched", "")</f>
        <v>#REF!</v>
      </c>
    </row>
    <row r="2896" spans="1:20">
      <c r="A2896" s="9">
        <v>11563327</v>
      </c>
      <c r="B2896" s="10">
        <v>43879</v>
      </c>
      <c r="C2896" s="10">
        <v>43879</v>
      </c>
      <c r="D2896" s="11" t="s">
        <v>13</v>
      </c>
      <c r="E2896" s="11">
        <v>0</v>
      </c>
      <c r="F2896" s="11">
        <v>106.83</v>
      </c>
      <c r="G2896" s="11">
        <v>0</v>
      </c>
      <c r="H2896" s="11">
        <v>1658095.57</v>
      </c>
      <c r="I2896" s="11" t="s">
        <v>14</v>
      </c>
      <c r="J2896" s="11" t="s">
        <v>15</v>
      </c>
      <c r="K2896" s="1" t="str">
        <f t="shared" si="153"/>
        <v/>
      </c>
      <c r="L2896" s="1" t="e">
        <f ca="1">IF(AND(K2896&lt;&gt; "", COUNTIF(SAP!#REF!,K2896)&gt;0),"Matched", "")</f>
        <v>#REF!</v>
      </c>
      <c r="M2896" s="1" t="str">
        <f t="shared" si="151"/>
        <v/>
      </c>
      <c r="N2896" s="1" t="e">
        <f ca="1">IF(AND(M2896&lt;&gt; "", COUNTIF(SAP!#REF!,M2896)&gt;0),"Matched", "")</f>
        <v>#REF!</v>
      </c>
      <c r="O2896" s="1" t="str">
        <f t="shared" si="152"/>
        <v/>
      </c>
      <c r="P2896" s="1" t="e">
        <f ca="1">IF(AND(O2896&lt;&gt; "", COUNTIF(SAP!#REF!,O2896)&gt;0),"Matched", "")</f>
        <v>#REF!</v>
      </c>
      <c r="R2896" s="1" t="e">
        <f ca="1">IF(AND(Q2896&lt;&gt; "", COUNTIF(SAP!#REF!,Q2896)&gt;0),"Matched", "")</f>
        <v>#REF!</v>
      </c>
      <c r="S2896" s="1" t="str">
        <f ca="1">IF(D2896="AD","Logic5"&amp;"_"&amp;TEXT(C2896,"dd.mm.yyyy") &amp;"_"&amp; 887.51,"")</f>
        <v>Logic5_18.02.2020_887.51</v>
      </c>
      <c r="T2896" s="1" t="e">
        <f ca="1">IF(AND(S2896&lt;&gt; "", COUNTIF(SAP!#REF!,S2896)&gt;0),"Matched", "")</f>
        <v>#REF!</v>
      </c>
    </row>
    <row r="2897" spans="1:20">
      <c r="A2897" s="13">
        <v>11563327</v>
      </c>
      <c r="B2897" s="14">
        <v>43879</v>
      </c>
      <c r="C2897" s="14">
        <v>43879</v>
      </c>
      <c r="D2897" s="15" t="s">
        <v>13</v>
      </c>
      <c r="E2897" s="15">
        <v>0</v>
      </c>
      <c r="F2897" s="15">
        <v>208.7</v>
      </c>
      <c r="G2897" s="15">
        <v>0</v>
      </c>
      <c r="H2897" s="15">
        <v>1657886.87</v>
      </c>
      <c r="I2897" s="15" t="s">
        <v>14</v>
      </c>
      <c r="J2897" s="15" t="s">
        <v>15</v>
      </c>
      <c r="K2897" s="1" t="str">
        <f t="shared" si="153"/>
        <v/>
      </c>
      <c r="L2897" s="1" t="e">
        <f ca="1">IF(AND(K2897&lt;&gt; "", COUNTIF(SAP!#REF!,K2897)&gt;0),"Matched", "")</f>
        <v>#REF!</v>
      </c>
      <c r="M2897" s="1" t="str">
        <f t="shared" si="151"/>
        <v/>
      </c>
      <c r="N2897" s="1" t="e">
        <f ca="1">IF(AND(M2897&lt;&gt; "", COUNTIF(SAP!#REF!,M2897)&gt;0),"Matched", "")</f>
        <v>#REF!</v>
      </c>
      <c r="O2897" s="1" t="str">
        <f t="shared" si="152"/>
        <v/>
      </c>
      <c r="P2897" s="1" t="e">
        <f ca="1">IF(AND(O2897&lt;&gt; "", COUNTIF(SAP!#REF!,O2897)&gt;0),"Matched", "")</f>
        <v>#REF!</v>
      </c>
      <c r="R2897" s="1" t="e">
        <f ca="1">IF(AND(Q2897&lt;&gt; "", COUNTIF(SAP!#REF!,Q2897)&gt;0),"Matched", "")</f>
        <v>#REF!</v>
      </c>
      <c r="S2897" s="1" t="str">
        <f ca="1">IF(D2897="AD","Logic5"&amp;"_"&amp;TEXT(C2897,"dd.mm.yyyy") &amp;"_"&amp; 887.51,"")</f>
        <v>Logic5_18.02.2020_887.51</v>
      </c>
      <c r="T2897" s="1" t="e">
        <f ca="1">IF(AND(S2897&lt;&gt; "", COUNTIF(SAP!#REF!,S2897)&gt;0),"Matched", "")</f>
        <v>#REF!</v>
      </c>
    </row>
    <row r="2898" spans="1:20">
      <c r="A2898" s="9">
        <v>11563327</v>
      </c>
      <c r="B2898" s="10">
        <v>43879</v>
      </c>
      <c r="C2898" s="10">
        <v>43879</v>
      </c>
      <c r="D2898" s="11" t="s">
        <v>16</v>
      </c>
      <c r="E2898" s="11">
        <v>0</v>
      </c>
      <c r="F2898" s="11">
        <v>1657886.87</v>
      </c>
      <c r="G2898" s="11">
        <v>0</v>
      </c>
      <c r="H2898" s="11">
        <v>0</v>
      </c>
      <c r="I2898" s="11" t="s">
        <v>17</v>
      </c>
      <c r="J2898" s="11" t="s">
        <v>18</v>
      </c>
      <c r="K2898" s="1" t="str">
        <f t="shared" si="153"/>
        <v>Logic1_02_1657886.87</v>
      </c>
      <c r="L2898" s="1" t="e">
        <f ca="1">IF(AND(K2898&lt;&gt; "", COUNTIF(SAP!#REF!,K2898)&gt;0),"Matched", "")</f>
        <v>#REF!</v>
      </c>
    </row>
    <row r="2899" spans="1:20">
      <c r="A2899" s="13">
        <v>11563327</v>
      </c>
      <c r="B2899" s="14">
        <v>43880</v>
      </c>
      <c r="C2899" s="14">
        <v>43880</v>
      </c>
      <c r="D2899" s="15" t="s">
        <v>10</v>
      </c>
      <c r="E2899" s="15">
        <v>0</v>
      </c>
      <c r="F2899" s="15">
        <v>0</v>
      </c>
      <c r="G2899" s="15">
        <v>500</v>
      </c>
      <c r="H2899" s="15">
        <v>500</v>
      </c>
      <c r="I2899" s="15" t="s">
        <v>11</v>
      </c>
      <c r="J2899" s="15" t="s">
        <v>12</v>
      </c>
      <c r="K2899" s="1" t="str">
        <f t="shared" si="153"/>
        <v/>
      </c>
      <c r="L2899" s="1" t="e">
        <f ca="1">IF(AND(K2899&lt;&gt; "", COUNTIF(SAP!#REF!,K2899)&gt;0),"Matched", "")</f>
        <v>#REF!</v>
      </c>
      <c r="M2899" s="1" t="str">
        <f t="shared" ref="M2899:M2962" si="154">IF(D2899="TR","Logic2"&amp;"_"&amp;TEXT(C2899,"dd.mm.yyyy") &amp;"_"&amp; F2899,"")</f>
        <v/>
      </c>
      <c r="N2899" s="1" t="e">
        <f ca="1">IF(AND(M2899&lt;&gt; "", COUNTIF(SAP!#REF!,M2899)&gt;0),"Matched", "")</f>
        <v>#REF!</v>
      </c>
      <c r="O2899" s="1" t="str">
        <f t="shared" ref="O2899:O2962" si="155">IF(D2899="AF","Logic3"&amp;"_"&amp;G2899,"")</f>
        <v/>
      </c>
      <c r="P2899" s="1" t="e">
        <f ca="1">IF(AND(O2899&lt;&gt; "", COUNTIF(SAP!#REF!,O2899)&gt;0),"Matched", "")</f>
        <v>#REF!</v>
      </c>
      <c r="Q2899" s="1" t="str">
        <f ca="1">IF(D2899="AC","Logic4"&amp;"_"&amp;TEXT(C2899,"dd.mm.yyyy") &amp;"_"&amp; 1585409.11,"")</f>
        <v>Logic4_19.02.2020_1585409.11</v>
      </c>
      <c r="R2899" s="1" t="e">
        <f ca="1">IF(AND(Q2899&lt;&gt; "", COUNTIF(SAP!#REF!,Q2899)&gt;0),"Matched", "")</f>
        <v>#REF!</v>
      </c>
    </row>
    <row r="2900" spans="1:20">
      <c r="A2900" s="9">
        <v>11563327</v>
      </c>
      <c r="B2900" s="10">
        <v>43880</v>
      </c>
      <c r="C2900" s="10">
        <v>43880</v>
      </c>
      <c r="D2900" s="11" t="s">
        <v>10</v>
      </c>
      <c r="E2900" s="11">
        <v>0</v>
      </c>
      <c r="F2900" s="11">
        <v>0</v>
      </c>
      <c r="G2900" s="11">
        <v>500</v>
      </c>
      <c r="H2900" s="11">
        <v>1000</v>
      </c>
      <c r="I2900" s="11" t="s">
        <v>11</v>
      </c>
      <c r="J2900" s="11" t="s">
        <v>12</v>
      </c>
      <c r="K2900" s="1" t="str">
        <f t="shared" si="153"/>
        <v/>
      </c>
      <c r="L2900" s="1" t="e">
        <f ca="1">IF(AND(K2900&lt;&gt; "", COUNTIF(SAP!#REF!,K2900)&gt;0),"Matched", "")</f>
        <v>#REF!</v>
      </c>
      <c r="M2900" s="1" t="str">
        <f t="shared" si="154"/>
        <v/>
      </c>
      <c r="N2900" s="1" t="e">
        <f ca="1">IF(AND(M2900&lt;&gt; "", COUNTIF(SAP!#REF!,M2900)&gt;0),"Matched", "")</f>
        <v>#REF!</v>
      </c>
      <c r="O2900" s="1" t="str">
        <f t="shared" si="155"/>
        <v/>
      </c>
      <c r="P2900" s="1" t="e">
        <f ca="1">IF(AND(O2900&lt;&gt; "", COUNTIF(SAP!#REF!,O2900)&gt;0),"Matched", "")</f>
        <v>#REF!</v>
      </c>
      <c r="Q2900" s="1" t="str">
        <f ca="1">IF(D2900="AC","Logic4"&amp;"_"&amp;TEXT(C2900,"dd.mm.yyyy") &amp;"_"&amp; 1585409.11,"")</f>
        <v>Logic4_19.02.2020_1585409.11</v>
      </c>
      <c r="R2900" s="1" t="e">
        <f ca="1">IF(AND(Q2900&lt;&gt; "", COUNTIF(SAP!#REF!,Q2900)&gt;0),"Matched", "")</f>
        <v>#REF!</v>
      </c>
    </row>
    <row r="2901" spans="1:20">
      <c r="A2901" s="13">
        <v>11563327</v>
      </c>
      <c r="B2901" s="14">
        <v>43880</v>
      </c>
      <c r="C2901" s="14">
        <v>43880</v>
      </c>
      <c r="D2901" s="15" t="s">
        <v>10</v>
      </c>
      <c r="E2901" s="15">
        <v>0</v>
      </c>
      <c r="F2901" s="15">
        <v>0</v>
      </c>
      <c r="G2901" s="15">
        <v>788.4</v>
      </c>
      <c r="H2901" s="15">
        <v>1788.4</v>
      </c>
      <c r="I2901" s="15" t="s">
        <v>11</v>
      </c>
      <c r="J2901" s="15" t="s">
        <v>12</v>
      </c>
      <c r="K2901" s="1" t="str">
        <f t="shared" si="153"/>
        <v/>
      </c>
      <c r="L2901" s="1" t="e">
        <f ca="1">IF(AND(K2901&lt;&gt; "", COUNTIF(SAP!#REF!,K2901)&gt;0),"Matched", "")</f>
        <v>#REF!</v>
      </c>
      <c r="M2901" s="1" t="str">
        <f t="shared" si="154"/>
        <v/>
      </c>
      <c r="N2901" s="1" t="e">
        <f ca="1">IF(AND(M2901&lt;&gt; "", COUNTIF(SAP!#REF!,M2901)&gt;0),"Matched", "")</f>
        <v>#REF!</v>
      </c>
      <c r="O2901" s="1" t="str">
        <f t="shared" si="155"/>
        <v/>
      </c>
      <c r="P2901" s="1" t="e">
        <f ca="1">IF(AND(O2901&lt;&gt; "", COUNTIF(SAP!#REF!,O2901)&gt;0),"Matched", "")</f>
        <v>#REF!</v>
      </c>
      <c r="Q2901" s="1" t="str">
        <f ca="1">IF(D2901="AC","Logic4"&amp;"_"&amp;TEXT(C2901,"dd.mm.yyyy") &amp;"_"&amp; 1585409.11,"")</f>
        <v>Logic4_19.02.2020_1585409.11</v>
      </c>
      <c r="R2901" s="1" t="e">
        <f ca="1">IF(AND(Q2901&lt;&gt; "", COUNTIF(SAP!#REF!,Q2901)&gt;0),"Matched", "")</f>
        <v>#REF!</v>
      </c>
    </row>
    <row r="2902" spans="1:20">
      <c r="A2902" s="9">
        <v>11563327</v>
      </c>
      <c r="B2902" s="10">
        <v>43880</v>
      </c>
      <c r="C2902" s="10">
        <v>43880</v>
      </c>
      <c r="D2902" s="11" t="s">
        <v>10</v>
      </c>
      <c r="E2902" s="11">
        <v>0</v>
      </c>
      <c r="F2902" s="11">
        <v>0</v>
      </c>
      <c r="G2902" s="11">
        <v>800</v>
      </c>
      <c r="H2902" s="11">
        <v>2588.4</v>
      </c>
      <c r="I2902" s="11" t="s">
        <v>11</v>
      </c>
      <c r="J2902" s="11" t="s">
        <v>12</v>
      </c>
      <c r="K2902" s="1" t="str">
        <f t="shared" si="153"/>
        <v/>
      </c>
      <c r="L2902" s="1" t="e">
        <f ca="1">IF(AND(K2902&lt;&gt; "", COUNTIF(SAP!#REF!,K2902)&gt;0),"Matched", "")</f>
        <v>#REF!</v>
      </c>
      <c r="M2902" s="1" t="str">
        <f t="shared" si="154"/>
        <v/>
      </c>
      <c r="N2902" s="1" t="e">
        <f ca="1">IF(AND(M2902&lt;&gt; "", COUNTIF(SAP!#REF!,M2902)&gt;0),"Matched", "")</f>
        <v>#REF!</v>
      </c>
      <c r="O2902" s="1" t="str">
        <f t="shared" si="155"/>
        <v/>
      </c>
      <c r="P2902" s="1" t="e">
        <f ca="1">IF(AND(O2902&lt;&gt; "", COUNTIF(SAP!#REF!,O2902)&gt;0),"Matched", "")</f>
        <v>#REF!</v>
      </c>
      <c r="Q2902" s="1" t="str">
        <f ca="1">IF(D2902="AC","Logic4"&amp;"_"&amp;TEXT(C2902,"dd.mm.yyyy") &amp;"_"&amp; 1585409.11,"")</f>
        <v>Logic4_19.02.2020_1585409.11</v>
      </c>
      <c r="R2902" s="1" t="e">
        <f ca="1">IF(AND(Q2902&lt;&gt; "", COUNTIF(SAP!#REF!,Q2902)&gt;0),"Matched", "")</f>
        <v>#REF!</v>
      </c>
    </row>
    <row r="2903" spans="1:20">
      <c r="A2903" s="13">
        <v>11563327</v>
      </c>
      <c r="B2903" s="14">
        <v>43880</v>
      </c>
      <c r="C2903" s="14">
        <v>43880</v>
      </c>
      <c r="D2903" s="15" t="s">
        <v>10</v>
      </c>
      <c r="E2903" s="15">
        <v>0</v>
      </c>
      <c r="F2903" s="15">
        <v>0</v>
      </c>
      <c r="G2903" s="15">
        <v>960.8</v>
      </c>
      <c r="H2903" s="15">
        <v>3549.2</v>
      </c>
      <c r="I2903" s="15" t="s">
        <v>11</v>
      </c>
      <c r="J2903" s="15" t="s">
        <v>12</v>
      </c>
      <c r="K2903" s="1" t="str">
        <f t="shared" si="153"/>
        <v/>
      </c>
      <c r="L2903" s="1" t="e">
        <f ca="1">IF(AND(K2903&lt;&gt; "", COUNTIF(SAP!#REF!,K2903)&gt;0),"Matched", "")</f>
        <v>#REF!</v>
      </c>
      <c r="M2903" s="1" t="str">
        <f t="shared" si="154"/>
        <v/>
      </c>
      <c r="N2903" s="1" t="e">
        <f ca="1">IF(AND(M2903&lt;&gt; "", COUNTIF(SAP!#REF!,M2903)&gt;0),"Matched", "")</f>
        <v>#REF!</v>
      </c>
      <c r="O2903" s="1" t="str">
        <f t="shared" si="155"/>
        <v/>
      </c>
      <c r="P2903" s="1" t="e">
        <f ca="1">IF(AND(O2903&lt;&gt; "", COUNTIF(SAP!#REF!,O2903)&gt;0),"Matched", "")</f>
        <v>#REF!</v>
      </c>
      <c r="Q2903" s="1" t="str">
        <f ca="1">IF(D2903="AC","Logic4"&amp;"_"&amp;TEXT(C2903,"dd.mm.yyyy") &amp;"_"&amp; 1585409.11,"")</f>
        <v>Logic4_19.02.2020_1585409.11</v>
      </c>
      <c r="R2903" s="1" t="e">
        <f ca="1">IF(AND(Q2903&lt;&gt; "", COUNTIF(SAP!#REF!,Q2903)&gt;0),"Matched", "")</f>
        <v>#REF!</v>
      </c>
    </row>
    <row r="2904" spans="1:20">
      <c r="A2904" s="9">
        <v>11563327</v>
      </c>
      <c r="B2904" s="10">
        <v>43880</v>
      </c>
      <c r="C2904" s="10">
        <v>43880</v>
      </c>
      <c r="D2904" s="11" t="s">
        <v>10</v>
      </c>
      <c r="E2904" s="11">
        <v>0</v>
      </c>
      <c r="F2904" s="11">
        <v>0</v>
      </c>
      <c r="G2904" s="11">
        <v>980</v>
      </c>
      <c r="H2904" s="11">
        <v>4529.2</v>
      </c>
      <c r="I2904" s="11" t="s">
        <v>11</v>
      </c>
      <c r="J2904" s="11" t="s">
        <v>12</v>
      </c>
      <c r="K2904" s="1" t="str">
        <f t="shared" si="153"/>
        <v/>
      </c>
      <c r="L2904" s="1" t="e">
        <f ca="1">IF(AND(K2904&lt;&gt; "", COUNTIF(SAP!#REF!,K2904)&gt;0),"Matched", "")</f>
        <v>#REF!</v>
      </c>
      <c r="M2904" s="1" t="str">
        <f t="shared" si="154"/>
        <v/>
      </c>
      <c r="N2904" s="1" t="e">
        <f ca="1">IF(AND(M2904&lt;&gt; "", COUNTIF(SAP!#REF!,M2904)&gt;0),"Matched", "")</f>
        <v>#REF!</v>
      </c>
      <c r="O2904" s="1" t="str">
        <f t="shared" si="155"/>
        <v/>
      </c>
      <c r="P2904" s="1" t="e">
        <f ca="1">IF(AND(O2904&lt;&gt; "", COUNTIF(SAP!#REF!,O2904)&gt;0),"Matched", "")</f>
        <v>#REF!</v>
      </c>
      <c r="Q2904" s="1" t="str">
        <f ca="1">IF(D2904="AC","Logic4"&amp;"_"&amp;TEXT(C2904,"dd.mm.yyyy") &amp;"_"&amp; 1585409.11,"")</f>
        <v>Logic4_19.02.2020_1585409.11</v>
      </c>
      <c r="R2904" s="1" t="e">
        <f ca="1">IF(AND(Q2904&lt;&gt; "", COUNTIF(SAP!#REF!,Q2904)&gt;0),"Matched", "")</f>
        <v>#REF!</v>
      </c>
    </row>
    <row r="2905" spans="1:20">
      <c r="A2905" s="13">
        <v>11563327</v>
      </c>
      <c r="B2905" s="14">
        <v>43880</v>
      </c>
      <c r="C2905" s="14">
        <v>43880</v>
      </c>
      <c r="D2905" s="15" t="s">
        <v>10</v>
      </c>
      <c r="E2905" s="15">
        <v>0</v>
      </c>
      <c r="F2905" s="15">
        <v>0</v>
      </c>
      <c r="G2905" s="15">
        <v>1000</v>
      </c>
      <c r="H2905" s="15">
        <v>5529.2</v>
      </c>
      <c r="I2905" s="15" t="s">
        <v>11</v>
      </c>
      <c r="J2905" s="15" t="s">
        <v>12</v>
      </c>
      <c r="K2905" s="1" t="str">
        <f t="shared" si="153"/>
        <v/>
      </c>
      <c r="L2905" s="1" t="e">
        <f ca="1">IF(AND(K2905&lt;&gt; "", COUNTIF(SAP!#REF!,K2905)&gt;0),"Matched", "")</f>
        <v>#REF!</v>
      </c>
      <c r="M2905" s="1" t="str">
        <f t="shared" si="154"/>
        <v/>
      </c>
      <c r="N2905" s="1" t="e">
        <f ca="1">IF(AND(M2905&lt;&gt; "", COUNTIF(SAP!#REF!,M2905)&gt;0),"Matched", "")</f>
        <v>#REF!</v>
      </c>
      <c r="O2905" s="1" t="str">
        <f t="shared" si="155"/>
        <v/>
      </c>
      <c r="P2905" s="1" t="e">
        <f ca="1">IF(AND(O2905&lt;&gt; "", COUNTIF(SAP!#REF!,O2905)&gt;0),"Matched", "")</f>
        <v>#REF!</v>
      </c>
      <c r="Q2905" s="1" t="str">
        <f ca="1">IF(D2905="AC","Logic4"&amp;"_"&amp;TEXT(C2905,"dd.mm.yyyy") &amp;"_"&amp; 1585409.11,"")</f>
        <v>Logic4_19.02.2020_1585409.11</v>
      </c>
      <c r="R2905" s="1" t="e">
        <f ca="1">IF(AND(Q2905&lt;&gt; "", COUNTIF(SAP!#REF!,Q2905)&gt;0),"Matched", "")</f>
        <v>#REF!</v>
      </c>
    </row>
    <row r="2906" spans="1:20">
      <c r="A2906" s="9">
        <v>11563327</v>
      </c>
      <c r="B2906" s="10">
        <v>43880</v>
      </c>
      <c r="C2906" s="10">
        <v>43880</v>
      </c>
      <c r="D2906" s="11" t="s">
        <v>10</v>
      </c>
      <c r="E2906" s="11">
        <v>0</v>
      </c>
      <c r="F2906" s="11">
        <v>0</v>
      </c>
      <c r="G2906" s="11">
        <v>1000</v>
      </c>
      <c r="H2906" s="11">
        <v>6529.2</v>
      </c>
      <c r="I2906" s="11" t="s">
        <v>11</v>
      </c>
      <c r="J2906" s="11" t="s">
        <v>12</v>
      </c>
      <c r="K2906" s="1" t="str">
        <f t="shared" si="153"/>
        <v/>
      </c>
      <c r="L2906" s="1" t="e">
        <f ca="1">IF(AND(K2906&lt;&gt; "", COUNTIF(SAP!#REF!,K2906)&gt;0),"Matched", "")</f>
        <v>#REF!</v>
      </c>
      <c r="M2906" s="1" t="str">
        <f t="shared" si="154"/>
        <v/>
      </c>
      <c r="N2906" s="1" t="e">
        <f ca="1">IF(AND(M2906&lt;&gt; "", COUNTIF(SAP!#REF!,M2906)&gt;0),"Matched", "")</f>
        <v>#REF!</v>
      </c>
      <c r="O2906" s="1" t="str">
        <f t="shared" si="155"/>
        <v/>
      </c>
      <c r="P2906" s="1" t="e">
        <f ca="1">IF(AND(O2906&lt;&gt; "", COUNTIF(SAP!#REF!,O2906)&gt;0),"Matched", "")</f>
        <v>#REF!</v>
      </c>
      <c r="Q2906" s="1" t="str">
        <f ca="1">IF(D2906="AC","Logic4"&amp;"_"&amp;TEXT(C2906,"dd.mm.yyyy") &amp;"_"&amp; 1585409.11,"")</f>
        <v>Logic4_19.02.2020_1585409.11</v>
      </c>
      <c r="R2906" s="1" t="e">
        <f ca="1">IF(AND(Q2906&lt;&gt; "", COUNTIF(SAP!#REF!,Q2906)&gt;0),"Matched", "")</f>
        <v>#REF!</v>
      </c>
    </row>
    <row r="2907" spans="1:20">
      <c r="A2907" s="13">
        <v>11563327</v>
      </c>
      <c r="B2907" s="14">
        <v>43880</v>
      </c>
      <c r="C2907" s="14">
        <v>43880</v>
      </c>
      <c r="D2907" s="15" t="s">
        <v>10</v>
      </c>
      <c r="E2907" s="15">
        <v>0</v>
      </c>
      <c r="F2907" s="15">
        <v>0</v>
      </c>
      <c r="G2907" s="15">
        <v>1036.0999999999999</v>
      </c>
      <c r="H2907" s="15">
        <v>7565.3</v>
      </c>
      <c r="I2907" s="15" t="s">
        <v>11</v>
      </c>
      <c r="J2907" s="15" t="s">
        <v>12</v>
      </c>
      <c r="K2907" s="1" t="str">
        <f t="shared" si="153"/>
        <v/>
      </c>
      <c r="L2907" s="1" t="e">
        <f ca="1">IF(AND(K2907&lt;&gt; "", COUNTIF(SAP!#REF!,K2907)&gt;0),"Matched", "")</f>
        <v>#REF!</v>
      </c>
      <c r="M2907" s="1" t="str">
        <f t="shared" si="154"/>
        <v/>
      </c>
      <c r="N2907" s="1" t="e">
        <f ca="1">IF(AND(M2907&lt;&gt; "", COUNTIF(SAP!#REF!,M2907)&gt;0),"Matched", "")</f>
        <v>#REF!</v>
      </c>
      <c r="O2907" s="1" t="str">
        <f t="shared" si="155"/>
        <v/>
      </c>
      <c r="P2907" s="1" t="e">
        <f ca="1">IF(AND(O2907&lt;&gt; "", COUNTIF(SAP!#REF!,O2907)&gt;0),"Matched", "")</f>
        <v>#REF!</v>
      </c>
      <c r="Q2907" s="1" t="str">
        <f ca="1">IF(D2907="AC","Logic4"&amp;"_"&amp;TEXT(C2907,"dd.mm.yyyy") &amp;"_"&amp; 1585409.11,"")</f>
        <v>Logic4_19.02.2020_1585409.11</v>
      </c>
      <c r="R2907" s="1" t="e">
        <f ca="1">IF(AND(Q2907&lt;&gt; "", COUNTIF(SAP!#REF!,Q2907)&gt;0),"Matched", "")</f>
        <v>#REF!</v>
      </c>
    </row>
    <row r="2908" spans="1:20">
      <c r="A2908" s="9">
        <v>11563327</v>
      </c>
      <c r="B2908" s="10">
        <v>43880</v>
      </c>
      <c r="C2908" s="10">
        <v>43880</v>
      </c>
      <c r="D2908" s="11" t="s">
        <v>10</v>
      </c>
      <c r="E2908" s="11">
        <v>0</v>
      </c>
      <c r="F2908" s="11">
        <v>0</v>
      </c>
      <c r="G2908" s="11">
        <v>1150</v>
      </c>
      <c r="H2908" s="11">
        <v>8715.2999999999993</v>
      </c>
      <c r="I2908" s="11" t="s">
        <v>11</v>
      </c>
      <c r="J2908" s="11" t="s">
        <v>12</v>
      </c>
      <c r="K2908" s="1" t="str">
        <f t="shared" si="153"/>
        <v/>
      </c>
      <c r="L2908" s="1" t="e">
        <f ca="1">IF(AND(K2908&lt;&gt; "", COUNTIF(SAP!#REF!,K2908)&gt;0),"Matched", "")</f>
        <v>#REF!</v>
      </c>
      <c r="M2908" s="1" t="str">
        <f t="shared" si="154"/>
        <v/>
      </c>
      <c r="N2908" s="1" t="e">
        <f ca="1">IF(AND(M2908&lt;&gt; "", COUNTIF(SAP!#REF!,M2908)&gt;0),"Matched", "")</f>
        <v>#REF!</v>
      </c>
      <c r="O2908" s="1" t="str">
        <f t="shared" si="155"/>
        <v/>
      </c>
      <c r="P2908" s="1" t="e">
        <f ca="1">IF(AND(O2908&lt;&gt; "", COUNTIF(SAP!#REF!,O2908)&gt;0),"Matched", "")</f>
        <v>#REF!</v>
      </c>
      <c r="Q2908" s="1" t="str">
        <f ca="1">IF(D2908="AC","Logic4"&amp;"_"&amp;TEXT(C2908,"dd.mm.yyyy") &amp;"_"&amp; 1585409.11,"")</f>
        <v>Logic4_19.02.2020_1585409.11</v>
      </c>
      <c r="R2908" s="1" t="e">
        <f ca="1">IF(AND(Q2908&lt;&gt; "", COUNTIF(SAP!#REF!,Q2908)&gt;0),"Matched", "")</f>
        <v>#REF!</v>
      </c>
    </row>
    <row r="2909" spans="1:20">
      <c r="A2909" s="13">
        <v>11563327</v>
      </c>
      <c r="B2909" s="14">
        <v>43880</v>
      </c>
      <c r="C2909" s="14">
        <v>43880</v>
      </c>
      <c r="D2909" s="15" t="s">
        <v>10</v>
      </c>
      <c r="E2909" s="15">
        <v>0</v>
      </c>
      <c r="F2909" s="15">
        <v>0</v>
      </c>
      <c r="G2909" s="15">
        <v>1180</v>
      </c>
      <c r="H2909" s="15">
        <v>9895.2999999999993</v>
      </c>
      <c r="I2909" s="15" t="s">
        <v>11</v>
      </c>
      <c r="J2909" s="15" t="s">
        <v>12</v>
      </c>
      <c r="K2909" s="1" t="str">
        <f t="shared" si="153"/>
        <v/>
      </c>
      <c r="L2909" s="1" t="e">
        <f ca="1">IF(AND(K2909&lt;&gt; "", COUNTIF(SAP!#REF!,K2909)&gt;0),"Matched", "")</f>
        <v>#REF!</v>
      </c>
      <c r="M2909" s="1" t="str">
        <f t="shared" si="154"/>
        <v/>
      </c>
      <c r="N2909" s="1" t="e">
        <f ca="1">IF(AND(M2909&lt;&gt; "", COUNTIF(SAP!#REF!,M2909)&gt;0),"Matched", "")</f>
        <v>#REF!</v>
      </c>
      <c r="O2909" s="1" t="str">
        <f t="shared" si="155"/>
        <v/>
      </c>
      <c r="P2909" s="1" t="e">
        <f ca="1">IF(AND(O2909&lt;&gt; "", COUNTIF(SAP!#REF!,O2909)&gt;0),"Matched", "")</f>
        <v>#REF!</v>
      </c>
      <c r="Q2909" s="1" t="str">
        <f ca="1">IF(D2909="AC","Logic4"&amp;"_"&amp;TEXT(C2909,"dd.mm.yyyy") &amp;"_"&amp; 1585409.11,"")</f>
        <v>Logic4_19.02.2020_1585409.11</v>
      </c>
      <c r="R2909" s="1" t="e">
        <f ca="1">IF(AND(Q2909&lt;&gt; "", COUNTIF(SAP!#REF!,Q2909)&gt;0),"Matched", "")</f>
        <v>#REF!</v>
      </c>
    </row>
    <row r="2910" spans="1:20">
      <c r="A2910" s="9">
        <v>11563327</v>
      </c>
      <c r="B2910" s="10">
        <v>43880</v>
      </c>
      <c r="C2910" s="10">
        <v>43880</v>
      </c>
      <c r="D2910" s="11" t="s">
        <v>10</v>
      </c>
      <c r="E2910" s="11">
        <v>0</v>
      </c>
      <c r="F2910" s="11">
        <v>0</v>
      </c>
      <c r="G2910" s="11">
        <v>1190</v>
      </c>
      <c r="H2910" s="11">
        <v>11085.3</v>
      </c>
      <c r="I2910" s="11" t="s">
        <v>11</v>
      </c>
      <c r="J2910" s="11" t="s">
        <v>12</v>
      </c>
      <c r="K2910" s="1" t="str">
        <f t="shared" si="153"/>
        <v/>
      </c>
      <c r="L2910" s="1" t="e">
        <f ca="1">IF(AND(K2910&lt;&gt; "", COUNTIF(SAP!#REF!,K2910)&gt;0),"Matched", "")</f>
        <v>#REF!</v>
      </c>
      <c r="M2910" s="1" t="str">
        <f t="shared" si="154"/>
        <v/>
      </c>
      <c r="N2910" s="1" t="e">
        <f ca="1">IF(AND(M2910&lt;&gt; "", COUNTIF(SAP!#REF!,M2910)&gt;0),"Matched", "")</f>
        <v>#REF!</v>
      </c>
      <c r="O2910" s="1" t="str">
        <f t="shared" si="155"/>
        <v/>
      </c>
      <c r="P2910" s="1" t="e">
        <f ca="1">IF(AND(O2910&lt;&gt; "", COUNTIF(SAP!#REF!,O2910)&gt;0),"Matched", "")</f>
        <v>#REF!</v>
      </c>
      <c r="Q2910" s="1" t="str">
        <f ca="1">IF(D2910="AC","Logic4"&amp;"_"&amp;TEXT(C2910,"dd.mm.yyyy") &amp;"_"&amp; 1585409.11,"")</f>
        <v>Logic4_19.02.2020_1585409.11</v>
      </c>
      <c r="R2910" s="1" t="e">
        <f ca="1">IF(AND(Q2910&lt;&gt; "", COUNTIF(SAP!#REF!,Q2910)&gt;0),"Matched", "")</f>
        <v>#REF!</v>
      </c>
    </row>
    <row r="2911" spans="1:20">
      <c r="A2911" s="13">
        <v>11563327</v>
      </c>
      <c r="B2911" s="14">
        <v>43880</v>
      </c>
      <c r="C2911" s="14">
        <v>43880</v>
      </c>
      <c r="D2911" s="15" t="s">
        <v>10</v>
      </c>
      <c r="E2911" s="15">
        <v>0</v>
      </c>
      <c r="F2911" s="15">
        <v>0</v>
      </c>
      <c r="G2911" s="15">
        <v>1300</v>
      </c>
      <c r="H2911" s="15">
        <v>12385.3</v>
      </c>
      <c r="I2911" s="15" t="s">
        <v>11</v>
      </c>
      <c r="J2911" s="15" t="s">
        <v>12</v>
      </c>
      <c r="K2911" s="1" t="str">
        <f t="shared" si="153"/>
        <v/>
      </c>
      <c r="L2911" s="1" t="e">
        <f ca="1">IF(AND(K2911&lt;&gt; "", COUNTIF(SAP!#REF!,K2911)&gt;0),"Matched", "")</f>
        <v>#REF!</v>
      </c>
      <c r="M2911" s="1" t="str">
        <f t="shared" si="154"/>
        <v/>
      </c>
      <c r="N2911" s="1" t="e">
        <f ca="1">IF(AND(M2911&lt;&gt; "", COUNTIF(SAP!#REF!,M2911)&gt;0),"Matched", "")</f>
        <v>#REF!</v>
      </c>
      <c r="O2911" s="1" t="str">
        <f t="shared" si="155"/>
        <v/>
      </c>
      <c r="P2911" s="1" t="e">
        <f ca="1">IF(AND(O2911&lt;&gt; "", COUNTIF(SAP!#REF!,O2911)&gt;0),"Matched", "")</f>
        <v>#REF!</v>
      </c>
      <c r="Q2911" s="1" t="str">
        <f ca="1">IF(D2911="AC","Logic4"&amp;"_"&amp;TEXT(C2911,"dd.mm.yyyy") &amp;"_"&amp; 1585409.11,"")</f>
        <v>Logic4_19.02.2020_1585409.11</v>
      </c>
      <c r="R2911" s="1" t="e">
        <f ca="1">IF(AND(Q2911&lt;&gt; "", COUNTIF(SAP!#REF!,Q2911)&gt;0),"Matched", "")</f>
        <v>#REF!</v>
      </c>
    </row>
    <row r="2912" spans="1:20">
      <c r="A2912" s="9">
        <v>11563327</v>
      </c>
      <c r="B2912" s="10">
        <v>43880</v>
      </c>
      <c r="C2912" s="10">
        <v>43880</v>
      </c>
      <c r="D2912" s="11" t="s">
        <v>10</v>
      </c>
      <c r="E2912" s="11">
        <v>0</v>
      </c>
      <c r="F2912" s="11">
        <v>0</v>
      </c>
      <c r="G2912" s="11">
        <v>1300</v>
      </c>
      <c r="H2912" s="11">
        <v>13685.3</v>
      </c>
      <c r="I2912" s="11" t="s">
        <v>11</v>
      </c>
      <c r="J2912" s="11" t="s">
        <v>12</v>
      </c>
      <c r="K2912" s="1" t="str">
        <f t="shared" si="153"/>
        <v/>
      </c>
      <c r="L2912" s="1" t="e">
        <f ca="1">IF(AND(K2912&lt;&gt; "", COUNTIF(SAP!#REF!,K2912)&gt;0),"Matched", "")</f>
        <v>#REF!</v>
      </c>
      <c r="M2912" s="1" t="str">
        <f t="shared" si="154"/>
        <v/>
      </c>
      <c r="N2912" s="1" t="e">
        <f ca="1">IF(AND(M2912&lt;&gt; "", COUNTIF(SAP!#REF!,M2912)&gt;0),"Matched", "")</f>
        <v>#REF!</v>
      </c>
      <c r="O2912" s="1" t="str">
        <f t="shared" si="155"/>
        <v/>
      </c>
      <c r="P2912" s="1" t="e">
        <f ca="1">IF(AND(O2912&lt;&gt; "", COUNTIF(SAP!#REF!,O2912)&gt;0),"Matched", "")</f>
        <v>#REF!</v>
      </c>
      <c r="Q2912" s="1" t="str">
        <f ca="1">IF(D2912="AC","Logic4"&amp;"_"&amp;TEXT(C2912,"dd.mm.yyyy") &amp;"_"&amp; 1585409.11,"")</f>
        <v>Logic4_19.02.2020_1585409.11</v>
      </c>
      <c r="R2912" s="1" t="e">
        <f ca="1">IF(AND(Q2912&lt;&gt; "", COUNTIF(SAP!#REF!,Q2912)&gt;0),"Matched", "")</f>
        <v>#REF!</v>
      </c>
    </row>
    <row r="2913" spans="1:18">
      <c r="A2913" s="13">
        <v>11563327</v>
      </c>
      <c r="B2913" s="14">
        <v>43880</v>
      </c>
      <c r="C2913" s="14">
        <v>43880</v>
      </c>
      <c r="D2913" s="15" t="s">
        <v>10</v>
      </c>
      <c r="E2913" s="15">
        <v>0</v>
      </c>
      <c r="F2913" s="15">
        <v>0</v>
      </c>
      <c r="G2913" s="15">
        <v>1300</v>
      </c>
      <c r="H2913" s="15">
        <v>14985.3</v>
      </c>
      <c r="I2913" s="15" t="s">
        <v>11</v>
      </c>
      <c r="J2913" s="15" t="s">
        <v>12</v>
      </c>
      <c r="K2913" s="1" t="str">
        <f t="shared" si="153"/>
        <v/>
      </c>
      <c r="L2913" s="1" t="e">
        <f ca="1">IF(AND(K2913&lt;&gt; "", COUNTIF(SAP!#REF!,K2913)&gt;0),"Matched", "")</f>
        <v>#REF!</v>
      </c>
      <c r="M2913" s="1" t="str">
        <f t="shared" si="154"/>
        <v/>
      </c>
      <c r="N2913" s="1" t="e">
        <f ca="1">IF(AND(M2913&lt;&gt; "", COUNTIF(SAP!#REF!,M2913)&gt;0),"Matched", "")</f>
        <v>#REF!</v>
      </c>
      <c r="O2913" s="1" t="str">
        <f t="shared" si="155"/>
        <v/>
      </c>
      <c r="P2913" s="1" t="e">
        <f ca="1">IF(AND(O2913&lt;&gt; "", COUNTIF(SAP!#REF!,O2913)&gt;0),"Matched", "")</f>
        <v>#REF!</v>
      </c>
      <c r="Q2913" s="1" t="str">
        <f ca="1">IF(D2913="AC","Logic4"&amp;"_"&amp;TEXT(C2913,"dd.mm.yyyy") &amp;"_"&amp; 1585409.11,"")</f>
        <v>Logic4_19.02.2020_1585409.11</v>
      </c>
      <c r="R2913" s="1" t="e">
        <f ca="1">IF(AND(Q2913&lt;&gt; "", COUNTIF(SAP!#REF!,Q2913)&gt;0),"Matched", "")</f>
        <v>#REF!</v>
      </c>
    </row>
    <row r="2914" spans="1:18">
      <c r="A2914" s="9">
        <v>11563327</v>
      </c>
      <c r="B2914" s="10">
        <v>43880</v>
      </c>
      <c r="C2914" s="10">
        <v>43880</v>
      </c>
      <c r="D2914" s="11" t="s">
        <v>10</v>
      </c>
      <c r="E2914" s="11">
        <v>0</v>
      </c>
      <c r="F2914" s="11">
        <v>0</v>
      </c>
      <c r="G2914" s="11">
        <v>1390</v>
      </c>
      <c r="H2914" s="11">
        <v>16375.3</v>
      </c>
      <c r="I2914" s="11" t="s">
        <v>11</v>
      </c>
      <c r="J2914" s="11" t="s">
        <v>12</v>
      </c>
      <c r="K2914" s="1" t="str">
        <f t="shared" si="153"/>
        <v/>
      </c>
      <c r="L2914" s="1" t="e">
        <f ca="1">IF(AND(K2914&lt;&gt; "", COUNTIF(SAP!#REF!,K2914)&gt;0),"Matched", "")</f>
        <v>#REF!</v>
      </c>
      <c r="M2914" s="1" t="str">
        <f t="shared" si="154"/>
        <v/>
      </c>
      <c r="N2914" s="1" t="e">
        <f ca="1">IF(AND(M2914&lt;&gt; "", COUNTIF(SAP!#REF!,M2914)&gt;0),"Matched", "")</f>
        <v>#REF!</v>
      </c>
      <c r="O2914" s="1" t="str">
        <f t="shared" si="155"/>
        <v/>
      </c>
      <c r="P2914" s="1" t="e">
        <f ca="1">IF(AND(O2914&lt;&gt; "", COUNTIF(SAP!#REF!,O2914)&gt;0),"Matched", "")</f>
        <v>#REF!</v>
      </c>
      <c r="Q2914" s="1" t="str">
        <f ca="1">IF(D2914="AC","Logic4"&amp;"_"&amp;TEXT(C2914,"dd.mm.yyyy") &amp;"_"&amp; 1585409.11,"")</f>
        <v>Logic4_19.02.2020_1585409.11</v>
      </c>
      <c r="R2914" s="1" t="e">
        <f ca="1">IF(AND(Q2914&lt;&gt; "", COUNTIF(SAP!#REF!,Q2914)&gt;0),"Matched", "")</f>
        <v>#REF!</v>
      </c>
    </row>
    <row r="2915" spans="1:18">
      <c r="A2915" s="13">
        <v>11563327</v>
      </c>
      <c r="B2915" s="14">
        <v>43880</v>
      </c>
      <c r="C2915" s="14">
        <v>43880</v>
      </c>
      <c r="D2915" s="15" t="s">
        <v>10</v>
      </c>
      <c r="E2915" s="15">
        <v>0</v>
      </c>
      <c r="F2915" s="15">
        <v>0</v>
      </c>
      <c r="G2915" s="15">
        <v>1400</v>
      </c>
      <c r="H2915" s="15">
        <v>17775.3</v>
      </c>
      <c r="I2915" s="15" t="s">
        <v>11</v>
      </c>
      <c r="J2915" s="15" t="s">
        <v>12</v>
      </c>
      <c r="K2915" s="1" t="str">
        <f t="shared" si="153"/>
        <v/>
      </c>
      <c r="L2915" s="1" t="e">
        <f ca="1">IF(AND(K2915&lt;&gt; "", COUNTIF(SAP!#REF!,K2915)&gt;0),"Matched", "")</f>
        <v>#REF!</v>
      </c>
      <c r="M2915" s="1" t="str">
        <f t="shared" si="154"/>
        <v/>
      </c>
      <c r="N2915" s="1" t="e">
        <f ca="1">IF(AND(M2915&lt;&gt; "", COUNTIF(SAP!#REF!,M2915)&gt;0),"Matched", "")</f>
        <v>#REF!</v>
      </c>
      <c r="O2915" s="1" t="str">
        <f t="shared" si="155"/>
        <v/>
      </c>
      <c r="P2915" s="1" t="e">
        <f ca="1">IF(AND(O2915&lt;&gt; "", COUNTIF(SAP!#REF!,O2915)&gt;0),"Matched", "")</f>
        <v>#REF!</v>
      </c>
      <c r="Q2915" s="1" t="str">
        <f ca="1">IF(D2915="AC","Logic4"&amp;"_"&amp;TEXT(C2915,"dd.mm.yyyy") &amp;"_"&amp; 1585409.11,"")</f>
        <v>Logic4_19.02.2020_1585409.11</v>
      </c>
      <c r="R2915" s="1" t="e">
        <f ca="1">IF(AND(Q2915&lt;&gt; "", COUNTIF(SAP!#REF!,Q2915)&gt;0),"Matched", "")</f>
        <v>#REF!</v>
      </c>
    </row>
    <row r="2916" spans="1:18">
      <c r="A2916" s="9">
        <v>11563327</v>
      </c>
      <c r="B2916" s="10">
        <v>43880</v>
      </c>
      <c r="C2916" s="10">
        <v>43880</v>
      </c>
      <c r="D2916" s="11" t="s">
        <v>10</v>
      </c>
      <c r="E2916" s="11">
        <v>0</v>
      </c>
      <c r="F2916" s="11">
        <v>0</v>
      </c>
      <c r="G2916" s="11">
        <v>1550</v>
      </c>
      <c r="H2916" s="11">
        <v>19325.3</v>
      </c>
      <c r="I2916" s="11" t="s">
        <v>11</v>
      </c>
      <c r="J2916" s="11" t="s">
        <v>12</v>
      </c>
      <c r="K2916" s="1" t="str">
        <f t="shared" si="153"/>
        <v/>
      </c>
      <c r="L2916" s="1" t="e">
        <f ca="1">IF(AND(K2916&lt;&gt; "", COUNTIF(SAP!#REF!,K2916)&gt;0),"Matched", "")</f>
        <v>#REF!</v>
      </c>
      <c r="M2916" s="1" t="str">
        <f t="shared" si="154"/>
        <v/>
      </c>
      <c r="N2916" s="1" t="e">
        <f ca="1">IF(AND(M2916&lt;&gt; "", COUNTIF(SAP!#REF!,M2916)&gt;0),"Matched", "")</f>
        <v>#REF!</v>
      </c>
      <c r="O2916" s="1" t="str">
        <f t="shared" si="155"/>
        <v/>
      </c>
      <c r="P2916" s="1" t="e">
        <f ca="1">IF(AND(O2916&lt;&gt; "", COUNTIF(SAP!#REF!,O2916)&gt;0),"Matched", "")</f>
        <v>#REF!</v>
      </c>
      <c r="Q2916" s="1" t="str">
        <f ca="1">IF(D2916="AC","Logic4"&amp;"_"&amp;TEXT(C2916,"dd.mm.yyyy") &amp;"_"&amp; 1585409.11,"")</f>
        <v>Logic4_19.02.2020_1585409.11</v>
      </c>
      <c r="R2916" s="1" t="e">
        <f ca="1">IF(AND(Q2916&lt;&gt; "", COUNTIF(SAP!#REF!,Q2916)&gt;0),"Matched", "")</f>
        <v>#REF!</v>
      </c>
    </row>
    <row r="2917" spans="1:18">
      <c r="A2917" s="13">
        <v>11563327</v>
      </c>
      <c r="B2917" s="14">
        <v>43880</v>
      </c>
      <c r="C2917" s="14">
        <v>43880</v>
      </c>
      <c r="D2917" s="15" t="s">
        <v>10</v>
      </c>
      <c r="E2917" s="15">
        <v>0</v>
      </c>
      <c r="F2917" s="15">
        <v>0</v>
      </c>
      <c r="G2917" s="15">
        <v>1769</v>
      </c>
      <c r="H2917" s="15">
        <v>21094.3</v>
      </c>
      <c r="I2917" s="15" t="s">
        <v>11</v>
      </c>
      <c r="J2917" s="15" t="s">
        <v>12</v>
      </c>
      <c r="K2917" s="1" t="str">
        <f t="shared" si="153"/>
        <v/>
      </c>
      <c r="L2917" s="1" t="e">
        <f ca="1">IF(AND(K2917&lt;&gt; "", COUNTIF(SAP!#REF!,K2917)&gt;0),"Matched", "")</f>
        <v>#REF!</v>
      </c>
      <c r="M2917" s="1" t="str">
        <f t="shared" si="154"/>
        <v/>
      </c>
      <c r="N2917" s="1" t="e">
        <f ca="1">IF(AND(M2917&lt;&gt; "", COUNTIF(SAP!#REF!,M2917)&gt;0),"Matched", "")</f>
        <v>#REF!</v>
      </c>
      <c r="O2917" s="1" t="str">
        <f t="shared" si="155"/>
        <v/>
      </c>
      <c r="P2917" s="1" t="e">
        <f ca="1">IF(AND(O2917&lt;&gt; "", COUNTIF(SAP!#REF!,O2917)&gt;0),"Matched", "")</f>
        <v>#REF!</v>
      </c>
      <c r="Q2917" s="1" t="str">
        <f ca="1">IF(D2917="AC","Logic4"&amp;"_"&amp;TEXT(C2917,"dd.mm.yyyy") &amp;"_"&amp; 1585409.11,"")</f>
        <v>Logic4_19.02.2020_1585409.11</v>
      </c>
      <c r="R2917" s="1" t="e">
        <f ca="1">IF(AND(Q2917&lt;&gt; "", COUNTIF(SAP!#REF!,Q2917)&gt;0),"Matched", "")</f>
        <v>#REF!</v>
      </c>
    </row>
    <row r="2918" spans="1:18">
      <c r="A2918" s="9">
        <v>11563327</v>
      </c>
      <c r="B2918" s="10">
        <v>43880</v>
      </c>
      <c r="C2918" s="10">
        <v>43880</v>
      </c>
      <c r="D2918" s="11" t="s">
        <v>10</v>
      </c>
      <c r="E2918" s="11">
        <v>0</v>
      </c>
      <c r="F2918" s="11">
        <v>0</v>
      </c>
      <c r="G2918" s="11">
        <v>1950</v>
      </c>
      <c r="H2918" s="11">
        <v>23044.3</v>
      </c>
      <c r="I2918" s="11" t="s">
        <v>11</v>
      </c>
      <c r="J2918" s="11" t="s">
        <v>12</v>
      </c>
      <c r="K2918" s="1" t="str">
        <f t="shared" si="153"/>
        <v/>
      </c>
      <c r="L2918" s="1" t="e">
        <f ca="1">IF(AND(K2918&lt;&gt; "", COUNTIF(SAP!#REF!,K2918)&gt;0),"Matched", "")</f>
        <v>#REF!</v>
      </c>
      <c r="M2918" s="1" t="str">
        <f t="shared" si="154"/>
        <v/>
      </c>
      <c r="N2918" s="1" t="e">
        <f ca="1">IF(AND(M2918&lt;&gt; "", COUNTIF(SAP!#REF!,M2918)&gt;0),"Matched", "")</f>
        <v>#REF!</v>
      </c>
      <c r="O2918" s="1" t="str">
        <f t="shared" si="155"/>
        <v/>
      </c>
      <c r="P2918" s="1" t="e">
        <f ca="1">IF(AND(O2918&lt;&gt; "", COUNTIF(SAP!#REF!,O2918)&gt;0),"Matched", "")</f>
        <v>#REF!</v>
      </c>
      <c r="Q2918" s="1" t="str">
        <f ca="1">IF(D2918="AC","Logic4"&amp;"_"&amp;TEXT(C2918,"dd.mm.yyyy") &amp;"_"&amp; 1585409.11,"")</f>
        <v>Logic4_19.02.2020_1585409.11</v>
      </c>
      <c r="R2918" s="1" t="e">
        <f ca="1">IF(AND(Q2918&lt;&gt; "", COUNTIF(SAP!#REF!,Q2918)&gt;0),"Matched", "")</f>
        <v>#REF!</v>
      </c>
    </row>
    <row r="2919" spans="1:18">
      <c r="A2919" s="13">
        <v>11563327</v>
      </c>
      <c r="B2919" s="14">
        <v>43880</v>
      </c>
      <c r="C2919" s="14">
        <v>43880</v>
      </c>
      <c r="D2919" s="15" t="s">
        <v>10</v>
      </c>
      <c r="E2919" s="15">
        <v>0</v>
      </c>
      <c r="F2919" s="15">
        <v>0</v>
      </c>
      <c r="G2919" s="15">
        <v>2026.4</v>
      </c>
      <c r="H2919" s="15">
        <v>25070.7</v>
      </c>
      <c r="I2919" s="15" t="s">
        <v>11</v>
      </c>
      <c r="J2919" s="15" t="s">
        <v>12</v>
      </c>
      <c r="K2919" s="1" t="str">
        <f t="shared" si="153"/>
        <v/>
      </c>
      <c r="L2919" s="1" t="e">
        <f ca="1">IF(AND(K2919&lt;&gt; "", COUNTIF(SAP!#REF!,K2919)&gt;0),"Matched", "")</f>
        <v>#REF!</v>
      </c>
      <c r="M2919" s="1" t="str">
        <f t="shared" si="154"/>
        <v/>
      </c>
      <c r="N2919" s="1" t="e">
        <f ca="1">IF(AND(M2919&lt;&gt; "", COUNTIF(SAP!#REF!,M2919)&gt;0),"Matched", "")</f>
        <v>#REF!</v>
      </c>
      <c r="O2919" s="1" t="str">
        <f t="shared" si="155"/>
        <v/>
      </c>
      <c r="P2919" s="1" t="e">
        <f ca="1">IF(AND(O2919&lt;&gt; "", COUNTIF(SAP!#REF!,O2919)&gt;0),"Matched", "")</f>
        <v>#REF!</v>
      </c>
      <c r="Q2919" s="1" t="str">
        <f ca="1">IF(D2919="AC","Logic4"&amp;"_"&amp;TEXT(C2919,"dd.mm.yyyy") &amp;"_"&amp; 1585409.11,"")</f>
        <v>Logic4_19.02.2020_1585409.11</v>
      </c>
      <c r="R2919" s="1" t="e">
        <f ca="1">IF(AND(Q2919&lt;&gt; "", COUNTIF(SAP!#REF!,Q2919)&gt;0),"Matched", "")</f>
        <v>#REF!</v>
      </c>
    </row>
    <row r="2920" spans="1:18">
      <c r="A2920" s="9">
        <v>11563327</v>
      </c>
      <c r="B2920" s="10">
        <v>43880</v>
      </c>
      <c r="C2920" s="10">
        <v>43880</v>
      </c>
      <c r="D2920" s="11" t="s">
        <v>10</v>
      </c>
      <c r="E2920" s="11">
        <v>0</v>
      </c>
      <c r="F2920" s="11">
        <v>0</v>
      </c>
      <c r="G2920" s="11">
        <v>2200</v>
      </c>
      <c r="H2920" s="11">
        <v>27270.7</v>
      </c>
      <c r="I2920" s="11" t="s">
        <v>11</v>
      </c>
      <c r="J2920" s="11" t="s">
        <v>12</v>
      </c>
      <c r="K2920" s="1" t="str">
        <f t="shared" si="153"/>
        <v/>
      </c>
      <c r="L2920" s="1" t="e">
        <f ca="1">IF(AND(K2920&lt;&gt; "", COUNTIF(SAP!#REF!,K2920)&gt;0),"Matched", "")</f>
        <v>#REF!</v>
      </c>
      <c r="M2920" s="1" t="str">
        <f t="shared" si="154"/>
        <v/>
      </c>
      <c r="N2920" s="1" t="e">
        <f ca="1">IF(AND(M2920&lt;&gt; "", COUNTIF(SAP!#REF!,M2920)&gt;0),"Matched", "")</f>
        <v>#REF!</v>
      </c>
      <c r="O2920" s="1" t="str">
        <f t="shared" si="155"/>
        <v/>
      </c>
      <c r="P2920" s="1" t="e">
        <f ca="1">IF(AND(O2920&lt;&gt; "", COUNTIF(SAP!#REF!,O2920)&gt;0),"Matched", "")</f>
        <v>#REF!</v>
      </c>
      <c r="Q2920" s="1" t="str">
        <f ca="1">IF(D2920="AC","Logic4"&amp;"_"&amp;TEXT(C2920,"dd.mm.yyyy") &amp;"_"&amp; 1585409.11,"")</f>
        <v>Logic4_19.02.2020_1585409.11</v>
      </c>
      <c r="R2920" s="1" t="e">
        <f ca="1">IF(AND(Q2920&lt;&gt; "", COUNTIF(SAP!#REF!,Q2920)&gt;0),"Matched", "")</f>
        <v>#REF!</v>
      </c>
    </row>
    <row r="2921" spans="1:18">
      <c r="A2921" s="13">
        <v>11563327</v>
      </c>
      <c r="B2921" s="14">
        <v>43880</v>
      </c>
      <c r="C2921" s="14">
        <v>43880</v>
      </c>
      <c r="D2921" s="15" t="s">
        <v>10</v>
      </c>
      <c r="E2921" s="15">
        <v>0</v>
      </c>
      <c r="F2921" s="15">
        <v>0</v>
      </c>
      <c r="G2921" s="15">
        <v>2300.5</v>
      </c>
      <c r="H2921" s="15">
        <v>29571.200000000001</v>
      </c>
      <c r="I2921" s="15" t="s">
        <v>11</v>
      </c>
      <c r="J2921" s="15" t="s">
        <v>12</v>
      </c>
      <c r="K2921" s="1" t="str">
        <f t="shared" si="153"/>
        <v/>
      </c>
      <c r="L2921" s="1" t="e">
        <f ca="1">IF(AND(K2921&lt;&gt; "", COUNTIF(SAP!#REF!,K2921)&gt;0),"Matched", "")</f>
        <v>#REF!</v>
      </c>
      <c r="M2921" s="1" t="str">
        <f t="shared" si="154"/>
        <v/>
      </c>
      <c r="N2921" s="1" t="e">
        <f ca="1">IF(AND(M2921&lt;&gt; "", COUNTIF(SAP!#REF!,M2921)&gt;0),"Matched", "")</f>
        <v>#REF!</v>
      </c>
      <c r="O2921" s="1" t="str">
        <f t="shared" si="155"/>
        <v/>
      </c>
      <c r="P2921" s="1" t="e">
        <f ca="1">IF(AND(O2921&lt;&gt; "", COUNTIF(SAP!#REF!,O2921)&gt;0),"Matched", "")</f>
        <v>#REF!</v>
      </c>
      <c r="Q2921" s="1" t="str">
        <f ca="1">IF(D2921="AC","Logic4"&amp;"_"&amp;TEXT(C2921,"dd.mm.yyyy") &amp;"_"&amp; 1585409.11,"")</f>
        <v>Logic4_19.02.2020_1585409.11</v>
      </c>
      <c r="R2921" s="1" t="e">
        <f ca="1">IF(AND(Q2921&lt;&gt; "", COUNTIF(SAP!#REF!,Q2921)&gt;0),"Matched", "")</f>
        <v>#REF!</v>
      </c>
    </row>
    <row r="2922" spans="1:18">
      <c r="A2922" s="9">
        <v>11563327</v>
      </c>
      <c r="B2922" s="10">
        <v>43880</v>
      </c>
      <c r="C2922" s="10">
        <v>43880</v>
      </c>
      <c r="D2922" s="11" t="s">
        <v>10</v>
      </c>
      <c r="E2922" s="11">
        <v>0</v>
      </c>
      <c r="F2922" s="11">
        <v>0</v>
      </c>
      <c r="G2922" s="11">
        <v>2508</v>
      </c>
      <c r="H2922" s="11">
        <v>32079.200000000001</v>
      </c>
      <c r="I2922" s="11" t="s">
        <v>11</v>
      </c>
      <c r="J2922" s="11" t="s">
        <v>12</v>
      </c>
      <c r="K2922" s="1" t="str">
        <f t="shared" si="153"/>
        <v/>
      </c>
      <c r="L2922" s="1" t="e">
        <f ca="1">IF(AND(K2922&lt;&gt; "", COUNTIF(SAP!#REF!,K2922)&gt;0),"Matched", "")</f>
        <v>#REF!</v>
      </c>
      <c r="M2922" s="1" t="str">
        <f t="shared" si="154"/>
        <v/>
      </c>
      <c r="N2922" s="1" t="e">
        <f ca="1">IF(AND(M2922&lt;&gt; "", COUNTIF(SAP!#REF!,M2922)&gt;0),"Matched", "")</f>
        <v>#REF!</v>
      </c>
      <c r="O2922" s="1" t="str">
        <f t="shared" si="155"/>
        <v/>
      </c>
      <c r="P2922" s="1" t="e">
        <f ca="1">IF(AND(O2922&lt;&gt; "", COUNTIF(SAP!#REF!,O2922)&gt;0),"Matched", "")</f>
        <v>#REF!</v>
      </c>
      <c r="Q2922" s="1" t="str">
        <f ca="1">IF(D2922="AC","Logic4"&amp;"_"&amp;TEXT(C2922,"dd.mm.yyyy") &amp;"_"&amp; 1585409.11,"")</f>
        <v>Logic4_19.02.2020_1585409.11</v>
      </c>
      <c r="R2922" s="1" t="e">
        <f ca="1">IF(AND(Q2922&lt;&gt; "", COUNTIF(SAP!#REF!,Q2922)&gt;0),"Matched", "")</f>
        <v>#REF!</v>
      </c>
    </row>
    <row r="2923" spans="1:18">
      <c r="A2923" s="13">
        <v>11563327</v>
      </c>
      <c r="B2923" s="14">
        <v>43880</v>
      </c>
      <c r="C2923" s="14">
        <v>43880</v>
      </c>
      <c r="D2923" s="15" t="s">
        <v>10</v>
      </c>
      <c r="E2923" s="15">
        <v>0</v>
      </c>
      <c r="F2923" s="15">
        <v>0</v>
      </c>
      <c r="G2923" s="15">
        <v>2515.14</v>
      </c>
      <c r="H2923" s="15">
        <v>34594.339999999997</v>
      </c>
      <c r="I2923" s="15" t="s">
        <v>11</v>
      </c>
      <c r="J2923" s="15" t="s">
        <v>12</v>
      </c>
      <c r="K2923" s="1" t="str">
        <f t="shared" si="153"/>
        <v/>
      </c>
      <c r="L2923" s="1" t="e">
        <f ca="1">IF(AND(K2923&lt;&gt; "", COUNTIF(SAP!#REF!,K2923)&gt;0),"Matched", "")</f>
        <v>#REF!</v>
      </c>
      <c r="M2923" s="1" t="str">
        <f t="shared" si="154"/>
        <v/>
      </c>
      <c r="N2923" s="1" t="e">
        <f ca="1">IF(AND(M2923&lt;&gt; "", COUNTIF(SAP!#REF!,M2923)&gt;0),"Matched", "")</f>
        <v>#REF!</v>
      </c>
      <c r="O2923" s="1" t="str">
        <f t="shared" si="155"/>
        <v/>
      </c>
      <c r="P2923" s="1" t="e">
        <f ca="1">IF(AND(O2923&lt;&gt; "", COUNTIF(SAP!#REF!,O2923)&gt;0),"Matched", "")</f>
        <v>#REF!</v>
      </c>
      <c r="Q2923" s="1" t="str">
        <f ca="1">IF(D2923="AC","Logic4"&amp;"_"&amp;TEXT(C2923,"dd.mm.yyyy") &amp;"_"&amp; 1585409.11,"")</f>
        <v>Logic4_19.02.2020_1585409.11</v>
      </c>
      <c r="R2923" s="1" t="e">
        <f ca="1">IF(AND(Q2923&lt;&gt; "", COUNTIF(SAP!#REF!,Q2923)&gt;0),"Matched", "")</f>
        <v>#REF!</v>
      </c>
    </row>
    <row r="2924" spans="1:18">
      <c r="A2924" s="9">
        <v>11563327</v>
      </c>
      <c r="B2924" s="10">
        <v>43880</v>
      </c>
      <c r="C2924" s="10">
        <v>43880</v>
      </c>
      <c r="D2924" s="11" t="s">
        <v>10</v>
      </c>
      <c r="E2924" s="11">
        <v>0</v>
      </c>
      <c r="F2924" s="11">
        <v>0</v>
      </c>
      <c r="G2924" s="11">
        <v>2550</v>
      </c>
      <c r="H2924" s="11">
        <v>37144.339999999997</v>
      </c>
      <c r="I2924" s="11" t="s">
        <v>11</v>
      </c>
      <c r="J2924" s="11" t="s">
        <v>12</v>
      </c>
      <c r="K2924" s="1" t="str">
        <f t="shared" si="153"/>
        <v/>
      </c>
      <c r="L2924" s="1" t="e">
        <f ca="1">IF(AND(K2924&lt;&gt; "", COUNTIF(SAP!#REF!,K2924)&gt;0),"Matched", "")</f>
        <v>#REF!</v>
      </c>
      <c r="M2924" s="1" t="str">
        <f t="shared" si="154"/>
        <v/>
      </c>
      <c r="N2924" s="1" t="e">
        <f ca="1">IF(AND(M2924&lt;&gt; "", COUNTIF(SAP!#REF!,M2924)&gt;0),"Matched", "")</f>
        <v>#REF!</v>
      </c>
      <c r="O2924" s="1" t="str">
        <f t="shared" si="155"/>
        <v/>
      </c>
      <c r="P2924" s="1" t="e">
        <f ca="1">IF(AND(O2924&lt;&gt; "", COUNTIF(SAP!#REF!,O2924)&gt;0),"Matched", "")</f>
        <v>#REF!</v>
      </c>
      <c r="Q2924" s="1" t="str">
        <f ca="1">IF(D2924="AC","Logic4"&amp;"_"&amp;TEXT(C2924,"dd.mm.yyyy") &amp;"_"&amp; 1585409.11,"")</f>
        <v>Logic4_19.02.2020_1585409.11</v>
      </c>
      <c r="R2924" s="1" t="e">
        <f ca="1">IF(AND(Q2924&lt;&gt; "", COUNTIF(SAP!#REF!,Q2924)&gt;0),"Matched", "")</f>
        <v>#REF!</v>
      </c>
    </row>
    <row r="2925" spans="1:18">
      <c r="A2925" s="13">
        <v>11563327</v>
      </c>
      <c r="B2925" s="14">
        <v>43880</v>
      </c>
      <c r="C2925" s="14">
        <v>43880</v>
      </c>
      <c r="D2925" s="15" t="s">
        <v>10</v>
      </c>
      <c r="E2925" s="15">
        <v>0</v>
      </c>
      <c r="F2925" s="15">
        <v>0</v>
      </c>
      <c r="G2925" s="15">
        <v>2590</v>
      </c>
      <c r="H2925" s="15">
        <v>39734.339999999997</v>
      </c>
      <c r="I2925" s="15" t="s">
        <v>11</v>
      </c>
      <c r="J2925" s="15" t="s">
        <v>12</v>
      </c>
      <c r="K2925" s="1" t="str">
        <f t="shared" si="153"/>
        <v/>
      </c>
      <c r="L2925" s="1" t="e">
        <f ca="1">IF(AND(K2925&lt;&gt; "", COUNTIF(SAP!#REF!,K2925)&gt;0),"Matched", "")</f>
        <v>#REF!</v>
      </c>
      <c r="M2925" s="1" t="str">
        <f t="shared" si="154"/>
        <v/>
      </c>
      <c r="N2925" s="1" t="e">
        <f ca="1">IF(AND(M2925&lt;&gt; "", COUNTIF(SAP!#REF!,M2925)&gt;0),"Matched", "")</f>
        <v>#REF!</v>
      </c>
      <c r="O2925" s="1" t="str">
        <f t="shared" si="155"/>
        <v/>
      </c>
      <c r="P2925" s="1" t="e">
        <f ca="1">IF(AND(O2925&lt;&gt; "", COUNTIF(SAP!#REF!,O2925)&gt;0),"Matched", "")</f>
        <v>#REF!</v>
      </c>
      <c r="Q2925" s="1" t="str">
        <f ca="1">IF(D2925="AC","Logic4"&amp;"_"&amp;TEXT(C2925,"dd.mm.yyyy") &amp;"_"&amp; 1585409.11,"")</f>
        <v>Logic4_19.02.2020_1585409.11</v>
      </c>
      <c r="R2925" s="1" t="e">
        <f ca="1">IF(AND(Q2925&lt;&gt; "", COUNTIF(SAP!#REF!,Q2925)&gt;0),"Matched", "")</f>
        <v>#REF!</v>
      </c>
    </row>
    <row r="2926" spans="1:18">
      <c r="A2926" s="9">
        <v>11563327</v>
      </c>
      <c r="B2926" s="10">
        <v>43880</v>
      </c>
      <c r="C2926" s="10">
        <v>43880</v>
      </c>
      <c r="D2926" s="11" t="s">
        <v>10</v>
      </c>
      <c r="E2926" s="11">
        <v>0</v>
      </c>
      <c r="F2926" s="11">
        <v>0</v>
      </c>
      <c r="G2926" s="11">
        <v>2635.5</v>
      </c>
      <c r="H2926" s="11">
        <v>42369.84</v>
      </c>
      <c r="I2926" s="11" t="s">
        <v>11</v>
      </c>
      <c r="J2926" s="11" t="s">
        <v>12</v>
      </c>
      <c r="K2926" s="1" t="str">
        <f t="shared" si="153"/>
        <v/>
      </c>
      <c r="L2926" s="1" t="e">
        <f ca="1">IF(AND(K2926&lt;&gt; "", COUNTIF(SAP!#REF!,K2926)&gt;0),"Matched", "")</f>
        <v>#REF!</v>
      </c>
      <c r="M2926" s="1" t="str">
        <f t="shared" si="154"/>
        <v/>
      </c>
      <c r="N2926" s="1" t="e">
        <f ca="1">IF(AND(M2926&lt;&gt; "", COUNTIF(SAP!#REF!,M2926)&gt;0),"Matched", "")</f>
        <v>#REF!</v>
      </c>
      <c r="O2926" s="1" t="str">
        <f t="shared" si="155"/>
        <v/>
      </c>
      <c r="P2926" s="1" t="e">
        <f ca="1">IF(AND(O2926&lt;&gt; "", COUNTIF(SAP!#REF!,O2926)&gt;0),"Matched", "")</f>
        <v>#REF!</v>
      </c>
      <c r="Q2926" s="1" t="str">
        <f ca="1">IF(D2926="AC","Logic4"&amp;"_"&amp;TEXT(C2926,"dd.mm.yyyy") &amp;"_"&amp; 1585409.11,"")</f>
        <v>Logic4_19.02.2020_1585409.11</v>
      </c>
      <c r="R2926" s="1" t="e">
        <f ca="1">IF(AND(Q2926&lt;&gt; "", COUNTIF(SAP!#REF!,Q2926)&gt;0),"Matched", "")</f>
        <v>#REF!</v>
      </c>
    </row>
    <row r="2927" spans="1:18">
      <c r="A2927" s="13">
        <v>11563327</v>
      </c>
      <c r="B2927" s="14">
        <v>43880</v>
      </c>
      <c r="C2927" s="14">
        <v>43880</v>
      </c>
      <c r="D2927" s="15" t="s">
        <v>10</v>
      </c>
      <c r="E2927" s="15">
        <v>0</v>
      </c>
      <c r="F2927" s="15">
        <v>0</v>
      </c>
      <c r="G2927" s="15">
        <v>2680</v>
      </c>
      <c r="H2927" s="15">
        <v>45049.84</v>
      </c>
      <c r="I2927" s="15" t="s">
        <v>11</v>
      </c>
      <c r="J2927" s="15" t="s">
        <v>12</v>
      </c>
      <c r="K2927" s="1" t="str">
        <f t="shared" si="153"/>
        <v/>
      </c>
      <c r="L2927" s="1" t="e">
        <f ca="1">IF(AND(K2927&lt;&gt; "", COUNTIF(SAP!#REF!,K2927)&gt;0),"Matched", "")</f>
        <v>#REF!</v>
      </c>
      <c r="M2927" s="1" t="str">
        <f t="shared" si="154"/>
        <v/>
      </c>
      <c r="N2927" s="1" t="e">
        <f ca="1">IF(AND(M2927&lt;&gt; "", COUNTIF(SAP!#REF!,M2927)&gt;0),"Matched", "")</f>
        <v>#REF!</v>
      </c>
      <c r="O2927" s="1" t="str">
        <f t="shared" si="155"/>
        <v/>
      </c>
      <c r="P2927" s="1" t="e">
        <f ca="1">IF(AND(O2927&lt;&gt; "", COUNTIF(SAP!#REF!,O2927)&gt;0),"Matched", "")</f>
        <v>#REF!</v>
      </c>
      <c r="Q2927" s="1" t="str">
        <f ca="1">IF(D2927="AC","Logic4"&amp;"_"&amp;TEXT(C2927,"dd.mm.yyyy") &amp;"_"&amp; 1585409.11,"")</f>
        <v>Logic4_19.02.2020_1585409.11</v>
      </c>
      <c r="R2927" s="1" t="e">
        <f ca="1">IF(AND(Q2927&lt;&gt; "", COUNTIF(SAP!#REF!,Q2927)&gt;0),"Matched", "")</f>
        <v>#REF!</v>
      </c>
    </row>
    <row r="2928" spans="1:18">
      <c r="A2928" s="9">
        <v>11563327</v>
      </c>
      <c r="B2928" s="10">
        <v>43880</v>
      </c>
      <c r="C2928" s="10">
        <v>43880</v>
      </c>
      <c r="D2928" s="11" t="s">
        <v>10</v>
      </c>
      <c r="E2928" s="11">
        <v>0</v>
      </c>
      <c r="F2928" s="11">
        <v>0</v>
      </c>
      <c r="G2928" s="11">
        <v>2780</v>
      </c>
      <c r="H2928" s="11">
        <v>47829.84</v>
      </c>
      <c r="I2928" s="11" t="s">
        <v>11</v>
      </c>
      <c r="J2928" s="11" t="s">
        <v>12</v>
      </c>
      <c r="K2928" s="1" t="str">
        <f t="shared" si="153"/>
        <v/>
      </c>
      <c r="L2928" s="1" t="e">
        <f ca="1">IF(AND(K2928&lt;&gt; "", COUNTIF(SAP!#REF!,K2928)&gt;0),"Matched", "")</f>
        <v>#REF!</v>
      </c>
      <c r="M2928" s="1" t="str">
        <f t="shared" si="154"/>
        <v/>
      </c>
      <c r="N2928" s="1" t="e">
        <f ca="1">IF(AND(M2928&lt;&gt; "", COUNTIF(SAP!#REF!,M2928)&gt;0),"Matched", "")</f>
        <v>#REF!</v>
      </c>
      <c r="O2928" s="1" t="str">
        <f t="shared" si="155"/>
        <v/>
      </c>
      <c r="P2928" s="1" t="e">
        <f ca="1">IF(AND(O2928&lt;&gt; "", COUNTIF(SAP!#REF!,O2928)&gt;0),"Matched", "")</f>
        <v>#REF!</v>
      </c>
      <c r="Q2928" s="1" t="str">
        <f ca="1">IF(D2928="AC","Logic4"&amp;"_"&amp;TEXT(C2928,"dd.mm.yyyy") &amp;"_"&amp; 1585409.11,"")</f>
        <v>Logic4_19.02.2020_1585409.11</v>
      </c>
      <c r="R2928" s="1" t="e">
        <f ca="1">IF(AND(Q2928&lt;&gt; "", COUNTIF(SAP!#REF!,Q2928)&gt;0),"Matched", "")</f>
        <v>#REF!</v>
      </c>
    </row>
    <row r="2929" spans="1:18">
      <c r="A2929" s="13">
        <v>11563327</v>
      </c>
      <c r="B2929" s="14">
        <v>43880</v>
      </c>
      <c r="C2929" s="14">
        <v>43880</v>
      </c>
      <c r="D2929" s="15" t="s">
        <v>10</v>
      </c>
      <c r="E2929" s="15">
        <v>0</v>
      </c>
      <c r="F2929" s="15">
        <v>0</v>
      </c>
      <c r="G2929" s="15">
        <v>2864.7</v>
      </c>
      <c r="H2929" s="15">
        <v>50694.54</v>
      </c>
      <c r="I2929" s="15" t="s">
        <v>11</v>
      </c>
      <c r="J2929" s="15" t="s">
        <v>12</v>
      </c>
      <c r="K2929" s="1" t="str">
        <f t="shared" si="153"/>
        <v/>
      </c>
      <c r="L2929" s="1" t="e">
        <f ca="1">IF(AND(K2929&lt;&gt; "", COUNTIF(SAP!#REF!,K2929)&gt;0),"Matched", "")</f>
        <v>#REF!</v>
      </c>
      <c r="M2929" s="1" t="str">
        <f t="shared" si="154"/>
        <v/>
      </c>
      <c r="N2929" s="1" t="e">
        <f ca="1">IF(AND(M2929&lt;&gt; "", COUNTIF(SAP!#REF!,M2929)&gt;0),"Matched", "")</f>
        <v>#REF!</v>
      </c>
      <c r="O2929" s="1" t="str">
        <f t="shared" si="155"/>
        <v/>
      </c>
      <c r="P2929" s="1" t="e">
        <f ca="1">IF(AND(O2929&lt;&gt; "", COUNTIF(SAP!#REF!,O2929)&gt;0),"Matched", "")</f>
        <v>#REF!</v>
      </c>
      <c r="Q2929" s="1" t="str">
        <f ca="1">IF(D2929="AC","Logic4"&amp;"_"&amp;TEXT(C2929,"dd.mm.yyyy") &amp;"_"&amp; 1585409.11,"")</f>
        <v>Logic4_19.02.2020_1585409.11</v>
      </c>
      <c r="R2929" s="1" t="e">
        <f ca="1">IF(AND(Q2929&lt;&gt; "", COUNTIF(SAP!#REF!,Q2929)&gt;0),"Matched", "")</f>
        <v>#REF!</v>
      </c>
    </row>
    <row r="2930" spans="1:18">
      <c r="A2930" s="9">
        <v>11563327</v>
      </c>
      <c r="B2930" s="10">
        <v>43880</v>
      </c>
      <c r="C2930" s="10">
        <v>43880</v>
      </c>
      <c r="D2930" s="11" t="s">
        <v>10</v>
      </c>
      <c r="E2930" s="11">
        <v>0</v>
      </c>
      <c r="F2930" s="11">
        <v>0</v>
      </c>
      <c r="G2930" s="11">
        <v>2930</v>
      </c>
      <c r="H2930" s="11">
        <v>53624.54</v>
      </c>
      <c r="I2930" s="11" t="s">
        <v>11</v>
      </c>
      <c r="J2930" s="11" t="s">
        <v>12</v>
      </c>
      <c r="K2930" s="1" t="str">
        <f t="shared" si="153"/>
        <v/>
      </c>
      <c r="L2930" s="1" t="e">
        <f ca="1">IF(AND(K2930&lt;&gt; "", COUNTIF(SAP!#REF!,K2930)&gt;0),"Matched", "")</f>
        <v>#REF!</v>
      </c>
      <c r="M2930" s="1" t="str">
        <f t="shared" si="154"/>
        <v/>
      </c>
      <c r="N2930" s="1" t="e">
        <f ca="1">IF(AND(M2930&lt;&gt; "", COUNTIF(SAP!#REF!,M2930)&gt;0),"Matched", "")</f>
        <v>#REF!</v>
      </c>
      <c r="O2930" s="1" t="str">
        <f t="shared" si="155"/>
        <v/>
      </c>
      <c r="P2930" s="1" t="e">
        <f ca="1">IF(AND(O2930&lt;&gt; "", COUNTIF(SAP!#REF!,O2930)&gt;0),"Matched", "")</f>
        <v>#REF!</v>
      </c>
      <c r="Q2930" s="1" t="str">
        <f ca="1">IF(D2930="AC","Logic4"&amp;"_"&amp;TEXT(C2930,"dd.mm.yyyy") &amp;"_"&amp; 1585409.11,"")</f>
        <v>Logic4_19.02.2020_1585409.11</v>
      </c>
      <c r="R2930" s="1" t="e">
        <f ca="1">IF(AND(Q2930&lt;&gt; "", COUNTIF(SAP!#REF!,Q2930)&gt;0),"Matched", "")</f>
        <v>#REF!</v>
      </c>
    </row>
    <row r="2931" spans="1:18">
      <c r="A2931" s="13">
        <v>11563327</v>
      </c>
      <c r="B2931" s="14">
        <v>43880</v>
      </c>
      <c r="C2931" s="14">
        <v>43880</v>
      </c>
      <c r="D2931" s="15" t="s">
        <v>10</v>
      </c>
      <c r="E2931" s="15">
        <v>0</v>
      </c>
      <c r="F2931" s="15">
        <v>0</v>
      </c>
      <c r="G2931" s="15">
        <v>2940</v>
      </c>
      <c r="H2931" s="15">
        <v>56564.54</v>
      </c>
      <c r="I2931" s="15" t="s">
        <v>11</v>
      </c>
      <c r="J2931" s="15" t="s">
        <v>12</v>
      </c>
      <c r="K2931" s="1" t="str">
        <f t="shared" si="153"/>
        <v/>
      </c>
      <c r="L2931" s="1" t="e">
        <f ca="1">IF(AND(K2931&lt;&gt; "", COUNTIF(SAP!#REF!,K2931)&gt;0),"Matched", "")</f>
        <v>#REF!</v>
      </c>
      <c r="M2931" s="1" t="str">
        <f t="shared" si="154"/>
        <v/>
      </c>
      <c r="N2931" s="1" t="e">
        <f ca="1">IF(AND(M2931&lt;&gt; "", COUNTIF(SAP!#REF!,M2931)&gt;0),"Matched", "")</f>
        <v>#REF!</v>
      </c>
      <c r="O2931" s="1" t="str">
        <f t="shared" si="155"/>
        <v/>
      </c>
      <c r="P2931" s="1" t="e">
        <f ca="1">IF(AND(O2931&lt;&gt; "", COUNTIF(SAP!#REF!,O2931)&gt;0),"Matched", "")</f>
        <v>#REF!</v>
      </c>
      <c r="Q2931" s="1" t="str">
        <f ca="1">IF(D2931="AC","Logic4"&amp;"_"&amp;TEXT(C2931,"dd.mm.yyyy") &amp;"_"&amp; 1585409.11,"")</f>
        <v>Logic4_19.02.2020_1585409.11</v>
      </c>
      <c r="R2931" s="1" t="e">
        <f ca="1">IF(AND(Q2931&lt;&gt; "", COUNTIF(SAP!#REF!,Q2931)&gt;0),"Matched", "")</f>
        <v>#REF!</v>
      </c>
    </row>
    <row r="2932" spans="1:18">
      <c r="A2932" s="9">
        <v>11563327</v>
      </c>
      <c r="B2932" s="10">
        <v>43880</v>
      </c>
      <c r="C2932" s="10">
        <v>43880</v>
      </c>
      <c r="D2932" s="11" t="s">
        <v>10</v>
      </c>
      <c r="E2932" s="11">
        <v>0</v>
      </c>
      <c r="F2932" s="11">
        <v>0</v>
      </c>
      <c r="G2932" s="11">
        <v>2970</v>
      </c>
      <c r="H2932" s="11">
        <v>59534.54</v>
      </c>
      <c r="I2932" s="11" t="s">
        <v>11</v>
      </c>
      <c r="J2932" s="11" t="s">
        <v>12</v>
      </c>
      <c r="K2932" s="1" t="str">
        <f t="shared" si="153"/>
        <v/>
      </c>
      <c r="L2932" s="1" t="e">
        <f ca="1">IF(AND(K2932&lt;&gt; "", COUNTIF(SAP!#REF!,K2932)&gt;0),"Matched", "")</f>
        <v>#REF!</v>
      </c>
      <c r="M2932" s="1" t="str">
        <f t="shared" si="154"/>
        <v/>
      </c>
      <c r="N2932" s="1" t="e">
        <f ca="1">IF(AND(M2932&lt;&gt; "", COUNTIF(SAP!#REF!,M2932)&gt;0),"Matched", "")</f>
        <v>#REF!</v>
      </c>
      <c r="O2932" s="1" t="str">
        <f t="shared" si="155"/>
        <v/>
      </c>
      <c r="P2932" s="1" t="e">
        <f ca="1">IF(AND(O2932&lt;&gt; "", COUNTIF(SAP!#REF!,O2932)&gt;0),"Matched", "")</f>
        <v>#REF!</v>
      </c>
      <c r="Q2932" s="1" t="str">
        <f ca="1">IF(D2932="AC","Logic4"&amp;"_"&amp;TEXT(C2932,"dd.mm.yyyy") &amp;"_"&amp; 1585409.11,"")</f>
        <v>Logic4_19.02.2020_1585409.11</v>
      </c>
      <c r="R2932" s="1" t="e">
        <f ca="1">IF(AND(Q2932&lt;&gt; "", COUNTIF(SAP!#REF!,Q2932)&gt;0),"Matched", "")</f>
        <v>#REF!</v>
      </c>
    </row>
    <row r="2933" spans="1:18">
      <c r="A2933" s="13">
        <v>11563327</v>
      </c>
      <c r="B2933" s="14">
        <v>43880</v>
      </c>
      <c r="C2933" s="14">
        <v>43880</v>
      </c>
      <c r="D2933" s="15" t="s">
        <v>10</v>
      </c>
      <c r="E2933" s="15">
        <v>0</v>
      </c>
      <c r="F2933" s="15">
        <v>0</v>
      </c>
      <c r="G2933" s="15">
        <v>3100</v>
      </c>
      <c r="H2933" s="15">
        <v>62634.54</v>
      </c>
      <c r="I2933" s="15" t="s">
        <v>11</v>
      </c>
      <c r="J2933" s="15" t="s">
        <v>12</v>
      </c>
      <c r="K2933" s="1" t="str">
        <f t="shared" si="153"/>
        <v/>
      </c>
      <c r="L2933" s="1" t="e">
        <f ca="1">IF(AND(K2933&lt;&gt; "", COUNTIF(SAP!#REF!,K2933)&gt;0),"Matched", "")</f>
        <v>#REF!</v>
      </c>
      <c r="M2933" s="1" t="str">
        <f t="shared" si="154"/>
        <v/>
      </c>
      <c r="N2933" s="1" t="e">
        <f ca="1">IF(AND(M2933&lt;&gt; "", COUNTIF(SAP!#REF!,M2933)&gt;0),"Matched", "")</f>
        <v>#REF!</v>
      </c>
      <c r="O2933" s="1" t="str">
        <f t="shared" si="155"/>
        <v/>
      </c>
      <c r="P2933" s="1" t="e">
        <f ca="1">IF(AND(O2933&lt;&gt; "", COUNTIF(SAP!#REF!,O2933)&gt;0),"Matched", "")</f>
        <v>#REF!</v>
      </c>
      <c r="Q2933" s="1" t="str">
        <f ca="1">IF(D2933="AC","Logic4"&amp;"_"&amp;TEXT(C2933,"dd.mm.yyyy") &amp;"_"&amp; 1585409.11,"")</f>
        <v>Logic4_19.02.2020_1585409.11</v>
      </c>
      <c r="R2933" s="1" t="e">
        <f ca="1">IF(AND(Q2933&lt;&gt; "", COUNTIF(SAP!#REF!,Q2933)&gt;0),"Matched", "")</f>
        <v>#REF!</v>
      </c>
    </row>
    <row r="2934" spans="1:18">
      <c r="A2934" s="9">
        <v>11563327</v>
      </c>
      <c r="B2934" s="10">
        <v>43880</v>
      </c>
      <c r="C2934" s="10">
        <v>43880</v>
      </c>
      <c r="D2934" s="11" t="s">
        <v>10</v>
      </c>
      <c r="E2934" s="11">
        <v>0</v>
      </c>
      <c r="F2934" s="11">
        <v>0</v>
      </c>
      <c r="G2934" s="11">
        <v>3340</v>
      </c>
      <c r="H2934" s="11">
        <v>65974.539999999994</v>
      </c>
      <c r="I2934" s="11" t="s">
        <v>11</v>
      </c>
      <c r="J2934" s="11" t="s">
        <v>12</v>
      </c>
      <c r="K2934" s="1" t="str">
        <f t="shared" si="153"/>
        <v/>
      </c>
      <c r="L2934" s="1" t="e">
        <f ca="1">IF(AND(K2934&lt;&gt; "", COUNTIF(SAP!#REF!,K2934)&gt;0),"Matched", "")</f>
        <v>#REF!</v>
      </c>
      <c r="M2934" s="1" t="str">
        <f t="shared" si="154"/>
        <v/>
      </c>
      <c r="N2934" s="1" t="e">
        <f ca="1">IF(AND(M2934&lt;&gt; "", COUNTIF(SAP!#REF!,M2934)&gt;0),"Matched", "")</f>
        <v>#REF!</v>
      </c>
      <c r="O2934" s="1" t="str">
        <f t="shared" si="155"/>
        <v/>
      </c>
      <c r="P2934" s="1" t="e">
        <f ca="1">IF(AND(O2934&lt;&gt; "", COUNTIF(SAP!#REF!,O2934)&gt;0),"Matched", "")</f>
        <v>#REF!</v>
      </c>
      <c r="Q2934" s="1" t="str">
        <f ca="1">IF(D2934="AC","Logic4"&amp;"_"&amp;TEXT(C2934,"dd.mm.yyyy") &amp;"_"&amp; 1585409.11,"")</f>
        <v>Logic4_19.02.2020_1585409.11</v>
      </c>
      <c r="R2934" s="1" t="e">
        <f ca="1">IF(AND(Q2934&lt;&gt; "", COUNTIF(SAP!#REF!,Q2934)&gt;0),"Matched", "")</f>
        <v>#REF!</v>
      </c>
    </row>
    <row r="2935" spans="1:18">
      <c r="A2935" s="13">
        <v>11563327</v>
      </c>
      <c r="B2935" s="14">
        <v>43880</v>
      </c>
      <c r="C2935" s="14">
        <v>43880</v>
      </c>
      <c r="D2935" s="15" t="s">
        <v>10</v>
      </c>
      <c r="E2935" s="15">
        <v>0</v>
      </c>
      <c r="F2935" s="15">
        <v>0</v>
      </c>
      <c r="G2935" s="15">
        <v>3415.4</v>
      </c>
      <c r="H2935" s="15">
        <v>69389.94</v>
      </c>
      <c r="I2935" s="15" t="s">
        <v>11</v>
      </c>
      <c r="J2935" s="15" t="s">
        <v>12</v>
      </c>
      <c r="K2935" s="1" t="str">
        <f t="shared" si="153"/>
        <v/>
      </c>
      <c r="L2935" s="1" t="e">
        <f ca="1">IF(AND(K2935&lt;&gt; "", COUNTIF(SAP!#REF!,K2935)&gt;0),"Matched", "")</f>
        <v>#REF!</v>
      </c>
      <c r="M2935" s="1" t="str">
        <f t="shared" si="154"/>
        <v/>
      </c>
      <c r="N2935" s="1" t="e">
        <f ca="1">IF(AND(M2935&lt;&gt; "", COUNTIF(SAP!#REF!,M2935)&gt;0),"Matched", "")</f>
        <v>#REF!</v>
      </c>
      <c r="O2935" s="1" t="str">
        <f t="shared" si="155"/>
        <v/>
      </c>
      <c r="P2935" s="1" t="e">
        <f ca="1">IF(AND(O2935&lt;&gt; "", COUNTIF(SAP!#REF!,O2935)&gt;0),"Matched", "")</f>
        <v>#REF!</v>
      </c>
      <c r="Q2935" s="1" t="str">
        <f ca="1">IF(D2935="AC","Logic4"&amp;"_"&amp;TEXT(C2935,"dd.mm.yyyy") &amp;"_"&amp; 1585409.11,"")</f>
        <v>Logic4_19.02.2020_1585409.11</v>
      </c>
      <c r="R2935" s="1" t="e">
        <f ca="1">IF(AND(Q2935&lt;&gt; "", COUNTIF(SAP!#REF!,Q2935)&gt;0),"Matched", "")</f>
        <v>#REF!</v>
      </c>
    </row>
    <row r="2936" spans="1:18">
      <c r="A2936" s="9">
        <v>11563327</v>
      </c>
      <c r="B2936" s="10">
        <v>43880</v>
      </c>
      <c r="C2936" s="10">
        <v>43880</v>
      </c>
      <c r="D2936" s="11" t="s">
        <v>10</v>
      </c>
      <c r="E2936" s="11">
        <v>0</v>
      </c>
      <c r="F2936" s="11">
        <v>0</v>
      </c>
      <c r="G2936" s="11">
        <v>3432.8</v>
      </c>
      <c r="H2936" s="11">
        <v>72822.740000000005</v>
      </c>
      <c r="I2936" s="11" t="s">
        <v>11</v>
      </c>
      <c r="J2936" s="11" t="s">
        <v>12</v>
      </c>
      <c r="K2936" s="1" t="str">
        <f t="shared" si="153"/>
        <v/>
      </c>
      <c r="L2936" s="1" t="e">
        <f ca="1">IF(AND(K2936&lt;&gt; "", COUNTIF(SAP!#REF!,K2936)&gt;0),"Matched", "")</f>
        <v>#REF!</v>
      </c>
      <c r="M2936" s="1" t="str">
        <f t="shared" si="154"/>
        <v/>
      </c>
      <c r="N2936" s="1" t="e">
        <f ca="1">IF(AND(M2936&lt;&gt; "", COUNTIF(SAP!#REF!,M2936)&gt;0),"Matched", "")</f>
        <v>#REF!</v>
      </c>
      <c r="O2936" s="1" t="str">
        <f t="shared" si="155"/>
        <v/>
      </c>
      <c r="P2936" s="1" t="e">
        <f ca="1">IF(AND(O2936&lt;&gt; "", COUNTIF(SAP!#REF!,O2936)&gt;0),"Matched", "")</f>
        <v>#REF!</v>
      </c>
      <c r="Q2936" s="1" t="str">
        <f ca="1">IF(D2936="AC","Logic4"&amp;"_"&amp;TEXT(C2936,"dd.mm.yyyy") &amp;"_"&amp; 1585409.11,"")</f>
        <v>Logic4_19.02.2020_1585409.11</v>
      </c>
      <c r="R2936" s="1" t="e">
        <f ca="1">IF(AND(Q2936&lt;&gt; "", COUNTIF(SAP!#REF!,Q2936)&gt;0),"Matched", "")</f>
        <v>#REF!</v>
      </c>
    </row>
    <row r="2937" spans="1:18">
      <c r="A2937" s="13">
        <v>11563327</v>
      </c>
      <c r="B2937" s="14">
        <v>43880</v>
      </c>
      <c r="C2937" s="14">
        <v>43880</v>
      </c>
      <c r="D2937" s="15" t="s">
        <v>10</v>
      </c>
      <c r="E2937" s="15">
        <v>0</v>
      </c>
      <c r="F2937" s="15">
        <v>0</v>
      </c>
      <c r="G2937" s="15">
        <v>3520</v>
      </c>
      <c r="H2937" s="15">
        <v>76342.740000000005</v>
      </c>
      <c r="I2937" s="15" t="s">
        <v>11</v>
      </c>
      <c r="J2937" s="15" t="s">
        <v>12</v>
      </c>
      <c r="K2937" s="1" t="str">
        <f t="shared" si="153"/>
        <v/>
      </c>
      <c r="L2937" s="1" t="e">
        <f ca="1">IF(AND(K2937&lt;&gt; "", COUNTIF(SAP!#REF!,K2937)&gt;0),"Matched", "")</f>
        <v>#REF!</v>
      </c>
      <c r="M2937" s="1" t="str">
        <f t="shared" si="154"/>
        <v/>
      </c>
      <c r="N2937" s="1" t="e">
        <f ca="1">IF(AND(M2937&lt;&gt; "", COUNTIF(SAP!#REF!,M2937)&gt;0),"Matched", "")</f>
        <v>#REF!</v>
      </c>
      <c r="O2937" s="1" t="str">
        <f t="shared" si="155"/>
        <v/>
      </c>
      <c r="P2937" s="1" t="e">
        <f ca="1">IF(AND(O2937&lt;&gt; "", COUNTIF(SAP!#REF!,O2937)&gt;0),"Matched", "")</f>
        <v>#REF!</v>
      </c>
      <c r="Q2937" s="1" t="str">
        <f ca="1">IF(D2937="AC","Logic4"&amp;"_"&amp;TEXT(C2937,"dd.mm.yyyy") &amp;"_"&amp; 1585409.11,"")</f>
        <v>Logic4_19.02.2020_1585409.11</v>
      </c>
      <c r="R2937" s="1" t="e">
        <f ca="1">IF(AND(Q2937&lt;&gt; "", COUNTIF(SAP!#REF!,Q2937)&gt;0),"Matched", "")</f>
        <v>#REF!</v>
      </c>
    </row>
    <row r="2938" spans="1:18">
      <c r="A2938" s="9">
        <v>11563327</v>
      </c>
      <c r="B2938" s="10">
        <v>43880</v>
      </c>
      <c r="C2938" s="10">
        <v>43880</v>
      </c>
      <c r="D2938" s="11" t="s">
        <v>10</v>
      </c>
      <c r="E2938" s="11">
        <v>0</v>
      </c>
      <c r="F2938" s="11">
        <v>0</v>
      </c>
      <c r="G2938" s="11">
        <v>3523.6</v>
      </c>
      <c r="H2938" s="11">
        <v>79866.34</v>
      </c>
      <c r="I2938" s="11" t="s">
        <v>11</v>
      </c>
      <c r="J2938" s="11" t="s">
        <v>12</v>
      </c>
      <c r="K2938" s="1" t="str">
        <f t="shared" si="153"/>
        <v/>
      </c>
      <c r="L2938" s="1" t="e">
        <f ca="1">IF(AND(K2938&lt;&gt; "", COUNTIF(SAP!#REF!,K2938)&gt;0),"Matched", "")</f>
        <v>#REF!</v>
      </c>
      <c r="M2938" s="1" t="str">
        <f t="shared" si="154"/>
        <v/>
      </c>
      <c r="N2938" s="1" t="e">
        <f ca="1">IF(AND(M2938&lt;&gt; "", COUNTIF(SAP!#REF!,M2938)&gt;0),"Matched", "")</f>
        <v>#REF!</v>
      </c>
      <c r="O2938" s="1" t="str">
        <f t="shared" si="155"/>
        <v/>
      </c>
      <c r="P2938" s="1" t="e">
        <f ca="1">IF(AND(O2938&lt;&gt; "", COUNTIF(SAP!#REF!,O2938)&gt;0),"Matched", "")</f>
        <v>#REF!</v>
      </c>
      <c r="Q2938" s="1" t="str">
        <f ca="1">IF(D2938="AC","Logic4"&amp;"_"&amp;TEXT(C2938,"dd.mm.yyyy") &amp;"_"&amp; 1585409.11,"")</f>
        <v>Logic4_19.02.2020_1585409.11</v>
      </c>
      <c r="R2938" s="1" t="e">
        <f ca="1">IF(AND(Q2938&lt;&gt; "", COUNTIF(SAP!#REF!,Q2938)&gt;0),"Matched", "")</f>
        <v>#REF!</v>
      </c>
    </row>
    <row r="2939" spans="1:18">
      <c r="A2939" s="13">
        <v>11563327</v>
      </c>
      <c r="B2939" s="14">
        <v>43880</v>
      </c>
      <c r="C2939" s="14">
        <v>43880</v>
      </c>
      <c r="D2939" s="15" t="s">
        <v>10</v>
      </c>
      <c r="E2939" s="15">
        <v>0</v>
      </c>
      <c r="F2939" s="15">
        <v>0</v>
      </c>
      <c r="G2939" s="15">
        <v>3546.8</v>
      </c>
      <c r="H2939" s="15">
        <v>83413.14</v>
      </c>
      <c r="I2939" s="15" t="s">
        <v>11</v>
      </c>
      <c r="J2939" s="15" t="s">
        <v>12</v>
      </c>
      <c r="K2939" s="1" t="str">
        <f t="shared" si="153"/>
        <v/>
      </c>
      <c r="L2939" s="1" t="e">
        <f ca="1">IF(AND(K2939&lt;&gt; "", COUNTIF(SAP!#REF!,K2939)&gt;0),"Matched", "")</f>
        <v>#REF!</v>
      </c>
      <c r="M2939" s="1" t="str">
        <f t="shared" si="154"/>
        <v/>
      </c>
      <c r="N2939" s="1" t="e">
        <f ca="1">IF(AND(M2939&lt;&gt; "", COUNTIF(SAP!#REF!,M2939)&gt;0),"Matched", "")</f>
        <v>#REF!</v>
      </c>
      <c r="O2939" s="1" t="str">
        <f t="shared" si="155"/>
        <v/>
      </c>
      <c r="P2939" s="1" t="e">
        <f ca="1">IF(AND(O2939&lt;&gt; "", COUNTIF(SAP!#REF!,O2939)&gt;0),"Matched", "")</f>
        <v>#REF!</v>
      </c>
      <c r="Q2939" s="1" t="str">
        <f ca="1">IF(D2939="AC","Logic4"&amp;"_"&amp;TEXT(C2939,"dd.mm.yyyy") &amp;"_"&amp; 1585409.11,"")</f>
        <v>Logic4_19.02.2020_1585409.11</v>
      </c>
      <c r="R2939" s="1" t="e">
        <f ca="1">IF(AND(Q2939&lt;&gt; "", COUNTIF(SAP!#REF!,Q2939)&gt;0),"Matched", "")</f>
        <v>#REF!</v>
      </c>
    </row>
    <row r="2940" spans="1:18">
      <c r="A2940" s="9">
        <v>11563327</v>
      </c>
      <c r="B2940" s="10">
        <v>43880</v>
      </c>
      <c r="C2940" s="10">
        <v>43880</v>
      </c>
      <c r="D2940" s="11" t="s">
        <v>10</v>
      </c>
      <c r="E2940" s="11">
        <v>0</v>
      </c>
      <c r="F2940" s="11">
        <v>0</v>
      </c>
      <c r="G2940" s="11">
        <v>3670</v>
      </c>
      <c r="H2940" s="11">
        <v>87083.14</v>
      </c>
      <c r="I2940" s="11" t="s">
        <v>11</v>
      </c>
      <c r="J2940" s="11" t="s">
        <v>12</v>
      </c>
      <c r="K2940" s="1" t="str">
        <f t="shared" si="153"/>
        <v/>
      </c>
      <c r="L2940" s="1" t="e">
        <f ca="1">IF(AND(K2940&lt;&gt; "", COUNTIF(SAP!#REF!,K2940)&gt;0),"Matched", "")</f>
        <v>#REF!</v>
      </c>
      <c r="M2940" s="1" t="str">
        <f t="shared" si="154"/>
        <v/>
      </c>
      <c r="N2940" s="1" t="e">
        <f ca="1">IF(AND(M2940&lt;&gt; "", COUNTIF(SAP!#REF!,M2940)&gt;0),"Matched", "")</f>
        <v>#REF!</v>
      </c>
      <c r="O2940" s="1" t="str">
        <f t="shared" si="155"/>
        <v/>
      </c>
      <c r="P2940" s="1" t="e">
        <f ca="1">IF(AND(O2940&lt;&gt; "", COUNTIF(SAP!#REF!,O2940)&gt;0),"Matched", "")</f>
        <v>#REF!</v>
      </c>
      <c r="Q2940" s="1" t="str">
        <f ca="1">IF(D2940="AC","Logic4"&amp;"_"&amp;TEXT(C2940,"dd.mm.yyyy") &amp;"_"&amp; 1585409.11,"")</f>
        <v>Logic4_19.02.2020_1585409.11</v>
      </c>
      <c r="R2940" s="1" t="e">
        <f ca="1">IF(AND(Q2940&lt;&gt; "", COUNTIF(SAP!#REF!,Q2940)&gt;0),"Matched", "")</f>
        <v>#REF!</v>
      </c>
    </row>
    <row r="2941" spans="1:18">
      <c r="A2941" s="13">
        <v>11563327</v>
      </c>
      <c r="B2941" s="14">
        <v>43880</v>
      </c>
      <c r="C2941" s="14">
        <v>43880</v>
      </c>
      <c r="D2941" s="15" t="s">
        <v>10</v>
      </c>
      <c r="E2941" s="15">
        <v>0</v>
      </c>
      <c r="F2941" s="15">
        <v>0</v>
      </c>
      <c r="G2941" s="15">
        <v>3770</v>
      </c>
      <c r="H2941" s="15">
        <v>90853.14</v>
      </c>
      <c r="I2941" s="15" t="s">
        <v>11</v>
      </c>
      <c r="J2941" s="15" t="s">
        <v>12</v>
      </c>
      <c r="K2941" s="1" t="str">
        <f t="shared" si="153"/>
        <v/>
      </c>
      <c r="L2941" s="1" t="e">
        <f ca="1">IF(AND(K2941&lt;&gt; "", COUNTIF(SAP!#REF!,K2941)&gt;0),"Matched", "")</f>
        <v>#REF!</v>
      </c>
      <c r="M2941" s="1" t="str">
        <f t="shared" si="154"/>
        <v/>
      </c>
      <c r="N2941" s="1" t="e">
        <f ca="1">IF(AND(M2941&lt;&gt; "", COUNTIF(SAP!#REF!,M2941)&gt;0),"Matched", "")</f>
        <v>#REF!</v>
      </c>
      <c r="O2941" s="1" t="str">
        <f t="shared" si="155"/>
        <v/>
      </c>
      <c r="P2941" s="1" t="e">
        <f ca="1">IF(AND(O2941&lt;&gt; "", COUNTIF(SAP!#REF!,O2941)&gt;0),"Matched", "")</f>
        <v>#REF!</v>
      </c>
      <c r="Q2941" s="1" t="str">
        <f ca="1">IF(D2941="AC","Logic4"&amp;"_"&amp;TEXT(C2941,"dd.mm.yyyy") &amp;"_"&amp; 1585409.11,"")</f>
        <v>Logic4_19.02.2020_1585409.11</v>
      </c>
      <c r="R2941" s="1" t="e">
        <f ca="1">IF(AND(Q2941&lt;&gt; "", COUNTIF(SAP!#REF!,Q2941)&gt;0),"Matched", "")</f>
        <v>#REF!</v>
      </c>
    </row>
    <row r="2942" spans="1:18">
      <c r="A2942" s="9">
        <v>11563327</v>
      </c>
      <c r="B2942" s="10">
        <v>43880</v>
      </c>
      <c r="C2942" s="10">
        <v>43880</v>
      </c>
      <c r="D2942" s="11" t="s">
        <v>10</v>
      </c>
      <c r="E2942" s="11">
        <v>0</v>
      </c>
      <c r="F2942" s="11">
        <v>0</v>
      </c>
      <c r="G2942" s="11">
        <v>3870</v>
      </c>
      <c r="H2942" s="11">
        <v>94723.14</v>
      </c>
      <c r="I2942" s="11" t="s">
        <v>11</v>
      </c>
      <c r="J2942" s="11" t="s">
        <v>12</v>
      </c>
      <c r="K2942" s="1" t="str">
        <f t="shared" si="153"/>
        <v/>
      </c>
      <c r="L2942" s="1" t="e">
        <f ca="1">IF(AND(K2942&lt;&gt; "", COUNTIF(SAP!#REF!,K2942)&gt;0),"Matched", "")</f>
        <v>#REF!</v>
      </c>
      <c r="M2942" s="1" t="str">
        <f t="shared" si="154"/>
        <v/>
      </c>
      <c r="N2942" s="1" t="e">
        <f ca="1">IF(AND(M2942&lt;&gt; "", COUNTIF(SAP!#REF!,M2942)&gt;0),"Matched", "")</f>
        <v>#REF!</v>
      </c>
      <c r="O2942" s="1" t="str">
        <f t="shared" si="155"/>
        <v/>
      </c>
      <c r="P2942" s="1" t="e">
        <f ca="1">IF(AND(O2942&lt;&gt; "", COUNTIF(SAP!#REF!,O2942)&gt;0),"Matched", "")</f>
        <v>#REF!</v>
      </c>
      <c r="Q2942" s="1" t="str">
        <f ca="1">IF(D2942="AC","Logic4"&amp;"_"&amp;TEXT(C2942,"dd.mm.yyyy") &amp;"_"&amp; 1585409.11,"")</f>
        <v>Logic4_19.02.2020_1585409.11</v>
      </c>
      <c r="R2942" s="1" t="e">
        <f ca="1">IF(AND(Q2942&lt;&gt; "", COUNTIF(SAP!#REF!,Q2942)&gt;0),"Matched", "")</f>
        <v>#REF!</v>
      </c>
    </row>
    <row r="2943" spans="1:18">
      <c r="A2943" s="13">
        <v>11563327</v>
      </c>
      <c r="B2943" s="14">
        <v>43880</v>
      </c>
      <c r="C2943" s="14">
        <v>43880</v>
      </c>
      <c r="D2943" s="15" t="s">
        <v>10</v>
      </c>
      <c r="E2943" s="15">
        <v>0</v>
      </c>
      <c r="F2943" s="15">
        <v>0</v>
      </c>
      <c r="G2943" s="15">
        <v>3990</v>
      </c>
      <c r="H2943" s="15">
        <v>98713.14</v>
      </c>
      <c r="I2943" s="15" t="s">
        <v>11</v>
      </c>
      <c r="J2943" s="15" t="s">
        <v>12</v>
      </c>
      <c r="K2943" s="1" t="str">
        <f t="shared" si="153"/>
        <v/>
      </c>
      <c r="L2943" s="1" t="e">
        <f ca="1">IF(AND(K2943&lt;&gt; "", COUNTIF(SAP!#REF!,K2943)&gt;0),"Matched", "")</f>
        <v>#REF!</v>
      </c>
      <c r="M2943" s="1" t="str">
        <f t="shared" si="154"/>
        <v/>
      </c>
      <c r="N2943" s="1" t="e">
        <f ca="1">IF(AND(M2943&lt;&gt; "", COUNTIF(SAP!#REF!,M2943)&gt;0),"Matched", "")</f>
        <v>#REF!</v>
      </c>
      <c r="O2943" s="1" t="str">
        <f t="shared" si="155"/>
        <v/>
      </c>
      <c r="P2943" s="1" t="e">
        <f ca="1">IF(AND(O2943&lt;&gt; "", COUNTIF(SAP!#REF!,O2943)&gt;0),"Matched", "")</f>
        <v>#REF!</v>
      </c>
      <c r="Q2943" s="1" t="str">
        <f ca="1">IF(D2943="AC","Logic4"&amp;"_"&amp;TEXT(C2943,"dd.mm.yyyy") &amp;"_"&amp; 1585409.11,"")</f>
        <v>Logic4_19.02.2020_1585409.11</v>
      </c>
      <c r="R2943" s="1" t="e">
        <f ca="1">IF(AND(Q2943&lt;&gt; "", COUNTIF(SAP!#REF!,Q2943)&gt;0),"Matched", "")</f>
        <v>#REF!</v>
      </c>
    </row>
    <row r="2944" spans="1:18">
      <c r="A2944" s="9">
        <v>11563327</v>
      </c>
      <c r="B2944" s="10">
        <v>43880</v>
      </c>
      <c r="C2944" s="10">
        <v>43880</v>
      </c>
      <c r="D2944" s="11" t="s">
        <v>10</v>
      </c>
      <c r="E2944" s="11">
        <v>0</v>
      </c>
      <c r="F2944" s="11">
        <v>0</v>
      </c>
      <c r="G2944" s="11">
        <v>4006.8</v>
      </c>
      <c r="H2944" s="11">
        <v>102719.94</v>
      </c>
      <c r="I2944" s="11" t="s">
        <v>11</v>
      </c>
      <c r="J2944" s="11" t="s">
        <v>12</v>
      </c>
      <c r="K2944" s="1" t="str">
        <f t="shared" si="153"/>
        <v/>
      </c>
      <c r="L2944" s="1" t="e">
        <f ca="1">IF(AND(K2944&lt;&gt; "", COUNTIF(SAP!#REF!,K2944)&gt;0),"Matched", "")</f>
        <v>#REF!</v>
      </c>
      <c r="M2944" s="1" t="str">
        <f t="shared" si="154"/>
        <v/>
      </c>
      <c r="N2944" s="1" t="e">
        <f ca="1">IF(AND(M2944&lt;&gt; "", COUNTIF(SAP!#REF!,M2944)&gt;0),"Matched", "")</f>
        <v>#REF!</v>
      </c>
      <c r="O2944" s="1" t="str">
        <f t="shared" si="155"/>
        <v/>
      </c>
      <c r="P2944" s="1" t="e">
        <f ca="1">IF(AND(O2944&lt;&gt; "", COUNTIF(SAP!#REF!,O2944)&gt;0),"Matched", "")</f>
        <v>#REF!</v>
      </c>
      <c r="Q2944" s="1" t="str">
        <f ca="1">IF(D2944="AC","Logic4"&amp;"_"&amp;TEXT(C2944,"dd.mm.yyyy") &amp;"_"&amp; 1585409.11,"")</f>
        <v>Logic4_19.02.2020_1585409.11</v>
      </c>
      <c r="R2944" s="1" t="e">
        <f ca="1">IF(AND(Q2944&lt;&gt; "", COUNTIF(SAP!#REF!,Q2944)&gt;0),"Matched", "")</f>
        <v>#REF!</v>
      </c>
    </row>
    <row r="2945" spans="1:18">
      <c r="A2945" s="13">
        <v>11563327</v>
      </c>
      <c r="B2945" s="14">
        <v>43880</v>
      </c>
      <c r="C2945" s="14">
        <v>43880</v>
      </c>
      <c r="D2945" s="15" t="s">
        <v>10</v>
      </c>
      <c r="E2945" s="15">
        <v>0</v>
      </c>
      <c r="F2945" s="15">
        <v>0</v>
      </c>
      <c r="G2945" s="15">
        <v>4060</v>
      </c>
      <c r="H2945" s="15">
        <v>106779.94</v>
      </c>
      <c r="I2945" s="15" t="s">
        <v>11</v>
      </c>
      <c r="J2945" s="15" t="s">
        <v>12</v>
      </c>
      <c r="K2945" s="1" t="str">
        <f t="shared" si="153"/>
        <v/>
      </c>
      <c r="L2945" s="1" t="e">
        <f ca="1">IF(AND(K2945&lt;&gt; "", COUNTIF(SAP!#REF!,K2945)&gt;0),"Matched", "")</f>
        <v>#REF!</v>
      </c>
      <c r="M2945" s="1" t="str">
        <f t="shared" si="154"/>
        <v/>
      </c>
      <c r="N2945" s="1" t="e">
        <f ca="1">IF(AND(M2945&lt;&gt; "", COUNTIF(SAP!#REF!,M2945)&gt;0),"Matched", "")</f>
        <v>#REF!</v>
      </c>
      <c r="O2945" s="1" t="str">
        <f t="shared" si="155"/>
        <v/>
      </c>
      <c r="P2945" s="1" t="e">
        <f ca="1">IF(AND(O2945&lt;&gt; "", COUNTIF(SAP!#REF!,O2945)&gt;0),"Matched", "")</f>
        <v>#REF!</v>
      </c>
      <c r="Q2945" s="1" t="str">
        <f ca="1">IF(D2945="AC","Logic4"&amp;"_"&amp;TEXT(C2945,"dd.mm.yyyy") &amp;"_"&amp; 1585409.11,"")</f>
        <v>Logic4_19.02.2020_1585409.11</v>
      </c>
      <c r="R2945" s="1" t="e">
        <f ca="1">IF(AND(Q2945&lt;&gt; "", COUNTIF(SAP!#REF!,Q2945)&gt;0),"Matched", "")</f>
        <v>#REF!</v>
      </c>
    </row>
    <row r="2946" spans="1:18">
      <c r="A2946" s="9">
        <v>11563327</v>
      </c>
      <c r="B2946" s="10">
        <v>43880</v>
      </c>
      <c r="C2946" s="10">
        <v>43880</v>
      </c>
      <c r="D2946" s="11" t="s">
        <v>10</v>
      </c>
      <c r="E2946" s="11">
        <v>0</v>
      </c>
      <c r="F2946" s="11">
        <v>0</v>
      </c>
      <c r="G2946" s="11">
        <v>4071.9</v>
      </c>
      <c r="H2946" s="11">
        <v>110851.84</v>
      </c>
      <c r="I2946" s="11" t="s">
        <v>11</v>
      </c>
      <c r="J2946" s="11" t="s">
        <v>12</v>
      </c>
      <c r="K2946" s="1" t="str">
        <f t="shared" si="153"/>
        <v/>
      </c>
      <c r="L2946" s="1" t="e">
        <f ca="1">IF(AND(K2946&lt;&gt; "", COUNTIF(SAP!#REF!,K2946)&gt;0),"Matched", "")</f>
        <v>#REF!</v>
      </c>
      <c r="M2946" s="1" t="str">
        <f t="shared" si="154"/>
        <v/>
      </c>
      <c r="N2946" s="1" t="e">
        <f ca="1">IF(AND(M2946&lt;&gt; "", COUNTIF(SAP!#REF!,M2946)&gt;0),"Matched", "")</f>
        <v>#REF!</v>
      </c>
      <c r="O2946" s="1" t="str">
        <f t="shared" si="155"/>
        <v/>
      </c>
      <c r="P2946" s="1" t="e">
        <f ca="1">IF(AND(O2946&lt;&gt; "", COUNTIF(SAP!#REF!,O2946)&gt;0),"Matched", "")</f>
        <v>#REF!</v>
      </c>
      <c r="Q2946" s="1" t="str">
        <f ca="1">IF(D2946="AC","Logic4"&amp;"_"&amp;TEXT(C2946,"dd.mm.yyyy") &amp;"_"&amp; 1585409.11,"")</f>
        <v>Logic4_19.02.2020_1585409.11</v>
      </c>
      <c r="R2946" s="1" t="e">
        <f ca="1">IF(AND(Q2946&lt;&gt; "", COUNTIF(SAP!#REF!,Q2946)&gt;0),"Matched", "")</f>
        <v>#REF!</v>
      </c>
    </row>
    <row r="2947" spans="1:18">
      <c r="A2947" s="13">
        <v>11563327</v>
      </c>
      <c r="B2947" s="14">
        <v>43880</v>
      </c>
      <c r="C2947" s="14">
        <v>43880</v>
      </c>
      <c r="D2947" s="15" t="s">
        <v>10</v>
      </c>
      <c r="E2947" s="15">
        <v>0</v>
      </c>
      <c r="F2947" s="15">
        <v>0</v>
      </c>
      <c r="G2947" s="15">
        <v>4250.13</v>
      </c>
      <c r="H2947" s="15">
        <v>115101.97</v>
      </c>
      <c r="I2947" s="15" t="s">
        <v>11</v>
      </c>
      <c r="J2947" s="15" t="s">
        <v>12</v>
      </c>
      <c r="K2947" s="1" t="str">
        <f t="shared" ref="K2947:K3010" si="156">IF(D2947="TF","Logic1"&amp;"_"&amp;TEXT(C2947, "mm") &amp;"_"&amp; F2947,"")</f>
        <v/>
      </c>
      <c r="L2947" s="1" t="e">
        <f ca="1">IF(AND(K2947&lt;&gt; "", COUNTIF(SAP!#REF!,K2947)&gt;0),"Matched", "")</f>
        <v>#REF!</v>
      </c>
      <c r="M2947" s="1" t="str">
        <f t="shared" si="154"/>
        <v/>
      </c>
      <c r="N2947" s="1" t="e">
        <f ca="1">IF(AND(M2947&lt;&gt; "", COUNTIF(SAP!#REF!,M2947)&gt;0),"Matched", "")</f>
        <v>#REF!</v>
      </c>
      <c r="O2947" s="1" t="str">
        <f t="shared" si="155"/>
        <v/>
      </c>
      <c r="P2947" s="1" t="e">
        <f ca="1">IF(AND(O2947&lt;&gt; "", COUNTIF(SAP!#REF!,O2947)&gt;0),"Matched", "")</f>
        <v>#REF!</v>
      </c>
      <c r="Q2947" s="1" t="str">
        <f ca="1">IF(D2947="AC","Logic4"&amp;"_"&amp;TEXT(C2947,"dd.mm.yyyy") &amp;"_"&amp; 1585409.11,"")</f>
        <v>Logic4_19.02.2020_1585409.11</v>
      </c>
      <c r="R2947" s="1" t="e">
        <f ca="1">IF(AND(Q2947&lt;&gt; "", COUNTIF(SAP!#REF!,Q2947)&gt;0),"Matched", "")</f>
        <v>#REF!</v>
      </c>
    </row>
    <row r="2948" spans="1:18">
      <c r="A2948" s="9">
        <v>11563327</v>
      </c>
      <c r="B2948" s="10">
        <v>43880</v>
      </c>
      <c r="C2948" s="10">
        <v>43880</v>
      </c>
      <c r="D2948" s="11" t="s">
        <v>10</v>
      </c>
      <c r="E2948" s="11">
        <v>0</v>
      </c>
      <c r="F2948" s="11">
        <v>0</v>
      </c>
      <c r="G2948" s="11">
        <v>4420</v>
      </c>
      <c r="H2948" s="11">
        <v>119521.97</v>
      </c>
      <c r="I2948" s="11" t="s">
        <v>11</v>
      </c>
      <c r="J2948" s="11" t="s">
        <v>12</v>
      </c>
      <c r="K2948" s="1" t="str">
        <f t="shared" si="156"/>
        <v/>
      </c>
      <c r="L2948" s="1" t="e">
        <f ca="1">IF(AND(K2948&lt;&gt; "", COUNTIF(SAP!#REF!,K2948)&gt;0),"Matched", "")</f>
        <v>#REF!</v>
      </c>
      <c r="M2948" s="1" t="str">
        <f t="shared" si="154"/>
        <v/>
      </c>
      <c r="N2948" s="1" t="e">
        <f ca="1">IF(AND(M2948&lt;&gt; "", COUNTIF(SAP!#REF!,M2948)&gt;0),"Matched", "")</f>
        <v>#REF!</v>
      </c>
      <c r="O2948" s="1" t="str">
        <f t="shared" si="155"/>
        <v/>
      </c>
      <c r="P2948" s="1" t="e">
        <f ca="1">IF(AND(O2948&lt;&gt; "", COUNTIF(SAP!#REF!,O2948)&gt;0),"Matched", "")</f>
        <v>#REF!</v>
      </c>
      <c r="Q2948" s="1" t="str">
        <f ca="1">IF(D2948="AC","Logic4"&amp;"_"&amp;TEXT(C2948,"dd.mm.yyyy") &amp;"_"&amp; 1585409.11,"")</f>
        <v>Logic4_19.02.2020_1585409.11</v>
      </c>
      <c r="R2948" s="1" t="e">
        <f ca="1">IF(AND(Q2948&lt;&gt; "", COUNTIF(SAP!#REF!,Q2948)&gt;0),"Matched", "")</f>
        <v>#REF!</v>
      </c>
    </row>
    <row r="2949" spans="1:18">
      <c r="A2949" s="13">
        <v>11563327</v>
      </c>
      <c r="B2949" s="14">
        <v>43880</v>
      </c>
      <c r="C2949" s="14">
        <v>43880</v>
      </c>
      <c r="D2949" s="15" t="s">
        <v>10</v>
      </c>
      <c r="E2949" s="15">
        <v>0</v>
      </c>
      <c r="F2949" s="15">
        <v>0</v>
      </c>
      <c r="G2949" s="15">
        <v>4430</v>
      </c>
      <c r="H2949" s="15">
        <v>123951.97</v>
      </c>
      <c r="I2949" s="15" t="s">
        <v>11</v>
      </c>
      <c r="J2949" s="15" t="s">
        <v>12</v>
      </c>
      <c r="K2949" s="1" t="str">
        <f t="shared" si="156"/>
        <v/>
      </c>
      <c r="L2949" s="1" t="e">
        <f ca="1">IF(AND(K2949&lt;&gt; "", COUNTIF(SAP!#REF!,K2949)&gt;0),"Matched", "")</f>
        <v>#REF!</v>
      </c>
      <c r="M2949" s="1" t="str">
        <f t="shared" si="154"/>
        <v/>
      </c>
      <c r="N2949" s="1" t="e">
        <f ca="1">IF(AND(M2949&lt;&gt; "", COUNTIF(SAP!#REF!,M2949)&gt;0),"Matched", "")</f>
        <v>#REF!</v>
      </c>
      <c r="O2949" s="1" t="str">
        <f t="shared" si="155"/>
        <v/>
      </c>
      <c r="P2949" s="1" t="e">
        <f ca="1">IF(AND(O2949&lt;&gt; "", COUNTIF(SAP!#REF!,O2949)&gt;0),"Matched", "")</f>
        <v>#REF!</v>
      </c>
      <c r="Q2949" s="1" t="str">
        <f ca="1">IF(D2949="AC","Logic4"&amp;"_"&amp;TEXT(C2949,"dd.mm.yyyy") &amp;"_"&amp; 1585409.11,"")</f>
        <v>Logic4_19.02.2020_1585409.11</v>
      </c>
      <c r="R2949" s="1" t="e">
        <f ca="1">IF(AND(Q2949&lt;&gt; "", COUNTIF(SAP!#REF!,Q2949)&gt;0),"Matched", "")</f>
        <v>#REF!</v>
      </c>
    </row>
    <row r="2950" spans="1:18">
      <c r="A2950" s="9">
        <v>11563327</v>
      </c>
      <c r="B2950" s="10">
        <v>43880</v>
      </c>
      <c r="C2950" s="10">
        <v>43880</v>
      </c>
      <c r="D2950" s="11" t="s">
        <v>10</v>
      </c>
      <c r="E2950" s="11">
        <v>0</v>
      </c>
      <c r="F2950" s="11">
        <v>0</v>
      </c>
      <c r="G2950" s="11">
        <v>4490.6000000000004</v>
      </c>
      <c r="H2950" s="11">
        <v>128442.57</v>
      </c>
      <c r="I2950" s="11" t="s">
        <v>11</v>
      </c>
      <c r="J2950" s="11" t="s">
        <v>12</v>
      </c>
      <c r="K2950" s="1" t="str">
        <f t="shared" si="156"/>
        <v/>
      </c>
      <c r="L2950" s="1" t="e">
        <f ca="1">IF(AND(K2950&lt;&gt; "", COUNTIF(SAP!#REF!,K2950)&gt;0),"Matched", "")</f>
        <v>#REF!</v>
      </c>
      <c r="M2950" s="1" t="str">
        <f t="shared" si="154"/>
        <v/>
      </c>
      <c r="N2950" s="1" t="e">
        <f ca="1">IF(AND(M2950&lt;&gt; "", COUNTIF(SAP!#REF!,M2950)&gt;0),"Matched", "")</f>
        <v>#REF!</v>
      </c>
      <c r="O2950" s="1" t="str">
        <f t="shared" si="155"/>
        <v/>
      </c>
      <c r="P2950" s="1" t="e">
        <f ca="1">IF(AND(O2950&lt;&gt; "", COUNTIF(SAP!#REF!,O2950)&gt;0),"Matched", "")</f>
        <v>#REF!</v>
      </c>
      <c r="Q2950" s="1" t="str">
        <f ca="1">IF(D2950="AC","Logic4"&amp;"_"&amp;TEXT(C2950,"dd.mm.yyyy") &amp;"_"&amp; 1585409.11,"")</f>
        <v>Logic4_19.02.2020_1585409.11</v>
      </c>
      <c r="R2950" s="1" t="e">
        <f ca="1">IF(AND(Q2950&lt;&gt; "", COUNTIF(SAP!#REF!,Q2950)&gt;0),"Matched", "")</f>
        <v>#REF!</v>
      </c>
    </row>
    <row r="2951" spans="1:18">
      <c r="A2951" s="13">
        <v>11563327</v>
      </c>
      <c r="B2951" s="14">
        <v>43880</v>
      </c>
      <c r="C2951" s="14">
        <v>43880</v>
      </c>
      <c r="D2951" s="15" t="s">
        <v>10</v>
      </c>
      <c r="E2951" s="15">
        <v>0</v>
      </c>
      <c r="F2951" s="15">
        <v>0</v>
      </c>
      <c r="G2951" s="15">
        <v>4518.8</v>
      </c>
      <c r="H2951" s="15">
        <v>132961.37</v>
      </c>
      <c r="I2951" s="15" t="s">
        <v>11</v>
      </c>
      <c r="J2951" s="15" t="s">
        <v>12</v>
      </c>
      <c r="K2951" s="1" t="str">
        <f t="shared" si="156"/>
        <v/>
      </c>
      <c r="L2951" s="1" t="e">
        <f ca="1">IF(AND(K2951&lt;&gt; "", COUNTIF(SAP!#REF!,K2951)&gt;0),"Matched", "")</f>
        <v>#REF!</v>
      </c>
      <c r="M2951" s="1" t="str">
        <f t="shared" si="154"/>
        <v/>
      </c>
      <c r="N2951" s="1" t="e">
        <f ca="1">IF(AND(M2951&lt;&gt; "", COUNTIF(SAP!#REF!,M2951)&gt;0),"Matched", "")</f>
        <v>#REF!</v>
      </c>
      <c r="O2951" s="1" t="str">
        <f t="shared" si="155"/>
        <v/>
      </c>
      <c r="P2951" s="1" t="e">
        <f ca="1">IF(AND(O2951&lt;&gt; "", COUNTIF(SAP!#REF!,O2951)&gt;0),"Matched", "")</f>
        <v>#REF!</v>
      </c>
      <c r="Q2951" s="1" t="str">
        <f ca="1">IF(D2951="AC","Logic4"&amp;"_"&amp;TEXT(C2951,"dd.mm.yyyy") &amp;"_"&amp; 1585409.11,"")</f>
        <v>Logic4_19.02.2020_1585409.11</v>
      </c>
      <c r="R2951" s="1" t="e">
        <f ca="1">IF(AND(Q2951&lt;&gt; "", COUNTIF(SAP!#REF!,Q2951)&gt;0),"Matched", "")</f>
        <v>#REF!</v>
      </c>
    </row>
    <row r="2952" spans="1:18">
      <c r="A2952" s="9">
        <v>11563327</v>
      </c>
      <c r="B2952" s="10">
        <v>43880</v>
      </c>
      <c r="C2952" s="10">
        <v>43880</v>
      </c>
      <c r="D2952" s="11" t="s">
        <v>10</v>
      </c>
      <c r="E2952" s="11">
        <v>0</v>
      </c>
      <c r="F2952" s="11">
        <v>0</v>
      </c>
      <c r="G2952" s="11">
        <v>4631.6000000000004</v>
      </c>
      <c r="H2952" s="11">
        <v>137592.97</v>
      </c>
      <c r="I2952" s="11" t="s">
        <v>11</v>
      </c>
      <c r="J2952" s="11" t="s">
        <v>12</v>
      </c>
      <c r="K2952" s="1" t="str">
        <f t="shared" si="156"/>
        <v/>
      </c>
      <c r="L2952" s="1" t="e">
        <f ca="1">IF(AND(K2952&lt;&gt; "", COUNTIF(SAP!#REF!,K2952)&gt;0),"Matched", "")</f>
        <v>#REF!</v>
      </c>
      <c r="M2952" s="1" t="str">
        <f t="shared" si="154"/>
        <v/>
      </c>
      <c r="N2952" s="1" t="e">
        <f ca="1">IF(AND(M2952&lt;&gt; "", COUNTIF(SAP!#REF!,M2952)&gt;0),"Matched", "")</f>
        <v>#REF!</v>
      </c>
      <c r="O2952" s="1" t="str">
        <f t="shared" si="155"/>
        <v/>
      </c>
      <c r="P2952" s="1" t="e">
        <f ca="1">IF(AND(O2952&lt;&gt; "", COUNTIF(SAP!#REF!,O2952)&gt;0),"Matched", "")</f>
        <v>#REF!</v>
      </c>
      <c r="Q2952" s="1" t="str">
        <f ca="1">IF(D2952="AC","Logic4"&amp;"_"&amp;TEXT(C2952,"dd.mm.yyyy") &amp;"_"&amp; 1585409.11,"")</f>
        <v>Logic4_19.02.2020_1585409.11</v>
      </c>
      <c r="R2952" s="1" t="e">
        <f ca="1">IF(AND(Q2952&lt;&gt; "", COUNTIF(SAP!#REF!,Q2952)&gt;0),"Matched", "")</f>
        <v>#REF!</v>
      </c>
    </row>
    <row r="2953" spans="1:18">
      <c r="A2953" s="13">
        <v>11563327</v>
      </c>
      <c r="B2953" s="14">
        <v>43880</v>
      </c>
      <c r="C2953" s="14">
        <v>43880</v>
      </c>
      <c r="D2953" s="15" t="s">
        <v>10</v>
      </c>
      <c r="E2953" s="15">
        <v>0</v>
      </c>
      <c r="F2953" s="15">
        <v>0</v>
      </c>
      <c r="G2953" s="15">
        <v>4673.5</v>
      </c>
      <c r="H2953" s="15">
        <v>142266.47</v>
      </c>
      <c r="I2953" s="15" t="s">
        <v>11</v>
      </c>
      <c r="J2953" s="15" t="s">
        <v>12</v>
      </c>
      <c r="K2953" s="1" t="str">
        <f t="shared" si="156"/>
        <v/>
      </c>
      <c r="L2953" s="1" t="e">
        <f ca="1">IF(AND(K2953&lt;&gt; "", COUNTIF(SAP!#REF!,K2953)&gt;0),"Matched", "")</f>
        <v>#REF!</v>
      </c>
      <c r="M2953" s="1" t="str">
        <f t="shared" si="154"/>
        <v/>
      </c>
      <c r="N2953" s="1" t="e">
        <f ca="1">IF(AND(M2953&lt;&gt; "", COUNTIF(SAP!#REF!,M2953)&gt;0),"Matched", "")</f>
        <v>#REF!</v>
      </c>
      <c r="O2953" s="1" t="str">
        <f t="shared" si="155"/>
        <v/>
      </c>
      <c r="P2953" s="1" t="e">
        <f ca="1">IF(AND(O2953&lt;&gt; "", COUNTIF(SAP!#REF!,O2953)&gt;0),"Matched", "")</f>
        <v>#REF!</v>
      </c>
      <c r="Q2953" s="1" t="str">
        <f ca="1">IF(D2953="AC","Logic4"&amp;"_"&amp;TEXT(C2953,"dd.mm.yyyy") &amp;"_"&amp; 1585409.11,"")</f>
        <v>Logic4_19.02.2020_1585409.11</v>
      </c>
      <c r="R2953" s="1" t="e">
        <f ca="1">IF(AND(Q2953&lt;&gt; "", COUNTIF(SAP!#REF!,Q2953)&gt;0),"Matched", "")</f>
        <v>#REF!</v>
      </c>
    </row>
    <row r="2954" spans="1:18">
      <c r="A2954" s="9">
        <v>11563327</v>
      </c>
      <c r="B2954" s="10">
        <v>43880</v>
      </c>
      <c r="C2954" s="10">
        <v>43880</v>
      </c>
      <c r="D2954" s="11" t="s">
        <v>10</v>
      </c>
      <c r="E2954" s="11">
        <v>0</v>
      </c>
      <c r="F2954" s="11">
        <v>0</v>
      </c>
      <c r="G2954" s="11">
        <v>4700</v>
      </c>
      <c r="H2954" s="11">
        <v>146966.47</v>
      </c>
      <c r="I2954" s="11" t="s">
        <v>11</v>
      </c>
      <c r="J2954" s="11" t="s">
        <v>12</v>
      </c>
      <c r="K2954" s="1" t="str">
        <f t="shared" si="156"/>
        <v/>
      </c>
      <c r="L2954" s="1" t="e">
        <f ca="1">IF(AND(K2954&lt;&gt; "", COUNTIF(SAP!#REF!,K2954)&gt;0),"Matched", "")</f>
        <v>#REF!</v>
      </c>
      <c r="M2954" s="1" t="str">
        <f t="shared" si="154"/>
        <v/>
      </c>
      <c r="N2954" s="1" t="e">
        <f ca="1">IF(AND(M2954&lt;&gt; "", COUNTIF(SAP!#REF!,M2954)&gt;0),"Matched", "")</f>
        <v>#REF!</v>
      </c>
      <c r="O2954" s="1" t="str">
        <f t="shared" si="155"/>
        <v/>
      </c>
      <c r="P2954" s="1" t="e">
        <f ca="1">IF(AND(O2954&lt;&gt; "", COUNTIF(SAP!#REF!,O2954)&gt;0),"Matched", "")</f>
        <v>#REF!</v>
      </c>
      <c r="Q2954" s="1" t="str">
        <f ca="1">IF(D2954="AC","Logic4"&amp;"_"&amp;TEXT(C2954,"dd.mm.yyyy") &amp;"_"&amp; 1585409.11,"")</f>
        <v>Logic4_19.02.2020_1585409.11</v>
      </c>
      <c r="R2954" s="1" t="e">
        <f ca="1">IF(AND(Q2954&lt;&gt; "", COUNTIF(SAP!#REF!,Q2954)&gt;0),"Matched", "")</f>
        <v>#REF!</v>
      </c>
    </row>
    <row r="2955" spans="1:18">
      <c r="A2955" s="13">
        <v>11563327</v>
      </c>
      <c r="B2955" s="14">
        <v>43880</v>
      </c>
      <c r="C2955" s="14">
        <v>43880</v>
      </c>
      <c r="D2955" s="15" t="s">
        <v>10</v>
      </c>
      <c r="E2955" s="15">
        <v>0</v>
      </c>
      <c r="F2955" s="15">
        <v>0</v>
      </c>
      <c r="G2955" s="15">
        <v>4819</v>
      </c>
      <c r="H2955" s="15">
        <v>151785.47</v>
      </c>
      <c r="I2955" s="15" t="s">
        <v>11</v>
      </c>
      <c r="J2955" s="15" t="s">
        <v>12</v>
      </c>
      <c r="K2955" s="1" t="str">
        <f t="shared" si="156"/>
        <v/>
      </c>
      <c r="L2955" s="1" t="e">
        <f ca="1">IF(AND(K2955&lt;&gt; "", COUNTIF(SAP!#REF!,K2955)&gt;0),"Matched", "")</f>
        <v>#REF!</v>
      </c>
      <c r="M2955" s="1" t="str">
        <f t="shared" si="154"/>
        <v/>
      </c>
      <c r="N2955" s="1" t="e">
        <f ca="1">IF(AND(M2955&lt;&gt; "", COUNTIF(SAP!#REF!,M2955)&gt;0),"Matched", "")</f>
        <v>#REF!</v>
      </c>
      <c r="O2955" s="1" t="str">
        <f t="shared" si="155"/>
        <v/>
      </c>
      <c r="P2955" s="1" t="e">
        <f ca="1">IF(AND(O2955&lt;&gt; "", COUNTIF(SAP!#REF!,O2955)&gt;0),"Matched", "")</f>
        <v>#REF!</v>
      </c>
      <c r="Q2955" s="1" t="str">
        <f ca="1">IF(D2955="AC","Logic4"&amp;"_"&amp;TEXT(C2955,"dd.mm.yyyy") &amp;"_"&amp; 1585409.11,"")</f>
        <v>Logic4_19.02.2020_1585409.11</v>
      </c>
      <c r="R2955" s="1" t="e">
        <f ca="1">IF(AND(Q2955&lt;&gt; "", COUNTIF(SAP!#REF!,Q2955)&gt;0),"Matched", "")</f>
        <v>#REF!</v>
      </c>
    </row>
    <row r="2956" spans="1:18">
      <c r="A2956" s="9">
        <v>11563327</v>
      </c>
      <c r="B2956" s="10">
        <v>43880</v>
      </c>
      <c r="C2956" s="10">
        <v>43880</v>
      </c>
      <c r="D2956" s="11" t="s">
        <v>10</v>
      </c>
      <c r="E2956" s="11">
        <v>0</v>
      </c>
      <c r="F2956" s="11">
        <v>0</v>
      </c>
      <c r="G2956" s="11">
        <v>4920</v>
      </c>
      <c r="H2956" s="11">
        <v>156705.47</v>
      </c>
      <c r="I2956" s="11" t="s">
        <v>11</v>
      </c>
      <c r="J2956" s="11" t="s">
        <v>12</v>
      </c>
      <c r="K2956" s="1" t="str">
        <f t="shared" si="156"/>
        <v/>
      </c>
      <c r="L2956" s="1" t="e">
        <f ca="1">IF(AND(K2956&lt;&gt; "", COUNTIF(SAP!#REF!,K2956)&gt;0),"Matched", "")</f>
        <v>#REF!</v>
      </c>
      <c r="M2956" s="1" t="str">
        <f t="shared" si="154"/>
        <v/>
      </c>
      <c r="N2956" s="1" t="e">
        <f ca="1">IF(AND(M2956&lt;&gt; "", COUNTIF(SAP!#REF!,M2956)&gt;0),"Matched", "")</f>
        <v>#REF!</v>
      </c>
      <c r="O2956" s="1" t="str">
        <f t="shared" si="155"/>
        <v/>
      </c>
      <c r="P2956" s="1" t="e">
        <f ca="1">IF(AND(O2956&lt;&gt; "", COUNTIF(SAP!#REF!,O2956)&gt;0),"Matched", "")</f>
        <v>#REF!</v>
      </c>
      <c r="Q2956" s="1" t="str">
        <f ca="1">IF(D2956="AC","Logic4"&amp;"_"&amp;TEXT(C2956,"dd.mm.yyyy") &amp;"_"&amp; 1585409.11,"")</f>
        <v>Logic4_19.02.2020_1585409.11</v>
      </c>
      <c r="R2956" s="1" t="e">
        <f ca="1">IF(AND(Q2956&lt;&gt; "", COUNTIF(SAP!#REF!,Q2956)&gt;0),"Matched", "")</f>
        <v>#REF!</v>
      </c>
    </row>
    <row r="2957" spans="1:18">
      <c r="A2957" s="13">
        <v>11563327</v>
      </c>
      <c r="B2957" s="14">
        <v>43880</v>
      </c>
      <c r="C2957" s="14">
        <v>43880</v>
      </c>
      <c r="D2957" s="15" t="s">
        <v>10</v>
      </c>
      <c r="E2957" s="15">
        <v>0</v>
      </c>
      <c r="F2957" s="15">
        <v>0</v>
      </c>
      <c r="G2957" s="15">
        <v>5070</v>
      </c>
      <c r="H2957" s="15">
        <v>161775.47</v>
      </c>
      <c r="I2957" s="15" t="s">
        <v>11</v>
      </c>
      <c r="J2957" s="15" t="s">
        <v>12</v>
      </c>
      <c r="K2957" s="1" t="str">
        <f t="shared" si="156"/>
        <v/>
      </c>
      <c r="L2957" s="1" t="e">
        <f ca="1">IF(AND(K2957&lt;&gt; "", COUNTIF(SAP!#REF!,K2957)&gt;0),"Matched", "")</f>
        <v>#REF!</v>
      </c>
      <c r="M2957" s="1" t="str">
        <f t="shared" si="154"/>
        <v/>
      </c>
      <c r="N2957" s="1" t="e">
        <f ca="1">IF(AND(M2957&lt;&gt; "", COUNTIF(SAP!#REF!,M2957)&gt;0),"Matched", "")</f>
        <v>#REF!</v>
      </c>
      <c r="O2957" s="1" t="str">
        <f t="shared" si="155"/>
        <v/>
      </c>
      <c r="P2957" s="1" t="e">
        <f ca="1">IF(AND(O2957&lt;&gt; "", COUNTIF(SAP!#REF!,O2957)&gt;0),"Matched", "")</f>
        <v>#REF!</v>
      </c>
      <c r="Q2957" s="1" t="str">
        <f ca="1">IF(D2957="AC","Logic4"&amp;"_"&amp;TEXT(C2957,"dd.mm.yyyy") &amp;"_"&amp; 1585409.11,"")</f>
        <v>Logic4_19.02.2020_1585409.11</v>
      </c>
      <c r="R2957" s="1" t="e">
        <f ca="1">IF(AND(Q2957&lt;&gt; "", COUNTIF(SAP!#REF!,Q2957)&gt;0),"Matched", "")</f>
        <v>#REF!</v>
      </c>
    </row>
    <row r="2958" spans="1:18">
      <c r="A2958" s="9">
        <v>11563327</v>
      </c>
      <c r="B2958" s="10">
        <v>43880</v>
      </c>
      <c r="C2958" s="10">
        <v>43880</v>
      </c>
      <c r="D2958" s="11" t="s">
        <v>10</v>
      </c>
      <c r="E2958" s="11">
        <v>0</v>
      </c>
      <c r="F2958" s="11">
        <v>0</v>
      </c>
      <c r="G2958" s="11">
        <v>5437.56</v>
      </c>
      <c r="H2958" s="11">
        <v>167213.03</v>
      </c>
      <c r="I2958" s="11" t="s">
        <v>11</v>
      </c>
      <c r="J2958" s="11" t="s">
        <v>12</v>
      </c>
      <c r="K2958" s="1" t="str">
        <f t="shared" si="156"/>
        <v/>
      </c>
      <c r="L2958" s="1" t="e">
        <f ca="1">IF(AND(K2958&lt;&gt; "", COUNTIF(SAP!#REF!,K2958)&gt;0),"Matched", "")</f>
        <v>#REF!</v>
      </c>
      <c r="M2958" s="1" t="str">
        <f t="shared" si="154"/>
        <v/>
      </c>
      <c r="N2958" s="1" t="e">
        <f ca="1">IF(AND(M2958&lt;&gt; "", COUNTIF(SAP!#REF!,M2958)&gt;0),"Matched", "")</f>
        <v>#REF!</v>
      </c>
      <c r="O2958" s="1" t="str">
        <f t="shared" si="155"/>
        <v/>
      </c>
      <c r="P2958" s="1" t="e">
        <f ca="1">IF(AND(O2958&lt;&gt; "", COUNTIF(SAP!#REF!,O2958)&gt;0),"Matched", "")</f>
        <v>#REF!</v>
      </c>
      <c r="Q2958" s="1" t="str">
        <f ca="1">IF(D2958="AC","Logic4"&amp;"_"&amp;TEXT(C2958,"dd.mm.yyyy") &amp;"_"&amp; 1585409.11,"")</f>
        <v>Logic4_19.02.2020_1585409.11</v>
      </c>
      <c r="R2958" s="1" t="e">
        <f ca="1">IF(AND(Q2958&lt;&gt; "", COUNTIF(SAP!#REF!,Q2958)&gt;0),"Matched", "")</f>
        <v>#REF!</v>
      </c>
    </row>
    <row r="2959" spans="1:18">
      <c r="A2959" s="13">
        <v>11563327</v>
      </c>
      <c r="B2959" s="14">
        <v>43880</v>
      </c>
      <c r="C2959" s="14">
        <v>43880</v>
      </c>
      <c r="D2959" s="15" t="s">
        <v>10</v>
      </c>
      <c r="E2959" s="15">
        <v>0</v>
      </c>
      <c r="F2959" s="15">
        <v>0</v>
      </c>
      <c r="G2959" s="15">
        <v>5480</v>
      </c>
      <c r="H2959" s="15">
        <v>172693.03</v>
      </c>
      <c r="I2959" s="15" t="s">
        <v>11</v>
      </c>
      <c r="J2959" s="15" t="s">
        <v>12</v>
      </c>
      <c r="K2959" s="1" t="str">
        <f t="shared" si="156"/>
        <v/>
      </c>
      <c r="L2959" s="1" t="e">
        <f ca="1">IF(AND(K2959&lt;&gt; "", COUNTIF(SAP!#REF!,K2959)&gt;0),"Matched", "")</f>
        <v>#REF!</v>
      </c>
      <c r="M2959" s="1" t="str">
        <f t="shared" si="154"/>
        <v/>
      </c>
      <c r="N2959" s="1" t="e">
        <f ca="1">IF(AND(M2959&lt;&gt; "", COUNTIF(SAP!#REF!,M2959)&gt;0),"Matched", "")</f>
        <v>#REF!</v>
      </c>
      <c r="O2959" s="1" t="str">
        <f t="shared" si="155"/>
        <v/>
      </c>
      <c r="P2959" s="1" t="e">
        <f ca="1">IF(AND(O2959&lt;&gt; "", COUNTIF(SAP!#REF!,O2959)&gt;0),"Matched", "")</f>
        <v>#REF!</v>
      </c>
      <c r="Q2959" s="1" t="str">
        <f ca="1">IF(D2959="AC","Logic4"&amp;"_"&amp;TEXT(C2959,"dd.mm.yyyy") &amp;"_"&amp; 1585409.11,"")</f>
        <v>Logic4_19.02.2020_1585409.11</v>
      </c>
      <c r="R2959" s="1" t="e">
        <f ca="1">IF(AND(Q2959&lt;&gt; "", COUNTIF(SAP!#REF!,Q2959)&gt;0),"Matched", "")</f>
        <v>#REF!</v>
      </c>
    </row>
    <row r="2960" spans="1:18">
      <c r="A2960" s="9">
        <v>11563327</v>
      </c>
      <c r="B2960" s="10">
        <v>43880</v>
      </c>
      <c r="C2960" s="10">
        <v>43880</v>
      </c>
      <c r="D2960" s="11" t="s">
        <v>10</v>
      </c>
      <c r="E2960" s="11">
        <v>0</v>
      </c>
      <c r="F2960" s="11">
        <v>0</v>
      </c>
      <c r="G2960" s="11">
        <v>5590.6</v>
      </c>
      <c r="H2960" s="11">
        <v>178283.63</v>
      </c>
      <c r="I2960" s="11" t="s">
        <v>11</v>
      </c>
      <c r="J2960" s="11" t="s">
        <v>12</v>
      </c>
      <c r="K2960" s="1" t="str">
        <f t="shared" si="156"/>
        <v/>
      </c>
      <c r="L2960" s="1" t="e">
        <f ca="1">IF(AND(K2960&lt;&gt; "", COUNTIF(SAP!#REF!,K2960)&gt;0),"Matched", "")</f>
        <v>#REF!</v>
      </c>
      <c r="M2960" s="1" t="str">
        <f t="shared" si="154"/>
        <v/>
      </c>
      <c r="N2960" s="1" t="e">
        <f ca="1">IF(AND(M2960&lt;&gt; "", COUNTIF(SAP!#REF!,M2960)&gt;0),"Matched", "")</f>
        <v>#REF!</v>
      </c>
      <c r="O2960" s="1" t="str">
        <f t="shared" si="155"/>
        <v/>
      </c>
      <c r="P2960" s="1" t="e">
        <f ca="1">IF(AND(O2960&lt;&gt; "", COUNTIF(SAP!#REF!,O2960)&gt;0),"Matched", "")</f>
        <v>#REF!</v>
      </c>
      <c r="Q2960" s="1" t="str">
        <f ca="1">IF(D2960="AC","Logic4"&amp;"_"&amp;TEXT(C2960,"dd.mm.yyyy") &amp;"_"&amp; 1585409.11,"")</f>
        <v>Logic4_19.02.2020_1585409.11</v>
      </c>
      <c r="R2960" s="1" t="e">
        <f ca="1">IF(AND(Q2960&lt;&gt; "", COUNTIF(SAP!#REF!,Q2960)&gt;0),"Matched", "")</f>
        <v>#REF!</v>
      </c>
    </row>
    <row r="2961" spans="1:18">
      <c r="A2961" s="13">
        <v>11563327</v>
      </c>
      <c r="B2961" s="14">
        <v>43880</v>
      </c>
      <c r="C2961" s="14">
        <v>43880</v>
      </c>
      <c r="D2961" s="15" t="s">
        <v>10</v>
      </c>
      <c r="E2961" s="15">
        <v>0</v>
      </c>
      <c r="F2961" s="15">
        <v>0</v>
      </c>
      <c r="G2961" s="15">
        <v>5614.54</v>
      </c>
      <c r="H2961" s="15">
        <v>183898.17</v>
      </c>
      <c r="I2961" s="15" t="s">
        <v>11</v>
      </c>
      <c r="J2961" s="15" t="s">
        <v>12</v>
      </c>
      <c r="K2961" s="1" t="str">
        <f t="shared" si="156"/>
        <v/>
      </c>
      <c r="L2961" s="1" t="e">
        <f ca="1">IF(AND(K2961&lt;&gt; "", COUNTIF(SAP!#REF!,K2961)&gt;0),"Matched", "")</f>
        <v>#REF!</v>
      </c>
      <c r="M2961" s="1" t="str">
        <f t="shared" si="154"/>
        <v/>
      </c>
      <c r="N2961" s="1" t="e">
        <f ca="1">IF(AND(M2961&lt;&gt; "", COUNTIF(SAP!#REF!,M2961)&gt;0),"Matched", "")</f>
        <v>#REF!</v>
      </c>
      <c r="O2961" s="1" t="str">
        <f t="shared" si="155"/>
        <v/>
      </c>
      <c r="P2961" s="1" t="e">
        <f ca="1">IF(AND(O2961&lt;&gt; "", COUNTIF(SAP!#REF!,O2961)&gt;0),"Matched", "")</f>
        <v>#REF!</v>
      </c>
      <c r="Q2961" s="1" t="str">
        <f ca="1">IF(D2961="AC","Logic4"&amp;"_"&amp;TEXT(C2961,"dd.mm.yyyy") &amp;"_"&amp; 1585409.11,"")</f>
        <v>Logic4_19.02.2020_1585409.11</v>
      </c>
      <c r="R2961" s="1" t="e">
        <f ca="1">IF(AND(Q2961&lt;&gt; "", COUNTIF(SAP!#REF!,Q2961)&gt;0),"Matched", "")</f>
        <v>#REF!</v>
      </c>
    </row>
    <row r="2962" spans="1:18">
      <c r="A2962" s="9">
        <v>11563327</v>
      </c>
      <c r="B2962" s="10">
        <v>43880</v>
      </c>
      <c r="C2962" s="10">
        <v>43880</v>
      </c>
      <c r="D2962" s="11" t="s">
        <v>10</v>
      </c>
      <c r="E2962" s="11">
        <v>0</v>
      </c>
      <c r="F2962" s="11">
        <v>0</v>
      </c>
      <c r="G2962" s="11">
        <v>5651.7</v>
      </c>
      <c r="H2962" s="11">
        <v>189549.87</v>
      </c>
      <c r="I2962" s="11" t="s">
        <v>11</v>
      </c>
      <c r="J2962" s="11" t="s">
        <v>12</v>
      </c>
      <c r="K2962" s="1" t="str">
        <f t="shared" si="156"/>
        <v/>
      </c>
      <c r="L2962" s="1" t="e">
        <f ca="1">IF(AND(K2962&lt;&gt; "", COUNTIF(SAP!#REF!,K2962)&gt;0),"Matched", "")</f>
        <v>#REF!</v>
      </c>
      <c r="M2962" s="1" t="str">
        <f t="shared" si="154"/>
        <v/>
      </c>
      <c r="N2962" s="1" t="e">
        <f ca="1">IF(AND(M2962&lt;&gt; "", COUNTIF(SAP!#REF!,M2962)&gt;0),"Matched", "")</f>
        <v>#REF!</v>
      </c>
      <c r="O2962" s="1" t="str">
        <f t="shared" si="155"/>
        <v/>
      </c>
      <c r="P2962" s="1" t="e">
        <f ca="1">IF(AND(O2962&lt;&gt; "", COUNTIF(SAP!#REF!,O2962)&gt;0),"Matched", "")</f>
        <v>#REF!</v>
      </c>
      <c r="Q2962" s="1" t="str">
        <f ca="1">IF(D2962="AC","Logic4"&amp;"_"&amp;TEXT(C2962,"dd.mm.yyyy") &amp;"_"&amp; 1585409.11,"")</f>
        <v>Logic4_19.02.2020_1585409.11</v>
      </c>
      <c r="R2962" s="1" t="e">
        <f ca="1">IF(AND(Q2962&lt;&gt; "", COUNTIF(SAP!#REF!,Q2962)&gt;0),"Matched", "")</f>
        <v>#REF!</v>
      </c>
    </row>
    <row r="2963" spans="1:18">
      <c r="A2963" s="13">
        <v>11563327</v>
      </c>
      <c r="B2963" s="14">
        <v>43880</v>
      </c>
      <c r="C2963" s="14">
        <v>43880</v>
      </c>
      <c r="D2963" s="15" t="s">
        <v>10</v>
      </c>
      <c r="E2963" s="15">
        <v>0</v>
      </c>
      <c r="F2963" s="15">
        <v>0</v>
      </c>
      <c r="G2963" s="15">
        <v>5740</v>
      </c>
      <c r="H2963" s="15">
        <v>195289.87</v>
      </c>
      <c r="I2963" s="15" t="s">
        <v>11</v>
      </c>
      <c r="J2963" s="15" t="s">
        <v>12</v>
      </c>
      <c r="K2963" s="1" t="str">
        <f t="shared" si="156"/>
        <v/>
      </c>
      <c r="L2963" s="1" t="e">
        <f ca="1">IF(AND(K2963&lt;&gt; "", COUNTIF(SAP!#REF!,K2963)&gt;0),"Matched", "")</f>
        <v>#REF!</v>
      </c>
      <c r="M2963" s="1" t="str">
        <f t="shared" ref="M2963:M3026" si="157">IF(D2963="TR","Logic2"&amp;"_"&amp;TEXT(C2963,"dd.mm.yyyy") &amp;"_"&amp; F2963,"")</f>
        <v/>
      </c>
      <c r="N2963" s="1" t="e">
        <f ca="1">IF(AND(M2963&lt;&gt; "", COUNTIF(SAP!#REF!,M2963)&gt;0),"Matched", "")</f>
        <v>#REF!</v>
      </c>
      <c r="O2963" s="1" t="str">
        <f t="shared" ref="O2963:O3026" si="158">IF(D2963="AF","Logic3"&amp;"_"&amp;G2963,"")</f>
        <v/>
      </c>
      <c r="P2963" s="1" t="e">
        <f ca="1">IF(AND(O2963&lt;&gt; "", COUNTIF(SAP!#REF!,O2963)&gt;0),"Matched", "")</f>
        <v>#REF!</v>
      </c>
      <c r="Q2963" s="1" t="str">
        <f ca="1">IF(D2963="AC","Logic4"&amp;"_"&amp;TEXT(C2963,"dd.mm.yyyy") &amp;"_"&amp; 1585409.11,"")</f>
        <v>Logic4_19.02.2020_1585409.11</v>
      </c>
      <c r="R2963" s="1" t="e">
        <f ca="1">IF(AND(Q2963&lt;&gt; "", COUNTIF(SAP!#REF!,Q2963)&gt;0),"Matched", "")</f>
        <v>#REF!</v>
      </c>
    </row>
    <row r="2964" spans="1:18">
      <c r="A2964" s="9">
        <v>11563327</v>
      </c>
      <c r="B2964" s="10">
        <v>43880</v>
      </c>
      <c r="C2964" s="10">
        <v>43880</v>
      </c>
      <c r="D2964" s="11" t="s">
        <v>10</v>
      </c>
      <c r="E2964" s="11">
        <v>0</v>
      </c>
      <c r="F2964" s="11">
        <v>0</v>
      </c>
      <c r="G2964" s="11">
        <v>5797.2</v>
      </c>
      <c r="H2964" s="11">
        <v>201087.07</v>
      </c>
      <c r="I2964" s="11" t="s">
        <v>11</v>
      </c>
      <c r="J2964" s="11" t="s">
        <v>12</v>
      </c>
      <c r="K2964" s="1" t="str">
        <f t="shared" si="156"/>
        <v/>
      </c>
      <c r="L2964" s="1" t="e">
        <f ca="1">IF(AND(K2964&lt;&gt; "", COUNTIF(SAP!#REF!,K2964)&gt;0),"Matched", "")</f>
        <v>#REF!</v>
      </c>
      <c r="M2964" s="1" t="str">
        <f t="shared" si="157"/>
        <v/>
      </c>
      <c r="N2964" s="1" t="e">
        <f ca="1">IF(AND(M2964&lt;&gt; "", COUNTIF(SAP!#REF!,M2964)&gt;0),"Matched", "")</f>
        <v>#REF!</v>
      </c>
      <c r="O2964" s="1" t="str">
        <f t="shared" si="158"/>
        <v/>
      </c>
      <c r="P2964" s="1" t="e">
        <f ca="1">IF(AND(O2964&lt;&gt; "", COUNTIF(SAP!#REF!,O2964)&gt;0),"Matched", "")</f>
        <v>#REF!</v>
      </c>
      <c r="Q2964" s="1" t="str">
        <f ca="1">IF(D2964="AC","Logic4"&amp;"_"&amp;TEXT(C2964,"dd.mm.yyyy") &amp;"_"&amp; 1585409.11,"")</f>
        <v>Logic4_19.02.2020_1585409.11</v>
      </c>
      <c r="R2964" s="1" t="e">
        <f ca="1">IF(AND(Q2964&lt;&gt; "", COUNTIF(SAP!#REF!,Q2964)&gt;0),"Matched", "")</f>
        <v>#REF!</v>
      </c>
    </row>
    <row r="2965" spans="1:18">
      <c r="A2965" s="13">
        <v>11563327</v>
      </c>
      <c r="B2965" s="14">
        <v>43880</v>
      </c>
      <c r="C2965" s="14">
        <v>43880</v>
      </c>
      <c r="D2965" s="15" t="s">
        <v>10</v>
      </c>
      <c r="E2965" s="15">
        <v>0</v>
      </c>
      <c r="F2965" s="15">
        <v>0</v>
      </c>
      <c r="G2965" s="15">
        <v>5810</v>
      </c>
      <c r="H2965" s="15">
        <v>206897.07</v>
      </c>
      <c r="I2965" s="15" t="s">
        <v>11</v>
      </c>
      <c r="J2965" s="15" t="s">
        <v>12</v>
      </c>
      <c r="K2965" s="1" t="str">
        <f t="shared" si="156"/>
        <v/>
      </c>
      <c r="L2965" s="1" t="e">
        <f ca="1">IF(AND(K2965&lt;&gt; "", COUNTIF(SAP!#REF!,K2965)&gt;0),"Matched", "")</f>
        <v>#REF!</v>
      </c>
      <c r="M2965" s="1" t="str">
        <f t="shared" si="157"/>
        <v/>
      </c>
      <c r="N2965" s="1" t="e">
        <f ca="1">IF(AND(M2965&lt;&gt; "", COUNTIF(SAP!#REF!,M2965)&gt;0),"Matched", "")</f>
        <v>#REF!</v>
      </c>
      <c r="O2965" s="1" t="str">
        <f t="shared" si="158"/>
        <v/>
      </c>
      <c r="P2965" s="1" t="e">
        <f ca="1">IF(AND(O2965&lt;&gt; "", COUNTIF(SAP!#REF!,O2965)&gt;0),"Matched", "")</f>
        <v>#REF!</v>
      </c>
      <c r="Q2965" s="1" t="str">
        <f ca="1">IF(D2965="AC","Logic4"&amp;"_"&amp;TEXT(C2965,"dd.mm.yyyy") &amp;"_"&amp; 1585409.11,"")</f>
        <v>Logic4_19.02.2020_1585409.11</v>
      </c>
      <c r="R2965" s="1" t="e">
        <f ca="1">IF(AND(Q2965&lt;&gt; "", COUNTIF(SAP!#REF!,Q2965)&gt;0),"Matched", "")</f>
        <v>#REF!</v>
      </c>
    </row>
    <row r="2966" spans="1:18">
      <c r="A2966" s="9">
        <v>11563327</v>
      </c>
      <c r="B2966" s="10">
        <v>43880</v>
      </c>
      <c r="C2966" s="10">
        <v>43880</v>
      </c>
      <c r="D2966" s="11" t="s">
        <v>10</v>
      </c>
      <c r="E2966" s="11">
        <v>0</v>
      </c>
      <c r="F2966" s="11">
        <v>0</v>
      </c>
      <c r="G2966" s="11">
        <v>6058.9</v>
      </c>
      <c r="H2966" s="11">
        <v>212955.97</v>
      </c>
      <c r="I2966" s="11" t="s">
        <v>11</v>
      </c>
      <c r="J2966" s="11" t="s">
        <v>12</v>
      </c>
      <c r="K2966" s="1" t="str">
        <f t="shared" si="156"/>
        <v/>
      </c>
      <c r="L2966" s="1" t="e">
        <f ca="1">IF(AND(K2966&lt;&gt; "", COUNTIF(SAP!#REF!,K2966)&gt;0),"Matched", "")</f>
        <v>#REF!</v>
      </c>
      <c r="M2966" s="1" t="str">
        <f t="shared" si="157"/>
        <v/>
      </c>
      <c r="N2966" s="1" t="e">
        <f ca="1">IF(AND(M2966&lt;&gt; "", COUNTIF(SAP!#REF!,M2966)&gt;0),"Matched", "")</f>
        <v>#REF!</v>
      </c>
      <c r="O2966" s="1" t="str">
        <f t="shared" si="158"/>
        <v/>
      </c>
      <c r="P2966" s="1" t="e">
        <f ca="1">IF(AND(O2966&lt;&gt; "", COUNTIF(SAP!#REF!,O2966)&gt;0),"Matched", "")</f>
        <v>#REF!</v>
      </c>
      <c r="Q2966" s="1" t="str">
        <f ca="1">IF(D2966="AC","Logic4"&amp;"_"&amp;TEXT(C2966,"dd.mm.yyyy") &amp;"_"&amp; 1585409.11,"")</f>
        <v>Logic4_19.02.2020_1585409.11</v>
      </c>
      <c r="R2966" s="1" t="e">
        <f ca="1">IF(AND(Q2966&lt;&gt; "", COUNTIF(SAP!#REF!,Q2966)&gt;0),"Matched", "")</f>
        <v>#REF!</v>
      </c>
    </row>
    <row r="2967" spans="1:18">
      <c r="A2967" s="13">
        <v>11563327</v>
      </c>
      <c r="B2967" s="14">
        <v>43880</v>
      </c>
      <c r="C2967" s="14">
        <v>43880</v>
      </c>
      <c r="D2967" s="15" t="s">
        <v>10</v>
      </c>
      <c r="E2967" s="15">
        <v>0</v>
      </c>
      <c r="F2967" s="15">
        <v>0</v>
      </c>
      <c r="G2967" s="15">
        <v>6080</v>
      </c>
      <c r="H2967" s="15">
        <v>219035.97</v>
      </c>
      <c r="I2967" s="15" t="s">
        <v>11</v>
      </c>
      <c r="J2967" s="15" t="s">
        <v>12</v>
      </c>
      <c r="K2967" s="1" t="str">
        <f t="shared" si="156"/>
        <v/>
      </c>
      <c r="L2967" s="1" t="e">
        <f ca="1">IF(AND(K2967&lt;&gt; "", COUNTIF(SAP!#REF!,K2967)&gt;0),"Matched", "")</f>
        <v>#REF!</v>
      </c>
      <c r="M2967" s="1" t="str">
        <f t="shared" si="157"/>
        <v/>
      </c>
      <c r="N2967" s="1" t="e">
        <f ca="1">IF(AND(M2967&lt;&gt; "", COUNTIF(SAP!#REF!,M2967)&gt;0),"Matched", "")</f>
        <v>#REF!</v>
      </c>
      <c r="O2967" s="1" t="str">
        <f t="shared" si="158"/>
        <v/>
      </c>
      <c r="P2967" s="1" t="e">
        <f ca="1">IF(AND(O2967&lt;&gt; "", COUNTIF(SAP!#REF!,O2967)&gt;0),"Matched", "")</f>
        <v>#REF!</v>
      </c>
      <c r="Q2967" s="1" t="str">
        <f ca="1">IF(D2967="AC","Logic4"&amp;"_"&amp;TEXT(C2967,"dd.mm.yyyy") &amp;"_"&amp; 1585409.11,"")</f>
        <v>Logic4_19.02.2020_1585409.11</v>
      </c>
      <c r="R2967" s="1" t="e">
        <f ca="1">IF(AND(Q2967&lt;&gt; "", COUNTIF(SAP!#REF!,Q2967)&gt;0),"Matched", "")</f>
        <v>#REF!</v>
      </c>
    </row>
    <row r="2968" spans="1:18">
      <c r="A2968" s="9">
        <v>11563327</v>
      </c>
      <c r="B2968" s="10">
        <v>43880</v>
      </c>
      <c r="C2968" s="10">
        <v>43880</v>
      </c>
      <c r="D2968" s="11" t="s">
        <v>10</v>
      </c>
      <c r="E2968" s="11">
        <v>0</v>
      </c>
      <c r="F2968" s="11">
        <v>0</v>
      </c>
      <c r="G2968" s="11">
        <v>6127.5</v>
      </c>
      <c r="H2968" s="11">
        <v>225163.47</v>
      </c>
      <c r="I2968" s="11" t="s">
        <v>11</v>
      </c>
      <c r="J2968" s="11" t="s">
        <v>12</v>
      </c>
      <c r="K2968" s="1" t="str">
        <f t="shared" si="156"/>
        <v/>
      </c>
      <c r="L2968" s="1" t="e">
        <f ca="1">IF(AND(K2968&lt;&gt; "", COUNTIF(SAP!#REF!,K2968)&gt;0),"Matched", "")</f>
        <v>#REF!</v>
      </c>
      <c r="M2968" s="1" t="str">
        <f t="shared" si="157"/>
        <v/>
      </c>
      <c r="N2968" s="1" t="e">
        <f ca="1">IF(AND(M2968&lt;&gt; "", COUNTIF(SAP!#REF!,M2968)&gt;0),"Matched", "")</f>
        <v>#REF!</v>
      </c>
      <c r="O2968" s="1" t="str">
        <f t="shared" si="158"/>
        <v/>
      </c>
      <c r="P2968" s="1" t="e">
        <f ca="1">IF(AND(O2968&lt;&gt; "", COUNTIF(SAP!#REF!,O2968)&gt;0),"Matched", "")</f>
        <v>#REF!</v>
      </c>
      <c r="Q2968" s="1" t="str">
        <f ca="1">IF(D2968="AC","Logic4"&amp;"_"&amp;TEXT(C2968,"dd.mm.yyyy") &amp;"_"&amp; 1585409.11,"")</f>
        <v>Logic4_19.02.2020_1585409.11</v>
      </c>
      <c r="R2968" s="1" t="e">
        <f ca="1">IF(AND(Q2968&lt;&gt; "", COUNTIF(SAP!#REF!,Q2968)&gt;0),"Matched", "")</f>
        <v>#REF!</v>
      </c>
    </row>
    <row r="2969" spans="1:18">
      <c r="A2969" s="13">
        <v>11563327</v>
      </c>
      <c r="B2969" s="14">
        <v>43880</v>
      </c>
      <c r="C2969" s="14">
        <v>43880</v>
      </c>
      <c r="D2969" s="15" t="s">
        <v>10</v>
      </c>
      <c r="E2969" s="15">
        <v>0</v>
      </c>
      <c r="F2969" s="15">
        <v>0</v>
      </c>
      <c r="G2969" s="15">
        <v>6573.8</v>
      </c>
      <c r="H2969" s="15">
        <v>231737.27</v>
      </c>
      <c r="I2969" s="15" t="s">
        <v>11</v>
      </c>
      <c r="J2969" s="15" t="s">
        <v>12</v>
      </c>
      <c r="K2969" s="1" t="str">
        <f t="shared" si="156"/>
        <v/>
      </c>
      <c r="L2969" s="1" t="e">
        <f ca="1">IF(AND(K2969&lt;&gt; "", COUNTIF(SAP!#REF!,K2969)&gt;0),"Matched", "")</f>
        <v>#REF!</v>
      </c>
      <c r="M2969" s="1" t="str">
        <f t="shared" si="157"/>
        <v/>
      </c>
      <c r="N2969" s="1" t="e">
        <f ca="1">IF(AND(M2969&lt;&gt; "", COUNTIF(SAP!#REF!,M2969)&gt;0),"Matched", "")</f>
        <v>#REF!</v>
      </c>
      <c r="O2969" s="1" t="str">
        <f t="shared" si="158"/>
        <v/>
      </c>
      <c r="P2969" s="1" t="e">
        <f ca="1">IF(AND(O2969&lt;&gt; "", COUNTIF(SAP!#REF!,O2969)&gt;0),"Matched", "")</f>
        <v>#REF!</v>
      </c>
      <c r="Q2969" s="1" t="str">
        <f ca="1">IF(D2969="AC","Logic4"&amp;"_"&amp;TEXT(C2969,"dd.mm.yyyy") &amp;"_"&amp; 1585409.11,"")</f>
        <v>Logic4_19.02.2020_1585409.11</v>
      </c>
      <c r="R2969" s="1" t="e">
        <f ca="1">IF(AND(Q2969&lt;&gt; "", COUNTIF(SAP!#REF!,Q2969)&gt;0),"Matched", "")</f>
        <v>#REF!</v>
      </c>
    </row>
    <row r="2970" spans="1:18">
      <c r="A2970" s="9">
        <v>11563327</v>
      </c>
      <c r="B2970" s="10">
        <v>43880</v>
      </c>
      <c r="C2970" s="10">
        <v>43880</v>
      </c>
      <c r="D2970" s="11" t="s">
        <v>10</v>
      </c>
      <c r="E2970" s="11">
        <v>0</v>
      </c>
      <c r="F2970" s="11">
        <v>0</v>
      </c>
      <c r="G2970" s="11">
        <v>6630</v>
      </c>
      <c r="H2970" s="11">
        <v>238367.27</v>
      </c>
      <c r="I2970" s="11" t="s">
        <v>11</v>
      </c>
      <c r="J2970" s="11" t="s">
        <v>12</v>
      </c>
      <c r="K2970" s="1" t="str">
        <f t="shared" si="156"/>
        <v/>
      </c>
      <c r="L2970" s="1" t="e">
        <f ca="1">IF(AND(K2970&lt;&gt; "", COUNTIF(SAP!#REF!,K2970)&gt;0),"Matched", "")</f>
        <v>#REF!</v>
      </c>
      <c r="M2970" s="1" t="str">
        <f t="shared" si="157"/>
        <v/>
      </c>
      <c r="N2970" s="1" t="e">
        <f ca="1">IF(AND(M2970&lt;&gt; "", COUNTIF(SAP!#REF!,M2970)&gt;0),"Matched", "")</f>
        <v>#REF!</v>
      </c>
      <c r="O2970" s="1" t="str">
        <f t="shared" si="158"/>
        <v/>
      </c>
      <c r="P2970" s="1" t="e">
        <f ca="1">IF(AND(O2970&lt;&gt; "", COUNTIF(SAP!#REF!,O2970)&gt;0),"Matched", "")</f>
        <v>#REF!</v>
      </c>
      <c r="Q2970" s="1" t="str">
        <f ca="1">IF(D2970="AC","Logic4"&amp;"_"&amp;TEXT(C2970,"dd.mm.yyyy") &amp;"_"&amp; 1585409.11,"")</f>
        <v>Logic4_19.02.2020_1585409.11</v>
      </c>
      <c r="R2970" s="1" t="e">
        <f ca="1">IF(AND(Q2970&lt;&gt; "", COUNTIF(SAP!#REF!,Q2970)&gt;0),"Matched", "")</f>
        <v>#REF!</v>
      </c>
    </row>
    <row r="2971" spans="1:18">
      <c r="A2971" s="13">
        <v>11563327</v>
      </c>
      <c r="B2971" s="14">
        <v>43880</v>
      </c>
      <c r="C2971" s="14">
        <v>43880</v>
      </c>
      <c r="D2971" s="15" t="s">
        <v>10</v>
      </c>
      <c r="E2971" s="15">
        <v>0</v>
      </c>
      <c r="F2971" s="15">
        <v>0</v>
      </c>
      <c r="G2971" s="15">
        <v>6818.8</v>
      </c>
      <c r="H2971" s="15">
        <v>245186.07</v>
      </c>
      <c r="I2971" s="15" t="s">
        <v>11</v>
      </c>
      <c r="J2971" s="15" t="s">
        <v>12</v>
      </c>
      <c r="K2971" s="1" t="str">
        <f t="shared" si="156"/>
        <v/>
      </c>
      <c r="L2971" s="1" t="e">
        <f ca="1">IF(AND(K2971&lt;&gt; "", COUNTIF(SAP!#REF!,K2971)&gt;0),"Matched", "")</f>
        <v>#REF!</v>
      </c>
      <c r="M2971" s="1" t="str">
        <f t="shared" si="157"/>
        <v/>
      </c>
      <c r="N2971" s="1" t="e">
        <f ca="1">IF(AND(M2971&lt;&gt; "", COUNTIF(SAP!#REF!,M2971)&gt;0),"Matched", "")</f>
        <v>#REF!</v>
      </c>
      <c r="O2971" s="1" t="str">
        <f t="shared" si="158"/>
        <v/>
      </c>
      <c r="P2971" s="1" t="e">
        <f ca="1">IF(AND(O2971&lt;&gt; "", COUNTIF(SAP!#REF!,O2971)&gt;0),"Matched", "")</f>
        <v>#REF!</v>
      </c>
      <c r="Q2971" s="1" t="str">
        <f ca="1">IF(D2971="AC","Logic4"&amp;"_"&amp;TEXT(C2971,"dd.mm.yyyy") &amp;"_"&amp; 1585409.11,"")</f>
        <v>Logic4_19.02.2020_1585409.11</v>
      </c>
      <c r="R2971" s="1" t="e">
        <f ca="1">IF(AND(Q2971&lt;&gt; "", COUNTIF(SAP!#REF!,Q2971)&gt;0),"Matched", "")</f>
        <v>#REF!</v>
      </c>
    </row>
    <row r="2972" spans="1:18">
      <c r="A2972" s="9">
        <v>11563327</v>
      </c>
      <c r="B2972" s="10">
        <v>43880</v>
      </c>
      <c r="C2972" s="10">
        <v>43880</v>
      </c>
      <c r="D2972" s="11" t="s">
        <v>10</v>
      </c>
      <c r="E2972" s="11">
        <v>0</v>
      </c>
      <c r="F2972" s="11">
        <v>0</v>
      </c>
      <c r="G2972" s="11">
        <v>7070</v>
      </c>
      <c r="H2972" s="11">
        <v>252256.07</v>
      </c>
      <c r="I2972" s="11" t="s">
        <v>11</v>
      </c>
      <c r="J2972" s="11" t="s">
        <v>12</v>
      </c>
      <c r="K2972" s="1" t="str">
        <f t="shared" si="156"/>
        <v/>
      </c>
      <c r="L2972" s="1" t="e">
        <f ca="1">IF(AND(K2972&lt;&gt; "", COUNTIF(SAP!#REF!,K2972)&gt;0),"Matched", "")</f>
        <v>#REF!</v>
      </c>
      <c r="M2972" s="1" t="str">
        <f t="shared" si="157"/>
        <v/>
      </c>
      <c r="N2972" s="1" t="e">
        <f ca="1">IF(AND(M2972&lt;&gt; "", COUNTIF(SAP!#REF!,M2972)&gt;0),"Matched", "")</f>
        <v>#REF!</v>
      </c>
      <c r="O2972" s="1" t="str">
        <f t="shared" si="158"/>
        <v/>
      </c>
      <c r="P2972" s="1" t="e">
        <f ca="1">IF(AND(O2972&lt;&gt; "", COUNTIF(SAP!#REF!,O2972)&gt;0),"Matched", "")</f>
        <v>#REF!</v>
      </c>
      <c r="Q2972" s="1" t="str">
        <f ca="1">IF(D2972="AC","Logic4"&amp;"_"&amp;TEXT(C2972,"dd.mm.yyyy") &amp;"_"&amp; 1585409.11,"")</f>
        <v>Logic4_19.02.2020_1585409.11</v>
      </c>
      <c r="R2972" s="1" t="e">
        <f ca="1">IF(AND(Q2972&lt;&gt; "", COUNTIF(SAP!#REF!,Q2972)&gt;0),"Matched", "")</f>
        <v>#REF!</v>
      </c>
    </row>
    <row r="2973" spans="1:18">
      <c r="A2973" s="13">
        <v>11563327</v>
      </c>
      <c r="B2973" s="14">
        <v>43880</v>
      </c>
      <c r="C2973" s="14">
        <v>43880</v>
      </c>
      <c r="D2973" s="15" t="s">
        <v>10</v>
      </c>
      <c r="E2973" s="15">
        <v>0</v>
      </c>
      <c r="F2973" s="15">
        <v>0</v>
      </c>
      <c r="G2973" s="15">
        <v>7088.9</v>
      </c>
      <c r="H2973" s="15">
        <v>259344.97</v>
      </c>
      <c r="I2973" s="15" t="s">
        <v>11</v>
      </c>
      <c r="J2973" s="15" t="s">
        <v>12</v>
      </c>
      <c r="K2973" s="1" t="str">
        <f t="shared" si="156"/>
        <v/>
      </c>
      <c r="L2973" s="1" t="e">
        <f ca="1">IF(AND(K2973&lt;&gt; "", COUNTIF(SAP!#REF!,K2973)&gt;0),"Matched", "")</f>
        <v>#REF!</v>
      </c>
      <c r="M2973" s="1" t="str">
        <f t="shared" si="157"/>
        <v/>
      </c>
      <c r="N2973" s="1" t="e">
        <f ca="1">IF(AND(M2973&lt;&gt; "", COUNTIF(SAP!#REF!,M2973)&gt;0),"Matched", "")</f>
        <v>#REF!</v>
      </c>
      <c r="O2973" s="1" t="str">
        <f t="shared" si="158"/>
        <v/>
      </c>
      <c r="P2973" s="1" t="e">
        <f ca="1">IF(AND(O2973&lt;&gt; "", COUNTIF(SAP!#REF!,O2973)&gt;0),"Matched", "")</f>
        <v>#REF!</v>
      </c>
      <c r="Q2973" s="1" t="str">
        <f ca="1">IF(D2973="AC","Logic4"&amp;"_"&amp;TEXT(C2973,"dd.mm.yyyy") &amp;"_"&amp; 1585409.11,"")</f>
        <v>Logic4_19.02.2020_1585409.11</v>
      </c>
      <c r="R2973" s="1" t="e">
        <f ca="1">IF(AND(Q2973&lt;&gt; "", COUNTIF(SAP!#REF!,Q2973)&gt;0),"Matched", "")</f>
        <v>#REF!</v>
      </c>
    </row>
    <row r="2974" spans="1:18">
      <c r="A2974" s="9">
        <v>11563327</v>
      </c>
      <c r="B2974" s="10">
        <v>43880</v>
      </c>
      <c r="C2974" s="10">
        <v>43880</v>
      </c>
      <c r="D2974" s="11" t="s">
        <v>10</v>
      </c>
      <c r="E2974" s="11">
        <v>0</v>
      </c>
      <c r="F2974" s="11">
        <v>0</v>
      </c>
      <c r="G2974" s="11">
        <v>7220</v>
      </c>
      <c r="H2974" s="11">
        <v>266564.96999999997</v>
      </c>
      <c r="I2974" s="11" t="s">
        <v>11</v>
      </c>
      <c r="J2974" s="11" t="s">
        <v>12</v>
      </c>
      <c r="K2974" s="1" t="str">
        <f t="shared" si="156"/>
        <v/>
      </c>
      <c r="L2974" s="1" t="e">
        <f ca="1">IF(AND(K2974&lt;&gt; "", COUNTIF(SAP!#REF!,K2974)&gt;0),"Matched", "")</f>
        <v>#REF!</v>
      </c>
      <c r="M2974" s="1" t="str">
        <f t="shared" si="157"/>
        <v/>
      </c>
      <c r="N2974" s="1" t="e">
        <f ca="1">IF(AND(M2974&lt;&gt; "", COUNTIF(SAP!#REF!,M2974)&gt;0),"Matched", "")</f>
        <v>#REF!</v>
      </c>
      <c r="O2974" s="1" t="str">
        <f t="shared" si="158"/>
        <v/>
      </c>
      <c r="P2974" s="1" t="e">
        <f ca="1">IF(AND(O2974&lt;&gt; "", COUNTIF(SAP!#REF!,O2974)&gt;0),"Matched", "")</f>
        <v>#REF!</v>
      </c>
      <c r="Q2974" s="1" t="str">
        <f ca="1">IF(D2974="AC","Logic4"&amp;"_"&amp;TEXT(C2974,"dd.mm.yyyy") &amp;"_"&amp; 1585409.11,"")</f>
        <v>Logic4_19.02.2020_1585409.11</v>
      </c>
      <c r="R2974" s="1" t="e">
        <f ca="1">IF(AND(Q2974&lt;&gt; "", COUNTIF(SAP!#REF!,Q2974)&gt;0),"Matched", "")</f>
        <v>#REF!</v>
      </c>
    </row>
    <row r="2975" spans="1:18">
      <c r="A2975" s="13">
        <v>11563327</v>
      </c>
      <c r="B2975" s="14">
        <v>43880</v>
      </c>
      <c r="C2975" s="14">
        <v>43880</v>
      </c>
      <c r="D2975" s="15" t="s">
        <v>10</v>
      </c>
      <c r="E2975" s="15">
        <v>0</v>
      </c>
      <c r="F2975" s="15">
        <v>0</v>
      </c>
      <c r="G2975" s="15">
        <v>7597.3</v>
      </c>
      <c r="H2975" s="15">
        <v>274162.27</v>
      </c>
      <c r="I2975" s="15" t="s">
        <v>11</v>
      </c>
      <c r="J2975" s="15" t="s">
        <v>12</v>
      </c>
      <c r="K2975" s="1" t="str">
        <f t="shared" si="156"/>
        <v/>
      </c>
      <c r="L2975" s="1" t="e">
        <f ca="1">IF(AND(K2975&lt;&gt; "", COUNTIF(SAP!#REF!,K2975)&gt;0),"Matched", "")</f>
        <v>#REF!</v>
      </c>
      <c r="M2975" s="1" t="str">
        <f t="shared" si="157"/>
        <v/>
      </c>
      <c r="N2975" s="1" t="e">
        <f ca="1">IF(AND(M2975&lt;&gt; "", COUNTIF(SAP!#REF!,M2975)&gt;0),"Matched", "")</f>
        <v>#REF!</v>
      </c>
      <c r="O2975" s="1" t="str">
        <f t="shared" si="158"/>
        <v/>
      </c>
      <c r="P2975" s="1" t="e">
        <f ca="1">IF(AND(O2975&lt;&gt; "", COUNTIF(SAP!#REF!,O2975)&gt;0),"Matched", "")</f>
        <v>#REF!</v>
      </c>
      <c r="Q2975" s="1" t="str">
        <f ca="1">IF(D2975="AC","Logic4"&amp;"_"&amp;TEXT(C2975,"dd.mm.yyyy") &amp;"_"&amp; 1585409.11,"")</f>
        <v>Logic4_19.02.2020_1585409.11</v>
      </c>
      <c r="R2975" s="1" t="e">
        <f ca="1">IF(AND(Q2975&lt;&gt; "", COUNTIF(SAP!#REF!,Q2975)&gt;0),"Matched", "")</f>
        <v>#REF!</v>
      </c>
    </row>
    <row r="2976" spans="1:18">
      <c r="A2976" s="9">
        <v>11563327</v>
      </c>
      <c r="B2976" s="10">
        <v>43880</v>
      </c>
      <c r="C2976" s="10">
        <v>43880</v>
      </c>
      <c r="D2976" s="11" t="s">
        <v>10</v>
      </c>
      <c r="E2976" s="11">
        <v>0</v>
      </c>
      <c r="F2976" s="11">
        <v>0</v>
      </c>
      <c r="G2976" s="11">
        <v>7600</v>
      </c>
      <c r="H2976" s="11">
        <v>281762.27</v>
      </c>
      <c r="I2976" s="11" t="s">
        <v>11</v>
      </c>
      <c r="J2976" s="11" t="s">
        <v>12</v>
      </c>
      <c r="K2976" s="1" t="str">
        <f t="shared" si="156"/>
        <v/>
      </c>
      <c r="L2976" s="1" t="e">
        <f ca="1">IF(AND(K2976&lt;&gt; "", COUNTIF(SAP!#REF!,K2976)&gt;0),"Matched", "")</f>
        <v>#REF!</v>
      </c>
      <c r="M2976" s="1" t="str">
        <f t="shared" si="157"/>
        <v/>
      </c>
      <c r="N2976" s="1" t="e">
        <f ca="1">IF(AND(M2976&lt;&gt; "", COUNTIF(SAP!#REF!,M2976)&gt;0),"Matched", "")</f>
        <v>#REF!</v>
      </c>
      <c r="O2976" s="1" t="str">
        <f t="shared" si="158"/>
        <v/>
      </c>
      <c r="P2976" s="1" t="e">
        <f ca="1">IF(AND(O2976&lt;&gt; "", COUNTIF(SAP!#REF!,O2976)&gt;0),"Matched", "")</f>
        <v>#REF!</v>
      </c>
      <c r="Q2976" s="1" t="str">
        <f ca="1">IF(D2976="AC","Logic4"&amp;"_"&amp;TEXT(C2976,"dd.mm.yyyy") &amp;"_"&amp; 1585409.11,"")</f>
        <v>Logic4_19.02.2020_1585409.11</v>
      </c>
      <c r="R2976" s="1" t="e">
        <f ca="1">IF(AND(Q2976&lt;&gt; "", COUNTIF(SAP!#REF!,Q2976)&gt;0),"Matched", "")</f>
        <v>#REF!</v>
      </c>
    </row>
    <row r="2977" spans="1:18">
      <c r="A2977" s="13">
        <v>11563327</v>
      </c>
      <c r="B2977" s="14">
        <v>43880</v>
      </c>
      <c r="C2977" s="14">
        <v>43880</v>
      </c>
      <c r="D2977" s="15" t="s">
        <v>10</v>
      </c>
      <c r="E2977" s="15">
        <v>0</v>
      </c>
      <c r="F2977" s="15">
        <v>0</v>
      </c>
      <c r="G2977" s="15">
        <v>7910.7</v>
      </c>
      <c r="H2977" s="15">
        <v>289672.96999999997</v>
      </c>
      <c r="I2977" s="15" t="s">
        <v>11</v>
      </c>
      <c r="J2977" s="15" t="s">
        <v>12</v>
      </c>
      <c r="K2977" s="1" t="str">
        <f t="shared" si="156"/>
        <v/>
      </c>
      <c r="L2977" s="1" t="e">
        <f ca="1">IF(AND(K2977&lt;&gt; "", COUNTIF(SAP!#REF!,K2977)&gt;0),"Matched", "")</f>
        <v>#REF!</v>
      </c>
      <c r="M2977" s="1" t="str">
        <f t="shared" si="157"/>
        <v/>
      </c>
      <c r="N2977" s="1" t="e">
        <f ca="1">IF(AND(M2977&lt;&gt; "", COUNTIF(SAP!#REF!,M2977)&gt;0),"Matched", "")</f>
        <v>#REF!</v>
      </c>
      <c r="O2977" s="1" t="str">
        <f t="shared" si="158"/>
        <v/>
      </c>
      <c r="P2977" s="1" t="e">
        <f ca="1">IF(AND(O2977&lt;&gt; "", COUNTIF(SAP!#REF!,O2977)&gt;0),"Matched", "")</f>
        <v>#REF!</v>
      </c>
      <c r="Q2977" s="1" t="str">
        <f ca="1">IF(D2977="AC","Logic4"&amp;"_"&amp;TEXT(C2977,"dd.mm.yyyy") &amp;"_"&amp; 1585409.11,"")</f>
        <v>Logic4_19.02.2020_1585409.11</v>
      </c>
      <c r="R2977" s="1" t="e">
        <f ca="1">IF(AND(Q2977&lt;&gt; "", COUNTIF(SAP!#REF!,Q2977)&gt;0),"Matched", "")</f>
        <v>#REF!</v>
      </c>
    </row>
    <row r="2978" spans="1:18">
      <c r="A2978" s="9">
        <v>11563327</v>
      </c>
      <c r="B2978" s="10">
        <v>43880</v>
      </c>
      <c r="C2978" s="10">
        <v>43880</v>
      </c>
      <c r="D2978" s="11" t="s">
        <v>10</v>
      </c>
      <c r="E2978" s="11">
        <v>0</v>
      </c>
      <c r="F2978" s="11">
        <v>0</v>
      </c>
      <c r="G2978" s="11">
        <v>8010.1</v>
      </c>
      <c r="H2978" s="11">
        <v>297683.07</v>
      </c>
      <c r="I2978" s="11" t="s">
        <v>11</v>
      </c>
      <c r="J2978" s="11" t="s">
        <v>12</v>
      </c>
      <c r="K2978" s="1" t="str">
        <f t="shared" si="156"/>
        <v/>
      </c>
      <c r="L2978" s="1" t="e">
        <f ca="1">IF(AND(K2978&lt;&gt; "", COUNTIF(SAP!#REF!,K2978)&gt;0),"Matched", "")</f>
        <v>#REF!</v>
      </c>
      <c r="M2978" s="1" t="str">
        <f t="shared" si="157"/>
        <v/>
      </c>
      <c r="N2978" s="1" t="e">
        <f ca="1">IF(AND(M2978&lt;&gt; "", COUNTIF(SAP!#REF!,M2978)&gt;0),"Matched", "")</f>
        <v>#REF!</v>
      </c>
      <c r="O2978" s="1" t="str">
        <f t="shared" si="158"/>
        <v/>
      </c>
      <c r="P2978" s="1" t="e">
        <f ca="1">IF(AND(O2978&lt;&gt; "", COUNTIF(SAP!#REF!,O2978)&gt;0),"Matched", "")</f>
        <v>#REF!</v>
      </c>
      <c r="Q2978" s="1" t="str">
        <f ca="1">IF(D2978="AC","Logic4"&amp;"_"&amp;TEXT(C2978,"dd.mm.yyyy") &amp;"_"&amp; 1585409.11,"")</f>
        <v>Logic4_19.02.2020_1585409.11</v>
      </c>
      <c r="R2978" s="1" t="e">
        <f ca="1">IF(AND(Q2978&lt;&gt; "", COUNTIF(SAP!#REF!,Q2978)&gt;0),"Matched", "")</f>
        <v>#REF!</v>
      </c>
    </row>
    <row r="2979" spans="1:18">
      <c r="A2979" s="13">
        <v>11563327</v>
      </c>
      <c r="B2979" s="14">
        <v>43880</v>
      </c>
      <c r="C2979" s="14">
        <v>43880</v>
      </c>
      <c r="D2979" s="15" t="s">
        <v>10</v>
      </c>
      <c r="E2979" s="15">
        <v>0</v>
      </c>
      <c r="F2979" s="15">
        <v>0</v>
      </c>
      <c r="G2979" s="15">
        <v>8330</v>
      </c>
      <c r="H2979" s="15">
        <v>306013.07</v>
      </c>
      <c r="I2979" s="15" t="s">
        <v>11</v>
      </c>
      <c r="J2979" s="15" t="s">
        <v>12</v>
      </c>
      <c r="K2979" s="1" t="str">
        <f t="shared" si="156"/>
        <v/>
      </c>
      <c r="L2979" s="1" t="e">
        <f ca="1">IF(AND(K2979&lt;&gt; "", COUNTIF(SAP!#REF!,K2979)&gt;0),"Matched", "")</f>
        <v>#REF!</v>
      </c>
      <c r="M2979" s="1" t="str">
        <f t="shared" si="157"/>
        <v/>
      </c>
      <c r="N2979" s="1" t="e">
        <f ca="1">IF(AND(M2979&lt;&gt; "", COUNTIF(SAP!#REF!,M2979)&gt;0),"Matched", "")</f>
        <v>#REF!</v>
      </c>
      <c r="O2979" s="1" t="str">
        <f t="shared" si="158"/>
        <v/>
      </c>
      <c r="P2979" s="1" t="e">
        <f ca="1">IF(AND(O2979&lt;&gt; "", COUNTIF(SAP!#REF!,O2979)&gt;0),"Matched", "")</f>
        <v>#REF!</v>
      </c>
      <c r="Q2979" s="1" t="str">
        <f ca="1">IF(D2979="AC","Logic4"&amp;"_"&amp;TEXT(C2979,"dd.mm.yyyy") &amp;"_"&amp; 1585409.11,"")</f>
        <v>Logic4_19.02.2020_1585409.11</v>
      </c>
      <c r="R2979" s="1" t="e">
        <f ca="1">IF(AND(Q2979&lt;&gt; "", COUNTIF(SAP!#REF!,Q2979)&gt;0),"Matched", "")</f>
        <v>#REF!</v>
      </c>
    </row>
    <row r="2980" spans="1:18">
      <c r="A2980" s="9">
        <v>11563327</v>
      </c>
      <c r="B2980" s="10">
        <v>43880</v>
      </c>
      <c r="C2980" s="10">
        <v>43880</v>
      </c>
      <c r="D2980" s="11" t="s">
        <v>10</v>
      </c>
      <c r="E2980" s="11">
        <v>0</v>
      </c>
      <c r="F2980" s="11">
        <v>0</v>
      </c>
      <c r="G2980" s="11">
        <v>8352.1</v>
      </c>
      <c r="H2980" s="11">
        <v>314365.17</v>
      </c>
      <c r="I2980" s="11" t="s">
        <v>11</v>
      </c>
      <c r="J2980" s="11" t="s">
        <v>12</v>
      </c>
      <c r="K2980" s="1" t="str">
        <f t="shared" si="156"/>
        <v/>
      </c>
      <c r="L2980" s="1" t="e">
        <f ca="1">IF(AND(K2980&lt;&gt; "", COUNTIF(SAP!#REF!,K2980)&gt;0),"Matched", "")</f>
        <v>#REF!</v>
      </c>
      <c r="M2980" s="1" t="str">
        <f t="shared" si="157"/>
        <v/>
      </c>
      <c r="N2980" s="1" t="e">
        <f ca="1">IF(AND(M2980&lt;&gt; "", COUNTIF(SAP!#REF!,M2980)&gt;0),"Matched", "")</f>
        <v>#REF!</v>
      </c>
      <c r="O2980" s="1" t="str">
        <f t="shared" si="158"/>
        <v/>
      </c>
      <c r="P2980" s="1" t="e">
        <f ca="1">IF(AND(O2980&lt;&gt; "", COUNTIF(SAP!#REF!,O2980)&gt;0),"Matched", "")</f>
        <v>#REF!</v>
      </c>
      <c r="Q2980" s="1" t="str">
        <f ca="1">IF(D2980="AC","Logic4"&amp;"_"&amp;TEXT(C2980,"dd.mm.yyyy") &amp;"_"&amp; 1585409.11,"")</f>
        <v>Logic4_19.02.2020_1585409.11</v>
      </c>
      <c r="R2980" s="1" t="e">
        <f ca="1">IF(AND(Q2980&lt;&gt; "", COUNTIF(SAP!#REF!,Q2980)&gt;0),"Matched", "")</f>
        <v>#REF!</v>
      </c>
    </row>
    <row r="2981" spans="1:18">
      <c r="A2981" s="13">
        <v>11563327</v>
      </c>
      <c r="B2981" s="14">
        <v>43880</v>
      </c>
      <c r="C2981" s="14">
        <v>43880</v>
      </c>
      <c r="D2981" s="15" t="s">
        <v>10</v>
      </c>
      <c r="E2981" s="15">
        <v>0</v>
      </c>
      <c r="F2981" s="15">
        <v>0</v>
      </c>
      <c r="G2981" s="15">
        <v>8376.32</v>
      </c>
      <c r="H2981" s="15">
        <v>322741.49</v>
      </c>
      <c r="I2981" s="15" t="s">
        <v>11</v>
      </c>
      <c r="J2981" s="15" t="s">
        <v>12</v>
      </c>
      <c r="K2981" s="1" t="str">
        <f t="shared" si="156"/>
        <v/>
      </c>
      <c r="L2981" s="1" t="e">
        <f ca="1">IF(AND(K2981&lt;&gt; "", COUNTIF(SAP!#REF!,K2981)&gt;0),"Matched", "")</f>
        <v>#REF!</v>
      </c>
      <c r="M2981" s="1" t="str">
        <f t="shared" si="157"/>
        <v/>
      </c>
      <c r="N2981" s="1" t="e">
        <f ca="1">IF(AND(M2981&lt;&gt; "", COUNTIF(SAP!#REF!,M2981)&gt;0),"Matched", "")</f>
        <v>#REF!</v>
      </c>
      <c r="O2981" s="1" t="str">
        <f t="shared" si="158"/>
        <v/>
      </c>
      <c r="P2981" s="1" t="e">
        <f ca="1">IF(AND(O2981&lt;&gt; "", COUNTIF(SAP!#REF!,O2981)&gt;0),"Matched", "")</f>
        <v>#REF!</v>
      </c>
      <c r="Q2981" s="1" t="str">
        <f ca="1">IF(D2981="AC","Logic4"&amp;"_"&amp;TEXT(C2981,"dd.mm.yyyy") &amp;"_"&amp; 1585409.11,"")</f>
        <v>Logic4_19.02.2020_1585409.11</v>
      </c>
      <c r="R2981" s="1" t="e">
        <f ca="1">IF(AND(Q2981&lt;&gt; "", COUNTIF(SAP!#REF!,Q2981)&gt;0),"Matched", "")</f>
        <v>#REF!</v>
      </c>
    </row>
    <row r="2982" spans="1:18">
      <c r="A2982" s="9">
        <v>11563327</v>
      </c>
      <c r="B2982" s="10">
        <v>43880</v>
      </c>
      <c r="C2982" s="10">
        <v>43880</v>
      </c>
      <c r="D2982" s="11" t="s">
        <v>10</v>
      </c>
      <c r="E2982" s="11">
        <v>0</v>
      </c>
      <c r="F2982" s="11">
        <v>0</v>
      </c>
      <c r="G2982" s="11">
        <v>8450</v>
      </c>
      <c r="H2982" s="11">
        <v>331191.49</v>
      </c>
      <c r="I2982" s="11" t="s">
        <v>11</v>
      </c>
      <c r="J2982" s="11" t="s">
        <v>12</v>
      </c>
      <c r="K2982" s="1" t="str">
        <f t="shared" si="156"/>
        <v/>
      </c>
      <c r="L2982" s="1" t="e">
        <f ca="1">IF(AND(K2982&lt;&gt; "", COUNTIF(SAP!#REF!,K2982)&gt;0),"Matched", "")</f>
        <v>#REF!</v>
      </c>
      <c r="M2982" s="1" t="str">
        <f t="shared" si="157"/>
        <v/>
      </c>
      <c r="N2982" s="1" t="e">
        <f ca="1">IF(AND(M2982&lt;&gt; "", COUNTIF(SAP!#REF!,M2982)&gt;0),"Matched", "")</f>
        <v>#REF!</v>
      </c>
      <c r="O2982" s="1" t="str">
        <f t="shared" si="158"/>
        <v/>
      </c>
      <c r="P2982" s="1" t="e">
        <f ca="1">IF(AND(O2982&lt;&gt; "", COUNTIF(SAP!#REF!,O2982)&gt;0),"Matched", "")</f>
        <v>#REF!</v>
      </c>
      <c r="Q2982" s="1" t="str">
        <f ca="1">IF(D2982="AC","Logic4"&amp;"_"&amp;TEXT(C2982,"dd.mm.yyyy") &amp;"_"&amp; 1585409.11,"")</f>
        <v>Logic4_19.02.2020_1585409.11</v>
      </c>
      <c r="R2982" s="1" t="e">
        <f ca="1">IF(AND(Q2982&lt;&gt; "", COUNTIF(SAP!#REF!,Q2982)&gt;0),"Matched", "")</f>
        <v>#REF!</v>
      </c>
    </row>
    <row r="2983" spans="1:18">
      <c r="A2983" s="13">
        <v>11563327</v>
      </c>
      <c r="B2983" s="14">
        <v>43880</v>
      </c>
      <c r="C2983" s="14">
        <v>43880</v>
      </c>
      <c r="D2983" s="15" t="s">
        <v>10</v>
      </c>
      <c r="E2983" s="15">
        <v>0</v>
      </c>
      <c r="F2983" s="15">
        <v>0</v>
      </c>
      <c r="G2983" s="15">
        <v>8668.6</v>
      </c>
      <c r="H2983" s="15">
        <v>339860.09</v>
      </c>
      <c r="I2983" s="15" t="s">
        <v>11</v>
      </c>
      <c r="J2983" s="15" t="s">
        <v>12</v>
      </c>
      <c r="K2983" s="1" t="str">
        <f t="shared" si="156"/>
        <v/>
      </c>
      <c r="L2983" s="1" t="e">
        <f ca="1">IF(AND(K2983&lt;&gt; "", COUNTIF(SAP!#REF!,K2983)&gt;0),"Matched", "")</f>
        <v>#REF!</v>
      </c>
      <c r="M2983" s="1" t="str">
        <f t="shared" si="157"/>
        <v/>
      </c>
      <c r="N2983" s="1" t="e">
        <f ca="1">IF(AND(M2983&lt;&gt; "", COUNTIF(SAP!#REF!,M2983)&gt;0),"Matched", "")</f>
        <v>#REF!</v>
      </c>
      <c r="O2983" s="1" t="str">
        <f t="shared" si="158"/>
        <v/>
      </c>
      <c r="P2983" s="1" t="e">
        <f ca="1">IF(AND(O2983&lt;&gt; "", COUNTIF(SAP!#REF!,O2983)&gt;0),"Matched", "")</f>
        <v>#REF!</v>
      </c>
      <c r="Q2983" s="1" t="str">
        <f ca="1">IF(D2983="AC","Logic4"&amp;"_"&amp;TEXT(C2983,"dd.mm.yyyy") &amp;"_"&amp; 1585409.11,"")</f>
        <v>Logic4_19.02.2020_1585409.11</v>
      </c>
      <c r="R2983" s="1" t="e">
        <f ca="1">IF(AND(Q2983&lt;&gt; "", COUNTIF(SAP!#REF!,Q2983)&gt;0),"Matched", "")</f>
        <v>#REF!</v>
      </c>
    </row>
    <row r="2984" spans="1:18">
      <c r="A2984" s="9">
        <v>11563327</v>
      </c>
      <c r="B2984" s="10">
        <v>43880</v>
      </c>
      <c r="C2984" s="10">
        <v>43880</v>
      </c>
      <c r="D2984" s="11" t="s">
        <v>10</v>
      </c>
      <c r="E2984" s="11">
        <v>0</v>
      </c>
      <c r="F2984" s="11">
        <v>0</v>
      </c>
      <c r="G2984" s="11">
        <v>8776</v>
      </c>
      <c r="H2984" s="11">
        <v>348636.09</v>
      </c>
      <c r="I2984" s="11" t="s">
        <v>11</v>
      </c>
      <c r="J2984" s="11" t="s">
        <v>12</v>
      </c>
      <c r="K2984" s="1" t="str">
        <f t="shared" si="156"/>
        <v/>
      </c>
      <c r="L2984" s="1" t="e">
        <f ca="1">IF(AND(K2984&lt;&gt; "", COUNTIF(SAP!#REF!,K2984)&gt;0),"Matched", "")</f>
        <v>#REF!</v>
      </c>
      <c r="M2984" s="1" t="str">
        <f t="shared" si="157"/>
        <v/>
      </c>
      <c r="N2984" s="1" t="e">
        <f ca="1">IF(AND(M2984&lt;&gt; "", COUNTIF(SAP!#REF!,M2984)&gt;0),"Matched", "")</f>
        <v>#REF!</v>
      </c>
      <c r="O2984" s="1" t="str">
        <f t="shared" si="158"/>
        <v/>
      </c>
      <c r="P2984" s="1" t="e">
        <f ca="1">IF(AND(O2984&lt;&gt; "", COUNTIF(SAP!#REF!,O2984)&gt;0),"Matched", "")</f>
        <v>#REF!</v>
      </c>
      <c r="Q2984" s="1" t="str">
        <f ca="1">IF(D2984="AC","Logic4"&amp;"_"&amp;TEXT(C2984,"dd.mm.yyyy") &amp;"_"&amp; 1585409.11,"")</f>
        <v>Logic4_19.02.2020_1585409.11</v>
      </c>
      <c r="R2984" s="1" t="e">
        <f ca="1">IF(AND(Q2984&lt;&gt; "", COUNTIF(SAP!#REF!,Q2984)&gt;0),"Matched", "")</f>
        <v>#REF!</v>
      </c>
    </row>
    <row r="2985" spans="1:18">
      <c r="A2985" s="13">
        <v>11563327</v>
      </c>
      <c r="B2985" s="14">
        <v>43880</v>
      </c>
      <c r="C2985" s="14">
        <v>43880</v>
      </c>
      <c r="D2985" s="15" t="s">
        <v>10</v>
      </c>
      <c r="E2985" s="15">
        <v>0</v>
      </c>
      <c r="F2985" s="15">
        <v>0</v>
      </c>
      <c r="G2985" s="15">
        <v>8824.7999999999993</v>
      </c>
      <c r="H2985" s="15">
        <v>357460.89</v>
      </c>
      <c r="I2985" s="15" t="s">
        <v>11</v>
      </c>
      <c r="J2985" s="15" t="s">
        <v>12</v>
      </c>
      <c r="K2985" s="1" t="str">
        <f t="shared" si="156"/>
        <v/>
      </c>
      <c r="L2985" s="1" t="e">
        <f ca="1">IF(AND(K2985&lt;&gt; "", COUNTIF(SAP!#REF!,K2985)&gt;0),"Matched", "")</f>
        <v>#REF!</v>
      </c>
      <c r="M2985" s="1" t="str">
        <f t="shared" si="157"/>
        <v/>
      </c>
      <c r="N2985" s="1" t="e">
        <f ca="1">IF(AND(M2985&lt;&gt; "", COUNTIF(SAP!#REF!,M2985)&gt;0),"Matched", "")</f>
        <v>#REF!</v>
      </c>
      <c r="O2985" s="1" t="str">
        <f t="shared" si="158"/>
        <v/>
      </c>
      <c r="P2985" s="1" t="e">
        <f ca="1">IF(AND(O2985&lt;&gt; "", COUNTIF(SAP!#REF!,O2985)&gt;0),"Matched", "")</f>
        <v>#REF!</v>
      </c>
      <c r="Q2985" s="1" t="str">
        <f ca="1">IF(D2985="AC","Logic4"&amp;"_"&amp;TEXT(C2985,"dd.mm.yyyy") &amp;"_"&amp; 1585409.11,"")</f>
        <v>Logic4_19.02.2020_1585409.11</v>
      </c>
      <c r="R2985" s="1" t="e">
        <f ca="1">IF(AND(Q2985&lt;&gt; "", COUNTIF(SAP!#REF!,Q2985)&gt;0),"Matched", "")</f>
        <v>#REF!</v>
      </c>
    </row>
    <row r="2986" spans="1:18">
      <c r="A2986" s="9">
        <v>11563327</v>
      </c>
      <c r="B2986" s="10">
        <v>43880</v>
      </c>
      <c r="C2986" s="10">
        <v>43880</v>
      </c>
      <c r="D2986" s="11" t="s">
        <v>10</v>
      </c>
      <c r="E2986" s="11">
        <v>0</v>
      </c>
      <c r="F2986" s="11">
        <v>0</v>
      </c>
      <c r="G2986" s="11">
        <v>8837.8700000000008</v>
      </c>
      <c r="H2986" s="11">
        <v>366298.76</v>
      </c>
      <c r="I2986" s="11" t="s">
        <v>11</v>
      </c>
      <c r="J2986" s="11" t="s">
        <v>12</v>
      </c>
      <c r="K2986" s="1" t="str">
        <f t="shared" si="156"/>
        <v/>
      </c>
      <c r="L2986" s="1" t="e">
        <f ca="1">IF(AND(K2986&lt;&gt; "", COUNTIF(SAP!#REF!,K2986)&gt;0),"Matched", "")</f>
        <v>#REF!</v>
      </c>
      <c r="M2986" s="1" t="str">
        <f t="shared" si="157"/>
        <v/>
      </c>
      <c r="N2986" s="1" t="e">
        <f ca="1">IF(AND(M2986&lt;&gt; "", COUNTIF(SAP!#REF!,M2986)&gt;0),"Matched", "")</f>
        <v>#REF!</v>
      </c>
      <c r="O2986" s="1" t="str">
        <f t="shared" si="158"/>
        <v/>
      </c>
      <c r="P2986" s="1" t="e">
        <f ca="1">IF(AND(O2986&lt;&gt; "", COUNTIF(SAP!#REF!,O2986)&gt;0),"Matched", "")</f>
        <v>#REF!</v>
      </c>
      <c r="Q2986" s="1" t="str">
        <f ca="1">IF(D2986="AC","Logic4"&amp;"_"&amp;TEXT(C2986,"dd.mm.yyyy") &amp;"_"&amp; 1585409.11,"")</f>
        <v>Logic4_19.02.2020_1585409.11</v>
      </c>
      <c r="R2986" s="1" t="e">
        <f ca="1">IF(AND(Q2986&lt;&gt; "", COUNTIF(SAP!#REF!,Q2986)&gt;0),"Matched", "")</f>
        <v>#REF!</v>
      </c>
    </row>
    <row r="2987" spans="1:18">
      <c r="A2987" s="13">
        <v>11563327</v>
      </c>
      <c r="B2987" s="14">
        <v>43880</v>
      </c>
      <c r="C2987" s="14">
        <v>43880</v>
      </c>
      <c r="D2987" s="15" t="s">
        <v>10</v>
      </c>
      <c r="E2987" s="15">
        <v>0</v>
      </c>
      <c r="F2987" s="15">
        <v>0</v>
      </c>
      <c r="G2987" s="15">
        <v>8866.6</v>
      </c>
      <c r="H2987" s="15">
        <v>375165.36</v>
      </c>
      <c r="I2987" s="15" t="s">
        <v>11</v>
      </c>
      <c r="J2987" s="15" t="s">
        <v>12</v>
      </c>
      <c r="K2987" s="1" t="str">
        <f t="shared" si="156"/>
        <v/>
      </c>
      <c r="L2987" s="1" t="e">
        <f ca="1">IF(AND(K2987&lt;&gt; "", COUNTIF(SAP!#REF!,K2987)&gt;0),"Matched", "")</f>
        <v>#REF!</v>
      </c>
      <c r="M2987" s="1" t="str">
        <f t="shared" si="157"/>
        <v/>
      </c>
      <c r="N2987" s="1" t="e">
        <f ca="1">IF(AND(M2987&lt;&gt; "", COUNTIF(SAP!#REF!,M2987)&gt;0),"Matched", "")</f>
        <v>#REF!</v>
      </c>
      <c r="O2987" s="1" t="str">
        <f t="shared" si="158"/>
        <v/>
      </c>
      <c r="P2987" s="1" t="e">
        <f ca="1">IF(AND(O2987&lt;&gt; "", COUNTIF(SAP!#REF!,O2987)&gt;0),"Matched", "")</f>
        <v>#REF!</v>
      </c>
      <c r="Q2987" s="1" t="str">
        <f ca="1">IF(D2987="AC","Logic4"&amp;"_"&amp;TEXT(C2987,"dd.mm.yyyy") &amp;"_"&amp; 1585409.11,"")</f>
        <v>Logic4_19.02.2020_1585409.11</v>
      </c>
      <c r="R2987" s="1" t="e">
        <f ca="1">IF(AND(Q2987&lt;&gt; "", COUNTIF(SAP!#REF!,Q2987)&gt;0),"Matched", "")</f>
        <v>#REF!</v>
      </c>
    </row>
    <row r="2988" spans="1:18">
      <c r="A2988" s="9">
        <v>11563327</v>
      </c>
      <c r="B2988" s="10">
        <v>43880</v>
      </c>
      <c r="C2988" s="10">
        <v>43880</v>
      </c>
      <c r="D2988" s="11" t="s">
        <v>10</v>
      </c>
      <c r="E2988" s="11">
        <v>0</v>
      </c>
      <c r="F2988" s="11">
        <v>0</v>
      </c>
      <c r="G2988" s="11">
        <v>9041.4</v>
      </c>
      <c r="H2988" s="11">
        <v>384206.76</v>
      </c>
      <c r="I2988" s="11" t="s">
        <v>11</v>
      </c>
      <c r="J2988" s="11" t="s">
        <v>12</v>
      </c>
      <c r="K2988" s="1" t="str">
        <f t="shared" si="156"/>
        <v/>
      </c>
      <c r="L2988" s="1" t="e">
        <f ca="1">IF(AND(K2988&lt;&gt; "", COUNTIF(SAP!#REF!,K2988)&gt;0),"Matched", "")</f>
        <v>#REF!</v>
      </c>
      <c r="M2988" s="1" t="str">
        <f t="shared" si="157"/>
        <v/>
      </c>
      <c r="N2988" s="1" t="e">
        <f ca="1">IF(AND(M2988&lt;&gt; "", COUNTIF(SAP!#REF!,M2988)&gt;0),"Matched", "")</f>
        <v>#REF!</v>
      </c>
      <c r="O2988" s="1" t="str">
        <f t="shared" si="158"/>
        <v/>
      </c>
      <c r="P2988" s="1" t="e">
        <f ca="1">IF(AND(O2988&lt;&gt; "", COUNTIF(SAP!#REF!,O2988)&gt;0),"Matched", "")</f>
        <v>#REF!</v>
      </c>
      <c r="Q2988" s="1" t="str">
        <f ca="1">IF(D2988="AC","Logic4"&amp;"_"&amp;TEXT(C2988,"dd.mm.yyyy") &amp;"_"&amp; 1585409.11,"")</f>
        <v>Logic4_19.02.2020_1585409.11</v>
      </c>
      <c r="R2988" s="1" t="e">
        <f ca="1">IF(AND(Q2988&lt;&gt; "", COUNTIF(SAP!#REF!,Q2988)&gt;0),"Matched", "")</f>
        <v>#REF!</v>
      </c>
    </row>
    <row r="2989" spans="1:18">
      <c r="A2989" s="13">
        <v>11563327</v>
      </c>
      <c r="B2989" s="14">
        <v>43880</v>
      </c>
      <c r="C2989" s="14">
        <v>43880</v>
      </c>
      <c r="D2989" s="15" t="s">
        <v>10</v>
      </c>
      <c r="E2989" s="15">
        <v>0</v>
      </c>
      <c r="F2989" s="15">
        <v>0</v>
      </c>
      <c r="G2989" s="15">
        <v>9409.4</v>
      </c>
      <c r="H2989" s="15">
        <v>393616.16</v>
      </c>
      <c r="I2989" s="15" t="s">
        <v>11</v>
      </c>
      <c r="J2989" s="15" t="s">
        <v>12</v>
      </c>
      <c r="K2989" s="1" t="str">
        <f t="shared" si="156"/>
        <v/>
      </c>
      <c r="L2989" s="1" t="e">
        <f ca="1">IF(AND(K2989&lt;&gt; "", COUNTIF(SAP!#REF!,K2989)&gt;0),"Matched", "")</f>
        <v>#REF!</v>
      </c>
      <c r="M2989" s="1" t="str">
        <f t="shared" si="157"/>
        <v/>
      </c>
      <c r="N2989" s="1" t="e">
        <f ca="1">IF(AND(M2989&lt;&gt; "", COUNTIF(SAP!#REF!,M2989)&gt;0),"Matched", "")</f>
        <v>#REF!</v>
      </c>
      <c r="O2989" s="1" t="str">
        <f t="shared" si="158"/>
        <v/>
      </c>
      <c r="P2989" s="1" t="e">
        <f ca="1">IF(AND(O2989&lt;&gt; "", COUNTIF(SAP!#REF!,O2989)&gt;0),"Matched", "")</f>
        <v>#REF!</v>
      </c>
      <c r="Q2989" s="1" t="str">
        <f ca="1">IF(D2989="AC","Logic4"&amp;"_"&amp;TEXT(C2989,"dd.mm.yyyy") &amp;"_"&amp; 1585409.11,"")</f>
        <v>Logic4_19.02.2020_1585409.11</v>
      </c>
      <c r="R2989" s="1" t="e">
        <f ca="1">IF(AND(Q2989&lt;&gt; "", COUNTIF(SAP!#REF!,Q2989)&gt;0),"Matched", "")</f>
        <v>#REF!</v>
      </c>
    </row>
    <row r="2990" spans="1:18">
      <c r="A2990" s="9">
        <v>11563327</v>
      </c>
      <c r="B2990" s="10">
        <v>43880</v>
      </c>
      <c r="C2990" s="10">
        <v>43880</v>
      </c>
      <c r="D2990" s="11" t="s">
        <v>10</v>
      </c>
      <c r="E2990" s="11">
        <v>0</v>
      </c>
      <c r="F2990" s="11">
        <v>0</v>
      </c>
      <c r="G2990" s="11">
        <v>9421.5</v>
      </c>
      <c r="H2990" s="11">
        <v>403037.66</v>
      </c>
      <c r="I2990" s="11" t="s">
        <v>11</v>
      </c>
      <c r="J2990" s="11" t="s">
        <v>12</v>
      </c>
      <c r="K2990" s="1" t="str">
        <f t="shared" si="156"/>
        <v/>
      </c>
      <c r="L2990" s="1" t="e">
        <f ca="1">IF(AND(K2990&lt;&gt; "", COUNTIF(SAP!#REF!,K2990)&gt;0),"Matched", "")</f>
        <v>#REF!</v>
      </c>
      <c r="M2990" s="1" t="str">
        <f t="shared" si="157"/>
        <v/>
      </c>
      <c r="N2990" s="1" t="e">
        <f ca="1">IF(AND(M2990&lt;&gt; "", COUNTIF(SAP!#REF!,M2990)&gt;0),"Matched", "")</f>
        <v>#REF!</v>
      </c>
      <c r="O2990" s="1" t="str">
        <f t="shared" si="158"/>
        <v/>
      </c>
      <c r="P2990" s="1" t="e">
        <f ca="1">IF(AND(O2990&lt;&gt; "", COUNTIF(SAP!#REF!,O2990)&gt;0),"Matched", "")</f>
        <v>#REF!</v>
      </c>
      <c r="Q2990" s="1" t="str">
        <f ca="1">IF(D2990="AC","Logic4"&amp;"_"&amp;TEXT(C2990,"dd.mm.yyyy") &amp;"_"&amp; 1585409.11,"")</f>
        <v>Logic4_19.02.2020_1585409.11</v>
      </c>
      <c r="R2990" s="1" t="e">
        <f ca="1">IF(AND(Q2990&lt;&gt; "", COUNTIF(SAP!#REF!,Q2990)&gt;0),"Matched", "")</f>
        <v>#REF!</v>
      </c>
    </row>
    <row r="2991" spans="1:18">
      <c r="A2991" s="13">
        <v>11563327</v>
      </c>
      <c r="B2991" s="14">
        <v>43880</v>
      </c>
      <c r="C2991" s="14">
        <v>43880</v>
      </c>
      <c r="D2991" s="15" t="s">
        <v>10</v>
      </c>
      <c r="E2991" s="15">
        <v>0</v>
      </c>
      <c r="F2991" s="15">
        <v>0</v>
      </c>
      <c r="G2991" s="15">
        <v>9860</v>
      </c>
      <c r="H2991" s="15">
        <v>412897.66</v>
      </c>
      <c r="I2991" s="15" t="s">
        <v>11</v>
      </c>
      <c r="J2991" s="15" t="s">
        <v>12</v>
      </c>
      <c r="K2991" s="1" t="str">
        <f t="shared" si="156"/>
        <v/>
      </c>
      <c r="L2991" s="1" t="e">
        <f ca="1">IF(AND(K2991&lt;&gt; "", COUNTIF(SAP!#REF!,K2991)&gt;0),"Matched", "")</f>
        <v>#REF!</v>
      </c>
      <c r="M2991" s="1" t="str">
        <f t="shared" si="157"/>
        <v/>
      </c>
      <c r="N2991" s="1" t="e">
        <f ca="1">IF(AND(M2991&lt;&gt; "", COUNTIF(SAP!#REF!,M2991)&gt;0),"Matched", "")</f>
        <v>#REF!</v>
      </c>
      <c r="O2991" s="1" t="str">
        <f t="shared" si="158"/>
        <v/>
      </c>
      <c r="P2991" s="1" t="e">
        <f ca="1">IF(AND(O2991&lt;&gt; "", COUNTIF(SAP!#REF!,O2991)&gt;0),"Matched", "")</f>
        <v>#REF!</v>
      </c>
      <c r="Q2991" s="1" t="str">
        <f ca="1">IF(D2991="AC","Logic4"&amp;"_"&amp;TEXT(C2991,"dd.mm.yyyy") &amp;"_"&amp; 1585409.11,"")</f>
        <v>Logic4_19.02.2020_1585409.11</v>
      </c>
      <c r="R2991" s="1" t="e">
        <f ca="1">IF(AND(Q2991&lt;&gt; "", COUNTIF(SAP!#REF!,Q2991)&gt;0),"Matched", "")</f>
        <v>#REF!</v>
      </c>
    </row>
    <row r="2992" spans="1:18">
      <c r="A2992" s="9">
        <v>11563327</v>
      </c>
      <c r="B2992" s="10">
        <v>43880</v>
      </c>
      <c r="C2992" s="10">
        <v>43880</v>
      </c>
      <c r="D2992" s="11" t="s">
        <v>10</v>
      </c>
      <c r="E2992" s="11">
        <v>0</v>
      </c>
      <c r="F2992" s="11">
        <v>0</v>
      </c>
      <c r="G2992" s="11">
        <v>10010</v>
      </c>
      <c r="H2992" s="11">
        <v>422907.66</v>
      </c>
      <c r="I2992" s="11" t="s">
        <v>11</v>
      </c>
      <c r="J2992" s="11" t="s">
        <v>12</v>
      </c>
      <c r="K2992" s="1" t="str">
        <f t="shared" si="156"/>
        <v/>
      </c>
      <c r="L2992" s="1" t="e">
        <f ca="1">IF(AND(K2992&lt;&gt; "", COUNTIF(SAP!#REF!,K2992)&gt;0),"Matched", "")</f>
        <v>#REF!</v>
      </c>
      <c r="M2992" s="1" t="str">
        <f t="shared" si="157"/>
        <v/>
      </c>
      <c r="N2992" s="1" t="e">
        <f ca="1">IF(AND(M2992&lt;&gt; "", COUNTIF(SAP!#REF!,M2992)&gt;0),"Matched", "")</f>
        <v>#REF!</v>
      </c>
      <c r="O2992" s="1" t="str">
        <f t="shared" si="158"/>
        <v/>
      </c>
      <c r="P2992" s="1" t="e">
        <f ca="1">IF(AND(O2992&lt;&gt; "", COUNTIF(SAP!#REF!,O2992)&gt;0),"Matched", "")</f>
        <v>#REF!</v>
      </c>
      <c r="Q2992" s="1" t="str">
        <f ca="1">IF(D2992="AC","Logic4"&amp;"_"&amp;TEXT(C2992,"dd.mm.yyyy") &amp;"_"&amp; 1585409.11,"")</f>
        <v>Logic4_19.02.2020_1585409.11</v>
      </c>
      <c r="R2992" s="1" t="e">
        <f ca="1">IF(AND(Q2992&lt;&gt; "", COUNTIF(SAP!#REF!,Q2992)&gt;0),"Matched", "")</f>
        <v>#REF!</v>
      </c>
    </row>
    <row r="2993" spans="1:18">
      <c r="A2993" s="13">
        <v>11563327</v>
      </c>
      <c r="B2993" s="14">
        <v>43880</v>
      </c>
      <c r="C2993" s="14">
        <v>43880</v>
      </c>
      <c r="D2993" s="15" t="s">
        <v>10</v>
      </c>
      <c r="E2993" s="15">
        <v>0</v>
      </c>
      <c r="F2993" s="15">
        <v>0</v>
      </c>
      <c r="G2993" s="15">
        <v>10506.36</v>
      </c>
      <c r="H2993" s="15">
        <v>433414.02</v>
      </c>
      <c r="I2993" s="15" t="s">
        <v>11</v>
      </c>
      <c r="J2993" s="15" t="s">
        <v>12</v>
      </c>
      <c r="K2993" s="1" t="str">
        <f t="shared" si="156"/>
        <v/>
      </c>
      <c r="L2993" s="1" t="e">
        <f ca="1">IF(AND(K2993&lt;&gt; "", COUNTIF(SAP!#REF!,K2993)&gt;0),"Matched", "")</f>
        <v>#REF!</v>
      </c>
      <c r="M2993" s="1" t="str">
        <f t="shared" si="157"/>
        <v/>
      </c>
      <c r="N2993" s="1" t="e">
        <f ca="1">IF(AND(M2993&lt;&gt; "", COUNTIF(SAP!#REF!,M2993)&gt;0),"Matched", "")</f>
        <v>#REF!</v>
      </c>
      <c r="O2993" s="1" t="str">
        <f t="shared" si="158"/>
        <v/>
      </c>
      <c r="P2993" s="1" t="e">
        <f ca="1">IF(AND(O2993&lt;&gt; "", COUNTIF(SAP!#REF!,O2993)&gt;0),"Matched", "")</f>
        <v>#REF!</v>
      </c>
      <c r="Q2993" s="1" t="str">
        <f ca="1">IF(D2993="AC","Logic4"&amp;"_"&amp;TEXT(C2993,"dd.mm.yyyy") &amp;"_"&amp; 1585409.11,"")</f>
        <v>Logic4_19.02.2020_1585409.11</v>
      </c>
      <c r="R2993" s="1" t="e">
        <f ca="1">IF(AND(Q2993&lt;&gt; "", COUNTIF(SAP!#REF!,Q2993)&gt;0),"Matched", "")</f>
        <v>#REF!</v>
      </c>
    </row>
    <row r="2994" spans="1:18">
      <c r="A2994" s="9">
        <v>11563327</v>
      </c>
      <c r="B2994" s="10">
        <v>43880</v>
      </c>
      <c r="C2994" s="10">
        <v>43880</v>
      </c>
      <c r="D2994" s="11" t="s">
        <v>10</v>
      </c>
      <c r="E2994" s="11">
        <v>0</v>
      </c>
      <c r="F2994" s="11">
        <v>0</v>
      </c>
      <c r="G2994" s="11">
        <v>10587.5</v>
      </c>
      <c r="H2994" s="11">
        <v>444001.52</v>
      </c>
      <c r="I2994" s="11" t="s">
        <v>11</v>
      </c>
      <c r="J2994" s="11" t="s">
        <v>12</v>
      </c>
      <c r="K2994" s="1" t="str">
        <f t="shared" si="156"/>
        <v/>
      </c>
      <c r="L2994" s="1" t="e">
        <f ca="1">IF(AND(K2994&lt;&gt; "", COUNTIF(SAP!#REF!,K2994)&gt;0),"Matched", "")</f>
        <v>#REF!</v>
      </c>
      <c r="M2994" s="1" t="str">
        <f t="shared" si="157"/>
        <v/>
      </c>
      <c r="N2994" s="1" t="e">
        <f ca="1">IF(AND(M2994&lt;&gt; "", COUNTIF(SAP!#REF!,M2994)&gt;0),"Matched", "")</f>
        <v>#REF!</v>
      </c>
      <c r="O2994" s="1" t="str">
        <f t="shared" si="158"/>
        <v/>
      </c>
      <c r="P2994" s="1" t="e">
        <f ca="1">IF(AND(O2994&lt;&gt; "", COUNTIF(SAP!#REF!,O2994)&gt;0),"Matched", "")</f>
        <v>#REF!</v>
      </c>
      <c r="Q2994" s="1" t="str">
        <f ca="1">IF(D2994="AC","Logic4"&amp;"_"&amp;TEXT(C2994,"dd.mm.yyyy") &amp;"_"&amp; 1585409.11,"")</f>
        <v>Logic4_19.02.2020_1585409.11</v>
      </c>
      <c r="R2994" s="1" t="e">
        <f ca="1">IF(AND(Q2994&lt;&gt; "", COUNTIF(SAP!#REF!,Q2994)&gt;0),"Matched", "")</f>
        <v>#REF!</v>
      </c>
    </row>
    <row r="2995" spans="1:18">
      <c r="A2995" s="13">
        <v>11563327</v>
      </c>
      <c r="B2995" s="14">
        <v>43880</v>
      </c>
      <c r="C2995" s="14">
        <v>43880</v>
      </c>
      <c r="D2995" s="15" t="s">
        <v>10</v>
      </c>
      <c r="E2995" s="15">
        <v>0</v>
      </c>
      <c r="F2995" s="15">
        <v>0</v>
      </c>
      <c r="G2995" s="15">
        <v>10642.2</v>
      </c>
      <c r="H2995" s="15">
        <v>454643.72</v>
      </c>
      <c r="I2995" s="15" t="s">
        <v>11</v>
      </c>
      <c r="J2995" s="15" t="s">
        <v>12</v>
      </c>
      <c r="K2995" s="1" t="str">
        <f t="shared" si="156"/>
        <v/>
      </c>
      <c r="L2995" s="1" t="e">
        <f ca="1">IF(AND(K2995&lt;&gt; "", COUNTIF(SAP!#REF!,K2995)&gt;0),"Matched", "")</f>
        <v>#REF!</v>
      </c>
      <c r="M2995" s="1" t="str">
        <f t="shared" si="157"/>
        <v/>
      </c>
      <c r="N2995" s="1" t="e">
        <f ca="1">IF(AND(M2995&lt;&gt; "", COUNTIF(SAP!#REF!,M2995)&gt;0),"Matched", "")</f>
        <v>#REF!</v>
      </c>
      <c r="O2995" s="1" t="str">
        <f t="shared" si="158"/>
        <v/>
      </c>
      <c r="P2995" s="1" t="e">
        <f ca="1">IF(AND(O2995&lt;&gt; "", COUNTIF(SAP!#REF!,O2995)&gt;0),"Matched", "")</f>
        <v>#REF!</v>
      </c>
      <c r="Q2995" s="1" t="str">
        <f ca="1">IF(D2995="AC","Logic4"&amp;"_"&amp;TEXT(C2995,"dd.mm.yyyy") &amp;"_"&amp; 1585409.11,"")</f>
        <v>Logic4_19.02.2020_1585409.11</v>
      </c>
      <c r="R2995" s="1" t="e">
        <f ca="1">IF(AND(Q2995&lt;&gt; "", COUNTIF(SAP!#REF!,Q2995)&gt;0),"Matched", "")</f>
        <v>#REF!</v>
      </c>
    </row>
    <row r="2996" spans="1:18">
      <c r="A2996" s="9">
        <v>11563327</v>
      </c>
      <c r="B2996" s="10">
        <v>43880</v>
      </c>
      <c r="C2996" s="10">
        <v>43880</v>
      </c>
      <c r="D2996" s="11" t="s">
        <v>10</v>
      </c>
      <c r="E2996" s="11">
        <v>0</v>
      </c>
      <c r="F2996" s="11">
        <v>0</v>
      </c>
      <c r="G2996" s="11">
        <v>11110</v>
      </c>
      <c r="H2996" s="11">
        <v>465753.72</v>
      </c>
      <c r="I2996" s="11" t="s">
        <v>11</v>
      </c>
      <c r="J2996" s="11" t="s">
        <v>12</v>
      </c>
      <c r="K2996" s="1" t="str">
        <f t="shared" si="156"/>
        <v/>
      </c>
      <c r="L2996" s="1" t="e">
        <f ca="1">IF(AND(K2996&lt;&gt; "", COUNTIF(SAP!#REF!,K2996)&gt;0),"Matched", "")</f>
        <v>#REF!</v>
      </c>
      <c r="M2996" s="1" t="str">
        <f t="shared" si="157"/>
        <v/>
      </c>
      <c r="N2996" s="1" t="e">
        <f ca="1">IF(AND(M2996&lt;&gt; "", COUNTIF(SAP!#REF!,M2996)&gt;0),"Matched", "")</f>
        <v>#REF!</v>
      </c>
      <c r="O2996" s="1" t="str">
        <f t="shared" si="158"/>
        <v/>
      </c>
      <c r="P2996" s="1" t="e">
        <f ca="1">IF(AND(O2996&lt;&gt; "", COUNTIF(SAP!#REF!,O2996)&gt;0),"Matched", "")</f>
        <v>#REF!</v>
      </c>
      <c r="Q2996" s="1" t="str">
        <f ca="1">IF(D2996="AC","Logic4"&amp;"_"&amp;TEXT(C2996,"dd.mm.yyyy") &amp;"_"&amp; 1585409.11,"")</f>
        <v>Logic4_19.02.2020_1585409.11</v>
      </c>
      <c r="R2996" s="1" t="e">
        <f ca="1">IF(AND(Q2996&lt;&gt; "", COUNTIF(SAP!#REF!,Q2996)&gt;0),"Matched", "")</f>
        <v>#REF!</v>
      </c>
    </row>
    <row r="2997" spans="1:18">
      <c r="A2997" s="13">
        <v>11563327</v>
      </c>
      <c r="B2997" s="14">
        <v>43880</v>
      </c>
      <c r="C2997" s="14">
        <v>43880</v>
      </c>
      <c r="D2997" s="15" t="s">
        <v>10</v>
      </c>
      <c r="E2997" s="15">
        <v>0</v>
      </c>
      <c r="F2997" s="15">
        <v>0</v>
      </c>
      <c r="G2997" s="15">
        <v>11186.4</v>
      </c>
      <c r="H2997" s="15">
        <v>476940.12</v>
      </c>
      <c r="I2997" s="15" t="s">
        <v>11</v>
      </c>
      <c r="J2997" s="15" t="s">
        <v>12</v>
      </c>
      <c r="K2997" s="1" t="str">
        <f t="shared" si="156"/>
        <v/>
      </c>
      <c r="L2997" s="1" t="e">
        <f ca="1">IF(AND(K2997&lt;&gt; "", COUNTIF(SAP!#REF!,K2997)&gt;0),"Matched", "")</f>
        <v>#REF!</v>
      </c>
      <c r="M2997" s="1" t="str">
        <f t="shared" si="157"/>
        <v/>
      </c>
      <c r="N2997" s="1" t="e">
        <f ca="1">IF(AND(M2997&lt;&gt; "", COUNTIF(SAP!#REF!,M2997)&gt;0),"Matched", "")</f>
        <v>#REF!</v>
      </c>
      <c r="O2997" s="1" t="str">
        <f t="shared" si="158"/>
        <v/>
      </c>
      <c r="P2997" s="1" t="e">
        <f ca="1">IF(AND(O2997&lt;&gt; "", COUNTIF(SAP!#REF!,O2997)&gt;0),"Matched", "")</f>
        <v>#REF!</v>
      </c>
      <c r="Q2997" s="1" t="str">
        <f ca="1">IF(D2997="AC","Logic4"&amp;"_"&amp;TEXT(C2997,"dd.mm.yyyy") &amp;"_"&amp; 1585409.11,"")</f>
        <v>Logic4_19.02.2020_1585409.11</v>
      </c>
      <c r="R2997" s="1" t="e">
        <f ca="1">IF(AND(Q2997&lt;&gt; "", COUNTIF(SAP!#REF!,Q2997)&gt;0),"Matched", "")</f>
        <v>#REF!</v>
      </c>
    </row>
    <row r="2998" spans="1:18">
      <c r="A2998" s="9">
        <v>11563327</v>
      </c>
      <c r="B2998" s="10">
        <v>43880</v>
      </c>
      <c r="C2998" s="10">
        <v>43880</v>
      </c>
      <c r="D2998" s="11" t="s">
        <v>10</v>
      </c>
      <c r="E2998" s="11">
        <v>0</v>
      </c>
      <c r="F2998" s="11">
        <v>0</v>
      </c>
      <c r="G2998" s="11">
        <v>11211.4</v>
      </c>
      <c r="H2998" s="11">
        <v>488151.52</v>
      </c>
      <c r="I2998" s="11" t="s">
        <v>11</v>
      </c>
      <c r="J2998" s="11" t="s">
        <v>12</v>
      </c>
      <c r="K2998" s="1" t="str">
        <f t="shared" si="156"/>
        <v/>
      </c>
      <c r="L2998" s="1" t="e">
        <f ca="1">IF(AND(K2998&lt;&gt; "", COUNTIF(SAP!#REF!,K2998)&gt;0),"Matched", "")</f>
        <v>#REF!</v>
      </c>
      <c r="M2998" s="1" t="str">
        <f t="shared" si="157"/>
        <v/>
      </c>
      <c r="N2998" s="1" t="e">
        <f ca="1">IF(AND(M2998&lt;&gt; "", COUNTIF(SAP!#REF!,M2998)&gt;0),"Matched", "")</f>
        <v>#REF!</v>
      </c>
      <c r="O2998" s="1" t="str">
        <f t="shared" si="158"/>
        <v/>
      </c>
      <c r="P2998" s="1" t="e">
        <f ca="1">IF(AND(O2998&lt;&gt; "", COUNTIF(SAP!#REF!,O2998)&gt;0),"Matched", "")</f>
        <v>#REF!</v>
      </c>
      <c r="Q2998" s="1" t="str">
        <f ca="1">IF(D2998="AC","Logic4"&amp;"_"&amp;TEXT(C2998,"dd.mm.yyyy") &amp;"_"&amp; 1585409.11,"")</f>
        <v>Logic4_19.02.2020_1585409.11</v>
      </c>
      <c r="R2998" s="1" t="e">
        <f ca="1">IF(AND(Q2998&lt;&gt; "", COUNTIF(SAP!#REF!,Q2998)&gt;0),"Matched", "")</f>
        <v>#REF!</v>
      </c>
    </row>
    <row r="2999" spans="1:18">
      <c r="A2999" s="13">
        <v>11563327</v>
      </c>
      <c r="B2999" s="14">
        <v>43880</v>
      </c>
      <c r="C2999" s="14">
        <v>43880</v>
      </c>
      <c r="D2999" s="15" t="s">
        <v>10</v>
      </c>
      <c r="E2999" s="15">
        <v>0</v>
      </c>
      <c r="F2999" s="15">
        <v>0</v>
      </c>
      <c r="G2999" s="15">
        <v>11228.2</v>
      </c>
      <c r="H2999" s="15">
        <v>499379.72</v>
      </c>
      <c r="I2999" s="15" t="s">
        <v>11</v>
      </c>
      <c r="J2999" s="15" t="s">
        <v>12</v>
      </c>
      <c r="K2999" s="1" t="str">
        <f t="shared" si="156"/>
        <v/>
      </c>
      <c r="L2999" s="1" t="e">
        <f ca="1">IF(AND(K2999&lt;&gt; "", COUNTIF(SAP!#REF!,K2999)&gt;0),"Matched", "")</f>
        <v>#REF!</v>
      </c>
      <c r="M2999" s="1" t="str">
        <f t="shared" si="157"/>
        <v/>
      </c>
      <c r="N2999" s="1" t="e">
        <f ca="1">IF(AND(M2999&lt;&gt; "", COUNTIF(SAP!#REF!,M2999)&gt;0),"Matched", "")</f>
        <v>#REF!</v>
      </c>
      <c r="O2999" s="1" t="str">
        <f t="shared" si="158"/>
        <v/>
      </c>
      <c r="P2999" s="1" t="e">
        <f ca="1">IF(AND(O2999&lt;&gt; "", COUNTIF(SAP!#REF!,O2999)&gt;0),"Matched", "")</f>
        <v>#REF!</v>
      </c>
      <c r="Q2999" s="1" t="str">
        <f ca="1">IF(D2999="AC","Logic4"&amp;"_"&amp;TEXT(C2999,"dd.mm.yyyy") &amp;"_"&amp; 1585409.11,"")</f>
        <v>Logic4_19.02.2020_1585409.11</v>
      </c>
      <c r="R2999" s="1" t="e">
        <f ca="1">IF(AND(Q2999&lt;&gt; "", COUNTIF(SAP!#REF!,Q2999)&gt;0),"Matched", "")</f>
        <v>#REF!</v>
      </c>
    </row>
    <row r="3000" spans="1:18">
      <c r="A3000" s="9">
        <v>11563327</v>
      </c>
      <c r="B3000" s="10">
        <v>43880</v>
      </c>
      <c r="C3000" s="10">
        <v>43880</v>
      </c>
      <c r="D3000" s="11" t="s">
        <v>10</v>
      </c>
      <c r="E3000" s="11">
        <v>0</v>
      </c>
      <c r="F3000" s="11">
        <v>0</v>
      </c>
      <c r="G3000" s="11">
        <v>11320</v>
      </c>
      <c r="H3000" s="11">
        <v>510699.72</v>
      </c>
      <c r="I3000" s="11" t="s">
        <v>11</v>
      </c>
      <c r="J3000" s="11" t="s">
        <v>12</v>
      </c>
      <c r="K3000" s="1" t="str">
        <f t="shared" si="156"/>
        <v/>
      </c>
      <c r="L3000" s="1" t="e">
        <f ca="1">IF(AND(K3000&lt;&gt; "", COUNTIF(SAP!#REF!,K3000)&gt;0),"Matched", "")</f>
        <v>#REF!</v>
      </c>
      <c r="M3000" s="1" t="str">
        <f t="shared" si="157"/>
        <v/>
      </c>
      <c r="N3000" s="1" t="e">
        <f ca="1">IF(AND(M3000&lt;&gt; "", COUNTIF(SAP!#REF!,M3000)&gt;0),"Matched", "")</f>
        <v>#REF!</v>
      </c>
      <c r="O3000" s="1" t="str">
        <f t="shared" si="158"/>
        <v/>
      </c>
      <c r="P3000" s="1" t="e">
        <f ca="1">IF(AND(O3000&lt;&gt; "", COUNTIF(SAP!#REF!,O3000)&gt;0),"Matched", "")</f>
        <v>#REF!</v>
      </c>
      <c r="Q3000" s="1" t="str">
        <f ca="1">IF(D3000="AC","Logic4"&amp;"_"&amp;TEXT(C3000,"dd.mm.yyyy") &amp;"_"&amp; 1585409.11,"")</f>
        <v>Logic4_19.02.2020_1585409.11</v>
      </c>
      <c r="R3000" s="1" t="e">
        <f ca="1">IF(AND(Q3000&lt;&gt; "", COUNTIF(SAP!#REF!,Q3000)&gt;0),"Matched", "")</f>
        <v>#REF!</v>
      </c>
    </row>
    <row r="3001" spans="1:18">
      <c r="A3001" s="13">
        <v>11563327</v>
      </c>
      <c r="B3001" s="14">
        <v>43880</v>
      </c>
      <c r="C3001" s="14">
        <v>43880</v>
      </c>
      <c r="D3001" s="15" t="s">
        <v>10</v>
      </c>
      <c r="E3001" s="15">
        <v>0</v>
      </c>
      <c r="F3001" s="15">
        <v>0</v>
      </c>
      <c r="G3001" s="15">
        <v>11519.83</v>
      </c>
      <c r="H3001" s="15">
        <v>522219.55</v>
      </c>
      <c r="I3001" s="15" t="s">
        <v>11</v>
      </c>
      <c r="J3001" s="15" t="s">
        <v>12</v>
      </c>
      <c r="K3001" s="1" t="str">
        <f t="shared" si="156"/>
        <v/>
      </c>
      <c r="L3001" s="1" t="e">
        <f ca="1">IF(AND(K3001&lt;&gt; "", COUNTIF(SAP!#REF!,K3001)&gt;0),"Matched", "")</f>
        <v>#REF!</v>
      </c>
      <c r="M3001" s="1" t="str">
        <f t="shared" si="157"/>
        <v/>
      </c>
      <c r="N3001" s="1" t="e">
        <f ca="1">IF(AND(M3001&lt;&gt; "", COUNTIF(SAP!#REF!,M3001)&gt;0),"Matched", "")</f>
        <v>#REF!</v>
      </c>
      <c r="O3001" s="1" t="str">
        <f t="shared" si="158"/>
        <v/>
      </c>
      <c r="P3001" s="1" t="e">
        <f ca="1">IF(AND(O3001&lt;&gt; "", COUNTIF(SAP!#REF!,O3001)&gt;0),"Matched", "")</f>
        <v>#REF!</v>
      </c>
      <c r="Q3001" s="1" t="str">
        <f ca="1">IF(D3001="AC","Logic4"&amp;"_"&amp;TEXT(C3001,"dd.mm.yyyy") &amp;"_"&amp; 1585409.11,"")</f>
        <v>Logic4_19.02.2020_1585409.11</v>
      </c>
      <c r="R3001" s="1" t="e">
        <f ca="1">IF(AND(Q3001&lt;&gt; "", COUNTIF(SAP!#REF!,Q3001)&gt;0),"Matched", "")</f>
        <v>#REF!</v>
      </c>
    </row>
    <row r="3002" spans="1:18">
      <c r="A3002" s="9">
        <v>11563327</v>
      </c>
      <c r="B3002" s="10">
        <v>43880</v>
      </c>
      <c r="C3002" s="10">
        <v>43880</v>
      </c>
      <c r="D3002" s="11" t="s">
        <v>10</v>
      </c>
      <c r="E3002" s="11">
        <v>0</v>
      </c>
      <c r="F3002" s="11">
        <v>0</v>
      </c>
      <c r="G3002" s="11">
        <v>11590</v>
      </c>
      <c r="H3002" s="11">
        <v>533809.55000000005</v>
      </c>
      <c r="I3002" s="11" t="s">
        <v>11</v>
      </c>
      <c r="J3002" s="11" t="s">
        <v>12</v>
      </c>
      <c r="K3002" s="1" t="str">
        <f t="shared" si="156"/>
        <v/>
      </c>
      <c r="L3002" s="1" t="e">
        <f ca="1">IF(AND(K3002&lt;&gt; "", COUNTIF(SAP!#REF!,K3002)&gt;0),"Matched", "")</f>
        <v>#REF!</v>
      </c>
      <c r="M3002" s="1" t="str">
        <f t="shared" si="157"/>
        <v/>
      </c>
      <c r="N3002" s="1" t="e">
        <f ca="1">IF(AND(M3002&lt;&gt; "", COUNTIF(SAP!#REF!,M3002)&gt;0),"Matched", "")</f>
        <v>#REF!</v>
      </c>
      <c r="O3002" s="1" t="str">
        <f t="shared" si="158"/>
        <v/>
      </c>
      <c r="P3002" s="1" t="e">
        <f ca="1">IF(AND(O3002&lt;&gt; "", COUNTIF(SAP!#REF!,O3002)&gt;0),"Matched", "")</f>
        <v>#REF!</v>
      </c>
      <c r="Q3002" s="1" t="str">
        <f ca="1">IF(D3002="AC","Logic4"&amp;"_"&amp;TEXT(C3002,"dd.mm.yyyy") &amp;"_"&amp; 1585409.11,"")</f>
        <v>Logic4_19.02.2020_1585409.11</v>
      </c>
      <c r="R3002" s="1" t="e">
        <f ca="1">IF(AND(Q3002&lt;&gt; "", COUNTIF(SAP!#REF!,Q3002)&gt;0),"Matched", "")</f>
        <v>#REF!</v>
      </c>
    </row>
    <row r="3003" spans="1:18">
      <c r="A3003" s="13">
        <v>11563327</v>
      </c>
      <c r="B3003" s="14">
        <v>43880</v>
      </c>
      <c r="C3003" s="14">
        <v>43880</v>
      </c>
      <c r="D3003" s="15" t="s">
        <v>10</v>
      </c>
      <c r="E3003" s="15">
        <v>0</v>
      </c>
      <c r="F3003" s="15">
        <v>0</v>
      </c>
      <c r="G3003" s="15">
        <v>12154</v>
      </c>
      <c r="H3003" s="15">
        <v>545963.55000000005</v>
      </c>
      <c r="I3003" s="15" t="s">
        <v>11</v>
      </c>
      <c r="J3003" s="15" t="s">
        <v>12</v>
      </c>
      <c r="K3003" s="1" t="str">
        <f t="shared" si="156"/>
        <v/>
      </c>
      <c r="L3003" s="1" t="e">
        <f ca="1">IF(AND(K3003&lt;&gt; "", COUNTIF(SAP!#REF!,K3003)&gt;0),"Matched", "")</f>
        <v>#REF!</v>
      </c>
      <c r="M3003" s="1" t="str">
        <f t="shared" si="157"/>
        <v/>
      </c>
      <c r="N3003" s="1" t="e">
        <f ca="1">IF(AND(M3003&lt;&gt; "", COUNTIF(SAP!#REF!,M3003)&gt;0),"Matched", "")</f>
        <v>#REF!</v>
      </c>
      <c r="O3003" s="1" t="str">
        <f t="shared" si="158"/>
        <v/>
      </c>
      <c r="P3003" s="1" t="e">
        <f ca="1">IF(AND(O3003&lt;&gt; "", COUNTIF(SAP!#REF!,O3003)&gt;0),"Matched", "")</f>
        <v>#REF!</v>
      </c>
      <c r="Q3003" s="1" t="str">
        <f ca="1">IF(D3003="AC","Logic4"&amp;"_"&amp;TEXT(C3003,"dd.mm.yyyy") &amp;"_"&amp; 1585409.11,"")</f>
        <v>Logic4_19.02.2020_1585409.11</v>
      </c>
      <c r="R3003" s="1" t="e">
        <f ca="1">IF(AND(Q3003&lt;&gt; "", COUNTIF(SAP!#REF!,Q3003)&gt;0),"Matched", "")</f>
        <v>#REF!</v>
      </c>
    </row>
    <row r="3004" spans="1:18">
      <c r="A3004" s="9">
        <v>11563327</v>
      </c>
      <c r="B3004" s="10">
        <v>43880</v>
      </c>
      <c r="C3004" s="10">
        <v>43880</v>
      </c>
      <c r="D3004" s="11" t="s">
        <v>10</v>
      </c>
      <c r="E3004" s="11">
        <v>0</v>
      </c>
      <c r="F3004" s="11">
        <v>0</v>
      </c>
      <c r="G3004" s="11">
        <v>12256.6</v>
      </c>
      <c r="H3004" s="11">
        <v>558220.15</v>
      </c>
      <c r="I3004" s="11" t="s">
        <v>11</v>
      </c>
      <c r="J3004" s="11" t="s">
        <v>12</v>
      </c>
      <c r="K3004" s="1" t="str">
        <f t="shared" si="156"/>
        <v/>
      </c>
      <c r="L3004" s="1" t="e">
        <f ca="1">IF(AND(K3004&lt;&gt; "", COUNTIF(SAP!#REF!,K3004)&gt;0),"Matched", "")</f>
        <v>#REF!</v>
      </c>
      <c r="M3004" s="1" t="str">
        <f t="shared" si="157"/>
        <v/>
      </c>
      <c r="N3004" s="1" t="e">
        <f ca="1">IF(AND(M3004&lt;&gt; "", COUNTIF(SAP!#REF!,M3004)&gt;0),"Matched", "")</f>
        <v>#REF!</v>
      </c>
      <c r="O3004" s="1" t="str">
        <f t="shared" si="158"/>
        <v/>
      </c>
      <c r="P3004" s="1" t="e">
        <f ca="1">IF(AND(O3004&lt;&gt; "", COUNTIF(SAP!#REF!,O3004)&gt;0),"Matched", "")</f>
        <v>#REF!</v>
      </c>
      <c r="Q3004" s="1" t="str">
        <f ca="1">IF(D3004="AC","Logic4"&amp;"_"&amp;TEXT(C3004,"dd.mm.yyyy") &amp;"_"&amp; 1585409.11,"")</f>
        <v>Logic4_19.02.2020_1585409.11</v>
      </c>
      <c r="R3004" s="1" t="e">
        <f ca="1">IF(AND(Q3004&lt;&gt; "", COUNTIF(SAP!#REF!,Q3004)&gt;0),"Matched", "")</f>
        <v>#REF!</v>
      </c>
    </row>
    <row r="3005" spans="1:18">
      <c r="A3005" s="13">
        <v>11563327</v>
      </c>
      <c r="B3005" s="14">
        <v>43880</v>
      </c>
      <c r="C3005" s="14">
        <v>43880</v>
      </c>
      <c r="D3005" s="15" t="s">
        <v>10</v>
      </c>
      <c r="E3005" s="15">
        <v>0</v>
      </c>
      <c r="F3005" s="15">
        <v>0</v>
      </c>
      <c r="G3005" s="15">
        <v>12279.9</v>
      </c>
      <c r="H3005" s="15">
        <v>570500.05000000005</v>
      </c>
      <c r="I3005" s="15" t="s">
        <v>11</v>
      </c>
      <c r="J3005" s="15" t="s">
        <v>12</v>
      </c>
      <c r="K3005" s="1" t="str">
        <f t="shared" si="156"/>
        <v/>
      </c>
      <c r="L3005" s="1" t="e">
        <f ca="1">IF(AND(K3005&lt;&gt; "", COUNTIF(SAP!#REF!,K3005)&gt;0),"Matched", "")</f>
        <v>#REF!</v>
      </c>
      <c r="M3005" s="1" t="str">
        <f t="shared" si="157"/>
        <v/>
      </c>
      <c r="N3005" s="1" t="e">
        <f ca="1">IF(AND(M3005&lt;&gt; "", COUNTIF(SAP!#REF!,M3005)&gt;0),"Matched", "")</f>
        <v>#REF!</v>
      </c>
      <c r="O3005" s="1" t="str">
        <f t="shared" si="158"/>
        <v/>
      </c>
      <c r="P3005" s="1" t="e">
        <f ca="1">IF(AND(O3005&lt;&gt; "", COUNTIF(SAP!#REF!,O3005)&gt;0),"Matched", "")</f>
        <v>#REF!</v>
      </c>
      <c r="Q3005" s="1" t="str">
        <f ca="1">IF(D3005="AC","Logic4"&amp;"_"&amp;TEXT(C3005,"dd.mm.yyyy") &amp;"_"&amp; 1585409.11,"")</f>
        <v>Logic4_19.02.2020_1585409.11</v>
      </c>
      <c r="R3005" s="1" t="e">
        <f ca="1">IF(AND(Q3005&lt;&gt; "", COUNTIF(SAP!#REF!,Q3005)&gt;0),"Matched", "")</f>
        <v>#REF!</v>
      </c>
    </row>
    <row r="3006" spans="1:18">
      <c r="A3006" s="9">
        <v>11563327</v>
      </c>
      <c r="B3006" s="10">
        <v>43880</v>
      </c>
      <c r="C3006" s="10">
        <v>43880</v>
      </c>
      <c r="D3006" s="11" t="s">
        <v>10</v>
      </c>
      <c r="E3006" s="11">
        <v>0</v>
      </c>
      <c r="F3006" s="11">
        <v>0</v>
      </c>
      <c r="G3006" s="11">
        <v>12355.73</v>
      </c>
      <c r="H3006" s="11">
        <v>582855.78</v>
      </c>
      <c r="I3006" s="11" t="s">
        <v>11</v>
      </c>
      <c r="J3006" s="11" t="s">
        <v>12</v>
      </c>
      <c r="K3006" s="1" t="str">
        <f t="shared" si="156"/>
        <v/>
      </c>
      <c r="L3006" s="1" t="e">
        <f ca="1">IF(AND(K3006&lt;&gt; "", COUNTIF(SAP!#REF!,K3006)&gt;0),"Matched", "")</f>
        <v>#REF!</v>
      </c>
      <c r="M3006" s="1" t="str">
        <f t="shared" si="157"/>
        <v/>
      </c>
      <c r="N3006" s="1" t="e">
        <f ca="1">IF(AND(M3006&lt;&gt; "", COUNTIF(SAP!#REF!,M3006)&gt;0),"Matched", "")</f>
        <v>#REF!</v>
      </c>
      <c r="O3006" s="1" t="str">
        <f t="shared" si="158"/>
        <v/>
      </c>
      <c r="P3006" s="1" t="e">
        <f ca="1">IF(AND(O3006&lt;&gt; "", COUNTIF(SAP!#REF!,O3006)&gt;0),"Matched", "")</f>
        <v>#REF!</v>
      </c>
      <c r="Q3006" s="1" t="str">
        <f ca="1">IF(D3006="AC","Logic4"&amp;"_"&amp;TEXT(C3006,"dd.mm.yyyy") &amp;"_"&amp; 1585409.11,"")</f>
        <v>Logic4_19.02.2020_1585409.11</v>
      </c>
      <c r="R3006" s="1" t="e">
        <f ca="1">IF(AND(Q3006&lt;&gt; "", COUNTIF(SAP!#REF!,Q3006)&gt;0),"Matched", "")</f>
        <v>#REF!</v>
      </c>
    </row>
    <row r="3007" spans="1:18">
      <c r="A3007" s="13">
        <v>11563327</v>
      </c>
      <c r="B3007" s="14">
        <v>43880</v>
      </c>
      <c r="C3007" s="14">
        <v>43880</v>
      </c>
      <c r="D3007" s="15" t="s">
        <v>10</v>
      </c>
      <c r="E3007" s="15">
        <v>0</v>
      </c>
      <c r="F3007" s="15">
        <v>0</v>
      </c>
      <c r="G3007" s="15">
        <v>12387.1</v>
      </c>
      <c r="H3007" s="15">
        <v>595242.88</v>
      </c>
      <c r="I3007" s="15" t="s">
        <v>11</v>
      </c>
      <c r="J3007" s="15" t="s">
        <v>12</v>
      </c>
      <c r="K3007" s="1" t="str">
        <f t="shared" si="156"/>
        <v/>
      </c>
      <c r="L3007" s="1" t="e">
        <f ca="1">IF(AND(K3007&lt;&gt; "", COUNTIF(SAP!#REF!,K3007)&gt;0),"Matched", "")</f>
        <v>#REF!</v>
      </c>
      <c r="M3007" s="1" t="str">
        <f t="shared" si="157"/>
        <v/>
      </c>
      <c r="N3007" s="1" t="e">
        <f ca="1">IF(AND(M3007&lt;&gt; "", COUNTIF(SAP!#REF!,M3007)&gt;0),"Matched", "")</f>
        <v>#REF!</v>
      </c>
      <c r="O3007" s="1" t="str">
        <f t="shared" si="158"/>
        <v/>
      </c>
      <c r="P3007" s="1" t="e">
        <f ca="1">IF(AND(O3007&lt;&gt; "", COUNTIF(SAP!#REF!,O3007)&gt;0),"Matched", "")</f>
        <v>#REF!</v>
      </c>
      <c r="Q3007" s="1" t="str">
        <f ca="1">IF(D3007="AC","Logic4"&amp;"_"&amp;TEXT(C3007,"dd.mm.yyyy") &amp;"_"&amp; 1585409.11,"")</f>
        <v>Logic4_19.02.2020_1585409.11</v>
      </c>
      <c r="R3007" s="1" t="e">
        <f ca="1">IF(AND(Q3007&lt;&gt; "", COUNTIF(SAP!#REF!,Q3007)&gt;0),"Matched", "")</f>
        <v>#REF!</v>
      </c>
    </row>
    <row r="3008" spans="1:18">
      <c r="A3008" s="9">
        <v>11563327</v>
      </c>
      <c r="B3008" s="10">
        <v>43880</v>
      </c>
      <c r="C3008" s="10">
        <v>43880</v>
      </c>
      <c r="D3008" s="11" t="s">
        <v>10</v>
      </c>
      <c r="E3008" s="11">
        <v>0</v>
      </c>
      <c r="F3008" s="11">
        <v>0</v>
      </c>
      <c r="G3008" s="11">
        <v>12430.92</v>
      </c>
      <c r="H3008" s="11">
        <v>607673.80000000005</v>
      </c>
      <c r="I3008" s="11" t="s">
        <v>11</v>
      </c>
      <c r="J3008" s="11" t="s">
        <v>12</v>
      </c>
      <c r="K3008" s="1" t="str">
        <f t="shared" si="156"/>
        <v/>
      </c>
      <c r="L3008" s="1" t="e">
        <f ca="1">IF(AND(K3008&lt;&gt; "", COUNTIF(SAP!#REF!,K3008)&gt;0),"Matched", "")</f>
        <v>#REF!</v>
      </c>
      <c r="M3008" s="1" t="str">
        <f t="shared" si="157"/>
        <v/>
      </c>
      <c r="N3008" s="1" t="e">
        <f ca="1">IF(AND(M3008&lt;&gt; "", COUNTIF(SAP!#REF!,M3008)&gt;0),"Matched", "")</f>
        <v>#REF!</v>
      </c>
      <c r="O3008" s="1" t="str">
        <f t="shared" si="158"/>
        <v/>
      </c>
      <c r="P3008" s="1" t="e">
        <f ca="1">IF(AND(O3008&lt;&gt; "", COUNTIF(SAP!#REF!,O3008)&gt;0),"Matched", "")</f>
        <v>#REF!</v>
      </c>
      <c r="Q3008" s="1" t="str">
        <f ca="1">IF(D3008="AC","Logic4"&amp;"_"&amp;TEXT(C3008,"dd.mm.yyyy") &amp;"_"&amp; 1585409.11,"")</f>
        <v>Logic4_19.02.2020_1585409.11</v>
      </c>
      <c r="R3008" s="1" t="e">
        <f ca="1">IF(AND(Q3008&lt;&gt; "", COUNTIF(SAP!#REF!,Q3008)&gt;0),"Matched", "")</f>
        <v>#REF!</v>
      </c>
    </row>
    <row r="3009" spans="1:18">
      <c r="A3009" s="13">
        <v>11563327</v>
      </c>
      <c r="B3009" s="14">
        <v>43880</v>
      </c>
      <c r="C3009" s="14">
        <v>43880</v>
      </c>
      <c r="D3009" s="15" t="s">
        <v>10</v>
      </c>
      <c r="E3009" s="15">
        <v>0</v>
      </c>
      <c r="F3009" s="15">
        <v>0</v>
      </c>
      <c r="G3009" s="15">
        <v>12556.3</v>
      </c>
      <c r="H3009" s="15">
        <v>620230.1</v>
      </c>
      <c r="I3009" s="15" t="s">
        <v>11</v>
      </c>
      <c r="J3009" s="15" t="s">
        <v>12</v>
      </c>
      <c r="K3009" s="1" t="str">
        <f t="shared" si="156"/>
        <v/>
      </c>
      <c r="L3009" s="1" t="e">
        <f ca="1">IF(AND(K3009&lt;&gt; "", COUNTIF(SAP!#REF!,K3009)&gt;0),"Matched", "")</f>
        <v>#REF!</v>
      </c>
      <c r="M3009" s="1" t="str">
        <f t="shared" si="157"/>
        <v/>
      </c>
      <c r="N3009" s="1" t="e">
        <f ca="1">IF(AND(M3009&lt;&gt; "", COUNTIF(SAP!#REF!,M3009)&gt;0),"Matched", "")</f>
        <v>#REF!</v>
      </c>
      <c r="O3009" s="1" t="str">
        <f t="shared" si="158"/>
        <v/>
      </c>
      <c r="P3009" s="1" t="e">
        <f ca="1">IF(AND(O3009&lt;&gt; "", COUNTIF(SAP!#REF!,O3009)&gt;0),"Matched", "")</f>
        <v>#REF!</v>
      </c>
      <c r="Q3009" s="1" t="str">
        <f ca="1">IF(D3009="AC","Logic4"&amp;"_"&amp;TEXT(C3009,"dd.mm.yyyy") &amp;"_"&amp; 1585409.11,"")</f>
        <v>Logic4_19.02.2020_1585409.11</v>
      </c>
      <c r="R3009" s="1" t="e">
        <f ca="1">IF(AND(Q3009&lt;&gt; "", COUNTIF(SAP!#REF!,Q3009)&gt;0),"Matched", "")</f>
        <v>#REF!</v>
      </c>
    </row>
    <row r="3010" spans="1:18">
      <c r="A3010" s="9">
        <v>11563327</v>
      </c>
      <c r="B3010" s="10">
        <v>43880</v>
      </c>
      <c r="C3010" s="10">
        <v>43880</v>
      </c>
      <c r="D3010" s="11" t="s">
        <v>10</v>
      </c>
      <c r="E3010" s="11">
        <v>0</v>
      </c>
      <c r="F3010" s="11">
        <v>0</v>
      </c>
      <c r="G3010" s="11">
        <v>12763.25</v>
      </c>
      <c r="H3010" s="11">
        <v>632993.35</v>
      </c>
      <c r="I3010" s="11" t="s">
        <v>11</v>
      </c>
      <c r="J3010" s="11" t="s">
        <v>12</v>
      </c>
      <c r="K3010" s="1" t="str">
        <f t="shared" si="156"/>
        <v/>
      </c>
      <c r="L3010" s="1" t="e">
        <f ca="1">IF(AND(K3010&lt;&gt; "", COUNTIF(SAP!#REF!,K3010)&gt;0),"Matched", "")</f>
        <v>#REF!</v>
      </c>
      <c r="M3010" s="1" t="str">
        <f t="shared" si="157"/>
        <v/>
      </c>
      <c r="N3010" s="1" t="e">
        <f ca="1">IF(AND(M3010&lt;&gt; "", COUNTIF(SAP!#REF!,M3010)&gt;0),"Matched", "")</f>
        <v>#REF!</v>
      </c>
      <c r="O3010" s="1" t="str">
        <f t="shared" si="158"/>
        <v/>
      </c>
      <c r="P3010" s="1" t="e">
        <f ca="1">IF(AND(O3010&lt;&gt; "", COUNTIF(SAP!#REF!,O3010)&gt;0),"Matched", "")</f>
        <v>#REF!</v>
      </c>
      <c r="Q3010" s="1" t="str">
        <f ca="1">IF(D3010="AC","Logic4"&amp;"_"&amp;TEXT(C3010,"dd.mm.yyyy") &amp;"_"&amp; 1585409.11,"")</f>
        <v>Logic4_19.02.2020_1585409.11</v>
      </c>
      <c r="R3010" s="1" t="e">
        <f ca="1">IF(AND(Q3010&lt;&gt; "", COUNTIF(SAP!#REF!,Q3010)&gt;0),"Matched", "")</f>
        <v>#REF!</v>
      </c>
    </row>
    <row r="3011" spans="1:18">
      <c r="A3011" s="13">
        <v>11563327</v>
      </c>
      <c r="B3011" s="14">
        <v>43880</v>
      </c>
      <c r="C3011" s="14">
        <v>43880</v>
      </c>
      <c r="D3011" s="15" t="s">
        <v>10</v>
      </c>
      <c r="E3011" s="15">
        <v>0</v>
      </c>
      <c r="F3011" s="15">
        <v>0</v>
      </c>
      <c r="G3011" s="15">
        <v>12894.3</v>
      </c>
      <c r="H3011" s="15">
        <v>645887.65</v>
      </c>
      <c r="I3011" s="15" t="s">
        <v>11</v>
      </c>
      <c r="J3011" s="15" t="s">
        <v>12</v>
      </c>
      <c r="K3011" s="1" t="str">
        <f t="shared" ref="K3011:K3074" si="159">IF(D3011="TF","Logic1"&amp;"_"&amp;TEXT(C3011, "mm") &amp;"_"&amp; F3011,"")</f>
        <v/>
      </c>
      <c r="L3011" s="1" t="e">
        <f ca="1">IF(AND(K3011&lt;&gt; "", COUNTIF(SAP!#REF!,K3011)&gt;0),"Matched", "")</f>
        <v>#REF!</v>
      </c>
      <c r="M3011" s="1" t="str">
        <f t="shared" si="157"/>
        <v/>
      </c>
      <c r="N3011" s="1" t="e">
        <f ca="1">IF(AND(M3011&lt;&gt; "", COUNTIF(SAP!#REF!,M3011)&gt;0),"Matched", "")</f>
        <v>#REF!</v>
      </c>
      <c r="O3011" s="1" t="str">
        <f t="shared" si="158"/>
        <v/>
      </c>
      <c r="P3011" s="1" t="e">
        <f ca="1">IF(AND(O3011&lt;&gt; "", COUNTIF(SAP!#REF!,O3011)&gt;0),"Matched", "")</f>
        <v>#REF!</v>
      </c>
      <c r="Q3011" s="1" t="str">
        <f ca="1">IF(D3011="AC","Logic4"&amp;"_"&amp;TEXT(C3011,"dd.mm.yyyy") &amp;"_"&amp; 1585409.11,"")</f>
        <v>Logic4_19.02.2020_1585409.11</v>
      </c>
      <c r="R3011" s="1" t="e">
        <f ca="1">IF(AND(Q3011&lt;&gt; "", COUNTIF(SAP!#REF!,Q3011)&gt;0),"Matched", "")</f>
        <v>#REF!</v>
      </c>
    </row>
    <row r="3012" spans="1:18">
      <c r="A3012" s="9">
        <v>11563327</v>
      </c>
      <c r="B3012" s="10">
        <v>43880</v>
      </c>
      <c r="C3012" s="10">
        <v>43880</v>
      </c>
      <c r="D3012" s="11" t="s">
        <v>10</v>
      </c>
      <c r="E3012" s="11">
        <v>0</v>
      </c>
      <c r="F3012" s="11">
        <v>0</v>
      </c>
      <c r="G3012" s="11">
        <v>13000.4</v>
      </c>
      <c r="H3012" s="11">
        <v>658888.05000000005</v>
      </c>
      <c r="I3012" s="11" t="s">
        <v>11</v>
      </c>
      <c r="J3012" s="11" t="s">
        <v>12</v>
      </c>
      <c r="K3012" s="1" t="str">
        <f t="shared" si="159"/>
        <v/>
      </c>
      <c r="L3012" s="1" t="e">
        <f ca="1">IF(AND(K3012&lt;&gt; "", COUNTIF(SAP!#REF!,K3012)&gt;0),"Matched", "")</f>
        <v>#REF!</v>
      </c>
      <c r="M3012" s="1" t="str">
        <f t="shared" si="157"/>
        <v/>
      </c>
      <c r="N3012" s="1" t="e">
        <f ca="1">IF(AND(M3012&lt;&gt; "", COUNTIF(SAP!#REF!,M3012)&gt;0),"Matched", "")</f>
        <v>#REF!</v>
      </c>
      <c r="O3012" s="1" t="str">
        <f t="shared" si="158"/>
        <v/>
      </c>
      <c r="P3012" s="1" t="e">
        <f ca="1">IF(AND(O3012&lt;&gt; "", COUNTIF(SAP!#REF!,O3012)&gt;0),"Matched", "")</f>
        <v>#REF!</v>
      </c>
      <c r="Q3012" s="1" t="str">
        <f ca="1">IF(D3012="AC","Logic4"&amp;"_"&amp;TEXT(C3012,"dd.mm.yyyy") &amp;"_"&amp; 1585409.11,"")</f>
        <v>Logic4_19.02.2020_1585409.11</v>
      </c>
      <c r="R3012" s="1" t="e">
        <f ca="1">IF(AND(Q3012&lt;&gt; "", COUNTIF(SAP!#REF!,Q3012)&gt;0),"Matched", "")</f>
        <v>#REF!</v>
      </c>
    </row>
    <row r="3013" spans="1:18">
      <c r="A3013" s="13">
        <v>11563327</v>
      </c>
      <c r="B3013" s="14">
        <v>43880</v>
      </c>
      <c r="C3013" s="14">
        <v>43880</v>
      </c>
      <c r="D3013" s="15" t="s">
        <v>10</v>
      </c>
      <c r="E3013" s="15">
        <v>0</v>
      </c>
      <c r="F3013" s="15">
        <v>0</v>
      </c>
      <c r="G3013" s="15">
        <v>13001</v>
      </c>
      <c r="H3013" s="15">
        <v>671889.05</v>
      </c>
      <c r="I3013" s="15" t="s">
        <v>11</v>
      </c>
      <c r="J3013" s="15" t="s">
        <v>12</v>
      </c>
      <c r="K3013" s="1" t="str">
        <f t="shared" si="159"/>
        <v/>
      </c>
      <c r="L3013" s="1" t="e">
        <f ca="1">IF(AND(K3013&lt;&gt; "", COUNTIF(SAP!#REF!,K3013)&gt;0),"Matched", "")</f>
        <v>#REF!</v>
      </c>
      <c r="M3013" s="1" t="str">
        <f t="shared" si="157"/>
        <v/>
      </c>
      <c r="N3013" s="1" t="e">
        <f ca="1">IF(AND(M3013&lt;&gt; "", COUNTIF(SAP!#REF!,M3013)&gt;0),"Matched", "")</f>
        <v>#REF!</v>
      </c>
      <c r="O3013" s="1" t="str">
        <f t="shared" si="158"/>
        <v/>
      </c>
      <c r="P3013" s="1" t="e">
        <f ca="1">IF(AND(O3013&lt;&gt; "", COUNTIF(SAP!#REF!,O3013)&gt;0),"Matched", "")</f>
        <v>#REF!</v>
      </c>
      <c r="Q3013" s="1" t="str">
        <f ca="1">IF(D3013="AC","Logic4"&amp;"_"&amp;TEXT(C3013,"dd.mm.yyyy") &amp;"_"&amp; 1585409.11,"")</f>
        <v>Logic4_19.02.2020_1585409.11</v>
      </c>
      <c r="R3013" s="1" t="e">
        <f ca="1">IF(AND(Q3013&lt;&gt; "", COUNTIF(SAP!#REF!,Q3013)&gt;0),"Matched", "")</f>
        <v>#REF!</v>
      </c>
    </row>
    <row r="3014" spans="1:18">
      <c r="A3014" s="9">
        <v>11563327</v>
      </c>
      <c r="B3014" s="10">
        <v>43880</v>
      </c>
      <c r="C3014" s="10">
        <v>43880</v>
      </c>
      <c r="D3014" s="11" t="s">
        <v>10</v>
      </c>
      <c r="E3014" s="11">
        <v>0</v>
      </c>
      <c r="F3014" s="11">
        <v>0</v>
      </c>
      <c r="G3014" s="11">
        <v>13681</v>
      </c>
      <c r="H3014" s="11">
        <v>685570.05</v>
      </c>
      <c r="I3014" s="11" t="s">
        <v>11</v>
      </c>
      <c r="J3014" s="11" t="s">
        <v>12</v>
      </c>
      <c r="K3014" s="1" t="str">
        <f t="shared" si="159"/>
        <v/>
      </c>
      <c r="L3014" s="1" t="e">
        <f ca="1">IF(AND(K3014&lt;&gt; "", COUNTIF(SAP!#REF!,K3014)&gt;0),"Matched", "")</f>
        <v>#REF!</v>
      </c>
      <c r="M3014" s="1" t="str">
        <f t="shared" si="157"/>
        <v/>
      </c>
      <c r="N3014" s="1" t="e">
        <f ca="1">IF(AND(M3014&lt;&gt; "", COUNTIF(SAP!#REF!,M3014)&gt;0),"Matched", "")</f>
        <v>#REF!</v>
      </c>
      <c r="O3014" s="1" t="str">
        <f t="shared" si="158"/>
        <v/>
      </c>
      <c r="P3014" s="1" t="e">
        <f ca="1">IF(AND(O3014&lt;&gt; "", COUNTIF(SAP!#REF!,O3014)&gt;0),"Matched", "")</f>
        <v>#REF!</v>
      </c>
      <c r="Q3014" s="1" t="str">
        <f ca="1">IF(D3014="AC","Logic4"&amp;"_"&amp;TEXT(C3014,"dd.mm.yyyy") &amp;"_"&amp; 1585409.11,"")</f>
        <v>Logic4_19.02.2020_1585409.11</v>
      </c>
      <c r="R3014" s="1" t="e">
        <f ca="1">IF(AND(Q3014&lt;&gt; "", COUNTIF(SAP!#REF!,Q3014)&gt;0),"Matched", "")</f>
        <v>#REF!</v>
      </c>
    </row>
    <row r="3015" spans="1:18">
      <c r="A3015" s="13">
        <v>11563327</v>
      </c>
      <c r="B3015" s="14">
        <v>43880</v>
      </c>
      <c r="C3015" s="14">
        <v>43880</v>
      </c>
      <c r="D3015" s="15" t="s">
        <v>10</v>
      </c>
      <c r="E3015" s="15">
        <v>0</v>
      </c>
      <c r="F3015" s="15">
        <v>0</v>
      </c>
      <c r="G3015" s="15">
        <v>14953.9</v>
      </c>
      <c r="H3015" s="15">
        <v>700523.95</v>
      </c>
      <c r="I3015" s="15" t="s">
        <v>11</v>
      </c>
      <c r="J3015" s="15" t="s">
        <v>12</v>
      </c>
      <c r="K3015" s="1" t="str">
        <f t="shared" si="159"/>
        <v/>
      </c>
      <c r="L3015" s="1" t="e">
        <f ca="1">IF(AND(K3015&lt;&gt; "", COUNTIF(SAP!#REF!,K3015)&gt;0),"Matched", "")</f>
        <v>#REF!</v>
      </c>
      <c r="M3015" s="1" t="str">
        <f t="shared" si="157"/>
        <v/>
      </c>
      <c r="N3015" s="1" t="e">
        <f ca="1">IF(AND(M3015&lt;&gt; "", COUNTIF(SAP!#REF!,M3015)&gt;0),"Matched", "")</f>
        <v>#REF!</v>
      </c>
      <c r="O3015" s="1" t="str">
        <f t="shared" si="158"/>
        <v/>
      </c>
      <c r="P3015" s="1" t="e">
        <f ca="1">IF(AND(O3015&lt;&gt; "", COUNTIF(SAP!#REF!,O3015)&gt;0),"Matched", "")</f>
        <v>#REF!</v>
      </c>
      <c r="Q3015" s="1" t="str">
        <f ca="1">IF(D3015="AC","Logic4"&amp;"_"&amp;TEXT(C3015,"dd.mm.yyyy") &amp;"_"&amp; 1585409.11,"")</f>
        <v>Logic4_19.02.2020_1585409.11</v>
      </c>
      <c r="R3015" s="1" t="e">
        <f ca="1">IF(AND(Q3015&lt;&gt; "", COUNTIF(SAP!#REF!,Q3015)&gt;0),"Matched", "")</f>
        <v>#REF!</v>
      </c>
    </row>
    <row r="3016" spans="1:18">
      <c r="A3016" s="9">
        <v>11563327</v>
      </c>
      <c r="B3016" s="10">
        <v>43880</v>
      </c>
      <c r="C3016" s="10">
        <v>43880</v>
      </c>
      <c r="D3016" s="11" t="s">
        <v>10</v>
      </c>
      <c r="E3016" s="11">
        <v>0</v>
      </c>
      <c r="F3016" s="11">
        <v>0</v>
      </c>
      <c r="G3016" s="11">
        <v>14957.1</v>
      </c>
      <c r="H3016" s="11">
        <v>715481.05</v>
      </c>
      <c r="I3016" s="11" t="s">
        <v>11</v>
      </c>
      <c r="J3016" s="11" t="s">
        <v>12</v>
      </c>
      <c r="K3016" s="1" t="str">
        <f t="shared" si="159"/>
        <v/>
      </c>
      <c r="L3016" s="1" t="e">
        <f ca="1">IF(AND(K3016&lt;&gt; "", COUNTIF(SAP!#REF!,K3016)&gt;0),"Matched", "")</f>
        <v>#REF!</v>
      </c>
      <c r="M3016" s="1" t="str">
        <f t="shared" si="157"/>
        <v/>
      </c>
      <c r="N3016" s="1" t="e">
        <f ca="1">IF(AND(M3016&lt;&gt; "", COUNTIF(SAP!#REF!,M3016)&gt;0),"Matched", "")</f>
        <v>#REF!</v>
      </c>
      <c r="O3016" s="1" t="str">
        <f t="shared" si="158"/>
        <v/>
      </c>
      <c r="P3016" s="1" t="e">
        <f ca="1">IF(AND(O3016&lt;&gt; "", COUNTIF(SAP!#REF!,O3016)&gt;0),"Matched", "")</f>
        <v>#REF!</v>
      </c>
      <c r="Q3016" s="1" t="str">
        <f ca="1">IF(D3016="AC","Logic4"&amp;"_"&amp;TEXT(C3016,"dd.mm.yyyy") &amp;"_"&amp; 1585409.11,"")</f>
        <v>Logic4_19.02.2020_1585409.11</v>
      </c>
      <c r="R3016" s="1" t="e">
        <f ca="1">IF(AND(Q3016&lt;&gt; "", COUNTIF(SAP!#REF!,Q3016)&gt;0),"Matched", "")</f>
        <v>#REF!</v>
      </c>
    </row>
    <row r="3017" spans="1:18">
      <c r="A3017" s="13">
        <v>11563327</v>
      </c>
      <c r="B3017" s="14">
        <v>43880</v>
      </c>
      <c r="C3017" s="14">
        <v>43880</v>
      </c>
      <c r="D3017" s="15" t="s">
        <v>10</v>
      </c>
      <c r="E3017" s="15">
        <v>0</v>
      </c>
      <c r="F3017" s="15">
        <v>0</v>
      </c>
      <c r="G3017" s="15">
        <v>15313.6</v>
      </c>
      <c r="H3017" s="15">
        <v>730794.65</v>
      </c>
      <c r="I3017" s="15" t="s">
        <v>11</v>
      </c>
      <c r="J3017" s="15" t="s">
        <v>12</v>
      </c>
      <c r="K3017" s="1" t="str">
        <f t="shared" si="159"/>
        <v/>
      </c>
      <c r="L3017" s="1" t="e">
        <f ca="1">IF(AND(K3017&lt;&gt; "", COUNTIF(SAP!#REF!,K3017)&gt;0),"Matched", "")</f>
        <v>#REF!</v>
      </c>
      <c r="M3017" s="1" t="str">
        <f t="shared" si="157"/>
        <v/>
      </c>
      <c r="N3017" s="1" t="e">
        <f ca="1">IF(AND(M3017&lt;&gt; "", COUNTIF(SAP!#REF!,M3017)&gt;0),"Matched", "")</f>
        <v>#REF!</v>
      </c>
      <c r="O3017" s="1" t="str">
        <f t="shared" si="158"/>
        <v/>
      </c>
      <c r="P3017" s="1" t="e">
        <f ca="1">IF(AND(O3017&lt;&gt; "", COUNTIF(SAP!#REF!,O3017)&gt;0),"Matched", "")</f>
        <v>#REF!</v>
      </c>
      <c r="Q3017" s="1" t="str">
        <f ca="1">IF(D3017="AC","Logic4"&amp;"_"&amp;TEXT(C3017,"dd.mm.yyyy") &amp;"_"&amp; 1585409.11,"")</f>
        <v>Logic4_19.02.2020_1585409.11</v>
      </c>
      <c r="R3017" s="1" t="e">
        <f ca="1">IF(AND(Q3017&lt;&gt; "", COUNTIF(SAP!#REF!,Q3017)&gt;0),"Matched", "")</f>
        <v>#REF!</v>
      </c>
    </row>
    <row r="3018" spans="1:18">
      <c r="A3018" s="9">
        <v>11563327</v>
      </c>
      <c r="B3018" s="10">
        <v>43880</v>
      </c>
      <c r="C3018" s="10">
        <v>43880</v>
      </c>
      <c r="D3018" s="11" t="s">
        <v>10</v>
      </c>
      <c r="E3018" s="11">
        <v>0</v>
      </c>
      <c r="F3018" s="11">
        <v>0</v>
      </c>
      <c r="G3018" s="11">
        <v>15463.52</v>
      </c>
      <c r="H3018" s="11">
        <v>746258.17</v>
      </c>
      <c r="I3018" s="11" t="s">
        <v>11</v>
      </c>
      <c r="J3018" s="11" t="s">
        <v>12</v>
      </c>
      <c r="K3018" s="1" t="str">
        <f t="shared" si="159"/>
        <v/>
      </c>
      <c r="L3018" s="1" t="e">
        <f ca="1">IF(AND(K3018&lt;&gt; "", COUNTIF(SAP!#REF!,K3018)&gt;0),"Matched", "")</f>
        <v>#REF!</v>
      </c>
      <c r="M3018" s="1" t="str">
        <f t="shared" si="157"/>
        <v/>
      </c>
      <c r="N3018" s="1" t="e">
        <f ca="1">IF(AND(M3018&lt;&gt; "", COUNTIF(SAP!#REF!,M3018)&gt;0),"Matched", "")</f>
        <v>#REF!</v>
      </c>
      <c r="O3018" s="1" t="str">
        <f t="shared" si="158"/>
        <v/>
      </c>
      <c r="P3018" s="1" t="e">
        <f ca="1">IF(AND(O3018&lt;&gt; "", COUNTIF(SAP!#REF!,O3018)&gt;0),"Matched", "")</f>
        <v>#REF!</v>
      </c>
      <c r="Q3018" s="1" t="str">
        <f ca="1">IF(D3018="AC","Logic4"&amp;"_"&amp;TEXT(C3018,"dd.mm.yyyy") &amp;"_"&amp; 1585409.11,"")</f>
        <v>Logic4_19.02.2020_1585409.11</v>
      </c>
      <c r="R3018" s="1" t="e">
        <f ca="1">IF(AND(Q3018&lt;&gt; "", COUNTIF(SAP!#REF!,Q3018)&gt;0),"Matched", "")</f>
        <v>#REF!</v>
      </c>
    </row>
    <row r="3019" spans="1:18">
      <c r="A3019" s="13">
        <v>11563327</v>
      </c>
      <c r="B3019" s="14">
        <v>43880</v>
      </c>
      <c r="C3019" s="14">
        <v>43880</v>
      </c>
      <c r="D3019" s="15" t="s">
        <v>10</v>
      </c>
      <c r="E3019" s="15">
        <v>0</v>
      </c>
      <c r="F3019" s="15">
        <v>0</v>
      </c>
      <c r="G3019" s="15">
        <v>16104</v>
      </c>
      <c r="H3019" s="15">
        <v>762362.17</v>
      </c>
      <c r="I3019" s="15" t="s">
        <v>11</v>
      </c>
      <c r="J3019" s="15" t="s">
        <v>12</v>
      </c>
      <c r="K3019" s="1" t="str">
        <f t="shared" si="159"/>
        <v/>
      </c>
      <c r="L3019" s="1" t="e">
        <f ca="1">IF(AND(K3019&lt;&gt; "", COUNTIF(SAP!#REF!,K3019)&gt;0),"Matched", "")</f>
        <v>#REF!</v>
      </c>
      <c r="M3019" s="1" t="str">
        <f t="shared" si="157"/>
        <v/>
      </c>
      <c r="N3019" s="1" t="e">
        <f ca="1">IF(AND(M3019&lt;&gt; "", COUNTIF(SAP!#REF!,M3019)&gt;0),"Matched", "")</f>
        <v>#REF!</v>
      </c>
      <c r="O3019" s="1" t="str">
        <f t="shared" si="158"/>
        <v/>
      </c>
      <c r="P3019" s="1" t="e">
        <f ca="1">IF(AND(O3019&lt;&gt; "", COUNTIF(SAP!#REF!,O3019)&gt;0),"Matched", "")</f>
        <v>#REF!</v>
      </c>
      <c r="Q3019" s="1" t="str">
        <f ca="1">IF(D3019="AC","Logic4"&amp;"_"&amp;TEXT(C3019,"dd.mm.yyyy") &amp;"_"&amp; 1585409.11,"")</f>
        <v>Logic4_19.02.2020_1585409.11</v>
      </c>
      <c r="R3019" s="1" t="e">
        <f ca="1">IF(AND(Q3019&lt;&gt; "", COUNTIF(SAP!#REF!,Q3019)&gt;0),"Matched", "")</f>
        <v>#REF!</v>
      </c>
    </row>
    <row r="3020" spans="1:18">
      <c r="A3020" s="9">
        <v>11563327</v>
      </c>
      <c r="B3020" s="10">
        <v>43880</v>
      </c>
      <c r="C3020" s="10">
        <v>43880</v>
      </c>
      <c r="D3020" s="11" t="s">
        <v>10</v>
      </c>
      <c r="E3020" s="11">
        <v>0</v>
      </c>
      <c r="F3020" s="11">
        <v>0</v>
      </c>
      <c r="G3020" s="11">
        <v>16172.7</v>
      </c>
      <c r="H3020" s="11">
        <v>778534.87</v>
      </c>
      <c r="I3020" s="11" t="s">
        <v>11</v>
      </c>
      <c r="J3020" s="11" t="s">
        <v>12</v>
      </c>
      <c r="K3020" s="1" t="str">
        <f t="shared" si="159"/>
        <v/>
      </c>
      <c r="L3020" s="1" t="e">
        <f ca="1">IF(AND(K3020&lt;&gt; "", COUNTIF(SAP!#REF!,K3020)&gt;0),"Matched", "")</f>
        <v>#REF!</v>
      </c>
      <c r="M3020" s="1" t="str">
        <f t="shared" si="157"/>
        <v/>
      </c>
      <c r="N3020" s="1" t="e">
        <f ca="1">IF(AND(M3020&lt;&gt; "", COUNTIF(SAP!#REF!,M3020)&gt;0),"Matched", "")</f>
        <v>#REF!</v>
      </c>
      <c r="O3020" s="1" t="str">
        <f t="shared" si="158"/>
        <v/>
      </c>
      <c r="P3020" s="1" t="e">
        <f ca="1">IF(AND(O3020&lt;&gt; "", COUNTIF(SAP!#REF!,O3020)&gt;0),"Matched", "")</f>
        <v>#REF!</v>
      </c>
      <c r="Q3020" s="1" t="str">
        <f ca="1">IF(D3020="AC","Logic4"&amp;"_"&amp;TEXT(C3020,"dd.mm.yyyy") &amp;"_"&amp; 1585409.11,"")</f>
        <v>Logic4_19.02.2020_1585409.11</v>
      </c>
      <c r="R3020" s="1" t="e">
        <f ca="1">IF(AND(Q3020&lt;&gt; "", COUNTIF(SAP!#REF!,Q3020)&gt;0),"Matched", "")</f>
        <v>#REF!</v>
      </c>
    </row>
    <row r="3021" spans="1:18">
      <c r="A3021" s="13">
        <v>11563327</v>
      </c>
      <c r="B3021" s="14">
        <v>43880</v>
      </c>
      <c r="C3021" s="14">
        <v>43880</v>
      </c>
      <c r="D3021" s="15" t="s">
        <v>10</v>
      </c>
      <c r="E3021" s="15">
        <v>0</v>
      </c>
      <c r="F3021" s="15">
        <v>0</v>
      </c>
      <c r="G3021" s="15">
        <v>16783.04</v>
      </c>
      <c r="H3021" s="15">
        <v>795317.91</v>
      </c>
      <c r="I3021" s="15" t="s">
        <v>11</v>
      </c>
      <c r="J3021" s="15" t="s">
        <v>12</v>
      </c>
      <c r="K3021" s="1" t="str">
        <f t="shared" si="159"/>
        <v/>
      </c>
      <c r="L3021" s="1" t="e">
        <f ca="1">IF(AND(K3021&lt;&gt; "", COUNTIF(SAP!#REF!,K3021)&gt;0),"Matched", "")</f>
        <v>#REF!</v>
      </c>
      <c r="M3021" s="1" t="str">
        <f t="shared" si="157"/>
        <v/>
      </c>
      <c r="N3021" s="1" t="e">
        <f ca="1">IF(AND(M3021&lt;&gt; "", COUNTIF(SAP!#REF!,M3021)&gt;0),"Matched", "")</f>
        <v>#REF!</v>
      </c>
      <c r="O3021" s="1" t="str">
        <f t="shared" si="158"/>
        <v/>
      </c>
      <c r="P3021" s="1" t="e">
        <f ca="1">IF(AND(O3021&lt;&gt; "", COUNTIF(SAP!#REF!,O3021)&gt;0),"Matched", "")</f>
        <v>#REF!</v>
      </c>
      <c r="Q3021" s="1" t="str">
        <f ca="1">IF(D3021="AC","Logic4"&amp;"_"&amp;TEXT(C3021,"dd.mm.yyyy") &amp;"_"&amp; 1585409.11,"")</f>
        <v>Logic4_19.02.2020_1585409.11</v>
      </c>
      <c r="R3021" s="1" t="e">
        <f ca="1">IF(AND(Q3021&lt;&gt; "", COUNTIF(SAP!#REF!,Q3021)&gt;0),"Matched", "")</f>
        <v>#REF!</v>
      </c>
    </row>
    <row r="3022" spans="1:18">
      <c r="A3022" s="9">
        <v>11563327</v>
      </c>
      <c r="B3022" s="10">
        <v>43880</v>
      </c>
      <c r="C3022" s="10">
        <v>43880</v>
      </c>
      <c r="D3022" s="11" t="s">
        <v>10</v>
      </c>
      <c r="E3022" s="11">
        <v>0</v>
      </c>
      <c r="F3022" s="11">
        <v>0</v>
      </c>
      <c r="G3022" s="11">
        <v>16790.93</v>
      </c>
      <c r="H3022" s="11">
        <v>812108.84</v>
      </c>
      <c r="I3022" s="11" t="s">
        <v>11</v>
      </c>
      <c r="J3022" s="11" t="s">
        <v>12</v>
      </c>
      <c r="K3022" s="1" t="str">
        <f t="shared" si="159"/>
        <v/>
      </c>
      <c r="L3022" s="1" t="e">
        <f ca="1">IF(AND(K3022&lt;&gt; "", COUNTIF(SAP!#REF!,K3022)&gt;0),"Matched", "")</f>
        <v>#REF!</v>
      </c>
      <c r="M3022" s="1" t="str">
        <f t="shared" si="157"/>
        <v/>
      </c>
      <c r="N3022" s="1" t="e">
        <f ca="1">IF(AND(M3022&lt;&gt; "", COUNTIF(SAP!#REF!,M3022)&gt;0),"Matched", "")</f>
        <v>#REF!</v>
      </c>
      <c r="O3022" s="1" t="str">
        <f t="shared" si="158"/>
        <v/>
      </c>
      <c r="P3022" s="1" t="e">
        <f ca="1">IF(AND(O3022&lt;&gt; "", COUNTIF(SAP!#REF!,O3022)&gt;0),"Matched", "")</f>
        <v>#REF!</v>
      </c>
      <c r="Q3022" s="1" t="str">
        <f ca="1">IF(D3022="AC","Logic4"&amp;"_"&amp;TEXT(C3022,"dd.mm.yyyy") &amp;"_"&amp; 1585409.11,"")</f>
        <v>Logic4_19.02.2020_1585409.11</v>
      </c>
      <c r="R3022" s="1" t="e">
        <f ca="1">IF(AND(Q3022&lt;&gt; "", COUNTIF(SAP!#REF!,Q3022)&gt;0),"Matched", "")</f>
        <v>#REF!</v>
      </c>
    </row>
    <row r="3023" spans="1:18">
      <c r="A3023" s="13">
        <v>11563327</v>
      </c>
      <c r="B3023" s="14">
        <v>43880</v>
      </c>
      <c r="C3023" s="14">
        <v>43880</v>
      </c>
      <c r="D3023" s="15" t="s">
        <v>10</v>
      </c>
      <c r="E3023" s="15">
        <v>0</v>
      </c>
      <c r="F3023" s="15">
        <v>0</v>
      </c>
      <c r="G3023" s="15">
        <v>17010</v>
      </c>
      <c r="H3023" s="15">
        <v>829118.84</v>
      </c>
      <c r="I3023" s="15" t="s">
        <v>11</v>
      </c>
      <c r="J3023" s="15" t="s">
        <v>12</v>
      </c>
      <c r="K3023" s="1" t="str">
        <f t="shared" si="159"/>
        <v/>
      </c>
      <c r="L3023" s="1" t="e">
        <f ca="1">IF(AND(K3023&lt;&gt; "", COUNTIF(SAP!#REF!,K3023)&gt;0),"Matched", "")</f>
        <v>#REF!</v>
      </c>
      <c r="M3023" s="1" t="str">
        <f t="shared" si="157"/>
        <v/>
      </c>
      <c r="N3023" s="1" t="e">
        <f ca="1">IF(AND(M3023&lt;&gt; "", COUNTIF(SAP!#REF!,M3023)&gt;0),"Matched", "")</f>
        <v>#REF!</v>
      </c>
      <c r="O3023" s="1" t="str">
        <f t="shared" si="158"/>
        <v/>
      </c>
      <c r="P3023" s="1" t="e">
        <f ca="1">IF(AND(O3023&lt;&gt; "", COUNTIF(SAP!#REF!,O3023)&gt;0),"Matched", "")</f>
        <v>#REF!</v>
      </c>
      <c r="Q3023" s="1" t="str">
        <f ca="1">IF(D3023="AC","Logic4"&amp;"_"&amp;TEXT(C3023,"dd.mm.yyyy") &amp;"_"&amp; 1585409.11,"")</f>
        <v>Logic4_19.02.2020_1585409.11</v>
      </c>
      <c r="R3023" s="1" t="e">
        <f ca="1">IF(AND(Q3023&lt;&gt; "", COUNTIF(SAP!#REF!,Q3023)&gt;0),"Matched", "")</f>
        <v>#REF!</v>
      </c>
    </row>
    <row r="3024" spans="1:18">
      <c r="A3024" s="9">
        <v>11563327</v>
      </c>
      <c r="B3024" s="10">
        <v>43880</v>
      </c>
      <c r="C3024" s="10">
        <v>43880</v>
      </c>
      <c r="D3024" s="11" t="s">
        <v>10</v>
      </c>
      <c r="E3024" s="11">
        <v>0</v>
      </c>
      <c r="F3024" s="11">
        <v>0</v>
      </c>
      <c r="G3024" s="11">
        <v>17506</v>
      </c>
      <c r="H3024" s="11">
        <v>846624.84</v>
      </c>
      <c r="I3024" s="11" t="s">
        <v>11</v>
      </c>
      <c r="J3024" s="11" t="s">
        <v>12</v>
      </c>
      <c r="K3024" s="1" t="str">
        <f t="shared" si="159"/>
        <v/>
      </c>
      <c r="L3024" s="1" t="e">
        <f ca="1">IF(AND(K3024&lt;&gt; "", COUNTIF(SAP!#REF!,K3024)&gt;0),"Matched", "")</f>
        <v>#REF!</v>
      </c>
      <c r="M3024" s="1" t="str">
        <f t="shared" si="157"/>
        <v/>
      </c>
      <c r="N3024" s="1" t="e">
        <f ca="1">IF(AND(M3024&lt;&gt; "", COUNTIF(SAP!#REF!,M3024)&gt;0),"Matched", "")</f>
        <v>#REF!</v>
      </c>
      <c r="O3024" s="1" t="str">
        <f t="shared" si="158"/>
        <v/>
      </c>
      <c r="P3024" s="1" t="e">
        <f ca="1">IF(AND(O3024&lt;&gt; "", COUNTIF(SAP!#REF!,O3024)&gt;0),"Matched", "")</f>
        <v>#REF!</v>
      </c>
      <c r="Q3024" s="1" t="str">
        <f ca="1">IF(D3024="AC","Logic4"&amp;"_"&amp;TEXT(C3024,"dd.mm.yyyy") &amp;"_"&amp; 1585409.11,"")</f>
        <v>Logic4_19.02.2020_1585409.11</v>
      </c>
      <c r="R3024" s="1" t="e">
        <f ca="1">IF(AND(Q3024&lt;&gt; "", COUNTIF(SAP!#REF!,Q3024)&gt;0),"Matched", "")</f>
        <v>#REF!</v>
      </c>
    </row>
    <row r="3025" spans="1:18">
      <c r="A3025" s="13">
        <v>11563327</v>
      </c>
      <c r="B3025" s="14">
        <v>43880</v>
      </c>
      <c r="C3025" s="14">
        <v>43880</v>
      </c>
      <c r="D3025" s="15" t="s">
        <v>10</v>
      </c>
      <c r="E3025" s="15">
        <v>0</v>
      </c>
      <c r="F3025" s="15">
        <v>0</v>
      </c>
      <c r="G3025" s="15">
        <v>17981.97</v>
      </c>
      <c r="H3025" s="15">
        <v>864606.81</v>
      </c>
      <c r="I3025" s="15" t="s">
        <v>11</v>
      </c>
      <c r="J3025" s="15" t="s">
        <v>12</v>
      </c>
      <c r="K3025" s="1" t="str">
        <f t="shared" si="159"/>
        <v/>
      </c>
      <c r="L3025" s="1" t="e">
        <f ca="1">IF(AND(K3025&lt;&gt; "", COUNTIF(SAP!#REF!,K3025)&gt;0),"Matched", "")</f>
        <v>#REF!</v>
      </c>
      <c r="M3025" s="1" t="str">
        <f t="shared" si="157"/>
        <v/>
      </c>
      <c r="N3025" s="1" t="e">
        <f ca="1">IF(AND(M3025&lt;&gt; "", COUNTIF(SAP!#REF!,M3025)&gt;0),"Matched", "")</f>
        <v>#REF!</v>
      </c>
      <c r="O3025" s="1" t="str">
        <f t="shared" si="158"/>
        <v/>
      </c>
      <c r="P3025" s="1" t="e">
        <f ca="1">IF(AND(O3025&lt;&gt; "", COUNTIF(SAP!#REF!,O3025)&gt;0),"Matched", "")</f>
        <v>#REF!</v>
      </c>
      <c r="Q3025" s="1" t="str">
        <f ca="1">IF(D3025="AC","Logic4"&amp;"_"&amp;TEXT(C3025,"dd.mm.yyyy") &amp;"_"&amp; 1585409.11,"")</f>
        <v>Logic4_19.02.2020_1585409.11</v>
      </c>
      <c r="R3025" s="1" t="e">
        <f ca="1">IF(AND(Q3025&lt;&gt; "", COUNTIF(SAP!#REF!,Q3025)&gt;0),"Matched", "")</f>
        <v>#REF!</v>
      </c>
    </row>
    <row r="3026" spans="1:18">
      <c r="A3026" s="9">
        <v>11563327</v>
      </c>
      <c r="B3026" s="10">
        <v>43880</v>
      </c>
      <c r="C3026" s="10">
        <v>43880</v>
      </c>
      <c r="D3026" s="11" t="s">
        <v>10</v>
      </c>
      <c r="E3026" s="11">
        <v>0</v>
      </c>
      <c r="F3026" s="11">
        <v>0</v>
      </c>
      <c r="G3026" s="11">
        <v>18940.8</v>
      </c>
      <c r="H3026" s="11">
        <v>883547.61</v>
      </c>
      <c r="I3026" s="11" t="s">
        <v>11</v>
      </c>
      <c r="J3026" s="11" t="s">
        <v>12</v>
      </c>
      <c r="K3026" s="1" t="str">
        <f t="shared" si="159"/>
        <v/>
      </c>
      <c r="L3026" s="1" t="e">
        <f ca="1">IF(AND(K3026&lt;&gt; "", COUNTIF(SAP!#REF!,K3026)&gt;0),"Matched", "")</f>
        <v>#REF!</v>
      </c>
      <c r="M3026" s="1" t="str">
        <f t="shared" si="157"/>
        <v/>
      </c>
      <c r="N3026" s="1" t="e">
        <f ca="1">IF(AND(M3026&lt;&gt; "", COUNTIF(SAP!#REF!,M3026)&gt;0),"Matched", "")</f>
        <v>#REF!</v>
      </c>
      <c r="O3026" s="1" t="str">
        <f t="shared" si="158"/>
        <v/>
      </c>
      <c r="P3026" s="1" t="e">
        <f ca="1">IF(AND(O3026&lt;&gt; "", COUNTIF(SAP!#REF!,O3026)&gt;0),"Matched", "")</f>
        <v>#REF!</v>
      </c>
      <c r="Q3026" s="1" t="str">
        <f ca="1">IF(D3026="AC","Logic4"&amp;"_"&amp;TEXT(C3026,"dd.mm.yyyy") &amp;"_"&amp; 1585409.11,"")</f>
        <v>Logic4_19.02.2020_1585409.11</v>
      </c>
      <c r="R3026" s="1" t="e">
        <f ca="1">IF(AND(Q3026&lt;&gt; "", COUNTIF(SAP!#REF!,Q3026)&gt;0),"Matched", "")</f>
        <v>#REF!</v>
      </c>
    </row>
    <row r="3027" spans="1:18">
      <c r="A3027" s="13">
        <v>11563327</v>
      </c>
      <c r="B3027" s="14">
        <v>43880</v>
      </c>
      <c r="C3027" s="14">
        <v>43880</v>
      </c>
      <c r="D3027" s="15" t="s">
        <v>10</v>
      </c>
      <c r="E3027" s="15">
        <v>0</v>
      </c>
      <c r="F3027" s="15">
        <v>0</v>
      </c>
      <c r="G3027" s="15">
        <v>19253.2</v>
      </c>
      <c r="H3027" s="15">
        <v>902800.81</v>
      </c>
      <c r="I3027" s="15" t="s">
        <v>11</v>
      </c>
      <c r="J3027" s="15" t="s">
        <v>12</v>
      </c>
      <c r="K3027" s="1" t="str">
        <f t="shared" si="159"/>
        <v/>
      </c>
      <c r="L3027" s="1" t="e">
        <f ca="1">IF(AND(K3027&lt;&gt; "", COUNTIF(SAP!#REF!,K3027)&gt;0),"Matched", "")</f>
        <v>#REF!</v>
      </c>
      <c r="M3027" s="1" t="str">
        <f t="shared" ref="M3027:M3071" si="160">IF(D3027="TR","Logic2"&amp;"_"&amp;TEXT(C3027,"dd.mm.yyyy") &amp;"_"&amp; F3027,"")</f>
        <v/>
      </c>
      <c r="N3027" s="1" t="e">
        <f ca="1">IF(AND(M3027&lt;&gt; "", COUNTIF(SAP!#REF!,M3027)&gt;0),"Matched", "")</f>
        <v>#REF!</v>
      </c>
      <c r="O3027" s="1" t="str">
        <f t="shared" ref="O3027:O3071" si="161">IF(D3027="AF","Logic3"&amp;"_"&amp;G3027,"")</f>
        <v/>
      </c>
      <c r="P3027" s="1" t="e">
        <f ca="1">IF(AND(O3027&lt;&gt; "", COUNTIF(SAP!#REF!,O3027)&gt;0),"Matched", "")</f>
        <v>#REF!</v>
      </c>
      <c r="Q3027" s="1" t="str">
        <f ca="1">IF(D3027="AC","Logic4"&amp;"_"&amp;TEXT(C3027,"dd.mm.yyyy") &amp;"_"&amp; 1585409.11,"")</f>
        <v>Logic4_19.02.2020_1585409.11</v>
      </c>
      <c r="R3027" s="1" t="e">
        <f ca="1">IF(AND(Q3027&lt;&gt; "", COUNTIF(SAP!#REF!,Q3027)&gt;0),"Matched", "")</f>
        <v>#REF!</v>
      </c>
    </row>
    <row r="3028" spans="1:18">
      <c r="A3028" s="9">
        <v>11563327</v>
      </c>
      <c r="B3028" s="10">
        <v>43880</v>
      </c>
      <c r="C3028" s="10">
        <v>43880</v>
      </c>
      <c r="D3028" s="11" t="s">
        <v>10</v>
      </c>
      <c r="E3028" s="11">
        <v>0</v>
      </c>
      <c r="F3028" s="11">
        <v>0</v>
      </c>
      <c r="G3028" s="11">
        <v>19581.89</v>
      </c>
      <c r="H3028" s="11">
        <v>922382.7</v>
      </c>
      <c r="I3028" s="11" t="s">
        <v>11</v>
      </c>
      <c r="J3028" s="11" t="s">
        <v>12</v>
      </c>
      <c r="K3028" s="1" t="str">
        <f t="shared" si="159"/>
        <v/>
      </c>
      <c r="L3028" s="1" t="e">
        <f ca="1">IF(AND(K3028&lt;&gt; "", COUNTIF(SAP!#REF!,K3028)&gt;0),"Matched", "")</f>
        <v>#REF!</v>
      </c>
      <c r="M3028" s="1" t="str">
        <f t="shared" si="160"/>
        <v/>
      </c>
      <c r="N3028" s="1" t="e">
        <f ca="1">IF(AND(M3028&lt;&gt; "", COUNTIF(SAP!#REF!,M3028)&gt;0),"Matched", "")</f>
        <v>#REF!</v>
      </c>
      <c r="O3028" s="1" t="str">
        <f t="shared" si="161"/>
        <v/>
      </c>
      <c r="P3028" s="1" t="e">
        <f ca="1">IF(AND(O3028&lt;&gt; "", COUNTIF(SAP!#REF!,O3028)&gt;0),"Matched", "")</f>
        <v>#REF!</v>
      </c>
      <c r="Q3028" s="1" t="str">
        <f ca="1">IF(D3028="AC","Logic4"&amp;"_"&amp;TEXT(C3028,"dd.mm.yyyy") &amp;"_"&amp; 1585409.11,"")</f>
        <v>Logic4_19.02.2020_1585409.11</v>
      </c>
      <c r="R3028" s="1" t="e">
        <f ca="1">IF(AND(Q3028&lt;&gt; "", COUNTIF(SAP!#REF!,Q3028)&gt;0),"Matched", "")</f>
        <v>#REF!</v>
      </c>
    </row>
    <row r="3029" spans="1:18">
      <c r="A3029" s="13">
        <v>11563327</v>
      </c>
      <c r="B3029" s="14">
        <v>43880</v>
      </c>
      <c r="C3029" s="14">
        <v>43880</v>
      </c>
      <c r="D3029" s="15" t="s">
        <v>10</v>
      </c>
      <c r="E3029" s="15">
        <v>0</v>
      </c>
      <c r="F3029" s="15">
        <v>0</v>
      </c>
      <c r="G3029" s="15">
        <v>20123.599999999999</v>
      </c>
      <c r="H3029" s="15">
        <v>942506.3</v>
      </c>
      <c r="I3029" s="15" t="s">
        <v>11</v>
      </c>
      <c r="J3029" s="15" t="s">
        <v>12</v>
      </c>
      <c r="K3029" s="1" t="str">
        <f t="shared" si="159"/>
        <v/>
      </c>
      <c r="L3029" s="1" t="e">
        <f ca="1">IF(AND(K3029&lt;&gt; "", COUNTIF(SAP!#REF!,K3029)&gt;0),"Matched", "")</f>
        <v>#REF!</v>
      </c>
      <c r="M3029" s="1" t="str">
        <f t="shared" si="160"/>
        <v/>
      </c>
      <c r="N3029" s="1" t="e">
        <f ca="1">IF(AND(M3029&lt;&gt; "", COUNTIF(SAP!#REF!,M3029)&gt;0),"Matched", "")</f>
        <v>#REF!</v>
      </c>
      <c r="O3029" s="1" t="str">
        <f t="shared" si="161"/>
        <v/>
      </c>
      <c r="P3029" s="1" t="e">
        <f ca="1">IF(AND(O3029&lt;&gt; "", COUNTIF(SAP!#REF!,O3029)&gt;0),"Matched", "")</f>
        <v>#REF!</v>
      </c>
      <c r="Q3029" s="1" t="str">
        <f ca="1">IF(D3029="AC","Logic4"&amp;"_"&amp;TEXT(C3029,"dd.mm.yyyy") &amp;"_"&amp; 1585409.11,"")</f>
        <v>Logic4_19.02.2020_1585409.11</v>
      </c>
      <c r="R3029" s="1" t="e">
        <f ca="1">IF(AND(Q3029&lt;&gt; "", COUNTIF(SAP!#REF!,Q3029)&gt;0),"Matched", "")</f>
        <v>#REF!</v>
      </c>
    </row>
    <row r="3030" spans="1:18">
      <c r="A3030" s="9">
        <v>11563327</v>
      </c>
      <c r="B3030" s="10">
        <v>43880</v>
      </c>
      <c r="C3030" s="10">
        <v>43880</v>
      </c>
      <c r="D3030" s="11" t="s">
        <v>10</v>
      </c>
      <c r="E3030" s="11">
        <v>0</v>
      </c>
      <c r="F3030" s="11">
        <v>0</v>
      </c>
      <c r="G3030" s="11">
        <v>22858.9</v>
      </c>
      <c r="H3030" s="11">
        <v>965365.2</v>
      </c>
      <c r="I3030" s="11" t="s">
        <v>11</v>
      </c>
      <c r="J3030" s="11" t="s">
        <v>12</v>
      </c>
      <c r="K3030" s="1" t="str">
        <f t="shared" si="159"/>
        <v/>
      </c>
      <c r="L3030" s="1" t="e">
        <f ca="1">IF(AND(K3030&lt;&gt; "", COUNTIF(SAP!#REF!,K3030)&gt;0),"Matched", "")</f>
        <v>#REF!</v>
      </c>
      <c r="M3030" s="1" t="str">
        <f t="shared" si="160"/>
        <v/>
      </c>
      <c r="N3030" s="1" t="e">
        <f ca="1">IF(AND(M3030&lt;&gt; "", COUNTIF(SAP!#REF!,M3030)&gt;0),"Matched", "")</f>
        <v>#REF!</v>
      </c>
      <c r="O3030" s="1" t="str">
        <f t="shared" si="161"/>
        <v/>
      </c>
      <c r="P3030" s="1" t="e">
        <f ca="1">IF(AND(O3030&lt;&gt; "", COUNTIF(SAP!#REF!,O3030)&gt;0),"Matched", "")</f>
        <v>#REF!</v>
      </c>
      <c r="Q3030" s="1" t="str">
        <f ca="1">IF(D3030="AC","Logic4"&amp;"_"&amp;TEXT(C3030,"dd.mm.yyyy") &amp;"_"&amp; 1585409.11,"")</f>
        <v>Logic4_19.02.2020_1585409.11</v>
      </c>
      <c r="R3030" s="1" t="e">
        <f ca="1">IF(AND(Q3030&lt;&gt; "", COUNTIF(SAP!#REF!,Q3030)&gt;0),"Matched", "")</f>
        <v>#REF!</v>
      </c>
    </row>
    <row r="3031" spans="1:18">
      <c r="A3031" s="13">
        <v>11563327</v>
      </c>
      <c r="B3031" s="14">
        <v>43880</v>
      </c>
      <c r="C3031" s="14">
        <v>43880</v>
      </c>
      <c r="D3031" s="15" t="s">
        <v>10</v>
      </c>
      <c r="E3031" s="15">
        <v>0</v>
      </c>
      <c r="F3031" s="15">
        <v>0</v>
      </c>
      <c r="G3031" s="15">
        <v>24562.799999999999</v>
      </c>
      <c r="H3031" s="15">
        <v>989928</v>
      </c>
      <c r="I3031" s="15" t="s">
        <v>11</v>
      </c>
      <c r="J3031" s="15" t="s">
        <v>12</v>
      </c>
      <c r="K3031" s="1" t="str">
        <f t="shared" si="159"/>
        <v/>
      </c>
      <c r="L3031" s="1" t="e">
        <f ca="1">IF(AND(K3031&lt;&gt; "", COUNTIF(SAP!#REF!,K3031)&gt;0),"Matched", "")</f>
        <v>#REF!</v>
      </c>
      <c r="M3031" s="1" t="str">
        <f t="shared" si="160"/>
        <v/>
      </c>
      <c r="N3031" s="1" t="e">
        <f ca="1">IF(AND(M3031&lt;&gt; "", COUNTIF(SAP!#REF!,M3031)&gt;0),"Matched", "")</f>
        <v>#REF!</v>
      </c>
      <c r="O3031" s="1" t="str">
        <f t="shared" si="161"/>
        <v/>
      </c>
      <c r="P3031" s="1" t="e">
        <f ca="1">IF(AND(O3031&lt;&gt; "", COUNTIF(SAP!#REF!,O3031)&gt;0),"Matched", "")</f>
        <v>#REF!</v>
      </c>
      <c r="Q3031" s="1" t="str">
        <f ca="1">IF(D3031="AC","Logic4"&amp;"_"&amp;TEXT(C3031,"dd.mm.yyyy") &amp;"_"&amp; 1585409.11,"")</f>
        <v>Logic4_19.02.2020_1585409.11</v>
      </c>
      <c r="R3031" s="1" t="e">
        <f ca="1">IF(AND(Q3031&lt;&gt; "", COUNTIF(SAP!#REF!,Q3031)&gt;0),"Matched", "")</f>
        <v>#REF!</v>
      </c>
    </row>
    <row r="3032" spans="1:18">
      <c r="A3032" s="9">
        <v>11563327</v>
      </c>
      <c r="B3032" s="10">
        <v>43880</v>
      </c>
      <c r="C3032" s="10">
        <v>43880</v>
      </c>
      <c r="D3032" s="11" t="s">
        <v>10</v>
      </c>
      <c r="E3032" s="11">
        <v>0</v>
      </c>
      <c r="F3032" s="11">
        <v>0</v>
      </c>
      <c r="G3032" s="11">
        <v>27006.799999999999</v>
      </c>
      <c r="H3032" s="11">
        <v>1016934.8</v>
      </c>
      <c r="I3032" s="11" t="s">
        <v>11</v>
      </c>
      <c r="J3032" s="11" t="s">
        <v>12</v>
      </c>
      <c r="K3032" s="1" t="str">
        <f t="shared" si="159"/>
        <v/>
      </c>
      <c r="L3032" s="1" t="e">
        <f ca="1">IF(AND(K3032&lt;&gt; "", COUNTIF(SAP!#REF!,K3032)&gt;0),"Matched", "")</f>
        <v>#REF!</v>
      </c>
      <c r="M3032" s="1" t="str">
        <f t="shared" si="160"/>
        <v/>
      </c>
      <c r="N3032" s="1" t="e">
        <f ca="1">IF(AND(M3032&lt;&gt; "", COUNTIF(SAP!#REF!,M3032)&gt;0),"Matched", "")</f>
        <v>#REF!</v>
      </c>
      <c r="O3032" s="1" t="str">
        <f t="shared" si="161"/>
        <v/>
      </c>
      <c r="P3032" s="1" t="e">
        <f ca="1">IF(AND(O3032&lt;&gt; "", COUNTIF(SAP!#REF!,O3032)&gt;0),"Matched", "")</f>
        <v>#REF!</v>
      </c>
      <c r="Q3032" s="1" t="str">
        <f ca="1">IF(D3032="AC","Logic4"&amp;"_"&amp;TEXT(C3032,"dd.mm.yyyy") &amp;"_"&amp; 1585409.11,"")</f>
        <v>Logic4_19.02.2020_1585409.11</v>
      </c>
      <c r="R3032" s="1" t="e">
        <f ca="1">IF(AND(Q3032&lt;&gt; "", COUNTIF(SAP!#REF!,Q3032)&gt;0),"Matched", "")</f>
        <v>#REF!</v>
      </c>
    </row>
    <row r="3033" spans="1:18">
      <c r="A3033" s="13">
        <v>11563327</v>
      </c>
      <c r="B3033" s="14">
        <v>43880</v>
      </c>
      <c r="C3033" s="14">
        <v>43880</v>
      </c>
      <c r="D3033" s="15" t="s">
        <v>10</v>
      </c>
      <c r="E3033" s="15">
        <v>0</v>
      </c>
      <c r="F3033" s="15">
        <v>0</v>
      </c>
      <c r="G3033" s="15">
        <v>27094.22</v>
      </c>
      <c r="H3033" s="15">
        <v>1044029.02</v>
      </c>
      <c r="I3033" s="15" t="s">
        <v>11</v>
      </c>
      <c r="J3033" s="15" t="s">
        <v>12</v>
      </c>
      <c r="K3033" s="1" t="str">
        <f t="shared" si="159"/>
        <v/>
      </c>
      <c r="L3033" s="1" t="e">
        <f ca="1">IF(AND(K3033&lt;&gt; "", COUNTIF(SAP!#REF!,K3033)&gt;0),"Matched", "")</f>
        <v>#REF!</v>
      </c>
      <c r="M3033" s="1" t="str">
        <f t="shared" si="160"/>
        <v/>
      </c>
      <c r="N3033" s="1" t="e">
        <f ca="1">IF(AND(M3033&lt;&gt; "", COUNTIF(SAP!#REF!,M3033)&gt;0),"Matched", "")</f>
        <v>#REF!</v>
      </c>
      <c r="O3033" s="1" t="str">
        <f t="shared" si="161"/>
        <v/>
      </c>
      <c r="P3033" s="1" t="e">
        <f ca="1">IF(AND(O3033&lt;&gt; "", COUNTIF(SAP!#REF!,O3033)&gt;0),"Matched", "")</f>
        <v>#REF!</v>
      </c>
      <c r="Q3033" s="1" t="str">
        <f ca="1">IF(D3033="AC","Logic4"&amp;"_"&amp;TEXT(C3033,"dd.mm.yyyy") &amp;"_"&amp; 1585409.11,"")</f>
        <v>Logic4_19.02.2020_1585409.11</v>
      </c>
      <c r="R3033" s="1" t="e">
        <f ca="1">IF(AND(Q3033&lt;&gt; "", COUNTIF(SAP!#REF!,Q3033)&gt;0),"Matched", "")</f>
        <v>#REF!</v>
      </c>
    </row>
    <row r="3034" spans="1:18">
      <c r="A3034" s="9">
        <v>11563327</v>
      </c>
      <c r="B3034" s="10">
        <v>43880</v>
      </c>
      <c r="C3034" s="10">
        <v>43880</v>
      </c>
      <c r="D3034" s="11" t="s">
        <v>10</v>
      </c>
      <c r="E3034" s="11">
        <v>0</v>
      </c>
      <c r="F3034" s="11">
        <v>0</v>
      </c>
      <c r="G3034" s="11">
        <v>28610.3</v>
      </c>
      <c r="H3034" s="11">
        <v>1072639.32</v>
      </c>
      <c r="I3034" s="11" t="s">
        <v>11</v>
      </c>
      <c r="J3034" s="11" t="s">
        <v>12</v>
      </c>
      <c r="K3034" s="1" t="str">
        <f t="shared" si="159"/>
        <v/>
      </c>
      <c r="L3034" s="1" t="e">
        <f ca="1">IF(AND(K3034&lt;&gt; "", COUNTIF(SAP!#REF!,K3034)&gt;0),"Matched", "")</f>
        <v>#REF!</v>
      </c>
      <c r="M3034" s="1" t="str">
        <f t="shared" si="160"/>
        <v/>
      </c>
      <c r="N3034" s="1" t="e">
        <f ca="1">IF(AND(M3034&lt;&gt; "", COUNTIF(SAP!#REF!,M3034)&gt;0),"Matched", "")</f>
        <v>#REF!</v>
      </c>
      <c r="O3034" s="1" t="str">
        <f t="shared" si="161"/>
        <v/>
      </c>
      <c r="P3034" s="1" t="e">
        <f ca="1">IF(AND(O3034&lt;&gt; "", COUNTIF(SAP!#REF!,O3034)&gt;0),"Matched", "")</f>
        <v>#REF!</v>
      </c>
      <c r="Q3034" s="1" t="str">
        <f ca="1">IF(D3034="AC","Logic4"&amp;"_"&amp;TEXT(C3034,"dd.mm.yyyy") &amp;"_"&amp; 1585409.11,"")</f>
        <v>Logic4_19.02.2020_1585409.11</v>
      </c>
      <c r="R3034" s="1" t="e">
        <f ca="1">IF(AND(Q3034&lt;&gt; "", COUNTIF(SAP!#REF!,Q3034)&gt;0),"Matched", "")</f>
        <v>#REF!</v>
      </c>
    </row>
    <row r="3035" spans="1:18">
      <c r="A3035" s="13">
        <v>11563327</v>
      </c>
      <c r="B3035" s="14">
        <v>43880</v>
      </c>
      <c r="C3035" s="14">
        <v>43880</v>
      </c>
      <c r="D3035" s="15" t="s">
        <v>10</v>
      </c>
      <c r="E3035" s="15">
        <v>0</v>
      </c>
      <c r="F3035" s="15">
        <v>0</v>
      </c>
      <c r="G3035" s="15">
        <v>29229.08</v>
      </c>
      <c r="H3035" s="15">
        <v>1101868.3999999999</v>
      </c>
      <c r="I3035" s="15" t="s">
        <v>11</v>
      </c>
      <c r="J3035" s="15" t="s">
        <v>12</v>
      </c>
      <c r="K3035" s="1" t="str">
        <f t="shared" si="159"/>
        <v/>
      </c>
      <c r="L3035" s="1" t="e">
        <f ca="1">IF(AND(K3035&lt;&gt; "", COUNTIF(SAP!#REF!,K3035)&gt;0),"Matched", "")</f>
        <v>#REF!</v>
      </c>
      <c r="M3035" s="1" t="str">
        <f t="shared" si="160"/>
        <v/>
      </c>
      <c r="N3035" s="1" t="e">
        <f ca="1">IF(AND(M3035&lt;&gt; "", COUNTIF(SAP!#REF!,M3035)&gt;0),"Matched", "")</f>
        <v>#REF!</v>
      </c>
      <c r="O3035" s="1" t="str">
        <f t="shared" si="161"/>
        <v/>
      </c>
      <c r="P3035" s="1" t="e">
        <f ca="1">IF(AND(O3035&lt;&gt; "", COUNTIF(SAP!#REF!,O3035)&gt;0),"Matched", "")</f>
        <v>#REF!</v>
      </c>
      <c r="Q3035" s="1" t="str">
        <f ca="1">IF(D3035="AC","Logic4"&amp;"_"&amp;TEXT(C3035,"dd.mm.yyyy") &amp;"_"&amp; 1585409.11,"")</f>
        <v>Logic4_19.02.2020_1585409.11</v>
      </c>
      <c r="R3035" s="1" t="e">
        <f ca="1">IF(AND(Q3035&lt;&gt; "", COUNTIF(SAP!#REF!,Q3035)&gt;0),"Matched", "")</f>
        <v>#REF!</v>
      </c>
    </row>
    <row r="3036" spans="1:18">
      <c r="A3036" s="9">
        <v>11563327</v>
      </c>
      <c r="B3036" s="10">
        <v>43880</v>
      </c>
      <c r="C3036" s="10">
        <v>43880</v>
      </c>
      <c r="D3036" s="11" t="s">
        <v>10</v>
      </c>
      <c r="E3036" s="11">
        <v>0</v>
      </c>
      <c r="F3036" s="11">
        <v>0</v>
      </c>
      <c r="G3036" s="11">
        <v>32912.61</v>
      </c>
      <c r="H3036" s="11">
        <v>1134781.01</v>
      </c>
      <c r="I3036" s="11" t="s">
        <v>11</v>
      </c>
      <c r="J3036" s="11" t="s">
        <v>12</v>
      </c>
      <c r="K3036" s="1" t="str">
        <f t="shared" si="159"/>
        <v/>
      </c>
      <c r="L3036" s="1" t="e">
        <f ca="1">IF(AND(K3036&lt;&gt; "", COUNTIF(SAP!#REF!,K3036)&gt;0),"Matched", "")</f>
        <v>#REF!</v>
      </c>
      <c r="M3036" s="1" t="str">
        <f t="shared" si="160"/>
        <v/>
      </c>
      <c r="N3036" s="1" t="e">
        <f ca="1">IF(AND(M3036&lt;&gt; "", COUNTIF(SAP!#REF!,M3036)&gt;0),"Matched", "")</f>
        <v>#REF!</v>
      </c>
      <c r="O3036" s="1" t="str">
        <f t="shared" si="161"/>
        <v/>
      </c>
      <c r="P3036" s="1" t="e">
        <f ca="1">IF(AND(O3036&lt;&gt; "", COUNTIF(SAP!#REF!,O3036)&gt;0),"Matched", "")</f>
        <v>#REF!</v>
      </c>
      <c r="Q3036" s="1" t="str">
        <f ca="1">IF(D3036="AC","Logic4"&amp;"_"&amp;TEXT(C3036,"dd.mm.yyyy") &amp;"_"&amp; 1585409.11,"")</f>
        <v>Logic4_19.02.2020_1585409.11</v>
      </c>
      <c r="R3036" s="1" t="e">
        <f ca="1">IF(AND(Q3036&lt;&gt; "", COUNTIF(SAP!#REF!,Q3036)&gt;0),"Matched", "")</f>
        <v>#REF!</v>
      </c>
    </row>
    <row r="3037" spans="1:18">
      <c r="A3037" s="13">
        <v>11563327</v>
      </c>
      <c r="B3037" s="14">
        <v>43880</v>
      </c>
      <c r="C3037" s="14">
        <v>43880</v>
      </c>
      <c r="D3037" s="15" t="s">
        <v>10</v>
      </c>
      <c r="E3037" s="15">
        <v>0</v>
      </c>
      <c r="F3037" s="15">
        <v>0</v>
      </c>
      <c r="G3037" s="15">
        <v>35542.199999999997</v>
      </c>
      <c r="H3037" s="15">
        <v>1170323.21</v>
      </c>
      <c r="I3037" s="15" t="s">
        <v>11</v>
      </c>
      <c r="J3037" s="15" t="s">
        <v>12</v>
      </c>
      <c r="K3037" s="1" t="str">
        <f t="shared" si="159"/>
        <v/>
      </c>
      <c r="L3037" s="1" t="e">
        <f ca="1">IF(AND(K3037&lt;&gt; "", COUNTIF(SAP!#REF!,K3037)&gt;0),"Matched", "")</f>
        <v>#REF!</v>
      </c>
      <c r="M3037" s="1" t="str">
        <f t="shared" si="160"/>
        <v/>
      </c>
      <c r="N3037" s="1" t="e">
        <f ca="1">IF(AND(M3037&lt;&gt; "", COUNTIF(SAP!#REF!,M3037)&gt;0),"Matched", "")</f>
        <v>#REF!</v>
      </c>
      <c r="O3037" s="1" t="str">
        <f t="shared" si="161"/>
        <v/>
      </c>
      <c r="P3037" s="1" t="e">
        <f ca="1">IF(AND(O3037&lt;&gt; "", COUNTIF(SAP!#REF!,O3037)&gt;0),"Matched", "")</f>
        <v>#REF!</v>
      </c>
      <c r="Q3037" s="1" t="str">
        <f ca="1">IF(D3037="AC","Logic4"&amp;"_"&amp;TEXT(C3037,"dd.mm.yyyy") &amp;"_"&amp; 1585409.11,"")</f>
        <v>Logic4_19.02.2020_1585409.11</v>
      </c>
      <c r="R3037" s="1" t="e">
        <f ca="1">IF(AND(Q3037&lt;&gt; "", COUNTIF(SAP!#REF!,Q3037)&gt;0),"Matched", "")</f>
        <v>#REF!</v>
      </c>
    </row>
    <row r="3038" spans="1:18">
      <c r="A3038" s="9">
        <v>11563327</v>
      </c>
      <c r="B3038" s="10">
        <v>43880</v>
      </c>
      <c r="C3038" s="10">
        <v>43880</v>
      </c>
      <c r="D3038" s="11" t="s">
        <v>10</v>
      </c>
      <c r="E3038" s="11">
        <v>0</v>
      </c>
      <c r="F3038" s="11">
        <v>0</v>
      </c>
      <c r="G3038" s="11">
        <v>37674</v>
      </c>
      <c r="H3038" s="11">
        <v>1207997.21</v>
      </c>
      <c r="I3038" s="11" t="s">
        <v>11</v>
      </c>
      <c r="J3038" s="11" t="s">
        <v>12</v>
      </c>
      <c r="K3038" s="1" t="str">
        <f t="shared" si="159"/>
        <v/>
      </c>
      <c r="L3038" s="1" t="e">
        <f ca="1">IF(AND(K3038&lt;&gt; "", COUNTIF(SAP!#REF!,K3038)&gt;0),"Matched", "")</f>
        <v>#REF!</v>
      </c>
      <c r="M3038" s="1" t="str">
        <f t="shared" si="160"/>
        <v/>
      </c>
      <c r="N3038" s="1" t="e">
        <f ca="1">IF(AND(M3038&lt;&gt; "", COUNTIF(SAP!#REF!,M3038)&gt;0),"Matched", "")</f>
        <v>#REF!</v>
      </c>
      <c r="O3038" s="1" t="str">
        <f t="shared" si="161"/>
        <v/>
      </c>
      <c r="P3038" s="1" t="e">
        <f ca="1">IF(AND(O3038&lt;&gt; "", COUNTIF(SAP!#REF!,O3038)&gt;0),"Matched", "")</f>
        <v>#REF!</v>
      </c>
      <c r="Q3038" s="1" t="str">
        <f ca="1">IF(D3038="AC","Logic4"&amp;"_"&amp;TEXT(C3038,"dd.mm.yyyy") &amp;"_"&amp; 1585409.11,"")</f>
        <v>Logic4_19.02.2020_1585409.11</v>
      </c>
      <c r="R3038" s="1" t="e">
        <f ca="1">IF(AND(Q3038&lt;&gt; "", COUNTIF(SAP!#REF!,Q3038)&gt;0),"Matched", "")</f>
        <v>#REF!</v>
      </c>
    </row>
    <row r="3039" spans="1:18">
      <c r="A3039" s="13">
        <v>11563327</v>
      </c>
      <c r="B3039" s="14">
        <v>43880</v>
      </c>
      <c r="C3039" s="14">
        <v>43880</v>
      </c>
      <c r="D3039" s="15" t="s">
        <v>10</v>
      </c>
      <c r="E3039" s="15">
        <v>0</v>
      </c>
      <c r="F3039" s="15">
        <v>0</v>
      </c>
      <c r="G3039" s="15">
        <v>37955.97</v>
      </c>
      <c r="H3039" s="15">
        <v>1245953.18</v>
      </c>
      <c r="I3039" s="15" t="s">
        <v>11</v>
      </c>
      <c r="J3039" s="15" t="s">
        <v>12</v>
      </c>
      <c r="K3039" s="1" t="str">
        <f t="shared" si="159"/>
        <v/>
      </c>
      <c r="L3039" s="1" t="e">
        <f ca="1">IF(AND(K3039&lt;&gt; "", COUNTIF(SAP!#REF!,K3039)&gt;0),"Matched", "")</f>
        <v>#REF!</v>
      </c>
      <c r="M3039" s="1" t="str">
        <f t="shared" si="160"/>
        <v/>
      </c>
      <c r="N3039" s="1" t="e">
        <f ca="1">IF(AND(M3039&lt;&gt; "", COUNTIF(SAP!#REF!,M3039)&gt;0),"Matched", "")</f>
        <v>#REF!</v>
      </c>
      <c r="O3039" s="1" t="str">
        <f t="shared" si="161"/>
        <v/>
      </c>
      <c r="P3039" s="1" t="e">
        <f ca="1">IF(AND(O3039&lt;&gt; "", COUNTIF(SAP!#REF!,O3039)&gt;0),"Matched", "")</f>
        <v>#REF!</v>
      </c>
      <c r="Q3039" s="1" t="str">
        <f ca="1">IF(D3039="AC","Logic4"&amp;"_"&amp;TEXT(C3039,"dd.mm.yyyy") &amp;"_"&amp; 1585409.11,"")</f>
        <v>Logic4_19.02.2020_1585409.11</v>
      </c>
      <c r="R3039" s="1" t="e">
        <f ca="1">IF(AND(Q3039&lt;&gt; "", COUNTIF(SAP!#REF!,Q3039)&gt;0),"Matched", "")</f>
        <v>#REF!</v>
      </c>
    </row>
    <row r="3040" spans="1:18">
      <c r="A3040" s="9">
        <v>11563327</v>
      </c>
      <c r="B3040" s="10">
        <v>43880</v>
      </c>
      <c r="C3040" s="10">
        <v>43880</v>
      </c>
      <c r="D3040" s="11" t="s">
        <v>10</v>
      </c>
      <c r="E3040" s="11">
        <v>0</v>
      </c>
      <c r="F3040" s="11">
        <v>0</v>
      </c>
      <c r="G3040" s="11">
        <v>39120.199999999997</v>
      </c>
      <c r="H3040" s="11">
        <v>1285073.3799999999</v>
      </c>
      <c r="I3040" s="11" t="s">
        <v>11</v>
      </c>
      <c r="J3040" s="11" t="s">
        <v>12</v>
      </c>
      <c r="K3040" s="1" t="str">
        <f t="shared" si="159"/>
        <v/>
      </c>
      <c r="L3040" s="1" t="e">
        <f ca="1">IF(AND(K3040&lt;&gt; "", COUNTIF(SAP!#REF!,K3040)&gt;0),"Matched", "")</f>
        <v>#REF!</v>
      </c>
      <c r="M3040" s="1" t="str">
        <f t="shared" si="160"/>
        <v/>
      </c>
      <c r="N3040" s="1" t="e">
        <f ca="1">IF(AND(M3040&lt;&gt; "", COUNTIF(SAP!#REF!,M3040)&gt;0),"Matched", "")</f>
        <v>#REF!</v>
      </c>
      <c r="O3040" s="1" t="str">
        <f t="shared" si="161"/>
        <v/>
      </c>
      <c r="P3040" s="1" t="e">
        <f ca="1">IF(AND(O3040&lt;&gt; "", COUNTIF(SAP!#REF!,O3040)&gt;0),"Matched", "")</f>
        <v>#REF!</v>
      </c>
      <c r="Q3040" s="1" t="str">
        <f ca="1">IF(D3040="AC","Logic4"&amp;"_"&amp;TEXT(C3040,"dd.mm.yyyy") &amp;"_"&amp; 1585409.11,"")</f>
        <v>Logic4_19.02.2020_1585409.11</v>
      </c>
      <c r="R3040" s="1" t="e">
        <f ca="1">IF(AND(Q3040&lt;&gt; "", COUNTIF(SAP!#REF!,Q3040)&gt;0),"Matched", "")</f>
        <v>#REF!</v>
      </c>
    </row>
    <row r="3041" spans="1:20">
      <c r="A3041" s="13">
        <v>11563327</v>
      </c>
      <c r="B3041" s="14">
        <v>43880</v>
      </c>
      <c r="C3041" s="14">
        <v>43880</v>
      </c>
      <c r="D3041" s="15" t="s">
        <v>10</v>
      </c>
      <c r="E3041" s="15">
        <v>0</v>
      </c>
      <c r="F3041" s="15">
        <v>0</v>
      </c>
      <c r="G3041" s="15">
        <v>47641.5</v>
      </c>
      <c r="H3041" s="15">
        <v>1332714.8799999999</v>
      </c>
      <c r="I3041" s="15" t="s">
        <v>11</v>
      </c>
      <c r="J3041" s="15" t="s">
        <v>12</v>
      </c>
      <c r="K3041" s="1" t="str">
        <f t="shared" si="159"/>
        <v/>
      </c>
      <c r="L3041" s="1" t="e">
        <f ca="1">IF(AND(K3041&lt;&gt; "", COUNTIF(SAP!#REF!,K3041)&gt;0),"Matched", "")</f>
        <v>#REF!</v>
      </c>
      <c r="M3041" s="1" t="str">
        <f t="shared" si="160"/>
        <v/>
      </c>
      <c r="N3041" s="1" t="e">
        <f ca="1">IF(AND(M3041&lt;&gt; "", COUNTIF(SAP!#REF!,M3041)&gt;0),"Matched", "")</f>
        <v>#REF!</v>
      </c>
      <c r="O3041" s="1" t="str">
        <f t="shared" si="161"/>
        <v/>
      </c>
      <c r="P3041" s="1" t="e">
        <f ca="1">IF(AND(O3041&lt;&gt; "", COUNTIF(SAP!#REF!,O3041)&gt;0),"Matched", "")</f>
        <v>#REF!</v>
      </c>
      <c r="Q3041" s="1" t="str">
        <f ca="1">IF(D3041="AC","Logic4"&amp;"_"&amp;TEXT(C3041,"dd.mm.yyyy") &amp;"_"&amp; 1585409.11,"")</f>
        <v>Logic4_19.02.2020_1585409.11</v>
      </c>
      <c r="R3041" s="1" t="e">
        <f ca="1">IF(AND(Q3041&lt;&gt; "", COUNTIF(SAP!#REF!,Q3041)&gt;0),"Matched", "")</f>
        <v>#REF!</v>
      </c>
    </row>
    <row r="3042" spans="1:20">
      <c r="A3042" s="9">
        <v>11563327</v>
      </c>
      <c r="B3042" s="10">
        <v>43880</v>
      </c>
      <c r="C3042" s="10">
        <v>43880</v>
      </c>
      <c r="D3042" s="11" t="s">
        <v>10</v>
      </c>
      <c r="E3042" s="11">
        <v>0</v>
      </c>
      <c r="F3042" s="11">
        <v>0</v>
      </c>
      <c r="G3042" s="11">
        <v>48369.7</v>
      </c>
      <c r="H3042" s="11">
        <v>1381084.58</v>
      </c>
      <c r="I3042" s="11" t="s">
        <v>11</v>
      </c>
      <c r="J3042" s="11" t="s">
        <v>12</v>
      </c>
      <c r="K3042" s="1" t="str">
        <f t="shared" si="159"/>
        <v/>
      </c>
      <c r="L3042" s="1" t="e">
        <f ca="1">IF(AND(K3042&lt;&gt; "", COUNTIF(SAP!#REF!,K3042)&gt;0),"Matched", "")</f>
        <v>#REF!</v>
      </c>
      <c r="M3042" s="1" t="str">
        <f t="shared" si="160"/>
        <v/>
      </c>
      <c r="N3042" s="1" t="e">
        <f ca="1">IF(AND(M3042&lt;&gt; "", COUNTIF(SAP!#REF!,M3042)&gt;0),"Matched", "")</f>
        <v>#REF!</v>
      </c>
      <c r="O3042" s="1" t="str">
        <f t="shared" si="161"/>
        <v/>
      </c>
      <c r="P3042" s="1" t="e">
        <f ca="1">IF(AND(O3042&lt;&gt; "", COUNTIF(SAP!#REF!,O3042)&gt;0),"Matched", "")</f>
        <v>#REF!</v>
      </c>
      <c r="Q3042" s="1" t="str">
        <f ca="1">IF(D3042="AC","Logic4"&amp;"_"&amp;TEXT(C3042,"dd.mm.yyyy") &amp;"_"&amp; 1585409.11,"")</f>
        <v>Logic4_19.02.2020_1585409.11</v>
      </c>
      <c r="R3042" s="1" t="e">
        <f ca="1">IF(AND(Q3042&lt;&gt; "", COUNTIF(SAP!#REF!,Q3042)&gt;0),"Matched", "")</f>
        <v>#REF!</v>
      </c>
    </row>
    <row r="3043" spans="1:20">
      <c r="A3043" s="13">
        <v>11563327</v>
      </c>
      <c r="B3043" s="14">
        <v>43880</v>
      </c>
      <c r="C3043" s="14">
        <v>43880</v>
      </c>
      <c r="D3043" s="15" t="s">
        <v>10</v>
      </c>
      <c r="E3043" s="15">
        <v>0</v>
      </c>
      <c r="F3043" s="15">
        <v>0</v>
      </c>
      <c r="G3043" s="15">
        <v>64000.5</v>
      </c>
      <c r="H3043" s="15">
        <v>1445085.08</v>
      </c>
      <c r="I3043" s="15" t="s">
        <v>11</v>
      </c>
      <c r="J3043" s="15" t="s">
        <v>12</v>
      </c>
      <c r="K3043" s="1" t="str">
        <f t="shared" si="159"/>
        <v/>
      </c>
      <c r="L3043" s="1" t="e">
        <f ca="1">IF(AND(K3043&lt;&gt; "", COUNTIF(SAP!#REF!,K3043)&gt;0),"Matched", "")</f>
        <v>#REF!</v>
      </c>
      <c r="M3043" s="1" t="str">
        <f t="shared" si="160"/>
        <v/>
      </c>
      <c r="N3043" s="1" t="e">
        <f ca="1">IF(AND(M3043&lt;&gt; "", COUNTIF(SAP!#REF!,M3043)&gt;0),"Matched", "")</f>
        <v>#REF!</v>
      </c>
      <c r="O3043" s="1" t="str">
        <f t="shared" si="161"/>
        <v/>
      </c>
      <c r="P3043" s="1" t="e">
        <f ca="1">IF(AND(O3043&lt;&gt; "", COUNTIF(SAP!#REF!,O3043)&gt;0),"Matched", "")</f>
        <v>#REF!</v>
      </c>
      <c r="Q3043" s="1" t="str">
        <f ca="1">IF(D3043="AC","Logic4"&amp;"_"&amp;TEXT(C3043,"dd.mm.yyyy") &amp;"_"&amp; 1585409.11,"")</f>
        <v>Logic4_19.02.2020_1585409.11</v>
      </c>
      <c r="R3043" s="1" t="e">
        <f ca="1">IF(AND(Q3043&lt;&gt; "", COUNTIF(SAP!#REF!,Q3043)&gt;0),"Matched", "")</f>
        <v>#REF!</v>
      </c>
    </row>
    <row r="3044" spans="1:20">
      <c r="A3044" s="9">
        <v>11563327</v>
      </c>
      <c r="B3044" s="10">
        <v>43880</v>
      </c>
      <c r="C3044" s="10">
        <v>43880</v>
      </c>
      <c r="D3044" s="11" t="s">
        <v>10</v>
      </c>
      <c r="E3044" s="11">
        <v>0</v>
      </c>
      <c r="F3044" s="11">
        <v>0</v>
      </c>
      <c r="G3044" s="11">
        <v>65256.83</v>
      </c>
      <c r="H3044" s="11">
        <v>1510341.91</v>
      </c>
      <c r="I3044" s="11" t="s">
        <v>11</v>
      </c>
      <c r="J3044" s="11" t="s">
        <v>12</v>
      </c>
      <c r="K3044" s="1" t="str">
        <f t="shared" si="159"/>
        <v/>
      </c>
      <c r="L3044" s="1" t="e">
        <f ca="1">IF(AND(K3044&lt;&gt; "", COUNTIF(SAP!#REF!,K3044)&gt;0),"Matched", "")</f>
        <v>#REF!</v>
      </c>
      <c r="M3044" s="1" t="str">
        <f t="shared" si="160"/>
        <v/>
      </c>
      <c r="N3044" s="1" t="e">
        <f ca="1">IF(AND(M3044&lt;&gt; "", COUNTIF(SAP!#REF!,M3044)&gt;0),"Matched", "")</f>
        <v>#REF!</v>
      </c>
      <c r="O3044" s="1" t="str">
        <f t="shared" si="161"/>
        <v/>
      </c>
      <c r="P3044" s="1" t="e">
        <f ca="1">IF(AND(O3044&lt;&gt; "", COUNTIF(SAP!#REF!,O3044)&gt;0),"Matched", "")</f>
        <v>#REF!</v>
      </c>
      <c r="Q3044" s="1" t="str">
        <f ca="1">IF(D3044="AC","Logic4"&amp;"_"&amp;TEXT(C3044,"dd.mm.yyyy") &amp;"_"&amp; 1585409.11,"")</f>
        <v>Logic4_19.02.2020_1585409.11</v>
      </c>
      <c r="R3044" s="1" t="e">
        <f ca="1">IF(AND(Q3044&lt;&gt; "", COUNTIF(SAP!#REF!,Q3044)&gt;0),"Matched", "")</f>
        <v>#REF!</v>
      </c>
    </row>
    <row r="3045" spans="1:20">
      <c r="A3045" s="13">
        <v>11563327</v>
      </c>
      <c r="B3045" s="14">
        <v>43880</v>
      </c>
      <c r="C3045" s="14">
        <v>43880</v>
      </c>
      <c r="D3045" s="15" t="s">
        <v>10</v>
      </c>
      <c r="E3045" s="15">
        <v>0</v>
      </c>
      <c r="F3045" s="15">
        <v>0</v>
      </c>
      <c r="G3045" s="15">
        <v>75067.199999999997</v>
      </c>
      <c r="H3045" s="15">
        <v>1585409.11</v>
      </c>
      <c r="I3045" s="15" t="s">
        <v>11</v>
      </c>
      <c r="J3045" s="15" t="s">
        <v>12</v>
      </c>
      <c r="K3045" s="1" t="str">
        <f t="shared" si="159"/>
        <v/>
      </c>
      <c r="L3045" s="1" t="e">
        <f ca="1">IF(AND(K3045&lt;&gt; "", COUNTIF(SAP!#REF!,K3045)&gt;0),"Matched", "")</f>
        <v>#REF!</v>
      </c>
      <c r="M3045" s="1" t="str">
        <f t="shared" si="160"/>
        <v/>
      </c>
      <c r="N3045" s="1" t="e">
        <f ca="1">IF(AND(M3045&lt;&gt; "", COUNTIF(SAP!#REF!,M3045)&gt;0),"Matched", "")</f>
        <v>#REF!</v>
      </c>
      <c r="O3045" s="1" t="str">
        <f t="shared" si="161"/>
        <v/>
      </c>
      <c r="P3045" s="1" t="e">
        <f ca="1">IF(AND(O3045&lt;&gt; "", COUNTIF(SAP!#REF!,O3045)&gt;0),"Matched", "")</f>
        <v>#REF!</v>
      </c>
      <c r="Q3045" s="1" t="str">
        <f ca="1">IF(D3045="AC","Logic4"&amp;"_"&amp;TEXT(C3045,"dd.mm.yyyy") &amp;"_"&amp; 1585409.11,"")</f>
        <v>Logic4_19.02.2020_1585409.11</v>
      </c>
      <c r="R3045" s="1" t="e">
        <f ca="1">IF(AND(Q3045&lt;&gt; "", COUNTIF(SAP!#REF!,Q3045)&gt;0),"Matched", "")</f>
        <v>#REF!</v>
      </c>
    </row>
    <row r="3046" spans="1:20">
      <c r="A3046" s="9">
        <v>11563327</v>
      </c>
      <c r="B3046" s="10">
        <v>43880</v>
      </c>
      <c r="C3046" s="10">
        <v>43880</v>
      </c>
      <c r="D3046" s="11" t="s">
        <v>13</v>
      </c>
      <c r="E3046" s="11">
        <v>0</v>
      </c>
      <c r="F3046" s="11">
        <v>4.67</v>
      </c>
      <c r="G3046" s="11">
        <v>0</v>
      </c>
      <c r="H3046" s="11">
        <v>1585404.44</v>
      </c>
      <c r="I3046" s="11" t="s">
        <v>14</v>
      </c>
      <c r="J3046" s="11" t="s">
        <v>15</v>
      </c>
      <c r="K3046" s="1" t="str">
        <f t="shared" si="159"/>
        <v/>
      </c>
      <c r="L3046" s="1" t="e">
        <f ca="1">IF(AND(K3046&lt;&gt; "", COUNTIF(SAP!#REF!,K3046)&gt;0),"Matched", "")</f>
        <v>#REF!</v>
      </c>
      <c r="M3046" s="1" t="str">
        <f t="shared" si="160"/>
        <v/>
      </c>
      <c r="N3046" s="1" t="e">
        <f ca="1">IF(AND(M3046&lt;&gt; "", COUNTIF(SAP!#REF!,M3046)&gt;0),"Matched", "")</f>
        <v>#REF!</v>
      </c>
      <c r="O3046" s="1" t="str">
        <f t="shared" si="161"/>
        <v/>
      </c>
      <c r="P3046" s="1" t="e">
        <f ca="1">IF(AND(O3046&lt;&gt; "", COUNTIF(SAP!#REF!,O3046)&gt;0),"Matched", "")</f>
        <v>#REF!</v>
      </c>
      <c r="R3046" s="1" t="e">
        <f ca="1">IF(AND(Q3046&lt;&gt; "", COUNTIF(SAP!#REF!,Q3046)&gt;0),"Matched", "")</f>
        <v>#REF!</v>
      </c>
      <c r="S3046" s="1" t="str">
        <f ca="1">IF(D3046="AD","Logic5"&amp;"_"&amp;TEXT(C3046,"dd.mm.yyyy") &amp;"_"&amp; 919.06,"")</f>
        <v>Logic5_19.02.2020_919.06</v>
      </c>
      <c r="T3046" s="1" t="e">
        <f ca="1">IF(AND(S3046&lt;&gt; "", COUNTIF(SAP!#REF!,S3046)&gt;0),"Matched", "")</f>
        <v>#REF!</v>
      </c>
    </row>
    <row r="3047" spans="1:20">
      <c r="A3047" s="13">
        <v>11563327</v>
      </c>
      <c r="B3047" s="14">
        <v>43880</v>
      </c>
      <c r="C3047" s="14">
        <v>43880</v>
      </c>
      <c r="D3047" s="15" t="s">
        <v>13</v>
      </c>
      <c r="E3047" s="15">
        <v>0</v>
      </c>
      <c r="F3047" s="15">
        <v>9.35</v>
      </c>
      <c r="G3047" s="15">
        <v>0</v>
      </c>
      <c r="H3047" s="15">
        <v>1585395.09</v>
      </c>
      <c r="I3047" s="15" t="s">
        <v>14</v>
      </c>
      <c r="J3047" s="15" t="s">
        <v>15</v>
      </c>
      <c r="K3047" s="1" t="str">
        <f t="shared" si="159"/>
        <v/>
      </c>
      <c r="L3047" s="1" t="e">
        <f ca="1">IF(AND(K3047&lt;&gt; "", COUNTIF(SAP!#REF!,K3047)&gt;0),"Matched", "")</f>
        <v>#REF!</v>
      </c>
      <c r="M3047" s="1" t="str">
        <f t="shared" si="160"/>
        <v/>
      </c>
      <c r="N3047" s="1" t="e">
        <f ca="1">IF(AND(M3047&lt;&gt; "", COUNTIF(SAP!#REF!,M3047)&gt;0),"Matched", "")</f>
        <v>#REF!</v>
      </c>
      <c r="O3047" s="1" t="str">
        <f t="shared" si="161"/>
        <v/>
      </c>
      <c r="P3047" s="1" t="e">
        <f ca="1">IF(AND(O3047&lt;&gt; "", COUNTIF(SAP!#REF!,O3047)&gt;0),"Matched", "")</f>
        <v>#REF!</v>
      </c>
      <c r="R3047" s="1" t="e">
        <f ca="1">IF(AND(Q3047&lt;&gt; "", COUNTIF(SAP!#REF!,Q3047)&gt;0),"Matched", "")</f>
        <v>#REF!</v>
      </c>
      <c r="S3047" s="1" t="str">
        <f ca="1">IF(D3047="AD","Logic5"&amp;"_"&amp;TEXT(C3047,"dd.mm.yyyy") &amp;"_"&amp; 919.06,"")</f>
        <v>Logic5_19.02.2020_919.06</v>
      </c>
      <c r="T3047" s="1" t="e">
        <f ca="1">IF(AND(S3047&lt;&gt; "", COUNTIF(SAP!#REF!,S3047)&gt;0),"Matched", "")</f>
        <v>#REF!</v>
      </c>
    </row>
    <row r="3048" spans="1:20">
      <c r="A3048" s="9">
        <v>11563327</v>
      </c>
      <c r="B3048" s="10">
        <v>43880</v>
      </c>
      <c r="C3048" s="10">
        <v>43880</v>
      </c>
      <c r="D3048" s="11" t="s">
        <v>13</v>
      </c>
      <c r="E3048" s="11">
        <v>0</v>
      </c>
      <c r="F3048" s="11">
        <v>11.82</v>
      </c>
      <c r="G3048" s="11">
        <v>0</v>
      </c>
      <c r="H3048" s="11">
        <v>1585383.27</v>
      </c>
      <c r="I3048" s="11" t="s">
        <v>14</v>
      </c>
      <c r="J3048" s="11" t="s">
        <v>15</v>
      </c>
      <c r="K3048" s="1" t="str">
        <f t="shared" si="159"/>
        <v/>
      </c>
      <c r="L3048" s="1" t="e">
        <f ca="1">IF(AND(K3048&lt;&gt; "", COUNTIF(SAP!#REF!,K3048)&gt;0),"Matched", "")</f>
        <v>#REF!</v>
      </c>
      <c r="M3048" s="1" t="str">
        <f t="shared" si="160"/>
        <v/>
      </c>
      <c r="N3048" s="1" t="e">
        <f ca="1">IF(AND(M3048&lt;&gt; "", COUNTIF(SAP!#REF!,M3048)&gt;0),"Matched", "")</f>
        <v>#REF!</v>
      </c>
      <c r="O3048" s="1" t="str">
        <f t="shared" si="161"/>
        <v/>
      </c>
      <c r="P3048" s="1" t="e">
        <f ca="1">IF(AND(O3048&lt;&gt; "", COUNTIF(SAP!#REF!,O3048)&gt;0),"Matched", "")</f>
        <v>#REF!</v>
      </c>
      <c r="R3048" s="1" t="e">
        <f ca="1">IF(AND(Q3048&lt;&gt; "", COUNTIF(SAP!#REF!,Q3048)&gt;0),"Matched", "")</f>
        <v>#REF!</v>
      </c>
      <c r="S3048" s="1" t="str">
        <f ca="1">IF(D3048="AD","Logic5"&amp;"_"&amp;TEXT(C3048,"dd.mm.yyyy") &amp;"_"&amp; 919.06,"")</f>
        <v>Logic5_19.02.2020_919.06</v>
      </c>
      <c r="T3048" s="1" t="e">
        <f ca="1">IF(AND(S3048&lt;&gt; "", COUNTIF(SAP!#REF!,S3048)&gt;0),"Matched", "")</f>
        <v>#REF!</v>
      </c>
    </row>
    <row r="3049" spans="1:20">
      <c r="A3049" s="13">
        <v>11563327</v>
      </c>
      <c r="B3049" s="14">
        <v>43880</v>
      </c>
      <c r="C3049" s="14">
        <v>43880</v>
      </c>
      <c r="D3049" s="15" t="s">
        <v>13</v>
      </c>
      <c r="E3049" s="15">
        <v>0</v>
      </c>
      <c r="F3049" s="15">
        <v>12.15</v>
      </c>
      <c r="G3049" s="15">
        <v>0</v>
      </c>
      <c r="H3049" s="15">
        <v>1585371.12</v>
      </c>
      <c r="I3049" s="15" t="s">
        <v>14</v>
      </c>
      <c r="J3049" s="15" t="s">
        <v>15</v>
      </c>
      <c r="K3049" s="1" t="str">
        <f t="shared" si="159"/>
        <v/>
      </c>
      <c r="L3049" s="1" t="e">
        <f ca="1">IF(AND(K3049&lt;&gt; "", COUNTIF(SAP!#REF!,K3049)&gt;0),"Matched", "")</f>
        <v>#REF!</v>
      </c>
      <c r="M3049" s="1" t="str">
        <f t="shared" si="160"/>
        <v/>
      </c>
      <c r="N3049" s="1" t="e">
        <f ca="1">IF(AND(M3049&lt;&gt; "", COUNTIF(SAP!#REF!,M3049)&gt;0),"Matched", "")</f>
        <v>#REF!</v>
      </c>
      <c r="O3049" s="1" t="str">
        <f t="shared" si="161"/>
        <v/>
      </c>
      <c r="P3049" s="1" t="e">
        <f ca="1">IF(AND(O3049&lt;&gt; "", COUNTIF(SAP!#REF!,O3049)&gt;0),"Matched", "")</f>
        <v>#REF!</v>
      </c>
      <c r="R3049" s="1" t="e">
        <f ca="1">IF(AND(Q3049&lt;&gt; "", COUNTIF(SAP!#REF!,Q3049)&gt;0),"Matched", "")</f>
        <v>#REF!</v>
      </c>
      <c r="S3049" s="1" t="str">
        <f ca="1">IF(D3049="AD","Logic5"&amp;"_"&amp;TEXT(C3049,"dd.mm.yyyy") &amp;"_"&amp; 919.06,"")</f>
        <v>Logic5_19.02.2020_919.06</v>
      </c>
      <c r="T3049" s="1" t="e">
        <f ca="1">IF(AND(S3049&lt;&gt; "", COUNTIF(SAP!#REF!,S3049)&gt;0),"Matched", "")</f>
        <v>#REF!</v>
      </c>
    </row>
    <row r="3050" spans="1:20">
      <c r="A3050" s="9">
        <v>11563327</v>
      </c>
      <c r="B3050" s="10">
        <v>43880</v>
      </c>
      <c r="C3050" s="10">
        <v>43880</v>
      </c>
      <c r="D3050" s="11" t="s">
        <v>13</v>
      </c>
      <c r="E3050" s="11">
        <v>0</v>
      </c>
      <c r="F3050" s="11">
        <v>12.62</v>
      </c>
      <c r="G3050" s="11">
        <v>0</v>
      </c>
      <c r="H3050" s="11">
        <v>1585358.5</v>
      </c>
      <c r="I3050" s="11" t="s">
        <v>14</v>
      </c>
      <c r="J3050" s="11" t="s">
        <v>15</v>
      </c>
      <c r="K3050" s="1" t="str">
        <f t="shared" si="159"/>
        <v/>
      </c>
      <c r="L3050" s="1" t="e">
        <f ca="1">IF(AND(K3050&lt;&gt; "", COUNTIF(SAP!#REF!,K3050)&gt;0),"Matched", "")</f>
        <v>#REF!</v>
      </c>
      <c r="M3050" s="1" t="str">
        <f t="shared" si="160"/>
        <v/>
      </c>
      <c r="N3050" s="1" t="e">
        <f ca="1">IF(AND(M3050&lt;&gt; "", COUNTIF(SAP!#REF!,M3050)&gt;0),"Matched", "")</f>
        <v>#REF!</v>
      </c>
      <c r="O3050" s="1" t="str">
        <f t="shared" si="161"/>
        <v/>
      </c>
      <c r="P3050" s="1" t="e">
        <f ca="1">IF(AND(O3050&lt;&gt; "", COUNTIF(SAP!#REF!,O3050)&gt;0),"Matched", "")</f>
        <v>#REF!</v>
      </c>
      <c r="R3050" s="1" t="e">
        <f ca="1">IF(AND(Q3050&lt;&gt; "", COUNTIF(SAP!#REF!,Q3050)&gt;0),"Matched", "")</f>
        <v>#REF!</v>
      </c>
      <c r="S3050" s="1" t="str">
        <f ca="1">IF(D3050="AD","Logic5"&amp;"_"&amp;TEXT(C3050,"dd.mm.yyyy") &amp;"_"&amp; 919.06,"")</f>
        <v>Logic5_19.02.2020_919.06</v>
      </c>
      <c r="T3050" s="1" t="e">
        <f ca="1">IF(AND(S3050&lt;&gt; "", COUNTIF(SAP!#REF!,S3050)&gt;0),"Matched", "")</f>
        <v>#REF!</v>
      </c>
    </row>
    <row r="3051" spans="1:20">
      <c r="A3051" s="13">
        <v>11563327</v>
      </c>
      <c r="B3051" s="14">
        <v>43880</v>
      </c>
      <c r="C3051" s="14">
        <v>43880</v>
      </c>
      <c r="D3051" s="15" t="s">
        <v>13</v>
      </c>
      <c r="E3051" s="15">
        <v>0</v>
      </c>
      <c r="F3051" s="15">
        <v>13.08</v>
      </c>
      <c r="G3051" s="15">
        <v>0</v>
      </c>
      <c r="H3051" s="15">
        <v>1585345.42</v>
      </c>
      <c r="I3051" s="15" t="s">
        <v>14</v>
      </c>
      <c r="J3051" s="15" t="s">
        <v>15</v>
      </c>
      <c r="K3051" s="1" t="str">
        <f t="shared" si="159"/>
        <v/>
      </c>
      <c r="L3051" s="1" t="e">
        <f ca="1">IF(AND(K3051&lt;&gt; "", COUNTIF(SAP!#REF!,K3051)&gt;0),"Matched", "")</f>
        <v>#REF!</v>
      </c>
      <c r="M3051" s="1" t="str">
        <f t="shared" si="160"/>
        <v/>
      </c>
      <c r="N3051" s="1" t="e">
        <f ca="1">IF(AND(M3051&lt;&gt; "", COUNTIF(SAP!#REF!,M3051)&gt;0),"Matched", "")</f>
        <v>#REF!</v>
      </c>
      <c r="O3051" s="1" t="str">
        <f t="shared" si="161"/>
        <v/>
      </c>
      <c r="P3051" s="1" t="e">
        <f ca="1">IF(AND(O3051&lt;&gt; "", COUNTIF(SAP!#REF!,O3051)&gt;0),"Matched", "")</f>
        <v>#REF!</v>
      </c>
      <c r="R3051" s="1" t="e">
        <f ca="1">IF(AND(Q3051&lt;&gt; "", COUNTIF(SAP!#REF!,Q3051)&gt;0),"Matched", "")</f>
        <v>#REF!</v>
      </c>
      <c r="S3051" s="1" t="str">
        <f ca="1">IF(D3051="AD","Logic5"&amp;"_"&amp;TEXT(C3051,"dd.mm.yyyy") &amp;"_"&amp; 919.06,"")</f>
        <v>Logic5_19.02.2020_919.06</v>
      </c>
      <c r="T3051" s="1" t="e">
        <f ca="1">IF(AND(S3051&lt;&gt; "", COUNTIF(SAP!#REF!,S3051)&gt;0),"Matched", "")</f>
        <v>#REF!</v>
      </c>
    </row>
    <row r="3052" spans="1:20">
      <c r="A3052" s="9">
        <v>11563327</v>
      </c>
      <c r="B3052" s="10">
        <v>43880</v>
      </c>
      <c r="C3052" s="10">
        <v>43880</v>
      </c>
      <c r="D3052" s="11" t="s">
        <v>13</v>
      </c>
      <c r="E3052" s="11">
        <v>0</v>
      </c>
      <c r="F3052" s="11">
        <v>13.13</v>
      </c>
      <c r="G3052" s="11">
        <v>0</v>
      </c>
      <c r="H3052" s="11">
        <v>1585332.29</v>
      </c>
      <c r="I3052" s="11" t="s">
        <v>14</v>
      </c>
      <c r="J3052" s="11" t="s">
        <v>15</v>
      </c>
      <c r="K3052" s="1" t="str">
        <f t="shared" si="159"/>
        <v/>
      </c>
      <c r="L3052" s="1" t="e">
        <f ca="1">IF(AND(K3052&lt;&gt; "", COUNTIF(SAP!#REF!,K3052)&gt;0),"Matched", "")</f>
        <v>#REF!</v>
      </c>
      <c r="M3052" s="1" t="str">
        <f t="shared" si="160"/>
        <v/>
      </c>
      <c r="N3052" s="1" t="e">
        <f ca="1">IF(AND(M3052&lt;&gt; "", COUNTIF(SAP!#REF!,M3052)&gt;0),"Matched", "")</f>
        <v>#REF!</v>
      </c>
      <c r="O3052" s="1" t="str">
        <f t="shared" si="161"/>
        <v/>
      </c>
      <c r="P3052" s="1" t="e">
        <f ca="1">IF(AND(O3052&lt;&gt; "", COUNTIF(SAP!#REF!,O3052)&gt;0),"Matched", "")</f>
        <v>#REF!</v>
      </c>
      <c r="R3052" s="1" t="e">
        <f ca="1">IF(AND(Q3052&lt;&gt; "", COUNTIF(SAP!#REF!,Q3052)&gt;0),"Matched", "")</f>
        <v>#REF!</v>
      </c>
      <c r="S3052" s="1" t="str">
        <f ca="1">IF(D3052="AD","Logic5"&amp;"_"&amp;TEXT(C3052,"dd.mm.yyyy") &amp;"_"&amp; 919.06,"")</f>
        <v>Logic5_19.02.2020_919.06</v>
      </c>
      <c r="T3052" s="1" t="e">
        <f ca="1">IF(AND(S3052&lt;&gt; "", COUNTIF(SAP!#REF!,S3052)&gt;0),"Matched", "")</f>
        <v>#REF!</v>
      </c>
    </row>
    <row r="3053" spans="1:20">
      <c r="A3053" s="13">
        <v>11563327</v>
      </c>
      <c r="B3053" s="14">
        <v>43880</v>
      </c>
      <c r="C3053" s="14">
        <v>43880</v>
      </c>
      <c r="D3053" s="15" t="s">
        <v>13</v>
      </c>
      <c r="E3053" s="15">
        <v>0</v>
      </c>
      <c r="F3053" s="15">
        <v>14.02</v>
      </c>
      <c r="G3053" s="15">
        <v>0</v>
      </c>
      <c r="H3053" s="15">
        <v>1585318.27</v>
      </c>
      <c r="I3053" s="15" t="s">
        <v>14</v>
      </c>
      <c r="J3053" s="15" t="s">
        <v>15</v>
      </c>
      <c r="K3053" s="1" t="str">
        <f t="shared" si="159"/>
        <v/>
      </c>
      <c r="L3053" s="1" t="e">
        <f ca="1">IF(AND(K3053&lt;&gt; "", COUNTIF(SAP!#REF!,K3053)&gt;0),"Matched", "")</f>
        <v>#REF!</v>
      </c>
      <c r="M3053" s="1" t="str">
        <f t="shared" si="160"/>
        <v/>
      </c>
      <c r="N3053" s="1" t="e">
        <f ca="1">IF(AND(M3053&lt;&gt; "", COUNTIF(SAP!#REF!,M3053)&gt;0),"Matched", "")</f>
        <v>#REF!</v>
      </c>
      <c r="O3053" s="1" t="str">
        <f t="shared" si="161"/>
        <v/>
      </c>
      <c r="P3053" s="1" t="e">
        <f ca="1">IF(AND(O3053&lt;&gt; "", COUNTIF(SAP!#REF!,O3053)&gt;0),"Matched", "")</f>
        <v>#REF!</v>
      </c>
      <c r="R3053" s="1" t="e">
        <f ca="1">IF(AND(Q3053&lt;&gt; "", COUNTIF(SAP!#REF!,Q3053)&gt;0),"Matched", "")</f>
        <v>#REF!</v>
      </c>
      <c r="S3053" s="1" t="str">
        <f ca="1">IF(D3053="AD","Logic5"&amp;"_"&amp;TEXT(C3053,"dd.mm.yyyy") &amp;"_"&amp; 919.06,"")</f>
        <v>Logic5_19.02.2020_919.06</v>
      </c>
      <c r="T3053" s="1" t="e">
        <f ca="1">IF(AND(S3053&lt;&gt; "", COUNTIF(SAP!#REF!,S3053)&gt;0),"Matched", "")</f>
        <v>#REF!</v>
      </c>
    </row>
    <row r="3054" spans="1:20">
      <c r="A3054" s="9">
        <v>11563327</v>
      </c>
      <c r="B3054" s="10">
        <v>43880</v>
      </c>
      <c r="C3054" s="10">
        <v>43880</v>
      </c>
      <c r="D3054" s="11" t="s">
        <v>13</v>
      </c>
      <c r="E3054" s="11">
        <v>0</v>
      </c>
      <c r="F3054" s="11">
        <v>14.21</v>
      </c>
      <c r="G3054" s="11">
        <v>0</v>
      </c>
      <c r="H3054" s="11">
        <v>1585304.06</v>
      </c>
      <c r="I3054" s="11" t="s">
        <v>14</v>
      </c>
      <c r="J3054" s="11" t="s">
        <v>15</v>
      </c>
      <c r="K3054" s="1" t="str">
        <f t="shared" si="159"/>
        <v/>
      </c>
      <c r="L3054" s="1" t="e">
        <f ca="1">IF(AND(K3054&lt;&gt; "", COUNTIF(SAP!#REF!,K3054)&gt;0),"Matched", "")</f>
        <v>#REF!</v>
      </c>
      <c r="M3054" s="1" t="str">
        <f t="shared" si="160"/>
        <v/>
      </c>
      <c r="N3054" s="1" t="e">
        <f ca="1">IF(AND(M3054&lt;&gt; "", COUNTIF(SAP!#REF!,M3054)&gt;0),"Matched", "")</f>
        <v>#REF!</v>
      </c>
      <c r="O3054" s="1" t="str">
        <f t="shared" si="161"/>
        <v/>
      </c>
      <c r="P3054" s="1" t="e">
        <f ca="1">IF(AND(O3054&lt;&gt; "", COUNTIF(SAP!#REF!,O3054)&gt;0),"Matched", "")</f>
        <v>#REF!</v>
      </c>
      <c r="R3054" s="1" t="e">
        <f ca="1">IF(AND(Q3054&lt;&gt; "", COUNTIF(SAP!#REF!,Q3054)&gt;0),"Matched", "")</f>
        <v>#REF!</v>
      </c>
      <c r="S3054" s="1" t="str">
        <f ca="1">IF(D3054="AD","Logic5"&amp;"_"&amp;TEXT(C3054,"dd.mm.yyyy") &amp;"_"&amp; 919.06,"")</f>
        <v>Logic5_19.02.2020_919.06</v>
      </c>
      <c r="T3054" s="1" t="e">
        <f ca="1">IF(AND(S3054&lt;&gt; "", COUNTIF(SAP!#REF!,S3054)&gt;0),"Matched", "")</f>
        <v>#REF!</v>
      </c>
    </row>
    <row r="3055" spans="1:20">
      <c r="A3055" s="13">
        <v>11563327</v>
      </c>
      <c r="B3055" s="14">
        <v>43880</v>
      </c>
      <c r="C3055" s="14">
        <v>43880</v>
      </c>
      <c r="D3055" s="15" t="s">
        <v>13</v>
      </c>
      <c r="E3055" s="15">
        <v>0</v>
      </c>
      <c r="F3055" s="15">
        <v>15.09</v>
      </c>
      <c r="G3055" s="15">
        <v>0</v>
      </c>
      <c r="H3055" s="15">
        <v>1585288.97</v>
      </c>
      <c r="I3055" s="15" t="s">
        <v>14</v>
      </c>
      <c r="J3055" s="15" t="s">
        <v>15</v>
      </c>
      <c r="K3055" s="1" t="str">
        <f t="shared" si="159"/>
        <v/>
      </c>
      <c r="L3055" s="1" t="e">
        <f ca="1">IF(AND(K3055&lt;&gt; "", COUNTIF(SAP!#REF!,K3055)&gt;0),"Matched", "")</f>
        <v>#REF!</v>
      </c>
      <c r="M3055" s="1" t="str">
        <f t="shared" si="160"/>
        <v/>
      </c>
      <c r="N3055" s="1" t="e">
        <f ca="1">IF(AND(M3055&lt;&gt; "", COUNTIF(SAP!#REF!,M3055)&gt;0),"Matched", "")</f>
        <v>#REF!</v>
      </c>
      <c r="O3055" s="1" t="str">
        <f t="shared" si="161"/>
        <v/>
      </c>
      <c r="P3055" s="1" t="e">
        <f ca="1">IF(AND(O3055&lt;&gt; "", COUNTIF(SAP!#REF!,O3055)&gt;0),"Matched", "")</f>
        <v>#REF!</v>
      </c>
      <c r="R3055" s="1" t="e">
        <f ca="1">IF(AND(Q3055&lt;&gt; "", COUNTIF(SAP!#REF!,Q3055)&gt;0),"Matched", "")</f>
        <v>#REF!</v>
      </c>
      <c r="S3055" s="1" t="str">
        <f ca="1">IF(D3055="AD","Logic5"&amp;"_"&amp;TEXT(C3055,"dd.mm.yyyy") &amp;"_"&amp; 919.06,"")</f>
        <v>Logic5_19.02.2020_919.06</v>
      </c>
      <c r="T3055" s="1" t="e">
        <f ca="1">IF(AND(S3055&lt;&gt; "", COUNTIF(SAP!#REF!,S3055)&gt;0),"Matched", "")</f>
        <v>#REF!</v>
      </c>
    </row>
    <row r="3056" spans="1:20">
      <c r="A3056" s="9">
        <v>11563327</v>
      </c>
      <c r="B3056" s="10">
        <v>43880</v>
      </c>
      <c r="C3056" s="10">
        <v>43880</v>
      </c>
      <c r="D3056" s="11" t="s">
        <v>13</v>
      </c>
      <c r="E3056" s="11">
        <v>0</v>
      </c>
      <c r="F3056" s="11">
        <v>15.33</v>
      </c>
      <c r="G3056" s="11">
        <v>0</v>
      </c>
      <c r="H3056" s="11">
        <v>1585273.64</v>
      </c>
      <c r="I3056" s="11" t="s">
        <v>14</v>
      </c>
      <c r="J3056" s="11" t="s">
        <v>15</v>
      </c>
      <c r="K3056" s="1" t="str">
        <f t="shared" si="159"/>
        <v/>
      </c>
      <c r="L3056" s="1" t="e">
        <f ca="1">IF(AND(K3056&lt;&gt; "", COUNTIF(SAP!#REF!,K3056)&gt;0),"Matched", "")</f>
        <v>#REF!</v>
      </c>
      <c r="M3056" s="1" t="str">
        <f t="shared" si="160"/>
        <v/>
      </c>
      <c r="N3056" s="1" t="e">
        <f ca="1">IF(AND(M3056&lt;&gt; "", COUNTIF(SAP!#REF!,M3056)&gt;0),"Matched", "")</f>
        <v>#REF!</v>
      </c>
      <c r="O3056" s="1" t="str">
        <f t="shared" si="161"/>
        <v/>
      </c>
      <c r="P3056" s="1" t="e">
        <f ca="1">IF(AND(O3056&lt;&gt; "", COUNTIF(SAP!#REF!,O3056)&gt;0),"Matched", "")</f>
        <v>#REF!</v>
      </c>
      <c r="R3056" s="1" t="e">
        <f ca="1">IF(AND(Q3056&lt;&gt; "", COUNTIF(SAP!#REF!,Q3056)&gt;0),"Matched", "")</f>
        <v>#REF!</v>
      </c>
      <c r="S3056" s="1" t="str">
        <f ca="1">IF(D3056="AD","Logic5"&amp;"_"&amp;TEXT(C3056,"dd.mm.yyyy") &amp;"_"&amp; 919.06,"")</f>
        <v>Logic5_19.02.2020_919.06</v>
      </c>
      <c r="T3056" s="1" t="e">
        <f ca="1">IF(AND(S3056&lt;&gt; "", COUNTIF(SAP!#REF!,S3056)&gt;0),"Matched", "")</f>
        <v>#REF!</v>
      </c>
    </row>
    <row r="3057" spans="1:20">
      <c r="A3057" s="13">
        <v>11563327</v>
      </c>
      <c r="B3057" s="14">
        <v>43880</v>
      </c>
      <c r="C3057" s="14">
        <v>43880</v>
      </c>
      <c r="D3057" s="15" t="s">
        <v>13</v>
      </c>
      <c r="E3057" s="15">
        <v>0</v>
      </c>
      <c r="F3057" s="15">
        <v>17.760000000000002</v>
      </c>
      <c r="G3057" s="15">
        <v>0</v>
      </c>
      <c r="H3057" s="15">
        <v>1585255.88</v>
      </c>
      <c r="I3057" s="15" t="s">
        <v>14</v>
      </c>
      <c r="J3057" s="15" t="s">
        <v>15</v>
      </c>
      <c r="K3057" s="1" t="str">
        <f t="shared" si="159"/>
        <v/>
      </c>
      <c r="L3057" s="1" t="e">
        <f ca="1">IF(AND(K3057&lt;&gt; "", COUNTIF(SAP!#REF!,K3057)&gt;0),"Matched", "")</f>
        <v>#REF!</v>
      </c>
      <c r="M3057" s="1" t="str">
        <f t="shared" si="160"/>
        <v/>
      </c>
      <c r="N3057" s="1" t="e">
        <f ca="1">IF(AND(M3057&lt;&gt; "", COUNTIF(SAP!#REF!,M3057)&gt;0),"Matched", "")</f>
        <v>#REF!</v>
      </c>
      <c r="O3057" s="1" t="str">
        <f t="shared" si="161"/>
        <v/>
      </c>
      <c r="P3057" s="1" t="e">
        <f ca="1">IF(AND(O3057&lt;&gt; "", COUNTIF(SAP!#REF!,O3057)&gt;0),"Matched", "")</f>
        <v>#REF!</v>
      </c>
      <c r="R3057" s="1" t="e">
        <f ca="1">IF(AND(Q3057&lt;&gt; "", COUNTIF(SAP!#REF!,Q3057)&gt;0),"Matched", "")</f>
        <v>#REF!</v>
      </c>
      <c r="S3057" s="1" t="str">
        <f ca="1">IF(D3057="AD","Logic5"&amp;"_"&amp;TEXT(C3057,"dd.mm.yyyy") &amp;"_"&amp; 919.06,"")</f>
        <v>Logic5_19.02.2020_919.06</v>
      </c>
      <c r="T3057" s="1" t="e">
        <f ca="1">IF(AND(S3057&lt;&gt; "", COUNTIF(SAP!#REF!,S3057)&gt;0),"Matched", "")</f>
        <v>#REF!</v>
      </c>
    </row>
    <row r="3058" spans="1:20">
      <c r="A3058" s="9">
        <v>11563327</v>
      </c>
      <c r="B3058" s="10">
        <v>43880</v>
      </c>
      <c r="C3058" s="10">
        <v>43880</v>
      </c>
      <c r="D3058" s="11" t="s">
        <v>13</v>
      </c>
      <c r="E3058" s="11">
        <v>0</v>
      </c>
      <c r="F3058" s="11">
        <v>18.260000000000002</v>
      </c>
      <c r="G3058" s="11">
        <v>0</v>
      </c>
      <c r="H3058" s="11">
        <v>1585237.62</v>
      </c>
      <c r="I3058" s="11" t="s">
        <v>14</v>
      </c>
      <c r="J3058" s="11" t="s">
        <v>15</v>
      </c>
      <c r="K3058" s="1" t="str">
        <f t="shared" si="159"/>
        <v/>
      </c>
      <c r="L3058" s="1" t="e">
        <f ca="1">IF(AND(K3058&lt;&gt; "", COUNTIF(SAP!#REF!,K3058)&gt;0),"Matched", "")</f>
        <v>#REF!</v>
      </c>
      <c r="M3058" s="1" t="str">
        <f t="shared" si="160"/>
        <v/>
      </c>
      <c r="N3058" s="1" t="e">
        <f ca="1">IF(AND(M3058&lt;&gt; "", COUNTIF(SAP!#REF!,M3058)&gt;0),"Matched", "")</f>
        <v>#REF!</v>
      </c>
      <c r="O3058" s="1" t="str">
        <f t="shared" si="161"/>
        <v/>
      </c>
      <c r="P3058" s="1" t="e">
        <f ca="1">IF(AND(O3058&lt;&gt; "", COUNTIF(SAP!#REF!,O3058)&gt;0),"Matched", "")</f>
        <v>#REF!</v>
      </c>
      <c r="R3058" s="1" t="e">
        <f ca="1">IF(AND(Q3058&lt;&gt; "", COUNTIF(SAP!#REF!,Q3058)&gt;0),"Matched", "")</f>
        <v>#REF!</v>
      </c>
      <c r="S3058" s="1" t="str">
        <f ca="1">IF(D3058="AD","Logic5"&amp;"_"&amp;TEXT(C3058,"dd.mm.yyyy") &amp;"_"&amp; 919.06,"")</f>
        <v>Logic5_19.02.2020_919.06</v>
      </c>
      <c r="T3058" s="1" t="e">
        <f ca="1">IF(AND(S3058&lt;&gt; "", COUNTIF(SAP!#REF!,S3058)&gt;0),"Matched", "")</f>
        <v>#REF!</v>
      </c>
    </row>
    <row r="3059" spans="1:20">
      <c r="A3059" s="13">
        <v>11563327</v>
      </c>
      <c r="B3059" s="14">
        <v>43880</v>
      </c>
      <c r="C3059" s="14">
        <v>43880</v>
      </c>
      <c r="D3059" s="15" t="s">
        <v>13</v>
      </c>
      <c r="E3059" s="15">
        <v>0</v>
      </c>
      <c r="F3059" s="15">
        <v>22.77</v>
      </c>
      <c r="G3059" s="15">
        <v>0</v>
      </c>
      <c r="H3059" s="15">
        <v>1585214.85</v>
      </c>
      <c r="I3059" s="15" t="s">
        <v>14</v>
      </c>
      <c r="J3059" s="15" t="s">
        <v>15</v>
      </c>
      <c r="K3059" s="1" t="str">
        <f t="shared" si="159"/>
        <v/>
      </c>
      <c r="L3059" s="1" t="e">
        <f ca="1">IF(AND(K3059&lt;&gt; "", COUNTIF(SAP!#REF!,K3059)&gt;0),"Matched", "")</f>
        <v>#REF!</v>
      </c>
      <c r="M3059" s="1" t="str">
        <f t="shared" si="160"/>
        <v/>
      </c>
      <c r="N3059" s="1" t="e">
        <f ca="1">IF(AND(M3059&lt;&gt; "", COUNTIF(SAP!#REF!,M3059)&gt;0),"Matched", "")</f>
        <v>#REF!</v>
      </c>
      <c r="O3059" s="1" t="str">
        <f t="shared" si="161"/>
        <v/>
      </c>
      <c r="P3059" s="1" t="e">
        <f ca="1">IF(AND(O3059&lt;&gt; "", COUNTIF(SAP!#REF!,O3059)&gt;0),"Matched", "")</f>
        <v>#REF!</v>
      </c>
      <c r="R3059" s="1" t="e">
        <f ca="1">IF(AND(Q3059&lt;&gt; "", COUNTIF(SAP!#REF!,Q3059)&gt;0),"Matched", "")</f>
        <v>#REF!</v>
      </c>
      <c r="S3059" s="1" t="str">
        <f ca="1">IF(D3059="AD","Logic5"&amp;"_"&amp;TEXT(C3059,"dd.mm.yyyy") &amp;"_"&amp; 919.06,"")</f>
        <v>Logic5_19.02.2020_919.06</v>
      </c>
      <c r="T3059" s="1" t="e">
        <f ca="1">IF(AND(S3059&lt;&gt; "", COUNTIF(SAP!#REF!,S3059)&gt;0),"Matched", "")</f>
        <v>#REF!</v>
      </c>
    </row>
    <row r="3060" spans="1:20">
      <c r="A3060" s="9">
        <v>11563327</v>
      </c>
      <c r="B3060" s="10">
        <v>43880</v>
      </c>
      <c r="C3060" s="10">
        <v>43880</v>
      </c>
      <c r="D3060" s="11" t="s">
        <v>13</v>
      </c>
      <c r="E3060" s="11">
        <v>0</v>
      </c>
      <c r="F3060" s="11">
        <v>25.56</v>
      </c>
      <c r="G3060" s="11">
        <v>0</v>
      </c>
      <c r="H3060" s="11">
        <v>1585189.29</v>
      </c>
      <c r="I3060" s="11" t="s">
        <v>14</v>
      </c>
      <c r="J3060" s="11" t="s">
        <v>15</v>
      </c>
      <c r="K3060" s="1" t="str">
        <f t="shared" si="159"/>
        <v/>
      </c>
      <c r="L3060" s="1" t="e">
        <f ca="1">IF(AND(K3060&lt;&gt; "", COUNTIF(SAP!#REF!,K3060)&gt;0),"Matched", "")</f>
        <v>#REF!</v>
      </c>
      <c r="M3060" s="1" t="str">
        <f t="shared" si="160"/>
        <v/>
      </c>
      <c r="N3060" s="1" t="e">
        <f ca="1">IF(AND(M3060&lt;&gt; "", COUNTIF(SAP!#REF!,M3060)&gt;0),"Matched", "")</f>
        <v>#REF!</v>
      </c>
      <c r="O3060" s="1" t="str">
        <f t="shared" si="161"/>
        <v/>
      </c>
      <c r="P3060" s="1" t="e">
        <f ca="1">IF(AND(O3060&lt;&gt; "", COUNTIF(SAP!#REF!,O3060)&gt;0),"Matched", "")</f>
        <v>#REF!</v>
      </c>
      <c r="R3060" s="1" t="e">
        <f ca="1">IF(AND(Q3060&lt;&gt; "", COUNTIF(SAP!#REF!,Q3060)&gt;0),"Matched", "")</f>
        <v>#REF!</v>
      </c>
      <c r="S3060" s="1" t="str">
        <f ca="1">IF(D3060="AD","Logic5"&amp;"_"&amp;TEXT(C3060,"dd.mm.yyyy") &amp;"_"&amp; 919.06,"")</f>
        <v>Logic5_19.02.2020_919.06</v>
      </c>
      <c r="T3060" s="1" t="e">
        <f ca="1">IF(AND(S3060&lt;&gt; "", COUNTIF(SAP!#REF!,S3060)&gt;0),"Matched", "")</f>
        <v>#REF!</v>
      </c>
    </row>
    <row r="3061" spans="1:20">
      <c r="A3061" s="13">
        <v>11563327</v>
      </c>
      <c r="B3061" s="14">
        <v>43880</v>
      </c>
      <c r="C3061" s="14">
        <v>43880</v>
      </c>
      <c r="D3061" s="15" t="s">
        <v>13</v>
      </c>
      <c r="E3061" s="15">
        <v>0</v>
      </c>
      <c r="F3061" s="15">
        <v>29.05</v>
      </c>
      <c r="G3061" s="15">
        <v>0</v>
      </c>
      <c r="H3061" s="15">
        <v>1585160.24</v>
      </c>
      <c r="I3061" s="15" t="s">
        <v>14</v>
      </c>
      <c r="J3061" s="15" t="s">
        <v>15</v>
      </c>
      <c r="K3061" s="1" t="str">
        <f t="shared" si="159"/>
        <v/>
      </c>
      <c r="L3061" s="1" t="e">
        <f ca="1">IF(AND(K3061&lt;&gt; "", COUNTIF(SAP!#REF!,K3061)&gt;0),"Matched", "")</f>
        <v>#REF!</v>
      </c>
      <c r="M3061" s="1" t="str">
        <f t="shared" si="160"/>
        <v/>
      </c>
      <c r="N3061" s="1" t="e">
        <f ca="1">IF(AND(M3061&lt;&gt; "", COUNTIF(SAP!#REF!,M3061)&gt;0),"Matched", "")</f>
        <v>#REF!</v>
      </c>
      <c r="O3061" s="1" t="str">
        <f t="shared" si="161"/>
        <v/>
      </c>
      <c r="P3061" s="1" t="e">
        <f ca="1">IF(AND(O3061&lt;&gt; "", COUNTIF(SAP!#REF!,O3061)&gt;0),"Matched", "")</f>
        <v>#REF!</v>
      </c>
      <c r="R3061" s="1" t="e">
        <f ca="1">IF(AND(Q3061&lt;&gt; "", COUNTIF(SAP!#REF!,Q3061)&gt;0),"Matched", "")</f>
        <v>#REF!</v>
      </c>
      <c r="S3061" s="1" t="str">
        <f ca="1">IF(D3061="AD","Logic5"&amp;"_"&amp;TEXT(C3061,"dd.mm.yyyy") &amp;"_"&amp; 919.06,"")</f>
        <v>Logic5_19.02.2020_919.06</v>
      </c>
      <c r="T3061" s="1" t="e">
        <f ca="1">IF(AND(S3061&lt;&gt; "", COUNTIF(SAP!#REF!,S3061)&gt;0),"Matched", "")</f>
        <v>#REF!</v>
      </c>
    </row>
    <row r="3062" spans="1:20">
      <c r="A3062" s="9">
        <v>11563327</v>
      </c>
      <c r="B3062" s="10">
        <v>43880</v>
      </c>
      <c r="C3062" s="10">
        <v>43880</v>
      </c>
      <c r="D3062" s="11" t="s">
        <v>13</v>
      </c>
      <c r="E3062" s="11">
        <v>0</v>
      </c>
      <c r="F3062" s="11">
        <v>31.5</v>
      </c>
      <c r="G3062" s="11">
        <v>0</v>
      </c>
      <c r="H3062" s="11">
        <v>1585128.74</v>
      </c>
      <c r="I3062" s="11" t="s">
        <v>14</v>
      </c>
      <c r="J3062" s="11" t="s">
        <v>15</v>
      </c>
      <c r="K3062" s="1" t="str">
        <f t="shared" si="159"/>
        <v/>
      </c>
      <c r="L3062" s="1" t="e">
        <f ca="1">IF(AND(K3062&lt;&gt; "", COUNTIF(SAP!#REF!,K3062)&gt;0),"Matched", "")</f>
        <v>#REF!</v>
      </c>
      <c r="M3062" s="1" t="str">
        <f t="shared" si="160"/>
        <v/>
      </c>
      <c r="N3062" s="1" t="e">
        <f ca="1">IF(AND(M3062&lt;&gt; "", COUNTIF(SAP!#REF!,M3062)&gt;0),"Matched", "")</f>
        <v>#REF!</v>
      </c>
      <c r="O3062" s="1" t="str">
        <f t="shared" si="161"/>
        <v/>
      </c>
      <c r="P3062" s="1" t="e">
        <f ca="1">IF(AND(O3062&lt;&gt; "", COUNTIF(SAP!#REF!,O3062)&gt;0),"Matched", "")</f>
        <v>#REF!</v>
      </c>
      <c r="R3062" s="1" t="e">
        <f ca="1">IF(AND(Q3062&lt;&gt; "", COUNTIF(SAP!#REF!,Q3062)&gt;0),"Matched", "")</f>
        <v>#REF!</v>
      </c>
      <c r="S3062" s="1" t="str">
        <f ca="1">IF(D3062="AD","Logic5"&amp;"_"&amp;TEXT(C3062,"dd.mm.yyyy") &amp;"_"&amp; 919.06,"")</f>
        <v>Logic5_19.02.2020_919.06</v>
      </c>
      <c r="T3062" s="1" t="e">
        <f ca="1">IF(AND(S3062&lt;&gt; "", COUNTIF(SAP!#REF!,S3062)&gt;0),"Matched", "")</f>
        <v>#REF!</v>
      </c>
    </row>
    <row r="3063" spans="1:20">
      <c r="A3063" s="13">
        <v>11563327</v>
      </c>
      <c r="B3063" s="14">
        <v>43880</v>
      </c>
      <c r="C3063" s="14">
        <v>43880</v>
      </c>
      <c r="D3063" s="15" t="s">
        <v>13</v>
      </c>
      <c r="E3063" s="15">
        <v>0</v>
      </c>
      <c r="F3063" s="15">
        <v>31.93</v>
      </c>
      <c r="G3063" s="15">
        <v>0</v>
      </c>
      <c r="H3063" s="15">
        <v>1585096.81</v>
      </c>
      <c r="I3063" s="15" t="s">
        <v>14</v>
      </c>
      <c r="J3063" s="15" t="s">
        <v>15</v>
      </c>
      <c r="K3063" s="1" t="str">
        <f t="shared" si="159"/>
        <v/>
      </c>
      <c r="L3063" s="1" t="e">
        <f ca="1">IF(AND(K3063&lt;&gt; "", COUNTIF(SAP!#REF!,K3063)&gt;0),"Matched", "")</f>
        <v>#REF!</v>
      </c>
      <c r="M3063" s="1" t="str">
        <f t="shared" si="160"/>
        <v/>
      </c>
      <c r="N3063" s="1" t="e">
        <f ca="1">IF(AND(M3063&lt;&gt; "", COUNTIF(SAP!#REF!,M3063)&gt;0),"Matched", "")</f>
        <v>#REF!</v>
      </c>
      <c r="O3063" s="1" t="str">
        <f t="shared" si="161"/>
        <v/>
      </c>
      <c r="P3063" s="1" t="e">
        <f ca="1">IF(AND(O3063&lt;&gt; "", COUNTIF(SAP!#REF!,O3063)&gt;0),"Matched", "")</f>
        <v>#REF!</v>
      </c>
      <c r="R3063" s="1" t="e">
        <f ca="1">IF(AND(Q3063&lt;&gt; "", COUNTIF(SAP!#REF!,Q3063)&gt;0),"Matched", "")</f>
        <v>#REF!</v>
      </c>
      <c r="S3063" s="1" t="str">
        <f ca="1">IF(D3063="AD","Logic5"&amp;"_"&amp;TEXT(C3063,"dd.mm.yyyy") &amp;"_"&amp; 919.06,"")</f>
        <v>Logic5_19.02.2020_919.06</v>
      </c>
      <c r="T3063" s="1" t="e">
        <f ca="1">IF(AND(S3063&lt;&gt; "", COUNTIF(SAP!#REF!,S3063)&gt;0),"Matched", "")</f>
        <v>#REF!</v>
      </c>
    </row>
    <row r="3064" spans="1:20">
      <c r="A3064" s="9">
        <v>11563327</v>
      </c>
      <c r="B3064" s="10">
        <v>43880</v>
      </c>
      <c r="C3064" s="10">
        <v>43880</v>
      </c>
      <c r="D3064" s="11" t="s">
        <v>13</v>
      </c>
      <c r="E3064" s="11">
        <v>0</v>
      </c>
      <c r="F3064" s="11">
        <v>41.93</v>
      </c>
      <c r="G3064" s="11">
        <v>0</v>
      </c>
      <c r="H3064" s="11">
        <v>1585054.88</v>
      </c>
      <c r="I3064" s="11" t="s">
        <v>14</v>
      </c>
      <c r="J3064" s="11" t="s">
        <v>15</v>
      </c>
      <c r="K3064" s="1" t="str">
        <f t="shared" si="159"/>
        <v/>
      </c>
      <c r="L3064" s="1" t="e">
        <f ca="1">IF(AND(K3064&lt;&gt; "", COUNTIF(SAP!#REF!,K3064)&gt;0),"Matched", "")</f>
        <v>#REF!</v>
      </c>
      <c r="M3064" s="1" t="str">
        <f t="shared" si="160"/>
        <v/>
      </c>
      <c r="N3064" s="1" t="e">
        <f ca="1">IF(AND(M3064&lt;&gt; "", COUNTIF(SAP!#REF!,M3064)&gt;0),"Matched", "")</f>
        <v>#REF!</v>
      </c>
      <c r="O3064" s="1" t="str">
        <f t="shared" si="161"/>
        <v/>
      </c>
      <c r="P3064" s="1" t="e">
        <f ca="1">IF(AND(O3064&lt;&gt; "", COUNTIF(SAP!#REF!,O3064)&gt;0),"Matched", "")</f>
        <v>#REF!</v>
      </c>
      <c r="R3064" s="1" t="e">
        <f ca="1">IF(AND(Q3064&lt;&gt; "", COUNTIF(SAP!#REF!,Q3064)&gt;0),"Matched", "")</f>
        <v>#REF!</v>
      </c>
      <c r="S3064" s="1" t="str">
        <f ca="1">IF(D3064="AD","Logic5"&amp;"_"&amp;TEXT(C3064,"dd.mm.yyyy") &amp;"_"&amp; 919.06,"")</f>
        <v>Logic5_19.02.2020_919.06</v>
      </c>
      <c r="T3064" s="1" t="e">
        <f ca="1">IF(AND(S3064&lt;&gt; "", COUNTIF(SAP!#REF!,S3064)&gt;0),"Matched", "")</f>
        <v>#REF!</v>
      </c>
    </row>
    <row r="3065" spans="1:20">
      <c r="A3065" s="13">
        <v>11563327</v>
      </c>
      <c r="B3065" s="14">
        <v>43880</v>
      </c>
      <c r="C3065" s="14">
        <v>43880</v>
      </c>
      <c r="D3065" s="15" t="s">
        <v>13</v>
      </c>
      <c r="E3065" s="15">
        <v>0</v>
      </c>
      <c r="F3065" s="15">
        <v>45.71</v>
      </c>
      <c r="G3065" s="15">
        <v>0</v>
      </c>
      <c r="H3065" s="15">
        <v>1585009.17</v>
      </c>
      <c r="I3065" s="15" t="s">
        <v>14</v>
      </c>
      <c r="J3065" s="15" t="s">
        <v>15</v>
      </c>
      <c r="K3065" s="1" t="str">
        <f t="shared" si="159"/>
        <v/>
      </c>
      <c r="L3065" s="1" t="e">
        <f ca="1">IF(AND(K3065&lt;&gt; "", COUNTIF(SAP!#REF!,K3065)&gt;0),"Matched", "")</f>
        <v>#REF!</v>
      </c>
      <c r="M3065" s="1" t="str">
        <f t="shared" si="160"/>
        <v/>
      </c>
      <c r="N3065" s="1" t="e">
        <f ca="1">IF(AND(M3065&lt;&gt; "", COUNTIF(SAP!#REF!,M3065)&gt;0),"Matched", "")</f>
        <v>#REF!</v>
      </c>
      <c r="O3065" s="1" t="str">
        <f t="shared" si="161"/>
        <v/>
      </c>
      <c r="P3065" s="1" t="e">
        <f ca="1">IF(AND(O3065&lt;&gt; "", COUNTIF(SAP!#REF!,O3065)&gt;0),"Matched", "")</f>
        <v>#REF!</v>
      </c>
      <c r="R3065" s="1" t="e">
        <f ca="1">IF(AND(Q3065&lt;&gt; "", COUNTIF(SAP!#REF!,Q3065)&gt;0),"Matched", "")</f>
        <v>#REF!</v>
      </c>
      <c r="S3065" s="1" t="str">
        <f ca="1">IF(D3065="AD","Logic5"&amp;"_"&amp;TEXT(C3065,"dd.mm.yyyy") &amp;"_"&amp; 919.06,"")</f>
        <v>Logic5_19.02.2020_919.06</v>
      </c>
      <c r="T3065" s="1" t="e">
        <f ca="1">IF(AND(S3065&lt;&gt; "", COUNTIF(SAP!#REF!,S3065)&gt;0),"Matched", "")</f>
        <v>#REF!</v>
      </c>
    </row>
    <row r="3066" spans="1:20">
      <c r="A3066" s="9">
        <v>11563327</v>
      </c>
      <c r="B3066" s="10">
        <v>43880</v>
      </c>
      <c r="C3066" s="10">
        <v>43880</v>
      </c>
      <c r="D3066" s="11" t="s">
        <v>13</v>
      </c>
      <c r="E3066" s="11">
        <v>0</v>
      </c>
      <c r="F3066" s="11">
        <v>54.03</v>
      </c>
      <c r="G3066" s="11">
        <v>0</v>
      </c>
      <c r="H3066" s="11">
        <v>1584955.14</v>
      </c>
      <c r="I3066" s="11" t="s">
        <v>14</v>
      </c>
      <c r="J3066" s="11" t="s">
        <v>15</v>
      </c>
      <c r="K3066" s="1" t="str">
        <f t="shared" si="159"/>
        <v/>
      </c>
      <c r="L3066" s="1" t="e">
        <f ca="1">IF(AND(K3066&lt;&gt; "", COUNTIF(SAP!#REF!,K3066)&gt;0),"Matched", "")</f>
        <v>#REF!</v>
      </c>
      <c r="M3066" s="1" t="str">
        <f t="shared" si="160"/>
        <v/>
      </c>
      <c r="N3066" s="1" t="e">
        <f ca="1">IF(AND(M3066&lt;&gt; "", COUNTIF(SAP!#REF!,M3066)&gt;0),"Matched", "")</f>
        <v>#REF!</v>
      </c>
      <c r="O3066" s="1" t="str">
        <f t="shared" si="161"/>
        <v/>
      </c>
      <c r="P3066" s="1" t="e">
        <f ca="1">IF(AND(O3066&lt;&gt; "", COUNTIF(SAP!#REF!,O3066)&gt;0),"Matched", "")</f>
        <v>#REF!</v>
      </c>
      <c r="R3066" s="1" t="e">
        <f ca="1">IF(AND(Q3066&lt;&gt; "", COUNTIF(SAP!#REF!,Q3066)&gt;0),"Matched", "")</f>
        <v>#REF!</v>
      </c>
      <c r="S3066" s="1" t="str">
        <f ca="1">IF(D3066="AD","Logic5"&amp;"_"&amp;TEXT(C3066,"dd.mm.yyyy") &amp;"_"&amp; 919.06,"")</f>
        <v>Logic5_19.02.2020_919.06</v>
      </c>
      <c r="T3066" s="1" t="e">
        <f ca="1">IF(AND(S3066&lt;&gt; "", COUNTIF(SAP!#REF!,S3066)&gt;0),"Matched", "")</f>
        <v>#REF!</v>
      </c>
    </row>
    <row r="3067" spans="1:20">
      <c r="A3067" s="13">
        <v>11563327</v>
      </c>
      <c r="B3067" s="14">
        <v>43880</v>
      </c>
      <c r="C3067" s="14">
        <v>43880</v>
      </c>
      <c r="D3067" s="15" t="s">
        <v>13</v>
      </c>
      <c r="E3067" s="15">
        <v>0</v>
      </c>
      <c r="F3067" s="15">
        <v>69.47</v>
      </c>
      <c r="G3067" s="15">
        <v>0</v>
      </c>
      <c r="H3067" s="15">
        <v>1584885.67</v>
      </c>
      <c r="I3067" s="15" t="s">
        <v>14</v>
      </c>
      <c r="J3067" s="15" t="s">
        <v>15</v>
      </c>
      <c r="K3067" s="1" t="str">
        <f t="shared" si="159"/>
        <v/>
      </c>
      <c r="L3067" s="1" t="e">
        <f ca="1">IF(AND(K3067&lt;&gt; "", COUNTIF(SAP!#REF!,K3067)&gt;0),"Matched", "")</f>
        <v>#REF!</v>
      </c>
      <c r="M3067" s="1" t="str">
        <f t="shared" si="160"/>
        <v/>
      </c>
      <c r="N3067" s="1" t="e">
        <f ca="1">IF(AND(M3067&lt;&gt; "", COUNTIF(SAP!#REF!,M3067)&gt;0),"Matched", "")</f>
        <v>#REF!</v>
      </c>
      <c r="O3067" s="1" t="str">
        <f t="shared" si="161"/>
        <v/>
      </c>
      <c r="P3067" s="1" t="e">
        <f ca="1">IF(AND(O3067&lt;&gt; "", COUNTIF(SAP!#REF!,O3067)&gt;0),"Matched", "")</f>
        <v>#REF!</v>
      </c>
      <c r="R3067" s="1" t="e">
        <f ca="1">IF(AND(Q3067&lt;&gt; "", COUNTIF(SAP!#REF!,Q3067)&gt;0),"Matched", "")</f>
        <v>#REF!</v>
      </c>
      <c r="S3067" s="1" t="str">
        <f ca="1">IF(D3067="AD","Logic5"&amp;"_"&amp;TEXT(C3067,"dd.mm.yyyy") &amp;"_"&amp; 919.06,"")</f>
        <v>Logic5_19.02.2020_919.06</v>
      </c>
      <c r="T3067" s="1" t="e">
        <f ca="1">IF(AND(S3067&lt;&gt; "", COUNTIF(SAP!#REF!,S3067)&gt;0),"Matched", "")</f>
        <v>#REF!</v>
      </c>
    </row>
    <row r="3068" spans="1:20">
      <c r="A3068" s="9">
        <v>11563327</v>
      </c>
      <c r="B3068" s="10">
        <v>43880</v>
      </c>
      <c r="C3068" s="10">
        <v>43880</v>
      </c>
      <c r="D3068" s="11" t="s">
        <v>13</v>
      </c>
      <c r="E3068" s="11">
        <v>0</v>
      </c>
      <c r="F3068" s="11">
        <v>69.72</v>
      </c>
      <c r="G3068" s="11">
        <v>0</v>
      </c>
      <c r="H3068" s="11">
        <v>1584815.95</v>
      </c>
      <c r="I3068" s="11" t="s">
        <v>14</v>
      </c>
      <c r="J3068" s="11" t="s">
        <v>15</v>
      </c>
      <c r="K3068" s="1" t="str">
        <f t="shared" si="159"/>
        <v/>
      </c>
      <c r="L3068" s="1" t="e">
        <f ca="1">IF(AND(K3068&lt;&gt; "", COUNTIF(SAP!#REF!,K3068)&gt;0),"Matched", "")</f>
        <v>#REF!</v>
      </c>
      <c r="M3068" s="1" t="str">
        <f t="shared" si="160"/>
        <v/>
      </c>
      <c r="N3068" s="1" t="e">
        <f ca="1">IF(AND(M3068&lt;&gt; "", COUNTIF(SAP!#REF!,M3068)&gt;0),"Matched", "")</f>
        <v>#REF!</v>
      </c>
      <c r="O3068" s="1" t="str">
        <f t="shared" si="161"/>
        <v/>
      </c>
      <c r="P3068" s="1" t="e">
        <f ca="1">IF(AND(O3068&lt;&gt; "", COUNTIF(SAP!#REF!,O3068)&gt;0),"Matched", "")</f>
        <v>#REF!</v>
      </c>
      <c r="R3068" s="1" t="e">
        <f ca="1">IF(AND(Q3068&lt;&gt; "", COUNTIF(SAP!#REF!,Q3068)&gt;0),"Matched", "")</f>
        <v>#REF!</v>
      </c>
      <c r="S3068" s="1" t="str">
        <f ca="1">IF(D3068="AD","Logic5"&amp;"_"&amp;TEXT(C3068,"dd.mm.yyyy") &amp;"_"&amp; 919.06,"")</f>
        <v>Logic5_19.02.2020_919.06</v>
      </c>
      <c r="T3068" s="1" t="e">
        <f ca="1">IF(AND(S3068&lt;&gt; "", COUNTIF(SAP!#REF!,S3068)&gt;0),"Matched", "")</f>
        <v>#REF!</v>
      </c>
    </row>
    <row r="3069" spans="1:20">
      <c r="A3069" s="13">
        <v>11563327</v>
      </c>
      <c r="B3069" s="14">
        <v>43880</v>
      </c>
      <c r="C3069" s="14">
        <v>43880</v>
      </c>
      <c r="D3069" s="15" t="s">
        <v>13</v>
      </c>
      <c r="E3069" s="15">
        <v>0</v>
      </c>
      <c r="F3069" s="15">
        <v>94.43</v>
      </c>
      <c r="G3069" s="15">
        <v>0</v>
      </c>
      <c r="H3069" s="15">
        <v>1584721.52</v>
      </c>
      <c r="I3069" s="15" t="s">
        <v>14</v>
      </c>
      <c r="J3069" s="15" t="s">
        <v>15</v>
      </c>
      <c r="K3069" s="1" t="str">
        <f t="shared" si="159"/>
        <v/>
      </c>
      <c r="L3069" s="1" t="e">
        <f ca="1">IF(AND(K3069&lt;&gt; "", COUNTIF(SAP!#REF!,K3069)&gt;0),"Matched", "")</f>
        <v>#REF!</v>
      </c>
      <c r="M3069" s="1" t="str">
        <f t="shared" si="160"/>
        <v/>
      </c>
      <c r="N3069" s="1" t="e">
        <f ca="1">IF(AND(M3069&lt;&gt; "", COUNTIF(SAP!#REF!,M3069)&gt;0),"Matched", "")</f>
        <v>#REF!</v>
      </c>
      <c r="O3069" s="1" t="str">
        <f t="shared" si="161"/>
        <v/>
      </c>
      <c r="P3069" s="1" t="e">
        <f ca="1">IF(AND(O3069&lt;&gt; "", COUNTIF(SAP!#REF!,O3069)&gt;0),"Matched", "")</f>
        <v>#REF!</v>
      </c>
      <c r="R3069" s="1" t="e">
        <f ca="1">IF(AND(Q3069&lt;&gt; "", COUNTIF(SAP!#REF!,Q3069)&gt;0),"Matched", "")</f>
        <v>#REF!</v>
      </c>
      <c r="S3069" s="1" t="str">
        <f ca="1">IF(D3069="AD","Logic5"&amp;"_"&amp;TEXT(C3069,"dd.mm.yyyy") &amp;"_"&amp; 919.06,"")</f>
        <v>Logic5_19.02.2020_919.06</v>
      </c>
      <c r="T3069" s="1" t="e">
        <f ca="1">IF(AND(S3069&lt;&gt; "", COUNTIF(SAP!#REF!,S3069)&gt;0),"Matched", "")</f>
        <v>#REF!</v>
      </c>
    </row>
    <row r="3070" spans="1:20">
      <c r="A3070" s="9">
        <v>11563327</v>
      </c>
      <c r="B3070" s="10">
        <v>43880</v>
      </c>
      <c r="C3070" s="10">
        <v>43880</v>
      </c>
      <c r="D3070" s="11" t="s">
        <v>13</v>
      </c>
      <c r="E3070" s="11">
        <v>0</v>
      </c>
      <c r="F3070" s="11">
        <v>112.21</v>
      </c>
      <c r="G3070" s="11">
        <v>0</v>
      </c>
      <c r="H3070" s="11">
        <v>1584609.31</v>
      </c>
      <c r="I3070" s="11" t="s">
        <v>14</v>
      </c>
      <c r="J3070" s="11" t="s">
        <v>15</v>
      </c>
      <c r="K3070" s="1" t="str">
        <f t="shared" si="159"/>
        <v/>
      </c>
      <c r="L3070" s="1" t="e">
        <f ca="1">IF(AND(K3070&lt;&gt; "", COUNTIF(SAP!#REF!,K3070)&gt;0),"Matched", "")</f>
        <v>#REF!</v>
      </c>
      <c r="M3070" s="1" t="str">
        <f t="shared" si="160"/>
        <v/>
      </c>
      <c r="N3070" s="1" t="e">
        <f ca="1">IF(AND(M3070&lt;&gt; "", COUNTIF(SAP!#REF!,M3070)&gt;0),"Matched", "")</f>
        <v>#REF!</v>
      </c>
      <c r="O3070" s="1" t="str">
        <f t="shared" si="161"/>
        <v/>
      </c>
      <c r="P3070" s="1" t="e">
        <f ca="1">IF(AND(O3070&lt;&gt; "", COUNTIF(SAP!#REF!,O3070)&gt;0),"Matched", "")</f>
        <v>#REF!</v>
      </c>
      <c r="R3070" s="1" t="e">
        <f ca="1">IF(AND(Q3070&lt;&gt; "", COUNTIF(SAP!#REF!,Q3070)&gt;0),"Matched", "")</f>
        <v>#REF!</v>
      </c>
      <c r="S3070" s="1" t="str">
        <f ca="1">IF(D3070="AD","Logic5"&amp;"_"&amp;TEXT(C3070,"dd.mm.yyyy") &amp;"_"&amp; 919.06,"")</f>
        <v>Logic5_19.02.2020_919.06</v>
      </c>
      <c r="T3070" s="1" t="e">
        <f ca="1">IF(AND(S3070&lt;&gt; "", COUNTIF(SAP!#REF!,S3070)&gt;0),"Matched", "")</f>
        <v>#REF!</v>
      </c>
    </row>
    <row r="3071" spans="1:20">
      <c r="A3071" s="13">
        <v>11563327</v>
      </c>
      <c r="B3071" s="14">
        <v>43880</v>
      </c>
      <c r="C3071" s="14">
        <v>43880</v>
      </c>
      <c r="D3071" s="15" t="s">
        <v>13</v>
      </c>
      <c r="E3071" s="15">
        <v>0</v>
      </c>
      <c r="F3071" s="15">
        <v>119.26</v>
      </c>
      <c r="G3071" s="15">
        <v>0</v>
      </c>
      <c r="H3071" s="15">
        <v>1584490.05</v>
      </c>
      <c r="I3071" s="15" t="s">
        <v>14</v>
      </c>
      <c r="J3071" s="15" t="s">
        <v>15</v>
      </c>
      <c r="K3071" s="1" t="str">
        <f t="shared" si="159"/>
        <v/>
      </c>
      <c r="L3071" s="1" t="e">
        <f ca="1">IF(AND(K3071&lt;&gt; "", COUNTIF(SAP!#REF!,K3071)&gt;0),"Matched", "")</f>
        <v>#REF!</v>
      </c>
      <c r="M3071" s="1" t="str">
        <f t="shared" si="160"/>
        <v/>
      </c>
      <c r="N3071" s="1" t="e">
        <f ca="1">IF(AND(M3071&lt;&gt; "", COUNTIF(SAP!#REF!,M3071)&gt;0),"Matched", "")</f>
        <v>#REF!</v>
      </c>
      <c r="O3071" s="1" t="str">
        <f t="shared" si="161"/>
        <v/>
      </c>
      <c r="P3071" s="1" t="e">
        <f ca="1">IF(AND(O3071&lt;&gt; "", COUNTIF(SAP!#REF!,O3071)&gt;0),"Matched", "")</f>
        <v>#REF!</v>
      </c>
      <c r="R3071" s="1" t="e">
        <f ca="1">IF(AND(Q3071&lt;&gt; "", COUNTIF(SAP!#REF!,Q3071)&gt;0),"Matched", "")</f>
        <v>#REF!</v>
      </c>
      <c r="S3071" s="1" t="str">
        <f ca="1">IF(D3071="AD","Logic5"&amp;"_"&amp;TEXT(C3071,"dd.mm.yyyy") &amp;"_"&amp; 919.06,"")</f>
        <v>Logic5_19.02.2020_919.06</v>
      </c>
      <c r="T3071" s="1" t="e">
        <f ca="1">IF(AND(S3071&lt;&gt; "", COUNTIF(SAP!#REF!,S3071)&gt;0),"Matched", "")</f>
        <v>#REF!</v>
      </c>
    </row>
    <row r="3072" spans="1:20">
      <c r="A3072" s="9">
        <v>11563327</v>
      </c>
      <c r="B3072" s="10">
        <v>43880</v>
      </c>
      <c r="C3072" s="10">
        <v>43880</v>
      </c>
      <c r="D3072" s="11" t="s">
        <v>16</v>
      </c>
      <c r="E3072" s="11">
        <v>0</v>
      </c>
      <c r="F3072" s="11">
        <v>1584490.05</v>
      </c>
      <c r="G3072" s="11">
        <v>0</v>
      </c>
      <c r="H3072" s="11">
        <v>0</v>
      </c>
      <c r="I3072" s="11" t="s">
        <v>17</v>
      </c>
      <c r="J3072" s="11" t="s">
        <v>18</v>
      </c>
      <c r="K3072" s="1" t="str">
        <f t="shared" si="159"/>
        <v>Logic1_02_1584490.05</v>
      </c>
      <c r="L3072" s="1" t="e">
        <f ca="1">IF(AND(K3072&lt;&gt; "", COUNTIF(SAP!#REF!,K3072)&gt;0),"Matched", "")</f>
        <v>#REF!</v>
      </c>
    </row>
    <row r="3073" spans="1:18">
      <c r="A3073" s="13">
        <v>11563327</v>
      </c>
      <c r="B3073" s="14">
        <v>43881</v>
      </c>
      <c r="C3073" s="14">
        <v>43881</v>
      </c>
      <c r="D3073" s="15" t="s">
        <v>10</v>
      </c>
      <c r="E3073" s="15">
        <v>0</v>
      </c>
      <c r="F3073" s="15">
        <v>0</v>
      </c>
      <c r="G3073" s="15">
        <v>70</v>
      </c>
      <c r="H3073" s="15">
        <v>70</v>
      </c>
      <c r="I3073" s="15" t="s">
        <v>11</v>
      </c>
      <c r="J3073" s="15" t="s">
        <v>12</v>
      </c>
      <c r="K3073" s="1" t="str">
        <f t="shared" si="159"/>
        <v/>
      </c>
      <c r="L3073" s="1" t="e">
        <f ca="1">IF(AND(K3073&lt;&gt; "", COUNTIF(SAP!#REF!,K3073)&gt;0),"Matched", "")</f>
        <v>#REF!</v>
      </c>
      <c r="M3073" s="1" t="str">
        <f t="shared" ref="M3073:M3136" si="162">IF(D3073="TR","Logic2"&amp;"_"&amp;TEXT(C3073,"dd.mm.yyyy") &amp;"_"&amp; F3073,"")</f>
        <v/>
      </c>
      <c r="N3073" s="1" t="e">
        <f ca="1">IF(AND(M3073&lt;&gt; "", COUNTIF(SAP!#REF!,M3073)&gt;0),"Matched", "")</f>
        <v>#REF!</v>
      </c>
      <c r="O3073" s="1" t="str">
        <f t="shared" ref="O3073:O3136" si="163">IF(D3073="AF","Logic3"&amp;"_"&amp;G3073,"")</f>
        <v/>
      </c>
      <c r="P3073" s="1" t="e">
        <f ca="1">IF(AND(O3073&lt;&gt; "", COUNTIF(SAP!#REF!,O3073)&gt;0),"Matched", "")</f>
        <v>#REF!</v>
      </c>
      <c r="Q3073" s="1" t="str">
        <f ca="1">IF(D3073="AC","Logic4"&amp;"_"&amp;TEXT(C3073,"dd.mm.yyyy") &amp;"_"&amp; 1624192.67,"")</f>
        <v>Logic4_20.02.2020_1624192.67</v>
      </c>
      <c r="R3073" s="1" t="e">
        <f ca="1">IF(AND(Q3073&lt;&gt; "", COUNTIF(SAP!#REF!,Q3073)&gt;0),"Matched", "")</f>
        <v>#REF!</v>
      </c>
    </row>
    <row r="3074" spans="1:18">
      <c r="A3074" s="9">
        <v>11563327</v>
      </c>
      <c r="B3074" s="10">
        <v>43881</v>
      </c>
      <c r="C3074" s="10">
        <v>43881</v>
      </c>
      <c r="D3074" s="11" t="s">
        <v>10</v>
      </c>
      <c r="E3074" s="11">
        <v>0</v>
      </c>
      <c r="F3074" s="11">
        <v>0</v>
      </c>
      <c r="G3074" s="11">
        <v>528</v>
      </c>
      <c r="H3074" s="11">
        <v>598</v>
      </c>
      <c r="I3074" s="11" t="s">
        <v>11</v>
      </c>
      <c r="J3074" s="11" t="s">
        <v>12</v>
      </c>
      <c r="K3074" s="1" t="str">
        <f t="shared" si="159"/>
        <v/>
      </c>
      <c r="L3074" s="1" t="e">
        <f ca="1">IF(AND(K3074&lt;&gt; "", COUNTIF(SAP!#REF!,K3074)&gt;0),"Matched", "")</f>
        <v>#REF!</v>
      </c>
      <c r="M3074" s="1" t="str">
        <f t="shared" si="162"/>
        <v/>
      </c>
      <c r="N3074" s="1" t="e">
        <f ca="1">IF(AND(M3074&lt;&gt; "", COUNTIF(SAP!#REF!,M3074)&gt;0),"Matched", "")</f>
        <v>#REF!</v>
      </c>
      <c r="O3074" s="1" t="str">
        <f t="shared" si="163"/>
        <v/>
      </c>
      <c r="P3074" s="1" t="e">
        <f ca="1">IF(AND(O3074&lt;&gt; "", COUNTIF(SAP!#REF!,O3074)&gt;0),"Matched", "")</f>
        <v>#REF!</v>
      </c>
      <c r="Q3074" s="1" t="str">
        <f ca="1">IF(D3074="AC","Logic4"&amp;"_"&amp;TEXT(C3074,"dd.mm.yyyy") &amp;"_"&amp; 1624192.67,"")</f>
        <v>Logic4_20.02.2020_1624192.67</v>
      </c>
      <c r="R3074" s="1" t="e">
        <f ca="1">IF(AND(Q3074&lt;&gt; "", COUNTIF(SAP!#REF!,Q3074)&gt;0),"Matched", "")</f>
        <v>#REF!</v>
      </c>
    </row>
    <row r="3075" spans="1:18">
      <c r="A3075" s="13">
        <v>11563327</v>
      </c>
      <c r="B3075" s="14">
        <v>43881</v>
      </c>
      <c r="C3075" s="14">
        <v>43881</v>
      </c>
      <c r="D3075" s="15" t="s">
        <v>10</v>
      </c>
      <c r="E3075" s="15">
        <v>0</v>
      </c>
      <c r="F3075" s="15">
        <v>0</v>
      </c>
      <c r="G3075" s="15">
        <v>657.8</v>
      </c>
      <c r="H3075" s="15">
        <v>1255.8</v>
      </c>
      <c r="I3075" s="15" t="s">
        <v>11</v>
      </c>
      <c r="J3075" s="15" t="s">
        <v>12</v>
      </c>
      <c r="K3075" s="1" t="str">
        <f t="shared" ref="K3075:K3138" si="164">IF(D3075="TF","Logic1"&amp;"_"&amp;TEXT(C3075, "mm") &amp;"_"&amp; F3075,"")</f>
        <v/>
      </c>
      <c r="L3075" s="1" t="e">
        <f ca="1">IF(AND(K3075&lt;&gt; "", COUNTIF(SAP!#REF!,K3075)&gt;0),"Matched", "")</f>
        <v>#REF!</v>
      </c>
      <c r="M3075" s="1" t="str">
        <f t="shared" si="162"/>
        <v/>
      </c>
      <c r="N3075" s="1" t="e">
        <f ca="1">IF(AND(M3075&lt;&gt; "", COUNTIF(SAP!#REF!,M3075)&gt;0),"Matched", "")</f>
        <v>#REF!</v>
      </c>
      <c r="O3075" s="1" t="str">
        <f t="shared" si="163"/>
        <v/>
      </c>
      <c r="P3075" s="1" t="e">
        <f ca="1">IF(AND(O3075&lt;&gt; "", COUNTIF(SAP!#REF!,O3075)&gt;0),"Matched", "")</f>
        <v>#REF!</v>
      </c>
      <c r="Q3075" s="1" t="str">
        <f ca="1">IF(D3075="AC","Logic4"&amp;"_"&amp;TEXT(C3075,"dd.mm.yyyy") &amp;"_"&amp; 1624192.67,"")</f>
        <v>Logic4_20.02.2020_1624192.67</v>
      </c>
      <c r="R3075" s="1" t="e">
        <f ca="1">IF(AND(Q3075&lt;&gt; "", COUNTIF(SAP!#REF!,Q3075)&gt;0),"Matched", "")</f>
        <v>#REF!</v>
      </c>
    </row>
    <row r="3076" spans="1:18">
      <c r="A3076" s="9">
        <v>11563327</v>
      </c>
      <c r="B3076" s="10">
        <v>43881</v>
      </c>
      <c r="C3076" s="10">
        <v>43881</v>
      </c>
      <c r="D3076" s="11" t="s">
        <v>10</v>
      </c>
      <c r="E3076" s="11">
        <v>0</v>
      </c>
      <c r="F3076" s="11">
        <v>0</v>
      </c>
      <c r="G3076" s="11">
        <v>670</v>
      </c>
      <c r="H3076" s="11">
        <v>1925.8</v>
      </c>
      <c r="I3076" s="11" t="s">
        <v>11</v>
      </c>
      <c r="J3076" s="11" t="s">
        <v>12</v>
      </c>
      <c r="K3076" s="1" t="str">
        <f t="shared" si="164"/>
        <v/>
      </c>
      <c r="L3076" s="1" t="e">
        <f ca="1">IF(AND(K3076&lt;&gt; "", COUNTIF(SAP!#REF!,K3076)&gt;0),"Matched", "")</f>
        <v>#REF!</v>
      </c>
      <c r="M3076" s="1" t="str">
        <f t="shared" si="162"/>
        <v/>
      </c>
      <c r="N3076" s="1" t="e">
        <f ca="1">IF(AND(M3076&lt;&gt; "", COUNTIF(SAP!#REF!,M3076)&gt;0),"Matched", "")</f>
        <v>#REF!</v>
      </c>
      <c r="O3076" s="1" t="str">
        <f t="shared" si="163"/>
        <v/>
      </c>
      <c r="P3076" s="1" t="e">
        <f ca="1">IF(AND(O3076&lt;&gt; "", COUNTIF(SAP!#REF!,O3076)&gt;0),"Matched", "")</f>
        <v>#REF!</v>
      </c>
      <c r="Q3076" s="1" t="str">
        <f ca="1">IF(D3076="AC","Logic4"&amp;"_"&amp;TEXT(C3076,"dd.mm.yyyy") &amp;"_"&amp; 1624192.67,"")</f>
        <v>Logic4_20.02.2020_1624192.67</v>
      </c>
      <c r="R3076" s="1" t="e">
        <f ca="1">IF(AND(Q3076&lt;&gt; "", COUNTIF(SAP!#REF!,Q3076)&gt;0),"Matched", "")</f>
        <v>#REF!</v>
      </c>
    </row>
    <row r="3077" spans="1:18">
      <c r="A3077" s="13">
        <v>11563327</v>
      </c>
      <c r="B3077" s="14">
        <v>43881</v>
      </c>
      <c r="C3077" s="14">
        <v>43881</v>
      </c>
      <c r="D3077" s="15" t="s">
        <v>10</v>
      </c>
      <c r="E3077" s="15">
        <v>0</v>
      </c>
      <c r="F3077" s="15">
        <v>0</v>
      </c>
      <c r="G3077" s="15">
        <v>736.5</v>
      </c>
      <c r="H3077" s="15">
        <v>2662.3</v>
      </c>
      <c r="I3077" s="15" t="s">
        <v>11</v>
      </c>
      <c r="J3077" s="15" t="s">
        <v>12</v>
      </c>
      <c r="K3077" s="1" t="str">
        <f t="shared" si="164"/>
        <v/>
      </c>
      <c r="L3077" s="1" t="e">
        <f ca="1">IF(AND(K3077&lt;&gt; "", COUNTIF(SAP!#REF!,K3077)&gt;0),"Matched", "")</f>
        <v>#REF!</v>
      </c>
      <c r="M3077" s="1" t="str">
        <f t="shared" si="162"/>
        <v/>
      </c>
      <c r="N3077" s="1" t="e">
        <f ca="1">IF(AND(M3077&lt;&gt; "", COUNTIF(SAP!#REF!,M3077)&gt;0),"Matched", "")</f>
        <v>#REF!</v>
      </c>
      <c r="O3077" s="1" t="str">
        <f t="shared" si="163"/>
        <v/>
      </c>
      <c r="P3077" s="1" t="e">
        <f ca="1">IF(AND(O3077&lt;&gt; "", COUNTIF(SAP!#REF!,O3077)&gt;0),"Matched", "")</f>
        <v>#REF!</v>
      </c>
      <c r="Q3077" s="1" t="str">
        <f ca="1">IF(D3077="AC","Logic4"&amp;"_"&amp;TEXT(C3077,"dd.mm.yyyy") &amp;"_"&amp; 1624192.67,"")</f>
        <v>Logic4_20.02.2020_1624192.67</v>
      </c>
      <c r="R3077" s="1" t="e">
        <f ca="1">IF(AND(Q3077&lt;&gt; "", COUNTIF(SAP!#REF!,Q3077)&gt;0),"Matched", "")</f>
        <v>#REF!</v>
      </c>
    </row>
    <row r="3078" spans="1:18">
      <c r="A3078" s="9">
        <v>11563327</v>
      </c>
      <c r="B3078" s="10">
        <v>43881</v>
      </c>
      <c r="C3078" s="10">
        <v>43881</v>
      </c>
      <c r="D3078" s="11" t="s">
        <v>10</v>
      </c>
      <c r="E3078" s="11">
        <v>0</v>
      </c>
      <c r="F3078" s="11">
        <v>0</v>
      </c>
      <c r="G3078" s="11">
        <v>840</v>
      </c>
      <c r="H3078" s="11">
        <v>3502.3</v>
      </c>
      <c r="I3078" s="11" t="s">
        <v>11</v>
      </c>
      <c r="J3078" s="11" t="s">
        <v>12</v>
      </c>
      <c r="K3078" s="1" t="str">
        <f t="shared" si="164"/>
        <v/>
      </c>
      <c r="L3078" s="1" t="e">
        <f ca="1">IF(AND(K3078&lt;&gt; "", COUNTIF(SAP!#REF!,K3078)&gt;0),"Matched", "")</f>
        <v>#REF!</v>
      </c>
      <c r="M3078" s="1" t="str">
        <f t="shared" si="162"/>
        <v/>
      </c>
      <c r="N3078" s="1" t="e">
        <f ca="1">IF(AND(M3078&lt;&gt; "", COUNTIF(SAP!#REF!,M3078)&gt;0),"Matched", "")</f>
        <v>#REF!</v>
      </c>
      <c r="O3078" s="1" t="str">
        <f t="shared" si="163"/>
        <v/>
      </c>
      <c r="P3078" s="1" t="e">
        <f ca="1">IF(AND(O3078&lt;&gt; "", COUNTIF(SAP!#REF!,O3078)&gt;0),"Matched", "")</f>
        <v>#REF!</v>
      </c>
      <c r="Q3078" s="1" t="str">
        <f ca="1">IF(D3078="AC","Logic4"&amp;"_"&amp;TEXT(C3078,"dd.mm.yyyy") &amp;"_"&amp; 1624192.67,"")</f>
        <v>Logic4_20.02.2020_1624192.67</v>
      </c>
      <c r="R3078" s="1" t="e">
        <f ca="1">IF(AND(Q3078&lt;&gt; "", COUNTIF(SAP!#REF!,Q3078)&gt;0),"Matched", "")</f>
        <v>#REF!</v>
      </c>
    </row>
    <row r="3079" spans="1:18">
      <c r="A3079" s="13">
        <v>11563327</v>
      </c>
      <c r="B3079" s="14">
        <v>43881</v>
      </c>
      <c r="C3079" s="14">
        <v>43881</v>
      </c>
      <c r="D3079" s="15" t="s">
        <v>10</v>
      </c>
      <c r="E3079" s="15">
        <v>0</v>
      </c>
      <c r="F3079" s="15">
        <v>0</v>
      </c>
      <c r="G3079" s="15">
        <v>886.4</v>
      </c>
      <c r="H3079" s="15">
        <v>4388.7</v>
      </c>
      <c r="I3079" s="15" t="s">
        <v>11</v>
      </c>
      <c r="J3079" s="15" t="s">
        <v>12</v>
      </c>
      <c r="K3079" s="1" t="str">
        <f t="shared" si="164"/>
        <v/>
      </c>
      <c r="L3079" s="1" t="e">
        <f ca="1">IF(AND(K3079&lt;&gt; "", COUNTIF(SAP!#REF!,K3079)&gt;0),"Matched", "")</f>
        <v>#REF!</v>
      </c>
      <c r="M3079" s="1" t="str">
        <f t="shared" si="162"/>
        <v/>
      </c>
      <c r="N3079" s="1" t="e">
        <f ca="1">IF(AND(M3079&lt;&gt; "", COUNTIF(SAP!#REF!,M3079)&gt;0),"Matched", "")</f>
        <v>#REF!</v>
      </c>
      <c r="O3079" s="1" t="str">
        <f t="shared" si="163"/>
        <v/>
      </c>
      <c r="P3079" s="1" t="e">
        <f ca="1">IF(AND(O3079&lt;&gt; "", COUNTIF(SAP!#REF!,O3079)&gt;0),"Matched", "")</f>
        <v>#REF!</v>
      </c>
      <c r="Q3079" s="1" t="str">
        <f ca="1">IF(D3079="AC","Logic4"&amp;"_"&amp;TEXT(C3079,"dd.mm.yyyy") &amp;"_"&amp; 1624192.67,"")</f>
        <v>Logic4_20.02.2020_1624192.67</v>
      </c>
      <c r="R3079" s="1" t="e">
        <f ca="1">IF(AND(Q3079&lt;&gt; "", COUNTIF(SAP!#REF!,Q3079)&gt;0),"Matched", "")</f>
        <v>#REF!</v>
      </c>
    </row>
    <row r="3080" spans="1:18">
      <c r="A3080" s="9">
        <v>11563327</v>
      </c>
      <c r="B3080" s="10">
        <v>43881</v>
      </c>
      <c r="C3080" s="10">
        <v>43881</v>
      </c>
      <c r="D3080" s="11" t="s">
        <v>10</v>
      </c>
      <c r="E3080" s="11">
        <v>0</v>
      </c>
      <c r="F3080" s="11">
        <v>0</v>
      </c>
      <c r="G3080" s="11">
        <v>890</v>
      </c>
      <c r="H3080" s="11">
        <v>5278.7</v>
      </c>
      <c r="I3080" s="11" t="s">
        <v>11</v>
      </c>
      <c r="J3080" s="11" t="s">
        <v>12</v>
      </c>
      <c r="K3080" s="1" t="str">
        <f t="shared" si="164"/>
        <v/>
      </c>
      <c r="L3080" s="1" t="e">
        <f ca="1">IF(AND(K3080&lt;&gt; "", COUNTIF(SAP!#REF!,K3080)&gt;0),"Matched", "")</f>
        <v>#REF!</v>
      </c>
      <c r="M3080" s="1" t="str">
        <f t="shared" si="162"/>
        <v/>
      </c>
      <c r="N3080" s="1" t="e">
        <f ca="1">IF(AND(M3080&lt;&gt; "", COUNTIF(SAP!#REF!,M3080)&gt;0),"Matched", "")</f>
        <v>#REF!</v>
      </c>
      <c r="O3080" s="1" t="str">
        <f t="shared" si="163"/>
        <v/>
      </c>
      <c r="P3080" s="1" t="e">
        <f ca="1">IF(AND(O3080&lt;&gt; "", COUNTIF(SAP!#REF!,O3080)&gt;0),"Matched", "")</f>
        <v>#REF!</v>
      </c>
      <c r="Q3080" s="1" t="str">
        <f ca="1">IF(D3080="AC","Logic4"&amp;"_"&amp;TEXT(C3080,"dd.mm.yyyy") &amp;"_"&amp; 1624192.67,"")</f>
        <v>Logic4_20.02.2020_1624192.67</v>
      </c>
      <c r="R3080" s="1" t="e">
        <f ca="1">IF(AND(Q3080&lt;&gt; "", COUNTIF(SAP!#REF!,Q3080)&gt;0),"Matched", "")</f>
        <v>#REF!</v>
      </c>
    </row>
    <row r="3081" spans="1:18">
      <c r="A3081" s="13">
        <v>11563327</v>
      </c>
      <c r="B3081" s="14">
        <v>43881</v>
      </c>
      <c r="C3081" s="14">
        <v>43881</v>
      </c>
      <c r="D3081" s="15" t="s">
        <v>10</v>
      </c>
      <c r="E3081" s="15">
        <v>0</v>
      </c>
      <c r="F3081" s="15">
        <v>0</v>
      </c>
      <c r="G3081" s="15">
        <v>1000</v>
      </c>
      <c r="H3081" s="15">
        <v>6278.7</v>
      </c>
      <c r="I3081" s="15" t="s">
        <v>11</v>
      </c>
      <c r="J3081" s="15" t="s">
        <v>12</v>
      </c>
      <c r="K3081" s="1" t="str">
        <f t="shared" si="164"/>
        <v/>
      </c>
      <c r="L3081" s="1" t="e">
        <f ca="1">IF(AND(K3081&lt;&gt; "", COUNTIF(SAP!#REF!,K3081)&gt;0),"Matched", "")</f>
        <v>#REF!</v>
      </c>
      <c r="M3081" s="1" t="str">
        <f t="shared" si="162"/>
        <v/>
      </c>
      <c r="N3081" s="1" t="e">
        <f ca="1">IF(AND(M3081&lt;&gt; "", COUNTIF(SAP!#REF!,M3081)&gt;0),"Matched", "")</f>
        <v>#REF!</v>
      </c>
      <c r="O3081" s="1" t="str">
        <f t="shared" si="163"/>
        <v/>
      </c>
      <c r="P3081" s="1" t="e">
        <f ca="1">IF(AND(O3081&lt;&gt; "", COUNTIF(SAP!#REF!,O3081)&gt;0),"Matched", "")</f>
        <v>#REF!</v>
      </c>
      <c r="Q3081" s="1" t="str">
        <f ca="1">IF(D3081="AC","Logic4"&amp;"_"&amp;TEXT(C3081,"dd.mm.yyyy") &amp;"_"&amp; 1624192.67,"")</f>
        <v>Logic4_20.02.2020_1624192.67</v>
      </c>
      <c r="R3081" s="1" t="e">
        <f ca="1">IF(AND(Q3081&lt;&gt; "", COUNTIF(SAP!#REF!,Q3081)&gt;0),"Matched", "")</f>
        <v>#REF!</v>
      </c>
    </row>
    <row r="3082" spans="1:18">
      <c r="A3082" s="9">
        <v>11563327</v>
      </c>
      <c r="B3082" s="10">
        <v>43881</v>
      </c>
      <c r="C3082" s="10">
        <v>43881</v>
      </c>
      <c r="D3082" s="11" t="s">
        <v>10</v>
      </c>
      <c r="E3082" s="11">
        <v>0</v>
      </c>
      <c r="F3082" s="11">
        <v>0</v>
      </c>
      <c r="G3082" s="11">
        <v>1020</v>
      </c>
      <c r="H3082" s="11">
        <v>7298.7</v>
      </c>
      <c r="I3082" s="11" t="s">
        <v>11</v>
      </c>
      <c r="J3082" s="11" t="s">
        <v>12</v>
      </c>
      <c r="K3082" s="1" t="str">
        <f t="shared" si="164"/>
        <v/>
      </c>
      <c r="L3082" s="1" t="e">
        <f ca="1">IF(AND(K3082&lt;&gt; "", COUNTIF(SAP!#REF!,K3082)&gt;0),"Matched", "")</f>
        <v>#REF!</v>
      </c>
      <c r="M3082" s="1" t="str">
        <f t="shared" si="162"/>
        <v/>
      </c>
      <c r="N3082" s="1" t="e">
        <f ca="1">IF(AND(M3082&lt;&gt; "", COUNTIF(SAP!#REF!,M3082)&gt;0),"Matched", "")</f>
        <v>#REF!</v>
      </c>
      <c r="O3082" s="1" t="str">
        <f t="shared" si="163"/>
        <v/>
      </c>
      <c r="P3082" s="1" t="e">
        <f ca="1">IF(AND(O3082&lt;&gt; "", COUNTIF(SAP!#REF!,O3082)&gt;0),"Matched", "")</f>
        <v>#REF!</v>
      </c>
      <c r="Q3082" s="1" t="str">
        <f ca="1">IF(D3082="AC","Logic4"&amp;"_"&amp;TEXT(C3082,"dd.mm.yyyy") &amp;"_"&amp; 1624192.67,"")</f>
        <v>Logic4_20.02.2020_1624192.67</v>
      </c>
      <c r="R3082" s="1" t="e">
        <f ca="1">IF(AND(Q3082&lt;&gt; "", COUNTIF(SAP!#REF!,Q3082)&gt;0),"Matched", "")</f>
        <v>#REF!</v>
      </c>
    </row>
    <row r="3083" spans="1:18">
      <c r="A3083" s="13">
        <v>11563327</v>
      </c>
      <c r="B3083" s="14">
        <v>43881</v>
      </c>
      <c r="C3083" s="14">
        <v>43881</v>
      </c>
      <c r="D3083" s="15" t="s">
        <v>10</v>
      </c>
      <c r="E3083" s="15">
        <v>0</v>
      </c>
      <c r="F3083" s="15">
        <v>0</v>
      </c>
      <c r="G3083" s="15">
        <v>1200</v>
      </c>
      <c r="H3083" s="15">
        <v>8498.7000000000007</v>
      </c>
      <c r="I3083" s="15" t="s">
        <v>11</v>
      </c>
      <c r="J3083" s="15" t="s">
        <v>12</v>
      </c>
      <c r="K3083" s="1" t="str">
        <f t="shared" si="164"/>
        <v/>
      </c>
      <c r="L3083" s="1" t="e">
        <f ca="1">IF(AND(K3083&lt;&gt; "", COUNTIF(SAP!#REF!,K3083)&gt;0),"Matched", "")</f>
        <v>#REF!</v>
      </c>
      <c r="M3083" s="1" t="str">
        <f t="shared" si="162"/>
        <v/>
      </c>
      <c r="N3083" s="1" t="e">
        <f ca="1">IF(AND(M3083&lt;&gt; "", COUNTIF(SAP!#REF!,M3083)&gt;0),"Matched", "")</f>
        <v>#REF!</v>
      </c>
      <c r="O3083" s="1" t="str">
        <f t="shared" si="163"/>
        <v/>
      </c>
      <c r="P3083" s="1" t="e">
        <f ca="1">IF(AND(O3083&lt;&gt; "", COUNTIF(SAP!#REF!,O3083)&gt;0),"Matched", "")</f>
        <v>#REF!</v>
      </c>
      <c r="Q3083" s="1" t="str">
        <f ca="1">IF(D3083="AC","Logic4"&amp;"_"&amp;TEXT(C3083,"dd.mm.yyyy") &amp;"_"&amp; 1624192.67,"")</f>
        <v>Logic4_20.02.2020_1624192.67</v>
      </c>
      <c r="R3083" s="1" t="e">
        <f ca="1">IF(AND(Q3083&lt;&gt; "", COUNTIF(SAP!#REF!,Q3083)&gt;0),"Matched", "")</f>
        <v>#REF!</v>
      </c>
    </row>
    <row r="3084" spans="1:18">
      <c r="A3084" s="9">
        <v>11563327</v>
      </c>
      <c r="B3084" s="10">
        <v>43881</v>
      </c>
      <c r="C3084" s="10">
        <v>43881</v>
      </c>
      <c r="D3084" s="11" t="s">
        <v>10</v>
      </c>
      <c r="E3084" s="11">
        <v>0</v>
      </c>
      <c r="F3084" s="11">
        <v>0</v>
      </c>
      <c r="G3084" s="11">
        <v>1200</v>
      </c>
      <c r="H3084" s="11">
        <v>9698.7000000000007</v>
      </c>
      <c r="I3084" s="11" t="s">
        <v>11</v>
      </c>
      <c r="J3084" s="11" t="s">
        <v>12</v>
      </c>
      <c r="K3084" s="1" t="str">
        <f t="shared" si="164"/>
        <v/>
      </c>
      <c r="L3084" s="1" t="e">
        <f ca="1">IF(AND(K3084&lt;&gt; "", COUNTIF(SAP!#REF!,K3084)&gt;0),"Matched", "")</f>
        <v>#REF!</v>
      </c>
      <c r="M3084" s="1" t="str">
        <f t="shared" si="162"/>
        <v/>
      </c>
      <c r="N3084" s="1" t="e">
        <f ca="1">IF(AND(M3084&lt;&gt; "", COUNTIF(SAP!#REF!,M3084)&gt;0),"Matched", "")</f>
        <v>#REF!</v>
      </c>
      <c r="O3084" s="1" t="str">
        <f t="shared" si="163"/>
        <v/>
      </c>
      <c r="P3084" s="1" t="e">
        <f ca="1">IF(AND(O3084&lt;&gt; "", COUNTIF(SAP!#REF!,O3084)&gt;0),"Matched", "")</f>
        <v>#REF!</v>
      </c>
      <c r="Q3084" s="1" t="str">
        <f ca="1">IF(D3084="AC","Logic4"&amp;"_"&amp;TEXT(C3084,"dd.mm.yyyy") &amp;"_"&amp; 1624192.67,"")</f>
        <v>Logic4_20.02.2020_1624192.67</v>
      </c>
      <c r="R3084" s="1" t="e">
        <f ca="1">IF(AND(Q3084&lt;&gt; "", COUNTIF(SAP!#REF!,Q3084)&gt;0),"Matched", "")</f>
        <v>#REF!</v>
      </c>
    </row>
    <row r="3085" spans="1:18">
      <c r="A3085" s="13">
        <v>11563327</v>
      </c>
      <c r="B3085" s="14">
        <v>43881</v>
      </c>
      <c r="C3085" s="14">
        <v>43881</v>
      </c>
      <c r="D3085" s="15" t="s">
        <v>10</v>
      </c>
      <c r="E3085" s="15">
        <v>0</v>
      </c>
      <c r="F3085" s="15">
        <v>0</v>
      </c>
      <c r="G3085" s="15">
        <v>1208.7</v>
      </c>
      <c r="H3085" s="15">
        <v>10907.4</v>
      </c>
      <c r="I3085" s="15" t="s">
        <v>11</v>
      </c>
      <c r="J3085" s="15" t="s">
        <v>12</v>
      </c>
      <c r="K3085" s="1" t="str">
        <f t="shared" si="164"/>
        <v/>
      </c>
      <c r="L3085" s="1" t="e">
        <f ca="1">IF(AND(K3085&lt;&gt; "", COUNTIF(SAP!#REF!,K3085)&gt;0),"Matched", "")</f>
        <v>#REF!</v>
      </c>
      <c r="M3085" s="1" t="str">
        <f t="shared" si="162"/>
        <v/>
      </c>
      <c r="N3085" s="1" t="e">
        <f ca="1">IF(AND(M3085&lt;&gt; "", COUNTIF(SAP!#REF!,M3085)&gt;0),"Matched", "")</f>
        <v>#REF!</v>
      </c>
      <c r="O3085" s="1" t="str">
        <f t="shared" si="163"/>
        <v/>
      </c>
      <c r="P3085" s="1" t="e">
        <f ca="1">IF(AND(O3085&lt;&gt; "", COUNTIF(SAP!#REF!,O3085)&gt;0),"Matched", "")</f>
        <v>#REF!</v>
      </c>
      <c r="Q3085" s="1" t="str">
        <f ca="1">IF(D3085="AC","Logic4"&amp;"_"&amp;TEXT(C3085,"dd.mm.yyyy") &amp;"_"&amp; 1624192.67,"")</f>
        <v>Logic4_20.02.2020_1624192.67</v>
      </c>
      <c r="R3085" s="1" t="e">
        <f ca="1">IF(AND(Q3085&lt;&gt; "", COUNTIF(SAP!#REF!,Q3085)&gt;0),"Matched", "")</f>
        <v>#REF!</v>
      </c>
    </row>
    <row r="3086" spans="1:18">
      <c r="A3086" s="9">
        <v>11563327</v>
      </c>
      <c r="B3086" s="10">
        <v>43881</v>
      </c>
      <c r="C3086" s="10">
        <v>43881</v>
      </c>
      <c r="D3086" s="11" t="s">
        <v>10</v>
      </c>
      <c r="E3086" s="11">
        <v>0</v>
      </c>
      <c r="F3086" s="11">
        <v>0</v>
      </c>
      <c r="G3086" s="11">
        <v>1240</v>
      </c>
      <c r="H3086" s="11">
        <v>12147.4</v>
      </c>
      <c r="I3086" s="11" t="s">
        <v>11</v>
      </c>
      <c r="J3086" s="11" t="s">
        <v>12</v>
      </c>
      <c r="K3086" s="1" t="str">
        <f t="shared" si="164"/>
        <v/>
      </c>
      <c r="L3086" s="1" t="e">
        <f ca="1">IF(AND(K3086&lt;&gt; "", COUNTIF(SAP!#REF!,K3086)&gt;0),"Matched", "")</f>
        <v>#REF!</v>
      </c>
      <c r="M3086" s="1" t="str">
        <f t="shared" si="162"/>
        <v/>
      </c>
      <c r="N3086" s="1" t="e">
        <f ca="1">IF(AND(M3086&lt;&gt; "", COUNTIF(SAP!#REF!,M3086)&gt;0),"Matched", "")</f>
        <v>#REF!</v>
      </c>
      <c r="O3086" s="1" t="str">
        <f t="shared" si="163"/>
        <v/>
      </c>
      <c r="P3086" s="1" t="e">
        <f ca="1">IF(AND(O3086&lt;&gt; "", COUNTIF(SAP!#REF!,O3086)&gt;0),"Matched", "")</f>
        <v>#REF!</v>
      </c>
      <c r="Q3086" s="1" t="str">
        <f ca="1">IF(D3086="AC","Logic4"&amp;"_"&amp;TEXT(C3086,"dd.mm.yyyy") &amp;"_"&amp; 1624192.67,"")</f>
        <v>Logic4_20.02.2020_1624192.67</v>
      </c>
      <c r="R3086" s="1" t="e">
        <f ca="1">IF(AND(Q3086&lt;&gt; "", COUNTIF(SAP!#REF!,Q3086)&gt;0),"Matched", "")</f>
        <v>#REF!</v>
      </c>
    </row>
    <row r="3087" spans="1:18">
      <c r="A3087" s="13">
        <v>11563327</v>
      </c>
      <c r="B3087" s="14">
        <v>43881</v>
      </c>
      <c r="C3087" s="14">
        <v>43881</v>
      </c>
      <c r="D3087" s="15" t="s">
        <v>10</v>
      </c>
      <c r="E3087" s="15">
        <v>0</v>
      </c>
      <c r="F3087" s="15">
        <v>0</v>
      </c>
      <c r="G3087" s="15">
        <v>1300</v>
      </c>
      <c r="H3087" s="15">
        <v>13447.4</v>
      </c>
      <c r="I3087" s="15" t="s">
        <v>11</v>
      </c>
      <c r="J3087" s="15" t="s">
        <v>12</v>
      </c>
      <c r="K3087" s="1" t="str">
        <f t="shared" si="164"/>
        <v/>
      </c>
      <c r="L3087" s="1" t="e">
        <f ca="1">IF(AND(K3087&lt;&gt; "", COUNTIF(SAP!#REF!,K3087)&gt;0),"Matched", "")</f>
        <v>#REF!</v>
      </c>
      <c r="M3087" s="1" t="str">
        <f t="shared" si="162"/>
        <v/>
      </c>
      <c r="N3087" s="1" t="e">
        <f ca="1">IF(AND(M3087&lt;&gt; "", COUNTIF(SAP!#REF!,M3087)&gt;0),"Matched", "")</f>
        <v>#REF!</v>
      </c>
      <c r="O3087" s="1" t="str">
        <f t="shared" si="163"/>
        <v/>
      </c>
      <c r="P3087" s="1" t="e">
        <f ca="1">IF(AND(O3087&lt;&gt; "", COUNTIF(SAP!#REF!,O3087)&gt;0),"Matched", "")</f>
        <v>#REF!</v>
      </c>
      <c r="Q3087" s="1" t="str">
        <f ca="1">IF(D3087="AC","Logic4"&amp;"_"&amp;TEXT(C3087,"dd.mm.yyyy") &amp;"_"&amp; 1624192.67,"")</f>
        <v>Logic4_20.02.2020_1624192.67</v>
      </c>
      <c r="R3087" s="1" t="e">
        <f ca="1">IF(AND(Q3087&lt;&gt; "", COUNTIF(SAP!#REF!,Q3087)&gt;0),"Matched", "")</f>
        <v>#REF!</v>
      </c>
    </row>
    <row r="3088" spans="1:18">
      <c r="A3088" s="9">
        <v>11563327</v>
      </c>
      <c r="B3088" s="10">
        <v>43881</v>
      </c>
      <c r="C3088" s="10">
        <v>43881</v>
      </c>
      <c r="D3088" s="11" t="s">
        <v>10</v>
      </c>
      <c r="E3088" s="11">
        <v>0</v>
      </c>
      <c r="F3088" s="11">
        <v>0</v>
      </c>
      <c r="G3088" s="11">
        <v>1400</v>
      </c>
      <c r="H3088" s="11">
        <v>14847.4</v>
      </c>
      <c r="I3088" s="11" t="s">
        <v>11</v>
      </c>
      <c r="J3088" s="11" t="s">
        <v>12</v>
      </c>
      <c r="K3088" s="1" t="str">
        <f t="shared" si="164"/>
        <v/>
      </c>
      <c r="L3088" s="1" t="e">
        <f ca="1">IF(AND(K3088&lt;&gt; "", COUNTIF(SAP!#REF!,K3088)&gt;0),"Matched", "")</f>
        <v>#REF!</v>
      </c>
      <c r="M3088" s="1" t="str">
        <f t="shared" si="162"/>
        <v/>
      </c>
      <c r="N3088" s="1" t="e">
        <f ca="1">IF(AND(M3088&lt;&gt; "", COUNTIF(SAP!#REF!,M3088)&gt;0),"Matched", "")</f>
        <v>#REF!</v>
      </c>
      <c r="O3088" s="1" t="str">
        <f t="shared" si="163"/>
        <v/>
      </c>
      <c r="P3088" s="1" t="e">
        <f ca="1">IF(AND(O3088&lt;&gt; "", COUNTIF(SAP!#REF!,O3088)&gt;0),"Matched", "")</f>
        <v>#REF!</v>
      </c>
      <c r="Q3088" s="1" t="str">
        <f ca="1">IF(D3088="AC","Logic4"&amp;"_"&amp;TEXT(C3088,"dd.mm.yyyy") &amp;"_"&amp; 1624192.67,"")</f>
        <v>Logic4_20.02.2020_1624192.67</v>
      </c>
      <c r="R3088" s="1" t="e">
        <f ca="1">IF(AND(Q3088&lt;&gt; "", COUNTIF(SAP!#REF!,Q3088)&gt;0),"Matched", "")</f>
        <v>#REF!</v>
      </c>
    </row>
    <row r="3089" spans="1:18">
      <c r="A3089" s="13">
        <v>11563327</v>
      </c>
      <c r="B3089" s="14">
        <v>43881</v>
      </c>
      <c r="C3089" s="14">
        <v>43881</v>
      </c>
      <c r="D3089" s="15" t="s">
        <v>10</v>
      </c>
      <c r="E3089" s="15">
        <v>0</v>
      </c>
      <c r="F3089" s="15">
        <v>0</v>
      </c>
      <c r="G3089" s="15">
        <v>1450</v>
      </c>
      <c r="H3089" s="15">
        <v>16297.4</v>
      </c>
      <c r="I3089" s="15" t="s">
        <v>11</v>
      </c>
      <c r="J3089" s="15" t="s">
        <v>12</v>
      </c>
      <c r="K3089" s="1" t="str">
        <f t="shared" si="164"/>
        <v/>
      </c>
      <c r="L3089" s="1" t="e">
        <f ca="1">IF(AND(K3089&lt;&gt; "", COUNTIF(SAP!#REF!,K3089)&gt;0),"Matched", "")</f>
        <v>#REF!</v>
      </c>
      <c r="M3089" s="1" t="str">
        <f t="shared" si="162"/>
        <v/>
      </c>
      <c r="N3089" s="1" t="e">
        <f ca="1">IF(AND(M3089&lt;&gt; "", COUNTIF(SAP!#REF!,M3089)&gt;0),"Matched", "")</f>
        <v>#REF!</v>
      </c>
      <c r="O3089" s="1" t="str">
        <f t="shared" si="163"/>
        <v/>
      </c>
      <c r="P3089" s="1" t="e">
        <f ca="1">IF(AND(O3089&lt;&gt; "", COUNTIF(SAP!#REF!,O3089)&gt;0),"Matched", "")</f>
        <v>#REF!</v>
      </c>
      <c r="Q3089" s="1" t="str">
        <f ca="1">IF(D3089="AC","Logic4"&amp;"_"&amp;TEXT(C3089,"dd.mm.yyyy") &amp;"_"&amp; 1624192.67,"")</f>
        <v>Logic4_20.02.2020_1624192.67</v>
      </c>
      <c r="R3089" s="1" t="e">
        <f ca="1">IF(AND(Q3089&lt;&gt; "", COUNTIF(SAP!#REF!,Q3089)&gt;0),"Matched", "")</f>
        <v>#REF!</v>
      </c>
    </row>
    <row r="3090" spans="1:18">
      <c r="A3090" s="9">
        <v>11563327</v>
      </c>
      <c r="B3090" s="10">
        <v>43881</v>
      </c>
      <c r="C3090" s="10">
        <v>43881</v>
      </c>
      <c r="D3090" s="11" t="s">
        <v>10</v>
      </c>
      <c r="E3090" s="11">
        <v>0</v>
      </c>
      <c r="F3090" s="11">
        <v>0</v>
      </c>
      <c r="G3090" s="11">
        <v>1500</v>
      </c>
      <c r="H3090" s="11">
        <v>17797.400000000001</v>
      </c>
      <c r="I3090" s="11" t="s">
        <v>11</v>
      </c>
      <c r="J3090" s="11" t="s">
        <v>12</v>
      </c>
      <c r="K3090" s="1" t="str">
        <f t="shared" si="164"/>
        <v/>
      </c>
      <c r="L3090" s="1" t="e">
        <f ca="1">IF(AND(K3090&lt;&gt; "", COUNTIF(SAP!#REF!,K3090)&gt;0),"Matched", "")</f>
        <v>#REF!</v>
      </c>
      <c r="M3090" s="1" t="str">
        <f t="shared" si="162"/>
        <v/>
      </c>
      <c r="N3090" s="1" t="e">
        <f ca="1">IF(AND(M3090&lt;&gt; "", COUNTIF(SAP!#REF!,M3090)&gt;0),"Matched", "")</f>
        <v>#REF!</v>
      </c>
      <c r="O3090" s="1" t="str">
        <f t="shared" si="163"/>
        <v/>
      </c>
      <c r="P3090" s="1" t="e">
        <f ca="1">IF(AND(O3090&lt;&gt; "", COUNTIF(SAP!#REF!,O3090)&gt;0),"Matched", "")</f>
        <v>#REF!</v>
      </c>
      <c r="Q3090" s="1" t="str">
        <f ca="1">IF(D3090="AC","Logic4"&amp;"_"&amp;TEXT(C3090,"dd.mm.yyyy") &amp;"_"&amp; 1624192.67,"")</f>
        <v>Logic4_20.02.2020_1624192.67</v>
      </c>
      <c r="R3090" s="1" t="e">
        <f ca="1">IF(AND(Q3090&lt;&gt; "", COUNTIF(SAP!#REF!,Q3090)&gt;0),"Matched", "")</f>
        <v>#REF!</v>
      </c>
    </row>
    <row r="3091" spans="1:18">
      <c r="A3091" s="13">
        <v>11563327</v>
      </c>
      <c r="B3091" s="14">
        <v>43881</v>
      </c>
      <c r="C3091" s="14">
        <v>43881</v>
      </c>
      <c r="D3091" s="15" t="s">
        <v>10</v>
      </c>
      <c r="E3091" s="15">
        <v>0</v>
      </c>
      <c r="F3091" s="15">
        <v>0</v>
      </c>
      <c r="G3091" s="15">
        <v>1500</v>
      </c>
      <c r="H3091" s="15">
        <v>19297.400000000001</v>
      </c>
      <c r="I3091" s="15" t="s">
        <v>11</v>
      </c>
      <c r="J3091" s="15" t="s">
        <v>12</v>
      </c>
      <c r="K3091" s="1" t="str">
        <f t="shared" si="164"/>
        <v/>
      </c>
      <c r="L3091" s="1" t="e">
        <f ca="1">IF(AND(K3091&lt;&gt; "", COUNTIF(SAP!#REF!,K3091)&gt;0),"Matched", "")</f>
        <v>#REF!</v>
      </c>
      <c r="M3091" s="1" t="str">
        <f t="shared" si="162"/>
        <v/>
      </c>
      <c r="N3091" s="1" t="e">
        <f ca="1">IF(AND(M3091&lt;&gt; "", COUNTIF(SAP!#REF!,M3091)&gt;0),"Matched", "")</f>
        <v>#REF!</v>
      </c>
      <c r="O3091" s="1" t="str">
        <f t="shared" si="163"/>
        <v/>
      </c>
      <c r="P3091" s="1" t="e">
        <f ca="1">IF(AND(O3091&lt;&gt; "", COUNTIF(SAP!#REF!,O3091)&gt;0),"Matched", "")</f>
        <v>#REF!</v>
      </c>
      <c r="Q3091" s="1" t="str">
        <f ca="1">IF(D3091="AC","Logic4"&amp;"_"&amp;TEXT(C3091,"dd.mm.yyyy") &amp;"_"&amp; 1624192.67,"")</f>
        <v>Logic4_20.02.2020_1624192.67</v>
      </c>
      <c r="R3091" s="1" t="e">
        <f ca="1">IF(AND(Q3091&lt;&gt; "", COUNTIF(SAP!#REF!,Q3091)&gt;0),"Matched", "")</f>
        <v>#REF!</v>
      </c>
    </row>
    <row r="3092" spans="1:18">
      <c r="A3092" s="9">
        <v>11563327</v>
      </c>
      <c r="B3092" s="10">
        <v>43881</v>
      </c>
      <c r="C3092" s="10">
        <v>43881</v>
      </c>
      <c r="D3092" s="11" t="s">
        <v>10</v>
      </c>
      <c r="E3092" s="11">
        <v>0</v>
      </c>
      <c r="F3092" s="11">
        <v>0</v>
      </c>
      <c r="G3092" s="11">
        <v>1700</v>
      </c>
      <c r="H3092" s="11">
        <v>20997.4</v>
      </c>
      <c r="I3092" s="11" t="s">
        <v>11</v>
      </c>
      <c r="J3092" s="11" t="s">
        <v>12</v>
      </c>
      <c r="K3092" s="1" t="str">
        <f t="shared" si="164"/>
        <v/>
      </c>
      <c r="L3092" s="1" t="e">
        <f ca="1">IF(AND(K3092&lt;&gt; "", COUNTIF(SAP!#REF!,K3092)&gt;0),"Matched", "")</f>
        <v>#REF!</v>
      </c>
      <c r="M3092" s="1" t="str">
        <f t="shared" si="162"/>
        <v/>
      </c>
      <c r="N3092" s="1" t="e">
        <f ca="1">IF(AND(M3092&lt;&gt; "", COUNTIF(SAP!#REF!,M3092)&gt;0),"Matched", "")</f>
        <v>#REF!</v>
      </c>
      <c r="O3092" s="1" t="str">
        <f t="shared" si="163"/>
        <v/>
      </c>
      <c r="P3092" s="1" t="e">
        <f ca="1">IF(AND(O3092&lt;&gt; "", COUNTIF(SAP!#REF!,O3092)&gt;0),"Matched", "")</f>
        <v>#REF!</v>
      </c>
      <c r="Q3092" s="1" t="str">
        <f ca="1">IF(D3092="AC","Logic4"&amp;"_"&amp;TEXT(C3092,"dd.mm.yyyy") &amp;"_"&amp; 1624192.67,"")</f>
        <v>Logic4_20.02.2020_1624192.67</v>
      </c>
      <c r="R3092" s="1" t="e">
        <f ca="1">IF(AND(Q3092&lt;&gt; "", COUNTIF(SAP!#REF!,Q3092)&gt;0),"Matched", "")</f>
        <v>#REF!</v>
      </c>
    </row>
    <row r="3093" spans="1:18">
      <c r="A3093" s="13">
        <v>11563327</v>
      </c>
      <c r="B3093" s="14">
        <v>43881</v>
      </c>
      <c r="C3093" s="14">
        <v>43881</v>
      </c>
      <c r="D3093" s="15" t="s">
        <v>10</v>
      </c>
      <c r="E3093" s="15">
        <v>0</v>
      </c>
      <c r="F3093" s="15">
        <v>0</v>
      </c>
      <c r="G3093" s="15">
        <v>1710.1</v>
      </c>
      <c r="H3093" s="15">
        <v>22707.5</v>
      </c>
      <c r="I3093" s="15" t="s">
        <v>11</v>
      </c>
      <c r="J3093" s="15" t="s">
        <v>12</v>
      </c>
      <c r="K3093" s="1" t="str">
        <f t="shared" si="164"/>
        <v/>
      </c>
      <c r="L3093" s="1" t="e">
        <f ca="1">IF(AND(K3093&lt;&gt; "", COUNTIF(SAP!#REF!,K3093)&gt;0),"Matched", "")</f>
        <v>#REF!</v>
      </c>
      <c r="M3093" s="1" t="str">
        <f t="shared" si="162"/>
        <v/>
      </c>
      <c r="N3093" s="1" t="e">
        <f ca="1">IF(AND(M3093&lt;&gt; "", COUNTIF(SAP!#REF!,M3093)&gt;0),"Matched", "")</f>
        <v>#REF!</v>
      </c>
      <c r="O3093" s="1" t="str">
        <f t="shared" si="163"/>
        <v/>
      </c>
      <c r="P3093" s="1" t="e">
        <f ca="1">IF(AND(O3093&lt;&gt; "", COUNTIF(SAP!#REF!,O3093)&gt;0),"Matched", "")</f>
        <v>#REF!</v>
      </c>
      <c r="Q3093" s="1" t="str">
        <f ca="1">IF(D3093="AC","Logic4"&amp;"_"&amp;TEXT(C3093,"dd.mm.yyyy") &amp;"_"&amp; 1624192.67,"")</f>
        <v>Logic4_20.02.2020_1624192.67</v>
      </c>
      <c r="R3093" s="1" t="e">
        <f ca="1">IF(AND(Q3093&lt;&gt; "", COUNTIF(SAP!#REF!,Q3093)&gt;0),"Matched", "")</f>
        <v>#REF!</v>
      </c>
    </row>
    <row r="3094" spans="1:18">
      <c r="A3094" s="9">
        <v>11563327</v>
      </c>
      <c r="B3094" s="10">
        <v>43881</v>
      </c>
      <c r="C3094" s="10">
        <v>43881</v>
      </c>
      <c r="D3094" s="11" t="s">
        <v>10</v>
      </c>
      <c r="E3094" s="11">
        <v>0</v>
      </c>
      <c r="F3094" s="11">
        <v>0</v>
      </c>
      <c r="G3094" s="11">
        <v>1826.8</v>
      </c>
      <c r="H3094" s="11">
        <v>24534.3</v>
      </c>
      <c r="I3094" s="11" t="s">
        <v>11</v>
      </c>
      <c r="J3094" s="11" t="s">
        <v>12</v>
      </c>
      <c r="K3094" s="1" t="str">
        <f t="shared" si="164"/>
        <v/>
      </c>
      <c r="L3094" s="1" t="e">
        <f ca="1">IF(AND(K3094&lt;&gt; "", COUNTIF(SAP!#REF!,K3094)&gt;0),"Matched", "")</f>
        <v>#REF!</v>
      </c>
      <c r="M3094" s="1" t="str">
        <f t="shared" si="162"/>
        <v/>
      </c>
      <c r="N3094" s="1" t="e">
        <f ca="1">IF(AND(M3094&lt;&gt; "", COUNTIF(SAP!#REF!,M3094)&gt;0),"Matched", "")</f>
        <v>#REF!</v>
      </c>
      <c r="O3094" s="1" t="str">
        <f t="shared" si="163"/>
        <v/>
      </c>
      <c r="P3094" s="1" t="e">
        <f ca="1">IF(AND(O3094&lt;&gt; "", COUNTIF(SAP!#REF!,O3094)&gt;0),"Matched", "")</f>
        <v>#REF!</v>
      </c>
      <c r="Q3094" s="1" t="str">
        <f ca="1">IF(D3094="AC","Logic4"&amp;"_"&amp;TEXT(C3094,"dd.mm.yyyy") &amp;"_"&amp; 1624192.67,"")</f>
        <v>Logic4_20.02.2020_1624192.67</v>
      </c>
      <c r="R3094" s="1" t="e">
        <f ca="1">IF(AND(Q3094&lt;&gt; "", COUNTIF(SAP!#REF!,Q3094)&gt;0),"Matched", "")</f>
        <v>#REF!</v>
      </c>
    </row>
    <row r="3095" spans="1:18">
      <c r="A3095" s="13">
        <v>11563327</v>
      </c>
      <c r="B3095" s="14">
        <v>43881</v>
      </c>
      <c r="C3095" s="14">
        <v>43881</v>
      </c>
      <c r="D3095" s="15" t="s">
        <v>10</v>
      </c>
      <c r="E3095" s="15">
        <v>0</v>
      </c>
      <c r="F3095" s="15">
        <v>0</v>
      </c>
      <c r="G3095" s="15">
        <v>1914.6</v>
      </c>
      <c r="H3095" s="15">
        <v>26448.9</v>
      </c>
      <c r="I3095" s="15" t="s">
        <v>11</v>
      </c>
      <c r="J3095" s="15" t="s">
        <v>12</v>
      </c>
      <c r="K3095" s="1" t="str">
        <f t="shared" si="164"/>
        <v/>
      </c>
      <c r="L3095" s="1" t="e">
        <f ca="1">IF(AND(K3095&lt;&gt; "", COUNTIF(SAP!#REF!,K3095)&gt;0),"Matched", "")</f>
        <v>#REF!</v>
      </c>
      <c r="M3095" s="1" t="str">
        <f t="shared" si="162"/>
        <v/>
      </c>
      <c r="N3095" s="1" t="e">
        <f ca="1">IF(AND(M3095&lt;&gt; "", COUNTIF(SAP!#REF!,M3095)&gt;0),"Matched", "")</f>
        <v>#REF!</v>
      </c>
      <c r="O3095" s="1" t="str">
        <f t="shared" si="163"/>
        <v/>
      </c>
      <c r="P3095" s="1" t="e">
        <f ca="1">IF(AND(O3095&lt;&gt; "", COUNTIF(SAP!#REF!,O3095)&gt;0),"Matched", "")</f>
        <v>#REF!</v>
      </c>
      <c r="Q3095" s="1" t="str">
        <f ca="1">IF(D3095="AC","Logic4"&amp;"_"&amp;TEXT(C3095,"dd.mm.yyyy") &amp;"_"&amp; 1624192.67,"")</f>
        <v>Logic4_20.02.2020_1624192.67</v>
      </c>
      <c r="R3095" s="1" t="e">
        <f ca="1">IF(AND(Q3095&lt;&gt; "", COUNTIF(SAP!#REF!,Q3095)&gt;0),"Matched", "")</f>
        <v>#REF!</v>
      </c>
    </row>
    <row r="3096" spans="1:18">
      <c r="A3096" s="9">
        <v>11563327</v>
      </c>
      <c r="B3096" s="10">
        <v>43881</v>
      </c>
      <c r="C3096" s="10">
        <v>43881</v>
      </c>
      <c r="D3096" s="11" t="s">
        <v>10</v>
      </c>
      <c r="E3096" s="11">
        <v>0</v>
      </c>
      <c r="F3096" s="11">
        <v>0</v>
      </c>
      <c r="G3096" s="11">
        <v>1960</v>
      </c>
      <c r="H3096" s="11">
        <v>28408.9</v>
      </c>
      <c r="I3096" s="11" t="s">
        <v>11</v>
      </c>
      <c r="J3096" s="11" t="s">
        <v>12</v>
      </c>
      <c r="K3096" s="1" t="str">
        <f t="shared" si="164"/>
        <v/>
      </c>
      <c r="L3096" s="1" t="e">
        <f ca="1">IF(AND(K3096&lt;&gt; "", COUNTIF(SAP!#REF!,K3096)&gt;0),"Matched", "")</f>
        <v>#REF!</v>
      </c>
      <c r="M3096" s="1" t="str">
        <f t="shared" si="162"/>
        <v/>
      </c>
      <c r="N3096" s="1" t="e">
        <f ca="1">IF(AND(M3096&lt;&gt; "", COUNTIF(SAP!#REF!,M3096)&gt;0),"Matched", "")</f>
        <v>#REF!</v>
      </c>
      <c r="O3096" s="1" t="str">
        <f t="shared" si="163"/>
        <v/>
      </c>
      <c r="P3096" s="1" t="e">
        <f ca="1">IF(AND(O3096&lt;&gt; "", COUNTIF(SAP!#REF!,O3096)&gt;0),"Matched", "")</f>
        <v>#REF!</v>
      </c>
      <c r="Q3096" s="1" t="str">
        <f ca="1">IF(D3096="AC","Logic4"&amp;"_"&amp;TEXT(C3096,"dd.mm.yyyy") &amp;"_"&amp; 1624192.67,"")</f>
        <v>Logic4_20.02.2020_1624192.67</v>
      </c>
      <c r="R3096" s="1" t="e">
        <f ca="1">IF(AND(Q3096&lt;&gt; "", COUNTIF(SAP!#REF!,Q3096)&gt;0),"Matched", "")</f>
        <v>#REF!</v>
      </c>
    </row>
    <row r="3097" spans="1:18">
      <c r="A3097" s="13">
        <v>11563327</v>
      </c>
      <c r="B3097" s="14">
        <v>43881</v>
      </c>
      <c r="C3097" s="14">
        <v>43881</v>
      </c>
      <c r="D3097" s="15" t="s">
        <v>10</v>
      </c>
      <c r="E3097" s="15">
        <v>0</v>
      </c>
      <c r="F3097" s="15">
        <v>0</v>
      </c>
      <c r="G3097" s="15">
        <v>2000</v>
      </c>
      <c r="H3097" s="15">
        <v>30408.9</v>
      </c>
      <c r="I3097" s="15" t="s">
        <v>11</v>
      </c>
      <c r="J3097" s="15" t="s">
        <v>12</v>
      </c>
      <c r="K3097" s="1" t="str">
        <f t="shared" si="164"/>
        <v/>
      </c>
      <c r="L3097" s="1" t="e">
        <f ca="1">IF(AND(K3097&lt;&gt; "", COUNTIF(SAP!#REF!,K3097)&gt;0),"Matched", "")</f>
        <v>#REF!</v>
      </c>
      <c r="M3097" s="1" t="str">
        <f t="shared" si="162"/>
        <v/>
      </c>
      <c r="N3097" s="1" t="e">
        <f ca="1">IF(AND(M3097&lt;&gt; "", COUNTIF(SAP!#REF!,M3097)&gt;0),"Matched", "")</f>
        <v>#REF!</v>
      </c>
      <c r="O3097" s="1" t="str">
        <f t="shared" si="163"/>
        <v/>
      </c>
      <c r="P3097" s="1" t="e">
        <f ca="1">IF(AND(O3097&lt;&gt; "", COUNTIF(SAP!#REF!,O3097)&gt;0),"Matched", "")</f>
        <v>#REF!</v>
      </c>
      <c r="Q3097" s="1" t="str">
        <f ca="1">IF(D3097="AC","Logic4"&amp;"_"&amp;TEXT(C3097,"dd.mm.yyyy") &amp;"_"&amp; 1624192.67,"")</f>
        <v>Logic4_20.02.2020_1624192.67</v>
      </c>
      <c r="R3097" s="1" t="e">
        <f ca="1">IF(AND(Q3097&lt;&gt; "", COUNTIF(SAP!#REF!,Q3097)&gt;0),"Matched", "")</f>
        <v>#REF!</v>
      </c>
    </row>
    <row r="3098" spans="1:18">
      <c r="A3098" s="9">
        <v>11563327</v>
      </c>
      <c r="B3098" s="10">
        <v>43881</v>
      </c>
      <c r="C3098" s="10">
        <v>43881</v>
      </c>
      <c r="D3098" s="11" t="s">
        <v>10</v>
      </c>
      <c r="E3098" s="11">
        <v>0</v>
      </c>
      <c r="F3098" s="11">
        <v>0</v>
      </c>
      <c r="G3098" s="11">
        <v>2220</v>
      </c>
      <c r="H3098" s="11">
        <v>32628.9</v>
      </c>
      <c r="I3098" s="11" t="s">
        <v>11</v>
      </c>
      <c r="J3098" s="11" t="s">
        <v>12</v>
      </c>
      <c r="K3098" s="1" t="str">
        <f t="shared" si="164"/>
        <v/>
      </c>
      <c r="L3098" s="1" t="e">
        <f ca="1">IF(AND(K3098&lt;&gt; "", COUNTIF(SAP!#REF!,K3098)&gt;0),"Matched", "")</f>
        <v>#REF!</v>
      </c>
      <c r="M3098" s="1" t="str">
        <f t="shared" si="162"/>
        <v/>
      </c>
      <c r="N3098" s="1" t="e">
        <f ca="1">IF(AND(M3098&lt;&gt; "", COUNTIF(SAP!#REF!,M3098)&gt;0),"Matched", "")</f>
        <v>#REF!</v>
      </c>
      <c r="O3098" s="1" t="str">
        <f t="shared" si="163"/>
        <v/>
      </c>
      <c r="P3098" s="1" t="e">
        <f ca="1">IF(AND(O3098&lt;&gt; "", COUNTIF(SAP!#REF!,O3098)&gt;0),"Matched", "")</f>
        <v>#REF!</v>
      </c>
      <c r="Q3098" s="1" t="str">
        <f ca="1">IF(D3098="AC","Logic4"&amp;"_"&amp;TEXT(C3098,"dd.mm.yyyy") &amp;"_"&amp; 1624192.67,"")</f>
        <v>Logic4_20.02.2020_1624192.67</v>
      </c>
      <c r="R3098" s="1" t="e">
        <f ca="1">IF(AND(Q3098&lt;&gt; "", COUNTIF(SAP!#REF!,Q3098)&gt;0),"Matched", "")</f>
        <v>#REF!</v>
      </c>
    </row>
    <row r="3099" spans="1:18">
      <c r="A3099" s="13">
        <v>11563327</v>
      </c>
      <c r="B3099" s="14">
        <v>43881</v>
      </c>
      <c r="C3099" s="14">
        <v>43881</v>
      </c>
      <c r="D3099" s="15" t="s">
        <v>10</v>
      </c>
      <c r="E3099" s="15">
        <v>0</v>
      </c>
      <c r="F3099" s="15">
        <v>0</v>
      </c>
      <c r="G3099" s="15">
        <v>2260</v>
      </c>
      <c r="H3099" s="15">
        <v>34888.9</v>
      </c>
      <c r="I3099" s="15" t="s">
        <v>11</v>
      </c>
      <c r="J3099" s="15" t="s">
        <v>12</v>
      </c>
      <c r="K3099" s="1" t="str">
        <f t="shared" si="164"/>
        <v/>
      </c>
      <c r="L3099" s="1" t="e">
        <f ca="1">IF(AND(K3099&lt;&gt; "", COUNTIF(SAP!#REF!,K3099)&gt;0),"Matched", "")</f>
        <v>#REF!</v>
      </c>
      <c r="M3099" s="1" t="str">
        <f t="shared" si="162"/>
        <v/>
      </c>
      <c r="N3099" s="1" t="e">
        <f ca="1">IF(AND(M3099&lt;&gt; "", COUNTIF(SAP!#REF!,M3099)&gt;0),"Matched", "")</f>
        <v>#REF!</v>
      </c>
      <c r="O3099" s="1" t="str">
        <f t="shared" si="163"/>
        <v/>
      </c>
      <c r="P3099" s="1" t="e">
        <f ca="1">IF(AND(O3099&lt;&gt; "", COUNTIF(SAP!#REF!,O3099)&gt;0),"Matched", "")</f>
        <v>#REF!</v>
      </c>
      <c r="Q3099" s="1" t="str">
        <f ca="1">IF(D3099="AC","Logic4"&amp;"_"&amp;TEXT(C3099,"dd.mm.yyyy") &amp;"_"&amp; 1624192.67,"")</f>
        <v>Logic4_20.02.2020_1624192.67</v>
      </c>
      <c r="R3099" s="1" t="e">
        <f ca="1">IF(AND(Q3099&lt;&gt; "", COUNTIF(SAP!#REF!,Q3099)&gt;0),"Matched", "")</f>
        <v>#REF!</v>
      </c>
    </row>
    <row r="3100" spans="1:18">
      <c r="A3100" s="9">
        <v>11563327</v>
      </c>
      <c r="B3100" s="10">
        <v>43881</v>
      </c>
      <c r="C3100" s="10">
        <v>43881</v>
      </c>
      <c r="D3100" s="11" t="s">
        <v>10</v>
      </c>
      <c r="E3100" s="11">
        <v>0</v>
      </c>
      <c r="F3100" s="11">
        <v>0</v>
      </c>
      <c r="G3100" s="11">
        <v>2382</v>
      </c>
      <c r="H3100" s="11">
        <v>37270.9</v>
      </c>
      <c r="I3100" s="11" t="s">
        <v>11</v>
      </c>
      <c r="J3100" s="11" t="s">
        <v>12</v>
      </c>
      <c r="K3100" s="1" t="str">
        <f t="shared" si="164"/>
        <v/>
      </c>
      <c r="L3100" s="1" t="e">
        <f ca="1">IF(AND(K3100&lt;&gt; "", COUNTIF(SAP!#REF!,K3100)&gt;0),"Matched", "")</f>
        <v>#REF!</v>
      </c>
      <c r="M3100" s="1" t="str">
        <f t="shared" si="162"/>
        <v/>
      </c>
      <c r="N3100" s="1" t="e">
        <f ca="1">IF(AND(M3100&lt;&gt; "", COUNTIF(SAP!#REF!,M3100)&gt;0),"Matched", "")</f>
        <v>#REF!</v>
      </c>
      <c r="O3100" s="1" t="str">
        <f t="shared" si="163"/>
        <v/>
      </c>
      <c r="P3100" s="1" t="e">
        <f ca="1">IF(AND(O3100&lt;&gt; "", COUNTIF(SAP!#REF!,O3100)&gt;0),"Matched", "")</f>
        <v>#REF!</v>
      </c>
      <c r="Q3100" s="1" t="str">
        <f ca="1">IF(D3100="AC","Logic4"&amp;"_"&amp;TEXT(C3100,"dd.mm.yyyy") &amp;"_"&amp; 1624192.67,"")</f>
        <v>Logic4_20.02.2020_1624192.67</v>
      </c>
      <c r="R3100" s="1" t="e">
        <f ca="1">IF(AND(Q3100&lt;&gt; "", COUNTIF(SAP!#REF!,Q3100)&gt;0),"Matched", "")</f>
        <v>#REF!</v>
      </c>
    </row>
    <row r="3101" spans="1:18">
      <c r="A3101" s="13">
        <v>11563327</v>
      </c>
      <c r="B3101" s="14">
        <v>43881</v>
      </c>
      <c r="C3101" s="14">
        <v>43881</v>
      </c>
      <c r="D3101" s="15" t="s">
        <v>10</v>
      </c>
      <c r="E3101" s="15">
        <v>0</v>
      </c>
      <c r="F3101" s="15">
        <v>0</v>
      </c>
      <c r="G3101" s="15">
        <v>2500</v>
      </c>
      <c r="H3101" s="15">
        <v>39770.9</v>
      </c>
      <c r="I3101" s="15" t="s">
        <v>11</v>
      </c>
      <c r="J3101" s="15" t="s">
        <v>12</v>
      </c>
      <c r="K3101" s="1" t="str">
        <f t="shared" si="164"/>
        <v/>
      </c>
      <c r="L3101" s="1" t="e">
        <f ca="1">IF(AND(K3101&lt;&gt; "", COUNTIF(SAP!#REF!,K3101)&gt;0),"Matched", "")</f>
        <v>#REF!</v>
      </c>
      <c r="M3101" s="1" t="str">
        <f t="shared" si="162"/>
        <v/>
      </c>
      <c r="N3101" s="1" t="e">
        <f ca="1">IF(AND(M3101&lt;&gt; "", COUNTIF(SAP!#REF!,M3101)&gt;0),"Matched", "")</f>
        <v>#REF!</v>
      </c>
      <c r="O3101" s="1" t="str">
        <f t="shared" si="163"/>
        <v/>
      </c>
      <c r="P3101" s="1" t="e">
        <f ca="1">IF(AND(O3101&lt;&gt; "", COUNTIF(SAP!#REF!,O3101)&gt;0),"Matched", "")</f>
        <v>#REF!</v>
      </c>
      <c r="Q3101" s="1" t="str">
        <f ca="1">IF(D3101="AC","Logic4"&amp;"_"&amp;TEXT(C3101,"dd.mm.yyyy") &amp;"_"&amp; 1624192.67,"")</f>
        <v>Logic4_20.02.2020_1624192.67</v>
      </c>
      <c r="R3101" s="1" t="e">
        <f ca="1">IF(AND(Q3101&lt;&gt; "", COUNTIF(SAP!#REF!,Q3101)&gt;0),"Matched", "")</f>
        <v>#REF!</v>
      </c>
    </row>
    <row r="3102" spans="1:18">
      <c r="A3102" s="9">
        <v>11563327</v>
      </c>
      <c r="B3102" s="10">
        <v>43881</v>
      </c>
      <c r="C3102" s="10">
        <v>43881</v>
      </c>
      <c r="D3102" s="11" t="s">
        <v>10</v>
      </c>
      <c r="E3102" s="11">
        <v>0</v>
      </c>
      <c r="F3102" s="11">
        <v>0</v>
      </c>
      <c r="G3102" s="11">
        <v>2630</v>
      </c>
      <c r="H3102" s="11">
        <v>42400.9</v>
      </c>
      <c r="I3102" s="11" t="s">
        <v>11</v>
      </c>
      <c r="J3102" s="11" t="s">
        <v>12</v>
      </c>
      <c r="K3102" s="1" t="str">
        <f t="shared" si="164"/>
        <v/>
      </c>
      <c r="L3102" s="1" t="e">
        <f ca="1">IF(AND(K3102&lt;&gt; "", COUNTIF(SAP!#REF!,K3102)&gt;0),"Matched", "")</f>
        <v>#REF!</v>
      </c>
      <c r="M3102" s="1" t="str">
        <f t="shared" si="162"/>
        <v/>
      </c>
      <c r="N3102" s="1" t="e">
        <f ca="1">IF(AND(M3102&lt;&gt; "", COUNTIF(SAP!#REF!,M3102)&gt;0),"Matched", "")</f>
        <v>#REF!</v>
      </c>
      <c r="O3102" s="1" t="str">
        <f t="shared" si="163"/>
        <v/>
      </c>
      <c r="P3102" s="1" t="e">
        <f ca="1">IF(AND(O3102&lt;&gt; "", COUNTIF(SAP!#REF!,O3102)&gt;0),"Matched", "")</f>
        <v>#REF!</v>
      </c>
      <c r="Q3102" s="1" t="str">
        <f ca="1">IF(D3102="AC","Logic4"&amp;"_"&amp;TEXT(C3102,"dd.mm.yyyy") &amp;"_"&amp; 1624192.67,"")</f>
        <v>Logic4_20.02.2020_1624192.67</v>
      </c>
      <c r="R3102" s="1" t="e">
        <f ca="1">IF(AND(Q3102&lt;&gt; "", COUNTIF(SAP!#REF!,Q3102)&gt;0),"Matched", "")</f>
        <v>#REF!</v>
      </c>
    </row>
    <row r="3103" spans="1:18">
      <c r="A3103" s="13">
        <v>11563327</v>
      </c>
      <c r="B3103" s="14">
        <v>43881</v>
      </c>
      <c r="C3103" s="14">
        <v>43881</v>
      </c>
      <c r="D3103" s="15" t="s">
        <v>10</v>
      </c>
      <c r="E3103" s="15">
        <v>0</v>
      </c>
      <c r="F3103" s="15">
        <v>0</v>
      </c>
      <c r="G3103" s="15">
        <v>2840</v>
      </c>
      <c r="H3103" s="15">
        <v>45240.9</v>
      </c>
      <c r="I3103" s="15" t="s">
        <v>11</v>
      </c>
      <c r="J3103" s="15" t="s">
        <v>12</v>
      </c>
      <c r="K3103" s="1" t="str">
        <f t="shared" si="164"/>
        <v/>
      </c>
      <c r="L3103" s="1" t="e">
        <f ca="1">IF(AND(K3103&lt;&gt; "", COUNTIF(SAP!#REF!,K3103)&gt;0),"Matched", "")</f>
        <v>#REF!</v>
      </c>
      <c r="M3103" s="1" t="str">
        <f t="shared" si="162"/>
        <v/>
      </c>
      <c r="N3103" s="1" t="e">
        <f ca="1">IF(AND(M3103&lt;&gt; "", COUNTIF(SAP!#REF!,M3103)&gt;0),"Matched", "")</f>
        <v>#REF!</v>
      </c>
      <c r="O3103" s="1" t="str">
        <f t="shared" si="163"/>
        <v/>
      </c>
      <c r="P3103" s="1" t="e">
        <f ca="1">IF(AND(O3103&lt;&gt; "", COUNTIF(SAP!#REF!,O3103)&gt;0),"Matched", "")</f>
        <v>#REF!</v>
      </c>
      <c r="Q3103" s="1" t="str">
        <f ca="1">IF(D3103="AC","Logic4"&amp;"_"&amp;TEXT(C3103,"dd.mm.yyyy") &amp;"_"&amp; 1624192.67,"")</f>
        <v>Logic4_20.02.2020_1624192.67</v>
      </c>
      <c r="R3103" s="1" t="e">
        <f ca="1">IF(AND(Q3103&lt;&gt; "", COUNTIF(SAP!#REF!,Q3103)&gt;0),"Matched", "")</f>
        <v>#REF!</v>
      </c>
    </row>
    <row r="3104" spans="1:18">
      <c r="A3104" s="9">
        <v>11563327</v>
      </c>
      <c r="B3104" s="10">
        <v>43881</v>
      </c>
      <c r="C3104" s="10">
        <v>43881</v>
      </c>
      <c r="D3104" s="11" t="s">
        <v>10</v>
      </c>
      <c r="E3104" s="11">
        <v>0</v>
      </c>
      <c r="F3104" s="11">
        <v>0</v>
      </c>
      <c r="G3104" s="11">
        <v>3034.6</v>
      </c>
      <c r="H3104" s="11">
        <v>48275.5</v>
      </c>
      <c r="I3104" s="11" t="s">
        <v>11</v>
      </c>
      <c r="J3104" s="11" t="s">
        <v>12</v>
      </c>
      <c r="K3104" s="1" t="str">
        <f t="shared" si="164"/>
        <v/>
      </c>
      <c r="L3104" s="1" t="e">
        <f ca="1">IF(AND(K3104&lt;&gt; "", COUNTIF(SAP!#REF!,K3104)&gt;0),"Matched", "")</f>
        <v>#REF!</v>
      </c>
      <c r="M3104" s="1" t="str">
        <f t="shared" si="162"/>
        <v/>
      </c>
      <c r="N3104" s="1" t="e">
        <f ca="1">IF(AND(M3104&lt;&gt; "", COUNTIF(SAP!#REF!,M3104)&gt;0),"Matched", "")</f>
        <v>#REF!</v>
      </c>
      <c r="O3104" s="1" t="str">
        <f t="shared" si="163"/>
        <v/>
      </c>
      <c r="P3104" s="1" t="e">
        <f ca="1">IF(AND(O3104&lt;&gt; "", COUNTIF(SAP!#REF!,O3104)&gt;0),"Matched", "")</f>
        <v>#REF!</v>
      </c>
      <c r="Q3104" s="1" t="str">
        <f ca="1">IF(D3104="AC","Logic4"&amp;"_"&amp;TEXT(C3104,"dd.mm.yyyy") &amp;"_"&amp; 1624192.67,"")</f>
        <v>Logic4_20.02.2020_1624192.67</v>
      </c>
      <c r="R3104" s="1" t="e">
        <f ca="1">IF(AND(Q3104&lt;&gt; "", COUNTIF(SAP!#REF!,Q3104)&gt;0),"Matched", "")</f>
        <v>#REF!</v>
      </c>
    </row>
    <row r="3105" spans="1:18">
      <c r="A3105" s="13">
        <v>11563327</v>
      </c>
      <c r="B3105" s="14">
        <v>43881</v>
      </c>
      <c r="C3105" s="14">
        <v>43881</v>
      </c>
      <c r="D3105" s="15" t="s">
        <v>10</v>
      </c>
      <c r="E3105" s="15">
        <v>0</v>
      </c>
      <c r="F3105" s="15">
        <v>0</v>
      </c>
      <c r="G3105" s="15">
        <v>3133.6</v>
      </c>
      <c r="H3105" s="15">
        <v>51409.1</v>
      </c>
      <c r="I3105" s="15" t="s">
        <v>11</v>
      </c>
      <c r="J3105" s="15" t="s">
        <v>12</v>
      </c>
      <c r="K3105" s="1" t="str">
        <f t="shared" si="164"/>
        <v/>
      </c>
      <c r="L3105" s="1" t="e">
        <f ca="1">IF(AND(K3105&lt;&gt; "", COUNTIF(SAP!#REF!,K3105)&gt;0),"Matched", "")</f>
        <v>#REF!</v>
      </c>
      <c r="M3105" s="1" t="str">
        <f t="shared" si="162"/>
        <v/>
      </c>
      <c r="N3105" s="1" t="e">
        <f ca="1">IF(AND(M3105&lt;&gt; "", COUNTIF(SAP!#REF!,M3105)&gt;0),"Matched", "")</f>
        <v>#REF!</v>
      </c>
      <c r="O3105" s="1" t="str">
        <f t="shared" si="163"/>
        <v/>
      </c>
      <c r="P3105" s="1" t="e">
        <f ca="1">IF(AND(O3105&lt;&gt; "", COUNTIF(SAP!#REF!,O3105)&gt;0),"Matched", "")</f>
        <v>#REF!</v>
      </c>
      <c r="Q3105" s="1" t="str">
        <f ca="1">IF(D3105="AC","Logic4"&amp;"_"&amp;TEXT(C3105,"dd.mm.yyyy") &amp;"_"&amp; 1624192.67,"")</f>
        <v>Logic4_20.02.2020_1624192.67</v>
      </c>
      <c r="R3105" s="1" t="e">
        <f ca="1">IF(AND(Q3105&lt;&gt; "", COUNTIF(SAP!#REF!,Q3105)&gt;0),"Matched", "")</f>
        <v>#REF!</v>
      </c>
    </row>
    <row r="3106" spans="1:18">
      <c r="A3106" s="9">
        <v>11563327</v>
      </c>
      <c r="B3106" s="10">
        <v>43881</v>
      </c>
      <c r="C3106" s="10">
        <v>43881</v>
      </c>
      <c r="D3106" s="11" t="s">
        <v>10</v>
      </c>
      <c r="E3106" s="11">
        <v>0</v>
      </c>
      <c r="F3106" s="11">
        <v>0</v>
      </c>
      <c r="G3106" s="11">
        <v>3210.1</v>
      </c>
      <c r="H3106" s="11">
        <v>54619.199999999997</v>
      </c>
      <c r="I3106" s="11" t="s">
        <v>11</v>
      </c>
      <c r="J3106" s="11" t="s">
        <v>12</v>
      </c>
      <c r="K3106" s="1" t="str">
        <f t="shared" si="164"/>
        <v/>
      </c>
      <c r="L3106" s="1" t="e">
        <f ca="1">IF(AND(K3106&lt;&gt; "", COUNTIF(SAP!#REF!,K3106)&gt;0),"Matched", "")</f>
        <v>#REF!</v>
      </c>
      <c r="M3106" s="1" t="str">
        <f t="shared" si="162"/>
        <v/>
      </c>
      <c r="N3106" s="1" t="e">
        <f ca="1">IF(AND(M3106&lt;&gt; "", COUNTIF(SAP!#REF!,M3106)&gt;0),"Matched", "")</f>
        <v>#REF!</v>
      </c>
      <c r="O3106" s="1" t="str">
        <f t="shared" si="163"/>
        <v/>
      </c>
      <c r="P3106" s="1" t="e">
        <f ca="1">IF(AND(O3106&lt;&gt; "", COUNTIF(SAP!#REF!,O3106)&gt;0),"Matched", "")</f>
        <v>#REF!</v>
      </c>
      <c r="Q3106" s="1" t="str">
        <f ca="1">IF(D3106="AC","Logic4"&amp;"_"&amp;TEXT(C3106,"dd.mm.yyyy") &amp;"_"&amp; 1624192.67,"")</f>
        <v>Logic4_20.02.2020_1624192.67</v>
      </c>
      <c r="R3106" s="1" t="e">
        <f ca="1">IF(AND(Q3106&lt;&gt; "", COUNTIF(SAP!#REF!,Q3106)&gt;0),"Matched", "")</f>
        <v>#REF!</v>
      </c>
    </row>
    <row r="3107" spans="1:18">
      <c r="A3107" s="13">
        <v>11563327</v>
      </c>
      <c r="B3107" s="14">
        <v>43881</v>
      </c>
      <c r="C3107" s="14">
        <v>43881</v>
      </c>
      <c r="D3107" s="15" t="s">
        <v>10</v>
      </c>
      <c r="E3107" s="15">
        <v>0</v>
      </c>
      <c r="F3107" s="15">
        <v>0</v>
      </c>
      <c r="G3107" s="15">
        <v>3240</v>
      </c>
      <c r="H3107" s="15">
        <v>57859.199999999997</v>
      </c>
      <c r="I3107" s="15" t="s">
        <v>11</v>
      </c>
      <c r="J3107" s="15" t="s">
        <v>12</v>
      </c>
      <c r="K3107" s="1" t="str">
        <f t="shared" si="164"/>
        <v/>
      </c>
      <c r="L3107" s="1" t="e">
        <f ca="1">IF(AND(K3107&lt;&gt; "", COUNTIF(SAP!#REF!,K3107)&gt;0),"Matched", "")</f>
        <v>#REF!</v>
      </c>
      <c r="M3107" s="1" t="str">
        <f t="shared" si="162"/>
        <v/>
      </c>
      <c r="N3107" s="1" t="e">
        <f ca="1">IF(AND(M3107&lt;&gt; "", COUNTIF(SAP!#REF!,M3107)&gt;0),"Matched", "")</f>
        <v>#REF!</v>
      </c>
      <c r="O3107" s="1" t="str">
        <f t="shared" si="163"/>
        <v/>
      </c>
      <c r="P3107" s="1" t="e">
        <f ca="1">IF(AND(O3107&lt;&gt; "", COUNTIF(SAP!#REF!,O3107)&gt;0),"Matched", "")</f>
        <v>#REF!</v>
      </c>
      <c r="Q3107" s="1" t="str">
        <f ca="1">IF(D3107="AC","Logic4"&amp;"_"&amp;TEXT(C3107,"dd.mm.yyyy") &amp;"_"&amp; 1624192.67,"")</f>
        <v>Logic4_20.02.2020_1624192.67</v>
      </c>
      <c r="R3107" s="1" t="e">
        <f ca="1">IF(AND(Q3107&lt;&gt; "", COUNTIF(SAP!#REF!,Q3107)&gt;0),"Matched", "")</f>
        <v>#REF!</v>
      </c>
    </row>
    <row r="3108" spans="1:18">
      <c r="A3108" s="9">
        <v>11563327</v>
      </c>
      <c r="B3108" s="10">
        <v>43881</v>
      </c>
      <c r="C3108" s="10">
        <v>43881</v>
      </c>
      <c r="D3108" s="11" t="s">
        <v>10</v>
      </c>
      <c r="E3108" s="11">
        <v>0</v>
      </c>
      <c r="F3108" s="11">
        <v>0</v>
      </c>
      <c r="G3108" s="11">
        <v>3335</v>
      </c>
      <c r="H3108" s="11">
        <v>61194.2</v>
      </c>
      <c r="I3108" s="11" t="s">
        <v>11</v>
      </c>
      <c r="J3108" s="11" t="s">
        <v>12</v>
      </c>
      <c r="K3108" s="1" t="str">
        <f t="shared" si="164"/>
        <v/>
      </c>
      <c r="L3108" s="1" t="e">
        <f ca="1">IF(AND(K3108&lt;&gt; "", COUNTIF(SAP!#REF!,K3108)&gt;0),"Matched", "")</f>
        <v>#REF!</v>
      </c>
      <c r="M3108" s="1" t="str">
        <f t="shared" si="162"/>
        <v/>
      </c>
      <c r="N3108" s="1" t="e">
        <f ca="1">IF(AND(M3108&lt;&gt; "", COUNTIF(SAP!#REF!,M3108)&gt;0),"Matched", "")</f>
        <v>#REF!</v>
      </c>
      <c r="O3108" s="1" t="str">
        <f t="shared" si="163"/>
        <v/>
      </c>
      <c r="P3108" s="1" t="e">
        <f ca="1">IF(AND(O3108&lt;&gt; "", COUNTIF(SAP!#REF!,O3108)&gt;0),"Matched", "")</f>
        <v>#REF!</v>
      </c>
      <c r="Q3108" s="1" t="str">
        <f ca="1">IF(D3108="AC","Logic4"&amp;"_"&amp;TEXT(C3108,"dd.mm.yyyy") &amp;"_"&amp; 1624192.67,"")</f>
        <v>Logic4_20.02.2020_1624192.67</v>
      </c>
      <c r="R3108" s="1" t="e">
        <f ca="1">IF(AND(Q3108&lt;&gt; "", COUNTIF(SAP!#REF!,Q3108)&gt;0),"Matched", "")</f>
        <v>#REF!</v>
      </c>
    </row>
    <row r="3109" spans="1:18">
      <c r="A3109" s="13">
        <v>11563327</v>
      </c>
      <c r="B3109" s="14">
        <v>43881</v>
      </c>
      <c r="C3109" s="14">
        <v>43881</v>
      </c>
      <c r="D3109" s="15" t="s">
        <v>10</v>
      </c>
      <c r="E3109" s="15">
        <v>0</v>
      </c>
      <c r="F3109" s="15">
        <v>0</v>
      </c>
      <c r="G3109" s="15">
        <v>3470</v>
      </c>
      <c r="H3109" s="15">
        <v>64664.2</v>
      </c>
      <c r="I3109" s="15" t="s">
        <v>11</v>
      </c>
      <c r="J3109" s="15" t="s">
        <v>12</v>
      </c>
      <c r="K3109" s="1" t="str">
        <f t="shared" si="164"/>
        <v/>
      </c>
      <c r="L3109" s="1" t="e">
        <f ca="1">IF(AND(K3109&lt;&gt; "", COUNTIF(SAP!#REF!,K3109)&gt;0),"Matched", "")</f>
        <v>#REF!</v>
      </c>
      <c r="M3109" s="1" t="str">
        <f t="shared" si="162"/>
        <v/>
      </c>
      <c r="N3109" s="1" t="e">
        <f ca="1">IF(AND(M3109&lt;&gt; "", COUNTIF(SAP!#REF!,M3109)&gt;0),"Matched", "")</f>
        <v>#REF!</v>
      </c>
      <c r="O3109" s="1" t="str">
        <f t="shared" si="163"/>
        <v/>
      </c>
      <c r="P3109" s="1" t="e">
        <f ca="1">IF(AND(O3109&lt;&gt; "", COUNTIF(SAP!#REF!,O3109)&gt;0),"Matched", "")</f>
        <v>#REF!</v>
      </c>
      <c r="Q3109" s="1" t="str">
        <f ca="1">IF(D3109="AC","Logic4"&amp;"_"&amp;TEXT(C3109,"dd.mm.yyyy") &amp;"_"&amp; 1624192.67,"")</f>
        <v>Logic4_20.02.2020_1624192.67</v>
      </c>
      <c r="R3109" s="1" t="e">
        <f ca="1">IF(AND(Q3109&lt;&gt; "", COUNTIF(SAP!#REF!,Q3109)&gt;0),"Matched", "")</f>
        <v>#REF!</v>
      </c>
    </row>
    <row r="3110" spans="1:18">
      <c r="A3110" s="9">
        <v>11563327</v>
      </c>
      <c r="B3110" s="10">
        <v>43881</v>
      </c>
      <c r="C3110" s="10">
        <v>43881</v>
      </c>
      <c r="D3110" s="11" t="s">
        <v>10</v>
      </c>
      <c r="E3110" s="11">
        <v>0</v>
      </c>
      <c r="F3110" s="11">
        <v>0</v>
      </c>
      <c r="G3110" s="11">
        <v>3600</v>
      </c>
      <c r="H3110" s="11">
        <v>68264.2</v>
      </c>
      <c r="I3110" s="11" t="s">
        <v>11</v>
      </c>
      <c r="J3110" s="11" t="s">
        <v>12</v>
      </c>
      <c r="K3110" s="1" t="str">
        <f t="shared" si="164"/>
        <v/>
      </c>
      <c r="L3110" s="1" t="e">
        <f ca="1">IF(AND(K3110&lt;&gt; "", COUNTIF(SAP!#REF!,K3110)&gt;0),"Matched", "")</f>
        <v>#REF!</v>
      </c>
      <c r="M3110" s="1" t="str">
        <f t="shared" si="162"/>
        <v/>
      </c>
      <c r="N3110" s="1" t="e">
        <f ca="1">IF(AND(M3110&lt;&gt; "", COUNTIF(SAP!#REF!,M3110)&gt;0),"Matched", "")</f>
        <v>#REF!</v>
      </c>
      <c r="O3110" s="1" t="str">
        <f t="shared" si="163"/>
        <v/>
      </c>
      <c r="P3110" s="1" t="e">
        <f ca="1">IF(AND(O3110&lt;&gt; "", COUNTIF(SAP!#REF!,O3110)&gt;0),"Matched", "")</f>
        <v>#REF!</v>
      </c>
      <c r="Q3110" s="1" t="str">
        <f ca="1">IF(D3110="AC","Logic4"&amp;"_"&amp;TEXT(C3110,"dd.mm.yyyy") &amp;"_"&amp; 1624192.67,"")</f>
        <v>Logic4_20.02.2020_1624192.67</v>
      </c>
      <c r="R3110" s="1" t="e">
        <f ca="1">IF(AND(Q3110&lt;&gt; "", COUNTIF(SAP!#REF!,Q3110)&gt;0),"Matched", "")</f>
        <v>#REF!</v>
      </c>
    </row>
    <row r="3111" spans="1:18">
      <c r="A3111" s="13">
        <v>11563327</v>
      </c>
      <c r="B3111" s="14">
        <v>43881</v>
      </c>
      <c r="C3111" s="14">
        <v>43881</v>
      </c>
      <c r="D3111" s="15" t="s">
        <v>10</v>
      </c>
      <c r="E3111" s="15">
        <v>0</v>
      </c>
      <c r="F3111" s="15">
        <v>0</v>
      </c>
      <c r="G3111" s="15">
        <v>3776</v>
      </c>
      <c r="H3111" s="15">
        <v>72040.2</v>
      </c>
      <c r="I3111" s="15" t="s">
        <v>11</v>
      </c>
      <c r="J3111" s="15" t="s">
        <v>12</v>
      </c>
      <c r="K3111" s="1" t="str">
        <f t="shared" si="164"/>
        <v/>
      </c>
      <c r="L3111" s="1" t="e">
        <f ca="1">IF(AND(K3111&lt;&gt; "", COUNTIF(SAP!#REF!,K3111)&gt;0),"Matched", "")</f>
        <v>#REF!</v>
      </c>
      <c r="M3111" s="1" t="str">
        <f t="shared" si="162"/>
        <v/>
      </c>
      <c r="N3111" s="1" t="e">
        <f ca="1">IF(AND(M3111&lt;&gt; "", COUNTIF(SAP!#REF!,M3111)&gt;0),"Matched", "")</f>
        <v>#REF!</v>
      </c>
      <c r="O3111" s="1" t="str">
        <f t="shared" si="163"/>
        <v/>
      </c>
      <c r="P3111" s="1" t="e">
        <f ca="1">IF(AND(O3111&lt;&gt; "", COUNTIF(SAP!#REF!,O3111)&gt;0),"Matched", "")</f>
        <v>#REF!</v>
      </c>
      <c r="Q3111" s="1" t="str">
        <f ca="1">IF(D3111="AC","Logic4"&amp;"_"&amp;TEXT(C3111,"dd.mm.yyyy") &amp;"_"&amp; 1624192.67,"")</f>
        <v>Logic4_20.02.2020_1624192.67</v>
      </c>
      <c r="R3111" s="1" t="e">
        <f ca="1">IF(AND(Q3111&lt;&gt; "", COUNTIF(SAP!#REF!,Q3111)&gt;0),"Matched", "")</f>
        <v>#REF!</v>
      </c>
    </row>
    <row r="3112" spans="1:18">
      <c r="A3112" s="9">
        <v>11563327</v>
      </c>
      <c r="B3112" s="10">
        <v>43881</v>
      </c>
      <c r="C3112" s="10">
        <v>43881</v>
      </c>
      <c r="D3112" s="11" t="s">
        <v>10</v>
      </c>
      <c r="E3112" s="11">
        <v>0</v>
      </c>
      <c r="F3112" s="11">
        <v>0</v>
      </c>
      <c r="G3112" s="11">
        <v>3918.1</v>
      </c>
      <c r="H3112" s="11">
        <v>75958.3</v>
      </c>
      <c r="I3112" s="11" t="s">
        <v>11</v>
      </c>
      <c r="J3112" s="11" t="s">
        <v>12</v>
      </c>
      <c r="K3112" s="1" t="str">
        <f t="shared" si="164"/>
        <v/>
      </c>
      <c r="L3112" s="1" t="e">
        <f ca="1">IF(AND(K3112&lt;&gt; "", COUNTIF(SAP!#REF!,K3112)&gt;0),"Matched", "")</f>
        <v>#REF!</v>
      </c>
      <c r="M3112" s="1" t="str">
        <f t="shared" si="162"/>
        <v/>
      </c>
      <c r="N3112" s="1" t="e">
        <f ca="1">IF(AND(M3112&lt;&gt; "", COUNTIF(SAP!#REF!,M3112)&gt;0),"Matched", "")</f>
        <v>#REF!</v>
      </c>
      <c r="O3112" s="1" t="str">
        <f t="shared" si="163"/>
        <v/>
      </c>
      <c r="P3112" s="1" t="e">
        <f ca="1">IF(AND(O3112&lt;&gt; "", COUNTIF(SAP!#REF!,O3112)&gt;0),"Matched", "")</f>
        <v>#REF!</v>
      </c>
      <c r="Q3112" s="1" t="str">
        <f ca="1">IF(D3112="AC","Logic4"&amp;"_"&amp;TEXT(C3112,"dd.mm.yyyy") &amp;"_"&amp; 1624192.67,"")</f>
        <v>Logic4_20.02.2020_1624192.67</v>
      </c>
      <c r="R3112" s="1" t="e">
        <f ca="1">IF(AND(Q3112&lt;&gt; "", COUNTIF(SAP!#REF!,Q3112)&gt;0),"Matched", "")</f>
        <v>#REF!</v>
      </c>
    </row>
    <row r="3113" spans="1:18">
      <c r="A3113" s="13">
        <v>11563327</v>
      </c>
      <c r="B3113" s="14">
        <v>43881</v>
      </c>
      <c r="C3113" s="14">
        <v>43881</v>
      </c>
      <c r="D3113" s="15" t="s">
        <v>10</v>
      </c>
      <c r="E3113" s="15">
        <v>0</v>
      </c>
      <c r="F3113" s="15">
        <v>0</v>
      </c>
      <c r="G3113" s="15">
        <v>3935</v>
      </c>
      <c r="H3113" s="15">
        <v>79893.3</v>
      </c>
      <c r="I3113" s="15" t="s">
        <v>11</v>
      </c>
      <c r="J3113" s="15" t="s">
        <v>12</v>
      </c>
      <c r="K3113" s="1" t="str">
        <f t="shared" si="164"/>
        <v/>
      </c>
      <c r="L3113" s="1" t="e">
        <f ca="1">IF(AND(K3113&lt;&gt; "", COUNTIF(SAP!#REF!,K3113)&gt;0),"Matched", "")</f>
        <v>#REF!</v>
      </c>
      <c r="M3113" s="1" t="str">
        <f t="shared" si="162"/>
        <v/>
      </c>
      <c r="N3113" s="1" t="e">
        <f ca="1">IF(AND(M3113&lt;&gt; "", COUNTIF(SAP!#REF!,M3113)&gt;0),"Matched", "")</f>
        <v>#REF!</v>
      </c>
      <c r="O3113" s="1" t="str">
        <f t="shared" si="163"/>
        <v/>
      </c>
      <c r="P3113" s="1" t="e">
        <f ca="1">IF(AND(O3113&lt;&gt; "", COUNTIF(SAP!#REF!,O3113)&gt;0),"Matched", "")</f>
        <v>#REF!</v>
      </c>
      <c r="Q3113" s="1" t="str">
        <f ca="1">IF(D3113="AC","Logic4"&amp;"_"&amp;TEXT(C3113,"dd.mm.yyyy") &amp;"_"&amp; 1624192.67,"")</f>
        <v>Logic4_20.02.2020_1624192.67</v>
      </c>
      <c r="R3113" s="1" t="e">
        <f ca="1">IF(AND(Q3113&lt;&gt; "", COUNTIF(SAP!#REF!,Q3113)&gt;0),"Matched", "")</f>
        <v>#REF!</v>
      </c>
    </row>
    <row r="3114" spans="1:18">
      <c r="A3114" s="9">
        <v>11563327</v>
      </c>
      <c r="B3114" s="10">
        <v>43881</v>
      </c>
      <c r="C3114" s="10">
        <v>43881</v>
      </c>
      <c r="D3114" s="11" t="s">
        <v>10</v>
      </c>
      <c r="E3114" s="11">
        <v>0</v>
      </c>
      <c r="F3114" s="11">
        <v>0</v>
      </c>
      <c r="G3114" s="11">
        <v>3968.5</v>
      </c>
      <c r="H3114" s="11">
        <v>83861.8</v>
      </c>
      <c r="I3114" s="11" t="s">
        <v>11</v>
      </c>
      <c r="J3114" s="11" t="s">
        <v>12</v>
      </c>
      <c r="K3114" s="1" t="str">
        <f t="shared" si="164"/>
        <v/>
      </c>
      <c r="L3114" s="1" t="e">
        <f ca="1">IF(AND(K3114&lt;&gt; "", COUNTIF(SAP!#REF!,K3114)&gt;0),"Matched", "")</f>
        <v>#REF!</v>
      </c>
      <c r="M3114" s="1" t="str">
        <f t="shared" si="162"/>
        <v/>
      </c>
      <c r="N3114" s="1" t="e">
        <f ca="1">IF(AND(M3114&lt;&gt; "", COUNTIF(SAP!#REF!,M3114)&gt;0),"Matched", "")</f>
        <v>#REF!</v>
      </c>
      <c r="O3114" s="1" t="str">
        <f t="shared" si="163"/>
        <v/>
      </c>
      <c r="P3114" s="1" t="e">
        <f ca="1">IF(AND(O3114&lt;&gt; "", COUNTIF(SAP!#REF!,O3114)&gt;0),"Matched", "")</f>
        <v>#REF!</v>
      </c>
      <c r="Q3114" s="1" t="str">
        <f ca="1">IF(D3114="AC","Logic4"&amp;"_"&amp;TEXT(C3114,"dd.mm.yyyy") &amp;"_"&amp; 1624192.67,"")</f>
        <v>Logic4_20.02.2020_1624192.67</v>
      </c>
      <c r="R3114" s="1" t="e">
        <f ca="1">IF(AND(Q3114&lt;&gt; "", COUNTIF(SAP!#REF!,Q3114)&gt;0),"Matched", "")</f>
        <v>#REF!</v>
      </c>
    </row>
    <row r="3115" spans="1:18">
      <c r="A3115" s="13">
        <v>11563327</v>
      </c>
      <c r="B3115" s="14">
        <v>43881</v>
      </c>
      <c r="C3115" s="14">
        <v>43881</v>
      </c>
      <c r="D3115" s="15" t="s">
        <v>10</v>
      </c>
      <c r="E3115" s="15">
        <v>0</v>
      </c>
      <c r="F3115" s="15">
        <v>0</v>
      </c>
      <c r="G3115" s="15">
        <v>4047.3</v>
      </c>
      <c r="H3115" s="15">
        <v>87909.1</v>
      </c>
      <c r="I3115" s="15" t="s">
        <v>11</v>
      </c>
      <c r="J3115" s="15" t="s">
        <v>12</v>
      </c>
      <c r="K3115" s="1" t="str">
        <f t="shared" si="164"/>
        <v/>
      </c>
      <c r="L3115" s="1" t="e">
        <f ca="1">IF(AND(K3115&lt;&gt; "", COUNTIF(SAP!#REF!,K3115)&gt;0),"Matched", "")</f>
        <v>#REF!</v>
      </c>
      <c r="M3115" s="1" t="str">
        <f t="shared" si="162"/>
        <v/>
      </c>
      <c r="N3115" s="1" t="e">
        <f ca="1">IF(AND(M3115&lt;&gt; "", COUNTIF(SAP!#REF!,M3115)&gt;0),"Matched", "")</f>
        <v>#REF!</v>
      </c>
      <c r="O3115" s="1" t="str">
        <f t="shared" si="163"/>
        <v/>
      </c>
      <c r="P3115" s="1" t="e">
        <f ca="1">IF(AND(O3115&lt;&gt; "", COUNTIF(SAP!#REF!,O3115)&gt;0),"Matched", "")</f>
        <v>#REF!</v>
      </c>
      <c r="Q3115" s="1" t="str">
        <f ca="1">IF(D3115="AC","Logic4"&amp;"_"&amp;TEXT(C3115,"dd.mm.yyyy") &amp;"_"&amp; 1624192.67,"")</f>
        <v>Logic4_20.02.2020_1624192.67</v>
      </c>
      <c r="R3115" s="1" t="e">
        <f ca="1">IF(AND(Q3115&lt;&gt; "", COUNTIF(SAP!#REF!,Q3115)&gt;0),"Matched", "")</f>
        <v>#REF!</v>
      </c>
    </row>
    <row r="3116" spans="1:18">
      <c r="A3116" s="9">
        <v>11563327</v>
      </c>
      <c r="B3116" s="10">
        <v>43881</v>
      </c>
      <c r="C3116" s="10">
        <v>43881</v>
      </c>
      <c r="D3116" s="11" t="s">
        <v>10</v>
      </c>
      <c r="E3116" s="11">
        <v>0</v>
      </c>
      <c r="F3116" s="11">
        <v>0</v>
      </c>
      <c r="G3116" s="11">
        <v>4100</v>
      </c>
      <c r="H3116" s="11">
        <v>92009.1</v>
      </c>
      <c r="I3116" s="11" t="s">
        <v>11</v>
      </c>
      <c r="J3116" s="11" t="s">
        <v>12</v>
      </c>
      <c r="K3116" s="1" t="str">
        <f t="shared" si="164"/>
        <v/>
      </c>
      <c r="L3116" s="1" t="e">
        <f ca="1">IF(AND(K3116&lt;&gt; "", COUNTIF(SAP!#REF!,K3116)&gt;0),"Matched", "")</f>
        <v>#REF!</v>
      </c>
      <c r="M3116" s="1" t="str">
        <f t="shared" si="162"/>
        <v/>
      </c>
      <c r="N3116" s="1" t="e">
        <f ca="1">IF(AND(M3116&lt;&gt; "", COUNTIF(SAP!#REF!,M3116)&gt;0),"Matched", "")</f>
        <v>#REF!</v>
      </c>
      <c r="O3116" s="1" t="str">
        <f t="shared" si="163"/>
        <v/>
      </c>
      <c r="P3116" s="1" t="e">
        <f ca="1">IF(AND(O3116&lt;&gt; "", COUNTIF(SAP!#REF!,O3116)&gt;0),"Matched", "")</f>
        <v>#REF!</v>
      </c>
      <c r="Q3116" s="1" t="str">
        <f ca="1">IF(D3116="AC","Logic4"&amp;"_"&amp;TEXT(C3116,"dd.mm.yyyy") &amp;"_"&amp; 1624192.67,"")</f>
        <v>Logic4_20.02.2020_1624192.67</v>
      </c>
      <c r="R3116" s="1" t="e">
        <f ca="1">IF(AND(Q3116&lt;&gt; "", COUNTIF(SAP!#REF!,Q3116)&gt;0),"Matched", "")</f>
        <v>#REF!</v>
      </c>
    </row>
    <row r="3117" spans="1:18">
      <c r="A3117" s="13">
        <v>11563327</v>
      </c>
      <c r="B3117" s="14">
        <v>43881</v>
      </c>
      <c r="C3117" s="14">
        <v>43881</v>
      </c>
      <c r="D3117" s="15" t="s">
        <v>10</v>
      </c>
      <c r="E3117" s="15">
        <v>0</v>
      </c>
      <c r="F3117" s="15">
        <v>0</v>
      </c>
      <c r="G3117" s="15">
        <v>4140</v>
      </c>
      <c r="H3117" s="15">
        <v>96149.1</v>
      </c>
      <c r="I3117" s="15" t="s">
        <v>11</v>
      </c>
      <c r="J3117" s="15" t="s">
        <v>12</v>
      </c>
      <c r="K3117" s="1" t="str">
        <f t="shared" si="164"/>
        <v/>
      </c>
      <c r="L3117" s="1" t="e">
        <f ca="1">IF(AND(K3117&lt;&gt; "", COUNTIF(SAP!#REF!,K3117)&gt;0),"Matched", "")</f>
        <v>#REF!</v>
      </c>
      <c r="M3117" s="1" t="str">
        <f t="shared" si="162"/>
        <v/>
      </c>
      <c r="N3117" s="1" t="e">
        <f ca="1">IF(AND(M3117&lt;&gt; "", COUNTIF(SAP!#REF!,M3117)&gt;0),"Matched", "")</f>
        <v>#REF!</v>
      </c>
      <c r="O3117" s="1" t="str">
        <f t="shared" si="163"/>
        <v/>
      </c>
      <c r="P3117" s="1" t="e">
        <f ca="1">IF(AND(O3117&lt;&gt; "", COUNTIF(SAP!#REF!,O3117)&gt;0),"Matched", "")</f>
        <v>#REF!</v>
      </c>
      <c r="Q3117" s="1" t="str">
        <f ca="1">IF(D3117="AC","Logic4"&amp;"_"&amp;TEXT(C3117,"dd.mm.yyyy") &amp;"_"&amp; 1624192.67,"")</f>
        <v>Logic4_20.02.2020_1624192.67</v>
      </c>
      <c r="R3117" s="1" t="e">
        <f ca="1">IF(AND(Q3117&lt;&gt; "", COUNTIF(SAP!#REF!,Q3117)&gt;0),"Matched", "")</f>
        <v>#REF!</v>
      </c>
    </row>
    <row r="3118" spans="1:18">
      <c r="A3118" s="9">
        <v>11563327</v>
      </c>
      <c r="B3118" s="10">
        <v>43881</v>
      </c>
      <c r="C3118" s="10">
        <v>43881</v>
      </c>
      <c r="D3118" s="11" t="s">
        <v>10</v>
      </c>
      <c r="E3118" s="11">
        <v>0</v>
      </c>
      <c r="F3118" s="11">
        <v>0</v>
      </c>
      <c r="G3118" s="11">
        <v>4159.8999999999996</v>
      </c>
      <c r="H3118" s="11">
        <v>100309</v>
      </c>
      <c r="I3118" s="11" t="s">
        <v>11</v>
      </c>
      <c r="J3118" s="11" t="s">
        <v>12</v>
      </c>
      <c r="K3118" s="1" t="str">
        <f t="shared" si="164"/>
        <v/>
      </c>
      <c r="L3118" s="1" t="e">
        <f ca="1">IF(AND(K3118&lt;&gt; "", COUNTIF(SAP!#REF!,K3118)&gt;0),"Matched", "")</f>
        <v>#REF!</v>
      </c>
      <c r="M3118" s="1" t="str">
        <f t="shared" si="162"/>
        <v/>
      </c>
      <c r="N3118" s="1" t="e">
        <f ca="1">IF(AND(M3118&lt;&gt; "", COUNTIF(SAP!#REF!,M3118)&gt;0),"Matched", "")</f>
        <v>#REF!</v>
      </c>
      <c r="O3118" s="1" t="str">
        <f t="shared" si="163"/>
        <v/>
      </c>
      <c r="P3118" s="1" t="e">
        <f ca="1">IF(AND(O3118&lt;&gt; "", COUNTIF(SAP!#REF!,O3118)&gt;0),"Matched", "")</f>
        <v>#REF!</v>
      </c>
      <c r="Q3118" s="1" t="str">
        <f ca="1">IF(D3118="AC","Logic4"&amp;"_"&amp;TEXT(C3118,"dd.mm.yyyy") &amp;"_"&amp; 1624192.67,"")</f>
        <v>Logic4_20.02.2020_1624192.67</v>
      </c>
      <c r="R3118" s="1" t="e">
        <f ca="1">IF(AND(Q3118&lt;&gt; "", COUNTIF(SAP!#REF!,Q3118)&gt;0),"Matched", "")</f>
        <v>#REF!</v>
      </c>
    </row>
    <row r="3119" spans="1:18">
      <c r="A3119" s="13">
        <v>11563327</v>
      </c>
      <c r="B3119" s="14">
        <v>43881</v>
      </c>
      <c r="C3119" s="14">
        <v>43881</v>
      </c>
      <c r="D3119" s="15" t="s">
        <v>10</v>
      </c>
      <c r="E3119" s="15">
        <v>0</v>
      </c>
      <c r="F3119" s="15">
        <v>0</v>
      </c>
      <c r="G3119" s="15">
        <v>4205.3999999999996</v>
      </c>
      <c r="H3119" s="15">
        <v>104514.4</v>
      </c>
      <c r="I3119" s="15" t="s">
        <v>11</v>
      </c>
      <c r="J3119" s="15" t="s">
        <v>12</v>
      </c>
      <c r="K3119" s="1" t="str">
        <f t="shared" si="164"/>
        <v/>
      </c>
      <c r="L3119" s="1" t="e">
        <f ca="1">IF(AND(K3119&lt;&gt; "", COUNTIF(SAP!#REF!,K3119)&gt;0),"Matched", "")</f>
        <v>#REF!</v>
      </c>
      <c r="M3119" s="1" t="str">
        <f t="shared" si="162"/>
        <v/>
      </c>
      <c r="N3119" s="1" t="e">
        <f ca="1">IF(AND(M3119&lt;&gt; "", COUNTIF(SAP!#REF!,M3119)&gt;0),"Matched", "")</f>
        <v>#REF!</v>
      </c>
      <c r="O3119" s="1" t="str">
        <f t="shared" si="163"/>
        <v/>
      </c>
      <c r="P3119" s="1" t="e">
        <f ca="1">IF(AND(O3119&lt;&gt; "", COUNTIF(SAP!#REF!,O3119)&gt;0),"Matched", "")</f>
        <v>#REF!</v>
      </c>
      <c r="Q3119" s="1" t="str">
        <f ca="1">IF(D3119="AC","Logic4"&amp;"_"&amp;TEXT(C3119,"dd.mm.yyyy") &amp;"_"&amp; 1624192.67,"")</f>
        <v>Logic4_20.02.2020_1624192.67</v>
      </c>
      <c r="R3119" s="1" t="e">
        <f ca="1">IF(AND(Q3119&lt;&gt; "", COUNTIF(SAP!#REF!,Q3119)&gt;0),"Matched", "")</f>
        <v>#REF!</v>
      </c>
    </row>
    <row r="3120" spans="1:18">
      <c r="A3120" s="9">
        <v>11563327</v>
      </c>
      <c r="B3120" s="10">
        <v>43881</v>
      </c>
      <c r="C3120" s="10">
        <v>43881</v>
      </c>
      <c r="D3120" s="11" t="s">
        <v>10</v>
      </c>
      <c r="E3120" s="11">
        <v>0</v>
      </c>
      <c r="F3120" s="11">
        <v>0</v>
      </c>
      <c r="G3120" s="11">
        <v>4270</v>
      </c>
      <c r="H3120" s="11">
        <v>108784.4</v>
      </c>
      <c r="I3120" s="11" t="s">
        <v>11</v>
      </c>
      <c r="J3120" s="11" t="s">
        <v>12</v>
      </c>
      <c r="K3120" s="1" t="str">
        <f t="shared" si="164"/>
        <v/>
      </c>
      <c r="L3120" s="1" t="e">
        <f ca="1">IF(AND(K3120&lt;&gt; "", COUNTIF(SAP!#REF!,K3120)&gt;0),"Matched", "")</f>
        <v>#REF!</v>
      </c>
      <c r="M3120" s="1" t="str">
        <f t="shared" si="162"/>
        <v/>
      </c>
      <c r="N3120" s="1" t="e">
        <f ca="1">IF(AND(M3120&lt;&gt; "", COUNTIF(SAP!#REF!,M3120)&gt;0),"Matched", "")</f>
        <v>#REF!</v>
      </c>
      <c r="O3120" s="1" t="str">
        <f t="shared" si="163"/>
        <v/>
      </c>
      <c r="P3120" s="1" t="e">
        <f ca="1">IF(AND(O3120&lt;&gt; "", COUNTIF(SAP!#REF!,O3120)&gt;0),"Matched", "")</f>
        <v>#REF!</v>
      </c>
      <c r="Q3120" s="1" t="str">
        <f ca="1">IF(D3120="AC","Logic4"&amp;"_"&amp;TEXT(C3120,"dd.mm.yyyy") &amp;"_"&amp; 1624192.67,"")</f>
        <v>Logic4_20.02.2020_1624192.67</v>
      </c>
      <c r="R3120" s="1" t="e">
        <f ca="1">IF(AND(Q3120&lt;&gt; "", COUNTIF(SAP!#REF!,Q3120)&gt;0),"Matched", "")</f>
        <v>#REF!</v>
      </c>
    </row>
    <row r="3121" spans="1:18">
      <c r="A3121" s="13">
        <v>11563327</v>
      </c>
      <c r="B3121" s="14">
        <v>43881</v>
      </c>
      <c r="C3121" s="14">
        <v>43881</v>
      </c>
      <c r="D3121" s="15" t="s">
        <v>10</v>
      </c>
      <c r="E3121" s="15">
        <v>0</v>
      </c>
      <c r="F3121" s="15">
        <v>0</v>
      </c>
      <c r="G3121" s="15">
        <v>4287.8999999999996</v>
      </c>
      <c r="H3121" s="15">
        <v>113072.3</v>
      </c>
      <c r="I3121" s="15" t="s">
        <v>11</v>
      </c>
      <c r="J3121" s="15" t="s">
        <v>12</v>
      </c>
      <c r="K3121" s="1" t="str">
        <f t="shared" si="164"/>
        <v/>
      </c>
      <c r="L3121" s="1" t="e">
        <f ca="1">IF(AND(K3121&lt;&gt; "", COUNTIF(SAP!#REF!,K3121)&gt;0),"Matched", "")</f>
        <v>#REF!</v>
      </c>
      <c r="M3121" s="1" t="str">
        <f t="shared" si="162"/>
        <v/>
      </c>
      <c r="N3121" s="1" t="e">
        <f ca="1">IF(AND(M3121&lt;&gt; "", COUNTIF(SAP!#REF!,M3121)&gt;0),"Matched", "")</f>
        <v>#REF!</v>
      </c>
      <c r="O3121" s="1" t="str">
        <f t="shared" si="163"/>
        <v/>
      </c>
      <c r="P3121" s="1" t="e">
        <f ca="1">IF(AND(O3121&lt;&gt; "", COUNTIF(SAP!#REF!,O3121)&gt;0),"Matched", "")</f>
        <v>#REF!</v>
      </c>
      <c r="Q3121" s="1" t="str">
        <f ca="1">IF(D3121="AC","Logic4"&amp;"_"&amp;TEXT(C3121,"dd.mm.yyyy") &amp;"_"&amp; 1624192.67,"")</f>
        <v>Logic4_20.02.2020_1624192.67</v>
      </c>
      <c r="R3121" s="1" t="e">
        <f ca="1">IF(AND(Q3121&lt;&gt; "", COUNTIF(SAP!#REF!,Q3121)&gt;0),"Matched", "")</f>
        <v>#REF!</v>
      </c>
    </row>
    <row r="3122" spans="1:18">
      <c r="A3122" s="9">
        <v>11563327</v>
      </c>
      <c r="B3122" s="10">
        <v>43881</v>
      </c>
      <c r="C3122" s="10">
        <v>43881</v>
      </c>
      <c r="D3122" s="11" t="s">
        <v>10</v>
      </c>
      <c r="E3122" s="11">
        <v>0</v>
      </c>
      <c r="F3122" s="11">
        <v>0</v>
      </c>
      <c r="G3122" s="11">
        <v>4486.74</v>
      </c>
      <c r="H3122" s="11">
        <v>117559.03999999999</v>
      </c>
      <c r="I3122" s="11" t="s">
        <v>11</v>
      </c>
      <c r="J3122" s="11" t="s">
        <v>12</v>
      </c>
      <c r="K3122" s="1" t="str">
        <f t="shared" si="164"/>
        <v/>
      </c>
      <c r="L3122" s="1" t="e">
        <f ca="1">IF(AND(K3122&lt;&gt; "", COUNTIF(SAP!#REF!,K3122)&gt;0),"Matched", "")</f>
        <v>#REF!</v>
      </c>
      <c r="M3122" s="1" t="str">
        <f t="shared" si="162"/>
        <v/>
      </c>
      <c r="N3122" s="1" t="e">
        <f ca="1">IF(AND(M3122&lt;&gt; "", COUNTIF(SAP!#REF!,M3122)&gt;0),"Matched", "")</f>
        <v>#REF!</v>
      </c>
      <c r="O3122" s="1" t="str">
        <f t="shared" si="163"/>
        <v/>
      </c>
      <c r="P3122" s="1" t="e">
        <f ca="1">IF(AND(O3122&lt;&gt; "", COUNTIF(SAP!#REF!,O3122)&gt;0),"Matched", "")</f>
        <v>#REF!</v>
      </c>
      <c r="Q3122" s="1" t="str">
        <f ca="1">IF(D3122="AC","Logic4"&amp;"_"&amp;TEXT(C3122,"dd.mm.yyyy") &amp;"_"&amp; 1624192.67,"")</f>
        <v>Logic4_20.02.2020_1624192.67</v>
      </c>
      <c r="R3122" s="1" t="e">
        <f ca="1">IF(AND(Q3122&lt;&gt; "", COUNTIF(SAP!#REF!,Q3122)&gt;0),"Matched", "")</f>
        <v>#REF!</v>
      </c>
    </row>
    <row r="3123" spans="1:18">
      <c r="A3123" s="13">
        <v>11563327</v>
      </c>
      <c r="B3123" s="14">
        <v>43881</v>
      </c>
      <c r="C3123" s="14">
        <v>43881</v>
      </c>
      <c r="D3123" s="15" t="s">
        <v>10</v>
      </c>
      <c r="E3123" s="15">
        <v>0</v>
      </c>
      <c r="F3123" s="15">
        <v>0</v>
      </c>
      <c r="G3123" s="15">
        <v>4580</v>
      </c>
      <c r="H3123" s="15">
        <v>122139.04</v>
      </c>
      <c r="I3123" s="15" t="s">
        <v>11</v>
      </c>
      <c r="J3123" s="15" t="s">
        <v>12</v>
      </c>
      <c r="K3123" s="1" t="str">
        <f t="shared" si="164"/>
        <v/>
      </c>
      <c r="L3123" s="1" t="e">
        <f ca="1">IF(AND(K3123&lt;&gt; "", COUNTIF(SAP!#REF!,K3123)&gt;0),"Matched", "")</f>
        <v>#REF!</v>
      </c>
      <c r="M3123" s="1" t="str">
        <f t="shared" si="162"/>
        <v/>
      </c>
      <c r="N3123" s="1" t="e">
        <f ca="1">IF(AND(M3123&lt;&gt; "", COUNTIF(SAP!#REF!,M3123)&gt;0),"Matched", "")</f>
        <v>#REF!</v>
      </c>
      <c r="O3123" s="1" t="str">
        <f t="shared" si="163"/>
        <v/>
      </c>
      <c r="P3123" s="1" t="e">
        <f ca="1">IF(AND(O3123&lt;&gt; "", COUNTIF(SAP!#REF!,O3123)&gt;0),"Matched", "")</f>
        <v>#REF!</v>
      </c>
      <c r="Q3123" s="1" t="str">
        <f ca="1">IF(D3123="AC","Logic4"&amp;"_"&amp;TEXT(C3123,"dd.mm.yyyy") &amp;"_"&amp; 1624192.67,"")</f>
        <v>Logic4_20.02.2020_1624192.67</v>
      </c>
      <c r="R3123" s="1" t="e">
        <f ca="1">IF(AND(Q3123&lt;&gt; "", COUNTIF(SAP!#REF!,Q3123)&gt;0),"Matched", "")</f>
        <v>#REF!</v>
      </c>
    </row>
    <row r="3124" spans="1:18">
      <c r="A3124" s="9">
        <v>11563327</v>
      </c>
      <c r="B3124" s="10">
        <v>43881</v>
      </c>
      <c r="C3124" s="10">
        <v>43881</v>
      </c>
      <c r="D3124" s="11" t="s">
        <v>10</v>
      </c>
      <c r="E3124" s="11">
        <v>0</v>
      </c>
      <c r="F3124" s="11">
        <v>0</v>
      </c>
      <c r="G3124" s="11">
        <v>4790</v>
      </c>
      <c r="H3124" s="11">
        <v>126929.04</v>
      </c>
      <c r="I3124" s="11" t="s">
        <v>11</v>
      </c>
      <c r="J3124" s="11" t="s">
        <v>12</v>
      </c>
      <c r="K3124" s="1" t="str">
        <f t="shared" si="164"/>
        <v/>
      </c>
      <c r="L3124" s="1" t="e">
        <f ca="1">IF(AND(K3124&lt;&gt; "", COUNTIF(SAP!#REF!,K3124)&gt;0),"Matched", "")</f>
        <v>#REF!</v>
      </c>
      <c r="M3124" s="1" t="str">
        <f t="shared" si="162"/>
        <v/>
      </c>
      <c r="N3124" s="1" t="e">
        <f ca="1">IF(AND(M3124&lt;&gt; "", COUNTIF(SAP!#REF!,M3124)&gt;0),"Matched", "")</f>
        <v>#REF!</v>
      </c>
      <c r="O3124" s="1" t="str">
        <f t="shared" si="163"/>
        <v/>
      </c>
      <c r="P3124" s="1" t="e">
        <f ca="1">IF(AND(O3124&lt;&gt; "", COUNTIF(SAP!#REF!,O3124)&gt;0),"Matched", "")</f>
        <v>#REF!</v>
      </c>
      <c r="Q3124" s="1" t="str">
        <f ca="1">IF(D3124="AC","Logic4"&amp;"_"&amp;TEXT(C3124,"dd.mm.yyyy") &amp;"_"&amp; 1624192.67,"")</f>
        <v>Logic4_20.02.2020_1624192.67</v>
      </c>
      <c r="R3124" s="1" t="e">
        <f ca="1">IF(AND(Q3124&lt;&gt; "", COUNTIF(SAP!#REF!,Q3124)&gt;0),"Matched", "")</f>
        <v>#REF!</v>
      </c>
    </row>
    <row r="3125" spans="1:18">
      <c r="A3125" s="13">
        <v>11563327</v>
      </c>
      <c r="B3125" s="14">
        <v>43881</v>
      </c>
      <c r="C3125" s="14">
        <v>43881</v>
      </c>
      <c r="D3125" s="15" t="s">
        <v>10</v>
      </c>
      <c r="E3125" s="15">
        <v>0</v>
      </c>
      <c r="F3125" s="15">
        <v>0</v>
      </c>
      <c r="G3125" s="15">
        <v>4854.08</v>
      </c>
      <c r="H3125" s="15">
        <v>131783.12</v>
      </c>
      <c r="I3125" s="15" t="s">
        <v>11</v>
      </c>
      <c r="J3125" s="15" t="s">
        <v>12</v>
      </c>
      <c r="K3125" s="1" t="str">
        <f t="shared" si="164"/>
        <v/>
      </c>
      <c r="L3125" s="1" t="e">
        <f ca="1">IF(AND(K3125&lt;&gt; "", COUNTIF(SAP!#REF!,K3125)&gt;0),"Matched", "")</f>
        <v>#REF!</v>
      </c>
      <c r="M3125" s="1" t="str">
        <f t="shared" si="162"/>
        <v/>
      </c>
      <c r="N3125" s="1" t="e">
        <f ca="1">IF(AND(M3125&lt;&gt; "", COUNTIF(SAP!#REF!,M3125)&gt;0),"Matched", "")</f>
        <v>#REF!</v>
      </c>
      <c r="O3125" s="1" t="str">
        <f t="shared" si="163"/>
        <v/>
      </c>
      <c r="P3125" s="1" t="e">
        <f ca="1">IF(AND(O3125&lt;&gt; "", COUNTIF(SAP!#REF!,O3125)&gt;0),"Matched", "")</f>
        <v>#REF!</v>
      </c>
      <c r="Q3125" s="1" t="str">
        <f ca="1">IF(D3125="AC","Logic4"&amp;"_"&amp;TEXT(C3125,"dd.mm.yyyy") &amp;"_"&amp; 1624192.67,"")</f>
        <v>Logic4_20.02.2020_1624192.67</v>
      </c>
      <c r="R3125" s="1" t="e">
        <f ca="1">IF(AND(Q3125&lt;&gt; "", COUNTIF(SAP!#REF!,Q3125)&gt;0),"Matched", "")</f>
        <v>#REF!</v>
      </c>
    </row>
    <row r="3126" spans="1:18">
      <c r="A3126" s="9">
        <v>11563327</v>
      </c>
      <c r="B3126" s="10">
        <v>43881</v>
      </c>
      <c r="C3126" s="10">
        <v>43881</v>
      </c>
      <c r="D3126" s="11" t="s">
        <v>10</v>
      </c>
      <c r="E3126" s="11">
        <v>0</v>
      </c>
      <c r="F3126" s="11">
        <v>0</v>
      </c>
      <c r="G3126" s="11">
        <v>5017.5</v>
      </c>
      <c r="H3126" s="11">
        <v>136800.62</v>
      </c>
      <c r="I3126" s="11" t="s">
        <v>11</v>
      </c>
      <c r="J3126" s="11" t="s">
        <v>12</v>
      </c>
      <c r="K3126" s="1" t="str">
        <f t="shared" si="164"/>
        <v/>
      </c>
      <c r="L3126" s="1" t="e">
        <f ca="1">IF(AND(K3126&lt;&gt; "", COUNTIF(SAP!#REF!,K3126)&gt;0),"Matched", "")</f>
        <v>#REF!</v>
      </c>
      <c r="M3126" s="1" t="str">
        <f t="shared" si="162"/>
        <v/>
      </c>
      <c r="N3126" s="1" t="e">
        <f ca="1">IF(AND(M3126&lt;&gt; "", COUNTIF(SAP!#REF!,M3126)&gt;0),"Matched", "")</f>
        <v>#REF!</v>
      </c>
      <c r="O3126" s="1" t="str">
        <f t="shared" si="163"/>
        <v/>
      </c>
      <c r="P3126" s="1" t="e">
        <f ca="1">IF(AND(O3126&lt;&gt; "", COUNTIF(SAP!#REF!,O3126)&gt;0),"Matched", "")</f>
        <v>#REF!</v>
      </c>
      <c r="Q3126" s="1" t="str">
        <f ca="1">IF(D3126="AC","Logic4"&amp;"_"&amp;TEXT(C3126,"dd.mm.yyyy") &amp;"_"&amp; 1624192.67,"")</f>
        <v>Logic4_20.02.2020_1624192.67</v>
      </c>
      <c r="R3126" s="1" t="e">
        <f ca="1">IF(AND(Q3126&lt;&gt; "", COUNTIF(SAP!#REF!,Q3126)&gt;0),"Matched", "")</f>
        <v>#REF!</v>
      </c>
    </row>
    <row r="3127" spans="1:18">
      <c r="A3127" s="13">
        <v>11563327</v>
      </c>
      <c r="B3127" s="14">
        <v>43881</v>
      </c>
      <c r="C3127" s="14">
        <v>43881</v>
      </c>
      <c r="D3127" s="15" t="s">
        <v>10</v>
      </c>
      <c r="E3127" s="15">
        <v>0</v>
      </c>
      <c r="F3127" s="15">
        <v>0</v>
      </c>
      <c r="G3127" s="15">
        <v>5105.6000000000004</v>
      </c>
      <c r="H3127" s="15">
        <v>141906.22</v>
      </c>
      <c r="I3127" s="15" t="s">
        <v>11</v>
      </c>
      <c r="J3127" s="15" t="s">
        <v>12</v>
      </c>
      <c r="K3127" s="1" t="str">
        <f t="shared" si="164"/>
        <v/>
      </c>
      <c r="L3127" s="1" t="e">
        <f ca="1">IF(AND(K3127&lt;&gt; "", COUNTIF(SAP!#REF!,K3127)&gt;0),"Matched", "")</f>
        <v>#REF!</v>
      </c>
      <c r="M3127" s="1" t="str">
        <f t="shared" si="162"/>
        <v/>
      </c>
      <c r="N3127" s="1" t="e">
        <f ca="1">IF(AND(M3127&lt;&gt; "", COUNTIF(SAP!#REF!,M3127)&gt;0),"Matched", "")</f>
        <v>#REF!</v>
      </c>
      <c r="O3127" s="1" t="str">
        <f t="shared" si="163"/>
        <v/>
      </c>
      <c r="P3127" s="1" t="e">
        <f ca="1">IF(AND(O3127&lt;&gt; "", COUNTIF(SAP!#REF!,O3127)&gt;0),"Matched", "")</f>
        <v>#REF!</v>
      </c>
      <c r="Q3127" s="1" t="str">
        <f ca="1">IF(D3127="AC","Logic4"&amp;"_"&amp;TEXT(C3127,"dd.mm.yyyy") &amp;"_"&amp; 1624192.67,"")</f>
        <v>Logic4_20.02.2020_1624192.67</v>
      </c>
      <c r="R3127" s="1" t="e">
        <f ca="1">IF(AND(Q3127&lt;&gt; "", COUNTIF(SAP!#REF!,Q3127)&gt;0),"Matched", "")</f>
        <v>#REF!</v>
      </c>
    </row>
    <row r="3128" spans="1:18">
      <c r="A3128" s="9">
        <v>11563327</v>
      </c>
      <c r="B3128" s="10">
        <v>43881</v>
      </c>
      <c r="C3128" s="10">
        <v>43881</v>
      </c>
      <c r="D3128" s="11" t="s">
        <v>10</v>
      </c>
      <c r="E3128" s="11">
        <v>0</v>
      </c>
      <c r="F3128" s="11">
        <v>0</v>
      </c>
      <c r="G3128" s="11">
        <v>5197</v>
      </c>
      <c r="H3128" s="11">
        <v>147103.22</v>
      </c>
      <c r="I3128" s="11" t="s">
        <v>11</v>
      </c>
      <c r="J3128" s="11" t="s">
        <v>12</v>
      </c>
      <c r="K3128" s="1" t="str">
        <f t="shared" si="164"/>
        <v/>
      </c>
      <c r="L3128" s="1" t="e">
        <f ca="1">IF(AND(K3128&lt;&gt; "", COUNTIF(SAP!#REF!,K3128)&gt;0),"Matched", "")</f>
        <v>#REF!</v>
      </c>
      <c r="M3128" s="1" t="str">
        <f t="shared" si="162"/>
        <v/>
      </c>
      <c r="N3128" s="1" t="e">
        <f ca="1">IF(AND(M3128&lt;&gt; "", COUNTIF(SAP!#REF!,M3128)&gt;0),"Matched", "")</f>
        <v>#REF!</v>
      </c>
      <c r="O3128" s="1" t="str">
        <f t="shared" si="163"/>
        <v/>
      </c>
      <c r="P3128" s="1" t="e">
        <f ca="1">IF(AND(O3128&lt;&gt; "", COUNTIF(SAP!#REF!,O3128)&gt;0),"Matched", "")</f>
        <v>#REF!</v>
      </c>
      <c r="Q3128" s="1" t="str">
        <f ca="1">IF(D3128="AC","Logic4"&amp;"_"&amp;TEXT(C3128,"dd.mm.yyyy") &amp;"_"&amp; 1624192.67,"")</f>
        <v>Logic4_20.02.2020_1624192.67</v>
      </c>
      <c r="R3128" s="1" t="e">
        <f ca="1">IF(AND(Q3128&lt;&gt; "", COUNTIF(SAP!#REF!,Q3128)&gt;0),"Matched", "")</f>
        <v>#REF!</v>
      </c>
    </row>
    <row r="3129" spans="1:18">
      <c r="A3129" s="13">
        <v>11563327</v>
      </c>
      <c r="B3129" s="14">
        <v>43881</v>
      </c>
      <c r="C3129" s="14">
        <v>43881</v>
      </c>
      <c r="D3129" s="15" t="s">
        <v>10</v>
      </c>
      <c r="E3129" s="15">
        <v>0</v>
      </c>
      <c r="F3129" s="15">
        <v>0</v>
      </c>
      <c r="G3129" s="15">
        <v>5312.2</v>
      </c>
      <c r="H3129" s="15">
        <v>152415.42000000001</v>
      </c>
      <c r="I3129" s="15" t="s">
        <v>11</v>
      </c>
      <c r="J3129" s="15" t="s">
        <v>12</v>
      </c>
      <c r="K3129" s="1" t="str">
        <f t="shared" si="164"/>
        <v/>
      </c>
      <c r="L3129" s="1" t="e">
        <f ca="1">IF(AND(K3129&lt;&gt; "", COUNTIF(SAP!#REF!,K3129)&gt;0),"Matched", "")</f>
        <v>#REF!</v>
      </c>
      <c r="M3129" s="1" t="str">
        <f t="shared" si="162"/>
        <v/>
      </c>
      <c r="N3129" s="1" t="e">
        <f ca="1">IF(AND(M3129&lt;&gt; "", COUNTIF(SAP!#REF!,M3129)&gt;0),"Matched", "")</f>
        <v>#REF!</v>
      </c>
      <c r="O3129" s="1" t="str">
        <f t="shared" si="163"/>
        <v/>
      </c>
      <c r="P3129" s="1" t="e">
        <f ca="1">IF(AND(O3129&lt;&gt; "", COUNTIF(SAP!#REF!,O3129)&gt;0),"Matched", "")</f>
        <v>#REF!</v>
      </c>
      <c r="Q3129" s="1" t="str">
        <f ca="1">IF(D3129="AC","Logic4"&amp;"_"&amp;TEXT(C3129,"dd.mm.yyyy") &amp;"_"&amp; 1624192.67,"")</f>
        <v>Logic4_20.02.2020_1624192.67</v>
      </c>
      <c r="R3129" s="1" t="e">
        <f ca="1">IF(AND(Q3129&lt;&gt; "", COUNTIF(SAP!#REF!,Q3129)&gt;0),"Matched", "")</f>
        <v>#REF!</v>
      </c>
    </row>
    <row r="3130" spans="1:18">
      <c r="A3130" s="9">
        <v>11563327</v>
      </c>
      <c r="B3130" s="10">
        <v>43881</v>
      </c>
      <c r="C3130" s="10">
        <v>43881</v>
      </c>
      <c r="D3130" s="11" t="s">
        <v>10</v>
      </c>
      <c r="E3130" s="11">
        <v>0</v>
      </c>
      <c r="F3130" s="11">
        <v>0</v>
      </c>
      <c r="G3130" s="11">
        <v>5530</v>
      </c>
      <c r="H3130" s="11">
        <v>157945.42000000001</v>
      </c>
      <c r="I3130" s="11" t="s">
        <v>11</v>
      </c>
      <c r="J3130" s="11" t="s">
        <v>12</v>
      </c>
      <c r="K3130" s="1" t="str">
        <f t="shared" si="164"/>
        <v/>
      </c>
      <c r="L3130" s="1" t="e">
        <f ca="1">IF(AND(K3130&lt;&gt; "", COUNTIF(SAP!#REF!,K3130)&gt;0),"Matched", "")</f>
        <v>#REF!</v>
      </c>
      <c r="M3130" s="1" t="str">
        <f t="shared" si="162"/>
        <v/>
      </c>
      <c r="N3130" s="1" t="e">
        <f ca="1">IF(AND(M3130&lt;&gt; "", COUNTIF(SAP!#REF!,M3130)&gt;0),"Matched", "")</f>
        <v>#REF!</v>
      </c>
      <c r="O3130" s="1" t="str">
        <f t="shared" si="163"/>
        <v/>
      </c>
      <c r="P3130" s="1" t="e">
        <f ca="1">IF(AND(O3130&lt;&gt; "", COUNTIF(SAP!#REF!,O3130)&gt;0),"Matched", "")</f>
        <v>#REF!</v>
      </c>
      <c r="Q3130" s="1" t="str">
        <f ca="1">IF(D3130="AC","Logic4"&amp;"_"&amp;TEXT(C3130,"dd.mm.yyyy") &amp;"_"&amp; 1624192.67,"")</f>
        <v>Logic4_20.02.2020_1624192.67</v>
      </c>
      <c r="R3130" s="1" t="e">
        <f ca="1">IF(AND(Q3130&lt;&gt; "", COUNTIF(SAP!#REF!,Q3130)&gt;0),"Matched", "")</f>
        <v>#REF!</v>
      </c>
    </row>
    <row r="3131" spans="1:18">
      <c r="A3131" s="13">
        <v>11563327</v>
      </c>
      <c r="B3131" s="14">
        <v>43881</v>
      </c>
      <c r="C3131" s="14">
        <v>43881</v>
      </c>
      <c r="D3131" s="15" t="s">
        <v>10</v>
      </c>
      <c r="E3131" s="15">
        <v>0</v>
      </c>
      <c r="F3131" s="15">
        <v>0</v>
      </c>
      <c r="G3131" s="15">
        <v>5578.96</v>
      </c>
      <c r="H3131" s="15">
        <v>163524.38</v>
      </c>
      <c r="I3131" s="15" t="s">
        <v>11</v>
      </c>
      <c r="J3131" s="15" t="s">
        <v>12</v>
      </c>
      <c r="K3131" s="1" t="str">
        <f t="shared" si="164"/>
        <v/>
      </c>
      <c r="L3131" s="1" t="e">
        <f ca="1">IF(AND(K3131&lt;&gt; "", COUNTIF(SAP!#REF!,K3131)&gt;0),"Matched", "")</f>
        <v>#REF!</v>
      </c>
      <c r="M3131" s="1" t="str">
        <f t="shared" si="162"/>
        <v/>
      </c>
      <c r="N3131" s="1" t="e">
        <f ca="1">IF(AND(M3131&lt;&gt; "", COUNTIF(SAP!#REF!,M3131)&gt;0),"Matched", "")</f>
        <v>#REF!</v>
      </c>
      <c r="O3131" s="1" t="str">
        <f t="shared" si="163"/>
        <v/>
      </c>
      <c r="P3131" s="1" t="e">
        <f ca="1">IF(AND(O3131&lt;&gt; "", COUNTIF(SAP!#REF!,O3131)&gt;0),"Matched", "")</f>
        <v>#REF!</v>
      </c>
      <c r="Q3131" s="1" t="str">
        <f ca="1">IF(D3131="AC","Logic4"&amp;"_"&amp;TEXT(C3131,"dd.mm.yyyy") &amp;"_"&amp; 1624192.67,"")</f>
        <v>Logic4_20.02.2020_1624192.67</v>
      </c>
      <c r="R3131" s="1" t="e">
        <f ca="1">IF(AND(Q3131&lt;&gt; "", COUNTIF(SAP!#REF!,Q3131)&gt;0),"Matched", "")</f>
        <v>#REF!</v>
      </c>
    </row>
    <row r="3132" spans="1:18">
      <c r="A3132" s="9">
        <v>11563327</v>
      </c>
      <c r="B3132" s="10">
        <v>43881</v>
      </c>
      <c r="C3132" s="10">
        <v>43881</v>
      </c>
      <c r="D3132" s="11" t="s">
        <v>10</v>
      </c>
      <c r="E3132" s="11">
        <v>0</v>
      </c>
      <c r="F3132" s="11">
        <v>0</v>
      </c>
      <c r="G3132" s="11">
        <v>5590</v>
      </c>
      <c r="H3132" s="11">
        <v>169114.38</v>
      </c>
      <c r="I3132" s="11" t="s">
        <v>11</v>
      </c>
      <c r="J3132" s="11" t="s">
        <v>12</v>
      </c>
      <c r="K3132" s="1" t="str">
        <f t="shared" si="164"/>
        <v/>
      </c>
      <c r="L3132" s="1" t="e">
        <f ca="1">IF(AND(K3132&lt;&gt; "", COUNTIF(SAP!#REF!,K3132)&gt;0),"Matched", "")</f>
        <v>#REF!</v>
      </c>
      <c r="M3132" s="1" t="str">
        <f t="shared" si="162"/>
        <v/>
      </c>
      <c r="N3132" s="1" t="e">
        <f ca="1">IF(AND(M3132&lt;&gt; "", COUNTIF(SAP!#REF!,M3132)&gt;0),"Matched", "")</f>
        <v>#REF!</v>
      </c>
      <c r="O3132" s="1" t="str">
        <f t="shared" si="163"/>
        <v/>
      </c>
      <c r="P3132" s="1" t="e">
        <f ca="1">IF(AND(O3132&lt;&gt; "", COUNTIF(SAP!#REF!,O3132)&gt;0),"Matched", "")</f>
        <v>#REF!</v>
      </c>
      <c r="Q3132" s="1" t="str">
        <f ca="1">IF(D3132="AC","Logic4"&amp;"_"&amp;TEXT(C3132,"dd.mm.yyyy") &amp;"_"&amp; 1624192.67,"")</f>
        <v>Logic4_20.02.2020_1624192.67</v>
      </c>
      <c r="R3132" s="1" t="e">
        <f ca="1">IF(AND(Q3132&lt;&gt; "", COUNTIF(SAP!#REF!,Q3132)&gt;0),"Matched", "")</f>
        <v>#REF!</v>
      </c>
    </row>
    <row r="3133" spans="1:18">
      <c r="A3133" s="13">
        <v>11563327</v>
      </c>
      <c r="B3133" s="14">
        <v>43881</v>
      </c>
      <c r="C3133" s="14">
        <v>43881</v>
      </c>
      <c r="D3133" s="15" t="s">
        <v>10</v>
      </c>
      <c r="E3133" s="15">
        <v>0</v>
      </c>
      <c r="F3133" s="15">
        <v>0</v>
      </c>
      <c r="G3133" s="15">
        <v>5978.1</v>
      </c>
      <c r="H3133" s="15">
        <v>175092.48000000001</v>
      </c>
      <c r="I3133" s="15" t="s">
        <v>11</v>
      </c>
      <c r="J3133" s="15" t="s">
        <v>12</v>
      </c>
      <c r="K3133" s="1" t="str">
        <f t="shared" si="164"/>
        <v/>
      </c>
      <c r="L3133" s="1" t="e">
        <f ca="1">IF(AND(K3133&lt;&gt; "", COUNTIF(SAP!#REF!,K3133)&gt;0),"Matched", "")</f>
        <v>#REF!</v>
      </c>
      <c r="M3133" s="1" t="str">
        <f t="shared" si="162"/>
        <v/>
      </c>
      <c r="N3133" s="1" t="e">
        <f ca="1">IF(AND(M3133&lt;&gt; "", COUNTIF(SAP!#REF!,M3133)&gt;0),"Matched", "")</f>
        <v>#REF!</v>
      </c>
      <c r="O3133" s="1" t="str">
        <f t="shared" si="163"/>
        <v/>
      </c>
      <c r="P3133" s="1" t="e">
        <f ca="1">IF(AND(O3133&lt;&gt; "", COUNTIF(SAP!#REF!,O3133)&gt;0),"Matched", "")</f>
        <v>#REF!</v>
      </c>
      <c r="Q3133" s="1" t="str">
        <f ca="1">IF(D3133="AC","Logic4"&amp;"_"&amp;TEXT(C3133,"dd.mm.yyyy") &amp;"_"&amp; 1624192.67,"")</f>
        <v>Logic4_20.02.2020_1624192.67</v>
      </c>
      <c r="R3133" s="1" t="e">
        <f ca="1">IF(AND(Q3133&lt;&gt; "", COUNTIF(SAP!#REF!,Q3133)&gt;0),"Matched", "")</f>
        <v>#REF!</v>
      </c>
    </row>
    <row r="3134" spans="1:18">
      <c r="A3134" s="9">
        <v>11563327</v>
      </c>
      <c r="B3134" s="10">
        <v>43881</v>
      </c>
      <c r="C3134" s="10">
        <v>43881</v>
      </c>
      <c r="D3134" s="11" t="s">
        <v>10</v>
      </c>
      <c r="E3134" s="11">
        <v>0</v>
      </c>
      <c r="F3134" s="11">
        <v>0</v>
      </c>
      <c r="G3134" s="11">
        <v>6042.6</v>
      </c>
      <c r="H3134" s="11">
        <v>181135.08</v>
      </c>
      <c r="I3134" s="11" t="s">
        <v>11</v>
      </c>
      <c r="J3134" s="11" t="s">
        <v>12</v>
      </c>
      <c r="K3134" s="1" t="str">
        <f t="shared" si="164"/>
        <v/>
      </c>
      <c r="L3134" s="1" t="e">
        <f ca="1">IF(AND(K3134&lt;&gt; "", COUNTIF(SAP!#REF!,K3134)&gt;0),"Matched", "")</f>
        <v>#REF!</v>
      </c>
      <c r="M3134" s="1" t="str">
        <f t="shared" si="162"/>
        <v/>
      </c>
      <c r="N3134" s="1" t="e">
        <f ca="1">IF(AND(M3134&lt;&gt; "", COUNTIF(SAP!#REF!,M3134)&gt;0),"Matched", "")</f>
        <v>#REF!</v>
      </c>
      <c r="O3134" s="1" t="str">
        <f t="shared" si="163"/>
        <v/>
      </c>
      <c r="P3134" s="1" t="e">
        <f ca="1">IF(AND(O3134&lt;&gt; "", COUNTIF(SAP!#REF!,O3134)&gt;0),"Matched", "")</f>
        <v>#REF!</v>
      </c>
      <c r="Q3134" s="1" t="str">
        <f ca="1">IF(D3134="AC","Logic4"&amp;"_"&amp;TEXT(C3134,"dd.mm.yyyy") &amp;"_"&amp; 1624192.67,"")</f>
        <v>Logic4_20.02.2020_1624192.67</v>
      </c>
      <c r="R3134" s="1" t="e">
        <f ca="1">IF(AND(Q3134&lt;&gt; "", COUNTIF(SAP!#REF!,Q3134)&gt;0),"Matched", "")</f>
        <v>#REF!</v>
      </c>
    </row>
    <row r="3135" spans="1:18">
      <c r="A3135" s="13">
        <v>11563327</v>
      </c>
      <c r="B3135" s="14">
        <v>43881</v>
      </c>
      <c r="C3135" s="14">
        <v>43881</v>
      </c>
      <c r="D3135" s="15" t="s">
        <v>10</v>
      </c>
      <c r="E3135" s="15">
        <v>0</v>
      </c>
      <c r="F3135" s="15">
        <v>0</v>
      </c>
      <c r="G3135" s="15">
        <v>6155.7</v>
      </c>
      <c r="H3135" s="15">
        <v>187290.78</v>
      </c>
      <c r="I3135" s="15" t="s">
        <v>11</v>
      </c>
      <c r="J3135" s="15" t="s">
        <v>12</v>
      </c>
      <c r="K3135" s="1" t="str">
        <f t="shared" si="164"/>
        <v/>
      </c>
      <c r="L3135" s="1" t="e">
        <f ca="1">IF(AND(K3135&lt;&gt; "", COUNTIF(SAP!#REF!,K3135)&gt;0),"Matched", "")</f>
        <v>#REF!</v>
      </c>
      <c r="M3135" s="1" t="str">
        <f t="shared" si="162"/>
        <v/>
      </c>
      <c r="N3135" s="1" t="e">
        <f ca="1">IF(AND(M3135&lt;&gt; "", COUNTIF(SAP!#REF!,M3135)&gt;0),"Matched", "")</f>
        <v>#REF!</v>
      </c>
      <c r="O3135" s="1" t="str">
        <f t="shared" si="163"/>
        <v/>
      </c>
      <c r="P3135" s="1" t="e">
        <f ca="1">IF(AND(O3135&lt;&gt; "", COUNTIF(SAP!#REF!,O3135)&gt;0),"Matched", "")</f>
        <v>#REF!</v>
      </c>
      <c r="Q3135" s="1" t="str">
        <f ca="1">IF(D3135="AC","Logic4"&amp;"_"&amp;TEXT(C3135,"dd.mm.yyyy") &amp;"_"&amp; 1624192.67,"")</f>
        <v>Logic4_20.02.2020_1624192.67</v>
      </c>
      <c r="R3135" s="1" t="e">
        <f ca="1">IF(AND(Q3135&lt;&gt; "", COUNTIF(SAP!#REF!,Q3135)&gt;0),"Matched", "")</f>
        <v>#REF!</v>
      </c>
    </row>
    <row r="3136" spans="1:18">
      <c r="A3136" s="9">
        <v>11563327</v>
      </c>
      <c r="B3136" s="10">
        <v>43881</v>
      </c>
      <c r="C3136" s="10">
        <v>43881</v>
      </c>
      <c r="D3136" s="11" t="s">
        <v>10</v>
      </c>
      <c r="E3136" s="11">
        <v>0</v>
      </c>
      <c r="F3136" s="11">
        <v>0</v>
      </c>
      <c r="G3136" s="11">
        <v>6324.8</v>
      </c>
      <c r="H3136" s="11">
        <v>193615.58</v>
      </c>
      <c r="I3136" s="11" t="s">
        <v>11</v>
      </c>
      <c r="J3136" s="11" t="s">
        <v>12</v>
      </c>
      <c r="K3136" s="1" t="str">
        <f t="shared" si="164"/>
        <v/>
      </c>
      <c r="L3136" s="1" t="e">
        <f ca="1">IF(AND(K3136&lt;&gt; "", COUNTIF(SAP!#REF!,K3136)&gt;0),"Matched", "")</f>
        <v>#REF!</v>
      </c>
      <c r="M3136" s="1" t="str">
        <f t="shared" si="162"/>
        <v/>
      </c>
      <c r="N3136" s="1" t="e">
        <f ca="1">IF(AND(M3136&lt;&gt; "", COUNTIF(SAP!#REF!,M3136)&gt;0),"Matched", "")</f>
        <v>#REF!</v>
      </c>
      <c r="O3136" s="1" t="str">
        <f t="shared" si="163"/>
        <v/>
      </c>
      <c r="P3136" s="1" t="e">
        <f ca="1">IF(AND(O3136&lt;&gt; "", COUNTIF(SAP!#REF!,O3136)&gt;0),"Matched", "")</f>
        <v>#REF!</v>
      </c>
      <c r="Q3136" s="1" t="str">
        <f ca="1">IF(D3136="AC","Logic4"&amp;"_"&amp;TEXT(C3136,"dd.mm.yyyy") &amp;"_"&amp; 1624192.67,"")</f>
        <v>Logic4_20.02.2020_1624192.67</v>
      </c>
      <c r="R3136" s="1" t="e">
        <f ca="1">IF(AND(Q3136&lt;&gt; "", COUNTIF(SAP!#REF!,Q3136)&gt;0),"Matched", "")</f>
        <v>#REF!</v>
      </c>
    </row>
    <row r="3137" spans="1:18">
      <c r="A3137" s="13">
        <v>11563327</v>
      </c>
      <c r="B3137" s="14">
        <v>43881</v>
      </c>
      <c r="C3137" s="14">
        <v>43881</v>
      </c>
      <c r="D3137" s="15" t="s">
        <v>10</v>
      </c>
      <c r="E3137" s="15">
        <v>0</v>
      </c>
      <c r="F3137" s="15">
        <v>0</v>
      </c>
      <c r="G3137" s="15">
        <v>6384</v>
      </c>
      <c r="H3137" s="15">
        <v>199999.58</v>
      </c>
      <c r="I3137" s="15" t="s">
        <v>11</v>
      </c>
      <c r="J3137" s="15" t="s">
        <v>12</v>
      </c>
      <c r="K3137" s="1" t="str">
        <f t="shared" si="164"/>
        <v/>
      </c>
      <c r="L3137" s="1" t="e">
        <f ca="1">IF(AND(K3137&lt;&gt; "", COUNTIF(SAP!#REF!,K3137)&gt;0),"Matched", "")</f>
        <v>#REF!</v>
      </c>
      <c r="M3137" s="1" t="str">
        <f t="shared" ref="M3137:M3200" si="165">IF(D3137="TR","Logic2"&amp;"_"&amp;TEXT(C3137,"dd.mm.yyyy") &amp;"_"&amp; F3137,"")</f>
        <v/>
      </c>
      <c r="N3137" s="1" t="e">
        <f ca="1">IF(AND(M3137&lt;&gt; "", COUNTIF(SAP!#REF!,M3137)&gt;0),"Matched", "")</f>
        <v>#REF!</v>
      </c>
      <c r="O3137" s="1" t="str">
        <f t="shared" ref="O3137:O3200" si="166">IF(D3137="AF","Logic3"&amp;"_"&amp;G3137,"")</f>
        <v/>
      </c>
      <c r="P3137" s="1" t="e">
        <f ca="1">IF(AND(O3137&lt;&gt; "", COUNTIF(SAP!#REF!,O3137)&gt;0),"Matched", "")</f>
        <v>#REF!</v>
      </c>
      <c r="Q3137" s="1" t="str">
        <f ca="1">IF(D3137="AC","Logic4"&amp;"_"&amp;TEXT(C3137,"dd.mm.yyyy") &amp;"_"&amp; 1624192.67,"")</f>
        <v>Logic4_20.02.2020_1624192.67</v>
      </c>
      <c r="R3137" s="1" t="e">
        <f ca="1">IF(AND(Q3137&lt;&gt; "", COUNTIF(SAP!#REF!,Q3137)&gt;0),"Matched", "")</f>
        <v>#REF!</v>
      </c>
    </row>
    <row r="3138" spans="1:18">
      <c r="A3138" s="9">
        <v>11563327</v>
      </c>
      <c r="B3138" s="10">
        <v>43881</v>
      </c>
      <c r="C3138" s="10">
        <v>43881</v>
      </c>
      <c r="D3138" s="11" t="s">
        <v>10</v>
      </c>
      <c r="E3138" s="11">
        <v>0</v>
      </c>
      <c r="F3138" s="11">
        <v>0</v>
      </c>
      <c r="G3138" s="11">
        <v>6778</v>
      </c>
      <c r="H3138" s="11">
        <v>206777.58</v>
      </c>
      <c r="I3138" s="11" t="s">
        <v>11</v>
      </c>
      <c r="J3138" s="11" t="s">
        <v>12</v>
      </c>
      <c r="K3138" s="1" t="str">
        <f t="shared" si="164"/>
        <v/>
      </c>
      <c r="L3138" s="1" t="e">
        <f ca="1">IF(AND(K3138&lt;&gt; "", COUNTIF(SAP!#REF!,K3138)&gt;0),"Matched", "")</f>
        <v>#REF!</v>
      </c>
      <c r="M3138" s="1" t="str">
        <f t="shared" si="165"/>
        <v/>
      </c>
      <c r="N3138" s="1" t="e">
        <f ca="1">IF(AND(M3138&lt;&gt; "", COUNTIF(SAP!#REF!,M3138)&gt;0),"Matched", "")</f>
        <v>#REF!</v>
      </c>
      <c r="O3138" s="1" t="str">
        <f t="shared" si="166"/>
        <v/>
      </c>
      <c r="P3138" s="1" t="e">
        <f ca="1">IF(AND(O3138&lt;&gt; "", COUNTIF(SAP!#REF!,O3138)&gt;0),"Matched", "")</f>
        <v>#REF!</v>
      </c>
      <c r="Q3138" s="1" t="str">
        <f ca="1">IF(D3138="AC","Logic4"&amp;"_"&amp;TEXT(C3138,"dd.mm.yyyy") &amp;"_"&amp; 1624192.67,"")</f>
        <v>Logic4_20.02.2020_1624192.67</v>
      </c>
      <c r="R3138" s="1" t="e">
        <f ca="1">IF(AND(Q3138&lt;&gt; "", COUNTIF(SAP!#REF!,Q3138)&gt;0),"Matched", "")</f>
        <v>#REF!</v>
      </c>
    </row>
    <row r="3139" spans="1:18">
      <c r="A3139" s="13">
        <v>11563327</v>
      </c>
      <c r="B3139" s="14">
        <v>43881</v>
      </c>
      <c r="C3139" s="14">
        <v>43881</v>
      </c>
      <c r="D3139" s="15" t="s">
        <v>10</v>
      </c>
      <c r="E3139" s="15">
        <v>0</v>
      </c>
      <c r="F3139" s="15">
        <v>0</v>
      </c>
      <c r="G3139" s="15">
        <v>6800</v>
      </c>
      <c r="H3139" s="15">
        <v>213577.58</v>
      </c>
      <c r="I3139" s="15" t="s">
        <v>11</v>
      </c>
      <c r="J3139" s="15" t="s">
        <v>12</v>
      </c>
      <c r="K3139" s="1" t="str">
        <f t="shared" ref="K3139:K3202" si="167">IF(D3139="TF","Logic1"&amp;"_"&amp;TEXT(C3139, "mm") &amp;"_"&amp; F3139,"")</f>
        <v/>
      </c>
      <c r="L3139" s="1" t="e">
        <f ca="1">IF(AND(K3139&lt;&gt; "", COUNTIF(SAP!#REF!,K3139)&gt;0),"Matched", "")</f>
        <v>#REF!</v>
      </c>
      <c r="M3139" s="1" t="str">
        <f t="shared" si="165"/>
        <v/>
      </c>
      <c r="N3139" s="1" t="e">
        <f ca="1">IF(AND(M3139&lt;&gt; "", COUNTIF(SAP!#REF!,M3139)&gt;0),"Matched", "")</f>
        <v>#REF!</v>
      </c>
      <c r="O3139" s="1" t="str">
        <f t="shared" si="166"/>
        <v/>
      </c>
      <c r="P3139" s="1" t="e">
        <f ca="1">IF(AND(O3139&lt;&gt; "", COUNTIF(SAP!#REF!,O3139)&gt;0),"Matched", "")</f>
        <v>#REF!</v>
      </c>
      <c r="Q3139" s="1" t="str">
        <f ca="1">IF(D3139="AC","Logic4"&amp;"_"&amp;TEXT(C3139,"dd.mm.yyyy") &amp;"_"&amp; 1624192.67,"")</f>
        <v>Logic4_20.02.2020_1624192.67</v>
      </c>
      <c r="R3139" s="1" t="e">
        <f ca="1">IF(AND(Q3139&lt;&gt; "", COUNTIF(SAP!#REF!,Q3139)&gt;0),"Matched", "")</f>
        <v>#REF!</v>
      </c>
    </row>
    <row r="3140" spans="1:18">
      <c r="A3140" s="9">
        <v>11563327</v>
      </c>
      <c r="B3140" s="10">
        <v>43881</v>
      </c>
      <c r="C3140" s="10">
        <v>43881</v>
      </c>
      <c r="D3140" s="11" t="s">
        <v>10</v>
      </c>
      <c r="E3140" s="11">
        <v>0</v>
      </c>
      <c r="F3140" s="11">
        <v>0</v>
      </c>
      <c r="G3140" s="11">
        <v>6800.4</v>
      </c>
      <c r="H3140" s="11">
        <v>220377.98</v>
      </c>
      <c r="I3140" s="11" t="s">
        <v>11</v>
      </c>
      <c r="J3140" s="11" t="s">
        <v>12</v>
      </c>
      <c r="K3140" s="1" t="str">
        <f t="shared" si="167"/>
        <v/>
      </c>
      <c r="L3140" s="1" t="e">
        <f ca="1">IF(AND(K3140&lt;&gt; "", COUNTIF(SAP!#REF!,K3140)&gt;0),"Matched", "")</f>
        <v>#REF!</v>
      </c>
      <c r="M3140" s="1" t="str">
        <f t="shared" si="165"/>
        <v/>
      </c>
      <c r="N3140" s="1" t="e">
        <f ca="1">IF(AND(M3140&lt;&gt; "", COUNTIF(SAP!#REF!,M3140)&gt;0),"Matched", "")</f>
        <v>#REF!</v>
      </c>
      <c r="O3140" s="1" t="str">
        <f t="shared" si="166"/>
        <v/>
      </c>
      <c r="P3140" s="1" t="e">
        <f ca="1">IF(AND(O3140&lt;&gt; "", COUNTIF(SAP!#REF!,O3140)&gt;0),"Matched", "")</f>
        <v>#REF!</v>
      </c>
      <c r="Q3140" s="1" t="str">
        <f ca="1">IF(D3140="AC","Logic4"&amp;"_"&amp;TEXT(C3140,"dd.mm.yyyy") &amp;"_"&amp; 1624192.67,"")</f>
        <v>Logic4_20.02.2020_1624192.67</v>
      </c>
      <c r="R3140" s="1" t="e">
        <f ca="1">IF(AND(Q3140&lt;&gt; "", COUNTIF(SAP!#REF!,Q3140)&gt;0),"Matched", "")</f>
        <v>#REF!</v>
      </c>
    </row>
    <row r="3141" spans="1:18">
      <c r="A3141" s="13">
        <v>11563327</v>
      </c>
      <c r="B3141" s="14">
        <v>43881</v>
      </c>
      <c r="C3141" s="14">
        <v>43881</v>
      </c>
      <c r="D3141" s="15" t="s">
        <v>10</v>
      </c>
      <c r="E3141" s="15">
        <v>0</v>
      </c>
      <c r="F3141" s="15">
        <v>0</v>
      </c>
      <c r="G3141" s="15">
        <v>6804</v>
      </c>
      <c r="H3141" s="15">
        <v>227181.98</v>
      </c>
      <c r="I3141" s="15" t="s">
        <v>11</v>
      </c>
      <c r="J3141" s="15" t="s">
        <v>12</v>
      </c>
      <c r="K3141" s="1" t="str">
        <f t="shared" si="167"/>
        <v/>
      </c>
      <c r="L3141" s="1" t="e">
        <f ca="1">IF(AND(K3141&lt;&gt; "", COUNTIF(SAP!#REF!,K3141)&gt;0),"Matched", "")</f>
        <v>#REF!</v>
      </c>
      <c r="M3141" s="1" t="str">
        <f t="shared" si="165"/>
        <v/>
      </c>
      <c r="N3141" s="1" t="e">
        <f ca="1">IF(AND(M3141&lt;&gt; "", COUNTIF(SAP!#REF!,M3141)&gt;0),"Matched", "")</f>
        <v>#REF!</v>
      </c>
      <c r="O3141" s="1" t="str">
        <f t="shared" si="166"/>
        <v/>
      </c>
      <c r="P3141" s="1" t="e">
        <f ca="1">IF(AND(O3141&lt;&gt; "", COUNTIF(SAP!#REF!,O3141)&gt;0),"Matched", "")</f>
        <v>#REF!</v>
      </c>
      <c r="Q3141" s="1" t="str">
        <f ca="1">IF(D3141="AC","Logic4"&amp;"_"&amp;TEXT(C3141,"dd.mm.yyyy") &amp;"_"&amp; 1624192.67,"")</f>
        <v>Logic4_20.02.2020_1624192.67</v>
      </c>
      <c r="R3141" s="1" t="e">
        <f ca="1">IF(AND(Q3141&lt;&gt; "", COUNTIF(SAP!#REF!,Q3141)&gt;0),"Matched", "")</f>
        <v>#REF!</v>
      </c>
    </row>
    <row r="3142" spans="1:18">
      <c r="A3142" s="9">
        <v>11563327</v>
      </c>
      <c r="B3142" s="10">
        <v>43881</v>
      </c>
      <c r="C3142" s="10">
        <v>43881</v>
      </c>
      <c r="D3142" s="11" t="s">
        <v>10</v>
      </c>
      <c r="E3142" s="11">
        <v>0</v>
      </c>
      <c r="F3142" s="11">
        <v>0</v>
      </c>
      <c r="G3142" s="11">
        <v>6856</v>
      </c>
      <c r="H3142" s="11">
        <v>234037.98</v>
      </c>
      <c r="I3142" s="11" t="s">
        <v>11</v>
      </c>
      <c r="J3142" s="11" t="s">
        <v>12</v>
      </c>
      <c r="K3142" s="1" t="str">
        <f t="shared" si="167"/>
        <v/>
      </c>
      <c r="L3142" s="1" t="e">
        <f ca="1">IF(AND(K3142&lt;&gt; "", COUNTIF(SAP!#REF!,K3142)&gt;0),"Matched", "")</f>
        <v>#REF!</v>
      </c>
      <c r="M3142" s="1" t="str">
        <f t="shared" si="165"/>
        <v/>
      </c>
      <c r="N3142" s="1" t="e">
        <f ca="1">IF(AND(M3142&lt;&gt; "", COUNTIF(SAP!#REF!,M3142)&gt;0),"Matched", "")</f>
        <v>#REF!</v>
      </c>
      <c r="O3142" s="1" t="str">
        <f t="shared" si="166"/>
        <v/>
      </c>
      <c r="P3142" s="1" t="e">
        <f ca="1">IF(AND(O3142&lt;&gt; "", COUNTIF(SAP!#REF!,O3142)&gt;0),"Matched", "")</f>
        <v>#REF!</v>
      </c>
      <c r="Q3142" s="1" t="str">
        <f ca="1">IF(D3142="AC","Logic4"&amp;"_"&amp;TEXT(C3142,"dd.mm.yyyy") &amp;"_"&amp; 1624192.67,"")</f>
        <v>Logic4_20.02.2020_1624192.67</v>
      </c>
      <c r="R3142" s="1" t="e">
        <f ca="1">IF(AND(Q3142&lt;&gt; "", COUNTIF(SAP!#REF!,Q3142)&gt;0),"Matched", "")</f>
        <v>#REF!</v>
      </c>
    </row>
    <row r="3143" spans="1:18">
      <c r="A3143" s="13">
        <v>11563327</v>
      </c>
      <c r="B3143" s="14">
        <v>43881</v>
      </c>
      <c r="C3143" s="14">
        <v>43881</v>
      </c>
      <c r="D3143" s="15" t="s">
        <v>10</v>
      </c>
      <c r="E3143" s="15">
        <v>0</v>
      </c>
      <c r="F3143" s="15">
        <v>0</v>
      </c>
      <c r="G3143" s="15">
        <v>6867.4</v>
      </c>
      <c r="H3143" s="15">
        <v>240905.38</v>
      </c>
      <c r="I3143" s="15" t="s">
        <v>11</v>
      </c>
      <c r="J3143" s="15" t="s">
        <v>12</v>
      </c>
      <c r="K3143" s="1" t="str">
        <f t="shared" si="167"/>
        <v/>
      </c>
      <c r="L3143" s="1" t="e">
        <f ca="1">IF(AND(K3143&lt;&gt; "", COUNTIF(SAP!#REF!,K3143)&gt;0),"Matched", "")</f>
        <v>#REF!</v>
      </c>
      <c r="M3143" s="1" t="str">
        <f t="shared" si="165"/>
        <v/>
      </c>
      <c r="N3143" s="1" t="e">
        <f ca="1">IF(AND(M3143&lt;&gt; "", COUNTIF(SAP!#REF!,M3143)&gt;0),"Matched", "")</f>
        <v>#REF!</v>
      </c>
      <c r="O3143" s="1" t="str">
        <f t="shared" si="166"/>
        <v/>
      </c>
      <c r="P3143" s="1" t="e">
        <f ca="1">IF(AND(O3143&lt;&gt; "", COUNTIF(SAP!#REF!,O3143)&gt;0),"Matched", "")</f>
        <v>#REF!</v>
      </c>
      <c r="Q3143" s="1" t="str">
        <f ca="1">IF(D3143="AC","Logic4"&amp;"_"&amp;TEXT(C3143,"dd.mm.yyyy") &amp;"_"&amp; 1624192.67,"")</f>
        <v>Logic4_20.02.2020_1624192.67</v>
      </c>
      <c r="R3143" s="1" t="e">
        <f ca="1">IF(AND(Q3143&lt;&gt; "", COUNTIF(SAP!#REF!,Q3143)&gt;0),"Matched", "")</f>
        <v>#REF!</v>
      </c>
    </row>
    <row r="3144" spans="1:18">
      <c r="A3144" s="9">
        <v>11563327</v>
      </c>
      <c r="B3144" s="10">
        <v>43881</v>
      </c>
      <c r="C3144" s="10">
        <v>43881</v>
      </c>
      <c r="D3144" s="11" t="s">
        <v>10</v>
      </c>
      <c r="E3144" s="11">
        <v>0</v>
      </c>
      <c r="F3144" s="11">
        <v>0</v>
      </c>
      <c r="G3144" s="11">
        <v>6907</v>
      </c>
      <c r="H3144" s="11">
        <v>247812.38</v>
      </c>
      <c r="I3144" s="11" t="s">
        <v>11</v>
      </c>
      <c r="J3144" s="11" t="s">
        <v>12</v>
      </c>
      <c r="K3144" s="1" t="str">
        <f t="shared" si="167"/>
        <v/>
      </c>
      <c r="L3144" s="1" t="e">
        <f ca="1">IF(AND(K3144&lt;&gt; "", COUNTIF(SAP!#REF!,K3144)&gt;0),"Matched", "")</f>
        <v>#REF!</v>
      </c>
      <c r="M3144" s="1" t="str">
        <f t="shared" si="165"/>
        <v/>
      </c>
      <c r="N3144" s="1" t="e">
        <f ca="1">IF(AND(M3144&lt;&gt; "", COUNTIF(SAP!#REF!,M3144)&gt;0),"Matched", "")</f>
        <v>#REF!</v>
      </c>
      <c r="O3144" s="1" t="str">
        <f t="shared" si="166"/>
        <v/>
      </c>
      <c r="P3144" s="1" t="e">
        <f ca="1">IF(AND(O3144&lt;&gt; "", COUNTIF(SAP!#REF!,O3144)&gt;0),"Matched", "")</f>
        <v>#REF!</v>
      </c>
      <c r="Q3144" s="1" t="str">
        <f ca="1">IF(D3144="AC","Logic4"&amp;"_"&amp;TEXT(C3144,"dd.mm.yyyy") &amp;"_"&amp; 1624192.67,"")</f>
        <v>Logic4_20.02.2020_1624192.67</v>
      </c>
      <c r="R3144" s="1" t="e">
        <f ca="1">IF(AND(Q3144&lt;&gt; "", COUNTIF(SAP!#REF!,Q3144)&gt;0),"Matched", "")</f>
        <v>#REF!</v>
      </c>
    </row>
    <row r="3145" spans="1:18">
      <c r="A3145" s="13">
        <v>11563327</v>
      </c>
      <c r="B3145" s="14">
        <v>43881</v>
      </c>
      <c r="C3145" s="14">
        <v>43881</v>
      </c>
      <c r="D3145" s="15" t="s">
        <v>10</v>
      </c>
      <c r="E3145" s="15">
        <v>0</v>
      </c>
      <c r="F3145" s="15">
        <v>0</v>
      </c>
      <c r="G3145" s="15">
        <v>6943.2</v>
      </c>
      <c r="H3145" s="15">
        <v>254755.58</v>
      </c>
      <c r="I3145" s="15" t="s">
        <v>11</v>
      </c>
      <c r="J3145" s="15" t="s">
        <v>12</v>
      </c>
      <c r="K3145" s="1" t="str">
        <f t="shared" si="167"/>
        <v/>
      </c>
      <c r="L3145" s="1" t="e">
        <f ca="1">IF(AND(K3145&lt;&gt; "", COUNTIF(SAP!#REF!,K3145)&gt;0),"Matched", "")</f>
        <v>#REF!</v>
      </c>
      <c r="M3145" s="1" t="str">
        <f t="shared" si="165"/>
        <v/>
      </c>
      <c r="N3145" s="1" t="e">
        <f ca="1">IF(AND(M3145&lt;&gt; "", COUNTIF(SAP!#REF!,M3145)&gt;0),"Matched", "")</f>
        <v>#REF!</v>
      </c>
      <c r="O3145" s="1" t="str">
        <f t="shared" si="166"/>
        <v/>
      </c>
      <c r="P3145" s="1" t="e">
        <f ca="1">IF(AND(O3145&lt;&gt; "", COUNTIF(SAP!#REF!,O3145)&gt;0),"Matched", "")</f>
        <v>#REF!</v>
      </c>
      <c r="Q3145" s="1" t="str">
        <f ca="1">IF(D3145="AC","Logic4"&amp;"_"&amp;TEXT(C3145,"dd.mm.yyyy") &amp;"_"&amp; 1624192.67,"")</f>
        <v>Logic4_20.02.2020_1624192.67</v>
      </c>
      <c r="R3145" s="1" t="e">
        <f ca="1">IF(AND(Q3145&lt;&gt; "", COUNTIF(SAP!#REF!,Q3145)&gt;0),"Matched", "")</f>
        <v>#REF!</v>
      </c>
    </row>
    <row r="3146" spans="1:18">
      <c r="A3146" s="9">
        <v>11563327</v>
      </c>
      <c r="B3146" s="10">
        <v>43881</v>
      </c>
      <c r="C3146" s="10">
        <v>43881</v>
      </c>
      <c r="D3146" s="11" t="s">
        <v>10</v>
      </c>
      <c r="E3146" s="11">
        <v>0</v>
      </c>
      <c r="F3146" s="11">
        <v>0</v>
      </c>
      <c r="G3146" s="11">
        <v>7315</v>
      </c>
      <c r="H3146" s="11">
        <v>262070.58</v>
      </c>
      <c r="I3146" s="11" t="s">
        <v>11</v>
      </c>
      <c r="J3146" s="11" t="s">
        <v>12</v>
      </c>
      <c r="K3146" s="1" t="str">
        <f t="shared" si="167"/>
        <v/>
      </c>
      <c r="L3146" s="1" t="e">
        <f ca="1">IF(AND(K3146&lt;&gt; "", COUNTIF(SAP!#REF!,K3146)&gt;0),"Matched", "")</f>
        <v>#REF!</v>
      </c>
      <c r="M3146" s="1" t="str">
        <f t="shared" si="165"/>
        <v/>
      </c>
      <c r="N3146" s="1" t="e">
        <f ca="1">IF(AND(M3146&lt;&gt; "", COUNTIF(SAP!#REF!,M3146)&gt;0),"Matched", "")</f>
        <v>#REF!</v>
      </c>
      <c r="O3146" s="1" t="str">
        <f t="shared" si="166"/>
        <v/>
      </c>
      <c r="P3146" s="1" t="e">
        <f ca="1">IF(AND(O3146&lt;&gt; "", COUNTIF(SAP!#REF!,O3146)&gt;0),"Matched", "")</f>
        <v>#REF!</v>
      </c>
      <c r="Q3146" s="1" t="str">
        <f ca="1">IF(D3146="AC","Logic4"&amp;"_"&amp;TEXT(C3146,"dd.mm.yyyy") &amp;"_"&amp; 1624192.67,"")</f>
        <v>Logic4_20.02.2020_1624192.67</v>
      </c>
      <c r="R3146" s="1" t="e">
        <f ca="1">IF(AND(Q3146&lt;&gt; "", COUNTIF(SAP!#REF!,Q3146)&gt;0),"Matched", "")</f>
        <v>#REF!</v>
      </c>
    </row>
    <row r="3147" spans="1:18">
      <c r="A3147" s="13">
        <v>11563327</v>
      </c>
      <c r="B3147" s="14">
        <v>43881</v>
      </c>
      <c r="C3147" s="14">
        <v>43881</v>
      </c>
      <c r="D3147" s="15" t="s">
        <v>10</v>
      </c>
      <c r="E3147" s="15">
        <v>0</v>
      </c>
      <c r="F3147" s="15">
        <v>0</v>
      </c>
      <c r="G3147" s="15">
        <v>7422.75</v>
      </c>
      <c r="H3147" s="15">
        <v>269493.33</v>
      </c>
      <c r="I3147" s="15" t="s">
        <v>11</v>
      </c>
      <c r="J3147" s="15" t="s">
        <v>12</v>
      </c>
      <c r="K3147" s="1" t="str">
        <f t="shared" si="167"/>
        <v/>
      </c>
      <c r="L3147" s="1" t="e">
        <f ca="1">IF(AND(K3147&lt;&gt; "", COUNTIF(SAP!#REF!,K3147)&gt;0),"Matched", "")</f>
        <v>#REF!</v>
      </c>
      <c r="M3147" s="1" t="str">
        <f t="shared" si="165"/>
        <v/>
      </c>
      <c r="N3147" s="1" t="e">
        <f ca="1">IF(AND(M3147&lt;&gt; "", COUNTIF(SAP!#REF!,M3147)&gt;0),"Matched", "")</f>
        <v>#REF!</v>
      </c>
      <c r="O3147" s="1" t="str">
        <f t="shared" si="166"/>
        <v/>
      </c>
      <c r="P3147" s="1" t="e">
        <f ca="1">IF(AND(O3147&lt;&gt; "", COUNTIF(SAP!#REF!,O3147)&gt;0),"Matched", "")</f>
        <v>#REF!</v>
      </c>
      <c r="Q3147" s="1" t="str">
        <f ca="1">IF(D3147="AC","Logic4"&amp;"_"&amp;TEXT(C3147,"dd.mm.yyyy") &amp;"_"&amp; 1624192.67,"")</f>
        <v>Logic4_20.02.2020_1624192.67</v>
      </c>
      <c r="R3147" s="1" t="e">
        <f ca="1">IF(AND(Q3147&lt;&gt; "", COUNTIF(SAP!#REF!,Q3147)&gt;0),"Matched", "")</f>
        <v>#REF!</v>
      </c>
    </row>
    <row r="3148" spans="1:18">
      <c r="A3148" s="9">
        <v>11563327</v>
      </c>
      <c r="B3148" s="10">
        <v>43881</v>
      </c>
      <c r="C3148" s="10">
        <v>43881</v>
      </c>
      <c r="D3148" s="11" t="s">
        <v>10</v>
      </c>
      <c r="E3148" s="11">
        <v>0</v>
      </c>
      <c r="F3148" s="11">
        <v>0</v>
      </c>
      <c r="G3148" s="11">
        <v>7600.4</v>
      </c>
      <c r="H3148" s="11">
        <v>277093.73</v>
      </c>
      <c r="I3148" s="11" t="s">
        <v>11</v>
      </c>
      <c r="J3148" s="11" t="s">
        <v>12</v>
      </c>
      <c r="K3148" s="1" t="str">
        <f t="shared" si="167"/>
        <v/>
      </c>
      <c r="L3148" s="1" t="e">
        <f ca="1">IF(AND(K3148&lt;&gt; "", COUNTIF(SAP!#REF!,K3148)&gt;0),"Matched", "")</f>
        <v>#REF!</v>
      </c>
      <c r="M3148" s="1" t="str">
        <f t="shared" si="165"/>
        <v/>
      </c>
      <c r="N3148" s="1" t="e">
        <f ca="1">IF(AND(M3148&lt;&gt; "", COUNTIF(SAP!#REF!,M3148)&gt;0),"Matched", "")</f>
        <v>#REF!</v>
      </c>
      <c r="O3148" s="1" t="str">
        <f t="shared" si="166"/>
        <v/>
      </c>
      <c r="P3148" s="1" t="e">
        <f ca="1">IF(AND(O3148&lt;&gt; "", COUNTIF(SAP!#REF!,O3148)&gt;0),"Matched", "")</f>
        <v>#REF!</v>
      </c>
      <c r="Q3148" s="1" t="str">
        <f ca="1">IF(D3148="AC","Logic4"&amp;"_"&amp;TEXT(C3148,"dd.mm.yyyy") &amp;"_"&amp; 1624192.67,"")</f>
        <v>Logic4_20.02.2020_1624192.67</v>
      </c>
      <c r="R3148" s="1" t="e">
        <f ca="1">IF(AND(Q3148&lt;&gt; "", COUNTIF(SAP!#REF!,Q3148)&gt;0),"Matched", "")</f>
        <v>#REF!</v>
      </c>
    </row>
    <row r="3149" spans="1:18">
      <c r="A3149" s="13">
        <v>11563327</v>
      </c>
      <c r="B3149" s="14">
        <v>43881</v>
      </c>
      <c r="C3149" s="14">
        <v>43881</v>
      </c>
      <c r="D3149" s="15" t="s">
        <v>10</v>
      </c>
      <c r="E3149" s="15">
        <v>0</v>
      </c>
      <c r="F3149" s="15">
        <v>0</v>
      </c>
      <c r="G3149" s="15">
        <v>7634.58</v>
      </c>
      <c r="H3149" s="15">
        <v>284728.31</v>
      </c>
      <c r="I3149" s="15" t="s">
        <v>11</v>
      </c>
      <c r="J3149" s="15" t="s">
        <v>12</v>
      </c>
      <c r="K3149" s="1" t="str">
        <f t="shared" si="167"/>
        <v/>
      </c>
      <c r="L3149" s="1" t="e">
        <f ca="1">IF(AND(K3149&lt;&gt; "", COUNTIF(SAP!#REF!,K3149)&gt;0),"Matched", "")</f>
        <v>#REF!</v>
      </c>
      <c r="M3149" s="1" t="str">
        <f t="shared" si="165"/>
        <v/>
      </c>
      <c r="N3149" s="1" t="e">
        <f ca="1">IF(AND(M3149&lt;&gt; "", COUNTIF(SAP!#REF!,M3149)&gt;0),"Matched", "")</f>
        <v>#REF!</v>
      </c>
      <c r="O3149" s="1" t="str">
        <f t="shared" si="166"/>
        <v/>
      </c>
      <c r="P3149" s="1" t="e">
        <f ca="1">IF(AND(O3149&lt;&gt; "", COUNTIF(SAP!#REF!,O3149)&gt;0),"Matched", "")</f>
        <v>#REF!</v>
      </c>
      <c r="Q3149" s="1" t="str">
        <f ca="1">IF(D3149="AC","Logic4"&amp;"_"&amp;TEXT(C3149,"dd.mm.yyyy") &amp;"_"&amp; 1624192.67,"")</f>
        <v>Logic4_20.02.2020_1624192.67</v>
      </c>
      <c r="R3149" s="1" t="e">
        <f ca="1">IF(AND(Q3149&lt;&gt; "", COUNTIF(SAP!#REF!,Q3149)&gt;0),"Matched", "")</f>
        <v>#REF!</v>
      </c>
    </row>
    <row r="3150" spans="1:18">
      <c r="A3150" s="9">
        <v>11563327</v>
      </c>
      <c r="B3150" s="10">
        <v>43881</v>
      </c>
      <c r="C3150" s="10">
        <v>43881</v>
      </c>
      <c r="D3150" s="11" t="s">
        <v>10</v>
      </c>
      <c r="E3150" s="11">
        <v>0</v>
      </c>
      <c r="F3150" s="11">
        <v>0</v>
      </c>
      <c r="G3150" s="11">
        <v>7783.8</v>
      </c>
      <c r="H3150" s="11">
        <v>292512.11</v>
      </c>
      <c r="I3150" s="11" t="s">
        <v>11</v>
      </c>
      <c r="J3150" s="11" t="s">
        <v>12</v>
      </c>
      <c r="K3150" s="1" t="str">
        <f t="shared" si="167"/>
        <v/>
      </c>
      <c r="L3150" s="1" t="e">
        <f ca="1">IF(AND(K3150&lt;&gt; "", COUNTIF(SAP!#REF!,K3150)&gt;0),"Matched", "")</f>
        <v>#REF!</v>
      </c>
      <c r="M3150" s="1" t="str">
        <f t="shared" si="165"/>
        <v/>
      </c>
      <c r="N3150" s="1" t="e">
        <f ca="1">IF(AND(M3150&lt;&gt; "", COUNTIF(SAP!#REF!,M3150)&gt;0),"Matched", "")</f>
        <v>#REF!</v>
      </c>
      <c r="O3150" s="1" t="str">
        <f t="shared" si="166"/>
        <v/>
      </c>
      <c r="P3150" s="1" t="e">
        <f ca="1">IF(AND(O3150&lt;&gt; "", COUNTIF(SAP!#REF!,O3150)&gt;0),"Matched", "")</f>
        <v>#REF!</v>
      </c>
      <c r="Q3150" s="1" t="str">
        <f ca="1">IF(D3150="AC","Logic4"&amp;"_"&amp;TEXT(C3150,"dd.mm.yyyy") &amp;"_"&amp; 1624192.67,"")</f>
        <v>Logic4_20.02.2020_1624192.67</v>
      </c>
      <c r="R3150" s="1" t="e">
        <f ca="1">IF(AND(Q3150&lt;&gt; "", COUNTIF(SAP!#REF!,Q3150)&gt;0),"Matched", "")</f>
        <v>#REF!</v>
      </c>
    </row>
    <row r="3151" spans="1:18">
      <c r="A3151" s="13">
        <v>11563327</v>
      </c>
      <c r="B3151" s="14">
        <v>43881</v>
      </c>
      <c r="C3151" s="14">
        <v>43881</v>
      </c>
      <c r="D3151" s="15" t="s">
        <v>10</v>
      </c>
      <c r="E3151" s="15">
        <v>0</v>
      </c>
      <c r="F3151" s="15">
        <v>0</v>
      </c>
      <c r="G3151" s="15">
        <v>7797.8</v>
      </c>
      <c r="H3151" s="15">
        <v>300309.90999999997</v>
      </c>
      <c r="I3151" s="15" t="s">
        <v>11</v>
      </c>
      <c r="J3151" s="15" t="s">
        <v>12</v>
      </c>
      <c r="K3151" s="1" t="str">
        <f t="shared" si="167"/>
        <v/>
      </c>
      <c r="L3151" s="1" t="e">
        <f ca="1">IF(AND(K3151&lt;&gt; "", COUNTIF(SAP!#REF!,K3151)&gt;0),"Matched", "")</f>
        <v>#REF!</v>
      </c>
      <c r="M3151" s="1" t="str">
        <f t="shared" si="165"/>
        <v/>
      </c>
      <c r="N3151" s="1" t="e">
        <f ca="1">IF(AND(M3151&lt;&gt; "", COUNTIF(SAP!#REF!,M3151)&gt;0),"Matched", "")</f>
        <v>#REF!</v>
      </c>
      <c r="O3151" s="1" t="str">
        <f t="shared" si="166"/>
        <v/>
      </c>
      <c r="P3151" s="1" t="e">
        <f ca="1">IF(AND(O3151&lt;&gt; "", COUNTIF(SAP!#REF!,O3151)&gt;0),"Matched", "")</f>
        <v>#REF!</v>
      </c>
      <c r="Q3151" s="1" t="str">
        <f ca="1">IF(D3151="AC","Logic4"&amp;"_"&amp;TEXT(C3151,"dd.mm.yyyy") &amp;"_"&amp; 1624192.67,"")</f>
        <v>Logic4_20.02.2020_1624192.67</v>
      </c>
      <c r="R3151" s="1" t="e">
        <f ca="1">IF(AND(Q3151&lt;&gt; "", COUNTIF(SAP!#REF!,Q3151)&gt;0),"Matched", "")</f>
        <v>#REF!</v>
      </c>
    </row>
    <row r="3152" spans="1:18">
      <c r="A3152" s="9">
        <v>11563327</v>
      </c>
      <c r="B3152" s="10">
        <v>43881</v>
      </c>
      <c r="C3152" s="10">
        <v>43881</v>
      </c>
      <c r="D3152" s="11" t="s">
        <v>10</v>
      </c>
      <c r="E3152" s="11">
        <v>0</v>
      </c>
      <c r="F3152" s="11">
        <v>0</v>
      </c>
      <c r="G3152" s="11">
        <v>7910</v>
      </c>
      <c r="H3152" s="11">
        <v>308219.90999999997</v>
      </c>
      <c r="I3152" s="11" t="s">
        <v>11</v>
      </c>
      <c r="J3152" s="11" t="s">
        <v>12</v>
      </c>
      <c r="K3152" s="1" t="str">
        <f t="shared" si="167"/>
        <v/>
      </c>
      <c r="L3152" s="1" t="e">
        <f ca="1">IF(AND(K3152&lt;&gt; "", COUNTIF(SAP!#REF!,K3152)&gt;0),"Matched", "")</f>
        <v>#REF!</v>
      </c>
      <c r="M3152" s="1" t="str">
        <f t="shared" si="165"/>
        <v/>
      </c>
      <c r="N3152" s="1" t="e">
        <f ca="1">IF(AND(M3152&lt;&gt; "", COUNTIF(SAP!#REF!,M3152)&gt;0),"Matched", "")</f>
        <v>#REF!</v>
      </c>
      <c r="O3152" s="1" t="str">
        <f t="shared" si="166"/>
        <v/>
      </c>
      <c r="P3152" s="1" t="e">
        <f ca="1">IF(AND(O3152&lt;&gt; "", COUNTIF(SAP!#REF!,O3152)&gt;0),"Matched", "")</f>
        <v>#REF!</v>
      </c>
      <c r="Q3152" s="1" t="str">
        <f ca="1">IF(D3152="AC","Logic4"&amp;"_"&amp;TEXT(C3152,"dd.mm.yyyy") &amp;"_"&amp; 1624192.67,"")</f>
        <v>Logic4_20.02.2020_1624192.67</v>
      </c>
      <c r="R3152" s="1" t="e">
        <f ca="1">IF(AND(Q3152&lt;&gt; "", COUNTIF(SAP!#REF!,Q3152)&gt;0),"Matched", "")</f>
        <v>#REF!</v>
      </c>
    </row>
    <row r="3153" spans="1:18">
      <c r="A3153" s="13">
        <v>11563327</v>
      </c>
      <c r="B3153" s="14">
        <v>43881</v>
      </c>
      <c r="C3153" s="14">
        <v>43881</v>
      </c>
      <c r="D3153" s="15" t="s">
        <v>10</v>
      </c>
      <c r="E3153" s="15">
        <v>0</v>
      </c>
      <c r="F3153" s="15">
        <v>0</v>
      </c>
      <c r="G3153" s="15">
        <v>8186.49</v>
      </c>
      <c r="H3153" s="15">
        <v>316406.40000000002</v>
      </c>
      <c r="I3153" s="15" t="s">
        <v>11</v>
      </c>
      <c r="J3153" s="15" t="s">
        <v>12</v>
      </c>
      <c r="K3153" s="1" t="str">
        <f t="shared" si="167"/>
        <v/>
      </c>
      <c r="L3153" s="1" t="e">
        <f ca="1">IF(AND(K3153&lt;&gt; "", COUNTIF(SAP!#REF!,K3153)&gt;0),"Matched", "")</f>
        <v>#REF!</v>
      </c>
      <c r="M3153" s="1" t="str">
        <f t="shared" si="165"/>
        <v/>
      </c>
      <c r="N3153" s="1" t="e">
        <f ca="1">IF(AND(M3153&lt;&gt; "", COUNTIF(SAP!#REF!,M3153)&gt;0),"Matched", "")</f>
        <v>#REF!</v>
      </c>
      <c r="O3153" s="1" t="str">
        <f t="shared" si="166"/>
        <v/>
      </c>
      <c r="P3153" s="1" t="e">
        <f ca="1">IF(AND(O3153&lt;&gt; "", COUNTIF(SAP!#REF!,O3153)&gt;0),"Matched", "")</f>
        <v>#REF!</v>
      </c>
      <c r="Q3153" s="1" t="str">
        <f ca="1">IF(D3153="AC","Logic4"&amp;"_"&amp;TEXT(C3153,"dd.mm.yyyy") &amp;"_"&amp; 1624192.67,"")</f>
        <v>Logic4_20.02.2020_1624192.67</v>
      </c>
      <c r="R3153" s="1" t="e">
        <f ca="1">IF(AND(Q3153&lt;&gt; "", COUNTIF(SAP!#REF!,Q3153)&gt;0),"Matched", "")</f>
        <v>#REF!</v>
      </c>
    </row>
    <row r="3154" spans="1:18">
      <c r="A3154" s="9">
        <v>11563327</v>
      </c>
      <c r="B3154" s="10">
        <v>43881</v>
      </c>
      <c r="C3154" s="10">
        <v>43881</v>
      </c>
      <c r="D3154" s="11" t="s">
        <v>10</v>
      </c>
      <c r="E3154" s="11">
        <v>0</v>
      </c>
      <c r="F3154" s="11">
        <v>0</v>
      </c>
      <c r="G3154" s="11">
        <v>8466</v>
      </c>
      <c r="H3154" s="11">
        <v>324872.40000000002</v>
      </c>
      <c r="I3154" s="11" t="s">
        <v>11</v>
      </c>
      <c r="J3154" s="11" t="s">
        <v>12</v>
      </c>
      <c r="K3154" s="1" t="str">
        <f t="shared" si="167"/>
        <v/>
      </c>
      <c r="L3154" s="1" t="e">
        <f ca="1">IF(AND(K3154&lt;&gt; "", COUNTIF(SAP!#REF!,K3154)&gt;0),"Matched", "")</f>
        <v>#REF!</v>
      </c>
      <c r="M3154" s="1" t="str">
        <f t="shared" si="165"/>
        <v/>
      </c>
      <c r="N3154" s="1" t="e">
        <f ca="1">IF(AND(M3154&lt;&gt; "", COUNTIF(SAP!#REF!,M3154)&gt;0),"Matched", "")</f>
        <v>#REF!</v>
      </c>
      <c r="O3154" s="1" t="str">
        <f t="shared" si="166"/>
        <v/>
      </c>
      <c r="P3154" s="1" t="e">
        <f ca="1">IF(AND(O3154&lt;&gt; "", COUNTIF(SAP!#REF!,O3154)&gt;0),"Matched", "")</f>
        <v>#REF!</v>
      </c>
      <c r="Q3154" s="1" t="str">
        <f ca="1">IF(D3154="AC","Logic4"&amp;"_"&amp;TEXT(C3154,"dd.mm.yyyy") &amp;"_"&amp; 1624192.67,"")</f>
        <v>Logic4_20.02.2020_1624192.67</v>
      </c>
      <c r="R3154" s="1" t="e">
        <f ca="1">IF(AND(Q3154&lt;&gt; "", COUNTIF(SAP!#REF!,Q3154)&gt;0),"Matched", "")</f>
        <v>#REF!</v>
      </c>
    </row>
    <row r="3155" spans="1:18">
      <c r="A3155" s="13">
        <v>11563327</v>
      </c>
      <c r="B3155" s="14">
        <v>43881</v>
      </c>
      <c r="C3155" s="14">
        <v>43881</v>
      </c>
      <c r="D3155" s="15" t="s">
        <v>10</v>
      </c>
      <c r="E3155" s="15">
        <v>0</v>
      </c>
      <c r="F3155" s="15">
        <v>0</v>
      </c>
      <c r="G3155" s="15">
        <v>8775</v>
      </c>
      <c r="H3155" s="15">
        <v>333647.40000000002</v>
      </c>
      <c r="I3155" s="15" t="s">
        <v>11</v>
      </c>
      <c r="J3155" s="15" t="s">
        <v>12</v>
      </c>
      <c r="K3155" s="1" t="str">
        <f t="shared" si="167"/>
        <v/>
      </c>
      <c r="L3155" s="1" t="e">
        <f ca="1">IF(AND(K3155&lt;&gt; "", COUNTIF(SAP!#REF!,K3155)&gt;0),"Matched", "")</f>
        <v>#REF!</v>
      </c>
      <c r="M3155" s="1" t="str">
        <f t="shared" si="165"/>
        <v/>
      </c>
      <c r="N3155" s="1" t="e">
        <f ca="1">IF(AND(M3155&lt;&gt; "", COUNTIF(SAP!#REF!,M3155)&gt;0),"Matched", "")</f>
        <v>#REF!</v>
      </c>
      <c r="O3155" s="1" t="str">
        <f t="shared" si="166"/>
        <v/>
      </c>
      <c r="P3155" s="1" t="e">
        <f ca="1">IF(AND(O3155&lt;&gt; "", COUNTIF(SAP!#REF!,O3155)&gt;0),"Matched", "")</f>
        <v>#REF!</v>
      </c>
      <c r="Q3155" s="1" t="str">
        <f ca="1">IF(D3155="AC","Logic4"&amp;"_"&amp;TEXT(C3155,"dd.mm.yyyy") &amp;"_"&amp; 1624192.67,"")</f>
        <v>Logic4_20.02.2020_1624192.67</v>
      </c>
      <c r="R3155" s="1" t="e">
        <f ca="1">IF(AND(Q3155&lt;&gt; "", COUNTIF(SAP!#REF!,Q3155)&gt;0),"Matched", "")</f>
        <v>#REF!</v>
      </c>
    </row>
    <row r="3156" spans="1:18">
      <c r="A3156" s="9">
        <v>11563327</v>
      </c>
      <c r="B3156" s="10">
        <v>43881</v>
      </c>
      <c r="C3156" s="10">
        <v>43881</v>
      </c>
      <c r="D3156" s="11" t="s">
        <v>10</v>
      </c>
      <c r="E3156" s="11">
        <v>0</v>
      </c>
      <c r="F3156" s="11">
        <v>0</v>
      </c>
      <c r="G3156" s="11">
        <v>8976.0499999999993</v>
      </c>
      <c r="H3156" s="11">
        <v>342623.45</v>
      </c>
      <c r="I3156" s="11" t="s">
        <v>11</v>
      </c>
      <c r="J3156" s="11" t="s">
        <v>12</v>
      </c>
      <c r="K3156" s="1" t="str">
        <f t="shared" si="167"/>
        <v/>
      </c>
      <c r="L3156" s="1" t="e">
        <f ca="1">IF(AND(K3156&lt;&gt; "", COUNTIF(SAP!#REF!,K3156)&gt;0),"Matched", "")</f>
        <v>#REF!</v>
      </c>
      <c r="M3156" s="1" t="str">
        <f t="shared" si="165"/>
        <v/>
      </c>
      <c r="N3156" s="1" t="e">
        <f ca="1">IF(AND(M3156&lt;&gt; "", COUNTIF(SAP!#REF!,M3156)&gt;0),"Matched", "")</f>
        <v>#REF!</v>
      </c>
      <c r="O3156" s="1" t="str">
        <f t="shared" si="166"/>
        <v/>
      </c>
      <c r="P3156" s="1" t="e">
        <f ca="1">IF(AND(O3156&lt;&gt; "", COUNTIF(SAP!#REF!,O3156)&gt;0),"Matched", "")</f>
        <v>#REF!</v>
      </c>
      <c r="Q3156" s="1" t="str">
        <f ca="1">IF(D3156="AC","Logic4"&amp;"_"&amp;TEXT(C3156,"dd.mm.yyyy") &amp;"_"&amp; 1624192.67,"")</f>
        <v>Logic4_20.02.2020_1624192.67</v>
      </c>
      <c r="R3156" s="1" t="e">
        <f ca="1">IF(AND(Q3156&lt;&gt; "", COUNTIF(SAP!#REF!,Q3156)&gt;0),"Matched", "")</f>
        <v>#REF!</v>
      </c>
    </row>
    <row r="3157" spans="1:18">
      <c r="A3157" s="13">
        <v>11563327</v>
      </c>
      <c r="B3157" s="14">
        <v>43881</v>
      </c>
      <c r="C3157" s="14">
        <v>43881</v>
      </c>
      <c r="D3157" s="15" t="s">
        <v>10</v>
      </c>
      <c r="E3157" s="15">
        <v>0</v>
      </c>
      <c r="F3157" s="15">
        <v>0</v>
      </c>
      <c r="G3157" s="15">
        <v>9180</v>
      </c>
      <c r="H3157" s="15">
        <v>351803.45</v>
      </c>
      <c r="I3157" s="15" t="s">
        <v>11</v>
      </c>
      <c r="J3157" s="15" t="s">
        <v>12</v>
      </c>
      <c r="K3157" s="1" t="str">
        <f t="shared" si="167"/>
        <v/>
      </c>
      <c r="L3157" s="1" t="e">
        <f ca="1">IF(AND(K3157&lt;&gt; "", COUNTIF(SAP!#REF!,K3157)&gt;0),"Matched", "")</f>
        <v>#REF!</v>
      </c>
      <c r="M3157" s="1" t="str">
        <f t="shared" si="165"/>
        <v/>
      </c>
      <c r="N3157" s="1" t="e">
        <f ca="1">IF(AND(M3157&lt;&gt; "", COUNTIF(SAP!#REF!,M3157)&gt;0),"Matched", "")</f>
        <v>#REF!</v>
      </c>
      <c r="O3157" s="1" t="str">
        <f t="shared" si="166"/>
        <v/>
      </c>
      <c r="P3157" s="1" t="e">
        <f ca="1">IF(AND(O3157&lt;&gt; "", COUNTIF(SAP!#REF!,O3157)&gt;0),"Matched", "")</f>
        <v>#REF!</v>
      </c>
      <c r="Q3157" s="1" t="str">
        <f ca="1">IF(D3157="AC","Logic4"&amp;"_"&amp;TEXT(C3157,"dd.mm.yyyy") &amp;"_"&amp; 1624192.67,"")</f>
        <v>Logic4_20.02.2020_1624192.67</v>
      </c>
      <c r="R3157" s="1" t="e">
        <f ca="1">IF(AND(Q3157&lt;&gt; "", COUNTIF(SAP!#REF!,Q3157)&gt;0),"Matched", "")</f>
        <v>#REF!</v>
      </c>
    </row>
    <row r="3158" spans="1:18">
      <c r="A3158" s="9">
        <v>11563327</v>
      </c>
      <c r="B3158" s="10">
        <v>43881</v>
      </c>
      <c r="C3158" s="10">
        <v>43881</v>
      </c>
      <c r="D3158" s="11" t="s">
        <v>10</v>
      </c>
      <c r="E3158" s="11">
        <v>0</v>
      </c>
      <c r="F3158" s="11">
        <v>0</v>
      </c>
      <c r="G3158" s="11">
        <v>9200</v>
      </c>
      <c r="H3158" s="11">
        <v>361003.45</v>
      </c>
      <c r="I3158" s="11" t="s">
        <v>11</v>
      </c>
      <c r="J3158" s="11" t="s">
        <v>12</v>
      </c>
      <c r="K3158" s="1" t="str">
        <f t="shared" si="167"/>
        <v/>
      </c>
      <c r="L3158" s="1" t="e">
        <f ca="1">IF(AND(K3158&lt;&gt; "", COUNTIF(SAP!#REF!,K3158)&gt;0),"Matched", "")</f>
        <v>#REF!</v>
      </c>
      <c r="M3158" s="1" t="str">
        <f t="shared" si="165"/>
        <v/>
      </c>
      <c r="N3158" s="1" t="e">
        <f ca="1">IF(AND(M3158&lt;&gt; "", COUNTIF(SAP!#REF!,M3158)&gt;0),"Matched", "")</f>
        <v>#REF!</v>
      </c>
      <c r="O3158" s="1" t="str">
        <f t="shared" si="166"/>
        <v/>
      </c>
      <c r="P3158" s="1" t="e">
        <f ca="1">IF(AND(O3158&lt;&gt; "", COUNTIF(SAP!#REF!,O3158)&gt;0),"Matched", "")</f>
        <v>#REF!</v>
      </c>
      <c r="Q3158" s="1" t="str">
        <f ca="1">IF(D3158="AC","Logic4"&amp;"_"&amp;TEXT(C3158,"dd.mm.yyyy") &amp;"_"&amp; 1624192.67,"")</f>
        <v>Logic4_20.02.2020_1624192.67</v>
      </c>
      <c r="R3158" s="1" t="e">
        <f ca="1">IF(AND(Q3158&lt;&gt; "", COUNTIF(SAP!#REF!,Q3158)&gt;0),"Matched", "")</f>
        <v>#REF!</v>
      </c>
    </row>
    <row r="3159" spans="1:18">
      <c r="A3159" s="13">
        <v>11563327</v>
      </c>
      <c r="B3159" s="14">
        <v>43881</v>
      </c>
      <c r="C3159" s="14">
        <v>43881</v>
      </c>
      <c r="D3159" s="15" t="s">
        <v>10</v>
      </c>
      <c r="E3159" s="15">
        <v>0</v>
      </c>
      <c r="F3159" s="15">
        <v>0</v>
      </c>
      <c r="G3159" s="15">
        <v>9272</v>
      </c>
      <c r="H3159" s="15">
        <v>370275.45</v>
      </c>
      <c r="I3159" s="15" t="s">
        <v>11</v>
      </c>
      <c r="J3159" s="15" t="s">
        <v>12</v>
      </c>
      <c r="K3159" s="1" t="str">
        <f t="shared" si="167"/>
        <v/>
      </c>
      <c r="L3159" s="1" t="e">
        <f ca="1">IF(AND(K3159&lt;&gt; "", COUNTIF(SAP!#REF!,K3159)&gt;0),"Matched", "")</f>
        <v>#REF!</v>
      </c>
      <c r="M3159" s="1" t="str">
        <f t="shared" si="165"/>
        <v/>
      </c>
      <c r="N3159" s="1" t="e">
        <f ca="1">IF(AND(M3159&lt;&gt; "", COUNTIF(SAP!#REF!,M3159)&gt;0),"Matched", "")</f>
        <v>#REF!</v>
      </c>
      <c r="O3159" s="1" t="str">
        <f t="shared" si="166"/>
        <v/>
      </c>
      <c r="P3159" s="1" t="e">
        <f ca="1">IF(AND(O3159&lt;&gt; "", COUNTIF(SAP!#REF!,O3159)&gt;0),"Matched", "")</f>
        <v>#REF!</v>
      </c>
      <c r="Q3159" s="1" t="str">
        <f ca="1">IF(D3159="AC","Logic4"&amp;"_"&amp;TEXT(C3159,"dd.mm.yyyy") &amp;"_"&amp; 1624192.67,"")</f>
        <v>Logic4_20.02.2020_1624192.67</v>
      </c>
      <c r="R3159" s="1" t="e">
        <f ca="1">IF(AND(Q3159&lt;&gt; "", COUNTIF(SAP!#REF!,Q3159)&gt;0),"Matched", "")</f>
        <v>#REF!</v>
      </c>
    </row>
    <row r="3160" spans="1:18">
      <c r="A3160" s="9">
        <v>11563327</v>
      </c>
      <c r="B3160" s="10">
        <v>43881</v>
      </c>
      <c r="C3160" s="10">
        <v>43881</v>
      </c>
      <c r="D3160" s="11" t="s">
        <v>10</v>
      </c>
      <c r="E3160" s="11">
        <v>0</v>
      </c>
      <c r="F3160" s="11">
        <v>0</v>
      </c>
      <c r="G3160" s="11">
        <v>9396.2000000000007</v>
      </c>
      <c r="H3160" s="11">
        <v>379671.65</v>
      </c>
      <c r="I3160" s="11" t="s">
        <v>11</v>
      </c>
      <c r="J3160" s="11" t="s">
        <v>12</v>
      </c>
      <c r="K3160" s="1" t="str">
        <f t="shared" si="167"/>
        <v/>
      </c>
      <c r="L3160" s="1" t="e">
        <f ca="1">IF(AND(K3160&lt;&gt; "", COUNTIF(SAP!#REF!,K3160)&gt;0),"Matched", "")</f>
        <v>#REF!</v>
      </c>
      <c r="M3160" s="1" t="str">
        <f t="shared" si="165"/>
        <v/>
      </c>
      <c r="N3160" s="1" t="e">
        <f ca="1">IF(AND(M3160&lt;&gt; "", COUNTIF(SAP!#REF!,M3160)&gt;0),"Matched", "")</f>
        <v>#REF!</v>
      </c>
      <c r="O3160" s="1" t="str">
        <f t="shared" si="166"/>
        <v/>
      </c>
      <c r="P3160" s="1" t="e">
        <f ca="1">IF(AND(O3160&lt;&gt; "", COUNTIF(SAP!#REF!,O3160)&gt;0),"Matched", "")</f>
        <v>#REF!</v>
      </c>
      <c r="Q3160" s="1" t="str">
        <f ca="1">IF(D3160="AC","Logic4"&amp;"_"&amp;TEXT(C3160,"dd.mm.yyyy") &amp;"_"&amp; 1624192.67,"")</f>
        <v>Logic4_20.02.2020_1624192.67</v>
      </c>
      <c r="R3160" s="1" t="e">
        <f ca="1">IF(AND(Q3160&lt;&gt; "", COUNTIF(SAP!#REF!,Q3160)&gt;0),"Matched", "")</f>
        <v>#REF!</v>
      </c>
    </row>
    <row r="3161" spans="1:18">
      <c r="A3161" s="13">
        <v>11563327</v>
      </c>
      <c r="B3161" s="14">
        <v>43881</v>
      </c>
      <c r="C3161" s="14">
        <v>43881</v>
      </c>
      <c r="D3161" s="15" t="s">
        <v>10</v>
      </c>
      <c r="E3161" s="15">
        <v>0</v>
      </c>
      <c r="F3161" s="15">
        <v>0</v>
      </c>
      <c r="G3161" s="15">
        <v>9422.1</v>
      </c>
      <c r="H3161" s="15">
        <v>389093.75</v>
      </c>
      <c r="I3161" s="15" t="s">
        <v>11</v>
      </c>
      <c r="J3161" s="15" t="s">
        <v>12</v>
      </c>
      <c r="K3161" s="1" t="str">
        <f t="shared" si="167"/>
        <v/>
      </c>
      <c r="L3161" s="1" t="e">
        <f ca="1">IF(AND(K3161&lt;&gt; "", COUNTIF(SAP!#REF!,K3161)&gt;0),"Matched", "")</f>
        <v>#REF!</v>
      </c>
      <c r="M3161" s="1" t="str">
        <f t="shared" si="165"/>
        <v/>
      </c>
      <c r="N3161" s="1" t="e">
        <f ca="1">IF(AND(M3161&lt;&gt; "", COUNTIF(SAP!#REF!,M3161)&gt;0),"Matched", "")</f>
        <v>#REF!</v>
      </c>
      <c r="O3161" s="1" t="str">
        <f t="shared" si="166"/>
        <v/>
      </c>
      <c r="P3161" s="1" t="e">
        <f ca="1">IF(AND(O3161&lt;&gt; "", COUNTIF(SAP!#REF!,O3161)&gt;0),"Matched", "")</f>
        <v>#REF!</v>
      </c>
      <c r="Q3161" s="1" t="str">
        <f ca="1">IF(D3161="AC","Logic4"&amp;"_"&amp;TEXT(C3161,"dd.mm.yyyy") &amp;"_"&amp; 1624192.67,"")</f>
        <v>Logic4_20.02.2020_1624192.67</v>
      </c>
      <c r="R3161" s="1" t="e">
        <f ca="1">IF(AND(Q3161&lt;&gt; "", COUNTIF(SAP!#REF!,Q3161)&gt;0),"Matched", "")</f>
        <v>#REF!</v>
      </c>
    </row>
    <row r="3162" spans="1:18">
      <c r="A3162" s="9">
        <v>11563327</v>
      </c>
      <c r="B3162" s="10">
        <v>43881</v>
      </c>
      <c r="C3162" s="10">
        <v>43881</v>
      </c>
      <c r="D3162" s="11" t="s">
        <v>10</v>
      </c>
      <c r="E3162" s="11">
        <v>0</v>
      </c>
      <c r="F3162" s="11">
        <v>0</v>
      </c>
      <c r="G3162" s="11">
        <v>9680.0300000000007</v>
      </c>
      <c r="H3162" s="11">
        <v>398773.78</v>
      </c>
      <c r="I3162" s="11" t="s">
        <v>11</v>
      </c>
      <c r="J3162" s="11" t="s">
        <v>12</v>
      </c>
      <c r="K3162" s="1" t="str">
        <f t="shared" si="167"/>
        <v/>
      </c>
      <c r="L3162" s="1" t="e">
        <f ca="1">IF(AND(K3162&lt;&gt; "", COUNTIF(SAP!#REF!,K3162)&gt;0),"Matched", "")</f>
        <v>#REF!</v>
      </c>
      <c r="M3162" s="1" t="str">
        <f t="shared" si="165"/>
        <v/>
      </c>
      <c r="N3162" s="1" t="e">
        <f ca="1">IF(AND(M3162&lt;&gt; "", COUNTIF(SAP!#REF!,M3162)&gt;0),"Matched", "")</f>
        <v>#REF!</v>
      </c>
      <c r="O3162" s="1" t="str">
        <f t="shared" si="166"/>
        <v/>
      </c>
      <c r="P3162" s="1" t="e">
        <f ca="1">IF(AND(O3162&lt;&gt; "", COUNTIF(SAP!#REF!,O3162)&gt;0),"Matched", "")</f>
        <v>#REF!</v>
      </c>
      <c r="Q3162" s="1" t="str">
        <f ca="1">IF(D3162="AC","Logic4"&amp;"_"&amp;TEXT(C3162,"dd.mm.yyyy") &amp;"_"&amp; 1624192.67,"")</f>
        <v>Logic4_20.02.2020_1624192.67</v>
      </c>
      <c r="R3162" s="1" t="e">
        <f ca="1">IF(AND(Q3162&lt;&gt; "", COUNTIF(SAP!#REF!,Q3162)&gt;0),"Matched", "")</f>
        <v>#REF!</v>
      </c>
    </row>
    <row r="3163" spans="1:18">
      <c r="A3163" s="13">
        <v>11563327</v>
      </c>
      <c r="B3163" s="14">
        <v>43881</v>
      </c>
      <c r="C3163" s="14">
        <v>43881</v>
      </c>
      <c r="D3163" s="15" t="s">
        <v>10</v>
      </c>
      <c r="E3163" s="15">
        <v>0</v>
      </c>
      <c r="F3163" s="15">
        <v>0</v>
      </c>
      <c r="G3163" s="15">
        <v>9851.7999999999993</v>
      </c>
      <c r="H3163" s="15">
        <v>408625.58</v>
      </c>
      <c r="I3163" s="15" t="s">
        <v>11</v>
      </c>
      <c r="J3163" s="15" t="s">
        <v>12</v>
      </c>
      <c r="K3163" s="1" t="str">
        <f t="shared" si="167"/>
        <v/>
      </c>
      <c r="L3163" s="1" t="e">
        <f ca="1">IF(AND(K3163&lt;&gt; "", COUNTIF(SAP!#REF!,K3163)&gt;0),"Matched", "")</f>
        <v>#REF!</v>
      </c>
      <c r="M3163" s="1" t="str">
        <f t="shared" si="165"/>
        <v/>
      </c>
      <c r="N3163" s="1" t="e">
        <f ca="1">IF(AND(M3163&lt;&gt; "", COUNTIF(SAP!#REF!,M3163)&gt;0),"Matched", "")</f>
        <v>#REF!</v>
      </c>
      <c r="O3163" s="1" t="str">
        <f t="shared" si="166"/>
        <v/>
      </c>
      <c r="P3163" s="1" t="e">
        <f ca="1">IF(AND(O3163&lt;&gt; "", COUNTIF(SAP!#REF!,O3163)&gt;0),"Matched", "")</f>
        <v>#REF!</v>
      </c>
      <c r="Q3163" s="1" t="str">
        <f ca="1">IF(D3163="AC","Logic4"&amp;"_"&amp;TEXT(C3163,"dd.mm.yyyy") &amp;"_"&amp; 1624192.67,"")</f>
        <v>Logic4_20.02.2020_1624192.67</v>
      </c>
      <c r="R3163" s="1" t="e">
        <f ca="1">IF(AND(Q3163&lt;&gt; "", COUNTIF(SAP!#REF!,Q3163)&gt;0),"Matched", "")</f>
        <v>#REF!</v>
      </c>
    </row>
    <row r="3164" spans="1:18">
      <c r="A3164" s="9">
        <v>11563327</v>
      </c>
      <c r="B3164" s="10">
        <v>43881</v>
      </c>
      <c r="C3164" s="10">
        <v>43881</v>
      </c>
      <c r="D3164" s="11" t="s">
        <v>10</v>
      </c>
      <c r="E3164" s="11">
        <v>0</v>
      </c>
      <c r="F3164" s="11">
        <v>0</v>
      </c>
      <c r="G3164" s="11">
        <v>9950</v>
      </c>
      <c r="H3164" s="11">
        <v>418575.58</v>
      </c>
      <c r="I3164" s="11" t="s">
        <v>11</v>
      </c>
      <c r="J3164" s="11" t="s">
        <v>12</v>
      </c>
      <c r="K3164" s="1" t="str">
        <f t="shared" si="167"/>
        <v/>
      </c>
      <c r="L3164" s="1" t="e">
        <f ca="1">IF(AND(K3164&lt;&gt; "", COUNTIF(SAP!#REF!,K3164)&gt;0),"Matched", "")</f>
        <v>#REF!</v>
      </c>
      <c r="M3164" s="1" t="str">
        <f t="shared" si="165"/>
        <v/>
      </c>
      <c r="N3164" s="1" t="e">
        <f ca="1">IF(AND(M3164&lt;&gt; "", COUNTIF(SAP!#REF!,M3164)&gt;0),"Matched", "")</f>
        <v>#REF!</v>
      </c>
      <c r="O3164" s="1" t="str">
        <f t="shared" si="166"/>
        <v/>
      </c>
      <c r="P3164" s="1" t="e">
        <f ca="1">IF(AND(O3164&lt;&gt; "", COUNTIF(SAP!#REF!,O3164)&gt;0),"Matched", "")</f>
        <v>#REF!</v>
      </c>
      <c r="Q3164" s="1" t="str">
        <f ca="1">IF(D3164="AC","Logic4"&amp;"_"&amp;TEXT(C3164,"dd.mm.yyyy") &amp;"_"&amp; 1624192.67,"")</f>
        <v>Logic4_20.02.2020_1624192.67</v>
      </c>
      <c r="R3164" s="1" t="e">
        <f ca="1">IF(AND(Q3164&lt;&gt; "", COUNTIF(SAP!#REF!,Q3164)&gt;0),"Matched", "")</f>
        <v>#REF!</v>
      </c>
    </row>
    <row r="3165" spans="1:18">
      <c r="A3165" s="13">
        <v>11563327</v>
      </c>
      <c r="B3165" s="14">
        <v>43881</v>
      </c>
      <c r="C3165" s="14">
        <v>43881</v>
      </c>
      <c r="D3165" s="15" t="s">
        <v>10</v>
      </c>
      <c r="E3165" s="15">
        <v>0</v>
      </c>
      <c r="F3165" s="15">
        <v>0</v>
      </c>
      <c r="G3165" s="15">
        <v>10080</v>
      </c>
      <c r="H3165" s="15">
        <v>428655.58</v>
      </c>
      <c r="I3165" s="15" t="s">
        <v>11</v>
      </c>
      <c r="J3165" s="15" t="s">
        <v>12</v>
      </c>
      <c r="K3165" s="1" t="str">
        <f t="shared" si="167"/>
        <v/>
      </c>
      <c r="L3165" s="1" t="e">
        <f ca="1">IF(AND(K3165&lt;&gt; "", COUNTIF(SAP!#REF!,K3165)&gt;0),"Matched", "")</f>
        <v>#REF!</v>
      </c>
      <c r="M3165" s="1" t="str">
        <f t="shared" si="165"/>
        <v/>
      </c>
      <c r="N3165" s="1" t="e">
        <f ca="1">IF(AND(M3165&lt;&gt; "", COUNTIF(SAP!#REF!,M3165)&gt;0),"Matched", "")</f>
        <v>#REF!</v>
      </c>
      <c r="O3165" s="1" t="str">
        <f t="shared" si="166"/>
        <v/>
      </c>
      <c r="P3165" s="1" t="e">
        <f ca="1">IF(AND(O3165&lt;&gt; "", COUNTIF(SAP!#REF!,O3165)&gt;0),"Matched", "")</f>
        <v>#REF!</v>
      </c>
      <c r="Q3165" s="1" t="str">
        <f ca="1">IF(D3165="AC","Logic4"&amp;"_"&amp;TEXT(C3165,"dd.mm.yyyy") &amp;"_"&amp; 1624192.67,"")</f>
        <v>Logic4_20.02.2020_1624192.67</v>
      </c>
      <c r="R3165" s="1" t="e">
        <f ca="1">IF(AND(Q3165&lt;&gt; "", COUNTIF(SAP!#REF!,Q3165)&gt;0),"Matched", "")</f>
        <v>#REF!</v>
      </c>
    </row>
    <row r="3166" spans="1:18">
      <c r="A3166" s="9">
        <v>11563327</v>
      </c>
      <c r="B3166" s="10">
        <v>43881</v>
      </c>
      <c r="C3166" s="10">
        <v>43881</v>
      </c>
      <c r="D3166" s="11" t="s">
        <v>10</v>
      </c>
      <c r="E3166" s="11">
        <v>0</v>
      </c>
      <c r="F3166" s="11">
        <v>0</v>
      </c>
      <c r="G3166" s="11">
        <v>10140</v>
      </c>
      <c r="H3166" s="11">
        <v>438795.58</v>
      </c>
      <c r="I3166" s="11" t="s">
        <v>11</v>
      </c>
      <c r="J3166" s="11" t="s">
        <v>12</v>
      </c>
      <c r="K3166" s="1" t="str">
        <f t="shared" si="167"/>
        <v/>
      </c>
      <c r="L3166" s="1" t="e">
        <f ca="1">IF(AND(K3166&lt;&gt; "", COUNTIF(SAP!#REF!,K3166)&gt;0),"Matched", "")</f>
        <v>#REF!</v>
      </c>
      <c r="M3166" s="1" t="str">
        <f t="shared" si="165"/>
        <v/>
      </c>
      <c r="N3166" s="1" t="e">
        <f ca="1">IF(AND(M3166&lt;&gt; "", COUNTIF(SAP!#REF!,M3166)&gt;0),"Matched", "")</f>
        <v>#REF!</v>
      </c>
      <c r="O3166" s="1" t="str">
        <f t="shared" si="166"/>
        <v/>
      </c>
      <c r="P3166" s="1" t="e">
        <f ca="1">IF(AND(O3166&lt;&gt; "", COUNTIF(SAP!#REF!,O3166)&gt;0),"Matched", "")</f>
        <v>#REF!</v>
      </c>
      <c r="Q3166" s="1" t="str">
        <f ca="1">IF(D3166="AC","Logic4"&amp;"_"&amp;TEXT(C3166,"dd.mm.yyyy") &amp;"_"&amp; 1624192.67,"")</f>
        <v>Logic4_20.02.2020_1624192.67</v>
      </c>
      <c r="R3166" s="1" t="e">
        <f ca="1">IF(AND(Q3166&lt;&gt; "", COUNTIF(SAP!#REF!,Q3166)&gt;0),"Matched", "")</f>
        <v>#REF!</v>
      </c>
    </row>
    <row r="3167" spans="1:18">
      <c r="A3167" s="13">
        <v>11563327</v>
      </c>
      <c r="B3167" s="14">
        <v>43881</v>
      </c>
      <c r="C3167" s="14">
        <v>43881</v>
      </c>
      <c r="D3167" s="15" t="s">
        <v>10</v>
      </c>
      <c r="E3167" s="15">
        <v>0</v>
      </c>
      <c r="F3167" s="15">
        <v>0</v>
      </c>
      <c r="G3167" s="15">
        <v>10282.299999999999</v>
      </c>
      <c r="H3167" s="15">
        <v>449077.88</v>
      </c>
      <c r="I3167" s="15" t="s">
        <v>11</v>
      </c>
      <c r="J3167" s="15" t="s">
        <v>12</v>
      </c>
      <c r="K3167" s="1" t="str">
        <f t="shared" si="167"/>
        <v/>
      </c>
      <c r="L3167" s="1" t="e">
        <f ca="1">IF(AND(K3167&lt;&gt; "", COUNTIF(SAP!#REF!,K3167)&gt;0),"Matched", "")</f>
        <v>#REF!</v>
      </c>
      <c r="M3167" s="1" t="str">
        <f t="shared" si="165"/>
        <v/>
      </c>
      <c r="N3167" s="1" t="e">
        <f ca="1">IF(AND(M3167&lt;&gt; "", COUNTIF(SAP!#REF!,M3167)&gt;0),"Matched", "")</f>
        <v>#REF!</v>
      </c>
      <c r="O3167" s="1" t="str">
        <f t="shared" si="166"/>
        <v/>
      </c>
      <c r="P3167" s="1" t="e">
        <f ca="1">IF(AND(O3167&lt;&gt; "", COUNTIF(SAP!#REF!,O3167)&gt;0),"Matched", "")</f>
        <v>#REF!</v>
      </c>
      <c r="Q3167" s="1" t="str">
        <f ca="1">IF(D3167="AC","Logic4"&amp;"_"&amp;TEXT(C3167,"dd.mm.yyyy") &amp;"_"&amp; 1624192.67,"")</f>
        <v>Logic4_20.02.2020_1624192.67</v>
      </c>
      <c r="R3167" s="1" t="e">
        <f ca="1">IF(AND(Q3167&lt;&gt; "", COUNTIF(SAP!#REF!,Q3167)&gt;0),"Matched", "")</f>
        <v>#REF!</v>
      </c>
    </row>
    <row r="3168" spans="1:18">
      <c r="A3168" s="9">
        <v>11563327</v>
      </c>
      <c r="B3168" s="10">
        <v>43881</v>
      </c>
      <c r="C3168" s="10">
        <v>43881</v>
      </c>
      <c r="D3168" s="11" t="s">
        <v>10</v>
      </c>
      <c r="E3168" s="11">
        <v>0</v>
      </c>
      <c r="F3168" s="11">
        <v>0</v>
      </c>
      <c r="G3168" s="11">
        <v>10350</v>
      </c>
      <c r="H3168" s="11">
        <v>459427.88</v>
      </c>
      <c r="I3168" s="11" t="s">
        <v>11</v>
      </c>
      <c r="J3168" s="11" t="s">
        <v>12</v>
      </c>
      <c r="K3168" s="1" t="str">
        <f t="shared" si="167"/>
        <v/>
      </c>
      <c r="L3168" s="1" t="e">
        <f ca="1">IF(AND(K3168&lt;&gt; "", COUNTIF(SAP!#REF!,K3168)&gt;0),"Matched", "")</f>
        <v>#REF!</v>
      </c>
      <c r="M3168" s="1" t="str">
        <f t="shared" si="165"/>
        <v/>
      </c>
      <c r="N3168" s="1" t="e">
        <f ca="1">IF(AND(M3168&lt;&gt; "", COUNTIF(SAP!#REF!,M3168)&gt;0),"Matched", "")</f>
        <v>#REF!</v>
      </c>
      <c r="O3168" s="1" t="str">
        <f t="shared" si="166"/>
        <v/>
      </c>
      <c r="P3168" s="1" t="e">
        <f ca="1">IF(AND(O3168&lt;&gt; "", COUNTIF(SAP!#REF!,O3168)&gt;0),"Matched", "")</f>
        <v>#REF!</v>
      </c>
      <c r="Q3168" s="1" t="str">
        <f ca="1">IF(D3168="AC","Logic4"&amp;"_"&amp;TEXT(C3168,"dd.mm.yyyy") &amp;"_"&amp; 1624192.67,"")</f>
        <v>Logic4_20.02.2020_1624192.67</v>
      </c>
      <c r="R3168" s="1" t="e">
        <f ca="1">IF(AND(Q3168&lt;&gt; "", COUNTIF(SAP!#REF!,Q3168)&gt;0),"Matched", "")</f>
        <v>#REF!</v>
      </c>
    </row>
    <row r="3169" spans="1:18">
      <c r="A3169" s="13">
        <v>11563327</v>
      </c>
      <c r="B3169" s="14">
        <v>43881</v>
      </c>
      <c r="C3169" s="14">
        <v>43881</v>
      </c>
      <c r="D3169" s="15" t="s">
        <v>10</v>
      </c>
      <c r="E3169" s="15">
        <v>0</v>
      </c>
      <c r="F3169" s="15">
        <v>0</v>
      </c>
      <c r="G3169" s="15">
        <v>10530</v>
      </c>
      <c r="H3169" s="15">
        <v>469957.88</v>
      </c>
      <c r="I3169" s="15" t="s">
        <v>11</v>
      </c>
      <c r="J3169" s="15" t="s">
        <v>12</v>
      </c>
      <c r="K3169" s="1" t="str">
        <f t="shared" si="167"/>
        <v/>
      </c>
      <c r="L3169" s="1" t="e">
        <f ca="1">IF(AND(K3169&lt;&gt; "", COUNTIF(SAP!#REF!,K3169)&gt;0),"Matched", "")</f>
        <v>#REF!</v>
      </c>
      <c r="M3169" s="1" t="str">
        <f t="shared" si="165"/>
        <v/>
      </c>
      <c r="N3169" s="1" t="e">
        <f ca="1">IF(AND(M3169&lt;&gt; "", COUNTIF(SAP!#REF!,M3169)&gt;0),"Matched", "")</f>
        <v>#REF!</v>
      </c>
      <c r="O3169" s="1" t="str">
        <f t="shared" si="166"/>
        <v/>
      </c>
      <c r="P3169" s="1" t="e">
        <f ca="1">IF(AND(O3169&lt;&gt; "", COUNTIF(SAP!#REF!,O3169)&gt;0),"Matched", "")</f>
        <v>#REF!</v>
      </c>
      <c r="Q3169" s="1" t="str">
        <f ca="1">IF(D3169="AC","Logic4"&amp;"_"&amp;TEXT(C3169,"dd.mm.yyyy") &amp;"_"&amp; 1624192.67,"")</f>
        <v>Logic4_20.02.2020_1624192.67</v>
      </c>
      <c r="R3169" s="1" t="e">
        <f ca="1">IF(AND(Q3169&lt;&gt; "", COUNTIF(SAP!#REF!,Q3169)&gt;0),"Matched", "")</f>
        <v>#REF!</v>
      </c>
    </row>
    <row r="3170" spans="1:18">
      <c r="A3170" s="9">
        <v>11563327</v>
      </c>
      <c r="B3170" s="10">
        <v>43881</v>
      </c>
      <c r="C3170" s="10">
        <v>43881</v>
      </c>
      <c r="D3170" s="11" t="s">
        <v>10</v>
      </c>
      <c r="E3170" s="11">
        <v>0</v>
      </c>
      <c r="F3170" s="11">
        <v>0</v>
      </c>
      <c r="G3170" s="11">
        <v>10920</v>
      </c>
      <c r="H3170" s="11">
        <v>480877.88</v>
      </c>
      <c r="I3170" s="11" t="s">
        <v>11</v>
      </c>
      <c r="J3170" s="11" t="s">
        <v>12</v>
      </c>
      <c r="K3170" s="1" t="str">
        <f t="shared" si="167"/>
        <v/>
      </c>
      <c r="L3170" s="1" t="e">
        <f ca="1">IF(AND(K3170&lt;&gt; "", COUNTIF(SAP!#REF!,K3170)&gt;0),"Matched", "")</f>
        <v>#REF!</v>
      </c>
      <c r="M3170" s="1" t="str">
        <f t="shared" si="165"/>
        <v/>
      </c>
      <c r="N3170" s="1" t="e">
        <f ca="1">IF(AND(M3170&lt;&gt; "", COUNTIF(SAP!#REF!,M3170)&gt;0),"Matched", "")</f>
        <v>#REF!</v>
      </c>
      <c r="O3170" s="1" t="str">
        <f t="shared" si="166"/>
        <v/>
      </c>
      <c r="P3170" s="1" t="e">
        <f ca="1">IF(AND(O3170&lt;&gt; "", COUNTIF(SAP!#REF!,O3170)&gt;0),"Matched", "")</f>
        <v>#REF!</v>
      </c>
      <c r="Q3170" s="1" t="str">
        <f ca="1">IF(D3170="AC","Logic4"&amp;"_"&amp;TEXT(C3170,"dd.mm.yyyy") &amp;"_"&amp; 1624192.67,"")</f>
        <v>Logic4_20.02.2020_1624192.67</v>
      </c>
      <c r="R3170" s="1" t="e">
        <f ca="1">IF(AND(Q3170&lt;&gt; "", COUNTIF(SAP!#REF!,Q3170)&gt;0),"Matched", "")</f>
        <v>#REF!</v>
      </c>
    </row>
    <row r="3171" spans="1:18">
      <c r="A3171" s="13">
        <v>11563327</v>
      </c>
      <c r="B3171" s="14">
        <v>43881</v>
      </c>
      <c r="C3171" s="14">
        <v>43881</v>
      </c>
      <c r="D3171" s="15" t="s">
        <v>10</v>
      </c>
      <c r="E3171" s="15">
        <v>0</v>
      </c>
      <c r="F3171" s="15">
        <v>0</v>
      </c>
      <c r="G3171" s="15">
        <v>11130</v>
      </c>
      <c r="H3171" s="15">
        <v>492007.88</v>
      </c>
      <c r="I3171" s="15" t="s">
        <v>11</v>
      </c>
      <c r="J3171" s="15" t="s">
        <v>12</v>
      </c>
      <c r="K3171" s="1" t="str">
        <f t="shared" si="167"/>
        <v/>
      </c>
      <c r="L3171" s="1" t="e">
        <f ca="1">IF(AND(K3171&lt;&gt; "", COUNTIF(SAP!#REF!,K3171)&gt;0),"Matched", "")</f>
        <v>#REF!</v>
      </c>
      <c r="M3171" s="1" t="str">
        <f t="shared" si="165"/>
        <v/>
      </c>
      <c r="N3171" s="1" t="e">
        <f ca="1">IF(AND(M3171&lt;&gt; "", COUNTIF(SAP!#REF!,M3171)&gt;0),"Matched", "")</f>
        <v>#REF!</v>
      </c>
      <c r="O3171" s="1" t="str">
        <f t="shared" si="166"/>
        <v/>
      </c>
      <c r="P3171" s="1" t="e">
        <f ca="1">IF(AND(O3171&lt;&gt; "", COUNTIF(SAP!#REF!,O3171)&gt;0),"Matched", "")</f>
        <v>#REF!</v>
      </c>
      <c r="Q3171" s="1" t="str">
        <f ca="1">IF(D3171="AC","Logic4"&amp;"_"&amp;TEXT(C3171,"dd.mm.yyyy") &amp;"_"&amp; 1624192.67,"")</f>
        <v>Logic4_20.02.2020_1624192.67</v>
      </c>
      <c r="R3171" s="1" t="e">
        <f ca="1">IF(AND(Q3171&lt;&gt; "", COUNTIF(SAP!#REF!,Q3171)&gt;0),"Matched", "")</f>
        <v>#REF!</v>
      </c>
    </row>
    <row r="3172" spans="1:18">
      <c r="A3172" s="9">
        <v>11563327</v>
      </c>
      <c r="B3172" s="10">
        <v>43881</v>
      </c>
      <c r="C3172" s="10">
        <v>43881</v>
      </c>
      <c r="D3172" s="11" t="s">
        <v>10</v>
      </c>
      <c r="E3172" s="11">
        <v>0</v>
      </c>
      <c r="F3172" s="11">
        <v>0</v>
      </c>
      <c r="G3172" s="11">
        <v>11130</v>
      </c>
      <c r="H3172" s="11">
        <v>503137.88</v>
      </c>
      <c r="I3172" s="11" t="s">
        <v>11</v>
      </c>
      <c r="J3172" s="11" t="s">
        <v>12</v>
      </c>
      <c r="K3172" s="1" t="str">
        <f t="shared" si="167"/>
        <v/>
      </c>
      <c r="L3172" s="1" t="e">
        <f ca="1">IF(AND(K3172&lt;&gt; "", COUNTIF(SAP!#REF!,K3172)&gt;0),"Matched", "")</f>
        <v>#REF!</v>
      </c>
      <c r="M3172" s="1" t="str">
        <f t="shared" si="165"/>
        <v/>
      </c>
      <c r="N3172" s="1" t="e">
        <f ca="1">IF(AND(M3172&lt;&gt; "", COUNTIF(SAP!#REF!,M3172)&gt;0),"Matched", "")</f>
        <v>#REF!</v>
      </c>
      <c r="O3172" s="1" t="str">
        <f t="shared" si="166"/>
        <v/>
      </c>
      <c r="P3172" s="1" t="e">
        <f ca="1">IF(AND(O3172&lt;&gt; "", COUNTIF(SAP!#REF!,O3172)&gt;0),"Matched", "")</f>
        <v>#REF!</v>
      </c>
      <c r="Q3172" s="1" t="str">
        <f ca="1">IF(D3172="AC","Logic4"&amp;"_"&amp;TEXT(C3172,"dd.mm.yyyy") &amp;"_"&amp; 1624192.67,"")</f>
        <v>Logic4_20.02.2020_1624192.67</v>
      </c>
      <c r="R3172" s="1" t="e">
        <f ca="1">IF(AND(Q3172&lt;&gt; "", COUNTIF(SAP!#REF!,Q3172)&gt;0),"Matched", "")</f>
        <v>#REF!</v>
      </c>
    </row>
    <row r="3173" spans="1:18">
      <c r="A3173" s="13">
        <v>11563327</v>
      </c>
      <c r="B3173" s="14">
        <v>43881</v>
      </c>
      <c r="C3173" s="14">
        <v>43881</v>
      </c>
      <c r="D3173" s="15" t="s">
        <v>10</v>
      </c>
      <c r="E3173" s="15">
        <v>0</v>
      </c>
      <c r="F3173" s="15">
        <v>0</v>
      </c>
      <c r="G3173" s="15">
        <v>11169.3</v>
      </c>
      <c r="H3173" s="15">
        <v>514307.18</v>
      </c>
      <c r="I3173" s="15" t="s">
        <v>11</v>
      </c>
      <c r="J3173" s="15" t="s">
        <v>12</v>
      </c>
      <c r="K3173" s="1" t="str">
        <f t="shared" si="167"/>
        <v/>
      </c>
      <c r="L3173" s="1" t="e">
        <f ca="1">IF(AND(K3173&lt;&gt; "", COUNTIF(SAP!#REF!,K3173)&gt;0),"Matched", "")</f>
        <v>#REF!</v>
      </c>
      <c r="M3173" s="1" t="str">
        <f t="shared" si="165"/>
        <v/>
      </c>
      <c r="N3173" s="1" t="e">
        <f ca="1">IF(AND(M3173&lt;&gt; "", COUNTIF(SAP!#REF!,M3173)&gt;0),"Matched", "")</f>
        <v>#REF!</v>
      </c>
      <c r="O3173" s="1" t="str">
        <f t="shared" si="166"/>
        <v/>
      </c>
      <c r="P3173" s="1" t="e">
        <f ca="1">IF(AND(O3173&lt;&gt; "", COUNTIF(SAP!#REF!,O3173)&gt;0),"Matched", "")</f>
        <v>#REF!</v>
      </c>
      <c r="Q3173" s="1" t="str">
        <f ca="1">IF(D3173="AC","Logic4"&amp;"_"&amp;TEXT(C3173,"dd.mm.yyyy") &amp;"_"&amp; 1624192.67,"")</f>
        <v>Logic4_20.02.2020_1624192.67</v>
      </c>
      <c r="R3173" s="1" t="e">
        <f ca="1">IF(AND(Q3173&lt;&gt; "", COUNTIF(SAP!#REF!,Q3173)&gt;0),"Matched", "")</f>
        <v>#REF!</v>
      </c>
    </row>
    <row r="3174" spans="1:18">
      <c r="A3174" s="9">
        <v>11563327</v>
      </c>
      <c r="B3174" s="10">
        <v>43881</v>
      </c>
      <c r="C3174" s="10">
        <v>43881</v>
      </c>
      <c r="D3174" s="11" t="s">
        <v>10</v>
      </c>
      <c r="E3174" s="11">
        <v>0</v>
      </c>
      <c r="F3174" s="11">
        <v>0</v>
      </c>
      <c r="G3174" s="11">
        <v>11674.83</v>
      </c>
      <c r="H3174" s="11">
        <v>525982.01</v>
      </c>
      <c r="I3174" s="11" t="s">
        <v>11</v>
      </c>
      <c r="J3174" s="11" t="s">
        <v>12</v>
      </c>
      <c r="K3174" s="1" t="str">
        <f t="shared" si="167"/>
        <v/>
      </c>
      <c r="L3174" s="1" t="e">
        <f ca="1">IF(AND(K3174&lt;&gt; "", COUNTIF(SAP!#REF!,K3174)&gt;0),"Matched", "")</f>
        <v>#REF!</v>
      </c>
      <c r="M3174" s="1" t="str">
        <f t="shared" si="165"/>
        <v/>
      </c>
      <c r="N3174" s="1" t="e">
        <f ca="1">IF(AND(M3174&lt;&gt; "", COUNTIF(SAP!#REF!,M3174)&gt;0),"Matched", "")</f>
        <v>#REF!</v>
      </c>
      <c r="O3174" s="1" t="str">
        <f t="shared" si="166"/>
        <v/>
      </c>
      <c r="P3174" s="1" t="e">
        <f ca="1">IF(AND(O3174&lt;&gt; "", COUNTIF(SAP!#REF!,O3174)&gt;0),"Matched", "")</f>
        <v>#REF!</v>
      </c>
      <c r="Q3174" s="1" t="str">
        <f ca="1">IF(D3174="AC","Logic4"&amp;"_"&amp;TEXT(C3174,"dd.mm.yyyy") &amp;"_"&amp; 1624192.67,"")</f>
        <v>Logic4_20.02.2020_1624192.67</v>
      </c>
      <c r="R3174" s="1" t="e">
        <f ca="1">IF(AND(Q3174&lt;&gt; "", COUNTIF(SAP!#REF!,Q3174)&gt;0),"Matched", "")</f>
        <v>#REF!</v>
      </c>
    </row>
    <row r="3175" spans="1:18">
      <c r="A3175" s="13">
        <v>11563327</v>
      </c>
      <c r="B3175" s="14">
        <v>43881</v>
      </c>
      <c r="C3175" s="14">
        <v>43881</v>
      </c>
      <c r="D3175" s="15" t="s">
        <v>10</v>
      </c>
      <c r="E3175" s="15">
        <v>0</v>
      </c>
      <c r="F3175" s="15">
        <v>0</v>
      </c>
      <c r="G3175" s="15">
        <v>12005.43</v>
      </c>
      <c r="H3175" s="15">
        <v>537987.43999999994</v>
      </c>
      <c r="I3175" s="15" t="s">
        <v>11</v>
      </c>
      <c r="J3175" s="15" t="s">
        <v>12</v>
      </c>
      <c r="K3175" s="1" t="str">
        <f t="shared" si="167"/>
        <v/>
      </c>
      <c r="L3175" s="1" t="e">
        <f ca="1">IF(AND(K3175&lt;&gt; "", COUNTIF(SAP!#REF!,K3175)&gt;0),"Matched", "")</f>
        <v>#REF!</v>
      </c>
      <c r="M3175" s="1" t="str">
        <f t="shared" si="165"/>
        <v/>
      </c>
      <c r="N3175" s="1" t="e">
        <f ca="1">IF(AND(M3175&lt;&gt; "", COUNTIF(SAP!#REF!,M3175)&gt;0),"Matched", "")</f>
        <v>#REF!</v>
      </c>
      <c r="O3175" s="1" t="str">
        <f t="shared" si="166"/>
        <v/>
      </c>
      <c r="P3175" s="1" t="e">
        <f ca="1">IF(AND(O3175&lt;&gt; "", COUNTIF(SAP!#REF!,O3175)&gt;0),"Matched", "")</f>
        <v>#REF!</v>
      </c>
      <c r="Q3175" s="1" t="str">
        <f ca="1">IF(D3175="AC","Logic4"&amp;"_"&amp;TEXT(C3175,"dd.mm.yyyy") &amp;"_"&amp; 1624192.67,"")</f>
        <v>Logic4_20.02.2020_1624192.67</v>
      </c>
      <c r="R3175" s="1" t="e">
        <f ca="1">IF(AND(Q3175&lt;&gt; "", COUNTIF(SAP!#REF!,Q3175)&gt;0),"Matched", "")</f>
        <v>#REF!</v>
      </c>
    </row>
    <row r="3176" spans="1:18">
      <c r="A3176" s="9">
        <v>11563327</v>
      </c>
      <c r="B3176" s="10">
        <v>43881</v>
      </c>
      <c r="C3176" s="10">
        <v>43881</v>
      </c>
      <c r="D3176" s="11" t="s">
        <v>10</v>
      </c>
      <c r="E3176" s="11">
        <v>0</v>
      </c>
      <c r="F3176" s="11">
        <v>0</v>
      </c>
      <c r="G3176" s="11">
        <v>12133.97</v>
      </c>
      <c r="H3176" s="11">
        <v>550121.41</v>
      </c>
      <c r="I3176" s="11" t="s">
        <v>11</v>
      </c>
      <c r="J3176" s="11" t="s">
        <v>12</v>
      </c>
      <c r="K3176" s="1" t="str">
        <f t="shared" si="167"/>
        <v/>
      </c>
      <c r="L3176" s="1" t="e">
        <f ca="1">IF(AND(K3176&lt;&gt; "", COUNTIF(SAP!#REF!,K3176)&gt;0),"Matched", "")</f>
        <v>#REF!</v>
      </c>
      <c r="M3176" s="1" t="str">
        <f t="shared" si="165"/>
        <v/>
      </c>
      <c r="N3176" s="1" t="e">
        <f ca="1">IF(AND(M3176&lt;&gt; "", COUNTIF(SAP!#REF!,M3176)&gt;0),"Matched", "")</f>
        <v>#REF!</v>
      </c>
      <c r="O3176" s="1" t="str">
        <f t="shared" si="166"/>
        <v/>
      </c>
      <c r="P3176" s="1" t="e">
        <f ca="1">IF(AND(O3176&lt;&gt; "", COUNTIF(SAP!#REF!,O3176)&gt;0),"Matched", "")</f>
        <v>#REF!</v>
      </c>
      <c r="Q3176" s="1" t="str">
        <f ca="1">IF(D3176="AC","Logic4"&amp;"_"&amp;TEXT(C3176,"dd.mm.yyyy") &amp;"_"&amp; 1624192.67,"")</f>
        <v>Logic4_20.02.2020_1624192.67</v>
      </c>
      <c r="R3176" s="1" t="e">
        <f ca="1">IF(AND(Q3176&lt;&gt; "", COUNTIF(SAP!#REF!,Q3176)&gt;0),"Matched", "")</f>
        <v>#REF!</v>
      </c>
    </row>
    <row r="3177" spans="1:18">
      <c r="A3177" s="13">
        <v>11563327</v>
      </c>
      <c r="B3177" s="14">
        <v>43881</v>
      </c>
      <c r="C3177" s="14">
        <v>43881</v>
      </c>
      <c r="D3177" s="15" t="s">
        <v>10</v>
      </c>
      <c r="E3177" s="15">
        <v>0</v>
      </c>
      <c r="F3177" s="15">
        <v>0</v>
      </c>
      <c r="G3177" s="15">
        <v>12772.6</v>
      </c>
      <c r="H3177" s="15">
        <v>562894.01</v>
      </c>
      <c r="I3177" s="15" t="s">
        <v>11</v>
      </c>
      <c r="J3177" s="15" t="s">
        <v>12</v>
      </c>
      <c r="K3177" s="1" t="str">
        <f t="shared" si="167"/>
        <v/>
      </c>
      <c r="L3177" s="1" t="e">
        <f ca="1">IF(AND(K3177&lt;&gt; "", COUNTIF(SAP!#REF!,K3177)&gt;0),"Matched", "")</f>
        <v>#REF!</v>
      </c>
      <c r="M3177" s="1" t="str">
        <f t="shared" si="165"/>
        <v/>
      </c>
      <c r="N3177" s="1" t="e">
        <f ca="1">IF(AND(M3177&lt;&gt; "", COUNTIF(SAP!#REF!,M3177)&gt;0),"Matched", "")</f>
        <v>#REF!</v>
      </c>
      <c r="O3177" s="1" t="str">
        <f t="shared" si="166"/>
        <v/>
      </c>
      <c r="P3177" s="1" t="e">
        <f ca="1">IF(AND(O3177&lt;&gt; "", COUNTIF(SAP!#REF!,O3177)&gt;0),"Matched", "")</f>
        <v>#REF!</v>
      </c>
      <c r="Q3177" s="1" t="str">
        <f ca="1">IF(D3177="AC","Logic4"&amp;"_"&amp;TEXT(C3177,"dd.mm.yyyy") &amp;"_"&amp; 1624192.67,"")</f>
        <v>Logic4_20.02.2020_1624192.67</v>
      </c>
      <c r="R3177" s="1" t="e">
        <f ca="1">IF(AND(Q3177&lt;&gt; "", COUNTIF(SAP!#REF!,Q3177)&gt;0),"Matched", "")</f>
        <v>#REF!</v>
      </c>
    </row>
    <row r="3178" spans="1:18">
      <c r="A3178" s="9">
        <v>11563327</v>
      </c>
      <c r="B3178" s="10">
        <v>43881</v>
      </c>
      <c r="C3178" s="10">
        <v>43881</v>
      </c>
      <c r="D3178" s="11" t="s">
        <v>10</v>
      </c>
      <c r="E3178" s="11">
        <v>0</v>
      </c>
      <c r="F3178" s="11">
        <v>0</v>
      </c>
      <c r="G3178" s="11">
        <v>12889.6</v>
      </c>
      <c r="H3178" s="11">
        <v>575783.61</v>
      </c>
      <c r="I3178" s="11" t="s">
        <v>11</v>
      </c>
      <c r="J3178" s="11" t="s">
        <v>12</v>
      </c>
      <c r="K3178" s="1" t="str">
        <f t="shared" si="167"/>
        <v/>
      </c>
      <c r="L3178" s="1" t="e">
        <f ca="1">IF(AND(K3178&lt;&gt; "", COUNTIF(SAP!#REF!,K3178)&gt;0),"Matched", "")</f>
        <v>#REF!</v>
      </c>
      <c r="M3178" s="1" t="str">
        <f t="shared" si="165"/>
        <v/>
      </c>
      <c r="N3178" s="1" t="e">
        <f ca="1">IF(AND(M3178&lt;&gt; "", COUNTIF(SAP!#REF!,M3178)&gt;0),"Matched", "")</f>
        <v>#REF!</v>
      </c>
      <c r="O3178" s="1" t="str">
        <f t="shared" si="166"/>
        <v/>
      </c>
      <c r="P3178" s="1" t="e">
        <f ca="1">IF(AND(O3178&lt;&gt; "", COUNTIF(SAP!#REF!,O3178)&gt;0),"Matched", "")</f>
        <v>#REF!</v>
      </c>
      <c r="Q3178" s="1" t="str">
        <f ca="1">IF(D3178="AC","Logic4"&amp;"_"&amp;TEXT(C3178,"dd.mm.yyyy") &amp;"_"&amp; 1624192.67,"")</f>
        <v>Logic4_20.02.2020_1624192.67</v>
      </c>
      <c r="R3178" s="1" t="e">
        <f ca="1">IF(AND(Q3178&lt;&gt; "", COUNTIF(SAP!#REF!,Q3178)&gt;0),"Matched", "")</f>
        <v>#REF!</v>
      </c>
    </row>
    <row r="3179" spans="1:18">
      <c r="A3179" s="13">
        <v>11563327</v>
      </c>
      <c r="B3179" s="14">
        <v>43881</v>
      </c>
      <c r="C3179" s="14">
        <v>43881</v>
      </c>
      <c r="D3179" s="15" t="s">
        <v>10</v>
      </c>
      <c r="E3179" s="15">
        <v>0</v>
      </c>
      <c r="F3179" s="15">
        <v>0</v>
      </c>
      <c r="G3179" s="15">
        <v>13225</v>
      </c>
      <c r="H3179" s="15">
        <v>589008.61</v>
      </c>
      <c r="I3179" s="15" t="s">
        <v>11</v>
      </c>
      <c r="J3179" s="15" t="s">
        <v>12</v>
      </c>
      <c r="K3179" s="1" t="str">
        <f t="shared" si="167"/>
        <v/>
      </c>
      <c r="L3179" s="1" t="e">
        <f ca="1">IF(AND(K3179&lt;&gt; "", COUNTIF(SAP!#REF!,K3179)&gt;0),"Matched", "")</f>
        <v>#REF!</v>
      </c>
      <c r="M3179" s="1" t="str">
        <f t="shared" si="165"/>
        <v/>
      </c>
      <c r="N3179" s="1" t="e">
        <f ca="1">IF(AND(M3179&lt;&gt; "", COUNTIF(SAP!#REF!,M3179)&gt;0),"Matched", "")</f>
        <v>#REF!</v>
      </c>
      <c r="O3179" s="1" t="str">
        <f t="shared" si="166"/>
        <v/>
      </c>
      <c r="P3179" s="1" t="e">
        <f ca="1">IF(AND(O3179&lt;&gt; "", COUNTIF(SAP!#REF!,O3179)&gt;0),"Matched", "")</f>
        <v>#REF!</v>
      </c>
      <c r="Q3179" s="1" t="str">
        <f ca="1">IF(D3179="AC","Logic4"&amp;"_"&amp;TEXT(C3179,"dd.mm.yyyy") &amp;"_"&amp; 1624192.67,"")</f>
        <v>Logic4_20.02.2020_1624192.67</v>
      </c>
      <c r="R3179" s="1" t="e">
        <f ca="1">IF(AND(Q3179&lt;&gt; "", COUNTIF(SAP!#REF!,Q3179)&gt;0),"Matched", "")</f>
        <v>#REF!</v>
      </c>
    </row>
    <row r="3180" spans="1:18">
      <c r="A3180" s="9">
        <v>11563327</v>
      </c>
      <c r="B3180" s="10">
        <v>43881</v>
      </c>
      <c r="C3180" s="10">
        <v>43881</v>
      </c>
      <c r="D3180" s="11" t="s">
        <v>10</v>
      </c>
      <c r="E3180" s="11">
        <v>0</v>
      </c>
      <c r="F3180" s="11">
        <v>0</v>
      </c>
      <c r="G3180" s="11">
        <v>13264.9</v>
      </c>
      <c r="H3180" s="11">
        <v>602273.51</v>
      </c>
      <c r="I3180" s="11" t="s">
        <v>11</v>
      </c>
      <c r="J3180" s="11" t="s">
        <v>12</v>
      </c>
      <c r="K3180" s="1" t="str">
        <f t="shared" si="167"/>
        <v/>
      </c>
      <c r="L3180" s="1" t="e">
        <f ca="1">IF(AND(K3180&lt;&gt; "", COUNTIF(SAP!#REF!,K3180)&gt;0),"Matched", "")</f>
        <v>#REF!</v>
      </c>
      <c r="M3180" s="1" t="str">
        <f t="shared" si="165"/>
        <v/>
      </c>
      <c r="N3180" s="1" t="e">
        <f ca="1">IF(AND(M3180&lt;&gt; "", COUNTIF(SAP!#REF!,M3180)&gt;0),"Matched", "")</f>
        <v>#REF!</v>
      </c>
      <c r="O3180" s="1" t="str">
        <f t="shared" si="166"/>
        <v/>
      </c>
      <c r="P3180" s="1" t="e">
        <f ca="1">IF(AND(O3180&lt;&gt; "", COUNTIF(SAP!#REF!,O3180)&gt;0),"Matched", "")</f>
        <v>#REF!</v>
      </c>
      <c r="Q3180" s="1" t="str">
        <f ca="1">IF(D3180="AC","Logic4"&amp;"_"&amp;TEXT(C3180,"dd.mm.yyyy") &amp;"_"&amp; 1624192.67,"")</f>
        <v>Logic4_20.02.2020_1624192.67</v>
      </c>
      <c r="R3180" s="1" t="e">
        <f ca="1">IF(AND(Q3180&lt;&gt; "", COUNTIF(SAP!#REF!,Q3180)&gt;0),"Matched", "")</f>
        <v>#REF!</v>
      </c>
    </row>
    <row r="3181" spans="1:18">
      <c r="A3181" s="13">
        <v>11563327</v>
      </c>
      <c r="B3181" s="14">
        <v>43881</v>
      </c>
      <c r="C3181" s="14">
        <v>43881</v>
      </c>
      <c r="D3181" s="15" t="s">
        <v>10</v>
      </c>
      <c r="E3181" s="15">
        <v>0</v>
      </c>
      <c r="F3181" s="15">
        <v>0</v>
      </c>
      <c r="G3181" s="15">
        <v>13362.92</v>
      </c>
      <c r="H3181" s="15">
        <v>615636.43000000005</v>
      </c>
      <c r="I3181" s="15" t="s">
        <v>11</v>
      </c>
      <c r="J3181" s="15" t="s">
        <v>12</v>
      </c>
      <c r="K3181" s="1" t="str">
        <f t="shared" si="167"/>
        <v/>
      </c>
      <c r="L3181" s="1" t="e">
        <f ca="1">IF(AND(K3181&lt;&gt; "", COUNTIF(SAP!#REF!,K3181)&gt;0),"Matched", "")</f>
        <v>#REF!</v>
      </c>
      <c r="M3181" s="1" t="str">
        <f t="shared" si="165"/>
        <v/>
      </c>
      <c r="N3181" s="1" t="e">
        <f ca="1">IF(AND(M3181&lt;&gt; "", COUNTIF(SAP!#REF!,M3181)&gt;0),"Matched", "")</f>
        <v>#REF!</v>
      </c>
      <c r="O3181" s="1" t="str">
        <f t="shared" si="166"/>
        <v/>
      </c>
      <c r="P3181" s="1" t="e">
        <f ca="1">IF(AND(O3181&lt;&gt; "", COUNTIF(SAP!#REF!,O3181)&gt;0),"Matched", "")</f>
        <v>#REF!</v>
      </c>
      <c r="Q3181" s="1" t="str">
        <f ca="1">IF(D3181="AC","Logic4"&amp;"_"&amp;TEXT(C3181,"dd.mm.yyyy") &amp;"_"&amp; 1624192.67,"")</f>
        <v>Logic4_20.02.2020_1624192.67</v>
      </c>
      <c r="R3181" s="1" t="e">
        <f ca="1">IF(AND(Q3181&lt;&gt; "", COUNTIF(SAP!#REF!,Q3181)&gt;0),"Matched", "")</f>
        <v>#REF!</v>
      </c>
    </row>
    <row r="3182" spans="1:18">
      <c r="A3182" s="9">
        <v>11563327</v>
      </c>
      <c r="B3182" s="10">
        <v>43881</v>
      </c>
      <c r="C3182" s="10">
        <v>43881</v>
      </c>
      <c r="D3182" s="11" t="s">
        <v>10</v>
      </c>
      <c r="E3182" s="11">
        <v>0</v>
      </c>
      <c r="F3182" s="11">
        <v>0</v>
      </c>
      <c r="G3182" s="11">
        <v>13580</v>
      </c>
      <c r="H3182" s="11">
        <v>629216.43000000005</v>
      </c>
      <c r="I3182" s="11" t="s">
        <v>11</v>
      </c>
      <c r="J3182" s="11" t="s">
        <v>12</v>
      </c>
      <c r="K3182" s="1" t="str">
        <f t="shared" si="167"/>
        <v/>
      </c>
      <c r="L3182" s="1" t="e">
        <f ca="1">IF(AND(K3182&lt;&gt; "", COUNTIF(SAP!#REF!,K3182)&gt;0),"Matched", "")</f>
        <v>#REF!</v>
      </c>
      <c r="M3182" s="1" t="str">
        <f t="shared" si="165"/>
        <v/>
      </c>
      <c r="N3182" s="1" t="e">
        <f ca="1">IF(AND(M3182&lt;&gt; "", COUNTIF(SAP!#REF!,M3182)&gt;0),"Matched", "")</f>
        <v>#REF!</v>
      </c>
      <c r="O3182" s="1" t="str">
        <f t="shared" si="166"/>
        <v/>
      </c>
      <c r="P3182" s="1" t="e">
        <f ca="1">IF(AND(O3182&lt;&gt; "", COUNTIF(SAP!#REF!,O3182)&gt;0),"Matched", "")</f>
        <v>#REF!</v>
      </c>
      <c r="Q3182" s="1" t="str">
        <f ca="1">IF(D3182="AC","Logic4"&amp;"_"&amp;TEXT(C3182,"dd.mm.yyyy") &amp;"_"&amp; 1624192.67,"")</f>
        <v>Logic4_20.02.2020_1624192.67</v>
      </c>
      <c r="R3182" s="1" t="e">
        <f ca="1">IF(AND(Q3182&lt;&gt; "", COUNTIF(SAP!#REF!,Q3182)&gt;0),"Matched", "")</f>
        <v>#REF!</v>
      </c>
    </row>
    <row r="3183" spans="1:18">
      <c r="A3183" s="13">
        <v>11563327</v>
      </c>
      <c r="B3183" s="14">
        <v>43881</v>
      </c>
      <c r="C3183" s="14">
        <v>43881</v>
      </c>
      <c r="D3183" s="15" t="s">
        <v>10</v>
      </c>
      <c r="E3183" s="15">
        <v>0</v>
      </c>
      <c r="F3183" s="15">
        <v>0</v>
      </c>
      <c r="G3183" s="15">
        <v>13792.5</v>
      </c>
      <c r="H3183" s="15">
        <v>643008.93000000005</v>
      </c>
      <c r="I3183" s="15" t="s">
        <v>11</v>
      </c>
      <c r="J3183" s="15" t="s">
        <v>12</v>
      </c>
      <c r="K3183" s="1" t="str">
        <f t="shared" si="167"/>
        <v/>
      </c>
      <c r="L3183" s="1" t="e">
        <f ca="1">IF(AND(K3183&lt;&gt; "", COUNTIF(SAP!#REF!,K3183)&gt;0),"Matched", "")</f>
        <v>#REF!</v>
      </c>
      <c r="M3183" s="1" t="str">
        <f t="shared" si="165"/>
        <v/>
      </c>
      <c r="N3183" s="1" t="e">
        <f ca="1">IF(AND(M3183&lt;&gt; "", COUNTIF(SAP!#REF!,M3183)&gt;0),"Matched", "")</f>
        <v>#REF!</v>
      </c>
      <c r="O3183" s="1" t="str">
        <f t="shared" si="166"/>
        <v/>
      </c>
      <c r="P3183" s="1" t="e">
        <f ca="1">IF(AND(O3183&lt;&gt; "", COUNTIF(SAP!#REF!,O3183)&gt;0),"Matched", "")</f>
        <v>#REF!</v>
      </c>
      <c r="Q3183" s="1" t="str">
        <f ca="1">IF(D3183="AC","Logic4"&amp;"_"&amp;TEXT(C3183,"dd.mm.yyyy") &amp;"_"&amp; 1624192.67,"")</f>
        <v>Logic4_20.02.2020_1624192.67</v>
      </c>
      <c r="R3183" s="1" t="e">
        <f ca="1">IF(AND(Q3183&lt;&gt; "", COUNTIF(SAP!#REF!,Q3183)&gt;0),"Matched", "")</f>
        <v>#REF!</v>
      </c>
    </row>
    <row r="3184" spans="1:18">
      <c r="A3184" s="9">
        <v>11563327</v>
      </c>
      <c r="B3184" s="10">
        <v>43881</v>
      </c>
      <c r="C3184" s="10">
        <v>43881</v>
      </c>
      <c r="D3184" s="11" t="s">
        <v>10</v>
      </c>
      <c r="E3184" s="11">
        <v>0</v>
      </c>
      <c r="F3184" s="11">
        <v>0</v>
      </c>
      <c r="G3184" s="11">
        <v>14132</v>
      </c>
      <c r="H3184" s="11">
        <v>657140.93000000005</v>
      </c>
      <c r="I3184" s="11" t="s">
        <v>11</v>
      </c>
      <c r="J3184" s="11" t="s">
        <v>12</v>
      </c>
      <c r="K3184" s="1" t="str">
        <f t="shared" si="167"/>
        <v/>
      </c>
      <c r="L3184" s="1" t="e">
        <f ca="1">IF(AND(K3184&lt;&gt; "", COUNTIF(SAP!#REF!,K3184)&gt;0),"Matched", "")</f>
        <v>#REF!</v>
      </c>
      <c r="M3184" s="1" t="str">
        <f t="shared" si="165"/>
        <v/>
      </c>
      <c r="N3184" s="1" t="e">
        <f ca="1">IF(AND(M3184&lt;&gt; "", COUNTIF(SAP!#REF!,M3184)&gt;0),"Matched", "")</f>
        <v>#REF!</v>
      </c>
      <c r="O3184" s="1" t="str">
        <f t="shared" si="166"/>
        <v/>
      </c>
      <c r="P3184" s="1" t="e">
        <f ca="1">IF(AND(O3184&lt;&gt; "", COUNTIF(SAP!#REF!,O3184)&gt;0),"Matched", "")</f>
        <v>#REF!</v>
      </c>
      <c r="Q3184" s="1" t="str">
        <f ca="1">IF(D3184="AC","Logic4"&amp;"_"&amp;TEXT(C3184,"dd.mm.yyyy") &amp;"_"&amp; 1624192.67,"")</f>
        <v>Logic4_20.02.2020_1624192.67</v>
      </c>
      <c r="R3184" s="1" t="e">
        <f ca="1">IF(AND(Q3184&lt;&gt; "", COUNTIF(SAP!#REF!,Q3184)&gt;0),"Matched", "")</f>
        <v>#REF!</v>
      </c>
    </row>
    <row r="3185" spans="1:18">
      <c r="A3185" s="13">
        <v>11563327</v>
      </c>
      <c r="B3185" s="14">
        <v>43881</v>
      </c>
      <c r="C3185" s="14">
        <v>43881</v>
      </c>
      <c r="D3185" s="15" t="s">
        <v>10</v>
      </c>
      <c r="E3185" s="15">
        <v>0</v>
      </c>
      <c r="F3185" s="15">
        <v>0</v>
      </c>
      <c r="G3185" s="15">
        <v>14291.9</v>
      </c>
      <c r="H3185" s="15">
        <v>671432.83</v>
      </c>
      <c r="I3185" s="15" t="s">
        <v>11</v>
      </c>
      <c r="J3185" s="15" t="s">
        <v>12</v>
      </c>
      <c r="K3185" s="1" t="str">
        <f t="shared" si="167"/>
        <v/>
      </c>
      <c r="L3185" s="1" t="e">
        <f ca="1">IF(AND(K3185&lt;&gt; "", COUNTIF(SAP!#REF!,K3185)&gt;0),"Matched", "")</f>
        <v>#REF!</v>
      </c>
      <c r="M3185" s="1" t="str">
        <f t="shared" si="165"/>
        <v/>
      </c>
      <c r="N3185" s="1" t="e">
        <f ca="1">IF(AND(M3185&lt;&gt; "", COUNTIF(SAP!#REF!,M3185)&gt;0),"Matched", "")</f>
        <v>#REF!</v>
      </c>
      <c r="O3185" s="1" t="str">
        <f t="shared" si="166"/>
        <v/>
      </c>
      <c r="P3185" s="1" t="e">
        <f ca="1">IF(AND(O3185&lt;&gt; "", COUNTIF(SAP!#REF!,O3185)&gt;0),"Matched", "")</f>
        <v>#REF!</v>
      </c>
      <c r="Q3185" s="1" t="str">
        <f ca="1">IF(D3185="AC","Logic4"&amp;"_"&amp;TEXT(C3185,"dd.mm.yyyy") &amp;"_"&amp; 1624192.67,"")</f>
        <v>Logic4_20.02.2020_1624192.67</v>
      </c>
      <c r="R3185" s="1" t="e">
        <f ca="1">IF(AND(Q3185&lt;&gt; "", COUNTIF(SAP!#REF!,Q3185)&gt;0),"Matched", "")</f>
        <v>#REF!</v>
      </c>
    </row>
    <row r="3186" spans="1:18">
      <c r="A3186" s="9">
        <v>11563327</v>
      </c>
      <c r="B3186" s="10">
        <v>43881</v>
      </c>
      <c r="C3186" s="10">
        <v>43881</v>
      </c>
      <c r="D3186" s="11" t="s">
        <v>10</v>
      </c>
      <c r="E3186" s="11">
        <v>0</v>
      </c>
      <c r="F3186" s="11">
        <v>0</v>
      </c>
      <c r="G3186" s="11">
        <v>14659.69</v>
      </c>
      <c r="H3186" s="11">
        <v>686092.52</v>
      </c>
      <c r="I3186" s="11" t="s">
        <v>11</v>
      </c>
      <c r="J3186" s="11" t="s">
        <v>12</v>
      </c>
      <c r="K3186" s="1" t="str">
        <f t="shared" si="167"/>
        <v/>
      </c>
      <c r="L3186" s="1" t="e">
        <f ca="1">IF(AND(K3186&lt;&gt; "", COUNTIF(SAP!#REF!,K3186)&gt;0),"Matched", "")</f>
        <v>#REF!</v>
      </c>
      <c r="M3186" s="1" t="str">
        <f t="shared" si="165"/>
        <v/>
      </c>
      <c r="N3186" s="1" t="e">
        <f ca="1">IF(AND(M3186&lt;&gt; "", COUNTIF(SAP!#REF!,M3186)&gt;0),"Matched", "")</f>
        <v>#REF!</v>
      </c>
      <c r="O3186" s="1" t="str">
        <f t="shared" si="166"/>
        <v/>
      </c>
      <c r="P3186" s="1" t="e">
        <f ca="1">IF(AND(O3186&lt;&gt; "", COUNTIF(SAP!#REF!,O3186)&gt;0),"Matched", "")</f>
        <v>#REF!</v>
      </c>
      <c r="Q3186" s="1" t="str">
        <f ca="1">IF(D3186="AC","Logic4"&amp;"_"&amp;TEXT(C3186,"dd.mm.yyyy") &amp;"_"&amp; 1624192.67,"")</f>
        <v>Logic4_20.02.2020_1624192.67</v>
      </c>
      <c r="R3186" s="1" t="e">
        <f ca="1">IF(AND(Q3186&lt;&gt; "", COUNTIF(SAP!#REF!,Q3186)&gt;0),"Matched", "")</f>
        <v>#REF!</v>
      </c>
    </row>
    <row r="3187" spans="1:18">
      <c r="A3187" s="13">
        <v>11563327</v>
      </c>
      <c r="B3187" s="14">
        <v>43881</v>
      </c>
      <c r="C3187" s="14">
        <v>43881</v>
      </c>
      <c r="D3187" s="15" t="s">
        <v>10</v>
      </c>
      <c r="E3187" s="15">
        <v>0</v>
      </c>
      <c r="F3187" s="15">
        <v>0</v>
      </c>
      <c r="G3187" s="15">
        <v>15192.4</v>
      </c>
      <c r="H3187" s="15">
        <v>701284.92</v>
      </c>
      <c r="I3187" s="15" t="s">
        <v>11</v>
      </c>
      <c r="J3187" s="15" t="s">
        <v>12</v>
      </c>
      <c r="K3187" s="1" t="str">
        <f t="shared" si="167"/>
        <v/>
      </c>
      <c r="L3187" s="1" t="e">
        <f ca="1">IF(AND(K3187&lt;&gt; "", COUNTIF(SAP!#REF!,K3187)&gt;0),"Matched", "")</f>
        <v>#REF!</v>
      </c>
      <c r="M3187" s="1" t="str">
        <f t="shared" si="165"/>
        <v/>
      </c>
      <c r="N3187" s="1" t="e">
        <f ca="1">IF(AND(M3187&lt;&gt; "", COUNTIF(SAP!#REF!,M3187)&gt;0),"Matched", "")</f>
        <v>#REF!</v>
      </c>
      <c r="O3187" s="1" t="str">
        <f t="shared" si="166"/>
        <v/>
      </c>
      <c r="P3187" s="1" t="e">
        <f ca="1">IF(AND(O3187&lt;&gt; "", COUNTIF(SAP!#REF!,O3187)&gt;0),"Matched", "")</f>
        <v>#REF!</v>
      </c>
      <c r="Q3187" s="1" t="str">
        <f ca="1">IF(D3187="AC","Logic4"&amp;"_"&amp;TEXT(C3187,"dd.mm.yyyy") &amp;"_"&amp; 1624192.67,"")</f>
        <v>Logic4_20.02.2020_1624192.67</v>
      </c>
      <c r="R3187" s="1" t="e">
        <f ca="1">IF(AND(Q3187&lt;&gt; "", COUNTIF(SAP!#REF!,Q3187)&gt;0),"Matched", "")</f>
        <v>#REF!</v>
      </c>
    </row>
    <row r="3188" spans="1:18">
      <c r="A3188" s="9">
        <v>11563327</v>
      </c>
      <c r="B3188" s="10">
        <v>43881</v>
      </c>
      <c r="C3188" s="10">
        <v>43881</v>
      </c>
      <c r="D3188" s="11" t="s">
        <v>10</v>
      </c>
      <c r="E3188" s="11">
        <v>0</v>
      </c>
      <c r="F3188" s="11">
        <v>0</v>
      </c>
      <c r="G3188" s="11">
        <v>15224</v>
      </c>
      <c r="H3188" s="11">
        <v>716508.92</v>
      </c>
      <c r="I3188" s="11" t="s">
        <v>11</v>
      </c>
      <c r="J3188" s="11" t="s">
        <v>12</v>
      </c>
      <c r="K3188" s="1" t="str">
        <f t="shared" si="167"/>
        <v/>
      </c>
      <c r="L3188" s="1" t="e">
        <f ca="1">IF(AND(K3188&lt;&gt; "", COUNTIF(SAP!#REF!,K3188)&gt;0),"Matched", "")</f>
        <v>#REF!</v>
      </c>
      <c r="M3188" s="1" t="str">
        <f t="shared" si="165"/>
        <v/>
      </c>
      <c r="N3188" s="1" t="e">
        <f ca="1">IF(AND(M3188&lt;&gt; "", COUNTIF(SAP!#REF!,M3188)&gt;0),"Matched", "")</f>
        <v>#REF!</v>
      </c>
      <c r="O3188" s="1" t="str">
        <f t="shared" si="166"/>
        <v/>
      </c>
      <c r="P3188" s="1" t="e">
        <f ca="1">IF(AND(O3188&lt;&gt; "", COUNTIF(SAP!#REF!,O3188)&gt;0),"Matched", "")</f>
        <v>#REF!</v>
      </c>
      <c r="Q3188" s="1" t="str">
        <f ca="1">IF(D3188="AC","Logic4"&amp;"_"&amp;TEXT(C3188,"dd.mm.yyyy") &amp;"_"&amp; 1624192.67,"")</f>
        <v>Logic4_20.02.2020_1624192.67</v>
      </c>
      <c r="R3188" s="1" t="e">
        <f ca="1">IF(AND(Q3188&lt;&gt; "", COUNTIF(SAP!#REF!,Q3188)&gt;0),"Matched", "")</f>
        <v>#REF!</v>
      </c>
    </row>
    <row r="3189" spans="1:18">
      <c r="A3189" s="13">
        <v>11563327</v>
      </c>
      <c r="B3189" s="14">
        <v>43881</v>
      </c>
      <c r="C3189" s="14">
        <v>43881</v>
      </c>
      <c r="D3189" s="15" t="s">
        <v>10</v>
      </c>
      <c r="E3189" s="15">
        <v>0</v>
      </c>
      <c r="F3189" s="15">
        <v>0</v>
      </c>
      <c r="G3189" s="15">
        <v>15436.06</v>
      </c>
      <c r="H3189" s="15">
        <v>731944.98</v>
      </c>
      <c r="I3189" s="15" t="s">
        <v>11</v>
      </c>
      <c r="J3189" s="15" t="s">
        <v>12</v>
      </c>
      <c r="K3189" s="1" t="str">
        <f t="shared" si="167"/>
        <v/>
      </c>
      <c r="L3189" s="1" t="e">
        <f ca="1">IF(AND(K3189&lt;&gt; "", COUNTIF(SAP!#REF!,K3189)&gt;0),"Matched", "")</f>
        <v>#REF!</v>
      </c>
      <c r="M3189" s="1" t="str">
        <f t="shared" si="165"/>
        <v/>
      </c>
      <c r="N3189" s="1" t="e">
        <f ca="1">IF(AND(M3189&lt;&gt; "", COUNTIF(SAP!#REF!,M3189)&gt;0),"Matched", "")</f>
        <v>#REF!</v>
      </c>
      <c r="O3189" s="1" t="str">
        <f t="shared" si="166"/>
        <v/>
      </c>
      <c r="P3189" s="1" t="e">
        <f ca="1">IF(AND(O3189&lt;&gt; "", COUNTIF(SAP!#REF!,O3189)&gt;0),"Matched", "")</f>
        <v>#REF!</v>
      </c>
      <c r="Q3189" s="1" t="str">
        <f ca="1">IF(D3189="AC","Logic4"&amp;"_"&amp;TEXT(C3189,"dd.mm.yyyy") &amp;"_"&amp; 1624192.67,"")</f>
        <v>Logic4_20.02.2020_1624192.67</v>
      </c>
      <c r="R3189" s="1" t="e">
        <f ca="1">IF(AND(Q3189&lt;&gt; "", COUNTIF(SAP!#REF!,Q3189)&gt;0),"Matched", "")</f>
        <v>#REF!</v>
      </c>
    </row>
    <row r="3190" spans="1:18">
      <c r="A3190" s="9">
        <v>11563327</v>
      </c>
      <c r="B3190" s="10">
        <v>43881</v>
      </c>
      <c r="C3190" s="10">
        <v>43881</v>
      </c>
      <c r="D3190" s="11" t="s">
        <v>10</v>
      </c>
      <c r="E3190" s="11">
        <v>0</v>
      </c>
      <c r="F3190" s="11">
        <v>0</v>
      </c>
      <c r="G3190" s="11">
        <v>15512.5</v>
      </c>
      <c r="H3190" s="11">
        <v>747457.48</v>
      </c>
      <c r="I3190" s="11" t="s">
        <v>11</v>
      </c>
      <c r="J3190" s="11" t="s">
        <v>12</v>
      </c>
      <c r="K3190" s="1" t="str">
        <f t="shared" si="167"/>
        <v/>
      </c>
      <c r="L3190" s="1" t="e">
        <f ca="1">IF(AND(K3190&lt;&gt; "", COUNTIF(SAP!#REF!,K3190)&gt;0),"Matched", "")</f>
        <v>#REF!</v>
      </c>
      <c r="M3190" s="1" t="str">
        <f t="shared" si="165"/>
        <v/>
      </c>
      <c r="N3190" s="1" t="e">
        <f ca="1">IF(AND(M3190&lt;&gt; "", COUNTIF(SAP!#REF!,M3190)&gt;0),"Matched", "")</f>
        <v>#REF!</v>
      </c>
      <c r="O3190" s="1" t="str">
        <f t="shared" si="166"/>
        <v/>
      </c>
      <c r="P3190" s="1" t="e">
        <f ca="1">IF(AND(O3190&lt;&gt; "", COUNTIF(SAP!#REF!,O3190)&gt;0),"Matched", "")</f>
        <v>#REF!</v>
      </c>
      <c r="Q3190" s="1" t="str">
        <f ca="1">IF(D3190="AC","Logic4"&amp;"_"&amp;TEXT(C3190,"dd.mm.yyyy") &amp;"_"&amp; 1624192.67,"")</f>
        <v>Logic4_20.02.2020_1624192.67</v>
      </c>
      <c r="R3190" s="1" t="e">
        <f ca="1">IF(AND(Q3190&lt;&gt; "", COUNTIF(SAP!#REF!,Q3190)&gt;0),"Matched", "")</f>
        <v>#REF!</v>
      </c>
    </row>
    <row r="3191" spans="1:18">
      <c r="A3191" s="13">
        <v>11563327</v>
      </c>
      <c r="B3191" s="14">
        <v>43881</v>
      </c>
      <c r="C3191" s="14">
        <v>43881</v>
      </c>
      <c r="D3191" s="15" t="s">
        <v>10</v>
      </c>
      <c r="E3191" s="15">
        <v>0</v>
      </c>
      <c r="F3191" s="15">
        <v>0</v>
      </c>
      <c r="G3191" s="15">
        <v>15560.5</v>
      </c>
      <c r="H3191" s="15">
        <v>763017.98</v>
      </c>
      <c r="I3191" s="15" t="s">
        <v>11</v>
      </c>
      <c r="J3191" s="15" t="s">
        <v>12</v>
      </c>
      <c r="K3191" s="1" t="str">
        <f t="shared" si="167"/>
        <v/>
      </c>
      <c r="L3191" s="1" t="e">
        <f ca="1">IF(AND(K3191&lt;&gt; "", COUNTIF(SAP!#REF!,K3191)&gt;0),"Matched", "")</f>
        <v>#REF!</v>
      </c>
      <c r="M3191" s="1" t="str">
        <f t="shared" si="165"/>
        <v/>
      </c>
      <c r="N3191" s="1" t="e">
        <f ca="1">IF(AND(M3191&lt;&gt; "", COUNTIF(SAP!#REF!,M3191)&gt;0),"Matched", "")</f>
        <v>#REF!</v>
      </c>
      <c r="O3191" s="1" t="str">
        <f t="shared" si="166"/>
        <v/>
      </c>
      <c r="P3191" s="1" t="e">
        <f ca="1">IF(AND(O3191&lt;&gt; "", COUNTIF(SAP!#REF!,O3191)&gt;0),"Matched", "")</f>
        <v>#REF!</v>
      </c>
      <c r="Q3191" s="1" t="str">
        <f ca="1">IF(D3191="AC","Logic4"&amp;"_"&amp;TEXT(C3191,"dd.mm.yyyy") &amp;"_"&amp; 1624192.67,"")</f>
        <v>Logic4_20.02.2020_1624192.67</v>
      </c>
      <c r="R3191" s="1" t="e">
        <f ca="1">IF(AND(Q3191&lt;&gt; "", COUNTIF(SAP!#REF!,Q3191)&gt;0),"Matched", "")</f>
        <v>#REF!</v>
      </c>
    </row>
    <row r="3192" spans="1:18">
      <c r="A3192" s="9">
        <v>11563327</v>
      </c>
      <c r="B3192" s="10">
        <v>43881</v>
      </c>
      <c r="C3192" s="10">
        <v>43881</v>
      </c>
      <c r="D3192" s="11" t="s">
        <v>10</v>
      </c>
      <c r="E3192" s="11">
        <v>0</v>
      </c>
      <c r="F3192" s="11">
        <v>0</v>
      </c>
      <c r="G3192" s="11">
        <v>15750</v>
      </c>
      <c r="H3192" s="11">
        <v>778767.98</v>
      </c>
      <c r="I3192" s="11" t="s">
        <v>11</v>
      </c>
      <c r="J3192" s="11" t="s">
        <v>12</v>
      </c>
      <c r="K3192" s="1" t="str">
        <f t="shared" si="167"/>
        <v/>
      </c>
      <c r="L3192" s="1" t="e">
        <f ca="1">IF(AND(K3192&lt;&gt; "", COUNTIF(SAP!#REF!,K3192)&gt;0),"Matched", "")</f>
        <v>#REF!</v>
      </c>
      <c r="M3192" s="1" t="str">
        <f t="shared" si="165"/>
        <v/>
      </c>
      <c r="N3192" s="1" t="e">
        <f ca="1">IF(AND(M3192&lt;&gt; "", COUNTIF(SAP!#REF!,M3192)&gt;0),"Matched", "")</f>
        <v>#REF!</v>
      </c>
      <c r="O3192" s="1" t="str">
        <f t="shared" si="166"/>
        <v/>
      </c>
      <c r="P3192" s="1" t="e">
        <f ca="1">IF(AND(O3192&lt;&gt; "", COUNTIF(SAP!#REF!,O3192)&gt;0),"Matched", "")</f>
        <v>#REF!</v>
      </c>
      <c r="Q3192" s="1" t="str">
        <f ca="1">IF(D3192="AC","Logic4"&amp;"_"&amp;TEXT(C3192,"dd.mm.yyyy") &amp;"_"&amp; 1624192.67,"")</f>
        <v>Logic4_20.02.2020_1624192.67</v>
      </c>
      <c r="R3192" s="1" t="e">
        <f ca="1">IF(AND(Q3192&lt;&gt; "", COUNTIF(SAP!#REF!,Q3192)&gt;0),"Matched", "")</f>
        <v>#REF!</v>
      </c>
    </row>
    <row r="3193" spans="1:18">
      <c r="A3193" s="13">
        <v>11563327</v>
      </c>
      <c r="B3193" s="14">
        <v>43881</v>
      </c>
      <c r="C3193" s="14">
        <v>43881</v>
      </c>
      <c r="D3193" s="15" t="s">
        <v>10</v>
      </c>
      <c r="E3193" s="15">
        <v>0</v>
      </c>
      <c r="F3193" s="15">
        <v>0</v>
      </c>
      <c r="G3193" s="15">
        <v>15878.04</v>
      </c>
      <c r="H3193" s="15">
        <v>794646.02</v>
      </c>
      <c r="I3193" s="15" t="s">
        <v>11</v>
      </c>
      <c r="J3193" s="15" t="s">
        <v>12</v>
      </c>
      <c r="K3193" s="1" t="str">
        <f t="shared" si="167"/>
        <v/>
      </c>
      <c r="L3193" s="1" t="e">
        <f ca="1">IF(AND(K3193&lt;&gt; "", COUNTIF(SAP!#REF!,K3193)&gt;0),"Matched", "")</f>
        <v>#REF!</v>
      </c>
      <c r="M3193" s="1" t="str">
        <f t="shared" si="165"/>
        <v/>
      </c>
      <c r="N3193" s="1" t="e">
        <f ca="1">IF(AND(M3193&lt;&gt; "", COUNTIF(SAP!#REF!,M3193)&gt;0),"Matched", "")</f>
        <v>#REF!</v>
      </c>
      <c r="O3193" s="1" t="str">
        <f t="shared" si="166"/>
        <v/>
      </c>
      <c r="P3193" s="1" t="e">
        <f ca="1">IF(AND(O3193&lt;&gt; "", COUNTIF(SAP!#REF!,O3193)&gt;0),"Matched", "")</f>
        <v>#REF!</v>
      </c>
      <c r="Q3193" s="1" t="str">
        <f ca="1">IF(D3193="AC","Logic4"&amp;"_"&amp;TEXT(C3193,"dd.mm.yyyy") &amp;"_"&amp; 1624192.67,"")</f>
        <v>Logic4_20.02.2020_1624192.67</v>
      </c>
      <c r="R3193" s="1" t="e">
        <f ca="1">IF(AND(Q3193&lt;&gt; "", COUNTIF(SAP!#REF!,Q3193)&gt;0),"Matched", "")</f>
        <v>#REF!</v>
      </c>
    </row>
    <row r="3194" spans="1:18">
      <c r="A3194" s="9">
        <v>11563327</v>
      </c>
      <c r="B3194" s="10">
        <v>43881</v>
      </c>
      <c r="C3194" s="10">
        <v>43881</v>
      </c>
      <c r="D3194" s="11" t="s">
        <v>10</v>
      </c>
      <c r="E3194" s="11">
        <v>0</v>
      </c>
      <c r="F3194" s="11">
        <v>0</v>
      </c>
      <c r="G3194" s="11">
        <v>15963.49</v>
      </c>
      <c r="H3194" s="11">
        <v>810609.51</v>
      </c>
      <c r="I3194" s="11" t="s">
        <v>11</v>
      </c>
      <c r="J3194" s="11" t="s">
        <v>12</v>
      </c>
      <c r="K3194" s="1" t="str">
        <f t="shared" si="167"/>
        <v/>
      </c>
      <c r="L3194" s="1" t="e">
        <f ca="1">IF(AND(K3194&lt;&gt; "", COUNTIF(SAP!#REF!,K3194)&gt;0),"Matched", "")</f>
        <v>#REF!</v>
      </c>
      <c r="M3194" s="1" t="str">
        <f t="shared" si="165"/>
        <v/>
      </c>
      <c r="N3194" s="1" t="e">
        <f ca="1">IF(AND(M3194&lt;&gt; "", COUNTIF(SAP!#REF!,M3194)&gt;0),"Matched", "")</f>
        <v>#REF!</v>
      </c>
      <c r="O3194" s="1" t="str">
        <f t="shared" si="166"/>
        <v/>
      </c>
      <c r="P3194" s="1" t="e">
        <f ca="1">IF(AND(O3194&lt;&gt; "", COUNTIF(SAP!#REF!,O3194)&gt;0),"Matched", "")</f>
        <v>#REF!</v>
      </c>
      <c r="Q3194" s="1" t="str">
        <f ca="1">IF(D3194="AC","Logic4"&amp;"_"&amp;TEXT(C3194,"dd.mm.yyyy") &amp;"_"&amp; 1624192.67,"")</f>
        <v>Logic4_20.02.2020_1624192.67</v>
      </c>
      <c r="R3194" s="1" t="e">
        <f ca="1">IF(AND(Q3194&lt;&gt; "", COUNTIF(SAP!#REF!,Q3194)&gt;0),"Matched", "")</f>
        <v>#REF!</v>
      </c>
    </row>
    <row r="3195" spans="1:18">
      <c r="A3195" s="13">
        <v>11563327</v>
      </c>
      <c r="B3195" s="14">
        <v>43881</v>
      </c>
      <c r="C3195" s="14">
        <v>43881</v>
      </c>
      <c r="D3195" s="15" t="s">
        <v>10</v>
      </c>
      <c r="E3195" s="15">
        <v>0</v>
      </c>
      <c r="F3195" s="15">
        <v>0</v>
      </c>
      <c r="G3195" s="15">
        <v>16155.3</v>
      </c>
      <c r="H3195" s="15">
        <v>826764.81</v>
      </c>
      <c r="I3195" s="15" t="s">
        <v>11</v>
      </c>
      <c r="J3195" s="15" t="s">
        <v>12</v>
      </c>
      <c r="K3195" s="1" t="str">
        <f t="shared" si="167"/>
        <v/>
      </c>
      <c r="L3195" s="1" t="e">
        <f ca="1">IF(AND(K3195&lt;&gt; "", COUNTIF(SAP!#REF!,K3195)&gt;0),"Matched", "")</f>
        <v>#REF!</v>
      </c>
      <c r="M3195" s="1" t="str">
        <f t="shared" si="165"/>
        <v/>
      </c>
      <c r="N3195" s="1" t="e">
        <f ca="1">IF(AND(M3195&lt;&gt; "", COUNTIF(SAP!#REF!,M3195)&gt;0),"Matched", "")</f>
        <v>#REF!</v>
      </c>
      <c r="O3195" s="1" t="str">
        <f t="shared" si="166"/>
        <v/>
      </c>
      <c r="P3195" s="1" t="e">
        <f ca="1">IF(AND(O3195&lt;&gt; "", COUNTIF(SAP!#REF!,O3195)&gt;0),"Matched", "")</f>
        <v>#REF!</v>
      </c>
      <c r="Q3195" s="1" t="str">
        <f ca="1">IF(D3195="AC","Logic4"&amp;"_"&amp;TEXT(C3195,"dd.mm.yyyy") &amp;"_"&amp; 1624192.67,"")</f>
        <v>Logic4_20.02.2020_1624192.67</v>
      </c>
      <c r="R3195" s="1" t="e">
        <f ca="1">IF(AND(Q3195&lt;&gt; "", COUNTIF(SAP!#REF!,Q3195)&gt;0),"Matched", "")</f>
        <v>#REF!</v>
      </c>
    </row>
    <row r="3196" spans="1:18">
      <c r="A3196" s="9">
        <v>11563327</v>
      </c>
      <c r="B3196" s="10">
        <v>43881</v>
      </c>
      <c r="C3196" s="10">
        <v>43881</v>
      </c>
      <c r="D3196" s="11" t="s">
        <v>10</v>
      </c>
      <c r="E3196" s="11">
        <v>0</v>
      </c>
      <c r="F3196" s="11">
        <v>0</v>
      </c>
      <c r="G3196" s="11">
        <v>16842.2</v>
      </c>
      <c r="H3196" s="11">
        <v>843607.01</v>
      </c>
      <c r="I3196" s="11" t="s">
        <v>11</v>
      </c>
      <c r="J3196" s="11" t="s">
        <v>12</v>
      </c>
      <c r="K3196" s="1" t="str">
        <f t="shared" si="167"/>
        <v/>
      </c>
      <c r="L3196" s="1" t="e">
        <f ca="1">IF(AND(K3196&lt;&gt; "", COUNTIF(SAP!#REF!,K3196)&gt;0),"Matched", "")</f>
        <v>#REF!</v>
      </c>
      <c r="M3196" s="1" t="str">
        <f t="shared" si="165"/>
        <v/>
      </c>
      <c r="N3196" s="1" t="e">
        <f ca="1">IF(AND(M3196&lt;&gt; "", COUNTIF(SAP!#REF!,M3196)&gt;0),"Matched", "")</f>
        <v>#REF!</v>
      </c>
      <c r="O3196" s="1" t="str">
        <f t="shared" si="166"/>
        <v/>
      </c>
      <c r="P3196" s="1" t="e">
        <f ca="1">IF(AND(O3196&lt;&gt; "", COUNTIF(SAP!#REF!,O3196)&gt;0),"Matched", "")</f>
        <v>#REF!</v>
      </c>
      <c r="Q3196" s="1" t="str">
        <f ca="1">IF(D3196="AC","Logic4"&amp;"_"&amp;TEXT(C3196,"dd.mm.yyyy") &amp;"_"&amp; 1624192.67,"")</f>
        <v>Logic4_20.02.2020_1624192.67</v>
      </c>
      <c r="R3196" s="1" t="e">
        <f ca="1">IF(AND(Q3196&lt;&gt; "", COUNTIF(SAP!#REF!,Q3196)&gt;0),"Matched", "")</f>
        <v>#REF!</v>
      </c>
    </row>
    <row r="3197" spans="1:18">
      <c r="A3197" s="13">
        <v>11563327</v>
      </c>
      <c r="B3197" s="14">
        <v>43881</v>
      </c>
      <c r="C3197" s="14">
        <v>43881</v>
      </c>
      <c r="D3197" s="15" t="s">
        <v>10</v>
      </c>
      <c r="E3197" s="15">
        <v>0</v>
      </c>
      <c r="F3197" s="15">
        <v>0</v>
      </c>
      <c r="G3197" s="15">
        <v>16936.7</v>
      </c>
      <c r="H3197" s="15">
        <v>860543.71</v>
      </c>
      <c r="I3197" s="15" t="s">
        <v>11</v>
      </c>
      <c r="J3197" s="15" t="s">
        <v>12</v>
      </c>
      <c r="K3197" s="1" t="str">
        <f t="shared" si="167"/>
        <v/>
      </c>
      <c r="L3197" s="1" t="e">
        <f ca="1">IF(AND(K3197&lt;&gt; "", COUNTIF(SAP!#REF!,K3197)&gt;0),"Matched", "")</f>
        <v>#REF!</v>
      </c>
      <c r="M3197" s="1" t="str">
        <f t="shared" si="165"/>
        <v/>
      </c>
      <c r="N3197" s="1" t="e">
        <f ca="1">IF(AND(M3197&lt;&gt; "", COUNTIF(SAP!#REF!,M3197)&gt;0),"Matched", "")</f>
        <v>#REF!</v>
      </c>
      <c r="O3197" s="1" t="str">
        <f t="shared" si="166"/>
        <v/>
      </c>
      <c r="P3197" s="1" t="e">
        <f ca="1">IF(AND(O3197&lt;&gt; "", COUNTIF(SAP!#REF!,O3197)&gt;0),"Matched", "")</f>
        <v>#REF!</v>
      </c>
      <c r="Q3197" s="1" t="str">
        <f ca="1">IF(D3197="AC","Logic4"&amp;"_"&amp;TEXT(C3197,"dd.mm.yyyy") &amp;"_"&amp; 1624192.67,"")</f>
        <v>Logic4_20.02.2020_1624192.67</v>
      </c>
      <c r="R3197" s="1" t="e">
        <f ca="1">IF(AND(Q3197&lt;&gt; "", COUNTIF(SAP!#REF!,Q3197)&gt;0),"Matched", "")</f>
        <v>#REF!</v>
      </c>
    </row>
    <row r="3198" spans="1:18">
      <c r="A3198" s="9">
        <v>11563327</v>
      </c>
      <c r="B3198" s="10">
        <v>43881</v>
      </c>
      <c r="C3198" s="10">
        <v>43881</v>
      </c>
      <c r="D3198" s="11" t="s">
        <v>10</v>
      </c>
      <c r="E3198" s="11">
        <v>0</v>
      </c>
      <c r="F3198" s="11">
        <v>0</v>
      </c>
      <c r="G3198" s="11">
        <v>17467.3</v>
      </c>
      <c r="H3198" s="11">
        <v>878011.01</v>
      </c>
      <c r="I3198" s="11" t="s">
        <v>11</v>
      </c>
      <c r="J3198" s="11" t="s">
        <v>12</v>
      </c>
      <c r="K3198" s="1" t="str">
        <f t="shared" si="167"/>
        <v/>
      </c>
      <c r="L3198" s="1" t="e">
        <f ca="1">IF(AND(K3198&lt;&gt; "", COUNTIF(SAP!#REF!,K3198)&gt;0),"Matched", "")</f>
        <v>#REF!</v>
      </c>
      <c r="M3198" s="1" t="str">
        <f t="shared" si="165"/>
        <v/>
      </c>
      <c r="N3198" s="1" t="e">
        <f ca="1">IF(AND(M3198&lt;&gt; "", COUNTIF(SAP!#REF!,M3198)&gt;0),"Matched", "")</f>
        <v>#REF!</v>
      </c>
      <c r="O3198" s="1" t="str">
        <f t="shared" si="166"/>
        <v/>
      </c>
      <c r="P3198" s="1" t="e">
        <f ca="1">IF(AND(O3198&lt;&gt; "", COUNTIF(SAP!#REF!,O3198)&gt;0),"Matched", "")</f>
        <v>#REF!</v>
      </c>
      <c r="Q3198" s="1" t="str">
        <f ca="1">IF(D3198="AC","Logic4"&amp;"_"&amp;TEXT(C3198,"dd.mm.yyyy") &amp;"_"&amp; 1624192.67,"")</f>
        <v>Logic4_20.02.2020_1624192.67</v>
      </c>
      <c r="R3198" s="1" t="e">
        <f ca="1">IF(AND(Q3198&lt;&gt; "", COUNTIF(SAP!#REF!,Q3198)&gt;0),"Matched", "")</f>
        <v>#REF!</v>
      </c>
    </row>
    <row r="3199" spans="1:18">
      <c r="A3199" s="13">
        <v>11563327</v>
      </c>
      <c r="B3199" s="14">
        <v>43881</v>
      </c>
      <c r="C3199" s="14">
        <v>43881</v>
      </c>
      <c r="D3199" s="15" t="s">
        <v>10</v>
      </c>
      <c r="E3199" s="15">
        <v>0</v>
      </c>
      <c r="F3199" s="15">
        <v>0</v>
      </c>
      <c r="G3199" s="15">
        <v>17521.5</v>
      </c>
      <c r="H3199" s="15">
        <v>895532.51</v>
      </c>
      <c r="I3199" s="15" t="s">
        <v>11</v>
      </c>
      <c r="J3199" s="15" t="s">
        <v>12</v>
      </c>
      <c r="K3199" s="1" t="str">
        <f t="shared" si="167"/>
        <v/>
      </c>
      <c r="L3199" s="1" t="e">
        <f ca="1">IF(AND(K3199&lt;&gt; "", COUNTIF(SAP!#REF!,K3199)&gt;0),"Matched", "")</f>
        <v>#REF!</v>
      </c>
      <c r="M3199" s="1" t="str">
        <f t="shared" si="165"/>
        <v/>
      </c>
      <c r="N3199" s="1" t="e">
        <f ca="1">IF(AND(M3199&lt;&gt; "", COUNTIF(SAP!#REF!,M3199)&gt;0),"Matched", "")</f>
        <v>#REF!</v>
      </c>
      <c r="O3199" s="1" t="str">
        <f t="shared" si="166"/>
        <v/>
      </c>
      <c r="P3199" s="1" t="e">
        <f ca="1">IF(AND(O3199&lt;&gt; "", COUNTIF(SAP!#REF!,O3199)&gt;0),"Matched", "")</f>
        <v>#REF!</v>
      </c>
      <c r="Q3199" s="1" t="str">
        <f ca="1">IF(D3199="AC","Logic4"&amp;"_"&amp;TEXT(C3199,"dd.mm.yyyy") &amp;"_"&amp; 1624192.67,"")</f>
        <v>Logic4_20.02.2020_1624192.67</v>
      </c>
      <c r="R3199" s="1" t="e">
        <f ca="1">IF(AND(Q3199&lt;&gt; "", COUNTIF(SAP!#REF!,Q3199)&gt;0),"Matched", "")</f>
        <v>#REF!</v>
      </c>
    </row>
    <row r="3200" spans="1:18">
      <c r="A3200" s="9">
        <v>11563327</v>
      </c>
      <c r="B3200" s="10">
        <v>43881</v>
      </c>
      <c r="C3200" s="10">
        <v>43881</v>
      </c>
      <c r="D3200" s="11" t="s">
        <v>10</v>
      </c>
      <c r="E3200" s="11">
        <v>0</v>
      </c>
      <c r="F3200" s="11">
        <v>0</v>
      </c>
      <c r="G3200" s="11">
        <v>18335.03</v>
      </c>
      <c r="H3200" s="11">
        <v>913867.54</v>
      </c>
      <c r="I3200" s="11" t="s">
        <v>11</v>
      </c>
      <c r="J3200" s="11" t="s">
        <v>12</v>
      </c>
      <c r="K3200" s="1" t="str">
        <f t="shared" si="167"/>
        <v/>
      </c>
      <c r="L3200" s="1" t="e">
        <f ca="1">IF(AND(K3200&lt;&gt; "", COUNTIF(SAP!#REF!,K3200)&gt;0),"Matched", "")</f>
        <v>#REF!</v>
      </c>
      <c r="M3200" s="1" t="str">
        <f t="shared" si="165"/>
        <v/>
      </c>
      <c r="N3200" s="1" t="e">
        <f ca="1">IF(AND(M3200&lt;&gt; "", COUNTIF(SAP!#REF!,M3200)&gt;0),"Matched", "")</f>
        <v>#REF!</v>
      </c>
      <c r="O3200" s="1" t="str">
        <f t="shared" si="166"/>
        <v/>
      </c>
      <c r="P3200" s="1" t="e">
        <f ca="1">IF(AND(O3200&lt;&gt; "", COUNTIF(SAP!#REF!,O3200)&gt;0),"Matched", "")</f>
        <v>#REF!</v>
      </c>
      <c r="Q3200" s="1" t="str">
        <f ca="1">IF(D3200="AC","Logic4"&amp;"_"&amp;TEXT(C3200,"dd.mm.yyyy") &amp;"_"&amp; 1624192.67,"")</f>
        <v>Logic4_20.02.2020_1624192.67</v>
      </c>
      <c r="R3200" s="1" t="e">
        <f ca="1">IF(AND(Q3200&lt;&gt; "", COUNTIF(SAP!#REF!,Q3200)&gt;0),"Matched", "")</f>
        <v>#REF!</v>
      </c>
    </row>
    <row r="3201" spans="1:18">
      <c r="A3201" s="13">
        <v>11563327</v>
      </c>
      <c r="B3201" s="14">
        <v>43881</v>
      </c>
      <c r="C3201" s="14">
        <v>43881</v>
      </c>
      <c r="D3201" s="15" t="s">
        <v>10</v>
      </c>
      <c r="E3201" s="15">
        <v>0</v>
      </c>
      <c r="F3201" s="15">
        <v>0</v>
      </c>
      <c r="G3201" s="15">
        <v>19061</v>
      </c>
      <c r="H3201" s="15">
        <v>932928.54</v>
      </c>
      <c r="I3201" s="15" t="s">
        <v>11</v>
      </c>
      <c r="J3201" s="15" t="s">
        <v>12</v>
      </c>
      <c r="K3201" s="1" t="str">
        <f t="shared" si="167"/>
        <v/>
      </c>
      <c r="L3201" s="1" t="e">
        <f ca="1">IF(AND(K3201&lt;&gt; "", COUNTIF(SAP!#REF!,K3201)&gt;0),"Matched", "")</f>
        <v>#REF!</v>
      </c>
      <c r="M3201" s="1" t="str">
        <f t="shared" ref="M3201:M3241" si="168">IF(D3201="TR","Logic2"&amp;"_"&amp;TEXT(C3201,"dd.mm.yyyy") &amp;"_"&amp; F3201,"")</f>
        <v/>
      </c>
      <c r="N3201" s="1" t="e">
        <f ca="1">IF(AND(M3201&lt;&gt; "", COUNTIF(SAP!#REF!,M3201)&gt;0),"Matched", "")</f>
        <v>#REF!</v>
      </c>
      <c r="O3201" s="1" t="str">
        <f t="shared" ref="O3201:O3241" si="169">IF(D3201="AF","Logic3"&amp;"_"&amp;G3201,"")</f>
        <v/>
      </c>
      <c r="P3201" s="1" t="e">
        <f ca="1">IF(AND(O3201&lt;&gt; "", COUNTIF(SAP!#REF!,O3201)&gt;0),"Matched", "")</f>
        <v>#REF!</v>
      </c>
      <c r="Q3201" s="1" t="str">
        <f ca="1">IF(D3201="AC","Logic4"&amp;"_"&amp;TEXT(C3201,"dd.mm.yyyy") &amp;"_"&amp; 1624192.67,"")</f>
        <v>Logic4_20.02.2020_1624192.67</v>
      </c>
      <c r="R3201" s="1" t="e">
        <f ca="1">IF(AND(Q3201&lt;&gt; "", COUNTIF(SAP!#REF!,Q3201)&gt;0),"Matched", "")</f>
        <v>#REF!</v>
      </c>
    </row>
    <row r="3202" spans="1:18">
      <c r="A3202" s="9">
        <v>11563327</v>
      </c>
      <c r="B3202" s="10">
        <v>43881</v>
      </c>
      <c r="C3202" s="10">
        <v>43881</v>
      </c>
      <c r="D3202" s="11" t="s">
        <v>10</v>
      </c>
      <c r="E3202" s="11">
        <v>0</v>
      </c>
      <c r="F3202" s="11">
        <v>0</v>
      </c>
      <c r="G3202" s="11">
        <v>22671.9</v>
      </c>
      <c r="H3202" s="11">
        <v>955600.44</v>
      </c>
      <c r="I3202" s="11" t="s">
        <v>11</v>
      </c>
      <c r="J3202" s="11" t="s">
        <v>12</v>
      </c>
      <c r="K3202" s="1" t="str">
        <f t="shared" si="167"/>
        <v/>
      </c>
      <c r="L3202" s="1" t="e">
        <f ca="1">IF(AND(K3202&lt;&gt; "", COUNTIF(SAP!#REF!,K3202)&gt;0),"Matched", "")</f>
        <v>#REF!</v>
      </c>
      <c r="M3202" s="1" t="str">
        <f t="shared" si="168"/>
        <v/>
      </c>
      <c r="N3202" s="1" t="e">
        <f ca="1">IF(AND(M3202&lt;&gt; "", COUNTIF(SAP!#REF!,M3202)&gt;0),"Matched", "")</f>
        <v>#REF!</v>
      </c>
      <c r="O3202" s="1" t="str">
        <f t="shared" si="169"/>
        <v/>
      </c>
      <c r="P3202" s="1" t="e">
        <f ca="1">IF(AND(O3202&lt;&gt; "", COUNTIF(SAP!#REF!,O3202)&gt;0),"Matched", "")</f>
        <v>#REF!</v>
      </c>
      <c r="Q3202" s="1" t="str">
        <f ca="1">IF(D3202="AC","Logic4"&amp;"_"&amp;TEXT(C3202,"dd.mm.yyyy") &amp;"_"&amp; 1624192.67,"")</f>
        <v>Logic4_20.02.2020_1624192.67</v>
      </c>
      <c r="R3202" s="1" t="e">
        <f ca="1">IF(AND(Q3202&lt;&gt; "", COUNTIF(SAP!#REF!,Q3202)&gt;0),"Matched", "")</f>
        <v>#REF!</v>
      </c>
    </row>
    <row r="3203" spans="1:18">
      <c r="A3203" s="13">
        <v>11563327</v>
      </c>
      <c r="B3203" s="14">
        <v>43881</v>
      </c>
      <c r="C3203" s="14">
        <v>43881</v>
      </c>
      <c r="D3203" s="15" t="s">
        <v>10</v>
      </c>
      <c r="E3203" s="15">
        <v>0</v>
      </c>
      <c r="F3203" s="15">
        <v>0</v>
      </c>
      <c r="G3203" s="15">
        <v>22806.5</v>
      </c>
      <c r="H3203" s="15">
        <v>978406.94</v>
      </c>
      <c r="I3203" s="15" t="s">
        <v>11</v>
      </c>
      <c r="J3203" s="15" t="s">
        <v>12</v>
      </c>
      <c r="K3203" s="1" t="str">
        <f t="shared" ref="K3203:K3266" si="170">IF(D3203="TF","Logic1"&amp;"_"&amp;TEXT(C3203, "mm") &amp;"_"&amp; F3203,"")</f>
        <v/>
      </c>
      <c r="L3203" s="1" t="e">
        <f ca="1">IF(AND(K3203&lt;&gt; "", COUNTIF(SAP!#REF!,K3203)&gt;0),"Matched", "")</f>
        <v>#REF!</v>
      </c>
      <c r="M3203" s="1" t="str">
        <f t="shared" si="168"/>
        <v/>
      </c>
      <c r="N3203" s="1" t="e">
        <f ca="1">IF(AND(M3203&lt;&gt; "", COUNTIF(SAP!#REF!,M3203)&gt;0),"Matched", "")</f>
        <v>#REF!</v>
      </c>
      <c r="O3203" s="1" t="str">
        <f t="shared" si="169"/>
        <v/>
      </c>
      <c r="P3203" s="1" t="e">
        <f ca="1">IF(AND(O3203&lt;&gt; "", COUNTIF(SAP!#REF!,O3203)&gt;0),"Matched", "")</f>
        <v>#REF!</v>
      </c>
      <c r="Q3203" s="1" t="str">
        <f ca="1">IF(D3203="AC","Logic4"&amp;"_"&amp;TEXT(C3203,"dd.mm.yyyy") &amp;"_"&amp; 1624192.67,"")</f>
        <v>Logic4_20.02.2020_1624192.67</v>
      </c>
      <c r="R3203" s="1" t="e">
        <f ca="1">IF(AND(Q3203&lt;&gt; "", COUNTIF(SAP!#REF!,Q3203)&gt;0),"Matched", "")</f>
        <v>#REF!</v>
      </c>
    </row>
    <row r="3204" spans="1:18">
      <c r="A3204" s="9">
        <v>11563327</v>
      </c>
      <c r="B3204" s="10">
        <v>43881</v>
      </c>
      <c r="C3204" s="10">
        <v>43881</v>
      </c>
      <c r="D3204" s="11" t="s">
        <v>10</v>
      </c>
      <c r="E3204" s="11">
        <v>0</v>
      </c>
      <c r="F3204" s="11">
        <v>0</v>
      </c>
      <c r="G3204" s="11">
        <v>24094.240000000002</v>
      </c>
      <c r="H3204" s="11">
        <v>1002501.18</v>
      </c>
      <c r="I3204" s="11" t="s">
        <v>11</v>
      </c>
      <c r="J3204" s="11" t="s">
        <v>12</v>
      </c>
      <c r="K3204" s="1" t="str">
        <f t="shared" si="170"/>
        <v/>
      </c>
      <c r="L3204" s="1" t="e">
        <f ca="1">IF(AND(K3204&lt;&gt; "", COUNTIF(SAP!#REF!,K3204)&gt;0),"Matched", "")</f>
        <v>#REF!</v>
      </c>
      <c r="M3204" s="1" t="str">
        <f t="shared" si="168"/>
        <v/>
      </c>
      <c r="N3204" s="1" t="e">
        <f ca="1">IF(AND(M3204&lt;&gt; "", COUNTIF(SAP!#REF!,M3204)&gt;0),"Matched", "")</f>
        <v>#REF!</v>
      </c>
      <c r="O3204" s="1" t="str">
        <f t="shared" si="169"/>
        <v/>
      </c>
      <c r="P3204" s="1" t="e">
        <f ca="1">IF(AND(O3204&lt;&gt; "", COUNTIF(SAP!#REF!,O3204)&gt;0),"Matched", "")</f>
        <v>#REF!</v>
      </c>
      <c r="Q3204" s="1" t="str">
        <f ca="1">IF(D3204="AC","Logic4"&amp;"_"&amp;TEXT(C3204,"dd.mm.yyyy") &amp;"_"&amp; 1624192.67,"")</f>
        <v>Logic4_20.02.2020_1624192.67</v>
      </c>
      <c r="R3204" s="1" t="e">
        <f ca="1">IF(AND(Q3204&lt;&gt; "", COUNTIF(SAP!#REF!,Q3204)&gt;0),"Matched", "")</f>
        <v>#REF!</v>
      </c>
    </row>
    <row r="3205" spans="1:18">
      <c r="A3205" s="13">
        <v>11563327</v>
      </c>
      <c r="B3205" s="14">
        <v>43881</v>
      </c>
      <c r="C3205" s="14">
        <v>43881</v>
      </c>
      <c r="D3205" s="15" t="s">
        <v>10</v>
      </c>
      <c r="E3205" s="15">
        <v>0</v>
      </c>
      <c r="F3205" s="15">
        <v>0</v>
      </c>
      <c r="G3205" s="15">
        <v>24127.8</v>
      </c>
      <c r="H3205" s="15">
        <v>1026628.98</v>
      </c>
      <c r="I3205" s="15" t="s">
        <v>11</v>
      </c>
      <c r="J3205" s="15" t="s">
        <v>12</v>
      </c>
      <c r="K3205" s="1" t="str">
        <f t="shared" si="170"/>
        <v/>
      </c>
      <c r="L3205" s="1" t="e">
        <f ca="1">IF(AND(K3205&lt;&gt; "", COUNTIF(SAP!#REF!,K3205)&gt;0),"Matched", "")</f>
        <v>#REF!</v>
      </c>
      <c r="M3205" s="1" t="str">
        <f t="shared" si="168"/>
        <v/>
      </c>
      <c r="N3205" s="1" t="e">
        <f ca="1">IF(AND(M3205&lt;&gt; "", COUNTIF(SAP!#REF!,M3205)&gt;0),"Matched", "")</f>
        <v>#REF!</v>
      </c>
      <c r="O3205" s="1" t="str">
        <f t="shared" si="169"/>
        <v/>
      </c>
      <c r="P3205" s="1" t="e">
        <f ca="1">IF(AND(O3205&lt;&gt; "", COUNTIF(SAP!#REF!,O3205)&gt;0),"Matched", "")</f>
        <v>#REF!</v>
      </c>
      <c r="Q3205" s="1" t="str">
        <f ca="1">IF(D3205="AC","Logic4"&amp;"_"&amp;TEXT(C3205,"dd.mm.yyyy") &amp;"_"&amp; 1624192.67,"")</f>
        <v>Logic4_20.02.2020_1624192.67</v>
      </c>
      <c r="R3205" s="1" t="e">
        <f ca="1">IF(AND(Q3205&lt;&gt; "", COUNTIF(SAP!#REF!,Q3205)&gt;0),"Matched", "")</f>
        <v>#REF!</v>
      </c>
    </row>
    <row r="3206" spans="1:18">
      <c r="A3206" s="9">
        <v>11563327</v>
      </c>
      <c r="B3206" s="10">
        <v>43881</v>
      </c>
      <c r="C3206" s="10">
        <v>43881</v>
      </c>
      <c r="D3206" s="11" t="s">
        <v>10</v>
      </c>
      <c r="E3206" s="11">
        <v>0</v>
      </c>
      <c r="F3206" s="11">
        <v>0</v>
      </c>
      <c r="G3206" s="11">
        <v>24626.5</v>
      </c>
      <c r="H3206" s="11">
        <v>1051255.48</v>
      </c>
      <c r="I3206" s="11" t="s">
        <v>11</v>
      </c>
      <c r="J3206" s="11" t="s">
        <v>12</v>
      </c>
      <c r="K3206" s="1" t="str">
        <f t="shared" si="170"/>
        <v/>
      </c>
      <c r="L3206" s="1" t="e">
        <f ca="1">IF(AND(K3206&lt;&gt; "", COUNTIF(SAP!#REF!,K3206)&gt;0),"Matched", "")</f>
        <v>#REF!</v>
      </c>
      <c r="M3206" s="1" t="str">
        <f t="shared" si="168"/>
        <v/>
      </c>
      <c r="N3206" s="1" t="e">
        <f ca="1">IF(AND(M3206&lt;&gt; "", COUNTIF(SAP!#REF!,M3206)&gt;0),"Matched", "")</f>
        <v>#REF!</v>
      </c>
      <c r="O3206" s="1" t="str">
        <f t="shared" si="169"/>
        <v/>
      </c>
      <c r="P3206" s="1" t="e">
        <f ca="1">IF(AND(O3206&lt;&gt; "", COUNTIF(SAP!#REF!,O3206)&gt;0),"Matched", "")</f>
        <v>#REF!</v>
      </c>
      <c r="Q3206" s="1" t="str">
        <f ca="1">IF(D3206="AC","Logic4"&amp;"_"&amp;TEXT(C3206,"dd.mm.yyyy") &amp;"_"&amp; 1624192.67,"")</f>
        <v>Logic4_20.02.2020_1624192.67</v>
      </c>
      <c r="R3206" s="1" t="e">
        <f ca="1">IF(AND(Q3206&lt;&gt; "", COUNTIF(SAP!#REF!,Q3206)&gt;0),"Matched", "")</f>
        <v>#REF!</v>
      </c>
    </row>
    <row r="3207" spans="1:18">
      <c r="A3207" s="13">
        <v>11563327</v>
      </c>
      <c r="B3207" s="14">
        <v>43881</v>
      </c>
      <c r="C3207" s="14">
        <v>43881</v>
      </c>
      <c r="D3207" s="15" t="s">
        <v>10</v>
      </c>
      <c r="E3207" s="15">
        <v>0</v>
      </c>
      <c r="F3207" s="15">
        <v>0</v>
      </c>
      <c r="G3207" s="15">
        <v>25536.91</v>
      </c>
      <c r="H3207" s="15">
        <v>1076792.3899999999</v>
      </c>
      <c r="I3207" s="15" t="s">
        <v>11</v>
      </c>
      <c r="J3207" s="15" t="s">
        <v>12</v>
      </c>
      <c r="K3207" s="1" t="str">
        <f t="shared" si="170"/>
        <v/>
      </c>
      <c r="L3207" s="1" t="e">
        <f ca="1">IF(AND(K3207&lt;&gt; "", COUNTIF(SAP!#REF!,K3207)&gt;0),"Matched", "")</f>
        <v>#REF!</v>
      </c>
      <c r="M3207" s="1" t="str">
        <f t="shared" si="168"/>
        <v/>
      </c>
      <c r="N3207" s="1" t="e">
        <f ca="1">IF(AND(M3207&lt;&gt; "", COUNTIF(SAP!#REF!,M3207)&gt;0),"Matched", "")</f>
        <v>#REF!</v>
      </c>
      <c r="O3207" s="1" t="str">
        <f t="shared" si="169"/>
        <v/>
      </c>
      <c r="P3207" s="1" t="e">
        <f ca="1">IF(AND(O3207&lt;&gt; "", COUNTIF(SAP!#REF!,O3207)&gt;0),"Matched", "")</f>
        <v>#REF!</v>
      </c>
      <c r="Q3207" s="1" t="str">
        <f ca="1">IF(D3207="AC","Logic4"&amp;"_"&amp;TEXT(C3207,"dd.mm.yyyy") &amp;"_"&amp; 1624192.67,"")</f>
        <v>Logic4_20.02.2020_1624192.67</v>
      </c>
      <c r="R3207" s="1" t="e">
        <f ca="1">IF(AND(Q3207&lt;&gt; "", COUNTIF(SAP!#REF!,Q3207)&gt;0),"Matched", "")</f>
        <v>#REF!</v>
      </c>
    </row>
    <row r="3208" spans="1:18">
      <c r="A3208" s="9">
        <v>11563327</v>
      </c>
      <c r="B3208" s="10">
        <v>43881</v>
      </c>
      <c r="C3208" s="10">
        <v>43881</v>
      </c>
      <c r="D3208" s="11" t="s">
        <v>10</v>
      </c>
      <c r="E3208" s="11">
        <v>0</v>
      </c>
      <c r="F3208" s="11">
        <v>0</v>
      </c>
      <c r="G3208" s="11">
        <v>26793.54</v>
      </c>
      <c r="H3208" s="11">
        <v>1103585.93</v>
      </c>
      <c r="I3208" s="11" t="s">
        <v>11</v>
      </c>
      <c r="J3208" s="11" t="s">
        <v>12</v>
      </c>
      <c r="K3208" s="1" t="str">
        <f t="shared" si="170"/>
        <v/>
      </c>
      <c r="L3208" s="1" t="e">
        <f ca="1">IF(AND(K3208&lt;&gt; "", COUNTIF(SAP!#REF!,K3208)&gt;0),"Matched", "")</f>
        <v>#REF!</v>
      </c>
      <c r="M3208" s="1" t="str">
        <f t="shared" si="168"/>
        <v/>
      </c>
      <c r="N3208" s="1" t="e">
        <f ca="1">IF(AND(M3208&lt;&gt; "", COUNTIF(SAP!#REF!,M3208)&gt;0),"Matched", "")</f>
        <v>#REF!</v>
      </c>
      <c r="O3208" s="1" t="str">
        <f t="shared" si="169"/>
        <v/>
      </c>
      <c r="P3208" s="1" t="e">
        <f ca="1">IF(AND(O3208&lt;&gt; "", COUNTIF(SAP!#REF!,O3208)&gt;0),"Matched", "")</f>
        <v>#REF!</v>
      </c>
      <c r="Q3208" s="1" t="str">
        <f ca="1">IF(D3208="AC","Logic4"&amp;"_"&amp;TEXT(C3208,"dd.mm.yyyy") &amp;"_"&amp; 1624192.67,"")</f>
        <v>Logic4_20.02.2020_1624192.67</v>
      </c>
      <c r="R3208" s="1" t="e">
        <f ca="1">IF(AND(Q3208&lt;&gt; "", COUNTIF(SAP!#REF!,Q3208)&gt;0),"Matched", "")</f>
        <v>#REF!</v>
      </c>
    </row>
    <row r="3209" spans="1:18">
      <c r="A3209" s="13">
        <v>11563327</v>
      </c>
      <c r="B3209" s="14">
        <v>43881</v>
      </c>
      <c r="C3209" s="14">
        <v>43881</v>
      </c>
      <c r="D3209" s="15" t="s">
        <v>10</v>
      </c>
      <c r="E3209" s="15">
        <v>0</v>
      </c>
      <c r="F3209" s="15">
        <v>0</v>
      </c>
      <c r="G3209" s="15">
        <v>27634.400000000001</v>
      </c>
      <c r="H3209" s="15">
        <v>1131220.33</v>
      </c>
      <c r="I3209" s="15" t="s">
        <v>11</v>
      </c>
      <c r="J3209" s="15" t="s">
        <v>12</v>
      </c>
      <c r="K3209" s="1" t="str">
        <f t="shared" si="170"/>
        <v/>
      </c>
      <c r="L3209" s="1" t="e">
        <f ca="1">IF(AND(K3209&lt;&gt; "", COUNTIF(SAP!#REF!,K3209)&gt;0),"Matched", "")</f>
        <v>#REF!</v>
      </c>
      <c r="M3209" s="1" t="str">
        <f t="shared" si="168"/>
        <v/>
      </c>
      <c r="N3209" s="1" t="e">
        <f ca="1">IF(AND(M3209&lt;&gt; "", COUNTIF(SAP!#REF!,M3209)&gt;0),"Matched", "")</f>
        <v>#REF!</v>
      </c>
      <c r="O3209" s="1" t="str">
        <f t="shared" si="169"/>
        <v/>
      </c>
      <c r="P3209" s="1" t="e">
        <f ca="1">IF(AND(O3209&lt;&gt; "", COUNTIF(SAP!#REF!,O3209)&gt;0),"Matched", "")</f>
        <v>#REF!</v>
      </c>
      <c r="Q3209" s="1" t="str">
        <f ca="1">IF(D3209="AC","Logic4"&amp;"_"&amp;TEXT(C3209,"dd.mm.yyyy") &amp;"_"&amp; 1624192.67,"")</f>
        <v>Logic4_20.02.2020_1624192.67</v>
      </c>
      <c r="R3209" s="1" t="e">
        <f ca="1">IF(AND(Q3209&lt;&gt; "", COUNTIF(SAP!#REF!,Q3209)&gt;0),"Matched", "")</f>
        <v>#REF!</v>
      </c>
    </row>
    <row r="3210" spans="1:18">
      <c r="A3210" s="9">
        <v>11563327</v>
      </c>
      <c r="B3210" s="10">
        <v>43881</v>
      </c>
      <c r="C3210" s="10">
        <v>43881</v>
      </c>
      <c r="D3210" s="11" t="s">
        <v>10</v>
      </c>
      <c r="E3210" s="11">
        <v>0</v>
      </c>
      <c r="F3210" s="11">
        <v>0</v>
      </c>
      <c r="G3210" s="11">
        <v>31378</v>
      </c>
      <c r="H3210" s="11">
        <v>1162598.33</v>
      </c>
      <c r="I3210" s="11" t="s">
        <v>11</v>
      </c>
      <c r="J3210" s="11" t="s">
        <v>12</v>
      </c>
      <c r="K3210" s="1" t="str">
        <f t="shared" si="170"/>
        <v/>
      </c>
      <c r="L3210" s="1" t="e">
        <f ca="1">IF(AND(K3210&lt;&gt; "", COUNTIF(SAP!#REF!,K3210)&gt;0),"Matched", "")</f>
        <v>#REF!</v>
      </c>
      <c r="M3210" s="1" t="str">
        <f t="shared" si="168"/>
        <v/>
      </c>
      <c r="N3210" s="1" t="e">
        <f ca="1">IF(AND(M3210&lt;&gt; "", COUNTIF(SAP!#REF!,M3210)&gt;0),"Matched", "")</f>
        <v>#REF!</v>
      </c>
      <c r="O3210" s="1" t="str">
        <f t="shared" si="169"/>
        <v/>
      </c>
      <c r="P3210" s="1" t="e">
        <f ca="1">IF(AND(O3210&lt;&gt; "", COUNTIF(SAP!#REF!,O3210)&gt;0),"Matched", "")</f>
        <v>#REF!</v>
      </c>
      <c r="Q3210" s="1" t="str">
        <f ca="1">IF(D3210="AC","Logic4"&amp;"_"&amp;TEXT(C3210,"dd.mm.yyyy") &amp;"_"&amp; 1624192.67,"")</f>
        <v>Logic4_20.02.2020_1624192.67</v>
      </c>
      <c r="R3210" s="1" t="e">
        <f ca="1">IF(AND(Q3210&lt;&gt; "", COUNTIF(SAP!#REF!,Q3210)&gt;0),"Matched", "")</f>
        <v>#REF!</v>
      </c>
    </row>
    <row r="3211" spans="1:18">
      <c r="A3211" s="13">
        <v>11563327</v>
      </c>
      <c r="B3211" s="14">
        <v>43881</v>
      </c>
      <c r="C3211" s="14">
        <v>43881</v>
      </c>
      <c r="D3211" s="15" t="s">
        <v>10</v>
      </c>
      <c r="E3211" s="15">
        <v>0</v>
      </c>
      <c r="F3211" s="15">
        <v>0</v>
      </c>
      <c r="G3211" s="15">
        <v>32554</v>
      </c>
      <c r="H3211" s="15">
        <v>1195152.33</v>
      </c>
      <c r="I3211" s="15" t="s">
        <v>11</v>
      </c>
      <c r="J3211" s="15" t="s">
        <v>12</v>
      </c>
      <c r="K3211" s="1" t="str">
        <f t="shared" si="170"/>
        <v/>
      </c>
      <c r="L3211" s="1" t="e">
        <f ca="1">IF(AND(K3211&lt;&gt; "", COUNTIF(SAP!#REF!,K3211)&gt;0),"Matched", "")</f>
        <v>#REF!</v>
      </c>
      <c r="M3211" s="1" t="str">
        <f t="shared" si="168"/>
        <v/>
      </c>
      <c r="N3211" s="1" t="e">
        <f ca="1">IF(AND(M3211&lt;&gt; "", COUNTIF(SAP!#REF!,M3211)&gt;0),"Matched", "")</f>
        <v>#REF!</v>
      </c>
      <c r="O3211" s="1" t="str">
        <f t="shared" si="169"/>
        <v/>
      </c>
      <c r="P3211" s="1" t="e">
        <f ca="1">IF(AND(O3211&lt;&gt; "", COUNTIF(SAP!#REF!,O3211)&gt;0),"Matched", "")</f>
        <v>#REF!</v>
      </c>
      <c r="Q3211" s="1" t="str">
        <f ca="1">IF(D3211="AC","Logic4"&amp;"_"&amp;TEXT(C3211,"dd.mm.yyyy") &amp;"_"&amp; 1624192.67,"")</f>
        <v>Logic4_20.02.2020_1624192.67</v>
      </c>
      <c r="R3211" s="1" t="e">
        <f ca="1">IF(AND(Q3211&lt;&gt; "", COUNTIF(SAP!#REF!,Q3211)&gt;0),"Matched", "")</f>
        <v>#REF!</v>
      </c>
    </row>
    <row r="3212" spans="1:18">
      <c r="A3212" s="9">
        <v>11563327</v>
      </c>
      <c r="B3212" s="10">
        <v>43881</v>
      </c>
      <c r="C3212" s="10">
        <v>43881</v>
      </c>
      <c r="D3212" s="11" t="s">
        <v>10</v>
      </c>
      <c r="E3212" s="11">
        <v>0</v>
      </c>
      <c r="F3212" s="11">
        <v>0</v>
      </c>
      <c r="G3212" s="11">
        <v>33888.300000000003</v>
      </c>
      <c r="H3212" s="11">
        <v>1229040.6299999999</v>
      </c>
      <c r="I3212" s="11" t="s">
        <v>11</v>
      </c>
      <c r="J3212" s="11" t="s">
        <v>12</v>
      </c>
      <c r="K3212" s="1" t="str">
        <f t="shared" si="170"/>
        <v/>
      </c>
      <c r="L3212" s="1" t="e">
        <f ca="1">IF(AND(K3212&lt;&gt; "", COUNTIF(SAP!#REF!,K3212)&gt;0),"Matched", "")</f>
        <v>#REF!</v>
      </c>
      <c r="M3212" s="1" t="str">
        <f t="shared" si="168"/>
        <v/>
      </c>
      <c r="N3212" s="1" t="e">
        <f ca="1">IF(AND(M3212&lt;&gt; "", COUNTIF(SAP!#REF!,M3212)&gt;0),"Matched", "")</f>
        <v>#REF!</v>
      </c>
      <c r="O3212" s="1" t="str">
        <f t="shared" si="169"/>
        <v/>
      </c>
      <c r="P3212" s="1" t="e">
        <f ca="1">IF(AND(O3212&lt;&gt; "", COUNTIF(SAP!#REF!,O3212)&gt;0),"Matched", "")</f>
        <v>#REF!</v>
      </c>
      <c r="Q3212" s="1" t="str">
        <f ca="1">IF(D3212="AC","Logic4"&amp;"_"&amp;TEXT(C3212,"dd.mm.yyyy") &amp;"_"&amp; 1624192.67,"")</f>
        <v>Logic4_20.02.2020_1624192.67</v>
      </c>
      <c r="R3212" s="1" t="e">
        <f ca="1">IF(AND(Q3212&lt;&gt; "", COUNTIF(SAP!#REF!,Q3212)&gt;0),"Matched", "")</f>
        <v>#REF!</v>
      </c>
    </row>
    <row r="3213" spans="1:18">
      <c r="A3213" s="13">
        <v>11563327</v>
      </c>
      <c r="B3213" s="14">
        <v>43881</v>
      </c>
      <c r="C3213" s="14">
        <v>43881</v>
      </c>
      <c r="D3213" s="15" t="s">
        <v>10</v>
      </c>
      <c r="E3213" s="15">
        <v>0</v>
      </c>
      <c r="F3213" s="15">
        <v>0</v>
      </c>
      <c r="G3213" s="15">
        <v>38050.800000000003</v>
      </c>
      <c r="H3213" s="15">
        <v>1267091.43</v>
      </c>
      <c r="I3213" s="15" t="s">
        <v>11</v>
      </c>
      <c r="J3213" s="15" t="s">
        <v>12</v>
      </c>
      <c r="K3213" s="1" t="str">
        <f t="shared" si="170"/>
        <v/>
      </c>
      <c r="L3213" s="1" t="e">
        <f ca="1">IF(AND(K3213&lt;&gt; "", COUNTIF(SAP!#REF!,K3213)&gt;0),"Matched", "")</f>
        <v>#REF!</v>
      </c>
      <c r="M3213" s="1" t="str">
        <f t="shared" si="168"/>
        <v/>
      </c>
      <c r="N3213" s="1" t="e">
        <f ca="1">IF(AND(M3213&lt;&gt; "", COUNTIF(SAP!#REF!,M3213)&gt;0),"Matched", "")</f>
        <v>#REF!</v>
      </c>
      <c r="O3213" s="1" t="str">
        <f t="shared" si="169"/>
        <v/>
      </c>
      <c r="P3213" s="1" t="e">
        <f ca="1">IF(AND(O3213&lt;&gt; "", COUNTIF(SAP!#REF!,O3213)&gt;0),"Matched", "")</f>
        <v>#REF!</v>
      </c>
      <c r="Q3213" s="1" t="str">
        <f ca="1">IF(D3213="AC","Logic4"&amp;"_"&amp;TEXT(C3213,"dd.mm.yyyy") &amp;"_"&amp; 1624192.67,"")</f>
        <v>Logic4_20.02.2020_1624192.67</v>
      </c>
      <c r="R3213" s="1" t="e">
        <f ca="1">IF(AND(Q3213&lt;&gt; "", COUNTIF(SAP!#REF!,Q3213)&gt;0),"Matched", "")</f>
        <v>#REF!</v>
      </c>
    </row>
    <row r="3214" spans="1:18">
      <c r="A3214" s="9">
        <v>11563327</v>
      </c>
      <c r="B3214" s="10">
        <v>43881</v>
      </c>
      <c r="C3214" s="10">
        <v>43881</v>
      </c>
      <c r="D3214" s="11" t="s">
        <v>10</v>
      </c>
      <c r="E3214" s="11">
        <v>0</v>
      </c>
      <c r="F3214" s="11">
        <v>0</v>
      </c>
      <c r="G3214" s="11">
        <v>38339.300000000003</v>
      </c>
      <c r="H3214" s="11">
        <v>1305430.73</v>
      </c>
      <c r="I3214" s="11" t="s">
        <v>11</v>
      </c>
      <c r="J3214" s="11" t="s">
        <v>12</v>
      </c>
      <c r="K3214" s="1" t="str">
        <f t="shared" si="170"/>
        <v/>
      </c>
      <c r="L3214" s="1" t="e">
        <f ca="1">IF(AND(K3214&lt;&gt; "", COUNTIF(SAP!#REF!,K3214)&gt;0),"Matched", "")</f>
        <v>#REF!</v>
      </c>
      <c r="M3214" s="1" t="str">
        <f t="shared" si="168"/>
        <v/>
      </c>
      <c r="N3214" s="1" t="e">
        <f ca="1">IF(AND(M3214&lt;&gt; "", COUNTIF(SAP!#REF!,M3214)&gt;0),"Matched", "")</f>
        <v>#REF!</v>
      </c>
      <c r="O3214" s="1" t="str">
        <f t="shared" si="169"/>
        <v/>
      </c>
      <c r="P3214" s="1" t="e">
        <f ca="1">IF(AND(O3214&lt;&gt; "", COUNTIF(SAP!#REF!,O3214)&gt;0),"Matched", "")</f>
        <v>#REF!</v>
      </c>
      <c r="Q3214" s="1" t="str">
        <f ca="1">IF(D3214="AC","Logic4"&amp;"_"&amp;TEXT(C3214,"dd.mm.yyyy") &amp;"_"&amp; 1624192.67,"")</f>
        <v>Logic4_20.02.2020_1624192.67</v>
      </c>
      <c r="R3214" s="1" t="e">
        <f ca="1">IF(AND(Q3214&lt;&gt; "", COUNTIF(SAP!#REF!,Q3214)&gt;0),"Matched", "")</f>
        <v>#REF!</v>
      </c>
    </row>
    <row r="3215" spans="1:18">
      <c r="A3215" s="13">
        <v>11563327</v>
      </c>
      <c r="B3215" s="14">
        <v>43881</v>
      </c>
      <c r="C3215" s="14">
        <v>43881</v>
      </c>
      <c r="D3215" s="15" t="s">
        <v>10</v>
      </c>
      <c r="E3215" s="15">
        <v>0</v>
      </c>
      <c r="F3215" s="15">
        <v>0</v>
      </c>
      <c r="G3215" s="15">
        <v>45358</v>
      </c>
      <c r="H3215" s="15">
        <v>1350788.73</v>
      </c>
      <c r="I3215" s="15" t="s">
        <v>11</v>
      </c>
      <c r="J3215" s="15" t="s">
        <v>12</v>
      </c>
      <c r="K3215" s="1" t="str">
        <f t="shared" si="170"/>
        <v/>
      </c>
      <c r="L3215" s="1" t="e">
        <f ca="1">IF(AND(K3215&lt;&gt; "", COUNTIF(SAP!#REF!,K3215)&gt;0),"Matched", "")</f>
        <v>#REF!</v>
      </c>
      <c r="M3215" s="1" t="str">
        <f t="shared" si="168"/>
        <v/>
      </c>
      <c r="N3215" s="1" t="e">
        <f ca="1">IF(AND(M3215&lt;&gt; "", COUNTIF(SAP!#REF!,M3215)&gt;0),"Matched", "")</f>
        <v>#REF!</v>
      </c>
      <c r="O3215" s="1" t="str">
        <f t="shared" si="169"/>
        <v/>
      </c>
      <c r="P3215" s="1" t="e">
        <f ca="1">IF(AND(O3215&lt;&gt; "", COUNTIF(SAP!#REF!,O3215)&gt;0),"Matched", "")</f>
        <v>#REF!</v>
      </c>
      <c r="Q3215" s="1" t="str">
        <f ca="1">IF(D3215="AC","Logic4"&amp;"_"&amp;TEXT(C3215,"dd.mm.yyyy") &amp;"_"&amp; 1624192.67,"")</f>
        <v>Logic4_20.02.2020_1624192.67</v>
      </c>
      <c r="R3215" s="1" t="e">
        <f ca="1">IF(AND(Q3215&lt;&gt; "", COUNTIF(SAP!#REF!,Q3215)&gt;0),"Matched", "")</f>
        <v>#REF!</v>
      </c>
    </row>
    <row r="3216" spans="1:18">
      <c r="A3216" s="9">
        <v>11563327</v>
      </c>
      <c r="B3216" s="10">
        <v>43881</v>
      </c>
      <c r="C3216" s="10">
        <v>43881</v>
      </c>
      <c r="D3216" s="11" t="s">
        <v>10</v>
      </c>
      <c r="E3216" s="11">
        <v>0</v>
      </c>
      <c r="F3216" s="11">
        <v>0</v>
      </c>
      <c r="G3216" s="11">
        <v>46850.9</v>
      </c>
      <c r="H3216" s="11">
        <v>1397639.63</v>
      </c>
      <c r="I3216" s="11" t="s">
        <v>11</v>
      </c>
      <c r="J3216" s="11" t="s">
        <v>12</v>
      </c>
      <c r="K3216" s="1" t="str">
        <f t="shared" si="170"/>
        <v/>
      </c>
      <c r="L3216" s="1" t="e">
        <f ca="1">IF(AND(K3216&lt;&gt; "", COUNTIF(SAP!#REF!,K3216)&gt;0),"Matched", "")</f>
        <v>#REF!</v>
      </c>
      <c r="M3216" s="1" t="str">
        <f t="shared" si="168"/>
        <v/>
      </c>
      <c r="N3216" s="1" t="e">
        <f ca="1">IF(AND(M3216&lt;&gt; "", COUNTIF(SAP!#REF!,M3216)&gt;0),"Matched", "")</f>
        <v>#REF!</v>
      </c>
      <c r="O3216" s="1" t="str">
        <f t="shared" si="169"/>
        <v/>
      </c>
      <c r="P3216" s="1" t="e">
        <f ca="1">IF(AND(O3216&lt;&gt; "", COUNTIF(SAP!#REF!,O3216)&gt;0),"Matched", "")</f>
        <v>#REF!</v>
      </c>
      <c r="Q3216" s="1" t="str">
        <f ca="1">IF(D3216="AC","Logic4"&amp;"_"&amp;TEXT(C3216,"dd.mm.yyyy") &amp;"_"&amp; 1624192.67,"")</f>
        <v>Logic4_20.02.2020_1624192.67</v>
      </c>
      <c r="R3216" s="1" t="e">
        <f ca="1">IF(AND(Q3216&lt;&gt; "", COUNTIF(SAP!#REF!,Q3216)&gt;0),"Matched", "")</f>
        <v>#REF!</v>
      </c>
    </row>
    <row r="3217" spans="1:20">
      <c r="A3217" s="13">
        <v>11563327</v>
      </c>
      <c r="B3217" s="14">
        <v>43881</v>
      </c>
      <c r="C3217" s="14">
        <v>43881</v>
      </c>
      <c r="D3217" s="15" t="s">
        <v>10</v>
      </c>
      <c r="E3217" s="15">
        <v>0</v>
      </c>
      <c r="F3217" s="15">
        <v>0</v>
      </c>
      <c r="G3217" s="15">
        <v>51532.3</v>
      </c>
      <c r="H3217" s="15">
        <v>1449171.93</v>
      </c>
      <c r="I3217" s="15" t="s">
        <v>11</v>
      </c>
      <c r="J3217" s="15" t="s">
        <v>12</v>
      </c>
      <c r="K3217" s="1" t="str">
        <f t="shared" si="170"/>
        <v/>
      </c>
      <c r="L3217" s="1" t="e">
        <f ca="1">IF(AND(K3217&lt;&gt; "", COUNTIF(SAP!#REF!,K3217)&gt;0),"Matched", "")</f>
        <v>#REF!</v>
      </c>
      <c r="M3217" s="1" t="str">
        <f t="shared" si="168"/>
        <v/>
      </c>
      <c r="N3217" s="1" t="e">
        <f ca="1">IF(AND(M3217&lt;&gt; "", COUNTIF(SAP!#REF!,M3217)&gt;0),"Matched", "")</f>
        <v>#REF!</v>
      </c>
      <c r="O3217" s="1" t="str">
        <f t="shared" si="169"/>
        <v/>
      </c>
      <c r="P3217" s="1" t="e">
        <f ca="1">IF(AND(O3217&lt;&gt; "", COUNTIF(SAP!#REF!,O3217)&gt;0),"Matched", "")</f>
        <v>#REF!</v>
      </c>
      <c r="Q3217" s="1" t="str">
        <f ca="1">IF(D3217="AC","Logic4"&amp;"_"&amp;TEXT(C3217,"dd.mm.yyyy") &amp;"_"&amp; 1624192.67,"")</f>
        <v>Logic4_20.02.2020_1624192.67</v>
      </c>
      <c r="R3217" s="1" t="e">
        <f ca="1">IF(AND(Q3217&lt;&gt; "", COUNTIF(SAP!#REF!,Q3217)&gt;0),"Matched", "")</f>
        <v>#REF!</v>
      </c>
    </row>
    <row r="3218" spans="1:20">
      <c r="A3218" s="9">
        <v>11563327</v>
      </c>
      <c r="B3218" s="10">
        <v>43881</v>
      </c>
      <c r="C3218" s="10">
        <v>43881</v>
      </c>
      <c r="D3218" s="11" t="s">
        <v>10</v>
      </c>
      <c r="E3218" s="11">
        <v>0</v>
      </c>
      <c r="F3218" s="11">
        <v>0</v>
      </c>
      <c r="G3218" s="11">
        <v>52323.15</v>
      </c>
      <c r="H3218" s="11">
        <v>1501495.08</v>
      </c>
      <c r="I3218" s="11" t="s">
        <v>11</v>
      </c>
      <c r="J3218" s="11" t="s">
        <v>12</v>
      </c>
      <c r="K3218" s="1" t="str">
        <f t="shared" si="170"/>
        <v/>
      </c>
      <c r="L3218" s="1" t="e">
        <f ca="1">IF(AND(K3218&lt;&gt; "", COUNTIF(SAP!#REF!,K3218)&gt;0),"Matched", "")</f>
        <v>#REF!</v>
      </c>
      <c r="M3218" s="1" t="str">
        <f t="shared" si="168"/>
        <v/>
      </c>
      <c r="N3218" s="1" t="e">
        <f ca="1">IF(AND(M3218&lt;&gt; "", COUNTIF(SAP!#REF!,M3218)&gt;0),"Matched", "")</f>
        <v>#REF!</v>
      </c>
      <c r="O3218" s="1" t="str">
        <f t="shared" si="169"/>
        <v/>
      </c>
      <c r="P3218" s="1" t="e">
        <f ca="1">IF(AND(O3218&lt;&gt; "", COUNTIF(SAP!#REF!,O3218)&gt;0),"Matched", "")</f>
        <v>#REF!</v>
      </c>
      <c r="Q3218" s="1" t="str">
        <f ca="1">IF(D3218="AC","Logic4"&amp;"_"&amp;TEXT(C3218,"dd.mm.yyyy") &amp;"_"&amp; 1624192.67,"")</f>
        <v>Logic4_20.02.2020_1624192.67</v>
      </c>
      <c r="R3218" s="1" t="e">
        <f ca="1">IF(AND(Q3218&lt;&gt; "", COUNTIF(SAP!#REF!,Q3218)&gt;0),"Matched", "")</f>
        <v>#REF!</v>
      </c>
    </row>
    <row r="3219" spans="1:20">
      <c r="A3219" s="13">
        <v>11563327</v>
      </c>
      <c r="B3219" s="14">
        <v>43881</v>
      </c>
      <c r="C3219" s="14">
        <v>43881</v>
      </c>
      <c r="D3219" s="15" t="s">
        <v>10</v>
      </c>
      <c r="E3219" s="15">
        <v>0</v>
      </c>
      <c r="F3219" s="15">
        <v>0</v>
      </c>
      <c r="G3219" s="15">
        <v>60005.32</v>
      </c>
      <c r="H3219" s="15">
        <v>1561500.4</v>
      </c>
      <c r="I3219" s="15" t="s">
        <v>11</v>
      </c>
      <c r="J3219" s="15" t="s">
        <v>12</v>
      </c>
      <c r="K3219" s="1" t="str">
        <f t="shared" si="170"/>
        <v/>
      </c>
      <c r="L3219" s="1" t="e">
        <f ca="1">IF(AND(K3219&lt;&gt; "", COUNTIF(SAP!#REF!,K3219)&gt;0),"Matched", "")</f>
        <v>#REF!</v>
      </c>
      <c r="M3219" s="1" t="str">
        <f t="shared" si="168"/>
        <v/>
      </c>
      <c r="N3219" s="1" t="e">
        <f ca="1">IF(AND(M3219&lt;&gt; "", COUNTIF(SAP!#REF!,M3219)&gt;0),"Matched", "")</f>
        <v>#REF!</v>
      </c>
      <c r="O3219" s="1" t="str">
        <f t="shared" si="169"/>
        <v/>
      </c>
      <c r="P3219" s="1" t="e">
        <f ca="1">IF(AND(O3219&lt;&gt; "", COUNTIF(SAP!#REF!,O3219)&gt;0),"Matched", "")</f>
        <v>#REF!</v>
      </c>
      <c r="Q3219" s="1" t="str">
        <f ca="1">IF(D3219="AC","Logic4"&amp;"_"&amp;TEXT(C3219,"dd.mm.yyyy") &amp;"_"&amp; 1624192.67,"")</f>
        <v>Logic4_20.02.2020_1624192.67</v>
      </c>
      <c r="R3219" s="1" t="e">
        <f ca="1">IF(AND(Q3219&lt;&gt; "", COUNTIF(SAP!#REF!,Q3219)&gt;0),"Matched", "")</f>
        <v>#REF!</v>
      </c>
    </row>
    <row r="3220" spans="1:20">
      <c r="A3220" s="9">
        <v>11563327</v>
      </c>
      <c r="B3220" s="10">
        <v>43881</v>
      </c>
      <c r="C3220" s="10">
        <v>43881</v>
      </c>
      <c r="D3220" s="11" t="s">
        <v>10</v>
      </c>
      <c r="E3220" s="11">
        <v>0</v>
      </c>
      <c r="F3220" s="11">
        <v>0</v>
      </c>
      <c r="G3220" s="11">
        <v>62692.27</v>
      </c>
      <c r="H3220" s="11">
        <v>1624192.67</v>
      </c>
      <c r="I3220" s="11" t="s">
        <v>11</v>
      </c>
      <c r="J3220" s="11" t="s">
        <v>12</v>
      </c>
      <c r="K3220" s="1" t="str">
        <f t="shared" si="170"/>
        <v/>
      </c>
      <c r="L3220" s="1" t="e">
        <f ca="1">IF(AND(K3220&lt;&gt; "", COUNTIF(SAP!#REF!,K3220)&gt;0),"Matched", "")</f>
        <v>#REF!</v>
      </c>
      <c r="M3220" s="1" t="str">
        <f t="shared" si="168"/>
        <v/>
      </c>
      <c r="N3220" s="1" t="e">
        <f ca="1">IF(AND(M3220&lt;&gt; "", COUNTIF(SAP!#REF!,M3220)&gt;0),"Matched", "")</f>
        <v>#REF!</v>
      </c>
      <c r="O3220" s="1" t="str">
        <f t="shared" si="169"/>
        <v/>
      </c>
      <c r="P3220" s="1" t="e">
        <f ca="1">IF(AND(O3220&lt;&gt; "", COUNTIF(SAP!#REF!,O3220)&gt;0),"Matched", "")</f>
        <v>#REF!</v>
      </c>
      <c r="Q3220" s="1" t="str">
        <f ca="1">IF(D3220="AC","Logic4"&amp;"_"&amp;TEXT(C3220,"dd.mm.yyyy") &amp;"_"&amp; 1624192.67,"")</f>
        <v>Logic4_20.02.2020_1624192.67</v>
      </c>
      <c r="R3220" s="1" t="e">
        <f ca="1">IF(AND(Q3220&lt;&gt; "", COUNTIF(SAP!#REF!,Q3220)&gt;0),"Matched", "")</f>
        <v>#REF!</v>
      </c>
    </row>
    <row r="3221" spans="1:20">
      <c r="A3221" s="13">
        <v>11563327</v>
      </c>
      <c r="B3221" s="14">
        <v>43881</v>
      </c>
      <c r="C3221" s="14">
        <v>43881</v>
      </c>
      <c r="D3221" s="15" t="s">
        <v>13</v>
      </c>
      <c r="E3221" s="15">
        <v>0</v>
      </c>
      <c r="F3221" s="15">
        <v>4.67</v>
      </c>
      <c r="G3221" s="15">
        <v>0</v>
      </c>
      <c r="H3221" s="15">
        <v>1624188</v>
      </c>
      <c r="I3221" s="15" t="s">
        <v>14</v>
      </c>
      <c r="J3221" s="15" t="s">
        <v>15</v>
      </c>
      <c r="K3221" s="1" t="str">
        <f t="shared" si="170"/>
        <v/>
      </c>
      <c r="L3221" s="1" t="e">
        <f ca="1">IF(AND(K3221&lt;&gt; "", COUNTIF(SAP!#REF!,K3221)&gt;0),"Matched", "")</f>
        <v>#REF!</v>
      </c>
      <c r="M3221" s="1" t="str">
        <f t="shared" si="168"/>
        <v/>
      </c>
      <c r="N3221" s="1" t="e">
        <f ca="1">IF(AND(M3221&lt;&gt; "", COUNTIF(SAP!#REF!,M3221)&gt;0),"Matched", "")</f>
        <v>#REF!</v>
      </c>
      <c r="O3221" s="1" t="str">
        <f t="shared" si="169"/>
        <v/>
      </c>
      <c r="P3221" s="1" t="e">
        <f ca="1">IF(AND(O3221&lt;&gt; "", COUNTIF(SAP!#REF!,O3221)&gt;0),"Matched", "")</f>
        <v>#REF!</v>
      </c>
      <c r="R3221" s="1" t="e">
        <f ca="1">IF(AND(Q3221&lt;&gt; "", COUNTIF(SAP!#REF!,Q3221)&gt;0),"Matched", "")</f>
        <v>#REF!</v>
      </c>
      <c r="S3221" s="1" t="str">
        <f ca="1">IF(D3221="AD","Logic5"&amp;"_"&amp;TEXT(C3221,"dd.mm.yyyy") &amp;"_"&amp; 634.6,"")</f>
        <v>Logic5_20.02.2020_634.6</v>
      </c>
      <c r="T3221" s="1" t="e">
        <f ca="1">IF(AND(S3221&lt;&gt; "", COUNTIF(SAP!#REF!,S3221)&gt;0),"Matched", "")</f>
        <v>#REF!</v>
      </c>
    </row>
    <row r="3222" spans="1:20">
      <c r="A3222" s="9">
        <v>11563327</v>
      </c>
      <c r="B3222" s="10">
        <v>43881</v>
      </c>
      <c r="C3222" s="10">
        <v>43881</v>
      </c>
      <c r="D3222" s="11" t="s">
        <v>13</v>
      </c>
      <c r="E3222" s="11">
        <v>0</v>
      </c>
      <c r="F3222" s="11">
        <v>11.44</v>
      </c>
      <c r="G3222" s="11">
        <v>0</v>
      </c>
      <c r="H3222" s="11">
        <v>1624176.56</v>
      </c>
      <c r="I3222" s="11" t="s">
        <v>14</v>
      </c>
      <c r="J3222" s="11" t="s">
        <v>15</v>
      </c>
      <c r="K3222" s="1" t="str">
        <f t="shared" si="170"/>
        <v/>
      </c>
      <c r="L3222" s="1" t="e">
        <f ca="1">IF(AND(K3222&lt;&gt; "", COUNTIF(SAP!#REF!,K3222)&gt;0),"Matched", "")</f>
        <v>#REF!</v>
      </c>
      <c r="M3222" s="1" t="str">
        <f t="shared" si="168"/>
        <v/>
      </c>
      <c r="N3222" s="1" t="e">
        <f ca="1">IF(AND(M3222&lt;&gt; "", COUNTIF(SAP!#REF!,M3222)&gt;0),"Matched", "")</f>
        <v>#REF!</v>
      </c>
      <c r="O3222" s="1" t="str">
        <f t="shared" si="169"/>
        <v/>
      </c>
      <c r="P3222" s="1" t="e">
        <f ca="1">IF(AND(O3222&lt;&gt; "", COUNTIF(SAP!#REF!,O3222)&gt;0),"Matched", "")</f>
        <v>#REF!</v>
      </c>
      <c r="R3222" s="1" t="e">
        <f ca="1">IF(AND(Q3222&lt;&gt; "", COUNTIF(SAP!#REF!,Q3222)&gt;0),"Matched", "")</f>
        <v>#REF!</v>
      </c>
      <c r="S3222" s="1" t="str">
        <f ca="1">IF(D3222="AD","Logic5"&amp;"_"&amp;TEXT(C3222,"dd.mm.yyyy") &amp;"_"&amp; 634.6,"")</f>
        <v>Logic5_20.02.2020_634.6</v>
      </c>
      <c r="T3222" s="1" t="e">
        <f ca="1">IF(AND(S3222&lt;&gt; "", COUNTIF(SAP!#REF!,S3222)&gt;0),"Matched", "")</f>
        <v>#REF!</v>
      </c>
    </row>
    <row r="3223" spans="1:20">
      <c r="A3223" s="13">
        <v>11563327</v>
      </c>
      <c r="B3223" s="14">
        <v>43881</v>
      </c>
      <c r="C3223" s="14">
        <v>43881</v>
      </c>
      <c r="D3223" s="15" t="s">
        <v>13</v>
      </c>
      <c r="E3223" s="15">
        <v>0</v>
      </c>
      <c r="F3223" s="15">
        <v>12.06</v>
      </c>
      <c r="G3223" s="15">
        <v>0</v>
      </c>
      <c r="H3223" s="15">
        <v>1624164.5</v>
      </c>
      <c r="I3223" s="15" t="s">
        <v>14</v>
      </c>
      <c r="J3223" s="15" t="s">
        <v>15</v>
      </c>
      <c r="K3223" s="1" t="str">
        <f t="shared" si="170"/>
        <v/>
      </c>
      <c r="L3223" s="1" t="e">
        <f ca="1">IF(AND(K3223&lt;&gt; "", COUNTIF(SAP!#REF!,K3223)&gt;0),"Matched", "")</f>
        <v>#REF!</v>
      </c>
      <c r="M3223" s="1" t="str">
        <f t="shared" si="168"/>
        <v/>
      </c>
      <c r="N3223" s="1" t="e">
        <f ca="1">IF(AND(M3223&lt;&gt; "", COUNTIF(SAP!#REF!,M3223)&gt;0),"Matched", "")</f>
        <v>#REF!</v>
      </c>
      <c r="O3223" s="1" t="str">
        <f t="shared" si="169"/>
        <v/>
      </c>
      <c r="P3223" s="1" t="e">
        <f ca="1">IF(AND(O3223&lt;&gt; "", COUNTIF(SAP!#REF!,O3223)&gt;0),"Matched", "")</f>
        <v>#REF!</v>
      </c>
      <c r="R3223" s="1" t="e">
        <f ca="1">IF(AND(Q3223&lt;&gt; "", COUNTIF(SAP!#REF!,Q3223)&gt;0),"Matched", "")</f>
        <v>#REF!</v>
      </c>
      <c r="S3223" s="1" t="str">
        <f ca="1">IF(D3223="AD","Logic5"&amp;"_"&amp;TEXT(C3223,"dd.mm.yyyy") &amp;"_"&amp; 634.6,"")</f>
        <v>Logic5_20.02.2020_634.6</v>
      </c>
      <c r="T3223" s="1" t="e">
        <f ca="1">IF(AND(S3223&lt;&gt; "", COUNTIF(SAP!#REF!,S3223)&gt;0),"Matched", "")</f>
        <v>#REF!</v>
      </c>
    </row>
    <row r="3224" spans="1:20">
      <c r="A3224" s="9">
        <v>11563327</v>
      </c>
      <c r="B3224" s="10">
        <v>43881</v>
      </c>
      <c r="C3224" s="10">
        <v>43881</v>
      </c>
      <c r="D3224" s="11" t="s">
        <v>13</v>
      </c>
      <c r="E3224" s="11">
        <v>0</v>
      </c>
      <c r="F3224" s="11">
        <v>12.66</v>
      </c>
      <c r="G3224" s="11">
        <v>0</v>
      </c>
      <c r="H3224" s="11">
        <v>1624151.84</v>
      </c>
      <c r="I3224" s="11" t="s">
        <v>14</v>
      </c>
      <c r="J3224" s="11" t="s">
        <v>15</v>
      </c>
      <c r="K3224" s="1" t="str">
        <f t="shared" si="170"/>
        <v/>
      </c>
      <c r="L3224" s="1" t="e">
        <f ca="1">IF(AND(K3224&lt;&gt; "", COUNTIF(SAP!#REF!,K3224)&gt;0),"Matched", "")</f>
        <v>#REF!</v>
      </c>
      <c r="M3224" s="1" t="str">
        <f t="shared" si="168"/>
        <v/>
      </c>
      <c r="N3224" s="1" t="e">
        <f ca="1">IF(AND(M3224&lt;&gt; "", COUNTIF(SAP!#REF!,M3224)&gt;0),"Matched", "")</f>
        <v>#REF!</v>
      </c>
      <c r="O3224" s="1" t="str">
        <f t="shared" si="169"/>
        <v/>
      </c>
      <c r="P3224" s="1" t="e">
        <f ca="1">IF(AND(O3224&lt;&gt; "", COUNTIF(SAP!#REF!,O3224)&gt;0),"Matched", "")</f>
        <v>#REF!</v>
      </c>
      <c r="R3224" s="1" t="e">
        <f ca="1">IF(AND(Q3224&lt;&gt; "", COUNTIF(SAP!#REF!,Q3224)&gt;0),"Matched", "")</f>
        <v>#REF!</v>
      </c>
      <c r="S3224" s="1" t="str">
        <f ca="1">IF(D3224="AD","Logic5"&amp;"_"&amp;TEXT(C3224,"dd.mm.yyyy") &amp;"_"&amp; 634.6,"")</f>
        <v>Logic5_20.02.2020_634.6</v>
      </c>
      <c r="T3224" s="1" t="e">
        <f ca="1">IF(AND(S3224&lt;&gt; "", COUNTIF(SAP!#REF!,S3224)&gt;0),"Matched", "")</f>
        <v>#REF!</v>
      </c>
    </row>
    <row r="3225" spans="1:20">
      <c r="A3225" s="13">
        <v>11563327</v>
      </c>
      <c r="B3225" s="14">
        <v>43881</v>
      </c>
      <c r="C3225" s="14">
        <v>43881</v>
      </c>
      <c r="D3225" s="15" t="s">
        <v>13</v>
      </c>
      <c r="E3225" s="15">
        <v>0</v>
      </c>
      <c r="F3225" s="15">
        <v>12.8</v>
      </c>
      <c r="G3225" s="15">
        <v>0</v>
      </c>
      <c r="H3225" s="15">
        <v>1624139.04</v>
      </c>
      <c r="I3225" s="15" t="s">
        <v>14</v>
      </c>
      <c r="J3225" s="15" t="s">
        <v>15</v>
      </c>
      <c r="K3225" s="1" t="str">
        <f t="shared" si="170"/>
        <v/>
      </c>
      <c r="L3225" s="1" t="e">
        <f ca="1">IF(AND(K3225&lt;&gt; "", COUNTIF(SAP!#REF!,K3225)&gt;0),"Matched", "")</f>
        <v>#REF!</v>
      </c>
      <c r="M3225" s="1" t="str">
        <f t="shared" si="168"/>
        <v/>
      </c>
      <c r="N3225" s="1" t="e">
        <f ca="1">IF(AND(M3225&lt;&gt; "", COUNTIF(SAP!#REF!,M3225)&gt;0),"Matched", "")</f>
        <v>#REF!</v>
      </c>
      <c r="O3225" s="1" t="str">
        <f t="shared" si="169"/>
        <v/>
      </c>
      <c r="P3225" s="1" t="e">
        <f ca="1">IF(AND(O3225&lt;&gt; "", COUNTIF(SAP!#REF!,O3225)&gt;0),"Matched", "")</f>
        <v>#REF!</v>
      </c>
      <c r="R3225" s="1" t="e">
        <f ca="1">IF(AND(Q3225&lt;&gt; "", COUNTIF(SAP!#REF!,Q3225)&gt;0),"Matched", "")</f>
        <v>#REF!</v>
      </c>
      <c r="S3225" s="1" t="str">
        <f ca="1">IF(D3225="AD","Logic5"&amp;"_"&amp;TEXT(C3225,"dd.mm.yyyy") &amp;"_"&amp; 634.6,"")</f>
        <v>Logic5_20.02.2020_634.6</v>
      </c>
      <c r="T3225" s="1" t="e">
        <f ca="1">IF(AND(S3225&lt;&gt; "", COUNTIF(SAP!#REF!,S3225)&gt;0),"Matched", "")</f>
        <v>#REF!</v>
      </c>
    </row>
    <row r="3226" spans="1:20">
      <c r="A3226" s="9">
        <v>11563327</v>
      </c>
      <c r="B3226" s="10">
        <v>43881</v>
      </c>
      <c r="C3226" s="10">
        <v>43881</v>
      </c>
      <c r="D3226" s="11" t="s">
        <v>13</v>
      </c>
      <c r="E3226" s="11">
        <v>0</v>
      </c>
      <c r="F3226" s="11">
        <v>13.55</v>
      </c>
      <c r="G3226" s="11">
        <v>0</v>
      </c>
      <c r="H3226" s="11">
        <v>1624125.49</v>
      </c>
      <c r="I3226" s="11" t="s">
        <v>14</v>
      </c>
      <c r="J3226" s="11" t="s">
        <v>15</v>
      </c>
      <c r="K3226" s="1" t="str">
        <f t="shared" si="170"/>
        <v/>
      </c>
      <c r="L3226" s="1" t="e">
        <f ca="1">IF(AND(K3226&lt;&gt; "", COUNTIF(SAP!#REF!,K3226)&gt;0),"Matched", "")</f>
        <v>#REF!</v>
      </c>
      <c r="M3226" s="1" t="str">
        <f t="shared" si="168"/>
        <v/>
      </c>
      <c r="N3226" s="1" t="e">
        <f ca="1">IF(AND(M3226&lt;&gt; "", COUNTIF(SAP!#REF!,M3226)&gt;0),"Matched", "")</f>
        <v>#REF!</v>
      </c>
      <c r="O3226" s="1" t="str">
        <f t="shared" si="169"/>
        <v/>
      </c>
      <c r="P3226" s="1" t="e">
        <f ca="1">IF(AND(O3226&lt;&gt; "", COUNTIF(SAP!#REF!,O3226)&gt;0),"Matched", "")</f>
        <v>#REF!</v>
      </c>
      <c r="R3226" s="1" t="e">
        <f ca="1">IF(AND(Q3226&lt;&gt; "", COUNTIF(SAP!#REF!,Q3226)&gt;0),"Matched", "")</f>
        <v>#REF!</v>
      </c>
      <c r="S3226" s="1" t="str">
        <f ca="1">IF(D3226="AD","Logic5"&amp;"_"&amp;TEXT(C3226,"dd.mm.yyyy") &amp;"_"&amp; 634.6,"")</f>
        <v>Logic5_20.02.2020_634.6</v>
      </c>
      <c r="T3226" s="1" t="e">
        <f ca="1">IF(AND(S3226&lt;&gt; "", COUNTIF(SAP!#REF!,S3226)&gt;0),"Matched", "")</f>
        <v>#REF!</v>
      </c>
    </row>
    <row r="3227" spans="1:20">
      <c r="A3227" s="13">
        <v>11563327</v>
      </c>
      <c r="B3227" s="14">
        <v>43881</v>
      </c>
      <c r="C3227" s="14">
        <v>43881</v>
      </c>
      <c r="D3227" s="15" t="s">
        <v>13</v>
      </c>
      <c r="E3227" s="15">
        <v>0</v>
      </c>
      <c r="F3227" s="15">
        <v>14.77</v>
      </c>
      <c r="G3227" s="15">
        <v>0</v>
      </c>
      <c r="H3227" s="15">
        <v>1624110.72</v>
      </c>
      <c r="I3227" s="15" t="s">
        <v>14</v>
      </c>
      <c r="J3227" s="15" t="s">
        <v>15</v>
      </c>
      <c r="K3227" s="1" t="str">
        <f t="shared" si="170"/>
        <v/>
      </c>
      <c r="L3227" s="1" t="e">
        <f ca="1">IF(AND(K3227&lt;&gt; "", COUNTIF(SAP!#REF!,K3227)&gt;0),"Matched", "")</f>
        <v>#REF!</v>
      </c>
      <c r="M3227" s="1" t="str">
        <f t="shared" si="168"/>
        <v/>
      </c>
      <c r="N3227" s="1" t="e">
        <f ca="1">IF(AND(M3227&lt;&gt; "", COUNTIF(SAP!#REF!,M3227)&gt;0),"Matched", "")</f>
        <v>#REF!</v>
      </c>
      <c r="O3227" s="1" t="str">
        <f t="shared" si="169"/>
        <v/>
      </c>
      <c r="P3227" s="1" t="e">
        <f ca="1">IF(AND(O3227&lt;&gt; "", COUNTIF(SAP!#REF!,O3227)&gt;0),"Matched", "")</f>
        <v>#REF!</v>
      </c>
      <c r="R3227" s="1" t="e">
        <f ca="1">IF(AND(Q3227&lt;&gt; "", COUNTIF(SAP!#REF!,Q3227)&gt;0),"Matched", "")</f>
        <v>#REF!</v>
      </c>
      <c r="S3227" s="1" t="str">
        <f ca="1">IF(D3227="AD","Logic5"&amp;"_"&amp;TEXT(C3227,"dd.mm.yyyy") &amp;"_"&amp; 634.6,"")</f>
        <v>Logic5_20.02.2020_634.6</v>
      </c>
      <c r="T3227" s="1" t="e">
        <f ca="1">IF(AND(S3227&lt;&gt; "", COUNTIF(SAP!#REF!,S3227)&gt;0),"Matched", "")</f>
        <v>#REF!</v>
      </c>
    </row>
    <row r="3228" spans="1:20">
      <c r="A3228" s="9">
        <v>11563327</v>
      </c>
      <c r="B3228" s="10">
        <v>43881</v>
      </c>
      <c r="C3228" s="10">
        <v>43881</v>
      </c>
      <c r="D3228" s="11" t="s">
        <v>13</v>
      </c>
      <c r="E3228" s="11">
        <v>0</v>
      </c>
      <c r="F3228" s="11">
        <v>15.1</v>
      </c>
      <c r="G3228" s="11">
        <v>0</v>
      </c>
      <c r="H3228" s="11">
        <v>1624095.62</v>
      </c>
      <c r="I3228" s="11" t="s">
        <v>14</v>
      </c>
      <c r="J3228" s="11" t="s">
        <v>15</v>
      </c>
      <c r="K3228" s="1" t="str">
        <f t="shared" si="170"/>
        <v/>
      </c>
      <c r="L3228" s="1" t="e">
        <f ca="1">IF(AND(K3228&lt;&gt; "", COUNTIF(SAP!#REF!,K3228)&gt;0),"Matched", "")</f>
        <v>#REF!</v>
      </c>
      <c r="M3228" s="1" t="str">
        <f t="shared" si="168"/>
        <v/>
      </c>
      <c r="N3228" s="1" t="e">
        <f ca="1">IF(AND(M3228&lt;&gt; "", COUNTIF(SAP!#REF!,M3228)&gt;0),"Matched", "")</f>
        <v>#REF!</v>
      </c>
      <c r="O3228" s="1" t="str">
        <f t="shared" si="169"/>
        <v/>
      </c>
      <c r="P3228" s="1" t="e">
        <f ca="1">IF(AND(O3228&lt;&gt; "", COUNTIF(SAP!#REF!,O3228)&gt;0),"Matched", "")</f>
        <v>#REF!</v>
      </c>
      <c r="R3228" s="1" t="e">
        <f ca="1">IF(AND(Q3228&lt;&gt; "", COUNTIF(SAP!#REF!,Q3228)&gt;0),"Matched", "")</f>
        <v>#REF!</v>
      </c>
      <c r="S3228" s="1" t="str">
        <f ca="1">IF(D3228="AD","Logic5"&amp;"_"&amp;TEXT(C3228,"dd.mm.yyyy") &amp;"_"&amp; 634.6,"")</f>
        <v>Logic5_20.02.2020_634.6</v>
      </c>
      <c r="T3228" s="1" t="e">
        <f ca="1">IF(AND(S3228&lt;&gt; "", COUNTIF(SAP!#REF!,S3228)&gt;0),"Matched", "")</f>
        <v>#REF!</v>
      </c>
    </row>
    <row r="3229" spans="1:20">
      <c r="A3229" s="13">
        <v>11563327</v>
      </c>
      <c r="B3229" s="14">
        <v>43881</v>
      </c>
      <c r="C3229" s="14">
        <v>43881</v>
      </c>
      <c r="D3229" s="15" t="s">
        <v>13</v>
      </c>
      <c r="E3229" s="15">
        <v>0</v>
      </c>
      <c r="F3229" s="15">
        <v>15.58</v>
      </c>
      <c r="G3229" s="15">
        <v>0</v>
      </c>
      <c r="H3229" s="15">
        <v>1624080.04</v>
      </c>
      <c r="I3229" s="15" t="s">
        <v>14</v>
      </c>
      <c r="J3229" s="15" t="s">
        <v>15</v>
      </c>
      <c r="K3229" s="1" t="str">
        <f t="shared" si="170"/>
        <v/>
      </c>
      <c r="L3229" s="1" t="e">
        <f ca="1">IF(AND(K3229&lt;&gt; "", COUNTIF(SAP!#REF!,K3229)&gt;0),"Matched", "")</f>
        <v>#REF!</v>
      </c>
      <c r="M3229" s="1" t="str">
        <f t="shared" si="168"/>
        <v/>
      </c>
      <c r="N3229" s="1" t="e">
        <f ca="1">IF(AND(M3229&lt;&gt; "", COUNTIF(SAP!#REF!,M3229)&gt;0),"Matched", "")</f>
        <v>#REF!</v>
      </c>
      <c r="O3229" s="1" t="str">
        <f t="shared" si="169"/>
        <v/>
      </c>
      <c r="P3229" s="1" t="e">
        <f ca="1">IF(AND(O3229&lt;&gt; "", COUNTIF(SAP!#REF!,O3229)&gt;0),"Matched", "")</f>
        <v>#REF!</v>
      </c>
      <c r="R3229" s="1" t="e">
        <f ca="1">IF(AND(Q3229&lt;&gt; "", COUNTIF(SAP!#REF!,Q3229)&gt;0),"Matched", "")</f>
        <v>#REF!</v>
      </c>
      <c r="S3229" s="1" t="str">
        <f ca="1">IF(D3229="AD","Logic5"&amp;"_"&amp;TEXT(C3229,"dd.mm.yyyy") &amp;"_"&amp; 634.6,"")</f>
        <v>Logic5_20.02.2020_634.6</v>
      </c>
      <c r="T3229" s="1" t="e">
        <f ca="1">IF(AND(S3229&lt;&gt; "", COUNTIF(SAP!#REF!,S3229)&gt;0),"Matched", "")</f>
        <v>#REF!</v>
      </c>
    </row>
    <row r="3230" spans="1:20">
      <c r="A3230" s="9">
        <v>11563327</v>
      </c>
      <c r="B3230" s="10">
        <v>43881</v>
      </c>
      <c r="C3230" s="10">
        <v>43881</v>
      </c>
      <c r="D3230" s="11" t="s">
        <v>13</v>
      </c>
      <c r="E3230" s="11">
        <v>0</v>
      </c>
      <c r="F3230" s="11">
        <v>15.89</v>
      </c>
      <c r="G3230" s="11">
        <v>0</v>
      </c>
      <c r="H3230" s="11">
        <v>1624064.15</v>
      </c>
      <c r="I3230" s="11" t="s">
        <v>14</v>
      </c>
      <c r="J3230" s="11" t="s">
        <v>15</v>
      </c>
      <c r="K3230" s="1" t="str">
        <f t="shared" si="170"/>
        <v/>
      </c>
      <c r="L3230" s="1" t="e">
        <f ca="1">IF(AND(K3230&lt;&gt; "", COUNTIF(SAP!#REF!,K3230)&gt;0),"Matched", "")</f>
        <v>#REF!</v>
      </c>
      <c r="M3230" s="1" t="str">
        <f t="shared" si="168"/>
        <v/>
      </c>
      <c r="N3230" s="1" t="e">
        <f ca="1">IF(AND(M3230&lt;&gt; "", COUNTIF(SAP!#REF!,M3230)&gt;0),"Matched", "")</f>
        <v>#REF!</v>
      </c>
      <c r="O3230" s="1" t="str">
        <f t="shared" si="169"/>
        <v/>
      </c>
      <c r="P3230" s="1" t="e">
        <f ca="1">IF(AND(O3230&lt;&gt; "", COUNTIF(SAP!#REF!,O3230)&gt;0),"Matched", "")</f>
        <v>#REF!</v>
      </c>
      <c r="R3230" s="1" t="e">
        <f ca="1">IF(AND(Q3230&lt;&gt; "", COUNTIF(SAP!#REF!,Q3230)&gt;0),"Matched", "")</f>
        <v>#REF!</v>
      </c>
      <c r="S3230" s="1" t="str">
        <f ca="1">IF(D3230="AD","Logic5"&amp;"_"&amp;TEXT(C3230,"dd.mm.yyyy") &amp;"_"&amp; 634.6,"")</f>
        <v>Logic5_20.02.2020_634.6</v>
      </c>
      <c r="T3230" s="1" t="e">
        <f ca="1">IF(AND(S3230&lt;&gt; "", COUNTIF(SAP!#REF!,S3230)&gt;0),"Matched", "")</f>
        <v>#REF!</v>
      </c>
    </row>
    <row r="3231" spans="1:20">
      <c r="A3231" s="13">
        <v>11563327</v>
      </c>
      <c r="B3231" s="14">
        <v>43881</v>
      </c>
      <c r="C3231" s="14">
        <v>43881</v>
      </c>
      <c r="D3231" s="15" t="s">
        <v>13</v>
      </c>
      <c r="E3231" s="15">
        <v>0</v>
      </c>
      <c r="F3231" s="15">
        <v>20.56</v>
      </c>
      <c r="G3231" s="15">
        <v>0</v>
      </c>
      <c r="H3231" s="15">
        <v>1624043.59</v>
      </c>
      <c r="I3231" s="15" t="s">
        <v>14</v>
      </c>
      <c r="J3231" s="15" t="s">
        <v>15</v>
      </c>
      <c r="K3231" s="1" t="str">
        <f t="shared" si="170"/>
        <v/>
      </c>
      <c r="L3231" s="1" t="e">
        <f ca="1">IF(AND(K3231&lt;&gt; "", COUNTIF(SAP!#REF!,K3231)&gt;0),"Matched", "")</f>
        <v>#REF!</v>
      </c>
      <c r="M3231" s="1" t="str">
        <f t="shared" si="168"/>
        <v/>
      </c>
      <c r="N3231" s="1" t="e">
        <f ca="1">IF(AND(M3231&lt;&gt; "", COUNTIF(SAP!#REF!,M3231)&gt;0),"Matched", "")</f>
        <v>#REF!</v>
      </c>
      <c r="O3231" s="1" t="str">
        <f t="shared" si="169"/>
        <v/>
      </c>
      <c r="P3231" s="1" t="e">
        <f ca="1">IF(AND(O3231&lt;&gt; "", COUNTIF(SAP!#REF!,O3231)&gt;0),"Matched", "")</f>
        <v>#REF!</v>
      </c>
      <c r="R3231" s="1" t="e">
        <f ca="1">IF(AND(Q3231&lt;&gt; "", COUNTIF(SAP!#REF!,Q3231)&gt;0),"Matched", "")</f>
        <v>#REF!</v>
      </c>
      <c r="S3231" s="1" t="str">
        <f ca="1">IF(D3231="AD","Logic5"&amp;"_"&amp;TEXT(C3231,"dd.mm.yyyy") &amp;"_"&amp; 634.6,"")</f>
        <v>Logic5_20.02.2020_634.6</v>
      </c>
      <c r="T3231" s="1" t="e">
        <f ca="1">IF(AND(S3231&lt;&gt; "", COUNTIF(SAP!#REF!,S3231)&gt;0),"Matched", "")</f>
        <v>#REF!</v>
      </c>
    </row>
    <row r="3232" spans="1:20">
      <c r="A3232" s="9">
        <v>11563327</v>
      </c>
      <c r="B3232" s="10">
        <v>43881</v>
      </c>
      <c r="C3232" s="10">
        <v>43881</v>
      </c>
      <c r="D3232" s="11" t="s">
        <v>13</v>
      </c>
      <c r="E3232" s="11">
        <v>0</v>
      </c>
      <c r="F3232" s="11">
        <v>22.39</v>
      </c>
      <c r="G3232" s="11">
        <v>0</v>
      </c>
      <c r="H3232" s="11">
        <v>1624021.2</v>
      </c>
      <c r="I3232" s="11" t="s">
        <v>14</v>
      </c>
      <c r="J3232" s="11" t="s">
        <v>15</v>
      </c>
      <c r="K3232" s="1" t="str">
        <f t="shared" si="170"/>
        <v/>
      </c>
      <c r="L3232" s="1" t="e">
        <f ca="1">IF(AND(K3232&lt;&gt; "", COUNTIF(SAP!#REF!,K3232)&gt;0),"Matched", "")</f>
        <v>#REF!</v>
      </c>
      <c r="M3232" s="1" t="str">
        <f t="shared" si="168"/>
        <v/>
      </c>
      <c r="N3232" s="1" t="e">
        <f ca="1">IF(AND(M3232&lt;&gt; "", COUNTIF(SAP!#REF!,M3232)&gt;0),"Matched", "")</f>
        <v>#REF!</v>
      </c>
      <c r="O3232" s="1" t="str">
        <f t="shared" si="169"/>
        <v/>
      </c>
      <c r="P3232" s="1" t="e">
        <f ca="1">IF(AND(O3232&lt;&gt; "", COUNTIF(SAP!#REF!,O3232)&gt;0),"Matched", "")</f>
        <v>#REF!</v>
      </c>
      <c r="R3232" s="1" t="e">
        <f ca="1">IF(AND(Q3232&lt;&gt; "", COUNTIF(SAP!#REF!,Q3232)&gt;0),"Matched", "")</f>
        <v>#REF!</v>
      </c>
      <c r="S3232" s="1" t="str">
        <f ca="1">IF(D3232="AD","Logic5"&amp;"_"&amp;TEXT(C3232,"dd.mm.yyyy") &amp;"_"&amp; 634.6,"")</f>
        <v>Logic5_20.02.2020_634.6</v>
      </c>
      <c r="T3232" s="1" t="e">
        <f ca="1">IF(AND(S3232&lt;&gt; "", COUNTIF(SAP!#REF!,S3232)&gt;0),"Matched", "")</f>
        <v>#REF!</v>
      </c>
    </row>
    <row r="3233" spans="1:20">
      <c r="A3233" s="13">
        <v>11563327</v>
      </c>
      <c r="B3233" s="14">
        <v>43881</v>
      </c>
      <c r="C3233" s="14">
        <v>43881</v>
      </c>
      <c r="D3233" s="15" t="s">
        <v>13</v>
      </c>
      <c r="E3233" s="15">
        <v>0</v>
      </c>
      <c r="F3233" s="15">
        <v>26.99</v>
      </c>
      <c r="G3233" s="15">
        <v>0</v>
      </c>
      <c r="H3233" s="15">
        <v>1623994.21</v>
      </c>
      <c r="I3233" s="15" t="s">
        <v>14</v>
      </c>
      <c r="J3233" s="15" t="s">
        <v>15</v>
      </c>
      <c r="K3233" s="1" t="str">
        <f t="shared" si="170"/>
        <v/>
      </c>
      <c r="L3233" s="1" t="e">
        <f ca="1">IF(AND(K3233&lt;&gt; "", COUNTIF(SAP!#REF!,K3233)&gt;0),"Matched", "")</f>
        <v>#REF!</v>
      </c>
      <c r="M3233" s="1" t="str">
        <f t="shared" si="168"/>
        <v/>
      </c>
      <c r="N3233" s="1" t="e">
        <f ca="1">IF(AND(M3233&lt;&gt; "", COUNTIF(SAP!#REF!,M3233)&gt;0),"Matched", "")</f>
        <v>#REF!</v>
      </c>
      <c r="O3233" s="1" t="str">
        <f t="shared" si="169"/>
        <v/>
      </c>
      <c r="P3233" s="1" t="e">
        <f ca="1">IF(AND(O3233&lt;&gt; "", COUNTIF(SAP!#REF!,O3233)&gt;0),"Matched", "")</f>
        <v>#REF!</v>
      </c>
      <c r="R3233" s="1" t="e">
        <f ca="1">IF(AND(Q3233&lt;&gt; "", COUNTIF(SAP!#REF!,Q3233)&gt;0),"Matched", "")</f>
        <v>#REF!</v>
      </c>
      <c r="S3233" s="1" t="str">
        <f ca="1">IF(D3233="AD","Logic5"&amp;"_"&amp;TEXT(C3233,"dd.mm.yyyy") &amp;"_"&amp; 634.6,"")</f>
        <v>Logic5_20.02.2020_634.6</v>
      </c>
      <c r="T3233" s="1" t="e">
        <f ca="1">IF(AND(S3233&lt;&gt; "", COUNTIF(SAP!#REF!,S3233)&gt;0),"Matched", "")</f>
        <v>#REF!</v>
      </c>
    </row>
    <row r="3234" spans="1:20">
      <c r="A3234" s="9">
        <v>11563327</v>
      </c>
      <c r="B3234" s="10">
        <v>43881</v>
      </c>
      <c r="C3234" s="10">
        <v>43881</v>
      </c>
      <c r="D3234" s="11" t="s">
        <v>13</v>
      </c>
      <c r="E3234" s="11">
        <v>0</v>
      </c>
      <c r="F3234" s="11">
        <v>28.98</v>
      </c>
      <c r="G3234" s="11">
        <v>0</v>
      </c>
      <c r="H3234" s="11">
        <v>1623965.23</v>
      </c>
      <c r="I3234" s="11" t="s">
        <v>14</v>
      </c>
      <c r="J3234" s="11" t="s">
        <v>15</v>
      </c>
      <c r="K3234" s="1" t="str">
        <f t="shared" si="170"/>
        <v/>
      </c>
      <c r="L3234" s="1" t="e">
        <f ca="1">IF(AND(K3234&lt;&gt; "", COUNTIF(SAP!#REF!,K3234)&gt;0),"Matched", "")</f>
        <v>#REF!</v>
      </c>
      <c r="M3234" s="1" t="str">
        <f t="shared" si="168"/>
        <v/>
      </c>
      <c r="N3234" s="1" t="e">
        <f ca="1">IF(AND(M3234&lt;&gt; "", COUNTIF(SAP!#REF!,M3234)&gt;0),"Matched", "")</f>
        <v>#REF!</v>
      </c>
      <c r="O3234" s="1" t="str">
        <f t="shared" si="169"/>
        <v/>
      </c>
      <c r="P3234" s="1" t="e">
        <f ca="1">IF(AND(O3234&lt;&gt; "", COUNTIF(SAP!#REF!,O3234)&gt;0),"Matched", "")</f>
        <v>#REF!</v>
      </c>
      <c r="R3234" s="1" t="e">
        <f ca="1">IF(AND(Q3234&lt;&gt; "", COUNTIF(SAP!#REF!,Q3234)&gt;0),"Matched", "")</f>
        <v>#REF!</v>
      </c>
      <c r="S3234" s="1" t="str">
        <f ca="1">IF(D3234="AD","Logic5"&amp;"_"&amp;TEXT(C3234,"dd.mm.yyyy") &amp;"_"&amp; 634.6,"")</f>
        <v>Logic5_20.02.2020_634.6</v>
      </c>
      <c r="T3234" s="1" t="e">
        <f ca="1">IF(AND(S3234&lt;&gt; "", COUNTIF(SAP!#REF!,S3234)&gt;0),"Matched", "")</f>
        <v>#REF!</v>
      </c>
    </row>
    <row r="3235" spans="1:20">
      <c r="A3235" s="13">
        <v>11563327</v>
      </c>
      <c r="B3235" s="14">
        <v>43881</v>
      </c>
      <c r="C3235" s="14">
        <v>43881</v>
      </c>
      <c r="D3235" s="15" t="s">
        <v>13</v>
      </c>
      <c r="E3235" s="15">
        <v>0</v>
      </c>
      <c r="F3235" s="15">
        <v>31.69</v>
      </c>
      <c r="G3235" s="15">
        <v>0</v>
      </c>
      <c r="H3235" s="15">
        <v>1623933.54</v>
      </c>
      <c r="I3235" s="15" t="s">
        <v>14</v>
      </c>
      <c r="J3235" s="15" t="s">
        <v>15</v>
      </c>
      <c r="K3235" s="1" t="str">
        <f t="shared" si="170"/>
        <v/>
      </c>
      <c r="L3235" s="1" t="e">
        <f ca="1">IF(AND(K3235&lt;&gt; "", COUNTIF(SAP!#REF!,K3235)&gt;0),"Matched", "")</f>
        <v>#REF!</v>
      </c>
      <c r="M3235" s="1" t="str">
        <f t="shared" si="168"/>
        <v/>
      </c>
      <c r="N3235" s="1" t="e">
        <f ca="1">IF(AND(M3235&lt;&gt; "", COUNTIF(SAP!#REF!,M3235)&gt;0),"Matched", "")</f>
        <v>#REF!</v>
      </c>
      <c r="O3235" s="1" t="str">
        <f t="shared" si="169"/>
        <v/>
      </c>
      <c r="P3235" s="1" t="e">
        <f ca="1">IF(AND(O3235&lt;&gt; "", COUNTIF(SAP!#REF!,O3235)&gt;0),"Matched", "")</f>
        <v>#REF!</v>
      </c>
      <c r="R3235" s="1" t="e">
        <f ca="1">IF(AND(Q3235&lt;&gt; "", COUNTIF(SAP!#REF!,Q3235)&gt;0),"Matched", "")</f>
        <v>#REF!</v>
      </c>
      <c r="S3235" s="1" t="str">
        <f ca="1">IF(D3235="AD","Logic5"&amp;"_"&amp;TEXT(C3235,"dd.mm.yyyy") &amp;"_"&amp; 634.6,"")</f>
        <v>Logic5_20.02.2020_634.6</v>
      </c>
      <c r="T3235" s="1" t="e">
        <f ca="1">IF(AND(S3235&lt;&gt; "", COUNTIF(SAP!#REF!,S3235)&gt;0),"Matched", "")</f>
        <v>#REF!</v>
      </c>
    </row>
    <row r="3236" spans="1:20">
      <c r="A3236" s="9">
        <v>11563327</v>
      </c>
      <c r="B3236" s="10">
        <v>43881</v>
      </c>
      <c r="C3236" s="10">
        <v>43881</v>
      </c>
      <c r="D3236" s="11" t="s">
        <v>13</v>
      </c>
      <c r="E3236" s="11">
        <v>0</v>
      </c>
      <c r="F3236" s="11">
        <v>32.880000000000003</v>
      </c>
      <c r="G3236" s="11">
        <v>0</v>
      </c>
      <c r="H3236" s="11">
        <v>1623900.66</v>
      </c>
      <c r="I3236" s="11" t="s">
        <v>14</v>
      </c>
      <c r="J3236" s="11" t="s">
        <v>15</v>
      </c>
      <c r="K3236" s="1" t="str">
        <f t="shared" si="170"/>
        <v/>
      </c>
      <c r="L3236" s="1" t="e">
        <f ca="1">IF(AND(K3236&lt;&gt; "", COUNTIF(SAP!#REF!,K3236)&gt;0),"Matched", "")</f>
        <v>#REF!</v>
      </c>
      <c r="M3236" s="1" t="str">
        <f t="shared" si="168"/>
        <v/>
      </c>
      <c r="N3236" s="1" t="e">
        <f ca="1">IF(AND(M3236&lt;&gt; "", COUNTIF(SAP!#REF!,M3236)&gt;0),"Matched", "")</f>
        <v>#REF!</v>
      </c>
      <c r="O3236" s="1" t="str">
        <f t="shared" si="169"/>
        <v/>
      </c>
      <c r="P3236" s="1" t="e">
        <f ca="1">IF(AND(O3236&lt;&gt; "", COUNTIF(SAP!#REF!,O3236)&gt;0),"Matched", "")</f>
        <v>#REF!</v>
      </c>
      <c r="R3236" s="1" t="e">
        <f ca="1">IF(AND(Q3236&lt;&gt; "", COUNTIF(SAP!#REF!,Q3236)&gt;0),"Matched", "")</f>
        <v>#REF!</v>
      </c>
      <c r="S3236" s="1" t="str">
        <f ca="1">IF(D3236="AD","Logic5"&amp;"_"&amp;TEXT(C3236,"dd.mm.yyyy") &amp;"_"&amp; 634.6,"")</f>
        <v>Logic5_20.02.2020_634.6</v>
      </c>
      <c r="T3236" s="1" t="e">
        <f ca="1">IF(AND(S3236&lt;&gt; "", COUNTIF(SAP!#REF!,S3236)&gt;0),"Matched", "")</f>
        <v>#REF!</v>
      </c>
    </row>
    <row r="3237" spans="1:20">
      <c r="A3237" s="13">
        <v>11563327</v>
      </c>
      <c r="B3237" s="14">
        <v>43881</v>
      </c>
      <c r="C3237" s="14">
        <v>43881</v>
      </c>
      <c r="D3237" s="15" t="s">
        <v>13</v>
      </c>
      <c r="E3237" s="15">
        <v>0</v>
      </c>
      <c r="F3237" s="15">
        <v>32.9</v>
      </c>
      <c r="G3237" s="15">
        <v>0</v>
      </c>
      <c r="H3237" s="15">
        <v>1623867.76</v>
      </c>
      <c r="I3237" s="15" t="s">
        <v>14</v>
      </c>
      <c r="J3237" s="15" t="s">
        <v>15</v>
      </c>
      <c r="K3237" s="1" t="str">
        <f t="shared" si="170"/>
        <v/>
      </c>
      <c r="L3237" s="1" t="e">
        <f ca="1">IF(AND(K3237&lt;&gt; "", COUNTIF(SAP!#REF!,K3237)&gt;0),"Matched", "")</f>
        <v>#REF!</v>
      </c>
      <c r="M3237" s="1" t="str">
        <f t="shared" si="168"/>
        <v/>
      </c>
      <c r="N3237" s="1" t="e">
        <f ca="1">IF(AND(M3237&lt;&gt; "", COUNTIF(SAP!#REF!,M3237)&gt;0),"Matched", "")</f>
        <v>#REF!</v>
      </c>
      <c r="O3237" s="1" t="str">
        <f t="shared" si="169"/>
        <v/>
      </c>
      <c r="P3237" s="1" t="e">
        <f ca="1">IF(AND(O3237&lt;&gt; "", COUNTIF(SAP!#REF!,O3237)&gt;0),"Matched", "")</f>
        <v>#REF!</v>
      </c>
      <c r="R3237" s="1" t="e">
        <f ca="1">IF(AND(Q3237&lt;&gt; "", COUNTIF(SAP!#REF!,Q3237)&gt;0),"Matched", "")</f>
        <v>#REF!</v>
      </c>
      <c r="S3237" s="1" t="str">
        <f ca="1">IF(D3237="AD","Logic5"&amp;"_"&amp;TEXT(C3237,"dd.mm.yyyy") &amp;"_"&amp; 634.6,"")</f>
        <v>Logic5_20.02.2020_634.6</v>
      </c>
      <c r="T3237" s="1" t="e">
        <f ca="1">IF(AND(S3237&lt;&gt; "", COUNTIF(SAP!#REF!,S3237)&gt;0),"Matched", "")</f>
        <v>#REF!</v>
      </c>
    </row>
    <row r="3238" spans="1:20">
      <c r="A3238" s="9">
        <v>11563327</v>
      </c>
      <c r="B3238" s="10">
        <v>43881</v>
      </c>
      <c r="C3238" s="10">
        <v>43881</v>
      </c>
      <c r="D3238" s="11" t="s">
        <v>13</v>
      </c>
      <c r="E3238" s="11">
        <v>0</v>
      </c>
      <c r="F3238" s="11">
        <v>51.36</v>
      </c>
      <c r="G3238" s="11">
        <v>0</v>
      </c>
      <c r="H3238" s="11">
        <v>1623816.4</v>
      </c>
      <c r="I3238" s="11" t="s">
        <v>14</v>
      </c>
      <c r="J3238" s="11" t="s">
        <v>15</v>
      </c>
      <c r="K3238" s="1" t="str">
        <f t="shared" si="170"/>
        <v/>
      </c>
      <c r="L3238" s="1" t="e">
        <f ca="1">IF(AND(K3238&lt;&gt; "", COUNTIF(SAP!#REF!,K3238)&gt;0),"Matched", "")</f>
        <v>#REF!</v>
      </c>
      <c r="M3238" s="1" t="str">
        <f t="shared" si="168"/>
        <v/>
      </c>
      <c r="N3238" s="1" t="e">
        <f ca="1">IF(AND(M3238&lt;&gt; "", COUNTIF(SAP!#REF!,M3238)&gt;0),"Matched", "")</f>
        <v>#REF!</v>
      </c>
      <c r="O3238" s="1" t="str">
        <f t="shared" si="169"/>
        <v/>
      </c>
      <c r="P3238" s="1" t="e">
        <f ca="1">IF(AND(O3238&lt;&gt; "", COUNTIF(SAP!#REF!,O3238)&gt;0),"Matched", "")</f>
        <v>#REF!</v>
      </c>
      <c r="R3238" s="1" t="e">
        <f ca="1">IF(AND(Q3238&lt;&gt; "", COUNTIF(SAP!#REF!,Q3238)&gt;0),"Matched", "")</f>
        <v>#REF!</v>
      </c>
      <c r="S3238" s="1" t="str">
        <f ca="1">IF(D3238="AD","Logic5"&amp;"_"&amp;TEXT(C3238,"dd.mm.yyyy") &amp;"_"&amp; 634.6,"")</f>
        <v>Logic5_20.02.2020_634.6</v>
      </c>
      <c r="T3238" s="1" t="e">
        <f ca="1">IF(AND(S3238&lt;&gt; "", COUNTIF(SAP!#REF!,S3238)&gt;0),"Matched", "")</f>
        <v>#REF!</v>
      </c>
    </row>
    <row r="3239" spans="1:20">
      <c r="A3239" s="13">
        <v>11563327</v>
      </c>
      <c r="B3239" s="14">
        <v>43881</v>
      </c>
      <c r="C3239" s="14">
        <v>43881</v>
      </c>
      <c r="D3239" s="15" t="s">
        <v>13</v>
      </c>
      <c r="E3239" s="15">
        <v>0</v>
      </c>
      <c r="F3239" s="15">
        <v>56.92</v>
      </c>
      <c r="G3239" s="15">
        <v>0</v>
      </c>
      <c r="H3239" s="15">
        <v>1623759.48</v>
      </c>
      <c r="I3239" s="15" t="s">
        <v>14</v>
      </c>
      <c r="J3239" s="15" t="s">
        <v>15</v>
      </c>
      <c r="K3239" s="1" t="str">
        <f t="shared" si="170"/>
        <v/>
      </c>
      <c r="L3239" s="1" t="e">
        <f ca="1">IF(AND(K3239&lt;&gt; "", COUNTIF(SAP!#REF!,K3239)&gt;0),"Matched", "")</f>
        <v>#REF!</v>
      </c>
      <c r="M3239" s="1" t="str">
        <f t="shared" si="168"/>
        <v/>
      </c>
      <c r="N3239" s="1" t="e">
        <f ca="1">IF(AND(M3239&lt;&gt; "", COUNTIF(SAP!#REF!,M3239)&gt;0),"Matched", "")</f>
        <v>#REF!</v>
      </c>
      <c r="O3239" s="1" t="str">
        <f t="shared" si="169"/>
        <v/>
      </c>
      <c r="P3239" s="1" t="e">
        <f ca="1">IF(AND(O3239&lt;&gt; "", COUNTIF(SAP!#REF!,O3239)&gt;0),"Matched", "")</f>
        <v>#REF!</v>
      </c>
      <c r="R3239" s="1" t="e">
        <f ca="1">IF(AND(Q3239&lt;&gt; "", COUNTIF(SAP!#REF!,Q3239)&gt;0),"Matched", "")</f>
        <v>#REF!</v>
      </c>
      <c r="S3239" s="1" t="str">
        <f ca="1">IF(D3239="AD","Logic5"&amp;"_"&amp;TEXT(C3239,"dd.mm.yyyy") &amp;"_"&amp; 634.6,"")</f>
        <v>Logic5_20.02.2020_634.6</v>
      </c>
      <c r="T3239" s="1" t="e">
        <f ca="1">IF(AND(S3239&lt;&gt; "", COUNTIF(SAP!#REF!,S3239)&gt;0),"Matched", "")</f>
        <v>#REF!</v>
      </c>
    </row>
    <row r="3240" spans="1:20">
      <c r="A3240" s="9">
        <v>11563327</v>
      </c>
      <c r="B3240" s="10">
        <v>43881</v>
      </c>
      <c r="C3240" s="10">
        <v>43881</v>
      </c>
      <c r="D3240" s="11" t="s">
        <v>13</v>
      </c>
      <c r="E3240" s="11">
        <v>0</v>
      </c>
      <c r="F3240" s="11">
        <v>95.3</v>
      </c>
      <c r="G3240" s="11">
        <v>0</v>
      </c>
      <c r="H3240" s="11">
        <v>1623664.18</v>
      </c>
      <c r="I3240" s="11" t="s">
        <v>14</v>
      </c>
      <c r="J3240" s="11" t="s">
        <v>15</v>
      </c>
      <c r="K3240" s="1" t="str">
        <f t="shared" si="170"/>
        <v/>
      </c>
      <c r="L3240" s="1" t="e">
        <f ca="1">IF(AND(K3240&lt;&gt; "", COUNTIF(SAP!#REF!,K3240)&gt;0),"Matched", "")</f>
        <v>#REF!</v>
      </c>
      <c r="M3240" s="1" t="str">
        <f t="shared" si="168"/>
        <v/>
      </c>
      <c r="N3240" s="1" t="e">
        <f ca="1">IF(AND(M3240&lt;&gt; "", COUNTIF(SAP!#REF!,M3240)&gt;0),"Matched", "")</f>
        <v>#REF!</v>
      </c>
      <c r="O3240" s="1" t="str">
        <f t="shared" si="169"/>
        <v/>
      </c>
      <c r="P3240" s="1" t="e">
        <f ca="1">IF(AND(O3240&lt;&gt; "", COUNTIF(SAP!#REF!,O3240)&gt;0),"Matched", "")</f>
        <v>#REF!</v>
      </c>
      <c r="R3240" s="1" t="e">
        <f ca="1">IF(AND(Q3240&lt;&gt; "", COUNTIF(SAP!#REF!,Q3240)&gt;0),"Matched", "")</f>
        <v>#REF!</v>
      </c>
      <c r="S3240" s="1" t="str">
        <f ca="1">IF(D3240="AD","Logic5"&amp;"_"&amp;TEXT(C3240,"dd.mm.yyyy") &amp;"_"&amp; 634.6,"")</f>
        <v>Logic5_20.02.2020_634.6</v>
      </c>
      <c r="T3240" s="1" t="e">
        <f ca="1">IF(AND(S3240&lt;&gt; "", COUNTIF(SAP!#REF!,S3240)&gt;0),"Matched", "")</f>
        <v>#REF!</v>
      </c>
    </row>
    <row r="3241" spans="1:20">
      <c r="A3241" s="13">
        <v>11563327</v>
      </c>
      <c r="B3241" s="14">
        <v>43881</v>
      </c>
      <c r="C3241" s="14">
        <v>43881</v>
      </c>
      <c r="D3241" s="15" t="s">
        <v>13</v>
      </c>
      <c r="E3241" s="15">
        <v>0</v>
      </c>
      <c r="F3241" s="15">
        <v>106.11</v>
      </c>
      <c r="G3241" s="15">
        <v>0</v>
      </c>
      <c r="H3241" s="15">
        <v>1623558.07</v>
      </c>
      <c r="I3241" s="15" t="s">
        <v>14</v>
      </c>
      <c r="J3241" s="15" t="s">
        <v>15</v>
      </c>
      <c r="K3241" s="1" t="str">
        <f t="shared" si="170"/>
        <v/>
      </c>
      <c r="L3241" s="1" t="e">
        <f ca="1">IF(AND(K3241&lt;&gt; "", COUNTIF(SAP!#REF!,K3241)&gt;0),"Matched", "")</f>
        <v>#REF!</v>
      </c>
      <c r="M3241" s="1" t="str">
        <f t="shared" si="168"/>
        <v/>
      </c>
      <c r="N3241" s="1" t="e">
        <f ca="1">IF(AND(M3241&lt;&gt; "", COUNTIF(SAP!#REF!,M3241)&gt;0),"Matched", "")</f>
        <v>#REF!</v>
      </c>
      <c r="O3241" s="1" t="str">
        <f t="shared" si="169"/>
        <v/>
      </c>
      <c r="P3241" s="1" t="e">
        <f ca="1">IF(AND(O3241&lt;&gt; "", COUNTIF(SAP!#REF!,O3241)&gt;0),"Matched", "")</f>
        <v>#REF!</v>
      </c>
      <c r="R3241" s="1" t="e">
        <f ca="1">IF(AND(Q3241&lt;&gt; "", COUNTIF(SAP!#REF!,Q3241)&gt;0),"Matched", "")</f>
        <v>#REF!</v>
      </c>
      <c r="S3241" s="1" t="str">
        <f ca="1">IF(D3241="AD","Logic5"&amp;"_"&amp;TEXT(C3241,"dd.mm.yyyy") &amp;"_"&amp; 634.6,"")</f>
        <v>Logic5_20.02.2020_634.6</v>
      </c>
      <c r="T3241" s="1" t="e">
        <f ca="1">IF(AND(S3241&lt;&gt; "", COUNTIF(SAP!#REF!,S3241)&gt;0),"Matched", "")</f>
        <v>#REF!</v>
      </c>
    </row>
    <row r="3242" spans="1:20">
      <c r="A3242" s="9">
        <v>11563327</v>
      </c>
      <c r="B3242" s="10">
        <v>43881</v>
      </c>
      <c r="C3242" s="10">
        <v>43881</v>
      </c>
      <c r="D3242" s="11" t="s">
        <v>16</v>
      </c>
      <c r="E3242" s="11">
        <v>0</v>
      </c>
      <c r="F3242" s="11">
        <v>1623558.07</v>
      </c>
      <c r="G3242" s="11">
        <v>0</v>
      </c>
      <c r="H3242" s="11">
        <v>0</v>
      </c>
      <c r="I3242" s="11" t="s">
        <v>17</v>
      </c>
      <c r="J3242" s="11" t="s">
        <v>18</v>
      </c>
      <c r="K3242" s="1" t="str">
        <f t="shared" si="170"/>
        <v>Logic1_02_1623558.07</v>
      </c>
      <c r="L3242" s="1" t="e">
        <f ca="1">IF(AND(K3242&lt;&gt; "", COUNTIF(SAP!#REF!,K3242)&gt;0),"Matched", "")</f>
        <v>#REF!</v>
      </c>
    </row>
    <row r="3243" spans="1:20">
      <c r="A3243" s="13">
        <v>11563327</v>
      </c>
      <c r="B3243" s="14">
        <v>43882</v>
      </c>
      <c r="C3243" s="14">
        <v>43882</v>
      </c>
      <c r="D3243" s="15" t="s">
        <v>10</v>
      </c>
      <c r="E3243" s="15">
        <v>0</v>
      </c>
      <c r="F3243" s="15">
        <v>0</v>
      </c>
      <c r="G3243" s="15">
        <v>300</v>
      </c>
      <c r="H3243" s="15">
        <v>300</v>
      </c>
      <c r="I3243" s="15" t="s">
        <v>11</v>
      </c>
      <c r="J3243" s="15" t="s">
        <v>12</v>
      </c>
      <c r="K3243" s="1" t="str">
        <f t="shared" si="170"/>
        <v/>
      </c>
      <c r="L3243" s="1" t="e">
        <f ca="1">IF(AND(K3243&lt;&gt; "", COUNTIF(SAP!#REF!,K3243)&gt;0),"Matched", "")</f>
        <v>#REF!</v>
      </c>
      <c r="M3243" s="1" t="str">
        <f t="shared" ref="M3243:M3306" si="171">IF(D3243="TR","Logic2"&amp;"_"&amp;TEXT(C3243,"dd.mm.yyyy") &amp;"_"&amp; F3243,"")</f>
        <v/>
      </c>
      <c r="N3243" s="1" t="e">
        <f ca="1">IF(AND(M3243&lt;&gt; "", COUNTIF(SAP!#REF!,M3243)&gt;0),"Matched", "")</f>
        <v>#REF!</v>
      </c>
      <c r="O3243" s="1" t="str">
        <f t="shared" ref="O3243:O3306" si="172">IF(D3243="AF","Logic3"&amp;"_"&amp;G3243,"")</f>
        <v/>
      </c>
      <c r="P3243" s="1" t="e">
        <f ca="1">IF(AND(O3243&lt;&gt; "", COUNTIF(SAP!#REF!,O3243)&gt;0),"Matched", "")</f>
        <v>#REF!</v>
      </c>
      <c r="Q3243" s="1" t="str">
        <f ca="1">IF(D3243="AC","Logic4"&amp;"_"&amp;TEXT(C3243,"dd.mm.yyyy") &amp;"_"&amp; 1814444.8,"")</f>
        <v>Logic4_21.02.2020_1814444.8</v>
      </c>
      <c r="R3243" s="1" t="e">
        <f ca="1">IF(AND(Q3243&lt;&gt; "", COUNTIF(SAP!#REF!,Q3243)&gt;0),"Matched", "")</f>
        <v>#REF!</v>
      </c>
    </row>
    <row r="3244" spans="1:20">
      <c r="A3244" s="9">
        <v>11563327</v>
      </c>
      <c r="B3244" s="10">
        <v>43882</v>
      </c>
      <c r="C3244" s="10">
        <v>43882</v>
      </c>
      <c r="D3244" s="11" t="s">
        <v>10</v>
      </c>
      <c r="E3244" s="11">
        <v>0</v>
      </c>
      <c r="F3244" s="11">
        <v>0</v>
      </c>
      <c r="G3244" s="11">
        <v>970.9</v>
      </c>
      <c r="H3244" s="11">
        <v>1270.9000000000001</v>
      </c>
      <c r="I3244" s="11" t="s">
        <v>11</v>
      </c>
      <c r="J3244" s="11" t="s">
        <v>12</v>
      </c>
      <c r="K3244" s="1" t="str">
        <f t="shared" si="170"/>
        <v/>
      </c>
      <c r="L3244" s="1" t="e">
        <f ca="1">IF(AND(K3244&lt;&gt; "", COUNTIF(SAP!#REF!,K3244)&gt;0),"Matched", "")</f>
        <v>#REF!</v>
      </c>
      <c r="M3244" s="1" t="str">
        <f t="shared" si="171"/>
        <v/>
      </c>
      <c r="N3244" s="1" t="e">
        <f ca="1">IF(AND(M3244&lt;&gt; "", COUNTIF(SAP!#REF!,M3244)&gt;0),"Matched", "")</f>
        <v>#REF!</v>
      </c>
      <c r="O3244" s="1" t="str">
        <f t="shared" si="172"/>
        <v/>
      </c>
      <c r="P3244" s="1" t="e">
        <f ca="1">IF(AND(O3244&lt;&gt; "", COUNTIF(SAP!#REF!,O3244)&gt;0),"Matched", "")</f>
        <v>#REF!</v>
      </c>
      <c r="Q3244" s="1" t="str">
        <f ca="1">IF(D3244="AC","Logic4"&amp;"_"&amp;TEXT(C3244,"dd.mm.yyyy") &amp;"_"&amp; 1814444.8,"")</f>
        <v>Logic4_21.02.2020_1814444.8</v>
      </c>
      <c r="R3244" s="1" t="e">
        <f ca="1">IF(AND(Q3244&lt;&gt; "", COUNTIF(SAP!#REF!,Q3244)&gt;0),"Matched", "")</f>
        <v>#REF!</v>
      </c>
    </row>
    <row r="3245" spans="1:20">
      <c r="A3245" s="13">
        <v>11563327</v>
      </c>
      <c r="B3245" s="14">
        <v>43882</v>
      </c>
      <c r="C3245" s="14">
        <v>43882</v>
      </c>
      <c r="D3245" s="15" t="s">
        <v>10</v>
      </c>
      <c r="E3245" s="15">
        <v>0</v>
      </c>
      <c r="F3245" s="15">
        <v>0</v>
      </c>
      <c r="G3245" s="15">
        <v>990</v>
      </c>
      <c r="H3245" s="15">
        <v>2260.9</v>
      </c>
      <c r="I3245" s="15" t="s">
        <v>11</v>
      </c>
      <c r="J3245" s="15" t="s">
        <v>12</v>
      </c>
      <c r="K3245" s="1" t="str">
        <f t="shared" si="170"/>
        <v/>
      </c>
      <c r="L3245" s="1" t="e">
        <f ca="1">IF(AND(K3245&lt;&gt; "", COUNTIF(SAP!#REF!,K3245)&gt;0),"Matched", "")</f>
        <v>#REF!</v>
      </c>
      <c r="M3245" s="1" t="str">
        <f t="shared" si="171"/>
        <v/>
      </c>
      <c r="N3245" s="1" t="e">
        <f ca="1">IF(AND(M3245&lt;&gt; "", COUNTIF(SAP!#REF!,M3245)&gt;0),"Matched", "")</f>
        <v>#REF!</v>
      </c>
      <c r="O3245" s="1" t="str">
        <f t="shared" si="172"/>
        <v/>
      </c>
      <c r="P3245" s="1" t="e">
        <f ca="1">IF(AND(O3245&lt;&gt; "", COUNTIF(SAP!#REF!,O3245)&gt;0),"Matched", "")</f>
        <v>#REF!</v>
      </c>
      <c r="Q3245" s="1" t="str">
        <f ca="1">IF(D3245="AC","Logic4"&amp;"_"&amp;TEXT(C3245,"dd.mm.yyyy") &amp;"_"&amp; 1814444.8,"")</f>
        <v>Logic4_21.02.2020_1814444.8</v>
      </c>
      <c r="R3245" s="1" t="e">
        <f ca="1">IF(AND(Q3245&lt;&gt; "", COUNTIF(SAP!#REF!,Q3245)&gt;0),"Matched", "")</f>
        <v>#REF!</v>
      </c>
    </row>
    <row r="3246" spans="1:20">
      <c r="A3246" s="9">
        <v>11563327</v>
      </c>
      <c r="B3246" s="10">
        <v>43882</v>
      </c>
      <c r="C3246" s="10">
        <v>43882</v>
      </c>
      <c r="D3246" s="11" t="s">
        <v>10</v>
      </c>
      <c r="E3246" s="11">
        <v>0</v>
      </c>
      <c r="F3246" s="11">
        <v>0</v>
      </c>
      <c r="G3246" s="11">
        <v>1000</v>
      </c>
      <c r="H3246" s="11">
        <v>3260.9</v>
      </c>
      <c r="I3246" s="11" t="s">
        <v>11</v>
      </c>
      <c r="J3246" s="11" t="s">
        <v>12</v>
      </c>
      <c r="K3246" s="1" t="str">
        <f t="shared" si="170"/>
        <v/>
      </c>
      <c r="L3246" s="1" t="e">
        <f ca="1">IF(AND(K3246&lt;&gt; "", COUNTIF(SAP!#REF!,K3246)&gt;0),"Matched", "")</f>
        <v>#REF!</v>
      </c>
      <c r="M3246" s="1" t="str">
        <f t="shared" si="171"/>
        <v/>
      </c>
      <c r="N3246" s="1" t="e">
        <f ca="1">IF(AND(M3246&lt;&gt; "", COUNTIF(SAP!#REF!,M3246)&gt;0),"Matched", "")</f>
        <v>#REF!</v>
      </c>
      <c r="O3246" s="1" t="str">
        <f t="shared" si="172"/>
        <v/>
      </c>
      <c r="P3246" s="1" t="e">
        <f ca="1">IF(AND(O3246&lt;&gt; "", COUNTIF(SAP!#REF!,O3246)&gt;0),"Matched", "")</f>
        <v>#REF!</v>
      </c>
      <c r="Q3246" s="1" t="str">
        <f ca="1">IF(D3246="AC","Logic4"&amp;"_"&amp;TEXT(C3246,"dd.mm.yyyy") &amp;"_"&amp; 1814444.8,"")</f>
        <v>Logic4_21.02.2020_1814444.8</v>
      </c>
      <c r="R3246" s="1" t="e">
        <f ca="1">IF(AND(Q3246&lt;&gt; "", COUNTIF(SAP!#REF!,Q3246)&gt;0),"Matched", "")</f>
        <v>#REF!</v>
      </c>
    </row>
    <row r="3247" spans="1:20">
      <c r="A3247" s="13">
        <v>11563327</v>
      </c>
      <c r="B3247" s="14">
        <v>43882</v>
      </c>
      <c r="C3247" s="14">
        <v>43882</v>
      </c>
      <c r="D3247" s="15" t="s">
        <v>10</v>
      </c>
      <c r="E3247" s="15">
        <v>0</v>
      </c>
      <c r="F3247" s="15">
        <v>0</v>
      </c>
      <c r="G3247" s="15">
        <v>1100</v>
      </c>
      <c r="H3247" s="15">
        <v>4360.8999999999996</v>
      </c>
      <c r="I3247" s="15" t="s">
        <v>11</v>
      </c>
      <c r="J3247" s="15" t="s">
        <v>12</v>
      </c>
      <c r="K3247" s="1" t="str">
        <f t="shared" si="170"/>
        <v/>
      </c>
      <c r="L3247" s="1" t="e">
        <f ca="1">IF(AND(K3247&lt;&gt; "", COUNTIF(SAP!#REF!,K3247)&gt;0),"Matched", "")</f>
        <v>#REF!</v>
      </c>
      <c r="M3247" s="1" t="str">
        <f t="shared" si="171"/>
        <v/>
      </c>
      <c r="N3247" s="1" t="e">
        <f ca="1">IF(AND(M3247&lt;&gt; "", COUNTIF(SAP!#REF!,M3247)&gt;0),"Matched", "")</f>
        <v>#REF!</v>
      </c>
      <c r="O3247" s="1" t="str">
        <f t="shared" si="172"/>
        <v/>
      </c>
      <c r="P3247" s="1" t="e">
        <f ca="1">IF(AND(O3247&lt;&gt; "", COUNTIF(SAP!#REF!,O3247)&gt;0),"Matched", "")</f>
        <v>#REF!</v>
      </c>
      <c r="Q3247" s="1" t="str">
        <f ca="1">IF(D3247="AC","Logic4"&amp;"_"&amp;TEXT(C3247,"dd.mm.yyyy") &amp;"_"&amp; 1814444.8,"")</f>
        <v>Logic4_21.02.2020_1814444.8</v>
      </c>
      <c r="R3247" s="1" t="e">
        <f ca="1">IF(AND(Q3247&lt;&gt; "", COUNTIF(SAP!#REF!,Q3247)&gt;0),"Matched", "")</f>
        <v>#REF!</v>
      </c>
    </row>
    <row r="3248" spans="1:20">
      <c r="A3248" s="9">
        <v>11563327</v>
      </c>
      <c r="B3248" s="10">
        <v>43882</v>
      </c>
      <c r="C3248" s="10">
        <v>43882</v>
      </c>
      <c r="D3248" s="11" t="s">
        <v>10</v>
      </c>
      <c r="E3248" s="11">
        <v>0</v>
      </c>
      <c r="F3248" s="11">
        <v>0</v>
      </c>
      <c r="G3248" s="11">
        <v>1200</v>
      </c>
      <c r="H3248" s="11">
        <v>5560.9</v>
      </c>
      <c r="I3248" s="11" t="s">
        <v>11</v>
      </c>
      <c r="J3248" s="11" t="s">
        <v>12</v>
      </c>
      <c r="K3248" s="1" t="str">
        <f t="shared" si="170"/>
        <v/>
      </c>
      <c r="L3248" s="1" t="e">
        <f ca="1">IF(AND(K3248&lt;&gt; "", COUNTIF(SAP!#REF!,K3248)&gt;0),"Matched", "")</f>
        <v>#REF!</v>
      </c>
      <c r="M3248" s="1" t="str">
        <f t="shared" si="171"/>
        <v/>
      </c>
      <c r="N3248" s="1" t="e">
        <f ca="1">IF(AND(M3248&lt;&gt; "", COUNTIF(SAP!#REF!,M3248)&gt;0),"Matched", "")</f>
        <v>#REF!</v>
      </c>
      <c r="O3248" s="1" t="str">
        <f t="shared" si="172"/>
        <v/>
      </c>
      <c r="P3248" s="1" t="e">
        <f ca="1">IF(AND(O3248&lt;&gt; "", COUNTIF(SAP!#REF!,O3248)&gt;0),"Matched", "")</f>
        <v>#REF!</v>
      </c>
      <c r="Q3248" s="1" t="str">
        <f ca="1">IF(D3248="AC","Logic4"&amp;"_"&amp;TEXT(C3248,"dd.mm.yyyy") &amp;"_"&amp; 1814444.8,"")</f>
        <v>Logic4_21.02.2020_1814444.8</v>
      </c>
      <c r="R3248" s="1" t="e">
        <f ca="1">IF(AND(Q3248&lt;&gt; "", COUNTIF(SAP!#REF!,Q3248)&gt;0),"Matched", "")</f>
        <v>#REF!</v>
      </c>
    </row>
    <row r="3249" spans="1:18">
      <c r="A3249" s="13">
        <v>11563327</v>
      </c>
      <c r="B3249" s="14">
        <v>43882</v>
      </c>
      <c r="C3249" s="14">
        <v>43882</v>
      </c>
      <c r="D3249" s="15" t="s">
        <v>10</v>
      </c>
      <c r="E3249" s="15">
        <v>0</v>
      </c>
      <c r="F3249" s="15">
        <v>0</v>
      </c>
      <c r="G3249" s="15">
        <v>1300</v>
      </c>
      <c r="H3249" s="15">
        <v>6860.9</v>
      </c>
      <c r="I3249" s="15" t="s">
        <v>11</v>
      </c>
      <c r="J3249" s="15" t="s">
        <v>12</v>
      </c>
      <c r="K3249" s="1" t="str">
        <f t="shared" si="170"/>
        <v/>
      </c>
      <c r="L3249" s="1" t="e">
        <f ca="1">IF(AND(K3249&lt;&gt; "", COUNTIF(SAP!#REF!,K3249)&gt;0),"Matched", "")</f>
        <v>#REF!</v>
      </c>
      <c r="M3249" s="1" t="str">
        <f t="shared" si="171"/>
        <v/>
      </c>
      <c r="N3249" s="1" t="e">
        <f ca="1">IF(AND(M3249&lt;&gt; "", COUNTIF(SAP!#REF!,M3249)&gt;0),"Matched", "")</f>
        <v>#REF!</v>
      </c>
      <c r="O3249" s="1" t="str">
        <f t="shared" si="172"/>
        <v/>
      </c>
      <c r="P3249" s="1" t="e">
        <f ca="1">IF(AND(O3249&lt;&gt; "", COUNTIF(SAP!#REF!,O3249)&gt;0),"Matched", "")</f>
        <v>#REF!</v>
      </c>
      <c r="Q3249" s="1" t="str">
        <f ca="1">IF(D3249="AC","Logic4"&amp;"_"&amp;TEXT(C3249,"dd.mm.yyyy") &amp;"_"&amp; 1814444.8,"")</f>
        <v>Logic4_21.02.2020_1814444.8</v>
      </c>
      <c r="R3249" s="1" t="e">
        <f ca="1">IF(AND(Q3249&lt;&gt; "", COUNTIF(SAP!#REF!,Q3249)&gt;0),"Matched", "")</f>
        <v>#REF!</v>
      </c>
    </row>
    <row r="3250" spans="1:18">
      <c r="A3250" s="9">
        <v>11563327</v>
      </c>
      <c r="B3250" s="10">
        <v>43882</v>
      </c>
      <c r="C3250" s="10">
        <v>43882</v>
      </c>
      <c r="D3250" s="11" t="s">
        <v>10</v>
      </c>
      <c r="E3250" s="11">
        <v>0</v>
      </c>
      <c r="F3250" s="11">
        <v>0</v>
      </c>
      <c r="G3250" s="11">
        <v>1390</v>
      </c>
      <c r="H3250" s="11">
        <v>8250.9</v>
      </c>
      <c r="I3250" s="11" t="s">
        <v>11</v>
      </c>
      <c r="J3250" s="11" t="s">
        <v>12</v>
      </c>
      <c r="K3250" s="1" t="str">
        <f t="shared" si="170"/>
        <v/>
      </c>
      <c r="L3250" s="1" t="e">
        <f ca="1">IF(AND(K3250&lt;&gt; "", COUNTIF(SAP!#REF!,K3250)&gt;0),"Matched", "")</f>
        <v>#REF!</v>
      </c>
      <c r="M3250" s="1" t="str">
        <f t="shared" si="171"/>
        <v/>
      </c>
      <c r="N3250" s="1" t="e">
        <f ca="1">IF(AND(M3250&lt;&gt; "", COUNTIF(SAP!#REF!,M3250)&gt;0),"Matched", "")</f>
        <v>#REF!</v>
      </c>
      <c r="O3250" s="1" t="str">
        <f t="shared" si="172"/>
        <v/>
      </c>
      <c r="P3250" s="1" t="e">
        <f ca="1">IF(AND(O3250&lt;&gt; "", COUNTIF(SAP!#REF!,O3250)&gt;0),"Matched", "")</f>
        <v>#REF!</v>
      </c>
      <c r="Q3250" s="1" t="str">
        <f ca="1">IF(D3250="AC","Logic4"&amp;"_"&amp;TEXT(C3250,"dd.mm.yyyy") &amp;"_"&amp; 1814444.8,"")</f>
        <v>Logic4_21.02.2020_1814444.8</v>
      </c>
      <c r="R3250" s="1" t="e">
        <f ca="1">IF(AND(Q3250&lt;&gt; "", COUNTIF(SAP!#REF!,Q3250)&gt;0),"Matched", "")</f>
        <v>#REF!</v>
      </c>
    </row>
    <row r="3251" spans="1:18">
      <c r="A3251" s="13">
        <v>11563327</v>
      </c>
      <c r="B3251" s="14">
        <v>43882</v>
      </c>
      <c r="C3251" s="14">
        <v>43882</v>
      </c>
      <c r="D3251" s="15" t="s">
        <v>10</v>
      </c>
      <c r="E3251" s="15">
        <v>0</v>
      </c>
      <c r="F3251" s="15">
        <v>0</v>
      </c>
      <c r="G3251" s="15">
        <v>1530</v>
      </c>
      <c r="H3251" s="15">
        <v>9780.9</v>
      </c>
      <c r="I3251" s="15" t="s">
        <v>11</v>
      </c>
      <c r="J3251" s="15" t="s">
        <v>12</v>
      </c>
      <c r="K3251" s="1" t="str">
        <f t="shared" si="170"/>
        <v/>
      </c>
      <c r="L3251" s="1" t="e">
        <f ca="1">IF(AND(K3251&lt;&gt; "", COUNTIF(SAP!#REF!,K3251)&gt;0),"Matched", "")</f>
        <v>#REF!</v>
      </c>
      <c r="M3251" s="1" t="str">
        <f t="shared" si="171"/>
        <v/>
      </c>
      <c r="N3251" s="1" t="e">
        <f ca="1">IF(AND(M3251&lt;&gt; "", COUNTIF(SAP!#REF!,M3251)&gt;0),"Matched", "")</f>
        <v>#REF!</v>
      </c>
      <c r="O3251" s="1" t="str">
        <f t="shared" si="172"/>
        <v/>
      </c>
      <c r="P3251" s="1" t="e">
        <f ca="1">IF(AND(O3251&lt;&gt; "", COUNTIF(SAP!#REF!,O3251)&gt;0),"Matched", "")</f>
        <v>#REF!</v>
      </c>
      <c r="Q3251" s="1" t="str">
        <f ca="1">IF(D3251="AC","Logic4"&amp;"_"&amp;TEXT(C3251,"dd.mm.yyyy") &amp;"_"&amp; 1814444.8,"")</f>
        <v>Logic4_21.02.2020_1814444.8</v>
      </c>
      <c r="R3251" s="1" t="e">
        <f ca="1">IF(AND(Q3251&lt;&gt; "", COUNTIF(SAP!#REF!,Q3251)&gt;0),"Matched", "")</f>
        <v>#REF!</v>
      </c>
    </row>
    <row r="3252" spans="1:18">
      <c r="A3252" s="9">
        <v>11563327</v>
      </c>
      <c r="B3252" s="10">
        <v>43882</v>
      </c>
      <c r="C3252" s="10">
        <v>43882</v>
      </c>
      <c r="D3252" s="11" t="s">
        <v>10</v>
      </c>
      <c r="E3252" s="11">
        <v>0</v>
      </c>
      <c r="F3252" s="11">
        <v>0</v>
      </c>
      <c r="G3252" s="11">
        <v>1540</v>
      </c>
      <c r="H3252" s="11">
        <v>11320.9</v>
      </c>
      <c r="I3252" s="11" t="s">
        <v>11</v>
      </c>
      <c r="J3252" s="11" t="s">
        <v>12</v>
      </c>
      <c r="K3252" s="1" t="str">
        <f t="shared" si="170"/>
        <v/>
      </c>
      <c r="L3252" s="1" t="e">
        <f ca="1">IF(AND(K3252&lt;&gt; "", COUNTIF(SAP!#REF!,K3252)&gt;0),"Matched", "")</f>
        <v>#REF!</v>
      </c>
      <c r="M3252" s="1" t="str">
        <f t="shared" si="171"/>
        <v/>
      </c>
      <c r="N3252" s="1" t="e">
        <f ca="1">IF(AND(M3252&lt;&gt; "", COUNTIF(SAP!#REF!,M3252)&gt;0),"Matched", "")</f>
        <v>#REF!</v>
      </c>
      <c r="O3252" s="1" t="str">
        <f t="shared" si="172"/>
        <v/>
      </c>
      <c r="P3252" s="1" t="e">
        <f ca="1">IF(AND(O3252&lt;&gt; "", COUNTIF(SAP!#REF!,O3252)&gt;0),"Matched", "")</f>
        <v>#REF!</v>
      </c>
      <c r="Q3252" s="1" t="str">
        <f ca="1">IF(D3252="AC","Logic4"&amp;"_"&amp;TEXT(C3252,"dd.mm.yyyy") &amp;"_"&amp; 1814444.8,"")</f>
        <v>Logic4_21.02.2020_1814444.8</v>
      </c>
      <c r="R3252" s="1" t="e">
        <f ca="1">IF(AND(Q3252&lt;&gt; "", COUNTIF(SAP!#REF!,Q3252)&gt;0),"Matched", "")</f>
        <v>#REF!</v>
      </c>
    </row>
    <row r="3253" spans="1:18">
      <c r="A3253" s="13">
        <v>11563327</v>
      </c>
      <c r="B3253" s="14">
        <v>43882</v>
      </c>
      <c r="C3253" s="14">
        <v>43882</v>
      </c>
      <c r="D3253" s="15" t="s">
        <v>10</v>
      </c>
      <c r="E3253" s="15">
        <v>0</v>
      </c>
      <c r="F3253" s="15">
        <v>0</v>
      </c>
      <c r="G3253" s="15">
        <v>1650</v>
      </c>
      <c r="H3253" s="15">
        <v>12970.9</v>
      </c>
      <c r="I3253" s="15" t="s">
        <v>11</v>
      </c>
      <c r="J3253" s="15" t="s">
        <v>12</v>
      </c>
      <c r="K3253" s="1" t="str">
        <f t="shared" si="170"/>
        <v/>
      </c>
      <c r="L3253" s="1" t="e">
        <f ca="1">IF(AND(K3253&lt;&gt; "", COUNTIF(SAP!#REF!,K3253)&gt;0),"Matched", "")</f>
        <v>#REF!</v>
      </c>
      <c r="M3253" s="1" t="str">
        <f t="shared" si="171"/>
        <v/>
      </c>
      <c r="N3253" s="1" t="e">
        <f ca="1">IF(AND(M3253&lt;&gt; "", COUNTIF(SAP!#REF!,M3253)&gt;0),"Matched", "")</f>
        <v>#REF!</v>
      </c>
      <c r="O3253" s="1" t="str">
        <f t="shared" si="172"/>
        <v/>
      </c>
      <c r="P3253" s="1" t="e">
        <f ca="1">IF(AND(O3253&lt;&gt; "", COUNTIF(SAP!#REF!,O3253)&gt;0),"Matched", "")</f>
        <v>#REF!</v>
      </c>
      <c r="Q3253" s="1" t="str">
        <f ca="1">IF(D3253="AC","Logic4"&amp;"_"&amp;TEXT(C3253,"dd.mm.yyyy") &amp;"_"&amp; 1814444.8,"")</f>
        <v>Logic4_21.02.2020_1814444.8</v>
      </c>
      <c r="R3253" s="1" t="e">
        <f ca="1">IF(AND(Q3253&lt;&gt; "", COUNTIF(SAP!#REF!,Q3253)&gt;0),"Matched", "")</f>
        <v>#REF!</v>
      </c>
    </row>
    <row r="3254" spans="1:18">
      <c r="A3254" s="9">
        <v>11563327</v>
      </c>
      <c r="B3254" s="10">
        <v>43882</v>
      </c>
      <c r="C3254" s="10">
        <v>43882</v>
      </c>
      <c r="D3254" s="11" t="s">
        <v>10</v>
      </c>
      <c r="E3254" s="11">
        <v>0</v>
      </c>
      <c r="F3254" s="11">
        <v>0</v>
      </c>
      <c r="G3254" s="11">
        <v>1680</v>
      </c>
      <c r="H3254" s="11">
        <v>14650.9</v>
      </c>
      <c r="I3254" s="11" t="s">
        <v>11</v>
      </c>
      <c r="J3254" s="11" t="s">
        <v>12</v>
      </c>
      <c r="K3254" s="1" t="str">
        <f t="shared" si="170"/>
        <v/>
      </c>
      <c r="L3254" s="1" t="e">
        <f ca="1">IF(AND(K3254&lt;&gt; "", COUNTIF(SAP!#REF!,K3254)&gt;0),"Matched", "")</f>
        <v>#REF!</v>
      </c>
      <c r="M3254" s="1" t="str">
        <f t="shared" si="171"/>
        <v/>
      </c>
      <c r="N3254" s="1" t="e">
        <f ca="1">IF(AND(M3254&lt;&gt; "", COUNTIF(SAP!#REF!,M3254)&gt;0),"Matched", "")</f>
        <v>#REF!</v>
      </c>
      <c r="O3254" s="1" t="str">
        <f t="shared" si="172"/>
        <v/>
      </c>
      <c r="P3254" s="1" t="e">
        <f ca="1">IF(AND(O3254&lt;&gt; "", COUNTIF(SAP!#REF!,O3254)&gt;0),"Matched", "")</f>
        <v>#REF!</v>
      </c>
      <c r="Q3254" s="1" t="str">
        <f ca="1">IF(D3254="AC","Logic4"&amp;"_"&amp;TEXT(C3254,"dd.mm.yyyy") &amp;"_"&amp; 1814444.8,"")</f>
        <v>Logic4_21.02.2020_1814444.8</v>
      </c>
      <c r="R3254" s="1" t="e">
        <f ca="1">IF(AND(Q3254&lt;&gt; "", COUNTIF(SAP!#REF!,Q3254)&gt;0),"Matched", "")</f>
        <v>#REF!</v>
      </c>
    </row>
    <row r="3255" spans="1:18">
      <c r="A3255" s="13">
        <v>11563327</v>
      </c>
      <c r="B3255" s="14">
        <v>43882</v>
      </c>
      <c r="C3255" s="14">
        <v>43882</v>
      </c>
      <c r="D3255" s="15" t="s">
        <v>10</v>
      </c>
      <c r="E3255" s="15">
        <v>0</v>
      </c>
      <c r="F3255" s="15">
        <v>0</v>
      </c>
      <c r="G3255" s="15">
        <v>1700</v>
      </c>
      <c r="H3255" s="15">
        <v>16350.9</v>
      </c>
      <c r="I3255" s="15" t="s">
        <v>11</v>
      </c>
      <c r="J3255" s="15" t="s">
        <v>12</v>
      </c>
      <c r="K3255" s="1" t="str">
        <f t="shared" si="170"/>
        <v/>
      </c>
      <c r="L3255" s="1" t="e">
        <f ca="1">IF(AND(K3255&lt;&gt; "", COUNTIF(SAP!#REF!,K3255)&gt;0),"Matched", "")</f>
        <v>#REF!</v>
      </c>
      <c r="M3255" s="1" t="str">
        <f t="shared" si="171"/>
        <v/>
      </c>
      <c r="N3255" s="1" t="e">
        <f ca="1">IF(AND(M3255&lt;&gt; "", COUNTIF(SAP!#REF!,M3255)&gt;0),"Matched", "")</f>
        <v>#REF!</v>
      </c>
      <c r="O3255" s="1" t="str">
        <f t="shared" si="172"/>
        <v/>
      </c>
      <c r="P3255" s="1" t="e">
        <f ca="1">IF(AND(O3255&lt;&gt; "", COUNTIF(SAP!#REF!,O3255)&gt;0),"Matched", "")</f>
        <v>#REF!</v>
      </c>
      <c r="Q3255" s="1" t="str">
        <f ca="1">IF(D3255="AC","Logic4"&amp;"_"&amp;TEXT(C3255,"dd.mm.yyyy") &amp;"_"&amp; 1814444.8,"")</f>
        <v>Logic4_21.02.2020_1814444.8</v>
      </c>
      <c r="R3255" s="1" t="e">
        <f ca="1">IF(AND(Q3255&lt;&gt; "", COUNTIF(SAP!#REF!,Q3255)&gt;0),"Matched", "")</f>
        <v>#REF!</v>
      </c>
    </row>
    <row r="3256" spans="1:18">
      <c r="A3256" s="9">
        <v>11563327</v>
      </c>
      <c r="B3256" s="10">
        <v>43882</v>
      </c>
      <c r="C3256" s="10">
        <v>43882</v>
      </c>
      <c r="D3256" s="11" t="s">
        <v>10</v>
      </c>
      <c r="E3256" s="11">
        <v>0</v>
      </c>
      <c r="F3256" s="11">
        <v>0</v>
      </c>
      <c r="G3256" s="11">
        <v>1710</v>
      </c>
      <c r="H3256" s="11">
        <v>18060.900000000001</v>
      </c>
      <c r="I3256" s="11" t="s">
        <v>11</v>
      </c>
      <c r="J3256" s="11" t="s">
        <v>12</v>
      </c>
      <c r="K3256" s="1" t="str">
        <f t="shared" si="170"/>
        <v/>
      </c>
      <c r="L3256" s="1" t="e">
        <f ca="1">IF(AND(K3256&lt;&gt; "", COUNTIF(SAP!#REF!,K3256)&gt;0),"Matched", "")</f>
        <v>#REF!</v>
      </c>
      <c r="M3256" s="1" t="str">
        <f t="shared" si="171"/>
        <v/>
      </c>
      <c r="N3256" s="1" t="e">
        <f ca="1">IF(AND(M3256&lt;&gt; "", COUNTIF(SAP!#REF!,M3256)&gt;0),"Matched", "")</f>
        <v>#REF!</v>
      </c>
      <c r="O3256" s="1" t="str">
        <f t="shared" si="172"/>
        <v/>
      </c>
      <c r="P3256" s="1" t="e">
        <f ca="1">IF(AND(O3256&lt;&gt; "", COUNTIF(SAP!#REF!,O3256)&gt;0),"Matched", "")</f>
        <v>#REF!</v>
      </c>
      <c r="Q3256" s="1" t="str">
        <f ca="1">IF(D3256="AC","Logic4"&amp;"_"&amp;TEXT(C3256,"dd.mm.yyyy") &amp;"_"&amp; 1814444.8,"")</f>
        <v>Logic4_21.02.2020_1814444.8</v>
      </c>
      <c r="R3256" s="1" t="e">
        <f ca="1">IF(AND(Q3256&lt;&gt; "", COUNTIF(SAP!#REF!,Q3256)&gt;0),"Matched", "")</f>
        <v>#REF!</v>
      </c>
    </row>
    <row r="3257" spans="1:18">
      <c r="A3257" s="13">
        <v>11563327</v>
      </c>
      <c r="B3257" s="14">
        <v>43882</v>
      </c>
      <c r="C3257" s="14">
        <v>43882</v>
      </c>
      <c r="D3257" s="15" t="s">
        <v>10</v>
      </c>
      <c r="E3257" s="15">
        <v>0</v>
      </c>
      <c r="F3257" s="15">
        <v>0</v>
      </c>
      <c r="G3257" s="15">
        <v>1740</v>
      </c>
      <c r="H3257" s="15">
        <v>19800.900000000001</v>
      </c>
      <c r="I3257" s="15" t="s">
        <v>11</v>
      </c>
      <c r="J3257" s="15" t="s">
        <v>12</v>
      </c>
      <c r="K3257" s="1" t="str">
        <f t="shared" si="170"/>
        <v/>
      </c>
      <c r="L3257" s="1" t="e">
        <f ca="1">IF(AND(K3257&lt;&gt; "", COUNTIF(SAP!#REF!,K3257)&gt;0),"Matched", "")</f>
        <v>#REF!</v>
      </c>
      <c r="M3257" s="1" t="str">
        <f t="shared" si="171"/>
        <v/>
      </c>
      <c r="N3257" s="1" t="e">
        <f ca="1">IF(AND(M3257&lt;&gt; "", COUNTIF(SAP!#REF!,M3257)&gt;0),"Matched", "")</f>
        <v>#REF!</v>
      </c>
      <c r="O3257" s="1" t="str">
        <f t="shared" si="172"/>
        <v/>
      </c>
      <c r="P3257" s="1" t="e">
        <f ca="1">IF(AND(O3257&lt;&gt; "", COUNTIF(SAP!#REF!,O3257)&gt;0),"Matched", "")</f>
        <v>#REF!</v>
      </c>
      <c r="Q3257" s="1" t="str">
        <f ca="1">IF(D3257="AC","Logic4"&amp;"_"&amp;TEXT(C3257,"dd.mm.yyyy") &amp;"_"&amp; 1814444.8,"")</f>
        <v>Logic4_21.02.2020_1814444.8</v>
      </c>
      <c r="R3257" s="1" t="e">
        <f ca="1">IF(AND(Q3257&lt;&gt; "", COUNTIF(SAP!#REF!,Q3257)&gt;0),"Matched", "")</f>
        <v>#REF!</v>
      </c>
    </row>
    <row r="3258" spans="1:18">
      <c r="A3258" s="9">
        <v>11563327</v>
      </c>
      <c r="B3258" s="10">
        <v>43882</v>
      </c>
      <c r="C3258" s="10">
        <v>43882</v>
      </c>
      <c r="D3258" s="11" t="s">
        <v>10</v>
      </c>
      <c r="E3258" s="11">
        <v>0</v>
      </c>
      <c r="F3258" s="11">
        <v>0</v>
      </c>
      <c r="G3258" s="11">
        <v>1820</v>
      </c>
      <c r="H3258" s="11">
        <v>21620.9</v>
      </c>
      <c r="I3258" s="11" t="s">
        <v>11</v>
      </c>
      <c r="J3258" s="11" t="s">
        <v>12</v>
      </c>
      <c r="K3258" s="1" t="str">
        <f t="shared" si="170"/>
        <v/>
      </c>
      <c r="L3258" s="1" t="e">
        <f ca="1">IF(AND(K3258&lt;&gt; "", COUNTIF(SAP!#REF!,K3258)&gt;0),"Matched", "")</f>
        <v>#REF!</v>
      </c>
      <c r="M3258" s="1" t="str">
        <f t="shared" si="171"/>
        <v/>
      </c>
      <c r="N3258" s="1" t="e">
        <f ca="1">IF(AND(M3258&lt;&gt; "", COUNTIF(SAP!#REF!,M3258)&gt;0),"Matched", "")</f>
        <v>#REF!</v>
      </c>
      <c r="O3258" s="1" t="str">
        <f t="shared" si="172"/>
        <v/>
      </c>
      <c r="P3258" s="1" t="e">
        <f ca="1">IF(AND(O3258&lt;&gt; "", COUNTIF(SAP!#REF!,O3258)&gt;0),"Matched", "")</f>
        <v>#REF!</v>
      </c>
      <c r="Q3258" s="1" t="str">
        <f ca="1">IF(D3258="AC","Logic4"&amp;"_"&amp;TEXT(C3258,"dd.mm.yyyy") &amp;"_"&amp; 1814444.8,"")</f>
        <v>Logic4_21.02.2020_1814444.8</v>
      </c>
      <c r="R3258" s="1" t="e">
        <f ca="1">IF(AND(Q3258&lt;&gt; "", COUNTIF(SAP!#REF!,Q3258)&gt;0),"Matched", "")</f>
        <v>#REF!</v>
      </c>
    </row>
    <row r="3259" spans="1:18">
      <c r="A3259" s="13">
        <v>11563327</v>
      </c>
      <c r="B3259" s="14">
        <v>43882</v>
      </c>
      <c r="C3259" s="14">
        <v>43882</v>
      </c>
      <c r="D3259" s="15" t="s">
        <v>10</v>
      </c>
      <c r="E3259" s="15">
        <v>0</v>
      </c>
      <c r="F3259" s="15">
        <v>0</v>
      </c>
      <c r="G3259" s="15">
        <v>1820</v>
      </c>
      <c r="H3259" s="15">
        <v>23440.9</v>
      </c>
      <c r="I3259" s="15" t="s">
        <v>11</v>
      </c>
      <c r="J3259" s="15" t="s">
        <v>12</v>
      </c>
      <c r="K3259" s="1" t="str">
        <f t="shared" si="170"/>
        <v/>
      </c>
      <c r="L3259" s="1" t="e">
        <f ca="1">IF(AND(K3259&lt;&gt; "", COUNTIF(SAP!#REF!,K3259)&gt;0),"Matched", "")</f>
        <v>#REF!</v>
      </c>
      <c r="M3259" s="1" t="str">
        <f t="shared" si="171"/>
        <v/>
      </c>
      <c r="N3259" s="1" t="e">
        <f ca="1">IF(AND(M3259&lt;&gt; "", COUNTIF(SAP!#REF!,M3259)&gt;0),"Matched", "")</f>
        <v>#REF!</v>
      </c>
      <c r="O3259" s="1" t="str">
        <f t="shared" si="172"/>
        <v/>
      </c>
      <c r="P3259" s="1" t="e">
        <f ca="1">IF(AND(O3259&lt;&gt; "", COUNTIF(SAP!#REF!,O3259)&gt;0),"Matched", "")</f>
        <v>#REF!</v>
      </c>
      <c r="Q3259" s="1" t="str">
        <f ca="1">IF(D3259="AC","Logic4"&amp;"_"&amp;TEXT(C3259,"dd.mm.yyyy") &amp;"_"&amp; 1814444.8,"")</f>
        <v>Logic4_21.02.2020_1814444.8</v>
      </c>
      <c r="R3259" s="1" t="e">
        <f ca="1">IF(AND(Q3259&lt;&gt; "", COUNTIF(SAP!#REF!,Q3259)&gt;0),"Matched", "")</f>
        <v>#REF!</v>
      </c>
    </row>
    <row r="3260" spans="1:18">
      <c r="A3260" s="9">
        <v>11563327</v>
      </c>
      <c r="B3260" s="10">
        <v>43882</v>
      </c>
      <c r="C3260" s="10">
        <v>43882</v>
      </c>
      <c r="D3260" s="11" t="s">
        <v>10</v>
      </c>
      <c r="E3260" s="11">
        <v>0</v>
      </c>
      <c r="F3260" s="11">
        <v>0</v>
      </c>
      <c r="G3260" s="11">
        <v>1840</v>
      </c>
      <c r="H3260" s="11">
        <v>25280.9</v>
      </c>
      <c r="I3260" s="11" t="s">
        <v>11</v>
      </c>
      <c r="J3260" s="11" t="s">
        <v>12</v>
      </c>
      <c r="K3260" s="1" t="str">
        <f t="shared" si="170"/>
        <v/>
      </c>
      <c r="L3260" s="1" t="e">
        <f ca="1">IF(AND(K3260&lt;&gt; "", COUNTIF(SAP!#REF!,K3260)&gt;0),"Matched", "")</f>
        <v>#REF!</v>
      </c>
      <c r="M3260" s="1" t="str">
        <f t="shared" si="171"/>
        <v/>
      </c>
      <c r="N3260" s="1" t="e">
        <f ca="1">IF(AND(M3260&lt;&gt; "", COUNTIF(SAP!#REF!,M3260)&gt;0),"Matched", "")</f>
        <v>#REF!</v>
      </c>
      <c r="O3260" s="1" t="str">
        <f t="shared" si="172"/>
        <v/>
      </c>
      <c r="P3260" s="1" t="e">
        <f ca="1">IF(AND(O3260&lt;&gt; "", COUNTIF(SAP!#REF!,O3260)&gt;0),"Matched", "")</f>
        <v>#REF!</v>
      </c>
      <c r="Q3260" s="1" t="str">
        <f ca="1">IF(D3260="AC","Logic4"&amp;"_"&amp;TEXT(C3260,"dd.mm.yyyy") &amp;"_"&amp; 1814444.8,"")</f>
        <v>Logic4_21.02.2020_1814444.8</v>
      </c>
      <c r="R3260" s="1" t="e">
        <f ca="1">IF(AND(Q3260&lt;&gt; "", COUNTIF(SAP!#REF!,Q3260)&gt;0),"Matched", "")</f>
        <v>#REF!</v>
      </c>
    </row>
    <row r="3261" spans="1:18">
      <c r="A3261" s="13">
        <v>11563327</v>
      </c>
      <c r="B3261" s="14">
        <v>43882</v>
      </c>
      <c r="C3261" s="14">
        <v>43882</v>
      </c>
      <c r="D3261" s="15" t="s">
        <v>10</v>
      </c>
      <c r="E3261" s="15">
        <v>0</v>
      </c>
      <c r="F3261" s="15">
        <v>0</v>
      </c>
      <c r="G3261" s="15">
        <v>2000</v>
      </c>
      <c r="H3261" s="15">
        <v>27280.9</v>
      </c>
      <c r="I3261" s="15" t="s">
        <v>11</v>
      </c>
      <c r="J3261" s="15" t="s">
        <v>12</v>
      </c>
      <c r="K3261" s="1" t="str">
        <f t="shared" si="170"/>
        <v/>
      </c>
      <c r="L3261" s="1" t="e">
        <f ca="1">IF(AND(K3261&lt;&gt; "", COUNTIF(SAP!#REF!,K3261)&gt;0),"Matched", "")</f>
        <v>#REF!</v>
      </c>
      <c r="M3261" s="1" t="str">
        <f t="shared" si="171"/>
        <v/>
      </c>
      <c r="N3261" s="1" t="e">
        <f ca="1">IF(AND(M3261&lt;&gt; "", COUNTIF(SAP!#REF!,M3261)&gt;0),"Matched", "")</f>
        <v>#REF!</v>
      </c>
      <c r="O3261" s="1" t="str">
        <f t="shared" si="172"/>
        <v/>
      </c>
      <c r="P3261" s="1" t="e">
        <f ca="1">IF(AND(O3261&lt;&gt; "", COUNTIF(SAP!#REF!,O3261)&gt;0),"Matched", "")</f>
        <v>#REF!</v>
      </c>
      <c r="Q3261" s="1" t="str">
        <f ca="1">IF(D3261="AC","Logic4"&amp;"_"&amp;TEXT(C3261,"dd.mm.yyyy") &amp;"_"&amp; 1814444.8,"")</f>
        <v>Logic4_21.02.2020_1814444.8</v>
      </c>
      <c r="R3261" s="1" t="e">
        <f ca="1">IF(AND(Q3261&lt;&gt; "", COUNTIF(SAP!#REF!,Q3261)&gt;0),"Matched", "")</f>
        <v>#REF!</v>
      </c>
    </row>
    <row r="3262" spans="1:18">
      <c r="A3262" s="9">
        <v>11563327</v>
      </c>
      <c r="B3262" s="10">
        <v>43882</v>
      </c>
      <c r="C3262" s="10">
        <v>43882</v>
      </c>
      <c r="D3262" s="11" t="s">
        <v>10</v>
      </c>
      <c r="E3262" s="11">
        <v>0</v>
      </c>
      <c r="F3262" s="11">
        <v>0</v>
      </c>
      <c r="G3262" s="11">
        <v>2320</v>
      </c>
      <c r="H3262" s="11">
        <v>29600.9</v>
      </c>
      <c r="I3262" s="11" t="s">
        <v>11</v>
      </c>
      <c r="J3262" s="11" t="s">
        <v>12</v>
      </c>
      <c r="K3262" s="1" t="str">
        <f t="shared" si="170"/>
        <v/>
      </c>
      <c r="L3262" s="1" t="e">
        <f ca="1">IF(AND(K3262&lt;&gt; "", COUNTIF(SAP!#REF!,K3262)&gt;0),"Matched", "")</f>
        <v>#REF!</v>
      </c>
      <c r="M3262" s="1" t="str">
        <f t="shared" si="171"/>
        <v/>
      </c>
      <c r="N3262" s="1" t="e">
        <f ca="1">IF(AND(M3262&lt;&gt; "", COUNTIF(SAP!#REF!,M3262)&gt;0),"Matched", "")</f>
        <v>#REF!</v>
      </c>
      <c r="O3262" s="1" t="str">
        <f t="shared" si="172"/>
        <v/>
      </c>
      <c r="P3262" s="1" t="e">
        <f ca="1">IF(AND(O3262&lt;&gt; "", COUNTIF(SAP!#REF!,O3262)&gt;0),"Matched", "")</f>
        <v>#REF!</v>
      </c>
      <c r="Q3262" s="1" t="str">
        <f ca="1">IF(D3262="AC","Logic4"&amp;"_"&amp;TEXT(C3262,"dd.mm.yyyy") &amp;"_"&amp; 1814444.8,"")</f>
        <v>Logic4_21.02.2020_1814444.8</v>
      </c>
      <c r="R3262" s="1" t="e">
        <f ca="1">IF(AND(Q3262&lt;&gt; "", COUNTIF(SAP!#REF!,Q3262)&gt;0),"Matched", "")</f>
        <v>#REF!</v>
      </c>
    </row>
    <row r="3263" spans="1:18">
      <c r="A3263" s="13">
        <v>11563327</v>
      </c>
      <c r="B3263" s="14">
        <v>43882</v>
      </c>
      <c r="C3263" s="14">
        <v>43882</v>
      </c>
      <c r="D3263" s="15" t="s">
        <v>10</v>
      </c>
      <c r="E3263" s="15">
        <v>0</v>
      </c>
      <c r="F3263" s="15">
        <v>0</v>
      </c>
      <c r="G3263" s="15">
        <v>2530</v>
      </c>
      <c r="H3263" s="15">
        <v>32130.9</v>
      </c>
      <c r="I3263" s="15" t="s">
        <v>11</v>
      </c>
      <c r="J3263" s="15" t="s">
        <v>12</v>
      </c>
      <c r="K3263" s="1" t="str">
        <f t="shared" si="170"/>
        <v/>
      </c>
      <c r="L3263" s="1" t="e">
        <f ca="1">IF(AND(K3263&lt;&gt; "", COUNTIF(SAP!#REF!,K3263)&gt;0),"Matched", "")</f>
        <v>#REF!</v>
      </c>
      <c r="M3263" s="1" t="str">
        <f t="shared" si="171"/>
        <v/>
      </c>
      <c r="N3263" s="1" t="e">
        <f ca="1">IF(AND(M3263&lt;&gt; "", COUNTIF(SAP!#REF!,M3263)&gt;0),"Matched", "")</f>
        <v>#REF!</v>
      </c>
      <c r="O3263" s="1" t="str">
        <f t="shared" si="172"/>
        <v/>
      </c>
      <c r="P3263" s="1" t="e">
        <f ca="1">IF(AND(O3263&lt;&gt; "", COUNTIF(SAP!#REF!,O3263)&gt;0),"Matched", "")</f>
        <v>#REF!</v>
      </c>
      <c r="Q3263" s="1" t="str">
        <f ca="1">IF(D3263="AC","Logic4"&amp;"_"&amp;TEXT(C3263,"dd.mm.yyyy") &amp;"_"&amp; 1814444.8,"")</f>
        <v>Logic4_21.02.2020_1814444.8</v>
      </c>
      <c r="R3263" s="1" t="e">
        <f ca="1">IF(AND(Q3263&lt;&gt; "", COUNTIF(SAP!#REF!,Q3263)&gt;0),"Matched", "")</f>
        <v>#REF!</v>
      </c>
    </row>
    <row r="3264" spans="1:18">
      <c r="A3264" s="9">
        <v>11563327</v>
      </c>
      <c r="B3264" s="10">
        <v>43882</v>
      </c>
      <c r="C3264" s="10">
        <v>43882</v>
      </c>
      <c r="D3264" s="11" t="s">
        <v>10</v>
      </c>
      <c r="E3264" s="11">
        <v>0</v>
      </c>
      <c r="F3264" s="11">
        <v>0</v>
      </c>
      <c r="G3264" s="11">
        <v>2543.6</v>
      </c>
      <c r="H3264" s="11">
        <v>34674.5</v>
      </c>
      <c r="I3264" s="11" t="s">
        <v>11</v>
      </c>
      <c r="J3264" s="11" t="s">
        <v>12</v>
      </c>
      <c r="K3264" s="1" t="str">
        <f t="shared" si="170"/>
        <v/>
      </c>
      <c r="L3264" s="1" t="e">
        <f ca="1">IF(AND(K3264&lt;&gt; "", COUNTIF(SAP!#REF!,K3264)&gt;0),"Matched", "")</f>
        <v>#REF!</v>
      </c>
      <c r="M3264" s="1" t="str">
        <f t="shared" si="171"/>
        <v/>
      </c>
      <c r="N3264" s="1" t="e">
        <f ca="1">IF(AND(M3264&lt;&gt; "", COUNTIF(SAP!#REF!,M3264)&gt;0),"Matched", "")</f>
        <v>#REF!</v>
      </c>
      <c r="O3264" s="1" t="str">
        <f t="shared" si="172"/>
        <v/>
      </c>
      <c r="P3264" s="1" t="e">
        <f ca="1">IF(AND(O3264&lt;&gt; "", COUNTIF(SAP!#REF!,O3264)&gt;0),"Matched", "")</f>
        <v>#REF!</v>
      </c>
      <c r="Q3264" s="1" t="str">
        <f ca="1">IF(D3264="AC","Logic4"&amp;"_"&amp;TEXT(C3264,"dd.mm.yyyy") &amp;"_"&amp; 1814444.8,"")</f>
        <v>Logic4_21.02.2020_1814444.8</v>
      </c>
      <c r="R3264" s="1" t="e">
        <f ca="1">IF(AND(Q3264&lt;&gt; "", COUNTIF(SAP!#REF!,Q3264)&gt;0),"Matched", "")</f>
        <v>#REF!</v>
      </c>
    </row>
    <row r="3265" spans="1:18">
      <c r="A3265" s="13">
        <v>11563327</v>
      </c>
      <c r="B3265" s="14">
        <v>43882</v>
      </c>
      <c r="C3265" s="14">
        <v>43882</v>
      </c>
      <c r="D3265" s="15" t="s">
        <v>10</v>
      </c>
      <c r="E3265" s="15">
        <v>0</v>
      </c>
      <c r="F3265" s="15">
        <v>0</v>
      </c>
      <c r="G3265" s="15">
        <v>2559.6</v>
      </c>
      <c r="H3265" s="15">
        <v>37234.1</v>
      </c>
      <c r="I3265" s="15" t="s">
        <v>11</v>
      </c>
      <c r="J3265" s="15" t="s">
        <v>12</v>
      </c>
      <c r="K3265" s="1" t="str">
        <f t="shared" si="170"/>
        <v/>
      </c>
      <c r="L3265" s="1" t="e">
        <f ca="1">IF(AND(K3265&lt;&gt; "", COUNTIF(SAP!#REF!,K3265)&gt;0),"Matched", "")</f>
        <v>#REF!</v>
      </c>
      <c r="M3265" s="1" t="str">
        <f t="shared" si="171"/>
        <v/>
      </c>
      <c r="N3265" s="1" t="e">
        <f ca="1">IF(AND(M3265&lt;&gt; "", COUNTIF(SAP!#REF!,M3265)&gt;0),"Matched", "")</f>
        <v>#REF!</v>
      </c>
      <c r="O3265" s="1" t="str">
        <f t="shared" si="172"/>
        <v/>
      </c>
      <c r="P3265" s="1" t="e">
        <f ca="1">IF(AND(O3265&lt;&gt; "", COUNTIF(SAP!#REF!,O3265)&gt;0),"Matched", "")</f>
        <v>#REF!</v>
      </c>
      <c r="Q3265" s="1" t="str">
        <f ca="1">IF(D3265="AC","Logic4"&amp;"_"&amp;TEXT(C3265,"dd.mm.yyyy") &amp;"_"&amp; 1814444.8,"")</f>
        <v>Logic4_21.02.2020_1814444.8</v>
      </c>
      <c r="R3265" s="1" t="e">
        <f ca="1">IF(AND(Q3265&lt;&gt; "", COUNTIF(SAP!#REF!,Q3265)&gt;0),"Matched", "")</f>
        <v>#REF!</v>
      </c>
    </row>
    <row r="3266" spans="1:18">
      <c r="A3266" s="9">
        <v>11563327</v>
      </c>
      <c r="B3266" s="10">
        <v>43882</v>
      </c>
      <c r="C3266" s="10">
        <v>43882</v>
      </c>
      <c r="D3266" s="11" t="s">
        <v>10</v>
      </c>
      <c r="E3266" s="11">
        <v>0</v>
      </c>
      <c r="F3266" s="11">
        <v>0</v>
      </c>
      <c r="G3266" s="11">
        <v>2580</v>
      </c>
      <c r="H3266" s="11">
        <v>39814.1</v>
      </c>
      <c r="I3266" s="11" t="s">
        <v>11</v>
      </c>
      <c r="J3266" s="11" t="s">
        <v>12</v>
      </c>
      <c r="K3266" s="1" t="str">
        <f t="shared" si="170"/>
        <v/>
      </c>
      <c r="L3266" s="1" t="e">
        <f ca="1">IF(AND(K3266&lt;&gt; "", COUNTIF(SAP!#REF!,K3266)&gt;0),"Matched", "")</f>
        <v>#REF!</v>
      </c>
      <c r="M3266" s="1" t="str">
        <f t="shared" si="171"/>
        <v/>
      </c>
      <c r="N3266" s="1" t="e">
        <f ca="1">IF(AND(M3266&lt;&gt; "", COUNTIF(SAP!#REF!,M3266)&gt;0),"Matched", "")</f>
        <v>#REF!</v>
      </c>
      <c r="O3266" s="1" t="str">
        <f t="shared" si="172"/>
        <v/>
      </c>
      <c r="P3266" s="1" t="e">
        <f ca="1">IF(AND(O3266&lt;&gt; "", COUNTIF(SAP!#REF!,O3266)&gt;0),"Matched", "")</f>
        <v>#REF!</v>
      </c>
      <c r="Q3266" s="1" t="str">
        <f ca="1">IF(D3266="AC","Logic4"&amp;"_"&amp;TEXT(C3266,"dd.mm.yyyy") &amp;"_"&amp; 1814444.8,"")</f>
        <v>Logic4_21.02.2020_1814444.8</v>
      </c>
      <c r="R3266" s="1" t="e">
        <f ca="1">IF(AND(Q3266&lt;&gt; "", COUNTIF(SAP!#REF!,Q3266)&gt;0),"Matched", "")</f>
        <v>#REF!</v>
      </c>
    </row>
    <row r="3267" spans="1:18">
      <c r="A3267" s="13">
        <v>11563327</v>
      </c>
      <c r="B3267" s="14">
        <v>43882</v>
      </c>
      <c r="C3267" s="14">
        <v>43882</v>
      </c>
      <c r="D3267" s="15" t="s">
        <v>10</v>
      </c>
      <c r="E3267" s="15">
        <v>0</v>
      </c>
      <c r="F3267" s="15">
        <v>0</v>
      </c>
      <c r="G3267" s="15">
        <v>2820.3</v>
      </c>
      <c r="H3267" s="15">
        <v>42634.400000000001</v>
      </c>
      <c r="I3267" s="15" t="s">
        <v>11</v>
      </c>
      <c r="J3267" s="15" t="s">
        <v>12</v>
      </c>
      <c r="K3267" s="1" t="str">
        <f t="shared" ref="K3267:K3330" si="173">IF(D3267="TF","Logic1"&amp;"_"&amp;TEXT(C3267, "mm") &amp;"_"&amp; F3267,"")</f>
        <v/>
      </c>
      <c r="L3267" s="1" t="e">
        <f ca="1">IF(AND(K3267&lt;&gt; "", COUNTIF(SAP!#REF!,K3267)&gt;0),"Matched", "")</f>
        <v>#REF!</v>
      </c>
      <c r="M3267" s="1" t="str">
        <f t="shared" si="171"/>
        <v/>
      </c>
      <c r="N3267" s="1" t="e">
        <f ca="1">IF(AND(M3267&lt;&gt; "", COUNTIF(SAP!#REF!,M3267)&gt;0),"Matched", "")</f>
        <v>#REF!</v>
      </c>
      <c r="O3267" s="1" t="str">
        <f t="shared" si="172"/>
        <v/>
      </c>
      <c r="P3267" s="1" t="e">
        <f ca="1">IF(AND(O3267&lt;&gt; "", COUNTIF(SAP!#REF!,O3267)&gt;0),"Matched", "")</f>
        <v>#REF!</v>
      </c>
      <c r="Q3267" s="1" t="str">
        <f ca="1">IF(D3267="AC","Logic4"&amp;"_"&amp;TEXT(C3267,"dd.mm.yyyy") &amp;"_"&amp; 1814444.8,"")</f>
        <v>Logic4_21.02.2020_1814444.8</v>
      </c>
      <c r="R3267" s="1" t="e">
        <f ca="1">IF(AND(Q3267&lt;&gt; "", COUNTIF(SAP!#REF!,Q3267)&gt;0),"Matched", "")</f>
        <v>#REF!</v>
      </c>
    </row>
    <row r="3268" spans="1:18">
      <c r="A3268" s="9">
        <v>11563327</v>
      </c>
      <c r="B3268" s="10">
        <v>43882</v>
      </c>
      <c r="C3268" s="10">
        <v>43882</v>
      </c>
      <c r="D3268" s="11" t="s">
        <v>10</v>
      </c>
      <c r="E3268" s="11">
        <v>0</v>
      </c>
      <c r="F3268" s="11">
        <v>0</v>
      </c>
      <c r="G3268" s="11">
        <v>2848.5</v>
      </c>
      <c r="H3268" s="11">
        <v>45482.9</v>
      </c>
      <c r="I3268" s="11" t="s">
        <v>11</v>
      </c>
      <c r="J3268" s="11" t="s">
        <v>12</v>
      </c>
      <c r="K3268" s="1" t="str">
        <f t="shared" si="173"/>
        <v/>
      </c>
      <c r="L3268" s="1" t="e">
        <f ca="1">IF(AND(K3268&lt;&gt; "", COUNTIF(SAP!#REF!,K3268)&gt;0),"Matched", "")</f>
        <v>#REF!</v>
      </c>
      <c r="M3268" s="1" t="str">
        <f t="shared" si="171"/>
        <v/>
      </c>
      <c r="N3268" s="1" t="e">
        <f ca="1">IF(AND(M3268&lt;&gt; "", COUNTIF(SAP!#REF!,M3268)&gt;0),"Matched", "")</f>
        <v>#REF!</v>
      </c>
      <c r="O3268" s="1" t="str">
        <f t="shared" si="172"/>
        <v/>
      </c>
      <c r="P3268" s="1" t="e">
        <f ca="1">IF(AND(O3268&lt;&gt; "", COUNTIF(SAP!#REF!,O3268)&gt;0),"Matched", "")</f>
        <v>#REF!</v>
      </c>
      <c r="Q3268" s="1" t="str">
        <f ca="1">IF(D3268="AC","Logic4"&amp;"_"&amp;TEXT(C3268,"dd.mm.yyyy") &amp;"_"&amp; 1814444.8,"")</f>
        <v>Logic4_21.02.2020_1814444.8</v>
      </c>
      <c r="R3268" s="1" t="e">
        <f ca="1">IF(AND(Q3268&lt;&gt; "", COUNTIF(SAP!#REF!,Q3268)&gt;0),"Matched", "")</f>
        <v>#REF!</v>
      </c>
    </row>
    <row r="3269" spans="1:18">
      <c r="A3269" s="13">
        <v>11563327</v>
      </c>
      <c r="B3269" s="14">
        <v>43882</v>
      </c>
      <c r="C3269" s="14">
        <v>43882</v>
      </c>
      <c r="D3269" s="15" t="s">
        <v>10</v>
      </c>
      <c r="E3269" s="15">
        <v>0</v>
      </c>
      <c r="F3269" s="15">
        <v>0</v>
      </c>
      <c r="G3269" s="15">
        <v>2926.5</v>
      </c>
      <c r="H3269" s="15">
        <v>48409.4</v>
      </c>
      <c r="I3269" s="15" t="s">
        <v>11</v>
      </c>
      <c r="J3269" s="15" t="s">
        <v>12</v>
      </c>
      <c r="K3269" s="1" t="str">
        <f t="shared" si="173"/>
        <v/>
      </c>
      <c r="L3269" s="1" t="e">
        <f ca="1">IF(AND(K3269&lt;&gt; "", COUNTIF(SAP!#REF!,K3269)&gt;0),"Matched", "")</f>
        <v>#REF!</v>
      </c>
      <c r="M3269" s="1" t="str">
        <f t="shared" si="171"/>
        <v/>
      </c>
      <c r="N3269" s="1" t="e">
        <f ca="1">IF(AND(M3269&lt;&gt; "", COUNTIF(SAP!#REF!,M3269)&gt;0),"Matched", "")</f>
        <v>#REF!</v>
      </c>
      <c r="O3269" s="1" t="str">
        <f t="shared" si="172"/>
        <v/>
      </c>
      <c r="P3269" s="1" t="e">
        <f ca="1">IF(AND(O3269&lt;&gt; "", COUNTIF(SAP!#REF!,O3269)&gt;0),"Matched", "")</f>
        <v>#REF!</v>
      </c>
      <c r="Q3269" s="1" t="str">
        <f ca="1">IF(D3269="AC","Logic4"&amp;"_"&amp;TEXT(C3269,"dd.mm.yyyy") &amp;"_"&amp; 1814444.8,"")</f>
        <v>Logic4_21.02.2020_1814444.8</v>
      </c>
      <c r="R3269" s="1" t="e">
        <f ca="1">IF(AND(Q3269&lt;&gt; "", COUNTIF(SAP!#REF!,Q3269)&gt;0),"Matched", "")</f>
        <v>#REF!</v>
      </c>
    </row>
    <row r="3270" spans="1:18">
      <c r="A3270" s="9">
        <v>11563327</v>
      </c>
      <c r="B3270" s="10">
        <v>43882</v>
      </c>
      <c r="C3270" s="10">
        <v>43882</v>
      </c>
      <c r="D3270" s="11" t="s">
        <v>10</v>
      </c>
      <c r="E3270" s="11">
        <v>0</v>
      </c>
      <c r="F3270" s="11">
        <v>0</v>
      </c>
      <c r="G3270" s="11">
        <v>2980</v>
      </c>
      <c r="H3270" s="11">
        <v>51389.4</v>
      </c>
      <c r="I3270" s="11" t="s">
        <v>11</v>
      </c>
      <c r="J3270" s="11" t="s">
        <v>12</v>
      </c>
      <c r="K3270" s="1" t="str">
        <f t="shared" si="173"/>
        <v/>
      </c>
      <c r="L3270" s="1" t="e">
        <f ca="1">IF(AND(K3270&lt;&gt; "", COUNTIF(SAP!#REF!,K3270)&gt;0),"Matched", "")</f>
        <v>#REF!</v>
      </c>
      <c r="M3270" s="1" t="str">
        <f t="shared" si="171"/>
        <v/>
      </c>
      <c r="N3270" s="1" t="e">
        <f ca="1">IF(AND(M3270&lt;&gt; "", COUNTIF(SAP!#REF!,M3270)&gt;0),"Matched", "")</f>
        <v>#REF!</v>
      </c>
      <c r="O3270" s="1" t="str">
        <f t="shared" si="172"/>
        <v/>
      </c>
      <c r="P3270" s="1" t="e">
        <f ca="1">IF(AND(O3270&lt;&gt; "", COUNTIF(SAP!#REF!,O3270)&gt;0),"Matched", "")</f>
        <v>#REF!</v>
      </c>
      <c r="Q3270" s="1" t="str">
        <f ca="1">IF(D3270="AC","Logic4"&amp;"_"&amp;TEXT(C3270,"dd.mm.yyyy") &amp;"_"&amp; 1814444.8,"")</f>
        <v>Logic4_21.02.2020_1814444.8</v>
      </c>
      <c r="R3270" s="1" t="e">
        <f ca="1">IF(AND(Q3270&lt;&gt; "", COUNTIF(SAP!#REF!,Q3270)&gt;0),"Matched", "")</f>
        <v>#REF!</v>
      </c>
    </row>
    <row r="3271" spans="1:18">
      <c r="A3271" s="13">
        <v>11563327</v>
      </c>
      <c r="B3271" s="14">
        <v>43882</v>
      </c>
      <c r="C3271" s="14">
        <v>43882</v>
      </c>
      <c r="D3271" s="15" t="s">
        <v>10</v>
      </c>
      <c r="E3271" s="15">
        <v>0</v>
      </c>
      <c r="F3271" s="15">
        <v>0</v>
      </c>
      <c r="G3271" s="15">
        <v>2992.6</v>
      </c>
      <c r="H3271" s="15">
        <v>54382</v>
      </c>
      <c r="I3271" s="15" t="s">
        <v>11</v>
      </c>
      <c r="J3271" s="15" t="s">
        <v>12</v>
      </c>
      <c r="K3271" s="1" t="str">
        <f t="shared" si="173"/>
        <v/>
      </c>
      <c r="L3271" s="1" t="e">
        <f ca="1">IF(AND(K3271&lt;&gt; "", COUNTIF(SAP!#REF!,K3271)&gt;0),"Matched", "")</f>
        <v>#REF!</v>
      </c>
      <c r="M3271" s="1" t="str">
        <f t="shared" si="171"/>
        <v/>
      </c>
      <c r="N3271" s="1" t="e">
        <f ca="1">IF(AND(M3271&lt;&gt; "", COUNTIF(SAP!#REF!,M3271)&gt;0),"Matched", "")</f>
        <v>#REF!</v>
      </c>
      <c r="O3271" s="1" t="str">
        <f t="shared" si="172"/>
        <v/>
      </c>
      <c r="P3271" s="1" t="e">
        <f ca="1">IF(AND(O3271&lt;&gt; "", COUNTIF(SAP!#REF!,O3271)&gt;0),"Matched", "")</f>
        <v>#REF!</v>
      </c>
      <c r="Q3271" s="1" t="str">
        <f ca="1">IF(D3271="AC","Logic4"&amp;"_"&amp;TEXT(C3271,"dd.mm.yyyy") &amp;"_"&amp; 1814444.8,"")</f>
        <v>Logic4_21.02.2020_1814444.8</v>
      </c>
      <c r="R3271" s="1" t="e">
        <f ca="1">IF(AND(Q3271&lt;&gt; "", COUNTIF(SAP!#REF!,Q3271)&gt;0),"Matched", "")</f>
        <v>#REF!</v>
      </c>
    </row>
    <row r="3272" spans="1:18">
      <c r="A3272" s="9">
        <v>11563327</v>
      </c>
      <c r="B3272" s="10">
        <v>43882</v>
      </c>
      <c r="C3272" s="10">
        <v>43882</v>
      </c>
      <c r="D3272" s="11" t="s">
        <v>10</v>
      </c>
      <c r="E3272" s="11">
        <v>0</v>
      </c>
      <c r="F3272" s="11">
        <v>0</v>
      </c>
      <c r="G3272" s="11">
        <v>3040</v>
      </c>
      <c r="H3272" s="11">
        <v>57422</v>
      </c>
      <c r="I3272" s="11" t="s">
        <v>11</v>
      </c>
      <c r="J3272" s="11" t="s">
        <v>12</v>
      </c>
      <c r="K3272" s="1" t="str">
        <f t="shared" si="173"/>
        <v/>
      </c>
      <c r="L3272" s="1" t="e">
        <f ca="1">IF(AND(K3272&lt;&gt; "", COUNTIF(SAP!#REF!,K3272)&gt;0),"Matched", "")</f>
        <v>#REF!</v>
      </c>
      <c r="M3272" s="1" t="str">
        <f t="shared" si="171"/>
        <v/>
      </c>
      <c r="N3272" s="1" t="e">
        <f ca="1">IF(AND(M3272&lt;&gt; "", COUNTIF(SAP!#REF!,M3272)&gt;0),"Matched", "")</f>
        <v>#REF!</v>
      </c>
      <c r="O3272" s="1" t="str">
        <f t="shared" si="172"/>
        <v/>
      </c>
      <c r="P3272" s="1" t="e">
        <f ca="1">IF(AND(O3272&lt;&gt; "", COUNTIF(SAP!#REF!,O3272)&gt;0),"Matched", "")</f>
        <v>#REF!</v>
      </c>
      <c r="Q3272" s="1" t="str">
        <f ca="1">IF(D3272="AC","Logic4"&amp;"_"&amp;TEXT(C3272,"dd.mm.yyyy") &amp;"_"&amp; 1814444.8,"")</f>
        <v>Logic4_21.02.2020_1814444.8</v>
      </c>
      <c r="R3272" s="1" t="e">
        <f ca="1">IF(AND(Q3272&lt;&gt; "", COUNTIF(SAP!#REF!,Q3272)&gt;0),"Matched", "")</f>
        <v>#REF!</v>
      </c>
    </row>
    <row r="3273" spans="1:18">
      <c r="A3273" s="13">
        <v>11563327</v>
      </c>
      <c r="B3273" s="14">
        <v>43882</v>
      </c>
      <c r="C3273" s="14">
        <v>43882</v>
      </c>
      <c r="D3273" s="15" t="s">
        <v>10</v>
      </c>
      <c r="E3273" s="15">
        <v>0</v>
      </c>
      <c r="F3273" s="15">
        <v>0</v>
      </c>
      <c r="G3273" s="15">
        <v>3050</v>
      </c>
      <c r="H3273" s="15">
        <v>60472</v>
      </c>
      <c r="I3273" s="15" t="s">
        <v>11</v>
      </c>
      <c r="J3273" s="15" t="s">
        <v>12</v>
      </c>
      <c r="K3273" s="1" t="str">
        <f t="shared" si="173"/>
        <v/>
      </c>
      <c r="L3273" s="1" t="e">
        <f ca="1">IF(AND(K3273&lt;&gt; "", COUNTIF(SAP!#REF!,K3273)&gt;0),"Matched", "")</f>
        <v>#REF!</v>
      </c>
      <c r="M3273" s="1" t="str">
        <f t="shared" si="171"/>
        <v/>
      </c>
      <c r="N3273" s="1" t="e">
        <f ca="1">IF(AND(M3273&lt;&gt; "", COUNTIF(SAP!#REF!,M3273)&gt;0),"Matched", "")</f>
        <v>#REF!</v>
      </c>
      <c r="O3273" s="1" t="str">
        <f t="shared" si="172"/>
        <v/>
      </c>
      <c r="P3273" s="1" t="e">
        <f ca="1">IF(AND(O3273&lt;&gt; "", COUNTIF(SAP!#REF!,O3273)&gt;0),"Matched", "")</f>
        <v>#REF!</v>
      </c>
      <c r="Q3273" s="1" t="str">
        <f ca="1">IF(D3273="AC","Logic4"&amp;"_"&amp;TEXT(C3273,"dd.mm.yyyy") &amp;"_"&amp; 1814444.8,"")</f>
        <v>Logic4_21.02.2020_1814444.8</v>
      </c>
      <c r="R3273" s="1" t="e">
        <f ca="1">IF(AND(Q3273&lt;&gt; "", COUNTIF(SAP!#REF!,Q3273)&gt;0),"Matched", "")</f>
        <v>#REF!</v>
      </c>
    </row>
    <row r="3274" spans="1:18">
      <c r="A3274" s="9">
        <v>11563327</v>
      </c>
      <c r="B3274" s="10">
        <v>43882</v>
      </c>
      <c r="C3274" s="10">
        <v>43882</v>
      </c>
      <c r="D3274" s="11" t="s">
        <v>10</v>
      </c>
      <c r="E3274" s="11">
        <v>0</v>
      </c>
      <c r="F3274" s="11">
        <v>0</v>
      </c>
      <c r="G3274" s="11">
        <v>3318.86</v>
      </c>
      <c r="H3274" s="11">
        <v>63790.86</v>
      </c>
      <c r="I3274" s="11" t="s">
        <v>11</v>
      </c>
      <c r="J3274" s="11" t="s">
        <v>12</v>
      </c>
      <c r="K3274" s="1" t="str">
        <f t="shared" si="173"/>
        <v/>
      </c>
      <c r="L3274" s="1" t="e">
        <f ca="1">IF(AND(K3274&lt;&gt; "", COUNTIF(SAP!#REF!,K3274)&gt;0),"Matched", "")</f>
        <v>#REF!</v>
      </c>
      <c r="M3274" s="1" t="str">
        <f t="shared" si="171"/>
        <v/>
      </c>
      <c r="N3274" s="1" t="e">
        <f ca="1">IF(AND(M3274&lt;&gt; "", COUNTIF(SAP!#REF!,M3274)&gt;0),"Matched", "")</f>
        <v>#REF!</v>
      </c>
      <c r="O3274" s="1" t="str">
        <f t="shared" si="172"/>
        <v/>
      </c>
      <c r="P3274" s="1" t="e">
        <f ca="1">IF(AND(O3274&lt;&gt; "", COUNTIF(SAP!#REF!,O3274)&gt;0),"Matched", "")</f>
        <v>#REF!</v>
      </c>
      <c r="Q3274" s="1" t="str">
        <f ca="1">IF(D3274="AC","Logic4"&amp;"_"&amp;TEXT(C3274,"dd.mm.yyyy") &amp;"_"&amp; 1814444.8,"")</f>
        <v>Logic4_21.02.2020_1814444.8</v>
      </c>
      <c r="R3274" s="1" t="e">
        <f ca="1">IF(AND(Q3274&lt;&gt; "", COUNTIF(SAP!#REF!,Q3274)&gt;0),"Matched", "")</f>
        <v>#REF!</v>
      </c>
    </row>
    <row r="3275" spans="1:18">
      <c r="A3275" s="13">
        <v>11563327</v>
      </c>
      <c r="B3275" s="14">
        <v>43882</v>
      </c>
      <c r="C3275" s="14">
        <v>43882</v>
      </c>
      <c r="D3275" s="15" t="s">
        <v>10</v>
      </c>
      <c r="E3275" s="15">
        <v>0</v>
      </c>
      <c r="F3275" s="15">
        <v>0</v>
      </c>
      <c r="G3275" s="15">
        <v>3320</v>
      </c>
      <c r="H3275" s="15">
        <v>67110.86</v>
      </c>
      <c r="I3275" s="15" t="s">
        <v>11</v>
      </c>
      <c r="J3275" s="15" t="s">
        <v>12</v>
      </c>
      <c r="K3275" s="1" t="str">
        <f t="shared" si="173"/>
        <v/>
      </c>
      <c r="L3275" s="1" t="e">
        <f ca="1">IF(AND(K3275&lt;&gt; "", COUNTIF(SAP!#REF!,K3275)&gt;0),"Matched", "")</f>
        <v>#REF!</v>
      </c>
      <c r="M3275" s="1" t="str">
        <f t="shared" si="171"/>
        <v/>
      </c>
      <c r="N3275" s="1" t="e">
        <f ca="1">IF(AND(M3275&lt;&gt; "", COUNTIF(SAP!#REF!,M3275)&gt;0),"Matched", "")</f>
        <v>#REF!</v>
      </c>
      <c r="O3275" s="1" t="str">
        <f t="shared" si="172"/>
        <v/>
      </c>
      <c r="P3275" s="1" t="e">
        <f ca="1">IF(AND(O3275&lt;&gt; "", COUNTIF(SAP!#REF!,O3275)&gt;0),"Matched", "")</f>
        <v>#REF!</v>
      </c>
      <c r="Q3275" s="1" t="str">
        <f ca="1">IF(D3275="AC","Logic4"&amp;"_"&amp;TEXT(C3275,"dd.mm.yyyy") &amp;"_"&amp; 1814444.8,"")</f>
        <v>Logic4_21.02.2020_1814444.8</v>
      </c>
      <c r="R3275" s="1" t="e">
        <f ca="1">IF(AND(Q3275&lt;&gt; "", COUNTIF(SAP!#REF!,Q3275)&gt;0),"Matched", "")</f>
        <v>#REF!</v>
      </c>
    </row>
    <row r="3276" spans="1:18">
      <c r="A3276" s="9">
        <v>11563327</v>
      </c>
      <c r="B3276" s="10">
        <v>43882</v>
      </c>
      <c r="C3276" s="10">
        <v>43882</v>
      </c>
      <c r="D3276" s="11" t="s">
        <v>10</v>
      </c>
      <c r="E3276" s="11">
        <v>0</v>
      </c>
      <c r="F3276" s="11">
        <v>0</v>
      </c>
      <c r="G3276" s="11">
        <v>3570</v>
      </c>
      <c r="H3276" s="11">
        <v>70680.86</v>
      </c>
      <c r="I3276" s="11" t="s">
        <v>11</v>
      </c>
      <c r="J3276" s="11" t="s">
        <v>12</v>
      </c>
      <c r="K3276" s="1" t="str">
        <f t="shared" si="173"/>
        <v/>
      </c>
      <c r="L3276" s="1" t="e">
        <f ca="1">IF(AND(K3276&lt;&gt; "", COUNTIF(SAP!#REF!,K3276)&gt;0),"Matched", "")</f>
        <v>#REF!</v>
      </c>
      <c r="M3276" s="1" t="str">
        <f t="shared" si="171"/>
        <v/>
      </c>
      <c r="N3276" s="1" t="e">
        <f ca="1">IF(AND(M3276&lt;&gt; "", COUNTIF(SAP!#REF!,M3276)&gt;0),"Matched", "")</f>
        <v>#REF!</v>
      </c>
      <c r="O3276" s="1" t="str">
        <f t="shared" si="172"/>
        <v/>
      </c>
      <c r="P3276" s="1" t="e">
        <f ca="1">IF(AND(O3276&lt;&gt; "", COUNTIF(SAP!#REF!,O3276)&gt;0),"Matched", "")</f>
        <v>#REF!</v>
      </c>
      <c r="Q3276" s="1" t="str">
        <f ca="1">IF(D3276="AC","Logic4"&amp;"_"&amp;TEXT(C3276,"dd.mm.yyyy") &amp;"_"&amp; 1814444.8,"")</f>
        <v>Logic4_21.02.2020_1814444.8</v>
      </c>
      <c r="R3276" s="1" t="e">
        <f ca="1">IF(AND(Q3276&lt;&gt; "", COUNTIF(SAP!#REF!,Q3276)&gt;0),"Matched", "")</f>
        <v>#REF!</v>
      </c>
    </row>
    <row r="3277" spans="1:18">
      <c r="A3277" s="13">
        <v>11563327</v>
      </c>
      <c r="B3277" s="14">
        <v>43882</v>
      </c>
      <c r="C3277" s="14">
        <v>43882</v>
      </c>
      <c r="D3277" s="15" t="s">
        <v>10</v>
      </c>
      <c r="E3277" s="15">
        <v>0</v>
      </c>
      <c r="F3277" s="15">
        <v>0</v>
      </c>
      <c r="G3277" s="15">
        <v>3600</v>
      </c>
      <c r="H3277" s="15">
        <v>74280.86</v>
      </c>
      <c r="I3277" s="15" t="s">
        <v>11</v>
      </c>
      <c r="J3277" s="15" t="s">
        <v>12</v>
      </c>
      <c r="K3277" s="1" t="str">
        <f t="shared" si="173"/>
        <v/>
      </c>
      <c r="L3277" s="1" t="e">
        <f ca="1">IF(AND(K3277&lt;&gt; "", COUNTIF(SAP!#REF!,K3277)&gt;0),"Matched", "")</f>
        <v>#REF!</v>
      </c>
      <c r="M3277" s="1" t="str">
        <f t="shared" si="171"/>
        <v/>
      </c>
      <c r="N3277" s="1" t="e">
        <f ca="1">IF(AND(M3277&lt;&gt; "", COUNTIF(SAP!#REF!,M3277)&gt;0),"Matched", "")</f>
        <v>#REF!</v>
      </c>
      <c r="O3277" s="1" t="str">
        <f t="shared" si="172"/>
        <v/>
      </c>
      <c r="P3277" s="1" t="e">
        <f ca="1">IF(AND(O3277&lt;&gt; "", COUNTIF(SAP!#REF!,O3277)&gt;0),"Matched", "")</f>
        <v>#REF!</v>
      </c>
      <c r="Q3277" s="1" t="str">
        <f ca="1">IF(D3277="AC","Logic4"&amp;"_"&amp;TEXT(C3277,"dd.mm.yyyy") &amp;"_"&amp; 1814444.8,"")</f>
        <v>Logic4_21.02.2020_1814444.8</v>
      </c>
      <c r="R3277" s="1" t="e">
        <f ca="1">IF(AND(Q3277&lt;&gt; "", COUNTIF(SAP!#REF!,Q3277)&gt;0),"Matched", "")</f>
        <v>#REF!</v>
      </c>
    </row>
    <row r="3278" spans="1:18">
      <c r="A3278" s="9">
        <v>11563327</v>
      </c>
      <c r="B3278" s="10">
        <v>43882</v>
      </c>
      <c r="C3278" s="10">
        <v>43882</v>
      </c>
      <c r="D3278" s="11" t="s">
        <v>10</v>
      </c>
      <c r="E3278" s="11">
        <v>0</v>
      </c>
      <c r="F3278" s="11">
        <v>0</v>
      </c>
      <c r="G3278" s="11">
        <v>3606.2</v>
      </c>
      <c r="H3278" s="11">
        <v>77887.06</v>
      </c>
      <c r="I3278" s="11" t="s">
        <v>11</v>
      </c>
      <c r="J3278" s="11" t="s">
        <v>12</v>
      </c>
      <c r="K3278" s="1" t="str">
        <f t="shared" si="173"/>
        <v/>
      </c>
      <c r="L3278" s="1" t="e">
        <f ca="1">IF(AND(K3278&lt;&gt; "", COUNTIF(SAP!#REF!,K3278)&gt;0),"Matched", "")</f>
        <v>#REF!</v>
      </c>
      <c r="M3278" s="1" t="str">
        <f t="shared" si="171"/>
        <v/>
      </c>
      <c r="N3278" s="1" t="e">
        <f ca="1">IF(AND(M3278&lt;&gt; "", COUNTIF(SAP!#REF!,M3278)&gt;0),"Matched", "")</f>
        <v>#REF!</v>
      </c>
      <c r="O3278" s="1" t="str">
        <f t="shared" si="172"/>
        <v/>
      </c>
      <c r="P3278" s="1" t="e">
        <f ca="1">IF(AND(O3278&lt;&gt; "", COUNTIF(SAP!#REF!,O3278)&gt;0),"Matched", "")</f>
        <v>#REF!</v>
      </c>
      <c r="Q3278" s="1" t="str">
        <f ca="1">IF(D3278="AC","Logic4"&amp;"_"&amp;TEXT(C3278,"dd.mm.yyyy") &amp;"_"&amp; 1814444.8,"")</f>
        <v>Logic4_21.02.2020_1814444.8</v>
      </c>
      <c r="R3278" s="1" t="e">
        <f ca="1">IF(AND(Q3278&lt;&gt; "", COUNTIF(SAP!#REF!,Q3278)&gt;0),"Matched", "")</f>
        <v>#REF!</v>
      </c>
    </row>
    <row r="3279" spans="1:18">
      <c r="A3279" s="13">
        <v>11563327</v>
      </c>
      <c r="B3279" s="14">
        <v>43882</v>
      </c>
      <c r="C3279" s="14">
        <v>43882</v>
      </c>
      <c r="D3279" s="15" t="s">
        <v>10</v>
      </c>
      <c r="E3279" s="15">
        <v>0</v>
      </c>
      <c r="F3279" s="15">
        <v>0</v>
      </c>
      <c r="G3279" s="15">
        <v>3640</v>
      </c>
      <c r="H3279" s="15">
        <v>81527.06</v>
      </c>
      <c r="I3279" s="15" t="s">
        <v>11</v>
      </c>
      <c r="J3279" s="15" t="s">
        <v>12</v>
      </c>
      <c r="K3279" s="1" t="str">
        <f t="shared" si="173"/>
        <v/>
      </c>
      <c r="L3279" s="1" t="e">
        <f ca="1">IF(AND(K3279&lt;&gt; "", COUNTIF(SAP!#REF!,K3279)&gt;0),"Matched", "")</f>
        <v>#REF!</v>
      </c>
      <c r="M3279" s="1" t="str">
        <f t="shared" si="171"/>
        <v/>
      </c>
      <c r="N3279" s="1" t="e">
        <f ca="1">IF(AND(M3279&lt;&gt; "", COUNTIF(SAP!#REF!,M3279)&gt;0),"Matched", "")</f>
        <v>#REF!</v>
      </c>
      <c r="O3279" s="1" t="str">
        <f t="shared" si="172"/>
        <v/>
      </c>
      <c r="P3279" s="1" t="e">
        <f ca="1">IF(AND(O3279&lt;&gt; "", COUNTIF(SAP!#REF!,O3279)&gt;0),"Matched", "")</f>
        <v>#REF!</v>
      </c>
      <c r="Q3279" s="1" t="str">
        <f ca="1">IF(D3279="AC","Logic4"&amp;"_"&amp;TEXT(C3279,"dd.mm.yyyy") &amp;"_"&amp; 1814444.8,"")</f>
        <v>Logic4_21.02.2020_1814444.8</v>
      </c>
      <c r="R3279" s="1" t="e">
        <f ca="1">IF(AND(Q3279&lt;&gt; "", COUNTIF(SAP!#REF!,Q3279)&gt;0),"Matched", "")</f>
        <v>#REF!</v>
      </c>
    </row>
    <row r="3280" spans="1:18">
      <c r="A3280" s="9">
        <v>11563327</v>
      </c>
      <c r="B3280" s="10">
        <v>43882</v>
      </c>
      <c r="C3280" s="10">
        <v>43882</v>
      </c>
      <c r="D3280" s="11" t="s">
        <v>10</v>
      </c>
      <c r="E3280" s="11">
        <v>0</v>
      </c>
      <c r="F3280" s="11">
        <v>0</v>
      </c>
      <c r="G3280" s="11">
        <v>3650</v>
      </c>
      <c r="H3280" s="11">
        <v>85177.06</v>
      </c>
      <c r="I3280" s="11" t="s">
        <v>11</v>
      </c>
      <c r="J3280" s="11" t="s">
        <v>12</v>
      </c>
      <c r="K3280" s="1" t="str">
        <f t="shared" si="173"/>
        <v/>
      </c>
      <c r="L3280" s="1" t="e">
        <f ca="1">IF(AND(K3280&lt;&gt; "", COUNTIF(SAP!#REF!,K3280)&gt;0),"Matched", "")</f>
        <v>#REF!</v>
      </c>
      <c r="M3280" s="1" t="str">
        <f t="shared" si="171"/>
        <v/>
      </c>
      <c r="N3280" s="1" t="e">
        <f ca="1">IF(AND(M3280&lt;&gt; "", COUNTIF(SAP!#REF!,M3280)&gt;0),"Matched", "")</f>
        <v>#REF!</v>
      </c>
      <c r="O3280" s="1" t="str">
        <f t="shared" si="172"/>
        <v/>
      </c>
      <c r="P3280" s="1" t="e">
        <f ca="1">IF(AND(O3280&lt;&gt; "", COUNTIF(SAP!#REF!,O3280)&gt;0),"Matched", "")</f>
        <v>#REF!</v>
      </c>
      <c r="Q3280" s="1" t="str">
        <f ca="1">IF(D3280="AC","Logic4"&amp;"_"&amp;TEXT(C3280,"dd.mm.yyyy") &amp;"_"&amp; 1814444.8,"")</f>
        <v>Logic4_21.02.2020_1814444.8</v>
      </c>
      <c r="R3280" s="1" t="e">
        <f ca="1">IF(AND(Q3280&lt;&gt; "", COUNTIF(SAP!#REF!,Q3280)&gt;0),"Matched", "")</f>
        <v>#REF!</v>
      </c>
    </row>
    <row r="3281" spans="1:18">
      <c r="A3281" s="13">
        <v>11563327</v>
      </c>
      <c r="B3281" s="14">
        <v>43882</v>
      </c>
      <c r="C3281" s="14">
        <v>43882</v>
      </c>
      <c r="D3281" s="15" t="s">
        <v>10</v>
      </c>
      <c r="E3281" s="15">
        <v>0</v>
      </c>
      <c r="F3281" s="15">
        <v>0</v>
      </c>
      <c r="G3281" s="15">
        <v>3740</v>
      </c>
      <c r="H3281" s="15">
        <v>88917.06</v>
      </c>
      <c r="I3281" s="15" t="s">
        <v>11</v>
      </c>
      <c r="J3281" s="15" t="s">
        <v>12</v>
      </c>
      <c r="K3281" s="1" t="str">
        <f t="shared" si="173"/>
        <v/>
      </c>
      <c r="L3281" s="1" t="e">
        <f ca="1">IF(AND(K3281&lt;&gt; "", COUNTIF(SAP!#REF!,K3281)&gt;0),"Matched", "")</f>
        <v>#REF!</v>
      </c>
      <c r="M3281" s="1" t="str">
        <f t="shared" si="171"/>
        <v/>
      </c>
      <c r="N3281" s="1" t="e">
        <f ca="1">IF(AND(M3281&lt;&gt; "", COUNTIF(SAP!#REF!,M3281)&gt;0),"Matched", "")</f>
        <v>#REF!</v>
      </c>
      <c r="O3281" s="1" t="str">
        <f t="shared" si="172"/>
        <v/>
      </c>
      <c r="P3281" s="1" t="e">
        <f ca="1">IF(AND(O3281&lt;&gt; "", COUNTIF(SAP!#REF!,O3281)&gt;0),"Matched", "")</f>
        <v>#REF!</v>
      </c>
      <c r="Q3281" s="1" t="str">
        <f ca="1">IF(D3281="AC","Logic4"&amp;"_"&amp;TEXT(C3281,"dd.mm.yyyy") &amp;"_"&amp; 1814444.8,"")</f>
        <v>Logic4_21.02.2020_1814444.8</v>
      </c>
      <c r="R3281" s="1" t="e">
        <f ca="1">IF(AND(Q3281&lt;&gt; "", COUNTIF(SAP!#REF!,Q3281)&gt;0),"Matched", "")</f>
        <v>#REF!</v>
      </c>
    </row>
    <row r="3282" spans="1:18">
      <c r="A3282" s="9">
        <v>11563327</v>
      </c>
      <c r="B3282" s="10">
        <v>43882</v>
      </c>
      <c r="C3282" s="10">
        <v>43882</v>
      </c>
      <c r="D3282" s="11" t="s">
        <v>10</v>
      </c>
      <c r="E3282" s="11">
        <v>0</v>
      </c>
      <c r="F3282" s="11">
        <v>0</v>
      </c>
      <c r="G3282" s="11">
        <v>3800</v>
      </c>
      <c r="H3282" s="11">
        <v>92717.06</v>
      </c>
      <c r="I3282" s="11" t="s">
        <v>11</v>
      </c>
      <c r="J3282" s="11" t="s">
        <v>12</v>
      </c>
      <c r="K3282" s="1" t="str">
        <f t="shared" si="173"/>
        <v/>
      </c>
      <c r="L3282" s="1" t="e">
        <f ca="1">IF(AND(K3282&lt;&gt; "", COUNTIF(SAP!#REF!,K3282)&gt;0),"Matched", "")</f>
        <v>#REF!</v>
      </c>
      <c r="M3282" s="1" t="str">
        <f t="shared" si="171"/>
        <v/>
      </c>
      <c r="N3282" s="1" t="e">
        <f ca="1">IF(AND(M3282&lt;&gt; "", COUNTIF(SAP!#REF!,M3282)&gt;0),"Matched", "")</f>
        <v>#REF!</v>
      </c>
      <c r="O3282" s="1" t="str">
        <f t="shared" si="172"/>
        <v/>
      </c>
      <c r="P3282" s="1" t="e">
        <f ca="1">IF(AND(O3282&lt;&gt; "", COUNTIF(SAP!#REF!,O3282)&gt;0),"Matched", "")</f>
        <v>#REF!</v>
      </c>
      <c r="Q3282" s="1" t="str">
        <f ca="1">IF(D3282="AC","Logic4"&amp;"_"&amp;TEXT(C3282,"dd.mm.yyyy") &amp;"_"&amp; 1814444.8,"")</f>
        <v>Logic4_21.02.2020_1814444.8</v>
      </c>
      <c r="R3282" s="1" t="e">
        <f ca="1">IF(AND(Q3282&lt;&gt; "", COUNTIF(SAP!#REF!,Q3282)&gt;0),"Matched", "")</f>
        <v>#REF!</v>
      </c>
    </row>
    <row r="3283" spans="1:18">
      <c r="A3283" s="13">
        <v>11563327</v>
      </c>
      <c r="B3283" s="14">
        <v>43882</v>
      </c>
      <c r="C3283" s="14">
        <v>43882</v>
      </c>
      <c r="D3283" s="15" t="s">
        <v>10</v>
      </c>
      <c r="E3283" s="15">
        <v>0</v>
      </c>
      <c r="F3283" s="15">
        <v>0</v>
      </c>
      <c r="G3283" s="15">
        <v>3800</v>
      </c>
      <c r="H3283" s="15">
        <v>96517.06</v>
      </c>
      <c r="I3283" s="15" t="s">
        <v>11</v>
      </c>
      <c r="J3283" s="15" t="s">
        <v>12</v>
      </c>
      <c r="K3283" s="1" t="str">
        <f t="shared" si="173"/>
        <v/>
      </c>
      <c r="L3283" s="1" t="e">
        <f ca="1">IF(AND(K3283&lt;&gt; "", COUNTIF(SAP!#REF!,K3283)&gt;0),"Matched", "")</f>
        <v>#REF!</v>
      </c>
      <c r="M3283" s="1" t="str">
        <f t="shared" si="171"/>
        <v/>
      </c>
      <c r="N3283" s="1" t="e">
        <f ca="1">IF(AND(M3283&lt;&gt; "", COUNTIF(SAP!#REF!,M3283)&gt;0),"Matched", "")</f>
        <v>#REF!</v>
      </c>
      <c r="O3283" s="1" t="str">
        <f t="shared" si="172"/>
        <v/>
      </c>
      <c r="P3283" s="1" t="e">
        <f ca="1">IF(AND(O3283&lt;&gt; "", COUNTIF(SAP!#REF!,O3283)&gt;0),"Matched", "")</f>
        <v>#REF!</v>
      </c>
      <c r="Q3283" s="1" t="str">
        <f ca="1">IF(D3283="AC","Logic4"&amp;"_"&amp;TEXT(C3283,"dd.mm.yyyy") &amp;"_"&amp; 1814444.8,"")</f>
        <v>Logic4_21.02.2020_1814444.8</v>
      </c>
      <c r="R3283" s="1" t="e">
        <f ca="1">IF(AND(Q3283&lt;&gt; "", COUNTIF(SAP!#REF!,Q3283)&gt;0),"Matched", "")</f>
        <v>#REF!</v>
      </c>
    </row>
    <row r="3284" spans="1:18">
      <c r="A3284" s="9">
        <v>11563327</v>
      </c>
      <c r="B3284" s="10">
        <v>43882</v>
      </c>
      <c r="C3284" s="10">
        <v>43882</v>
      </c>
      <c r="D3284" s="11" t="s">
        <v>10</v>
      </c>
      <c r="E3284" s="11">
        <v>0</v>
      </c>
      <c r="F3284" s="11">
        <v>0</v>
      </c>
      <c r="G3284" s="11">
        <v>3927.6</v>
      </c>
      <c r="H3284" s="11">
        <v>100444.66</v>
      </c>
      <c r="I3284" s="11" t="s">
        <v>11</v>
      </c>
      <c r="J3284" s="11" t="s">
        <v>12</v>
      </c>
      <c r="K3284" s="1" t="str">
        <f t="shared" si="173"/>
        <v/>
      </c>
      <c r="L3284" s="1" t="e">
        <f ca="1">IF(AND(K3284&lt;&gt; "", COUNTIF(SAP!#REF!,K3284)&gt;0),"Matched", "")</f>
        <v>#REF!</v>
      </c>
      <c r="M3284" s="1" t="str">
        <f t="shared" si="171"/>
        <v/>
      </c>
      <c r="N3284" s="1" t="e">
        <f ca="1">IF(AND(M3284&lt;&gt; "", COUNTIF(SAP!#REF!,M3284)&gt;0),"Matched", "")</f>
        <v>#REF!</v>
      </c>
      <c r="O3284" s="1" t="str">
        <f t="shared" si="172"/>
        <v/>
      </c>
      <c r="P3284" s="1" t="e">
        <f ca="1">IF(AND(O3284&lt;&gt; "", COUNTIF(SAP!#REF!,O3284)&gt;0),"Matched", "")</f>
        <v>#REF!</v>
      </c>
      <c r="Q3284" s="1" t="str">
        <f ca="1">IF(D3284="AC","Logic4"&amp;"_"&amp;TEXT(C3284,"dd.mm.yyyy") &amp;"_"&amp; 1814444.8,"")</f>
        <v>Logic4_21.02.2020_1814444.8</v>
      </c>
      <c r="R3284" s="1" t="e">
        <f ca="1">IF(AND(Q3284&lt;&gt; "", COUNTIF(SAP!#REF!,Q3284)&gt;0),"Matched", "")</f>
        <v>#REF!</v>
      </c>
    </row>
    <row r="3285" spans="1:18">
      <c r="A3285" s="13">
        <v>11563327</v>
      </c>
      <c r="B3285" s="14">
        <v>43882</v>
      </c>
      <c r="C3285" s="14">
        <v>43882</v>
      </c>
      <c r="D3285" s="15" t="s">
        <v>10</v>
      </c>
      <c r="E3285" s="15">
        <v>0</v>
      </c>
      <c r="F3285" s="15">
        <v>0</v>
      </c>
      <c r="G3285" s="15">
        <v>4000</v>
      </c>
      <c r="H3285" s="15">
        <v>104444.66</v>
      </c>
      <c r="I3285" s="15" t="s">
        <v>11</v>
      </c>
      <c r="J3285" s="15" t="s">
        <v>12</v>
      </c>
      <c r="K3285" s="1" t="str">
        <f t="shared" si="173"/>
        <v/>
      </c>
      <c r="L3285" s="1" t="e">
        <f ca="1">IF(AND(K3285&lt;&gt; "", COUNTIF(SAP!#REF!,K3285)&gt;0),"Matched", "")</f>
        <v>#REF!</v>
      </c>
      <c r="M3285" s="1" t="str">
        <f t="shared" si="171"/>
        <v/>
      </c>
      <c r="N3285" s="1" t="e">
        <f ca="1">IF(AND(M3285&lt;&gt; "", COUNTIF(SAP!#REF!,M3285)&gt;0),"Matched", "")</f>
        <v>#REF!</v>
      </c>
      <c r="O3285" s="1" t="str">
        <f t="shared" si="172"/>
        <v/>
      </c>
      <c r="P3285" s="1" t="e">
        <f ca="1">IF(AND(O3285&lt;&gt; "", COUNTIF(SAP!#REF!,O3285)&gt;0),"Matched", "")</f>
        <v>#REF!</v>
      </c>
      <c r="Q3285" s="1" t="str">
        <f ca="1">IF(D3285="AC","Logic4"&amp;"_"&amp;TEXT(C3285,"dd.mm.yyyy") &amp;"_"&amp; 1814444.8,"")</f>
        <v>Logic4_21.02.2020_1814444.8</v>
      </c>
      <c r="R3285" s="1" t="e">
        <f ca="1">IF(AND(Q3285&lt;&gt; "", COUNTIF(SAP!#REF!,Q3285)&gt;0),"Matched", "")</f>
        <v>#REF!</v>
      </c>
    </row>
    <row r="3286" spans="1:18">
      <c r="A3286" s="9">
        <v>11563327</v>
      </c>
      <c r="B3286" s="10">
        <v>43882</v>
      </c>
      <c r="C3286" s="10">
        <v>43882</v>
      </c>
      <c r="D3286" s="11" t="s">
        <v>10</v>
      </c>
      <c r="E3286" s="11">
        <v>0</v>
      </c>
      <c r="F3286" s="11">
        <v>0</v>
      </c>
      <c r="G3286" s="11">
        <v>4113</v>
      </c>
      <c r="H3286" s="11">
        <v>108557.66</v>
      </c>
      <c r="I3286" s="11" t="s">
        <v>11</v>
      </c>
      <c r="J3286" s="11" t="s">
        <v>12</v>
      </c>
      <c r="K3286" s="1" t="str">
        <f t="shared" si="173"/>
        <v/>
      </c>
      <c r="L3286" s="1" t="e">
        <f ca="1">IF(AND(K3286&lt;&gt; "", COUNTIF(SAP!#REF!,K3286)&gt;0),"Matched", "")</f>
        <v>#REF!</v>
      </c>
      <c r="M3286" s="1" t="str">
        <f t="shared" si="171"/>
        <v/>
      </c>
      <c r="N3286" s="1" t="e">
        <f ca="1">IF(AND(M3286&lt;&gt; "", COUNTIF(SAP!#REF!,M3286)&gt;0),"Matched", "")</f>
        <v>#REF!</v>
      </c>
      <c r="O3286" s="1" t="str">
        <f t="shared" si="172"/>
        <v/>
      </c>
      <c r="P3286" s="1" t="e">
        <f ca="1">IF(AND(O3286&lt;&gt; "", COUNTIF(SAP!#REF!,O3286)&gt;0),"Matched", "")</f>
        <v>#REF!</v>
      </c>
      <c r="Q3286" s="1" t="str">
        <f ca="1">IF(D3286="AC","Logic4"&amp;"_"&amp;TEXT(C3286,"dd.mm.yyyy") &amp;"_"&amp; 1814444.8,"")</f>
        <v>Logic4_21.02.2020_1814444.8</v>
      </c>
      <c r="R3286" s="1" t="e">
        <f ca="1">IF(AND(Q3286&lt;&gt; "", COUNTIF(SAP!#REF!,Q3286)&gt;0),"Matched", "")</f>
        <v>#REF!</v>
      </c>
    </row>
    <row r="3287" spans="1:18">
      <c r="A3287" s="13">
        <v>11563327</v>
      </c>
      <c r="B3287" s="14">
        <v>43882</v>
      </c>
      <c r="C3287" s="14">
        <v>43882</v>
      </c>
      <c r="D3287" s="15" t="s">
        <v>10</v>
      </c>
      <c r="E3287" s="15">
        <v>0</v>
      </c>
      <c r="F3287" s="15">
        <v>0</v>
      </c>
      <c r="G3287" s="15">
        <v>4240</v>
      </c>
      <c r="H3287" s="15">
        <v>112797.66</v>
      </c>
      <c r="I3287" s="15" t="s">
        <v>11</v>
      </c>
      <c r="J3287" s="15" t="s">
        <v>12</v>
      </c>
      <c r="K3287" s="1" t="str">
        <f t="shared" si="173"/>
        <v/>
      </c>
      <c r="L3287" s="1" t="e">
        <f ca="1">IF(AND(K3287&lt;&gt; "", COUNTIF(SAP!#REF!,K3287)&gt;0),"Matched", "")</f>
        <v>#REF!</v>
      </c>
      <c r="M3287" s="1" t="str">
        <f t="shared" si="171"/>
        <v/>
      </c>
      <c r="N3287" s="1" t="e">
        <f ca="1">IF(AND(M3287&lt;&gt; "", COUNTIF(SAP!#REF!,M3287)&gt;0),"Matched", "")</f>
        <v>#REF!</v>
      </c>
      <c r="O3287" s="1" t="str">
        <f t="shared" si="172"/>
        <v/>
      </c>
      <c r="P3287" s="1" t="e">
        <f ca="1">IF(AND(O3287&lt;&gt; "", COUNTIF(SAP!#REF!,O3287)&gt;0),"Matched", "")</f>
        <v>#REF!</v>
      </c>
      <c r="Q3287" s="1" t="str">
        <f ca="1">IF(D3287="AC","Logic4"&amp;"_"&amp;TEXT(C3287,"dd.mm.yyyy") &amp;"_"&amp; 1814444.8,"")</f>
        <v>Logic4_21.02.2020_1814444.8</v>
      </c>
      <c r="R3287" s="1" t="e">
        <f ca="1">IF(AND(Q3287&lt;&gt; "", COUNTIF(SAP!#REF!,Q3287)&gt;0),"Matched", "")</f>
        <v>#REF!</v>
      </c>
    </row>
    <row r="3288" spans="1:18">
      <c r="A3288" s="9">
        <v>11563327</v>
      </c>
      <c r="B3288" s="10">
        <v>43882</v>
      </c>
      <c r="C3288" s="10">
        <v>43882</v>
      </c>
      <c r="D3288" s="11" t="s">
        <v>10</v>
      </c>
      <c r="E3288" s="11">
        <v>0</v>
      </c>
      <c r="F3288" s="11">
        <v>0</v>
      </c>
      <c r="G3288" s="11">
        <v>4282.8999999999996</v>
      </c>
      <c r="H3288" s="11">
        <v>117080.56</v>
      </c>
      <c r="I3288" s="11" t="s">
        <v>11</v>
      </c>
      <c r="J3288" s="11" t="s">
        <v>12</v>
      </c>
      <c r="K3288" s="1" t="str">
        <f t="shared" si="173"/>
        <v/>
      </c>
      <c r="L3288" s="1" t="e">
        <f ca="1">IF(AND(K3288&lt;&gt; "", COUNTIF(SAP!#REF!,K3288)&gt;0),"Matched", "")</f>
        <v>#REF!</v>
      </c>
      <c r="M3288" s="1" t="str">
        <f t="shared" si="171"/>
        <v/>
      </c>
      <c r="N3288" s="1" t="e">
        <f ca="1">IF(AND(M3288&lt;&gt; "", COUNTIF(SAP!#REF!,M3288)&gt;0),"Matched", "")</f>
        <v>#REF!</v>
      </c>
      <c r="O3288" s="1" t="str">
        <f t="shared" si="172"/>
        <v/>
      </c>
      <c r="P3288" s="1" t="e">
        <f ca="1">IF(AND(O3288&lt;&gt; "", COUNTIF(SAP!#REF!,O3288)&gt;0),"Matched", "")</f>
        <v>#REF!</v>
      </c>
      <c r="Q3288" s="1" t="str">
        <f ca="1">IF(D3288="AC","Logic4"&amp;"_"&amp;TEXT(C3288,"dd.mm.yyyy") &amp;"_"&amp; 1814444.8,"")</f>
        <v>Logic4_21.02.2020_1814444.8</v>
      </c>
      <c r="R3288" s="1" t="e">
        <f ca="1">IF(AND(Q3288&lt;&gt; "", COUNTIF(SAP!#REF!,Q3288)&gt;0),"Matched", "")</f>
        <v>#REF!</v>
      </c>
    </row>
    <row r="3289" spans="1:18">
      <c r="A3289" s="13">
        <v>11563327</v>
      </c>
      <c r="B3289" s="14">
        <v>43882</v>
      </c>
      <c r="C3289" s="14">
        <v>43882</v>
      </c>
      <c r="D3289" s="15" t="s">
        <v>10</v>
      </c>
      <c r="E3289" s="15">
        <v>0</v>
      </c>
      <c r="F3289" s="15">
        <v>0</v>
      </c>
      <c r="G3289" s="15">
        <v>4359</v>
      </c>
      <c r="H3289" s="15">
        <v>121439.56</v>
      </c>
      <c r="I3289" s="15" t="s">
        <v>11</v>
      </c>
      <c r="J3289" s="15" t="s">
        <v>12</v>
      </c>
      <c r="K3289" s="1" t="str">
        <f t="shared" si="173"/>
        <v/>
      </c>
      <c r="L3289" s="1" t="e">
        <f ca="1">IF(AND(K3289&lt;&gt; "", COUNTIF(SAP!#REF!,K3289)&gt;0),"Matched", "")</f>
        <v>#REF!</v>
      </c>
      <c r="M3289" s="1" t="str">
        <f t="shared" si="171"/>
        <v/>
      </c>
      <c r="N3289" s="1" t="e">
        <f ca="1">IF(AND(M3289&lt;&gt; "", COUNTIF(SAP!#REF!,M3289)&gt;0),"Matched", "")</f>
        <v>#REF!</v>
      </c>
      <c r="O3289" s="1" t="str">
        <f t="shared" si="172"/>
        <v/>
      </c>
      <c r="P3289" s="1" t="e">
        <f ca="1">IF(AND(O3289&lt;&gt; "", COUNTIF(SAP!#REF!,O3289)&gt;0),"Matched", "")</f>
        <v>#REF!</v>
      </c>
      <c r="Q3289" s="1" t="str">
        <f ca="1">IF(D3289="AC","Logic4"&amp;"_"&amp;TEXT(C3289,"dd.mm.yyyy") &amp;"_"&amp; 1814444.8,"")</f>
        <v>Logic4_21.02.2020_1814444.8</v>
      </c>
      <c r="R3289" s="1" t="e">
        <f ca="1">IF(AND(Q3289&lt;&gt; "", COUNTIF(SAP!#REF!,Q3289)&gt;0),"Matched", "")</f>
        <v>#REF!</v>
      </c>
    </row>
    <row r="3290" spans="1:18">
      <c r="A3290" s="9">
        <v>11563327</v>
      </c>
      <c r="B3290" s="10">
        <v>43882</v>
      </c>
      <c r="C3290" s="10">
        <v>43882</v>
      </c>
      <c r="D3290" s="11" t="s">
        <v>10</v>
      </c>
      <c r="E3290" s="11">
        <v>0</v>
      </c>
      <c r="F3290" s="11">
        <v>0</v>
      </c>
      <c r="G3290" s="11">
        <v>4370</v>
      </c>
      <c r="H3290" s="11">
        <v>125809.56</v>
      </c>
      <c r="I3290" s="11" t="s">
        <v>11</v>
      </c>
      <c r="J3290" s="11" t="s">
        <v>12</v>
      </c>
      <c r="K3290" s="1" t="str">
        <f t="shared" si="173"/>
        <v/>
      </c>
      <c r="L3290" s="1" t="e">
        <f ca="1">IF(AND(K3290&lt;&gt; "", COUNTIF(SAP!#REF!,K3290)&gt;0),"Matched", "")</f>
        <v>#REF!</v>
      </c>
      <c r="M3290" s="1" t="str">
        <f t="shared" si="171"/>
        <v/>
      </c>
      <c r="N3290" s="1" t="e">
        <f ca="1">IF(AND(M3290&lt;&gt; "", COUNTIF(SAP!#REF!,M3290)&gt;0),"Matched", "")</f>
        <v>#REF!</v>
      </c>
      <c r="O3290" s="1" t="str">
        <f t="shared" si="172"/>
        <v/>
      </c>
      <c r="P3290" s="1" t="e">
        <f ca="1">IF(AND(O3290&lt;&gt; "", COUNTIF(SAP!#REF!,O3290)&gt;0),"Matched", "")</f>
        <v>#REF!</v>
      </c>
      <c r="Q3290" s="1" t="str">
        <f ca="1">IF(D3290="AC","Logic4"&amp;"_"&amp;TEXT(C3290,"dd.mm.yyyy") &amp;"_"&amp; 1814444.8,"")</f>
        <v>Logic4_21.02.2020_1814444.8</v>
      </c>
      <c r="R3290" s="1" t="e">
        <f ca="1">IF(AND(Q3290&lt;&gt; "", COUNTIF(SAP!#REF!,Q3290)&gt;0),"Matched", "")</f>
        <v>#REF!</v>
      </c>
    </row>
    <row r="3291" spans="1:18">
      <c r="A3291" s="13">
        <v>11563327</v>
      </c>
      <c r="B3291" s="14">
        <v>43882</v>
      </c>
      <c r="C3291" s="14">
        <v>43882</v>
      </c>
      <c r="D3291" s="15" t="s">
        <v>10</v>
      </c>
      <c r="E3291" s="15">
        <v>0</v>
      </c>
      <c r="F3291" s="15">
        <v>0</v>
      </c>
      <c r="G3291" s="15">
        <v>4608.5</v>
      </c>
      <c r="H3291" s="15">
        <v>130418.06</v>
      </c>
      <c r="I3291" s="15" t="s">
        <v>11</v>
      </c>
      <c r="J3291" s="15" t="s">
        <v>12</v>
      </c>
      <c r="K3291" s="1" t="str">
        <f t="shared" si="173"/>
        <v/>
      </c>
      <c r="L3291" s="1" t="e">
        <f ca="1">IF(AND(K3291&lt;&gt; "", COUNTIF(SAP!#REF!,K3291)&gt;0),"Matched", "")</f>
        <v>#REF!</v>
      </c>
      <c r="M3291" s="1" t="str">
        <f t="shared" si="171"/>
        <v/>
      </c>
      <c r="N3291" s="1" t="e">
        <f ca="1">IF(AND(M3291&lt;&gt; "", COUNTIF(SAP!#REF!,M3291)&gt;0),"Matched", "")</f>
        <v>#REF!</v>
      </c>
      <c r="O3291" s="1" t="str">
        <f t="shared" si="172"/>
        <v/>
      </c>
      <c r="P3291" s="1" t="e">
        <f ca="1">IF(AND(O3291&lt;&gt; "", COUNTIF(SAP!#REF!,O3291)&gt;0),"Matched", "")</f>
        <v>#REF!</v>
      </c>
      <c r="Q3291" s="1" t="str">
        <f ca="1">IF(D3291="AC","Logic4"&amp;"_"&amp;TEXT(C3291,"dd.mm.yyyy") &amp;"_"&amp; 1814444.8,"")</f>
        <v>Logic4_21.02.2020_1814444.8</v>
      </c>
      <c r="R3291" s="1" t="e">
        <f ca="1">IF(AND(Q3291&lt;&gt; "", COUNTIF(SAP!#REF!,Q3291)&gt;0),"Matched", "")</f>
        <v>#REF!</v>
      </c>
    </row>
    <row r="3292" spans="1:18">
      <c r="A3292" s="9">
        <v>11563327</v>
      </c>
      <c r="B3292" s="10">
        <v>43882</v>
      </c>
      <c r="C3292" s="10">
        <v>43882</v>
      </c>
      <c r="D3292" s="11" t="s">
        <v>10</v>
      </c>
      <c r="E3292" s="11">
        <v>0</v>
      </c>
      <c r="F3292" s="11">
        <v>0</v>
      </c>
      <c r="G3292" s="11">
        <v>4620</v>
      </c>
      <c r="H3292" s="11">
        <v>135038.06</v>
      </c>
      <c r="I3292" s="11" t="s">
        <v>11</v>
      </c>
      <c r="J3292" s="11" t="s">
        <v>12</v>
      </c>
      <c r="K3292" s="1" t="str">
        <f t="shared" si="173"/>
        <v/>
      </c>
      <c r="L3292" s="1" t="e">
        <f ca="1">IF(AND(K3292&lt;&gt; "", COUNTIF(SAP!#REF!,K3292)&gt;0),"Matched", "")</f>
        <v>#REF!</v>
      </c>
      <c r="M3292" s="1" t="str">
        <f t="shared" si="171"/>
        <v/>
      </c>
      <c r="N3292" s="1" t="e">
        <f ca="1">IF(AND(M3292&lt;&gt; "", COUNTIF(SAP!#REF!,M3292)&gt;0),"Matched", "")</f>
        <v>#REF!</v>
      </c>
      <c r="O3292" s="1" t="str">
        <f t="shared" si="172"/>
        <v/>
      </c>
      <c r="P3292" s="1" t="e">
        <f ca="1">IF(AND(O3292&lt;&gt; "", COUNTIF(SAP!#REF!,O3292)&gt;0),"Matched", "")</f>
        <v>#REF!</v>
      </c>
      <c r="Q3292" s="1" t="str">
        <f ca="1">IF(D3292="AC","Logic4"&amp;"_"&amp;TEXT(C3292,"dd.mm.yyyy") &amp;"_"&amp; 1814444.8,"")</f>
        <v>Logic4_21.02.2020_1814444.8</v>
      </c>
      <c r="R3292" s="1" t="e">
        <f ca="1">IF(AND(Q3292&lt;&gt; "", COUNTIF(SAP!#REF!,Q3292)&gt;0),"Matched", "")</f>
        <v>#REF!</v>
      </c>
    </row>
    <row r="3293" spans="1:18">
      <c r="A3293" s="13">
        <v>11563327</v>
      </c>
      <c r="B3293" s="14">
        <v>43882</v>
      </c>
      <c r="C3293" s="14">
        <v>43882</v>
      </c>
      <c r="D3293" s="15" t="s">
        <v>10</v>
      </c>
      <c r="E3293" s="15">
        <v>0</v>
      </c>
      <c r="F3293" s="15">
        <v>0</v>
      </c>
      <c r="G3293" s="15">
        <v>4830</v>
      </c>
      <c r="H3293" s="15">
        <v>139868.06</v>
      </c>
      <c r="I3293" s="15" t="s">
        <v>11</v>
      </c>
      <c r="J3293" s="15" t="s">
        <v>12</v>
      </c>
      <c r="K3293" s="1" t="str">
        <f t="shared" si="173"/>
        <v/>
      </c>
      <c r="L3293" s="1" t="e">
        <f ca="1">IF(AND(K3293&lt;&gt; "", COUNTIF(SAP!#REF!,K3293)&gt;0),"Matched", "")</f>
        <v>#REF!</v>
      </c>
      <c r="M3293" s="1" t="str">
        <f t="shared" si="171"/>
        <v/>
      </c>
      <c r="N3293" s="1" t="e">
        <f ca="1">IF(AND(M3293&lt;&gt; "", COUNTIF(SAP!#REF!,M3293)&gt;0),"Matched", "")</f>
        <v>#REF!</v>
      </c>
      <c r="O3293" s="1" t="str">
        <f t="shared" si="172"/>
        <v/>
      </c>
      <c r="P3293" s="1" t="e">
        <f ca="1">IF(AND(O3293&lt;&gt; "", COUNTIF(SAP!#REF!,O3293)&gt;0),"Matched", "")</f>
        <v>#REF!</v>
      </c>
      <c r="Q3293" s="1" t="str">
        <f ca="1">IF(D3293="AC","Logic4"&amp;"_"&amp;TEXT(C3293,"dd.mm.yyyy") &amp;"_"&amp; 1814444.8,"")</f>
        <v>Logic4_21.02.2020_1814444.8</v>
      </c>
      <c r="R3293" s="1" t="e">
        <f ca="1">IF(AND(Q3293&lt;&gt; "", COUNTIF(SAP!#REF!,Q3293)&gt;0),"Matched", "")</f>
        <v>#REF!</v>
      </c>
    </row>
    <row r="3294" spans="1:18">
      <c r="A3294" s="9">
        <v>11563327</v>
      </c>
      <c r="B3294" s="10">
        <v>43882</v>
      </c>
      <c r="C3294" s="10">
        <v>43882</v>
      </c>
      <c r="D3294" s="11" t="s">
        <v>10</v>
      </c>
      <c r="E3294" s="11">
        <v>0</v>
      </c>
      <c r="F3294" s="11">
        <v>0</v>
      </c>
      <c r="G3294" s="11">
        <v>4910</v>
      </c>
      <c r="H3294" s="11">
        <v>144778.06</v>
      </c>
      <c r="I3294" s="11" t="s">
        <v>11</v>
      </c>
      <c r="J3294" s="11" t="s">
        <v>12</v>
      </c>
      <c r="K3294" s="1" t="str">
        <f t="shared" si="173"/>
        <v/>
      </c>
      <c r="L3294" s="1" t="e">
        <f ca="1">IF(AND(K3294&lt;&gt; "", COUNTIF(SAP!#REF!,K3294)&gt;0),"Matched", "")</f>
        <v>#REF!</v>
      </c>
      <c r="M3294" s="1" t="str">
        <f t="shared" si="171"/>
        <v/>
      </c>
      <c r="N3294" s="1" t="e">
        <f ca="1">IF(AND(M3294&lt;&gt; "", COUNTIF(SAP!#REF!,M3294)&gt;0),"Matched", "")</f>
        <v>#REF!</v>
      </c>
      <c r="O3294" s="1" t="str">
        <f t="shared" si="172"/>
        <v/>
      </c>
      <c r="P3294" s="1" t="e">
        <f ca="1">IF(AND(O3294&lt;&gt; "", COUNTIF(SAP!#REF!,O3294)&gt;0),"Matched", "")</f>
        <v>#REF!</v>
      </c>
      <c r="Q3294" s="1" t="str">
        <f ca="1">IF(D3294="AC","Logic4"&amp;"_"&amp;TEXT(C3294,"dd.mm.yyyy") &amp;"_"&amp; 1814444.8,"")</f>
        <v>Logic4_21.02.2020_1814444.8</v>
      </c>
      <c r="R3294" s="1" t="e">
        <f ca="1">IF(AND(Q3294&lt;&gt; "", COUNTIF(SAP!#REF!,Q3294)&gt;0),"Matched", "")</f>
        <v>#REF!</v>
      </c>
    </row>
    <row r="3295" spans="1:18">
      <c r="A3295" s="13">
        <v>11563327</v>
      </c>
      <c r="B3295" s="14">
        <v>43882</v>
      </c>
      <c r="C3295" s="14">
        <v>43882</v>
      </c>
      <c r="D3295" s="15" t="s">
        <v>10</v>
      </c>
      <c r="E3295" s="15">
        <v>0</v>
      </c>
      <c r="F3295" s="15">
        <v>0</v>
      </c>
      <c r="G3295" s="15">
        <v>5000</v>
      </c>
      <c r="H3295" s="15">
        <v>149778.06</v>
      </c>
      <c r="I3295" s="15" t="s">
        <v>11</v>
      </c>
      <c r="J3295" s="15" t="s">
        <v>12</v>
      </c>
      <c r="K3295" s="1" t="str">
        <f t="shared" si="173"/>
        <v/>
      </c>
      <c r="L3295" s="1" t="e">
        <f ca="1">IF(AND(K3295&lt;&gt; "", COUNTIF(SAP!#REF!,K3295)&gt;0),"Matched", "")</f>
        <v>#REF!</v>
      </c>
      <c r="M3295" s="1" t="str">
        <f t="shared" si="171"/>
        <v/>
      </c>
      <c r="N3295" s="1" t="e">
        <f ca="1">IF(AND(M3295&lt;&gt; "", COUNTIF(SAP!#REF!,M3295)&gt;0),"Matched", "")</f>
        <v>#REF!</v>
      </c>
      <c r="O3295" s="1" t="str">
        <f t="shared" si="172"/>
        <v/>
      </c>
      <c r="P3295" s="1" t="e">
        <f ca="1">IF(AND(O3295&lt;&gt; "", COUNTIF(SAP!#REF!,O3295)&gt;0),"Matched", "")</f>
        <v>#REF!</v>
      </c>
      <c r="Q3295" s="1" t="str">
        <f ca="1">IF(D3295="AC","Logic4"&amp;"_"&amp;TEXT(C3295,"dd.mm.yyyy") &amp;"_"&amp; 1814444.8,"")</f>
        <v>Logic4_21.02.2020_1814444.8</v>
      </c>
      <c r="R3295" s="1" t="e">
        <f ca="1">IF(AND(Q3295&lt;&gt; "", COUNTIF(SAP!#REF!,Q3295)&gt;0),"Matched", "")</f>
        <v>#REF!</v>
      </c>
    </row>
    <row r="3296" spans="1:18">
      <c r="A3296" s="9">
        <v>11563327</v>
      </c>
      <c r="B3296" s="10">
        <v>43882</v>
      </c>
      <c r="C3296" s="10">
        <v>43882</v>
      </c>
      <c r="D3296" s="11" t="s">
        <v>10</v>
      </c>
      <c r="E3296" s="11">
        <v>0</v>
      </c>
      <c r="F3296" s="11">
        <v>0</v>
      </c>
      <c r="G3296" s="11">
        <v>5090</v>
      </c>
      <c r="H3296" s="11">
        <v>154868.06</v>
      </c>
      <c r="I3296" s="11" t="s">
        <v>11</v>
      </c>
      <c r="J3296" s="11" t="s">
        <v>12</v>
      </c>
      <c r="K3296" s="1" t="str">
        <f t="shared" si="173"/>
        <v/>
      </c>
      <c r="L3296" s="1" t="e">
        <f ca="1">IF(AND(K3296&lt;&gt; "", COUNTIF(SAP!#REF!,K3296)&gt;0),"Matched", "")</f>
        <v>#REF!</v>
      </c>
      <c r="M3296" s="1" t="str">
        <f t="shared" si="171"/>
        <v/>
      </c>
      <c r="N3296" s="1" t="e">
        <f ca="1">IF(AND(M3296&lt;&gt; "", COUNTIF(SAP!#REF!,M3296)&gt;0),"Matched", "")</f>
        <v>#REF!</v>
      </c>
      <c r="O3296" s="1" t="str">
        <f t="shared" si="172"/>
        <v/>
      </c>
      <c r="P3296" s="1" t="e">
        <f ca="1">IF(AND(O3296&lt;&gt; "", COUNTIF(SAP!#REF!,O3296)&gt;0),"Matched", "")</f>
        <v>#REF!</v>
      </c>
      <c r="Q3296" s="1" t="str">
        <f ca="1">IF(D3296="AC","Logic4"&amp;"_"&amp;TEXT(C3296,"dd.mm.yyyy") &amp;"_"&amp; 1814444.8,"")</f>
        <v>Logic4_21.02.2020_1814444.8</v>
      </c>
      <c r="R3296" s="1" t="e">
        <f ca="1">IF(AND(Q3296&lt;&gt; "", COUNTIF(SAP!#REF!,Q3296)&gt;0),"Matched", "")</f>
        <v>#REF!</v>
      </c>
    </row>
    <row r="3297" spans="1:18">
      <c r="A3297" s="13">
        <v>11563327</v>
      </c>
      <c r="B3297" s="14">
        <v>43882</v>
      </c>
      <c r="C3297" s="14">
        <v>43882</v>
      </c>
      <c r="D3297" s="15" t="s">
        <v>10</v>
      </c>
      <c r="E3297" s="15">
        <v>0</v>
      </c>
      <c r="F3297" s="15">
        <v>0</v>
      </c>
      <c r="G3297" s="15">
        <v>5100</v>
      </c>
      <c r="H3297" s="15">
        <v>159968.06</v>
      </c>
      <c r="I3297" s="15" t="s">
        <v>11</v>
      </c>
      <c r="J3297" s="15" t="s">
        <v>12</v>
      </c>
      <c r="K3297" s="1" t="str">
        <f t="shared" si="173"/>
        <v/>
      </c>
      <c r="L3297" s="1" t="e">
        <f ca="1">IF(AND(K3297&lt;&gt; "", COUNTIF(SAP!#REF!,K3297)&gt;0),"Matched", "")</f>
        <v>#REF!</v>
      </c>
      <c r="M3297" s="1" t="str">
        <f t="shared" si="171"/>
        <v/>
      </c>
      <c r="N3297" s="1" t="e">
        <f ca="1">IF(AND(M3297&lt;&gt; "", COUNTIF(SAP!#REF!,M3297)&gt;0),"Matched", "")</f>
        <v>#REF!</v>
      </c>
      <c r="O3297" s="1" t="str">
        <f t="shared" si="172"/>
        <v/>
      </c>
      <c r="P3297" s="1" t="e">
        <f ca="1">IF(AND(O3297&lt;&gt; "", COUNTIF(SAP!#REF!,O3297)&gt;0),"Matched", "")</f>
        <v>#REF!</v>
      </c>
      <c r="Q3297" s="1" t="str">
        <f ca="1">IF(D3297="AC","Logic4"&amp;"_"&amp;TEXT(C3297,"dd.mm.yyyy") &amp;"_"&amp; 1814444.8,"")</f>
        <v>Logic4_21.02.2020_1814444.8</v>
      </c>
      <c r="R3297" s="1" t="e">
        <f ca="1">IF(AND(Q3297&lt;&gt; "", COUNTIF(SAP!#REF!,Q3297)&gt;0),"Matched", "")</f>
        <v>#REF!</v>
      </c>
    </row>
    <row r="3298" spans="1:18">
      <c r="A3298" s="9">
        <v>11563327</v>
      </c>
      <c r="B3298" s="10">
        <v>43882</v>
      </c>
      <c r="C3298" s="10">
        <v>43882</v>
      </c>
      <c r="D3298" s="11" t="s">
        <v>10</v>
      </c>
      <c r="E3298" s="11">
        <v>0</v>
      </c>
      <c r="F3298" s="11">
        <v>0</v>
      </c>
      <c r="G3298" s="11">
        <v>5310</v>
      </c>
      <c r="H3298" s="11">
        <v>165278.06</v>
      </c>
      <c r="I3298" s="11" t="s">
        <v>11</v>
      </c>
      <c r="J3298" s="11" t="s">
        <v>12</v>
      </c>
      <c r="K3298" s="1" t="str">
        <f t="shared" si="173"/>
        <v/>
      </c>
      <c r="L3298" s="1" t="e">
        <f ca="1">IF(AND(K3298&lt;&gt; "", COUNTIF(SAP!#REF!,K3298)&gt;0),"Matched", "")</f>
        <v>#REF!</v>
      </c>
      <c r="M3298" s="1" t="str">
        <f t="shared" si="171"/>
        <v/>
      </c>
      <c r="N3298" s="1" t="e">
        <f ca="1">IF(AND(M3298&lt;&gt; "", COUNTIF(SAP!#REF!,M3298)&gt;0),"Matched", "")</f>
        <v>#REF!</v>
      </c>
      <c r="O3298" s="1" t="str">
        <f t="shared" si="172"/>
        <v/>
      </c>
      <c r="P3298" s="1" t="e">
        <f ca="1">IF(AND(O3298&lt;&gt; "", COUNTIF(SAP!#REF!,O3298)&gt;0),"Matched", "")</f>
        <v>#REF!</v>
      </c>
      <c r="Q3298" s="1" t="str">
        <f ca="1">IF(D3298="AC","Logic4"&amp;"_"&amp;TEXT(C3298,"dd.mm.yyyy") &amp;"_"&amp; 1814444.8,"")</f>
        <v>Logic4_21.02.2020_1814444.8</v>
      </c>
      <c r="R3298" s="1" t="e">
        <f ca="1">IF(AND(Q3298&lt;&gt; "", COUNTIF(SAP!#REF!,Q3298)&gt;0),"Matched", "")</f>
        <v>#REF!</v>
      </c>
    </row>
    <row r="3299" spans="1:18">
      <c r="A3299" s="13">
        <v>11563327</v>
      </c>
      <c r="B3299" s="14">
        <v>43882</v>
      </c>
      <c r="C3299" s="14">
        <v>43882</v>
      </c>
      <c r="D3299" s="15" t="s">
        <v>10</v>
      </c>
      <c r="E3299" s="15">
        <v>0</v>
      </c>
      <c r="F3299" s="15">
        <v>0</v>
      </c>
      <c r="G3299" s="15">
        <v>5460</v>
      </c>
      <c r="H3299" s="15">
        <v>170738.06</v>
      </c>
      <c r="I3299" s="15" t="s">
        <v>11</v>
      </c>
      <c r="J3299" s="15" t="s">
        <v>12</v>
      </c>
      <c r="K3299" s="1" t="str">
        <f t="shared" si="173"/>
        <v/>
      </c>
      <c r="L3299" s="1" t="e">
        <f ca="1">IF(AND(K3299&lt;&gt; "", COUNTIF(SAP!#REF!,K3299)&gt;0),"Matched", "")</f>
        <v>#REF!</v>
      </c>
      <c r="M3299" s="1" t="str">
        <f t="shared" si="171"/>
        <v/>
      </c>
      <c r="N3299" s="1" t="e">
        <f ca="1">IF(AND(M3299&lt;&gt; "", COUNTIF(SAP!#REF!,M3299)&gt;0),"Matched", "")</f>
        <v>#REF!</v>
      </c>
      <c r="O3299" s="1" t="str">
        <f t="shared" si="172"/>
        <v/>
      </c>
      <c r="P3299" s="1" t="e">
        <f ca="1">IF(AND(O3299&lt;&gt; "", COUNTIF(SAP!#REF!,O3299)&gt;0),"Matched", "")</f>
        <v>#REF!</v>
      </c>
      <c r="Q3299" s="1" t="str">
        <f ca="1">IF(D3299="AC","Logic4"&amp;"_"&amp;TEXT(C3299,"dd.mm.yyyy") &amp;"_"&amp; 1814444.8,"")</f>
        <v>Logic4_21.02.2020_1814444.8</v>
      </c>
      <c r="R3299" s="1" t="e">
        <f ca="1">IF(AND(Q3299&lt;&gt; "", COUNTIF(SAP!#REF!,Q3299)&gt;0),"Matched", "")</f>
        <v>#REF!</v>
      </c>
    </row>
    <row r="3300" spans="1:18">
      <c r="A3300" s="9">
        <v>11563327</v>
      </c>
      <c r="B3300" s="10">
        <v>43882</v>
      </c>
      <c r="C3300" s="10">
        <v>43882</v>
      </c>
      <c r="D3300" s="11" t="s">
        <v>10</v>
      </c>
      <c r="E3300" s="11">
        <v>0</v>
      </c>
      <c r="F3300" s="11">
        <v>0</v>
      </c>
      <c r="G3300" s="11">
        <v>5530</v>
      </c>
      <c r="H3300" s="11">
        <v>176268.06</v>
      </c>
      <c r="I3300" s="11" t="s">
        <v>11</v>
      </c>
      <c r="J3300" s="11" t="s">
        <v>12</v>
      </c>
      <c r="K3300" s="1" t="str">
        <f t="shared" si="173"/>
        <v/>
      </c>
      <c r="L3300" s="1" t="e">
        <f ca="1">IF(AND(K3300&lt;&gt; "", COUNTIF(SAP!#REF!,K3300)&gt;0),"Matched", "")</f>
        <v>#REF!</v>
      </c>
      <c r="M3300" s="1" t="str">
        <f t="shared" si="171"/>
        <v/>
      </c>
      <c r="N3300" s="1" t="e">
        <f ca="1">IF(AND(M3300&lt;&gt; "", COUNTIF(SAP!#REF!,M3300)&gt;0),"Matched", "")</f>
        <v>#REF!</v>
      </c>
      <c r="O3300" s="1" t="str">
        <f t="shared" si="172"/>
        <v/>
      </c>
      <c r="P3300" s="1" t="e">
        <f ca="1">IF(AND(O3300&lt;&gt; "", COUNTIF(SAP!#REF!,O3300)&gt;0),"Matched", "")</f>
        <v>#REF!</v>
      </c>
      <c r="Q3300" s="1" t="str">
        <f ca="1">IF(D3300="AC","Logic4"&amp;"_"&amp;TEXT(C3300,"dd.mm.yyyy") &amp;"_"&amp; 1814444.8,"")</f>
        <v>Logic4_21.02.2020_1814444.8</v>
      </c>
      <c r="R3300" s="1" t="e">
        <f ca="1">IF(AND(Q3300&lt;&gt; "", COUNTIF(SAP!#REF!,Q3300)&gt;0),"Matched", "")</f>
        <v>#REF!</v>
      </c>
    </row>
    <row r="3301" spans="1:18">
      <c r="A3301" s="13">
        <v>11563327</v>
      </c>
      <c r="B3301" s="14">
        <v>43882</v>
      </c>
      <c r="C3301" s="14">
        <v>43882</v>
      </c>
      <c r="D3301" s="15" t="s">
        <v>10</v>
      </c>
      <c r="E3301" s="15">
        <v>0</v>
      </c>
      <c r="F3301" s="15">
        <v>0</v>
      </c>
      <c r="G3301" s="15">
        <v>5779.9</v>
      </c>
      <c r="H3301" s="15">
        <v>182047.96</v>
      </c>
      <c r="I3301" s="15" t="s">
        <v>11</v>
      </c>
      <c r="J3301" s="15" t="s">
        <v>12</v>
      </c>
      <c r="K3301" s="1" t="str">
        <f t="shared" si="173"/>
        <v/>
      </c>
      <c r="L3301" s="1" t="e">
        <f ca="1">IF(AND(K3301&lt;&gt; "", COUNTIF(SAP!#REF!,K3301)&gt;0),"Matched", "")</f>
        <v>#REF!</v>
      </c>
      <c r="M3301" s="1" t="str">
        <f t="shared" si="171"/>
        <v/>
      </c>
      <c r="N3301" s="1" t="e">
        <f ca="1">IF(AND(M3301&lt;&gt; "", COUNTIF(SAP!#REF!,M3301)&gt;0),"Matched", "")</f>
        <v>#REF!</v>
      </c>
      <c r="O3301" s="1" t="str">
        <f t="shared" si="172"/>
        <v/>
      </c>
      <c r="P3301" s="1" t="e">
        <f ca="1">IF(AND(O3301&lt;&gt; "", COUNTIF(SAP!#REF!,O3301)&gt;0),"Matched", "")</f>
        <v>#REF!</v>
      </c>
      <c r="Q3301" s="1" t="str">
        <f ca="1">IF(D3301="AC","Logic4"&amp;"_"&amp;TEXT(C3301,"dd.mm.yyyy") &amp;"_"&amp; 1814444.8,"")</f>
        <v>Logic4_21.02.2020_1814444.8</v>
      </c>
      <c r="R3301" s="1" t="e">
        <f ca="1">IF(AND(Q3301&lt;&gt; "", COUNTIF(SAP!#REF!,Q3301)&gt;0),"Matched", "")</f>
        <v>#REF!</v>
      </c>
    </row>
    <row r="3302" spans="1:18">
      <c r="A3302" s="9">
        <v>11563327</v>
      </c>
      <c r="B3302" s="10">
        <v>43882</v>
      </c>
      <c r="C3302" s="10">
        <v>43882</v>
      </c>
      <c r="D3302" s="11" t="s">
        <v>10</v>
      </c>
      <c r="E3302" s="11">
        <v>0</v>
      </c>
      <c r="F3302" s="11">
        <v>0</v>
      </c>
      <c r="G3302" s="11">
        <v>5880</v>
      </c>
      <c r="H3302" s="11">
        <v>187927.96</v>
      </c>
      <c r="I3302" s="11" t="s">
        <v>11</v>
      </c>
      <c r="J3302" s="11" t="s">
        <v>12</v>
      </c>
      <c r="K3302" s="1" t="str">
        <f t="shared" si="173"/>
        <v/>
      </c>
      <c r="L3302" s="1" t="e">
        <f ca="1">IF(AND(K3302&lt;&gt; "", COUNTIF(SAP!#REF!,K3302)&gt;0),"Matched", "")</f>
        <v>#REF!</v>
      </c>
      <c r="M3302" s="1" t="str">
        <f t="shared" si="171"/>
        <v/>
      </c>
      <c r="N3302" s="1" t="e">
        <f ca="1">IF(AND(M3302&lt;&gt; "", COUNTIF(SAP!#REF!,M3302)&gt;0),"Matched", "")</f>
        <v>#REF!</v>
      </c>
      <c r="O3302" s="1" t="str">
        <f t="shared" si="172"/>
        <v/>
      </c>
      <c r="P3302" s="1" t="e">
        <f ca="1">IF(AND(O3302&lt;&gt; "", COUNTIF(SAP!#REF!,O3302)&gt;0),"Matched", "")</f>
        <v>#REF!</v>
      </c>
      <c r="Q3302" s="1" t="str">
        <f ca="1">IF(D3302="AC","Logic4"&amp;"_"&amp;TEXT(C3302,"dd.mm.yyyy") &amp;"_"&amp; 1814444.8,"")</f>
        <v>Logic4_21.02.2020_1814444.8</v>
      </c>
      <c r="R3302" s="1" t="e">
        <f ca="1">IF(AND(Q3302&lt;&gt; "", COUNTIF(SAP!#REF!,Q3302)&gt;0),"Matched", "")</f>
        <v>#REF!</v>
      </c>
    </row>
    <row r="3303" spans="1:18">
      <c r="A3303" s="13">
        <v>11563327</v>
      </c>
      <c r="B3303" s="14">
        <v>43882</v>
      </c>
      <c r="C3303" s="14">
        <v>43882</v>
      </c>
      <c r="D3303" s="15" t="s">
        <v>10</v>
      </c>
      <c r="E3303" s="15">
        <v>0</v>
      </c>
      <c r="F3303" s="15">
        <v>0</v>
      </c>
      <c r="G3303" s="15">
        <v>5930</v>
      </c>
      <c r="H3303" s="15">
        <v>193857.96</v>
      </c>
      <c r="I3303" s="15" t="s">
        <v>11</v>
      </c>
      <c r="J3303" s="15" t="s">
        <v>12</v>
      </c>
      <c r="K3303" s="1" t="str">
        <f t="shared" si="173"/>
        <v/>
      </c>
      <c r="L3303" s="1" t="e">
        <f ca="1">IF(AND(K3303&lt;&gt; "", COUNTIF(SAP!#REF!,K3303)&gt;0),"Matched", "")</f>
        <v>#REF!</v>
      </c>
      <c r="M3303" s="1" t="str">
        <f t="shared" si="171"/>
        <v/>
      </c>
      <c r="N3303" s="1" t="e">
        <f ca="1">IF(AND(M3303&lt;&gt; "", COUNTIF(SAP!#REF!,M3303)&gt;0),"Matched", "")</f>
        <v>#REF!</v>
      </c>
      <c r="O3303" s="1" t="str">
        <f t="shared" si="172"/>
        <v/>
      </c>
      <c r="P3303" s="1" t="e">
        <f ca="1">IF(AND(O3303&lt;&gt; "", COUNTIF(SAP!#REF!,O3303)&gt;0),"Matched", "")</f>
        <v>#REF!</v>
      </c>
      <c r="Q3303" s="1" t="str">
        <f ca="1">IF(D3303="AC","Logic4"&amp;"_"&amp;TEXT(C3303,"dd.mm.yyyy") &amp;"_"&amp; 1814444.8,"")</f>
        <v>Logic4_21.02.2020_1814444.8</v>
      </c>
      <c r="R3303" s="1" t="e">
        <f ca="1">IF(AND(Q3303&lt;&gt; "", COUNTIF(SAP!#REF!,Q3303)&gt;0),"Matched", "")</f>
        <v>#REF!</v>
      </c>
    </row>
    <row r="3304" spans="1:18">
      <c r="A3304" s="9">
        <v>11563327</v>
      </c>
      <c r="B3304" s="10">
        <v>43882</v>
      </c>
      <c r="C3304" s="10">
        <v>43882</v>
      </c>
      <c r="D3304" s="11" t="s">
        <v>10</v>
      </c>
      <c r="E3304" s="11">
        <v>0</v>
      </c>
      <c r="F3304" s="11">
        <v>0</v>
      </c>
      <c r="G3304" s="11">
        <v>6008.9</v>
      </c>
      <c r="H3304" s="11">
        <v>199866.86</v>
      </c>
      <c r="I3304" s="11" t="s">
        <v>11</v>
      </c>
      <c r="J3304" s="11" t="s">
        <v>12</v>
      </c>
      <c r="K3304" s="1" t="str">
        <f t="shared" si="173"/>
        <v/>
      </c>
      <c r="L3304" s="1" t="e">
        <f ca="1">IF(AND(K3304&lt;&gt; "", COUNTIF(SAP!#REF!,K3304)&gt;0),"Matched", "")</f>
        <v>#REF!</v>
      </c>
      <c r="M3304" s="1" t="str">
        <f t="shared" si="171"/>
        <v/>
      </c>
      <c r="N3304" s="1" t="e">
        <f ca="1">IF(AND(M3304&lt;&gt; "", COUNTIF(SAP!#REF!,M3304)&gt;0),"Matched", "")</f>
        <v>#REF!</v>
      </c>
      <c r="O3304" s="1" t="str">
        <f t="shared" si="172"/>
        <v/>
      </c>
      <c r="P3304" s="1" t="e">
        <f ca="1">IF(AND(O3304&lt;&gt; "", COUNTIF(SAP!#REF!,O3304)&gt;0),"Matched", "")</f>
        <v>#REF!</v>
      </c>
      <c r="Q3304" s="1" t="str">
        <f ca="1">IF(D3304="AC","Logic4"&amp;"_"&amp;TEXT(C3304,"dd.mm.yyyy") &amp;"_"&amp; 1814444.8,"")</f>
        <v>Logic4_21.02.2020_1814444.8</v>
      </c>
      <c r="R3304" s="1" t="e">
        <f ca="1">IF(AND(Q3304&lt;&gt; "", COUNTIF(SAP!#REF!,Q3304)&gt;0),"Matched", "")</f>
        <v>#REF!</v>
      </c>
    </row>
    <row r="3305" spans="1:18">
      <c r="A3305" s="13">
        <v>11563327</v>
      </c>
      <c r="B3305" s="14">
        <v>43882</v>
      </c>
      <c r="C3305" s="14">
        <v>43882</v>
      </c>
      <c r="D3305" s="15" t="s">
        <v>10</v>
      </c>
      <c r="E3305" s="15">
        <v>0</v>
      </c>
      <c r="F3305" s="15">
        <v>0</v>
      </c>
      <c r="G3305" s="15">
        <v>6245.1</v>
      </c>
      <c r="H3305" s="15">
        <v>206111.96</v>
      </c>
      <c r="I3305" s="15" t="s">
        <v>11</v>
      </c>
      <c r="J3305" s="15" t="s">
        <v>12</v>
      </c>
      <c r="K3305" s="1" t="str">
        <f t="shared" si="173"/>
        <v/>
      </c>
      <c r="L3305" s="1" t="e">
        <f ca="1">IF(AND(K3305&lt;&gt; "", COUNTIF(SAP!#REF!,K3305)&gt;0),"Matched", "")</f>
        <v>#REF!</v>
      </c>
      <c r="M3305" s="1" t="str">
        <f t="shared" si="171"/>
        <v/>
      </c>
      <c r="N3305" s="1" t="e">
        <f ca="1">IF(AND(M3305&lt;&gt; "", COUNTIF(SAP!#REF!,M3305)&gt;0),"Matched", "")</f>
        <v>#REF!</v>
      </c>
      <c r="O3305" s="1" t="str">
        <f t="shared" si="172"/>
        <v/>
      </c>
      <c r="P3305" s="1" t="e">
        <f ca="1">IF(AND(O3305&lt;&gt; "", COUNTIF(SAP!#REF!,O3305)&gt;0),"Matched", "")</f>
        <v>#REF!</v>
      </c>
      <c r="Q3305" s="1" t="str">
        <f ca="1">IF(D3305="AC","Logic4"&amp;"_"&amp;TEXT(C3305,"dd.mm.yyyy") &amp;"_"&amp; 1814444.8,"")</f>
        <v>Logic4_21.02.2020_1814444.8</v>
      </c>
      <c r="R3305" s="1" t="e">
        <f ca="1">IF(AND(Q3305&lt;&gt; "", COUNTIF(SAP!#REF!,Q3305)&gt;0),"Matched", "")</f>
        <v>#REF!</v>
      </c>
    </row>
    <row r="3306" spans="1:18">
      <c r="A3306" s="9">
        <v>11563327</v>
      </c>
      <c r="B3306" s="10">
        <v>43882</v>
      </c>
      <c r="C3306" s="10">
        <v>43882</v>
      </c>
      <c r="D3306" s="11" t="s">
        <v>10</v>
      </c>
      <c r="E3306" s="11">
        <v>0</v>
      </c>
      <c r="F3306" s="11">
        <v>0</v>
      </c>
      <c r="G3306" s="11">
        <v>6285.68</v>
      </c>
      <c r="H3306" s="11">
        <v>212397.64</v>
      </c>
      <c r="I3306" s="11" t="s">
        <v>11</v>
      </c>
      <c r="J3306" s="11" t="s">
        <v>12</v>
      </c>
      <c r="K3306" s="1" t="str">
        <f t="shared" si="173"/>
        <v/>
      </c>
      <c r="L3306" s="1" t="e">
        <f ca="1">IF(AND(K3306&lt;&gt; "", COUNTIF(SAP!#REF!,K3306)&gt;0),"Matched", "")</f>
        <v>#REF!</v>
      </c>
      <c r="M3306" s="1" t="str">
        <f t="shared" si="171"/>
        <v/>
      </c>
      <c r="N3306" s="1" t="e">
        <f ca="1">IF(AND(M3306&lt;&gt; "", COUNTIF(SAP!#REF!,M3306)&gt;0),"Matched", "")</f>
        <v>#REF!</v>
      </c>
      <c r="O3306" s="1" t="str">
        <f t="shared" si="172"/>
        <v/>
      </c>
      <c r="P3306" s="1" t="e">
        <f ca="1">IF(AND(O3306&lt;&gt; "", COUNTIF(SAP!#REF!,O3306)&gt;0),"Matched", "")</f>
        <v>#REF!</v>
      </c>
      <c r="Q3306" s="1" t="str">
        <f ca="1">IF(D3306="AC","Logic4"&amp;"_"&amp;TEXT(C3306,"dd.mm.yyyy") &amp;"_"&amp; 1814444.8,"")</f>
        <v>Logic4_21.02.2020_1814444.8</v>
      </c>
      <c r="R3306" s="1" t="e">
        <f ca="1">IF(AND(Q3306&lt;&gt; "", COUNTIF(SAP!#REF!,Q3306)&gt;0),"Matched", "")</f>
        <v>#REF!</v>
      </c>
    </row>
    <row r="3307" spans="1:18">
      <c r="A3307" s="13">
        <v>11563327</v>
      </c>
      <c r="B3307" s="14">
        <v>43882</v>
      </c>
      <c r="C3307" s="14">
        <v>43882</v>
      </c>
      <c r="D3307" s="15" t="s">
        <v>10</v>
      </c>
      <c r="E3307" s="15">
        <v>0</v>
      </c>
      <c r="F3307" s="15">
        <v>0</v>
      </c>
      <c r="G3307" s="15">
        <v>6519.9</v>
      </c>
      <c r="H3307" s="15">
        <v>218917.54</v>
      </c>
      <c r="I3307" s="15" t="s">
        <v>11</v>
      </c>
      <c r="J3307" s="15" t="s">
        <v>12</v>
      </c>
      <c r="K3307" s="1" t="str">
        <f t="shared" si="173"/>
        <v/>
      </c>
      <c r="L3307" s="1" t="e">
        <f ca="1">IF(AND(K3307&lt;&gt; "", COUNTIF(SAP!#REF!,K3307)&gt;0),"Matched", "")</f>
        <v>#REF!</v>
      </c>
      <c r="M3307" s="1" t="str">
        <f t="shared" ref="M3307:M3370" si="174">IF(D3307="TR","Logic2"&amp;"_"&amp;TEXT(C3307,"dd.mm.yyyy") &amp;"_"&amp; F3307,"")</f>
        <v/>
      </c>
      <c r="N3307" s="1" t="e">
        <f ca="1">IF(AND(M3307&lt;&gt; "", COUNTIF(SAP!#REF!,M3307)&gt;0),"Matched", "")</f>
        <v>#REF!</v>
      </c>
      <c r="O3307" s="1" t="str">
        <f t="shared" ref="O3307:O3370" si="175">IF(D3307="AF","Logic3"&amp;"_"&amp;G3307,"")</f>
        <v/>
      </c>
      <c r="P3307" s="1" t="e">
        <f ca="1">IF(AND(O3307&lt;&gt; "", COUNTIF(SAP!#REF!,O3307)&gt;0),"Matched", "")</f>
        <v>#REF!</v>
      </c>
      <c r="Q3307" s="1" t="str">
        <f ca="1">IF(D3307="AC","Logic4"&amp;"_"&amp;TEXT(C3307,"dd.mm.yyyy") &amp;"_"&amp; 1814444.8,"")</f>
        <v>Logic4_21.02.2020_1814444.8</v>
      </c>
      <c r="R3307" s="1" t="e">
        <f ca="1">IF(AND(Q3307&lt;&gt; "", COUNTIF(SAP!#REF!,Q3307)&gt;0),"Matched", "")</f>
        <v>#REF!</v>
      </c>
    </row>
    <row r="3308" spans="1:18">
      <c r="A3308" s="9">
        <v>11563327</v>
      </c>
      <c r="B3308" s="10">
        <v>43882</v>
      </c>
      <c r="C3308" s="10">
        <v>43882</v>
      </c>
      <c r="D3308" s="11" t="s">
        <v>10</v>
      </c>
      <c r="E3308" s="11">
        <v>0</v>
      </c>
      <c r="F3308" s="11">
        <v>0</v>
      </c>
      <c r="G3308" s="11">
        <v>6635.11</v>
      </c>
      <c r="H3308" s="11">
        <v>225552.65</v>
      </c>
      <c r="I3308" s="11" t="s">
        <v>11</v>
      </c>
      <c r="J3308" s="11" t="s">
        <v>12</v>
      </c>
      <c r="K3308" s="1" t="str">
        <f t="shared" si="173"/>
        <v/>
      </c>
      <c r="L3308" s="1" t="e">
        <f ca="1">IF(AND(K3308&lt;&gt; "", COUNTIF(SAP!#REF!,K3308)&gt;0),"Matched", "")</f>
        <v>#REF!</v>
      </c>
      <c r="M3308" s="1" t="str">
        <f t="shared" si="174"/>
        <v/>
      </c>
      <c r="N3308" s="1" t="e">
        <f ca="1">IF(AND(M3308&lt;&gt; "", COUNTIF(SAP!#REF!,M3308)&gt;0),"Matched", "")</f>
        <v>#REF!</v>
      </c>
      <c r="O3308" s="1" t="str">
        <f t="shared" si="175"/>
        <v/>
      </c>
      <c r="P3308" s="1" t="e">
        <f ca="1">IF(AND(O3308&lt;&gt; "", COUNTIF(SAP!#REF!,O3308)&gt;0),"Matched", "")</f>
        <v>#REF!</v>
      </c>
      <c r="Q3308" s="1" t="str">
        <f ca="1">IF(D3308="AC","Logic4"&amp;"_"&amp;TEXT(C3308,"dd.mm.yyyy") &amp;"_"&amp; 1814444.8,"")</f>
        <v>Logic4_21.02.2020_1814444.8</v>
      </c>
      <c r="R3308" s="1" t="e">
        <f ca="1">IF(AND(Q3308&lt;&gt; "", COUNTIF(SAP!#REF!,Q3308)&gt;0),"Matched", "")</f>
        <v>#REF!</v>
      </c>
    </row>
    <row r="3309" spans="1:18">
      <c r="A3309" s="13">
        <v>11563327</v>
      </c>
      <c r="B3309" s="14">
        <v>43882</v>
      </c>
      <c r="C3309" s="14">
        <v>43882</v>
      </c>
      <c r="D3309" s="15" t="s">
        <v>10</v>
      </c>
      <c r="E3309" s="15">
        <v>0</v>
      </c>
      <c r="F3309" s="15">
        <v>0</v>
      </c>
      <c r="G3309" s="15">
        <v>6698.56</v>
      </c>
      <c r="H3309" s="15">
        <v>232251.21</v>
      </c>
      <c r="I3309" s="15" t="s">
        <v>11</v>
      </c>
      <c r="J3309" s="15" t="s">
        <v>12</v>
      </c>
      <c r="K3309" s="1" t="str">
        <f t="shared" si="173"/>
        <v/>
      </c>
      <c r="L3309" s="1" t="e">
        <f ca="1">IF(AND(K3309&lt;&gt; "", COUNTIF(SAP!#REF!,K3309)&gt;0),"Matched", "")</f>
        <v>#REF!</v>
      </c>
      <c r="M3309" s="1" t="str">
        <f t="shared" si="174"/>
        <v/>
      </c>
      <c r="N3309" s="1" t="e">
        <f ca="1">IF(AND(M3309&lt;&gt; "", COUNTIF(SAP!#REF!,M3309)&gt;0),"Matched", "")</f>
        <v>#REF!</v>
      </c>
      <c r="O3309" s="1" t="str">
        <f t="shared" si="175"/>
        <v/>
      </c>
      <c r="P3309" s="1" t="e">
        <f ca="1">IF(AND(O3309&lt;&gt; "", COUNTIF(SAP!#REF!,O3309)&gt;0),"Matched", "")</f>
        <v>#REF!</v>
      </c>
      <c r="Q3309" s="1" t="str">
        <f ca="1">IF(D3309="AC","Logic4"&amp;"_"&amp;TEXT(C3309,"dd.mm.yyyy") &amp;"_"&amp; 1814444.8,"")</f>
        <v>Logic4_21.02.2020_1814444.8</v>
      </c>
      <c r="R3309" s="1" t="e">
        <f ca="1">IF(AND(Q3309&lt;&gt; "", COUNTIF(SAP!#REF!,Q3309)&gt;0),"Matched", "")</f>
        <v>#REF!</v>
      </c>
    </row>
    <row r="3310" spans="1:18">
      <c r="A3310" s="9">
        <v>11563327</v>
      </c>
      <c r="B3310" s="10">
        <v>43882</v>
      </c>
      <c r="C3310" s="10">
        <v>43882</v>
      </c>
      <c r="D3310" s="11" t="s">
        <v>10</v>
      </c>
      <c r="E3310" s="11">
        <v>0</v>
      </c>
      <c r="F3310" s="11">
        <v>0</v>
      </c>
      <c r="G3310" s="11">
        <v>6976.7</v>
      </c>
      <c r="H3310" s="11">
        <v>239227.91</v>
      </c>
      <c r="I3310" s="11" t="s">
        <v>11</v>
      </c>
      <c r="J3310" s="11" t="s">
        <v>12</v>
      </c>
      <c r="K3310" s="1" t="str">
        <f t="shared" si="173"/>
        <v/>
      </c>
      <c r="L3310" s="1" t="e">
        <f ca="1">IF(AND(K3310&lt;&gt; "", COUNTIF(SAP!#REF!,K3310)&gt;0),"Matched", "")</f>
        <v>#REF!</v>
      </c>
      <c r="M3310" s="1" t="str">
        <f t="shared" si="174"/>
        <v/>
      </c>
      <c r="N3310" s="1" t="e">
        <f ca="1">IF(AND(M3310&lt;&gt; "", COUNTIF(SAP!#REF!,M3310)&gt;0),"Matched", "")</f>
        <v>#REF!</v>
      </c>
      <c r="O3310" s="1" t="str">
        <f t="shared" si="175"/>
        <v/>
      </c>
      <c r="P3310" s="1" t="e">
        <f ca="1">IF(AND(O3310&lt;&gt; "", COUNTIF(SAP!#REF!,O3310)&gt;0),"Matched", "")</f>
        <v>#REF!</v>
      </c>
      <c r="Q3310" s="1" t="str">
        <f ca="1">IF(D3310="AC","Logic4"&amp;"_"&amp;TEXT(C3310,"dd.mm.yyyy") &amp;"_"&amp; 1814444.8,"")</f>
        <v>Logic4_21.02.2020_1814444.8</v>
      </c>
      <c r="R3310" s="1" t="e">
        <f ca="1">IF(AND(Q3310&lt;&gt; "", COUNTIF(SAP!#REF!,Q3310)&gt;0),"Matched", "")</f>
        <v>#REF!</v>
      </c>
    </row>
    <row r="3311" spans="1:18">
      <c r="A3311" s="13">
        <v>11563327</v>
      </c>
      <c r="B3311" s="14">
        <v>43882</v>
      </c>
      <c r="C3311" s="14">
        <v>43882</v>
      </c>
      <c r="D3311" s="15" t="s">
        <v>10</v>
      </c>
      <c r="E3311" s="15">
        <v>0</v>
      </c>
      <c r="F3311" s="15">
        <v>0</v>
      </c>
      <c r="G3311" s="15">
        <v>7010</v>
      </c>
      <c r="H3311" s="15">
        <v>246237.91</v>
      </c>
      <c r="I3311" s="15" t="s">
        <v>11</v>
      </c>
      <c r="J3311" s="15" t="s">
        <v>12</v>
      </c>
      <c r="K3311" s="1" t="str">
        <f t="shared" si="173"/>
        <v/>
      </c>
      <c r="L3311" s="1" t="e">
        <f ca="1">IF(AND(K3311&lt;&gt; "", COUNTIF(SAP!#REF!,K3311)&gt;0),"Matched", "")</f>
        <v>#REF!</v>
      </c>
      <c r="M3311" s="1" t="str">
        <f t="shared" si="174"/>
        <v/>
      </c>
      <c r="N3311" s="1" t="e">
        <f ca="1">IF(AND(M3311&lt;&gt; "", COUNTIF(SAP!#REF!,M3311)&gt;0),"Matched", "")</f>
        <v>#REF!</v>
      </c>
      <c r="O3311" s="1" t="str">
        <f t="shared" si="175"/>
        <v/>
      </c>
      <c r="P3311" s="1" t="e">
        <f ca="1">IF(AND(O3311&lt;&gt; "", COUNTIF(SAP!#REF!,O3311)&gt;0),"Matched", "")</f>
        <v>#REF!</v>
      </c>
      <c r="Q3311" s="1" t="str">
        <f ca="1">IF(D3311="AC","Logic4"&amp;"_"&amp;TEXT(C3311,"dd.mm.yyyy") &amp;"_"&amp; 1814444.8,"")</f>
        <v>Logic4_21.02.2020_1814444.8</v>
      </c>
      <c r="R3311" s="1" t="e">
        <f ca="1">IF(AND(Q3311&lt;&gt; "", COUNTIF(SAP!#REF!,Q3311)&gt;0),"Matched", "")</f>
        <v>#REF!</v>
      </c>
    </row>
    <row r="3312" spans="1:18">
      <c r="A3312" s="9">
        <v>11563327</v>
      </c>
      <c r="B3312" s="10">
        <v>43882</v>
      </c>
      <c r="C3312" s="10">
        <v>43882</v>
      </c>
      <c r="D3312" s="11" t="s">
        <v>10</v>
      </c>
      <c r="E3312" s="11">
        <v>0</v>
      </c>
      <c r="F3312" s="11">
        <v>0</v>
      </c>
      <c r="G3312" s="11">
        <v>7148.2</v>
      </c>
      <c r="H3312" s="11">
        <v>253386.11</v>
      </c>
      <c r="I3312" s="11" t="s">
        <v>11</v>
      </c>
      <c r="J3312" s="11" t="s">
        <v>12</v>
      </c>
      <c r="K3312" s="1" t="str">
        <f t="shared" si="173"/>
        <v/>
      </c>
      <c r="L3312" s="1" t="e">
        <f ca="1">IF(AND(K3312&lt;&gt; "", COUNTIF(SAP!#REF!,K3312)&gt;0),"Matched", "")</f>
        <v>#REF!</v>
      </c>
      <c r="M3312" s="1" t="str">
        <f t="shared" si="174"/>
        <v/>
      </c>
      <c r="N3312" s="1" t="e">
        <f ca="1">IF(AND(M3312&lt;&gt; "", COUNTIF(SAP!#REF!,M3312)&gt;0),"Matched", "")</f>
        <v>#REF!</v>
      </c>
      <c r="O3312" s="1" t="str">
        <f t="shared" si="175"/>
        <v/>
      </c>
      <c r="P3312" s="1" t="e">
        <f ca="1">IF(AND(O3312&lt;&gt; "", COUNTIF(SAP!#REF!,O3312)&gt;0),"Matched", "")</f>
        <v>#REF!</v>
      </c>
      <c r="Q3312" s="1" t="str">
        <f ca="1">IF(D3312="AC","Logic4"&amp;"_"&amp;TEXT(C3312,"dd.mm.yyyy") &amp;"_"&amp; 1814444.8,"")</f>
        <v>Logic4_21.02.2020_1814444.8</v>
      </c>
      <c r="R3312" s="1" t="e">
        <f ca="1">IF(AND(Q3312&lt;&gt; "", COUNTIF(SAP!#REF!,Q3312)&gt;0),"Matched", "")</f>
        <v>#REF!</v>
      </c>
    </row>
    <row r="3313" spans="1:18">
      <c r="A3313" s="13">
        <v>11563327</v>
      </c>
      <c r="B3313" s="14">
        <v>43882</v>
      </c>
      <c r="C3313" s="14">
        <v>43882</v>
      </c>
      <c r="D3313" s="15" t="s">
        <v>10</v>
      </c>
      <c r="E3313" s="15">
        <v>0</v>
      </c>
      <c r="F3313" s="15">
        <v>0</v>
      </c>
      <c r="G3313" s="15">
        <v>7540.03</v>
      </c>
      <c r="H3313" s="15">
        <v>260926.14</v>
      </c>
      <c r="I3313" s="15" t="s">
        <v>11</v>
      </c>
      <c r="J3313" s="15" t="s">
        <v>12</v>
      </c>
      <c r="K3313" s="1" t="str">
        <f t="shared" si="173"/>
        <v/>
      </c>
      <c r="L3313" s="1" t="e">
        <f ca="1">IF(AND(K3313&lt;&gt; "", COUNTIF(SAP!#REF!,K3313)&gt;0),"Matched", "")</f>
        <v>#REF!</v>
      </c>
      <c r="M3313" s="1" t="str">
        <f t="shared" si="174"/>
        <v/>
      </c>
      <c r="N3313" s="1" t="e">
        <f ca="1">IF(AND(M3313&lt;&gt; "", COUNTIF(SAP!#REF!,M3313)&gt;0),"Matched", "")</f>
        <v>#REF!</v>
      </c>
      <c r="O3313" s="1" t="str">
        <f t="shared" si="175"/>
        <v/>
      </c>
      <c r="P3313" s="1" t="e">
        <f ca="1">IF(AND(O3313&lt;&gt; "", COUNTIF(SAP!#REF!,O3313)&gt;0),"Matched", "")</f>
        <v>#REF!</v>
      </c>
      <c r="Q3313" s="1" t="str">
        <f ca="1">IF(D3313="AC","Logic4"&amp;"_"&amp;TEXT(C3313,"dd.mm.yyyy") &amp;"_"&amp; 1814444.8,"")</f>
        <v>Logic4_21.02.2020_1814444.8</v>
      </c>
      <c r="R3313" s="1" t="e">
        <f ca="1">IF(AND(Q3313&lt;&gt; "", COUNTIF(SAP!#REF!,Q3313)&gt;0),"Matched", "")</f>
        <v>#REF!</v>
      </c>
    </row>
    <row r="3314" spans="1:18">
      <c r="A3314" s="9">
        <v>11563327</v>
      </c>
      <c r="B3314" s="10">
        <v>43882</v>
      </c>
      <c r="C3314" s="10">
        <v>43882</v>
      </c>
      <c r="D3314" s="11" t="s">
        <v>10</v>
      </c>
      <c r="E3314" s="11">
        <v>0</v>
      </c>
      <c r="F3314" s="11">
        <v>0</v>
      </c>
      <c r="G3314" s="11">
        <v>7553.5</v>
      </c>
      <c r="H3314" s="11">
        <v>268479.64</v>
      </c>
      <c r="I3314" s="11" t="s">
        <v>11</v>
      </c>
      <c r="J3314" s="11" t="s">
        <v>12</v>
      </c>
      <c r="K3314" s="1" t="str">
        <f t="shared" si="173"/>
        <v/>
      </c>
      <c r="L3314" s="1" t="e">
        <f ca="1">IF(AND(K3314&lt;&gt; "", COUNTIF(SAP!#REF!,K3314)&gt;0),"Matched", "")</f>
        <v>#REF!</v>
      </c>
      <c r="M3314" s="1" t="str">
        <f t="shared" si="174"/>
        <v/>
      </c>
      <c r="N3314" s="1" t="e">
        <f ca="1">IF(AND(M3314&lt;&gt; "", COUNTIF(SAP!#REF!,M3314)&gt;0),"Matched", "")</f>
        <v>#REF!</v>
      </c>
      <c r="O3314" s="1" t="str">
        <f t="shared" si="175"/>
        <v/>
      </c>
      <c r="P3314" s="1" t="e">
        <f ca="1">IF(AND(O3314&lt;&gt; "", COUNTIF(SAP!#REF!,O3314)&gt;0),"Matched", "")</f>
        <v>#REF!</v>
      </c>
      <c r="Q3314" s="1" t="str">
        <f ca="1">IF(D3314="AC","Logic4"&amp;"_"&amp;TEXT(C3314,"dd.mm.yyyy") &amp;"_"&amp; 1814444.8,"")</f>
        <v>Logic4_21.02.2020_1814444.8</v>
      </c>
      <c r="R3314" s="1" t="e">
        <f ca="1">IF(AND(Q3314&lt;&gt; "", COUNTIF(SAP!#REF!,Q3314)&gt;0),"Matched", "")</f>
        <v>#REF!</v>
      </c>
    </row>
    <row r="3315" spans="1:18">
      <c r="A3315" s="13">
        <v>11563327</v>
      </c>
      <c r="B3315" s="14">
        <v>43882</v>
      </c>
      <c r="C3315" s="14">
        <v>43882</v>
      </c>
      <c r="D3315" s="15" t="s">
        <v>10</v>
      </c>
      <c r="E3315" s="15">
        <v>0</v>
      </c>
      <c r="F3315" s="15">
        <v>0</v>
      </c>
      <c r="G3315" s="15">
        <v>7590</v>
      </c>
      <c r="H3315" s="15">
        <v>276069.64</v>
      </c>
      <c r="I3315" s="15" t="s">
        <v>11</v>
      </c>
      <c r="J3315" s="15" t="s">
        <v>12</v>
      </c>
      <c r="K3315" s="1" t="str">
        <f t="shared" si="173"/>
        <v/>
      </c>
      <c r="L3315" s="1" t="e">
        <f ca="1">IF(AND(K3315&lt;&gt; "", COUNTIF(SAP!#REF!,K3315)&gt;0),"Matched", "")</f>
        <v>#REF!</v>
      </c>
      <c r="M3315" s="1" t="str">
        <f t="shared" si="174"/>
        <v/>
      </c>
      <c r="N3315" s="1" t="e">
        <f ca="1">IF(AND(M3315&lt;&gt; "", COUNTIF(SAP!#REF!,M3315)&gt;0),"Matched", "")</f>
        <v>#REF!</v>
      </c>
      <c r="O3315" s="1" t="str">
        <f t="shared" si="175"/>
        <v/>
      </c>
      <c r="P3315" s="1" t="e">
        <f ca="1">IF(AND(O3315&lt;&gt; "", COUNTIF(SAP!#REF!,O3315)&gt;0),"Matched", "")</f>
        <v>#REF!</v>
      </c>
      <c r="Q3315" s="1" t="str">
        <f ca="1">IF(D3315="AC","Logic4"&amp;"_"&amp;TEXT(C3315,"dd.mm.yyyy") &amp;"_"&amp; 1814444.8,"")</f>
        <v>Logic4_21.02.2020_1814444.8</v>
      </c>
      <c r="R3315" s="1" t="e">
        <f ca="1">IF(AND(Q3315&lt;&gt; "", COUNTIF(SAP!#REF!,Q3315)&gt;0),"Matched", "")</f>
        <v>#REF!</v>
      </c>
    </row>
    <row r="3316" spans="1:18">
      <c r="A3316" s="9">
        <v>11563327</v>
      </c>
      <c r="B3316" s="10">
        <v>43882</v>
      </c>
      <c r="C3316" s="10">
        <v>43882</v>
      </c>
      <c r="D3316" s="11" t="s">
        <v>10</v>
      </c>
      <c r="E3316" s="11">
        <v>0</v>
      </c>
      <c r="F3316" s="11">
        <v>0</v>
      </c>
      <c r="G3316" s="11">
        <v>7600</v>
      </c>
      <c r="H3316" s="11">
        <v>283669.64</v>
      </c>
      <c r="I3316" s="11" t="s">
        <v>11</v>
      </c>
      <c r="J3316" s="11" t="s">
        <v>12</v>
      </c>
      <c r="K3316" s="1" t="str">
        <f t="shared" si="173"/>
        <v/>
      </c>
      <c r="L3316" s="1" t="e">
        <f ca="1">IF(AND(K3316&lt;&gt; "", COUNTIF(SAP!#REF!,K3316)&gt;0),"Matched", "")</f>
        <v>#REF!</v>
      </c>
      <c r="M3316" s="1" t="str">
        <f t="shared" si="174"/>
        <v/>
      </c>
      <c r="N3316" s="1" t="e">
        <f ca="1">IF(AND(M3316&lt;&gt; "", COUNTIF(SAP!#REF!,M3316)&gt;0),"Matched", "")</f>
        <v>#REF!</v>
      </c>
      <c r="O3316" s="1" t="str">
        <f t="shared" si="175"/>
        <v/>
      </c>
      <c r="P3316" s="1" t="e">
        <f ca="1">IF(AND(O3316&lt;&gt; "", COUNTIF(SAP!#REF!,O3316)&gt;0),"Matched", "")</f>
        <v>#REF!</v>
      </c>
      <c r="Q3316" s="1" t="str">
        <f ca="1">IF(D3316="AC","Logic4"&amp;"_"&amp;TEXT(C3316,"dd.mm.yyyy") &amp;"_"&amp; 1814444.8,"")</f>
        <v>Logic4_21.02.2020_1814444.8</v>
      </c>
      <c r="R3316" s="1" t="e">
        <f ca="1">IF(AND(Q3316&lt;&gt; "", COUNTIF(SAP!#REF!,Q3316)&gt;0),"Matched", "")</f>
        <v>#REF!</v>
      </c>
    </row>
    <row r="3317" spans="1:18">
      <c r="A3317" s="13">
        <v>11563327</v>
      </c>
      <c r="B3317" s="14">
        <v>43882</v>
      </c>
      <c r="C3317" s="14">
        <v>43882</v>
      </c>
      <c r="D3317" s="15" t="s">
        <v>10</v>
      </c>
      <c r="E3317" s="15">
        <v>0</v>
      </c>
      <c r="F3317" s="15">
        <v>0</v>
      </c>
      <c r="G3317" s="15">
        <v>7920</v>
      </c>
      <c r="H3317" s="15">
        <v>291589.64</v>
      </c>
      <c r="I3317" s="15" t="s">
        <v>11</v>
      </c>
      <c r="J3317" s="15" t="s">
        <v>12</v>
      </c>
      <c r="K3317" s="1" t="str">
        <f t="shared" si="173"/>
        <v/>
      </c>
      <c r="L3317" s="1" t="e">
        <f ca="1">IF(AND(K3317&lt;&gt; "", COUNTIF(SAP!#REF!,K3317)&gt;0),"Matched", "")</f>
        <v>#REF!</v>
      </c>
      <c r="M3317" s="1" t="str">
        <f t="shared" si="174"/>
        <v/>
      </c>
      <c r="N3317" s="1" t="e">
        <f ca="1">IF(AND(M3317&lt;&gt; "", COUNTIF(SAP!#REF!,M3317)&gt;0),"Matched", "")</f>
        <v>#REF!</v>
      </c>
      <c r="O3317" s="1" t="str">
        <f t="shared" si="175"/>
        <v/>
      </c>
      <c r="P3317" s="1" t="e">
        <f ca="1">IF(AND(O3317&lt;&gt; "", COUNTIF(SAP!#REF!,O3317)&gt;0),"Matched", "")</f>
        <v>#REF!</v>
      </c>
      <c r="Q3317" s="1" t="str">
        <f ca="1">IF(D3317="AC","Logic4"&amp;"_"&amp;TEXT(C3317,"dd.mm.yyyy") &amp;"_"&amp; 1814444.8,"")</f>
        <v>Logic4_21.02.2020_1814444.8</v>
      </c>
      <c r="R3317" s="1" t="e">
        <f ca="1">IF(AND(Q3317&lt;&gt; "", COUNTIF(SAP!#REF!,Q3317)&gt;0),"Matched", "")</f>
        <v>#REF!</v>
      </c>
    </row>
    <row r="3318" spans="1:18">
      <c r="A3318" s="9">
        <v>11563327</v>
      </c>
      <c r="B3318" s="10">
        <v>43882</v>
      </c>
      <c r="C3318" s="10">
        <v>43882</v>
      </c>
      <c r="D3318" s="11" t="s">
        <v>10</v>
      </c>
      <c r="E3318" s="11">
        <v>0</v>
      </c>
      <c r="F3318" s="11">
        <v>0</v>
      </c>
      <c r="G3318" s="11">
        <v>7930</v>
      </c>
      <c r="H3318" s="11">
        <v>299519.64</v>
      </c>
      <c r="I3318" s="11" t="s">
        <v>11</v>
      </c>
      <c r="J3318" s="11" t="s">
        <v>12</v>
      </c>
      <c r="K3318" s="1" t="str">
        <f t="shared" si="173"/>
        <v/>
      </c>
      <c r="L3318" s="1" t="e">
        <f ca="1">IF(AND(K3318&lt;&gt; "", COUNTIF(SAP!#REF!,K3318)&gt;0),"Matched", "")</f>
        <v>#REF!</v>
      </c>
      <c r="M3318" s="1" t="str">
        <f t="shared" si="174"/>
        <v/>
      </c>
      <c r="N3318" s="1" t="e">
        <f ca="1">IF(AND(M3318&lt;&gt; "", COUNTIF(SAP!#REF!,M3318)&gt;0),"Matched", "")</f>
        <v>#REF!</v>
      </c>
      <c r="O3318" s="1" t="str">
        <f t="shared" si="175"/>
        <v/>
      </c>
      <c r="P3318" s="1" t="e">
        <f ca="1">IF(AND(O3318&lt;&gt; "", COUNTIF(SAP!#REF!,O3318)&gt;0),"Matched", "")</f>
        <v>#REF!</v>
      </c>
      <c r="Q3318" s="1" t="str">
        <f ca="1">IF(D3318="AC","Logic4"&amp;"_"&amp;TEXT(C3318,"dd.mm.yyyy") &amp;"_"&amp; 1814444.8,"")</f>
        <v>Logic4_21.02.2020_1814444.8</v>
      </c>
      <c r="R3318" s="1" t="e">
        <f ca="1">IF(AND(Q3318&lt;&gt; "", COUNTIF(SAP!#REF!,Q3318)&gt;0),"Matched", "")</f>
        <v>#REF!</v>
      </c>
    </row>
    <row r="3319" spans="1:18">
      <c r="A3319" s="13">
        <v>11563327</v>
      </c>
      <c r="B3319" s="14">
        <v>43882</v>
      </c>
      <c r="C3319" s="14">
        <v>43882</v>
      </c>
      <c r="D3319" s="15" t="s">
        <v>10</v>
      </c>
      <c r="E3319" s="15">
        <v>0</v>
      </c>
      <c r="F3319" s="15">
        <v>0</v>
      </c>
      <c r="G3319" s="15">
        <v>8053.5</v>
      </c>
      <c r="H3319" s="15">
        <v>307573.14</v>
      </c>
      <c r="I3319" s="15" t="s">
        <v>11</v>
      </c>
      <c r="J3319" s="15" t="s">
        <v>12</v>
      </c>
      <c r="K3319" s="1" t="str">
        <f t="shared" si="173"/>
        <v/>
      </c>
      <c r="L3319" s="1" t="e">
        <f ca="1">IF(AND(K3319&lt;&gt; "", COUNTIF(SAP!#REF!,K3319)&gt;0),"Matched", "")</f>
        <v>#REF!</v>
      </c>
      <c r="M3319" s="1" t="str">
        <f t="shared" si="174"/>
        <v/>
      </c>
      <c r="N3319" s="1" t="e">
        <f ca="1">IF(AND(M3319&lt;&gt; "", COUNTIF(SAP!#REF!,M3319)&gt;0),"Matched", "")</f>
        <v>#REF!</v>
      </c>
      <c r="O3319" s="1" t="str">
        <f t="shared" si="175"/>
        <v/>
      </c>
      <c r="P3319" s="1" t="e">
        <f ca="1">IF(AND(O3319&lt;&gt; "", COUNTIF(SAP!#REF!,O3319)&gt;0),"Matched", "")</f>
        <v>#REF!</v>
      </c>
      <c r="Q3319" s="1" t="str">
        <f ca="1">IF(D3319="AC","Logic4"&amp;"_"&amp;TEXT(C3319,"dd.mm.yyyy") &amp;"_"&amp; 1814444.8,"")</f>
        <v>Logic4_21.02.2020_1814444.8</v>
      </c>
      <c r="R3319" s="1" t="e">
        <f ca="1">IF(AND(Q3319&lt;&gt; "", COUNTIF(SAP!#REF!,Q3319)&gt;0),"Matched", "")</f>
        <v>#REF!</v>
      </c>
    </row>
    <row r="3320" spans="1:18">
      <c r="A3320" s="9">
        <v>11563327</v>
      </c>
      <c r="B3320" s="10">
        <v>43882</v>
      </c>
      <c r="C3320" s="10">
        <v>43882</v>
      </c>
      <c r="D3320" s="11" t="s">
        <v>10</v>
      </c>
      <c r="E3320" s="11">
        <v>0</v>
      </c>
      <c r="F3320" s="11">
        <v>0</v>
      </c>
      <c r="G3320" s="11">
        <v>8202.9</v>
      </c>
      <c r="H3320" s="11">
        <v>315776.03999999998</v>
      </c>
      <c r="I3320" s="11" t="s">
        <v>11</v>
      </c>
      <c r="J3320" s="11" t="s">
        <v>12</v>
      </c>
      <c r="K3320" s="1" t="str">
        <f t="shared" si="173"/>
        <v/>
      </c>
      <c r="L3320" s="1" t="e">
        <f ca="1">IF(AND(K3320&lt;&gt; "", COUNTIF(SAP!#REF!,K3320)&gt;0),"Matched", "")</f>
        <v>#REF!</v>
      </c>
      <c r="M3320" s="1" t="str">
        <f t="shared" si="174"/>
        <v/>
      </c>
      <c r="N3320" s="1" t="e">
        <f ca="1">IF(AND(M3320&lt;&gt; "", COUNTIF(SAP!#REF!,M3320)&gt;0),"Matched", "")</f>
        <v>#REF!</v>
      </c>
      <c r="O3320" s="1" t="str">
        <f t="shared" si="175"/>
        <v/>
      </c>
      <c r="P3320" s="1" t="e">
        <f ca="1">IF(AND(O3320&lt;&gt; "", COUNTIF(SAP!#REF!,O3320)&gt;0),"Matched", "")</f>
        <v>#REF!</v>
      </c>
      <c r="Q3320" s="1" t="str">
        <f ca="1">IF(D3320="AC","Logic4"&amp;"_"&amp;TEXT(C3320,"dd.mm.yyyy") &amp;"_"&amp; 1814444.8,"")</f>
        <v>Logic4_21.02.2020_1814444.8</v>
      </c>
      <c r="R3320" s="1" t="e">
        <f ca="1">IF(AND(Q3320&lt;&gt; "", COUNTIF(SAP!#REF!,Q3320)&gt;0),"Matched", "")</f>
        <v>#REF!</v>
      </c>
    </row>
    <row r="3321" spans="1:18">
      <c r="A3321" s="13">
        <v>11563327</v>
      </c>
      <c r="B3321" s="14">
        <v>43882</v>
      </c>
      <c r="C3321" s="14">
        <v>43882</v>
      </c>
      <c r="D3321" s="15" t="s">
        <v>10</v>
      </c>
      <c r="E3321" s="15">
        <v>0</v>
      </c>
      <c r="F3321" s="15">
        <v>0</v>
      </c>
      <c r="G3321" s="15">
        <v>8386</v>
      </c>
      <c r="H3321" s="15">
        <v>324162.03999999998</v>
      </c>
      <c r="I3321" s="15" t="s">
        <v>11</v>
      </c>
      <c r="J3321" s="15" t="s">
        <v>12</v>
      </c>
      <c r="K3321" s="1" t="str">
        <f t="shared" si="173"/>
        <v/>
      </c>
      <c r="L3321" s="1" t="e">
        <f ca="1">IF(AND(K3321&lt;&gt; "", COUNTIF(SAP!#REF!,K3321)&gt;0),"Matched", "")</f>
        <v>#REF!</v>
      </c>
      <c r="M3321" s="1" t="str">
        <f t="shared" si="174"/>
        <v/>
      </c>
      <c r="N3321" s="1" t="e">
        <f ca="1">IF(AND(M3321&lt;&gt; "", COUNTIF(SAP!#REF!,M3321)&gt;0),"Matched", "")</f>
        <v>#REF!</v>
      </c>
      <c r="O3321" s="1" t="str">
        <f t="shared" si="175"/>
        <v/>
      </c>
      <c r="P3321" s="1" t="e">
        <f ca="1">IF(AND(O3321&lt;&gt; "", COUNTIF(SAP!#REF!,O3321)&gt;0),"Matched", "")</f>
        <v>#REF!</v>
      </c>
      <c r="Q3321" s="1" t="str">
        <f ca="1">IF(D3321="AC","Logic4"&amp;"_"&amp;TEXT(C3321,"dd.mm.yyyy") &amp;"_"&amp; 1814444.8,"")</f>
        <v>Logic4_21.02.2020_1814444.8</v>
      </c>
      <c r="R3321" s="1" t="e">
        <f ca="1">IF(AND(Q3321&lt;&gt; "", COUNTIF(SAP!#REF!,Q3321)&gt;0),"Matched", "")</f>
        <v>#REF!</v>
      </c>
    </row>
    <row r="3322" spans="1:18">
      <c r="A3322" s="9">
        <v>11563327</v>
      </c>
      <c r="B3322" s="10">
        <v>43882</v>
      </c>
      <c r="C3322" s="10">
        <v>43882</v>
      </c>
      <c r="D3322" s="11" t="s">
        <v>10</v>
      </c>
      <c r="E3322" s="11">
        <v>0</v>
      </c>
      <c r="F3322" s="11">
        <v>0</v>
      </c>
      <c r="G3322" s="11">
        <v>8600.1</v>
      </c>
      <c r="H3322" s="11">
        <v>332762.14</v>
      </c>
      <c r="I3322" s="11" t="s">
        <v>11</v>
      </c>
      <c r="J3322" s="11" t="s">
        <v>12</v>
      </c>
      <c r="K3322" s="1" t="str">
        <f t="shared" si="173"/>
        <v/>
      </c>
      <c r="L3322" s="1" t="e">
        <f ca="1">IF(AND(K3322&lt;&gt; "", COUNTIF(SAP!#REF!,K3322)&gt;0),"Matched", "")</f>
        <v>#REF!</v>
      </c>
      <c r="M3322" s="1" t="str">
        <f t="shared" si="174"/>
        <v/>
      </c>
      <c r="N3322" s="1" t="e">
        <f ca="1">IF(AND(M3322&lt;&gt; "", COUNTIF(SAP!#REF!,M3322)&gt;0),"Matched", "")</f>
        <v>#REF!</v>
      </c>
      <c r="O3322" s="1" t="str">
        <f t="shared" si="175"/>
        <v/>
      </c>
      <c r="P3322" s="1" t="e">
        <f ca="1">IF(AND(O3322&lt;&gt; "", COUNTIF(SAP!#REF!,O3322)&gt;0),"Matched", "")</f>
        <v>#REF!</v>
      </c>
      <c r="Q3322" s="1" t="str">
        <f ca="1">IF(D3322="AC","Logic4"&amp;"_"&amp;TEXT(C3322,"dd.mm.yyyy") &amp;"_"&amp; 1814444.8,"")</f>
        <v>Logic4_21.02.2020_1814444.8</v>
      </c>
      <c r="R3322" s="1" t="e">
        <f ca="1">IF(AND(Q3322&lt;&gt; "", COUNTIF(SAP!#REF!,Q3322)&gt;0),"Matched", "")</f>
        <v>#REF!</v>
      </c>
    </row>
    <row r="3323" spans="1:18">
      <c r="A3323" s="13">
        <v>11563327</v>
      </c>
      <c r="B3323" s="14">
        <v>43882</v>
      </c>
      <c r="C3323" s="14">
        <v>43882</v>
      </c>
      <c r="D3323" s="15" t="s">
        <v>10</v>
      </c>
      <c r="E3323" s="15">
        <v>0</v>
      </c>
      <c r="F3323" s="15">
        <v>0</v>
      </c>
      <c r="G3323" s="15">
        <v>8670</v>
      </c>
      <c r="H3323" s="15">
        <v>341432.14</v>
      </c>
      <c r="I3323" s="15" t="s">
        <v>11</v>
      </c>
      <c r="J3323" s="15" t="s">
        <v>12</v>
      </c>
      <c r="K3323" s="1" t="str">
        <f t="shared" si="173"/>
        <v/>
      </c>
      <c r="L3323" s="1" t="e">
        <f ca="1">IF(AND(K3323&lt;&gt; "", COUNTIF(SAP!#REF!,K3323)&gt;0),"Matched", "")</f>
        <v>#REF!</v>
      </c>
      <c r="M3323" s="1" t="str">
        <f t="shared" si="174"/>
        <v/>
      </c>
      <c r="N3323" s="1" t="e">
        <f ca="1">IF(AND(M3323&lt;&gt; "", COUNTIF(SAP!#REF!,M3323)&gt;0),"Matched", "")</f>
        <v>#REF!</v>
      </c>
      <c r="O3323" s="1" t="str">
        <f t="shared" si="175"/>
        <v/>
      </c>
      <c r="P3323" s="1" t="e">
        <f ca="1">IF(AND(O3323&lt;&gt; "", COUNTIF(SAP!#REF!,O3323)&gt;0),"Matched", "")</f>
        <v>#REF!</v>
      </c>
      <c r="Q3323" s="1" t="str">
        <f ca="1">IF(D3323="AC","Logic4"&amp;"_"&amp;TEXT(C3323,"dd.mm.yyyy") &amp;"_"&amp; 1814444.8,"")</f>
        <v>Logic4_21.02.2020_1814444.8</v>
      </c>
      <c r="R3323" s="1" t="e">
        <f ca="1">IF(AND(Q3323&lt;&gt; "", COUNTIF(SAP!#REF!,Q3323)&gt;0),"Matched", "")</f>
        <v>#REF!</v>
      </c>
    </row>
    <row r="3324" spans="1:18">
      <c r="A3324" s="9">
        <v>11563327</v>
      </c>
      <c r="B3324" s="10">
        <v>43882</v>
      </c>
      <c r="C3324" s="10">
        <v>43882</v>
      </c>
      <c r="D3324" s="11" t="s">
        <v>10</v>
      </c>
      <c r="E3324" s="11">
        <v>0</v>
      </c>
      <c r="F3324" s="11">
        <v>0</v>
      </c>
      <c r="G3324" s="11">
        <v>8950.52</v>
      </c>
      <c r="H3324" s="11">
        <v>350382.66</v>
      </c>
      <c r="I3324" s="11" t="s">
        <v>11</v>
      </c>
      <c r="J3324" s="11" t="s">
        <v>12</v>
      </c>
      <c r="K3324" s="1" t="str">
        <f t="shared" si="173"/>
        <v/>
      </c>
      <c r="L3324" s="1" t="e">
        <f ca="1">IF(AND(K3324&lt;&gt; "", COUNTIF(SAP!#REF!,K3324)&gt;0),"Matched", "")</f>
        <v>#REF!</v>
      </c>
      <c r="M3324" s="1" t="str">
        <f t="shared" si="174"/>
        <v/>
      </c>
      <c r="N3324" s="1" t="e">
        <f ca="1">IF(AND(M3324&lt;&gt; "", COUNTIF(SAP!#REF!,M3324)&gt;0),"Matched", "")</f>
        <v>#REF!</v>
      </c>
      <c r="O3324" s="1" t="str">
        <f t="shared" si="175"/>
        <v/>
      </c>
      <c r="P3324" s="1" t="e">
        <f ca="1">IF(AND(O3324&lt;&gt; "", COUNTIF(SAP!#REF!,O3324)&gt;0),"Matched", "")</f>
        <v>#REF!</v>
      </c>
      <c r="Q3324" s="1" t="str">
        <f ca="1">IF(D3324="AC","Logic4"&amp;"_"&amp;TEXT(C3324,"dd.mm.yyyy") &amp;"_"&amp; 1814444.8,"")</f>
        <v>Logic4_21.02.2020_1814444.8</v>
      </c>
      <c r="R3324" s="1" t="e">
        <f ca="1">IF(AND(Q3324&lt;&gt; "", COUNTIF(SAP!#REF!,Q3324)&gt;0),"Matched", "")</f>
        <v>#REF!</v>
      </c>
    </row>
    <row r="3325" spans="1:18">
      <c r="A3325" s="13">
        <v>11563327</v>
      </c>
      <c r="B3325" s="14">
        <v>43882</v>
      </c>
      <c r="C3325" s="14">
        <v>43882</v>
      </c>
      <c r="D3325" s="15" t="s">
        <v>10</v>
      </c>
      <c r="E3325" s="15">
        <v>0</v>
      </c>
      <c r="F3325" s="15">
        <v>0</v>
      </c>
      <c r="G3325" s="15">
        <v>9122</v>
      </c>
      <c r="H3325" s="15">
        <v>359504.66</v>
      </c>
      <c r="I3325" s="15" t="s">
        <v>11</v>
      </c>
      <c r="J3325" s="15" t="s">
        <v>12</v>
      </c>
      <c r="K3325" s="1" t="str">
        <f t="shared" si="173"/>
        <v/>
      </c>
      <c r="L3325" s="1" t="e">
        <f ca="1">IF(AND(K3325&lt;&gt; "", COUNTIF(SAP!#REF!,K3325)&gt;0),"Matched", "")</f>
        <v>#REF!</v>
      </c>
      <c r="M3325" s="1" t="str">
        <f t="shared" si="174"/>
        <v/>
      </c>
      <c r="N3325" s="1" t="e">
        <f ca="1">IF(AND(M3325&lt;&gt; "", COUNTIF(SAP!#REF!,M3325)&gt;0),"Matched", "")</f>
        <v>#REF!</v>
      </c>
      <c r="O3325" s="1" t="str">
        <f t="shared" si="175"/>
        <v/>
      </c>
      <c r="P3325" s="1" t="e">
        <f ca="1">IF(AND(O3325&lt;&gt; "", COUNTIF(SAP!#REF!,O3325)&gt;0),"Matched", "")</f>
        <v>#REF!</v>
      </c>
      <c r="Q3325" s="1" t="str">
        <f ca="1">IF(D3325="AC","Logic4"&amp;"_"&amp;TEXT(C3325,"dd.mm.yyyy") &amp;"_"&amp; 1814444.8,"")</f>
        <v>Logic4_21.02.2020_1814444.8</v>
      </c>
      <c r="R3325" s="1" t="e">
        <f ca="1">IF(AND(Q3325&lt;&gt; "", COUNTIF(SAP!#REF!,Q3325)&gt;0),"Matched", "")</f>
        <v>#REF!</v>
      </c>
    </row>
    <row r="3326" spans="1:18">
      <c r="A3326" s="9">
        <v>11563327</v>
      </c>
      <c r="B3326" s="10">
        <v>43882</v>
      </c>
      <c r="C3326" s="10">
        <v>43882</v>
      </c>
      <c r="D3326" s="11" t="s">
        <v>10</v>
      </c>
      <c r="E3326" s="11">
        <v>0</v>
      </c>
      <c r="F3326" s="11">
        <v>0</v>
      </c>
      <c r="G3326" s="11">
        <v>9154.0300000000007</v>
      </c>
      <c r="H3326" s="11">
        <v>368658.69</v>
      </c>
      <c r="I3326" s="11" t="s">
        <v>11</v>
      </c>
      <c r="J3326" s="11" t="s">
        <v>12</v>
      </c>
      <c r="K3326" s="1" t="str">
        <f t="shared" si="173"/>
        <v/>
      </c>
      <c r="L3326" s="1" t="e">
        <f ca="1">IF(AND(K3326&lt;&gt; "", COUNTIF(SAP!#REF!,K3326)&gt;0),"Matched", "")</f>
        <v>#REF!</v>
      </c>
      <c r="M3326" s="1" t="str">
        <f t="shared" si="174"/>
        <v/>
      </c>
      <c r="N3326" s="1" t="e">
        <f ca="1">IF(AND(M3326&lt;&gt; "", COUNTIF(SAP!#REF!,M3326)&gt;0),"Matched", "")</f>
        <v>#REF!</v>
      </c>
      <c r="O3326" s="1" t="str">
        <f t="shared" si="175"/>
        <v/>
      </c>
      <c r="P3326" s="1" t="e">
        <f ca="1">IF(AND(O3326&lt;&gt; "", COUNTIF(SAP!#REF!,O3326)&gt;0),"Matched", "")</f>
        <v>#REF!</v>
      </c>
      <c r="Q3326" s="1" t="str">
        <f ca="1">IF(D3326="AC","Logic4"&amp;"_"&amp;TEXT(C3326,"dd.mm.yyyy") &amp;"_"&amp; 1814444.8,"")</f>
        <v>Logic4_21.02.2020_1814444.8</v>
      </c>
      <c r="R3326" s="1" t="e">
        <f ca="1">IF(AND(Q3326&lt;&gt; "", COUNTIF(SAP!#REF!,Q3326)&gt;0),"Matched", "")</f>
        <v>#REF!</v>
      </c>
    </row>
    <row r="3327" spans="1:18">
      <c r="A3327" s="13">
        <v>11563327</v>
      </c>
      <c r="B3327" s="14">
        <v>43882</v>
      </c>
      <c r="C3327" s="14">
        <v>43882</v>
      </c>
      <c r="D3327" s="15" t="s">
        <v>10</v>
      </c>
      <c r="E3327" s="15">
        <v>0</v>
      </c>
      <c r="F3327" s="15">
        <v>0</v>
      </c>
      <c r="G3327" s="15">
        <v>9179.2999999999993</v>
      </c>
      <c r="H3327" s="15">
        <v>377837.99</v>
      </c>
      <c r="I3327" s="15" t="s">
        <v>11</v>
      </c>
      <c r="J3327" s="15" t="s">
        <v>12</v>
      </c>
      <c r="K3327" s="1" t="str">
        <f t="shared" si="173"/>
        <v/>
      </c>
      <c r="L3327" s="1" t="e">
        <f ca="1">IF(AND(K3327&lt;&gt; "", COUNTIF(SAP!#REF!,K3327)&gt;0),"Matched", "")</f>
        <v>#REF!</v>
      </c>
      <c r="M3327" s="1" t="str">
        <f t="shared" si="174"/>
        <v/>
      </c>
      <c r="N3327" s="1" t="e">
        <f ca="1">IF(AND(M3327&lt;&gt; "", COUNTIF(SAP!#REF!,M3327)&gt;0),"Matched", "")</f>
        <v>#REF!</v>
      </c>
      <c r="O3327" s="1" t="str">
        <f t="shared" si="175"/>
        <v/>
      </c>
      <c r="P3327" s="1" t="e">
        <f ca="1">IF(AND(O3327&lt;&gt; "", COUNTIF(SAP!#REF!,O3327)&gt;0),"Matched", "")</f>
        <v>#REF!</v>
      </c>
      <c r="Q3327" s="1" t="str">
        <f ca="1">IF(D3327="AC","Logic4"&amp;"_"&amp;TEXT(C3327,"dd.mm.yyyy") &amp;"_"&amp; 1814444.8,"")</f>
        <v>Logic4_21.02.2020_1814444.8</v>
      </c>
      <c r="R3327" s="1" t="e">
        <f ca="1">IF(AND(Q3327&lt;&gt; "", COUNTIF(SAP!#REF!,Q3327)&gt;0),"Matched", "")</f>
        <v>#REF!</v>
      </c>
    </row>
    <row r="3328" spans="1:18">
      <c r="A3328" s="9">
        <v>11563327</v>
      </c>
      <c r="B3328" s="10">
        <v>43882</v>
      </c>
      <c r="C3328" s="10">
        <v>43882</v>
      </c>
      <c r="D3328" s="11" t="s">
        <v>10</v>
      </c>
      <c r="E3328" s="11">
        <v>0</v>
      </c>
      <c r="F3328" s="11">
        <v>0</v>
      </c>
      <c r="G3328" s="11">
        <v>9388.6</v>
      </c>
      <c r="H3328" s="11">
        <v>387226.59</v>
      </c>
      <c r="I3328" s="11" t="s">
        <v>11</v>
      </c>
      <c r="J3328" s="11" t="s">
        <v>12</v>
      </c>
      <c r="K3328" s="1" t="str">
        <f t="shared" si="173"/>
        <v/>
      </c>
      <c r="L3328" s="1" t="e">
        <f ca="1">IF(AND(K3328&lt;&gt; "", COUNTIF(SAP!#REF!,K3328)&gt;0),"Matched", "")</f>
        <v>#REF!</v>
      </c>
      <c r="M3328" s="1" t="str">
        <f t="shared" si="174"/>
        <v/>
      </c>
      <c r="N3328" s="1" t="e">
        <f ca="1">IF(AND(M3328&lt;&gt; "", COUNTIF(SAP!#REF!,M3328)&gt;0),"Matched", "")</f>
        <v>#REF!</v>
      </c>
      <c r="O3328" s="1" t="str">
        <f t="shared" si="175"/>
        <v/>
      </c>
      <c r="P3328" s="1" t="e">
        <f ca="1">IF(AND(O3328&lt;&gt; "", COUNTIF(SAP!#REF!,O3328)&gt;0),"Matched", "")</f>
        <v>#REF!</v>
      </c>
      <c r="Q3328" s="1" t="str">
        <f ca="1">IF(D3328="AC","Logic4"&amp;"_"&amp;TEXT(C3328,"dd.mm.yyyy") &amp;"_"&amp; 1814444.8,"")</f>
        <v>Logic4_21.02.2020_1814444.8</v>
      </c>
      <c r="R3328" s="1" t="e">
        <f ca="1">IF(AND(Q3328&lt;&gt; "", COUNTIF(SAP!#REF!,Q3328)&gt;0),"Matched", "")</f>
        <v>#REF!</v>
      </c>
    </row>
    <row r="3329" spans="1:18">
      <c r="A3329" s="13">
        <v>11563327</v>
      </c>
      <c r="B3329" s="14">
        <v>43882</v>
      </c>
      <c r="C3329" s="14">
        <v>43882</v>
      </c>
      <c r="D3329" s="15" t="s">
        <v>10</v>
      </c>
      <c r="E3329" s="15">
        <v>0</v>
      </c>
      <c r="F3329" s="15">
        <v>0</v>
      </c>
      <c r="G3329" s="15">
        <v>9599.9</v>
      </c>
      <c r="H3329" s="15">
        <v>396826.49</v>
      </c>
      <c r="I3329" s="15" t="s">
        <v>11</v>
      </c>
      <c r="J3329" s="15" t="s">
        <v>12</v>
      </c>
      <c r="K3329" s="1" t="str">
        <f t="shared" si="173"/>
        <v/>
      </c>
      <c r="L3329" s="1" t="e">
        <f ca="1">IF(AND(K3329&lt;&gt; "", COUNTIF(SAP!#REF!,K3329)&gt;0),"Matched", "")</f>
        <v>#REF!</v>
      </c>
      <c r="M3329" s="1" t="str">
        <f t="shared" si="174"/>
        <v/>
      </c>
      <c r="N3329" s="1" t="e">
        <f ca="1">IF(AND(M3329&lt;&gt; "", COUNTIF(SAP!#REF!,M3329)&gt;0),"Matched", "")</f>
        <v>#REF!</v>
      </c>
      <c r="O3329" s="1" t="str">
        <f t="shared" si="175"/>
        <v/>
      </c>
      <c r="P3329" s="1" t="e">
        <f ca="1">IF(AND(O3329&lt;&gt; "", COUNTIF(SAP!#REF!,O3329)&gt;0),"Matched", "")</f>
        <v>#REF!</v>
      </c>
      <c r="Q3329" s="1" t="str">
        <f ca="1">IF(D3329="AC","Logic4"&amp;"_"&amp;TEXT(C3329,"dd.mm.yyyy") &amp;"_"&amp; 1814444.8,"")</f>
        <v>Logic4_21.02.2020_1814444.8</v>
      </c>
      <c r="R3329" s="1" t="e">
        <f ca="1">IF(AND(Q3329&lt;&gt; "", COUNTIF(SAP!#REF!,Q3329)&gt;0),"Matched", "")</f>
        <v>#REF!</v>
      </c>
    </row>
    <row r="3330" spans="1:18">
      <c r="A3330" s="9">
        <v>11563327</v>
      </c>
      <c r="B3330" s="10">
        <v>43882</v>
      </c>
      <c r="C3330" s="10">
        <v>43882</v>
      </c>
      <c r="D3330" s="11" t="s">
        <v>10</v>
      </c>
      <c r="E3330" s="11">
        <v>0</v>
      </c>
      <c r="F3330" s="11">
        <v>0</v>
      </c>
      <c r="G3330" s="11">
        <v>9780.7999999999993</v>
      </c>
      <c r="H3330" s="11">
        <v>406607.29</v>
      </c>
      <c r="I3330" s="11" t="s">
        <v>11</v>
      </c>
      <c r="J3330" s="11" t="s">
        <v>12</v>
      </c>
      <c r="K3330" s="1" t="str">
        <f t="shared" si="173"/>
        <v/>
      </c>
      <c r="L3330" s="1" t="e">
        <f ca="1">IF(AND(K3330&lt;&gt; "", COUNTIF(SAP!#REF!,K3330)&gt;0),"Matched", "")</f>
        <v>#REF!</v>
      </c>
      <c r="M3330" s="1" t="str">
        <f t="shared" si="174"/>
        <v/>
      </c>
      <c r="N3330" s="1" t="e">
        <f ca="1">IF(AND(M3330&lt;&gt; "", COUNTIF(SAP!#REF!,M3330)&gt;0),"Matched", "")</f>
        <v>#REF!</v>
      </c>
      <c r="O3330" s="1" t="str">
        <f t="shared" si="175"/>
        <v/>
      </c>
      <c r="P3330" s="1" t="e">
        <f ca="1">IF(AND(O3330&lt;&gt; "", COUNTIF(SAP!#REF!,O3330)&gt;0),"Matched", "")</f>
        <v>#REF!</v>
      </c>
      <c r="Q3330" s="1" t="str">
        <f ca="1">IF(D3330="AC","Logic4"&amp;"_"&amp;TEXT(C3330,"dd.mm.yyyy") &amp;"_"&amp; 1814444.8,"")</f>
        <v>Logic4_21.02.2020_1814444.8</v>
      </c>
      <c r="R3330" s="1" t="e">
        <f ca="1">IF(AND(Q3330&lt;&gt; "", COUNTIF(SAP!#REF!,Q3330)&gt;0),"Matched", "")</f>
        <v>#REF!</v>
      </c>
    </row>
    <row r="3331" spans="1:18">
      <c r="A3331" s="13">
        <v>11563327</v>
      </c>
      <c r="B3331" s="14">
        <v>43882</v>
      </c>
      <c r="C3331" s="14">
        <v>43882</v>
      </c>
      <c r="D3331" s="15" t="s">
        <v>10</v>
      </c>
      <c r="E3331" s="15">
        <v>0</v>
      </c>
      <c r="F3331" s="15">
        <v>0</v>
      </c>
      <c r="G3331" s="15">
        <v>9910</v>
      </c>
      <c r="H3331" s="15">
        <v>416517.29</v>
      </c>
      <c r="I3331" s="15" t="s">
        <v>11</v>
      </c>
      <c r="J3331" s="15" t="s">
        <v>12</v>
      </c>
      <c r="K3331" s="1" t="str">
        <f t="shared" ref="K3331:K3394" si="176">IF(D3331="TF","Logic1"&amp;"_"&amp;TEXT(C3331, "mm") &amp;"_"&amp; F3331,"")</f>
        <v/>
      </c>
      <c r="L3331" s="1" t="e">
        <f ca="1">IF(AND(K3331&lt;&gt; "", COUNTIF(SAP!#REF!,K3331)&gt;0),"Matched", "")</f>
        <v>#REF!</v>
      </c>
      <c r="M3331" s="1" t="str">
        <f t="shared" si="174"/>
        <v/>
      </c>
      <c r="N3331" s="1" t="e">
        <f ca="1">IF(AND(M3331&lt;&gt; "", COUNTIF(SAP!#REF!,M3331)&gt;0),"Matched", "")</f>
        <v>#REF!</v>
      </c>
      <c r="O3331" s="1" t="str">
        <f t="shared" si="175"/>
        <v/>
      </c>
      <c r="P3331" s="1" t="e">
        <f ca="1">IF(AND(O3331&lt;&gt; "", COUNTIF(SAP!#REF!,O3331)&gt;0),"Matched", "")</f>
        <v>#REF!</v>
      </c>
      <c r="Q3331" s="1" t="str">
        <f ca="1">IF(D3331="AC","Logic4"&amp;"_"&amp;TEXT(C3331,"dd.mm.yyyy") &amp;"_"&amp; 1814444.8,"")</f>
        <v>Logic4_21.02.2020_1814444.8</v>
      </c>
      <c r="R3331" s="1" t="e">
        <f ca="1">IF(AND(Q3331&lt;&gt; "", COUNTIF(SAP!#REF!,Q3331)&gt;0),"Matched", "")</f>
        <v>#REF!</v>
      </c>
    </row>
    <row r="3332" spans="1:18">
      <c r="A3332" s="9">
        <v>11563327</v>
      </c>
      <c r="B3332" s="10">
        <v>43882</v>
      </c>
      <c r="C3332" s="10">
        <v>43882</v>
      </c>
      <c r="D3332" s="11" t="s">
        <v>10</v>
      </c>
      <c r="E3332" s="11">
        <v>0</v>
      </c>
      <c r="F3332" s="11">
        <v>0</v>
      </c>
      <c r="G3332" s="11">
        <v>10120</v>
      </c>
      <c r="H3332" s="11">
        <v>426637.29</v>
      </c>
      <c r="I3332" s="11" t="s">
        <v>11</v>
      </c>
      <c r="J3332" s="11" t="s">
        <v>12</v>
      </c>
      <c r="K3332" s="1" t="str">
        <f t="shared" si="176"/>
        <v/>
      </c>
      <c r="L3332" s="1" t="e">
        <f ca="1">IF(AND(K3332&lt;&gt; "", COUNTIF(SAP!#REF!,K3332)&gt;0),"Matched", "")</f>
        <v>#REF!</v>
      </c>
      <c r="M3332" s="1" t="str">
        <f t="shared" si="174"/>
        <v/>
      </c>
      <c r="N3332" s="1" t="e">
        <f ca="1">IF(AND(M3332&lt;&gt; "", COUNTIF(SAP!#REF!,M3332)&gt;0),"Matched", "")</f>
        <v>#REF!</v>
      </c>
      <c r="O3332" s="1" t="str">
        <f t="shared" si="175"/>
        <v/>
      </c>
      <c r="P3332" s="1" t="e">
        <f ca="1">IF(AND(O3332&lt;&gt; "", COUNTIF(SAP!#REF!,O3332)&gt;0),"Matched", "")</f>
        <v>#REF!</v>
      </c>
      <c r="Q3332" s="1" t="str">
        <f ca="1">IF(D3332="AC","Logic4"&amp;"_"&amp;TEXT(C3332,"dd.mm.yyyy") &amp;"_"&amp; 1814444.8,"")</f>
        <v>Logic4_21.02.2020_1814444.8</v>
      </c>
      <c r="R3332" s="1" t="e">
        <f ca="1">IF(AND(Q3332&lt;&gt; "", COUNTIF(SAP!#REF!,Q3332)&gt;0),"Matched", "")</f>
        <v>#REF!</v>
      </c>
    </row>
    <row r="3333" spans="1:18">
      <c r="A3333" s="13">
        <v>11563327</v>
      </c>
      <c r="B3333" s="14">
        <v>43882</v>
      </c>
      <c r="C3333" s="14">
        <v>43882</v>
      </c>
      <c r="D3333" s="15" t="s">
        <v>10</v>
      </c>
      <c r="E3333" s="15">
        <v>0</v>
      </c>
      <c r="F3333" s="15">
        <v>0</v>
      </c>
      <c r="G3333" s="15">
        <v>10350</v>
      </c>
      <c r="H3333" s="15">
        <v>436987.29</v>
      </c>
      <c r="I3333" s="15" t="s">
        <v>11</v>
      </c>
      <c r="J3333" s="15" t="s">
        <v>12</v>
      </c>
      <c r="K3333" s="1" t="str">
        <f t="shared" si="176"/>
        <v/>
      </c>
      <c r="L3333" s="1" t="e">
        <f ca="1">IF(AND(K3333&lt;&gt; "", COUNTIF(SAP!#REF!,K3333)&gt;0),"Matched", "")</f>
        <v>#REF!</v>
      </c>
      <c r="M3333" s="1" t="str">
        <f t="shared" si="174"/>
        <v/>
      </c>
      <c r="N3333" s="1" t="e">
        <f ca="1">IF(AND(M3333&lt;&gt; "", COUNTIF(SAP!#REF!,M3333)&gt;0),"Matched", "")</f>
        <v>#REF!</v>
      </c>
      <c r="O3333" s="1" t="str">
        <f t="shared" si="175"/>
        <v/>
      </c>
      <c r="P3333" s="1" t="e">
        <f ca="1">IF(AND(O3333&lt;&gt; "", COUNTIF(SAP!#REF!,O3333)&gt;0),"Matched", "")</f>
        <v>#REF!</v>
      </c>
      <c r="Q3333" s="1" t="str">
        <f ca="1">IF(D3333="AC","Logic4"&amp;"_"&amp;TEXT(C3333,"dd.mm.yyyy") &amp;"_"&amp; 1814444.8,"")</f>
        <v>Logic4_21.02.2020_1814444.8</v>
      </c>
      <c r="R3333" s="1" t="e">
        <f ca="1">IF(AND(Q3333&lt;&gt; "", COUNTIF(SAP!#REF!,Q3333)&gt;0),"Matched", "")</f>
        <v>#REF!</v>
      </c>
    </row>
    <row r="3334" spans="1:18">
      <c r="A3334" s="9">
        <v>11563327</v>
      </c>
      <c r="B3334" s="10">
        <v>43882</v>
      </c>
      <c r="C3334" s="10">
        <v>43882</v>
      </c>
      <c r="D3334" s="11" t="s">
        <v>10</v>
      </c>
      <c r="E3334" s="11">
        <v>0</v>
      </c>
      <c r="F3334" s="11">
        <v>0</v>
      </c>
      <c r="G3334" s="11">
        <v>10775.5</v>
      </c>
      <c r="H3334" s="11">
        <v>447762.79</v>
      </c>
      <c r="I3334" s="11" t="s">
        <v>11</v>
      </c>
      <c r="J3334" s="11" t="s">
        <v>12</v>
      </c>
      <c r="K3334" s="1" t="str">
        <f t="shared" si="176"/>
        <v/>
      </c>
      <c r="L3334" s="1" t="e">
        <f ca="1">IF(AND(K3334&lt;&gt; "", COUNTIF(SAP!#REF!,K3334)&gt;0),"Matched", "")</f>
        <v>#REF!</v>
      </c>
      <c r="M3334" s="1" t="str">
        <f t="shared" si="174"/>
        <v/>
      </c>
      <c r="N3334" s="1" t="e">
        <f ca="1">IF(AND(M3334&lt;&gt; "", COUNTIF(SAP!#REF!,M3334)&gt;0),"Matched", "")</f>
        <v>#REF!</v>
      </c>
      <c r="O3334" s="1" t="str">
        <f t="shared" si="175"/>
        <v/>
      </c>
      <c r="P3334" s="1" t="e">
        <f ca="1">IF(AND(O3334&lt;&gt; "", COUNTIF(SAP!#REF!,O3334)&gt;0),"Matched", "")</f>
        <v>#REF!</v>
      </c>
      <c r="Q3334" s="1" t="str">
        <f ca="1">IF(D3334="AC","Logic4"&amp;"_"&amp;TEXT(C3334,"dd.mm.yyyy") &amp;"_"&amp; 1814444.8,"")</f>
        <v>Logic4_21.02.2020_1814444.8</v>
      </c>
      <c r="R3334" s="1" t="e">
        <f ca="1">IF(AND(Q3334&lt;&gt; "", COUNTIF(SAP!#REF!,Q3334)&gt;0),"Matched", "")</f>
        <v>#REF!</v>
      </c>
    </row>
    <row r="3335" spans="1:18">
      <c r="A3335" s="13">
        <v>11563327</v>
      </c>
      <c r="B3335" s="14">
        <v>43882</v>
      </c>
      <c r="C3335" s="14">
        <v>43882</v>
      </c>
      <c r="D3335" s="15" t="s">
        <v>10</v>
      </c>
      <c r="E3335" s="15">
        <v>0</v>
      </c>
      <c r="F3335" s="15">
        <v>0</v>
      </c>
      <c r="G3335" s="15">
        <v>10830</v>
      </c>
      <c r="H3335" s="15">
        <v>458592.79</v>
      </c>
      <c r="I3335" s="15" t="s">
        <v>11</v>
      </c>
      <c r="J3335" s="15" t="s">
        <v>12</v>
      </c>
      <c r="K3335" s="1" t="str">
        <f t="shared" si="176"/>
        <v/>
      </c>
      <c r="L3335" s="1" t="e">
        <f ca="1">IF(AND(K3335&lt;&gt; "", COUNTIF(SAP!#REF!,K3335)&gt;0),"Matched", "")</f>
        <v>#REF!</v>
      </c>
      <c r="M3335" s="1" t="str">
        <f t="shared" si="174"/>
        <v/>
      </c>
      <c r="N3335" s="1" t="e">
        <f ca="1">IF(AND(M3335&lt;&gt; "", COUNTIF(SAP!#REF!,M3335)&gt;0),"Matched", "")</f>
        <v>#REF!</v>
      </c>
      <c r="O3335" s="1" t="str">
        <f t="shared" si="175"/>
        <v/>
      </c>
      <c r="P3335" s="1" t="e">
        <f ca="1">IF(AND(O3335&lt;&gt; "", COUNTIF(SAP!#REF!,O3335)&gt;0),"Matched", "")</f>
        <v>#REF!</v>
      </c>
      <c r="Q3335" s="1" t="str">
        <f ca="1">IF(D3335="AC","Logic4"&amp;"_"&amp;TEXT(C3335,"dd.mm.yyyy") &amp;"_"&amp; 1814444.8,"")</f>
        <v>Logic4_21.02.2020_1814444.8</v>
      </c>
      <c r="R3335" s="1" t="e">
        <f ca="1">IF(AND(Q3335&lt;&gt; "", COUNTIF(SAP!#REF!,Q3335)&gt;0),"Matched", "")</f>
        <v>#REF!</v>
      </c>
    </row>
    <row r="3336" spans="1:18">
      <c r="A3336" s="9">
        <v>11563327</v>
      </c>
      <c r="B3336" s="10">
        <v>43882</v>
      </c>
      <c r="C3336" s="10">
        <v>43882</v>
      </c>
      <c r="D3336" s="11" t="s">
        <v>10</v>
      </c>
      <c r="E3336" s="11">
        <v>0</v>
      </c>
      <c r="F3336" s="11">
        <v>0</v>
      </c>
      <c r="G3336" s="11">
        <v>11270.93</v>
      </c>
      <c r="H3336" s="11">
        <v>469863.72</v>
      </c>
      <c r="I3336" s="11" t="s">
        <v>11</v>
      </c>
      <c r="J3336" s="11" t="s">
        <v>12</v>
      </c>
      <c r="K3336" s="1" t="str">
        <f t="shared" si="176"/>
        <v/>
      </c>
      <c r="L3336" s="1" t="e">
        <f ca="1">IF(AND(K3336&lt;&gt; "", COUNTIF(SAP!#REF!,K3336)&gt;0),"Matched", "")</f>
        <v>#REF!</v>
      </c>
      <c r="M3336" s="1" t="str">
        <f t="shared" si="174"/>
        <v/>
      </c>
      <c r="N3336" s="1" t="e">
        <f ca="1">IF(AND(M3336&lt;&gt; "", COUNTIF(SAP!#REF!,M3336)&gt;0),"Matched", "")</f>
        <v>#REF!</v>
      </c>
      <c r="O3336" s="1" t="str">
        <f t="shared" si="175"/>
        <v/>
      </c>
      <c r="P3336" s="1" t="e">
        <f ca="1">IF(AND(O3336&lt;&gt; "", COUNTIF(SAP!#REF!,O3336)&gt;0),"Matched", "")</f>
        <v>#REF!</v>
      </c>
      <c r="Q3336" s="1" t="str">
        <f ca="1">IF(D3336="AC","Logic4"&amp;"_"&amp;TEXT(C3336,"dd.mm.yyyy") &amp;"_"&amp; 1814444.8,"")</f>
        <v>Logic4_21.02.2020_1814444.8</v>
      </c>
      <c r="R3336" s="1" t="e">
        <f ca="1">IF(AND(Q3336&lt;&gt; "", COUNTIF(SAP!#REF!,Q3336)&gt;0),"Matched", "")</f>
        <v>#REF!</v>
      </c>
    </row>
    <row r="3337" spans="1:18">
      <c r="A3337" s="13">
        <v>11563327</v>
      </c>
      <c r="B3337" s="14">
        <v>43882</v>
      </c>
      <c r="C3337" s="14">
        <v>43882</v>
      </c>
      <c r="D3337" s="15" t="s">
        <v>10</v>
      </c>
      <c r="E3337" s="15">
        <v>0</v>
      </c>
      <c r="F3337" s="15">
        <v>0</v>
      </c>
      <c r="G3337" s="15">
        <v>11277.5</v>
      </c>
      <c r="H3337" s="15">
        <v>481141.22</v>
      </c>
      <c r="I3337" s="15" t="s">
        <v>11</v>
      </c>
      <c r="J3337" s="15" t="s">
        <v>12</v>
      </c>
      <c r="K3337" s="1" t="str">
        <f t="shared" si="176"/>
        <v/>
      </c>
      <c r="L3337" s="1" t="e">
        <f ca="1">IF(AND(K3337&lt;&gt; "", COUNTIF(SAP!#REF!,K3337)&gt;0),"Matched", "")</f>
        <v>#REF!</v>
      </c>
      <c r="M3337" s="1" t="str">
        <f t="shared" si="174"/>
        <v/>
      </c>
      <c r="N3337" s="1" t="e">
        <f ca="1">IF(AND(M3337&lt;&gt; "", COUNTIF(SAP!#REF!,M3337)&gt;0),"Matched", "")</f>
        <v>#REF!</v>
      </c>
      <c r="O3337" s="1" t="str">
        <f t="shared" si="175"/>
        <v/>
      </c>
      <c r="P3337" s="1" t="e">
        <f ca="1">IF(AND(O3337&lt;&gt; "", COUNTIF(SAP!#REF!,O3337)&gt;0),"Matched", "")</f>
        <v>#REF!</v>
      </c>
      <c r="Q3337" s="1" t="str">
        <f ca="1">IF(D3337="AC","Logic4"&amp;"_"&amp;TEXT(C3337,"dd.mm.yyyy") &amp;"_"&amp; 1814444.8,"")</f>
        <v>Logic4_21.02.2020_1814444.8</v>
      </c>
      <c r="R3337" s="1" t="e">
        <f ca="1">IF(AND(Q3337&lt;&gt; "", COUNTIF(SAP!#REF!,Q3337)&gt;0),"Matched", "")</f>
        <v>#REF!</v>
      </c>
    </row>
    <row r="3338" spans="1:18">
      <c r="A3338" s="9">
        <v>11563327</v>
      </c>
      <c r="B3338" s="10">
        <v>43882</v>
      </c>
      <c r="C3338" s="10">
        <v>43882</v>
      </c>
      <c r="D3338" s="11" t="s">
        <v>10</v>
      </c>
      <c r="E3338" s="11">
        <v>0</v>
      </c>
      <c r="F3338" s="11">
        <v>0</v>
      </c>
      <c r="G3338" s="11">
        <v>11532.4</v>
      </c>
      <c r="H3338" s="11">
        <v>492673.62</v>
      </c>
      <c r="I3338" s="11" t="s">
        <v>11</v>
      </c>
      <c r="J3338" s="11" t="s">
        <v>12</v>
      </c>
      <c r="K3338" s="1" t="str">
        <f t="shared" si="176"/>
        <v/>
      </c>
      <c r="L3338" s="1" t="e">
        <f ca="1">IF(AND(K3338&lt;&gt; "", COUNTIF(SAP!#REF!,K3338)&gt;0),"Matched", "")</f>
        <v>#REF!</v>
      </c>
      <c r="M3338" s="1" t="str">
        <f t="shared" si="174"/>
        <v/>
      </c>
      <c r="N3338" s="1" t="e">
        <f ca="1">IF(AND(M3338&lt;&gt; "", COUNTIF(SAP!#REF!,M3338)&gt;0),"Matched", "")</f>
        <v>#REF!</v>
      </c>
      <c r="O3338" s="1" t="str">
        <f t="shared" si="175"/>
        <v/>
      </c>
      <c r="P3338" s="1" t="e">
        <f ca="1">IF(AND(O3338&lt;&gt; "", COUNTIF(SAP!#REF!,O3338)&gt;0),"Matched", "")</f>
        <v>#REF!</v>
      </c>
      <c r="Q3338" s="1" t="str">
        <f ca="1">IF(D3338="AC","Logic4"&amp;"_"&amp;TEXT(C3338,"dd.mm.yyyy") &amp;"_"&amp; 1814444.8,"")</f>
        <v>Logic4_21.02.2020_1814444.8</v>
      </c>
      <c r="R3338" s="1" t="e">
        <f ca="1">IF(AND(Q3338&lt;&gt; "", COUNTIF(SAP!#REF!,Q3338)&gt;0),"Matched", "")</f>
        <v>#REF!</v>
      </c>
    </row>
    <row r="3339" spans="1:18">
      <c r="A3339" s="13">
        <v>11563327</v>
      </c>
      <c r="B3339" s="14">
        <v>43882</v>
      </c>
      <c r="C3339" s="14">
        <v>43882</v>
      </c>
      <c r="D3339" s="15" t="s">
        <v>10</v>
      </c>
      <c r="E3339" s="15">
        <v>0</v>
      </c>
      <c r="F3339" s="15">
        <v>0</v>
      </c>
      <c r="G3339" s="15">
        <v>11630</v>
      </c>
      <c r="H3339" s="15">
        <v>504303.62</v>
      </c>
      <c r="I3339" s="15" t="s">
        <v>11</v>
      </c>
      <c r="J3339" s="15" t="s">
        <v>12</v>
      </c>
      <c r="K3339" s="1" t="str">
        <f t="shared" si="176"/>
        <v/>
      </c>
      <c r="L3339" s="1" t="e">
        <f ca="1">IF(AND(K3339&lt;&gt; "", COUNTIF(SAP!#REF!,K3339)&gt;0),"Matched", "")</f>
        <v>#REF!</v>
      </c>
      <c r="M3339" s="1" t="str">
        <f t="shared" si="174"/>
        <v/>
      </c>
      <c r="N3339" s="1" t="e">
        <f ca="1">IF(AND(M3339&lt;&gt; "", COUNTIF(SAP!#REF!,M3339)&gt;0),"Matched", "")</f>
        <v>#REF!</v>
      </c>
      <c r="O3339" s="1" t="str">
        <f t="shared" si="175"/>
        <v/>
      </c>
      <c r="P3339" s="1" t="e">
        <f ca="1">IF(AND(O3339&lt;&gt; "", COUNTIF(SAP!#REF!,O3339)&gt;0),"Matched", "")</f>
        <v>#REF!</v>
      </c>
      <c r="Q3339" s="1" t="str">
        <f ca="1">IF(D3339="AC","Logic4"&amp;"_"&amp;TEXT(C3339,"dd.mm.yyyy") &amp;"_"&amp; 1814444.8,"")</f>
        <v>Logic4_21.02.2020_1814444.8</v>
      </c>
      <c r="R3339" s="1" t="e">
        <f ca="1">IF(AND(Q3339&lt;&gt; "", COUNTIF(SAP!#REF!,Q3339)&gt;0),"Matched", "")</f>
        <v>#REF!</v>
      </c>
    </row>
    <row r="3340" spans="1:18">
      <c r="A3340" s="9">
        <v>11563327</v>
      </c>
      <c r="B3340" s="10">
        <v>43882</v>
      </c>
      <c r="C3340" s="10">
        <v>43882</v>
      </c>
      <c r="D3340" s="11" t="s">
        <v>10</v>
      </c>
      <c r="E3340" s="11">
        <v>0</v>
      </c>
      <c r="F3340" s="11">
        <v>0</v>
      </c>
      <c r="G3340" s="11">
        <v>11700</v>
      </c>
      <c r="H3340" s="11">
        <v>516003.62</v>
      </c>
      <c r="I3340" s="11" t="s">
        <v>11</v>
      </c>
      <c r="J3340" s="11" t="s">
        <v>12</v>
      </c>
      <c r="K3340" s="1" t="str">
        <f t="shared" si="176"/>
        <v/>
      </c>
      <c r="L3340" s="1" t="e">
        <f ca="1">IF(AND(K3340&lt;&gt; "", COUNTIF(SAP!#REF!,K3340)&gt;0),"Matched", "")</f>
        <v>#REF!</v>
      </c>
      <c r="M3340" s="1" t="str">
        <f t="shared" si="174"/>
        <v/>
      </c>
      <c r="N3340" s="1" t="e">
        <f ca="1">IF(AND(M3340&lt;&gt; "", COUNTIF(SAP!#REF!,M3340)&gt;0),"Matched", "")</f>
        <v>#REF!</v>
      </c>
      <c r="O3340" s="1" t="str">
        <f t="shared" si="175"/>
        <v/>
      </c>
      <c r="P3340" s="1" t="e">
        <f ca="1">IF(AND(O3340&lt;&gt; "", COUNTIF(SAP!#REF!,O3340)&gt;0),"Matched", "")</f>
        <v>#REF!</v>
      </c>
      <c r="Q3340" s="1" t="str">
        <f ca="1">IF(D3340="AC","Logic4"&amp;"_"&amp;TEXT(C3340,"dd.mm.yyyy") &amp;"_"&amp; 1814444.8,"")</f>
        <v>Logic4_21.02.2020_1814444.8</v>
      </c>
      <c r="R3340" s="1" t="e">
        <f ca="1">IF(AND(Q3340&lt;&gt; "", COUNTIF(SAP!#REF!,Q3340)&gt;0),"Matched", "")</f>
        <v>#REF!</v>
      </c>
    </row>
    <row r="3341" spans="1:18">
      <c r="A3341" s="13">
        <v>11563327</v>
      </c>
      <c r="B3341" s="14">
        <v>43882</v>
      </c>
      <c r="C3341" s="14">
        <v>43882</v>
      </c>
      <c r="D3341" s="15" t="s">
        <v>10</v>
      </c>
      <c r="E3341" s="15">
        <v>0</v>
      </c>
      <c r="F3341" s="15">
        <v>0</v>
      </c>
      <c r="G3341" s="15">
        <v>12283.5</v>
      </c>
      <c r="H3341" s="15">
        <v>528287.12</v>
      </c>
      <c r="I3341" s="15" t="s">
        <v>11</v>
      </c>
      <c r="J3341" s="15" t="s">
        <v>12</v>
      </c>
      <c r="K3341" s="1" t="str">
        <f t="shared" si="176"/>
        <v/>
      </c>
      <c r="L3341" s="1" t="e">
        <f ca="1">IF(AND(K3341&lt;&gt; "", COUNTIF(SAP!#REF!,K3341)&gt;0),"Matched", "")</f>
        <v>#REF!</v>
      </c>
      <c r="M3341" s="1" t="str">
        <f t="shared" si="174"/>
        <v/>
      </c>
      <c r="N3341" s="1" t="e">
        <f ca="1">IF(AND(M3341&lt;&gt; "", COUNTIF(SAP!#REF!,M3341)&gt;0),"Matched", "")</f>
        <v>#REF!</v>
      </c>
      <c r="O3341" s="1" t="str">
        <f t="shared" si="175"/>
        <v/>
      </c>
      <c r="P3341" s="1" t="e">
        <f ca="1">IF(AND(O3341&lt;&gt; "", COUNTIF(SAP!#REF!,O3341)&gt;0),"Matched", "")</f>
        <v>#REF!</v>
      </c>
      <c r="Q3341" s="1" t="str">
        <f ca="1">IF(D3341="AC","Logic4"&amp;"_"&amp;TEXT(C3341,"dd.mm.yyyy") &amp;"_"&amp; 1814444.8,"")</f>
        <v>Logic4_21.02.2020_1814444.8</v>
      </c>
      <c r="R3341" s="1" t="e">
        <f ca="1">IF(AND(Q3341&lt;&gt; "", COUNTIF(SAP!#REF!,Q3341)&gt;0),"Matched", "")</f>
        <v>#REF!</v>
      </c>
    </row>
    <row r="3342" spans="1:18">
      <c r="A3342" s="9">
        <v>11563327</v>
      </c>
      <c r="B3342" s="10">
        <v>43882</v>
      </c>
      <c r="C3342" s="10">
        <v>43882</v>
      </c>
      <c r="D3342" s="11" t="s">
        <v>10</v>
      </c>
      <c r="E3342" s="11">
        <v>0</v>
      </c>
      <c r="F3342" s="11">
        <v>0</v>
      </c>
      <c r="G3342" s="11">
        <v>12391.1</v>
      </c>
      <c r="H3342" s="11">
        <v>540678.22</v>
      </c>
      <c r="I3342" s="11" t="s">
        <v>11</v>
      </c>
      <c r="J3342" s="11" t="s">
        <v>12</v>
      </c>
      <c r="K3342" s="1" t="str">
        <f t="shared" si="176"/>
        <v/>
      </c>
      <c r="L3342" s="1" t="e">
        <f ca="1">IF(AND(K3342&lt;&gt; "", COUNTIF(SAP!#REF!,K3342)&gt;0),"Matched", "")</f>
        <v>#REF!</v>
      </c>
      <c r="M3342" s="1" t="str">
        <f t="shared" si="174"/>
        <v/>
      </c>
      <c r="N3342" s="1" t="e">
        <f ca="1">IF(AND(M3342&lt;&gt; "", COUNTIF(SAP!#REF!,M3342)&gt;0),"Matched", "")</f>
        <v>#REF!</v>
      </c>
      <c r="O3342" s="1" t="str">
        <f t="shared" si="175"/>
        <v/>
      </c>
      <c r="P3342" s="1" t="e">
        <f ca="1">IF(AND(O3342&lt;&gt; "", COUNTIF(SAP!#REF!,O3342)&gt;0),"Matched", "")</f>
        <v>#REF!</v>
      </c>
      <c r="Q3342" s="1" t="str">
        <f ca="1">IF(D3342="AC","Logic4"&amp;"_"&amp;TEXT(C3342,"dd.mm.yyyy") &amp;"_"&amp; 1814444.8,"")</f>
        <v>Logic4_21.02.2020_1814444.8</v>
      </c>
      <c r="R3342" s="1" t="e">
        <f ca="1">IF(AND(Q3342&lt;&gt; "", COUNTIF(SAP!#REF!,Q3342)&gt;0),"Matched", "")</f>
        <v>#REF!</v>
      </c>
    </row>
    <row r="3343" spans="1:18">
      <c r="A3343" s="13">
        <v>11563327</v>
      </c>
      <c r="B3343" s="14">
        <v>43882</v>
      </c>
      <c r="C3343" s="14">
        <v>43882</v>
      </c>
      <c r="D3343" s="15" t="s">
        <v>10</v>
      </c>
      <c r="E3343" s="15">
        <v>0</v>
      </c>
      <c r="F3343" s="15">
        <v>0</v>
      </c>
      <c r="G3343" s="15">
        <v>12582.88</v>
      </c>
      <c r="H3343" s="15">
        <v>553261.1</v>
      </c>
      <c r="I3343" s="15" t="s">
        <v>11</v>
      </c>
      <c r="J3343" s="15" t="s">
        <v>12</v>
      </c>
      <c r="K3343" s="1" t="str">
        <f t="shared" si="176"/>
        <v/>
      </c>
      <c r="L3343" s="1" t="e">
        <f ca="1">IF(AND(K3343&lt;&gt; "", COUNTIF(SAP!#REF!,K3343)&gt;0),"Matched", "")</f>
        <v>#REF!</v>
      </c>
      <c r="M3343" s="1" t="str">
        <f t="shared" si="174"/>
        <v/>
      </c>
      <c r="N3343" s="1" t="e">
        <f ca="1">IF(AND(M3343&lt;&gt; "", COUNTIF(SAP!#REF!,M3343)&gt;0),"Matched", "")</f>
        <v>#REF!</v>
      </c>
      <c r="O3343" s="1" t="str">
        <f t="shared" si="175"/>
        <v/>
      </c>
      <c r="P3343" s="1" t="e">
        <f ca="1">IF(AND(O3343&lt;&gt; "", COUNTIF(SAP!#REF!,O3343)&gt;0),"Matched", "")</f>
        <v>#REF!</v>
      </c>
      <c r="Q3343" s="1" t="str">
        <f ca="1">IF(D3343="AC","Logic4"&amp;"_"&amp;TEXT(C3343,"dd.mm.yyyy") &amp;"_"&amp; 1814444.8,"")</f>
        <v>Logic4_21.02.2020_1814444.8</v>
      </c>
      <c r="R3343" s="1" t="e">
        <f ca="1">IF(AND(Q3343&lt;&gt; "", COUNTIF(SAP!#REF!,Q3343)&gt;0),"Matched", "")</f>
        <v>#REF!</v>
      </c>
    </row>
    <row r="3344" spans="1:18">
      <c r="A3344" s="9">
        <v>11563327</v>
      </c>
      <c r="B3344" s="10">
        <v>43882</v>
      </c>
      <c r="C3344" s="10">
        <v>43882</v>
      </c>
      <c r="D3344" s="11" t="s">
        <v>10</v>
      </c>
      <c r="E3344" s="11">
        <v>0</v>
      </c>
      <c r="F3344" s="11">
        <v>0</v>
      </c>
      <c r="G3344" s="11">
        <v>12756.5</v>
      </c>
      <c r="H3344" s="11">
        <v>566017.6</v>
      </c>
      <c r="I3344" s="11" t="s">
        <v>11</v>
      </c>
      <c r="J3344" s="11" t="s">
        <v>12</v>
      </c>
      <c r="K3344" s="1" t="str">
        <f t="shared" si="176"/>
        <v/>
      </c>
      <c r="L3344" s="1" t="e">
        <f ca="1">IF(AND(K3344&lt;&gt; "", COUNTIF(SAP!#REF!,K3344)&gt;0),"Matched", "")</f>
        <v>#REF!</v>
      </c>
      <c r="M3344" s="1" t="str">
        <f t="shared" si="174"/>
        <v/>
      </c>
      <c r="N3344" s="1" t="e">
        <f ca="1">IF(AND(M3344&lt;&gt; "", COUNTIF(SAP!#REF!,M3344)&gt;0),"Matched", "")</f>
        <v>#REF!</v>
      </c>
      <c r="O3344" s="1" t="str">
        <f t="shared" si="175"/>
        <v/>
      </c>
      <c r="P3344" s="1" t="e">
        <f ca="1">IF(AND(O3344&lt;&gt; "", COUNTIF(SAP!#REF!,O3344)&gt;0),"Matched", "")</f>
        <v>#REF!</v>
      </c>
      <c r="Q3344" s="1" t="str">
        <f ca="1">IF(D3344="AC","Logic4"&amp;"_"&amp;TEXT(C3344,"dd.mm.yyyy") &amp;"_"&amp; 1814444.8,"")</f>
        <v>Logic4_21.02.2020_1814444.8</v>
      </c>
      <c r="R3344" s="1" t="e">
        <f ca="1">IF(AND(Q3344&lt;&gt; "", COUNTIF(SAP!#REF!,Q3344)&gt;0),"Matched", "")</f>
        <v>#REF!</v>
      </c>
    </row>
    <row r="3345" spans="1:18">
      <c r="A3345" s="13">
        <v>11563327</v>
      </c>
      <c r="B3345" s="14">
        <v>43882</v>
      </c>
      <c r="C3345" s="14">
        <v>43882</v>
      </c>
      <c r="D3345" s="15" t="s">
        <v>10</v>
      </c>
      <c r="E3345" s="15">
        <v>0</v>
      </c>
      <c r="F3345" s="15">
        <v>0</v>
      </c>
      <c r="G3345" s="15">
        <v>13241.1</v>
      </c>
      <c r="H3345" s="15">
        <v>579258.69999999995</v>
      </c>
      <c r="I3345" s="15" t="s">
        <v>11</v>
      </c>
      <c r="J3345" s="15" t="s">
        <v>12</v>
      </c>
      <c r="K3345" s="1" t="str">
        <f t="shared" si="176"/>
        <v/>
      </c>
      <c r="L3345" s="1" t="e">
        <f ca="1">IF(AND(K3345&lt;&gt; "", COUNTIF(SAP!#REF!,K3345)&gt;0),"Matched", "")</f>
        <v>#REF!</v>
      </c>
      <c r="M3345" s="1" t="str">
        <f t="shared" si="174"/>
        <v/>
      </c>
      <c r="N3345" s="1" t="e">
        <f ca="1">IF(AND(M3345&lt;&gt; "", COUNTIF(SAP!#REF!,M3345)&gt;0),"Matched", "")</f>
        <v>#REF!</v>
      </c>
      <c r="O3345" s="1" t="str">
        <f t="shared" si="175"/>
        <v/>
      </c>
      <c r="P3345" s="1" t="e">
        <f ca="1">IF(AND(O3345&lt;&gt; "", COUNTIF(SAP!#REF!,O3345)&gt;0),"Matched", "")</f>
        <v>#REF!</v>
      </c>
      <c r="Q3345" s="1" t="str">
        <f ca="1">IF(D3345="AC","Logic4"&amp;"_"&amp;TEXT(C3345,"dd.mm.yyyy") &amp;"_"&amp; 1814444.8,"")</f>
        <v>Logic4_21.02.2020_1814444.8</v>
      </c>
      <c r="R3345" s="1" t="e">
        <f ca="1">IF(AND(Q3345&lt;&gt; "", COUNTIF(SAP!#REF!,Q3345)&gt;0),"Matched", "")</f>
        <v>#REF!</v>
      </c>
    </row>
    <row r="3346" spans="1:18">
      <c r="A3346" s="9">
        <v>11563327</v>
      </c>
      <c r="B3346" s="10">
        <v>43882</v>
      </c>
      <c r="C3346" s="10">
        <v>43882</v>
      </c>
      <c r="D3346" s="11" t="s">
        <v>10</v>
      </c>
      <c r="E3346" s="11">
        <v>0</v>
      </c>
      <c r="F3346" s="11">
        <v>0</v>
      </c>
      <c r="G3346" s="11">
        <v>13260</v>
      </c>
      <c r="H3346" s="11">
        <v>592518.69999999995</v>
      </c>
      <c r="I3346" s="11" t="s">
        <v>11</v>
      </c>
      <c r="J3346" s="11" t="s">
        <v>12</v>
      </c>
      <c r="K3346" s="1" t="str">
        <f t="shared" si="176"/>
        <v/>
      </c>
      <c r="L3346" s="1" t="e">
        <f ca="1">IF(AND(K3346&lt;&gt; "", COUNTIF(SAP!#REF!,K3346)&gt;0),"Matched", "")</f>
        <v>#REF!</v>
      </c>
      <c r="M3346" s="1" t="str">
        <f t="shared" si="174"/>
        <v/>
      </c>
      <c r="N3346" s="1" t="e">
        <f ca="1">IF(AND(M3346&lt;&gt; "", COUNTIF(SAP!#REF!,M3346)&gt;0),"Matched", "")</f>
        <v>#REF!</v>
      </c>
      <c r="O3346" s="1" t="str">
        <f t="shared" si="175"/>
        <v/>
      </c>
      <c r="P3346" s="1" t="e">
        <f ca="1">IF(AND(O3346&lt;&gt; "", COUNTIF(SAP!#REF!,O3346)&gt;0),"Matched", "")</f>
        <v>#REF!</v>
      </c>
      <c r="Q3346" s="1" t="str">
        <f ca="1">IF(D3346="AC","Logic4"&amp;"_"&amp;TEXT(C3346,"dd.mm.yyyy") &amp;"_"&amp; 1814444.8,"")</f>
        <v>Logic4_21.02.2020_1814444.8</v>
      </c>
      <c r="R3346" s="1" t="e">
        <f ca="1">IF(AND(Q3346&lt;&gt; "", COUNTIF(SAP!#REF!,Q3346)&gt;0),"Matched", "")</f>
        <v>#REF!</v>
      </c>
    </row>
    <row r="3347" spans="1:18">
      <c r="A3347" s="13">
        <v>11563327</v>
      </c>
      <c r="B3347" s="14">
        <v>43882</v>
      </c>
      <c r="C3347" s="14">
        <v>43882</v>
      </c>
      <c r="D3347" s="15" t="s">
        <v>10</v>
      </c>
      <c r="E3347" s="15">
        <v>0</v>
      </c>
      <c r="F3347" s="15">
        <v>0</v>
      </c>
      <c r="G3347" s="15">
        <v>13377.24</v>
      </c>
      <c r="H3347" s="15">
        <v>605895.93999999994</v>
      </c>
      <c r="I3347" s="15" t="s">
        <v>11</v>
      </c>
      <c r="J3347" s="15" t="s">
        <v>12</v>
      </c>
      <c r="K3347" s="1" t="str">
        <f t="shared" si="176"/>
        <v/>
      </c>
      <c r="L3347" s="1" t="e">
        <f ca="1">IF(AND(K3347&lt;&gt; "", COUNTIF(SAP!#REF!,K3347)&gt;0),"Matched", "")</f>
        <v>#REF!</v>
      </c>
      <c r="M3347" s="1" t="str">
        <f t="shared" si="174"/>
        <v/>
      </c>
      <c r="N3347" s="1" t="e">
        <f ca="1">IF(AND(M3347&lt;&gt; "", COUNTIF(SAP!#REF!,M3347)&gt;0),"Matched", "")</f>
        <v>#REF!</v>
      </c>
      <c r="O3347" s="1" t="str">
        <f t="shared" si="175"/>
        <v/>
      </c>
      <c r="P3347" s="1" t="e">
        <f ca="1">IF(AND(O3347&lt;&gt; "", COUNTIF(SAP!#REF!,O3347)&gt;0),"Matched", "")</f>
        <v>#REF!</v>
      </c>
      <c r="Q3347" s="1" t="str">
        <f ca="1">IF(D3347="AC","Logic4"&amp;"_"&amp;TEXT(C3347,"dd.mm.yyyy") &amp;"_"&amp; 1814444.8,"")</f>
        <v>Logic4_21.02.2020_1814444.8</v>
      </c>
      <c r="R3347" s="1" t="e">
        <f ca="1">IF(AND(Q3347&lt;&gt; "", COUNTIF(SAP!#REF!,Q3347)&gt;0),"Matched", "")</f>
        <v>#REF!</v>
      </c>
    </row>
    <row r="3348" spans="1:18">
      <c r="A3348" s="9">
        <v>11563327</v>
      </c>
      <c r="B3348" s="10">
        <v>43882</v>
      </c>
      <c r="C3348" s="10">
        <v>43882</v>
      </c>
      <c r="D3348" s="11" t="s">
        <v>10</v>
      </c>
      <c r="E3348" s="11">
        <v>0</v>
      </c>
      <c r="F3348" s="11">
        <v>0</v>
      </c>
      <c r="G3348" s="11">
        <v>13388.3</v>
      </c>
      <c r="H3348" s="11">
        <v>619284.24</v>
      </c>
      <c r="I3348" s="11" t="s">
        <v>11</v>
      </c>
      <c r="J3348" s="11" t="s">
        <v>12</v>
      </c>
      <c r="K3348" s="1" t="str">
        <f t="shared" si="176"/>
        <v/>
      </c>
      <c r="L3348" s="1" t="e">
        <f ca="1">IF(AND(K3348&lt;&gt; "", COUNTIF(SAP!#REF!,K3348)&gt;0),"Matched", "")</f>
        <v>#REF!</v>
      </c>
      <c r="M3348" s="1" t="str">
        <f t="shared" si="174"/>
        <v/>
      </c>
      <c r="N3348" s="1" t="e">
        <f ca="1">IF(AND(M3348&lt;&gt; "", COUNTIF(SAP!#REF!,M3348)&gt;0),"Matched", "")</f>
        <v>#REF!</v>
      </c>
      <c r="O3348" s="1" t="str">
        <f t="shared" si="175"/>
        <v/>
      </c>
      <c r="P3348" s="1" t="e">
        <f ca="1">IF(AND(O3348&lt;&gt; "", COUNTIF(SAP!#REF!,O3348)&gt;0),"Matched", "")</f>
        <v>#REF!</v>
      </c>
      <c r="Q3348" s="1" t="str">
        <f ca="1">IF(D3348="AC","Logic4"&amp;"_"&amp;TEXT(C3348,"dd.mm.yyyy") &amp;"_"&amp; 1814444.8,"")</f>
        <v>Logic4_21.02.2020_1814444.8</v>
      </c>
      <c r="R3348" s="1" t="e">
        <f ca="1">IF(AND(Q3348&lt;&gt; "", COUNTIF(SAP!#REF!,Q3348)&gt;0),"Matched", "")</f>
        <v>#REF!</v>
      </c>
    </row>
    <row r="3349" spans="1:18">
      <c r="A3349" s="13">
        <v>11563327</v>
      </c>
      <c r="B3349" s="14">
        <v>43882</v>
      </c>
      <c r="C3349" s="14">
        <v>43882</v>
      </c>
      <c r="D3349" s="15" t="s">
        <v>10</v>
      </c>
      <c r="E3349" s="15">
        <v>0</v>
      </c>
      <c r="F3349" s="15">
        <v>0</v>
      </c>
      <c r="G3349" s="15">
        <v>13874</v>
      </c>
      <c r="H3349" s="15">
        <v>633158.24</v>
      </c>
      <c r="I3349" s="15" t="s">
        <v>11</v>
      </c>
      <c r="J3349" s="15" t="s">
        <v>12</v>
      </c>
      <c r="K3349" s="1" t="str">
        <f t="shared" si="176"/>
        <v/>
      </c>
      <c r="L3349" s="1" t="e">
        <f ca="1">IF(AND(K3349&lt;&gt; "", COUNTIF(SAP!#REF!,K3349)&gt;0),"Matched", "")</f>
        <v>#REF!</v>
      </c>
      <c r="M3349" s="1" t="str">
        <f t="shared" si="174"/>
        <v/>
      </c>
      <c r="N3349" s="1" t="e">
        <f ca="1">IF(AND(M3349&lt;&gt; "", COUNTIF(SAP!#REF!,M3349)&gt;0),"Matched", "")</f>
        <v>#REF!</v>
      </c>
      <c r="O3349" s="1" t="str">
        <f t="shared" si="175"/>
        <v/>
      </c>
      <c r="P3349" s="1" t="e">
        <f ca="1">IF(AND(O3349&lt;&gt; "", COUNTIF(SAP!#REF!,O3349)&gt;0),"Matched", "")</f>
        <v>#REF!</v>
      </c>
      <c r="Q3349" s="1" t="str">
        <f ca="1">IF(D3349="AC","Logic4"&amp;"_"&amp;TEXT(C3349,"dd.mm.yyyy") &amp;"_"&amp; 1814444.8,"")</f>
        <v>Logic4_21.02.2020_1814444.8</v>
      </c>
      <c r="R3349" s="1" t="e">
        <f ca="1">IF(AND(Q3349&lt;&gt; "", COUNTIF(SAP!#REF!,Q3349)&gt;0),"Matched", "")</f>
        <v>#REF!</v>
      </c>
    </row>
    <row r="3350" spans="1:18">
      <c r="A3350" s="9">
        <v>11563327</v>
      </c>
      <c r="B3350" s="10">
        <v>43882</v>
      </c>
      <c r="C3350" s="10">
        <v>43882</v>
      </c>
      <c r="D3350" s="11" t="s">
        <v>10</v>
      </c>
      <c r="E3350" s="11">
        <v>0</v>
      </c>
      <c r="F3350" s="11">
        <v>0</v>
      </c>
      <c r="G3350" s="11">
        <v>13887</v>
      </c>
      <c r="H3350" s="11">
        <v>647045.24</v>
      </c>
      <c r="I3350" s="11" t="s">
        <v>11</v>
      </c>
      <c r="J3350" s="11" t="s">
        <v>12</v>
      </c>
      <c r="K3350" s="1" t="str">
        <f t="shared" si="176"/>
        <v/>
      </c>
      <c r="L3350" s="1" t="e">
        <f ca="1">IF(AND(K3350&lt;&gt; "", COUNTIF(SAP!#REF!,K3350)&gt;0),"Matched", "")</f>
        <v>#REF!</v>
      </c>
      <c r="M3350" s="1" t="str">
        <f t="shared" si="174"/>
        <v/>
      </c>
      <c r="N3350" s="1" t="e">
        <f ca="1">IF(AND(M3350&lt;&gt; "", COUNTIF(SAP!#REF!,M3350)&gt;0),"Matched", "")</f>
        <v>#REF!</v>
      </c>
      <c r="O3350" s="1" t="str">
        <f t="shared" si="175"/>
        <v/>
      </c>
      <c r="P3350" s="1" t="e">
        <f ca="1">IF(AND(O3350&lt;&gt; "", COUNTIF(SAP!#REF!,O3350)&gt;0),"Matched", "")</f>
        <v>#REF!</v>
      </c>
      <c r="Q3350" s="1" t="str">
        <f ca="1">IF(D3350="AC","Logic4"&amp;"_"&amp;TEXT(C3350,"dd.mm.yyyy") &amp;"_"&amp; 1814444.8,"")</f>
        <v>Logic4_21.02.2020_1814444.8</v>
      </c>
      <c r="R3350" s="1" t="e">
        <f ca="1">IF(AND(Q3350&lt;&gt; "", COUNTIF(SAP!#REF!,Q3350)&gt;0),"Matched", "")</f>
        <v>#REF!</v>
      </c>
    </row>
    <row r="3351" spans="1:18">
      <c r="A3351" s="13">
        <v>11563327</v>
      </c>
      <c r="B3351" s="14">
        <v>43882</v>
      </c>
      <c r="C3351" s="14">
        <v>43882</v>
      </c>
      <c r="D3351" s="15" t="s">
        <v>10</v>
      </c>
      <c r="E3351" s="15">
        <v>0</v>
      </c>
      <c r="F3351" s="15">
        <v>0</v>
      </c>
      <c r="G3351" s="15">
        <v>13892.7</v>
      </c>
      <c r="H3351" s="15">
        <v>660937.93999999994</v>
      </c>
      <c r="I3351" s="15" t="s">
        <v>11</v>
      </c>
      <c r="J3351" s="15" t="s">
        <v>12</v>
      </c>
      <c r="K3351" s="1" t="str">
        <f t="shared" si="176"/>
        <v/>
      </c>
      <c r="L3351" s="1" t="e">
        <f ca="1">IF(AND(K3351&lt;&gt; "", COUNTIF(SAP!#REF!,K3351)&gt;0),"Matched", "")</f>
        <v>#REF!</v>
      </c>
      <c r="M3351" s="1" t="str">
        <f t="shared" si="174"/>
        <v/>
      </c>
      <c r="N3351" s="1" t="e">
        <f ca="1">IF(AND(M3351&lt;&gt; "", COUNTIF(SAP!#REF!,M3351)&gt;0),"Matched", "")</f>
        <v>#REF!</v>
      </c>
      <c r="O3351" s="1" t="str">
        <f t="shared" si="175"/>
        <v/>
      </c>
      <c r="P3351" s="1" t="e">
        <f ca="1">IF(AND(O3351&lt;&gt; "", COUNTIF(SAP!#REF!,O3351)&gt;0),"Matched", "")</f>
        <v>#REF!</v>
      </c>
      <c r="Q3351" s="1" t="str">
        <f ca="1">IF(D3351="AC","Logic4"&amp;"_"&amp;TEXT(C3351,"dd.mm.yyyy") &amp;"_"&amp; 1814444.8,"")</f>
        <v>Logic4_21.02.2020_1814444.8</v>
      </c>
      <c r="R3351" s="1" t="e">
        <f ca="1">IF(AND(Q3351&lt;&gt; "", COUNTIF(SAP!#REF!,Q3351)&gt;0),"Matched", "")</f>
        <v>#REF!</v>
      </c>
    </row>
    <row r="3352" spans="1:18">
      <c r="A3352" s="9">
        <v>11563327</v>
      </c>
      <c r="B3352" s="10">
        <v>43882</v>
      </c>
      <c r="C3352" s="10">
        <v>43882</v>
      </c>
      <c r="D3352" s="11" t="s">
        <v>10</v>
      </c>
      <c r="E3352" s="11">
        <v>0</v>
      </c>
      <c r="F3352" s="11">
        <v>0</v>
      </c>
      <c r="G3352" s="11">
        <v>13904.2</v>
      </c>
      <c r="H3352" s="11">
        <v>674842.14</v>
      </c>
      <c r="I3352" s="11" t="s">
        <v>11</v>
      </c>
      <c r="J3352" s="11" t="s">
        <v>12</v>
      </c>
      <c r="K3352" s="1" t="str">
        <f t="shared" si="176"/>
        <v/>
      </c>
      <c r="L3352" s="1" t="e">
        <f ca="1">IF(AND(K3352&lt;&gt; "", COUNTIF(SAP!#REF!,K3352)&gt;0),"Matched", "")</f>
        <v>#REF!</v>
      </c>
      <c r="M3352" s="1" t="str">
        <f t="shared" si="174"/>
        <v/>
      </c>
      <c r="N3352" s="1" t="e">
        <f ca="1">IF(AND(M3352&lt;&gt; "", COUNTIF(SAP!#REF!,M3352)&gt;0),"Matched", "")</f>
        <v>#REF!</v>
      </c>
      <c r="O3352" s="1" t="str">
        <f t="shared" si="175"/>
        <v/>
      </c>
      <c r="P3352" s="1" t="e">
        <f ca="1">IF(AND(O3352&lt;&gt; "", COUNTIF(SAP!#REF!,O3352)&gt;0),"Matched", "")</f>
        <v>#REF!</v>
      </c>
      <c r="Q3352" s="1" t="str">
        <f ca="1">IF(D3352="AC","Logic4"&amp;"_"&amp;TEXT(C3352,"dd.mm.yyyy") &amp;"_"&amp; 1814444.8,"")</f>
        <v>Logic4_21.02.2020_1814444.8</v>
      </c>
      <c r="R3352" s="1" t="e">
        <f ca="1">IF(AND(Q3352&lt;&gt; "", COUNTIF(SAP!#REF!,Q3352)&gt;0),"Matched", "")</f>
        <v>#REF!</v>
      </c>
    </row>
    <row r="3353" spans="1:18">
      <c r="A3353" s="13">
        <v>11563327</v>
      </c>
      <c r="B3353" s="14">
        <v>43882</v>
      </c>
      <c r="C3353" s="14">
        <v>43882</v>
      </c>
      <c r="D3353" s="15" t="s">
        <v>10</v>
      </c>
      <c r="E3353" s="15">
        <v>0</v>
      </c>
      <c r="F3353" s="15">
        <v>0</v>
      </c>
      <c r="G3353" s="15">
        <v>14102.5</v>
      </c>
      <c r="H3353" s="15">
        <v>688944.64000000001</v>
      </c>
      <c r="I3353" s="15" t="s">
        <v>11</v>
      </c>
      <c r="J3353" s="15" t="s">
        <v>12</v>
      </c>
      <c r="K3353" s="1" t="str">
        <f t="shared" si="176"/>
        <v/>
      </c>
      <c r="L3353" s="1" t="e">
        <f ca="1">IF(AND(K3353&lt;&gt; "", COUNTIF(SAP!#REF!,K3353)&gt;0),"Matched", "")</f>
        <v>#REF!</v>
      </c>
      <c r="M3353" s="1" t="str">
        <f t="shared" si="174"/>
        <v/>
      </c>
      <c r="N3353" s="1" t="e">
        <f ca="1">IF(AND(M3353&lt;&gt; "", COUNTIF(SAP!#REF!,M3353)&gt;0),"Matched", "")</f>
        <v>#REF!</v>
      </c>
      <c r="O3353" s="1" t="str">
        <f t="shared" si="175"/>
        <v/>
      </c>
      <c r="P3353" s="1" t="e">
        <f ca="1">IF(AND(O3353&lt;&gt; "", COUNTIF(SAP!#REF!,O3353)&gt;0),"Matched", "")</f>
        <v>#REF!</v>
      </c>
      <c r="Q3353" s="1" t="str">
        <f ca="1">IF(D3353="AC","Logic4"&amp;"_"&amp;TEXT(C3353,"dd.mm.yyyy") &amp;"_"&amp; 1814444.8,"")</f>
        <v>Logic4_21.02.2020_1814444.8</v>
      </c>
      <c r="R3353" s="1" t="e">
        <f ca="1">IF(AND(Q3353&lt;&gt; "", COUNTIF(SAP!#REF!,Q3353)&gt;0),"Matched", "")</f>
        <v>#REF!</v>
      </c>
    </row>
    <row r="3354" spans="1:18">
      <c r="A3354" s="9">
        <v>11563327</v>
      </c>
      <c r="B3354" s="10">
        <v>43882</v>
      </c>
      <c r="C3354" s="10">
        <v>43882</v>
      </c>
      <c r="D3354" s="11" t="s">
        <v>10</v>
      </c>
      <c r="E3354" s="11">
        <v>0</v>
      </c>
      <c r="F3354" s="11">
        <v>0</v>
      </c>
      <c r="G3354" s="11">
        <v>14160.6</v>
      </c>
      <c r="H3354" s="11">
        <v>703105.24</v>
      </c>
      <c r="I3354" s="11" t="s">
        <v>11</v>
      </c>
      <c r="J3354" s="11" t="s">
        <v>12</v>
      </c>
      <c r="K3354" s="1" t="str">
        <f t="shared" si="176"/>
        <v/>
      </c>
      <c r="L3354" s="1" t="e">
        <f ca="1">IF(AND(K3354&lt;&gt; "", COUNTIF(SAP!#REF!,K3354)&gt;0),"Matched", "")</f>
        <v>#REF!</v>
      </c>
      <c r="M3354" s="1" t="str">
        <f t="shared" si="174"/>
        <v/>
      </c>
      <c r="N3354" s="1" t="e">
        <f ca="1">IF(AND(M3354&lt;&gt; "", COUNTIF(SAP!#REF!,M3354)&gt;0),"Matched", "")</f>
        <v>#REF!</v>
      </c>
      <c r="O3354" s="1" t="str">
        <f t="shared" si="175"/>
        <v/>
      </c>
      <c r="P3354" s="1" t="e">
        <f ca="1">IF(AND(O3354&lt;&gt; "", COUNTIF(SAP!#REF!,O3354)&gt;0),"Matched", "")</f>
        <v>#REF!</v>
      </c>
      <c r="Q3354" s="1" t="str">
        <f ca="1">IF(D3354="AC","Logic4"&amp;"_"&amp;TEXT(C3354,"dd.mm.yyyy") &amp;"_"&amp; 1814444.8,"")</f>
        <v>Logic4_21.02.2020_1814444.8</v>
      </c>
      <c r="R3354" s="1" t="e">
        <f ca="1">IF(AND(Q3354&lt;&gt; "", COUNTIF(SAP!#REF!,Q3354)&gt;0),"Matched", "")</f>
        <v>#REF!</v>
      </c>
    </row>
    <row r="3355" spans="1:18">
      <c r="A3355" s="13">
        <v>11563327</v>
      </c>
      <c r="B3355" s="14">
        <v>43882</v>
      </c>
      <c r="C3355" s="14">
        <v>43882</v>
      </c>
      <c r="D3355" s="15" t="s">
        <v>10</v>
      </c>
      <c r="E3355" s="15">
        <v>0</v>
      </c>
      <c r="F3355" s="15">
        <v>0</v>
      </c>
      <c r="G3355" s="15">
        <v>14844.5</v>
      </c>
      <c r="H3355" s="15">
        <v>717949.74</v>
      </c>
      <c r="I3355" s="15" t="s">
        <v>11</v>
      </c>
      <c r="J3355" s="15" t="s">
        <v>12</v>
      </c>
      <c r="K3355" s="1" t="str">
        <f t="shared" si="176"/>
        <v/>
      </c>
      <c r="L3355" s="1" t="e">
        <f ca="1">IF(AND(K3355&lt;&gt; "", COUNTIF(SAP!#REF!,K3355)&gt;0),"Matched", "")</f>
        <v>#REF!</v>
      </c>
      <c r="M3355" s="1" t="str">
        <f t="shared" si="174"/>
        <v/>
      </c>
      <c r="N3355" s="1" t="e">
        <f ca="1">IF(AND(M3355&lt;&gt; "", COUNTIF(SAP!#REF!,M3355)&gt;0),"Matched", "")</f>
        <v>#REF!</v>
      </c>
      <c r="O3355" s="1" t="str">
        <f t="shared" si="175"/>
        <v/>
      </c>
      <c r="P3355" s="1" t="e">
        <f ca="1">IF(AND(O3355&lt;&gt; "", COUNTIF(SAP!#REF!,O3355)&gt;0),"Matched", "")</f>
        <v>#REF!</v>
      </c>
      <c r="Q3355" s="1" t="str">
        <f ca="1">IF(D3355="AC","Logic4"&amp;"_"&amp;TEXT(C3355,"dd.mm.yyyy") &amp;"_"&amp; 1814444.8,"")</f>
        <v>Logic4_21.02.2020_1814444.8</v>
      </c>
      <c r="R3355" s="1" t="e">
        <f ca="1">IF(AND(Q3355&lt;&gt; "", COUNTIF(SAP!#REF!,Q3355)&gt;0),"Matched", "")</f>
        <v>#REF!</v>
      </c>
    </row>
    <row r="3356" spans="1:18">
      <c r="A3356" s="9">
        <v>11563327</v>
      </c>
      <c r="B3356" s="10">
        <v>43882</v>
      </c>
      <c r="C3356" s="10">
        <v>43882</v>
      </c>
      <c r="D3356" s="11" t="s">
        <v>10</v>
      </c>
      <c r="E3356" s="11">
        <v>0</v>
      </c>
      <c r="F3356" s="11">
        <v>0</v>
      </c>
      <c r="G3356" s="11">
        <v>14979.5</v>
      </c>
      <c r="H3356" s="11">
        <v>732929.24</v>
      </c>
      <c r="I3356" s="11" t="s">
        <v>11</v>
      </c>
      <c r="J3356" s="11" t="s">
        <v>12</v>
      </c>
      <c r="K3356" s="1" t="str">
        <f t="shared" si="176"/>
        <v/>
      </c>
      <c r="L3356" s="1" t="e">
        <f ca="1">IF(AND(K3356&lt;&gt; "", COUNTIF(SAP!#REF!,K3356)&gt;0),"Matched", "")</f>
        <v>#REF!</v>
      </c>
      <c r="M3356" s="1" t="str">
        <f t="shared" si="174"/>
        <v/>
      </c>
      <c r="N3356" s="1" t="e">
        <f ca="1">IF(AND(M3356&lt;&gt; "", COUNTIF(SAP!#REF!,M3356)&gt;0),"Matched", "")</f>
        <v>#REF!</v>
      </c>
      <c r="O3356" s="1" t="str">
        <f t="shared" si="175"/>
        <v/>
      </c>
      <c r="P3356" s="1" t="e">
        <f ca="1">IF(AND(O3356&lt;&gt; "", COUNTIF(SAP!#REF!,O3356)&gt;0),"Matched", "")</f>
        <v>#REF!</v>
      </c>
      <c r="Q3356" s="1" t="str">
        <f ca="1">IF(D3356="AC","Logic4"&amp;"_"&amp;TEXT(C3356,"dd.mm.yyyy") &amp;"_"&amp; 1814444.8,"")</f>
        <v>Logic4_21.02.2020_1814444.8</v>
      </c>
      <c r="R3356" s="1" t="e">
        <f ca="1">IF(AND(Q3356&lt;&gt; "", COUNTIF(SAP!#REF!,Q3356)&gt;0),"Matched", "")</f>
        <v>#REF!</v>
      </c>
    </row>
    <row r="3357" spans="1:18">
      <c r="A3357" s="13">
        <v>11563327</v>
      </c>
      <c r="B3357" s="14">
        <v>43882</v>
      </c>
      <c r="C3357" s="14">
        <v>43882</v>
      </c>
      <c r="D3357" s="15" t="s">
        <v>10</v>
      </c>
      <c r="E3357" s="15">
        <v>0</v>
      </c>
      <c r="F3357" s="15">
        <v>0</v>
      </c>
      <c r="G3357" s="15">
        <v>15062.15</v>
      </c>
      <c r="H3357" s="15">
        <v>747991.39</v>
      </c>
      <c r="I3357" s="15" t="s">
        <v>11</v>
      </c>
      <c r="J3357" s="15" t="s">
        <v>12</v>
      </c>
      <c r="K3357" s="1" t="str">
        <f t="shared" si="176"/>
        <v/>
      </c>
      <c r="L3357" s="1" t="e">
        <f ca="1">IF(AND(K3357&lt;&gt; "", COUNTIF(SAP!#REF!,K3357)&gt;0),"Matched", "")</f>
        <v>#REF!</v>
      </c>
      <c r="M3357" s="1" t="str">
        <f t="shared" si="174"/>
        <v/>
      </c>
      <c r="N3357" s="1" t="e">
        <f ca="1">IF(AND(M3357&lt;&gt; "", COUNTIF(SAP!#REF!,M3357)&gt;0),"Matched", "")</f>
        <v>#REF!</v>
      </c>
      <c r="O3357" s="1" t="str">
        <f t="shared" si="175"/>
        <v/>
      </c>
      <c r="P3357" s="1" t="e">
        <f ca="1">IF(AND(O3357&lt;&gt; "", COUNTIF(SAP!#REF!,O3357)&gt;0),"Matched", "")</f>
        <v>#REF!</v>
      </c>
      <c r="Q3357" s="1" t="str">
        <f ca="1">IF(D3357="AC","Logic4"&amp;"_"&amp;TEXT(C3357,"dd.mm.yyyy") &amp;"_"&amp; 1814444.8,"")</f>
        <v>Logic4_21.02.2020_1814444.8</v>
      </c>
      <c r="R3357" s="1" t="e">
        <f ca="1">IF(AND(Q3357&lt;&gt; "", COUNTIF(SAP!#REF!,Q3357)&gt;0),"Matched", "")</f>
        <v>#REF!</v>
      </c>
    </row>
    <row r="3358" spans="1:18">
      <c r="A3358" s="9">
        <v>11563327</v>
      </c>
      <c r="B3358" s="10">
        <v>43882</v>
      </c>
      <c r="C3358" s="10">
        <v>43882</v>
      </c>
      <c r="D3358" s="11" t="s">
        <v>10</v>
      </c>
      <c r="E3358" s="11">
        <v>0</v>
      </c>
      <c r="F3358" s="11">
        <v>0</v>
      </c>
      <c r="G3358" s="11">
        <v>15280.8</v>
      </c>
      <c r="H3358" s="11">
        <v>763272.19</v>
      </c>
      <c r="I3358" s="11" t="s">
        <v>11</v>
      </c>
      <c r="J3358" s="11" t="s">
        <v>12</v>
      </c>
      <c r="K3358" s="1" t="str">
        <f t="shared" si="176"/>
        <v/>
      </c>
      <c r="L3358" s="1" t="e">
        <f ca="1">IF(AND(K3358&lt;&gt; "", COUNTIF(SAP!#REF!,K3358)&gt;0),"Matched", "")</f>
        <v>#REF!</v>
      </c>
      <c r="M3358" s="1" t="str">
        <f t="shared" si="174"/>
        <v/>
      </c>
      <c r="N3358" s="1" t="e">
        <f ca="1">IF(AND(M3358&lt;&gt; "", COUNTIF(SAP!#REF!,M3358)&gt;0),"Matched", "")</f>
        <v>#REF!</v>
      </c>
      <c r="O3358" s="1" t="str">
        <f t="shared" si="175"/>
        <v/>
      </c>
      <c r="P3358" s="1" t="e">
        <f ca="1">IF(AND(O3358&lt;&gt; "", COUNTIF(SAP!#REF!,O3358)&gt;0),"Matched", "")</f>
        <v>#REF!</v>
      </c>
      <c r="Q3358" s="1" t="str">
        <f ca="1">IF(D3358="AC","Logic4"&amp;"_"&amp;TEXT(C3358,"dd.mm.yyyy") &amp;"_"&amp; 1814444.8,"")</f>
        <v>Logic4_21.02.2020_1814444.8</v>
      </c>
      <c r="R3358" s="1" t="e">
        <f ca="1">IF(AND(Q3358&lt;&gt; "", COUNTIF(SAP!#REF!,Q3358)&gt;0),"Matched", "")</f>
        <v>#REF!</v>
      </c>
    </row>
    <row r="3359" spans="1:18">
      <c r="A3359" s="13">
        <v>11563327</v>
      </c>
      <c r="B3359" s="14">
        <v>43882</v>
      </c>
      <c r="C3359" s="14">
        <v>43882</v>
      </c>
      <c r="D3359" s="15" t="s">
        <v>10</v>
      </c>
      <c r="E3359" s="15">
        <v>0</v>
      </c>
      <c r="F3359" s="15">
        <v>0</v>
      </c>
      <c r="G3359" s="15">
        <v>15335.6</v>
      </c>
      <c r="H3359" s="15">
        <v>778607.79</v>
      </c>
      <c r="I3359" s="15" t="s">
        <v>11</v>
      </c>
      <c r="J3359" s="15" t="s">
        <v>12</v>
      </c>
      <c r="K3359" s="1" t="str">
        <f t="shared" si="176"/>
        <v/>
      </c>
      <c r="L3359" s="1" t="e">
        <f ca="1">IF(AND(K3359&lt;&gt; "", COUNTIF(SAP!#REF!,K3359)&gt;0),"Matched", "")</f>
        <v>#REF!</v>
      </c>
      <c r="M3359" s="1" t="str">
        <f t="shared" si="174"/>
        <v/>
      </c>
      <c r="N3359" s="1" t="e">
        <f ca="1">IF(AND(M3359&lt;&gt; "", COUNTIF(SAP!#REF!,M3359)&gt;0),"Matched", "")</f>
        <v>#REF!</v>
      </c>
      <c r="O3359" s="1" t="str">
        <f t="shared" si="175"/>
        <v/>
      </c>
      <c r="P3359" s="1" t="e">
        <f ca="1">IF(AND(O3359&lt;&gt; "", COUNTIF(SAP!#REF!,O3359)&gt;0),"Matched", "")</f>
        <v>#REF!</v>
      </c>
      <c r="Q3359" s="1" t="str">
        <f ca="1">IF(D3359="AC","Logic4"&amp;"_"&amp;TEXT(C3359,"dd.mm.yyyy") &amp;"_"&amp; 1814444.8,"")</f>
        <v>Logic4_21.02.2020_1814444.8</v>
      </c>
      <c r="R3359" s="1" t="e">
        <f ca="1">IF(AND(Q3359&lt;&gt; "", COUNTIF(SAP!#REF!,Q3359)&gt;0),"Matched", "")</f>
        <v>#REF!</v>
      </c>
    </row>
    <row r="3360" spans="1:18">
      <c r="A3360" s="9">
        <v>11563327</v>
      </c>
      <c r="B3360" s="10">
        <v>43882</v>
      </c>
      <c r="C3360" s="10">
        <v>43882</v>
      </c>
      <c r="D3360" s="11" t="s">
        <v>10</v>
      </c>
      <c r="E3360" s="11">
        <v>0</v>
      </c>
      <c r="F3360" s="11">
        <v>0</v>
      </c>
      <c r="G3360" s="11">
        <v>15422</v>
      </c>
      <c r="H3360" s="11">
        <v>794029.79</v>
      </c>
      <c r="I3360" s="11" t="s">
        <v>11</v>
      </c>
      <c r="J3360" s="11" t="s">
        <v>12</v>
      </c>
      <c r="K3360" s="1" t="str">
        <f t="shared" si="176"/>
        <v/>
      </c>
      <c r="L3360" s="1" t="e">
        <f ca="1">IF(AND(K3360&lt;&gt; "", COUNTIF(SAP!#REF!,K3360)&gt;0),"Matched", "")</f>
        <v>#REF!</v>
      </c>
      <c r="M3360" s="1" t="str">
        <f t="shared" si="174"/>
        <v/>
      </c>
      <c r="N3360" s="1" t="e">
        <f ca="1">IF(AND(M3360&lt;&gt; "", COUNTIF(SAP!#REF!,M3360)&gt;0),"Matched", "")</f>
        <v>#REF!</v>
      </c>
      <c r="O3360" s="1" t="str">
        <f t="shared" si="175"/>
        <v/>
      </c>
      <c r="P3360" s="1" t="e">
        <f ca="1">IF(AND(O3360&lt;&gt; "", COUNTIF(SAP!#REF!,O3360)&gt;0),"Matched", "")</f>
        <v>#REF!</v>
      </c>
      <c r="Q3360" s="1" t="str">
        <f ca="1">IF(D3360="AC","Logic4"&amp;"_"&amp;TEXT(C3360,"dd.mm.yyyy") &amp;"_"&amp; 1814444.8,"")</f>
        <v>Logic4_21.02.2020_1814444.8</v>
      </c>
      <c r="R3360" s="1" t="e">
        <f ca="1">IF(AND(Q3360&lt;&gt; "", COUNTIF(SAP!#REF!,Q3360)&gt;0),"Matched", "")</f>
        <v>#REF!</v>
      </c>
    </row>
    <row r="3361" spans="1:18">
      <c r="A3361" s="13">
        <v>11563327</v>
      </c>
      <c r="B3361" s="14">
        <v>43882</v>
      </c>
      <c r="C3361" s="14">
        <v>43882</v>
      </c>
      <c r="D3361" s="15" t="s">
        <v>10</v>
      </c>
      <c r="E3361" s="15">
        <v>0</v>
      </c>
      <c r="F3361" s="15">
        <v>0</v>
      </c>
      <c r="G3361" s="15">
        <v>15733.2</v>
      </c>
      <c r="H3361" s="15">
        <v>809762.99</v>
      </c>
      <c r="I3361" s="15" t="s">
        <v>11</v>
      </c>
      <c r="J3361" s="15" t="s">
        <v>12</v>
      </c>
      <c r="K3361" s="1" t="str">
        <f t="shared" si="176"/>
        <v/>
      </c>
      <c r="L3361" s="1" t="e">
        <f ca="1">IF(AND(K3361&lt;&gt; "", COUNTIF(SAP!#REF!,K3361)&gt;0),"Matched", "")</f>
        <v>#REF!</v>
      </c>
      <c r="M3361" s="1" t="str">
        <f t="shared" si="174"/>
        <v/>
      </c>
      <c r="N3361" s="1" t="e">
        <f ca="1">IF(AND(M3361&lt;&gt; "", COUNTIF(SAP!#REF!,M3361)&gt;0),"Matched", "")</f>
        <v>#REF!</v>
      </c>
      <c r="O3361" s="1" t="str">
        <f t="shared" si="175"/>
        <v/>
      </c>
      <c r="P3361" s="1" t="e">
        <f ca="1">IF(AND(O3361&lt;&gt; "", COUNTIF(SAP!#REF!,O3361)&gt;0),"Matched", "")</f>
        <v>#REF!</v>
      </c>
      <c r="Q3361" s="1" t="str">
        <f ca="1">IF(D3361="AC","Logic4"&amp;"_"&amp;TEXT(C3361,"dd.mm.yyyy") &amp;"_"&amp; 1814444.8,"")</f>
        <v>Logic4_21.02.2020_1814444.8</v>
      </c>
      <c r="R3361" s="1" t="e">
        <f ca="1">IF(AND(Q3361&lt;&gt; "", COUNTIF(SAP!#REF!,Q3361)&gt;0),"Matched", "")</f>
        <v>#REF!</v>
      </c>
    </row>
    <row r="3362" spans="1:18">
      <c r="A3362" s="9">
        <v>11563327</v>
      </c>
      <c r="B3362" s="10">
        <v>43882</v>
      </c>
      <c r="C3362" s="10">
        <v>43882</v>
      </c>
      <c r="D3362" s="11" t="s">
        <v>10</v>
      </c>
      <c r="E3362" s="11">
        <v>0</v>
      </c>
      <c r="F3362" s="11">
        <v>0</v>
      </c>
      <c r="G3362" s="11">
        <v>16671.8</v>
      </c>
      <c r="H3362" s="11">
        <v>826434.79</v>
      </c>
      <c r="I3362" s="11" t="s">
        <v>11</v>
      </c>
      <c r="J3362" s="11" t="s">
        <v>12</v>
      </c>
      <c r="K3362" s="1" t="str">
        <f t="shared" si="176"/>
        <v/>
      </c>
      <c r="L3362" s="1" t="e">
        <f ca="1">IF(AND(K3362&lt;&gt; "", COUNTIF(SAP!#REF!,K3362)&gt;0),"Matched", "")</f>
        <v>#REF!</v>
      </c>
      <c r="M3362" s="1" t="str">
        <f t="shared" si="174"/>
        <v/>
      </c>
      <c r="N3362" s="1" t="e">
        <f ca="1">IF(AND(M3362&lt;&gt; "", COUNTIF(SAP!#REF!,M3362)&gt;0),"Matched", "")</f>
        <v>#REF!</v>
      </c>
      <c r="O3362" s="1" t="str">
        <f t="shared" si="175"/>
        <v/>
      </c>
      <c r="P3362" s="1" t="e">
        <f ca="1">IF(AND(O3362&lt;&gt; "", COUNTIF(SAP!#REF!,O3362)&gt;0),"Matched", "")</f>
        <v>#REF!</v>
      </c>
      <c r="Q3362" s="1" t="str">
        <f ca="1">IF(D3362="AC","Logic4"&amp;"_"&amp;TEXT(C3362,"dd.mm.yyyy") &amp;"_"&amp; 1814444.8,"")</f>
        <v>Logic4_21.02.2020_1814444.8</v>
      </c>
      <c r="R3362" s="1" t="e">
        <f ca="1">IF(AND(Q3362&lt;&gt; "", COUNTIF(SAP!#REF!,Q3362)&gt;0),"Matched", "")</f>
        <v>#REF!</v>
      </c>
    </row>
    <row r="3363" spans="1:18">
      <c r="A3363" s="13">
        <v>11563327</v>
      </c>
      <c r="B3363" s="14">
        <v>43882</v>
      </c>
      <c r="C3363" s="14">
        <v>43882</v>
      </c>
      <c r="D3363" s="15" t="s">
        <v>10</v>
      </c>
      <c r="E3363" s="15">
        <v>0</v>
      </c>
      <c r="F3363" s="15">
        <v>0</v>
      </c>
      <c r="G3363" s="15">
        <v>17005</v>
      </c>
      <c r="H3363" s="15">
        <v>843439.79</v>
      </c>
      <c r="I3363" s="15" t="s">
        <v>11</v>
      </c>
      <c r="J3363" s="15" t="s">
        <v>12</v>
      </c>
      <c r="K3363" s="1" t="str">
        <f t="shared" si="176"/>
        <v/>
      </c>
      <c r="L3363" s="1" t="e">
        <f ca="1">IF(AND(K3363&lt;&gt; "", COUNTIF(SAP!#REF!,K3363)&gt;0),"Matched", "")</f>
        <v>#REF!</v>
      </c>
      <c r="M3363" s="1" t="str">
        <f t="shared" si="174"/>
        <v/>
      </c>
      <c r="N3363" s="1" t="e">
        <f ca="1">IF(AND(M3363&lt;&gt; "", COUNTIF(SAP!#REF!,M3363)&gt;0),"Matched", "")</f>
        <v>#REF!</v>
      </c>
      <c r="O3363" s="1" t="str">
        <f t="shared" si="175"/>
        <v/>
      </c>
      <c r="P3363" s="1" t="e">
        <f ca="1">IF(AND(O3363&lt;&gt; "", COUNTIF(SAP!#REF!,O3363)&gt;0),"Matched", "")</f>
        <v>#REF!</v>
      </c>
      <c r="Q3363" s="1" t="str">
        <f ca="1">IF(D3363="AC","Logic4"&amp;"_"&amp;TEXT(C3363,"dd.mm.yyyy") &amp;"_"&amp; 1814444.8,"")</f>
        <v>Logic4_21.02.2020_1814444.8</v>
      </c>
      <c r="R3363" s="1" t="e">
        <f ca="1">IF(AND(Q3363&lt;&gt; "", COUNTIF(SAP!#REF!,Q3363)&gt;0),"Matched", "")</f>
        <v>#REF!</v>
      </c>
    </row>
    <row r="3364" spans="1:18">
      <c r="A3364" s="9">
        <v>11563327</v>
      </c>
      <c r="B3364" s="10">
        <v>43882</v>
      </c>
      <c r="C3364" s="10">
        <v>43882</v>
      </c>
      <c r="D3364" s="11" t="s">
        <v>10</v>
      </c>
      <c r="E3364" s="11">
        <v>0</v>
      </c>
      <c r="F3364" s="11">
        <v>0</v>
      </c>
      <c r="G3364" s="11">
        <v>18343.400000000001</v>
      </c>
      <c r="H3364" s="11">
        <v>861783.19</v>
      </c>
      <c r="I3364" s="11" t="s">
        <v>11</v>
      </c>
      <c r="J3364" s="11" t="s">
        <v>12</v>
      </c>
      <c r="K3364" s="1" t="str">
        <f t="shared" si="176"/>
        <v/>
      </c>
      <c r="L3364" s="1" t="e">
        <f ca="1">IF(AND(K3364&lt;&gt; "", COUNTIF(SAP!#REF!,K3364)&gt;0),"Matched", "")</f>
        <v>#REF!</v>
      </c>
      <c r="M3364" s="1" t="str">
        <f t="shared" si="174"/>
        <v/>
      </c>
      <c r="N3364" s="1" t="e">
        <f ca="1">IF(AND(M3364&lt;&gt; "", COUNTIF(SAP!#REF!,M3364)&gt;0),"Matched", "")</f>
        <v>#REF!</v>
      </c>
      <c r="O3364" s="1" t="str">
        <f t="shared" si="175"/>
        <v/>
      </c>
      <c r="P3364" s="1" t="e">
        <f ca="1">IF(AND(O3364&lt;&gt; "", COUNTIF(SAP!#REF!,O3364)&gt;0),"Matched", "")</f>
        <v>#REF!</v>
      </c>
      <c r="Q3364" s="1" t="str">
        <f ca="1">IF(D3364="AC","Logic4"&amp;"_"&amp;TEXT(C3364,"dd.mm.yyyy") &amp;"_"&amp; 1814444.8,"")</f>
        <v>Logic4_21.02.2020_1814444.8</v>
      </c>
      <c r="R3364" s="1" t="e">
        <f ca="1">IF(AND(Q3364&lt;&gt; "", COUNTIF(SAP!#REF!,Q3364)&gt;0),"Matched", "")</f>
        <v>#REF!</v>
      </c>
    </row>
    <row r="3365" spans="1:18">
      <c r="A3365" s="13">
        <v>11563327</v>
      </c>
      <c r="B3365" s="14">
        <v>43882</v>
      </c>
      <c r="C3365" s="14">
        <v>43882</v>
      </c>
      <c r="D3365" s="15" t="s">
        <v>10</v>
      </c>
      <c r="E3365" s="15">
        <v>0</v>
      </c>
      <c r="F3365" s="15">
        <v>0</v>
      </c>
      <c r="G3365" s="15">
        <v>18778.16</v>
      </c>
      <c r="H3365" s="15">
        <v>880561.35</v>
      </c>
      <c r="I3365" s="15" t="s">
        <v>11</v>
      </c>
      <c r="J3365" s="15" t="s">
        <v>12</v>
      </c>
      <c r="K3365" s="1" t="str">
        <f t="shared" si="176"/>
        <v/>
      </c>
      <c r="L3365" s="1" t="e">
        <f ca="1">IF(AND(K3365&lt;&gt; "", COUNTIF(SAP!#REF!,K3365)&gt;0),"Matched", "")</f>
        <v>#REF!</v>
      </c>
      <c r="M3365" s="1" t="str">
        <f t="shared" si="174"/>
        <v/>
      </c>
      <c r="N3365" s="1" t="e">
        <f ca="1">IF(AND(M3365&lt;&gt; "", COUNTIF(SAP!#REF!,M3365)&gt;0),"Matched", "")</f>
        <v>#REF!</v>
      </c>
      <c r="O3365" s="1" t="str">
        <f t="shared" si="175"/>
        <v/>
      </c>
      <c r="P3365" s="1" t="e">
        <f ca="1">IF(AND(O3365&lt;&gt; "", COUNTIF(SAP!#REF!,O3365)&gt;0),"Matched", "")</f>
        <v>#REF!</v>
      </c>
      <c r="Q3365" s="1" t="str">
        <f ca="1">IF(D3365="AC","Logic4"&amp;"_"&amp;TEXT(C3365,"dd.mm.yyyy") &amp;"_"&amp; 1814444.8,"")</f>
        <v>Logic4_21.02.2020_1814444.8</v>
      </c>
      <c r="R3365" s="1" t="e">
        <f ca="1">IF(AND(Q3365&lt;&gt; "", COUNTIF(SAP!#REF!,Q3365)&gt;0),"Matched", "")</f>
        <v>#REF!</v>
      </c>
    </row>
    <row r="3366" spans="1:18">
      <c r="A3366" s="9">
        <v>11563327</v>
      </c>
      <c r="B3366" s="10">
        <v>43882</v>
      </c>
      <c r="C3366" s="10">
        <v>43882</v>
      </c>
      <c r="D3366" s="11" t="s">
        <v>10</v>
      </c>
      <c r="E3366" s="11">
        <v>0</v>
      </c>
      <c r="F3366" s="11">
        <v>0</v>
      </c>
      <c r="G3366" s="11">
        <v>19073.72</v>
      </c>
      <c r="H3366" s="11">
        <v>899635.07</v>
      </c>
      <c r="I3366" s="11" t="s">
        <v>11</v>
      </c>
      <c r="J3366" s="11" t="s">
        <v>12</v>
      </c>
      <c r="K3366" s="1" t="str">
        <f t="shared" si="176"/>
        <v/>
      </c>
      <c r="L3366" s="1" t="e">
        <f ca="1">IF(AND(K3366&lt;&gt; "", COUNTIF(SAP!#REF!,K3366)&gt;0),"Matched", "")</f>
        <v>#REF!</v>
      </c>
      <c r="M3366" s="1" t="str">
        <f t="shared" si="174"/>
        <v/>
      </c>
      <c r="N3366" s="1" t="e">
        <f ca="1">IF(AND(M3366&lt;&gt; "", COUNTIF(SAP!#REF!,M3366)&gt;0),"Matched", "")</f>
        <v>#REF!</v>
      </c>
      <c r="O3366" s="1" t="str">
        <f t="shared" si="175"/>
        <v/>
      </c>
      <c r="P3366" s="1" t="e">
        <f ca="1">IF(AND(O3366&lt;&gt; "", COUNTIF(SAP!#REF!,O3366)&gt;0),"Matched", "")</f>
        <v>#REF!</v>
      </c>
      <c r="Q3366" s="1" t="str">
        <f ca="1">IF(D3366="AC","Logic4"&amp;"_"&amp;TEXT(C3366,"dd.mm.yyyy") &amp;"_"&amp; 1814444.8,"")</f>
        <v>Logic4_21.02.2020_1814444.8</v>
      </c>
      <c r="R3366" s="1" t="e">
        <f ca="1">IF(AND(Q3366&lt;&gt; "", COUNTIF(SAP!#REF!,Q3366)&gt;0),"Matched", "")</f>
        <v>#REF!</v>
      </c>
    </row>
    <row r="3367" spans="1:18">
      <c r="A3367" s="13">
        <v>11563327</v>
      </c>
      <c r="B3367" s="14">
        <v>43882</v>
      </c>
      <c r="C3367" s="14">
        <v>43882</v>
      </c>
      <c r="D3367" s="15" t="s">
        <v>10</v>
      </c>
      <c r="E3367" s="15">
        <v>0</v>
      </c>
      <c r="F3367" s="15">
        <v>0</v>
      </c>
      <c r="G3367" s="15">
        <v>19896.5</v>
      </c>
      <c r="H3367" s="15">
        <v>919531.57</v>
      </c>
      <c r="I3367" s="15" t="s">
        <v>11</v>
      </c>
      <c r="J3367" s="15" t="s">
        <v>12</v>
      </c>
      <c r="K3367" s="1" t="str">
        <f t="shared" si="176"/>
        <v/>
      </c>
      <c r="L3367" s="1" t="e">
        <f ca="1">IF(AND(K3367&lt;&gt; "", COUNTIF(SAP!#REF!,K3367)&gt;0),"Matched", "")</f>
        <v>#REF!</v>
      </c>
      <c r="M3367" s="1" t="str">
        <f t="shared" si="174"/>
        <v/>
      </c>
      <c r="N3367" s="1" t="e">
        <f ca="1">IF(AND(M3367&lt;&gt; "", COUNTIF(SAP!#REF!,M3367)&gt;0),"Matched", "")</f>
        <v>#REF!</v>
      </c>
      <c r="O3367" s="1" t="str">
        <f t="shared" si="175"/>
        <v/>
      </c>
      <c r="P3367" s="1" t="e">
        <f ca="1">IF(AND(O3367&lt;&gt; "", COUNTIF(SAP!#REF!,O3367)&gt;0),"Matched", "")</f>
        <v>#REF!</v>
      </c>
      <c r="Q3367" s="1" t="str">
        <f ca="1">IF(D3367="AC","Logic4"&amp;"_"&amp;TEXT(C3367,"dd.mm.yyyy") &amp;"_"&amp; 1814444.8,"")</f>
        <v>Logic4_21.02.2020_1814444.8</v>
      </c>
      <c r="R3367" s="1" t="e">
        <f ca="1">IF(AND(Q3367&lt;&gt; "", COUNTIF(SAP!#REF!,Q3367)&gt;0),"Matched", "")</f>
        <v>#REF!</v>
      </c>
    </row>
    <row r="3368" spans="1:18">
      <c r="A3368" s="9">
        <v>11563327</v>
      </c>
      <c r="B3368" s="10">
        <v>43882</v>
      </c>
      <c r="C3368" s="10">
        <v>43882</v>
      </c>
      <c r="D3368" s="11" t="s">
        <v>10</v>
      </c>
      <c r="E3368" s="11">
        <v>0</v>
      </c>
      <c r="F3368" s="11">
        <v>0</v>
      </c>
      <c r="G3368" s="11">
        <v>20897.259999999998</v>
      </c>
      <c r="H3368" s="11">
        <v>940428.83</v>
      </c>
      <c r="I3368" s="11" t="s">
        <v>11</v>
      </c>
      <c r="J3368" s="11" t="s">
        <v>12</v>
      </c>
      <c r="K3368" s="1" t="str">
        <f t="shared" si="176"/>
        <v/>
      </c>
      <c r="L3368" s="1" t="e">
        <f ca="1">IF(AND(K3368&lt;&gt; "", COUNTIF(SAP!#REF!,K3368)&gt;0),"Matched", "")</f>
        <v>#REF!</v>
      </c>
      <c r="M3368" s="1" t="str">
        <f t="shared" si="174"/>
        <v/>
      </c>
      <c r="N3368" s="1" t="e">
        <f ca="1">IF(AND(M3368&lt;&gt; "", COUNTIF(SAP!#REF!,M3368)&gt;0),"Matched", "")</f>
        <v>#REF!</v>
      </c>
      <c r="O3368" s="1" t="str">
        <f t="shared" si="175"/>
        <v/>
      </c>
      <c r="P3368" s="1" t="e">
        <f ca="1">IF(AND(O3368&lt;&gt; "", COUNTIF(SAP!#REF!,O3368)&gt;0),"Matched", "")</f>
        <v>#REF!</v>
      </c>
      <c r="Q3368" s="1" t="str">
        <f ca="1">IF(D3368="AC","Logic4"&amp;"_"&amp;TEXT(C3368,"dd.mm.yyyy") &amp;"_"&amp; 1814444.8,"")</f>
        <v>Logic4_21.02.2020_1814444.8</v>
      </c>
      <c r="R3368" s="1" t="e">
        <f ca="1">IF(AND(Q3368&lt;&gt; "", COUNTIF(SAP!#REF!,Q3368)&gt;0),"Matched", "")</f>
        <v>#REF!</v>
      </c>
    </row>
    <row r="3369" spans="1:18">
      <c r="A3369" s="13">
        <v>11563327</v>
      </c>
      <c r="B3369" s="14">
        <v>43882</v>
      </c>
      <c r="C3369" s="14">
        <v>43882</v>
      </c>
      <c r="D3369" s="15" t="s">
        <v>10</v>
      </c>
      <c r="E3369" s="15">
        <v>0</v>
      </c>
      <c r="F3369" s="15">
        <v>0</v>
      </c>
      <c r="G3369" s="15">
        <v>22231.599999999999</v>
      </c>
      <c r="H3369" s="15">
        <v>962660.43</v>
      </c>
      <c r="I3369" s="15" t="s">
        <v>11</v>
      </c>
      <c r="J3369" s="15" t="s">
        <v>12</v>
      </c>
      <c r="K3369" s="1" t="str">
        <f t="shared" si="176"/>
        <v/>
      </c>
      <c r="L3369" s="1" t="e">
        <f ca="1">IF(AND(K3369&lt;&gt; "", COUNTIF(SAP!#REF!,K3369)&gt;0),"Matched", "")</f>
        <v>#REF!</v>
      </c>
      <c r="M3369" s="1" t="str">
        <f t="shared" si="174"/>
        <v/>
      </c>
      <c r="N3369" s="1" t="e">
        <f ca="1">IF(AND(M3369&lt;&gt; "", COUNTIF(SAP!#REF!,M3369)&gt;0),"Matched", "")</f>
        <v>#REF!</v>
      </c>
      <c r="O3369" s="1" t="str">
        <f t="shared" si="175"/>
        <v/>
      </c>
      <c r="P3369" s="1" t="e">
        <f ca="1">IF(AND(O3369&lt;&gt; "", COUNTIF(SAP!#REF!,O3369)&gt;0),"Matched", "")</f>
        <v>#REF!</v>
      </c>
      <c r="Q3369" s="1" t="str">
        <f ca="1">IF(D3369="AC","Logic4"&amp;"_"&amp;TEXT(C3369,"dd.mm.yyyy") &amp;"_"&amp; 1814444.8,"")</f>
        <v>Logic4_21.02.2020_1814444.8</v>
      </c>
      <c r="R3369" s="1" t="e">
        <f ca="1">IF(AND(Q3369&lt;&gt; "", COUNTIF(SAP!#REF!,Q3369)&gt;0),"Matched", "")</f>
        <v>#REF!</v>
      </c>
    </row>
    <row r="3370" spans="1:18">
      <c r="A3370" s="9">
        <v>11563327</v>
      </c>
      <c r="B3370" s="10">
        <v>43882</v>
      </c>
      <c r="C3370" s="10">
        <v>43882</v>
      </c>
      <c r="D3370" s="11" t="s">
        <v>10</v>
      </c>
      <c r="E3370" s="11">
        <v>0</v>
      </c>
      <c r="F3370" s="11">
        <v>0</v>
      </c>
      <c r="G3370" s="11">
        <v>22471</v>
      </c>
      <c r="H3370" s="11">
        <v>985131.43</v>
      </c>
      <c r="I3370" s="11" t="s">
        <v>11</v>
      </c>
      <c r="J3370" s="11" t="s">
        <v>12</v>
      </c>
      <c r="K3370" s="1" t="str">
        <f t="shared" si="176"/>
        <v/>
      </c>
      <c r="L3370" s="1" t="e">
        <f ca="1">IF(AND(K3370&lt;&gt; "", COUNTIF(SAP!#REF!,K3370)&gt;0),"Matched", "")</f>
        <v>#REF!</v>
      </c>
      <c r="M3370" s="1" t="str">
        <f t="shared" si="174"/>
        <v/>
      </c>
      <c r="N3370" s="1" t="e">
        <f ca="1">IF(AND(M3370&lt;&gt; "", COUNTIF(SAP!#REF!,M3370)&gt;0),"Matched", "")</f>
        <v>#REF!</v>
      </c>
      <c r="O3370" s="1" t="str">
        <f t="shared" si="175"/>
        <v/>
      </c>
      <c r="P3370" s="1" t="e">
        <f ca="1">IF(AND(O3370&lt;&gt; "", COUNTIF(SAP!#REF!,O3370)&gt;0),"Matched", "")</f>
        <v>#REF!</v>
      </c>
      <c r="Q3370" s="1" t="str">
        <f ca="1">IF(D3370="AC","Logic4"&amp;"_"&amp;TEXT(C3370,"dd.mm.yyyy") &amp;"_"&amp; 1814444.8,"")</f>
        <v>Logic4_21.02.2020_1814444.8</v>
      </c>
      <c r="R3370" s="1" t="e">
        <f ca="1">IF(AND(Q3370&lt;&gt; "", COUNTIF(SAP!#REF!,Q3370)&gt;0),"Matched", "")</f>
        <v>#REF!</v>
      </c>
    </row>
    <row r="3371" spans="1:18">
      <c r="A3371" s="13">
        <v>11563327</v>
      </c>
      <c r="B3371" s="14">
        <v>43882</v>
      </c>
      <c r="C3371" s="14">
        <v>43882</v>
      </c>
      <c r="D3371" s="15" t="s">
        <v>10</v>
      </c>
      <c r="E3371" s="15">
        <v>0</v>
      </c>
      <c r="F3371" s="15">
        <v>0</v>
      </c>
      <c r="G3371" s="15">
        <v>22830</v>
      </c>
      <c r="H3371" s="15">
        <v>1007961.43</v>
      </c>
      <c r="I3371" s="15" t="s">
        <v>11</v>
      </c>
      <c r="J3371" s="15" t="s">
        <v>12</v>
      </c>
      <c r="K3371" s="1" t="str">
        <f t="shared" si="176"/>
        <v/>
      </c>
      <c r="L3371" s="1" t="e">
        <f ca="1">IF(AND(K3371&lt;&gt; "", COUNTIF(SAP!#REF!,K3371)&gt;0),"Matched", "")</f>
        <v>#REF!</v>
      </c>
      <c r="M3371" s="1" t="str">
        <f t="shared" ref="M3371:M3411" si="177">IF(D3371="TR","Logic2"&amp;"_"&amp;TEXT(C3371,"dd.mm.yyyy") &amp;"_"&amp; F3371,"")</f>
        <v/>
      </c>
      <c r="N3371" s="1" t="e">
        <f ca="1">IF(AND(M3371&lt;&gt; "", COUNTIF(SAP!#REF!,M3371)&gt;0),"Matched", "")</f>
        <v>#REF!</v>
      </c>
      <c r="O3371" s="1" t="str">
        <f t="shared" ref="O3371:O3411" si="178">IF(D3371="AF","Logic3"&amp;"_"&amp;G3371,"")</f>
        <v/>
      </c>
      <c r="P3371" s="1" t="e">
        <f ca="1">IF(AND(O3371&lt;&gt; "", COUNTIF(SAP!#REF!,O3371)&gt;0),"Matched", "")</f>
        <v>#REF!</v>
      </c>
      <c r="Q3371" s="1" t="str">
        <f ca="1">IF(D3371="AC","Logic4"&amp;"_"&amp;TEXT(C3371,"dd.mm.yyyy") &amp;"_"&amp; 1814444.8,"")</f>
        <v>Logic4_21.02.2020_1814444.8</v>
      </c>
      <c r="R3371" s="1" t="e">
        <f ca="1">IF(AND(Q3371&lt;&gt; "", COUNTIF(SAP!#REF!,Q3371)&gt;0),"Matched", "")</f>
        <v>#REF!</v>
      </c>
    </row>
    <row r="3372" spans="1:18">
      <c r="A3372" s="9">
        <v>11563327</v>
      </c>
      <c r="B3372" s="10">
        <v>43882</v>
      </c>
      <c r="C3372" s="10">
        <v>43882</v>
      </c>
      <c r="D3372" s="11" t="s">
        <v>10</v>
      </c>
      <c r="E3372" s="11">
        <v>0</v>
      </c>
      <c r="F3372" s="11">
        <v>0</v>
      </c>
      <c r="G3372" s="11">
        <v>24911.85</v>
      </c>
      <c r="H3372" s="11">
        <v>1032873.28</v>
      </c>
      <c r="I3372" s="11" t="s">
        <v>11</v>
      </c>
      <c r="J3372" s="11" t="s">
        <v>12</v>
      </c>
      <c r="K3372" s="1" t="str">
        <f t="shared" si="176"/>
        <v/>
      </c>
      <c r="L3372" s="1" t="e">
        <f ca="1">IF(AND(K3372&lt;&gt; "", COUNTIF(SAP!#REF!,K3372)&gt;0),"Matched", "")</f>
        <v>#REF!</v>
      </c>
      <c r="M3372" s="1" t="str">
        <f t="shared" si="177"/>
        <v/>
      </c>
      <c r="N3372" s="1" t="e">
        <f ca="1">IF(AND(M3372&lt;&gt; "", COUNTIF(SAP!#REF!,M3372)&gt;0),"Matched", "")</f>
        <v>#REF!</v>
      </c>
      <c r="O3372" s="1" t="str">
        <f t="shared" si="178"/>
        <v/>
      </c>
      <c r="P3372" s="1" t="e">
        <f ca="1">IF(AND(O3372&lt;&gt; "", COUNTIF(SAP!#REF!,O3372)&gt;0),"Matched", "")</f>
        <v>#REF!</v>
      </c>
      <c r="Q3372" s="1" t="str">
        <f ca="1">IF(D3372="AC","Logic4"&amp;"_"&amp;TEXT(C3372,"dd.mm.yyyy") &amp;"_"&amp; 1814444.8,"")</f>
        <v>Logic4_21.02.2020_1814444.8</v>
      </c>
      <c r="R3372" s="1" t="e">
        <f ca="1">IF(AND(Q3372&lt;&gt; "", COUNTIF(SAP!#REF!,Q3372)&gt;0),"Matched", "")</f>
        <v>#REF!</v>
      </c>
    </row>
    <row r="3373" spans="1:18">
      <c r="A3373" s="13">
        <v>11563327</v>
      </c>
      <c r="B3373" s="14">
        <v>43882</v>
      </c>
      <c r="C3373" s="14">
        <v>43882</v>
      </c>
      <c r="D3373" s="15" t="s">
        <v>10</v>
      </c>
      <c r="E3373" s="15">
        <v>0</v>
      </c>
      <c r="F3373" s="15">
        <v>0</v>
      </c>
      <c r="G3373" s="15">
        <v>25227.3</v>
      </c>
      <c r="H3373" s="15">
        <v>1058100.58</v>
      </c>
      <c r="I3373" s="15" t="s">
        <v>11</v>
      </c>
      <c r="J3373" s="15" t="s">
        <v>12</v>
      </c>
      <c r="K3373" s="1" t="str">
        <f t="shared" si="176"/>
        <v/>
      </c>
      <c r="L3373" s="1" t="e">
        <f ca="1">IF(AND(K3373&lt;&gt; "", COUNTIF(SAP!#REF!,K3373)&gt;0),"Matched", "")</f>
        <v>#REF!</v>
      </c>
      <c r="M3373" s="1" t="str">
        <f t="shared" si="177"/>
        <v/>
      </c>
      <c r="N3373" s="1" t="e">
        <f ca="1">IF(AND(M3373&lt;&gt; "", COUNTIF(SAP!#REF!,M3373)&gt;0),"Matched", "")</f>
        <v>#REF!</v>
      </c>
      <c r="O3373" s="1" t="str">
        <f t="shared" si="178"/>
        <v/>
      </c>
      <c r="P3373" s="1" t="e">
        <f ca="1">IF(AND(O3373&lt;&gt; "", COUNTIF(SAP!#REF!,O3373)&gt;0),"Matched", "")</f>
        <v>#REF!</v>
      </c>
      <c r="Q3373" s="1" t="str">
        <f ca="1">IF(D3373="AC","Logic4"&amp;"_"&amp;TEXT(C3373,"dd.mm.yyyy") &amp;"_"&amp; 1814444.8,"")</f>
        <v>Logic4_21.02.2020_1814444.8</v>
      </c>
      <c r="R3373" s="1" t="e">
        <f ca="1">IF(AND(Q3373&lt;&gt; "", COUNTIF(SAP!#REF!,Q3373)&gt;0),"Matched", "")</f>
        <v>#REF!</v>
      </c>
    </row>
    <row r="3374" spans="1:18">
      <c r="A3374" s="9">
        <v>11563327</v>
      </c>
      <c r="B3374" s="10">
        <v>43882</v>
      </c>
      <c r="C3374" s="10">
        <v>43882</v>
      </c>
      <c r="D3374" s="11" t="s">
        <v>10</v>
      </c>
      <c r="E3374" s="11">
        <v>0</v>
      </c>
      <c r="F3374" s="11">
        <v>0</v>
      </c>
      <c r="G3374" s="11">
        <v>26464.400000000001</v>
      </c>
      <c r="H3374" s="11">
        <v>1084564.98</v>
      </c>
      <c r="I3374" s="11" t="s">
        <v>11</v>
      </c>
      <c r="J3374" s="11" t="s">
        <v>12</v>
      </c>
      <c r="K3374" s="1" t="str">
        <f t="shared" si="176"/>
        <v/>
      </c>
      <c r="L3374" s="1" t="e">
        <f ca="1">IF(AND(K3374&lt;&gt; "", COUNTIF(SAP!#REF!,K3374)&gt;0),"Matched", "")</f>
        <v>#REF!</v>
      </c>
      <c r="M3374" s="1" t="str">
        <f t="shared" si="177"/>
        <v/>
      </c>
      <c r="N3374" s="1" t="e">
        <f ca="1">IF(AND(M3374&lt;&gt; "", COUNTIF(SAP!#REF!,M3374)&gt;0),"Matched", "")</f>
        <v>#REF!</v>
      </c>
      <c r="O3374" s="1" t="str">
        <f t="shared" si="178"/>
        <v/>
      </c>
      <c r="P3374" s="1" t="e">
        <f ca="1">IF(AND(O3374&lt;&gt; "", COUNTIF(SAP!#REF!,O3374)&gt;0),"Matched", "")</f>
        <v>#REF!</v>
      </c>
      <c r="Q3374" s="1" t="str">
        <f ca="1">IF(D3374="AC","Logic4"&amp;"_"&amp;TEXT(C3374,"dd.mm.yyyy") &amp;"_"&amp; 1814444.8,"")</f>
        <v>Logic4_21.02.2020_1814444.8</v>
      </c>
      <c r="R3374" s="1" t="e">
        <f ca="1">IF(AND(Q3374&lt;&gt; "", COUNTIF(SAP!#REF!,Q3374)&gt;0),"Matched", "")</f>
        <v>#REF!</v>
      </c>
    </row>
    <row r="3375" spans="1:18">
      <c r="A3375" s="13">
        <v>11563327</v>
      </c>
      <c r="B3375" s="14">
        <v>43882</v>
      </c>
      <c r="C3375" s="14">
        <v>43882</v>
      </c>
      <c r="D3375" s="15" t="s">
        <v>10</v>
      </c>
      <c r="E3375" s="15">
        <v>0</v>
      </c>
      <c r="F3375" s="15">
        <v>0</v>
      </c>
      <c r="G3375" s="15">
        <v>26583.8</v>
      </c>
      <c r="H3375" s="15">
        <v>1111148.78</v>
      </c>
      <c r="I3375" s="15" t="s">
        <v>11</v>
      </c>
      <c r="J3375" s="15" t="s">
        <v>12</v>
      </c>
      <c r="K3375" s="1" t="str">
        <f t="shared" si="176"/>
        <v/>
      </c>
      <c r="L3375" s="1" t="e">
        <f ca="1">IF(AND(K3375&lt;&gt; "", COUNTIF(SAP!#REF!,K3375)&gt;0),"Matched", "")</f>
        <v>#REF!</v>
      </c>
      <c r="M3375" s="1" t="str">
        <f t="shared" si="177"/>
        <v/>
      </c>
      <c r="N3375" s="1" t="e">
        <f ca="1">IF(AND(M3375&lt;&gt; "", COUNTIF(SAP!#REF!,M3375)&gt;0),"Matched", "")</f>
        <v>#REF!</v>
      </c>
      <c r="O3375" s="1" t="str">
        <f t="shared" si="178"/>
        <v/>
      </c>
      <c r="P3375" s="1" t="e">
        <f ca="1">IF(AND(O3375&lt;&gt; "", COUNTIF(SAP!#REF!,O3375)&gt;0),"Matched", "")</f>
        <v>#REF!</v>
      </c>
      <c r="Q3375" s="1" t="str">
        <f ca="1">IF(D3375="AC","Logic4"&amp;"_"&amp;TEXT(C3375,"dd.mm.yyyy") &amp;"_"&amp; 1814444.8,"")</f>
        <v>Logic4_21.02.2020_1814444.8</v>
      </c>
      <c r="R3375" s="1" t="e">
        <f ca="1">IF(AND(Q3375&lt;&gt; "", COUNTIF(SAP!#REF!,Q3375)&gt;0),"Matched", "")</f>
        <v>#REF!</v>
      </c>
    </row>
    <row r="3376" spans="1:18">
      <c r="A3376" s="9">
        <v>11563327</v>
      </c>
      <c r="B3376" s="10">
        <v>43882</v>
      </c>
      <c r="C3376" s="10">
        <v>43882</v>
      </c>
      <c r="D3376" s="11" t="s">
        <v>10</v>
      </c>
      <c r="E3376" s="11">
        <v>0</v>
      </c>
      <c r="F3376" s="11">
        <v>0</v>
      </c>
      <c r="G3376" s="11">
        <v>28330.400000000001</v>
      </c>
      <c r="H3376" s="11">
        <v>1139479.18</v>
      </c>
      <c r="I3376" s="11" t="s">
        <v>11</v>
      </c>
      <c r="J3376" s="11" t="s">
        <v>12</v>
      </c>
      <c r="K3376" s="1" t="str">
        <f t="shared" si="176"/>
        <v/>
      </c>
      <c r="L3376" s="1" t="e">
        <f ca="1">IF(AND(K3376&lt;&gt; "", COUNTIF(SAP!#REF!,K3376)&gt;0),"Matched", "")</f>
        <v>#REF!</v>
      </c>
      <c r="M3376" s="1" t="str">
        <f t="shared" si="177"/>
        <v/>
      </c>
      <c r="N3376" s="1" t="e">
        <f ca="1">IF(AND(M3376&lt;&gt; "", COUNTIF(SAP!#REF!,M3376)&gt;0),"Matched", "")</f>
        <v>#REF!</v>
      </c>
      <c r="O3376" s="1" t="str">
        <f t="shared" si="178"/>
        <v/>
      </c>
      <c r="P3376" s="1" t="e">
        <f ca="1">IF(AND(O3376&lt;&gt; "", COUNTIF(SAP!#REF!,O3376)&gt;0),"Matched", "")</f>
        <v>#REF!</v>
      </c>
      <c r="Q3376" s="1" t="str">
        <f ca="1">IF(D3376="AC","Logic4"&amp;"_"&amp;TEXT(C3376,"dd.mm.yyyy") &amp;"_"&amp; 1814444.8,"")</f>
        <v>Logic4_21.02.2020_1814444.8</v>
      </c>
      <c r="R3376" s="1" t="e">
        <f ca="1">IF(AND(Q3376&lt;&gt; "", COUNTIF(SAP!#REF!,Q3376)&gt;0),"Matched", "")</f>
        <v>#REF!</v>
      </c>
    </row>
    <row r="3377" spans="1:20">
      <c r="A3377" s="13">
        <v>11563327</v>
      </c>
      <c r="B3377" s="14">
        <v>43882</v>
      </c>
      <c r="C3377" s="14">
        <v>43882</v>
      </c>
      <c r="D3377" s="15" t="s">
        <v>10</v>
      </c>
      <c r="E3377" s="15">
        <v>0</v>
      </c>
      <c r="F3377" s="15">
        <v>0</v>
      </c>
      <c r="G3377" s="15">
        <v>28974.25</v>
      </c>
      <c r="H3377" s="15">
        <v>1168453.43</v>
      </c>
      <c r="I3377" s="15" t="s">
        <v>11</v>
      </c>
      <c r="J3377" s="15" t="s">
        <v>12</v>
      </c>
      <c r="K3377" s="1" t="str">
        <f t="shared" si="176"/>
        <v/>
      </c>
      <c r="L3377" s="1" t="e">
        <f ca="1">IF(AND(K3377&lt;&gt; "", COUNTIF(SAP!#REF!,K3377)&gt;0),"Matched", "")</f>
        <v>#REF!</v>
      </c>
      <c r="M3377" s="1" t="str">
        <f t="shared" si="177"/>
        <v/>
      </c>
      <c r="N3377" s="1" t="e">
        <f ca="1">IF(AND(M3377&lt;&gt; "", COUNTIF(SAP!#REF!,M3377)&gt;0),"Matched", "")</f>
        <v>#REF!</v>
      </c>
      <c r="O3377" s="1" t="str">
        <f t="shared" si="178"/>
        <v/>
      </c>
      <c r="P3377" s="1" t="e">
        <f ca="1">IF(AND(O3377&lt;&gt; "", COUNTIF(SAP!#REF!,O3377)&gt;0),"Matched", "")</f>
        <v>#REF!</v>
      </c>
      <c r="Q3377" s="1" t="str">
        <f ca="1">IF(D3377="AC","Logic4"&amp;"_"&amp;TEXT(C3377,"dd.mm.yyyy") &amp;"_"&amp; 1814444.8,"")</f>
        <v>Logic4_21.02.2020_1814444.8</v>
      </c>
      <c r="R3377" s="1" t="e">
        <f ca="1">IF(AND(Q3377&lt;&gt; "", COUNTIF(SAP!#REF!,Q3377)&gt;0),"Matched", "")</f>
        <v>#REF!</v>
      </c>
    </row>
    <row r="3378" spans="1:20">
      <c r="A3378" s="9">
        <v>11563327</v>
      </c>
      <c r="B3378" s="10">
        <v>43882</v>
      </c>
      <c r="C3378" s="10">
        <v>43882</v>
      </c>
      <c r="D3378" s="11" t="s">
        <v>10</v>
      </c>
      <c r="E3378" s="11">
        <v>0</v>
      </c>
      <c r="F3378" s="11">
        <v>0</v>
      </c>
      <c r="G3378" s="11">
        <v>30733.45</v>
      </c>
      <c r="H3378" s="11">
        <v>1199186.8799999999</v>
      </c>
      <c r="I3378" s="11" t="s">
        <v>11</v>
      </c>
      <c r="J3378" s="11" t="s">
        <v>12</v>
      </c>
      <c r="K3378" s="1" t="str">
        <f t="shared" si="176"/>
        <v/>
      </c>
      <c r="L3378" s="1" t="e">
        <f ca="1">IF(AND(K3378&lt;&gt; "", COUNTIF(SAP!#REF!,K3378)&gt;0),"Matched", "")</f>
        <v>#REF!</v>
      </c>
      <c r="M3378" s="1" t="str">
        <f t="shared" si="177"/>
        <v/>
      </c>
      <c r="N3378" s="1" t="e">
        <f ca="1">IF(AND(M3378&lt;&gt; "", COUNTIF(SAP!#REF!,M3378)&gt;0),"Matched", "")</f>
        <v>#REF!</v>
      </c>
      <c r="O3378" s="1" t="str">
        <f t="shared" si="178"/>
        <v/>
      </c>
      <c r="P3378" s="1" t="e">
        <f ca="1">IF(AND(O3378&lt;&gt; "", COUNTIF(SAP!#REF!,O3378)&gt;0),"Matched", "")</f>
        <v>#REF!</v>
      </c>
      <c r="Q3378" s="1" t="str">
        <f ca="1">IF(D3378="AC","Logic4"&amp;"_"&amp;TEXT(C3378,"dd.mm.yyyy") &amp;"_"&amp; 1814444.8,"")</f>
        <v>Logic4_21.02.2020_1814444.8</v>
      </c>
      <c r="R3378" s="1" t="e">
        <f ca="1">IF(AND(Q3378&lt;&gt; "", COUNTIF(SAP!#REF!,Q3378)&gt;0),"Matched", "")</f>
        <v>#REF!</v>
      </c>
    </row>
    <row r="3379" spans="1:20">
      <c r="A3379" s="13">
        <v>11563327</v>
      </c>
      <c r="B3379" s="14">
        <v>43882</v>
      </c>
      <c r="C3379" s="14">
        <v>43882</v>
      </c>
      <c r="D3379" s="15" t="s">
        <v>10</v>
      </c>
      <c r="E3379" s="15">
        <v>0</v>
      </c>
      <c r="F3379" s="15">
        <v>0</v>
      </c>
      <c r="G3379" s="15">
        <v>30894.6</v>
      </c>
      <c r="H3379" s="15">
        <v>1230081.48</v>
      </c>
      <c r="I3379" s="15" t="s">
        <v>11</v>
      </c>
      <c r="J3379" s="15" t="s">
        <v>12</v>
      </c>
      <c r="K3379" s="1" t="str">
        <f t="shared" si="176"/>
        <v/>
      </c>
      <c r="L3379" s="1" t="e">
        <f ca="1">IF(AND(K3379&lt;&gt; "", COUNTIF(SAP!#REF!,K3379)&gt;0),"Matched", "")</f>
        <v>#REF!</v>
      </c>
      <c r="M3379" s="1" t="str">
        <f t="shared" si="177"/>
        <v/>
      </c>
      <c r="N3379" s="1" t="e">
        <f ca="1">IF(AND(M3379&lt;&gt; "", COUNTIF(SAP!#REF!,M3379)&gt;0),"Matched", "")</f>
        <v>#REF!</v>
      </c>
      <c r="O3379" s="1" t="str">
        <f t="shared" si="178"/>
        <v/>
      </c>
      <c r="P3379" s="1" t="e">
        <f ca="1">IF(AND(O3379&lt;&gt; "", COUNTIF(SAP!#REF!,O3379)&gt;0),"Matched", "")</f>
        <v>#REF!</v>
      </c>
      <c r="Q3379" s="1" t="str">
        <f ca="1">IF(D3379="AC","Logic4"&amp;"_"&amp;TEXT(C3379,"dd.mm.yyyy") &amp;"_"&amp; 1814444.8,"")</f>
        <v>Logic4_21.02.2020_1814444.8</v>
      </c>
      <c r="R3379" s="1" t="e">
        <f ca="1">IF(AND(Q3379&lt;&gt; "", COUNTIF(SAP!#REF!,Q3379)&gt;0),"Matched", "")</f>
        <v>#REF!</v>
      </c>
    </row>
    <row r="3380" spans="1:20">
      <c r="A3380" s="9">
        <v>11563327</v>
      </c>
      <c r="B3380" s="10">
        <v>43882</v>
      </c>
      <c r="C3380" s="10">
        <v>43882</v>
      </c>
      <c r="D3380" s="11" t="s">
        <v>10</v>
      </c>
      <c r="E3380" s="11">
        <v>0</v>
      </c>
      <c r="F3380" s="11">
        <v>0</v>
      </c>
      <c r="G3380" s="11">
        <v>36039</v>
      </c>
      <c r="H3380" s="11">
        <v>1266120.48</v>
      </c>
      <c r="I3380" s="11" t="s">
        <v>11</v>
      </c>
      <c r="J3380" s="11" t="s">
        <v>12</v>
      </c>
      <c r="K3380" s="1" t="str">
        <f t="shared" si="176"/>
        <v/>
      </c>
      <c r="L3380" s="1" t="e">
        <f ca="1">IF(AND(K3380&lt;&gt; "", COUNTIF(SAP!#REF!,K3380)&gt;0),"Matched", "")</f>
        <v>#REF!</v>
      </c>
      <c r="M3380" s="1" t="str">
        <f t="shared" si="177"/>
        <v/>
      </c>
      <c r="N3380" s="1" t="e">
        <f ca="1">IF(AND(M3380&lt;&gt; "", COUNTIF(SAP!#REF!,M3380)&gt;0),"Matched", "")</f>
        <v>#REF!</v>
      </c>
      <c r="O3380" s="1" t="str">
        <f t="shared" si="178"/>
        <v/>
      </c>
      <c r="P3380" s="1" t="e">
        <f ca="1">IF(AND(O3380&lt;&gt; "", COUNTIF(SAP!#REF!,O3380)&gt;0),"Matched", "")</f>
        <v>#REF!</v>
      </c>
      <c r="Q3380" s="1" t="str">
        <f ca="1">IF(D3380="AC","Logic4"&amp;"_"&amp;TEXT(C3380,"dd.mm.yyyy") &amp;"_"&amp; 1814444.8,"")</f>
        <v>Logic4_21.02.2020_1814444.8</v>
      </c>
      <c r="R3380" s="1" t="e">
        <f ca="1">IF(AND(Q3380&lt;&gt; "", COUNTIF(SAP!#REF!,Q3380)&gt;0),"Matched", "")</f>
        <v>#REF!</v>
      </c>
    </row>
    <row r="3381" spans="1:20">
      <c r="A3381" s="13">
        <v>11563327</v>
      </c>
      <c r="B3381" s="14">
        <v>43882</v>
      </c>
      <c r="C3381" s="14">
        <v>43882</v>
      </c>
      <c r="D3381" s="15" t="s">
        <v>10</v>
      </c>
      <c r="E3381" s="15">
        <v>0</v>
      </c>
      <c r="F3381" s="15">
        <v>0</v>
      </c>
      <c r="G3381" s="15">
        <v>37695.699999999997</v>
      </c>
      <c r="H3381" s="15">
        <v>1303816.18</v>
      </c>
      <c r="I3381" s="15" t="s">
        <v>11</v>
      </c>
      <c r="J3381" s="15" t="s">
        <v>12</v>
      </c>
      <c r="K3381" s="1" t="str">
        <f t="shared" si="176"/>
        <v/>
      </c>
      <c r="L3381" s="1" t="e">
        <f ca="1">IF(AND(K3381&lt;&gt; "", COUNTIF(SAP!#REF!,K3381)&gt;0),"Matched", "")</f>
        <v>#REF!</v>
      </c>
      <c r="M3381" s="1" t="str">
        <f t="shared" si="177"/>
        <v/>
      </c>
      <c r="N3381" s="1" t="e">
        <f ca="1">IF(AND(M3381&lt;&gt; "", COUNTIF(SAP!#REF!,M3381)&gt;0),"Matched", "")</f>
        <v>#REF!</v>
      </c>
      <c r="O3381" s="1" t="str">
        <f t="shared" si="178"/>
        <v/>
      </c>
      <c r="P3381" s="1" t="e">
        <f ca="1">IF(AND(O3381&lt;&gt; "", COUNTIF(SAP!#REF!,O3381)&gt;0),"Matched", "")</f>
        <v>#REF!</v>
      </c>
      <c r="Q3381" s="1" t="str">
        <f ca="1">IF(D3381="AC","Logic4"&amp;"_"&amp;TEXT(C3381,"dd.mm.yyyy") &amp;"_"&amp; 1814444.8,"")</f>
        <v>Logic4_21.02.2020_1814444.8</v>
      </c>
      <c r="R3381" s="1" t="e">
        <f ca="1">IF(AND(Q3381&lt;&gt; "", COUNTIF(SAP!#REF!,Q3381)&gt;0),"Matched", "")</f>
        <v>#REF!</v>
      </c>
    </row>
    <row r="3382" spans="1:20">
      <c r="A3382" s="9">
        <v>11563327</v>
      </c>
      <c r="B3382" s="10">
        <v>43882</v>
      </c>
      <c r="C3382" s="10">
        <v>43882</v>
      </c>
      <c r="D3382" s="11" t="s">
        <v>10</v>
      </c>
      <c r="E3382" s="11">
        <v>0</v>
      </c>
      <c r="F3382" s="11">
        <v>0</v>
      </c>
      <c r="G3382" s="11">
        <v>40978.6</v>
      </c>
      <c r="H3382" s="11">
        <v>1344794.78</v>
      </c>
      <c r="I3382" s="11" t="s">
        <v>11</v>
      </c>
      <c r="J3382" s="11" t="s">
        <v>12</v>
      </c>
      <c r="K3382" s="1" t="str">
        <f t="shared" si="176"/>
        <v/>
      </c>
      <c r="L3382" s="1" t="e">
        <f ca="1">IF(AND(K3382&lt;&gt; "", COUNTIF(SAP!#REF!,K3382)&gt;0),"Matched", "")</f>
        <v>#REF!</v>
      </c>
      <c r="M3382" s="1" t="str">
        <f t="shared" si="177"/>
        <v/>
      </c>
      <c r="N3382" s="1" t="e">
        <f ca="1">IF(AND(M3382&lt;&gt; "", COUNTIF(SAP!#REF!,M3382)&gt;0),"Matched", "")</f>
        <v>#REF!</v>
      </c>
      <c r="O3382" s="1" t="str">
        <f t="shared" si="178"/>
        <v/>
      </c>
      <c r="P3382" s="1" t="e">
        <f ca="1">IF(AND(O3382&lt;&gt; "", COUNTIF(SAP!#REF!,O3382)&gt;0),"Matched", "")</f>
        <v>#REF!</v>
      </c>
      <c r="Q3382" s="1" t="str">
        <f ca="1">IF(D3382="AC","Logic4"&amp;"_"&amp;TEXT(C3382,"dd.mm.yyyy") &amp;"_"&amp; 1814444.8,"")</f>
        <v>Logic4_21.02.2020_1814444.8</v>
      </c>
      <c r="R3382" s="1" t="e">
        <f ca="1">IF(AND(Q3382&lt;&gt; "", COUNTIF(SAP!#REF!,Q3382)&gt;0),"Matched", "")</f>
        <v>#REF!</v>
      </c>
    </row>
    <row r="3383" spans="1:20">
      <c r="A3383" s="13">
        <v>11563327</v>
      </c>
      <c r="B3383" s="14">
        <v>43882</v>
      </c>
      <c r="C3383" s="14">
        <v>43882</v>
      </c>
      <c r="D3383" s="15" t="s">
        <v>10</v>
      </c>
      <c r="E3383" s="15">
        <v>0</v>
      </c>
      <c r="F3383" s="15">
        <v>0</v>
      </c>
      <c r="G3383" s="15">
        <v>41708.959999999999</v>
      </c>
      <c r="H3383" s="15">
        <v>1386503.74</v>
      </c>
      <c r="I3383" s="15" t="s">
        <v>11</v>
      </c>
      <c r="J3383" s="15" t="s">
        <v>12</v>
      </c>
      <c r="K3383" s="1" t="str">
        <f t="shared" si="176"/>
        <v/>
      </c>
      <c r="L3383" s="1" t="e">
        <f ca="1">IF(AND(K3383&lt;&gt; "", COUNTIF(SAP!#REF!,K3383)&gt;0),"Matched", "")</f>
        <v>#REF!</v>
      </c>
      <c r="M3383" s="1" t="str">
        <f t="shared" si="177"/>
        <v/>
      </c>
      <c r="N3383" s="1" t="e">
        <f ca="1">IF(AND(M3383&lt;&gt; "", COUNTIF(SAP!#REF!,M3383)&gt;0),"Matched", "")</f>
        <v>#REF!</v>
      </c>
      <c r="O3383" s="1" t="str">
        <f t="shared" si="178"/>
        <v/>
      </c>
      <c r="P3383" s="1" t="e">
        <f ca="1">IF(AND(O3383&lt;&gt; "", COUNTIF(SAP!#REF!,O3383)&gt;0),"Matched", "")</f>
        <v>#REF!</v>
      </c>
      <c r="Q3383" s="1" t="str">
        <f ca="1">IF(D3383="AC","Logic4"&amp;"_"&amp;TEXT(C3383,"dd.mm.yyyy") &amp;"_"&amp; 1814444.8,"")</f>
        <v>Logic4_21.02.2020_1814444.8</v>
      </c>
      <c r="R3383" s="1" t="e">
        <f ca="1">IF(AND(Q3383&lt;&gt; "", COUNTIF(SAP!#REF!,Q3383)&gt;0),"Matched", "")</f>
        <v>#REF!</v>
      </c>
    </row>
    <row r="3384" spans="1:20">
      <c r="A3384" s="9">
        <v>11563327</v>
      </c>
      <c r="B3384" s="10">
        <v>43882</v>
      </c>
      <c r="C3384" s="10">
        <v>43882</v>
      </c>
      <c r="D3384" s="11" t="s">
        <v>10</v>
      </c>
      <c r="E3384" s="11">
        <v>0</v>
      </c>
      <c r="F3384" s="11">
        <v>0</v>
      </c>
      <c r="G3384" s="11">
        <v>43609.120000000003</v>
      </c>
      <c r="H3384" s="11">
        <v>1430112.86</v>
      </c>
      <c r="I3384" s="11" t="s">
        <v>11</v>
      </c>
      <c r="J3384" s="11" t="s">
        <v>12</v>
      </c>
      <c r="K3384" s="1" t="str">
        <f t="shared" si="176"/>
        <v/>
      </c>
      <c r="L3384" s="1" t="e">
        <f ca="1">IF(AND(K3384&lt;&gt; "", COUNTIF(SAP!#REF!,K3384)&gt;0),"Matched", "")</f>
        <v>#REF!</v>
      </c>
      <c r="M3384" s="1" t="str">
        <f t="shared" si="177"/>
        <v/>
      </c>
      <c r="N3384" s="1" t="e">
        <f ca="1">IF(AND(M3384&lt;&gt; "", COUNTIF(SAP!#REF!,M3384)&gt;0),"Matched", "")</f>
        <v>#REF!</v>
      </c>
      <c r="O3384" s="1" t="str">
        <f t="shared" si="178"/>
        <v/>
      </c>
      <c r="P3384" s="1" t="e">
        <f ca="1">IF(AND(O3384&lt;&gt; "", COUNTIF(SAP!#REF!,O3384)&gt;0),"Matched", "")</f>
        <v>#REF!</v>
      </c>
      <c r="Q3384" s="1" t="str">
        <f ca="1">IF(D3384="AC","Logic4"&amp;"_"&amp;TEXT(C3384,"dd.mm.yyyy") &amp;"_"&amp; 1814444.8,"")</f>
        <v>Logic4_21.02.2020_1814444.8</v>
      </c>
      <c r="R3384" s="1" t="e">
        <f ca="1">IF(AND(Q3384&lt;&gt; "", COUNTIF(SAP!#REF!,Q3384)&gt;0),"Matched", "")</f>
        <v>#REF!</v>
      </c>
    </row>
    <row r="3385" spans="1:20">
      <c r="A3385" s="13">
        <v>11563327</v>
      </c>
      <c r="B3385" s="14">
        <v>43882</v>
      </c>
      <c r="C3385" s="14">
        <v>43882</v>
      </c>
      <c r="D3385" s="15" t="s">
        <v>10</v>
      </c>
      <c r="E3385" s="15">
        <v>0</v>
      </c>
      <c r="F3385" s="15">
        <v>0</v>
      </c>
      <c r="G3385" s="15">
        <v>51200.94</v>
      </c>
      <c r="H3385" s="15">
        <v>1481313.8</v>
      </c>
      <c r="I3385" s="15" t="s">
        <v>11</v>
      </c>
      <c r="J3385" s="15" t="s">
        <v>12</v>
      </c>
      <c r="K3385" s="1" t="str">
        <f t="shared" si="176"/>
        <v/>
      </c>
      <c r="L3385" s="1" t="e">
        <f ca="1">IF(AND(K3385&lt;&gt; "", COUNTIF(SAP!#REF!,K3385)&gt;0),"Matched", "")</f>
        <v>#REF!</v>
      </c>
      <c r="M3385" s="1" t="str">
        <f t="shared" si="177"/>
        <v/>
      </c>
      <c r="N3385" s="1" t="e">
        <f ca="1">IF(AND(M3385&lt;&gt; "", COUNTIF(SAP!#REF!,M3385)&gt;0),"Matched", "")</f>
        <v>#REF!</v>
      </c>
      <c r="O3385" s="1" t="str">
        <f t="shared" si="178"/>
        <v/>
      </c>
      <c r="P3385" s="1" t="e">
        <f ca="1">IF(AND(O3385&lt;&gt; "", COUNTIF(SAP!#REF!,O3385)&gt;0),"Matched", "")</f>
        <v>#REF!</v>
      </c>
      <c r="Q3385" s="1" t="str">
        <f ca="1">IF(D3385="AC","Logic4"&amp;"_"&amp;TEXT(C3385,"dd.mm.yyyy") &amp;"_"&amp; 1814444.8,"")</f>
        <v>Logic4_21.02.2020_1814444.8</v>
      </c>
      <c r="R3385" s="1" t="e">
        <f ca="1">IF(AND(Q3385&lt;&gt; "", COUNTIF(SAP!#REF!,Q3385)&gt;0),"Matched", "")</f>
        <v>#REF!</v>
      </c>
    </row>
    <row r="3386" spans="1:20">
      <c r="A3386" s="9">
        <v>11563327</v>
      </c>
      <c r="B3386" s="10">
        <v>43882</v>
      </c>
      <c r="C3386" s="10">
        <v>43882</v>
      </c>
      <c r="D3386" s="11" t="s">
        <v>10</v>
      </c>
      <c r="E3386" s="11">
        <v>0</v>
      </c>
      <c r="F3386" s="11">
        <v>0</v>
      </c>
      <c r="G3386" s="11">
        <v>60073.69</v>
      </c>
      <c r="H3386" s="11">
        <v>1541387.49</v>
      </c>
      <c r="I3386" s="11" t="s">
        <v>11</v>
      </c>
      <c r="J3386" s="11" t="s">
        <v>12</v>
      </c>
      <c r="K3386" s="1" t="str">
        <f t="shared" si="176"/>
        <v/>
      </c>
      <c r="L3386" s="1" t="e">
        <f ca="1">IF(AND(K3386&lt;&gt; "", COUNTIF(SAP!#REF!,K3386)&gt;0),"Matched", "")</f>
        <v>#REF!</v>
      </c>
      <c r="M3386" s="1" t="str">
        <f t="shared" si="177"/>
        <v/>
      </c>
      <c r="N3386" s="1" t="e">
        <f ca="1">IF(AND(M3386&lt;&gt; "", COUNTIF(SAP!#REF!,M3386)&gt;0),"Matched", "")</f>
        <v>#REF!</v>
      </c>
      <c r="O3386" s="1" t="str">
        <f t="shared" si="178"/>
        <v/>
      </c>
      <c r="P3386" s="1" t="e">
        <f ca="1">IF(AND(O3386&lt;&gt; "", COUNTIF(SAP!#REF!,O3386)&gt;0),"Matched", "")</f>
        <v>#REF!</v>
      </c>
      <c r="Q3386" s="1" t="str">
        <f ca="1">IF(D3386="AC","Logic4"&amp;"_"&amp;TEXT(C3386,"dd.mm.yyyy") &amp;"_"&amp; 1814444.8,"")</f>
        <v>Logic4_21.02.2020_1814444.8</v>
      </c>
      <c r="R3386" s="1" t="e">
        <f ca="1">IF(AND(Q3386&lt;&gt; "", COUNTIF(SAP!#REF!,Q3386)&gt;0),"Matched", "")</f>
        <v>#REF!</v>
      </c>
    </row>
    <row r="3387" spans="1:20">
      <c r="A3387" s="13">
        <v>11563327</v>
      </c>
      <c r="B3387" s="14">
        <v>43882</v>
      </c>
      <c r="C3387" s="14">
        <v>43882</v>
      </c>
      <c r="D3387" s="15" t="s">
        <v>10</v>
      </c>
      <c r="E3387" s="15">
        <v>0</v>
      </c>
      <c r="F3387" s="15">
        <v>0</v>
      </c>
      <c r="G3387" s="15">
        <v>65155.7</v>
      </c>
      <c r="H3387" s="15">
        <v>1606543.19</v>
      </c>
      <c r="I3387" s="15" t="s">
        <v>11</v>
      </c>
      <c r="J3387" s="15" t="s">
        <v>12</v>
      </c>
      <c r="K3387" s="1" t="str">
        <f t="shared" si="176"/>
        <v/>
      </c>
      <c r="L3387" s="1" t="e">
        <f ca="1">IF(AND(K3387&lt;&gt; "", COUNTIF(SAP!#REF!,K3387)&gt;0),"Matched", "")</f>
        <v>#REF!</v>
      </c>
      <c r="M3387" s="1" t="str">
        <f t="shared" si="177"/>
        <v/>
      </c>
      <c r="N3387" s="1" t="e">
        <f ca="1">IF(AND(M3387&lt;&gt; "", COUNTIF(SAP!#REF!,M3387)&gt;0),"Matched", "")</f>
        <v>#REF!</v>
      </c>
      <c r="O3387" s="1" t="str">
        <f t="shared" si="178"/>
        <v/>
      </c>
      <c r="P3387" s="1" t="e">
        <f ca="1">IF(AND(O3387&lt;&gt; "", COUNTIF(SAP!#REF!,O3387)&gt;0),"Matched", "")</f>
        <v>#REF!</v>
      </c>
      <c r="Q3387" s="1" t="str">
        <f ca="1">IF(D3387="AC","Logic4"&amp;"_"&amp;TEXT(C3387,"dd.mm.yyyy") &amp;"_"&amp; 1814444.8,"")</f>
        <v>Logic4_21.02.2020_1814444.8</v>
      </c>
      <c r="R3387" s="1" t="e">
        <f ca="1">IF(AND(Q3387&lt;&gt; "", COUNTIF(SAP!#REF!,Q3387)&gt;0),"Matched", "")</f>
        <v>#REF!</v>
      </c>
    </row>
    <row r="3388" spans="1:20">
      <c r="A3388" s="9">
        <v>11563327</v>
      </c>
      <c r="B3388" s="10">
        <v>43882</v>
      </c>
      <c r="C3388" s="10">
        <v>43882</v>
      </c>
      <c r="D3388" s="11" t="s">
        <v>10</v>
      </c>
      <c r="E3388" s="11">
        <v>0</v>
      </c>
      <c r="F3388" s="11">
        <v>0</v>
      </c>
      <c r="G3388" s="11">
        <v>65160</v>
      </c>
      <c r="H3388" s="11">
        <v>1671703.19</v>
      </c>
      <c r="I3388" s="11" t="s">
        <v>11</v>
      </c>
      <c r="J3388" s="11" t="s">
        <v>12</v>
      </c>
      <c r="K3388" s="1" t="str">
        <f t="shared" si="176"/>
        <v/>
      </c>
      <c r="L3388" s="1" t="e">
        <f ca="1">IF(AND(K3388&lt;&gt; "", COUNTIF(SAP!#REF!,K3388)&gt;0),"Matched", "")</f>
        <v>#REF!</v>
      </c>
      <c r="M3388" s="1" t="str">
        <f t="shared" si="177"/>
        <v/>
      </c>
      <c r="N3388" s="1" t="e">
        <f ca="1">IF(AND(M3388&lt;&gt; "", COUNTIF(SAP!#REF!,M3388)&gt;0),"Matched", "")</f>
        <v>#REF!</v>
      </c>
      <c r="O3388" s="1" t="str">
        <f t="shared" si="178"/>
        <v/>
      </c>
      <c r="P3388" s="1" t="e">
        <f ca="1">IF(AND(O3388&lt;&gt; "", COUNTIF(SAP!#REF!,O3388)&gt;0),"Matched", "")</f>
        <v>#REF!</v>
      </c>
      <c r="Q3388" s="1" t="str">
        <f ca="1">IF(D3388="AC","Logic4"&amp;"_"&amp;TEXT(C3388,"dd.mm.yyyy") &amp;"_"&amp; 1814444.8,"")</f>
        <v>Logic4_21.02.2020_1814444.8</v>
      </c>
      <c r="R3388" s="1" t="e">
        <f ca="1">IF(AND(Q3388&lt;&gt; "", COUNTIF(SAP!#REF!,Q3388)&gt;0),"Matched", "")</f>
        <v>#REF!</v>
      </c>
    </row>
    <row r="3389" spans="1:20">
      <c r="A3389" s="13">
        <v>11563327</v>
      </c>
      <c r="B3389" s="14">
        <v>43882</v>
      </c>
      <c r="C3389" s="14">
        <v>43882</v>
      </c>
      <c r="D3389" s="15" t="s">
        <v>10</v>
      </c>
      <c r="E3389" s="15">
        <v>0</v>
      </c>
      <c r="F3389" s="15">
        <v>0</v>
      </c>
      <c r="G3389" s="15">
        <v>66750.899999999994</v>
      </c>
      <c r="H3389" s="15">
        <v>1738454.09</v>
      </c>
      <c r="I3389" s="15" t="s">
        <v>11</v>
      </c>
      <c r="J3389" s="15" t="s">
        <v>12</v>
      </c>
      <c r="K3389" s="1" t="str">
        <f t="shared" si="176"/>
        <v/>
      </c>
      <c r="L3389" s="1" t="e">
        <f ca="1">IF(AND(K3389&lt;&gt; "", COUNTIF(SAP!#REF!,K3389)&gt;0),"Matched", "")</f>
        <v>#REF!</v>
      </c>
      <c r="M3389" s="1" t="str">
        <f t="shared" si="177"/>
        <v/>
      </c>
      <c r="N3389" s="1" t="e">
        <f ca="1">IF(AND(M3389&lt;&gt; "", COUNTIF(SAP!#REF!,M3389)&gt;0),"Matched", "")</f>
        <v>#REF!</v>
      </c>
      <c r="O3389" s="1" t="str">
        <f t="shared" si="178"/>
        <v/>
      </c>
      <c r="P3389" s="1" t="e">
        <f ca="1">IF(AND(O3389&lt;&gt; "", COUNTIF(SAP!#REF!,O3389)&gt;0),"Matched", "")</f>
        <v>#REF!</v>
      </c>
      <c r="Q3389" s="1" t="str">
        <f ca="1">IF(D3389="AC","Logic4"&amp;"_"&amp;TEXT(C3389,"dd.mm.yyyy") &amp;"_"&amp; 1814444.8,"")</f>
        <v>Logic4_21.02.2020_1814444.8</v>
      </c>
      <c r="R3389" s="1" t="e">
        <f ca="1">IF(AND(Q3389&lt;&gt; "", COUNTIF(SAP!#REF!,Q3389)&gt;0),"Matched", "")</f>
        <v>#REF!</v>
      </c>
    </row>
    <row r="3390" spans="1:20">
      <c r="A3390" s="9">
        <v>11563327</v>
      </c>
      <c r="B3390" s="10">
        <v>43882</v>
      </c>
      <c r="C3390" s="10">
        <v>43882</v>
      </c>
      <c r="D3390" s="11" t="s">
        <v>10</v>
      </c>
      <c r="E3390" s="11">
        <v>0</v>
      </c>
      <c r="F3390" s="11">
        <v>0</v>
      </c>
      <c r="G3390" s="11">
        <v>75990.710000000006</v>
      </c>
      <c r="H3390" s="11">
        <v>1814444.8</v>
      </c>
      <c r="I3390" s="11" t="s">
        <v>11</v>
      </c>
      <c r="J3390" s="11" t="s">
        <v>12</v>
      </c>
      <c r="K3390" s="1" t="str">
        <f t="shared" si="176"/>
        <v/>
      </c>
      <c r="L3390" s="1" t="e">
        <f ca="1">IF(AND(K3390&lt;&gt; "", COUNTIF(SAP!#REF!,K3390)&gt;0),"Matched", "")</f>
        <v>#REF!</v>
      </c>
      <c r="M3390" s="1" t="str">
        <f t="shared" si="177"/>
        <v/>
      </c>
      <c r="N3390" s="1" t="e">
        <f ca="1">IF(AND(M3390&lt;&gt; "", COUNTIF(SAP!#REF!,M3390)&gt;0),"Matched", "")</f>
        <v>#REF!</v>
      </c>
      <c r="O3390" s="1" t="str">
        <f t="shared" si="178"/>
        <v/>
      </c>
      <c r="P3390" s="1" t="e">
        <f ca="1">IF(AND(O3390&lt;&gt; "", COUNTIF(SAP!#REF!,O3390)&gt;0),"Matched", "")</f>
        <v>#REF!</v>
      </c>
      <c r="Q3390" s="1" t="str">
        <f ca="1">IF(D3390="AC","Logic4"&amp;"_"&amp;TEXT(C3390,"dd.mm.yyyy") &amp;"_"&amp; 1814444.8,"")</f>
        <v>Logic4_21.02.2020_1814444.8</v>
      </c>
      <c r="R3390" s="1" t="e">
        <f ca="1">IF(AND(Q3390&lt;&gt; "", COUNTIF(SAP!#REF!,Q3390)&gt;0),"Matched", "")</f>
        <v>#REF!</v>
      </c>
    </row>
    <row r="3391" spans="1:20">
      <c r="A3391" s="13">
        <v>11563327</v>
      </c>
      <c r="B3391" s="14">
        <v>43882</v>
      </c>
      <c r="C3391" s="14">
        <v>43882</v>
      </c>
      <c r="D3391" s="15" t="s">
        <v>13</v>
      </c>
      <c r="E3391" s="15">
        <v>0</v>
      </c>
      <c r="F3391" s="15">
        <v>7.29</v>
      </c>
      <c r="G3391" s="15">
        <v>0</v>
      </c>
      <c r="H3391" s="15">
        <v>1814437.51</v>
      </c>
      <c r="I3391" s="15" t="s">
        <v>14</v>
      </c>
      <c r="J3391" s="15" t="s">
        <v>15</v>
      </c>
      <c r="K3391" s="1" t="str">
        <f t="shared" si="176"/>
        <v/>
      </c>
      <c r="L3391" s="1" t="e">
        <f ca="1">IF(AND(K3391&lt;&gt; "", COUNTIF(SAP!#REF!,K3391)&gt;0),"Matched", "")</f>
        <v>#REF!</v>
      </c>
      <c r="M3391" s="1" t="str">
        <f t="shared" si="177"/>
        <v/>
      </c>
      <c r="N3391" s="1" t="e">
        <f ca="1">IF(AND(M3391&lt;&gt; "", COUNTIF(SAP!#REF!,M3391)&gt;0),"Matched", "")</f>
        <v>#REF!</v>
      </c>
      <c r="O3391" s="1" t="str">
        <f t="shared" si="178"/>
        <v/>
      </c>
      <c r="P3391" s="1" t="e">
        <f ca="1">IF(AND(O3391&lt;&gt; "", COUNTIF(SAP!#REF!,O3391)&gt;0),"Matched", "")</f>
        <v>#REF!</v>
      </c>
      <c r="R3391" s="1" t="e">
        <f ca="1">IF(AND(Q3391&lt;&gt; "", COUNTIF(SAP!#REF!,Q3391)&gt;0),"Matched", "")</f>
        <v>#REF!</v>
      </c>
      <c r="S3391" s="1" t="str">
        <f ca="1">IF(D3391="AD","Logic5"&amp;"_"&amp;TEXT(C3391,"dd.mm.yyyy") &amp;"_"&amp; 912.21,"")</f>
        <v>Logic5_21.02.2020_912.21</v>
      </c>
      <c r="T3391" s="1" t="e">
        <f ca="1">IF(AND(S3391&lt;&gt; "", COUNTIF(SAP!#REF!,S3391)&gt;0),"Matched", "")</f>
        <v>#REF!</v>
      </c>
    </row>
    <row r="3392" spans="1:20">
      <c r="A3392" s="9">
        <v>11563327</v>
      </c>
      <c r="B3392" s="10">
        <v>43882</v>
      </c>
      <c r="C3392" s="10">
        <v>43882</v>
      </c>
      <c r="D3392" s="11" t="s">
        <v>13</v>
      </c>
      <c r="E3392" s="11">
        <v>0</v>
      </c>
      <c r="F3392" s="11">
        <v>7.48</v>
      </c>
      <c r="G3392" s="11">
        <v>0</v>
      </c>
      <c r="H3392" s="11">
        <v>1814430.03</v>
      </c>
      <c r="I3392" s="11" t="s">
        <v>14</v>
      </c>
      <c r="J3392" s="11" t="s">
        <v>15</v>
      </c>
      <c r="K3392" s="1" t="str">
        <f t="shared" si="176"/>
        <v/>
      </c>
      <c r="L3392" s="1" t="e">
        <f ca="1">IF(AND(K3392&lt;&gt; "", COUNTIF(SAP!#REF!,K3392)&gt;0),"Matched", "")</f>
        <v>#REF!</v>
      </c>
      <c r="M3392" s="1" t="str">
        <f t="shared" si="177"/>
        <v/>
      </c>
      <c r="N3392" s="1" t="e">
        <f ca="1">IF(AND(M3392&lt;&gt; "", COUNTIF(SAP!#REF!,M3392)&gt;0),"Matched", "")</f>
        <v>#REF!</v>
      </c>
      <c r="O3392" s="1" t="str">
        <f t="shared" si="178"/>
        <v/>
      </c>
      <c r="P3392" s="1" t="e">
        <f ca="1">IF(AND(O3392&lt;&gt; "", COUNTIF(SAP!#REF!,O3392)&gt;0),"Matched", "")</f>
        <v>#REF!</v>
      </c>
      <c r="R3392" s="1" t="e">
        <f ca="1">IF(AND(Q3392&lt;&gt; "", COUNTIF(SAP!#REF!,Q3392)&gt;0),"Matched", "")</f>
        <v>#REF!</v>
      </c>
      <c r="S3392" s="1" t="str">
        <f ca="1">IF(D3392="AD","Logic5"&amp;"_"&amp;TEXT(C3392,"dd.mm.yyyy") &amp;"_"&amp; 912.21,"")</f>
        <v>Logic5_21.02.2020_912.21</v>
      </c>
      <c r="T3392" s="1" t="e">
        <f ca="1">IF(AND(S3392&lt;&gt; "", COUNTIF(SAP!#REF!,S3392)&gt;0),"Matched", "")</f>
        <v>#REF!</v>
      </c>
    </row>
    <row r="3393" spans="1:20">
      <c r="A3393" s="13">
        <v>11563327</v>
      </c>
      <c r="B3393" s="14">
        <v>43882</v>
      </c>
      <c r="C3393" s="14">
        <v>43882</v>
      </c>
      <c r="D3393" s="15" t="s">
        <v>13</v>
      </c>
      <c r="E3393" s="15">
        <v>0</v>
      </c>
      <c r="F3393" s="15">
        <v>9.35</v>
      </c>
      <c r="G3393" s="15">
        <v>0</v>
      </c>
      <c r="H3393" s="15">
        <v>1814420.68</v>
      </c>
      <c r="I3393" s="15" t="s">
        <v>14</v>
      </c>
      <c r="J3393" s="15" t="s">
        <v>15</v>
      </c>
      <c r="K3393" s="1" t="str">
        <f t="shared" si="176"/>
        <v/>
      </c>
      <c r="L3393" s="1" t="e">
        <f ca="1">IF(AND(K3393&lt;&gt; "", COUNTIF(SAP!#REF!,K3393)&gt;0),"Matched", "")</f>
        <v>#REF!</v>
      </c>
      <c r="M3393" s="1" t="str">
        <f t="shared" si="177"/>
        <v/>
      </c>
      <c r="N3393" s="1" t="e">
        <f ca="1">IF(AND(M3393&lt;&gt; "", COUNTIF(SAP!#REF!,M3393)&gt;0),"Matched", "")</f>
        <v>#REF!</v>
      </c>
      <c r="O3393" s="1" t="str">
        <f t="shared" si="178"/>
        <v/>
      </c>
      <c r="P3393" s="1" t="e">
        <f ca="1">IF(AND(O3393&lt;&gt; "", COUNTIF(SAP!#REF!,O3393)&gt;0),"Matched", "")</f>
        <v>#REF!</v>
      </c>
      <c r="R3393" s="1" t="e">
        <f ca="1">IF(AND(Q3393&lt;&gt; "", COUNTIF(SAP!#REF!,Q3393)&gt;0),"Matched", "")</f>
        <v>#REF!</v>
      </c>
      <c r="S3393" s="1" t="str">
        <f ca="1">IF(D3393="AD","Logic5"&amp;"_"&amp;TEXT(C3393,"dd.mm.yyyy") &amp;"_"&amp; 912.21,"")</f>
        <v>Logic5_21.02.2020_912.21</v>
      </c>
      <c r="T3393" s="1" t="e">
        <f ca="1">IF(AND(S3393&lt;&gt; "", COUNTIF(SAP!#REF!,S3393)&gt;0),"Matched", "")</f>
        <v>#REF!</v>
      </c>
    </row>
    <row r="3394" spans="1:20">
      <c r="A3394" s="9">
        <v>11563327</v>
      </c>
      <c r="B3394" s="10">
        <v>43882</v>
      </c>
      <c r="C3394" s="10">
        <v>43882</v>
      </c>
      <c r="D3394" s="11" t="s">
        <v>13</v>
      </c>
      <c r="E3394" s="11">
        <v>0</v>
      </c>
      <c r="F3394" s="11">
        <v>9.35</v>
      </c>
      <c r="G3394" s="11">
        <v>0</v>
      </c>
      <c r="H3394" s="11">
        <v>1814411.33</v>
      </c>
      <c r="I3394" s="11" t="s">
        <v>14</v>
      </c>
      <c r="J3394" s="11" t="s">
        <v>15</v>
      </c>
      <c r="K3394" s="1" t="str">
        <f t="shared" si="176"/>
        <v/>
      </c>
      <c r="L3394" s="1" t="e">
        <f ca="1">IF(AND(K3394&lt;&gt; "", COUNTIF(SAP!#REF!,K3394)&gt;0),"Matched", "")</f>
        <v>#REF!</v>
      </c>
      <c r="M3394" s="1" t="str">
        <f t="shared" si="177"/>
        <v/>
      </c>
      <c r="N3394" s="1" t="e">
        <f ca="1">IF(AND(M3394&lt;&gt; "", COUNTIF(SAP!#REF!,M3394)&gt;0),"Matched", "")</f>
        <v>#REF!</v>
      </c>
      <c r="O3394" s="1" t="str">
        <f t="shared" si="178"/>
        <v/>
      </c>
      <c r="P3394" s="1" t="e">
        <f ca="1">IF(AND(O3394&lt;&gt; "", COUNTIF(SAP!#REF!,O3394)&gt;0),"Matched", "")</f>
        <v>#REF!</v>
      </c>
      <c r="R3394" s="1" t="e">
        <f ca="1">IF(AND(Q3394&lt;&gt; "", COUNTIF(SAP!#REF!,Q3394)&gt;0),"Matched", "")</f>
        <v>#REF!</v>
      </c>
      <c r="S3394" s="1" t="str">
        <f ca="1">IF(D3394="AD","Logic5"&amp;"_"&amp;TEXT(C3394,"dd.mm.yyyy") &amp;"_"&amp; 912.21,"")</f>
        <v>Logic5_21.02.2020_912.21</v>
      </c>
      <c r="T3394" s="1" t="e">
        <f ca="1">IF(AND(S3394&lt;&gt; "", COUNTIF(SAP!#REF!,S3394)&gt;0),"Matched", "")</f>
        <v>#REF!</v>
      </c>
    </row>
    <row r="3395" spans="1:20">
      <c r="A3395" s="13">
        <v>11563327</v>
      </c>
      <c r="B3395" s="14">
        <v>43882</v>
      </c>
      <c r="C3395" s="14">
        <v>43882</v>
      </c>
      <c r="D3395" s="15" t="s">
        <v>13</v>
      </c>
      <c r="E3395" s="15">
        <v>0</v>
      </c>
      <c r="F3395" s="15">
        <v>12.34</v>
      </c>
      <c r="G3395" s="15">
        <v>0</v>
      </c>
      <c r="H3395" s="15">
        <v>1814398.99</v>
      </c>
      <c r="I3395" s="15" t="s">
        <v>14</v>
      </c>
      <c r="J3395" s="15" t="s">
        <v>15</v>
      </c>
      <c r="K3395" s="1" t="str">
        <f t="shared" ref="K3395:K3458" si="179">IF(D3395="TF","Logic1"&amp;"_"&amp;TEXT(C3395, "mm") &amp;"_"&amp; F3395,"")</f>
        <v/>
      </c>
      <c r="L3395" s="1" t="e">
        <f ca="1">IF(AND(K3395&lt;&gt; "", COUNTIF(SAP!#REF!,K3395)&gt;0),"Matched", "")</f>
        <v>#REF!</v>
      </c>
      <c r="M3395" s="1" t="str">
        <f t="shared" si="177"/>
        <v/>
      </c>
      <c r="N3395" s="1" t="e">
        <f ca="1">IF(AND(M3395&lt;&gt; "", COUNTIF(SAP!#REF!,M3395)&gt;0),"Matched", "")</f>
        <v>#REF!</v>
      </c>
      <c r="O3395" s="1" t="str">
        <f t="shared" si="178"/>
        <v/>
      </c>
      <c r="P3395" s="1" t="e">
        <f ca="1">IF(AND(O3395&lt;&gt; "", COUNTIF(SAP!#REF!,O3395)&gt;0),"Matched", "")</f>
        <v>#REF!</v>
      </c>
      <c r="R3395" s="1" t="e">
        <f ca="1">IF(AND(Q3395&lt;&gt; "", COUNTIF(SAP!#REF!,Q3395)&gt;0),"Matched", "")</f>
        <v>#REF!</v>
      </c>
      <c r="S3395" s="1" t="str">
        <f ca="1">IF(D3395="AD","Logic5"&amp;"_"&amp;TEXT(C3395,"dd.mm.yyyy") &amp;"_"&amp; 912.21,"")</f>
        <v>Logic5_21.02.2020_912.21</v>
      </c>
      <c r="T3395" s="1" t="e">
        <f ca="1">IF(AND(S3395&lt;&gt; "", COUNTIF(SAP!#REF!,S3395)&gt;0),"Matched", "")</f>
        <v>#REF!</v>
      </c>
    </row>
    <row r="3396" spans="1:20">
      <c r="A3396" s="9">
        <v>11563327</v>
      </c>
      <c r="B3396" s="10">
        <v>43882</v>
      </c>
      <c r="C3396" s="10">
        <v>43882</v>
      </c>
      <c r="D3396" s="11" t="s">
        <v>13</v>
      </c>
      <c r="E3396" s="11">
        <v>0</v>
      </c>
      <c r="F3396" s="11">
        <v>13.39</v>
      </c>
      <c r="G3396" s="11">
        <v>0</v>
      </c>
      <c r="H3396" s="11">
        <v>1814385.6</v>
      </c>
      <c r="I3396" s="11" t="s">
        <v>14</v>
      </c>
      <c r="J3396" s="11" t="s">
        <v>15</v>
      </c>
      <c r="K3396" s="1" t="str">
        <f t="shared" si="179"/>
        <v/>
      </c>
      <c r="L3396" s="1" t="e">
        <f ca="1">IF(AND(K3396&lt;&gt; "", COUNTIF(SAP!#REF!,K3396)&gt;0),"Matched", "")</f>
        <v>#REF!</v>
      </c>
      <c r="M3396" s="1" t="str">
        <f t="shared" si="177"/>
        <v/>
      </c>
      <c r="N3396" s="1" t="e">
        <f ca="1">IF(AND(M3396&lt;&gt; "", COUNTIF(SAP!#REF!,M3396)&gt;0),"Matched", "")</f>
        <v>#REF!</v>
      </c>
      <c r="O3396" s="1" t="str">
        <f t="shared" si="178"/>
        <v/>
      </c>
      <c r="P3396" s="1" t="e">
        <f ca="1">IF(AND(O3396&lt;&gt; "", COUNTIF(SAP!#REF!,O3396)&gt;0),"Matched", "")</f>
        <v>#REF!</v>
      </c>
      <c r="R3396" s="1" t="e">
        <f ca="1">IF(AND(Q3396&lt;&gt; "", COUNTIF(SAP!#REF!,Q3396)&gt;0),"Matched", "")</f>
        <v>#REF!</v>
      </c>
      <c r="S3396" s="1" t="str">
        <f ca="1">IF(D3396="AD","Logic5"&amp;"_"&amp;TEXT(C3396,"dd.mm.yyyy") &amp;"_"&amp; 912.21,"")</f>
        <v>Logic5_21.02.2020_912.21</v>
      </c>
      <c r="T3396" s="1" t="e">
        <f ca="1">IF(AND(S3396&lt;&gt; "", COUNTIF(SAP!#REF!,S3396)&gt;0),"Matched", "")</f>
        <v>#REF!</v>
      </c>
    </row>
    <row r="3397" spans="1:20">
      <c r="A3397" s="13">
        <v>11563327</v>
      </c>
      <c r="B3397" s="14">
        <v>43882</v>
      </c>
      <c r="C3397" s="14">
        <v>43882</v>
      </c>
      <c r="D3397" s="15" t="s">
        <v>13</v>
      </c>
      <c r="E3397" s="15">
        <v>0</v>
      </c>
      <c r="F3397" s="15">
        <v>14.95</v>
      </c>
      <c r="G3397" s="15">
        <v>0</v>
      </c>
      <c r="H3397" s="15">
        <v>1814370.65</v>
      </c>
      <c r="I3397" s="15" t="s">
        <v>14</v>
      </c>
      <c r="J3397" s="15" t="s">
        <v>15</v>
      </c>
      <c r="K3397" s="1" t="str">
        <f t="shared" si="179"/>
        <v/>
      </c>
      <c r="L3397" s="1" t="e">
        <f ca="1">IF(AND(K3397&lt;&gt; "", COUNTIF(SAP!#REF!,K3397)&gt;0),"Matched", "")</f>
        <v>#REF!</v>
      </c>
      <c r="M3397" s="1" t="str">
        <f t="shared" si="177"/>
        <v/>
      </c>
      <c r="N3397" s="1" t="e">
        <f ca="1">IF(AND(M3397&lt;&gt; "", COUNTIF(SAP!#REF!,M3397)&gt;0),"Matched", "")</f>
        <v>#REF!</v>
      </c>
      <c r="O3397" s="1" t="str">
        <f t="shared" si="178"/>
        <v/>
      </c>
      <c r="P3397" s="1" t="e">
        <f ca="1">IF(AND(O3397&lt;&gt; "", COUNTIF(SAP!#REF!,O3397)&gt;0),"Matched", "")</f>
        <v>#REF!</v>
      </c>
      <c r="R3397" s="1" t="e">
        <f ca="1">IF(AND(Q3397&lt;&gt; "", COUNTIF(SAP!#REF!,Q3397)&gt;0),"Matched", "")</f>
        <v>#REF!</v>
      </c>
      <c r="S3397" s="1" t="str">
        <f ca="1">IF(D3397="AD","Logic5"&amp;"_"&amp;TEXT(C3397,"dd.mm.yyyy") &amp;"_"&amp; 912.21,"")</f>
        <v>Logic5_21.02.2020_912.21</v>
      </c>
      <c r="T3397" s="1" t="e">
        <f ca="1">IF(AND(S3397&lt;&gt; "", COUNTIF(SAP!#REF!,S3397)&gt;0),"Matched", "")</f>
        <v>#REF!</v>
      </c>
    </row>
    <row r="3398" spans="1:20">
      <c r="A3398" s="9">
        <v>11563327</v>
      </c>
      <c r="B3398" s="10">
        <v>43882</v>
      </c>
      <c r="C3398" s="10">
        <v>43882</v>
      </c>
      <c r="D3398" s="11" t="s">
        <v>13</v>
      </c>
      <c r="E3398" s="11">
        <v>0</v>
      </c>
      <c r="F3398" s="11">
        <v>15.34</v>
      </c>
      <c r="G3398" s="11">
        <v>0</v>
      </c>
      <c r="H3398" s="11">
        <v>1814355.31</v>
      </c>
      <c r="I3398" s="11" t="s">
        <v>14</v>
      </c>
      <c r="J3398" s="11" t="s">
        <v>15</v>
      </c>
      <c r="K3398" s="1" t="str">
        <f t="shared" si="179"/>
        <v/>
      </c>
      <c r="L3398" s="1" t="e">
        <f ca="1">IF(AND(K3398&lt;&gt; "", COUNTIF(SAP!#REF!,K3398)&gt;0),"Matched", "")</f>
        <v>#REF!</v>
      </c>
      <c r="M3398" s="1" t="str">
        <f t="shared" si="177"/>
        <v/>
      </c>
      <c r="N3398" s="1" t="e">
        <f ca="1">IF(AND(M3398&lt;&gt; "", COUNTIF(SAP!#REF!,M3398)&gt;0),"Matched", "")</f>
        <v>#REF!</v>
      </c>
      <c r="O3398" s="1" t="str">
        <f t="shared" si="178"/>
        <v/>
      </c>
      <c r="P3398" s="1" t="e">
        <f ca="1">IF(AND(O3398&lt;&gt; "", COUNTIF(SAP!#REF!,O3398)&gt;0),"Matched", "")</f>
        <v>#REF!</v>
      </c>
      <c r="R3398" s="1" t="e">
        <f ca="1">IF(AND(Q3398&lt;&gt; "", COUNTIF(SAP!#REF!,Q3398)&gt;0),"Matched", "")</f>
        <v>#REF!</v>
      </c>
      <c r="S3398" s="1" t="str">
        <f ca="1">IF(D3398="AD","Logic5"&amp;"_"&amp;TEXT(C3398,"dd.mm.yyyy") &amp;"_"&amp; 912.21,"")</f>
        <v>Logic5_21.02.2020_912.21</v>
      </c>
      <c r="T3398" s="1" t="e">
        <f ca="1">IF(AND(S3398&lt;&gt; "", COUNTIF(SAP!#REF!,S3398)&gt;0),"Matched", "")</f>
        <v>#REF!</v>
      </c>
    </row>
    <row r="3399" spans="1:20">
      <c r="A3399" s="13">
        <v>11563327</v>
      </c>
      <c r="B3399" s="14">
        <v>43882</v>
      </c>
      <c r="C3399" s="14">
        <v>43882</v>
      </c>
      <c r="D3399" s="15" t="s">
        <v>13</v>
      </c>
      <c r="E3399" s="15">
        <v>0</v>
      </c>
      <c r="F3399" s="15">
        <v>18.22</v>
      </c>
      <c r="G3399" s="15">
        <v>0</v>
      </c>
      <c r="H3399" s="15">
        <v>1814337.09</v>
      </c>
      <c r="I3399" s="15" t="s">
        <v>14</v>
      </c>
      <c r="J3399" s="15" t="s">
        <v>15</v>
      </c>
      <c r="K3399" s="1" t="str">
        <f t="shared" si="179"/>
        <v/>
      </c>
      <c r="L3399" s="1" t="e">
        <f ca="1">IF(AND(K3399&lt;&gt; "", COUNTIF(SAP!#REF!,K3399)&gt;0),"Matched", "")</f>
        <v>#REF!</v>
      </c>
      <c r="M3399" s="1" t="str">
        <f t="shared" si="177"/>
        <v/>
      </c>
      <c r="N3399" s="1" t="e">
        <f ca="1">IF(AND(M3399&lt;&gt; "", COUNTIF(SAP!#REF!,M3399)&gt;0),"Matched", "")</f>
        <v>#REF!</v>
      </c>
      <c r="O3399" s="1" t="str">
        <f t="shared" si="178"/>
        <v/>
      </c>
      <c r="P3399" s="1" t="e">
        <f ca="1">IF(AND(O3399&lt;&gt; "", COUNTIF(SAP!#REF!,O3399)&gt;0),"Matched", "")</f>
        <v>#REF!</v>
      </c>
      <c r="R3399" s="1" t="e">
        <f ca="1">IF(AND(Q3399&lt;&gt; "", COUNTIF(SAP!#REF!,Q3399)&gt;0),"Matched", "")</f>
        <v>#REF!</v>
      </c>
      <c r="S3399" s="1" t="str">
        <f ca="1">IF(D3399="AD","Logic5"&amp;"_"&amp;TEXT(C3399,"dd.mm.yyyy") &amp;"_"&amp; 912.21,"")</f>
        <v>Logic5_21.02.2020_912.21</v>
      </c>
      <c r="T3399" s="1" t="e">
        <f ca="1">IF(AND(S3399&lt;&gt; "", COUNTIF(SAP!#REF!,S3399)&gt;0),"Matched", "")</f>
        <v>#REF!</v>
      </c>
    </row>
    <row r="3400" spans="1:20">
      <c r="A3400" s="9">
        <v>11563327</v>
      </c>
      <c r="B3400" s="10">
        <v>43882</v>
      </c>
      <c r="C3400" s="10">
        <v>43882</v>
      </c>
      <c r="D3400" s="11" t="s">
        <v>13</v>
      </c>
      <c r="E3400" s="11">
        <v>0</v>
      </c>
      <c r="F3400" s="11">
        <v>18.7</v>
      </c>
      <c r="G3400" s="11">
        <v>0</v>
      </c>
      <c r="H3400" s="11">
        <v>1814318.39</v>
      </c>
      <c r="I3400" s="11" t="s">
        <v>14</v>
      </c>
      <c r="J3400" s="11" t="s">
        <v>15</v>
      </c>
      <c r="K3400" s="1" t="str">
        <f t="shared" si="179"/>
        <v/>
      </c>
      <c r="L3400" s="1" t="e">
        <f ca="1">IF(AND(K3400&lt;&gt; "", COUNTIF(SAP!#REF!,K3400)&gt;0),"Matched", "")</f>
        <v>#REF!</v>
      </c>
      <c r="M3400" s="1" t="str">
        <f t="shared" si="177"/>
        <v/>
      </c>
      <c r="N3400" s="1" t="e">
        <f ca="1">IF(AND(M3400&lt;&gt; "", COUNTIF(SAP!#REF!,M3400)&gt;0),"Matched", "")</f>
        <v>#REF!</v>
      </c>
      <c r="O3400" s="1" t="str">
        <f t="shared" si="178"/>
        <v/>
      </c>
      <c r="P3400" s="1" t="e">
        <f ca="1">IF(AND(O3400&lt;&gt; "", COUNTIF(SAP!#REF!,O3400)&gt;0),"Matched", "")</f>
        <v>#REF!</v>
      </c>
      <c r="R3400" s="1" t="e">
        <f ca="1">IF(AND(Q3400&lt;&gt; "", COUNTIF(SAP!#REF!,Q3400)&gt;0),"Matched", "")</f>
        <v>#REF!</v>
      </c>
      <c r="S3400" s="1" t="str">
        <f ca="1">IF(D3400="AD","Logic5"&amp;"_"&amp;TEXT(C3400,"dd.mm.yyyy") &amp;"_"&amp; 912.21,"")</f>
        <v>Logic5_21.02.2020_912.21</v>
      </c>
      <c r="T3400" s="1" t="e">
        <f ca="1">IF(AND(S3400&lt;&gt; "", COUNTIF(SAP!#REF!,S3400)&gt;0),"Matched", "")</f>
        <v>#REF!</v>
      </c>
    </row>
    <row r="3401" spans="1:20">
      <c r="A3401" s="13">
        <v>11563327</v>
      </c>
      <c r="B3401" s="14">
        <v>43882</v>
      </c>
      <c r="C3401" s="14">
        <v>43882</v>
      </c>
      <c r="D3401" s="15" t="s">
        <v>13</v>
      </c>
      <c r="E3401" s="15">
        <v>0</v>
      </c>
      <c r="F3401" s="15">
        <v>20.67</v>
      </c>
      <c r="G3401" s="15">
        <v>0</v>
      </c>
      <c r="H3401" s="15">
        <v>1814297.72</v>
      </c>
      <c r="I3401" s="15" t="s">
        <v>14</v>
      </c>
      <c r="J3401" s="15" t="s">
        <v>15</v>
      </c>
      <c r="K3401" s="1" t="str">
        <f t="shared" si="179"/>
        <v/>
      </c>
      <c r="L3401" s="1" t="e">
        <f ca="1">IF(AND(K3401&lt;&gt; "", COUNTIF(SAP!#REF!,K3401)&gt;0),"Matched", "")</f>
        <v>#REF!</v>
      </c>
      <c r="M3401" s="1" t="str">
        <f t="shared" si="177"/>
        <v/>
      </c>
      <c r="N3401" s="1" t="e">
        <f ca="1">IF(AND(M3401&lt;&gt; "", COUNTIF(SAP!#REF!,M3401)&gt;0),"Matched", "")</f>
        <v>#REF!</v>
      </c>
      <c r="O3401" s="1" t="str">
        <f t="shared" si="178"/>
        <v/>
      </c>
      <c r="P3401" s="1" t="e">
        <f ca="1">IF(AND(O3401&lt;&gt; "", COUNTIF(SAP!#REF!,O3401)&gt;0),"Matched", "")</f>
        <v>#REF!</v>
      </c>
      <c r="R3401" s="1" t="e">
        <f ca="1">IF(AND(Q3401&lt;&gt; "", COUNTIF(SAP!#REF!,Q3401)&gt;0),"Matched", "")</f>
        <v>#REF!</v>
      </c>
      <c r="S3401" s="1" t="str">
        <f ca="1">IF(D3401="AD","Logic5"&amp;"_"&amp;TEXT(C3401,"dd.mm.yyyy") &amp;"_"&amp; 912.21,"")</f>
        <v>Logic5_21.02.2020_912.21</v>
      </c>
      <c r="T3401" s="1" t="e">
        <f ca="1">IF(AND(S3401&lt;&gt; "", COUNTIF(SAP!#REF!,S3401)&gt;0),"Matched", "")</f>
        <v>#REF!</v>
      </c>
    </row>
    <row r="3402" spans="1:20">
      <c r="A3402" s="9">
        <v>11563327</v>
      </c>
      <c r="B3402" s="10">
        <v>43882</v>
      </c>
      <c r="C3402" s="10">
        <v>43882</v>
      </c>
      <c r="D3402" s="11" t="s">
        <v>13</v>
      </c>
      <c r="E3402" s="11">
        <v>0</v>
      </c>
      <c r="F3402" s="11">
        <v>24.45</v>
      </c>
      <c r="G3402" s="11">
        <v>0</v>
      </c>
      <c r="H3402" s="11">
        <v>1814273.27</v>
      </c>
      <c r="I3402" s="11" t="s">
        <v>14</v>
      </c>
      <c r="J3402" s="11" t="s">
        <v>15</v>
      </c>
      <c r="K3402" s="1" t="str">
        <f t="shared" si="179"/>
        <v/>
      </c>
      <c r="L3402" s="1" t="e">
        <f ca="1">IF(AND(K3402&lt;&gt; "", COUNTIF(SAP!#REF!,K3402)&gt;0),"Matched", "")</f>
        <v>#REF!</v>
      </c>
      <c r="M3402" s="1" t="str">
        <f t="shared" si="177"/>
        <v/>
      </c>
      <c r="N3402" s="1" t="e">
        <f ca="1">IF(AND(M3402&lt;&gt; "", COUNTIF(SAP!#REF!,M3402)&gt;0),"Matched", "")</f>
        <v>#REF!</v>
      </c>
      <c r="O3402" s="1" t="str">
        <f t="shared" si="178"/>
        <v/>
      </c>
      <c r="P3402" s="1" t="e">
        <f ca="1">IF(AND(O3402&lt;&gt; "", COUNTIF(SAP!#REF!,O3402)&gt;0),"Matched", "")</f>
        <v>#REF!</v>
      </c>
      <c r="R3402" s="1" t="e">
        <f ca="1">IF(AND(Q3402&lt;&gt; "", COUNTIF(SAP!#REF!,Q3402)&gt;0),"Matched", "")</f>
        <v>#REF!</v>
      </c>
      <c r="S3402" s="1" t="str">
        <f ca="1">IF(D3402="AD","Logic5"&amp;"_"&amp;TEXT(C3402,"dd.mm.yyyy") &amp;"_"&amp; 912.21,"")</f>
        <v>Logic5_21.02.2020_912.21</v>
      </c>
      <c r="T3402" s="1" t="e">
        <f ca="1">IF(AND(S3402&lt;&gt; "", COUNTIF(SAP!#REF!,S3402)&gt;0),"Matched", "")</f>
        <v>#REF!</v>
      </c>
    </row>
    <row r="3403" spans="1:20">
      <c r="A3403" s="13">
        <v>11563327</v>
      </c>
      <c r="B3403" s="14">
        <v>43882</v>
      </c>
      <c r="C3403" s="14">
        <v>43882</v>
      </c>
      <c r="D3403" s="15" t="s">
        <v>13</v>
      </c>
      <c r="E3403" s="15">
        <v>0</v>
      </c>
      <c r="F3403" s="15">
        <v>30.46</v>
      </c>
      <c r="G3403" s="15">
        <v>0</v>
      </c>
      <c r="H3403" s="15">
        <v>1814242.81</v>
      </c>
      <c r="I3403" s="15" t="s">
        <v>14</v>
      </c>
      <c r="J3403" s="15" t="s">
        <v>15</v>
      </c>
      <c r="K3403" s="1" t="str">
        <f t="shared" si="179"/>
        <v/>
      </c>
      <c r="L3403" s="1" t="e">
        <f ca="1">IF(AND(K3403&lt;&gt; "", COUNTIF(SAP!#REF!,K3403)&gt;0),"Matched", "")</f>
        <v>#REF!</v>
      </c>
      <c r="M3403" s="1" t="str">
        <f t="shared" si="177"/>
        <v/>
      </c>
      <c r="N3403" s="1" t="e">
        <f ca="1">IF(AND(M3403&lt;&gt; "", COUNTIF(SAP!#REF!,M3403)&gt;0),"Matched", "")</f>
        <v>#REF!</v>
      </c>
      <c r="O3403" s="1" t="str">
        <f t="shared" si="178"/>
        <v/>
      </c>
      <c r="P3403" s="1" t="e">
        <f ca="1">IF(AND(O3403&lt;&gt; "", COUNTIF(SAP!#REF!,O3403)&gt;0),"Matched", "")</f>
        <v>#REF!</v>
      </c>
      <c r="R3403" s="1" t="e">
        <f ca="1">IF(AND(Q3403&lt;&gt; "", COUNTIF(SAP!#REF!,Q3403)&gt;0),"Matched", "")</f>
        <v>#REF!</v>
      </c>
      <c r="S3403" s="1" t="str">
        <f ca="1">IF(D3403="AD","Logic5"&amp;"_"&amp;TEXT(C3403,"dd.mm.yyyy") &amp;"_"&amp; 912.21,"")</f>
        <v>Logic5_21.02.2020_912.21</v>
      </c>
      <c r="T3403" s="1" t="e">
        <f ca="1">IF(AND(S3403&lt;&gt; "", COUNTIF(SAP!#REF!,S3403)&gt;0),"Matched", "")</f>
        <v>#REF!</v>
      </c>
    </row>
    <row r="3404" spans="1:20">
      <c r="A3404" s="9">
        <v>11563327</v>
      </c>
      <c r="B3404" s="10">
        <v>43882</v>
      </c>
      <c r="C3404" s="10">
        <v>43882</v>
      </c>
      <c r="D3404" s="11" t="s">
        <v>13</v>
      </c>
      <c r="E3404" s="11">
        <v>0</v>
      </c>
      <c r="F3404" s="11">
        <v>33.74</v>
      </c>
      <c r="G3404" s="11">
        <v>0</v>
      </c>
      <c r="H3404" s="11">
        <v>1814209.07</v>
      </c>
      <c r="I3404" s="11" t="s">
        <v>14</v>
      </c>
      <c r="J3404" s="11" t="s">
        <v>15</v>
      </c>
      <c r="K3404" s="1" t="str">
        <f t="shared" si="179"/>
        <v/>
      </c>
      <c r="L3404" s="1" t="e">
        <f ca="1">IF(AND(K3404&lt;&gt; "", COUNTIF(SAP!#REF!,K3404)&gt;0),"Matched", "")</f>
        <v>#REF!</v>
      </c>
      <c r="M3404" s="1" t="str">
        <f t="shared" si="177"/>
        <v/>
      </c>
      <c r="N3404" s="1" t="e">
        <f ca="1">IF(AND(M3404&lt;&gt; "", COUNTIF(SAP!#REF!,M3404)&gt;0),"Matched", "")</f>
        <v>#REF!</v>
      </c>
      <c r="O3404" s="1" t="str">
        <f t="shared" si="178"/>
        <v/>
      </c>
      <c r="P3404" s="1" t="e">
        <f ca="1">IF(AND(O3404&lt;&gt; "", COUNTIF(SAP!#REF!,O3404)&gt;0),"Matched", "")</f>
        <v>#REF!</v>
      </c>
      <c r="R3404" s="1" t="e">
        <f ca="1">IF(AND(Q3404&lt;&gt; "", COUNTIF(SAP!#REF!,Q3404)&gt;0),"Matched", "")</f>
        <v>#REF!</v>
      </c>
      <c r="S3404" s="1" t="str">
        <f ca="1">IF(D3404="AD","Logic5"&amp;"_"&amp;TEXT(C3404,"dd.mm.yyyy") &amp;"_"&amp; 912.21,"")</f>
        <v>Logic5_21.02.2020_912.21</v>
      </c>
      <c r="T3404" s="1" t="e">
        <f ca="1">IF(AND(S3404&lt;&gt; "", COUNTIF(SAP!#REF!,S3404)&gt;0),"Matched", "")</f>
        <v>#REF!</v>
      </c>
    </row>
    <row r="3405" spans="1:20">
      <c r="A3405" s="13">
        <v>11563327</v>
      </c>
      <c r="B3405" s="14">
        <v>43882</v>
      </c>
      <c r="C3405" s="14">
        <v>43882</v>
      </c>
      <c r="D3405" s="15" t="s">
        <v>13</v>
      </c>
      <c r="E3405" s="15">
        <v>0</v>
      </c>
      <c r="F3405" s="15">
        <v>34.549999999999997</v>
      </c>
      <c r="G3405" s="15">
        <v>0</v>
      </c>
      <c r="H3405" s="15">
        <v>1814174.52</v>
      </c>
      <c r="I3405" s="15" t="s">
        <v>14</v>
      </c>
      <c r="J3405" s="15" t="s">
        <v>15</v>
      </c>
      <c r="K3405" s="1" t="str">
        <f t="shared" si="179"/>
        <v/>
      </c>
      <c r="L3405" s="1" t="e">
        <f ca="1">IF(AND(K3405&lt;&gt; "", COUNTIF(SAP!#REF!,K3405)&gt;0),"Matched", "")</f>
        <v>#REF!</v>
      </c>
      <c r="M3405" s="1" t="str">
        <f t="shared" si="177"/>
        <v/>
      </c>
      <c r="N3405" s="1" t="e">
        <f ca="1">IF(AND(M3405&lt;&gt; "", COUNTIF(SAP!#REF!,M3405)&gt;0),"Matched", "")</f>
        <v>#REF!</v>
      </c>
      <c r="O3405" s="1" t="str">
        <f t="shared" si="178"/>
        <v/>
      </c>
      <c r="P3405" s="1" t="e">
        <f ca="1">IF(AND(O3405&lt;&gt; "", COUNTIF(SAP!#REF!,O3405)&gt;0),"Matched", "")</f>
        <v>#REF!</v>
      </c>
      <c r="R3405" s="1" t="e">
        <f ca="1">IF(AND(Q3405&lt;&gt; "", COUNTIF(SAP!#REF!,Q3405)&gt;0),"Matched", "")</f>
        <v>#REF!</v>
      </c>
      <c r="S3405" s="1" t="str">
        <f ca="1">IF(D3405="AD","Logic5"&amp;"_"&amp;TEXT(C3405,"dd.mm.yyyy") &amp;"_"&amp; 912.21,"")</f>
        <v>Logic5_21.02.2020_912.21</v>
      </c>
      <c r="T3405" s="1" t="e">
        <f ca="1">IF(AND(S3405&lt;&gt; "", COUNTIF(SAP!#REF!,S3405)&gt;0),"Matched", "")</f>
        <v>#REF!</v>
      </c>
    </row>
    <row r="3406" spans="1:20">
      <c r="A3406" s="9">
        <v>11563327</v>
      </c>
      <c r="B3406" s="10">
        <v>43882</v>
      </c>
      <c r="C3406" s="10">
        <v>43882</v>
      </c>
      <c r="D3406" s="11" t="s">
        <v>13</v>
      </c>
      <c r="E3406" s="11">
        <v>0</v>
      </c>
      <c r="F3406" s="11">
        <v>36.71</v>
      </c>
      <c r="G3406" s="11">
        <v>0</v>
      </c>
      <c r="H3406" s="11">
        <v>1814137.81</v>
      </c>
      <c r="I3406" s="11" t="s">
        <v>14</v>
      </c>
      <c r="J3406" s="11" t="s">
        <v>15</v>
      </c>
      <c r="K3406" s="1" t="str">
        <f t="shared" si="179"/>
        <v/>
      </c>
      <c r="L3406" s="1" t="e">
        <f ca="1">IF(AND(K3406&lt;&gt; "", COUNTIF(SAP!#REF!,K3406)&gt;0),"Matched", "")</f>
        <v>#REF!</v>
      </c>
      <c r="M3406" s="1" t="str">
        <f t="shared" si="177"/>
        <v/>
      </c>
      <c r="N3406" s="1" t="e">
        <f ca="1">IF(AND(M3406&lt;&gt; "", COUNTIF(SAP!#REF!,M3406)&gt;0),"Matched", "")</f>
        <v>#REF!</v>
      </c>
      <c r="O3406" s="1" t="str">
        <f t="shared" si="178"/>
        <v/>
      </c>
      <c r="P3406" s="1" t="e">
        <f ca="1">IF(AND(O3406&lt;&gt; "", COUNTIF(SAP!#REF!,O3406)&gt;0),"Matched", "")</f>
        <v>#REF!</v>
      </c>
      <c r="R3406" s="1" t="e">
        <f ca="1">IF(AND(Q3406&lt;&gt; "", COUNTIF(SAP!#REF!,Q3406)&gt;0),"Matched", "")</f>
        <v>#REF!</v>
      </c>
      <c r="S3406" s="1" t="str">
        <f ca="1">IF(D3406="AD","Logic5"&amp;"_"&amp;TEXT(C3406,"dd.mm.yyyy") &amp;"_"&amp; 912.21,"")</f>
        <v>Logic5_21.02.2020_912.21</v>
      </c>
      <c r="T3406" s="1" t="e">
        <f ca="1">IF(AND(S3406&lt;&gt; "", COUNTIF(SAP!#REF!,S3406)&gt;0),"Matched", "")</f>
        <v>#REF!</v>
      </c>
    </row>
    <row r="3407" spans="1:20">
      <c r="A3407" s="13">
        <v>11563327</v>
      </c>
      <c r="B3407" s="14">
        <v>43882</v>
      </c>
      <c r="C3407" s="14">
        <v>43882</v>
      </c>
      <c r="D3407" s="15" t="s">
        <v>13</v>
      </c>
      <c r="E3407" s="15">
        <v>0</v>
      </c>
      <c r="F3407" s="15">
        <v>40.94</v>
      </c>
      <c r="G3407" s="15">
        <v>0</v>
      </c>
      <c r="H3407" s="15">
        <v>1814096.87</v>
      </c>
      <c r="I3407" s="15" t="s">
        <v>14</v>
      </c>
      <c r="J3407" s="15" t="s">
        <v>15</v>
      </c>
      <c r="K3407" s="1" t="str">
        <f t="shared" si="179"/>
        <v/>
      </c>
      <c r="L3407" s="1" t="e">
        <f ca="1">IF(AND(K3407&lt;&gt; "", COUNTIF(SAP!#REF!,K3407)&gt;0),"Matched", "")</f>
        <v>#REF!</v>
      </c>
      <c r="M3407" s="1" t="str">
        <f t="shared" si="177"/>
        <v/>
      </c>
      <c r="N3407" s="1" t="e">
        <f ca="1">IF(AND(M3407&lt;&gt; "", COUNTIF(SAP!#REF!,M3407)&gt;0),"Matched", "")</f>
        <v>#REF!</v>
      </c>
      <c r="O3407" s="1" t="str">
        <f t="shared" si="178"/>
        <v/>
      </c>
      <c r="P3407" s="1" t="e">
        <f ca="1">IF(AND(O3407&lt;&gt; "", COUNTIF(SAP!#REF!,O3407)&gt;0),"Matched", "")</f>
        <v>#REF!</v>
      </c>
      <c r="R3407" s="1" t="e">
        <f ca="1">IF(AND(Q3407&lt;&gt; "", COUNTIF(SAP!#REF!,Q3407)&gt;0),"Matched", "")</f>
        <v>#REF!</v>
      </c>
      <c r="S3407" s="1" t="str">
        <f ca="1">IF(D3407="AD","Logic5"&amp;"_"&amp;TEXT(C3407,"dd.mm.yyyy") &amp;"_"&amp; 912.21,"")</f>
        <v>Logic5_21.02.2020_912.21</v>
      </c>
      <c r="T3407" s="1" t="e">
        <f ca="1">IF(AND(S3407&lt;&gt; "", COUNTIF(SAP!#REF!,S3407)&gt;0),"Matched", "")</f>
        <v>#REF!</v>
      </c>
    </row>
    <row r="3408" spans="1:20">
      <c r="A3408" s="9">
        <v>11563327</v>
      </c>
      <c r="B3408" s="10">
        <v>43882</v>
      </c>
      <c r="C3408" s="10">
        <v>43882</v>
      </c>
      <c r="D3408" s="11" t="s">
        <v>13</v>
      </c>
      <c r="E3408" s="11">
        <v>0</v>
      </c>
      <c r="F3408" s="11">
        <v>72.91</v>
      </c>
      <c r="G3408" s="11">
        <v>0</v>
      </c>
      <c r="H3408" s="11">
        <v>1814023.96</v>
      </c>
      <c r="I3408" s="11" t="s">
        <v>14</v>
      </c>
      <c r="J3408" s="11" t="s">
        <v>15</v>
      </c>
      <c r="K3408" s="1" t="str">
        <f t="shared" si="179"/>
        <v/>
      </c>
      <c r="L3408" s="1" t="e">
        <f ca="1">IF(AND(K3408&lt;&gt; "", COUNTIF(SAP!#REF!,K3408)&gt;0),"Matched", "")</f>
        <v>#REF!</v>
      </c>
      <c r="M3408" s="1" t="str">
        <f t="shared" si="177"/>
        <v/>
      </c>
      <c r="N3408" s="1" t="e">
        <f ca="1">IF(AND(M3408&lt;&gt; "", COUNTIF(SAP!#REF!,M3408)&gt;0),"Matched", "")</f>
        <v>#REF!</v>
      </c>
      <c r="O3408" s="1" t="str">
        <f t="shared" si="178"/>
        <v/>
      </c>
      <c r="P3408" s="1" t="e">
        <f ca="1">IF(AND(O3408&lt;&gt; "", COUNTIF(SAP!#REF!,O3408)&gt;0),"Matched", "")</f>
        <v>#REF!</v>
      </c>
      <c r="R3408" s="1" t="e">
        <f ca="1">IF(AND(Q3408&lt;&gt; "", COUNTIF(SAP!#REF!,Q3408)&gt;0),"Matched", "")</f>
        <v>#REF!</v>
      </c>
      <c r="S3408" s="1" t="str">
        <f ca="1">IF(D3408="AD","Logic5"&amp;"_"&amp;TEXT(C3408,"dd.mm.yyyy") &amp;"_"&amp; 912.21,"")</f>
        <v>Logic5_21.02.2020_912.21</v>
      </c>
      <c r="T3408" s="1" t="e">
        <f ca="1">IF(AND(S3408&lt;&gt; "", COUNTIF(SAP!#REF!,S3408)&gt;0),"Matched", "")</f>
        <v>#REF!</v>
      </c>
    </row>
    <row r="3409" spans="1:20">
      <c r="A3409" s="13">
        <v>11563327</v>
      </c>
      <c r="B3409" s="14">
        <v>43882</v>
      </c>
      <c r="C3409" s="14">
        <v>43882</v>
      </c>
      <c r="D3409" s="15" t="s">
        <v>13</v>
      </c>
      <c r="E3409" s="15">
        <v>0</v>
      </c>
      <c r="F3409" s="15">
        <v>91.02</v>
      </c>
      <c r="G3409" s="15">
        <v>0</v>
      </c>
      <c r="H3409" s="15">
        <v>1813932.94</v>
      </c>
      <c r="I3409" s="15" t="s">
        <v>14</v>
      </c>
      <c r="J3409" s="15" t="s">
        <v>15</v>
      </c>
      <c r="K3409" s="1" t="str">
        <f t="shared" si="179"/>
        <v/>
      </c>
      <c r="L3409" s="1" t="e">
        <f ca="1">IF(AND(K3409&lt;&gt; "", COUNTIF(SAP!#REF!,K3409)&gt;0),"Matched", "")</f>
        <v>#REF!</v>
      </c>
      <c r="M3409" s="1" t="str">
        <f t="shared" si="177"/>
        <v/>
      </c>
      <c r="N3409" s="1" t="e">
        <f ca="1">IF(AND(M3409&lt;&gt; "", COUNTIF(SAP!#REF!,M3409)&gt;0),"Matched", "")</f>
        <v>#REF!</v>
      </c>
      <c r="O3409" s="1" t="str">
        <f t="shared" si="178"/>
        <v/>
      </c>
      <c r="P3409" s="1" t="e">
        <f ca="1">IF(AND(O3409&lt;&gt; "", COUNTIF(SAP!#REF!,O3409)&gt;0),"Matched", "")</f>
        <v>#REF!</v>
      </c>
      <c r="R3409" s="1" t="e">
        <f ca="1">IF(AND(Q3409&lt;&gt; "", COUNTIF(SAP!#REF!,Q3409)&gt;0),"Matched", "")</f>
        <v>#REF!</v>
      </c>
      <c r="S3409" s="1" t="str">
        <f ca="1">IF(D3409="AD","Logic5"&amp;"_"&amp;TEXT(C3409,"dd.mm.yyyy") &amp;"_"&amp; 912.21,"")</f>
        <v>Logic5_21.02.2020_912.21</v>
      </c>
      <c r="T3409" s="1" t="e">
        <f ca="1">IF(AND(S3409&lt;&gt; "", COUNTIF(SAP!#REF!,S3409)&gt;0),"Matched", "")</f>
        <v>#REF!</v>
      </c>
    </row>
    <row r="3410" spans="1:20">
      <c r="A3410" s="9">
        <v>11563327</v>
      </c>
      <c r="B3410" s="10">
        <v>43882</v>
      </c>
      <c r="C3410" s="10">
        <v>43882</v>
      </c>
      <c r="D3410" s="11" t="s">
        <v>13</v>
      </c>
      <c r="E3410" s="11">
        <v>0</v>
      </c>
      <c r="F3410" s="11">
        <v>185.3</v>
      </c>
      <c r="G3410" s="11">
        <v>0</v>
      </c>
      <c r="H3410" s="11">
        <v>1813747.64</v>
      </c>
      <c r="I3410" s="11" t="s">
        <v>14</v>
      </c>
      <c r="J3410" s="11" t="s">
        <v>15</v>
      </c>
      <c r="K3410" s="1" t="str">
        <f t="shared" si="179"/>
        <v/>
      </c>
      <c r="L3410" s="1" t="e">
        <f ca="1">IF(AND(K3410&lt;&gt; "", COUNTIF(SAP!#REF!,K3410)&gt;0),"Matched", "")</f>
        <v>#REF!</v>
      </c>
      <c r="M3410" s="1" t="str">
        <f t="shared" si="177"/>
        <v/>
      </c>
      <c r="N3410" s="1" t="e">
        <f ca="1">IF(AND(M3410&lt;&gt; "", COUNTIF(SAP!#REF!,M3410)&gt;0),"Matched", "")</f>
        <v>#REF!</v>
      </c>
      <c r="O3410" s="1" t="str">
        <f t="shared" si="178"/>
        <v/>
      </c>
      <c r="P3410" s="1" t="e">
        <f ca="1">IF(AND(O3410&lt;&gt; "", COUNTIF(SAP!#REF!,O3410)&gt;0),"Matched", "")</f>
        <v>#REF!</v>
      </c>
      <c r="R3410" s="1" t="e">
        <f ca="1">IF(AND(Q3410&lt;&gt; "", COUNTIF(SAP!#REF!,Q3410)&gt;0),"Matched", "")</f>
        <v>#REF!</v>
      </c>
      <c r="S3410" s="1" t="str">
        <f ca="1">IF(D3410="AD","Logic5"&amp;"_"&amp;TEXT(C3410,"dd.mm.yyyy") &amp;"_"&amp; 912.21,"")</f>
        <v>Logic5_21.02.2020_912.21</v>
      </c>
      <c r="T3410" s="1" t="e">
        <f ca="1">IF(AND(S3410&lt;&gt; "", COUNTIF(SAP!#REF!,S3410)&gt;0),"Matched", "")</f>
        <v>#REF!</v>
      </c>
    </row>
    <row r="3411" spans="1:20">
      <c r="A3411" s="13">
        <v>11563327</v>
      </c>
      <c r="B3411" s="14">
        <v>43882</v>
      </c>
      <c r="C3411" s="14">
        <v>43882</v>
      </c>
      <c r="D3411" s="15" t="s">
        <v>13</v>
      </c>
      <c r="E3411" s="15">
        <v>0</v>
      </c>
      <c r="F3411" s="15">
        <v>215.05</v>
      </c>
      <c r="G3411" s="15">
        <v>0</v>
      </c>
      <c r="H3411" s="15">
        <v>1813532.59</v>
      </c>
      <c r="I3411" s="15" t="s">
        <v>14</v>
      </c>
      <c r="J3411" s="15" t="s">
        <v>15</v>
      </c>
      <c r="K3411" s="1" t="str">
        <f t="shared" si="179"/>
        <v/>
      </c>
      <c r="L3411" s="1" t="e">
        <f ca="1">IF(AND(K3411&lt;&gt; "", COUNTIF(SAP!#REF!,K3411)&gt;0),"Matched", "")</f>
        <v>#REF!</v>
      </c>
      <c r="M3411" s="1" t="str">
        <f t="shared" si="177"/>
        <v/>
      </c>
      <c r="N3411" s="1" t="e">
        <f ca="1">IF(AND(M3411&lt;&gt; "", COUNTIF(SAP!#REF!,M3411)&gt;0),"Matched", "")</f>
        <v>#REF!</v>
      </c>
      <c r="O3411" s="1" t="str">
        <f t="shared" si="178"/>
        <v/>
      </c>
      <c r="P3411" s="1" t="e">
        <f ca="1">IF(AND(O3411&lt;&gt; "", COUNTIF(SAP!#REF!,O3411)&gt;0),"Matched", "")</f>
        <v>#REF!</v>
      </c>
      <c r="R3411" s="1" t="e">
        <f ca="1">IF(AND(Q3411&lt;&gt; "", COUNTIF(SAP!#REF!,Q3411)&gt;0),"Matched", "")</f>
        <v>#REF!</v>
      </c>
      <c r="S3411" s="1" t="str">
        <f ca="1">IF(D3411="AD","Logic5"&amp;"_"&amp;TEXT(C3411,"dd.mm.yyyy") &amp;"_"&amp; 912.21,"")</f>
        <v>Logic5_21.02.2020_912.21</v>
      </c>
      <c r="T3411" s="1" t="e">
        <f ca="1">IF(AND(S3411&lt;&gt; "", COUNTIF(SAP!#REF!,S3411)&gt;0),"Matched", "")</f>
        <v>#REF!</v>
      </c>
    </row>
    <row r="3412" spans="1:20">
      <c r="A3412" s="9">
        <v>11563327</v>
      </c>
      <c r="B3412" s="10">
        <v>43882</v>
      </c>
      <c r="C3412" s="10">
        <v>43882</v>
      </c>
      <c r="D3412" s="11" t="s">
        <v>16</v>
      </c>
      <c r="E3412" s="11">
        <v>0</v>
      </c>
      <c r="F3412" s="11">
        <v>1813532.59</v>
      </c>
      <c r="G3412" s="11">
        <v>0</v>
      </c>
      <c r="H3412" s="11">
        <v>0</v>
      </c>
      <c r="I3412" s="11" t="s">
        <v>17</v>
      </c>
      <c r="J3412" s="11" t="s">
        <v>18</v>
      </c>
      <c r="K3412" s="1" t="str">
        <f t="shared" si="179"/>
        <v>Logic1_02_1813532.59</v>
      </c>
      <c r="L3412" s="1" t="e">
        <f ca="1">IF(AND(K3412&lt;&gt; "", COUNTIF(SAP!#REF!,K3412)&gt;0),"Matched", "")</f>
        <v>#REF!</v>
      </c>
    </row>
    <row r="3413" spans="1:20">
      <c r="A3413" s="13">
        <v>11563327</v>
      </c>
      <c r="B3413" s="14">
        <v>43883</v>
      </c>
      <c r="C3413" s="14">
        <v>43883</v>
      </c>
      <c r="D3413" s="15" t="s">
        <v>10</v>
      </c>
      <c r="E3413" s="15">
        <v>0</v>
      </c>
      <c r="F3413" s="15">
        <v>0</v>
      </c>
      <c r="G3413" s="15">
        <v>500</v>
      </c>
      <c r="H3413" s="15">
        <v>500</v>
      </c>
      <c r="I3413" s="15" t="s">
        <v>11</v>
      </c>
      <c r="J3413" s="15" t="s">
        <v>12</v>
      </c>
      <c r="K3413" s="1" t="str">
        <f t="shared" si="179"/>
        <v/>
      </c>
      <c r="L3413" s="1" t="e">
        <f ca="1">IF(AND(K3413&lt;&gt; "", COUNTIF(SAP!#REF!,K3413)&gt;0),"Matched", "")</f>
        <v>#REF!</v>
      </c>
      <c r="M3413" s="1" t="str">
        <f t="shared" ref="M3413:M3476" si="180">IF(D3413="TR","Logic2"&amp;"_"&amp;TEXT(C3413,"dd.mm.yyyy") &amp;"_"&amp; F3413,"")</f>
        <v/>
      </c>
      <c r="N3413" s="1" t="e">
        <f ca="1">IF(AND(M3413&lt;&gt; "", COUNTIF(SAP!#REF!,M3413)&gt;0),"Matched", "")</f>
        <v>#REF!</v>
      </c>
      <c r="O3413" s="1" t="str">
        <f t="shared" ref="O3413:O3476" si="181">IF(D3413="AF","Logic3"&amp;"_"&amp;G3413,"")</f>
        <v/>
      </c>
      <c r="P3413" s="1" t="e">
        <f ca="1">IF(AND(O3413&lt;&gt; "", COUNTIF(SAP!#REF!,O3413)&gt;0),"Matched", "")</f>
        <v>#REF!</v>
      </c>
      <c r="Q3413" s="1" t="str">
        <f ca="1">IF(D3413="AC","Logic4"&amp;"_"&amp;TEXT(C3413,"dd.mm.yyyy") &amp;"_"&amp; 1611647.81,"")</f>
        <v>Logic4_22.02.2020_1611647.81</v>
      </c>
      <c r="R3413" s="1" t="e">
        <f ca="1">IF(AND(Q3413&lt;&gt; "", COUNTIF(SAP!#REF!,Q3413)&gt;0),"Matched", "")</f>
        <v>#REF!</v>
      </c>
    </row>
    <row r="3414" spans="1:20">
      <c r="A3414" s="9">
        <v>11563327</v>
      </c>
      <c r="B3414" s="10">
        <v>43883</v>
      </c>
      <c r="C3414" s="10">
        <v>43883</v>
      </c>
      <c r="D3414" s="11" t="s">
        <v>10</v>
      </c>
      <c r="E3414" s="11">
        <v>0</v>
      </c>
      <c r="F3414" s="11">
        <v>0</v>
      </c>
      <c r="G3414" s="11">
        <v>525.20000000000005</v>
      </c>
      <c r="H3414" s="11">
        <v>1025.2</v>
      </c>
      <c r="I3414" s="11" t="s">
        <v>11</v>
      </c>
      <c r="J3414" s="11" t="s">
        <v>12</v>
      </c>
      <c r="K3414" s="1" t="str">
        <f t="shared" si="179"/>
        <v/>
      </c>
      <c r="L3414" s="1" t="e">
        <f ca="1">IF(AND(K3414&lt;&gt; "", COUNTIF(SAP!#REF!,K3414)&gt;0),"Matched", "")</f>
        <v>#REF!</v>
      </c>
      <c r="M3414" s="1" t="str">
        <f t="shared" si="180"/>
        <v/>
      </c>
      <c r="N3414" s="1" t="e">
        <f ca="1">IF(AND(M3414&lt;&gt; "", COUNTIF(SAP!#REF!,M3414)&gt;0),"Matched", "")</f>
        <v>#REF!</v>
      </c>
      <c r="O3414" s="1" t="str">
        <f t="shared" si="181"/>
        <v/>
      </c>
      <c r="P3414" s="1" t="e">
        <f ca="1">IF(AND(O3414&lt;&gt; "", COUNTIF(SAP!#REF!,O3414)&gt;0),"Matched", "")</f>
        <v>#REF!</v>
      </c>
      <c r="Q3414" s="1" t="str">
        <f ca="1">IF(D3414="AC","Logic4"&amp;"_"&amp;TEXT(C3414,"dd.mm.yyyy") &amp;"_"&amp; 1611647.81,"")</f>
        <v>Logic4_22.02.2020_1611647.81</v>
      </c>
      <c r="R3414" s="1" t="e">
        <f ca="1">IF(AND(Q3414&lt;&gt; "", COUNTIF(SAP!#REF!,Q3414)&gt;0),"Matched", "")</f>
        <v>#REF!</v>
      </c>
    </row>
    <row r="3415" spans="1:20">
      <c r="A3415" s="13">
        <v>11563327</v>
      </c>
      <c r="B3415" s="14">
        <v>43883</v>
      </c>
      <c r="C3415" s="14">
        <v>43883</v>
      </c>
      <c r="D3415" s="15" t="s">
        <v>10</v>
      </c>
      <c r="E3415" s="15">
        <v>0</v>
      </c>
      <c r="F3415" s="15">
        <v>0</v>
      </c>
      <c r="G3415" s="15">
        <v>884.7</v>
      </c>
      <c r="H3415" s="15">
        <v>1909.9</v>
      </c>
      <c r="I3415" s="15" t="s">
        <v>11</v>
      </c>
      <c r="J3415" s="15" t="s">
        <v>12</v>
      </c>
      <c r="K3415" s="1" t="str">
        <f t="shared" si="179"/>
        <v/>
      </c>
      <c r="L3415" s="1" t="e">
        <f ca="1">IF(AND(K3415&lt;&gt; "", COUNTIF(SAP!#REF!,K3415)&gt;0),"Matched", "")</f>
        <v>#REF!</v>
      </c>
      <c r="M3415" s="1" t="str">
        <f t="shared" si="180"/>
        <v/>
      </c>
      <c r="N3415" s="1" t="e">
        <f ca="1">IF(AND(M3415&lt;&gt; "", COUNTIF(SAP!#REF!,M3415)&gt;0),"Matched", "")</f>
        <v>#REF!</v>
      </c>
      <c r="O3415" s="1" t="str">
        <f t="shared" si="181"/>
        <v/>
      </c>
      <c r="P3415" s="1" t="e">
        <f ca="1">IF(AND(O3415&lt;&gt; "", COUNTIF(SAP!#REF!,O3415)&gt;0),"Matched", "")</f>
        <v>#REF!</v>
      </c>
      <c r="Q3415" s="1" t="str">
        <f ca="1">IF(D3415="AC","Logic4"&amp;"_"&amp;TEXT(C3415,"dd.mm.yyyy") &amp;"_"&amp; 1611647.81,"")</f>
        <v>Logic4_22.02.2020_1611647.81</v>
      </c>
      <c r="R3415" s="1" t="e">
        <f ca="1">IF(AND(Q3415&lt;&gt; "", COUNTIF(SAP!#REF!,Q3415)&gt;0),"Matched", "")</f>
        <v>#REF!</v>
      </c>
    </row>
    <row r="3416" spans="1:20">
      <c r="A3416" s="9">
        <v>11563327</v>
      </c>
      <c r="B3416" s="10">
        <v>43883</v>
      </c>
      <c r="C3416" s="10">
        <v>43883</v>
      </c>
      <c r="D3416" s="11" t="s">
        <v>10</v>
      </c>
      <c r="E3416" s="11">
        <v>0</v>
      </c>
      <c r="F3416" s="11">
        <v>0</v>
      </c>
      <c r="G3416" s="11">
        <v>1200</v>
      </c>
      <c r="H3416" s="11">
        <v>3109.9</v>
      </c>
      <c r="I3416" s="11" t="s">
        <v>11</v>
      </c>
      <c r="J3416" s="11" t="s">
        <v>12</v>
      </c>
      <c r="K3416" s="1" t="str">
        <f t="shared" si="179"/>
        <v/>
      </c>
      <c r="L3416" s="1" t="e">
        <f ca="1">IF(AND(K3416&lt;&gt; "", COUNTIF(SAP!#REF!,K3416)&gt;0),"Matched", "")</f>
        <v>#REF!</v>
      </c>
      <c r="M3416" s="1" t="str">
        <f t="shared" si="180"/>
        <v/>
      </c>
      <c r="N3416" s="1" t="e">
        <f ca="1">IF(AND(M3416&lt;&gt; "", COUNTIF(SAP!#REF!,M3416)&gt;0),"Matched", "")</f>
        <v>#REF!</v>
      </c>
      <c r="O3416" s="1" t="str">
        <f t="shared" si="181"/>
        <v/>
      </c>
      <c r="P3416" s="1" t="e">
        <f ca="1">IF(AND(O3416&lt;&gt; "", COUNTIF(SAP!#REF!,O3416)&gt;0),"Matched", "")</f>
        <v>#REF!</v>
      </c>
      <c r="Q3416" s="1" t="str">
        <f ca="1">IF(D3416="AC","Logic4"&amp;"_"&amp;TEXT(C3416,"dd.mm.yyyy") &amp;"_"&amp; 1611647.81,"")</f>
        <v>Logic4_22.02.2020_1611647.81</v>
      </c>
      <c r="R3416" s="1" t="e">
        <f ca="1">IF(AND(Q3416&lt;&gt; "", COUNTIF(SAP!#REF!,Q3416)&gt;0),"Matched", "")</f>
        <v>#REF!</v>
      </c>
    </row>
    <row r="3417" spans="1:20">
      <c r="A3417" s="13">
        <v>11563327</v>
      </c>
      <c r="B3417" s="14">
        <v>43883</v>
      </c>
      <c r="C3417" s="14">
        <v>43883</v>
      </c>
      <c r="D3417" s="15" t="s">
        <v>10</v>
      </c>
      <c r="E3417" s="15">
        <v>0</v>
      </c>
      <c r="F3417" s="15">
        <v>0</v>
      </c>
      <c r="G3417" s="15">
        <v>1220.5999999999999</v>
      </c>
      <c r="H3417" s="15">
        <v>4330.5</v>
      </c>
      <c r="I3417" s="15" t="s">
        <v>11</v>
      </c>
      <c r="J3417" s="15" t="s">
        <v>12</v>
      </c>
      <c r="K3417" s="1" t="str">
        <f t="shared" si="179"/>
        <v/>
      </c>
      <c r="L3417" s="1" t="e">
        <f ca="1">IF(AND(K3417&lt;&gt; "", COUNTIF(SAP!#REF!,K3417)&gt;0),"Matched", "")</f>
        <v>#REF!</v>
      </c>
      <c r="M3417" s="1" t="str">
        <f t="shared" si="180"/>
        <v/>
      </c>
      <c r="N3417" s="1" t="e">
        <f ca="1">IF(AND(M3417&lt;&gt; "", COUNTIF(SAP!#REF!,M3417)&gt;0),"Matched", "")</f>
        <v>#REF!</v>
      </c>
      <c r="O3417" s="1" t="str">
        <f t="shared" si="181"/>
        <v/>
      </c>
      <c r="P3417" s="1" t="e">
        <f ca="1">IF(AND(O3417&lt;&gt; "", COUNTIF(SAP!#REF!,O3417)&gt;0),"Matched", "")</f>
        <v>#REF!</v>
      </c>
      <c r="Q3417" s="1" t="str">
        <f ca="1">IF(D3417="AC","Logic4"&amp;"_"&amp;TEXT(C3417,"dd.mm.yyyy") &amp;"_"&amp; 1611647.81,"")</f>
        <v>Logic4_22.02.2020_1611647.81</v>
      </c>
      <c r="R3417" s="1" t="e">
        <f ca="1">IF(AND(Q3417&lt;&gt; "", COUNTIF(SAP!#REF!,Q3417)&gt;0),"Matched", "")</f>
        <v>#REF!</v>
      </c>
    </row>
    <row r="3418" spans="1:20">
      <c r="A3418" s="9">
        <v>11563327</v>
      </c>
      <c r="B3418" s="10">
        <v>43883</v>
      </c>
      <c r="C3418" s="10">
        <v>43883</v>
      </c>
      <c r="D3418" s="11" t="s">
        <v>10</v>
      </c>
      <c r="E3418" s="11">
        <v>0</v>
      </c>
      <c r="F3418" s="11">
        <v>0</v>
      </c>
      <c r="G3418" s="11">
        <v>1300</v>
      </c>
      <c r="H3418" s="11">
        <v>5630.5</v>
      </c>
      <c r="I3418" s="11" t="s">
        <v>11</v>
      </c>
      <c r="J3418" s="11" t="s">
        <v>12</v>
      </c>
      <c r="K3418" s="1" t="str">
        <f t="shared" si="179"/>
        <v/>
      </c>
      <c r="L3418" s="1" t="e">
        <f ca="1">IF(AND(K3418&lt;&gt; "", COUNTIF(SAP!#REF!,K3418)&gt;0),"Matched", "")</f>
        <v>#REF!</v>
      </c>
      <c r="M3418" s="1" t="str">
        <f t="shared" si="180"/>
        <v/>
      </c>
      <c r="N3418" s="1" t="e">
        <f ca="1">IF(AND(M3418&lt;&gt; "", COUNTIF(SAP!#REF!,M3418)&gt;0),"Matched", "")</f>
        <v>#REF!</v>
      </c>
      <c r="O3418" s="1" t="str">
        <f t="shared" si="181"/>
        <v/>
      </c>
      <c r="P3418" s="1" t="e">
        <f ca="1">IF(AND(O3418&lt;&gt; "", COUNTIF(SAP!#REF!,O3418)&gt;0),"Matched", "")</f>
        <v>#REF!</v>
      </c>
      <c r="Q3418" s="1" t="str">
        <f ca="1">IF(D3418="AC","Logic4"&amp;"_"&amp;TEXT(C3418,"dd.mm.yyyy") &amp;"_"&amp; 1611647.81,"")</f>
        <v>Logic4_22.02.2020_1611647.81</v>
      </c>
      <c r="R3418" s="1" t="e">
        <f ca="1">IF(AND(Q3418&lt;&gt; "", COUNTIF(SAP!#REF!,Q3418)&gt;0),"Matched", "")</f>
        <v>#REF!</v>
      </c>
    </row>
    <row r="3419" spans="1:20">
      <c r="A3419" s="13">
        <v>11563327</v>
      </c>
      <c r="B3419" s="14">
        <v>43883</v>
      </c>
      <c r="C3419" s="14">
        <v>43883</v>
      </c>
      <c r="D3419" s="15" t="s">
        <v>10</v>
      </c>
      <c r="E3419" s="15">
        <v>0</v>
      </c>
      <c r="F3419" s="15">
        <v>0</v>
      </c>
      <c r="G3419" s="15">
        <v>1302</v>
      </c>
      <c r="H3419" s="15">
        <v>6932.5</v>
      </c>
      <c r="I3419" s="15" t="s">
        <v>11</v>
      </c>
      <c r="J3419" s="15" t="s">
        <v>12</v>
      </c>
      <c r="K3419" s="1" t="str">
        <f t="shared" si="179"/>
        <v/>
      </c>
      <c r="L3419" s="1" t="e">
        <f ca="1">IF(AND(K3419&lt;&gt; "", COUNTIF(SAP!#REF!,K3419)&gt;0),"Matched", "")</f>
        <v>#REF!</v>
      </c>
      <c r="M3419" s="1" t="str">
        <f t="shared" si="180"/>
        <v/>
      </c>
      <c r="N3419" s="1" t="e">
        <f ca="1">IF(AND(M3419&lt;&gt; "", COUNTIF(SAP!#REF!,M3419)&gt;0),"Matched", "")</f>
        <v>#REF!</v>
      </c>
      <c r="O3419" s="1" t="str">
        <f t="shared" si="181"/>
        <v/>
      </c>
      <c r="P3419" s="1" t="e">
        <f ca="1">IF(AND(O3419&lt;&gt; "", COUNTIF(SAP!#REF!,O3419)&gt;0),"Matched", "")</f>
        <v>#REF!</v>
      </c>
      <c r="Q3419" s="1" t="str">
        <f ca="1">IF(D3419="AC","Logic4"&amp;"_"&amp;TEXT(C3419,"dd.mm.yyyy") &amp;"_"&amp; 1611647.81,"")</f>
        <v>Logic4_22.02.2020_1611647.81</v>
      </c>
      <c r="R3419" s="1" t="e">
        <f ca="1">IF(AND(Q3419&lt;&gt; "", COUNTIF(SAP!#REF!,Q3419)&gt;0),"Matched", "")</f>
        <v>#REF!</v>
      </c>
    </row>
    <row r="3420" spans="1:20">
      <c r="A3420" s="9">
        <v>11563327</v>
      </c>
      <c r="B3420" s="10">
        <v>43883</v>
      </c>
      <c r="C3420" s="10">
        <v>43883</v>
      </c>
      <c r="D3420" s="11" t="s">
        <v>10</v>
      </c>
      <c r="E3420" s="11">
        <v>0</v>
      </c>
      <c r="F3420" s="11">
        <v>0</v>
      </c>
      <c r="G3420" s="11">
        <v>1397</v>
      </c>
      <c r="H3420" s="11">
        <v>8329.5</v>
      </c>
      <c r="I3420" s="11" t="s">
        <v>11</v>
      </c>
      <c r="J3420" s="11" t="s">
        <v>12</v>
      </c>
      <c r="K3420" s="1" t="str">
        <f t="shared" si="179"/>
        <v/>
      </c>
      <c r="L3420" s="1" t="e">
        <f ca="1">IF(AND(K3420&lt;&gt; "", COUNTIF(SAP!#REF!,K3420)&gt;0),"Matched", "")</f>
        <v>#REF!</v>
      </c>
      <c r="M3420" s="1" t="str">
        <f t="shared" si="180"/>
        <v/>
      </c>
      <c r="N3420" s="1" t="e">
        <f ca="1">IF(AND(M3420&lt;&gt; "", COUNTIF(SAP!#REF!,M3420)&gt;0),"Matched", "")</f>
        <v>#REF!</v>
      </c>
      <c r="O3420" s="1" t="str">
        <f t="shared" si="181"/>
        <v/>
      </c>
      <c r="P3420" s="1" t="e">
        <f ca="1">IF(AND(O3420&lt;&gt; "", COUNTIF(SAP!#REF!,O3420)&gt;0),"Matched", "")</f>
        <v>#REF!</v>
      </c>
      <c r="Q3420" s="1" t="str">
        <f ca="1">IF(D3420="AC","Logic4"&amp;"_"&amp;TEXT(C3420,"dd.mm.yyyy") &amp;"_"&amp; 1611647.81,"")</f>
        <v>Logic4_22.02.2020_1611647.81</v>
      </c>
      <c r="R3420" s="1" t="e">
        <f ca="1">IF(AND(Q3420&lt;&gt; "", COUNTIF(SAP!#REF!,Q3420)&gt;0),"Matched", "")</f>
        <v>#REF!</v>
      </c>
    </row>
    <row r="3421" spans="1:20">
      <c r="A3421" s="13">
        <v>11563327</v>
      </c>
      <c r="B3421" s="14">
        <v>43883</v>
      </c>
      <c r="C3421" s="14">
        <v>43883</v>
      </c>
      <c r="D3421" s="15" t="s">
        <v>10</v>
      </c>
      <c r="E3421" s="15">
        <v>0</v>
      </c>
      <c r="F3421" s="15">
        <v>0</v>
      </c>
      <c r="G3421" s="15">
        <v>1420</v>
      </c>
      <c r="H3421" s="15">
        <v>9749.5</v>
      </c>
      <c r="I3421" s="15" t="s">
        <v>11</v>
      </c>
      <c r="J3421" s="15" t="s">
        <v>12</v>
      </c>
      <c r="K3421" s="1" t="str">
        <f t="shared" si="179"/>
        <v/>
      </c>
      <c r="L3421" s="1" t="e">
        <f ca="1">IF(AND(K3421&lt;&gt; "", COUNTIF(SAP!#REF!,K3421)&gt;0),"Matched", "")</f>
        <v>#REF!</v>
      </c>
      <c r="M3421" s="1" t="str">
        <f t="shared" si="180"/>
        <v/>
      </c>
      <c r="N3421" s="1" t="e">
        <f ca="1">IF(AND(M3421&lt;&gt; "", COUNTIF(SAP!#REF!,M3421)&gt;0),"Matched", "")</f>
        <v>#REF!</v>
      </c>
      <c r="O3421" s="1" t="str">
        <f t="shared" si="181"/>
        <v/>
      </c>
      <c r="P3421" s="1" t="e">
        <f ca="1">IF(AND(O3421&lt;&gt; "", COUNTIF(SAP!#REF!,O3421)&gt;0),"Matched", "")</f>
        <v>#REF!</v>
      </c>
      <c r="Q3421" s="1" t="str">
        <f ca="1">IF(D3421="AC","Logic4"&amp;"_"&amp;TEXT(C3421,"dd.mm.yyyy") &amp;"_"&amp; 1611647.81,"")</f>
        <v>Logic4_22.02.2020_1611647.81</v>
      </c>
      <c r="R3421" s="1" t="e">
        <f ca="1">IF(AND(Q3421&lt;&gt; "", COUNTIF(SAP!#REF!,Q3421)&gt;0),"Matched", "")</f>
        <v>#REF!</v>
      </c>
    </row>
    <row r="3422" spans="1:20">
      <c r="A3422" s="9">
        <v>11563327</v>
      </c>
      <c r="B3422" s="10">
        <v>43883</v>
      </c>
      <c r="C3422" s="10">
        <v>43883</v>
      </c>
      <c r="D3422" s="11" t="s">
        <v>10</v>
      </c>
      <c r="E3422" s="11">
        <v>0</v>
      </c>
      <c r="F3422" s="11">
        <v>0</v>
      </c>
      <c r="G3422" s="11">
        <v>1452.7</v>
      </c>
      <c r="H3422" s="11">
        <v>11202.2</v>
      </c>
      <c r="I3422" s="11" t="s">
        <v>11</v>
      </c>
      <c r="J3422" s="11" t="s">
        <v>12</v>
      </c>
      <c r="K3422" s="1" t="str">
        <f t="shared" si="179"/>
        <v/>
      </c>
      <c r="L3422" s="1" t="e">
        <f ca="1">IF(AND(K3422&lt;&gt; "", COUNTIF(SAP!#REF!,K3422)&gt;0),"Matched", "")</f>
        <v>#REF!</v>
      </c>
      <c r="M3422" s="1" t="str">
        <f t="shared" si="180"/>
        <v/>
      </c>
      <c r="N3422" s="1" t="e">
        <f ca="1">IF(AND(M3422&lt;&gt; "", COUNTIF(SAP!#REF!,M3422)&gt;0),"Matched", "")</f>
        <v>#REF!</v>
      </c>
      <c r="O3422" s="1" t="str">
        <f t="shared" si="181"/>
        <v/>
      </c>
      <c r="P3422" s="1" t="e">
        <f ca="1">IF(AND(O3422&lt;&gt; "", COUNTIF(SAP!#REF!,O3422)&gt;0),"Matched", "")</f>
        <v>#REF!</v>
      </c>
      <c r="Q3422" s="1" t="str">
        <f ca="1">IF(D3422="AC","Logic4"&amp;"_"&amp;TEXT(C3422,"dd.mm.yyyy") &amp;"_"&amp; 1611647.81,"")</f>
        <v>Logic4_22.02.2020_1611647.81</v>
      </c>
      <c r="R3422" s="1" t="e">
        <f ca="1">IF(AND(Q3422&lt;&gt; "", COUNTIF(SAP!#REF!,Q3422)&gt;0),"Matched", "")</f>
        <v>#REF!</v>
      </c>
    </row>
    <row r="3423" spans="1:20">
      <c r="A3423" s="13">
        <v>11563327</v>
      </c>
      <c r="B3423" s="14">
        <v>43883</v>
      </c>
      <c r="C3423" s="14">
        <v>43883</v>
      </c>
      <c r="D3423" s="15" t="s">
        <v>10</v>
      </c>
      <c r="E3423" s="15">
        <v>0</v>
      </c>
      <c r="F3423" s="15">
        <v>0</v>
      </c>
      <c r="G3423" s="15">
        <v>1561.3</v>
      </c>
      <c r="H3423" s="15">
        <v>12763.5</v>
      </c>
      <c r="I3423" s="15" t="s">
        <v>11</v>
      </c>
      <c r="J3423" s="15" t="s">
        <v>12</v>
      </c>
      <c r="K3423" s="1" t="str">
        <f t="shared" si="179"/>
        <v/>
      </c>
      <c r="L3423" s="1" t="e">
        <f ca="1">IF(AND(K3423&lt;&gt; "", COUNTIF(SAP!#REF!,K3423)&gt;0),"Matched", "")</f>
        <v>#REF!</v>
      </c>
      <c r="M3423" s="1" t="str">
        <f t="shared" si="180"/>
        <v/>
      </c>
      <c r="N3423" s="1" t="e">
        <f ca="1">IF(AND(M3423&lt;&gt; "", COUNTIF(SAP!#REF!,M3423)&gt;0),"Matched", "")</f>
        <v>#REF!</v>
      </c>
      <c r="O3423" s="1" t="str">
        <f t="shared" si="181"/>
        <v/>
      </c>
      <c r="P3423" s="1" t="e">
        <f ca="1">IF(AND(O3423&lt;&gt; "", COUNTIF(SAP!#REF!,O3423)&gt;0),"Matched", "")</f>
        <v>#REF!</v>
      </c>
      <c r="Q3423" s="1" t="str">
        <f ca="1">IF(D3423="AC","Logic4"&amp;"_"&amp;TEXT(C3423,"dd.mm.yyyy") &amp;"_"&amp; 1611647.81,"")</f>
        <v>Logic4_22.02.2020_1611647.81</v>
      </c>
      <c r="R3423" s="1" t="e">
        <f ca="1">IF(AND(Q3423&lt;&gt; "", COUNTIF(SAP!#REF!,Q3423)&gt;0),"Matched", "")</f>
        <v>#REF!</v>
      </c>
    </row>
    <row r="3424" spans="1:20">
      <c r="A3424" s="9">
        <v>11563327</v>
      </c>
      <c r="B3424" s="10">
        <v>43883</v>
      </c>
      <c r="C3424" s="10">
        <v>43883</v>
      </c>
      <c r="D3424" s="11" t="s">
        <v>10</v>
      </c>
      <c r="E3424" s="11">
        <v>0</v>
      </c>
      <c r="F3424" s="11">
        <v>0</v>
      </c>
      <c r="G3424" s="11">
        <v>1580</v>
      </c>
      <c r="H3424" s="11">
        <v>14343.5</v>
      </c>
      <c r="I3424" s="11" t="s">
        <v>11</v>
      </c>
      <c r="J3424" s="11" t="s">
        <v>12</v>
      </c>
      <c r="K3424" s="1" t="str">
        <f t="shared" si="179"/>
        <v/>
      </c>
      <c r="L3424" s="1" t="e">
        <f ca="1">IF(AND(K3424&lt;&gt; "", COUNTIF(SAP!#REF!,K3424)&gt;0),"Matched", "")</f>
        <v>#REF!</v>
      </c>
      <c r="M3424" s="1" t="str">
        <f t="shared" si="180"/>
        <v/>
      </c>
      <c r="N3424" s="1" t="e">
        <f ca="1">IF(AND(M3424&lt;&gt; "", COUNTIF(SAP!#REF!,M3424)&gt;0),"Matched", "")</f>
        <v>#REF!</v>
      </c>
      <c r="O3424" s="1" t="str">
        <f t="shared" si="181"/>
        <v/>
      </c>
      <c r="P3424" s="1" t="e">
        <f ca="1">IF(AND(O3424&lt;&gt; "", COUNTIF(SAP!#REF!,O3424)&gt;0),"Matched", "")</f>
        <v>#REF!</v>
      </c>
      <c r="Q3424" s="1" t="str">
        <f ca="1">IF(D3424="AC","Logic4"&amp;"_"&amp;TEXT(C3424,"dd.mm.yyyy") &amp;"_"&amp; 1611647.81,"")</f>
        <v>Logic4_22.02.2020_1611647.81</v>
      </c>
      <c r="R3424" s="1" t="e">
        <f ca="1">IF(AND(Q3424&lt;&gt; "", COUNTIF(SAP!#REF!,Q3424)&gt;0),"Matched", "")</f>
        <v>#REF!</v>
      </c>
    </row>
    <row r="3425" spans="1:18">
      <c r="A3425" s="13">
        <v>11563327</v>
      </c>
      <c r="B3425" s="14">
        <v>43883</v>
      </c>
      <c r="C3425" s="14">
        <v>43883</v>
      </c>
      <c r="D3425" s="15" t="s">
        <v>10</v>
      </c>
      <c r="E3425" s="15">
        <v>0</v>
      </c>
      <c r="F3425" s="15">
        <v>0</v>
      </c>
      <c r="G3425" s="15">
        <v>1820</v>
      </c>
      <c r="H3425" s="15">
        <v>16163.5</v>
      </c>
      <c r="I3425" s="15" t="s">
        <v>11</v>
      </c>
      <c r="J3425" s="15" t="s">
        <v>12</v>
      </c>
      <c r="K3425" s="1" t="str">
        <f t="shared" si="179"/>
        <v/>
      </c>
      <c r="L3425" s="1" t="e">
        <f ca="1">IF(AND(K3425&lt;&gt; "", COUNTIF(SAP!#REF!,K3425)&gt;0),"Matched", "")</f>
        <v>#REF!</v>
      </c>
      <c r="M3425" s="1" t="str">
        <f t="shared" si="180"/>
        <v/>
      </c>
      <c r="N3425" s="1" t="e">
        <f ca="1">IF(AND(M3425&lt;&gt; "", COUNTIF(SAP!#REF!,M3425)&gt;0),"Matched", "")</f>
        <v>#REF!</v>
      </c>
      <c r="O3425" s="1" t="str">
        <f t="shared" si="181"/>
        <v/>
      </c>
      <c r="P3425" s="1" t="e">
        <f ca="1">IF(AND(O3425&lt;&gt; "", COUNTIF(SAP!#REF!,O3425)&gt;0),"Matched", "")</f>
        <v>#REF!</v>
      </c>
      <c r="Q3425" s="1" t="str">
        <f ca="1">IF(D3425="AC","Logic4"&amp;"_"&amp;TEXT(C3425,"dd.mm.yyyy") &amp;"_"&amp; 1611647.81,"")</f>
        <v>Logic4_22.02.2020_1611647.81</v>
      </c>
      <c r="R3425" s="1" t="e">
        <f ca="1">IF(AND(Q3425&lt;&gt; "", COUNTIF(SAP!#REF!,Q3425)&gt;0),"Matched", "")</f>
        <v>#REF!</v>
      </c>
    </row>
    <row r="3426" spans="1:18">
      <c r="A3426" s="9">
        <v>11563327</v>
      </c>
      <c r="B3426" s="10">
        <v>43883</v>
      </c>
      <c r="C3426" s="10">
        <v>43883</v>
      </c>
      <c r="D3426" s="11" t="s">
        <v>10</v>
      </c>
      <c r="E3426" s="11">
        <v>0</v>
      </c>
      <c r="F3426" s="11">
        <v>0</v>
      </c>
      <c r="G3426" s="11">
        <v>1830</v>
      </c>
      <c r="H3426" s="11">
        <v>17993.5</v>
      </c>
      <c r="I3426" s="11" t="s">
        <v>11</v>
      </c>
      <c r="J3426" s="11" t="s">
        <v>12</v>
      </c>
      <c r="K3426" s="1" t="str">
        <f t="shared" si="179"/>
        <v/>
      </c>
      <c r="L3426" s="1" t="e">
        <f ca="1">IF(AND(K3426&lt;&gt; "", COUNTIF(SAP!#REF!,K3426)&gt;0),"Matched", "")</f>
        <v>#REF!</v>
      </c>
      <c r="M3426" s="1" t="str">
        <f t="shared" si="180"/>
        <v/>
      </c>
      <c r="N3426" s="1" t="e">
        <f ca="1">IF(AND(M3426&lt;&gt; "", COUNTIF(SAP!#REF!,M3426)&gt;0),"Matched", "")</f>
        <v>#REF!</v>
      </c>
      <c r="O3426" s="1" t="str">
        <f t="shared" si="181"/>
        <v/>
      </c>
      <c r="P3426" s="1" t="e">
        <f ca="1">IF(AND(O3426&lt;&gt; "", COUNTIF(SAP!#REF!,O3426)&gt;0),"Matched", "")</f>
        <v>#REF!</v>
      </c>
      <c r="Q3426" s="1" t="str">
        <f ca="1">IF(D3426="AC","Logic4"&amp;"_"&amp;TEXT(C3426,"dd.mm.yyyy") &amp;"_"&amp; 1611647.81,"")</f>
        <v>Logic4_22.02.2020_1611647.81</v>
      </c>
      <c r="R3426" s="1" t="e">
        <f ca="1">IF(AND(Q3426&lt;&gt; "", COUNTIF(SAP!#REF!,Q3426)&gt;0),"Matched", "")</f>
        <v>#REF!</v>
      </c>
    </row>
    <row r="3427" spans="1:18">
      <c r="A3427" s="13">
        <v>11563327</v>
      </c>
      <c r="B3427" s="14">
        <v>43883</v>
      </c>
      <c r="C3427" s="14">
        <v>43883</v>
      </c>
      <c r="D3427" s="15" t="s">
        <v>10</v>
      </c>
      <c r="E3427" s="15">
        <v>0</v>
      </c>
      <c r="F3427" s="15">
        <v>0</v>
      </c>
      <c r="G3427" s="15">
        <v>1870</v>
      </c>
      <c r="H3427" s="15">
        <v>19863.5</v>
      </c>
      <c r="I3427" s="15" t="s">
        <v>11</v>
      </c>
      <c r="J3427" s="15" t="s">
        <v>12</v>
      </c>
      <c r="K3427" s="1" t="str">
        <f t="shared" si="179"/>
        <v/>
      </c>
      <c r="L3427" s="1" t="e">
        <f ca="1">IF(AND(K3427&lt;&gt; "", COUNTIF(SAP!#REF!,K3427)&gt;0),"Matched", "")</f>
        <v>#REF!</v>
      </c>
      <c r="M3427" s="1" t="str">
        <f t="shared" si="180"/>
        <v/>
      </c>
      <c r="N3427" s="1" t="e">
        <f ca="1">IF(AND(M3427&lt;&gt; "", COUNTIF(SAP!#REF!,M3427)&gt;0),"Matched", "")</f>
        <v>#REF!</v>
      </c>
      <c r="O3427" s="1" t="str">
        <f t="shared" si="181"/>
        <v/>
      </c>
      <c r="P3427" s="1" t="e">
        <f ca="1">IF(AND(O3427&lt;&gt; "", COUNTIF(SAP!#REF!,O3427)&gt;0),"Matched", "")</f>
        <v>#REF!</v>
      </c>
      <c r="Q3427" s="1" t="str">
        <f ca="1">IF(D3427="AC","Logic4"&amp;"_"&amp;TEXT(C3427,"dd.mm.yyyy") &amp;"_"&amp; 1611647.81,"")</f>
        <v>Logic4_22.02.2020_1611647.81</v>
      </c>
      <c r="R3427" s="1" t="e">
        <f ca="1">IF(AND(Q3427&lt;&gt; "", COUNTIF(SAP!#REF!,Q3427)&gt;0),"Matched", "")</f>
        <v>#REF!</v>
      </c>
    </row>
    <row r="3428" spans="1:18">
      <c r="A3428" s="9">
        <v>11563327</v>
      </c>
      <c r="B3428" s="10">
        <v>43883</v>
      </c>
      <c r="C3428" s="10">
        <v>43883</v>
      </c>
      <c r="D3428" s="11" t="s">
        <v>10</v>
      </c>
      <c r="E3428" s="11">
        <v>0</v>
      </c>
      <c r="F3428" s="11">
        <v>0</v>
      </c>
      <c r="G3428" s="11">
        <v>2095.46</v>
      </c>
      <c r="H3428" s="11">
        <v>21958.959999999999</v>
      </c>
      <c r="I3428" s="11" t="s">
        <v>11</v>
      </c>
      <c r="J3428" s="11" t="s">
        <v>12</v>
      </c>
      <c r="K3428" s="1" t="str">
        <f t="shared" si="179"/>
        <v/>
      </c>
      <c r="L3428" s="1" t="e">
        <f ca="1">IF(AND(K3428&lt;&gt; "", COUNTIF(SAP!#REF!,K3428)&gt;0),"Matched", "")</f>
        <v>#REF!</v>
      </c>
      <c r="M3428" s="1" t="str">
        <f t="shared" si="180"/>
        <v/>
      </c>
      <c r="N3428" s="1" t="e">
        <f ca="1">IF(AND(M3428&lt;&gt; "", COUNTIF(SAP!#REF!,M3428)&gt;0),"Matched", "")</f>
        <v>#REF!</v>
      </c>
      <c r="O3428" s="1" t="str">
        <f t="shared" si="181"/>
        <v/>
      </c>
      <c r="P3428" s="1" t="e">
        <f ca="1">IF(AND(O3428&lt;&gt; "", COUNTIF(SAP!#REF!,O3428)&gt;0),"Matched", "")</f>
        <v>#REF!</v>
      </c>
      <c r="Q3428" s="1" t="str">
        <f ca="1">IF(D3428="AC","Logic4"&amp;"_"&amp;TEXT(C3428,"dd.mm.yyyy") &amp;"_"&amp; 1611647.81,"")</f>
        <v>Logic4_22.02.2020_1611647.81</v>
      </c>
      <c r="R3428" s="1" t="e">
        <f ca="1">IF(AND(Q3428&lt;&gt; "", COUNTIF(SAP!#REF!,Q3428)&gt;0),"Matched", "")</f>
        <v>#REF!</v>
      </c>
    </row>
    <row r="3429" spans="1:18">
      <c r="A3429" s="13">
        <v>11563327</v>
      </c>
      <c r="B3429" s="14">
        <v>43883</v>
      </c>
      <c r="C3429" s="14">
        <v>43883</v>
      </c>
      <c r="D3429" s="15" t="s">
        <v>10</v>
      </c>
      <c r="E3429" s="15">
        <v>0</v>
      </c>
      <c r="F3429" s="15">
        <v>0</v>
      </c>
      <c r="G3429" s="15">
        <v>2200</v>
      </c>
      <c r="H3429" s="15">
        <v>24158.959999999999</v>
      </c>
      <c r="I3429" s="15" t="s">
        <v>11</v>
      </c>
      <c r="J3429" s="15" t="s">
        <v>12</v>
      </c>
      <c r="K3429" s="1" t="str">
        <f t="shared" si="179"/>
        <v/>
      </c>
      <c r="L3429" s="1" t="e">
        <f ca="1">IF(AND(K3429&lt;&gt; "", COUNTIF(SAP!#REF!,K3429)&gt;0),"Matched", "")</f>
        <v>#REF!</v>
      </c>
      <c r="M3429" s="1" t="str">
        <f t="shared" si="180"/>
        <v/>
      </c>
      <c r="N3429" s="1" t="e">
        <f ca="1">IF(AND(M3429&lt;&gt; "", COUNTIF(SAP!#REF!,M3429)&gt;0),"Matched", "")</f>
        <v>#REF!</v>
      </c>
      <c r="O3429" s="1" t="str">
        <f t="shared" si="181"/>
        <v/>
      </c>
      <c r="P3429" s="1" t="e">
        <f ca="1">IF(AND(O3429&lt;&gt; "", COUNTIF(SAP!#REF!,O3429)&gt;0),"Matched", "")</f>
        <v>#REF!</v>
      </c>
      <c r="Q3429" s="1" t="str">
        <f ca="1">IF(D3429="AC","Logic4"&amp;"_"&amp;TEXT(C3429,"dd.mm.yyyy") &amp;"_"&amp; 1611647.81,"")</f>
        <v>Logic4_22.02.2020_1611647.81</v>
      </c>
      <c r="R3429" s="1" t="e">
        <f ca="1">IF(AND(Q3429&lt;&gt; "", COUNTIF(SAP!#REF!,Q3429)&gt;0),"Matched", "")</f>
        <v>#REF!</v>
      </c>
    </row>
    <row r="3430" spans="1:18">
      <c r="A3430" s="9">
        <v>11563327</v>
      </c>
      <c r="B3430" s="10">
        <v>43883</v>
      </c>
      <c r="C3430" s="10">
        <v>43883</v>
      </c>
      <c r="D3430" s="11" t="s">
        <v>10</v>
      </c>
      <c r="E3430" s="11">
        <v>0</v>
      </c>
      <c r="F3430" s="11">
        <v>0</v>
      </c>
      <c r="G3430" s="11">
        <v>2220</v>
      </c>
      <c r="H3430" s="11">
        <v>26378.959999999999</v>
      </c>
      <c r="I3430" s="11" t="s">
        <v>11</v>
      </c>
      <c r="J3430" s="11" t="s">
        <v>12</v>
      </c>
      <c r="K3430" s="1" t="str">
        <f t="shared" si="179"/>
        <v/>
      </c>
      <c r="L3430" s="1" t="e">
        <f ca="1">IF(AND(K3430&lt;&gt; "", COUNTIF(SAP!#REF!,K3430)&gt;0),"Matched", "")</f>
        <v>#REF!</v>
      </c>
      <c r="M3430" s="1" t="str">
        <f t="shared" si="180"/>
        <v/>
      </c>
      <c r="N3430" s="1" t="e">
        <f ca="1">IF(AND(M3430&lt;&gt; "", COUNTIF(SAP!#REF!,M3430)&gt;0),"Matched", "")</f>
        <v>#REF!</v>
      </c>
      <c r="O3430" s="1" t="str">
        <f t="shared" si="181"/>
        <v/>
      </c>
      <c r="P3430" s="1" t="e">
        <f ca="1">IF(AND(O3430&lt;&gt; "", COUNTIF(SAP!#REF!,O3430)&gt;0),"Matched", "")</f>
        <v>#REF!</v>
      </c>
      <c r="Q3430" s="1" t="str">
        <f ca="1">IF(D3430="AC","Logic4"&amp;"_"&amp;TEXT(C3430,"dd.mm.yyyy") &amp;"_"&amp; 1611647.81,"")</f>
        <v>Logic4_22.02.2020_1611647.81</v>
      </c>
      <c r="R3430" s="1" t="e">
        <f ca="1">IF(AND(Q3430&lt;&gt; "", COUNTIF(SAP!#REF!,Q3430)&gt;0),"Matched", "")</f>
        <v>#REF!</v>
      </c>
    </row>
    <row r="3431" spans="1:18">
      <c r="A3431" s="13">
        <v>11563327</v>
      </c>
      <c r="B3431" s="14">
        <v>43883</v>
      </c>
      <c r="C3431" s="14">
        <v>43883</v>
      </c>
      <c r="D3431" s="15" t="s">
        <v>10</v>
      </c>
      <c r="E3431" s="15">
        <v>0</v>
      </c>
      <c r="F3431" s="15">
        <v>0</v>
      </c>
      <c r="G3431" s="15">
        <v>2400</v>
      </c>
      <c r="H3431" s="15">
        <v>28778.959999999999</v>
      </c>
      <c r="I3431" s="15" t="s">
        <v>11</v>
      </c>
      <c r="J3431" s="15" t="s">
        <v>12</v>
      </c>
      <c r="K3431" s="1" t="str">
        <f t="shared" si="179"/>
        <v/>
      </c>
      <c r="L3431" s="1" t="e">
        <f ca="1">IF(AND(K3431&lt;&gt; "", COUNTIF(SAP!#REF!,K3431)&gt;0),"Matched", "")</f>
        <v>#REF!</v>
      </c>
      <c r="M3431" s="1" t="str">
        <f t="shared" si="180"/>
        <v/>
      </c>
      <c r="N3431" s="1" t="e">
        <f ca="1">IF(AND(M3431&lt;&gt; "", COUNTIF(SAP!#REF!,M3431)&gt;0),"Matched", "")</f>
        <v>#REF!</v>
      </c>
      <c r="O3431" s="1" t="str">
        <f t="shared" si="181"/>
        <v/>
      </c>
      <c r="P3431" s="1" t="e">
        <f ca="1">IF(AND(O3431&lt;&gt; "", COUNTIF(SAP!#REF!,O3431)&gt;0),"Matched", "")</f>
        <v>#REF!</v>
      </c>
      <c r="Q3431" s="1" t="str">
        <f ca="1">IF(D3431="AC","Logic4"&amp;"_"&amp;TEXT(C3431,"dd.mm.yyyy") &amp;"_"&amp; 1611647.81,"")</f>
        <v>Logic4_22.02.2020_1611647.81</v>
      </c>
      <c r="R3431" s="1" t="e">
        <f ca="1">IF(AND(Q3431&lt;&gt; "", COUNTIF(SAP!#REF!,Q3431)&gt;0),"Matched", "")</f>
        <v>#REF!</v>
      </c>
    </row>
    <row r="3432" spans="1:18">
      <c r="A3432" s="9">
        <v>11563327</v>
      </c>
      <c r="B3432" s="10">
        <v>43883</v>
      </c>
      <c r="C3432" s="10">
        <v>43883</v>
      </c>
      <c r="D3432" s="11" t="s">
        <v>10</v>
      </c>
      <c r="E3432" s="11">
        <v>0</v>
      </c>
      <c r="F3432" s="11">
        <v>0</v>
      </c>
      <c r="G3432" s="11">
        <v>2420</v>
      </c>
      <c r="H3432" s="11">
        <v>31198.959999999999</v>
      </c>
      <c r="I3432" s="11" t="s">
        <v>11</v>
      </c>
      <c r="J3432" s="11" t="s">
        <v>12</v>
      </c>
      <c r="K3432" s="1" t="str">
        <f t="shared" si="179"/>
        <v/>
      </c>
      <c r="L3432" s="1" t="e">
        <f ca="1">IF(AND(K3432&lt;&gt; "", COUNTIF(SAP!#REF!,K3432)&gt;0),"Matched", "")</f>
        <v>#REF!</v>
      </c>
      <c r="M3432" s="1" t="str">
        <f t="shared" si="180"/>
        <v/>
      </c>
      <c r="N3432" s="1" t="e">
        <f ca="1">IF(AND(M3432&lt;&gt; "", COUNTIF(SAP!#REF!,M3432)&gt;0),"Matched", "")</f>
        <v>#REF!</v>
      </c>
      <c r="O3432" s="1" t="str">
        <f t="shared" si="181"/>
        <v/>
      </c>
      <c r="P3432" s="1" t="e">
        <f ca="1">IF(AND(O3432&lt;&gt; "", COUNTIF(SAP!#REF!,O3432)&gt;0),"Matched", "")</f>
        <v>#REF!</v>
      </c>
      <c r="Q3432" s="1" t="str">
        <f ca="1">IF(D3432="AC","Logic4"&amp;"_"&amp;TEXT(C3432,"dd.mm.yyyy") &amp;"_"&amp; 1611647.81,"")</f>
        <v>Logic4_22.02.2020_1611647.81</v>
      </c>
      <c r="R3432" s="1" t="e">
        <f ca="1">IF(AND(Q3432&lt;&gt; "", COUNTIF(SAP!#REF!,Q3432)&gt;0),"Matched", "")</f>
        <v>#REF!</v>
      </c>
    </row>
    <row r="3433" spans="1:18">
      <c r="A3433" s="13">
        <v>11563327</v>
      </c>
      <c r="B3433" s="14">
        <v>43883</v>
      </c>
      <c r="C3433" s="14">
        <v>43883</v>
      </c>
      <c r="D3433" s="15" t="s">
        <v>10</v>
      </c>
      <c r="E3433" s="15">
        <v>0</v>
      </c>
      <c r="F3433" s="15">
        <v>0</v>
      </c>
      <c r="G3433" s="15">
        <v>2442</v>
      </c>
      <c r="H3433" s="15">
        <v>33640.959999999999</v>
      </c>
      <c r="I3433" s="15" t="s">
        <v>11</v>
      </c>
      <c r="J3433" s="15" t="s">
        <v>12</v>
      </c>
      <c r="K3433" s="1" t="str">
        <f t="shared" si="179"/>
        <v/>
      </c>
      <c r="L3433" s="1" t="e">
        <f ca="1">IF(AND(K3433&lt;&gt; "", COUNTIF(SAP!#REF!,K3433)&gt;0),"Matched", "")</f>
        <v>#REF!</v>
      </c>
      <c r="M3433" s="1" t="str">
        <f t="shared" si="180"/>
        <v/>
      </c>
      <c r="N3433" s="1" t="e">
        <f ca="1">IF(AND(M3433&lt;&gt; "", COUNTIF(SAP!#REF!,M3433)&gt;0),"Matched", "")</f>
        <v>#REF!</v>
      </c>
      <c r="O3433" s="1" t="str">
        <f t="shared" si="181"/>
        <v/>
      </c>
      <c r="P3433" s="1" t="e">
        <f ca="1">IF(AND(O3433&lt;&gt; "", COUNTIF(SAP!#REF!,O3433)&gt;0),"Matched", "")</f>
        <v>#REF!</v>
      </c>
      <c r="Q3433" s="1" t="str">
        <f ca="1">IF(D3433="AC","Logic4"&amp;"_"&amp;TEXT(C3433,"dd.mm.yyyy") &amp;"_"&amp; 1611647.81,"")</f>
        <v>Logic4_22.02.2020_1611647.81</v>
      </c>
      <c r="R3433" s="1" t="e">
        <f ca="1">IF(AND(Q3433&lt;&gt; "", COUNTIF(SAP!#REF!,Q3433)&gt;0),"Matched", "")</f>
        <v>#REF!</v>
      </c>
    </row>
    <row r="3434" spans="1:18">
      <c r="A3434" s="9">
        <v>11563327</v>
      </c>
      <c r="B3434" s="10">
        <v>43883</v>
      </c>
      <c r="C3434" s="10">
        <v>43883</v>
      </c>
      <c r="D3434" s="11" t="s">
        <v>10</v>
      </c>
      <c r="E3434" s="11">
        <v>0</v>
      </c>
      <c r="F3434" s="11">
        <v>0</v>
      </c>
      <c r="G3434" s="11">
        <v>2580</v>
      </c>
      <c r="H3434" s="11">
        <v>36220.959999999999</v>
      </c>
      <c r="I3434" s="11" t="s">
        <v>11</v>
      </c>
      <c r="J3434" s="11" t="s">
        <v>12</v>
      </c>
      <c r="K3434" s="1" t="str">
        <f t="shared" si="179"/>
        <v/>
      </c>
      <c r="L3434" s="1" t="e">
        <f ca="1">IF(AND(K3434&lt;&gt; "", COUNTIF(SAP!#REF!,K3434)&gt;0),"Matched", "")</f>
        <v>#REF!</v>
      </c>
      <c r="M3434" s="1" t="str">
        <f t="shared" si="180"/>
        <v/>
      </c>
      <c r="N3434" s="1" t="e">
        <f ca="1">IF(AND(M3434&lt;&gt; "", COUNTIF(SAP!#REF!,M3434)&gt;0),"Matched", "")</f>
        <v>#REF!</v>
      </c>
      <c r="O3434" s="1" t="str">
        <f t="shared" si="181"/>
        <v/>
      </c>
      <c r="P3434" s="1" t="e">
        <f ca="1">IF(AND(O3434&lt;&gt; "", COUNTIF(SAP!#REF!,O3434)&gt;0),"Matched", "")</f>
        <v>#REF!</v>
      </c>
      <c r="Q3434" s="1" t="str">
        <f ca="1">IF(D3434="AC","Logic4"&amp;"_"&amp;TEXT(C3434,"dd.mm.yyyy") &amp;"_"&amp; 1611647.81,"")</f>
        <v>Logic4_22.02.2020_1611647.81</v>
      </c>
      <c r="R3434" s="1" t="e">
        <f ca="1">IF(AND(Q3434&lt;&gt; "", COUNTIF(SAP!#REF!,Q3434)&gt;0),"Matched", "")</f>
        <v>#REF!</v>
      </c>
    </row>
    <row r="3435" spans="1:18">
      <c r="A3435" s="13">
        <v>11563327</v>
      </c>
      <c r="B3435" s="14">
        <v>43883</v>
      </c>
      <c r="C3435" s="14">
        <v>43883</v>
      </c>
      <c r="D3435" s="15" t="s">
        <v>10</v>
      </c>
      <c r="E3435" s="15">
        <v>0</v>
      </c>
      <c r="F3435" s="15">
        <v>0</v>
      </c>
      <c r="G3435" s="15">
        <v>2630</v>
      </c>
      <c r="H3435" s="15">
        <v>38850.959999999999</v>
      </c>
      <c r="I3435" s="15" t="s">
        <v>11</v>
      </c>
      <c r="J3435" s="15" t="s">
        <v>12</v>
      </c>
      <c r="K3435" s="1" t="str">
        <f t="shared" si="179"/>
        <v/>
      </c>
      <c r="L3435" s="1" t="e">
        <f ca="1">IF(AND(K3435&lt;&gt; "", COUNTIF(SAP!#REF!,K3435)&gt;0),"Matched", "")</f>
        <v>#REF!</v>
      </c>
      <c r="M3435" s="1" t="str">
        <f t="shared" si="180"/>
        <v/>
      </c>
      <c r="N3435" s="1" t="e">
        <f ca="1">IF(AND(M3435&lt;&gt; "", COUNTIF(SAP!#REF!,M3435)&gt;0),"Matched", "")</f>
        <v>#REF!</v>
      </c>
      <c r="O3435" s="1" t="str">
        <f t="shared" si="181"/>
        <v/>
      </c>
      <c r="P3435" s="1" t="e">
        <f ca="1">IF(AND(O3435&lt;&gt; "", COUNTIF(SAP!#REF!,O3435)&gt;0),"Matched", "")</f>
        <v>#REF!</v>
      </c>
      <c r="Q3435" s="1" t="str">
        <f ca="1">IF(D3435="AC","Logic4"&amp;"_"&amp;TEXT(C3435,"dd.mm.yyyy") &amp;"_"&amp; 1611647.81,"")</f>
        <v>Logic4_22.02.2020_1611647.81</v>
      </c>
      <c r="R3435" s="1" t="e">
        <f ca="1">IF(AND(Q3435&lt;&gt; "", COUNTIF(SAP!#REF!,Q3435)&gt;0),"Matched", "")</f>
        <v>#REF!</v>
      </c>
    </row>
    <row r="3436" spans="1:18">
      <c r="A3436" s="9">
        <v>11563327</v>
      </c>
      <c r="B3436" s="10">
        <v>43883</v>
      </c>
      <c r="C3436" s="10">
        <v>43883</v>
      </c>
      <c r="D3436" s="11" t="s">
        <v>10</v>
      </c>
      <c r="E3436" s="11">
        <v>0</v>
      </c>
      <c r="F3436" s="11">
        <v>0</v>
      </c>
      <c r="G3436" s="11">
        <v>2650.4</v>
      </c>
      <c r="H3436" s="11">
        <v>41501.360000000001</v>
      </c>
      <c r="I3436" s="11" t="s">
        <v>11</v>
      </c>
      <c r="J3436" s="11" t="s">
        <v>12</v>
      </c>
      <c r="K3436" s="1" t="str">
        <f t="shared" si="179"/>
        <v/>
      </c>
      <c r="L3436" s="1" t="e">
        <f ca="1">IF(AND(K3436&lt;&gt; "", COUNTIF(SAP!#REF!,K3436)&gt;0),"Matched", "")</f>
        <v>#REF!</v>
      </c>
      <c r="M3436" s="1" t="str">
        <f t="shared" si="180"/>
        <v/>
      </c>
      <c r="N3436" s="1" t="e">
        <f ca="1">IF(AND(M3436&lt;&gt; "", COUNTIF(SAP!#REF!,M3436)&gt;0),"Matched", "")</f>
        <v>#REF!</v>
      </c>
      <c r="O3436" s="1" t="str">
        <f t="shared" si="181"/>
        <v/>
      </c>
      <c r="P3436" s="1" t="e">
        <f ca="1">IF(AND(O3436&lt;&gt; "", COUNTIF(SAP!#REF!,O3436)&gt;0),"Matched", "")</f>
        <v>#REF!</v>
      </c>
      <c r="Q3436" s="1" t="str">
        <f ca="1">IF(D3436="AC","Logic4"&amp;"_"&amp;TEXT(C3436,"dd.mm.yyyy") &amp;"_"&amp; 1611647.81,"")</f>
        <v>Logic4_22.02.2020_1611647.81</v>
      </c>
      <c r="R3436" s="1" t="e">
        <f ca="1">IF(AND(Q3436&lt;&gt; "", COUNTIF(SAP!#REF!,Q3436)&gt;0),"Matched", "")</f>
        <v>#REF!</v>
      </c>
    </row>
    <row r="3437" spans="1:18">
      <c r="A3437" s="13">
        <v>11563327</v>
      </c>
      <c r="B3437" s="14">
        <v>43883</v>
      </c>
      <c r="C3437" s="14">
        <v>43883</v>
      </c>
      <c r="D3437" s="15" t="s">
        <v>10</v>
      </c>
      <c r="E3437" s="15">
        <v>0</v>
      </c>
      <c r="F3437" s="15">
        <v>0</v>
      </c>
      <c r="G3437" s="15">
        <v>2694</v>
      </c>
      <c r="H3437" s="15">
        <v>44195.360000000001</v>
      </c>
      <c r="I3437" s="15" t="s">
        <v>11</v>
      </c>
      <c r="J3437" s="15" t="s">
        <v>12</v>
      </c>
      <c r="K3437" s="1" t="str">
        <f t="shared" si="179"/>
        <v/>
      </c>
      <c r="L3437" s="1" t="e">
        <f ca="1">IF(AND(K3437&lt;&gt; "", COUNTIF(SAP!#REF!,K3437)&gt;0),"Matched", "")</f>
        <v>#REF!</v>
      </c>
      <c r="M3437" s="1" t="str">
        <f t="shared" si="180"/>
        <v/>
      </c>
      <c r="N3437" s="1" t="e">
        <f ca="1">IF(AND(M3437&lt;&gt; "", COUNTIF(SAP!#REF!,M3437)&gt;0),"Matched", "")</f>
        <v>#REF!</v>
      </c>
      <c r="O3437" s="1" t="str">
        <f t="shared" si="181"/>
        <v/>
      </c>
      <c r="P3437" s="1" t="e">
        <f ca="1">IF(AND(O3437&lt;&gt; "", COUNTIF(SAP!#REF!,O3437)&gt;0),"Matched", "")</f>
        <v>#REF!</v>
      </c>
      <c r="Q3437" s="1" t="str">
        <f ca="1">IF(D3437="AC","Logic4"&amp;"_"&amp;TEXT(C3437,"dd.mm.yyyy") &amp;"_"&amp; 1611647.81,"")</f>
        <v>Logic4_22.02.2020_1611647.81</v>
      </c>
      <c r="R3437" s="1" t="e">
        <f ca="1">IF(AND(Q3437&lt;&gt; "", COUNTIF(SAP!#REF!,Q3437)&gt;0),"Matched", "")</f>
        <v>#REF!</v>
      </c>
    </row>
    <row r="3438" spans="1:18">
      <c r="A3438" s="9">
        <v>11563327</v>
      </c>
      <c r="B3438" s="10">
        <v>43883</v>
      </c>
      <c r="C3438" s="10">
        <v>43883</v>
      </c>
      <c r="D3438" s="11" t="s">
        <v>10</v>
      </c>
      <c r="E3438" s="11">
        <v>0</v>
      </c>
      <c r="F3438" s="11">
        <v>0</v>
      </c>
      <c r="G3438" s="11">
        <v>2770</v>
      </c>
      <c r="H3438" s="11">
        <v>46965.36</v>
      </c>
      <c r="I3438" s="11" t="s">
        <v>11</v>
      </c>
      <c r="J3438" s="11" t="s">
        <v>12</v>
      </c>
      <c r="K3438" s="1" t="str">
        <f t="shared" si="179"/>
        <v/>
      </c>
      <c r="L3438" s="1" t="e">
        <f ca="1">IF(AND(K3438&lt;&gt; "", COUNTIF(SAP!#REF!,K3438)&gt;0),"Matched", "")</f>
        <v>#REF!</v>
      </c>
      <c r="M3438" s="1" t="str">
        <f t="shared" si="180"/>
        <v/>
      </c>
      <c r="N3438" s="1" t="e">
        <f ca="1">IF(AND(M3438&lt;&gt; "", COUNTIF(SAP!#REF!,M3438)&gt;0),"Matched", "")</f>
        <v>#REF!</v>
      </c>
      <c r="O3438" s="1" t="str">
        <f t="shared" si="181"/>
        <v/>
      </c>
      <c r="P3438" s="1" t="e">
        <f ca="1">IF(AND(O3438&lt;&gt; "", COUNTIF(SAP!#REF!,O3438)&gt;0),"Matched", "")</f>
        <v>#REF!</v>
      </c>
      <c r="Q3438" s="1" t="str">
        <f ca="1">IF(D3438="AC","Logic4"&amp;"_"&amp;TEXT(C3438,"dd.mm.yyyy") &amp;"_"&amp; 1611647.81,"")</f>
        <v>Logic4_22.02.2020_1611647.81</v>
      </c>
      <c r="R3438" s="1" t="e">
        <f ca="1">IF(AND(Q3438&lt;&gt; "", COUNTIF(SAP!#REF!,Q3438)&gt;0),"Matched", "")</f>
        <v>#REF!</v>
      </c>
    </row>
    <row r="3439" spans="1:18">
      <c r="A3439" s="13">
        <v>11563327</v>
      </c>
      <c r="B3439" s="14">
        <v>43883</v>
      </c>
      <c r="C3439" s="14">
        <v>43883</v>
      </c>
      <c r="D3439" s="15" t="s">
        <v>10</v>
      </c>
      <c r="E3439" s="15">
        <v>0</v>
      </c>
      <c r="F3439" s="15">
        <v>0</v>
      </c>
      <c r="G3439" s="15">
        <v>2790</v>
      </c>
      <c r="H3439" s="15">
        <v>49755.360000000001</v>
      </c>
      <c r="I3439" s="15" t="s">
        <v>11</v>
      </c>
      <c r="J3439" s="15" t="s">
        <v>12</v>
      </c>
      <c r="K3439" s="1" t="str">
        <f t="shared" si="179"/>
        <v/>
      </c>
      <c r="L3439" s="1" t="e">
        <f ca="1">IF(AND(K3439&lt;&gt; "", COUNTIF(SAP!#REF!,K3439)&gt;0),"Matched", "")</f>
        <v>#REF!</v>
      </c>
      <c r="M3439" s="1" t="str">
        <f t="shared" si="180"/>
        <v/>
      </c>
      <c r="N3439" s="1" t="e">
        <f ca="1">IF(AND(M3439&lt;&gt; "", COUNTIF(SAP!#REF!,M3439)&gt;0),"Matched", "")</f>
        <v>#REF!</v>
      </c>
      <c r="O3439" s="1" t="str">
        <f t="shared" si="181"/>
        <v/>
      </c>
      <c r="P3439" s="1" t="e">
        <f ca="1">IF(AND(O3439&lt;&gt; "", COUNTIF(SAP!#REF!,O3439)&gt;0),"Matched", "")</f>
        <v>#REF!</v>
      </c>
      <c r="Q3439" s="1" t="str">
        <f ca="1">IF(D3439="AC","Logic4"&amp;"_"&amp;TEXT(C3439,"dd.mm.yyyy") &amp;"_"&amp; 1611647.81,"")</f>
        <v>Logic4_22.02.2020_1611647.81</v>
      </c>
      <c r="R3439" s="1" t="e">
        <f ca="1">IF(AND(Q3439&lt;&gt; "", COUNTIF(SAP!#REF!,Q3439)&gt;0),"Matched", "")</f>
        <v>#REF!</v>
      </c>
    </row>
    <row r="3440" spans="1:18">
      <c r="A3440" s="9">
        <v>11563327</v>
      </c>
      <c r="B3440" s="10">
        <v>43883</v>
      </c>
      <c r="C3440" s="10">
        <v>43883</v>
      </c>
      <c r="D3440" s="11" t="s">
        <v>10</v>
      </c>
      <c r="E3440" s="11">
        <v>0</v>
      </c>
      <c r="F3440" s="11">
        <v>0</v>
      </c>
      <c r="G3440" s="11">
        <v>2870</v>
      </c>
      <c r="H3440" s="11">
        <v>52625.36</v>
      </c>
      <c r="I3440" s="11" t="s">
        <v>11</v>
      </c>
      <c r="J3440" s="11" t="s">
        <v>12</v>
      </c>
      <c r="K3440" s="1" t="str">
        <f t="shared" si="179"/>
        <v/>
      </c>
      <c r="L3440" s="1" t="e">
        <f ca="1">IF(AND(K3440&lt;&gt; "", COUNTIF(SAP!#REF!,K3440)&gt;0),"Matched", "")</f>
        <v>#REF!</v>
      </c>
      <c r="M3440" s="1" t="str">
        <f t="shared" si="180"/>
        <v/>
      </c>
      <c r="N3440" s="1" t="e">
        <f ca="1">IF(AND(M3440&lt;&gt; "", COUNTIF(SAP!#REF!,M3440)&gt;0),"Matched", "")</f>
        <v>#REF!</v>
      </c>
      <c r="O3440" s="1" t="str">
        <f t="shared" si="181"/>
        <v/>
      </c>
      <c r="P3440" s="1" t="e">
        <f ca="1">IF(AND(O3440&lt;&gt; "", COUNTIF(SAP!#REF!,O3440)&gt;0),"Matched", "")</f>
        <v>#REF!</v>
      </c>
      <c r="Q3440" s="1" t="str">
        <f ca="1">IF(D3440="AC","Logic4"&amp;"_"&amp;TEXT(C3440,"dd.mm.yyyy") &amp;"_"&amp; 1611647.81,"")</f>
        <v>Logic4_22.02.2020_1611647.81</v>
      </c>
      <c r="R3440" s="1" t="e">
        <f ca="1">IF(AND(Q3440&lt;&gt; "", COUNTIF(SAP!#REF!,Q3440)&gt;0),"Matched", "")</f>
        <v>#REF!</v>
      </c>
    </row>
    <row r="3441" spans="1:18">
      <c r="A3441" s="13">
        <v>11563327</v>
      </c>
      <c r="B3441" s="14">
        <v>43883</v>
      </c>
      <c r="C3441" s="14">
        <v>43883</v>
      </c>
      <c r="D3441" s="15" t="s">
        <v>10</v>
      </c>
      <c r="E3441" s="15">
        <v>0</v>
      </c>
      <c r="F3441" s="15">
        <v>0</v>
      </c>
      <c r="G3441" s="15">
        <v>3070</v>
      </c>
      <c r="H3441" s="15">
        <v>55695.360000000001</v>
      </c>
      <c r="I3441" s="15" t="s">
        <v>11</v>
      </c>
      <c r="J3441" s="15" t="s">
        <v>12</v>
      </c>
      <c r="K3441" s="1" t="str">
        <f t="shared" si="179"/>
        <v/>
      </c>
      <c r="L3441" s="1" t="e">
        <f ca="1">IF(AND(K3441&lt;&gt; "", COUNTIF(SAP!#REF!,K3441)&gt;0),"Matched", "")</f>
        <v>#REF!</v>
      </c>
      <c r="M3441" s="1" t="str">
        <f t="shared" si="180"/>
        <v/>
      </c>
      <c r="N3441" s="1" t="e">
        <f ca="1">IF(AND(M3441&lt;&gt; "", COUNTIF(SAP!#REF!,M3441)&gt;0),"Matched", "")</f>
        <v>#REF!</v>
      </c>
      <c r="O3441" s="1" t="str">
        <f t="shared" si="181"/>
        <v/>
      </c>
      <c r="P3441" s="1" t="e">
        <f ca="1">IF(AND(O3441&lt;&gt; "", COUNTIF(SAP!#REF!,O3441)&gt;0),"Matched", "")</f>
        <v>#REF!</v>
      </c>
      <c r="Q3441" s="1" t="str">
        <f ca="1">IF(D3441="AC","Logic4"&amp;"_"&amp;TEXT(C3441,"dd.mm.yyyy") &amp;"_"&amp; 1611647.81,"")</f>
        <v>Logic4_22.02.2020_1611647.81</v>
      </c>
      <c r="R3441" s="1" t="e">
        <f ca="1">IF(AND(Q3441&lt;&gt; "", COUNTIF(SAP!#REF!,Q3441)&gt;0),"Matched", "")</f>
        <v>#REF!</v>
      </c>
    </row>
    <row r="3442" spans="1:18">
      <c r="A3442" s="9">
        <v>11563327</v>
      </c>
      <c r="B3442" s="10">
        <v>43883</v>
      </c>
      <c r="C3442" s="10">
        <v>43883</v>
      </c>
      <c r="D3442" s="11" t="s">
        <v>10</v>
      </c>
      <c r="E3442" s="11">
        <v>0</v>
      </c>
      <c r="F3442" s="11">
        <v>0</v>
      </c>
      <c r="G3442" s="11">
        <v>3670</v>
      </c>
      <c r="H3442" s="11">
        <v>59365.36</v>
      </c>
      <c r="I3442" s="11" t="s">
        <v>11</v>
      </c>
      <c r="J3442" s="11" t="s">
        <v>12</v>
      </c>
      <c r="K3442" s="1" t="str">
        <f t="shared" si="179"/>
        <v/>
      </c>
      <c r="L3442" s="1" t="e">
        <f ca="1">IF(AND(K3442&lt;&gt; "", COUNTIF(SAP!#REF!,K3442)&gt;0),"Matched", "")</f>
        <v>#REF!</v>
      </c>
      <c r="M3442" s="1" t="str">
        <f t="shared" si="180"/>
        <v/>
      </c>
      <c r="N3442" s="1" t="e">
        <f ca="1">IF(AND(M3442&lt;&gt; "", COUNTIF(SAP!#REF!,M3442)&gt;0),"Matched", "")</f>
        <v>#REF!</v>
      </c>
      <c r="O3442" s="1" t="str">
        <f t="shared" si="181"/>
        <v/>
      </c>
      <c r="P3442" s="1" t="e">
        <f ca="1">IF(AND(O3442&lt;&gt; "", COUNTIF(SAP!#REF!,O3442)&gt;0),"Matched", "")</f>
        <v>#REF!</v>
      </c>
      <c r="Q3442" s="1" t="str">
        <f ca="1">IF(D3442="AC","Logic4"&amp;"_"&amp;TEXT(C3442,"dd.mm.yyyy") &amp;"_"&amp; 1611647.81,"")</f>
        <v>Logic4_22.02.2020_1611647.81</v>
      </c>
      <c r="R3442" s="1" t="e">
        <f ca="1">IF(AND(Q3442&lt;&gt; "", COUNTIF(SAP!#REF!,Q3442)&gt;0),"Matched", "")</f>
        <v>#REF!</v>
      </c>
    </row>
    <row r="3443" spans="1:18">
      <c r="A3443" s="13">
        <v>11563327</v>
      </c>
      <c r="B3443" s="14">
        <v>43883</v>
      </c>
      <c r="C3443" s="14">
        <v>43883</v>
      </c>
      <c r="D3443" s="15" t="s">
        <v>10</v>
      </c>
      <c r="E3443" s="15">
        <v>0</v>
      </c>
      <c r="F3443" s="15">
        <v>0</v>
      </c>
      <c r="G3443" s="15">
        <v>3850.2</v>
      </c>
      <c r="H3443" s="15">
        <v>63215.56</v>
      </c>
      <c r="I3443" s="15" t="s">
        <v>11</v>
      </c>
      <c r="J3443" s="15" t="s">
        <v>12</v>
      </c>
      <c r="K3443" s="1" t="str">
        <f t="shared" si="179"/>
        <v/>
      </c>
      <c r="L3443" s="1" t="e">
        <f ca="1">IF(AND(K3443&lt;&gt; "", COUNTIF(SAP!#REF!,K3443)&gt;0),"Matched", "")</f>
        <v>#REF!</v>
      </c>
      <c r="M3443" s="1" t="str">
        <f t="shared" si="180"/>
        <v/>
      </c>
      <c r="N3443" s="1" t="e">
        <f ca="1">IF(AND(M3443&lt;&gt; "", COUNTIF(SAP!#REF!,M3443)&gt;0),"Matched", "")</f>
        <v>#REF!</v>
      </c>
      <c r="O3443" s="1" t="str">
        <f t="shared" si="181"/>
        <v/>
      </c>
      <c r="P3443" s="1" t="e">
        <f ca="1">IF(AND(O3443&lt;&gt; "", COUNTIF(SAP!#REF!,O3443)&gt;0),"Matched", "")</f>
        <v>#REF!</v>
      </c>
      <c r="Q3443" s="1" t="str">
        <f ca="1">IF(D3443="AC","Logic4"&amp;"_"&amp;TEXT(C3443,"dd.mm.yyyy") &amp;"_"&amp; 1611647.81,"")</f>
        <v>Logic4_22.02.2020_1611647.81</v>
      </c>
      <c r="R3443" s="1" t="e">
        <f ca="1">IF(AND(Q3443&lt;&gt; "", COUNTIF(SAP!#REF!,Q3443)&gt;0),"Matched", "")</f>
        <v>#REF!</v>
      </c>
    </row>
    <row r="3444" spans="1:18">
      <c r="A3444" s="9">
        <v>11563327</v>
      </c>
      <c r="B3444" s="10">
        <v>43883</v>
      </c>
      <c r="C3444" s="10">
        <v>43883</v>
      </c>
      <c r="D3444" s="11" t="s">
        <v>10</v>
      </c>
      <c r="E3444" s="11">
        <v>0</v>
      </c>
      <c r="F3444" s="11">
        <v>0</v>
      </c>
      <c r="G3444" s="11">
        <v>3980</v>
      </c>
      <c r="H3444" s="11">
        <v>67195.56</v>
      </c>
      <c r="I3444" s="11" t="s">
        <v>11</v>
      </c>
      <c r="J3444" s="11" t="s">
        <v>12</v>
      </c>
      <c r="K3444" s="1" t="str">
        <f t="shared" si="179"/>
        <v/>
      </c>
      <c r="L3444" s="1" t="e">
        <f ca="1">IF(AND(K3444&lt;&gt; "", COUNTIF(SAP!#REF!,K3444)&gt;0),"Matched", "")</f>
        <v>#REF!</v>
      </c>
      <c r="M3444" s="1" t="str">
        <f t="shared" si="180"/>
        <v/>
      </c>
      <c r="N3444" s="1" t="e">
        <f ca="1">IF(AND(M3444&lt;&gt; "", COUNTIF(SAP!#REF!,M3444)&gt;0),"Matched", "")</f>
        <v>#REF!</v>
      </c>
      <c r="O3444" s="1" t="str">
        <f t="shared" si="181"/>
        <v/>
      </c>
      <c r="P3444" s="1" t="e">
        <f ca="1">IF(AND(O3444&lt;&gt; "", COUNTIF(SAP!#REF!,O3444)&gt;0),"Matched", "")</f>
        <v>#REF!</v>
      </c>
      <c r="Q3444" s="1" t="str">
        <f ca="1">IF(D3444="AC","Logic4"&amp;"_"&amp;TEXT(C3444,"dd.mm.yyyy") &amp;"_"&amp; 1611647.81,"")</f>
        <v>Logic4_22.02.2020_1611647.81</v>
      </c>
      <c r="R3444" s="1" t="e">
        <f ca="1">IF(AND(Q3444&lt;&gt; "", COUNTIF(SAP!#REF!,Q3444)&gt;0),"Matched", "")</f>
        <v>#REF!</v>
      </c>
    </row>
    <row r="3445" spans="1:18">
      <c r="A3445" s="13">
        <v>11563327</v>
      </c>
      <c r="B3445" s="14">
        <v>43883</v>
      </c>
      <c r="C3445" s="14">
        <v>43883</v>
      </c>
      <c r="D3445" s="15" t="s">
        <v>10</v>
      </c>
      <c r="E3445" s="15">
        <v>0</v>
      </c>
      <c r="F3445" s="15">
        <v>0</v>
      </c>
      <c r="G3445" s="15">
        <v>4260</v>
      </c>
      <c r="H3445" s="15">
        <v>71455.56</v>
      </c>
      <c r="I3445" s="15" t="s">
        <v>11</v>
      </c>
      <c r="J3445" s="15" t="s">
        <v>12</v>
      </c>
      <c r="K3445" s="1" t="str">
        <f t="shared" si="179"/>
        <v/>
      </c>
      <c r="L3445" s="1" t="e">
        <f ca="1">IF(AND(K3445&lt;&gt; "", COUNTIF(SAP!#REF!,K3445)&gt;0),"Matched", "")</f>
        <v>#REF!</v>
      </c>
      <c r="M3445" s="1" t="str">
        <f t="shared" si="180"/>
        <v/>
      </c>
      <c r="N3445" s="1" t="e">
        <f ca="1">IF(AND(M3445&lt;&gt; "", COUNTIF(SAP!#REF!,M3445)&gt;0),"Matched", "")</f>
        <v>#REF!</v>
      </c>
      <c r="O3445" s="1" t="str">
        <f t="shared" si="181"/>
        <v/>
      </c>
      <c r="P3445" s="1" t="e">
        <f ca="1">IF(AND(O3445&lt;&gt; "", COUNTIF(SAP!#REF!,O3445)&gt;0),"Matched", "")</f>
        <v>#REF!</v>
      </c>
      <c r="Q3445" s="1" t="str">
        <f ca="1">IF(D3445="AC","Logic4"&amp;"_"&amp;TEXT(C3445,"dd.mm.yyyy") &amp;"_"&amp; 1611647.81,"")</f>
        <v>Logic4_22.02.2020_1611647.81</v>
      </c>
      <c r="R3445" s="1" t="e">
        <f ca="1">IF(AND(Q3445&lt;&gt; "", COUNTIF(SAP!#REF!,Q3445)&gt;0),"Matched", "")</f>
        <v>#REF!</v>
      </c>
    </row>
    <row r="3446" spans="1:18">
      <c r="A3446" s="9">
        <v>11563327</v>
      </c>
      <c r="B3446" s="10">
        <v>43883</v>
      </c>
      <c r="C3446" s="10">
        <v>43883</v>
      </c>
      <c r="D3446" s="11" t="s">
        <v>10</v>
      </c>
      <c r="E3446" s="11">
        <v>0</v>
      </c>
      <c r="F3446" s="11">
        <v>0</v>
      </c>
      <c r="G3446" s="11">
        <v>4310</v>
      </c>
      <c r="H3446" s="11">
        <v>75765.56</v>
      </c>
      <c r="I3446" s="11" t="s">
        <v>11</v>
      </c>
      <c r="J3446" s="11" t="s">
        <v>12</v>
      </c>
      <c r="K3446" s="1" t="str">
        <f t="shared" si="179"/>
        <v/>
      </c>
      <c r="L3446" s="1" t="e">
        <f ca="1">IF(AND(K3446&lt;&gt; "", COUNTIF(SAP!#REF!,K3446)&gt;0),"Matched", "")</f>
        <v>#REF!</v>
      </c>
      <c r="M3446" s="1" t="str">
        <f t="shared" si="180"/>
        <v/>
      </c>
      <c r="N3446" s="1" t="e">
        <f ca="1">IF(AND(M3446&lt;&gt; "", COUNTIF(SAP!#REF!,M3446)&gt;0),"Matched", "")</f>
        <v>#REF!</v>
      </c>
      <c r="O3446" s="1" t="str">
        <f t="shared" si="181"/>
        <v/>
      </c>
      <c r="P3446" s="1" t="e">
        <f ca="1">IF(AND(O3446&lt;&gt; "", COUNTIF(SAP!#REF!,O3446)&gt;0),"Matched", "")</f>
        <v>#REF!</v>
      </c>
      <c r="Q3446" s="1" t="str">
        <f ca="1">IF(D3446="AC","Logic4"&amp;"_"&amp;TEXT(C3446,"dd.mm.yyyy") &amp;"_"&amp; 1611647.81,"")</f>
        <v>Logic4_22.02.2020_1611647.81</v>
      </c>
      <c r="R3446" s="1" t="e">
        <f ca="1">IF(AND(Q3446&lt;&gt; "", COUNTIF(SAP!#REF!,Q3446)&gt;0),"Matched", "")</f>
        <v>#REF!</v>
      </c>
    </row>
    <row r="3447" spans="1:18">
      <c r="A3447" s="13">
        <v>11563327</v>
      </c>
      <c r="B3447" s="14">
        <v>43883</v>
      </c>
      <c r="C3447" s="14">
        <v>43883</v>
      </c>
      <c r="D3447" s="15" t="s">
        <v>10</v>
      </c>
      <c r="E3447" s="15">
        <v>0</v>
      </c>
      <c r="F3447" s="15">
        <v>0</v>
      </c>
      <c r="G3447" s="15">
        <v>4370</v>
      </c>
      <c r="H3447" s="15">
        <v>80135.56</v>
      </c>
      <c r="I3447" s="15" t="s">
        <v>11</v>
      </c>
      <c r="J3447" s="15" t="s">
        <v>12</v>
      </c>
      <c r="K3447" s="1" t="str">
        <f t="shared" si="179"/>
        <v/>
      </c>
      <c r="L3447" s="1" t="e">
        <f ca="1">IF(AND(K3447&lt;&gt; "", COUNTIF(SAP!#REF!,K3447)&gt;0),"Matched", "")</f>
        <v>#REF!</v>
      </c>
      <c r="M3447" s="1" t="str">
        <f t="shared" si="180"/>
        <v/>
      </c>
      <c r="N3447" s="1" t="e">
        <f ca="1">IF(AND(M3447&lt;&gt; "", COUNTIF(SAP!#REF!,M3447)&gt;0),"Matched", "")</f>
        <v>#REF!</v>
      </c>
      <c r="O3447" s="1" t="str">
        <f t="shared" si="181"/>
        <v/>
      </c>
      <c r="P3447" s="1" t="e">
        <f ca="1">IF(AND(O3447&lt;&gt; "", COUNTIF(SAP!#REF!,O3447)&gt;0),"Matched", "")</f>
        <v>#REF!</v>
      </c>
      <c r="Q3447" s="1" t="str">
        <f ca="1">IF(D3447="AC","Logic4"&amp;"_"&amp;TEXT(C3447,"dd.mm.yyyy") &amp;"_"&amp; 1611647.81,"")</f>
        <v>Logic4_22.02.2020_1611647.81</v>
      </c>
      <c r="R3447" s="1" t="e">
        <f ca="1">IF(AND(Q3447&lt;&gt; "", COUNTIF(SAP!#REF!,Q3447)&gt;0),"Matched", "")</f>
        <v>#REF!</v>
      </c>
    </row>
    <row r="3448" spans="1:18">
      <c r="A3448" s="9">
        <v>11563327</v>
      </c>
      <c r="B3448" s="10">
        <v>43883</v>
      </c>
      <c r="C3448" s="10">
        <v>43883</v>
      </c>
      <c r="D3448" s="11" t="s">
        <v>10</v>
      </c>
      <c r="E3448" s="11">
        <v>0</v>
      </c>
      <c r="F3448" s="11">
        <v>0</v>
      </c>
      <c r="G3448" s="11">
        <v>4401.3999999999996</v>
      </c>
      <c r="H3448" s="11">
        <v>84536.960000000006</v>
      </c>
      <c r="I3448" s="11" t="s">
        <v>11</v>
      </c>
      <c r="J3448" s="11" t="s">
        <v>12</v>
      </c>
      <c r="K3448" s="1" t="str">
        <f t="shared" si="179"/>
        <v/>
      </c>
      <c r="L3448" s="1" t="e">
        <f ca="1">IF(AND(K3448&lt;&gt; "", COUNTIF(SAP!#REF!,K3448)&gt;0),"Matched", "")</f>
        <v>#REF!</v>
      </c>
      <c r="M3448" s="1" t="str">
        <f t="shared" si="180"/>
        <v/>
      </c>
      <c r="N3448" s="1" t="e">
        <f ca="1">IF(AND(M3448&lt;&gt; "", COUNTIF(SAP!#REF!,M3448)&gt;0),"Matched", "")</f>
        <v>#REF!</v>
      </c>
      <c r="O3448" s="1" t="str">
        <f t="shared" si="181"/>
        <v/>
      </c>
      <c r="P3448" s="1" t="e">
        <f ca="1">IF(AND(O3448&lt;&gt; "", COUNTIF(SAP!#REF!,O3448)&gt;0),"Matched", "")</f>
        <v>#REF!</v>
      </c>
      <c r="Q3448" s="1" t="str">
        <f ca="1">IF(D3448="AC","Logic4"&amp;"_"&amp;TEXT(C3448,"dd.mm.yyyy") &amp;"_"&amp; 1611647.81,"")</f>
        <v>Logic4_22.02.2020_1611647.81</v>
      </c>
      <c r="R3448" s="1" t="e">
        <f ca="1">IF(AND(Q3448&lt;&gt; "", COUNTIF(SAP!#REF!,Q3448)&gt;0),"Matched", "")</f>
        <v>#REF!</v>
      </c>
    </row>
    <row r="3449" spans="1:18">
      <c r="A3449" s="13">
        <v>11563327</v>
      </c>
      <c r="B3449" s="14">
        <v>43883</v>
      </c>
      <c r="C3449" s="14">
        <v>43883</v>
      </c>
      <c r="D3449" s="15" t="s">
        <v>10</v>
      </c>
      <c r="E3449" s="15">
        <v>0</v>
      </c>
      <c r="F3449" s="15">
        <v>0</v>
      </c>
      <c r="G3449" s="15">
        <v>4460</v>
      </c>
      <c r="H3449" s="15">
        <v>88996.96</v>
      </c>
      <c r="I3449" s="15" t="s">
        <v>11</v>
      </c>
      <c r="J3449" s="15" t="s">
        <v>12</v>
      </c>
      <c r="K3449" s="1" t="str">
        <f t="shared" si="179"/>
        <v/>
      </c>
      <c r="L3449" s="1" t="e">
        <f ca="1">IF(AND(K3449&lt;&gt; "", COUNTIF(SAP!#REF!,K3449)&gt;0),"Matched", "")</f>
        <v>#REF!</v>
      </c>
      <c r="M3449" s="1" t="str">
        <f t="shared" si="180"/>
        <v/>
      </c>
      <c r="N3449" s="1" t="e">
        <f ca="1">IF(AND(M3449&lt;&gt; "", COUNTIF(SAP!#REF!,M3449)&gt;0),"Matched", "")</f>
        <v>#REF!</v>
      </c>
      <c r="O3449" s="1" t="str">
        <f t="shared" si="181"/>
        <v/>
      </c>
      <c r="P3449" s="1" t="e">
        <f ca="1">IF(AND(O3449&lt;&gt; "", COUNTIF(SAP!#REF!,O3449)&gt;0),"Matched", "")</f>
        <v>#REF!</v>
      </c>
      <c r="Q3449" s="1" t="str">
        <f ca="1">IF(D3449="AC","Logic4"&amp;"_"&amp;TEXT(C3449,"dd.mm.yyyy") &amp;"_"&amp; 1611647.81,"")</f>
        <v>Logic4_22.02.2020_1611647.81</v>
      </c>
      <c r="R3449" s="1" t="e">
        <f ca="1">IF(AND(Q3449&lt;&gt; "", COUNTIF(SAP!#REF!,Q3449)&gt;0),"Matched", "")</f>
        <v>#REF!</v>
      </c>
    </row>
    <row r="3450" spans="1:18">
      <c r="A3450" s="9">
        <v>11563327</v>
      </c>
      <c r="B3450" s="10">
        <v>43883</v>
      </c>
      <c r="C3450" s="10">
        <v>43883</v>
      </c>
      <c r="D3450" s="11" t="s">
        <v>10</v>
      </c>
      <c r="E3450" s="11">
        <v>0</v>
      </c>
      <c r="F3450" s="11">
        <v>0</v>
      </c>
      <c r="G3450" s="11">
        <v>4540</v>
      </c>
      <c r="H3450" s="11">
        <v>93536.960000000006</v>
      </c>
      <c r="I3450" s="11" t="s">
        <v>11</v>
      </c>
      <c r="J3450" s="11" t="s">
        <v>12</v>
      </c>
      <c r="K3450" s="1" t="str">
        <f t="shared" si="179"/>
        <v/>
      </c>
      <c r="L3450" s="1" t="e">
        <f ca="1">IF(AND(K3450&lt;&gt; "", COUNTIF(SAP!#REF!,K3450)&gt;0),"Matched", "")</f>
        <v>#REF!</v>
      </c>
      <c r="M3450" s="1" t="str">
        <f t="shared" si="180"/>
        <v/>
      </c>
      <c r="N3450" s="1" t="e">
        <f ca="1">IF(AND(M3450&lt;&gt; "", COUNTIF(SAP!#REF!,M3450)&gt;0),"Matched", "")</f>
        <v>#REF!</v>
      </c>
      <c r="O3450" s="1" t="str">
        <f t="shared" si="181"/>
        <v/>
      </c>
      <c r="P3450" s="1" t="e">
        <f ca="1">IF(AND(O3450&lt;&gt; "", COUNTIF(SAP!#REF!,O3450)&gt;0),"Matched", "")</f>
        <v>#REF!</v>
      </c>
      <c r="Q3450" s="1" t="str">
        <f ca="1">IF(D3450="AC","Logic4"&amp;"_"&amp;TEXT(C3450,"dd.mm.yyyy") &amp;"_"&amp; 1611647.81,"")</f>
        <v>Logic4_22.02.2020_1611647.81</v>
      </c>
      <c r="R3450" s="1" t="e">
        <f ca="1">IF(AND(Q3450&lt;&gt; "", COUNTIF(SAP!#REF!,Q3450)&gt;0),"Matched", "")</f>
        <v>#REF!</v>
      </c>
    </row>
    <row r="3451" spans="1:18">
      <c r="A3451" s="13">
        <v>11563327</v>
      </c>
      <c r="B3451" s="14">
        <v>43883</v>
      </c>
      <c r="C3451" s="14">
        <v>43883</v>
      </c>
      <c r="D3451" s="15" t="s">
        <v>10</v>
      </c>
      <c r="E3451" s="15">
        <v>0</v>
      </c>
      <c r="F3451" s="15">
        <v>0</v>
      </c>
      <c r="G3451" s="15">
        <v>4573.5</v>
      </c>
      <c r="H3451" s="15">
        <v>98110.46</v>
      </c>
      <c r="I3451" s="15" t="s">
        <v>11</v>
      </c>
      <c r="J3451" s="15" t="s">
        <v>12</v>
      </c>
      <c r="K3451" s="1" t="str">
        <f t="shared" si="179"/>
        <v/>
      </c>
      <c r="L3451" s="1" t="e">
        <f ca="1">IF(AND(K3451&lt;&gt; "", COUNTIF(SAP!#REF!,K3451)&gt;0),"Matched", "")</f>
        <v>#REF!</v>
      </c>
      <c r="M3451" s="1" t="str">
        <f t="shared" si="180"/>
        <v/>
      </c>
      <c r="N3451" s="1" t="e">
        <f ca="1">IF(AND(M3451&lt;&gt; "", COUNTIF(SAP!#REF!,M3451)&gt;0),"Matched", "")</f>
        <v>#REF!</v>
      </c>
      <c r="O3451" s="1" t="str">
        <f t="shared" si="181"/>
        <v/>
      </c>
      <c r="P3451" s="1" t="e">
        <f ca="1">IF(AND(O3451&lt;&gt; "", COUNTIF(SAP!#REF!,O3451)&gt;0),"Matched", "")</f>
        <v>#REF!</v>
      </c>
      <c r="Q3451" s="1" t="str">
        <f ca="1">IF(D3451="AC","Logic4"&amp;"_"&amp;TEXT(C3451,"dd.mm.yyyy") &amp;"_"&amp; 1611647.81,"")</f>
        <v>Logic4_22.02.2020_1611647.81</v>
      </c>
      <c r="R3451" s="1" t="e">
        <f ca="1">IF(AND(Q3451&lt;&gt; "", COUNTIF(SAP!#REF!,Q3451)&gt;0),"Matched", "")</f>
        <v>#REF!</v>
      </c>
    </row>
    <row r="3452" spans="1:18">
      <c r="A3452" s="9">
        <v>11563327</v>
      </c>
      <c r="B3452" s="10">
        <v>43883</v>
      </c>
      <c r="C3452" s="10">
        <v>43883</v>
      </c>
      <c r="D3452" s="11" t="s">
        <v>10</v>
      </c>
      <c r="E3452" s="11">
        <v>0</v>
      </c>
      <c r="F3452" s="11">
        <v>0</v>
      </c>
      <c r="G3452" s="11">
        <v>4770</v>
      </c>
      <c r="H3452" s="11">
        <v>102880.46</v>
      </c>
      <c r="I3452" s="11" t="s">
        <v>11</v>
      </c>
      <c r="J3452" s="11" t="s">
        <v>12</v>
      </c>
      <c r="K3452" s="1" t="str">
        <f t="shared" si="179"/>
        <v/>
      </c>
      <c r="L3452" s="1" t="e">
        <f ca="1">IF(AND(K3452&lt;&gt; "", COUNTIF(SAP!#REF!,K3452)&gt;0),"Matched", "")</f>
        <v>#REF!</v>
      </c>
      <c r="M3452" s="1" t="str">
        <f t="shared" si="180"/>
        <v/>
      </c>
      <c r="N3452" s="1" t="e">
        <f ca="1">IF(AND(M3452&lt;&gt; "", COUNTIF(SAP!#REF!,M3452)&gt;0),"Matched", "")</f>
        <v>#REF!</v>
      </c>
      <c r="O3452" s="1" t="str">
        <f t="shared" si="181"/>
        <v/>
      </c>
      <c r="P3452" s="1" t="e">
        <f ca="1">IF(AND(O3452&lt;&gt; "", COUNTIF(SAP!#REF!,O3452)&gt;0),"Matched", "")</f>
        <v>#REF!</v>
      </c>
      <c r="Q3452" s="1" t="str">
        <f ca="1">IF(D3452="AC","Logic4"&amp;"_"&amp;TEXT(C3452,"dd.mm.yyyy") &amp;"_"&amp; 1611647.81,"")</f>
        <v>Logic4_22.02.2020_1611647.81</v>
      </c>
      <c r="R3452" s="1" t="e">
        <f ca="1">IF(AND(Q3452&lt;&gt; "", COUNTIF(SAP!#REF!,Q3452)&gt;0),"Matched", "")</f>
        <v>#REF!</v>
      </c>
    </row>
    <row r="3453" spans="1:18">
      <c r="A3453" s="13">
        <v>11563327</v>
      </c>
      <c r="B3453" s="14">
        <v>43883</v>
      </c>
      <c r="C3453" s="14">
        <v>43883</v>
      </c>
      <c r="D3453" s="15" t="s">
        <v>10</v>
      </c>
      <c r="E3453" s="15">
        <v>0</v>
      </c>
      <c r="F3453" s="15">
        <v>0</v>
      </c>
      <c r="G3453" s="15">
        <v>4870</v>
      </c>
      <c r="H3453" s="15">
        <v>107750.46</v>
      </c>
      <c r="I3453" s="15" t="s">
        <v>11</v>
      </c>
      <c r="J3453" s="15" t="s">
        <v>12</v>
      </c>
      <c r="K3453" s="1" t="str">
        <f t="shared" si="179"/>
        <v/>
      </c>
      <c r="L3453" s="1" t="e">
        <f ca="1">IF(AND(K3453&lt;&gt; "", COUNTIF(SAP!#REF!,K3453)&gt;0),"Matched", "")</f>
        <v>#REF!</v>
      </c>
      <c r="M3453" s="1" t="str">
        <f t="shared" si="180"/>
        <v/>
      </c>
      <c r="N3453" s="1" t="e">
        <f ca="1">IF(AND(M3453&lt;&gt; "", COUNTIF(SAP!#REF!,M3453)&gt;0),"Matched", "")</f>
        <v>#REF!</v>
      </c>
      <c r="O3453" s="1" t="str">
        <f t="shared" si="181"/>
        <v/>
      </c>
      <c r="P3453" s="1" t="e">
        <f ca="1">IF(AND(O3453&lt;&gt; "", COUNTIF(SAP!#REF!,O3453)&gt;0),"Matched", "")</f>
        <v>#REF!</v>
      </c>
      <c r="Q3453" s="1" t="str">
        <f ca="1">IF(D3453="AC","Logic4"&amp;"_"&amp;TEXT(C3453,"dd.mm.yyyy") &amp;"_"&amp; 1611647.81,"")</f>
        <v>Logic4_22.02.2020_1611647.81</v>
      </c>
      <c r="R3453" s="1" t="e">
        <f ca="1">IF(AND(Q3453&lt;&gt; "", COUNTIF(SAP!#REF!,Q3453)&gt;0),"Matched", "")</f>
        <v>#REF!</v>
      </c>
    </row>
    <row r="3454" spans="1:18">
      <c r="A3454" s="9">
        <v>11563327</v>
      </c>
      <c r="B3454" s="10">
        <v>43883</v>
      </c>
      <c r="C3454" s="10">
        <v>43883</v>
      </c>
      <c r="D3454" s="11" t="s">
        <v>10</v>
      </c>
      <c r="E3454" s="11">
        <v>0</v>
      </c>
      <c r="F3454" s="11">
        <v>0</v>
      </c>
      <c r="G3454" s="11">
        <v>5204</v>
      </c>
      <c r="H3454" s="11">
        <v>112954.46</v>
      </c>
      <c r="I3454" s="11" t="s">
        <v>11</v>
      </c>
      <c r="J3454" s="11" t="s">
        <v>12</v>
      </c>
      <c r="K3454" s="1" t="str">
        <f t="shared" si="179"/>
        <v/>
      </c>
      <c r="L3454" s="1" t="e">
        <f ca="1">IF(AND(K3454&lt;&gt; "", COUNTIF(SAP!#REF!,K3454)&gt;0),"Matched", "")</f>
        <v>#REF!</v>
      </c>
      <c r="M3454" s="1" t="str">
        <f t="shared" si="180"/>
        <v/>
      </c>
      <c r="N3454" s="1" t="e">
        <f ca="1">IF(AND(M3454&lt;&gt; "", COUNTIF(SAP!#REF!,M3454)&gt;0),"Matched", "")</f>
        <v>#REF!</v>
      </c>
      <c r="O3454" s="1" t="str">
        <f t="shared" si="181"/>
        <v/>
      </c>
      <c r="P3454" s="1" t="e">
        <f ca="1">IF(AND(O3454&lt;&gt; "", COUNTIF(SAP!#REF!,O3454)&gt;0),"Matched", "")</f>
        <v>#REF!</v>
      </c>
      <c r="Q3454" s="1" t="str">
        <f ca="1">IF(D3454="AC","Logic4"&amp;"_"&amp;TEXT(C3454,"dd.mm.yyyy") &amp;"_"&amp; 1611647.81,"")</f>
        <v>Logic4_22.02.2020_1611647.81</v>
      </c>
      <c r="R3454" s="1" t="e">
        <f ca="1">IF(AND(Q3454&lt;&gt; "", COUNTIF(SAP!#REF!,Q3454)&gt;0),"Matched", "")</f>
        <v>#REF!</v>
      </c>
    </row>
    <row r="3455" spans="1:18">
      <c r="A3455" s="13">
        <v>11563327</v>
      </c>
      <c r="B3455" s="14">
        <v>43883</v>
      </c>
      <c r="C3455" s="14">
        <v>43883</v>
      </c>
      <c r="D3455" s="15" t="s">
        <v>10</v>
      </c>
      <c r="E3455" s="15">
        <v>0</v>
      </c>
      <c r="F3455" s="15">
        <v>0</v>
      </c>
      <c r="G3455" s="15">
        <v>5234.2</v>
      </c>
      <c r="H3455" s="15">
        <v>118188.66</v>
      </c>
      <c r="I3455" s="15" t="s">
        <v>11</v>
      </c>
      <c r="J3455" s="15" t="s">
        <v>12</v>
      </c>
      <c r="K3455" s="1" t="str">
        <f t="shared" si="179"/>
        <v/>
      </c>
      <c r="L3455" s="1" t="e">
        <f ca="1">IF(AND(K3455&lt;&gt; "", COUNTIF(SAP!#REF!,K3455)&gt;0),"Matched", "")</f>
        <v>#REF!</v>
      </c>
      <c r="M3455" s="1" t="str">
        <f t="shared" si="180"/>
        <v/>
      </c>
      <c r="N3455" s="1" t="e">
        <f ca="1">IF(AND(M3455&lt;&gt; "", COUNTIF(SAP!#REF!,M3455)&gt;0),"Matched", "")</f>
        <v>#REF!</v>
      </c>
      <c r="O3455" s="1" t="str">
        <f t="shared" si="181"/>
        <v/>
      </c>
      <c r="P3455" s="1" t="e">
        <f ca="1">IF(AND(O3455&lt;&gt; "", COUNTIF(SAP!#REF!,O3455)&gt;0),"Matched", "")</f>
        <v>#REF!</v>
      </c>
      <c r="Q3455" s="1" t="str">
        <f ca="1">IF(D3455="AC","Logic4"&amp;"_"&amp;TEXT(C3455,"dd.mm.yyyy") &amp;"_"&amp; 1611647.81,"")</f>
        <v>Logic4_22.02.2020_1611647.81</v>
      </c>
      <c r="R3455" s="1" t="e">
        <f ca="1">IF(AND(Q3455&lt;&gt; "", COUNTIF(SAP!#REF!,Q3455)&gt;0),"Matched", "")</f>
        <v>#REF!</v>
      </c>
    </row>
    <row r="3456" spans="1:18">
      <c r="A3456" s="9">
        <v>11563327</v>
      </c>
      <c r="B3456" s="10">
        <v>43883</v>
      </c>
      <c r="C3456" s="10">
        <v>43883</v>
      </c>
      <c r="D3456" s="11" t="s">
        <v>10</v>
      </c>
      <c r="E3456" s="11">
        <v>0</v>
      </c>
      <c r="F3456" s="11">
        <v>0</v>
      </c>
      <c r="G3456" s="11">
        <v>5370</v>
      </c>
      <c r="H3456" s="11">
        <v>123558.66</v>
      </c>
      <c r="I3456" s="11" t="s">
        <v>11</v>
      </c>
      <c r="J3456" s="11" t="s">
        <v>12</v>
      </c>
      <c r="K3456" s="1" t="str">
        <f t="shared" si="179"/>
        <v/>
      </c>
      <c r="L3456" s="1" t="e">
        <f ca="1">IF(AND(K3456&lt;&gt; "", COUNTIF(SAP!#REF!,K3456)&gt;0),"Matched", "")</f>
        <v>#REF!</v>
      </c>
      <c r="M3456" s="1" t="str">
        <f t="shared" si="180"/>
        <v/>
      </c>
      <c r="N3456" s="1" t="e">
        <f ca="1">IF(AND(M3456&lt;&gt; "", COUNTIF(SAP!#REF!,M3456)&gt;0),"Matched", "")</f>
        <v>#REF!</v>
      </c>
      <c r="O3456" s="1" t="str">
        <f t="shared" si="181"/>
        <v/>
      </c>
      <c r="P3456" s="1" t="e">
        <f ca="1">IF(AND(O3456&lt;&gt; "", COUNTIF(SAP!#REF!,O3456)&gt;0),"Matched", "")</f>
        <v>#REF!</v>
      </c>
      <c r="Q3456" s="1" t="str">
        <f ca="1">IF(D3456="AC","Logic4"&amp;"_"&amp;TEXT(C3456,"dd.mm.yyyy") &amp;"_"&amp; 1611647.81,"")</f>
        <v>Logic4_22.02.2020_1611647.81</v>
      </c>
      <c r="R3456" s="1" t="e">
        <f ca="1">IF(AND(Q3456&lt;&gt; "", COUNTIF(SAP!#REF!,Q3456)&gt;0),"Matched", "")</f>
        <v>#REF!</v>
      </c>
    </row>
    <row r="3457" spans="1:18">
      <c r="A3457" s="13">
        <v>11563327</v>
      </c>
      <c r="B3457" s="14">
        <v>43883</v>
      </c>
      <c r="C3457" s="14">
        <v>43883</v>
      </c>
      <c r="D3457" s="15" t="s">
        <v>10</v>
      </c>
      <c r="E3457" s="15">
        <v>0</v>
      </c>
      <c r="F3457" s="15">
        <v>0</v>
      </c>
      <c r="G3457" s="15">
        <v>5470</v>
      </c>
      <c r="H3457" s="15">
        <v>129028.66</v>
      </c>
      <c r="I3457" s="15" t="s">
        <v>11</v>
      </c>
      <c r="J3457" s="15" t="s">
        <v>12</v>
      </c>
      <c r="K3457" s="1" t="str">
        <f t="shared" si="179"/>
        <v/>
      </c>
      <c r="L3457" s="1" t="e">
        <f ca="1">IF(AND(K3457&lt;&gt; "", COUNTIF(SAP!#REF!,K3457)&gt;0),"Matched", "")</f>
        <v>#REF!</v>
      </c>
      <c r="M3457" s="1" t="str">
        <f t="shared" si="180"/>
        <v/>
      </c>
      <c r="N3457" s="1" t="e">
        <f ca="1">IF(AND(M3457&lt;&gt; "", COUNTIF(SAP!#REF!,M3457)&gt;0),"Matched", "")</f>
        <v>#REF!</v>
      </c>
      <c r="O3457" s="1" t="str">
        <f t="shared" si="181"/>
        <v/>
      </c>
      <c r="P3457" s="1" t="e">
        <f ca="1">IF(AND(O3457&lt;&gt; "", COUNTIF(SAP!#REF!,O3457)&gt;0),"Matched", "")</f>
        <v>#REF!</v>
      </c>
      <c r="Q3457" s="1" t="str">
        <f ca="1">IF(D3457="AC","Logic4"&amp;"_"&amp;TEXT(C3457,"dd.mm.yyyy") &amp;"_"&amp; 1611647.81,"")</f>
        <v>Logic4_22.02.2020_1611647.81</v>
      </c>
      <c r="R3457" s="1" t="e">
        <f ca="1">IF(AND(Q3457&lt;&gt; "", COUNTIF(SAP!#REF!,Q3457)&gt;0),"Matched", "")</f>
        <v>#REF!</v>
      </c>
    </row>
    <row r="3458" spans="1:18">
      <c r="A3458" s="9">
        <v>11563327</v>
      </c>
      <c r="B3458" s="10">
        <v>43883</v>
      </c>
      <c r="C3458" s="10">
        <v>43883</v>
      </c>
      <c r="D3458" s="11" t="s">
        <v>10</v>
      </c>
      <c r="E3458" s="11">
        <v>0</v>
      </c>
      <c r="F3458" s="11">
        <v>0</v>
      </c>
      <c r="G3458" s="11">
        <v>5545.2</v>
      </c>
      <c r="H3458" s="11">
        <v>134573.85999999999</v>
      </c>
      <c r="I3458" s="11" t="s">
        <v>11</v>
      </c>
      <c r="J3458" s="11" t="s">
        <v>12</v>
      </c>
      <c r="K3458" s="1" t="str">
        <f t="shared" si="179"/>
        <v/>
      </c>
      <c r="L3458" s="1" t="e">
        <f ca="1">IF(AND(K3458&lt;&gt; "", COUNTIF(SAP!#REF!,K3458)&gt;0),"Matched", "")</f>
        <v>#REF!</v>
      </c>
      <c r="M3458" s="1" t="str">
        <f t="shared" si="180"/>
        <v/>
      </c>
      <c r="N3458" s="1" t="e">
        <f ca="1">IF(AND(M3458&lt;&gt; "", COUNTIF(SAP!#REF!,M3458)&gt;0),"Matched", "")</f>
        <v>#REF!</v>
      </c>
      <c r="O3458" s="1" t="str">
        <f t="shared" si="181"/>
        <v/>
      </c>
      <c r="P3458" s="1" t="e">
        <f ca="1">IF(AND(O3458&lt;&gt; "", COUNTIF(SAP!#REF!,O3458)&gt;0),"Matched", "")</f>
        <v>#REF!</v>
      </c>
      <c r="Q3458" s="1" t="str">
        <f ca="1">IF(D3458="AC","Logic4"&amp;"_"&amp;TEXT(C3458,"dd.mm.yyyy") &amp;"_"&amp; 1611647.81,"")</f>
        <v>Logic4_22.02.2020_1611647.81</v>
      </c>
      <c r="R3458" s="1" t="e">
        <f ca="1">IF(AND(Q3458&lt;&gt; "", COUNTIF(SAP!#REF!,Q3458)&gt;0),"Matched", "")</f>
        <v>#REF!</v>
      </c>
    </row>
    <row r="3459" spans="1:18">
      <c r="A3459" s="13">
        <v>11563327</v>
      </c>
      <c r="B3459" s="14">
        <v>43883</v>
      </c>
      <c r="C3459" s="14">
        <v>43883</v>
      </c>
      <c r="D3459" s="15" t="s">
        <v>10</v>
      </c>
      <c r="E3459" s="15">
        <v>0</v>
      </c>
      <c r="F3459" s="15">
        <v>0</v>
      </c>
      <c r="G3459" s="15">
        <v>5560</v>
      </c>
      <c r="H3459" s="15">
        <v>140133.85999999999</v>
      </c>
      <c r="I3459" s="15" t="s">
        <v>11</v>
      </c>
      <c r="J3459" s="15" t="s">
        <v>12</v>
      </c>
      <c r="K3459" s="1" t="str">
        <f t="shared" ref="K3459:K3522" si="182">IF(D3459="TF","Logic1"&amp;"_"&amp;TEXT(C3459, "mm") &amp;"_"&amp; F3459,"")</f>
        <v/>
      </c>
      <c r="L3459" s="1" t="e">
        <f ca="1">IF(AND(K3459&lt;&gt; "", COUNTIF(SAP!#REF!,K3459)&gt;0),"Matched", "")</f>
        <v>#REF!</v>
      </c>
      <c r="M3459" s="1" t="str">
        <f t="shared" si="180"/>
        <v/>
      </c>
      <c r="N3459" s="1" t="e">
        <f ca="1">IF(AND(M3459&lt;&gt; "", COUNTIF(SAP!#REF!,M3459)&gt;0),"Matched", "")</f>
        <v>#REF!</v>
      </c>
      <c r="O3459" s="1" t="str">
        <f t="shared" si="181"/>
        <v/>
      </c>
      <c r="P3459" s="1" t="e">
        <f ca="1">IF(AND(O3459&lt;&gt; "", COUNTIF(SAP!#REF!,O3459)&gt;0),"Matched", "")</f>
        <v>#REF!</v>
      </c>
      <c r="Q3459" s="1" t="str">
        <f ca="1">IF(D3459="AC","Logic4"&amp;"_"&amp;TEXT(C3459,"dd.mm.yyyy") &amp;"_"&amp; 1611647.81,"")</f>
        <v>Logic4_22.02.2020_1611647.81</v>
      </c>
      <c r="R3459" s="1" t="e">
        <f ca="1">IF(AND(Q3459&lt;&gt; "", COUNTIF(SAP!#REF!,Q3459)&gt;0),"Matched", "")</f>
        <v>#REF!</v>
      </c>
    </row>
    <row r="3460" spans="1:18">
      <c r="A3460" s="9">
        <v>11563327</v>
      </c>
      <c r="B3460" s="10">
        <v>43883</v>
      </c>
      <c r="C3460" s="10">
        <v>43883</v>
      </c>
      <c r="D3460" s="11" t="s">
        <v>10</v>
      </c>
      <c r="E3460" s="11">
        <v>0</v>
      </c>
      <c r="F3460" s="11">
        <v>0</v>
      </c>
      <c r="G3460" s="11">
        <v>5580.6</v>
      </c>
      <c r="H3460" s="11">
        <v>145714.46</v>
      </c>
      <c r="I3460" s="11" t="s">
        <v>11</v>
      </c>
      <c r="J3460" s="11" t="s">
        <v>12</v>
      </c>
      <c r="K3460" s="1" t="str">
        <f t="shared" si="182"/>
        <v/>
      </c>
      <c r="L3460" s="1" t="e">
        <f ca="1">IF(AND(K3460&lt;&gt; "", COUNTIF(SAP!#REF!,K3460)&gt;0),"Matched", "")</f>
        <v>#REF!</v>
      </c>
      <c r="M3460" s="1" t="str">
        <f t="shared" si="180"/>
        <v/>
      </c>
      <c r="N3460" s="1" t="e">
        <f ca="1">IF(AND(M3460&lt;&gt; "", COUNTIF(SAP!#REF!,M3460)&gt;0),"Matched", "")</f>
        <v>#REF!</v>
      </c>
      <c r="O3460" s="1" t="str">
        <f t="shared" si="181"/>
        <v/>
      </c>
      <c r="P3460" s="1" t="e">
        <f ca="1">IF(AND(O3460&lt;&gt; "", COUNTIF(SAP!#REF!,O3460)&gt;0),"Matched", "")</f>
        <v>#REF!</v>
      </c>
      <c r="Q3460" s="1" t="str">
        <f ca="1">IF(D3460="AC","Logic4"&amp;"_"&amp;TEXT(C3460,"dd.mm.yyyy") &amp;"_"&amp; 1611647.81,"")</f>
        <v>Logic4_22.02.2020_1611647.81</v>
      </c>
      <c r="R3460" s="1" t="e">
        <f ca="1">IF(AND(Q3460&lt;&gt; "", COUNTIF(SAP!#REF!,Q3460)&gt;0),"Matched", "")</f>
        <v>#REF!</v>
      </c>
    </row>
    <row r="3461" spans="1:18">
      <c r="A3461" s="13">
        <v>11563327</v>
      </c>
      <c r="B3461" s="14">
        <v>43883</v>
      </c>
      <c r="C3461" s="14">
        <v>43883</v>
      </c>
      <c r="D3461" s="15" t="s">
        <v>10</v>
      </c>
      <c r="E3461" s="15">
        <v>0</v>
      </c>
      <c r="F3461" s="15">
        <v>0</v>
      </c>
      <c r="G3461" s="15">
        <v>5720</v>
      </c>
      <c r="H3461" s="15">
        <v>151434.46</v>
      </c>
      <c r="I3461" s="15" t="s">
        <v>11</v>
      </c>
      <c r="J3461" s="15" t="s">
        <v>12</v>
      </c>
      <c r="K3461" s="1" t="str">
        <f t="shared" si="182"/>
        <v/>
      </c>
      <c r="L3461" s="1" t="e">
        <f ca="1">IF(AND(K3461&lt;&gt; "", COUNTIF(SAP!#REF!,K3461)&gt;0),"Matched", "")</f>
        <v>#REF!</v>
      </c>
      <c r="M3461" s="1" t="str">
        <f t="shared" si="180"/>
        <v/>
      </c>
      <c r="N3461" s="1" t="e">
        <f ca="1">IF(AND(M3461&lt;&gt; "", COUNTIF(SAP!#REF!,M3461)&gt;0),"Matched", "")</f>
        <v>#REF!</v>
      </c>
      <c r="O3461" s="1" t="str">
        <f t="shared" si="181"/>
        <v/>
      </c>
      <c r="P3461" s="1" t="e">
        <f ca="1">IF(AND(O3461&lt;&gt; "", COUNTIF(SAP!#REF!,O3461)&gt;0),"Matched", "")</f>
        <v>#REF!</v>
      </c>
      <c r="Q3461" s="1" t="str">
        <f ca="1">IF(D3461="AC","Logic4"&amp;"_"&amp;TEXT(C3461,"dd.mm.yyyy") &amp;"_"&amp; 1611647.81,"")</f>
        <v>Logic4_22.02.2020_1611647.81</v>
      </c>
      <c r="R3461" s="1" t="e">
        <f ca="1">IF(AND(Q3461&lt;&gt; "", COUNTIF(SAP!#REF!,Q3461)&gt;0),"Matched", "")</f>
        <v>#REF!</v>
      </c>
    </row>
    <row r="3462" spans="1:18">
      <c r="A3462" s="9">
        <v>11563327</v>
      </c>
      <c r="B3462" s="10">
        <v>43883</v>
      </c>
      <c r="C3462" s="10">
        <v>43883</v>
      </c>
      <c r="D3462" s="11" t="s">
        <v>10</v>
      </c>
      <c r="E3462" s="11">
        <v>0</v>
      </c>
      <c r="F3462" s="11">
        <v>0</v>
      </c>
      <c r="G3462" s="11">
        <v>5886</v>
      </c>
      <c r="H3462" s="11">
        <v>157320.46</v>
      </c>
      <c r="I3462" s="11" t="s">
        <v>11</v>
      </c>
      <c r="J3462" s="11" t="s">
        <v>12</v>
      </c>
      <c r="K3462" s="1" t="str">
        <f t="shared" si="182"/>
        <v/>
      </c>
      <c r="L3462" s="1" t="e">
        <f ca="1">IF(AND(K3462&lt;&gt; "", COUNTIF(SAP!#REF!,K3462)&gt;0),"Matched", "")</f>
        <v>#REF!</v>
      </c>
      <c r="M3462" s="1" t="str">
        <f t="shared" si="180"/>
        <v/>
      </c>
      <c r="N3462" s="1" t="e">
        <f ca="1">IF(AND(M3462&lt;&gt; "", COUNTIF(SAP!#REF!,M3462)&gt;0),"Matched", "")</f>
        <v>#REF!</v>
      </c>
      <c r="O3462" s="1" t="str">
        <f t="shared" si="181"/>
        <v/>
      </c>
      <c r="P3462" s="1" t="e">
        <f ca="1">IF(AND(O3462&lt;&gt; "", COUNTIF(SAP!#REF!,O3462)&gt;0),"Matched", "")</f>
        <v>#REF!</v>
      </c>
      <c r="Q3462" s="1" t="str">
        <f ca="1">IF(D3462="AC","Logic4"&amp;"_"&amp;TEXT(C3462,"dd.mm.yyyy") &amp;"_"&amp; 1611647.81,"")</f>
        <v>Logic4_22.02.2020_1611647.81</v>
      </c>
      <c r="R3462" s="1" t="e">
        <f ca="1">IF(AND(Q3462&lt;&gt; "", COUNTIF(SAP!#REF!,Q3462)&gt;0),"Matched", "")</f>
        <v>#REF!</v>
      </c>
    </row>
    <row r="3463" spans="1:18">
      <c r="A3463" s="13">
        <v>11563327</v>
      </c>
      <c r="B3463" s="14">
        <v>43883</v>
      </c>
      <c r="C3463" s="14">
        <v>43883</v>
      </c>
      <c r="D3463" s="15" t="s">
        <v>10</v>
      </c>
      <c r="E3463" s="15">
        <v>0</v>
      </c>
      <c r="F3463" s="15">
        <v>0</v>
      </c>
      <c r="G3463" s="15">
        <v>5893.3</v>
      </c>
      <c r="H3463" s="15">
        <v>163213.76000000001</v>
      </c>
      <c r="I3463" s="15" t="s">
        <v>11</v>
      </c>
      <c r="J3463" s="15" t="s">
        <v>12</v>
      </c>
      <c r="K3463" s="1" t="str">
        <f t="shared" si="182"/>
        <v/>
      </c>
      <c r="L3463" s="1" t="e">
        <f ca="1">IF(AND(K3463&lt;&gt; "", COUNTIF(SAP!#REF!,K3463)&gt;0),"Matched", "")</f>
        <v>#REF!</v>
      </c>
      <c r="M3463" s="1" t="str">
        <f t="shared" si="180"/>
        <v/>
      </c>
      <c r="N3463" s="1" t="e">
        <f ca="1">IF(AND(M3463&lt;&gt; "", COUNTIF(SAP!#REF!,M3463)&gt;0),"Matched", "")</f>
        <v>#REF!</v>
      </c>
      <c r="O3463" s="1" t="str">
        <f t="shared" si="181"/>
        <v/>
      </c>
      <c r="P3463" s="1" t="e">
        <f ca="1">IF(AND(O3463&lt;&gt; "", COUNTIF(SAP!#REF!,O3463)&gt;0),"Matched", "")</f>
        <v>#REF!</v>
      </c>
      <c r="Q3463" s="1" t="str">
        <f ca="1">IF(D3463="AC","Logic4"&amp;"_"&amp;TEXT(C3463,"dd.mm.yyyy") &amp;"_"&amp; 1611647.81,"")</f>
        <v>Logic4_22.02.2020_1611647.81</v>
      </c>
      <c r="R3463" s="1" t="e">
        <f ca="1">IF(AND(Q3463&lt;&gt; "", COUNTIF(SAP!#REF!,Q3463)&gt;0),"Matched", "")</f>
        <v>#REF!</v>
      </c>
    </row>
    <row r="3464" spans="1:18">
      <c r="A3464" s="9">
        <v>11563327</v>
      </c>
      <c r="B3464" s="10">
        <v>43883</v>
      </c>
      <c r="C3464" s="10">
        <v>43883</v>
      </c>
      <c r="D3464" s="11" t="s">
        <v>10</v>
      </c>
      <c r="E3464" s="11">
        <v>0</v>
      </c>
      <c r="F3464" s="11">
        <v>0</v>
      </c>
      <c r="G3464" s="11">
        <v>6003</v>
      </c>
      <c r="H3464" s="11">
        <v>169216.76</v>
      </c>
      <c r="I3464" s="11" t="s">
        <v>11</v>
      </c>
      <c r="J3464" s="11" t="s">
        <v>12</v>
      </c>
      <c r="K3464" s="1" t="str">
        <f t="shared" si="182"/>
        <v/>
      </c>
      <c r="L3464" s="1" t="e">
        <f ca="1">IF(AND(K3464&lt;&gt; "", COUNTIF(SAP!#REF!,K3464)&gt;0),"Matched", "")</f>
        <v>#REF!</v>
      </c>
      <c r="M3464" s="1" t="str">
        <f t="shared" si="180"/>
        <v/>
      </c>
      <c r="N3464" s="1" t="e">
        <f ca="1">IF(AND(M3464&lt;&gt; "", COUNTIF(SAP!#REF!,M3464)&gt;0),"Matched", "")</f>
        <v>#REF!</v>
      </c>
      <c r="O3464" s="1" t="str">
        <f t="shared" si="181"/>
        <v/>
      </c>
      <c r="P3464" s="1" t="e">
        <f ca="1">IF(AND(O3464&lt;&gt; "", COUNTIF(SAP!#REF!,O3464)&gt;0),"Matched", "")</f>
        <v>#REF!</v>
      </c>
      <c r="Q3464" s="1" t="str">
        <f ca="1">IF(D3464="AC","Logic4"&amp;"_"&amp;TEXT(C3464,"dd.mm.yyyy") &amp;"_"&amp; 1611647.81,"")</f>
        <v>Logic4_22.02.2020_1611647.81</v>
      </c>
      <c r="R3464" s="1" t="e">
        <f ca="1">IF(AND(Q3464&lt;&gt; "", COUNTIF(SAP!#REF!,Q3464)&gt;0),"Matched", "")</f>
        <v>#REF!</v>
      </c>
    </row>
    <row r="3465" spans="1:18">
      <c r="A3465" s="13">
        <v>11563327</v>
      </c>
      <c r="B3465" s="14">
        <v>43883</v>
      </c>
      <c r="C3465" s="14">
        <v>43883</v>
      </c>
      <c r="D3465" s="15" t="s">
        <v>10</v>
      </c>
      <c r="E3465" s="15">
        <v>0</v>
      </c>
      <c r="F3465" s="15">
        <v>0</v>
      </c>
      <c r="G3465" s="15">
        <v>6076.8</v>
      </c>
      <c r="H3465" s="15">
        <v>175293.56</v>
      </c>
      <c r="I3465" s="15" t="s">
        <v>11</v>
      </c>
      <c r="J3465" s="15" t="s">
        <v>12</v>
      </c>
      <c r="K3465" s="1" t="str">
        <f t="shared" si="182"/>
        <v/>
      </c>
      <c r="L3465" s="1" t="e">
        <f ca="1">IF(AND(K3465&lt;&gt; "", COUNTIF(SAP!#REF!,K3465)&gt;0),"Matched", "")</f>
        <v>#REF!</v>
      </c>
      <c r="M3465" s="1" t="str">
        <f t="shared" si="180"/>
        <v/>
      </c>
      <c r="N3465" s="1" t="e">
        <f ca="1">IF(AND(M3465&lt;&gt; "", COUNTIF(SAP!#REF!,M3465)&gt;0),"Matched", "")</f>
        <v>#REF!</v>
      </c>
      <c r="O3465" s="1" t="str">
        <f t="shared" si="181"/>
        <v/>
      </c>
      <c r="P3465" s="1" t="e">
        <f ca="1">IF(AND(O3465&lt;&gt; "", COUNTIF(SAP!#REF!,O3465)&gt;0),"Matched", "")</f>
        <v>#REF!</v>
      </c>
      <c r="Q3465" s="1" t="str">
        <f ca="1">IF(D3465="AC","Logic4"&amp;"_"&amp;TEXT(C3465,"dd.mm.yyyy") &amp;"_"&amp; 1611647.81,"")</f>
        <v>Logic4_22.02.2020_1611647.81</v>
      </c>
      <c r="R3465" s="1" t="e">
        <f ca="1">IF(AND(Q3465&lt;&gt; "", COUNTIF(SAP!#REF!,Q3465)&gt;0),"Matched", "")</f>
        <v>#REF!</v>
      </c>
    </row>
    <row r="3466" spans="1:18">
      <c r="A3466" s="9">
        <v>11563327</v>
      </c>
      <c r="B3466" s="10">
        <v>43883</v>
      </c>
      <c r="C3466" s="10">
        <v>43883</v>
      </c>
      <c r="D3466" s="11" t="s">
        <v>10</v>
      </c>
      <c r="E3466" s="11">
        <v>0</v>
      </c>
      <c r="F3466" s="11">
        <v>0</v>
      </c>
      <c r="G3466" s="11">
        <v>6160</v>
      </c>
      <c r="H3466" s="11">
        <v>181453.56</v>
      </c>
      <c r="I3466" s="11" t="s">
        <v>11</v>
      </c>
      <c r="J3466" s="11" t="s">
        <v>12</v>
      </c>
      <c r="K3466" s="1" t="str">
        <f t="shared" si="182"/>
        <v/>
      </c>
      <c r="L3466" s="1" t="e">
        <f ca="1">IF(AND(K3466&lt;&gt; "", COUNTIF(SAP!#REF!,K3466)&gt;0),"Matched", "")</f>
        <v>#REF!</v>
      </c>
      <c r="M3466" s="1" t="str">
        <f t="shared" si="180"/>
        <v/>
      </c>
      <c r="N3466" s="1" t="e">
        <f ca="1">IF(AND(M3466&lt;&gt; "", COUNTIF(SAP!#REF!,M3466)&gt;0),"Matched", "")</f>
        <v>#REF!</v>
      </c>
      <c r="O3466" s="1" t="str">
        <f t="shared" si="181"/>
        <v/>
      </c>
      <c r="P3466" s="1" t="e">
        <f ca="1">IF(AND(O3466&lt;&gt; "", COUNTIF(SAP!#REF!,O3466)&gt;0),"Matched", "")</f>
        <v>#REF!</v>
      </c>
      <c r="Q3466" s="1" t="str">
        <f ca="1">IF(D3466="AC","Logic4"&amp;"_"&amp;TEXT(C3466,"dd.mm.yyyy") &amp;"_"&amp; 1611647.81,"")</f>
        <v>Logic4_22.02.2020_1611647.81</v>
      </c>
      <c r="R3466" s="1" t="e">
        <f ca="1">IF(AND(Q3466&lt;&gt; "", COUNTIF(SAP!#REF!,Q3466)&gt;0),"Matched", "")</f>
        <v>#REF!</v>
      </c>
    </row>
    <row r="3467" spans="1:18">
      <c r="A3467" s="13">
        <v>11563327</v>
      </c>
      <c r="B3467" s="14">
        <v>43883</v>
      </c>
      <c r="C3467" s="14">
        <v>43883</v>
      </c>
      <c r="D3467" s="15" t="s">
        <v>10</v>
      </c>
      <c r="E3467" s="15">
        <v>0</v>
      </c>
      <c r="F3467" s="15">
        <v>0</v>
      </c>
      <c r="G3467" s="15">
        <v>6310</v>
      </c>
      <c r="H3467" s="15">
        <v>187763.56</v>
      </c>
      <c r="I3467" s="15" t="s">
        <v>11</v>
      </c>
      <c r="J3467" s="15" t="s">
        <v>12</v>
      </c>
      <c r="K3467" s="1" t="str">
        <f t="shared" si="182"/>
        <v/>
      </c>
      <c r="L3467" s="1" t="e">
        <f ca="1">IF(AND(K3467&lt;&gt; "", COUNTIF(SAP!#REF!,K3467)&gt;0),"Matched", "")</f>
        <v>#REF!</v>
      </c>
      <c r="M3467" s="1" t="str">
        <f t="shared" si="180"/>
        <v/>
      </c>
      <c r="N3467" s="1" t="e">
        <f ca="1">IF(AND(M3467&lt;&gt; "", COUNTIF(SAP!#REF!,M3467)&gt;0),"Matched", "")</f>
        <v>#REF!</v>
      </c>
      <c r="O3467" s="1" t="str">
        <f t="shared" si="181"/>
        <v/>
      </c>
      <c r="P3467" s="1" t="e">
        <f ca="1">IF(AND(O3467&lt;&gt; "", COUNTIF(SAP!#REF!,O3467)&gt;0),"Matched", "")</f>
        <v>#REF!</v>
      </c>
      <c r="Q3467" s="1" t="str">
        <f ca="1">IF(D3467="AC","Logic4"&amp;"_"&amp;TEXT(C3467,"dd.mm.yyyy") &amp;"_"&amp; 1611647.81,"")</f>
        <v>Logic4_22.02.2020_1611647.81</v>
      </c>
      <c r="R3467" s="1" t="e">
        <f ca="1">IF(AND(Q3467&lt;&gt; "", COUNTIF(SAP!#REF!,Q3467)&gt;0),"Matched", "")</f>
        <v>#REF!</v>
      </c>
    </row>
    <row r="3468" spans="1:18">
      <c r="A3468" s="9">
        <v>11563327</v>
      </c>
      <c r="B3468" s="10">
        <v>43883</v>
      </c>
      <c r="C3468" s="10">
        <v>43883</v>
      </c>
      <c r="D3468" s="11" t="s">
        <v>10</v>
      </c>
      <c r="E3468" s="11">
        <v>0</v>
      </c>
      <c r="F3468" s="11">
        <v>0</v>
      </c>
      <c r="G3468" s="11">
        <v>6361</v>
      </c>
      <c r="H3468" s="11">
        <v>194124.56</v>
      </c>
      <c r="I3468" s="11" t="s">
        <v>11</v>
      </c>
      <c r="J3468" s="11" t="s">
        <v>12</v>
      </c>
      <c r="K3468" s="1" t="str">
        <f t="shared" si="182"/>
        <v/>
      </c>
      <c r="L3468" s="1" t="e">
        <f ca="1">IF(AND(K3468&lt;&gt; "", COUNTIF(SAP!#REF!,K3468)&gt;0),"Matched", "")</f>
        <v>#REF!</v>
      </c>
      <c r="M3468" s="1" t="str">
        <f t="shared" si="180"/>
        <v/>
      </c>
      <c r="N3468" s="1" t="e">
        <f ca="1">IF(AND(M3468&lt;&gt; "", COUNTIF(SAP!#REF!,M3468)&gt;0),"Matched", "")</f>
        <v>#REF!</v>
      </c>
      <c r="O3468" s="1" t="str">
        <f t="shared" si="181"/>
        <v/>
      </c>
      <c r="P3468" s="1" t="e">
        <f ca="1">IF(AND(O3468&lt;&gt; "", COUNTIF(SAP!#REF!,O3468)&gt;0),"Matched", "")</f>
        <v>#REF!</v>
      </c>
      <c r="Q3468" s="1" t="str">
        <f ca="1">IF(D3468="AC","Logic4"&amp;"_"&amp;TEXT(C3468,"dd.mm.yyyy") &amp;"_"&amp; 1611647.81,"")</f>
        <v>Logic4_22.02.2020_1611647.81</v>
      </c>
      <c r="R3468" s="1" t="e">
        <f ca="1">IF(AND(Q3468&lt;&gt; "", COUNTIF(SAP!#REF!,Q3468)&gt;0),"Matched", "")</f>
        <v>#REF!</v>
      </c>
    </row>
    <row r="3469" spans="1:18">
      <c r="A3469" s="13">
        <v>11563327</v>
      </c>
      <c r="B3469" s="14">
        <v>43883</v>
      </c>
      <c r="C3469" s="14">
        <v>43883</v>
      </c>
      <c r="D3469" s="15" t="s">
        <v>10</v>
      </c>
      <c r="E3469" s="15">
        <v>0</v>
      </c>
      <c r="F3469" s="15">
        <v>0</v>
      </c>
      <c r="G3469" s="15">
        <v>6451.3</v>
      </c>
      <c r="H3469" s="15">
        <v>200575.86</v>
      </c>
      <c r="I3469" s="15" t="s">
        <v>11</v>
      </c>
      <c r="J3469" s="15" t="s">
        <v>12</v>
      </c>
      <c r="K3469" s="1" t="str">
        <f t="shared" si="182"/>
        <v/>
      </c>
      <c r="L3469" s="1" t="e">
        <f ca="1">IF(AND(K3469&lt;&gt; "", COUNTIF(SAP!#REF!,K3469)&gt;0),"Matched", "")</f>
        <v>#REF!</v>
      </c>
      <c r="M3469" s="1" t="str">
        <f t="shared" si="180"/>
        <v/>
      </c>
      <c r="N3469" s="1" t="e">
        <f ca="1">IF(AND(M3469&lt;&gt; "", COUNTIF(SAP!#REF!,M3469)&gt;0),"Matched", "")</f>
        <v>#REF!</v>
      </c>
      <c r="O3469" s="1" t="str">
        <f t="shared" si="181"/>
        <v/>
      </c>
      <c r="P3469" s="1" t="e">
        <f ca="1">IF(AND(O3469&lt;&gt; "", COUNTIF(SAP!#REF!,O3469)&gt;0),"Matched", "")</f>
        <v>#REF!</v>
      </c>
      <c r="Q3469" s="1" t="str">
        <f ca="1">IF(D3469="AC","Logic4"&amp;"_"&amp;TEXT(C3469,"dd.mm.yyyy") &amp;"_"&amp; 1611647.81,"")</f>
        <v>Logic4_22.02.2020_1611647.81</v>
      </c>
      <c r="R3469" s="1" t="e">
        <f ca="1">IF(AND(Q3469&lt;&gt; "", COUNTIF(SAP!#REF!,Q3469)&gt;0),"Matched", "")</f>
        <v>#REF!</v>
      </c>
    </row>
    <row r="3470" spans="1:18">
      <c r="A3470" s="9">
        <v>11563327</v>
      </c>
      <c r="B3470" s="10">
        <v>43883</v>
      </c>
      <c r="C3470" s="10">
        <v>43883</v>
      </c>
      <c r="D3470" s="11" t="s">
        <v>10</v>
      </c>
      <c r="E3470" s="11">
        <v>0</v>
      </c>
      <c r="F3470" s="11">
        <v>0</v>
      </c>
      <c r="G3470" s="11">
        <v>6630.2</v>
      </c>
      <c r="H3470" s="11">
        <v>207206.06</v>
      </c>
      <c r="I3470" s="11" t="s">
        <v>11</v>
      </c>
      <c r="J3470" s="11" t="s">
        <v>12</v>
      </c>
      <c r="K3470" s="1" t="str">
        <f t="shared" si="182"/>
        <v/>
      </c>
      <c r="L3470" s="1" t="e">
        <f ca="1">IF(AND(K3470&lt;&gt; "", COUNTIF(SAP!#REF!,K3470)&gt;0),"Matched", "")</f>
        <v>#REF!</v>
      </c>
      <c r="M3470" s="1" t="str">
        <f t="shared" si="180"/>
        <v/>
      </c>
      <c r="N3470" s="1" t="e">
        <f ca="1">IF(AND(M3470&lt;&gt; "", COUNTIF(SAP!#REF!,M3470)&gt;0),"Matched", "")</f>
        <v>#REF!</v>
      </c>
      <c r="O3470" s="1" t="str">
        <f t="shared" si="181"/>
        <v/>
      </c>
      <c r="P3470" s="1" t="e">
        <f ca="1">IF(AND(O3470&lt;&gt; "", COUNTIF(SAP!#REF!,O3470)&gt;0),"Matched", "")</f>
        <v>#REF!</v>
      </c>
      <c r="Q3470" s="1" t="str">
        <f ca="1">IF(D3470="AC","Logic4"&amp;"_"&amp;TEXT(C3470,"dd.mm.yyyy") &amp;"_"&amp; 1611647.81,"")</f>
        <v>Logic4_22.02.2020_1611647.81</v>
      </c>
      <c r="R3470" s="1" t="e">
        <f ca="1">IF(AND(Q3470&lt;&gt; "", COUNTIF(SAP!#REF!,Q3470)&gt;0),"Matched", "")</f>
        <v>#REF!</v>
      </c>
    </row>
    <row r="3471" spans="1:18">
      <c r="A3471" s="13">
        <v>11563327</v>
      </c>
      <c r="B3471" s="14">
        <v>43883</v>
      </c>
      <c r="C3471" s="14">
        <v>43883</v>
      </c>
      <c r="D3471" s="15" t="s">
        <v>10</v>
      </c>
      <c r="E3471" s="15">
        <v>0</v>
      </c>
      <c r="F3471" s="15">
        <v>0</v>
      </c>
      <c r="G3471" s="15">
        <v>6650</v>
      </c>
      <c r="H3471" s="15">
        <v>213856.06</v>
      </c>
      <c r="I3471" s="15" t="s">
        <v>11</v>
      </c>
      <c r="J3471" s="15" t="s">
        <v>12</v>
      </c>
      <c r="K3471" s="1" t="str">
        <f t="shared" si="182"/>
        <v/>
      </c>
      <c r="L3471" s="1" t="e">
        <f ca="1">IF(AND(K3471&lt;&gt; "", COUNTIF(SAP!#REF!,K3471)&gt;0),"Matched", "")</f>
        <v>#REF!</v>
      </c>
      <c r="M3471" s="1" t="str">
        <f t="shared" si="180"/>
        <v/>
      </c>
      <c r="N3471" s="1" t="e">
        <f ca="1">IF(AND(M3471&lt;&gt; "", COUNTIF(SAP!#REF!,M3471)&gt;0),"Matched", "")</f>
        <v>#REF!</v>
      </c>
      <c r="O3471" s="1" t="str">
        <f t="shared" si="181"/>
        <v/>
      </c>
      <c r="P3471" s="1" t="e">
        <f ca="1">IF(AND(O3471&lt;&gt; "", COUNTIF(SAP!#REF!,O3471)&gt;0),"Matched", "")</f>
        <v>#REF!</v>
      </c>
      <c r="Q3471" s="1" t="str">
        <f ca="1">IF(D3471="AC","Logic4"&amp;"_"&amp;TEXT(C3471,"dd.mm.yyyy") &amp;"_"&amp; 1611647.81,"")</f>
        <v>Logic4_22.02.2020_1611647.81</v>
      </c>
      <c r="R3471" s="1" t="e">
        <f ca="1">IF(AND(Q3471&lt;&gt; "", COUNTIF(SAP!#REF!,Q3471)&gt;0),"Matched", "")</f>
        <v>#REF!</v>
      </c>
    </row>
    <row r="3472" spans="1:18">
      <c r="A3472" s="9">
        <v>11563327</v>
      </c>
      <c r="B3472" s="10">
        <v>43883</v>
      </c>
      <c r="C3472" s="10">
        <v>43883</v>
      </c>
      <c r="D3472" s="11" t="s">
        <v>10</v>
      </c>
      <c r="E3472" s="11">
        <v>0</v>
      </c>
      <c r="F3472" s="11">
        <v>0</v>
      </c>
      <c r="G3472" s="11">
        <v>6674.8</v>
      </c>
      <c r="H3472" s="11">
        <v>220530.86</v>
      </c>
      <c r="I3472" s="11" t="s">
        <v>11</v>
      </c>
      <c r="J3472" s="11" t="s">
        <v>12</v>
      </c>
      <c r="K3472" s="1" t="str">
        <f t="shared" si="182"/>
        <v/>
      </c>
      <c r="L3472" s="1" t="e">
        <f ca="1">IF(AND(K3472&lt;&gt; "", COUNTIF(SAP!#REF!,K3472)&gt;0),"Matched", "")</f>
        <v>#REF!</v>
      </c>
      <c r="M3472" s="1" t="str">
        <f t="shared" si="180"/>
        <v/>
      </c>
      <c r="N3472" s="1" t="e">
        <f ca="1">IF(AND(M3472&lt;&gt; "", COUNTIF(SAP!#REF!,M3472)&gt;0),"Matched", "")</f>
        <v>#REF!</v>
      </c>
      <c r="O3472" s="1" t="str">
        <f t="shared" si="181"/>
        <v/>
      </c>
      <c r="P3472" s="1" t="e">
        <f ca="1">IF(AND(O3472&lt;&gt; "", COUNTIF(SAP!#REF!,O3472)&gt;0),"Matched", "")</f>
        <v>#REF!</v>
      </c>
      <c r="Q3472" s="1" t="str">
        <f ca="1">IF(D3472="AC","Logic4"&amp;"_"&amp;TEXT(C3472,"dd.mm.yyyy") &amp;"_"&amp; 1611647.81,"")</f>
        <v>Logic4_22.02.2020_1611647.81</v>
      </c>
      <c r="R3472" s="1" t="e">
        <f ca="1">IF(AND(Q3472&lt;&gt; "", COUNTIF(SAP!#REF!,Q3472)&gt;0),"Matched", "")</f>
        <v>#REF!</v>
      </c>
    </row>
    <row r="3473" spans="1:18">
      <c r="A3473" s="13">
        <v>11563327</v>
      </c>
      <c r="B3473" s="14">
        <v>43883</v>
      </c>
      <c r="C3473" s="14">
        <v>43883</v>
      </c>
      <c r="D3473" s="15" t="s">
        <v>10</v>
      </c>
      <c r="E3473" s="15">
        <v>0</v>
      </c>
      <c r="F3473" s="15">
        <v>0</v>
      </c>
      <c r="G3473" s="15">
        <v>6692.6</v>
      </c>
      <c r="H3473" s="15">
        <v>227223.46</v>
      </c>
      <c r="I3473" s="15" t="s">
        <v>11</v>
      </c>
      <c r="J3473" s="15" t="s">
        <v>12</v>
      </c>
      <c r="K3473" s="1" t="str">
        <f t="shared" si="182"/>
        <v/>
      </c>
      <c r="L3473" s="1" t="e">
        <f ca="1">IF(AND(K3473&lt;&gt; "", COUNTIF(SAP!#REF!,K3473)&gt;0),"Matched", "")</f>
        <v>#REF!</v>
      </c>
      <c r="M3473" s="1" t="str">
        <f t="shared" si="180"/>
        <v/>
      </c>
      <c r="N3473" s="1" t="e">
        <f ca="1">IF(AND(M3473&lt;&gt; "", COUNTIF(SAP!#REF!,M3473)&gt;0),"Matched", "")</f>
        <v>#REF!</v>
      </c>
      <c r="O3473" s="1" t="str">
        <f t="shared" si="181"/>
        <v/>
      </c>
      <c r="P3473" s="1" t="e">
        <f ca="1">IF(AND(O3473&lt;&gt; "", COUNTIF(SAP!#REF!,O3473)&gt;0),"Matched", "")</f>
        <v>#REF!</v>
      </c>
      <c r="Q3473" s="1" t="str">
        <f ca="1">IF(D3473="AC","Logic4"&amp;"_"&amp;TEXT(C3473,"dd.mm.yyyy") &amp;"_"&amp; 1611647.81,"")</f>
        <v>Logic4_22.02.2020_1611647.81</v>
      </c>
      <c r="R3473" s="1" t="e">
        <f ca="1">IF(AND(Q3473&lt;&gt; "", COUNTIF(SAP!#REF!,Q3473)&gt;0),"Matched", "")</f>
        <v>#REF!</v>
      </c>
    </row>
    <row r="3474" spans="1:18">
      <c r="A3474" s="9">
        <v>11563327</v>
      </c>
      <c r="B3474" s="10">
        <v>43883</v>
      </c>
      <c r="C3474" s="10">
        <v>43883</v>
      </c>
      <c r="D3474" s="11" t="s">
        <v>10</v>
      </c>
      <c r="E3474" s="11">
        <v>0</v>
      </c>
      <c r="F3474" s="11">
        <v>0</v>
      </c>
      <c r="G3474" s="11">
        <v>7100</v>
      </c>
      <c r="H3474" s="11">
        <v>234323.46</v>
      </c>
      <c r="I3474" s="11" t="s">
        <v>11</v>
      </c>
      <c r="J3474" s="11" t="s">
        <v>12</v>
      </c>
      <c r="K3474" s="1" t="str">
        <f t="shared" si="182"/>
        <v/>
      </c>
      <c r="L3474" s="1" t="e">
        <f ca="1">IF(AND(K3474&lt;&gt; "", COUNTIF(SAP!#REF!,K3474)&gt;0),"Matched", "")</f>
        <v>#REF!</v>
      </c>
      <c r="M3474" s="1" t="str">
        <f t="shared" si="180"/>
        <v/>
      </c>
      <c r="N3474" s="1" t="e">
        <f ca="1">IF(AND(M3474&lt;&gt; "", COUNTIF(SAP!#REF!,M3474)&gt;0),"Matched", "")</f>
        <v>#REF!</v>
      </c>
      <c r="O3474" s="1" t="str">
        <f t="shared" si="181"/>
        <v/>
      </c>
      <c r="P3474" s="1" t="e">
        <f ca="1">IF(AND(O3474&lt;&gt; "", COUNTIF(SAP!#REF!,O3474)&gt;0),"Matched", "")</f>
        <v>#REF!</v>
      </c>
      <c r="Q3474" s="1" t="str">
        <f ca="1">IF(D3474="AC","Logic4"&amp;"_"&amp;TEXT(C3474,"dd.mm.yyyy") &amp;"_"&amp; 1611647.81,"")</f>
        <v>Logic4_22.02.2020_1611647.81</v>
      </c>
      <c r="R3474" s="1" t="e">
        <f ca="1">IF(AND(Q3474&lt;&gt; "", COUNTIF(SAP!#REF!,Q3474)&gt;0),"Matched", "")</f>
        <v>#REF!</v>
      </c>
    </row>
    <row r="3475" spans="1:18">
      <c r="A3475" s="13">
        <v>11563327</v>
      </c>
      <c r="B3475" s="14">
        <v>43883</v>
      </c>
      <c r="C3475" s="14">
        <v>43883</v>
      </c>
      <c r="D3475" s="15" t="s">
        <v>10</v>
      </c>
      <c r="E3475" s="15">
        <v>0</v>
      </c>
      <c r="F3475" s="15">
        <v>0</v>
      </c>
      <c r="G3475" s="15">
        <v>7570.7</v>
      </c>
      <c r="H3475" s="15">
        <v>241894.16</v>
      </c>
      <c r="I3475" s="15" t="s">
        <v>11</v>
      </c>
      <c r="J3475" s="15" t="s">
        <v>12</v>
      </c>
      <c r="K3475" s="1" t="str">
        <f t="shared" si="182"/>
        <v/>
      </c>
      <c r="L3475" s="1" t="e">
        <f ca="1">IF(AND(K3475&lt;&gt; "", COUNTIF(SAP!#REF!,K3475)&gt;0),"Matched", "")</f>
        <v>#REF!</v>
      </c>
      <c r="M3475" s="1" t="str">
        <f t="shared" si="180"/>
        <v/>
      </c>
      <c r="N3475" s="1" t="e">
        <f ca="1">IF(AND(M3475&lt;&gt; "", COUNTIF(SAP!#REF!,M3475)&gt;0),"Matched", "")</f>
        <v>#REF!</v>
      </c>
      <c r="O3475" s="1" t="str">
        <f t="shared" si="181"/>
        <v/>
      </c>
      <c r="P3475" s="1" t="e">
        <f ca="1">IF(AND(O3475&lt;&gt; "", COUNTIF(SAP!#REF!,O3475)&gt;0),"Matched", "")</f>
        <v>#REF!</v>
      </c>
      <c r="Q3475" s="1" t="str">
        <f ca="1">IF(D3475="AC","Logic4"&amp;"_"&amp;TEXT(C3475,"dd.mm.yyyy") &amp;"_"&amp; 1611647.81,"")</f>
        <v>Logic4_22.02.2020_1611647.81</v>
      </c>
      <c r="R3475" s="1" t="e">
        <f ca="1">IF(AND(Q3475&lt;&gt; "", COUNTIF(SAP!#REF!,Q3475)&gt;0),"Matched", "")</f>
        <v>#REF!</v>
      </c>
    </row>
    <row r="3476" spans="1:18">
      <c r="A3476" s="9">
        <v>11563327</v>
      </c>
      <c r="B3476" s="10">
        <v>43883</v>
      </c>
      <c r="C3476" s="10">
        <v>43883</v>
      </c>
      <c r="D3476" s="11" t="s">
        <v>10</v>
      </c>
      <c r="E3476" s="11">
        <v>0</v>
      </c>
      <c r="F3476" s="11">
        <v>0</v>
      </c>
      <c r="G3476" s="11">
        <v>7642.6</v>
      </c>
      <c r="H3476" s="11">
        <v>249536.76</v>
      </c>
      <c r="I3476" s="11" t="s">
        <v>11</v>
      </c>
      <c r="J3476" s="11" t="s">
        <v>12</v>
      </c>
      <c r="K3476" s="1" t="str">
        <f t="shared" si="182"/>
        <v/>
      </c>
      <c r="L3476" s="1" t="e">
        <f ca="1">IF(AND(K3476&lt;&gt; "", COUNTIF(SAP!#REF!,K3476)&gt;0),"Matched", "")</f>
        <v>#REF!</v>
      </c>
      <c r="M3476" s="1" t="str">
        <f t="shared" si="180"/>
        <v/>
      </c>
      <c r="N3476" s="1" t="e">
        <f ca="1">IF(AND(M3476&lt;&gt; "", COUNTIF(SAP!#REF!,M3476)&gt;0),"Matched", "")</f>
        <v>#REF!</v>
      </c>
      <c r="O3476" s="1" t="str">
        <f t="shared" si="181"/>
        <v/>
      </c>
      <c r="P3476" s="1" t="e">
        <f ca="1">IF(AND(O3476&lt;&gt; "", COUNTIF(SAP!#REF!,O3476)&gt;0),"Matched", "")</f>
        <v>#REF!</v>
      </c>
      <c r="Q3476" s="1" t="str">
        <f ca="1">IF(D3476="AC","Logic4"&amp;"_"&amp;TEXT(C3476,"dd.mm.yyyy") &amp;"_"&amp; 1611647.81,"")</f>
        <v>Logic4_22.02.2020_1611647.81</v>
      </c>
      <c r="R3476" s="1" t="e">
        <f ca="1">IF(AND(Q3476&lt;&gt; "", COUNTIF(SAP!#REF!,Q3476)&gt;0),"Matched", "")</f>
        <v>#REF!</v>
      </c>
    </row>
    <row r="3477" spans="1:18">
      <c r="A3477" s="13">
        <v>11563327</v>
      </c>
      <c r="B3477" s="14">
        <v>43883</v>
      </c>
      <c r="C3477" s="14">
        <v>43883</v>
      </c>
      <c r="D3477" s="15" t="s">
        <v>10</v>
      </c>
      <c r="E3477" s="15">
        <v>0</v>
      </c>
      <c r="F3477" s="15">
        <v>0</v>
      </c>
      <c r="G3477" s="15">
        <v>7688</v>
      </c>
      <c r="H3477" s="15">
        <v>257224.76</v>
      </c>
      <c r="I3477" s="15" t="s">
        <v>11</v>
      </c>
      <c r="J3477" s="15" t="s">
        <v>12</v>
      </c>
      <c r="K3477" s="1" t="str">
        <f t="shared" si="182"/>
        <v/>
      </c>
      <c r="L3477" s="1" t="e">
        <f ca="1">IF(AND(K3477&lt;&gt; "", COUNTIF(SAP!#REF!,K3477)&gt;0),"Matched", "")</f>
        <v>#REF!</v>
      </c>
      <c r="M3477" s="1" t="str">
        <f t="shared" ref="M3477:M3540" si="183">IF(D3477="TR","Logic2"&amp;"_"&amp;TEXT(C3477,"dd.mm.yyyy") &amp;"_"&amp; F3477,"")</f>
        <v/>
      </c>
      <c r="N3477" s="1" t="e">
        <f ca="1">IF(AND(M3477&lt;&gt; "", COUNTIF(SAP!#REF!,M3477)&gt;0),"Matched", "")</f>
        <v>#REF!</v>
      </c>
      <c r="O3477" s="1" t="str">
        <f t="shared" ref="O3477:O3540" si="184">IF(D3477="AF","Logic3"&amp;"_"&amp;G3477,"")</f>
        <v/>
      </c>
      <c r="P3477" s="1" t="e">
        <f ca="1">IF(AND(O3477&lt;&gt; "", COUNTIF(SAP!#REF!,O3477)&gt;0),"Matched", "")</f>
        <v>#REF!</v>
      </c>
      <c r="Q3477" s="1" t="str">
        <f ca="1">IF(D3477="AC","Logic4"&amp;"_"&amp;TEXT(C3477,"dd.mm.yyyy") &amp;"_"&amp; 1611647.81,"")</f>
        <v>Logic4_22.02.2020_1611647.81</v>
      </c>
      <c r="R3477" s="1" t="e">
        <f ca="1">IF(AND(Q3477&lt;&gt; "", COUNTIF(SAP!#REF!,Q3477)&gt;0),"Matched", "")</f>
        <v>#REF!</v>
      </c>
    </row>
    <row r="3478" spans="1:18">
      <c r="A3478" s="9">
        <v>11563327</v>
      </c>
      <c r="B3478" s="10">
        <v>43883</v>
      </c>
      <c r="C3478" s="10">
        <v>43883</v>
      </c>
      <c r="D3478" s="11" t="s">
        <v>10</v>
      </c>
      <c r="E3478" s="11">
        <v>0</v>
      </c>
      <c r="F3478" s="11">
        <v>0</v>
      </c>
      <c r="G3478" s="11">
        <v>7694.4</v>
      </c>
      <c r="H3478" s="11">
        <v>264919.15999999997</v>
      </c>
      <c r="I3478" s="11" t="s">
        <v>11</v>
      </c>
      <c r="J3478" s="11" t="s">
        <v>12</v>
      </c>
      <c r="K3478" s="1" t="str">
        <f t="shared" si="182"/>
        <v/>
      </c>
      <c r="L3478" s="1" t="e">
        <f ca="1">IF(AND(K3478&lt;&gt; "", COUNTIF(SAP!#REF!,K3478)&gt;0),"Matched", "")</f>
        <v>#REF!</v>
      </c>
      <c r="M3478" s="1" t="str">
        <f t="shared" si="183"/>
        <v/>
      </c>
      <c r="N3478" s="1" t="e">
        <f ca="1">IF(AND(M3478&lt;&gt; "", COUNTIF(SAP!#REF!,M3478)&gt;0),"Matched", "")</f>
        <v>#REF!</v>
      </c>
      <c r="O3478" s="1" t="str">
        <f t="shared" si="184"/>
        <v/>
      </c>
      <c r="P3478" s="1" t="e">
        <f ca="1">IF(AND(O3478&lt;&gt; "", COUNTIF(SAP!#REF!,O3478)&gt;0),"Matched", "")</f>
        <v>#REF!</v>
      </c>
      <c r="Q3478" s="1" t="str">
        <f ca="1">IF(D3478="AC","Logic4"&amp;"_"&amp;TEXT(C3478,"dd.mm.yyyy") &amp;"_"&amp; 1611647.81,"")</f>
        <v>Logic4_22.02.2020_1611647.81</v>
      </c>
      <c r="R3478" s="1" t="e">
        <f ca="1">IF(AND(Q3478&lt;&gt; "", COUNTIF(SAP!#REF!,Q3478)&gt;0),"Matched", "")</f>
        <v>#REF!</v>
      </c>
    </row>
    <row r="3479" spans="1:18">
      <c r="A3479" s="13">
        <v>11563327</v>
      </c>
      <c r="B3479" s="14">
        <v>43883</v>
      </c>
      <c r="C3479" s="14">
        <v>43883</v>
      </c>
      <c r="D3479" s="15" t="s">
        <v>10</v>
      </c>
      <c r="E3479" s="15">
        <v>0</v>
      </c>
      <c r="F3479" s="15">
        <v>0</v>
      </c>
      <c r="G3479" s="15">
        <v>7705</v>
      </c>
      <c r="H3479" s="15">
        <v>272624.15999999997</v>
      </c>
      <c r="I3479" s="15" t="s">
        <v>11</v>
      </c>
      <c r="J3479" s="15" t="s">
        <v>12</v>
      </c>
      <c r="K3479" s="1" t="str">
        <f t="shared" si="182"/>
        <v/>
      </c>
      <c r="L3479" s="1" t="e">
        <f ca="1">IF(AND(K3479&lt;&gt; "", COUNTIF(SAP!#REF!,K3479)&gt;0),"Matched", "")</f>
        <v>#REF!</v>
      </c>
      <c r="M3479" s="1" t="str">
        <f t="shared" si="183"/>
        <v/>
      </c>
      <c r="N3479" s="1" t="e">
        <f ca="1">IF(AND(M3479&lt;&gt; "", COUNTIF(SAP!#REF!,M3479)&gt;0),"Matched", "")</f>
        <v>#REF!</v>
      </c>
      <c r="O3479" s="1" t="str">
        <f t="shared" si="184"/>
        <v/>
      </c>
      <c r="P3479" s="1" t="e">
        <f ca="1">IF(AND(O3479&lt;&gt; "", COUNTIF(SAP!#REF!,O3479)&gt;0),"Matched", "")</f>
        <v>#REF!</v>
      </c>
      <c r="Q3479" s="1" t="str">
        <f ca="1">IF(D3479="AC","Logic4"&amp;"_"&amp;TEXT(C3479,"dd.mm.yyyy") &amp;"_"&amp; 1611647.81,"")</f>
        <v>Logic4_22.02.2020_1611647.81</v>
      </c>
      <c r="R3479" s="1" t="e">
        <f ca="1">IF(AND(Q3479&lt;&gt; "", COUNTIF(SAP!#REF!,Q3479)&gt;0),"Matched", "")</f>
        <v>#REF!</v>
      </c>
    </row>
    <row r="3480" spans="1:18">
      <c r="A3480" s="9">
        <v>11563327</v>
      </c>
      <c r="B3480" s="10">
        <v>43883</v>
      </c>
      <c r="C3480" s="10">
        <v>43883</v>
      </c>
      <c r="D3480" s="11" t="s">
        <v>10</v>
      </c>
      <c r="E3480" s="11">
        <v>0</v>
      </c>
      <c r="F3480" s="11">
        <v>0</v>
      </c>
      <c r="G3480" s="11">
        <v>7810.7</v>
      </c>
      <c r="H3480" s="11">
        <v>280434.86</v>
      </c>
      <c r="I3480" s="11" t="s">
        <v>11</v>
      </c>
      <c r="J3480" s="11" t="s">
        <v>12</v>
      </c>
      <c r="K3480" s="1" t="str">
        <f t="shared" si="182"/>
        <v/>
      </c>
      <c r="L3480" s="1" t="e">
        <f ca="1">IF(AND(K3480&lt;&gt; "", COUNTIF(SAP!#REF!,K3480)&gt;0),"Matched", "")</f>
        <v>#REF!</v>
      </c>
      <c r="M3480" s="1" t="str">
        <f t="shared" si="183"/>
        <v/>
      </c>
      <c r="N3480" s="1" t="e">
        <f ca="1">IF(AND(M3480&lt;&gt; "", COUNTIF(SAP!#REF!,M3480)&gt;0),"Matched", "")</f>
        <v>#REF!</v>
      </c>
      <c r="O3480" s="1" t="str">
        <f t="shared" si="184"/>
        <v/>
      </c>
      <c r="P3480" s="1" t="e">
        <f ca="1">IF(AND(O3480&lt;&gt; "", COUNTIF(SAP!#REF!,O3480)&gt;0),"Matched", "")</f>
        <v>#REF!</v>
      </c>
      <c r="Q3480" s="1" t="str">
        <f ca="1">IF(D3480="AC","Logic4"&amp;"_"&amp;TEXT(C3480,"dd.mm.yyyy") &amp;"_"&amp; 1611647.81,"")</f>
        <v>Logic4_22.02.2020_1611647.81</v>
      </c>
      <c r="R3480" s="1" t="e">
        <f ca="1">IF(AND(Q3480&lt;&gt; "", COUNTIF(SAP!#REF!,Q3480)&gt;0),"Matched", "")</f>
        <v>#REF!</v>
      </c>
    </row>
    <row r="3481" spans="1:18">
      <c r="A3481" s="13">
        <v>11563327</v>
      </c>
      <c r="B3481" s="14">
        <v>43883</v>
      </c>
      <c r="C3481" s="14">
        <v>43883</v>
      </c>
      <c r="D3481" s="15" t="s">
        <v>10</v>
      </c>
      <c r="E3481" s="15">
        <v>0</v>
      </c>
      <c r="F3481" s="15">
        <v>0</v>
      </c>
      <c r="G3481" s="15">
        <v>7856.8</v>
      </c>
      <c r="H3481" s="15">
        <v>288291.65999999997</v>
      </c>
      <c r="I3481" s="15" t="s">
        <v>11</v>
      </c>
      <c r="J3481" s="15" t="s">
        <v>12</v>
      </c>
      <c r="K3481" s="1" t="str">
        <f t="shared" si="182"/>
        <v/>
      </c>
      <c r="L3481" s="1" t="e">
        <f ca="1">IF(AND(K3481&lt;&gt; "", COUNTIF(SAP!#REF!,K3481)&gt;0),"Matched", "")</f>
        <v>#REF!</v>
      </c>
      <c r="M3481" s="1" t="str">
        <f t="shared" si="183"/>
        <v/>
      </c>
      <c r="N3481" s="1" t="e">
        <f ca="1">IF(AND(M3481&lt;&gt; "", COUNTIF(SAP!#REF!,M3481)&gt;0),"Matched", "")</f>
        <v>#REF!</v>
      </c>
      <c r="O3481" s="1" t="str">
        <f t="shared" si="184"/>
        <v/>
      </c>
      <c r="P3481" s="1" t="e">
        <f ca="1">IF(AND(O3481&lt;&gt; "", COUNTIF(SAP!#REF!,O3481)&gt;0),"Matched", "")</f>
        <v>#REF!</v>
      </c>
      <c r="Q3481" s="1" t="str">
        <f ca="1">IF(D3481="AC","Logic4"&amp;"_"&amp;TEXT(C3481,"dd.mm.yyyy") &amp;"_"&amp; 1611647.81,"")</f>
        <v>Logic4_22.02.2020_1611647.81</v>
      </c>
      <c r="R3481" s="1" t="e">
        <f ca="1">IF(AND(Q3481&lt;&gt; "", COUNTIF(SAP!#REF!,Q3481)&gt;0),"Matched", "")</f>
        <v>#REF!</v>
      </c>
    </row>
    <row r="3482" spans="1:18">
      <c r="A3482" s="9">
        <v>11563327</v>
      </c>
      <c r="B3482" s="10">
        <v>43883</v>
      </c>
      <c r="C3482" s="10">
        <v>43883</v>
      </c>
      <c r="D3482" s="11" t="s">
        <v>10</v>
      </c>
      <c r="E3482" s="11">
        <v>0</v>
      </c>
      <c r="F3482" s="11">
        <v>0</v>
      </c>
      <c r="G3482" s="11">
        <v>7870.9</v>
      </c>
      <c r="H3482" s="11">
        <v>296162.56</v>
      </c>
      <c r="I3482" s="11" t="s">
        <v>11</v>
      </c>
      <c r="J3482" s="11" t="s">
        <v>12</v>
      </c>
      <c r="K3482" s="1" t="str">
        <f t="shared" si="182"/>
        <v/>
      </c>
      <c r="L3482" s="1" t="e">
        <f ca="1">IF(AND(K3482&lt;&gt; "", COUNTIF(SAP!#REF!,K3482)&gt;0),"Matched", "")</f>
        <v>#REF!</v>
      </c>
      <c r="M3482" s="1" t="str">
        <f t="shared" si="183"/>
        <v/>
      </c>
      <c r="N3482" s="1" t="e">
        <f ca="1">IF(AND(M3482&lt;&gt; "", COUNTIF(SAP!#REF!,M3482)&gt;0),"Matched", "")</f>
        <v>#REF!</v>
      </c>
      <c r="O3482" s="1" t="str">
        <f t="shared" si="184"/>
        <v/>
      </c>
      <c r="P3482" s="1" t="e">
        <f ca="1">IF(AND(O3482&lt;&gt; "", COUNTIF(SAP!#REF!,O3482)&gt;0),"Matched", "")</f>
        <v>#REF!</v>
      </c>
      <c r="Q3482" s="1" t="str">
        <f ca="1">IF(D3482="AC","Logic4"&amp;"_"&amp;TEXT(C3482,"dd.mm.yyyy") &amp;"_"&amp; 1611647.81,"")</f>
        <v>Logic4_22.02.2020_1611647.81</v>
      </c>
      <c r="R3482" s="1" t="e">
        <f ca="1">IF(AND(Q3482&lt;&gt; "", COUNTIF(SAP!#REF!,Q3482)&gt;0),"Matched", "")</f>
        <v>#REF!</v>
      </c>
    </row>
    <row r="3483" spans="1:18">
      <c r="A3483" s="13">
        <v>11563327</v>
      </c>
      <c r="B3483" s="14">
        <v>43883</v>
      </c>
      <c r="C3483" s="14">
        <v>43883</v>
      </c>
      <c r="D3483" s="15" t="s">
        <v>10</v>
      </c>
      <c r="E3483" s="15">
        <v>0</v>
      </c>
      <c r="F3483" s="15">
        <v>0</v>
      </c>
      <c r="G3483" s="15">
        <v>8044.1</v>
      </c>
      <c r="H3483" s="15">
        <v>304206.65999999997</v>
      </c>
      <c r="I3483" s="15" t="s">
        <v>11</v>
      </c>
      <c r="J3483" s="15" t="s">
        <v>12</v>
      </c>
      <c r="K3483" s="1" t="str">
        <f t="shared" si="182"/>
        <v/>
      </c>
      <c r="L3483" s="1" t="e">
        <f ca="1">IF(AND(K3483&lt;&gt; "", COUNTIF(SAP!#REF!,K3483)&gt;0),"Matched", "")</f>
        <v>#REF!</v>
      </c>
      <c r="M3483" s="1" t="str">
        <f t="shared" si="183"/>
        <v/>
      </c>
      <c r="N3483" s="1" t="e">
        <f ca="1">IF(AND(M3483&lt;&gt; "", COUNTIF(SAP!#REF!,M3483)&gt;0),"Matched", "")</f>
        <v>#REF!</v>
      </c>
      <c r="O3483" s="1" t="str">
        <f t="shared" si="184"/>
        <v/>
      </c>
      <c r="P3483" s="1" t="e">
        <f ca="1">IF(AND(O3483&lt;&gt; "", COUNTIF(SAP!#REF!,O3483)&gt;0),"Matched", "")</f>
        <v>#REF!</v>
      </c>
      <c r="Q3483" s="1" t="str">
        <f ca="1">IF(D3483="AC","Logic4"&amp;"_"&amp;TEXT(C3483,"dd.mm.yyyy") &amp;"_"&amp; 1611647.81,"")</f>
        <v>Logic4_22.02.2020_1611647.81</v>
      </c>
      <c r="R3483" s="1" t="e">
        <f ca="1">IF(AND(Q3483&lt;&gt; "", COUNTIF(SAP!#REF!,Q3483)&gt;0),"Matched", "")</f>
        <v>#REF!</v>
      </c>
    </row>
    <row r="3484" spans="1:18">
      <c r="A3484" s="9">
        <v>11563327</v>
      </c>
      <c r="B3484" s="10">
        <v>43883</v>
      </c>
      <c r="C3484" s="10">
        <v>43883</v>
      </c>
      <c r="D3484" s="11" t="s">
        <v>10</v>
      </c>
      <c r="E3484" s="11">
        <v>0</v>
      </c>
      <c r="F3484" s="11">
        <v>0</v>
      </c>
      <c r="G3484" s="11">
        <v>8320.1</v>
      </c>
      <c r="H3484" s="11">
        <v>312526.76</v>
      </c>
      <c r="I3484" s="11" t="s">
        <v>11</v>
      </c>
      <c r="J3484" s="11" t="s">
        <v>12</v>
      </c>
      <c r="K3484" s="1" t="str">
        <f t="shared" si="182"/>
        <v/>
      </c>
      <c r="L3484" s="1" t="e">
        <f ca="1">IF(AND(K3484&lt;&gt; "", COUNTIF(SAP!#REF!,K3484)&gt;0),"Matched", "")</f>
        <v>#REF!</v>
      </c>
      <c r="M3484" s="1" t="str">
        <f t="shared" si="183"/>
        <v/>
      </c>
      <c r="N3484" s="1" t="e">
        <f ca="1">IF(AND(M3484&lt;&gt; "", COUNTIF(SAP!#REF!,M3484)&gt;0),"Matched", "")</f>
        <v>#REF!</v>
      </c>
      <c r="O3484" s="1" t="str">
        <f t="shared" si="184"/>
        <v/>
      </c>
      <c r="P3484" s="1" t="e">
        <f ca="1">IF(AND(O3484&lt;&gt; "", COUNTIF(SAP!#REF!,O3484)&gt;0),"Matched", "")</f>
        <v>#REF!</v>
      </c>
      <c r="Q3484" s="1" t="str">
        <f ca="1">IF(D3484="AC","Logic4"&amp;"_"&amp;TEXT(C3484,"dd.mm.yyyy") &amp;"_"&amp; 1611647.81,"")</f>
        <v>Logic4_22.02.2020_1611647.81</v>
      </c>
      <c r="R3484" s="1" t="e">
        <f ca="1">IF(AND(Q3484&lt;&gt; "", COUNTIF(SAP!#REF!,Q3484)&gt;0),"Matched", "")</f>
        <v>#REF!</v>
      </c>
    </row>
    <row r="3485" spans="1:18">
      <c r="A3485" s="13">
        <v>11563327</v>
      </c>
      <c r="B3485" s="14">
        <v>43883</v>
      </c>
      <c r="C3485" s="14">
        <v>43883</v>
      </c>
      <c r="D3485" s="15" t="s">
        <v>10</v>
      </c>
      <c r="E3485" s="15">
        <v>0</v>
      </c>
      <c r="F3485" s="15">
        <v>0</v>
      </c>
      <c r="G3485" s="15">
        <v>8324.5499999999993</v>
      </c>
      <c r="H3485" s="15">
        <v>320851.31</v>
      </c>
      <c r="I3485" s="15" t="s">
        <v>11</v>
      </c>
      <c r="J3485" s="15" t="s">
        <v>12</v>
      </c>
      <c r="K3485" s="1" t="str">
        <f t="shared" si="182"/>
        <v/>
      </c>
      <c r="L3485" s="1" t="e">
        <f ca="1">IF(AND(K3485&lt;&gt; "", COUNTIF(SAP!#REF!,K3485)&gt;0),"Matched", "")</f>
        <v>#REF!</v>
      </c>
      <c r="M3485" s="1" t="str">
        <f t="shared" si="183"/>
        <v/>
      </c>
      <c r="N3485" s="1" t="e">
        <f ca="1">IF(AND(M3485&lt;&gt; "", COUNTIF(SAP!#REF!,M3485)&gt;0),"Matched", "")</f>
        <v>#REF!</v>
      </c>
      <c r="O3485" s="1" t="str">
        <f t="shared" si="184"/>
        <v/>
      </c>
      <c r="P3485" s="1" t="e">
        <f ca="1">IF(AND(O3485&lt;&gt; "", COUNTIF(SAP!#REF!,O3485)&gt;0),"Matched", "")</f>
        <v>#REF!</v>
      </c>
      <c r="Q3485" s="1" t="str">
        <f ca="1">IF(D3485="AC","Logic4"&amp;"_"&amp;TEXT(C3485,"dd.mm.yyyy") &amp;"_"&amp; 1611647.81,"")</f>
        <v>Logic4_22.02.2020_1611647.81</v>
      </c>
      <c r="R3485" s="1" t="e">
        <f ca="1">IF(AND(Q3485&lt;&gt; "", COUNTIF(SAP!#REF!,Q3485)&gt;0),"Matched", "")</f>
        <v>#REF!</v>
      </c>
    </row>
    <row r="3486" spans="1:18">
      <c r="A3486" s="9">
        <v>11563327</v>
      </c>
      <c r="B3486" s="10">
        <v>43883</v>
      </c>
      <c r="C3486" s="10">
        <v>43883</v>
      </c>
      <c r="D3486" s="11" t="s">
        <v>10</v>
      </c>
      <c r="E3486" s="11">
        <v>0</v>
      </c>
      <c r="F3486" s="11">
        <v>0</v>
      </c>
      <c r="G3486" s="11">
        <v>8419.2999999999993</v>
      </c>
      <c r="H3486" s="11">
        <v>329270.61</v>
      </c>
      <c r="I3486" s="11" t="s">
        <v>11</v>
      </c>
      <c r="J3486" s="11" t="s">
        <v>12</v>
      </c>
      <c r="K3486" s="1" t="str">
        <f t="shared" si="182"/>
        <v/>
      </c>
      <c r="L3486" s="1" t="e">
        <f ca="1">IF(AND(K3486&lt;&gt; "", COUNTIF(SAP!#REF!,K3486)&gt;0),"Matched", "")</f>
        <v>#REF!</v>
      </c>
      <c r="M3486" s="1" t="str">
        <f t="shared" si="183"/>
        <v/>
      </c>
      <c r="N3486" s="1" t="e">
        <f ca="1">IF(AND(M3486&lt;&gt; "", COUNTIF(SAP!#REF!,M3486)&gt;0),"Matched", "")</f>
        <v>#REF!</v>
      </c>
      <c r="O3486" s="1" t="str">
        <f t="shared" si="184"/>
        <v/>
      </c>
      <c r="P3486" s="1" t="e">
        <f ca="1">IF(AND(O3486&lt;&gt; "", COUNTIF(SAP!#REF!,O3486)&gt;0),"Matched", "")</f>
        <v>#REF!</v>
      </c>
      <c r="Q3486" s="1" t="str">
        <f ca="1">IF(D3486="AC","Logic4"&amp;"_"&amp;TEXT(C3486,"dd.mm.yyyy") &amp;"_"&amp; 1611647.81,"")</f>
        <v>Logic4_22.02.2020_1611647.81</v>
      </c>
      <c r="R3486" s="1" t="e">
        <f ca="1">IF(AND(Q3486&lt;&gt; "", COUNTIF(SAP!#REF!,Q3486)&gt;0),"Matched", "")</f>
        <v>#REF!</v>
      </c>
    </row>
    <row r="3487" spans="1:18">
      <c r="A3487" s="13">
        <v>11563327</v>
      </c>
      <c r="B3487" s="14">
        <v>43883</v>
      </c>
      <c r="C3487" s="14">
        <v>43883</v>
      </c>
      <c r="D3487" s="15" t="s">
        <v>10</v>
      </c>
      <c r="E3487" s="15">
        <v>0</v>
      </c>
      <c r="F3487" s="15">
        <v>0</v>
      </c>
      <c r="G3487" s="15">
        <v>8586.7999999999993</v>
      </c>
      <c r="H3487" s="15">
        <v>337857.41</v>
      </c>
      <c r="I3487" s="15" t="s">
        <v>11</v>
      </c>
      <c r="J3487" s="15" t="s">
        <v>12</v>
      </c>
      <c r="K3487" s="1" t="str">
        <f t="shared" si="182"/>
        <v/>
      </c>
      <c r="L3487" s="1" t="e">
        <f ca="1">IF(AND(K3487&lt;&gt; "", COUNTIF(SAP!#REF!,K3487)&gt;0),"Matched", "")</f>
        <v>#REF!</v>
      </c>
      <c r="M3487" s="1" t="str">
        <f t="shared" si="183"/>
        <v/>
      </c>
      <c r="N3487" s="1" t="e">
        <f ca="1">IF(AND(M3487&lt;&gt; "", COUNTIF(SAP!#REF!,M3487)&gt;0),"Matched", "")</f>
        <v>#REF!</v>
      </c>
      <c r="O3487" s="1" t="str">
        <f t="shared" si="184"/>
        <v/>
      </c>
      <c r="P3487" s="1" t="e">
        <f ca="1">IF(AND(O3487&lt;&gt; "", COUNTIF(SAP!#REF!,O3487)&gt;0),"Matched", "")</f>
        <v>#REF!</v>
      </c>
      <c r="Q3487" s="1" t="str">
        <f ca="1">IF(D3487="AC","Logic4"&amp;"_"&amp;TEXT(C3487,"dd.mm.yyyy") &amp;"_"&amp; 1611647.81,"")</f>
        <v>Logic4_22.02.2020_1611647.81</v>
      </c>
      <c r="R3487" s="1" t="e">
        <f ca="1">IF(AND(Q3487&lt;&gt; "", COUNTIF(SAP!#REF!,Q3487)&gt;0),"Matched", "")</f>
        <v>#REF!</v>
      </c>
    </row>
    <row r="3488" spans="1:18">
      <c r="A3488" s="9">
        <v>11563327</v>
      </c>
      <c r="B3488" s="10">
        <v>43883</v>
      </c>
      <c r="C3488" s="10">
        <v>43883</v>
      </c>
      <c r="D3488" s="11" t="s">
        <v>10</v>
      </c>
      <c r="E3488" s="11">
        <v>0</v>
      </c>
      <c r="F3488" s="11">
        <v>0</v>
      </c>
      <c r="G3488" s="11">
        <v>9098</v>
      </c>
      <c r="H3488" s="11">
        <v>346955.41</v>
      </c>
      <c r="I3488" s="11" t="s">
        <v>11</v>
      </c>
      <c r="J3488" s="11" t="s">
        <v>12</v>
      </c>
      <c r="K3488" s="1" t="str">
        <f t="shared" si="182"/>
        <v/>
      </c>
      <c r="L3488" s="1" t="e">
        <f ca="1">IF(AND(K3488&lt;&gt; "", COUNTIF(SAP!#REF!,K3488)&gt;0),"Matched", "")</f>
        <v>#REF!</v>
      </c>
      <c r="M3488" s="1" t="str">
        <f t="shared" si="183"/>
        <v/>
      </c>
      <c r="N3488" s="1" t="e">
        <f ca="1">IF(AND(M3488&lt;&gt; "", COUNTIF(SAP!#REF!,M3488)&gt;0),"Matched", "")</f>
        <v>#REF!</v>
      </c>
      <c r="O3488" s="1" t="str">
        <f t="shared" si="184"/>
        <v/>
      </c>
      <c r="P3488" s="1" t="e">
        <f ca="1">IF(AND(O3488&lt;&gt; "", COUNTIF(SAP!#REF!,O3488)&gt;0),"Matched", "")</f>
        <v>#REF!</v>
      </c>
      <c r="Q3488" s="1" t="str">
        <f ca="1">IF(D3488="AC","Logic4"&amp;"_"&amp;TEXT(C3488,"dd.mm.yyyy") &amp;"_"&amp; 1611647.81,"")</f>
        <v>Logic4_22.02.2020_1611647.81</v>
      </c>
      <c r="R3488" s="1" t="e">
        <f ca="1">IF(AND(Q3488&lt;&gt; "", COUNTIF(SAP!#REF!,Q3488)&gt;0),"Matched", "")</f>
        <v>#REF!</v>
      </c>
    </row>
    <row r="3489" spans="1:18">
      <c r="A3489" s="13">
        <v>11563327</v>
      </c>
      <c r="B3489" s="14">
        <v>43883</v>
      </c>
      <c r="C3489" s="14">
        <v>43883</v>
      </c>
      <c r="D3489" s="15" t="s">
        <v>10</v>
      </c>
      <c r="E3489" s="15">
        <v>0</v>
      </c>
      <c r="F3489" s="15">
        <v>0</v>
      </c>
      <c r="G3489" s="15">
        <v>9163.44</v>
      </c>
      <c r="H3489" s="15">
        <v>356118.85</v>
      </c>
      <c r="I3489" s="15" t="s">
        <v>11</v>
      </c>
      <c r="J3489" s="15" t="s">
        <v>12</v>
      </c>
      <c r="K3489" s="1" t="str">
        <f t="shared" si="182"/>
        <v/>
      </c>
      <c r="L3489" s="1" t="e">
        <f ca="1">IF(AND(K3489&lt;&gt; "", COUNTIF(SAP!#REF!,K3489)&gt;0),"Matched", "")</f>
        <v>#REF!</v>
      </c>
      <c r="M3489" s="1" t="str">
        <f t="shared" si="183"/>
        <v/>
      </c>
      <c r="N3489" s="1" t="e">
        <f ca="1">IF(AND(M3489&lt;&gt; "", COUNTIF(SAP!#REF!,M3489)&gt;0),"Matched", "")</f>
        <v>#REF!</v>
      </c>
      <c r="O3489" s="1" t="str">
        <f t="shared" si="184"/>
        <v/>
      </c>
      <c r="P3489" s="1" t="e">
        <f ca="1">IF(AND(O3489&lt;&gt; "", COUNTIF(SAP!#REF!,O3489)&gt;0),"Matched", "")</f>
        <v>#REF!</v>
      </c>
      <c r="Q3489" s="1" t="str">
        <f ca="1">IF(D3489="AC","Logic4"&amp;"_"&amp;TEXT(C3489,"dd.mm.yyyy") &amp;"_"&amp; 1611647.81,"")</f>
        <v>Logic4_22.02.2020_1611647.81</v>
      </c>
      <c r="R3489" s="1" t="e">
        <f ca="1">IF(AND(Q3489&lt;&gt; "", COUNTIF(SAP!#REF!,Q3489)&gt;0),"Matched", "")</f>
        <v>#REF!</v>
      </c>
    </row>
    <row r="3490" spans="1:18">
      <c r="A3490" s="9">
        <v>11563327</v>
      </c>
      <c r="B3490" s="10">
        <v>43883</v>
      </c>
      <c r="C3490" s="10">
        <v>43883</v>
      </c>
      <c r="D3490" s="11" t="s">
        <v>10</v>
      </c>
      <c r="E3490" s="11">
        <v>0</v>
      </c>
      <c r="F3490" s="11">
        <v>0</v>
      </c>
      <c r="G3490" s="11">
        <v>9315.5</v>
      </c>
      <c r="H3490" s="11">
        <v>365434.35</v>
      </c>
      <c r="I3490" s="11" t="s">
        <v>11</v>
      </c>
      <c r="J3490" s="11" t="s">
        <v>12</v>
      </c>
      <c r="K3490" s="1" t="str">
        <f t="shared" si="182"/>
        <v/>
      </c>
      <c r="L3490" s="1" t="e">
        <f ca="1">IF(AND(K3490&lt;&gt; "", COUNTIF(SAP!#REF!,K3490)&gt;0),"Matched", "")</f>
        <v>#REF!</v>
      </c>
      <c r="M3490" s="1" t="str">
        <f t="shared" si="183"/>
        <v/>
      </c>
      <c r="N3490" s="1" t="e">
        <f ca="1">IF(AND(M3490&lt;&gt; "", COUNTIF(SAP!#REF!,M3490)&gt;0),"Matched", "")</f>
        <v>#REF!</v>
      </c>
      <c r="O3490" s="1" t="str">
        <f t="shared" si="184"/>
        <v/>
      </c>
      <c r="P3490" s="1" t="e">
        <f ca="1">IF(AND(O3490&lt;&gt; "", COUNTIF(SAP!#REF!,O3490)&gt;0),"Matched", "")</f>
        <v>#REF!</v>
      </c>
      <c r="Q3490" s="1" t="str">
        <f ca="1">IF(D3490="AC","Logic4"&amp;"_"&amp;TEXT(C3490,"dd.mm.yyyy") &amp;"_"&amp; 1611647.81,"")</f>
        <v>Logic4_22.02.2020_1611647.81</v>
      </c>
      <c r="R3490" s="1" t="e">
        <f ca="1">IF(AND(Q3490&lt;&gt; "", COUNTIF(SAP!#REF!,Q3490)&gt;0),"Matched", "")</f>
        <v>#REF!</v>
      </c>
    </row>
    <row r="3491" spans="1:18">
      <c r="A3491" s="13">
        <v>11563327</v>
      </c>
      <c r="B3491" s="14">
        <v>43883</v>
      </c>
      <c r="C3491" s="14">
        <v>43883</v>
      </c>
      <c r="D3491" s="15" t="s">
        <v>10</v>
      </c>
      <c r="E3491" s="15">
        <v>0</v>
      </c>
      <c r="F3491" s="15">
        <v>0</v>
      </c>
      <c r="G3491" s="15">
        <v>9457</v>
      </c>
      <c r="H3491" s="15">
        <v>374891.35</v>
      </c>
      <c r="I3491" s="15" t="s">
        <v>11</v>
      </c>
      <c r="J3491" s="15" t="s">
        <v>12</v>
      </c>
      <c r="K3491" s="1" t="str">
        <f t="shared" si="182"/>
        <v/>
      </c>
      <c r="L3491" s="1" t="e">
        <f ca="1">IF(AND(K3491&lt;&gt; "", COUNTIF(SAP!#REF!,K3491)&gt;0),"Matched", "")</f>
        <v>#REF!</v>
      </c>
      <c r="M3491" s="1" t="str">
        <f t="shared" si="183"/>
        <v/>
      </c>
      <c r="N3491" s="1" t="e">
        <f ca="1">IF(AND(M3491&lt;&gt; "", COUNTIF(SAP!#REF!,M3491)&gt;0),"Matched", "")</f>
        <v>#REF!</v>
      </c>
      <c r="O3491" s="1" t="str">
        <f t="shared" si="184"/>
        <v/>
      </c>
      <c r="P3491" s="1" t="e">
        <f ca="1">IF(AND(O3491&lt;&gt; "", COUNTIF(SAP!#REF!,O3491)&gt;0),"Matched", "")</f>
        <v>#REF!</v>
      </c>
      <c r="Q3491" s="1" t="str">
        <f ca="1">IF(D3491="AC","Logic4"&amp;"_"&amp;TEXT(C3491,"dd.mm.yyyy") &amp;"_"&amp; 1611647.81,"")</f>
        <v>Logic4_22.02.2020_1611647.81</v>
      </c>
      <c r="R3491" s="1" t="e">
        <f ca="1">IF(AND(Q3491&lt;&gt; "", COUNTIF(SAP!#REF!,Q3491)&gt;0),"Matched", "")</f>
        <v>#REF!</v>
      </c>
    </row>
    <row r="3492" spans="1:18">
      <c r="A3492" s="9">
        <v>11563327</v>
      </c>
      <c r="B3492" s="10">
        <v>43883</v>
      </c>
      <c r="C3492" s="10">
        <v>43883</v>
      </c>
      <c r="D3492" s="11" t="s">
        <v>10</v>
      </c>
      <c r="E3492" s="11">
        <v>0</v>
      </c>
      <c r="F3492" s="11">
        <v>0</v>
      </c>
      <c r="G3492" s="11">
        <v>10089.5</v>
      </c>
      <c r="H3492" s="11">
        <v>384980.85</v>
      </c>
      <c r="I3492" s="11" t="s">
        <v>11</v>
      </c>
      <c r="J3492" s="11" t="s">
        <v>12</v>
      </c>
      <c r="K3492" s="1" t="str">
        <f t="shared" si="182"/>
        <v/>
      </c>
      <c r="L3492" s="1" t="e">
        <f ca="1">IF(AND(K3492&lt;&gt; "", COUNTIF(SAP!#REF!,K3492)&gt;0),"Matched", "")</f>
        <v>#REF!</v>
      </c>
      <c r="M3492" s="1" t="str">
        <f t="shared" si="183"/>
        <v/>
      </c>
      <c r="N3492" s="1" t="e">
        <f ca="1">IF(AND(M3492&lt;&gt; "", COUNTIF(SAP!#REF!,M3492)&gt;0),"Matched", "")</f>
        <v>#REF!</v>
      </c>
      <c r="O3492" s="1" t="str">
        <f t="shared" si="184"/>
        <v/>
      </c>
      <c r="P3492" s="1" t="e">
        <f ca="1">IF(AND(O3492&lt;&gt; "", COUNTIF(SAP!#REF!,O3492)&gt;0),"Matched", "")</f>
        <v>#REF!</v>
      </c>
      <c r="Q3492" s="1" t="str">
        <f ca="1">IF(D3492="AC","Logic4"&amp;"_"&amp;TEXT(C3492,"dd.mm.yyyy") &amp;"_"&amp; 1611647.81,"")</f>
        <v>Logic4_22.02.2020_1611647.81</v>
      </c>
      <c r="R3492" s="1" t="e">
        <f ca="1">IF(AND(Q3492&lt;&gt; "", COUNTIF(SAP!#REF!,Q3492)&gt;0),"Matched", "")</f>
        <v>#REF!</v>
      </c>
    </row>
    <row r="3493" spans="1:18">
      <c r="A3493" s="13">
        <v>11563327</v>
      </c>
      <c r="B3493" s="14">
        <v>43883</v>
      </c>
      <c r="C3493" s="14">
        <v>43883</v>
      </c>
      <c r="D3493" s="15" t="s">
        <v>10</v>
      </c>
      <c r="E3493" s="15">
        <v>0</v>
      </c>
      <c r="F3493" s="15">
        <v>0</v>
      </c>
      <c r="G3493" s="15">
        <v>10130</v>
      </c>
      <c r="H3493" s="15">
        <v>395110.85</v>
      </c>
      <c r="I3493" s="15" t="s">
        <v>11</v>
      </c>
      <c r="J3493" s="15" t="s">
        <v>12</v>
      </c>
      <c r="K3493" s="1" t="str">
        <f t="shared" si="182"/>
        <v/>
      </c>
      <c r="L3493" s="1" t="e">
        <f ca="1">IF(AND(K3493&lt;&gt; "", COUNTIF(SAP!#REF!,K3493)&gt;0),"Matched", "")</f>
        <v>#REF!</v>
      </c>
      <c r="M3493" s="1" t="str">
        <f t="shared" si="183"/>
        <v/>
      </c>
      <c r="N3493" s="1" t="e">
        <f ca="1">IF(AND(M3493&lt;&gt; "", COUNTIF(SAP!#REF!,M3493)&gt;0),"Matched", "")</f>
        <v>#REF!</v>
      </c>
      <c r="O3493" s="1" t="str">
        <f t="shared" si="184"/>
        <v/>
      </c>
      <c r="P3493" s="1" t="e">
        <f ca="1">IF(AND(O3493&lt;&gt; "", COUNTIF(SAP!#REF!,O3493)&gt;0),"Matched", "")</f>
        <v>#REF!</v>
      </c>
      <c r="Q3493" s="1" t="str">
        <f ca="1">IF(D3493="AC","Logic4"&amp;"_"&amp;TEXT(C3493,"dd.mm.yyyy") &amp;"_"&amp; 1611647.81,"")</f>
        <v>Logic4_22.02.2020_1611647.81</v>
      </c>
      <c r="R3493" s="1" t="e">
        <f ca="1">IF(AND(Q3493&lt;&gt; "", COUNTIF(SAP!#REF!,Q3493)&gt;0),"Matched", "")</f>
        <v>#REF!</v>
      </c>
    </row>
    <row r="3494" spans="1:18">
      <c r="A3494" s="9">
        <v>11563327</v>
      </c>
      <c r="B3494" s="10">
        <v>43883</v>
      </c>
      <c r="C3494" s="10">
        <v>43883</v>
      </c>
      <c r="D3494" s="11" t="s">
        <v>10</v>
      </c>
      <c r="E3494" s="11">
        <v>0</v>
      </c>
      <c r="F3494" s="11">
        <v>0</v>
      </c>
      <c r="G3494" s="11">
        <v>10250.4</v>
      </c>
      <c r="H3494" s="11">
        <v>405361.25</v>
      </c>
      <c r="I3494" s="11" t="s">
        <v>11</v>
      </c>
      <c r="J3494" s="11" t="s">
        <v>12</v>
      </c>
      <c r="K3494" s="1" t="str">
        <f t="shared" si="182"/>
        <v/>
      </c>
      <c r="L3494" s="1" t="e">
        <f ca="1">IF(AND(K3494&lt;&gt; "", COUNTIF(SAP!#REF!,K3494)&gt;0),"Matched", "")</f>
        <v>#REF!</v>
      </c>
      <c r="M3494" s="1" t="str">
        <f t="shared" si="183"/>
        <v/>
      </c>
      <c r="N3494" s="1" t="e">
        <f ca="1">IF(AND(M3494&lt;&gt; "", COUNTIF(SAP!#REF!,M3494)&gt;0),"Matched", "")</f>
        <v>#REF!</v>
      </c>
      <c r="O3494" s="1" t="str">
        <f t="shared" si="184"/>
        <v/>
      </c>
      <c r="P3494" s="1" t="e">
        <f ca="1">IF(AND(O3494&lt;&gt; "", COUNTIF(SAP!#REF!,O3494)&gt;0),"Matched", "")</f>
        <v>#REF!</v>
      </c>
      <c r="Q3494" s="1" t="str">
        <f ca="1">IF(D3494="AC","Logic4"&amp;"_"&amp;TEXT(C3494,"dd.mm.yyyy") &amp;"_"&amp; 1611647.81,"")</f>
        <v>Logic4_22.02.2020_1611647.81</v>
      </c>
      <c r="R3494" s="1" t="e">
        <f ca="1">IF(AND(Q3494&lt;&gt; "", COUNTIF(SAP!#REF!,Q3494)&gt;0),"Matched", "")</f>
        <v>#REF!</v>
      </c>
    </row>
    <row r="3495" spans="1:18">
      <c r="A3495" s="13">
        <v>11563327</v>
      </c>
      <c r="B3495" s="14">
        <v>43883</v>
      </c>
      <c r="C3495" s="14">
        <v>43883</v>
      </c>
      <c r="D3495" s="15" t="s">
        <v>10</v>
      </c>
      <c r="E3495" s="15">
        <v>0</v>
      </c>
      <c r="F3495" s="15">
        <v>0</v>
      </c>
      <c r="G3495" s="15">
        <v>10325</v>
      </c>
      <c r="H3495" s="15">
        <v>415686.25</v>
      </c>
      <c r="I3495" s="15" t="s">
        <v>11</v>
      </c>
      <c r="J3495" s="15" t="s">
        <v>12</v>
      </c>
      <c r="K3495" s="1" t="str">
        <f t="shared" si="182"/>
        <v/>
      </c>
      <c r="L3495" s="1" t="e">
        <f ca="1">IF(AND(K3495&lt;&gt; "", COUNTIF(SAP!#REF!,K3495)&gt;0),"Matched", "")</f>
        <v>#REF!</v>
      </c>
      <c r="M3495" s="1" t="str">
        <f t="shared" si="183"/>
        <v/>
      </c>
      <c r="N3495" s="1" t="e">
        <f ca="1">IF(AND(M3495&lt;&gt; "", COUNTIF(SAP!#REF!,M3495)&gt;0),"Matched", "")</f>
        <v>#REF!</v>
      </c>
      <c r="O3495" s="1" t="str">
        <f t="shared" si="184"/>
        <v/>
      </c>
      <c r="P3495" s="1" t="e">
        <f ca="1">IF(AND(O3495&lt;&gt; "", COUNTIF(SAP!#REF!,O3495)&gt;0),"Matched", "")</f>
        <v>#REF!</v>
      </c>
      <c r="Q3495" s="1" t="str">
        <f ca="1">IF(D3495="AC","Logic4"&amp;"_"&amp;TEXT(C3495,"dd.mm.yyyy") &amp;"_"&amp; 1611647.81,"")</f>
        <v>Logic4_22.02.2020_1611647.81</v>
      </c>
      <c r="R3495" s="1" t="e">
        <f ca="1">IF(AND(Q3495&lt;&gt; "", COUNTIF(SAP!#REF!,Q3495)&gt;0),"Matched", "")</f>
        <v>#REF!</v>
      </c>
    </row>
    <row r="3496" spans="1:18">
      <c r="A3496" s="9">
        <v>11563327</v>
      </c>
      <c r="B3496" s="10">
        <v>43883</v>
      </c>
      <c r="C3496" s="10">
        <v>43883</v>
      </c>
      <c r="D3496" s="11" t="s">
        <v>10</v>
      </c>
      <c r="E3496" s="11">
        <v>0</v>
      </c>
      <c r="F3496" s="11">
        <v>0</v>
      </c>
      <c r="G3496" s="11">
        <v>10414.5</v>
      </c>
      <c r="H3496" s="11">
        <v>426100.75</v>
      </c>
      <c r="I3496" s="11" t="s">
        <v>11</v>
      </c>
      <c r="J3496" s="11" t="s">
        <v>12</v>
      </c>
      <c r="K3496" s="1" t="str">
        <f t="shared" si="182"/>
        <v/>
      </c>
      <c r="L3496" s="1" t="e">
        <f ca="1">IF(AND(K3496&lt;&gt; "", COUNTIF(SAP!#REF!,K3496)&gt;0),"Matched", "")</f>
        <v>#REF!</v>
      </c>
      <c r="M3496" s="1" t="str">
        <f t="shared" si="183"/>
        <v/>
      </c>
      <c r="N3496" s="1" t="e">
        <f ca="1">IF(AND(M3496&lt;&gt; "", COUNTIF(SAP!#REF!,M3496)&gt;0),"Matched", "")</f>
        <v>#REF!</v>
      </c>
      <c r="O3496" s="1" t="str">
        <f t="shared" si="184"/>
        <v/>
      </c>
      <c r="P3496" s="1" t="e">
        <f ca="1">IF(AND(O3496&lt;&gt; "", COUNTIF(SAP!#REF!,O3496)&gt;0),"Matched", "")</f>
        <v>#REF!</v>
      </c>
      <c r="Q3496" s="1" t="str">
        <f ca="1">IF(D3496="AC","Logic4"&amp;"_"&amp;TEXT(C3496,"dd.mm.yyyy") &amp;"_"&amp; 1611647.81,"")</f>
        <v>Logic4_22.02.2020_1611647.81</v>
      </c>
      <c r="R3496" s="1" t="e">
        <f ca="1">IF(AND(Q3496&lt;&gt; "", COUNTIF(SAP!#REF!,Q3496)&gt;0),"Matched", "")</f>
        <v>#REF!</v>
      </c>
    </row>
    <row r="3497" spans="1:18">
      <c r="A3497" s="13">
        <v>11563327</v>
      </c>
      <c r="B3497" s="14">
        <v>43883</v>
      </c>
      <c r="C3497" s="14">
        <v>43883</v>
      </c>
      <c r="D3497" s="15" t="s">
        <v>10</v>
      </c>
      <c r="E3497" s="15">
        <v>0</v>
      </c>
      <c r="F3497" s="15">
        <v>0</v>
      </c>
      <c r="G3497" s="15">
        <v>10665.6</v>
      </c>
      <c r="H3497" s="15">
        <v>436766.35</v>
      </c>
      <c r="I3497" s="15" t="s">
        <v>11</v>
      </c>
      <c r="J3497" s="15" t="s">
        <v>12</v>
      </c>
      <c r="K3497" s="1" t="str">
        <f t="shared" si="182"/>
        <v/>
      </c>
      <c r="L3497" s="1" t="e">
        <f ca="1">IF(AND(K3497&lt;&gt; "", COUNTIF(SAP!#REF!,K3497)&gt;0),"Matched", "")</f>
        <v>#REF!</v>
      </c>
      <c r="M3497" s="1" t="str">
        <f t="shared" si="183"/>
        <v/>
      </c>
      <c r="N3497" s="1" t="e">
        <f ca="1">IF(AND(M3497&lt;&gt; "", COUNTIF(SAP!#REF!,M3497)&gt;0),"Matched", "")</f>
        <v>#REF!</v>
      </c>
      <c r="O3497" s="1" t="str">
        <f t="shared" si="184"/>
        <v/>
      </c>
      <c r="P3497" s="1" t="e">
        <f ca="1">IF(AND(O3497&lt;&gt; "", COUNTIF(SAP!#REF!,O3497)&gt;0),"Matched", "")</f>
        <v>#REF!</v>
      </c>
      <c r="Q3497" s="1" t="str">
        <f ca="1">IF(D3497="AC","Logic4"&amp;"_"&amp;TEXT(C3497,"dd.mm.yyyy") &amp;"_"&amp; 1611647.81,"")</f>
        <v>Logic4_22.02.2020_1611647.81</v>
      </c>
      <c r="R3497" s="1" t="e">
        <f ca="1">IF(AND(Q3497&lt;&gt; "", COUNTIF(SAP!#REF!,Q3497)&gt;0),"Matched", "")</f>
        <v>#REF!</v>
      </c>
    </row>
    <row r="3498" spans="1:18">
      <c r="A3498" s="9">
        <v>11563327</v>
      </c>
      <c r="B3498" s="10">
        <v>43883</v>
      </c>
      <c r="C3498" s="10">
        <v>43883</v>
      </c>
      <c r="D3498" s="11" t="s">
        <v>10</v>
      </c>
      <c r="E3498" s="11">
        <v>0</v>
      </c>
      <c r="F3498" s="11">
        <v>0</v>
      </c>
      <c r="G3498" s="11">
        <v>10710</v>
      </c>
      <c r="H3498" s="11">
        <v>447476.35</v>
      </c>
      <c r="I3498" s="11" t="s">
        <v>11</v>
      </c>
      <c r="J3498" s="11" t="s">
        <v>12</v>
      </c>
      <c r="K3498" s="1" t="str">
        <f t="shared" si="182"/>
        <v/>
      </c>
      <c r="L3498" s="1" t="e">
        <f ca="1">IF(AND(K3498&lt;&gt; "", COUNTIF(SAP!#REF!,K3498)&gt;0),"Matched", "")</f>
        <v>#REF!</v>
      </c>
      <c r="M3498" s="1" t="str">
        <f t="shared" si="183"/>
        <v/>
      </c>
      <c r="N3498" s="1" t="e">
        <f ca="1">IF(AND(M3498&lt;&gt; "", COUNTIF(SAP!#REF!,M3498)&gt;0),"Matched", "")</f>
        <v>#REF!</v>
      </c>
      <c r="O3498" s="1" t="str">
        <f t="shared" si="184"/>
        <v/>
      </c>
      <c r="P3498" s="1" t="e">
        <f ca="1">IF(AND(O3498&lt;&gt; "", COUNTIF(SAP!#REF!,O3498)&gt;0),"Matched", "")</f>
        <v>#REF!</v>
      </c>
      <c r="Q3498" s="1" t="str">
        <f ca="1">IF(D3498="AC","Logic4"&amp;"_"&amp;TEXT(C3498,"dd.mm.yyyy") &amp;"_"&amp; 1611647.81,"")</f>
        <v>Logic4_22.02.2020_1611647.81</v>
      </c>
      <c r="R3498" s="1" t="e">
        <f ca="1">IF(AND(Q3498&lt;&gt; "", COUNTIF(SAP!#REF!,Q3498)&gt;0),"Matched", "")</f>
        <v>#REF!</v>
      </c>
    </row>
    <row r="3499" spans="1:18">
      <c r="A3499" s="13">
        <v>11563327</v>
      </c>
      <c r="B3499" s="14">
        <v>43883</v>
      </c>
      <c r="C3499" s="14">
        <v>43883</v>
      </c>
      <c r="D3499" s="15" t="s">
        <v>10</v>
      </c>
      <c r="E3499" s="15">
        <v>0</v>
      </c>
      <c r="F3499" s="15">
        <v>0</v>
      </c>
      <c r="G3499" s="15">
        <v>10860</v>
      </c>
      <c r="H3499" s="15">
        <v>458336.35</v>
      </c>
      <c r="I3499" s="15" t="s">
        <v>11</v>
      </c>
      <c r="J3499" s="15" t="s">
        <v>12</v>
      </c>
      <c r="K3499" s="1" t="str">
        <f t="shared" si="182"/>
        <v/>
      </c>
      <c r="L3499" s="1" t="e">
        <f ca="1">IF(AND(K3499&lt;&gt; "", COUNTIF(SAP!#REF!,K3499)&gt;0),"Matched", "")</f>
        <v>#REF!</v>
      </c>
      <c r="M3499" s="1" t="str">
        <f t="shared" si="183"/>
        <v/>
      </c>
      <c r="N3499" s="1" t="e">
        <f ca="1">IF(AND(M3499&lt;&gt; "", COUNTIF(SAP!#REF!,M3499)&gt;0),"Matched", "")</f>
        <v>#REF!</v>
      </c>
      <c r="O3499" s="1" t="str">
        <f t="shared" si="184"/>
        <v/>
      </c>
      <c r="P3499" s="1" t="e">
        <f ca="1">IF(AND(O3499&lt;&gt; "", COUNTIF(SAP!#REF!,O3499)&gt;0),"Matched", "")</f>
        <v>#REF!</v>
      </c>
      <c r="Q3499" s="1" t="str">
        <f ca="1">IF(D3499="AC","Logic4"&amp;"_"&amp;TEXT(C3499,"dd.mm.yyyy") &amp;"_"&amp; 1611647.81,"")</f>
        <v>Logic4_22.02.2020_1611647.81</v>
      </c>
      <c r="R3499" s="1" t="e">
        <f ca="1">IF(AND(Q3499&lt;&gt; "", COUNTIF(SAP!#REF!,Q3499)&gt;0),"Matched", "")</f>
        <v>#REF!</v>
      </c>
    </row>
    <row r="3500" spans="1:18">
      <c r="A3500" s="9">
        <v>11563327</v>
      </c>
      <c r="B3500" s="10">
        <v>43883</v>
      </c>
      <c r="C3500" s="10">
        <v>43883</v>
      </c>
      <c r="D3500" s="11" t="s">
        <v>10</v>
      </c>
      <c r="E3500" s="11">
        <v>0</v>
      </c>
      <c r="F3500" s="11">
        <v>0</v>
      </c>
      <c r="G3500" s="11">
        <v>10870.6</v>
      </c>
      <c r="H3500" s="11">
        <v>469206.95</v>
      </c>
      <c r="I3500" s="11" t="s">
        <v>11</v>
      </c>
      <c r="J3500" s="11" t="s">
        <v>12</v>
      </c>
      <c r="K3500" s="1" t="str">
        <f t="shared" si="182"/>
        <v/>
      </c>
      <c r="L3500" s="1" t="e">
        <f ca="1">IF(AND(K3500&lt;&gt; "", COUNTIF(SAP!#REF!,K3500)&gt;0),"Matched", "")</f>
        <v>#REF!</v>
      </c>
      <c r="M3500" s="1" t="str">
        <f t="shared" si="183"/>
        <v/>
      </c>
      <c r="N3500" s="1" t="e">
        <f ca="1">IF(AND(M3500&lt;&gt; "", COUNTIF(SAP!#REF!,M3500)&gt;0),"Matched", "")</f>
        <v>#REF!</v>
      </c>
      <c r="O3500" s="1" t="str">
        <f t="shared" si="184"/>
        <v/>
      </c>
      <c r="P3500" s="1" t="e">
        <f ca="1">IF(AND(O3500&lt;&gt; "", COUNTIF(SAP!#REF!,O3500)&gt;0),"Matched", "")</f>
        <v>#REF!</v>
      </c>
      <c r="Q3500" s="1" t="str">
        <f ca="1">IF(D3500="AC","Logic4"&amp;"_"&amp;TEXT(C3500,"dd.mm.yyyy") &amp;"_"&amp; 1611647.81,"")</f>
        <v>Logic4_22.02.2020_1611647.81</v>
      </c>
      <c r="R3500" s="1" t="e">
        <f ca="1">IF(AND(Q3500&lt;&gt; "", COUNTIF(SAP!#REF!,Q3500)&gt;0),"Matched", "")</f>
        <v>#REF!</v>
      </c>
    </row>
    <row r="3501" spans="1:18">
      <c r="A3501" s="13">
        <v>11563327</v>
      </c>
      <c r="B3501" s="14">
        <v>43883</v>
      </c>
      <c r="C3501" s="14">
        <v>43883</v>
      </c>
      <c r="D3501" s="15" t="s">
        <v>10</v>
      </c>
      <c r="E3501" s="15">
        <v>0</v>
      </c>
      <c r="F3501" s="15">
        <v>0</v>
      </c>
      <c r="G3501" s="15">
        <v>11243</v>
      </c>
      <c r="H3501" s="15">
        <v>480449.95</v>
      </c>
      <c r="I3501" s="15" t="s">
        <v>11</v>
      </c>
      <c r="J3501" s="15" t="s">
        <v>12</v>
      </c>
      <c r="K3501" s="1" t="str">
        <f t="shared" si="182"/>
        <v/>
      </c>
      <c r="L3501" s="1" t="e">
        <f ca="1">IF(AND(K3501&lt;&gt; "", COUNTIF(SAP!#REF!,K3501)&gt;0),"Matched", "")</f>
        <v>#REF!</v>
      </c>
      <c r="M3501" s="1" t="str">
        <f t="shared" si="183"/>
        <v/>
      </c>
      <c r="N3501" s="1" t="e">
        <f ca="1">IF(AND(M3501&lt;&gt; "", COUNTIF(SAP!#REF!,M3501)&gt;0),"Matched", "")</f>
        <v>#REF!</v>
      </c>
      <c r="O3501" s="1" t="str">
        <f t="shared" si="184"/>
        <v/>
      </c>
      <c r="P3501" s="1" t="e">
        <f ca="1">IF(AND(O3501&lt;&gt; "", COUNTIF(SAP!#REF!,O3501)&gt;0),"Matched", "")</f>
        <v>#REF!</v>
      </c>
      <c r="Q3501" s="1" t="str">
        <f ca="1">IF(D3501="AC","Logic4"&amp;"_"&amp;TEXT(C3501,"dd.mm.yyyy") &amp;"_"&amp; 1611647.81,"")</f>
        <v>Logic4_22.02.2020_1611647.81</v>
      </c>
      <c r="R3501" s="1" t="e">
        <f ca="1">IF(AND(Q3501&lt;&gt; "", COUNTIF(SAP!#REF!,Q3501)&gt;0),"Matched", "")</f>
        <v>#REF!</v>
      </c>
    </row>
    <row r="3502" spans="1:18">
      <c r="A3502" s="9">
        <v>11563327</v>
      </c>
      <c r="B3502" s="10">
        <v>43883</v>
      </c>
      <c r="C3502" s="10">
        <v>43883</v>
      </c>
      <c r="D3502" s="11" t="s">
        <v>10</v>
      </c>
      <c r="E3502" s="11">
        <v>0</v>
      </c>
      <c r="F3502" s="11">
        <v>0</v>
      </c>
      <c r="G3502" s="11">
        <v>11502</v>
      </c>
      <c r="H3502" s="11">
        <v>491951.95</v>
      </c>
      <c r="I3502" s="11" t="s">
        <v>11</v>
      </c>
      <c r="J3502" s="11" t="s">
        <v>12</v>
      </c>
      <c r="K3502" s="1" t="str">
        <f t="shared" si="182"/>
        <v/>
      </c>
      <c r="L3502" s="1" t="e">
        <f ca="1">IF(AND(K3502&lt;&gt; "", COUNTIF(SAP!#REF!,K3502)&gt;0),"Matched", "")</f>
        <v>#REF!</v>
      </c>
      <c r="M3502" s="1" t="str">
        <f t="shared" si="183"/>
        <v/>
      </c>
      <c r="N3502" s="1" t="e">
        <f ca="1">IF(AND(M3502&lt;&gt; "", COUNTIF(SAP!#REF!,M3502)&gt;0),"Matched", "")</f>
        <v>#REF!</v>
      </c>
      <c r="O3502" s="1" t="str">
        <f t="shared" si="184"/>
        <v/>
      </c>
      <c r="P3502" s="1" t="e">
        <f ca="1">IF(AND(O3502&lt;&gt; "", COUNTIF(SAP!#REF!,O3502)&gt;0),"Matched", "")</f>
        <v>#REF!</v>
      </c>
      <c r="Q3502" s="1" t="str">
        <f ca="1">IF(D3502="AC","Logic4"&amp;"_"&amp;TEXT(C3502,"dd.mm.yyyy") &amp;"_"&amp; 1611647.81,"")</f>
        <v>Logic4_22.02.2020_1611647.81</v>
      </c>
      <c r="R3502" s="1" t="e">
        <f ca="1">IF(AND(Q3502&lt;&gt; "", COUNTIF(SAP!#REF!,Q3502)&gt;0),"Matched", "")</f>
        <v>#REF!</v>
      </c>
    </row>
    <row r="3503" spans="1:18">
      <c r="A3503" s="13">
        <v>11563327</v>
      </c>
      <c r="B3503" s="14">
        <v>43883</v>
      </c>
      <c r="C3503" s="14">
        <v>43883</v>
      </c>
      <c r="D3503" s="15" t="s">
        <v>10</v>
      </c>
      <c r="E3503" s="15">
        <v>0</v>
      </c>
      <c r="F3503" s="15">
        <v>0</v>
      </c>
      <c r="G3503" s="15">
        <v>12149.6</v>
      </c>
      <c r="H3503" s="15">
        <v>504101.55</v>
      </c>
      <c r="I3503" s="15" t="s">
        <v>11</v>
      </c>
      <c r="J3503" s="15" t="s">
        <v>12</v>
      </c>
      <c r="K3503" s="1" t="str">
        <f t="shared" si="182"/>
        <v/>
      </c>
      <c r="L3503" s="1" t="e">
        <f ca="1">IF(AND(K3503&lt;&gt; "", COUNTIF(SAP!#REF!,K3503)&gt;0),"Matched", "")</f>
        <v>#REF!</v>
      </c>
      <c r="M3503" s="1" t="str">
        <f t="shared" si="183"/>
        <v/>
      </c>
      <c r="N3503" s="1" t="e">
        <f ca="1">IF(AND(M3503&lt;&gt; "", COUNTIF(SAP!#REF!,M3503)&gt;0),"Matched", "")</f>
        <v>#REF!</v>
      </c>
      <c r="O3503" s="1" t="str">
        <f t="shared" si="184"/>
        <v/>
      </c>
      <c r="P3503" s="1" t="e">
        <f ca="1">IF(AND(O3503&lt;&gt; "", COUNTIF(SAP!#REF!,O3503)&gt;0),"Matched", "")</f>
        <v>#REF!</v>
      </c>
      <c r="Q3503" s="1" t="str">
        <f ca="1">IF(D3503="AC","Logic4"&amp;"_"&amp;TEXT(C3503,"dd.mm.yyyy") &amp;"_"&amp; 1611647.81,"")</f>
        <v>Logic4_22.02.2020_1611647.81</v>
      </c>
      <c r="R3503" s="1" t="e">
        <f ca="1">IF(AND(Q3503&lt;&gt; "", COUNTIF(SAP!#REF!,Q3503)&gt;0),"Matched", "")</f>
        <v>#REF!</v>
      </c>
    </row>
    <row r="3504" spans="1:18">
      <c r="A3504" s="9">
        <v>11563327</v>
      </c>
      <c r="B3504" s="10">
        <v>43883</v>
      </c>
      <c r="C3504" s="10">
        <v>43883</v>
      </c>
      <c r="D3504" s="11" t="s">
        <v>10</v>
      </c>
      <c r="E3504" s="11">
        <v>0</v>
      </c>
      <c r="F3504" s="11">
        <v>0</v>
      </c>
      <c r="G3504" s="11">
        <v>12153.9</v>
      </c>
      <c r="H3504" s="11">
        <v>516255.45</v>
      </c>
      <c r="I3504" s="11" t="s">
        <v>11</v>
      </c>
      <c r="J3504" s="11" t="s">
        <v>12</v>
      </c>
      <c r="K3504" s="1" t="str">
        <f t="shared" si="182"/>
        <v/>
      </c>
      <c r="L3504" s="1" t="e">
        <f ca="1">IF(AND(K3504&lt;&gt; "", COUNTIF(SAP!#REF!,K3504)&gt;0),"Matched", "")</f>
        <v>#REF!</v>
      </c>
      <c r="M3504" s="1" t="str">
        <f t="shared" si="183"/>
        <v/>
      </c>
      <c r="N3504" s="1" t="e">
        <f ca="1">IF(AND(M3504&lt;&gt; "", COUNTIF(SAP!#REF!,M3504)&gt;0),"Matched", "")</f>
        <v>#REF!</v>
      </c>
      <c r="O3504" s="1" t="str">
        <f t="shared" si="184"/>
        <v/>
      </c>
      <c r="P3504" s="1" t="e">
        <f ca="1">IF(AND(O3504&lt;&gt; "", COUNTIF(SAP!#REF!,O3504)&gt;0),"Matched", "")</f>
        <v>#REF!</v>
      </c>
      <c r="Q3504" s="1" t="str">
        <f ca="1">IF(D3504="AC","Logic4"&amp;"_"&amp;TEXT(C3504,"dd.mm.yyyy") &amp;"_"&amp; 1611647.81,"")</f>
        <v>Logic4_22.02.2020_1611647.81</v>
      </c>
      <c r="R3504" s="1" t="e">
        <f ca="1">IF(AND(Q3504&lt;&gt; "", COUNTIF(SAP!#REF!,Q3504)&gt;0),"Matched", "")</f>
        <v>#REF!</v>
      </c>
    </row>
    <row r="3505" spans="1:18">
      <c r="A3505" s="13">
        <v>11563327</v>
      </c>
      <c r="B3505" s="14">
        <v>43883</v>
      </c>
      <c r="C3505" s="14">
        <v>43883</v>
      </c>
      <c r="D3505" s="15" t="s">
        <v>10</v>
      </c>
      <c r="E3505" s="15">
        <v>0</v>
      </c>
      <c r="F3505" s="15">
        <v>0</v>
      </c>
      <c r="G3505" s="15">
        <v>12232.04</v>
      </c>
      <c r="H3505" s="15">
        <v>528487.49</v>
      </c>
      <c r="I3505" s="15" t="s">
        <v>11</v>
      </c>
      <c r="J3505" s="15" t="s">
        <v>12</v>
      </c>
      <c r="K3505" s="1" t="str">
        <f t="shared" si="182"/>
        <v/>
      </c>
      <c r="L3505" s="1" t="e">
        <f ca="1">IF(AND(K3505&lt;&gt; "", COUNTIF(SAP!#REF!,K3505)&gt;0),"Matched", "")</f>
        <v>#REF!</v>
      </c>
      <c r="M3505" s="1" t="str">
        <f t="shared" si="183"/>
        <v/>
      </c>
      <c r="N3505" s="1" t="e">
        <f ca="1">IF(AND(M3505&lt;&gt; "", COUNTIF(SAP!#REF!,M3505)&gt;0),"Matched", "")</f>
        <v>#REF!</v>
      </c>
      <c r="O3505" s="1" t="str">
        <f t="shared" si="184"/>
        <v/>
      </c>
      <c r="P3505" s="1" t="e">
        <f ca="1">IF(AND(O3505&lt;&gt; "", COUNTIF(SAP!#REF!,O3505)&gt;0),"Matched", "")</f>
        <v>#REF!</v>
      </c>
      <c r="Q3505" s="1" t="str">
        <f ca="1">IF(D3505="AC","Logic4"&amp;"_"&amp;TEXT(C3505,"dd.mm.yyyy") &amp;"_"&amp; 1611647.81,"")</f>
        <v>Logic4_22.02.2020_1611647.81</v>
      </c>
      <c r="R3505" s="1" t="e">
        <f ca="1">IF(AND(Q3505&lt;&gt; "", COUNTIF(SAP!#REF!,Q3505)&gt;0),"Matched", "")</f>
        <v>#REF!</v>
      </c>
    </row>
    <row r="3506" spans="1:18">
      <c r="A3506" s="9">
        <v>11563327</v>
      </c>
      <c r="B3506" s="10">
        <v>43883</v>
      </c>
      <c r="C3506" s="10">
        <v>43883</v>
      </c>
      <c r="D3506" s="11" t="s">
        <v>10</v>
      </c>
      <c r="E3506" s="11">
        <v>0</v>
      </c>
      <c r="F3506" s="11">
        <v>0</v>
      </c>
      <c r="G3506" s="11">
        <v>12359.6</v>
      </c>
      <c r="H3506" s="11">
        <v>540847.09</v>
      </c>
      <c r="I3506" s="11" t="s">
        <v>11</v>
      </c>
      <c r="J3506" s="11" t="s">
        <v>12</v>
      </c>
      <c r="K3506" s="1" t="str">
        <f t="shared" si="182"/>
        <v/>
      </c>
      <c r="L3506" s="1" t="e">
        <f ca="1">IF(AND(K3506&lt;&gt; "", COUNTIF(SAP!#REF!,K3506)&gt;0),"Matched", "")</f>
        <v>#REF!</v>
      </c>
      <c r="M3506" s="1" t="str">
        <f t="shared" si="183"/>
        <v/>
      </c>
      <c r="N3506" s="1" t="e">
        <f ca="1">IF(AND(M3506&lt;&gt; "", COUNTIF(SAP!#REF!,M3506)&gt;0),"Matched", "")</f>
        <v>#REF!</v>
      </c>
      <c r="O3506" s="1" t="str">
        <f t="shared" si="184"/>
        <v/>
      </c>
      <c r="P3506" s="1" t="e">
        <f ca="1">IF(AND(O3506&lt;&gt; "", COUNTIF(SAP!#REF!,O3506)&gt;0),"Matched", "")</f>
        <v>#REF!</v>
      </c>
      <c r="Q3506" s="1" t="str">
        <f ca="1">IF(D3506="AC","Logic4"&amp;"_"&amp;TEXT(C3506,"dd.mm.yyyy") &amp;"_"&amp; 1611647.81,"")</f>
        <v>Logic4_22.02.2020_1611647.81</v>
      </c>
      <c r="R3506" s="1" t="e">
        <f ca="1">IF(AND(Q3506&lt;&gt; "", COUNTIF(SAP!#REF!,Q3506)&gt;0),"Matched", "")</f>
        <v>#REF!</v>
      </c>
    </row>
    <row r="3507" spans="1:18">
      <c r="A3507" s="13">
        <v>11563327</v>
      </c>
      <c r="B3507" s="14">
        <v>43883</v>
      </c>
      <c r="C3507" s="14">
        <v>43883</v>
      </c>
      <c r="D3507" s="15" t="s">
        <v>10</v>
      </c>
      <c r="E3507" s="15">
        <v>0</v>
      </c>
      <c r="F3507" s="15">
        <v>0</v>
      </c>
      <c r="G3507" s="15">
        <v>12496.2</v>
      </c>
      <c r="H3507" s="15">
        <v>553343.29</v>
      </c>
      <c r="I3507" s="15" t="s">
        <v>11</v>
      </c>
      <c r="J3507" s="15" t="s">
        <v>12</v>
      </c>
      <c r="K3507" s="1" t="str">
        <f t="shared" si="182"/>
        <v/>
      </c>
      <c r="L3507" s="1" t="e">
        <f ca="1">IF(AND(K3507&lt;&gt; "", COUNTIF(SAP!#REF!,K3507)&gt;0),"Matched", "")</f>
        <v>#REF!</v>
      </c>
      <c r="M3507" s="1" t="str">
        <f t="shared" si="183"/>
        <v/>
      </c>
      <c r="N3507" s="1" t="e">
        <f ca="1">IF(AND(M3507&lt;&gt; "", COUNTIF(SAP!#REF!,M3507)&gt;0),"Matched", "")</f>
        <v>#REF!</v>
      </c>
      <c r="O3507" s="1" t="str">
        <f t="shared" si="184"/>
        <v/>
      </c>
      <c r="P3507" s="1" t="e">
        <f ca="1">IF(AND(O3507&lt;&gt; "", COUNTIF(SAP!#REF!,O3507)&gt;0),"Matched", "")</f>
        <v>#REF!</v>
      </c>
      <c r="Q3507" s="1" t="str">
        <f ca="1">IF(D3507="AC","Logic4"&amp;"_"&amp;TEXT(C3507,"dd.mm.yyyy") &amp;"_"&amp; 1611647.81,"")</f>
        <v>Logic4_22.02.2020_1611647.81</v>
      </c>
      <c r="R3507" s="1" t="e">
        <f ca="1">IF(AND(Q3507&lt;&gt; "", COUNTIF(SAP!#REF!,Q3507)&gt;0),"Matched", "")</f>
        <v>#REF!</v>
      </c>
    </row>
    <row r="3508" spans="1:18">
      <c r="A3508" s="9">
        <v>11563327</v>
      </c>
      <c r="B3508" s="10">
        <v>43883</v>
      </c>
      <c r="C3508" s="10">
        <v>43883</v>
      </c>
      <c r="D3508" s="11" t="s">
        <v>10</v>
      </c>
      <c r="E3508" s="11">
        <v>0</v>
      </c>
      <c r="F3508" s="11">
        <v>0</v>
      </c>
      <c r="G3508" s="11">
        <v>12586.08</v>
      </c>
      <c r="H3508" s="11">
        <v>565929.37</v>
      </c>
      <c r="I3508" s="11" t="s">
        <v>11</v>
      </c>
      <c r="J3508" s="11" t="s">
        <v>12</v>
      </c>
      <c r="K3508" s="1" t="str">
        <f t="shared" si="182"/>
        <v/>
      </c>
      <c r="L3508" s="1" t="e">
        <f ca="1">IF(AND(K3508&lt;&gt; "", COUNTIF(SAP!#REF!,K3508)&gt;0),"Matched", "")</f>
        <v>#REF!</v>
      </c>
      <c r="M3508" s="1" t="str">
        <f t="shared" si="183"/>
        <v/>
      </c>
      <c r="N3508" s="1" t="e">
        <f ca="1">IF(AND(M3508&lt;&gt; "", COUNTIF(SAP!#REF!,M3508)&gt;0),"Matched", "")</f>
        <v>#REF!</v>
      </c>
      <c r="O3508" s="1" t="str">
        <f t="shared" si="184"/>
        <v/>
      </c>
      <c r="P3508" s="1" t="e">
        <f ca="1">IF(AND(O3508&lt;&gt; "", COUNTIF(SAP!#REF!,O3508)&gt;0),"Matched", "")</f>
        <v>#REF!</v>
      </c>
      <c r="Q3508" s="1" t="str">
        <f ca="1">IF(D3508="AC","Logic4"&amp;"_"&amp;TEXT(C3508,"dd.mm.yyyy") &amp;"_"&amp; 1611647.81,"")</f>
        <v>Logic4_22.02.2020_1611647.81</v>
      </c>
      <c r="R3508" s="1" t="e">
        <f ca="1">IF(AND(Q3508&lt;&gt; "", COUNTIF(SAP!#REF!,Q3508)&gt;0),"Matched", "")</f>
        <v>#REF!</v>
      </c>
    </row>
    <row r="3509" spans="1:18">
      <c r="A3509" s="13">
        <v>11563327</v>
      </c>
      <c r="B3509" s="14">
        <v>43883</v>
      </c>
      <c r="C3509" s="14">
        <v>43883</v>
      </c>
      <c r="D3509" s="15" t="s">
        <v>10</v>
      </c>
      <c r="E3509" s="15">
        <v>0</v>
      </c>
      <c r="F3509" s="15">
        <v>0</v>
      </c>
      <c r="G3509" s="15">
        <v>12880</v>
      </c>
      <c r="H3509" s="15">
        <v>578809.37</v>
      </c>
      <c r="I3509" s="15" t="s">
        <v>11</v>
      </c>
      <c r="J3509" s="15" t="s">
        <v>12</v>
      </c>
      <c r="K3509" s="1" t="str">
        <f t="shared" si="182"/>
        <v/>
      </c>
      <c r="L3509" s="1" t="e">
        <f ca="1">IF(AND(K3509&lt;&gt; "", COUNTIF(SAP!#REF!,K3509)&gt;0),"Matched", "")</f>
        <v>#REF!</v>
      </c>
      <c r="M3509" s="1" t="str">
        <f t="shared" si="183"/>
        <v/>
      </c>
      <c r="N3509" s="1" t="e">
        <f ca="1">IF(AND(M3509&lt;&gt; "", COUNTIF(SAP!#REF!,M3509)&gt;0),"Matched", "")</f>
        <v>#REF!</v>
      </c>
      <c r="O3509" s="1" t="str">
        <f t="shared" si="184"/>
        <v/>
      </c>
      <c r="P3509" s="1" t="e">
        <f ca="1">IF(AND(O3509&lt;&gt; "", COUNTIF(SAP!#REF!,O3509)&gt;0),"Matched", "")</f>
        <v>#REF!</v>
      </c>
      <c r="Q3509" s="1" t="str">
        <f ca="1">IF(D3509="AC","Logic4"&amp;"_"&amp;TEXT(C3509,"dd.mm.yyyy") &amp;"_"&amp; 1611647.81,"")</f>
        <v>Logic4_22.02.2020_1611647.81</v>
      </c>
      <c r="R3509" s="1" t="e">
        <f ca="1">IF(AND(Q3509&lt;&gt; "", COUNTIF(SAP!#REF!,Q3509)&gt;0),"Matched", "")</f>
        <v>#REF!</v>
      </c>
    </row>
    <row r="3510" spans="1:18">
      <c r="A3510" s="9">
        <v>11563327</v>
      </c>
      <c r="B3510" s="10">
        <v>43883</v>
      </c>
      <c r="C3510" s="10">
        <v>43883</v>
      </c>
      <c r="D3510" s="11" t="s">
        <v>10</v>
      </c>
      <c r="E3510" s="11">
        <v>0</v>
      </c>
      <c r="F3510" s="11">
        <v>0</v>
      </c>
      <c r="G3510" s="11">
        <v>13337.6</v>
      </c>
      <c r="H3510" s="11">
        <v>592146.97</v>
      </c>
      <c r="I3510" s="11" t="s">
        <v>11</v>
      </c>
      <c r="J3510" s="11" t="s">
        <v>12</v>
      </c>
      <c r="K3510" s="1" t="str">
        <f t="shared" si="182"/>
        <v/>
      </c>
      <c r="L3510" s="1" t="e">
        <f ca="1">IF(AND(K3510&lt;&gt; "", COUNTIF(SAP!#REF!,K3510)&gt;0),"Matched", "")</f>
        <v>#REF!</v>
      </c>
      <c r="M3510" s="1" t="str">
        <f t="shared" si="183"/>
        <v/>
      </c>
      <c r="N3510" s="1" t="e">
        <f ca="1">IF(AND(M3510&lt;&gt; "", COUNTIF(SAP!#REF!,M3510)&gt;0),"Matched", "")</f>
        <v>#REF!</v>
      </c>
      <c r="O3510" s="1" t="str">
        <f t="shared" si="184"/>
        <v/>
      </c>
      <c r="P3510" s="1" t="e">
        <f ca="1">IF(AND(O3510&lt;&gt; "", COUNTIF(SAP!#REF!,O3510)&gt;0),"Matched", "")</f>
        <v>#REF!</v>
      </c>
      <c r="Q3510" s="1" t="str">
        <f ca="1">IF(D3510="AC","Logic4"&amp;"_"&amp;TEXT(C3510,"dd.mm.yyyy") &amp;"_"&amp; 1611647.81,"")</f>
        <v>Logic4_22.02.2020_1611647.81</v>
      </c>
      <c r="R3510" s="1" t="e">
        <f ca="1">IF(AND(Q3510&lt;&gt; "", COUNTIF(SAP!#REF!,Q3510)&gt;0),"Matched", "")</f>
        <v>#REF!</v>
      </c>
    </row>
    <row r="3511" spans="1:18">
      <c r="A3511" s="13">
        <v>11563327</v>
      </c>
      <c r="B3511" s="14">
        <v>43883</v>
      </c>
      <c r="C3511" s="14">
        <v>43883</v>
      </c>
      <c r="D3511" s="15" t="s">
        <v>10</v>
      </c>
      <c r="E3511" s="15">
        <v>0</v>
      </c>
      <c r="F3511" s="15">
        <v>0</v>
      </c>
      <c r="G3511" s="15">
        <v>13662.7</v>
      </c>
      <c r="H3511" s="15">
        <v>605809.67000000004</v>
      </c>
      <c r="I3511" s="15" t="s">
        <v>11</v>
      </c>
      <c r="J3511" s="15" t="s">
        <v>12</v>
      </c>
      <c r="K3511" s="1" t="str">
        <f t="shared" si="182"/>
        <v/>
      </c>
      <c r="L3511" s="1" t="e">
        <f ca="1">IF(AND(K3511&lt;&gt; "", COUNTIF(SAP!#REF!,K3511)&gt;0),"Matched", "")</f>
        <v>#REF!</v>
      </c>
      <c r="M3511" s="1" t="str">
        <f t="shared" si="183"/>
        <v/>
      </c>
      <c r="N3511" s="1" t="e">
        <f ca="1">IF(AND(M3511&lt;&gt; "", COUNTIF(SAP!#REF!,M3511)&gt;0),"Matched", "")</f>
        <v>#REF!</v>
      </c>
      <c r="O3511" s="1" t="str">
        <f t="shared" si="184"/>
        <v/>
      </c>
      <c r="P3511" s="1" t="e">
        <f ca="1">IF(AND(O3511&lt;&gt; "", COUNTIF(SAP!#REF!,O3511)&gt;0),"Matched", "")</f>
        <v>#REF!</v>
      </c>
      <c r="Q3511" s="1" t="str">
        <f ca="1">IF(D3511="AC","Logic4"&amp;"_"&amp;TEXT(C3511,"dd.mm.yyyy") &amp;"_"&amp; 1611647.81,"")</f>
        <v>Logic4_22.02.2020_1611647.81</v>
      </c>
      <c r="R3511" s="1" t="e">
        <f ca="1">IF(AND(Q3511&lt;&gt; "", COUNTIF(SAP!#REF!,Q3511)&gt;0),"Matched", "")</f>
        <v>#REF!</v>
      </c>
    </row>
    <row r="3512" spans="1:18">
      <c r="A3512" s="9">
        <v>11563327</v>
      </c>
      <c r="B3512" s="10">
        <v>43883</v>
      </c>
      <c r="C3512" s="10">
        <v>43883</v>
      </c>
      <c r="D3512" s="11" t="s">
        <v>10</v>
      </c>
      <c r="E3512" s="11">
        <v>0</v>
      </c>
      <c r="F3512" s="11">
        <v>0</v>
      </c>
      <c r="G3512" s="11">
        <v>13732.4</v>
      </c>
      <c r="H3512" s="11">
        <v>619542.06999999995</v>
      </c>
      <c r="I3512" s="11" t="s">
        <v>11</v>
      </c>
      <c r="J3512" s="11" t="s">
        <v>12</v>
      </c>
      <c r="K3512" s="1" t="str">
        <f t="shared" si="182"/>
        <v/>
      </c>
      <c r="L3512" s="1" t="e">
        <f ca="1">IF(AND(K3512&lt;&gt; "", COUNTIF(SAP!#REF!,K3512)&gt;0),"Matched", "")</f>
        <v>#REF!</v>
      </c>
      <c r="M3512" s="1" t="str">
        <f t="shared" si="183"/>
        <v/>
      </c>
      <c r="N3512" s="1" t="e">
        <f ca="1">IF(AND(M3512&lt;&gt; "", COUNTIF(SAP!#REF!,M3512)&gt;0),"Matched", "")</f>
        <v>#REF!</v>
      </c>
      <c r="O3512" s="1" t="str">
        <f t="shared" si="184"/>
        <v/>
      </c>
      <c r="P3512" s="1" t="e">
        <f ca="1">IF(AND(O3512&lt;&gt; "", COUNTIF(SAP!#REF!,O3512)&gt;0),"Matched", "")</f>
        <v>#REF!</v>
      </c>
      <c r="Q3512" s="1" t="str">
        <f ca="1">IF(D3512="AC","Logic4"&amp;"_"&amp;TEXT(C3512,"dd.mm.yyyy") &amp;"_"&amp; 1611647.81,"")</f>
        <v>Logic4_22.02.2020_1611647.81</v>
      </c>
      <c r="R3512" s="1" t="e">
        <f ca="1">IF(AND(Q3512&lt;&gt; "", COUNTIF(SAP!#REF!,Q3512)&gt;0),"Matched", "")</f>
        <v>#REF!</v>
      </c>
    </row>
    <row r="3513" spans="1:18">
      <c r="A3513" s="13">
        <v>11563327</v>
      </c>
      <c r="B3513" s="14">
        <v>43883</v>
      </c>
      <c r="C3513" s="14">
        <v>43883</v>
      </c>
      <c r="D3513" s="15" t="s">
        <v>10</v>
      </c>
      <c r="E3513" s="15">
        <v>0</v>
      </c>
      <c r="F3513" s="15">
        <v>0</v>
      </c>
      <c r="G3513" s="15">
        <v>13770</v>
      </c>
      <c r="H3513" s="15">
        <v>633312.06999999995</v>
      </c>
      <c r="I3513" s="15" t="s">
        <v>11</v>
      </c>
      <c r="J3513" s="15" t="s">
        <v>12</v>
      </c>
      <c r="K3513" s="1" t="str">
        <f t="shared" si="182"/>
        <v/>
      </c>
      <c r="L3513" s="1" t="e">
        <f ca="1">IF(AND(K3513&lt;&gt; "", COUNTIF(SAP!#REF!,K3513)&gt;0),"Matched", "")</f>
        <v>#REF!</v>
      </c>
      <c r="M3513" s="1" t="str">
        <f t="shared" si="183"/>
        <v/>
      </c>
      <c r="N3513" s="1" t="e">
        <f ca="1">IF(AND(M3513&lt;&gt; "", COUNTIF(SAP!#REF!,M3513)&gt;0),"Matched", "")</f>
        <v>#REF!</v>
      </c>
      <c r="O3513" s="1" t="str">
        <f t="shared" si="184"/>
        <v/>
      </c>
      <c r="P3513" s="1" t="e">
        <f ca="1">IF(AND(O3513&lt;&gt; "", COUNTIF(SAP!#REF!,O3513)&gt;0),"Matched", "")</f>
        <v>#REF!</v>
      </c>
      <c r="Q3513" s="1" t="str">
        <f ca="1">IF(D3513="AC","Logic4"&amp;"_"&amp;TEXT(C3513,"dd.mm.yyyy") &amp;"_"&amp; 1611647.81,"")</f>
        <v>Logic4_22.02.2020_1611647.81</v>
      </c>
      <c r="R3513" s="1" t="e">
        <f ca="1">IF(AND(Q3513&lt;&gt; "", COUNTIF(SAP!#REF!,Q3513)&gt;0),"Matched", "")</f>
        <v>#REF!</v>
      </c>
    </row>
    <row r="3514" spans="1:18">
      <c r="A3514" s="9">
        <v>11563327</v>
      </c>
      <c r="B3514" s="10">
        <v>43883</v>
      </c>
      <c r="C3514" s="10">
        <v>43883</v>
      </c>
      <c r="D3514" s="11" t="s">
        <v>10</v>
      </c>
      <c r="E3514" s="11">
        <v>0</v>
      </c>
      <c r="F3514" s="11">
        <v>0</v>
      </c>
      <c r="G3514" s="11">
        <v>14295</v>
      </c>
      <c r="H3514" s="11">
        <v>647607.06999999995</v>
      </c>
      <c r="I3514" s="11" t="s">
        <v>11</v>
      </c>
      <c r="J3514" s="11" t="s">
        <v>12</v>
      </c>
      <c r="K3514" s="1" t="str">
        <f t="shared" si="182"/>
        <v/>
      </c>
      <c r="L3514" s="1" t="e">
        <f ca="1">IF(AND(K3514&lt;&gt; "", COUNTIF(SAP!#REF!,K3514)&gt;0),"Matched", "")</f>
        <v>#REF!</v>
      </c>
      <c r="M3514" s="1" t="str">
        <f t="shared" si="183"/>
        <v/>
      </c>
      <c r="N3514" s="1" t="e">
        <f ca="1">IF(AND(M3514&lt;&gt; "", COUNTIF(SAP!#REF!,M3514)&gt;0),"Matched", "")</f>
        <v>#REF!</v>
      </c>
      <c r="O3514" s="1" t="str">
        <f t="shared" si="184"/>
        <v/>
      </c>
      <c r="P3514" s="1" t="e">
        <f ca="1">IF(AND(O3514&lt;&gt; "", COUNTIF(SAP!#REF!,O3514)&gt;0),"Matched", "")</f>
        <v>#REF!</v>
      </c>
      <c r="Q3514" s="1" t="str">
        <f ca="1">IF(D3514="AC","Logic4"&amp;"_"&amp;TEXT(C3514,"dd.mm.yyyy") &amp;"_"&amp; 1611647.81,"")</f>
        <v>Logic4_22.02.2020_1611647.81</v>
      </c>
      <c r="R3514" s="1" t="e">
        <f ca="1">IF(AND(Q3514&lt;&gt; "", COUNTIF(SAP!#REF!,Q3514)&gt;0),"Matched", "")</f>
        <v>#REF!</v>
      </c>
    </row>
    <row r="3515" spans="1:18">
      <c r="A3515" s="13">
        <v>11563327</v>
      </c>
      <c r="B3515" s="14">
        <v>43883</v>
      </c>
      <c r="C3515" s="14">
        <v>43883</v>
      </c>
      <c r="D3515" s="15" t="s">
        <v>10</v>
      </c>
      <c r="E3515" s="15">
        <v>0</v>
      </c>
      <c r="F3515" s="15">
        <v>0</v>
      </c>
      <c r="G3515" s="15">
        <v>14336</v>
      </c>
      <c r="H3515" s="15">
        <v>661943.06999999995</v>
      </c>
      <c r="I3515" s="15" t="s">
        <v>11</v>
      </c>
      <c r="J3515" s="15" t="s">
        <v>12</v>
      </c>
      <c r="K3515" s="1" t="str">
        <f t="shared" si="182"/>
        <v/>
      </c>
      <c r="L3515" s="1" t="e">
        <f ca="1">IF(AND(K3515&lt;&gt; "", COUNTIF(SAP!#REF!,K3515)&gt;0),"Matched", "")</f>
        <v>#REF!</v>
      </c>
      <c r="M3515" s="1" t="str">
        <f t="shared" si="183"/>
        <v/>
      </c>
      <c r="N3515" s="1" t="e">
        <f ca="1">IF(AND(M3515&lt;&gt; "", COUNTIF(SAP!#REF!,M3515)&gt;0),"Matched", "")</f>
        <v>#REF!</v>
      </c>
      <c r="O3515" s="1" t="str">
        <f t="shared" si="184"/>
        <v/>
      </c>
      <c r="P3515" s="1" t="e">
        <f ca="1">IF(AND(O3515&lt;&gt; "", COUNTIF(SAP!#REF!,O3515)&gt;0),"Matched", "")</f>
        <v>#REF!</v>
      </c>
      <c r="Q3515" s="1" t="str">
        <f ca="1">IF(D3515="AC","Logic4"&amp;"_"&amp;TEXT(C3515,"dd.mm.yyyy") &amp;"_"&amp; 1611647.81,"")</f>
        <v>Logic4_22.02.2020_1611647.81</v>
      </c>
      <c r="R3515" s="1" t="e">
        <f ca="1">IF(AND(Q3515&lt;&gt; "", COUNTIF(SAP!#REF!,Q3515)&gt;0),"Matched", "")</f>
        <v>#REF!</v>
      </c>
    </row>
    <row r="3516" spans="1:18">
      <c r="A3516" s="9">
        <v>11563327</v>
      </c>
      <c r="B3516" s="10">
        <v>43883</v>
      </c>
      <c r="C3516" s="10">
        <v>43883</v>
      </c>
      <c r="D3516" s="11" t="s">
        <v>10</v>
      </c>
      <c r="E3516" s="11">
        <v>0</v>
      </c>
      <c r="F3516" s="11">
        <v>0</v>
      </c>
      <c r="G3516" s="11">
        <v>14460</v>
      </c>
      <c r="H3516" s="11">
        <v>676403.07</v>
      </c>
      <c r="I3516" s="11" t="s">
        <v>11</v>
      </c>
      <c r="J3516" s="11" t="s">
        <v>12</v>
      </c>
      <c r="K3516" s="1" t="str">
        <f t="shared" si="182"/>
        <v/>
      </c>
      <c r="L3516" s="1" t="e">
        <f ca="1">IF(AND(K3516&lt;&gt; "", COUNTIF(SAP!#REF!,K3516)&gt;0),"Matched", "")</f>
        <v>#REF!</v>
      </c>
      <c r="M3516" s="1" t="str">
        <f t="shared" si="183"/>
        <v/>
      </c>
      <c r="N3516" s="1" t="e">
        <f ca="1">IF(AND(M3516&lt;&gt; "", COUNTIF(SAP!#REF!,M3516)&gt;0),"Matched", "")</f>
        <v>#REF!</v>
      </c>
      <c r="O3516" s="1" t="str">
        <f t="shared" si="184"/>
        <v/>
      </c>
      <c r="P3516" s="1" t="e">
        <f ca="1">IF(AND(O3516&lt;&gt; "", COUNTIF(SAP!#REF!,O3516)&gt;0),"Matched", "")</f>
        <v>#REF!</v>
      </c>
      <c r="Q3516" s="1" t="str">
        <f ca="1">IF(D3516="AC","Logic4"&amp;"_"&amp;TEXT(C3516,"dd.mm.yyyy") &amp;"_"&amp; 1611647.81,"")</f>
        <v>Logic4_22.02.2020_1611647.81</v>
      </c>
      <c r="R3516" s="1" t="e">
        <f ca="1">IF(AND(Q3516&lt;&gt; "", COUNTIF(SAP!#REF!,Q3516)&gt;0),"Matched", "")</f>
        <v>#REF!</v>
      </c>
    </row>
    <row r="3517" spans="1:18">
      <c r="A3517" s="13">
        <v>11563327</v>
      </c>
      <c r="B3517" s="14">
        <v>43883</v>
      </c>
      <c r="C3517" s="14">
        <v>43883</v>
      </c>
      <c r="D3517" s="15" t="s">
        <v>10</v>
      </c>
      <c r="E3517" s="15">
        <v>0</v>
      </c>
      <c r="F3517" s="15">
        <v>0</v>
      </c>
      <c r="G3517" s="15">
        <v>14603.1</v>
      </c>
      <c r="H3517" s="15">
        <v>691006.17</v>
      </c>
      <c r="I3517" s="15" t="s">
        <v>11</v>
      </c>
      <c r="J3517" s="15" t="s">
        <v>12</v>
      </c>
      <c r="K3517" s="1" t="str">
        <f t="shared" si="182"/>
        <v/>
      </c>
      <c r="L3517" s="1" t="e">
        <f ca="1">IF(AND(K3517&lt;&gt; "", COUNTIF(SAP!#REF!,K3517)&gt;0),"Matched", "")</f>
        <v>#REF!</v>
      </c>
      <c r="M3517" s="1" t="str">
        <f t="shared" si="183"/>
        <v/>
      </c>
      <c r="N3517" s="1" t="e">
        <f ca="1">IF(AND(M3517&lt;&gt; "", COUNTIF(SAP!#REF!,M3517)&gt;0),"Matched", "")</f>
        <v>#REF!</v>
      </c>
      <c r="O3517" s="1" t="str">
        <f t="shared" si="184"/>
        <v/>
      </c>
      <c r="P3517" s="1" t="e">
        <f ca="1">IF(AND(O3517&lt;&gt; "", COUNTIF(SAP!#REF!,O3517)&gt;0),"Matched", "")</f>
        <v>#REF!</v>
      </c>
      <c r="Q3517" s="1" t="str">
        <f ca="1">IF(D3517="AC","Logic4"&amp;"_"&amp;TEXT(C3517,"dd.mm.yyyy") &amp;"_"&amp; 1611647.81,"")</f>
        <v>Logic4_22.02.2020_1611647.81</v>
      </c>
      <c r="R3517" s="1" t="e">
        <f ca="1">IF(AND(Q3517&lt;&gt; "", COUNTIF(SAP!#REF!,Q3517)&gt;0),"Matched", "")</f>
        <v>#REF!</v>
      </c>
    </row>
    <row r="3518" spans="1:18">
      <c r="A3518" s="9">
        <v>11563327</v>
      </c>
      <c r="B3518" s="10">
        <v>43883</v>
      </c>
      <c r="C3518" s="10">
        <v>43883</v>
      </c>
      <c r="D3518" s="11" t="s">
        <v>10</v>
      </c>
      <c r="E3518" s="11">
        <v>0</v>
      </c>
      <c r="F3518" s="11">
        <v>0</v>
      </c>
      <c r="G3518" s="11">
        <v>14992</v>
      </c>
      <c r="H3518" s="11">
        <v>705998.17</v>
      </c>
      <c r="I3518" s="11" t="s">
        <v>11</v>
      </c>
      <c r="J3518" s="11" t="s">
        <v>12</v>
      </c>
      <c r="K3518" s="1" t="str">
        <f t="shared" si="182"/>
        <v/>
      </c>
      <c r="L3518" s="1" t="e">
        <f ca="1">IF(AND(K3518&lt;&gt; "", COUNTIF(SAP!#REF!,K3518)&gt;0),"Matched", "")</f>
        <v>#REF!</v>
      </c>
      <c r="M3518" s="1" t="str">
        <f t="shared" si="183"/>
        <v/>
      </c>
      <c r="N3518" s="1" t="e">
        <f ca="1">IF(AND(M3518&lt;&gt; "", COUNTIF(SAP!#REF!,M3518)&gt;0),"Matched", "")</f>
        <v>#REF!</v>
      </c>
      <c r="O3518" s="1" t="str">
        <f t="shared" si="184"/>
        <v/>
      </c>
      <c r="P3518" s="1" t="e">
        <f ca="1">IF(AND(O3518&lt;&gt; "", COUNTIF(SAP!#REF!,O3518)&gt;0),"Matched", "")</f>
        <v>#REF!</v>
      </c>
      <c r="Q3518" s="1" t="str">
        <f ca="1">IF(D3518="AC","Logic4"&amp;"_"&amp;TEXT(C3518,"dd.mm.yyyy") &amp;"_"&amp; 1611647.81,"")</f>
        <v>Logic4_22.02.2020_1611647.81</v>
      </c>
      <c r="R3518" s="1" t="e">
        <f ca="1">IF(AND(Q3518&lt;&gt; "", COUNTIF(SAP!#REF!,Q3518)&gt;0),"Matched", "")</f>
        <v>#REF!</v>
      </c>
    </row>
    <row r="3519" spans="1:18">
      <c r="A3519" s="13">
        <v>11563327</v>
      </c>
      <c r="B3519" s="14">
        <v>43883</v>
      </c>
      <c r="C3519" s="14">
        <v>43883</v>
      </c>
      <c r="D3519" s="15" t="s">
        <v>10</v>
      </c>
      <c r="E3519" s="15">
        <v>0</v>
      </c>
      <c r="F3519" s="15">
        <v>0</v>
      </c>
      <c r="G3519" s="15">
        <v>15450.6</v>
      </c>
      <c r="H3519" s="15">
        <v>721448.77</v>
      </c>
      <c r="I3519" s="15" t="s">
        <v>11</v>
      </c>
      <c r="J3519" s="15" t="s">
        <v>12</v>
      </c>
      <c r="K3519" s="1" t="str">
        <f t="shared" si="182"/>
        <v/>
      </c>
      <c r="L3519" s="1" t="e">
        <f ca="1">IF(AND(K3519&lt;&gt; "", COUNTIF(SAP!#REF!,K3519)&gt;0),"Matched", "")</f>
        <v>#REF!</v>
      </c>
      <c r="M3519" s="1" t="str">
        <f t="shared" si="183"/>
        <v/>
      </c>
      <c r="N3519" s="1" t="e">
        <f ca="1">IF(AND(M3519&lt;&gt; "", COUNTIF(SAP!#REF!,M3519)&gt;0),"Matched", "")</f>
        <v>#REF!</v>
      </c>
      <c r="O3519" s="1" t="str">
        <f t="shared" si="184"/>
        <v/>
      </c>
      <c r="P3519" s="1" t="e">
        <f ca="1">IF(AND(O3519&lt;&gt; "", COUNTIF(SAP!#REF!,O3519)&gt;0),"Matched", "")</f>
        <v>#REF!</v>
      </c>
      <c r="Q3519" s="1" t="str">
        <f ca="1">IF(D3519="AC","Logic4"&amp;"_"&amp;TEXT(C3519,"dd.mm.yyyy") &amp;"_"&amp; 1611647.81,"")</f>
        <v>Logic4_22.02.2020_1611647.81</v>
      </c>
      <c r="R3519" s="1" t="e">
        <f ca="1">IF(AND(Q3519&lt;&gt; "", COUNTIF(SAP!#REF!,Q3519)&gt;0),"Matched", "")</f>
        <v>#REF!</v>
      </c>
    </row>
    <row r="3520" spans="1:18">
      <c r="A3520" s="9">
        <v>11563327</v>
      </c>
      <c r="B3520" s="10">
        <v>43883</v>
      </c>
      <c r="C3520" s="10">
        <v>43883</v>
      </c>
      <c r="D3520" s="11" t="s">
        <v>10</v>
      </c>
      <c r="E3520" s="11">
        <v>0</v>
      </c>
      <c r="F3520" s="11">
        <v>0</v>
      </c>
      <c r="G3520" s="11">
        <v>15518.3</v>
      </c>
      <c r="H3520" s="11">
        <v>736967.07</v>
      </c>
      <c r="I3520" s="11" t="s">
        <v>11</v>
      </c>
      <c r="J3520" s="11" t="s">
        <v>12</v>
      </c>
      <c r="K3520" s="1" t="str">
        <f t="shared" si="182"/>
        <v/>
      </c>
      <c r="L3520" s="1" t="e">
        <f ca="1">IF(AND(K3520&lt;&gt; "", COUNTIF(SAP!#REF!,K3520)&gt;0),"Matched", "")</f>
        <v>#REF!</v>
      </c>
      <c r="M3520" s="1" t="str">
        <f t="shared" si="183"/>
        <v/>
      </c>
      <c r="N3520" s="1" t="e">
        <f ca="1">IF(AND(M3520&lt;&gt; "", COUNTIF(SAP!#REF!,M3520)&gt;0),"Matched", "")</f>
        <v>#REF!</v>
      </c>
      <c r="O3520" s="1" t="str">
        <f t="shared" si="184"/>
        <v/>
      </c>
      <c r="P3520" s="1" t="e">
        <f ca="1">IF(AND(O3520&lt;&gt; "", COUNTIF(SAP!#REF!,O3520)&gt;0),"Matched", "")</f>
        <v>#REF!</v>
      </c>
      <c r="Q3520" s="1" t="str">
        <f ca="1">IF(D3520="AC","Logic4"&amp;"_"&amp;TEXT(C3520,"dd.mm.yyyy") &amp;"_"&amp; 1611647.81,"")</f>
        <v>Logic4_22.02.2020_1611647.81</v>
      </c>
      <c r="R3520" s="1" t="e">
        <f ca="1">IF(AND(Q3520&lt;&gt; "", COUNTIF(SAP!#REF!,Q3520)&gt;0),"Matched", "")</f>
        <v>#REF!</v>
      </c>
    </row>
    <row r="3521" spans="1:18">
      <c r="A3521" s="13">
        <v>11563327</v>
      </c>
      <c r="B3521" s="14">
        <v>43883</v>
      </c>
      <c r="C3521" s="14">
        <v>43883</v>
      </c>
      <c r="D3521" s="15" t="s">
        <v>10</v>
      </c>
      <c r="E3521" s="15">
        <v>0</v>
      </c>
      <c r="F3521" s="15">
        <v>0</v>
      </c>
      <c r="G3521" s="15">
        <v>16011.36</v>
      </c>
      <c r="H3521" s="15">
        <v>752978.43</v>
      </c>
      <c r="I3521" s="15" t="s">
        <v>11</v>
      </c>
      <c r="J3521" s="15" t="s">
        <v>12</v>
      </c>
      <c r="K3521" s="1" t="str">
        <f t="shared" si="182"/>
        <v/>
      </c>
      <c r="L3521" s="1" t="e">
        <f ca="1">IF(AND(K3521&lt;&gt; "", COUNTIF(SAP!#REF!,K3521)&gt;0),"Matched", "")</f>
        <v>#REF!</v>
      </c>
      <c r="M3521" s="1" t="str">
        <f t="shared" si="183"/>
        <v/>
      </c>
      <c r="N3521" s="1" t="e">
        <f ca="1">IF(AND(M3521&lt;&gt; "", COUNTIF(SAP!#REF!,M3521)&gt;0),"Matched", "")</f>
        <v>#REF!</v>
      </c>
      <c r="O3521" s="1" t="str">
        <f t="shared" si="184"/>
        <v/>
      </c>
      <c r="P3521" s="1" t="e">
        <f ca="1">IF(AND(O3521&lt;&gt; "", COUNTIF(SAP!#REF!,O3521)&gt;0),"Matched", "")</f>
        <v>#REF!</v>
      </c>
      <c r="Q3521" s="1" t="str">
        <f ca="1">IF(D3521="AC","Logic4"&amp;"_"&amp;TEXT(C3521,"dd.mm.yyyy") &amp;"_"&amp; 1611647.81,"")</f>
        <v>Logic4_22.02.2020_1611647.81</v>
      </c>
      <c r="R3521" s="1" t="e">
        <f ca="1">IF(AND(Q3521&lt;&gt; "", COUNTIF(SAP!#REF!,Q3521)&gt;0),"Matched", "")</f>
        <v>#REF!</v>
      </c>
    </row>
    <row r="3522" spans="1:18">
      <c r="A3522" s="9">
        <v>11563327</v>
      </c>
      <c r="B3522" s="10">
        <v>43883</v>
      </c>
      <c r="C3522" s="10">
        <v>43883</v>
      </c>
      <c r="D3522" s="11" t="s">
        <v>10</v>
      </c>
      <c r="E3522" s="11">
        <v>0</v>
      </c>
      <c r="F3522" s="11">
        <v>0</v>
      </c>
      <c r="G3522" s="11">
        <v>16813.11</v>
      </c>
      <c r="H3522" s="11">
        <v>769791.54</v>
      </c>
      <c r="I3522" s="11" t="s">
        <v>11</v>
      </c>
      <c r="J3522" s="11" t="s">
        <v>12</v>
      </c>
      <c r="K3522" s="1" t="str">
        <f t="shared" si="182"/>
        <v/>
      </c>
      <c r="L3522" s="1" t="e">
        <f ca="1">IF(AND(K3522&lt;&gt; "", COUNTIF(SAP!#REF!,K3522)&gt;0),"Matched", "")</f>
        <v>#REF!</v>
      </c>
      <c r="M3522" s="1" t="str">
        <f t="shared" si="183"/>
        <v/>
      </c>
      <c r="N3522" s="1" t="e">
        <f ca="1">IF(AND(M3522&lt;&gt; "", COUNTIF(SAP!#REF!,M3522)&gt;0),"Matched", "")</f>
        <v>#REF!</v>
      </c>
      <c r="O3522" s="1" t="str">
        <f t="shared" si="184"/>
        <v/>
      </c>
      <c r="P3522" s="1" t="e">
        <f ca="1">IF(AND(O3522&lt;&gt; "", COUNTIF(SAP!#REF!,O3522)&gt;0),"Matched", "")</f>
        <v>#REF!</v>
      </c>
      <c r="Q3522" s="1" t="str">
        <f ca="1">IF(D3522="AC","Logic4"&amp;"_"&amp;TEXT(C3522,"dd.mm.yyyy") &amp;"_"&amp; 1611647.81,"")</f>
        <v>Logic4_22.02.2020_1611647.81</v>
      </c>
      <c r="R3522" s="1" t="e">
        <f ca="1">IF(AND(Q3522&lt;&gt; "", COUNTIF(SAP!#REF!,Q3522)&gt;0),"Matched", "")</f>
        <v>#REF!</v>
      </c>
    </row>
    <row r="3523" spans="1:18">
      <c r="A3523" s="13">
        <v>11563327</v>
      </c>
      <c r="B3523" s="14">
        <v>43883</v>
      </c>
      <c r="C3523" s="14">
        <v>43883</v>
      </c>
      <c r="D3523" s="15" t="s">
        <v>10</v>
      </c>
      <c r="E3523" s="15">
        <v>0</v>
      </c>
      <c r="F3523" s="15">
        <v>0</v>
      </c>
      <c r="G3523" s="15">
        <v>16815.8</v>
      </c>
      <c r="H3523" s="15">
        <v>786607.34</v>
      </c>
      <c r="I3523" s="15" t="s">
        <v>11</v>
      </c>
      <c r="J3523" s="15" t="s">
        <v>12</v>
      </c>
      <c r="K3523" s="1" t="str">
        <f t="shared" ref="K3523:K3586" si="185">IF(D3523="TF","Logic1"&amp;"_"&amp;TEXT(C3523, "mm") &amp;"_"&amp; F3523,"")</f>
        <v/>
      </c>
      <c r="L3523" s="1" t="e">
        <f ca="1">IF(AND(K3523&lt;&gt; "", COUNTIF(SAP!#REF!,K3523)&gt;0),"Matched", "")</f>
        <v>#REF!</v>
      </c>
      <c r="M3523" s="1" t="str">
        <f t="shared" si="183"/>
        <v/>
      </c>
      <c r="N3523" s="1" t="e">
        <f ca="1">IF(AND(M3523&lt;&gt; "", COUNTIF(SAP!#REF!,M3523)&gt;0),"Matched", "")</f>
        <v>#REF!</v>
      </c>
      <c r="O3523" s="1" t="str">
        <f t="shared" si="184"/>
        <v/>
      </c>
      <c r="P3523" s="1" t="e">
        <f ca="1">IF(AND(O3523&lt;&gt; "", COUNTIF(SAP!#REF!,O3523)&gt;0),"Matched", "")</f>
        <v>#REF!</v>
      </c>
      <c r="Q3523" s="1" t="str">
        <f ca="1">IF(D3523="AC","Logic4"&amp;"_"&amp;TEXT(C3523,"dd.mm.yyyy") &amp;"_"&amp; 1611647.81,"")</f>
        <v>Logic4_22.02.2020_1611647.81</v>
      </c>
      <c r="R3523" s="1" t="e">
        <f ca="1">IF(AND(Q3523&lt;&gt; "", COUNTIF(SAP!#REF!,Q3523)&gt;0),"Matched", "")</f>
        <v>#REF!</v>
      </c>
    </row>
    <row r="3524" spans="1:18">
      <c r="A3524" s="9">
        <v>11563327</v>
      </c>
      <c r="B3524" s="10">
        <v>43883</v>
      </c>
      <c r="C3524" s="10">
        <v>43883</v>
      </c>
      <c r="D3524" s="11" t="s">
        <v>10</v>
      </c>
      <c r="E3524" s="11">
        <v>0</v>
      </c>
      <c r="F3524" s="11">
        <v>0</v>
      </c>
      <c r="G3524" s="11">
        <v>16864</v>
      </c>
      <c r="H3524" s="11">
        <v>803471.34</v>
      </c>
      <c r="I3524" s="11" t="s">
        <v>11</v>
      </c>
      <c r="J3524" s="11" t="s">
        <v>12</v>
      </c>
      <c r="K3524" s="1" t="str">
        <f t="shared" si="185"/>
        <v/>
      </c>
      <c r="L3524" s="1" t="e">
        <f ca="1">IF(AND(K3524&lt;&gt; "", COUNTIF(SAP!#REF!,K3524)&gt;0),"Matched", "")</f>
        <v>#REF!</v>
      </c>
      <c r="M3524" s="1" t="str">
        <f t="shared" si="183"/>
        <v/>
      </c>
      <c r="N3524" s="1" t="e">
        <f ca="1">IF(AND(M3524&lt;&gt; "", COUNTIF(SAP!#REF!,M3524)&gt;0),"Matched", "")</f>
        <v>#REF!</v>
      </c>
      <c r="O3524" s="1" t="str">
        <f t="shared" si="184"/>
        <v/>
      </c>
      <c r="P3524" s="1" t="e">
        <f ca="1">IF(AND(O3524&lt;&gt; "", COUNTIF(SAP!#REF!,O3524)&gt;0),"Matched", "")</f>
        <v>#REF!</v>
      </c>
      <c r="Q3524" s="1" t="str">
        <f ca="1">IF(D3524="AC","Logic4"&amp;"_"&amp;TEXT(C3524,"dd.mm.yyyy") &amp;"_"&amp; 1611647.81,"")</f>
        <v>Logic4_22.02.2020_1611647.81</v>
      </c>
      <c r="R3524" s="1" t="e">
        <f ca="1">IF(AND(Q3524&lt;&gt; "", COUNTIF(SAP!#REF!,Q3524)&gt;0),"Matched", "")</f>
        <v>#REF!</v>
      </c>
    </row>
    <row r="3525" spans="1:18">
      <c r="A3525" s="13">
        <v>11563327</v>
      </c>
      <c r="B3525" s="14">
        <v>43883</v>
      </c>
      <c r="C3525" s="14">
        <v>43883</v>
      </c>
      <c r="D3525" s="15" t="s">
        <v>10</v>
      </c>
      <c r="E3525" s="15">
        <v>0</v>
      </c>
      <c r="F3525" s="15">
        <v>0</v>
      </c>
      <c r="G3525" s="15">
        <v>17155.2</v>
      </c>
      <c r="H3525" s="15">
        <v>820626.54</v>
      </c>
      <c r="I3525" s="15" t="s">
        <v>11</v>
      </c>
      <c r="J3525" s="15" t="s">
        <v>12</v>
      </c>
      <c r="K3525" s="1" t="str">
        <f t="shared" si="185"/>
        <v/>
      </c>
      <c r="L3525" s="1" t="e">
        <f ca="1">IF(AND(K3525&lt;&gt; "", COUNTIF(SAP!#REF!,K3525)&gt;0),"Matched", "")</f>
        <v>#REF!</v>
      </c>
      <c r="M3525" s="1" t="str">
        <f t="shared" si="183"/>
        <v/>
      </c>
      <c r="N3525" s="1" t="e">
        <f ca="1">IF(AND(M3525&lt;&gt; "", COUNTIF(SAP!#REF!,M3525)&gt;0),"Matched", "")</f>
        <v>#REF!</v>
      </c>
      <c r="O3525" s="1" t="str">
        <f t="shared" si="184"/>
        <v/>
      </c>
      <c r="P3525" s="1" t="e">
        <f ca="1">IF(AND(O3525&lt;&gt; "", COUNTIF(SAP!#REF!,O3525)&gt;0),"Matched", "")</f>
        <v>#REF!</v>
      </c>
      <c r="Q3525" s="1" t="str">
        <f ca="1">IF(D3525="AC","Logic4"&amp;"_"&amp;TEXT(C3525,"dd.mm.yyyy") &amp;"_"&amp; 1611647.81,"")</f>
        <v>Logic4_22.02.2020_1611647.81</v>
      </c>
      <c r="R3525" s="1" t="e">
        <f ca="1">IF(AND(Q3525&lt;&gt; "", COUNTIF(SAP!#REF!,Q3525)&gt;0),"Matched", "")</f>
        <v>#REF!</v>
      </c>
    </row>
    <row r="3526" spans="1:18">
      <c r="A3526" s="9">
        <v>11563327</v>
      </c>
      <c r="B3526" s="10">
        <v>43883</v>
      </c>
      <c r="C3526" s="10">
        <v>43883</v>
      </c>
      <c r="D3526" s="11" t="s">
        <v>10</v>
      </c>
      <c r="E3526" s="11">
        <v>0</v>
      </c>
      <c r="F3526" s="11">
        <v>0</v>
      </c>
      <c r="G3526" s="11">
        <v>17161.18</v>
      </c>
      <c r="H3526" s="11">
        <v>837787.72</v>
      </c>
      <c r="I3526" s="11" t="s">
        <v>11</v>
      </c>
      <c r="J3526" s="11" t="s">
        <v>12</v>
      </c>
      <c r="K3526" s="1" t="str">
        <f t="shared" si="185"/>
        <v/>
      </c>
      <c r="L3526" s="1" t="e">
        <f ca="1">IF(AND(K3526&lt;&gt; "", COUNTIF(SAP!#REF!,K3526)&gt;0),"Matched", "")</f>
        <v>#REF!</v>
      </c>
      <c r="M3526" s="1" t="str">
        <f t="shared" si="183"/>
        <v/>
      </c>
      <c r="N3526" s="1" t="e">
        <f ca="1">IF(AND(M3526&lt;&gt; "", COUNTIF(SAP!#REF!,M3526)&gt;0),"Matched", "")</f>
        <v>#REF!</v>
      </c>
      <c r="O3526" s="1" t="str">
        <f t="shared" si="184"/>
        <v/>
      </c>
      <c r="P3526" s="1" t="e">
        <f ca="1">IF(AND(O3526&lt;&gt; "", COUNTIF(SAP!#REF!,O3526)&gt;0),"Matched", "")</f>
        <v>#REF!</v>
      </c>
      <c r="Q3526" s="1" t="str">
        <f ca="1">IF(D3526="AC","Logic4"&amp;"_"&amp;TEXT(C3526,"dd.mm.yyyy") &amp;"_"&amp; 1611647.81,"")</f>
        <v>Logic4_22.02.2020_1611647.81</v>
      </c>
      <c r="R3526" s="1" t="e">
        <f ca="1">IF(AND(Q3526&lt;&gt; "", COUNTIF(SAP!#REF!,Q3526)&gt;0),"Matched", "")</f>
        <v>#REF!</v>
      </c>
    </row>
    <row r="3527" spans="1:18">
      <c r="A3527" s="13">
        <v>11563327</v>
      </c>
      <c r="B3527" s="14">
        <v>43883</v>
      </c>
      <c r="C3527" s="14">
        <v>43883</v>
      </c>
      <c r="D3527" s="15" t="s">
        <v>10</v>
      </c>
      <c r="E3527" s="15">
        <v>0</v>
      </c>
      <c r="F3527" s="15">
        <v>0</v>
      </c>
      <c r="G3527" s="15">
        <v>17541.599999999999</v>
      </c>
      <c r="H3527" s="15">
        <v>855329.32</v>
      </c>
      <c r="I3527" s="15" t="s">
        <v>11</v>
      </c>
      <c r="J3527" s="15" t="s">
        <v>12</v>
      </c>
      <c r="K3527" s="1" t="str">
        <f t="shared" si="185"/>
        <v/>
      </c>
      <c r="L3527" s="1" t="e">
        <f ca="1">IF(AND(K3527&lt;&gt; "", COUNTIF(SAP!#REF!,K3527)&gt;0),"Matched", "")</f>
        <v>#REF!</v>
      </c>
      <c r="M3527" s="1" t="str">
        <f t="shared" si="183"/>
        <v/>
      </c>
      <c r="N3527" s="1" t="e">
        <f ca="1">IF(AND(M3527&lt;&gt; "", COUNTIF(SAP!#REF!,M3527)&gt;0),"Matched", "")</f>
        <v>#REF!</v>
      </c>
      <c r="O3527" s="1" t="str">
        <f t="shared" si="184"/>
        <v/>
      </c>
      <c r="P3527" s="1" t="e">
        <f ca="1">IF(AND(O3527&lt;&gt; "", COUNTIF(SAP!#REF!,O3527)&gt;0),"Matched", "")</f>
        <v>#REF!</v>
      </c>
      <c r="Q3527" s="1" t="str">
        <f ca="1">IF(D3527="AC","Logic4"&amp;"_"&amp;TEXT(C3527,"dd.mm.yyyy") &amp;"_"&amp; 1611647.81,"")</f>
        <v>Logic4_22.02.2020_1611647.81</v>
      </c>
      <c r="R3527" s="1" t="e">
        <f ca="1">IF(AND(Q3527&lt;&gt; "", COUNTIF(SAP!#REF!,Q3527)&gt;0),"Matched", "")</f>
        <v>#REF!</v>
      </c>
    </row>
    <row r="3528" spans="1:18">
      <c r="A3528" s="9">
        <v>11563327</v>
      </c>
      <c r="B3528" s="10">
        <v>43883</v>
      </c>
      <c r="C3528" s="10">
        <v>43883</v>
      </c>
      <c r="D3528" s="11" t="s">
        <v>10</v>
      </c>
      <c r="E3528" s="11">
        <v>0</v>
      </c>
      <c r="F3528" s="11">
        <v>0</v>
      </c>
      <c r="G3528" s="11">
        <v>17630.5</v>
      </c>
      <c r="H3528" s="11">
        <v>872959.82</v>
      </c>
      <c r="I3528" s="11" t="s">
        <v>11</v>
      </c>
      <c r="J3528" s="11" t="s">
        <v>12</v>
      </c>
      <c r="K3528" s="1" t="str">
        <f t="shared" si="185"/>
        <v/>
      </c>
      <c r="L3528" s="1" t="e">
        <f ca="1">IF(AND(K3528&lt;&gt; "", COUNTIF(SAP!#REF!,K3528)&gt;0),"Matched", "")</f>
        <v>#REF!</v>
      </c>
      <c r="M3528" s="1" t="str">
        <f t="shared" si="183"/>
        <v/>
      </c>
      <c r="N3528" s="1" t="e">
        <f ca="1">IF(AND(M3528&lt;&gt; "", COUNTIF(SAP!#REF!,M3528)&gt;0),"Matched", "")</f>
        <v>#REF!</v>
      </c>
      <c r="O3528" s="1" t="str">
        <f t="shared" si="184"/>
        <v/>
      </c>
      <c r="P3528" s="1" t="e">
        <f ca="1">IF(AND(O3528&lt;&gt; "", COUNTIF(SAP!#REF!,O3528)&gt;0),"Matched", "")</f>
        <v>#REF!</v>
      </c>
      <c r="Q3528" s="1" t="str">
        <f ca="1">IF(D3528="AC","Logic4"&amp;"_"&amp;TEXT(C3528,"dd.mm.yyyy") &amp;"_"&amp; 1611647.81,"")</f>
        <v>Logic4_22.02.2020_1611647.81</v>
      </c>
      <c r="R3528" s="1" t="e">
        <f ca="1">IF(AND(Q3528&lt;&gt; "", COUNTIF(SAP!#REF!,Q3528)&gt;0),"Matched", "")</f>
        <v>#REF!</v>
      </c>
    </row>
    <row r="3529" spans="1:18">
      <c r="A3529" s="13">
        <v>11563327</v>
      </c>
      <c r="B3529" s="14">
        <v>43883</v>
      </c>
      <c r="C3529" s="14">
        <v>43883</v>
      </c>
      <c r="D3529" s="15" t="s">
        <v>10</v>
      </c>
      <c r="E3529" s="15">
        <v>0</v>
      </c>
      <c r="F3529" s="15">
        <v>0</v>
      </c>
      <c r="G3529" s="15">
        <v>18155.8</v>
      </c>
      <c r="H3529" s="15">
        <v>891115.62</v>
      </c>
      <c r="I3529" s="15" t="s">
        <v>11</v>
      </c>
      <c r="J3529" s="15" t="s">
        <v>12</v>
      </c>
      <c r="K3529" s="1" t="str">
        <f t="shared" si="185"/>
        <v/>
      </c>
      <c r="L3529" s="1" t="e">
        <f ca="1">IF(AND(K3529&lt;&gt; "", COUNTIF(SAP!#REF!,K3529)&gt;0),"Matched", "")</f>
        <v>#REF!</v>
      </c>
      <c r="M3529" s="1" t="str">
        <f t="shared" si="183"/>
        <v/>
      </c>
      <c r="N3529" s="1" t="e">
        <f ca="1">IF(AND(M3529&lt;&gt; "", COUNTIF(SAP!#REF!,M3529)&gt;0),"Matched", "")</f>
        <v>#REF!</v>
      </c>
      <c r="O3529" s="1" t="str">
        <f t="shared" si="184"/>
        <v/>
      </c>
      <c r="P3529" s="1" t="e">
        <f ca="1">IF(AND(O3529&lt;&gt; "", COUNTIF(SAP!#REF!,O3529)&gt;0),"Matched", "")</f>
        <v>#REF!</v>
      </c>
      <c r="Q3529" s="1" t="str">
        <f ca="1">IF(D3529="AC","Logic4"&amp;"_"&amp;TEXT(C3529,"dd.mm.yyyy") &amp;"_"&amp; 1611647.81,"")</f>
        <v>Logic4_22.02.2020_1611647.81</v>
      </c>
      <c r="R3529" s="1" t="e">
        <f ca="1">IF(AND(Q3529&lt;&gt; "", COUNTIF(SAP!#REF!,Q3529)&gt;0),"Matched", "")</f>
        <v>#REF!</v>
      </c>
    </row>
    <row r="3530" spans="1:18">
      <c r="A3530" s="9">
        <v>11563327</v>
      </c>
      <c r="B3530" s="10">
        <v>43883</v>
      </c>
      <c r="C3530" s="10">
        <v>43883</v>
      </c>
      <c r="D3530" s="11" t="s">
        <v>10</v>
      </c>
      <c r="E3530" s="11">
        <v>0</v>
      </c>
      <c r="F3530" s="11">
        <v>0</v>
      </c>
      <c r="G3530" s="11">
        <v>18270</v>
      </c>
      <c r="H3530" s="11">
        <v>909385.62</v>
      </c>
      <c r="I3530" s="11" t="s">
        <v>11</v>
      </c>
      <c r="J3530" s="11" t="s">
        <v>12</v>
      </c>
      <c r="K3530" s="1" t="str">
        <f t="shared" si="185"/>
        <v/>
      </c>
      <c r="L3530" s="1" t="e">
        <f ca="1">IF(AND(K3530&lt;&gt; "", COUNTIF(SAP!#REF!,K3530)&gt;0),"Matched", "")</f>
        <v>#REF!</v>
      </c>
      <c r="M3530" s="1" t="str">
        <f t="shared" si="183"/>
        <v/>
      </c>
      <c r="N3530" s="1" t="e">
        <f ca="1">IF(AND(M3530&lt;&gt; "", COUNTIF(SAP!#REF!,M3530)&gt;0),"Matched", "")</f>
        <v>#REF!</v>
      </c>
      <c r="O3530" s="1" t="str">
        <f t="shared" si="184"/>
        <v/>
      </c>
      <c r="P3530" s="1" t="e">
        <f ca="1">IF(AND(O3530&lt;&gt; "", COUNTIF(SAP!#REF!,O3530)&gt;0),"Matched", "")</f>
        <v>#REF!</v>
      </c>
      <c r="Q3530" s="1" t="str">
        <f ca="1">IF(D3530="AC","Logic4"&amp;"_"&amp;TEXT(C3530,"dd.mm.yyyy") &amp;"_"&amp; 1611647.81,"")</f>
        <v>Logic4_22.02.2020_1611647.81</v>
      </c>
      <c r="R3530" s="1" t="e">
        <f ca="1">IF(AND(Q3530&lt;&gt; "", COUNTIF(SAP!#REF!,Q3530)&gt;0),"Matched", "")</f>
        <v>#REF!</v>
      </c>
    </row>
    <row r="3531" spans="1:18">
      <c r="A3531" s="13">
        <v>11563327</v>
      </c>
      <c r="B3531" s="14">
        <v>43883</v>
      </c>
      <c r="C3531" s="14">
        <v>43883</v>
      </c>
      <c r="D3531" s="15" t="s">
        <v>10</v>
      </c>
      <c r="E3531" s="15">
        <v>0</v>
      </c>
      <c r="F3531" s="15">
        <v>0</v>
      </c>
      <c r="G3531" s="15">
        <v>18334</v>
      </c>
      <c r="H3531" s="15">
        <v>927719.62</v>
      </c>
      <c r="I3531" s="15" t="s">
        <v>11</v>
      </c>
      <c r="J3531" s="15" t="s">
        <v>12</v>
      </c>
      <c r="K3531" s="1" t="str">
        <f t="shared" si="185"/>
        <v/>
      </c>
      <c r="L3531" s="1" t="e">
        <f ca="1">IF(AND(K3531&lt;&gt; "", COUNTIF(SAP!#REF!,K3531)&gt;0),"Matched", "")</f>
        <v>#REF!</v>
      </c>
      <c r="M3531" s="1" t="str">
        <f t="shared" si="183"/>
        <v/>
      </c>
      <c r="N3531" s="1" t="e">
        <f ca="1">IF(AND(M3531&lt;&gt; "", COUNTIF(SAP!#REF!,M3531)&gt;0),"Matched", "")</f>
        <v>#REF!</v>
      </c>
      <c r="O3531" s="1" t="str">
        <f t="shared" si="184"/>
        <v/>
      </c>
      <c r="P3531" s="1" t="e">
        <f ca="1">IF(AND(O3531&lt;&gt; "", COUNTIF(SAP!#REF!,O3531)&gt;0),"Matched", "")</f>
        <v>#REF!</v>
      </c>
      <c r="Q3531" s="1" t="str">
        <f ca="1">IF(D3531="AC","Logic4"&amp;"_"&amp;TEXT(C3531,"dd.mm.yyyy") &amp;"_"&amp; 1611647.81,"")</f>
        <v>Logic4_22.02.2020_1611647.81</v>
      </c>
      <c r="R3531" s="1" t="e">
        <f ca="1">IF(AND(Q3531&lt;&gt; "", COUNTIF(SAP!#REF!,Q3531)&gt;0),"Matched", "")</f>
        <v>#REF!</v>
      </c>
    </row>
    <row r="3532" spans="1:18">
      <c r="A3532" s="9">
        <v>11563327</v>
      </c>
      <c r="B3532" s="10">
        <v>43883</v>
      </c>
      <c r="C3532" s="10">
        <v>43883</v>
      </c>
      <c r="D3532" s="11" t="s">
        <v>10</v>
      </c>
      <c r="E3532" s="11">
        <v>0</v>
      </c>
      <c r="F3532" s="11">
        <v>0</v>
      </c>
      <c r="G3532" s="11">
        <v>20557.2</v>
      </c>
      <c r="H3532" s="11">
        <v>948276.82</v>
      </c>
      <c r="I3532" s="11" t="s">
        <v>11</v>
      </c>
      <c r="J3532" s="11" t="s">
        <v>12</v>
      </c>
      <c r="K3532" s="1" t="str">
        <f t="shared" si="185"/>
        <v/>
      </c>
      <c r="L3532" s="1" t="e">
        <f ca="1">IF(AND(K3532&lt;&gt; "", COUNTIF(SAP!#REF!,K3532)&gt;0),"Matched", "")</f>
        <v>#REF!</v>
      </c>
      <c r="M3532" s="1" t="str">
        <f t="shared" si="183"/>
        <v/>
      </c>
      <c r="N3532" s="1" t="e">
        <f ca="1">IF(AND(M3532&lt;&gt; "", COUNTIF(SAP!#REF!,M3532)&gt;0),"Matched", "")</f>
        <v>#REF!</v>
      </c>
      <c r="O3532" s="1" t="str">
        <f t="shared" si="184"/>
        <v/>
      </c>
      <c r="P3532" s="1" t="e">
        <f ca="1">IF(AND(O3532&lt;&gt; "", COUNTIF(SAP!#REF!,O3532)&gt;0),"Matched", "")</f>
        <v>#REF!</v>
      </c>
      <c r="Q3532" s="1" t="str">
        <f ca="1">IF(D3532="AC","Logic4"&amp;"_"&amp;TEXT(C3532,"dd.mm.yyyy") &amp;"_"&amp; 1611647.81,"")</f>
        <v>Logic4_22.02.2020_1611647.81</v>
      </c>
      <c r="R3532" s="1" t="e">
        <f ca="1">IF(AND(Q3532&lt;&gt; "", COUNTIF(SAP!#REF!,Q3532)&gt;0),"Matched", "")</f>
        <v>#REF!</v>
      </c>
    </row>
    <row r="3533" spans="1:18">
      <c r="A3533" s="13">
        <v>11563327</v>
      </c>
      <c r="B3533" s="14">
        <v>43883</v>
      </c>
      <c r="C3533" s="14">
        <v>43883</v>
      </c>
      <c r="D3533" s="15" t="s">
        <v>10</v>
      </c>
      <c r="E3533" s="15">
        <v>0</v>
      </c>
      <c r="F3533" s="15">
        <v>0</v>
      </c>
      <c r="G3533" s="15">
        <v>21045.200000000001</v>
      </c>
      <c r="H3533" s="15">
        <v>969322.02</v>
      </c>
      <c r="I3533" s="15" t="s">
        <v>11</v>
      </c>
      <c r="J3533" s="15" t="s">
        <v>12</v>
      </c>
      <c r="K3533" s="1" t="str">
        <f t="shared" si="185"/>
        <v/>
      </c>
      <c r="L3533" s="1" t="e">
        <f ca="1">IF(AND(K3533&lt;&gt; "", COUNTIF(SAP!#REF!,K3533)&gt;0),"Matched", "")</f>
        <v>#REF!</v>
      </c>
      <c r="M3533" s="1" t="str">
        <f t="shared" si="183"/>
        <v/>
      </c>
      <c r="N3533" s="1" t="e">
        <f ca="1">IF(AND(M3533&lt;&gt; "", COUNTIF(SAP!#REF!,M3533)&gt;0),"Matched", "")</f>
        <v>#REF!</v>
      </c>
      <c r="O3533" s="1" t="str">
        <f t="shared" si="184"/>
        <v/>
      </c>
      <c r="P3533" s="1" t="e">
        <f ca="1">IF(AND(O3533&lt;&gt; "", COUNTIF(SAP!#REF!,O3533)&gt;0),"Matched", "")</f>
        <v>#REF!</v>
      </c>
      <c r="Q3533" s="1" t="str">
        <f ca="1">IF(D3533="AC","Logic4"&amp;"_"&amp;TEXT(C3533,"dd.mm.yyyy") &amp;"_"&amp; 1611647.81,"")</f>
        <v>Logic4_22.02.2020_1611647.81</v>
      </c>
      <c r="R3533" s="1" t="e">
        <f ca="1">IF(AND(Q3533&lt;&gt; "", COUNTIF(SAP!#REF!,Q3533)&gt;0),"Matched", "")</f>
        <v>#REF!</v>
      </c>
    </row>
    <row r="3534" spans="1:18">
      <c r="A3534" s="9">
        <v>11563327</v>
      </c>
      <c r="B3534" s="10">
        <v>43883</v>
      </c>
      <c r="C3534" s="10">
        <v>43883</v>
      </c>
      <c r="D3534" s="11" t="s">
        <v>10</v>
      </c>
      <c r="E3534" s="11">
        <v>0</v>
      </c>
      <c r="F3534" s="11">
        <v>0</v>
      </c>
      <c r="G3534" s="11">
        <v>21440</v>
      </c>
      <c r="H3534" s="11">
        <v>990762.02</v>
      </c>
      <c r="I3534" s="11" t="s">
        <v>11</v>
      </c>
      <c r="J3534" s="11" t="s">
        <v>12</v>
      </c>
      <c r="K3534" s="1" t="str">
        <f t="shared" si="185"/>
        <v/>
      </c>
      <c r="L3534" s="1" t="e">
        <f ca="1">IF(AND(K3534&lt;&gt; "", COUNTIF(SAP!#REF!,K3534)&gt;0),"Matched", "")</f>
        <v>#REF!</v>
      </c>
      <c r="M3534" s="1" t="str">
        <f t="shared" si="183"/>
        <v/>
      </c>
      <c r="N3534" s="1" t="e">
        <f ca="1">IF(AND(M3534&lt;&gt; "", COUNTIF(SAP!#REF!,M3534)&gt;0),"Matched", "")</f>
        <v>#REF!</v>
      </c>
      <c r="O3534" s="1" t="str">
        <f t="shared" si="184"/>
        <v/>
      </c>
      <c r="P3534" s="1" t="e">
        <f ca="1">IF(AND(O3534&lt;&gt; "", COUNTIF(SAP!#REF!,O3534)&gt;0),"Matched", "")</f>
        <v>#REF!</v>
      </c>
      <c r="Q3534" s="1" t="str">
        <f ca="1">IF(D3534="AC","Logic4"&amp;"_"&amp;TEXT(C3534,"dd.mm.yyyy") &amp;"_"&amp; 1611647.81,"")</f>
        <v>Logic4_22.02.2020_1611647.81</v>
      </c>
      <c r="R3534" s="1" t="e">
        <f ca="1">IF(AND(Q3534&lt;&gt; "", COUNTIF(SAP!#REF!,Q3534)&gt;0),"Matched", "")</f>
        <v>#REF!</v>
      </c>
    </row>
    <row r="3535" spans="1:18">
      <c r="A3535" s="13">
        <v>11563327</v>
      </c>
      <c r="B3535" s="14">
        <v>43883</v>
      </c>
      <c r="C3535" s="14">
        <v>43883</v>
      </c>
      <c r="D3535" s="15" t="s">
        <v>10</v>
      </c>
      <c r="E3535" s="15">
        <v>0</v>
      </c>
      <c r="F3535" s="15">
        <v>0</v>
      </c>
      <c r="G3535" s="15">
        <v>22868.799999999999</v>
      </c>
      <c r="H3535" s="15">
        <v>1013630.82</v>
      </c>
      <c r="I3535" s="15" t="s">
        <v>11</v>
      </c>
      <c r="J3535" s="15" t="s">
        <v>12</v>
      </c>
      <c r="K3535" s="1" t="str">
        <f t="shared" si="185"/>
        <v/>
      </c>
      <c r="L3535" s="1" t="e">
        <f ca="1">IF(AND(K3535&lt;&gt; "", COUNTIF(SAP!#REF!,K3535)&gt;0),"Matched", "")</f>
        <v>#REF!</v>
      </c>
      <c r="M3535" s="1" t="str">
        <f t="shared" si="183"/>
        <v/>
      </c>
      <c r="N3535" s="1" t="e">
        <f ca="1">IF(AND(M3535&lt;&gt; "", COUNTIF(SAP!#REF!,M3535)&gt;0),"Matched", "")</f>
        <v>#REF!</v>
      </c>
      <c r="O3535" s="1" t="str">
        <f t="shared" si="184"/>
        <v/>
      </c>
      <c r="P3535" s="1" t="e">
        <f ca="1">IF(AND(O3535&lt;&gt; "", COUNTIF(SAP!#REF!,O3535)&gt;0),"Matched", "")</f>
        <v>#REF!</v>
      </c>
      <c r="Q3535" s="1" t="str">
        <f ca="1">IF(D3535="AC","Logic4"&amp;"_"&amp;TEXT(C3535,"dd.mm.yyyy") &amp;"_"&amp; 1611647.81,"")</f>
        <v>Logic4_22.02.2020_1611647.81</v>
      </c>
      <c r="R3535" s="1" t="e">
        <f ca="1">IF(AND(Q3535&lt;&gt; "", COUNTIF(SAP!#REF!,Q3535)&gt;0),"Matched", "")</f>
        <v>#REF!</v>
      </c>
    </row>
    <row r="3536" spans="1:18">
      <c r="A3536" s="9">
        <v>11563327</v>
      </c>
      <c r="B3536" s="10">
        <v>43883</v>
      </c>
      <c r="C3536" s="10">
        <v>43883</v>
      </c>
      <c r="D3536" s="11" t="s">
        <v>10</v>
      </c>
      <c r="E3536" s="11">
        <v>0</v>
      </c>
      <c r="F3536" s="11">
        <v>0</v>
      </c>
      <c r="G3536" s="11">
        <v>23580</v>
      </c>
      <c r="H3536" s="11">
        <v>1037210.82</v>
      </c>
      <c r="I3536" s="11" t="s">
        <v>11</v>
      </c>
      <c r="J3536" s="11" t="s">
        <v>12</v>
      </c>
      <c r="K3536" s="1" t="str">
        <f t="shared" si="185"/>
        <v/>
      </c>
      <c r="L3536" s="1" t="e">
        <f ca="1">IF(AND(K3536&lt;&gt; "", COUNTIF(SAP!#REF!,K3536)&gt;0),"Matched", "")</f>
        <v>#REF!</v>
      </c>
      <c r="M3536" s="1" t="str">
        <f t="shared" si="183"/>
        <v/>
      </c>
      <c r="N3536" s="1" t="e">
        <f ca="1">IF(AND(M3536&lt;&gt; "", COUNTIF(SAP!#REF!,M3536)&gt;0),"Matched", "")</f>
        <v>#REF!</v>
      </c>
      <c r="O3536" s="1" t="str">
        <f t="shared" si="184"/>
        <v/>
      </c>
      <c r="P3536" s="1" t="e">
        <f ca="1">IF(AND(O3536&lt;&gt; "", COUNTIF(SAP!#REF!,O3536)&gt;0),"Matched", "")</f>
        <v>#REF!</v>
      </c>
      <c r="Q3536" s="1" t="str">
        <f ca="1">IF(D3536="AC","Logic4"&amp;"_"&amp;TEXT(C3536,"dd.mm.yyyy") &amp;"_"&amp; 1611647.81,"")</f>
        <v>Logic4_22.02.2020_1611647.81</v>
      </c>
      <c r="R3536" s="1" t="e">
        <f ca="1">IF(AND(Q3536&lt;&gt; "", COUNTIF(SAP!#REF!,Q3536)&gt;0),"Matched", "")</f>
        <v>#REF!</v>
      </c>
    </row>
    <row r="3537" spans="1:20">
      <c r="A3537" s="13">
        <v>11563327</v>
      </c>
      <c r="B3537" s="14">
        <v>43883</v>
      </c>
      <c r="C3537" s="14">
        <v>43883</v>
      </c>
      <c r="D3537" s="15" t="s">
        <v>10</v>
      </c>
      <c r="E3537" s="15">
        <v>0</v>
      </c>
      <c r="F3537" s="15">
        <v>0</v>
      </c>
      <c r="G3537" s="15">
        <v>23597.81</v>
      </c>
      <c r="H3537" s="15">
        <v>1060808.6299999999</v>
      </c>
      <c r="I3537" s="15" t="s">
        <v>11</v>
      </c>
      <c r="J3537" s="15" t="s">
        <v>12</v>
      </c>
      <c r="K3537" s="1" t="str">
        <f t="shared" si="185"/>
        <v/>
      </c>
      <c r="L3537" s="1" t="e">
        <f ca="1">IF(AND(K3537&lt;&gt; "", COUNTIF(SAP!#REF!,K3537)&gt;0),"Matched", "")</f>
        <v>#REF!</v>
      </c>
      <c r="M3537" s="1" t="str">
        <f t="shared" si="183"/>
        <v/>
      </c>
      <c r="N3537" s="1" t="e">
        <f ca="1">IF(AND(M3537&lt;&gt; "", COUNTIF(SAP!#REF!,M3537)&gt;0),"Matched", "")</f>
        <v>#REF!</v>
      </c>
      <c r="O3537" s="1" t="str">
        <f t="shared" si="184"/>
        <v/>
      </c>
      <c r="P3537" s="1" t="e">
        <f ca="1">IF(AND(O3537&lt;&gt; "", COUNTIF(SAP!#REF!,O3537)&gt;0),"Matched", "")</f>
        <v>#REF!</v>
      </c>
      <c r="Q3537" s="1" t="str">
        <f ca="1">IF(D3537="AC","Logic4"&amp;"_"&amp;TEXT(C3537,"dd.mm.yyyy") &amp;"_"&amp; 1611647.81,"")</f>
        <v>Logic4_22.02.2020_1611647.81</v>
      </c>
      <c r="R3537" s="1" t="e">
        <f ca="1">IF(AND(Q3537&lt;&gt; "", COUNTIF(SAP!#REF!,Q3537)&gt;0),"Matched", "")</f>
        <v>#REF!</v>
      </c>
    </row>
    <row r="3538" spans="1:20">
      <c r="A3538" s="9">
        <v>11563327</v>
      </c>
      <c r="B3538" s="10">
        <v>43883</v>
      </c>
      <c r="C3538" s="10">
        <v>43883</v>
      </c>
      <c r="D3538" s="11" t="s">
        <v>10</v>
      </c>
      <c r="E3538" s="11">
        <v>0</v>
      </c>
      <c r="F3538" s="11">
        <v>0</v>
      </c>
      <c r="G3538" s="11">
        <v>24084.400000000001</v>
      </c>
      <c r="H3538" s="11">
        <v>1084893.03</v>
      </c>
      <c r="I3538" s="11" t="s">
        <v>11</v>
      </c>
      <c r="J3538" s="11" t="s">
        <v>12</v>
      </c>
      <c r="K3538" s="1" t="str">
        <f t="shared" si="185"/>
        <v/>
      </c>
      <c r="L3538" s="1" t="e">
        <f ca="1">IF(AND(K3538&lt;&gt; "", COUNTIF(SAP!#REF!,K3538)&gt;0),"Matched", "")</f>
        <v>#REF!</v>
      </c>
      <c r="M3538" s="1" t="str">
        <f t="shared" si="183"/>
        <v/>
      </c>
      <c r="N3538" s="1" t="e">
        <f ca="1">IF(AND(M3538&lt;&gt; "", COUNTIF(SAP!#REF!,M3538)&gt;0),"Matched", "")</f>
        <v>#REF!</v>
      </c>
      <c r="O3538" s="1" t="str">
        <f t="shared" si="184"/>
        <v/>
      </c>
      <c r="P3538" s="1" t="e">
        <f ca="1">IF(AND(O3538&lt;&gt; "", COUNTIF(SAP!#REF!,O3538)&gt;0),"Matched", "")</f>
        <v>#REF!</v>
      </c>
      <c r="Q3538" s="1" t="str">
        <f ca="1">IF(D3538="AC","Logic4"&amp;"_"&amp;TEXT(C3538,"dd.mm.yyyy") &amp;"_"&amp; 1611647.81,"")</f>
        <v>Logic4_22.02.2020_1611647.81</v>
      </c>
      <c r="R3538" s="1" t="e">
        <f ca="1">IF(AND(Q3538&lt;&gt; "", COUNTIF(SAP!#REF!,Q3538)&gt;0),"Matched", "")</f>
        <v>#REF!</v>
      </c>
    </row>
    <row r="3539" spans="1:20">
      <c r="A3539" s="13">
        <v>11563327</v>
      </c>
      <c r="B3539" s="14">
        <v>43883</v>
      </c>
      <c r="C3539" s="14">
        <v>43883</v>
      </c>
      <c r="D3539" s="15" t="s">
        <v>10</v>
      </c>
      <c r="E3539" s="15">
        <v>0</v>
      </c>
      <c r="F3539" s="15">
        <v>0</v>
      </c>
      <c r="G3539" s="15">
        <v>24090</v>
      </c>
      <c r="H3539" s="15">
        <v>1108983.03</v>
      </c>
      <c r="I3539" s="15" t="s">
        <v>11</v>
      </c>
      <c r="J3539" s="15" t="s">
        <v>12</v>
      </c>
      <c r="K3539" s="1" t="str">
        <f t="shared" si="185"/>
        <v/>
      </c>
      <c r="L3539" s="1" t="e">
        <f ca="1">IF(AND(K3539&lt;&gt; "", COUNTIF(SAP!#REF!,K3539)&gt;0),"Matched", "")</f>
        <v>#REF!</v>
      </c>
      <c r="M3539" s="1" t="str">
        <f t="shared" si="183"/>
        <v/>
      </c>
      <c r="N3539" s="1" t="e">
        <f ca="1">IF(AND(M3539&lt;&gt; "", COUNTIF(SAP!#REF!,M3539)&gt;0),"Matched", "")</f>
        <v>#REF!</v>
      </c>
      <c r="O3539" s="1" t="str">
        <f t="shared" si="184"/>
        <v/>
      </c>
      <c r="P3539" s="1" t="e">
        <f ca="1">IF(AND(O3539&lt;&gt; "", COUNTIF(SAP!#REF!,O3539)&gt;0),"Matched", "")</f>
        <v>#REF!</v>
      </c>
      <c r="Q3539" s="1" t="str">
        <f ca="1">IF(D3539="AC","Logic4"&amp;"_"&amp;TEXT(C3539,"dd.mm.yyyy") &amp;"_"&amp; 1611647.81,"")</f>
        <v>Logic4_22.02.2020_1611647.81</v>
      </c>
      <c r="R3539" s="1" t="e">
        <f ca="1">IF(AND(Q3539&lt;&gt; "", COUNTIF(SAP!#REF!,Q3539)&gt;0),"Matched", "")</f>
        <v>#REF!</v>
      </c>
    </row>
    <row r="3540" spans="1:20">
      <c r="A3540" s="9">
        <v>11563327</v>
      </c>
      <c r="B3540" s="10">
        <v>43883</v>
      </c>
      <c r="C3540" s="10">
        <v>43883</v>
      </c>
      <c r="D3540" s="11" t="s">
        <v>10</v>
      </c>
      <c r="E3540" s="11">
        <v>0</v>
      </c>
      <c r="F3540" s="11">
        <v>0</v>
      </c>
      <c r="G3540" s="11">
        <v>24098.7</v>
      </c>
      <c r="H3540" s="11">
        <v>1133081.73</v>
      </c>
      <c r="I3540" s="11" t="s">
        <v>11</v>
      </c>
      <c r="J3540" s="11" t="s">
        <v>12</v>
      </c>
      <c r="K3540" s="1" t="str">
        <f t="shared" si="185"/>
        <v/>
      </c>
      <c r="L3540" s="1" t="e">
        <f ca="1">IF(AND(K3540&lt;&gt; "", COUNTIF(SAP!#REF!,K3540)&gt;0),"Matched", "")</f>
        <v>#REF!</v>
      </c>
      <c r="M3540" s="1" t="str">
        <f t="shared" si="183"/>
        <v/>
      </c>
      <c r="N3540" s="1" t="e">
        <f ca="1">IF(AND(M3540&lt;&gt; "", COUNTIF(SAP!#REF!,M3540)&gt;0),"Matched", "")</f>
        <v>#REF!</v>
      </c>
      <c r="O3540" s="1" t="str">
        <f t="shared" si="184"/>
        <v/>
      </c>
      <c r="P3540" s="1" t="e">
        <f ca="1">IF(AND(O3540&lt;&gt; "", COUNTIF(SAP!#REF!,O3540)&gt;0),"Matched", "")</f>
        <v>#REF!</v>
      </c>
      <c r="Q3540" s="1" t="str">
        <f ca="1">IF(D3540="AC","Logic4"&amp;"_"&amp;TEXT(C3540,"dd.mm.yyyy") &amp;"_"&amp; 1611647.81,"")</f>
        <v>Logic4_22.02.2020_1611647.81</v>
      </c>
      <c r="R3540" s="1" t="e">
        <f ca="1">IF(AND(Q3540&lt;&gt; "", COUNTIF(SAP!#REF!,Q3540)&gt;0),"Matched", "")</f>
        <v>#REF!</v>
      </c>
    </row>
    <row r="3541" spans="1:20">
      <c r="A3541" s="13">
        <v>11563327</v>
      </c>
      <c r="B3541" s="14">
        <v>43883</v>
      </c>
      <c r="C3541" s="14">
        <v>43883</v>
      </c>
      <c r="D3541" s="15" t="s">
        <v>10</v>
      </c>
      <c r="E3541" s="15">
        <v>0</v>
      </c>
      <c r="F3541" s="15">
        <v>0</v>
      </c>
      <c r="G3541" s="15">
        <v>24786.7</v>
      </c>
      <c r="H3541" s="15">
        <v>1157868.43</v>
      </c>
      <c r="I3541" s="15" t="s">
        <v>11</v>
      </c>
      <c r="J3541" s="15" t="s">
        <v>12</v>
      </c>
      <c r="K3541" s="1" t="str">
        <f t="shared" si="185"/>
        <v/>
      </c>
      <c r="L3541" s="1" t="e">
        <f ca="1">IF(AND(K3541&lt;&gt; "", COUNTIF(SAP!#REF!,K3541)&gt;0),"Matched", "")</f>
        <v>#REF!</v>
      </c>
      <c r="M3541" s="1" t="str">
        <f t="shared" ref="M3541:M3565" si="186">IF(D3541="TR","Logic2"&amp;"_"&amp;TEXT(C3541,"dd.mm.yyyy") &amp;"_"&amp; F3541,"")</f>
        <v/>
      </c>
      <c r="N3541" s="1" t="e">
        <f ca="1">IF(AND(M3541&lt;&gt; "", COUNTIF(SAP!#REF!,M3541)&gt;0),"Matched", "")</f>
        <v>#REF!</v>
      </c>
      <c r="O3541" s="1" t="str">
        <f t="shared" ref="O3541:O3565" si="187">IF(D3541="AF","Logic3"&amp;"_"&amp;G3541,"")</f>
        <v/>
      </c>
      <c r="P3541" s="1" t="e">
        <f ca="1">IF(AND(O3541&lt;&gt; "", COUNTIF(SAP!#REF!,O3541)&gt;0),"Matched", "")</f>
        <v>#REF!</v>
      </c>
      <c r="Q3541" s="1" t="str">
        <f ca="1">IF(D3541="AC","Logic4"&amp;"_"&amp;TEXT(C3541,"dd.mm.yyyy") &amp;"_"&amp; 1611647.81,"")</f>
        <v>Logic4_22.02.2020_1611647.81</v>
      </c>
      <c r="R3541" s="1" t="e">
        <f ca="1">IF(AND(Q3541&lt;&gt; "", COUNTIF(SAP!#REF!,Q3541)&gt;0),"Matched", "")</f>
        <v>#REF!</v>
      </c>
    </row>
    <row r="3542" spans="1:20">
      <c r="A3542" s="9">
        <v>11563327</v>
      </c>
      <c r="B3542" s="10">
        <v>43883</v>
      </c>
      <c r="C3542" s="10">
        <v>43883</v>
      </c>
      <c r="D3542" s="11" t="s">
        <v>10</v>
      </c>
      <c r="E3542" s="11">
        <v>0</v>
      </c>
      <c r="F3542" s="11">
        <v>0</v>
      </c>
      <c r="G3542" s="11">
        <v>26646.400000000001</v>
      </c>
      <c r="H3542" s="11">
        <v>1184514.83</v>
      </c>
      <c r="I3542" s="11" t="s">
        <v>11</v>
      </c>
      <c r="J3542" s="11" t="s">
        <v>12</v>
      </c>
      <c r="K3542" s="1" t="str">
        <f t="shared" si="185"/>
        <v/>
      </c>
      <c r="L3542" s="1" t="e">
        <f ca="1">IF(AND(K3542&lt;&gt; "", COUNTIF(SAP!#REF!,K3542)&gt;0),"Matched", "")</f>
        <v>#REF!</v>
      </c>
      <c r="M3542" s="1" t="str">
        <f t="shared" si="186"/>
        <v/>
      </c>
      <c r="N3542" s="1" t="e">
        <f ca="1">IF(AND(M3542&lt;&gt; "", COUNTIF(SAP!#REF!,M3542)&gt;0),"Matched", "")</f>
        <v>#REF!</v>
      </c>
      <c r="O3542" s="1" t="str">
        <f t="shared" si="187"/>
        <v/>
      </c>
      <c r="P3542" s="1" t="e">
        <f ca="1">IF(AND(O3542&lt;&gt; "", COUNTIF(SAP!#REF!,O3542)&gt;0),"Matched", "")</f>
        <v>#REF!</v>
      </c>
      <c r="Q3542" s="1" t="str">
        <f ca="1">IF(D3542="AC","Logic4"&amp;"_"&amp;TEXT(C3542,"dd.mm.yyyy") &amp;"_"&amp; 1611647.81,"")</f>
        <v>Logic4_22.02.2020_1611647.81</v>
      </c>
      <c r="R3542" s="1" t="e">
        <f ca="1">IF(AND(Q3542&lt;&gt; "", COUNTIF(SAP!#REF!,Q3542)&gt;0),"Matched", "")</f>
        <v>#REF!</v>
      </c>
    </row>
    <row r="3543" spans="1:20">
      <c r="A3543" s="13">
        <v>11563327</v>
      </c>
      <c r="B3543" s="14">
        <v>43883</v>
      </c>
      <c r="C3543" s="14">
        <v>43883</v>
      </c>
      <c r="D3543" s="15" t="s">
        <v>10</v>
      </c>
      <c r="E3543" s="15">
        <v>0</v>
      </c>
      <c r="F3543" s="15">
        <v>0</v>
      </c>
      <c r="G3543" s="15">
        <v>37912.07</v>
      </c>
      <c r="H3543" s="15">
        <v>1222426.8999999999</v>
      </c>
      <c r="I3543" s="15" t="s">
        <v>11</v>
      </c>
      <c r="J3543" s="15" t="s">
        <v>12</v>
      </c>
      <c r="K3543" s="1" t="str">
        <f t="shared" si="185"/>
        <v/>
      </c>
      <c r="L3543" s="1" t="e">
        <f ca="1">IF(AND(K3543&lt;&gt; "", COUNTIF(SAP!#REF!,K3543)&gt;0),"Matched", "")</f>
        <v>#REF!</v>
      </c>
      <c r="M3543" s="1" t="str">
        <f t="shared" si="186"/>
        <v/>
      </c>
      <c r="N3543" s="1" t="e">
        <f ca="1">IF(AND(M3543&lt;&gt; "", COUNTIF(SAP!#REF!,M3543)&gt;0),"Matched", "")</f>
        <v>#REF!</v>
      </c>
      <c r="O3543" s="1" t="str">
        <f t="shared" si="187"/>
        <v/>
      </c>
      <c r="P3543" s="1" t="e">
        <f ca="1">IF(AND(O3543&lt;&gt; "", COUNTIF(SAP!#REF!,O3543)&gt;0),"Matched", "")</f>
        <v>#REF!</v>
      </c>
      <c r="Q3543" s="1" t="str">
        <f ca="1">IF(D3543="AC","Logic4"&amp;"_"&amp;TEXT(C3543,"dd.mm.yyyy") &amp;"_"&amp; 1611647.81,"")</f>
        <v>Logic4_22.02.2020_1611647.81</v>
      </c>
      <c r="R3543" s="1" t="e">
        <f ca="1">IF(AND(Q3543&lt;&gt; "", COUNTIF(SAP!#REF!,Q3543)&gt;0),"Matched", "")</f>
        <v>#REF!</v>
      </c>
    </row>
    <row r="3544" spans="1:20">
      <c r="A3544" s="9">
        <v>11563327</v>
      </c>
      <c r="B3544" s="10">
        <v>43883</v>
      </c>
      <c r="C3544" s="10">
        <v>43883</v>
      </c>
      <c r="D3544" s="11" t="s">
        <v>10</v>
      </c>
      <c r="E3544" s="11">
        <v>0</v>
      </c>
      <c r="F3544" s="11">
        <v>0</v>
      </c>
      <c r="G3544" s="11">
        <v>38109.480000000003</v>
      </c>
      <c r="H3544" s="11">
        <v>1260536.3799999999</v>
      </c>
      <c r="I3544" s="11" t="s">
        <v>11</v>
      </c>
      <c r="J3544" s="11" t="s">
        <v>12</v>
      </c>
      <c r="K3544" s="1" t="str">
        <f t="shared" si="185"/>
        <v/>
      </c>
      <c r="L3544" s="1" t="e">
        <f ca="1">IF(AND(K3544&lt;&gt; "", COUNTIF(SAP!#REF!,K3544)&gt;0),"Matched", "")</f>
        <v>#REF!</v>
      </c>
      <c r="M3544" s="1" t="str">
        <f t="shared" si="186"/>
        <v/>
      </c>
      <c r="N3544" s="1" t="e">
        <f ca="1">IF(AND(M3544&lt;&gt; "", COUNTIF(SAP!#REF!,M3544)&gt;0),"Matched", "")</f>
        <v>#REF!</v>
      </c>
      <c r="O3544" s="1" t="str">
        <f t="shared" si="187"/>
        <v/>
      </c>
      <c r="P3544" s="1" t="e">
        <f ca="1">IF(AND(O3544&lt;&gt; "", COUNTIF(SAP!#REF!,O3544)&gt;0),"Matched", "")</f>
        <v>#REF!</v>
      </c>
      <c r="Q3544" s="1" t="str">
        <f ca="1">IF(D3544="AC","Logic4"&amp;"_"&amp;TEXT(C3544,"dd.mm.yyyy") &amp;"_"&amp; 1611647.81,"")</f>
        <v>Logic4_22.02.2020_1611647.81</v>
      </c>
      <c r="R3544" s="1" t="e">
        <f ca="1">IF(AND(Q3544&lt;&gt; "", COUNTIF(SAP!#REF!,Q3544)&gt;0),"Matched", "")</f>
        <v>#REF!</v>
      </c>
    </row>
    <row r="3545" spans="1:20">
      <c r="A3545" s="13">
        <v>11563327</v>
      </c>
      <c r="B3545" s="14">
        <v>43883</v>
      </c>
      <c r="C3545" s="14">
        <v>43883</v>
      </c>
      <c r="D3545" s="15" t="s">
        <v>10</v>
      </c>
      <c r="E3545" s="15">
        <v>0</v>
      </c>
      <c r="F3545" s="15">
        <v>0</v>
      </c>
      <c r="G3545" s="15">
        <v>38184.300000000003</v>
      </c>
      <c r="H3545" s="15">
        <v>1298720.68</v>
      </c>
      <c r="I3545" s="15" t="s">
        <v>11</v>
      </c>
      <c r="J3545" s="15" t="s">
        <v>12</v>
      </c>
      <c r="K3545" s="1" t="str">
        <f t="shared" si="185"/>
        <v/>
      </c>
      <c r="L3545" s="1" t="e">
        <f ca="1">IF(AND(K3545&lt;&gt; "", COUNTIF(SAP!#REF!,K3545)&gt;0),"Matched", "")</f>
        <v>#REF!</v>
      </c>
      <c r="M3545" s="1" t="str">
        <f t="shared" si="186"/>
        <v/>
      </c>
      <c r="N3545" s="1" t="e">
        <f ca="1">IF(AND(M3545&lt;&gt; "", COUNTIF(SAP!#REF!,M3545)&gt;0),"Matched", "")</f>
        <v>#REF!</v>
      </c>
      <c r="O3545" s="1" t="str">
        <f t="shared" si="187"/>
        <v/>
      </c>
      <c r="P3545" s="1" t="e">
        <f ca="1">IF(AND(O3545&lt;&gt; "", COUNTIF(SAP!#REF!,O3545)&gt;0),"Matched", "")</f>
        <v>#REF!</v>
      </c>
      <c r="Q3545" s="1" t="str">
        <f ca="1">IF(D3545="AC","Logic4"&amp;"_"&amp;TEXT(C3545,"dd.mm.yyyy") &amp;"_"&amp; 1611647.81,"")</f>
        <v>Logic4_22.02.2020_1611647.81</v>
      </c>
      <c r="R3545" s="1" t="e">
        <f ca="1">IF(AND(Q3545&lt;&gt; "", COUNTIF(SAP!#REF!,Q3545)&gt;0),"Matched", "")</f>
        <v>#REF!</v>
      </c>
    </row>
    <row r="3546" spans="1:20">
      <c r="A3546" s="9">
        <v>11563327</v>
      </c>
      <c r="B3546" s="10">
        <v>43883</v>
      </c>
      <c r="C3546" s="10">
        <v>43883</v>
      </c>
      <c r="D3546" s="11" t="s">
        <v>10</v>
      </c>
      <c r="E3546" s="11">
        <v>0</v>
      </c>
      <c r="F3546" s="11">
        <v>0</v>
      </c>
      <c r="G3546" s="11">
        <v>38987.89</v>
      </c>
      <c r="H3546" s="11">
        <v>1337708.57</v>
      </c>
      <c r="I3546" s="11" t="s">
        <v>11</v>
      </c>
      <c r="J3546" s="11" t="s">
        <v>12</v>
      </c>
      <c r="K3546" s="1" t="str">
        <f t="shared" si="185"/>
        <v/>
      </c>
      <c r="L3546" s="1" t="e">
        <f ca="1">IF(AND(K3546&lt;&gt; "", COUNTIF(SAP!#REF!,K3546)&gt;0),"Matched", "")</f>
        <v>#REF!</v>
      </c>
      <c r="M3546" s="1" t="str">
        <f t="shared" si="186"/>
        <v/>
      </c>
      <c r="N3546" s="1" t="e">
        <f ca="1">IF(AND(M3546&lt;&gt; "", COUNTIF(SAP!#REF!,M3546)&gt;0),"Matched", "")</f>
        <v>#REF!</v>
      </c>
      <c r="O3546" s="1" t="str">
        <f t="shared" si="187"/>
        <v/>
      </c>
      <c r="P3546" s="1" t="e">
        <f ca="1">IF(AND(O3546&lt;&gt; "", COUNTIF(SAP!#REF!,O3546)&gt;0),"Matched", "")</f>
        <v>#REF!</v>
      </c>
      <c r="Q3546" s="1" t="str">
        <f ca="1">IF(D3546="AC","Logic4"&amp;"_"&amp;TEXT(C3546,"dd.mm.yyyy") &amp;"_"&amp; 1611647.81,"")</f>
        <v>Logic4_22.02.2020_1611647.81</v>
      </c>
      <c r="R3546" s="1" t="e">
        <f ca="1">IF(AND(Q3546&lt;&gt; "", COUNTIF(SAP!#REF!,Q3546)&gt;0),"Matched", "")</f>
        <v>#REF!</v>
      </c>
    </row>
    <row r="3547" spans="1:20">
      <c r="A3547" s="13">
        <v>11563327</v>
      </c>
      <c r="B3547" s="14">
        <v>43883</v>
      </c>
      <c r="C3547" s="14">
        <v>43883</v>
      </c>
      <c r="D3547" s="15" t="s">
        <v>10</v>
      </c>
      <c r="E3547" s="15">
        <v>0</v>
      </c>
      <c r="F3547" s="15">
        <v>0</v>
      </c>
      <c r="G3547" s="15">
        <v>39941.800000000003</v>
      </c>
      <c r="H3547" s="15">
        <v>1377650.37</v>
      </c>
      <c r="I3547" s="15" t="s">
        <v>11</v>
      </c>
      <c r="J3547" s="15" t="s">
        <v>12</v>
      </c>
      <c r="K3547" s="1" t="str">
        <f t="shared" si="185"/>
        <v/>
      </c>
      <c r="L3547" s="1" t="e">
        <f ca="1">IF(AND(K3547&lt;&gt; "", COUNTIF(SAP!#REF!,K3547)&gt;0),"Matched", "")</f>
        <v>#REF!</v>
      </c>
      <c r="M3547" s="1" t="str">
        <f t="shared" si="186"/>
        <v/>
      </c>
      <c r="N3547" s="1" t="e">
        <f ca="1">IF(AND(M3547&lt;&gt; "", COUNTIF(SAP!#REF!,M3547)&gt;0),"Matched", "")</f>
        <v>#REF!</v>
      </c>
      <c r="O3547" s="1" t="str">
        <f t="shared" si="187"/>
        <v/>
      </c>
      <c r="P3547" s="1" t="e">
        <f ca="1">IF(AND(O3547&lt;&gt; "", COUNTIF(SAP!#REF!,O3547)&gt;0),"Matched", "")</f>
        <v>#REF!</v>
      </c>
      <c r="Q3547" s="1" t="str">
        <f ca="1">IF(D3547="AC","Logic4"&amp;"_"&amp;TEXT(C3547,"dd.mm.yyyy") &amp;"_"&amp; 1611647.81,"")</f>
        <v>Logic4_22.02.2020_1611647.81</v>
      </c>
      <c r="R3547" s="1" t="e">
        <f ca="1">IF(AND(Q3547&lt;&gt; "", COUNTIF(SAP!#REF!,Q3547)&gt;0),"Matched", "")</f>
        <v>#REF!</v>
      </c>
    </row>
    <row r="3548" spans="1:20">
      <c r="A3548" s="9">
        <v>11563327</v>
      </c>
      <c r="B3548" s="10">
        <v>43883</v>
      </c>
      <c r="C3548" s="10">
        <v>43883</v>
      </c>
      <c r="D3548" s="11" t="s">
        <v>10</v>
      </c>
      <c r="E3548" s="11">
        <v>0</v>
      </c>
      <c r="F3548" s="11">
        <v>0</v>
      </c>
      <c r="G3548" s="11">
        <v>40818.47</v>
      </c>
      <c r="H3548" s="11">
        <v>1418468.84</v>
      </c>
      <c r="I3548" s="11" t="s">
        <v>11</v>
      </c>
      <c r="J3548" s="11" t="s">
        <v>12</v>
      </c>
      <c r="K3548" s="1" t="str">
        <f t="shared" si="185"/>
        <v/>
      </c>
      <c r="L3548" s="1" t="e">
        <f ca="1">IF(AND(K3548&lt;&gt; "", COUNTIF(SAP!#REF!,K3548)&gt;0),"Matched", "")</f>
        <v>#REF!</v>
      </c>
      <c r="M3548" s="1" t="str">
        <f t="shared" si="186"/>
        <v/>
      </c>
      <c r="N3548" s="1" t="e">
        <f ca="1">IF(AND(M3548&lt;&gt; "", COUNTIF(SAP!#REF!,M3548)&gt;0),"Matched", "")</f>
        <v>#REF!</v>
      </c>
      <c r="O3548" s="1" t="str">
        <f t="shared" si="187"/>
        <v/>
      </c>
      <c r="P3548" s="1" t="e">
        <f ca="1">IF(AND(O3548&lt;&gt; "", COUNTIF(SAP!#REF!,O3548)&gt;0),"Matched", "")</f>
        <v>#REF!</v>
      </c>
      <c r="Q3548" s="1" t="str">
        <f ca="1">IF(D3548="AC","Logic4"&amp;"_"&amp;TEXT(C3548,"dd.mm.yyyy") &amp;"_"&amp; 1611647.81,"")</f>
        <v>Logic4_22.02.2020_1611647.81</v>
      </c>
      <c r="R3548" s="1" t="e">
        <f ca="1">IF(AND(Q3548&lt;&gt; "", COUNTIF(SAP!#REF!,Q3548)&gt;0),"Matched", "")</f>
        <v>#REF!</v>
      </c>
    </row>
    <row r="3549" spans="1:20">
      <c r="A3549" s="13">
        <v>11563327</v>
      </c>
      <c r="B3549" s="14">
        <v>43883</v>
      </c>
      <c r="C3549" s="14">
        <v>43883</v>
      </c>
      <c r="D3549" s="15" t="s">
        <v>10</v>
      </c>
      <c r="E3549" s="15">
        <v>0</v>
      </c>
      <c r="F3549" s="15">
        <v>0</v>
      </c>
      <c r="G3549" s="15">
        <v>47861.87</v>
      </c>
      <c r="H3549" s="15">
        <v>1466330.71</v>
      </c>
      <c r="I3549" s="15" t="s">
        <v>11</v>
      </c>
      <c r="J3549" s="15" t="s">
        <v>12</v>
      </c>
      <c r="K3549" s="1" t="str">
        <f t="shared" si="185"/>
        <v/>
      </c>
      <c r="L3549" s="1" t="e">
        <f ca="1">IF(AND(K3549&lt;&gt; "", COUNTIF(SAP!#REF!,K3549)&gt;0),"Matched", "")</f>
        <v>#REF!</v>
      </c>
      <c r="M3549" s="1" t="str">
        <f t="shared" si="186"/>
        <v/>
      </c>
      <c r="N3549" s="1" t="e">
        <f ca="1">IF(AND(M3549&lt;&gt; "", COUNTIF(SAP!#REF!,M3549)&gt;0),"Matched", "")</f>
        <v>#REF!</v>
      </c>
      <c r="O3549" s="1" t="str">
        <f t="shared" si="187"/>
        <v/>
      </c>
      <c r="P3549" s="1" t="e">
        <f ca="1">IF(AND(O3549&lt;&gt; "", COUNTIF(SAP!#REF!,O3549)&gt;0),"Matched", "")</f>
        <v>#REF!</v>
      </c>
      <c r="Q3549" s="1" t="str">
        <f ca="1">IF(D3549="AC","Logic4"&amp;"_"&amp;TEXT(C3549,"dd.mm.yyyy") &amp;"_"&amp; 1611647.81,"")</f>
        <v>Logic4_22.02.2020_1611647.81</v>
      </c>
      <c r="R3549" s="1" t="e">
        <f ca="1">IF(AND(Q3549&lt;&gt; "", COUNTIF(SAP!#REF!,Q3549)&gt;0),"Matched", "")</f>
        <v>#REF!</v>
      </c>
    </row>
    <row r="3550" spans="1:20">
      <c r="A3550" s="9">
        <v>11563327</v>
      </c>
      <c r="B3550" s="10">
        <v>43883</v>
      </c>
      <c r="C3550" s="10">
        <v>43883</v>
      </c>
      <c r="D3550" s="11" t="s">
        <v>10</v>
      </c>
      <c r="E3550" s="11">
        <v>0</v>
      </c>
      <c r="F3550" s="11">
        <v>0</v>
      </c>
      <c r="G3550" s="11">
        <v>54074</v>
      </c>
      <c r="H3550" s="11">
        <v>1520404.71</v>
      </c>
      <c r="I3550" s="11" t="s">
        <v>11</v>
      </c>
      <c r="J3550" s="11" t="s">
        <v>12</v>
      </c>
      <c r="K3550" s="1" t="str">
        <f t="shared" si="185"/>
        <v/>
      </c>
      <c r="L3550" s="1" t="e">
        <f ca="1">IF(AND(K3550&lt;&gt; "", COUNTIF(SAP!#REF!,K3550)&gt;0),"Matched", "")</f>
        <v>#REF!</v>
      </c>
      <c r="M3550" s="1" t="str">
        <f t="shared" si="186"/>
        <v/>
      </c>
      <c r="N3550" s="1" t="e">
        <f ca="1">IF(AND(M3550&lt;&gt; "", COUNTIF(SAP!#REF!,M3550)&gt;0),"Matched", "")</f>
        <v>#REF!</v>
      </c>
      <c r="O3550" s="1" t="str">
        <f t="shared" si="187"/>
        <v/>
      </c>
      <c r="P3550" s="1" t="e">
        <f ca="1">IF(AND(O3550&lt;&gt; "", COUNTIF(SAP!#REF!,O3550)&gt;0),"Matched", "")</f>
        <v>#REF!</v>
      </c>
      <c r="Q3550" s="1" t="str">
        <f ca="1">IF(D3550="AC","Logic4"&amp;"_"&amp;TEXT(C3550,"dd.mm.yyyy") &amp;"_"&amp; 1611647.81,"")</f>
        <v>Logic4_22.02.2020_1611647.81</v>
      </c>
      <c r="R3550" s="1" t="e">
        <f ca="1">IF(AND(Q3550&lt;&gt; "", COUNTIF(SAP!#REF!,Q3550)&gt;0),"Matched", "")</f>
        <v>#REF!</v>
      </c>
    </row>
    <row r="3551" spans="1:20">
      <c r="A3551" s="13">
        <v>11563327</v>
      </c>
      <c r="B3551" s="14">
        <v>43883</v>
      </c>
      <c r="C3551" s="14">
        <v>43883</v>
      </c>
      <c r="D3551" s="15" t="s">
        <v>10</v>
      </c>
      <c r="E3551" s="15">
        <v>0</v>
      </c>
      <c r="F3551" s="15">
        <v>0</v>
      </c>
      <c r="G3551" s="15">
        <v>91243.1</v>
      </c>
      <c r="H3551" s="15">
        <v>1611647.81</v>
      </c>
      <c r="I3551" s="15" t="s">
        <v>11</v>
      </c>
      <c r="J3551" s="15" t="s">
        <v>12</v>
      </c>
      <c r="K3551" s="1" t="str">
        <f t="shared" si="185"/>
        <v/>
      </c>
      <c r="L3551" s="1" t="e">
        <f ca="1">IF(AND(K3551&lt;&gt; "", COUNTIF(SAP!#REF!,K3551)&gt;0),"Matched", "")</f>
        <v>#REF!</v>
      </c>
      <c r="M3551" s="1" t="str">
        <f t="shared" si="186"/>
        <v/>
      </c>
      <c r="N3551" s="1" t="e">
        <f ca="1">IF(AND(M3551&lt;&gt; "", COUNTIF(SAP!#REF!,M3551)&gt;0),"Matched", "")</f>
        <v>#REF!</v>
      </c>
      <c r="O3551" s="1" t="str">
        <f t="shared" si="187"/>
        <v/>
      </c>
      <c r="P3551" s="1" t="e">
        <f ca="1">IF(AND(O3551&lt;&gt; "", COUNTIF(SAP!#REF!,O3551)&gt;0),"Matched", "")</f>
        <v>#REF!</v>
      </c>
      <c r="Q3551" s="1" t="str">
        <f ca="1">IF(D3551="AC","Logic4"&amp;"_"&amp;TEXT(C3551,"dd.mm.yyyy") &amp;"_"&amp; 1611647.81,"")</f>
        <v>Logic4_22.02.2020_1611647.81</v>
      </c>
      <c r="R3551" s="1" t="e">
        <f ca="1">IF(AND(Q3551&lt;&gt; "", COUNTIF(SAP!#REF!,Q3551)&gt;0),"Matched", "")</f>
        <v>#REF!</v>
      </c>
    </row>
    <row r="3552" spans="1:20">
      <c r="A3552" s="9">
        <v>11563327</v>
      </c>
      <c r="B3552" s="10">
        <v>43883</v>
      </c>
      <c r="C3552" s="10">
        <v>43883</v>
      </c>
      <c r="D3552" s="11" t="s">
        <v>13</v>
      </c>
      <c r="E3552" s="11">
        <v>0</v>
      </c>
      <c r="F3552" s="11">
        <v>1.87</v>
      </c>
      <c r="G3552" s="11">
        <v>0</v>
      </c>
      <c r="H3552" s="11">
        <v>1611645.94</v>
      </c>
      <c r="I3552" s="11" t="s">
        <v>14</v>
      </c>
      <c r="J3552" s="11" t="s">
        <v>15</v>
      </c>
      <c r="K3552" s="1" t="str">
        <f t="shared" si="185"/>
        <v/>
      </c>
      <c r="L3552" s="1" t="e">
        <f ca="1">IF(AND(K3552&lt;&gt; "", COUNTIF(SAP!#REF!,K3552)&gt;0),"Matched", "")</f>
        <v>#REF!</v>
      </c>
      <c r="M3552" s="1" t="str">
        <f t="shared" si="186"/>
        <v/>
      </c>
      <c r="N3552" s="1" t="e">
        <f ca="1">IF(AND(M3552&lt;&gt; "", COUNTIF(SAP!#REF!,M3552)&gt;0),"Matched", "")</f>
        <v>#REF!</v>
      </c>
      <c r="O3552" s="1" t="str">
        <f t="shared" si="187"/>
        <v/>
      </c>
      <c r="P3552" s="1" t="e">
        <f ca="1">IF(AND(O3552&lt;&gt; "", COUNTIF(SAP!#REF!,O3552)&gt;0),"Matched", "")</f>
        <v>#REF!</v>
      </c>
      <c r="R3552" s="1" t="e">
        <f ca="1">IF(AND(Q3552&lt;&gt; "", COUNTIF(SAP!#REF!,Q3552)&gt;0),"Matched", "")</f>
        <v>#REF!</v>
      </c>
      <c r="S3552" s="1" t="str">
        <f ca="1">IF(D3552="AD","Logic5"&amp;"_"&amp;TEXT(C3552,"dd.mm.yyyy") &amp;"_"&amp; 232.66,"")</f>
        <v>Logic5_22.02.2020_232.66</v>
      </c>
      <c r="T3552" s="1" t="e">
        <f ca="1">IF(AND(S3552&lt;&gt; "", COUNTIF(SAP!#REF!,S3552)&gt;0),"Matched", "")</f>
        <v>#REF!</v>
      </c>
    </row>
    <row r="3553" spans="1:20">
      <c r="A3553" s="13">
        <v>11563327</v>
      </c>
      <c r="B3553" s="14">
        <v>43883</v>
      </c>
      <c r="C3553" s="14">
        <v>43883</v>
      </c>
      <c r="D3553" s="15" t="s">
        <v>13</v>
      </c>
      <c r="E3553" s="15">
        <v>0</v>
      </c>
      <c r="F3553" s="15">
        <v>9.35</v>
      </c>
      <c r="G3553" s="15">
        <v>0</v>
      </c>
      <c r="H3553" s="15">
        <v>1611636.59</v>
      </c>
      <c r="I3553" s="15" t="s">
        <v>14</v>
      </c>
      <c r="J3553" s="15" t="s">
        <v>15</v>
      </c>
      <c r="K3553" s="1" t="str">
        <f t="shared" si="185"/>
        <v/>
      </c>
      <c r="L3553" s="1" t="e">
        <f ca="1">IF(AND(K3553&lt;&gt; "", COUNTIF(SAP!#REF!,K3553)&gt;0),"Matched", "")</f>
        <v>#REF!</v>
      </c>
      <c r="M3553" s="1" t="str">
        <f t="shared" si="186"/>
        <v/>
      </c>
      <c r="N3553" s="1" t="e">
        <f ca="1">IF(AND(M3553&lt;&gt; "", COUNTIF(SAP!#REF!,M3553)&gt;0),"Matched", "")</f>
        <v>#REF!</v>
      </c>
      <c r="O3553" s="1" t="str">
        <f t="shared" si="187"/>
        <v/>
      </c>
      <c r="P3553" s="1" t="e">
        <f ca="1">IF(AND(O3553&lt;&gt; "", COUNTIF(SAP!#REF!,O3553)&gt;0),"Matched", "")</f>
        <v>#REF!</v>
      </c>
      <c r="R3553" s="1" t="e">
        <f ca="1">IF(AND(Q3553&lt;&gt; "", COUNTIF(SAP!#REF!,Q3553)&gt;0),"Matched", "")</f>
        <v>#REF!</v>
      </c>
      <c r="S3553" s="1" t="str">
        <f ca="1">IF(D3553="AD","Logic5"&amp;"_"&amp;TEXT(C3553,"dd.mm.yyyy") &amp;"_"&amp; 232.66,"")</f>
        <v>Logic5_22.02.2020_232.66</v>
      </c>
      <c r="T3553" s="1" t="e">
        <f ca="1">IF(AND(S3553&lt;&gt; "", COUNTIF(SAP!#REF!,S3553)&gt;0),"Matched", "")</f>
        <v>#REF!</v>
      </c>
    </row>
    <row r="3554" spans="1:20">
      <c r="A3554" s="9">
        <v>11563327</v>
      </c>
      <c r="B3554" s="10">
        <v>43883</v>
      </c>
      <c r="C3554" s="10">
        <v>43883</v>
      </c>
      <c r="D3554" s="11" t="s">
        <v>13</v>
      </c>
      <c r="E3554" s="11">
        <v>0</v>
      </c>
      <c r="F3554" s="11">
        <v>9.6300000000000008</v>
      </c>
      <c r="G3554" s="11">
        <v>0</v>
      </c>
      <c r="H3554" s="11">
        <v>1611626.96</v>
      </c>
      <c r="I3554" s="11" t="s">
        <v>14</v>
      </c>
      <c r="J3554" s="11" t="s">
        <v>15</v>
      </c>
      <c r="K3554" s="1" t="str">
        <f t="shared" si="185"/>
        <v/>
      </c>
      <c r="L3554" s="1" t="e">
        <f ca="1">IF(AND(K3554&lt;&gt; "", COUNTIF(SAP!#REF!,K3554)&gt;0),"Matched", "")</f>
        <v>#REF!</v>
      </c>
      <c r="M3554" s="1" t="str">
        <f t="shared" si="186"/>
        <v/>
      </c>
      <c r="N3554" s="1" t="e">
        <f ca="1">IF(AND(M3554&lt;&gt; "", COUNTIF(SAP!#REF!,M3554)&gt;0),"Matched", "")</f>
        <v>#REF!</v>
      </c>
      <c r="O3554" s="1" t="str">
        <f t="shared" si="187"/>
        <v/>
      </c>
      <c r="P3554" s="1" t="e">
        <f ca="1">IF(AND(O3554&lt;&gt; "", COUNTIF(SAP!#REF!,O3554)&gt;0),"Matched", "")</f>
        <v>#REF!</v>
      </c>
      <c r="R3554" s="1" t="e">
        <f ca="1">IF(AND(Q3554&lt;&gt; "", COUNTIF(SAP!#REF!,Q3554)&gt;0),"Matched", "")</f>
        <v>#REF!</v>
      </c>
      <c r="S3554" s="1" t="str">
        <f ca="1">IF(D3554="AD","Logic5"&amp;"_"&amp;TEXT(C3554,"dd.mm.yyyy") &amp;"_"&amp; 232.66,"")</f>
        <v>Logic5_22.02.2020_232.66</v>
      </c>
      <c r="T3554" s="1" t="e">
        <f ca="1">IF(AND(S3554&lt;&gt; "", COUNTIF(SAP!#REF!,S3554)&gt;0),"Matched", "")</f>
        <v>#REF!</v>
      </c>
    </row>
    <row r="3555" spans="1:20">
      <c r="A3555" s="13">
        <v>11563327</v>
      </c>
      <c r="B3555" s="14">
        <v>43883</v>
      </c>
      <c r="C3555" s="14">
        <v>43883</v>
      </c>
      <c r="D3555" s="15" t="s">
        <v>13</v>
      </c>
      <c r="E3555" s="15">
        <v>0</v>
      </c>
      <c r="F3555" s="15">
        <v>9.73</v>
      </c>
      <c r="G3555" s="15">
        <v>0</v>
      </c>
      <c r="H3555" s="15">
        <v>1611617.23</v>
      </c>
      <c r="I3555" s="15" t="s">
        <v>14</v>
      </c>
      <c r="J3555" s="15" t="s">
        <v>15</v>
      </c>
      <c r="K3555" s="1" t="str">
        <f t="shared" si="185"/>
        <v/>
      </c>
      <c r="L3555" s="1" t="e">
        <f ca="1">IF(AND(K3555&lt;&gt; "", COUNTIF(SAP!#REF!,K3555)&gt;0),"Matched", "")</f>
        <v>#REF!</v>
      </c>
      <c r="M3555" s="1" t="str">
        <f t="shared" si="186"/>
        <v/>
      </c>
      <c r="N3555" s="1" t="e">
        <f ca="1">IF(AND(M3555&lt;&gt; "", COUNTIF(SAP!#REF!,M3555)&gt;0),"Matched", "")</f>
        <v>#REF!</v>
      </c>
      <c r="O3555" s="1" t="str">
        <f t="shared" si="187"/>
        <v/>
      </c>
      <c r="P3555" s="1" t="e">
        <f ca="1">IF(AND(O3555&lt;&gt; "", COUNTIF(SAP!#REF!,O3555)&gt;0),"Matched", "")</f>
        <v>#REF!</v>
      </c>
      <c r="R3555" s="1" t="e">
        <f ca="1">IF(AND(Q3555&lt;&gt; "", COUNTIF(SAP!#REF!,Q3555)&gt;0),"Matched", "")</f>
        <v>#REF!</v>
      </c>
      <c r="S3555" s="1" t="str">
        <f ca="1">IF(D3555="AD","Logic5"&amp;"_"&amp;TEXT(C3555,"dd.mm.yyyy") &amp;"_"&amp; 232.66,"")</f>
        <v>Logic5_22.02.2020_232.66</v>
      </c>
      <c r="T3555" s="1" t="e">
        <f ca="1">IF(AND(S3555&lt;&gt; "", COUNTIF(SAP!#REF!,S3555)&gt;0),"Matched", "")</f>
        <v>#REF!</v>
      </c>
    </row>
    <row r="3556" spans="1:20">
      <c r="A3556" s="9">
        <v>11563327</v>
      </c>
      <c r="B3556" s="10">
        <v>43883</v>
      </c>
      <c r="C3556" s="10">
        <v>43883</v>
      </c>
      <c r="D3556" s="11" t="s">
        <v>13</v>
      </c>
      <c r="E3556" s="11">
        <v>0</v>
      </c>
      <c r="F3556" s="11">
        <v>10.94</v>
      </c>
      <c r="G3556" s="11">
        <v>0</v>
      </c>
      <c r="H3556" s="11">
        <v>1611606.29</v>
      </c>
      <c r="I3556" s="11" t="s">
        <v>14</v>
      </c>
      <c r="J3556" s="11" t="s">
        <v>15</v>
      </c>
      <c r="K3556" s="1" t="str">
        <f t="shared" si="185"/>
        <v/>
      </c>
      <c r="L3556" s="1" t="e">
        <f ca="1">IF(AND(K3556&lt;&gt; "", COUNTIF(SAP!#REF!,K3556)&gt;0),"Matched", "")</f>
        <v>#REF!</v>
      </c>
      <c r="M3556" s="1" t="str">
        <f t="shared" si="186"/>
        <v/>
      </c>
      <c r="N3556" s="1" t="e">
        <f ca="1">IF(AND(M3556&lt;&gt; "", COUNTIF(SAP!#REF!,M3556)&gt;0),"Matched", "")</f>
        <v>#REF!</v>
      </c>
      <c r="O3556" s="1" t="str">
        <f t="shared" si="187"/>
        <v/>
      </c>
      <c r="P3556" s="1" t="e">
        <f ca="1">IF(AND(O3556&lt;&gt; "", COUNTIF(SAP!#REF!,O3556)&gt;0),"Matched", "")</f>
        <v>#REF!</v>
      </c>
      <c r="R3556" s="1" t="e">
        <f ca="1">IF(AND(Q3556&lt;&gt; "", COUNTIF(SAP!#REF!,Q3556)&gt;0),"Matched", "")</f>
        <v>#REF!</v>
      </c>
      <c r="S3556" s="1" t="str">
        <f ca="1">IF(D3556="AD","Logic5"&amp;"_"&amp;TEXT(C3556,"dd.mm.yyyy") &amp;"_"&amp; 232.66,"")</f>
        <v>Logic5_22.02.2020_232.66</v>
      </c>
      <c r="T3556" s="1" t="e">
        <f ca="1">IF(AND(S3556&lt;&gt; "", COUNTIF(SAP!#REF!,S3556)&gt;0),"Matched", "")</f>
        <v>#REF!</v>
      </c>
    </row>
    <row r="3557" spans="1:20">
      <c r="A3557" s="13">
        <v>11563327</v>
      </c>
      <c r="B3557" s="14">
        <v>43883</v>
      </c>
      <c r="C3557" s="14">
        <v>43883</v>
      </c>
      <c r="D3557" s="15" t="s">
        <v>13</v>
      </c>
      <c r="E3557" s="15">
        <v>0</v>
      </c>
      <c r="F3557" s="15">
        <v>11.44</v>
      </c>
      <c r="G3557" s="15">
        <v>0</v>
      </c>
      <c r="H3557" s="15">
        <v>1611594.85</v>
      </c>
      <c r="I3557" s="15" t="s">
        <v>14</v>
      </c>
      <c r="J3557" s="15" t="s">
        <v>15</v>
      </c>
      <c r="K3557" s="1" t="str">
        <f t="shared" si="185"/>
        <v/>
      </c>
      <c r="L3557" s="1" t="e">
        <f ca="1">IF(AND(K3557&lt;&gt; "", COUNTIF(SAP!#REF!,K3557)&gt;0),"Matched", "")</f>
        <v>#REF!</v>
      </c>
      <c r="M3557" s="1" t="str">
        <f t="shared" si="186"/>
        <v/>
      </c>
      <c r="N3557" s="1" t="e">
        <f ca="1">IF(AND(M3557&lt;&gt; "", COUNTIF(SAP!#REF!,M3557)&gt;0),"Matched", "")</f>
        <v>#REF!</v>
      </c>
      <c r="O3557" s="1" t="str">
        <f t="shared" si="187"/>
        <v/>
      </c>
      <c r="P3557" s="1" t="e">
        <f ca="1">IF(AND(O3557&lt;&gt; "", COUNTIF(SAP!#REF!,O3557)&gt;0),"Matched", "")</f>
        <v>#REF!</v>
      </c>
      <c r="R3557" s="1" t="e">
        <f ca="1">IF(AND(Q3557&lt;&gt; "", COUNTIF(SAP!#REF!,Q3557)&gt;0),"Matched", "")</f>
        <v>#REF!</v>
      </c>
      <c r="S3557" s="1" t="str">
        <f ca="1">IF(D3557="AD","Logic5"&amp;"_"&amp;TEXT(C3557,"dd.mm.yyyy") &amp;"_"&amp; 232.66,"")</f>
        <v>Logic5_22.02.2020_232.66</v>
      </c>
      <c r="T3557" s="1" t="e">
        <f ca="1">IF(AND(S3557&lt;&gt; "", COUNTIF(SAP!#REF!,S3557)&gt;0),"Matched", "")</f>
        <v>#REF!</v>
      </c>
    </row>
    <row r="3558" spans="1:20">
      <c r="A3558" s="9">
        <v>11563327</v>
      </c>
      <c r="B3558" s="10">
        <v>43883</v>
      </c>
      <c r="C3558" s="10">
        <v>43883</v>
      </c>
      <c r="D3558" s="11" t="s">
        <v>13</v>
      </c>
      <c r="E3558" s="11">
        <v>0</v>
      </c>
      <c r="F3558" s="11">
        <v>12.64</v>
      </c>
      <c r="G3558" s="11">
        <v>0</v>
      </c>
      <c r="H3558" s="11">
        <v>1611582.21</v>
      </c>
      <c r="I3558" s="11" t="s">
        <v>14</v>
      </c>
      <c r="J3558" s="11" t="s">
        <v>15</v>
      </c>
      <c r="K3558" s="1" t="str">
        <f t="shared" si="185"/>
        <v/>
      </c>
      <c r="L3558" s="1" t="e">
        <f ca="1">IF(AND(K3558&lt;&gt; "", COUNTIF(SAP!#REF!,K3558)&gt;0),"Matched", "")</f>
        <v>#REF!</v>
      </c>
      <c r="M3558" s="1" t="str">
        <f t="shared" si="186"/>
        <v/>
      </c>
      <c r="N3558" s="1" t="e">
        <f ca="1">IF(AND(M3558&lt;&gt; "", COUNTIF(SAP!#REF!,M3558)&gt;0),"Matched", "")</f>
        <v>#REF!</v>
      </c>
      <c r="O3558" s="1" t="str">
        <f t="shared" si="187"/>
        <v/>
      </c>
      <c r="P3558" s="1" t="e">
        <f ca="1">IF(AND(O3558&lt;&gt; "", COUNTIF(SAP!#REF!,O3558)&gt;0),"Matched", "")</f>
        <v>#REF!</v>
      </c>
      <c r="R3558" s="1" t="e">
        <f ca="1">IF(AND(Q3558&lt;&gt; "", COUNTIF(SAP!#REF!,Q3558)&gt;0),"Matched", "")</f>
        <v>#REF!</v>
      </c>
      <c r="S3558" s="1" t="str">
        <f ca="1">IF(D3558="AD","Logic5"&amp;"_"&amp;TEXT(C3558,"dd.mm.yyyy") &amp;"_"&amp; 232.66,"")</f>
        <v>Logic5_22.02.2020_232.66</v>
      </c>
      <c r="T3558" s="1" t="e">
        <f ca="1">IF(AND(S3558&lt;&gt; "", COUNTIF(SAP!#REF!,S3558)&gt;0),"Matched", "")</f>
        <v>#REF!</v>
      </c>
    </row>
    <row r="3559" spans="1:20">
      <c r="A3559" s="13">
        <v>11563327</v>
      </c>
      <c r="B3559" s="14">
        <v>43883</v>
      </c>
      <c r="C3559" s="14">
        <v>43883</v>
      </c>
      <c r="D3559" s="15" t="s">
        <v>13</v>
      </c>
      <c r="E3559" s="15">
        <v>0</v>
      </c>
      <c r="F3559" s="15">
        <v>12.95</v>
      </c>
      <c r="G3559" s="15">
        <v>0</v>
      </c>
      <c r="H3559" s="15">
        <v>1611569.26</v>
      </c>
      <c r="I3559" s="15" t="s">
        <v>14</v>
      </c>
      <c r="J3559" s="15" t="s">
        <v>15</v>
      </c>
      <c r="K3559" s="1" t="str">
        <f t="shared" si="185"/>
        <v/>
      </c>
      <c r="L3559" s="1" t="e">
        <f ca="1">IF(AND(K3559&lt;&gt; "", COUNTIF(SAP!#REF!,K3559)&gt;0),"Matched", "")</f>
        <v>#REF!</v>
      </c>
      <c r="M3559" s="1" t="str">
        <f t="shared" si="186"/>
        <v/>
      </c>
      <c r="N3559" s="1" t="e">
        <f ca="1">IF(AND(M3559&lt;&gt; "", COUNTIF(SAP!#REF!,M3559)&gt;0),"Matched", "")</f>
        <v>#REF!</v>
      </c>
      <c r="O3559" s="1" t="str">
        <f t="shared" si="187"/>
        <v/>
      </c>
      <c r="P3559" s="1" t="e">
        <f ca="1">IF(AND(O3559&lt;&gt; "", COUNTIF(SAP!#REF!,O3559)&gt;0),"Matched", "")</f>
        <v>#REF!</v>
      </c>
      <c r="R3559" s="1" t="e">
        <f ca="1">IF(AND(Q3559&lt;&gt; "", COUNTIF(SAP!#REF!,Q3559)&gt;0),"Matched", "")</f>
        <v>#REF!</v>
      </c>
      <c r="S3559" s="1" t="str">
        <f ca="1">IF(D3559="AD","Logic5"&amp;"_"&amp;TEXT(C3559,"dd.mm.yyyy") &amp;"_"&amp; 232.66,"")</f>
        <v>Logic5_22.02.2020_232.66</v>
      </c>
      <c r="T3559" s="1" t="e">
        <f ca="1">IF(AND(S3559&lt;&gt; "", COUNTIF(SAP!#REF!,S3559)&gt;0),"Matched", "")</f>
        <v>#REF!</v>
      </c>
    </row>
    <row r="3560" spans="1:20">
      <c r="A3560" s="9">
        <v>11563327</v>
      </c>
      <c r="B3560" s="10">
        <v>43883</v>
      </c>
      <c r="C3560" s="10">
        <v>43883</v>
      </c>
      <c r="D3560" s="11" t="s">
        <v>13</v>
      </c>
      <c r="E3560" s="11">
        <v>0</v>
      </c>
      <c r="F3560" s="11">
        <v>15.7</v>
      </c>
      <c r="G3560" s="11">
        <v>0</v>
      </c>
      <c r="H3560" s="11">
        <v>1611553.56</v>
      </c>
      <c r="I3560" s="11" t="s">
        <v>14</v>
      </c>
      <c r="J3560" s="11" t="s">
        <v>15</v>
      </c>
      <c r="K3560" s="1" t="str">
        <f t="shared" si="185"/>
        <v/>
      </c>
      <c r="L3560" s="1" t="e">
        <f ca="1">IF(AND(K3560&lt;&gt; "", COUNTIF(SAP!#REF!,K3560)&gt;0),"Matched", "")</f>
        <v>#REF!</v>
      </c>
      <c r="M3560" s="1" t="str">
        <f t="shared" si="186"/>
        <v/>
      </c>
      <c r="N3560" s="1" t="e">
        <f ca="1">IF(AND(M3560&lt;&gt; "", COUNTIF(SAP!#REF!,M3560)&gt;0),"Matched", "")</f>
        <v>#REF!</v>
      </c>
      <c r="O3560" s="1" t="str">
        <f t="shared" si="187"/>
        <v/>
      </c>
      <c r="P3560" s="1" t="e">
        <f ca="1">IF(AND(O3560&lt;&gt; "", COUNTIF(SAP!#REF!,O3560)&gt;0),"Matched", "")</f>
        <v>#REF!</v>
      </c>
      <c r="R3560" s="1" t="e">
        <f ca="1">IF(AND(Q3560&lt;&gt; "", COUNTIF(SAP!#REF!,Q3560)&gt;0),"Matched", "")</f>
        <v>#REF!</v>
      </c>
      <c r="S3560" s="1" t="str">
        <f ca="1">IF(D3560="AD","Logic5"&amp;"_"&amp;TEXT(C3560,"dd.mm.yyyy") &amp;"_"&amp; 232.66,"")</f>
        <v>Logic5_22.02.2020_232.66</v>
      </c>
      <c r="T3560" s="1" t="e">
        <f ca="1">IF(AND(S3560&lt;&gt; "", COUNTIF(SAP!#REF!,S3560)&gt;0),"Matched", "")</f>
        <v>#REF!</v>
      </c>
    </row>
    <row r="3561" spans="1:20">
      <c r="A3561" s="13">
        <v>11563327</v>
      </c>
      <c r="B3561" s="14">
        <v>43883</v>
      </c>
      <c r="C3561" s="14">
        <v>43883</v>
      </c>
      <c r="D3561" s="15" t="s">
        <v>13</v>
      </c>
      <c r="E3561" s="15">
        <v>0</v>
      </c>
      <c r="F3561" s="15">
        <v>15.77</v>
      </c>
      <c r="G3561" s="15">
        <v>0</v>
      </c>
      <c r="H3561" s="15">
        <v>1611537.79</v>
      </c>
      <c r="I3561" s="15" t="s">
        <v>14</v>
      </c>
      <c r="J3561" s="15" t="s">
        <v>15</v>
      </c>
      <c r="K3561" s="1" t="str">
        <f t="shared" si="185"/>
        <v/>
      </c>
      <c r="L3561" s="1" t="e">
        <f ca="1">IF(AND(K3561&lt;&gt; "", COUNTIF(SAP!#REF!,K3561)&gt;0),"Matched", "")</f>
        <v>#REF!</v>
      </c>
      <c r="M3561" s="1" t="str">
        <f t="shared" si="186"/>
        <v/>
      </c>
      <c r="N3561" s="1" t="e">
        <f ca="1">IF(AND(M3561&lt;&gt; "", COUNTIF(SAP!#REF!,M3561)&gt;0),"Matched", "")</f>
        <v>#REF!</v>
      </c>
      <c r="O3561" s="1" t="str">
        <f t="shared" si="187"/>
        <v/>
      </c>
      <c r="P3561" s="1" t="e">
        <f ca="1">IF(AND(O3561&lt;&gt; "", COUNTIF(SAP!#REF!,O3561)&gt;0),"Matched", "")</f>
        <v>#REF!</v>
      </c>
      <c r="R3561" s="1" t="e">
        <f ca="1">IF(AND(Q3561&lt;&gt; "", COUNTIF(SAP!#REF!,Q3561)&gt;0),"Matched", "")</f>
        <v>#REF!</v>
      </c>
      <c r="S3561" s="1" t="str">
        <f ca="1">IF(D3561="AD","Logic5"&amp;"_"&amp;TEXT(C3561,"dd.mm.yyyy") &amp;"_"&amp; 232.66,"")</f>
        <v>Logic5_22.02.2020_232.66</v>
      </c>
      <c r="T3561" s="1" t="e">
        <f ca="1">IF(AND(S3561&lt;&gt; "", COUNTIF(SAP!#REF!,S3561)&gt;0),"Matched", "")</f>
        <v>#REF!</v>
      </c>
    </row>
    <row r="3562" spans="1:20">
      <c r="A3562" s="9">
        <v>11563327</v>
      </c>
      <c r="B3562" s="10">
        <v>43883</v>
      </c>
      <c r="C3562" s="10">
        <v>43883</v>
      </c>
      <c r="D3562" s="11" t="s">
        <v>13</v>
      </c>
      <c r="E3562" s="11">
        <v>0</v>
      </c>
      <c r="F3562" s="11">
        <v>16.489999999999998</v>
      </c>
      <c r="G3562" s="11">
        <v>0</v>
      </c>
      <c r="H3562" s="11">
        <v>1611521.3</v>
      </c>
      <c r="I3562" s="11" t="s">
        <v>14</v>
      </c>
      <c r="J3562" s="11" t="s">
        <v>15</v>
      </c>
      <c r="K3562" s="1" t="str">
        <f t="shared" si="185"/>
        <v/>
      </c>
      <c r="L3562" s="1" t="e">
        <f ca="1">IF(AND(K3562&lt;&gt; "", COUNTIF(SAP!#REF!,K3562)&gt;0),"Matched", "")</f>
        <v>#REF!</v>
      </c>
      <c r="M3562" s="1" t="str">
        <f t="shared" si="186"/>
        <v/>
      </c>
      <c r="N3562" s="1" t="e">
        <f ca="1">IF(AND(M3562&lt;&gt; "", COUNTIF(SAP!#REF!,M3562)&gt;0),"Matched", "")</f>
        <v>#REF!</v>
      </c>
      <c r="O3562" s="1" t="str">
        <f t="shared" si="187"/>
        <v/>
      </c>
      <c r="P3562" s="1" t="e">
        <f ca="1">IF(AND(O3562&lt;&gt; "", COUNTIF(SAP!#REF!,O3562)&gt;0),"Matched", "")</f>
        <v>#REF!</v>
      </c>
      <c r="R3562" s="1" t="e">
        <f ca="1">IF(AND(Q3562&lt;&gt; "", COUNTIF(SAP!#REF!,Q3562)&gt;0),"Matched", "")</f>
        <v>#REF!</v>
      </c>
      <c r="S3562" s="1" t="str">
        <f ca="1">IF(D3562="AD","Logic5"&amp;"_"&amp;TEXT(C3562,"dd.mm.yyyy") &amp;"_"&amp; 232.66,"")</f>
        <v>Logic5_22.02.2020_232.66</v>
      </c>
      <c r="T3562" s="1" t="e">
        <f ca="1">IF(AND(S3562&lt;&gt; "", COUNTIF(SAP!#REF!,S3562)&gt;0),"Matched", "")</f>
        <v>#REF!</v>
      </c>
    </row>
    <row r="3563" spans="1:20">
      <c r="A3563" s="13">
        <v>11563327</v>
      </c>
      <c r="B3563" s="14">
        <v>43883</v>
      </c>
      <c r="C3563" s="14">
        <v>43883</v>
      </c>
      <c r="D3563" s="15" t="s">
        <v>13</v>
      </c>
      <c r="E3563" s="15">
        <v>0</v>
      </c>
      <c r="F3563" s="15">
        <v>24.34</v>
      </c>
      <c r="G3563" s="15">
        <v>0</v>
      </c>
      <c r="H3563" s="15">
        <v>1611496.96</v>
      </c>
      <c r="I3563" s="15" t="s">
        <v>14</v>
      </c>
      <c r="J3563" s="15" t="s">
        <v>15</v>
      </c>
      <c r="K3563" s="1" t="str">
        <f t="shared" si="185"/>
        <v/>
      </c>
      <c r="L3563" s="1" t="e">
        <f ca="1">IF(AND(K3563&lt;&gt; "", COUNTIF(SAP!#REF!,K3563)&gt;0),"Matched", "")</f>
        <v>#REF!</v>
      </c>
      <c r="M3563" s="1" t="str">
        <f t="shared" si="186"/>
        <v/>
      </c>
      <c r="N3563" s="1" t="e">
        <f ca="1">IF(AND(M3563&lt;&gt; "", COUNTIF(SAP!#REF!,M3563)&gt;0),"Matched", "")</f>
        <v>#REF!</v>
      </c>
      <c r="O3563" s="1" t="str">
        <f t="shared" si="187"/>
        <v/>
      </c>
      <c r="P3563" s="1" t="e">
        <f ca="1">IF(AND(O3563&lt;&gt; "", COUNTIF(SAP!#REF!,O3563)&gt;0),"Matched", "")</f>
        <v>#REF!</v>
      </c>
      <c r="R3563" s="1" t="e">
        <f ca="1">IF(AND(Q3563&lt;&gt; "", COUNTIF(SAP!#REF!,Q3563)&gt;0),"Matched", "")</f>
        <v>#REF!</v>
      </c>
      <c r="S3563" s="1" t="str">
        <f ca="1">IF(D3563="AD","Logic5"&amp;"_"&amp;TEXT(C3563,"dd.mm.yyyy") &amp;"_"&amp; 232.66,"")</f>
        <v>Logic5_22.02.2020_232.66</v>
      </c>
      <c r="T3563" s="1" t="e">
        <f ca="1">IF(AND(S3563&lt;&gt; "", COUNTIF(SAP!#REF!,S3563)&gt;0),"Matched", "")</f>
        <v>#REF!</v>
      </c>
    </row>
    <row r="3564" spans="1:20">
      <c r="A3564" s="9">
        <v>11563327</v>
      </c>
      <c r="B3564" s="10">
        <v>43883</v>
      </c>
      <c r="C3564" s="10">
        <v>43883</v>
      </c>
      <c r="D3564" s="11" t="s">
        <v>13</v>
      </c>
      <c r="E3564" s="11">
        <v>0</v>
      </c>
      <c r="F3564" s="11">
        <v>36.54</v>
      </c>
      <c r="G3564" s="11">
        <v>0</v>
      </c>
      <c r="H3564" s="11">
        <v>1611460.42</v>
      </c>
      <c r="I3564" s="11" t="s">
        <v>14</v>
      </c>
      <c r="J3564" s="11" t="s">
        <v>15</v>
      </c>
      <c r="K3564" s="1" t="str">
        <f t="shared" si="185"/>
        <v/>
      </c>
      <c r="L3564" s="1" t="e">
        <f ca="1">IF(AND(K3564&lt;&gt; "", COUNTIF(SAP!#REF!,K3564)&gt;0),"Matched", "")</f>
        <v>#REF!</v>
      </c>
      <c r="M3564" s="1" t="str">
        <f t="shared" si="186"/>
        <v/>
      </c>
      <c r="N3564" s="1" t="e">
        <f ca="1">IF(AND(M3564&lt;&gt; "", COUNTIF(SAP!#REF!,M3564)&gt;0),"Matched", "")</f>
        <v>#REF!</v>
      </c>
      <c r="O3564" s="1" t="str">
        <f t="shared" si="187"/>
        <v/>
      </c>
      <c r="P3564" s="1" t="e">
        <f ca="1">IF(AND(O3564&lt;&gt; "", COUNTIF(SAP!#REF!,O3564)&gt;0),"Matched", "")</f>
        <v>#REF!</v>
      </c>
      <c r="R3564" s="1" t="e">
        <f ca="1">IF(AND(Q3564&lt;&gt; "", COUNTIF(SAP!#REF!,Q3564)&gt;0),"Matched", "")</f>
        <v>#REF!</v>
      </c>
      <c r="S3564" s="1" t="str">
        <f ca="1">IF(D3564="AD","Logic5"&amp;"_"&amp;TEXT(C3564,"dd.mm.yyyy") &amp;"_"&amp; 232.66,"")</f>
        <v>Logic5_22.02.2020_232.66</v>
      </c>
      <c r="T3564" s="1" t="e">
        <f ca="1">IF(AND(S3564&lt;&gt; "", COUNTIF(SAP!#REF!,S3564)&gt;0),"Matched", "")</f>
        <v>#REF!</v>
      </c>
    </row>
    <row r="3565" spans="1:20">
      <c r="A3565" s="13">
        <v>11563327</v>
      </c>
      <c r="B3565" s="14">
        <v>43883</v>
      </c>
      <c r="C3565" s="14">
        <v>43883</v>
      </c>
      <c r="D3565" s="15" t="s">
        <v>13</v>
      </c>
      <c r="E3565" s="15">
        <v>0</v>
      </c>
      <c r="F3565" s="15">
        <v>45.27</v>
      </c>
      <c r="G3565" s="15">
        <v>0</v>
      </c>
      <c r="H3565" s="15">
        <v>1611415.15</v>
      </c>
      <c r="I3565" s="15" t="s">
        <v>14</v>
      </c>
      <c r="J3565" s="15" t="s">
        <v>15</v>
      </c>
      <c r="K3565" s="1" t="str">
        <f t="shared" si="185"/>
        <v/>
      </c>
      <c r="L3565" s="1" t="e">
        <f ca="1">IF(AND(K3565&lt;&gt; "", COUNTIF(SAP!#REF!,K3565)&gt;0),"Matched", "")</f>
        <v>#REF!</v>
      </c>
      <c r="M3565" s="1" t="str">
        <f t="shared" si="186"/>
        <v/>
      </c>
      <c r="N3565" s="1" t="e">
        <f ca="1">IF(AND(M3565&lt;&gt; "", COUNTIF(SAP!#REF!,M3565)&gt;0),"Matched", "")</f>
        <v>#REF!</v>
      </c>
      <c r="O3565" s="1" t="str">
        <f t="shared" si="187"/>
        <v/>
      </c>
      <c r="P3565" s="1" t="e">
        <f ca="1">IF(AND(O3565&lt;&gt; "", COUNTIF(SAP!#REF!,O3565)&gt;0),"Matched", "")</f>
        <v>#REF!</v>
      </c>
      <c r="R3565" s="1" t="e">
        <f ca="1">IF(AND(Q3565&lt;&gt; "", COUNTIF(SAP!#REF!,Q3565)&gt;0),"Matched", "")</f>
        <v>#REF!</v>
      </c>
      <c r="S3565" s="1" t="str">
        <f ca="1">IF(D3565="AD","Logic5"&amp;"_"&amp;TEXT(C3565,"dd.mm.yyyy") &amp;"_"&amp; 232.66,"")</f>
        <v>Logic5_22.02.2020_232.66</v>
      </c>
      <c r="T3565" s="1" t="e">
        <f ca="1">IF(AND(S3565&lt;&gt; "", COUNTIF(SAP!#REF!,S3565)&gt;0),"Matched", "")</f>
        <v>#REF!</v>
      </c>
    </row>
    <row r="3566" spans="1:20">
      <c r="A3566" s="9">
        <v>11563327</v>
      </c>
      <c r="B3566" s="10">
        <v>43883</v>
      </c>
      <c r="C3566" s="10">
        <v>43883</v>
      </c>
      <c r="D3566" s="11" t="s">
        <v>16</v>
      </c>
      <c r="E3566" s="11">
        <v>0</v>
      </c>
      <c r="F3566" s="11">
        <v>1611415.15</v>
      </c>
      <c r="G3566" s="11">
        <v>0</v>
      </c>
      <c r="H3566" s="11">
        <v>0</v>
      </c>
      <c r="I3566" s="11" t="s">
        <v>17</v>
      </c>
      <c r="J3566" s="11" t="s">
        <v>18</v>
      </c>
      <c r="K3566" s="1" t="str">
        <f t="shared" si="185"/>
        <v>Logic1_02_1611415.15</v>
      </c>
      <c r="L3566" s="1" t="e">
        <f ca="1">IF(AND(K3566&lt;&gt; "", COUNTIF(SAP!#REF!,K3566)&gt;0),"Matched", "")</f>
        <v>#REF!</v>
      </c>
    </row>
    <row r="3567" spans="1:20">
      <c r="A3567" s="13">
        <v>11563327</v>
      </c>
      <c r="B3567" s="14">
        <v>43884</v>
      </c>
      <c r="C3567" s="14">
        <v>43884</v>
      </c>
      <c r="D3567" s="15" t="s">
        <v>10</v>
      </c>
      <c r="E3567" s="15">
        <v>0</v>
      </c>
      <c r="F3567" s="15">
        <v>0</v>
      </c>
      <c r="G3567" s="15">
        <v>300</v>
      </c>
      <c r="H3567" s="15">
        <v>300</v>
      </c>
      <c r="I3567" s="15" t="s">
        <v>11</v>
      </c>
      <c r="J3567" s="15" t="s">
        <v>12</v>
      </c>
      <c r="K3567" s="1" t="str">
        <f t="shared" si="185"/>
        <v/>
      </c>
      <c r="L3567" s="1" t="e">
        <f ca="1">IF(AND(K3567&lt;&gt; "", COUNTIF(SAP!#REF!,K3567)&gt;0),"Matched", "")</f>
        <v>#REF!</v>
      </c>
      <c r="M3567" s="1" t="str">
        <f t="shared" ref="M3567:M3630" si="188">IF(D3567="TR","Logic2"&amp;"_"&amp;TEXT(C3567,"dd.mm.yyyy") &amp;"_"&amp; F3567,"")</f>
        <v/>
      </c>
      <c r="N3567" s="1" t="e">
        <f ca="1">IF(AND(M3567&lt;&gt; "", COUNTIF(SAP!#REF!,M3567)&gt;0),"Matched", "")</f>
        <v>#REF!</v>
      </c>
      <c r="O3567" s="1" t="str">
        <f t="shared" ref="O3567:O3630" si="189">IF(D3567="AF","Logic3"&amp;"_"&amp;G3567,"")</f>
        <v/>
      </c>
      <c r="P3567" s="1" t="e">
        <f ca="1">IF(AND(O3567&lt;&gt; "", COUNTIF(SAP!#REF!,O3567)&gt;0),"Matched", "")</f>
        <v>#REF!</v>
      </c>
      <c r="Q3567" s="1" t="str">
        <f ca="1">IF(D3567="AC","Logic4"&amp;"_"&amp;TEXT(C3567,"dd.mm.yyyy") &amp;"_"&amp; 1016894.01,"")</f>
        <v>Logic4_23.02.2020_1016894.01</v>
      </c>
      <c r="R3567" s="1" t="e">
        <f ca="1">IF(AND(Q3567&lt;&gt; "", COUNTIF(SAP!#REF!,Q3567)&gt;0),"Matched", "")</f>
        <v>#REF!</v>
      </c>
    </row>
    <row r="3568" spans="1:20">
      <c r="A3568" s="9">
        <v>11563327</v>
      </c>
      <c r="B3568" s="10">
        <v>43884</v>
      </c>
      <c r="C3568" s="10">
        <v>43884</v>
      </c>
      <c r="D3568" s="11" t="s">
        <v>10</v>
      </c>
      <c r="E3568" s="11">
        <v>0</v>
      </c>
      <c r="F3568" s="11">
        <v>0</v>
      </c>
      <c r="G3568" s="11">
        <v>395.1</v>
      </c>
      <c r="H3568" s="11">
        <v>695.1</v>
      </c>
      <c r="I3568" s="11" t="s">
        <v>11</v>
      </c>
      <c r="J3568" s="11" t="s">
        <v>12</v>
      </c>
      <c r="K3568" s="1" t="str">
        <f t="shared" si="185"/>
        <v/>
      </c>
      <c r="L3568" s="1" t="e">
        <f ca="1">IF(AND(K3568&lt;&gt; "", COUNTIF(SAP!#REF!,K3568)&gt;0),"Matched", "")</f>
        <v>#REF!</v>
      </c>
      <c r="M3568" s="1" t="str">
        <f t="shared" si="188"/>
        <v/>
      </c>
      <c r="N3568" s="1" t="e">
        <f ca="1">IF(AND(M3568&lt;&gt; "", COUNTIF(SAP!#REF!,M3568)&gt;0),"Matched", "")</f>
        <v>#REF!</v>
      </c>
      <c r="O3568" s="1" t="str">
        <f t="shared" si="189"/>
        <v/>
      </c>
      <c r="P3568" s="1" t="e">
        <f ca="1">IF(AND(O3568&lt;&gt; "", COUNTIF(SAP!#REF!,O3568)&gt;0),"Matched", "")</f>
        <v>#REF!</v>
      </c>
      <c r="Q3568" s="1" t="str">
        <f ca="1">IF(D3568="AC","Logic4"&amp;"_"&amp;TEXT(C3568,"dd.mm.yyyy") &amp;"_"&amp; 1016894.01,"")</f>
        <v>Logic4_23.02.2020_1016894.01</v>
      </c>
      <c r="R3568" s="1" t="e">
        <f ca="1">IF(AND(Q3568&lt;&gt; "", COUNTIF(SAP!#REF!,Q3568)&gt;0),"Matched", "")</f>
        <v>#REF!</v>
      </c>
    </row>
    <row r="3569" spans="1:18">
      <c r="A3569" s="13">
        <v>11563327</v>
      </c>
      <c r="B3569" s="14">
        <v>43884</v>
      </c>
      <c r="C3569" s="14">
        <v>43884</v>
      </c>
      <c r="D3569" s="15" t="s">
        <v>10</v>
      </c>
      <c r="E3569" s="15">
        <v>0</v>
      </c>
      <c r="F3569" s="15">
        <v>0</v>
      </c>
      <c r="G3569" s="15">
        <v>472.2</v>
      </c>
      <c r="H3569" s="15">
        <v>1167.3</v>
      </c>
      <c r="I3569" s="15" t="s">
        <v>11</v>
      </c>
      <c r="J3569" s="15" t="s">
        <v>12</v>
      </c>
      <c r="K3569" s="1" t="str">
        <f t="shared" si="185"/>
        <v/>
      </c>
      <c r="L3569" s="1" t="e">
        <f ca="1">IF(AND(K3569&lt;&gt; "", COUNTIF(SAP!#REF!,K3569)&gt;0),"Matched", "")</f>
        <v>#REF!</v>
      </c>
      <c r="M3569" s="1" t="str">
        <f t="shared" si="188"/>
        <v/>
      </c>
      <c r="N3569" s="1" t="e">
        <f ca="1">IF(AND(M3569&lt;&gt; "", COUNTIF(SAP!#REF!,M3569)&gt;0),"Matched", "")</f>
        <v>#REF!</v>
      </c>
      <c r="O3569" s="1" t="str">
        <f t="shared" si="189"/>
        <v/>
      </c>
      <c r="P3569" s="1" t="e">
        <f ca="1">IF(AND(O3569&lt;&gt; "", COUNTIF(SAP!#REF!,O3569)&gt;0),"Matched", "")</f>
        <v>#REF!</v>
      </c>
      <c r="Q3569" s="1" t="str">
        <f ca="1">IF(D3569="AC","Logic4"&amp;"_"&amp;TEXT(C3569,"dd.mm.yyyy") &amp;"_"&amp; 1016894.01,"")</f>
        <v>Logic4_23.02.2020_1016894.01</v>
      </c>
      <c r="R3569" s="1" t="e">
        <f ca="1">IF(AND(Q3569&lt;&gt; "", COUNTIF(SAP!#REF!,Q3569)&gt;0),"Matched", "")</f>
        <v>#REF!</v>
      </c>
    </row>
    <row r="3570" spans="1:18">
      <c r="A3570" s="9">
        <v>11563327</v>
      </c>
      <c r="B3570" s="10">
        <v>43884</v>
      </c>
      <c r="C3570" s="10">
        <v>43884</v>
      </c>
      <c r="D3570" s="11" t="s">
        <v>10</v>
      </c>
      <c r="E3570" s="11">
        <v>0</v>
      </c>
      <c r="F3570" s="11">
        <v>0</v>
      </c>
      <c r="G3570" s="11">
        <v>500</v>
      </c>
      <c r="H3570" s="11">
        <v>1667.3</v>
      </c>
      <c r="I3570" s="11" t="s">
        <v>11</v>
      </c>
      <c r="J3570" s="11" t="s">
        <v>12</v>
      </c>
      <c r="K3570" s="1" t="str">
        <f t="shared" si="185"/>
        <v/>
      </c>
      <c r="L3570" s="1" t="e">
        <f ca="1">IF(AND(K3570&lt;&gt; "", COUNTIF(SAP!#REF!,K3570)&gt;0),"Matched", "")</f>
        <v>#REF!</v>
      </c>
      <c r="M3570" s="1" t="str">
        <f t="shared" si="188"/>
        <v/>
      </c>
      <c r="N3570" s="1" t="e">
        <f ca="1">IF(AND(M3570&lt;&gt; "", COUNTIF(SAP!#REF!,M3570)&gt;0),"Matched", "")</f>
        <v>#REF!</v>
      </c>
      <c r="O3570" s="1" t="str">
        <f t="shared" si="189"/>
        <v/>
      </c>
      <c r="P3570" s="1" t="e">
        <f ca="1">IF(AND(O3570&lt;&gt; "", COUNTIF(SAP!#REF!,O3570)&gt;0),"Matched", "")</f>
        <v>#REF!</v>
      </c>
      <c r="Q3570" s="1" t="str">
        <f ca="1">IF(D3570="AC","Logic4"&amp;"_"&amp;TEXT(C3570,"dd.mm.yyyy") &amp;"_"&amp; 1016894.01,"")</f>
        <v>Logic4_23.02.2020_1016894.01</v>
      </c>
      <c r="R3570" s="1" t="e">
        <f ca="1">IF(AND(Q3570&lt;&gt; "", COUNTIF(SAP!#REF!,Q3570)&gt;0),"Matched", "")</f>
        <v>#REF!</v>
      </c>
    </row>
    <row r="3571" spans="1:18">
      <c r="A3571" s="13">
        <v>11563327</v>
      </c>
      <c r="B3571" s="14">
        <v>43884</v>
      </c>
      <c r="C3571" s="14">
        <v>43884</v>
      </c>
      <c r="D3571" s="15" t="s">
        <v>10</v>
      </c>
      <c r="E3571" s="15">
        <v>0</v>
      </c>
      <c r="F3571" s="15">
        <v>0</v>
      </c>
      <c r="G3571" s="15">
        <v>680</v>
      </c>
      <c r="H3571" s="15">
        <v>2347.3000000000002</v>
      </c>
      <c r="I3571" s="15" t="s">
        <v>11</v>
      </c>
      <c r="J3571" s="15" t="s">
        <v>12</v>
      </c>
      <c r="K3571" s="1" t="str">
        <f t="shared" si="185"/>
        <v/>
      </c>
      <c r="L3571" s="1" t="e">
        <f ca="1">IF(AND(K3571&lt;&gt; "", COUNTIF(SAP!#REF!,K3571)&gt;0),"Matched", "")</f>
        <v>#REF!</v>
      </c>
      <c r="M3571" s="1" t="str">
        <f t="shared" si="188"/>
        <v/>
      </c>
      <c r="N3571" s="1" t="e">
        <f ca="1">IF(AND(M3571&lt;&gt; "", COUNTIF(SAP!#REF!,M3571)&gt;0),"Matched", "")</f>
        <v>#REF!</v>
      </c>
      <c r="O3571" s="1" t="str">
        <f t="shared" si="189"/>
        <v/>
      </c>
      <c r="P3571" s="1" t="e">
        <f ca="1">IF(AND(O3571&lt;&gt; "", COUNTIF(SAP!#REF!,O3571)&gt;0),"Matched", "")</f>
        <v>#REF!</v>
      </c>
      <c r="Q3571" s="1" t="str">
        <f ca="1">IF(D3571="AC","Logic4"&amp;"_"&amp;TEXT(C3571,"dd.mm.yyyy") &amp;"_"&amp; 1016894.01,"")</f>
        <v>Logic4_23.02.2020_1016894.01</v>
      </c>
      <c r="R3571" s="1" t="e">
        <f ca="1">IF(AND(Q3571&lt;&gt; "", COUNTIF(SAP!#REF!,Q3571)&gt;0),"Matched", "")</f>
        <v>#REF!</v>
      </c>
    </row>
    <row r="3572" spans="1:18">
      <c r="A3572" s="9">
        <v>11563327</v>
      </c>
      <c r="B3572" s="10">
        <v>43884</v>
      </c>
      <c r="C3572" s="10">
        <v>43884</v>
      </c>
      <c r="D3572" s="11" t="s">
        <v>10</v>
      </c>
      <c r="E3572" s="11">
        <v>0</v>
      </c>
      <c r="F3572" s="11">
        <v>0</v>
      </c>
      <c r="G3572" s="11">
        <v>700</v>
      </c>
      <c r="H3572" s="11">
        <v>3047.3</v>
      </c>
      <c r="I3572" s="11" t="s">
        <v>11</v>
      </c>
      <c r="J3572" s="11" t="s">
        <v>12</v>
      </c>
      <c r="K3572" s="1" t="str">
        <f t="shared" si="185"/>
        <v/>
      </c>
      <c r="L3572" s="1" t="e">
        <f ca="1">IF(AND(K3572&lt;&gt; "", COUNTIF(SAP!#REF!,K3572)&gt;0),"Matched", "")</f>
        <v>#REF!</v>
      </c>
      <c r="M3572" s="1" t="str">
        <f t="shared" si="188"/>
        <v/>
      </c>
      <c r="N3572" s="1" t="e">
        <f ca="1">IF(AND(M3572&lt;&gt; "", COUNTIF(SAP!#REF!,M3572)&gt;0),"Matched", "")</f>
        <v>#REF!</v>
      </c>
      <c r="O3572" s="1" t="str">
        <f t="shared" si="189"/>
        <v/>
      </c>
      <c r="P3572" s="1" t="e">
        <f ca="1">IF(AND(O3572&lt;&gt; "", COUNTIF(SAP!#REF!,O3572)&gt;0),"Matched", "")</f>
        <v>#REF!</v>
      </c>
      <c r="Q3572" s="1" t="str">
        <f ca="1">IF(D3572="AC","Logic4"&amp;"_"&amp;TEXT(C3572,"dd.mm.yyyy") &amp;"_"&amp; 1016894.01,"")</f>
        <v>Logic4_23.02.2020_1016894.01</v>
      </c>
      <c r="R3572" s="1" t="e">
        <f ca="1">IF(AND(Q3572&lt;&gt; "", COUNTIF(SAP!#REF!,Q3572)&gt;0),"Matched", "")</f>
        <v>#REF!</v>
      </c>
    </row>
    <row r="3573" spans="1:18">
      <c r="A3573" s="13">
        <v>11563327</v>
      </c>
      <c r="B3573" s="14">
        <v>43884</v>
      </c>
      <c r="C3573" s="14">
        <v>43884</v>
      </c>
      <c r="D3573" s="15" t="s">
        <v>10</v>
      </c>
      <c r="E3573" s="15">
        <v>0</v>
      </c>
      <c r="F3573" s="15">
        <v>0</v>
      </c>
      <c r="G3573" s="15">
        <v>730</v>
      </c>
      <c r="H3573" s="15">
        <v>3777.3</v>
      </c>
      <c r="I3573" s="15" t="s">
        <v>11</v>
      </c>
      <c r="J3573" s="15" t="s">
        <v>12</v>
      </c>
      <c r="K3573" s="1" t="str">
        <f t="shared" si="185"/>
        <v/>
      </c>
      <c r="L3573" s="1" t="e">
        <f ca="1">IF(AND(K3573&lt;&gt; "", COUNTIF(SAP!#REF!,K3573)&gt;0),"Matched", "")</f>
        <v>#REF!</v>
      </c>
      <c r="M3573" s="1" t="str">
        <f t="shared" si="188"/>
        <v/>
      </c>
      <c r="N3573" s="1" t="e">
        <f ca="1">IF(AND(M3573&lt;&gt; "", COUNTIF(SAP!#REF!,M3573)&gt;0),"Matched", "")</f>
        <v>#REF!</v>
      </c>
      <c r="O3573" s="1" t="str">
        <f t="shared" si="189"/>
        <v/>
      </c>
      <c r="P3573" s="1" t="e">
        <f ca="1">IF(AND(O3573&lt;&gt; "", COUNTIF(SAP!#REF!,O3573)&gt;0),"Matched", "")</f>
        <v>#REF!</v>
      </c>
      <c r="Q3573" s="1" t="str">
        <f ca="1">IF(D3573="AC","Logic4"&amp;"_"&amp;TEXT(C3573,"dd.mm.yyyy") &amp;"_"&amp; 1016894.01,"")</f>
        <v>Logic4_23.02.2020_1016894.01</v>
      </c>
      <c r="R3573" s="1" t="e">
        <f ca="1">IF(AND(Q3573&lt;&gt; "", COUNTIF(SAP!#REF!,Q3573)&gt;0),"Matched", "")</f>
        <v>#REF!</v>
      </c>
    </row>
    <row r="3574" spans="1:18">
      <c r="A3574" s="9">
        <v>11563327</v>
      </c>
      <c r="B3574" s="10">
        <v>43884</v>
      </c>
      <c r="C3574" s="10">
        <v>43884</v>
      </c>
      <c r="D3574" s="11" t="s">
        <v>10</v>
      </c>
      <c r="E3574" s="11">
        <v>0</v>
      </c>
      <c r="F3574" s="11">
        <v>0</v>
      </c>
      <c r="G3574" s="11">
        <v>830</v>
      </c>
      <c r="H3574" s="11">
        <v>4607.3</v>
      </c>
      <c r="I3574" s="11" t="s">
        <v>11</v>
      </c>
      <c r="J3574" s="11" t="s">
        <v>12</v>
      </c>
      <c r="K3574" s="1" t="str">
        <f t="shared" si="185"/>
        <v/>
      </c>
      <c r="L3574" s="1" t="e">
        <f ca="1">IF(AND(K3574&lt;&gt; "", COUNTIF(SAP!#REF!,K3574)&gt;0),"Matched", "")</f>
        <v>#REF!</v>
      </c>
      <c r="M3574" s="1" t="str">
        <f t="shared" si="188"/>
        <v/>
      </c>
      <c r="N3574" s="1" t="e">
        <f ca="1">IF(AND(M3574&lt;&gt; "", COUNTIF(SAP!#REF!,M3574)&gt;0),"Matched", "")</f>
        <v>#REF!</v>
      </c>
      <c r="O3574" s="1" t="str">
        <f t="shared" si="189"/>
        <v/>
      </c>
      <c r="P3574" s="1" t="e">
        <f ca="1">IF(AND(O3574&lt;&gt; "", COUNTIF(SAP!#REF!,O3574)&gt;0),"Matched", "")</f>
        <v>#REF!</v>
      </c>
      <c r="Q3574" s="1" t="str">
        <f ca="1">IF(D3574="AC","Logic4"&amp;"_"&amp;TEXT(C3574,"dd.mm.yyyy") &amp;"_"&amp; 1016894.01,"")</f>
        <v>Logic4_23.02.2020_1016894.01</v>
      </c>
      <c r="R3574" s="1" t="e">
        <f ca="1">IF(AND(Q3574&lt;&gt; "", COUNTIF(SAP!#REF!,Q3574)&gt;0),"Matched", "")</f>
        <v>#REF!</v>
      </c>
    </row>
    <row r="3575" spans="1:18">
      <c r="A3575" s="13">
        <v>11563327</v>
      </c>
      <c r="B3575" s="14">
        <v>43884</v>
      </c>
      <c r="C3575" s="14">
        <v>43884</v>
      </c>
      <c r="D3575" s="15" t="s">
        <v>10</v>
      </c>
      <c r="E3575" s="15">
        <v>0</v>
      </c>
      <c r="F3575" s="15">
        <v>0</v>
      </c>
      <c r="G3575" s="15">
        <v>860</v>
      </c>
      <c r="H3575" s="15">
        <v>5467.3</v>
      </c>
      <c r="I3575" s="15" t="s">
        <v>11</v>
      </c>
      <c r="J3575" s="15" t="s">
        <v>12</v>
      </c>
      <c r="K3575" s="1" t="str">
        <f t="shared" si="185"/>
        <v/>
      </c>
      <c r="L3575" s="1" t="e">
        <f ca="1">IF(AND(K3575&lt;&gt; "", COUNTIF(SAP!#REF!,K3575)&gt;0),"Matched", "")</f>
        <v>#REF!</v>
      </c>
      <c r="M3575" s="1" t="str">
        <f t="shared" si="188"/>
        <v/>
      </c>
      <c r="N3575" s="1" t="e">
        <f ca="1">IF(AND(M3575&lt;&gt; "", COUNTIF(SAP!#REF!,M3575)&gt;0),"Matched", "")</f>
        <v>#REF!</v>
      </c>
      <c r="O3575" s="1" t="str">
        <f t="shared" si="189"/>
        <v/>
      </c>
      <c r="P3575" s="1" t="e">
        <f ca="1">IF(AND(O3575&lt;&gt; "", COUNTIF(SAP!#REF!,O3575)&gt;0),"Matched", "")</f>
        <v>#REF!</v>
      </c>
      <c r="Q3575" s="1" t="str">
        <f ca="1">IF(D3575="AC","Logic4"&amp;"_"&amp;TEXT(C3575,"dd.mm.yyyy") &amp;"_"&amp; 1016894.01,"")</f>
        <v>Logic4_23.02.2020_1016894.01</v>
      </c>
      <c r="R3575" s="1" t="e">
        <f ca="1">IF(AND(Q3575&lt;&gt; "", COUNTIF(SAP!#REF!,Q3575)&gt;0),"Matched", "")</f>
        <v>#REF!</v>
      </c>
    </row>
    <row r="3576" spans="1:18">
      <c r="A3576" s="9">
        <v>11563327</v>
      </c>
      <c r="B3576" s="10">
        <v>43884</v>
      </c>
      <c r="C3576" s="10">
        <v>43884</v>
      </c>
      <c r="D3576" s="11" t="s">
        <v>10</v>
      </c>
      <c r="E3576" s="11">
        <v>0</v>
      </c>
      <c r="F3576" s="11">
        <v>0</v>
      </c>
      <c r="G3576" s="11">
        <v>910.1</v>
      </c>
      <c r="H3576" s="11">
        <v>6377.4</v>
      </c>
      <c r="I3576" s="11" t="s">
        <v>11</v>
      </c>
      <c r="J3576" s="11" t="s">
        <v>12</v>
      </c>
      <c r="K3576" s="1" t="str">
        <f t="shared" si="185"/>
        <v/>
      </c>
      <c r="L3576" s="1" t="e">
        <f ca="1">IF(AND(K3576&lt;&gt; "", COUNTIF(SAP!#REF!,K3576)&gt;0),"Matched", "")</f>
        <v>#REF!</v>
      </c>
      <c r="M3576" s="1" t="str">
        <f t="shared" si="188"/>
        <v/>
      </c>
      <c r="N3576" s="1" t="e">
        <f ca="1">IF(AND(M3576&lt;&gt; "", COUNTIF(SAP!#REF!,M3576)&gt;0),"Matched", "")</f>
        <v>#REF!</v>
      </c>
      <c r="O3576" s="1" t="str">
        <f t="shared" si="189"/>
        <v/>
      </c>
      <c r="P3576" s="1" t="e">
        <f ca="1">IF(AND(O3576&lt;&gt; "", COUNTIF(SAP!#REF!,O3576)&gt;0),"Matched", "")</f>
        <v>#REF!</v>
      </c>
      <c r="Q3576" s="1" t="str">
        <f ca="1">IF(D3576="AC","Logic4"&amp;"_"&amp;TEXT(C3576,"dd.mm.yyyy") &amp;"_"&amp; 1016894.01,"")</f>
        <v>Logic4_23.02.2020_1016894.01</v>
      </c>
      <c r="R3576" s="1" t="e">
        <f ca="1">IF(AND(Q3576&lt;&gt; "", COUNTIF(SAP!#REF!,Q3576)&gt;0),"Matched", "")</f>
        <v>#REF!</v>
      </c>
    </row>
    <row r="3577" spans="1:18">
      <c r="A3577" s="13">
        <v>11563327</v>
      </c>
      <c r="B3577" s="14">
        <v>43884</v>
      </c>
      <c r="C3577" s="14">
        <v>43884</v>
      </c>
      <c r="D3577" s="15" t="s">
        <v>10</v>
      </c>
      <c r="E3577" s="15">
        <v>0</v>
      </c>
      <c r="F3577" s="15">
        <v>0</v>
      </c>
      <c r="G3577" s="15">
        <v>960</v>
      </c>
      <c r="H3577" s="15">
        <v>7337.4</v>
      </c>
      <c r="I3577" s="15" t="s">
        <v>11</v>
      </c>
      <c r="J3577" s="15" t="s">
        <v>12</v>
      </c>
      <c r="K3577" s="1" t="str">
        <f t="shared" si="185"/>
        <v/>
      </c>
      <c r="L3577" s="1" t="e">
        <f ca="1">IF(AND(K3577&lt;&gt; "", COUNTIF(SAP!#REF!,K3577)&gt;0),"Matched", "")</f>
        <v>#REF!</v>
      </c>
      <c r="M3577" s="1" t="str">
        <f t="shared" si="188"/>
        <v/>
      </c>
      <c r="N3577" s="1" t="e">
        <f ca="1">IF(AND(M3577&lt;&gt; "", COUNTIF(SAP!#REF!,M3577)&gt;0),"Matched", "")</f>
        <v>#REF!</v>
      </c>
      <c r="O3577" s="1" t="str">
        <f t="shared" si="189"/>
        <v/>
      </c>
      <c r="P3577" s="1" t="e">
        <f ca="1">IF(AND(O3577&lt;&gt; "", COUNTIF(SAP!#REF!,O3577)&gt;0),"Matched", "")</f>
        <v>#REF!</v>
      </c>
      <c r="Q3577" s="1" t="str">
        <f ca="1">IF(D3577="AC","Logic4"&amp;"_"&amp;TEXT(C3577,"dd.mm.yyyy") &amp;"_"&amp; 1016894.01,"")</f>
        <v>Logic4_23.02.2020_1016894.01</v>
      </c>
      <c r="R3577" s="1" t="e">
        <f ca="1">IF(AND(Q3577&lt;&gt; "", COUNTIF(SAP!#REF!,Q3577)&gt;0),"Matched", "")</f>
        <v>#REF!</v>
      </c>
    </row>
    <row r="3578" spans="1:18">
      <c r="A3578" s="9">
        <v>11563327</v>
      </c>
      <c r="B3578" s="10">
        <v>43884</v>
      </c>
      <c r="C3578" s="10">
        <v>43884</v>
      </c>
      <c r="D3578" s="11" t="s">
        <v>10</v>
      </c>
      <c r="E3578" s="11">
        <v>0</v>
      </c>
      <c r="F3578" s="11">
        <v>0</v>
      </c>
      <c r="G3578" s="11">
        <v>1000</v>
      </c>
      <c r="H3578" s="11">
        <v>8337.4</v>
      </c>
      <c r="I3578" s="11" t="s">
        <v>11</v>
      </c>
      <c r="J3578" s="11" t="s">
        <v>12</v>
      </c>
      <c r="K3578" s="1" t="str">
        <f t="shared" si="185"/>
        <v/>
      </c>
      <c r="L3578" s="1" t="e">
        <f ca="1">IF(AND(K3578&lt;&gt; "", COUNTIF(SAP!#REF!,K3578)&gt;0),"Matched", "")</f>
        <v>#REF!</v>
      </c>
      <c r="M3578" s="1" t="str">
        <f t="shared" si="188"/>
        <v/>
      </c>
      <c r="N3578" s="1" t="e">
        <f ca="1">IF(AND(M3578&lt;&gt; "", COUNTIF(SAP!#REF!,M3578)&gt;0),"Matched", "")</f>
        <v>#REF!</v>
      </c>
      <c r="O3578" s="1" t="str">
        <f t="shared" si="189"/>
        <v/>
      </c>
      <c r="P3578" s="1" t="e">
        <f ca="1">IF(AND(O3578&lt;&gt; "", COUNTIF(SAP!#REF!,O3578)&gt;0),"Matched", "")</f>
        <v>#REF!</v>
      </c>
      <c r="Q3578" s="1" t="str">
        <f ca="1">IF(D3578="AC","Logic4"&amp;"_"&amp;TEXT(C3578,"dd.mm.yyyy") &amp;"_"&amp; 1016894.01,"")</f>
        <v>Logic4_23.02.2020_1016894.01</v>
      </c>
      <c r="R3578" s="1" t="e">
        <f ca="1">IF(AND(Q3578&lt;&gt; "", COUNTIF(SAP!#REF!,Q3578)&gt;0),"Matched", "")</f>
        <v>#REF!</v>
      </c>
    </row>
    <row r="3579" spans="1:18">
      <c r="A3579" s="13">
        <v>11563327</v>
      </c>
      <c r="B3579" s="14">
        <v>43884</v>
      </c>
      <c r="C3579" s="14">
        <v>43884</v>
      </c>
      <c r="D3579" s="15" t="s">
        <v>10</v>
      </c>
      <c r="E3579" s="15">
        <v>0</v>
      </c>
      <c r="F3579" s="15">
        <v>0</v>
      </c>
      <c r="G3579" s="15">
        <v>1030</v>
      </c>
      <c r="H3579" s="15">
        <v>9367.4</v>
      </c>
      <c r="I3579" s="15" t="s">
        <v>11</v>
      </c>
      <c r="J3579" s="15" t="s">
        <v>12</v>
      </c>
      <c r="K3579" s="1" t="str">
        <f t="shared" si="185"/>
        <v/>
      </c>
      <c r="L3579" s="1" t="e">
        <f ca="1">IF(AND(K3579&lt;&gt; "", COUNTIF(SAP!#REF!,K3579)&gt;0),"Matched", "")</f>
        <v>#REF!</v>
      </c>
      <c r="M3579" s="1" t="str">
        <f t="shared" si="188"/>
        <v/>
      </c>
      <c r="N3579" s="1" t="e">
        <f ca="1">IF(AND(M3579&lt;&gt; "", COUNTIF(SAP!#REF!,M3579)&gt;0),"Matched", "")</f>
        <v>#REF!</v>
      </c>
      <c r="O3579" s="1" t="str">
        <f t="shared" si="189"/>
        <v/>
      </c>
      <c r="P3579" s="1" t="e">
        <f ca="1">IF(AND(O3579&lt;&gt; "", COUNTIF(SAP!#REF!,O3579)&gt;0),"Matched", "")</f>
        <v>#REF!</v>
      </c>
      <c r="Q3579" s="1" t="str">
        <f ca="1">IF(D3579="AC","Logic4"&amp;"_"&amp;TEXT(C3579,"dd.mm.yyyy") &amp;"_"&amp; 1016894.01,"")</f>
        <v>Logic4_23.02.2020_1016894.01</v>
      </c>
      <c r="R3579" s="1" t="e">
        <f ca="1">IF(AND(Q3579&lt;&gt; "", COUNTIF(SAP!#REF!,Q3579)&gt;0),"Matched", "")</f>
        <v>#REF!</v>
      </c>
    </row>
    <row r="3580" spans="1:18">
      <c r="A3580" s="9">
        <v>11563327</v>
      </c>
      <c r="B3580" s="10">
        <v>43884</v>
      </c>
      <c r="C3580" s="10">
        <v>43884</v>
      </c>
      <c r="D3580" s="11" t="s">
        <v>10</v>
      </c>
      <c r="E3580" s="11">
        <v>0</v>
      </c>
      <c r="F3580" s="11">
        <v>0</v>
      </c>
      <c r="G3580" s="11">
        <v>1060</v>
      </c>
      <c r="H3580" s="11">
        <v>10427.4</v>
      </c>
      <c r="I3580" s="11" t="s">
        <v>11</v>
      </c>
      <c r="J3580" s="11" t="s">
        <v>12</v>
      </c>
      <c r="K3580" s="1" t="str">
        <f t="shared" si="185"/>
        <v/>
      </c>
      <c r="L3580" s="1" t="e">
        <f ca="1">IF(AND(K3580&lt;&gt; "", COUNTIF(SAP!#REF!,K3580)&gt;0),"Matched", "")</f>
        <v>#REF!</v>
      </c>
      <c r="M3580" s="1" t="str">
        <f t="shared" si="188"/>
        <v/>
      </c>
      <c r="N3580" s="1" t="e">
        <f ca="1">IF(AND(M3580&lt;&gt; "", COUNTIF(SAP!#REF!,M3580)&gt;0),"Matched", "")</f>
        <v>#REF!</v>
      </c>
      <c r="O3580" s="1" t="str">
        <f t="shared" si="189"/>
        <v/>
      </c>
      <c r="P3580" s="1" t="e">
        <f ca="1">IF(AND(O3580&lt;&gt; "", COUNTIF(SAP!#REF!,O3580)&gt;0),"Matched", "")</f>
        <v>#REF!</v>
      </c>
      <c r="Q3580" s="1" t="str">
        <f ca="1">IF(D3580="AC","Logic4"&amp;"_"&amp;TEXT(C3580,"dd.mm.yyyy") &amp;"_"&amp; 1016894.01,"")</f>
        <v>Logic4_23.02.2020_1016894.01</v>
      </c>
      <c r="R3580" s="1" t="e">
        <f ca="1">IF(AND(Q3580&lt;&gt; "", COUNTIF(SAP!#REF!,Q3580)&gt;0),"Matched", "")</f>
        <v>#REF!</v>
      </c>
    </row>
    <row r="3581" spans="1:18">
      <c r="A3581" s="13">
        <v>11563327</v>
      </c>
      <c r="B3581" s="14">
        <v>43884</v>
      </c>
      <c r="C3581" s="14">
        <v>43884</v>
      </c>
      <c r="D3581" s="15" t="s">
        <v>10</v>
      </c>
      <c r="E3581" s="15">
        <v>0</v>
      </c>
      <c r="F3581" s="15">
        <v>0</v>
      </c>
      <c r="G3581" s="15">
        <v>1084.5999999999999</v>
      </c>
      <c r="H3581" s="15">
        <v>11512</v>
      </c>
      <c r="I3581" s="15" t="s">
        <v>11</v>
      </c>
      <c r="J3581" s="15" t="s">
        <v>12</v>
      </c>
      <c r="K3581" s="1" t="str">
        <f t="shared" si="185"/>
        <v/>
      </c>
      <c r="L3581" s="1" t="e">
        <f ca="1">IF(AND(K3581&lt;&gt; "", COUNTIF(SAP!#REF!,K3581)&gt;0),"Matched", "")</f>
        <v>#REF!</v>
      </c>
      <c r="M3581" s="1" t="str">
        <f t="shared" si="188"/>
        <v/>
      </c>
      <c r="N3581" s="1" t="e">
        <f ca="1">IF(AND(M3581&lt;&gt; "", COUNTIF(SAP!#REF!,M3581)&gt;0),"Matched", "")</f>
        <v>#REF!</v>
      </c>
      <c r="O3581" s="1" t="str">
        <f t="shared" si="189"/>
        <v/>
      </c>
      <c r="P3581" s="1" t="e">
        <f ca="1">IF(AND(O3581&lt;&gt; "", COUNTIF(SAP!#REF!,O3581)&gt;0),"Matched", "")</f>
        <v>#REF!</v>
      </c>
      <c r="Q3581" s="1" t="str">
        <f ca="1">IF(D3581="AC","Logic4"&amp;"_"&amp;TEXT(C3581,"dd.mm.yyyy") &amp;"_"&amp; 1016894.01,"")</f>
        <v>Logic4_23.02.2020_1016894.01</v>
      </c>
      <c r="R3581" s="1" t="e">
        <f ca="1">IF(AND(Q3581&lt;&gt; "", COUNTIF(SAP!#REF!,Q3581)&gt;0),"Matched", "")</f>
        <v>#REF!</v>
      </c>
    </row>
    <row r="3582" spans="1:18">
      <c r="A3582" s="9">
        <v>11563327</v>
      </c>
      <c r="B3582" s="10">
        <v>43884</v>
      </c>
      <c r="C3582" s="10">
        <v>43884</v>
      </c>
      <c r="D3582" s="11" t="s">
        <v>10</v>
      </c>
      <c r="E3582" s="11">
        <v>0</v>
      </c>
      <c r="F3582" s="11">
        <v>0</v>
      </c>
      <c r="G3582" s="11">
        <v>1221</v>
      </c>
      <c r="H3582" s="11">
        <v>12733</v>
      </c>
      <c r="I3582" s="11" t="s">
        <v>11</v>
      </c>
      <c r="J3582" s="11" t="s">
        <v>12</v>
      </c>
      <c r="K3582" s="1" t="str">
        <f t="shared" si="185"/>
        <v/>
      </c>
      <c r="L3582" s="1" t="e">
        <f ca="1">IF(AND(K3582&lt;&gt; "", COUNTIF(SAP!#REF!,K3582)&gt;0),"Matched", "")</f>
        <v>#REF!</v>
      </c>
      <c r="M3582" s="1" t="str">
        <f t="shared" si="188"/>
        <v/>
      </c>
      <c r="N3582" s="1" t="e">
        <f ca="1">IF(AND(M3582&lt;&gt; "", COUNTIF(SAP!#REF!,M3582)&gt;0),"Matched", "")</f>
        <v>#REF!</v>
      </c>
      <c r="O3582" s="1" t="str">
        <f t="shared" si="189"/>
        <v/>
      </c>
      <c r="P3582" s="1" t="e">
        <f ca="1">IF(AND(O3582&lt;&gt; "", COUNTIF(SAP!#REF!,O3582)&gt;0),"Matched", "")</f>
        <v>#REF!</v>
      </c>
      <c r="Q3582" s="1" t="str">
        <f ca="1">IF(D3582="AC","Logic4"&amp;"_"&amp;TEXT(C3582,"dd.mm.yyyy") &amp;"_"&amp; 1016894.01,"")</f>
        <v>Logic4_23.02.2020_1016894.01</v>
      </c>
      <c r="R3582" s="1" t="e">
        <f ca="1">IF(AND(Q3582&lt;&gt; "", COUNTIF(SAP!#REF!,Q3582)&gt;0),"Matched", "")</f>
        <v>#REF!</v>
      </c>
    </row>
    <row r="3583" spans="1:18">
      <c r="A3583" s="13">
        <v>11563327</v>
      </c>
      <c r="B3583" s="14">
        <v>43884</v>
      </c>
      <c r="C3583" s="14">
        <v>43884</v>
      </c>
      <c r="D3583" s="15" t="s">
        <v>10</v>
      </c>
      <c r="E3583" s="15">
        <v>0</v>
      </c>
      <c r="F3583" s="15">
        <v>0</v>
      </c>
      <c r="G3583" s="15">
        <v>1350</v>
      </c>
      <c r="H3583" s="15">
        <v>14083</v>
      </c>
      <c r="I3583" s="15" t="s">
        <v>11</v>
      </c>
      <c r="J3583" s="15" t="s">
        <v>12</v>
      </c>
      <c r="K3583" s="1" t="str">
        <f t="shared" si="185"/>
        <v/>
      </c>
      <c r="L3583" s="1" t="e">
        <f ca="1">IF(AND(K3583&lt;&gt; "", COUNTIF(SAP!#REF!,K3583)&gt;0),"Matched", "")</f>
        <v>#REF!</v>
      </c>
      <c r="M3583" s="1" t="str">
        <f t="shared" si="188"/>
        <v/>
      </c>
      <c r="N3583" s="1" t="e">
        <f ca="1">IF(AND(M3583&lt;&gt; "", COUNTIF(SAP!#REF!,M3583)&gt;0),"Matched", "")</f>
        <v>#REF!</v>
      </c>
      <c r="O3583" s="1" t="str">
        <f t="shared" si="189"/>
        <v/>
      </c>
      <c r="P3583" s="1" t="e">
        <f ca="1">IF(AND(O3583&lt;&gt; "", COUNTIF(SAP!#REF!,O3583)&gt;0),"Matched", "")</f>
        <v>#REF!</v>
      </c>
      <c r="Q3583" s="1" t="str">
        <f ca="1">IF(D3583="AC","Logic4"&amp;"_"&amp;TEXT(C3583,"dd.mm.yyyy") &amp;"_"&amp; 1016894.01,"")</f>
        <v>Logic4_23.02.2020_1016894.01</v>
      </c>
      <c r="R3583" s="1" t="e">
        <f ca="1">IF(AND(Q3583&lt;&gt; "", COUNTIF(SAP!#REF!,Q3583)&gt;0),"Matched", "")</f>
        <v>#REF!</v>
      </c>
    </row>
    <row r="3584" spans="1:18">
      <c r="A3584" s="9">
        <v>11563327</v>
      </c>
      <c r="B3584" s="10">
        <v>43884</v>
      </c>
      <c r="C3584" s="10">
        <v>43884</v>
      </c>
      <c r="D3584" s="11" t="s">
        <v>10</v>
      </c>
      <c r="E3584" s="11">
        <v>0</v>
      </c>
      <c r="F3584" s="11">
        <v>0</v>
      </c>
      <c r="G3584" s="11">
        <v>1700</v>
      </c>
      <c r="H3584" s="11">
        <v>15783</v>
      </c>
      <c r="I3584" s="11" t="s">
        <v>11</v>
      </c>
      <c r="J3584" s="11" t="s">
        <v>12</v>
      </c>
      <c r="K3584" s="1" t="str">
        <f t="shared" si="185"/>
        <v/>
      </c>
      <c r="L3584" s="1" t="e">
        <f ca="1">IF(AND(K3584&lt;&gt; "", COUNTIF(SAP!#REF!,K3584)&gt;0),"Matched", "")</f>
        <v>#REF!</v>
      </c>
      <c r="M3584" s="1" t="str">
        <f t="shared" si="188"/>
        <v/>
      </c>
      <c r="N3584" s="1" t="e">
        <f ca="1">IF(AND(M3584&lt;&gt; "", COUNTIF(SAP!#REF!,M3584)&gt;0),"Matched", "")</f>
        <v>#REF!</v>
      </c>
      <c r="O3584" s="1" t="str">
        <f t="shared" si="189"/>
        <v/>
      </c>
      <c r="P3584" s="1" t="e">
        <f ca="1">IF(AND(O3584&lt;&gt; "", COUNTIF(SAP!#REF!,O3584)&gt;0),"Matched", "")</f>
        <v>#REF!</v>
      </c>
      <c r="Q3584" s="1" t="str">
        <f ca="1">IF(D3584="AC","Logic4"&amp;"_"&amp;TEXT(C3584,"dd.mm.yyyy") &amp;"_"&amp; 1016894.01,"")</f>
        <v>Logic4_23.02.2020_1016894.01</v>
      </c>
      <c r="R3584" s="1" t="e">
        <f ca="1">IF(AND(Q3584&lt;&gt; "", COUNTIF(SAP!#REF!,Q3584)&gt;0),"Matched", "")</f>
        <v>#REF!</v>
      </c>
    </row>
    <row r="3585" spans="1:18">
      <c r="A3585" s="13">
        <v>11563327</v>
      </c>
      <c r="B3585" s="14">
        <v>43884</v>
      </c>
      <c r="C3585" s="14">
        <v>43884</v>
      </c>
      <c r="D3585" s="15" t="s">
        <v>10</v>
      </c>
      <c r="E3585" s="15">
        <v>0</v>
      </c>
      <c r="F3585" s="15">
        <v>0</v>
      </c>
      <c r="G3585" s="15">
        <v>1711</v>
      </c>
      <c r="H3585" s="15">
        <v>17494</v>
      </c>
      <c r="I3585" s="15" t="s">
        <v>11</v>
      </c>
      <c r="J3585" s="15" t="s">
        <v>12</v>
      </c>
      <c r="K3585" s="1" t="str">
        <f t="shared" si="185"/>
        <v/>
      </c>
      <c r="L3585" s="1" t="e">
        <f ca="1">IF(AND(K3585&lt;&gt; "", COUNTIF(SAP!#REF!,K3585)&gt;0),"Matched", "")</f>
        <v>#REF!</v>
      </c>
      <c r="M3585" s="1" t="str">
        <f t="shared" si="188"/>
        <v/>
      </c>
      <c r="N3585" s="1" t="e">
        <f ca="1">IF(AND(M3585&lt;&gt; "", COUNTIF(SAP!#REF!,M3585)&gt;0),"Matched", "")</f>
        <v>#REF!</v>
      </c>
      <c r="O3585" s="1" t="str">
        <f t="shared" si="189"/>
        <v/>
      </c>
      <c r="P3585" s="1" t="e">
        <f ca="1">IF(AND(O3585&lt;&gt; "", COUNTIF(SAP!#REF!,O3585)&gt;0),"Matched", "")</f>
        <v>#REF!</v>
      </c>
      <c r="Q3585" s="1" t="str">
        <f ca="1">IF(D3585="AC","Logic4"&amp;"_"&amp;TEXT(C3585,"dd.mm.yyyy") &amp;"_"&amp; 1016894.01,"")</f>
        <v>Logic4_23.02.2020_1016894.01</v>
      </c>
      <c r="R3585" s="1" t="e">
        <f ca="1">IF(AND(Q3585&lt;&gt; "", COUNTIF(SAP!#REF!,Q3585)&gt;0),"Matched", "")</f>
        <v>#REF!</v>
      </c>
    </row>
    <row r="3586" spans="1:18">
      <c r="A3586" s="9">
        <v>11563327</v>
      </c>
      <c r="B3586" s="10">
        <v>43884</v>
      </c>
      <c r="C3586" s="10">
        <v>43884</v>
      </c>
      <c r="D3586" s="11" t="s">
        <v>10</v>
      </c>
      <c r="E3586" s="11">
        <v>0</v>
      </c>
      <c r="F3586" s="11">
        <v>0</v>
      </c>
      <c r="G3586" s="11">
        <v>1770</v>
      </c>
      <c r="H3586" s="11">
        <v>19264</v>
      </c>
      <c r="I3586" s="11" t="s">
        <v>11</v>
      </c>
      <c r="J3586" s="11" t="s">
        <v>12</v>
      </c>
      <c r="K3586" s="1" t="str">
        <f t="shared" si="185"/>
        <v/>
      </c>
      <c r="L3586" s="1" t="e">
        <f ca="1">IF(AND(K3586&lt;&gt; "", COUNTIF(SAP!#REF!,K3586)&gt;0),"Matched", "")</f>
        <v>#REF!</v>
      </c>
      <c r="M3586" s="1" t="str">
        <f t="shared" si="188"/>
        <v/>
      </c>
      <c r="N3586" s="1" t="e">
        <f ca="1">IF(AND(M3586&lt;&gt; "", COUNTIF(SAP!#REF!,M3586)&gt;0),"Matched", "")</f>
        <v>#REF!</v>
      </c>
      <c r="O3586" s="1" t="str">
        <f t="shared" si="189"/>
        <v/>
      </c>
      <c r="P3586" s="1" t="e">
        <f ca="1">IF(AND(O3586&lt;&gt; "", COUNTIF(SAP!#REF!,O3586)&gt;0),"Matched", "")</f>
        <v>#REF!</v>
      </c>
      <c r="Q3586" s="1" t="str">
        <f ca="1">IF(D3586="AC","Logic4"&amp;"_"&amp;TEXT(C3586,"dd.mm.yyyy") &amp;"_"&amp; 1016894.01,"")</f>
        <v>Logic4_23.02.2020_1016894.01</v>
      </c>
      <c r="R3586" s="1" t="e">
        <f ca="1">IF(AND(Q3586&lt;&gt; "", COUNTIF(SAP!#REF!,Q3586)&gt;0),"Matched", "")</f>
        <v>#REF!</v>
      </c>
    </row>
    <row r="3587" spans="1:18">
      <c r="A3587" s="13">
        <v>11563327</v>
      </c>
      <c r="B3587" s="14">
        <v>43884</v>
      </c>
      <c r="C3587" s="14">
        <v>43884</v>
      </c>
      <c r="D3587" s="15" t="s">
        <v>10</v>
      </c>
      <c r="E3587" s="15">
        <v>0</v>
      </c>
      <c r="F3587" s="15">
        <v>0</v>
      </c>
      <c r="G3587" s="15">
        <v>1770</v>
      </c>
      <c r="H3587" s="15">
        <v>21034</v>
      </c>
      <c r="I3587" s="15" t="s">
        <v>11</v>
      </c>
      <c r="J3587" s="15" t="s">
        <v>12</v>
      </c>
      <c r="K3587" s="1" t="str">
        <f t="shared" ref="K3587:K3650" si="190">IF(D3587="TF","Logic1"&amp;"_"&amp;TEXT(C3587, "mm") &amp;"_"&amp; F3587,"")</f>
        <v/>
      </c>
      <c r="L3587" s="1" t="e">
        <f ca="1">IF(AND(K3587&lt;&gt; "", COUNTIF(SAP!#REF!,K3587)&gt;0),"Matched", "")</f>
        <v>#REF!</v>
      </c>
      <c r="M3587" s="1" t="str">
        <f t="shared" si="188"/>
        <v/>
      </c>
      <c r="N3587" s="1" t="e">
        <f ca="1">IF(AND(M3587&lt;&gt; "", COUNTIF(SAP!#REF!,M3587)&gt;0),"Matched", "")</f>
        <v>#REF!</v>
      </c>
      <c r="O3587" s="1" t="str">
        <f t="shared" si="189"/>
        <v/>
      </c>
      <c r="P3587" s="1" t="e">
        <f ca="1">IF(AND(O3587&lt;&gt; "", COUNTIF(SAP!#REF!,O3587)&gt;0),"Matched", "")</f>
        <v>#REF!</v>
      </c>
      <c r="Q3587" s="1" t="str">
        <f ca="1">IF(D3587="AC","Logic4"&amp;"_"&amp;TEXT(C3587,"dd.mm.yyyy") &amp;"_"&amp; 1016894.01,"")</f>
        <v>Logic4_23.02.2020_1016894.01</v>
      </c>
      <c r="R3587" s="1" t="e">
        <f ca="1">IF(AND(Q3587&lt;&gt; "", COUNTIF(SAP!#REF!,Q3587)&gt;0),"Matched", "")</f>
        <v>#REF!</v>
      </c>
    </row>
    <row r="3588" spans="1:18">
      <c r="A3588" s="9">
        <v>11563327</v>
      </c>
      <c r="B3588" s="10">
        <v>43884</v>
      </c>
      <c r="C3588" s="10">
        <v>43884</v>
      </c>
      <c r="D3588" s="11" t="s">
        <v>10</v>
      </c>
      <c r="E3588" s="11">
        <v>0</v>
      </c>
      <c r="F3588" s="11">
        <v>0</v>
      </c>
      <c r="G3588" s="11">
        <v>1792.6</v>
      </c>
      <c r="H3588" s="11">
        <v>22826.6</v>
      </c>
      <c r="I3588" s="11" t="s">
        <v>11</v>
      </c>
      <c r="J3588" s="11" t="s">
        <v>12</v>
      </c>
      <c r="K3588" s="1" t="str">
        <f t="shared" si="190"/>
        <v/>
      </c>
      <c r="L3588" s="1" t="e">
        <f ca="1">IF(AND(K3588&lt;&gt; "", COUNTIF(SAP!#REF!,K3588)&gt;0),"Matched", "")</f>
        <v>#REF!</v>
      </c>
      <c r="M3588" s="1" t="str">
        <f t="shared" si="188"/>
        <v/>
      </c>
      <c r="N3588" s="1" t="e">
        <f ca="1">IF(AND(M3588&lt;&gt; "", COUNTIF(SAP!#REF!,M3588)&gt;0),"Matched", "")</f>
        <v>#REF!</v>
      </c>
      <c r="O3588" s="1" t="str">
        <f t="shared" si="189"/>
        <v/>
      </c>
      <c r="P3588" s="1" t="e">
        <f ca="1">IF(AND(O3588&lt;&gt; "", COUNTIF(SAP!#REF!,O3588)&gt;0),"Matched", "")</f>
        <v>#REF!</v>
      </c>
      <c r="Q3588" s="1" t="str">
        <f ca="1">IF(D3588="AC","Logic4"&amp;"_"&amp;TEXT(C3588,"dd.mm.yyyy") &amp;"_"&amp; 1016894.01,"")</f>
        <v>Logic4_23.02.2020_1016894.01</v>
      </c>
      <c r="R3588" s="1" t="e">
        <f ca="1">IF(AND(Q3588&lt;&gt; "", COUNTIF(SAP!#REF!,Q3588)&gt;0),"Matched", "")</f>
        <v>#REF!</v>
      </c>
    </row>
    <row r="3589" spans="1:18">
      <c r="A3589" s="13">
        <v>11563327</v>
      </c>
      <c r="B3589" s="14">
        <v>43884</v>
      </c>
      <c r="C3589" s="14">
        <v>43884</v>
      </c>
      <c r="D3589" s="15" t="s">
        <v>10</v>
      </c>
      <c r="E3589" s="15">
        <v>0</v>
      </c>
      <c r="F3589" s="15">
        <v>0</v>
      </c>
      <c r="G3589" s="15">
        <v>1805</v>
      </c>
      <c r="H3589" s="15">
        <v>24631.599999999999</v>
      </c>
      <c r="I3589" s="15" t="s">
        <v>11</v>
      </c>
      <c r="J3589" s="15" t="s">
        <v>12</v>
      </c>
      <c r="K3589" s="1" t="str">
        <f t="shared" si="190"/>
        <v/>
      </c>
      <c r="L3589" s="1" t="e">
        <f ca="1">IF(AND(K3589&lt;&gt; "", COUNTIF(SAP!#REF!,K3589)&gt;0),"Matched", "")</f>
        <v>#REF!</v>
      </c>
      <c r="M3589" s="1" t="str">
        <f t="shared" si="188"/>
        <v/>
      </c>
      <c r="N3589" s="1" t="e">
        <f ca="1">IF(AND(M3589&lt;&gt; "", COUNTIF(SAP!#REF!,M3589)&gt;0),"Matched", "")</f>
        <v>#REF!</v>
      </c>
      <c r="O3589" s="1" t="str">
        <f t="shared" si="189"/>
        <v/>
      </c>
      <c r="P3589" s="1" t="e">
        <f ca="1">IF(AND(O3589&lt;&gt; "", COUNTIF(SAP!#REF!,O3589)&gt;0),"Matched", "")</f>
        <v>#REF!</v>
      </c>
      <c r="Q3589" s="1" t="str">
        <f ca="1">IF(D3589="AC","Logic4"&amp;"_"&amp;TEXT(C3589,"dd.mm.yyyy") &amp;"_"&amp; 1016894.01,"")</f>
        <v>Logic4_23.02.2020_1016894.01</v>
      </c>
      <c r="R3589" s="1" t="e">
        <f ca="1">IF(AND(Q3589&lt;&gt; "", COUNTIF(SAP!#REF!,Q3589)&gt;0),"Matched", "")</f>
        <v>#REF!</v>
      </c>
    </row>
    <row r="3590" spans="1:18">
      <c r="A3590" s="9">
        <v>11563327</v>
      </c>
      <c r="B3590" s="10">
        <v>43884</v>
      </c>
      <c r="C3590" s="10">
        <v>43884</v>
      </c>
      <c r="D3590" s="11" t="s">
        <v>10</v>
      </c>
      <c r="E3590" s="11">
        <v>0</v>
      </c>
      <c r="F3590" s="11">
        <v>0</v>
      </c>
      <c r="G3590" s="11">
        <v>1840</v>
      </c>
      <c r="H3590" s="11">
        <v>26471.599999999999</v>
      </c>
      <c r="I3590" s="11" t="s">
        <v>11</v>
      </c>
      <c r="J3590" s="11" t="s">
        <v>12</v>
      </c>
      <c r="K3590" s="1" t="str">
        <f t="shared" si="190"/>
        <v/>
      </c>
      <c r="L3590" s="1" t="e">
        <f ca="1">IF(AND(K3590&lt;&gt; "", COUNTIF(SAP!#REF!,K3590)&gt;0),"Matched", "")</f>
        <v>#REF!</v>
      </c>
      <c r="M3590" s="1" t="str">
        <f t="shared" si="188"/>
        <v/>
      </c>
      <c r="N3590" s="1" t="e">
        <f ca="1">IF(AND(M3590&lt;&gt; "", COUNTIF(SAP!#REF!,M3590)&gt;0),"Matched", "")</f>
        <v>#REF!</v>
      </c>
      <c r="O3590" s="1" t="str">
        <f t="shared" si="189"/>
        <v/>
      </c>
      <c r="P3590" s="1" t="e">
        <f ca="1">IF(AND(O3590&lt;&gt; "", COUNTIF(SAP!#REF!,O3590)&gt;0),"Matched", "")</f>
        <v>#REF!</v>
      </c>
      <c r="Q3590" s="1" t="str">
        <f ca="1">IF(D3590="AC","Logic4"&amp;"_"&amp;TEXT(C3590,"dd.mm.yyyy") &amp;"_"&amp; 1016894.01,"")</f>
        <v>Logic4_23.02.2020_1016894.01</v>
      </c>
      <c r="R3590" s="1" t="e">
        <f ca="1">IF(AND(Q3590&lt;&gt; "", COUNTIF(SAP!#REF!,Q3590)&gt;0),"Matched", "")</f>
        <v>#REF!</v>
      </c>
    </row>
    <row r="3591" spans="1:18">
      <c r="A3591" s="13">
        <v>11563327</v>
      </c>
      <c r="B3591" s="14">
        <v>43884</v>
      </c>
      <c r="C3591" s="14">
        <v>43884</v>
      </c>
      <c r="D3591" s="15" t="s">
        <v>10</v>
      </c>
      <c r="E3591" s="15">
        <v>0</v>
      </c>
      <c r="F3591" s="15">
        <v>0</v>
      </c>
      <c r="G3591" s="15">
        <v>1870</v>
      </c>
      <c r="H3591" s="15">
        <v>28341.599999999999</v>
      </c>
      <c r="I3591" s="15" t="s">
        <v>11</v>
      </c>
      <c r="J3591" s="15" t="s">
        <v>12</v>
      </c>
      <c r="K3591" s="1" t="str">
        <f t="shared" si="190"/>
        <v/>
      </c>
      <c r="L3591" s="1" t="e">
        <f ca="1">IF(AND(K3591&lt;&gt; "", COUNTIF(SAP!#REF!,K3591)&gt;0),"Matched", "")</f>
        <v>#REF!</v>
      </c>
      <c r="M3591" s="1" t="str">
        <f t="shared" si="188"/>
        <v/>
      </c>
      <c r="N3591" s="1" t="e">
        <f ca="1">IF(AND(M3591&lt;&gt; "", COUNTIF(SAP!#REF!,M3591)&gt;0),"Matched", "")</f>
        <v>#REF!</v>
      </c>
      <c r="O3591" s="1" t="str">
        <f t="shared" si="189"/>
        <v/>
      </c>
      <c r="P3591" s="1" t="e">
        <f ca="1">IF(AND(O3591&lt;&gt; "", COUNTIF(SAP!#REF!,O3591)&gt;0),"Matched", "")</f>
        <v>#REF!</v>
      </c>
      <c r="Q3591" s="1" t="str">
        <f ca="1">IF(D3591="AC","Logic4"&amp;"_"&amp;TEXT(C3591,"dd.mm.yyyy") &amp;"_"&amp; 1016894.01,"")</f>
        <v>Logic4_23.02.2020_1016894.01</v>
      </c>
      <c r="R3591" s="1" t="e">
        <f ca="1">IF(AND(Q3591&lt;&gt; "", COUNTIF(SAP!#REF!,Q3591)&gt;0),"Matched", "")</f>
        <v>#REF!</v>
      </c>
    </row>
    <row r="3592" spans="1:18">
      <c r="A3592" s="9">
        <v>11563327</v>
      </c>
      <c r="B3592" s="10">
        <v>43884</v>
      </c>
      <c r="C3592" s="10">
        <v>43884</v>
      </c>
      <c r="D3592" s="11" t="s">
        <v>10</v>
      </c>
      <c r="E3592" s="11">
        <v>0</v>
      </c>
      <c r="F3592" s="11">
        <v>0</v>
      </c>
      <c r="G3592" s="11">
        <v>1930</v>
      </c>
      <c r="H3592" s="11">
        <v>30271.599999999999</v>
      </c>
      <c r="I3592" s="11" t="s">
        <v>11</v>
      </c>
      <c r="J3592" s="11" t="s">
        <v>12</v>
      </c>
      <c r="K3592" s="1" t="str">
        <f t="shared" si="190"/>
        <v/>
      </c>
      <c r="L3592" s="1" t="e">
        <f ca="1">IF(AND(K3592&lt;&gt; "", COUNTIF(SAP!#REF!,K3592)&gt;0),"Matched", "")</f>
        <v>#REF!</v>
      </c>
      <c r="M3592" s="1" t="str">
        <f t="shared" si="188"/>
        <v/>
      </c>
      <c r="N3592" s="1" t="e">
        <f ca="1">IF(AND(M3592&lt;&gt; "", COUNTIF(SAP!#REF!,M3592)&gt;0),"Matched", "")</f>
        <v>#REF!</v>
      </c>
      <c r="O3592" s="1" t="str">
        <f t="shared" si="189"/>
        <v/>
      </c>
      <c r="P3592" s="1" t="e">
        <f ca="1">IF(AND(O3592&lt;&gt; "", COUNTIF(SAP!#REF!,O3592)&gt;0),"Matched", "")</f>
        <v>#REF!</v>
      </c>
      <c r="Q3592" s="1" t="str">
        <f ca="1">IF(D3592="AC","Logic4"&amp;"_"&amp;TEXT(C3592,"dd.mm.yyyy") &amp;"_"&amp; 1016894.01,"")</f>
        <v>Logic4_23.02.2020_1016894.01</v>
      </c>
      <c r="R3592" s="1" t="e">
        <f ca="1">IF(AND(Q3592&lt;&gt; "", COUNTIF(SAP!#REF!,Q3592)&gt;0),"Matched", "")</f>
        <v>#REF!</v>
      </c>
    </row>
    <row r="3593" spans="1:18">
      <c r="A3593" s="13">
        <v>11563327</v>
      </c>
      <c r="B3593" s="14">
        <v>43884</v>
      </c>
      <c r="C3593" s="14">
        <v>43884</v>
      </c>
      <c r="D3593" s="15" t="s">
        <v>10</v>
      </c>
      <c r="E3593" s="15">
        <v>0</v>
      </c>
      <c r="F3593" s="15">
        <v>0</v>
      </c>
      <c r="G3593" s="15">
        <v>2052</v>
      </c>
      <c r="H3593" s="15">
        <v>32323.599999999999</v>
      </c>
      <c r="I3593" s="15" t="s">
        <v>11</v>
      </c>
      <c r="J3593" s="15" t="s">
        <v>12</v>
      </c>
      <c r="K3593" s="1" t="str">
        <f t="shared" si="190"/>
        <v/>
      </c>
      <c r="L3593" s="1" t="e">
        <f ca="1">IF(AND(K3593&lt;&gt; "", COUNTIF(SAP!#REF!,K3593)&gt;0),"Matched", "")</f>
        <v>#REF!</v>
      </c>
      <c r="M3593" s="1" t="str">
        <f t="shared" si="188"/>
        <v/>
      </c>
      <c r="N3593" s="1" t="e">
        <f ca="1">IF(AND(M3593&lt;&gt; "", COUNTIF(SAP!#REF!,M3593)&gt;0),"Matched", "")</f>
        <v>#REF!</v>
      </c>
      <c r="O3593" s="1" t="str">
        <f t="shared" si="189"/>
        <v/>
      </c>
      <c r="P3593" s="1" t="e">
        <f ca="1">IF(AND(O3593&lt;&gt; "", COUNTIF(SAP!#REF!,O3593)&gt;0),"Matched", "")</f>
        <v>#REF!</v>
      </c>
      <c r="Q3593" s="1" t="str">
        <f ca="1">IF(D3593="AC","Logic4"&amp;"_"&amp;TEXT(C3593,"dd.mm.yyyy") &amp;"_"&amp; 1016894.01,"")</f>
        <v>Logic4_23.02.2020_1016894.01</v>
      </c>
      <c r="R3593" s="1" t="e">
        <f ca="1">IF(AND(Q3593&lt;&gt; "", COUNTIF(SAP!#REF!,Q3593)&gt;0),"Matched", "")</f>
        <v>#REF!</v>
      </c>
    </row>
    <row r="3594" spans="1:18">
      <c r="A3594" s="9">
        <v>11563327</v>
      </c>
      <c r="B3594" s="10">
        <v>43884</v>
      </c>
      <c r="C3594" s="10">
        <v>43884</v>
      </c>
      <c r="D3594" s="11" t="s">
        <v>10</v>
      </c>
      <c r="E3594" s="11">
        <v>0</v>
      </c>
      <c r="F3594" s="11">
        <v>0</v>
      </c>
      <c r="G3594" s="11">
        <v>2100</v>
      </c>
      <c r="H3594" s="11">
        <v>34423.599999999999</v>
      </c>
      <c r="I3594" s="11" t="s">
        <v>11</v>
      </c>
      <c r="J3594" s="11" t="s">
        <v>12</v>
      </c>
      <c r="K3594" s="1" t="str">
        <f t="shared" si="190"/>
        <v/>
      </c>
      <c r="L3594" s="1" t="e">
        <f ca="1">IF(AND(K3594&lt;&gt; "", COUNTIF(SAP!#REF!,K3594)&gt;0),"Matched", "")</f>
        <v>#REF!</v>
      </c>
      <c r="M3594" s="1" t="str">
        <f t="shared" si="188"/>
        <v/>
      </c>
      <c r="N3594" s="1" t="e">
        <f ca="1">IF(AND(M3594&lt;&gt; "", COUNTIF(SAP!#REF!,M3594)&gt;0),"Matched", "")</f>
        <v>#REF!</v>
      </c>
      <c r="O3594" s="1" t="str">
        <f t="shared" si="189"/>
        <v/>
      </c>
      <c r="P3594" s="1" t="e">
        <f ca="1">IF(AND(O3594&lt;&gt; "", COUNTIF(SAP!#REF!,O3594)&gt;0),"Matched", "")</f>
        <v>#REF!</v>
      </c>
      <c r="Q3594" s="1" t="str">
        <f ca="1">IF(D3594="AC","Logic4"&amp;"_"&amp;TEXT(C3594,"dd.mm.yyyy") &amp;"_"&amp; 1016894.01,"")</f>
        <v>Logic4_23.02.2020_1016894.01</v>
      </c>
      <c r="R3594" s="1" t="e">
        <f ca="1">IF(AND(Q3594&lt;&gt; "", COUNTIF(SAP!#REF!,Q3594)&gt;0),"Matched", "")</f>
        <v>#REF!</v>
      </c>
    </row>
    <row r="3595" spans="1:18">
      <c r="A3595" s="13">
        <v>11563327</v>
      </c>
      <c r="B3595" s="14">
        <v>43884</v>
      </c>
      <c r="C3595" s="14">
        <v>43884</v>
      </c>
      <c r="D3595" s="15" t="s">
        <v>10</v>
      </c>
      <c r="E3595" s="15">
        <v>0</v>
      </c>
      <c r="F3595" s="15">
        <v>0</v>
      </c>
      <c r="G3595" s="15">
        <v>2120</v>
      </c>
      <c r="H3595" s="15">
        <v>36543.599999999999</v>
      </c>
      <c r="I3595" s="15" t="s">
        <v>11</v>
      </c>
      <c r="J3595" s="15" t="s">
        <v>12</v>
      </c>
      <c r="K3595" s="1" t="str">
        <f t="shared" si="190"/>
        <v/>
      </c>
      <c r="L3595" s="1" t="e">
        <f ca="1">IF(AND(K3595&lt;&gt; "", COUNTIF(SAP!#REF!,K3595)&gt;0),"Matched", "")</f>
        <v>#REF!</v>
      </c>
      <c r="M3595" s="1" t="str">
        <f t="shared" si="188"/>
        <v/>
      </c>
      <c r="N3595" s="1" t="e">
        <f ca="1">IF(AND(M3595&lt;&gt; "", COUNTIF(SAP!#REF!,M3595)&gt;0),"Matched", "")</f>
        <v>#REF!</v>
      </c>
      <c r="O3595" s="1" t="str">
        <f t="shared" si="189"/>
        <v/>
      </c>
      <c r="P3595" s="1" t="e">
        <f ca="1">IF(AND(O3595&lt;&gt; "", COUNTIF(SAP!#REF!,O3595)&gt;0),"Matched", "")</f>
        <v>#REF!</v>
      </c>
      <c r="Q3595" s="1" t="str">
        <f ca="1">IF(D3595="AC","Logic4"&amp;"_"&amp;TEXT(C3595,"dd.mm.yyyy") &amp;"_"&amp; 1016894.01,"")</f>
        <v>Logic4_23.02.2020_1016894.01</v>
      </c>
      <c r="R3595" s="1" t="e">
        <f ca="1">IF(AND(Q3595&lt;&gt; "", COUNTIF(SAP!#REF!,Q3595)&gt;0),"Matched", "")</f>
        <v>#REF!</v>
      </c>
    </row>
    <row r="3596" spans="1:18">
      <c r="A3596" s="9">
        <v>11563327</v>
      </c>
      <c r="B3596" s="10">
        <v>43884</v>
      </c>
      <c r="C3596" s="10">
        <v>43884</v>
      </c>
      <c r="D3596" s="11" t="s">
        <v>10</v>
      </c>
      <c r="E3596" s="11">
        <v>0</v>
      </c>
      <c r="F3596" s="11">
        <v>0</v>
      </c>
      <c r="G3596" s="11">
        <v>2279.4299999999998</v>
      </c>
      <c r="H3596" s="11">
        <v>38823.03</v>
      </c>
      <c r="I3596" s="11" t="s">
        <v>11</v>
      </c>
      <c r="J3596" s="11" t="s">
        <v>12</v>
      </c>
      <c r="K3596" s="1" t="str">
        <f t="shared" si="190"/>
        <v/>
      </c>
      <c r="L3596" s="1" t="e">
        <f ca="1">IF(AND(K3596&lt;&gt; "", COUNTIF(SAP!#REF!,K3596)&gt;0),"Matched", "")</f>
        <v>#REF!</v>
      </c>
      <c r="M3596" s="1" t="str">
        <f t="shared" si="188"/>
        <v/>
      </c>
      <c r="N3596" s="1" t="e">
        <f ca="1">IF(AND(M3596&lt;&gt; "", COUNTIF(SAP!#REF!,M3596)&gt;0),"Matched", "")</f>
        <v>#REF!</v>
      </c>
      <c r="O3596" s="1" t="str">
        <f t="shared" si="189"/>
        <v/>
      </c>
      <c r="P3596" s="1" t="e">
        <f ca="1">IF(AND(O3596&lt;&gt; "", COUNTIF(SAP!#REF!,O3596)&gt;0),"Matched", "")</f>
        <v>#REF!</v>
      </c>
      <c r="Q3596" s="1" t="str">
        <f ca="1">IF(D3596="AC","Logic4"&amp;"_"&amp;TEXT(C3596,"dd.mm.yyyy") &amp;"_"&amp; 1016894.01,"")</f>
        <v>Logic4_23.02.2020_1016894.01</v>
      </c>
      <c r="R3596" s="1" t="e">
        <f ca="1">IF(AND(Q3596&lt;&gt; "", COUNTIF(SAP!#REF!,Q3596)&gt;0),"Matched", "")</f>
        <v>#REF!</v>
      </c>
    </row>
    <row r="3597" spans="1:18">
      <c r="A3597" s="13">
        <v>11563327</v>
      </c>
      <c r="B3597" s="14">
        <v>43884</v>
      </c>
      <c r="C3597" s="14">
        <v>43884</v>
      </c>
      <c r="D3597" s="15" t="s">
        <v>10</v>
      </c>
      <c r="E3597" s="15">
        <v>0</v>
      </c>
      <c r="F3597" s="15">
        <v>0</v>
      </c>
      <c r="G3597" s="15">
        <v>2280</v>
      </c>
      <c r="H3597" s="15">
        <v>41103.03</v>
      </c>
      <c r="I3597" s="15" t="s">
        <v>11</v>
      </c>
      <c r="J3597" s="15" t="s">
        <v>12</v>
      </c>
      <c r="K3597" s="1" t="str">
        <f t="shared" si="190"/>
        <v/>
      </c>
      <c r="L3597" s="1" t="e">
        <f ca="1">IF(AND(K3597&lt;&gt; "", COUNTIF(SAP!#REF!,K3597)&gt;0),"Matched", "")</f>
        <v>#REF!</v>
      </c>
      <c r="M3597" s="1" t="str">
        <f t="shared" si="188"/>
        <v/>
      </c>
      <c r="N3597" s="1" t="e">
        <f ca="1">IF(AND(M3597&lt;&gt; "", COUNTIF(SAP!#REF!,M3597)&gt;0),"Matched", "")</f>
        <v>#REF!</v>
      </c>
      <c r="O3597" s="1" t="str">
        <f t="shared" si="189"/>
        <v/>
      </c>
      <c r="P3597" s="1" t="e">
        <f ca="1">IF(AND(O3597&lt;&gt; "", COUNTIF(SAP!#REF!,O3597)&gt;0),"Matched", "")</f>
        <v>#REF!</v>
      </c>
      <c r="Q3597" s="1" t="str">
        <f ca="1">IF(D3597="AC","Logic4"&amp;"_"&amp;TEXT(C3597,"dd.mm.yyyy") &amp;"_"&amp; 1016894.01,"")</f>
        <v>Logic4_23.02.2020_1016894.01</v>
      </c>
      <c r="R3597" s="1" t="e">
        <f ca="1">IF(AND(Q3597&lt;&gt; "", COUNTIF(SAP!#REF!,Q3597)&gt;0),"Matched", "")</f>
        <v>#REF!</v>
      </c>
    </row>
    <row r="3598" spans="1:18">
      <c r="A3598" s="9">
        <v>11563327</v>
      </c>
      <c r="B3598" s="10">
        <v>43884</v>
      </c>
      <c r="C3598" s="10">
        <v>43884</v>
      </c>
      <c r="D3598" s="11" t="s">
        <v>10</v>
      </c>
      <c r="E3598" s="11">
        <v>0</v>
      </c>
      <c r="F3598" s="11">
        <v>0</v>
      </c>
      <c r="G3598" s="11">
        <v>2323.9</v>
      </c>
      <c r="H3598" s="11">
        <v>43426.93</v>
      </c>
      <c r="I3598" s="11" t="s">
        <v>11</v>
      </c>
      <c r="J3598" s="11" t="s">
        <v>12</v>
      </c>
      <c r="K3598" s="1" t="str">
        <f t="shared" si="190"/>
        <v/>
      </c>
      <c r="L3598" s="1" t="e">
        <f ca="1">IF(AND(K3598&lt;&gt; "", COUNTIF(SAP!#REF!,K3598)&gt;0),"Matched", "")</f>
        <v>#REF!</v>
      </c>
      <c r="M3598" s="1" t="str">
        <f t="shared" si="188"/>
        <v/>
      </c>
      <c r="N3598" s="1" t="e">
        <f ca="1">IF(AND(M3598&lt;&gt; "", COUNTIF(SAP!#REF!,M3598)&gt;0),"Matched", "")</f>
        <v>#REF!</v>
      </c>
      <c r="O3598" s="1" t="str">
        <f t="shared" si="189"/>
        <v/>
      </c>
      <c r="P3598" s="1" t="e">
        <f ca="1">IF(AND(O3598&lt;&gt; "", COUNTIF(SAP!#REF!,O3598)&gt;0),"Matched", "")</f>
        <v>#REF!</v>
      </c>
      <c r="Q3598" s="1" t="str">
        <f ca="1">IF(D3598="AC","Logic4"&amp;"_"&amp;TEXT(C3598,"dd.mm.yyyy") &amp;"_"&amp; 1016894.01,"")</f>
        <v>Logic4_23.02.2020_1016894.01</v>
      </c>
      <c r="R3598" s="1" t="e">
        <f ca="1">IF(AND(Q3598&lt;&gt; "", COUNTIF(SAP!#REF!,Q3598)&gt;0),"Matched", "")</f>
        <v>#REF!</v>
      </c>
    </row>
    <row r="3599" spans="1:18">
      <c r="A3599" s="13">
        <v>11563327</v>
      </c>
      <c r="B3599" s="14">
        <v>43884</v>
      </c>
      <c r="C3599" s="14">
        <v>43884</v>
      </c>
      <c r="D3599" s="15" t="s">
        <v>10</v>
      </c>
      <c r="E3599" s="15">
        <v>0</v>
      </c>
      <c r="F3599" s="15">
        <v>0</v>
      </c>
      <c r="G3599" s="15">
        <v>2400</v>
      </c>
      <c r="H3599" s="15">
        <v>45826.93</v>
      </c>
      <c r="I3599" s="15" t="s">
        <v>11</v>
      </c>
      <c r="J3599" s="15" t="s">
        <v>12</v>
      </c>
      <c r="K3599" s="1" t="str">
        <f t="shared" si="190"/>
        <v/>
      </c>
      <c r="L3599" s="1" t="e">
        <f ca="1">IF(AND(K3599&lt;&gt; "", COUNTIF(SAP!#REF!,K3599)&gt;0),"Matched", "")</f>
        <v>#REF!</v>
      </c>
      <c r="M3599" s="1" t="str">
        <f t="shared" si="188"/>
        <v/>
      </c>
      <c r="N3599" s="1" t="e">
        <f ca="1">IF(AND(M3599&lt;&gt; "", COUNTIF(SAP!#REF!,M3599)&gt;0),"Matched", "")</f>
        <v>#REF!</v>
      </c>
      <c r="O3599" s="1" t="str">
        <f t="shared" si="189"/>
        <v/>
      </c>
      <c r="P3599" s="1" t="e">
        <f ca="1">IF(AND(O3599&lt;&gt; "", COUNTIF(SAP!#REF!,O3599)&gt;0),"Matched", "")</f>
        <v>#REF!</v>
      </c>
      <c r="Q3599" s="1" t="str">
        <f ca="1">IF(D3599="AC","Logic4"&amp;"_"&amp;TEXT(C3599,"dd.mm.yyyy") &amp;"_"&amp; 1016894.01,"")</f>
        <v>Logic4_23.02.2020_1016894.01</v>
      </c>
      <c r="R3599" s="1" t="e">
        <f ca="1">IF(AND(Q3599&lt;&gt; "", COUNTIF(SAP!#REF!,Q3599)&gt;0),"Matched", "")</f>
        <v>#REF!</v>
      </c>
    </row>
    <row r="3600" spans="1:18">
      <c r="A3600" s="9">
        <v>11563327</v>
      </c>
      <c r="B3600" s="10">
        <v>43884</v>
      </c>
      <c r="C3600" s="10">
        <v>43884</v>
      </c>
      <c r="D3600" s="11" t="s">
        <v>10</v>
      </c>
      <c r="E3600" s="11">
        <v>0</v>
      </c>
      <c r="F3600" s="11">
        <v>0</v>
      </c>
      <c r="G3600" s="11">
        <v>2430.0700000000002</v>
      </c>
      <c r="H3600" s="11">
        <v>48257</v>
      </c>
      <c r="I3600" s="11" t="s">
        <v>11</v>
      </c>
      <c r="J3600" s="11" t="s">
        <v>12</v>
      </c>
      <c r="K3600" s="1" t="str">
        <f t="shared" si="190"/>
        <v/>
      </c>
      <c r="L3600" s="1" t="e">
        <f ca="1">IF(AND(K3600&lt;&gt; "", COUNTIF(SAP!#REF!,K3600)&gt;0),"Matched", "")</f>
        <v>#REF!</v>
      </c>
      <c r="M3600" s="1" t="str">
        <f t="shared" si="188"/>
        <v/>
      </c>
      <c r="N3600" s="1" t="e">
        <f ca="1">IF(AND(M3600&lt;&gt; "", COUNTIF(SAP!#REF!,M3600)&gt;0),"Matched", "")</f>
        <v>#REF!</v>
      </c>
      <c r="O3600" s="1" t="str">
        <f t="shared" si="189"/>
        <v/>
      </c>
      <c r="P3600" s="1" t="e">
        <f ca="1">IF(AND(O3600&lt;&gt; "", COUNTIF(SAP!#REF!,O3600)&gt;0),"Matched", "")</f>
        <v>#REF!</v>
      </c>
      <c r="Q3600" s="1" t="str">
        <f ca="1">IF(D3600="AC","Logic4"&amp;"_"&amp;TEXT(C3600,"dd.mm.yyyy") &amp;"_"&amp; 1016894.01,"")</f>
        <v>Logic4_23.02.2020_1016894.01</v>
      </c>
      <c r="R3600" s="1" t="e">
        <f ca="1">IF(AND(Q3600&lt;&gt; "", COUNTIF(SAP!#REF!,Q3600)&gt;0),"Matched", "")</f>
        <v>#REF!</v>
      </c>
    </row>
    <row r="3601" spans="1:18">
      <c r="A3601" s="13">
        <v>11563327</v>
      </c>
      <c r="B3601" s="14">
        <v>43884</v>
      </c>
      <c r="C3601" s="14">
        <v>43884</v>
      </c>
      <c r="D3601" s="15" t="s">
        <v>10</v>
      </c>
      <c r="E3601" s="15">
        <v>0</v>
      </c>
      <c r="F3601" s="15">
        <v>0</v>
      </c>
      <c r="G3601" s="15">
        <v>2740</v>
      </c>
      <c r="H3601" s="15">
        <v>50997</v>
      </c>
      <c r="I3601" s="15" t="s">
        <v>11</v>
      </c>
      <c r="J3601" s="15" t="s">
        <v>12</v>
      </c>
      <c r="K3601" s="1" t="str">
        <f t="shared" si="190"/>
        <v/>
      </c>
      <c r="L3601" s="1" t="e">
        <f ca="1">IF(AND(K3601&lt;&gt; "", COUNTIF(SAP!#REF!,K3601)&gt;0),"Matched", "")</f>
        <v>#REF!</v>
      </c>
      <c r="M3601" s="1" t="str">
        <f t="shared" si="188"/>
        <v/>
      </c>
      <c r="N3601" s="1" t="e">
        <f ca="1">IF(AND(M3601&lt;&gt; "", COUNTIF(SAP!#REF!,M3601)&gt;0),"Matched", "")</f>
        <v>#REF!</v>
      </c>
      <c r="O3601" s="1" t="str">
        <f t="shared" si="189"/>
        <v/>
      </c>
      <c r="P3601" s="1" t="e">
        <f ca="1">IF(AND(O3601&lt;&gt; "", COUNTIF(SAP!#REF!,O3601)&gt;0),"Matched", "")</f>
        <v>#REF!</v>
      </c>
      <c r="Q3601" s="1" t="str">
        <f ca="1">IF(D3601="AC","Logic4"&amp;"_"&amp;TEXT(C3601,"dd.mm.yyyy") &amp;"_"&amp; 1016894.01,"")</f>
        <v>Logic4_23.02.2020_1016894.01</v>
      </c>
      <c r="R3601" s="1" t="e">
        <f ca="1">IF(AND(Q3601&lt;&gt; "", COUNTIF(SAP!#REF!,Q3601)&gt;0),"Matched", "")</f>
        <v>#REF!</v>
      </c>
    </row>
    <row r="3602" spans="1:18">
      <c r="A3602" s="9">
        <v>11563327</v>
      </c>
      <c r="B3602" s="10">
        <v>43884</v>
      </c>
      <c r="C3602" s="10">
        <v>43884</v>
      </c>
      <c r="D3602" s="11" t="s">
        <v>10</v>
      </c>
      <c r="E3602" s="11">
        <v>0</v>
      </c>
      <c r="F3602" s="11">
        <v>0</v>
      </c>
      <c r="G3602" s="11">
        <v>2770</v>
      </c>
      <c r="H3602" s="11">
        <v>53767</v>
      </c>
      <c r="I3602" s="11" t="s">
        <v>11</v>
      </c>
      <c r="J3602" s="11" t="s">
        <v>12</v>
      </c>
      <c r="K3602" s="1" t="str">
        <f t="shared" si="190"/>
        <v/>
      </c>
      <c r="L3602" s="1" t="e">
        <f ca="1">IF(AND(K3602&lt;&gt; "", COUNTIF(SAP!#REF!,K3602)&gt;0),"Matched", "")</f>
        <v>#REF!</v>
      </c>
      <c r="M3602" s="1" t="str">
        <f t="shared" si="188"/>
        <v/>
      </c>
      <c r="N3602" s="1" t="e">
        <f ca="1">IF(AND(M3602&lt;&gt; "", COUNTIF(SAP!#REF!,M3602)&gt;0),"Matched", "")</f>
        <v>#REF!</v>
      </c>
      <c r="O3602" s="1" t="str">
        <f t="shared" si="189"/>
        <v/>
      </c>
      <c r="P3602" s="1" t="e">
        <f ca="1">IF(AND(O3602&lt;&gt; "", COUNTIF(SAP!#REF!,O3602)&gt;0),"Matched", "")</f>
        <v>#REF!</v>
      </c>
      <c r="Q3602" s="1" t="str">
        <f ca="1">IF(D3602="AC","Logic4"&amp;"_"&amp;TEXT(C3602,"dd.mm.yyyy") &amp;"_"&amp; 1016894.01,"")</f>
        <v>Logic4_23.02.2020_1016894.01</v>
      </c>
      <c r="R3602" s="1" t="e">
        <f ca="1">IF(AND(Q3602&lt;&gt; "", COUNTIF(SAP!#REF!,Q3602)&gt;0),"Matched", "")</f>
        <v>#REF!</v>
      </c>
    </row>
    <row r="3603" spans="1:18">
      <c r="A3603" s="13">
        <v>11563327</v>
      </c>
      <c r="B3603" s="14">
        <v>43884</v>
      </c>
      <c r="C3603" s="14">
        <v>43884</v>
      </c>
      <c r="D3603" s="15" t="s">
        <v>10</v>
      </c>
      <c r="E3603" s="15">
        <v>0</v>
      </c>
      <c r="F3603" s="15">
        <v>0</v>
      </c>
      <c r="G3603" s="15">
        <v>2899.2</v>
      </c>
      <c r="H3603" s="15">
        <v>56666.2</v>
      </c>
      <c r="I3603" s="15" t="s">
        <v>11</v>
      </c>
      <c r="J3603" s="15" t="s">
        <v>12</v>
      </c>
      <c r="K3603" s="1" t="str">
        <f t="shared" si="190"/>
        <v/>
      </c>
      <c r="L3603" s="1" t="e">
        <f ca="1">IF(AND(K3603&lt;&gt; "", COUNTIF(SAP!#REF!,K3603)&gt;0),"Matched", "")</f>
        <v>#REF!</v>
      </c>
      <c r="M3603" s="1" t="str">
        <f t="shared" si="188"/>
        <v/>
      </c>
      <c r="N3603" s="1" t="e">
        <f ca="1">IF(AND(M3603&lt;&gt; "", COUNTIF(SAP!#REF!,M3603)&gt;0),"Matched", "")</f>
        <v>#REF!</v>
      </c>
      <c r="O3603" s="1" t="str">
        <f t="shared" si="189"/>
        <v/>
      </c>
      <c r="P3603" s="1" t="e">
        <f ca="1">IF(AND(O3603&lt;&gt; "", COUNTIF(SAP!#REF!,O3603)&gt;0),"Matched", "")</f>
        <v>#REF!</v>
      </c>
      <c r="Q3603" s="1" t="str">
        <f ca="1">IF(D3603="AC","Logic4"&amp;"_"&amp;TEXT(C3603,"dd.mm.yyyy") &amp;"_"&amp; 1016894.01,"")</f>
        <v>Logic4_23.02.2020_1016894.01</v>
      </c>
      <c r="R3603" s="1" t="e">
        <f ca="1">IF(AND(Q3603&lt;&gt; "", COUNTIF(SAP!#REF!,Q3603)&gt;0),"Matched", "")</f>
        <v>#REF!</v>
      </c>
    </row>
    <row r="3604" spans="1:18">
      <c r="A3604" s="9">
        <v>11563327</v>
      </c>
      <c r="B3604" s="10">
        <v>43884</v>
      </c>
      <c r="C3604" s="10">
        <v>43884</v>
      </c>
      <c r="D3604" s="11" t="s">
        <v>10</v>
      </c>
      <c r="E3604" s="11">
        <v>0</v>
      </c>
      <c r="F3604" s="11">
        <v>0</v>
      </c>
      <c r="G3604" s="11">
        <v>2960</v>
      </c>
      <c r="H3604" s="11">
        <v>59626.2</v>
      </c>
      <c r="I3604" s="11" t="s">
        <v>11</v>
      </c>
      <c r="J3604" s="11" t="s">
        <v>12</v>
      </c>
      <c r="K3604" s="1" t="str">
        <f t="shared" si="190"/>
        <v/>
      </c>
      <c r="L3604" s="1" t="e">
        <f ca="1">IF(AND(K3604&lt;&gt; "", COUNTIF(SAP!#REF!,K3604)&gt;0),"Matched", "")</f>
        <v>#REF!</v>
      </c>
      <c r="M3604" s="1" t="str">
        <f t="shared" si="188"/>
        <v/>
      </c>
      <c r="N3604" s="1" t="e">
        <f ca="1">IF(AND(M3604&lt;&gt; "", COUNTIF(SAP!#REF!,M3604)&gt;0),"Matched", "")</f>
        <v>#REF!</v>
      </c>
      <c r="O3604" s="1" t="str">
        <f t="shared" si="189"/>
        <v/>
      </c>
      <c r="P3604" s="1" t="e">
        <f ca="1">IF(AND(O3604&lt;&gt; "", COUNTIF(SAP!#REF!,O3604)&gt;0),"Matched", "")</f>
        <v>#REF!</v>
      </c>
      <c r="Q3604" s="1" t="str">
        <f ca="1">IF(D3604="AC","Logic4"&amp;"_"&amp;TEXT(C3604,"dd.mm.yyyy") &amp;"_"&amp; 1016894.01,"")</f>
        <v>Logic4_23.02.2020_1016894.01</v>
      </c>
      <c r="R3604" s="1" t="e">
        <f ca="1">IF(AND(Q3604&lt;&gt; "", COUNTIF(SAP!#REF!,Q3604)&gt;0),"Matched", "")</f>
        <v>#REF!</v>
      </c>
    </row>
    <row r="3605" spans="1:18">
      <c r="A3605" s="13">
        <v>11563327</v>
      </c>
      <c r="B3605" s="14">
        <v>43884</v>
      </c>
      <c r="C3605" s="14">
        <v>43884</v>
      </c>
      <c r="D3605" s="15" t="s">
        <v>10</v>
      </c>
      <c r="E3605" s="15">
        <v>0</v>
      </c>
      <c r="F3605" s="15">
        <v>0</v>
      </c>
      <c r="G3605" s="15">
        <v>3120</v>
      </c>
      <c r="H3605" s="15">
        <v>62746.2</v>
      </c>
      <c r="I3605" s="15" t="s">
        <v>11</v>
      </c>
      <c r="J3605" s="15" t="s">
        <v>12</v>
      </c>
      <c r="K3605" s="1" t="str">
        <f t="shared" si="190"/>
        <v/>
      </c>
      <c r="L3605" s="1" t="e">
        <f ca="1">IF(AND(K3605&lt;&gt; "", COUNTIF(SAP!#REF!,K3605)&gt;0),"Matched", "")</f>
        <v>#REF!</v>
      </c>
      <c r="M3605" s="1" t="str">
        <f t="shared" si="188"/>
        <v/>
      </c>
      <c r="N3605" s="1" t="e">
        <f ca="1">IF(AND(M3605&lt;&gt; "", COUNTIF(SAP!#REF!,M3605)&gt;0),"Matched", "")</f>
        <v>#REF!</v>
      </c>
      <c r="O3605" s="1" t="str">
        <f t="shared" si="189"/>
        <v/>
      </c>
      <c r="P3605" s="1" t="e">
        <f ca="1">IF(AND(O3605&lt;&gt; "", COUNTIF(SAP!#REF!,O3605)&gt;0),"Matched", "")</f>
        <v>#REF!</v>
      </c>
      <c r="Q3605" s="1" t="str">
        <f ca="1">IF(D3605="AC","Logic4"&amp;"_"&amp;TEXT(C3605,"dd.mm.yyyy") &amp;"_"&amp; 1016894.01,"")</f>
        <v>Logic4_23.02.2020_1016894.01</v>
      </c>
      <c r="R3605" s="1" t="e">
        <f ca="1">IF(AND(Q3605&lt;&gt; "", COUNTIF(SAP!#REF!,Q3605)&gt;0),"Matched", "")</f>
        <v>#REF!</v>
      </c>
    </row>
    <row r="3606" spans="1:18">
      <c r="A3606" s="9">
        <v>11563327</v>
      </c>
      <c r="B3606" s="10">
        <v>43884</v>
      </c>
      <c r="C3606" s="10">
        <v>43884</v>
      </c>
      <c r="D3606" s="11" t="s">
        <v>10</v>
      </c>
      <c r="E3606" s="11">
        <v>0</v>
      </c>
      <c r="F3606" s="11">
        <v>0</v>
      </c>
      <c r="G3606" s="11">
        <v>3130.6</v>
      </c>
      <c r="H3606" s="11">
        <v>65876.800000000003</v>
      </c>
      <c r="I3606" s="11" t="s">
        <v>11</v>
      </c>
      <c r="J3606" s="11" t="s">
        <v>12</v>
      </c>
      <c r="K3606" s="1" t="str">
        <f t="shared" si="190"/>
        <v/>
      </c>
      <c r="L3606" s="1" t="e">
        <f ca="1">IF(AND(K3606&lt;&gt; "", COUNTIF(SAP!#REF!,K3606)&gt;0),"Matched", "")</f>
        <v>#REF!</v>
      </c>
      <c r="M3606" s="1" t="str">
        <f t="shared" si="188"/>
        <v/>
      </c>
      <c r="N3606" s="1" t="e">
        <f ca="1">IF(AND(M3606&lt;&gt; "", COUNTIF(SAP!#REF!,M3606)&gt;0),"Matched", "")</f>
        <v>#REF!</v>
      </c>
      <c r="O3606" s="1" t="str">
        <f t="shared" si="189"/>
        <v/>
      </c>
      <c r="P3606" s="1" t="e">
        <f ca="1">IF(AND(O3606&lt;&gt; "", COUNTIF(SAP!#REF!,O3606)&gt;0),"Matched", "")</f>
        <v>#REF!</v>
      </c>
      <c r="Q3606" s="1" t="str">
        <f ca="1">IF(D3606="AC","Logic4"&amp;"_"&amp;TEXT(C3606,"dd.mm.yyyy") &amp;"_"&amp; 1016894.01,"")</f>
        <v>Logic4_23.02.2020_1016894.01</v>
      </c>
      <c r="R3606" s="1" t="e">
        <f ca="1">IF(AND(Q3606&lt;&gt; "", COUNTIF(SAP!#REF!,Q3606)&gt;0),"Matched", "")</f>
        <v>#REF!</v>
      </c>
    </row>
    <row r="3607" spans="1:18">
      <c r="A3607" s="13">
        <v>11563327</v>
      </c>
      <c r="B3607" s="14">
        <v>43884</v>
      </c>
      <c r="C3607" s="14">
        <v>43884</v>
      </c>
      <c r="D3607" s="15" t="s">
        <v>10</v>
      </c>
      <c r="E3607" s="15">
        <v>0</v>
      </c>
      <c r="F3607" s="15">
        <v>0</v>
      </c>
      <c r="G3607" s="15">
        <v>3180</v>
      </c>
      <c r="H3607" s="15">
        <v>69056.800000000003</v>
      </c>
      <c r="I3607" s="15" t="s">
        <v>11</v>
      </c>
      <c r="J3607" s="15" t="s">
        <v>12</v>
      </c>
      <c r="K3607" s="1" t="str">
        <f t="shared" si="190"/>
        <v/>
      </c>
      <c r="L3607" s="1" t="e">
        <f ca="1">IF(AND(K3607&lt;&gt; "", COUNTIF(SAP!#REF!,K3607)&gt;0),"Matched", "")</f>
        <v>#REF!</v>
      </c>
      <c r="M3607" s="1" t="str">
        <f t="shared" si="188"/>
        <v/>
      </c>
      <c r="N3607" s="1" t="e">
        <f ca="1">IF(AND(M3607&lt;&gt; "", COUNTIF(SAP!#REF!,M3607)&gt;0),"Matched", "")</f>
        <v>#REF!</v>
      </c>
      <c r="O3607" s="1" t="str">
        <f t="shared" si="189"/>
        <v/>
      </c>
      <c r="P3607" s="1" t="e">
        <f ca="1">IF(AND(O3607&lt;&gt; "", COUNTIF(SAP!#REF!,O3607)&gt;0),"Matched", "")</f>
        <v>#REF!</v>
      </c>
      <c r="Q3607" s="1" t="str">
        <f ca="1">IF(D3607="AC","Logic4"&amp;"_"&amp;TEXT(C3607,"dd.mm.yyyy") &amp;"_"&amp; 1016894.01,"")</f>
        <v>Logic4_23.02.2020_1016894.01</v>
      </c>
      <c r="R3607" s="1" t="e">
        <f ca="1">IF(AND(Q3607&lt;&gt; "", COUNTIF(SAP!#REF!,Q3607)&gt;0),"Matched", "")</f>
        <v>#REF!</v>
      </c>
    </row>
    <row r="3608" spans="1:18">
      <c r="A3608" s="9">
        <v>11563327</v>
      </c>
      <c r="B3608" s="10">
        <v>43884</v>
      </c>
      <c r="C3608" s="10">
        <v>43884</v>
      </c>
      <c r="D3608" s="11" t="s">
        <v>10</v>
      </c>
      <c r="E3608" s="11">
        <v>0</v>
      </c>
      <c r="F3608" s="11">
        <v>0</v>
      </c>
      <c r="G3608" s="11">
        <v>3243</v>
      </c>
      <c r="H3608" s="11">
        <v>72299.8</v>
      </c>
      <c r="I3608" s="11" t="s">
        <v>11</v>
      </c>
      <c r="J3608" s="11" t="s">
        <v>12</v>
      </c>
      <c r="K3608" s="1" t="str">
        <f t="shared" si="190"/>
        <v/>
      </c>
      <c r="L3608" s="1" t="e">
        <f ca="1">IF(AND(K3608&lt;&gt; "", COUNTIF(SAP!#REF!,K3608)&gt;0),"Matched", "")</f>
        <v>#REF!</v>
      </c>
      <c r="M3608" s="1" t="str">
        <f t="shared" si="188"/>
        <v/>
      </c>
      <c r="N3608" s="1" t="e">
        <f ca="1">IF(AND(M3608&lt;&gt; "", COUNTIF(SAP!#REF!,M3608)&gt;0),"Matched", "")</f>
        <v>#REF!</v>
      </c>
      <c r="O3608" s="1" t="str">
        <f t="shared" si="189"/>
        <v/>
      </c>
      <c r="P3608" s="1" t="e">
        <f ca="1">IF(AND(O3608&lt;&gt; "", COUNTIF(SAP!#REF!,O3608)&gt;0),"Matched", "")</f>
        <v>#REF!</v>
      </c>
      <c r="Q3608" s="1" t="str">
        <f ca="1">IF(D3608="AC","Logic4"&amp;"_"&amp;TEXT(C3608,"dd.mm.yyyy") &amp;"_"&amp; 1016894.01,"")</f>
        <v>Logic4_23.02.2020_1016894.01</v>
      </c>
      <c r="R3608" s="1" t="e">
        <f ca="1">IF(AND(Q3608&lt;&gt; "", COUNTIF(SAP!#REF!,Q3608)&gt;0),"Matched", "")</f>
        <v>#REF!</v>
      </c>
    </row>
    <row r="3609" spans="1:18">
      <c r="A3609" s="13">
        <v>11563327</v>
      </c>
      <c r="B3609" s="14">
        <v>43884</v>
      </c>
      <c r="C3609" s="14">
        <v>43884</v>
      </c>
      <c r="D3609" s="15" t="s">
        <v>10</v>
      </c>
      <c r="E3609" s="15">
        <v>0</v>
      </c>
      <c r="F3609" s="15">
        <v>0</v>
      </c>
      <c r="G3609" s="15">
        <v>3300</v>
      </c>
      <c r="H3609" s="15">
        <v>75599.8</v>
      </c>
      <c r="I3609" s="15" t="s">
        <v>11</v>
      </c>
      <c r="J3609" s="15" t="s">
        <v>12</v>
      </c>
      <c r="K3609" s="1" t="str">
        <f t="shared" si="190"/>
        <v/>
      </c>
      <c r="L3609" s="1" t="e">
        <f ca="1">IF(AND(K3609&lt;&gt; "", COUNTIF(SAP!#REF!,K3609)&gt;0),"Matched", "")</f>
        <v>#REF!</v>
      </c>
      <c r="M3609" s="1" t="str">
        <f t="shared" si="188"/>
        <v/>
      </c>
      <c r="N3609" s="1" t="e">
        <f ca="1">IF(AND(M3609&lt;&gt; "", COUNTIF(SAP!#REF!,M3609)&gt;0),"Matched", "")</f>
        <v>#REF!</v>
      </c>
      <c r="O3609" s="1" t="str">
        <f t="shared" si="189"/>
        <v/>
      </c>
      <c r="P3609" s="1" t="e">
        <f ca="1">IF(AND(O3609&lt;&gt; "", COUNTIF(SAP!#REF!,O3609)&gt;0),"Matched", "")</f>
        <v>#REF!</v>
      </c>
      <c r="Q3609" s="1" t="str">
        <f ca="1">IF(D3609="AC","Logic4"&amp;"_"&amp;TEXT(C3609,"dd.mm.yyyy") &amp;"_"&amp; 1016894.01,"")</f>
        <v>Logic4_23.02.2020_1016894.01</v>
      </c>
      <c r="R3609" s="1" t="e">
        <f ca="1">IF(AND(Q3609&lt;&gt; "", COUNTIF(SAP!#REF!,Q3609)&gt;0),"Matched", "")</f>
        <v>#REF!</v>
      </c>
    </row>
    <row r="3610" spans="1:18">
      <c r="A3610" s="9">
        <v>11563327</v>
      </c>
      <c r="B3610" s="10">
        <v>43884</v>
      </c>
      <c r="C3610" s="10">
        <v>43884</v>
      </c>
      <c r="D3610" s="11" t="s">
        <v>10</v>
      </c>
      <c r="E3610" s="11">
        <v>0</v>
      </c>
      <c r="F3610" s="11">
        <v>0</v>
      </c>
      <c r="G3610" s="11">
        <v>3320</v>
      </c>
      <c r="H3610" s="11">
        <v>78919.8</v>
      </c>
      <c r="I3610" s="11" t="s">
        <v>11</v>
      </c>
      <c r="J3610" s="11" t="s">
        <v>12</v>
      </c>
      <c r="K3610" s="1" t="str">
        <f t="shared" si="190"/>
        <v/>
      </c>
      <c r="L3610" s="1" t="e">
        <f ca="1">IF(AND(K3610&lt;&gt; "", COUNTIF(SAP!#REF!,K3610)&gt;0),"Matched", "")</f>
        <v>#REF!</v>
      </c>
      <c r="M3610" s="1" t="str">
        <f t="shared" si="188"/>
        <v/>
      </c>
      <c r="N3610" s="1" t="e">
        <f ca="1">IF(AND(M3610&lt;&gt; "", COUNTIF(SAP!#REF!,M3610)&gt;0),"Matched", "")</f>
        <v>#REF!</v>
      </c>
      <c r="O3610" s="1" t="str">
        <f t="shared" si="189"/>
        <v/>
      </c>
      <c r="P3610" s="1" t="e">
        <f ca="1">IF(AND(O3610&lt;&gt; "", COUNTIF(SAP!#REF!,O3610)&gt;0),"Matched", "")</f>
        <v>#REF!</v>
      </c>
      <c r="Q3610" s="1" t="str">
        <f ca="1">IF(D3610="AC","Logic4"&amp;"_"&amp;TEXT(C3610,"dd.mm.yyyy") &amp;"_"&amp; 1016894.01,"")</f>
        <v>Logic4_23.02.2020_1016894.01</v>
      </c>
      <c r="R3610" s="1" t="e">
        <f ca="1">IF(AND(Q3610&lt;&gt; "", COUNTIF(SAP!#REF!,Q3610)&gt;0),"Matched", "")</f>
        <v>#REF!</v>
      </c>
    </row>
    <row r="3611" spans="1:18">
      <c r="A3611" s="13">
        <v>11563327</v>
      </c>
      <c r="B3611" s="14">
        <v>43884</v>
      </c>
      <c r="C3611" s="14">
        <v>43884</v>
      </c>
      <c r="D3611" s="15" t="s">
        <v>10</v>
      </c>
      <c r="E3611" s="15">
        <v>0</v>
      </c>
      <c r="F3611" s="15">
        <v>0</v>
      </c>
      <c r="G3611" s="15">
        <v>3410.4</v>
      </c>
      <c r="H3611" s="15">
        <v>82330.2</v>
      </c>
      <c r="I3611" s="15" t="s">
        <v>11</v>
      </c>
      <c r="J3611" s="15" t="s">
        <v>12</v>
      </c>
      <c r="K3611" s="1" t="str">
        <f t="shared" si="190"/>
        <v/>
      </c>
      <c r="L3611" s="1" t="e">
        <f ca="1">IF(AND(K3611&lt;&gt; "", COUNTIF(SAP!#REF!,K3611)&gt;0),"Matched", "")</f>
        <v>#REF!</v>
      </c>
      <c r="M3611" s="1" t="str">
        <f t="shared" si="188"/>
        <v/>
      </c>
      <c r="N3611" s="1" t="e">
        <f ca="1">IF(AND(M3611&lt;&gt; "", COUNTIF(SAP!#REF!,M3611)&gt;0),"Matched", "")</f>
        <v>#REF!</v>
      </c>
      <c r="O3611" s="1" t="str">
        <f t="shared" si="189"/>
        <v/>
      </c>
      <c r="P3611" s="1" t="e">
        <f ca="1">IF(AND(O3611&lt;&gt; "", COUNTIF(SAP!#REF!,O3611)&gt;0),"Matched", "")</f>
        <v>#REF!</v>
      </c>
      <c r="Q3611" s="1" t="str">
        <f ca="1">IF(D3611="AC","Logic4"&amp;"_"&amp;TEXT(C3611,"dd.mm.yyyy") &amp;"_"&amp; 1016894.01,"")</f>
        <v>Logic4_23.02.2020_1016894.01</v>
      </c>
      <c r="R3611" s="1" t="e">
        <f ca="1">IF(AND(Q3611&lt;&gt; "", COUNTIF(SAP!#REF!,Q3611)&gt;0),"Matched", "")</f>
        <v>#REF!</v>
      </c>
    </row>
    <row r="3612" spans="1:18">
      <c r="A3612" s="9">
        <v>11563327</v>
      </c>
      <c r="B3612" s="10">
        <v>43884</v>
      </c>
      <c r="C3612" s="10">
        <v>43884</v>
      </c>
      <c r="D3612" s="11" t="s">
        <v>10</v>
      </c>
      <c r="E3612" s="11">
        <v>0</v>
      </c>
      <c r="F3612" s="11">
        <v>0</v>
      </c>
      <c r="G3612" s="11">
        <v>3480</v>
      </c>
      <c r="H3612" s="11">
        <v>85810.2</v>
      </c>
      <c r="I3612" s="11" t="s">
        <v>11</v>
      </c>
      <c r="J3612" s="11" t="s">
        <v>12</v>
      </c>
      <c r="K3612" s="1" t="str">
        <f t="shared" si="190"/>
        <v/>
      </c>
      <c r="L3612" s="1" t="e">
        <f ca="1">IF(AND(K3612&lt;&gt; "", COUNTIF(SAP!#REF!,K3612)&gt;0),"Matched", "")</f>
        <v>#REF!</v>
      </c>
      <c r="M3612" s="1" t="str">
        <f t="shared" si="188"/>
        <v/>
      </c>
      <c r="N3612" s="1" t="e">
        <f ca="1">IF(AND(M3612&lt;&gt; "", COUNTIF(SAP!#REF!,M3612)&gt;0),"Matched", "")</f>
        <v>#REF!</v>
      </c>
      <c r="O3612" s="1" t="str">
        <f t="shared" si="189"/>
        <v/>
      </c>
      <c r="P3612" s="1" t="e">
        <f ca="1">IF(AND(O3612&lt;&gt; "", COUNTIF(SAP!#REF!,O3612)&gt;0),"Matched", "")</f>
        <v>#REF!</v>
      </c>
      <c r="Q3612" s="1" t="str">
        <f ca="1">IF(D3612="AC","Logic4"&amp;"_"&amp;TEXT(C3612,"dd.mm.yyyy") &amp;"_"&amp; 1016894.01,"")</f>
        <v>Logic4_23.02.2020_1016894.01</v>
      </c>
      <c r="R3612" s="1" t="e">
        <f ca="1">IF(AND(Q3612&lt;&gt; "", COUNTIF(SAP!#REF!,Q3612)&gt;0),"Matched", "")</f>
        <v>#REF!</v>
      </c>
    </row>
    <row r="3613" spans="1:18">
      <c r="A3613" s="13">
        <v>11563327</v>
      </c>
      <c r="B3613" s="14">
        <v>43884</v>
      </c>
      <c r="C3613" s="14">
        <v>43884</v>
      </c>
      <c r="D3613" s="15" t="s">
        <v>10</v>
      </c>
      <c r="E3613" s="15">
        <v>0</v>
      </c>
      <c r="F3613" s="15">
        <v>0</v>
      </c>
      <c r="G3613" s="15">
        <v>3510</v>
      </c>
      <c r="H3613" s="15">
        <v>89320.2</v>
      </c>
      <c r="I3613" s="15" t="s">
        <v>11</v>
      </c>
      <c r="J3613" s="15" t="s">
        <v>12</v>
      </c>
      <c r="K3613" s="1" t="str">
        <f t="shared" si="190"/>
        <v/>
      </c>
      <c r="L3613" s="1" t="e">
        <f ca="1">IF(AND(K3613&lt;&gt; "", COUNTIF(SAP!#REF!,K3613)&gt;0),"Matched", "")</f>
        <v>#REF!</v>
      </c>
      <c r="M3613" s="1" t="str">
        <f t="shared" si="188"/>
        <v/>
      </c>
      <c r="N3613" s="1" t="e">
        <f ca="1">IF(AND(M3613&lt;&gt; "", COUNTIF(SAP!#REF!,M3613)&gt;0),"Matched", "")</f>
        <v>#REF!</v>
      </c>
      <c r="O3613" s="1" t="str">
        <f t="shared" si="189"/>
        <v/>
      </c>
      <c r="P3613" s="1" t="e">
        <f ca="1">IF(AND(O3613&lt;&gt; "", COUNTIF(SAP!#REF!,O3613)&gt;0),"Matched", "")</f>
        <v>#REF!</v>
      </c>
      <c r="Q3613" s="1" t="str">
        <f ca="1">IF(D3613="AC","Logic4"&amp;"_"&amp;TEXT(C3613,"dd.mm.yyyy") &amp;"_"&amp; 1016894.01,"")</f>
        <v>Logic4_23.02.2020_1016894.01</v>
      </c>
      <c r="R3613" s="1" t="e">
        <f ca="1">IF(AND(Q3613&lt;&gt; "", COUNTIF(SAP!#REF!,Q3613)&gt;0),"Matched", "")</f>
        <v>#REF!</v>
      </c>
    </row>
    <row r="3614" spans="1:18">
      <c r="A3614" s="9">
        <v>11563327</v>
      </c>
      <c r="B3614" s="10">
        <v>43884</v>
      </c>
      <c r="C3614" s="10">
        <v>43884</v>
      </c>
      <c r="D3614" s="11" t="s">
        <v>10</v>
      </c>
      <c r="E3614" s="11">
        <v>0</v>
      </c>
      <c r="F3614" s="11">
        <v>0</v>
      </c>
      <c r="G3614" s="11">
        <v>3692.64</v>
      </c>
      <c r="H3614" s="11">
        <v>93012.84</v>
      </c>
      <c r="I3614" s="11" t="s">
        <v>11</v>
      </c>
      <c r="J3614" s="11" t="s">
        <v>12</v>
      </c>
      <c r="K3614" s="1" t="str">
        <f t="shared" si="190"/>
        <v/>
      </c>
      <c r="L3614" s="1" t="e">
        <f ca="1">IF(AND(K3614&lt;&gt; "", COUNTIF(SAP!#REF!,K3614)&gt;0),"Matched", "")</f>
        <v>#REF!</v>
      </c>
      <c r="M3614" s="1" t="str">
        <f t="shared" si="188"/>
        <v/>
      </c>
      <c r="N3614" s="1" t="e">
        <f ca="1">IF(AND(M3614&lt;&gt; "", COUNTIF(SAP!#REF!,M3614)&gt;0),"Matched", "")</f>
        <v>#REF!</v>
      </c>
      <c r="O3614" s="1" t="str">
        <f t="shared" si="189"/>
        <v/>
      </c>
      <c r="P3614" s="1" t="e">
        <f ca="1">IF(AND(O3614&lt;&gt; "", COUNTIF(SAP!#REF!,O3614)&gt;0),"Matched", "")</f>
        <v>#REF!</v>
      </c>
      <c r="Q3614" s="1" t="str">
        <f ca="1">IF(D3614="AC","Logic4"&amp;"_"&amp;TEXT(C3614,"dd.mm.yyyy") &amp;"_"&amp; 1016894.01,"")</f>
        <v>Logic4_23.02.2020_1016894.01</v>
      </c>
      <c r="R3614" s="1" t="e">
        <f ca="1">IF(AND(Q3614&lt;&gt; "", COUNTIF(SAP!#REF!,Q3614)&gt;0),"Matched", "")</f>
        <v>#REF!</v>
      </c>
    </row>
    <row r="3615" spans="1:18">
      <c r="A3615" s="13">
        <v>11563327</v>
      </c>
      <c r="B3615" s="14">
        <v>43884</v>
      </c>
      <c r="C3615" s="14">
        <v>43884</v>
      </c>
      <c r="D3615" s="15" t="s">
        <v>10</v>
      </c>
      <c r="E3615" s="15">
        <v>0</v>
      </c>
      <c r="F3615" s="15">
        <v>0</v>
      </c>
      <c r="G3615" s="15">
        <v>3750</v>
      </c>
      <c r="H3615" s="15">
        <v>96762.84</v>
      </c>
      <c r="I3615" s="15" t="s">
        <v>11</v>
      </c>
      <c r="J3615" s="15" t="s">
        <v>12</v>
      </c>
      <c r="K3615" s="1" t="str">
        <f t="shared" si="190"/>
        <v/>
      </c>
      <c r="L3615" s="1" t="e">
        <f ca="1">IF(AND(K3615&lt;&gt; "", COUNTIF(SAP!#REF!,K3615)&gt;0),"Matched", "")</f>
        <v>#REF!</v>
      </c>
      <c r="M3615" s="1" t="str">
        <f t="shared" si="188"/>
        <v/>
      </c>
      <c r="N3615" s="1" t="e">
        <f ca="1">IF(AND(M3615&lt;&gt; "", COUNTIF(SAP!#REF!,M3615)&gt;0),"Matched", "")</f>
        <v>#REF!</v>
      </c>
      <c r="O3615" s="1" t="str">
        <f t="shared" si="189"/>
        <v/>
      </c>
      <c r="P3615" s="1" t="e">
        <f ca="1">IF(AND(O3615&lt;&gt; "", COUNTIF(SAP!#REF!,O3615)&gt;0),"Matched", "")</f>
        <v>#REF!</v>
      </c>
      <c r="Q3615" s="1" t="str">
        <f ca="1">IF(D3615="AC","Logic4"&amp;"_"&amp;TEXT(C3615,"dd.mm.yyyy") &amp;"_"&amp; 1016894.01,"")</f>
        <v>Logic4_23.02.2020_1016894.01</v>
      </c>
      <c r="R3615" s="1" t="e">
        <f ca="1">IF(AND(Q3615&lt;&gt; "", COUNTIF(SAP!#REF!,Q3615)&gt;0),"Matched", "")</f>
        <v>#REF!</v>
      </c>
    </row>
    <row r="3616" spans="1:18">
      <c r="A3616" s="9">
        <v>11563327</v>
      </c>
      <c r="B3616" s="10">
        <v>43884</v>
      </c>
      <c r="C3616" s="10">
        <v>43884</v>
      </c>
      <c r="D3616" s="11" t="s">
        <v>10</v>
      </c>
      <c r="E3616" s="11">
        <v>0</v>
      </c>
      <c r="F3616" s="11">
        <v>0</v>
      </c>
      <c r="G3616" s="11">
        <v>3792</v>
      </c>
      <c r="H3616" s="11">
        <v>100554.84</v>
      </c>
      <c r="I3616" s="11" t="s">
        <v>11</v>
      </c>
      <c r="J3616" s="11" t="s">
        <v>12</v>
      </c>
      <c r="K3616" s="1" t="str">
        <f t="shared" si="190"/>
        <v/>
      </c>
      <c r="L3616" s="1" t="e">
        <f ca="1">IF(AND(K3616&lt;&gt; "", COUNTIF(SAP!#REF!,K3616)&gt;0),"Matched", "")</f>
        <v>#REF!</v>
      </c>
      <c r="M3616" s="1" t="str">
        <f t="shared" si="188"/>
        <v/>
      </c>
      <c r="N3616" s="1" t="e">
        <f ca="1">IF(AND(M3616&lt;&gt; "", COUNTIF(SAP!#REF!,M3616)&gt;0),"Matched", "")</f>
        <v>#REF!</v>
      </c>
      <c r="O3616" s="1" t="str">
        <f t="shared" si="189"/>
        <v/>
      </c>
      <c r="P3616" s="1" t="e">
        <f ca="1">IF(AND(O3616&lt;&gt; "", COUNTIF(SAP!#REF!,O3616)&gt;0),"Matched", "")</f>
        <v>#REF!</v>
      </c>
      <c r="Q3616" s="1" t="str">
        <f ca="1">IF(D3616="AC","Logic4"&amp;"_"&amp;TEXT(C3616,"dd.mm.yyyy") &amp;"_"&amp; 1016894.01,"")</f>
        <v>Logic4_23.02.2020_1016894.01</v>
      </c>
      <c r="R3616" s="1" t="e">
        <f ca="1">IF(AND(Q3616&lt;&gt; "", COUNTIF(SAP!#REF!,Q3616)&gt;0),"Matched", "")</f>
        <v>#REF!</v>
      </c>
    </row>
    <row r="3617" spans="1:18">
      <c r="A3617" s="13">
        <v>11563327</v>
      </c>
      <c r="B3617" s="14">
        <v>43884</v>
      </c>
      <c r="C3617" s="14">
        <v>43884</v>
      </c>
      <c r="D3617" s="15" t="s">
        <v>10</v>
      </c>
      <c r="E3617" s="15">
        <v>0</v>
      </c>
      <c r="F3617" s="15">
        <v>0</v>
      </c>
      <c r="G3617" s="15">
        <v>3840</v>
      </c>
      <c r="H3617" s="15">
        <v>104394.84</v>
      </c>
      <c r="I3617" s="15" t="s">
        <v>11</v>
      </c>
      <c r="J3617" s="15" t="s">
        <v>12</v>
      </c>
      <c r="K3617" s="1" t="str">
        <f t="shared" si="190"/>
        <v/>
      </c>
      <c r="L3617" s="1" t="e">
        <f ca="1">IF(AND(K3617&lt;&gt; "", COUNTIF(SAP!#REF!,K3617)&gt;0),"Matched", "")</f>
        <v>#REF!</v>
      </c>
      <c r="M3617" s="1" t="str">
        <f t="shared" si="188"/>
        <v/>
      </c>
      <c r="N3617" s="1" t="e">
        <f ca="1">IF(AND(M3617&lt;&gt; "", COUNTIF(SAP!#REF!,M3617)&gt;0),"Matched", "")</f>
        <v>#REF!</v>
      </c>
      <c r="O3617" s="1" t="str">
        <f t="shared" si="189"/>
        <v/>
      </c>
      <c r="P3617" s="1" t="e">
        <f ca="1">IF(AND(O3617&lt;&gt; "", COUNTIF(SAP!#REF!,O3617)&gt;0),"Matched", "")</f>
        <v>#REF!</v>
      </c>
      <c r="Q3617" s="1" t="str">
        <f ca="1">IF(D3617="AC","Logic4"&amp;"_"&amp;TEXT(C3617,"dd.mm.yyyy") &amp;"_"&amp; 1016894.01,"")</f>
        <v>Logic4_23.02.2020_1016894.01</v>
      </c>
      <c r="R3617" s="1" t="e">
        <f ca="1">IF(AND(Q3617&lt;&gt; "", COUNTIF(SAP!#REF!,Q3617)&gt;0),"Matched", "")</f>
        <v>#REF!</v>
      </c>
    </row>
    <row r="3618" spans="1:18">
      <c r="A3618" s="9">
        <v>11563327</v>
      </c>
      <c r="B3618" s="10">
        <v>43884</v>
      </c>
      <c r="C3618" s="10">
        <v>43884</v>
      </c>
      <c r="D3618" s="11" t="s">
        <v>10</v>
      </c>
      <c r="E3618" s="11">
        <v>0</v>
      </c>
      <c r="F3618" s="11">
        <v>0</v>
      </c>
      <c r="G3618" s="11">
        <v>3940</v>
      </c>
      <c r="H3618" s="11">
        <v>108334.84</v>
      </c>
      <c r="I3618" s="11" t="s">
        <v>11</v>
      </c>
      <c r="J3618" s="11" t="s">
        <v>12</v>
      </c>
      <c r="K3618" s="1" t="str">
        <f t="shared" si="190"/>
        <v/>
      </c>
      <c r="L3618" s="1" t="e">
        <f ca="1">IF(AND(K3618&lt;&gt; "", COUNTIF(SAP!#REF!,K3618)&gt;0),"Matched", "")</f>
        <v>#REF!</v>
      </c>
      <c r="M3618" s="1" t="str">
        <f t="shared" si="188"/>
        <v/>
      </c>
      <c r="N3618" s="1" t="e">
        <f ca="1">IF(AND(M3618&lt;&gt; "", COUNTIF(SAP!#REF!,M3618)&gt;0),"Matched", "")</f>
        <v>#REF!</v>
      </c>
      <c r="O3618" s="1" t="str">
        <f t="shared" si="189"/>
        <v/>
      </c>
      <c r="P3618" s="1" t="e">
        <f ca="1">IF(AND(O3618&lt;&gt; "", COUNTIF(SAP!#REF!,O3618)&gt;0),"Matched", "")</f>
        <v>#REF!</v>
      </c>
      <c r="Q3618" s="1" t="str">
        <f ca="1">IF(D3618="AC","Logic4"&amp;"_"&amp;TEXT(C3618,"dd.mm.yyyy") &amp;"_"&amp; 1016894.01,"")</f>
        <v>Logic4_23.02.2020_1016894.01</v>
      </c>
      <c r="R3618" s="1" t="e">
        <f ca="1">IF(AND(Q3618&lt;&gt; "", COUNTIF(SAP!#REF!,Q3618)&gt;0),"Matched", "")</f>
        <v>#REF!</v>
      </c>
    </row>
    <row r="3619" spans="1:18">
      <c r="A3619" s="13">
        <v>11563327</v>
      </c>
      <c r="B3619" s="14">
        <v>43884</v>
      </c>
      <c r="C3619" s="14">
        <v>43884</v>
      </c>
      <c r="D3619" s="15" t="s">
        <v>10</v>
      </c>
      <c r="E3619" s="15">
        <v>0</v>
      </c>
      <c r="F3619" s="15">
        <v>0</v>
      </c>
      <c r="G3619" s="15">
        <v>4030</v>
      </c>
      <c r="H3619" s="15">
        <v>112364.84</v>
      </c>
      <c r="I3619" s="15" t="s">
        <v>11</v>
      </c>
      <c r="J3619" s="15" t="s">
        <v>12</v>
      </c>
      <c r="K3619" s="1" t="str">
        <f t="shared" si="190"/>
        <v/>
      </c>
      <c r="L3619" s="1" t="e">
        <f ca="1">IF(AND(K3619&lt;&gt; "", COUNTIF(SAP!#REF!,K3619)&gt;0),"Matched", "")</f>
        <v>#REF!</v>
      </c>
      <c r="M3619" s="1" t="str">
        <f t="shared" si="188"/>
        <v/>
      </c>
      <c r="N3619" s="1" t="e">
        <f ca="1">IF(AND(M3619&lt;&gt; "", COUNTIF(SAP!#REF!,M3619)&gt;0),"Matched", "")</f>
        <v>#REF!</v>
      </c>
      <c r="O3619" s="1" t="str">
        <f t="shared" si="189"/>
        <v/>
      </c>
      <c r="P3619" s="1" t="e">
        <f ca="1">IF(AND(O3619&lt;&gt; "", COUNTIF(SAP!#REF!,O3619)&gt;0),"Matched", "")</f>
        <v>#REF!</v>
      </c>
      <c r="Q3619" s="1" t="str">
        <f ca="1">IF(D3619="AC","Logic4"&amp;"_"&amp;TEXT(C3619,"dd.mm.yyyy") &amp;"_"&amp; 1016894.01,"")</f>
        <v>Logic4_23.02.2020_1016894.01</v>
      </c>
      <c r="R3619" s="1" t="e">
        <f ca="1">IF(AND(Q3619&lt;&gt; "", COUNTIF(SAP!#REF!,Q3619)&gt;0),"Matched", "")</f>
        <v>#REF!</v>
      </c>
    </row>
    <row r="3620" spans="1:18">
      <c r="A3620" s="9">
        <v>11563327</v>
      </c>
      <c r="B3620" s="10">
        <v>43884</v>
      </c>
      <c r="C3620" s="10">
        <v>43884</v>
      </c>
      <c r="D3620" s="11" t="s">
        <v>10</v>
      </c>
      <c r="E3620" s="11">
        <v>0</v>
      </c>
      <c r="F3620" s="11">
        <v>0</v>
      </c>
      <c r="G3620" s="11">
        <v>4277.41</v>
      </c>
      <c r="H3620" s="11">
        <v>116642.25</v>
      </c>
      <c r="I3620" s="11" t="s">
        <v>11</v>
      </c>
      <c r="J3620" s="11" t="s">
        <v>12</v>
      </c>
      <c r="K3620" s="1" t="str">
        <f t="shared" si="190"/>
        <v/>
      </c>
      <c r="L3620" s="1" t="e">
        <f ca="1">IF(AND(K3620&lt;&gt; "", COUNTIF(SAP!#REF!,K3620)&gt;0),"Matched", "")</f>
        <v>#REF!</v>
      </c>
      <c r="M3620" s="1" t="str">
        <f t="shared" si="188"/>
        <v/>
      </c>
      <c r="N3620" s="1" t="e">
        <f ca="1">IF(AND(M3620&lt;&gt; "", COUNTIF(SAP!#REF!,M3620)&gt;0),"Matched", "")</f>
        <v>#REF!</v>
      </c>
      <c r="O3620" s="1" t="str">
        <f t="shared" si="189"/>
        <v/>
      </c>
      <c r="P3620" s="1" t="e">
        <f ca="1">IF(AND(O3620&lt;&gt; "", COUNTIF(SAP!#REF!,O3620)&gt;0),"Matched", "")</f>
        <v>#REF!</v>
      </c>
      <c r="Q3620" s="1" t="str">
        <f ca="1">IF(D3620="AC","Logic4"&amp;"_"&amp;TEXT(C3620,"dd.mm.yyyy") &amp;"_"&amp; 1016894.01,"")</f>
        <v>Logic4_23.02.2020_1016894.01</v>
      </c>
      <c r="R3620" s="1" t="e">
        <f ca="1">IF(AND(Q3620&lt;&gt; "", COUNTIF(SAP!#REF!,Q3620)&gt;0),"Matched", "")</f>
        <v>#REF!</v>
      </c>
    </row>
    <row r="3621" spans="1:18">
      <c r="A3621" s="13">
        <v>11563327</v>
      </c>
      <c r="B3621" s="14">
        <v>43884</v>
      </c>
      <c r="C3621" s="14">
        <v>43884</v>
      </c>
      <c r="D3621" s="15" t="s">
        <v>10</v>
      </c>
      <c r="E3621" s="15">
        <v>0</v>
      </c>
      <c r="F3621" s="15">
        <v>0</v>
      </c>
      <c r="G3621" s="15">
        <v>4297.8999999999996</v>
      </c>
      <c r="H3621" s="15">
        <v>120940.15</v>
      </c>
      <c r="I3621" s="15" t="s">
        <v>11</v>
      </c>
      <c r="J3621" s="15" t="s">
        <v>12</v>
      </c>
      <c r="K3621" s="1" t="str">
        <f t="shared" si="190"/>
        <v/>
      </c>
      <c r="L3621" s="1" t="e">
        <f ca="1">IF(AND(K3621&lt;&gt; "", COUNTIF(SAP!#REF!,K3621)&gt;0),"Matched", "")</f>
        <v>#REF!</v>
      </c>
      <c r="M3621" s="1" t="str">
        <f t="shared" si="188"/>
        <v/>
      </c>
      <c r="N3621" s="1" t="e">
        <f ca="1">IF(AND(M3621&lt;&gt; "", COUNTIF(SAP!#REF!,M3621)&gt;0),"Matched", "")</f>
        <v>#REF!</v>
      </c>
      <c r="O3621" s="1" t="str">
        <f t="shared" si="189"/>
        <v/>
      </c>
      <c r="P3621" s="1" t="e">
        <f ca="1">IF(AND(O3621&lt;&gt; "", COUNTIF(SAP!#REF!,O3621)&gt;0),"Matched", "")</f>
        <v>#REF!</v>
      </c>
      <c r="Q3621" s="1" t="str">
        <f ca="1">IF(D3621="AC","Logic4"&amp;"_"&amp;TEXT(C3621,"dd.mm.yyyy") &amp;"_"&amp; 1016894.01,"")</f>
        <v>Logic4_23.02.2020_1016894.01</v>
      </c>
      <c r="R3621" s="1" t="e">
        <f ca="1">IF(AND(Q3621&lt;&gt; "", COUNTIF(SAP!#REF!,Q3621)&gt;0),"Matched", "")</f>
        <v>#REF!</v>
      </c>
    </row>
    <row r="3622" spans="1:18">
      <c r="A3622" s="9">
        <v>11563327</v>
      </c>
      <c r="B3622" s="10">
        <v>43884</v>
      </c>
      <c r="C3622" s="10">
        <v>43884</v>
      </c>
      <c r="D3622" s="11" t="s">
        <v>10</v>
      </c>
      <c r="E3622" s="11">
        <v>0</v>
      </c>
      <c r="F3622" s="11">
        <v>0</v>
      </c>
      <c r="G3622" s="11">
        <v>4300</v>
      </c>
      <c r="H3622" s="11">
        <v>125240.15</v>
      </c>
      <c r="I3622" s="11" t="s">
        <v>11</v>
      </c>
      <c r="J3622" s="11" t="s">
        <v>12</v>
      </c>
      <c r="K3622" s="1" t="str">
        <f t="shared" si="190"/>
        <v/>
      </c>
      <c r="L3622" s="1" t="e">
        <f ca="1">IF(AND(K3622&lt;&gt; "", COUNTIF(SAP!#REF!,K3622)&gt;0),"Matched", "")</f>
        <v>#REF!</v>
      </c>
      <c r="M3622" s="1" t="str">
        <f t="shared" si="188"/>
        <v/>
      </c>
      <c r="N3622" s="1" t="e">
        <f ca="1">IF(AND(M3622&lt;&gt; "", COUNTIF(SAP!#REF!,M3622)&gt;0),"Matched", "")</f>
        <v>#REF!</v>
      </c>
      <c r="O3622" s="1" t="str">
        <f t="shared" si="189"/>
        <v/>
      </c>
      <c r="P3622" s="1" t="e">
        <f ca="1">IF(AND(O3622&lt;&gt; "", COUNTIF(SAP!#REF!,O3622)&gt;0),"Matched", "")</f>
        <v>#REF!</v>
      </c>
      <c r="Q3622" s="1" t="str">
        <f ca="1">IF(D3622="AC","Logic4"&amp;"_"&amp;TEXT(C3622,"dd.mm.yyyy") &amp;"_"&amp; 1016894.01,"")</f>
        <v>Logic4_23.02.2020_1016894.01</v>
      </c>
      <c r="R3622" s="1" t="e">
        <f ca="1">IF(AND(Q3622&lt;&gt; "", COUNTIF(SAP!#REF!,Q3622)&gt;0),"Matched", "")</f>
        <v>#REF!</v>
      </c>
    </row>
    <row r="3623" spans="1:18">
      <c r="A3623" s="13">
        <v>11563327</v>
      </c>
      <c r="B3623" s="14">
        <v>43884</v>
      </c>
      <c r="C3623" s="14">
        <v>43884</v>
      </c>
      <c r="D3623" s="15" t="s">
        <v>10</v>
      </c>
      <c r="E3623" s="15">
        <v>0</v>
      </c>
      <c r="F3623" s="15">
        <v>0</v>
      </c>
      <c r="G3623" s="15">
        <v>4374.6000000000004</v>
      </c>
      <c r="H3623" s="15">
        <v>129614.75</v>
      </c>
      <c r="I3623" s="15" t="s">
        <v>11</v>
      </c>
      <c r="J3623" s="15" t="s">
        <v>12</v>
      </c>
      <c r="K3623" s="1" t="str">
        <f t="shared" si="190"/>
        <v/>
      </c>
      <c r="L3623" s="1" t="e">
        <f ca="1">IF(AND(K3623&lt;&gt; "", COUNTIF(SAP!#REF!,K3623)&gt;0),"Matched", "")</f>
        <v>#REF!</v>
      </c>
      <c r="M3623" s="1" t="str">
        <f t="shared" si="188"/>
        <v/>
      </c>
      <c r="N3623" s="1" t="e">
        <f ca="1">IF(AND(M3623&lt;&gt; "", COUNTIF(SAP!#REF!,M3623)&gt;0),"Matched", "")</f>
        <v>#REF!</v>
      </c>
      <c r="O3623" s="1" t="str">
        <f t="shared" si="189"/>
        <v/>
      </c>
      <c r="P3623" s="1" t="e">
        <f ca="1">IF(AND(O3623&lt;&gt; "", COUNTIF(SAP!#REF!,O3623)&gt;0),"Matched", "")</f>
        <v>#REF!</v>
      </c>
      <c r="Q3623" s="1" t="str">
        <f ca="1">IF(D3623="AC","Logic4"&amp;"_"&amp;TEXT(C3623,"dd.mm.yyyy") &amp;"_"&amp; 1016894.01,"")</f>
        <v>Logic4_23.02.2020_1016894.01</v>
      </c>
      <c r="R3623" s="1" t="e">
        <f ca="1">IF(AND(Q3623&lt;&gt; "", COUNTIF(SAP!#REF!,Q3623)&gt;0),"Matched", "")</f>
        <v>#REF!</v>
      </c>
    </row>
    <row r="3624" spans="1:18">
      <c r="A3624" s="9">
        <v>11563327</v>
      </c>
      <c r="B3624" s="10">
        <v>43884</v>
      </c>
      <c r="C3624" s="10">
        <v>43884</v>
      </c>
      <c r="D3624" s="11" t="s">
        <v>10</v>
      </c>
      <c r="E3624" s="11">
        <v>0</v>
      </c>
      <c r="F3624" s="11">
        <v>0</v>
      </c>
      <c r="G3624" s="11">
        <v>4390</v>
      </c>
      <c r="H3624" s="11">
        <v>134004.75</v>
      </c>
      <c r="I3624" s="11" t="s">
        <v>11</v>
      </c>
      <c r="J3624" s="11" t="s">
        <v>12</v>
      </c>
      <c r="K3624" s="1" t="str">
        <f t="shared" si="190"/>
        <v/>
      </c>
      <c r="L3624" s="1" t="e">
        <f ca="1">IF(AND(K3624&lt;&gt; "", COUNTIF(SAP!#REF!,K3624)&gt;0),"Matched", "")</f>
        <v>#REF!</v>
      </c>
      <c r="M3624" s="1" t="str">
        <f t="shared" si="188"/>
        <v/>
      </c>
      <c r="N3624" s="1" t="e">
        <f ca="1">IF(AND(M3624&lt;&gt; "", COUNTIF(SAP!#REF!,M3624)&gt;0),"Matched", "")</f>
        <v>#REF!</v>
      </c>
      <c r="O3624" s="1" t="str">
        <f t="shared" si="189"/>
        <v/>
      </c>
      <c r="P3624" s="1" t="e">
        <f ca="1">IF(AND(O3624&lt;&gt; "", COUNTIF(SAP!#REF!,O3624)&gt;0),"Matched", "")</f>
        <v>#REF!</v>
      </c>
      <c r="Q3624" s="1" t="str">
        <f ca="1">IF(D3624="AC","Logic4"&amp;"_"&amp;TEXT(C3624,"dd.mm.yyyy") &amp;"_"&amp; 1016894.01,"")</f>
        <v>Logic4_23.02.2020_1016894.01</v>
      </c>
      <c r="R3624" s="1" t="e">
        <f ca="1">IF(AND(Q3624&lt;&gt; "", COUNTIF(SAP!#REF!,Q3624)&gt;0),"Matched", "")</f>
        <v>#REF!</v>
      </c>
    </row>
    <row r="3625" spans="1:18">
      <c r="A3625" s="13">
        <v>11563327</v>
      </c>
      <c r="B3625" s="14">
        <v>43884</v>
      </c>
      <c r="C3625" s="14">
        <v>43884</v>
      </c>
      <c r="D3625" s="15" t="s">
        <v>10</v>
      </c>
      <c r="E3625" s="15">
        <v>0</v>
      </c>
      <c r="F3625" s="15">
        <v>0</v>
      </c>
      <c r="G3625" s="15">
        <v>4390</v>
      </c>
      <c r="H3625" s="15">
        <v>138394.75</v>
      </c>
      <c r="I3625" s="15" t="s">
        <v>11</v>
      </c>
      <c r="J3625" s="15" t="s">
        <v>12</v>
      </c>
      <c r="K3625" s="1" t="str">
        <f t="shared" si="190"/>
        <v/>
      </c>
      <c r="L3625" s="1" t="e">
        <f ca="1">IF(AND(K3625&lt;&gt; "", COUNTIF(SAP!#REF!,K3625)&gt;0),"Matched", "")</f>
        <v>#REF!</v>
      </c>
      <c r="M3625" s="1" t="str">
        <f t="shared" si="188"/>
        <v/>
      </c>
      <c r="N3625" s="1" t="e">
        <f ca="1">IF(AND(M3625&lt;&gt; "", COUNTIF(SAP!#REF!,M3625)&gt;0),"Matched", "")</f>
        <v>#REF!</v>
      </c>
      <c r="O3625" s="1" t="str">
        <f t="shared" si="189"/>
        <v/>
      </c>
      <c r="P3625" s="1" t="e">
        <f ca="1">IF(AND(O3625&lt;&gt; "", COUNTIF(SAP!#REF!,O3625)&gt;0),"Matched", "")</f>
        <v>#REF!</v>
      </c>
      <c r="Q3625" s="1" t="str">
        <f ca="1">IF(D3625="AC","Logic4"&amp;"_"&amp;TEXT(C3625,"dd.mm.yyyy") &amp;"_"&amp; 1016894.01,"")</f>
        <v>Logic4_23.02.2020_1016894.01</v>
      </c>
      <c r="R3625" s="1" t="e">
        <f ca="1">IF(AND(Q3625&lt;&gt; "", COUNTIF(SAP!#REF!,Q3625)&gt;0),"Matched", "")</f>
        <v>#REF!</v>
      </c>
    </row>
    <row r="3626" spans="1:18">
      <c r="A3626" s="9">
        <v>11563327</v>
      </c>
      <c r="B3626" s="10">
        <v>43884</v>
      </c>
      <c r="C3626" s="10">
        <v>43884</v>
      </c>
      <c r="D3626" s="11" t="s">
        <v>10</v>
      </c>
      <c r="E3626" s="11">
        <v>0</v>
      </c>
      <c r="F3626" s="11">
        <v>0</v>
      </c>
      <c r="G3626" s="11">
        <v>4483.72</v>
      </c>
      <c r="H3626" s="11">
        <v>142878.47</v>
      </c>
      <c r="I3626" s="11" t="s">
        <v>11</v>
      </c>
      <c r="J3626" s="11" t="s">
        <v>12</v>
      </c>
      <c r="K3626" s="1" t="str">
        <f t="shared" si="190"/>
        <v/>
      </c>
      <c r="L3626" s="1" t="e">
        <f ca="1">IF(AND(K3626&lt;&gt; "", COUNTIF(SAP!#REF!,K3626)&gt;0),"Matched", "")</f>
        <v>#REF!</v>
      </c>
      <c r="M3626" s="1" t="str">
        <f t="shared" si="188"/>
        <v/>
      </c>
      <c r="N3626" s="1" t="e">
        <f ca="1">IF(AND(M3626&lt;&gt; "", COUNTIF(SAP!#REF!,M3626)&gt;0),"Matched", "")</f>
        <v>#REF!</v>
      </c>
      <c r="O3626" s="1" t="str">
        <f t="shared" si="189"/>
        <v/>
      </c>
      <c r="P3626" s="1" t="e">
        <f ca="1">IF(AND(O3626&lt;&gt; "", COUNTIF(SAP!#REF!,O3626)&gt;0),"Matched", "")</f>
        <v>#REF!</v>
      </c>
      <c r="Q3626" s="1" t="str">
        <f ca="1">IF(D3626="AC","Logic4"&amp;"_"&amp;TEXT(C3626,"dd.mm.yyyy") &amp;"_"&amp; 1016894.01,"")</f>
        <v>Logic4_23.02.2020_1016894.01</v>
      </c>
      <c r="R3626" s="1" t="e">
        <f ca="1">IF(AND(Q3626&lt;&gt; "", COUNTIF(SAP!#REF!,Q3626)&gt;0),"Matched", "")</f>
        <v>#REF!</v>
      </c>
    </row>
    <row r="3627" spans="1:18">
      <c r="A3627" s="13">
        <v>11563327</v>
      </c>
      <c r="B3627" s="14">
        <v>43884</v>
      </c>
      <c r="C3627" s="14">
        <v>43884</v>
      </c>
      <c r="D3627" s="15" t="s">
        <v>10</v>
      </c>
      <c r="E3627" s="15">
        <v>0</v>
      </c>
      <c r="F3627" s="15">
        <v>0</v>
      </c>
      <c r="G3627" s="15">
        <v>4579.6000000000004</v>
      </c>
      <c r="H3627" s="15">
        <v>147458.07</v>
      </c>
      <c r="I3627" s="15" t="s">
        <v>11</v>
      </c>
      <c r="J3627" s="15" t="s">
        <v>12</v>
      </c>
      <c r="K3627" s="1" t="str">
        <f t="shared" si="190"/>
        <v/>
      </c>
      <c r="L3627" s="1" t="e">
        <f ca="1">IF(AND(K3627&lt;&gt; "", COUNTIF(SAP!#REF!,K3627)&gt;0),"Matched", "")</f>
        <v>#REF!</v>
      </c>
      <c r="M3627" s="1" t="str">
        <f t="shared" si="188"/>
        <v/>
      </c>
      <c r="N3627" s="1" t="e">
        <f ca="1">IF(AND(M3627&lt;&gt; "", COUNTIF(SAP!#REF!,M3627)&gt;0),"Matched", "")</f>
        <v>#REF!</v>
      </c>
      <c r="O3627" s="1" t="str">
        <f t="shared" si="189"/>
        <v/>
      </c>
      <c r="P3627" s="1" t="e">
        <f ca="1">IF(AND(O3627&lt;&gt; "", COUNTIF(SAP!#REF!,O3627)&gt;0),"Matched", "")</f>
        <v>#REF!</v>
      </c>
      <c r="Q3627" s="1" t="str">
        <f ca="1">IF(D3627="AC","Logic4"&amp;"_"&amp;TEXT(C3627,"dd.mm.yyyy") &amp;"_"&amp; 1016894.01,"")</f>
        <v>Logic4_23.02.2020_1016894.01</v>
      </c>
      <c r="R3627" s="1" t="e">
        <f ca="1">IF(AND(Q3627&lt;&gt; "", COUNTIF(SAP!#REF!,Q3627)&gt;0),"Matched", "")</f>
        <v>#REF!</v>
      </c>
    </row>
    <row r="3628" spans="1:18">
      <c r="A3628" s="9">
        <v>11563327</v>
      </c>
      <c r="B3628" s="10">
        <v>43884</v>
      </c>
      <c r="C3628" s="10">
        <v>43884</v>
      </c>
      <c r="D3628" s="11" t="s">
        <v>10</v>
      </c>
      <c r="E3628" s="11">
        <v>0</v>
      </c>
      <c r="F3628" s="11">
        <v>0</v>
      </c>
      <c r="G3628" s="11">
        <v>4586.08</v>
      </c>
      <c r="H3628" s="11">
        <v>152044.15</v>
      </c>
      <c r="I3628" s="11" t="s">
        <v>11</v>
      </c>
      <c r="J3628" s="11" t="s">
        <v>12</v>
      </c>
      <c r="K3628" s="1" t="str">
        <f t="shared" si="190"/>
        <v/>
      </c>
      <c r="L3628" s="1" t="e">
        <f ca="1">IF(AND(K3628&lt;&gt; "", COUNTIF(SAP!#REF!,K3628)&gt;0),"Matched", "")</f>
        <v>#REF!</v>
      </c>
      <c r="M3628" s="1" t="str">
        <f t="shared" si="188"/>
        <v/>
      </c>
      <c r="N3628" s="1" t="e">
        <f ca="1">IF(AND(M3628&lt;&gt; "", COUNTIF(SAP!#REF!,M3628)&gt;0),"Matched", "")</f>
        <v>#REF!</v>
      </c>
      <c r="O3628" s="1" t="str">
        <f t="shared" si="189"/>
        <v/>
      </c>
      <c r="P3628" s="1" t="e">
        <f ca="1">IF(AND(O3628&lt;&gt; "", COUNTIF(SAP!#REF!,O3628)&gt;0),"Matched", "")</f>
        <v>#REF!</v>
      </c>
      <c r="Q3628" s="1" t="str">
        <f ca="1">IF(D3628="AC","Logic4"&amp;"_"&amp;TEXT(C3628,"dd.mm.yyyy") &amp;"_"&amp; 1016894.01,"")</f>
        <v>Logic4_23.02.2020_1016894.01</v>
      </c>
      <c r="R3628" s="1" t="e">
        <f ca="1">IF(AND(Q3628&lt;&gt; "", COUNTIF(SAP!#REF!,Q3628)&gt;0),"Matched", "")</f>
        <v>#REF!</v>
      </c>
    </row>
    <row r="3629" spans="1:18">
      <c r="A3629" s="13">
        <v>11563327</v>
      </c>
      <c r="B3629" s="14">
        <v>43884</v>
      </c>
      <c r="C3629" s="14">
        <v>43884</v>
      </c>
      <c r="D3629" s="15" t="s">
        <v>10</v>
      </c>
      <c r="E3629" s="15">
        <v>0</v>
      </c>
      <c r="F3629" s="15">
        <v>0</v>
      </c>
      <c r="G3629" s="15">
        <v>4610</v>
      </c>
      <c r="H3629" s="15">
        <v>156654.15</v>
      </c>
      <c r="I3629" s="15" t="s">
        <v>11</v>
      </c>
      <c r="J3629" s="15" t="s">
        <v>12</v>
      </c>
      <c r="K3629" s="1" t="str">
        <f t="shared" si="190"/>
        <v/>
      </c>
      <c r="L3629" s="1" t="e">
        <f ca="1">IF(AND(K3629&lt;&gt; "", COUNTIF(SAP!#REF!,K3629)&gt;0),"Matched", "")</f>
        <v>#REF!</v>
      </c>
      <c r="M3629" s="1" t="str">
        <f t="shared" si="188"/>
        <v/>
      </c>
      <c r="N3629" s="1" t="e">
        <f ca="1">IF(AND(M3629&lt;&gt; "", COUNTIF(SAP!#REF!,M3629)&gt;0),"Matched", "")</f>
        <v>#REF!</v>
      </c>
      <c r="O3629" s="1" t="str">
        <f t="shared" si="189"/>
        <v/>
      </c>
      <c r="P3629" s="1" t="e">
        <f ca="1">IF(AND(O3629&lt;&gt; "", COUNTIF(SAP!#REF!,O3629)&gt;0),"Matched", "")</f>
        <v>#REF!</v>
      </c>
      <c r="Q3629" s="1" t="str">
        <f ca="1">IF(D3629="AC","Logic4"&amp;"_"&amp;TEXT(C3629,"dd.mm.yyyy") &amp;"_"&amp; 1016894.01,"")</f>
        <v>Logic4_23.02.2020_1016894.01</v>
      </c>
      <c r="R3629" s="1" t="e">
        <f ca="1">IF(AND(Q3629&lt;&gt; "", COUNTIF(SAP!#REF!,Q3629)&gt;0),"Matched", "")</f>
        <v>#REF!</v>
      </c>
    </row>
    <row r="3630" spans="1:18">
      <c r="A3630" s="9">
        <v>11563327</v>
      </c>
      <c r="B3630" s="10">
        <v>43884</v>
      </c>
      <c r="C3630" s="10">
        <v>43884</v>
      </c>
      <c r="D3630" s="11" t="s">
        <v>10</v>
      </c>
      <c r="E3630" s="11">
        <v>0</v>
      </c>
      <c r="F3630" s="11">
        <v>0</v>
      </c>
      <c r="G3630" s="11">
        <v>4620</v>
      </c>
      <c r="H3630" s="11">
        <v>161274.15</v>
      </c>
      <c r="I3630" s="11" t="s">
        <v>11</v>
      </c>
      <c r="J3630" s="11" t="s">
        <v>12</v>
      </c>
      <c r="K3630" s="1" t="str">
        <f t="shared" si="190"/>
        <v/>
      </c>
      <c r="L3630" s="1" t="e">
        <f ca="1">IF(AND(K3630&lt;&gt; "", COUNTIF(SAP!#REF!,K3630)&gt;0),"Matched", "")</f>
        <v>#REF!</v>
      </c>
      <c r="M3630" s="1" t="str">
        <f t="shared" si="188"/>
        <v/>
      </c>
      <c r="N3630" s="1" t="e">
        <f ca="1">IF(AND(M3630&lt;&gt; "", COUNTIF(SAP!#REF!,M3630)&gt;0),"Matched", "")</f>
        <v>#REF!</v>
      </c>
      <c r="O3630" s="1" t="str">
        <f t="shared" si="189"/>
        <v/>
      </c>
      <c r="P3630" s="1" t="e">
        <f ca="1">IF(AND(O3630&lt;&gt; "", COUNTIF(SAP!#REF!,O3630)&gt;0),"Matched", "")</f>
        <v>#REF!</v>
      </c>
      <c r="Q3630" s="1" t="str">
        <f ca="1">IF(D3630="AC","Logic4"&amp;"_"&amp;TEXT(C3630,"dd.mm.yyyy") &amp;"_"&amp; 1016894.01,"")</f>
        <v>Logic4_23.02.2020_1016894.01</v>
      </c>
      <c r="R3630" s="1" t="e">
        <f ca="1">IF(AND(Q3630&lt;&gt; "", COUNTIF(SAP!#REF!,Q3630)&gt;0),"Matched", "")</f>
        <v>#REF!</v>
      </c>
    </row>
    <row r="3631" spans="1:18">
      <c r="A3631" s="13">
        <v>11563327</v>
      </c>
      <c r="B3631" s="14">
        <v>43884</v>
      </c>
      <c r="C3631" s="14">
        <v>43884</v>
      </c>
      <c r="D3631" s="15" t="s">
        <v>10</v>
      </c>
      <c r="E3631" s="15">
        <v>0</v>
      </c>
      <c r="F3631" s="15">
        <v>0</v>
      </c>
      <c r="G3631" s="15">
        <v>4703.1000000000004</v>
      </c>
      <c r="H3631" s="15">
        <v>165977.25</v>
      </c>
      <c r="I3631" s="15" t="s">
        <v>11</v>
      </c>
      <c r="J3631" s="15" t="s">
        <v>12</v>
      </c>
      <c r="K3631" s="1" t="str">
        <f t="shared" si="190"/>
        <v/>
      </c>
      <c r="L3631" s="1" t="e">
        <f ca="1">IF(AND(K3631&lt;&gt; "", COUNTIF(SAP!#REF!,K3631)&gt;0),"Matched", "")</f>
        <v>#REF!</v>
      </c>
      <c r="M3631" s="1" t="str">
        <f t="shared" ref="M3631:M3694" si="191">IF(D3631="TR","Logic2"&amp;"_"&amp;TEXT(C3631,"dd.mm.yyyy") &amp;"_"&amp; F3631,"")</f>
        <v/>
      </c>
      <c r="N3631" s="1" t="e">
        <f ca="1">IF(AND(M3631&lt;&gt; "", COUNTIF(SAP!#REF!,M3631)&gt;0),"Matched", "")</f>
        <v>#REF!</v>
      </c>
      <c r="O3631" s="1" t="str">
        <f t="shared" ref="O3631:O3694" si="192">IF(D3631="AF","Logic3"&amp;"_"&amp;G3631,"")</f>
        <v/>
      </c>
      <c r="P3631" s="1" t="e">
        <f ca="1">IF(AND(O3631&lt;&gt; "", COUNTIF(SAP!#REF!,O3631)&gt;0),"Matched", "")</f>
        <v>#REF!</v>
      </c>
      <c r="Q3631" s="1" t="str">
        <f ca="1">IF(D3631="AC","Logic4"&amp;"_"&amp;TEXT(C3631,"dd.mm.yyyy") &amp;"_"&amp; 1016894.01,"")</f>
        <v>Logic4_23.02.2020_1016894.01</v>
      </c>
      <c r="R3631" s="1" t="e">
        <f ca="1">IF(AND(Q3631&lt;&gt; "", COUNTIF(SAP!#REF!,Q3631)&gt;0),"Matched", "")</f>
        <v>#REF!</v>
      </c>
    </row>
    <row r="3632" spans="1:18">
      <c r="A3632" s="9">
        <v>11563327</v>
      </c>
      <c r="B3632" s="10">
        <v>43884</v>
      </c>
      <c r="C3632" s="10">
        <v>43884</v>
      </c>
      <c r="D3632" s="11" t="s">
        <v>10</v>
      </c>
      <c r="E3632" s="11">
        <v>0</v>
      </c>
      <c r="F3632" s="11">
        <v>0</v>
      </c>
      <c r="G3632" s="11">
        <v>4784.5</v>
      </c>
      <c r="H3632" s="11">
        <v>170761.75</v>
      </c>
      <c r="I3632" s="11" t="s">
        <v>11</v>
      </c>
      <c r="J3632" s="11" t="s">
        <v>12</v>
      </c>
      <c r="K3632" s="1" t="str">
        <f t="shared" si="190"/>
        <v/>
      </c>
      <c r="L3632" s="1" t="e">
        <f ca="1">IF(AND(K3632&lt;&gt; "", COUNTIF(SAP!#REF!,K3632)&gt;0),"Matched", "")</f>
        <v>#REF!</v>
      </c>
      <c r="M3632" s="1" t="str">
        <f t="shared" si="191"/>
        <v/>
      </c>
      <c r="N3632" s="1" t="e">
        <f ca="1">IF(AND(M3632&lt;&gt; "", COUNTIF(SAP!#REF!,M3632)&gt;0),"Matched", "")</f>
        <v>#REF!</v>
      </c>
      <c r="O3632" s="1" t="str">
        <f t="shared" si="192"/>
        <v/>
      </c>
      <c r="P3632" s="1" t="e">
        <f ca="1">IF(AND(O3632&lt;&gt; "", COUNTIF(SAP!#REF!,O3632)&gt;0),"Matched", "")</f>
        <v>#REF!</v>
      </c>
      <c r="Q3632" s="1" t="str">
        <f ca="1">IF(D3632="AC","Logic4"&amp;"_"&amp;TEXT(C3632,"dd.mm.yyyy") &amp;"_"&amp; 1016894.01,"")</f>
        <v>Logic4_23.02.2020_1016894.01</v>
      </c>
      <c r="R3632" s="1" t="e">
        <f ca="1">IF(AND(Q3632&lt;&gt; "", COUNTIF(SAP!#REF!,Q3632)&gt;0),"Matched", "")</f>
        <v>#REF!</v>
      </c>
    </row>
    <row r="3633" spans="1:18">
      <c r="A3633" s="13">
        <v>11563327</v>
      </c>
      <c r="B3633" s="14">
        <v>43884</v>
      </c>
      <c r="C3633" s="14">
        <v>43884</v>
      </c>
      <c r="D3633" s="15" t="s">
        <v>10</v>
      </c>
      <c r="E3633" s="15">
        <v>0</v>
      </c>
      <c r="F3633" s="15">
        <v>0</v>
      </c>
      <c r="G3633" s="15">
        <v>4810</v>
      </c>
      <c r="H3633" s="15">
        <v>175571.75</v>
      </c>
      <c r="I3633" s="15" t="s">
        <v>11</v>
      </c>
      <c r="J3633" s="15" t="s">
        <v>12</v>
      </c>
      <c r="K3633" s="1" t="str">
        <f t="shared" si="190"/>
        <v/>
      </c>
      <c r="L3633" s="1" t="e">
        <f ca="1">IF(AND(K3633&lt;&gt; "", COUNTIF(SAP!#REF!,K3633)&gt;0),"Matched", "")</f>
        <v>#REF!</v>
      </c>
      <c r="M3633" s="1" t="str">
        <f t="shared" si="191"/>
        <v/>
      </c>
      <c r="N3633" s="1" t="e">
        <f ca="1">IF(AND(M3633&lt;&gt; "", COUNTIF(SAP!#REF!,M3633)&gt;0),"Matched", "")</f>
        <v>#REF!</v>
      </c>
      <c r="O3633" s="1" t="str">
        <f t="shared" si="192"/>
        <v/>
      </c>
      <c r="P3633" s="1" t="e">
        <f ca="1">IF(AND(O3633&lt;&gt; "", COUNTIF(SAP!#REF!,O3633)&gt;0),"Matched", "")</f>
        <v>#REF!</v>
      </c>
      <c r="Q3633" s="1" t="str">
        <f ca="1">IF(D3633="AC","Logic4"&amp;"_"&amp;TEXT(C3633,"dd.mm.yyyy") &amp;"_"&amp; 1016894.01,"")</f>
        <v>Logic4_23.02.2020_1016894.01</v>
      </c>
      <c r="R3633" s="1" t="e">
        <f ca="1">IF(AND(Q3633&lt;&gt; "", COUNTIF(SAP!#REF!,Q3633)&gt;0),"Matched", "")</f>
        <v>#REF!</v>
      </c>
    </row>
    <row r="3634" spans="1:18">
      <c r="A3634" s="9">
        <v>11563327</v>
      </c>
      <c r="B3634" s="10">
        <v>43884</v>
      </c>
      <c r="C3634" s="10">
        <v>43884</v>
      </c>
      <c r="D3634" s="11" t="s">
        <v>10</v>
      </c>
      <c r="E3634" s="11">
        <v>0</v>
      </c>
      <c r="F3634" s="11">
        <v>0</v>
      </c>
      <c r="G3634" s="11">
        <v>4850</v>
      </c>
      <c r="H3634" s="11">
        <v>180421.75</v>
      </c>
      <c r="I3634" s="11" t="s">
        <v>11</v>
      </c>
      <c r="J3634" s="11" t="s">
        <v>12</v>
      </c>
      <c r="K3634" s="1" t="str">
        <f t="shared" si="190"/>
        <v/>
      </c>
      <c r="L3634" s="1" t="e">
        <f ca="1">IF(AND(K3634&lt;&gt; "", COUNTIF(SAP!#REF!,K3634)&gt;0),"Matched", "")</f>
        <v>#REF!</v>
      </c>
      <c r="M3634" s="1" t="str">
        <f t="shared" si="191"/>
        <v/>
      </c>
      <c r="N3634" s="1" t="e">
        <f ca="1">IF(AND(M3634&lt;&gt; "", COUNTIF(SAP!#REF!,M3634)&gt;0),"Matched", "")</f>
        <v>#REF!</v>
      </c>
      <c r="O3634" s="1" t="str">
        <f t="shared" si="192"/>
        <v/>
      </c>
      <c r="P3634" s="1" t="e">
        <f ca="1">IF(AND(O3634&lt;&gt; "", COUNTIF(SAP!#REF!,O3634)&gt;0),"Matched", "")</f>
        <v>#REF!</v>
      </c>
      <c r="Q3634" s="1" t="str">
        <f ca="1">IF(D3634="AC","Logic4"&amp;"_"&amp;TEXT(C3634,"dd.mm.yyyy") &amp;"_"&amp; 1016894.01,"")</f>
        <v>Logic4_23.02.2020_1016894.01</v>
      </c>
      <c r="R3634" s="1" t="e">
        <f ca="1">IF(AND(Q3634&lt;&gt; "", COUNTIF(SAP!#REF!,Q3634)&gt;0),"Matched", "")</f>
        <v>#REF!</v>
      </c>
    </row>
    <row r="3635" spans="1:18">
      <c r="A3635" s="13">
        <v>11563327</v>
      </c>
      <c r="B3635" s="14">
        <v>43884</v>
      </c>
      <c r="C3635" s="14">
        <v>43884</v>
      </c>
      <c r="D3635" s="15" t="s">
        <v>10</v>
      </c>
      <c r="E3635" s="15">
        <v>0</v>
      </c>
      <c r="F3635" s="15">
        <v>0</v>
      </c>
      <c r="G3635" s="15">
        <v>4890</v>
      </c>
      <c r="H3635" s="15">
        <v>185311.75</v>
      </c>
      <c r="I3635" s="15" t="s">
        <v>11</v>
      </c>
      <c r="J3635" s="15" t="s">
        <v>12</v>
      </c>
      <c r="K3635" s="1" t="str">
        <f t="shared" si="190"/>
        <v/>
      </c>
      <c r="L3635" s="1" t="e">
        <f ca="1">IF(AND(K3635&lt;&gt; "", COUNTIF(SAP!#REF!,K3635)&gt;0),"Matched", "")</f>
        <v>#REF!</v>
      </c>
      <c r="M3635" s="1" t="str">
        <f t="shared" si="191"/>
        <v/>
      </c>
      <c r="N3635" s="1" t="e">
        <f ca="1">IF(AND(M3635&lt;&gt; "", COUNTIF(SAP!#REF!,M3635)&gt;0),"Matched", "")</f>
        <v>#REF!</v>
      </c>
      <c r="O3635" s="1" t="str">
        <f t="shared" si="192"/>
        <v/>
      </c>
      <c r="P3635" s="1" t="e">
        <f ca="1">IF(AND(O3635&lt;&gt; "", COUNTIF(SAP!#REF!,O3635)&gt;0),"Matched", "")</f>
        <v>#REF!</v>
      </c>
      <c r="Q3635" s="1" t="str">
        <f ca="1">IF(D3635="AC","Logic4"&amp;"_"&amp;TEXT(C3635,"dd.mm.yyyy") &amp;"_"&amp; 1016894.01,"")</f>
        <v>Logic4_23.02.2020_1016894.01</v>
      </c>
      <c r="R3635" s="1" t="e">
        <f ca="1">IF(AND(Q3635&lt;&gt; "", COUNTIF(SAP!#REF!,Q3635)&gt;0),"Matched", "")</f>
        <v>#REF!</v>
      </c>
    </row>
    <row r="3636" spans="1:18">
      <c r="A3636" s="9">
        <v>11563327</v>
      </c>
      <c r="B3636" s="10">
        <v>43884</v>
      </c>
      <c r="C3636" s="10">
        <v>43884</v>
      </c>
      <c r="D3636" s="11" t="s">
        <v>10</v>
      </c>
      <c r="E3636" s="11">
        <v>0</v>
      </c>
      <c r="F3636" s="11">
        <v>0</v>
      </c>
      <c r="G3636" s="11">
        <v>4943.25</v>
      </c>
      <c r="H3636" s="11">
        <v>190255</v>
      </c>
      <c r="I3636" s="11" t="s">
        <v>11</v>
      </c>
      <c r="J3636" s="11" t="s">
        <v>12</v>
      </c>
      <c r="K3636" s="1" t="str">
        <f t="shared" si="190"/>
        <v/>
      </c>
      <c r="L3636" s="1" t="e">
        <f ca="1">IF(AND(K3636&lt;&gt; "", COUNTIF(SAP!#REF!,K3636)&gt;0),"Matched", "")</f>
        <v>#REF!</v>
      </c>
      <c r="M3636" s="1" t="str">
        <f t="shared" si="191"/>
        <v/>
      </c>
      <c r="N3636" s="1" t="e">
        <f ca="1">IF(AND(M3636&lt;&gt; "", COUNTIF(SAP!#REF!,M3636)&gt;0),"Matched", "")</f>
        <v>#REF!</v>
      </c>
      <c r="O3636" s="1" t="str">
        <f t="shared" si="192"/>
        <v/>
      </c>
      <c r="P3636" s="1" t="e">
        <f ca="1">IF(AND(O3636&lt;&gt; "", COUNTIF(SAP!#REF!,O3636)&gt;0),"Matched", "")</f>
        <v>#REF!</v>
      </c>
      <c r="Q3636" s="1" t="str">
        <f ca="1">IF(D3636="AC","Logic4"&amp;"_"&amp;TEXT(C3636,"dd.mm.yyyy") &amp;"_"&amp; 1016894.01,"")</f>
        <v>Logic4_23.02.2020_1016894.01</v>
      </c>
      <c r="R3636" s="1" t="e">
        <f ca="1">IF(AND(Q3636&lt;&gt; "", COUNTIF(SAP!#REF!,Q3636)&gt;0),"Matched", "")</f>
        <v>#REF!</v>
      </c>
    </row>
    <row r="3637" spans="1:18">
      <c r="A3637" s="13">
        <v>11563327</v>
      </c>
      <c r="B3637" s="14">
        <v>43884</v>
      </c>
      <c r="C3637" s="14">
        <v>43884</v>
      </c>
      <c r="D3637" s="15" t="s">
        <v>10</v>
      </c>
      <c r="E3637" s="15">
        <v>0</v>
      </c>
      <c r="F3637" s="15">
        <v>0</v>
      </c>
      <c r="G3637" s="15">
        <v>5048</v>
      </c>
      <c r="H3637" s="15">
        <v>195303</v>
      </c>
      <c r="I3637" s="15" t="s">
        <v>11</v>
      </c>
      <c r="J3637" s="15" t="s">
        <v>12</v>
      </c>
      <c r="K3637" s="1" t="str">
        <f t="shared" si="190"/>
        <v/>
      </c>
      <c r="L3637" s="1" t="e">
        <f ca="1">IF(AND(K3637&lt;&gt; "", COUNTIF(SAP!#REF!,K3637)&gt;0),"Matched", "")</f>
        <v>#REF!</v>
      </c>
      <c r="M3637" s="1" t="str">
        <f t="shared" si="191"/>
        <v/>
      </c>
      <c r="N3637" s="1" t="e">
        <f ca="1">IF(AND(M3637&lt;&gt; "", COUNTIF(SAP!#REF!,M3637)&gt;0),"Matched", "")</f>
        <v>#REF!</v>
      </c>
      <c r="O3637" s="1" t="str">
        <f t="shared" si="192"/>
        <v/>
      </c>
      <c r="P3637" s="1" t="e">
        <f ca="1">IF(AND(O3637&lt;&gt; "", COUNTIF(SAP!#REF!,O3637)&gt;0),"Matched", "")</f>
        <v>#REF!</v>
      </c>
      <c r="Q3637" s="1" t="str">
        <f ca="1">IF(D3637="AC","Logic4"&amp;"_"&amp;TEXT(C3637,"dd.mm.yyyy") &amp;"_"&amp; 1016894.01,"")</f>
        <v>Logic4_23.02.2020_1016894.01</v>
      </c>
      <c r="R3637" s="1" t="e">
        <f ca="1">IF(AND(Q3637&lt;&gt; "", COUNTIF(SAP!#REF!,Q3637)&gt;0),"Matched", "")</f>
        <v>#REF!</v>
      </c>
    </row>
    <row r="3638" spans="1:18">
      <c r="A3638" s="9">
        <v>11563327</v>
      </c>
      <c r="B3638" s="10">
        <v>43884</v>
      </c>
      <c r="C3638" s="10">
        <v>43884</v>
      </c>
      <c r="D3638" s="11" t="s">
        <v>10</v>
      </c>
      <c r="E3638" s="11">
        <v>0</v>
      </c>
      <c r="F3638" s="11">
        <v>0</v>
      </c>
      <c r="G3638" s="11">
        <v>5168.6000000000004</v>
      </c>
      <c r="H3638" s="11">
        <v>200471.6</v>
      </c>
      <c r="I3638" s="11" t="s">
        <v>11</v>
      </c>
      <c r="J3638" s="11" t="s">
        <v>12</v>
      </c>
      <c r="K3638" s="1" t="str">
        <f t="shared" si="190"/>
        <v/>
      </c>
      <c r="L3638" s="1" t="e">
        <f ca="1">IF(AND(K3638&lt;&gt; "", COUNTIF(SAP!#REF!,K3638)&gt;0),"Matched", "")</f>
        <v>#REF!</v>
      </c>
      <c r="M3638" s="1" t="str">
        <f t="shared" si="191"/>
        <v/>
      </c>
      <c r="N3638" s="1" t="e">
        <f ca="1">IF(AND(M3638&lt;&gt; "", COUNTIF(SAP!#REF!,M3638)&gt;0),"Matched", "")</f>
        <v>#REF!</v>
      </c>
      <c r="O3638" s="1" t="str">
        <f t="shared" si="192"/>
        <v/>
      </c>
      <c r="P3638" s="1" t="e">
        <f ca="1">IF(AND(O3638&lt;&gt; "", COUNTIF(SAP!#REF!,O3638)&gt;0),"Matched", "")</f>
        <v>#REF!</v>
      </c>
      <c r="Q3638" s="1" t="str">
        <f ca="1">IF(D3638="AC","Logic4"&amp;"_"&amp;TEXT(C3638,"dd.mm.yyyy") &amp;"_"&amp; 1016894.01,"")</f>
        <v>Logic4_23.02.2020_1016894.01</v>
      </c>
      <c r="R3638" s="1" t="e">
        <f ca="1">IF(AND(Q3638&lt;&gt; "", COUNTIF(SAP!#REF!,Q3638)&gt;0),"Matched", "")</f>
        <v>#REF!</v>
      </c>
    </row>
    <row r="3639" spans="1:18">
      <c r="A3639" s="13">
        <v>11563327</v>
      </c>
      <c r="B3639" s="14">
        <v>43884</v>
      </c>
      <c r="C3639" s="14">
        <v>43884</v>
      </c>
      <c r="D3639" s="15" t="s">
        <v>10</v>
      </c>
      <c r="E3639" s="15">
        <v>0</v>
      </c>
      <c r="F3639" s="15">
        <v>0</v>
      </c>
      <c r="G3639" s="15">
        <v>5210</v>
      </c>
      <c r="H3639" s="15">
        <v>205681.6</v>
      </c>
      <c r="I3639" s="15" t="s">
        <v>11</v>
      </c>
      <c r="J3639" s="15" t="s">
        <v>12</v>
      </c>
      <c r="K3639" s="1" t="str">
        <f t="shared" si="190"/>
        <v/>
      </c>
      <c r="L3639" s="1" t="e">
        <f ca="1">IF(AND(K3639&lt;&gt; "", COUNTIF(SAP!#REF!,K3639)&gt;0),"Matched", "")</f>
        <v>#REF!</v>
      </c>
      <c r="M3639" s="1" t="str">
        <f t="shared" si="191"/>
        <v/>
      </c>
      <c r="N3639" s="1" t="e">
        <f ca="1">IF(AND(M3639&lt;&gt; "", COUNTIF(SAP!#REF!,M3639)&gt;0),"Matched", "")</f>
        <v>#REF!</v>
      </c>
      <c r="O3639" s="1" t="str">
        <f t="shared" si="192"/>
        <v/>
      </c>
      <c r="P3639" s="1" t="e">
        <f ca="1">IF(AND(O3639&lt;&gt; "", COUNTIF(SAP!#REF!,O3639)&gt;0),"Matched", "")</f>
        <v>#REF!</v>
      </c>
      <c r="Q3639" s="1" t="str">
        <f ca="1">IF(D3639="AC","Logic4"&amp;"_"&amp;TEXT(C3639,"dd.mm.yyyy") &amp;"_"&amp; 1016894.01,"")</f>
        <v>Logic4_23.02.2020_1016894.01</v>
      </c>
      <c r="R3639" s="1" t="e">
        <f ca="1">IF(AND(Q3639&lt;&gt; "", COUNTIF(SAP!#REF!,Q3639)&gt;0),"Matched", "")</f>
        <v>#REF!</v>
      </c>
    </row>
    <row r="3640" spans="1:18">
      <c r="A3640" s="9">
        <v>11563327</v>
      </c>
      <c r="B3640" s="10">
        <v>43884</v>
      </c>
      <c r="C3640" s="10">
        <v>43884</v>
      </c>
      <c r="D3640" s="11" t="s">
        <v>10</v>
      </c>
      <c r="E3640" s="11">
        <v>0</v>
      </c>
      <c r="F3640" s="11">
        <v>0</v>
      </c>
      <c r="G3640" s="11">
        <v>5330</v>
      </c>
      <c r="H3640" s="11">
        <v>211011.6</v>
      </c>
      <c r="I3640" s="11" t="s">
        <v>11</v>
      </c>
      <c r="J3640" s="11" t="s">
        <v>12</v>
      </c>
      <c r="K3640" s="1" t="str">
        <f t="shared" si="190"/>
        <v/>
      </c>
      <c r="L3640" s="1" t="e">
        <f ca="1">IF(AND(K3640&lt;&gt; "", COUNTIF(SAP!#REF!,K3640)&gt;0),"Matched", "")</f>
        <v>#REF!</v>
      </c>
      <c r="M3640" s="1" t="str">
        <f t="shared" si="191"/>
        <v/>
      </c>
      <c r="N3640" s="1" t="e">
        <f ca="1">IF(AND(M3640&lt;&gt; "", COUNTIF(SAP!#REF!,M3640)&gt;0),"Matched", "")</f>
        <v>#REF!</v>
      </c>
      <c r="O3640" s="1" t="str">
        <f t="shared" si="192"/>
        <v/>
      </c>
      <c r="P3640" s="1" t="e">
        <f ca="1">IF(AND(O3640&lt;&gt; "", COUNTIF(SAP!#REF!,O3640)&gt;0),"Matched", "")</f>
        <v>#REF!</v>
      </c>
      <c r="Q3640" s="1" t="str">
        <f ca="1">IF(D3640="AC","Logic4"&amp;"_"&amp;TEXT(C3640,"dd.mm.yyyy") &amp;"_"&amp; 1016894.01,"")</f>
        <v>Logic4_23.02.2020_1016894.01</v>
      </c>
      <c r="R3640" s="1" t="e">
        <f ca="1">IF(AND(Q3640&lt;&gt; "", COUNTIF(SAP!#REF!,Q3640)&gt;0),"Matched", "")</f>
        <v>#REF!</v>
      </c>
    </row>
    <row r="3641" spans="1:18">
      <c r="A3641" s="13">
        <v>11563327</v>
      </c>
      <c r="B3641" s="14">
        <v>43884</v>
      </c>
      <c r="C3641" s="14">
        <v>43884</v>
      </c>
      <c r="D3641" s="15" t="s">
        <v>10</v>
      </c>
      <c r="E3641" s="15">
        <v>0</v>
      </c>
      <c r="F3641" s="15">
        <v>0</v>
      </c>
      <c r="G3641" s="15">
        <v>5370</v>
      </c>
      <c r="H3641" s="15">
        <v>216381.6</v>
      </c>
      <c r="I3641" s="15" t="s">
        <v>11</v>
      </c>
      <c r="J3641" s="15" t="s">
        <v>12</v>
      </c>
      <c r="K3641" s="1" t="str">
        <f t="shared" si="190"/>
        <v/>
      </c>
      <c r="L3641" s="1" t="e">
        <f ca="1">IF(AND(K3641&lt;&gt; "", COUNTIF(SAP!#REF!,K3641)&gt;0),"Matched", "")</f>
        <v>#REF!</v>
      </c>
      <c r="M3641" s="1" t="str">
        <f t="shared" si="191"/>
        <v/>
      </c>
      <c r="N3641" s="1" t="e">
        <f ca="1">IF(AND(M3641&lt;&gt; "", COUNTIF(SAP!#REF!,M3641)&gt;0),"Matched", "")</f>
        <v>#REF!</v>
      </c>
      <c r="O3641" s="1" t="str">
        <f t="shared" si="192"/>
        <v/>
      </c>
      <c r="P3641" s="1" t="e">
        <f ca="1">IF(AND(O3641&lt;&gt; "", COUNTIF(SAP!#REF!,O3641)&gt;0),"Matched", "")</f>
        <v>#REF!</v>
      </c>
      <c r="Q3641" s="1" t="str">
        <f ca="1">IF(D3641="AC","Logic4"&amp;"_"&amp;TEXT(C3641,"dd.mm.yyyy") &amp;"_"&amp; 1016894.01,"")</f>
        <v>Logic4_23.02.2020_1016894.01</v>
      </c>
      <c r="R3641" s="1" t="e">
        <f ca="1">IF(AND(Q3641&lt;&gt; "", COUNTIF(SAP!#REF!,Q3641)&gt;0),"Matched", "")</f>
        <v>#REF!</v>
      </c>
    </row>
    <row r="3642" spans="1:18">
      <c r="A3642" s="9">
        <v>11563327</v>
      </c>
      <c r="B3642" s="10">
        <v>43884</v>
      </c>
      <c r="C3642" s="10">
        <v>43884</v>
      </c>
      <c r="D3642" s="11" t="s">
        <v>10</v>
      </c>
      <c r="E3642" s="11">
        <v>0</v>
      </c>
      <c r="F3642" s="11">
        <v>0</v>
      </c>
      <c r="G3642" s="11">
        <v>5390</v>
      </c>
      <c r="H3642" s="11">
        <v>221771.6</v>
      </c>
      <c r="I3642" s="11" t="s">
        <v>11</v>
      </c>
      <c r="J3642" s="11" t="s">
        <v>12</v>
      </c>
      <c r="K3642" s="1" t="str">
        <f t="shared" si="190"/>
        <v/>
      </c>
      <c r="L3642" s="1" t="e">
        <f ca="1">IF(AND(K3642&lt;&gt; "", COUNTIF(SAP!#REF!,K3642)&gt;0),"Matched", "")</f>
        <v>#REF!</v>
      </c>
      <c r="M3642" s="1" t="str">
        <f t="shared" si="191"/>
        <v/>
      </c>
      <c r="N3642" s="1" t="e">
        <f ca="1">IF(AND(M3642&lt;&gt; "", COUNTIF(SAP!#REF!,M3642)&gt;0),"Matched", "")</f>
        <v>#REF!</v>
      </c>
      <c r="O3642" s="1" t="str">
        <f t="shared" si="192"/>
        <v/>
      </c>
      <c r="P3642" s="1" t="e">
        <f ca="1">IF(AND(O3642&lt;&gt; "", COUNTIF(SAP!#REF!,O3642)&gt;0),"Matched", "")</f>
        <v>#REF!</v>
      </c>
      <c r="Q3642" s="1" t="str">
        <f ca="1">IF(D3642="AC","Logic4"&amp;"_"&amp;TEXT(C3642,"dd.mm.yyyy") &amp;"_"&amp; 1016894.01,"")</f>
        <v>Logic4_23.02.2020_1016894.01</v>
      </c>
      <c r="R3642" s="1" t="e">
        <f ca="1">IF(AND(Q3642&lt;&gt; "", COUNTIF(SAP!#REF!,Q3642)&gt;0),"Matched", "")</f>
        <v>#REF!</v>
      </c>
    </row>
    <row r="3643" spans="1:18">
      <c r="A3643" s="13">
        <v>11563327</v>
      </c>
      <c r="B3643" s="14">
        <v>43884</v>
      </c>
      <c r="C3643" s="14">
        <v>43884</v>
      </c>
      <c r="D3643" s="15" t="s">
        <v>10</v>
      </c>
      <c r="E3643" s="15">
        <v>0</v>
      </c>
      <c r="F3643" s="15">
        <v>0</v>
      </c>
      <c r="G3643" s="15">
        <v>5564.6</v>
      </c>
      <c r="H3643" s="15">
        <v>227336.2</v>
      </c>
      <c r="I3643" s="15" t="s">
        <v>11</v>
      </c>
      <c r="J3643" s="15" t="s">
        <v>12</v>
      </c>
      <c r="K3643" s="1" t="str">
        <f t="shared" si="190"/>
        <v/>
      </c>
      <c r="L3643" s="1" t="e">
        <f ca="1">IF(AND(K3643&lt;&gt; "", COUNTIF(SAP!#REF!,K3643)&gt;0),"Matched", "")</f>
        <v>#REF!</v>
      </c>
      <c r="M3643" s="1" t="str">
        <f t="shared" si="191"/>
        <v/>
      </c>
      <c r="N3643" s="1" t="e">
        <f ca="1">IF(AND(M3643&lt;&gt; "", COUNTIF(SAP!#REF!,M3643)&gt;0),"Matched", "")</f>
        <v>#REF!</v>
      </c>
      <c r="O3643" s="1" t="str">
        <f t="shared" si="192"/>
        <v/>
      </c>
      <c r="P3643" s="1" t="e">
        <f ca="1">IF(AND(O3643&lt;&gt; "", COUNTIF(SAP!#REF!,O3643)&gt;0),"Matched", "")</f>
        <v>#REF!</v>
      </c>
      <c r="Q3643" s="1" t="str">
        <f ca="1">IF(D3643="AC","Logic4"&amp;"_"&amp;TEXT(C3643,"dd.mm.yyyy") &amp;"_"&amp; 1016894.01,"")</f>
        <v>Logic4_23.02.2020_1016894.01</v>
      </c>
      <c r="R3643" s="1" t="e">
        <f ca="1">IF(AND(Q3643&lt;&gt; "", COUNTIF(SAP!#REF!,Q3643)&gt;0),"Matched", "")</f>
        <v>#REF!</v>
      </c>
    </row>
    <row r="3644" spans="1:18">
      <c r="A3644" s="9">
        <v>11563327</v>
      </c>
      <c r="B3644" s="10">
        <v>43884</v>
      </c>
      <c r="C3644" s="10">
        <v>43884</v>
      </c>
      <c r="D3644" s="11" t="s">
        <v>10</v>
      </c>
      <c r="E3644" s="11">
        <v>0</v>
      </c>
      <c r="F3644" s="11">
        <v>0</v>
      </c>
      <c r="G3644" s="11">
        <v>5640</v>
      </c>
      <c r="H3644" s="11">
        <v>232976.2</v>
      </c>
      <c r="I3644" s="11" t="s">
        <v>11</v>
      </c>
      <c r="J3644" s="11" t="s">
        <v>12</v>
      </c>
      <c r="K3644" s="1" t="str">
        <f t="shared" si="190"/>
        <v/>
      </c>
      <c r="L3644" s="1" t="e">
        <f ca="1">IF(AND(K3644&lt;&gt; "", COUNTIF(SAP!#REF!,K3644)&gt;0),"Matched", "")</f>
        <v>#REF!</v>
      </c>
      <c r="M3644" s="1" t="str">
        <f t="shared" si="191"/>
        <v/>
      </c>
      <c r="N3644" s="1" t="e">
        <f ca="1">IF(AND(M3644&lt;&gt; "", COUNTIF(SAP!#REF!,M3644)&gt;0),"Matched", "")</f>
        <v>#REF!</v>
      </c>
      <c r="O3644" s="1" t="str">
        <f t="shared" si="192"/>
        <v/>
      </c>
      <c r="P3644" s="1" t="e">
        <f ca="1">IF(AND(O3644&lt;&gt; "", COUNTIF(SAP!#REF!,O3644)&gt;0),"Matched", "")</f>
        <v>#REF!</v>
      </c>
      <c r="Q3644" s="1" t="str">
        <f ca="1">IF(D3644="AC","Logic4"&amp;"_"&amp;TEXT(C3644,"dd.mm.yyyy") &amp;"_"&amp; 1016894.01,"")</f>
        <v>Logic4_23.02.2020_1016894.01</v>
      </c>
      <c r="R3644" s="1" t="e">
        <f ca="1">IF(AND(Q3644&lt;&gt; "", COUNTIF(SAP!#REF!,Q3644)&gt;0),"Matched", "")</f>
        <v>#REF!</v>
      </c>
    </row>
    <row r="3645" spans="1:18">
      <c r="A3645" s="13">
        <v>11563327</v>
      </c>
      <c r="B3645" s="14">
        <v>43884</v>
      </c>
      <c r="C3645" s="14">
        <v>43884</v>
      </c>
      <c r="D3645" s="15" t="s">
        <v>10</v>
      </c>
      <c r="E3645" s="15">
        <v>0</v>
      </c>
      <c r="F3645" s="15">
        <v>0</v>
      </c>
      <c r="G3645" s="15">
        <v>5802</v>
      </c>
      <c r="H3645" s="15">
        <v>238778.2</v>
      </c>
      <c r="I3645" s="15" t="s">
        <v>11</v>
      </c>
      <c r="J3645" s="15" t="s">
        <v>12</v>
      </c>
      <c r="K3645" s="1" t="str">
        <f t="shared" si="190"/>
        <v/>
      </c>
      <c r="L3645" s="1" t="e">
        <f ca="1">IF(AND(K3645&lt;&gt; "", COUNTIF(SAP!#REF!,K3645)&gt;0),"Matched", "")</f>
        <v>#REF!</v>
      </c>
      <c r="M3645" s="1" t="str">
        <f t="shared" si="191"/>
        <v/>
      </c>
      <c r="N3645" s="1" t="e">
        <f ca="1">IF(AND(M3645&lt;&gt; "", COUNTIF(SAP!#REF!,M3645)&gt;0),"Matched", "")</f>
        <v>#REF!</v>
      </c>
      <c r="O3645" s="1" t="str">
        <f t="shared" si="192"/>
        <v/>
      </c>
      <c r="P3645" s="1" t="e">
        <f ca="1">IF(AND(O3645&lt;&gt; "", COUNTIF(SAP!#REF!,O3645)&gt;0),"Matched", "")</f>
        <v>#REF!</v>
      </c>
      <c r="Q3645" s="1" t="str">
        <f ca="1">IF(D3645="AC","Logic4"&amp;"_"&amp;TEXT(C3645,"dd.mm.yyyy") &amp;"_"&amp; 1016894.01,"")</f>
        <v>Logic4_23.02.2020_1016894.01</v>
      </c>
      <c r="R3645" s="1" t="e">
        <f ca="1">IF(AND(Q3645&lt;&gt; "", COUNTIF(SAP!#REF!,Q3645)&gt;0),"Matched", "")</f>
        <v>#REF!</v>
      </c>
    </row>
    <row r="3646" spans="1:18">
      <c r="A3646" s="9">
        <v>11563327</v>
      </c>
      <c r="B3646" s="10">
        <v>43884</v>
      </c>
      <c r="C3646" s="10">
        <v>43884</v>
      </c>
      <c r="D3646" s="11" t="s">
        <v>10</v>
      </c>
      <c r="E3646" s="11">
        <v>0</v>
      </c>
      <c r="F3646" s="11">
        <v>0</v>
      </c>
      <c r="G3646" s="11">
        <v>5984.4</v>
      </c>
      <c r="H3646" s="11">
        <v>244762.6</v>
      </c>
      <c r="I3646" s="11" t="s">
        <v>11</v>
      </c>
      <c r="J3646" s="11" t="s">
        <v>12</v>
      </c>
      <c r="K3646" s="1" t="str">
        <f t="shared" si="190"/>
        <v/>
      </c>
      <c r="L3646" s="1" t="e">
        <f ca="1">IF(AND(K3646&lt;&gt; "", COUNTIF(SAP!#REF!,K3646)&gt;0),"Matched", "")</f>
        <v>#REF!</v>
      </c>
      <c r="M3646" s="1" t="str">
        <f t="shared" si="191"/>
        <v/>
      </c>
      <c r="N3646" s="1" t="e">
        <f ca="1">IF(AND(M3646&lt;&gt; "", COUNTIF(SAP!#REF!,M3646)&gt;0),"Matched", "")</f>
        <v>#REF!</v>
      </c>
      <c r="O3646" s="1" t="str">
        <f t="shared" si="192"/>
        <v/>
      </c>
      <c r="P3646" s="1" t="e">
        <f ca="1">IF(AND(O3646&lt;&gt; "", COUNTIF(SAP!#REF!,O3646)&gt;0),"Matched", "")</f>
        <v>#REF!</v>
      </c>
      <c r="Q3646" s="1" t="str">
        <f ca="1">IF(D3646="AC","Logic4"&amp;"_"&amp;TEXT(C3646,"dd.mm.yyyy") &amp;"_"&amp; 1016894.01,"")</f>
        <v>Logic4_23.02.2020_1016894.01</v>
      </c>
      <c r="R3646" s="1" t="e">
        <f ca="1">IF(AND(Q3646&lt;&gt; "", COUNTIF(SAP!#REF!,Q3646)&gt;0),"Matched", "")</f>
        <v>#REF!</v>
      </c>
    </row>
    <row r="3647" spans="1:18">
      <c r="A3647" s="13">
        <v>11563327</v>
      </c>
      <c r="B3647" s="14">
        <v>43884</v>
      </c>
      <c r="C3647" s="14">
        <v>43884</v>
      </c>
      <c r="D3647" s="15" t="s">
        <v>10</v>
      </c>
      <c r="E3647" s="15">
        <v>0</v>
      </c>
      <c r="F3647" s="15">
        <v>0</v>
      </c>
      <c r="G3647" s="15">
        <v>6110</v>
      </c>
      <c r="H3647" s="15">
        <v>250872.6</v>
      </c>
      <c r="I3647" s="15" t="s">
        <v>11</v>
      </c>
      <c r="J3647" s="15" t="s">
        <v>12</v>
      </c>
      <c r="K3647" s="1" t="str">
        <f t="shared" si="190"/>
        <v/>
      </c>
      <c r="L3647" s="1" t="e">
        <f ca="1">IF(AND(K3647&lt;&gt; "", COUNTIF(SAP!#REF!,K3647)&gt;0),"Matched", "")</f>
        <v>#REF!</v>
      </c>
      <c r="M3647" s="1" t="str">
        <f t="shared" si="191"/>
        <v/>
      </c>
      <c r="N3647" s="1" t="e">
        <f ca="1">IF(AND(M3647&lt;&gt; "", COUNTIF(SAP!#REF!,M3647)&gt;0),"Matched", "")</f>
        <v>#REF!</v>
      </c>
      <c r="O3647" s="1" t="str">
        <f t="shared" si="192"/>
        <v/>
      </c>
      <c r="P3647" s="1" t="e">
        <f ca="1">IF(AND(O3647&lt;&gt; "", COUNTIF(SAP!#REF!,O3647)&gt;0),"Matched", "")</f>
        <v>#REF!</v>
      </c>
      <c r="Q3647" s="1" t="str">
        <f ca="1">IF(D3647="AC","Logic4"&amp;"_"&amp;TEXT(C3647,"dd.mm.yyyy") &amp;"_"&amp; 1016894.01,"")</f>
        <v>Logic4_23.02.2020_1016894.01</v>
      </c>
      <c r="R3647" s="1" t="e">
        <f ca="1">IF(AND(Q3647&lt;&gt; "", COUNTIF(SAP!#REF!,Q3647)&gt;0),"Matched", "")</f>
        <v>#REF!</v>
      </c>
    </row>
    <row r="3648" spans="1:18">
      <c r="A3648" s="9">
        <v>11563327</v>
      </c>
      <c r="B3648" s="10">
        <v>43884</v>
      </c>
      <c r="C3648" s="10">
        <v>43884</v>
      </c>
      <c r="D3648" s="11" t="s">
        <v>10</v>
      </c>
      <c r="E3648" s="11">
        <v>0</v>
      </c>
      <c r="F3648" s="11">
        <v>0</v>
      </c>
      <c r="G3648" s="11">
        <v>6170</v>
      </c>
      <c r="H3648" s="11">
        <v>257042.6</v>
      </c>
      <c r="I3648" s="11" t="s">
        <v>11</v>
      </c>
      <c r="J3648" s="11" t="s">
        <v>12</v>
      </c>
      <c r="K3648" s="1" t="str">
        <f t="shared" si="190"/>
        <v/>
      </c>
      <c r="L3648" s="1" t="e">
        <f ca="1">IF(AND(K3648&lt;&gt; "", COUNTIF(SAP!#REF!,K3648)&gt;0),"Matched", "")</f>
        <v>#REF!</v>
      </c>
      <c r="M3648" s="1" t="str">
        <f t="shared" si="191"/>
        <v/>
      </c>
      <c r="N3648" s="1" t="e">
        <f ca="1">IF(AND(M3648&lt;&gt; "", COUNTIF(SAP!#REF!,M3648)&gt;0),"Matched", "")</f>
        <v>#REF!</v>
      </c>
      <c r="O3648" s="1" t="str">
        <f t="shared" si="192"/>
        <v/>
      </c>
      <c r="P3648" s="1" t="e">
        <f ca="1">IF(AND(O3648&lt;&gt; "", COUNTIF(SAP!#REF!,O3648)&gt;0),"Matched", "")</f>
        <v>#REF!</v>
      </c>
      <c r="Q3648" s="1" t="str">
        <f ca="1">IF(D3648="AC","Logic4"&amp;"_"&amp;TEXT(C3648,"dd.mm.yyyy") &amp;"_"&amp; 1016894.01,"")</f>
        <v>Logic4_23.02.2020_1016894.01</v>
      </c>
      <c r="R3648" s="1" t="e">
        <f ca="1">IF(AND(Q3648&lt;&gt; "", COUNTIF(SAP!#REF!,Q3648)&gt;0),"Matched", "")</f>
        <v>#REF!</v>
      </c>
    </row>
    <row r="3649" spans="1:18">
      <c r="A3649" s="13">
        <v>11563327</v>
      </c>
      <c r="B3649" s="14">
        <v>43884</v>
      </c>
      <c r="C3649" s="14">
        <v>43884</v>
      </c>
      <c r="D3649" s="15" t="s">
        <v>10</v>
      </c>
      <c r="E3649" s="15">
        <v>0</v>
      </c>
      <c r="F3649" s="15">
        <v>0</v>
      </c>
      <c r="G3649" s="15">
        <v>6260</v>
      </c>
      <c r="H3649" s="15">
        <v>263302.59999999998</v>
      </c>
      <c r="I3649" s="15" t="s">
        <v>11</v>
      </c>
      <c r="J3649" s="15" t="s">
        <v>12</v>
      </c>
      <c r="K3649" s="1" t="str">
        <f t="shared" si="190"/>
        <v/>
      </c>
      <c r="L3649" s="1" t="e">
        <f ca="1">IF(AND(K3649&lt;&gt; "", COUNTIF(SAP!#REF!,K3649)&gt;0),"Matched", "")</f>
        <v>#REF!</v>
      </c>
      <c r="M3649" s="1" t="str">
        <f t="shared" si="191"/>
        <v/>
      </c>
      <c r="N3649" s="1" t="e">
        <f ca="1">IF(AND(M3649&lt;&gt; "", COUNTIF(SAP!#REF!,M3649)&gt;0),"Matched", "")</f>
        <v>#REF!</v>
      </c>
      <c r="O3649" s="1" t="str">
        <f t="shared" si="192"/>
        <v/>
      </c>
      <c r="P3649" s="1" t="e">
        <f ca="1">IF(AND(O3649&lt;&gt; "", COUNTIF(SAP!#REF!,O3649)&gt;0),"Matched", "")</f>
        <v>#REF!</v>
      </c>
      <c r="Q3649" s="1" t="str">
        <f ca="1">IF(D3649="AC","Logic4"&amp;"_"&amp;TEXT(C3649,"dd.mm.yyyy") &amp;"_"&amp; 1016894.01,"")</f>
        <v>Logic4_23.02.2020_1016894.01</v>
      </c>
      <c r="R3649" s="1" t="e">
        <f ca="1">IF(AND(Q3649&lt;&gt; "", COUNTIF(SAP!#REF!,Q3649)&gt;0),"Matched", "")</f>
        <v>#REF!</v>
      </c>
    </row>
    <row r="3650" spans="1:18">
      <c r="A3650" s="9">
        <v>11563327</v>
      </c>
      <c r="B3650" s="10">
        <v>43884</v>
      </c>
      <c r="C3650" s="10">
        <v>43884</v>
      </c>
      <c r="D3650" s="11" t="s">
        <v>10</v>
      </c>
      <c r="E3650" s="11">
        <v>0</v>
      </c>
      <c r="F3650" s="11">
        <v>0</v>
      </c>
      <c r="G3650" s="11">
        <v>6362.1</v>
      </c>
      <c r="H3650" s="11">
        <v>269664.7</v>
      </c>
      <c r="I3650" s="11" t="s">
        <v>11</v>
      </c>
      <c r="J3650" s="11" t="s">
        <v>12</v>
      </c>
      <c r="K3650" s="1" t="str">
        <f t="shared" si="190"/>
        <v/>
      </c>
      <c r="L3650" s="1" t="e">
        <f ca="1">IF(AND(K3650&lt;&gt; "", COUNTIF(SAP!#REF!,K3650)&gt;0),"Matched", "")</f>
        <v>#REF!</v>
      </c>
      <c r="M3650" s="1" t="str">
        <f t="shared" si="191"/>
        <v/>
      </c>
      <c r="N3650" s="1" t="e">
        <f ca="1">IF(AND(M3650&lt;&gt; "", COUNTIF(SAP!#REF!,M3650)&gt;0),"Matched", "")</f>
        <v>#REF!</v>
      </c>
      <c r="O3650" s="1" t="str">
        <f t="shared" si="192"/>
        <v/>
      </c>
      <c r="P3650" s="1" t="e">
        <f ca="1">IF(AND(O3650&lt;&gt; "", COUNTIF(SAP!#REF!,O3650)&gt;0),"Matched", "")</f>
        <v>#REF!</v>
      </c>
      <c r="Q3650" s="1" t="str">
        <f ca="1">IF(D3650="AC","Logic4"&amp;"_"&amp;TEXT(C3650,"dd.mm.yyyy") &amp;"_"&amp; 1016894.01,"")</f>
        <v>Logic4_23.02.2020_1016894.01</v>
      </c>
      <c r="R3650" s="1" t="e">
        <f ca="1">IF(AND(Q3650&lt;&gt; "", COUNTIF(SAP!#REF!,Q3650)&gt;0),"Matched", "")</f>
        <v>#REF!</v>
      </c>
    </row>
    <row r="3651" spans="1:18">
      <c r="A3651" s="13">
        <v>11563327</v>
      </c>
      <c r="B3651" s="14">
        <v>43884</v>
      </c>
      <c r="C3651" s="14">
        <v>43884</v>
      </c>
      <c r="D3651" s="15" t="s">
        <v>10</v>
      </c>
      <c r="E3651" s="15">
        <v>0</v>
      </c>
      <c r="F3651" s="15">
        <v>0</v>
      </c>
      <c r="G3651" s="15">
        <v>6560</v>
      </c>
      <c r="H3651" s="15">
        <v>276224.7</v>
      </c>
      <c r="I3651" s="15" t="s">
        <v>11</v>
      </c>
      <c r="J3651" s="15" t="s">
        <v>12</v>
      </c>
      <c r="K3651" s="1" t="str">
        <f t="shared" ref="K3651:K3714" si="193">IF(D3651="TF","Logic1"&amp;"_"&amp;TEXT(C3651, "mm") &amp;"_"&amp; F3651,"")</f>
        <v/>
      </c>
      <c r="L3651" s="1" t="e">
        <f ca="1">IF(AND(K3651&lt;&gt; "", COUNTIF(SAP!#REF!,K3651)&gt;0),"Matched", "")</f>
        <v>#REF!</v>
      </c>
      <c r="M3651" s="1" t="str">
        <f t="shared" si="191"/>
        <v/>
      </c>
      <c r="N3651" s="1" t="e">
        <f ca="1">IF(AND(M3651&lt;&gt; "", COUNTIF(SAP!#REF!,M3651)&gt;0),"Matched", "")</f>
        <v>#REF!</v>
      </c>
      <c r="O3651" s="1" t="str">
        <f t="shared" si="192"/>
        <v/>
      </c>
      <c r="P3651" s="1" t="e">
        <f ca="1">IF(AND(O3651&lt;&gt; "", COUNTIF(SAP!#REF!,O3651)&gt;0),"Matched", "")</f>
        <v>#REF!</v>
      </c>
      <c r="Q3651" s="1" t="str">
        <f ca="1">IF(D3651="AC","Logic4"&amp;"_"&amp;TEXT(C3651,"dd.mm.yyyy") &amp;"_"&amp; 1016894.01,"")</f>
        <v>Logic4_23.02.2020_1016894.01</v>
      </c>
      <c r="R3651" s="1" t="e">
        <f ca="1">IF(AND(Q3651&lt;&gt; "", COUNTIF(SAP!#REF!,Q3651)&gt;0),"Matched", "")</f>
        <v>#REF!</v>
      </c>
    </row>
    <row r="3652" spans="1:18">
      <c r="A3652" s="9">
        <v>11563327</v>
      </c>
      <c r="B3652" s="10">
        <v>43884</v>
      </c>
      <c r="C3652" s="10">
        <v>43884</v>
      </c>
      <c r="D3652" s="11" t="s">
        <v>10</v>
      </c>
      <c r="E3652" s="11">
        <v>0</v>
      </c>
      <c r="F3652" s="11">
        <v>0</v>
      </c>
      <c r="G3652" s="11">
        <v>6590</v>
      </c>
      <c r="H3652" s="11">
        <v>282814.7</v>
      </c>
      <c r="I3652" s="11" t="s">
        <v>11</v>
      </c>
      <c r="J3652" s="11" t="s">
        <v>12</v>
      </c>
      <c r="K3652" s="1" t="str">
        <f t="shared" si="193"/>
        <v/>
      </c>
      <c r="L3652" s="1" t="e">
        <f ca="1">IF(AND(K3652&lt;&gt; "", COUNTIF(SAP!#REF!,K3652)&gt;0),"Matched", "")</f>
        <v>#REF!</v>
      </c>
      <c r="M3652" s="1" t="str">
        <f t="shared" si="191"/>
        <v/>
      </c>
      <c r="N3652" s="1" t="e">
        <f ca="1">IF(AND(M3652&lt;&gt; "", COUNTIF(SAP!#REF!,M3652)&gt;0),"Matched", "")</f>
        <v>#REF!</v>
      </c>
      <c r="O3652" s="1" t="str">
        <f t="shared" si="192"/>
        <v/>
      </c>
      <c r="P3652" s="1" t="e">
        <f ca="1">IF(AND(O3652&lt;&gt; "", COUNTIF(SAP!#REF!,O3652)&gt;0),"Matched", "")</f>
        <v>#REF!</v>
      </c>
      <c r="Q3652" s="1" t="str">
        <f ca="1">IF(D3652="AC","Logic4"&amp;"_"&amp;TEXT(C3652,"dd.mm.yyyy") &amp;"_"&amp; 1016894.01,"")</f>
        <v>Logic4_23.02.2020_1016894.01</v>
      </c>
      <c r="R3652" s="1" t="e">
        <f ca="1">IF(AND(Q3652&lt;&gt; "", COUNTIF(SAP!#REF!,Q3652)&gt;0),"Matched", "")</f>
        <v>#REF!</v>
      </c>
    </row>
    <row r="3653" spans="1:18">
      <c r="A3653" s="13">
        <v>11563327</v>
      </c>
      <c r="B3653" s="14">
        <v>43884</v>
      </c>
      <c r="C3653" s="14">
        <v>43884</v>
      </c>
      <c r="D3653" s="15" t="s">
        <v>10</v>
      </c>
      <c r="E3653" s="15">
        <v>0</v>
      </c>
      <c r="F3653" s="15">
        <v>0</v>
      </c>
      <c r="G3653" s="15">
        <v>6714.5</v>
      </c>
      <c r="H3653" s="15">
        <v>289529.2</v>
      </c>
      <c r="I3653" s="15" t="s">
        <v>11</v>
      </c>
      <c r="J3653" s="15" t="s">
        <v>12</v>
      </c>
      <c r="K3653" s="1" t="str">
        <f t="shared" si="193"/>
        <v/>
      </c>
      <c r="L3653" s="1" t="e">
        <f ca="1">IF(AND(K3653&lt;&gt; "", COUNTIF(SAP!#REF!,K3653)&gt;0),"Matched", "")</f>
        <v>#REF!</v>
      </c>
      <c r="M3653" s="1" t="str">
        <f t="shared" si="191"/>
        <v/>
      </c>
      <c r="N3653" s="1" t="e">
        <f ca="1">IF(AND(M3653&lt;&gt; "", COUNTIF(SAP!#REF!,M3653)&gt;0),"Matched", "")</f>
        <v>#REF!</v>
      </c>
      <c r="O3653" s="1" t="str">
        <f t="shared" si="192"/>
        <v/>
      </c>
      <c r="P3653" s="1" t="e">
        <f ca="1">IF(AND(O3653&lt;&gt; "", COUNTIF(SAP!#REF!,O3653)&gt;0),"Matched", "")</f>
        <v>#REF!</v>
      </c>
      <c r="Q3653" s="1" t="str">
        <f ca="1">IF(D3653="AC","Logic4"&amp;"_"&amp;TEXT(C3653,"dd.mm.yyyy") &amp;"_"&amp; 1016894.01,"")</f>
        <v>Logic4_23.02.2020_1016894.01</v>
      </c>
      <c r="R3653" s="1" t="e">
        <f ca="1">IF(AND(Q3653&lt;&gt; "", COUNTIF(SAP!#REF!,Q3653)&gt;0),"Matched", "")</f>
        <v>#REF!</v>
      </c>
    </row>
    <row r="3654" spans="1:18">
      <c r="A3654" s="9">
        <v>11563327</v>
      </c>
      <c r="B3654" s="10">
        <v>43884</v>
      </c>
      <c r="C3654" s="10">
        <v>43884</v>
      </c>
      <c r="D3654" s="11" t="s">
        <v>10</v>
      </c>
      <c r="E3654" s="11">
        <v>0</v>
      </c>
      <c r="F3654" s="11">
        <v>0</v>
      </c>
      <c r="G3654" s="11">
        <v>6900</v>
      </c>
      <c r="H3654" s="11">
        <v>296429.2</v>
      </c>
      <c r="I3654" s="11" t="s">
        <v>11</v>
      </c>
      <c r="J3654" s="11" t="s">
        <v>12</v>
      </c>
      <c r="K3654" s="1" t="str">
        <f t="shared" si="193"/>
        <v/>
      </c>
      <c r="L3654" s="1" t="e">
        <f ca="1">IF(AND(K3654&lt;&gt; "", COUNTIF(SAP!#REF!,K3654)&gt;0),"Matched", "")</f>
        <v>#REF!</v>
      </c>
      <c r="M3654" s="1" t="str">
        <f t="shared" si="191"/>
        <v/>
      </c>
      <c r="N3654" s="1" t="e">
        <f ca="1">IF(AND(M3654&lt;&gt; "", COUNTIF(SAP!#REF!,M3654)&gt;0),"Matched", "")</f>
        <v>#REF!</v>
      </c>
      <c r="O3654" s="1" t="str">
        <f t="shared" si="192"/>
        <v/>
      </c>
      <c r="P3654" s="1" t="e">
        <f ca="1">IF(AND(O3654&lt;&gt; "", COUNTIF(SAP!#REF!,O3654)&gt;0),"Matched", "")</f>
        <v>#REF!</v>
      </c>
      <c r="Q3654" s="1" t="str">
        <f ca="1">IF(D3654="AC","Logic4"&amp;"_"&amp;TEXT(C3654,"dd.mm.yyyy") &amp;"_"&amp; 1016894.01,"")</f>
        <v>Logic4_23.02.2020_1016894.01</v>
      </c>
      <c r="R3654" s="1" t="e">
        <f ca="1">IF(AND(Q3654&lt;&gt; "", COUNTIF(SAP!#REF!,Q3654)&gt;0),"Matched", "")</f>
        <v>#REF!</v>
      </c>
    </row>
    <row r="3655" spans="1:18">
      <c r="A3655" s="13">
        <v>11563327</v>
      </c>
      <c r="B3655" s="14">
        <v>43884</v>
      </c>
      <c r="C3655" s="14">
        <v>43884</v>
      </c>
      <c r="D3655" s="15" t="s">
        <v>10</v>
      </c>
      <c r="E3655" s="15">
        <v>0</v>
      </c>
      <c r="F3655" s="15">
        <v>0</v>
      </c>
      <c r="G3655" s="15">
        <v>6960</v>
      </c>
      <c r="H3655" s="15">
        <v>303389.2</v>
      </c>
      <c r="I3655" s="15" t="s">
        <v>11</v>
      </c>
      <c r="J3655" s="15" t="s">
        <v>12</v>
      </c>
      <c r="K3655" s="1" t="str">
        <f t="shared" si="193"/>
        <v/>
      </c>
      <c r="L3655" s="1" t="e">
        <f ca="1">IF(AND(K3655&lt;&gt; "", COUNTIF(SAP!#REF!,K3655)&gt;0),"Matched", "")</f>
        <v>#REF!</v>
      </c>
      <c r="M3655" s="1" t="str">
        <f t="shared" si="191"/>
        <v/>
      </c>
      <c r="N3655" s="1" t="e">
        <f ca="1">IF(AND(M3655&lt;&gt; "", COUNTIF(SAP!#REF!,M3655)&gt;0),"Matched", "")</f>
        <v>#REF!</v>
      </c>
      <c r="O3655" s="1" t="str">
        <f t="shared" si="192"/>
        <v/>
      </c>
      <c r="P3655" s="1" t="e">
        <f ca="1">IF(AND(O3655&lt;&gt; "", COUNTIF(SAP!#REF!,O3655)&gt;0),"Matched", "")</f>
        <v>#REF!</v>
      </c>
      <c r="Q3655" s="1" t="str">
        <f ca="1">IF(D3655="AC","Logic4"&amp;"_"&amp;TEXT(C3655,"dd.mm.yyyy") &amp;"_"&amp; 1016894.01,"")</f>
        <v>Logic4_23.02.2020_1016894.01</v>
      </c>
      <c r="R3655" s="1" t="e">
        <f ca="1">IF(AND(Q3655&lt;&gt; "", COUNTIF(SAP!#REF!,Q3655)&gt;0),"Matched", "")</f>
        <v>#REF!</v>
      </c>
    </row>
    <row r="3656" spans="1:18">
      <c r="A3656" s="9">
        <v>11563327</v>
      </c>
      <c r="B3656" s="10">
        <v>43884</v>
      </c>
      <c r="C3656" s="10">
        <v>43884</v>
      </c>
      <c r="D3656" s="11" t="s">
        <v>10</v>
      </c>
      <c r="E3656" s="11">
        <v>0</v>
      </c>
      <c r="F3656" s="11">
        <v>0</v>
      </c>
      <c r="G3656" s="11">
        <v>7240</v>
      </c>
      <c r="H3656" s="11">
        <v>310629.2</v>
      </c>
      <c r="I3656" s="11" t="s">
        <v>11</v>
      </c>
      <c r="J3656" s="11" t="s">
        <v>12</v>
      </c>
      <c r="K3656" s="1" t="str">
        <f t="shared" si="193"/>
        <v/>
      </c>
      <c r="L3656" s="1" t="e">
        <f ca="1">IF(AND(K3656&lt;&gt; "", COUNTIF(SAP!#REF!,K3656)&gt;0),"Matched", "")</f>
        <v>#REF!</v>
      </c>
      <c r="M3656" s="1" t="str">
        <f t="shared" si="191"/>
        <v/>
      </c>
      <c r="N3656" s="1" t="e">
        <f ca="1">IF(AND(M3656&lt;&gt; "", COUNTIF(SAP!#REF!,M3656)&gt;0),"Matched", "")</f>
        <v>#REF!</v>
      </c>
      <c r="O3656" s="1" t="str">
        <f t="shared" si="192"/>
        <v/>
      </c>
      <c r="P3656" s="1" t="e">
        <f ca="1">IF(AND(O3656&lt;&gt; "", COUNTIF(SAP!#REF!,O3656)&gt;0),"Matched", "")</f>
        <v>#REF!</v>
      </c>
      <c r="Q3656" s="1" t="str">
        <f ca="1">IF(D3656="AC","Logic4"&amp;"_"&amp;TEXT(C3656,"dd.mm.yyyy") &amp;"_"&amp; 1016894.01,"")</f>
        <v>Logic4_23.02.2020_1016894.01</v>
      </c>
      <c r="R3656" s="1" t="e">
        <f ca="1">IF(AND(Q3656&lt;&gt; "", COUNTIF(SAP!#REF!,Q3656)&gt;0),"Matched", "")</f>
        <v>#REF!</v>
      </c>
    </row>
    <row r="3657" spans="1:18">
      <c r="A3657" s="13">
        <v>11563327</v>
      </c>
      <c r="B3657" s="14">
        <v>43884</v>
      </c>
      <c r="C3657" s="14">
        <v>43884</v>
      </c>
      <c r="D3657" s="15" t="s">
        <v>10</v>
      </c>
      <c r="E3657" s="15">
        <v>0</v>
      </c>
      <c r="F3657" s="15">
        <v>0</v>
      </c>
      <c r="G3657" s="15">
        <v>7370</v>
      </c>
      <c r="H3657" s="15">
        <v>317999.2</v>
      </c>
      <c r="I3657" s="15" t="s">
        <v>11</v>
      </c>
      <c r="J3657" s="15" t="s">
        <v>12</v>
      </c>
      <c r="K3657" s="1" t="str">
        <f t="shared" si="193"/>
        <v/>
      </c>
      <c r="L3657" s="1" t="e">
        <f ca="1">IF(AND(K3657&lt;&gt; "", COUNTIF(SAP!#REF!,K3657)&gt;0),"Matched", "")</f>
        <v>#REF!</v>
      </c>
      <c r="M3657" s="1" t="str">
        <f t="shared" si="191"/>
        <v/>
      </c>
      <c r="N3657" s="1" t="e">
        <f ca="1">IF(AND(M3657&lt;&gt; "", COUNTIF(SAP!#REF!,M3657)&gt;0),"Matched", "")</f>
        <v>#REF!</v>
      </c>
      <c r="O3657" s="1" t="str">
        <f t="shared" si="192"/>
        <v/>
      </c>
      <c r="P3657" s="1" t="e">
        <f ca="1">IF(AND(O3657&lt;&gt; "", COUNTIF(SAP!#REF!,O3657)&gt;0),"Matched", "")</f>
        <v>#REF!</v>
      </c>
      <c r="Q3657" s="1" t="str">
        <f ca="1">IF(D3657="AC","Logic4"&amp;"_"&amp;TEXT(C3657,"dd.mm.yyyy") &amp;"_"&amp; 1016894.01,"")</f>
        <v>Logic4_23.02.2020_1016894.01</v>
      </c>
      <c r="R3657" s="1" t="e">
        <f ca="1">IF(AND(Q3657&lt;&gt; "", COUNTIF(SAP!#REF!,Q3657)&gt;0),"Matched", "")</f>
        <v>#REF!</v>
      </c>
    </row>
    <row r="3658" spans="1:18">
      <c r="A3658" s="9">
        <v>11563327</v>
      </c>
      <c r="B3658" s="10">
        <v>43884</v>
      </c>
      <c r="C3658" s="10">
        <v>43884</v>
      </c>
      <c r="D3658" s="11" t="s">
        <v>10</v>
      </c>
      <c r="E3658" s="11">
        <v>0</v>
      </c>
      <c r="F3658" s="11">
        <v>0</v>
      </c>
      <c r="G3658" s="11">
        <v>7374</v>
      </c>
      <c r="H3658" s="11">
        <v>325373.2</v>
      </c>
      <c r="I3658" s="11" t="s">
        <v>11</v>
      </c>
      <c r="J3658" s="11" t="s">
        <v>12</v>
      </c>
      <c r="K3658" s="1" t="str">
        <f t="shared" si="193"/>
        <v/>
      </c>
      <c r="L3658" s="1" t="e">
        <f ca="1">IF(AND(K3658&lt;&gt; "", COUNTIF(SAP!#REF!,K3658)&gt;0),"Matched", "")</f>
        <v>#REF!</v>
      </c>
      <c r="M3658" s="1" t="str">
        <f t="shared" si="191"/>
        <v/>
      </c>
      <c r="N3658" s="1" t="e">
        <f ca="1">IF(AND(M3658&lt;&gt; "", COUNTIF(SAP!#REF!,M3658)&gt;0),"Matched", "")</f>
        <v>#REF!</v>
      </c>
      <c r="O3658" s="1" t="str">
        <f t="shared" si="192"/>
        <v/>
      </c>
      <c r="P3658" s="1" t="e">
        <f ca="1">IF(AND(O3658&lt;&gt; "", COUNTIF(SAP!#REF!,O3658)&gt;0),"Matched", "")</f>
        <v>#REF!</v>
      </c>
      <c r="Q3658" s="1" t="str">
        <f ca="1">IF(D3658="AC","Logic4"&amp;"_"&amp;TEXT(C3658,"dd.mm.yyyy") &amp;"_"&amp; 1016894.01,"")</f>
        <v>Logic4_23.02.2020_1016894.01</v>
      </c>
      <c r="R3658" s="1" t="e">
        <f ca="1">IF(AND(Q3658&lt;&gt; "", COUNTIF(SAP!#REF!,Q3658)&gt;0),"Matched", "")</f>
        <v>#REF!</v>
      </c>
    </row>
    <row r="3659" spans="1:18">
      <c r="A3659" s="13">
        <v>11563327</v>
      </c>
      <c r="B3659" s="14">
        <v>43884</v>
      </c>
      <c r="C3659" s="14">
        <v>43884</v>
      </c>
      <c r="D3659" s="15" t="s">
        <v>10</v>
      </c>
      <c r="E3659" s="15">
        <v>0</v>
      </c>
      <c r="F3659" s="15">
        <v>0</v>
      </c>
      <c r="G3659" s="15">
        <v>7390</v>
      </c>
      <c r="H3659" s="15">
        <v>332763.2</v>
      </c>
      <c r="I3659" s="15" t="s">
        <v>11</v>
      </c>
      <c r="J3659" s="15" t="s">
        <v>12</v>
      </c>
      <c r="K3659" s="1" t="str">
        <f t="shared" si="193"/>
        <v/>
      </c>
      <c r="L3659" s="1" t="e">
        <f ca="1">IF(AND(K3659&lt;&gt; "", COUNTIF(SAP!#REF!,K3659)&gt;0),"Matched", "")</f>
        <v>#REF!</v>
      </c>
      <c r="M3659" s="1" t="str">
        <f t="shared" si="191"/>
        <v/>
      </c>
      <c r="N3659" s="1" t="e">
        <f ca="1">IF(AND(M3659&lt;&gt; "", COUNTIF(SAP!#REF!,M3659)&gt;0),"Matched", "")</f>
        <v>#REF!</v>
      </c>
      <c r="O3659" s="1" t="str">
        <f t="shared" si="192"/>
        <v/>
      </c>
      <c r="P3659" s="1" t="e">
        <f ca="1">IF(AND(O3659&lt;&gt; "", COUNTIF(SAP!#REF!,O3659)&gt;0),"Matched", "")</f>
        <v>#REF!</v>
      </c>
      <c r="Q3659" s="1" t="str">
        <f ca="1">IF(D3659="AC","Logic4"&amp;"_"&amp;TEXT(C3659,"dd.mm.yyyy") &amp;"_"&amp; 1016894.01,"")</f>
        <v>Logic4_23.02.2020_1016894.01</v>
      </c>
      <c r="R3659" s="1" t="e">
        <f ca="1">IF(AND(Q3659&lt;&gt; "", COUNTIF(SAP!#REF!,Q3659)&gt;0),"Matched", "")</f>
        <v>#REF!</v>
      </c>
    </row>
    <row r="3660" spans="1:18">
      <c r="A3660" s="9">
        <v>11563327</v>
      </c>
      <c r="B3660" s="10">
        <v>43884</v>
      </c>
      <c r="C3660" s="10">
        <v>43884</v>
      </c>
      <c r="D3660" s="11" t="s">
        <v>10</v>
      </c>
      <c r="E3660" s="11">
        <v>0</v>
      </c>
      <c r="F3660" s="11">
        <v>0</v>
      </c>
      <c r="G3660" s="11">
        <v>7419.12</v>
      </c>
      <c r="H3660" s="11">
        <v>340182.32</v>
      </c>
      <c r="I3660" s="11" t="s">
        <v>11</v>
      </c>
      <c r="J3660" s="11" t="s">
        <v>12</v>
      </c>
      <c r="K3660" s="1" t="str">
        <f t="shared" si="193"/>
        <v/>
      </c>
      <c r="L3660" s="1" t="e">
        <f ca="1">IF(AND(K3660&lt;&gt; "", COUNTIF(SAP!#REF!,K3660)&gt;0),"Matched", "")</f>
        <v>#REF!</v>
      </c>
      <c r="M3660" s="1" t="str">
        <f t="shared" si="191"/>
        <v/>
      </c>
      <c r="N3660" s="1" t="e">
        <f ca="1">IF(AND(M3660&lt;&gt; "", COUNTIF(SAP!#REF!,M3660)&gt;0),"Matched", "")</f>
        <v>#REF!</v>
      </c>
      <c r="O3660" s="1" t="str">
        <f t="shared" si="192"/>
        <v/>
      </c>
      <c r="P3660" s="1" t="e">
        <f ca="1">IF(AND(O3660&lt;&gt; "", COUNTIF(SAP!#REF!,O3660)&gt;0),"Matched", "")</f>
        <v>#REF!</v>
      </c>
      <c r="Q3660" s="1" t="str">
        <f ca="1">IF(D3660="AC","Logic4"&amp;"_"&amp;TEXT(C3660,"dd.mm.yyyy") &amp;"_"&amp; 1016894.01,"")</f>
        <v>Logic4_23.02.2020_1016894.01</v>
      </c>
      <c r="R3660" s="1" t="e">
        <f ca="1">IF(AND(Q3660&lt;&gt; "", COUNTIF(SAP!#REF!,Q3660)&gt;0),"Matched", "")</f>
        <v>#REF!</v>
      </c>
    </row>
    <row r="3661" spans="1:18">
      <c r="A3661" s="13">
        <v>11563327</v>
      </c>
      <c r="B3661" s="14">
        <v>43884</v>
      </c>
      <c r="C3661" s="14">
        <v>43884</v>
      </c>
      <c r="D3661" s="15" t="s">
        <v>10</v>
      </c>
      <c r="E3661" s="15">
        <v>0</v>
      </c>
      <c r="F3661" s="15">
        <v>0</v>
      </c>
      <c r="G3661" s="15">
        <v>7812.68</v>
      </c>
      <c r="H3661" s="15">
        <v>347995</v>
      </c>
      <c r="I3661" s="15" t="s">
        <v>11</v>
      </c>
      <c r="J3661" s="15" t="s">
        <v>12</v>
      </c>
      <c r="K3661" s="1" t="str">
        <f t="shared" si="193"/>
        <v/>
      </c>
      <c r="L3661" s="1" t="e">
        <f ca="1">IF(AND(K3661&lt;&gt; "", COUNTIF(SAP!#REF!,K3661)&gt;0),"Matched", "")</f>
        <v>#REF!</v>
      </c>
      <c r="M3661" s="1" t="str">
        <f t="shared" si="191"/>
        <v/>
      </c>
      <c r="N3661" s="1" t="e">
        <f ca="1">IF(AND(M3661&lt;&gt; "", COUNTIF(SAP!#REF!,M3661)&gt;0),"Matched", "")</f>
        <v>#REF!</v>
      </c>
      <c r="O3661" s="1" t="str">
        <f t="shared" si="192"/>
        <v/>
      </c>
      <c r="P3661" s="1" t="e">
        <f ca="1">IF(AND(O3661&lt;&gt; "", COUNTIF(SAP!#REF!,O3661)&gt;0),"Matched", "")</f>
        <v>#REF!</v>
      </c>
      <c r="Q3661" s="1" t="str">
        <f ca="1">IF(D3661="AC","Logic4"&amp;"_"&amp;TEXT(C3661,"dd.mm.yyyy") &amp;"_"&amp; 1016894.01,"")</f>
        <v>Logic4_23.02.2020_1016894.01</v>
      </c>
      <c r="R3661" s="1" t="e">
        <f ca="1">IF(AND(Q3661&lt;&gt; "", COUNTIF(SAP!#REF!,Q3661)&gt;0),"Matched", "")</f>
        <v>#REF!</v>
      </c>
    </row>
    <row r="3662" spans="1:18">
      <c r="A3662" s="9">
        <v>11563327</v>
      </c>
      <c r="B3662" s="10">
        <v>43884</v>
      </c>
      <c r="C3662" s="10">
        <v>43884</v>
      </c>
      <c r="D3662" s="11" t="s">
        <v>10</v>
      </c>
      <c r="E3662" s="11">
        <v>0</v>
      </c>
      <c r="F3662" s="11">
        <v>0</v>
      </c>
      <c r="G3662" s="11">
        <v>8130</v>
      </c>
      <c r="H3662" s="11">
        <v>356125</v>
      </c>
      <c r="I3662" s="11" t="s">
        <v>11</v>
      </c>
      <c r="J3662" s="11" t="s">
        <v>12</v>
      </c>
      <c r="K3662" s="1" t="str">
        <f t="shared" si="193"/>
        <v/>
      </c>
      <c r="L3662" s="1" t="e">
        <f ca="1">IF(AND(K3662&lt;&gt; "", COUNTIF(SAP!#REF!,K3662)&gt;0),"Matched", "")</f>
        <v>#REF!</v>
      </c>
      <c r="M3662" s="1" t="str">
        <f t="shared" si="191"/>
        <v/>
      </c>
      <c r="N3662" s="1" t="e">
        <f ca="1">IF(AND(M3662&lt;&gt; "", COUNTIF(SAP!#REF!,M3662)&gt;0),"Matched", "")</f>
        <v>#REF!</v>
      </c>
      <c r="O3662" s="1" t="str">
        <f t="shared" si="192"/>
        <v/>
      </c>
      <c r="P3662" s="1" t="e">
        <f ca="1">IF(AND(O3662&lt;&gt; "", COUNTIF(SAP!#REF!,O3662)&gt;0),"Matched", "")</f>
        <v>#REF!</v>
      </c>
      <c r="Q3662" s="1" t="str">
        <f ca="1">IF(D3662="AC","Logic4"&amp;"_"&amp;TEXT(C3662,"dd.mm.yyyy") &amp;"_"&amp; 1016894.01,"")</f>
        <v>Logic4_23.02.2020_1016894.01</v>
      </c>
      <c r="R3662" s="1" t="e">
        <f ca="1">IF(AND(Q3662&lt;&gt; "", COUNTIF(SAP!#REF!,Q3662)&gt;0),"Matched", "")</f>
        <v>#REF!</v>
      </c>
    </row>
    <row r="3663" spans="1:18">
      <c r="A3663" s="13">
        <v>11563327</v>
      </c>
      <c r="B3663" s="14">
        <v>43884</v>
      </c>
      <c r="C3663" s="14">
        <v>43884</v>
      </c>
      <c r="D3663" s="15" t="s">
        <v>10</v>
      </c>
      <c r="E3663" s="15">
        <v>0</v>
      </c>
      <c r="F3663" s="15">
        <v>0</v>
      </c>
      <c r="G3663" s="15">
        <v>8430</v>
      </c>
      <c r="H3663" s="15">
        <v>364555</v>
      </c>
      <c r="I3663" s="15" t="s">
        <v>11</v>
      </c>
      <c r="J3663" s="15" t="s">
        <v>12</v>
      </c>
      <c r="K3663" s="1" t="str">
        <f t="shared" si="193"/>
        <v/>
      </c>
      <c r="L3663" s="1" t="e">
        <f ca="1">IF(AND(K3663&lt;&gt; "", COUNTIF(SAP!#REF!,K3663)&gt;0),"Matched", "")</f>
        <v>#REF!</v>
      </c>
      <c r="M3663" s="1" t="str">
        <f t="shared" si="191"/>
        <v/>
      </c>
      <c r="N3663" s="1" t="e">
        <f ca="1">IF(AND(M3663&lt;&gt; "", COUNTIF(SAP!#REF!,M3663)&gt;0),"Matched", "")</f>
        <v>#REF!</v>
      </c>
      <c r="O3663" s="1" t="str">
        <f t="shared" si="192"/>
        <v/>
      </c>
      <c r="P3663" s="1" t="e">
        <f ca="1">IF(AND(O3663&lt;&gt; "", COUNTIF(SAP!#REF!,O3663)&gt;0),"Matched", "")</f>
        <v>#REF!</v>
      </c>
      <c r="Q3663" s="1" t="str">
        <f ca="1">IF(D3663="AC","Logic4"&amp;"_"&amp;TEXT(C3663,"dd.mm.yyyy") &amp;"_"&amp; 1016894.01,"")</f>
        <v>Logic4_23.02.2020_1016894.01</v>
      </c>
      <c r="R3663" s="1" t="e">
        <f ca="1">IF(AND(Q3663&lt;&gt; "", COUNTIF(SAP!#REF!,Q3663)&gt;0),"Matched", "")</f>
        <v>#REF!</v>
      </c>
    </row>
    <row r="3664" spans="1:18">
      <c r="A3664" s="9">
        <v>11563327</v>
      </c>
      <c r="B3664" s="10">
        <v>43884</v>
      </c>
      <c r="C3664" s="10">
        <v>43884</v>
      </c>
      <c r="D3664" s="11" t="s">
        <v>10</v>
      </c>
      <c r="E3664" s="11">
        <v>0</v>
      </c>
      <c r="F3664" s="11">
        <v>0</v>
      </c>
      <c r="G3664" s="11">
        <v>8640</v>
      </c>
      <c r="H3664" s="11">
        <v>373195</v>
      </c>
      <c r="I3664" s="11" t="s">
        <v>11</v>
      </c>
      <c r="J3664" s="11" t="s">
        <v>12</v>
      </c>
      <c r="K3664" s="1" t="str">
        <f t="shared" si="193"/>
        <v/>
      </c>
      <c r="L3664" s="1" t="e">
        <f ca="1">IF(AND(K3664&lt;&gt; "", COUNTIF(SAP!#REF!,K3664)&gt;0),"Matched", "")</f>
        <v>#REF!</v>
      </c>
      <c r="M3664" s="1" t="str">
        <f t="shared" si="191"/>
        <v/>
      </c>
      <c r="N3664" s="1" t="e">
        <f ca="1">IF(AND(M3664&lt;&gt; "", COUNTIF(SAP!#REF!,M3664)&gt;0),"Matched", "")</f>
        <v>#REF!</v>
      </c>
      <c r="O3664" s="1" t="str">
        <f t="shared" si="192"/>
        <v/>
      </c>
      <c r="P3664" s="1" t="e">
        <f ca="1">IF(AND(O3664&lt;&gt; "", COUNTIF(SAP!#REF!,O3664)&gt;0),"Matched", "")</f>
        <v>#REF!</v>
      </c>
      <c r="Q3664" s="1" t="str">
        <f ca="1">IF(D3664="AC","Logic4"&amp;"_"&amp;TEXT(C3664,"dd.mm.yyyy") &amp;"_"&amp; 1016894.01,"")</f>
        <v>Logic4_23.02.2020_1016894.01</v>
      </c>
      <c r="R3664" s="1" t="e">
        <f ca="1">IF(AND(Q3664&lt;&gt; "", COUNTIF(SAP!#REF!,Q3664)&gt;0),"Matched", "")</f>
        <v>#REF!</v>
      </c>
    </row>
    <row r="3665" spans="1:18">
      <c r="A3665" s="13">
        <v>11563327</v>
      </c>
      <c r="B3665" s="14">
        <v>43884</v>
      </c>
      <c r="C3665" s="14">
        <v>43884</v>
      </c>
      <c r="D3665" s="15" t="s">
        <v>10</v>
      </c>
      <c r="E3665" s="15">
        <v>0</v>
      </c>
      <c r="F3665" s="15">
        <v>0</v>
      </c>
      <c r="G3665" s="15">
        <v>8883</v>
      </c>
      <c r="H3665" s="15">
        <v>382078</v>
      </c>
      <c r="I3665" s="15" t="s">
        <v>11</v>
      </c>
      <c r="J3665" s="15" t="s">
        <v>12</v>
      </c>
      <c r="K3665" s="1" t="str">
        <f t="shared" si="193"/>
        <v/>
      </c>
      <c r="L3665" s="1" t="e">
        <f ca="1">IF(AND(K3665&lt;&gt; "", COUNTIF(SAP!#REF!,K3665)&gt;0),"Matched", "")</f>
        <v>#REF!</v>
      </c>
      <c r="M3665" s="1" t="str">
        <f t="shared" si="191"/>
        <v/>
      </c>
      <c r="N3665" s="1" t="e">
        <f ca="1">IF(AND(M3665&lt;&gt; "", COUNTIF(SAP!#REF!,M3665)&gt;0),"Matched", "")</f>
        <v>#REF!</v>
      </c>
      <c r="O3665" s="1" t="str">
        <f t="shared" si="192"/>
        <v/>
      </c>
      <c r="P3665" s="1" t="e">
        <f ca="1">IF(AND(O3665&lt;&gt; "", COUNTIF(SAP!#REF!,O3665)&gt;0),"Matched", "")</f>
        <v>#REF!</v>
      </c>
      <c r="Q3665" s="1" t="str">
        <f ca="1">IF(D3665="AC","Logic4"&amp;"_"&amp;TEXT(C3665,"dd.mm.yyyy") &amp;"_"&amp; 1016894.01,"")</f>
        <v>Logic4_23.02.2020_1016894.01</v>
      </c>
      <c r="R3665" s="1" t="e">
        <f ca="1">IF(AND(Q3665&lt;&gt; "", COUNTIF(SAP!#REF!,Q3665)&gt;0),"Matched", "")</f>
        <v>#REF!</v>
      </c>
    </row>
    <row r="3666" spans="1:18">
      <c r="A3666" s="9">
        <v>11563327</v>
      </c>
      <c r="B3666" s="10">
        <v>43884</v>
      </c>
      <c r="C3666" s="10">
        <v>43884</v>
      </c>
      <c r="D3666" s="11" t="s">
        <v>10</v>
      </c>
      <c r="E3666" s="11">
        <v>0</v>
      </c>
      <c r="F3666" s="11">
        <v>0</v>
      </c>
      <c r="G3666" s="11">
        <v>8891.1</v>
      </c>
      <c r="H3666" s="11">
        <v>390969.1</v>
      </c>
      <c r="I3666" s="11" t="s">
        <v>11</v>
      </c>
      <c r="J3666" s="11" t="s">
        <v>12</v>
      </c>
      <c r="K3666" s="1" t="str">
        <f t="shared" si="193"/>
        <v/>
      </c>
      <c r="L3666" s="1" t="e">
        <f ca="1">IF(AND(K3666&lt;&gt; "", COUNTIF(SAP!#REF!,K3666)&gt;0),"Matched", "")</f>
        <v>#REF!</v>
      </c>
      <c r="M3666" s="1" t="str">
        <f t="shared" si="191"/>
        <v/>
      </c>
      <c r="N3666" s="1" t="e">
        <f ca="1">IF(AND(M3666&lt;&gt; "", COUNTIF(SAP!#REF!,M3666)&gt;0),"Matched", "")</f>
        <v>#REF!</v>
      </c>
      <c r="O3666" s="1" t="str">
        <f t="shared" si="192"/>
        <v/>
      </c>
      <c r="P3666" s="1" t="e">
        <f ca="1">IF(AND(O3666&lt;&gt; "", COUNTIF(SAP!#REF!,O3666)&gt;0),"Matched", "")</f>
        <v>#REF!</v>
      </c>
      <c r="Q3666" s="1" t="str">
        <f ca="1">IF(D3666="AC","Logic4"&amp;"_"&amp;TEXT(C3666,"dd.mm.yyyy") &amp;"_"&amp; 1016894.01,"")</f>
        <v>Logic4_23.02.2020_1016894.01</v>
      </c>
      <c r="R3666" s="1" t="e">
        <f ca="1">IF(AND(Q3666&lt;&gt; "", COUNTIF(SAP!#REF!,Q3666)&gt;0),"Matched", "")</f>
        <v>#REF!</v>
      </c>
    </row>
    <row r="3667" spans="1:18">
      <c r="A3667" s="13">
        <v>11563327</v>
      </c>
      <c r="B3667" s="14">
        <v>43884</v>
      </c>
      <c r="C3667" s="14">
        <v>43884</v>
      </c>
      <c r="D3667" s="15" t="s">
        <v>10</v>
      </c>
      <c r="E3667" s="15">
        <v>0</v>
      </c>
      <c r="F3667" s="15">
        <v>0</v>
      </c>
      <c r="G3667" s="15">
        <v>9582.4</v>
      </c>
      <c r="H3667" s="15">
        <v>400551.5</v>
      </c>
      <c r="I3667" s="15" t="s">
        <v>11</v>
      </c>
      <c r="J3667" s="15" t="s">
        <v>12</v>
      </c>
      <c r="K3667" s="1" t="str">
        <f t="shared" si="193"/>
        <v/>
      </c>
      <c r="L3667" s="1" t="e">
        <f ca="1">IF(AND(K3667&lt;&gt; "", COUNTIF(SAP!#REF!,K3667)&gt;0),"Matched", "")</f>
        <v>#REF!</v>
      </c>
      <c r="M3667" s="1" t="str">
        <f t="shared" si="191"/>
        <v/>
      </c>
      <c r="N3667" s="1" t="e">
        <f ca="1">IF(AND(M3667&lt;&gt; "", COUNTIF(SAP!#REF!,M3667)&gt;0),"Matched", "")</f>
        <v>#REF!</v>
      </c>
      <c r="O3667" s="1" t="str">
        <f t="shared" si="192"/>
        <v/>
      </c>
      <c r="P3667" s="1" t="e">
        <f ca="1">IF(AND(O3667&lt;&gt; "", COUNTIF(SAP!#REF!,O3667)&gt;0),"Matched", "")</f>
        <v>#REF!</v>
      </c>
      <c r="Q3667" s="1" t="str">
        <f ca="1">IF(D3667="AC","Logic4"&amp;"_"&amp;TEXT(C3667,"dd.mm.yyyy") &amp;"_"&amp; 1016894.01,"")</f>
        <v>Logic4_23.02.2020_1016894.01</v>
      </c>
      <c r="R3667" s="1" t="e">
        <f ca="1">IF(AND(Q3667&lt;&gt; "", COUNTIF(SAP!#REF!,Q3667)&gt;0),"Matched", "")</f>
        <v>#REF!</v>
      </c>
    </row>
    <row r="3668" spans="1:18">
      <c r="A3668" s="9">
        <v>11563327</v>
      </c>
      <c r="B3668" s="10">
        <v>43884</v>
      </c>
      <c r="C3668" s="10">
        <v>43884</v>
      </c>
      <c r="D3668" s="11" t="s">
        <v>10</v>
      </c>
      <c r="E3668" s="11">
        <v>0</v>
      </c>
      <c r="F3668" s="11">
        <v>0</v>
      </c>
      <c r="G3668" s="11">
        <v>9865.2000000000007</v>
      </c>
      <c r="H3668" s="11">
        <v>410416.7</v>
      </c>
      <c r="I3668" s="11" t="s">
        <v>11</v>
      </c>
      <c r="J3668" s="11" t="s">
        <v>12</v>
      </c>
      <c r="K3668" s="1" t="str">
        <f t="shared" si="193"/>
        <v/>
      </c>
      <c r="L3668" s="1" t="e">
        <f ca="1">IF(AND(K3668&lt;&gt; "", COUNTIF(SAP!#REF!,K3668)&gt;0),"Matched", "")</f>
        <v>#REF!</v>
      </c>
      <c r="M3668" s="1" t="str">
        <f t="shared" si="191"/>
        <v/>
      </c>
      <c r="N3668" s="1" t="e">
        <f ca="1">IF(AND(M3668&lt;&gt; "", COUNTIF(SAP!#REF!,M3668)&gt;0),"Matched", "")</f>
        <v>#REF!</v>
      </c>
      <c r="O3668" s="1" t="str">
        <f t="shared" si="192"/>
        <v/>
      </c>
      <c r="P3668" s="1" t="e">
        <f ca="1">IF(AND(O3668&lt;&gt; "", COUNTIF(SAP!#REF!,O3668)&gt;0),"Matched", "")</f>
        <v>#REF!</v>
      </c>
      <c r="Q3668" s="1" t="str">
        <f ca="1">IF(D3668="AC","Logic4"&amp;"_"&amp;TEXT(C3668,"dd.mm.yyyy") &amp;"_"&amp; 1016894.01,"")</f>
        <v>Logic4_23.02.2020_1016894.01</v>
      </c>
      <c r="R3668" s="1" t="e">
        <f ca="1">IF(AND(Q3668&lt;&gt; "", COUNTIF(SAP!#REF!,Q3668)&gt;0),"Matched", "")</f>
        <v>#REF!</v>
      </c>
    </row>
    <row r="3669" spans="1:18">
      <c r="A3669" s="13">
        <v>11563327</v>
      </c>
      <c r="B3669" s="14">
        <v>43884</v>
      </c>
      <c r="C3669" s="14">
        <v>43884</v>
      </c>
      <c r="D3669" s="15" t="s">
        <v>10</v>
      </c>
      <c r="E3669" s="15">
        <v>0</v>
      </c>
      <c r="F3669" s="15">
        <v>0</v>
      </c>
      <c r="G3669" s="15">
        <v>9920.7000000000007</v>
      </c>
      <c r="H3669" s="15">
        <v>420337.4</v>
      </c>
      <c r="I3669" s="15" t="s">
        <v>11</v>
      </c>
      <c r="J3669" s="15" t="s">
        <v>12</v>
      </c>
      <c r="K3669" s="1" t="str">
        <f t="shared" si="193"/>
        <v/>
      </c>
      <c r="L3669" s="1" t="e">
        <f ca="1">IF(AND(K3669&lt;&gt; "", COUNTIF(SAP!#REF!,K3669)&gt;0),"Matched", "")</f>
        <v>#REF!</v>
      </c>
      <c r="M3669" s="1" t="str">
        <f t="shared" si="191"/>
        <v/>
      </c>
      <c r="N3669" s="1" t="e">
        <f ca="1">IF(AND(M3669&lt;&gt; "", COUNTIF(SAP!#REF!,M3669)&gt;0),"Matched", "")</f>
        <v>#REF!</v>
      </c>
      <c r="O3669" s="1" t="str">
        <f t="shared" si="192"/>
        <v/>
      </c>
      <c r="P3669" s="1" t="e">
        <f ca="1">IF(AND(O3669&lt;&gt; "", COUNTIF(SAP!#REF!,O3669)&gt;0),"Matched", "")</f>
        <v>#REF!</v>
      </c>
      <c r="Q3669" s="1" t="str">
        <f ca="1">IF(D3669="AC","Logic4"&amp;"_"&amp;TEXT(C3669,"dd.mm.yyyy") &amp;"_"&amp; 1016894.01,"")</f>
        <v>Logic4_23.02.2020_1016894.01</v>
      </c>
      <c r="R3669" s="1" t="e">
        <f ca="1">IF(AND(Q3669&lt;&gt; "", COUNTIF(SAP!#REF!,Q3669)&gt;0),"Matched", "")</f>
        <v>#REF!</v>
      </c>
    </row>
    <row r="3670" spans="1:18">
      <c r="A3670" s="9">
        <v>11563327</v>
      </c>
      <c r="B3670" s="10">
        <v>43884</v>
      </c>
      <c r="C3670" s="10">
        <v>43884</v>
      </c>
      <c r="D3670" s="11" t="s">
        <v>10</v>
      </c>
      <c r="E3670" s="11">
        <v>0</v>
      </c>
      <c r="F3670" s="11">
        <v>0</v>
      </c>
      <c r="G3670" s="11">
        <v>10192</v>
      </c>
      <c r="H3670" s="11">
        <v>430529.4</v>
      </c>
      <c r="I3670" s="11" t="s">
        <v>11</v>
      </c>
      <c r="J3670" s="11" t="s">
        <v>12</v>
      </c>
      <c r="K3670" s="1" t="str">
        <f t="shared" si="193"/>
        <v/>
      </c>
      <c r="L3670" s="1" t="e">
        <f ca="1">IF(AND(K3670&lt;&gt; "", COUNTIF(SAP!#REF!,K3670)&gt;0),"Matched", "")</f>
        <v>#REF!</v>
      </c>
      <c r="M3670" s="1" t="str">
        <f t="shared" si="191"/>
        <v/>
      </c>
      <c r="N3670" s="1" t="e">
        <f ca="1">IF(AND(M3670&lt;&gt; "", COUNTIF(SAP!#REF!,M3670)&gt;0),"Matched", "")</f>
        <v>#REF!</v>
      </c>
      <c r="O3670" s="1" t="str">
        <f t="shared" si="192"/>
        <v/>
      </c>
      <c r="P3670" s="1" t="e">
        <f ca="1">IF(AND(O3670&lt;&gt; "", COUNTIF(SAP!#REF!,O3670)&gt;0),"Matched", "")</f>
        <v>#REF!</v>
      </c>
      <c r="Q3670" s="1" t="str">
        <f ca="1">IF(D3670="AC","Logic4"&amp;"_"&amp;TEXT(C3670,"dd.mm.yyyy") &amp;"_"&amp; 1016894.01,"")</f>
        <v>Logic4_23.02.2020_1016894.01</v>
      </c>
      <c r="R3670" s="1" t="e">
        <f ca="1">IF(AND(Q3670&lt;&gt; "", COUNTIF(SAP!#REF!,Q3670)&gt;0),"Matched", "")</f>
        <v>#REF!</v>
      </c>
    </row>
    <row r="3671" spans="1:18">
      <c r="A3671" s="13">
        <v>11563327</v>
      </c>
      <c r="B3671" s="14">
        <v>43884</v>
      </c>
      <c r="C3671" s="14">
        <v>43884</v>
      </c>
      <c r="D3671" s="15" t="s">
        <v>10</v>
      </c>
      <c r="E3671" s="15">
        <v>0</v>
      </c>
      <c r="F3671" s="15">
        <v>0</v>
      </c>
      <c r="G3671" s="15">
        <v>10228.1</v>
      </c>
      <c r="H3671" s="15">
        <v>440757.5</v>
      </c>
      <c r="I3671" s="15" t="s">
        <v>11</v>
      </c>
      <c r="J3671" s="15" t="s">
        <v>12</v>
      </c>
      <c r="K3671" s="1" t="str">
        <f t="shared" si="193"/>
        <v/>
      </c>
      <c r="L3671" s="1" t="e">
        <f ca="1">IF(AND(K3671&lt;&gt; "", COUNTIF(SAP!#REF!,K3671)&gt;0),"Matched", "")</f>
        <v>#REF!</v>
      </c>
      <c r="M3671" s="1" t="str">
        <f t="shared" si="191"/>
        <v/>
      </c>
      <c r="N3671" s="1" t="e">
        <f ca="1">IF(AND(M3671&lt;&gt; "", COUNTIF(SAP!#REF!,M3671)&gt;0),"Matched", "")</f>
        <v>#REF!</v>
      </c>
      <c r="O3671" s="1" t="str">
        <f t="shared" si="192"/>
        <v/>
      </c>
      <c r="P3671" s="1" t="e">
        <f ca="1">IF(AND(O3671&lt;&gt; "", COUNTIF(SAP!#REF!,O3671)&gt;0),"Matched", "")</f>
        <v>#REF!</v>
      </c>
      <c r="Q3671" s="1" t="str">
        <f ca="1">IF(D3671="AC","Logic4"&amp;"_"&amp;TEXT(C3671,"dd.mm.yyyy") &amp;"_"&amp; 1016894.01,"")</f>
        <v>Logic4_23.02.2020_1016894.01</v>
      </c>
      <c r="R3671" s="1" t="e">
        <f ca="1">IF(AND(Q3671&lt;&gt; "", COUNTIF(SAP!#REF!,Q3671)&gt;0),"Matched", "")</f>
        <v>#REF!</v>
      </c>
    </row>
    <row r="3672" spans="1:18">
      <c r="A3672" s="9">
        <v>11563327</v>
      </c>
      <c r="B3672" s="10">
        <v>43884</v>
      </c>
      <c r="C3672" s="10">
        <v>43884</v>
      </c>
      <c r="D3672" s="11" t="s">
        <v>10</v>
      </c>
      <c r="E3672" s="11">
        <v>0</v>
      </c>
      <c r="F3672" s="11">
        <v>0</v>
      </c>
      <c r="G3672" s="11">
        <v>11082.7</v>
      </c>
      <c r="H3672" s="11">
        <v>451840.2</v>
      </c>
      <c r="I3672" s="11" t="s">
        <v>11</v>
      </c>
      <c r="J3672" s="11" t="s">
        <v>12</v>
      </c>
      <c r="K3672" s="1" t="str">
        <f t="shared" si="193"/>
        <v/>
      </c>
      <c r="L3672" s="1" t="e">
        <f ca="1">IF(AND(K3672&lt;&gt; "", COUNTIF(SAP!#REF!,K3672)&gt;0),"Matched", "")</f>
        <v>#REF!</v>
      </c>
      <c r="M3672" s="1" t="str">
        <f t="shared" si="191"/>
        <v/>
      </c>
      <c r="N3672" s="1" t="e">
        <f ca="1">IF(AND(M3672&lt;&gt; "", COUNTIF(SAP!#REF!,M3672)&gt;0),"Matched", "")</f>
        <v>#REF!</v>
      </c>
      <c r="O3672" s="1" t="str">
        <f t="shared" si="192"/>
        <v/>
      </c>
      <c r="P3672" s="1" t="e">
        <f ca="1">IF(AND(O3672&lt;&gt; "", COUNTIF(SAP!#REF!,O3672)&gt;0),"Matched", "")</f>
        <v>#REF!</v>
      </c>
      <c r="Q3672" s="1" t="str">
        <f ca="1">IF(D3672="AC","Logic4"&amp;"_"&amp;TEXT(C3672,"dd.mm.yyyy") &amp;"_"&amp; 1016894.01,"")</f>
        <v>Logic4_23.02.2020_1016894.01</v>
      </c>
      <c r="R3672" s="1" t="e">
        <f ca="1">IF(AND(Q3672&lt;&gt; "", COUNTIF(SAP!#REF!,Q3672)&gt;0),"Matched", "")</f>
        <v>#REF!</v>
      </c>
    </row>
    <row r="3673" spans="1:18">
      <c r="A3673" s="13">
        <v>11563327</v>
      </c>
      <c r="B3673" s="14">
        <v>43884</v>
      </c>
      <c r="C3673" s="14">
        <v>43884</v>
      </c>
      <c r="D3673" s="15" t="s">
        <v>10</v>
      </c>
      <c r="E3673" s="15">
        <v>0</v>
      </c>
      <c r="F3673" s="15">
        <v>0</v>
      </c>
      <c r="G3673" s="15">
        <v>11122</v>
      </c>
      <c r="H3673" s="15">
        <v>462962.2</v>
      </c>
      <c r="I3673" s="15" t="s">
        <v>11</v>
      </c>
      <c r="J3673" s="15" t="s">
        <v>12</v>
      </c>
      <c r="K3673" s="1" t="str">
        <f t="shared" si="193"/>
        <v/>
      </c>
      <c r="L3673" s="1" t="e">
        <f ca="1">IF(AND(K3673&lt;&gt; "", COUNTIF(SAP!#REF!,K3673)&gt;0),"Matched", "")</f>
        <v>#REF!</v>
      </c>
      <c r="M3673" s="1" t="str">
        <f t="shared" si="191"/>
        <v/>
      </c>
      <c r="N3673" s="1" t="e">
        <f ca="1">IF(AND(M3673&lt;&gt; "", COUNTIF(SAP!#REF!,M3673)&gt;0),"Matched", "")</f>
        <v>#REF!</v>
      </c>
      <c r="O3673" s="1" t="str">
        <f t="shared" si="192"/>
        <v/>
      </c>
      <c r="P3673" s="1" t="e">
        <f ca="1">IF(AND(O3673&lt;&gt; "", COUNTIF(SAP!#REF!,O3673)&gt;0),"Matched", "")</f>
        <v>#REF!</v>
      </c>
      <c r="Q3673" s="1" t="str">
        <f ca="1">IF(D3673="AC","Logic4"&amp;"_"&amp;TEXT(C3673,"dd.mm.yyyy") &amp;"_"&amp; 1016894.01,"")</f>
        <v>Logic4_23.02.2020_1016894.01</v>
      </c>
      <c r="R3673" s="1" t="e">
        <f ca="1">IF(AND(Q3673&lt;&gt; "", COUNTIF(SAP!#REF!,Q3673)&gt;0),"Matched", "")</f>
        <v>#REF!</v>
      </c>
    </row>
    <row r="3674" spans="1:18">
      <c r="A3674" s="9">
        <v>11563327</v>
      </c>
      <c r="B3674" s="10">
        <v>43884</v>
      </c>
      <c r="C3674" s="10">
        <v>43884</v>
      </c>
      <c r="D3674" s="11" t="s">
        <v>10</v>
      </c>
      <c r="E3674" s="11">
        <v>0</v>
      </c>
      <c r="F3674" s="11">
        <v>0</v>
      </c>
      <c r="G3674" s="11">
        <v>11275.76</v>
      </c>
      <c r="H3674" s="11">
        <v>474237.96</v>
      </c>
      <c r="I3674" s="11" t="s">
        <v>11</v>
      </c>
      <c r="J3674" s="11" t="s">
        <v>12</v>
      </c>
      <c r="K3674" s="1" t="str">
        <f t="shared" si="193"/>
        <v/>
      </c>
      <c r="L3674" s="1" t="e">
        <f ca="1">IF(AND(K3674&lt;&gt; "", COUNTIF(SAP!#REF!,K3674)&gt;0),"Matched", "")</f>
        <v>#REF!</v>
      </c>
      <c r="M3674" s="1" t="str">
        <f t="shared" si="191"/>
        <v/>
      </c>
      <c r="N3674" s="1" t="e">
        <f ca="1">IF(AND(M3674&lt;&gt; "", COUNTIF(SAP!#REF!,M3674)&gt;0),"Matched", "")</f>
        <v>#REF!</v>
      </c>
      <c r="O3674" s="1" t="str">
        <f t="shared" si="192"/>
        <v/>
      </c>
      <c r="P3674" s="1" t="e">
        <f ca="1">IF(AND(O3674&lt;&gt; "", COUNTIF(SAP!#REF!,O3674)&gt;0),"Matched", "")</f>
        <v>#REF!</v>
      </c>
      <c r="Q3674" s="1" t="str">
        <f ca="1">IF(D3674="AC","Logic4"&amp;"_"&amp;TEXT(C3674,"dd.mm.yyyy") &amp;"_"&amp; 1016894.01,"")</f>
        <v>Logic4_23.02.2020_1016894.01</v>
      </c>
      <c r="R3674" s="1" t="e">
        <f ca="1">IF(AND(Q3674&lt;&gt; "", COUNTIF(SAP!#REF!,Q3674)&gt;0),"Matched", "")</f>
        <v>#REF!</v>
      </c>
    </row>
    <row r="3675" spans="1:18">
      <c r="A3675" s="13">
        <v>11563327</v>
      </c>
      <c r="B3675" s="14">
        <v>43884</v>
      </c>
      <c r="C3675" s="14">
        <v>43884</v>
      </c>
      <c r="D3675" s="15" t="s">
        <v>10</v>
      </c>
      <c r="E3675" s="15">
        <v>0</v>
      </c>
      <c r="F3675" s="15">
        <v>0</v>
      </c>
      <c r="G3675" s="15">
        <v>11715.8</v>
      </c>
      <c r="H3675" s="15">
        <v>485953.76</v>
      </c>
      <c r="I3675" s="15" t="s">
        <v>11</v>
      </c>
      <c r="J3675" s="15" t="s">
        <v>12</v>
      </c>
      <c r="K3675" s="1" t="str">
        <f t="shared" si="193"/>
        <v/>
      </c>
      <c r="L3675" s="1" t="e">
        <f ca="1">IF(AND(K3675&lt;&gt; "", COUNTIF(SAP!#REF!,K3675)&gt;0),"Matched", "")</f>
        <v>#REF!</v>
      </c>
      <c r="M3675" s="1" t="str">
        <f t="shared" si="191"/>
        <v/>
      </c>
      <c r="N3675" s="1" t="e">
        <f ca="1">IF(AND(M3675&lt;&gt; "", COUNTIF(SAP!#REF!,M3675)&gt;0),"Matched", "")</f>
        <v>#REF!</v>
      </c>
      <c r="O3675" s="1" t="str">
        <f t="shared" si="192"/>
        <v/>
      </c>
      <c r="P3675" s="1" t="e">
        <f ca="1">IF(AND(O3675&lt;&gt; "", COUNTIF(SAP!#REF!,O3675)&gt;0),"Matched", "")</f>
        <v>#REF!</v>
      </c>
      <c r="Q3675" s="1" t="str">
        <f ca="1">IF(D3675="AC","Logic4"&amp;"_"&amp;TEXT(C3675,"dd.mm.yyyy") &amp;"_"&amp; 1016894.01,"")</f>
        <v>Logic4_23.02.2020_1016894.01</v>
      </c>
      <c r="R3675" s="1" t="e">
        <f ca="1">IF(AND(Q3675&lt;&gt; "", COUNTIF(SAP!#REF!,Q3675)&gt;0),"Matched", "")</f>
        <v>#REF!</v>
      </c>
    </row>
    <row r="3676" spans="1:18">
      <c r="A3676" s="9">
        <v>11563327</v>
      </c>
      <c r="B3676" s="10">
        <v>43884</v>
      </c>
      <c r="C3676" s="10">
        <v>43884</v>
      </c>
      <c r="D3676" s="11" t="s">
        <v>10</v>
      </c>
      <c r="E3676" s="11">
        <v>0</v>
      </c>
      <c r="F3676" s="11">
        <v>0</v>
      </c>
      <c r="G3676" s="11">
        <v>11859.72</v>
      </c>
      <c r="H3676" s="11">
        <v>497813.48</v>
      </c>
      <c r="I3676" s="11" t="s">
        <v>11</v>
      </c>
      <c r="J3676" s="11" t="s">
        <v>12</v>
      </c>
      <c r="K3676" s="1" t="str">
        <f t="shared" si="193"/>
        <v/>
      </c>
      <c r="L3676" s="1" t="e">
        <f ca="1">IF(AND(K3676&lt;&gt; "", COUNTIF(SAP!#REF!,K3676)&gt;0),"Matched", "")</f>
        <v>#REF!</v>
      </c>
      <c r="M3676" s="1" t="str">
        <f t="shared" si="191"/>
        <v/>
      </c>
      <c r="N3676" s="1" t="e">
        <f ca="1">IF(AND(M3676&lt;&gt; "", COUNTIF(SAP!#REF!,M3676)&gt;0),"Matched", "")</f>
        <v>#REF!</v>
      </c>
      <c r="O3676" s="1" t="str">
        <f t="shared" si="192"/>
        <v/>
      </c>
      <c r="P3676" s="1" t="e">
        <f ca="1">IF(AND(O3676&lt;&gt; "", COUNTIF(SAP!#REF!,O3676)&gt;0),"Matched", "")</f>
        <v>#REF!</v>
      </c>
      <c r="Q3676" s="1" t="str">
        <f ca="1">IF(D3676="AC","Logic4"&amp;"_"&amp;TEXT(C3676,"dd.mm.yyyy") &amp;"_"&amp; 1016894.01,"")</f>
        <v>Logic4_23.02.2020_1016894.01</v>
      </c>
      <c r="R3676" s="1" t="e">
        <f ca="1">IF(AND(Q3676&lt;&gt; "", COUNTIF(SAP!#REF!,Q3676)&gt;0),"Matched", "")</f>
        <v>#REF!</v>
      </c>
    </row>
    <row r="3677" spans="1:18">
      <c r="A3677" s="13">
        <v>11563327</v>
      </c>
      <c r="B3677" s="14">
        <v>43884</v>
      </c>
      <c r="C3677" s="14">
        <v>43884</v>
      </c>
      <c r="D3677" s="15" t="s">
        <v>10</v>
      </c>
      <c r="E3677" s="15">
        <v>0</v>
      </c>
      <c r="F3677" s="15">
        <v>0</v>
      </c>
      <c r="G3677" s="15">
        <v>12214.4</v>
      </c>
      <c r="H3677" s="15">
        <v>510027.88</v>
      </c>
      <c r="I3677" s="15" t="s">
        <v>11</v>
      </c>
      <c r="J3677" s="15" t="s">
        <v>12</v>
      </c>
      <c r="K3677" s="1" t="str">
        <f t="shared" si="193"/>
        <v/>
      </c>
      <c r="L3677" s="1" t="e">
        <f ca="1">IF(AND(K3677&lt;&gt; "", COUNTIF(SAP!#REF!,K3677)&gt;0),"Matched", "")</f>
        <v>#REF!</v>
      </c>
      <c r="M3677" s="1" t="str">
        <f t="shared" si="191"/>
        <v/>
      </c>
      <c r="N3677" s="1" t="e">
        <f ca="1">IF(AND(M3677&lt;&gt; "", COUNTIF(SAP!#REF!,M3677)&gt;0),"Matched", "")</f>
        <v>#REF!</v>
      </c>
      <c r="O3677" s="1" t="str">
        <f t="shared" si="192"/>
        <v/>
      </c>
      <c r="P3677" s="1" t="e">
        <f ca="1">IF(AND(O3677&lt;&gt; "", COUNTIF(SAP!#REF!,O3677)&gt;0),"Matched", "")</f>
        <v>#REF!</v>
      </c>
      <c r="Q3677" s="1" t="str">
        <f ca="1">IF(D3677="AC","Logic4"&amp;"_"&amp;TEXT(C3677,"dd.mm.yyyy") &amp;"_"&amp; 1016894.01,"")</f>
        <v>Logic4_23.02.2020_1016894.01</v>
      </c>
      <c r="R3677" s="1" t="e">
        <f ca="1">IF(AND(Q3677&lt;&gt; "", COUNTIF(SAP!#REF!,Q3677)&gt;0),"Matched", "")</f>
        <v>#REF!</v>
      </c>
    </row>
    <row r="3678" spans="1:18">
      <c r="A3678" s="9">
        <v>11563327</v>
      </c>
      <c r="B3678" s="10">
        <v>43884</v>
      </c>
      <c r="C3678" s="10">
        <v>43884</v>
      </c>
      <c r="D3678" s="11" t="s">
        <v>10</v>
      </c>
      <c r="E3678" s="11">
        <v>0</v>
      </c>
      <c r="F3678" s="11">
        <v>0</v>
      </c>
      <c r="G3678" s="11">
        <v>12565.8</v>
      </c>
      <c r="H3678" s="11">
        <v>522593.68</v>
      </c>
      <c r="I3678" s="11" t="s">
        <v>11</v>
      </c>
      <c r="J3678" s="11" t="s">
        <v>12</v>
      </c>
      <c r="K3678" s="1" t="str">
        <f t="shared" si="193"/>
        <v/>
      </c>
      <c r="L3678" s="1" t="e">
        <f ca="1">IF(AND(K3678&lt;&gt; "", COUNTIF(SAP!#REF!,K3678)&gt;0),"Matched", "")</f>
        <v>#REF!</v>
      </c>
      <c r="M3678" s="1" t="str">
        <f t="shared" si="191"/>
        <v/>
      </c>
      <c r="N3678" s="1" t="e">
        <f ca="1">IF(AND(M3678&lt;&gt; "", COUNTIF(SAP!#REF!,M3678)&gt;0),"Matched", "")</f>
        <v>#REF!</v>
      </c>
      <c r="O3678" s="1" t="str">
        <f t="shared" si="192"/>
        <v/>
      </c>
      <c r="P3678" s="1" t="e">
        <f ca="1">IF(AND(O3678&lt;&gt; "", COUNTIF(SAP!#REF!,O3678)&gt;0),"Matched", "")</f>
        <v>#REF!</v>
      </c>
      <c r="Q3678" s="1" t="str">
        <f ca="1">IF(D3678="AC","Logic4"&amp;"_"&amp;TEXT(C3678,"dd.mm.yyyy") &amp;"_"&amp; 1016894.01,"")</f>
        <v>Logic4_23.02.2020_1016894.01</v>
      </c>
      <c r="R3678" s="1" t="e">
        <f ca="1">IF(AND(Q3678&lt;&gt; "", COUNTIF(SAP!#REF!,Q3678)&gt;0),"Matched", "")</f>
        <v>#REF!</v>
      </c>
    </row>
    <row r="3679" spans="1:18">
      <c r="A3679" s="13">
        <v>11563327</v>
      </c>
      <c r="B3679" s="14">
        <v>43884</v>
      </c>
      <c r="C3679" s="14">
        <v>43884</v>
      </c>
      <c r="D3679" s="15" t="s">
        <v>10</v>
      </c>
      <c r="E3679" s="15">
        <v>0</v>
      </c>
      <c r="F3679" s="15">
        <v>0</v>
      </c>
      <c r="G3679" s="15">
        <v>12636.4</v>
      </c>
      <c r="H3679" s="15">
        <v>535230.07999999996</v>
      </c>
      <c r="I3679" s="15" t="s">
        <v>11</v>
      </c>
      <c r="J3679" s="15" t="s">
        <v>12</v>
      </c>
      <c r="K3679" s="1" t="str">
        <f t="shared" si="193"/>
        <v/>
      </c>
      <c r="L3679" s="1" t="e">
        <f ca="1">IF(AND(K3679&lt;&gt; "", COUNTIF(SAP!#REF!,K3679)&gt;0),"Matched", "")</f>
        <v>#REF!</v>
      </c>
      <c r="M3679" s="1" t="str">
        <f t="shared" si="191"/>
        <v/>
      </c>
      <c r="N3679" s="1" t="e">
        <f ca="1">IF(AND(M3679&lt;&gt; "", COUNTIF(SAP!#REF!,M3679)&gt;0),"Matched", "")</f>
        <v>#REF!</v>
      </c>
      <c r="O3679" s="1" t="str">
        <f t="shared" si="192"/>
        <v/>
      </c>
      <c r="P3679" s="1" t="e">
        <f ca="1">IF(AND(O3679&lt;&gt; "", COUNTIF(SAP!#REF!,O3679)&gt;0),"Matched", "")</f>
        <v>#REF!</v>
      </c>
      <c r="Q3679" s="1" t="str">
        <f ca="1">IF(D3679="AC","Logic4"&amp;"_"&amp;TEXT(C3679,"dd.mm.yyyy") &amp;"_"&amp; 1016894.01,"")</f>
        <v>Logic4_23.02.2020_1016894.01</v>
      </c>
      <c r="R3679" s="1" t="e">
        <f ca="1">IF(AND(Q3679&lt;&gt; "", COUNTIF(SAP!#REF!,Q3679)&gt;0),"Matched", "")</f>
        <v>#REF!</v>
      </c>
    </row>
    <row r="3680" spans="1:18">
      <c r="A3680" s="9">
        <v>11563327</v>
      </c>
      <c r="B3680" s="10">
        <v>43884</v>
      </c>
      <c r="C3680" s="10">
        <v>43884</v>
      </c>
      <c r="D3680" s="11" t="s">
        <v>10</v>
      </c>
      <c r="E3680" s="11">
        <v>0</v>
      </c>
      <c r="F3680" s="11">
        <v>0</v>
      </c>
      <c r="G3680" s="11">
        <v>12797.2</v>
      </c>
      <c r="H3680" s="11">
        <v>548027.28</v>
      </c>
      <c r="I3680" s="11" t="s">
        <v>11</v>
      </c>
      <c r="J3680" s="11" t="s">
        <v>12</v>
      </c>
      <c r="K3680" s="1" t="str">
        <f t="shared" si="193"/>
        <v/>
      </c>
      <c r="L3680" s="1" t="e">
        <f ca="1">IF(AND(K3680&lt;&gt; "", COUNTIF(SAP!#REF!,K3680)&gt;0),"Matched", "")</f>
        <v>#REF!</v>
      </c>
      <c r="M3680" s="1" t="str">
        <f t="shared" si="191"/>
        <v/>
      </c>
      <c r="N3680" s="1" t="e">
        <f ca="1">IF(AND(M3680&lt;&gt; "", COUNTIF(SAP!#REF!,M3680)&gt;0),"Matched", "")</f>
        <v>#REF!</v>
      </c>
      <c r="O3680" s="1" t="str">
        <f t="shared" si="192"/>
        <v/>
      </c>
      <c r="P3680" s="1" t="e">
        <f ca="1">IF(AND(O3680&lt;&gt; "", COUNTIF(SAP!#REF!,O3680)&gt;0),"Matched", "")</f>
        <v>#REF!</v>
      </c>
      <c r="Q3680" s="1" t="str">
        <f ca="1">IF(D3680="AC","Logic4"&amp;"_"&amp;TEXT(C3680,"dd.mm.yyyy") &amp;"_"&amp; 1016894.01,"")</f>
        <v>Logic4_23.02.2020_1016894.01</v>
      </c>
      <c r="R3680" s="1" t="e">
        <f ca="1">IF(AND(Q3680&lt;&gt; "", COUNTIF(SAP!#REF!,Q3680)&gt;0),"Matched", "")</f>
        <v>#REF!</v>
      </c>
    </row>
    <row r="3681" spans="1:18">
      <c r="A3681" s="13">
        <v>11563327</v>
      </c>
      <c r="B3681" s="14">
        <v>43884</v>
      </c>
      <c r="C3681" s="14">
        <v>43884</v>
      </c>
      <c r="D3681" s="15" t="s">
        <v>10</v>
      </c>
      <c r="E3681" s="15">
        <v>0</v>
      </c>
      <c r="F3681" s="15">
        <v>0</v>
      </c>
      <c r="G3681" s="15">
        <v>13292.2</v>
      </c>
      <c r="H3681" s="15">
        <v>561319.48</v>
      </c>
      <c r="I3681" s="15" t="s">
        <v>11</v>
      </c>
      <c r="J3681" s="15" t="s">
        <v>12</v>
      </c>
      <c r="K3681" s="1" t="str">
        <f t="shared" si="193"/>
        <v/>
      </c>
      <c r="L3681" s="1" t="e">
        <f ca="1">IF(AND(K3681&lt;&gt; "", COUNTIF(SAP!#REF!,K3681)&gt;0),"Matched", "")</f>
        <v>#REF!</v>
      </c>
      <c r="M3681" s="1" t="str">
        <f t="shared" si="191"/>
        <v/>
      </c>
      <c r="N3681" s="1" t="e">
        <f ca="1">IF(AND(M3681&lt;&gt; "", COUNTIF(SAP!#REF!,M3681)&gt;0),"Matched", "")</f>
        <v>#REF!</v>
      </c>
      <c r="O3681" s="1" t="str">
        <f t="shared" si="192"/>
        <v/>
      </c>
      <c r="P3681" s="1" t="e">
        <f ca="1">IF(AND(O3681&lt;&gt; "", COUNTIF(SAP!#REF!,O3681)&gt;0),"Matched", "")</f>
        <v>#REF!</v>
      </c>
      <c r="Q3681" s="1" t="str">
        <f ca="1">IF(D3681="AC","Logic4"&amp;"_"&amp;TEXT(C3681,"dd.mm.yyyy") &amp;"_"&amp; 1016894.01,"")</f>
        <v>Logic4_23.02.2020_1016894.01</v>
      </c>
      <c r="R3681" s="1" t="e">
        <f ca="1">IF(AND(Q3681&lt;&gt; "", COUNTIF(SAP!#REF!,Q3681)&gt;0),"Matched", "")</f>
        <v>#REF!</v>
      </c>
    </row>
    <row r="3682" spans="1:18">
      <c r="A3682" s="9">
        <v>11563327</v>
      </c>
      <c r="B3682" s="10">
        <v>43884</v>
      </c>
      <c r="C3682" s="10">
        <v>43884</v>
      </c>
      <c r="D3682" s="11" t="s">
        <v>10</v>
      </c>
      <c r="E3682" s="11">
        <v>0</v>
      </c>
      <c r="F3682" s="11">
        <v>0</v>
      </c>
      <c r="G3682" s="11">
        <v>13304</v>
      </c>
      <c r="H3682" s="11">
        <v>574623.48</v>
      </c>
      <c r="I3682" s="11" t="s">
        <v>11</v>
      </c>
      <c r="J3682" s="11" t="s">
        <v>12</v>
      </c>
      <c r="K3682" s="1" t="str">
        <f t="shared" si="193"/>
        <v/>
      </c>
      <c r="L3682" s="1" t="e">
        <f ca="1">IF(AND(K3682&lt;&gt; "", COUNTIF(SAP!#REF!,K3682)&gt;0),"Matched", "")</f>
        <v>#REF!</v>
      </c>
      <c r="M3682" s="1" t="str">
        <f t="shared" si="191"/>
        <v/>
      </c>
      <c r="N3682" s="1" t="e">
        <f ca="1">IF(AND(M3682&lt;&gt; "", COUNTIF(SAP!#REF!,M3682)&gt;0),"Matched", "")</f>
        <v>#REF!</v>
      </c>
      <c r="O3682" s="1" t="str">
        <f t="shared" si="192"/>
        <v/>
      </c>
      <c r="P3682" s="1" t="e">
        <f ca="1">IF(AND(O3682&lt;&gt; "", COUNTIF(SAP!#REF!,O3682)&gt;0),"Matched", "")</f>
        <v>#REF!</v>
      </c>
      <c r="Q3682" s="1" t="str">
        <f ca="1">IF(D3682="AC","Logic4"&amp;"_"&amp;TEXT(C3682,"dd.mm.yyyy") &amp;"_"&amp; 1016894.01,"")</f>
        <v>Logic4_23.02.2020_1016894.01</v>
      </c>
      <c r="R3682" s="1" t="e">
        <f ca="1">IF(AND(Q3682&lt;&gt; "", COUNTIF(SAP!#REF!,Q3682)&gt;0),"Matched", "")</f>
        <v>#REF!</v>
      </c>
    </row>
    <row r="3683" spans="1:18">
      <c r="A3683" s="13">
        <v>11563327</v>
      </c>
      <c r="B3683" s="14">
        <v>43884</v>
      </c>
      <c r="C3683" s="14">
        <v>43884</v>
      </c>
      <c r="D3683" s="15" t="s">
        <v>10</v>
      </c>
      <c r="E3683" s="15">
        <v>0</v>
      </c>
      <c r="F3683" s="15">
        <v>0</v>
      </c>
      <c r="G3683" s="15">
        <v>13860</v>
      </c>
      <c r="H3683" s="15">
        <v>588483.48</v>
      </c>
      <c r="I3683" s="15" t="s">
        <v>11</v>
      </c>
      <c r="J3683" s="15" t="s">
        <v>12</v>
      </c>
      <c r="K3683" s="1" t="str">
        <f t="shared" si="193"/>
        <v/>
      </c>
      <c r="L3683" s="1" t="e">
        <f ca="1">IF(AND(K3683&lt;&gt; "", COUNTIF(SAP!#REF!,K3683)&gt;0),"Matched", "")</f>
        <v>#REF!</v>
      </c>
      <c r="M3683" s="1" t="str">
        <f t="shared" si="191"/>
        <v/>
      </c>
      <c r="N3683" s="1" t="e">
        <f ca="1">IF(AND(M3683&lt;&gt; "", COUNTIF(SAP!#REF!,M3683)&gt;0),"Matched", "")</f>
        <v>#REF!</v>
      </c>
      <c r="O3683" s="1" t="str">
        <f t="shared" si="192"/>
        <v/>
      </c>
      <c r="P3683" s="1" t="e">
        <f ca="1">IF(AND(O3683&lt;&gt; "", COUNTIF(SAP!#REF!,O3683)&gt;0),"Matched", "")</f>
        <v>#REF!</v>
      </c>
      <c r="Q3683" s="1" t="str">
        <f ca="1">IF(D3683="AC","Logic4"&amp;"_"&amp;TEXT(C3683,"dd.mm.yyyy") &amp;"_"&amp; 1016894.01,"")</f>
        <v>Logic4_23.02.2020_1016894.01</v>
      </c>
      <c r="R3683" s="1" t="e">
        <f ca="1">IF(AND(Q3683&lt;&gt; "", COUNTIF(SAP!#REF!,Q3683)&gt;0),"Matched", "")</f>
        <v>#REF!</v>
      </c>
    </row>
    <row r="3684" spans="1:18">
      <c r="A3684" s="9">
        <v>11563327</v>
      </c>
      <c r="B3684" s="10">
        <v>43884</v>
      </c>
      <c r="C3684" s="10">
        <v>43884</v>
      </c>
      <c r="D3684" s="11" t="s">
        <v>10</v>
      </c>
      <c r="E3684" s="11">
        <v>0</v>
      </c>
      <c r="F3684" s="11">
        <v>0</v>
      </c>
      <c r="G3684" s="11">
        <v>14505.4</v>
      </c>
      <c r="H3684" s="11">
        <v>602988.88</v>
      </c>
      <c r="I3684" s="11" t="s">
        <v>11</v>
      </c>
      <c r="J3684" s="11" t="s">
        <v>12</v>
      </c>
      <c r="K3684" s="1" t="str">
        <f t="shared" si="193"/>
        <v/>
      </c>
      <c r="L3684" s="1" t="e">
        <f ca="1">IF(AND(K3684&lt;&gt; "", COUNTIF(SAP!#REF!,K3684)&gt;0),"Matched", "")</f>
        <v>#REF!</v>
      </c>
      <c r="M3684" s="1" t="str">
        <f t="shared" si="191"/>
        <v/>
      </c>
      <c r="N3684" s="1" t="e">
        <f ca="1">IF(AND(M3684&lt;&gt; "", COUNTIF(SAP!#REF!,M3684)&gt;0),"Matched", "")</f>
        <v>#REF!</v>
      </c>
      <c r="O3684" s="1" t="str">
        <f t="shared" si="192"/>
        <v/>
      </c>
      <c r="P3684" s="1" t="e">
        <f ca="1">IF(AND(O3684&lt;&gt; "", COUNTIF(SAP!#REF!,O3684)&gt;0),"Matched", "")</f>
        <v>#REF!</v>
      </c>
      <c r="Q3684" s="1" t="str">
        <f ca="1">IF(D3684="AC","Logic4"&amp;"_"&amp;TEXT(C3684,"dd.mm.yyyy") &amp;"_"&amp; 1016894.01,"")</f>
        <v>Logic4_23.02.2020_1016894.01</v>
      </c>
      <c r="R3684" s="1" t="e">
        <f ca="1">IF(AND(Q3684&lt;&gt; "", COUNTIF(SAP!#REF!,Q3684)&gt;0),"Matched", "")</f>
        <v>#REF!</v>
      </c>
    </row>
    <row r="3685" spans="1:18">
      <c r="A3685" s="13">
        <v>11563327</v>
      </c>
      <c r="B3685" s="14">
        <v>43884</v>
      </c>
      <c r="C3685" s="14">
        <v>43884</v>
      </c>
      <c r="D3685" s="15" t="s">
        <v>10</v>
      </c>
      <c r="E3685" s="15">
        <v>0</v>
      </c>
      <c r="F3685" s="15">
        <v>0</v>
      </c>
      <c r="G3685" s="15">
        <v>14536.13</v>
      </c>
      <c r="H3685" s="15">
        <v>617525.01</v>
      </c>
      <c r="I3685" s="15" t="s">
        <v>11</v>
      </c>
      <c r="J3685" s="15" t="s">
        <v>12</v>
      </c>
      <c r="K3685" s="1" t="str">
        <f t="shared" si="193"/>
        <v/>
      </c>
      <c r="L3685" s="1" t="e">
        <f ca="1">IF(AND(K3685&lt;&gt; "", COUNTIF(SAP!#REF!,K3685)&gt;0),"Matched", "")</f>
        <v>#REF!</v>
      </c>
      <c r="M3685" s="1" t="str">
        <f t="shared" si="191"/>
        <v/>
      </c>
      <c r="N3685" s="1" t="e">
        <f ca="1">IF(AND(M3685&lt;&gt; "", COUNTIF(SAP!#REF!,M3685)&gt;0),"Matched", "")</f>
        <v>#REF!</v>
      </c>
      <c r="O3685" s="1" t="str">
        <f t="shared" si="192"/>
        <v/>
      </c>
      <c r="P3685" s="1" t="e">
        <f ca="1">IF(AND(O3685&lt;&gt; "", COUNTIF(SAP!#REF!,O3685)&gt;0),"Matched", "")</f>
        <v>#REF!</v>
      </c>
      <c r="Q3685" s="1" t="str">
        <f ca="1">IF(D3685="AC","Logic4"&amp;"_"&amp;TEXT(C3685,"dd.mm.yyyy") &amp;"_"&amp; 1016894.01,"")</f>
        <v>Logic4_23.02.2020_1016894.01</v>
      </c>
      <c r="R3685" s="1" t="e">
        <f ca="1">IF(AND(Q3685&lt;&gt; "", COUNTIF(SAP!#REF!,Q3685)&gt;0),"Matched", "")</f>
        <v>#REF!</v>
      </c>
    </row>
    <row r="3686" spans="1:18">
      <c r="A3686" s="9">
        <v>11563327</v>
      </c>
      <c r="B3686" s="10">
        <v>43884</v>
      </c>
      <c r="C3686" s="10">
        <v>43884</v>
      </c>
      <c r="D3686" s="11" t="s">
        <v>10</v>
      </c>
      <c r="E3686" s="11">
        <v>0</v>
      </c>
      <c r="F3686" s="11">
        <v>0</v>
      </c>
      <c r="G3686" s="11">
        <v>15028.4</v>
      </c>
      <c r="H3686" s="11">
        <v>632553.41</v>
      </c>
      <c r="I3686" s="11" t="s">
        <v>11</v>
      </c>
      <c r="J3686" s="11" t="s">
        <v>12</v>
      </c>
      <c r="K3686" s="1" t="str">
        <f t="shared" si="193"/>
        <v/>
      </c>
      <c r="L3686" s="1" t="e">
        <f ca="1">IF(AND(K3686&lt;&gt; "", COUNTIF(SAP!#REF!,K3686)&gt;0),"Matched", "")</f>
        <v>#REF!</v>
      </c>
      <c r="M3686" s="1" t="str">
        <f t="shared" si="191"/>
        <v/>
      </c>
      <c r="N3686" s="1" t="e">
        <f ca="1">IF(AND(M3686&lt;&gt; "", COUNTIF(SAP!#REF!,M3686)&gt;0),"Matched", "")</f>
        <v>#REF!</v>
      </c>
      <c r="O3686" s="1" t="str">
        <f t="shared" si="192"/>
        <v/>
      </c>
      <c r="P3686" s="1" t="e">
        <f ca="1">IF(AND(O3686&lt;&gt; "", COUNTIF(SAP!#REF!,O3686)&gt;0),"Matched", "")</f>
        <v>#REF!</v>
      </c>
      <c r="Q3686" s="1" t="str">
        <f ca="1">IF(D3686="AC","Logic4"&amp;"_"&amp;TEXT(C3686,"dd.mm.yyyy") &amp;"_"&amp; 1016894.01,"")</f>
        <v>Logic4_23.02.2020_1016894.01</v>
      </c>
      <c r="R3686" s="1" t="e">
        <f ca="1">IF(AND(Q3686&lt;&gt; "", COUNTIF(SAP!#REF!,Q3686)&gt;0),"Matched", "")</f>
        <v>#REF!</v>
      </c>
    </row>
    <row r="3687" spans="1:18">
      <c r="A3687" s="13">
        <v>11563327</v>
      </c>
      <c r="B3687" s="14">
        <v>43884</v>
      </c>
      <c r="C3687" s="14">
        <v>43884</v>
      </c>
      <c r="D3687" s="15" t="s">
        <v>10</v>
      </c>
      <c r="E3687" s="15">
        <v>0</v>
      </c>
      <c r="F3687" s="15">
        <v>0</v>
      </c>
      <c r="G3687" s="15">
        <v>17410</v>
      </c>
      <c r="H3687" s="15">
        <v>649963.41</v>
      </c>
      <c r="I3687" s="15" t="s">
        <v>11</v>
      </c>
      <c r="J3687" s="15" t="s">
        <v>12</v>
      </c>
      <c r="K3687" s="1" t="str">
        <f t="shared" si="193"/>
        <v/>
      </c>
      <c r="L3687" s="1" t="e">
        <f ca="1">IF(AND(K3687&lt;&gt; "", COUNTIF(SAP!#REF!,K3687)&gt;0),"Matched", "")</f>
        <v>#REF!</v>
      </c>
      <c r="M3687" s="1" t="str">
        <f t="shared" si="191"/>
        <v/>
      </c>
      <c r="N3687" s="1" t="e">
        <f ca="1">IF(AND(M3687&lt;&gt; "", COUNTIF(SAP!#REF!,M3687)&gt;0),"Matched", "")</f>
        <v>#REF!</v>
      </c>
      <c r="O3687" s="1" t="str">
        <f t="shared" si="192"/>
        <v/>
      </c>
      <c r="P3687" s="1" t="e">
        <f ca="1">IF(AND(O3687&lt;&gt; "", COUNTIF(SAP!#REF!,O3687)&gt;0),"Matched", "")</f>
        <v>#REF!</v>
      </c>
      <c r="Q3687" s="1" t="str">
        <f ca="1">IF(D3687="AC","Logic4"&amp;"_"&amp;TEXT(C3687,"dd.mm.yyyy") &amp;"_"&amp; 1016894.01,"")</f>
        <v>Logic4_23.02.2020_1016894.01</v>
      </c>
      <c r="R3687" s="1" t="e">
        <f ca="1">IF(AND(Q3687&lt;&gt; "", COUNTIF(SAP!#REF!,Q3687)&gt;0),"Matched", "")</f>
        <v>#REF!</v>
      </c>
    </row>
    <row r="3688" spans="1:18">
      <c r="A3688" s="9">
        <v>11563327</v>
      </c>
      <c r="B3688" s="10">
        <v>43884</v>
      </c>
      <c r="C3688" s="10">
        <v>43884</v>
      </c>
      <c r="D3688" s="11" t="s">
        <v>10</v>
      </c>
      <c r="E3688" s="11">
        <v>0</v>
      </c>
      <c r="F3688" s="11">
        <v>0</v>
      </c>
      <c r="G3688" s="11">
        <v>17822.3</v>
      </c>
      <c r="H3688" s="11">
        <v>667785.71</v>
      </c>
      <c r="I3688" s="11" t="s">
        <v>11</v>
      </c>
      <c r="J3688" s="11" t="s">
        <v>12</v>
      </c>
      <c r="K3688" s="1" t="str">
        <f t="shared" si="193"/>
        <v/>
      </c>
      <c r="L3688" s="1" t="e">
        <f ca="1">IF(AND(K3688&lt;&gt; "", COUNTIF(SAP!#REF!,K3688)&gt;0),"Matched", "")</f>
        <v>#REF!</v>
      </c>
      <c r="M3688" s="1" t="str">
        <f t="shared" si="191"/>
        <v/>
      </c>
      <c r="N3688" s="1" t="e">
        <f ca="1">IF(AND(M3688&lt;&gt; "", COUNTIF(SAP!#REF!,M3688)&gt;0),"Matched", "")</f>
        <v>#REF!</v>
      </c>
      <c r="O3688" s="1" t="str">
        <f t="shared" si="192"/>
        <v/>
      </c>
      <c r="P3688" s="1" t="e">
        <f ca="1">IF(AND(O3688&lt;&gt; "", COUNTIF(SAP!#REF!,O3688)&gt;0),"Matched", "")</f>
        <v>#REF!</v>
      </c>
      <c r="Q3688" s="1" t="str">
        <f ca="1">IF(D3688="AC","Logic4"&amp;"_"&amp;TEXT(C3688,"dd.mm.yyyy") &amp;"_"&amp; 1016894.01,"")</f>
        <v>Logic4_23.02.2020_1016894.01</v>
      </c>
      <c r="R3688" s="1" t="e">
        <f ca="1">IF(AND(Q3688&lt;&gt; "", COUNTIF(SAP!#REF!,Q3688)&gt;0),"Matched", "")</f>
        <v>#REF!</v>
      </c>
    </row>
    <row r="3689" spans="1:18">
      <c r="A3689" s="13">
        <v>11563327</v>
      </c>
      <c r="B3689" s="14">
        <v>43884</v>
      </c>
      <c r="C3689" s="14">
        <v>43884</v>
      </c>
      <c r="D3689" s="15" t="s">
        <v>10</v>
      </c>
      <c r="E3689" s="15">
        <v>0</v>
      </c>
      <c r="F3689" s="15">
        <v>0</v>
      </c>
      <c r="G3689" s="15">
        <v>18000</v>
      </c>
      <c r="H3689" s="15">
        <v>685785.71</v>
      </c>
      <c r="I3689" s="15" t="s">
        <v>11</v>
      </c>
      <c r="J3689" s="15" t="s">
        <v>12</v>
      </c>
      <c r="K3689" s="1" t="str">
        <f t="shared" si="193"/>
        <v/>
      </c>
      <c r="L3689" s="1" t="e">
        <f ca="1">IF(AND(K3689&lt;&gt; "", COUNTIF(SAP!#REF!,K3689)&gt;0),"Matched", "")</f>
        <v>#REF!</v>
      </c>
      <c r="M3689" s="1" t="str">
        <f t="shared" si="191"/>
        <v/>
      </c>
      <c r="N3689" s="1" t="e">
        <f ca="1">IF(AND(M3689&lt;&gt; "", COUNTIF(SAP!#REF!,M3689)&gt;0),"Matched", "")</f>
        <v>#REF!</v>
      </c>
      <c r="O3689" s="1" t="str">
        <f t="shared" si="192"/>
        <v/>
      </c>
      <c r="P3689" s="1" t="e">
        <f ca="1">IF(AND(O3689&lt;&gt; "", COUNTIF(SAP!#REF!,O3689)&gt;0),"Matched", "")</f>
        <v>#REF!</v>
      </c>
      <c r="Q3689" s="1" t="str">
        <f ca="1">IF(D3689="AC","Logic4"&amp;"_"&amp;TEXT(C3689,"dd.mm.yyyy") &amp;"_"&amp; 1016894.01,"")</f>
        <v>Logic4_23.02.2020_1016894.01</v>
      </c>
      <c r="R3689" s="1" t="e">
        <f ca="1">IF(AND(Q3689&lt;&gt; "", COUNTIF(SAP!#REF!,Q3689)&gt;0),"Matched", "")</f>
        <v>#REF!</v>
      </c>
    </row>
    <row r="3690" spans="1:18">
      <c r="A3690" s="9">
        <v>11563327</v>
      </c>
      <c r="B3690" s="10">
        <v>43884</v>
      </c>
      <c r="C3690" s="10">
        <v>43884</v>
      </c>
      <c r="D3690" s="11" t="s">
        <v>10</v>
      </c>
      <c r="E3690" s="11">
        <v>0</v>
      </c>
      <c r="F3690" s="11">
        <v>0</v>
      </c>
      <c r="G3690" s="11">
        <v>18546.599999999999</v>
      </c>
      <c r="H3690" s="11">
        <v>704332.31</v>
      </c>
      <c r="I3690" s="11" t="s">
        <v>11</v>
      </c>
      <c r="J3690" s="11" t="s">
        <v>12</v>
      </c>
      <c r="K3690" s="1" t="str">
        <f t="shared" si="193"/>
        <v/>
      </c>
      <c r="L3690" s="1" t="e">
        <f ca="1">IF(AND(K3690&lt;&gt; "", COUNTIF(SAP!#REF!,K3690)&gt;0),"Matched", "")</f>
        <v>#REF!</v>
      </c>
      <c r="M3690" s="1" t="str">
        <f t="shared" si="191"/>
        <v/>
      </c>
      <c r="N3690" s="1" t="e">
        <f ca="1">IF(AND(M3690&lt;&gt; "", COUNTIF(SAP!#REF!,M3690)&gt;0),"Matched", "")</f>
        <v>#REF!</v>
      </c>
      <c r="O3690" s="1" t="str">
        <f t="shared" si="192"/>
        <v/>
      </c>
      <c r="P3690" s="1" t="e">
        <f ca="1">IF(AND(O3690&lt;&gt; "", COUNTIF(SAP!#REF!,O3690)&gt;0),"Matched", "")</f>
        <v>#REF!</v>
      </c>
      <c r="Q3690" s="1" t="str">
        <f ca="1">IF(D3690="AC","Logic4"&amp;"_"&amp;TEXT(C3690,"dd.mm.yyyy") &amp;"_"&amp; 1016894.01,"")</f>
        <v>Logic4_23.02.2020_1016894.01</v>
      </c>
      <c r="R3690" s="1" t="e">
        <f ca="1">IF(AND(Q3690&lt;&gt; "", COUNTIF(SAP!#REF!,Q3690)&gt;0),"Matched", "")</f>
        <v>#REF!</v>
      </c>
    </row>
    <row r="3691" spans="1:18">
      <c r="A3691" s="13">
        <v>11563327</v>
      </c>
      <c r="B3691" s="14">
        <v>43884</v>
      </c>
      <c r="C3691" s="14">
        <v>43884</v>
      </c>
      <c r="D3691" s="15" t="s">
        <v>10</v>
      </c>
      <c r="E3691" s="15">
        <v>0</v>
      </c>
      <c r="F3691" s="15">
        <v>0</v>
      </c>
      <c r="G3691" s="15">
        <v>19323.7</v>
      </c>
      <c r="H3691" s="15">
        <v>723656.01</v>
      </c>
      <c r="I3691" s="15" t="s">
        <v>11</v>
      </c>
      <c r="J3691" s="15" t="s">
        <v>12</v>
      </c>
      <c r="K3691" s="1" t="str">
        <f t="shared" si="193"/>
        <v/>
      </c>
      <c r="L3691" s="1" t="e">
        <f ca="1">IF(AND(K3691&lt;&gt; "", COUNTIF(SAP!#REF!,K3691)&gt;0),"Matched", "")</f>
        <v>#REF!</v>
      </c>
      <c r="M3691" s="1" t="str">
        <f t="shared" si="191"/>
        <v/>
      </c>
      <c r="N3691" s="1" t="e">
        <f ca="1">IF(AND(M3691&lt;&gt; "", COUNTIF(SAP!#REF!,M3691)&gt;0),"Matched", "")</f>
        <v>#REF!</v>
      </c>
      <c r="O3691" s="1" t="str">
        <f t="shared" si="192"/>
        <v/>
      </c>
      <c r="P3691" s="1" t="e">
        <f ca="1">IF(AND(O3691&lt;&gt; "", COUNTIF(SAP!#REF!,O3691)&gt;0),"Matched", "")</f>
        <v>#REF!</v>
      </c>
      <c r="Q3691" s="1" t="str">
        <f ca="1">IF(D3691="AC","Logic4"&amp;"_"&amp;TEXT(C3691,"dd.mm.yyyy") &amp;"_"&amp; 1016894.01,"")</f>
        <v>Logic4_23.02.2020_1016894.01</v>
      </c>
      <c r="R3691" s="1" t="e">
        <f ca="1">IF(AND(Q3691&lt;&gt; "", COUNTIF(SAP!#REF!,Q3691)&gt;0),"Matched", "")</f>
        <v>#REF!</v>
      </c>
    </row>
    <row r="3692" spans="1:18">
      <c r="A3692" s="9">
        <v>11563327</v>
      </c>
      <c r="B3692" s="10">
        <v>43884</v>
      </c>
      <c r="C3692" s="10">
        <v>43884</v>
      </c>
      <c r="D3692" s="11" t="s">
        <v>10</v>
      </c>
      <c r="E3692" s="11">
        <v>0</v>
      </c>
      <c r="F3692" s="11">
        <v>0</v>
      </c>
      <c r="G3692" s="11">
        <v>19660</v>
      </c>
      <c r="H3692" s="11">
        <v>743316.01</v>
      </c>
      <c r="I3692" s="11" t="s">
        <v>11</v>
      </c>
      <c r="J3692" s="11" t="s">
        <v>12</v>
      </c>
      <c r="K3692" s="1" t="str">
        <f t="shared" si="193"/>
        <v/>
      </c>
      <c r="L3692" s="1" t="e">
        <f ca="1">IF(AND(K3692&lt;&gt; "", COUNTIF(SAP!#REF!,K3692)&gt;0),"Matched", "")</f>
        <v>#REF!</v>
      </c>
      <c r="M3692" s="1" t="str">
        <f t="shared" si="191"/>
        <v/>
      </c>
      <c r="N3692" s="1" t="e">
        <f ca="1">IF(AND(M3692&lt;&gt; "", COUNTIF(SAP!#REF!,M3692)&gt;0),"Matched", "")</f>
        <v>#REF!</v>
      </c>
      <c r="O3692" s="1" t="str">
        <f t="shared" si="192"/>
        <v/>
      </c>
      <c r="P3692" s="1" t="e">
        <f ca="1">IF(AND(O3692&lt;&gt; "", COUNTIF(SAP!#REF!,O3692)&gt;0),"Matched", "")</f>
        <v>#REF!</v>
      </c>
      <c r="Q3692" s="1" t="str">
        <f ca="1">IF(D3692="AC","Logic4"&amp;"_"&amp;TEXT(C3692,"dd.mm.yyyy") &amp;"_"&amp; 1016894.01,"")</f>
        <v>Logic4_23.02.2020_1016894.01</v>
      </c>
      <c r="R3692" s="1" t="e">
        <f ca="1">IF(AND(Q3692&lt;&gt; "", COUNTIF(SAP!#REF!,Q3692)&gt;0),"Matched", "")</f>
        <v>#REF!</v>
      </c>
    </row>
    <row r="3693" spans="1:18">
      <c r="A3693" s="13">
        <v>11563327</v>
      </c>
      <c r="B3693" s="14">
        <v>43884</v>
      </c>
      <c r="C3693" s="14">
        <v>43884</v>
      </c>
      <c r="D3693" s="15" t="s">
        <v>10</v>
      </c>
      <c r="E3693" s="15">
        <v>0</v>
      </c>
      <c r="F3693" s="15">
        <v>0</v>
      </c>
      <c r="G3693" s="15">
        <v>20742.759999999998</v>
      </c>
      <c r="H3693" s="15">
        <v>764058.77</v>
      </c>
      <c r="I3693" s="15" t="s">
        <v>11</v>
      </c>
      <c r="J3693" s="15" t="s">
        <v>12</v>
      </c>
      <c r="K3693" s="1" t="str">
        <f t="shared" si="193"/>
        <v/>
      </c>
      <c r="L3693" s="1" t="e">
        <f ca="1">IF(AND(K3693&lt;&gt; "", COUNTIF(SAP!#REF!,K3693)&gt;0),"Matched", "")</f>
        <v>#REF!</v>
      </c>
      <c r="M3693" s="1" t="str">
        <f t="shared" si="191"/>
        <v/>
      </c>
      <c r="N3693" s="1" t="e">
        <f ca="1">IF(AND(M3693&lt;&gt; "", COUNTIF(SAP!#REF!,M3693)&gt;0),"Matched", "")</f>
        <v>#REF!</v>
      </c>
      <c r="O3693" s="1" t="str">
        <f t="shared" si="192"/>
        <v/>
      </c>
      <c r="P3693" s="1" t="e">
        <f ca="1">IF(AND(O3693&lt;&gt; "", COUNTIF(SAP!#REF!,O3693)&gt;0),"Matched", "")</f>
        <v>#REF!</v>
      </c>
      <c r="Q3693" s="1" t="str">
        <f ca="1">IF(D3693="AC","Logic4"&amp;"_"&amp;TEXT(C3693,"dd.mm.yyyy") &amp;"_"&amp; 1016894.01,"")</f>
        <v>Logic4_23.02.2020_1016894.01</v>
      </c>
      <c r="R3693" s="1" t="e">
        <f ca="1">IF(AND(Q3693&lt;&gt; "", COUNTIF(SAP!#REF!,Q3693)&gt;0),"Matched", "")</f>
        <v>#REF!</v>
      </c>
    </row>
    <row r="3694" spans="1:18">
      <c r="A3694" s="9">
        <v>11563327</v>
      </c>
      <c r="B3694" s="10">
        <v>43884</v>
      </c>
      <c r="C3694" s="10">
        <v>43884</v>
      </c>
      <c r="D3694" s="11" t="s">
        <v>10</v>
      </c>
      <c r="E3694" s="11">
        <v>0</v>
      </c>
      <c r="F3694" s="11">
        <v>0</v>
      </c>
      <c r="G3694" s="11">
        <v>23005.66</v>
      </c>
      <c r="H3694" s="11">
        <v>787064.43</v>
      </c>
      <c r="I3694" s="11" t="s">
        <v>11</v>
      </c>
      <c r="J3694" s="11" t="s">
        <v>12</v>
      </c>
      <c r="K3694" s="1" t="str">
        <f t="shared" si="193"/>
        <v/>
      </c>
      <c r="L3694" s="1" t="e">
        <f ca="1">IF(AND(K3694&lt;&gt; "", COUNTIF(SAP!#REF!,K3694)&gt;0),"Matched", "")</f>
        <v>#REF!</v>
      </c>
      <c r="M3694" s="1" t="str">
        <f t="shared" si="191"/>
        <v/>
      </c>
      <c r="N3694" s="1" t="e">
        <f ca="1">IF(AND(M3694&lt;&gt; "", COUNTIF(SAP!#REF!,M3694)&gt;0),"Matched", "")</f>
        <v>#REF!</v>
      </c>
      <c r="O3694" s="1" t="str">
        <f t="shared" si="192"/>
        <v/>
      </c>
      <c r="P3694" s="1" t="e">
        <f ca="1">IF(AND(O3694&lt;&gt; "", COUNTIF(SAP!#REF!,O3694)&gt;0),"Matched", "")</f>
        <v>#REF!</v>
      </c>
      <c r="Q3694" s="1" t="str">
        <f ca="1">IF(D3694="AC","Logic4"&amp;"_"&amp;TEXT(C3694,"dd.mm.yyyy") &amp;"_"&amp; 1016894.01,"")</f>
        <v>Logic4_23.02.2020_1016894.01</v>
      </c>
      <c r="R3694" s="1" t="e">
        <f ca="1">IF(AND(Q3694&lt;&gt; "", COUNTIF(SAP!#REF!,Q3694)&gt;0),"Matched", "")</f>
        <v>#REF!</v>
      </c>
    </row>
    <row r="3695" spans="1:18">
      <c r="A3695" s="13">
        <v>11563327</v>
      </c>
      <c r="B3695" s="14">
        <v>43884</v>
      </c>
      <c r="C3695" s="14">
        <v>43884</v>
      </c>
      <c r="D3695" s="15" t="s">
        <v>10</v>
      </c>
      <c r="E3695" s="15">
        <v>0</v>
      </c>
      <c r="F3695" s="15">
        <v>0</v>
      </c>
      <c r="G3695" s="15">
        <v>24995.279999999999</v>
      </c>
      <c r="H3695" s="15">
        <v>812059.71</v>
      </c>
      <c r="I3695" s="15" t="s">
        <v>11</v>
      </c>
      <c r="J3695" s="15" t="s">
        <v>12</v>
      </c>
      <c r="K3695" s="1" t="str">
        <f t="shared" si="193"/>
        <v/>
      </c>
      <c r="L3695" s="1" t="e">
        <f ca="1">IF(AND(K3695&lt;&gt; "", COUNTIF(SAP!#REF!,K3695)&gt;0),"Matched", "")</f>
        <v>#REF!</v>
      </c>
      <c r="M3695" s="1" t="str">
        <f t="shared" ref="M3695:M3713" si="194">IF(D3695="TR","Logic2"&amp;"_"&amp;TEXT(C3695,"dd.mm.yyyy") &amp;"_"&amp; F3695,"")</f>
        <v/>
      </c>
      <c r="N3695" s="1" t="e">
        <f ca="1">IF(AND(M3695&lt;&gt; "", COUNTIF(SAP!#REF!,M3695)&gt;0),"Matched", "")</f>
        <v>#REF!</v>
      </c>
      <c r="O3695" s="1" t="str">
        <f t="shared" ref="O3695:O3713" si="195">IF(D3695="AF","Logic3"&amp;"_"&amp;G3695,"")</f>
        <v/>
      </c>
      <c r="P3695" s="1" t="e">
        <f ca="1">IF(AND(O3695&lt;&gt; "", COUNTIF(SAP!#REF!,O3695)&gt;0),"Matched", "")</f>
        <v>#REF!</v>
      </c>
      <c r="Q3695" s="1" t="str">
        <f ca="1">IF(D3695="AC","Logic4"&amp;"_"&amp;TEXT(C3695,"dd.mm.yyyy") &amp;"_"&amp; 1016894.01,"")</f>
        <v>Logic4_23.02.2020_1016894.01</v>
      </c>
      <c r="R3695" s="1" t="e">
        <f ca="1">IF(AND(Q3695&lt;&gt; "", COUNTIF(SAP!#REF!,Q3695)&gt;0),"Matched", "")</f>
        <v>#REF!</v>
      </c>
    </row>
    <row r="3696" spans="1:18">
      <c r="A3696" s="9">
        <v>11563327</v>
      </c>
      <c r="B3696" s="10">
        <v>43884</v>
      </c>
      <c r="C3696" s="10">
        <v>43884</v>
      </c>
      <c r="D3696" s="11" t="s">
        <v>10</v>
      </c>
      <c r="E3696" s="11">
        <v>0</v>
      </c>
      <c r="F3696" s="11">
        <v>0</v>
      </c>
      <c r="G3696" s="11">
        <v>25214</v>
      </c>
      <c r="H3696" s="11">
        <v>837273.71</v>
      </c>
      <c r="I3696" s="11" t="s">
        <v>11</v>
      </c>
      <c r="J3696" s="11" t="s">
        <v>12</v>
      </c>
      <c r="K3696" s="1" t="str">
        <f t="shared" si="193"/>
        <v/>
      </c>
      <c r="L3696" s="1" t="e">
        <f ca="1">IF(AND(K3696&lt;&gt; "", COUNTIF(SAP!#REF!,K3696)&gt;0),"Matched", "")</f>
        <v>#REF!</v>
      </c>
      <c r="M3696" s="1" t="str">
        <f t="shared" si="194"/>
        <v/>
      </c>
      <c r="N3696" s="1" t="e">
        <f ca="1">IF(AND(M3696&lt;&gt; "", COUNTIF(SAP!#REF!,M3696)&gt;0),"Matched", "")</f>
        <v>#REF!</v>
      </c>
      <c r="O3696" s="1" t="str">
        <f t="shared" si="195"/>
        <v/>
      </c>
      <c r="P3696" s="1" t="e">
        <f ca="1">IF(AND(O3696&lt;&gt; "", COUNTIF(SAP!#REF!,O3696)&gt;0),"Matched", "")</f>
        <v>#REF!</v>
      </c>
      <c r="Q3696" s="1" t="str">
        <f ca="1">IF(D3696="AC","Logic4"&amp;"_"&amp;TEXT(C3696,"dd.mm.yyyy") &amp;"_"&amp; 1016894.01,"")</f>
        <v>Logic4_23.02.2020_1016894.01</v>
      </c>
      <c r="R3696" s="1" t="e">
        <f ca="1">IF(AND(Q3696&lt;&gt; "", COUNTIF(SAP!#REF!,Q3696)&gt;0),"Matched", "")</f>
        <v>#REF!</v>
      </c>
    </row>
    <row r="3697" spans="1:20">
      <c r="A3697" s="13">
        <v>11563327</v>
      </c>
      <c r="B3697" s="14">
        <v>43884</v>
      </c>
      <c r="C3697" s="14">
        <v>43884</v>
      </c>
      <c r="D3697" s="15" t="s">
        <v>10</v>
      </c>
      <c r="E3697" s="15">
        <v>0</v>
      </c>
      <c r="F3697" s="15">
        <v>0</v>
      </c>
      <c r="G3697" s="15">
        <v>27786.6</v>
      </c>
      <c r="H3697" s="15">
        <v>865060.31</v>
      </c>
      <c r="I3697" s="15" t="s">
        <v>11</v>
      </c>
      <c r="J3697" s="15" t="s">
        <v>12</v>
      </c>
      <c r="K3697" s="1" t="str">
        <f t="shared" si="193"/>
        <v/>
      </c>
      <c r="L3697" s="1" t="e">
        <f ca="1">IF(AND(K3697&lt;&gt; "", COUNTIF(SAP!#REF!,K3697)&gt;0),"Matched", "")</f>
        <v>#REF!</v>
      </c>
      <c r="M3697" s="1" t="str">
        <f t="shared" si="194"/>
        <v/>
      </c>
      <c r="N3697" s="1" t="e">
        <f ca="1">IF(AND(M3697&lt;&gt; "", COUNTIF(SAP!#REF!,M3697)&gt;0),"Matched", "")</f>
        <v>#REF!</v>
      </c>
      <c r="O3697" s="1" t="str">
        <f t="shared" si="195"/>
        <v/>
      </c>
      <c r="P3697" s="1" t="e">
        <f ca="1">IF(AND(O3697&lt;&gt; "", COUNTIF(SAP!#REF!,O3697)&gt;0),"Matched", "")</f>
        <v>#REF!</v>
      </c>
      <c r="Q3697" s="1" t="str">
        <f ca="1">IF(D3697="AC","Logic4"&amp;"_"&amp;TEXT(C3697,"dd.mm.yyyy") &amp;"_"&amp; 1016894.01,"")</f>
        <v>Logic4_23.02.2020_1016894.01</v>
      </c>
      <c r="R3697" s="1" t="e">
        <f ca="1">IF(AND(Q3697&lt;&gt; "", COUNTIF(SAP!#REF!,Q3697)&gt;0),"Matched", "")</f>
        <v>#REF!</v>
      </c>
    </row>
    <row r="3698" spans="1:20">
      <c r="A3698" s="9">
        <v>11563327</v>
      </c>
      <c r="B3698" s="10">
        <v>43884</v>
      </c>
      <c r="C3698" s="10">
        <v>43884</v>
      </c>
      <c r="D3698" s="11" t="s">
        <v>10</v>
      </c>
      <c r="E3698" s="11">
        <v>0</v>
      </c>
      <c r="F3698" s="11">
        <v>0</v>
      </c>
      <c r="G3698" s="11">
        <v>31238.799999999999</v>
      </c>
      <c r="H3698" s="11">
        <v>896299.11</v>
      </c>
      <c r="I3698" s="11" t="s">
        <v>11</v>
      </c>
      <c r="J3698" s="11" t="s">
        <v>12</v>
      </c>
      <c r="K3698" s="1" t="str">
        <f t="shared" si="193"/>
        <v/>
      </c>
      <c r="L3698" s="1" t="e">
        <f ca="1">IF(AND(K3698&lt;&gt; "", COUNTIF(SAP!#REF!,K3698)&gt;0),"Matched", "")</f>
        <v>#REF!</v>
      </c>
      <c r="M3698" s="1" t="str">
        <f t="shared" si="194"/>
        <v/>
      </c>
      <c r="N3698" s="1" t="e">
        <f ca="1">IF(AND(M3698&lt;&gt; "", COUNTIF(SAP!#REF!,M3698)&gt;0),"Matched", "")</f>
        <v>#REF!</v>
      </c>
      <c r="O3698" s="1" t="str">
        <f t="shared" si="195"/>
        <v/>
      </c>
      <c r="P3698" s="1" t="e">
        <f ca="1">IF(AND(O3698&lt;&gt; "", COUNTIF(SAP!#REF!,O3698)&gt;0),"Matched", "")</f>
        <v>#REF!</v>
      </c>
      <c r="Q3698" s="1" t="str">
        <f ca="1">IF(D3698="AC","Logic4"&amp;"_"&amp;TEXT(C3698,"dd.mm.yyyy") &amp;"_"&amp; 1016894.01,"")</f>
        <v>Logic4_23.02.2020_1016894.01</v>
      </c>
      <c r="R3698" s="1" t="e">
        <f ca="1">IF(AND(Q3698&lt;&gt; "", COUNTIF(SAP!#REF!,Q3698)&gt;0),"Matched", "")</f>
        <v>#REF!</v>
      </c>
    </row>
    <row r="3699" spans="1:20">
      <c r="A3699" s="13">
        <v>11563327</v>
      </c>
      <c r="B3699" s="14">
        <v>43884</v>
      </c>
      <c r="C3699" s="14">
        <v>43884</v>
      </c>
      <c r="D3699" s="15" t="s">
        <v>10</v>
      </c>
      <c r="E3699" s="15">
        <v>0</v>
      </c>
      <c r="F3699" s="15">
        <v>0</v>
      </c>
      <c r="G3699" s="15">
        <v>31600</v>
      </c>
      <c r="H3699" s="15">
        <v>927899.11</v>
      </c>
      <c r="I3699" s="15" t="s">
        <v>11</v>
      </c>
      <c r="J3699" s="15" t="s">
        <v>12</v>
      </c>
      <c r="K3699" s="1" t="str">
        <f t="shared" si="193"/>
        <v/>
      </c>
      <c r="L3699" s="1" t="e">
        <f ca="1">IF(AND(K3699&lt;&gt; "", COUNTIF(SAP!#REF!,K3699)&gt;0),"Matched", "")</f>
        <v>#REF!</v>
      </c>
      <c r="M3699" s="1" t="str">
        <f t="shared" si="194"/>
        <v/>
      </c>
      <c r="N3699" s="1" t="e">
        <f ca="1">IF(AND(M3699&lt;&gt; "", COUNTIF(SAP!#REF!,M3699)&gt;0),"Matched", "")</f>
        <v>#REF!</v>
      </c>
      <c r="O3699" s="1" t="str">
        <f t="shared" si="195"/>
        <v/>
      </c>
      <c r="P3699" s="1" t="e">
        <f ca="1">IF(AND(O3699&lt;&gt; "", COUNTIF(SAP!#REF!,O3699)&gt;0),"Matched", "")</f>
        <v>#REF!</v>
      </c>
      <c r="Q3699" s="1" t="str">
        <f ca="1">IF(D3699="AC","Logic4"&amp;"_"&amp;TEXT(C3699,"dd.mm.yyyy") &amp;"_"&amp; 1016894.01,"")</f>
        <v>Logic4_23.02.2020_1016894.01</v>
      </c>
      <c r="R3699" s="1" t="e">
        <f ca="1">IF(AND(Q3699&lt;&gt; "", COUNTIF(SAP!#REF!,Q3699)&gt;0),"Matched", "")</f>
        <v>#REF!</v>
      </c>
    </row>
    <row r="3700" spans="1:20">
      <c r="A3700" s="9">
        <v>11563327</v>
      </c>
      <c r="B3700" s="10">
        <v>43884</v>
      </c>
      <c r="C3700" s="10">
        <v>43884</v>
      </c>
      <c r="D3700" s="11" t="s">
        <v>10</v>
      </c>
      <c r="E3700" s="11">
        <v>0</v>
      </c>
      <c r="F3700" s="11">
        <v>0</v>
      </c>
      <c r="G3700" s="11">
        <v>32968.1</v>
      </c>
      <c r="H3700" s="11">
        <v>960867.21</v>
      </c>
      <c r="I3700" s="11" t="s">
        <v>11</v>
      </c>
      <c r="J3700" s="11" t="s">
        <v>12</v>
      </c>
      <c r="K3700" s="1" t="str">
        <f t="shared" si="193"/>
        <v/>
      </c>
      <c r="L3700" s="1" t="e">
        <f ca="1">IF(AND(K3700&lt;&gt; "", COUNTIF(SAP!#REF!,K3700)&gt;0),"Matched", "")</f>
        <v>#REF!</v>
      </c>
      <c r="M3700" s="1" t="str">
        <f t="shared" si="194"/>
        <v/>
      </c>
      <c r="N3700" s="1" t="e">
        <f ca="1">IF(AND(M3700&lt;&gt; "", COUNTIF(SAP!#REF!,M3700)&gt;0),"Matched", "")</f>
        <v>#REF!</v>
      </c>
      <c r="O3700" s="1" t="str">
        <f t="shared" si="195"/>
        <v/>
      </c>
      <c r="P3700" s="1" t="e">
        <f ca="1">IF(AND(O3700&lt;&gt; "", COUNTIF(SAP!#REF!,O3700)&gt;0),"Matched", "")</f>
        <v>#REF!</v>
      </c>
      <c r="Q3700" s="1" t="str">
        <f ca="1">IF(D3700="AC","Logic4"&amp;"_"&amp;TEXT(C3700,"dd.mm.yyyy") &amp;"_"&amp; 1016894.01,"")</f>
        <v>Logic4_23.02.2020_1016894.01</v>
      </c>
      <c r="R3700" s="1" t="e">
        <f ca="1">IF(AND(Q3700&lt;&gt; "", COUNTIF(SAP!#REF!,Q3700)&gt;0),"Matched", "")</f>
        <v>#REF!</v>
      </c>
    </row>
    <row r="3701" spans="1:20">
      <c r="A3701" s="13">
        <v>11563327</v>
      </c>
      <c r="B3701" s="14">
        <v>43884</v>
      </c>
      <c r="C3701" s="14">
        <v>43884</v>
      </c>
      <c r="D3701" s="15" t="s">
        <v>10</v>
      </c>
      <c r="E3701" s="15">
        <v>0</v>
      </c>
      <c r="F3701" s="15">
        <v>0</v>
      </c>
      <c r="G3701" s="15">
        <v>56026.8</v>
      </c>
      <c r="H3701" s="15">
        <v>1016894.01</v>
      </c>
      <c r="I3701" s="15" t="s">
        <v>11</v>
      </c>
      <c r="J3701" s="15" t="s">
        <v>12</v>
      </c>
      <c r="K3701" s="1" t="str">
        <f t="shared" si="193"/>
        <v/>
      </c>
      <c r="L3701" s="1" t="e">
        <f ca="1">IF(AND(K3701&lt;&gt; "", COUNTIF(SAP!#REF!,K3701)&gt;0),"Matched", "")</f>
        <v>#REF!</v>
      </c>
      <c r="M3701" s="1" t="str">
        <f t="shared" si="194"/>
        <v/>
      </c>
      <c r="N3701" s="1" t="e">
        <f ca="1">IF(AND(M3701&lt;&gt; "", COUNTIF(SAP!#REF!,M3701)&gt;0),"Matched", "")</f>
        <v>#REF!</v>
      </c>
      <c r="O3701" s="1" t="str">
        <f t="shared" si="195"/>
        <v/>
      </c>
      <c r="P3701" s="1" t="e">
        <f ca="1">IF(AND(O3701&lt;&gt; "", COUNTIF(SAP!#REF!,O3701)&gt;0),"Matched", "")</f>
        <v>#REF!</v>
      </c>
      <c r="Q3701" s="1" t="str">
        <f ca="1">IF(D3701="AC","Logic4"&amp;"_"&amp;TEXT(C3701,"dd.mm.yyyy") &amp;"_"&amp; 1016894.01,"")</f>
        <v>Logic4_23.02.2020_1016894.01</v>
      </c>
      <c r="R3701" s="1" t="e">
        <f ca="1">IF(AND(Q3701&lt;&gt; "", COUNTIF(SAP!#REF!,Q3701)&gt;0),"Matched", "")</f>
        <v>#REF!</v>
      </c>
    </row>
    <row r="3702" spans="1:20">
      <c r="A3702" s="9">
        <v>11563327</v>
      </c>
      <c r="B3702" s="10">
        <v>43884</v>
      </c>
      <c r="C3702" s="10">
        <v>43884</v>
      </c>
      <c r="D3702" s="11" t="s">
        <v>13</v>
      </c>
      <c r="E3702" s="11">
        <v>0</v>
      </c>
      <c r="F3702" s="11">
        <v>10.28</v>
      </c>
      <c r="G3702" s="11">
        <v>0</v>
      </c>
      <c r="H3702" s="11">
        <v>1016883.73</v>
      </c>
      <c r="I3702" s="11" t="s">
        <v>14</v>
      </c>
      <c r="J3702" s="11" t="s">
        <v>15</v>
      </c>
      <c r="K3702" s="1" t="str">
        <f t="shared" si="193"/>
        <v/>
      </c>
      <c r="L3702" s="1" t="e">
        <f ca="1">IF(AND(K3702&lt;&gt; "", COUNTIF(SAP!#REF!,K3702)&gt;0),"Matched", "")</f>
        <v>#REF!</v>
      </c>
      <c r="M3702" s="1" t="str">
        <f t="shared" si="194"/>
        <v/>
      </c>
      <c r="N3702" s="1" t="e">
        <f ca="1">IF(AND(M3702&lt;&gt; "", COUNTIF(SAP!#REF!,M3702)&gt;0),"Matched", "")</f>
        <v>#REF!</v>
      </c>
      <c r="O3702" s="1" t="str">
        <f t="shared" si="195"/>
        <v/>
      </c>
      <c r="P3702" s="1" t="e">
        <f ca="1">IF(AND(O3702&lt;&gt; "", COUNTIF(SAP!#REF!,O3702)&gt;0),"Matched", "")</f>
        <v>#REF!</v>
      </c>
      <c r="R3702" s="1" t="e">
        <f ca="1">IF(AND(Q3702&lt;&gt; "", COUNTIF(SAP!#REF!,Q3702)&gt;0),"Matched", "")</f>
        <v>#REF!</v>
      </c>
      <c r="S3702" s="1" t="str">
        <f ca="1">IF(D3702="AD","Logic5"&amp;"_"&amp;TEXT(C3702,"dd.mm.yyyy") &amp;"_"&amp; 309.86,"")</f>
        <v>Logic5_23.02.2020_309.86</v>
      </c>
      <c r="T3702" s="1" t="e">
        <f ca="1">IF(AND(S3702&lt;&gt; "", COUNTIF(SAP!#REF!,S3702)&gt;0),"Matched", "")</f>
        <v>#REF!</v>
      </c>
    </row>
    <row r="3703" spans="1:20">
      <c r="A3703" s="13">
        <v>11563327</v>
      </c>
      <c r="B3703" s="14">
        <v>43884</v>
      </c>
      <c r="C3703" s="14">
        <v>43884</v>
      </c>
      <c r="D3703" s="15" t="s">
        <v>13</v>
      </c>
      <c r="E3703" s="15">
        <v>0</v>
      </c>
      <c r="F3703" s="15">
        <v>11.68</v>
      </c>
      <c r="G3703" s="15">
        <v>0</v>
      </c>
      <c r="H3703" s="15">
        <v>1016872.05</v>
      </c>
      <c r="I3703" s="15" t="s">
        <v>14</v>
      </c>
      <c r="J3703" s="15" t="s">
        <v>15</v>
      </c>
      <c r="K3703" s="1" t="str">
        <f t="shared" si="193"/>
        <v/>
      </c>
      <c r="L3703" s="1" t="e">
        <f ca="1">IF(AND(K3703&lt;&gt; "", COUNTIF(SAP!#REF!,K3703)&gt;0),"Matched", "")</f>
        <v>#REF!</v>
      </c>
      <c r="M3703" s="1" t="str">
        <f t="shared" si="194"/>
        <v/>
      </c>
      <c r="N3703" s="1" t="e">
        <f ca="1">IF(AND(M3703&lt;&gt; "", COUNTIF(SAP!#REF!,M3703)&gt;0),"Matched", "")</f>
        <v>#REF!</v>
      </c>
      <c r="O3703" s="1" t="str">
        <f t="shared" si="195"/>
        <v/>
      </c>
      <c r="P3703" s="1" t="e">
        <f ca="1">IF(AND(O3703&lt;&gt; "", COUNTIF(SAP!#REF!,O3703)&gt;0),"Matched", "")</f>
        <v>#REF!</v>
      </c>
      <c r="R3703" s="1" t="e">
        <f ca="1">IF(AND(Q3703&lt;&gt; "", COUNTIF(SAP!#REF!,Q3703)&gt;0),"Matched", "")</f>
        <v>#REF!</v>
      </c>
      <c r="S3703" s="1" t="str">
        <f ca="1">IF(D3703="AD","Logic5"&amp;"_"&amp;TEXT(C3703,"dd.mm.yyyy") &amp;"_"&amp; 309.86,"")</f>
        <v>Logic5_23.02.2020_309.86</v>
      </c>
      <c r="T3703" s="1" t="e">
        <f ca="1">IF(AND(S3703&lt;&gt; "", COUNTIF(SAP!#REF!,S3703)&gt;0),"Matched", "")</f>
        <v>#REF!</v>
      </c>
    </row>
    <row r="3704" spans="1:20">
      <c r="A3704" s="9">
        <v>11563327</v>
      </c>
      <c r="B3704" s="10">
        <v>43884</v>
      </c>
      <c r="C3704" s="10">
        <v>43884</v>
      </c>
      <c r="D3704" s="11" t="s">
        <v>13</v>
      </c>
      <c r="E3704" s="11">
        <v>0</v>
      </c>
      <c r="F3704" s="11">
        <v>14.35</v>
      </c>
      <c r="G3704" s="11">
        <v>0</v>
      </c>
      <c r="H3704" s="11">
        <v>1016857.7</v>
      </c>
      <c r="I3704" s="11" t="s">
        <v>14</v>
      </c>
      <c r="J3704" s="11" t="s">
        <v>15</v>
      </c>
      <c r="K3704" s="1" t="str">
        <f t="shared" si="193"/>
        <v/>
      </c>
      <c r="L3704" s="1" t="e">
        <f ca="1">IF(AND(K3704&lt;&gt; "", COUNTIF(SAP!#REF!,K3704)&gt;0),"Matched", "")</f>
        <v>#REF!</v>
      </c>
      <c r="M3704" s="1" t="str">
        <f t="shared" si="194"/>
        <v/>
      </c>
      <c r="N3704" s="1" t="e">
        <f ca="1">IF(AND(M3704&lt;&gt; "", COUNTIF(SAP!#REF!,M3704)&gt;0),"Matched", "")</f>
        <v>#REF!</v>
      </c>
      <c r="O3704" s="1" t="str">
        <f t="shared" si="195"/>
        <v/>
      </c>
      <c r="P3704" s="1" t="e">
        <f ca="1">IF(AND(O3704&lt;&gt; "", COUNTIF(SAP!#REF!,O3704)&gt;0),"Matched", "")</f>
        <v>#REF!</v>
      </c>
      <c r="R3704" s="1" t="e">
        <f ca="1">IF(AND(Q3704&lt;&gt; "", COUNTIF(SAP!#REF!,Q3704)&gt;0),"Matched", "")</f>
        <v>#REF!</v>
      </c>
      <c r="S3704" s="1" t="str">
        <f ca="1">IF(D3704="AD","Logic5"&amp;"_"&amp;TEXT(C3704,"dd.mm.yyyy") &amp;"_"&amp; 309.86,"")</f>
        <v>Logic5_23.02.2020_309.86</v>
      </c>
      <c r="T3704" s="1" t="e">
        <f ca="1">IF(AND(S3704&lt;&gt; "", COUNTIF(SAP!#REF!,S3704)&gt;0),"Matched", "")</f>
        <v>#REF!</v>
      </c>
    </row>
    <row r="3705" spans="1:20">
      <c r="A3705" s="13">
        <v>11563327</v>
      </c>
      <c r="B3705" s="14">
        <v>43884</v>
      </c>
      <c r="C3705" s="14">
        <v>43884</v>
      </c>
      <c r="D3705" s="15" t="s">
        <v>13</v>
      </c>
      <c r="E3705" s="15">
        <v>0</v>
      </c>
      <c r="F3705" s="15">
        <v>14.6</v>
      </c>
      <c r="G3705" s="15">
        <v>0</v>
      </c>
      <c r="H3705" s="15">
        <v>1016843.1</v>
      </c>
      <c r="I3705" s="15" t="s">
        <v>14</v>
      </c>
      <c r="J3705" s="15" t="s">
        <v>15</v>
      </c>
      <c r="K3705" s="1" t="str">
        <f t="shared" si="193"/>
        <v/>
      </c>
      <c r="L3705" s="1" t="e">
        <f ca="1">IF(AND(K3705&lt;&gt; "", COUNTIF(SAP!#REF!,K3705)&gt;0),"Matched", "")</f>
        <v>#REF!</v>
      </c>
      <c r="M3705" s="1" t="str">
        <f t="shared" si="194"/>
        <v/>
      </c>
      <c r="N3705" s="1" t="e">
        <f ca="1">IF(AND(M3705&lt;&gt; "", COUNTIF(SAP!#REF!,M3705)&gt;0),"Matched", "")</f>
        <v>#REF!</v>
      </c>
      <c r="O3705" s="1" t="str">
        <f t="shared" si="195"/>
        <v/>
      </c>
      <c r="P3705" s="1" t="e">
        <f ca="1">IF(AND(O3705&lt;&gt; "", COUNTIF(SAP!#REF!,O3705)&gt;0),"Matched", "")</f>
        <v>#REF!</v>
      </c>
      <c r="R3705" s="1" t="e">
        <f ca="1">IF(AND(Q3705&lt;&gt; "", COUNTIF(SAP!#REF!,Q3705)&gt;0),"Matched", "")</f>
        <v>#REF!</v>
      </c>
      <c r="S3705" s="1" t="str">
        <f ca="1">IF(D3705="AD","Logic5"&amp;"_"&amp;TEXT(C3705,"dd.mm.yyyy") &amp;"_"&amp; 309.86,"")</f>
        <v>Logic5_23.02.2020_309.86</v>
      </c>
      <c r="T3705" s="1" t="e">
        <f ca="1">IF(AND(S3705&lt;&gt; "", COUNTIF(SAP!#REF!,S3705)&gt;0),"Matched", "")</f>
        <v>#REF!</v>
      </c>
    </row>
    <row r="3706" spans="1:20">
      <c r="A3706" s="9">
        <v>11563327</v>
      </c>
      <c r="B3706" s="10">
        <v>43884</v>
      </c>
      <c r="C3706" s="10">
        <v>43884</v>
      </c>
      <c r="D3706" s="11" t="s">
        <v>13</v>
      </c>
      <c r="E3706" s="11">
        <v>0</v>
      </c>
      <c r="F3706" s="11">
        <v>15.58</v>
      </c>
      <c r="G3706" s="11">
        <v>0</v>
      </c>
      <c r="H3706" s="11">
        <v>1016827.52</v>
      </c>
      <c r="I3706" s="11" t="s">
        <v>14</v>
      </c>
      <c r="J3706" s="11" t="s">
        <v>15</v>
      </c>
      <c r="K3706" s="1" t="str">
        <f t="shared" si="193"/>
        <v/>
      </c>
      <c r="L3706" s="1" t="e">
        <f ca="1">IF(AND(K3706&lt;&gt; "", COUNTIF(SAP!#REF!,K3706)&gt;0),"Matched", "")</f>
        <v>#REF!</v>
      </c>
      <c r="M3706" s="1" t="str">
        <f t="shared" si="194"/>
        <v/>
      </c>
      <c r="N3706" s="1" t="e">
        <f ca="1">IF(AND(M3706&lt;&gt; "", COUNTIF(SAP!#REF!,M3706)&gt;0),"Matched", "")</f>
        <v>#REF!</v>
      </c>
      <c r="O3706" s="1" t="str">
        <f t="shared" si="195"/>
        <v/>
      </c>
      <c r="P3706" s="1" t="e">
        <f ca="1">IF(AND(O3706&lt;&gt; "", COUNTIF(SAP!#REF!,O3706)&gt;0),"Matched", "")</f>
        <v>#REF!</v>
      </c>
      <c r="R3706" s="1" t="e">
        <f ca="1">IF(AND(Q3706&lt;&gt; "", COUNTIF(SAP!#REF!,Q3706)&gt;0),"Matched", "")</f>
        <v>#REF!</v>
      </c>
      <c r="S3706" s="1" t="str">
        <f ca="1">IF(D3706="AD","Logic5"&amp;"_"&amp;TEXT(C3706,"dd.mm.yyyy") &amp;"_"&amp; 309.86,"")</f>
        <v>Logic5_23.02.2020_309.86</v>
      </c>
      <c r="T3706" s="1" t="e">
        <f ca="1">IF(AND(S3706&lt;&gt; "", COUNTIF(SAP!#REF!,S3706)&gt;0),"Matched", "")</f>
        <v>#REF!</v>
      </c>
    </row>
    <row r="3707" spans="1:20">
      <c r="A3707" s="13">
        <v>11563327</v>
      </c>
      <c r="B3707" s="14">
        <v>43884</v>
      </c>
      <c r="C3707" s="14">
        <v>43884</v>
      </c>
      <c r="D3707" s="15" t="s">
        <v>13</v>
      </c>
      <c r="E3707" s="15">
        <v>0</v>
      </c>
      <c r="F3707" s="15">
        <v>15.82</v>
      </c>
      <c r="G3707" s="15">
        <v>0</v>
      </c>
      <c r="H3707" s="15">
        <v>1016811.7</v>
      </c>
      <c r="I3707" s="15" t="s">
        <v>14</v>
      </c>
      <c r="J3707" s="15" t="s">
        <v>15</v>
      </c>
      <c r="K3707" s="1" t="str">
        <f t="shared" si="193"/>
        <v/>
      </c>
      <c r="L3707" s="1" t="e">
        <f ca="1">IF(AND(K3707&lt;&gt; "", COUNTIF(SAP!#REF!,K3707)&gt;0),"Matched", "")</f>
        <v>#REF!</v>
      </c>
      <c r="M3707" s="1" t="str">
        <f t="shared" si="194"/>
        <v/>
      </c>
      <c r="N3707" s="1" t="e">
        <f ca="1">IF(AND(M3707&lt;&gt; "", COUNTIF(SAP!#REF!,M3707)&gt;0),"Matched", "")</f>
        <v>#REF!</v>
      </c>
      <c r="O3707" s="1" t="str">
        <f t="shared" si="195"/>
        <v/>
      </c>
      <c r="P3707" s="1" t="e">
        <f ca="1">IF(AND(O3707&lt;&gt; "", COUNTIF(SAP!#REF!,O3707)&gt;0),"Matched", "")</f>
        <v>#REF!</v>
      </c>
      <c r="R3707" s="1" t="e">
        <f ca="1">IF(AND(Q3707&lt;&gt; "", COUNTIF(SAP!#REF!,Q3707)&gt;0),"Matched", "")</f>
        <v>#REF!</v>
      </c>
      <c r="S3707" s="1" t="str">
        <f ca="1">IF(D3707="AD","Logic5"&amp;"_"&amp;TEXT(C3707,"dd.mm.yyyy") &amp;"_"&amp; 309.86,"")</f>
        <v>Logic5_23.02.2020_309.86</v>
      </c>
      <c r="T3707" s="1" t="e">
        <f ca="1">IF(AND(S3707&lt;&gt; "", COUNTIF(SAP!#REF!,S3707)&gt;0),"Matched", "")</f>
        <v>#REF!</v>
      </c>
    </row>
    <row r="3708" spans="1:20">
      <c r="A3708" s="9">
        <v>11563327</v>
      </c>
      <c r="B3708" s="10">
        <v>43884</v>
      </c>
      <c r="C3708" s="10">
        <v>43884</v>
      </c>
      <c r="D3708" s="11" t="s">
        <v>13</v>
      </c>
      <c r="E3708" s="11">
        <v>0</v>
      </c>
      <c r="F3708" s="11">
        <v>16.829999999999998</v>
      </c>
      <c r="G3708" s="11">
        <v>0</v>
      </c>
      <c r="H3708" s="11">
        <v>1016794.87</v>
      </c>
      <c r="I3708" s="11" t="s">
        <v>14</v>
      </c>
      <c r="J3708" s="11" t="s">
        <v>15</v>
      </c>
      <c r="K3708" s="1" t="str">
        <f t="shared" si="193"/>
        <v/>
      </c>
      <c r="L3708" s="1" t="e">
        <f ca="1">IF(AND(K3708&lt;&gt; "", COUNTIF(SAP!#REF!,K3708)&gt;0),"Matched", "")</f>
        <v>#REF!</v>
      </c>
      <c r="M3708" s="1" t="str">
        <f t="shared" si="194"/>
        <v/>
      </c>
      <c r="N3708" s="1" t="e">
        <f ca="1">IF(AND(M3708&lt;&gt; "", COUNTIF(SAP!#REF!,M3708)&gt;0),"Matched", "")</f>
        <v>#REF!</v>
      </c>
      <c r="O3708" s="1" t="str">
        <f t="shared" si="195"/>
        <v/>
      </c>
      <c r="P3708" s="1" t="e">
        <f ca="1">IF(AND(O3708&lt;&gt; "", COUNTIF(SAP!#REF!,O3708)&gt;0),"Matched", "")</f>
        <v>#REF!</v>
      </c>
      <c r="R3708" s="1" t="e">
        <f ca="1">IF(AND(Q3708&lt;&gt; "", COUNTIF(SAP!#REF!,Q3708)&gt;0),"Matched", "")</f>
        <v>#REF!</v>
      </c>
      <c r="S3708" s="1" t="str">
        <f ca="1">IF(D3708="AD","Logic5"&amp;"_"&amp;TEXT(C3708,"dd.mm.yyyy") &amp;"_"&amp; 309.86,"")</f>
        <v>Logic5_23.02.2020_309.86</v>
      </c>
      <c r="T3708" s="1" t="e">
        <f ca="1">IF(AND(S3708&lt;&gt; "", COUNTIF(SAP!#REF!,S3708)&gt;0),"Matched", "")</f>
        <v>#REF!</v>
      </c>
    </row>
    <row r="3709" spans="1:20">
      <c r="A3709" s="13">
        <v>11563327</v>
      </c>
      <c r="B3709" s="14">
        <v>43884</v>
      </c>
      <c r="C3709" s="14">
        <v>43884</v>
      </c>
      <c r="D3709" s="15" t="s">
        <v>13</v>
      </c>
      <c r="E3709" s="15">
        <v>0</v>
      </c>
      <c r="F3709" s="15">
        <v>19.309999999999999</v>
      </c>
      <c r="G3709" s="15">
        <v>0</v>
      </c>
      <c r="H3709" s="15">
        <v>1016775.56</v>
      </c>
      <c r="I3709" s="15" t="s">
        <v>14</v>
      </c>
      <c r="J3709" s="15" t="s">
        <v>15</v>
      </c>
      <c r="K3709" s="1" t="str">
        <f t="shared" si="193"/>
        <v/>
      </c>
      <c r="L3709" s="1" t="e">
        <f ca="1">IF(AND(K3709&lt;&gt; "", COUNTIF(SAP!#REF!,K3709)&gt;0),"Matched", "")</f>
        <v>#REF!</v>
      </c>
      <c r="M3709" s="1" t="str">
        <f t="shared" si="194"/>
        <v/>
      </c>
      <c r="N3709" s="1" t="e">
        <f ca="1">IF(AND(M3709&lt;&gt; "", COUNTIF(SAP!#REF!,M3709)&gt;0),"Matched", "")</f>
        <v>#REF!</v>
      </c>
      <c r="O3709" s="1" t="str">
        <f t="shared" si="195"/>
        <v/>
      </c>
      <c r="P3709" s="1" t="e">
        <f ca="1">IF(AND(O3709&lt;&gt; "", COUNTIF(SAP!#REF!,O3709)&gt;0),"Matched", "")</f>
        <v>#REF!</v>
      </c>
      <c r="R3709" s="1" t="e">
        <f ca="1">IF(AND(Q3709&lt;&gt; "", COUNTIF(SAP!#REF!,Q3709)&gt;0),"Matched", "")</f>
        <v>#REF!</v>
      </c>
      <c r="S3709" s="1" t="str">
        <f ca="1">IF(D3709="AD","Logic5"&amp;"_"&amp;TEXT(C3709,"dd.mm.yyyy") &amp;"_"&amp; 309.86,"")</f>
        <v>Logic5_23.02.2020_309.86</v>
      </c>
      <c r="T3709" s="1" t="e">
        <f ca="1">IF(AND(S3709&lt;&gt; "", COUNTIF(SAP!#REF!,S3709)&gt;0),"Matched", "")</f>
        <v>#REF!</v>
      </c>
    </row>
    <row r="3710" spans="1:20">
      <c r="A3710" s="9">
        <v>11563327</v>
      </c>
      <c r="B3710" s="10">
        <v>43884</v>
      </c>
      <c r="C3710" s="10">
        <v>43884</v>
      </c>
      <c r="D3710" s="11" t="s">
        <v>13</v>
      </c>
      <c r="E3710" s="11">
        <v>0</v>
      </c>
      <c r="F3710" s="11">
        <v>21.04</v>
      </c>
      <c r="G3710" s="11">
        <v>0</v>
      </c>
      <c r="H3710" s="11">
        <v>1016754.52</v>
      </c>
      <c r="I3710" s="11" t="s">
        <v>14</v>
      </c>
      <c r="J3710" s="11" t="s">
        <v>15</v>
      </c>
      <c r="K3710" s="1" t="str">
        <f t="shared" si="193"/>
        <v/>
      </c>
      <c r="L3710" s="1" t="e">
        <f ca="1">IF(AND(K3710&lt;&gt; "", COUNTIF(SAP!#REF!,K3710)&gt;0),"Matched", "")</f>
        <v>#REF!</v>
      </c>
      <c r="M3710" s="1" t="str">
        <f t="shared" si="194"/>
        <v/>
      </c>
      <c r="N3710" s="1" t="e">
        <f ca="1">IF(AND(M3710&lt;&gt; "", COUNTIF(SAP!#REF!,M3710)&gt;0),"Matched", "")</f>
        <v>#REF!</v>
      </c>
      <c r="O3710" s="1" t="str">
        <f t="shared" si="195"/>
        <v/>
      </c>
      <c r="P3710" s="1" t="e">
        <f ca="1">IF(AND(O3710&lt;&gt; "", COUNTIF(SAP!#REF!,O3710)&gt;0),"Matched", "")</f>
        <v>#REF!</v>
      </c>
      <c r="R3710" s="1" t="e">
        <f ca="1">IF(AND(Q3710&lt;&gt; "", COUNTIF(SAP!#REF!,Q3710)&gt;0),"Matched", "")</f>
        <v>#REF!</v>
      </c>
      <c r="S3710" s="1" t="str">
        <f ca="1">IF(D3710="AD","Logic5"&amp;"_"&amp;TEXT(C3710,"dd.mm.yyyy") &amp;"_"&amp; 309.86,"")</f>
        <v>Logic5_23.02.2020_309.86</v>
      </c>
      <c r="T3710" s="1" t="e">
        <f ca="1">IF(AND(S3710&lt;&gt; "", COUNTIF(SAP!#REF!,S3710)&gt;0),"Matched", "")</f>
        <v>#REF!</v>
      </c>
    </row>
    <row r="3711" spans="1:20">
      <c r="A3711" s="13">
        <v>11563327</v>
      </c>
      <c r="B3711" s="14">
        <v>43884</v>
      </c>
      <c r="C3711" s="14">
        <v>43884</v>
      </c>
      <c r="D3711" s="15" t="s">
        <v>13</v>
      </c>
      <c r="E3711" s="15">
        <v>0</v>
      </c>
      <c r="F3711" s="15">
        <v>24.75</v>
      </c>
      <c r="G3711" s="15">
        <v>0</v>
      </c>
      <c r="H3711" s="15">
        <v>1016729.77</v>
      </c>
      <c r="I3711" s="15" t="s">
        <v>14</v>
      </c>
      <c r="J3711" s="15" t="s">
        <v>15</v>
      </c>
      <c r="K3711" s="1" t="str">
        <f t="shared" si="193"/>
        <v/>
      </c>
      <c r="L3711" s="1" t="e">
        <f ca="1">IF(AND(K3711&lt;&gt; "", COUNTIF(SAP!#REF!,K3711)&gt;0),"Matched", "")</f>
        <v>#REF!</v>
      </c>
      <c r="M3711" s="1" t="str">
        <f t="shared" si="194"/>
        <v/>
      </c>
      <c r="N3711" s="1" t="e">
        <f ca="1">IF(AND(M3711&lt;&gt; "", COUNTIF(SAP!#REF!,M3711)&gt;0),"Matched", "")</f>
        <v>#REF!</v>
      </c>
      <c r="O3711" s="1" t="str">
        <f t="shared" si="195"/>
        <v/>
      </c>
      <c r="P3711" s="1" t="e">
        <f ca="1">IF(AND(O3711&lt;&gt; "", COUNTIF(SAP!#REF!,O3711)&gt;0),"Matched", "")</f>
        <v>#REF!</v>
      </c>
      <c r="R3711" s="1" t="e">
        <f ca="1">IF(AND(Q3711&lt;&gt; "", COUNTIF(SAP!#REF!,Q3711)&gt;0),"Matched", "")</f>
        <v>#REF!</v>
      </c>
      <c r="S3711" s="1" t="str">
        <f ca="1">IF(D3711="AD","Logic5"&amp;"_"&amp;TEXT(C3711,"dd.mm.yyyy") &amp;"_"&amp; 309.86,"")</f>
        <v>Logic5_23.02.2020_309.86</v>
      </c>
      <c r="T3711" s="1" t="e">
        <f ca="1">IF(AND(S3711&lt;&gt; "", COUNTIF(SAP!#REF!,S3711)&gt;0),"Matched", "")</f>
        <v>#REF!</v>
      </c>
    </row>
    <row r="3712" spans="1:20">
      <c r="A3712" s="9">
        <v>11563327</v>
      </c>
      <c r="B3712" s="10">
        <v>43884</v>
      </c>
      <c r="C3712" s="10">
        <v>43884</v>
      </c>
      <c r="D3712" s="11" t="s">
        <v>13</v>
      </c>
      <c r="E3712" s="11">
        <v>0</v>
      </c>
      <c r="F3712" s="11">
        <v>24.82</v>
      </c>
      <c r="G3712" s="11">
        <v>0</v>
      </c>
      <c r="H3712" s="11">
        <v>1016704.95</v>
      </c>
      <c r="I3712" s="11" t="s">
        <v>14</v>
      </c>
      <c r="J3712" s="11" t="s">
        <v>15</v>
      </c>
      <c r="K3712" s="1" t="str">
        <f t="shared" si="193"/>
        <v/>
      </c>
      <c r="L3712" s="1" t="e">
        <f ca="1">IF(AND(K3712&lt;&gt; "", COUNTIF(SAP!#REF!,K3712)&gt;0),"Matched", "")</f>
        <v>#REF!</v>
      </c>
      <c r="M3712" s="1" t="str">
        <f t="shared" si="194"/>
        <v/>
      </c>
      <c r="N3712" s="1" t="e">
        <f ca="1">IF(AND(M3712&lt;&gt; "", COUNTIF(SAP!#REF!,M3712)&gt;0),"Matched", "")</f>
        <v>#REF!</v>
      </c>
      <c r="O3712" s="1" t="str">
        <f t="shared" si="195"/>
        <v/>
      </c>
      <c r="P3712" s="1" t="e">
        <f ca="1">IF(AND(O3712&lt;&gt; "", COUNTIF(SAP!#REF!,O3712)&gt;0),"Matched", "")</f>
        <v>#REF!</v>
      </c>
      <c r="R3712" s="1" t="e">
        <f ca="1">IF(AND(Q3712&lt;&gt; "", COUNTIF(SAP!#REF!,Q3712)&gt;0),"Matched", "")</f>
        <v>#REF!</v>
      </c>
      <c r="S3712" s="1" t="str">
        <f ca="1">IF(D3712="AD","Logic5"&amp;"_"&amp;TEXT(C3712,"dd.mm.yyyy") &amp;"_"&amp; 309.86,"")</f>
        <v>Logic5_23.02.2020_309.86</v>
      </c>
      <c r="T3712" s="1" t="e">
        <f ca="1">IF(AND(S3712&lt;&gt; "", COUNTIF(SAP!#REF!,S3712)&gt;0),"Matched", "")</f>
        <v>#REF!</v>
      </c>
    </row>
    <row r="3713" spans="1:20">
      <c r="A3713" s="13">
        <v>11563327</v>
      </c>
      <c r="B3713" s="14">
        <v>43884</v>
      </c>
      <c r="C3713" s="14">
        <v>43884</v>
      </c>
      <c r="D3713" s="15" t="s">
        <v>13</v>
      </c>
      <c r="E3713" s="15">
        <v>0</v>
      </c>
      <c r="F3713" s="15">
        <v>120.8</v>
      </c>
      <c r="G3713" s="15">
        <v>0</v>
      </c>
      <c r="H3713" s="15">
        <v>1016584.15</v>
      </c>
      <c r="I3713" s="15" t="s">
        <v>14</v>
      </c>
      <c r="J3713" s="15" t="s">
        <v>15</v>
      </c>
      <c r="K3713" s="1" t="str">
        <f t="shared" si="193"/>
        <v/>
      </c>
      <c r="L3713" s="1" t="e">
        <f ca="1">IF(AND(K3713&lt;&gt; "", COUNTIF(SAP!#REF!,K3713)&gt;0),"Matched", "")</f>
        <v>#REF!</v>
      </c>
      <c r="M3713" s="1" t="str">
        <f t="shared" si="194"/>
        <v/>
      </c>
      <c r="N3713" s="1" t="e">
        <f ca="1">IF(AND(M3713&lt;&gt; "", COUNTIF(SAP!#REF!,M3713)&gt;0),"Matched", "")</f>
        <v>#REF!</v>
      </c>
      <c r="O3713" s="1" t="str">
        <f t="shared" si="195"/>
        <v/>
      </c>
      <c r="P3713" s="1" t="e">
        <f ca="1">IF(AND(O3713&lt;&gt; "", COUNTIF(SAP!#REF!,O3713)&gt;0),"Matched", "")</f>
        <v>#REF!</v>
      </c>
      <c r="R3713" s="1" t="e">
        <f ca="1">IF(AND(Q3713&lt;&gt; "", COUNTIF(SAP!#REF!,Q3713)&gt;0),"Matched", "")</f>
        <v>#REF!</v>
      </c>
      <c r="S3713" s="1" t="str">
        <f ca="1">IF(D3713="AD","Logic5"&amp;"_"&amp;TEXT(C3713,"dd.mm.yyyy") &amp;"_"&amp; 309.86,"")</f>
        <v>Logic5_23.02.2020_309.86</v>
      </c>
      <c r="T3713" s="1" t="e">
        <f ca="1">IF(AND(S3713&lt;&gt; "", COUNTIF(SAP!#REF!,S3713)&gt;0),"Matched", "")</f>
        <v>#REF!</v>
      </c>
    </row>
    <row r="3714" spans="1:20">
      <c r="A3714" s="9">
        <v>11563327</v>
      </c>
      <c r="B3714" s="10">
        <v>43884</v>
      </c>
      <c r="C3714" s="10">
        <v>43884</v>
      </c>
      <c r="D3714" s="11" t="s">
        <v>16</v>
      </c>
      <c r="E3714" s="11">
        <v>0</v>
      </c>
      <c r="F3714" s="11">
        <v>1016584.15</v>
      </c>
      <c r="G3714" s="11">
        <v>0</v>
      </c>
      <c r="H3714" s="11">
        <v>0</v>
      </c>
      <c r="I3714" s="11" t="s">
        <v>17</v>
      </c>
      <c r="J3714" s="11" t="s">
        <v>18</v>
      </c>
      <c r="K3714" s="1" t="str">
        <f t="shared" si="193"/>
        <v>Logic1_02_1016584.15</v>
      </c>
      <c r="L3714" s="1" t="e">
        <f ca="1">IF(AND(K3714&lt;&gt; "", COUNTIF(SAP!#REF!,K3714)&gt;0),"Matched", "")</f>
        <v>#REF!</v>
      </c>
    </row>
    <row r="3715" spans="1:20">
      <c r="A3715" s="13">
        <v>11563327</v>
      </c>
      <c r="B3715" s="14">
        <v>43885</v>
      </c>
      <c r="C3715" s="14">
        <v>43885</v>
      </c>
      <c r="D3715" s="15" t="s">
        <v>10</v>
      </c>
      <c r="E3715" s="15">
        <v>0</v>
      </c>
      <c r="F3715" s="15">
        <v>0</v>
      </c>
      <c r="G3715" s="15">
        <v>80</v>
      </c>
      <c r="H3715" s="15">
        <v>80</v>
      </c>
      <c r="I3715" s="15" t="s">
        <v>11</v>
      </c>
      <c r="J3715" s="15" t="s">
        <v>12</v>
      </c>
      <c r="K3715" s="1" t="str">
        <f t="shared" ref="K3715:K3778" si="196">IF(D3715="TF","Logic1"&amp;"_"&amp;TEXT(C3715, "mm") &amp;"_"&amp; F3715,"")</f>
        <v/>
      </c>
      <c r="L3715" s="1" t="e">
        <f ca="1">IF(AND(K3715&lt;&gt; "", COUNTIF(SAP!#REF!,K3715)&gt;0),"Matched", "")</f>
        <v>#REF!</v>
      </c>
      <c r="M3715" s="1" t="str">
        <f t="shared" ref="M3715:M3778" si="197">IF(D3715="TR","Logic2"&amp;"_"&amp;TEXT(C3715,"dd.mm.yyyy") &amp;"_"&amp; F3715,"")</f>
        <v/>
      </c>
      <c r="N3715" s="1" t="e">
        <f ca="1">IF(AND(M3715&lt;&gt; "", COUNTIF(SAP!#REF!,M3715)&gt;0),"Matched", "")</f>
        <v>#REF!</v>
      </c>
      <c r="O3715" s="1" t="str">
        <f t="shared" ref="O3715:O3778" si="198">IF(D3715="AF","Logic3"&amp;"_"&amp;G3715,"")</f>
        <v/>
      </c>
      <c r="P3715" s="1" t="e">
        <f ca="1">IF(AND(O3715&lt;&gt; "", COUNTIF(SAP!#REF!,O3715)&gt;0),"Matched", "")</f>
        <v>#REF!</v>
      </c>
      <c r="Q3715" s="1" t="str">
        <f ca="1">IF(D3715="AC","Logic4"&amp;"_"&amp;TEXT(C3715,"dd.mm.yyyy") &amp;"_"&amp; 1460242.79,"")</f>
        <v>Logic4_24.02.2020_1460242.79</v>
      </c>
      <c r="R3715" s="1" t="e">
        <f ca="1">IF(AND(Q3715&lt;&gt; "", COUNTIF(SAP!#REF!,Q3715)&gt;0),"Matched", "")</f>
        <v>#REF!</v>
      </c>
    </row>
    <row r="3716" spans="1:20">
      <c r="A3716" s="9">
        <v>11563327</v>
      </c>
      <c r="B3716" s="10">
        <v>43885</v>
      </c>
      <c r="C3716" s="10">
        <v>43885</v>
      </c>
      <c r="D3716" s="11" t="s">
        <v>10</v>
      </c>
      <c r="E3716" s="11">
        <v>0</v>
      </c>
      <c r="F3716" s="11">
        <v>0</v>
      </c>
      <c r="G3716" s="11">
        <v>600</v>
      </c>
      <c r="H3716" s="11">
        <v>680</v>
      </c>
      <c r="I3716" s="11" t="s">
        <v>11</v>
      </c>
      <c r="J3716" s="11" t="s">
        <v>12</v>
      </c>
      <c r="K3716" s="1" t="str">
        <f t="shared" si="196"/>
        <v/>
      </c>
      <c r="L3716" s="1" t="e">
        <f ca="1">IF(AND(K3716&lt;&gt; "", COUNTIF(SAP!#REF!,K3716)&gt;0),"Matched", "")</f>
        <v>#REF!</v>
      </c>
      <c r="M3716" s="1" t="str">
        <f t="shared" si="197"/>
        <v/>
      </c>
      <c r="N3716" s="1" t="e">
        <f ca="1">IF(AND(M3716&lt;&gt; "", COUNTIF(SAP!#REF!,M3716)&gt;0),"Matched", "")</f>
        <v>#REF!</v>
      </c>
      <c r="O3716" s="1" t="str">
        <f t="shared" si="198"/>
        <v/>
      </c>
      <c r="P3716" s="1" t="e">
        <f ca="1">IF(AND(O3716&lt;&gt; "", COUNTIF(SAP!#REF!,O3716)&gt;0),"Matched", "")</f>
        <v>#REF!</v>
      </c>
      <c r="Q3716" s="1" t="str">
        <f ca="1">IF(D3716="AC","Logic4"&amp;"_"&amp;TEXT(C3716,"dd.mm.yyyy") &amp;"_"&amp; 1460242.79,"")</f>
        <v>Logic4_24.02.2020_1460242.79</v>
      </c>
      <c r="R3716" s="1" t="e">
        <f ca="1">IF(AND(Q3716&lt;&gt; "", COUNTIF(SAP!#REF!,Q3716)&gt;0),"Matched", "")</f>
        <v>#REF!</v>
      </c>
    </row>
    <row r="3717" spans="1:20">
      <c r="A3717" s="13">
        <v>11563327</v>
      </c>
      <c r="B3717" s="14">
        <v>43885</v>
      </c>
      <c r="C3717" s="14">
        <v>43885</v>
      </c>
      <c r="D3717" s="15" t="s">
        <v>10</v>
      </c>
      <c r="E3717" s="15">
        <v>0</v>
      </c>
      <c r="F3717" s="15">
        <v>0</v>
      </c>
      <c r="G3717" s="15">
        <v>800</v>
      </c>
      <c r="H3717" s="15">
        <v>1480</v>
      </c>
      <c r="I3717" s="15" t="s">
        <v>11</v>
      </c>
      <c r="J3717" s="15" t="s">
        <v>12</v>
      </c>
      <c r="K3717" s="1" t="str">
        <f t="shared" si="196"/>
        <v/>
      </c>
      <c r="L3717" s="1" t="e">
        <f ca="1">IF(AND(K3717&lt;&gt; "", COUNTIF(SAP!#REF!,K3717)&gt;0),"Matched", "")</f>
        <v>#REF!</v>
      </c>
      <c r="M3717" s="1" t="str">
        <f t="shared" si="197"/>
        <v/>
      </c>
      <c r="N3717" s="1" t="e">
        <f ca="1">IF(AND(M3717&lt;&gt; "", COUNTIF(SAP!#REF!,M3717)&gt;0),"Matched", "")</f>
        <v>#REF!</v>
      </c>
      <c r="O3717" s="1" t="str">
        <f t="shared" si="198"/>
        <v/>
      </c>
      <c r="P3717" s="1" t="e">
        <f ca="1">IF(AND(O3717&lt;&gt; "", COUNTIF(SAP!#REF!,O3717)&gt;0),"Matched", "")</f>
        <v>#REF!</v>
      </c>
      <c r="Q3717" s="1" t="str">
        <f ca="1">IF(D3717="AC","Logic4"&amp;"_"&amp;TEXT(C3717,"dd.mm.yyyy") &amp;"_"&amp; 1460242.79,"")</f>
        <v>Logic4_24.02.2020_1460242.79</v>
      </c>
      <c r="R3717" s="1" t="e">
        <f ca="1">IF(AND(Q3717&lt;&gt; "", COUNTIF(SAP!#REF!,Q3717)&gt;0),"Matched", "")</f>
        <v>#REF!</v>
      </c>
    </row>
    <row r="3718" spans="1:20">
      <c r="A3718" s="9">
        <v>11563327</v>
      </c>
      <c r="B3718" s="10">
        <v>43885</v>
      </c>
      <c r="C3718" s="10">
        <v>43885</v>
      </c>
      <c r="D3718" s="11" t="s">
        <v>10</v>
      </c>
      <c r="E3718" s="11">
        <v>0</v>
      </c>
      <c r="F3718" s="11">
        <v>0</v>
      </c>
      <c r="G3718" s="11">
        <v>800</v>
      </c>
      <c r="H3718" s="11">
        <v>2280</v>
      </c>
      <c r="I3718" s="11" t="s">
        <v>11</v>
      </c>
      <c r="J3718" s="11" t="s">
        <v>12</v>
      </c>
      <c r="K3718" s="1" t="str">
        <f t="shared" si="196"/>
        <v/>
      </c>
      <c r="L3718" s="1" t="e">
        <f ca="1">IF(AND(K3718&lt;&gt; "", COUNTIF(SAP!#REF!,K3718)&gt;0),"Matched", "")</f>
        <v>#REF!</v>
      </c>
      <c r="M3718" s="1" t="str">
        <f t="shared" si="197"/>
        <v/>
      </c>
      <c r="N3718" s="1" t="e">
        <f ca="1">IF(AND(M3718&lt;&gt; "", COUNTIF(SAP!#REF!,M3718)&gt;0),"Matched", "")</f>
        <v>#REF!</v>
      </c>
      <c r="O3718" s="1" t="str">
        <f t="shared" si="198"/>
        <v/>
      </c>
      <c r="P3718" s="1" t="e">
        <f ca="1">IF(AND(O3718&lt;&gt; "", COUNTIF(SAP!#REF!,O3718)&gt;0),"Matched", "")</f>
        <v>#REF!</v>
      </c>
      <c r="Q3718" s="1" t="str">
        <f ca="1">IF(D3718="AC","Logic4"&amp;"_"&amp;TEXT(C3718,"dd.mm.yyyy") &amp;"_"&amp; 1460242.79,"")</f>
        <v>Logic4_24.02.2020_1460242.79</v>
      </c>
      <c r="R3718" s="1" t="e">
        <f ca="1">IF(AND(Q3718&lt;&gt; "", COUNTIF(SAP!#REF!,Q3718)&gt;0),"Matched", "")</f>
        <v>#REF!</v>
      </c>
    </row>
    <row r="3719" spans="1:20">
      <c r="A3719" s="13">
        <v>11563327</v>
      </c>
      <c r="B3719" s="14">
        <v>43885</v>
      </c>
      <c r="C3719" s="14">
        <v>43885</v>
      </c>
      <c r="D3719" s="15" t="s">
        <v>10</v>
      </c>
      <c r="E3719" s="15">
        <v>0</v>
      </c>
      <c r="F3719" s="15">
        <v>0</v>
      </c>
      <c r="G3719" s="15">
        <v>920</v>
      </c>
      <c r="H3719" s="15">
        <v>3200</v>
      </c>
      <c r="I3719" s="15" t="s">
        <v>11</v>
      </c>
      <c r="J3719" s="15" t="s">
        <v>12</v>
      </c>
      <c r="K3719" s="1" t="str">
        <f t="shared" si="196"/>
        <v/>
      </c>
      <c r="L3719" s="1" t="e">
        <f ca="1">IF(AND(K3719&lt;&gt; "", COUNTIF(SAP!#REF!,K3719)&gt;0),"Matched", "")</f>
        <v>#REF!</v>
      </c>
      <c r="M3719" s="1" t="str">
        <f t="shared" si="197"/>
        <v/>
      </c>
      <c r="N3719" s="1" t="e">
        <f ca="1">IF(AND(M3719&lt;&gt; "", COUNTIF(SAP!#REF!,M3719)&gt;0),"Matched", "")</f>
        <v>#REF!</v>
      </c>
      <c r="O3719" s="1" t="str">
        <f t="shared" si="198"/>
        <v/>
      </c>
      <c r="P3719" s="1" t="e">
        <f ca="1">IF(AND(O3719&lt;&gt; "", COUNTIF(SAP!#REF!,O3719)&gt;0),"Matched", "")</f>
        <v>#REF!</v>
      </c>
      <c r="Q3719" s="1" t="str">
        <f ca="1">IF(D3719="AC","Logic4"&amp;"_"&amp;TEXT(C3719,"dd.mm.yyyy") &amp;"_"&amp; 1460242.79,"")</f>
        <v>Logic4_24.02.2020_1460242.79</v>
      </c>
      <c r="R3719" s="1" t="e">
        <f ca="1">IF(AND(Q3719&lt;&gt; "", COUNTIF(SAP!#REF!,Q3719)&gt;0),"Matched", "")</f>
        <v>#REF!</v>
      </c>
    </row>
    <row r="3720" spans="1:20">
      <c r="A3720" s="9">
        <v>11563327</v>
      </c>
      <c r="B3720" s="10">
        <v>43885</v>
      </c>
      <c r="C3720" s="10">
        <v>43885</v>
      </c>
      <c r="D3720" s="11" t="s">
        <v>10</v>
      </c>
      <c r="E3720" s="11">
        <v>0</v>
      </c>
      <c r="F3720" s="11">
        <v>0</v>
      </c>
      <c r="G3720" s="11">
        <v>980</v>
      </c>
      <c r="H3720" s="11">
        <v>4180</v>
      </c>
      <c r="I3720" s="11" t="s">
        <v>11</v>
      </c>
      <c r="J3720" s="11" t="s">
        <v>12</v>
      </c>
      <c r="K3720" s="1" t="str">
        <f t="shared" si="196"/>
        <v/>
      </c>
      <c r="L3720" s="1" t="e">
        <f ca="1">IF(AND(K3720&lt;&gt; "", COUNTIF(SAP!#REF!,K3720)&gt;0),"Matched", "")</f>
        <v>#REF!</v>
      </c>
      <c r="M3720" s="1" t="str">
        <f t="shared" si="197"/>
        <v/>
      </c>
      <c r="N3720" s="1" t="e">
        <f ca="1">IF(AND(M3720&lt;&gt; "", COUNTIF(SAP!#REF!,M3720)&gt;0),"Matched", "")</f>
        <v>#REF!</v>
      </c>
      <c r="O3720" s="1" t="str">
        <f t="shared" si="198"/>
        <v/>
      </c>
      <c r="P3720" s="1" t="e">
        <f ca="1">IF(AND(O3720&lt;&gt; "", COUNTIF(SAP!#REF!,O3720)&gt;0),"Matched", "")</f>
        <v>#REF!</v>
      </c>
      <c r="Q3720" s="1" t="str">
        <f ca="1">IF(D3720="AC","Logic4"&amp;"_"&amp;TEXT(C3720,"dd.mm.yyyy") &amp;"_"&amp; 1460242.79,"")</f>
        <v>Logic4_24.02.2020_1460242.79</v>
      </c>
      <c r="R3720" s="1" t="e">
        <f ca="1">IF(AND(Q3720&lt;&gt; "", COUNTIF(SAP!#REF!,Q3720)&gt;0),"Matched", "")</f>
        <v>#REF!</v>
      </c>
    </row>
    <row r="3721" spans="1:20">
      <c r="A3721" s="13">
        <v>11563327</v>
      </c>
      <c r="B3721" s="14">
        <v>43885</v>
      </c>
      <c r="C3721" s="14">
        <v>43885</v>
      </c>
      <c r="D3721" s="15" t="s">
        <v>10</v>
      </c>
      <c r="E3721" s="15">
        <v>0</v>
      </c>
      <c r="F3721" s="15">
        <v>0</v>
      </c>
      <c r="G3721" s="15">
        <v>1116.5</v>
      </c>
      <c r="H3721" s="15">
        <v>5296.5</v>
      </c>
      <c r="I3721" s="15" t="s">
        <v>11</v>
      </c>
      <c r="J3721" s="15" t="s">
        <v>12</v>
      </c>
      <c r="K3721" s="1" t="str">
        <f t="shared" si="196"/>
        <v/>
      </c>
      <c r="L3721" s="1" t="e">
        <f ca="1">IF(AND(K3721&lt;&gt; "", COUNTIF(SAP!#REF!,K3721)&gt;0),"Matched", "")</f>
        <v>#REF!</v>
      </c>
      <c r="M3721" s="1" t="str">
        <f t="shared" si="197"/>
        <v/>
      </c>
      <c r="N3721" s="1" t="e">
        <f ca="1">IF(AND(M3721&lt;&gt; "", COUNTIF(SAP!#REF!,M3721)&gt;0),"Matched", "")</f>
        <v>#REF!</v>
      </c>
      <c r="O3721" s="1" t="str">
        <f t="shared" si="198"/>
        <v/>
      </c>
      <c r="P3721" s="1" t="e">
        <f ca="1">IF(AND(O3721&lt;&gt; "", COUNTIF(SAP!#REF!,O3721)&gt;0),"Matched", "")</f>
        <v>#REF!</v>
      </c>
      <c r="Q3721" s="1" t="str">
        <f ca="1">IF(D3721="AC","Logic4"&amp;"_"&amp;TEXT(C3721,"dd.mm.yyyy") &amp;"_"&amp; 1460242.79,"")</f>
        <v>Logic4_24.02.2020_1460242.79</v>
      </c>
      <c r="R3721" s="1" t="e">
        <f ca="1">IF(AND(Q3721&lt;&gt; "", COUNTIF(SAP!#REF!,Q3721)&gt;0),"Matched", "")</f>
        <v>#REF!</v>
      </c>
    </row>
    <row r="3722" spans="1:20">
      <c r="A3722" s="9">
        <v>11563327</v>
      </c>
      <c r="B3722" s="10">
        <v>43885</v>
      </c>
      <c r="C3722" s="10">
        <v>43885</v>
      </c>
      <c r="D3722" s="11" t="s">
        <v>10</v>
      </c>
      <c r="E3722" s="11">
        <v>0</v>
      </c>
      <c r="F3722" s="11">
        <v>0</v>
      </c>
      <c r="G3722" s="11">
        <v>1170</v>
      </c>
      <c r="H3722" s="11">
        <v>6466.5</v>
      </c>
      <c r="I3722" s="11" t="s">
        <v>11</v>
      </c>
      <c r="J3722" s="11" t="s">
        <v>12</v>
      </c>
      <c r="K3722" s="1" t="str">
        <f t="shared" si="196"/>
        <v/>
      </c>
      <c r="L3722" s="1" t="e">
        <f ca="1">IF(AND(K3722&lt;&gt; "", COUNTIF(SAP!#REF!,K3722)&gt;0),"Matched", "")</f>
        <v>#REF!</v>
      </c>
      <c r="M3722" s="1" t="str">
        <f t="shared" si="197"/>
        <v/>
      </c>
      <c r="N3722" s="1" t="e">
        <f ca="1">IF(AND(M3722&lt;&gt; "", COUNTIF(SAP!#REF!,M3722)&gt;0),"Matched", "")</f>
        <v>#REF!</v>
      </c>
      <c r="O3722" s="1" t="str">
        <f t="shared" si="198"/>
        <v/>
      </c>
      <c r="P3722" s="1" t="e">
        <f ca="1">IF(AND(O3722&lt;&gt; "", COUNTIF(SAP!#REF!,O3722)&gt;0),"Matched", "")</f>
        <v>#REF!</v>
      </c>
      <c r="Q3722" s="1" t="str">
        <f ca="1">IF(D3722="AC","Logic4"&amp;"_"&amp;TEXT(C3722,"dd.mm.yyyy") &amp;"_"&amp; 1460242.79,"")</f>
        <v>Logic4_24.02.2020_1460242.79</v>
      </c>
      <c r="R3722" s="1" t="e">
        <f ca="1">IF(AND(Q3722&lt;&gt; "", COUNTIF(SAP!#REF!,Q3722)&gt;0),"Matched", "")</f>
        <v>#REF!</v>
      </c>
    </row>
    <row r="3723" spans="1:20">
      <c r="A3723" s="13">
        <v>11563327</v>
      </c>
      <c r="B3723" s="14">
        <v>43885</v>
      </c>
      <c r="C3723" s="14">
        <v>43885</v>
      </c>
      <c r="D3723" s="15" t="s">
        <v>10</v>
      </c>
      <c r="E3723" s="15">
        <v>0</v>
      </c>
      <c r="F3723" s="15">
        <v>0</v>
      </c>
      <c r="G3723" s="15">
        <v>1200</v>
      </c>
      <c r="H3723" s="15">
        <v>7666.5</v>
      </c>
      <c r="I3723" s="15" t="s">
        <v>11</v>
      </c>
      <c r="J3723" s="15" t="s">
        <v>12</v>
      </c>
      <c r="K3723" s="1" t="str">
        <f t="shared" si="196"/>
        <v/>
      </c>
      <c r="L3723" s="1" t="e">
        <f ca="1">IF(AND(K3723&lt;&gt; "", COUNTIF(SAP!#REF!,K3723)&gt;0),"Matched", "")</f>
        <v>#REF!</v>
      </c>
      <c r="M3723" s="1" t="str">
        <f t="shared" si="197"/>
        <v/>
      </c>
      <c r="N3723" s="1" t="e">
        <f ca="1">IF(AND(M3723&lt;&gt; "", COUNTIF(SAP!#REF!,M3723)&gt;0),"Matched", "")</f>
        <v>#REF!</v>
      </c>
      <c r="O3723" s="1" t="str">
        <f t="shared" si="198"/>
        <v/>
      </c>
      <c r="P3723" s="1" t="e">
        <f ca="1">IF(AND(O3723&lt;&gt; "", COUNTIF(SAP!#REF!,O3723)&gt;0),"Matched", "")</f>
        <v>#REF!</v>
      </c>
      <c r="Q3723" s="1" t="str">
        <f ca="1">IF(D3723="AC","Logic4"&amp;"_"&amp;TEXT(C3723,"dd.mm.yyyy") &amp;"_"&amp; 1460242.79,"")</f>
        <v>Logic4_24.02.2020_1460242.79</v>
      </c>
      <c r="R3723" s="1" t="e">
        <f ca="1">IF(AND(Q3723&lt;&gt; "", COUNTIF(SAP!#REF!,Q3723)&gt;0),"Matched", "")</f>
        <v>#REF!</v>
      </c>
    </row>
    <row r="3724" spans="1:20">
      <c r="A3724" s="9">
        <v>11563327</v>
      </c>
      <c r="B3724" s="10">
        <v>43885</v>
      </c>
      <c r="C3724" s="10">
        <v>43885</v>
      </c>
      <c r="D3724" s="11" t="s">
        <v>10</v>
      </c>
      <c r="E3724" s="11">
        <v>0</v>
      </c>
      <c r="F3724" s="11">
        <v>0</v>
      </c>
      <c r="G3724" s="11">
        <v>1300</v>
      </c>
      <c r="H3724" s="11">
        <v>8966.5</v>
      </c>
      <c r="I3724" s="11" t="s">
        <v>11</v>
      </c>
      <c r="J3724" s="11" t="s">
        <v>12</v>
      </c>
      <c r="K3724" s="1" t="str">
        <f t="shared" si="196"/>
        <v/>
      </c>
      <c r="L3724" s="1" t="e">
        <f ca="1">IF(AND(K3724&lt;&gt; "", COUNTIF(SAP!#REF!,K3724)&gt;0),"Matched", "")</f>
        <v>#REF!</v>
      </c>
      <c r="M3724" s="1" t="str">
        <f t="shared" si="197"/>
        <v/>
      </c>
      <c r="N3724" s="1" t="e">
        <f ca="1">IF(AND(M3724&lt;&gt; "", COUNTIF(SAP!#REF!,M3724)&gt;0),"Matched", "")</f>
        <v>#REF!</v>
      </c>
      <c r="O3724" s="1" t="str">
        <f t="shared" si="198"/>
        <v/>
      </c>
      <c r="P3724" s="1" t="e">
        <f ca="1">IF(AND(O3724&lt;&gt; "", COUNTIF(SAP!#REF!,O3724)&gt;0),"Matched", "")</f>
        <v>#REF!</v>
      </c>
      <c r="Q3724" s="1" t="str">
        <f ca="1">IF(D3724="AC","Logic4"&amp;"_"&amp;TEXT(C3724,"dd.mm.yyyy") &amp;"_"&amp; 1460242.79,"")</f>
        <v>Logic4_24.02.2020_1460242.79</v>
      </c>
      <c r="R3724" s="1" t="e">
        <f ca="1">IF(AND(Q3724&lt;&gt; "", COUNTIF(SAP!#REF!,Q3724)&gt;0),"Matched", "")</f>
        <v>#REF!</v>
      </c>
    </row>
    <row r="3725" spans="1:20">
      <c r="A3725" s="13">
        <v>11563327</v>
      </c>
      <c r="B3725" s="14">
        <v>43885</v>
      </c>
      <c r="C3725" s="14">
        <v>43885</v>
      </c>
      <c r="D3725" s="15" t="s">
        <v>10</v>
      </c>
      <c r="E3725" s="15">
        <v>0</v>
      </c>
      <c r="F3725" s="15">
        <v>0</v>
      </c>
      <c r="G3725" s="15">
        <v>1400</v>
      </c>
      <c r="H3725" s="15">
        <v>10366.5</v>
      </c>
      <c r="I3725" s="15" t="s">
        <v>11</v>
      </c>
      <c r="J3725" s="15" t="s">
        <v>12</v>
      </c>
      <c r="K3725" s="1" t="str">
        <f t="shared" si="196"/>
        <v/>
      </c>
      <c r="L3725" s="1" t="e">
        <f ca="1">IF(AND(K3725&lt;&gt; "", COUNTIF(SAP!#REF!,K3725)&gt;0),"Matched", "")</f>
        <v>#REF!</v>
      </c>
      <c r="M3725" s="1" t="str">
        <f t="shared" si="197"/>
        <v/>
      </c>
      <c r="N3725" s="1" t="e">
        <f ca="1">IF(AND(M3725&lt;&gt; "", COUNTIF(SAP!#REF!,M3725)&gt;0),"Matched", "")</f>
        <v>#REF!</v>
      </c>
      <c r="O3725" s="1" t="str">
        <f t="shared" si="198"/>
        <v/>
      </c>
      <c r="P3725" s="1" t="e">
        <f ca="1">IF(AND(O3725&lt;&gt; "", COUNTIF(SAP!#REF!,O3725)&gt;0),"Matched", "")</f>
        <v>#REF!</v>
      </c>
      <c r="Q3725" s="1" t="str">
        <f ca="1">IF(D3725="AC","Logic4"&amp;"_"&amp;TEXT(C3725,"dd.mm.yyyy") &amp;"_"&amp; 1460242.79,"")</f>
        <v>Logic4_24.02.2020_1460242.79</v>
      </c>
      <c r="R3725" s="1" t="e">
        <f ca="1">IF(AND(Q3725&lt;&gt; "", COUNTIF(SAP!#REF!,Q3725)&gt;0),"Matched", "")</f>
        <v>#REF!</v>
      </c>
    </row>
    <row r="3726" spans="1:20">
      <c r="A3726" s="9">
        <v>11563327</v>
      </c>
      <c r="B3726" s="10">
        <v>43885</v>
      </c>
      <c r="C3726" s="10">
        <v>43885</v>
      </c>
      <c r="D3726" s="11" t="s">
        <v>10</v>
      </c>
      <c r="E3726" s="11">
        <v>0</v>
      </c>
      <c r="F3726" s="11">
        <v>0</v>
      </c>
      <c r="G3726" s="11">
        <v>1400</v>
      </c>
      <c r="H3726" s="11">
        <v>11766.5</v>
      </c>
      <c r="I3726" s="11" t="s">
        <v>11</v>
      </c>
      <c r="J3726" s="11" t="s">
        <v>12</v>
      </c>
      <c r="K3726" s="1" t="str">
        <f t="shared" si="196"/>
        <v/>
      </c>
      <c r="L3726" s="1" t="e">
        <f ca="1">IF(AND(K3726&lt;&gt; "", COUNTIF(SAP!#REF!,K3726)&gt;0),"Matched", "")</f>
        <v>#REF!</v>
      </c>
      <c r="M3726" s="1" t="str">
        <f t="shared" si="197"/>
        <v/>
      </c>
      <c r="N3726" s="1" t="e">
        <f ca="1">IF(AND(M3726&lt;&gt; "", COUNTIF(SAP!#REF!,M3726)&gt;0),"Matched", "")</f>
        <v>#REF!</v>
      </c>
      <c r="O3726" s="1" t="str">
        <f t="shared" si="198"/>
        <v/>
      </c>
      <c r="P3726" s="1" t="e">
        <f ca="1">IF(AND(O3726&lt;&gt; "", COUNTIF(SAP!#REF!,O3726)&gt;0),"Matched", "")</f>
        <v>#REF!</v>
      </c>
      <c r="Q3726" s="1" t="str">
        <f ca="1">IF(D3726="AC","Logic4"&amp;"_"&amp;TEXT(C3726,"dd.mm.yyyy") &amp;"_"&amp; 1460242.79,"")</f>
        <v>Logic4_24.02.2020_1460242.79</v>
      </c>
      <c r="R3726" s="1" t="e">
        <f ca="1">IF(AND(Q3726&lt;&gt; "", COUNTIF(SAP!#REF!,Q3726)&gt;0),"Matched", "")</f>
        <v>#REF!</v>
      </c>
    </row>
    <row r="3727" spans="1:20">
      <c r="A3727" s="13">
        <v>11563327</v>
      </c>
      <c r="B3727" s="14">
        <v>43885</v>
      </c>
      <c r="C3727" s="14">
        <v>43885</v>
      </c>
      <c r="D3727" s="15" t="s">
        <v>10</v>
      </c>
      <c r="E3727" s="15">
        <v>0</v>
      </c>
      <c r="F3727" s="15">
        <v>0</v>
      </c>
      <c r="G3727" s="15">
        <v>1490</v>
      </c>
      <c r="H3727" s="15">
        <v>13256.5</v>
      </c>
      <c r="I3727" s="15" t="s">
        <v>11</v>
      </c>
      <c r="J3727" s="15" t="s">
        <v>12</v>
      </c>
      <c r="K3727" s="1" t="str">
        <f t="shared" si="196"/>
        <v/>
      </c>
      <c r="L3727" s="1" t="e">
        <f ca="1">IF(AND(K3727&lt;&gt; "", COUNTIF(SAP!#REF!,K3727)&gt;0),"Matched", "")</f>
        <v>#REF!</v>
      </c>
      <c r="M3727" s="1" t="str">
        <f t="shared" si="197"/>
        <v/>
      </c>
      <c r="N3727" s="1" t="e">
        <f ca="1">IF(AND(M3727&lt;&gt; "", COUNTIF(SAP!#REF!,M3727)&gt;0),"Matched", "")</f>
        <v>#REF!</v>
      </c>
      <c r="O3727" s="1" t="str">
        <f t="shared" si="198"/>
        <v/>
      </c>
      <c r="P3727" s="1" t="e">
        <f ca="1">IF(AND(O3727&lt;&gt; "", COUNTIF(SAP!#REF!,O3727)&gt;0),"Matched", "")</f>
        <v>#REF!</v>
      </c>
      <c r="Q3727" s="1" t="str">
        <f ca="1">IF(D3727="AC","Logic4"&amp;"_"&amp;TEXT(C3727,"dd.mm.yyyy") &amp;"_"&amp; 1460242.79,"")</f>
        <v>Logic4_24.02.2020_1460242.79</v>
      </c>
      <c r="R3727" s="1" t="e">
        <f ca="1">IF(AND(Q3727&lt;&gt; "", COUNTIF(SAP!#REF!,Q3727)&gt;0),"Matched", "")</f>
        <v>#REF!</v>
      </c>
    </row>
    <row r="3728" spans="1:20">
      <c r="A3728" s="9">
        <v>11563327</v>
      </c>
      <c r="B3728" s="10">
        <v>43885</v>
      </c>
      <c r="C3728" s="10">
        <v>43885</v>
      </c>
      <c r="D3728" s="11" t="s">
        <v>10</v>
      </c>
      <c r="E3728" s="11">
        <v>0</v>
      </c>
      <c r="F3728" s="11">
        <v>0</v>
      </c>
      <c r="G3728" s="11">
        <v>1500</v>
      </c>
      <c r="H3728" s="11">
        <v>14756.5</v>
      </c>
      <c r="I3728" s="11" t="s">
        <v>11</v>
      </c>
      <c r="J3728" s="11" t="s">
        <v>12</v>
      </c>
      <c r="K3728" s="1" t="str">
        <f t="shared" si="196"/>
        <v/>
      </c>
      <c r="L3728" s="1" t="e">
        <f ca="1">IF(AND(K3728&lt;&gt; "", COUNTIF(SAP!#REF!,K3728)&gt;0),"Matched", "")</f>
        <v>#REF!</v>
      </c>
      <c r="M3728" s="1" t="str">
        <f t="shared" si="197"/>
        <v/>
      </c>
      <c r="N3728" s="1" t="e">
        <f ca="1">IF(AND(M3728&lt;&gt; "", COUNTIF(SAP!#REF!,M3728)&gt;0),"Matched", "")</f>
        <v>#REF!</v>
      </c>
      <c r="O3728" s="1" t="str">
        <f t="shared" si="198"/>
        <v/>
      </c>
      <c r="P3728" s="1" t="e">
        <f ca="1">IF(AND(O3728&lt;&gt; "", COUNTIF(SAP!#REF!,O3728)&gt;0),"Matched", "")</f>
        <v>#REF!</v>
      </c>
      <c r="Q3728" s="1" t="str">
        <f ca="1">IF(D3728="AC","Logic4"&amp;"_"&amp;TEXT(C3728,"dd.mm.yyyy") &amp;"_"&amp; 1460242.79,"")</f>
        <v>Logic4_24.02.2020_1460242.79</v>
      </c>
      <c r="R3728" s="1" t="e">
        <f ca="1">IF(AND(Q3728&lt;&gt; "", COUNTIF(SAP!#REF!,Q3728)&gt;0),"Matched", "")</f>
        <v>#REF!</v>
      </c>
    </row>
    <row r="3729" spans="1:18">
      <c r="A3729" s="13">
        <v>11563327</v>
      </c>
      <c r="B3729" s="14">
        <v>43885</v>
      </c>
      <c r="C3729" s="14">
        <v>43885</v>
      </c>
      <c r="D3729" s="15" t="s">
        <v>10</v>
      </c>
      <c r="E3729" s="15">
        <v>0</v>
      </c>
      <c r="F3729" s="15">
        <v>0</v>
      </c>
      <c r="G3729" s="15">
        <v>1550.6</v>
      </c>
      <c r="H3729" s="15">
        <v>16307.1</v>
      </c>
      <c r="I3729" s="15" t="s">
        <v>11</v>
      </c>
      <c r="J3729" s="15" t="s">
        <v>12</v>
      </c>
      <c r="K3729" s="1" t="str">
        <f t="shared" si="196"/>
        <v/>
      </c>
      <c r="L3729" s="1" t="e">
        <f ca="1">IF(AND(K3729&lt;&gt; "", COUNTIF(SAP!#REF!,K3729)&gt;0),"Matched", "")</f>
        <v>#REF!</v>
      </c>
      <c r="M3729" s="1" t="str">
        <f t="shared" si="197"/>
        <v/>
      </c>
      <c r="N3729" s="1" t="e">
        <f ca="1">IF(AND(M3729&lt;&gt; "", COUNTIF(SAP!#REF!,M3729)&gt;0),"Matched", "")</f>
        <v>#REF!</v>
      </c>
      <c r="O3729" s="1" t="str">
        <f t="shared" si="198"/>
        <v/>
      </c>
      <c r="P3729" s="1" t="e">
        <f ca="1">IF(AND(O3729&lt;&gt; "", COUNTIF(SAP!#REF!,O3729)&gt;0),"Matched", "")</f>
        <v>#REF!</v>
      </c>
      <c r="Q3729" s="1" t="str">
        <f ca="1">IF(D3729="AC","Logic4"&amp;"_"&amp;TEXT(C3729,"dd.mm.yyyy") &amp;"_"&amp; 1460242.79,"")</f>
        <v>Logic4_24.02.2020_1460242.79</v>
      </c>
      <c r="R3729" s="1" t="e">
        <f ca="1">IF(AND(Q3729&lt;&gt; "", COUNTIF(SAP!#REF!,Q3729)&gt;0),"Matched", "")</f>
        <v>#REF!</v>
      </c>
    </row>
    <row r="3730" spans="1:18">
      <c r="A3730" s="9">
        <v>11563327</v>
      </c>
      <c r="B3730" s="10">
        <v>43885</v>
      </c>
      <c r="C3730" s="10">
        <v>43885</v>
      </c>
      <c r="D3730" s="11" t="s">
        <v>10</v>
      </c>
      <c r="E3730" s="11">
        <v>0</v>
      </c>
      <c r="F3730" s="11">
        <v>0</v>
      </c>
      <c r="G3730" s="11">
        <v>1570</v>
      </c>
      <c r="H3730" s="11">
        <v>17877.099999999999</v>
      </c>
      <c r="I3730" s="11" t="s">
        <v>11</v>
      </c>
      <c r="J3730" s="11" t="s">
        <v>12</v>
      </c>
      <c r="K3730" s="1" t="str">
        <f t="shared" si="196"/>
        <v/>
      </c>
      <c r="L3730" s="1" t="e">
        <f ca="1">IF(AND(K3730&lt;&gt; "", COUNTIF(SAP!#REF!,K3730)&gt;0),"Matched", "")</f>
        <v>#REF!</v>
      </c>
      <c r="M3730" s="1" t="str">
        <f t="shared" si="197"/>
        <v/>
      </c>
      <c r="N3730" s="1" t="e">
        <f ca="1">IF(AND(M3730&lt;&gt; "", COUNTIF(SAP!#REF!,M3730)&gt;0),"Matched", "")</f>
        <v>#REF!</v>
      </c>
      <c r="O3730" s="1" t="str">
        <f t="shared" si="198"/>
        <v/>
      </c>
      <c r="P3730" s="1" t="e">
        <f ca="1">IF(AND(O3730&lt;&gt; "", COUNTIF(SAP!#REF!,O3730)&gt;0),"Matched", "")</f>
        <v>#REF!</v>
      </c>
      <c r="Q3730" s="1" t="str">
        <f ca="1">IF(D3730="AC","Logic4"&amp;"_"&amp;TEXT(C3730,"dd.mm.yyyy") &amp;"_"&amp; 1460242.79,"")</f>
        <v>Logic4_24.02.2020_1460242.79</v>
      </c>
      <c r="R3730" s="1" t="e">
        <f ca="1">IF(AND(Q3730&lt;&gt; "", COUNTIF(SAP!#REF!,Q3730)&gt;0),"Matched", "")</f>
        <v>#REF!</v>
      </c>
    </row>
    <row r="3731" spans="1:18">
      <c r="A3731" s="13">
        <v>11563327</v>
      </c>
      <c r="B3731" s="14">
        <v>43885</v>
      </c>
      <c r="C3731" s="14">
        <v>43885</v>
      </c>
      <c r="D3731" s="15" t="s">
        <v>10</v>
      </c>
      <c r="E3731" s="15">
        <v>0</v>
      </c>
      <c r="F3731" s="15">
        <v>0</v>
      </c>
      <c r="G3731" s="15">
        <v>1600</v>
      </c>
      <c r="H3731" s="15">
        <v>19477.099999999999</v>
      </c>
      <c r="I3731" s="15" t="s">
        <v>11</v>
      </c>
      <c r="J3731" s="15" t="s">
        <v>12</v>
      </c>
      <c r="K3731" s="1" t="str">
        <f t="shared" si="196"/>
        <v/>
      </c>
      <c r="L3731" s="1" t="e">
        <f ca="1">IF(AND(K3731&lt;&gt; "", COUNTIF(SAP!#REF!,K3731)&gt;0),"Matched", "")</f>
        <v>#REF!</v>
      </c>
      <c r="M3731" s="1" t="str">
        <f t="shared" si="197"/>
        <v/>
      </c>
      <c r="N3731" s="1" t="e">
        <f ca="1">IF(AND(M3731&lt;&gt; "", COUNTIF(SAP!#REF!,M3731)&gt;0),"Matched", "")</f>
        <v>#REF!</v>
      </c>
      <c r="O3731" s="1" t="str">
        <f t="shared" si="198"/>
        <v/>
      </c>
      <c r="P3731" s="1" t="e">
        <f ca="1">IF(AND(O3731&lt;&gt; "", COUNTIF(SAP!#REF!,O3731)&gt;0),"Matched", "")</f>
        <v>#REF!</v>
      </c>
      <c r="Q3731" s="1" t="str">
        <f ca="1">IF(D3731="AC","Logic4"&amp;"_"&amp;TEXT(C3731,"dd.mm.yyyy") &amp;"_"&amp; 1460242.79,"")</f>
        <v>Logic4_24.02.2020_1460242.79</v>
      </c>
      <c r="R3731" s="1" t="e">
        <f ca="1">IF(AND(Q3731&lt;&gt; "", COUNTIF(SAP!#REF!,Q3731)&gt;0),"Matched", "")</f>
        <v>#REF!</v>
      </c>
    </row>
    <row r="3732" spans="1:18">
      <c r="A3732" s="9">
        <v>11563327</v>
      </c>
      <c r="B3732" s="10">
        <v>43885</v>
      </c>
      <c r="C3732" s="10">
        <v>43885</v>
      </c>
      <c r="D3732" s="11" t="s">
        <v>10</v>
      </c>
      <c r="E3732" s="11">
        <v>0</v>
      </c>
      <c r="F3732" s="11">
        <v>0</v>
      </c>
      <c r="G3732" s="11">
        <v>1610</v>
      </c>
      <c r="H3732" s="11">
        <v>21087.1</v>
      </c>
      <c r="I3732" s="11" t="s">
        <v>11</v>
      </c>
      <c r="J3732" s="11" t="s">
        <v>12</v>
      </c>
      <c r="K3732" s="1" t="str">
        <f t="shared" si="196"/>
        <v/>
      </c>
      <c r="L3732" s="1" t="e">
        <f ca="1">IF(AND(K3732&lt;&gt; "", COUNTIF(SAP!#REF!,K3732)&gt;0),"Matched", "")</f>
        <v>#REF!</v>
      </c>
      <c r="M3732" s="1" t="str">
        <f t="shared" si="197"/>
        <v/>
      </c>
      <c r="N3732" s="1" t="e">
        <f ca="1">IF(AND(M3732&lt;&gt; "", COUNTIF(SAP!#REF!,M3732)&gt;0),"Matched", "")</f>
        <v>#REF!</v>
      </c>
      <c r="O3732" s="1" t="str">
        <f t="shared" si="198"/>
        <v/>
      </c>
      <c r="P3732" s="1" t="e">
        <f ca="1">IF(AND(O3732&lt;&gt; "", COUNTIF(SAP!#REF!,O3732)&gt;0),"Matched", "")</f>
        <v>#REF!</v>
      </c>
      <c r="Q3732" s="1" t="str">
        <f ca="1">IF(D3732="AC","Logic4"&amp;"_"&amp;TEXT(C3732,"dd.mm.yyyy") &amp;"_"&amp; 1460242.79,"")</f>
        <v>Logic4_24.02.2020_1460242.79</v>
      </c>
      <c r="R3732" s="1" t="e">
        <f ca="1">IF(AND(Q3732&lt;&gt; "", COUNTIF(SAP!#REF!,Q3732)&gt;0),"Matched", "")</f>
        <v>#REF!</v>
      </c>
    </row>
    <row r="3733" spans="1:18">
      <c r="A3733" s="13">
        <v>11563327</v>
      </c>
      <c r="B3733" s="14">
        <v>43885</v>
      </c>
      <c r="C3733" s="14">
        <v>43885</v>
      </c>
      <c r="D3733" s="15" t="s">
        <v>10</v>
      </c>
      <c r="E3733" s="15">
        <v>0</v>
      </c>
      <c r="F3733" s="15">
        <v>0</v>
      </c>
      <c r="G3733" s="15">
        <v>1650</v>
      </c>
      <c r="H3733" s="15">
        <v>22737.1</v>
      </c>
      <c r="I3733" s="15" t="s">
        <v>11</v>
      </c>
      <c r="J3733" s="15" t="s">
        <v>12</v>
      </c>
      <c r="K3733" s="1" t="str">
        <f t="shared" si="196"/>
        <v/>
      </c>
      <c r="L3733" s="1" t="e">
        <f ca="1">IF(AND(K3733&lt;&gt; "", COUNTIF(SAP!#REF!,K3733)&gt;0),"Matched", "")</f>
        <v>#REF!</v>
      </c>
      <c r="M3733" s="1" t="str">
        <f t="shared" si="197"/>
        <v/>
      </c>
      <c r="N3733" s="1" t="e">
        <f ca="1">IF(AND(M3733&lt;&gt; "", COUNTIF(SAP!#REF!,M3733)&gt;0),"Matched", "")</f>
        <v>#REF!</v>
      </c>
      <c r="O3733" s="1" t="str">
        <f t="shared" si="198"/>
        <v/>
      </c>
      <c r="P3733" s="1" t="e">
        <f ca="1">IF(AND(O3733&lt;&gt; "", COUNTIF(SAP!#REF!,O3733)&gt;0),"Matched", "")</f>
        <v>#REF!</v>
      </c>
      <c r="Q3733" s="1" t="str">
        <f ca="1">IF(D3733="AC","Logic4"&amp;"_"&amp;TEXT(C3733,"dd.mm.yyyy") &amp;"_"&amp; 1460242.79,"")</f>
        <v>Logic4_24.02.2020_1460242.79</v>
      </c>
      <c r="R3733" s="1" t="e">
        <f ca="1">IF(AND(Q3733&lt;&gt; "", COUNTIF(SAP!#REF!,Q3733)&gt;0),"Matched", "")</f>
        <v>#REF!</v>
      </c>
    </row>
    <row r="3734" spans="1:18">
      <c r="A3734" s="9">
        <v>11563327</v>
      </c>
      <c r="B3734" s="10">
        <v>43885</v>
      </c>
      <c r="C3734" s="10">
        <v>43885</v>
      </c>
      <c r="D3734" s="11" t="s">
        <v>10</v>
      </c>
      <c r="E3734" s="11">
        <v>0</v>
      </c>
      <c r="F3734" s="11">
        <v>0</v>
      </c>
      <c r="G3734" s="11">
        <v>1710</v>
      </c>
      <c r="H3734" s="11">
        <v>24447.1</v>
      </c>
      <c r="I3734" s="11" t="s">
        <v>11</v>
      </c>
      <c r="J3734" s="11" t="s">
        <v>12</v>
      </c>
      <c r="K3734" s="1" t="str">
        <f t="shared" si="196"/>
        <v/>
      </c>
      <c r="L3734" s="1" t="e">
        <f ca="1">IF(AND(K3734&lt;&gt; "", COUNTIF(SAP!#REF!,K3734)&gt;0),"Matched", "")</f>
        <v>#REF!</v>
      </c>
      <c r="M3734" s="1" t="str">
        <f t="shared" si="197"/>
        <v/>
      </c>
      <c r="N3734" s="1" t="e">
        <f ca="1">IF(AND(M3734&lt;&gt; "", COUNTIF(SAP!#REF!,M3734)&gt;0),"Matched", "")</f>
        <v>#REF!</v>
      </c>
      <c r="O3734" s="1" t="str">
        <f t="shared" si="198"/>
        <v/>
      </c>
      <c r="P3734" s="1" t="e">
        <f ca="1">IF(AND(O3734&lt;&gt; "", COUNTIF(SAP!#REF!,O3734)&gt;0),"Matched", "")</f>
        <v>#REF!</v>
      </c>
      <c r="Q3734" s="1" t="str">
        <f ca="1">IF(D3734="AC","Logic4"&amp;"_"&amp;TEXT(C3734,"dd.mm.yyyy") &amp;"_"&amp; 1460242.79,"")</f>
        <v>Logic4_24.02.2020_1460242.79</v>
      </c>
      <c r="R3734" s="1" t="e">
        <f ca="1">IF(AND(Q3734&lt;&gt; "", COUNTIF(SAP!#REF!,Q3734)&gt;0),"Matched", "")</f>
        <v>#REF!</v>
      </c>
    </row>
    <row r="3735" spans="1:18">
      <c r="A3735" s="13">
        <v>11563327</v>
      </c>
      <c r="B3735" s="14">
        <v>43885</v>
      </c>
      <c r="C3735" s="14">
        <v>43885</v>
      </c>
      <c r="D3735" s="15" t="s">
        <v>10</v>
      </c>
      <c r="E3735" s="15">
        <v>0</v>
      </c>
      <c r="F3735" s="15">
        <v>0</v>
      </c>
      <c r="G3735" s="15">
        <v>1760</v>
      </c>
      <c r="H3735" s="15">
        <v>26207.1</v>
      </c>
      <c r="I3735" s="15" t="s">
        <v>11</v>
      </c>
      <c r="J3735" s="15" t="s">
        <v>12</v>
      </c>
      <c r="K3735" s="1" t="str">
        <f t="shared" si="196"/>
        <v/>
      </c>
      <c r="L3735" s="1" t="e">
        <f ca="1">IF(AND(K3735&lt;&gt; "", COUNTIF(SAP!#REF!,K3735)&gt;0),"Matched", "")</f>
        <v>#REF!</v>
      </c>
      <c r="M3735" s="1" t="str">
        <f t="shared" si="197"/>
        <v/>
      </c>
      <c r="N3735" s="1" t="e">
        <f ca="1">IF(AND(M3735&lt;&gt; "", COUNTIF(SAP!#REF!,M3735)&gt;0),"Matched", "")</f>
        <v>#REF!</v>
      </c>
      <c r="O3735" s="1" t="str">
        <f t="shared" si="198"/>
        <v/>
      </c>
      <c r="P3735" s="1" t="e">
        <f ca="1">IF(AND(O3735&lt;&gt; "", COUNTIF(SAP!#REF!,O3735)&gt;0),"Matched", "")</f>
        <v>#REF!</v>
      </c>
      <c r="Q3735" s="1" t="str">
        <f ca="1">IF(D3735="AC","Logic4"&amp;"_"&amp;TEXT(C3735,"dd.mm.yyyy") &amp;"_"&amp; 1460242.79,"")</f>
        <v>Logic4_24.02.2020_1460242.79</v>
      </c>
      <c r="R3735" s="1" t="e">
        <f ca="1">IF(AND(Q3735&lt;&gt; "", COUNTIF(SAP!#REF!,Q3735)&gt;0),"Matched", "")</f>
        <v>#REF!</v>
      </c>
    </row>
    <row r="3736" spans="1:18">
      <c r="A3736" s="9">
        <v>11563327</v>
      </c>
      <c r="B3736" s="10">
        <v>43885</v>
      </c>
      <c r="C3736" s="10">
        <v>43885</v>
      </c>
      <c r="D3736" s="11" t="s">
        <v>10</v>
      </c>
      <c r="E3736" s="11">
        <v>0</v>
      </c>
      <c r="F3736" s="11">
        <v>0</v>
      </c>
      <c r="G3736" s="11">
        <v>1910</v>
      </c>
      <c r="H3736" s="11">
        <v>28117.1</v>
      </c>
      <c r="I3736" s="11" t="s">
        <v>11</v>
      </c>
      <c r="J3736" s="11" t="s">
        <v>12</v>
      </c>
      <c r="K3736" s="1" t="str">
        <f t="shared" si="196"/>
        <v/>
      </c>
      <c r="L3736" s="1" t="e">
        <f ca="1">IF(AND(K3736&lt;&gt; "", COUNTIF(SAP!#REF!,K3736)&gt;0),"Matched", "")</f>
        <v>#REF!</v>
      </c>
      <c r="M3736" s="1" t="str">
        <f t="shared" si="197"/>
        <v/>
      </c>
      <c r="N3736" s="1" t="e">
        <f ca="1">IF(AND(M3736&lt;&gt; "", COUNTIF(SAP!#REF!,M3736)&gt;0),"Matched", "")</f>
        <v>#REF!</v>
      </c>
      <c r="O3736" s="1" t="str">
        <f t="shared" si="198"/>
        <v/>
      </c>
      <c r="P3736" s="1" t="e">
        <f ca="1">IF(AND(O3736&lt;&gt; "", COUNTIF(SAP!#REF!,O3736)&gt;0),"Matched", "")</f>
        <v>#REF!</v>
      </c>
      <c r="Q3736" s="1" t="str">
        <f ca="1">IF(D3736="AC","Logic4"&amp;"_"&amp;TEXT(C3736,"dd.mm.yyyy") &amp;"_"&amp; 1460242.79,"")</f>
        <v>Logic4_24.02.2020_1460242.79</v>
      </c>
      <c r="R3736" s="1" t="e">
        <f ca="1">IF(AND(Q3736&lt;&gt; "", COUNTIF(SAP!#REF!,Q3736)&gt;0),"Matched", "")</f>
        <v>#REF!</v>
      </c>
    </row>
    <row r="3737" spans="1:18">
      <c r="A3737" s="13">
        <v>11563327</v>
      </c>
      <c r="B3737" s="14">
        <v>43885</v>
      </c>
      <c r="C3737" s="14">
        <v>43885</v>
      </c>
      <c r="D3737" s="15" t="s">
        <v>10</v>
      </c>
      <c r="E3737" s="15">
        <v>0</v>
      </c>
      <c r="F3737" s="15">
        <v>0</v>
      </c>
      <c r="G3737" s="15">
        <v>2000</v>
      </c>
      <c r="H3737" s="15">
        <v>30117.1</v>
      </c>
      <c r="I3737" s="15" t="s">
        <v>11</v>
      </c>
      <c r="J3737" s="15" t="s">
        <v>12</v>
      </c>
      <c r="K3737" s="1" t="str">
        <f t="shared" si="196"/>
        <v/>
      </c>
      <c r="L3737" s="1" t="e">
        <f ca="1">IF(AND(K3737&lt;&gt; "", COUNTIF(SAP!#REF!,K3737)&gt;0),"Matched", "")</f>
        <v>#REF!</v>
      </c>
      <c r="M3737" s="1" t="str">
        <f t="shared" si="197"/>
        <v/>
      </c>
      <c r="N3737" s="1" t="e">
        <f ca="1">IF(AND(M3737&lt;&gt; "", COUNTIF(SAP!#REF!,M3737)&gt;0),"Matched", "")</f>
        <v>#REF!</v>
      </c>
      <c r="O3737" s="1" t="str">
        <f t="shared" si="198"/>
        <v/>
      </c>
      <c r="P3737" s="1" t="e">
        <f ca="1">IF(AND(O3737&lt;&gt; "", COUNTIF(SAP!#REF!,O3737)&gt;0),"Matched", "")</f>
        <v>#REF!</v>
      </c>
      <c r="Q3737" s="1" t="str">
        <f ca="1">IF(D3737="AC","Logic4"&amp;"_"&amp;TEXT(C3737,"dd.mm.yyyy") &amp;"_"&amp; 1460242.79,"")</f>
        <v>Logic4_24.02.2020_1460242.79</v>
      </c>
      <c r="R3737" s="1" t="e">
        <f ca="1">IF(AND(Q3737&lt;&gt; "", COUNTIF(SAP!#REF!,Q3737)&gt;0),"Matched", "")</f>
        <v>#REF!</v>
      </c>
    </row>
    <row r="3738" spans="1:18">
      <c r="A3738" s="9">
        <v>11563327</v>
      </c>
      <c r="B3738" s="10">
        <v>43885</v>
      </c>
      <c r="C3738" s="10">
        <v>43885</v>
      </c>
      <c r="D3738" s="11" t="s">
        <v>10</v>
      </c>
      <c r="E3738" s="11">
        <v>0</v>
      </c>
      <c r="F3738" s="11">
        <v>0</v>
      </c>
      <c r="G3738" s="11">
        <v>2440</v>
      </c>
      <c r="H3738" s="11">
        <v>32557.1</v>
      </c>
      <c r="I3738" s="11" t="s">
        <v>11</v>
      </c>
      <c r="J3738" s="11" t="s">
        <v>12</v>
      </c>
      <c r="K3738" s="1" t="str">
        <f t="shared" si="196"/>
        <v/>
      </c>
      <c r="L3738" s="1" t="e">
        <f ca="1">IF(AND(K3738&lt;&gt; "", COUNTIF(SAP!#REF!,K3738)&gt;0),"Matched", "")</f>
        <v>#REF!</v>
      </c>
      <c r="M3738" s="1" t="str">
        <f t="shared" si="197"/>
        <v/>
      </c>
      <c r="N3738" s="1" t="e">
        <f ca="1">IF(AND(M3738&lt;&gt; "", COUNTIF(SAP!#REF!,M3738)&gt;0),"Matched", "")</f>
        <v>#REF!</v>
      </c>
      <c r="O3738" s="1" t="str">
        <f t="shared" si="198"/>
        <v/>
      </c>
      <c r="P3738" s="1" t="e">
        <f ca="1">IF(AND(O3738&lt;&gt; "", COUNTIF(SAP!#REF!,O3738)&gt;0),"Matched", "")</f>
        <v>#REF!</v>
      </c>
      <c r="Q3738" s="1" t="str">
        <f ca="1">IF(D3738="AC","Logic4"&amp;"_"&amp;TEXT(C3738,"dd.mm.yyyy") &amp;"_"&amp; 1460242.79,"")</f>
        <v>Logic4_24.02.2020_1460242.79</v>
      </c>
      <c r="R3738" s="1" t="e">
        <f ca="1">IF(AND(Q3738&lt;&gt; "", COUNTIF(SAP!#REF!,Q3738)&gt;0),"Matched", "")</f>
        <v>#REF!</v>
      </c>
    </row>
    <row r="3739" spans="1:18">
      <c r="A3739" s="13">
        <v>11563327</v>
      </c>
      <c r="B3739" s="14">
        <v>43885</v>
      </c>
      <c r="C3739" s="14">
        <v>43885</v>
      </c>
      <c r="D3739" s="15" t="s">
        <v>10</v>
      </c>
      <c r="E3739" s="15">
        <v>0</v>
      </c>
      <c r="F3739" s="15">
        <v>0</v>
      </c>
      <c r="G3739" s="15">
        <v>2450</v>
      </c>
      <c r="H3739" s="15">
        <v>35007.1</v>
      </c>
      <c r="I3739" s="15" t="s">
        <v>11</v>
      </c>
      <c r="J3739" s="15" t="s">
        <v>12</v>
      </c>
      <c r="K3739" s="1" t="str">
        <f t="shared" si="196"/>
        <v/>
      </c>
      <c r="L3739" s="1" t="e">
        <f ca="1">IF(AND(K3739&lt;&gt; "", COUNTIF(SAP!#REF!,K3739)&gt;0),"Matched", "")</f>
        <v>#REF!</v>
      </c>
      <c r="M3739" s="1" t="str">
        <f t="shared" si="197"/>
        <v/>
      </c>
      <c r="N3739" s="1" t="e">
        <f ca="1">IF(AND(M3739&lt;&gt; "", COUNTIF(SAP!#REF!,M3739)&gt;0),"Matched", "")</f>
        <v>#REF!</v>
      </c>
      <c r="O3739" s="1" t="str">
        <f t="shared" si="198"/>
        <v/>
      </c>
      <c r="P3739" s="1" t="e">
        <f ca="1">IF(AND(O3739&lt;&gt; "", COUNTIF(SAP!#REF!,O3739)&gt;0),"Matched", "")</f>
        <v>#REF!</v>
      </c>
      <c r="Q3739" s="1" t="str">
        <f ca="1">IF(D3739="AC","Logic4"&amp;"_"&amp;TEXT(C3739,"dd.mm.yyyy") &amp;"_"&amp; 1460242.79,"")</f>
        <v>Logic4_24.02.2020_1460242.79</v>
      </c>
      <c r="R3739" s="1" t="e">
        <f ca="1">IF(AND(Q3739&lt;&gt; "", COUNTIF(SAP!#REF!,Q3739)&gt;0),"Matched", "")</f>
        <v>#REF!</v>
      </c>
    </row>
    <row r="3740" spans="1:18">
      <c r="A3740" s="9">
        <v>11563327</v>
      </c>
      <c r="B3740" s="10">
        <v>43885</v>
      </c>
      <c r="C3740" s="10">
        <v>43885</v>
      </c>
      <c r="D3740" s="11" t="s">
        <v>10</v>
      </c>
      <c r="E3740" s="11">
        <v>0</v>
      </c>
      <c r="F3740" s="11">
        <v>0</v>
      </c>
      <c r="G3740" s="11">
        <v>2500</v>
      </c>
      <c r="H3740" s="11">
        <v>37507.1</v>
      </c>
      <c r="I3740" s="11" t="s">
        <v>11</v>
      </c>
      <c r="J3740" s="11" t="s">
        <v>12</v>
      </c>
      <c r="K3740" s="1" t="str">
        <f t="shared" si="196"/>
        <v/>
      </c>
      <c r="L3740" s="1" t="e">
        <f ca="1">IF(AND(K3740&lt;&gt; "", COUNTIF(SAP!#REF!,K3740)&gt;0),"Matched", "")</f>
        <v>#REF!</v>
      </c>
      <c r="M3740" s="1" t="str">
        <f t="shared" si="197"/>
        <v/>
      </c>
      <c r="N3740" s="1" t="e">
        <f ca="1">IF(AND(M3740&lt;&gt; "", COUNTIF(SAP!#REF!,M3740)&gt;0),"Matched", "")</f>
        <v>#REF!</v>
      </c>
      <c r="O3740" s="1" t="str">
        <f t="shared" si="198"/>
        <v/>
      </c>
      <c r="P3740" s="1" t="e">
        <f ca="1">IF(AND(O3740&lt;&gt; "", COUNTIF(SAP!#REF!,O3740)&gt;0),"Matched", "")</f>
        <v>#REF!</v>
      </c>
      <c r="Q3740" s="1" t="str">
        <f ca="1">IF(D3740="AC","Logic4"&amp;"_"&amp;TEXT(C3740,"dd.mm.yyyy") &amp;"_"&amp; 1460242.79,"")</f>
        <v>Logic4_24.02.2020_1460242.79</v>
      </c>
      <c r="R3740" s="1" t="e">
        <f ca="1">IF(AND(Q3740&lt;&gt; "", COUNTIF(SAP!#REF!,Q3740)&gt;0),"Matched", "")</f>
        <v>#REF!</v>
      </c>
    </row>
    <row r="3741" spans="1:18">
      <c r="A3741" s="13">
        <v>11563327</v>
      </c>
      <c r="B3741" s="14">
        <v>43885</v>
      </c>
      <c r="C3741" s="14">
        <v>43885</v>
      </c>
      <c r="D3741" s="15" t="s">
        <v>10</v>
      </c>
      <c r="E3741" s="15">
        <v>0</v>
      </c>
      <c r="F3741" s="15">
        <v>0</v>
      </c>
      <c r="G3741" s="15">
        <v>2630</v>
      </c>
      <c r="H3741" s="15">
        <v>40137.1</v>
      </c>
      <c r="I3741" s="15" t="s">
        <v>11</v>
      </c>
      <c r="J3741" s="15" t="s">
        <v>12</v>
      </c>
      <c r="K3741" s="1" t="str">
        <f t="shared" si="196"/>
        <v/>
      </c>
      <c r="L3741" s="1" t="e">
        <f ca="1">IF(AND(K3741&lt;&gt; "", COUNTIF(SAP!#REF!,K3741)&gt;0),"Matched", "")</f>
        <v>#REF!</v>
      </c>
      <c r="M3741" s="1" t="str">
        <f t="shared" si="197"/>
        <v/>
      </c>
      <c r="N3741" s="1" t="e">
        <f ca="1">IF(AND(M3741&lt;&gt; "", COUNTIF(SAP!#REF!,M3741)&gt;0),"Matched", "")</f>
        <v>#REF!</v>
      </c>
      <c r="O3741" s="1" t="str">
        <f t="shared" si="198"/>
        <v/>
      </c>
      <c r="P3741" s="1" t="e">
        <f ca="1">IF(AND(O3741&lt;&gt; "", COUNTIF(SAP!#REF!,O3741)&gt;0),"Matched", "")</f>
        <v>#REF!</v>
      </c>
      <c r="Q3741" s="1" t="str">
        <f ca="1">IF(D3741="AC","Logic4"&amp;"_"&amp;TEXT(C3741,"dd.mm.yyyy") &amp;"_"&amp; 1460242.79,"")</f>
        <v>Logic4_24.02.2020_1460242.79</v>
      </c>
      <c r="R3741" s="1" t="e">
        <f ca="1">IF(AND(Q3741&lt;&gt; "", COUNTIF(SAP!#REF!,Q3741)&gt;0),"Matched", "")</f>
        <v>#REF!</v>
      </c>
    </row>
    <row r="3742" spans="1:18">
      <c r="A3742" s="9">
        <v>11563327</v>
      </c>
      <c r="B3742" s="10">
        <v>43885</v>
      </c>
      <c r="C3742" s="10">
        <v>43885</v>
      </c>
      <c r="D3742" s="11" t="s">
        <v>10</v>
      </c>
      <c r="E3742" s="11">
        <v>0</v>
      </c>
      <c r="F3742" s="11">
        <v>0</v>
      </c>
      <c r="G3742" s="11">
        <v>2970</v>
      </c>
      <c r="H3742" s="11">
        <v>43107.1</v>
      </c>
      <c r="I3742" s="11" t="s">
        <v>11</v>
      </c>
      <c r="J3742" s="11" t="s">
        <v>12</v>
      </c>
      <c r="K3742" s="1" t="str">
        <f t="shared" si="196"/>
        <v/>
      </c>
      <c r="L3742" s="1" t="e">
        <f ca="1">IF(AND(K3742&lt;&gt; "", COUNTIF(SAP!#REF!,K3742)&gt;0),"Matched", "")</f>
        <v>#REF!</v>
      </c>
      <c r="M3742" s="1" t="str">
        <f t="shared" si="197"/>
        <v/>
      </c>
      <c r="N3742" s="1" t="e">
        <f ca="1">IF(AND(M3742&lt;&gt; "", COUNTIF(SAP!#REF!,M3742)&gt;0),"Matched", "")</f>
        <v>#REF!</v>
      </c>
      <c r="O3742" s="1" t="str">
        <f t="shared" si="198"/>
        <v/>
      </c>
      <c r="P3742" s="1" t="e">
        <f ca="1">IF(AND(O3742&lt;&gt; "", COUNTIF(SAP!#REF!,O3742)&gt;0),"Matched", "")</f>
        <v>#REF!</v>
      </c>
      <c r="Q3742" s="1" t="str">
        <f ca="1">IF(D3742="AC","Logic4"&amp;"_"&amp;TEXT(C3742,"dd.mm.yyyy") &amp;"_"&amp; 1460242.79,"")</f>
        <v>Logic4_24.02.2020_1460242.79</v>
      </c>
      <c r="R3742" s="1" t="e">
        <f ca="1">IF(AND(Q3742&lt;&gt; "", COUNTIF(SAP!#REF!,Q3742)&gt;0),"Matched", "")</f>
        <v>#REF!</v>
      </c>
    </row>
    <row r="3743" spans="1:18">
      <c r="A3743" s="13">
        <v>11563327</v>
      </c>
      <c r="B3743" s="14">
        <v>43885</v>
      </c>
      <c r="C3743" s="14">
        <v>43885</v>
      </c>
      <c r="D3743" s="15" t="s">
        <v>10</v>
      </c>
      <c r="E3743" s="15">
        <v>0</v>
      </c>
      <c r="F3743" s="15">
        <v>0</v>
      </c>
      <c r="G3743" s="15">
        <v>3100</v>
      </c>
      <c r="H3743" s="15">
        <v>46207.1</v>
      </c>
      <c r="I3743" s="15" t="s">
        <v>11</v>
      </c>
      <c r="J3743" s="15" t="s">
        <v>12</v>
      </c>
      <c r="K3743" s="1" t="str">
        <f t="shared" si="196"/>
        <v/>
      </c>
      <c r="L3743" s="1" t="e">
        <f ca="1">IF(AND(K3743&lt;&gt; "", COUNTIF(SAP!#REF!,K3743)&gt;0),"Matched", "")</f>
        <v>#REF!</v>
      </c>
      <c r="M3743" s="1" t="str">
        <f t="shared" si="197"/>
        <v/>
      </c>
      <c r="N3743" s="1" t="e">
        <f ca="1">IF(AND(M3743&lt;&gt; "", COUNTIF(SAP!#REF!,M3743)&gt;0),"Matched", "")</f>
        <v>#REF!</v>
      </c>
      <c r="O3743" s="1" t="str">
        <f t="shared" si="198"/>
        <v/>
      </c>
      <c r="P3743" s="1" t="e">
        <f ca="1">IF(AND(O3743&lt;&gt; "", COUNTIF(SAP!#REF!,O3743)&gt;0),"Matched", "")</f>
        <v>#REF!</v>
      </c>
      <c r="Q3743" s="1" t="str">
        <f ca="1">IF(D3743="AC","Logic4"&amp;"_"&amp;TEXT(C3743,"dd.mm.yyyy") &amp;"_"&amp; 1460242.79,"")</f>
        <v>Logic4_24.02.2020_1460242.79</v>
      </c>
      <c r="R3743" s="1" t="e">
        <f ca="1">IF(AND(Q3743&lt;&gt; "", COUNTIF(SAP!#REF!,Q3743)&gt;0),"Matched", "")</f>
        <v>#REF!</v>
      </c>
    </row>
    <row r="3744" spans="1:18">
      <c r="A3744" s="9">
        <v>11563327</v>
      </c>
      <c r="B3744" s="10">
        <v>43885</v>
      </c>
      <c r="C3744" s="10">
        <v>43885</v>
      </c>
      <c r="D3744" s="11" t="s">
        <v>10</v>
      </c>
      <c r="E3744" s="11">
        <v>0</v>
      </c>
      <c r="F3744" s="11">
        <v>0</v>
      </c>
      <c r="G3744" s="11">
        <v>3130</v>
      </c>
      <c r="H3744" s="11">
        <v>49337.1</v>
      </c>
      <c r="I3744" s="11" t="s">
        <v>11</v>
      </c>
      <c r="J3744" s="11" t="s">
        <v>12</v>
      </c>
      <c r="K3744" s="1" t="str">
        <f t="shared" si="196"/>
        <v/>
      </c>
      <c r="L3744" s="1" t="e">
        <f ca="1">IF(AND(K3744&lt;&gt; "", COUNTIF(SAP!#REF!,K3744)&gt;0),"Matched", "")</f>
        <v>#REF!</v>
      </c>
      <c r="M3744" s="1" t="str">
        <f t="shared" si="197"/>
        <v/>
      </c>
      <c r="N3744" s="1" t="e">
        <f ca="1">IF(AND(M3744&lt;&gt; "", COUNTIF(SAP!#REF!,M3744)&gt;0),"Matched", "")</f>
        <v>#REF!</v>
      </c>
      <c r="O3744" s="1" t="str">
        <f t="shared" si="198"/>
        <v/>
      </c>
      <c r="P3744" s="1" t="e">
        <f ca="1">IF(AND(O3744&lt;&gt; "", COUNTIF(SAP!#REF!,O3744)&gt;0),"Matched", "")</f>
        <v>#REF!</v>
      </c>
      <c r="Q3744" s="1" t="str">
        <f ca="1">IF(D3744="AC","Logic4"&amp;"_"&amp;TEXT(C3744,"dd.mm.yyyy") &amp;"_"&amp; 1460242.79,"")</f>
        <v>Logic4_24.02.2020_1460242.79</v>
      </c>
      <c r="R3744" s="1" t="e">
        <f ca="1">IF(AND(Q3744&lt;&gt; "", COUNTIF(SAP!#REF!,Q3744)&gt;0),"Matched", "")</f>
        <v>#REF!</v>
      </c>
    </row>
    <row r="3745" spans="1:18">
      <c r="A3745" s="13">
        <v>11563327</v>
      </c>
      <c r="B3745" s="14">
        <v>43885</v>
      </c>
      <c r="C3745" s="14">
        <v>43885</v>
      </c>
      <c r="D3745" s="15" t="s">
        <v>10</v>
      </c>
      <c r="E3745" s="15">
        <v>0</v>
      </c>
      <c r="F3745" s="15">
        <v>0</v>
      </c>
      <c r="G3745" s="15">
        <v>3400</v>
      </c>
      <c r="H3745" s="15">
        <v>52737.1</v>
      </c>
      <c r="I3745" s="15" t="s">
        <v>11</v>
      </c>
      <c r="J3745" s="15" t="s">
        <v>12</v>
      </c>
      <c r="K3745" s="1" t="str">
        <f t="shared" si="196"/>
        <v/>
      </c>
      <c r="L3745" s="1" t="e">
        <f ca="1">IF(AND(K3745&lt;&gt; "", COUNTIF(SAP!#REF!,K3745)&gt;0),"Matched", "")</f>
        <v>#REF!</v>
      </c>
      <c r="M3745" s="1" t="str">
        <f t="shared" si="197"/>
        <v/>
      </c>
      <c r="N3745" s="1" t="e">
        <f ca="1">IF(AND(M3745&lt;&gt; "", COUNTIF(SAP!#REF!,M3745)&gt;0),"Matched", "")</f>
        <v>#REF!</v>
      </c>
      <c r="O3745" s="1" t="str">
        <f t="shared" si="198"/>
        <v/>
      </c>
      <c r="P3745" s="1" t="e">
        <f ca="1">IF(AND(O3745&lt;&gt; "", COUNTIF(SAP!#REF!,O3745)&gt;0),"Matched", "")</f>
        <v>#REF!</v>
      </c>
      <c r="Q3745" s="1" t="str">
        <f ca="1">IF(D3745="AC","Logic4"&amp;"_"&amp;TEXT(C3745,"dd.mm.yyyy") &amp;"_"&amp; 1460242.79,"")</f>
        <v>Logic4_24.02.2020_1460242.79</v>
      </c>
      <c r="R3745" s="1" t="e">
        <f ca="1">IF(AND(Q3745&lt;&gt; "", COUNTIF(SAP!#REF!,Q3745)&gt;0),"Matched", "")</f>
        <v>#REF!</v>
      </c>
    </row>
    <row r="3746" spans="1:18">
      <c r="A3746" s="9">
        <v>11563327</v>
      </c>
      <c r="B3746" s="10">
        <v>43885</v>
      </c>
      <c r="C3746" s="10">
        <v>43885</v>
      </c>
      <c r="D3746" s="11" t="s">
        <v>10</v>
      </c>
      <c r="E3746" s="11">
        <v>0</v>
      </c>
      <c r="F3746" s="11">
        <v>0</v>
      </c>
      <c r="G3746" s="11">
        <v>3412</v>
      </c>
      <c r="H3746" s="11">
        <v>56149.1</v>
      </c>
      <c r="I3746" s="11" t="s">
        <v>11</v>
      </c>
      <c r="J3746" s="11" t="s">
        <v>12</v>
      </c>
      <c r="K3746" s="1" t="str">
        <f t="shared" si="196"/>
        <v/>
      </c>
      <c r="L3746" s="1" t="e">
        <f ca="1">IF(AND(K3746&lt;&gt; "", COUNTIF(SAP!#REF!,K3746)&gt;0),"Matched", "")</f>
        <v>#REF!</v>
      </c>
      <c r="M3746" s="1" t="str">
        <f t="shared" si="197"/>
        <v/>
      </c>
      <c r="N3746" s="1" t="e">
        <f ca="1">IF(AND(M3746&lt;&gt; "", COUNTIF(SAP!#REF!,M3746)&gt;0),"Matched", "")</f>
        <v>#REF!</v>
      </c>
      <c r="O3746" s="1" t="str">
        <f t="shared" si="198"/>
        <v/>
      </c>
      <c r="P3746" s="1" t="e">
        <f ca="1">IF(AND(O3746&lt;&gt; "", COUNTIF(SAP!#REF!,O3746)&gt;0),"Matched", "")</f>
        <v>#REF!</v>
      </c>
      <c r="Q3746" s="1" t="str">
        <f ca="1">IF(D3746="AC","Logic4"&amp;"_"&amp;TEXT(C3746,"dd.mm.yyyy") &amp;"_"&amp; 1460242.79,"")</f>
        <v>Logic4_24.02.2020_1460242.79</v>
      </c>
      <c r="R3746" s="1" t="e">
        <f ca="1">IF(AND(Q3746&lt;&gt; "", COUNTIF(SAP!#REF!,Q3746)&gt;0),"Matched", "")</f>
        <v>#REF!</v>
      </c>
    </row>
    <row r="3747" spans="1:18">
      <c r="A3747" s="13">
        <v>11563327</v>
      </c>
      <c r="B3747" s="14">
        <v>43885</v>
      </c>
      <c r="C3747" s="14">
        <v>43885</v>
      </c>
      <c r="D3747" s="15" t="s">
        <v>10</v>
      </c>
      <c r="E3747" s="15">
        <v>0</v>
      </c>
      <c r="F3747" s="15">
        <v>0</v>
      </c>
      <c r="G3747" s="15">
        <v>3412.94</v>
      </c>
      <c r="H3747" s="15">
        <v>59562.04</v>
      </c>
      <c r="I3747" s="15" t="s">
        <v>11</v>
      </c>
      <c r="J3747" s="15" t="s">
        <v>12</v>
      </c>
      <c r="K3747" s="1" t="str">
        <f t="shared" si="196"/>
        <v/>
      </c>
      <c r="L3747" s="1" t="e">
        <f ca="1">IF(AND(K3747&lt;&gt; "", COUNTIF(SAP!#REF!,K3747)&gt;0),"Matched", "")</f>
        <v>#REF!</v>
      </c>
      <c r="M3747" s="1" t="str">
        <f t="shared" si="197"/>
        <v/>
      </c>
      <c r="N3747" s="1" t="e">
        <f ca="1">IF(AND(M3747&lt;&gt; "", COUNTIF(SAP!#REF!,M3747)&gt;0),"Matched", "")</f>
        <v>#REF!</v>
      </c>
      <c r="O3747" s="1" t="str">
        <f t="shared" si="198"/>
        <v/>
      </c>
      <c r="P3747" s="1" t="e">
        <f ca="1">IF(AND(O3747&lt;&gt; "", COUNTIF(SAP!#REF!,O3747)&gt;0),"Matched", "")</f>
        <v>#REF!</v>
      </c>
      <c r="Q3747" s="1" t="str">
        <f ca="1">IF(D3747="AC","Logic4"&amp;"_"&amp;TEXT(C3747,"dd.mm.yyyy") &amp;"_"&amp; 1460242.79,"")</f>
        <v>Logic4_24.02.2020_1460242.79</v>
      </c>
      <c r="R3747" s="1" t="e">
        <f ca="1">IF(AND(Q3747&lt;&gt; "", COUNTIF(SAP!#REF!,Q3747)&gt;0),"Matched", "")</f>
        <v>#REF!</v>
      </c>
    </row>
    <row r="3748" spans="1:18">
      <c r="A3748" s="9">
        <v>11563327</v>
      </c>
      <c r="B3748" s="10">
        <v>43885</v>
      </c>
      <c r="C3748" s="10">
        <v>43885</v>
      </c>
      <c r="D3748" s="11" t="s">
        <v>10</v>
      </c>
      <c r="E3748" s="11">
        <v>0</v>
      </c>
      <c r="F3748" s="11">
        <v>0</v>
      </c>
      <c r="G3748" s="11">
        <v>3510</v>
      </c>
      <c r="H3748" s="11">
        <v>63072.04</v>
      </c>
      <c r="I3748" s="11" t="s">
        <v>11</v>
      </c>
      <c r="J3748" s="11" t="s">
        <v>12</v>
      </c>
      <c r="K3748" s="1" t="str">
        <f t="shared" si="196"/>
        <v/>
      </c>
      <c r="L3748" s="1" t="e">
        <f ca="1">IF(AND(K3748&lt;&gt; "", COUNTIF(SAP!#REF!,K3748)&gt;0),"Matched", "")</f>
        <v>#REF!</v>
      </c>
      <c r="M3748" s="1" t="str">
        <f t="shared" si="197"/>
        <v/>
      </c>
      <c r="N3748" s="1" t="e">
        <f ca="1">IF(AND(M3748&lt;&gt; "", COUNTIF(SAP!#REF!,M3748)&gt;0),"Matched", "")</f>
        <v>#REF!</v>
      </c>
      <c r="O3748" s="1" t="str">
        <f t="shared" si="198"/>
        <v/>
      </c>
      <c r="P3748" s="1" t="e">
        <f ca="1">IF(AND(O3748&lt;&gt; "", COUNTIF(SAP!#REF!,O3748)&gt;0),"Matched", "")</f>
        <v>#REF!</v>
      </c>
      <c r="Q3748" s="1" t="str">
        <f ca="1">IF(D3748="AC","Logic4"&amp;"_"&amp;TEXT(C3748,"dd.mm.yyyy") &amp;"_"&amp; 1460242.79,"")</f>
        <v>Logic4_24.02.2020_1460242.79</v>
      </c>
      <c r="R3748" s="1" t="e">
        <f ca="1">IF(AND(Q3748&lt;&gt; "", COUNTIF(SAP!#REF!,Q3748)&gt;0),"Matched", "")</f>
        <v>#REF!</v>
      </c>
    </row>
    <row r="3749" spans="1:18">
      <c r="A3749" s="13">
        <v>11563327</v>
      </c>
      <c r="B3749" s="14">
        <v>43885</v>
      </c>
      <c r="C3749" s="14">
        <v>43885</v>
      </c>
      <c r="D3749" s="15" t="s">
        <v>10</v>
      </c>
      <c r="E3749" s="15">
        <v>0</v>
      </c>
      <c r="F3749" s="15">
        <v>0</v>
      </c>
      <c r="G3749" s="15">
        <v>3558</v>
      </c>
      <c r="H3749" s="15">
        <v>66630.039999999994</v>
      </c>
      <c r="I3749" s="15" t="s">
        <v>11</v>
      </c>
      <c r="J3749" s="15" t="s">
        <v>12</v>
      </c>
      <c r="K3749" s="1" t="str">
        <f t="shared" si="196"/>
        <v/>
      </c>
      <c r="L3749" s="1" t="e">
        <f ca="1">IF(AND(K3749&lt;&gt; "", COUNTIF(SAP!#REF!,K3749)&gt;0),"Matched", "")</f>
        <v>#REF!</v>
      </c>
      <c r="M3749" s="1" t="str">
        <f t="shared" si="197"/>
        <v/>
      </c>
      <c r="N3749" s="1" t="e">
        <f ca="1">IF(AND(M3749&lt;&gt; "", COUNTIF(SAP!#REF!,M3749)&gt;0),"Matched", "")</f>
        <v>#REF!</v>
      </c>
      <c r="O3749" s="1" t="str">
        <f t="shared" si="198"/>
        <v/>
      </c>
      <c r="P3749" s="1" t="e">
        <f ca="1">IF(AND(O3749&lt;&gt; "", COUNTIF(SAP!#REF!,O3749)&gt;0),"Matched", "")</f>
        <v>#REF!</v>
      </c>
      <c r="Q3749" s="1" t="str">
        <f ca="1">IF(D3749="AC","Logic4"&amp;"_"&amp;TEXT(C3749,"dd.mm.yyyy") &amp;"_"&amp; 1460242.79,"")</f>
        <v>Logic4_24.02.2020_1460242.79</v>
      </c>
      <c r="R3749" s="1" t="e">
        <f ca="1">IF(AND(Q3749&lt;&gt; "", COUNTIF(SAP!#REF!,Q3749)&gt;0),"Matched", "")</f>
        <v>#REF!</v>
      </c>
    </row>
    <row r="3750" spans="1:18">
      <c r="A3750" s="9">
        <v>11563327</v>
      </c>
      <c r="B3750" s="10">
        <v>43885</v>
      </c>
      <c r="C3750" s="10">
        <v>43885</v>
      </c>
      <c r="D3750" s="11" t="s">
        <v>10</v>
      </c>
      <c r="E3750" s="11">
        <v>0</v>
      </c>
      <c r="F3750" s="11">
        <v>0</v>
      </c>
      <c r="G3750" s="11">
        <v>3650</v>
      </c>
      <c r="H3750" s="11">
        <v>70280.039999999994</v>
      </c>
      <c r="I3750" s="11" t="s">
        <v>11</v>
      </c>
      <c r="J3750" s="11" t="s">
        <v>12</v>
      </c>
      <c r="K3750" s="1" t="str">
        <f t="shared" si="196"/>
        <v/>
      </c>
      <c r="L3750" s="1" t="e">
        <f ca="1">IF(AND(K3750&lt;&gt; "", COUNTIF(SAP!#REF!,K3750)&gt;0),"Matched", "")</f>
        <v>#REF!</v>
      </c>
      <c r="M3750" s="1" t="str">
        <f t="shared" si="197"/>
        <v/>
      </c>
      <c r="N3750" s="1" t="e">
        <f ca="1">IF(AND(M3750&lt;&gt; "", COUNTIF(SAP!#REF!,M3750)&gt;0),"Matched", "")</f>
        <v>#REF!</v>
      </c>
      <c r="O3750" s="1" t="str">
        <f t="shared" si="198"/>
        <v/>
      </c>
      <c r="P3750" s="1" t="e">
        <f ca="1">IF(AND(O3750&lt;&gt; "", COUNTIF(SAP!#REF!,O3750)&gt;0),"Matched", "")</f>
        <v>#REF!</v>
      </c>
      <c r="Q3750" s="1" t="str">
        <f ca="1">IF(D3750="AC","Logic4"&amp;"_"&amp;TEXT(C3750,"dd.mm.yyyy") &amp;"_"&amp; 1460242.79,"")</f>
        <v>Logic4_24.02.2020_1460242.79</v>
      </c>
      <c r="R3750" s="1" t="e">
        <f ca="1">IF(AND(Q3750&lt;&gt; "", COUNTIF(SAP!#REF!,Q3750)&gt;0),"Matched", "")</f>
        <v>#REF!</v>
      </c>
    </row>
    <row r="3751" spans="1:18">
      <c r="A3751" s="13">
        <v>11563327</v>
      </c>
      <c r="B3751" s="14">
        <v>43885</v>
      </c>
      <c r="C3751" s="14">
        <v>43885</v>
      </c>
      <c r="D3751" s="15" t="s">
        <v>10</v>
      </c>
      <c r="E3751" s="15">
        <v>0</v>
      </c>
      <c r="F3751" s="15">
        <v>0</v>
      </c>
      <c r="G3751" s="15">
        <v>3870</v>
      </c>
      <c r="H3751" s="15">
        <v>74150.039999999994</v>
      </c>
      <c r="I3751" s="15" t="s">
        <v>11</v>
      </c>
      <c r="J3751" s="15" t="s">
        <v>12</v>
      </c>
      <c r="K3751" s="1" t="str">
        <f t="shared" si="196"/>
        <v/>
      </c>
      <c r="L3751" s="1" t="e">
        <f ca="1">IF(AND(K3751&lt;&gt; "", COUNTIF(SAP!#REF!,K3751)&gt;0),"Matched", "")</f>
        <v>#REF!</v>
      </c>
      <c r="M3751" s="1" t="str">
        <f t="shared" si="197"/>
        <v/>
      </c>
      <c r="N3751" s="1" t="e">
        <f ca="1">IF(AND(M3751&lt;&gt; "", COUNTIF(SAP!#REF!,M3751)&gt;0),"Matched", "")</f>
        <v>#REF!</v>
      </c>
      <c r="O3751" s="1" t="str">
        <f t="shared" si="198"/>
        <v/>
      </c>
      <c r="P3751" s="1" t="e">
        <f ca="1">IF(AND(O3751&lt;&gt; "", COUNTIF(SAP!#REF!,O3751)&gt;0),"Matched", "")</f>
        <v>#REF!</v>
      </c>
      <c r="Q3751" s="1" t="str">
        <f ca="1">IF(D3751="AC","Logic4"&amp;"_"&amp;TEXT(C3751,"dd.mm.yyyy") &amp;"_"&amp; 1460242.79,"")</f>
        <v>Logic4_24.02.2020_1460242.79</v>
      </c>
      <c r="R3751" s="1" t="e">
        <f ca="1">IF(AND(Q3751&lt;&gt; "", COUNTIF(SAP!#REF!,Q3751)&gt;0),"Matched", "")</f>
        <v>#REF!</v>
      </c>
    </row>
    <row r="3752" spans="1:18">
      <c r="A3752" s="9">
        <v>11563327</v>
      </c>
      <c r="B3752" s="10">
        <v>43885</v>
      </c>
      <c r="C3752" s="10">
        <v>43885</v>
      </c>
      <c r="D3752" s="11" t="s">
        <v>10</v>
      </c>
      <c r="E3752" s="11">
        <v>0</v>
      </c>
      <c r="F3752" s="11">
        <v>0</v>
      </c>
      <c r="G3752" s="11">
        <v>3975.2</v>
      </c>
      <c r="H3752" s="11">
        <v>78125.240000000005</v>
      </c>
      <c r="I3752" s="11" t="s">
        <v>11</v>
      </c>
      <c r="J3752" s="11" t="s">
        <v>12</v>
      </c>
      <c r="K3752" s="1" t="str">
        <f t="shared" si="196"/>
        <v/>
      </c>
      <c r="L3752" s="1" t="e">
        <f ca="1">IF(AND(K3752&lt;&gt; "", COUNTIF(SAP!#REF!,K3752)&gt;0),"Matched", "")</f>
        <v>#REF!</v>
      </c>
      <c r="M3752" s="1" t="str">
        <f t="shared" si="197"/>
        <v/>
      </c>
      <c r="N3752" s="1" t="e">
        <f ca="1">IF(AND(M3752&lt;&gt; "", COUNTIF(SAP!#REF!,M3752)&gt;0),"Matched", "")</f>
        <v>#REF!</v>
      </c>
      <c r="O3752" s="1" t="str">
        <f t="shared" si="198"/>
        <v/>
      </c>
      <c r="P3752" s="1" t="e">
        <f ca="1">IF(AND(O3752&lt;&gt; "", COUNTIF(SAP!#REF!,O3752)&gt;0),"Matched", "")</f>
        <v>#REF!</v>
      </c>
      <c r="Q3752" s="1" t="str">
        <f ca="1">IF(D3752="AC","Logic4"&amp;"_"&amp;TEXT(C3752,"dd.mm.yyyy") &amp;"_"&amp; 1460242.79,"")</f>
        <v>Logic4_24.02.2020_1460242.79</v>
      </c>
      <c r="R3752" s="1" t="e">
        <f ca="1">IF(AND(Q3752&lt;&gt; "", COUNTIF(SAP!#REF!,Q3752)&gt;0),"Matched", "")</f>
        <v>#REF!</v>
      </c>
    </row>
    <row r="3753" spans="1:18">
      <c r="A3753" s="13">
        <v>11563327</v>
      </c>
      <c r="B3753" s="14">
        <v>43885</v>
      </c>
      <c r="C3753" s="14">
        <v>43885</v>
      </c>
      <c r="D3753" s="15" t="s">
        <v>10</v>
      </c>
      <c r="E3753" s="15">
        <v>0</v>
      </c>
      <c r="F3753" s="15">
        <v>0</v>
      </c>
      <c r="G3753" s="15">
        <v>4100</v>
      </c>
      <c r="H3753" s="15">
        <v>82225.240000000005</v>
      </c>
      <c r="I3753" s="15" t="s">
        <v>11</v>
      </c>
      <c r="J3753" s="15" t="s">
        <v>12</v>
      </c>
      <c r="K3753" s="1" t="str">
        <f t="shared" si="196"/>
        <v/>
      </c>
      <c r="L3753" s="1" t="e">
        <f ca="1">IF(AND(K3753&lt;&gt; "", COUNTIF(SAP!#REF!,K3753)&gt;0),"Matched", "")</f>
        <v>#REF!</v>
      </c>
      <c r="M3753" s="1" t="str">
        <f t="shared" si="197"/>
        <v/>
      </c>
      <c r="N3753" s="1" t="e">
        <f ca="1">IF(AND(M3753&lt;&gt; "", COUNTIF(SAP!#REF!,M3753)&gt;0),"Matched", "")</f>
        <v>#REF!</v>
      </c>
      <c r="O3753" s="1" t="str">
        <f t="shared" si="198"/>
        <v/>
      </c>
      <c r="P3753" s="1" t="e">
        <f ca="1">IF(AND(O3753&lt;&gt; "", COUNTIF(SAP!#REF!,O3753)&gt;0),"Matched", "")</f>
        <v>#REF!</v>
      </c>
      <c r="Q3753" s="1" t="str">
        <f ca="1">IF(D3753="AC","Logic4"&amp;"_"&amp;TEXT(C3753,"dd.mm.yyyy") &amp;"_"&amp; 1460242.79,"")</f>
        <v>Logic4_24.02.2020_1460242.79</v>
      </c>
      <c r="R3753" s="1" t="e">
        <f ca="1">IF(AND(Q3753&lt;&gt; "", COUNTIF(SAP!#REF!,Q3753)&gt;0),"Matched", "")</f>
        <v>#REF!</v>
      </c>
    </row>
    <row r="3754" spans="1:18">
      <c r="A3754" s="9">
        <v>11563327</v>
      </c>
      <c r="B3754" s="10">
        <v>43885</v>
      </c>
      <c r="C3754" s="10">
        <v>43885</v>
      </c>
      <c r="D3754" s="11" t="s">
        <v>10</v>
      </c>
      <c r="E3754" s="11">
        <v>0</v>
      </c>
      <c r="F3754" s="11">
        <v>0</v>
      </c>
      <c r="G3754" s="11">
        <v>4114.8999999999996</v>
      </c>
      <c r="H3754" s="11">
        <v>86340.14</v>
      </c>
      <c r="I3754" s="11" t="s">
        <v>11</v>
      </c>
      <c r="J3754" s="11" t="s">
        <v>12</v>
      </c>
      <c r="K3754" s="1" t="str">
        <f t="shared" si="196"/>
        <v/>
      </c>
      <c r="L3754" s="1" t="e">
        <f ca="1">IF(AND(K3754&lt;&gt; "", COUNTIF(SAP!#REF!,K3754)&gt;0),"Matched", "")</f>
        <v>#REF!</v>
      </c>
      <c r="M3754" s="1" t="str">
        <f t="shared" si="197"/>
        <v/>
      </c>
      <c r="N3754" s="1" t="e">
        <f ca="1">IF(AND(M3754&lt;&gt; "", COUNTIF(SAP!#REF!,M3754)&gt;0),"Matched", "")</f>
        <v>#REF!</v>
      </c>
      <c r="O3754" s="1" t="str">
        <f t="shared" si="198"/>
        <v/>
      </c>
      <c r="P3754" s="1" t="e">
        <f ca="1">IF(AND(O3754&lt;&gt; "", COUNTIF(SAP!#REF!,O3754)&gt;0),"Matched", "")</f>
        <v>#REF!</v>
      </c>
      <c r="Q3754" s="1" t="str">
        <f ca="1">IF(D3754="AC","Logic4"&amp;"_"&amp;TEXT(C3754,"dd.mm.yyyy") &amp;"_"&amp; 1460242.79,"")</f>
        <v>Logic4_24.02.2020_1460242.79</v>
      </c>
      <c r="R3754" s="1" t="e">
        <f ca="1">IF(AND(Q3754&lt;&gt; "", COUNTIF(SAP!#REF!,Q3754)&gt;0),"Matched", "")</f>
        <v>#REF!</v>
      </c>
    </row>
    <row r="3755" spans="1:18">
      <c r="A3755" s="13">
        <v>11563327</v>
      </c>
      <c r="B3755" s="14">
        <v>43885</v>
      </c>
      <c r="C3755" s="14">
        <v>43885</v>
      </c>
      <c r="D3755" s="15" t="s">
        <v>10</v>
      </c>
      <c r="E3755" s="15">
        <v>0</v>
      </c>
      <c r="F3755" s="15">
        <v>0</v>
      </c>
      <c r="G3755" s="15">
        <v>4150</v>
      </c>
      <c r="H3755" s="15">
        <v>90490.14</v>
      </c>
      <c r="I3755" s="15" t="s">
        <v>11</v>
      </c>
      <c r="J3755" s="15" t="s">
        <v>12</v>
      </c>
      <c r="K3755" s="1" t="str">
        <f t="shared" si="196"/>
        <v/>
      </c>
      <c r="L3755" s="1" t="e">
        <f ca="1">IF(AND(K3755&lt;&gt; "", COUNTIF(SAP!#REF!,K3755)&gt;0),"Matched", "")</f>
        <v>#REF!</v>
      </c>
      <c r="M3755" s="1" t="str">
        <f t="shared" si="197"/>
        <v/>
      </c>
      <c r="N3755" s="1" t="e">
        <f ca="1">IF(AND(M3755&lt;&gt; "", COUNTIF(SAP!#REF!,M3755)&gt;0),"Matched", "")</f>
        <v>#REF!</v>
      </c>
      <c r="O3755" s="1" t="str">
        <f t="shared" si="198"/>
        <v/>
      </c>
      <c r="P3755" s="1" t="e">
        <f ca="1">IF(AND(O3755&lt;&gt; "", COUNTIF(SAP!#REF!,O3755)&gt;0),"Matched", "")</f>
        <v>#REF!</v>
      </c>
      <c r="Q3755" s="1" t="str">
        <f ca="1">IF(D3755="AC","Logic4"&amp;"_"&amp;TEXT(C3755,"dd.mm.yyyy") &amp;"_"&amp; 1460242.79,"")</f>
        <v>Logic4_24.02.2020_1460242.79</v>
      </c>
      <c r="R3755" s="1" t="e">
        <f ca="1">IF(AND(Q3755&lt;&gt; "", COUNTIF(SAP!#REF!,Q3755)&gt;0),"Matched", "")</f>
        <v>#REF!</v>
      </c>
    </row>
    <row r="3756" spans="1:18">
      <c r="A3756" s="9">
        <v>11563327</v>
      </c>
      <c r="B3756" s="10">
        <v>43885</v>
      </c>
      <c r="C3756" s="10">
        <v>43885</v>
      </c>
      <c r="D3756" s="11" t="s">
        <v>10</v>
      </c>
      <c r="E3756" s="11">
        <v>0</v>
      </c>
      <c r="F3756" s="11">
        <v>0</v>
      </c>
      <c r="G3756" s="11">
        <v>4305.2</v>
      </c>
      <c r="H3756" s="11">
        <v>94795.34</v>
      </c>
      <c r="I3756" s="11" t="s">
        <v>11</v>
      </c>
      <c r="J3756" s="11" t="s">
        <v>12</v>
      </c>
      <c r="K3756" s="1" t="str">
        <f t="shared" si="196"/>
        <v/>
      </c>
      <c r="L3756" s="1" t="e">
        <f ca="1">IF(AND(K3756&lt;&gt; "", COUNTIF(SAP!#REF!,K3756)&gt;0),"Matched", "")</f>
        <v>#REF!</v>
      </c>
      <c r="M3756" s="1" t="str">
        <f t="shared" si="197"/>
        <v/>
      </c>
      <c r="N3756" s="1" t="e">
        <f ca="1">IF(AND(M3756&lt;&gt; "", COUNTIF(SAP!#REF!,M3756)&gt;0),"Matched", "")</f>
        <v>#REF!</v>
      </c>
      <c r="O3756" s="1" t="str">
        <f t="shared" si="198"/>
        <v/>
      </c>
      <c r="P3756" s="1" t="e">
        <f ca="1">IF(AND(O3756&lt;&gt; "", COUNTIF(SAP!#REF!,O3756)&gt;0),"Matched", "")</f>
        <v>#REF!</v>
      </c>
      <c r="Q3756" s="1" t="str">
        <f ca="1">IF(D3756="AC","Logic4"&amp;"_"&amp;TEXT(C3756,"dd.mm.yyyy") &amp;"_"&amp; 1460242.79,"")</f>
        <v>Logic4_24.02.2020_1460242.79</v>
      </c>
      <c r="R3756" s="1" t="e">
        <f ca="1">IF(AND(Q3756&lt;&gt; "", COUNTIF(SAP!#REF!,Q3756)&gt;0),"Matched", "")</f>
        <v>#REF!</v>
      </c>
    </row>
    <row r="3757" spans="1:18">
      <c r="A3757" s="13">
        <v>11563327</v>
      </c>
      <c r="B3757" s="14">
        <v>43885</v>
      </c>
      <c r="C3757" s="14">
        <v>43885</v>
      </c>
      <c r="D3757" s="15" t="s">
        <v>10</v>
      </c>
      <c r="E3757" s="15">
        <v>0</v>
      </c>
      <c r="F3757" s="15">
        <v>0</v>
      </c>
      <c r="G3757" s="15">
        <v>4350</v>
      </c>
      <c r="H3757" s="15">
        <v>99145.34</v>
      </c>
      <c r="I3757" s="15" t="s">
        <v>11</v>
      </c>
      <c r="J3757" s="15" t="s">
        <v>12</v>
      </c>
      <c r="K3757" s="1" t="str">
        <f t="shared" si="196"/>
        <v/>
      </c>
      <c r="L3757" s="1" t="e">
        <f ca="1">IF(AND(K3757&lt;&gt; "", COUNTIF(SAP!#REF!,K3757)&gt;0),"Matched", "")</f>
        <v>#REF!</v>
      </c>
      <c r="M3757" s="1" t="str">
        <f t="shared" si="197"/>
        <v/>
      </c>
      <c r="N3757" s="1" t="e">
        <f ca="1">IF(AND(M3757&lt;&gt; "", COUNTIF(SAP!#REF!,M3757)&gt;0),"Matched", "")</f>
        <v>#REF!</v>
      </c>
      <c r="O3757" s="1" t="str">
        <f t="shared" si="198"/>
        <v/>
      </c>
      <c r="P3757" s="1" t="e">
        <f ca="1">IF(AND(O3757&lt;&gt; "", COUNTIF(SAP!#REF!,O3757)&gt;0),"Matched", "")</f>
        <v>#REF!</v>
      </c>
      <c r="Q3757" s="1" t="str">
        <f ca="1">IF(D3757="AC","Logic4"&amp;"_"&amp;TEXT(C3757,"dd.mm.yyyy") &amp;"_"&amp; 1460242.79,"")</f>
        <v>Logic4_24.02.2020_1460242.79</v>
      </c>
      <c r="R3757" s="1" t="e">
        <f ca="1">IF(AND(Q3757&lt;&gt; "", COUNTIF(SAP!#REF!,Q3757)&gt;0),"Matched", "")</f>
        <v>#REF!</v>
      </c>
    </row>
    <row r="3758" spans="1:18">
      <c r="A3758" s="9">
        <v>11563327</v>
      </c>
      <c r="B3758" s="10">
        <v>43885</v>
      </c>
      <c r="C3758" s="10">
        <v>43885</v>
      </c>
      <c r="D3758" s="11" t="s">
        <v>10</v>
      </c>
      <c r="E3758" s="11">
        <v>0</v>
      </c>
      <c r="F3758" s="11">
        <v>0</v>
      </c>
      <c r="G3758" s="11">
        <v>4410</v>
      </c>
      <c r="H3758" s="11">
        <v>103555.34</v>
      </c>
      <c r="I3758" s="11" t="s">
        <v>11</v>
      </c>
      <c r="J3758" s="11" t="s">
        <v>12</v>
      </c>
      <c r="K3758" s="1" t="str">
        <f t="shared" si="196"/>
        <v/>
      </c>
      <c r="L3758" s="1" t="e">
        <f ca="1">IF(AND(K3758&lt;&gt; "", COUNTIF(SAP!#REF!,K3758)&gt;0),"Matched", "")</f>
        <v>#REF!</v>
      </c>
      <c r="M3758" s="1" t="str">
        <f t="shared" si="197"/>
        <v/>
      </c>
      <c r="N3758" s="1" t="e">
        <f ca="1">IF(AND(M3758&lt;&gt; "", COUNTIF(SAP!#REF!,M3758)&gt;0),"Matched", "")</f>
        <v>#REF!</v>
      </c>
      <c r="O3758" s="1" t="str">
        <f t="shared" si="198"/>
        <v/>
      </c>
      <c r="P3758" s="1" t="e">
        <f ca="1">IF(AND(O3758&lt;&gt; "", COUNTIF(SAP!#REF!,O3758)&gt;0),"Matched", "")</f>
        <v>#REF!</v>
      </c>
      <c r="Q3758" s="1" t="str">
        <f ca="1">IF(D3758="AC","Logic4"&amp;"_"&amp;TEXT(C3758,"dd.mm.yyyy") &amp;"_"&amp; 1460242.79,"")</f>
        <v>Logic4_24.02.2020_1460242.79</v>
      </c>
      <c r="R3758" s="1" t="e">
        <f ca="1">IF(AND(Q3758&lt;&gt; "", COUNTIF(SAP!#REF!,Q3758)&gt;0),"Matched", "")</f>
        <v>#REF!</v>
      </c>
    </row>
    <row r="3759" spans="1:18">
      <c r="A3759" s="13">
        <v>11563327</v>
      </c>
      <c r="B3759" s="14">
        <v>43885</v>
      </c>
      <c r="C3759" s="14">
        <v>43885</v>
      </c>
      <c r="D3759" s="15" t="s">
        <v>10</v>
      </c>
      <c r="E3759" s="15">
        <v>0</v>
      </c>
      <c r="F3759" s="15">
        <v>0</v>
      </c>
      <c r="G3759" s="15">
        <v>4573.0600000000004</v>
      </c>
      <c r="H3759" s="15">
        <v>108128.4</v>
      </c>
      <c r="I3759" s="15" t="s">
        <v>11</v>
      </c>
      <c r="J3759" s="15" t="s">
        <v>12</v>
      </c>
      <c r="K3759" s="1" t="str">
        <f t="shared" si="196"/>
        <v/>
      </c>
      <c r="L3759" s="1" t="e">
        <f ca="1">IF(AND(K3759&lt;&gt; "", COUNTIF(SAP!#REF!,K3759)&gt;0),"Matched", "")</f>
        <v>#REF!</v>
      </c>
      <c r="M3759" s="1" t="str">
        <f t="shared" si="197"/>
        <v/>
      </c>
      <c r="N3759" s="1" t="e">
        <f ca="1">IF(AND(M3759&lt;&gt; "", COUNTIF(SAP!#REF!,M3759)&gt;0),"Matched", "")</f>
        <v>#REF!</v>
      </c>
      <c r="O3759" s="1" t="str">
        <f t="shared" si="198"/>
        <v/>
      </c>
      <c r="P3759" s="1" t="e">
        <f ca="1">IF(AND(O3759&lt;&gt; "", COUNTIF(SAP!#REF!,O3759)&gt;0),"Matched", "")</f>
        <v>#REF!</v>
      </c>
      <c r="Q3759" s="1" t="str">
        <f ca="1">IF(D3759="AC","Logic4"&amp;"_"&amp;TEXT(C3759,"dd.mm.yyyy") &amp;"_"&amp; 1460242.79,"")</f>
        <v>Logic4_24.02.2020_1460242.79</v>
      </c>
      <c r="R3759" s="1" t="e">
        <f ca="1">IF(AND(Q3759&lt;&gt; "", COUNTIF(SAP!#REF!,Q3759)&gt;0),"Matched", "")</f>
        <v>#REF!</v>
      </c>
    </row>
    <row r="3760" spans="1:18">
      <c r="A3760" s="9">
        <v>11563327</v>
      </c>
      <c r="B3760" s="10">
        <v>43885</v>
      </c>
      <c r="C3760" s="10">
        <v>43885</v>
      </c>
      <c r="D3760" s="11" t="s">
        <v>10</v>
      </c>
      <c r="E3760" s="11">
        <v>0</v>
      </c>
      <c r="F3760" s="11">
        <v>0</v>
      </c>
      <c r="G3760" s="11">
        <v>4590.1000000000004</v>
      </c>
      <c r="H3760" s="11">
        <v>112718.5</v>
      </c>
      <c r="I3760" s="11" t="s">
        <v>11</v>
      </c>
      <c r="J3760" s="11" t="s">
        <v>12</v>
      </c>
      <c r="K3760" s="1" t="str">
        <f t="shared" si="196"/>
        <v/>
      </c>
      <c r="L3760" s="1" t="e">
        <f ca="1">IF(AND(K3760&lt;&gt; "", COUNTIF(SAP!#REF!,K3760)&gt;0),"Matched", "")</f>
        <v>#REF!</v>
      </c>
      <c r="M3760" s="1" t="str">
        <f t="shared" si="197"/>
        <v/>
      </c>
      <c r="N3760" s="1" t="e">
        <f ca="1">IF(AND(M3760&lt;&gt; "", COUNTIF(SAP!#REF!,M3760)&gt;0),"Matched", "")</f>
        <v>#REF!</v>
      </c>
      <c r="O3760" s="1" t="str">
        <f t="shared" si="198"/>
        <v/>
      </c>
      <c r="P3760" s="1" t="e">
        <f ca="1">IF(AND(O3760&lt;&gt; "", COUNTIF(SAP!#REF!,O3760)&gt;0),"Matched", "")</f>
        <v>#REF!</v>
      </c>
      <c r="Q3760" s="1" t="str">
        <f ca="1">IF(D3760="AC","Logic4"&amp;"_"&amp;TEXT(C3760,"dd.mm.yyyy") &amp;"_"&amp; 1460242.79,"")</f>
        <v>Logic4_24.02.2020_1460242.79</v>
      </c>
      <c r="R3760" s="1" t="e">
        <f ca="1">IF(AND(Q3760&lt;&gt; "", COUNTIF(SAP!#REF!,Q3760)&gt;0),"Matched", "")</f>
        <v>#REF!</v>
      </c>
    </row>
    <row r="3761" spans="1:18">
      <c r="A3761" s="13">
        <v>11563327</v>
      </c>
      <c r="B3761" s="14">
        <v>43885</v>
      </c>
      <c r="C3761" s="14">
        <v>43885</v>
      </c>
      <c r="D3761" s="15" t="s">
        <v>10</v>
      </c>
      <c r="E3761" s="15">
        <v>0</v>
      </c>
      <c r="F3761" s="15">
        <v>0</v>
      </c>
      <c r="G3761" s="15">
        <v>4600</v>
      </c>
      <c r="H3761" s="15">
        <v>117318.5</v>
      </c>
      <c r="I3761" s="15" t="s">
        <v>11</v>
      </c>
      <c r="J3761" s="15" t="s">
        <v>12</v>
      </c>
      <c r="K3761" s="1" t="str">
        <f t="shared" si="196"/>
        <v/>
      </c>
      <c r="L3761" s="1" t="e">
        <f ca="1">IF(AND(K3761&lt;&gt; "", COUNTIF(SAP!#REF!,K3761)&gt;0),"Matched", "")</f>
        <v>#REF!</v>
      </c>
      <c r="M3761" s="1" t="str">
        <f t="shared" si="197"/>
        <v/>
      </c>
      <c r="N3761" s="1" t="e">
        <f ca="1">IF(AND(M3761&lt;&gt; "", COUNTIF(SAP!#REF!,M3761)&gt;0),"Matched", "")</f>
        <v>#REF!</v>
      </c>
      <c r="O3761" s="1" t="str">
        <f t="shared" si="198"/>
        <v/>
      </c>
      <c r="P3761" s="1" t="e">
        <f ca="1">IF(AND(O3761&lt;&gt; "", COUNTIF(SAP!#REF!,O3761)&gt;0),"Matched", "")</f>
        <v>#REF!</v>
      </c>
      <c r="Q3761" s="1" t="str">
        <f ca="1">IF(D3761="AC","Logic4"&amp;"_"&amp;TEXT(C3761,"dd.mm.yyyy") &amp;"_"&amp; 1460242.79,"")</f>
        <v>Logic4_24.02.2020_1460242.79</v>
      </c>
      <c r="R3761" s="1" t="e">
        <f ca="1">IF(AND(Q3761&lt;&gt; "", COUNTIF(SAP!#REF!,Q3761)&gt;0),"Matched", "")</f>
        <v>#REF!</v>
      </c>
    </row>
    <row r="3762" spans="1:18">
      <c r="A3762" s="9">
        <v>11563327</v>
      </c>
      <c r="B3762" s="10">
        <v>43885</v>
      </c>
      <c r="C3762" s="10">
        <v>43885</v>
      </c>
      <c r="D3762" s="11" t="s">
        <v>10</v>
      </c>
      <c r="E3762" s="11">
        <v>0</v>
      </c>
      <c r="F3762" s="11">
        <v>0</v>
      </c>
      <c r="G3762" s="11">
        <v>4629.3</v>
      </c>
      <c r="H3762" s="11">
        <v>121947.8</v>
      </c>
      <c r="I3762" s="11" t="s">
        <v>11</v>
      </c>
      <c r="J3762" s="11" t="s">
        <v>12</v>
      </c>
      <c r="K3762" s="1" t="str">
        <f t="shared" si="196"/>
        <v/>
      </c>
      <c r="L3762" s="1" t="e">
        <f ca="1">IF(AND(K3762&lt;&gt; "", COUNTIF(SAP!#REF!,K3762)&gt;0),"Matched", "")</f>
        <v>#REF!</v>
      </c>
      <c r="M3762" s="1" t="str">
        <f t="shared" si="197"/>
        <v/>
      </c>
      <c r="N3762" s="1" t="e">
        <f ca="1">IF(AND(M3762&lt;&gt; "", COUNTIF(SAP!#REF!,M3762)&gt;0),"Matched", "")</f>
        <v>#REF!</v>
      </c>
      <c r="O3762" s="1" t="str">
        <f t="shared" si="198"/>
        <v/>
      </c>
      <c r="P3762" s="1" t="e">
        <f ca="1">IF(AND(O3762&lt;&gt; "", COUNTIF(SAP!#REF!,O3762)&gt;0),"Matched", "")</f>
        <v>#REF!</v>
      </c>
      <c r="Q3762" s="1" t="str">
        <f ca="1">IF(D3762="AC","Logic4"&amp;"_"&amp;TEXT(C3762,"dd.mm.yyyy") &amp;"_"&amp; 1460242.79,"")</f>
        <v>Logic4_24.02.2020_1460242.79</v>
      </c>
      <c r="R3762" s="1" t="e">
        <f ca="1">IF(AND(Q3762&lt;&gt; "", COUNTIF(SAP!#REF!,Q3762)&gt;0),"Matched", "")</f>
        <v>#REF!</v>
      </c>
    </row>
    <row r="3763" spans="1:18">
      <c r="A3763" s="13">
        <v>11563327</v>
      </c>
      <c r="B3763" s="14">
        <v>43885</v>
      </c>
      <c r="C3763" s="14">
        <v>43885</v>
      </c>
      <c r="D3763" s="15" t="s">
        <v>10</v>
      </c>
      <c r="E3763" s="15">
        <v>0</v>
      </c>
      <c r="F3763" s="15">
        <v>0</v>
      </c>
      <c r="G3763" s="15">
        <v>4760</v>
      </c>
      <c r="H3763" s="15">
        <v>126707.8</v>
      </c>
      <c r="I3763" s="15" t="s">
        <v>11</v>
      </c>
      <c r="J3763" s="15" t="s">
        <v>12</v>
      </c>
      <c r="K3763" s="1" t="str">
        <f t="shared" si="196"/>
        <v/>
      </c>
      <c r="L3763" s="1" t="e">
        <f ca="1">IF(AND(K3763&lt;&gt; "", COUNTIF(SAP!#REF!,K3763)&gt;0),"Matched", "")</f>
        <v>#REF!</v>
      </c>
      <c r="M3763" s="1" t="str">
        <f t="shared" si="197"/>
        <v/>
      </c>
      <c r="N3763" s="1" t="e">
        <f ca="1">IF(AND(M3763&lt;&gt; "", COUNTIF(SAP!#REF!,M3763)&gt;0),"Matched", "")</f>
        <v>#REF!</v>
      </c>
      <c r="O3763" s="1" t="str">
        <f t="shared" si="198"/>
        <v/>
      </c>
      <c r="P3763" s="1" t="e">
        <f ca="1">IF(AND(O3763&lt;&gt; "", COUNTIF(SAP!#REF!,O3763)&gt;0),"Matched", "")</f>
        <v>#REF!</v>
      </c>
      <c r="Q3763" s="1" t="str">
        <f ca="1">IF(D3763="AC","Logic4"&amp;"_"&amp;TEXT(C3763,"dd.mm.yyyy") &amp;"_"&amp; 1460242.79,"")</f>
        <v>Logic4_24.02.2020_1460242.79</v>
      </c>
      <c r="R3763" s="1" t="e">
        <f ca="1">IF(AND(Q3763&lt;&gt; "", COUNTIF(SAP!#REF!,Q3763)&gt;0),"Matched", "")</f>
        <v>#REF!</v>
      </c>
    </row>
    <row r="3764" spans="1:18">
      <c r="A3764" s="9">
        <v>11563327</v>
      </c>
      <c r="B3764" s="10">
        <v>43885</v>
      </c>
      <c r="C3764" s="10">
        <v>43885</v>
      </c>
      <c r="D3764" s="11" t="s">
        <v>10</v>
      </c>
      <c r="E3764" s="11">
        <v>0</v>
      </c>
      <c r="F3764" s="11">
        <v>0</v>
      </c>
      <c r="G3764" s="11">
        <v>4766</v>
      </c>
      <c r="H3764" s="11">
        <v>131473.79999999999</v>
      </c>
      <c r="I3764" s="11" t="s">
        <v>11</v>
      </c>
      <c r="J3764" s="11" t="s">
        <v>12</v>
      </c>
      <c r="K3764" s="1" t="str">
        <f t="shared" si="196"/>
        <v/>
      </c>
      <c r="L3764" s="1" t="e">
        <f ca="1">IF(AND(K3764&lt;&gt; "", COUNTIF(SAP!#REF!,K3764)&gt;0),"Matched", "")</f>
        <v>#REF!</v>
      </c>
      <c r="M3764" s="1" t="str">
        <f t="shared" si="197"/>
        <v/>
      </c>
      <c r="N3764" s="1" t="e">
        <f ca="1">IF(AND(M3764&lt;&gt; "", COUNTIF(SAP!#REF!,M3764)&gt;0),"Matched", "")</f>
        <v>#REF!</v>
      </c>
      <c r="O3764" s="1" t="str">
        <f t="shared" si="198"/>
        <v/>
      </c>
      <c r="P3764" s="1" t="e">
        <f ca="1">IF(AND(O3764&lt;&gt; "", COUNTIF(SAP!#REF!,O3764)&gt;0),"Matched", "")</f>
        <v>#REF!</v>
      </c>
      <c r="Q3764" s="1" t="str">
        <f ca="1">IF(D3764="AC","Logic4"&amp;"_"&amp;TEXT(C3764,"dd.mm.yyyy") &amp;"_"&amp; 1460242.79,"")</f>
        <v>Logic4_24.02.2020_1460242.79</v>
      </c>
      <c r="R3764" s="1" t="e">
        <f ca="1">IF(AND(Q3764&lt;&gt; "", COUNTIF(SAP!#REF!,Q3764)&gt;0),"Matched", "")</f>
        <v>#REF!</v>
      </c>
    </row>
    <row r="3765" spans="1:18">
      <c r="A3765" s="13">
        <v>11563327</v>
      </c>
      <c r="B3765" s="14">
        <v>43885</v>
      </c>
      <c r="C3765" s="14">
        <v>43885</v>
      </c>
      <c r="D3765" s="15" t="s">
        <v>10</v>
      </c>
      <c r="E3765" s="15">
        <v>0</v>
      </c>
      <c r="F3765" s="15">
        <v>0</v>
      </c>
      <c r="G3765" s="15">
        <v>4810</v>
      </c>
      <c r="H3765" s="15">
        <v>136283.79999999999</v>
      </c>
      <c r="I3765" s="15" t="s">
        <v>11</v>
      </c>
      <c r="J3765" s="15" t="s">
        <v>12</v>
      </c>
      <c r="K3765" s="1" t="str">
        <f t="shared" si="196"/>
        <v/>
      </c>
      <c r="L3765" s="1" t="e">
        <f ca="1">IF(AND(K3765&lt;&gt; "", COUNTIF(SAP!#REF!,K3765)&gt;0),"Matched", "")</f>
        <v>#REF!</v>
      </c>
      <c r="M3765" s="1" t="str">
        <f t="shared" si="197"/>
        <v/>
      </c>
      <c r="N3765" s="1" t="e">
        <f ca="1">IF(AND(M3765&lt;&gt; "", COUNTIF(SAP!#REF!,M3765)&gt;0),"Matched", "")</f>
        <v>#REF!</v>
      </c>
      <c r="O3765" s="1" t="str">
        <f t="shared" si="198"/>
        <v/>
      </c>
      <c r="P3765" s="1" t="e">
        <f ca="1">IF(AND(O3765&lt;&gt; "", COUNTIF(SAP!#REF!,O3765)&gt;0),"Matched", "")</f>
        <v>#REF!</v>
      </c>
      <c r="Q3765" s="1" t="str">
        <f ca="1">IF(D3765="AC","Logic4"&amp;"_"&amp;TEXT(C3765,"dd.mm.yyyy") &amp;"_"&amp; 1460242.79,"")</f>
        <v>Logic4_24.02.2020_1460242.79</v>
      </c>
      <c r="R3765" s="1" t="e">
        <f ca="1">IF(AND(Q3765&lt;&gt; "", COUNTIF(SAP!#REF!,Q3765)&gt;0),"Matched", "")</f>
        <v>#REF!</v>
      </c>
    </row>
    <row r="3766" spans="1:18">
      <c r="A3766" s="9">
        <v>11563327</v>
      </c>
      <c r="B3766" s="10">
        <v>43885</v>
      </c>
      <c r="C3766" s="10">
        <v>43885</v>
      </c>
      <c r="D3766" s="11" t="s">
        <v>10</v>
      </c>
      <c r="E3766" s="11">
        <v>0</v>
      </c>
      <c r="F3766" s="11">
        <v>0</v>
      </c>
      <c r="G3766" s="11">
        <v>4829</v>
      </c>
      <c r="H3766" s="11">
        <v>141112.79999999999</v>
      </c>
      <c r="I3766" s="11" t="s">
        <v>11</v>
      </c>
      <c r="J3766" s="11" t="s">
        <v>12</v>
      </c>
      <c r="K3766" s="1" t="str">
        <f t="shared" si="196"/>
        <v/>
      </c>
      <c r="L3766" s="1" t="e">
        <f ca="1">IF(AND(K3766&lt;&gt; "", COUNTIF(SAP!#REF!,K3766)&gt;0),"Matched", "")</f>
        <v>#REF!</v>
      </c>
      <c r="M3766" s="1" t="str">
        <f t="shared" si="197"/>
        <v/>
      </c>
      <c r="N3766" s="1" t="e">
        <f ca="1">IF(AND(M3766&lt;&gt; "", COUNTIF(SAP!#REF!,M3766)&gt;0),"Matched", "")</f>
        <v>#REF!</v>
      </c>
      <c r="O3766" s="1" t="str">
        <f t="shared" si="198"/>
        <v/>
      </c>
      <c r="P3766" s="1" t="e">
        <f ca="1">IF(AND(O3766&lt;&gt; "", COUNTIF(SAP!#REF!,O3766)&gt;0),"Matched", "")</f>
        <v>#REF!</v>
      </c>
      <c r="Q3766" s="1" t="str">
        <f ca="1">IF(D3766="AC","Logic4"&amp;"_"&amp;TEXT(C3766,"dd.mm.yyyy") &amp;"_"&amp; 1460242.79,"")</f>
        <v>Logic4_24.02.2020_1460242.79</v>
      </c>
      <c r="R3766" s="1" t="e">
        <f ca="1">IF(AND(Q3766&lt;&gt; "", COUNTIF(SAP!#REF!,Q3766)&gt;0),"Matched", "")</f>
        <v>#REF!</v>
      </c>
    </row>
    <row r="3767" spans="1:18">
      <c r="A3767" s="13">
        <v>11563327</v>
      </c>
      <c r="B3767" s="14">
        <v>43885</v>
      </c>
      <c r="C3767" s="14">
        <v>43885</v>
      </c>
      <c r="D3767" s="15" t="s">
        <v>10</v>
      </c>
      <c r="E3767" s="15">
        <v>0</v>
      </c>
      <c r="F3767" s="15">
        <v>0</v>
      </c>
      <c r="G3767" s="15">
        <v>4930</v>
      </c>
      <c r="H3767" s="15">
        <v>146042.79999999999</v>
      </c>
      <c r="I3767" s="15" t="s">
        <v>11</v>
      </c>
      <c r="J3767" s="15" t="s">
        <v>12</v>
      </c>
      <c r="K3767" s="1" t="str">
        <f t="shared" si="196"/>
        <v/>
      </c>
      <c r="L3767" s="1" t="e">
        <f ca="1">IF(AND(K3767&lt;&gt; "", COUNTIF(SAP!#REF!,K3767)&gt;0),"Matched", "")</f>
        <v>#REF!</v>
      </c>
      <c r="M3767" s="1" t="str">
        <f t="shared" si="197"/>
        <v/>
      </c>
      <c r="N3767" s="1" t="e">
        <f ca="1">IF(AND(M3767&lt;&gt; "", COUNTIF(SAP!#REF!,M3767)&gt;0),"Matched", "")</f>
        <v>#REF!</v>
      </c>
      <c r="O3767" s="1" t="str">
        <f t="shared" si="198"/>
        <v/>
      </c>
      <c r="P3767" s="1" t="e">
        <f ca="1">IF(AND(O3767&lt;&gt; "", COUNTIF(SAP!#REF!,O3767)&gt;0),"Matched", "")</f>
        <v>#REF!</v>
      </c>
      <c r="Q3767" s="1" t="str">
        <f ca="1">IF(D3767="AC","Logic4"&amp;"_"&amp;TEXT(C3767,"dd.mm.yyyy") &amp;"_"&amp; 1460242.79,"")</f>
        <v>Logic4_24.02.2020_1460242.79</v>
      </c>
      <c r="R3767" s="1" t="e">
        <f ca="1">IF(AND(Q3767&lt;&gt; "", COUNTIF(SAP!#REF!,Q3767)&gt;0),"Matched", "")</f>
        <v>#REF!</v>
      </c>
    </row>
    <row r="3768" spans="1:18">
      <c r="A3768" s="9">
        <v>11563327</v>
      </c>
      <c r="B3768" s="10">
        <v>43885</v>
      </c>
      <c r="C3768" s="10">
        <v>43885</v>
      </c>
      <c r="D3768" s="11" t="s">
        <v>10</v>
      </c>
      <c r="E3768" s="11">
        <v>0</v>
      </c>
      <c r="F3768" s="11">
        <v>0</v>
      </c>
      <c r="G3768" s="11">
        <v>4970</v>
      </c>
      <c r="H3768" s="11">
        <v>151012.79999999999</v>
      </c>
      <c r="I3768" s="11" t="s">
        <v>11</v>
      </c>
      <c r="J3768" s="11" t="s">
        <v>12</v>
      </c>
      <c r="K3768" s="1" t="str">
        <f t="shared" si="196"/>
        <v/>
      </c>
      <c r="L3768" s="1" t="e">
        <f ca="1">IF(AND(K3768&lt;&gt; "", COUNTIF(SAP!#REF!,K3768)&gt;0),"Matched", "")</f>
        <v>#REF!</v>
      </c>
      <c r="M3768" s="1" t="str">
        <f t="shared" si="197"/>
        <v/>
      </c>
      <c r="N3768" s="1" t="e">
        <f ca="1">IF(AND(M3768&lt;&gt; "", COUNTIF(SAP!#REF!,M3768)&gt;0),"Matched", "")</f>
        <v>#REF!</v>
      </c>
      <c r="O3768" s="1" t="str">
        <f t="shared" si="198"/>
        <v/>
      </c>
      <c r="P3768" s="1" t="e">
        <f ca="1">IF(AND(O3768&lt;&gt; "", COUNTIF(SAP!#REF!,O3768)&gt;0),"Matched", "")</f>
        <v>#REF!</v>
      </c>
      <c r="Q3768" s="1" t="str">
        <f ca="1">IF(D3768="AC","Logic4"&amp;"_"&amp;TEXT(C3768,"dd.mm.yyyy") &amp;"_"&amp; 1460242.79,"")</f>
        <v>Logic4_24.02.2020_1460242.79</v>
      </c>
      <c r="R3768" s="1" t="e">
        <f ca="1">IF(AND(Q3768&lt;&gt; "", COUNTIF(SAP!#REF!,Q3768)&gt;0),"Matched", "")</f>
        <v>#REF!</v>
      </c>
    </row>
    <row r="3769" spans="1:18">
      <c r="A3769" s="13">
        <v>11563327</v>
      </c>
      <c r="B3769" s="14">
        <v>43885</v>
      </c>
      <c r="C3769" s="14">
        <v>43885</v>
      </c>
      <c r="D3769" s="15" t="s">
        <v>10</v>
      </c>
      <c r="E3769" s="15">
        <v>0</v>
      </c>
      <c r="F3769" s="15">
        <v>0</v>
      </c>
      <c r="G3769" s="15">
        <v>5122.3</v>
      </c>
      <c r="H3769" s="15">
        <v>156135.1</v>
      </c>
      <c r="I3769" s="15" t="s">
        <v>11</v>
      </c>
      <c r="J3769" s="15" t="s">
        <v>12</v>
      </c>
      <c r="K3769" s="1" t="str">
        <f t="shared" si="196"/>
        <v/>
      </c>
      <c r="L3769" s="1" t="e">
        <f ca="1">IF(AND(K3769&lt;&gt; "", COUNTIF(SAP!#REF!,K3769)&gt;0),"Matched", "")</f>
        <v>#REF!</v>
      </c>
      <c r="M3769" s="1" t="str">
        <f t="shared" si="197"/>
        <v/>
      </c>
      <c r="N3769" s="1" t="e">
        <f ca="1">IF(AND(M3769&lt;&gt; "", COUNTIF(SAP!#REF!,M3769)&gt;0),"Matched", "")</f>
        <v>#REF!</v>
      </c>
      <c r="O3769" s="1" t="str">
        <f t="shared" si="198"/>
        <v/>
      </c>
      <c r="P3769" s="1" t="e">
        <f ca="1">IF(AND(O3769&lt;&gt; "", COUNTIF(SAP!#REF!,O3769)&gt;0),"Matched", "")</f>
        <v>#REF!</v>
      </c>
      <c r="Q3769" s="1" t="str">
        <f ca="1">IF(D3769="AC","Logic4"&amp;"_"&amp;TEXT(C3769,"dd.mm.yyyy") &amp;"_"&amp; 1460242.79,"")</f>
        <v>Logic4_24.02.2020_1460242.79</v>
      </c>
      <c r="R3769" s="1" t="e">
        <f ca="1">IF(AND(Q3769&lt;&gt; "", COUNTIF(SAP!#REF!,Q3769)&gt;0),"Matched", "")</f>
        <v>#REF!</v>
      </c>
    </row>
    <row r="3770" spans="1:18">
      <c r="A3770" s="9">
        <v>11563327</v>
      </c>
      <c r="B3770" s="10">
        <v>43885</v>
      </c>
      <c r="C3770" s="10">
        <v>43885</v>
      </c>
      <c r="D3770" s="11" t="s">
        <v>10</v>
      </c>
      <c r="E3770" s="11">
        <v>0</v>
      </c>
      <c r="F3770" s="11">
        <v>0</v>
      </c>
      <c r="G3770" s="11">
        <v>5160</v>
      </c>
      <c r="H3770" s="11">
        <v>161295.1</v>
      </c>
      <c r="I3770" s="11" t="s">
        <v>11</v>
      </c>
      <c r="J3770" s="11" t="s">
        <v>12</v>
      </c>
      <c r="K3770" s="1" t="str">
        <f t="shared" si="196"/>
        <v/>
      </c>
      <c r="L3770" s="1" t="e">
        <f ca="1">IF(AND(K3770&lt;&gt; "", COUNTIF(SAP!#REF!,K3770)&gt;0),"Matched", "")</f>
        <v>#REF!</v>
      </c>
      <c r="M3770" s="1" t="str">
        <f t="shared" si="197"/>
        <v/>
      </c>
      <c r="N3770" s="1" t="e">
        <f ca="1">IF(AND(M3770&lt;&gt; "", COUNTIF(SAP!#REF!,M3770)&gt;0),"Matched", "")</f>
        <v>#REF!</v>
      </c>
      <c r="O3770" s="1" t="str">
        <f t="shared" si="198"/>
        <v/>
      </c>
      <c r="P3770" s="1" t="e">
        <f ca="1">IF(AND(O3770&lt;&gt; "", COUNTIF(SAP!#REF!,O3770)&gt;0),"Matched", "")</f>
        <v>#REF!</v>
      </c>
      <c r="Q3770" s="1" t="str">
        <f ca="1">IF(D3770="AC","Logic4"&amp;"_"&amp;TEXT(C3770,"dd.mm.yyyy") &amp;"_"&amp; 1460242.79,"")</f>
        <v>Logic4_24.02.2020_1460242.79</v>
      </c>
      <c r="R3770" s="1" t="e">
        <f ca="1">IF(AND(Q3770&lt;&gt; "", COUNTIF(SAP!#REF!,Q3770)&gt;0),"Matched", "")</f>
        <v>#REF!</v>
      </c>
    </row>
    <row r="3771" spans="1:18">
      <c r="A3771" s="13">
        <v>11563327</v>
      </c>
      <c r="B3771" s="14">
        <v>43885</v>
      </c>
      <c r="C3771" s="14">
        <v>43885</v>
      </c>
      <c r="D3771" s="15" t="s">
        <v>10</v>
      </c>
      <c r="E3771" s="15">
        <v>0</v>
      </c>
      <c r="F3771" s="15">
        <v>0</v>
      </c>
      <c r="G3771" s="15">
        <v>5210</v>
      </c>
      <c r="H3771" s="15">
        <v>166505.1</v>
      </c>
      <c r="I3771" s="15" t="s">
        <v>11</v>
      </c>
      <c r="J3771" s="15" t="s">
        <v>12</v>
      </c>
      <c r="K3771" s="1" t="str">
        <f t="shared" si="196"/>
        <v/>
      </c>
      <c r="L3771" s="1" t="e">
        <f ca="1">IF(AND(K3771&lt;&gt; "", COUNTIF(SAP!#REF!,K3771)&gt;0),"Matched", "")</f>
        <v>#REF!</v>
      </c>
      <c r="M3771" s="1" t="str">
        <f t="shared" si="197"/>
        <v/>
      </c>
      <c r="N3771" s="1" t="e">
        <f ca="1">IF(AND(M3771&lt;&gt; "", COUNTIF(SAP!#REF!,M3771)&gt;0),"Matched", "")</f>
        <v>#REF!</v>
      </c>
      <c r="O3771" s="1" t="str">
        <f t="shared" si="198"/>
        <v/>
      </c>
      <c r="P3771" s="1" t="e">
        <f ca="1">IF(AND(O3771&lt;&gt; "", COUNTIF(SAP!#REF!,O3771)&gt;0),"Matched", "")</f>
        <v>#REF!</v>
      </c>
      <c r="Q3771" s="1" t="str">
        <f ca="1">IF(D3771="AC","Logic4"&amp;"_"&amp;TEXT(C3771,"dd.mm.yyyy") &amp;"_"&amp; 1460242.79,"")</f>
        <v>Logic4_24.02.2020_1460242.79</v>
      </c>
      <c r="R3771" s="1" t="e">
        <f ca="1">IF(AND(Q3771&lt;&gt; "", COUNTIF(SAP!#REF!,Q3771)&gt;0),"Matched", "")</f>
        <v>#REF!</v>
      </c>
    </row>
    <row r="3772" spans="1:18">
      <c r="A3772" s="9">
        <v>11563327</v>
      </c>
      <c r="B3772" s="10">
        <v>43885</v>
      </c>
      <c r="C3772" s="10">
        <v>43885</v>
      </c>
      <c r="D3772" s="11" t="s">
        <v>10</v>
      </c>
      <c r="E3772" s="11">
        <v>0</v>
      </c>
      <c r="F3772" s="11">
        <v>0</v>
      </c>
      <c r="G3772" s="11">
        <v>5256.01</v>
      </c>
      <c r="H3772" s="11">
        <v>171761.11</v>
      </c>
      <c r="I3772" s="11" t="s">
        <v>11</v>
      </c>
      <c r="J3772" s="11" t="s">
        <v>12</v>
      </c>
      <c r="K3772" s="1" t="str">
        <f t="shared" si="196"/>
        <v/>
      </c>
      <c r="L3772" s="1" t="e">
        <f ca="1">IF(AND(K3772&lt;&gt; "", COUNTIF(SAP!#REF!,K3772)&gt;0),"Matched", "")</f>
        <v>#REF!</v>
      </c>
      <c r="M3772" s="1" t="str">
        <f t="shared" si="197"/>
        <v/>
      </c>
      <c r="N3772" s="1" t="e">
        <f ca="1">IF(AND(M3772&lt;&gt; "", COUNTIF(SAP!#REF!,M3772)&gt;0),"Matched", "")</f>
        <v>#REF!</v>
      </c>
      <c r="O3772" s="1" t="str">
        <f t="shared" si="198"/>
        <v/>
      </c>
      <c r="P3772" s="1" t="e">
        <f ca="1">IF(AND(O3772&lt;&gt; "", COUNTIF(SAP!#REF!,O3772)&gt;0),"Matched", "")</f>
        <v>#REF!</v>
      </c>
      <c r="Q3772" s="1" t="str">
        <f ca="1">IF(D3772="AC","Logic4"&amp;"_"&amp;TEXT(C3772,"dd.mm.yyyy") &amp;"_"&amp; 1460242.79,"")</f>
        <v>Logic4_24.02.2020_1460242.79</v>
      </c>
      <c r="R3772" s="1" t="e">
        <f ca="1">IF(AND(Q3772&lt;&gt; "", COUNTIF(SAP!#REF!,Q3772)&gt;0),"Matched", "")</f>
        <v>#REF!</v>
      </c>
    </row>
    <row r="3773" spans="1:18">
      <c r="A3773" s="13">
        <v>11563327</v>
      </c>
      <c r="B3773" s="14">
        <v>43885</v>
      </c>
      <c r="C3773" s="14">
        <v>43885</v>
      </c>
      <c r="D3773" s="15" t="s">
        <v>10</v>
      </c>
      <c r="E3773" s="15">
        <v>0</v>
      </c>
      <c r="F3773" s="15">
        <v>0</v>
      </c>
      <c r="G3773" s="15">
        <v>5259.2</v>
      </c>
      <c r="H3773" s="15">
        <v>177020.31</v>
      </c>
      <c r="I3773" s="15" t="s">
        <v>11</v>
      </c>
      <c r="J3773" s="15" t="s">
        <v>12</v>
      </c>
      <c r="K3773" s="1" t="str">
        <f t="shared" si="196"/>
        <v/>
      </c>
      <c r="L3773" s="1" t="e">
        <f ca="1">IF(AND(K3773&lt;&gt; "", COUNTIF(SAP!#REF!,K3773)&gt;0),"Matched", "")</f>
        <v>#REF!</v>
      </c>
      <c r="M3773" s="1" t="str">
        <f t="shared" si="197"/>
        <v/>
      </c>
      <c r="N3773" s="1" t="e">
        <f ca="1">IF(AND(M3773&lt;&gt; "", COUNTIF(SAP!#REF!,M3773)&gt;0),"Matched", "")</f>
        <v>#REF!</v>
      </c>
      <c r="O3773" s="1" t="str">
        <f t="shared" si="198"/>
        <v/>
      </c>
      <c r="P3773" s="1" t="e">
        <f ca="1">IF(AND(O3773&lt;&gt; "", COUNTIF(SAP!#REF!,O3773)&gt;0),"Matched", "")</f>
        <v>#REF!</v>
      </c>
      <c r="Q3773" s="1" t="str">
        <f ca="1">IF(D3773="AC","Logic4"&amp;"_"&amp;TEXT(C3773,"dd.mm.yyyy") &amp;"_"&amp; 1460242.79,"")</f>
        <v>Logic4_24.02.2020_1460242.79</v>
      </c>
      <c r="R3773" s="1" t="e">
        <f ca="1">IF(AND(Q3773&lt;&gt; "", COUNTIF(SAP!#REF!,Q3773)&gt;0),"Matched", "")</f>
        <v>#REF!</v>
      </c>
    </row>
    <row r="3774" spans="1:18">
      <c r="A3774" s="9">
        <v>11563327</v>
      </c>
      <c r="B3774" s="10">
        <v>43885</v>
      </c>
      <c r="C3774" s="10">
        <v>43885</v>
      </c>
      <c r="D3774" s="11" t="s">
        <v>10</v>
      </c>
      <c r="E3774" s="11">
        <v>0</v>
      </c>
      <c r="F3774" s="11">
        <v>0</v>
      </c>
      <c r="G3774" s="11">
        <v>5320</v>
      </c>
      <c r="H3774" s="11">
        <v>182340.31</v>
      </c>
      <c r="I3774" s="11" t="s">
        <v>11</v>
      </c>
      <c r="J3774" s="11" t="s">
        <v>12</v>
      </c>
      <c r="K3774" s="1" t="str">
        <f t="shared" si="196"/>
        <v/>
      </c>
      <c r="L3774" s="1" t="e">
        <f ca="1">IF(AND(K3774&lt;&gt; "", COUNTIF(SAP!#REF!,K3774)&gt;0),"Matched", "")</f>
        <v>#REF!</v>
      </c>
      <c r="M3774" s="1" t="str">
        <f t="shared" si="197"/>
        <v/>
      </c>
      <c r="N3774" s="1" t="e">
        <f ca="1">IF(AND(M3774&lt;&gt; "", COUNTIF(SAP!#REF!,M3774)&gt;0),"Matched", "")</f>
        <v>#REF!</v>
      </c>
      <c r="O3774" s="1" t="str">
        <f t="shared" si="198"/>
        <v/>
      </c>
      <c r="P3774" s="1" t="e">
        <f ca="1">IF(AND(O3774&lt;&gt; "", COUNTIF(SAP!#REF!,O3774)&gt;0),"Matched", "")</f>
        <v>#REF!</v>
      </c>
      <c r="Q3774" s="1" t="str">
        <f ca="1">IF(D3774="AC","Logic4"&amp;"_"&amp;TEXT(C3774,"dd.mm.yyyy") &amp;"_"&amp; 1460242.79,"")</f>
        <v>Logic4_24.02.2020_1460242.79</v>
      </c>
      <c r="R3774" s="1" t="e">
        <f ca="1">IF(AND(Q3774&lt;&gt; "", COUNTIF(SAP!#REF!,Q3774)&gt;0),"Matched", "")</f>
        <v>#REF!</v>
      </c>
    </row>
    <row r="3775" spans="1:18">
      <c r="A3775" s="13">
        <v>11563327</v>
      </c>
      <c r="B3775" s="14">
        <v>43885</v>
      </c>
      <c r="C3775" s="14">
        <v>43885</v>
      </c>
      <c r="D3775" s="15" t="s">
        <v>10</v>
      </c>
      <c r="E3775" s="15">
        <v>0</v>
      </c>
      <c r="F3775" s="15">
        <v>0</v>
      </c>
      <c r="G3775" s="15">
        <v>5353.9</v>
      </c>
      <c r="H3775" s="15">
        <v>187694.21</v>
      </c>
      <c r="I3775" s="15" t="s">
        <v>11</v>
      </c>
      <c r="J3775" s="15" t="s">
        <v>12</v>
      </c>
      <c r="K3775" s="1" t="str">
        <f t="shared" si="196"/>
        <v/>
      </c>
      <c r="L3775" s="1" t="e">
        <f ca="1">IF(AND(K3775&lt;&gt; "", COUNTIF(SAP!#REF!,K3775)&gt;0),"Matched", "")</f>
        <v>#REF!</v>
      </c>
      <c r="M3775" s="1" t="str">
        <f t="shared" si="197"/>
        <v/>
      </c>
      <c r="N3775" s="1" t="e">
        <f ca="1">IF(AND(M3775&lt;&gt; "", COUNTIF(SAP!#REF!,M3775)&gt;0),"Matched", "")</f>
        <v>#REF!</v>
      </c>
      <c r="O3775" s="1" t="str">
        <f t="shared" si="198"/>
        <v/>
      </c>
      <c r="P3775" s="1" t="e">
        <f ca="1">IF(AND(O3775&lt;&gt; "", COUNTIF(SAP!#REF!,O3775)&gt;0),"Matched", "")</f>
        <v>#REF!</v>
      </c>
      <c r="Q3775" s="1" t="str">
        <f ca="1">IF(D3775="AC","Logic4"&amp;"_"&amp;TEXT(C3775,"dd.mm.yyyy") &amp;"_"&amp; 1460242.79,"")</f>
        <v>Logic4_24.02.2020_1460242.79</v>
      </c>
      <c r="R3775" s="1" t="e">
        <f ca="1">IF(AND(Q3775&lt;&gt; "", COUNTIF(SAP!#REF!,Q3775)&gt;0),"Matched", "")</f>
        <v>#REF!</v>
      </c>
    </row>
    <row r="3776" spans="1:18">
      <c r="A3776" s="9">
        <v>11563327</v>
      </c>
      <c r="B3776" s="10">
        <v>43885</v>
      </c>
      <c r="C3776" s="10">
        <v>43885</v>
      </c>
      <c r="D3776" s="11" t="s">
        <v>10</v>
      </c>
      <c r="E3776" s="11">
        <v>0</v>
      </c>
      <c r="F3776" s="11">
        <v>0</v>
      </c>
      <c r="G3776" s="11">
        <v>5402.4</v>
      </c>
      <c r="H3776" s="11">
        <v>193096.61</v>
      </c>
      <c r="I3776" s="11" t="s">
        <v>11</v>
      </c>
      <c r="J3776" s="11" t="s">
        <v>12</v>
      </c>
      <c r="K3776" s="1" t="str">
        <f t="shared" si="196"/>
        <v/>
      </c>
      <c r="L3776" s="1" t="e">
        <f ca="1">IF(AND(K3776&lt;&gt; "", COUNTIF(SAP!#REF!,K3776)&gt;0),"Matched", "")</f>
        <v>#REF!</v>
      </c>
      <c r="M3776" s="1" t="str">
        <f t="shared" si="197"/>
        <v/>
      </c>
      <c r="N3776" s="1" t="e">
        <f ca="1">IF(AND(M3776&lt;&gt; "", COUNTIF(SAP!#REF!,M3776)&gt;0),"Matched", "")</f>
        <v>#REF!</v>
      </c>
      <c r="O3776" s="1" t="str">
        <f t="shared" si="198"/>
        <v/>
      </c>
      <c r="P3776" s="1" t="e">
        <f ca="1">IF(AND(O3776&lt;&gt; "", COUNTIF(SAP!#REF!,O3776)&gt;0),"Matched", "")</f>
        <v>#REF!</v>
      </c>
      <c r="Q3776" s="1" t="str">
        <f ca="1">IF(D3776="AC","Logic4"&amp;"_"&amp;TEXT(C3776,"dd.mm.yyyy") &amp;"_"&amp; 1460242.79,"")</f>
        <v>Logic4_24.02.2020_1460242.79</v>
      </c>
      <c r="R3776" s="1" t="e">
        <f ca="1">IF(AND(Q3776&lt;&gt; "", COUNTIF(SAP!#REF!,Q3776)&gt;0),"Matched", "")</f>
        <v>#REF!</v>
      </c>
    </row>
    <row r="3777" spans="1:18">
      <c r="A3777" s="13">
        <v>11563327</v>
      </c>
      <c r="B3777" s="14">
        <v>43885</v>
      </c>
      <c r="C3777" s="14">
        <v>43885</v>
      </c>
      <c r="D3777" s="15" t="s">
        <v>10</v>
      </c>
      <c r="E3777" s="15">
        <v>0</v>
      </c>
      <c r="F3777" s="15">
        <v>0</v>
      </c>
      <c r="G3777" s="15">
        <v>5440</v>
      </c>
      <c r="H3777" s="15">
        <v>198536.61</v>
      </c>
      <c r="I3777" s="15" t="s">
        <v>11</v>
      </c>
      <c r="J3777" s="15" t="s">
        <v>12</v>
      </c>
      <c r="K3777" s="1" t="str">
        <f t="shared" si="196"/>
        <v/>
      </c>
      <c r="L3777" s="1" t="e">
        <f ca="1">IF(AND(K3777&lt;&gt; "", COUNTIF(SAP!#REF!,K3777)&gt;0),"Matched", "")</f>
        <v>#REF!</v>
      </c>
      <c r="M3777" s="1" t="str">
        <f t="shared" si="197"/>
        <v/>
      </c>
      <c r="N3777" s="1" t="e">
        <f ca="1">IF(AND(M3777&lt;&gt; "", COUNTIF(SAP!#REF!,M3777)&gt;0),"Matched", "")</f>
        <v>#REF!</v>
      </c>
      <c r="O3777" s="1" t="str">
        <f t="shared" si="198"/>
        <v/>
      </c>
      <c r="P3777" s="1" t="e">
        <f ca="1">IF(AND(O3777&lt;&gt; "", COUNTIF(SAP!#REF!,O3777)&gt;0),"Matched", "")</f>
        <v>#REF!</v>
      </c>
      <c r="Q3777" s="1" t="str">
        <f ca="1">IF(D3777="AC","Logic4"&amp;"_"&amp;TEXT(C3777,"dd.mm.yyyy") &amp;"_"&amp; 1460242.79,"")</f>
        <v>Logic4_24.02.2020_1460242.79</v>
      </c>
      <c r="R3777" s="1" t="e">
        <f ca="1">IF(AND(Q3777&lt;&gt; "", COUNTIF(SAP!#REF!,Q3777)&gt;0),"Matched", "")</f>
        <v>#REF!</v>
      </c>
    </row>
    <row r="3778" spans="1:18">
      <c r="A3778" s="9">
        <v>11563327</v>
      </c>
      <c r="B3778" s="10">
        <v>43885</v>
      </c>
      <c r="C3778" s="10">
        <v>43885</v>
      </c>
      <c r="D3778" s="11" t="s">
        <v>10</v>
      </c>
      <c r="E3778" s="11">
        <v>0</v>
      </c>
      <c r="F3778" s="11">
        <v>0</v>
      </c>
      <c r="G3778" s="11">
        <v>5462</v>
      </c>
      <c r="H3778" s="11">
        <v>203998.61</v>
      </c>
      <c r="I3778" s="11" t="s">
        <v>11</v>
      </c>
      <c r="J3778" s="11" t="s">
        <v>12</v>
      </c>
      <c r="K3778" s="1" t="str">
        <f t="shared" si="196"/>
        <v/>
      </c>
      <c r="L3778" s="1" t="e">
        <f ca="1">IF(AND(K3778&lt;&gt; "", COUNTIF(SAP!#REF!,K3778)&gt;0),"Matched", "")</f>
        <v>#REF!</v>
      </c>
      <c r="M3778" s="1" t="str">
        <f t="shared" si="197"/>
        <v/>
      </c>
      <c r="N3778" s="1" t="e">
        <f ca="1">IF(AND(M3778&lt;&gt; "", COUNTIF(SAP!#REF!,M3778)&gt;0),"Matched", "")</f>
        <v>#REF!</v>
      </c>
      <c r="O3778" s="1" t="str">
        <f t="shared" si="198"/>
        <v/>
      </c>
      <c r="P3778" s="1" t="e">
        <f ca="1">IF(AND(O3778&lt;&gt; "", COUNTIF(SAP!#REF!,O3778)&gt;0),"Matched", "")</f>
        <v>#REF!</v>
      </c>
      <c r="Q3778" s="1" t="str">
        <f ca="1">IF(D3778="AC","Logic4"&amp;"_"&amp;TEXT(C3778,"dd.mm.yyyy") &amp;"_"&amp; 1460242.79,"")</f>
        <v>Logic4_24.02.2020_1460242.79</v>
      </c>
      <c r="R3778" s="1" t="e">
        <f ca="1">IF(AND(Q3778&lt;&gt; "", COUNTIF(SAP!#REF!,Q3778)&gt;0),"Matched", "")</f>
        <v>#REF!</v>
      </c>
    </row>
    <row r="3779" spans="1:18">
      <c r="A3779" s="13">
        <v>11563327</v>
      </c>
      <c r="B3779" s="14">
        <v>43885</v>
      </c>
      <c r="C3779" s="14">
        <v>43885</v>
      </c>
      <c r="D3779" s="15" t="s">
        <v>10</v>
      </c>
      <c r="E3779" s="15">
        <v>0</v>
      </c>
      <c r="F3779" s="15">
        <v>0</v>
      </c>
      <c r="G3779" s="15">
        <v>5561.2</v>
      </c>
      <c r="H3779" s="15">
        <v>209559.81</v>
      </c>
      <c r="I3779" s="15" t="s">
        <v>11</v>
      </c>
      <c r="J3779" s="15" t="s">
        <v>12</v>
      </c>
      <c r="K3779" s="1" t="str">
        <f t="shared" ref="K3779:K3842" si="199">IF(D3779="TF","Logic1"&amp;"_"&amp;TEXT(C3779, "mm") &amp;"_"&amp; F3779,"")</f>
        <v/>
      </c>
      <c r="L3779" s="1" t="e">
        <f ca="1">IF(AND(K3779&lt;&gt; "", COUNTIF(SAP!#REF!,K3779)&gt;0),"Matched", "")</f>
        <v>#REF!</v>
      </c>
      <c r="M3779" s="1" t="str">
        <f t="shared" ref="M3779:M3842" si="200">IF(D3779="TR","Logic2"&amp;"_"&amp;TEXT(C3779,"dd.mm.yyyy") &amp;"_"&amp; F3779,"")</f>
        <v/>
      </c>
      <c r="N3779" s="1" t="e">
        <f ca="1">IF(AND(M3779&lt;&gt; "", COUNTIF(SAP!#REF!,M3779)&gt;0),"Matched", "")</f>
        <v>#REF!</v>
      </c>
      <c r="O3779" s="1" t="str">
        <f t="shared" ref="O3779:O3842" si="201">IF(D3779="AF","Logic3"&amp;"_"&amp;G3779,"")</f>
        <v/>
      </c>
      <c r="P3779" s="1" t="e">
        <f ca="1">IF(AND(O3779&lt;&gt; "", COUNTIF(SAP!#REF!,O3779)&gt;0),"Matched", "")</f>
        <v>#REF!</v>
      </c>
      <c r="Q3779" s="1" t="str">
        <f ca="1">IF(D3779="AC","Logic4"&amp;"_"&amp;TEXT(C3779,"dd.mm.yyyy") &amp;"_"&amp; 1460242.79,"")</f>
        <v>Logic4_24.02.2020_1460242.79</v>
      </c>
      <c r="R3779" s="1" t="e">
        <f ca="1">IF(AND(Q3779&lt;&gt; "", COUNTIF(SAP!#REF!,Q3779)&gt;0),"Matched", "")</f>
        <v>#REF!</v>
      </c>
    </row>
    <row r="3780" spans="1:18">
      <c r="A3780" s="9">
        <v>11563327</v>
      </c>
      <c r="B3780" s="10">
        <v>43885</v>
      </c>
      <c r="C3780" s="10">
        <v>43885</v>
      </c>
      <c r="D3780" s="11" t="s">
        <v>10</v>
      </c>
      <c r="E3780" s="11">
        <v>0</v>
      </c>
      <c r="F3780" s="11">
        <v>0</v>
      </c>
      <c r="G3780" s="11">
        <v>5631.1</v>
      </c>
      <c r="H3780" s="11">
        <v>215190.91</v>
      </c>
      <c r="I3780" s="11" t="s">
        <v>11</v>
      </c>
      <c r="J3780" s="11" t="s">
        <v>12</v>
      </c>
      <c r="K3780" s="1" t="str">
        <f t="shared" si="199"/>
        <v/>
      </c>
      <c r="L3780" s="1" t="e">
        <f ca="1">IF(AND(K3780&lt;&gt; "", COUNTIF(SAP!#REF!,K3780)&gt;0),"Matched", "")</f>
        <v>#REF!</v>
      </c>
      <c r="M3780" s="1" t="str">
        <f t="shared" si="200"/>
        <v/>
      </c>
      <c r="N3780" s="1" t="e">
        <f ca="1">IF(AND(M3780&lt;&gt; "", COUNTIF(SAP!#REF!,M3780)&gt;0),"Matched", "")</f>
        <v>#REF!</v>
      </c>
      <c r="O3780" s="1" t="str">
        <f t="shared" si="201"/>
        <v/>
      </c>
      <c r="P3780" s="1" t="e">
        <f ca="1">IF(AND(O3780&lt;&gt; "", COUNTIF(SAP!#REF!,O3780)&gt;0),"Matched", "")</f>
        <v>#REF!</v>
      </c>
      <c r="Q3780" s="1" t="str">
        <f ca="1">IF(D3780="AC","Logic4"&amp;"_"&amp;TEXT(C3780,"dd.mm.yyyy") &amp;"_"&amp; 1460242.79,"")</f>
        <v>Logic4_24.02.2020_1460242.79</v>
      </c>
      <c r="R3780" s="1" t="e">
        <f ca="1">IF(AND(Q3780&lt;&gt; "", COUNTIF(SAP!#REF!,Q3780)&gt;0),"Matched", "")</f>
        <v>#REF!</v>
      </c>
    </row>
    <row r="3781" spans="1:18">
      <c r="A3781" s="13">
        <v>11563327</v>
      </c>
      <c r="B3781" s="14">
        <v>43885</v>
      </c>
      <c r="C3781" s="14">
        <v>43885</v>
      </c>
      <c r="D3781" s="15" t="s">
        <v>10</v>
      </c>
      <c r="E3781" s="15">
        <v>0</v>
      </c>
      <c r="F3781" s="15">
        <v>0</v>
      </c>
      <c r="G3781" s="15">
        <v>5724</v>
      </c>
      <c r="H3781" s="15">
        <v>220914.91</v>
      </c>
      <c r="I3781" s="15" t="s">
        <v>11</v>
      </c>
      <c r="J3781" s="15" t="s">
        <v>12</v>
      </c>
      <c r="K3781" s="1" t="str">
        <f t="shared" si="199"/>
        <v/>
      </c>
      <c r="L3781" s="1" t="e">
        <f ca="1">IF(AND(K3781&lt;&gt; "", COUNTIF(SAP!#REF!,K3781)&gt;0),"Matched", "")</f>
        <v>#REF!</v>
      </c>
      <c r="M3781" s="1" t="str">
        <f t="shared" si="200"/>
        <v/>
      </c>
      <c r="N3781" s="1" t="e">
        <f ca="1">IF(AND(M3781&lt;&gt; "", COUNTIF(SAP!#REF!,M3781)&gt;0),"Matched", "")</f>
        <v>#REF!</v>
      </c>
      <c r="O3781" s="1" t="str">
        <f t="shared" si="201"/>
        <v/>
      </c>
      <c r="P3781" s="1" t="e">
        <f ca="1">IF(AND(O3781&lt;&gt; "", COUNTIF(SAP!#REF!,O3781)&gt;0),"Matched", "")</f>
        <v>#REF!</v>
      </c>
      <c r="Q3781" s="1" t="str">
        <f ca="1">IF(D3781="AC","Logic4"&amp;"_"&amp;TEXT(C3781,"dd.mm.yyyy") &amp;"_"&amp; 1460242.79,"")</f>
        <v>Logic4_24.02.2020_1460242.79</v>
      </c>
      <c r="R3781" s="1" t="e">
        <f ca="1">IF(AND(Q3781&lt;&gt; "", COUNTIF(SAP!#REF!,Q3781)&gt;0),"Matched", "")</f>
        <v>#REF!</v>
      </c>
    </row>
    <row r="3782" spans="1:18">
      <c r="A3782" s="9">
        <v>11563327</v>
      </c>
      <c r="B3782" s="10">
        <v>43885</v>
      </c>
      <c r="C3782" s="10">
        <v>43885</v>
      </c>
      <c r="D3782" s="11" t="s">
        <v>10</v>
      </c>
      <c r="E3782" s="11">
        <v>0</v>
      </c>
      <c r="F3782" s="11">
        <v>0</v>
      </c>
      <c r="G3782" s="11">
        <v>5742</v>
      </c>
      <c r="H3782" s="11">
        <v>226656.91</v>
      </c>
      <c r="I3782" s="11" t="s">
        <v>11</v>
      </c>
      <c r="J3782" s="11" t="s">
        <v>12</v>
      </c>
      <c r="K3782" s="1" t="str">
        <f t="shared" si="199"/>
        <v/>
      </c>
      <c r="L3782" s="1" t="e">
        <f ca="1">IF(AND(K3782&lt;&gt; "", COUNTIF(SAP!#REF!,K3782)&gt;0),"Matched", "")</f>
        <v>#REF!</v>
      </c>
      <c r="M3782" s="1" t="str">
        <f t="shared" si="200"/>
        <v/>
      </c>
      <c r="N3782" s="1" t="e">
        <f ca="1">IF(AND(M3782&lt;&gt; "", COUNTIF(SAP!#REF!,M3782)&gt;0),"Matched", "")</f>
        <v>#REF!</v>
      </c>
      <c r="O3782" s="1" t="str">
        <f t="shared" si="201"/>
        <v/>
      </c>
      <c r="P3782" s="1" t="e">
        <f ca="1">IF(AND(O3782&lt;&gt; "", COUNTIF(SAP!#REF!,O3782)&gt;0),"Matched", "")</f>
        <v>#REF!</v>
      </c>
      <c r="Q3782" s="1" t="str">
        <f ca="1">IF(D3782="AC","Logic4"&amp;"_"&amp;TEXT(C3782,"dd.mm.yyyy") &amp;"_"&amp; 1460242.79,"")</f>
        <v>Logic4_24.02.2020_1460242.79</v>
      </c>
      <c r="R3782" s="1" t="e">
        <f ca="1">IF(AND(Q3782&lt;&gt; "", COUNTIF(SAP!#REF!,Q3782)&gt;0),"Matched", "")</f>
        <v>#REF!</v>
      </c>
    </row>
    <row r="3783" spans="1:18">
      <c r="A3783" s="13">
        <v>11563327</v>
      </c>
      <c r="B3783" s="14">
        <v>43885</v>
      </c>
      <c r="C3783" s="14">
        <v>43885</v>
      </c>
      <c r="D3783" s="15" t="s">
        <v>10</v>
      </c>
      <c r="E3783" s="15">
        <v>0</v>
      </c>
      <c r="F3783" s="15">
        <v>0</v>
      </c>
      <c r="G3783" s="15">
        <v>5835.9</v>
      </c>
      <c r="H3783" s="15">
        <v>232492.81</v>
      </c>
      <c r="I3783" s="15" t="s">
        <v>11</v>
      </c>
      <c r="J3783" s="15" t="s">
        <v>12</v>
      </c>
      <c r="K3783" s="1" t="str">
        <f t="shared" si="199"/>
        <v/>
      </c>
      <c r="L3783" s="1" t="e">
        <f ca="1">IF(AND(K3783&lt;&gt; "", COUNTIF(SAP!#REF!,K3783)&gt;0),"Matched", "")</f>
        <v>#REF!</v>
      </c>
      <c r="M3783" s="1" t="str">
        <f t="shared" si="200"/>
        <v/>
      </c>
      <c r="N3783" s="1" t="e">
        <f ca="1">IF(AND(M3783&lt;&gt; "", COUNTIF(SAP!#REF!,M3783)&gt;0),"Matched", "")</f>
        <v>#REF!</v>
      </c>
      <c r="O3783" s="1" t="str">
        <f t="shared" si="201"/>
        <v/>
      </c>
      <c r="P3783" s="1" t="e">
        <f ca="1">IF(AND(O3783&lt;&gt; "", COUNTIF(SAP!#REF!,O3783)&gt;0),"Matched", "")</f>
        <v>#REF!</v>
      </c>
      <c r="Q3783" s="1" t="str">
        <f ca="1">IF(D3783="AC","Logic4"&amp;"_"&amp;TEXT(C3783,"dd.mm.yyyy") &amp;"_"&amp; 1460242.79,"")</f>
        <v>Logic4_24.02.2020_1460242.79</v>
      </c>
      <c r="R3783" s="1" t="e">
        <f ca="1">IF(AND(Q3783&lt;&gt; "", COUNTIF(SAP!#REF!,Q3783)&gt;0),"Matched", "")</f>
        <v>#REF!</v>
      </c>
    </row>
    <row r="3784" spans="1:18">
      <c r="A3784" s="9">
        <v>11563327</v>
      </c>
      <c r="B3784" s="10">
        <v>43885</v>
      </c>
      <c r="C3784" s="10">
        <v>43885</v>
      </c>
      <c r="D3784" s="11" t="s">
        <v>10</v>
      </c>
      <c r="E3784" s="11">
        <v>0</v>
      </c>
      <c r="F3784" s="11">
        <v>0</v>
      </c>
      <c r="G3784" s="11">
        <v>5920.87</v>
      </c>
      <c r="H3784" s="11">
        <v>238413.68</v>
      </c>
      <c r="I3784" s="11" t="s">
        <v>11</v>
      </c>
      <c r="J3784" s="11" t="s">
        <v>12</v>
      </c>
      <c r="K3784" s="1" t="str">
        <f t="shared" si="199"/>
        <v/>
      </c>
      <c r="L3784" s="1" t="e">
        <f ca="1">IF(AND(K3784&lt;&gt; "", COUNTIF(SAP!#REF!,K3784)&gt;0),"Matched", "")</f>
        <v>#REF!</v>
      </c>
      <c r="M3784" s="1" t="str">
        <f t="shared" si="200"/>
        <v/>
      </c>
      <c r="N3784" s="1" t="e">
        <f ca="1">IF(AND(M3784&lt;&gt; "", COUNTIF(SAP!#REF!,M3784)&gt;0),"Matched", "")</f>
        <v>#REF!</v>
      </c>
      <c r="O3784" s="1" t="str">
        <f t="shared" si="201"/>
        <v/>
      </c>
      <c r="P3784" s="1" t="e">
        <f ca="1">IF(AND(O3784&lt;&gt; "", COUNTIF(SAP!#REF!,O3784)&gt;0),"Matched", "")</f>
        <v>#REF!</v>
      </c>
      <c r="Q3784" s="1" t="str">
        <f ca="1">IF(D3784="AC","Logic4"&amp;"_"&amp;TEXT(C3784,"dd.mm.yyyy") &amp;"_"&amp; 1460242.79,"")</f>
        <v>Logic4_24.02.2020_1460242.79</v>
      </c>
      <c r="R3784" s="1" t="e">
        <f ca="1">IF(AND(Q3784&lt;&gt; "", COUNTIF(SAP!#REF!,Q3784)&gt;0),"Matched", "")</f>
        <v>#REF!</v>
      </c>
    </row>
    <row r="3785" spans="1:18">
      <c r="A3785" s="13">
        <v>11563327</v>
      </c>
      <c r="B3785" s="14">
        <v>43885</v>
      </c>
      <c r="C3785" s="14">
        <v>43885</v>
      </c>
      <c r="D3785" s="15" t="s">
        <v>10</v>
      </c>
      <c r="E3785" s="15">
        <v>0</v>
      </c>
      <c r="F3785" s="15">
        <v>0</v>
      </c>
      <c r="G3785" s="15">
        <v>6450</v>
      </c>
      <c r="H3785" s="15">
        <v>244863.68</v>
      </c>
      <c r="I3785" s="15" t="s">
        <v>11</v>
      </c>
      <c r="J3785" s="15" t="s">
        <v>12</v>
      </c>
      <c r="K3785" s="1" t="str">
        <f t="shared" si="199"/>
        <v/>
      </c>
      <c r="L3785" s="1" t="e">
        <f ca="1">IF(AND(K3785&lt;&gt; "", COUNTIF(SAP!#REF!,K3785)&gt;0),"Matched", "")</f>
        <v>#REF!</v>
      </c>
      <c r="M3785" s="1" t="str">
        <f t="shared" si="200"/>
        <v/>
      </c>
      <c r="N3785" s="1" t="e">
        <f ca="1">IF(AND(M3785&lt;&gt; "", COUNTIF(SAP!#REF!,M3785)&gt;0),"Matched", "")</f>
        <v>#REF!</v>
      </c>
      <c r="O3785" s="1" t="str">
        <f t="shared" si="201"/>
        <v/>
      </c>
      <c r="P3785" s="1" t="e">
        <f ca="1">IF(AND(O3785&lt;&gt; "", COUNTIF(SAP!#REF!,O3785)&gt;0),"Matched", "")</f>
        <v>#REF!</v>
      </c>
      <c r="Q3785" s="1" t="str">
        <f ca="1">IF(D3785="AC","Logic4"&amp;"_"&amp;TEXT(C3785,"dd.mm.yyyy") &amp;"_"&amp; 1460242.79,"")</f>
        <v>Logic4_24.02.2020_1460242.79</v>
      </c>
      <c r="R3785" s="1" t="e">
        <f ca="1">IF(AND(Q3785&lt;&gt; "", COUNTIF(SAP!#REF!,Q3785)&gt;0),"Matched", "")</f>
        <v>#REF!</v>
      </c>
    </row>
    <row r="3786" spans="1:18">
      <c r="A3786" s="9">
        <v>11563327</v>
      </c>
      <c r="B3786" s="10">
        <v>43885</v>
      </c>
      <c r="C3786" s="10">
        <v>43885</v>
      </c>
      <c r="D3786" s="11" t="s">
        <v>10</v>
      </c>
      <c r="E3786" s="11">
        <v>0</v>
      </c>
      <c r="F3786" s="11">
        <v>0</v>
      </c>
      <c r="G3786" s="11">
        <v>6493.4</v>
      </c>
      <c r="H3786" s="11">
        <v>251357.08</v>
      </c>
      <c r="I3786" s="11" t="s">
        <v>11</v>
      </c>
      <c r="J3786" s="11" t="s">
        <v>12</v>
      </c>
      <c r="K3786" s="1" t="str">
        <f t="shared" si="199"/>
        <v/>
      </c>
      <c r="L3786" s="1" t="e">
        <f ca="1">IF(AND(K3786&lt;&gt; "", COUNTIF(SAP!#REF!,K3786)&gt;0),"Matched", "")</f>
        <v>#REF!</v>
      </c>
      <c r="M3786" s="1" t="str">
        <f t="shared" si="200"/>
        <v/>
      </c>
      <c r="N3786" s="1" t="e">
        <f ca="1">IF(AND(M3786&lt;&gt; "", COUNTIF(SAP!#REF!,M3786)&gt;0),"Matched", "")</f>
        <v>#REF!</v>
      </c>
      <c r="O3786" s="1" t="str">
        <f t="shared" si="201"/>
        <v/>
      </c>
      <c r="P3786" s="1" t="e">
        <f ca="1">IF(AND(O3786&lt;&gt; "", COUNTIF(SAP!#REF!,O3786)&gt;0),"Matched", "")</f>
        <v>#REF!</v>
      </c>
      <c r="Q3786" s="1" t="str">
        <f ca="1">IF(D3786="AC","Logic4"&amp;"_"&amp;TEXT(C3786,"dd.mm.yyyy") &amp;"_"&amp; 1460242.79,"")</f>
        <v>Logic4_24.02.2020_1460242.79</v>
      </c>
      <c r="R3786" s="1" t="e">
        <f ca="1">IF(AND(Q3786&lt;&gt; "", COUNTIF(SAP!#REF!,Q3786)&gt;0),"Matched", "")</f>
        <v>#REF!</v>
      </c>
    </row>
    <row r="3787" spans="1:18">
      <c r="A3787" s="13">
        <v>11563327</v>
      </c>
      <c r="B3787" s="14">
        <v>43885</v>
      </c>
      <c r="C3787" s="14">
        <v>43885</v>
      </c>
      <c r="D3787" s="15" t="s">
        <v>10</v>
      </c>
      <c r="E3787" s="15">
        <v>0</v>
      </c>
      <c r="F3787" s="15">
        <v>0</v>
      </c>
      <c r="G3787" s="15">
        <v>6500.8</v>
      </c>
      <c r="H3787" s="15">
        <v>257857.88</v>
      </c>
      <c r="I3787" s="15" t="s">
        <v>11</v>
      </c>
      <c r="J3787" s="15" t="s">
        <v>12</v>
      </c>
      <c r="K3787" s="1" t="str">
        <f t="shared" si="199"/>
        <v/>
      </c>
      <c r="L3787" s="1" t="e">
        <f ca="1">IF(AND(K3787&lt;&gt; "", COUNTIF(SAP!#REF!,K3787)&gt;0),"Matched", "")</f>
        <v>#REF!</v>
      </c>
      <c r="M3787" s="1" t="str">
        <f t="shared" si="200"/>
        <v/>
      </c>
      <c r="N3787" s="1" t="e">
        <f ca="1">IF(AND(M3787&lt;&gt; "", COUNTIF(SAP!#REF!,M3787)&gt;0),"Matched", "")</f>
        <v>#REF!</v>
      </c>
      <c r="O3787" s="1" t="str">
        <f t="shared" si="201"/>
        <v/>
      </c>
      <c r="P3787" s="1" t="e">
        <f ca="1">IF(AND(O3787&lt;&gt; "", COUNTIF(SAP!#REF!,O3787)&gt;0),"Matched", "")</f>
        <v>#REF!</v>
      </c>
      <c r="Q3787" s="1" t="str">
        <f ca="1">IF(D3787="AC","Logic4"&amp;"_"&amp;TEXT(C3787,"dd.mm.yyyy") &amp;"_"&amp; 1460242.79,"")</f>
        <v>Logic4_24.02.2020_1460242.79</v>
      </c>
      <c r="R3787" s="1" t="e">
        <f ca="1">IF(AND(Q3787&lt;&gt; "", COUNTIF(SAP!#REF!,Q3787)&gt;0),"Matched", "")</f>
        <v>#REF!</v>
      </c>
    </row>
    <row r="3788" spans="1:18">
      <c r="A3788" s="9">
        <v>11563327</v>
      </c>
      <c r="B3788" s="10">
        <v>43885</v>
      </c>
      <c r="C3788" s="10">
        <v>43885</v>
      </c>
      <c r="D3788" s="11" t="s">
        <v>10</v>
      </c>
      <c r="E3788" s="11">
        <v>0</v>
      </c>
      <c r="F3788" s="11">
        <v>0</v>
      </c>
      <c r="G3788" s="11">
        <v>6630</v>
      </c>
      <c r="H3788" s="11">
        <v>264487.88</v>
      </c>
      <c r="I3788" s="11" t="s">
        <v>11</v>
      </c>
      <c r="J3788" s="11" t="s">
        <v>12</v>
      </c>
      <c r="K3788" s="1" t="str">
        <f t="shared" si="199"/>
        <v/>
      </c>
      <c r="L3788" s="1" t="e">
        <f ca="1">IF(AND(K3788&lt;&gt; "", COUNTIF(SAP!#REF!,K3788)&gt;0),"Matched", "")</f>
        <v>#REF!</v>
      </c>
      <c r="M3788" s="1" t="str">
        <f t="shared" si="200"/>
        <v/>
      </c>
      <c r="N3788" s="1" t="e">
        <f ca="1">IF(AND(M3788&lt;&gt; "", COUNTIF(SAP!#REF!,M3788)&gt;0),"Matched", "")</f>
        <v>#REF!</v>
      </c>
      <c r="O3788" s="1" t="str">
        <f t="shared" si="201"/>
        <v/>
      </c>
      <c r="P3788" s="1" t="e">
        <f ca="1">IF(AND(O3788&lt;&gt; "", COUNTIF(SAP!#REF!,O3788)&gt;0),"Matched", "")</f>
        <v>#REF!</v>
      </c>
      <c r="Q3788" s="1" t="str">
        <f ca="1">IF(D3788="AC","Logic4"&amp;"_"&amp;TEXT(C3788,"dd.mm.yyyy") &amp;"_"&amp; 1460242.79,"")</f>
        <v>Logic4_24.02.2020_1460242.79</v>
      </c>
      <c r="R3788" s="1" t="e">
        <f ca="1">IF(AND(Q3788&lt;&gt; "", COUNTIF(SAP!#REF!,Q3788)&gt;0),"Matched", "")</f>
        <v>#REF!</v>
      </c>
    </row>
    <row r="3789" spans="1:18">
      <c r="A3789" s="13">
        <v>11563327</v>
      </c>
      <c r="B3789" s="14">
        <v>43885</v>
      </c>
      <c r="C3789" s="14">
        <v>43885</v>
      </c>
      <c r="D3789" s="15" t="s">
        <v>10</v>
      </c>
      <c r="E3789" s="15">
        <v>0</v>
      </c>
      <c r="F3789" s="15">
        <v>0</v>
      </c>
      <c r="G3789" s="15">
        <v>6965.4</v>
      </c>
      <c r="H3789" s="15">
        <v>271453.28000000003</v>
      </c>
      <c r="I3789" s="15" t="s">
        <v>11</v>
      </c>
      <c r="J3789" s="15" t="s">
        <v>12</v>
      </c>
      <c r="K3789" s="1" t="str">
        <f t="shared" si="199"/>
        <v/>
      </c>
      <c r="L3789" s="1" t="e">
        <f ca="1">IF(AND(K3789&lt;&gt; "", COUNTIF(SAP!#REF!,K3789)&gt;0),"Matched", "")</f>
        <v>#REF!</v>
      </c>
      <c r="M3789" s="1" t="str">
        <f t="shared" si="200"/>
        <v/>
      </c>
      <c r="N3789" s="1" t="e">
        <f ca="1">IF(AND(M3789&lt;&gt; "", COUNTIF(SAP!#REF!,M3789)&gt;0),"Matched", "")</f>
        <v>#REF!</v>
      </c>
      <c r="O3789" s="1" t="str">
        <f t="shared" si="201"/>
        <v/>
      </c>
      <c r="P3789" s="1" t="e">
        <f ca="1">IF(AND(O3789&lt;&gt; "", COUNTIF(SAP!#REF!,O3789)&gt;0),"Matched", "")</f>
        <v>#REF!</v>
      </c>
      <c r="Q3789" s="1" t="str">
        <f ca="1">IF(D3789="AC","Logic4"&amp;"_"&amp;TEXT(C3789,"dd.mm.yyyy") &amp;"_"&amp; 1460242.79,"")</f>
        <v>Logic4_24.02.2020_1460242.79</v>
      </c>
      <c r="R3789" s="1" t="e">
        <f ca="1">IF(AND(Q3789&lt;&gt; "", COUNTIF(SAP!#REF!,Q3789)&gt;0),"Matched", "")</f>
        <v>#REF!</v>
      </c>
    </row>
    <row r="3790" spans="1:18">
      <c r="A3790" s="9">
        <v>11563327</v>
      </c>
      <c r="B3790" s="10">
        <v>43885</v>
      </c>
      <c r="C3790" s="10">
        <v>43885</v>
      </c>
      <c r="D3790" s="11" t="s">
        <v>10</v>
      </c>
      <c r="E3790" s="11">
        <v>0</v>
      </c>
      <c r="F3790" s="11">
        <v>0</v>
      </c>
      <c r="G3790" s="11">
        <v>7029.6</v>
      </c>
      <c r="H3790" s="11">
        <v>278482.88</v>
      </c>
      <c r="I3790" s="11" t="s">
        <v>11</v>
      </c>
      <c r="J3790" s="11" t="s">
        <v>12</v>
      </c>
      <c r="K3790" s="1" t="str">
        <f t="shared" si="199"/>
        <v/>
      </c>
      <c r="L3790" s="1" t="e">
        <f ca="1">IF(AND(K3790&lt;&gt; "", COUNTIF(SAP!#REF!,K3790)&gt;0),"Matched", "")</f>
        <v>#REF!</v>
      </c>
      <c r="M3790" s="1" t="str">
        <f t="shared" si="200"/>
        <v/>
      </c>
      <c r="N3790" s="1" t="e">
        <f ca="1">IF(AND(M3790&lt;&gt; "", COUNTIF(SAP!#REF!,M3790)&gt;0),"Matched", "")</f>
        <v>#REF!</v>
      </c>
      <c r="O3790" s="1" t="str">
        <f t="shared" si="201"/>
        <v/>
      </c>
      <c r="P3790" s="1" t="e">
        <f ca="1">IF(AND(O3790&lt;&gt; "", COUNTIF(SAP!#REF!,O3790)&gt;0),"Matched", "")</f>
        <v>#REF!</v>
      </c>
      <c r="Q3790" s="1" t="str">
        <f ca="1">IF(D3790="AC","Logic4"&amp;"_"&amp;TEXT(C3790,"dd.mm.yyyy") &amp;"_"&amp; 1460242.79,"")</f>
        <v>Logic4_24.02.2020_1460242.79</v>
      </c>
      <c r="R3790" s="1" t="e">
        <f ca="1">IF(AND(Q3790&lt;&gt; "", COUNTIF(SAP!#REF!,Q3790)&gt;0),"Matched", "")</f>
        <v>#REF!</v>
      </c>
    </row>
    <row r="3791" spans="1:18">
      <c r="A3791" s="13">
        <v>11563327</v>
      </c>
      <c r="B3791" s="14">
        <v>43885</v>
      </c>
      <c r="C3791" s="14">
        <v>43885</v>
      </c>
      <c r="D3791" s="15" t="s">
        <v>10</v>
      </c>
      <c r="E3791" s="15">
        <v>0</v>
      </c>
      <c r="F3791" s="15">
        <v>0</v>
      </c>
      <c r="G3791" s="15">
        <v>7030.1</v>
      </c>
      <c r="H3791" s="15">
        <v>285512.98</v>
      </c>
      <c r="I3791" s="15" t="s">
        <v>11</v>
      </c>
      <c r="J3791" s="15" t="s">
        <v>12</v>
      </c>
      <c r="K3791" s="1" t="str">
        <f t="shared" si="199"/>
        <v/>
      </c>
      <c r="L3791" s="1" t="e">
        <f ca="1">IF(AND(K3791&lt;&gt; "", COUNTIF(SAP!#REF!,K3791)&gt;0),"Matched", "")</f>
        <v>#REF!</v>
      </c>
      <c r="M3791" s="1" t="str">
        <f t="shared" si="200"/>
        <v/>
      </c>
      <c r="N3791" s="1" t="e">
        <f ca="1">IF(AND(M3791&lt;&gt; "", COUNTIF(SAP!#REF!,M3791)&gt;0),"Matched", "")</f>
        <v>#REF!</v>
      </c>
      <c r="O3791" s="1" t="str">
        <f t="shared" si="201"/>
        <v/>
      </c>
      <c r="P3791" s="1" t="e">
        <f ca="1">IF(AND(O3791&lt;&gt; "", COUNTIF(SAP!#REF!,O3791)&gt;0),"Matched", "")</f>
        <v>#REF!</v>
      </c>
      <c r="Q3791" s="1" t="str">
        <f ca="1">IF(D3791="AC","Logic4"&amp;"_"&amp;TEXT(C3791,"dd.mm.yyyy") &amp;"_"&amp; 1460242.79,"")</f>
        <v>Logic4_24.02.2020_1460242.79</v>
      </c>
      <c r="R3791" s="1" t="e">
        <f ca="1">IF(AND(Q3791&lt;&gt; "", COUNTIF(SAP!#REF!,Q3791)&gt;0),"Matched", "")</f>
        <v>#REF!</v>
      </c>
    </row>
    <row r="3792" spans="1:18">
      <c r="A3792" s="9">
        <v>11563327</v>
      </c>
      <c r="B3792" s="10">
        <v>43885</v>
      </c>
      <c r="C3792" s="10">
        <v>43885</v>
      </c>
      <c r="D3792" s="11" t="s">
        <v>10</v>
      </c>
      <c r="E3792" s="11">
        <v>0</v>
      </c>
      <c r="F3792" s="11">
        <v>0</v>
      </c>
      <c r="G3792" s="11">
        <v>7594.72</v>
      </c>
      <c r="H3792" s="11">
        <v>293107.7</v>
      </c>
      <c r="I3792" s="11" t="s">
        <v>11</v>
      </c>
      <c r="J3792" s="11" t="s">
        <v>12</v>
      </c>
      <c r="K3792" s="1" t="str">
        <f t="shared" si="199"/>
        <v/>
      </c>
      <c r="L3792" s="1" t="e">
        <f ca="1">IF(AND(K3792&lt;&gt; "", COUNTIF(SAP!#REF!,K3792)&gt;0),"Matched", "")</f>
        <v>#REF!</v>
      </c>
      <c r="M3792" s="1" t="str">
        <f t="shared" si="200"/>
        <v/>
      </c>
      <c r="N3792" s="1" t="e">
        <f ca="1">IF(AND(M3792&lt;&gt; "", COUNTIF(SAP!#REF!,M3792)&gt;0),"Matched", "")</f>
        <v>#REF!</v>
      </c>
      <c r="O3792" s="1" t="str">
        <f t="shared" si="201"/>
        <v/>
      </c>
      <c r="P3792" s="1" t="e">
        <f ca="1">IF(AND(O3792&lt;&gt; "", COUNTIF(SAP!#REF!,O3792)&gt;0),"Matched", "")</f>
        <v>#REF!</v>
      </c>
      <c r="Q3792" s="1" t="str">
        <f ca="1">IF(D3792="AC","Logic4"&amp;"_"&amp;TEXT(C3792,"dd.mm.yyyy") &amp;"_"&amp; 1460242.79,"")</f>
        <v>Logic4_24.02.2020_1460242.79</v>
      </c>
      <c r="R3792" s="1" t="e">
        <f ca="1">IF(AND(Q3792&lt;&gt; "", COUNTIF(SAP!#REF!,Q3792)&gt;0),"Matched", "")</f>
        <v>#REF!</v>
      </c>
    </row>
    <row r="3793" spans="1:18">
      <c r="A3793" s="13">
        <v>11563327</v>
      </c>
      <c r="B3793" s="14">
        <v>43885</v>
      </c>
      <c r="C3793" s="14">
        <v>43885</v>
      </c>
      <c r="D3793" s="15" t="s">
        <v>10</v>
      </c>
      <c r="E3793" s="15">
        <v>0</v>
      </c>
      <c r="F3793" s="15">
        <v>0</v>
      </c>
      <c r="G3793" s="15">
        <v>7657.3</v>
      </c>
      <c r="H3793" s="15">
        <v>300765</v>
      </c>
      <c r="I3793" s="15" t="s">
        <v>11</v>
      </c>
      <c r="J3793" s="15" t="s">
        <v>12</v>
      </c>
      <c r="K3793" s="1" t="str">
        <f t="shared" si="199"/>
        <v/>
      </c>
      <c r="L3793" s="1" t="e">
        <f ca="1">IF(AND(K3793&lt;&gt; "", COUNTIF(SAP!#REF!,K3793)&gt;0),"Matched", "")</f>
        <v>#REF!</v>
      </c>
      <c r="M3793" s="1" t="str">
        <f t="shared" si="200"/>
        <v/>
      </c>
      <c r="N3793" s="1" t="e">
        <f ca="1">IF(AND(M3793&lt;&gt; "", COUNTIF(SAP!#REF!,M3793)&gt;0),"Matched", "")</f>
        <v>#REF!</v>
      </c>
      <c r="O3793" s="1" t="str">
        <f t="shared" si="201"/>
        <v/>
      </c>
      <c r="P3793" s="1" t="e">
        <f ca="1">IF(AND(O3793&lt;&gt; "", COUNTIF(SAP!#REF!,O3793)&gt;0),"Matched", "")</f>
        <v>#REF!</v>
      </c>
      <c r="Q3793" s="1" t="str">
        <f ca="1">IF(D3793="AC","Logic4"&amp;"_"&amp;TEXT(C3793,"dd.mm.yyyy") &amp;"_"&amp; 1460242.79,"")</f>
        <v>Logic4_24.02.2020_1460242.79</v>
      </c>
      <c r="R3793" s="1" t="e">
        <f ca="1">IF(AND(Q3793&lt;&gt; "", COUNTIF(SAP!#REF!,Q3793)&gt;0),"Matched", "")</f>
        <v>#REF!</v>
      </c>
    </row>
    <row r="3794" spans="1:18">
      <c r="A3794" s="9">
        <v>11563327</v>
      </c>
      <c r="B3794" s="10">
        <v>43885</v>
      </c>
      <c r="C3794" s="10">
        <v>43885</v>
      </c>
      <c r="D3794" s="11" t="s">
        <v>10</v>
      </c>
      <c r="E3794" s="11">
        <v>0</v>
      </c>
      <c r="F3794" s="11">
        <v>0</v>
      </c>
      <c r="G3794" s="11">
        <v>7668.78</v>
      </c>
      <c r="H3794" s="11">
        <v>308433.78000000003</v>
      </c>
      <c r="I3794" s="11" t="s">
        <v>11</v>
      </c>
      <c r="J3794" s="11" t="s">
        <v>12</v>
      </c>
      <c r="K3794" s="1" t="str">
        <f t="shared" si="199"/>
        <v/>
      </c>
      <c r="L3794" s="1" t="e">
        <f ca="1">IF(AND(K3794&lt;&gt; "", COUNTIF(SAP!#REF!,K3794)&gt;0),"Matched", "")</f>
        <v>#REF!</v>
      </c>
      <c r="M3794" s="1" t="str">
        <f t="shared" si="200"/>
        <v/>
      </c>
      <c r="N3794" s="1" t="e">
        <f ca="1">IF(AND(M3794&lt;&gt; "", COUNTIF(SAP!#REF!,M3794)&gt;0),"Matched", "")</f>
        <v>#REF!</v>
      </c>
      <c r="O3794" s="1" t="str">
        <f t="shared" si="201"/>
        <v/>
      </c>
      <c r="P3794" s="1" t="e">
        <f ca="1">IF(AND(O3794&lt;&gt; "", COUNTIF(SAP!#REF!,O3794)&gt;0),"Matched", "")</f>
        <v>#REF!</v>
      </c>
      <c r="Q3794" s="1" t="str">
        <f ca="1">IF(D3794="AC","Logic4"&amp;"_"&amp;TEXT(C3794,"dd.mm.yyyy") &amp;"_"&amp; 1460242.79,"")</f>
        <v>Logic4_24.02.2020_1460242.79</v>
      </c>
      <c r="R3794" s="1" t="e">
        <f ca="1">IF(AND(Q3794&lt;&gt; "", COUNTIF(SAP!#REF!,Q3794)&gt;0),"Matched", "")</f>
        <v>#REF!</v>
      </c>
    </row>
    <row r="3795" spans="1:18">
      <c r="A3795" s="13">
        <v>11563327</v>
      </c>
      <c r="B3795" s="14">
        <v>43885</v>
      </c>
      <c r="C3795" s="14">
        <v>43885</v>
      </c>
      <c r="D3795" s="15" t="s">
        <v>10</v>
      </c>
      <c r="E3795" s="15">
        <v>0</v>
      </c>
      <c r="F3795" s="15">
        <v>0</v>
      </c>
      <c r="G3795" s="15">
        <v>7768.8</v>
      </c>
      <c r="H3795" s="15">
        <v>316202.58</v>
      </c>
      <c r="I3795" s="15" t="s">
        <v>11</v>
      </c>
      <c r="J3795" s="15" t="s">
        <v>12</v>
      </c>
      <c r="K3795" s="1" t="str">
        <f t="shared" si="199"/>
        <v/>
      </c>
      <c r="L3795" s="1" t="e">
        <f ca="1">IF(AND(K3795&lt;&gt; "", COUNTIF(SAP!#REF!,K3795)&gt;0),"Matched", "")</f>
        <v>#REF!</v>
      </c>
      <c r="M3795" s="1" t="str">
        <f t="shared" si="200"/>
        <v/>
      </c>
      <c r="N3795" s="1" t="e">
        <f ca="1">IF(AND(M3795&lt;&gt; "", COUNTIF(SAP!#REF!,M3795)&gt;0),"Matched", "")</f>
        <v>#REF!</v>
      </c>
      <c r="O3795" s="1" t="str">
        <f t="shared" si="201"/>
        <v/>
      </c>
      <c r="P3795" s="1" t="e">
        <f ca="1">IF(AND(O3795&lt;&gt; "", COUNTIF(SAP!#REF!,O3795)&gt;0),"Matched", "")</f>
        <v>#REF!</v>
      </c>
      <c r="Q3795" s="1" t="str">
        <f ca="1">IF(D3795="AC","Logic4"&amp;"_"&amp;TEXT(C3795,"dd.mm.yyyy") &amp;"_"&amp; 1460242.79,"")</f>
        <v>Logic4_24.02.2020_1460242.79</v>
      </c>
      <c r="R3795" s="1" t="e">
        <f ca="1">IF(AND(Q3795&lt;&gt; "", COUNTIF(SAP!#REF!,Q3795)&gt;0),"Matched", "")</f>
        <v>#REF!</v>
      </c>
    </row>
    <row r="3796" spans="1:18">
      <c r="A3796" s="9">
        <v>11563327</v>
      </c>
      <c r="B3796" s="10">
        <v>43885</v>
      </c>
      <c r="C3796" s="10">
        <v>43885</v>
      </c>
      <c r="D3796" s="11" t="s">
        <v>10</v>
      </c>
      <c r="E3796" s="11">
        <v>0</v>
      </c>
      <c r="F3796" s="11">
        <v>0</v>
      </c>
      <c r="G3796" s="11">
        <v>8080</v>
      </c>
      <c r="H3796" s="11">
        <v>324282.58</v>
      </c>
      <c r="I3796" s="11" t="s">
        <v>11</v>
      </c>
      <c r="J3796" s="11" t="s">
        <v>12</v>
      </c>
      <c r="K3796" s="1" t="str">
        <f t="shared" si="199"/>
        <v/>
      </c>
      <c r="L3796" s="1" t="e">
        <f ca="1">IF(AND(K3796&lt;&gt; "", COUNTIF(SAP!#REF!,K3796)&gt;0),"Matched", "")</f>
        <v>#REF!</v>
      </c>
      <c r="M3796" s="1" t="str">
        <f t="shared" si="200"/>
        <v/>
      </c>
      <c r="N3796" s="1" t="e">
        <f ca="1">IF(AND(M3796&lt;&gt; "", COUNTIF(SAP!#REF!,M3796)&gt;0),"Matched", "")</f>
        <v>#REF!</v>
      </c>
      <c r="O3796" s="1" t="str">
        <f t="shared" si="201"/>
        <v/>
      </c>
      <c r="P3796" s="1" t="e">
        <f ca="1">IF(AND(O3796&lt;&gt; "", COUNTIF(SAP!#REF!,O3796)&gt;0),"Matched", "")</f>
        <v>#REF!</v>
      </c>
      <c r="Q3796" s="1" t="str">
        <f ca="1">IF(D3796="AC","Logic4"&amp;"_"&amp;TEXT(C3796,"dd.mm.yyyy") &amp;"_"&amp; 1460242.79,"")</f>
        <v>Logic4_24.02.2020_1460242.79</v>
      </c>
      <c r="R3796" s="1" t="e">
        <f ca="1">IF(AND(Q3796&lt;&gt; "", COUNTIF(SAP!#REF!,Q3796)&gt;0),"Matched", "")</f>
        <v>#REF!</v>
      </c>
    </row>
    <row r="3797" spans="1:18">
      <c r="A3797" s="13">
        <v>11563327</v>
      </c>
      <c r="B3797" s="14">
        <v>43885</v>
      </c>
      <c r="C3797" s="14">
        <v>43885</v>
      </c>
      <c r="D3797" s="15" t="s">
        <v>10</v>
      </c>
      <c r="E3797" s="15">
        <v>0</v>
      </c>
      <c r="F3797" s="15">
        <v>0</v>
      </c>
      <c r="G3797" s="15">
        <v>8348.2000000000007</v>
      </c>
      <c r="H3797" s="15">
        <v>332630.78000000003</v>
      </c>
      <c r="I3797" s="15" t="s">
        <v>11</v>
      </c>
      <c r="J3797" s="15" t="s">
        <v>12</v>
      </c>
      <c r="K3797" s="1" t="str">
        <f t="shared" si="199"/>
        <v/>
      </c>
      <c r="L3797" s="1" t="e">
        <f ca="1">IF(AND(K3797&lt;&gt; "", COUNTIF(SAP!#REF!,K3797)&gt;0),"Matched", "")</f>
        <v>#REF!</v>
      </c>
      <c r="M3797" s="1" t="str">
        <f t="shared" si="200"/>
        <v/>
      </c>
      <c r="N3797" s="1" t="e">
        <f ca="1">IF(AND(M3797&lt;&gt; "", COUNTIF(SAP!#REF!,M3797)&gt;0),"Matched", "")</f>
        <v>#REF!</v>
      </c>
      <c r="O3797" s="1" t="str">
        <f t="shared" si="201"/>
        <v/>
      </c>
      <c r="P3797" s="1" t="e">
        <f ca="1">IF(AND(O3797&lt;&gt; "", COUNTIF(SAP!#REF!,O3797)&gt;0),"Matched", "")</f>
        <v>#REF!</v>
      </c>
      <c r="Q3797" s="1" t="str">
        <f ca="1">IF(D3797="AC","Logic4"&amp;"_"&amp;TEXT(C3797,"dd.mm.yyyy") &amp;"_"&amp; 1460242.79,"")</f>
        <v>Logic4_24.02.2020_1460242.79</v>
      </c>
      <c r="R3797" s="1" t="e">
        <f ca="1">IF(AND(Q3797&lt;&gt; "", COUNTIF(SAP!#REF!,Q3797)&gt;0),"Matched", "")</f>
        <v>#REF!</v>
      </c>
    </row>
    <row r="3798" spans="1:18">
      <c r="A3798" s="9">
        <v>11563327</v>
      </c>
      <c r="B3798" s="10">
        <v>43885</v>
      </c>
      <c r="C3798" s="10">
        <v>43885</v>
      </c>
      <c r="D3798" s="11" t="s">
        <v>10</v>
      </c>
      <c r="E3798" s="11">
        <v>0</v>
      </c>
      <c r="F3798" s="11">
        <v>0</v>
      </c>
      <c r="G3798" s="11">
        <v>8410</v>
      </c>
      <c r="H3798" s="11">
        <v>341040.78</v>
      </c>
      <c r="I3798" s="11" t="s">
        <v>11</v>
      </c>
      <c r="J3798" s="11" t="s">
        <v>12</v>
      </c>
      <c r="K3798" s="1" t="str">
        <f t="shared" si="199"/>
        <v/>
      </c>
      <c r="L3798" s="1" t="e">
        <f ca="1">IF(AND(K3798&lt;&gt; "", COUNTIF(SAP!#REF!,K3798)&gt;0),"Matched", "")</f>
        <v>#REF!</v>
      </c>
      <c r="M3798" s="1" t="str">
        <f t="shared" si="200"/>
        <v/>
      </c>
      <c r="N3798" s="1" t="e">
        <f ca="1">IF(AND(M3798&lt;&gt; "", COUNTIF(SAP!#REF!,M3798)&gt;0),"Matched", "")</f>
        <v>#REF!</v>
      </c>
      <c r="O3798" s="1" t="str">
        <f t="shared" si="201"/>
        <v/>
      </c>
      <c r="P3798" s="1" t="e">
        <f ca="1">IF(AND(O3798&lt;&gt; "", COUNTIF(SAP!#REF!,O3798)&gt;0),"Matched", "")</f>
        <v>#REF!</v>
      </c>
      <c r="Q3798" s="1" t="str">
        <f ca="1">IF(D3798="AC","Logic4"&amp;"_"&amp;TEXT(C3798,"dd.mm.yyyy") &amp;"_"&amp; 1460242.79,"")</f>
        <v>Logic4_24.02.2020_1460242.79</v>
      </c>
      <c r="R3798" s="1" t="e">
        <f ca="1">IF(AND(Q3798&lt;&gt; "", COUNTIF(SAP!#REF!,Q3798)&gt;0),"Matched", "")</f>
        <v>#REF!</v>
      </c>
    </row>
    <row r="3799" spans="1:18">
      <c r="A3799" s="13">
        <v>11563327</v>
      </c>
      <c r="B3799" s="14">
        <v>43885</v>
      </c>
      <c r="C3799" s="14">
        <v>43885</v>
      </c>
      <c r="D3799" s="15" t="s">
        <v>10</v>
      </c>
      <c r="E3799" s="15">
        <v>0</v>
      </c>
      <c r="F3799" s="15">
        <v>0</v>
      </c>
      <c r="G3799" s="15">
        <v>8430</v>
      </c>
      <c r="H3799" s="15">
        <v>349470.78</v>
      </c>
      <c r="I3799" s="15" t="s">
        <v>11</v>
      </c>
      <c r="J3799" s="15" t="s">
        <v>12</v>
      </c>
      <c r="K3799" s="1" t="str">
        <f t="shared" si="199"/>
        <v/>
      </c>
      <c r="L3799" s="1" t="e">
        <f ca="1">IF(AND(K3799&lt;&gt; "", COUNTIF(SAP!#REF!,K3799)&gt;0),"Matched", "")</f>
        <v>#REF!</v>
      </c>
      <c r="M3799" s="1" t="str">
        <f t="shared" si="200"/>
        <v/>
      </c>
      <c r="N3799" s="1" t="e">
        <f ca="1">IF(AND(M3799&lt;&gt; "", COUNTIF(SAP!#REF!,M3799)&gt;0),"Matched", "")</f>
        <v>#REF!</v>
      </c>
      <c r="O3799" s="1" t="str">
        <f t="shared" si="201"/>
        <v/>
      </c>
      <c r="P3799" s="1" t="e">
        <f ca="1">IF(AND(O3799&lt;&gt; "", COUNTIF(SAP!#REF!,O3799)&gt;0),"Matched", "")</f>
        <v>#REF!</v>
      </c>
      <c r="Q3799" s="1" t="str">
        <f ca="1">IF(D3799="AC","Logic4"&amp;"_"&amp;TEXT(C3799,"dd.mm.yyyy") &amp;"_"&amp; 1460242.79,"")</f>
        <v>Logic4_24.02.2020_1460242.79</v>
      </c>
      <c r="R3799" s="1" t="e">
        <f ca="1">IF(AND(Q3799&lt;&gt; "", COUNTIF(SAP!#REF!,Q3799)&gt;0),"Matched", "")</f>
        <v>#REF!</v>
      </c>
    </row>
    <row r="3800" spans="1:18">
      <c r="A3800" s="9">
        <v>11563327</v>
      </c>
      <c r="B3800" s="10">
        <v>43885</v>
      </c>
      <c r="C3800" s="10">
        <v>43885</v>
      </c>
      <c r="D3800" s="11" t="s">
        <v>10</v>
      </c>
      <c r="E3800" s="11">
        <v>0</v>
      </c>
      <c r="F3800" s="11">
        <v>0</v>
      </c>
      <c r="G3800" s="11">
        <v>8554.2000000000007</v>
      </c>
      <c r="H3800" s="11">
        <v>358024.98</v>
      </c>
      <c r="I3800" s="11" t="s">
        <v>11</v>
      </c>
      <c r="J3800" s="11" t="s">
        <v>12</v>
      </c>
      <c r="K3800" s="1" t="str">
        <f t="shared" si="199"/>
        <v/>
      </c>
      <c r="L3800" s="1" t="e">
        <f ca="1">IF(AND(K3800&lt;&gt; "", COUNTIF(SAP!#REF!,K3800)&gt;0),"Matched", "")</f>
        <v>#REF!</v>
      </c>
      <c r="M3800" s="1" t="str">
        <f t="shared" si="200"/>
        <v/>
      </c>
      <c r="N3800" s="1" t="e">
        <f ca="1">IF(AND(M3800&lt;&gt; "", COUNTIF(SAP!#REF!,M3800)&gt;0),"Matched", "")</f>
        <v>#REF!</v>
      </c>
      <c r="O3800" s="1" t="str">
        <f t="shared" si="201"/>
        <v/>
      </c>
      <c r="P3800" s="1" t="e">
        <f ca="1">IF(AND(O3800&lt;&gt; "", COUNTIF(SAP!#REF!,O3800)&gt;0),"Matched", "")</f>
        <v>#REF!</v>
      </c>
      <c r="Q3800" s="1" t="str">
        <f ca="1">IF(D3800="AC","Logic4"&amp;"_"&amp;TEXT(C3800,"dd.mm.yyyy") &amp;"_"&amp; 1460242.79,"")</f>
        <v>Logic4_24.02.2020_1460242.79</v>
      </c>
      <c r="R3800" s="1" t="e">
        <f ca="1">IF(AND(Q3800&lt;&gt; "", COUNTIF(SAP!#REF!,Q3800)&gt;0),"Matched", "")</f>
        <v>#REF!</v>
      </c>
    </row>
    <row r="3801" spans="1:18">
      <c r="A3801" s="13">
        <v>11563327</v>
      </c>
      <c r="B3801" s="14">
        <v>43885</v>
      </c>
      <c r="C3801" s="14">
        <v>43885</v>
      </c>
      <c r="D3801" s="15" t="s">
        <v>10</v>
      </c>
      <c r="E3801" s="15">
        <v>0</v>
      </c>
      <c r="F3801" s="15">
        <v>0</v>
      </c>
      <c r="G3801" s="15">
        <v>8600.6</v>
      </c>
      <c r="H3801" s="15">
        <v>366625.58</v>
      </c>
      <c r="I3801" s="15" t="s">
        <v>11</v>
      </c>
      <c r="J3801" s="15" t="s">
        <v>12</v>
      </c>
      <c r="K3801" s="1" t="str">
        <f t="shared" si="199"/>
        <v/>
      </c>
      <c r="L3801" s="1" t="e">
        <f ca="1">IF(AND(K3801&lt;&gt; "", COUNTIF(SAP!#REF!,K3801)&gt;0),"Matched", "")</f>
        <v>#REF!</v>
      </c>
      <c r="M3801" s="1" t="str">
        <f t="shared" si="200"/>
        <v/>
      </c>
      <c r="N3801" s="1" t="e">
        <f ca="1">IF(AND(M3801&lt;&gt; "", COUNTIF(SAP!#REF!,M3801)&gt;0),"Matched", "")</f>
        <v>#REF!</v>
      </c>
      <c r="O3801" s="1" t="str">
        <f t="shared" si="201"/>
        <v/>
      </c>
      <c r="P3801" s="1" t="e">
        <f ca="1">IF(AND(O3801&lt;&gt; "", COUNTIF(SAP!#REF!,O3801)&gt;0),"Matched", "")</f>
        <v>#REF!</v>
      </c>
      <c r="Q3801" s="1" t="str">
        <f ca="1">IF(D3801="AC","Logic4"&amp;"_"&amp;TEXT(C3801,"dd.mm.yyyy") &amp;"_"&amp; 1460242.79,"")</f>
        <v>Logic4_24.02.2020_1460242.79</v>
      </c>
      <c r="R3801" s="1" t="e">
        <f ca="1">IF(AND(Q3801&lt;&gt; "", COUNTIF(SAP!#REF!,Q3801)&gt;0),"Matched", "")</f>
        <v>#REF!</v>
      </c>
    </row>
    <row r="3802" spans="1:18">
      <c r="A3802" s="9">
        <v>11563327</v>
      </c>
      <c r="B3802" s="10">
        <v>43885</v>
      </c>
      <c r="C3802" s="10">
        <v>43885</v>
      </c>
      <c r="D3802" s="11" t="s">
        <v>10</v>
      </c>
      <c r="E3802" s="11">
        <v>0</v>
      </c>
      <c r="F3802" s="11">
        <v>0</v>
      </c>
      <c r="G3802" s="11">
        <v>8640.2999999999993</v>
      </c>
      <c r="H3802" s="11">
        <v>375265.88</v>
      </c>
      <c r="I3802" s="11" t="s">
        <v>11</v>
      </c>
      <c r="J3802" s="11" t="s">
        <v>12</v>
      </c>
      <c r="K3802" s="1" t="str">
        <f t="shared" si="199"/>
        <v/>
      </c>
      <c r="L3802" s="1" t="e">
        <f ca="1">IF(AND(K3802&lt;&gt; "", COUNTIF(SAP!#REF!,K3802)&gt;0),"Matched", "")</f>
        <v>#REF!</v>
      </c>
      <c r="M3802" s="1" t="str">
        <f t="shared" si="200"/>
        <v/>
      </c>
      <c r="N3802" s="1" t="e">
        <f ca="1">IF(AND(M3802&lt;&gt; "", COUNTIF(SAP!#REF!,M3802)&gt;0),"Matched", "")</f>
        <v>#REF!</v>
      </c>
      <c r="O3802" s="1" t="str">
        <f t="shared" si="201"/>
        <v/>
      </c>
      <c r="P3802" s="1" t="e">
        <f ca="1">IF(AND(O3802&lt;&gt; "", COUNTIF(SAP!#REF!,O3802)&gt;0),"Matched", "")</f>
        <v>#REF!</v>
      </c>
      <c r="Q3802" s="1" t="str">
        <f ca="1">IF(D3802="AC","Logic4"&amp;"_"&amp;TEXT(C3802,"dd.mm.yyyy") &amp;"_"&amp; 1460242.79,"")</f>
        <v>Logic4_24.02.2020_1460242.79</v>
      </c>
      <c r="R3802" s="1" t="e">
        <f ca="1">IF(AND(Q3802&lt;&gt; "", COUNTIF(SAP!#REF!,Q3802)&gt;0),"Matched", "")</f>
        <v>#REF!</v>
      </c>
    </row>
    <row r="3803" spans="1:18">
      <c r="A3803" s="13">
        <v>11563327</v>
      </c>
      <c r="B3803" s="14">
        <v>43885</v>
      </c>
      <c r="C3803" s="14">
        <v>43885</v>
      </c>
      <c r="D3803" s="15" t="s">
        <v>10</v>
      </c>
      <c r="E3803" s="15">
        <v>0</v>
      </c>
      <c r="F3803" s="15">
        <v>0</v>
      </c>
      <c r="G3803" s="15">
        <v>8669.7000000000007</v>
      </c>
      <c r="H3803" s="15">
        <v>383935.58</v>
      </c>
      <c r="I3803" s="15" t="s">
        <v>11</v>
      </c>
      <c r="J3803" s="15" t="s">
        <v>12</v>
      </c>
      <c r="K3803" s="1" t="str">
        <f t="shared" si="199"/>
        <v/>
      </c>
      <c r="L3803" s="1" t="e">
        <f ca="1">IF(AND(K3803&lt;&gt; "", COUNTIF(SAP!#REF!,K3803)&gt;0),"Matched", "")</f>
        <v>#REF!</v>
      </c>
      <c r="M3803" s="1" t="str">
        <f t="shared" si="200"/>
        <v/>
      </c>
      <c r="N3803" s="1" t="e">
        <f ca="1">IF(AND(M3803&lt;&gt; "", COUNTIF(SAP!#REF!,M3803)&gt;0),"Matched", "")</f>
        <v>#REF!</v>
      </c>
      <c r="O3803" s="1" t="str">
        <f t="shared" si="201"/>
        <v/>
      </c>
      <c r="P3803" s="1" t="e">
        <f ca="1">IF(AND(O3803&lt;&gt; "", COUNTIF(SAP!#REF!,O3803)&gt;0),"Matched", "")</f>
        <v>#REF!</v>
      </c>
      <c r="Q3803" s="1" t="str">
        <f ca="1">IF(D3803="AC","Logic4"&amp;"_"&amp;TEXT(C3803,"dd.mm.yyyy") &amp;"_"&amp; 1460242.79,"")</f>
        <v>Logic4_24.02.2020_1460242.79</v>
      </c>
      <c r="R3803" s="1" t="e">
        <f ca="1">IF(AND(Q3803&lt;&gt; "", COUNTIF(SAP!#REF!,Q3803)&gt;0),"Matched", "")</f>
        <v>#REF!</v>
      </c>
    </row>
    <row r="3804" spans="1:18">
      <c r="A3804" s="9">
        <v>11563327</v>
      </c>
      <c r="B3804" s="10">
        <v>43885</v>
      </c>
      <c r="C3804" s="10">
        <v>43885</v>
      </c>
      <c r="D3804" s="11" t="s">
        <v>10</v>
      </c>
      <c r="E3804" s="11">
        <v>0</v>
      </c>
      <c r="F3804" s="11">
        <v>0</v>
      </c>
      <c r="G3804" s="11">
        <v>9290</v>
      </c>
      <c r="H3804" s="11">
        <v>393225.58</v>
      </c>
      <c r="I3804" s="11" t="s">
        <v>11</v>
      </c>
      <c r="J3804" s="11" t="s">
        <v>12</v>
      </c>
      <c r="K3804" s="1" t="str">
        <f t="shared" si="199"/>
        <v/>
      </c>
      <c r="L3804" s="1" t="e">
        <f ca="1">IF(AND(K3804&lt;&gt; "", COUNTIF(SAP!#REF!,K3804)&gt;0),"Matched", "")</f>
        <v>#REF!</v>
      </c>
      <c r="M3804" s="1" t="str">
        <f t="shared" si="200"/>
        <v/>
      </c>
      <c r="N3804" s="1" t="e">
        <f ca="1">IF(AND(M3804&lt;&gt; "", COUNTIF(SAP!#REF!,M3804)&gt;0),"Matched", "")</f>
        <v>#REF!</v>
      </c>
      <c r="O3804" s="1" t="str">
        <f t="shared" si="201"/>
        <v/>
      </c>
      <c r="P3804" s="1" t="e">
        <f ca="1">IF(AND(O3804&lt;&gt; "", COUNTIF(SAP!#REF!,O3804)&gt;0),"Matched", "")</f>
        <v>#REF!</v>
      </c>
      <c r="Q3804" s="1" t="str">
        <f ca="1">IF(D3804="AC","Logic4"&amp;"_"&amp;TEXT(C3804,"dd.mm.yyyy") &amp;"_"&amp; 1460242.79,"")</f>
        <v>Logic4_24.02.2020_1460242.79</v>
      </c>
      <c r="R3804" s="1" t="e">
        <f ca="1">IF(AND(Q3804&lt;&gt; "", COUNTIF(SAP!#REF!,Q3804)&gt;0),"Matched", "")</f>
        <v>#REF!</v>
      </c>
    </row>
    <row r="3805" spans="1:18">
      <c r="A3805" s="13">
        <v>11563327</v>
      </c>
      <c r="B3805" s="14">
        <v>43885</v>
      </c>
      <c r="C3805" s="14">
        <v>43885</v>
      </c>
      <c r="D3805" s="15" t="s">
        <v>10</v>
      </c>
      <c r="E3805" s="15">
        <v>0</v>
      </c>
      <c r="F3805" s="15">
        <v>0</v>
      </c>
      <c r="G3805" s="15">
        <v>9350</v>
      </c>
      <c r="H3805" s="15">
        <v>402575.58</v>
      </c>
      <c r="I3805" s="15" t="s">
        <v>11</v>
      </c>
      <c r="J3805" s="15" t="s">
        <v>12</v>
      </c>
      <c r="K3805" s="1" t="str">
        <f t="shared" si="199"/>
        <v/>
      </c>
      <c r="L3805" s="1" t="e">
        <f ca="1">IF(AND(K3805&lt;&gt; "", COUNTIF(SAP!#REF!,K3805)&gt;0),"Matched", "")</f>
        <v>#REF!</v>
      </c>
      <c r="M3805" s="1" t="str">
        <f t="shared" si="200"/>
        <v/>
      </c>
      <c r="N3805" s="1" t="e">
        <f ca="1">IF(AND(M3805&lt;&gt; "", COUNTIF(SAP!#REF!,M3805)&gt;0),"Matched", "")</f>
        <v>#REF!</v>
      </c>
      <c r="O3805" s="1" t="str">
        <f t="shared" si="201"/>
        <v/>
      </c>
      <c r="P3805" s="1" t="e">
        <f ca="1">IF(AND(O3805&lt;&gt; "", COUNTIF(SAP!#REF!,O3805)&gt;0),"Matched", "")</f>
        <v>#REF!</v>
      </c>
      <c r="Q3805" s="1" t="str">
        <f ca="1">IF(D3805="AC","Logic4"&amp;"_"&amp;TEXT(C3805,"dd.mm.yyyy") &amp;"_"&amp; 1460242.79,"")</f>
        <v>Logic4_24.02.2020_1460242.79</v>
      </c>
      <c r="R3805" s="1" t="e">
        <f ca="1">IF(AND(Q3805&lt;&gt; "", COUNTIF(SAP!#REF!,Q3805)&gt;0),"Matched", "")</f>
        <v>#REF!</v>
      </c>
    </row>
    <row r="3806" spans="1:18">
      <c r="A3806" s="9">
        <v>11563327</v>
      </c>
      <c r="B3806" s="10">
        <v>43885</v>
      </c>
      <c r="C3806" s="10">
        <v>43885</v>
      </c>
      <c r="D3806" s="11" t="s">
        <v>10</v>
      </c>
      <c r="E3806" s="11">
        <v>0</v>
      </c>
      <c r="F3806" s="11">
        <v>0</v>
      </c>
      <c r="G3806" s="11">
        <v>9400</v>
      </c>
      <c r="H3806" s="11">
        <v>411975.58</v>
      </c>
      <c r="I3806" s="11" t="s">
        <v>11</v>
      </c>
      <c r="J3806" s="11" t="s">
        <v>12</v>
      </c>
      <c r="K3806" s="1" t="str">
        <f t="shared" si="199"/>
        <v/>
      </c>
      <c r="L3806" s="1" t="e">
        <f ca="1">IF(AND(K3806&lt;&gt; "", COUNTIF(SAP!#REF!,K3806)&gt;0),"Matched", "")</f>
        <v>#REF!</v>
      </c>
      <c r="M3806" s="1" t="str">
        <f t="shared" si="200"/>
        <v/>
      </c>
      <c r="N3806" s="1" t="e">
        <f ca="1">IF(AND(M3806&lt;&gt; "", COUNTIF(SAP!#REF!,M3806)&gt;0),"Matched", "")</f>
        <v>#REF!</v>
      </c>
      <c r="O3806" s="1" t="str">
        <f t="shared" si="201"/>
        <v/>
      </c>
      <c r="P3806" s="1" t="e">
        <f ca="1">IF(AND(O3806&lt;&gt; "", COUNTIF(SAP!#REF!,O3806)&gt;0),"Matched", "")</f>
        <v>#REF!</v>
      </c>
      <c r="Q3806" s="1" t="str">
        <f ca="1">IF(D3806="AC","Logic4"&amp;"_"&amp;TEXT(C3806,"dd.mm.yyyy") &amp;"_"&amp; 1460242.79,"")</f>
        <v>Logic4_24.02.2020_1460242.79</v>
      </c>
      <c r="R3806" s="1" t="e">
        <f ca="1">IF(AND(Q3806&lt;&gt; "", COUNTIF(SAP!#REF!,Q3806)&gt;0),"Matched", "")</f>
        <v>#REF!</v>
      </c>
    </row>
    <row r="3807" spans="1:18">
      <c r="A3807" s="13">
        <v>11563327</v>
      </c>
      <c r="B3807" s="14">
        <v>43885</v>
      </c>
      <c r="C3807" s="14">
        <v>43885</v>
      </c>
      <c r="D3807" s="15" t="s">
        <v>10</v>
      </c>
      <c r="E3807" s="15">
        <v>0</v>
      </c>
      <c r="F3807" s="15">
        <v>0</v>
      </c>
      <c r="G3807" s="15">
        <v>9955.9</v>
      </c>
      <c r="H3807" s="15">
        <v>421931.48</v>
      </c>
      <c r="I3807" s="15" t="s">
        <v>11</v>
      </c>
      <c r="J3807" s="15" t="s">
        <v>12</v>
      </c>
      <c r="K3807" s="1" t="str">
        <f t="shared" si="199"/>
        <v/>
      </c>
      <c r="L3807" s="1" t="e">
        <f ca="1">IF(AND(K3807&lt;&gt; "", COUNTIF(SAP!#REF!,K3807)&gt;0),"Matched", "")</f>
        <v>#REF!</v>
      </c>
      <c r="M3807" s="1" t="str">
        <f t="shared" si="200"/>
        <v/>
      </c>
      <c r="N3807" s="1" t="e">
        <f ca="1">IF(AND(M3807&lt;&gt; "", COUNTIF(SAP!#REF!,M3807)&gt;0),"Matched", "")</f>
        <v>#REF!</v>
      </c>
      <c r="O3807" s="1" t="str">
        <f t="shared" si="201"/>
        <v/>
      </c>
      <c r="P3807" s="1" t="e">
        <f ca="1">IF(AND(O3807&lt;&gt; "", COUNTIF(SAP!#REF!,O3807)&gt;0),"Matched", "")</f>
        <v>#REF!</v>
      </c>
      <c r="Q3807" s="1" t="str">
        <f ca="1">IF(D3807="AC","Logic4"&amp;"_"&amp;TEXT(C3807,"dd.mm.yyyy") &amp;"_"&amp; 1460242.79,"")</f>
        <v>Logic4_24.02.2020_1460242.79</v>
      </c>
      <c r="R3807" s="1" t="e">
        <f ca="1">IF(AND(Q3807&lt;&gt; "", COUNTIF(SAP!#REF!,Q3807)&gt;0),"Matched", "")</f>
        <v>#REF!</v>
      </c>
    </row>
    <row r="3808" spans="1:18">
      <c r="A3808" s="9">
        <v>11563327</v>
      </c>
      <c r="B3808" s="10">
        <v>43885</v>
      </c>
      <c r="C3808" s="10">
        <v>43885</v>
      </c>
      <c r="D3808" s="11" t="s">
        <v>10</v>
      </c>
      <c r="E3808" s="11">
        <v>0</v>
      </c>
      <c r="F3808" s="11">
        <v>0</v>
      </c>
      <c r="G3808" s="11">
        <v>10021.299999999999</v>
      </c>
      <c r="H3808" s="11">
        <v>431952.78</v>
      </c>
      <c r="I3808" s="11" t="s">
        <v>11</v>
      </c>
      <c r="J3808" s="11" t="s">
        <v>12</v>
      </c>
      <c r="K3808" s="1" t="str">
        <f t="shared" si="199"/>
        <v/>
      </c>
      <c r="L3808" s="1" t="e">
        <f ca="1">IF(AND(K3808&lt;&gt; "", COUNTIF(SAP!#REF!,K3808)&gt;0),"Matched", "")</f>
        <v>#REF!</v>
      </c>
      <c r="M3808" s="1" t="str">
        <f t="shared" si="200"/>
        <v/>
      </c>
      <c r="N3808" s="1" t="e">
        <f ca="1">IF(AND(M3808&lt;&gt; "", COUNTIF(SAP!#REF!,M3808)&gt;0),"Matched", "")</f>
        <v>#REF!</v>
      </c>
      <c r="O3808" s="1" t="str">
        <f t="shared" si="201"/>
        <v/>
      </c>
      <c r="P3808" s="1" t="e">
        <f ca="1">IF(AND(O3808&lt;&gt; "", COUNTIF(SAP!#REF!,O3808)&gt;0),"Matched", "")</f>
        <v>#REF!</v>
      </c>
      <c r="Q3808" s="1" t="str">
        <f ca="1">IF(D3808="AC","Logic4"&amp;"_"&amp;TEXT(C3808,"dd.mm.yyyy") &amp;"_"&amp; 1460242.79,"")</f>
        <v>Logic4_24.02.2020_1460242.79</v>
      </c>
      <c r="R3808" s="1" t="e">
        <f ca="1">IF(AND(Q3808&lt;&gt; "", COUNTIF(SAP!#REF!,Q3808)&gt;0),"Matched", "")</f>
        <v>#REF!</v>
      </c>
    </row>
    <row r="3809" spans="1:18">
      <c r="A3809" s="13">
        <v>11563327</v>
      </c>
      <c r="B3809" s="14">
        <v>43885</v>
      </c>
      <c r="C3809" s="14">
        <v>43885</v>
      </c>
      <c r="D3809" s="15" t="s">
        <v>10</v>
      </c>
      <c r="E3809" s="15">
        <v>0</v>
      </c>
      <c r="F3809" s="15">
        <v>0</v>
      </c>
      <c r="G3809" s="15">
        <v>10210</v>
      </c>
      <c r="H3809" s="15">
        <v>442162.78</v>
      </c>
      <c r="I3809" s="15" t="s">
        <v>11</v>
      </c>
      <c r="J3809" s="15" t="s">
        <v>12</v>
      </c>
      <c r="K3809" s="1" t="str">
        <f t="shared" si="199"/>
        <v/>
      </c>
      <c r="L3809" s="1" t="e">
        <f ca="1">IF(AND(K3809&lt;&gt; "", COUNTIF(SAP!#REF!,K3809)&gt;0),"Matched", "")</f>
        <v>#REF!</v>
      </c>
      <c r="M3809" s="1" t="str">
        <f t="shared" si="200"/>
        <v/>
      </c>
      <c r="N3809" s="1" t="e">
        <f ca="1">IF(AND(M3809&lt;&gt; "", COUNTIF(SAP!#REF!,M3809)&gt;0),"Matched", "")</f>
        <v>#REF!</v>
      </c>
      <c r="O3809" s="1" t="str">
        <f t="shared" si="201"/>
        <v/>
      </c>
      <c r="P3809" s="1" t="e">
        <f ca="1">IF(AND(O3809&lt;&gt; "", COUNTIF(SAP!#REF!,O3809)&gt;0),"Matched", "")</f>
        <v>#REF!</v>
      </c>
      <c r="Q3809" s="1" t="str">
        <f ca="1">IF(D3809="AC","Logic4"&amp;"_"&amp;TEXT(C3809,"dd.mm.yyyy") &amp;"_"&amp; 1460242.79,"")</f>
        <v>Logic4_24.02.2020_1460242.79</v>
      </c>
      <c r="R3809" s="1" t="e">
        <f ca="1">IF(AND(Q3809&lt;&gt; "", COUNTIF(SAP!#REF!,Q3809)&gt;0),"Matched", "")</f>
        <v>#REF!</v>
      </c>
    </row>
    <row r="3810" spans="1:18">
      <c r="A3810" s="9">
        <v>11563327</v>
      </c>
      <c r="B3810" s="10">
        <v>43885</v>
      </c>
      <c r="C3810" s="10">
        <v>43885</v>
      </c>
      <c r="D3810" s="11" t="s">
        <v>10</v>
      </c>
      <c r="E3810" s="11">
        <v>0</v>
      </c>
      <c r="F3810" s="11">
        <v>0</v>
      </c>
      <c r="G3810" s="11">
        <v>10211.6</v>
      </c>
      <c r="H3810" s="11">
        <v>452374.38</v>
      </c>
      <c r="I3810" s="11" t="s">
        <v>11</v>
      </c>
      <c r="J3810" s="11" t="s">
        <v>12</v>
      </c>
      <c r="K3810" s="1" t="str">
        <f t="shared" si="199"/>
        <v/>
      </c>
      <c r="L3810" s="1" t="e">
        <f ca="1">IF(AND(K3810&lt;&gt; "", COUNTIF(SAP!#REF!,K3810)&gt;0),"Matched", "")</f>
        <v>#REF!</v>
      </c>
      <c r="M3810" s="1" t="str">
        <f t="shared" si="200"/>
        <v/>
      </c>
      <c r="N3810" s="1" t="e">
        <f ca="1">IF(AND(M3810&lt;&gt; "", COUNTIF(SAP!#REF!,M3810)&gt;0),"Matched", "")</f>
        <v>#REF!</v>
      </c>
      <c r="O3810" s="1" t="str">
        <f t="shared" si="201"/>
        <v/>
      </c>
      <c r="P3810" s="1" t="e">
        <f ca="1">IF(AND(O3810&lt;&gt; "", COUNTIF(SAP!#REF!,O3810)&gt;0),"Matched", "")</f>
        <v>#REF!</v>
      </c>
      <c r="Q3810" s="1" t="str">
        <f ca="1">IF(D3810="AC","Logic4"&amp;"_"&amp;TEXT(C3810,"dd.mm.yyyy") &amp;"_"&amp; 1460242.79,"")</f>
        <v>Logic4_24.02.2020_1460242.79</v>
      </c>
      <c r="R3810" s="1" t="e">
        <f ca="1">IF(AND(Q3810&lt;&gt; "", COUNTIF(SAP!#REF!,Q3810)&gt;0),"Matched", "")</f>
        <v>#REF!</v>
      </c>
    </row>
    <row r="3811" spans="1:18">
      <c r="A3811" s="13">
        <v>11563327</v>
      </c>
      <c r="B3811" s="14">
        <v>43885</v>
      </c>
      <c r="C3811" s="14">
        <v>43885</v>
      </c>
      <c r="D3811" s="15" t="s">
        <v>10</v>
      </c>
      <c r="E3811" s="15">
        <v>0</v>
      </c>
      <c r="F3811" s="15">
        <v>0</v>
      </c>
      <c r="G3811" s="15">
        <v>10370.1</v>
      </c>
      <c r="H3811" s="15">
        <v>462744.48</v>
      </c>
      <c r="I3811" s="15" t="s">
        <v>11</v>
      </c>
      <c r="J3811" s="15" t="s">
        <v>12</v>
      </c>
      <c r="K3811" s="1" t="str">
        <f t="shared" si="199"/>
        <v/>
      </c>
      <c r="L3811" s="1" t="e">
        <f ca="1">IF(AND(K3811&lt;&gt; "", COUNTIF(SAP!#REF!,K3811)&gt;0),"Matched", "")</f>
        <v>#REF!</v>
      </c>
      <c r="M3811" s="1" t="str">
        <f t="shared" si="200"/>
        <v/>
      </c>
      <c r="N3811" s="1" t="e">
        <f ca="1">IF(AND(M3811&lt;&gt; "", COUNTIF(SAP!#REF!,M3811)&gt;0),"Matched", "")</f>
        <v>#REF!</v>
      </c>
      <c r="O3811" s="1" t="str">
        <f t="shared" si="201"/>
        <v/>
      </c>
      <c r="P3811" s="1" t="e">
        <f ca="1">IF(AND(O3811&lt;&gt; "", COUNTIF(SAP!#REF!,O3811)&gt;0),"Matched", "")</f>
        <v>#REF!</v>
      </c>
      <c r="Q3811" s="1" t="str">
        <f ca="1">IF(D3811="AC","Logic4"&amp;"_"&amp;TEXT(C3811,"dd.mm.yyyy") &amp;"_"&amp; 1460242.79,"")</f>
        <v>Logic4_24.02.2020_1460242.79</v>
      </c>
      <c r="R3811" s="1" t="e">
        <f ca="1">IF(AND(Q3811&lt;&gt; "", COUNTIF(SAP!#REF!,Q3811)&gt;0),"Matched", "")</f>
        <v>#REF!</v>
      </c>
    </row>
    <row r="3812" spans="1:18">
      <c r="A3812" s="9">
        <v>11563327</v>
      </c>
      <c r="B3812" s="10">
        <v>43885</v>
      </c>
      <c r="C3812" s="10">
        <v>43885</v>
      </c>
      <c r="D3812" s="11" t="s">
        <v>10</v>
      </c>
      <c r="E3812" s="11">
        <v>0</v>
      </c>
      <c r="F3812" s="11">
        <v>0</v>
      </c>
      <c r="G3812" s="11">
        <v>10462</v>
      </c>
      <c r="H3812" s="11">
        <v>473206.48</v>
      </c>
      <c r="I3812" s="11" t="s">
        <v>11</v>
      </c>
      <c r="J3812" s="11" t="s">
        <v>12</v>
      </c>
      <c r="K3812" s="1" t="str">
        <f t="shared" si="199"/>
        <v/>
      </c>
      <c r="L3812" s="1" t="e">
        <f ca="1">IF(AND(K3812&lt;&gt; "", COUNTIF(SAP!#REF!,K3812)&gt;0),"Matched", "")</f>
        <v>#REF!</v>
      </c>
      <c r="M3812" s="1" t="str">
        <f t="shared" si="200"/>
        <v/>
      </c>
      <c r="N3812" s="1" t="e">
        <f ca="1">IF(AND(M3812&lt;&gt; "", COUNTIF(SAP!#REF!,M3812)&gt;0),"Matched", "")</f>
        <v>#REF!</v>
      </c>
      <c r="O3812" s="1" t="str">
        <f t="shared" si="201"/>
        <v/>
      </c>
      <c r="P3812" s="1" t="e">
        <f ca="1">IF(AND(O3812&lt;&gt; "", COUNTIF(SAP!#REF!,O3812)&gt;0),"Matched", "")</f>
        <v>#REF!</v>
      </c>
      <c r="Q3812" s="1" t="str">
        <f ca="1">IF(D3812="AC","Logic4"&amp;"_"&amp;TEXT(C3812,"dd.mm.yyyy") &amp;"_"&amp; 1460242.79,"")</f>
        <v>Logic4_24.02.2020_1460242.79</v>
      </c>
      <c r="R3812" s="1" t="e">
        <f ca="1">IF(AND(Q3812&lt;&gt; "", COUNTIF(SAP!#REF!,Q3812)&gt;0),"Matched", "")</f>
        <v>#REF!</v>
      </c>
    </row>
    <row r="3813" spans="1:18">
      <c r="A3813" s="13">
        <v>11563327</v>
      </c>
      <c r="B3813" s="14">
        <v>43885</v>
      </c>
      <c r="C3813" s="14">
        <v>43885</v>
      </c>
      <c r="D3813" s="15" t="s">
        <v>10</v>
      </c>
      <c r="E3813" s="15">
        <v>0</v>
      </c>
      <c r="F3813" s="15">
        <v>0</v>
      </c>
      <c r="G3813" s="15">
        <v>10471.200000000001</v>
      </c>
      <c r="H3813" s="15">
        <v>483677.68</v>
      </c>
      <c r="I3813" s="15" t="s">
        <v>11</v>
      </c>
      <c r="J3813" s="15" t="s">
        <v>12</v>
      </c>
      <c r="K3813" s="1" t="str">
        <f t="shared" si="199"/>
        <v/>
      </c>
      <c r="L3813" s="1" t="e">
        <f ca="1">IF(AND(K3813&lt;&gt; "", COUNTIF(SAP!#REF!,K3813)&gt;0),"Matched", "")</f>
        <v>#REF!</v>
      </c>
      <c r="M3813" s="1" t="str">
        <f t="shared" si="200"/>
        <v/>
      </c>
      <c r="N3813" s="1" t="e">
        <f ca="1">IF(AND(M3813&lt;&gt; "", COUNTIF(SAP!#REF!,M3813)&gt;0),"Matched", "")</f>
        <v>#REF!</v>
      </c>
      <c r="O3813" s="1" t="str">
        <f t="shared" si="201"/>
        <v/>
      </c>
      <c r="P3813" s="1" t="e">
        <f ca="1">IF(AND(O3813&lt;&gt; "", COUNTIF(SAP!#REF!,O3813)&gt;0),"Matched", "")</f>
        <v>#REF!</v>
      </c>
      <c r="Q3813" s="1" t="str">
        <f ca="1">IF(D3813="AC","Logic4"&amp;"_"&amp;TEXT(C3813,"dd.mm.yyyy") &amp;"_"&amp; 1460242.79,"")</f>
        <v>Logic4_24.02.2020_1460242.79</v>
      </c>
      <c r="R3813" s="1" t="e">
        <f ca="1">IF(AND(Q3813&lt;&gt; "", COUNTIF(SAP!#REF!,Q3813)&gt;0),"Matched", "")</f>
        <v>#REF!</v>
      </c>
    </row>
    <row r="3814" spans="1:18">
      <c r="A3814" s="9">
        <v>11563327</v>
      </c>
      <c r="B3814" s="10">
        <v>43885</v>
      </c>
      <c r="C3814" s="10">
        <v>43885</v>
      </c>
      <c r="D3814" s="11" t="s">
        <v>10</v>
      </c>
      <c r="E3814" s="11">
        <v>0</v>
      </c>
      <c r="F3814" s="11">
        <v>0</v>
      </c>
      <c r="G3814" s="11">
        <v>10482</v>
      </c>
      <c r="H3814" s="11">
        <v>494159.68</v>
      </c>
      <c r="I3814" s="11" t="s">
        <v>11</v>
      </c>
      <c r="J3814" s="11" t="s">
        <v>12</v>
      </c>
      <c r="K3814" s="1" t="str">
        <f t="shared" si="199"/>
        <v/>
      </c>
      <c r="L3814" s="1" t="e">
        <f ca="1">IF(AND(K3814&lt;&gt; "", COUNTIF(SAP!#REF!,K3814)&gt;0),"Matched", "")</f>
        <v>#REF!</v>
      </c>
      <c r="M3814" s="1" t="str">
        <f t="shared" si="200"/>
        <v/>
      </c>
      <c r="N3814" s="1" t="e">
        <f ca="1">IF(AND(M3814&lt;&gt; "", COUNTIF(SAP!#REF!,M3814)&gt;0),"Matched", "")</f>
        <v>#REF!</v>
      </c>
      <c r="O3814" s="1" t="str">
        <f t="shared" si="201"/>
        <v/>
      </c>
      <c r="P3814" s="1" t="e">
        <f ca="1">IF(AND(O3814&lt;&gt; "", COUNTIF(SAP!#REF!,O3814)&gt;0),"Matched", "")</f>
        <v>#REF!</v>
      </c>
      <c r="Q3814" s="1" t="str">
        <f ca="1">IF(D3814="AC","Logic4"&amp;"_"&amp;TEXT(C3814,"dd.mm.yyyy") &amp;"_"&amp; 1460242.79,"")</f>
        <v>Logic4_24.02.2020_1460242.79</v>
      </c>
      <c r="R3814" s="1" t="e">
        <f ca="1">IF(AND(Q3814&lt;&gt; "", COUNTIF(SAP!#REF!,Q3814)&gt;0),"Matched", "")</f>
        <v>#REF!</v>
      </c>
    </row>
    <row r="3815" spans="1:18">
      <c r="A3815" s="13">
        <v>11563327</v>
      </c>
      <c r="B3815" s="14">
        <v>43885</v>
      </c>
      <c r="C3815" s="14">
        <v>43885</v>
      </c>
      <c r="D3815" s="15" t="s">
        <v>10</v>
      </c>
      <c r="E3815" s="15">
        <v>0</v>
      </c>
      <c r="F3815" s="15">
        <v>0</v>
      </c>
      <c r="G3815" s="15">
        <v>10593.3</v>
      </c>
      <c r="H3815" s="15">
        <v>504752.98</v>
      </c>
      <c r="I3815" s="15" t="s">
        <v>11</v>
      </c>
      <c r="J3815" s="15" t="s">
        <v>12</v>
      </c>
      <c r="K3815" s="1" t="str">
        <f t="shared" si="199"/>
        <v/>
      </c>
      <c r="L3815" s="1" t="e">
        <f ca="1">IF(AND(K3815&lt;&gt; "", COUNTIF(SAP!#REF!,K3815)&gt;0),"Matched", "")</f>
        <v>#REF!</v>
      </c>
      <c r="M3815" s="1" t="str">
        <f t="shared" si="200"/>
        <v/>
      </c>
      <c r="N3815" s="1" t="e">
        <f ca="1">IF(AND(M3815&lt;&gt; "", COUNTIF(SAP!#REF!,M3815)&gt;0),"Matched", "")</f>
        <v>#REF!</v>
      </c>
      <c r="O3815" s="1" t="str">
        <f t="shared" si="201"/>
        <v/>
      </c>
      <c r="P3815" s="1" t="e">
        <f ca="1">IF(AND(O3815&lt;&gt; "", COUNTIF(SAP!#REF!,O3815)&gt;0),"Matched", "")</f>
        <v>#REF!</v>
      </c>
      <c r="Q3815" s="1" t="str">
        <f ca="1">IF(D3815="AC","Logic4"&amp;"_"&amp;TEXT(C3815,"dd.mm.yyyy") &amp;"_"&amp; 1460242.79,"")</f>
        <v>Logic4_24.02.2020_1460242.79</v>
      </c>
      <c r="R3815" s="1" t="e">
        <f ca="1">IF(AND(Q3815&lt;&gt; "", COUNTIF(SAP!#REF!,Q3815)&gt;0),"Matched", "")</f>
        <v>#REF!</v>
      </c>
    </row>
    <row r="3816" spans="1:18">
      <c r="A3816" s="9">
        <v>11563327</v>
      </c>
      <c r="B3816" s="10">
        <v>43885</v>
      </c>
      <c r="C3816" s="10">
        <v>43885</v>
      </c>
      <c r="D3816" s="11" t="s">
        <v>10</v>
      </c>
      <c r="E3816" s="11">
        <v>0</v>
      </c>
      <c r="F3816" s="11">
        <v>0</v>
      </c>
      <c r="G3816" s="11">
        <v>10640</v>
      </c>
      <c r="H3816" s="11">
        <v>515392.98</v>
      </c>
      <c r="I3816" s="11" t="s">
        <v>11</v>
      </c>
      <c r="J3816" s="11" t="s">
        <v>12</v>
      </c>
      <c r="K3816" s="1" t="str">
        <f t="shared" si="199"/>
        <v/>
      </c>
      <c r="L3816" s="1" t="e">
        <f ca="1">IF(AND(K3816&lt;&gt; "", COUNTIF(SAP!#REF!,K3816)&gt;0),"Matched", "")</f>
        <v>#REF!</v>
      </c>
      <c r="M3816" s="1" t="str">
        <f t="shared" si="200"/>
        <v/>
      </c>
      <c r="N3816" s="1" t="e">
        <f ca="1">IF(AND(M3816&lt;&gt; "", COUNTIF(SAP!#REF!,M3816)&gt;0),"Matched", "")</f>
        <v>#REF!</v>
      </c>
      <c r="O3816" s="1" t="str">
        <f t="shared" si="201"/>
        <v/>
      </c>
      <c r="P3816" s="1" t="e">
        <f ca="1">IF(AND(O3816&lt;&gt; "", COUNTIF(SAP!#REF!,O3816)&gt;0),"Matched", "")</f>
        <v>#REF!</v>
      </c>
      <c r="Q3816" s="1" t="str">
        <f ca="1">IF(D3816="AC","Logic4"&amp;"_"&amp;TEXT(C3816,"dd.mm.yyyy") &amp;"_"&amp; 1460242.79,"")</f>
        <v>Logic4_24.02.2020_1460242.79</v>
      </c>
      <c r="R3816" s="1" t="e">
        <f ca="1">IF(AND(Q3816&lt;&gt; "", COUNTIF(SAP!#REF!,Q3816)&gt;0),"Matched", "")</f>
        <v>#REF!</v>
      </c>
    </row>
    <row r="3817" spans="1:18">
      <c r="A3817" s="13">
        <v>11563327</v>
      </c>
      <c r="B3817" s="14">
        <v>43885</v>
      </c>
      <c r="C3817" s="14">
        <v>43885</v>
      </c>
      <c r="D3817" s="15" t="s">
        <v>10</v>
      </c>
      <c r="E3817" s="15">
        <v>0</v>
      </c>
      <c r="F3817" s="15">
        <v>0</v>
      </c>
      <c r="G3817" s="15">
        <v>10684.3</v>
      </c>
      <c r="H3817" s="15">
        <v>526077.28</v>
      </c>
      <c r="I3817" s="15" t="s">
        <v>11</v>
      </c>
      <c r="J3817" s="15" t="s">
        <v>12</v>
      </c>
      <c r="K3817" s="1" t="str">
        <f t="shared" si="199"/>
        <v/>
      </c>
      <c r="L3817" s="1" t="e">
        <f ca="1">IF(AND(K3817&lt;&gt; "", COUNTIF(SAP!#REF!,K3817)&gt;0),"Matched", "")</f>
        <v>#REF!</v>
      </c>
      <c r="M3817" s="1" t="str">
        <f t="shared" si="200"/>
        <v/>
      </c>
      <c r="N3817" s="1" t="e">
        <f ca="1">IF(AND(M3817&lt;&gt; "", COUNTIF(SAP!#REF!,M3817)&gt;0),"Matched", "")</f>
        <v>#REF!</v>
      </c>
      <c r="O3817" s="1" t="str">
        <f t="shared" si="201"/>
        <v/>
      </c>
      <c r="P3817" s="1" t="e">
        <f ca="1">IF(AND(O3817&lt;&gt; "", COUNTIF(SAP!#REF!,O3817)&gt;0),"Matched", "")</f>
        <v>#REF!</v>
      </c>
      <c r="Q3817" s="1" t="str">
        <f ca="1">IF(D3817="AC","Logic4"&amp;"_"&amp;TEXT(C3817,"dd.mm.yyyy") &amp;"_"&amp; 1460242.79,"")</f>
        <v>Logic4_24.02.2020_1460242.79</v>
      </c>
      <c r="R3817" s="1" t="e">
        <f ca="1">IF(AND(Q3817&lt;&gt; "", COUNTIF(SAP!#REF!,Q3817)&gt;0),"Matched", "")</f>
        <v>#REF!</v>
      </c>
    </row>
    <row r="3818" spans="1:18">
      <c r="A3818" s="9">
        <v>11563327</v>
      </c>
      <c r="B3818" s="10">
        <v>43885</v>
      </c>
      <c r="C3818" s="10">
        <v>43885</v>
      </c>
      <c r="D3818" s="11" t="s">
        <v>10</v>
      </c>
      <c r="E3818" s="11">
        <v>0</v>
      </c>
      <c r="F3818" s="11">
        <v>0</v>
      </c>
      <c r="G3818" s="11">
        <v>11220</v>
      </c>
      <c r="H3818" s="11">
        <v>537297.28</v>
      </c>
      <c r="I3818" s="11" t="s">
        <v>11</v>
      </c>
      <c r="J3818" s="11" t="s">
        <v>12</v>
      </c>
      <c r="K3818" s="1" t="str">
        <f t="shared" si="199"/>
        <v/>
      </c>
      <c r="L3818" s="1" t="e">
        <f ca="1">IF(AND(K3818&lt;&gt; "", COUNTIF(SAP!#REF!,K3818)&gt;0),"Matched", "")</f>
        <v>#REF!</v>
      </c>
      <c r="M3818" s="1" t="str">
        <f t="shared" si="200"/>
        <v/>
      </c>
      <c r="N3818" s="1" t="e">
        <f ca="1">IF(AND(M3818&lt;&gt; "", COUNTIF(SAP!#REF!,M3818)&gt;0),"Matched", "")</f>
        <v>#REF!</v>
      </c>
      <c r="O3818" s="1" t="str">
        <f t="shared" si="201"/>
        <v/>
      </c>
      <c r="P3818" s="1" t="e">
        <f ca="1">IF(AND(O3818&lt;&gt; "", COUNTIF(SAP!#REF!,O3818)&gt;0),"Matched", "")</f>
        <v>#REF!</v>
      </c>
      <c r="Q3818" s="1" t="str">
        <f ca="1">IF(D3818="AC","Logic4"&amp;"_"&amp;TEXT(C3818,"dd.mm.yyyy") &amp;"_"&amp; 1460242.79,"")</f>
        <v>Logic4_24.02.2020_1460242.79</v>
      </c>
      <c r="R3818" s="1" t="e">
        <f ca="1">IF(AND(Q3818&lt;&gt; "", COUNTIF(SAP!#REF!,Q3818)&gt;0),"Matched", "")</f>
        <v>#REF!</v>
      </c>
    </row>
    <row r="3819" spans="1:18">
      <c r="A3819" s="13">
        <v>11563327</v>
      </c>
      <c r="B3819" s="14">
        <v>43885</v>
      </c>
      <c r="C3819" s="14">
        <v>43885</v>
      </c>
      <c r="D3819" s="15" t="s">
        <v>10</v>
      </c>
      <c r="E3819" s="15">
        <v>0</v>
      </c>
      <c r="F3819" s="15">
        <v>0</v>
      </c>
      <c r="G3819" s="15">
        <v>11802.33</v>
      </c>
      <c r="H3819" s="15">
        <v>549099.61</v>
      </c>
      <c r="I3819" s="15" t="s">
        <v>11</v>
      </c>
      <c r="J3819" s="15" t="s">
        <v>12</v>
      </c>
      <c r="K3819" s="1" t="str">
        <f t="shared" si="199"/>
        <v/>
      </c>
      <c r="L3819" s="1" t="e">
        <f ca="1">IF(AND(K3819&lt;&gt; "", COUNTIF(SAP!#REF!,K3819)&gt;0),"Matched", "")</f>
        <v>#REF!</v>
      </c>
      <c r="M3819" s="1" t="str">
        <f t="shared" si="200"/>
        <v/>
      </c>
      <c r="N3819" s="1" t="e">
        <f ca="1">IF(AND(M3819&lt;&gt; "", COUNTIF(SAP!#REF!,M3819)&gt;0),"Matched", "")</f>
        <v>#REF!</v>
      </c>
      <c r="O3819" s="1" t="str">
        <f t="shared" si="201"/>
        <v/>
      </c>
      <c r="P3819" s="1" t="e">
        <f ca="1">IF(AND(O3819&lt;&gt; "", COUNTIF(SAP!#REF!,O3819)&gt;0),"Matched", "")</f>
        <v>#REF!</v>
      </c>
      <c r="Q3819" s="1" t="str">
        <f ca="1">IF(D3819="AC","Logic4"&amp;"_"&amp;TEXT(C3819,"dd.mm.yyyy") &amp;"_"&amp; 1460242.79,"")</f>
        <v>Logic4_24.02.2020_1460242.79</v>
      </c>
      <c r="R3819" s="1" t="e">
        <f ca="1">IF(AND(Q3819&lt;&gt; "", COUNTIF(SAP!#REF!,Q3819)&gt;0),"Matched", "")</f>
        <v>#REF!</v>
      </c>
    </row>
    <row r="3820" spans="1:18">
      <c r="A3820" s="9">
        <v>11563327</v>
      </c>
      <c r="B3820" s="10">
        <v>43885</v>
      </c>
      <c r="C3820" s="10">
        <v>43885</v>
      </c>
      <c r="D3820" s="11" t="s">
        <v>10</v>
      </c>
      <c r="E3820" s="11">
        <v>0</v>
      </c>
      <c r="F3820" s="11">
        <v>0</v>
      </c>
      <c r="G3820" s="11">
        <v>11972</v>
      </c>
      <c r="H3820" s="11">
        <v>561071.61</v>
      </c>
      <c r="I3820" s="11" t="s">
        <v>11</v>
      </c>
      <c r="J3820" s="11" t="s">
        <v>12</v>
      </c>
      <c r="K3820" s="1" t="str">
        <f t="shared" si="199"/>
        <v/>
      </c>
      <c r="L3820" s="1" t="e">
        <f ca="1">IF(AND(K3820&lt;&gt; "", COUNTIF(SAP!#REF!,K3820)&gt;0),"Matched", "")</f>
        <v>#REF!</v>
      </c>
      <c r="M3820" s="1" t="str">
        <f t="shared" si="200"/>
        <v/>
      </c>
      <c r="N3820" s="1" t="e">
        <f ca="1">IF(AND(M3820&lt;&gt; "", COUNTIF(SAP!#REF!,M3820)&gt;0),"Matched", "")</f>
        <v>#REF!</v>
      </c>
      <c r="O3820" s="1" t="str">
        <f t="shared" si="201"/>
        <v/>
      </c>
      <c r="P3820" s="1" t="e">
        <f ca="1">IF(AND(O3820&lt;&gt; "", COUNTIF(SAP!#REF!,O3820)&gt;0),"Matched", "")</f>
        <v>#REF!</v>
      </c>
      <c r="Q3820" s="1" t="str">
        <f ca="1">IF(D3820="AC","Logic4"&amp;"_"&amp;TEXT(C3820,"dd.mm.yyyy") &amp;"_"&amp; 1460242.79,"")</f>
        <v>Logic4_24.02.2020_1460242.79</v>
      </c>
      <c r="R3820" s="1" t="e">
        <f ca="1">IF(AND(Q3820&lt;&gt; "", COUNTIF(SAP!#REF!,Q3820)&gt;0),"Matched", "")</f>
        <v>#REF!</v>
      </c>
    </row>
    <row r="3821" spans="1:18">
      <c r="A3821" s="13">
        <v>11563327</v>
      </c>
      <c r="B3821" s="14">
        <v>43885</v>
      </c>
      <c r="C3821" s="14">
        <v>43885</v>
      </c>
      <c r="D3821" s="15" t="s">
        <v>10</v>
      </c>
      <c r="E3821" s="15">
        <v>0</v>
      </c>
      <c r="F3821" s="15">
        <v>0</v>
      </c>
      <c r="G3821" s="15">
        <v>12060</v>
      </c>
      <c r="H3821" s="15">
        <v>573131.61</v>
      </c>
      <c r="I3821" s="15" t="s">
        <v>11</v>
      </c>
      <c r="J3821" s="15" t="s">
        <v>12</v>
      </c>
      <c r="K3821" s="1" t="str">
        <f t="shared" si="199"/>
        <v/>
      </c>
      <c r="L3821" s="1" t="e">
        <f ca="1">IF(AND(K3821&lt;&gt; "", COUNTIF(SAP!#REF!,K3821)&gt;0),"Matched", "")</f>
        <v>#REF!</v>
      </c>
      <c r="M3821" s="1" t="str">
        <f t="shared" si="200"/>
        <v/>
      </c>
      <c r="N3821" s="1" t="e">
        <f ca="1">IF(AND(M3821&lt;&gt; "", COUNTIF(SAP!#REF!,M3821)&gt;0),"Matched", "")</f>
        <v>#REF!</v>
      </c>
      <c r="O3821" s="1" t="str">
        <f t="shared" si="201"/>
        <v/>
      </c>
      <c r="P3821" s="1" t="e">
        <f ca="1">IF(AND(O3821&lt;&gt; "", COUNTIF(SAP!#REF!,O3821)&gt;0),"Matched", "")</f>
        <v>#REF!</v>
      </c>
      <c r="Q3821" s="1" t="str">
        <f ca="1">IF(D3821="AC","Logic4"&amp;"_"&amp;TEXT(C3821,"dd.mm.yyyy") &amp;"_"&amp; 1460242.79,"")</f>
        <v>Logic4_24.02.2020_1460242.79</v>
      </c>
      <c r="R3821" s="1" t="e">
        <f ca="1">IF(AND(Q3821&lt;&gt; "", COUNTIF(SAP!#REF!,Q3821)&gt;0),"Matched", "")</f>
        <v>#REF!</v>
      </c>
    </row>
    <row r="3822" spans="1:18">
      <c r="A3822" s="9">
        <v>11563327</v>
      </c>
      <c r="B3822" s="10">
        <v>43885</v>
      </c>
      <c r="C3822" s="10">
        <v>43885</v>
      </c>
      <c r="D3822" s="11" t="s">
        <v>10</v>
      </c>
      <c r="E3822" s="11">
        <v>0</v>
      </c>
      <c r="F3822" s="11">
        <v>0</v>
      </c>
      <c r="G3822" s="11">
        <v>12200</v>
      </c>
      <c r="H3822" s="11">
        <v>585331.61</v>
      </c>
      <c r="I3822" s="11" t="s">
        <v>11</v>
      </c>
      <c r="J3822" s="11" t="s">
        <v>12</v>
      </c>
      <c r="K3822" s="1" t="str">
        <f t="shared" si="199"/>
        <v/>
      </c>
      <c r="L3822" s="1" t="e">
        <f ca="1">IF(AND(K3822&lt;&gt; "", COUNTIF(SAP!#REF!,K3822)&gt;0),"Matched", "")</f>
        <v>#REF!</v>
      </c>
      <c r="M3822" s="1" t="str">
        <f t="shared" si="200"/>
        <v/>
      </c>
      <c r="N3822" s="1" t="e">
        <f ca="1">IF(AND(M3822&lt;&gt; "", COUNTIF(SAP!#REF!,M3822)&gt;0),"Matched", "")</f>
        <v>#REF!</v>
      </c>
      <c r="O3822" s="1" t="str">
        <f t="shared" si="201"/>
        <v/>
      </c>
      <c r="P3822" s="1" t="e">
        <f ca="1">IF(AND(O3822&lt;&gt; "", COUNTIF(SAP!#REF!,O3822)&gt;0),"Matched", "")</f>
        <v>#REF!</v>
      </c>
      <c r="Q3822" s="1" t="str">
        <f ca="1">IF(D3822="AC","Logic4"&amp;"_"&amp;TEXT(C3822,"dd.mm.yyyy") &amp;"_"&amp; 1460242.79,"")</f>
        <v>Logic4_24.02.2020_1460242.79</v>
      </c>
      <c r="R3822" s="1" t="e">
        <f ca="1">IF(AND(Q3822&lt;&gt; "", COUNTIF(SAP!#REF!,Q3822)&gt;0),"Matched", "")</f>
        <v>#REF!</v>
      </c>
    </row>
    <row r="3823" spans="1:18">
      <c r="A3823" s="13">
        <v>11563327</v>
      </c>
      <c r="B3823" s="14">
        <v>43885</v>
      </c>
      <c r="C3823" s="14">
        <v>43885</v>
      </c>
      <c r="D3823" s="15" t="s">
        <v>10</v>
      </c>
      <c r="E3823" s="15">
        <v>0</v>
      </c>
      <c r="F3823" s="15">
        <v>0</v>
      </c>
      <c r="G3823" s="15">
        <v>12451.6</v>
      </c>
      <c r="H3823" s="15">
        <v>597783.21</v>
      </c>
      <c r="I3823" s="15" t="s">
        <v>11</v>
      </c>
      <c r="J3823" s="15" t="s">
        <v>12</v>
      </c>
      <c r="K3823" s="1" t="str">
        <f t="shared" si="199"/>
        <v/>
      </c>
      <c r="L3823" s="1" t="e">
        <f ca="1">IF(AND(K3823&lt;&gt; "", COUNTIF(SAP!#REF!,K3823)&gt;0),"Matched", "")</f>
        <v>#REF!</v>
      </c>
      <c r="M3823" s="1" t="str">
        <f t="shared" si="200"/>
        <v/>
      </c>
      <c r="N3823" s="1" t="e">
        <f ca="1">IF(AND(M3823&lt;&gt; "", COUNTIF(SAP!#REF!,M3823)&gt;0),"Matched", "")</f>
        <v>#REF!</v>
      </c>
      <c r="O3823" s="1" t="str">
        <f t="shared" si="201"/>
        <v/>
      </c>
      <c r="P3823" s="1" t="e">
        <f ca="1">IF(AND(O3823&lt;&gt; "", COUNTIF(SAP!#REF!,O3823)&gt;0),"Matched", "")</f>
        <v>#REF!</v>
      </c>
      <c r="Q3823" s="1" t="str">
        <f ca="1">IF(D3823="AC","Logic4"&amp;"_"&amp;TEXT(C3823,"dd.mm.yyyy") &amp;"_"&amp; 1460242.79,"")</f>
        <v>Logic4_24.02.2020_1460242.79</v>
      </c>
      <c r="R3823" s="1" t="e">
        <f ca="1">IF(AND(Q3823&lt;&gt; "", COUNTIF(SAP!#REF!,Q3823)&gt;0),"Matched", "")</f>
        <v>#REF!</v>
      </c>
    </row>
    <row r="3824" spans="1:18">
      <c r="A3824" s="9">
        <v>11563327</v>
      </c>
      <c r="B3824" s="10">
        <v>43885</v>
      </c>
      <c r="C3824" s="10">
        <v>43885</v>
      </c>
      <c r="D3824" s="11" t="s">
        <v>10</v>
      </c>
      <c r="E3824" s="11">
        <v>0</v>
      </c>
      <c r="F3824" s="11">
        <v>0</v>
      </c>
      <c r="G3824" s="11">
        <v>12718.15</v>
      </c>
      <c r="H3824" s="11">
        <v>610501.36</v>
      </c>
      <c r="I3824" s="11" t="s">
        <v>11</v>
      </c>
      <c r="J3824" s="11" t="s">
        <v>12</v>
      </c>
      <c r="K3824" s="1" t="str">
        <f t="shared" si="199"/>
        <v/>
      </c>
      <c r="L3824" s="1" t="e">
        <f ca="1">IF(AND(K3824&lt;&gt; "", COUNTIF(SAP!#REF!,K3824)&gt;0),"Matched", "")</f>
        <v>#REF!</v>
      </c>
      <c r="M3824" s="1" t="str">
        <f t="shared" si="200"/>
        <v/>
      </c>
      <c r="N3824" s="1" t="e">
        <f ca="1">IF(AND(M3824&lt;&gt; "", COUNTIF(SAP!#REF!,M3824)&gt;0),"Matched", "")</f>
        <v>#REF!</v>
      </c>
      <c r="O3824" s="1" t="str">
        <f t="shared" si="201"/>
        <v/>
      </c>
      <c r="P3824" s="1" t="e">
        <f ca="1">IF(AND(O3824&lt;&gt; "", COUNTIF(SAP!#REF!,O3824)&gt;0),"Matched", "")</f>
        <v>#REF!</v>
      </c>
      <c r="Q3824" s="1" t="str">
        <f ca="1">IF(D3824="AC","Logic4"&amp;"_"&amp;TEXT(C3824,"dd.mm.yyyy") &amp;"_"&amp; 1460242.79,"")</f>
        <v>Logic4_24.02.2020_1460242.79</v>
      </c>
      <c r="R3824" s="1" t="e">
        <f ca="1">IF(AND(Q3824&lt;&gt; "", COUNTIF(SAP!#REF!,Q3824)&gt;0),"Matched", "")</f>
        <v>#REF!</v>
      </c>
    </row>
    <row r="3825" spans="1:18">
      <c r="A3825" s="13">
        <v>11563327</v>
      </c>
      <c r="B3825" s="14">
        <v>43885</v>
      </c>
      <c r="C3825" s="14">
        <v>43885</v>
      </c>
      <c r="D3825" s="15" t="s">
        <v>10</v>
      </c>
      <c r="E3825" s="15">
        <v>0</v>
      </c>
      <c r="F3825" s="15">
        <v>0</v>
      </c>
      <c r="G3825" s="15">
        <v>13111.2</v>
      </c>
      <c r="H3825" s="15">
        <v>623612.56000000006</v>
      </c>
      <c r="I3825" s="15" t="s">
        <v>11</v>
      </c>
      <c r="J3825" s="15" t="s">
        <v>12</v>
      </c>
      <c r="K3825" s="1" t="str">
        <f t="shared" si="199"/>
        <v/>
      </c>
      <c r="L3825" s="1" t="e">
        <f ca="1">IF(AND(K3825&lt;&gt; "", COUNTIF(SAP!#REF!,K3825)&gt;0),"Matched", "")</f>
        <v>#REF!</v>
      </c>
      <c r="M3825" s="1" t="str">
        <f t="shared" si="200"/>
        <v/>
      </c>
      <c r="N3825" s="1" t="e">
        <f ca="1">IF(AND(M3825&lt;&gt; "", COUNTIF(SAP!#REF!,M3825)&gt;0),"Matched", "")</f>
        <v>#REF!</v>
      </c>
      <c r="O3825" s="1" t="str">
        <f t="shared" si="201"/>
        <v/>
      </c>
      <c r="P3825" s="1" t="e">
        <f ca="1">IF(AND(O3825&lt;&gt; "", COUNTIF(SAP!#REF!,O3825)&gt;0),"Matched", "")</f>
        <v>#REF!</v>
      </c>
      <c r="Q3825" s="1" t="str">
        <f ca="1">IF(D3825="AC","Logic4"&amp;"_"&amp;TEXT(C3825,"dd.mm.yyyy") &amp;"_"&amp; 1460242.79,"")</f>
        <v>Logic4_24.02.2020_1460242.79</v>
      </c>
      <c r="R3825" s="1" t="e">
        <f ca="1">IF(AND(Q3825&lt;&gt; "", COUNTIF(SAP!#REF!,Q3825)&gt;0),"Matched", "")</f>
        <v>#REF!</v>
      </c>
    </row>
    <row r="3826" spans="1:18">
      <c r="A3826" s="9">
        <v>11563327</v>
      </c>
      <c r="B3826" s="10">
        <v>43885</v>
      </c>
      <c r="C3826" s="10">
        <v>43885</v>
      </c>
      <c r="D3826" s="11" t="s">
        <v>10</v>
      </c>
      <c r="E3826" s="11">
        <v>0</v>
      </c>
      <c r="F3826" s="11">
        <v>0</v>
      </c>
      <c r="G3826" s="11">
        <v>13443.2</v>
      </c>
      <c r="H3826" s="11">
        <v>637055.76</v>
      </c>
      <c r="I3826" s="11" t="s">
        <v>11</v>
      </c>
      <c r="J3826" s="11" t="s">
        <v>12</v>
      </c>
      <c r="K3826" s="1" t="str">
        <f t="shared" si="199"/>
        <v/>
      </c>
      <c r="L3826" s="1" t="e">
        <f ca="1">IF(AND(K3826&lt;&gt; "", COUNTIF(SAP!#REF!,K3826)&gt;0),"Matched", "")</f>
        <v>#REF!</v>
      </c>
      <c r="M3826" s="1" t="str">
        <f t="shared" si="200"/>
        <v/>
      </c>
      <c r="N3826" s="1" t="e">
        <f ca="1">IF(AND(M3826&lt;&gt; "", COUNTIF(SAP!#REF!,M3826)&gt;0),"Matched", "")</f>
        <v>#REF!</v>
      </c>
      <c r="O3826" s="1" t="str">
        <f t="shared" si="201"/>
        <v/>
      </c>
      <c r="P3826" s="1" t="e">
        <f ca="1">IF(AND(O3826&lt;&gt; "", COUNTIF(SAP!#REF!,O3826)&gt;0),"Matched", "")</f>
        <v>#REF!</v>
      </c>
      <c r="Q3826" s="1" t="str">
        <f ca="1">IF(D3826="AC","Logic4"&amp;"_"&amp;TEXT(C3826,"dd.mm.yyyy") &amp;"_"&amp; 1460242.79,"")</f>
        <v>Logic4_24.02.2020_1460242.79</v>
      </c>
      <c r="R3826" s="1" t="e">
        <f ca="1">IF(AND(Q3826&lt;&gt; "", COUNTIF(SAP!#REF!,Q3826)&gt;0),"Matched", "")</f>
        <v>#REF!</v>
      </c>
    </row>
    <row r="3827" spans="1:18">
      <c r="A3827" s="13">
        <v>11563327</v>
      </c>
      <c r="B3827" s="14">
        <v>43885</v>
      </c>
      <c r="C3827" s="14">
        <v>43885</v>
      </c>
      <c r="D3827" s="15" t="s">
        <v>10</v>
      </c>
      <c r="E3827" s="15">
        <v>0</v>
      </c>
      <c r="F3827" s="15">
        <v>0</v>
      </c>
      <c r="G3827" s="15">
        <v>13730</v>
      </c>
      <c r="H3827" s="15">
        <v>650785.76</v>
      </c>
      <c r="I3827" s="15" t="s">
        <v>11</v>
      </c>
      <c r="J3827" s="15" t="s">
        <v>12</v>
      </c>
      <c r="K3827" s="1" t="str">
        <f t="shared" si="199"/>
        <v/>
      </c>
      <c r="L3827" s="1" t="e">
        <f ca="1">IF(AND(K3827&lt;&gt; "", COUNTIF(SAP!#REF!,K3827)&gt;0),"Matched", "")</f>
        <v>#REF!</v>
      </c>
      <c r="M3827" s="1" t="str">
        <f t="shared" si="200"/>
        <v/>
      </c>
      <c r="N3827" s="1" t="e">
        <f ca="1">IF(AND(M3827&lt;&gt; "", COUNTIF(SAP!#REF!,M3827)&gt;0),"Matched", "")</f>
        <v>#REF!</v>
      </c>
      <c r="O3827" s="1" t="str">
        <f t="shared" si="201"/>
        <v/>
      </c>
      <c r="P3827" s="1" t="e">
        <f ca="1">IF(AND(O3827&lt;&gt; "", COUNTIF(SAP!#REF!,O3827)&gt;0),"Matched", "")</f>
        <v>#REF!</v>
      </c>
      <c r="Q3827" s="1" t="str">
        <f ca="1">IF(D3827="AC","Logic4"&amp;"_"&amp;TEXT(C3827,"dd.mm.yyyy") &amp;"_"&amp; 1460242.79,"")</f>
        <v>Logic4_24.02.2020_1460242.79</v>
      </c>
      <c r="R3827" s="1" t="e">
        <f ca="1">IF(AND(Q3827&lt;&gt; "", COUNTIF(SAP!#REF!,Q3827)&gt;0),"Matched", "")</f>
        <v>#REF!</v>
      </c>
    </row>
    <row r="3828" spans="1:18">
      <c r="A3828" s="9">
        <v>11563327</v>
      </c>
      <c r="B3828" s="10">
        <v>43885</v>
      </c>
      <c r="C3828" s="10">
        <v>43885</v>
      </c>
      <c r="D3828" s="11" t="s">
        <v>10</v>
      </c>
      <c r="E3828" s="11">
        <v>0</v>
      </c>
      <c r="F3828" s="11">
        <v>0</v>
      </c>
      <c r="G3828" s="11">
        <v>13741.6</v>
      </c>
      <c r="H3828" s="11">
        <v>664527.35999999999</v>
      </c>
      <c r="I3828" s="11" t="s">
        <v>11</v>
      </c>
      <c r="J3828" s="11" t="s">
        <v>12</v>
      </c>
      <c r="K3828" s="1" t="str">
        <f t="shared" si="199"/>
        <v/>
      </c>
      <c r="L3828" s="1" t="e">
        <f ca="1">IF(AND(K3828&lt;&gt; "", COUNTIF(SAP!#REF!,K3828)&gt;0),"Matched", "")</f>
        <v>#REF!</v>
      </c>
      <c r="M3828" s="1" t="str">
        <f t="shared" si="200"/>
        <v/>
      </c>
      <c r="N3828" s="1" t="e">
        <f ca="1">IF(AND(M3828&lt;&gt; "", COUNTIF(SAP!#REF!,M3828)&gt;0),"Matched", "")</f>
        <v>#REF!</v>
      </c>
      <c r="O3828" s="1" t="str">
        <f t="shared" si="201"/>
        <v/>
      </c>
      <c r="P3828" s="1" t="e">
        <f ca="1">IF(AND(O3828&lt;&gt; "", COUNTIF(SAP!#REF!,O3828)&gt;0),"Matched", "")</f>
        <v>#REF!</v>
      </c>
      <c r="Q3828" s="1" t="str">
        <f ca="1">IF(D3828="AC","Logic4"&amp;"_"&amp;TEXT(C3828,"dd.mm.yyyy") &amp;"_"&amp; 1460242.79,"")</f>
        <v>Logic4_24.02.2020_1460242.79</v>
      </c>
      <c r="R3828" s="1" t="e">
        <f ca="1">IF(AND(Q3828&lt;&gt; "", COUNTIF(SAP!#REF!,Q3828)&gt;0),"Matched", "")</f>
        <v>#REF!</v>
      </c>
    </row>
    <row r="3829" spans="1:18">
      <c r="A3829" s="13">
        <v>11563327</v>
      </c>
      <c r="B3829" s="14">
        <v>43885</v>
      </c>
      <c r="C3829" s="14">
        <v>43885</v>
      </c>
      <c r="D3829" s="15" t="s">
        <v>10</v>
      </c>
      <c r="E3829" s="15">
        <v>0</v>
      </c>
      <c r="F3829" s="15">
        <v>0</v>
      </c>
      <c r="G3829" s="15">
        <v>14160</v>
      </c>
      <c r="H3829" s="15">
        <v>678687.36</v>
      </c>
      <c r="I3829" s="15" t="s">
        <v>11</v>
      </c>
      <c r="J3829" s="15" t="s">
        <v>12</v>
      </c>
      <c r="K3829" s="1" t="str">
        <f t="shared" si="199"/>
        <v/>
      </c>
      <c r="L3829" s="1" t="e">
        <f ca="1">IF(AND(K3829&lt;&gt; "", COUNTIF(SAP!#REF!,K3829)&gt;0),"Matched", "")</f>
        <v>#REF!</v>
      </c>
      <c r="M3829" s="1" t="str">
        <f t="shared" si="200"/>
        <v/>
      </c>
      <c r="N3829" s="1" t="e">
        <f ca="1">IF(AND(M3829&lt;&gt; "", COUNTIF(SAP!#REF!,M3829)&gt;0),"Matched", "")</f>
        <v>#REF!</v>
      </c>
      <c r="O3829" s="1" t="str">
        <f t="shared" si="201"/>
        <v/>
      </c>
      <c r="P3829" s="1" t="e">
        <f ca="1">IF(AND(O3829&lt;&gt; "", COUNTIF(SAP!#REF!,O3829)&gt;0),"Matched", "")</f>
        <v>#REF!</v>
      </c>
      <c r="Q3829" s="1" t="str">
        <f ca="1">IF(D3829="AC","Logic4"&amp;"_"&amp;TEXT(C3829,"dd.mm.yyyy") &amp;"_"&amp; 1460242.79,"")</f>
        <v>Logic4_24.02.2020_1460242.79</v>
      </c>
      <c r="R3829" s="1" t="e">
        <f ca="1">IF(AND(Q3829&lt;&gt; "", COUNTIF(SAP!#REF!,Q3829)&gt;0),"Matched", "")</f>
        <v>#REF!</v>
      </c>
    </row>
    <row r="3830" spans="1:18">
      <c r="A3830" s="9">
        <v>11563327</v>
      </c>
      <c r="B3830" s="10">
        <v>43885</v>
      </c>
      <c r="C3830" s="10">
        <v>43885</v>
      </c>
      <c r="D3830" s="11" t="s">
        <v>10</v>
      </c>
      <c r="E3830" s="11">
        <v>0</v>
      </c>
      <c r="F3830" s="11">
        <v>0</v>
      </c>
      <c r="G3830" s="11">
        <v>14740.8</v>
      </c>
      <c r="H3830" s="11">
        <v>693428.16</v>
      </c>
      <c r="I3830" s="11" t="s">
        <v>11</v>
      </c>
      <c r="J3830" s="11" t="s">
        <v>12</v>
      </c>
      <c r="K3830" s="1" t="str">
        <f t="shared" si="199"/>
        <v/>
      </c>
      <c r="L3830" s="1" t="e">
        <f ca="1">IF(AND(K3830&lt;&gt; "", COUNTIF(SAP!#REF!,K3830)&gt;0),"Matched", "")</f>
        <v>#REF!</v>
      </c>
      <c r="M3830" s="1" t="str">
        <f t="shared" si="200"/>
        <v/>
      </c>
      <c r="N3830" s="1" t="e">
        <f ca="1">IF(AND(M3830&lt;&gt; "", COUNTIF(SAP!#REF!,M3830)&gt;0),"Matched", "")</f>
        <v>#REF!</v>
      </c>
      <c r="O3830" s="1" t="str">
        <f t="shared" si="201"/>
        <v/>
      </c>
      <c r="P3830" s="1" t="e">
        <f ca="1">IF(AND(O3830&lt;&gt; "", COUNTIF(SAP!#REF!,O3830)&gt;0),"Matched", "")</f>
        <v>#REF!</v>
      </c>
      <c r="Q3830" s="1" t="str">
        <f ca="1">IF(D3830="AC","Logic4"&amp;"_"&amp;TEXT(C3830,"dd.mm.yyyy") &amp;"_"&amp; 1460242.79,"")</f>
        <v>Logic4_24.02.2020_1460242.79</v>
      </c>
      <c r="R3830" s="1" t="e">
        <f ca="1">IF(AND(Q3830&lt;&gt; "", COUNTIF(SAP!#REF!,Q3830)&gt;0),"Matched", "")</f>
        <v>#REF!</v>
      </c>
    </row>
    <row r="3831" spans="1:18">
      <c r="A3831" s="13">
        <v>11563327</v>
      </c>
      <c r="B3831" s="14">
        <v>43885</v>
      </c>
      <c r="C3831" s="14">
        <v>43885</v>
      </c>
      <c r="D3831" s="15" t="s">
        <v>10</v>
      </c>
      <c r="E3831" s="15">
        <v>0</v>
      </c>
      <c r="F3831" s="15">
        <v>0</v>
      </c>
      <c r="G3831" s="15">
        <v>15052</v>
      </c>
      <c r="H3831" s="15">
        <v>708480.16</v>
      </c>
      <c r="I3831" s="15" t="s">
        <v>11</v>
      </c>
      <c r="J3831" s="15" t="s">
        <v>12</v>
      </c>
      <c r="K3831" s="1" t="str">
        <f t="shared" si="199"/>
        <v/>
      </c>
      <c r="L3831" s="1" t="e">
        <f ca="1">IF(AND(K3831&lt;&gt; "", COUNTIF(SAP!#REF!,K3831)&gt;0),"Matched", "")</f>
        <v>#REF!</v>
      </c>
      <c r="M3831" s="1" t="str">
        <f t="shared" si="200"/>
        <v/>
      </c>
      <c r="N3831" s="1" t="e">
        <f ca="1">IF(AND(M3831&lt;&gt; "", COUNTIF(SAP!#REF!,M3831)&gt;0),"Matched", "")</f>
        <v>#REF!</v>
      </c>
      <c r="O3831" s="1" t="str">
        <f t="shared" si="201"/>
        <v/>
      </c>
      <c r="P3831" s="1" t="e">
        <f ca="1">IF(AND(O3831&lt;&gt; "", COUNTIF(SAP!#REF!,O3831)&gt;0),"Matched", "")</f>
        <v>#REF!</v>
      </c>
      <c r="Q3831" s="1" t="str">
        <f ca="1">IF(D3831="AC","Logic4"&amp;"_"&amp;TEXT(C3831,"dd.mm.yyyy") &amp;"_"&amp; 1460242.79,"")</f>
        <v>Logic4_24.02.2020_1460242.79</v>
      </c>
      <c r="R3831" s="1" t="e">
        <f ca="1">IF(AND(Q3831&lt;&gt; "", COUNTIF(SAP!#REF!,Q3831)&gt;0),"Matched", "")</f>
        <v>#REF!</v>
      </c>
    </row>
    <row r="3832" spans="1:18">
      <c r="A3832" s="9">
        <v>11563327</v>
      </c>
      <c r="B3832" s="10">
        <v>43885</v>
      </c>
      <c r="C3832" s="10">
        <v>43885</v>
      </c>
      <c r="D3832" s="11" t="s">
        <v>10</v>
      </c>
      <c r="E3832" s="11">
        <v>0</v>
      </c>
      <c r="F3832" s="11">
        <v>0</v>
      </c>
      <c r="G3832" s="11">
        <v>15478.39</v>
      </c>
      <c r="H3832" s="11">
        <v>723958.55</v>
      </c>
      <c r="I3832" s="11" t="s">
        <v>11</v>
      </c>
      <c r="J3832" s="11" t="s">
        <v>12</v>
      </c>
      <c r="K3832" s="1" t="str">
        <f t="shared" si="199"/>
        <v/>
      </c>
      <c r="L3832" s="1" t="e">
        <f ca="1">IF(AND(K3832&lt;&gt; "", COUNTIF(SAP!#REF!,K3832)&gt;0),"Matched", "")</f>
        <v>#REF!</v>
      </c>
      <c r="M3832" s="1" t="str">
        <f t="shared" si="200"/>
        <v/>
      </c>
      <c r="N3832" s="1" t="e">
        <f ca="1">IF(AND(M3832&lt;&gt; "", COUNTIF(SAP!#REF!,M3832)&gt;0),"Matched", "")</f>
        <v>#REF!</v>
      </c>
      <c r="O3832" s="1" t="str">
        <f t="shared" si="201"/>
        <v/>
      </c>
      <c r="P3832" s="1" t="e">
        <f ca="1">IF(AND(O3832&lt;&gt; "", COUNTIF(SAP!#REF!,O3832)&gt;0),"Matched", "")</f>
        <v>#REF!</v>
      </c>
      <c r="Q3832" s="1" t="str">
        <f ca="1">IF(D3832="AC","Logic4"&amp;"_"&amp;TEXT(C3832,"dd.mm.yyyy") &amp;"_"&amp; 1460242.79,"")</f>
        <v>Logic4_24.02.2020_1460242.79</v>
      </c>
      <c r="R3832" s="1" t="e">
        <f ca="1">IF(AND(Q3832&lt;&gt; "", COUNTIF(SAP!#REF!,Q3832)&gt;0),"Matched", "")</f>
        <v>#REF!</v>
      </c>
    </row>
    <row r="3833" spans="1:18">
      <c r="A3833" s="13">
        <v>11563327</v>
      </c>
      <c r="B3833" s="14">
        <v>43885</v>
      </c>
      <c r="C3833" s="14">
        <v>43885</v>
      </c>
      <c r="D3833" s="15" t="s">
        <v>10</v>
      </c>
      <c r="E3833" s="15">
        <v>0</v>
      </c>
      <c r="F3833" s="15">
        <v>0</v>
      </c>
      <c r="G3833" s="15">
        <v>15509.08</v>
      </c>
      <c r="H3833" s="15">
        <v>739467.63</v>
      </c>
      <c r="I3833" s="15" t="s">
        <v>11</v>
      </c>
      <c r="J3833" s="15" t="s">
        <v>12</v>
      </c>
      <c r="K3833" s="1" t="str">
        <f t="shared" si="199"/>
        <v/>
      </c>
      <c r="L3833" s="1" t="e">
        <f ca="1">IF(AND(K3833&lt;&gt; "", COUNTIF(SAP!#REF!,K3833)&gt;0),"Matched", "")</f>
        <v>#REF!</v>
      </c>
      <c r="M3833" s="1" t="str">
        <f t="shared" si="200"/>
        <v/>
      </c>
      <c r="N3833" s="1" t="e">
        <f ca="1">IF(AND(M3833&lt;&gt; "", COUNTIF(SAP!#REF!,M3833)&gt;0),"Matched", "")</f>
        <v>#REF!</v>
      </c>
      <c r="O3833" s="1" t="str">
        <f t="shared" si="201"/>
        <v/>
      </c>
      <c r="P3833" s="1" t="e">
        <f ca="1">IF(AND(O3833&lt;&gt; "", COUNTIF(SAP!#REF!,O3833)&gt;0),"Matched", "")</f>
        <v>#REF!</v>
      </c>
      <c r="Q3833" s="1" t="str">
        <f ca="1">IF(D3833="AC","Logic4"&amp;"_"&amp;TEXT(C3833,"dd.mm.yyyy") &amp;"_"&amp; 1460242.79,"")</f>
        <v>Logic4_24.02.2020_1460242.79</v>
      </c>
      <c r="R3833" s="1" t="e">
        <f ca="1">IF(AND(Q3833&lt;&gt; "", COUNTIF(SAP!#REF!,Q3833)&gt;0),"Matched", "")</f>
        <v>#REF!</v>
      </c>
    </row>
    <row r="3834" spans="1:18">
      <c r="A3834" s="9">
        <v>11563327</v>
      </c>
      <c r="B3834" s="10">
        <v>43885</v>
      </c>
      <c r="C3834" s="10">
        <v>43885</v>
      </c>
      <c r="D3834" s="11" t="s">
        <v>10</v>
      </c>
      <c r="E3834" s="11">
        <v>0</v>
      </c>
      <c r="F3834" s="11">
        <v>0</v>
      </c>
      <c r="G3834" s="11">
        <v>15610.8</v>
      </c>
      <c r="H3834" s="11">
        <v>755078.43</v>
      </c>
      <c r="I3834" s="11" t="s">
        <v>11</v>
      </c>
      <c r="J3834" s="11" t="s">
        <v>12</v>
      </c>
      <c r="K3834" s="1" t="str">
        <f t="shared" si="199"/>
        <v/>
      </c>
      <c r="L3834" s="1" t="e">
        <f ca="1">IF(AND(K3834&lt;&gt; "", COUNTIF(SAP!#REF!,K3834)&gt;0),"Matched", "")</f>
        <v>#REF!</v>
      </c>
      <c r="M3834" s="1" t="str">
        <f t="shared" si="200"/>
        <v/>
      </c>
      <c r="N3834" s="1" t="e">
        <f ca="1">IF(AND(M3834&lt;&gt; "", COUNTIF(SAP!#REF!,M3834)&gt;0),"Matched", "")</f>
        <v>#REF!</v>
      </c>
      <c r="O3834" s="1" t="str">
        <f t="shared" si="201"/>
        <v/>
      </c>
      <c r="P3834" s="1" t="e">
        <f ca="1">IF(AND(O3834&lt;&gt; "", COUNTIF(SAP!#REF!,O3834)&gt;0),"Matched", "")</f>
        <v>#REF!</v>
      </c>
      <c r="Q3834" s="1" t="str">
        <f ca="1">IF(D3834="AC","Logic4"&amp;"_"&amp;TEXT(C3834,"dd.mm.yyyy") &amp;"_"&amp; 1460242.79,"")</f>
        <v>Logic4_24.02.2020_1460242.79</v>
      </c>
      <c r="R3834" s="1" t="e">
        <f ca="1">IF(AND(Q3834&lt;&gt; "", COUNTIF(SAP!#REF!,Q3834)&gt;0),"Matched", "")</f>
        <v>#REF!</v>
      </c>
    </row>
    <row r="3835" spans="1:18">
      <c r="A3835" s="13">
        <v>11563327</v>
      </c>
      <c r="B3835" s="14">
        <v>43885</v>
      </c>
      <c r="C3835" s="14">
        <v>43885</v>
      </c>
      <c r="D3835" s="15" t="s">
        <v>10</v>
      </c>
      <c r="E3835" s="15">
        <v>0</v>
      </c>
      <c r="F3835" s="15">
        <v>0</v>
      </c>
      <c r="G3835" s="15">
        <v>16023.3</v>
      </c>
      <c r="H3835" s="15">
        <v>771101.73</v>
      </c>
      <c r="I3835" s="15" t="s">
        <v>11</v>
      </c>
      <c r="J3835" s="15" t="s">
        <v>12</v>
      </c>
      <c r="K3835" s="1" t="str">
        <f t="shared" si="199"/>
        <v/>
      </c>
      <c r="L3835" s="1" t="e">
        <f ca="1">IF(AND(K3835&lt;&gt; "", COUNTIF(SAP!#REF!,K3835)&gt;0),"Matched", "")</f>
        <v>#REF!</v>
      </c>
      <c r="M3835" s="1" t="str">
        <f t="shared" si="200"/>
        <v/>
      </c>
      <c r="N3835" s="1" t="e">
        <f ca="1">IF(AND(M3835&lt;&gt; "", COUNTIF(SAP!#REF!,M3835)&gt;0),"Matched", "")</f>
        <v>#REF!</v>
      </c>
      <c r="O3835" s="1" t="str">
        <f t="shared" si="201"/>
        <v/>
      </c>
      <c r="P3835" s="1" t="e">
        <f ca="1">IF(AND(O3835&lt;&gt; "", COUNTIF(SAP!#REF!,O3835)&gt;0),"Matched", "")</f>
        <v>#REF!</v>
      </c>
      <c r="Q3835" s="1" t="str">
        <f ca="1">IF(D3835="AC","Logic4"&amp;"_"&amp;TEXT(C3835,"dd.mm.yyyy") &amp;"_"&amp; 1460242.79,"")</f>
        <v>Logic4_24.02.2020_1460242.79</v>
      </c>
      <c r="R3835" s="1" t="e">
        <f ca="1">IF(AND(Q3835&lt;&gt; "", COUNTIF(SAP!#REF!,Q3835)&gt;0),"Matched", "")</f>
        <v>#REF!</v>
      </c>
    </row>
    <row r="3836" spans="1:18">
      <c r="A3836" s="9">
        <v>11563327</v>
      </c>
      <c r="B3836" s="10">
        <v>43885</v>
      </c>
      <c r="C3836" s="10">
        <v>43885</v>
      </c>
      <c r="D3836" s="11" t="s">
        <v>10</v>
      </c>
      <c r="E3836" s="11">
        <v>0</v>
      </c>
      <c r="F3836" s="11">
        <v>0</v>
      </c>
      <c r="G3836" s="11">
        <v>16975.2</v>
      </c>
      <c r="H3836" s="11">
        <v>788076.93</v>
      </c>
      <c r="I3836" s="11" t="s">
        <v>11</v>
      </c>
      <c r="J3836" s="11" t="s">
        <v>12</v>
      </c>
      <c r="K3836" s="1" t="str">
        <f t="shared" si="199"/>
        <v/>
      </c>
      <c r="L3836" s="1" t="e">
        <f ca="1">IF(AND(K3836&lt;&gt; "", COUNTIF(SAP!#REF!,K3836)&gt;0),"Matched", "")</f>
        <v>#REF!</v>
      </c>
      <c r="M3836" s="1" t="str">
        <f t="shared" si="200"/>
        <v/>
      </c>
      <c r="N3836" s="1" t="e">
        <f ca="1">IF(AND(M3836&lt;&gt; "", COUNTIF(SAP!#REF!,M3836)&gt;0),"Matched", "")</f>
        <v>#REF!</v>
      </c>
      <c r="O3836" s="1" t="str">
        <f t="shared" si="201"/>
        <v/>
      </c>
      <c r="P3836" s="1" t="e">
        <f ca="1">IF(AND(O3836&lt;&gt; "", COUNTIF(SAP!#REF!,O3836)&gt;0),"Matched", "")</f>
        <v>#REF!</v>
      </c>
      <c r="Q3836" s="1" t="str">
        <f ca="1">IF(D3836="AC","Logic4"&amp;"_"&amp;TEXT(C3836,"dd.mm.yyyy") &amp;"_"&amp; 1460242.79,"")</f>
        <v>Logic4_24.02.2020_1460242.79</v>
      </c>
      <c r="R3836" s="1" t="e">
        <f ca="1">IF(AND(Q3836&lt;&gt; "", COUNTIF(SAP!#REF!,Q3836)&gt;0),"Matched", "")</f>
        <v>#REF!</v>
      </c>
    </row>
    <row r="3837" spans="1:18">
      <c r="A3837" s="13">
        <v>11563327</v>
      </c>
      <c r="B3837" s="14">
        <v>43885</v>
      </c>
      <c r="C3837" s="14">
        <v>43885</v>
      </c>
      <c r="D3837" s="15" t="s">
        <v>10</v>
      </c>
      <c r="E3837" s="15">
        <v>0</v>
      </c>
      <c r="F3837" s="15">
        <v>0</v>
      </c>
      <c r="G3837" s="15">
        <v>17144.63</v>
      </c>
      <c r="H3837" s="15">
        <v>805221.56</v>
      </c>
      <c r="I3837" s="15" t="s">
        <v>11</v>
      </c>
      <c r="J3837" s="15" t="s">
        <v>12</v>
      </c>
      <c r="K3837" s="1" t="str">
        <f t="shared" si="199"/>
        <v/>
      </c>
      <c r="L3837" s="1" t="e">
        <f ca="1">IF(AND(K3837&lt;&gt; "", COUNTIF(SAP!#REF!,K3837)&gt;0),"Matched", "")</f>
        <v>#REF!</v>
      </c>
      <c r="M3837" s="1" t="str">
        <f t="shared" si="200"/>
        <v/>
      </c>
      <c r="N3837" s="1" t="e">
        <f ca="1">IF(AND(M3837&lt;&gt; "", COUNTIF(SAP!#REF!,M3837)&gt;0),"Matched", "")</f>
        <v>#REF!</v>
      </c>
      <c r="O3837" s="1" t="str">
        <f t="shared" si="201"/>
        <v/>
      </c>
      <c r="P3837" s="1" t="e">
        <f ca="1">IF(AND(O3837&lt;&gt; "", COUNTIF(SAP!#REF!,O3837)&gt;0),"Matched", "")</f>
        <v>#REF!</v>
      </c>
      <c r="Q3837" s="1" t="str">
        <f ca="1">IF(D3837="AC","Logic4"&amp;"_"&amp;TEXT(C3837,"dd.mm.yyyy") &amp;"_"&amp; 1460242.79,"")</f>
        <v>Logic4_24.02.2020_1460242.79</v>
      </c>
      <c r="R3837" s="1" t="e">
        <f ca="1">IF(AND(Q3837&lt;&gt; "", COUNTIF(SAP!#REF!,Q3837)&gt;0),"Matched", "")</f>
        <v>#REF!</v>
      </c>
    </row>
    <row r="3838" spans="1:18">
      <c r="A3838" s="9">
        <v>11563327</v>
      </c>
      <c r="B3838" s="10">
        <v>43885</v>
      </c>
      <c r="C3838" s="10">
        <v>43885</v>
      </c>
      <c r="D3838" s="11" t="s">
        <v>10</v>
      </c>
      <c r="E3838" s="11">
        <v>0</v>
      </c>
      <c r="F3838" s="11">
        <v>0</v>
      </c>
      <c r="G3838" s="11">
        <v>20025.400000000001</v>
      </c>
      <c r="H3838" s="11">
        <v>825246.96</v>
      </c>
      <c r="I3838" s="11" t="s">
        <v>11</v>
      </c>
      <c r="J3838" s="11" t="s">
        <v>12</v>
      </c>
      <c r="K3838" s="1" t="str">
        <f t="shared" si="199"/>
        <v/>
      </c>
      <c r="L3838" s="1" t="e">
        <f ca="1">IF(AND(K3838&lt;&gt; "", COUNTIF(SAP!#REF!,K3838)&gt;0),"Matched", "")</f>
        <v>#REF!</v>
      </c>
      <c r="M3838" s="1" t="str">
        <f t="shared" si="200"/>
        <v/>
      </c>
      <c r="N3838" s="1" t="e">
        <f ca="1">IF(AND(M3838&lt;&gt; "", COUNTIF(SAP!#REF!,M3838)&gt;0),"Matched", "")</f>
        <v>#REF!</v>
      </c>
      <c r="O3838" s="1" t="str">
        <f t="shared" si="201"/>
        <v/>
      </c>
      <c r="P3838" s="1" t="e">
        <f ca="1">IF(AND(O3838&lt;&gt; "", COUNTIF(SAP!#REF!,O3838)&gt;0),"Matched", "")</f>
        <v>#REF!</v>
      </c>
      <c r="Q3838" s="1" t="str">
        <f ca="1">IF(D3838="AC","Logic4"&amp;"_"&amp;TEXT(C3838,"dd.mm.yyyy") &amp;"_"&amp; 1460242.79,"")</f>
        <v>Logic4_24.02.2020_1460242.79</v>
      </c>
      <c r="R3838" s="1" t="e">
        <f ca="1">IF(AND(Q3838&lt;&gt; "", COUNTIF(SAP!#REF!,Q3838)&gt;0),"Matched", "")</f>
        <v>#REF!</v>
      </c>
    </row>
    <row r="3839" spans="1:18">
      <c r="A3839" s="13">
        <v>11563327</v>
      </c>
      <c r="B3839" s="14">
        <v>43885</v>
      </c>
      <c r="C3839" s="14">
        <v>43885</v>
      </c>
      <c r="D3839" s="15" t="s">
        <v>10</v>
      </c>
      <c r="E3839" s="15">
        <v>0</v>
      </c>
      <c r="F3839" s="15">
        <v>0</v>
      </c>
      <c r="G3839" s="15">
        <v>22186</v>
      </c>
      <c r="H3839" s="15">
        <v>847432.96</v>
      </c>
      <c r="I3839" s="15" t="s">
        <v>11</v>
      </c>
      <c r="J3839" s="15" t="s">
        <v>12</v>
      </c>
      <c r="K3839" s="1" t="str">
        <f t="shared" si="199"/>
        <v/>
      </c>
      <c r="L3839" s="1" t="e">
        <f ca="1">IF(AND(K3839&lt;&gt; "", COUNTIF(SAP!#REF!,K3839)&gt;0),"Matched", "")</f>
        <v>#REF!</v>
      </c>
      <c r="M3839" s="1" t="str">
        <f t="shared" si="200"/>
        <v/>
      </c>
      <c r="N3839" s="1" t="e">
        <f ca="1">IF(AND(M3839&lt;&gt; "", COUNTIF(SAP!#REF!,M3839)&gt;0),"Matched", "")</f>
        <v>#REF!</v>
      </c>
      <c r="O3839" s="1" t="str">
        <f t="shared" si="201"/>
        <v/>
      </c>
      <c r="P3839" s="1" t="e">
        <f ca="1">IF(AND(O3839&lt;&gt; "", COUNTIF(SAP!#REF!,O3839)&gt;0),"Matched", "")</f>
        <v>#REF!</v>
      </c>
      <c r="Q3839" s="1" t="str">
        <f ca="1">IF(D3839="AC","Logic4"&amp;"_"&amp;TEXT(C3839,"dd.mm.yyyy") &amp;"_"&amp; 1460242.79,"")</f>
        <v>Logic4_24.02.2020_1460242.79</v>
      </c>
      <c r="R3839" s="1" t="e">
        <f ca="1">IF(AND(Q3839&lt;&gt; "", COUNTIF(SAP!#REF!,Q3839)&gt;0),"Matched", "")</f>
        <v>#REF!</v>
      </c>
    </row>
    <row r="3840" spans="1:18">
      <c r="A3840" s="9">
        <v>11563327</v>
      </c>
      <c r="B3840" s="10">
        <v>43885</v>
      </c>
      <c r="C3840" s="10">
        <v>43885</v>
      </c>
      <c r="D3840" s="11" t="s">
        <v>10</v>
      </c>
      <c r="E3840" s="11">
        <v>0</v>
      </c>
      <c r="F3840" s="11">
        <v>0</v>
      </c>
      <c r="G3840" s="11">
        <v>22372.44</v>
      </c>
      <c r="H3840" s="11">
        <v>869805.4</v>
      </c>
      <c r="I3840" s="11" t="s">
        <v>11</v>
      </c>
      <c r="J3840" s="11" t="s">
        <v>12</v>
      </c>
      <c r="K3840" s="1" t="str">
        <f t="shared" si="199"/>
        <v/>
      </c>
      <c r="L3840" s="1" t="e">
        <f ca="1">IF(AND(K3840&lt;&gt; "", COUNTIF(SAP!#REF!,K3840)&gt;0),"Matched", "")</f>
        <v>#REF!</v>
      </c>
      <c r="M3840" s="1" t="str">
        <f t="shared" si="200"/>
        <v/>
      </c>
      <c r="N3840" s="1" t="e">
        <f ca="1">IF(AND(M3840&lt;&gt; "", COUNTIF(SAP!#REF!,M3840)&gt;0),"Matched", "")</f>
        <v>#REF!</v>
      </c>
      <c r="O3840" s="1" t="str">
        <f t="shared" si="201"/>
        <v/>
      </c>
      <c r="P3840" s="1" t="e">
        <f ca="1">IF(AND(O3840&lt;&gt; "", COUNTIF(SAP!#REF!,O3840)&gt;0),"Matched", "")</f>
        <v>#REF!</v>
      </c>
      <c r="Q3840" s="1" t="str">
        <f ca="1">IF(D3840="AC","Logic4"&amp;"_"&amp;TEXT(C3840,"dd.mm.yyyy") &amp;"_"&amp; 1460242.79,"")</f>
        <v>Logic4_24.02.2020_1460242.79</v>
      </c>
      <c r="R3840" s="1" t="e">
        <f ca="1">IF(AND(Q3840&lt;&gt; "", COUNTIF(SAP!#REF!,Q3840)&gt;0),"Matched", "")</f>
        <v>#REF!</v>
      </c>
    </row>
    <row r="3841" spans="1:20">
      <c r="A3841" s="13">
        <v>11563327</v>
      </c>
      <c r="B3841" s="14">
        <v>43885</v>
      </c>
      <c r="C3841" s="14">
        <v>43885</v>
      </c>
      <c r="D3841" s="15" t="s">
        <v>10</v>
      </c>
      <c r="E3841" s="15">
        <v>0</v>
      </c>
      <c r="F3841" s="15">
        <v>0</v>
      </c>
      <c r="G3841" s="15">
        <v>22944.6</v>
      </c>
      <c r="H3841" s="15">
        <v>892750</v>
      </c>
      <c r="I3841" s="15" t="s">
        <v>11</v>
      </c>
      <c r="J3841" s="15" t="s">
        <v>12</v>
      </c>
      <c r="K3841" s="1" t="str">
        <f t="shared" si="199"/>
        <v/>
      </c>
      <c r="L3841" s="1" t="e">
        <f ca="1">IF(AND(K3841&lt;&gt; "", COUNTIF(SAP!#REF!,K3841)&gt;0),"Matched", "")</f>
        <v>#REF!</v>
      </c>
      <c r="M3841" s="1" t="str">
        <f t="shared" si="200"/>
        <v/>
      </c>
      <c r="N3841" s="1" t="e">
        <f ca="1">IF(AND(M3841&lt;&gt; "", COUNTIF(SAP!#REF!,M3841)&gt;0),"Matched", "")</f>
        <v>#REF!</v>
      </c>
      <c r="O3841" s="1" t="str">
        <f t="shared" si="201"/>
        <v/>
      </c>
      <c r="P3841" s="1" t="e">
        <f ca="1">IF(AND(O3841&lt;&gt; "", COUNTIF(SAP!#REF!,O3841)&gt;0),"Matched", "")</f>
        <v>#REF!</v>
      </c>
      <c r="Q3841" s="1" t="str">
        <f ca="1">IF(D3841="AC","Logic4"&amp;"_"&amp;TEXT(C3841,"dd.mm.yyyy") &amp;"_"&amp; 1460242.79,"")</f>
        <v>Logic4_24.02.2020_1460242.79</v>
      </c>
      <c r="R3841" s="1" t="e">
        <f ca="1">IF(AND(Q3841&lt;&gt; "", COUNTIF(SAP!#REF!,Q3841)&gt;0),"Matched", "")</f>
        <v>#REF!</v>
      </c>
    </row>
    <row r="3842" spans="1:20">
      <c r="A3842" s="9">
        <v>11563327</v>
      </c>
      <c r="B3842" s="10">
        <v>43885</v>
      </c>
      <c r="C3842" s="10">
        <v>43885</v>
      </c>
      <c r="D3842" s="11" t="s">
        <v>10</v>
      </c>
      <c r="E3842" s="11">
        <v>0</v>
      </c>
      <c r="F3842" s="11">
        <v>0</v>
      </c>
      <c r="G3842" s="11">
        <v>23551.15</v>
      </c>
      <c r="H3842" s="11">
        <v>916301.15</v>
      </c>
      <c r="I3842" s="11" t="s">
        <v>11</v>
      </c>
      <c r="J3842" s="11" t="s">
        <v>12</v>
      </c>
      <c r="K3842" s="1" t="str">
        <f t="shared" si="199"/>
        <v/>
      </c>
      <c r="L3842" s="1" t="e">
        <f ca="1">IF(AND(K3842&lt;&gt; "", COUNTIF(SAP!#REF!,K3842)&gt;0),"Matched", "")</f>
        <v>#REF!</v>
      </c>
      <c r="M3842" s="1" t="str">
        <f t="shared" si="200"/>
        <v/>
      </c>
      <c r="N3842" s="1" t="e">
        <f ca="1">IF(AND(M3842&lt;&gt; "", COUNTIF(SAP!#REF!,M3842)&gt;0),"Matched", "")</f>
        <v>#REF!</v>
      </c>
      <c r="O3842" s="1" t="str">
        <f t="shared" si="201"/>
        <v/>
      </c>
      <c r="P3842" s="1" t="e">
        <f ca="1">IF(AND(O3842&lt;&gt; "", COUNTIF(SAP!#REF!,O3842)&gt;0),"Matched", "")</f>
        <v>#REF!</v>
      </c>
      <c r="Q3842" s="1" t="str">
        <f ca="1">IF(D3842="AC","Logic4"&amp;"_"&amp;TEXT(C3842,"dd.mm.yyyy") &amp;"_"&amp; 1460242.79,"")</f>
        <v>Logic4_24.02.2020_1460242.79</v>
      </c>
      <c r="R3842" s="1" t="e">
        <f ca="1">IF(AND(Q3842&lt;&gt; "", COUNTIF(SAP!#REF!,Q3842)&gt;0),"Matched", "")</f>
        <v>#REF!</v>
      </c>
    </row>
    <row r="3843" spans="1:20">
      <c r="A3843" s="13">
        <v>11563327</v>
      </c>
      <c r="B3843" s="14">
        <v>43885</v>
      </c>
      <c r="C3843" s="14">
        <v>43885</v>
      </c>
      <c r="D3843" s="15" t="s">
        <v>10</v>
      </c>
      <c r="E3843" s="15">
        <v>0</v>
      </c>
      <c r="F3843" s="15">
        <v>0</v>
      </c>
      <c r="G3843" s="15">
        <v>23718.799999999999</v>
      </c>
      <c r="H3843" s="15">
        <v>940019.95</v>
      </c>
      <c r="I3843" s="15" t="s">
        <v>11</v>
      </c>
      <c r="J3843" s="15" t="s">
        <v>12</v>
      </c>
      <c r="K3843" s="1" t="str">
        <f t="shared" ref="K3843:K3906" si="202">IF(D3843="TF","Logic1"&amp;"_"&amp;TEXT(C3843, "mm") &amp;"_"&amp; F3843,"")</f>
        <v/>
      </c>
      <c r="L3843" s="1" t="e">
        <f ca="1">IF(AND(K3843&lt;&gt; "", COUNTIF(SAP!#REF!,K3843)&gt;0),"Matched", "")</f>
        <v>#REF!</v>
      </c>
      <c r="M3843" s="1" t="str">
        <f t="shared" ref="M3843:M3874" si="203">IF(D3843="TR","Logic2"&amp;"_"&amp;TEXT(C3843,"dd.mm.yyyy") &amp;"_"&amp; F3843,"")</f>
        <v/>
      </c>
      <c r="N3843" s="1" t="e">
        <f ca="1">IF(AND(M3843&lt;&gt; "", COUNTIF(SAP!#REF!,M3843)&gt;0),"Matched", "")</f>
        <v>#REF!</v>
      </c>
      <c r="O3843" s="1" t="str">
        <f t="shared" ref="O3843:O3874" si="204">IF(D3843="AF","Logic3"&amp;"_"&amp;G3843,"")</f>
        <v/>
      </c>
      <c r="P3843" s="1" t="e">
        <f ca="1">IF(AND(O3843&lt;&gt; "", COUNTIF(SAP!#REF!,O3843)&gt;0),"Matched", "")</f>
        <v>#REF!</v>
      </c>
      <c r="Q3843" s="1" t="str">
        <f ca="1">IF(D3843="AC","Logic4"&amp;"_"&amp;TEXT(C3843,"dd.mm.yyyy") &amp;"_"&amp; 1460242.79,"")</f>
        <v>Logic4_24.02.2020_1460242.79</v>
      </c>
      <c r="R3843" s="1" t="e">
        <f ca="1">IF(AND(Q3843&lt;&gt; "", COUNTIF(SAP!#REF!,Q3843)&gt;0),"Matched", "")</f>
        <v>#REF!</v>
      </c>
    </row>
    <row r="3844" spans="1:20">
      <c r="A3844" s="9">
        <v>11563327</v>
      </c>
      <c r="B3844" s="10">
        <v>43885</v>
      </c>
      <c r="C3844" s="10">
        <v>43885</v>
      </c>
      <c r="D3844" s="11" t="s">
        <v>10</v>
      </c>
      <c r="E3844" s="11">
        <v>0</v>
      </c>
      <c r="F3844" s="11">
        <v>0</v>
      </c>
      <c r="G3844" s="11">
        <v>24740.799999999999</v>
      </c>
      <c r="H3844" s="11">
        <v>964760.75</v>
      </c>
      <c r="I3844" s="11" t="s">
        <v>11</v>
      </c>
      <c r="J3844" s="11" t="s">
        <v>12</v>
      </c>
      <c r="K3844" s="1" t="str">
        <f t="shared" si="202"/>
        <v/>
      </c>
      <c r="L3844" s="1" t="e">
        <f ca="1">IF(AND(K3844&lt;&gt; "", COUNTIF(SAP!#REF!,K3844)&gt;0),"Matched", "")</f>
        <v>#REF!</v>
      </c>
      <c r="M3844" s="1" t="str">
        <f t="shared" si="203"/>
        <v/>
      </c>
      <c r="N3844" s="1" t="e">
        <f ca="1">IF(AND(M3844&lt;&gt; "", COUNTIF(SAP!#REF!,M3844)&gt;0),"Matched", "")</f>
        <v>#REF!</v>
      </c>
      <c r="O3844" s="1" t="str">
        <f t="shared" si="204"/>
        <v/>
      </c>
      <c r="P3844" s="1" t="e">
        <f ca="1">IF(AND(O3844&lt;&gt; "", COUNTIF(SAP!#REF!,O3844)&gt;0),"Matched", "")</f>
        <v>#REF!</v>
      </c>
      <c r="Q3844" s="1" t="str">
        <f ca="1">IF(D3844="AC","Logic4"&amp;"_"&amp;TEXT(C3844,"dd.mm.yyyy") &amp;"_"&amp; 1460242.79,"")</f>
        <v>Logic4_24.02.2020_1460242.79</v>
      </c>
      <c r="R3844" s="1" t="e">
        <f ca="1">IF(AND(Q3844&lt;&gt; "", COUNTIF(SAP!#REF!,Q3844)&gt;0),"Matched", "")</f>
        <v>#REF!</v>
      </c>
    </row>
    <row r="3845" spans="1:20">
      <c r="A3845" s="13">
        <v>11563327</v>
      </c>
      <c r="B3845" s="14">
        <v>43885</v>
      </c>
      <c r="C3845" s="14">
        <v>43885</v>
      </c>
      <c r="D3845" s="15" t="s">
        <v>10</v>
      </c>
      <c r="E3845" s="15">
        <v>0</v>
      </c>
      <c r="F3845" s="15">
        <v>0</v>
      </c>
      <c r="G3845" s="15">
        <v>25113</v>
      </c>
      <c r="H3845" s="15">
        <v>989873.75</v>
      </c>
      <c r="I3845" s="15" t="s">
        <v>11</v>
      </c>
      <c r="J3845" s="15" t="s">
        <v>12</v>
      </c>
      <c r="K3845" s="1" t="str">
        <f t="shared" si="202"/>
        <v/>
      </c>
      <c r="L3845" s="1" t="e">
        <f ca="1">IF(AND(K3845&lt;&gt; "", COUNTIF(SAP!#REF!,K3845)&gt;0),"Matched", "")</f>
        <v>#REF!</v>
      </c>
      <c r="M3845" s="1" t="str">
        <f t="shared" si="203"/>
        <v/>
      </c>
      <c r="N3845" s="1" t="e">
        <f ca="1">IF(AND(M3845&lt;&gt; "", COUNTIF(SAP!#REF!,M3845)&gt;0),"Matched", "")</f>
        <v>#REF!</v>
      </c>
      <c r="O3845" s="1" t="str">
        <f t="shared" si="204"/>
        <v/>
      </c>
      <c r="P3845" s="1" t="e">
        <f ca="1">IF(AND(O3845&lt;&gt; "", COUNTIF(SAP!#REF!,O3845)&gt;0),"Matched", "")</f>
        <v>#REF!</v>
      </c>
      <c r="Q3845" s="1" t="str">
        <f ca="1">IF(D3845="AC","Logic4"&amp;"_"&amp;TEXT(C3845,"dd.mm.yyyy") &amp;"_"&amp; 1460242.79,"")</f>
        <v>Logic4_24.02.2020_1460242.79</v>
      </c>
      <c r="R3845" s="1" t="e">
        <f ca="1">IF(AND(Q3845&lt;&gt; "", COUNTIF(SAP!#REF!,Q3845)&gt;0),"Matched", "")</f>
        <v>#REF!</v>
      </c>
    </row>
    <row r="3846" spans="1:20">
      <c r="A3846" s="9">
        <v>11563327</v>
      </c>
      <c r="B3846" s="10">
        <v>43885</v>
      </c>
      <c r="C3846" s="10">
        <v>43885</v>
      </c>
      <c r="D3846" s="11" t="s">
        <v>10</v>
      </c>
      <c r="E3846" s="11">
        <v>0</v>
      </c>
      <c r="F3846" s="11">
        <v>0</v>
      </c>
      <c r="G3846" s="11">
        <v>26399.5</v>
      </c>
      <c r="H3846" s="11">
        <v>1016273.25</v>
      </c>
      <c r="I3846" s="11" t="s">
        <v>11</v>
      </c>
      <c r="J3846" s="11" t="s">
        <v>12</v>
      </c>
      <c r="K3846" s="1" t="str">
        <f t="shared" si="202"/>
        <v/>
      </c>
      <c r="L3846" s="1" t="e">
        <f ca="1">IF(AND(K3846&lt;&gt; "", COUNTIF(SAP!#REF!,K3846)&gt;0),"Matched", "")</f>
        <v>#REF!</v>
      </c>
      <c r="M3846" s="1" t="str">
        <f t="shared" si="203"/>
        <v/>
      </c>
      <c r="N3846" s="1" t="e">
        <f ca="1">IF(AND(M3846&lt;&gt; "", COUNTIF(SAP!#REF!,M3846)&gt;0),"Matched", "")</f>
        <v>#REF!</v>
      </c>
      <c r="O3846" s="1" t="str">
        <f t="shared" si="204"/>
        <v/>
      </c>
      <c r="P3846" s="1" t="e">
        <f ca="1">IF(AND(O3846&lt;&gt; "", COUNTIF(SAP!#REF!,O3846)&gt;0),"Matched", "")</f>
        <v>#REF!</v>
      </c>
      <c r="Q3846" s="1" t="str">
        <f ca="1">IF(D3846="AC","Logic4"&amp;"_"&amp;TEXT(C3846,"dd.mm.yyyy") &amp;"_"&amp; 1460242.79,"")</f>
        <v>Logic4_24.02.2020_1460242.79</v>
      </c>
      <c r="R3846" s="1" t="e">
        <f ca="1">IF(AND(Q3846&lt;&gt; "", COUNTIF(SAP!#REF!,Q3846)&gt;0),"Matched", "")</f>
        <v>#REF!</v>
      </c>
    </row>
    <row r="3847" spans="1:20">
      <c r="A3847" s="13">
        <v>11563327</v>
      </c>
      <c r="B3847" s="14">
        <v>43885</v>
      </c>
      <c r="C3847" s="14">
        <v>43885</v>
      </c>
      <c r="D3847" s="15" t="s">
        <v>10</v>
      </c>
      <c r="E3847" s="15">
        <v>0</v>
      </c>
      <c r="F3847" s="15">
        <v>0</v>
      </c>
      <c r="G3847" s="15">
        <v>29347.599999999999</v>
      </c>
      <c r="H3847" s="15">
        <v>1045620.85</v>
      </c>
      <c r="I3847" s="15" t="s">
        <v>11</v>
      </c>
      <c r="J3847" s="15" t="s">
        <v>12</v>
      </c>
      <c r="K3847" s="1" t="str">
        <f t="shared" si="202"/>
        <v/>
      </c>
      <c r="L3847" s="1" t="e">
        <f ca="1">IF(AND(K3847&lt;&gt; "", COUNTIF(SAP!#REF!,K3847)&gt;0),"Matched", "")</f>
        <v>#REF!</v>
      </c>
      <c r="M3847" s="1" t="str">
        <f t="shared" si="203"/>
        <v/>
      </c>
      <c r="N3847" s="1" t="e">
        <f ca="1">IF(AND(M3847&lt;&gt; "", COUNTIF(SAP!#REF!,M3847)&gt;0),"Matched", "")</f>
        <v>#REF!</v>
      </c>
      <c r="O3847" s="1" t="str">
        <f t="shared" si="204"/>
        <v/>
      </c>
      <c r="P3847" s="1" t="e">
        <f ca="1">IF(AND(O3847&lt;&gt; "", COUNTIF(SAP!#REF!,O3847)&gt;0),"Matched", "")</f>
        <v>#REF!</v>
      </c>
      <c r="Q3847" s="1" t="str">
        <f ca="1">IF(D3847="AC","Logic4"&amp;"_"&amp;TEXT(C3847,"dd.mm.yyyy") &amp;"_"&amp; 1460242.79,"")</f>
        <v>Logic4_24.02.2020_1460242.79</v>
      </c>
      <c r="R3847" s="1" t="e">
        <f ca="1">IF(AND(Q3847&lt;&gt; "", COUNTIF(SAP!#REF!,Q3847)&gt;0),"Matched", "")</f>
        <v>#REF!</v>
      </c>
    </row>
    <row r="3848" spans="1:20">
      <c r="A3848" s="9">
        <v>11563327</v>
      </c>
      <c r="B3848" s="10">
        <v>43885</v>
      </c>
      <c r="C3848" s="10">
        <v>43885</v>
      </c>
      <c r="D3848" s="11" t="s">
        <v>10</v>
      </c>
      <c r="E3848" s="11">
        <v>0</v>
      </c>
      <c r="F3848" s="11">
        <v>0</v>
      </c>
      <c r="G3848" s="11">
        <v>33357.82</v>
      </c>
      <c r="H3848" s="11">
        <v>1078978.67</v>
      </c>
      <c r="I3848" s="11" t="s">
        <v>11</v>
      </c>
      <c r="J3848" s="11" t="s">
        <v>12</v>
      </c>
      <c r="K3848" s="1" t="str">
        <f t="shared" si="202"/>
        <v/>
      </c>
      <c r="L3848" s="1" t="e">
        <f ca="1">IF(AND(K3848&lt;&gt; "", COUNTIF(SAP!#REF!,K3848)&gt;0),"Matched", "")</f>
        <v>#REF!</v>
      </c>
      <c r="M3848" s="1" t="str">
        <f t="shared" si="203"/>
        <v/>
      </c>
      <c r="N3848" s="1" t="e">
        <f ca="1">IF(AND(M3848&lt;&gt; "", COUNTIF(SAP!#REF!,M3848)&gt;0),"Matched", "")</f>
        <v>#REF!</v>
      </c>
      <c r="O3848" s="1" t="str">
        <f t="shared" si="204"/>
        <v/>
      </c>
      <c r="P3848" s="1" t="e">
        <f ca="1">IF(AND(O3848&lt;&gt; "", COUNTIF(SAP!#REF!,O3848)&gt;0),"Matched", "")</f>
        <v>#REF!</v>
      </c>
      <c r="Q3848" s="1" t="str">
        <f ca="1">IF(D3848="AC","Logic4"&amp;"_"&amp;TEXT(C3848,"dd.mm.yyyy") &amp;"_"&amp; 1460242.79,"")</f>
        <v>Logic4_24.02.2020_1460242.79</v>
      </c>
      <c r="R3848" s="1" t="e">
        <f ca="1">IF(AND(Q3848&lt;&gt; "", COUNTIF(SAP!#REF!,Q3848)&gt;0),"Matched", "")</f>
        <v>#REF!</v>
      </c>
    </row>
    <row r="3849" spans="1:20">
      <c r="A3849" s="13">
        <v>11563327</v>
      </c>
      <c r="B3849" s="14">
        <v>43885</v>
      </c>
      <c r="C3849" s="14">
        <v>43885</v>
      </c>
      <c r="D3849" s="15" t="s">
        <v>10</v>
      </c>
      <c r="E3849" s="15">
        <v>0</v>
      </c>
      <c r="F3849" s="15">
        <v>0</v>
      </c>
      <c r="G3849" s="15">
        <v>36190.800000000003</v>
      </c>
      <c r="H3849" s="15">
        <v>1115169.47</v>
      </c>
      <c r="I3849" s="15" t="s">
        <v>11</v>
      </c>
      <c r="J3849" s="15" t="s">
        <v>12</v>
      </c>
      <c r="K3849" s="1" t="str">
        <f t="shared" si="202"/>
        <v/>
      </c>
      <c r="L3849" s="1" t="e">
        <f ca="1">IF(AND(K3849&lt;&gt; "", COUNTIF(SAP!#REF!,K3849)&gt;0),"Matched", "")</f>
        <v>#REF!</v>
      </c>
      <c r="M3849" s="1" t="str">
        <f t="shared" si="203"/>
        <v/>
      </c>
      <c r="N3849" s="1" t="e">
        <f ca="1">IF(AND(M3849&lt;&gt; "", COUNTIF(SAP!#REF!,M3849)&gt;0),"Matched", "")</f>
        <v>#REF!</v>
      </c>
      <c r="O3849" s="1" t="str">
        <f t="shared" si="204"/>
        <v/>
      </c>
      <c r="P3849" s="1" t="e">
        <f ca="1">IF(AND(O3849&lt;&gt; "", COUNTIF(SAP!#REF!,O3849)&gt;0),"Matched", "")</f>
        <v>#REF!</v>
      </c>
      <c r="Q3849" s="1" t="str">
        <f ca="1">IF(D3849="AC","Logic4"&amp;"_"&amp;TEXT(C3849,"dd.mm.yyyy") &amp;"_"&amp; 1460242.79,"")</f>
        <v>Logic4_24.02.2020_1460242.79</v>
      </c>
      <c r="R3849" s="1" t="e">
        <f ca="1">IF(AND(Q3849&lt;&gt; "", COUNTIF(SAP!#REF!,Q3849)&gt;0),"Matched", "")</f>
        <v>#REF!</v>
      </c>
    </row>
    <row r="3850" spans="1:20">
      <c r="A3850" s="9">
        <v>11563327</v>
      </c>
      <c r="B3850" s="10">
        <v>43885</v>
      </c>
      <c r="C3850" s="10">
        <v>43885</v>
      </c>
      <c r="D3850" s="11" t="s">
        <v>10</v>
      </c>
      <c r="E3850" s="11">
        <v>0</v>
      </c>
      <c r="F3850" s="11">
        <v>0</v>
      </c>
      <c r="G3850" s="11">
        <v>38646.400000000001</v>
      </c>
      <c r="H3850" s="11">
        <v>1153815.8700000001</v>
      </c>
      <c r="I3850" s="11" t="s">
        <v>11</v>
      </c>
      <c r="J3850" s="11" t="s">
        <v>12</v>
      </c>
      <c r="K3850" s="1" t="str">
        <f t="shared" si="202"/>
        <v/>
      </c>
      <c r="L3850" s="1" t="e">
        <f ca="1">IF(AND(K3850&lt;&gt; "", COUNTIF(SAP!#REF!,K3850)&gt;0),"Matched", "")</f>
        <v>#REF!</v>
      </c>
      <c r="M3850" s="1" t="str">
        <f t="shared" si="203"/>
        <v/>
      </c>
      <c r="N3850" s="1" t="e">
        <f ca="1">IF(AND(M3850&lt;&gt; "", COUNTIF(SAP!#REF!,M3850)&gt;0),"Matched", "")</f>
        <v>#REF!</v>
      </c>
      <c r="O3850" s="1" t="str">
        <f t="shared" si="204"/>
        <v/>
      </c>
      <c r="P3850" s="1" t="e">
        <f ca="1">IF(AND(O3850&lt;&gt; "", COUNTIF(SAP!#REF!,O3850)&gt;0),"Matched", "")</f>
        <v>#REF!</v>
      </c>
      <c r="Q3850" s="1" t="str">
        <f ca="1">IF(D3850="AC","Logic4"&amp;"_"&amp;TEXT(C3850,"dd.mm.yyyy") &amp;"_"&amp; 1460242.79,"")</f>
        <v>Logic4_24.02.2020_1460242.79</v>
      </c>
      <c r="R3850" s="1" t="e">
        <f ca="1">IF(AND(Q3850&lt;&gt; "", COUNTIF(SAP!#REF!,Q3850)&gt;0),"Matched", "")</f>
        <v>#REF!</v>
      </c>
    </row>
    <row r="3851" spans="1:20">
      <c r="A3851" s="13">
        <v>11563327</v>
      </c>
      <c r="B3851" s="14">
        <v>43885</v>
      </c>
      <c r="C3851" s="14">
        <v>43885</v>
      </c>
      <c r="D3851" s="15" t="s">
        <v>10</v>
      </c>
      <c r="E3851" s="15">
        <v>0</v>
      </c>
      <c r="F3851" s="15">
        <v>0</v>
      </c>
      <c r="G3851" s="15">
        <v>52057.13</v>
      </c>
      <c r="H3851" s="15">
        <v>1205873</v>
      </c>
      <c r="I3851" s="15" t="s">
        <v>11</v>
      </c>
      <c r="J3851" s="15" t="s">
        <v>12</v>
      </c>
      <c r="K3851" s="1" t="str">
        <f t="shared" si="202"/>
        <v/>
      </c>
      <c r="L3851" s="1" t="e">
        <f ca="1">IF(AND(K3851&lt;&gt; "", COUNTIF(SAP!#REF!,K3851)&gt;0),"Matched", "")</f>
        <v>#REF!</v>
      </c>
      <c r="M3851" s="1" t="str">
        <f t="shared" si="203"/>
        <v/>
      </c>
      <c r="N3851" s="1" t="e">
        <f ca="1">IF(AND(M3851&lt;&gt; "", COUNTIF(SAP!#REF!,M3851)&gt;0),"Matched", "")</f>
        <v>#REF!</v>
      </c>
      <c r="O3851" s="1" t="str">
        <f t="shared" si="204"/>
        <v/>
      </c>
      <c r="P3851" s="1" t="e">
        <f ca="1">IF(AND(O3851&lt;&gt; "", COUNTIF(SAP!#REF!,O3851)&gt;0),"Matched", "")</f>
        <v>#REF!</v>
      </c>
      <c r="Q3851" s="1" t="str">
        <f ca="1">IF(D3851="AC","Logic4"&amp;"_"&amp;TEXT(C3851,"dd.mm.yyyy") &amp;"_"&amp; 1460242.79,"")</f>
        <v>Logic4_24.02.2020_1460242.79</v>
      </c>
      <c r="R3851" s="1" t="e">
        <f ca="1">IF(AND(Q3851&lt;&gt; "", COUNTIF(SAP!#REF!,Q3851)&gt;0),"Matched", "")</f>
        <v>#REF!</v>
      </c>
    </row>
    <row r="3852" spans="1:20">
      <c r="A3852" s="9">
        <v>11563327</v>
      </c>
      <c r="B3852" s="10">
        <v>43885</v>
      </c>
      <c r="C3852" s="10">
        <v>43885</v>
      </c>
      <c r="D3852" s="11" t="s">
        <v>10</v>
      </c>
      <c r="E3852" s="11">
        <v>0</v>
      </c>
      <c r="F3852" s="11">
        <v>0</v>
      </c>
      <c r="G3852" s="11">
        <v>55734.33</v>
      </c>
      <c r="H3852" s="11">
        <v>1261607.33</v>
      </c>
      <c r="I3852" s="11" t="s">
        <v>11</v>
      </c>
      <c r="J3852" s="11" t="s">
        <v>12</v>
      </c>
      <c r="K3852" s="1" t="str">
        <f t="shared" si="202"/>
        <v/>
      </c>
      <c r="L3852" s="1" t="e">
        <f ca="1">IF(AND(K3852&lt;&gt; "", COUNTIF(SAP!#REF!,K3852)&gt;0),"Matched", "")</f>
        <v>#REF!</v>
      </c>
      <c r="M3852" s="1" t="str">
        <f t="shared" si="203"/>
        <v/>
      </c>
      <c r="N3852" s="1" t="e">
        <f ca="1">IF(AND(M3852&lt;&gt; "", COUNTIF(SAP!#REF!,M3852)&gt;0),"Matched", "")</f>
        <v>#REF!</v>
      </c>
      <c r="O3852" s="1" t="str">
        <f t="shared" si="204"/>
        <v/>
      </c>
      <c r="P3852" s="1" t="e">
        <f ca="1">IF(AND(O3852&lt;&gt; "", COUNTIF(SAP!#REF!,O3852)&gt;0),"Matched", "")</f>
        <v>#REF!</v>
      </c>
      <c r="Q3852" s="1" t="str">
        <f ca="1">IF(D3852="AC","Logic4"&amp;"_"&amp;TEXT(C3852,"dd.mm.yyyy") &amp;"_"&amp; 1460242.79,"")</f>
        <v>Logic4_24.02.2020_1460242.79</v>
      </c>
      <c r="R3852" s="1" t="e">
        <f ca="1">IF(AND(Q3852&lt;&gt; "", COUNTIF(SAP!#REF!,Q3852)&gt;0),"Matched", "")</f>
        <v>#REF!</v>
      </c>
    </row>
    <row r="3853" spans="1:20">
      <c r="A3853" s="13">
        <v>11563327</v>
      </c>
      <c r="B3853" s="14">
        <v>43885</v>
      </c>
      <c r="C3853" s="14">
        <v>43885</v>
      </c>
      <c r="D3853" s="15" t="s">
        <v>10</v>
      </c>
      <c r="E3853" s="15">
        <v>0</v>
      </c>
      <c r="F3853" s="15">
        <v>0</v>
      </c>
      <c r="G3853" s="15">
        <v>62425.3</v>
      </c>
      <c r="H3853" s="15">
        <v>1324032.6299999999</v>
      </c>
      <c r="I3853" s="15" t="s">
        <v>11</v>
      </c>
      <c r="J3853" s="15" t="s">
        <v>12</v>
      </c>
      <c r="K3853" s="1" t="str">
        <f t="shared" si="202"/>
        <v/>
      </c>
      <c r="L3853" s="1" t="e">
        <f ca="1">IF(AND(K3853&lt;&gt; "", COUNTIF(SAP!#REF!,K3853)&gt;0),"Matched", "")</f>
        <v>#REF!</v>
      </c>
      <c r="M3853" s="1" t="str">
        <f t="shared" si="203"/>
        <v/>
      </c>
      <c r="N3853" s="1" t="e">
        <f ca="1">IF(AND(M3853&lt;&gt; "", COUNTIF(SAP!#REF!,M3853)&gt;0),"Matched", "")</f>
        <v>#REF!</v>
      </c>
      <c r="O3853" s="1" t="str">
        <f t="shared" si="204"/>
        <v/>
      </c>
      <c r="P3853" s="1" t="e">
        <f ca="1">IF(AND(O3853&lt;&gt; "", COUNTIF(SAP!#REF!,O3853)&gt;0),"Matched", "")</f>
        <v>#REF!</v>
      </c>
      <c r="Q3853" s="1" t="str">
        <f ca="1">IF(D3853="AC","Logic4"&amp;"_"&amp;TEXT(C3853,"dd.mm.yyyy") &amp;"_"&amp; 1460242.79,"")</f>
        <v>Logic4_24.02.2020_1460242.79</v>
      </c>
      <c r="R3853" s="1" t="e">
        <f ca="1">IF(AND(Q3853&lt;&gt; "", COUNTIF(SAP!#REF!,Q3853)&gt;0),"Matched", "")</f>
        <v>#REF!</v>
      </c>
    </row>
    <row r="3854" spans="1:20">
      <c r="A3854" s="9">
        <v>11563327</v>
      </c>
      <c r="B3854" s="10">
        <v>43885</v>
      </c>
      <c r="C3854" s="10">
        <v>43885</v>
      </c>
      <c r="D3854" s="11" t="s">
        <v>10</v>
      </c>
      <c r="E3854" s="11">
        <v>0</v>
      </c>
      <c r="F3854" s="11">
        <v>0</v>
      </c>
      <c r="G3854" s="11">
        <v>62469.66</v>
      </c>
      <c r="H3854" s="11">
        <v>1386502.29</v>
      </c>
      <c r="I3854" s="11" t="s">
        <v>11</v>
      </c>
      <c r="J3854" s="11" t="s">
        <v>12</v>
      </c>
      <c r="K3854" s="1" t="str">
        <f t="shared" si="202"/>
        <v/>
      </c>
      <c r="L3854" s="1" t="e">
        <f ca="1">IF(AND(K3854&lt;&gt; "", COUNTIF(SAP!#REF!,K3854)&gt;0),"Matched", "")</f>
        <v>#REF!</v>
      </c>
      <c r="M3854" s="1" t="str">
        <f t="shared" si="203"/>
        <v/>
      </c>
      <c r="N3854" s="1" t="e">
        <f ca="1">IF(AND(M3854&lt;&gt; "", COUNTIF(SAP!#REF!,M3854)&gt;0),"Matched", "")</f>
        <v>#REF!</v>
      </c>
      <c r="O3854" s="1" t="str">
        <f t="shared" si="204"/>
        <v/>
      </c>
      <c r="P3854" s="1" t="e">
        <f ca="1">IF(AND(O3854&lt;&gt; "", COUNTIF(SAP!#REF!,O3854)&gt;0),"Matched", "")</f>
        <v>#REF!</v>
      </c>
      <c r="Q3854" s="1" t="str">
        <f ca="1">IF(D3854="AC","Logic4"&amp;"_"&amp;TEXT(C3854,"dd.mm.yyyy") &amp;"_"&amp; 1460242.79,"")</f>
        <v>Logic4_24.02.2020_1460242.79</v>
      </c>
      <c r="R3854" s="1" t="e">
        <f ca="1">IF(AND(Q3854&lt;&gt; "", COUNTIF(SAP!#REF!,Q3854)&gt;0),"Matched", "")</f>
        <v>#REF!</v>
      </c>
    </row>
    <row r="3855" spans="1:20">
      <c r="A3855" s="13">
        <v>11563327</v>
      </c>
      <c r="B3855" s="14">
        <v>43885</v>
      </c>
      <c r="C3855" s="14">
        <v>43885</v>
      </c>
      <c r="D3855" s="15" t="s">
        <v>10</v>
      </c>
      <c r="E3855" s="15">
        <v>0</v>
      </c>
      <c r="F3855" s="15">
        <v>0</v>
      </c>
      <c r="G3855" s="15">
        <v>73740.5</v>
      </c>
      <c r="H3855" s="15">
        <v>1460242.79</v>
      </c>
      <c r="I3855" s="15" t="s">
        <v>11</v>
      </c>
      <c r="J3855" s="15" t="s">
        <v>12</v>
      </c>
      <c r="K3855" s="1" t="str">
        <f t="shared" si="202"/>
        <v/>
      </c>
      <c r="L3855" s="1" t="e">
        <f ca="1">IF(AND(K3855&lt;&gt; "", COUNTIF(SAP!#REF!,K3855)&gt;0),"Matched", "")</f>
        <v>#REF!</v>
      </c>
      <c r="M3855" s="1" t="str">
        <f t="shared" si="203"/>
        <v/>
      </c>
      <c r="N3855" s="1" t="e">
        <f ca="1">IF(AND(M3855&lt;&gt; "", COUNTIF(SAP!#REF!,M3855)&gt;0),"Matched", "")</f>
        <v>#REF!</v>
      </c>
      <c r="O3855" s="1" t="str">
        <f t="shared" si="204"/>
        <v/>
      </c>
      <c r="P3855" s="1" t="e">
        <f ca="1">IF(AND(O3855&lt;&gt; "", COUNTIF(SAP!#REF!,O3855)&gt;0),"Matched", "")</f>
        <v>#REF!</v>
      </c>
      <c r="Q3855" s="1" t="str">
        <f ca="1">IF(D3855="AC","Logic4"&amp;"_"&amp;TEXT(C3855,"dd.mm.yyyy") &amp;"_"&amp; 1460242.79,"")</f>
        <v>Logic4_24.02.2020_1460242.79</v>
      </c>
      <c r="R3855" s="1" t="e">
        <f ca="1">IF(AND(Q3855&lt;&gt; "", COUNTIF(SAP!#REF!,Q3855)&gt;0),"Matched", "")</f>
        <v>#REF!</v>
      </c>
    </row>
    <row r="3856" spans="1:20">
      <c r="A3856" s="9">
        <v>11563327</v>
      </c>
      <c r="B3856" s="10">
        <v>43885</v>
      </c>
      <c r="C3856" s="10">
        <v>43885</v>
      </c>
      <c r="D3856" s="11" t="s">
        <v>13</v>
      </c>
      <c r="E3856" s="11">
        <v>0</v>
      </c>
      <c r="F3856" s="11">
        <v>4.67</v>
      </c>
      <c r="G3856" s="11">
        <v>0</v>
      </c>
      <c r="H3856" s="11">
        <v>1460238.12</v>
      </c>
      <c r="I3856" s="11" t="s">
        <v>14</v>
      </c>
      <c r="J3856" s="11" t="s">
        <v>15</v>
      </c>
      <c r="K3856" s="1" t="str">
        <f t="shared" si="202"/>
        <v/>
      </c>
      <c r="L3856" s="1" t="e">
        <f ca="1">IF(AND(K3856&lt;&gt; "", COUNTIF(SAP!#REF!,K3856)&gt;0),"Matched", "")</f>
        <v>#REF!</v>
      </c>
      <c r="M3856" s="1" t="str">
        <f t="shared" si="203"/>
        <v/>
      </c>
      <c r="N3856" s="1" t="e">
        <f ca="1">IF(AND(M3856&lt;&gt; "", COUNTIF(SAP!#REF!,M3856)&gt;0),"Matched", "")</f>
        <v>#REF!</v>
      </c>
      <c r="O3856" s="1" t="str">
        <f t="shared" si="204"/>
        <v/>
      </c>
      <c r="P3856" s="1" t="e">
        <f ca="1">IF(AND(O3856&lt;&gt; "", COUNTIF(SAP!#REF!,O3856)&gt;0),"Matched", "")</f>
        <v>#REF!</v>
      </c>
      <c r="R3856" s="1" t="e">
        <f ca="1">IF(AND(Q3856&lt;&gt; "", COUNTIF(SAP!#REF!,Q3856)&gt;0),"Matched", "")</f>
        <v>#REF!</v>
      </c>
      <c r="S3856" s="1" t="str">
        <f ca="1">IF(D3856="AD","Logic5"&amp;"_"&amp;TEXT(C3856,"dd.mm.yyyy") &amp;"_"&amp; 718.38,"")</f>
        <v>Logic5_24.02.2020_718.38</v>
      </c>
      <c r="T3856" s="1" t="e">
        <f ca="1">IF(AND(S3856&lt;&gt; "", COUNTIF(SAP!#REF!,S3856)&gt;0),"Matched", "")</f>
        <v>#REF!</v>
      </c>
    </row>
    <row r="3857" spans="1:20">
      <c r="A3857" s="13">
        <v>11563327</v>
      </c>
      <c r="B3857" s="14">
        <v>43885</v>
      </c>
      <c r="C3857" s="14">
        <v>43885</v>
      </c>
      <c r="D3857" s="15" t="s">
        <v>13</v>
      </c>
      <c r="E3857" s="15">
        <v>0</v>
      </c>
      <c r="F3857" s="15">
        <v>7.85</v>
      </c>
      <c r="G3857" s="15">
        <v>0</v>
      </c>
      <c r="H3857" s="15">
        <v>1460230.27</v>
      </c>
      <c r="I3857" s="15" t="s">
        <v>14</v>
      </c>
      <c r="J3857" s="15" t="s">
        <v>15</v>
      </c>
      <c r="K3857" s="1" t="str">
        <f t="shared" si="202"/>
        <v/>
      </c>
      <c r="L3857" s="1" t="e">
        <f ca="1">IF(AND(K3857&lt;&gt; "", COUNTIF(SAP!#REF!,K3857)&gt;0),"Matched", "")</f>
        <v>#REF!</v>
      </c>
      <c r="M3857" s="1" t="str">
        <f t="shared" si="203"/>
        <v/>
      </c>
      <c r="N3857" s="1" t="e">
        <f ca="1">IF(AND(M3857&lt;&gt; "", COUNTIF(SAP!#REF!,M3857)&gt;0),"Matched", "")</f>
        <v>#REF!</v>
      </c>
      <c r="O3857" s="1" t="str">
        <f t="shared" si="204"/>
        <v/>
      </c>
      <c r="P3857" s="1" t="e">
        <f ca="1">IF(AND(O3857&lt;&gt; "", COUNTIF(SAP!#REF!,O3857)&gt;0),"Matched", "")</f>
        <v>#REF!</v>
      </c>
      <c r="R3857" s="1" t="e">
        <f ca="1">IF(AND(Q3857&lt;&gt; "", COUNTIF(SAP!#REF!,Q3857)&gt;0),"Matched", "")</f>
        <v>#REF!</v>
      </c>
      <c r="S3857" s="1" t="str">
        <f ca="1">IF(D3857="AD","Logic5"&amp;"_"&amp;TEXT(C3857,"dd.mm.yyyy") &amp;"_"&amp; 718.38,"")</f>
        <v>Logic5_24.02.2020_718.38</v>
      </c>
      <c r="T3857" s="1" t="e">
        <f ca="1">IF(AND(S3857&lt;&gt; "", COUNTIF(SAP!#REF!,S3857)&gt;0),"Matched", "")</f>
        <v>#REF!</v>
      </c>
    </row>
    <row r="3858" spans="1:20">
      <c r="A3858" s="9">
        <v>11563327</v>
      </c>
      <c r="B3858" s="10">
        <v>43885</v>
      </c>
      <c r="C3858" s="10">
        <v>43885</v>
      </c>
      <c r="D3858" s="11" t="s">
        <v>13</v>
      </c>
      <c r="E3858" s="11">
        <v>0</v>
      </c>
      <c r="F3858" s="11">
        <v>8.0399999999999991</v>
      </c>
      <c r="G3858" s="11">
        <v>0</v>
      </c>
      <c r="H3858" s="11">
        <v>1460222.23</v>
      </c>
      <c r="I3858" s="11" t="s">
        <v>14</v>
      </c>
      <c r="J3858" s="11" t="s">
        <v>15</v>
      </c>
      <c r="K3858" s="1" t="str">
        <f t="shared" si="202"/>
        <v/>
      </c>
      <c r="L3858" s="1" t="e">
        <f ca="1">IF(AND(K3858&lt;&gt; "", COUNTIF(SAP!#REF!,K3858)&gt;0),"Matched", "")</f>
        <v>#REF!</v>
      </c>
      <c r="M3858" s="1" t="str">
        <f t="shared" si="203"/>
        <v/>
      </c>
      <c r="N3858" s="1" t="e">
        <f ca="1">IF(AND(M3858&lt;&gt; "", COUNTIF(SAP!#REF!,M3858)&gt;0),"Matched", "")</f>
        <v>#REF!</v>
      </c>
      <c r="O3858" s="1" t="str">
        <f t="shared" si="204"/>
        <v/>
      </c>
      <c r="P3858" s="1" t="e">
        <f ca="1">IF(AND(O3858&lt;&gt; "", COUNTIF(SAP!#REF!,O3858)&gt;0),"Matched", "")</f>
        <v>#REF!</v>
      </c>
      <c r="R3858" s="1" t="e">
        <f ca="1">IF(AND(Q3858&lt;&gt; "", COUNTIF(SAP!#REF!,Q3858)&gt;0),"Matched", "")</f>
        <v>#REF!</v>
      </c>
      <c r="S3858" s="1" t="str">
        <f ca="1">IF(D3858="AD","Logic5"&amp;"_"&amp;TEXT(C3858,"dd.mm.yyyy") &amp;"_"&amp; 718.38,"")</f>
        <v>Logic5_24.02.2020_718.38</v>
      </c>
      <c r="T3858" s="1" t="e">
        <f ca="1">IF(AND(S3858&lt;&gt; "", COUNTIF(SAP!#REF!,S3858)&gt;0),"Matched", "")</f>
        <v>#REF!</v>
      </c>
    </row>
    <row r="3859" spans="1:20">
      <c r="A3859" s="13">
        <v>11563327</v>
      </c>
      <c r="B3859" s="14">
        <v>43885</v>
      </c>
      <c r="C3859" s="14">
        <v>43885</v>
      </c>
      <c r="D3859" s="15" t="s">
        <v>13</v>
      </c>
      <c r="E3859" s="15">
        <v>0</v>
      </c>
      <c r="F3859" s="15">
        <v>8.41</v>
      </c>
      <c r="G3859" s="15">
        <v>0</v>
      </c>
      <c r="H3859" s="15">
        <v>1460213.82</v>
      </c>
      <c r="I3859" s="15" t="s">
        <v>14</v>
      </c>
      <c r="J3859" s="15" t="s">
        <v>15</v>
      </c>
      <c r="K3859" s="1" t="str">
        <f t="shared" si="202"/>
        <v/>
      </c>
      <c r="L3859" s="1" t="e">
        <f ca="1">IF(AND(K3859&lt;&gt; "", COUNTIF(SAP!#REF!,K3859)&gt;0),"Matched", "")</f>
        <v>#REF!</v>
      </c>
      <c r="M3859" s="1" t="str">
        <f t="shared" si="203"/>
        <v/>
      </c>
      <c r="N3859" s="1" t="e">
        <f ca="1">IF(AND(M3859&lt;&gt; "", COUNTIF(SAP!#REF!,M3859)&gt;0),"Matched", "")</f>
        <v>#REF!</v>
      </c>
      <c r="O3859" s="1" t="str">
        <f t="shared" si="204"/>
        <v/>
      </c>
      <c r="P3859" s="1" t="e">
        <f ca="1">IF(AND(O3859&lt;&gt; "", COUNTIF(SAP!#REF!,O3859)&gt;0),"Matched", "")</f>
        <v>#REF!</v>
      </c>
      <c r="R3859" s="1" t="e">
        <f ca="1">IF(AND(Q3859&lt;&gt; "", COUNTIF(SAP!#REF!,Q3859)&gt;0),"Matched", "")</f>
        <v>#REF!</v>
      </c>
      <c r="S3859" s="1" t="str">
        <f ca="1">IF(D3859="AD","Logic5"&amp;"_"&amp;TEXT(C3859,"dd.mm.yyyy") &amp;"_"&amp; 718.38,"")</f>
        <v>Logic5_24.02.2020_718.38</v>
      </c>
      <c r="T3859" s="1" t="e">
        <f ca="1">IF(AND(S3859&lt;&gt; "", COUNTIF(SAP!#REF!,S3859)&gt;0),"Matched", "")</f>
        <v>#REF!</v>
      </c>
    </row>
    <row r="3860" spans="1:20">
      <c r="A3860" s="9">
        <v>11563327</v>
      </c>
      <c r="B3860" s="10">
        <v>43885</v>
      </c>
      <c r="C3860" s="10">
        <v>43885</v>
      </c>
      <c r="D3860" s="11" t="s">
        <v>13</v>
      </c>
      <c r="E3860" s="11">
        <v>0</v>
      </c>
      <c r="F3860" s="11">
        <v>12.42</v>
      </c>
      <c r="G3860" s="11">
        <v>0</v>
      </c>
      <c r="H3860" s="11">
        <v>1460201.4</v>
      </c>
      <c r="I3860" s="11" t="s">
        <v>14</v>
      </c>
      <c r="J3860" s="11" t="s">
        <v>15</v>
      </c>
      <c r="K3860" s="1" t="str">
        <f t="shared" si="202"/>
        <v/>
      </c>
      <c r="L3860" s="1" t="e">
        <f ca="1">IF(AND(K3860&lt;&gt; "", COUNTIF(SAP!#REF!,K3860)&gt;0),"Matched", "")</f>
        <v>#REF!</v>
      </c>
      <c r="M3860" s="1" t="str">
        <f t="shared" si="203"/>
        <v/>
      </c>
      <c r="N3860" s="1" t="e">
        <f ca="1">IF(AND(M3860&lt;&gt; "", COUNTIF(SAP!#REF!,M3860)&gt;0),"Matched", "")</f>
        <v>#REF!</v>
      </c>
      <c r="O3860" s="1" t="str">
        <f t="shared" si="204"/>
        <v/>
      </c>
      <c r="P3860" s="1" t="e">
        <f ca="1">IF(AND(O3860&lt;&gt; "", COUNTIF(SAP!#REF!,O3860)&gt;0),"Matched", "")</f>
        <v>#REF!</v>
      </c>
      <c r="R3860" s="1" t="e">
        <f ca="1">IF(AND(Q3860&lt;&gt; "", COUNTIF(SAP!#REF!,Q3860)&gt;0),"Matched", "")</f>
        <v>#REF!</v>
      </c>
      <c r="S3860" s="1" t="str">
        <f ca="1">IF(D3860="AD","Logic5"&amp;"_"&amp;TEXT(C3860,"dd.mm.yyyy") &amp;"_"&amp; 718.38,"")</f>
        <v>Logic5_24.02.2020_718.38</v>
      </c>
      <c r="T3860" s="1" t="e">
        <f ca="1">IF(AND(S3860&lt;&gt; "", COUNTIF(SAP!#REF!,S3860)&gt;0),"Matched", "")</f>
        <v>#REF!</v>
      </c>
    </row>
    <row r="3861" spans="1:20">
      <c r="A3861" s="13">
        <v>11563327</v>
      </c>
      <c r="B3861" s="14">
        <v>43885</v>
      </c>
      <c r="C3861" s="14">
        <v>43885</v>
      </c>
      <c r="D3861" s="15" t="s">
        <v>13</v>
      </c>
      <c r="E3861" s="15">
        <v>0</v>
      </c>
      <c r="F3861" s="15">
        <v>14.85</v>
      </c>
      <c r="G3861" s="15">
        <v>0</v>
      </c>
      <c r="H3861" s="15">
        <v>1460186.55</v>
      </c>
      <c r="I3861" s="15" t="s">
        <v>14</v>
      </c>
      <c r="J3861" s="15" t="s">
        <v>15</v>
      </c>
      <c r="K3861" s="1" t="str">
        <f t="shared" si="202"/>
        <v/>
      </c>
      <c r="L3861" s="1" t="e">
        <f ca="1">IF(AND(K3861&lt;&gt; "", COUNTIF(SAP!#REF!,K3861)&gt;0),"Matched", "")</f>
        <v>#REF!</v>
      </c>
      <c r="M3861" s="1" t="str">
        <f t="shared" si="203"/>
        <v/>
      </c>
      <c r="N3861" s="1" t="e">
        <f ca="1">IF(AND(M3861&lt;&gt; "", COUNTIF(SAP!#REF!,M3861)&gt;0),"Matched", "")</f>
        <v>#REF!</v>
      </c>
      <c r="O3861" s="1" t="str">
        <f t="shared" si="204"/>
        <v/>
      </c>
      <c r="P3861" s="1" t="e">
        <f ca="1">IF(AND(O3861&lt;&gt; "", COUNTIF(SAP!#REF!,O3861)&gt;0),"Matched", "")</f>
        <v>#REF!</v>
      </c>
      <c r="R3861" s="1" t="e">
        <f ca="1">IF(AND(Q3861&lt;&gt; "", COUNTIF(SAP!#REF!,Q3861)&gt;0),"Matched", "")</f>
        <v>#REF!</v>
      </c>
      <c r="S3861" s="1" t="str">
        <f ca="1">IF(D3861="AD","Logic5"&amp;"_"&amp;TEXT(C3861,"dd.mm.yyyy") &amp;"_"&amp; 718.38,"")</f>
        <v>Logic5_24.02.2020_718.38</v>
      </c>
      <c r="T3861" s="1" t="e">
        <f ca="1">IF(AND(S3861&lt;&gt; "", COUNTIF(SAP!#REF!,S3861)&gt;0),"Matched", "")</f>
        <v>#REF!</v>
      </c>
    </row>
    <row r="3862" spans="1:20">
      <c r="A3862" s="9">
        <v>11563327</v>
      </c>
      <c r="B3862" s="10">
        <v>43885</v>
      </c>
      <c r="C3862" s="10">
        <v>43885</v>
      </c>
      <c r="D3862" s="11" t="s">
        <v>13</v>
      </c>
      <c r="E3862" s="11">
        <v>0</v>
      </c>
      <c r="F3862" s="11">
        <v>15.89</v>
      </c>
      <c r="G3862" s="11">
        <v>0</v>
      </c>
      <c r="H3862" s="11">
        <v>1460170.66</v>
      </c>
      <c r="I3862" s="11" t="s">
        <v>14</v>
      </c>
      <c r="J3862" s="11" t="s">
        <v>15</v>
      </c>
      <c r="K3862" s="1" t="str">
        <f t="shared" si="202"/>
        <v/>
      </c>
      <c r="L3862" s="1" t="e">
        <f ca="1">IF(AND(K3862&lt;&gt; "", COUNTIF(SAP!#REF!,K3862)&gt;0),"Matched", "")</f>
        <v>#REF!</v>
      </c>
      <c r="M3862" s="1" t="str">
        <f t="shared" si="203"/>
        <v/>
      </c>
      <c r="N3862" s="1" t="e">
        <f ca="1">IF(AND(M3862&lt;&gt; "", COUNTIF(SAP!#REF!,M3862)&gt;0),"Matched", "")</f>
        <v>#REF!</v>
      </c>
      <c r="O3862" s="1" t="str">
        <f t="shared" si="204"/>
        <v/>
      </c>
      <c r="P3862" s="1" t="e">
        <f ca="1">IF(AND(O3862&lt;&gt; "", COUNTIF(SAP!#REF!,O3862)&gt;0),"Matched", "")</f>
        <v>#REF!</v>
      </c>
      <c r="R3862" s="1" t="e">
        <f ca="1">IF(AND(Q3862&lt;&gt; "", COUNTIF(SAP!#REF!,Q3862)&gt;0),"Matched", "")</f>
        <v>#REF!</v>
      </c>
      <c r="S3862" s="1" t="str">
        <f ca="1">IF(D3862="AD","Logic5"&amp;"_"&amp;TEXT(C3862,"dd.mm.yyyy") &amp;"_"&amp; 718.38,"")</f>
        <v>Logic5_24.02.2020_718.38</v>
      </c>
      <c r="T3862" s="1" t="e">
        <f ca="1">IF(AND(S3862&lt;&gt; "", COUNTIF(SAP!#REF!,S3862)&gt;0),"Matched", "")</f>
        <v>#REF!</v>
      </c>
    </row>
    <row r="3863" spans="1:20">
      <c r="A3863" s="13">
        <v>11563327</v>
      </c>
      <c r="B3863" s="14">
        <v>43885</v>
      </c>
      <c r="C3863" s="14">
        <v>43885</v>
      </c>
      <c r="D3863" s="15" t="s">
        <v>13</v>
      </c>
      <c r="E3863" s="15">
        <v>0</v>
      </c>
      <c r="F3863" s="15">
        <v>17.29</v>
      </c>
      <c r="G3863" s="15">
        <v>0</v>
      </c>
      <c r="H3863" s="15">
        <v>1460153.37</v>
      </c>
      <c r="I3863" s="15" t="s">
        <v>14</v>
      </c>
      <c r="J3863" s="15" t="s">
        <v>15</v>
      </c>
      <c r="K3863" s="1" t="str">
        <f t="shared" si="202"/>
        <v/>
      </c>
      <c r="L3863" s="1" t="e">
        <f ca="1">IF(AND(K3863&lt;&gt; "", COUNTIF(SAP!#REF!,K3863)&gt;0),"Matched", "")</f>
        <v>#REF!</v>
      </c>
      <c r="M3863" s="1" t="str">
        <f t="shared" si="203"/>
        <v/>
      </c>
      <c r="N3863" s="1" t="e">
        <f ca="1">IF(AND(M3863&lt;&gt; "", COUNTIF(SAP!#REF!,M3863)&gt;0),"Matched", "")</f>
        <v>#REF!</v>
      </c>
      <c r="O3863" s="1" t="str">
        <f t="shared" si="204"/>
        <v/>
      </c>
      <c r="P3863" s="1" t="e">
        <f ca="1">IF(AND(O3863&lt;&gt; "", COUNTIF(SAP!#REF!,O3863)&gt;0),"Matched", "")</f>
        <v>#REF!</v>
      </c>
      <c r="R3863" s="1" t="e">
        <f ca="1">IF(AND(Q3863&lt;&gt; "", COUNTIF(SAP!#REF!,Q3863)&gt;0),"Matched", "")</f>
        <v>#REF!</v>
      </c>
      <c r="S3863" s="1" t="str">
        <f ca="1">IF(D3863="AD","Logic5"&amp;"_"&amp;TEXT(C3863,"dd.mm.yyyy") &amp;"_"&amp; 718.38,"")</f>
        <v>Logic5_24.02.2020_718.38</v>
      </c>
      <c r="T3863" s="1" t="e">
        <f ca="1">IF(AND(S3863&lt;&gt; "", COUNTIF(SAP!#REF!,S3863)&gt;0),"Matched", "")</f>
        <v>#REF!</v>
      </c>
    </row>
    <row r="3864" spans="1:20">
      <c r="A3864" s="9">
        <v>11563327</v>
      </c>
      <c r="B3864" s="10">
        <v>43885</v>
      </c>
      <c r="C3864" s="10">
        <v>43885</v>
      </c>
      <c r="D3864" s="11" t="s">
        <v>13</v>
      </c>
      <c r="E3864" s="11">
        <v>0</v>
      </c>
      <c r="F3864" s="11">
        <v>23.85</v>
      </c>
      <c r="G3864" s="11">
        <v>0</v>
      </c>
      <c r="H3864" s="11">
        <v>1460129.52</v>
      </c>
      <c r="I3864" s="11" t="s">
        <v>14</v>
      </c>
      <c r="J3864" s="11" t="s">
        <v>15</v>
      </c>
      <c r="K3864" s="1" t="str">
        <f t="shared" si="202"/>
        <v/>
      </c>
      <c r="L3864" s="1" t="e">
        <f ca="1">IF(AND(K3864&lt;&gt; "", COUNTIF(SAP!#REF!,K3864)&gt;0),"Matched", "")</f>
        <v>#REF!</v>
      </c>
      <c r="M3864" s="1" t="str">
        <f t="shared" si="203"/>
        <v/>
      </c>
      <c r="N3864" s="1" t="e">
        <f ca="1">IF(AND(M3864&lt;&gt; "", COUNTIF(SAP!#REF!,M3864)&gt;0),"Matched", "")</f>
        <v>#REF!</v>
      </c>
      <c r="O3864" s="1" t="str">
        <f t="shared" si="204"/>
        <v/>
      </c>
      <c r="P3864" s="1" t="e">
        <f ca="1">IF(AND(O3864&lt;&gt; "", COUNTIF(SAP!#REF!,O3864)&gt;0),"Matched", "")</f>
        <v>#REF!</v>
      </c>
      <c r="R3864" s="1" t="e">
        <f ca="1">IF(AND(Q3864&lt;&gt; "", COUNTIF(SAP!#REF!,Q3864)&gt;0),"Matched", "")</f>
        <v>#REF!</v>
      </c>
      <c r="S3864" s="1" t="str">
        <f ca="1">IF(D3864="AD","Logic5"&amp;"_"&amp;TEXT(C3864,"dd.mm.yyyy") &amp;"_"&amp; 718.38,"")</f>
        <v>Logic5_24.02.2020_718.38</v>
      </c>
      <c r="T3864" s="1" t="e">
        <f ca="1">IF(AND(S3864&lt;&gt; "", COUNTIF(SAP!#REF!,S3864)&gt;0),"Matched", "")</f>
        <v>#REF!</v>
      </c>
    </row>
    <row r="3865" spans="1:20">
      <c r="A3865" s="13">
        <v>11563327</v>
      </c>
      <c r="B3865" s="14">
        <v>43885</v>
      </c>
      <c r="C3865" s="14">
        <v>43885</v>
      </c>
      <c r="D3865" s="15" t="s">
        <v>13</v>
      </c>
      <c r="E3865" s="15">
        <v>0</v>
      </c>
      <c r="F3865" s="15">
        <v>29.54</v>
      </c>
      <c r="G3865" s="15">
        <v>0</v>
      </c>
      <c r="H3865" s="15">
        <v>1460099.98</v>
      </c>
      <c r="I3865" s="15" t="s">
        <v>14</v>
      </c>
      <c r="J3865" s="15" t="s">
        <v>15</v>
      </c>
      <c r="K3865" s="1" t="str">
        <f t="shared" si="202"/>
        <v/>
      </c>
      <c r="L3865" s="1" t="e">
        <f ca="1">IF(AND(K3865&lt;&gt; "", COUNTIF(SAP!#REF!,K3865)&gt;0),"Matched", "")</f>
        <v>#REF!</v>
      </c>
      <c r="M3865" s="1" t="str">
        <f t="shared" si="203"/>
        <v/>
      </c>
      <c r="N3865" s="1" t="e">
        <f ca="1">IF(AND(M3865&lt;&gt; "", COUNTIF(SAP!#REF!,M3865)&gt;0),"Matched", "")</f>
        <v>#REF!</v>
      </c>
      <c r="O3865" s="1" t="str">
        <f t="shared" si="204"/>
        <v/>
      </c>
      <c r="P3865" s="1" t="e">
        <f ca="1">IF(AND(O3865&lt;&gt; "", COUNTIF(SAP!#REF!,O3865)&gt;0),"Matched", "")</f>
        <v>#REF!</v>
      </c>
      <c r="R3865" s="1" t="e">
        <f ca="1">IF(AND(Q3865&lt;&gt; "", COUNTIF(SAP!#REF!,Q3865)&gt;0),"Matched", "")</f>
        <v>#REF!</v>
      </c>
      <c r="S3865" s="1" t="str">
        <f ca="1">IF(D3865="AD","Logic5"&amp;"_"&amp;TEXT(C3865,"dd.mm.yyyy") &amp;"_"&amp; 718.38,"")</f>
        <v>Logic5_24.02.2020_718.38</v>
      </c>
      <c r="T3865" s="1" t="e">
        <f ca="1">IF(AND(S3865&lt;&gt; "", COUNTIF(SAP!#REF!,S3865)&gt;0),"Matched", "")</f>
        <v>#REF!</v>
      </c>
    </row>
    <row r="3866" spans="1:20">
      <c r="A3866" s="9">
        <v>11563327</v>
      </c>
      <c r="B3866" s="10">
        <v>43885</v>
      </c>
      <c r="C3866" s="10">
        <v>43885</v>
      </c>
      <c r="D3866" s="11" t="s">
        <v>13</v>
      </c>
      <c r="E3866" s="11">
        <v>0</v>
      </c>
      <c r="F3866" s="11">
        <v>30.62</v>
      </c>
      <c r="G3866" s="11">
        <v>0</v>
      </c>
      <c r="H3866" s="11">
        <v>1460069.36</v>
      </c>
      <c r="I3866" s="11" t="s">
        <v>14</v>
      </c>
      <c r="J3866" s="11" t="s">
        <v>15</v>
      </c>
      <c r="K3866" s="1" t="str">
        <f t="shared" si="202"/>
        <v/>
      </c>
      <c r="L3866" s="1" t="e">
        <f ca="1">IF(AND(K3866&lt;&gt; "", COUNTIF(SAP!#REF!,K3866)&gt;0),"Matched", "")</f>
        <v>#REF!</v>
      </c>
      <c r="M3866" s="1" t="str">
        <f t="shared" si="203"/>
        <v/>
      </c>
      <c r="N3866" s="1" t="e">
        <f ca="1">IF(AND(M3866&lt;&gt; "", COUNTIF(SAP!#REF!,M3866)&gt;0),"Matched", "")</f>
        <v>#REF!</v>
      </c>
      <c r="O3866" s="1" t="str">
        <f t="shared" si="204"/>
        <v/>
      </c>
      <c r="P3866" s="1" t="e">
        <f ca="1">IF(AND(O3866&lt;&gt; "", COUNTIF(SAP!#REF!,O3866)&gt;0),"Matched", "")</f>
        <v>#REF!</v>
      </c>
      <c r="R3866" s="1" t="e">
        <f ca="1">IF(AND(Q3866&lt;&gt; "", COUNTIF(SAP!#REF!,Q3866)&gt;0),"Matched", "")</f>
        <v>#REF!</v>
      </c>
      <c r="S3866" s="1" t="str">
        <f ca="1">IF(D3866="AD","Logic5"&amp;"_"&amp;TEXT(C3866,"dd.mm.yyyy") &amp;"_"&amp; 718.38,"")</f>
        <v>Logic5_24.02.2020_718.38</v>
      </c>
      <c r="T3866" s="1" t="e">
        <f ca="1">IF(AND(S3866&lt;&gt; "", COUNTIF(SAP!#REF!,S3866)&gt;0),"Matched", "")</f>
        <v>#REF!</v>
      </c>
    </row>
    <row r="3867" spans="1:20">
      <c r="A3867" s="13">
        <v>11563327</v>
      </c>
      <c r="B3867" s="14">
        <v>43885</v>
      </c>
      <c r="C3867" s="14">
        <v>43885</v>
      </c>
      <c r="D3867" s="15" t="s">
        <v>13</v>
      </c>
      <c r="E3867" s="15">
        <v>0</v>
      </c>
      <c r="F3867" s="15">
        <v>36.92</v>
      </c>
      <c r="G3867" s="15">
        <v>0</v>
      </c>
      <c r="H3867" s="15">
        <v>1460032.44</v>
      </c>
      <c r="I3867" s="15" t="s">
        <v>14</v>
      </c>
      <c r="J3867" s="15" t="s">
        <v>15</v>
      </c>
      <c r="K3867" s="1" t="str">
        <f t="shared" si="202"/>
        <v/>
      </c>
      <c r="L3867" s="1" t="e">
        <f ca="1">IF(AND(K3867&lt;&gt; "", COUNTIF(SAP!#REF!,K3867)&gt;0),"Matched", "")</f>
        <v>#REF!</v>
      </c>
      <c r="M3867" s="1" t="str">
        <f t="shared" si="203"/>
        <v/>
      </c>
      <c r="N3867" s="1" t="e">
        <f ca="1">IF(AND(M3867&lt;&gt; "", COUNTIF(SAP!#REF!,M3867)&gt;0),"Matched", "")</f>
        <v>#REF!</v>
      </c>
      <c r="O3867" s="1" t="str">
        <f t="shared" si="204"/>
        <v/>
      </c>
      <c r="P3867" s="1" t="e">
        <f ca="1">IF(AND(O3867&lt;&gt; "", COUNTIF(SAP!#REF!,O3867)&gt;0),"Matched", "")</f>
        <v>#REF!</v>
      </c>
      <c r="R3867" s="1" t="e">
        <f ca="1">IF(AND(Q3867&lt;&gt; "", COUNTIF(SAP!#REF!,Q3867)&gt;0),"Matched", "")</f>
        <v>#REF!</v>
      </c>
      <c r="S3867" s="1" t="str">
        <f ca="1">IF(D3867="AD","Logic5"&amp;"_"&amp;TEXT(C3867,"dd.mm.yyyy") &amp;"_"&amp; 718.38,"")</f>
        <v>Logic5_24.02.2020_718.38</v>
      </c>
      <c r="T3867" s="1" t="e">
        <f ca="1">IF(AND(S3867&lt;&gt; "", COUNTIF(SAP!#REF!,S3867)&gt;0),"Matched", "")</f>
        <v>#REF!</v>
      </c>
    </row>
    <row r="3868" spans="1:20">
      <c r="A3868" s="9">
        <v>11563327</v>
      </c>
      <c r="B3868" s="10">
        <v>43885</v>
      </c>
      <c r="C3868" s="10">
        <v>43885</v>
      </c>
      <c r="D3868" s="11" t="s">
        <v>13</v>
      </c>
      <c r="E3868" s="11">
        <v>0</v>
      </c>
      <c r="F3868" s="11">
        <v>42.99</v>
      </c>
      <c r="G3868" s="11">
        <v>0</v>
      </c>
      <c r="H3868" s="11">
        <v>1459989.45</v>
      </c>
      <c r="I3868" s="11" t="s">
        <v>14</v>
      </c>
      <c r="J3868" s="11" t="s">
        <v>15</v>
      </c>
      <c r="K3868" s="1" t="str">
        <f t="shared" si="202"/>
        <v/>
      </c>
      <c r="L3868" s="1" t="e">
        <f ca="1">IF(AND(K3868&lt;&gt; "", COUNTIF(SAP!#REF!,K3868)&gt;0),"Matched", "")</f>
        <v>#REF!</v>
      </c>
      <c r="M3868" s="1" t="str">
        <f t="shared" si="203"/>
        <v/>
      </c>
      <c r="N3868" s="1" t="e">
        <f ca="1">IF(AND(M3868&lt;&gt; "", COUNTIF(SAP!#REF!,M3868)&gt;0),"Matched", "")</f>
        <v>#REF!</v>
      </c>
      <c r="O3868" s="1" t="str">
        <f t="shared" si="204"/>
        <v/>
      </c>
      <c r="P3868" s="1" t="e">
        <f ca="1">IF(AND(O3868&lt;&gt; "", COUNTIF(SAP!#REF!,O3868)&gt;0),"Matched", "")</f>
        <v>#REF!</v>
      </c>
      <c r="R3868" s="1" t="e">
        <f ca="1">IF(AND(Q3868&lt;&gt; "", COUNTIF(SAP!#REF!,Q3868)&gt;0),"Matched", "")</f>
        <v>#REF!</v>
      </c>
      <c r="S3868" s="1" t="str">
        <f ca="1">IF(D3868="AD","Logic5"&amp;"_"&amp;TEXT(C3868,"dd.mm.yyyy") &amp;"_"&amp; 718.38,"")</f>
        <v>Logic5_24.02.2020_718.38</v>
      </c>
      <c r="T3868" s="1" t="e">
        <f ca="1">IF(AND(S3868&lt;&gt; "", COUNTIF(SAP!#REF!,S3868)&gt;0),"Matched", "")</f>
        <v>#REF!</v>
      </c>
    </row>
    <row r="3869" spans="1:20">
      <c r="A3869" s="13">
        <v>11563327</v>
      </c>
      <c r="B3869" s="14">
        <v>43885</v>
      </c>
      <c r="C3869" s="14">
        <v>43885</v>
      </c>
      <c r="D3869" s="15" t="s">
        <v>13</v>
      </c>
      <c r="E3869" s="15">
        <v>0</v>
      </c>
      <c r="F3869" s="15">
        <v>44.67</v>
      </c>
      <c r="G3869" s="15">
        <v>0</v>
      </c>
      <c r="H3869" s="15">
        <v>1459944.78</v>
      </c>
      <c r="I3869" s="15" t="s">
        <v>14</v>
      </c>
      <c r="J3869" s="15" t="s">
        <v>15</v>
      </c>
      <c r="K3869" s="1" t="str">
        <f t="shared" si="202"/>
        <v/>
      </c>
      <c r="L3869" s="1" t="e">
        <f ca="1">IF(AND(K3869&lt;&gt; "", COUNTIF(SAP!#REF!,K3869)&gt;0),"Matched", "")</f>
        <v>#REF!</v>
      </c>
      <c r="M3869" s="1" t="str">
        <f t="shared" si="203"/>
        <v/>
      </c>
      <c r="N3869" s="1" t="e">
        <f ca="1">IF(AND(M3869&lt;&gt; "", COUNTIF(SAP!#REF!,M3869)&gt;0),"Matched", "")</f>
        <v>#REF!</v>
      </c>
      <c r="O3869" s="1" t="str">
        <f t="shared" si="204"/>
        <v/>
      </c>
      <c r="P3869" s="1" t="e">
        <f ca="1">IF(AND(O3869&lt;&gt; "", COUNTIF(SAP!#REF!,O3869)&gt;0),"Matched", "")</f>
        <v>#REF!</v>
      </c>
      <c r="R3869" s="1" t="e">
        <f ca="1">IF(AND(Q3869&lt;&gt; "", COUNTIF(SAP!#REF!,Q3869)&gt;0),"Matched", "")</f>
        <v>#REF!</v>
      </c>
      <c r="S3869" s="1" t="str">
        <f ca="1">IF(D3869="AD","Logic5"&amp;"_"&amp;TEXT(C3869,"dd.mm.yyyy") &amp;"_"&amp; 718.38,"")</f>
        <v>Logic5_24.02.2020_718.38</v>
      </c>
      <c r="T3869" s="1" t="e">
        <f ca="1">IF(AND(S3869&lt;&gt; "", COUNTIF(SAP!#REF!,S3869)&gt;0),"Matched", "")</f>
        <v>#REF!</v>
      </c>
    </row>
    <row r="3870" spans="1:20">
      <c r="A3870" s="9">
        <v>11563327</v>
      </c>
      <c r="B3870" s="10">
        <v>43885</v>
      </c>
      <c r="C3870" s="10">
        <v>43885</v>
      </c>
      <c r="D3870" s="11" t="s">
        <v>13</v>
      </c>
      <c r="E3870" s="11">
        <v>0</v>
      </c>
      <c r="F3870" s="11">
        <v>49.89</v>
      </c>
      <c r="G3870" s="11">
        <v>0</v>
      </c>
      <c r="H3870" s="11">
        <v>1459894.89</v>
      </c>
      <c r="I3870" s="11" t="s">
        <v>14</v>
      </c>
      <c r="J3870" s="11" t="s">
        <v>15</v>
      </c>
      <c r="K3870" s="1" t="str">
        <f t="shared" si="202"/>
        <v/>
      </c>
      <c r="L3870" s="1" t="e">
        <f ca="1">IF(AND(K3870&lt;&gt; "", COUNTIF(SAP!#REF!,K3870)&gt;0),"Matched", "")</f>
        <v>#REF!</v>
      </c>
      <c r="M3870" s="1" t="str">
        <f t="shared" si="203"/>
        <v/>
      </c>
      <c r="N3870" s="1" t="e">
        <f ca="1">IF(AND(M3870&lt;&gt; "", COUNTIF(SAP!#REF!,M3870)&gt;0),"Matched", "")</f>
        <v>#REF!</v>
      </c>
      <c r="O3870" s="1" t="str">
        <f t="shared" si="204"/>
        <v/>
      </c>
      <c r="P3870" s="1" t="e">
        <f ca="1">IF(AND(O3870&lt;&gt; "", COUNTIF(SAP!#REF!,O3870)&gt;0),"Matched", "")</f>
        <v>#REF!</v>
      </c>
      <c r="R3870" s="1" t="e">
        <f ca="1">IF(AND(Q3870&lt;&gt; "", COUNTIF(SAP!#REF!,Q3870)&gt;0),"Matched", "")</f>
        <v>#REF!</v>
      </c>
      <c r="S3870" s="1" t="str">
        <f ca="1">IF(D3870="AD","Logic5"&amp;"_"&amp;TEXT(C3870,"dd.mm.yyyy") &amp;"_"&amp; 718.38,"")</f>
        <v>Logic5_24.02.2020_718.38</v>
      </c>
      <c r="T3870" s="1" t="e">
        <f ca="1">IF(AND(S3870&lt;&gt; "", COUNTIF(SAP!#REF!,S3870)&gt;0),"Matched", "")</f>
        <v>#REF!</v>
      </c>
    </row>
    <row r="3871" spans="1:20">
      <c r="A3871" s="13">
        <v>11563327</v>
      </c>
      <c r="B3871" s="14">
        <v>43885</v>
      </c>
      <c r="C3871" s="14">
        <v>43885</v>
      </c>
      <c r="D3871" s="15" t="s">
        <v>13</v>
      </c>
      <c r="E3871" s="15">
        <v>0</v>
      </c>
      <c r="F3871" s="15">
        <v>63.09</v>
      </c>
      <c r="G3871" s="15">
        <v>0</v>
      </c>
      <c r="H3871" s="15">
        <v>1459831.8</v>
      </c>
      <c r="I3871" s="15" t="s">
        <v>14</v>
      </c>
      <c r="J3871" s="15" t="s">
        <v>15</v>
      </c>
      <c r="K3871" s="1" t="str">
        <f t="shared" si="202"/>
        <v/>
      </c>
      <c r="L3871" s="1" t="e">
        <f ca="1">IF(AND(K3871&lt;&gt; "", COUNTIF(SAP!#REF!,K3871)&gt;0),"Matched", "")</f>
        <v>#REF!</v>
      </c>
      <c r="M3871" s="1" t="str">
        <f t="shared" si="203"/>
        <v/>
      </c>
      <c r="N3871" s="1" t="e">
        <f ca="1">IF(AND(M3871&lt;&gt; "", COUNTIF(SAP!#REF!,M3871)&gt;0),"Matched", "")</f>
        <v>#REF!</v>
      </c>
      <c r="O3871" s="1" t="str">
        <f t="shared" si="204"/>
        <v/>
      </c>
      <c r="P3871" s="1" t="e">
        <f ca="1">IF(AND(O3871&lt;&gt; "", COUNTIF(SAP!#REF!,O3871)&gt;0),"Matched", "")</f>
        <v>#REF!</v>
      </c>
      <c r="R3871" s="1" t="e">
        <f ca="1">IF(AND(Q3871&lt;&gt; "", COUNTIF(SAP!#REF!,Q3871)&gt;0),"Matched", "")</f>
        <v>#REF!</v>
      </c>
      <c r="S3871" s="1" t="str">
        <f ca="1">IF(D3871="AD","Logic5"&amp;"_"&amp;TEXT(C3871,"dd.mm.yyyy") &amp;"_"&amp; 718.38,"")</f>
        <v>Logic5_24.02.2020_718.38</v>
      </c>
      <c r="T3871" s="1" t="e">
        <f ca="1">IF(AND(S3871&lt;&gt; "", COUNTIF(SAP!#REF!,S3871)&gt;0),"Matched", "")</f>
        <v>#REF!</v>
      </c>
    </row>
    <row r="3872" spans="1:20">
      <c r="A3872" s="9">
        <v>11563327</v>
      </c>
      <c r="B3872" s="10">
        <v>43885</v>
      </c>
      <c r="C3872" s="10">
        <v>43885</v>
      </c>
      <c r="D3872" s="11" t="s">
        <v>13</v>
      </c>
      <c r="E3872" s="11">
        <v>0</v>
      </c>
      <c r="F3872" s="11">
        <v>84.11</v>
      </c>
      <c r="G3872" s="11">
        <v>0</v>
      </c>
      <c r="H3872" s="11">
        <v>1459747.69</v>
      </c>
      <c r="I3872" s="11" t="s">
        <v>14</v>
      </c>
      <c r="J3872" s="11" t="s">
        <v>15</v>
      </c>
      <c r="K3872" s="1" t="str">
        <f t="shared" si="202"/>
        <v/>
      </c>
      <c r="L3872" s="1" t="e">
        <f ca="1">IF(AND(K3872&lt;&gt; "", COUNTIF(SAP!#REF!,K3872)&gt;0),"Matched", "")</f>
        <v>#REF!</v>
      </c>
      <c r="M3872" s="1" t="str">
        <f t="shared" si="203"/>
        <v/>
      </c>
      <c r="N3872" s="1" t="e">
        <f ca="1">IF(AND(M3872&lt;&gt; "", COUNTIF(SAP!#REF!,M3872)&gt;0),"Matched", "")</f>
        <v>#REF!</v>
      </c>
      <c r="O3872" s="1" t="str">
        <f t="shared" si="204"/>
        <v/>
      </c>
      <c r="P3872" s="1" t="e">
        <f ca="1">IF(AND(O3872&lt;&gt; "", COUNTIF(SAP!#REF!,O3872)&gt;0),"Matched", "")</f>
        <v>#REF!</v>
      </c>
      <c r="R3872" s="1" t="e">
        <f ca="1">IF(AND(Q3872&lt;&gt; "", COUNTIF(SAP!#REF!,Q3872)&gt;0),"Matched", "")</f>
        <v>#REF!</v>
      </c>
      <c r="S3872" s="1" t="str">
        <f ca="1">IF(D3872="AD","Logic5"&amp;"_"&amp;TEXT(C3872,"dd.mm.yyyy") &amp;"_"&amp; 718.38,"")</f>
        <v>Logic5_24.02.2020_718.38</v>
      </c>
      <c r="T3872" s="1" t="e">
        <f ca="1">IF(AND(S3872&lt;&gt; "", COUNTIF(SAP!#REF!,S3872)&gt;0),"Matched", "")</f>
        <v>#REF!</v>
      </c>
    </row>
    <row r="3873" spans="1:20">
      <c r="A3873" s="13">
        <v>11563327</v>
      </c>
      <c r="B3873" s="14">
        <v>43885</v>
      </c>
      <c r="C3873" s="14">
        <v>43885</v>
      </c>
      <c r="D3873" s="15" t="s">
        <v>13</v>
      </c>
      <c r="E3873" s="15">
        <v>0</v>
      </c>
      <c r="F3873" s="15">
        <v>99.73</v>
      </c>
      <c r="G3873" s="15">
        <v>0</v>
      </c>
      <c r="H3873" s="15">
        <v>1459647.96</v>
      </c>
      <c r="I3873" s="15" t="s">
        <v>14</v>
      </c>
      <c r="J3873" s="15" t="s">
        <v>15</v>
      </c>
      <c r="K3873" s="1" t="str">
        <f t="shared" si="202"/>
        <v/>
      </c>
      <c r="L3873" s="1" t="e">
        <f ca="1">IF(AND(K3873&lt;&gt; "", COUNTIF(SAP!#REF!,K3873)&gt;0),"Matched", "")</f>
        <v>#REF!</v>
      </c>
      <c r="M3873" s="1" t="str">
        <f t="shared" si="203"/>
        <v/>
      </c>
      <c r="N3873" s="1" t="e">
        <f ca="1">IF(AND(M3873&lt;&gt; "", COUNTIF(SAP!#REF!,M3873)&gt;0),"Matched", "")</f>
        <v>#REF!</v>
      </c>
      <c r="O3873" s="1" t="str">
        <f t="shared" si="204"/>
        <v/>
      </c>
      <c r="P3873" s="1" t="e">
        <f ca="1">IF(AND(O3873&lt;&gt; "", COUNTIF(SAP!#REF!,O3873)&gt;0),"Matched", "")</f>
        <v>#REF!</v>
      </c>
      <c r="R3873" s="1" t="e">
        <f ca="1">IF(AND(Q3873&lt;&gt; "", COUNTIF(SAP!#REF!,Q3873)&gt;0),"Matched", "")</f>
        <v>#REF!</v>
      </c>
      <c r="S3873" s="1" t="str">
        <f ca="1">IF(D3873="AD","Logic5"&amp;"_"&amp;TEXT(C3873,"dd.mm.yyyy") &amp;"_"&amp; 718.38,"")</f>
        <v>Logic5_24.02.2020_718.38</v>
      </c>
      <c r="T3873" s="1" t="e">
        <f ca="1">IF(AND(S3873&lt;&gt; "", COUNTIF(SAP!#REF!,S3873)&gt;0),"Matched", "")</f>
        <v>#REF!</v>
      </c>
    </row>
    <row r="3874" spans="1:20">
      <c r="A3874" s="9">
        <v>11563327</v>
      </c>
      <c r="B3874" s="10">
        <v>43885</v>
      </c>
      <c r="C3874" s="10">
        <v>43885</v>
      </c>
      <c r="D3874" s="11" t="s">
        <v>13</v>
      </c>
      <c r="E3874" s="11">
        <v>0</v>
      </c>
      <c r="F3874" s="11">
        <v>123.55</v>
      </c>
      <c r="G3874" s="11">
        <v>0</v>
      </c>
      <c r="H3874" s="11">
        <v>1459524.41</v>
      </c>
      <c r="I3874" s="11" t="s">
        <v>14</v>
      </c>
      <c r="J3874" s="11" t="s">
        <v>15</v>
      </c>
      <c r="K3874" s="1" t="str">
        <f t="shared" si="202"/>
        <v/>
      </c>
      <c r="L3874" s="1" t="e">
        <f ca="1">IF(AND(K3874&lt;&gt; "", COUNTIF(SAP!#REF!,K3874)&gt;0),"Matched", "")</f>
        <v>#REF!</v>
      </c>
      <c r="M3874" s="1" t="str">
        <f t="shared" si="203"/>
        <v/>
      </c>
      <c r="N3874" s="1" t="e">
        <f ca="1">IF(AND(M3874&lt;&gt; "", COUNTIF(SAP!#REF!,M3874)&gt;0),"Matched", "")</f>
        <v>#REF!</v>
      </c>
      <c r="O3874" s="1" t="str">
        <f t="shared" si="204"/>
        <v/>
      </c>
      <c r="P3874" s="1" t="e">
        <f ca="1">IF(AND(O3874&lt;&gt; "", COUNTIF(SAP!#REF!,O3874)&gt;0),"Matched", "")</f>
        <v>#REF!</v>
      </c>
      <c r="R3874" s="1" t="e">
        <f ca="1">IF(AND(Q3874&lt;&gt; "", COUNTIF(SAP!#REF!,Q3874)&gt;0),"Matched", "")</f>
        <v>#REF!</v>
      </c>
      <c r="S3874" s="1" t="str">
        <f ca="1">IF(D3874="AD","Logic5"&amp;"_"&amp;TEXT(C3874,"dd.mm.yyyy") &amp;"_"&amp; 718.38,"")</f>
        <v>Logic5_24.02.2020_718.38</v>
      </c>
      <c r="T3874" s="1" t="e">
        <f ca="1">IF(AND(S3874&lt;&gt; "", COUNTIF(SAP!#REF!,S3874)&gt;0),"Matched", "")</f>
        <v>#REF!</v>
      </c>
    </row>
    <row r="3875" spans="1:20">
      <c r="A3875" s="13">
        <v>11563327</v>
      </c>
      <c r="B3875" s="14">
        <v>43885</v>
      </c>
      <c r="C3875" s="14">
        <v>43885</v>
      </c>
      <c r="D3875" s="15" t="s">
        <v>16</v>
      </c>
      <c r="E3875" s="15">
        <v>0</v>
      </c>
      <c r="F3875" s="15">
        <v>1459524.41</v>
      </c>
      <c r="G3875" s="15">
        <v>0</v>
      </c>
      <c r="H3875" s="15">
        <v>0</v>
      </c>
      <c r="I3875" s="15" t="s">
        <v>17</v>
      </c>
      <c r="J3875" s="15" t="s">
        <v>18</v>
      </c>
      <c r="K3875" s="1" t="str">
        <f t="shared" si="202"/>
        <v>Logic1_02_1459524.41</v>
      </c>
      <c r="L3875" s="1" t="e">
        <f ca="1">IF(AND(K3875&lt;&gt; "", COUNTIF(SAP!#REF!,K3875)&gt;0),"Matched", "")</f>
        <v>#REF!</v>
      </c>
    </row>
    <row r="3876" spans="1:20">
      <c r="A3876" s="9">
        <v>11563327</v>
      </c>
      <c r="B3876" s="10">
        <v>43886</v>
      </c>
      <c r="C3876" s="10">
        <v>43886</v>
      </c>
      <c r="D3876" s="11" t="s">
        <v>10</v>
      </c>
      <c r="E3876" s="11">
        <v>0</v>
      </c>
      <c r="F3876" s="11">
        <v>0</v>
      </c>
      <c r="G3876" s="11">
        <v>90</v>
      </c>
      <c r="H3876" s="11">
        <v>90</v>
      </c>
      <c r="I3876" s="11" t="s">
        <v>11</v>
      </c>
      <c r="J3876" s="11" t="s">
        <v>12</v>
      </c>
      <c r="K3876" s="1" t="str">
        <f t="shared" si="202"/>
        <v/>
      </c>
      <c r="L3876" s="1" t="e">
        <f ca="1">IF(AND(K3876&lt;&gt; "", COUNTIF(SAP!#REF!,K3876)&gt;0),"Matched", "")</f>
        <v>#REF!</v>
      </c>
      <c r="M3876" s="1" t="str">
        <f t="shared" ref="M3876:M3939" si="205">IF(D3876="TR","Logic2"&amp;"_"&amp;TEXT(C3876,"dd.mm.yyyy") &amp;"_"&amp; F3876,"")</f>
        <v/>
      </c>
      <c r="N3876" s="1" t="e">
        <f ca="1">IF(AND(M3876&lt;&gt; "", COUNTIF(SAP!#REF!,M3876)&gt;0),"Matched", "")</f>
        <v>#REF!</v>
      </c>
      <c r="O3876" s="1" t="str">
        <f t="shared" ref="O3876:O3939" si="206">IF(D3876="AF","Logic3"&amp;"_"&amp;G3876,"")</f>
        <v/>
      </c>
      <c r="P3876" s="1" t="e">
        <f ca="1">IF(AND(O3876&lt;&gt; "", COUNTIF(SAP!#REF!,O3876)&gt;0),"Matched", "")</f>
        <v>#REF!</v>
      </c>
      <c r="Q3876" s="1" t="str">
        <f ca="1">IF(D3876="AC","Logic4"&amp;"_"&amp;TEXT(C3876,"dd.mm.yyyy") &amp;"_"&amp; 1609696.59,"")</f>
        <v>Logic4_25.02.2020_1609696.59</v>
      </c>
      <c r="R3876" s="1" t="e">
        <f ca="1">IF(AND(Q3876&lt;&gt; "", COUNTIF(SAP!#REF!,Q3876)&gt;0),"Matched", "")</f>
        <v>#REF!</v>
      </c>
    </row>
    <row r="3877" spans="1:20">
      <c r="A3877" s="13">
        <v>11563327</v>
      </c>
      <c r="B3877" s="14">
        <v>43886</v>
      </c>
      <c r="C3877" s="14">
        <v>43886</v>
      </c>
      <c r="D3877" s="15" t="s">
        <v>10</v>
      </c>
      <c r="E3877" s="15">
        <v>0</v>
      </c>
      <c r="F3877" s="15">
        <v>0</v>
      </c>
      <c r="G3877" s="15">
        <v>130</v>
      </c>
      <c r="H3877" s="15">
        <v>220</v>
      </c>
      <c r="I3877" s="15" t="s">
        <v>11</v>
      </c>
      <c r="J3877" s="15" t="s">
        <v>12</v>
      </c>
      <c r="K3877" s="1" t="str">
        <f t="shared" si="202"/>
        <v/>
      </c>
      <c r="L3877" s="1" t="e">
        <f ca="1">IF(AND(K3877&lt;&gt; "", COUNTIF(SAP!#REF!,K3877)&gt;0),"Matched", "")</f>
        <v>#REF!</v>
      </c>
      <c r="M3877" s="1" t="str">
        <f t="shared" si="205"/>
        <v/>
      </c>
      <c r="N3877" s="1" t="e">
        <f ca="1">IF(AND(M3877&lt;&gt; "", COUNTIF(SAP!#REF!,M3877)&gt;0),"Matched", "")</f>
        <v>#REF!</v>
      </c>
      <c r="O3877" s="1" t="str">
        <f t="shared" si="206"/>
        <v/>
      </c>
      <c r="P3877" s="1" t="e">
        <f ca="1">IF(AND(O3877&lt;&gt; "", COUNTIF(SAP!#REF!,O3877)&gt;0),"Matched", "")</f>
        <v>#REF!</v>
      </c>
      <c r="Q3877" s="1" t="str">
        <f ca="1">IF(D3877="AC","Logic4"&amp;"_"&amp;TEXT(C3877,"dd.mm.yyyy") &amp;"_"&amp; 1609696.59,"")</f>
        <v>Logic4_25.02.2020_1609696.59</v>
      </c>
      <c r="R3877" s="1" t="e">
        <f ca="1">IF(AND(Q3877&lt;&gt; "", COUNTIF(SAP!#REF!,Q3877)&gt;0),"Matched", "")</f>
        <v>#REF!</v>
      </c>
    </row>
    <row r="3878" spans="1:20">
      <c r="A3878" s="9">
        <v>11563327</v>
      </c>
      <c r="B3878" s="10">
        <v>43886</v>
      </c>
      <c r="C3878" s="10">
        <v>43886</v>
      </c>
      <c r="D3878" s="11" t="s">
        <v>19</v>
      </c>
      <c r="E3878" s="11">
        <v>0</v>
      </c>
      <c r="F3878" s="11">
        <v>0</v>
      </c>
      <c r="G3878" s="11">
        <v>246.29</v>
      </c>
      <c r="H3878" s="11">
        <v>466.29</v>
      </c>
      <c r="I3878" s="11" t="s">
        <v>20</v>
      </c>
      <c r="J3878" s="11"/>
      <c r="K3878" s="1" t="str">
        <f t="shared" si="202"/>
        <v/>
      </c>
      <c r="L3878" s="1" t="e">
        <f ca="1">IF(AND(K3878&lt;&gt; "", COUNTIF(SAP!#REF!,K3878)&gt;0),"Matched", "")</f>
        <v>#REF!</v>
      </c>
      <c r="M3878" s="1" t="str">
        <f t="shared" si="205"/>
        <v/>
      </c>
      <c r="N3878" s="1" t="e">
        <f ca="1">IF(AND(M3878&lt;&gt; "", COUNTIF(SAP!#REF!,M3878)&gt;0),"Matched", "")</f>
        <v>#REF!</v>
      </c>
      <c r="O3878" s="1" t="str">
        <f t="shared" si="206"/>
        <v>Logic3_246.29</v>
      </c>
      <c r="P3878" s="1" t="e">
        <f ca="1">IF(AND(O3878&lt;&gt; "", COUNTIF(SAP!#REF!,O3878)&gt;0),"Matched", "")</f>
        <v>#REF!</v>
      </c>
    </row>
    <row r="3879" spans="1:20">
      <c r="A3879" s="13">
        <v>11563327</v>
      </c>
      <c r="B3879" s="14">
        <v>43886</v>
      </c>
      <c r="C3879" s="14">
        <v>43886</v>
      </c>
      <c r="D3879" s="15" t="s">
        <v>10</v>
      </c>
      <c r="E3879" s="15">
        <v>0</v>
      </c>
      <c r="F3879" s="15">
        <v>0</v>
      </c>
      <c r="G3879" s="15">
        <v>800</v>
      </c>
      <c r="H3879" s="15">
        <v>1266.29</v>
      </c>
      <c r="I3879" s="15" t="s">
        <v>11</v>
      </c>
      <c r="J3879" s="15" t="s">
        <v>12</v>
      </c>
      <c r="K3879" s="1" t="str">
        <f t="shared" si="202"/>
        <v/>
      </c>
      <c r="L3879" s="1" t="e">
        <f ca="1">IF(AND(K3879&lt;&gt; "", COUNTIF(SAP!#REF!,K3879)&gt;0),"Matched", "")</f>
        <v>#REF!</v>
      </c>
      <c r="M3879" s="1" t="str">
        <f t="shared" si="205"/>
        <v/>
      </c>
      <c r="N3879" s="1" t="e">
        <f ca="1">IF(AND(M3879&lt;&gt; "", COUNTIF(SAP!#REF!,M3879)&gt;0),"Matched", "")</f>
        <v>#REF!</v>
      </c>
      <c r="O3879" s="1" t="str">
        <f t="shared" si="206"/>
        <v/>
      </c>
      <c r="P3879" s="1" t="e">
        <f ca="1">IF(AND(O3879&lt;&gt; "", COUNTIF(SAP!#REF!,O3879)&gt;0),"Matched", "")</f>
        <v>#REF!</v>
      </c>
      <c r="Q3879" s="1" t="str">
        <f ca="1">IF(D3879="AC","Logic4"&amp;"_"&amp;TEXT(C3879,"dd.mm.yyyy") &amp;"_"&amp; 1609696.59,"")</f>
        <v>Logic4_25.02.2020_1609696.59</v>
      </c>
      <c r="R3879" s="1" t="e">
        <f ca="1">IF(AND(Q3879&lt;&gt; "", COUNTIF(SAP!#REF!,Q3879)&gt;0),"Matched", "")</f>
        <v>#REF!</v>
      </c>
    </row>
    <row r="3880" spans="1:20">
      <c r="A3880" s="9">
        <v>11563327</v>
      </c>
      <c r="B3880" s="10">
        <v>43886</v>
      </c>
      <c r="C3880" s="10">
        <v>43886</v>
      </c>
      <c r="D3880" s="11" t="s">
        <v>10</v>
      </c>
      <c r="E3880" s="11">
        <v>0</v>
      </c>
      <c r="F3880" s="11">
        <v>0</v>
      </c>
      <c r="G3880" s="11">
        <v>894.5</v>
      </c>
      <c r="H3880" s="11">
        <v>2160.79</v>
      </c>
      <c r="I3880" s="11" t="s">
        <v>11</v>
      </c>
      <c r="J3880" s="11" t="s">
        <v>12</v>
      </c>
      <c r="K3880" s="1" t="str">
        <f t="shared" si="202"/>
        <v/>
      </c>
      <c r="L3880" s="1" t="e">
        <f ca="1">IF(AND(K3880&lt;&gt; "", COUNTIF(SAP!#REF!,K3880)&gt;0),"Matched", "")</f>
        <v>#REF!</v>
      </c>
      <c r="M3880" s="1" t="str">
        <f t="shared" si="205"/>
        <v/>
      </c>
      <c r="N3880" s="1" t="e">
        <f ca="1">IF(AND(M3880&lt;&gt; "", COUNTIF(SAP!#REF!,M3880)&gt;0),"Matched", "")</f>
        <v>#REF!</v>
      </c>
      <c r="O3880" s="1" t="str">
        <f t="shared" si="206"/>
        <v/>
      </c>
      <c r="P3880" s="1" t="e">
        <f ca="1">IF(AND(O3880&lt;&gt; "", COUNTIF(SAP!#REF!,O3880)&gt;0),"Matched", "")</f>
        <v>#REF!</v>
      </c>
      <c r="Q3880" s="1" t="str">
        <f ca="1">IF(D3880="AC","Logic4"&amp;"_"&amp;TEXT(C3880,"dd.mm.yyyy") &amp;"_"&amp; 1609696.59,"")</f>
        <v>Logic4_25.02.2020_1609696.59</v>
      </c>
      <c r="R3880" s="1" t="e">
        <f ca="1">IF(AND(Q3880&lt;&gt; "", COUNTIF(SAP!#REF!,Q3880)&gt;0),"Matched", "")</f>
        <v>#REF!</v>
      </c>
    </row>
    <row r="3881" spans="1:20">
      <c r="A3881" s="13">
        <v>11563327</v>
      </c>
      <c r="B3881" s="14">
        <v>43886</v>
      </c>
      <c r="C3881" s="14">
        <v>43886</v>
      </c>
      <c r="D3881" s="15" t="s">
        <v>10</v>
      </c>
      <c r="E3881" s="15">
        <v>0</v>
      </c>
      <c r="F3881" s="15">
        <v>0</v>
      </c>
      <c r="G3881" s="15">
        <v>1170</v>
      </c>
      <c r="H3881" s="15">
        <v>3330.79</v>
      </c>
      <c r="I3881" s="15" t="s">
        <v>11</v>
      </c>
      <c r="J3881" s="15" t="s">
        <v>12</v>
      </c>
      <c r="K3881" s="1" t="str">
        <f t="shared" si="202"/>
        <v/>
      </c>
      <c r="L3881" s="1" t="e">
        <f ca="1">IF(AND(K3881&lt;&gt; "", COUNTIF(SAP!#REF!,K3881)&gt;0),"Matched", "")</f>
        <v>#REF!</v>
      </c>
      <c r="M3881" s="1" t="str">
        <f t="shared" si="205"/>
        <v/>
      </c>
      <c r="N3881" s="1" t="e">
        <f ca="1">IF(AND(M3881&lt;&gt; "", COUNTIF(SAP!#REF!,M3881)&gt;0),"Matched", "")</f>
        <v>#REF!</v>
      </c>
      <c r="O3881" s="1" t="str">
        <f t="shared" si="206"/>
        <v/>
      </c>
      <c r="P3881" s="1" t="e">
        <f ca="1">IF(AND(O3881&lt;&gt; "", COUNTIF(SAP!#REF!,O3881)&gt;0),"Matched", "")</f>
        <v>#REF!</v>
      </c>
      <c r="Q3881" s="1" t="str">
        <f ca="1">IF(D3881="AC","Logic4"&amp;"_"&amp;TEXT(C3881,"dd.mm.yyyy") &amp;"_"&amp; 1609696.59,"")</f>
        <v>Logic4_25.02.2020_1609696.59</v>
      </c>
      <c r="R3881" s="1" t="e">
        <f ca="1">IF(AND(Q3881&lt;&gt; "", COUNTIF(SAP!#REF!,Q3881)&gt;0),"Matched", "")</f>
        <v>#REF!</v>
      </c>
    </row>
    <row r="3882" spans="1:20">
      <c r="A3882" s="9">
        <v>11563327</v>
      </c>
      <c r="B3882" s="10">
        <v>43886</v>
      </c>
      <c r="C3882" s="10">
        <v>43886</v>
      </c>
      <c r="D3882" s="11" t="s">
        <v>10</v>
      </c>
      <c r="E3882" s="11">
        <v>0</v>
      </c>
      <c r="F3882" s="11">
        <v>0</v>
      </c>
      <c r="G3882" s="11">
        <v>1280</v>
      </c>
      <c r="H3882" s="11">
        <v>4610.79</v>
      </c>
      <c r="I3882" s="11" t="s">
        <v>11</v>
      </c>
      <c r="J3882" s="11" t="s">
        <v>12</v>
      </c>
      <c r="K3882" s="1" t="str">
        <f t="shared" si="202"/>
        <v/>
      </c>
      <c r="L3882" s="1" t="e">
        <f ca="1">IF(AND(K3882&lt;&gt; "", COUNTIF(SAP!#REF!,K3882)&gt;0),"Matched", "")</f>
        <v>#REF!</v>
      </c>
      <c r="M3882" s="1" t="str">
        <f t="shared" si="205"/>
        <v/>
      </c>
      <c r="N3882" s="1" t="e">
        <f ca="1">IF(AND(M3882&lt;&gt; "", COUNTIF(SAP!#REF!,M3882)&gt;0),"Matched", "")</f>
        <v>#REF!</v>
      </c>
      <c r="O3882" s="1" t="str">
        <f t="shared" si="206"/>
        <v/>
      </c>
      <c r="P3882" s="1" t="e">
        <f ca="1">IF(AND(O3882&lt;&gt; "", COUNTIF(SAP!#REF!,O3882)&gt;0),"Matched", "")</f>
        <v>#REF!</v>
      </c>
      <c r="Q3882" s="1" t="str">
        <f ca="1">IF(D3882="AC","Logic4"&amp;"_"&amp;TEXT(C3882,"dd.mm.yyyy") &amp;"_"&amp; 1609696.59,"")</f>
        <v>Logic4_25.02.2020_1609696.59</v>
      </c>
      <c r="R3882" s="1" t="e">
        <f ca="1">IF(AND(Q3882&lt;&gt; "", COUNTIF(SAP!#REF!,Q3882)&gt;0),"Matched", "")</f>
        <v>#REF!</v>
      </c>
    </row>
    <row r="3883" spans="1:20">
      <c r="A3883" s="13">
        <v>11563327</v>
      </c>
      <c r="B3883" s="14">
        <v>43886</v>
      </c>
      <c r="C3883" s="14">
        <v>43886</v>
      </c>
      <c r="D3883" s="15" t="s">
        <v>10</v>
      </c>
      <c r="E3883" s="15">
        <v>0</v>
      </c>
      <c r="F3883" s="15">
        <v>0</v>
      </c>
      <c r="G3883" s="15">
        <v>1320</v>
      </c>
      <c r="H3883" s="15">
        <v>5930.79</v>
      </c>
      <c r="I3883" s="15" t="s">
        <v>11</v>
      </c>
      <c r="J3883" s="15" t="s">
        <v>12</v>
      </c>
      <c r="K3883" s="1" t="str">
        <f t="shared" si="202"/>
        <v/>
      </c>
      <c r="L3883" s="1" t="e">
        <f ca="1">IF(AND(K3883&lt;&gt; "", COUNTIF(SAP!#REF!,K3883)&gt;0),"Matched", "")</f>
        <v>#REF!</v>
      </c>
      <c r="M3883" s="1" t="str">
        <f t="shared" si="205"/>
        <v/>
      </c>
      <c r="N3883" s="1" t="e">
        <f ca="1">IF(AND(M3883&lt;&gt; "", COUNTIF(SAP!#REF!,M3883)&gt;0),"Matched", "")</f>
        <v>#REF!</v>
      </c>
      <c r="O3883" s="1" t="str">
        <f t="shared" si="206"/>
        <v/>
      </c>
      <c r="P3883" s="1" t="e">
        <f ca="1">IF(AND(O3883&lt;&gt; "", COUNTIF(SAP!#REF!,O3883)&gt;0),"Matched", "")</f>
        <v>#REF!</v>
      </c>
      <c r="Q3883" s="1" t="str">
        <f ca="1">IF(D3883="AC","Logic4"&amp;"_"&amp;TEXT(C3883,"dd.mm.yyyy") &amp;"_"&amp; 1609696.59,"")</f>
        <v>Logic4_25.02.2020_1609696.59</v>
      </c>
      <c r="R3883" s="1" t="e">
        <f ca="1">IF(AND(Q3883&lt;&gt; "", COUNTIF(SAP!#REF!,Q3883)&gt;0),"Matched", "")</f>
        <v>#REF!</v>
      </c>
    </row>
    <row r="3884" spans="1:20">
      <c r="A3884" s="9">
        <v>11563327</v>
      </c>
      <c r="B3884" s="10">
        <v>43886</v>
      </c>
      <c r="C3884" s="10">
        <v>43886</v>
      </c>
      <c r="D3884" s="11" t="s">
        <v>10</v>
      </c>
      <c r="E3884" s="11">
        <v>0</v>
      </c>
      <c r="F3884" s="11">
        <v>0</v>
      </c>
      <c r="G3884" s="11">
        <v>1380</v>
      </c>
      <c r="H3884" s="11">
        <v>7310.79</v>
      </c>
      <c r="I3884" s="11" t="s">
        <v>11</v>
      </c>
      <c r="J3884" s="11" t="s">
        <v>12</v>
      </c>
      <c r="K3884" s="1" t="str">
        <f t="shared" si="202"/>
        <v/>
      </c>
      <c r="L3884" s="1" t="e">
        <f ca="1">IF(AND(K3884&lt;&gt; "", COUNTIF(SAP!#REF!,K3884)&gt;0),"Matched", "")</f>
        <v>#REF!</v>
      </c>
      <c r="M3884" s="1" t="str">
        <f t="shared" si="205"/>
        <v/>
      </c>
      <c r="N3884" s="1" t="e">
        <f ca="1">IF(AND(M3884&lt;&gt; "", COUNTIF(SAP!#REF!,M3884)&gt;0),"Matched", "")</f>
        <v>#REF!</v>
      </c>
      <c r="O3884" s="1" t="str">
        <f t="shared" si="206"/>
        <v/>
      </c>
      <c r="P3884" s="1" t="e">
        <f ca="1">IF(AND(O3884&lt;&gt; "", COUNTIF(SAP!#REF!,O3884)&gt;0),"Matched", "")</f>
        <v>#REF!</v>
      </c>
      <c r="Q3884" s="1" t="str">
        <f ca="1">IF(D3884="AC","Logic4"&amp;"_"&amp;TEXT(C3884,"dd.mm.yyyy") &amp;"_"&amp; 1609696.59,"")</f>
        <v>Logic4_25.02.2020_1609696.59</v>
      </c>
      <c r="R3884" s="1" t="e">
        <f ca="1">IF(AND(Q3884&lt;&gt; "", COUNTIF(SAP!#REF!,Q3884)&gt;0),"Matched", "")</f>
        <v>#REF!</v>
      </c>
    </row>
    <row r="3885" spans="1:20">
      <c r="A3885" s="13">
        <v>11563327</v>
      </c>
      <c r="B3885" s="14">
        <v>43886</v>
      </c>
      <c r="C3885" s="14">
        <v>43886</v>
      </c>
      <c r="D3885" s="15" t="s">
        <v>10</v>
      </c>
      <c r="E3885" s="15">
        <v>0</v>
      </c>
      <c r="F3885" s="15">
        <v>0</v>
      </c>
      <c r="G3885" s="15">
        <v>1410</v>
      </c>
      <c r="H3885" s="15">
        <v>8720.7900000000009</v>
      </c>
      <c r="I3885" s="15" t="s">
        <v>11</v>
      </c>
      <c r="J3885" s="15" t="s">
        <v>12</v>
      </c>
      <c r="K3885" s="1" t="str">
        <f t="shared" si="202"/>
        <v/>
      </c>
      <c r="L3885" s="1" t="e">
        <f ca="1">IF(AND(K3885&lt;&gt; "", COUNTIF(SAP!#REF!,K3885)&gt;0),"Matched", "")</f>
        <v>#REF!</v>
      </c>
      <c r="M3885" s="1" t="str">
        <f t="shared" si="205"/>
        <v/>
      </c>
      <c r="N3885" s="1" t="e">
        <f ca="1">IF(AND(M3885&lt;&gt; "", COUNTIF(SAP!#REF!,M3885)&gt;0),"Matched", "")</f>
        <v>#REF!</v>
      </c>
      <c r="O3885" s="1" t="str">
        <f t="shared" si="206"/>
        <v/>
      </c>
      <c r="P3885" s="1" t="e">
        <f ca="1">IF(AND(O3885&lt;&gt; "", COUNTIF(SAP!#REF!,O3885)&gt;0),"Matched", "")</f>
        <v>#REF!</v>
      </c>
      <c r="Q3885" s="1" t="str">
        <f ca="1">IF(D3885="AC","Logic4"&amp;"_"&amp;TEXT(C3885,"dd.mm.yyyy") &amp;"_"&amp; 1609696.59,"")</f>
        <v>Logic4_25.02.2020_1609696.59</v>
      </c>
      <c r="R3885" s="1" t="e">
        <f ca="1">IF(AND(Q3885&lt;&gt; "", COUNTIF(SAP!#REF!,Q3885)&gt;0),"Matched", "")</f>
        <v>#REF!</v>
      </c>
    </row>
    <row r="3886" spans="1:20">
      <c r="A3886" s="9">
        <v>11563327</v>
      </c>
      <c r="B3886" s="10">
        <v>43886</v>
      </c>
      <c r="C3886" s="10">
        <v>43886</v>
      </c>
      <c r="D3886" s="11" t="s">
        <v>10</v>
      </c>
      <c r="E3886" s="11">
        <v>0</v>
      </c>
      <c r="F3886" s="11">
        <v>0</v>
      </c>
      <c r="G3886" s="11">
        <v>1420</v>
      </c>
      <c r="H3886" s="11">
        <v>10140.790000000001</v>
      </c>
      <c r="I3886" s="11" t="s">
        <v>11</v>
      </c>
      <c r="J3886" s="11" t="s">
        <v>12</v>
      </c>
      <c r="K3886" s="1" t="str">
        <f t="shared" si="202"/>
        <v/>
      </c>
      <c r="L3886" s="1" t="e">
        <f ca="1">IF(AND(K3886&lt;&gt; "", COUNTIF(SAP!#REF!,K3886)&gt;0),"Matched", "")</f>
        <v>#REF!</v>
      </c>
      <c r="M3886" s="1" t="str">
        <f t="shared" si="205"/>
        <v/>
      </c>
      <c r="N3886" s="1" t="e">
        <f ca="1">IF(AND(M3886&lt;&gt; "", COUNTIF(SAP!#REF!,M3886)&gt;0),"Matched", "")</f>
        <v>#REF!</v>
      </c>
      <c r="O3886" s="1" t="str">
        <f t="shared" si="206"/>
        <v/>
      </c>
      <c r="P3886" s="1" t="e">
        <f ca="1">IF(AND(O3886&lt;&gt; "", COUNTIF(SAP!#REF!,O3886)&gt;0),"Matched", "")</f>
        <v>#REF!</v>
      </c>
      <c r="Q3886" s="1" t="str">
        <f ca="1">IF(D3886="AC","Logic4"&amp;"_"&amp;TEXT(C3886,"dd.mm.yyyy") &amp;"_"&amp; 1609696.59,"")</f>
        <v>Logic4_25.02.2020_1609696.59</v>
      </c>
      <c r="R3886" s="1" t="e">
        <f ca="1">IF(AND(Q3886&lt;&gt; "", COUNTIF(SAP!#REF!,Q3886)&gt;0),"Matched", "")</f>
        <v>#REF!</v>
      </c>
    </row>
    <row r="3887" spans="1:20">
      <c r="A3887" s="13">
        <v>11563327</v>
      </c>
      <c r="B3887" s="14">
        <v>43886</v>
      </c>
      <c r="C3887" s="14">
        <v>43886</v>
      </c>
      <c r="D3887" s="15" t="s">
        <v>10</v>
      </c>
      <c r="E3887" s="15">
        <v>0</v>
      </c>
      <c r="F3887" s="15">
        <v>0</v>
      </c>
      <c r="G3887" s="15">
        <v>1480</v>
      </c>
      <c r="H3887" s="15">
        <v>11620.79</v>
      </c>
      <c r="I3887" s="15" t="s">
        <v>11</v>
      </c>
      <c r="J3887" s="15" t="s">
        <v>12</v>
      </c>
      <c r="K3887" s="1" t="str">
        <f t="shared" si="202"/>
        <v/>
      </c>
      <c r="L3887" s="1" t="e">
        <f ca="1">IF(AND(K3887&lt;&gt; "", COUNTIF(SAP!#REF!,K3887)&gt;0),"Matched", "")</f>
        <v>#REF!</v>
      </c>
      <c r="M3887" s="1" t="str">
        <f t="shared" si="205"/>
        <v/>
      </c>
      <c r="N3887" s="1" t="e">
        <f ca="1">IF(AND(M3887&lt;&gt; "", COUNTIF(SAP!#REF!,M3887)&gt;0),"Matched", "")</f>
        <v>#REF!</v>
      </c>
      <c r="O3887" s="1" t="str">
        <f t="shared" si="206"/>
        <v/>
      </c>
      <c r="P3887" s="1" t="e">
        <f ca="1">IF(AND(O3887&lt;&gt; "", COUNTIF(SAP!#REF!,O3887)&gt;0),"Matched", "")</f>
        <v>#REF!</v>
      </c>
      <c r="Q3887" s="1" t="str">
        <f ca="1">IF(D3887="AC","Logic4"&amp;"_"&amp;TEXT(C3887,"dd.mm.yyyy") &amp;"_"&amp; 1609696.59,"")</f>
        <v>Logic4_25.02.2020_1609696.59</v>
      </c>
      <c r="R3887" s="1" t="e">
        <f ca="1">IF(AND(Q3887&lt;&gt; "", COUNTIF(SAP!#REF!,Q3887)&gt;0),"Matched", "")</f>
        <v>#REF!</v>
      </c>
    </row>
    <row r="3888" spans="1:20">
      <c r="A3888" s="9">
        <v>11563327</v>
      </c>
      <c r="B3888" s="10">
        <v>43886</v>
      </c>
      <c r="C3888" s="10">
        <v>43886</v>
      </c>
      <c r="D3888" s="11" t="s">
        <v>10</v>
      </c>
      <c r="E3888" s="11">
        <v>0</v>
      </c>
      <c r="F3888" s="11">
        <v>0</v>
      </c>
      <c r="G3888" s="11">
        <v>1580.4</v>
      </c>
      <c r="H3888" s="11">
        <v>13201.19</v>
      </c>
      <c r="I3888" s="11" t="s">
        <v>11</v>
      </c>
      <c r="J3888" s="11" t="s">
        <v>12</v>
      </c>
      <c r="K3888" s="1" t="str">
        <f t="shared" si="202"/>
        <v/>
      </c>
      <c r="L3888" s="1" t="e">
        <f ca="1">IF(AND(K3888&lt;&gt; "", COUNTIF(SAP!#REF!,K3888)&gt;0),"Matched", "")</f>
        <v>#REF!</v>
      </c>
      <c r="M3888" s="1" t="str">
        <f t="shared" si="205"/>
        <v/>
      </c>
      <c r="N3888" s="1" t="e">
        <f ca="1">IF(AND(M3888&lt;&gt; "", COUNTIF(SAP!#REF!,M3888)&gt;0),"Matched", "")</f>
        <v>#REF!</v>
      </c>
      <c r="O3888" s="1" t="str">
        <f t="shared" si="206"/>
        <v/>
      </c>
      <c r="P3888" s="1" t="e">
        <f ca="1">IF(AND(O3888&lt;&gt; "", COUNTIF(SAP!#REF!,O3888)&gt;0),"Matched", "")</f>
        <v>#REF!</v>
      </c>
      <c r="Q3888" s="1" t="str">
        <f ca="1">IF(D3888="AC","Logic4"&amp;"_"&amp;TEXT(C3888,"dd.mm.yyyy") &amp;"_"&amp; 1609696.59,"")</f>
        <v>Logic4_25.02.2020_1609696.59</v>
      </c>
      <c r="R3888" s="1" t="e">
        <f ca="1">IF(AND(Q3888&lt;&gt; "", COUNTIF(SAP!#REF!,Q3888)&gt;0),"Matched", "")</f>
        <v>#REF!</v>
      </c>
    </row>
    <row r="3889" spans="1:18">
      <c r="A3889" s="13">
        <v>11563327</v>
      </c>
      <c r="B3889" s="14">
        <v>43886</v>
      </c>
      <c r="C3889" s="14">
        <v>43886</v>
      </c>
      <c r="D3889" s="15" t="s">
        <v>10</v>
      </c>
      <c r="E3889" s="15">
        <v>0</v>
      </c>
      <c r="F3889" s="15">
        <v>0</v>
      </c>
      <c r="G3889" s="15">
        <v>1703.4</v>
      </c>
      <c r="H3889" s="15">
        <v>14904.59</v>
      </c>
      <c r="I3889" s="15" t="s">
        <v>11</v>
      </c>
      <c r="J3889" s="15" t="s">
        <v>12</v>
      </c>
      <c r="K3889" s="1" t="str">
        <f t="shared" si="202"/>
        <v/>
      </c>
      <c r="L3889" s="1" t="e">
        <f ca="1">IF(AND(K3889&lt;&gt; "", COUNTIF(SAP!#REF!,K3889)&gt;0),"Matched", "")</f>
        <v>#REF!</v>
      </c>
      <c r="M3889" s="1" t="str">
        <f t="shared" si="205"/>
        <v/>
      </c>
      <c r="N3889" s="1" t="e">
        <f ca="1">IF(AND(M3889&lt;&gt; "", COUNTIF(SAP!#REF!,M3889)&gt;0),"Matched", "")</f>
        <v>#REF!</v>
      </c>
      <c r="O3889" s="1" t="str">
        <f t="shared" si="206"/>
        <v/>
      </c>
      <c r="P3889" s="1" t="e">
        <f ca="1">IF(AND(O3889&lt;&gt; "", COUNTIF(SAP!#REF!,O3889)&gt;0),"Matched", "")</f>
        <v>#REF!</v>
      </c>
      <c r="Q3889" s="1" t="str">
        <f ca="1">IF(D3889="AC","Logic4"&amp;"_"&amp;TEXT(C3889,"dd.mm.yyyy") &amp;"_"&amp; 1609696.59,"")</f>
        <v>Logic4_25.02.2020_1609696.59</v>
      </c>
      <c r="R3889" s="1" t="e">
        <f ca="1">IF(AND(Q3889&lt;&gt; "", COUNTIF(SAP!#REF!,Q3889)&gt;0),"Matched", "")</f>
        <v>#REF!</v>
      </c>
    </row>
    <row r="3890" spans="1:18">
      <c r="A3890" s="9">
        <v>11563327</v>
      </c>
      <c r="B3890" s="10">
        <v>43886</v>
      </c>
      <c r="C3890" s="10">
        <v>43886</v>
      </c>
      <c r="D3890" s="11" t="s">
        <v>10</v>
      </c>
      <c r="E3890" s="11">
        <v>0</v>
      </c>
      <c r="F3890" s="11">
        <v>0</v>
      </c>
      <c r="G3890" s="11">
        <v>2020</v>
      </c>
      <c r="H3890" s="11">
        <v>16924.59</v>
      </c>
      <c r="I3890" s="11" t="s">
        <v>11</v>
      </c>
      <c r="J3890" s="11" t="s">
        <v>12</v>
      </c>
      <c r="K3890" s="1" t="str">
        <f t="shared" si="202"/>
        <v/>
      </c>
      <c r="L3890" s="1" t="e">
        <f ca="1">IF(AND(K3890&lt;&gt; "", COUNTIF(SAP!#REF!,K3890)&gt;0),"Matched", "")</f>
        <v>#REF!</v>
      </c>
      <c r="M3890" s="1" t="str">
        <f t="shared" si="205"/>
        <v/>
      </c>
      <c r="N3890" s="1" t="e">
        <f ca="1">IF(AND(M3890&lt;&gt; "", COUNTIF(SAP!#REF!,M3890)&gt;0),"Matched", "")</f>
        <v>#REF!</v>
      </c>
      <c r="O3890" s="1" t="str">
        <f t="shared" si="206"/>
        <v/>
      </c>
      <c r="P3890" s="1" t="e">
        <f ca="1">IF(AND(O3890&lt;&gt; "", COUNTIF(SAP!#REF!,O3890)&gt;0),"Matched", "")</f>
        <v>#REF!</v>
      </c>
      <c r="Q3890" s="1" t="str">
        <f ca="1">IF(D3890="AC","Logic4"&amp;"_"&amp;TEXT(C3890,"dd.mm.yyyy") &amp;"_"&amp; 1609696.59,"")</f>
        <v>Logic4_25.02.2020_1609696.59</v>
      </c>
      <c r="R3890" s="1" t="e">
        <f ca="1">IF(AND(Q3890&lt;&gt; "", COUNTIF(SAP!#REF!,Q3890)&gt;0),"Matched", "")</f>
        <v>#REF!</v>
      </c>
    </row>
    <row r="3891" spans="1:18">
      <c r="A3891" s="13">
        <v>11563327</v>
      </c>
      <c r="B3891" s="14">
        <v>43886</v>
      </c>
      <c r="C3891" s="14">
        <v>43886</v>
      </c>
      <c r="D3891" s="15" t="s">
        <v>10</v>
      </c>
      <c r="E3891" s="15">
        <v>0</v>
      </c>
      <c r="F3891" s="15">
        <v>0</v>
      </c>
      <c r="G3891" s="15">
        <v>2300</v>
      </c>
      <c r="H3891" s="15">
        <v>19224.59</v>
      </c>
      <c r="I3891" s="15" t="s">
        <v>11</v>
      </c>
      <c r="J3891" s="15" t="s">
        <v>12</v>
      </c>
      <c r="K3891" s="1" t="str">
        <f t="shared" si="202"/>
        <v/>
      </c>
      <c r="L3891" s="1" t="e">
        <f ca="1">IF(AND(K3891&lt;&gt; "", COUNTIF(SAP!#REF!,K3891)&gt;0),"Matched", "")</f>
        <v>#REF!</v>
      </c>
      <c r="M3891" s="1" t="str">
        <f t="shared" si="205"/>
        <v/>
      </c>
      <c r="N3891" s="1" t="e">
        <f ca="1">IF(AND(M3891&lt;&gt; "", COUNTIF(SAP!#REF!,M3891)&gt;0),"Matched", "")</f>
        <v>#REF!</v>
      </c>
      <c r="O3891" s="1" t="str">
        <f t="shared" si="206"/>
        <v/>
      </c>
      <c r="P3891" s="1" t="e">
        <f ca="1">IF(AND(O3891&lt;&gt; "", COUNTIF(SAP!#REF!,O3891)&gt;0),"Matched", "")</f>
        <v>#REF!</v>
      </c>
      <c r="Q3891" s="1" t="str">
        <f ca="1">IF(D3891="AC","Logic4"&amp;"_"&amp;TEXT(C3891,"dd.mm.yyyy") &amp;"_"&amp; 1609696.59,"")</f>
        <v>Logic4_25.02.2020_1609696.59</v>
      </c>
      <c r="R3891" s="1" t="e">
        <f ca="1">IF(AND(Q3891&lt;&gt; "", COUNTIF(SAP!#REF!,Q3891)&gt;0),"Matched", "")</f>
        <v>#REF!</v>
      </c>
    </row>
    <row r="3892" spans="1:18">
      <c r="A3892" s="9">
        <v>11563327</v>
      </c>
      <c r="B3892" s="10">
        <v>43886</v>
      </c>
      <c r="C3892" s="10">
        <v>43886</v>
      </c>
      <c r="D3892" s="11" t="s">
        <v>10</v>
      </c>
      <c r="E3892" s="11">
        <v>0</v>
      </c>
      <c r="F3892" s="11">
        <v>0</v>
      </c>
      <c r="G3892" s="11">
        <v>2302.9</v>
      </c>
      <c r="H3892" s="11">
        <v>21527.49</v>
      </c>
      <c r="I3892" s="11" t="s">
        <v>11</v>
      </c>
      <c r="J3892" s="11" t="s">
        <v>12</v>
      </c>
      <c r="K3892" s="1" t="str">
        <f t="shared" si="202"/>
        <v/>
      </c>
      <c r="L3892" s="1" t="e">
        <f ca="1">IF(AND(K3892&lt;&gt; "", COUNTIF(SAP!#REF!,K3892)&gt;0),"Matched", "")</f>
        <v>#REF!</v>
      </c>
      <c r="M3892" s="1" t="str">
        <f t="shared" si="205"/>
        <v/>
      </c>
      <c r="N3892" s="1" t="e">
        <f ca="1">IF(AND(M3892&lt;&gt; "", COUNTIF(SAP!#REF!,M3892)&gt;0),"Matched", "")</f>
        <v>#REF!</v>
      </c>
      <c r="O3892" s="1" t="str">
        <f t="shared" si="206"/>
        <v/>
      </c>
      <c r="P3892" s="1" t="e">
        <f ca="1">IF(AND(O3892&lt;&gt; "", COUNTIF(SAP!#REF!,O3892)&gt;0),"Matched", "")</f>
        <v>#REF!</v>
      </c>
      <c r="Q3892" s="1" t="str">
        <f ca="1">IF(D3892="AC","Logic4"&amp;"_"&amp;TEXT(C3892,"dd.mm.yyyy") &amp;"_"&amp; 1609696.59,"")</f>
        <v>Logic4_25.02.2020_1609696.59</v>
      </c>
      <c r="R3892" s="1" t="e">
        <f ca="1">IF(AND(Q3892&lt;&gt; "", COUNTIF(SAP!#REF!,Q3892)&gt;0),"Matched", "")</f>
        <v>#REF!</v>
      </c>
    </row>
    <row r="3893" spans="1:18">
      <c r="A3893" s="13">
        <v>11563327</v>
      </c>
      <c r="B3893" s="14">
        <v>43886</v>
      </c>
      <c r="C3893" s="14">
        <v>43886</v>
      </c>
      <c r="D3893" s="15" t="s">
        <v>10</v>
      </c>
      <c r="E3893" s="15">
        <v>0</v>
      </c>
      <c r="F3893" s="15">
        <v>0</v>
      </c>
      <c r="G3893" s="15">
        <v>2320</v>
      </c>
      <c r="H3893" s="15">
        <v>23847.49</v>
      </c>
      <c r="I3893" s="15" t="s">
        <v>11</v>
      </c>
      <c r="J3893" s="15" t="s">
        <v>12</v>
      </c>
      <c r="K3893" s="1" t="str">
        <f t="shared" si="202"/>
        <v/>
      </c>
      <c r="L3893" s="1" t="e">
        <f ca="1">IF(AND(K3893&lt;&gt; "", COUNTIF(SAP!#REF!,K3893)&gt;0),"Matched", "")</f>
        <v>#REF!</v>
      </c>
      <c r="M3893" s="1" t="str">
        <f t="shared" si="205"/>
        <v/>
      </c>
      <c r="N3893" s="1" t="e">
        <f ca="1">IF(AND(M3893&lt;&gt; "", COUNTIF(SAP!#REF!,M3893)&gt;0),"Matched", "")</f>
        <v>#REF!</v>
      </c>
      <c r="O3893" s="1" t="str">
        <f t="shared" si="206"/>
        <v/>
      </c>
      <c r="P3893" s="1" t="e">
        <f ca="1">IF(AND(O3893&lt;&gt; "", COUNTIF(SAP!#REF!,O3893)&gt;0),"Matched", "")</f>
        <v>#REF!</v>
      </c>
      <c r="Q3893" s="1" t="str">
        <f ca="1">IF(D3893="AC","Logic4"&amp;"_"&amp;TEXT(C3893,"dd.mm.yyyy") &amp;"_"&amp; 1609696.59,"")</f>
        <v>Logic4_25.02.2020_1609696.59</v>
      </c>
      <c r="R3893" s="1" t="e">
        <f ca="1">IF(AND(Q3893&lt;&gt; "", COUNTIF(SAP!#REF!,Q3893)&gt;0),"Matched", "")</f>
        <v>#REF!</v>
      </c>
    </row>
    <row r="3894" spans="1:18">
      <c r="A3894" s="9">
        <v>11563327</v>
      </c>
      <c r="B3894" s="10">
        <v>43886</v>
      </c>
      <c r="C3894" s="10">
        <v>43886</v>
      </c>
      <c r="D3894" s="11" t="s">
        <v>10</v>
      </c>
      <c r="E3894" s="11">
        <v>0</v>
      </c>
      <c r="F3894" s="11">
        <v>0</v>
      </c>
      <c r="G3894" s="11">
        <v>2405.8000000000002</v>
      </c>
      <c r="H3894" s="11">
        <v>26253.29</v>
      </c>
      <c r="I3894" s="11" t="s">
        <v>11</v>
      </c>
      <c r="J3894" s="11" t="s">
        <v>12</v>
      </c>
      <c r="K3894" s="1" t="str">
        <f t="shared" si="202"/>
        <v/>
      </c>
      <c r="L3894" s="1" t="e">
        <f ca="1">IF(AND(K3894&lt;&gt; "", COUNTIF(SAP!#REF!,K3894)&gt;0),"Matched", "")</f>
        <v>#REF!</v>
      </c>
      <c r="M3894" s="1" t="str">
        <f t="shared" si="205"/>
        <v/>
      </c>
      <c r="N3894" s="1" t="e">
        <f ca="1">IF(AND(M3894&lt;&gt; "", COUNTIF(SAP!#REF!,M3894)&gt;0),"Matched", "")</f>
        <v>#REF!</v>
      </c>
      <c r="O3894" s="1" t="str">
        <f t="shared" si="206"/>
        <v/>
      </c>
      <c r="P3894" s="1" t="e">
        <f ca="1">IF(AND(O3894&lt;&gt; "", COUNTIF(SAP!#REF!,O3894)&gt;0),"Matched", "")</f>
        <v>#REF!</v>
      </c>
      <c r="Q3894" s="1" t="str">
        <f ca="1">IF(D3894="AC","Logic4"&amp;"_"&amp;TEXT(C3894,"dd.mm.yyyy") &amp;"_"&amp; 1609696.59,"")</f>
        <v>Logic4_25.02.2020_1609696.59</v>
      </c>
      <c r="R3894" s="1" t="e">
        <f ca="1">IF(AND(Q3894&lt;&gt; "", COUNTIF(SAP!#REF!,Q3894)&gt;0),"Matched", "")</f>
        <v>#REF!</v>
      </c>
    </row>
    <row r="3895" spans="1:18">
      <c r="A3895" s="13">
        <v>11563327</v>
      </c>
      <c r="B3895" s="14">
        <v>43886</v>
      </c>
      <c r="C3895" s="14">
        <v>43886</v>
      </c>
      <c r="D3895" s="15" t="s">
        <v>10</v>
      </c>
      <c r="E3895" s="15">
        <v>0</v>
      </c>
      <c r="F3895" s="15">
        <v>0</v>
      </c>
      <c r="G3895" s="15">
        <v>2420</v>
      </c>
      <c r="H3895" s="15">
        <v>28673.29</v>
      </c>
      <c r="I3895" s="15" t="s">
        <v>11</v>
      </c>
      <c r="J3895" s="15" t="s">
        <v>12</v>
      </c>
      <c r="K3895" s="1" t="str">
        <f t="shared" si="202"/>
        <v/>
      </c>
      <c r="L3895" s="1" t="e">
        <f ca="1">IF(AND(K3895&lt;&gt; "", COUNTIF(SAP!#REF!,K3895)&gt;0),"Matched", "")</f>
        <v>#REF!</v>
      </c>
      <c r="M3895" s="1" t="str">
        <f t="shared" si="205"/>
        <v/>
      </c>
      <c r="N3895" s="1" t="e">
        <f ca="1">IF(AND(M3895&lt;&gt; "", COUNTIF(SAP!#REF!,M3895)&gt;0),"Matched", "")</f>
        <v>#REF!</v>
      </c>
      <c r="O3895" s="1" t="str">
        <f t="shared" si="206"/>
        <v/>
      </c>
      <c r="P3895" s="1" t="e">
        <f ca="1">IF(AND(O3895&lt;&gt; "", COUNTIF(SAP!#REF!,O3895)&gt;0),"Matched", "")</f>
        <v>#REF!</v>
      </c>
      <c r="Q3895" s="1" t="str">
        <f ca="1">IF(D3895="AC","Logic4"&amp;"_"&amp;TEXT(C3895,"dd.mm.yyyy") &amp;"_"&amp; 1609696.59,"")</f>
        <v>Logic4_25.02.2020_1609696.59</v>
      </c>
      <c r="R3895" s="1" t="e">
        <f ca="1">IF(AND(Q3895&lt;&gt; "", COUNTIF(SAP!#REF!,Q3895)&gt;0),"Matched", "")</f>
        <v>#REF!</v>
      </c>
    </row>
    <row r="3896" spans="1:18">
      <c r="A3896" s="9">
        <v>11563327</v>
      </c>
      <c r="B3896" s="10">
        <v>43886</v>
      </c>
      <c r="C3896" s="10">
        <v>43886</v>
      </c>
      <c r="D3896" s="11" t="s">
        <v>10</v>
      </c>
      <c r="E3896" s="11">
        <v>0</v>
      </c>
      <c r="F3896" s="11">
        <v>0</v>
      </c>
      <c r="G3896" s="11">
        <v>2710</v>
      </c>
      <c r="H3896" s="11">
        <v>31383.29</v>
      </c>
      <c r="I3896" s="11" t="s">
        <v>11</v>
      </c>
      <c r="J3896" s="11" t="s">
        <v>12</v>
      </c>
      <c r="K3896" s="1" t="str">
        <f t="shared" si="202"/>
        <v/>
      </c>
      <c r="L3896" s="1" t="e">
        <f ca="1">IF(AND(K3896&lt;&gt; "", COUNTIF(SAP!#REF!,K3896)&gt;0),"Matched", "")</f>
        <v>#REF!</v>
      </c>
      <c r="M3896" s="1" t="str">
        <f t="shared" si="205"/>
        <v/>
      </c>
      <c r="N3896" s="1" t="e">
        <f ca="1">IF(AND(M3896&lt;&gt; "", COUNTIF(SAP!#REF!,M3896)&gt;0),"Matched", "")</f>
        <v>#REF!</v>
      </c>
      <c r="O3896" s="1" t="str">
        <f t="shared" si="206"/>
        <v/>
      </c>
      <c r="P3896" s="1" t="e">
        <f ca="1">IF(AND(O3896&lt;&gt; "", COUNTIF(SAP!#REF!,O3896)&gt;0),"Matched", "")</f>
        <v>#REF!</v>
      </c>
      <c r="Q3896" s="1" t="str">
        <f ca="1">IF(D3896="AC","Logic4"&amp;"_"&amp;TEXT(C3896,"dd.mm.yyyy") &amp;"_"&amp; 1609696.59,"")</f>
        <v>Logic4_25.02.2020_1609696.59</v>
      </c>
      <c r="R3896" s="1" t="e">
        <f ca="1">IF(AND(Q3896&lt;&gt; "", COUNTIF(SAP!#REF!,Q3896)&gt;0),"Matched", "")</f>
        <v>#REF!</v>
      </c>
    </row>
    <row r="3897" spans="1:18">
      <c r="A3897" s="13">
        <v>11563327</v>
      </c>
      <c r="B3897" s="14">
        <v>43886</v>
      </c>
      <c r="C3897" s="14">
        <v>43886</v>
      </c>
      <c r="D3897" s="15" t="s">
        <v>10</v>
      </c>
      <c r="E3897" s="15">
        <v>0</v>
      </c>
      <c r="F3897" s="15">
        <v>0</v>
      </c>
      <c r="G3897" s="15">
        <v>2970</v>
      </c>
      <c r="H3897" s="15">
        <v>34353.29</v>
      </c>
      <c r="I3897" s="15" t="s">
        <v>11</v>
      </c>
      <c r="J3897" s="15" t="s">
        <v>12</v>
      </c>
      <c r="K3897" s="1" t="str">
        <f t="shared" si="202"/>
        <v/>
      </c>
      <c r="L3897" s="1" t="e">
        <f ca="1">IF(AND(K3897&lt;&gt; "", COUNTIF(SAP!#REF!,K3897)&gt;0),"Matched", "")</f>
        <v>#REF!</v>
      </c>
      <c r="M3897" s="1" t="str">
        <f t="shared" si="205"/>
        <v/>
      </c>
      <c r="N3897" s="1" t="e">
        <f ca="1">IF(AND(M3897&lt;&gt; "", COUNTIF(SAP!#REF!,M3897)&gt;0),"Matched", "")</f>
        <v>#REF!</v>
      </c>
      <c r="O3897" s="1" t="str">
        <f t="shared" si="206"/>
        <v/>
      </c>
      <c r="P3897" s="1" t="e">
        <f ca="1">IF(AND(O3897&lt;&gt; "", COUNTIF(SAP!#REF!,O3897)&gt;0),"Matched", "")</f>
        <v>#REF!</v>
      </c>
      <c r="Q3897" s="1" t="str">
        <f ca="1">IF(D3897="AC","Logic4"&amp;"_"&amp;TEXT(C3897,"dd.mm.yyyy") &amp;"_"&amp; 1609696.59,"")</f>
        <v>Logic4_25.02.2020_1609696.59</v>
      </c>
      <c r="R3897" s="1" t="e">
        <f ca="1">IF(AND(Q3897&lt;&gt; "", COUNTIF(SAP!#REF!,Q3897)&gt;0),"Matched", "")</f>
        <v>#REF!</v>
      </c>
    </row>
    <row r="3898" spans="1:18">
      <c r="A3898" s="9">
        <v>11563327</v>
      </c>
      <c r="B3898" s="10">
        <v>43886</v>
      </c>
      <c r="C3898" s="10">
        <v>43886</v>
      </c>
      <c r="D3898" s="11" t="s">
        <v>10</v>
      </c>
      <c r="E3898" s="11">
        <v>0</v>
      </c>
      <c r="F3898" s="11">
        <v>0</v>
      </c>
      <c r="G3898" s="11">
        <v>3017.24</v>
      </c>
      <c r="H3898" s="11">
        <v>37370.53</v>
      </c>
      <c r="I3898" s="11" t="s">
        <v>11</v>
      </c>
      <c r="J3898" s="11" t="s">
        <v>12</v>
      </c>
      <c r="K3898" s="1" t="str">
        <f t="shared" si="202"/>
        <v/>
      </c>
      <c r="L3898" s="1" t="e">
        <f ca="1">IF(AND(K3898&lt;&gt; "", COUNTIF(SAP!#REF!,K3898)&gt;0),"Matched", "")</f>
        <v>#REF!</v>
      </c>
      <c r="M3898" s="1" t="str">
        <f t="shared" si="205"/>
        <v/>
      </c>
      <c r="N3898" s="1" t="e">
        <f ca="1">IF(AND(M3898&lt;&gt; "", COUNTIF(SAP!#REF!,M3898)&gt;0),"Matched", "")</f>
        <v>#REF!</v>
      </c>
      <c r="O3898" s="1" t="str">
        <f t="shared" si="206"/>
        <v/>
      </c>
      <c r="P3898" s="1" t="e">
        <f ca="1">IF(AND(O3898&lt;&gt; "", COUNTIF(SAP!#REF!,O3898)&gt;0),"Matched", "")</f>
        <v>#REF!</v>
      </c>
      <c r="Q3898" s="1" t="str">
        <f ca="1">IF(D3898="AC","Logic4"&amp;"_"&amp;TEXT(C3898,"dd.mm.yyyy") &amp;"_"&amp; 1609696.59,"")</f>
        <v>Logic4_25.02.2020_1609696.59</v>
      </c>
      <c r="R3898" s="1" t="e">
        <f ca="1">IF(AND(Q3898&lt;&gt; "", COUNTIF(SAP!#REF!,Q3898)&gt;0),"Matched", "")</f>
        <v>#REF!</v>
      </c>
    </row>
    <row r="3899" spans="1:18">
      <c r="A3899" s="13">
        <v>11563327</v>
      </c>
      <c r="B3899" s="14">
        <v>43886</v>
      </c>
      <c r="C3899" s="14">
        <v>43886</v>
      </c>
      <c r="D3899" s="15" t="s">
        <v>10</v>
      </c>
      <c r="E3899" s="15">
        <v>0</v>
      </c>
      <c r="F3899" s="15">
        <v>0</v>
      </c>
      <c r="G3899" s="15">
        <v>3100</v>
      </c>
      <c r="H3899" s="15">
        <v>40470.53</v>
      </c>
      <c r="I3899" s="15" t="s">
        <v>11</v>
      </c>
      <c r="J3899" s="15" t="s">
        <v>12</v>
      </c>
      <c r="K3899" s="1" t="str">
        <f t="shared" si="202"/>
        <v/>
      </c>
      <c r="L3899" s="1" t="e">
        <f ca="1">IF(AND(K3899&lt;&gt; "", COUNTIF(SAP!#REF!,K3899)&gt;0),"Matched", "")</f>
        <v>#REF!</v>
      </c>
      <c r="M3899" s="1" t="str">
        <f t="shared" si="205"/>
        <v/>
      </c>
      <c r="N3899" s="1" t="e">
        <f ca="1">IF(AND(M3899&lt;&gt; "", COUNTIF(SAP!#REF!,M3899)&gt;0),"Matched", "")</f>
        <v>#REF!</v>
      </c>
      <c r="O3899" s="1" t="str">
        <f t="shared" si="206"/>
        <v/>
      </c>
      <c r="P3899" s="1" t="e">
        <f ca="1">IF(AND(O3899&lt;&gt; "", COUNTIF(SAP!#REF!,O3899)&gt;0),"Matched", "")</f>
        <v>#REF!</v>
      </c>
      <c r="Q3899" s="1" t="str">
        <f ca="1">IF(D3899="AC","Logic4"&amp;"_"&amp;TEXT(C3899,"dd.mm.yyyy") &amp;"_"&amp; 1609696.59,"")</f>
        <v>Logic4_25.02.2020_1609696.59</v>
      </c>
      <c r="R3899" s="1" t="e">
        <f ca="1">IF(AND(Q3899&lt;&gt; "", COUNTIF(SAP!#REF!,Q3899)&gt;0),"Matched", "")</f>
        <v>#REF!</v>
      </c>
    </row>
    <row r="3900" spans="1:18">
      <c r="A3900" s="9">
        <v>11563327</v>
      </c>
      <c r="B3900" s="10">
        <v>43886</v>
      </c>
      <c r="C3900" s="10">
        <v>43886</v>
      </c>
      <c r="D3900" s="11" t="s">
        <v>10</v>
      </c>
      <c r="E3900" s="11">
        <v>0</v>
      </c>
      <c r="F3900" s="11">
        <v>0</v>
      </c>
      <c r="G3900" s="11">
        <v>3124</v>
      </c>
      <c r="H3900" s="11">
        <v>43594.53</v>
      </c>
      <c r="I3900" s="11" t="s">
        <v>11</v>
      </c>
      <c r="J3900" s="11" t="s">
        <v>12</v>
      </c>
      <c r="K3900" s="1" t="str">
        <f t="shared" si="202"/>
        <v/>
      </c>
      <c r="L3900" s="1" t="e">
        <f ca="1">IF(AND(K3900&lt;&gt; "", COUNTIF(SAP!#REF!,K3900)&gt;0),"Matched", "")</f>
        <v>#REF!</v>
      </c>
      <c r="M3900" s="1" t="str">
        <f t="shared" si="205"/>
        <v/>
      </c>
      <c r="N3900" s="1" t="e">
        <f ca="1">IF(AND(M3900&lt;&gt; "", COUNTIF(SAP!#REF!,M3900)&gt;0),"Matched", "")</f>
        <v>#REF!</v>
      </c>
      <c r="O3900" s="1" t="str">
        <f t="shared" si="206"/>
        <v/>
      </c>
      <c r="P3900" s="1" t="e">
        <f ca="1">IF(AND(O3900&lt;&gt; "", COUNTIF(SAP!#REF!,O3900)&gt;0),"Matched", "")</f>
        <v>#REF!</v>
      </c>
      <c r="Q3900" s="1" t="str">
        <f ca="1">IF(D3900="AC","Logic4"&amp;"_"&amp;TEXT(C3900,"dd.mm.yyyy") &amp;"_"&amp; 1609696.59,"")</f>
        <v>Logic4_25.02.2020_1609696.59</v>
      </c>
      <c r="R3900" s="1" t="e">
        <f ca="1">IF(AND(Q3900&lt;&gt; "", COUNTIF(SAP!#REF!,Q3900)&gt;0),"Matched", "")</f>
        <v>#REF!</v>
      </c>
    </row>
    <row r="3901" spans="1:18">
      <c r="A3901" s="13">
        <v>11563327</v>
      </c>
      <c r="B3901" s="14">
        <v>43886</v>
      </c>
      <c r="C3901" s="14">
        <v>43886</v>
      </c>
      <c r="D3901" s="15" t="s">
        <v>10</v>
      </c>
      <c r="E3901" s="15">
        <v>0</v>
      </c>
      <c r="F3901" s="15">
        <v>0</v>
      </c>
      <c r="G3901" s="15">
        <v>3170</v>
      </c>
      <c r="H3901" s="15">
        <v>46764.53</v>
      </c>
      <c r="I3901" s="15" t="s">
        <v>11</v>
      </c>
      <c r="J3901" s="15" t="s">
        <v>12</v>
      </c>
      <c r="K3901" s="1" t="str">
        <f t="shared" si="202"/>
        <v/>
      </c>
      <c r="L3901" s="1" t="e">
        <f ca="1">IF(AND(K3901&lt;&gt; "", COUNTIF(SAP!#REF!,K3901)&gt;0),"Matched", "")</f>
        <v>#REF!</v>
      </c>
      <c r="M3901" s="1" t="str">
        <f t="shared" si="205"/>
        <v/>
      </c>
      <c r="N3901" s="1" t="e">
        <f ca="1">IF(AND(M3901&lt;&gt; "", COUNTIF(SAP!#REF!,M3901)&gt;0),"Matched", "")</f>
        <v>#REF!</v>
      </c>
      <c r="O3901" s="1" t="str">
        <f t="shared" si="206"/>
        <v/>
      </c>
      <c r="P3901" s="1" t="e">
        <f ca="1">IF(AND(O3901&lt;&gt; "", COUNTIF(SAP!#REF!,O3901)&gt;0),"Matched", "")</f>
        <v>#REF!</v>
      </c>
      <c r="Q3901" s="1" t="str">
        <f ca="1">IF(D3901="AC","Logic4"&amp;"_"&amp;TEXT(C3901,"dd.mm.yyyy") &amp;"_"&amp; 1609696.59,"")</f>
        <v>Logic4_25.02.2020_1609696.59</v>
      </c>
      <c r="R3901" s="1" t="e">
        <f ca="1">IF(AND(Q3901&lt;&gt; "", COUNTIF(SAP!#REF!,Q3901)&gt;0),"Matched", "")</f>
        <v>#REF!</v>
      </c>
    </row>
    <row r="3902" spans="1:18">
      <c r="A3902" s="9">
        <v>11563327</v>
      </c>
      <c r="B3902" s="10">
        <v>43886</v>
      </c>
      <c r="C3902" s="10">
        <v>43886</v>
      </c>
      <c r="D3902" s="11" t="s">
        <v>10</v>
      </c>
      <c r="E3902" s="11">
        <v>0</v>
      </c>
      <c r="F3902" s="11">
        <v>0</v>
      </c>
      <c r="G3902" s="11">
        <v>3190</v>
      </c>
      <c r="H3902" s="11">
        <v>49954.53</v>
      </c>
      <c r="I3902" s="11" t="s">
        <v>11</v>
      </c>
      <c r="J3902" s="11" t="s">
        <v>12</v>
      </c>
      <c r="K3902" s="1" t="str">
        <f t="shared" si="202"/>
        <v/>
      </c>
      <c r="L3902" s="1" t="e">
        <f ca="1">IF(AND(K3902&lt;&gt; "", COUNTIF(SAP!#REF!,K3902)&gt;0),"Matched", "")</f>
        <v>#REF!</v>
      </c>
      <c r="M3902" s="1" t="str">
        <f t="shared" si="205"/>
        <v/>
      </c>
      <c r="N3902" s="1" t="e">
        <f ca="1">IF(AND(M3902&lt;&gt; "", COUNTIF(SAP!#REF!,M3902)&gt;0),"Matched", "")</f>
        <v>#REF!</v>
      </c>
      <c r="O3902" s="1" t="str">
        <f t="shared" si="206"/>
        <v/>
      </c>
      <c r="P3902" s="1" t="e">
        <f ca="1">IF(AND(O3902&lt;&gt; "", COUNTIF(SAP!#REF!,O3902)&gt;0),"Matched", "")</f>
        <v>#REF!</v>
      </c>
      <c r="Q3902" s="1" t="str">
        <f ca="1">IF(D3902="AC","Logic4"&amp;"_"&amp;TEXT(C3902,"dd.mm.yyyy") &amp;"_"&amp; 1609696.59,"")</f>
        <v>Logic4_25.02.2020_1609696.59</v>
      </c>
      <c r="R3902" s="1" t="e">
        <f ca="1">IF(AND(Q3902&lt;&gt; "", COUNTIF(SAP!#REF!,Q3902)&gt;0),"Matched", "")</f>
        <v>#REF!</v>
      </c>
    </row>
    <row r="3903" spans="1:18">
      <c r="A3903" s="13">
        <v>11563327</v>
      </c>
      <c r="B3903" s="14">
        <v>43886</v>
      </c>
      <c r="C3903" s="14">
        <v>43886</v>
      </c>
      <c r="D3903" s="15" t="s">
        <v>10</v>
      </c>
      <c r="E3903" s="15">
        <v>0</v>
      </c>
      <c r="F3903" s="15">
        <v>0</v>
      </c>
      <c r="G3903" s="15">
        <v>3261.8</v>
      </c>
      <c r="H3903" s="15">
        <v>53216.33</v>
      </c>
      <c r="I3903" s="15" t="s">
        <v>11</v>
      </c>
      <c r="J3903" s="15" t="s">
        <v>12</v>
      </c>
      <c r="K3903" s="1" t="str">
        <f t="shared" si="202"/>
        <v/>
      </c>
      <c r="L3903" s="1" t="e">
        <f ca="1">IF(AND(K3903&lt;&gt; "", COUNTIF(SAP!#REF!,K3903)&gt;0),"Matched", "")</f>
        <v>#REF!</v>
      </c>
      <c r="M3903" s="1" t="str">
        <f t="shared" si="205"/>
        <v/>
      </c>
      <c r="N3903" s="1" t="e">
        <f ca="1">IF(AND(M3903&lt;&gt; "", COUNTIF(SAP!#REF!,M3903)&gt;0),"Matched", "")</f>
        <v>#REF!</v>
      </c>
      <c r="O3903" s="1" t="str">
        <f t="shared" si="206"/>
        <v/>
      </c>
      <c r="P3903" s="1" t="e">
        <f ca="1">IF(AND(O3903&lt;&gt; "", COUNTIF(SAP!#REF!,O3903)&gt;0),"Matched", "")</f>
        <v>#REF!</v>
      </c>
      <c r="Q3903" s="1" t="str">
        <f ca="1">IF(D3903="AC","Logic4"&amp;"_"&amp;TEXT(C3903,"dd.mm.yyyy") &amp;"_"&amp; 1609696.59,"")</f>
        <v>Logic4_25.02.2020_1609696.59</v>
      </c>
      <c r="R3903" s="1" t="e">
        <f ca="1">IF(AND(Q3903&lt;&gt; "", COUNTIF(SAP!#REF!,Q3903)&gt;0),"Matched", "")</f>
        <v>#REF!</v>
      </c>
    </row>
    <row r="3904" spans="1:18">
      <c r="A3904" s="9">
        <v>11563327</v>
      </c>
      <c r="B3904" s="10">
        <v>43886</v>
      </c>
      <c r="C3904" s="10">
        <v>43886</v>
      </c>
      <c r="D3904" s="11" t="s">
        <v>10</v>
      </c>
      <c r="E3904" s="11">
        <v>0</v>
      </c>
      <c r="F3904" s="11">
        <v>0</v>
      </c>
      <c r="G3904" s="11">
        <v>3501.61</v>
      </c>
      <c r="H3904" s="11">
        <v>56717.94</v>
      </c>
      <c r="I3904" s="11" t="s">
        <v>11</v>
      </c>
      <c r="J3904" s="11" t="s">
        <v>12</v>
      </c>
      <c r="K3904" s="1" t="str">
        <f t="shared" si="202"/>
        <v/>
      </c>
      <c r="L3904" s="1" t="e">
        <f ca="1">IF(AND(K3904&lt;&gt; "", COUNTIF(SAP!#REF!,K3904)&gt;0),"Matched", "")</f>
        <v>#REF!</v>
      </c>
      <c r="M3904" s="1" t="str">
        <f t="shared" si="205"/>
        <v/>
      </c>
      <c r="N3904" s="1" t="e">
        <f ca="1">IF(AND(M3904&lt;&gt; "", COUNTIF(SAP!#REF!,M3904)&gt;0),"Matched", "")</f>
        <v>#REF!</v>
      </c>
      <c r="O3904" s="1" t="str">
        <f t="shared" si="206"/>
        <v/>
      </c>
      <c r="P3904" s="1" t="e">
        <f ca="1">IF(AND(O3904&lt;&gt; "", COUNTIF(SAP!#REF!,O3904)&gt;0),"Matched", "")</f>
        <v>#REF!</v>
      </c>
      <c r="Q3904" s="1" t="str">
        <f ca="1">IF(D3904="AC","Logic4"&amp;"_"&amp;TEXT(C3904,"dd.mm.yyyy") &amp;"_"&amp; 1609696.59,"")</f>
        <v>Logic4_25.02.2020_1609696.59</v>
      </c>
      <c r="R3904" s="1" t="e">
        <f ca="1">IF(AND(Q3904&lt;&gt; "", COUNTIF(SAP!#REF!,Q3904)&gt;0),"Matched", "")</f>
        <v>#REF!</v>
      </c>
    </row>
    <row r="3905" spans="1:18">
      <c r="A3905" s="13">
        <v>11563327</v>
      </c>
      <c r="B3905" s="14">
        <v>43886</v>
      </c>
      <c r="C3905" s="14">
        <v>43886</v>
      </c>
      <c r="D3905" s="15" t="s">
        <v>10</v>
      </c>
      <c r="E3905" s="15">
        <v>0</v>
      </c>
      <c r="F3905" s="15">
        <v>0</v>
      </c>
      <c r="G3905" s="15">
        <v>3633.5</v>
      </c>
      <c r="H3905" s="15">
        <v>60351.44</v>
      </c>
      <c r="I3905" s="15" t="s">
        <v>11</v>
      </c>
      <c r="J3905" s="15" t="s">
        <v>12</v>
      </c>
      <c r="K3905" s="1" t="str">
        <f t="shared" si="202"/>
        <v/>
      </c>
      <c r="L3905" s="1" t="e">
        <f ca="1">IF(AND(K3905&lt;&gt; "", COUNTIF(SAP!#REF!,K3905)&gt;0),"Matched", "")</f>
        <v>#REF!</v>
      </c>
      <c r="M3905" s="1" t="str">
        <f t="shared" si="205"/>
        <v/>
      </c>
      <c r="N3905" s="1" t="e">
        <f ca="1">IF(AND(M3905&lt;&gt; "", COUNTIF(SAP!#REF!,M3905)&gt;0),"Matched", "")</f>
        <v>#REF!</v>
      </c>
      <c r="O3905" s="1" t="str">
        <f t="shared" si="206"/>
        <v/>
      </c>
      <c r="P3905" s="1" t="e">
        <f ca="1">IF(AND(O3905&lt;&gt; "", COUNTIF(SAP!#REF!,O3905)&gt;0),"Matched", "")</f>
        <v>#REF!</v>
      </c>
      <c r="Q3905" s="1" t="str">
        <f ca="1">IF(D3905="AC","Logic4"&amp;"_"&amp;TEXT(C3905,"dd.mm.yyyy") &amp;"_"&amp; 1609696.59,"")</f>
        <v>Logic4_25.02.2020_1609696.59</v>
      </c>
      <c r="R3905" s="1" t="e">
        <f ca="1">IF(AND(Q3905&lt;&gt; "", COUNTIF(SAP!#REF!,Q3905)&gt;0),"Matched", "")</f>
        <v>#REF!</v>
      </c>
    </row>
    <row r="3906" spans="1:18">
      <c r="A3906" s="9">
        <v>11563327</v>
      </c>
      <c r="B3906" s="10">
        <v>43886</v>
      </c>
      <c r="C3906" s="10">
        <v>43886</v>
      </c>
      <c r="D3906" s="11" t="s">
        <v>10</v>
      </c>
      <c r="E3906" s="11">
        <v>0</v>
      </c>
      <c r="F3906" s="11">
        <v>0</v>
      </c>
      <c r="G3906" s="11">
        <v>3690</v>
      </c>
      <c r="H3906" s="11">
        <v>64041.440000000002</v>
      </c>
      <c r="I3906" s="11" t="s">
        <v>11</v>
      </c>
      <c r="J3906" s="11" t="s">
        <v>12</v>
      </c>
      <c r="K3906" s="1" t="str">
        <f t="shared" si="202"/>
        <v/>
      </c>
      <c r="L3906" s="1" t="e">
        <f ca="1">IF(AND(K3906&lt;&gt; "", COUNTIF(SAP!#REF!,K3906)&gt;0),"Matched", "")</f>
        <v>#REF!</v>
      </c>
      <c r="M3906" s="1" t="str">
        <f t="shared" si="205"/>
        <v/>
      </c>
      <c r="N3906" s="1" t="e">
        <f ca="1">IF(AND(M3906&lt;&gt; "", COUNTIF(SAP!#REF!,M3906)&gt;0),"Matched", "")</f>
        <v>#REF!</v>
      </c>
      <c r="O3906" s="1" t="str">
        <f t="shared" si="206"/>
        <v/>
      </c>
      <c r="P3906" s="1" t="e">
        <f ca="1">IF(AND(O3906&lt;&gt; "", COUNTIF(SAP!#REF!,O3906)&gt;0),"Matched", "")</f>
        <v>#REF!</v>
      </c>
      <c r="Q3906" s="1" t="str">
        <f ca="1">IF(D3906="AC","Logic4"&amp;"_"&amp;TEXT(C3906,"dd.mm.yyyy") &amp;"_"&amp; 1609696.59,"")</f>
        <v>Logic4_25.02.2020_1609696.59</v>
      </c>
      <c r="R3906" s="1" t="e">
        <f ca="1">IF(AND(Q3906&lt;&gt; "", COUNTIF(SAP!#REF!,Q3906)&gt;0),"Matched", "")</f>
        <v>#REF!</v>
      </c>
    </row>
    <row r="3907" spans="1:18">
      <c r="A3907" s="13">
        <v>11563327</v>
      </c>
      <c r="B3907" s="14">
        <v>43886</v>
      </c>
      <c r="C3907" s="14">
        <v>43886</v>
      </c>
      <c r="D3907" s="15" t="s">
        <v>10</v>
      </c>
      <c r="E3907" s="15">
        <v>0</v>
      </c>
      <c r="F3907" s="15">
        <v>0</v>
      </c>
      <c r="G3907" s="15">
        <v>3700</v>
      </c>
      <c r="H3907" s="15">
        <v>67741.440000000002</v>
      </c>
      <c r="I3907" s="15" t="s">
        <v>11</v>
      </c>
      <c r="J3907" s="15" t="s">
        <v>12</v>
      </c>
      <c r="K3907" s="1" t="str">
        <f t="shared" ref="K3907:K3970" si="207">IF(D3907="TF","Logic1"&amp;"_"&amp;TEXT(C3907, "mm") &amp;"_"&amp; F3907,"")</f>
        <v/>
      </c>
      <c r="L3907" s="1" t="e">
        <f ca="1">IF(AND(K3907&lt;&gt; "", COUNTIF(SAP!#REF!,K3907)&gt;0),"Matched", "")</f>
        <v>#REF!</v>
      </c>
      <c r="M3907" s="1" t="str">
        <f t="shared" si="205"/>
        <v/>
      </c>
      <c r="N3907" s="1" t="e">
        <f ca="1">IF(AND(M3907&lt;&gt; "", COUNTIF(SAP!#REF!,M3907)&gt;0),"Matched", "")</f>
        <v>#REF!</v>
      </c>
      <c r="O3907" s="1" t="str">
        <f t="shared" si="206"/>
        <v/>
      </c>
      <c r="P3907" s="1" t="e">
        <f ca="1">IF(AND(O3907&lt;&gt; "", COUNTIF(SAP!#REF!,O3907)&gt;0),"Matched", "")</f>
        <v>#REF!</v>
      </c>
      <c r="Q3907" s="1" t="str">
        <f ca="1">IF(D3907="AC","Logic4"&amp;"_"&amp;TEXT(C3907,"dd.mm.yyyy") &amp;"_"&amp; 1609696.59,"")</f>
        <v>Logic4_25.02.2020_1609696.59</v>
      </c>
      <c r="R3907" s="1" t="e">
        <f ca="1">IF(AND(Q3907&lt;&gt; "", COUNTIF(SAP!#REF!,Q3907)&gt;0),"Matched", "")</f>
        <v>#REF!</v>
      </c>
    </row>
    <row r="3908" spans="1:18">
      <c r="A3908" s="9">
        <v>11563327</v>
      </c>
      <c r="B3908" s="10">
        <v>43886</v>
      </c>
      <c r="C3908" s="10">
        <v>43886</v>
      </c>
      <c r="D3908" s="11" t="s">
        <v>10</v>
      </c>
      <c r="E3908" s="11">
        <v>0</v>
      </c>
      <c r="F3908" s="11">
        <v>0</v>
      </c>
      <c r="G3908" s="11">
        <v>3730</v>
      </c>
      <c r="H3908" s="11">
        <v>71471.44</v>
      </c>
      <c r="I3908" s="11" t="s">
        <v>11</v>
      </c>
      <c r="J3908" s="11" t="s">
        <v>12</v>
      </c>
      <c r="K3908" s="1" t="str">
        <f t="shared" si="207"/>
        <v/>
      </c>
      <c r="L3908" s="1" t="e">
        <f ca="1">IF(AND(K3908&lt;&gt; "", COUNTIF(SAP!#REF!,K3908)&gt;0),"Matched", "")</f>
        <v>#REF!</v>
      </c>
      <c r="M3908" s="1" t="str">
        <f t="shared" si="205"/>
        <v/>
      </c>
      <c r="N3908" s="1" t="e">
        <f ca="1">IF(AND(M3908&lt;&gt; "", COUNTIF(SAP!#REF!,M3908)&gt;0),"Matched", "")</f>
        <v>#REF!</v>
      </c>
      <c r="O3908" s="1" t="str">
        <f t="shared" si="206"/>
        <v/>
      </c>
      <c r="P3908" s="1" t="e">
        <f ca="1">IF(AND(O3908&lt;&gt; "", COUNTIF(SAP!#REF!,O3908)&gt;0),"Matched", "")</f>
        <v>#REF!</v>
      </c>
      <c r="Q3908" s="1" t="str">
        <f ca="1">IF(D3908="AC","Logic4"&amp;"_"&amp;TEXT(C3908,"dd.mm.yyyy") &amp;"_"&amp; 1609696.59,"")</f>
        <v>Logic4_25.02.2020_1609696.59</v>
      </c>
      <c r="R3908" s="1" t="e">
        <f ca="1">IF(AND(Q3908&lt;&gt; "", COUNTIF(SAP!#REF!,Q3908)&gt;0),"Matched", "")</f>
        <v>#REF!</v>
      </c>
    </row>
    <row r="3909" spans="1:18">
      <c r="A3909" s="13">
        <v>11563327</v>
      </c>
      <c r="B3909" s="14">
        <v>43886</v>
      </c>
      <c r="C3909" s="14">
        <v>43886</v>
      </c>
      <c r="D3909" s="15" t="s">
        <v>10</v>
      </c>
      <c r="E3909" s="15">
        <v>0</v>
      </c>
      <c r="F3909" s="15">
        <v>0</v>
      </c>
      <c r="G3909" s="15">
        <v>3789</v>
      </c>
      <c r="H3909" s="15">
        <v>75260.44</v>
      </c>
      <c r="I3909" s="15" t="s">
        <v>11</v>
      </c>
      <c r="J3909" s="15" t="s">
        <v>12</v>
      </c>
      <c r="K3909" s="1" t="str">
        <f t="shared" si="207"/>
        <v/>
      </c>
      <c r="L3909" s="1" t="e">
        <f ca="1">IF(AND(K3909&lt;&gt; "", COUNTIF(SAP!#REF!,K3909)&gt;0),"Matched", "")</f>
        <v>#REF!</v>
      </c>
      <c r="M3909" s="1" t="str">
        <f t="shared" si="205"/>
        <v/>
      </c>
      <c r="N3909" s="1" t="e">
        <f ca="1">IF(AND(M3909&lt;&gt; "", COUNTIF(SAP!#REF!,M3909)&gt;0),"Matched", "")</f>
        <v>#REF!</v>
      </c>
      <c r="O3909" s="1" t="str">
        <f t="shared" si="206"/>
        <v/>
      </c>
      <c r="P3909" s="1" t="e">
        <f ca="1">IF(AND(O3909&lt;&gt; "", COUNTIF(SAP!#REF!,O3909)&gt;0),"Matched", "")</f>
        <v>#REF!</v>
      </c>
      <c r="Q3909" s="1" t="str">
        <f ca="1">IF(D3909="AC","Logic4"&amp;"_"&amp;TEXT(C3909,"dd.mm.yyyy") &amp;"_"&amp; 1609696.59,"")</f>
        <v>Logic4_25.02.2020_1609696.59</v>
      </c>
      <c r="R3909" s="1" t="e">
        <f ca="1">IF(AND(Q3909&lt;&gt; "", COUNTIF(SAP!#REF!,Q3909)&gt;0),"Matched", "")</f>
        <v>#REF!</v>
      </c>
    </row>
    <row r="3910" spans="1:18">
      <c r="A3910" s="9">
        <v>11563327</v>
      </c>
      <c r="B3910" s="10">
        <v>43886</v>
      </c>
      <c r="C3910" s="10">
        <v>43886</v>
      </c>
      <c r="D3910" s="11" t="s">
        <v>10</v>
      </c>
      <c r="E3910" s="11">
        <v>0</v>
      </c>
      <c r="F3910" s="11">
        <v>0</v>
      </c>
      <c r="G3910" s="11">
        <v>3850</v>
      </c>
      <c r="H3910" s="11">
        <v>79110.44</v>
      </c>
      <c r="I3910" s="11" t="s">
        <v>11</v>
      </c>
      <c r="J3910" s="11" t="s">
        <v>12</v>
      </c>
      <c r="K3910" s="1" t="str">
        <f t="shared" si="207"/>
        <v/>
      </c>
      <c r="L3910" s="1" t="e">
        <f ca="1">IF(AND(K3910&lt;&gt; "", COUNTIF(SAP!#REF!,K3910)&gt;0),"Matched", "")</f>
        <v>#REF!</v>
      </c>
      <c r="M3910" s="1" t="str">
        <f t="shared" si="205"/>
        <v/>
      </c>
      <c r="N3910" s="1" t="e">
        <f ca="1">IF(AND(M3910&lt;&gt; "", COUNTIF(SAP!#REF!,M3910)&gt;0),"Matched", "")</f>
        <v>#REF!</v>
      </c>
      <c r="O3910" s="1" t="str">
        <f t="shared" si="206"/>
        <v/>
      </c>
      <c r="P3910" s="1" t="e">
        <f ca="1">IF(AND(O3910&lt;&gt; "", COUNTIF(SAP!#REF!,O3910)&gt;0),"Matched", "")</f>
        <v>#REF!</v>
      </c>
      <c r="Q3910" s="1" t="str">
        <f ca="1">IF(D3910="AC","Logic4"&amp;"_"&amp;TEXT(C3910,"dd.mm.yyyy") &amp;"_"&amp; 1609696.59,"")</f>
        <v>Logic4_25.02.2020_1609696.59</v>
      </c>
      <c r="R3910" s="1" t="e">
        <f ca="1">IF(AND(Q3910&lt;&gt; "", COUNTIF(SAP!#REF!,Q3910)&gt;0),"Matched", "")</f>
        <v>#REF!</v>
      </c>
    </row>
    <row r="3911" spans="1:18">
      <c r="A3911" s="13">
        <v>11563327</v>
      </c>
      <c r="B3911" s="14">
        <v>43886</v>
      </c>
      <c r="C3911" s="14">
        <v>43886</v>
      </c>
      <c r="D3911" s="15" t="s">
        <v>10</v>
      </c>
      <c r="E3911" s="15">
        <v>0</v>
      </c>
      <c r="F3911" s="15">
        <v>0</v>
      </c>
      <c r="G3911" s="15">
        <v>3860</v>
      </c>
      <c r="H3911" s="15">
        <v>82970.44</v>
      </c>
      <c r="I3911" s="15" t="s">
        <v>11</v>
      </c>
      <c r="J3911" s="15" t="s">
        <v>12</v>
      </c>
      <c r="K3911" s="1" t="str">
        <f t="shared" si="207"/>
        <v/>
      </c>
      <c r="L3911" s="1" t="e">
        <f ca="1">IF(AND(K3911&lt;&gt; "", COUNTIF(SAP!#REF!,K3911)&gt;0),"Matched", "")</f>
        <v>#REF!</v>
      </c>
      <c r="M3911" s="1" t="str">
        <f t="shared" si="205"/>
        <v/>
      </c>
      <c r="N3911" s="1" t="e">
        <f ca="1">IF(AND(M3911&lt;&gt; "", COUNTIF(SAP!#REF!,M3911)&gt;0),"Matched", "")</f>
        <v>#REF!</v>
      </c>
      <c r="O3911" s="1" t="str">
        <f t="shared" si="206"/>
        <v/>
      </c>
      <c r="P3911" s="1" t="e">
        <f ca="1">IF(AND(O3911&lt;&gt; "", COUNTIF(SAP!#REF!,O3911)&gt;0),"Matched", "")</f>
        <v>#REF!</v>
      </c>
      <c r="Q3911" s="1" t="str">
        <f ca="1">IF(D3911="AC","Logic4"&amp;"_"&amp;TEXT(C3911,"dd.mm.yyyy") &amp;"_"&amp; 1609696.59,"")</f>
        <v>Logic4_25.02.2020_1609696.59</v>
      </c>
      <c r="R3911" s="1" t="e">
        <f ca="1">IF(AND(Q3911&lt;&gt; "", COUNTIF(SAP!#REF!,Q3911)&gt;0),"Matched", "")</f>
        <v>#REF!</v>
      </c>
    </row>
    <row r="3912" spans="1:18">
      <c r="A3912" s="9">
        <v>11563327</v>
      </c>
      <c r="B3912" s="10">
        <v>43886</v>
      </c>
      <c r="C3912" s="10">
        <v>43886</v>
      </c>
      <c r="D3912" s="11" t="s">
        <v>10</v>
      </c>
      <c r="E3912" s="11">
        <v>0</v>
      </c>
      <c r="F3912" s="11">
        <v>0</v>
      </c>
      <c r="G3912" s="11">
        <v>3880</v>
      </c>
      <c r="H3912" s="11">
        <v>86850.44</v>
      </c>
      <c r="I3912" s="11" t="s">
        <v>11</v>
      </c>
      <c r="J3912" s="11" t="s">
        <v>12</v>
      </c>
      <c r="K3912" s="1" t="str">
        <f t="shared" si="207"/>
        <v/>
      </c>
      <c r="L3912" s="1" t="e">
        <f ca="1">IF(AND(K3912&lt;&gt; "", COUNTIF(SAP!#REF!,K3912)&gt;0),"Matched", "")</f>
        <v>#REF!</v>
      </c>
      <c r="M3912" s="1" t="str">
        <f t="shared" si="205"/>
        <v/>
      </c>
      <c r="N3912" s="1" t="e">
        <f ca="1">IF(AND(M3912&lt;&gt; "", COUNTIF(SAP!#REF!,M3912)&gt;0),"Matched", "")</f>
        <v>#REF!</v>
      </c>
      <c r="O3912" s="1" t="str">
        <f t="shared" si="206"/>
        <v/>
      </c>
      <c r="P3912" s="1" t="e">
        <f ca="1">IF(AND(O3912&lt;&gt; "", COUNTIF(SAP!#REF!,O3912)&gt;0),"Matched", "")</f>
        <v>#REF!</v>
      </c>
      <c r="Q3912" s="1" t="str">
        <f ca="1">IF(D3912="AC","Logic4"&amp;"_"&amp;TEXT(C3912,"dd.mm.yyyy") &amp;"_"&amp; 1609696.59,"")</f>
        <v>Logic4_25.02.2020_1609696.59</v>
      </c>
      <c r="R3912" s="1" t="e">
        <f ca="1">IF(AND(Q3912&lt;&gt; "", COUNTIF(SAP!#REF!,Q3912)&gt;0),"Matched", "")</f>
        <v>#REF!</v>
      </c>
    </row>
    <row r="3913" spans="1:18">
      <c r="A3913" s="13">
        <v>11563327</v>
      </c>
      <c r="B3913" s="14">
        <v>43886</v>
      </c>
      <c r="C3913" s="14">
        <v>43886</v>
      </c>
      <c r="D3913" s="15" t="s">
        <v>10</v>
      </c>
      <c r="E3913" s="15">
        <v>0</v>
      </c>
      <c r="F3913" s="15">
        <v>0</v>
      </c>
      <c r="G3913" s="15">
        <v>3960</v>
      </c>
      <c r="H3913" s="15">
        <v>90810.44</v>
      </c>
      <c r="I3913" s="15" t="s">
        <v>11</v>
      </c>
      <c r="J3913" s="15" t="s">
        <v>12</v>
      </c>
      <c r="K3913" s="1" t="str">
        <f t="shared" si="207"/>
        <v/>
      </c>
      <c r="L3913" s="1" t="e">
        <f ca="1">IF(AND(K3913&lt;&gt; "", COUNTIF(SAP!#REF!,K3913)&gt;0),"Matched", "")</f>
        <v>#REF!</v>
      </c>
      <c r="M3913" s="1" t="str">
        <f t="shared" si="205"/>
        <v/>
      </c>
      <c r="N3913" s="1" t="e">
        <f ca="1">IF(AND(M3913&lt;&gt; "", COUNTIF(SAP!#REF!,M3913)&gt;0),"Matched", "")</f>
        <v>#REF!</v>
      </c>
      <c r="O3913" s="1" t="str">
        <f t="shared" si="206"/>
        <v/>
      </c>
      <c r="P3913" s="1" t="e">
        <f ca="1">IF(AND(O3913&lt;&gt; "", COUNTIF(SAP!#REF!,O3913)&gt;0),"Matched", "")</f>
        <v>#REF!</v>
      </c>
      <c r="Q3913" s="1" t="str">
        <f ca="1">IF(D3913="AC","Logic4"&amp;"_"&amp;TEXT(C3913,"dd.mm.yyyy") &amp;"_"&amp; 1609696.59,"")</f>
        <v>Logic4_25.02.2020_1609696.59</v>
      </c>
      <c r="R3913" s="1" t="e">
        <f ca="1">IF(AND(Q3913&lt;&gt; "", COUNTIF(SAP!#REF!,Q3913)&gt;0),"Matched", "")</f>
        <v>#REF!</v>
      </c>
    </row>
    <row r="3914" spans="1:18">
      <c r="A3914" s="9">
        <v>11563327</v>
      </c>
      <c r="B3914" s="10">
        <v>43886</v>
      </c>
      <c r="C3914" s="10">
        <v>43886</v>
      </c>
      <c r="D3914" s="11" t="s">
        <v>10</v>
      </c>
      <c r="E3914" s="11">
        <v>0</v>
      </c>
      <c r="F3914" s="11">
        <v>0</v>
      </c>
      <c r="G3914" s="11">
        <v>3979.7</v>
      </c>
      <c r="H3914" s="11">
        <v>94790.14</v>
      </c>
      <c r="I3914" s="11" t="s">
        <v>11</v>
      </c>
      <c r="J3914" s="11" t="s">
        <v>12</v>
      </c>
      <c r="K3914" s="1" t="str">
        <f t="shared" si="207"/>
        <v/>
      </c>
      <c r="L3914" s="1" t="e">
        <f ca="1">IF(AND(K3914&lt;&gt; "", COUNTIF(SAP!#REF!,K3914)&gt;0),"Matched", "")</f>
        <v>#REF!</v>
      </c>
      <c r="M3914" s="1" t="str">
        <f t="shared" si="205"/>
        <v/>
      </c>
      <c r="N3914" s="1" t="e">
        <f ca="1">IF(AND(M3914&lt;&gt; "", COUNTIF(SAP!#REF!,M3914)&gt;0),"Matched", "")</f>
        <v>#REF!</v>
      </c>
      <c r="O3914" s="1" t="str">
        <f t="shared" si="206"/>
        <v/>
      </c>
      <c r="P3914" s="1" t="e">
        <f ca="1">IF(AND(O3914&lt;&gt; "", COUNTIF(SAP!#REF!,O3914)&gt;0),"Matched", "")</f>
        <v>#REF!</v>
      </c>
      <c r="Q3914" s="1" t="str">
        <f ca="1">IF(D3914="AC","Logic4"&amp;"_"&amp;TEXT(C3914,"dd.mm.yyyy") &amp;"_"&amp; 1609696.59,"")</f>
        <v>Logic4_25.02.2020_1609696.59</v>
      </c>
      <c r="R3914" s="1" t="e">
        <f ca="1">IF(AND(Q3914&lt;&gt; "", COUNTIF(SAP!#REF!,Q3914)&gt;0),"Matched", "")</f>
        <v>#REF!</v>
      </c>
    </row>
    <row r="3915" spans="1:18">
      <c r="A3915" s="13">
        <v>11563327</v>
      </c>
      <c r="B3915" s="14">
        <v>43886</v>
      </c>
      <c r="C3915" s="14">
        <v>43886</v>
      </c>
      <c r="D3915" s="15" t="s">
        <v>10</v>
      </c>
      <c r="E3915" s="15">
        <v>0</v>
      </c>
      <c r="F3915" s="15">
        <v>0</v>
      </c>
      <c r="G3915" s="15">
        <v>4019</v>
      </c>
      <c r="H3915" s="15">
        <v>98809.14</v>
      </c>
      <c r="I3915" s="15" t="s">
        <v>11</v>
      </c>
      <c r="J3915" s="15" t="s">
        <v>12</v>
      </c>
      <c r="K3915" s="1" t="str">
        <f t="shared" si="207"/>
        <v/>
      </c>
      <c r="L3915" s="1" t="e">
        <f ca="1">IF(AND(K3915&lt;&gt; "", COUNTIF(SAP!#REF!,K3915)&gt;0),"Matched", "")</f>
        <v>#REF!</v>
      </c>
      <c r="M3915" s="1" t="str">
        <f t="shared" si="205"/>
        <v/>
      </c>
      <c r="N3915" s="1" t="e">
        <f ca="1">IF(AND(M3915&lt;&gt; "", COUNTIF(SAP!#REF!,M3915)&gt;0),"Matched", "")</f>
        <v>#REF!</v>
      </c>
      <c r="O3915" s="1" t="str">
        <f t="shared" si="206"/>
        <v/>
      </c>
      <c r="P3915" s="1" t="e">
        <f ca="1">IF(AND(O3915&lt;&gt; "", COUNTIF(SAP!#REF!,O3915)&gt;0),"Matched", "")</f>
        <v>#REF!</v>
      </c>
      <c r="Q3915" s="1" t="str">
        <f ca="1">IF(D3915="AC","Logic4"&amp;"_"&amp;TEXT(C3915,"dd.mm.yyyy") &amp;"_"&amp; 1609696.59,"")</f>
        <v>Logic4_25.02.2020_1609696.59</v>
      </c>
      <c r="R3915" s="1" t="e">
        <f ca="1">IF(AND(Q3915&lt;&gt; "", COUNTIF(SAP!#REF!,Q3915)&gt;0),"Matched", "")</f>
        <v>#REF!</v>
      </c>
    </row>
    <row r="3916" spans="1:18">
      <c r="A3916" s="9">
        <v>11563327</v>
      </c>
      <c r="B3916" s="10">
        <v>43886</v>
      </c>
      <c r="C3916" s="10">
        <v>43886</v>
      </c>
      <c r="D3916" s="11" t="s">
        <v>10</v>
      </c>
      <c r="E3916" s="11">
        <v>0</v>
      </c>
      <c r="F3916" s="11">
        <v>0</v>
      </c>
      <c r="G3916" s="11">
        <v>4110</v>
      </c>
      <c r="H3916" s="11">
        <v>102919.14</v>
      </c>
      <c r="I3916" s="11" t="s">
        <v>11</v>
      </c>
      <c r="J3916" s="11" t="s">
        <v>12</v>
      </c>
      <c r="K3916" s="1" t="str">
        <f t="shared" si="207"/>
        <v/>
      </c>
      <c r="L3916" s="1" t="e">
        <f ca="1">IF(AND(K3916&lt;&gt; "", COUNTIF(SAP!#REF!,K3916)&gt;0),"Matched", "")</f>
        <v>#REF!</v>
      </c>
      <c r="M3916" s="1" t="str">
        <f t="shared" si="205"/>
        <v/>
      </c>
      <c r="N3916" s="1" t="e">
        <f ca="1">IF(AND(M3916&lt;&gt; "", COUNTIF(SAP!#REF!,M3916)&gt;0),"Matched", "")</f>
        <v>#REF!</v>
      </c>
      <c r="O3916" s="1" t="str">
        <f t="shared" si="206"/>
        <v/>
      </c>
      <c r="P3916" s="1" t="e">
        <f ca="1">IF(AND(O3916&lt;&gt; "", COUNTIF(SAP!#REF!,O3916)&gt;0),"Matched", "")</f>
        <v>#REF!</v>
      </c>
      <c r="Q3916" s="1" t="str">
        <f ca="1">IF(D3916="AC","Logic4"&amp;"_"&amp;TEXT(C3916,"dd.mm.yyyy") &amp;"_"&amp; 1609696.59,"")</f>
        <v>Logic4_25.02.2020_1609696.59</v>
      </c>
      <c r="R3916" s="1" t="e">
        <f ca="1">IF(AND(Q3916&lt;&gt; "", COUNTIF(SAP!#REF!,Q3916)&gt;0),"Matched", "")</f>
        <v>#REF!</v>
      </c>
    </row>
    <row r="3917" spans="1:18">
      <c r="A3917" s="13">
        <v>11563327</v>
      </c>
      <c r="B3917" s="14">
        <v>43886</v>
      </c>
      <c r="C3917" s="14">
        <v>43886</v>
      </c>
      <c r="D3917" s="15" t="s">
        <v>10</v>
      </c>
      <c r="E3917" s="15">
        <v>0</v>
      </c>
      <c r="F3917" s="15">
        <v>0</v>
      </c>
      <c r="G3917" s="15">
        <v>4350</v>
      </c>
      <c r="H3917" s="15">
        <v>107269.14</v>
      </c>
      <c r="I3917" s="15" t="s">
        <v>11</v>
      </c>
      <c r="J3917" s="15" t="s">
        <v>12</v>
      </c>
      <c r="K3917" s="1" t="str">
        <f t="shared" si="207"/>
        <v/>
      </c>
      <c r="L3917" s="1" t="e">
        <f ca="1">IF(AND(K3917&lt;&gt; "", COUNTIF(SAP!#REF!,K3917)&gt;0),"Matched", "")</f>
        <v>#REF!</v>
      </c>
      <c r="M3917" s="1" t="str">
        <f t="shared" si="205"/>
        <v/>
      </c>
      <c r="N3917" s="1" t="e">
        <f ca="1">IF(AND(M3917&lt;&gt; "", COUNTIF(SAP!#REF!,M3917)&gt;0),"Matched", "")</f>
        <v>#REF!</v>
      </c>
      <c r="O3917" s="1" t="str">
        <f t="shared" si="206"/>
        <v/>
      </c>
      <c r="P3917" s="1" t="e">
        <f ca="1">IF(AND(O3917&lt;&gt; "", COUNTIF(SAP!#REF!,O3917)&gt;0),"Matched", "")</f>
        <v>#REF!</v>
      </c>
      <c r="Q3917" s="1" t="str">
        <f ca="1">IF(D3917="AC","Logic4"&amp;"_"&amp;TEXT(C3917,"dd.mm.yyyy") &amp;"_"&amp; 1609696.59,"")</f>
        <v>Logic4_25.02.2020_1609696.59</v>
      </c>
      <c r="R3917" s="1" t="e">
        <f ca="1">IF(AND(Q3917&lt;&gt; "", COUNTIF(SAP!#REF!,Q3917)&gt;0),"Matched", "")</f>
        <v>#REF!</v>
      </c>
    </row>
    <row r="3918" spans="1:18">
      <c r="A3918" s="9">
        <v>11563327</v>
      </c>
      <c r="B3918" s="10">
        <v>43886</v>
      </c>
      <c r="C3918" s="10">
        <v>43886</v>
      </c>
      <c r="D3918" s="11" t="s">
        <v>10</v>
      </c>
      <c r="E3918" s="11">
        <v>0</v>
      </c>
      <c r="F3918" s="11">
        <v>0</v>
      </c>
      <c r="G3918" s="11">
        <v>4430</v>
      </c>
      <c r="H3918" s="11">
        <v>111699.14</v>
      </c>
      <c r="I3918" s="11" t="s">
        <v>11</v>
      </c>
      <c r="J3918" s="11" t="s">
        <v>12</v>
      </c>
      <c r="K3918" s="1" t="str">
        <f t="shared" si="207"/>
        <v/>
      </c>
      <c r="L3918" s="1" t="e">
        <f ca="1">IF(AND(K3918&lt;&gt; "", COUNTIF(SAP!#REF!,K3918)&gt;0),"Matched", "")</f>
        <v>#REF!</v>
      </c>
      <c r="M3918" s="1" t="str">
        <f t="shared" si="205"/>
        <v/>
      </c>
      <c r="N3918" s="1" t="e">
        <f ca="1">IF(AND(M3918&lt;&gt; "", COUNTIF(SAP!#REF!,M3918)&gt;0),"Matched", "")</f>
        <v>#REF!</v>
      </c>
      <c r="O3918" s="1" t="str">
        <f t="shared" si="206"/>
        <v/>
      </c>
      <c r="P3918" s="1" t="e">
        <f ca="1">IF(AND(O3918&lt;&gt; "", COUNTIF(SAP!#REF!,O3918)&gt;0),"Matched", "")</f>
        <v>#REF!</v>
      </c>
      <c r="Q3918" s="1" t="str">
        <f ca="1">IF(D3918="AC","Logic4"&amp;"_"&amp;TEXT(C3918,"dd.mm.yyyy") &amp;"_"&amp; 1609696.59,"")</f>
        <v>Logic4_25.02.2020_1609696.59</v>
      </c>
      <c r="R3918" s="1" t="e">
        <f ca="1">IF(AND(Q3918&lt;&gt; "", COUNTIF(SAP!#REF!,Q3918)&gt;0),"Matched", "")</f>
        <v>#REF!</v>
      </c>
    </row>
    <row r="3919" spans="1:18">
      <c r="A3919" s="13">
        <v>11563327</v>
      </c>
      <c r="B3919" s="14">
        <v>43886</v>
      </c>
      <c r="C3919" s="14">
        <v>43886</v>
      </c>
      <c r="D3919" s="15" t="s">
        <v>10</v>
      </c>
      <c r="E3919" s="15">
        <v>0</v>
      </c>
      <c r="F3919" s="15">
        <v>0</v>
      </c>
      <c r="G3919" s="15">
        <v>4488.2</v>
      </c>
      <c r="H3919" s="15">
        <v>116187.34</v>
      </c>
      <c r="I3919" s="15" t="s">
        <v>11</v>
      </c>
      <c r="J3919" s="15" t="s">
        <v>12</v>
      </c>
      <c r="K3919" s="1" t="str">
        <f t="shared" si="207"/>
        <v/>
      </c>
      <c r="L3919" s="1" t="e">
        <f ca="1">IF(AND(K3919&lt;&gt; "", COUNTIF(SAP!#REF!,K3919)&gt;0),"Matched", "")</f>
        <v>#REF!</v>
      </c>
      <c r="M3919" s="1" t="str">
        <f t="shared" si="205"/>
        <v/>
      </c>
      <c r="N3919" s="1" t="e">
        <f ca="1">IF(AND(M3919&lt;&gt; "", COUNTIF(SAP!#REF!,M3919)&gt;0),"Matched", "")</f>
        <v>#REF!</v>
      </c>
      <c r="O3919" s="1" t="str">
        <f t="shared" si="206"/>
        <v/>
      </c>
      <c r="P3919" s="1" t="e">
        <f ca="1">IF(AND(O3919&lt;&gt; "", COUNTIF(SAP!#REF!,O3919)&gt;0),"Matched", "")</f>
        <v>#REF!</v>
      </c>
      <c r="Q3919" s="1" t="str">
        <f ca="1">IF(D3919="AC","Logic4"&amp;"_"&amp;TEXT(C3919,"dd.mm.yyyy") &amp;"_"&amp; 1609696.59,"")</f>
        <v>Logic4_25.02.2020_1609696.59</v>
      </c>
      <c r="R3919" s="1" t="e">
        <f ca="1">IF(AND(Q3919&lt;&gt; "", COUNTIF(SAP!#REF!,Q3919)&gt;0),"Matched", "")</f>
        <v>#REF!</v>
      </c>
    </row>
    <row r="3920" spans="1:18">
      <c r="A3920" s="9">
        <v>11563327</v>
      </c>
      <c r="B3920" s="10">
        <v>43886</v>
      </c>
      <c r="C3920" s="10">
        <v>43886</v>
      </c>
      <c r="D3920" s="11" t="s">
        <v>10</v>
      </c>
      <c r="E3920" s="11">
        <v>0</v>
      </c>
      <c r="F3920" s="11">
        <v>0</v>
      </c>
      <c r="G3920" s="11">
        <v>4496.6000000000004</v>
      </c>
      <c r="H3920" s="11">
        <v>120683.94</v>
      </c>
      <c r="I3920" s="11" t="s">
        <v>11</v>
      </c>
      <c r="J3920" s="11" t="s">
        <v>12</v>
      </c>
      <c r="K3920" s="1" t="str">
        <f t="shared" si="207"/>
        <v/>
      </c>
      <c r="L3920" s="1" t="e">
        <f ca="1">IF(AND(K3920&lt;&gt; "", COUNTIF(SAP!#REF!,K3920)&gt;0),"Matched", "")</f>
        <v>#REF!</v>
      </c>
      <c r="M3920" s="1" t="str">
        <f t="shared" si="205"/>
        <v/>
      </c>
      <c r="N3920" s="1" t="e">
        <f ca="1">IF(AND(M3920&lt;&gt; "", COUNTIF(SAP!#REF!,M3920)&gt;0),"Matched", "")</f>
        <v>#REF!</v>
      </c>
      <c r="O3920" s="1" t="str">
        <f t="shared" si="206"/>
        <v/>
      </c>
      <c r="P3920" s="1" t="e">
        <f ca="1">IF(AND(O3920&lt;&gt; "", COUNTIF(SAP!#REF!,O3920)&gt;0),"Matched", "")</f>
        <v>#REF!</v>
      </c>
      <c r="Q3920" s="1" t="str">
        <f ca="1">IF(D3920="AC","Logic4"&amp;"_"&amp;TEXT(C3920,"dd.mm.yyyy") &amp;"_"&amp; 1609696.59,"")</f>
        <v>Logic4_25.02.2020_1609696.59</v>
      </c>
      <c r="R3920" s="1" t="e">
        <f ca="1">IF(AND(Q3920&lt;&gt; "", COUNTIF(SAP!#REF!,Q3920)&gt;0),"Matched", "")</f>
        <v>#REF!</v>
      </c>
    </row>
    <row r="3921" spans="1:18">
      <c r="A3921" s="13">
        <v>11563327</v>
      </c>
      <c r="B3921" s="14">
        <v>43886</v>
      </c>
      <c r="C3921" s="14">
        <v>43886</v>
      </c>
      <c r="D3921" s="15" t="s">
        <v>10</v>
      </c>
      <c r="E3921" s="15">
        <v>0</v>
      </c>
      <c r="F3921" s="15">
        <v>0</v>
      </c>
      <c r="G3921" s="15">
        <v>4503.8999999999996</v>
      </c>
      <c r="H3921" s="15">
        <v>125187.84</v>
      </c>
      <c r="I3921" s="15" t="s">
        <v>11</v>
      </c>
      <c r="J3921" s="15" t="s">
        <v>12</v>
      </c>
      <c r="K3921" s="1" t="str">
        <f t="shared" si="207"/>
        <v/>
      </c>
      <c r="L3921" s="1" t="e">
        <f ca="1">IF(AND(K3921&lt;&gt; "", COUNTIF(SAP!#REF!,K3921)&gt;0),"Matched", "")</f>
        <v>#REF!</v>
      </c>
      <c r="M3921" s="1" t="str">
        <f t="shared" si="205"/>
        <v/>
      </c>
      <c r="N3921" s="1" t="e">
        <f ca="1">IF(AND(M3921&lt;&gt; "", COUNTIF(SAP!#REF!,M3921)&gt;0),"Matched", "")</f>
        <v>#REF!</v>
      </c>
      <c r="O3921" s="1" t="str">
        <f t="shared" si="206"/>
        <v/>
      </c>
      <c r="P3921" s="1" t="e">
        <f ca="1">IF(AND(O3921&lt;&gt; "", COUNTIF(SAP!#REF!,O3921)&gt;0),"Matched", "")</f>
        <v>#REF!</v>
      </c>
      <c r="Q3921" s="1" t="str">
        <f ca="1">IF(D3921="AC","Logic4"&amp;"_"&amp;TEXT(C3921,"dd.mm.yyyy") &amp;"_"&amp; 1609696.59,"")</f>
        <v>Logic4_25.02.2020_1609696.59</v>
      </c>
      <c r="R3921" s="1" t="e">
        <f ca="1">IF(AND(Q3921&lt;&gt; "", COUNTIF(SAP!#REF!,Q3921)&gt;0),"Matched", "")</f>
        <v>#REF!</v>
      </c>
    </row>
    <row r="3922" spans="1:18">
      <c r="A3922" s="9">
        <v>11563327</v>
      </c>
      <c r="B3922" s="10">
        <v>43886</v>
      </c>
      <c r="C3922" s="10">
        <v>43886</v>
      </c>
      <c r="D3922" s="11" t="s">
        <v>10</v>
      </c>
      <c r="E3922" s="11">
        <v>0</v>
      </c>
      <c r="F3922" s="11">
        <v>0</v>
      </c>
      <c r="G3922" s="11">
        <v>4650.2</v>
      </c>
      <c r="H3922" s="11">
        <v>129838.04</v>
      </c>
      <c r="I3922" s="11" t="s">
        <v>11</v>
      </c>
      <c r="J3922" s="11" t="s">
        <v>12</v>
      </c>
      <c r="K3922" s="1" t="str">
        <f t="shared" si="207"/>
        <v/>
      </c>
      <c r="L3922" s="1" t="e">
        <f ca="1">IF(AND(K3922&lt;&gt; "", COUNTIF(SAP!#REF!,K3922)&gt;0),"Matched", "")</f>
        <v>#REF!</v>
      </c>
      <c r="M3922" s="1" t="str">
        <f t="shared" si="205"/>
        <v/>
      </c>
      <c r="N3922" s="1" t="e">
        <f ca="1">IF(AND(M3922&lt;&gt; "", COUNTIF(SAP!#REF!,M3922)&gt;0),"Matched", "")</f>
        <v>#REF!</v>
      </c>
      <c r="O3922" s="1" t="str">
        <f t="shared" si="206"/>
        <v/>
      </c>
      <c r="P3922" s="1" t="e">
        <f ca="1">IF(AND(O3922&lt;&gt; "", COUNTIF(SAP!#REF!,O3922)&gt;0),"Matched", "")</f>
        <v>#REF!</v>
      </c>
      <c r="Q3922" s="1" t="str">
        <f ca="1">IF(D3922="AC","Logic4"&amp;"_"&amp;TEXT(C3922,"dd.mm.yyyy") &amp;"_"&amp; 1609696.59,"")</f>
        <v>Logic4_25.02.2020_1609696.59</v>
      </c>
      <c r="R3922" s="1" t="e">
        <f ca="1">IF(AND(Q3922&lt;&gt; "", COUNTIF(SAP!#REF!,Q3922)&gt;0),"Matched", "")</f>
        <v>#REF!</v>
      </c>
    </row>
    <row r="3923" spans="1:18">
      <c r="A3923" s="13">
        <v>11563327</v>
      </c>
      <c r="B3923" s="14">
        <v>43886</v>
      </c>
      <c r="C3923" s="14">
        <v>43886</v>
      </c>
      <c r="D3923" s="15" t="s">
        <v>10</v>
      </c>
      <c r="E3923" s="15">
        <v>0</v>
      </c>
      <c r="F3923" s="15">
        <v>0</v>
      </c>
      <c r="G3923" s="15">
        <v>4700</v>
      </c>
      <c r="H3923" s="15">
        <v>134538.04</v>
      </c>
      <c r="I3923" s="15" t="s">
        <v>11</v>
      </c>
      <c r="J3923" s="15" t="s">
        <v>12</v>
      </c>
      <c r="K3923" s="1" t="str">
        <f t="shared" si="207"/>
        <v/>
      </c>
      <c r="L3923" s="1" t="e">
        <f ca="1">IF(AND(K3923&lt;&gt; "", COUNTIF(SAP!#REF!,K3923)&gt;0),"Matched", "")</f>
        <v>#REF!</v>
      </c>
      <c r="M3923" s="1" t="str">
        <f t="shared" si="205"/>
        <v/>
      </c>
      <c r="N3923" s="1" t="e">
        <f ca="1">IF(AND(M3923&lt;&gt; "", COUNTIF(SAP!#REF!,M3923)&gt;0),"Matched", "")</f>
        <v>#REF!</v>
      </c>
      <c r="O3923" s="1" t="str">
        <f t="shared" si="206"/>
        <v/>
      </c>
      <c r="P3923" s="1" t="e">
        <f ca="1">IF(AND(O3923&lt;&gt; "", COUNTIF(SAP!#REF!,O3923)&gt;0),"Matched", "")</f>
        <v>#REF!</v>
      </c>
      <c r="Q3923" s="1" t="str">
        <f ca="1">IF(D3923="AC","Logic4"&amp;"_"&amp;TEXT(C3923,"dd.mm.yyyy") &amp;"_"&amp; 1609696.59,"")</f>
        <v>Logic4_25.02.2020_1609696.59</v>
      </c>
      <c r="R3923" s="1" t="e">
        <f ca="1">IF(AND(Q3923&lt;&gt; "", COUNTIF(SAP!#REF!,Q3923)&gt;0),"Matched", "")</f>
        <v>#REF!</v>
      </c>
    </row>
    <row r="3924" spans="1:18">
      <c r="A3924" s="9">
        <v>11563327</v>
      </c>
      <c r="B3924" s="10">
        <v>43886</v>
      </c>
      <c r="C3924" s="10">
        <v>43886</v>
      </c>
      <c r="D3924" s="11" t="s">
        <v>10</v>
      </c>
      <c r="E3924" s="11">
        <v>0</v>
      </c>
      <c r="F3924" s="11">
        <v>0</v>
      </c>
      <c r="G3924" s="11">
        <v>4732.6000000000004</v>
      </c>
      <c r="H3924" s="11">
        <v>139270.64000000001</v>
      </c>
      <c r="I3924" s="11" t="s">
        <v>11</v>
      </c>
      <c r="J3924" s="11" t="s">
        <v>12</v>
      </c>
      <c r="K3924" s="1" t="str">
        <f t="shared" si="207"/>
        <v/>
      </c>
      <c r="L3924" s="1" t="e">
        <f ca="1">IF(AND(K3924&lt;&gt; "", COUNTIF(SAP!#REF!,K3924)&gt;0),"Matched", "")</f>
        <v>#REF!</v>
      </c>
      <c r="M3924" s="1" t="str">
        <f t="shared" si="205"/>
        <v/>
      </c>
      <c r="N3924" s="1" t="e">
        <f ca="1">IF(AND(M3924&lt;&gt; "", COUNTIF(SAP!#REF!,M3924)&gt;0),"Matched", "")</f>
        <v>#REF!</v>
      </c>
      <c r="O3924" s="1" t="str">
        <f t="shared" si="206"/>
        <v/>
      </c>
      <c r="P3924" s="1" t="e">
        <f ca="1">IF(AND(O3924&lt;&gt; "", COUNTIF(SAP!#REF!,O3924)&gt;0),"Matched", "")</f>
        <v>#REF!</v>
      </c>
      <c r="Q3924" s="1" t="str">
        <f ca="1">IF(D3924="AC","Logic4"&amp;"_"&amp;TEXT(C3924,"dd.mm.yyyy") &amp;"_"&amp; 1609696.59,"")</f>
        <v>Logic4_25.02.2020_1609696.59</v>
      </c>
      <c r="R3924" s="1" t="e">
        <f ca="1">IF(AND(Q3924&lt;&gt; "", COUNTIF(SAP!#REF!,Q3924)&gt;0),"Matched", "")</f>
        <v>#REF!</v>
      </c>
    </row>
    <row r="3925" spans="1:18">
      <c r="A3925" s="13">
        <v>11563327</v>
      </c>
      <c r="B3925" s="14">
        <v>43886</v>
      </c>
      <c r="C3925" s="14">
        <v>43886</v>
      </c>
      <c r="D3925" s="15" t="s">
        <v>10</v>
      </c>
      <c r="E3925" s="15">
        <v>0</v>
      </c>
      <c r="F3925" s="15">
        <v>0</v>
      </c>
      <c r="G3925" s="15">
        <v>4785.2</v>
      </c>
      <c r="H3925" s="15">
        <v>144055.84</v>
      </c>
      <c r="I3925" s="15" t="s">
        <v>11</v>
      </c>
      <c r="J3925" s="15" t="s">
        <v>12</v>
      </c>
      <c r="K3925" s="1" t="str">
        <f t="shared" si="207"/>
        <v/>
      </c>
      <c r="L3925" s="1" t="e">
        <f ca="1">IF(AND(K3925&lt;&gt; "", COUNTIF(SAP!#REF!,K3925)&gt;0),"Matched", "")</f>
        <v>#REF!</v>
      </c>
      <c r="M3925" s="1" t="str">
        <f t="shared" si="205"/>
        <v/>
      </c>
      <c r="N3925" s="1" t="e">
        <f ca="1">IF(AND(M3925&lt;&gt; "", COUNTIF(SAP!#REF!,M3925)&gt;0),"Matched", "")</f>
        <v>#REF!</v>
      </c>
      <c r="O3925" s="1" t="str">
        <f t="shared" si="206"/>
        <v/>
      </c>
      <c r="P3925" s="1" t="e">
        <f ca="1">IF(AND(O3925&lt;&gt; "", COUNTIF(SAP!#REF!,O3925)&gt;0),"Matched", "")</f>
        <v>#REF!</v>
      </c>
      <c r="Q3925" s="1" t="str">
        <f ca="1">IF(D3925="AC","Logic4"&amp;"_"&amp;TEXT(C3925,"dd.mm.yyyy") &amp;"_"&amp; 1609696.59,"")</f>
        <v>Logic4_25.02.2020_1609696.59</v>
      </c>
      <c r="R3925" s="1" t="e">
        <f ca="1">IF(AND(Q3925&lt;&gt; "", COUNTIF(SAP!#REF!,Q3925)&gt;0),"Matched", "")</f>
        <v>#REF!</v>
      </c>
    </row>
    <row r="3926" spans="1:18">
      <c r="A3926" s="9">
        <v>11563327</v>
      </c>
      <c r="B3926" s="10">
        <v>43886</v>
      </c>
      <c r="C3926" s="10">
        <v>43886</v>
      </c>
      <c r="D3926" s="11" t="s">
        <v>10</v>
      </c>
      <c r="E3926" s="11">
        <v>0</v>
      </c>
      <c r="F3926" s="11">
        <v>0</v>
      </c>
      <c r="G3926" s="11">
        <v>5020.72</v>
      </c>
      <c r="H3926" s="11">
        <v>149076.56</v>
      </c>
      <c r="I3926" s="11" t="s">
        <v>11</v>
      </c>
      <c r="J3926" s="11" t="s">
        <v>12</v>
      </c>
      <c r="K3926" s="1" t="str">
        <f t="shared" si="207"/>
        <v/>
      </c>
      <c r="L3926" s="1" t="e">
        <f ca="1">IF(AND(K3926&lt;&gt; "", COUNTIF(SAP!#REF!,K3926)&gt;0),"Matched", "")</f>
        <v>#REF!</v>
      </c>
      <c r="M3926" s="1" t="str">
        <f t="shared" si="205"/>
        <v/>
      </c>
      <c r="N3926" s="1" t="e">
        <f ca="1">IF(AND(M3926&lt;&gt; "", COUNTIF(SAP!#REF!,M3926)&gt;0),"Matched", "")</f>
        <v>#REF!</v>
      </c>
      <c r="O3926" s="1" t="str">
        <f t="shared" si="206"/>
        <v/>
      </c>
      <c r="P3926" s="1" t="e">
        <f ca="1">IF(AND(O3926&lt;&gt; "", COUNTIF(SAP!#REF!,O3926)&gt;0),"Matched", "")</f>
        <v>#REF!</v>
      </c>
      <c r="Q3926" s="1" t="str">
        <f ca="1">IF(D3926="AC","Logic4"&amp;"_"&amp;TEXT(C3926,"dd.mm.yyyy") &amp;"_"&amp; 1609696.59,"")</f>
        <v>Logic4_25.02.2020_1609696.59</v>
      </c>
      <c r="R3926" s="1" t="e">
        <f ca="1">IF(AND(Q3926&lt;&gt; "", COUNTIF(SAP!#REF!,Q3926)&gt;0),"Matched", "")</f>
        <v>#REF!</v>
      </c>
    </row>
    <row r="3927" spans="1:18">
      <c r="A3927" s="13">
        <v>11563327</v>
      </c>
      <c r="B3927" s="14">
        <v>43886</v>
      </c>
      <c r="C3927" s="14">
        <v>43886</v>
      </c>
      <c r="D3927" s="15" t="s">
        <v>10</v>
      </c>
      <c r="E3927" s="15">
        <v>0</v>
      </c>
      <c r="F3927" s="15">
        <v>0</v>
      </c>
      <c r="G3927" s="15">
        <v>5370</v>
      </c>
      <c r="H3927" s="15">
        <v>154446.56</v>
      </c>
      <c r="I3927" s="15" t="s">
        <v>11</v>
      </c>
      <c r="J3927" s="15" t="s">
        <v>12</v>
      </c>
      <c r="K3927" s="1" t="str">
        <f t="shared" si="207"/>
        <v/>
      </c>
      <c r="L3927" s="1" t="e">
        <f ca="1">IF(AND(K3927&lt;&gt; "", COUNTIF(SAP!#REF!,K3927)&gt;0),"Matched", "")</f>
        <v>#REF!</v>
      </c>
      <c r="M3927" s="1" t="str">
        <f t="shared" si="205"/>
        <v/>
      </c>
      <c r="N3927" s="1" t="e">
        <f ca="1">IF(AND(M3927&lt;&gt; "", COUNTIF(SAP!#REF!,M3927)&gt;0),"Matched", "")</f>
        <v>#REF!</v>
      </c>
      <c r="O3927" s="1" t="str">
        <f t="shared" si="206"/>
        <v/>
      </c>
      <c r="P3927" s="1" t="e">
        <f ca="1">IF(AND(O3927&lt;&gt; "", COUNTIF(SAP!#REF!,O3927)&gt;0),"Matched", "")</f>
        <v>#REF!</v>
      </c>
      <c r="Q3927" s="1" t="str">
        <f ca="1">IF(D3927="AC","Logic4"&amp;"_"&amp;TEXT(C3927,"dd.mm.yyyy") &amp;"_"&amp; 1609696.59,"")</f>
        <v>Logic4_25.02.2020_1609696.59</v>
      </c>
      <c r="R3927" s="1" t="e">
        <f ca="1">IF(AND(Q3927&lt;&gt; "", COUNTIF(SAP!#REF!,Q3927)&gt;0),"Matched", "")</f>
        <v>#REF!</v>
      </c>
    </row>
    <row r="3928" spans="1:18">
      <c r="A3928" s="9">
        <v>11563327</v>
      </c>
      <c r="B3928" s="10">
        <v>43886</v>
      </c>
      <c r="C3928" s="10">
        <v>43886</v>
      </c>
      <c r="D3928" s="11" t="s">
        <v>10</v>
      </c>
      <c r="E3928" s="11">
        <v>0</v>
      </c>
      <c r="F3928" s="11">
        <v>0</v>
      </c>
      <c r="G3928" s="11">
        <v>5610</v>
      </c>
      <c r="H3928" s="11">
        <v>160056.56</v>
      </c>
      <c r="I3928" s="11" t="s">
        <v>11</v>
      </c>
      <c r="J3928" s="11" t="s">
        <v>12</v>
      </c>
      <c r="K3928" s="1" t="str">
        <f t="shared" si="207"/>
        <v/>
      </c>
      <c r="L3928" s="1" t="e">
        <f ca="1">IF(AND(K3928&lt;&gt; "", COUNTIF(SAP!#REF!,K3928)&gt;0),"Matched", "")</f>
        <v>#REF!</v>
      </c>
      <c r="M3928" s="1" t="str">
        <f t="shared" si="205"/>
        <v/>
      </c>
      <c r="N3928" s="1" t="e">
        <f ca="1">IF(AND(M3928&lt;&gt; "", COUNTIF(SAP!#REF!,M3928)&gt;0),"Matched", "")</f>
        <v>#REF!</v>
      </c>
      <c r="O3928" s="1" t="str">
        <f t="shared" si="206"/>
        <v/>
      </c>
      <c r="P3928" s="1" t="e">
        <f ca="1">IF(AND(O3928&lt;&gt; "", COUNTIF(SAP!#REF!,O3928)&gt;0),"Matched", "")</f>
        <v>#REF!</v>
      </c>
      <c r="Q3928" s="1" t="str">
        <f ca="1">IF(D3928="AC","Logic4"&amp;"_"&amp;TEXT(C3928,"dd.mm.yyyy") &amp;"_"&amp; 1609696.59,"")</f>
        <v>Logic4_25.02.2020_1609696.59</v>
      </c>
      <c r="R3928" s="1" t="e">
        <f ca="1">IF(AND(Q3928&lt;&gt; "", COUNTIF(SAP!#REF!,Q3928)&gt;0),"Matched", "")</f>
        <v>#REF!</v>
      </c>
    </row>
    <row r="3929" spans="1:18">
      <c r="A3929" s="13">
        <v>11563327</v>
      </c>
      <c r="B3929" s="14">
        <v>43886</v>
      </c>
      <c r="C3929" s="14">
        <v>43886</v>
      </c>
      <c r="D3929" s="15" t="s">
        <v>10</v>
      </c>
      <c r="E3929" s="15">
        <v>0</v>
      </c>
      <c r="F3929" s="15">
        <v>0</v>
      </c>
      <c r="G3929" s="15">
        <v>5866.42</v>
      </c>
      <c r="H3929" s="15">
        <v>165922.98000000001</v>
      </c>
      <c r="I3929" s="15" t="s">
        <v>11</v>
      </c>
      <c r="J3929" s="15" t="s">
        <v>12</v>
      </c>
      <c r="K3929" s="1" t="str">
        <f t="shared" si="207"/>
        <v/>
      </c>
      <c r="L3929" s="1" t="e">
        <f ca="1">IF(AND(K3929&lt;&gt; "", COUNTIF(SAP!#REF!,K3929)&gt;0),"Matched", "")</f>
        <v>#REF!</v>
      </c>
      <c r="M3929" s="1" t="str">
        <f t="shared" si="205"/>
        <v/>
      </c>
      <c r="N3929" s="1" t="e">
        <f ca="1">IF(AND(M3929&lt;&gt; "", COUNTIF(SAP!#REF!,M3929)&gt;0),"Matched", "")</f>
        <v>#REF!</v>
      </c>
      <c r="O3929" s="1" t="str">
        <f t="shared" si="206"/>
        <v/>
      </c>
      <c r="P3929" s="1" t="e">
        <f ca="1">IF(AND(O3929&lt;&gt; "", COUNTIF(SAP!#REF!,O3929)&gt;0),"Matched", "")</f>
        <v>#REF!</v>
      </c>
      <c r="Q3929" s="1" t="str">
        <f ca="1">IF(D3929="AC","Logic4"&amp;"_"&amp;TEXT(C3929,"dd.mm.yyyy") &amp;"_"&amp; 1609696.59,"")</f>
        <v>Logic4_25.02.2020_1609696.59</v>
      </c>
      <c r="R3929" s="1" t="e">
        <f ca="1">IF(AND(Q3929&lt;&gt; "", COUNTIF(SAP!#REF!,Q3929)&gt;0),"Matched", "")</f>
        <v>#REF!</v>
      </c>
    </row>
    <row r="3930" spans="1:18">
      <c r="A3930" s="9">
        <v>11563327</v>
      </c>
      <c r="B3930" s="10">
        <v>43886</v>
      </c>
      <c r="C3930" s="10">
        <v>43886</v>
      </c>
      <c r="D3930" s="11" t="s">
        <v>10</v>
      </c>
      <c r="E3930" s="11">
        <v>0</v>
      </c>
      <c r="F3930" s="11">
        <v>0</v>
      </c>
      <c r="G3930" s="11">
        <v>5908</v>
      </c>
      <c r="H3930" s="11">
        <v>171830.98</v>
      </c>
      <c r="I3930" s="11" t="s">
        <v>11</v>
      </c>
      <c r="J3930" s="11" t="s">
        <v>12</v>
      </c>
      <c r="K3930" s="1" t="str">
        <f t="shared" si="207"/>
        <v/>
      </c>
      <c r="L3930" s="1" t="e">
        <f ca="1">IF(AND(K3930&lt;&gt; "", COUNTIF(SAP!#REF!,K3930)&gt;0),"Matched", "")</f>
        <v>#REF!</v>
      </c>
      <c r="M3930" s="1" t="str">
        <f t="shared" si="205"/>
        <v/>
      </c>
      <c r="N3930" s="1" t="e">
        <f ca="1">IF(AND(M3930&lt;&gt; "", COUNTIF(SAP!#REF!,M3930)&gt;0),"Matched", "")</f>
        <v>#REF!</v>
      </c>
      <c r="O3930" s="1" t="str">
        <f t="shared" si="206"/>
        <v/>
      </c>
      <c r="P3930" s="1" t="e">
        <f ca="1">IF(AND(O3930&lt;&gt; "", COUNTIF(SAP!#REF!,O3930)&gt;0),"Matched", "")</f>
        <v>#REF!</v>
      </c>
      <c r="Q3930" s="1" t="str">
        <f ca="1">IF(D3930="AC","Logic4"&amp;"_"&amp;TEXT(C3930,"dd.mm.yyyy") &amp;"_"&amp; 1609696.59,"")</f>
        <v>Logic4_25.02.2020_1609696.59</v>
      </c>
      <c r="R3930" s="1" t="e">
        <f ca="1">IF(AND(Q3930&lt;&gt; "", COUNTIF(SAP!#REF!,Q3930)&gt;0),"Matched", "")</f>
        <v>#REF!</v>
      </c>
    </row>
    <row r="3931" spans="1:18">
      <c r="A3931" s="13">
        <v>11563327</v>
      </c>
      <c r="B3931" s="14">
        <v>43886</v>
      </c>
      <c r="C3931" s="14">
        <v>43886</v>
      </c>
      <c r="D3931" s="15" t="s">
        <v>10</v>
      </c>
      <c r="E3931" s="15">
        <v>0</v>
      </c>
      <c r="F3931" s="15">
        <v>0</v>
      </c>
      <c r="G3931" s="15">
        <v>6000</v>
      </c>
      <c r="H3931" s="15">
        <v>177830.98</v>
      </c>
      <c r="I3931" s="15" t="s">
        <v>11</v>
      </c>
      <c r="J3931" s="15" t="s">
        <v>12</v>
      </c>
      <c r="K3931" s="1" t="str">
        <f t="shared" si="207"/>
        <v/>
      </c>
      <c r="L3931" s="1" t="e">
        <f ca="1">IF(AND(K3931&lt;&gt; "", COUNTIF(SAP!#REF!,K3931)&gt;0),"Matched", "")</f>
        <v>#REF!</v>
      </c>
      <c r="M3931" s="1" t="str">
        <f t="shared" si="205"/>
        <v/>
      </c>
      <c r="N3931" s="1" t="e">
        <f ca="1">IF(AND(M3931&lt;&gt; "", COUNTIF(SAP!#REF!,M3931)&gt;0),"Matched", "")</f>
        <v>#REF!</v>
      </c>
      <c r="O3931" s="1" t="str">
        <f t="shared" si="206"/>
        <v/>
      </c>
      <c r="P3931" s="1" t="e">
        <f ca="1">IF(AND(O3931&lt;&gt; "", COUNTIF(SAP!#REF!,O3931)&gt;0),"Matched", "")</f>
        <v>#REF!</v>
      </c>
      <c r="Q3931" s="1" t="str">
        <f ca="1">IF(D3931="AC","Logic4"&amp;"_"&amp;TEXT(C3931,"dd.mm.yyyy") &amp;"_"&amp; 1609696.59,"")</f>
        <v>Logic4_25.02.2020_1609696.59</v>
      </c>
      <c r="R3931" s="1" t="e">
        <f ca="1">IF(AND(Q3931&lt;&gt; "", COUNTIF(SAP!#REF!,Q3931)&gt;0),"Matched", "")</f>
        <v>#REF!</v>
      </c>
    </row>
    <row r="3932" spans="1:18">
      <c r="A3932" s="9">
        <v>11563327</v>
      </c>
      <c r="B3932" s="10">
        <v>43886</v>
      </c>
      <c r="C3932" s="10">
        <v>43886</v>
      </c>
      <c r="D3932" s="11" t="s">
        <v>10</v>
      </c>
      <c r="E3932" s="11">
        <v>0</v>
      </c>
      <c r="F3932" s="11">
        <v>0</v>
      </c>
      <c r="G3932" s="11">
        <v>6093.6</v>
      </c>
      <c r="H3932" s="11">
        <v>183924.58</v>
      </c>
      <c r="I3932" s="11" t="s">
        <v>11</v>
      </c>
      <c r="J3932" s="11" t="s">
        <v>12</v>
      </c>
      <c r="K3932" s="1" t="str">
        <f t="shared" si="207"/>
        <v/>
      </c>
      <c r="L3932" s="1" t="e">
        <f ca="1">IF(AND(K3932&lt;&gt; "", COUNTIF(SAP!#REF!,K3932)&gt;0),"Matched", "")</f>
        <v>#REF!</v>
      </c>
      <c r="M3932" s="1" t="str">
        <f t="shared" si="205"/>
        <v/>
      </c>
      <c r="N3932" s="1" t="e">
        <f ca="1">IF(AND(M3932&lt;&gt; "", COUNTIF(SAP!#REF!,M3932)&gt;0),"Matched", "")</f>
        <v>#REF!</v>
      </c>
      <c r="O3932" s="1" t="str">
        <f t="shared" si="206"/>
        <v/>
      </c>
      <c r="P3932" s="1" t="e">
        <f ca="1">IF(AND(O3932&lt;&gt; "", COUNTIF(SAP!#REF!,O3932)&gt;0),"Matched", "")</f>
        <v>#REF!</v>
      </c>
      <c r="Q3932" s="1" t="str">
        <f ca="1">IF(D3932="AC","Logic4"&amp;"_"&amp;TEXT(C3932,"dd.mm.yyyy") &amp;"_"&amp; 1609696.59,"")</f>
        <v>Logic4_25.02.2020_1609696.59</v>
      </c>
      <c r="R3932" s="1" t="e">
        <f ca="1">IF(AND(Q3932&lt;&gt; "", COUNTIF(SAP!#REF!,Q3932)&gt;0),"Matched", "")</f>
        <v>#REF!</v>
      </c>
    </row>
    <row r="3933" spans="1:18">
      <c r="A3933" s="13">
        <v>11563327</v>
      </c>
      <c r="B3933" s="14">
        <v>43886</v>
      </c>
      <c r="C3933" s="14">
        <v>43886</v>
      </c>
      <c r="D3933" s="15" t="s">
        <v>10</v>
      </c>
      <c r="E3933" s="15">
        <v>0</v>
      </c>
      <c r="F3933" s="15">
        <v>0</v>
      </c>
      <c r="G3933" s="15">
        <v>6109.93</v>
      </c>
      <c r="H3933" s="15">
        <v>190034.51</v>
      </c>
      <c r="I3933" s="15" t="s">
        <v>11</v>
      </c>
      <c r="J3933" s="15" t="s">
        <v>12</v>
      </c>
      <c r="K3933" s="1" t="str">
        <f t="shared" si="207"/>
        <v/>
      </c>
      <c r="L3933" s="1" t="e">
        <f ca="1">IF(AND(K3933&lt;&gt; "", COUNTIF(SAP!#REF!,K3933)&gt;0),"Matched", "")</f>
        <v>#REF!</v>
      </c>
      <c r="M3933" s="1" t="str">
        <f t="shared" si="205"/>
        <v/>
      </c>
      <c r="N3933" s="1" t="e">
        <f ca="1">IF(AND(M3933&lt;&gt; "", COUNTIF(SAP!#REF!,M3933)&gt;0),"Matched", "")</f>
        <v>#REF!</v>
      </c>
      <c r="O3933" s="1" t="str">
        <f t="shared" si="206"/>
        <v/>
      </c>
      <c r="P3933" s="1" t="e">
        <f ca="1">IF(AND(O3933&lt;&gt; "", COUNTIF(SAP!#REF!,O3933)&gt;0),"Matched", "")</f>
        <v>#REF!</v>
      </c>
      <c r="Q3933" s="1" t="str">
        <f ca="1">IF(D3933="AC","Logic4"&amp;"_"&amp;TEXT(C3933,"dd.mm.yyyy") &amp;"_"&amp; 1609696.59,"")</f>
        <v>Logic4_25.02.2020_1609696.59</v>
      </c>
      <c r="R3933" s="1" t="e">
        <f ca="1">IF(AND(Q3933&lt;&gt; "", COUNTIF(SAP!#REF!,Q3933)&gt;0),"Matched", "")</f>
        <v>#REF!</v>
      </c>
    </row>
    <row r="3934" spans="1:18">
      <c r="A3934" s="9">
        <v>11563327</v>
      </c>
      <c r="B3934" s="10">
        <v>43886</v>
      </c>
      <c r="C3934" s="10">
        <v>43886</v>
      </c>
      <c r="D3934" s="11" t="s">
        <v>10</v>
      </c>
      <c r="E3934" s="11">
        <v>0</v>
      </c>
      <c r="F3934" s="11">
        <v>0</v>
      </c>
      <c r="G3934" s="11">
        <v>6160</v>
      </c>
      <c r="H3934" s="11">
        <v>196194.51</v>
      </c>
      <c r="I3934" s="11" t="s">
        <v>11</v>
      </c>
      <c r="J3934" s="11" t="s">
        <v>12</v>
      </c>
      <c r="K3934" s="1" t="str">
        <f t="shared" si="207"/>
        <v/>
      </c>
      <c r="L3934" s="1" t="e">
        <f ca="1">IF(AND(K3934&lt;&gt; "", COUNTIF(SAP!#REF!,K3934)&gt;0),"Matched", "")</f>
        <v>#REF!</v>
      </c>
      <c r="M3934" s="1" t="str">
        <f t="shared" si="205"/>
        <v/>
      </c>
      <c r="N3934" s="1" t="e">
        <f ca="1">IF(AND(M3934&lt;&gt; "", COUNTIF(SAP!#REF!,M3934)&gt;0),"Matched", "")</f>
        <v>#REF!</v>
      </c>
      <c r="O3934" s="1" t="str">
        <f t="shared" si="206"/>
        <v/>
      </c>
      <c r="P3934" s="1" t="e">
        <f ca="1">IF(AND(O3934&lt;&gt; "", COUNTIF(SAP!#REF!,O3934)&gt;0),"Matched", "")</f>
        <v>#REF!</v>
      </c>
      <c r="Q3934" s="1" t="str">
        <f ca="1">IF(D3934="AC","Logic4"&amp;"_"&amp;TEXT(C3934,"dd.mm.yyyy") &amp;"_"&amp; 1609696.59,"")</f>
        <v>Logic4_25.02.2020_1609696.59</v>
      </c>
      <c r="R3934" s="1" t="e">
        <f ca="1">IF(AND(Q3934&lt;&gt; "", COUNTIF(SAP!#REF!,Q3934)&gt;0),"Matched", "")</f>
        <v>#REF!</v>
      </c>
    </row>
    <row r="3935" spans="1:18">
      <c r="A3935" s="13">
        <v>11563327</v>
      </c>
      <c r="B3935" s="14">
        <v>43886</v>
      </c>
      <c r="C3935" s="14">
        <v>43886</v>
      </c>
      <c r="D3935" s="15" t="s">
        <v>10</v>
      </c>
      <c r="E3935" s="15">
        <v>0</v>
      </c>
      <c r="F3935" s="15">
        <v>0</v>
      </c>
      <c r="G3935" s="15">
        <v>6220</v>
      </c>
      <c r="H3935" s="15">
        <v>202414.51</v>
      </c>
      <c r="I3935" s="15" t="s">
        <v>11</v>
      </c>
      <c r="J3935" s="15" t="s">
        <v>12</v>
      </c>
      <c r="K3935" s="1" t="str">
        <f t="shared" si="207"/>
        <v/>
      </c>
      <c r="L3935" s="1" t="e">
        <f ca="1">IF(AND(K3935&lt;&gt; "", COUNTIF(SAP!#REF!,K3935)&gt;0),"Matched", "")</f>
        <v>#REF!</v>
      </c>
      <c r="M3935" s="1" t="str">
        <f t="shared" si="205"/>
        <v/>
      </c>
      <c r="N3935" s="1" t="e">
        <f ca="1">IF(AND(M3935&lt;&gt; "", COUNTIF(SAP!#REF!,M3935)&gt;0),"Matched", "")</f>
        <v>#REF!</v>
      </c>
      <c r="O3935" s="1" t="str">
        <f t="shared" si="206"/>
        <v/>
      </c>
      <c r="P3935" s="1" t="e">
        <f ca="1">IF(AND(O3935&lt;&gt; "", COUNTIF(SAP!#REF!,O3935)&gt;0),"Matched", "")</f>
        <v>#REF!</v>
      </c>
      <c r="Q3935" s="1" t="str">
        <f ca="1">IF(D3935="AC","Logic4"&amp;"_"&amp;TEXT(C3935,"dd.mm.yyyy") &amp;"_"&amp; 1609696.59,"")</f>
        <v>Logic4_25.02.2020_1609696.59</v>
      </c>
      <c r="R3935" s="1" t="e">
        <f ca="1">IF(AND(Q3935&lt;&gt; "", COUNTIF(SAP!#REF!,Q3935)&gt;0),"Matched", "")</f>
        <v>#REF!</v>
      </c>
    </row>
    <row r="3936" spans="1:18">
      <c r="A3936" s="9">
        <v>11563327</v>
      </c>
      <c r="B3936" s="10">
        <v>43886</v>
      </c>
      <c r="C3936" s="10">
        <v>43886</v>
      </c>
      <c r="D3936" s="11" t="s">
        <v>10</v>
      </c>
      <c r="E3936" s="11">
        <v>0</v>
      </c>
      <c r="F3936" s="11">
        <v>0</v>
      </c>
      <c r="G3936" s="11">
        <v>6345.1</v>
      </c>
      <c r="H3936" s="11">
        <v>208759.61</v>
      </c>
      <c r="I3936" s="11" t="s">
        <v>11</v>
      </c>
      <c r="J3936" s="11" t="s">
        <v>12</v>
      </c>
      <c r="K3936" s="1" t="str">
        <f t="shared" si="207"/>
        <v/>
      </c>
      <c r="L3936" s="1" t="e">
        <f ca="1">IF(AND(K3936&lt;&gt; "", COUNTIF(SAP!#REF!,K3936)&gt;0),"Matched", "")</f>
        <v>#REF!</v>
      </c>
      <c r="M3936" s="1" t="str">
        <f t="shared" si="205"/>
        <v/>
      </c>
      <c r="N3936" s="1" t="e">
        <f ca="1">IF(AND(M3936&lt;&gt; "", COUNTIF(SAP!#REF!,M3936)&gt;0),"Matched", "")</f>
        <v>#REF!</v>
      </c>
      <c r="O3936" s="1" t="str">
        <f t="shared" si="206"/>
        <v/>
      </c>
      <c r="P3936" s="1" t="e">
        <f ca="1">IF(AND(O3936&lt;&gt; "", COUNTIF(SAP!#REF!,O3936)&gt;0),"Matched", "")</f>
        <v>#REF!</v>
      </c>
      <c r="Q3936" s="1" t="str">
        <f ca="1">IF(D3936="AC","Logic4"&amp;"_"&amp;TEXT(C3936,"dd.mm.yyyy") &amp;"_"&amp; 1609696.59,"")</f>
        <v>Logic4_25.02.2020_1609696.59</v>
      </c>
      <c r="R3936" s="1" t="e">
        <f ca="1">IF(AND(Q3936&lt;&gt; "", COUNTIF(SAP!#REF!,Q3936)&gt;0),"Matched", "")</f>
        <v>#REF!</v>
      </c>
    </row>
    <row r="3937" spans="1:18">
      <c r="A3937" s="13">
        <v>11563327</v>
      </c>
      <c r="B3937" s="14">
        <v>43886</v>
      </c>
      <c r="C3937" s="14">
        <v>43886</v>
      </c>
      <c r="D3937" s="15" t="s">
        <v>10</v>
      </c>
      <c r="E3937" s="15">
        <v>0</v>
      </c>
      <c r="F3937" s="15">
        <v>0</v>
      </c>
      <c r="G3937" s="15">
        <v>6350.6</v>
      </c>
      <c r="H3937" s="15">
        <v>215110.21</v>
      </c>
      <c r="I3937" s="15" t="s">
        <v>11</v>
      </c>
      <c r="J3937" s="15" t="s">
        <v>12</v>
      </c>
      <c r="K3937" s="1" t="str">
        <f t="shared" si="207"/>
        <v/>
      </c>
      <c r="L3937" s="1" t="e">
        <f ca="1">IF(AND(K3937&lt;&gt; "", COUNTIF(SAP!#REF!,K3937)&gt;0),"Matched", "")</f>
        <v>#REF!</v>
      </c>
      <c r="M3937" s="1" t="str">
        <f t="shared" si="205"/>
        <v/>
      </c>
      <c r="N3937" s="1" t="e">
        <f ca="1">IF(AND(M3937&lt;&gt; "", COUNTIF(SAP!#REF!,M3937)&gt;0),"Matched", "")</f>
        <v>#REF!</v>
      </c>
      <c r="O3937" s="1" t="str">
        <f t="shared" si="206"/>
        <v/>
      </c>
      <c r="P3937" s="1" t="e">
        <f ca="1">IF(AND(O3937&lt;&gt; "", COUNTIF(SAP!#REF!,O3937)&gt;0),"Matched", "")</f>
        <v>#REF!</v>
      </c>
      <c r="Q3937" s="1" t="str">
        <f ca="1">IF(D3937="AC","Logic4"&amp;"_"&amp;TEXT(C3937,"dd.mm.yyyy") &amp;"_"&amp; 1609696.59,"")</f>
        <v>Logic4_25.02.2020_1609696.59</v>
      </c>
      <c r="R3937" s="1" t="e">
        <f ca="1">IF(AND(Q3937&lt;&gt; "", COUNTIF(SAP!#REF!,Q3937)&gt;0),"Matched", "")</f>
        <v>#REF!</v>
      </c>
    </row>
    <row r="3938" spans="1:18">
      <c r="A3938" s="9">
        <v>11563327</v>
      </c>
      <c r="B3938" s="10">
        <v>43886</v>
      </c>
      <c r="C3938" s="10">
        <v>43886</v>
      </c>
      <c r="D3938" s="11" t="s">
        <v>10</v>
      </c>
      <c r="E3938" s="11">
        <v>0</v>
      </c>
      <c r="F3938" s="11">
        <v>0</v>
      </c>
      <c r="G3938" s="11">
        <v>6465.8</v>
      </c>
      <c r="H3938" s="11">
        <v>221576.01</v>
      </c>
      <c r="I3938" s="11" t="s">
        <v>11</v>
      </c>
      <c r="J3938" s="11" t="s">
        <v>12</v>
      </c>
      <c r="K3938" s="1" t="str">
        <f t="shared" si="207"/>
        <v/>
      </c>
      <c r="L3938" s="1" t="e">
        <f ca="1">IF(AND(K3938&lt;&gt; "", COUNTIF(SAP!#REF!,K3938)&gt;0),"Matched", "")</f>
        <v>#REF!</v>
      </c>
      <c r="M3938" s="1" t="str">
        <f t="shared" si="205"/>
        <v/>
      </c>
      <c r="N3938" s="1" t="e">
        <f ca="1">IF(AND(M3938&lt;&gt; "", COUNTIF(SAP!#REF!,M3938)&gt;0),"Matched", "")</f>
        <v>#REF!</v>
      </c>
      <c r="O3938" s="1" t="str">
        <f t="shared" si="206"/>
        <v/>
      </c>
      <c r="P3938" s="1" t="e">
        <f ca="1">IF(AND(O3938&lt;&gt; "", COUNTIF(SAP!#REF!,O3938)&gt;0),"Matched", "")</f>
        <v>#REF!</v>
      </c>
      <c r="Q3938" s="1" t="str">
        <f ca="1">IF(D3938="AC","Logic4"&amp;"_"&amp;TEXT(C3938,"dd.mm.yyyy") &amp;"_"&amp; 1609696.59,"")</f>
        <v>Logic4_25.02.2020_1609696.59</v>
      </c>
      <c r="R3938" s="1" t="e">
        <f ca="1">IF(AND(Q3938&lt;&gt; "", COUNTIF(SAP!#REF!,Q3938)&gt;0),"Matched", "")</f>
        <v>#REF!</v>
      </c>
    </row>
    <row r="3939" spans="1:18">
      <c r="A3939" s="13">
        <v>11563327</v>
      </c>
      <c r="B3939" s="14">
        <v>43886</v>
      </c>
      <c r="C3939" s="14">
        <v>43886</v>
      </c>
      <c r="D3939" s="15" t="s">
        <v>10</v>
      </c>
      <c r="E3939" s="15">
        <v>0</v>
      </c>
      <c r="F3939" s="15">
        <v>0</v>
      </c>
      <c r="G3939" s="15">
        <v>6510</v>
      </c>
      <c r="H3939" s="15">
        <v>228086.01</v>
      </c>
      <c r="I3939" s="15" t="s">
        <v>11</v>
      </c>
      <c r="J3939" s="15" t="s">
        <v>12</v>
      </c>
      <c r="K3939" s="1" t="str">
        <f t="shared" si="207"/>
        <v/>
      </c>
      <c r="L3939" s="1" t="e">
        <f ca="1">IF(AND(K3939&lt;&gt; "", COUNTIF(SAP!#REF!,K3939)&gt;0),"Matched", "")</f>
        <v>#REF!</v>
      </c>
      <c r="M3939" s="1" t="str">
        <f t="shared" si="205"/>
        <v/>
      </c>
      <c r="N3939" s="1" t="e">
        <f ca="1">IF(AND(M3939&lt;&gt; "", COUNTIF(SAP!#REF!,M3939)&gt;0),"Matched", "")</f>
        <v>#REF!</v>
      </c>
      <c r="O3939" s="1" t="str">
        <f t="shared" si="206"/>
        <v/>
      </c>
      <c r="P3939" s="1" t="e">
        <f ca="1">IF(AND(O3939&lt;&gt; "", COUNTIF(SAP!#REF!,O3939)&gt;0),"Matched", "")</f>
        <v>#REF!</v>
      </c>
      <c r="Q3939" s="1" t="str">
        <f ca="1">IF(D3939="AC","Logic4"&amp;"_"&amp;TEXT(C3939,"dd.mm.yyyy") &amp;"_"&amp; 1609696.59,"")</f>
        <v>Logic4_25.02.2020_1609696.59</v>
      </c>
      <c r="R3939" s="1" t="e">
        <f ca="1">IF(AND(Q3939&lt;&gt; "", COUNTIF(SAP!#REF!,Q3939)&gt;0),"Matched", "")</f>
        <v>#REF!</v>
      </c>
    </row>
    <row r="3940" spans="1:18">
      <c r="A3940" s="9">
        <v>11563327</v>
      </c>
      <c r="B3940" s="10">
        <v>43886</v>
      </c>
      <c r="C3940" s="10">
        <v>43886</v>
      </c>
      <c r="D3940" s="11" t="s">
        <v>10</v>
      </c>
      <c r="E3940" s="11">
        <v>0</v>
      </c>
      <c r="F3940" s="11">
        <v>0</v>
      </c>
      <c r="G3940" s="11">
        <v>6576</v>
      </c>
      <c r="H3940" s="11">
        <v>234662.01</v>
      </c>
      <c r="I3940" s="11" t="s">
        <v>11</v>
      </c>
      <c r="J3940" s="11" t="s">
        <v>12</v>
      </c>
      <c r="K3940" s="1" t="str">
        <f t="shared" si="207"/>
        <v/>
      </c>
      <c r="L3940" s="1" t="e">
        <f ca="1">IF(AND(K3940&lt;&gt; "", COUNTIF(SAP!#REF!,K3940)&gt;0),"Matched", "")</f>
        <v>#REF!</v>
      </c>
      <c r="M3940" s="1" t="str">
        <f t="shared" ref="M3940:M4003" si="208">IF(D3940="TR","Logic2"&amp;"_"&amp;TEXT(C3940,"dd.mm.yyyy") &amp;"_"&amp; F3940,"")</f>
        <v/>
      </c>
      <c r="N3940" s="1" t="e">
        <f ca="1">IF(AND(M3940&lt;&gt; "", COUNTIF(SAP!#REF!,M3940)&gt;0),"Matched", "")</f>
        <v>#REF!</v>
      </c>
      <c r="O3940" s="1" t="str">
        <f t="shared" ref="O3940:O4003" si="209">IF(D3940="AF","Logic3"&amp;"_"&amp;G3940,"")</f>
        <v/>
      </c>
      <c r="P3940" s="1" t="e">
        <f ca="1">IF(AND(O3940&lt;&gt; "", COUNTIF(SAP!#REF!,O3940)&gt;0),"Matched", "")</f>
        <v>#REF!</v>
      </c>
      <c r="Q3940" s="1" t="str">
        <f ca="1">IF(D3940="AC","Logic4"&amp;"_"&amp;TEXT(C3940,"dd.mm.yyyy") &amp;"_"&amp; 1609696.59,"")</f>
        <v>Logic4_25.02.2020_1609696.59</v>
      </c>
      <c r="R3940" s="1" t="e">
        <f ca="1">IF(AND(Q3940&lt;&gt; "", COUNTIF(SAP!#REF!,Q3940)&gt;0),"Matched", "")</f>
        <v>#REF!</v>
      </c>
    </row>
    <row r="3941" spans="1:18">
      <c r="A3941" s="13">
        <v>11563327</v>
      </c>
      <c r="B3941" s="14">
        <v>43886</v>
      </c>
      <c r="C3941" s="14">
        <v>43886</v>
      </c>
      <c r="D3941" s="15" t="s">
        <v>10</v>
      </c>
      <c r="E3941" s="15">
        <v>0</v>
      </c>
      <c r="F3941" s="15">
        <v>0</v>
      </c>
      <c r="G3941" s="15">
        <v>6690</v>
      </c>
      <c r="H3941" s="15">
        <v>241352.01</v>
      </c>
      <c r="I3941" s="15" t="s">
        <v>11</v>
      </c>
      <c r="J3941" s="15" t="s">
        <v>12</v>
      </c>
      <c r="K3941" s="1" t="str">
        <f t="shared" si="207"/>
        <v/>
      </c>
      <c r="L3941" s="1" t="e">
        <f ca="1">IF(AND(K3941&lt;&gt; "", COUNTIF(SAP!#REF!,K3941)&gt;0),"Matched", "")</f>
        <v>#REF!</v>
      </c>
      <c r="M3941" s="1" t="str">
        <f t="shared" si="208"/>
        <v/>
      </c>
      <c r="N3941" s="1" t="e">
        <f ca="1">IF(AND(M3941&lt;&gt; "", COUNTIF(SAP!#REF!,M3941)&gt;0),"Matched", "")</f>
        <v>#REF!</v>
      </c>
      <c r="O3941" s="1" t="str">
        <f t="shared" si="209"/>
        <v/>
      </c>
      <c r="P3941" s="1" t="e">
        <f ca="1">IF(AND(O3941&lt;&gt; "", COUNTIF(SAP!#REF!,O3941)&gt;0),"Matched", "")</f>
        <v>#REF!</v>
      </c>
      <c r="Q3941" s="1" t="str">
        <f ca="1">IF(D3941="AC","Logic4"&amp;"_"&amp;TEXT(C3941,"dd.mm.yyyy") &amp;"_"&amp; 1609696.59,"")</f>
        <v>Logic4_25.02.2020_1609696.59</v>
      </c>
      <c r="R3941" s="1" t="e">
        <f ca="1">IF(AND(Q3941&lt;&gt; "", COUNTIF(SAP!#REF!,Q3941)&gt;0),"Matched", "")</f>
        <v>#REF!</v>
      </c>
    </row>
    <row r="3942" spans="1:18">
      <c r="A3942" s="9">
        <v>11563327</v>
      </c>
      <c r="B3942" s="10">
        <v>43886</v>
      </c>
      <c r="C3942" s="10">
        <v>43886</v>
      </c>
      <c r="D3942" s="11" t="s">
        <v>10</v>
      </c>
      <c r="E3942" s="11">
        <v>0</v>
      </c>
      <c r="F3942" s="11">
        <v>0</v>
      </c>
      <c r="G3942" s="11">
        <v>6710</v>
      </c>
      <c r="H3942" s="11">
        <v>248062.01</v>
      </c>
      <c r="I3942" s="11" t="s">
        <v>11</v>
      </c>
      <c r="J3942" s="11" t="s">
        <v>12</v>
      </c>
      <c r="K3942" s="1" t="str">
        <f t="shared" si="207"/>
        <v/>
      </c>
      <c r="L3942" s="1" t="e">
        <f ca="1">IF(AND(K3942&lt;&gt; "", COUNTIF(SAP!#REF!,K3942)&gt;0),"Matched", "")</f>
        <v>#REF!</v>
      </c>
      <c r="M3942" s="1" t="str">
        <f t="shared" si="208"/>
        <v/>
      </c>
      <c r="N3942" s="1" t="e">
        <f ca="1">IF(AND(M3942&lt;&gt; "", COUNTIF(SAP!#REF!,M3942)&gt;0),"Matched", "")</f>
        <v>#REF!</v>
      </c>
      <c r="O3942" s="1" t="str">
        <f t="shared" si="209"/>
        <v/>
      </c>
      <c r="P3942" s="1" t="e">
        <f ca="1">IF(AND(O3942&lt;&gt; "", COUNTIF(SAP!#REF!,O3942)&gt;0),"Matched", "")</f>
        <v>#REF!</v>
      </c>
      <c r="Q3942" s="1" t="str">
        <f ca="1">IF(D3942="AC","Logic4"&amp;"_"&amp;TEXT(C3942,"dd.mm.yyyy") &amp;"_"&amp; 1609696.59,"")</f>
        <v>Logic4_25.02.2020_1609696.59</v>
      </c>
      <c r="R3942" s="1" t="e">
        <f ca="1">IF(AND(Q3942&lt;&gt; "", COUNTIF(SAP!#REF!,Q3942)&gt;0),"Matched", "")</f>
        <v>#REF!</v>
      </c>
    </row>
    <row r="3943" spans="1:18">
      <c r="A3943" s="13">
        <v>11563327</v>
      </c>
      <c r="B3943" s="14">
        <v>43886</v>
      </c>
      <c r="C3943" s="14">
        <v>43886</v>
      </c>
      <c r="D3943" s="15" t="s">
        <v>10</v>
      </c>
      <c r="E3943" s="15">
        <v>0</v>
      </c>
      <c r="F3943" s="15">
        <v>0</v>
      </c>
      <c r="G3943" s="15">
        <v>6842.3</v>
      </c>
      <c r="H3943" s="15">
        <v>254904.31</v>
      </c>
      <c r="I3943" s="15" t="s">
        <v>11</v>
      </c>
      <c r="J3943" s="15" t="s">
        <v>12</v>
      </c>
      <c r="K3943" s="1" t="str">
        <f t="shared" si="207"/>
        <v/>
      </c>
      <c r="L3943" s="1" t="e">
        <f ca="1">IF(AND(K3943&lt;&gt; "", COUNTIF(SAP!#REF!,K3943)&gt;0),"Matched", "")</f>
        <v>#REF!</v>
      </c>
      <c r="M3943" s="1" t="str">
        <f t="shared" si="208"/>
        <v/>
      </c>
      <c r="N3943" s="1" t="e">
        <f ca="1">IF(AND(M3943&lt;&gt; "", COUNTIF(SAP!#REF!,M3943)&gt;0),"Matched", "")</f>
        <v>#REF!</v>
      </c>
      <c r="O3943" s="1" t="str">
        <f t="shared" si="209"/>
        <v/>
      </c>
      <c r="P3943" s="1" t="e">
        <f ca="1">IF(AND(O3943&lt;&gt; "", COUNTIF(SAP!#REF!,O3943)&gt;0),"Matched", "")</f>
        <v>#REF!</v>
      </c>
      <c r="Q3943" s="1" t="str">
        <f ca="1">IF(D3943="AC","Logic4"&amp;"_"&amp;TEXT(C3943,"dd.mm.yyyy") &amp;"_"&amp; 1609696.59,"")</f>
        <v>Logic4_25.02.2020_1609696.59</v>
      </c>
      <c r="R3943" s="1" t="e">
        <f ca="1">IF(AND(Q3943&lt;&gt; "", COUNTIF(SAP!#REF!,Q3943)&gt;0),"Matched", "")</f>
        <v>#REF!</v>
      </c>
    </row>
    <row r="3944" spans="1:18">
      <c r="A3944" s="9">
        <v>11563327</v>
      </c>
      <c r="B3944" s="10">
        <v>43886</v>
      </c>
      <c r="C3944" s="10">
        <v>43886</v>
      </c>
      <c r="D3944" s="11" t="s">
        <v>10</v>
      </c>
      <c r="E3944" s="11">
        <v>0</v>
      </c>
      <c r="F3944" s="11">
        <v>0</v>
      </c>
      <c r="G3944" s="11">
        <v>6847.6</v>
      </c>
      <c r="H3944" s="11">
        <v>261751.91</v>
      </c>
      <c r="I3944" s="11" t="s">
        <v>11</v>
      </c>
      <c r="J3944" s="11" t="s">
        <v>12</v>
      </c>
      <c r="K3944" s="1" t="str">
        <f t="shared" si="207"/>
        <v/>
      </c>
      <c r="L3944" s="1" t="e">
        <f ca="1">IF(AND(K3944&lt;&gt; "", COUNTIF(SAP!#REF!,K3944)&gt;0),"Matched", "")</f>
        <v>#REF!</v>
      </c>
      <c r="M3944" s="1" t="str">
        <f t="shared" si="208"/>
        <v/>
      </c>
      <c r="N3944" s="1" t="e">
        <f ca="1">IF(AND(M3944&lt;&gt; "", COUNTIF(SAP!#REF!,M3944)&gt;0),"Matched", "")</f>
        <v>#REF!</v>
      </c>
      <c r="O3944" s="1" t="str">
        <f t="shared" si="209"/>
        <v/>
      </c>
      <c r="P3944" s="1" t="e">
        <f ca="1">IF(AND(O3944&lt;&gt; "", COUNTIF(SAP!#REF!,O3944)&gt;0),"Matched", "")</f>
        <v>#REF!</v>
      </c>
      <c r="Q3944" s="1" t="str">
        <f ca="1">IF(D3944="AC","Logic4"&amp;"_"&amp;TEXT(C3944,"dd.mm.yyyy") &amp;"_"&amp; 1609696.59,"")</f>
        <v>Logic4_25.02.2020_1609696.59</v>
      </c>
      <c r="R3944" s="1" t="e">
        <f ca="1">IF(AND(Q3944&lt;&gt; "", COUNTIF(SAP!#REF!,Q3944)&gt;0),"Matched", "")</f>
        <v>#REF!</v>
      </c>
    </row>
    <row r="3945" spans="1:18">
      <c r="A3945" s="13">
        <v>11563327</v>
      </c>
      <c r="B3945" s="14">
        <v>43886</v>
      </c>
      <c r="C3945" s="14">
        <v>43886</v>
      </c>
      <c r="D3945" s="15" t="s">
        <v>10</v>
      </c>
      <c r="E3945" s="15">
        <v>0</v>
      </c>
      <c r="F3945" s="15">
        <v>0</v>
      </c>
      <c r="G3945" s="15">
        <v>6883.7</v>
      </c>
      <c r="H3945" s="15">
        <v>268635.61</v>
      </c>
      <c r="I3945" s="15" t="s">
        <v>11</v>
      </c>
      <c r="J3945" s="15" t="s">
        <v>12</v>
      </c>
      <c r="K3945" s="1" t="str">
        <f t="shared" si="207"/>
        <v/>
      </c>
      <c r="L3945" s="1" t="e">
        <f ca="1">IF(AND(K3945&lt;&gt; "", COUNTIF(SAP!#REF!,K3945)&gt;0),"Matched", "")</f>
        <v>#REF!</v>
      </c>
      <c r="M3945" s="1" t="str">
        <f t="shared" si="208"/>
        <v/>
      </c>
      <c r="N3945" s="1" t="e">
        <f ca="1">IF(AND(M3945&lt;&gt; "", COUNTIF(SAP!#REF!,M3945)&gt;0),"Matched", "")</f>
        <v>#REF!</v>
      </c>
      <c r="O3945" s="1" t="str">
        <f t="shared" si="209"/>
        <v/>
      </c>
      <c r="P3945" s="1" t="e">
        <f ca="1">IF(AND(O3945&lt;&gt; "", COUNTIF(SAP!#REF!,O3945)&gt;0),"Matched", "")</f>
        <v>#REF!</v>
      </c>
      <c r="Q3945" s="1" t="str">
        <f ca="1">IF(D3945="AC","Logic4"&amp;"_"&amp;TEXT(C3945,"dd.mm.yyyy") &amp;"_"&amp; 1609696.59,"")</f>
        <v>Logic4_25.02.2020_1609696.59</v>
      </c>
      <c r="R3945" s="1" t="e">
        <f ca="1">IF(AND(Q3945&lt;&gt; "", COUNTIF(SAP!#REF!,Q3945)&gt;0),"Matched", "")</f>
        <v>#REF!</v>
      </c>
    </row>
    <row r="3946" spans="1:18">
      <c r="A3946" s="9">
        <v>11563327</v>
      </c>
      <c r="B3946" s="10">
        <v>43886</v>
      </c>
      <c r="C3946" s="10">
        <v>43886</v>
      </c>
      <c r="D3946" s="11" t="s">
        <v>10</v>
      </c>
      <c r="E3946" s="11">
        <v>0</v>
      </c>
      <c r="F3946" s="11">
        <v>0</v>
      </c>
      <c r="G3946" s="11">
        <v>7010</v>
      </c>
      <c r="H3946" s="11">
        <v>275645.61</v>
      </c>
      <c r="I3946" s="11" t="s">
        <v>11</v>
      </c>
      <c r="J3946" s="11" t="s">
        <v>12</v>
      </c>
      <c r="K3946" s="1" t="str">
        <f t="shared" si="207"/>
        <v/>
      </c>
      <c r="L3946" s="1" t="e">
        <f ca="1">IF(AND(K3946&lt;&gt; "", COUNTIF(SAP!#REF!,K3946)&gt;0),"Matched", "")</f>
        <v>#REF!</v>
      </c>
      <c r="M3946" s="1" t="str">
        <f t="shared" si="208"/>
        <v/>
      </c>
      <c r="N3946" s="1" t="e">
        <f ca="1">IF(AND(M3946&lt;&gt; "", COUNTIF(SAP!#REF!,M3946)&gt;0),"Matched", "")</f>
        <v>#REF!</v>
      </c>
      <c r="O3946" s="1" t="str">
        <f t="shared" si="209"/>
        <v/>
      </c>
      <c r="P3946" s="1" t="e">
        <f ca="1">IF(AND(O3946&lt;&gt; "", COUNTIF(SAP!#REF!,O3946)&gt;0),"Matched", "")</f>
        <v>#REF!</v>
      </c>
      <c r="Q3946" s="1" t="str">
        <f ca="1">IF(D3946="AC","Logic4"&amp;"_"&amp;TEXT(C3946,"dd.mm.yyyy") &amp;"_"&amp; 1609696.59,"")</f>
        <v>Logic4_25.02.2020_1609696.59</v>
      </c>
      <c r="R3946" s="1" t="e">
        <f ca="1">IF(AND(Q3946&lt;&gt; "", COUNTIF(SAP!#REF!,Q3946)&gt;0),"Matched", "")</f>
        <v>#REF!</v>
      </c>
    </row>
    <row r="3947" spans="1:18">
      <c r="A3947" s="13">
        <v>11563327</v>
      </c>
      <c r="B3947" s="14">
        <v>43886</v>
      </c>
      <c r="C3947" s="14">
        <v>43886</v>
      </c>
      <c r="D3947" s="15" t="s">
        <v>10</v>
      </c>
      <c r="E3947" s="15">
        <v>0</v>
      </c>
      <c r="F3947" s="15">
        <v>0</v>
      </c>
      <c r="G3947" s="15">
        <v>7050</v>
      </c>
      <c r="H3947" s="15">
        <v>282695.61</v>
      </c>
      <c r="I3947" s="15" t="s">
        <v>11</v>
      </c>
      <c r="J3947" s="15" t="s">
        <v>12</v>
      </c>
      <c r="K3947" s="1" t="str">
        <f t="shared" si="207"/>
        <v/>
      </c>
      <c r="L3947" s="1" t="e">
        <f ca="1">IF(AND(K3947&lt;&gt; "", COUNTIF(SAP!#REF!,K3947)&gt;0),"Matched", "")</f>
        <v>#REF!</v>
      </c>
      <c r="M3947" s="1" t="str">
        <f t="shared" si="208"/>
        <v/>
      </c>
      <c r="N3947" s="1" t="e">
        <f ca="1">IF(AND(M3947&lt;&gt; "", COUNTIF(SAP!#REF!,M3947)&gt;0),"Matched", "")</f>
        <v>#REF!</v>
      </c>
      <c r="O3947" s="1" t="str">
        <f t="shared" si="209"/>
        <v/>
      </c>
      <c r="P3947" s="1" t="e">
        <f ca="1">IF(AND(O3947&lt;&gt; "", COUNTIF(SAP!#REF!,O3947)&gt;0),"Matched", "")</f>
        <v>#REF!</v>
      </c>
      <c r="Q3947" s="1" t="str">
        <f ca="1">IF(D3947="AC","Logic4"&amp;"_"&amp;TEXT(C3947,"dd.mm.yyyy") &amp;"_"&amp; 1609696.59,"")</f>
        <v>Logic4_25.02.2020_1609696.59</v>
      </c>
      <c r="R3947" s="1" t="e">
        <f ca="1">IF(AND(Q3947&lt;&gt; "", COUNTIF(SAP!#REF!,Q3947)&gt;0),"Matched", "")</f>
        <v>#REF!</v>
      </c>
    </row>
    <row r="3948" spans="1:18">
      <c r="A3948" s="9">
        <v>11563327</v>
      </c>
      <c r="B3948" s="10">
        <v>43886</v>
      </c>
      <c r="C3948" s="10">
        <v>43886</v>
      </c>
      <c r="D3948" s="11" t="s">
        <v>10</v>
      </c>
      <c r="E3948" s="11">
        <v>0</v>
      </c>
      <c r="F3948" s="11">
        <v>0</v>
      </c>
      <c r="G3948" s="11">
        <v>7060</v>
      </c>
      <c r="H3948" s="11">
        <v>289755.61</v>
      </c>
      <c r="I3948" s="11" t="s">
        <v>11</v>
      </c>
      <c r="J3948" s="11" t="s">
        <v>12</v>
      </c>
      <c r="K3948" s="1" t="str">
        <f t="shared" si="207"/>
        <v/>
      </c>
      <c r="L3948" s="1" t="e">
        <f ca="1">IF(AND(K3948&lt;&gt; "", COUNTIF(SAP!#REF!,K3948)&gt;0),"Matched", "")</f>
        <v>#REF!</v>
      </c>
      <c r="M3948" s="1" t="str">
        <f t="shared" si="208"/>
        <v/>
      </c>
      <c r="N3948" s="1" t="e">
        <f ca="1">IF(AND(M3948&lt;&gt; "", COUNTIF(SAP!#REF!,M3948)&gt;0),"Matched", "")</f>
        <v>#REF!</v>
      </c>
      <c r="O3948" s="1" t="str">
        <f t="shared" si="209"/>
        <v/>
      </c>
      <c r="P3948" s="1" t="e">
        <f ca="1">IF(AND(O3948&lt;&gt; "", COUNTIF(SAP!#REF!,O3948)&gt;0),"Matched", "")</f>
        <v>#REF!</v>
      </c>
      <c r="Q3948" s="1" t="str">
        <f ca="1">IF(D3948="AC","Logic4"&amp;"_"&amp;TEXT(C3948,"dd.mm.yyyy") &amp;"_"&amp; 1609696.59,"")</f>
        <v>Logic4_25.02.2020_1609696.59</v>
      </c>
      <c r="R3948" s="1" t="e">
        <f ca="1">IF(AND(Q3948&lt;&gt; "", COUNTIF(SAP!#REF!,Q3948)&gt;0),"Matched", "")</f>
        <v>#REF!</v>
      </c>
    </row>
    <row r="3949" spans="1:18">
      <c r="A3949" s="13">
        <v>11563327</v>
      </c>
      <c r="B3949" s="14">
        <v>43886</v>
      </c>
      <c r="C3949" s="14">
        <v>43886</v>
      </c>
      <c r="D3949" s="15" t="s">
        <v>10</v>
      </c>
      <c r="E3949" s="15">
        <v>0</v>
      </c>
      <c r="F3949" s="15">
        <v>0</v>
      </c>
      <c r="G3949" s="15">
        <v>7561.8</v>
      </c>
      <c r="H3949" s="15">
        <v>297317.40999999997</v>
      </c>
      <c r="I3949" s="15" t="s">
        <v>11</v>
      </c>
      <c r="J3949" s="15" t="s">
        <v>12</v>
      </c>
      <c r="K3949" s="1" t="str">
        <f t="shared" si="207"/>
        <v/>
      </c>
      <c r="L3949" s="1" t="e">
        <f ca="1">IF(AND(K3949&lt;&gt; "", COUNTIF(SAP!#REF!,K3949)&gt;0),"Matched", "")</f>
        <v>#REF!</v>
      </c>
      <c r="M3949" s="1" t="str">
        <f t="shared" si="208"/>
        <v/>
      </c>
      <c r="N3949" s="1" t="e">
        <f ca="1">IF(AND(M3949&lt;&gt; "", COUNTIF(SAP!#REF!,M3949)&gt;0),"Matched", "")</f>
        <v>#REF!</v>
      </c>
      <c r="O3949" s="1" t="str">
        <f t="shared" si="209"/>
        <v/>
      </c>
      <c r="P3949" s="1" t="e">
        <f ca="1">IF(AND(O3949&lt;&gt; "", COUNTIF(SAP!#REF!,O3949)&gt;0),"Matched", "")</f>
        <v>#REF!</v>
      </c>
      <c r="Q3949" s="1" t="str">
        <f ca="1">IF(D3949="AC","Logic4"&amp;"_"&amp;TEXT(C3949,"dd.mm.yyyy") &amp;"_"&amp; 1609696.59,"")</f>
        <v>Logic4_25.02.2020_1609696.59</v>
      </c>
      <c r="R3949" s="1" t="e">
        <f ca="1">IF(AND(Q3949&lt;&gt; "", COUNTIF(SAP!#REF!,Q3949)&gt;0),"Matched", "")</f>
        <v>#REF!</v>
      </c>
    </row>
    <row r="3950" spans="1:18">
      <c r="A3950" s="9">
        <v>11563327</v>
      </c>
      <c r="B3950" s="10">
        <v>43886</v>
      </c>
      <c r="C3950" s="10">
        <v>43886</v>
      </c>
      <c r="D3950" s="11" t="s">
        <v>10</v>
      </c>
      <c r="E3950" s="11">
        <v>0</v>
      </c>
      <c r="F3950" s="11">
        <v>0</v>
      </c>
      <c r="G3950" s="11">
        <v>7568.6</v>
      </c>
      <c r="H3950" s="11">
        <v>304886.01</v>
      </c>
      <c r="I3950" s="11" t="s">
        <v>11</v>
      </c>
      <c r="J3950" s="11" t="s">
        <v>12</v>
      </c>
      <c r="K3950" s="1" t="str">
        <f t="shared" si="207"/>
        <v/>
      </c>
      <c r="L3950" s="1" t="e">
        <f ca="1">IF(AND(K3950&lt;&gt; "", COUNTIF(SAP!#REF!,K3950)&gt;0),"Matched", "")</f>
        <v>#REF!</v>
      </c>
      <c r="M3950" s="1" t="str">
        <f t="shared" si="208"/>
        <v/>
      </c>
      <c r="N3950" s="1" t="e">
        <f ca="1">IF(AND(M3950&lt;&gt; "", COUNTIF(SAP!#REF!,M3950)&gt;0),"Matched", "")</f>
        <v>#REF!</v>
      </c>
      <c r="O3950" s="1" t="str">
        <f t="shared" si="209"/>
        <v/>
      </c>
      <c r="P3950" s="1" t="e">
        <f ca="1">IF(AND(O3950&lt;&gt; "", COUNTIF(SAP!#REF!,O3950)&gt;0),"Matched", "")</f>
        <v>#REF!</v>
      </c>
      <c r="Q3950" s="1" t="str">
        <f ca="1">IF(D3950="AC","Logic4"&amp;"_"&amp;TEXT(C3950,"dd.mm.yyyy") &amp;"_"&amp; 1609696.59,"")</f>
        <v>Logic4_25.02.2020_1609696.59</v>
      </c>
      <c r="R3950" s="1" t="e">
        <f ca="1">IF(AND(Q3950&lt;&gt; "", COUNTIF(SAP!#REF!,Q3950)&gt;0),"Matched", "")</f>
        <v>#REF!</v>
      </c>
    </row>
    <row r="3951" spans="1:18">
      <c r="A3951" s="13">
        <v>11563327</v>
      </c>
      <c r="B3951" s="14">
        <v>43886</v>
      </c>
      <c r="C3951" s="14">
        <v>43886</v>
      </c>
      <c r="D3951" s="15" t="s">
        <v>10</v>
      </c>
      <c r="E3951" s="15">
        <v>0</v>
      </c>
      <c r="F3951" s="15">
        <v>0</v>
      </c>
      <c r="G3951" s="15">
        <v>7640</v>
      </c>
      <c r="H3951" s="15">
        <v>312526.01</v>
      </c>
      <c r="I3951" s="15" t="s">
        <v>11</v>
      </c>
      <c r="J3951" s="15" t="s">
        <v>12</v>
      </c>
      <c r="K3951" s="1" t="str">
        <f t="shared" si="207"/>
        <v/>
      </c>
      <c r="L3951" s="1" t="e">
        <f ca="1">IF(AND(K3951&lt;&gt; "", COUNTIF(SAP!#REF!,K3951)&gt;0),"Matched", "")</f>
        <v>#REF!</v>
      </c>
      <c r="M3951" s="1" t="str">
        <f t="shared" si="208"/>
        <v/>
      </c>
      <c r="N3951" s="1" t="e">
        <f ca="1">IF(AND(M3951&lt;&gt; "", COUNTIF(SAP!#REF!,M3951)&gt;0),"Matched", "")</f>
        <v>#REF!</v>
      </c>
      <c r="O3951" s="1" t="str">
        <f t="shared" si="209"/>
        <v/>
      </c>
      <c r="P3951" s="1" t="e">
        <f ca="1">IF(AND(O3951&lt;&gt; "", COUNTIF(SAP!#REF!,O3951)&gt;0),"Matched", "")</f>
        <v>#REF!</v>
      </c>
      <c r="Q3951" s="1" t="str">
        <f ca="1">IF(D3951="AC","Logic4"&amp;"_"&amp;TEXT(C3951,"dd.mm.yyyy") &amp;"_"&amp; 1609696.59,"")</f>
        <v>Logic4_25.02.2020_1609696.59</v>
      </c>
      <c r="R3951" s="1" t="e">
        <f ca="1">IF(AND(Q3951&lt;&gt; "", COUNTIF(SAP!#REF!,Q3951)&gt;0),"Matched", "")</f>
        <v>#REF!</v>
      </c>
    </row>
    <row r="3952" spans="1:18">
      <c r="A3952" s="9">
        <v>11563327</v>
      </c>
      <c r="B3952" s="10">
        <v>43886</v>
      </c>
      <c r="C3952" s="10">
        <v>43886</v>
      </c>
      <c r="D3952" s="11" t="s">
        <v>10</v>
      </c>
      <c r="E3952" s="11">
        <v>0</v>
      </c>
      <c r="F3952" s="11">
        <v>0</v>
      </c>
      <c r="G3952" s="11">
        <v>7760</v>
      </c>
      <c r="H3952" s="11">
        <v>320286.01</v>
      </c>
      <c r="I3952" s="11" t="s">
        <v>11</v>
      </c>
      <c r="J3952" s="11" t="s">
        <v>12</v>
      </c>
      <c r="K3952" s="1" t="str">
        <f t="shared" si="207"/>
        <v/>
      </c>
      <c r="L3952" s="1" t="e">
        <f ca="1">IF(AND(K3952&lt;&gt; "", COUNTIF(SAP!#REF!,K3952)&gt;0),"Matched", "")</f>
        <v>#REF!</v>
      </c>
      <c r="M3952" s="1" t="str">
        <f t="shared" si="208"/>
        <v/>
      </c>
      <c r="N3952" s="1" t="e">
        <f ca="1">IF(AND(M3952&lt;&gt; "", COUNTIF(SAP!#REF!,M3952)&gt;0),"Matched", "")</f>
        <v>#REF!</v>
      </c>
      <c r="O3952" s="1" t="str">
        <f t="shared" si="209"/>
        <v/>
      </c>
      <c r="P3952" s="1" t="e">
        <f ca="1">IF(AND(O3952&lt;&gt; "", COUNTIF(SAP!#REF!,O3952)&gt;0),"Matched", "")</f>
        <v>#REF!</v>
      </c>
      <c r="Q3952" s="1" t="str">
        <f ca="1">IF(D3952="AC","Logic4"&amp;"_"&amp;TEXT(C3952,"dd.mm.yyyy") &amp;"_"&amp; 1609696.59,"")</f>
        <v>Logic4_25.02.2020_1609696.59</v>
      </c>
      <c r="R3952" s="1" t="e">
        <f ca="1">IF(AND(Q3952&lt;&gt; "", COUNTIF(SAP!#REF!,Q3952)&gt;0),"Matched", "")</f>
        <v>#REF!</v>
      </c>
    </row>
    <row r="3953" spans="1:18">
      <c r="A3953" s="13">
        <v>11563327</v>
      </c>
      <c r="B3953" s="14">
        <v>43886</v>
      </c>
      <c r="C3953" s="14">
        <v>43886</v>
      </c>
      <c r="D3953" s="15" t="s">
        <v>10</v>
      </c>
      <c r="E3953" s="15">
        <v>0</v>
      </c>
      <c r="F3953" s="15">
        <v>0</v>
      </c>
      <c r="G3953" s="15">
        <v>7774</v>
      </c>
      <c r="H3953" s="15">
        <v>328060.01</v>
      </c>
      <c r="I3953" s="15" t="s">
        <v>11</v>
      </c>
      <c r="J3953" s="15" t="s">
        <v>12</v>
      </c>
      <c r="K3953" s="1" t="str">
        <f t="shared" si="207"/>
        <v/>
      </c>
      <c r="L3953" s="1" t="e">
        <f ca="1">IF(AND(K3953&lt;&gt; "", COUNTIF(SAP!#REF!,K3953)&gt;0),"Matched", "")</f>
        <v>#REF!</v>
      </c>
      <c r="M3953" s="1" t="str">
        <f t="shared" si="208"/>
        <v/>
      </c>
      <c r="N3953" s="1" t="e">
        <f ca="1">IF(AND(M3953&lt;&gt; "", COUNTIF(SAP!#REF!,M3953)&gt;0),"Matched", "")</f>
        <v>#REF!</v>
      </c>
      <c r="O3953" s="1" t="str">
        <f t="shared" si="209"/>
        <v/>
      </c>
      <c r="P3953" s="1" t="e">
        <f ca="1">IF(AND(O3953&lt;&gt; "", COUNTIF(SAP!#REF!,O3953)&gt;0),"Matched", "")</f>
        <v>#REF!</v>
      </c>
      <c r="Q3953" s="1" t="str">
        <f ca="1">IF(D3953="AC","Logic4"&amp;"_"&amp;TEXT(C3953,"dd.mm.yyyy") &amp;"_"&amp; 1609696.59,"")</f>
        <v>Logic4_25.02.2020_1609696.59</v>
      </c>
      <c r="R3953" s="1" t="e">
        <f ca="1">IF(AND(Q3953&lt;&gt; "", COUNTIF(SAP!#REF!,Q3953)&gt;0),"Matched", "")</f>
        <v>#REF!</v>
      </c>
    </row>
    <row r="3954" spans="1:18">
      <c r="A3954" s="9">
        <v>11563327</v>
      </c>
      <c r="B3954" s="10">
        <v>43886</v>
      </c>
      <c r="C3954" s="10">
        <v>43886</v>
      </c>
      <c r="D3954" s="11" t="s">
        <v>10</v>
      </c>
      <c r="E3954" s="11">
        <v>0</v>
      </c>
      <c r="F3954" s="11">
        <v>0</v>
      </c>
      <c r="G3954" s="11">
        <v>8034.8</v>
      </c>
      <c r="H3954" s="11">
        <v>336094.81</v>
      </c>
      <c r="I3954" s="11" t="s">
        <v>11</v>
      </c>
      <c r="J3954" s="11" t="s">
        <v>12</v>
      </c>
      <c r="K3954" s="1" t="str">
        <f t="shared" si="207"/>
        <v/>
      </c>
      <c r="L3954" s="1" t="e">
        <f ca="1">IF(AND(K3954&lt;&gt; "", COUNTIF(SAP!#REF!,K3954)&gt;0),"Matched", "")</f>
        <v>#REF!</v>
      </c>
      <c r="M3954" s="1" t="str">
        <f t="shared" si="208"/>
        <v/>
      </c>
      <c r="N3954" s="1" t="e">
        <f ca="1">IF(AND(M3954&lt;&gt; "", COUNTIF(SAP!#REF!,M3954)&gt;0),"Matched", "")</f>
        <v>#REF!</v>
      </c>
      <c r="O3954" s="1" t="str">
        <f t="shared" si="209"/>
        <v/>
      </c>
      <c r="P3954" s="1" t="e">
        <f ca="1">IF(AND(O3954&lt;&gt; "", COUNTIF(SAP!#REF!,O3954)&gt;0),"Matched", "")</f>
        <v>#REF!</v>
      </c>
      <c r="Q3954" s="1" t="str">
        <f ca="1">IF(D3954="AC","Logic4"&amp;"_"&amp;TEXT(C3954,"dd.mm.yyyy") &amp;"_"&amp; 1609696.59,"")</f>
        <v>Logic4_25.02.2020_1609696.59</v>
      </c>
      <c r="R3954" s="1" t="e">
        <f ca="1">IF(AND(Q3954&lt;&gt; "", COUNTIF(SAP!#REF!,Q3954)&gt;0),"Matched", "")</f>
        <v>#REF!</v>
      </c>
    </row>
    <row r="3955" spans="1:18">
      <c r="A3955" s="13">
        <v>11563327</v>
      </c>
      <c r="B3955" s="14">
        <v>43886</v>
      </c>
      <c r="C3955" s="14">
        <v>43886</v>
      </c>
      <c r="D3955" s="15" t="s">
        <v>10</v>
      </c>
      <c r="E3955" s="15">
        <v>0</v>
      </c>
      <c r="F3955" s="15">
        <v>0</v>
      </c>
      <c r="G3955" s="15">
        <v>8099.6</v>
      </c>
      <c r="H3955" s="15">
        <v>344194.41</v>
      </c>
      <c r="I3955" s="15" t="s">
        <v>11</v>
      </c>
      <c r="J3955" s="15" t="s">
        <v>12</v>
      </c>
      <c r="K3955" s="1" t="str">
        <f t="shared" si="207"/>
        <v/>
      </c>
      <c r="L3955" s="1" t="e">
        <f ca="1">IF(AND(K3955&lt;&gt; "", COUNTIF(SAP!#REF!,K3955)&gt;0),"Matched", "")</f>
        <v>#REF!</v>
      </c>
      <c r="M3955" s="1" t="str">
        <f t="shared" si="208"/>
        <v/>
      </c>
      <c r="N3955" s="1" t="e">
        <f ca="1">IF(AND(M3955&lt;&gt; "", COUNTIF(SAP!#REF!,M3955)&gt;0),"Matched", "")</f>
        <v>#REF!</v>
      </c>
      <c r="O3955" s="1" t="str">
        <f t="shared" si="209"/>
        <v/>
      </c>
      <c r="P3955" s="1" t="e">
        <f ca="1">IF(AND(O3955&lt;&gt; "", COUNTIF(SAP!#REF!,O3955)&gt;0),"Matched", "")</f>
        <v>#REF!</v>
      </c>
      <c r="Q3955" s="1" t="str">
        <f ca="1">IF(D3955="AC","Logic4"&amp;"_"&amp;TEXT(C3955,"dd.mm.yyyy") &amp;"_"&amp; 1609696.59,"")</f>
        <v>Logic4_25.02.2020_1609696.59</v>
      </c>
      <c r="R3955" s="1" t="e">
        <f ca="1">IF(AND(Q3955&lt;&gt; "", COUNTIF(SAP!#REF!,Q3955)&gt;0),"Matched", "")</f>
        <v>#REF!</v>
      </c>
    </row>
    <row r="3956" spans="1:18">
      <c r="A3956" s="9">
        <v>11563327</v>
      </c>
      <c r="B3956" s="10">
        <v>43886</v>
      </c>
      <c r="C3956" s="10">
        <v>43886</v>
      </c>
      <c r="D3956" s="11" t="s">
        <v>10</v>
      </c>
      <c r="E3956" s="11">
        <v>0</v>
      </c>
      <c r="F3956" s="11">
        <v>0</v>
      </c>
      <c r="G3956" s="11">
        <v>8389.1</v>
      </c>
      <c r="H3956" s="11">
        <v>352583.51</v>
      </c>
      <c r="I3956" s="11" t="s">
        <v>11</v>
      </c>
      <c r="J3956" s="11" t="s">
        <v>12</v>
      </c>
      <c r="K3956" s="1" t="str">
        <f t="shared" si="207"/>
        <v/>
      </c>
      <c r="L3956" s="1" t="e">
        <f ca="1">IF(AND(K3956&lt;&gt; "", COUNTIF(SAP!#REF!,K3956)&gt;0),"Matched", "")</f>
        <v>#REF!</v>
      </c>
      <c r="M3956" s="1" t="str">
        <f t="shared" si="208"/>
        <v/>
      </c>
      <c r="N3956" s="1" t="e">
        <f ca="1">IF(AND(M3956&lt;&gt; "", COUNTIF(SAP!#REF!,M3956)&gt;0),"Matched", "")</f>
        <v>#REF!</v>
      </c>
      <c r="O3956" s="1" t="str">
        <f t="shared" si="209"/>
        <v/>
      </c>
      <c r="P3956" s="1" t="e">
        <f ca="1">IF(AND(O3956&lt;&gt; "", COUNTIF(SAP!#REF!,O3956)&gt;0),"Matched", "")</f>
        <v>#REF!</v>
      </c>
      <c r="Q3956" s="1" t="str">
        <f ca="1">IF(D3956="AC","Logic4"&amp;"_"&amp;TEXT(C3956,"dd.mm.yyyy") &amp;"_"&amp; 1609696.59,"")</f>
        <v>Logic4_25.02.2020_1609696.59</v>
      </c>
      <c r="R3956" s="1" t="e">
        <f ca="1">IF(AND(Q3956&lt;&gt; "", COUNTIF(SAP!#REF!,Q3956)&gt;0),"Matched", "")</f>
        <v>#REF!</v>
      </c>
    </row>
    <row r="3957" spans="1:18">
      <c r="A3957" s="13">
        <v>11563327</v>
      </c>
      <c r="B3957" s="14">
        <v>43886</v>
      </c>
      <c r="C3957" s="14">
        <v>43886</v>
      </c>
      <c r="D3957" s="15" t="s">
        <v>10</v>
      </c>
      <c r="E3957" s="15">
        <v>0</v>
      </c>
      <c r="F3957" s="15">
        <v>0</v>
      </c>
      <c r="G3957" s="15">
        <v>8617</v>
      </c>
      <c r="H3957" s="15">
        <v>361200.51</v>
      </c>
      <c r="I3957" s="15" t="s">
        <v>11</v>
      </c>
      <c r="J3957" s="15" t="s">
        <v>12</v>
      </c>
      <c r="K3957" s="1" t="str">
        <f t="shared" si="207"/>
        <v/>
      </c>
      <c r="L3957" s="1" t="e">
        <f ca="1">IF(AND(K3957&lt;&gt; "", COUNTIF(SAP!#REF!,K3957)&gt;0),"Matched", "")</f>
        <v>#REF!</v>
      </c>
      <c r="M3957" s="1" t="str">
        <f t="shared" si="208"/>
        <v/>
      </c>
      <c r="N3957" s="1" t="e">
        <f ca="1">IF(AND(M3957&lt;&gt; "", COUNTIF(SAP!#REF!,M3957)&gt;0),"Matched", "")</f>
        <v>#REF!</v>
      </c>
      <c r="O3957" s="1" t="str">
        <f t="shared" si="209"/>
        <v/>
      </c>
      <c r="P3957" s="1" t="e">
        <f ca="1">IF(AND(O3957&lt;&gt; "", COUNTIF(SAP!#REF!,O3957)&gt;0),"Matched", "")</f>
        <v>#REF!</v>
      </c>
      <c r="Q3957" s="1" t="str">
        <f ca="1">IF(D3957="AC","Logic4"&amp;"_"&amp;TEXT(C3957,"dd.mm.yyyy") &amp;"_"&amp; 1609696.59,"")</f>
        <v>Logic4_25.02.2020_1609696.59</v>
      </c>
      <c r="R3957" s="1" t="e">
        <f ca="1">IF(AND(Q3957&lt;&gt; "", COUNTIF(SAP!#REF!,Q3957)&gt;0),"Matched", "")</f>
        <v>#REF!</v>
      </c>
    </row>
    <row r="3958" spans="1:18">
      <c r="A3958" s="9">
        <v>11563327</v>
      </c>
      <c r="B3958" s="10">
        <v>43886</v>
      </c>
      <c r="C3958" s="10">
        <v>43886</v>
      </c>
      <c r="D3958" s="11" t="s">
        <v>10</v>
      </c>
      <c r="E3958" s="11">
        <v>0</v>
      </c>
      <c r="F3958" s="11">
        <v>0</v>
      </c>
      <c r="G3958" s="11">
        <v>8661.2000000000007</v>
      </c>
      <c r="H3958" s="11">
        <v>369861.71</v>
      </c>
      <c r="I3958" s="11" t="s">
        <v>11</v>
      </c>
      <c r="J3958" s="11" t="s">
        <v>12</v>
      </c>
      <c r="K3958" s="1" t="str">
        <f t="shared" si="207"/>
        <v/>
      </c>
      <c r="L3958" s="1" t="e">
        <f ca="1">IF(AND(K3958&lt;&gt; "", COUNTIF(SAP!#REF!,K3958)&gt;0),"Matched", "")</f>
        <v>#REF!</v>
      </c>
      <c r="M3958" s="1" t="str">
        <f t="shared" si="208"/>
        <v/>
      </c>
      <c r="N3958" s="1" t="e">
        <f ca="1">IF(AND(M3958&lt;&gt; "", COUNTIF(SAP!#REF!,M3958)&gt;0),"Matched", "")</f>
        <v>#REF!</v>
      </c>
      <c r="O3958" s="1" t="str">
        <f t="shared" si="209"/>
        <v/>
      </c>
      <c r="P3958" s="1" t="e">
        <f ca="1">IF(AND(O3958&lt;&gt; "", COUNTIF(SAP!#REF!,O3958)&gt;0),"Matched", "")</f>
        <v>#REF!</v>
      </c>
      <c r="Q3958" s="1" t="str">
        <f ca="1">IF(D3958="AC","Logic4"&amp;"_"&amp;TEXT(C3958,"dd.mm.yyyy") &amp;"_"&amp; 1609696.59,"")</f>
        <v>Logic4_25.02.2020_1609696.59</v>
      </c>
      <c r="R3958" s="1" t="e">
        <f ca="1">IF(AND(Q3958&lt;&gt; "", COUNTIF(SAP!#REF!,Q3958)&gt;0),"Matched", "")</f>
        <v>#REF!</v>
      </c>
    </row>
    <row r="3959" spans="1:18">
      <c r="A3959" s="13">
        <v>11563327</v>
      </c>
      <c r="B3959" s="14">
        <v>43886</v>
      </c>
      <c r="C3959" s="14">
        <v>43886</v>
      </c>
      <c r="D3959" s="15" t="s">
        <v>10</v>
      </c>
      <c r="E3959" s="15">
        <v>0</v>
      </c>
      <c r="F3959" s="15">
        <v>0</v>
      </c>
      <c r="G3959" s="15">
        <v>8690</v>
      </c>
      <c r="H3959" s="15">
        <v>378551.71</v>
      </c>
      <c r="I3959" s="15" t="s">
        <v>11</v>
      </c>
      <c r="J3959" s="15" t="s">
        <v>12</v>
      </c>
      <c r="K3959" s="1" t="str">
        <f t="shared" si="207"/>
        <v/>
      </c>
      <c r="L3959" s="1" t="e">
        <f ca="1">IF(AND(K3959&lt;&gt; "", COUNTIF(SAP!#REF!,K3959)&gt;0),"Matched", "")</f>
        <v>#REF!</v>
      </c>
      <c r="M3959" s="1" t="str">
        <f t="shared" si="208"/>
        <v/>
      </c>
      <c r="N3959" s="1" t="e">
        <f ca="1">IF(AND(M3959&lt;&gt; "", COUNTIF(SAP!#REF!,M3959)&gt;0),"Matched", "")</f>
        <v>#REF!</v>
      </c>
      <c r="O3959" s="1" t="str">
        <f t="shared" si="209"/>
        <v/>
      </c>
      <c r="P3959" s="1" t="e">
        <f ca="1">IF(AND(O3959&lt;&gt; "", COUNTIF(SAP!#REF!,O3959)&gt;0),"Matched", "")</f>
        <v>#REF!</v>
      </c>
      <c r="Q3959" s="1" t="str">
        <f ca="1">IF(D3959="AC","Logic4"&amp;"_"&amp;TEXT(C3959,"dd.mm.yyyy") &amp;"_"&amp; 1609696.59,"")</f>
        <v>Logic4_25.02.2020_1609696.59</v>
      </c>
      <c r="R3959" s="1" t="e">
        <f ca="1">IF(AND(Q3959&lt;&gt; "", COUNTIF(SAP!#REF!,Q3959)&gt;0),"Matched", "")</f>
        <v>#REF!</v>
      </c>
    </row>
    <row r="3960" spans="1:18">
      <c r="A3960" s="9">
        <v>11563327</v>
      </c>
      <c r="B3960" s="10">
        <v>43886</v>
      </c>
      <c r="C3960" s="10">
        <v>43886</v>
      </c>
      <c r="D3960" s="11" t="s">
        <v>10</v>
      </c>
      <c r="E3960" s="11">
        <v>0</v>
      </c>
      <c r="F3960" s="11">
        <v>0</v>
      </c>
      <c r="G3960" s="11">
        <v>9030</v>
      </c>
      <c r="H3960" s="11">
        <v>387581.71</v>
      </c>
      <c r="I3960" s="11" t="s">
        <v>11</v>
      </c>
      <c r="J3960" s="11" t="s">
        <v>12</v>
      </c>
      <c r="K3960" s="1" t="str">
        <f t="shared" si="207"/>
        <v/>
      </c>
      <c r="L3960" s="1" t="e">
        <f ca="1">IF(AND(K3960&lt;&gt; "", COUNTIF(SAP!#REF!,K3960)&gt;0),"Matched", "")</f>
        <v>#REF!</v>
      </c>
      <c r="M3960" s="1" t="str">
        <f t="shared" si="208"/>
        <v/>
      </c>
      <c r="N3960" s="1" t="e">
        <f ca="1">IF(AND(M3960&lt;&gt; "", COUNTIF(SAP!#REF!,M3960)&gt;0),"Matched", "")</f>
        <v>#REF!</v>
      </c>
      <c r="O3960" s="1" t="str">
        <f t="shared" si="209"/>
        <v/>
      </c>
      <c r="P3960" s="1" t="e">
        <f ca="1">IF(AND(O3960&lt;&gt; "", COUNTIF(SAP!#REF!,O3960)&gt;0),"Matched", "")</f>
        <v>#REF!</v>
      </c>
      <c r="Q3960" s="1" t="str">
        <f ca="1">IF(D3960="AC","Logic4"&amp;"_"&amp;TEXT(C3960,"dd.mm.yyyy") &amp;"_"&amp; 1609696.59,"")</f>
        <v>Logic4_25.02.2020_1609696.59</v>
      </c>
      <c r="R3960" s="1" t="e">
        <f ca="1">IF(AND(Q3960&lt;&gt; "", COUNTIF(SAP!#REF!,Q3960)&gt;0),"Matched", "")</f>
        <v>#REF!</v>
      </c>
    </row>
    <row r="3961" spans="1:18">
      <c r="A3961" s="13">
        <v>11563327</v>
      </c>
      <c r="B3961" s="14">
        <v>43886</v>
      </c>
      <c r="C3961" s="14">
        <v>43886</v>
      </c>
      <c r="D3961" s="15" t="s">
        <v>10</v>
      </c>
      <c r="E3961" s="15">
        <v>0</v>
      </c>
      <c r="F3961" s="15">
        <v>0</v>
      </c>
      <c r="G3961" s="15">
        <v>9036</v>
      </c>
      <c r="H3961" s="15">
        <v>396617.71</v>
      </c>
      <c r="I3961" s="15" t="s">
        <v>11</v>
      </c>
      <c r="J3961" s="15" t="s">
        <v>12</v>
      </c>
      <c r="K3961" s="1" t="str">
        <f t="shared" si="207"/>
        <v/>
      </c>
      <c r="L3961" s="1" t="e">
        <f ca="1">IF(AND(K3961&lt;&gt; "", COUNTIF(SAP!#REF!,K3961)&gt;0),"Matched", "")</f>
        <v>#REF!</v>
      </c>
      <c r="M3961" s="1" t="str">
        <f t="shared" si="208"/>
        <v/>
      </c>
      <c r="N3961" s="1" t="e">
        <f ca="1">IF(AND(M3961&lt;&gt; "", COUNTIF(SAP!#REF!,M3961)&gt;0),"Matched", "")</f>
        <v>#REF!</v>
      </c>
      <c r="O3961" s="1" t="str">
        <f t="shared" si="209"/>
        <v/>
      </c>
      <c r="P3961" s="1" t="e">
        <f ca="1">IF(AND(O3961&lt;&gt; "", COUNTIF(SAP!#REF!,O3961)&gt;0),"Matched", "")</f>
        <v>#REF!</v>
      </c>
      <c r="Q3961" s="1" t="str">
        <f ca="1">IF(D3961="AC","Logic4"&amp;"_"&amp;TEXT(C3961,"dd.mm.yyyy") &amp;"_"&amp; 1609696.59,"")</f>
        <v>Logic4_25.02.2020_1609696.59</v>
      </c>
      <c r="R3961" s="1" t="e">
        <f ca="1">IF(AND(Q3961&lt;&gt; "", COUNTIF(SAP!#REF!,Q3961)&gt;0),"Matched", "")</f>
        <v>#REF!</v>
      </c>
    </row>
    <row r="3962" spans="1:18">
      <c r="A3962" s="9">
        <v>11563327</v>
      </c>
      <c r="B3962" s="10">
        <v>43886</v>
      </c>
      <c r="C3962" s="10">
        <v>43886</v>
      </c>
      <c r="D3962" s="11" t="s">
        <v>10</v>
      </c>
      <c r="E3962" s="11">
        <v>0</v>
      </c>
      <c r="F3962" s="11">
        <v>0</v>
      </c>
      <c r="G3962" s="11">
        <v>9391.2000000000007</v>
      </c>
      <c r="H3962" s="11">
        <v>406008.91</v>
      </c>
      <c r="I3962" s="11" t="s">
        <v>11</v>
      </c>
      <c r="J3962" s="11" t="s">
        <v>12</v>
      </c>
      <c r="K3962" s="1" t="str">
        <f t="shared" si="207"/>
        <v/>
      </c>
      <c r="L3962" s="1" t="e">
        <f ca="1">IF(AND(K3962&lt;&gt; "", COUNTIF(SAP!#REF!,K3962)&gt;0),"Matched", "")</f>
        <v>#REF!</v>
      </c>
      <c r="M3962" s="1" t="str">
        <f t="shared" si="208"/>
        <v/>
      </c>
      <c r="N3962" s="1" t="e">
        <f ca="1">IF(AND(M3962&lt;&gt; "", COUNTIF(SAP!#REF!,M3962)&gt;0),"Matched", "")</f>
        <v>#REF!</v>
      </c>
      <c r="O3962" s="1" t="str">
        <f t="shared" si="209"/>
        <v/>
      </c>
      <c r="P3962" s="1" t="e">
        <f ca="1">IF(AND(O3962&lt;&gt; "", COUNTIF(SAP!#REF!,O3962)&gt;0),"Matched", "")</f>
        <v>#REF!</v>
      </c>
      <c r="Q3962" s="1" t="str">
        <f ca="1">IF(D3962="AC","Logic4"&amp;"_"&amp;TEXT(C3962,"dd.mm.yyyy") &amp;"_"&amp; 1609696.59,"")</f>
        <v>Logic4_25.02.2020_1609696.59</v>
      </c>
      <c r="R3962" s="1" t="e">
        <f ca="1">IF(AND(Q3962&lt;&gt; "", COUNTIF(SAP!#REF!,Q3962)&gt;0),"Matched", "")</f>
        <v>#REF!</v>
      </c>
    </row>
    <row r="3963" spans="1:18">
      <c r="A3963" s="13">
        <v>11563327</v>
      </c>
      <c r="B3963" s="14">
        <v>43886</v>
      </c>
      <c r="C3963" s="14">
        <v>43886</v>
      </c>
      <c r="D3963" s="15" t="s">
        <v>10</v>
      </c>
      <c r="E3963" s="15">
        <v>0</v>
      </c>
      <c r="F3963" s="15">
        <v>0</v>
      </c>
      <c r="G3963" s="15">
        <v>9447.0400000000009</v>
      </c>
      <c r="H3963" s="15">
        <v>415455.95</v>
      </c>
      <c r="I3963" s="15" t="s">
        <v>11</v>
      </c>
      <c r="J3963" s="15" t="s">
        <v>12</v>
      </c>
      <c r="K3963" s="1" t="str">
        <f t="shared" si="207"/>
        <v/>
      </c>
      <c r="L3963" s="1" t="e">
        <f ca="1">IF(AND(K3963&lt;&gt; "", COUNTIF(SAP!#REF!,K3963)&gt;0),"Matched", "")</f>
        <v>#REF!</v>
      </c>
      <c r="M3963" s="1" t="str">
        <f t="shared" si="208"/>
        <v/>
      </c>
      <c r="N3963" s="1" t="e">
        <f ca="1">IF(AND(M3963&lt;&gt; "", COUNTIF(SAP!#REF!,M3963)&gt;0),"Matched", "")</f>
        <v>#REF!</v>
      </c>
      <c r="O3963" s="1" t="str">
        <f t="shared" si="209"/>
        <v/>
      </c>
      <c r="P3963" s="1" t="e">
        <f ca="1">IF(AND(O3963&lt;&gt; "", COUNTIF(SAP!#REF!,O3963)&gt;0),"Matched", "")</f>
        <v>#REF!</v>
      </c>
      <c r="Q3963" s="1" t="str">
        <f ca="1">IF(D3963="AC","Logic4"&amp;"_"&amp;TEXT(C3963,"dd.mm.yyyy") &amp;"_"&amp; 1609696.59,"")</f>
        <v>Logic4_25.02.2020_1609696.59</v>
      </c>
      <c r="R3963" s="1" t="e">
        <f ca="1">IF(AND(Q3963&lt;&gt; "", COUNTIF(SAP!#REF!,Q3963)&gt;0),"Matched", "")</f>
        <v>#REF!</v>
      </c>
    </row>
    <row r="3964" spans="1:18">
      <c r="A3964" s="9">
        <v>11563327</v>
      </c>
      <c r="B3964" s="10">
        <v>43886</v>
      </c>
      <c r="C3964" s="10">
        <v>43886</v>
      </c>
      <c r="D3964" s="11" t="s">
        <v>10</v>
      </c>
      <c r="E3964" s="11">
        <v>0</v>
      </c>
      <c r="F3964" s="11">
        <v>0</v>
      </c>
      <c r="G3964" s="11">
        <v>9470</v>
      </c>
      <c r="H3964" s="11">
        <v>424925.95</v>
      </c>
      <c r="I3964" s="11" t="s">
        <v>11</v>
      </c>
      <c r="J3964" s="11" t="s">
        <v>12</v>
      </c>
      <c r="K3964" s="1" t="str">
        <f t="shared" si="207"/>
        <v/>
      </c>
      <c r="L3964" s="1" t="e">
        <f ca="1">IF(AND(K3964&lt;&gt; "", COUNTIF(SAP!#REF!,K3964)&gt;0),"Matched", "")</f>
        <v>#REF!</v>
      </c>
      <c r="M3964" s="1" t="str">
        <f t="shared" si="208"/>
        <v/>
      </c>
      <c r="N3964" s="1" t="e">
        <f ca="1">IF(AND(M3964&lt;&gt; "", COUNTIF(SAP!#REF!,M3964)&gt;0),"Matched", "")</f>
        <v>#REF!</v>
      </c>
      <c r="O3964" s="1" t="str">
        <f t="shared" si="209"/>
        <v/>
      </c>
      <c r="P3964" s="1" t="e">
        <f ca="1">IF(AND(O3964&lt;&gt; "", COUNTIF(SAP!#REF!,O3964)&gt;0),"Matched", "")</f>
        <v>#REF!</v>
      </c>
      <c r="Q3964" s="1" t="str">
        <f ca="1">IF(D3964="AC","Logic4"&amp;"_"&amp;TEXT(C3964,"dd.mm.yyyy") &amp;"_"&amp; 1609696.59,"")</f>
        <v>Logic4_25.02.2020_1609696.59</v>
      </c>
      <c r="R3964" s="1" t="e">
        <f ca="1">IF(AND(Q3964&lt;&gt; "", COUNTIF(SAP!#REF!,Q3964)&gt;0),"Matched", "")</f>
        <v>#REF!</v>
      </c>
    </row>
    <row r="3965" spans="1:18">
      <c r="A3965" s="13">
        <v>11563327</v>
      </c>
      <c r="B3965" s="14">
        <v>43886</v>
      </c>
      <c r="C3965" s="14">
        <v>43886</v>
      </c>
      <c r="D3965" s="15" t="s">
        <v>10</v>
      </c>
      <c r="E3965" s="15">
        <v>0</v>
      </c>
      <c r="F3965" s="15">
        <v>0</v>
      </c>
      <c r="G3965" s="15">
        <v>9507</v>
      </c>
      <c r="H3965" s="15">
        <v>434432.95</v>
      </c>
      <c r="I3965" s="15" t="s">
        <v>11</v>
      </c>
      <c r="J3965" s="15" t="s">
        <v>12</v>
      </c>
      <c r="K3965" s="1" t="str">
        <f t="shared" si="207"/>
        <v/>
      </c>
      <c r="L3965" s="1" t="e">
        <f ca="1">IF(AND(K3965&lt;&gt; "", COUNTIF(SAP!#REF!,K3965)&gt;0),"Matched", "")</f>
        <v>#REF!</v>
      </c>
      <c r="M3965" s="1" t="str">
        <f t="shared" si="208"/>
        <v/>
      </c>
      <c r="N3965" s="1" t="e">
        <f ca="1">IF(AND(M3965&lt;&gt; "", COUNTIF(SAP!#REF!,M3965)&gt;0),"Matched", "")</f>
        <v>#REF!</v>
      </c>
      <c r="O3965" s="1" t="str">
        <f t="shared" si="209"/>
        <v/>
      </c>
      <c r="P3965" s="1" t="e">
        <f ca="1">IF(AND(O3965&lt;&gt; "", COUNTIF(SAP!#REF!,O3965)&gt;0),"Matched", "")</f>
        <v>#REF!</v>
      </c>
      <c r="Q3965" s="1" t="str">
        <f ca="1">IF(D3965="AC","Logic4"&amp;"_"&amp;TEXT(C3965,"dd.mm.yyyy") &amp;"_"&amp; 1609696.59,"")</f>
        <v>Logic4_25.02.2020_1609696.59</v>
      </c>
      <c r="R3965" s="1" t="e">
        <f ca="1">IF(AND(Q3965&lt;&gt; "", COUNTIF(SAP!#REF!,Q3965)&gt;0),"Matched", "")</f>
        <v>#REF!</v>
      </c>
    </row>
    <row r="3966" spans="1:18">
      <c r="A3966" s="9">
        <v>11563327</v>
      </c>
      <c r="B3966" s="10">
        <v>43886</v>
      </c>
      <c r="C3966" s="10">
        <v>43886</v>
      </c>
      <c r="D3966" s="11" t="s">
        <v>10</v>
      </c>
      <c r="E3966" s="11">
        <v>0</v>
      </c>
      <c r="F3966" s="11">
        <v>0</v>
      </c>
      <c r="G3966" s="11">
        <v>9516.7000000000007</v>
      </c>
      <c r="H3966" s="11">
        <v>443949.65</v>
      </c>
      <c r="I3966" s="11" t="s">
        <v>11</v>
      </c>
      <c r="J3966" s="11" t="s">
        <v>12</v>
      </c>
      <c r="K3966" s="1" t="str">
        <f t="shared" si="207"/>
        <v/>
      </c>
      <c r="L3966" s="1" t="e">
        <f ca="1">IF(AND(K3966&lt;&gt; "", COUNTIF(SAP!#REF!,K3966)&gt;0),"Matched", "")</f>
        <v>#REF!</v>
      </c>
      <c r="M3966" s="1" t="str">
        <f t="shared" si="208"/>
        <v/>
      </c>
      <c r="N3966" s="1" t="e">
        <f ca="1">IF(AND(M3966&lt;&gt; "", COUNTIF(SAP!#REF!,M3966)&gt;0),"Matched", "")</f>
        <v>#REF!</v>
      </c>
      <c r="O3966" s="1" t="str">
        <f t="shared" si="209"/>
        <v/>
      </c>
      <c r="P3966" s="1" t="e">
        <f ca="1">IF(AND(O3966&lt;&gt; "", COUNTIF(SAP!#REF!,O3966)&gt;0),"Matched", "")</f>
        <v>#REF!</v>
      </c>
      <c r="Q3966" s="1" t="str">
        <f ca="1">IF(D3966="AC","Logic4"&amp;"_"&amp;TEXT(C3966,"dd.mm.yyyy") &amp;"_"&amp; 1609696.59,"")</f>
        <v>Logic4_25.02.2020_1609696.59</v>
      </c>
      <c r="R3966" s="1" t="e">
        <f ca="1">IF(AND(Q3966&lt;&gt; "", COUNTIF(SAP!#REF!,Q3966)&gt;0),"Matched", "")</f>
        <v>#REF!</v>
      </c>
    </row>
    <row r="3967" spans="1:18">
      <c r="A3967" s="13">
        <v>11563327</v>
      </c>
      <c r="B3967" s="14">
        <v>43886</v>
      </c>
      <c r="C3967" s="14">
        <v>43886</v>
      </c>
      <c r="D3967" s="15" t="s">
        <v>10</v>
      </c>
      <c r="E3967" s="15">
        <v>0</v>
      </c>
      <c r="F3967" s="15">
        <v>0</v>
      </c>
      <c r="G3967" s="15">
        <v>9867</v>
      </c>
      <c r="H3967" s="15">
        <v>453816.65</v>
      </c>
      <c r="I3967" s="15" t="s">
        <v>11</v>
      </c>
      <c r="J3967" s="15" t="s">
        <v>12</v>
      </c>
      <c r="K3967" s="1" t="str">
        <f t="shared" si="207"/>
        <v/>
      </c>
      <c r="L3967" s="1" t="e">
        <f ca="1">IF(AND(K3967&lt;&gt; "", COUNTIF(SAP!#REF!,K3967)&gt;0),"Matched", "")</f>
        <v>#REF!</v>
      </c>
      <c r="M3967" s="1" t="str">
        <f t="shared" si="208"/>
        <v/>
      </c>
      <c r="N3967" s="1" t="e">
        <f ca="1">IF(AND(M3967&lt;&gt; "", COUNTIF(SAP!#REF!,M3967)&gt;0),"Matched", "")</f>
        <v>#REF!</v>
      </c>
      <c r="O3967" s="1" t="str">
        <f t="shared" si="209"/>
        <v/>
      </c>
      <c r="P3967" s="1" t="e">
        <f ca="1">IF(AND(O3967&lt;&gt; "", COUNTIF(SAP!#REF!,O3967)&gt;0),"Matched", "")</f>
        <v>#REF!</v>
      </c>
      <c r="Q3967" s="1" t="str">
        <f ca="1">IF(D3967="AC","Logic4"&amp;"_"&amp;TEXT(C3967,"dd.mm.yyyy") &amp;"_"&amp; 1609696.59,"")</f>
        <v>Logic4_25.02.2020_1609696.59</v>
      </c>
      <c r="R3967" s="1" t="e">
        <f ca="1">IF(AND(Q3967&lt;&gt; "", COUNTIF(SAP!#REF!,Q3967)&gt;0),"Matched", "")</f>
        <v>#REF!</v>
      </c>
    </row>
    <row r="3968" spans="1:18">
      <c r="A3968" s="9">
        <v>11563327</v>
      </c>
      <c r="B3968" s="10">
        <v>43886</v>
      </c>
      <c r="C3968" s="10">
        <v>43886</v>
      </c>
      <c r="D3968" s="11" t="s">
        <v>10</v>
      </c>
      <c r="E3968" s="11">
        <v>0</v>
      </c>
      <c r="F3968" s="11">
        <v>0</v>
      </c>
      <c r="G3968" s="11">
        <v>10304.5</v>
      </c>
      <c r="H3968" s="11">
        <v>464121.15</v>
      </c>
      <c r="I3968" s="11" t="s">
        <v>11</v>
      </c>
      <c r="J3968" s="11" t="s">
        <v>12</v>
      </c>
      <c r="K3968" s="1" t="str">
        <f t="shared" si="207"/>
        <v/>
      </c>
      <c r="L3968" s="1" t="e">
        <f ca="1">IF(AND(K3968&lt;&gt; "", COUNTIF(SAP!#REF!,K3968)&gt;0),"Matched", "")</f>
        <v>#REF!</v>
      </c>
      <c r="M3968" s="1" t="str">
        <f t="shared" si="208"/>
        <v/>
      </c>
      <c r="N3968" s="1" t="e">
        <f ca="1">IF(AND(M3968&lt;&gt; "", COUNTIF(SAP!#REF!,M3968)&gt;0),"Matched", "")</f>
        <v>#REF!</v>
      </c>
      <c r="O3968" s="1" t="str">
        <f t="shared" si="209"/>
        <v/>
      </c>
      <c r="P3968" s="1" t="e">
        <f ca="1">IF(AND(O3968&lt;&gt; "", COUNTIF(SAP!#REF!,O3968)&gt;0),"Matched", "")</f>
        <v>#REF!</v>
      </c>
      <c r="Q3968" s="1" t="str">
        <f ca="1">IF(D3968="AC","Logic4"&amp;"_"&amp;TEXT(C3968,"dd.mm.yyyy") &amp;"_"&amp; 1609696.59,"")</f>
        <v>Logic4_25.02.2020_1609696.59</v>
      </c>
      <c r="R3968" s="1" t="e">
        <f ca="1">IF(AND(Q3968&lt;&gt; "", COUNTIF(SAP!#REF!,Q3968)&gt;0),"Matched", "")</f>
        <v>#REF!</v>
      </c>
    </row>
    <row r="3969" spans="1:18">
      <c r="A3969" s="13">
        <v>11563327</v>
      </c>
      <c r="B3969" s="14">
        <v>43886</v>
      </c>
      <c r="C3969" s="14">
        <v>43886</v>
      </c>
      <c r="D3969" s="15" t="s">
        <v>10</v>
      </c>
      <c r="E3969" s="15">
        <v>0</v>
      </c>
      <c r="F3969" s="15">
        <v>0</v>
      </c>
      <c r="G3969" s="15">
        <v>10781.6</v>
      </c>
      <c r="H3969" s="15">
        <v>474902.75</v>
      </c>
      <c r="I3969" s="15" t="s">
        <v>11</v>
      </c>
      <c r="J3969" s="15" t="s">
        <v>12</v>
      </c>
      <c r="K3969" s="1" t="str">
        <f t="shared" si="207"/>
        <v/>
      </c>
      <c r="L3969" s="1" t="e">
        <f ca="1">IF(AND(K3969&lt;&gt; "", COUNTIF(SAP!#REF!,K3969)&gt;0),"Matched", "")</f>
        <v>#REF!</v>
      </c>
      <c r="M3969" s="1" t="str">
        <f t="shared" si="208"/>
        <v/>
      </c>
      <c r="N3969" s="1" t="e">
        <f ca="1">IF(AND(M3969&lt;&gt; "", COUNTIF(SAP!#REF!,M3969)&gt;0),"Matched", "")</f>
        <v>#REF!</v>
      </c>
      <c r="O3969" s="1" t="str">
        <f t="shared" si="209"/>
        <v/>
      </c>
      <c r="P3969" s="1" t="e">
        <f ca="1">IF(AND(O3969&lt;&gt; "", COUNTIF(SAP!#REF!,O3969)&gt;0),"Matched", "")</f>
        <v>#REF!</v>
      </c>
      <c r="Q3969" s="1" t="str">
        <f ca="1">IF(D3969="AC","Logic4"&amp;"_"&amp;TEXT(C3969,"dd.mm.yyyy") &amp;"_"&amp; 1609696.59,"")</f>
        <v>Logic4_25.02.2020_1609696.59</v>
      </c>
      <c r="R3969" s="1" t="e">
        <f ca="1">IF(AND(Q3969&lt;&gt; "", COUNTIF(SAP!#REF!,Q3969)&gt;0),"Matched", "")</f>
        <v>#REF!</v>
      </c>
    </row>
    <row r="3970" spans="1:18">
      <c r="A3970" s="9">
        <v>11563327</v>
      </c>
      <c r="B3970" s="10">
        <v>43886</v>
      </c>
      <c r="C3970" s="10">
        <v>43886</v>
      </c>
      <c r="D3970" s="11" t="s">
        <v>10</v>
      </c>
      <c r="E3970" s="11">
        <v>0</v>
      </c>
      <c r="F3970" s="11">
        <v>0</v>
      </c>
      <c r="G3970" s="11">
        <v>10930</v>
      </c>
      <c r="H3970" s="11">
        <v>485832.75</v>
      </c>
      <c r="I3970" s="11" t="s">
        <v>11</v>
      </c>
      <c r="J3970" s="11" t="s">
        <v>12</v>
      </c>
      <c r="K3970" s="1" t="str">
        <f t="shared" si="207"/>
        <v/>
      </c>
      <c r="L3970" s="1" t="e">
        <f ca="1">IF(AND(K3970&lt;&gt; "", COUNTIF(SAP!#REF!,K3970)&gt;0),"Matched", "")</f>
        <v>#REF!</v>
      </c>
      <c r="M3970" s="1" t="str">
        <f t="shared" si="208"/>
        <v/>
      </c>
      <c r="N3970" s="1" t="e">
        <f ca="1">IF(AND(M3970&lt;&gt; "", COUNTIF(SAP!#REF!,M3970)&gt;0),"Matched", "")</f>
        <v>#REF!</v>
      </c>
      <c r="O3970" s="1" t="str">
        <f t="shared" si="209"/>
        <v/>
      </c>
      <c r="P3970" s="1" t="e">
        <f ca="1">IF(AND(O3970&lt;&gt; "", COUNTIF(SAP!#REF!,O3970)&gt;0),"Matched", "")</f>
        <v>#REF!</v>
      </c>
      <c r="Q3970" s="1" t="str">
        <f ca="1">IF(D3970="AC","Logic4"&amp;"_"&amp;TEXT(C3970,"dd.mm.yyyy") &amp;"_"&amp; 1609696.59,"")</f>
        <v>Logic4_25.02.2020_1609696.59</v>
      </c>
      <c r="R3970" s="1" t="e">
        <f ca="1">IF(AND(Q3970&lt;&gt; "", COUNTIF(SAP!#REF!,Q3970)&gt;0),"Matched", "")</f>
        <v>#REF!</v>
      </c>
    </row>
    <row r="3971" spans="1:18">
      <c r="A3971" s="13">
        <v>11563327</v>
      </c>
      <c r="B3971" s="14">
        <v>43886</v>
      </c>
      <c r="C3971" s="14">
        <v>43886</v>
      </c>
      <c r="D3971" s="15" t="s">
        <v>10</v>
      </c>
      <c r="E3971" s="15">
        <v>0</v>
      </c>
      <c r="F3971" s="15">
        <v>0</v>
      </c>
      <c r="G3971" s="15">
        <v>11449.5</v>
      </c>
      <c r="H3971" s="15">
        <v>497282.25</v>
      </c>
      <c r="I3971" s="15" t="s">
        <v>11</v>
      </c>
      <c r="J3971" s="15" t="s">
        <v>12</v>
      </c>
      <c r="K3971" s="1" t="str">
        <f t="shared" ref="K3971:K4034" si="210">IF(D3971="TF","Logic1"&amp;"_"&amp;TEXT(C3971, "mm") &amp;"_"&amp; F3971,"")</f>
        <v/>
      </c>
      <c r="L3971" s="1" t="e">
        <f ca="1">IF(AND(K3971&lt;&gt; "", COUNTIF(SAP!#REF!,K3971)&gt;0),"Matched", "")</f>
        <v>#REF!</v>
      </c>
      <c r="M3971" s="1" t="str">
        <f t="shared" si="208"/>
        <v/>
      </c>
      <c r="N3971" s="1" t="e">
        <f ca="1">IF(AND(M3971&lt;&gt; "", COUNTIF(SAP!#REF!,M3971)&gt;0),"Matched", "")</f>
        <v>#REF!</v>
      </c>
      <c r="O3971" s="1" t="str">
        <f t="shared" si="209"/>
        <v/>
      </c>
      <c r="P3971" s="1" t="e">
        <f ca="1">IF(AND(O3971&lt;&gt; "", COUNTIF(SAP!#REF!,O3971)&gt;0),"Matched", "")</f>
        <v>#REF!</v>
      </c>
      <c r="Q3971" s="1" t="str">
        <f ca="1">IF(D3971="AC","Logic4"&amp;"_"&amp;TEXT(C3971,"dd.mm.yyyy") &amp;"_"&amp; 1609696.59,"")</f>
        <v>Logic4_25.02.2020_1609696.59</v>
      </c>
      <c r="R3971" s="1" t="e">
        <f ca="1">IF(AND(Q3971&lt;&gt; "", COUNTIF(SAP!#REF!,Q3971)&gt;0),"Matched", "")</f>
        <v>#REF!</v>
      </c>
    </row>
    <row r="3972" spans="1:18">
      <c r="A3972" s="9">
        <v>11563327</v>
      </c>
      <c r="B3972" s="10">
        <v>43886</v>
      </c>
      <c r="C3972" s="10">
        <v>43886</v>
      </c>
      <c r="D3972" s="11" t="s">
        <v>10</v>
      </c>
      <c r="E3972" s="11">
        <v>0</v>
      </c>
      <c r="F3972" s="11">
        <v>0</v>
      </c>
      <c r="G3972" s="11">
        <v>11490</v>
      </c>
      <c r="H3972" s="11">
        <v>508772.25</v>
      </c>
      <c r="I3972" s="11" t="s">
        <v>11</v>
      </c>
      <c r="J3972" s="11" t="s">
        <v>12</v>
      </c>
      <c r="K3972" s="1" t="str">
        <f t="shared" si="210"/>
        <v/>
      </c>
      <c r="L3972" s="1" t="e">
        <f ca="1">IF(AND(K3972&lt;&gt; "", COUNTIF(SAP!#REF!,K3972)&gt;0),"Matched", "")</f>
        <v>#REF!</v>
      </c>
      <c r="M3972" s="1" t="str">
        <f t="shared" si="208"/>
        <v/>
      </c>
      <c r="N3972" s="1" t="e">
        <f ca="1">IF(AND(M3972&lt;&gt; "", COUNTIF(SAP!#REF!,M3972)&gt;0),"Matched", "")</f>
        <v>#REF!</v>
      </c>
      <c r="O3972" s="1" t="str">
        <f t="shared" si="209"/>
        <v/>
      </c>
      <c r="P3972" s="1" t="e">
        <f ca="1">IF(AND(O3972&lt;&gt; "", COUNTIF(SAP!#REF!,O3972)&gt;0),"Matched", "")</f>
        <v>#REF!</v>
      </c>
      <c r="Q3972" s="1" t="str">
        <f ca="1">IF(D3972="AC","Logic4"&amp;"_"&amp;TEXT(C3972,"dd.mm.yyyy") &amp;"_"&amp; 1609696.59,"")</f>
        <v>Logic4_25.02.2020_1609696.59</v>
      </c>
      <c r="R3972" s="1" t="e">
        <f ca="1">IF(AND(Q3972&lt;&gt; "", COUNTIF(SAP!#REF!,Q3972)&gt;0),"Matched", "")</f>
        <v>#REF!</v>
      </c>
    </row>
    <row r="3973" spans="1:18">
      <c r="A3973" s="13">
        <v>11563327</v>
      </c>
      <c r="B3973" s="14">
        <v>43886</v>
      </c>
      <c r="C3973" s="14">
        <v>43886</v>
      </c>
      <c r="D3973" s="15" t="s">
        <v>10</v>
      </c>
      <c r="E3973" s="15">
        <v>0</v>
      </c>
      <c r="F3973" s="15">
        <v>0</v>
      </c>
      <c r="G3973" s="15">
        <v>11550</v>
      </c>
      <c r="H3973" s="15">
        <v>520322.25</v>
      </c>
      <c r="I3973" s="15" t="s">
        <v>11</v>
      </c>
      <c r="J3973" s="15" t="s">
        <v>12</v>
      </c>
      <c r="K3973" s="1" t="str">
        <f t="shared" si="210"/>
        <v/>
      </c>
      <c r="L3973" s="1" t="e">
        <f ca="1">IF(AND(K3973&lt;&gt; "", COUNTIF(SAP!#REF!,K3973)&gt;0),"Matched", "")</f>
        <v>#REF!</v>
      </c>
      <c r="M3973" s="1" t="str">
        <f t="shared" si="208"/>
        <v/>
      </c>
      <c r="N3973" s="1" t="e">
        <f ca="1">IF(AND(M3973&lt;&gt; "", COUNTIF(SAP!#REF!,M3973)&gt;0),"Matched", "")</f>
        <v>#REF!</v>
      </c>
      <c r="O3973" s="1" t="str">
        <f t="shared" si="209"/>
        <v/>
      </c>
      <c r="P3973" s="1" t="e">
        <f ca="1">IF(AND(O3973&lt;&gt; "", COUNTIF(SAP!#REF!,O3973)&gt;0),"Matched", "")</f>
        <v>#REF!</v>
      </c>
      <c r="Q3973" s="1" t="str">
        <f ca="1">IF(D3973="AC","Logic4"&amp;"_"&amp;TEXT(C3973,"dd.mm.yyyy") &amp;"_"&amp; 1609696.59,"")</f>
        <v>Logic4_25.02.2020_1609696.59</v>
      </c>
      <c r="R3973" s="1" t="e">
        <f ca="1">IF(AND(Q3973&lt;&gt; "", COUNTIF(SAP!#REF!,Q3973)&gt;0),"Matched", "")</f>
        <v>#REF!</v>
      </c>
    </row>
    <row r="3974" spans="1:18">
      <c r="A3974" s="9">
        <v>11563327</v>
      </c>
      <c r="B3974" s="10">
        <v>43886</v>
      </c>
      <c r="C3974" s="10">
        <v>43886</v>
      </c>
      <c r="D3974" s="11" t="s">
        <v>10</v>
      </c>
      <c r="E3974" s="11">
        <v>0</v>
      </c>
      <c r="F3974" s="11">
        <v>0</v>
      </c>
      <c r="G3974" s="11">
        <v>11796</v>
      </c>
      <c r="H3974" s="11">
        <v>532118.25</v>
      </c>
      <c r="I3974" s="11" t="s">
        <v>11</v>
      </c>
      <c r="J3974" s="11" t="s">
        <v>12</v>
      </c>
      <c r="K3974" s="1" t="str">
        <f t="shared" si="210"/>
        <v/>
      </c>
      <c r="L3974" s="1" t="e">
        <f ca="1">IF(AND(K3974&lt;&gt; "", COUNTIF(SAP!#REF!,K3974)&gt;0),"Matched", "")</f>
        <v>#REF!</v>
      </c>
      <c r="M3974" s="1" t="str">
        <f t="shared" si="208"/>
        <v/>
      </c>
      <c r="N3974" s="1" t="e">
        <f ca="1">IF(AND(M3974&lt;&gt; "", COUNTIF(SAP!#REF!,M3974)&gt;0),"Matched", "")</f>
        <v>#REF!</v>
      </c>
      <c r="O3974" s="1" t="str">
        <f t="shared" si="209"/>
        <v/>
      </c>
      <c r="P3974" s="1" t="e">
        <f ca="1">IF(AND(O3974&lt;&gt; "", COUNTIF(SAP!#REF!,O3974)&gt;0),"Matched", "")</f>
        <v>#REF!</v>
      </c>
      <c r="Q3974" s="1" t="str">
        <f ca="1">IF(D3974="AC","Logic4"&amp;"_"&amp;TEXT(C3974,"dd.mm.yyyy") &amp;"_"&amp; 1609696.59,"")</f>
        <v>Logic4_25.02.2020_1609696.59</v>
      </c>
      <c r="R3974" s="1" t="e">
        <f ca="1">IF(AND(Q3974&lt;&gt; "", COUNTIF(SAP!#REF!,Q3974)&gt;0),"Matched", "")</f>
        <v>#REF!</v>
      </c>
    </row>
    <row r="3975" spans="1:18">
      <c r="A3975" s="13">
        <v>11563327</v>
      </c>
      <c r="B3975" s="14">
        <v>43886</v>
      </c>
      <c r="C3975" s="14">
        <v>43886</v>
      </c>
      <c r="D3975" s="15" t="s">
        <v>10</v>
      </c>
      <c r="E3975" s="15">
        <v>0</v>
      </c>
      <c r="F3975" s="15">
        <v>0</v>
      </c>
      <c r="G3975" s="15">
        <v>12084.8</v>
      </c>
      <c r="H3975" s="15">
        <v>544203.05000000005</v>
      </c>
      <c r="I3975" s="15" t="s">
        <v>11</v>
      </c>
      <c r="J3975" s="15" t="s">
        <v>12</v>
      </c>
      <c r="K3975" s="1" t="str">
        <f t="shared" si="210"/>
        <v/>
      </c>
      <c r="L3975" s="1" t="e">
        <f ca="1">IF(AND(K3975&lt;&gt; "", COUNTIF(SAP!#REF!,K3975)&gt;0),"Matched", "")</f>
        <v>#REF!</v>
      </c>
      <c r="M3975" s="1" t="str">
        <f t="shared" si="208"/>
        <v/>
      </c>
      <c r="N3975" s="1" t="e">
        <f ca="1">IF(AND(M3975&lt;&gt; "", COUNTIF(SAP!#REF!,M3975)&gt;0),"Matched", "")</f>
        <v>#REF!</v>
      </c>
      <c r="O3975" s="1" t="str">
        <f t="shared" si="209"/>
        <v/>
      </c>
      <c r="P3975" s="1" t="e">
        <f ca="1">IF(AND(O3975&lt;&gt; "", COUNTIF(SAP!#REF!,O3975)&gt;0),"Matched", "")</f>
        <v>#REF!</v>
      </c>
      <c r="Q3975" s="1" t="str">
        <f ca="1">IF(D3975="AC","Logic4"&amp;"_"&amp;TEXT(C3975,"dd.mm.yyyy") &amp;"_"&amp; 1609696.59,"")</f>
        <v>Logic4_25.02.2020_1609696.59</v>
      </c>
      <c r="R3975" s="1" t="e">
        <f ca="1">IF(AND(Q3975&lt;&gt; "", COUNTIF(SAP!#REF!,Q3975)&gt;0),"Matched", "")</f>
        <v>#REF!</v>
      </c>
    </row>
    <row r="3976" spans="1:18">
      <c r="A3976" s="9">
        <v>11563327</v>
      </c>
      <c r="B3976" s="10">
        <v>43886</v>
      </c>
      <c r="C3976" s="10">
        <v>43886</v>
      </c>
      <c r="D3976" s="11" t="s">
        <v>10</v>
      </c>
      <c r="E3976" s="11">
        <v>0</v>
      </c>
      <c r="F3976" s="11">
        <v>0</v>
      </c>
      <c r="G3976" s="11">
        <v>12553.9</v>
      </c>
      <c r="H3976" s="11">
        <v>556756.94999999995</v>
      </c>
      <c r="I3976" s="11" t="s">
        <v>11</v>
      </c>
      <c r="J3976" s="11" t="s">
        <v>12</v>
      </c>
      <c r="K3976" s="1" t="str">
        <f t="shared" si="210"/>
        <v/>
      </c>
      <c r="L3976" s="1" t="e">
        <f ca="1">IF(AND(K3976&lt;&gt; "", COUNTIF(SAP!#REF!,K3976)&gt;0),"Matched", "")</f>
        <v>#REF!</v>
      </c>
      <c r="M3976" s="1" t="str">
        <f t="shared" si="208"/>
        <v/>
      </c>
      <c r="N3976" s="1" t="e">
        <f ca="1">IF(AND(M3976&lt;&gt; "", COUNTIF(SAP!#REF!,M3976)&gt;0),"Matched", "")</f>
        <v>#REF!</v>
      </c>
      <c r="O3976" s="1" t="str">
        <f t="shared" si="209"/>
        <v/>
      </c>
      <c r="P3976" s="1" t="e">
        <f ca="1">IF(AND(O3976&lt;&gt; "", COUNTIF(SAP!#REF!,O3976)&gt;0),"Matched", "")</f>
        <v>#REF!</v>
      </c>
      <c r="Q3976" s="1" t="str">
        <f ca="1">IF(D3976="AC","Logic4"&amp;"_"&amp;TEXT(C3976,"dd.mm.yyyy") &amp;"_"&amp; 1609696.59,"")</f>
        <v>Logic4_25.02.2020_1609696.59</v>
      </c>
      <c r="R3976" s="1" t="e">
        <f ca="1">IF(AND(Q3976&lt;&gt; "", COUNTIF(SAP!#REF!,Q3976)&gt;0),"Matched", "")</f>
        <v>#REF!</v>
      </c>
    </row>
    <row r="3977" spans="1:18">
      <c r="A3977" s="13">
        <v>11563327</v>
      </c>
      <c r="B3977" s="14">
        <v>43886</v>
      </c>
      <c r="C3977" s="14">
        <v>43886</v>
      </c>
      <c r="D3977" s="15" t="s">
        <v>10</v>
      </c>
      <c r="E3977" s="15">
        <v>0</v>
      </c>
      <c r="F3977" s="15">
        <v>0</v>
      </c>
      <c r="G3977" s="15">
        <v>13445.8</v>
      </c>
      <c r="H3977" s="15">
        <v>570202.75</v>
      </c>
      <c r="I3977" s="15" t="s">
        <v>11</v>
      </c>
      <c r="J3977" s="15" t="s">
        <v>12</v>
      </c>
      <c r="K3977" s="1" t="str">
        <f t="shared" si="210"/>
        <v/>
      </c>
      <c r="L3977" s="1" t="e">
        <f ca="1">IF(AND(K3977&lt;&gt; "", COUNTIF(SAP!#REF!,K3977)&gt;0),"Matched", "")</f>
        <v>#REF!</v>
      </c>
      <c r="M3977" s="1" t="str">
        <f t="shared" si="208"/>
        <v/>
      </c>
      <c r="N3977" s="1" t="e">
        <f ca="1">IF(AND(M3977&lt;&gt; "", COUNTIF(SAP!#REF!,M3977)&gt;0),"Matched", "")</f>
        <v>#REF!</v>
      </c>
      <c r="O3977" s="1" t="str">
        <f t="shared" si="209"/>
        <v/>
      </c>
      <c r="P3977" s="1" t="e">
        <f ca="1">IF(AND(O3977&lt;&gt; "", COUNTIF(SAP!#REF!,O3977)&gt;0),"Matched", "")</f>
        <v>#REF!</v>
      </c>
      <c r="Q3977" s="1" t="str">
        <f ca="1">IF(D3977="AC","Logic4"&amp;"_"&amp;TEXT(C3977,"dd.mm.yyyy") &amp;"_"&amp; 1609696.59,"")</f>
        <v>Logic4_25.02.2020_1609696.59</v>
      </c>
      <c r="R3977" s="1" t="e">
        <f ca="1">IF(AND(Q3977&lt;&gt; "", COUNTIF(SAP!#REF!,Q3977)&gt;0),"Matched", "")</f>
        <v>#REF!</v>
      </c>
    </row>
    <row r="3978" spans="1:18">
      <c r="A3978" s="9">
        <v>11563327</v>
      </c>
      <c r="B3978" s="10">
        <v>43886</v>
      </c>
      <c r="C3978" s="10">
        <v>43886</v>
      </c>
      <c r="D3978" s="11" t="s">
        <v>10</v>
      </c>
      <c r="E3978" s="11">
        <v>0</v>
      </c>
      <c r="F3978" s="11">
        <v>0</v>
      </c>
      <c r="G3978" s="11">
        <v>13450</v>
      </c>
      <c r="H3978" s="11">
        <v>583652.75</v>
      </c>
      <c r="I3978" s="11" t="s">
        <v>11</v>
      </c>
      <c r="J3978" s="11" t="s">
        <v>12</v>
      </c>
      <c r="K3978" s="1" t="str">
        <f t="shared" si="210"/>
        <v/>
      </c>
      <c r="L3978" s="1" t="e">
        <f ca="1">IF(AND(K3978&lt;&gt; "", COUNTIF(SAP!#REF!,K3978)&gt;0),"Matched", "")</f>
        <v>#REF!</v>
      </c>
      <c r="M3978" s="1" t="str">
        <f t="shared" si="208"/>
        <v/>
      </c>
      <c r="N3978" s="1" t="e">
        <f ca="1">IF(AND(M3978&lt;&gt; "", COUNTIF(SAP!#REF!,M3978)&gt;0),"Matched", "")</f>
        <v>#REF!</v>
      </c>
      <c r="O3978" s="1" t="str">
        <f t="shared" si="209"/>
        <v/>
      </c>
      <c r="P3978" s="1" t="e">
        <f ca="1">IF(AND(O3978&lt;&gt; "", COUNTIF(SAP!#REF!,O3978)&gt;0),"Matched", "")</f>
        <v>#REF!</v>
      </c>
      <c r="Q3978" s="1" t="str">
        <f ca="1">IF(D3978="AC","Logic4"&amp;"_"&amp;TEXT(C3978,"dd.mm.yyyy") &amp;"_"&amp; 1609696.59,"")</f>
        <v>Logic4_25.02.2020_1609696.59</v>
      </c>
      <c r="R3978" s="1" t="e">
        <f ca="1">IF(AND(Q3978&lt;&gt; "", COUNTIF(SAP!#REF!,Q3978)&gt;0),"Matched", "")</f>
        <v>#REF!</v>
      </c>
    </row>
    <row r="3979" spans="1:18">
      <c r="A3979" s="13">
        <v>11563327</v>
      </c>
      <c r="B3979" s="14">
        <v>43886</v>
      </c>
      <c r="C3979" s="14">
        <v>43886</v>
      </c>
      <c r="D3979" s="15" t="s">
        <v>10</v>
      </c>
      <c r="E3979" s="15">
        <v>0</v>
      </c>
      <c r="F3979" s="15">
        <v>0</v>
      </c>
      <c r="G3979" s="15">
        <v>13625</v>
      </c>
      <c r="H3979" s="15">
        <v>597277.75</v>
      </c>
      <c r="I3979" s="15" t="s">
        <v>11</v>
      </c>
      <c r="J3979" s="15" t="s">
        <v>12</v>
      </c>
      <c r="K3979" s="1" t="str">
        <f t="shared" si="210"/>
        <v/>
      </c>
      <c r="L3979" s="1" t="e">
        <f ca="1">IF(AND(K3979&lt;&gt; "", COUNTIF(SAP!#REF!,K3979)&gt;0),"Matched", "")</f>
        <v>#REF!</v>
      </c>
      <c r="M3979" s="1" t="str">
        <f t="shared" si="208"/>
        <v/>
      </c>
      <c r="N3979" s="1" t="e">
        <f ca="1">IF(AND(M3979&lt;&gt; "", COUNTIF(SAP!#REF!,M3979)&gt;0),"Matched", "")</f>
        <v>#REF!</v>
      </c>
      <c r="O3979" s="1" t="str">
        <f t="shared" si="209"/>
        <v/>
      </c>
      <c r="P3979" s="1" t="e">
        <f ca="1">IF(AND(O3979&lt;&gt; "", COUNTIF(SAP!#REF!,O3979)&gt;0),"Matched", "")</f>
        <v>#REF!</v>
      </c>
      <c r="Q3979" s="1" t="str">
        <f ca="1">IF(D3979="AC","Logic4"&amp;"_"&amp;TEXT(C3979,"dd.mm.yyyy") &amp;"_"&amp; 1609696.59,"")</f>
        <v>Logic4_25.02.2020_1609696.59</v>
      </c>
      <c r="R3979" s="1" t="e">
        <f ca="1">IF(AND(Q3979&lt;&gt; "", COUNTIF(SAP!#REF!,Q3979)&gt;0),"Matched", "")</f>
        <v>#REF!</v>
      </c>
    </row>
    <row r="3980" spans="1:18">
      <c r="A3980" s="9">
        <v>11563327</v>
      </c>
      <c r="B3980" s="10">
        <v>43886</v>
      </c>
      <c r="C3980" s="10">
        <v>43886</v>
      </c>
      <c r="D3980" s="11" t="s">
        <v>10</v>
      </c>
      <c r="E3980" s="11">
        <v>0</v>
      </c>
      <c r="F3980" s="11">
        <v>0</v>
      </c>
      <c r="G3980" s="11">
        <v>13638.2</v>
      </c>
      <c r="H3980" s="11">
        <v>610915.94999999995</v>
      </c>
      <c r="I3980" s="11" t="s">
        <v>11</v>
      </c>
      <c r="J3980" s="11" t="s">
        <v>12</v>
      </c>
      <c r="K3980" s="1" t="str">
        <f t="shared" si="210"/>
        <v/>
      </c>
      <c r="L3980" s="1" t="e">
        <f ca="1">IF(AND(K3980&lt;&gt; "", COUNTIF(SAP!#REF!,K3980)&gt;0),"Matched", "")</f>
        <v>#REF!</v>
      </c>
      <c r="M3980" s="1" t="str">
        <f t="shared" si="208"/>
        <v/>
      </c>
      <c r="N3980" s="1" t="e">
        <f ca="1">IF(AND(M3980&lt;&gt; "", COUNTIF(SAP!#REF!,M3980)&gt;0),"Matched", "")</f>
        <v>#REF!</v>
      </c>
      <c r="O3980" s="1" t="str">
        <f t="shared" si="209"/>
        <v/>
      </c>
      <c r="P3980" s="1" t="e">
        <f ca="1">IF(AND(O3980&lt;&gt; "", COUNTIF(SAP!#REF!,O3980)&gt;0),"Matched", "")</f>
        <v>#REF!</v>
      </c>
      <c r="Q3980" s="1" t="str">
        <f ca="1">IF(D3980="AC","Logic4"&amp;"_"&amp;TEXT(C3980,"dd.mm.yyyy") &amp;"_"&amp; 1609696.59,"")</f>
        <v>Logic4_25.02.2020_1609696.59</v>
      </c>
      <c r="R3980" s="1" t="e">
        <f ca="1">IF(AND(Q3980&lt;&gt; "", COUNTIF(SAP!#REF!,Q3980)&gt;0),"Matched", "")</f>
        <v>#REF!</v>
      </c>
    </row>
    <row r="3981" spans="1:18">
      <c r="A3981" s="13">
        <v>11563327</v>
      </c>
      <c r="B3981" s="14">
        <v>43886</v>
      </c>
      <c r="C3981" s="14">
        <v>43886</v>
      </c>
      <c r="D3981" s="15" t="s">
        <v>10</v>
      </c>
      <c r="E3981" s="15">
        <v>0</v>
      </c>
      <c r="F3981" s="15">
        <v>0</v>
      </c>
      <c r="G3981" s="15">
        <v>13830</v>
      </c>
      <c r="H3981" s="15">
        <v>624745.94999999995</v>
      </c>
      <c r="I3981" s="15" t="s">
        <v>11</v>
      </c>
      <c r="J3981" s="15" t="s">
        <v>12</v>
      </c>
      <c r="K3981" s="1" t="str">
        <f t="shared" si="210"/>
        <v/>
      </c>
      <c r="L3981" s="1" t="e">
        <f ca="1">IF(AND(K3981&lt;&gt; "", COUNTIF(SAP!#REF!,K3981)&gt;0),"Matched", "")</f>
        <v>#REF!</v>
      </c>
      <c r="M3981" s="1" t="str">
        <f t="shared" si="208"/>
        <v/>
      </c>
      <c r="N3981" s="1" t="e">
        <f ca="1">IF(AND(M3981&lt;&gt; "", COUNTIF(SAP!#REF!,M3981)&gt;0),"Matched", "")</f>
        <v>#REF!</v>
      </c>
      <c r="O3981" s="1" t="str">
        <f t="shared" si="209"/>
        <v/>
      </c>
      <c r="P3981" s="1" t="e">
        <f ca="1">IF(AND(O3981&lt;&gt; "", COUNTIF(SAP!#REF!,O3981)&gt;0),"Matched", "")</f>
        <v>#REF!</v>
      </c>
      <c r="Q3981" s="1" t="str">
        <f ca="1">IF(D3981="AC","Logic4"&amp;"_"&amp;TEXT(C3981,"dd.mm.yyyy") &amp;"_"&amp; 1609696.59,"")</f>
        <v>Logic4_25.02.2020_1609696.59</v>
      </c>
      <c r="R3981" s="1" t="e">
        <f ca="1">IF(AND(Q3981&lt;&gt; "", COUNTIF(SAP!#REF!,Q3981)&gt;0),"Matched", "")</f>
        <v>#REF!</v>
      </c>
    </row>
    <row r="3982" spans="1:18">
      <c r="A3982" s="9">
        <v>11563327</v>
      </c>
      <c r="B3982" s="10">
        <v>43886</v>
      </c>
      <c r="C3982" s="10">
        <v>43886</v>
      </c>
      <c r="D3982" s="11" t="s">
        <v>10</v>
      </c>
      <c r="E3982" s="11">
        <v>0</v>
      </c>
      <c r="F3982" s="11">
        <v>0</v>
      </c>
      <c r="G3982" s="11">
        <v>14205.4</v>
      </c>
      <c r="H3982" s="11">
        <v>638951.35</v>
      </c>
      <c r="I3982" s="11" t="s">
        <v>11</v>
      </c>
      <c r="J3982" s="11" t="s">
        <v>12</v>
      </c>
      <c r="K3982" s="1" t="str">
        <f t="shared" si="210"/>
        <v/>
      </c>
      <c r="L3982" s="1" t="e">
        <f ca="1">IF(AND(K3982&lt;&gt; "", COUNTIF(SAP!#REF!,K3982)&gt;0),"Matched", "")</f>
        <v>#REF!</v>
      </c>
      <c r="M3982" s="1" t="str">
        <f t="shared" si="208"/>
        <v/>
      </c>
      <c r="N3982" s="1" t="e">
        <f ca="1">IF(AND(M3982&lt;&gt; "", COUNTIF(SAP!#REF!,M3982)&gt;0),"Matched", "")</f>
        <v>#REF!</v>
      </c>
      <c r="O3982" s="1" t="str">
        <f t="shared" si="209"/>
        <v/>
      </c>
      <c r="P3982" s="1" t="e">
        <f ca="1">IF(AND(O3982&lt;&gt; "", COUNTIF(SAP!#REF!,O3982)&gt;0),"Matched", "")</f>
        <v>#REF!</v>
      </c>
      <c r="Q3982" s="1" t="str">
        <f ca="1">IF(D3982="AC","Logic4"&amp;"_"&amp;TEXT(C3982,"dd.mm.yyyy") &amp;"_"&amp; 1609696.59,"")</f>
        <v>Logic4_25.02.2020_1609696.59</v>
      </c>
      <c r="R3982" s="1" t="e">
        <f ca="1">IF(AND(Q3982&lt;&gt; "", COUNTIF(SAP!#REF!,Q3982)&gt;0),"Matched", "")</f>
        <v>#REF!</v>
      </c>
    </row>
    <row r="3983" spans="1:18">
      <c r="A3983" s="13">
        <v>11563327</v>
      </c>
      <c r="B3983" s="14">
        <v>43886</v>
      </c>
      <c r="C3983" s="14">
        <v>43886</v>
      </c>
      <c r="D3983" s="15" t="s">
        <v>10</v>
      </c>
      <c r="E3983" s="15">
        <v>0</v>
      </c>
      <c r="F3983" s="15">
        <v>0</v>
      </c>
      <c r="G3983" s="15">
        <v>14772.4</v>
      </c>
      <c r="H3983" s="15">
        <v>653723.75</v>
      </c>
      <c r="I3983" s="15" t="s">
        <v>11</v>
      </c>
      <c r="J3983" s="15" t="s">
        <v>12</v>
      </c>
      <c r="K3983" s="1" t="str">
        <f t="shared" si="210"/>
        <v/>
      </c>
      <c r="L3983" s="1" t="e">
        <f ca="1">IF(AND(K3983&lt;&gt; "", COUNTIF(SAP!#REF!,K3983)&gt;0),"Matched", "")</f>
        <v>#REF!</v>
      </c>
      <c r="M3983" s="1" t="str">
        <f t="shared" si="208"/>
        <v/>
      </c>
      <c r="N3983" s="1" t="e">
        <f ca="1">IF(AND(M3983&lt;&gt; "", COUNTIF(SAP!#REF!,M3983)&gt;0),"Matched", "")</f>
        <v>#REF!</v>
      </c>
      <c r="O3983" s="1" t="str">
        <f t="shared" si="209"/>
        <v/>
      </c>
      <c r="P3983" s="1" t="e">
        <f ca="1">IF(AND(O3983&lt;&gt; "", COUNTIF(SAP!#REF!,O3983)&gt;0),"Matched", "")</f>
        <v>#REF!</v>
      </c>
      <c r="Q3983" s="1" t="str">
        <f ca="1">IF(D3983="AC","Logic4"&amp;"_"&amp;TEXT(C3983,"dd.mm.yyyy") &amp;"_"&amp; 1609696.59,"")</f>
        <v>Logic4_25.02.2020_1609696.59</v>
      </c>
      <c r="R3983" s="1" t="e">
        <f ca="1">IF(AND(Q3983&lt;&gt; "", COUNTIF(SAP!#REF!,Q3983)&gt;0),"Matched", "")</f>
        <v>#REF!</v>
      </c>
    </row>
    <row r="3984" spans="1:18">
      <c r="A3984" s="9">
        <v>11563327</v>
      </c>
      <c r="B3984" s="10">
        <v>43886</v>
      </c>
      <c r="C3984" s="10">
        <v>43886</v>
      </c>
      <c r="D3984" s="11" t="s">
        <v>10</v>
      </c>
      <c r="E3984" s="11">
        <v>0</v>
      </c>
      <c r="F3984" s="11">
        <v>0</v>
      </c>
      <c r="G3984" s="11">
        <v>14840</v>
      </c>
      <c r="H3984" s="11">
        <v>668563.75</v>
      </c>
      <c r="I3984" s="11" t="s">
        <v>11</v>
      </c>
      <c r="J3984" s="11" t="s">
        <v>12</v>
      </c>
      <c r="K3984" s="1" t="str">
        <f t="shared" si="210"/>
        <v/>
      </c>
      <c r="L3984" s="1" t="e">
        <f ca="1">IF(AND(K3984&lt;&gt; "", COUNTIF(SAP!#REF!,K3984)&gt;0),"Matched", "")</f>
        <v>#REF!</v>
      </c>
      <c r="M3984" s="1" t="str">
        <f t="shared" si="208"/>
        <v/>
      </c>
      <c r="N3984" s="1" t="e">
        <f ca="1">IF(AND(M3984&lt;&gt; "", COUNTIF(SAP!#REF!,M3984)&gt;0),"Matched", "")</f>
        <v>#REF!</v>
      </c>
      <c r="O3984" s="1" t="str">
        <f t="shared" si="209"/>
        <v/>
      </c>
      <c r="P3984" s="1" t="e">
        <f ca="1">IF(AND(O3984&lt;&gt; "", COUNTIF(SAP!#REF!,O3984)&gt;0),"Matched", "")</f>
        <v>#REF!</v>
      </c>
      <c r="Q3984" s="1" t="str">
        <f ca="1">IF(D3984="AC","Logic4"&amp;"_"&amp;TEXT(C3984,"dd.mm.yyyy") &amp;"_"&amp; 1609696.59,"")</f>
        <v>Logic4_25.02.2020_1609696.59</v>
      </c>
      <c r="R3984" s="1" t="e">
        <f ca="1">IF(AND(Q3984&lt;&gt; "", COUNTIF(SAP!#REF!,Q3984)&gt;0),"Matched", "")</f>
        <v>#REF!</v>
      </c>
    </row>
    <row r="3985" spans="1:18">
      <c r="A3985" s="13">
        <v>11563327</v>
      </c>
      <c r="B3985" s="14">
        <v>43886</v>
      </c>
      <c r="C3985" s="14">
        <v>43886</v>
      </c>
      <c r="D3985" s="15" t="s">
        <v>10</v>
      </c>
      <c r="E3985" s="15">
        <v>0</v>
      </c>
      <c r="F3985" s="15">
        <v>0</v>
      </c>
      <c r="G3985" s="15">
        <v>14962.6</v>
      </c>
      <c r="H3985" s="15">
        <v>683526.35</v>
      </c>
      <c r="I3985" s="15" t="s">
        <v>11</v>
      </c>
      <c r="J3985" s="15" t="s">
        <v>12</v>
      </c>
      <c r="K3985" s="1" t="str">
        <f t="shared" si="210"/>
        <v/>
      </c>
      <c r="L3985" s="1" t="e">
        <f ca="1">IF(AND(K3985&lt;&gt; "", COUNTIF(SAP!#REF!,K3985)&gt;0),"Matched", "")</f>
        <v>#REF!</v>
      </c>
      <c r="M3985" s="1" t="str">
        <f t="shared" si="208"/>
        <v/>
      </c>
      <c r="N3985" s="1" t="e">
        <f ca="1">IF(AND(M3985&lt;&gt; "", COUNTIF(SAP!#REF!,M3985)&gt;0),"Matched", "")</f>
        <v>#REF!</v>
      </c>
      <c r="O3985" s="1" t="str">
        <f t="shared" si="209"/>
        <v/>
      </c>
      <c r="P3985" s="1" t="e">
        <f ca="1">IF(AND(O3985&lt;&gt; "", COUNTIF(SAP!#REF!,O3985)&gt;0),"Matched", "")</f>
        <v>#REF!</v>
      </c>
      <c r="Q3985" s="1" t="str">
        <f ca="1">IF(D3985="AC","Logic4"&amp;"_"&amp;TEXT(C3985,"dd.mm.yyyy") &amp;"_"&amp; 1609696.59,"")</f>
        <v>Logic4_25.02.2020_1609696.59</v>
      </c>
      <c r="R3985" s="1" t="e">
        <f ca="1">IF(AND(Q3985&lt;&gt; "", COUNTIF(SAP!#REF!,Q3985)&gt;0),"Matched", "")</f>
        <v>#REF!</v>
      </c>
    </row>
    <row r="3986" spans="1:18">
      <c r="A3986" s="9">
        <v>11563327</v>
      </c>
      <c r="B3986" s="10">
        <v>43886</v>
      </c>
      <c r="C3986" s="10">
        <v>43886</v>
      </c>
      <c r="D3986" s="11" t="s">
        <v>10</v>
      </c>
      <c r="E3986" s="11">
        <v>0</v>
      </c>
      <c r="F3986" s="11">
        <v>0</v>
      </c>
      <c r="G3986" s="11">
        <v>15025</v>
      </c>
      <c r="H3986" s="11">
        <v>698551.35</v>
      </c>
      <c r="I3986" s="11" t="s">
        <v>11</v>
      </c>
      <c r="J3986" s="11" t="s">
        <v>12</v>
      </c>
      <c r="K3986" s="1" t="str">
        <f t="shared" si="210"/>
        <v/>
      </c>
      <c r="L3986" s="1" t="e">
        <f ca="1">IF(AND(K3986&lt;&gt; "", COUNTIF(SAP!#REF!,K3986)&gt;0),"Matched", "")</f>
        <v>#REF!</v>
      </c>
      <c r="M3986" s="1" t="str">
        <f t="shared" si="208"/>
        <v/>
      </c>
      <c r="N3986" s="1" t="e">
        <f ca="1">IF(AND(M3986&lt;&gt; "", COUNTIF(SAP!#REF!,M3986)&gt;0),"Matched", "")</f>
        <v>#REF!</v>
      </c>
      <c r="O3986" s="1" t="str">
        <f t="shared" si="209"/>
        <v/>
      </c>
      <c r="P3986" s="1" t="e">
        <f ca="1">IF(AND(O3986&lt;&gt; "", COUNTIF(SAP!#REF!,O3986)&gt;0),"Matched", "")</f>
        <v>#REF!</v>
      </c>
      <c r="Q3986" s="1" t="str">
        <f ca="1">IF(D3986="AC","Logic4"&amp;"_"&amp;TEXT(C3986,"dd.mm.yyyy") &amp;"_"&amp; 1609696.59,"")</f>
        <v>Logic4_25.02.2020_1609696.59</v>
      </c>
      <c r="R3986" s="1" t="e">
        <f ca="1">IF(AND(Q3986&lt;&gt; "", COUNTIF(SAP!#REF!,Q3986)&gt;0),"Matched", "")</f>
        <v>#REF!</v>
      </c>
    </row>
    <row r="3987" spans="1:18">
      <c r="A3987" s="13">
        <v>11563327</v>
      </c>
      <c r="B3987" s="14">
        <v>43886</v>
      </c>
      <c r="C3987" s="14">
        <v>43886</v>
      </c>
      <c r="D3987" s="15" t="s">
        <v>10</v>
      </c>
      <c r="E3987" s="15">
        <v>0</v>
      </c>
      <c r="F3987" s="15">
        <v>0</v>
      </c>
      <c r="G3987" s="15">
        <v>15109.9</v>
      </c>
      <c r="H3987" s="15">
        <v>713661.25</v>
      </c>
      <c r="I3987" s="15" t="s">
        <v>11</v>
      </c>
      <c r="J3987" s="15" t="s">
        <v>12</v>
      </c>
      <c r="K3987" s="1" t="str">
        <f t="shared" si="210"/>
        <v/>
      </c>
      <c r="L3987" s="1" t="e">
        <f ca="1">IF(AND(K3987&lt;&gt; "", COUNTIF(SAP!#REF!,K3987)&gt;0),"Matched", "")</f>
        <v>#REF!</v>
      </c>
      <c r="M3987" s="1" t="str">
        <f t="shared" si="208"/>
        <v/>
      </c>
      <c r="N3987" s="1" t="e">
        <f ca="1">IF(AND(M3987&lt;&gt; "", COUNTIF(SAP!#REF!,M3987)&gt;0),"Matched", "")</f>
        <v>#REF!</v>
      </c>
      <c r="O3987" s="1" t="str">
        <f t="shared" si="209"/>
        <v/>
      </c>
      <c r="P3987" s="1" t="e">
        <f ca="1">IF(AND(O3987&lt;&gt; "", COUNTIF(SAP!#REF!,O3987)&gt;0),"Matched", "")</f>
        <v>#REF!</v>
      </c>
      <c r="Q3987" s="1" t="str">
        <f ca="1">IF(D3987="AC","Logic4"&amp;"_"&amp;TEXT(C3987,"dd.mm.yyyy") &amp;"_"&amp; 1609696.59,"")</f>
        <v>Logic4_25.02.2020_1609696.59</v>
      </c>
      <c r="R3987" s="1" t="e">
        <f ca="1">IF(AND(Q3987&lt;&gt; "", COUNTIF(SAP!#REF!,Q3987)&gt;0),"Matched", "")</f>
        <v>#REF!</v>
      </c>
    </row>
    <row r="3988" spans="1:18">
      <c r="A3988" s="9">
        <v>11563327</v>
      </c>
      <c r="B3988" s="10">
        <v>43886</v>
      </c>
      <c r="C3988" s="10">
        <v>43886</v>
      </c>
      <c r="D3988" s="11" t="s">
        <v>10</v>
      </c>
      <c r="E3988" s="11">
        <v>0</v>
      </c>
      <c r="F3988" s="11">
        <v>0</v>
      </c>
      <c r="G3988" s="11">
        <v>15116.8</v>
      </c>
      <c r="H3988" s="11">
        <v>728778.05</v>
      </c>
      <c r="I3988" s="11" t="s">
        <v>11</v>
      </c>
      <c r="J3988" s="11" t="s">
        <v>12</v>
      </c>
      <c r="K3988" s="1" t="str">
        <f t="shared" si="210"/>
        <v/>
      </c>
      <c r="L3988" s="1" t="e">
        <f ca="1">IF(AND(K3988&lt;&gt; "", COUNTIF(SAP!#REF!,K3988)&gt;0),"Matched", "")</f>
        <v>#REF!</v>
      </c>
      <c r="M3988" s="1" t="str">
        <f t="shared" si="208"/>
        <v/>
      </c>
      <c r="N3988" s="1" t="e">
        <f ca="1">IF(AND(M3988&lt;&gt; "", COUNTIF(SAP!#REF!,M3988)&gt;0),"Matched", "")</f>
        <v>#REF!</v>
      </c>
      <c r="O3988" s="1" t="str">
        <f t="shared" si="209"/>
        <v/>
      </c>
      <c r="P3988" s="1" t="e">
        <f ca="1">IF(AND(O3988&lt;&gt; "", COUNTIF(SAP!#REF!,O3988)&gt;0),"Matched", "")</f>
        <v>#REF!</v>
      </c>
      <c r="Q3988" s="1" t="str">
        <f ca="1">IF(D3988="AC","Logic4"&amp;"_"&amp;TEXT(C3988,"dd.mm.yyyy") &amp;"_"&amp; 1609696.59,"")</f>
        <v>Logic4_25.02.2020_1609696.59</v>
      </c>
      <c r="R3988" s="1" t="e">
        <f ca="1">IF(AND(Q3988&lt;&gt; "", COUNTIF(SAP!#REF!,Q3988)&gt;0),"Matched", "")</f>
        <v>#REF!</v>
      </c>
    </row>
    <row r="3989" spans="1:18">
      <c r="A3989" s="13">
        <v>11563327</v>
      </c>
      <c r="B3989" s="14">
        <v>43886</v>
      </c>
      <c r="C3989" s="14">
        <v>43886</v>
      </c>
      <c r="D3989" s="15" t="s">
        <v>10</v>
      </c>
      <c r="E3989" s="15">
        <v>0</v>
      </c>
      <c r="F3989" s="15">
        <v>0</v>
      </c>
      <c r="G3989" s="15">
        <v>15368.6</v>
      </c>
      <c r="H3989" s="15">
        <v>744146.65</v>
      </c>
      <c r="I3989" s="15" t="s">
        <v>11</v>
      </c>
      <c r="J3989" s="15" t="s">
        <v>12</v>
      </c>
      <c r="K3989" s="1" t="str">
        <f t="shared" si="210"/>
        <v/>
      </c>
      <c r="L3989" s="1" t="e">
        <f ca="1">IF(AND(K3989&lt;&gt; "", COUNTIF(SAP!#REF!,K3989)&gt;0),"Matched", "")</f>
        <v>#REF!</v>
      </c>
      <c r="M3989" s="1" t="str">
        <f t="shared" si="208"/>
        <v/>
      </c>
      <c r="N3989" s="1" t="e">
        <f ca="1">IF(AND(M3989&lt;&gt; "", COUNTIF(SAP!#REF!,M3989)&gt;0),"Matched", "")</f>
        <v>#REF!</v>
      </c>
      <c r="O3989" s="1" t="str">
        <f t="shared" si="209"/>
        <v/>
      </c>
      <c r="P3989" s="1" t="e">
        <f ca="1">IF(AND(O3989&lt;&gt; "", COUNTIF(SAP!#REF!,O3989)&gt;0),"Matched", "")</f>
        <v>#REF!</v>
      </c>
      <c r="Q3989" s="1" t="str">
        <f ca="1">IF(D3989="AC","Logic4"&amp;"_"&amp;TEXT(C3989,"dd.mm.yyyy") &amp;"_"&amp; 1609696.59,"")</f>
        <v>Logic4_25.02.2020_1609696.59</v>
      </c>
      <c r="R3989" s="1" t="e">
        <f ca="1">IF(AND(Q3989&lt;&gt; "", COUNTIF(SAP!#REF!,Q3989)&gt;0),"Matched", "")</f>
        <v>#REF!</v>
      </c>
    </row>
    <row r="3990" spans="1:18">
      <c r="A3990" s="9">
        <v>11563327</v>
      </c>
      <c r="B3990" s="10">
        <v>43886</v>
      </c>
      <c r="C3990" s="10">
        <v>43886</v>
      </c>
      <c r="D3990" s="11" t="s">
        <v>10</v>
      </c>
      <c r="E3990" s="11">
        <v>0</v>
      </c>
      <c r="F3990" s="11">
        <v>0</v>
      </c>
      <c r="G3990" s="11">
        <v>15487</v>
      </c>
      <c r="H3990" s="11">
        <v>759633.65</v>
      </c>
      <c r="I3990" s="11" t="s">
        <v>11</v>
      </c>
      <c r="J3990" s="11" t="s">
        <v>12</v>
      </c>
      <c r="K3990" s="1" t="str">
        <f t="shared" si="210"/>
        <v/>
      </c>
      <c r="L3990" s="1" t="e">
        <f ca="1">IF(AND(K3990&lt;&gt; "", COUNTIF(SAP!#REF!,K3990)&gt;0),"Matched", "")</f>
        <v>#REF!</v>
      </c>
      <c r="M3990" s="1" t="str">
        <f t="shared" si="208"/>
        <v/>
      </c>
      <c r="N3990" s="1" t="e">
        <f ca="1">IF(AND(M3990&lt;&gt; "", COUNTIF(SAP!#REF!,M3990)&gt;0),"Matched", "")</f>
        <v>#REF!</v>
      </c>
      <c r="O3990" s="1" t="str">
        <f t="shared" si="209"/>
        <v/>
      </c>
      <c r="P3990" s="1" t="e">
        <f ca="1">IF(AND(O3990&lt;&gt; "", COUNTIF(SAP!#REF!,O3990)&gt;0),"Matched", "")</f>
        <v>#REF!</v>
      </c>
      <c r="Q3990" s="1" t="str">
        <f ca="1">IF(D3990="AC","Logic4"&amp;"_"&amp;TEXT(C3990,"dd.mm.yyyy") &amp;"_"&amp; 1609696.59,"")</f>
        <v>Logic4_25.02.2020_1609696.59</v>
      </c>
      <c r="R3990" s="1" t="e">
        <f ca="1">IF(AND(Q3990&lt;&gt; "", COUNTIF(SAP!#REF!,Q3990)&gt;0),"Matched", "")</f>
        <v>#REF!</v>
      </c>
    </row>
    <row r="3991" spans="1:18">
      <c r="A3991" s="13">
        <v>11563327</v>
      </c>
      <c r="B3991" s="14">
        <v>43886</v>
      </c>
      <c r="C3991" s="14">
        <v>43886</v>
      </c>
      <c r="D3991" s="15" t="s">
        <v>10</v>
      </c>
      <c r="E3991" s="15">
        <v>0</v>
      </c>
      <c r="F3991" s="15">
        <v>0</v>
      </c>
      <c r="G3991" s="15">
        <v>15638.24</v>
      </c>
      <c r="H3991" s="15">
        <v>775271.89</v>
      </c>
      <c r="I3991" s="15" t="s">
        <v>11</v>
      </c>
      <c r="J3991" s="15" t="s">
        <v>12</v>
      </c>
      <c r="K3991" s="1" t="str">
        <f t="shared" si="210"/>
        <v/>
      </c>
      <c r="L3991" s="1" t="e">
        <f ca="1">IF(AND(K3991&lt;&gt; "", COUNTIF(SAP!#REF!,K3991)&gt;0),"Matched", "")</f>
        <v>#REF!</v>
      </c>
      <c r="M3991" s="1" t="str">
        <f t="shared" si="208"/>
        <v/>
      </c>
      <c r="N3991" s="1" t="e">
        <f ca="1">IF(AND(M3991&lt;&gt; "", COUNTIF(SAP!#REF!,M3991)&gt;0),"Matched", "")</f>
        <v>#REF!</v>
      </c>
      <c r="O3991" s="1" t="str">
        <f t="shared" si="209"/>
        <v/>
      </c>
      <c r="P3991" s="1" t="e">
        <f ca="1">IF(AND(O3991&lt;&gt; "", COUNTIF(SAP!#REF!,O3991)&gt;0),"Matched", "")</f>
        <v>#REF!</v>
      </c>
      <c r="Q3991" s="1" t="str">
        <f ca="1">IF(D3991="AC","Logic4"&amp;"_"&amp;TEXT(C3991,"dd.mm.yyyy") &amp;"_"&amp; 1609696.59,"")</f>
        <v>Logic4_25.02.2020_1609696.59</v>
      </c>
      <c r="R3991" s="1" t="e">
        <f ca="1">IF(AND(Q3991&lt;&gt; "", COUNTIF(SAP!#REF!,Q3991)&gt;0),"Matched", "")</f>
        <v>#REF!</v>
      </c>
    </row>
    <row r="3992" spans="1:18">
      <c r="A3992" s="9">
        <v>11563327</v>
      </c>
      <c r="B3992" s="10">
        <v>43886</v>
      </c>
      <c r="C3992" s="10">
        <v>43886</v>
      </c>
      <c r="D3992" s="11" t="s">
        <v>10</v>
      </c>
      <c r="E3992" s="11">
        <v>0</v>
      </c>
      <c r="F3992" s="11">
        <v>0</v>
      </c>
      <c r="G3992" s="11">
        <v>15737.1</v>
      </c>
      <c r="H3992" s="11">
        <v>791008.99</v>
      </c>
      <c r="I3992" s="11" t="s">
        <v>11</v>
      </c>
      <c r="J3992" s="11" t="s">
        <v>12</v>
      </c>
      <c r="K3992" s="1" t="str">
        <f t="shared" si="210"/>
        <v/>
      </c>
      <c r="L3992" s="1" t="e">
        <f ca="1">IF(AND(K3992&lt;&gt; "", COUNTIF(SAP!#REF!,K3992)&gt;0),"Matched", "")</f>
        <v>#REF!</v>
      </c>
      <c r="M3992" s="1" t="str">
        <f t="shared" si="208"/>
        <v/>
      </c>
      <c r="N3992" s="1" t="e">
        <f ca="1">IF(AND(M3992&lt;&gt; "", COUNTIF(SAP!#REF!,M3992)&gt;0),"Matched", "")</f>
        <v>#REF!</v>
      </c>
      <c r="O3992" s="1" t="str">
        <f t="shared" si="209"/>
        <v/>
      </c>
      <c r="P3992" s="1" t="e">
        <f ca="1">IF(AND(O3992&lt;&gt; "", COUNTIF(SAP!#REF!,O3992)&gt;0),"Matched", "")</f>
        <v>#REF!</v>
      </c>
      <c r="Q3992" s="1" t="str">
        <f ca="1">IF(D3992="AC","Logic4"&amp;"_"&amp;TEXT(C3992,"dd.mm.yyyy") &amp;"_"&amp; 1609696.59,"")</f>
        <v>Logic4_25.02.2020_1609696.59</v>
      </c>
      <c r="R3992" s="1" t="e">
        <f ca="1">IF(AND(Q3992&lt;&gt; "", COUNTIF(SAP!#REF!,Q3992)&gt;0),"Matched", "")</f>
        <v>#REF!</v>
      </c>
    </row>
    <row r="3993" spans="1:18">
      <c r="A3993" s="13">
        <v>11563327</v>
      </c>
      <c r="B3993" s="14">
        <v>43886</v>
      </c>
      <c r="C3993" s="14">
        <v>43886</v>
      </c>
      <c r="D3993" s="15" t="s">
        <v>10</v>
      </c>
      <c r="E3993" s="15">
        <v>0</v>
      </c>
      <c r="F3993" s="15">
        <v>0</v>
      </c>
      <c r="G3993" s="15">
        <v>16490</v>
      </c>
      <c r="H3993" s="15">
        <v>807498.99</v>
      </c>
      <c r="I3993" s="15" t="s">
        <v>11</v>
      </c>
      <c r="J3993" s="15" t="s">
        <v>12</v>
      </c>
      <c r="K3993" s="1" t="str">
        <f t="shared" si="210"/>
        <v/>
      </c>
      <c r="L3993" s="1" t="e">
        <f ca="1">IF(AND(K3993&lt;&gt; "", COUNTIF(SAP!#REF!,K3993)&gt;0),"Matched", "")</f>
        <v>#REF!</v>
      </c>
      <c r="M3993" s="1" t="str">
        <f t="shared" si="208"/>
        <v/>
      </c>
      <c r="N3993" s="1" t="e">
        <f ca="1">IF(AND(M3993&lt;&gt; "", COUNTIF(SAP!#REF!,M3993)&gt;0),"Matched", "")</f>
        <v>#REF!</v>
      </c>
      <c r="O3993" s="1" t="str">
        <f t="shared" si="209"/>
        <v/>
      </c>
      <c r="P3993" s="1" t="e">
        <f ca="1">IF(AND(O3993&lt;&gt; "", COUNTIF(SAP!#REF!,O3993)&gt;0),"Matched", "")</f>
        <v>#REF!</v>
      </c>
      <c r="Q3993" s="1" t="str">
        <f ca="1">IF(D3993="AC","Logic4"&amp;"_"&amp;TEXT(C3993,"dd.mm.yyyy") &amp;"_"&amp; 1609696.59,"")</f>
        <v>Logic4_25.02.2020_1609696.59</v>
      </c>
      <c r="R3993" s="1" t="e">
        <f ca="1">IF(AND(Q3993&lt;&gt; "", COUNTIF(SAP!#REF!,Q3993)&gt;0),"Matched", "")</f>
        <v>#REF!</v>
      </c>
    </row>
    <row r="3994" spans="1:18">
      <c r="A3994" s="9">
        <v>11563327</v>
      </c>
      <c r="B3994" s="10">
        <v>43886</v>
      </c>
      <c r="C3994" s="10">
        <v>43886</v>
      </c>
      <c r="D3994" s="11" t="s">
        <v>10</v>
      </c>
      <c r="E3994" s="11">
        <v>0</v>
      </c>
      <c r="F3994" s="11">
        <v>0</v>
      </c>
      <c r="G3994" s="11">
        <v>16912.599999999999</v>
      </c>
      <c r="H3994" s="11">
        <v>824411.59</v>
      </c>
      <c r="I3994" s="11" t="s">
        <v>11</v>
      </c>
      <c r="J3994" s="11" t="s">
        <v>12</v>
      </c>
      <c r="K3994" s="1" t="str">
        <f t="shared" si="210"/>
        <v/>
      </c>
      <c r="L3994" s="1" t="e">
        <f ca="1">IF(AND(K3994&lt;&gt; "", COUNTIF(SAP!#REF!,K3994)&gt;0),"Matched", "")</f>
        <v>#REF!</v>
      </c>
      <c r="M3994" s="1" t="str">
        <f t="shared" si="208"/>
        <v/>
      </c>
      <c r="N3994" s="1" t="e">
        <f ca="1">IF(AND(M3994&lt;&gt; "", COUNTIF(SAP!#REF!,M3994)&gt;0),"Matched", "")</f>
        <v>#REF!</v>
      </c>
      <c r="O3994" s="1" t="str">
        <f t="shared" si="209"/>
        <v/>
      </c>
      <c r="P3994" s="1" t="e">
        <f ca="1">IF(AND(O3994&lt;&gt; "", COUNTIF(SAP!#REF!,O3994)&gt;0),"Matched", "")</f>
        <v>#REF!</v>
      </c>
      <c r="Q3994" s="1" t="str">
        <f ca="1">IF(D3994="AC","Logic4"&amp;"_"&amp;TEXT(C3994,"dd.mm.yyyy") &amp;"_"&amp; 1609696.59,"")</f>
        <v>Logic4_25.02.2020_1609696.59</v>
      </c>
      <c r="R3994" s="1" t="e">
        <f ca="1">IF(AND(Q3994&lt;&gt; "", COUNTIF(SAP!#REF!,Q3994)&gt;0),"Matched", "")</f>
        <v>#REF!</v>
      </c>
    </row>
    <row r="3995" spans="1:18">
      <c r="A3995" s="13">
        <v>11563327</v>
      </c>
      <c r="B3995" s="14">
        <v>43886</v>
      </c>
      <c r="C3995" s="14">
        <v>43886</v>
      </c>
      <c r="D3995" s="15" t="s">
        <v>10</v>
      </c>
      <c r="E3995" s="15">
        <v>0</v>
      </c>
      <c r="F3995" s="15">
        <v>0</v>
      </c>
      <c r="G3995" s="15">
        <v>17116.3</v>
      </c>
      <c r="H3995" s="15">
        <v>841527.89</v>
      </c>
      <c r="I3995" s="15" t="s">
        <v>11</v>
      </c>
      <c r="J3995" s="15" t="s">
        <v>12</v>
      </c>
      <c r="K3995" s="1" t="str">
        <f t="shared" si="210"/>
        <v/>
      </c>
      <c r="L3995" s="1" t="e">
        <f ca="1">IF(AND(K3995&lt;&gt; "", COUNTIF(SAP!#REF!,K3995)&gt;0),"Matched", "")</f>
        <v>#REF!</v>
      </c>
      <c r="M3995" s="1" t="str">
        <f t="shared" si="208"/>
        <v/>
      </c>
      <c r="N3995" s="1" t="e">
        <f ca="1">IF(AND(M3995&lt;&gt; "", COUNTIF(SAP!#REF!,M3995)&gt;0),"Matched", "")</f>
        <v>#REF!</v>
      </c>
      <c r="O3995" s="1" t="str">
        <f t="shared" si="209"/>
        <v/>
      </c>
      <c r="P3995" s="1" t="e">
        <f ca="1">IF(AND(O3995&lt;&gt; "", COUNTIF(SAP!#REF!,O3995)&gt;0),"Matched", "")</f>
        <v>#REF!</v>
      </c>
      <c r="Q3995" s="1" t="str">
        <f ca="1">IF(D3995="AC","Logic4"&amp;"_"&amp;TEXT(C3995,"dd.mm.yyyy") &amp;"_"&amp; 1609696.59,"")</f>
        <v>Logic4_25.02.2020_1609696.59</v>
      </c>
      <c r="R3995" s="1" t="e">
        <f ca="1">IF(AND(Q3995&lt;&gt; "", COUNTIF(SAP!#REF!,Q3995)&gt;0),"Matched", "")</f>
        <v>#REF!</v>
      </c>
    </row>
    <row r="3996" spans="1:18">
      <c r="A3996" s="9">
        <v>11563327</v>
      </c>
      <c r="B3996" s="10">
        <v>43886</v>
      </c>
      <c r="C3996" s="10">
        <v>43886</v>
      </c>
      <c r="D3996" s="11" t="s">
        <v>10</v>
      </c>
      <c r="E3996" s="11">
        <v>0</v>
      </c>
      <c r="F3996" s="11">
        <v>0</v>
      </c>
      <c r="G3996" s="11">
        <v>17513.599999999999</v>
      </c>
      <c r="H3996" s="11">
        <v>859041.49</v>
      </c>
      <c r="I3996" s="11" t="s">
        <v>11</v>
      </c>
      <c r="J3996" s="11" t="s">
        <v>12</v>
      </c>
      <c r="K3996" s="1" t="str">
        <f t="shared" si="210"/>
        <v/>
      </c>
      <c r="L3996" s="1" t="e">
        <f ca="1">IF(AND(K3996&lt;&gt; "", COUNTIF(SAP!#REF!,K3996)&gt;0),"Matched", "")</f>
        <v>#REF!</v>
      </c>
      <c r="M3996" s="1" t="str">
        <f t="shared" si="208"/>
        <v/>
      </c>
      <c r="N3996" s="1" t="e">
        <f ca="1">IF(AND(M3996&lt;&gt; "", COUNTIF(SAP!#REF!,M3996)&gt;0),"Matched", "")</f>
        <v>#REF!</v>
      </c>
      <c r="O3996" s="1" t="str">
        <f t="shared" si="209"/>
        <v/>
      </c>
      <c r="P3996" s="1" t="e">
        <f ca="1">IF(AND(O3996&lt;&gt; "", COUNTIF(SAP!#REF!,O3996)&gt;0),"Matched", "")</f>
        <v>#REF!</v>
      </c>
      <c r="Q3996" s="1" t="str">
        <f ca="1">IF(D3996="AC","Logic4"&amp;"_"&amp;TEXT(C3996,"dd.mm.yyyy") &amp;"_"&amp; 1609696.59,"")</f>
        <v>Logic4_25.02.2020_1609696.59</v>
      </c>
      <c r="R3996" s="1" t="e">
        <f ca="1">IF(AND(Q3996&lt;&gt; "", COUNTIF(SAP!#REF!,Q3996)&gt;0),"Matched", "")</f>
        <v>#REF!</v>
      </c>
    </row>
    <row r="3997" spans="1:18">
      <c r="A3997" s="13">
        <v>11563327</v>
      </c>
      <c r="B3997" s="14">
        <v>43886</v>
      </c>
      <c r="C3997" s="14">
        <v>43886</v>
      </c>
      <c r="D3997" s="15" t="s">
        <v>10</v>
      </c>
      <c r="E3997" s="15">
        <v>0</v>
      </c>
      <c r="F3997" s="15">
        <v>0</v>
      </c>
      <c r="G3997" s="15">
        <v>17664</v>
      </c>
      <c r="H3997" s="15">
        <v>876705.49</v>
      </c>
      <c r="I3997" s="15" t="s">
        <v>11</v>
      </c>
      <c r="J3997" s="15" t="s">
        <v>12</v>
      </c>
      <c r="K3997" s="1" t="str">
        <f t="shared" si="210"/>
        <v/>
      </c>
      <c r="L3997" s="1" t="e">
        <f ca="1">IF(AND(K3997&lt;&gt; "", COUNTIF(SAP!#REF!,K3997)&gt;0),"Matched", "")</f>
        <v>#REF!</v>
      </c>
      <c r="M3997" s="1" t="str">
        <f t="shared" si="208"/>
        <v/>
      </c>
      <c r="N3997" s="1" t="e">
        <f ca="1">IF(AND(M3997&lt;&gt; "", COUNTIF(SAP!#REF!,M3997)&gt;0),"Matched", "")</f>
        <v>#REF!</v>
      </c>
      <c r="O3997" s="1" t="str">
        <f t="shared" si="209"/>
        <v/>
      </c>
      <c r="P3997" s="1" t="e">
        <f ca="1">IF(AND(O3997&lt;&gt; "", COUNTIF(SAP!#REF!,O3997)&gt;0),"Matched", "")</f>
        <v>#REF!</v>
      </c>
      <c r="Q3997" s="1" t="str">
        <f ca="1">IF(D3997="AC","Logic4"&amp;"_"&amp;TEXT(C3997,"dd.mm.yyyy") &amp;"_"&amp; 1609696.59,"")</f>
        <v>Logic4_25.02.2020_1609696.59</v>
      </c>
      <c r="R3997" s="1" t="e">
        <f ca="1">IF(AND(Q3997&lt;&gt; "", COUNTIF(SAP!#REF!,Q3997)&gt;0),"Matched", "")</f>
        <v>#REF!</v>
      </c>
    </row>
    <row r="3998" spans="1:18">
      <c r="A3998" s="9">
        <v>11563327</v>
      </c>
      <c r="B3998" s="10">
        <v>43886</v>
      </c>
      <c r="C3998" s="10">
        <v>43886</v>
      </c>
      <c r="D3998" s="11" t="s">
        <v>10</v>
      </c>
      <c r="E3998" s="11">
        <v>0</v>
      </c>
      <c r="F3998" s="11">
        <v>0</v>
      </c>
      <c r="G3998" s="11">
        <v>17821.490000000002</v>
      </c>
      <c r="H3998" s="11">
        <v>894526.98</v>
      </c>
      <c r="I3998" s="11" t="s">
        <v>11</v>
      </c>
      <c r="J3998" s="11" t="s">
        <v>12</v>
      </c>
      <c r="K3998" s="1" t="str">
        <f t="shared" si="210"/>
        <v/>
      </c>
      <c r="L3998" s="1" t="e">
        <f ca="1">IF(AND(K3998&lt;&gt; "", COUNTIF(SAP!#REF!,K3998)&gt;0),"Matched", "")</f>
        <v>#REF!</v>
      </c>
      <c r="M3998" s="1" t="str">
        <f t="shared" si="208"/>
        <v/>
      </c>
      <c r="N3998" s="1" t="e">
        <f ca="1">IF(AND(M3998&lt;&gt; "", COUNTIF(SAP!#REF!,M3998)&gt;0),"Matched", "")</f>
        <v>#REF!</v>
      </c>
      <c r="O3998" s="1" t="str">
        <f t="shared" si="209"/>
        <v/>
      </c>
      <c r="P3998" s="1" t="e">
        <f ca="1">IF(AND(O3998&lt;&gt; "", COUNTIF(SAP!#REF!,O3998)&gt;0),"Matched", "")</f>
        <v>#REF!</v>
      </c>
      <c r="Q3998" s="1" t="str">
        <f ca="1">IF(D3998="AC","Logic4"&amp;"_"&amp;TEXT(C3998,"dd.mm.yyyy") &amp;"_"&amp; 1609696.59,"")</f>
        <v>Logic4_25.02.2020_1609696.59</v>
      </c>
      <c r="R3998" s="1" t="e">
        <f ca="1">IF(AND(Q3998&lt;&gt; "", COUNTIF(SAP!#REF!,Q3998)&gt;0),"Matched", "")</f>
        <v>#REF!</v>
      </c>
    </row>
    <row r="3999" spans="1:18">
      <c r="A3999" s="13">
        <v>11563327</v>
      </c>
      <c r="B3999" s="14">
        <v>43886</v>
      </c>
      <c r="C3999" s="14">
        <v>43886</v>
      </c>
      <c r="D3999" s="15" t="s">
        <v>10</v>
      </c>
      <c r="E3999" s="15">
        <v>0</v>
      </c>
      <c r="F3999" s="15">
        <v>0</v>
      </c>
      <c r="G3999" s="15">
        <v>17995.099999999999</v>
      </c>
      <c r="H3999" s="15">
        <v>912522.08</v>
      </c>
      <c r="I3999" s="15" t="s">
        <v>11</v>
      </c>
      <c r="J3999" s="15" t="s">
        <v>12</v>
      </c>
      <c r="K3999" s="1" t="str">
        <f t="shared" si="210"/>
        <v/>
      </c>
      <c r="L3999" s="1" t="e">
        <f ca="1">IF(AND(K3999&lt;&gt; "", COUNTIF(SAP!#REF!,K3999)&gt;0),"Matched", "")</f>
        <v>#REF!</v>
      </c>
      <c r="M3999" s="1" t="str">
        <f t="shared" si="208"/>
        <v/>
      </c>
      <c r="N3999" s="1" t="e">
        <f ca="1">IF(AND(M3999&lt;&gt; "", COUNTIF(SAP!#REF!,M3999)&gt;0),"Matched", "")</f>
        <v>#REF!</v>
      </c>
      <c r="O3999" s="1" t="str">
        <f t="shared" si="209"/>
        <v/>
      </c>
      <c r="P3999" s="1" t="e">
        <f ca="1">IF(AND(O3999&lt;&gt; "", COUNTIF(SAP!#REF!,O3999)&gt;0),"Matched", "")</f>
        <v>#REF!</v>
      </c>
      <c r="Q3999" s="1" t="str">
        <f ca="1">IF(D3999="AC","Logic4"&amp;"_"&amp;TEXT(C3999,"dd.mm.yyyy") &amp;"_"&amp; 1609696.59,"")</f>
        <v>Logic4_25.02.2020_1609696.59</v>
      </c>
      <c r="R3999" s="1" t="e">
        <f ca="1">IF(AND(Q3999&lt;&gt; "", COUNTIF(SAP!#REF!,Q3999)&gt;0),"Matched", "")</f>
        <v>#REF!</v>
      </c>
    </row>
    <row r="4000" spans="1:18">
      <c r="A4000" s="9">
        <v>11563327</v>
      </c>
      <c r="B4000" s="10">
        <v>43886</v>
      </c>
      <c r="C4000" s="10">
        <v>43886</v>
      </c>
      <c r="D4000" s="11" t="s">
        <v>10</v>
      </c>
      <c r="E4000" s="11">
        <v>0</v>
      </c>
      <c r="F4000" s="11">
        <v>0</v>
      </c>
      <c r="G4000" s="11">
        <v>18881.099999999999</v>
      </c>
      <c r="H4000" s="11">
        <v>931403.18</v>
      </c>
      <c r="I4000" s="11" t="s">
        <v>11</v>
      </c>
      <c r="J4000" s="11" t="s">
        <v>12</v>
      </c>
      <c r="K4000" s="1" t="str">
        <f t="shared" si="210"/>
        <v/>
      </c>
      <c r="L4000" s="1" t="e">
        <f ca="1">IF(AND(K4000&lt;&gt; "", COUNTIF(SAP!#REF!,K4000)&gt;0),"Matched", "")</f>
        <v>#REF!</v>
      </c>
      <c r="M4000" s="1" t="str">
        <f t="shared" si="208"/>
        <v/>
      </c>
      <c r="N4000" s="1" t="e">
        <f ca="1">IF(AND(M4000&lt;&gt; "", COUNTIF(SAP!#REF!,M4000)&gt;0),"Matched", "")</f>
        <v>#REF!</v>
      </c>
      <c r="O4000" s="1" t="str">
        <f t="shared" si="209"/>
        <v/>
      </c>
      <c r="P4000" s="1" t="e">
        <f ca="1">IF(AND(O4000&lt;&gt; "", COUNTIF(SAP!#REF!,O4000)&gt;0),"Matched", "")</f>
        <v>#REF!</v>
      </c>
      <c r="Q4000" s="1" t="str">
        <f ca="1">IF(D4000="AC","Logic4"&amp;"_"&amp;TEXT(C4000,"dd.mm.yyyy") &amp;"_"&amp; 1609696.59,"")</f>
        <v>Logic4_25.02.2020_1609696.59</v>
      </c>
      <c r="R4000" s="1" t="e">
        <f ca="1">IF(AND(Q4000&lt;&gt; "", COUNTIF(SAP!#REF!,Q4000)&gt;0),"Matched", "")</f>
        <v>#REF!</v>
      </c>
    </row>
    <row r="4001" spans="1:18">
      <c r="A4001" s="13">
        <v>11563327</v>
      </c>
      <c r="B4001" s="14">
        <v>43886</v>
      </c>
      <c r="C4001" s="14">
        <v>43886</v>
      </c>
      <c r="D4001" s="15" t="s">
        <v>10</v>
      </c>
      <c r="E4001" s="15">
        <v>0</v>
      </c>
      <c r="F4001" s="15">
        <v>0</v>
      </c>
      <c r="G4001" s="15">
        <v>19200</v>
      </c>
      <c r="H4001" s="15">
        <v>950603.18</v>
      </c>
      <c r="I4001" s="15" t="s">
        <v>11</v>
      </c>
      <c r="J4001" s="15" t="s">
        <v>12</v>
      </c>
      <c r="K4001" s="1" t="str">
        <f t="shared" si="210"/>
        <v/>
      </c>
      <c r="L4001" s="1" t="e">
        <f ca="1">IF(AND(K4001&lt;&gt; "", COUNTIF(SAP!#REF!,K4001)&gt;0),"Matched", "")</f>
        <v>#REF!</v>
      </c>
      <c r="M4001" s="1" t="str">
        <f t="shared" si="208"/>
        <v/>
      </c>
      <c r="N4001" s="1" t="e">
        <f ca="1">IF(AND(M4001&lt;&gt; "", COUNTIF(SAP!#REF!,M4001)&gt;0),"Matched", "")</f>
        <v>#REF!</v>
      </c>
      <c r="O4001" s="1" t="str">
        <f t="shared" si="209"/>
        <v/>
      </c>
      <c r="P4001" s="1" t="e">
        <f ca="1">IF(AND(O4001&lt;&gt; "", COUNTIF(SAP!#REF!,O4001)&gt;0),"Matched", "")</f>
        <v>#REF!</v>
      </c>
      <c r="Q4001" s="1" t="str">
        <f ca="1">IF(D4001="AC","Logic4"&amp;"_"&amp;TEXT(C4001,"dd.mm.yyyy") &amp;"_"&amp; 1609696.59,"")</f>
        <v>Logic4_25.02.2020_1609696.59</v>
      </c>
      <c r="R4001" s="1" t="e">
        <f ca="1">IF(AND(Q4001&lt;&gt; "", COUNTIF(SAP!#REF!,Q4001)&gt;0),"Matched", "")</f>
        <v>#REF!</v>
      </c>
    </row>
    <row r="4002" spans="1:18">
      <c r="A4002" s="9">
        <v>11563327</v>
      </c>
      <c r="B4002" s="10">
        <v>43886</v>
      </c>
      <c r="C4002" s="10">
        <v>43886</v>
      </c>
      <c r="D4002" s="11" t="s">
        <v>10</v>
      </c>
      <c r="E4002" s="11">
        <v>0</v>
      </c>
      <c r="F4002" s="11">
        <v>0</v>
      </c>
      <c r="G4002" s="11">
        <v>19670.3</v>
      </c>
      <c r="H4002" s="11">
        <v>970273.48</v>
      </c>
      <c r="I4002" s="11" t="s">
        <v>11</v>
      </c>
      <c r="J4002" s="11" t="s">
        <v>12</v>
      </c>
      <c r="K4002" s="1" t="str">
        <f t="shared" si="210"/>
        <v/>
      </c>
      <c r="L4002" s="1" t="e">
        <f ca="1">IF(AND(K4002&lt;&gt; "", COUNTIF(SAP!#REF!,K4002)&gt;0),"Matched", "")</f>
        <v>#REF!</v>
      </c>
      <c r="M4002" s="1" t="str">
        <f t="shared" si="208"/>
        <v/>
      </c>
      <c r="N4002" s="1" t="e">
        <f ca="1">IF(AND(M4002&lt;&gt; "", COUNTIF(SAP!#REF!,M4002)&gt;0),"Matched", "")</f>
        <v>#REF!</v>
      </c>
      <c r="O4002" s="1" t="str">
        <f t="shared" si="209"/>
        <v/>
      </c>
      <c r="P4002" s="1" t="e">
        <f ca="1">IF(AND(O4002&lt;&gt; "", COUNTIF(SAP!#REF!,O4002)&gt;0),"Matched", "")</f>
        <v>#REF!</v>
      </c>
      <c r="Q4002" s="1" t="str">
        <f ca="1">IF(D4002="AC","Logic4"&amp;"_"&amp;TEXT(C4002,"dd.mm.yyyy") &amp;"_"&amp; 1609696.59,"")</f>
        <v>Logic4_25.02.2020_1609696.59</v>
      </c>
      <c r="R4002" s="1" t="e">
        <f ca="1">IF(AND(Q4002&lt;&gt; "", COUNTIF(SAP!#REF!,Q4002)&gt;0),"Matched", "")</f>
        <v>#REF!</v>
      </c>
    </row>
    <row r="4003" spans="1:18">
      <c r="A4003" s="13">
        <v>11563327</v>
      </c>
      <c r="B4003" s="14">
        <v>43886</v>
      </c>
      <c r="C4003" s="14">
        <v>43886</v>
      </c>
      <c r="D4003" s="15" t="s">
        <v>10</v>
      </c>
      <c r="E4003" s="15">
        <v>0</v>
      </c>
      <c r="F4003" s="15">
        <v>0</v>
      </c>
      <c r="G4003" s="15">
        <v>19921.599999999999</v>
      </c>
      <c r="H4003" s="15">
        <v>990195.08</v>
      </c>
      <c r="I4003" s="15" t="s">
        <v>11</v>
      </c>
      <c r="J4003" s="15" t="s">
        <v>12</v>
      </c>
      <c r="K4003" s="1" t="str">
        <f t="shared" si="210"/>
        <v/>
      </c>
      <c r="L4003" s="1" t="e">
        <f ca="1">IF(AND(K4003&lt;&gt; "", COUNTIF(SAP!#REF!,K4003)&gt;0),"Matched", "")</f>
        <v>#REF!</v>
      </c>
      <c r="M4003" s="1" t="str">
        <f t="shared" si="208"/>
        <v/>
      </c>
      <c r="N4003" s="1" t="e">
        <f ca="1">IF(AND(M4003&lt;&gt; "", COUNTIF(SAP!#REF!,M4003)&gt;0),"Matched", "")</f>
        <v>#REF!</v>
      </c>
      <c r="O4003" s="1" t="str">
        <f t="shared" si="209"/>
        <v/>
      </c>
      <c r="P4003" s="1" t="e">
        <f ca="1">IF(AND(O4003&lt;&gt; "", COUNTIF(SAP!#REF!,O4003)&gt;0),"Matched", "")</f>
        <v>#REF!</v>
      </c>
      <c r="Q4003" s="1" t="str">
        <f ca="1">IF(D4003="AC","Logic4"&amp;"_"&amp;TEXT(C4003,"dd.mm.yyyy") &amp;"_"&amp; 1609696.59,"")</f>
        <v>Logic4_25.02.2020_1609696.59</v>
      </c>
      <c r="R4003" s="1" t="e">
        <f ca="1">IF(AND(Q4003&lt;&gt; "", COUNTIF(SAP!#REF!,Q4003)&gt;0),"Matched", "")</f>
        <v>#REF!</v>
      </c>
    </row>
    <row r="4004" spans="1:18">
      <c r="A4004" s="9">
        <v>11563327</v>
      </c>
      <c r="B4004" s="10">
        <v>43886</v>
      </c>
      <c r="C4004" s="10">
        <v>43886</v>
      </c>
      <c r="D4004" s="11" t="s">
        <v>10</v>
      </c>
      <c r="E4004" s="11">
        <v>0</v>
      </c>
      <c r="F4004" s="11">
        <v>0</v>
      </c>
      <c r="G4004" s="11">
        <v>20998.5</v>
      </c>
      <c r="H4004" s="11">
        <v>1011193.58</v>
      </c>
      <c r="I4004" s="11" t="s">
        <v>11</v>
      </c>
      <c r="J4004" s="11" t="s">
        <v>12</v>
      </c>
      <c r="K4004" s="1" t="str">
        <f t="shared" si="210"/>
        <v/>
      </c>
      <c r="L4004" s="1" t="e">
        <f ca="1">IF(AND(K4004&lt;&gt; "", COUNTIF(SAP!#REF!,K4004)&gt;0),"Matched", "")</f>
        <v>#REF!</v>
      </c>
      <c r="M4004" s="1" t="str">
        <f t="shared" ref="M4004:M4043" si="211">IF(D4004="TR","Logic2"&amp;"_"&amp;TEXT(C4004,"dd.mm.yyyy") &amp;"_"&amp; F4004,"")</f>
        <v/>
      </c>
      <c r="N4004" s="1" t="e">
        <f ca="1">IF(AND(M4004&lt;&gt; "", COUNTIF(SAP!#REF!,M4004)&gt;0),"Matched", "")</f>
        <v>#REF!</v>
      </c>
      <c r="O4004" s="1" t="str">
        <f t="shared" ref="O4004:O4020" si="212">IF(D4004="AF","Logic3"&amp;"_"&amp;G4004,"")</f>
        <v/>
      </c>
      <c r="P4004" s="1" t="e">
        <f ca="1">IF(AND(O4004&lt;&gt; "", COUNTIF(SAP!#REF!,O4004)&gt;0),"Matched", "")</f>
        <v>#REF!</v>
      </c>
      <c r="Q4004" s="1" t="str">
        <f ca="1">IF(D4004="AC","Logic4"&amp;"_"&amp;TEXT(C4004,"dd.mm.yyyy") &amp;"_"&amp; 1609696.59,"")</f>
        <v>Logic4_25.02.2020_1609696.59</v>
      </c>
      <c r="R4004" s="1" t="e">
        <f ca="1">IF(AND(Q4004&lt;&gt; "", COUNTIF(SAP!#REF!,Q4004)&gt;0),"Matched", "")</f>
        <v>#REF!</v>
      </c>
    </row>
    <row r="4005" spans="1:18">
      <c r="A4005" s="13">
        <v>11563327</v>
      </c>
      <c r="B4005" s="14">
        <v>43886</v>
      </c>
      <c r="C4005" s="14">
        <v>43886</v>
      </c>
      <c r="D4005" s="15" t="s">
        <v>10</v>
      </c>
      <c r="E4005" s="15">
        <v>0</v>
      </c>
      <c r="F4005" s="15">
        <v>0</v>
      </c>
      <c r="G4005" s="15">
        <v>21140</v>
      </c>
      <c r="H4005" s="15">
        <v>1032333.58</v>
      </c>
      <c r="I4005" s="15" t="s">
        <v>11</v>
      </c>
      <c r="J4005" s="15" t="s">
        <v>12</v>
      </c>
      <c r="K4005" s="1" t="str">
        <f t="shared" si="210"/>
        <v/>
      </c>
      <c r="L4005" s="1" t="e">
        <f ca="1">IF(AND(K4005&lt;&gt; "", COUNTIF(SAP!#REF!,K4005)&gt;0),"Matched", "")</f>
        <v>#REF!</v>
      </c>
      <c r="M4005" s="1" t="str">
        <f t="shared" si="211"/>
        <v/>
      </c>
      <c r="N4005" s="1" t="e">
        <f ca="1">IF(AND(M4005&lt;&gt; "", COUNTIF(SAP!#REF!,M4005)&gt;0),"Matched", "")</f>
        <v>#REF!</v>
      </c>
      <c r="O4005" s="1" t="str">
        <f t="shared" si="212"/>
        <v/>
      </c>
      <c r="P4005" s="1" t="e">
        <f ca="1">IF(AND(O4005&lt;&gt; "", COUNTIF(SAP!#REF!,O4005)&gt;0),"Matched", "")</f>
        <v>#REF!</v>
      </c>
      <c r="Q4005" s="1" t="str">
        <f ca="1">IF(D4005="AC","Logic4"&amp;"_"&amp;TEXT(C4005,"dd.mm.yyyy") &amp;"_"&amp; 1609696.59,"")</f>
        <v>Logic4_25.02.2020_1609696.59</v>
      </c>
      <c r="R4005" s="1" t="e">
        <f ca="1">IF(AND(Q4005&lt;&gt; "", COUNTIF(SAP!#REF!,Q4005)&gt;0),"Matched", "")</f>
        <v>#REF!</v>
      </c>
    </row>
    <row r="4006" spans="1:18">
      <c r="A4006" s="9">
        <v>11563327</v>
      </c>
      <c r="B4006" s="10">
        <v>43886</v>
      </c>
      <c r="C4006" s="10">
        <v>43886</v>
      </c>
      <c r="D4006" s="11" t="s">
        <v>10</v>
      </c>
      <c r="E4006" s="11">
        <v>0</v>
      </c>
      <c r="F4006" s="11">
        <v>0</v>
      </c>
      <c r="G4006" s="11">
        <v>21800</v>
      </c>
      <c r="H4006" s="11">
        <v>1054133.58</v>
      </c>
      <c r="I4006" s="11" t="s">
        <v>11</v>
      </c>
      <c r="J4006" s="11" t="s">
        <v>12</v>
      </c>
      <c r="K4006" s="1" t="str">
        <f t="shared" si="210"/>
        <v/>
      </c>
      <c r="L4006" s="1" t="e">
        <f ca="1">IF(AND(K4006&lt;&gt; "", COUNTIF(SAP!#REF!,K4006)&gt;0),"Matched", "")</f>
        <v>#REF!</v>
      </c>
      <c r="M4006" s="1" t="str">
        <f t="shared" si="211"/>
        <v/>
      </c>
      <c r="N4006" s="1" t="e">
        <f ca="1">IF(AND(M4006&lt;&gt; "", COUNTIF(SAP!#REF!,M4006)&gt;0),"Matched", "")</f>
        <v>#REF!</v>
      </c>
      <c r="O4006" s="1" t="str">
        <f t="shared" si="212"/>
        <v/>
      </c>
      <c r="P4006" s="1" t="e">
        <f ca="1">IF(AND(O4006&lt;&gt; "", COUNTIF(SAP!#REF!,O4006)&gt;0),"Matched", "")</f>
        <v>#REF!</v>
      </c>
      <c r="Q4006" s="1" t="str">
        <f ca="1">IF(D4006="AC","Logic4"&amp;"_"&amp;TEXT(C4006,"dd.mm.yyyy") &amp;"_"&amp; 1609696.59,"")</f>
        <v>Logic4_25.02.2020_1609696.59</v>
      </c>
      <c r="R4006" s="1" t="e">
        <f ca="1">IF(AND(Q4006&lt;&gt; "", COUNTIF(SAP!#REF!,Q4006)&gt;0),"Matched", "")</f>
        <v>#REF!</v>
      </c>
    </row>
    <row r="4007" spans="1:18">
      <c r="A4007" s="13">
        <v>11563327</v>
      </c>
      <c r="B4007" s="14">
        <v>43886</v>
      </c>
      <c r="C4007" s="14">
        <v>43886</v>
      </c>
      <c r="D4007" s="15" t="s">
        <v>10</v>
      </c>
      <c r="E4007" s="15">
        <v>0</v>
      </c>
      <c r="F4007" s="15">
        <v>0</v>
      </c>
      <c r="G4007" s="15">
        <v>23181.040000000001</v>
      </c>
      <c r="H4007" s="15">
        <v>1077314.6200000001</v>
      </c>
      <c r="I4007" s="15" t="s">
        <v>11</v>
      </c>
      <c r="J4007" s="15" t="s">
        <v>12</v>
      </c>
      <c r="K4007" s="1" t="str">
        <f t="shared" si="210"/>
        <v/>
      </c>
      <c r="L4007" s="1" t="e">
        <f ca="1">IF(AND(K4007&lt;&gt; "", COUNTIF(SAP!#REF!,K4007)&gt;0),"Matched", "")</f>
        <v>#REF!</v>
      </c>
      <c r="M4007" s="1" t="str">
        <f t="shared" si="211"/>
        <v/>
      </c>
      <c r="N4007" s="1" t="e">
        <f ca="1">IF(AND(M4007&lt;&gt; "", COUNTIF(SAP!#REF!,M4007)&gt;0),"Matched", "")</f>
        <v>#REF!</v>
      </c>
      <c r="O4007" s="1" t="str">
        <f t="shared" si="212"/>
        <v/>
      </c>
      <c r="P4007" s="1" t="e">
        <f ca="1">IF(AND(O4007&lt;&gt; "", COUNTIF(SAP!#REF!,O4007)&gt;0),"Matched", "")</f>
        <v>#REF!</v>
      </c>
      <c r="Q4007" s="1" t="str">
        <f ca="1">IF(D4007="AC","Logic4"&amp;"_"&amp;TEXT(C4007,"dd.mm.yyyy") &amp;"_"&amp; 1609696.59,"")</f>
        <v>Logic4_25.02.2020_1609696.59</v>
      </c>
      <c r="R4007" s="1" t="e">
        <f ca="1">IF(AND(Q4007&lt;&gt; "", COUNTIF(SAP!#REF!,Q4007)&gt;0),"Matched", "")</f>
        <v>#REF!</v>
      </c>
    </row>
    <row r="4008" spans="1:18">
      <c r="A4008" s="9">
        <v>11563327</v>
      </c>
      <c r="B4008" s="10">
        <v>43886</v>
      </c>
      <c r="C4008" s="10">
        <v>43886</v>
      </c>
      <c r="D4008" s="11" t="s">
        <v>10</v>
      </c>
      <c r="E4008" s="11">
        <v>0</v>
      </c>
      <c r="F4008" s="11">
        <v>0</v>
      </c>
      <c r="G4008" s="11">
        <v>24152.400000000001</v>
      </c>
      <c r="H4008" s="11">
        <v>1101467.02</v>
      </c>
      <c r="I4008" s="11" t="s">
        <v>11</v>
      </c>
      <c r="J4008" s="11" t="s">
        <v>12</v>
      </c>
      <c r="K4008" s="1" t="str">
        <f t="shared" si="210"/>
        <v/>
      </c>
      <c r="L4008" s="1" t="e">
        <f ca="1">IF(AND(K4008&lt;&gt; "", COUNTIF(SAP!#REF!,K4008)&gt;0),"Matched", "")</f>
        <v>#REF!</v>
      </c>
      <c r="M4008" s="1" t="str">
        <f t="shared" si="211"/>
        <v/>
      </c>
      <c r="N4008" s="1" t="e">
        <f ca="1">IF(AND(M4008&lt;&gt; "", COUNTIF(SAP!#REF!,M4008)&gt;0),"Matched", "")</f>
        <v>#REF!</v>
      </c>
      <c r="O4008" s="1" t="str">
        <f t="shared" si="212"/>
        <v/>
      </c>
      <c r="P4008" s="1" t="e">
        <f ca="1">IF(AND(O4008&lt;&gt; "", COUNTIF(SAP!#REF!,O4008)&gt;0),"Matched", "")</f>
        <v>#REF!</v>
      </c>
      <c r="Q4008" s="1" t="str">
        <f ca="1">IF(D4008="AC","Logic4"&amp;"_"&amp;TEXT(C4008,"dd.mm.yyyy") &amp;"_"&amp; 1609696.59,"")</f>
        <v>Logic4_25.02.2020_1609696.59</v>
      </c>
      <c r="R4008" s="1" t="e">
        <f ca="1">IF(AND(Q4008&lt;&gt; "", COUNTIF(SAP!#REF!,Q4008)&gt;0),"Matched", "")</f>
        <v>#REF!</v>
      </c>
    </row>
    <row r="4009" spans="1:18">
      <c r="A4009" s="13">
        <v>11563327</v>
      </c>
      <c r="B4009" s="14">
        <v>43886</v>
      </c>
      <c r="C4009" s="14">
        <v>43886</v>
      </c>
      <c r="D4009" s="15" t="s">
        <v>10</v>
      </c>
      <c r="E4009" s="15">
        <v>0</v>
      </c>
      <c r="F4009" s="15">
        <v>0</v>
      </c>
      <c r="G4009" s="15">
        <v>24501.8</v>
      </c>
      <c r="H4009" s="15">
        <v>1125968.82</v>
      </c>
      <c r="I4009" s="15" t="s">
        <v>11</v>
      </c>
      <c r="J4009" s="15" t="s">
        <v>12</v>
      </c>
      <c r="K4009" s="1" t="str">
        <f t="shared" si="210"/>
        <v/>
      </c>
      <c r="L4009" s="1" t="e">
        <f ca="1">IF(AND(K4009&lt;&gt; "", COUNTIF(SAP!#REF!,K4009)&gt;0),"Matched", "")</f>
        <v>#REF!</v>
      </c>
      <c r="M4009" s="1" t="str">
        <f t="shared" si="211"/>
        <v/>
      </c>
      <c r="N4009" s="1" t="e">
        <f ca="1">IF(AND(M4009&lt;&gt; "", COUNTIF(SAP!#REF!,M4009)&gt;0),"Matched", "")</f>
        <v>#REF!</v>
      </c>
      <c r="O4009" s="1" t="str">
        <f t="shared" si="212"/>
        <v/>
      </c>
      <c r="P4009" s="1" t="e">
        <f ca="1">IF(AND(O4009&lt;&gt; "", COUNTIF(SAP!#REF!,O4009)&gt;0),"Matched", "")</f>
        <v>#REF!</v>
      </c>
      <c r="Q4009" s="1" t="str">
        <f ca="1">IF(D4009="AC","Logic4"&amp;"_"&amp;TEXT(C4009,"dd.mm.yyyy") &amp;"_"&amp; 1609696.59,"")</f>
        <v>Logic4_25.02.2020_1609696.59</v>
      </c>
      <c r="R4009" s="1" t="e">
        <f ca="1">IF(AND(Q4009&lt;&gt; "", COUNTIF(SAP!#REF!,Q4009)&gt;0),"Matched", "")</f>
        <v>#REF!</v>
      </c>
    </row>
    <row r="4010" spans="1:18">
      <c r="A4010" s="9">
        <v>11563327</v>
      </c>
      <c r="B4010" s="10">
        <v>43886</v>
      </c>
      <c r="C4010" s="10">
        <v>43886</v>
      </c>
      <c r="D4010" s="11" t="s">
        <v>10</v>
      </c>
      <c r="E4010" s="11">
        <v>0</v>
      </c>
      <c r="F4010" s="11">
        <v>0</v>
      </c>
      <c r="G4010" s="11">
        <v>26513.34</v>
      </c>
      <c r="H4010" s="11">
        <v>1152482.1599999999</v>
      </c>
      <c r="I4010" s="11" t="s">
        <v>11</v>
      </c>
      <c r="J4010" s="11" t="s">
        <v>12</v>
      </c>
      <c r="K4010" s="1" t="str">
        <f t="shared" si="210"/>
        <v/>
      </c>
      <c r="L4010" s="1" t="e">
        <f ca="1">IF(AND(K4010&lt;&gt; "", COUNTIF(SAP!#REF!,K4010)&gt;0),"Matched", "")</f>
        <v>#REF!</v>
      </c>
      <c r="M4010" s="1" t="str">
        <f t="shared" si="211"/>
        <v/>
      </c>
      <c r="N4010" s="1" t="e">
        <f ca="1">IF(AND(M4010&lt;&gt; "", COUNTIF(SAP!#REF!,M4010)&gt;0),"Matched", "")</f>
        <v>#REF!</v>
      </c>
      <c r="O4010" s="1" t="str">
        <f t="shared" si="212"/>
        <v/>
      </c>
      <c r="P4010" s="1" t="e">
        <f ca="1">IF(AND(O4010&lt;&gt; "", COUNTIF(SAP!#REF!,O4010)&gt;0),"Matched", "")</f>
        <v>#REF!</v>
      </c>
      <c r="Q4010" s="1" t="str">
        <f ca="1">IF(D4010="AC","Logic4"&amp;"_"&amp;TEXT(C4010,"dd.mm.yyyy") &amp;"_"&amp; 1609696.59,"")</f>
        <v>Logic4_25.02.2020_1609696.59</v>
      </c>
      <c r="R4010" s="1" t="e">
        <f ca="1">IF(AND(Q4010&lt;&gt; "", COUNTIF(SAP!#REF!,Q4010)&gt;0),"Matched", "")</f>
        <v>#REF!</v>
      </c>
    </row>
    <row r="4011" spans="1:18">
      <c r="A4011" s="13">
        <v>11563327</v>
      </c>
      <c r="B4011" s="14">
        <v>43886</v>
      </c>
      <c r="C4011" s="14">
        <v>43886</v>
      </c>
      <c r="D4011" s="15" t="s">
        <v>10</v>
      </c>
      <c r="E4011" s="15">
        <v>0</v>
      </c>
      <c r="F4011" s="15">
        <v>0</v>
      </c>
      <c r="G4011" s="15">
        <v>32128.2</v>
      </c>
      <c r="H4011" s="15">
        <v>1184610.3600000001</v>
      </c>
      <c r="I4011" s="15" t="s">
        <v>11</v>
      </c>
      <c r="J4011" s="15" t="s">
        <v>12</v>
      </c>
      <c r="K4011" s="1" t="str">
        <f t="shared" si="210"/>
        <v/>
      </c>
      <c r="L4011" s="1" t="e">
        <f ca="1">IF(AND(K4011&lt;&gt; "", COUNTIF(SAP!#REF!,K4011)&gt;0),"Matched", "")</f>
        <v>#REF!</v>
      </c>
      <c r="M4011" s="1" t="str">
        <f t="shared" si="211"/>
        <v/>
      </c>
      <c r="N4011" s="1" t="e">
        <f ca="1">IF(AND(M4011&lt;&gt; "", COUNTIF(SAP!#REF!,M4011)&gt;0),"Matched", "")</f>
        <v>#REF!</v>
      </c>
      <c r="O4011" s="1" t="str">
        <f t="shared" si="212"/>
        <v/>
      </c>
      <c r="P4011" s="1" t="e">
        <f ca="1">IF(AND(O4011&lt;&gt; "", COUNTIF(SAP!#REF!,O4011)&gt;0),"Matched", "")</f>
        <v>#REF!</v>
      </c>
      <c r="Q4011" s="1" t="str">
        <f ca="1">IF(D4011="AC","Logic4"&amp;"_"&amp;TEXT(C4011,"dd.mm.yyyy") &amp;"_"&amp; 1609696.59,"")</f>
        <v>Logic4_25.02.2020_1609696.59</v>
      </c>
      <c r="R4011" s="1" t="e">
        <f ca="1">IF(AND(Q4011&lt;&gt; "", COUNTIF(SAP!#REF!,Q4011)&gt;0),"Matched", "")</f>
        <v>#REF!</v>
      </c>
    </row>
    <row r="4012" spans="1:18">
      <c r="A4012" s="9">
        <v>11563327</v>
      </c>
      <c r="B4012" s="10">
        <v>43886</v>
      </c>
      <c r="C4012" s="10">
        <v>43886</v>
      </c>
      <c r="D4012" s="11" t="s">
        <v>10</v>
      </c>
      <c r="E4012" s="11">
        <v>0</v>
      </c>
      <c r="F4012" s="11">
        <v>0</v>
      </c>
      <c r="G4012" s="11">
        <v>33922.800000000003</v>
      </c>
      <c r="H4012" s="11">
        <v>1218533.1599999999</v>
      </c>
      <c r="I4012" s="11" t="s">
        <v>11</v>
      </c>
      <c r="J4012" s="11" t="s">
        <v>12</v>
      </c>
      <c r="K4012" s="1" t="str">
        <f t="shared" si="210"/>
        <v/>
      </c>
      <c r="L4012" s="1" t="e">
        <f ca="1">IF(AND(K4012&lt;&gt; "", COUNTIF(SAP!#REF!,K4012)&gt;0),"Matched", "")</f>
        <v>#REF!</v>
      </c>
      <c r="M4012" s="1" t="str">
        <f t="shared" si="211"/>
        <v/>
      </c>
      <c r="N4012" s="1" t="e">
        <f ca="1">IF(AND(M4012&lt;&gt; "", COUNTIF(SAP!#REF!,M4012)&gt;0),"Matched", "")</f>
        <v>#REF!</v>
      </c>
      <c r="O4012" s="1" t="str">
        <f t="shared" si="212"/>
        <v/>
      </c>
      <c r="P4012" s="1" t="e">
        <f ca="1">IF(AND(O4012&lt;&gt; "", COUNTIF(SAP!#REF!,O4012)&gt;0),"Matched", "")</f>
        <v>#REF!</v>
      </c>
      <c r="Q4012" s="1" t="str">
        <f ca="1">IF(D4012="AC","Logic4"&amp;"_"&amp;TEXT(C4012,"dd.mm.yyyy") &amp;"_"&amp; 1609696.59,"")</f>
        <v>Logic4_25.02.2020_1609696.59</v>
      </c>
      <c r="R4012" s="1" t="e">
        <f ca="1">IF(AND(Q4012&lt;&gt; "", COUNTIF(SAP!#REF!,Q4012)&gt;0),"Matched", "")</f>
        <v>#REF!</v>
      </c>
    </row>
    <row r="4013" spans="1:18">
      <c r="A4013" s="13">
        <v>11563327</v>
      </c>
      <c r="B4013" s="14">
        <v>43886</v>
      </c>
      <c r="C4013" s="14">
        <v>43886</v>
      </c>
      <c r="D4013" s="15" t="s">
        <v>10</v>
      </c>
      <c r="E4013" s="15">
        <v>0</v>
      </c>
      <c r="F4013" s="15">
        <v>0</v>
      </c>
      <c r="G4013" s="15">
        <v>36571.599999999999</v>
      </c>
      <c r="H4013" s="15">
        <v>1255104.76</v>
      </c>
      <c r="I4013" s="15" t="s">
        <v>11</v>
      </c>
      <c r="J4013" s="15" t="s">
        <v>12</v>
      </c>
      <c r="K4013" s="1" t="str">
        <f t="shared" si="210"/>
        <v/>
      </c>
      <c r="L4013" s="1" t="e">
        <f ca="1">IF(AND(K4013&lt;&gt; "", COUNTIF(SAP!#REF!,K4013)&gt;0),"Matched", "")</f>
        <v>#REF!</v>
      </c>
      <c r="M4013" s="1" t="str">
        <f t="shared" si="211"/>
        <v/>
      </c>
      <c r="N4013" s="1" t="e">
        <f ca="1">IF(AND(M4013&lt;&gt; "", COUNTIF(SAP!#REF!,M4013)&gt;0),"Matched", "")</f>
        <v>#REF!</v>
      </c>
      <c r="O4013" s="1" t="str">
        <f t="shared" si="212"/>
        <v/>
      </c>
      <c r="P4013" s="1" t="e">
        <f ca="1">IF(AND(O4013&lt;&gt; "", COUNTIF(SAP!#REF!,O4013)&gt;0),"Matched", "")</f>
        <v>#REF!</v>
      </c>
      <c r="Q4013" s="1" t="str">
        <f ca="1">IF(D4013="AC","Logic4"&amp;"_"&amp;TEXT(C4013,"dd.mm.yyyy") &amp;"_"&amp; 1609696.59,"")</f>
        <v>Logic4_25.02.2020_1609696.59</v>
      </c>
      <c r="R4013" s="1" t="e">
        <f ca="1">IF(AND(Q4013&lt;&gt; "", COUNTIF(SAP!#REF!,Q4013)&gt;0),"Matched", "")</f>
        <v>#REF!</v>
      </c>
    </row>
    <row r="4014" spans="1:18">
      <c r="A4014" s="9">
        <v>11563327</v>
      </c>
      <c r="B4014" s="10">
        <v>43886</v>
      </c>
      <c r="C4014" s="10">
        <v>43886</v>
      </c>
      <c r="D4014" s="11" t="s">
        <v>10</v>
      </c>
      <c r="E4014" s="11">
        <v>0</v>
      </c>
      <c r="F4014" s="11">
        <v>0</v>
      </c>
      <c r="G4014" s="11">
        <v>43172</v>
      </c>
      <c r="H4014" s="11">
        <v>1298276.76</v>
      </c>
      <c r="I4014" s="11" t="s">
        <v>11</v>
      </c>
      <c r="J4014" s="11" t="s">
        <v>12</v>
      </c>
      <c r="K4014" s="1" t="str">
        <f t="shared" si="210"/>
        <v/>
      </c>
      <c r="L4014" s="1" t="e">
        <f ca="1">IF(AND(K4014&lt;&gt; "", COUNTIF(SAP!#REF!,K4014)&gt;0),"Matched", "")</f>
        <v>#REF!</v>
      </c>
      <c r="M4014" s="1" t="str">
        <f t="shared" si="211"/>
        <v/>
      </c>
      <c r="N4014" s="1" t="e">
        <f ca="1">IF(AND(M4014&lt;&gt; "", COUNTIF(SAP!#REF!,M4014)&gt;0),"Matched", "")</f>
        <v>#REF!</v>
      </c>
      <c r="O4014" s="1" t="str">
        <f t="shared" si="212"/>
        <v/>
      </c>
      <c r="P4014" s="1" t="e">
        <f ca="1">IF(AND(O4014&lt;&gt; "", COUNTIF(SAP!#REF!,O4014)&gt;0),"Matched", "")</f>
        <v>#REF!</v>
      </c>
      <c r="Q4014" s="1" t="str">
        <f ca="1">IF(D4014="AC","Logic4"&amp;"_"&amp;TEXT(C4014,"dd.mm.yyyy") &amp;"_"&amp; 1609696.59,"")</f>
        <v>Logic4_25.02.2020_1609696.59</v>
      </c>
      <c r="R4014" s="1" t="e">
        <f ca="1">IF(AND(Q4014&lt;&gt; "", COUNTIF(SAP!#REF!,Q4014)&gt;0),"Matched", "")</f>
        <v>#REF!</v>
      </c>
    </row>
    <row r="4015" spans="1:18">
      <c r="A4015" s="13">
        <v>11563327</v>
      </c>
      <c r="B4015" s="14">
        <v>43886</v>
      </c>
      <c r="C4015" s="14">
        <v>43886</v>
      </c>
      <c r="D4015" s="15" t="s">
        <v>10</v>
      </c>
      <c r="E4015" s="15">
        <v>0</v>
      </c>
      <c r="F4015" s="15">
        <v>0</v>
      </c>
      <c r="G4015" s="15">
        <v>44278</v>
      </c>
      <c r="H4015" s="15">
        <v>1342554.76</v>
      </c>
      <c r="I4015" s="15" t="s">
        <v>11</v>
      </c>
      <c r="J4015" s="15" t="s">
        <v>12</v>
      </c>
      <c r="K4015" s="1" t="str">
        <f t="shared" si="210"/>
        <v/>
      </c>
      <c r="L4015" s="1" t="e">
        <f ca="1">IF(AND(K4015&lt;&gt; "", COUNTIF(SAP!#REF!,K4015)&gt;0),"Matched", "")</f>
        <v>#REF!</v>
      </c>
      <c r="M4015" s="1" t="str">
        <f t="shared" si="211"/>
        <v/>
      </c>
      <c r="N4015" s="1" t="e">
        <f ca="1">IF(AND(M4015&lt;&gt; "", COUNTIF(SAP!#REF!,M4015)&gt;0),"Matched", "")</f>
        <v>#REF!</v>
      </c>
      <c r="O4015" s="1" t="str">
        <f t="shared" si="212"/>
        <v/>
      </c>
      <c r="P4015" s="1" t="e">
        <f ca="1">IF(AND(O4015&lt;&gt; "", COUNTIF(SAP!#REF!,O4015)&gt;0),"Matched", "")</f>
        <v>#REF!</v>
      </c>
      <c r="Q4015" s="1" t="str">
        <f ca="1">IF(D4015="AC","Logic4"&amp;"_"&amp;TEXT(C4015,"dd.mm.yyyy") &amp;"_"&amp; 1609696.59,"")</f>
        <v>Logic4_25.02.2020_1609696.59</v>
      </c>
      <c r="R4015" s="1" t="e">
        <f ca="1">IF(AND(Q4015&lt;&gt; "", COUNTIF(SAP!#REF!,Q4015)&gt;0),"Matched", "")</f>
        <v>#REF!</v>
      </c>
    </row>
    <row r="4016" spans="1:18">
      <c r="A4016" s="9">
        <v>11563327</v>
      </c>
      <c r="B4016" s="10">
        <v>43886</v>
      </c>
      <c r="C4016" s="10">
        <v>43886</v>
      </c>
      <c r="D4016" s="11" t="s">
        <v>10</v>
      </c>
      <c r="E4016" s="11">
        <v>0</v>
      </c>
      <c r="F4016" s="11">
        <v>0</v>
      </c>
      <c r="G4016" s="11">
        <v>44590.7</v>
      </c>
      <c r="H4016" s="11">
        <v>1387145.46</v>
      </c>
      <c r="I4016" s="11" t="s">
        <v>11</v>
      </c>
      <c r="J4016" s="11" t="s">
        <v>12</v>
      </c>
      <c r="K4016" s="1" t="str">
        <f t="shared" si="210"/>
        <v/>
      </c>
      <c r="L4016" s="1" t="e">
        <f ca="1">IF(AND(K4016&lt;&gt; "", COUNTIF(SAP!#REF!,K4016)&gt;0),"Matched", "")</f>
        <v>#REF!</v>
      </c>
      <c r="M4016" s="1" t="str">
        <f t="shared" si="211"/>
        <v/>
      </c>
      <c r="N4016" s="1" t="e">
        <f ca="1">IF(AND(M4016&lt;&gt; "", COUNTIF(SAP!#REF!,M4016)&gt;0),"Matched", "")</f>
        <v>#REF!</v>
      </c>
      <c r="O4016" s="1" t="str">
        <f t="shared" si="212"/>
        <v/>
      </c>
      <c r="P4016" s="1" t="e">
        <f ca="1">IF(AND(O4016&lt;&gt; "", COUNTIF(SAP!#REF!,O4016)&gt;0),"Matched", "")</f>
        <v>#REF!</v>
      </c>
      <c r="Q4016" s="1" t="str">
        <f ca="1">IF(D4016="AC","Logic4"&amp;"_"&amp;TEXT(C4016,"dd.mm.yyyy") &amp;"_"&amp; 1609696.59,"")</f>
        <v>Logic4_25.02.2020_1609696.59</v>
      </c>
      <c r="R4016" s="1" t="e">
        <f ca="1">IF(AND(Q4016&lt;&gt; "", COUNTIF(SAP!#REF!,Q4016)&gt;0),"Matched", "")</f>
        <v>#REF!</v>
      </c>
    </row>
    <row r="4017" spans="1:20">
      <c r="A4017" s="13">
        <v>11563327</v>
      </c>
      <c r="B4017" s="14">
        <v>43886</v>
      </c>
      <c r="C4017" s="14">
        <v>43886</v>
      </c>
      <c r="D4017" s="15" t="s">
        <v>10</v>
      </c>
      <c r="E4017" s="15">
        <v>0</v>
      </c>
      <c r="F4017" s="15">
        <v>0</v>
      </c>
      <c r="G4017" s="15">
        <v>50143.11</v>
      </c>
      <c r="H4017" s="15">
        <v>1437288.57</v>
      </c>
      <c r="I4017" s="15" t="s">
        <v>11</v>
      </c>
      <c r="J4017" s="15" t="s">
        <v>12</v>
      </c>
      <c r="K4017" s="1" t="str">
        <f t="shared" si="210"/>
        <v/>
      </c>
      <c r="L4017" s="1" t="e">
        <f ca="1">IF(AND(K4017&lt;&gt; "", COUNTIF(SAP!#REF!,K4017)&gt;0),"Matched", "")</f>
        <v>#REF!</v>
      </c>
      <c r="M4017" s="1" t="str">
        <f t="shared" si="211"/>
        <v/>
      </c>
      <c r="N4017" s="1" t="e">
        <f ca="1">IF(AND(M4017&lt;&gt; "", COUNTIF(SAP!#REF!,M4017)&gt;0),"Matched", "")</f>
        <v>#REF!</v>
      </c>
      <c r="O4017" s="1" t="str">
        <f t="shared" si="212"/>
        <v/>
      </c>
      <c r="P4017" s="1" t="e">
        <f ca="1">IF(AND(O4017&lt;&gt; "", COUNTIF(SAP!#REF!,O4017)&gt;0),"Matched", "")</f>
        <v>#REF!</v>
      </c>
      <c r="Q4017" s="1" t="str">
        <f ca="1">IF(D4017="AC","Logic4"&amp;"_"&amp;TEXT(C4017,"dd.mm.yyyy") &amp;"_"&amp; 1609696.59,"")</f>
        <v>Logic4_25.02.2020_1609696.59</v>
      </c>
      <c r="R4017" s="1" t="e">
        <f ca="1">IF(AND(Q4017&lt;&gt; "", COUNTIF(SAP!#REF!,Q4017)&gt;0),"Matched", "")</f>
        <v>#REF!</v>
      </c>
    </row>
    <row r="4018" spans="1:20">
      <c r="A4018" s="9">
        <v>11563327</v>
      </c>
      <c r="B4018" s="10">
        <v>43886</v>
      </c>
      <c r="C4018" s="10">
        <v>43886</v>
      </c>
      <c r="D4018" s="11" t="s">
        <v>10</v>
      </c>
      <c r="E4018" s="11">
        <v>0</v>
      </c>
      <c r="F4018" s="11">
        <v>0</v>
      </c>
      <c r="G4018" s="11">
        <v>53671.35</v>
      </c>
      <c r="H4018" s="11">
        <v>1490959.92</v>
      </c>
      <c r="I4018" s="11" t="s">
        <v>11</v>
      </c>
      <c r="J4018" s="11" t="s">
        <v>12</v>
      </c>
      <c r="K4018" s="1" t="str">
        <f t="shared" si="210"/>
        <v/>
      </c>
      <c r="L4018" s="1" t="e">
        <f ca="1">IF(AND(K4018&lt;&gt; "", COUNTIF(SAP!#REF!,K4018)&gt;0),"Matched", "")</f>
        <v>#REF!</v>
      </c>
      <c r="M4018" s="1" t="str">
        <f t="shared" si="211"/>
        <v/>
      </c>
      <c r="N4018" s="1" t="e">
        <f ca="1">IF(AND(M4018&lt;&gt; "", COUNTIF(SAP!#REF!,M4018)&gt;0),"Matched", "")</f>
        <v>#REF!</v>
      </c>
      <c r="O4018" s="1" t="str">
        <f t="shared" si="212"/>
        <v/>
      </c>
      <c r="P4018" s="1" t="e">
        <f ca="1">IF(AND(O4018&lt;&gt; "", COUNTIF(SAP!#REF!,O4018)&gt;0),"Matched", "")</f>
        <v>#REF!</v>
      </c>
      <c r="Q4018" s="1" t="str">
        <f ca="1">IF(D4018="AC","Logic4"&amp;"_"&amp;TEXT(C4018,"dd.mm.yyyy") &amp;"_"&amp; 1609696.59,"")</f>
        <v>Logic4_25.02.2020_1609696.59</v>
      </c>
      <c r="R4018" s="1" t="e">
        <f ca="1">IF(AND(Q4018&lt;&gt; "", COUNTIF(SAP!#REF!,Q4018)&gt;0),"Matched", "")</f>
        <v>#REF!</v>
      </c>
    </row>
    <row r="4019" spans="1:20">
      <c r="A4019" s="13">
        <v>11563327</v>
      </c>
      <c r="B4019" s="14">
        <v>43886</v>
      </c>
      <c r="C4019" s="14">
        <v>43886</v>
      </c>
      <c r="D4019" s="15" t="s">
        <v>10</v>
      </c>
      <c r="E4019" s="15">
        <v>0</v>
      </c>
      <c r="F4019" s="15">
        <v>0</v>
      </c>
      <c r="G4019" s="15">
        <v>59147.1</v>
      </c>
      <c r="H4019" s="15">
        <v>1550107.02</v>
      </c>
      <c r="I4019" s="15" t="s">
        <v>11</v>
      </c>
      <c r="J4019" s="15" t="s">
        <v>12</v>
      </c>
      <c r="K4019" s="1" t="str">
        <f t="shared" si="210"/>
        <v/>
      </c>
      <c r="L4019" s="1" t="e">
        <f ca="1">IF(AND(K4019&lt;&gt; "", COUNTIF(SAP!#REF!,K4019)&gt;0),"Matched", "")</f>
        <v>#REF!</v>
      </c>
      <c r="M4019" s="1" t="str">
        <f t="shared" si="211"/>
        <v/>
      </c>
      <c r="N4019" s="1" t="e">
        <f ca="1">IF(AND(M4019&lt;&gt; "", COUNTIF(SAP!#REF!,M4019)&gt;0),"Matched", "")</f>
        <v>#REF!</v>
      </c>
      <c r="O4019" s="1" t="str">
        <f t="shared" si="212"/>
        <v/>
      </c>
      <c r="P4019" s="1" t="e">
        <f ca="1">IF(AND(O4019&lt;&gt; "", COUNTIF(SAP!#REF!,O4019)&gt;0),"Matched", "")</f>
        <v>#REF!</v>
      </c>
      <c r="Q4019" s="1" t="str">
        <f ca="1">IF(D4019="AC","Logic4"&amp;"_"&amp;TEXT(C4019,"dd.mm.yyyy") &amp;"_"&amp; 1609696.59,"")</f>
        <v>Logic4_25.02.2020_1609696.59</v>
      </c>
      <c r="R4019" s="1" t="e">
        <f ca="1">IF(AND(Q4019&lt;&gt; "", COUNTIF(SAP!#REF!,Q4019)&gt;0),"Matched", "")</f>
        <v>#REF!</v>
      </c>
    </row>
    <row r="4020" spans="1:20">
      <c r="A4020" s="9">
        <v>11563327</v>
      </c>
      <c r="B4020" s="10">
        <v>43886</v>
      </c>
      <c r="C4020" s="10">
        <v>43886</v>
      </c>
      <c r="D4020" s="11" t="s">
        <v>10</v>
      </c>
      <c r="E4020" s="11">
        <v>0</v>
      </c>
      <c r="F4020" s="11">
        <v>0</v>
      </c>
      <c r="G4020" s="11">
        <v>59835.86</v>
      </c>
      <c r="H4020" s="11">
        <v>1609942.88</v>
      </c>
      <c r="I4020" s="11" t="s">
        <v>11</v>
      </c>
      <c r="J4020" s="11" t="s">
        <v>12</v>
      </c>
      <c r="K4020" s="1" t="str">
        <f t="shared" si="210"/>
        <v/>
      </c>
      <c r="L4020" s="1" t="e">
        <f ca="1">IF(AND(K4020&lt;&gt; "", COUNTIF(SAP!#REF!,K4020)&gt;0),"Matched", "")</f>
        <v>#REF!</v>
      </c>
      <c r="M4020" s="1" t="str">
        <f t="shared" si="211"/>
        <v/>
      </c>
      <c r="N4020" s="1" t="e">
        <f ca="1">IF(AND(M4020&lt;&gt; "", COUNTIF(SAP!#REF!,M4020)&gt;0),"Matched", "")</f>
        <v>#REF!</v>
      </c>
      <c r="O4020" s="1" t="str">
        <f t="shared" si="212"/>
        <v/>
      </c>
      <c r="P4020" s="1" t="e">
        <f ca="1">IF(AND(O4020&lt;&gt; "", COUNTIF(SAP!#REF!,O4020)&gt;0),"Matched", "")</f>
        <v>#REF!</v>
      </c>
      <c r="Q4020" s="1" t="str">
        <f ca="1">IF(D4020="AC","Logic4"&amp;"_"&amp;TEXT(C4020,"dd.mm.yyyy") &amp;"_"&amp; 1609696.59,"")</f>
        <v>Logic4_25.02.2020_1609696.59</v>
      </c>
      <c r="R4020" s="1" t="e">
        <f ca="1">IF(AND(Q4020&lt;&gt; "", COUNTIF(SAP!#REF!,Q4020)&gt;0),"Matched", "")</f>
        <v>#REF!</v>
      </c>
    </row>
    <row r="4021" spans="1:20">
      <c r="A4021" s="13">
        <v>11563327</v>
      </c>
      <c r="B4021" s="14">
        <v>43886</v>
      </c>
      <c r="C4021" s="14">
        <v>43886</v>
      </c>
      <c r="D4021" s="15" t="s">
        <v>21</v>
      </c>
      <c r="E4021" s="15">
        <v>0</v>
      </c>
      <c r="F4021" s="15">
        <v>246.29</v>
      </c>
      <c r="G4021" s="15">
        <v>0</v>
      </c>
      <c r="H4021" s="15">
        <v>1609696.59</v>
      </c>
      <c r="I4021" s="15" t="s">
        <v>20</v>
      </c>
      <c r="J4021" s="15" t="s">
        <v>22</v>
      </c>
      <c r="K4021" s="1" t="str">
        <f t="shared" si="210"/>
        <v/>
      </c>
      <c r="L4021" s="1" t="e">
        <f ca="1">IF(AND(K4021&lt;&gt; "", COUNTIF(SAP!#REF!,K4021)&gt;0),"Matched", "")</f>
        <v>#REF!</v>
      </c>
      <c r="M4021" s="1" t="str">
        <f t="shared" si="211"/>
        <v>Logic2_25.02.2020_246.29</v>
      </c>
      <c r="N4021" s="1" t="e">
        <f ca="1">IF(AND(M4021&lt;&gt; "", COUNTIF(SAP!#REF!,M4021)&gt;0),"Matched", "")</f>
        <v>#REF!</v>
      </c>
    </row>
    <row r="4022" spans="1:20">
      <c r="A4022" s="9">
        <v>11563327</v>
      </c>
      <c r="B4022" s="10">
        <v>43886</v>
      </c>
      <c r="C4022" s="10">
        <v>43886</v>
      </c>
      <c r="D4022" s="11" t="s">
        <v>13</v>
      </c>
      <c r="E4022" s="11">
        <v>0</v>
      </c>
      <c r="F4022" s="11">
        <v>5.89</v>
      </c>
      <c r="G4022" s="11">
        <v>0</v>
      </c>
      <c r="H4022" s="11">
        <v>1609690.7</v>
      </c>
      <c r="I4022" s="11" t="s">
        <v>14</v>
      </c>
      <c r="J4022" s="11" t="s">
        <v>15</v>
      </c>
      <c r="K4022" s="1" t="str">
        <f t="shared" si="210"/>
        <v/>
      </c>
      <c r="L4022" s="1" t="e">
        <f ca="1">IF(AND(K4022&lt;&gt; "", COUNTIF(SAP!#REF!,K4022)&gt;0),"Matched", "")</f>
        <v>#REF!</v>
      </c>
      <c r="M4022" s="1" t="str">
        <f t="shared" si="211"/>
        <v/>
      </c>
      <c r="N4022" s="1" t="e">
        <f ca="1">IF(AND(M4022&lt;&gt; "", COUNTIF(SAP!#REF!,M4022)&gt;0),"Matched", "")</f>
        <v>#REF!</v>
      </c>
      <c r="O4022" s="1" t="str">
        <f t="shared" ref="O4022:O4043" si="213">IF(D4022="AF","Logic3"&amp;"_"&amp;G4022,"")</f>
        <v/>
      </c>
      <c r="P4022" s="1" t="e">
        <f ca="1">IF(AND(O4022&lt;&gt; "", COUNTIF(SAP!#REF!,O4022)&gt;0),"Matched", "")</f>
        <v>#REF!</v>
      </c>
      <c r="R4022" s="1" t="e">
        <f ca="1">IF(AND(Q4022&lt;&gt; "", COUNTIF(SAP!#REF!,Q4022)&gt;0),"Matched", "")</f>
        <v>#REF!</v>
      </c>
      <c r="S4022" s="1" t="str">
        <f ca="1">IF(D4022="AD","Logic5"&amp;"_"&amp;TEXT(C4022,"dd.mm.yyyy") &amp;"_"&amp; 907.81,"")</f>
        <v>Logic5_25.02.2020_907.81</v>
      </c>
      <c r="T4022" s="1" t="e">
        <f ca="1">IF(AND(S4022&lt;&gt; "", COUNTIF(SAP!#REF!,S4022)&gt;0),"Matched", "")</f>
        <v>#REF!</v>
      </c>
    </row>
    <row r="4023" spans="1:20">
      <c r="A4023" s="13">
        <v>11563327</v>
      </c>
      <c r="B4023" s="14">
        <v>43886</v>
      </c>
      <c r="C4023" s="14">
        <v>43886</v>
      </c>
      <c r="D4023" s="15" t="s">
        <v>13</v>
      </c>
      <c r="E4023" s="15">
        <v>0</v>
      </c>
      <c r="F4023" s="15">
        <v>8.0299999999999994</v>
      </c>
      <c r="G4023" s="15">
        <v>0</v>
      </c>
      <c r="H4023" s="15">
        <v>1609682.67</v>
      </c>
      <c r="I4023" s="15" t="s">
        <v>14</v>
      </c>
      <c r="J4023" s="15" t="s">
        <v>15</v>
      </c>
      <c r="K4023" s="1" t="str">
        <f t="shared" si="210"/>
        <v/>
      </c>
      <c r="L4023" s="1" t="e">
        <f ca="1">IF(AND(K4023&lt;&gt; "", COUNTIF(SAP!#REF!,K4023)&gt;0),"Matched", "")</f>
        <v>#REF!</v>
      </c>
      <c r="M4023" s="1" t="str">
        <f t="shared" si="211"/>
        <v/>
      </c>
      <c r="N4023" s="1" t="e">
        <f ca="1">IF(AND(M4023&lt;&gt; "", COUNTIF(SAP!#REF!,M4023)&gt;0),"Matched", "")</f>
        <v>#REF!</v>
      </c>
      <c r="O4023" s="1" t="str">
        <f t="shared" si="213"/>
        <v/>
      </c>
      <c r="P4023" s="1" t="e">
        <f ca="1">IF(AND(O4023&lt;&gt; "", COUNTIF(SAP!#REF!,O4023)&gt;0),"Matched", "")</f>
        <v>#REF!</v>
      </c>
      <c r="R4023" s="1" t="e">
        <f ca="1">IF(AND(Q4023&lt;&gt; "", COUNTIF(SAP!#REF!,Q4023)&gt;0),"Matched", "")</f>
        <v>#REF!</v>
      </c>
      <c r="S4023" s="1" t="str">
        <f ca="1">IF(D4023="AD","Logic5"&amp;"_"&amp;TEXT(C4023,"dd.mm.yyyy") &amp;"_"&amp; 907.81,"")</f>
        <v>Logic5_25.02.2020_907.81</v>
      </c>
      <c r="T4023" s="1" t="e">
        <f ca="1">IF(AND(S4023&lt;&gt; "", COUNTIF(SAP!#REF!,S4023)&gt;0),"Matched", "")</f>
        <v>#REF!</v>
      </c>
    </row>
    <row r="4024" spans="1:20">
      <c r="A4024" s="9">
        <v>11563327</v>
      </c>
      <c r="B4024" s="10">
        <v>43886</v>
      </c>
      <c r="C4024" s="10">
        <v>43886</v>
      </c>
      <c r="D4024" s="11" t="s">
        <v>13</v>
      </c>
      <c r="E4024" s="11">
        <v>0</v>
      </c>
      <c r="F4024" s="11">
        <v>8.0399999999999991</v>
      </c>
      <c r="G4024" s="11">
        <v>0</v>
      </c>
      <c r="H4024" s="11">
        <v>1609674.63</v>
      </c>
      <c r="I4024" s="11" t="s">
        <v>14</v>
      </c>
      <c r="J4024" s="11" t="s">
        <v>15</v>
      </c>
      <c r="K4024" s="1" t="str">
        <f t="shared" si="210"/>
        <v/>
      </c>
      <c r="L4024" s="1" t="e">
        <f ca="1">IF(AND(K4024&lt;&gt; "", COUNTIF(SAP!#REF!,K4024)&gt;0),"Matched", "")</f>
        <v>#REF!</v>
      </c>
      <c r="M4024" s="1" t="str">
        <f t="shared" si="211"/>
        <v/>
      </c>
      <c r="N4024" s="1" t="e">
        <f ca="1">IF(AND(M4024&lt;&gt; "", COUNTIF(SAP!#REF!,M4024)&gt;0),"Matched", "")</f>
        <v>#REF!</v>
      </c>
      <c r="O4024" s="1" t="str">
        <f t="shared" si="213"/>
        <v/>
      </c>
      <c r="P4024" s="1" t="e">
        <f ca="1">IF(AND(O4024&lt;&gt; "", COUNTIF(SAP!#REF!,O4024)&gt;0),"Matched", "")</f>
        <v>#REF!</v>
      </c>
      <c r="R4024" s="1" t="e">
        <f ca="1">IF(AND(Q4024&lt;&gt; "", COUNTIF(SAP!#REF!,Q4024)&gt;0),"Matched", "")</f>
        <v>#REF!</v>
      </c>
      <c r="S4024" s="1" t="str">
        <f ca="1">IF(D4024="AD","Logic5"&amp;"_"&amp;TEXT(C4024,"dd.mm.yyyy") &amp;"_"&amp; 907.81,"")</f>
        <v>Logic5_25.02.2020_907.81</v>
      </c>
      <c r="T4024" s="1" t="e">
        <f ca="1">IF(AND(S4024&lt;&gt; "", COUNTIF(SAP!#REF!,S4024)&gt;0),"Matched", "")</f>
        <v>#REF!</v>
      </c>
    </row>
    <row r="4025" spans="1:20">
      <c r="A4025" s="13">
        <v>11563327</v>
      </c>
      <c r="B4025" s="14">
        <v>43886</v>
      </c>
      <c r="C4025" s="14">
        <v>43886</v>
      </c>
      <c r="D4025" s="15" t="s">
        <v>13</v>
      </c>
      <c r="E4025" s="15">
        <v>0</v>
      </c>
      <c r="F4025" s="15">
        <v>12.17</v>
      </c>
      <c r="G4025" s="15">
        <v>0</v>
      </c>
      <c r="H4025" s="15">
        <v>1609662.46</v>
      </c>
      <c r="I4025" s="15" t="s">
        <v>14</v>
      </c>
      <c r="J4025" s="15" t="s">
        <v>15</v>
      </c>
      <c r="K4025" s="1" t="str">
        <f t="shared" si="210"/>
        <v/>
      </c>
      <c r="L4025" s="1" t="e">
        <f ca="1">IF(AND(K4025&lt;&gt; "", COUNTIF(SAP!#REF!,K4025)&gt;0),"Matched", "")</f>
        <v>#REF!</v>
      </c>
      <c r="M4025" s="1" t="str">
        <f t="shared" si="211"/>
        <v/>
      </c>
      <c r="N4025" s="1" t="e">
        <f ca="1">IF(AND(M4025&lt;&gt; "", COUNTIF(SAP!#REF!,M4025)&gt;0),"Matched", "")</f>
        <v>#REF!</v>
      </c>
      <c r="O4025" s="1" t="str">
        <f t="shared" si="213"/>
        <v/>
      </c>
      <c r="P4025" s="1" t="e">
        <f ca="1">IF(AND(O4025&lt;&gt; "", COUNTIF(SAP!#REF!,O4025)&gt;0),"Matched", "")</f>
        <v>#REF!</v>
      </c>
      <c r="R4025" s="1" t="e">
        <f ca="1">IF(AND(Q4025&lt;&gt; "", COUNTIF(SAP!#REF!,Q4025)&gt;0),"Matched", "")</f>
        <v>#REF!</v>
      </c>
      <c r="S4025" s="1" t="str">
        <f ca="1">IF(D4025="AD","Logic5"&amp;"_"&amp;TEXT(C4025,"dd.mm.yyyy") &amp;"_"&amp; 907.81,"")</f>
        <v>Logic5_25.02.2020_907.81</v>
      </c>
      <c r="T4025" s="1" t="e">
        <f ca="1">IF(AND(S4025&lt;&gt; "", COUNTIF(SAP!#REF!,S4025)&gt;0),"Matched", "")</f>
        <v>#REF!</v>
      </c>
    </row>
    <row r="4026" spans="1:20">
      <c r="A4026" s="9">
        <v>11563327</v>
      </c>
      <c r="B4026" s="10">
        <v>43886</v>
      </c>
      <c r="C4026" s="10">
        <v>43886</v>
      </c>
      <c r="D4026" s="11" t="s">
        <v>13</v>
      </c>
      <c r="E4026" s="11">
        <v>0</v>
      </c>
      <c r="F4026" s="11">
        <v>13.46</v>
      </c>
      <c r="G4026" s="11">
        <v>0</v>
      </c>
      <c r="H4026" s="11">
        <v>1609649</v>
      </c>
      <c r="I4026" s="11" t="s">
        <v>14</v>
      </c>
      <c r="J4026" s="11" t="s">
        <v>15</v>
      </c>
      <c r="K4026" s="1" t="str">
        <f t="shared" si="210"/>
        <v/>
      </c>
      <c r="L4026" s="1" t="e">
        <f ca="1">IF(AND(K4026&lt;&gt; "", COUNTIF(SAP!#REF!,K4026)&gt;0),"Matched", "")</f>
        <v>#REF!</v>
      </c>
      <c r="M4026" s="1" t="str">
        <f t="shared" si="211"/>
        <v/>
      </c>
      <c r="N4026" s="1" t="e">
        <f ca="1">IF(AND(M4026&lt;&gt; "", COUNTIF(SAP!#REF!,M4026)&gt;0),"Matched", "")</f>
        <v>#REF!</v>
      </c>
      <c r="O4026" s="1" t="str">
        <f t="shared" si="213"/>
        <v/>
      </c>
      <c r="P4026" s="1" t="e">
        <f ca="1">IF(AND(O4026&lt;&gt; "", COUNTIF(SAP!#REF!,O4026)&gt;0),"Matched", "")</f>
        <v>#REF!</v>
      </c>
      <c r="R4026" s="1" t="e">
        <f ca="1">IF(AND(Q4026&lt;&gt; "", COUNTIF(SAP!#REF!,Q4026)&gt;0),"Matched", "")</f>
        <v>#REF!</v>
      </c>
      <c r="S4026" s="1" t="str">
        <f ca="1">IF(D4026="AD","Logic5"&amp;"_"&amp;TEXT(C4026,"dd.mm.yyyy") &amp;"_"&amp; 907.81,"")</f>
        <v>Logic5_25.02.2020_907.81</v>
      </c>
      <c r="T4026" s="1" t="e">
        <f ca="1">IF(AND(S4026&lt;&gt; "", COUNTIF(SAP!#REF!,S4026)&gt;0),"Matched", "")</f>
        <v>#REF!</v>
      </c>
    </row>
    <row r="4027" spans="1:20">
      <c r="A4027" s="13">
        <v>11563327</v>
      </c>
      <c r="B4027" s="14">
        <v>43886</v>
      </c>
      <c r="C4027" s="14">
        <v>43886</v>
      </c>
      <c r="D4027" s="15" t="s">
        <v>13</v>
      </c>
      <c r="E4027" s="15">
        <v>0</v>
      </c>
      <c r="F4027" s="15">
        <v>14.3</v>
      </c>
      <c r="G4027" s="15">
        <v>0</v>
      </c>
      <c r="H4027" s="15">
        <v>1609634.7</v>
      </c>
      <c r="I4027" s="15" t="s">
        <v>14</v>
      </c>
      <c r="J4027" s="15" t="s">
        <v>15</v>
      </c>
      <c r="K4027" s="1" t="str">
        <f t="shared" si="210"/>
        <v/>
      </c>
      <c r="L4027" s="1" t="e">
        <f ca="1">IF(AND(K4027&lt;&gt; "", COUNTIF(SAP!#REF!,K4027)&gt;0),"Matched", "")</f>
        <v>#REF!</v>
      </c>
      <c r="M4027" s="1" t="str">
        <f t="shared" si="211"/>
        <v/>
      </c>
      <c r="N4027" s="1" t="e">
        <f ca="1">IF(AND(M4027&lt;&gt; "", COUNTIF(SAP!#REF!,M4027)&gt;0),"Matched", "")</f>
        <v>#REF!</v>
      </c>
      <c r="O4027" s="1" t="str">
        <f t="shared" si="213"/>
        <v/>
      </c>
      <c r="P4027" s="1" t="e">
        <f ca="1">IF(AND(O4027&lt;&gt; "", COUNTIF(SAP!#REF!,O4027)&gt;0),"Matched", "")</f>
        <v>#REF!</v>
      </c>
      <c r="R4027" s="1" t="e">
        <f ca="1">IF(AND(Q4027&lt;&gt; "", COUNTIF(SAP!#REF!,Q4027)&gt;0),"Matched", "")</f>
        <v>#REF!</v>
      </c>
      <c r="S4027" s="1" t="str">
        <f ca="1">IF(D4027="AD","Logic5"&amp;"_"&amp;TEXT(C4027,"dd.mm.yyyy") &amp;"_"&amp; 907.81,"")</f>
        <v>Logic5_25.02.2020_907.81</v>
      </c>
      <c r="T4027" s="1" t="e">
        <f ca="1">IF(AND(S4027&lt;&gt; "", COUNTIF(SAP!#REF!,S4027)&gt;0),"Matched", "")</f>
        <v>#REF!</v>
      </c>
    </row>
    <row r="4028" spans="1:20">
      <c r="A4028" s="9">
        <v>11563327</v>
      </c>
      <c r="B4028" s="10">
        <v>43886</v>
      </c>
      <c r="C4028" s="10">
        <v>43886</v>
      </c>
      <c r="D4028" s="11" t="s">
        <v>13</v>
      </c>
      <c r="E4028" s="11">
        <v>0</v>
      </c>
      <c r="F4028" s="11">
        <v>14.77</v>
      </c>
      <c r="G4028" s="11">
        <v>0</v>
      </c>
      <c r="H4028" s="11">
        <v>1609619.93</v>
      </c>
      <c r="I4028" s="11" t="s">
        <v>14</v>
      </c>
      <c r="J4028" s="11" t="s">
        <v>15</v>
      </c>
      <c r="K4028" s="1" t="str">
        <f t="shared" si="210"/>
        <v/>
      </c>
      <c r="L4028" s="1" t="e">
        <f ca="1">IF(AND(K4028&lt;&gt; "", COUNTIF(SAP!#REF!,K4028)&gt;0),"Matched", "")</f>
        <v>#REF!</v>
      </c>
      <c r="M4028" s="1" t="str">
        <f t="shared" si="211"/>
        <v/>
      </c>
      <c r="N4028" s="1" t="e">
        <f ca="1">IF(AND(M4028&lt;&gt; "", COUNTIF(SAP!#REF!,M4028)&gt;0),"Matched", "")</f>
        <v>#REF!</v>
      </c>
      <c r="O4028" s="1" t="str">
        <f t="shared" si="213"/>
        <v/>
      </c>
      <c r="P4028" s="1" t="e">
        <f ca="1">IF(AND(O4028&lt;&gt; "", COUNTIF(SAP!#REF!,O4028)&gt;0),"Matched", "")</f>
        <v>#REF!</v>
      </c>
      <c r="R4028" s="1" t="e">
        <f ca="1">IF(AND(Q4028&lt;&gt; "", COUNTIF(SAP!#REF!,Q4028)&gt;0),"Matched", "")</f>
        <v>#REF!</v>
      </c>
      <c r="S4028" s="1" t="str">
        <f ca="1">IF(D4028="AD","Logic5"&amp;"_"&amp;TEXT(C4028,"dd.mm.yyyy") &amp;"_"&amp; 907.81,"")</f>
        <v>Logic5_25.02.2020_907.81</v>
      </c>
      <c r="T4028" s="1" t="e">
        <f ca="1">IF(AND(S4028&lt;&gt; "", COUNTIF(SAP!#REF!,S4028)&gt;0),"Matched", "")</f>
        <v>#REF!</v>
      </c>
    </row>
    <row r="4029" spans="1:20">
      <c r="A4029" s="13">
        <v>11563327</v>
      </c>
      <c r="B4029" s="14">
        <v>43886</v>
      </c>
      <c r="C4029" s="14">
        <v>43886</v>
      </c>
      <c r="D4029" s="15" t="s">
        <v>13</v>
      </c>
      <c r="E4029" s="15">
        <v>0</v>
      </c>
      <c r="F4029" s="15">
        <v>15.42</v>
      </c>
      <c r="G4029" s="15">
        <v>0</v>
      </c>
      <c r="H4029" s="15">
        <v>1609604.51</v>
      </c>
      <c r="I4029" s="15" t="s">
        <v>14</v>
      </c>
      <c r="J4029" s="15" t="s">
        <v>15</v>
      </c>
      <c r="K4029" s="1" t="str">
        <f t="shared" si="210"/>
        <v/>
      </c>
      <c r="L4029" s="1" t="e">
        <f ca="1">IF(AND(K4029&lt;&gt; "", COUNTIF(SAP!#REF!,K4029)&gt;0),"Matched", "")</f>
        <v>#REF!</v>
      </c>
      <c r="M4029" s="1" t="str">
        <f t="shared" si="211"/>
        <v/>
      </c>
      <c r="N4029" s="1" t="e">
        <f ca="1">IF(AND(M4029&lt;&gt; "", COUNTIF(SAP!#REF!,M4029)&gt;0),"Matched", "")</f>
        <v>#REF!</v>
      </c>
      <c r="O4029" s="1" t="str">
        <f t="shared" si="213"/>
        <v/>
      </c>
      <c r="P4029" s="1" t="e">
        <f ca="1">IF(AND(O4029&lt;&gt; "", COUNTIF(SAP!#REF!,O4029)&gt;0),"Matched", "")</f>
        <v>#REF!</v>
      </c>
      <c r="R4029" s="1" t="e">
        <f ca="1">IF(AND(Q4029&lt;&gt; "", COUNTIF(SAP!#REF!,Q4029)&gt;0),"Matched", "")</f>
        <v>#REF!</v>
      </c>
      <c r="S4029" s="1" t="str">
        <f ca="1">IF(D4029="AD","Logic5"&amp;"_"&amp;TEXT(C4029,"dd.mm.yyyy") &amp;"_"&amp; 907.81,"")</f>
        <v>Logic5_25.02.2020_907.81</v>
      </c>
      <c r="T4029" s="1" t="e">
        <f ca="1">IF(AND(S4029&lt;&gt; "", COUNTIF(SAP!#REF!,S4029)&gt;0),"Matched", "")</f>
        <v>#REF!</v>
      </c>
    </row>
    <row r="4030" spans="1:20">
      <c r="A4030" s="9">
        <v>11563327</v>
      </c>
      <c r="B4030" s="10">
        <v>43886</v>
      </c>
      <c r="C4030" s="10">
        <v>43886</v>
      </c>
      <c r="D4030" s="11" t="s">
        <v>13</v>
      </c>
      <c r="E4030" s="11">
        <v>0</v>
      </c>
      <c r="F4030" s="11">
        <v>22.9</v>
      </c>
      <c r="G4030" s="11">
        <v>0</v>
      </c>
      <c r="H4030" s="11">
        <v>1609581.61</v>
      </c>
      <c r="I4030" s="11" t="s">
        <v>14</v>
      </c>
      <c r="J4030" s="11" t="s">
        <v>15</v>
      </c>
      <c r="K4030" s="1" t="str">
        <f t="shared" si="210"/>
        <v/>
      </c>
      <c r="L4030" s="1" t="e">
        <f ca="1">IF(AND(K4030&lt;&gt; "", COUNTIF(SAP!#REF!,K4030)&gt;0),"Matched", "")</f>
        <v>#REF!</v>
      </c>
      <c r="M4030" s="1" t="str">
        <f t="shared" si="211"/>
        <v/>
      </c>
      <c r="N4030" s="1" t="e">
        <f ca="1">IF(AND(M4030&lt;&gt; "", COUNTIF(SAP!#REF!,M4030)&gt;0),"Matched", "")</f>
        <v>#REF!</v>
      </c>
      <c r="O4030" s="1" t="str">
        <f t="shared" si="213"/>
        <v/>
      </c>
      <c r="P4030" s="1" t="e">
        <f ca="1">IF(AND(O4030&lt;&gt; "", COUNTIF(SAP!#REF!,O4030)&gt;0),"Matched", "")</f>
        <v>#REF!</v>
      </c>
      <c r="R4030" s="1" t="e">
        <f ca="1">IF(AND(Q4030&lt;&gt; "", COUNTIF(SAP!#REF!,Q4030)&gt;0),"Matched", "")</f>
        <v>#REF!</v>
      </c>
      <c r="S4030" s="1" t="str">
        <f ca="1">IF(D4030="AD","Logic5"&amp;"_"&amp;TEXT(C4030,"dd.mm.yyyy") &amp;"_"&amp; 907.81,"")</f>
        <v>Logic5_25.02.2020_907.81</v>
      </c>
      <c r="T4030" s="1" t="e">
        <f ca="1">IF(AND(S4030&lt;&gt; "", COUNTIF(SAP!#REF!,S4030)&gt;0),"Matched", "")</f>
        <v>#REF!</v>
      </c>
    </row>
    <row r="4031" spans="1:20">
      <c r="A4031" s="13">
        <v>11563327</v>
      </c>
      <c r="B4031" s="14">
        <v>43886</v>
      </c>
      <c r="C4031" s="14">
        <v>43886</v>
      </c>
      <c r="D4031" s="15" t="s">
        <v>13</v>
      </c>
      <c r="E4031" s="15">
        <v>0</v>
      </c>
      <c r="F4031" s="15">
        <v>25.31</v>
      </c>
      <c r="G4031" s="15">
        <v>0</v>
      </c>
      <c r="H4031" s="15">
        <v>1609556.3</v>
      </c>
      <c r="I4031" s="15" t="s">
        <v>14</v>
      </c>
      <c r="J4031" s="15" t="s">
        <v>15</v>
      </c>
      <c r="K4031" s="1" t="str">
        <f t="shared" si="210"/>
        <v/>
      </c>
      <c r="L4031" s="1" t="e">
        <f ca="1">IF(AND(K4031&lt;&gt; "", COUNTIF(SAP!#REF!,K4031)&gt;0),"Matched", "")</f>
        <v>#REF!</v>
      </c>
      <c r="M4031" s="1" t="str">
        <f t="shared" si="211"/>
        <v/>
      </c>
      <c r="N4031" s="1" t="e">
        <f ca="1">IF(AND(M4031&lt;&gt; "", COUNTIF(SAP!#REF!,M4031)&gt;0),"Matched", "")</f>
        <v>#REF!</v>
      </c>
      <c r="O4031" s="1" t="str">
        <f t="shared" si="213"/>
        <v/>
      </c>
      <c r="P4031" s="1" t="e">
        <f ca="1">IF(AND(O4031&lt;&gt; "", COUNTIF(SAP!#REF!,O4031)&gt;0),"Matched", "")</f>
        <v>#REF!</v>
      </c>
      <c r="R4031" s="1" t="e">
        <f ca="1">IF(AND(Q4031&lt;&gt; "", COUNTIF(SAP!#REF!,Q4031)&gt;0),"Matched", "")</f>
        <v>#REF!</v>
      </c>
      <c r="S4031" s="1" t="str">
        <f ca="1">IF(D4031="AD","Logic5"&amp;"_"&amp;TEXT(C4031,"dd.mm.yyyy") &amp;"_"&amp; 907.81,"")</f>
        <v>Logic5_25.02.2020_907.81</v>
      </c>
      <c r="T4031" s="1" t="e">
        <f ca="1">IF(AND(S4031&lt;&gt; "", COUNTIF(SAP!#REF!,S4031)&gt;0),"Matched", "")</f>
        <v>#REF!</v>
      </c>
    </row>
    <row r="4032" spans="1:20">
      <c r="A4032" s="9">
        <v>11563327</v>
      </c>
      <c r="B4032" s="10">
        <v>43886</v>
      </c>
      <c r="C4032" s="10">
        <v>43886</v>
      </c>
      <c r="D4032" s="11" t="s">
        <v>13</v>
      </c>
      <c r="E4032" s="11">
        <v>0</v>
      </c>
      <c r="F4032" s="11">
        <v>29.05</v>
      </c>
      <c r="G4032" s="11">
        <v>0</v>
      </c>
      <c r="H4032" s="11">
        <v>1609527.25</v>
      </c>
      <c r="I4032" s="11" t="s">
        <v>14</v>
      </c>
      <c r="J4032" s="11" t="s">
        <v>15</v>
      </c>
      <c r="K4032" s="1" t="str">
        <f t="shared" si="210"/>
        <v/>
      </c>
      <c r="L4032" s="1" t="e">
        <f ca="1">IF(AND(K4032&lt;&gt; "", COUNTIF(SAP!#REF!,K4032)&gt;0),"Matched", "")</f>
        <v>#REF!</v>
      </c>
      <c r="M4032" s="1" t="str">
        <f t="shared" si="211"/>
        <v/>
      </c>
      <c r="N4032" s="1" t="e">
        <f ca="1">IF(AND(M4032&lt;&gt; "", COUNTIF(SAP!#REF!,M4032)&gt;0),"Matched", "")</f>
        <v>#REF!</v>
      </c>
      <c r="O4032" s="1" t="str">
        <f t="shared" si="213"/>
        <v/>
      </c>
      <c r="P4032" s="1" t="e">
        <f ca="1">IF(AND(O4032&lt;&gt; "", COUNTIF(SAP!#REF!,O4032)&gt;0),"Matched", "")</f>
        <v>#REF!</v>
      </c>
      <c r="R4032" s="1" t="e">
        <f ca="1">IF(AND(Q4032&lt;&gt; "", COUNTIF(SAP!#REF!,Q4032)&gt;0),"Matched", "")</f>
        <v>#REF!</v>
      </c>
      <c r="S4032" s="1" t="str">
        <f ca="1">IF(D4032="AD","Logic5"&amp;"_"&amp;TEXT(C4032,"dd.mm.yyyy") &amp;"_"&amp; 907.81,"")</f>
        <v>Logic5_25.02.2020_907.81</v>
      </c>
      <c r="T4032" s="1" t="e">
        <f ca="1">IF(AND(S4032&lt;&gt; "", COUNTIF(SAP!#REF!,S4032)&gt;0),"Matched", "")</f>
        <v>#REF!</v>
      </c>
    </row>
    <row r="4033" spans="1:20">
      <c r="A4033" s="13">
        <v>11563327</v>
      </c>
      <c r="B4033" s="14">
        <v>43886</v>
      </c>
      <c r="C4033" s="14">
        <v>43886</v>
      </c>
      <c r="D4033" s="15" t="s">
        <v>13</v>
      </c>
      <c r="E4033" s="15">
        <v>0</v>
      </c>
      <c r="F4033" s="15">
        <v>29.21</v>
      </c>
      <c r="G4033" s="15">
        <v>0</v>
      </c>
      <c r="H4033" s="15">
        <v>1609498.04</v>
      </c>
      <c r="I4033" s="15" t="s">
        <v>14</v>
      </c>
      <c r="J4033" s="15" t="s">
        <v>15</v>
      </c>
      <c r="K4033" s="1" t="str">
        <f t="shared" si="210"/>
        <v/>
      </c>
      <c r="L4033" s="1" t="e">
        <f ca="1">IF(AND(K4033&lt;&gt; "", COUNTIF(SAP!#REF!,K4033)&gt;0),"Matched", "")</f>
        <v>#REF!</v>
      </c>
      <c r="M4033" s="1" t="str">
        <f t="shared" si="211"/>
        <v/>
      </c>
      <c r="N4033" s="1" t="e">
        <f ca="1">IF(AND(M4033&lt;&gt; "", COUNTIF(SAP!#REF!,M4033)&gt;0),"Matched", "")</f>
        <v>#REF!</v>
      </c>
      <c r="O4033" s="1" t="str">
        <f t="shared" si="213"/>
        <v/>
      </c>
      <c r="P4033" s="1" t="e">
        <f ca="1">IF(AND(O4033&lt;&gt; "", COUNTIF(SAP!#REF!,O4033)&gt;0),"Matched", "")</f>
        <v>#REF!</v>
      </c>
      <c r="R4033" s="1" t="e">
        <f ca="1">IF(AND(Q4033&lt;&gt; "", COUNTIF(SAP!#REF!,Q4033)&gt;0),"Matched", "")</f>
        <v>#REF!</v>
      </c>
      <c r="S4033" s="1" t="str">
        <f ca="1">IF(D4033="AD","Logic5"&amp;"_"&amp;TEXT(C4033,"dd.mm.yyyy") &amp;"_"&amp; 907.81,"")</f>
        <v>Logic5_25.02.2020_907.81</v>
      </c>
      <c r="T4033" s="1" t="e">
        <f ca="1">IF(AND(S4033&lt;&gt; "", COUNTIF(SAP!#REF!,S4033)&gt;0),"Matched", "")</f>
        <v>#REF!</v>
      </c>
    </row>
    <row r="4034" spans="1:20">
      <c r="A4034" s="9">
        <v>11563327</v>
      </c>
      <c r="B4034" s="10">
        <v>43886</v>
      </c>
      <c r="C4034" s="10">
        <v>43886</v>
      </c>
      <c r="D4034" s="11" t="s">
        <v>13</v>
      </c>
      <c r="E4034" s="11">
        <v>0</v>
      </c>
      <c r="F4034" s="11">
        <v>38.51</v>
      </c>
      <c r="G4034" s="11">
        <v>0</v>
      </c>
      <c r="H4034" s="11">
        <v>1609459.53</v>
      </c>
      <c r="I4034" s="11" t="s">
        <v>14</v>
      </c>
      <c r="J4034" s="11" t="s">
        <v>15</v>
      </c>
      <c r="K4034" s="1" t="str">
        <f t="shared" si="210"/>
        <v/>
      </c>
      <c r="L4034" s="1" t="e">
        <f ca="1">IF(AND(K4034&lt;&gt; "", COUNTIF(SAP!#REF!,K4034)&gt;0),"Matched", "")</f>
        <v>#REF!</v>
      </c>
      <c r="M4034" s="1" t="str">
        <f t="shared" si="211"/>
        <v/>
      </c>
      <c r="N4034" s="1" t="e">
        <f ca="1">IF(AND(M4034&lt;&gt; "", COUNTIF(SAP!#REF!,M4034)&gt;0),"Matched", "")</f>
        <v>#REF!</v>
      </c>
      <c r="O4034" s="1" t="str">
        <f t="shared" si="213"/>
        <v/>
      </c>
      <c r="P4034" s="1" t="e">
        <f ca="1">IF(AND(O4034&lt;&gt; "", COUNTIF(SAP!#REF!,O4034)&gt;0),"Matched", "")</f>
        <v>#REF!</v>
      </c>
      <c r="R4034" s="1" t="e">
        <f ca="1">IF(AND(Q4034&lt;&gt; "", COUNTIF(SAP!#REF!,Q4034)&gt;0),"Matched", "")</f>
        <v>#REF!</v>
      </c>
      <c r="S4034" s="1" t="str">
        <f ca="1">IF(D4034="AD","Logic5"&amp;"_"&amp;TEXT(C4034,"dd.mm.yyyy") &amp;"_"&amp; 907.81,"")</f>
        <v>Logic5_25.02.2020_907.81</v>
      </c>
      <c r="T4034" s="1" t="e">
        <f ca="1">IF(AND(S4034&lt;&gt; "", COUNTIF(SAP!#REF!,S4034)&gt;0),"Matched", "")</f>
        <v>#REF!</v>
      </c>
    </row>
    <row r="4035" spans="1:20">
      <c r="A4035" s="13">
        <v>11563327</v>
      </c>
      <c r="B4035" s="14">
        <v>43886</v>
      </c>
      <c r="C4035" s="14">
        <v>43886</v>
      </c>
      <c r="D4035" s="15" t="s">
        <v>13</v>
      </c>
      <c r="E4035" s="15">
        <v>0</v>
      </c>
      <c r="F4035" s="15">
        <v>43.46</v>
      </c>
      <c r="G4035" s="15">
        <v>0</v>
      </c>
      <c r="H4035" s="15">
        <v>1609416.07</v>
      </c>
      <c r="I4035" s="15" t="s">
        <v>14</v>
      </c>
      <c r="J4035" s="15" t="s">
        <v>15</v>
      </c>
      <c r="K4035" s="1" t="str">
        <f t="shared" ref="K4035:K4098" si="214">IF(D4035="TF","Logic1"&amp;"_"&amp;TEXT(C4035, "mm") &amp;"_"&amp; F4035,"")</f>
        <v/>
      </c>
      <c r="L4035" s="1" t="e">
        <f ca="1">IF(AND(K4035&lt;&gt; "", COUNTIF(SAP!#REF!,K4035)&gt;0),"Matched", "")</f>
        <v>#REF!</v>
      </c>
      <c r="M4035" s="1" t="str">
        <f t="shared" si="211"/>
        <v/>
      </c>
      <c r="N4035" s="1" t="e">
        <f ca="1">IF(AND(M4035&lt;&gt; "", COUNTIF(SAP!#REF!,M4035)&gt;0),"Matched", "")</f>
        <v>#REF!</v>
      </c>
      <c r="O4035" s="1" t="str">
        <f t="shared" si="213"/>
        <v/>
      </c>
      <c r="P4035" s="1" t="e">
        <f ca="1">IF(AND(O4035&lt;&gt; "", COUNTIF(SAP!#REF!,O4035)&gt;0),"Matched", "")</f>
        <v>#REF!</v>
      </c>
      <c r="R4035" s="1" t="e">
        <f ca="1">IF(AND(Q4035&lt;&gt; "", COUNTIF(SAP!#REF!,Q4035)&gt;0),"Matched", "")</f>
        <v>#REF!</v>
      </c>
      <c r="S4035" s="1" t="str">
        <f ca="1">IF(D4035="AD","Logic5"&amp;"_"&amp;TEXT(C4035,"dd.mm.yyyy") &amp;"_"&amp; 907.81,"")</f>
        <v>Logic5_25.02.2020_907.81</v>
      </c>
      <c r="T4035" s="1" t="e">
        <f ca="1">IF(AND(S4035&lt;&gt; "", COUNTIF(SAP!#REF!,S4035)&gt;0),"Matched", "")</f>
        <v>#REF!</v>
      </c>
    </row>
    <row r="4036" spans="1:20">
      <c r="A4036" s="9">
        <v>11563327</v>
      </c>
      <c r="B4036" s="10">
        <v>43886</v>
      </c>
      <c r="C4036" s="10">
        <v>43886</v>
      </c>
      <c r="D4036" s="11" t="s">
        <v>13</v>
      </c>
      <c r="E4036" s="11">
        <v>0</v>
      </c>
      <c r="F4036" s="11">
        <v>50.98</v>
      </c>
      <c r="G4036" s="11">
        <v>0</v>
      </c>
      <c r="H4036" s="11">
        <v>1609365.09</v>
      </c>
      <c r="I4036" s="11" t="s">
        <v>14</v>
      </c>
      <c r="J4036" s="11" t="s">
        <v>15</v>
      </c>
      <c r="K4036" s="1" t="str">
        <f t="shared" si="214"/>
        <v/>
      </c>
      <c r="L4036" s="1" t="e">
        <f ca="1">IF(AND(K4036&lt;&gt; "", COUNTIF(SAP!#REF!,K4036)&gt;0),"Matched", "")</f>
        <v>#REF!</v>
      </c>
      <c r="M4036" s="1" t="str">
        <f t="shared" si="211"/>
        <v/>
      </c>
      <c r="N4036" s="1" t="e">
        <f ca="1">IF(AND(M4036&lt;&gt; "", COUNTIF(SAP!#REF!,M4036)&gt;0),"Matched", "")</f>
        <v>#REF!</v>
      </c>
      <c r="O4036" s="1" t="str">
        <f t="shared" si="213"/>
        <v/>
      </c>
      <c r="P4036" s="1" t="e">
        <f ca="1">IF(AND(O4036&lt;&gt; "", COUNTIF(SAP!#REF!,O4036)&gt;0),"Matched", "")</f>
        <v>#REF!</v>
      </c>
      <c r="R4036" s="1" t="e">
        <f ca="1">IF(AND(Q4036&lt;&gt; "", COUNTIF(SAP!#REF!,Q4036)&gt;0),"Matched", "")</f>
        <v>#REF!</v>
      </c>
      <c r="S4036" s="1" t="str">
        <f ca="1">IF(D4036="AD","Logic5"&amp;"_"&amp;TEXT(C4036,"dd.mm.yyyy") &amp;"_"&amp; 907.81,"")</f>
        <v>Logic5_25.02.2020_907.81</v>
      </c>
      <c r="T4036" s="1" t="e">
        <f ca="1">IF(AND(S4036&lt;&gt; "", COUNTIF(SAP!#REF!,S4036)&gt;0),"Matched", "")</f>
        <v>#REF!</v>
      </c>
    </row>
    <row r="4037" spans="1:20">
      <c r="A4037" s="13">
        <v>11563327</v>
      </c>
      <c r="B4037" s="14">
        <v>43886</v>
      </c>
      <c r="C4037" s="14">
        <v>43886</v>
      </c>
      <c r="D4037" s="15" t="s">
        <v>13</v>
      </c>
      <c r="E4037" s="15">
        <v>0</v>
      </c>
      <c r="F4037" s="15">
        <v>54.75</v>
      </c>
      <c r="G4037" s="15">
        <v>0</v>
      </c>
      <c r="H4037" s="15">
        <v>1609310.34</v>
      </c>
      <c r="I4037" s="15" t="s">
        <v>14</v>
      </c>
      <c r="J4037" s="15" t="s">
        <v>15</v>
      </c>
      <c r="K4037" s="1" t="str">
        <f t="shared" si="214"/>
        <v/>
      </c>
      <c r="L4037" s="1" t="e">
        <f ca="1">IF(AND(K4037&lt;&gt; "", COUNTIF(SAP!#REF!,K4037)&gt;0),"Matched", "")</f>
        <v>#REF!</v>
      </c>
      <c r="M4037" s="1" t="str">
        <f t="shared" si="211"/>
        <v/>
      </c>
      <c r="N4037" s="1" t="e">
        <f ca="1">IF(AND(M4037&lt;&gt; "", COUNTIF(SAP!#REF!,M4037)&gt;0),"Matched", "")</f>
        <v>#REF!</v>
      </c>
      <c r="O4037" s="1" t="str">
        <f t="shared" si="213"/>
        <v/>
      </c>
      <c r="P4037" s="1" t="e">
        <f ca="1">IF(AND(O4037&lt;&gt; "", COUNTIF(SAP!#REF!,O4037)&gt;0),"Matched", "")</f>
        <v>#REF!</v>
      </c>
      <c r="R4037" s="1" t="e">
        <f ca="1">IF(AND(Q4037&lt;&gt; "", COUNTIF(SAP!#REF!,Q4037)&gt;0),"Matched", "")</f>
        <v>#REF!</v>
      </c>
      <c r="S4037" s="1" t="str">
        <f ca="1">IF(D4037="AD","Logic5"&amp;"_"&amp;TEXT(C4037,"dd.mm.yyyy") &amp;"_"&amp; 907.81,"")</f>
        <v>Logic5_25.02.2020_907.81</v>
      </c>
      <c r="T4037" s="1" t="e">
        <f ca="1">IF(AND(S4037&lt;&gt; "", COUNTIF(SAP!#REF!,S4037)&gt;0),"Matched", "")</f>
        <v>#REF!</v>
      </c>
    </row>
    <row r="4038" spans="1:20">
      <c r="A4038" s="9">
        <v>11563327</v>
      </c>
      <c r="B4038" s="10">
        <v>43886</v>
      </c>
      <c r="C4038" s="10">
        <v>43886</v>
      </c>
      <c r="D4038" s="11" t="s">
        <v>13</v>
      </c>
      <c r="E4038" s="11">
        <v>0</v>
      </c>
      <c r="F4038" s="11">
        <v>67.680000000000007</v>
      </c>
      <c r="G4038" s="11">
        <v>0</v>
      </c>
      <c r="H4038" s="11">
        <v>1609242.66</v>
      </c>
      <c r="I4038" s="11" t="s">
        <v>14</v>
      </c>
      <c r="J4038" s="11" t="s">
        <v>15</v>
      </c>
      <c r="K4038" s="1" t="str">
        <f t="shared" si="214"/>
        <v/>
      </c>
      <c r="L4038" s="1" t="e">
        <f ca="1">IF(AND(K4038&lt;&gt; "", COUNTIF(SAP!#REF!,K4038)&gt;0),"Matched", "")</f>
        <v>#REF!</v>
      </c>
      <c r="M4038" s="1" t="str">
        <f t="shared" si="211"/>
        <v/>
      </c>
      <c r="N4038" s="1" t="e">
        <f ca="1">IF(AND(M4038&lt;&gt; "", COUNTIF(SAP!#REF!,M4038)&gt;0),"Matched", "")</f>
        <v>#REF!</v>
      </c>
      <c r="O4038" s="1" t="str">
        <f t="shared" si="213"/>
        <v/>
      </c>
      <c r="P4038" s="1" t="e">
        <f ca="1">IF(AND(O4038&lt;&gt; "", COUNTIF(SAP!#REF!,O4038)&gt;0),"Matched", "")</f>
        <v>#REF!</v>
      </c>
      <c r="R4038" s="1" t="e">
        <f ca="1">IF(AND(Q4038&lt;&gt; "", COUNTIF(SAP!#REF!,Q4038)&gt;0),"Matched", "")</f>
        <v>#REF!</v>
      </c>
      <c r="S4038" s="1" t="str">
        <f ca="1">IF(D4038="AD","Logic5"&amp;"_"&amp;TEXT(C4038,"dd.mm.yyyy") &amp;"_"&amp; 907.81,"")</f>
        <v>Logic5_25.02.2020_907.81</v>
      </c>
      <c r="T4038" s="1" t="e">
        <f ca="1">IF(AND(S4038&lt;&gt; "", COUNTIF(SAP!#REF!,S4038)&gt;0),"Matched", "")</f>
        <v>#REF!</v>
      </c>
    </row>
    <row r="4039" spans="1:20">
      <c r="A4039" s="13">
        <v>11563327</v>
      </c>
      <c r="B4039" s="14">
        <v>43886</v>
      </c>
      <c r="C4039" s="14">
        <v>43886</v>
      </c>
      <c r="D4039" s="15" t="s">
        <v>13</v>
      </c>
      <c r="E4039" s="15">
        <v>0</v>
      </c>
      <c r="F4039" s="15">
        <v>71.790000000000006</v>
      </c>
      <c r="G4039" s="15">
        <v>0</v>
      </c>
      <c r="H4039" s="15">
        <v>1609170.87</v>
      </c>
      <c r="I4039" s="15" t="s">
        <v>14</v>
      </c>
      <c r="J4039" s="15" t="s">
        <v>15</v>
      </c>
      <c r="K4039" s="1" t="str">
        <f t="shared" si="214"/>
        <v/>
      </c>
      <c r="L4039" s="1" t="e">
        <f ca="1">IF(AND(K4039&lt;&gt; "", COUNTIF(SAP!#REF!,K4039)&gt;0),"Matched", "")</f>
        <v>#REF!</v>
      </c>
      <c r="M4039" s="1" t="str">
        <f t="shared" si="211"/>
        <v/>
      </c>
      <c r="N4039" s="1" t="e">
        <f ca="1">IF(AND(M4039&lt;&gt; "", COUNTIF(SAP!#REF!,M4039)&gt;0),"Matched", "")</f>
        <v>#REF!</v>
      </c>
      <c r="O4039" s="1" t="str">
        <f t="shared" si="213"/>
        <v/>
      </c>
      <c r="P4039" s="1" t="e">
        <f ca="1">IF(AND(O4039&lt;&gt; "", COUNTIF(SAP!#REF!,O4039)&gt;0),"Matched", "")</f>
        <v>#REF!</v>
      </c>
      <c r="R4039" s="1" t="e">
        <f ca="1">IF(AND(Q4039&lt;&gt; "", COUNTIF(SAP!#REF!,Q4039)&gt;0),"Matched", "")</f>
        <v>#REF!</v>
      </c>
      <c r="S4039" s="1" t="str">
        <f ca="1">IF(D4039="AD","Logic5"&amp;"_"&amp;TEXT(C4039,"dd.mm.yyyy") &amp;"_"&amp; 907.81,"")</f>
        <v>Logic5_25.02.2020_907.81</v>
      </c>
      <c r="T4039" s="1" t="e">
        <f ca="1">IF(AND(S4039&lt;&gt; "", COUNTIF(SAP!#REF!,S4039)&gt;0),"Matched", "")</f>
        <v>#REF!</v>
      </c>
    </row>
    <row r="4040" spans="1:20">
      <c r="A4040" s="9">
        <v>11563327</v>
      </c>
      <c r="B4040" s="10">
        <v>43886</v>
      </c>
      <c r="C4040" s="10">
        <v>43886</v>
      </c>
      <c r="D4040" s="11" t="s">
        <v>13</v>
      </c>
      <c r="E4040" s="11">
        <v>0</v>
      </c>
      <c r="F4040" s="11">
        <v>74.45</v>
      </c>
      <c r="G4040" s="11">
        <v>0</v>
      </c>
      <c r="H4040" s="11">
        <v>1609096.42</v>
      </c>
      <c r="I4040" s="11" t="s">
        <v>14</v>
      </c>
      <c r="J4040" s="11" t="s">
        <v>15</v>
      </c>
      <c r="K4040" s="1" t="str">
        <f t="shared" si="214"/>
        <v/>
      </c>
      <c r="L4040" s="1" t="e">
        <f ca="1">IF(AND(K4040&lt;&gt; "", COUNTIF(SAP!#REF!,K4040)&gt;0),"Matched", "")</f>
        <v>#REF!</v>
      </c>
      <c r="M4040" s="1" t="str">
        <f t="shared" si="211"/>
        <v/>
      </c>
      <c r="N4040" s="1" t="e">
        <f ca="1">IF(AND(M4040&lt;&gt; "", COUNTIF(SAP!#REF!,M4040)&gt;0),"Matched", "")</f>
        <v>#REF!</v>
      </c>
      <c r="O4040" s="1" t="str">
        <f t="shared" si="213"/>
        <v/>
      </c>
      <c r="P4040" s="1" t="e">
        <f ca="1">IF(AND(O4040&lt;&gt; "", COUNTIF(SAP!#REF!,O4040)&gt;0),"Matched", "")</f>
        <v>#REF!</v>
      </c>
      <c r="R4040" s="1" t="e">
        <f ca="1">IF(AND(Q4040&lt;&gt; "", COUNTIF(SAP!#REF!,Q4040)&gt;0),"Matched", "")</f>
        <v>#REF!</v>
      </c>
      <c r="S4040" s="1" t="str">
        <f ca="1">IF(D4040="AD","Logic5"&amp;"_"&amp;TEXT(C4040,"dd.mm.yyyy") &amp;"_"&amp; 907.81,"")</f>
        <v>Logic5_25.02.2020_907.81</v>
      </c>
      <c r="T4040" s="1" t="e">
        <f ca="1">IF(AND(S4040&lt;&gt; "", COUNTIF(SAP!#REF!,S4040)&gt;0),"Matched", "")</f>
        <v>#REF!</v>
      </c>
    </row>
    <row r="4041" spans="1:20">
      <c r="A4041" s="13">
        <v>11563327</v>
      </c>
      <c r="B4041" s="14">
        <v>43886</v>
      </c>
      <c r="C4041" s="14">
        <v>43886</v>
      </c>
      <c r="D4041" s="15" t="s">
        <v>13</v>
      </c>
      <c r="E4041" s="15">
        <v>0</v>
      </c>
      <c r="F4041" s="15">
        <v>87.75</v>
      </c>
      <c r="G4041" s="15">
        <v>0</v>
      </c>
      <c r="H4041" s="15">
        <v>1609008.67</v>
      </c>
      <c r="I4041" s="15" t="s">
        <v>14</v>
      </c>
      <c r="J4041" s="15" t="s">
        <v>15</v>
      </c>
      <c r="K4041" s="1" t="str">
        <f t="shared" si="214"/>
        <v/>
      </c>
      <c r="L4041" s="1" t="e">
        <f ca="1">IF(AND(K4041&lt;&gt; "", COUNTIF(SAP!#REF!,K4041)&gt;0),"Matched", "")</f>
        <v>#REF!</v>
      </c>
      <c r="M4041" s="1" t="str">
        <f t="shared" si="211"/>
        <v/>
      </c>
      <c r="N4041" s="1" t="e">
        <f ca="1">IF(AND(M4041&lt;&gt; "", COUNTIF(SAP!#REF!,M4041)&gt;0),"Matched", "")</f>
        <v>#REF!</v>
      </c>
      <c r="O4041" s="1" t="str">
        <f t="shared" si="213"/>
        <v/>
      </c>
      <c r="P4041" s="1" t="e">
        <f ca="1">IF(AND(O4041&lt;&gt; "", COUNTIF(SAP!#REF!,O4041)&gt;0),"Matched", "")</f>
        <v>#REF!</v>
      </c>
      <c r="R4041" s="1" t="e">
        <f ca="1">IF(AND(Q4041&lt;&gt; "", COUNTIF(SAP!#REF!,Q4041)&gt;0),"Matched", "")</f>
        <v>#REF!</v>
      </c>
      <c r="S4041" s="1" t="str">
        <f ca="1">IF(D4041="AD","Logic5"&amp;"_"&amp;TEXT(C4041,"dd.mm.yyyy") &amp;"_"&amp; 907.81,"")</f>
        <v>Logic5_25.02.2020_907.81</v>
      </c>
      <c r="T4041" s="1" t="e">
        <f ca="1">IF(AND(S4041&lt;&gt; "", COUNTIF(SAP!#REF!,S4041)&gt;0),"Matched", "")</f>
        <v>#REF!</v>
      </c>
    </row>
    <row r="4042" spans="1:20">
      <c r="A4042" s="9">
        <v>11563327</v>
      </c>
      <c r="B4042" s="10">
        <v>43886</v>
      </c>
      <c r="C4042" s="10">
        <v>43886</v>
      </c>
      <c r="D4042" s="11" t="s">
        <v>13</v>
      </c>
      <c r="E4042" s="11">
        <v>0</v>
      </c>
      <c r="F4042" s="11">
        <v>98.56</v>
      </c>
      <c r="G4042" s="11">
        <v>0</v>
      </c>
      <c r="H4042" s="11">
        <v>1608910.11</v>
      </c>
      <c r="I4042" s="11" t="s">
        <v>14</v>
      </c>
      <c r="J4042" s="11" t="s">
        <v>15</v>
      </c>
      <c r="K4042" s="1" t="str">
        <f t="shared" si="214"/>
        <v/>
      </c>
      <c r="L4042" s="1" t="e">
        <f ca="1">IF(AND(K4042&lt;&gt; "", COUNTIF(SAP!#REF!,K4042)&gt;0),"Matched", "")</f>
        <v>#REF!</v>
      </c>
      <c r="M4042" s="1" t="str">
        <f t="shared" si="211"/>
        <v/>
      </c>
      <c r="N4042" s="1" t="e">
        <f ca="1">IF(AND(M4042&lt;&gt; "", COUNTIF(SAP!#REF!,M4042)&gt;0),"Matched", "")</f>
        <v>#REF!</v>
      </c>
      <c r="O4042" s="1" t="str">
        <f t="shared" si="213"/>
        <v/>
      </c>
      <c r="P4042" s="1" t="e">
        <f ca="1">IF(AND(O4042&lt;&gt; "", COUNTIF(SAP!#REF!,O4042)&gt;0),"Matched", "")</f>
        <v>#REF!</v>
      </c>
      <c r="R4042" s="1" t="e">
        <f ca="1">IF(AND(Q4042&lt;&gt; "", COUNTIF(SAP!#REF!,Q4042)&gt;0),"Matched", "")</f>
        <v>#REF!</v>
      </c>
      <c r="S4042" s="1" t="str">
        <f ca="1">IF(D4042="AD","Logic5"&amp;"_"&amp;TEXT(C4042,"dd.mm.yyyy") &amp;"_"&amp; 907.81,"")</f>
        <v>Logic5_25.02.2020_907.81</v>
      </c>
      <c r="T4042" s="1" t="e">
        <f ca="1">IF(AND(S4042&lt;&gt; "", COUNTIF(SAP!#REF!,S4042)&gt;0),"Matched", "")</f>
        <v>#REF!</v>
      </c>
    </row>
    <row r="4043" spans="1:20">
      <c r="A4043" s="13">
        <v>11563327</v>
      </c>
      <c r="B4043" s="14">
        <v>43886</v>
      </c>
      <c r="C4043" s="14">
        <v>43886</v>
      </c>
      <c r="D4043" s="15" t="s">
        <v>13</v>
      </c>
      <c r="E4043" s="15">
        <v>0</v>
      </c>
      <c r="F4043" s="15">
        <v>121.33</v>
      </c>
      <c r="G4043" s="15">
        <v>0</v>
      </c>
      <c r="H4043" s="15">
        <v>1608788.78</v>
      </c>
      <c r="I4043" s="15" t="s">
        <v>14</v>
      </c>
      <c r="J4043" s="15" t="s">
        <v>15</v>
      </c>
      <c r="K4043" s="1" t="str">
        <f t="shared" si="214"/>
        <v/>
      </c>
      <c r="L4043" s="1" t="e">
        <f ca="1">IF(AND(K4043&lt;&gt; "", COUNTIF(SAP!#REF!,K4043)&gt;0),"Matched", "")</f>
        <v>#REF!</v>
      </c>
      <c r="M4043" s="1" t="str">
        <f t="shared" si="211"/>
        <v/>
      </c>
      <c r="N4043" s="1" t="e">
        <f ca="1">IF(AND(M4043&lt;&gt; "", COUNTIF(SAP!#REF!,M4043)&gt;0),"Matched", "")</f>
        <v>#REF!</v>
      </c>
      <c r="O4043" s="1" t="str">
        <f t="shared" si="213"/>
        <v/>
      </c>
      <c r="P4043" s="1" t="e">
        <f ca="1">IF(AND(O4043&lt;&gt; "", COUNTIF(SAP!#REF!,O4043)&gt;0),"Matched", "")</f>
        <v>#REF!</v>
      </c>
      <c r="R4043" s="1" t="e">
        <f ca="1">IF(AND(Q4043&lt;&gt; "", COUNTIF(SAP!#REF!,Q4043)&gt;0),"Matched", "")</f>
        <v>#REF!</v>
      </c>
      <c r="S4043" s="1" t="str">
        <f ca="1">IF(D4043="AD","Logic5"&amp;"_"&amp;TEXT(C4043,"dd.mm.yyyy") &amp;"_"&amp; 907.81,"")</f>
        <v>Logic5_25.02.2020_907.81</v>
      </c>
      <c r="T4043" s="1" t="e">
        <f ca="1">IF(AND(S4043&lt;&gt; "", COUNTIF(SAP!#REF!,S4043)&gt;0),"Matched", "")</f>
        <v>#REF!</v>
      </c>
    </row>
    <row r="4044" spans="1:20">
      <c r="A4044" s="9">
        <v>11563327</v>
      </c>
      <c r="B4044" s="10">
        <v>43886</v>
      </c>
      <c r="C4044" s="10">
        <v>43886</v>
      </c>
      <c r="D4044" s="11" t="s">
        <v>16</v>
      </c>
      <c r="E4044" s="11">
        <v>0</v>
      </c>
      <c r="F4044" s="11">
        <v>1608788.78</v>
      </c>
      <c r="G4044" s="11">
        <v>0</v>
      </c>
      <c r="H4044" s="11">
        <v>0</v>
      </c>
      <c r="I4044" s="11" t="s">
        <v>17</v>
      </c>
      <c r="J4044" s="11" t="s">
        <v>18</v>
      </c>
      <c r="K4044" s="1" t="str">
        <f t="shared" si="214"/>
        <v>Logic1_02_1608788.78</v>
      </c>
      <c r="L4044" s="1" t="e">
        <f ca="1">IF(AND(K4044&lt;&gt; "", COUNTIF(SAP!#REF!,K4044)&gt;0),"Matched", "")</f>
        <v>#REF!</v>
      </c>
    </row>
    <row r="4045" spans="1:20">
      <c r="A4045" s="13">
        <v>11563327</v>
      </c>
      <c r="B4045" s="14">
        <v>43887</v>
      </c>
      <c r="C4045" s="14">
        <v>43887</v>
      </c>
      <c r="D4045" s="15" t="s">
        <v>10</v>
      </c>
      <c r="E4045" s="15">
        <v>0</v>
      </c>
      <c r="F4045" s="15">
        <v>0</v>
      </c>
      <c r="G4045" s="15">
        <v>600</v>
      </c>
      <c r="H4045" s="15">
        <v>600</v>
      </c>
      <c r="I4045" s="15" t="s">
        <v>11</v>
      </c>
      <c r="J4045" s="15" t="s">
        <v>12</v>
      </c>
      <c r="K4045" s="1" t="str">
        <f t="shared" si="214"/>
        <v/>
      </c>
      <c r="L4045" s="1" t="e">
        <f ca="1">IF(AND(K4045&lt;&gt; "", COUNTIF(SAP!#REF!,K4045)&gt;0),"Matched", "")</f>
        <v>#REF!</v>
      </c>
      <c r="M4045" s="1" t="str">
        <f t="shared" ref="M4045:M4108" si="215">IF(D4045="TR","Logic2"&amp;"_"&amp;TEXT(C4045,"dd.mm.yyyy") &amp;"_"&amp; F4045,"")</f>
        <v/>
      </c>
      <c r="N4045" s="1" t="e">
        <f ca="1">IF(AND(M4045&lt;&gt; "", COUNTIF(SAP!#REF!,M4045)&gt;0),"Matched", "")</f>
        <v>#REF!</v>
      </c>
      <c r="O4045" s="1" t="str">
        <f t="shared" ref="O4045:O4108" si="216">IF(D4045="AF","Logic3"&amp;"_"&amp;G4045,"")</f>
        <v/>
      </c>
      <c r="P4045" s="1" t="e">
        <f ca="1">IF(AND(O4045&lt;&gt; "", COUNTIF(SAP!#REF!,O4045)&gt;0),"Matched", "")</f>
        <v>#REF!</v>
      </c>
      <c r="Q4045" s="1" t="str">
        <f ca="1">IF(D4045="AC","Logic4"&amp;"_"&amp;TEXT(C4045,"dd.mm.yyyy") &amp;"_"&amp; 1679085.15,"")</f>
        <v>Logic4_26.02.2020_1679085.15</v>
      </c>
      <c r="R4045" s="1" t="e">
        <f ca="1">IF(AND(Q4045&lt;&gt; "", COUNTIF(SAP!#REF!,Q4045)&gt;0),"Matched", "")</f>
        <v>#REF!</v>
      </c>
    </row>
    <row r="4046" spans="1:20">
      <c r="A4046" s="9">
        <v>11563327</v>
      </c>
      <c r="B4046" s="10">
        <v>43887</v>
      </c>
      <c r="C4046" s="10">
        <v>43887</v>
      </c>
      <c r="D4046" s="11" t="s">
        <v>10</v>
      </c>
      <c r="E4046" s="11">
        <v>0</v>
      </c>
      <c r="F4046" s="11">
        <v>0</v>
      </c>
      <c r="G4046" s="11">
        <v>860</v>
      </c>
      <c r="H4046" s="11">
        <v>1460</v>
      </c>
      <c r="I4046" s="11" t="s">
        <v>11</v>
      </c>
      <c r="J4046" s="11" t="s">
        <v>12</v>
      </c>
      <c r="K4046" s="1" t="str">
        <f t="shared" si="214"/>
        <v/>
      </c>
      <c r="L4046" s="1" t="e">
        <f ca="1">IF(AND(K4046&lt;&gt; "", COUNTIF(SAP!#REF!,K4046)&gt;0),"Matched", "")</f>
        <v>#REF!</v>
      </c>
      <c r="M4046" s="1" t="str">
        <f t="shared" si="215"/>
        <v/>
      </c>
      <c r="N4046" s="1" t="e">
        <f ca="1">IF(AND(M4046&lt;&gt; "", COUNTIF(SAP!#REF!,M4046)&gt;0),"Matched", "")</f>
        <v>#REF!</v>
      </c>
      <c r="O4046" s="1" t="str">
        <f t="shared" si="216"/>
        <v/>
      </c>
      <c r="P4046" s="1" t="e">
        <f ca="1">IF(AND(O4046&lt;&gt; "", COUNTIF(SAP!#REF!,O4046)&gt;0),"Matched", "")</f>
        <v>#REF!</v>
      </c>
      <c r="Q4046" s="1" t="str">
        <f ca="1">IF(D4046="AC","Logic4"&amp;"_"&amp;TEXT(C4046,"dd.mm.yyyy") &amp;"_"&amp; 1679085.15,"")</f>
        <v>Logic4_26.02.2020_1679085.15</v>
      </c>
      <c r="R4046" s="1" t="e">
        <f ca="1">IF(AND(Q4046&lt;&gt; "", COUNTIF(SAP!#REF!,Q4046)&gt;0),"Matched", "")</f>
        <v>#REF!</v>
      </c>
    </row>
    <row r="4047" spans="1:20">
      <c r="A4047" s="13">
        <v>11563327</v>
      </c>
      <c r="B4047" s="14">
        <v>43887</v>
      </c>
      <c r="C4047" s="14">
        <v>43887</v>
      </c>
      <c r="D4047" s="15" t="s">
        <v>10</v>
      </c>
      <c r="E4047" s="15">
        <v>0</v>
      </c>
      <c r="F4047" s="15">
        <v>0</v>
      </c>
      <c r="G4047" s="15">
        <v>900</v>
      </c>
      <c r="H4047" s="15">
        <v>2360</v>
      </c>
      <c r="I4047" s="15" t="s">
        <v>11</v>
      </c>
      <c r="J4047" s="15" t="s">
        <v>12</v>
      </c>
      <c r="K4047" s="1" t="str">
        <f t="shared" si="214"/>
        <v/>
      </c>
      <c r="L4047" s="1" t="e">
        <f ca="1">IF(AND(K4047&lt;&gt; "", COUNTIF(SAP!#REF!,K4047)&gt;0),"Matched", "")</f>
        <v>#REF!</v>
      </c>
      <c r="M4047" s="1" t="str">
        <f t="shared" si="215"/>
        <v/>
      </c>
      <c r="N4047" s="1" t="e">
        <f ca="1">IF(AND(M4047&lt;&gt; "", COUNTIF(SAP!#REF!,M4047)&gt;0),"Matched", "")</f>
        <v>#REF!</v>
      </c>
      <c r="O4047" s="1" t="str">
        <f t="shared" si="216"/>
        <v/>
      </c>
      <c r="P4047" s="1" t="e">
        <f ca="1">IF(AND(O4047&lt;&gt; "", COUNTIF(SAP!#REF!,O4047)&gt;0),"Matched", "")</f>
        <v>#REF!</v>
      </c>
      <c r="Q4047" s="1" t="str">
        <f ca="1">IF(D4047="AC","Logic4"&amp;"_"&amp;TEXT(C4047,"dd.mm.yyyy") &amp;"_"&amp; 1679085.15,"")</f>
        <v>Logic4_26.02.2020_1679085.15</v>
      </c>
      <c r="R4047" s="1" t="e">
        <f ca="1">IF(AND(Q4047&lt;&gt; "", COUNTIF(SAP!#REF!,Q4047)&gt;0),"Matched", "")</f>
        <v>#REF!</v>
      </c>
    </row>
    <row r="4048" spans="1:20">
      <c r="A4048" s="9">
        <v>11563327</v>
      </c>
      <c r="B4048" s="10">
        <v>43887</v>
      </c>
      <c r="C4048" s="10">
        <v>43887</v>
      </c>
      <c r="D4048" s="11" t="s">
        <v>10</v>
      </c>
      <c r="E4048" s="11">
        <v>0</v>
      </c>
      <c r="F4048" s="11">
        <v>0</v>
      </c>
      <c r="G4048" s="11">
        <v>970</v>
      </c>
      <c r="H4048" s="11">
        <v>3330</v>
      </c>
      <c r="I4048" s="11" t="s">
        <v>11</v>
      </c>
      <c r="J4048" s="11" t="s">
        <v>12</v>
      </c>
      <c r="K4048" s="1" t="str">
        <f t="shared" si="214"/>
        <v/>
      </c>
      <c r="L4048" s="1" t="e">
        <f ca="1">IF(AND(K4048&lt;&gt; "", COUNTIF(SAP!#REF!,K4048)&gt;0),"Matched", "")</f>
        <v>#REF!</v>
      </c>
      <c r="M4048" s="1" t="str">
        <f t="shared" si="215"/>
        <v/>
      </c>
      <c r="N4048" s="1" t="e">
        <f ca="1">IF(AND(M4048&lt;&gt; "", COUNTIF(SAP!#REF!,M4048)&gt;0),"Matched", "")</f>
        <v>#REF!</v>
      </c>
      <c r="O4048" s="1" t="str">
        <f t="shared" si="216"/>
        <v/>
      </c>
      <c r="P4048" s="1" t="e">
        <f ca="1">IF(AND(O4048&lt;&gt; "", COUNTIF(SAP!#REF!,O4048)&gt;0),"Matched", "")</f>
        <v>#REF!</v>
      </c>
      <c r="Q4048" s="1" t="str">
        <f ca="1">IF(D4048="AC","Logic4"&amp;"_"&amp;TEXT(C4048,"dd.mm.yyyy") &amp;"_"&amp; 1679085.15,"")</f>
        <v>Logic4_26.02.2020_1679085.15</v>
      </c>
      <c r="R4048" s="1" t="e">
        <f ca="1">IF(AND(Q4048&lt;&gt; "", COUNTIF(SAP!#REF!,Q4048)&gt;0),"Matched", "")</f>
        <v>#REF!</v>
      </c>
    </row>
    <row r="4049" spans="1:18">
      <c r="A4049" s="13">
        <v>11563327</v>
      </c>
      <c r="B4049" s="14">
        <v>43887</v>
      </c>
      <c r="C4049" s="14">
        <v>43887</v>
      </c>
      <c r="D4049" s="15" t="s">
        <v>10</v>
      </c>
      <c r="E4049" s="15">
        <v>0</v>
      </c>
      <c r="F4049" s="15">
        <v>0</v>
      </c>
      <c r="G4049" s="15">
        <v>980</v>
      </c>
      <c r="H4049" s="15">
        <v>4310</v>
      </c>
      <c r="I4049" s="15" t="s">
        <v>11</v>
      </c>
      <c r="J4049" s="15" t="s">
        <v>12</v>
      </c>
      <c r="K4049" s="1" t="str">
        <f t="shared" si="214"/>
        <v/>
      </c>
      <c r="L4049" s="1" t="e">
        <f ca="1">IF(AND(K4049&lt;&gt; "", COUNTIF(SAP!#REF!,K4049)&gt;0),"Matched", "")</f>
        <v>#REF!</v>
      </c>
      <c r="M4049" s="1" t="str">
        <f t="shared" si="215"/>
        <v/>
      </c>
      <c r="N4049" s="1" t="e">
        <f ca="1">IF(AND(M4049&lt;&gt; "", COUNTIF(SAP!#REF!,M4049)&gt;0),"Matched", "")</f>
        <v>#REF!</v>
      </c>
      <c r="O4049" s="1" t="str">
        <f t="shared" si="216"/>
        <v/>
      </c>
      <c r="P4049" s="1" t="e">
        <f ca="1">IF(AND(O4049&lt;&gt; "", COUNTIF(SAP!#REF!,O4049)&gt;0),"Matched", "")</f>
        <v>#REF!</v>
      </c>
      <c r="Q4049" s="1" t="str">
        <f ca="1">IF(D4049="AC","Logic4"&amp;"_"&amp;TEXT(C4049,"dd.mm.yyyy") &amp;"_"&amp; 1679085.15,"")</f>
        <v>Logic4_26.02.2020_1679085.15</v>
      </c>
      <c r="R4049" s="1" t="e">
        <f ca="1">IF(AND(Q4049&lt;&gt; "", COUNTIF(SAP!#REF!,Q4049)&gt;0),"Matched", "")</f>
        <v>#REF!</v>
      </c>
    </row>
    <row r="4050" spans="1:18">
      <c r="A4050" s="9">
        <v>11563327</v>
      </c>
      <c r="B4050" s="10">
        <v>43887</v>
      </c>
      <c r="C4050" s="10">
        <v>43887</v>
      </c>
      <c r="D4050" s="11" t="s">
        <v>10</v>
      </c>
      <c r="E4050" s="11">
        <v>0</v>
      </c>
      <c r="F4050" s="11">
        <v>0</v>
      </c>
      <c r="G4050" s="11">
        <v>1025.2</v>
      </c>
      <c r="H4050" s="11">
        <v>5335.2</v>
      </c>
      <c r="I4050" s="11" t="s">
        <v>11</v>
      </c>
      <c r="J4050" s="11" t="s">
        <v>12</v>
      </c>
      <c r="K4050" s="1" t="str">
        <f t="shared" si="214"/>
        <v/>
      </c>
      <c r="L4050" s="1" t="e">
        <f ca="1">IF(AND(K4050&lt;&gt; "", COUNTIF(SAP!#REF!,K4050)&gt;0),"Matched", "")</f>
        <v>#REF!</v>
      </c>
      <c r="M4050" s="1" t="str">
        <f t="shared" si="215"/>
        <v/>
      </c>
      <c r="N4050" s="1" t="e">
        <f ca="1">IF(AND(M4050&lt;&gt; "", COUNTIF(SAP!#REF!,M4050)&gt;0),"Matched", "")</f>
        <v>#REF!</v>
      </c>
      <c r="O4050" s="1" t="str">
        <f t="shared" si="216"/>
        <v/>
      </c>
      <c r="P4050" s="1" t="e">
        <f ca="1">IF(AND(O4050&lt;&gt; "", COUNTIF(SAP!#REF!,O4050)&gt;0),"Matched", "")</f>
        <v>#REF!</v>
      </c>
      <c r="Q4050" s="1" t="str">
        <f ca="1">IF(D4050="AC","Logic4"&amp;"_"&amp;TEXT(C4050,"dd.mm.yyyy") &amp;"_"&amp; 1679085.15,"")</f>
        <v>Logic4_26.02.2020_1679085.15</v>
      </c>
      <c r="R4050" s="1" t="e">
        <f ca="1">IF(AND(Q4050&lt;&gt; "", COUNTIF(SAP!#REF!,Q4050)&gt;0),"Matched", "")</f>
        <v>#REF!</v>
      </c>
    </row>
    <row r="4051" spans="1:18">
      <c r="A4051" s="13">
        <v>11563327</v>
      </c>
      <c r="B4051" s="14">
        <v>43887</v>
      </c>
      <c r="C4051" s="14">
        <v>43887</v>
      </c>
      <c r="D4051" s="15" t="s">
        <v>10</v>
      </c>
      <c r="E4051" s="15">
        <v>0</v>
      </c>
      <c r="F4051" s="15">
        <v>0</v>
      </c>
      <c r="G4051" s="15">
        <v>1050</v>
      </c>
      <c r="H4051" s="15">
        <v>6385.2</v>
      </c>
      <c r="I4051" s="15" t="s">
        <v>11</v>
      </c>
      <c r="J4051" s="15" t="s">
        <v>12</v>
      </c>
      <c r="K4051" s="1" t="str">
        <f t="shared" si="214"/>
        <v/>
      </c>
      <c r="L4051" s="1" t="e">
        <f ca="1">IF(AND(K4051&lt;&gt; "", COUNTIF(SAP!#REF!,K4051)&gt;0),"Matched", "")</f>
        <v>#REF!</v>
      </c>
      <c r="M4051" s="1" t="str">
        <f t="shared" si="215"/>
        <v/>
      </c>
      <c r="N4051" s="1" t="e">
        <f ca="1">IF(AND(M4051&lt;&gt; "", COUNTIF(SAP!#REF!,M4051)&gt;0),"Matched", "")</f>
        <v>#REF!</v>
      </c>
      <c r="O4051" s="1" t="str">
        <f t="shared" si="216"/>
        <v/>
      </c>
      <c r="P4051" s="1" t="e">
        <f ca="1">IF(AND(O4051&lt;&gt; "", COUNTIF(SAP!#REF!,O4051)&gt;0),"Matched", "")</f>
        <v>#REF!</v>
      </c>
      <c r="Q4051" s="1" t="str">
        <f ca="1">IF(D4051="AC","Logic4"&amp;"_"&amp;TEXT(C4051,"dd.mm.yyyy") &amp;"_"&amp; 1679085.15,"")</f>
        <v>Logic4_26.02.2020_1679085.15</v>
      </c>
      <c r="R4051" s="1" t="e">
        <f ca="1">IF(AND(Q4051&lt;&gt; "", COUNTIF(SAP!#REF!,Q4051)&gt;0),"Matched", "")</f>
        <v>#REF!</v>
      </c>
    </row>
    <row r="4052" spans="1:18">
      <c r="A4052" s="9">
        <v>11563327</v>
      </c>
      <c r="B4052" s="10">
        <v>43887</v>
      </c>
      <c r="C4052" s="10">
        <v>43887</v>
      </c>
      <c r="D4052" s="11" t="s">
        <v>10</v>
      </c>
      <c r="E4052" s="11">
        <v>0</v>
      </c>
      <c r="F4052" s="11">
        <v>0</v>
      </c>
      <c r="G4052" s="11">
        <v>1100</v>
      </c>
      <c r="H4052" s="11">
        <v>7485.2</v>
      </c>
      <c r="I4052" s="11" t="s">
        <v>11</v>
      </c>
      <c r="J4052" s="11" t="s">
        <v>12</v>
      </c>
      <c r="K4052" s="1" t="str">
        <f t="shared" si="214"/>
        <v/>
      </c>
      <c r="L4052" s="1" t="e">
        <f ca="1">IF(AND(K4052&lt;&gt; "", COUNTIF(SAP!#REF!,K4052)&gt;0),"Matched", "")</f>
        <v>#REF!</v>
      </c>
      <c r="M4052" s="1" t="str">
        <f t="shared" si="215"/>
        <v/>
      </c>
      <c r="N4052" s="1" t="e">
        <f ca="1">IF(AND(M4052&lt;&gt; "", COUNTIF(SAP!#REF!,M4052)&gt;0),"Matched", "")</f>
        <v>#REF!</v>
      </c>
      <c r="O4052" s="1" t="str">
        <f t="shared" si="216"/>
        <v/>
      </c>
      <c r="P4052" s="1" t="e">
        <f ca="1">IF(AND(O4052&lt;&gt; "", COUNTIF(SAP!#REF!,O4052)&gt;0),"Matched", "")</f>
        <v>#REF!</v>
      </c>
      <c r="Q4052" s="1" t="str">
        <f ca="1">IF(D4052="AC","Logic4"&amp;"_"&amp;TEXT(C4052,"dd.mm.yyyy") &amp;"_"&amp; 1679085.15,"")</f>
        <v>Logic4_26.02.2020_1679085.15</v>
      </c>
      <c r="R4052" s="1" t="e">
        <f ca="1">IF(AND(Q4052&lt;&gt; "", COUNTIF(SAP!#REF!,Q4052)&gt;0),"Matched", "")</f>
        <v>#REF!</v>
      </c>
    </row>
    <row r="4053" spans="1:18">
      <c r="A4053" s="13">
        <v>11563327</v>
      </c>
      <c r="B4053" s="14">
        <v>43887</v>
      </c>
      <c r="C4053" s="14">
        <v>43887</v>
      </c>
      <c r="D4053" s="15" t="s">
        <v>10</v>
      </c>
      <c r="E4053" s="15">
        <v>0</v>
      </c>
      <c r="F4053" s="15">
        <v>0</v>
      </c>
      <c r="G4053" s="15">
        <v>1317</v>
      </c>
      <c r="H4053" s="15">
        <v>8802.2000000000007</v>
      </c>
      <c r="I4053" s="15" t="s">
        <v>11</v>
      </c>
      <c r="J4053" s="15" t="s">
        <v>12</v>
      </c>
      <c r="K4053" s="1" t="str">
        <f t="shared" si="214"/>
        <v/>
      </c>
      <c r="L4053" s="1" t="e">
        <f ca="1">IF(AND(K4053&lt;&gt; "", COUNTIF(SAP!#REF!,K4053)&gt;0),"Matched", "")</f>
        <v>#REF!</v>
      </c>
      <c r="M4053" s="1" t="str">
        <f t="shared" si="215"/>
        <v/>
      </c>
      <c r="N4053" s="1" t="e">
        <f ca="1">IF(AND(M4053&lt;&gt; "", COUNTIF(SAP!#REF!,M4053)&gt;0),"Matched", "")</f>
        <v>#REF!</v>
      </c>
      <c r="O4053" s="1" t="str">
        <f t="shared" si="216"/>
        <v/>
      </c>
      <c r="P4053" s="1" t="e">
        <f ca="1">IF(AND(O4053&lt;&gt; "", COUNTIF(SAP!#REF!,O4053)&gt;0),"Matched", "")</f>
        <v>#REF!</v>
      </c>
      <c r="Q4053" s="1" t="str">
        <f ca="1">IF(D4053="AC","Logic4"&amp;"_"&amp;TEXT(C4053,"dd.mm.yyyy") &amp;"_"&amp; 1679085.15,"")</f>
        <v>Logic4_26.02.2020_1679085.15</v>
      </c>
      <c r="R4053" s="1" t="e">
        <f ca="1">IF(AND(Q4053&lt;&gt; "", COUNTIF(SAP!#REF!,Q4053)&gt;0),"Matched", "")</f>
        <v>#REF!</v>
      </c>
    </row>
    <row r="4054" spans="1:18">
      <c r="A4054" s="9">
        <v>11563327</v>
      </c>
      <c r="B4054" s="10">
        <v>43887</v>
      </c>
      <c r="C4054" s="10">
        <v>43887</v>
      </c>
      <c r="D4054" s="11" t="s">
        <v>10</v>
      </c>
      <c r="E4054" s="11">
        <v>0</v>
      </c>
      <c r="F4054" s="11">
        <v>0</v>
      </c>
      <c r="G4054" s="11">
        <v>1340</v>
      </c>
      <c r="H4054" s="11">
        <v>10142.200000000001</v>
      </c>
      <c r="I4054" s="11" t="s">
        <v>11</v>
      </c>
      <c r="J4054" s="11" t="s">
        <v>12</v>
      </c>
      <c r="K4054" s="1" t="str">
        <f t="shared" si="214"/>
        <v/>
      </c>
      <c r="L4054" s="1" t="e">
        <f ca="1">IF(AND(K4054&lt;&gt; "", COUNTIF(SAP!#REF!,K4054)&gt;0),"Matched", "")</f>
        <v>#REF!</v>
      </c>
      <c r="M4054" s="1" t="str">
        <f t="shared" si="215"/>
        <v/>
      </c>
      <c r="N4054" s="1" t="e">
        <f ca="1">IF(AND(M4054&lt;&gt; "", COUNTIF(SAP!#REF!,M4054)&gt;0),"Matched", "")</f>
        <v>#REF!</v>
      </c>
      <c r="O4054" s="1" t="str">
        <f t="shared" si="216"/>
        <v/>
      </c>
      <c r="P4054" s="1" t="e">
        <f ca="1">IF(AND(O4054&lt;&gt; "", COUNTIF(SAP!#REF!,O4054)&gt;0),"Matched", "")</f>
        <v>#REF!</v>
      </c>
      <c r="Q4054" s="1" t="str">
        <f ca="1">IF(D4054="AC","Logic4"&amp;"_"&amp;TEXT(C4054,"dd.mm.yyyy") &amp;"_"&amp; 1679085.15,"")</f>
        <v>Logic4_26.02.2020_1679085.15</v>
      </c>
      <c r="R4054" s="1" t="e">
        <f ca="1">IF(AND(Q4054&lt;&gt; "", COUNTIF(SAP!#REF!,Q4054)&gt;0),"Matched", "")</f>
        <v>#REF!</v>
      </c>
    </row>
    <row r="4055" spans="1:18">
      <c r="A4055" s="13">
        <v>11563327</v>
      </c>
      <c r="B4055" s="14">
        <v>43887</v>
      </c>
      <c r="C4055" s="14">
        <v>43887</v>
      </c>
      <c r="D4055" s="15" t="s">
        <v>10</v>
      </c>
      <c r="E4055" s="15">
        <v>0</v>
      </c>
      <c r="F4055" s="15">
        <v>0</v>
      </c>
      <c r="G4055" s="15">
        <v>1490</v>
      </c>
      <c r="H4055" s="15">
        <v>11632.2</v>
      </c>
      <c r="I4055" s="15" t="s">
        <v>11</v>
      </c>
      <c r="J4055" s="15" t="s">
        <v>12</v>
      </c>
      <c r="K4055" s="1" t="str">
        <f t="shared" si="214"/>
        <v/>
      </c>
      <c r="L4055" s="1" t="e">
        <f ca="1">IF(AND(K4055&lt;&gt; "", COUNTIF(SAP!#REF!,K4055)&gt;0),"Matched", "")</f>
        <v>#REF!</v>
      </c>
      <c r="M4055" s="1" t="str">
        <f t="shared" si="215"/>
        <v/>
      </c>
      <c r="N4055" s="1" t="e">
        <f ca="1">IF(AND(M4055&lt;&gt; "", COUNTIF(SAP!#REF!,M4055)&gt;0),"Matched", "")</f>
        <v>#REF!</v>
      </c>
      <c r="O4055" s="1" t="str">
        <f t="shared" si="216"/>
        <v/>
      </c>
      <c r="P4055" s="1" t="e">
        <f ca="1">IF(AND(O4055&lt;&gt; "", COUNTIF(SAP!#REF!,O4055)&gt;0),"Matched", "")</f>
        <v>#REF!</v>
      </c>
      <c r="Q4055" s="1" t="str">
        <f ca="1">IF(D4055="AC","Logic4"&amp;"_"&amp;TEXT(C4055,"dd.mm.yyyy") &amp;"_"&amp; 1679085.15,"")</f>
        <v>Logic4_26.02.2020_1679085.15</v>
      </c>
      <c r="R4055" s="1" t="e">
        <f ca="1">IF(AND(Q4055&lt;&gt; "", COUNTIF(SAP!#REF!,Q4055)&gt;0),"Matched", "")</f>
        <v>#REF!</v>
      </c>
    </row>
    <row r="4056" spans="1:18">
      <c r="A4056" s="9">
        <v>11563327</v>
      </c>
      <c r="B4056" s="10">
        <v>43887</v>
      </c>
      <c r="C4056" s="10">
        <v>43887</v>
      </c>
      <c r="D4056" s="11" t="s">
        <v>10</v>
      </c>
      <c r="E4056" s="11">
        <v>0</v>
      </c>
      <c r="F4056" s="11">
        <v>0</v>
      </c>
      <c r="G4056" s="11">
        <v>1500</v>
      </c>
      <c r="H4056" s="11">
        <v>13132.2</v>
      </c>
      <c r="I4056" s="11" t="s">
        <v>11</v>
      </c>
      <c r="J4056" s="11" t="s">
        <v>12</v>
      </c>
      <c r="K4056" s="1" t="str">
        <f t="shared" si="214"/>
        <v/>
      </c>
      <c r="L4056" s="1" t="e">
        <f ca="1">IF(AND(K4056&lt;&gt; "", COUNTIF(SAP!#REF!,K4056)&gt;0),"Matched", "")</f>
        <v>#REF!</v>
      </c>
      <c r="M4056" s="1" t="str">
        <f t="shared" si="215"/>
        <v/>
      </c>
      <c r="N4056" s="1" t="e">
        <f ca="1">IF(AND(M4056&lt;&gt; "", COUNTIF(SAP!#REF!,M4056)&gt;0),"Matched", "")</f>
        <v>#REF!</v>
      </c>
      <c r="O4056" s="1" t="str">
        <f t="shared" si="216"/>
        <v/>
      </c>
      <c r="P4056" s="1" t="e">
        <f ca="1">IF(AND(O4056&lt;&gt; "", COUNTIF(SAP!#REF!,O4056)&gt;0),"Matched", "")</f>
        <v>#REF!</v>
      </c>
      <c r="Q4056" s="1" t="str">
        <f ca="1">IF(D4056="AC","Logic4"&amp;"_"&amp;TEXT(C4056,"dd.mm.yyyy") &amp;"_"&amp; 1679085.15,"")</f>
        <v>Logic4_26.02.2020_1679085.15</v>
      </c>
      <c r="R4056" s="1" t="e">
        <f ca="1">IF(AND(Q4056&lt;&gt; "", COUNTIF(SAP!#REF!,Q4056)&gt;0),"Matched", "")</f>
        <v>#REF!</v>
      </c>
    </row>
    <row r="4057" spans="1:18">
      <c r="A4057" s="13">
        <v>11563327</v>
      </c>
      <c r="B4057" s="14">
        <v>43887</v>
      </c>
      <c r="C4057" s="14">
        <v>43887</v>
      </c>
      <c r="D4057" s="15" t="s">
        <v>10</v>
      </c>
      <c r="E4057" s="15">
        <v>0</v>
      </c>
      <c r="F4057" s="15">
        <v>0</v>
      </c>
      <c r="G4057" s="15">
        <v>1660</v>
      </c>
      <c r="H4057" s="15">
        <v>14792.2</v>
      </c>
      <c r="I4057" s="15" t="s">
        <v>11</v>
      </c>
      <c r="J4057" s="15" t="s">
        <v>12</v>
      </c>
      <c r="K4057" s="1" t="str">
        <f t="shared" si="214"/>
        <v/>
      </c>
      <c r="L4057" s="1" t="e">
        <f ca="1">IF(AND(K4057&lt;&gt; "", COUNTIF(SAP!#REF!,K4057)&gt;0),"Matched", "")</f>
        <v>#REF!</v>
      </c>
      <c r="M4057" s="1" t="str">
        <f t="shared" si="215"/>
        <v/>
      </c>
      <c r="N4057" s="1" t="e">
        <f ca="1">IF(AND(M4057&lt;&gt; "", COUNTIF(SAP!#REF!,M4057)&gt;0),"Matched", "")</f>
        <v>#REF!</v>
      </c>
      <c r="O4057" s="1" t="str">
        <f t="shared" si="216"/>
        <v/>
      </c>
      <c r="P4057" s="1" t="e">
        <f ca="1">IF(AND(O4057&lt;&gt; "", COUNTIF(SAP!#REF!,O4057)&gt;0),"Matched", "")</f>
        <v>#REF!</v>
      </c>
      <c r="Q4057" s="1" t="str">
        <f ca="1">IF(D4057="AC","Logic4"&amp;"_"&amp;TEXT(C4057,"dd.mm.yyyy") &amp;"_"&amp; 1679085.15,"")</f>
        <v>Logic4_26.02.2020_1679085.15</v>
      </c>
      <c r="R4057" s="1" t="e">
        <f ca="1">IF(AND(Q4057&lt;&gt; "", COUNTIF(SAP!#REF!,Q4057)&gt;0),"Matched", "")</f>
        <v>#REF!</v>
      </c>
    </row>
    <row r="4058" spans="1:18">
      <c r="A4058" s="9">
        <v>11563327</v>
      </c>
      <c r="B4058" s="10">
        <v>43887</v>
      </c>
      <c r="C4058" s="10">
        <v>43887</v>
      </c>
      <c r="D4058" s="11" t="s">
        <v>10</v>
      </c>
      <c r="E4058" s="11">
        <v>0</v>
      </c>
      <c r="F4058" s="11">
        <v>0</v>
      </c>
      <c r="G4058" s="11">
        <v>1700.2</v>
      </c>
      <c r="H4058" s="11">
        <v>16492.400000000001</v>
      </c>
      <c r="I4058" s="11" t="s">
        <v>11</v>
      </c>
      <c r="J4058" s="11" t="s">
        <v>12</v>
      </c>
      <c r="K4058" s="1" t="str">
        <f t="shared" si="214"/>
        <v/>
      </c>
      <c r="L4058" s="1" t="e">
        <f ca="1">IF(AND(K4058&lt;&gt; "", COUNTIF(SAP!#REF!,K4058)&gt;0),"Matched", "")</f>
        <v>#REF!</v>
      </c>
      <c r="M4058" s="1" t="str">
        <f t="shared" si="215"/>
        <v/>
      </c>
      <c r="N4058" s="1" t="e">
        <f ca="1">IF(AND(M4058&lt;&gt; "", COUNTIF(SAP!#REF!,M4058)&gt;0),"Matched", "")</f>
        <v>#REF!</v>
      </c>
      <c r="O4058" s="1" t="str">
        <f t="shared" si="216"/>
        <v/>
      </c>
      <c r="P4058" s="1" t="e">
        <f ca="1">IF(AND(O4058&lt;&gt; "", COUNTIF(SAP!#REF!,O4058)&gt;0),"Matched", "")</f>
        <v>#REF!</v>
      </c>
      <c r="Q4058" s="1" t="str">
        <f ca="1">IF(D4058="AC","Logic4"&amp;"_"&amp;TEXT(C4058,"dd.mm.yyyy") &amp;"_"&amp; 1679085.15,"")</f>
        <v>Logic4_26.02.2020_1679085.15</v>
      </c>
      <c r="R4058" s="1" t="e">
        <f ca="1">IF(AND(Q4058&lt;&gt; "", COUNTIF(SAP!#REF!,Q4058)&gt;0),"Matched", "")</f>
        <v>#REF!</v>
      </c>
    </row>
    <row r="4059" spans="1:18">
      <c r="A4059" s="13">
        <v>11563327</v>
      </c>
      <c r="B4059" s="14">
        <v>43887</v>
      </c>
      <c r="C4059" s="14">
        <v>43887</v>
      </c>
      <c r="D4059" s="15" t="s">
        <v>10</v>
      </c>
      <c r="E4059" s="15">
        <v>0</v>
      </c>
      <c r="F4059" s="15">
        <v>0</v>
      </c>
      <c r="G4059" s="15">
        <v>1807.7</v>
      </c>
      <c r="H4059" s="15">
        <v>18300.099999999999</v>
      </c>
      <c r="I4059" s="15" t="s">
        <v>11</v>
      </c>
      <c r="J4059" s="15" t="s">
        <v>12</v>
      </c>
      <c r="K4059" s="1" t="str">
        <f t="shared" si="214"/>
        <v/>
      </c>
      <c r="L4059" s="1" t="e">
        <f ca="1">IF(AND(K4059&lt;&gt; "", COUNTIF(SAP!#REF!,K4059)&gt;0),"Matched", "")</f>
        <v>#REF!</v>
      </c>
      <c r="M4059" s="1" t="str">
        <f t="shared" si="215"/>
        <v/>
      </c>
      <c r="N4059" s="1" t="e">
        <f ca="1">IF(AND(M4059&lt;&gt; "", COUNTIF(SAP!#REF!,M4059)&gt;0),"Matched", "")</f>
        <v>#REF!</v>
      </c>
      <c r="O4059" s="1" t="str">
        <f t="shared" si="216"/>
        <v/>
      </c>
      <c r="P4059" s="1" t="e">
        <f ca="1">IF(AND(O4059&lt;&gt; "", COUNTIF(SAP!#REF!,O4059)&gt;0),"Matched", "")</f>
        <v>#REF!</v>
      </c>
      <c r="Q4059" s="1" t="str">
        <f ca="1">IF(D4059="AC","Logic4"&amp;"_"&amp;TEXT(C4059,"dd.mm.yyyy") &amp;"_"&amp; 1679085.15,"")</f>
        <v>Logic4_26.02.2020_1679085.15</v>
      </c>
      <c r="R4059" s="1" t="e">
        <f ca="1">IF(AND(Q4059&lt;&gt; "", COUNTIF(SAP!#REF!,Q4059)&gt;0),"Matched", "")</f>
        <v>#REF!</v>
      </c>
    </row>
    <row r="4060" spans="1:18">
      <c r="A4060" s="9">
        <v>11563327</v>
      </c>
      <c r="B4060" s="10">
        <v>43887</v>
      </c>
      <c r="C4060" s="10">
        <v>43887</v>
      </c>
      <c r="D4060" s="11" t="s">
        <v>10</v>
      </c>
      <c r="E4060" s="11">
        <v>0</v>
      </c>
      <c r="F4060" s="11">
        <v>0</v>
      </c>
      <c r="G4060" s="11">
        <v>2130</v>
      </c>
      <c r="H4060" s="11">
        <v>20430.099999999999</v>
      </c>
      <c r="I4060" s="11" t="s">
        <v>11</v>
      </c>
      <c r="J4060" s="11" t="s">
        <v>12</v>
      </c>
      <c r="K4060" s="1" t="str">
        <f t="shared" si="214"/>
        <v/>
      </c>
      <c r="L4060" s="1" t="e">
        <f ca="1">IF(AND(K4060&lt;&gt; "", COUNTIF(SAP!#REF!,K4060)&gt;0),"Matched", "")</f>
        <v>#REF!</v>
      </c>
      <c r="M4060" s="1" t="str">
        <f t="shared" si="215"/>
        <v/>
      </c>
      <c r="N4060" s="1" t="e">
        <f ca="1">IF(AND(M4060&lt;&gt; "", COUNTIF(SAP!#REF!,M4060)&gt;0),"Matched", "")</f>
        <v>#REF!</v>
      </c>
      <c r="O4060" s="1" t="str">
        <f t="shared" si="216"/>
        <v/>
      </c>
      <c r="P4060" s="1" t="e">
        <f ca="1">IF(AND(O4060&lt;&gt; "", COUNTIF(SAP!#REF!,O4060)&gt;0),"Matched", "")</f>
        <v>#REF!</v>
      </c>
      <c r="Q4060" s="1" t="str">
        <f ca="1">IF(D4060="AC","Logic4"&amp;"_"&amp;TEXT(C4060,"dd.mm.yyyy") &amp;"_"&amp; 1679085.15,"")</f>
        <v>Logic4_26.02.2020_1679085.15</v>
      </c>
      <c r="R4060" s="1" t="e">
        <f ca="1">IF(AND(Q4060&lt;&gt; "", COUNTIF(SAP!#REF!,Q4060)&gt;0),"Matched", "")</f>
        <v>#REF!</v>
      </c>
    </row>
    <row r="4061" spans="1:18">
      <c r="A4061" s="13">
        <v>11563327</v>
      </c>
      <c r="B4061" s="14">
        <v>43887</v>
      </c>
      <c r="C4061" s="14">
        <v>43887</v>
      </c>
      <c r="D4061" s="15" t="s">
        <v>10</v>
      </c>
      <c r="E4061" s="15">
        <v>0</v>
      </c>
      <c r="F4061" s="15">
        <v>0</v>
      </c>
      <c r="G4061" s="15">
        <v>2290</v>
      </c>
      <c r="H4061" s="15">
        <v>22720.1</v>
      </c>
      <c r="I4061" s="15" t="s">
        <v>11</v>
      </c>
      <c r="J4061" s="15" t="s">
        <v>12</v>
      </c>
      <c r="K4061" s="1" t="str">
        <f t="shared" si="214"/>
        <v/>
      </c>
      <c r="L4061" s="1" t="e">
        <f ca="1">IF(AND(K4061&lt;&gt; "", COUNTIF(SAP!#REF!,K4061)&gt;0),"Matched", "")</f>
        <v>#REF!</v>
      </c>
      <c r="M4061" s="1" t="str">
        <f t="shared" si="215"/>
        <v/>
      </c>
      <c r="N4061" s="1" t="e">
        <f ca="1">IF(AND(M4061&lt;&gt; "", COUNTIF(SAP!#REF!,M4061)&gt;0),"Matched", "")</f>
        <v>#REF!</v>
      </c>
      <c r="O4061" s="1" t="str">
        <f t="shared" si="216"/>
        <v/>
      </c>
      <c r="P4061" s="1" t="e">
        <f ca="1">IF(AND(O4061&lt;&gt; "", COUNTIF(SAP!#REF!,O4061)&gt;0),"Matched", "")</f>
        <v>#REF!</v>
      </c>
      <c r="Q4061" s="1" t="str">
        <f ca="1">IF(D4061="AC","Logic4"&amp;"_"&amp;TEXT(C4061,"dd.mm.yyyy") &amp;"_"&amp; 1679085.15,"")</f>
        <v>Logic4_26.02.2020_1679085.15</v>
      </c>
      <c r="R4061" s="1" t="e">
        <f ca="1">IF(AND(Q4061&lt;&gt; "", COUNTIF(SAP!#REF!,Q4061)&gt;0),"Matched", "")</f>
        <v>#REF!</v>
      </c>
    </row>
    <row r="4062" spans="1:18">
      <c r="A4062" s="9">
        <v>11563327</v>
      </c>
      <c r="B4062" s="10">
        <v>43887</v>
      </c>
      <c r="C4062" s="10">
        <v>43887</v>
      </c>
      <c r="D4062" s="11" t="s">
        <v>10</v>
      </c>
      <c r="E4062" s="11">
        <v>0</v>
      </c>
      <c r="F4062" s="11">
        <v>0</v>
      </c>
      <c r="G4062" s="11">
        <v>2290</v>
      </c>
      <c r="H4062" s="11">
        <v>25010.1</v>
      </c>
      <c r="I4062" s="11" t="s">
        <v>11</v>
      </c>
      <c r="J4062" s="11" t="s">
        <v>12</v>
      </c>
      <c r="K4062" s="1" t="str">
        <f t="shared" si="214"/>
        <v/>
      </c>
      <c r="L4062" s="1" t="e">
        <f ca="1">IF(AND(K4062&lt;&gt; "", COUNTIF(SAP!#REF!,K4062)&gt;0),"Matched", "")</f>
        <v>#REF!</v>
      </c>
      <c r="M4062" s="1" t="str">
        <f t="shared" si="215"/>
        <v/>
      </c>
      <c r="N4062" s="1" t="e">
        <f ca="1">IF(AND(M4062&lt;&gt; "", COUNTIF(SAP!#REF!,M4062)&gt;0),"Matched", "")</f>
        <v>#REF!</v>
      </c>
      <c r="O4062" s="1" t="str">
        <f t="shared" si="216"/>
        <v/>
      </c>
      <c r="P4062" s="1" t="e">
        <f ca="1">IF(AND(O4062&lt;&gt; "", COUNTIF(SAP!#REF!,O4062)&gt;0),"Matched", "")</f>
        <v>#REF!</v>
      </c>
      <c r="Q4062" s="1" t="str">
        <f ca="1">IF(D4062="AC","Logic4"&amp;"_"&amp;TEXT(C4062,"dd.mm.yyyy") &amp;"_"&amp; 1679085.15,"")</f>
        <v>Logic4_26.02.2020_1679085.15</v>
      </c>
      <c r="R4062" s="1" t="e">
        <f ca="1">IF(AND(Q4062&lt;&gt; "", COUNTIF(SAP!#REF!,Q4062)&gt;0),"Matched", "")</f>
        <v>#REF!</v>
      </c>
    </row>
    <row r="4063" spans="1:18">
      <c r="A4063" s="13">
        <v>11563327</v>
      </c>
      <c r="B4063" s="14">
        <v>43887</v>
      </c>
      <c r="C4063" s="14">
        <v>43887</v>
      </c>
      <c r="D4063" s="15" t="s">
        <v>10</v>
      </c>
      <c r="E4063" s="15">
        <v>0</v>
      </c>
      <c r="F4063" s="15">
        <v>0</v>
      </c>
      <c r="G4063" s="15">
        <v>2360</v>
      </c>
      <c r="H4063" s="15">
        <v>27370.1</v>
      </c>
      <c r="I4063" s="15" t="s">
        <v>11</v>
      </c>
      <c r="J4063" s="15" t="s">
        <v>12</v>
      </c>
      <c r="K4063" s="1" t="str">
        <f t="shared" si="214"/>
        <v/>
      </c>
      <c r="L4063" s="1" t="e">
        <f ca="1">IF(AND(K4063&lt;&gt; "", COUNTIF(SAP!#REF!,K4063)&gt;0),"Matched", "")</f>
        <v>#REF!</v>
      </c>
      <c r="M4063" s="1" t="str">
        <f t="shared" si="215"/>
        <v/>
      </c>
      <c r="N4063" s="1" t="e">
        <f ca="1">IF(AND(M4063&lt;&gt; "", COUNTIF(SAP!#REF!,M4063)&gt;0),"Matched", "")</f>
        <v>#REF!</v>
      </c>
      <c r="O4063" s="1" t="str">
        <f t="shared" si="216"/>
        <v/>
      </c>
      <c r="P4063" s="1" t="e">
        <f ca="1">IF(AND(O4063&lt;&gt; "", COUNTIF(SAP!#REF!,O4063)&gt;0),"Matched", "")</f>
        <v>#REF!</v>
      </c>
      <c r="Q4063" s="1" t="str">
        <f ca="1">IF(D4063="AC","Logic4"&amp;"_"&amp;TEXT(C4063,"dd.mm.yyyy") &amp;"_"&amp; 1679085.15,"")</f>
        <v>Logic4_26.02.2020_1679085.15</v>
      </c>
      <c r="R4063" s="1" t="e">
        <f ca="1">IF(AND(Q4063&lt;&gt; "", COUNTIF(SAP!#REF!,Q4063)&gt;0),"Matched", "")</f>
        <v>#REF!</v>
      </c>
    </row>
    <row r="4064" spans="1:18">
      <c r="A4064" s="9">
        <v>11563327</v>
      </c>
      <c r="B4064" s="10">
        <v>43887</v>
      </c>
      <c r="C4064" s="10">
        <v>43887</v>
      </c>
      <c r="D4064" s="11" t="s">
        <v>10</v>
      </c>
      <c r="E4064" s="11">
        <v>0</v>
      </c>
      <c r="F4064" s="11">
        <v>0</v>
      </c>
      <c r="G4064" s="11">
        <v>2385.9</v>
      </c>
      <c r="H4064" s="11">
        <v>29756</v>
      </c>
      <c r="I4064" s="11" t="s">
        <v>11</v>
      </c>
      <c r="J4064" s="11" t="s">
        <v>12</v>
      </c>
      <c r="K4064" s="1" t="str">
        <f t="shared" si="214"/>
        <v/>
      </c>
      <c r="L4064" s="1" t="e">
        <f ca="1">IF(AND(K4064&lt;&gt; "", COUNTIF(SAP!#REF!,K4064)&gt;0),"Matched", "")</f>
        <v>#REF!</v>
      </c>
      <c r="M4064" s="1" t="str">
        <f t="shared" si="215"/>
        <v/>
      </c>
      <c r="N4064" s="1" t="e">
        <f ca="1">IF(AND(M4064&lt;&gt; "", COUNTIF(SAP!#REF!,M4064)&gt;0),"Matched", "")</f>
        <v>#REF!</v>
      </c>
      <c r="O4064" s="1" t="str">
        <f t="shared" si="216"/>
        <v/>
      </c>
      <c r="P4064" s="1" t="e">
        <f ca="1">IF(AND(O4064&lt;&gt; "", COUNTIF(SAP!#REF!,O4064)&gt;0),"Matched", "")</f>
        <v>#REF!</v>
      </c>
      <c r="Q4064" s="1" t="str">
        <f ca="1">IF(D4064="AC","Logic4"&amp;"_"&amp;TEXT(C4064,"dd.mm.yyyy") &amp;"_"&amp; 1679085.15,"")</f>
        <v>Logic4_26.02.2020_1679085.15</v>
      </c>
      <c r="R4064" s="1" t="e">
        <f ca="1">IF(AND(Q4064&lt;&gt; "", COUNTIF(SAP!#REF!,Q4064)&gt;0),"Matched", "")</f>
        <v>#REF!</v>
      </c>
    </row>
    <row r="4065" spans="1:18">
      <c r="A4065" s="13">
        <v>11563327</v>
      </c>
      <c r="B4065" s="14">
        <v>43887</v>
      </c>
      <c r="C4065" s="14">
        <v>43887</v>
      </c>
      <c r="D4065" s="15" t="s">
        <v>10</v>
      </c>
      <c r="E4065" s="15">
        <v>0</v>
      </c>
      <c r="F4065" s="15">
        <v>0</v>
      </c>
      <c r="G4065" s="15">
        <v>2410</v>
      </c>
      <c r="H4065" s="15">
        <v>32166</v>
      </c>
      <c r="I4065" s="15" t="s">
        <v>11</v>
      </c>
      <c r="J4065" s="15" t="s">
        <v>12</v>
      </c>
      <c r="K4065" s="1" t="str">
        <f t="shared" si="214"/>
        <v/>
      </c>
      <c r="L4065" s="1" t="e">
        <f ca="1">IF(AND(K4065&lt;&gt; "", COUNTIF(SAP!#REF!,K4065)&gt;0),"Matched", "")</f>
        <v>#REF!</v>
      </c>
      <c r="M4065" s="1" t="str">
        <f t="shared" si="215"/>
        <v/>
      </c>
      <c r="N4065" s="1" t="e">
        <f ca="1">IF(AND(M4065&lt;&gt; "", COUNTIF(SAP!#REF!,M4065)&gt;0),"Matched", "")</f>
        <v>#REF!</v>
      </c>
      <c r="O4065" s="1" t="str">
        <f t="shared" si="216"/>
        <v/>
      </c>
      <c r="P4065" s="1" t="e">
        <f ca="1">IF(AND(O4065&lt;&gt; "", COUNTIF(SAP!#REF!,O4065)&gt;0),"Matched", "")</f>
        <v>#REF!</v>
      </c>
      <c r="Q4065" s="1" t="str">
        <f ca="1">IF(D4065="AC","Logic4"&amp;"_"&amp;TEXT(C4065,"dd.mm.yyyy") &amp;"_"&amp; 1679085.15,"")</f>
        <v>Logic4_26.02.2020_1679085.15</v>
      </c>
      <c r="R4065" s="1" t="e">
        <f ca="1">IF(AND(Q4065&lt;&gt; "", COUNTIF(SAP!#REF!,Q4065)&gt;0),"Matched", "")</f>
        <v>#REF!</v>
      </c>
    </row>
    <row r="4066" spans="1:18">
      <c r="A4066" s="9">
        <v>11563327</v>
      </c>
      <c r="B4066" s="10">
        <v>43887</v>
      </c>
      <c r="C4066" s="10">
        <v>43887</v>
      </c>
      <c r="D4066" s="11" t="s">
        <v>10</v>
      </c>
      <c r="E4066" s="11">
        <v>0</v>
      </c>
      <c r="F4066" s="11">
        <v>0</v>
      </c>
      <c r="G4066" s="11">
        <v>2480</v>
      </c>
      <c r="H4066" s="11">
        <v>34646</v>
      </c>
      <c r="I4066" s="11" t="s">
        <v>11</v>
      </c>
      <c r="J4066" s="11" t="s">
        <v>12</v>
      </c>
      <c r="K4066" s="1" t="str">
        <f t="shared" si="214"/>
        <v/>
      </c>
      <c r="L4066" s="1" t="e">
        <f ca="1">IF(AND(K4066&lt;&gt; "", COUNTIF(SAP!#REF!,K4066)&gt;0),"Matched", "")</f>
        <v>#REF!</v>
      </c>
      <c r="M4066" s="1" t="str">
        <f t="shared" si="215"/>
        <v/>
      </c>
      <c r="N4066" s="1" t="e">
        <f ca="1">IF(AND(M4066&lt;&gt; "", COUNTIF(SAP!#REF!,M4066)&gt;0),"Matched", "")</f>
        <v>#REF!</v>
      </c>
      <c r="O4066" s="1" t="str">
        <f t="shared" si="216"/>
        <v/>
      </c>
      <c r="P4066" s="1" t="e">
        <f ca="1">IF(AND(O4066&lt;&gt; "", COUNTIF(SAP!#REF!,O4066)&gt;0),"Matched", "")</f>
        <v>#REF!</v>
      </c>
      <c r="Q4066" s="1" t="str">
        <f ca="1">IF(D4066="AC","Logic4"&amp;"_"&amp;TEXT(C4066,"dd.mm.yyyy") &amp;"_"&amp; 1679085.15,"")</f>
        <v>Logic4_26.02.2020_1679085.15</v>
      </c>
      <c r="R4066" s="1" t="e">
        <f ca="1">IF(AND(Q4066&lt;&gt; "", COUNTIF(SAP!#REF!,Q4066)&gt;0),"Matched", "")</f>
        <v>#REF!</v>
      </c>
    </row>
    <row r="4067" spans="1:18">
      <c r="A4067" s="13">
        <v>11563327</v>
      </c>
      <c r="B4067" s="14">
        <v>43887</v>
      </c>
      <c r="C4067" s="14">
        <v>43887</v>
      </c>
      <c r="D4067" s="15" t="s">
        <v>10</v>
      </c>
      <c r="E4067" s="15">
        <v>0</v>
      </c>
      <c r="F4067" s="15">
        <v>0</v>
      </c>
      <c r="G4067" s="15">
        <v>2610</v>
      </c>
      <c r="H4067" s="15">
        <v>37256</v>
      </c>
      <c r="I4067" s="15" t="s">
        <v>11</v>
      </c>
      <c r="J4067" s="15" t="s">
        <v>12</v>
      </c>
      <c r="K4067" s="1" t="str">
        <f t="shared" si="214"/>
        <v/>
      </c>
      <c r="L4067" s="1" t="e">
        <f ca="1">IF(AND(K4067&lt;&gt; "", COUNTIF(SAP!#REF!,K4067)&gt;0),"Matched", "")</f>
        <v>#REF!</v>
      </c>
      <c r="M4067" s="1" t="str">
        <f t="shared" si="215"/>
        <v/>
      </c>
      <c r="N4067" s="1" t="e">
        <f ca="1">IF(AND(M4067&lt;&gt; "", COUNTIF(SAP!#REF!,M4067)&gt;0),"Matched", "")</f>
        <v>#REF!</v>
      </c>
      <c r="O4067" s="1" t="str">
        <f t="shared" si="216"/>
        <v/>
      </c>
      <c r="P4067" s="1" t="e">
        <f ca="1">IF(AND(O4067&lt;&gt; "", COUNTIF(SAP!#REF!,O4067)&gt;0),"Matched", "")</f>
        <v>#REF!</v>
      </c>
      <c r="Q4067" s="1" t="str">
        <f ca="1">IF(D4067="AC","Logic4"&amp;"_"&amp;TEXT(C4067,"dd.mm.yyyy") &amp;"_"&amp; 1679085.15,"")</f>
        <v>Logic4_26.02.2020_1679085.15</v>
      </c>
      <c r="R4067" s="1" t="e">
        <f ca="1">IF(AND(Q4067&lt;&gt; "", COUNTIF(SAP!#REF!,Q4067)&gt;0),"Matched", "")</f>
        <v>#REF!</v>
      </c>
    </row>
    <row r="4068" spans="1:18">
      <c r="A4068" s="9">
        <v>11563327</v>
      </c>
      <c r="B4068" s="10">
        <v>43887</v>
      </c>
      <c r="C4068" s="10">
        <v>43887</v>
      </c>
      <c r="D4068" s="11" t="s">
        <v>10</v>
      </c>
      <c r="E4068" s="11">
        <v>0</v>
      </c>
      <c r="F4068" s="11">
        <v>0</v>
      </c>
      <c r="G4068" s="11">
        <v>2765</v>
      </c>
      <c r="H4068" s="11">
        <v>40021</v>
      </c>
      <c r="I4068" s="11" t="s">
        <v>11</v>
      </c>
      <c r="J4068" s="11" t="s">
        <v>12</v>
      </c>
      <c r="K4068" s="1" t="str">
        <f t="shared" si="214"/>
        <v/>
      </c>
      <c r="L4068" s="1" t="e">
        <f ca="1">IF(AND(K4068&lt;&gt; "", COUNTIF(SAP!#REF!,K4068)&gt;0),"Matched", "")</f>
        <v>#REF!</v>
      </c>
      <c r="M4068" s="1" t="str">
        <f t="shared" si="215"/>
        <v/>
      </c>
      <c r="N4068" s="1" t="e">
        <f ca="1">IF(AND(M4068&lt;&gt; "", COUNTIF(SAP!#REF!,M4068)&gt;0),"Matched", "")</f>
        <v>#REF!</v>
      </c>
      <c r="O4068" s="1" t="str">
        <f t="shared" si="216"/>
        <v/>
      </c>
      <c r="P4068" s="1" t="e">
        <f ca="1">IF(AND(O4068&lt;&gt; "", COUNTIF(SAP!#REF!,O4068)&gt;0),"Matched", "")</f>
        <v>#REF!</v>
      </c>
      <c r="Q4068" s="1" t="str">
        <f ca="1">IF(D4068="AC","Logic4"&amp;"_"&amp;TEXT(C4068,"dd.mm.yyyy") &amp;"_"&amp; 1679085.15,"")</f>
        <v>Logic4_26.02.2020_1679085.15</v>
      </c>
      <c r="R4068" s="1" t="e">
        <f ca="1">IF(AND(Q4068&lt;&gt; "", COUNTIF(SAP!#REF!,Q4068)&gt;0),"Matched", "")</f>
        <v>#REF!</v>
      </c>
    </row>
    <row r="4069" spans="1:18">
      <c r="A4069" s="13">
        <v>11563327</v>
      </c>
      <c r="B4069" s="14">
        <v>43887</v>
      </c>
      <c r="C4069" s="14">
        <v>43887</v>
      </c>
      <c r="D4069" s="15" t="s">
        <v>10</v>
      </c>
      <c r="E4069" s="15">
        <v>0</v>
      </c>
      <c r="F4069" s="15">
        <v>0</v>
      </c>
      <c r="G4069" s="15">
        <v>2800</v>
      </c>
      <c r="H4069" s="15">
        <v>42821</v>
      </c>
      <c r="I4069" s="15" t="s">
        <v>11</v>
      </c>
      <c r="J4069" s="15" t="s">
        <v>12</v>
      </c>
      <c r="K4069" s="1" t="str">
        <f t="shared" si="214"/>
        <v/>
      </c>
      <c r="L4069" s="1" t="e">
        <f ca="1">IF(AND(K4069&lt;&gt; "", COUNTIF(SAP!#REF!,K4069)&gt;0),"Matched", "")</f>
        <v>#REF!</v>
      </c>
      <c r="M4069" s="1" t="str">
        <f t="shared" si="215"/>
        <v/>
      </c>
      <c r="N4069" s="1" t="e">
        <f ca="1">IF(AND(M4069&lt;&gt; "", COUNTIF(SAP!#REF!,M4069)&gt;0),"Matched", "")</f>
        <v>#REF!</v>
      </c>
      <c r="O4069" s="1" t="str">
        <f t="shared" si="216"/>
        <v/>
      </c>
      <c r="P4069" s="1" t="e">
        <f ca="1">IF(AND(O4069&lt;&gt; "", COUNTIF(SAP!#REF!,O4069)&gt;0),"Matched", "")</f>
        <v>#REF!</v>
      </c>
      <c r="Q4069" s="1" t="str">
        <f ca="1">IF(D4069="AC","Logic4"&amp;"_"&amp;TEXT(C4069,"dd.mm.yyyy") &amp;"_"&amp; 1679085.15,"")</f>
        <v>Logic4_26.02.2020_1679085.15</v>
      </c>
      <c r="R4069" s="1" t="e">
        <f ca="1">IF(AND(Q4069&lt;&gt; "", COUNTIF(SAP!#REF!,Q4069)&gt;0),"Matched", "")</f>
        <v>#REF!</v>
      </c>
    </row>
    <row r="4070" spans="1:18">
      <c r="A4070" s="9">
        <v>11563327</v>
      </c>
      <c r="B4070" s="10">
        <v>43887</v>
      </c>
      <c r="C4070" s="10">
        <v>43887</v>
      </c>
      <c r="D4070" s="11" t="s">
        <v>10</v>
      </c>
      <c r="E4070" s="11">
        <v>0</v>
      </c>
      <c r="F4070" s="11">
        <v>0</v>
      </c>
      <c r="G4070" s="11">
        <v>2900</v>
      </c>
      <c r="H4070" s="11">
        <v>45721</v>
      </c>
      <c r="I4070" s="11" t="s">
        <v>11</v>
      </c>
      <c r="J4070" s="11" t="s">
        <v>12</v>
      </c>
      <c r="K4070" s="1" t="str">
        <f t="shared" si="214"/>
        <v/>
      </c>
      <c r="L4070" s="1" t="e">
        <f ca="1">IF(AND(K4070&lt;&gt; "", COUNTIF(SAP!#REF!,K4070)&gt;0),"Matched", "")</f>
        <v>#REF!</v>
      </c>
      <c r="M4070" s="1" t="str">
        <f t="shared" si="215"/>
        <v/>
      </c>
      <c r="N4070" s="1" t="e">
        <f ca="1">IF(AND(M4070&lt;&gt; "", COUNTIF(SAP!#REF!,M4070)&gt;0),"Matched", "")</f>
        <v>#REF!</v>
      </c>
      <c r="O4070" s="1" t="str">
        <f t="shared" si="216"/>
        <v/>
      </c>
      <c r="P4070" s="1" t="e">
        <f ca="1">IF(AND(O4070&lt;&gt; "", COUNTIF(SAP!#REF!,O4070)&gt;0),"Matched", "")</f>
        <v>#REF!</v>
      </c>
      <c r="Q4070" s="1" t="str">
        <f ca="1">IF(D4070="AC","Logic4"&amp;"_"&amp;TEXT(C4070,"dd.mm.yyyy") &amp;"_"&amp; 1679085.15,"")</f>
        <v>Logic4_26.02.2020_1679085.15</v>
      </c>
      <c r="R4070" s="1" t="e">
        <f ca="1">IF(AND(Q4070&lt;&gt; "", COUNTIF(SAP!#REF!,Q4070)&gt;0),"Matched", "")</f>
        <v>#REF!</v>
      </c>
    </row>
    <row r="4071" spans="1:18">
      <c r="A4071" s="13">
        <v>11563327</v>
      </c>
      <c r="B4071" s="14">
        <v>43887</v>
      </c>
      <c r="C4071" s="14">
        <v>43887</v>
      </c>
      <c r="D4071" s="15" t="s">
        <v>10</v>
      </c>
      <c r="E4071" s="15">
        <v>0</v>
      </c>
      <c r="F4071" s="15">
        <v>0</v>
      </c>
      <c r="G4071" s="15">
        <v>3184.4</v>
      </c>
      <c r="H4071" s="15">
        <v>48905.4</v>
      </c>
      <c r="I4071" s="15" t="s">
        <v>11</v>
      </c>
      <c r="J4071" s="15" t="s">
        <v>12</v>
      </c>
      <c r="K4071" s="1" t="str">
        <f t="shared" si="214"/>
        <v/>
      </c>
      <c r="L4071" s="1" t="e">
        <f ca="1">IF(AND(K4071&lt;&gt; "", COUNTIF(SAP!#REF!,K4071)&gt;0),"Matched", "")</f>
        <v>#REF!</v>
      </c>
      <c r="M4071" s="1" t="str">
        <f t="shared" si="215"/>
        <v/>
      </c>
      <c r="N4071" s="1" t="e">
        <f ca="1">IF(AND(M4071&lt;&gt; "", COUNTIF(SAP!#REF!,M4071)&gt;0),"Matched", "")</f>
        <v>#REF!</v>
      </c>
      <c r="O4071" s="1" t="str">
        <f t="shared" si="216"/>
        <v/>
      </c>
      <c r="P4071" s="1" t="e">
        <f ca="1">IF(AND(O4071&lt;&gt; "", COUNTIF(SAP!#REF!,O4071)&gt;0),"Matched", "")</f>
        <v>#REF!</v>
      </c>
      <c r="Q4071" s="1" t="str">
        <f ca="1">IF(D4071="AC","Logic4"&amp;"_"&amp;TEXT(C4071,"dd.mm.yyyy") &amp;"_"&amp; 1679085.15,"")</f>
        <v>Logic4_26.02.2020_1679085.15</v>
      </c>
      <c r="R4071" s="1" t="e">
        <f ca="1">IF(AND(Q4071&lt;&gt; "", COUNTIF(SAP!#REF!,Q4071)&gt;0),"Matched", "")</f>
        <v>#REF!</v>
      </c>
    </row>
    <row r="4072" spans="1:18">
      <c r="A4072" s="9">
        <v>11563327</v>
      </c>
      <c r="B4072" s="10">
        <v>43887</v>
      </c>
      <c r="C4072" s="10">
        <v>43887</v>
      </c>
      <c r="D4072" s="11" t="s">
        <v>10</v>
      </c>
      <c r="E4072" s="11">
        <v>0</v>
      </c>
      <c r="F4072" s="11">
        <v>0</v>
      </c>
      <c r="G4072" s="11">
        <v>3230</v>
      </c>
      <c r="H4072" s="11">
        <v>52135.4</v>
      </c>
      <c r="I4072" s="11" t="s">
        <v>11</v>
      </c>
      <c r="J4072" s="11" t="s">
        <v>12</v>
      </c>
      <c r="K4072" s="1" t="str">
        <f t="shared" si="214"/>
        <v/>
      </c>
      <c r="L4072" s="1" t="e">
        <f ca="1">IF(AND(K4072&lt;&gt; "", COUNTIF(SAP!#REF!,K4072)&gt;0),"Matched", "")</f>
        <v>#REF!</v>
      </c>
      <c r="M4072" s="1" t="str">
        <f t="shared" si="215"/>
        <v/>
      </c>
      <c r="N4072" s="1" t="e">
        <f ca="1">IF(AND(M4072&lt;&gt; "", COUNTIF(SAP!#REF!,M4072)&gt;0),"Matched", "")</f>
        <v>#REF!</v>
      </c>
      <c r="O4072" s="1" t="str">
        <f t="shared" si="216"/>
        <v/>
      </c>
      <c r="P4072" s="1" t="e">
        <f ca="1">IF(AND(O4072&lt;&gt; "", COUNTIF(SAP!#REF!,O4072)&gt;0),"Matched", "")</f>
        <v>#REF!</v>
      </c>
      <c r="Q4072" s="1" t="str">
        <f ca="1">IF(D4072="AC","Logic4"&amp;"_"&amp;TEXT(C4072,"dd.mm.yyyy") &amp;"_"&amp; 1679085.15,"")</f>
        <v>Logic4_26.02.2020_1679085.15</v>
      </c>
      <c r="R4072" s="1" t="e">
        <f ca="1">IF(AND(Q4072&lt;&gt; "", COUNTIF(SAP!#REF!,Q4072)&gt;0),"Matched", "")</f>
        <v>#REF!</v>
      </c>
    </row>
    <row r="4073" spans="1:18">
      <c r="A4073" s="13">
        <v>11563327</v>
      </c>
      <c r="B4073" s="14">
        <v>43887</v>
      </c>
      <c r="C4073" s="14">
        <v>43887</v>
      </c>
      <c r="D4073" s="15" t="s">
        <v>10</v>
      </c>
      <c r="E4073" s="15">
        <v>0</v>
      </c>
      <c r="F4073" s="15">
        <v>0</v>
      </c>
      <c r="G4073" s="15">
        <v>3387.5</v>
      </c>
      <c r="H4073" s="15">
        <v>55522.9</v>
      </c>
      <c r="I4073" s="15" t="s">
        <v>11</v>
      </c>
      <c r="J4073" s="15" t="s">
        <v>12</v>
      </c>
      <c r="K4073" s="1" t="str">
        <f t="shared" si="214"/>
        <v/>
      </c>
      <c r="L4073" s="1" t="e">
        <f ca="1">IF(AND(K4073&lt;&gt; "", COUNTIF(SAP!#REF!,K4073)&gt;0),"Matched", "")</f>
        <v>#REF!</v>
      </c>
      <c r="M4073" s="1" t="str">
        <f t="shared" si="215"/>
        <v/>
      </c>
      <c r="N4073" s="1" t="e">
        <f ca="1">IF(AND(M4073&lt;&gt; "", COUNTIF(SAP!#REF!,M4073)&gt;0),"Matched", "")</f>
        <v>#REF!</v>
      </c>
      <c r="O4073" s="1" t="str">
        <f t="shared" si="216"/>
        <v/>
      </c>
      <c r="P4073" s="1" t="e">
        <f ca="1">IF(AND(O4073&lt;&gt; "", COUNTIF(SAP!#REF!,O4073)&gt;0),"Matched", "")</f>
        <v>#REF!</v>
      </c>
      <c r="Q4073" s="1" t="str">
        <f ca="1">IF(D4073="AC","Logic4"&amp;"_"&amp;TEXT(C4073,"dd.mm.yyyy") &amp;"_"&amp; 1679085.15,"")</f>
        <v>Logic4_26.02.2020_1679085.15</v>
      </c>
      <c r="R4073" s="1" t="e">
        <f ca="1">IF(AND(Q4073&lt;&gt; "", COUNTIF(SAP!#REF!,Q4073)&gt;0),"Matched", "")</f>
        <v>#REF!</v>
      </c>
    </row>
    <row r="4074" spans="1:18">
      <c r="A4074" s="9">
        <v>11563327</v>
      </c>
      <c r="B4074" s="10">
        <v>43887</v>
      </c>
      <c r="C4074" s="10">
        <v>43887</v>
      </c>
      <c r="D4074" s="11" t="s">
        <v>10</v>
      </c>
      <c r="E4074" s="11">
        <v>0</v>
      </c>
      <c r="F4074" s="11">
        <v>0</v>
      </c>
      <c r="G4074" s="11">
        <v>3530</v>
      </c>
      <c r="H4074" s="11">
        <v>59052.9</v>
      </c>
      <c r="I4074" s="11" t="s">
        <v>11</v>
      </c>
      <c r="J4074" s="11" t="s">
        <v>12</v>
      </c>
      <c r="K4074" s="1" t="str">
        <f t="shared" si="214"/>
        <v/>
      </c>
      <c r="L4074" s="1" t="e">
        <f ca="1">IF(AND(K4074&lt;&gt; "", COUNTIF(SAP!#REF!,K4074)&gt;0),"Matched", "")</f>
        <v>#REF!</v>
      </c>
      <c r="M4074" s="1" t="str">
        <f t="shared" si="215"/>
        <v/>
      </c>
      <c r="N4074" s="1" t="e">
        <f ca="1">IF(AND(M4074&lt;&gt; "", COUNTIF(SAP!#REF!,M4074)&gt;0),"Matched", "")</f>
        <v>#REF!</v>
      </c>
      <c r="O4074" s="1" t="str">
        <f t="shared" si="216"/>
        <v/>
      </c>
      <c r="P4074" s="1" t="e">
        <f ca="1">IF(AND(O4074&lt;&gt; "", COUNTIF(SAP!#REF!,O4074)&gt;0),"Matched", "")</f>
        <v>#REF!</v>
      </c>
      <c r="Q4074" s="1" t="str">
        <f ca="1">IF(D4074="AC","Logic4"&amp;"_"&amp;TEXT(C4074,"dd.mm.yyyy") &amp;"_"&amp; 1679085.15,"")</f>
        <v>Logic4_26.02.2020_1679085.15</v>
      </c>
      <c r="R4074" s="1" t="e">
        <f ca="1">IF(AND(Q4074&lt;&gt; "", COUNTIF(SAP!#REF!,Q4074)&gt;0),"Matched", "")</f>
        <v>#REF!</v>
      </c>
    </row>
    <row r="4075" spans="1:18">
      <c r="A4075" s="13">
        <v>11563327</v>
      </c>
      <c r="B4075" s="14">
        <v>43887</v>
      </c>
      <c r="C4075" s="14">
        <v>43887</v>
      </c>
      <c r="D4075" s="15" t="s">
        <v>10</v>
      </c>
      <c r="E4075" s="15">
        <v>0</v>
      </c>
      <c r="F4075" s="15">
        <v>0</v>
      </c>
      <c r="G4075" s="15">
        <v>3550</v>
      </c>
      <c r="H4075" s="15">
        <v>62602.9</v>
      </c>
      <c r="I4075" s="15" t="s">
        <v>11</v>
      </c>
      <c r="J4075" s="15" t="s">
        <v>12</v>
      </c>
      <c r="K4075" s="1" t="str">
        <f t="shared" si="214"/>
        <v/>
      </c>
      <c r="L4075" s="1" t="e">
        <f ca="1">IF(AND(K4075&lt;&gt; "", COUNTIF(SAP!#REF!,K4075)&gt;0),"Matched", "")</f>
        <v>#REF!</v>
      </c>
      <c r="M4075" s="1" t="str">
        <f t="shared" si="215"/>
        <v/>
      </c>
      <c r="N4075" s="1" t="e">
        <f ca="1">IF(AND(M4075&lt;&gt; "", COUNTIF(SAP!#REF!,M4075)&gt;0),"Matched", "")</f>
        <v>#REF!</v>
      </c>
      <c r="O4075" s="1" t="str">
        <f t="shared" si="216"/>
        <v/>
      </c>
      <c r="P4075" s="1" t="e">
        <f ca="1">IF(AND(O4075&lt;&gt; "", COUNTIF(SAP!#REF!,O4075)&gt;0),"Matched", "")</f>
        <v>#REF!</v>
      </c>
      <c r="Q4075" s="1" t="str">
        <f ca="1">IF(D4075="AC","Logic4"&amp;"_"&amp;TEXT(C4075,"dd.mm.yyyy") &amp;"_"&amp; 1679085.15,"")</f>
        <v>Logic4_26.02.2020_1679085.15</v>
      </c>
      <c r="R4075" s="1" t="e">
        <f ca="1">IF(AND(Q4075&lt;&gt; "", COUNTIF(SAP!#REF!,Q4075)&gt;0),"Matched", "")</f>
        <v>#REF!</v>
      </c>
    </row>
    <row r="4076" spans="1:18">
      <c r="A4076" s="9">
        <v>11563327</v>
      </c>
      <c r="B4076" s="10">
        <v>43887</v>
      </c>
      <c r="C4076" s="10">
        <v>43887</v>
      </c>
      <c r="D4076" s="11" t="s">
        <v>10</v>
      </c>
      <c r="E4076" s="11">
        <v>0</v>
      </c>
      <c r="F4076" s="11">
        <v>0</v>
      </c>
      <c r="G4076" s="11">
        <v>3630</v>
      </c>
      <c r="H4076" s="11">
        <v>66232.899999999994</v>
      </c>
      <c r="I4076" s="11" t="s">
        <v>11</v>
      </c>
      <c r="J4076" s="11" t="s">
        <v>12</v>
      </c>
      <c r="K4076" s="1" t="str">
        <f t="shared" si="214"/>
        <v/>
      </c>
      <c r="L4076" s="1" t="e">
        <f ca="1">IF(AND(K4076&lt;&gt; "", COUNTIF(SAP!#REF!,K4076)&gt;0),"Matched", "")</f>
        <v>#REF!</v>
      </c>
      <c r="M4076" s="1" t="str">
        <f t="shared" si="215"/>
        <v/>
      </c>
      <c r="N4076" s="1" t="e">
        <f ca="1">IF(AND(M4076&lt;&gt; "", COUNTIF(SAP!#REF!,M4076)&gt;0),"Matched", "")</f>
        <v>#REF!</v>
      </c>
      <c r="O4076" s="1" t="str">
        <f t="shared" si="216"/>
        <v/>
      </c>
      <c r="P4076" s="1" t="e">
        <f ca="1">IF(AND(O4076&lt;&gt; "", COUNTIF(SAP!#REF!,O4076)&gt;0),"Matched", "")</f>
        <v>#REF!</v>
      </c>
      <c r="Q4076" s="1" t="str">
        <f ca="1">IF(D4076="AC","Logic4"&amp;"_"&amp;TEXT(C4076,"dd.mm.yyyy") &amp;"_"&amp; 1679085.15,"")</f>
        <v>Logic4_26.02.2020_1679085.15</v>
      </c>
      <c r="R4076" s="1" t="e">
        <f ca="1">IF(AND(Q4076&lt;&gt; "", COUNTIF(SAP!#REF!,Q4076)&gt;0),"Matched", "")</f>
        <v>#REF!</v>
      </c>
    </row>
    <row r="4077" spans="1:18">
      <c r="A4077" s="13">
        <v>11563327</v>
      </c>
      <c r="B4077" s="14">
        <v>43887</v>
      </c>
      <c r="C4077" s="14">
        <v>43887</v>
      </c>
      <c r="D4077" s="15" t="s">
        <v>10</v>
      </c>
      <c r="E4077" s="15">
        <v>0</v>
      </c>
      <c r="F4077" s="15">
        <v>0</v>
      </c>
      <c r="G4077" s="15">
        <v>3650</v>
      </c>
      <c r="H4077" s="15">
        <v>69882.899999999994</v>
      </c>
      <c r="I4077" s="15" t="s">
        <v>11</v>
      </c>
      <c r="J4077" s="15" t="s">
        <v>12</v>
      </c>
      <c r="K4077" s="1" t="str">
        <f t="shared" si="214"/>
        <v/>
      </c>
      <c r="L4077" s="1" t="e">
        <f ca="1">IF(AND(K4077&lt;&gt; "", COUNTIF(SAP!#REF!,K4077)&gt;0),"Matched", "")</f>
        <v>#REF!</v>
      </c>
      <c r="M4077" s="1" t="str">
        <f t="shared" si="215"/>
        <v/>
      </c>
      <c r="N4077" s="1" t="e">
        <f ca="1">IF(AND(M4077&lt;&gt; "", COUNTIF(SAP!#REF!,M4077)&gt;0),"Matched", "")</f>
        <v>#REF!</v>
      </c>
      <c r="O4077" s="1" t="str">
        <f t="shared" si="216"/>
        <v/>
      </c>
      <c r="P4077" s="1" t="e">
        <f ca="1">IF(AND(O4077&lt;&gt; "", COUNTIF(SAP!#REF!,O4077)&gt;0),"Matched", "")</f>
        <v>#REF!</v>
      </c>
      <c r="Q4077" s="1" t="str">
        <f ca="1">IF(D4077="AC","Logic4"&amp;"_"&amp;TEXT(C4077,"dd.mm.yyyy") &amp;"_"&amp; 1679085.15,"")</f>
        <v>Logic4_26.02.2020_1679085.15</v>
      </c>
      <c r="R4077" s="1" t="e">
        <f ca="1">IF(AND(Q4077&lt;&gt; "", COUNTIF(SAP!#REF!,Q4077)&gt;0),"Matched", "")</f>
        <v>#REF!</v>
      </c>
    </row>
    <row r="4078" spans="1:18">
      <c r="A4078" s="9">
        <v>11563327</v>
      </c>
      <c r="B4078" s="10">
        <v>43887</v>
      </c>
      <c r="C4078" s="10">
        <v>43887</v>
      </c>
      <c r="D4078" s="11" t="s">
        <v>10</v>
      </c>
      <c r="E4078" s="11">
        <v>0</v>
      </c>
      <c r="F4078" s="11">
        <v>0</v>
      </c>
      <c r="G4078" s="11">
        <v>3790</v>
      </c>
      <c r="H4078" s="11">
        <v>73672.899999999994</v>
      </c>
      <c r="I4078" s="11" t="s">
        <v>11</v>
      </c>
      <c r="J4078" s="11" t="s">
        <v>12</v>
      </c>
      <c r="K4078" s="1" t="str">
        <f t="shared" si="214"/>
        <v/>
      </c>
      <c r="L4078" s="1" t="e">
        <f ca="1">IF(AND(K4078&lt;&gt; "", COUNTIF(SAP!#REF!,K4078)&gt;0),"Matched", "")</f>
        <v>#REF!</v>
      </c>
      <c r="M4078" s="1" t="str">
        <f t="shared" si="215"/>
        <v/>
      </c>
      <c r="N4078" s="1" t="e">
        <f ca="1">IF(AND(M4078&lt;&gt; "", COUNTIF(SAP!#REF!,M4078)&gt;0),"Matched", "")</f>
        <v>#REF!</v>
      </c>
      <c r="O4078" s="1" t="str">
        <f t="shared" si="216"/>
        <v/>
      </c>
      <c r="P4078" s="1" t="e">
        <f ca="1">IF(AND(O4078&lt;&gt; "", COUNTIF(SAP!#REF!,O4078)&gt;0),"Matched", "")</f>
        <v>#REF!</v>
      </c>
      <c r="Q4078" s="1" t="str">
        <f ca="1">IF(D4078="AC","Logic4"&amp;"_"&amp;TEXT(C4078,"dd.mm.yyyy") &amp;"_"&amp; 1679085.15,"")</f>
        <v>Logic4_26.02.2020_1679085.15</v>
      </c>
      <c r="R4078" s="1" t="e">
        <f ca="1">IF(AND(Q4078&lt;&gt; "", COUNTIF(SAP!#REF!,Q4078)&gt;0),"Matched", "")</f>
        <v>#REF!</v>
      </c>
    </row>
    <row r="4079" spans="1:18">
      <c r="A4079" s="13">
        <v>11563327</v>
      </c>
      <c r="B4079" s="14">
        <v>43887</v>
      </c>
      <c r="C4079" s="14">
        <v>43887</v>
      </c>
      <c r="D4079" s="15" t="s">
        <v>10</v>
      </c>
      <c r="E4079" s="15">
        <v>0</v>
      </c>
      <c r="F4079" s="15">
        <v>0</v>
      </c>
      <c r="G4079" s="15">
        <v>3810</v>
      </c>
      <c r="H4079" s="15">
        <v>77482.899999999994</v>
      </c>
      <c r="I4079" s="15" t="s">
        <v>11</v>
      </c>
      <c r="J4079" s="15" t="s">
        <v>12</v>
      </c>
      <c r="K4079" s="1" t="str">
        <f t="shared" si="214"/>
        <v/>
      </c>
      <c r="L4079" s="1" t="e">
        <f ca="1">IF(AND(K4079&lt;&gt; "", COUNTIF(SAP!#REF!,K4079)&gt;0),"Matched", "")</f>
        <v>#REF!</v>
      </c>
      <c r="M4079" s="1" t="str">
        <f t="shared" si="215"/>
        <v/>
      </c>
      <c r="N4079" s="1" t="e">
        <f ca="1">IF(AND(M4079&lt;&gt; "", COUNTIF(SAP!#REF!,M4079)&gt;0),"Matched", "")</f>
        <v>#REF!</v>
      </c>
      <c r="O4079" s="1" t="str">
        <f t="shared" si="216"/>
        <v/>
      </c>
      <c r="P4079" s="1" t="e">
        <f ca="1">IF(AND(O4079&lt;&gt; "", COUNTIF(SAP!#REF!,O4079)&gt;0),"Matched", "")</f>
        <v>#REF!</v>
      </c>
      <c r="Q4079" s="1" t="str">
        <f ca="1">IF(D4079="AC","Logic4"&amp;"_"&amp;TEXT(C4079,"dd.mm.yyyy") &amp;"_"&amp; 1679085.15,"")</f>
        <v>Logic4_26.02.2020_1679085.15</v>
      </c>
      <c r="R4079" s="1" t="e">
        <f ca="1">IF(AND(Q4079&lt;&gt; "", COUNTIF(SAP!#REF!,Q4079)&gt;0),"Matched", "")</f>
        <v>#REF!</v>
      </c>
    </row>
    <row r="4080" spans="1:18">
      <c r="A4080" s="9">
        <v>11563327</v>
      </c>
      <c r="B4080" s="10">
        <v>43887</v>
      </c>
      <c r="C4080" s="10">
        <v>43887</v>
      </c>
      <c r="D4080" s="11" t="s">
        <v>10</v>
      </c>
      <c r="E4080" s="11">
        <v>0</v>
      </c>
      <c r="F4080" s="11">
        <v>0</v>
      </c>
      <c r="G4080" s="11">
        <v>3845.14</v>
      </c>
      <c r="H4080" s="11">
        <v>81328.039999999994</v>
      </c>
      <c r="I4080" s="11" t="s">
        <v>11</v>
      </c>
      <c r="J4080" s="11" t="s">
        <v>12</v>
      </c>
      <c r="K4080" s="1" t="str">
        <f t="shared" si="214"/>
        <v/>
      </c>
      <c r="L4080" s="1" t="e">
        <f ca="1">IF(AND(K4080&lt;&gt; "", COUNTIF(SAP!#REF!,K4080)&gt;0),"Matched", "")</f>
        <v>#REF!</v>
      </c>
      <c r="M4080" s="1" t="str">
        <f t="shared" si="215"/>
        <v/>
      </c>
      <c r="N4080" s="1" t="e">
        <f ca="1">IF(AND(M4080&lt;&gt; "", COUNTIF(SAP!#REF!,M4080)&gt;0),"Matched", "")</f>
        <v>#REF!</v>
      </c>
      <c r="O4080" s="1" t="str">
        <f t="shared" si="216"/>
        <v/>
      </c>
      <c r="P4080" s="1" t="e">
        <f ca="1">IF(AND(O4080&lt;&gt; "", COUNTIF(SAP!#REF!,O4080)&gt;0),"Matched", "")</f>
        <v>#REF!</v>
      </c>
      <c r="Q4080" s="1" t="str">
        <f ca="1">IF(D4080="AC","Logic4"&amp;"_"&amp;TEXT(C4080,"dd.mm.yyyy") &amp;"_"&amp; 1679085.15,"")</f>
        <v>Logic4_26.02.2020_1679085.15</v>
      </c>
      <c r="R4080" s="1" t="e">
        <f ca="1">IF(AND(Q4080&lt;&gt; "", COUNTIF(SAP!#REF!,Q4080)&gt;0),"Matched", "")</f>
        <v>#REF!</v>
      </c>
    </row>
    <row r="4081" spans="1:18">
      <c r="A4081" s="13">
        <v>11563327</v>
      </c>
      <c r="B4081" s="14">
        <v>43887</v>
      </c>
      <c r="C4081" s="14">
        <v>43887</v>
      </c>
      <c r="D4081" s="15" t="s">
        <v>10</v>
      </c>
      <c r="E4081" s="15">
        <v>0</v>
      </c>
      <c r="F4081" s="15">
        <v>0</v>
      </c>
      <c r="G4081" s="15">
        <v>3857.2</v>
      </c>
      <c r="H4081" s="15">
        <v>85185.24</v>
      </c>
      <c r="I4081" s="15" t="s">
        <v>11</v>
      </c>
      <c r="J4081" s="15" t="s">
        <v>12</v>
      </c>
      <c r="K4081" s="1" t="str">
        <f t="shared" si="214"/>
        <v/>
      </c>
      <c r="L4081" s="1" t="e">
        <f ca="1">IF(AND(K4081&lt;&gt; "", COUNTIF(SAP!#REF!,K4081)&gt;0),"Matched", "")</f>
        <v>#REF!</v>
      </c>
      <c r="M4081" s="1" t="str">
        <f t="shared" si="215"/>
        <v/>
      </c>
      <c r="N4081" s="1" t="e">
        <f ca="1">IF(AND(M4081&lt;&gt; "", COUNTIF(SAP!#REF!,M4081)&gt;0),"Matched", "")</f>
        <v>#REF!</v>
      </c>
      <c r="O4081" s="1" t="str">
        <f t="shared" si="216"/>
        <v/>
      </c>
      <c r="P4081" s="1" t="e">
        <f ca="1">IF(AND(O4081&lt;&gt; "", COUNTIF(SAP!#REF!,O4081)&gt;0),"Matched", "")</f>
        <v>#REF!</v>
      </c>
      <c r="Q4081" s="1" t="str">
        <f ca="1">IF(D4081="AC","Logic4"&amp;"_"&amp;TEXT(C4081,"dd.mm.yyyy") &amp;"_"&amp; 1679085.15,"")</f>
        <v>Logic4_26.02.2020_1679085.15</v>
      </c>
      <c r="R4081" s="1" t="e">
        <f ca="1">IF(AND(Q4081&lt;&gt; "", COUNTIF(SAP!#REF!,Q4081)&gt;0),"Matched", "")</f>
        <v>#REF!</v>
      </c>
    </row>
    <row r="4082" spans="1:18">
      <c r="A4082" s="9">
        <v>11563327</v>
      </c>
      <c r="B4082" s="10">
        <v>43887</v>
      </c>
      <c r="C4082" s="10">
        <v>43887</v>
      </c>
      <c r="D4082" s="11" t="s">
        <v>10</v>
      </c>
      <c r="E4082" s="11">
        <v>0</v>
      </c>
      <c r="F4082" s="11">
        <v>0</v>
      </c>
      <c r="G4082" s="11">
        <v>3870.6</v>
      </c>
      <c r="H4082" s="11">
        <v>89055.84</v>
      </c>
      <c r="I4082" s="11" t="s">
        <v>11</v>
      </c>
      <c r="J4082" s="11" t="s">
        <v>12</v>
      </c>
      <c r="K4082" s="1" t="str">
        <f t="shared" si="214"/>
        <v/>
      </c>
      <c r="L4082" s="1" t="e">
        <f ca="1">IF(AND(K4082&lt;&gt; "", COUNTIF(SAP!#REF!,K4082)&gt;0),"Matched", "")</f>
        <v>#REF!</v>
      </c>
      <c r="M4082" s="1" t="str">
        <f t="shared" si="215"/>
        <v/>
      </c>
      <c r="N4082" s="1" t="e">
        <f ca="1">IF(AND(M4082&lt;&gt; "", COUNTIF(SAP!#REF!,M4082)&gt;0),"Matched", "")</f>
        <v>#REF!</v>
      </c>
      <c r="O4082" s="1" t="str">
        <f t="shared" si="216"/>
        <v/>
      </c>
      <c r="P4082" s="1" t="e">
        <f ca="1">IF(AND(O4082&lt;&gt; "", COUNTIF(SAP!#REF!,O4082)&gt;0),"Matched", "")</f>
        <v>#REF!</v>
      </c>
      <c r="Q4082" s="1" t="str">
        <f ca="1">IF(D4082="AC","Logic4"&amp;"_"&amp;TEXT(C4082,"dd.mm.yyyy") &amp;"_"&amp; 1679085.15,"")</f>
        <v>Logic4_26.02.2020_1679085.15</v>
      </c>
      <c r="R4082" s="1" t="e">
        <f ca="1">IF(AND(Q4082&lt;&gt; "", COUNTIF(SAP!#REF!,Q4082)&gt;0),"Matched", "")</f>
        <v>#REF!</v>
      </c>
    </row>
    <row r="4083" spans="1:18">
      <c r="A4083" s="13">
        <v>11563327</v>
      </c>
      <c r="B4083" s="14">
        <v>43887</v>
      </c>
      <c r="C4083" s="14">
        <v>43887</v>
      </c>
      <c r="D4083" s="15" t="s">
        <v>10</v>
      </c>
      <c r="E4083" s="15">
        <v>0</v>
      </c>
      <c r="F4083" s="15">
        <v>0</v>
      </c>
      <c r="G4083" s="15">
        <v>3951.8</v>
      </c>
      <c r="H4083" s="15">
        <v>93007.64</v>
      </c>
      <c r="I4083" s="15" t="s">
        <v>11</v>
      </c>
      <c r="J4083" s="15" t="s">
        <v>12</v>
      </c>
      <c r="K4083" s="1" t="str">
        <f t="shared" si="214"/>
        <v/>
      </c>
      <c r="L4083" s="1" t="e">
        <f ca="1">IF(AND(K4083&lt;&gt; "", COUNTIF(SAP!#REF!,K4083)&gt;0),"Matched", "")</f>
        <v>#REF!</v>
      </c>
      <c r="M4083" s="1" t="str">
        <f t="shared" si="215"/>
        <v/>
      </c>
      <c r="N4083" s="1" t="e">
        <f ca="1">IF(AND(M4083&lt;&gt; "", COUNTIF(SAP!#REF!,M4083)&gt;0),"Matched", "")</f>
        <v>#REF!</v>
      </c>
      <c r="O4083" s="1" t="str">
        <f t="shared" si="216"/>
        <v/>
      </c>
      <c r="P4083" s="1" t="e">
        <f ca="1">IF(AND(O4083&lt;&gt; "", COUNTIF(SAP!#REF!,O4083)&gt;0),"Matched", "")</f>
        <v>#REF!</v>
      </c>
      <c r="Q4083" s="1" t="str">
        <f ca="1">IF(D4083="AC","Logic4"&amp;"_"&amp;TEXT(C4083,"dd.mm.yyyy") &amp;"_"&amp; 1679085.15,"")</f>
        <v>Logic4_26.02.2020_1679085.15</v>
      </c>
      <c r="R4083" s="1" t="e">
        <f ca="1">IF(AND(Q4083&lt;&gt; "", COUNTIF(SAP!#REF!,Q4083)&gt;0),"Matched", "")</f>
        <v>#REF!</v>
      </c>
    </row>
    <row r="4084" spans="1:18">
      <c r="A4084" s="9">
        <v>11563327</v>
      </c>
      <c r="B4084" s="10">
        <v>43887</v>
      </c>
      <c r="C4084" s="10">
        <v>43887</v>
      </c>
      <c r="D4084" s="11" t="s">
        <v>10</v>
      </c>
      <c r="E4084" s="11">
        <v>0</v>
      </c>
      <c r="F4084" s="11">
        <v>0</v>
      </c>
      <c r="G4084" s="11">
        <v>4010</v>
      </c>
      <c r="H4084" s="11">
        <v>97017.64</v>
      </c>
      <c r="I4084" s="11" t="s">
        <v>11</v>
      </c>
      <c r="J4084" s="11" t="s">
        <v>12</v>
      </c>
      <c r="K4084" s="1" t="str">
        <f t="shared" si="214"/>
        <v/>
      </c>
      <c r="L4084" s="1" t="e">
        <f ca="1">IF(AND(K4084&lt;&gt; "", COUNTIF(SAP!#REF!,K4084)&gt;0),"Matched", "")</f>
        <v>#REF!</v>
      </c>
      <c r="M4084" s="1" t="str">
        <f t="shared" si="215"/>
        <v/>
      </c>
      <c r="N4084" s="1" t="e">
        <f ca="1">IF(AND(M4084&lt;&gt; "", COUNTIF(SAP!#REF!,M4084)&gt;0),"Matched", "")</f>
        <v>#REF!</v>
      </c>
      <c r="O4084" s="1" t="str">
        <f t="shared" si="216"/>
        <v/>
      </c>
      <c r="P4084" s="1" t="e">
        <f ca="1">IF(AND(O4084&lt;&gt; "", COUNTIF(SAP!#REF!,O4084)&gt;0),"Matched", "")</f>
        <v>#REF!</v>
      </c>
      <c r="Q4084" s="1" t="str">
        <f ca="1">IF(D4084="AC","Logic4"&amp;"_"&amp;TEXT(C4084,"dd.mm.yyyy") &amp;"_"&amp; 1679085.15,"")</f>
        <v>Logic4_26.02.2020_1679085.15</v>
      </c>
      <c r="R4084" s="1" t="e">
        <f ca="1">IF(AND(Q4084&lt;&gt; "", COUNTIF(SAP!#REF!,Q4084)&gt;0),"Matched", "")</f>
        <v>#REF!</v>
      </c>
    </row>
    <row r="4085" spans="1:18">
      <c r="A4085" s="13">
        <v>11563327</v>
      </c>
      <c r="B4085" s="14">
        <v>43887</v>
      </c>
      <c r="C4085" s="14">
        <v>43887</v>
      </c>
      <c r="D4085" s="15" t="s">
        <v>10</v>
      </c>
      <c r="E4085" s="15">
        <v>0</v>
      </c>
      <c r="F4085" s="15">
        <v>0</v>
      </c>
      <c r="G4085" s="15">
        <v>4020</v>
      </c>
      <c r="H4085" s="15">
        <v>101037.64</v>
      </c>
      <c r="I4085" s="15" t="s">
        <v>11</v>
      </c>
      <c r="J4085" s="15" t="s">
        <v>12</v>
      </c>
      <c r="K4085" s="1" t="str">
        <f t="shared" si="214"/>
        <v/>
      </c>
      <c r="L4085" s="1" t="e">
        <f ca="1">IF(AND(K4085&lt;&gt; "", COUNTIF(SAP!#REF!,K4085)&gt;0),"Matched", "")</f>
        <v>#REF!</v>
      </c>
      <c r="M4085" s="1" t="str">
        <f t="shared" si="215"/>
        <v/>
      </c>
      <c r="N4085" s="1" t="e">
        <f ca="1">IF(AND(M4085&lt;&gt; "", COUNTIF(SAP!#REF!,M4085)&gt;0),"Matched", "")</f>
        <v>#REF!</v>
      </c>
      <c r="O4085" s="1" t="str">
        <f t="shared" si="216"/>
        <v/>
      </c>
      <c r="P4085" s="1" t="e">
        <f ca="1">IF(AND(O4085&lt;&gt; "", COUNTIF(SAP!#REF!,O4085)&gt;0),"Matched", "")</f>
        <v>#REF!</v>
      </c>
      <c r="Q4085" s="1" t="str">
        <f ca="1">IF(D4085="AC","Logic4"&amp;"_"&amp;TEXT(C4085,"dd.mm.yyyy") &amp;"_"&amp; 1679085.15,"")</f>
        <v>Logic4_26.02.2020_1679085.15</v>
      </c>
      <c r="R4085" s="1" t="e">
        <f ca="1">IF(AND(Q4085&lt;&gt; "", COUNTIF(SAP!#REF!,Q4085)&gt;0),"Matched", "")</f>
        <v>#REF!</v>
      </c>
    </row>
    <row r="4086" spans="1:18">
      <c r="A4086" s="9">
        <v>11563327</v>
      </c>
      <c r="B4086" s="10">
        <v>43887</v>
      </c>
      <c r="C4086" s="10">
        <v>43887</v>
      </c>
      <c r="D4086" s="11" t="s">
        <v>10</v>
      </c>
      <c r="E4086" s="11">
        <v>0</v>
      </c>
      <c r="F4086" s="11">
        <v>0</v>
      </c>
      <c r="G4086" s="11">
        <v>4115.5</v>
      </c>
      <c r="H4086" s="11">
        <v>105153.14</v>
      </c>
      <c r="I4086" s="11" t="s">
        <v>11</v>
      </c>
      <c r="J4086" s="11" t="s">
        <v>12</v>
      </c>
      <c r="K4086" s="1" t="str">
        <f t="shared" si="214"/>
        <v/>
      </c>
      <c r="L4086" s="1" t="e">
        <f ca="1">IF(AND(K4086&lt;&gt; "", COUNTIF(SAP!#REF!,K4086)&gt;0),"Matched", "")</f>
        <v>#REF!</v>
      </c>
      <c r="M4086" s="1" t="str">
        <f t="shared" si="215"/>
        <v/>
      </c>
      <c r="N4086" s="1" t="e">
        <f ca="1">IF(AND(M4086&lt;&gt; "", COUNTIF(SAP!#REF!,M4086)&gt;0),"Matched", "")</f>
        <v>#REF!</v>
      </c>
      <c r="O4086" s="1" t="str">
        <f t="shared" si="216"/>
        <v/>
      </c>
      <c r="P4086" s="1" t="e">
        <f ca="1">IF(AND(O4086&lt;&gt; "", COUNTIF(SAP!#REF!,O4086)&gt;0),"Matched", "")</f>
        <v>#REF!</v>
      </c>
      <c r="Q4086" s="1" t="str">
        <f ca="1">IF(D4086="AC","Logic4"&amp;"_"&amp;TEXT(C4086,"dd.mm.yyyy") &amp;"_"&amp; 1679085.15,"")</f>
        <v>Logic4_26.02.2020_1679085.15</v>
      </c>
      <c r="R4086" s="1" t="e">
        <f ca="1">IF(AND(Q4086&lt;&gt; "", COUNTIF(SAP!#REF!,Q4086)&gt;0),"Matched", "")</f>
        <v>#REF!</v>
      </c>
    </row>
    <row r="4087" spans="1:18">
      <c r="A4087" s="13">
        <v>11563327</v>
      </c>
      <c r="B4087" s="14">
        <v>43887</v>
      </c>
      <c r="C4087" s="14">
        <v>43887</v>
      </c>
      <c r="D4087" s="15" t="s">
        <v>10</v>
      </c>
      <c r="E4087" s="15">
        <v>0</v>
      </c>
      <c r="F4087" s="15">
        <v>0</v>
      </c>
      <c r="G4087" s="15">
        <v>4120</v>
      </c>
      <c r="H4087" s="15">
        <v>109273.14</v>
      </c>
      <c r="I4087" s="15" t="s">
        <v>11</v>
      </c>
      <c r="J4087" s="15" t="s">
        <v>12</v>
      </c>
      <c r="K4087" s="1" t="str">
        <f t="shared" si="214"/>
        <v/>
      </c>
      <c r="L4087" s="1" t="e">
        <f ca="1">IF(AND(K4087&lt;&gt; "", COUNTIF(SAP!#REF!,K4087)&gt;0),"Matched", "")</f>
        <v>#REF!</v>
      </c>
      <c r="M4087" s="1" t="str">
        <f t="shared" si="215"/>
        <v/>
      </c>
      <c r="N4087" s="1" t="e">
        <f ca="1">IF(AND(M4087&lt;&gt; "", COUNTIF(SAP!#REF!,M4087)&gt;0),"Matched", "")</f>
        <v>#REF!</v>
      </c>
      <c r="O4087" s="1" t="str">
        <f t="shared" si="216"/>
        <v/>
      </c>
      <c r="P4087" s="1" t="e">
        <f ca="1">IF(AND(O4087&lt;&gt; "", COUNTIF(SAP!#REF!,O4087)&gt;0),"Matched", "")</f>
        <v>#REF!</v>
      </c>
      <c r="Q4087" s="1" t="str">
        <f ca="1">IF(D4087="AC","Logic4"&amp;"_"&amp;TEXT(C4087,"dd.mm.yyyy") &amp;"_"&amp; 1679085.15,"")</f>
        <v>Logic4_26.02.2020_1679085.15</v>
      </c>
      <c r="R4087" s="1" t="e">
        <f ca="1">IF(AND(Q4087&lt;&gt; "", COUNTIF(SAP!#REF!,Q4087)&gt;0),"Matched", "")</f>
        <v>#REF!</v>
      </c>
    </row>
    <row r="4088" spans="1:18">
      <c r="A4088" s="9">
        <v>11563327</v>
      </c>
      <c r="B4088" s="10">
        <v>43887</v>
      </c>
      <c r="C4088" s="10">
        <v>43887</v>
      </c>
      <c r="D4088" s="11" t="s">
        <v>10</v>
      </c>
      <c r="E4088" s="11">
        <v>0</v>
      </c>
      <c r="F4088" s="11">
        <v>0</v>
      </c>
      <c r="G4088" s="11">
        <v>4274.3</v>
      </c>
      <c r="H4088" s="11">
        <v>113547.44</v>
      </c>
      <c r="I4088" s="11" t="s">
        <v>11</v>
      </c>
      <c r="J4088" s="11" t="s">
        <v>12</v>
      </c>
      <c r="K4088" s="1" t="str">
        <f t="shared" si="214"/>
        <v/>
      </c>
      <c r="L4088" s="1" t="e">
        <f ca="1">IF(AND(K4088&lt;&gt; "", COUNTIF(SAP!#REF!,K4088)&gt;0),"Matched", "")</f>
        <v>#REF!</v>
      </c>
      <c r="M4088" s="1" t="str">
        <f t="shared" si="215"/>
        <v/>
      </c>
      <c r="N4088" s="1" t="e">
        <f ca="1">IF(AND(M4088&lt;&gt; "", COUNTIF(SAP!#REF!,M4088)&gt;0),"Matched", "")</f>
        <v>#REF!</v>
      </c>
      <c r="O4088" s="1" t="str">
        <f t="shared" si="216"/>
        <v/>
      </c>
      <c r="P4088" s="1" t="e">
        <f ca="1">IF(AND(O4088&lt;&gt; "", COUNTIF(SAP!#REF!,O4088)&gt;0),"Matched", "")</f>
        <v>#REF!</v>
      </c>
      <c r="Q4088" s="1" t="str">
        <f ca="1">IF(D4088="AC","Logic4"&amp;"_"&amp;TEXT(C4088,"dd.mm.yyyy") &amp;"_"&amp; 1679085.15,"")</f>
        <v>Logic4_26.02.2020_1679085.15</v>
      </c>
      <c r="R4088" s="1" t="e">
        <f ca="1">IF(AND(Q4088&lt;&gt; "", COUNTIF(SAP!#REF!,Q4088)&gt;0),"Matched", "")</f>
        <v>#REF!</v>
      </c>
    </row>
    <row r="4089" spans="1:18">
      <c r="A4089" s="13">
        <v>11563327</v>
      </c>
      <c r="B4089" s="14">
        <v>43887</v>
      </c>
      <c r="C4089" s="14">
        <v>43887</v>
      </c>
      <c r="D4089" s="15" t="s">
        <v>10</v>
      </c>
      <c r="E4089" s="15">
        <v>0</v>
      </c>
      <c r="F4089" s="15">
        <v>0</v>
      </c>
      <c r="G4089" s="15">
        <v>4395</v>
      </c>
      <c r="H4089" s="15">
        <v>117942.44</v>
      </c>
      <c r="I4089" s="15" t="s">
        <v>11</v>
      </c>
      <c r="J4089" s="15" t="s">
        <v>12</v>
      </c>
      <c r="K4089" s="1" t="str">
        <f t="shared" si="214"/>
        <v/>
      </c>
      <c r="L4089" s="1" t="e">
        <f ca="1">IF(AND(K4089&lt;&gt; "", COUNTIF(SAP!#REF!,K4089)&gt;0),"Matched", "")</f>
        <v>#REF!</v>
      </c>
      <c r="M4089" s="1" t="str">
        <f t="shared" si="215"/>
        <v/>
      </c>
      <c r="N4089" s="1" t="e">
        <f ca="1">IF(AND(M4089&lt;&gt; "", COUNTIF(SAP!#REF!,M4089)&gt;0),"Matched", "")</f>
        <v>#REF!</v>
      </c>
      <c r="O4089" s="1" t="str">
        <f t="shared" si="216"/>
        <v/>
      </c>
      <c r="P4089" s="1" t="e">
        <f ca="1">IF(AND(O4089&lt;&gt; "", COUNTIF(SAP!#REF!,O4089)&gt;0),"Matched", "")</f>
        <v>#REF!</v>
      </c>
      <c r="Q4089" s="1" t="str">
        <f ca="1">IF(D4089="AC","Logic4"&amp;"_"&amp;TEXT(C4089,"dd.mm.yyyy") &amp;"_"&amp; 1679085.15,"")</f>
        <v>Logic4_26.02.2020_1679085.15</v>
      </c>
      <c r="R4089" s="1" t="e">
        <f ca="1">IF(AND(Q4089&lt;&gt; "", COUNTIF(SAP!#REF!,Q4089)&gt;0),"Matched", "")</f>
        <v>#REF!</v>
      </c>
    </row>
    <row r="4090" spans="1:18">
      <c r="A4090" s="9">
        <v>11563327</v>
      </c>
      <c r="B4090" s="10">
        <v>43887</v>
      </c>
      <c r="C4090" s="10">
        <v>43887</v>
      </c>
      <c r="D4090" s="11" t="s">
        <v>10</v>
      </c>
      <c r="E4090" s="11">
        <v>0</v>
      </c>
      <c r="F4090" s="11">
        <v>0</v>
      </c>
      <c r="G4090" s="11">
        <v>4562</v>
      </c>
      <c r="H4090" s="11">
        <v>122504.44</v>
      </c>
      <c r="I4090" s="11" t="s">
        <v>11</v>
      </c>
      <c r="J4090" s="11" t="s">
        <v>12</v>
      </c>
      <c r="K4090" s="1" t="str">
        <f t="shared" si="214"/>
        <v/>
      </c>
      <c r="L4090" s="1" t="e">
        <f ca="1">IF(AND(K4090&lt;&gt; "", COUNTIF(SAP!#REF!,K4090)&gt;0),"Matched", "")</f>
        <v>#REF!</v>
      </c>
      <c r="M4090" s="1" t="str">
        <f t="shared" si="215"/>
        <v/>
      </c>
      <c r="N4090" s="1" t="e">
        <f ca="1">IF(AND(M4090&lt;&gt; "", COUNTIF(SAP!#REF!,M4090)&gt;0),"Matched", "")</f>
        <v>#REF!</v>
      </c>
      <c r="O4090" s="1" t="str">
        <f t="shared" si="216"/>
        <v/>
      </c>
      <c r="P4090" s="1" t="e">
        <f ca="1">IF(AND(O4090&lt;&gt; "", COUNTIF(SAP!#REF!,O4090)&gt;0),"Matched", "")</f>
        <v>#REF!</v>
      </c>
      <c r="Q4090" s="1" t="str">
        <f ca="1">IF(D4090="AC","Logic4"&amp;"_"&amp;TEXT(C4090,"dd.mm.yyyy") &amp;"_"&amp; 1679085.15,"")</f>
        <v>Logic4_26.02.2020_1679085.15</v>
      </c>
      <c r="R4090" s="1" t="e">
        <f ca="1">IF(AND(Q4090&lt;&gt; "", COUNTIF(SAP!#REF!,Q4090)&gt;0),"Matched", "")</f>
        <v>#REF!</v>
      </c>
    </row>
    <row r="4091" spans="1:18">
      <c r="A4091" s="13">
        <v>11563327</v>
      </c>
      <c r="B4091" s="14">
        <v>43887</v>
      </c>
      <c r="C4091" s="14">
        <v>43887</v>
      </c>
      <c r="D4091" s="15" t="s">
        <v>10</v>
      </c>
      <c r="E4091" s="15">
        <v>0</v>
      </c>
      <c r="F4091" s="15">
        <v>0</v>
      </c>
      <c r="G4091" s="15">
        <v>4652.8</v>
      </c>
      <c r="H4091" s="15">
        <v>127157.24</v>
      </c>
      <c r="I4091" s="15" t="s">
        <v>11</v>
      </c>
      <c r="J4091" s="15" t="s">
        <v>12</v>
      </c>
      <c r="K4091" s="1" t="str">
        <f t="shared" si="214"/>
        <v/>
      </c>
      <c r="L4091" s="1" t="e">
        <f ca="1">IF(AND(K4091&lt;&gt; "", COUNTIF(SAP!#REF!,K4091)&gt;0),"Matched", "")</f>
        <v>#REF!</v>
      </c>
      <c r="M4091" s="1" t="str">
        <f t="shared" si="215"/>
        <v/>
      </c>
      <c r="N4091" s="1" t="e">
        <f ca="1">IF(AND(M4091&lt;&gt; "", COUNTIF(SAP!#REF!,M4091)&gt;0),"Matched", "")</f>
        <v>#REF!</v>
      </c>
      <c r="O4091" s="1" t="str">
        <f t="shared" si="216"/>
        <v/>
      </c>
      <c r="P4091" s="1" t="e">
        <f ca="1">IF(AND(O4091&lt;&gt; "", COUNTIF(SAP!#REF!,O4091)&gt;0),"Matched", "")</f>
        <v>#REF!</v>
      </c>
      <c r="Q4091" s="1" t="str">
        <f ca="1">IF(D4091="AC","Logic4"&amp;"_"&amp;TEXT(C4091,"dd.mm.yyyy") &amp;"_"&amp; 1679085.15,"")</f>
        <v>Logic4_26.02.2020_1679085.15</v>
      </c>
      <c r="R4091" s="1" t="e">
        <f ca="1">IF(AND(Q4091&lt;&gt; "", COUNTIF(SAP!#REF!,Q4091)&gt;0),"Matched", "")</f>
        <v>#REF!</v>
      </c>
    </row>
    <row r="4092" spans="1:18">
      <c r="A4092" s="9">
        <v>11563327</v>
      </c>
      <c r="B4092" s="10">
        <v>43887</v>
      </c>
      <c r="C4092" s="10">
        <v>43887</v>
      </c>
      <c r="D4092" s="11" t="s">
        <v>10</v>
      </c>
      <c r="E4092" s="11">
        <v>0</v>
      </c>
      <c r="F4092" s="11">
        <v>0</v>
      </c>
      <c r="G4092" s="11">
        <v>4702.2</v>
      </c>
      <c r="H4092" s="11">
        <v>131859.44</v>
      </c>
      <c r="I4092" s="11" t="s">
        <v>11</v>
      </c>
      <c r="J4092" s="11" t="s">
        <v>12</v>
      </c>
      <c r="K4092" s="1" t="str">
        <f t="shared" si="214"/>
        <v/>
      </c>
      <c r="L4092" s="1" t="e">
        <f ca="1">IF(AND(K4092&lt;&gt; "", COUNTIF(SAP!#REF!,K4092)&gt;0),"Matched", "")</f>
        <v>#REF!</v>
      </c>
      <c r="M4092" s="1" t="str">
        <f t="shared" si="215"/>
        <v/>
      </c>
      <c r="N4092" s="1" t="e">
        <f ca="1">IF(AND(M4092&lt;&gt; "", COUNTIF(SAP!#REF!,M4092)&gt;0),"Matched", "")</f>
        <v>#REF!</v>
      </c>
      <c r="O4092" s="1" t="str">
        <f t="shared" si="216"/>
        <v/>
      </c>
      <c r="P4092" s="1" t="e">
        <f ca="1">IF(AND(O4092&lt;&gt; "", COUNTIF(SAP!#REF!,O4092)&gt;0),"Matched", "")</f>
        <v>#REF!</v>
      </c>
      <c r="Q4092" s="1" t="str">
        <f ca="1">IF(D4092="AC","Logic4"&amp;"_"&amp;TEXT(C4092,"dd.mm.yyyy") &amp;"_"&amp; 1679085.15,"")</f>
        <v>Logic4_26.02.2020_1679085.15</v>
      </c>
      <c r="R4092" s="1" t="e">
        <f ca="1">IF(AND(Q4092&lt;&gt; "", COUNTIF(SAP!#REF!,Q4092)&gt;0),"Matched", "")</f>
        <v>#REF!</v>
      </c>
    </row>
    <row r="4093" spans="1:18">
      <c r="A4093" s="13">
        <v>11563327</v>
      </c>
      <c r="B4093" s="14">
        <v>43887</v>
      </c>
      <c r="C4093" s="14">
        <v>43887</v>
      </c>
      <c r="D4093" s="15" t="s">
        <v>10</v>
      </c>
      <c r="E4093" s="15">
        <v>0</v>
      </c>
      <c r="F4093" s="15">
        <v>0</v>
      </c>
      <c r="G4093" s="15">
        <v>4710</v>
      </c>
      <c r="H4093" s="15">
        <v>136569.44</v>
      </c>
      <c r="I4093" s="15" t="s">
        <v>11</v>
      </c>
      <c r="J4093" s="15" t="s">
        <v>12</v>
      </c>
      <c r="K4093" s="1" t="str">
        <f t="shared" si="214"/>
        <v/>
      </c>
      <c r="L4093" s="1" t="e">
        <f ca="1">IF(AND(K4093&lt;&gt; "", COUNTIF(SAP!#REF!,K4093)&gt;0),"Matched", "")</f>
        <v>#REF!</v>
      </c>
      <c r="M4093" s="1" t="str">
        <f t="shared" si="215"/>
        <v/>
      </c>
      <c r="N4093" s="1" t="e">
        <f ca="1">IF(AND(M4093&lt;&gt; "", COUNTIF(SAP!#REF!,M4093)&gt;0),"Matched", "")</f>
        <v>#REF!</v>
      </c>
      <c r="O4093" s="1" t="str">
        <f t="shared" si="216"/>
        <v/>
      </c>
      <c r="P4093" s="1" t="e">
        <f ca="1">IF(AND(O4093&lt;&gt; "", COUNTIF(SAP!#REF!,O4093)&gt;0),"Matched", "")</f>
        <v>#REF!</v>
      </c>
      <c r="Q4093" s="1" t="str">
        <f ca="1">IF(D4093="AC","Logic4"&amp;"_"&amp;TEXT(C4093,"dd.mm.yyyy") &amp;"_"&amp; 1679085.15,"")</f>
        <v>Logic4_26.02.2020_1679085.15</v>
      </c>
      <c r="R4093" s="1" t="e">
        <f ca="1">IF(AND(Q4093&lt;&gt; "", COUNTIF(SAP!#REF!,Q4093)&gt;0),"Matched", "")</f>
        <v>#REF!</v>
      </c>
    </row>
    <row r="4094" spans="1:18">
      <c r="A4094" s="9">
        <v>11563327</v>
      </c>
      <c r="B4094" s="10">
        <v>43887</v>
      </c>
      <c r="C4094" s="10">
        <v>43887</v>
      </c>
      <c r="D4094" s="11" t="s">
        <v>10</v>
      </c>
      <c r="E4094" s="11">
        <v>0</v>
      </c>
      <c r="F4094" s="11">
        <v>0</v>
      </c>
      <c r="G4094" s="11">
        <v>4746.6400000000003</v>
      </c>
      <c r="H4094" s="11">
        <v>141316.07999999999</v>
      </c>
      <c r="I4094" s="11" t="s">
        <v>11</v>
      </c>
      <c r="J4094" s="11" t="s">
        <v>12</v>
      </c>
      <c r="K4094" s="1" t="str">
        <f t="shared" si="214"/>
        <v/>
      </c>
      <c r="L4094" s="1" t="e">
        <f ca="1">IF(AND(K4094&lt;&gt; "", COUNTIF(SAP!#REF!,K4094)&gt;0),"Matched", "")</f>
        <v>#REF!</v>
      </c>
      <c r="M4094" s="1" t="str">
        <f t="shared" si="215"/>
        <v/>
      </c>
      <c r="N4094" s="1" t="e">
        <f ca="1">IF(AND(M4094&lt;&gt; "", COUNTIF(SAP!#REF!,M4094)&gt;0),"Matched", "")</f>
        <v>#REF!</v>
      </c>
      <c r="O4094" s="1" t="str">
        <f t="shared" si="216"/>
        <v/>
      </c>
      <c r="P4094" s="1" t="e">
        <f ca="1">IF(AND(O4094&lt;&gt; "", COUNTIF(SAP!#REF!,O4094)&gt;0),"Matched", "")</f>
        <v>#REF!</v>
      </c>
      <c r="Q4094" s="1" t="str">
        <f ca="1">IF(D4094="AC","Logic4"&amp;"_"&amp;TEXT(C4094,"dd.mm.yyyy") &amp;"_"&amp; 1679085.15,"")</f>
        <v>Logic4_26.02.2020_1679085.15</v>
      </c>
      <c r="R4094" s="1" t="e">
        <f ca="1">IF(AND(Q4094&lt;&gt; "", COUNTIF(SAP!#REF!,Q4094)&gt;0),"Matched", "")</f>
        <v>#REF!</v>
      </c>
    </row>
    <row r="4095" spans="1:18">
      <c r="A4095" s="13">
        <v>11563327</v>
      </c>
      <c r="B4095" s="14">
        <v>43887</v>
      </c>
      <c r="C4095" s="14">
        <v>43887</v>
      </c>
      <c r="D4095" s="15" t="s">
        <v>10</v>
      </c>
      <c r="E4095" s="15">
        <v>0</v>
      </c>
      <c r="F4095" s="15">
        <v>0</v>
      </c>
      <c r="G4095" s="15">
        <v>5080</v>
      </c>
      <c r="H4095" s="15">
        <v>146396.07999999999</v>
      </c>
      <c r="I4095" s="15" t="s">
        <v>11</v>
      </c>
      <c r="J4095" s="15" t="s">
        <v>12</v>
      </c>
      <c r="K4095" s="1" t="str">
        <f t="shared" si="214"/>
        <v/>
      </c>
      <c r="L4095" s="1" t="e">
        <f ca="1">IF(AND(K4095&lt;&gt; "", COUNTIF(SAP!#REF!,K4095)&gt;0),"Matched", "")</f>
        <v>#REF!</v>
      </c>
      <c r="M4095" s="1" t="str">
        <f t="shared" si="215"/>
        <v/>
      </c>
      <c r="N4095" s="1" t="e">
        <f ca="1">IF(AND(M4095&lt;&gt; "", COUNTIF(SAP!#REF!,M4095)&gt;0),"Matched", "")</f>
        <v>#REF!</v>
      </c>
      <c r="O4095" s="1" t="str">
        <f t="shared" si="216"/>
        <v/>
      </c>
      <c r="P4095" s="1" t="e">
        <f ca="1">IF(AND(O4095&lt;&gt; "", COUNTIF(SAP!#REF!,O4095)&gt;0),"Matched", "")</f>
        <v>#REF!</v>
      </c>
      <c r="Q4095" s="1" t="str">
        <f ca="1">IF(D4095="AC","Logic4"&amp;"_"&amp;TEXT(C4095,"dd.mm.yyyy") &amp;"_"&amp; 1679085.15,"")</f>
        <v>Logic4_26.02.2020_1679085.15</v>
      </c>
      <c r="R4095" s="1" t="e">
        <f ca="1">IF(AND(Q4095&lt;&gt; "", COUNTIF(SAP!#REF!,Q4095)&gt;0),"Matched", "")</f>
        <v>#REF!</v>
      </c>
    </row>
    <row r="4096" spans="1:18">
      <c r="A4096" s="9">
        <v>11563327</v>
      </c>
      <c r="B4096" s="10">
        <v>43887</v>
      </c>
      <c r="C4096" s="10">
        <v>43887</v>
      </c>
      <c r="D4096" s="11" t="s">
        <v>10</v>
      </c>
      <c r="E4096" s="11">
        <v>0</v>
      </c>
      <c r="F4096" s="11">
        <v>0</v>
      </c>
      <c r="G4096" s="11">
        <v>5220</v>
      </c>
      <c r="H4096" s="11">
        <v>151616.07999999999</v>
      </c>
      <c r="I4096" s="11" t="s">
        <v>11</v>
      </c>
      <c r="J4096" s="11" t="s">
        <v>12</v>
      </c>
      <c r="K4096" s="1" t="str">
        <f t="shared" si="214"/>
        <v/>
      </c>
      <c r="L4096" s="1" t="e">
        <f ca="1">IF(AND(K4096&lt;&gt; "", COUNTIF(SAP!#REF!,K4096)&gt;0),"Matched", "")</f>
        <v>#REF!</v>
      </c>
      <c r="M4096" s="1" t="str">
        <f t="shared" si="215"/>
        <v/>
      </c>
      <c r="N4096" s="1" t="e">
        <f ca="1">IF(AND(M4096&lt;&gt; "", COUNTIF(SAP!#REF!,M4096)&gt;0),"Matched", "")</f>
        <v>#REF!</v>
      </c>
      <c r="O4096" s="1" t="str">
        <f t="shared" si="216"/>
        <v/>
      </c>
      <c r="P4096" s="1" t="e">
        <f ca="1">IF(AND(O4096&lt;&gt; "", COUNTIF(SAP!#REF!,O4096)&gt;0),"Matched", "")</f>
        <v>#REF!</v>
      </c>
      <c r="Q4096" s="1" t="str">
        <f ca="1">IF(D4096="AC","Logic4"&amp;"_"&amp;TEXT(C4096,"dd.mm.yyyy") &amp;"_"&amp; 1679085.15,"")</f>
        <v>Logic4_26.02.2020_1679085.15</v>
      </c>
      <c r="R4096" s="1" t="e">
        <f ca="1">IF(AND(Q4096&lt;&gt; "", COUNTIF(SAP!#REF!,Q4096)&gt;0),"Matched", "")</f>
        <v>#REF!</v>
      </c>
    </row>
    <row r="4097" spans="1:18">
      <c r="A4097" s="13">
        <v>11563327</v>
      </c>
      <c r="B4097" s="14">
        <v>43887</v>
      </c>
      <c r="C4097" s="14">
        <v>43887</v>
      </c>
      <c r="D4097" s="15" t="s">
        <v>10</v>
      </c>
      <c r="E4097" s="15">
        <v>0</v>
      </c>
      <c r="F4097" s="15">
        <v>0</v>
      </c>
      <c r="G4097" s="15">
        <v>5365.9</v>
      </c>
      <c r="H4097" s="15">
        <v>156981.98000000001</v>
      </c>
      <c r="I4097" s="15" t="s">
        <v>11</v>
      </c>
      <c r="J4097" s="15" t="s">
        <v>12</v>
      </c>
      <c r="K4097" s="1" t="str">
        <f t="shared" si="214"/>
        <v/>
      </c>
      <c r="L4097" s="1" t="e">
        <f ca="1">IF(AND(K4097&lt;&gt; "", COUNTIF(SAP!#REF!,K4097)&gt;0),"Matched", "")</f>
        <v>#REF!</v>
      </c>
      <c r="M4097" s="1" t="str">
        <f t="shared" si="215"/>
        <v/>
      </c>
      <c r="N4097" s="1" t="e">
        <f ca="1">IF(AND(M4097&lt;&gt; "", COUNTIF(SAP!#REF!,M4097)&gt;0),"Matched", "")</f>
        <v>#REF!</v>
      </c>
      <c r="O4097" s="1" t="str">
        <f t="shared" si="216"/>
        <v/>
      </c>
      <c r="P4097" s="1" t="e">
        <f ca="1">IF(AND(O4097&lt;&gt; "", COUNTIF(SAP!#REF!,O4097)&gt;0),"Matched", "")</f>
        <v>#REF!</v>
      </c>
      <c r="Q4097" s="1" t="str">
        <f ca="1">IF(D4097="AC","Logic4"&amp;"_"&amp;TEXT(C4097,"dd.mm.yyyy") &amp;"_"&amp; 1679085.15,"")</f>
        <v>Logic4_26.02.2020_1679085.15</v>
      </c>
      <c r="R4097" s="1" t="e">
        <f ca="1">IF(AND(Q4097&lt;&gt; "", COUNTIF(SAP!#REF!,Q4097)&gt;0),"Matched", "")</f>
        <v>#REF!</v>
      </c>
    </row>
    <row r="4098" spans="1:18">
      <c r="A4098" s="9">
        <v>11563327</v>
      </c>
      <c r="B4098" s="10">
        <v>43887</v>
      </c>
      <c r="C4098" s="10">
        <v>43887</v>
      </c>
      <c r="D4098" s="11" t="s">
        <v>10</v>
      </c>
      <c r="E4098" s="11">
        <v>0</v>
      </c>
      <c r="F4098" s="11">
        <v>0</v>
      </c>
      <c r="G4098" s="11">
        <v>5500</v>
      </c>
      <c r="H4098" s="11">
        <v>162481.98000000001</v>
      </c>
      <c r="I4098" s="11" t="s">
        <v>11</v>
      </c>
      <c r="J4098" s="11" t="s">
        <v>12</v>
      </c>
      <c r="K4098" s="1" t="str">
        <f t="shared" si="214"/>
        <v/>
      </c>
      <c r="L4098" s="1" t="e">
        <f ca="1">IF(AND(K4098&lt;&gt; "", COUNTIF(SAP!#REF!,K4098)&gt;0),"Matched", "")</f>
        <v>#REF!</v>
      </c>
      <c r="M4098" s="1" t="str">
        <f t="shared" si="215"/>
        <v/>
      </c>
      <c r="N4098" s="1" t="e">
        <f ca="1">IF(AND(M4098&lt;&gt; "", COUNTIF(SAP!#REF!,M4098)&gt;0),"Matched", "")</f>
        <v>#REF!</v>
      </c>
      <c r="O4098" s="1" t="str">
        <f t="shared" si="216"/>
        <v/>
      </c>
      <c r="P4098" s="1" t="e">
        <f ca="1">IF(AND(O4098&lt;&gt; "", COUNTIF(SAP!#REF!,O4098)&gt;0),"Matched", "")</f>
        <v>#REF!</v>
      </c>
      <c r="Q4098" s="1" t="str">
        <f ca="1">IF(D4098="AC","Logic4"&amp;"_"&amp;TEXT(C4098,"dd.mm.yyyy") &amp;"_"&amp; 1679085.15,"")</f>
        <v>Logic4_26.02.2020_1679085.15</v>
      </c>
      <c r="R4098" s="1" t="e">
        <f ca="1">IF(AND(Q4098&lt;&gt; "", COUNTIF(SAP!#REF!,Q4098)&gt;0),"Matched", "")</f>
        <v>#REF!</v>
      </c>
    </row>
    <row r="4099" spans="1:18">
      <c r="A4099" s="13">
        <v>11563327</v>
      </c>
      <c r="B4099" s="14">
        <v>43887</v>
      </c>
      <c r="C4099" s="14">
        <v>43887</v>
      </c>
      <c r="D4099" s="15" t="s">
        <v>10</v>
      </c>
      <c r="E4099" s="15">
        <v>0</v>
      </c>
      <c r="F4099" s="15">
        <v>0</v>
      </c>
      <c r="G4099" s="15">
        <v>5590</v>
      </c>
      <c r="H4099" s="15">
        <v>168071.98</v>
      </c>
      <c r="I4099" s="15" t="s">
        <v>11</v>
      </c>
      <c r="J4099" s="15" t="s">
        <v>12</v>
      </c>
      <c r="K4099" s="1" t="str">
        <f t="shared" ref="K4099:K4162" si="217">IF(D4099="TF","Logic1"&amp;"_"&amp;TEXT(C4099, "mm") &amp;"_"&amp; F4099,"")</f>
        <v/>
      </c>
      <c r="L4099" s="1" t="e">
        <f ca="1">IF(AND(K4099&lt;&gt; "", COUNTIF(SAP!#REF!,K4099)&gt;0),"Matched", "")</f>
        <v>#REF!</v>
      </c>
      <c r="M4099" s="1" t="str">
        <f t="shared" si="215"/>
        <v/>
      </c>
      <c r="N4099" s="1" t="e">
        <f ca="1">IF(AND(M4099&lt;&gt; "", COUNTIF(SAP!#REF!,M4099)&gt;0),"Matched", "")</f>
        <v>#REF!</v>
      </c>
      <c r="O4099" s="1" t="str">
        <f t="shared" si="216"/>
        <v/>
      </c>
      <c r="P4099" s="1" t="e">
        <f ca="1">IF(AND(O4099&lt;&gt; "", COUNTIF(SAP!#REF!,O4099)&gt;0),"Matched", "")</f>
        <v>#REF!</v>
      </c>
      <c r="Q4099" s="1" t="str">
        <f ca="1">IF(D4099="AC","Logic4"&amp;"_"&amp;TEXT(C4099,"dd.mm.yyyy") &amp;"_"&amp; 1679085.15,"")</f>
        <v>Logic4_26.02.2020_1679085.15</v>
      </c>
      <c r="R4099" s="1" t="e">
        <f ca="1">IF(AND(Q4099&lt;&gt; "", COUNTIF(SAP!#REF!,Q4099)&gt;0),"Matched", "")</f>
        <v>#REF!</v>
      </c>
    </row>
    <row r="4100" spans="1:18">
      <c r="A4100" s="9">
        <v>11563327</v>
      </c>
      <c r="B4100" s="10">
        <v>43887</v>
      </c>
      <c r="C4100" s="10">
        <v>43887</v>
      </c>
      <c r="D4100" s="11" t="s">
        <v>10</v>
      </c>
      <c r="E4100" s="11">
        <v>0</v>
      </c>
      <c r="F4100" s="11">
        <v>0</v>
      </c>
      <c r="G4100" s="11">
        <v>5679.8</v>
      </c>
      <c r="H4100" s="11">
        <v>173751.78</v>
      </c>
      <c r="I4100" s="11" t="s">
        <v>11</v>
      </c>
      <c r="J4100" s="11" t="s">
        <v>12</v>
      </c>
      <c r="K4100" s="1" t="str">
        <f t="shared" si="217"/>
        <v/>
      </c>
      <c r="L4100" s="1" t="e">
        <f ca="1">IF(AND(K4100&lt;&gt; "", COUNTIF(SAP!#REF!,K4100)&gt;0),"Matched", "")</f>
        <v>#REF!</v>
      </c>
      <c r="M4100" s="1" t="str">
        <f t="shared" si="215"/>
        <v/>
      </c>
      <c r="N4100" s="1" t="e">
        <f ca="1">IF(AND(M4100&lt;&gt; "", COUNTIF(SAP!#REF!,M4100)&gt;0),"Matched", "")</f>
        <v>#REF!</v>
      </c>
      <c r="O4100" s="1" t="str">
        <f t="shared" si="216"/>
        <v/>
      </c>
      <c r="P4100" s="1" t="e">
        <f ca="1">IF(AND(O4100&lt;&gt; "", COUNTIF(SAP!#REF!,O4100)&gt;0),"Matched", "")</f>
        <v>#REF!</v>
      </c>
      <c r="Q4100" s="1" t="str">
        <f ca="1">IF(D4100="AC","Logic4"&amp;"_"&amp;TEXT(C4100,"dd.mm.yyyy") &amp;"_"&amp; 1679085.15,"")</f>
        <v>Logic4_26.02.2020_1679085.15</v>
      </c>
      <c r="R4100" s="1" t="e">
        <f ca="1">IF(AND(Q4100&lt;&gt; "", COUNTIF(SAP!#REF!,Q4100)&gt;0),"Matched", "")</f>
        <v>#REF!</v>
      </c>
    </row>
    <row r="4101" spans="1:18">
      <c r="A4101" s="13">
        <v>11563327</v>
      </c>
      <c r="B4101" s="14">
        <v>43887</v>
      </c>
      <c r="C4101" s="14">
        <v>43887</v>
      </c>
      <c r="D4101" s="15" t="s">
        <v>10</v>
      </c>
      <c r="E4101" s="15">
        <v>0</v>
      </c>
      <c r="F4101" s="15">
        <v>0</v>
      </c>
      <c r="G4101" s="15">
        <v>5899</v>
      </c>
      <c r="H4101" s="15">
        <v>179650.78</v>
      </c>
      <c r="I4101" s="15" t="s">
        <v>11</v>
      </c>
      <c r="J4101" s="15" t="s">
        <v>12</v>
      </c>
      <c r="K4101" s="1" t="str">
        <f t="shared" si="217"/>
        <v/>
      </c>
      <c r="L4101" s="1" t="e">
        <f ca="1">IF(AND(K4101&lt;&gt; "", COUNTIF(SAP!#REF!,K4101)&gt;0),"Matched", "")</f>
        <v>#REF!</v>
      </c>
      <c r="M4101" s="1" t="str">
        <f t="shared" si="215"/>
        <v/>
      </c>
      <c r="N4101" s="1" t="e">
        <f ca="1">IF(AND(M4101&lt;&gt; "", COUNTIF(SAP!#REF!,M4101)&gt;0),"Matched", "")</f>
        <v>#REF!</v>
      </c>
      <c r="O4101" s="1" t="str">
        <f t="shared" si="216"/>
        <v/>
      </c>
      <c r="P4101" s="1" t="e">
        <f ca="1">IF(AND(O4101&lt;&gt; "", COUNTIF(SAP!#REF!,O4101)&gt;0),"Matched", "")</f>
        <v>#REF!</v>
      </c>
      <c r="Q4101" s="1" t="str">
        <f ca="1">IF(D4101="AC","Logic4"&amp;"_"&amp;TEXT(C4101,"dd.mm.yyyy") &amp;"_"&amp; 1679085.15,"")</f>
        <v>Logic4_26.02.2020_1679085.15</v>
      </c>
      <c r="R4101" s="1" t="e">
        <f ca="1">IF(AND(Q4101&lt;&gt; "", COUNTIF(SAP!#REF!,Q4101)&gt;0),"Matched", "")</f>
        <v>#REF!</v>
      </c>
    </row>
    <row r="4102" spans="1:18">
      <c r="A4102" s="9">
        <v>11563327</v>
      </c>
      <c r="B4102" s="10">
        <v>43887</v>
      </c>
      <c r="C4102" s="10">
        <v>43887</v>
      </c>
      <c r="D4102" s="11" t="s">
        <v>10</v>
      </c>
      <c r="E4102" s="11">
        <v>0</v>
      </c>
      <c r="F4102" s="11">
        <v>0</v>
      </c>
      <c r="G4102" s="11">
        <v>6081.6</v>
      </c>
      <c r="H4102" s="11">
        <v>185732.38</v>
      </c>
      <c r="I4102" s="11" t="s">
        <v>11</v>
      </c>
      <c r="J4102" s="11" t="s">
        <v>12</v>
      </c>
      <c r="K4102" s="1" t="str">
        <f t="shared" si="217"/>
        <v/>
      </c>
      <c r="L4102" s="1" t="e">
        <f ca="1">IF(AND(K4102&lt;&gt; "", COUNTIF(SAP!#REF!,K4102)&gt;0),"Matched", "")</f>
        <v>#REF!</v>
      </c>
      <c r="M4102" s="1" t="str">
        <f t="shared" si="215"/>
        <v/>
      </c>
      <c r="N4102" s="1" t="e">
        <f ca="1">IF(AND(M4102&lt;&gt; "", COUNTIF(SAP!#REF!,M4102)&gt;0),"Matched", "")</f>
        <v>#REF!</v>
      </c>
      <c r="O4102" s="1" t="str">
        <f t="shared" si="216"/>
        <v/>
      </c>
      <c r="P4102" s="1" t="e">
        <f ca="1">IF(AND(O4102&lt;&gt; "", COUNTIF(SAP!#REF!,O4102)&gt;0),"Matched", "")</f>
        <v>#REF!</v>
      </c>
      <c r="Q4102" s="1" t="str">
        <f ca="1">IF(D4102="AC","Logic4"&amp;"_"&amp;TEXT(C4102,"dd.mm.yyyy") &amp;"_"&amp; 1679085.15,"")</f>
        <v>Logic4_26.02.2020_1679085.15</v>
      </c>
      <c r="R4102" s="1" t="e">
        <f ca="1">IF(AND(Q4102&lt;&gt; "", COUNTIF(SAP!#REF!,Q4102)&gt;0),"Matched", "")</f>
        <v>#REF!</v>
      </c>
    </row>
    <row r="4103" spans="1:18">
      <c r="A4103" s="13">
        <v>11563327</v>
      </c>
      <c r="B4103" s="14">
        <v>43887</v>
      </c>
      <c r="C4103" s="14">
        <v>43887</v>
      </c>
      <c r="D4103" s="15" t="s">
        <v>10</v>
      </c>
      <c r="E4103" s="15">
        <v>0</v>
      </c>
      <c r="F4103" s="15">
        <v>0</v>
      </c>
      <c r="G4103" s="15">
        <v>6190</v>
      </c>
      <c r="H4103" s="15">
        <v>191922.38</v>
      </c>
      <c r="I4103" s="15" t="s">
        <v>11</v>
      </c>
      <c r="J4103" s="15" t="s">
        <v>12</v>
      </c>
      <c r="K4103" s="1" t="str">
        <f t="shared" si="217"/>
        <v/>
      </c>
      <c r="L4103" s="1" t="e">
        <f ca="1">IF(AND(K4103&lt;&gt; "", COUNTIF(SAP!#REF!,K4103)&gt;0),"Matched", "")</f>
        <v>#REF!</v>
      </c>
      <c r="M4103" s="1" t="str">
        <f t="shared" si="215"/>
        <v/>
      </c>
      <c r="N4103" s="1" t="e">
        <f ca="1">IF(AND(M4103&lt;&gt; "", COUNTIF(SAP!#REF!,M4103)&gt;0),"Matched", "")</f>
        <v>#REF!</v>
      </c>
      <c r="O4103" s="1" t="str">
        <f t="shared" si="216"/>
        <v/>
      </c>
      <c r="P4103" s="1" t="e">
        <f ca="1">IF(AND(O4103&lt;&gt; "", COUNTIF(SAP!#REF!,O4103)&gt;0),"Matched", "")</f>
        <v>#REF!</v>
      </c>
      <c r="Q4103" s="1" t="str">
        <f ca="1">IF(D4103="AC","Logic4"&amp;"_"&amp;TEXT(C4103,"dd.mm.yyyy") &amp;"_"&amp; 1679085.15,"")</f>
        <v>Logic4_26.02.2020_1679085.15</v>
      </c>
      <c r="R4103" s="1" t="e">
        <f ca="1">IF(AND(Q4103&lt;&gt; "", COUNTIF(SAP!#REF!,Q4103)&gt;0),"Matched", "")</f>
        <v>#REF!</v>
      </c>
    </row>
    <row r="4104" spans="1:18">
      <c r="A4104" s="9">
        <v>11563327</v>
      </c>
      <c r="B4104" s="10">
        <v>43887</v>
      </c>
      <c r="C4104" s="10">
        <v>43887</v>
      </c>
      <c r="D4104" s="11" t="s">
        <v>10</v>
      </c>
      <c r="E4104" s="11">
        <v>0</v>
      </c>
      <c r="F4104" s="11">
        <v>0</v>
      </c>
      <c r="G4104" s="11">
        <v>6195.1</v>
      </c>
      <c r="H4104" s="11">
        <v>198117.48</v>
      </c>
      <c r="I4104" s="11" t="s">
        <v>11</v>
      </c>
      <c r="J4104" s="11" t="s">
        <v>12</v>
      </c>
      <c r="K4104" s="1" t="str">
        <f t="shared" si="217"/>
        <v/>
      </c>
      <c r="L4104" s="1" t="e">
        <f ca="1">IF(AND(K4104&lt;&gt; "", COUNTIF(SAP!#REF!,K4104)&gt;0),"Matched", "")</f>
        <v>#REF!</v>
      </c>
      <c r="M4104" s="1" t="str">
        <f t="shared" si="215"/>
        <v/>
      </c>
      <c r="N4104" s="1" t="e">
        <f ca="1">IF(AND(M4104&lt;&gt; "", COUNTIF(SAP!#REF!,M4104)&gt;0),"Matched", "")</f>
        <v>#REF!</v>
      </c>
      <c r="O4104" s="1" t="str">
        <f t="shared" si="216"/>
        <v/>
      </c>
      <c r="P4104" s="1" t="e">
        <f ca="1">IF(AND(O4104&lt;&gt; "", COUNTIF(SAP!#REF!,O4104)&gt;0),"Matched", "")</f>
        <v>#REF!</v>
      </c>
      <c r="Q4104" s="1" t="str">
        <f ca="1">IF(D4104="AC","Logic4"&amp;"_"&amp;TEXT(C4104,"dd.mm.yyyy") &amp;"_"&amp; 1679085.15,"")</f>
        <v>Logic4_26.02.2020_1679085.15</v>
      </c>
      <c r="R4104" s="1" t="e">
        <f ca="1">IF(AND(Q4104&lt;&gt; "", COUNTIF(SAP!#REF!,Q4104)&gt;0),"Matched", "")</f>
        <v>#REF!</v>
      </c>
    </row>
    <row r="4105" spans="1:18">
      <c r="A4105" s="13">
        <v>11563327</v>
      </c>
      <c r="B4105" s="14">
        <v>43887</v>
      </c>
      <c r="C4105" s="14">
        <v>43887</v>
      </c>
      <c r="D4105" s="15" t="s">
        <v>10</v>
      </c>
      <c r="E4105" s="15">
        <v>0</v>
      </c>
      <c r="F4105" s="15">
        <v>0</v>
      </c>
      <c r="G4105" s="15">
        <v>6250</v>
      </c>
      <c r="H4105" s="15">
        <v>204367.48</v>
      </c>
      <c r="I4105" s="15" t="s">
        <v>11</v>
      </c>
      <c r="J4105" s="15" t="s">
        <v>12</v>
      </c>
      <c r="K4105" s="1" t="str">
        <f t="shared" si="217"/>
        <v/>
      </c>
      <c r="L4105" s="1" t="e">
        <f ca="1">IF(AND(K4105&lt;&gt; "", COUNTIF(SAP!#REF!,K4105)&gt;0),"Matched", "")</f>
        <v>#REF!</v>
      </c>
      <c r="M4105" s="1" t="str">
        <f t="shared" si="215"/>
        <v/>
      </c>
      <c r="N4105" s="1" t="e">
        <f ca="1">IF(AND(M4105&lt;&gt; "", COUNTIF(SAP!#REF!,M4105)&gt;0),"Matched", "")</f>
        <v>#REF!</v>
      </c>
      <c r="O4105" s="1" t="str">
        <f t="shared" si="216"/>
        <v/>
      </c>
      <c r="P4105" s="1" t="e">
        <f ca="1">IF(AND(O4105&lt;&gt; "", COUNTIF(SAP!#REF!,O4105)&gt;0),"Matched", "")</f>
        <v>#REF!</v>
      </c>
      <c r="Q4105" s="1" t="str">
        <f ca="1">IF(D4105="AC","Logic4"&amp;"_"&amp;TEXT(C4105,"dd.mm.yyyy") &amp;"_"&amp; 1679085.15,"")</f>
        <v>Logic4_26.02.2020_1679085.15</v>
      </c>
      <c r="R4105" s="1" t="e">
        <f ca="1">IF(AND(Q4105&lt;&gt; "", COUNTIF(SAP!#REF!,Q4105)&gt;0),"Matched", "")</f>
        <v>#REF!</v>
      </c>
    </row>
    <row r="4106" spans="1:18">
      <c r="A4106" s="9">
        <v>11563327</v>
      </c>
      <c r="B4106" s="10">
        <v>43887</v>
      </c>
      <c r="C4106" s="10">
        <v>43887</v>
      </c>
      <c r="D4106" s="11" t="s">
        <v>10</v>
      </c>
      <c r="E4106" s="11">
        <v>0</v>
      </c>
      <c r="F4106" s="11">
        <v>0</v>
      </c>
      <c r="G4106" s="11">
        <v>6316.75</v>
      </c>
      <c r="H4106" s="11">
        <v>210684.23</v>
      </c>
      <c r="I4106" s="11" t="s">
        <v>11</v>
      </c>
      <c r="J4106" s="11" t="s">
        <v>12</v>
      </c>
      <c r="K4106" s="1" t="str">
        <f t="shared" si="217"/>
        <v/>
      </c>
      <c r="L4106" s="1" t="e">
        <f ca="1">IF(AND(K4106&lt;&gt; "", COUNTIF(SAP!#REF!,K4106)&gt;0),"Matched", "")</f>
        <v>#REF!</v>
      </c>
      <c r="M4106" s="1" t="str">
        <f t="shared" si="215"/>
        <v/>
      </c>
      <c r="N4106" s="1" t="e">
        <f ca="1">IF(AND(M4106&lt;&gt; "", COUNTIF(SAP!#REF!,M4106)&gt;0),"Matched", "")</f>
        <v>#REF!</v>
      </c>
      <c r="O4106" s="1" t="str">
        <f t="shared" si="216"/>
        <v/>
      </c>
      <c r="P4106" s="1" t="e">
        <f ca="1">IF(AND(O4106&lt;&gt; "", COUNTIF(SAP!#REF!,O4106)&gt;0),"Matched", "")</f>
        <v>#REF!</v>
      </c>
      <c r="Q4106" s="1" t="str">
        <f ca="1">IF(D4106="AC","Logic4"&amp;"_"&amp;TEXT(C4106,"dd.mm.yyyy") &amp;"_"&amp; 1679085.15,"")</f>
        <v>Logic4_26.02.2020_1679085.15</v>
      </c>
      <c r="R4106" s="1" t="e">
        <f ca="1">IF(AND(Q4106&lt;&gt; "", COUNTIF(SAP!#REF!,Q4106)&gt;0),"Matched", "")</f>
        <v>#REF!</v>
      </c>
    </row>
    <row r="4107" spans="1:18">
      <c r="A4107" s="13">
        <v>11563327</v>
      </c>
      <c r="B4107" s="14">
        <v>43887</v>
      </c>
      <c r="C4107" s="14">
        <v>43887</v>
      </c>
      <c r="D4107" s="15" t="s">
        <v>10</v>
      </c>
      <c r="E4107" s="15">
        <v>0</v>
      </c>
      <c r="F4107" s="15">
        <v>0</v>
      </c>
      <c r="G4107" s="15">
        <v>6588</v>
      </c>
      <c r="H4107" s="15">
        <v>217272.23</v>
      </c>
      <c r="I4107" s="15" t="s">
        <v>11</v>
      </c>
      <c r="J4107" s="15" t="s">
        <v>12</v>
      </c>
      <c r="K4107" s="1" t="str">
        <f t="shared" si="217"/>
        <v/>
      </c>
      <c r="L4107" s="1" t="e">
        <f ca="1">IF(AND(K4107&lt;&gt; "", COUNTIF(SAP!#REF!,K4107)&gt;0),"Matched", "")</f>
        <v>#REF!</v>
      </c>
      <c r="M4107" s="1" t="str">
        <f t="shared" si="215"/>
        <v/>
      </c>
      <c r="N4107" s="1" t="e">
        <f ca="1">IF(AND(M4107&lt;&gt; "", COUNTIF(SAP!#REF!,M4107)&gt;0),"Matched", "")</f>
        <v>#REF!</v>
      </c>
      <c r="O4107" s="1" t="str">
        <f t="shared" si="216"/>
        <v/>
      </c>
      <c r="P4107" s="1" t="e">
        <f ca="1">IF(AND(O4107&lt;&gt; "", COUNTIF(SAP!#REF!,O4107)&gt;0),"Matched", "")</f>
        <v>#REF!</v>
      </c>
      <c r="Q4107" s="1" t="str">
        <f ca="1">IF(D4107="AC","Logic4"&amp;"_"&amp;TEXT(C4107,"dd.mm.yyyy") &amp;"_"&amp; 1679085.15,"")</f>
        <v>Logic4_26.02.2020_1679085.15</v>
      </c>
      <c r="R4107" s="1" t="e">
        <f ca="1">IF(AND(Q4107&lt;&gt; "", COUNTIF(SAP!#REF!,Q4107)&gt;0),"Matched", "")</f>
        <v>#REF!</v>
      </c>
    </row>
    <row r="4108" spans="1:18">
      <c r="A4108" s="9">
        <v>11563327</v>
      </c>
      <c r="B4108" s="10">
        <v>43887</v>
      </c>
      <c r="C4108" s="10">
        <v>43887</v>
      </c>
      <c r="D4108" s="11" t="s">
        <v>10</v>
      </c>
      <c r="E4108" s="11">
        <v>0</v>
      </c>
      <c r="F4108" s="11">
        <v>0</v>
      </c>
      <c r="G4108" s="11">
        <v>6690</v>
      </c>
      <c r="H4108" s="11">
        <v>223962.23</v>
      </c>
      <c r="I4108" s="11" t="s">
        <v>11</v>
      </c>
      <c r="J4108" s="11" t="s">
        <v>12</v>
      </c>
      <c r="K4108" s="1" t="str">
        <f t="shared" si="217"/>
        <v/>
      </c>
      <c r="L4108" s="1" t="e">
        <f ca="1">IF(AND(K4108&lt;&gt; "", COUNTIF(SAP!#REF!,K4108)&gt;0),"Matched", "")</f>
        <v>#REF!</v>
      </c>
      <c r="M4108" s="1" t="str">
        <f t="shared" si="215"/>
        <v/>
      </c>
      <c r="N4108" s="1" t="e">
        <f ca="1">IF(AND(M4108&lt;&gt; "", COUNTIF(SAP!#REF!,M4108)&gt;0),"Matched", "")</f>
        <v>#REF!</v>
      </c>
      <c r="O4108" s="1" t="str">
        <f t="shared" si="216"/>
        <v/>
      </c>
      <c r="P4108" s="1" t="e">
        <f ca="1">IF(AND(O4108&lt;&gt; "", COUNTIF(SAP!#REF!,O4108)&gt;0),"Matched", "")</f>
        <v>#REF!</v>
      </c>
      <c r="Q4108" s="1" t="str">
        <f ca="1">IF(D4108="AC","Logic4"&amp;"_"&amp;TEXT(C4108,"dd.mm.yyyy") &amp;"_"&amp; 1679085.15,"")</f>
        <v>Logic4_26.02.2020_1679085.15</v>
      </c>
      <c r="R4108" s="1" t="e">
        <f ca="1">IF(AND(Q4108&lt;&gt; "", COUNTIF(SAP!#REF!,Q4108)&gt;0),"Matched", "")</f>
        <v>#REF!</v>
      </c>
    </row>
    <row r="4109" spans="1:18">
      <c r="A4109" s="13">
        <v>11563327</v>
      </c>
      <c r="B4109" s="14">
        <v>43887</v>
      </c>
      <c r="C4109" s="14">
        <v>43887</v>
      </c>
      <c r="D4109" s="15" t="s">
        <v>10</v>
      </c>
      <c r="E4109" s="15">
        <v>0</v>
      </c>
      <c r="F4109" s="15">
        <v>0</v>
      </c>
      <c r="G4109" s="15">
        <v>6732.6</v>
      </c>
      <c r="H4109" s="15">
        <v>230694.83</v>
      </c>
      <c r="I4109" s="15" t="s">
        <v>11</v>
      </c>
      <c r="J4109" s="15" t="s">
        <v>12</v>
      </c>
      <c r="K4109" s="1" t="str">
        <f t="shared" si="217"/>
        <v/>
      </c>
      <c r="L4109" s="1" t="e">
        <f ca="1">IF(AND(K4109&lt;&gt; "", COUNTIF(SAP!#REF!,K4109)&gt;0),"Matched", "")</f>
        <v>#REF!</v>
      </c>
      <c r="M4109" s="1" t="str">
        <f t="shared" ref="M4109:M4172" si="218">IF(D4109="TR","Logic2"&amp;"_"&amp;TEXT(C4109,"dd.mm.yyyy") &amp;"_"&amp; F4109,"")</f>
        <v/>
      </c>
      <c r="N4109" s="1" t="e">
        <f ca="1">IF(AND(M4109&lt;&gt; "", COUNTIF(SAP!#REF!,M4109)&gt;0),"Matched", "")</f>
        <v>#REF!</v>
      </c>
      <c r="O4109" s="1" t="str">
        <f t="shared" ref="O4109:O4172" si="219">IF(D4109="AF","Logic3"&amp;"_"&amp;G4109,"")</f>
        <v/>
      </c>
      <c r="P4109" s="1" t="e">
        <f ca="1">IF(AND(O4109&lt;&gt; "", COUNTIF(SAP!#REF!,O4109)&gt;0),"Matched", "")</f>
        <v>#REF!</v>
      </c>
      <c r="Q4109" s="1" t="str">
        <f ca="1">IF(D4109="AC","Logic4"&amp;"_"&amp;TEXT(C4109,"dd.mm.yyyy") &amp;"_"&amp; 1679085.15,"")</f>
        <v>Logic4_26.02.2020_1679085.15</v>
      </c>
      <c r="R4109" s="1" t="e">
        <f ca="1">IF(AND(Q4109&lt;&gt; "", COUNTIF(SAP!#REF!,Q4109)&gt;0),"Matched", "")</f>
        <v>#REF!</v>
      </c>
    </row>
    <row r="4110" spans="1:18">
      <c r="A4110" s="9">
        <v>11563327</v>
      </c>
      <c r="B4110" s="10">
        <v>43887</v>
      </c>
      <c r="C4110" s="10">
        <v>43887</v>
      </c>
      <c r="D4110" s="11" t="s">
        <v>10</v>
      </c>
      <c r="E4110" s="11">
        <v>0</v>
      </c>
      <c r="F4110" s="11">
        <v>0</v>
      </c>
      <c r="G4110" s="11">
        <v>6750</v>
      </c>
      <c r="H4110" s="11">
        <v>237444.83</v>
      </c>
      <c r="I4110" s="11" t="s">
        <v>11</v>
      </c>
      <c r="J4110" s="11" t="s">
        <v>12</v>
      </c>
      <c r="K4110" s="1" t="str">
        <f t="shared" si="217"/>
        <v/>
      </c>
      <c r="L4110" s="1" t="e">
        <f ca="1">IF(AND(K4110&lt;&gt; "", COUNTIF(SAP!#REF!,K4110)&gt;0),"Matched", "")</f>
        <v>#REF!</v>
      </c>
      <c r="M4110" s="1" t="str">
        <f t="shared" si="218"/>
        <v/>
      </c>
      <c r="N4110" s="1" t="e">
        <f ca="1">IF(AND(M4110&lt;&gt; "", COUNTIF(SAP!#REF!,M4110)&gt;0),"Matched", "")</f>
        <v>#REF!</v>
      </c>
      <c r="O4110" s="1" t="str">
        <f t="shared" si="219"/>
        <v/>
      </c>
      <c r="P4110" s="1" t="e">
        <f ca="1">IF(AND(O4110&lt;&gt; "", COUNTIF(SAP!#REF!,O4110)&gt;0),"Matched", "")</f>
        <v>#REF!</v>
      </c>
      <c r="Q4110" s="1" t="str">
        <f ca="1">IF(D4110="AC","Logic4"&amp;"_"&amp;TEXT(C4110,"dd.mm.yyyy") &amp;"_"&amp; 1679085.15,"")</f>
        <v>Logic4_26.02.2020_1679085.15</v>
      </c>
      <c r="R4110" s="1" t="e">
        <f ca="1">IF(AND(Q4110&lt;&gt; "", COUNTIF(SAP!#REF!,Q4110)&gt;0),"Matched", "")</f>
        <v>#REF!</v>
      </c>
    </row>
    <row r="4111" spans="1:18">
      <c r="A4111" s="13">
        <v>11563327</v>
      </c>
      <c r="B4111" s="14">
        <v>43887</v>
      </c>
      <c r="C4111" s="14">
        <v>43887</v>
      </c>
      <c r="D4111" s="15" t="s">
        <v>10</v>
      </c>
      <c r="E4111" s="15">
        <v>0</v>
      </c>
      <c r="F4111" s="15">
        <v>0</v>
      </c>
      <c r="G4111" s="15">
        <v>6895.88</v>
      </c>
      <c r="H4111" s="15">
        <v>244340.71</v>
      </c>
      <c r="I4111" s="15" t="s">
        <v>11</v>
      </c>
      <c r="J4111" s="15" t="s">
        <v>12</v>
      </c>
      <c r="K4111" s="1" t="str">
        <f t="shared" si="217"/>
        <v/>
      </c>
      <c r="L4111" s="1" t="e">
        <f ca="1">IF(AND(K4111&lt;&gt; "", COUNTIF(SAP!#REF!,K4111)&gt;0),"Matched", "")</f>
        <v>#REF!</v>
      </c>
      <c r="M4111" s="1" t="str">
        <f t="shared" si="218"/>
        <v/>
      </c>
      <c r="N4111" s="1" t="e">
        <f ca="1">IF(AND(M4111&lt;&gt; "", COUNTIF(SAP!#REF!,M4111)&gt;0),"Matched", "")</f>
        <v>#REF!</v>
      </c>
      <c r="O4111" s="1" t="str">
        <f t="shared" si="219"/>
        <v/>
      </c>
      <c r="P4111" s="1" t="e">
        <f ca="1">IF(AND(O4111&lt;&gt; "", COUNTIF(SAP!#REF!,O4111)&gt;0),"Matched", "")</f>
        <v>#REF!</v>
      </c>
      <c r="Q4111" s="1" t="str">
        <f ca="1">IF(D4111="AC","Logic4"&amp;"_"&amp;TEXT(C4111,"dd.mm.yyyy") &amp;"_"&amp; 1679085.15,"")</f>
        <v>Logic4_26.02.2020_1679085.15</v>
      </c>
      <c r="R4111" s="1" t="e">
        <f ca="1">IF(AND(Q4111&lt;&gt; "", COUNTIF(SAP!#REF!,Q4111)&gt;0),"Matched", "")</f>
        <v>#REF!</v>
      </c>
    </row>
    <row r="4112" spans="1:18">
      <c r="A4112" s="9">
        <v>11563327</v>
      </c>
      <c r="B4112" s="10">
        <v>43887</v>
      </c>
      <c r="C4112" s="10">
        <v>43887</v>
      </c>
      <c r="D4112" s="11" t="s">
        <v>10</v>
      </c>
      <c r="E4112" s="11">
        <v>0</v>
      </c>
      <c r="F4112" s="11">
        <v>0</v>
      </c>
      <c r="G4112" s="11">
        <v>6900</v>
      </c>
      <c r="H4112" s="11">
        <v>251240.71</v>
      </c>
      <c r="I4112" s="11" t="s">
        <v>11</v>
      </c>
      <c r="J4112" s="11" t="s">
        <v>12</v>
      </c>
      <c r="K4112" s="1" t="str">
        <f t="shared" si="217"/>
        <v/>
      </c>
      <c r="L4112" s="1" t="e">
        <f ca="1">IF(AND(K4112&lt;&gt; "", COUNTIF(SAP!#REF!,K4112)&gt;0),"Matched", "")</f>
        <v>#REF!</v>
      </c>
      <c r="M4112" s="1" t="str">
        <f t="shared" si="218"/>
        <v/>
      </c>
      <c r="N4112" s="1" t="e">
        <f ca="1">IF(AND(M4112&lt;&gt; "", COUNTIF(SAP!#REF!,M4112)&gt;0),"Matched", "")</f>
        <v>#REF!</v>
      </c>
      <c r="O4112" s="1" t="str">
        <f t="shared" si="219"/>
        <v/>
      </c>
      <c r="P4112" s="1" t="e">
        <f ca="1">IF(AND(O4112&lt;&gt; "", COUNTIF(SAP!#REF!,O4112)&gt;0),"Matched", "")</f>
        <v>#REF!</v>
      </c>
      <c r="Q4112" s="1" t="str">
        <f ca="1">IF(D4112="AC","Logic4"&amp;"_"&amp;TEXT(C4112,"dd.mm.yyyy") &amp;"_"&amp; 1679085.15,"")</f>
        <v>Logic4_26.02.2020_1679085.15</v>
      </c>
      <c r="R4112" s="1" t="e">
        <f ca="1">IF(AND(Q4112&lt;&gt; "", COUNTIF(SAP!#REF!,Q4112)&gt;0),"Matched", "")</f>
        <v>#REF!</v>
      </c>
    </row>
    <row r="4113" spans="1:18">
      <c r="A4113" s="13">
        <v>11563327</v>
      </c>
      <c r="B4113" s="14">
        <v>43887</v>
      </c>
      <c r="C4113" s="14">
        <v>43887</v>
      </c>
      <c r="D4113" s="15" t="s">
        <v>10</v>
      </c>
      <c r="E4113" s="15">
        <v>0</v>
      </c>
      <c r="F4113" s="15">
        <v>0</v>
      </c>
      <c r="G4113" s="15">
        <v>7135.5</v>
      </c>
      <c r="H4113" s="15">
        <v>258376.21</v>
      </c>
      <c r="I4113" s="15" t="s">
        <v>11</v>
      </c>
      <c r="J4113" s="15" t="s">
        <v>12</v>
      </c>
      <c r="K4113" s="1" t="str">
        <f t="shared" si="217"/>
        <v/>
      </c>
      <c r="L4113" s="1" t="e">
        <f ca="1">IF(AND(K4113&lt;&gt; "", COUNTIF(SAP!#REF!,K4113)&gt;0),"Matched", "")</f>
        <v>#REF!</v>
      </c>
      <c r="M4113" s="1" t="str">
        <f t="shared" si="218"/>
        <v/>
      </c>
      <c r="N4113" s="1" t="e">
        <f ca="1">IF(AND(M4113&lt;&gt; "", COUNTIF(SAP!#REF!,M4113)&gt;0),"Matched", "")</f>
        <v>#REF!</v>
      </c>
      <c r="O4113" s="1" t="str">
        <f t="shared" si="219"/>
        <v/>
      </c>
      <c r="P4113" s="1" t="e">
        <f ca="1">IF(AND(O4113&lt;&gt; "", COUNTIF(SAP!#REF!,O4113)&gt;0),"Matched", "")</f>
        <v>#REF!</v>
      </c>
      <c r="Q4113" s="1" t="str">
        <f ca="1">IF(D4113="AC","Logic4"&amp;"_"&amp;TEXT(C4113,"dd.mm.yyyy") &amp;"_"&amp; 1679085.15,"")</f>
        <v>Logic4_26.02.2020_1679085.15</v>
      </c>
      <c r="R4113" s="1" t="e">
        <f ca="1">IF(AND(Q4113&lt;&gt; "", COUNTIF(SAP!#REF!,Q4113)&gt;0),"Matched", "")</f>
        <v>#REF!</v>
      </c>
    </row>
    <row r="4114" spans="1:18">
      <c r="A4114" s="9">
        <v>11563327</v>
      </c>
      <c r="B4114" s="10">
        <v>43887</v>
      </c>
      <c r="C4114" s="10">
        <v>43887</v>
      </c>
      <c r="D4114" s="11" t="s">
        <v>10</v>
      </c>
      <c r="E4114" s="11">
        <v>0</v>
      </c>
      <c r="F4114" s="11">
        <v>0</v>
      </c>
      <c r="G4114" s="11">
        <v>7197.9</v>
      </c>
      <c r="H4114" s="11">
        <v>265574.11</v>
      </c>
      <c r="I4114" s="11" t="s">
        <v>11</v>
      </c>
      <c r="J4114" s="11" t="s">
        <v>12</v>
      </c>
      <c r="K4114" s="1" t="str">
        <f t="shared" si="217"/>
        <v/>
      </c>
      <c r="L4114" s="1" t="e">
        <f ca="1">IF(AND(K4114&lt;&gt; "", COUNTIF(SAP!#REF!,K4114)&gt;0),"Matched", "")</f>
        <v>#REF!</v>
      </c>
      <c r="M4114" s="1" t="str">
        <f t="shared" si="218"/>
        <v/>
      </c>
      <c r="N4114" s="1" t="e">
        <f ca="1">IF(AND(M4114&lt;&gt; "", COUNTIF(SAP!#REF!,M4114)&gt;0),"Matched", "")</f>
        <v>#REF!</v>
      </c>
      <c r="O4114" s="1" t="str">
        <f t="shared" si="219"/>
        <v/>
      </c>
      <c r="P4114" s="1" t="e">
        <f ca="1">IF(AND(O4114&lt;&gt; "", COUNTIF(SAP!#REF!,O4114)&gt;0),"Matched", "")</f>
        <v>#REF!</v>
      </c>
      <c r="Q4114" s="1" t="str">
        <f ca="1">IF(D4114="AC","Logic4"&amp;"_"&amp;TEXT(C4114,"dd.mm.yyyy") &amp;"_"&amp; 1679085.15,"")</f>
        <v>Logic4_26.02.2020_1679085.15</v>
      </c>
      <c r="R4114" s="1" t="e">
        <f ca="1">IF(AND(Q4114&lt;&gt; "", COUNTIF(SAP!#REF!,Q4114)&gt;0),"Matched", "")</f>
        <v>#REF!</v>
      </c>
    </row>
    <row r="4115" spans="1:18">
      <c r="A4115" s="13">
        <v>11563327</v>
      </c>
      <c r="B4115" s="14">
        <v>43887</v>
      </c>
      <c r="C4115" s="14">
        <v>43887</v>
      </c>
      <c r="D4115" s="15" t="s">
        <v>10</v>
      </c>
      <c r="E4115" s="15">
        <v>0</v>
      </c>
      <c r="F4115" s="15">
        <v>0</v>
      </c>
      <c r="G4115" s="15">
        <v>7275</v>
      </c>
      <c r="H4115" s="15">
        <v>272849.11</v>
      </c>
      <c r="I4115" s="15" t="s">
        <v>11</v>
      </c>
      <c r="J4115" s="15" t="s">
        <v>12</v>
      </c>
      <c r="K4115" s="1" t="str">
        <f t="shared" si="217"/>
        <v/>
      </c>
      <c r="L4115" s="1" t="e">
        <f ca="1">IF(AND(K4115&lt;&gt; "", COUNTIF(SAP!#REF!,K4115)&gt;0),"Matched", "")</f>
        <v>#REF!</v>
      </c>
      <c r="M4115" s="1" t="str">
        <f t="shared" si="218"/>
        <v/>
      </c>
      <c r="N4115" s="1" t="e">
        <f ca="1">IF(AND(M4115&lt;&gt; "", COUNTIF(SAP!#REF!,M4115)&gt;0),"Matched", "")</f>
        <v>#REF!</v>
      </c>
      <c r="O4115" s="1" t="str">
        <f t="shared" si="219"/>
        <v/>
      </c>
      <c r="P4115" s="1" t="e">
        <f ca="1">IF(AND(O4115&lt;&gt; "", COUNTIF(SAP!#REF!,O4115)&gt;0),"Matched", "")</f>
        <v>#REF!</v>
      </c>
      <c r="Q4115" s="1" t="str">
        <f ca="1">IF(D4115="AC","Logic4"&amp;"_"&amp;TEXT(C4115,"dd.mm.yyyy") &amp;"_"&amp; 1679085.15,"")</f>
        <v>Logic4_26.02.2020_1679085.15</v>
      </c>
      <c r="R4115" s="1" t="e">
        <f ca="1">IF(AND(Q4115&lt;&gt; "", COUNTIF(SAP!#REF!,Q4115)&gt;0),"Matched", "")</f>
        <v>#REF!</v>
      </c>
    </row>
    <row r="4116" spans="1:18">
      <c r="A4116" s="9">
        <v>11563327</v>
      </c>
      <c r="B4116" s="10">
        <v>43887</v>
      </c>
      <c r="C4116" s="10">
        <v>43887</v>
      </c>
      <c r="D4116" s="11" t="s">
        <v>10</v>
      </c>
      <c r="E4116" s="11">
        <v>0</v>
      </c>
      <c r="F4116" s="11">
        <v>0</v>
      </c>
      <c r="G4116" s="11">
        <v>7360.4</v>
      </c>
      <c r="H4116" s="11">
        <v>280209.51</v>
      </c>
      <c r="I4116" s="11" t="s">
        <v>11</v>
      </c>
      <c r="J4116" s="11" t="s">
        <v>12</v>
      </c>
      <c r="K4116" s="1" t="str">
        <f t="shared" si="217"/>
        <v/>
      </c>
      <c r="L4116" s="1" t="e">
        <f ca="1">IF(AND(K4116&lt;&gt; "", COUNTIF(SAP!#REF!,K4116)&gt;0),"Matched", "")</f>
        <v>#REF!</v>
      </c>
      <c r="M4116" s="1" t="str">
        <f t="shared" si="218"/>
        <v/>
      </c>
      <c r="N4116" s="1" t="e">
        <f ca="1">IF(AND(M4116&lt;&gt; "", COUNTIF(SAP!#REF!,M4116)&gt;0),"Matched", "")</f>
        <v>#REF!</v>
      </c>
      <c r="O4116" s="1" t="str">
        <f t="shared" si="219"/>
        <v/>
      </c>
      <c r="P4116" s="1" t="e">
        <f ca="1">IF(AND(O4116&lt;&gt; "", COUNTIF(SAP!#REF!,O4116)&gt;0),"Matched", "")</f>
        <v>#REF!</v>
      </c>
      <c r="Q4116" s="1" t="str">
        <f ca="1">IF(D4116="AC","Logic4"&amp;"_"&amp;TEXT(C4116,"dd.mm.yyyy") &amp;"_"&amp; 1679085.15,"")</f>
        <v>Logic4_26.02.2020_1679085.15</v>
      </c>
      <c r="R4116" s="1" t="e">
        <f ca="1">IF(AND(Q4116&lt;&gt; "", COUNTIF(SAP!#REF!,Q4116)&gt;0),"Matched", "")</f>
        <v>#REF!</v>
      </c>
    </row>
    <row r="4117" spans="1:18">
      <c r="A4117" s="13">
        <v>11563327</v>
      </c>
      <c r="B4117" s="14">
        <v>43887</v>
      </c>
      <c r="C4117" s="14">
        <v>43887</v>
      </c>
      <c r="D4117" s="15" t="s">
        <v>10</v>
      </c>
      <c r="E4117" s="15">
        <v>0</v>
      </c>
      <c r="F4117" s="15">
        <v>0</v>
      </c>
      <c r="G4117" s="15">
        <v>7654</v>
      </c>
      <c r="H4117" s="15">
        <v>287863.51</v>
      </c>
      <c r="I4117" s="15" t="s">
        <v>11</v>
      </c>
      <c r="J4117" s="15" t="s">
        <v>12</v>
      </c>
      <c r="K4117" s="1" t="str">
        <f t="shared" si="217"/>
        <v/>
      </c>
      <c r="L4117" s="1" t="e">
        <f ca="1">IF(AND(K4117&lt;&gt; "", COUNTIF(SAP!#REF!,K4117)&gt;0),"Matched", "")</f>
        <v>#REF!</v>
      </c>
      <c r="M4117" s="1" t="str">
        <f t="shared" si="218"/>
        <v/>
      </c>
      <c r="N4117" s="1" t="e">
        <f ca="1">IF(AND(M4117&lt;&gt; "", COUNTIF(SAP!#REF!,M4117)&gt;0),"Matched", "")</f>
        <v>#REF!</v>
      </c>
      <c r="O4117" s="1" t="str">
        <f t="shared" si="219"/>
        <v/>
      </c>
      <c r="P4117" s="1" t="e">
        <f ca="1">IF(AND(O4117&lt;&gt; "", COUNTIF(SAP!#REF!,O4117)&gt;0),"Matched", "")</f>
        <v>#REF!</v>
      </c>
      <c r="Q4117" s="1" t="str">
        <f ca="1">IF(D4117="AC","Logic4"&amp;"_"&amp;TEXT(C4117,"dd.mm.yyyy") &amp;"_"&amp; 1679085.15,"")</f>
        <v>Logic4_26.02.2020_1679085.15</v>
      </c>
      <c r="R4117" s="1" t="e">
        <f ca="1">IF(AND(Q4117&lt;&gt; "", COUNTIF(SAP!#REF!,Q4117)&gt;0),"Matched", "")</f>
        <v>#REF!</v>
      </c>
    </row>
    <row r="4118" spans="1:18">
      <c r="A4118" s="9">
        <v>11563327</v>
      </c>
      <c r="B4118" s="10">
        <v>43887</v>
      </c>
      <c r="C4118" s="10">
        <v>43887</v>
      </c>
      <c r="D4118" s="11" t="s">
        <v>10</v>
      </c>
      <c r="E4118" s="11">
        <v>0</v>
      </c>
      <c r="F4118" s="11">
        <v>0</v>
      </c>
      <c r="G4118" s="11">
        <v>7830</v>
      </c>
      <c r="H4118" s="11">
        <v>295693.51</v>
      </c>
      <c r="I4118" s="11" t="s">
        <v>11</v>
      </c>
      <c r="J4118" s="11" t="s">
        <v>12</v>
      </c>
      <c r="K4118" s="1" t="str">
        <f t="shared" si="217"/>
        <v/>
      </c>
      <c r="L4118" s="1" t="e">
        <f ca="1">IF(AND(K4118&lt;&gt; "", COUNTIF(SAP!#REF!,K4118)&gt;0),"Matched", "")</f>
        <v>#REF!</v>
      </c>
      <c r="M4118" s="1" t="str">
        <f t="shared" si="218"/>
        <v/>
      </c>
      <c r="N4118" s="1" t="e">
        <f ca="1">IF(AND(M4118&lt;&gt; "", COUNTIF(SAP!#REF!,M4118)&gt;0),"Matched", "")</f>
        <v>#REF!</v>
      </c>
      <c r="O4118" s="1" t="str">
        <f t="shared" si="219"/>
        <v/>
      </c>
      <c r="P4118" s="1" t="e">
        <f ca="1">IF(AND(O4118&lt;&gt; "", COUNTIF(SAP!#REF!,O4118)&gt;0),"Matched", "")</f>
        <v>#REF!</v>
      </c>
      <c r="Q4118" s="1" t="str">
        <f ca="1">IF(D4118="AC","Logic4"&amp;"_"&amp;TEXT(C4118,"dd.mm.yyyy") &amp;"_"&amp; 1679085.15,"")</f>
        <v>Logic4_26.02.2020_1679085.15</v>
      </c>
      <c r="R4118" s="1" t="e">
        <f ca="1">IF(AND(Q4118&lt;&gt; "", COUNTIF(SAP!#REF!,Q4118)&gt;0),"Matched", "")</f>
        <v>#REF!</v>
      </c>
    </row>
    <row r="4119" spans="1:18">
      <c r="A4119" s="13">
        <v>11563327</v>
      </c>
      <c r="B4119" s="14">
        <v>43887</v>
      </c>
      <c r="C4119" s="14">
        <v>43887</v>
      </c>
      <c r="D4119" s="15" t="s">
        <v>10</v>
      </c>
      <c r="E4119" s="15">
        <v>0</v>
      </c>
      <c r="F4119" s="15">
        <v>0</v>
      </c>
      <c r="G4119" s="15">
        <v>7842.4</v>
      </c>
      <c r="H4119" s="15">
        <v>303535.90999999997</v>
      </c>
      <c r="I4119" s="15" t="s">
        <v>11</v>
      </c>
      <c r="J4119" s="15" t="s">
        <v>12</v>
      </c>
      <c r="K4119" s="1" t="str">
        <f t="shared" si="217"/>
        <v/>
      </c>
      <c r="L4119" s="1" t="e">
        <f ca="1">IF(AND(K4119&lt;&gt; "", COUNTIF(SAP!#REF!,K4119)&gt;0),"Matched", "")</f>
        <v>#REF!</v>
      </c>
      <c r="M4119" s="1" t="str">
        <f t="shared" si="218"/>
        <v/>
      </c>
      <c r="N4119" s="1" t="e">
        <f ca="1">IF(AND(M4119&lt;&gt; "", COUNTIF(SAP!#REF!,M4119)&gt;0),"Matched", "")</f>
        <v>#REF!</v>
      </c>
      <c r="O4119" s="1" t="str">
        <f t="shared" si="219"/>
        <v/>
      </c>
      <c r="P4119" s="1" t="e">
        <f ca="1">IF(AND(O4119&lt;&gt; "", COUNTIF(SAP!#REF!,O4119)&gt;0),"Matched", "")</f>
        <v>#REF!</v>
      </c>
      <c r="Q4119" s="1" t="str">
        <f ca="1">IF(D4119="AC","Logic4"&amp;"_"&amp;TEXT(C4119,"dd.mm.yyyy") &amp;"_"&amp; 1679085.15,"")</f>
        <v>Logic4_26.02.2020_1679085.15</v>
      </c>
      <c r="R4119" s="1" t="e">
        <f ca="1">IF(AND(Q4119&lt;&gt; "", COUNTIF(SAP!#REF!,Q4119)&gt;0),"Matched", "")</f>
        <v>#REF!</v>
      </c>
    </row>
    <row r="4120" spans="1:18">
      <c r="A4120" s="9">
        <v>11563327</v>
      </c>
      <c r="B4120" s="10">
        <v>43887</v>
      </c>
      <c r="C4120" s="10">
        <v>43887</v>
      </c>
      <c r="D4120" s="11" t="s">
        <v>10</v>
      </c>
      <c r="E4120" s="11">
        <v>0</v>
      </c>
      <c r="F4120" s="11">
        <v>0</v>
      </c>
      <c r="G4120" s="11">
        <v>8156.2</v>
      </c>
      <c r="H4120" s="11">
        <v>311692.11</v>
      </c>
      <c r="I4120" s="11" t="s">
        <v>11</v>
      </c>
      <c r="J4120" s="11" t="s">
        <v>12</v>
      </c>
      <c r="K4120" s="1" t="str">
        <f t="shared" si="217"/>
        <v/>
      </c>
      <c r="L4120" s="1" t="e">
        <f ca="1">IF(AND(K4120&lt;&gt; "", COUNTIF(SAP!#REF!,K4120)&gt;0),"Matched", "")</f>
        <v>#REF!</v>
      </c>
      <c r="M4120" s="1" t="str">
        <f t="shared" si="218"/>
        <v/>
      </c>
      <c r="N4120" s="1" t="e">
        <f ca="1">IF(AND(M4120&lt;&gt; "", COUNTIF(SAP!#REF!,M4120)&gt;0),"Matched", "")</f>
        <v>#REF!</v>
      </c>
      <c r="O4120" s="1" t="str">
        <f t="shared" si="219"/>
        <v/>
      </c>
      <c r="P4120" s="1" t="e">
        <f ca="1">IF(AND(O4120&lt;&gt; "", COUNTIF(SAP!#REF!,O4120)&gt;0),"Matched", "")</f>
        <v>#REF!</v>
      </c>
      <c r="Q4120" s="1" t="str">
        <f ca="1">IF(D4120="AC","Logic4"&amp;"_"&amp;TEXT(C4120,"dd.mm.yyyy") &amp;"_"&amp; 1679085.15,"")</f>
        <v>Logic4_26.02.2020_1679085.15</v>
      </c>
      <c r="R4120" s="1" t="e">
        <f ca="1">IF(AND(Q4120&lt;&gt; "", COUNTIF(SAP!#REF!,Q4120)&gt;0),"Matched", "")</f>
        <v>#REF!</v>
      </c>
    </row>
    <row r="4121" spans="1:18">
      <c r="A4121" s="13">
        <v>11563327</v>
      </c>
      <c r="B4121" s="14">
        <v>43887</v>
      </c>
      <c r="C4121" s="14">
        <v>43887</v>
      </c>
      <c r="D4121" s="15" t="s">
        <v>10</v>
      </c>
      <c r="E4121" s="15">
        <v>0</v>
      </c>
      <c r="F4121" s="15">
        <v>0</v>
      </c>
      <c r="G4121" s="15">
        <v>8170</v>
      </c>
      <c r="H4121" s="15">
        <v>319862.11</v>
      </c>
      <c r="I4121" s="15" t="s">
        <v>11</v>
      </c>
      <c r="J4121" s="15" t="s">
        <v>12</v>
      </c>
      <c r="K4121" s="1" t="str">
        <f t="shared" si="217"/>
        <v/>
      </c>
      <c r="L4121" s="1" t="e">
        <f ca="1">IF(AND(K4121&lt;&gt; "", COUNTIF(SAP!#REF!,K4121)&gt;0),"Matched", "")</f>
        <v>#REF!</v>
      </c>
      <c r="M4121" s="1" t="str">
        <f t="shared" si="218"/>
        <v/>
      </c>
      <c r="N4121" s="1" t="e">
        <f ca="1">IF(AND(M4121&lt;&gt; "", COUNTIF(SAP!#REF!,M4121)&gt;0),"Matched", "")</f>
        <v>#REF!</v>
      </c>
      <c r="O4121" s="1" t="str">
        <f t="shared" si="219"/>
        <v/>
      </c>
      <c r="P4121" s="1" t="e">
        <f ca="1">IF(AND(O4121&lt;&gt; "", COUNTIF(SAP!#REF!,O4121)&gt;0),"Matched", "")</f>
        <v>#REF!</v>
      </c>
      <c r="Q4121" s="1" t="str">
        <f ca="1">IF(D4121="AC","Logic4"&amp;"_"&amp;TEXT(C4121,"dd.mm.yyyy") &amp;"_"&amp; 1679085.15,"")</f>
        <v>Logic4_26.02.2020_1679085.15</v>
      </c>
      <c r="R4121" s="1" t="e">
        <f ca="1">IF(AND(Q4121&lt;&gt; "", COUNTIF(SAP!#REF!,Q4121)&gt;0),"Matched", "")</f>
        <v>#REF!</v>
      </c>
    </row>
    <row r="4122" spans="1:18">
      <c r="A4122" s="9">
        <v>11563327</v>
      </c>
      <c r="B4122" s="10">
        <v>43887</v>
      </c>
      <c r="C4122" s="10">
        <v>43887</v>
      </c>
      <c r="D4122" s="11" t="s">
        <v>10</v>
      </c>
      <c r="E4122" s="11">
        <v>0</v>
      </c>
      <c r="F4122" s="11">
        <v>0</v>
      </c>
      <c r="G4122" s="11">
        <v>8182</v>
      </c>
      <c r="H4122" s="11">
        <v>328044.11</v>
      </c>
      <c r="I4122" s="11" t="s">
        <v>11</v>
      </c>
      <c r="J4122" s="11" t="s">
        <v>12</v>
      </c>
      <c r="K4122" s="1" t="str">
        <f t="shared" si="217"/>
        <v/>
      </c>
      <c r="L4122" s="1" t="e">
        <f ca="1">IF(AND(K4122&lt;&gt; "", COUNTIF(SAP!#REF!,K4122)&gt;0),"Matched", "")</f>
        <v>#REF!</v>
      </c>
      <c r="M4122" s="1" t="str">
        <f t="shared" si="218"/>
        <v/>
      </c>
      <c r="N4122" s="1" t="e">
        <f ca="1">IF(AND(M4122&lt;&gt; "", COUNTIF(SAP!#REF!,M4122)&gt;0),"Matched", "")</f>
        <v>#REF!</v>
      </c>
      <c r="O4122" s="1" t="str">
        <f t="shared" si="219"/>
        <v/>
      </c>
      <c r="P4122" s="1" t="e">
        <f ca="1">IF(AND(O4122&lt;&gt; "", COUNTIF(SAP!#REF!,O4122)&gt;0),"Matched", "")</f>
        <v>#REF!</v>
      </c>
      <c r="Q4122" s="1" t="str">
        <f ca="1">IF(D4122="AC","Logic4"&amp;"_"&amp;TEXT(C4122,"dd.mm.yyyy") &amp;"_"&amp; 1679085.15,"")</f>
        <v>Logic4_26.02.2020_1679085.15</v>
      </c>
      <c r="R4122" s="1" t="e">
        <f ca="1">IF(AND(Q4122&lt;&gt; "", COUNTIF(SAP!#REF!,Q4122)&gt;0),"Matched", "")</f>
        <v>#REF!</v>
      </c>
    </row>
    <row r="4123" spans="1:18">
      <c r="A4123" s="13">
        <v>11563327</v>
      </c>
      <c r="B4123" s="14">
        <v>43887</v>
      </c>
      <c r="C4123" s="14">
        <v>43887</v>
      </c>
      <c r="D4123" s="15" t="s">
        <v>10</v>
      </c>
      <c r="E4123" s="15">
        <v>0</v>
      </c>
      <c r="F4123" s="15">
        <v>0</v>
      </c>
      <c r="G4123" s="15">
        <v>8280</v>
      </c>
      <c r="H4123" s="15">
        <v>336324.11</v>
      </c>
      <c r="I4123" s="15" t="s">
        <v>11</v>
      </c>
      <c r="J4123" s="15" t="s">
        <v>12</v>
      </c>
      <c r="K4123" s="1" t="str">
        <f t="shared" si="217"/>
        <v/>
      </c>
      <c r="L4123" s="1" t="e">
        <f ca="1">IF(AND(K4123&lt;&gt; "", COUNTIF(SAP!#REF!,K4123)&gt;0),"Matched", "")</f>
        <v>#REF!</v>
      </c>
      <c r="M4123" s="1" t="str">
        <f t="shared" si="218"/>
        <v/>
      </c>
      <c r="N4123" s="1" t="e">
        <f ca="1">IF(AND(M4123&lt;&gt; "", COUNTIF(SAP!#REF!,M4123)&gt;0),"Matched", "")</f>
        <v>#REF!</v>
      </c>
      <c r="O4123" s="1" t="str">
        <f t="shared" si="219"/>
        <v/>
      </c>
      <c r="P4123" s="1" t="e">
        <f ca="1">IF(AND(O4123&lt;&gt; "", COUNTIF(SAP!#REF!,O4123)&gt;0),"Matched", "")</f>
        <v>#REF!</v>
      </c>
      <c r="Q4123" s="1" t="str">
        <f ca="1">IF(D4123="AC","Logic4"&amp;"_"&amp;TEXT(C4123,"dd.mm.yyyy") &amp;"_"&amp; 1679085.15,"")</f>
        <v>Logic4_26.02.2020_1679085.15</v>
      </c>
      <c r="R4123" s="1" t="e">
        <f ca="1">IF(AND(Q4123&lt;&gt; "", COUNTIF(SAP!#REF!,Q4123)&gt;0),"Matched", "")</f>
        <v>#REF!</v>
      </c>
    </row>
    <row r="4124" spans="1:18">
      <c r="A4124" s="9">
        <v>11563327</v>
      </c>
      <c r="B4124" s="10">
        <v>43887</v>
      </c>
      <c r="C4124" s="10">
        <v>43887</v>
      </c>
      <c r="D4124" s="11" t="s">
        <v>10</v>
      </c>
      <c r="E4124" s="11">
        <v>0</v>
      </c>
      <c r="F4124" s="11">
        <v>0</v>
      </c>
      <c r="G4124" s="11">
        <v>8328.2000000000007</v>
      </c>
      <c r="H4124" s="11">
        <v>344652.31</v>
      </c>
      <c r="I4124" s="11" t="s">
        <v>11</v>
      </c>
      <c r="J4124" s="11" t="s">
        <v>12</v>
      </c>
      <c r="K4124" s="1" t="str">
        <f t="shared" si="217"/>
        <v/>
      </c>
      <c r="L4124" s="1" t="e">
        <f ca="1">IF(AND(K4124&lt;&gt; "", COUNTIF(SAP!#REF!,K4124)&gt;0),"Matched", "")</f>
        <v>#REF!</v>
      </c>
      <c r="M4124" s="1" t="str">
        <f t="shared" si="218"/>
        <v/>
      </c>
      <c r="N4124" s="1" t="e">
        <f ca="1">IF(AND(M4124&lt;&gt; "", COUNTIF(SAP!#REF!,M4124)&gt;0),"Matched", "")</f>
        <v>#REF!</v>
      </c>
      <c r="O4124" s="1" t="str">
        <f t="shared" si="219"/>
        <v/>
      </c>
      <c r="P4124" s="1" t="e">
        <f ca="1">IF(AND(O4124&lt;&gt; "", COUNTIF(SAP!#REF!,O4124)&gt;0),"Matched", "")</f>
        <v>#REF!</v>
      </c>
      <c r="Q4124" s="1" t="str">
        <f ca="1">IF(D4124="AC","Logic4"&amp;"_"&amp;TEXT(C4124,"dd.mm.yyyy") &amp;"_"&amp; 1679085.15,"")</f>
        <v>Logic4_26.02.2020_1679085.15</v>
      </c>
      <c r="R4124" s="1" t="e">
        <f ca="1">IF(AND(Q4124&lt;&gt; "", COUNTIF(SAP!#REF!,Q4124)&gt;0),"Matched", "")</f>
        <v>#REF!</v>
      </c>
    </row>
    <row r="4125" spans="1:18">
      <c r="A4125" s="13">
        <v>11563327</v>
      </c>
      <c r="B4125" s="14">
        <v>43887</v>
      </c>
      <c r="C4125" s="14">
        <v>43887</v>
      </c>
      <c r="D4125" s="15" t="s">
        <v>10</v>
      </c>
      <c r="E4125" s="15">
        <v>0</v>
      </c>
      <c r="F4125" s="15">
        <v>0</v>
      </c>
      <c r="G4125" s="15">
        <v>8331.7999999999993</v>
      </c>
      <c r="H4125" s="15">
        <v>352984.11</v>
      </c>
      <c r="I4125" s="15" t="s">
        <v>11</v>
      </c>
      <c r="J4125" s="15" t="s">
        <v>12</v>
      </c>
      <c r="K4125" s="1" t="str">
        <f t="shared" si="217"/>
        <v/>
      </c>
      <c r="L4125" s="1" t="e">
        <f ca="1">IF(AND(K4125&lt;&gt; "", COUNTIF(SAP!#REF!,K4125)&gt;0),"Matched", "")</f>
        <v>#REF!</v>
      </c>
      <c r="M4125" s="1" t="str">
        <f t="shared" si="218"/>
        <v/>
      </c>
      <c r="N4125" s="1" t="e">
        <f ca="1">IF(AND(M4125&lt;&gt; "", COUNTIF(SAP!#REF!,M4125)&gt;0),"Matched", "")</f>
        <v>#REF!</v>
      </c>
      <c r="O4125" s="1" t="str">
        <f t="shared" si="219"/>
        <v/>
      </c>
      <c r="P4125" s="1" t="e">
        <f ca="1">IF(AND(O4125&lt;&gt; "", COUNTIF(SAP!#REF!,O4125)&gt;0),"Matched", "")</f>
        <v>#REF!</v>
      </c>
      <c r="Q4125" s="1" t="str">
        <f ca="1">IF(D4125="AC","Logic4"&amp;"_"&amp;TEXT(C4125,"dd.mm.yyyy") &amp;"_"&amp; 1679085.15,"")</f>
        <v>Logic4_26.02.2020_1679085.15</v>
      </c>
      <c r="R4125" s="1" t="e">
        <f ca="1">IF(AND(Q4125&lt;&gt; "", COUNTIF(SAP!#REF!,Q4125)&gt;0),"Matched", "")</f>
        <v>#REF!</v>
      </c>
    </row>
    <row r="4126" spans="1:18">
      <c r="A4126" s="9">
        <v>11563327</v>
      </c>
      <c r="B4126" s="10">
        <v>43887</v>
      </c>
      <c r="C4126" s="10">
        <v>43887</v>
      </c>
      <c r="D4126" s="11" t="s">
        <v>10</v>
      </c>
      <c r="E4126" s="11">
        <v>0</v>
      </c>
      <c r="F4126" s="11">
        <v>0</v>
      </c>
      <c r="G4126" s="11">
        <v>8357.06</v>
      </c>
      <c r="H4126" s="11">
        <v>361341.17</v>
      </c>
      <c r="I4126" s="11" t="s">
        <v>11</v>
      </c>
      <c r="J4126" s="11" t="s">
        <v>12</v>
      </c>
      <c r="K4126" s="1" t="str">
        <f t="shared" si="217"/>
        <v/>
      </c>
      <c r="L4126" s="1" t="e">
        <f ca="1">IF(AND(K4126&lt;&gt; "", COUNTIF(SAP!#REF!,K4126)&gt;0),"Matched", "")</f>
        <v>#REF!</v>
      </c>
      <c r="M4126" s="1" t="str">
        <f t="shared" si="218"/>
        <v/>
      </c>
      <c r="N4126" s="1" t="e">
        <f ca="1">IF(AND(M4126&lt;&gt; "", COUNTIF(SAP!#REF!,M4126)&gt;0),"Matched", "")</f>
        <v>#REF!</v>
      </c>
      <c r="O4126" s="1" t="str">
        <f t="shared" si="219"/>
        <v/>
      </c>
      <c r="P4126" s="1" t="e">
        <f ca="1">IF(AND(O4126&lt;&gt; "", COUNTIF(SAP!#REF!,O4126)&gt;0),"Matched", "")</f>
        <v>#REF!</v>
      </c>
      <c r="Q4126" s="1" t="str">
        <f ca="1">IF(D4126="AC","Logic4"&amp;"_"&amp;TEXT(C4126,"dd.mm.yyyy") &amp;"_"&amp; 1679085.15,"")</f>
        <v>Logic4_26.02.2020_1679085.15</v>
      </c>
      <c r="R4126" s="1" t="e">
        <f ca="1">IF(AND(Q4126&lt;&gt; "", COUNTIF(SAP!#REF!,Q4126)&gt;0),"Matched", "")</f>
        <v>#REF!</v>
      </c>
    </row>
    <row r="4127" spans="1:18">
      <c r="A4127" s="13">
        <v>11563327</v>
      </c>
      <c r="B4127" s="14">
        <v>43887</v>
      </c>
      <c r="C4127" s="14">
        <v>43887</v>
      </c>
      <c r="D4127" s="15" t="s">
        <v>10</v>
      </c>
      <c r="E4127" s="15">
        <v>0</v>
      </c>
      <c r="F4127" s="15">
        <v>0</v>
      </c>
      <c r="G4127" s="15">
        <v>8450</v>
      </c>
      <c r="H4127" s="15">
        <v>369791.17</v>
      </c>
      <c r="I4127" s="15" t="s">
        <v>11</v>
      </c>
      <c r="J4127" s="15" t="s">
        <v>12</v>
      </c>
      <c r="K4127" s="1" t="str">
        <f t="shared" si="217"/>
        <v/>
      </c>
      <c r="L4127" s="1" t="e">
        <f ca="1">IF(AND(K4127&lt;&gt; "", COUNTIF(SAP!#REF!,K4127)&gt;0),"Matched", "")</f>
        <v>#REF!</v>
      </c>
      <c r="M4127" s="1" t="str">
        <f t="shared" si="218"/>
        <v/>
      </c>
      <c r="N4127" s="1" t="e">
        <f ca="1">IF(AND(M4127&lt;&gt; "", COUNTIF(SAP!#REF!,M4127)&gt;0),"Matched", "")</f>
        <v>#REF!</v>
      </c>
      <c r="O4127" s="1" t="str">
        <f t="shared" si="219"/>
        <v/>
      </c>
      <c r="P4127" s="1" t="e">
        <f ca="1">IF(AND(O4127&lt;&gt; "", COUNTIF(SAP!#REF!,O4127)&gt;0),"Matched", "")</f>
        <v>#REF!</v>
      </c>
      <c r="Q4127" s="1" t="str">
        <f ca="1">IF(D4127="AC","Logic4"&amp;"_"&amp;TEXT(C4127,"dd.mm.yyyy") &amp;"_"&amp; 1679085.15,"")</f>
        <v>Logic4_26.02.2020_1679085.15</v>
      </c>
      <c r="R4127" s="1" t="e">
        <f ca="1">IF(AND(Q4127&lt;&gt; "", COUNTIF(SAP!#REF!,Q4127)&gt;0),"Matched", "")</f>
        <v>#REF!</v>
      </c>
    </row>
    <row r="4128" spans="1:18">
      <c r="A4128" s="9">
        <v>11563327</v>
      </c>
      <c r="B4128" s="10">
        <v>43887</v>
      </c>
      <c r="C4128" s="10">
        <v>43887</v>
      </c>
      <c r="D4128" s="11" t="s">
        <v>10</v>
      </c>
      <c r="E4128" s="11">
        <v>0</v>
      </c>
      <c r="F4128" s="11">
        <v>0</v>
      </c>
      <c r="G4128" s="11">
        <v>8553.7000000000007</v>
      </c>
      <c r="H4128" s="11">
        <v>378344.87</v>
      </c>
      <c r="I4128" s="11" t="s">
        <v>11</v>
      </c>
      <c r="J4128" s="11" t="s">
        <v>12</v>
      </c>
      <c r="K4128" s="1" t="str">
        <f t="shared" si="217"/>
        <v/>
      </c>
      <c r="L4128" s="1" t="e">
        <f ca="1">IF(AND(K4128&lt;&gt; "", COUNTIF(SAP!#REF!,K4128)&gt;0),"Matched", "")</f>
        <v>#REF!</v>
      </c>
      <c r="M4128" s="1" t="str">
        <f t="shared" si="218"/>
        <v/>
      </c>
      <c r="N4128" s="1" t="e">
        <f ca="1">IF(AND(M4128&lt;&gt; "", COUNTIF(SAP!#REF!,M4128)&gt;0),"Matched", "")</f>
        <v>#REF!</v>
      </c>
      <c r="O4128" s="1" t="str">
        <f t="shared" si="219"/>
        <v/>
      </c>
      <c r="P4128" s="1" t="e">
        <f ca="1">IF(AND(O4128&lt;&gt; "", COUNTIF(SAP!#REF!,O4128)&gt;0),"Matched", "")</f>
        <v>#REF!</v>
      </c>
      <c r="Q4128" s="1" t="str">
        <f ca="1">IF(D4128="AC","Logic4"&amp;"_"&amp;TEXT(C4128,"dd.mm.yyyy") &amp;"_"&amp; 1679085.15,"")</f>
        <v>Logic4_26.02.2020_1679085.15</v>
      </c>
      <c r="R4128" s="1" t="e">
        <f ca="1">IF(AND(Q4128&lt;&gt; "", COUNTIF(SAP!#REF!,Q4128)&gt;0),"Matched", "")</f>
        <v>#REF!</v>
      </c>
    </row>
    <row r="4129" spans="1:18">
      <c r="A4129" s="13">
        <v>11563327</v>
      </c>
      <c r="B4129" s="14">
        <v>43887</v>
      </c>
      <c r="C4129" s="14">
        <v>43887</v>
      </c>
      <c r="D4129" s="15" t="s">
        <v>10</v>
      </c>
      <c r="E4129" s="15">
        <v>0</v>
      </c>
      <c r="F4129" s="15">
        <v>0</v>
      </c>
      <c r="G4129" s="15">
        <v>8636.7999999999993</v>
      </c>
      <c r="H4129" s="15">
        <v>386981.67</v>
      </c>
      <c r="I4129" s="15" t="s">
        <v>11</v>
      </c>
      <c r="J4129" s="15" t="s">
        <v>12</v>
      </c>
      <c r="K4129" s="1" t="str">
        <f t="shared" si="217"/>
        <v/>
      </c>
      <c r="L4129" s="1" t="e">
        <f ca="1">IF(AND(K4129&lt;&gt; "", COUNTIF(SAP!#REF!,K4129)&gt;0),"Matched", "")</f>
        <v>#REF!</v>
      </c>
      <c r="M4129" s="1" t="str">
        <f t="shared" si="218"/>
        <v/>
      </c>
      <c r="N4129" s="1" t="e">
        <f ca="1">IF(AND(M4129&lt;&gt; "", COUNTIF(SAP!#REF!,M4129)&gt;0),"Matched", "")</f>
        <v>#REF!</v>
      </c>
      <c r="O4129" s="1" t="str">
        <f t="shared" si="219"/>
        <v/>
      </c>
      <c r="P4129" s="1" t="e">
        <f ca="1">IF(AND(O4129&lt;&gt; "", COUNTIF(SAP!#REF!,O4129)&gt;0),"Matched", "")</f>
        <v>#REF!</v>
      </c>
      <c r="Q4129" s="1" t="str">
        <f ca="1">IF(D4129="AC","Logic4"&amp;"_"&amp;TEXT(C4129,"dd.mm.yyyy") &amp;"_"&amp; 1679085.15,"")</f>
        <v>Logic4_26.02.2020_1679085.15</v>
      </c>
      <c r="R4129" s="1" t="e">
        <f ca="1">IF(AND(Q4129&lt;&gt; "", COUNTIF(SAP!#REF!,Q4129)&gt;0),"Matched", "")</f>
        <v>#REF!</v>
      </c>
    </row>
    <row r="4130" spans="1:18">
      <c r="A4130" s="9">
        <v>11563327</v>
      </c>
      <c r="B4130" s="10">
        <v>43887</v>
      </c>
      <c r="C4130" s="10">
        <v>43887</v>
      </c>
      <c r="D4130" s="11" t="s">
        <v>10</v>
      </c>
      <c r="E4130" s="11">
        <v>0</v>
      </c>
      <c r="F4130" s="11">
        <v>0</v>
      </c>
      <c r="G4130" s="11">
        <v>8832.9</v>
      </c>
      <c r="H4130" s="11">
        <v>395814.57</v>
      </c>
      <c r="I4130" s="11" t="s">
        <v>11</v>
      </c>
      <c r="J4130" s="11" t="s">
        <v>12</v>
      </c>
      <c r="K4130" s="1" t="str">
        <f t="shared" si="217"/>
        <v/>
      </c>
      <c r="L4130" s="1" t="e">
        <f ca="1">IF(AND(K4130&lt;&gt; "", COUNTIF(SAP!#REF!,K4130)&gt;0),"Matched", "")</f>
        <v>#REF!</v>
      </c>
      <c r="M4130" s="1" t="str">
        <f t="shared" si="218"/>
        <v/>
      </c>
      <c r="N4130" s="1" t="e">
        <f ca="1">IF(AND(M4130&lt;&gt; "", COUNTIF(SAP!#REF!,M4130)&gt;0),"Matched", "")</f>
        <v>#REF!</v>
      </c>
      <c r="O4130" s="1" t="str">
        <f t="shared" si="219"/>
        <v/>
      </c>
      <c r="P4130" s="1" t="e">
        <f ca="1">IF(AND(O4130&lt;&gt; "", COUNTIF(SAP!#REF!,O4130)&gt;0),"Matched", "")</f>
        <v>#REF!</v>
      </c>
      <c r="Q4130" s="1" t="str">
        <f ca="1">IF(D4130="AC","Logic4"&amp;"_"&amp;TEXT(C4130,"dd.mm.yyyy") &amp;"_"&amp; 1679085.15,"")</f>
        <v>Logic4_26.02.2020_1679085.15</v>
      </c>
      <c r="R4130" s="1" t="e">
        <f ca="1">IF(AND(Q4130&lt;&gt; "", COUNTIF(SAP!#REF!,Q4130)&gt;0),"Matched", "")</f>
        <v>#REF!</v>
      </c>
    </row>
    <row r="4131" spans="1:18">
      <c r="A4131" s="13">
        <v>11563327</v>
      </c>
      <c r="B4131" s="14">
        <v>43887</v>
      </c>
      <c r="C4131" s="14">
        <v>43887</v>
      </c>
      <c r="D4131" s="15" t="s">
        <v>10</v>
      </c>
      <c r="E4131" s="15">
        <v>0</v>
      </c>
      <c r="F4131" s="15">
        <v>0</v>
      </c>
      <c r="G4131" s="15">
        <v>8850</v>
      </c>
      <c r="H4131" s="15">
        <v>404664.57</v>
      </c>
      <c r="I4131" s="15" t="s">
        <v>11</v>
      </c>
      <c r="J4131" s="15" t="s">
        <v>12</v>
      </c>
      <c r="K4131" s="1" t="str">
        <f t="shared" si="217"/>
        <v/>
      </c>
      <c r="L4131" s="1" t="e">
        <f ca="1">IF(AND(K4131&lt;&gt; "", COUNTIF(SAP!#REF!,K4131)&gt;0),"Matched", "")</f>
        <v>#REF!</v>
      </c>
      <c r="M4131" s="1" t="str">
        <f t="shared" si="218"/>
        <v/>
      </c>
      <c r="N4131" s="1" t="e">
        <f ca="1">IF(AND(M4131&lt;&gt; "", COUNTIF(SAP!#REF!,M4131)&gt;0),"Matched", "")</f>
        <v>#REF!</v>
      </c>
      <c r="O4131" s="1" t="str">
        <f t="shared" si="219"/>
        <v/>
      </c>
      <c r="P4131" s="1" t="e">
        <f ca="1">IF(AND(O4131&lt;&gt; "", COUNTIF(SAP!#REF!,O4131)&gt;0),"Matched", "")</f>
        <v>#REF!</v>
      </c>
      <c r="Q4131" s="1" t="str">
        <f ca="1">IF(D4131="AC","Logic4"&amp;"_"&amp;TEXT(C4131,"dd.mm.yyyy") &amp;"_"&amp; 1679085.15,"")</f>
        <v>Logic4_26.02.2020_1679085.15</v>
      </c>
      <c r="R4131" s="1" t="e">
        <f ca="1">IF(AND(Q4131&lt;&gt; "", COUNTIF(SAP!#REF!,Q4131)&gt;0),"Matched", "")</f>
        <v>#REF!</v>
      </c>
    </row>
    <row r="4132" spans="1:18">
      <c r="A4132" s="9">
        <v>11563327</v>
      </c>
      <c r="B4132" s="10">
        <v>43887</v>
      </c>
      <c r="C4132" s="10">
        <v>43887</v>
      </c>
      <c r="D4132" s="11" t="s">
        <v>10</v>
      </c>
      <c r="E4132" s="11">
        <v>0</v>
      </c>
      <c r="F4132" s="11">
        <v>0</v>
      </c>
      <c r="G4132" s="11">
        <v>9005.6</v>
      </c>
      <c r="H4132" s="11">
        <v>413670.17</v>
      </c>
      <c r="I4132" s="11" t="s">
        <v>11</v>
      </c>
      <c r="J4132" s="11" t="s">
        <v>12</v>
      </c>
      <c r="K4132" s="1" t="str">
        <f t="shared" si="217"/>
        <v/>
      </c>
      <c r="L4132" s="1" t="e">
        <f ca="1">IF(AND(K4132&lt;&gt; "", COUNTIF(SAP!#REF!,K4132)&gt;0),"Matched", "")</f>
        <v>#REF!</v>
      </c>
      <c r="M4132" s="1" t="str">
        <f t="shared" si="218"/>
        <v/>
      </c>
      <c r="N4132" s="1" t="e">
        <f ca="1">IF(AND(M4132&lt;&gt; "", COUNTIF(SAP!#REF!,M4132)&gt;0),"Matched", "")</f>
        <v>#REF!</v>
      </c>
      <c r="O4132" s="1" t="str">
        <f t="shared" si="219"/>
        <v/>
      </c>
      <c r="P4132" s="1" t="e">
        <f ca="1">IF(AND(O4132&lt;&gt; "", COUNTIF(SAP!#REF!,O4132)&gt;0),"Matched", "")</f>
        <v>#REF!</v>
      </c>
      <c r="Q4132" s="1" t="str">
        <f ca="1">IF(D4132="AC","Logic4"&amp;"_"&amp;TEXT(C4132,"dd.mm.yyyy") &amp;"_"&amp; 1679085.15,"")</f>
        <v>Logic4_26.02.2020_1679085.15</v>
      </c>
      <c r="R4132" s="1" t="e">
        <f ca="1">IF(AND(Q4132&lt;&gt; "", COUNTIF(SAP!#REF!,Q4132)&gt;0),"Matched", "")</f>
        <v>#REF!</v>
      </c>
    </row>
    <row r="4133" spans="1:18">
      <c r="A4133" s="13">
        <v>11563327</v>
      </c>
      <c r="B4133" s="14">
        <v>43887</v>
      </c>
      <c r="C4133" s="14">
        <v>43887</v>
      </c>
      <c r="D4133" s="15" t="s">
        <v>10</v>
      </c>
      <c r="E4133" s="15">
        <v>0</v>
      </c>
      <c r="F4133" s="15">
        <v>0</v>
      </c>
      <c r="G4133" s="15">
        <v>9320.4</v>
      </c>
      <c r="H4133" s="15">
        <v>422990.57</v>
      </c>
      <c r="I4133" s="15" t="s">
        <v>11</v>
      </c>
      <c r="J4133" s="15" t="s">
        <v>12</v>
      </c>
      <c r="K4133" s="1" t="str">
        <f t="shared" si="217"/>
        <v/>
      </c>
      <c r="L4133" s="1" t="e">
        <f ca="1">IF(AND(K4133&lt;&gt; "", COUNTIF(SAP!#REF!,K4133)&gt;0),"Matched", "")</f>
        <v>#REF!</v>
      </c>
      <c r="M4133" s="1" t="str">
        <f t="shared" si="218"/>
        <v/>
      </c>
      <c r="N4133" s="1" t="e">
        <f ca="1">IF(AND(M4133&lt;&gt; "", COUNTIF(SAP!#REF!,M4133)&gt;0),"Matched", "")</f>
        <v>#REF!</v>
      </c>
      <c r="O4133" s="1" t="str">
        <f t="shared" si="219"/>
        <v/>
      </c>
      <c r="P4133" s="1" t="e">
        <f ca="1">IF(AND(O4133&lt;&gt; "", COUNTIF(SAP!#REF!,O4133)&gt;0),"Matched", "")</f>
        <v>#REF!</v>
      </c>
      <c r="Q4133" s="1" t="str">
        <f ca="1">IF(D4133="AC","Logic4"&amp;"_"&amp;TEXT(C4133,"dd.mm.yyyy") &amp;"_"&amp; 1679085.15,"")</f>
        <v>Logic4_26.02.2020_1679085.15</v>
      </c>
      <c r="R4133" s="1" t="e">
        <f ca="1">IF(AND(Q4133&lt;&gt; "", COUNTIF(SAP!#REF!,Q4133)&gt;0),"Matched", "")</f>
        <v>#REF!</v>
      </c>
    </row>
    <row r="4134" spans="1:18">
      <c r="A4134" s="9">
        <v>11563327</v>
      </c>
      <c r="B4134" s="10">
        <v>43887</v>
      </c>
      <c r="C4134" s="10">
        <v>43887</v>
      </c>
      <c r="D4134" s="11" t="s">
        <v>10</v>
      </c>
      <c r="E4134" s="11">
        <v>0</v>
      </c>
      <c r="F4134" s="11">
        <v>0</v>
      </c>
      <c r="G4134" s="11">
        <v>9421.25</v>
      </c>
      <c r="H4134" s="11">
        <v>432411.82</v>
      </c>
      <c r="I4134" s="11" t="s">
        <v>11</v>
      </c>
      <c r="J4134" s="11" t="s">
        <v>12</v>
      </c>
      <c r="K4134" s="1" t="str">
        <f t="shared" si="217"/>
        <v/>
      </c>
      <c r="L4134" s="1" t="e">
        <f ca="1">IF(AND(K4134&lt;&gt; "", COUNTIF(SAP!#REF!,K4134)&gt;0),"Matched", "")</f>
        <v>#REF!</v>
      </c>
      <c r="M4134" s="1" t="str">
        <f t="shared" si="218"/>
        <v/>
      </c>
      <c r="N4134" s="1" t="e">
        <f ca="1">IF(AND(M4134&lt;&gt; "", COUNTIF(SAP!#REF!,M4134)&gt;0),"Matched", "")</f>
        <v>#REF!</v>
      </c>
      <c r="O4134" s="1" t="str">
        <f t="shared" si="219"/>
        <v/>
      </c>
      <c r="P4134" s="1" t="e">
        <f ca="1">IF(AND(O4134&lt;&gt; "", COUNTIF(SAP!#REF!,O4134)&gt;0),"Matched", "")</f>
        <v>#REF!</v>
      </c>
      <c r="Q4134" s="1" t="str">
        <f ca="1">IF(D4134="AC","Logic4"&amp;"_"&amp;TEXT(C4134,"dd.mm.yyyy") &amp;"_"&amp; 1679085.15,"")</f>
        <v>Logic4_26.02.2020_1679085.15</v>
      </c>
      <c r="R4134" s="1" t="e">
        <f ca="1">IF(AND(Q4134&lt;&gt; "", COUNTIF(SAP!#REF!,Q4134)&gt;0),"Matched", "")</f>
        <v>#REF!</v>
      </c>
    </row>
    <row r="4135" spans="1:18">
      <c r="A4135" s="13">
        <v>11563327</v>
      </c>
      <c r="B4135" s="14">
        <v>43887</v>
      </c>
      <c r="C4135" s="14">
        <v>43887</v>
      </c>
      <c r="D4135" s="15" t="s">
        <v>10</v>
      </c>
      <c r="E4135" s="15">
        <v>0</v>
      </c>
      <c r="F4135" s="15">
        <v>0</v>
      </c>
      <c r="G4135" s="15">
        <v>9521.2000000000007</v>
      </c>
      <c r="H4135" s="15">
        <v>441933.02</v>
      </c>
      <c r="I4135" s="15" t="s">
        <v>11</v>
      </c>
      <c r="J4135" s="15" t="s">
        <v>12</v>
      </c>
      <c r="K4135" s="1" t="str">
        <f t="shared" si="217"/>
        <v/>
      </c>
      <c r="L4135" s="1" t="e">
        <f ca="1">IF(AND(K4135&lt;&gt; "", COUNTIF(SAP!#REF!,K4135)&gt;0),"Matched", "")</f>
        <v>#REF!</v>
      </c>
      <c r="M4135" s="1" t="str">
        <f t="shared" si="218"/>
        <v/>
      </c>
      <c r="N4135" s="1" t="e">
        <f ca="1">IF(AND(M4135&lt;&gt; "", COUNTIF(SAP!#REF!,M4135)&gt;0),"Matched", "")</f>
        <v>#REF!</v>
      </c>
      <c r="O4135" s="1" t="str">
        <f t="shared" si="219"/>
        <v/>
      </c>
      <c r="P4135" s="1" t="e">
        <f ca="1">IF(AND(O4135&lt;&gt; "", COUNTIF(SAP!#REF!,O4135)&gt;0),"Matched", "")</f>
        <v>#REF!</v>
      </c>
      <c r="Q4135" s="1" t="str">
        <f ca="1">IF(D4135="AC","Logic4"&amp;"_"&amp;TEXT(C4135,"dd.mm.yyyy") &amp;"_"&amp; 1679085.15,"")</f>
        <v>Logic4_26.02.2020_1679085.15</v>
      </c>
      <c r="R4135" s="1" t="e">
        <f ca="1">IF(AND(Q4135&lt;&gt; "", COUNTIF(SAP!#REF!,Q4135)&gt;0),"Matched", "")</f>
        <v>#REF!</v>
      </c>
    </row>
    <row r="4136" spans="1:18">
      <c r="A4136" s="9">
        <v>11563327</v>
      </c>
      <c r="B4136" s="10">
        <v>43887</v>
      </c>
      <c r="C4136" s="10">
        <v>43887</v>
      </c>
      <c r="D4136" s="11" t="s">
        <v>10</v>
      </c>
      <c r="E4136" s="11">
        <v>0</v>
      </c>
      <c r="F4136" s="11">
        <v>0</v>
      </c>
      <c r="G4136" s="11">
        <v>9944</v>
      </c>
      <c r="H4136" s="11">
        <v>451877.02</v>
      </c>
      <c r="I4136" s="11" t="s">
        <v>11</v>
      </c>
      <c r="J4136" s="11" t="s">
        <v>12</v>
      </c>
      <c r="K4136" s="1" t="str">
        <f t="shared" si="217"/>
        <v/>
      </c>
      <c r="L4136" s="1" t="e">
        <f ca="1">IF(AND(K4136&lt;&gt; "", COUNTIF(SAP!#REF!,K4136)&gt;0),"Matched", "")</f>
        <v>#REF!</v>
      </c>
      <c r="M4136" s="1" t="str">
        <f t="shared" si="218"/>
        <v/>
      </c>
      <c r="N4136" s="1" t="e">
        <f ca="1">IF(AND(M4136&lt;&gt; "", COUNTIF(SAP!#REF!,M4136)&gt;0),"Matched", "")</f>
        <v>#REF!</v>
      </c>
      <c r="O4136" s="1" t="str">
        <f t="shared" si="219"/>
        <v/>
      </c>
      <c r="P4136" s="1" t="e">
        <f ca="1">IF(AND(O4136&lt;&gt; "", COUNTIF(SAP!#REF!,O4136)&gt;0),"Matched", "")</f>
        <v>#REF!</v>
      </c>
      <c r="Q4136" s="1" t="str">
        <f ca="1">IF(D4136="AC","Logic4"&amp;"_"&amp;TEXT(C4136,"dd.mm.yyyy") &amp;"_"&amp; 1679085.15,"")</f>
        <v>Logic4_26.02.2020_1679085.15</v>
      </c>
      <c r="R4136" s="1" t="e">
        <f ca="1">IF(AND(Q4136&lt;&gt; "", COUNTIF(SAP!#REF!,Q4136)&gt;0),"Matched", "")</f>
        <v>#REF!</v>
      </c>
    </row>
    <row r="4137" spans="1:18">
      <c r="A4137" s="13">
        <v>11563327</v>
      </c>
      <c r="B4137" s="14">
        <v>43887</v>
      </c>
      <c r="C4137" s="14">
        <v>43887</v>
      </c>
      <c r="D4137" s="15" t="s">
        <v>10</v>
      </c>
      <c r="E4137" s="15">
        <v>0</v>
      </c>
      <c r="F4137" s="15">
        <v>0</v>
      </c>
      <c r="G4137" s="15">
        <v>10015.540000000001</v>
      </c>
      <c r="H4137" s="15">
        <v>461892.56</v>
      </c>
      <c r="I4137" s="15" t="s">
        <v>11</v>
      </c>
      <c r="J4137" s="15" t="s">
        <v>12</v>
      </c>
      <c r="K4137" s="1" t="str">
        <f t="shared" si="217"/>
        <v/>
      </c>
      <c r="L4137" s="1" t="e">
        <f ca="1">IF(AND(K4137&lt;&gt; "", COUNTIF(SAP!#REF!,K4137)&gt;0),"Matched", "")</f>
        <v>#REF!</v>
      </c>
      <c r="M4137" s="1" t="str">
        <f t="shared" si="218"/>
        <v/>
      </c>
      <c r="N4137" s="1" t="e">
        <f ca="1">IF(AND(M4137&lt;&gt; "", COUNTIF(SAP!#REF!,M4137)&gt;0),"Matched", "")</f>
        <v>#REF!</v>
      </c>
      <c r="O4137" s="1" t="str">
        <f t="shared" si="219"/>
        <v/>
      </c>
      <c r="P4137" s="1" t="e">
        <f ca="1">IF(AND(O4137&lt;&gt; "", COUNTIF(SAP!#REF!,O4137)&gt;0),"Matched", "")</f>
        <v>#REF!</v>
      </c>
      <c r="Q4137" s="1" t="str">
        <f ca="1">IF(D4137="AC","Logic4"&amp;"_"&amp;TEXT(C4137,"dd.mm.yyyy") &amp;"_"&amp; 1679085.15,"")</f>
        <v>Logic4_26.02.2020_1679085.15</v>
      </c>
      <c r="R4137" s="1" t="e">
        <f ca="1">IF(AND(Q4137&lt;&gt; "", COUNTIF(SAP!#REF!,Q4137)&gt;0),"Matched", "")</f>
        <v>#REF!</v>
      </c>
    </row>
    <row r="4138" spans="1:18">
      <c r="A4138" s="9">
        <v>11563327</v>
      </c>
      <c r="B4138" s="10">
        <v>43887</v>
      </c>
      <c r="C4138" s="10">
        <v>43887</v>
      </c>
      <c r="D4138" s="11" t="s">
        <v>10</v>
      </c>
      <c r="E4138" s="11">
        <v>0</v>
      </c>
      <c r="F4138" s="11">
        <v>0</v>
      </c>
      <c r="G4138" s="11">
        <v>10160</v>
      </c>
      <c r="H4138" s="11">
        <v>472052.56</v>
      </c>
      <c r="I4138" s="11" t="s">
        <v>11</v>
      </c>
      <c r="J4138" s="11" t="s">
        <v>12</v>
      </c>
      <c r="K4138" s="1" t="str">
        <f t="shared" si="217"/>
        <v/>
      </c>
      <c r="L4138" s="1" t="e">
        <f ca="1">IF(AND(K4138&lt;&gt; "", COUNTIF(SAP!#REF!,K4138)&gt;0),"Matched", "")</f>
        <v>#REF!</v>
      </c>
      <c r="M4138" s="1" t="str">
        <f t="shared" si="218"/>
        <v/>
      </c>
      <c r="N4138" s="1" t="e">
        <f ca="1">IF(AND(M4138&lt;&gt; "", COUNTIF(SAP!#REF!,M4138)&gt;0),"Matched", "")</f>
        <v>#REF!</v>
      </c>
      <c r="O4138" s="1" t="str">
        <f t="shared" si="219"/>
        <v/>
      </c>
      <c r="P4138" s="1" t="e">
        <f ca="1">IF(AND(O4138&lt;&gt; "", COUNTIF(SAP!#REF!,O4138)&gt;0),"Matched", "")</f>
        <v>#REF!</v>
      </c>
      <c r="Q4138" s="1" t="str">
        <f ca="1">IF(D4138="AC","Logic4"&amp;"_"&amp;TEXT(C4138,"dd.mm.yyyy") &amp;"_"&amp; 1679085.15,"")</f>
        <v>Logic4_26.02.2020_1679085.15</v>
      </c>
      <c r="R4138" s="1" t="e">
        <f ca="1">IF(AND(Q4138&lt;&gt; "", COUNTIF(SAP!#REF!,Q4138)&gt;0),"Matched", "")</f>
        <v>#REF!</v>
      </c>
    </row>
    <row r="4139" spans="1:18">
      <c r="A4139" s="13">
        <v>11563327</v>
      </c>
      <c r="B4139" s="14">
        <v>43887</v>
      </c>
      <c r="C4139" s="14">
        <v>43887</v>
      </c>
      <c r="D4139" s="15" t="s">
        <v>10</v>
      </c>
      <c r="E4139" s="15">
        <v>0</v>
      </c>
      <c r="F4139" s="15">
        <v>0</v>
      </c>
      <c r="G4139" s="15">
        <v>10220</v>
      </c>
      <c r="H4139" s="15">
        <v>482272.56</v>
      </c>
      <c r="I4139" s="15" t="s">
        <v>11</v>
      </c>
      <c r="J4139" s="15" t="s">
        <v>12</v>
      </c>
      <c r="K4139" s="1" t="str">
        <f t="shared" si="217"/>
        <v/>
      </c>
      <c r="L4139" s="1" t="e">
        <f ca="1">IF(AND(K4139&lt;&gt; "", COUNTIF(SAP!#REF!,K4139)&gt;0),"Matched", "")</f>
        <v>#REF!</v>
      </c>
      <c r="M4139" s="1" t="str">
        <f t="shared" si="218"/>
        <v/>
      </c>
      <c r="N4139" s="1" t="e">
        <f ca="1">IF(AND(M4139&lt;&gt; "", COUNTIF(SAP!#REF!,M4139)&gt;0),"Matched", "")</f>
        <v>#REF!</v>
      </c>
      <c r="O4139" s="1" t="str">
        <f t="shared" si="219"/>
        <v/>
      </c>
      <c r="P4139" s="1" t="e">
        <f ca="1">IF(AND(O4139&lt;&gt; "", COUNTIF(SAP!#REF!,O4139)&gt;0),"Matched", "")</f>
        <v>#REF!</v>
      </c>
      <c r="Q4139" s="1" t="str">
        <f ca="1">IF(D4139="AC","Logic4"&amp;"_"&amp;TEXT(C4139,"dd.mm.yyyy") &amp;"_"&amp; 1679085.15,"")</f>
        <v>Logic4_26.02.2020_1679085.15</v>
      </c>
      <c r="R4139" s="1" t="e">
        <f ca="1">IF(AND(Q4139&lt;&gt; "", COUNTIF(SAP!#REF!,Q4139)&gt;0),"Matched", "")</f>
        <v>#REF!</v>
      </c>
    </row>
    <row r="4140" spans="1:18">
      <c r="A4140" s="9">
        <v>11563327</v>
      </c>
      <c r="B4140" s="10">
        <v>43887</v>
      </c>
      <c r="C4140" s="10">
        <v>43887</v>
      </c>
      <c r="D4140" s="11" t="s">
        <v>10</v>
      </c>
      <c r="E4140" s="11">
        <v>0</v>
      </c>
      <c r="F4140" s="11">
        <v>0</v>
      </c>
      <c r="G4140" s="11">
        <v>10260</v>
      </c>
      <c r="H4140" s="11">
        <v>492532.56</v>
      </c>
      <c r="I4140" s="11" t="s">
        <v>11</v>
      </c>
      <c r="J4140" s="11" t="s">
        <v>12</v>
      </c>
      <c r="K4140" s="1" t="str">
        <f t="shared" si="217"/>
        <v/>
      </c>
      <c r="L4140" s="1" t="e">
        <f ca="1">IF(AND(K4140&lt;&gt; "", COUNTIF(SAP!#REF!,K4140)&gt;0),"Matched", "")</f>
        <v>#REF!</v>
      </c>
      <c r="M4140" s="1" t="str">
        <f t="shared" si="218"/>
        <v/>
      </c>
      <c r="N4140" s="1" t="e">
        <f ca="1">IF(AND(M4140&lt;&gt; "", COUNTIF(SAP!#REF!,M4140)&gt;0),"Matched", "")</f>
        <v>#REF!</v>
      </c>
      <c r="O4140" s="1" t="str">
        <f t="shared" si="219"/>
        <v/>
      </c>
      <c r="P4140" s="1" t="e">
        <f ca="1">IF(AND(O4140&lt;&gt; "", COUNTIF(SAP!#REF!,O4140)&gt;0),"Matched", "")</f>
        <v>#REF!</v>
      </c>
      <c r="Q4140" s="1" t="str">
        <f ca="1">IF(D4140="AC","Logic4"&amp;"_"&amp;TEXT(C4140,"dd.mm.yyyy") &amp;"_"&amp; 1679085.15,"")</f>
        <v>Logic4_26.02.2020_1679085.15</v>
      </c>
      <c r="R4140" s="1" t="e">
        <f ca="1">IF(AND(Q4140&lt;&gt; "", COUNTIF(SAP!#REF!,Q4140)&gt;0),"Matched", "")</f>
        <v>#REF!</v>
      </c>
    </row>
    <row r="4141" spans="1:18">
      <c r="A4141" s="13">
        <v>11563327</v>
      </c>
      <c r="B4141" s="14">
        <v>43887</v>
      </c>
      <c r="C4141" s="14">
        <v>43887</v>
      </c>
      <c r="D4141" s="15" t="s">
        <v>10</v>
      </c>
      <c r="E4141" s="15">
        <v>0</v>
      </c>
      <c r="F4141" s="15">
        <v>0</v>
      </c>
      <c r="G4141" s="15">
        <v>10453.200000000001</v>
      </c>
      <c r="H4141" s="15">
        <v>502985.76</v>
      </c>
      <c r="I4141" s="15" t="s">
        <v>11</v>
      </c>
      <c r="J4141" s="15" t="s">
        <v>12</v>
      </c>
      <c r="K4141" s="1" t="str">
        <f t="shared" si="217"/>
        <v/>
      </c>
      <c r="L4141" s="1" t="e">
        <f ca="1">IF(AND(K4141&lt;&gt; "", COUNTIF(SAP!#REF!,K4141)&gt;0),"Matched", "")</f>
        <v>#REF!</v>
      </c>
      <c r="M4141" s="1" t="str">
        <f t="shared" si="218"/>
        <v/>
      </c>
      <c r="N4141" s="1" t="e">
        <f ca="1">IF(AND(M4141&lt;&gt; "", COUNTIF(SAP!#REF!,M4141)&gt;0),"Matched", "")</f>
        <v>#REF!</v>
      </c>
      <c r="O4141" s="1" t="str">
        <f t="shared" si="219"/>
        <v/>
      </c>
      <c r="P4141" s="1" t="e">
        <f ca="1">IF(AND(O4141&lt;&gt; "", COUNTIF(SAP!#REF!,O4141)&gt;0),"Matched", "")</f>
        <v>#REF!</v>
      </c>
      <c r="Q4141" s="1" t="str">
        <f ca="1">IF(D4141="AC","Logic4"&amp;"_"&amp;TEXT(C4141,"dd.mm.yyyy") &amp;"_"&amp; 1679085.15,"")</f>
        <v>Logic4_26.02.2020_1679085.15</v>
      </c>
      <c r="R4141" s="1" t="e">
        <f ca="1">IF(AND(Q4141&lt;&gt; "", COUNTIF(SAP!#REF!,Q4141)&gt;0),"Matched", "")</f>
        <v>#REF!</v>
      </c>
    </row>
    <row r="4142" spans="1:18">
      <c r="A4142" s="9">
        <v>11563327</v>
      </c>
      <c r="B4142" s="10">
        <v>43887</v>
      </c>
      <c r="C4142" s="10">
        <v>43887</v>
      </c>
      <c r="D4142" s="11" t="s">
        <v>10</v>
      </c>
      <c r="E4142" s="11">
        <v>0</v>
      </c>
      <c r="F4142" s="11">
        <v>0</v>
      </c>
      <c r="G4142" s="11">
        <v>10622.6</v>
      </c>
      <c r="H4142" s="11">
        <v>513608.36</v>
      </c>
      <c r="I4142" s="11" t="s">
        <v>11</v>
      </c>
      <c r="J4142" s="11" t="s">
        <v>12</v>
      </c>
      <c r="K4142" s="1" t="str">
        <f t="shared" si="217"/>
        <v/>
      </c>
      <c r="L4142" s="1" t="e">
        <f ca="1">IF(AND(K4142&lt;&gt; "", COUNTIF(SAP!#REF!,K4142)&gt;0),"Matched", "")</f>
        <v>#REF!</v>
      </c>
      <c r="M4142" s="1" t="str">
        <f t="shared" si="218"/>
        <v/>
      </c>
      <c r="N4142" s="1" t="e">
        <f ca="1">IF(AND(M4142&lt;&gt; "", COUNTIF(SAP!#REF!,M4142)&gt;0),"Matched", "")</f>
        <v>#REF!</v>
      </c>
      <c r="O4142" s="1" t="str">
        <f t="shared" si="219"/>
        <v/>
      </c>
      <c r="P4142" s="1" t="e">
        <f ca="1">IF(AND(O4142&lt;&gt; "", COUNTIF(SAP!#REF!,O4142)&gt;0),"Matched", "")</f>
        <v>#REF!</v>
      </c>
      <c r="Q4142" s="1" t="str">
        <f ca="1">IF(D4142="AC","Logic4"&amp;"_"&amp;TEXT(C4142,"dd.mm.yyyy") &amp;"_"&amp; 1679085.15,"")</f>
        <v>Logic4_26.02.2020_1679085.15</v>
      </c>
      <c r="R4142" s="1" t="e">
        <f ca="1">IF(AND(Q4142&lt;&gt; "", COUNTIF(SAP!#REF!,Q4142)&gt;0),"Matched", "")</f>
        <v>#REF!</v>
      </c>
    </row>
    <row r="4143" spans="1:18">
      <c r="A4143" s="13">
        <v>11563327</v>
      </c>
      <c r="B4143" s="14">
        <v>43887</v>
      </c>
      <c r="C4143" s="14">
        <v>43887</v>
      </c>
      <c r="D4143" s="15" t="s">
        <v>10</v>
      </c>
      <c r="E4143" s="15">
        <v>0</v>
      </c>
      <c r="F4143" s="15">
        <v>0</v>
      </c>
      <c r="G4143" s="15">
        <v>10708.9</v>
      </c>
      <c r="H4143" s="15">
        <v>524317.26</v>
      </c>
      <c r="I4143" s="15" t="s">
        <v>11</v>
      </c>
      <c r="J4143" s="15" t="s">
        <v>12</v>
      </c>
      <c r="K4143" s="1" t="str">
        <f t="shared" si="217"/>
        <v/>
      </c>
      <c r="L4143" s="1" t="e">
        <f ca="1">IF(AND(K4143&lt;&gt; "", COUNTIF(SAP!#REF!,K4143)&gt;0),"Matched", "")</f>
        <v>#REF!</v>
      </c>
      <c r="M4143" s="1" t="str">
        <f t="shared" si="218"/>
        <v/>
      </c>
      <c r="N4143" s="1" t="e">
        <f ca="1">IF(AND(M4143&lt;&gt; "", COUNTIF(SAP!#REF!,M4143)&gt;0),"Matched", "")</f>
        <v>#REF!</v>
      </c>
      <c r="O4143" s="1" t="str">
        <f t="shared" si="219"/>
        <v/>
      </c>
      <c r="P4143" s="1" t="e">
        <f ca="1">IF(AND(O4143&lt;&gt; "", COUNTIF(SAP!#REF!,O4143)&gt;0),"Matched", "")</f>
        <v>#REF!</v>
      </c>
      <c r="Q4143" s="1" t="str">
        <f ca="1">IF(D4143="AC","Logic4"&amp;"_"&amp;TEXT(C4143,"dd.mm.yyyy") &amp;"_"&amp; 1679085.15,"")</f>
        <v>Logic4_26.02.2020_1679085.15</v>
      </c>
      <c r="R4143" s="1" t="e">
        <f ca="1">IF(AND(Q4143&lt;&gt; "", COUNTIF(SAP!#REF!,Q4143)&gt;0),"Matched", "")</f>
        <v>#REF!</v>
      </c>
    </row>
    <row r="4144" spans="1:18">
      <c r="A4144" s="9">
        <v>11563327</v>
      </c>
      <c r="B4144" s="10">
        <v>43887</v>
      </c>
      <c r="C4144" s="10">
        <v>43887</v>
      </c>
      <c r="D4144" s="11" t="s">
        <v>10</v>
      </c>
      <c r="E4144" s="11">
        <v>0</v>
      </c>
      <c r="F4144" s="11">
        <v>0</v>
      </c>
      <c r="G4144" s="11">
        <v>10800.3</v>
      </c>
      <c r="H4144" s="11">
        <v>535117.56000000006</v>
      </c>
      <c r="I4144" s="11" t="s">
        <v>11</v>
      </c>
      <c r="J4144" s="11" t="s">
        <v>12</v>
      </c>
      <c r="K4144" s="1" t="str">
        <f t="shared" si="217"/>
        <v/>
      </c>
      <c r="L4144" s="1" t="e">
        <f ca="1">IF(AND(K4144&lt;&gt; "", COUNTIF(SAP!#REF!,K4144)&gt;0),"Matched", "")</f>
        <v>#REF!</v>
      </c>
      <c r="M4144" s="1" t="str">
        <f t="shared" si="218"/>
        <v/>
      </c>
      <c r="N4144" s="1" t="e">
        <f ca="1">IF(AND(M4144&lt;&gt; "", COUNTIF(SAP!#REF!,M4144)&gt;0),"Matched", "")</f>
        <v>#REF!</v>
      </c>
      <c r="O4144" s="1" t="str">
        <f t="shared" si="219"/>
        <v/>
      </c>
      <c r="P4144" s="1" t="e">
        <f ca="1">IF(AND(O4144&lt;&gt; "", COUNTIF(SAP!#REF!,O4144)&gt;0),"Matched", "")</f>
        <v>#REF!</v>
      </c>
      <c r="Q4144" s="1" t="str">
        <f ca="1">IF(D4144="AC","Logic4"&amp;"_"&amp;TEXT(C4144,"dd.mm.yyyy") &amp;"_"&amp; 1679085.15,"")</f>
        <v>Logic4_26.02.2020_1679085.15</v>
      </c>
      <c r="R4144" s="1" t="e">
        <f ca="1">IF(AND(Q4144&lt;&gt; "", COUNTIF(SAP!#REF!,Q4144)&gt;0),"Matched", "")</f>
        <v>#REF!</v>
      </c>
    </row>
    <row r="4145" spans="1:18">
      <c r="A4145" s="13">
        <v>11563327</v>
      </c>
      <c r="B4145" s="14">
        <v>43887</v>
      </c>
      <c r="C4145" s="14">
        <v>43887</v>
      </c>
      <c r="D4145" s="15" t="s">
        <v>10</v>
      </c>
      <c r="E4145" s="15">
        <v>0</v>
      </c>
      <c r="F4145" s="15">
        <v>0</v>
      </c>
      <c r="G4145" s="15">
        <v>10822</v>
      </c>
      <c r="H4145" s="15">
        <v>545939.56000000006</v>
      </c>
      <c r="I4145" s="15" t="s">
        <v>11</v>
      </c>
      <c r="J4145" s="15" t="s">
        <v>12</v>
      </c>
      <c r="K4145" s="1" t="str">
        <f t="shared" si="217"/>
        <v/>
      </c>
      <c r="L4145" s="1" t="e">
        <f ca="1">IF(AND(K4145&lt;&gt; "", COUNTIF(SAP!#REF!,K4145)&gt;0),"Matched", "")</f>
        <v>#REF!</v>
      </c>
      <c r="M4145" s="1" t="str">
        <f t="shared" si="218"/>
        <v/>
      </c>
      <c r="N4145" s="1" t="e">
        <f ca="1">IF(AND(M4145&lt;&gt; "", COUNTIF(SAP!#REF!,M4145)&gt;0),"Matched", "")</f>
        <v>#REF!</v>
      </c>
      <c r="O4145" s="1" t="str">
        <f t="shared" si="219"/>
        <v/>
      </c>
      <c r="P4145" s="1" t="e">
        <f ca="1">IF(AND(O4145&lt;&gt; "", COUNTIF(SAP!#REF!,O4145)&gt;0),"Matched", "")</f>
        <v>#REF!</v>
      </c>
      <c r="Q4145" s="1" t="str">
        <f ca="1">IF(D4145="AC","Logic4"&amp;"_"&amp;TEXT(C4145,"dd.mm.yyyy") &amp;"_"&amp; 1679085.15,"")</f>
        <v>Logic4_26.02.2020_1679085.15</v>
      </c>
      <c r="R4145" s="1" t="e">
        <f ca="1">IF(AND(Q4145&lt;&gt; "", COUNTIF(SAP!#REF!,Q4145)&gt;0),"Matched", "")</f>
        <v>#REF!</v>
      </c>
    </row>
    <row r="4146" spans="1:18">
      <c r="A4146" s="9">
        <v>11563327</v>
      </c>
      <c r="B4146" s="10">
        <v>43887</v>
      </c>
      <c r="C4146" s="10">
        <v>43887</v>
      </c>
      <c r="D4146" s="11" t="s">
        <v>10</v>
      </c>
      <c r="E4146" s="11">
        <v>0</v>
      </c>
      <c r="F4146" s="11">
        <v>0</v>
      </c>
      <c r="G4146" s="11">
        <v>11260</v>
      </c>
      <c r="H4146" s="11">
        <v>557199.56000000006</v>
      </c>
      <c r="I4146" s="11" t="s">
        <v>11</v>
      </c>
      <c r="J4146" s="11" t="s">
        <v>12</v>
      </c>
      <c r="K4146" s="1" t="str">
        <f t="shared" si="217"/>
        <v/>
      </c>
      <c r="L4146" s="1" t="e">
        <f ca="1">IF(AND(K4146&lt;&gt; "", COUNTIF(SAP!#REF!,K4146)&gt;0),"Matched", "")</f>
        <v>#REF!</v>
      </c>
      <c r="M4146" s="1" t="str">
        <f t="shared" si="218"/>
        <v/>
      </c>
      <c r="N4146" s="1" t="e">
        <f ca="1">IF(AND(M4146&lt;&gt; "", COUNTIF(SAP!#REF!,M4146)&gt;0),"Matched", "")</f>
        <v>#REF!</v>
      </c>
      <c r="O4146" s="1" t="str">
        <f t="shared" si="219"/>
        <v/>
      </c>
      <c r="P4146" s="1" t="e">
        <f ca="1">IF(AND(O4146&lt;&gt; "", COUNTIF(SAP!#REF!,O4146)&gt;0),"Matched", "")</f>
        <v>#REF!</v>
      </c>
      <c r="Q4146" s="1" t="str">
        <f ca="1">IF(D4146="AC","Logic4"&amp;"_"&amp;TEXT(C4146,"dd.mm.yyyy") &amp;"_"&amp; 1679085.15,"")</f>
        <v>Logic4_26.02.2020_1679085.15</v>
      </c>
      <c r="R4146" s="1" t="e">
        <f ca="1">IF(AND(Q4146&lt;&gt; "", COUNTIF(SAP!#REF!,Q4146)&gt;0),"Matched", "")</f>
        <v>#REF!</v>
      </c>
    </row>
    <row r="4147" spans="1:18">
      <c r="A4147" s="13">
        <v>11563327</v>
      </c>
      <c r="B4147" s="14">
        <v>43887</v>
      </c>
      <c r="C4147" s="14">
        <v>43887</v>
      </c>
      <c r="D4147" s="15" t="s">
        <v>10</v>
      </c>
      <c r="E4147" s="15">
        <v>0</v>
      </c>
      <c r="F4147" s="15">
        <v>0</v>
      </c>
      <c r="G4147" s="15">
        <v>11620</v>
      </c>
      <c r="H4147" s="15">
        <v>568819.56000000006</v>
      </c>
      <c r="I4147" s="15" t="s">
        <v>11</v>
      </c>
      <c r="J4147" s="15" t="s">
        <v>12</v>
      </c>
      <c r="K4147" s="1" t="str">
        <f t="shared" si="217"/>
        <v/>
      </c>
      <c r="L4147" s="1" t="e">
        <f ca="1">IF(AND(K4147&lt;&gt; "", COUNTIF(SAP!#REF!,K4147)&gt;0),"Matched", "")</f>
        <v>#REF!</v>
      </c>
      <c r="M4147" s="1" t="str">
        <f t="shared" si="218"/>
        <v/>
      </c>
      <c r="N4147" s="1" t="e">
        <f ca="1">IF(AND(M4147&lt;&gt; "", COUNTIF(SAP!#REF!,M4147)&gt;0),"Matched", "")</f>
        <v>#REF!</v>
      </c>
      <c r="O4147" s="1" t="str">
        <f t="shared" si="219"/>
        <v/>
      </c>
      <c r="P4147" s="1" t="e">
        <f ca="1">IF(AND(O4147&lt;&gt; "", COUNTIF(SAP!#REF!,O4147)&gt;0),"Matched", "")</f>
        <v>#REF!</v>
      </c>
      <c r="Q4147" s="1" t="str">
        <f ca="1">IF(D4147="AC","Logic4"&amp;"_"&amp;TEXT(C4147,"dd.mm.yyyy") &amp;"_"&amp; 1679085.15,"")</f>
        <v>Logic4_26.02.2020_1679085.15</v>
      </c>
      <c r="R4147" s="1" t="e">
        <f ca="1">IF(AND(Q4147&lt;&gt; "", COUNTIF(SAP!#REF!,Q4147)&gt;0),"Matched", "")</f>
        <v>#REF!</v>
      </c>
    </row>
    <row r="4148" spans="1:18">
      <c r="A4148" s="9">
        <v>11563327</v>
      </c>
      <c r="B4148" s="10">
        <v>43887</v>
      </c>
      <c r="C4148" s="10">
        <v>43887</v>
      </c>
      <c r="D4148" s="11" t="s">
        <v>10</v>
      </c>
      <c r="E4148" s="11">
        <v>0</v>
      </c>
      <c r="F4148" s="11">
        <v>0</v>
      </c>
      <c r="G4148" s="11">
        <v>11682.7</v>
      </c>
      <c r="H4148" s="11">
        <v>580502.26</v>
      </c>
      <c r="I4148" s="11" t="s">
        <v>11</v>
      </c>
      <c r="J4148" s="11" t="s">
        <v>12</v>
      </c>
      <c r="K4148" s="1" t="str">
        <f t="shared" si="217"/>
        <v/>
      </c>
      <c r="L4148" s="1" t="e">
        <f ca="1">IF(AND(K4148&lt;&gt; "", COUNTIF(SAP!#REF!,K4148)&gt;0),"Matched", "")</f>
        <v>#REF!</v>
      </c>
      <c r="M4148" s="1" t="str">
        <f t="shared" si="218"/>
        <v/>
      </c>
      <c r="N4148" s="1" t="e">
        <f ca="1">IF(AND(M4148&lt;&gt; "", COUNTIF(SAP!#REF!,M4148)&gt;0),"Matched", "")</f>
        <v>#REF!</v>
      </c>
      <c r="O4148" s="1" t="str">
        <f t="shared" si="219"/>
        <v/>
      </c>
      <c r="P4148" s="1" t="e">
        <f ca="1">IF(AND(O4148&lt;&gt; "", COUNTIF(SAP!#REF!,O4148)&gt;0),"Matched", "")</f>
        <v>#REF!</v>
      </c>
      <c r="Q4148" s="1" t="str">
        <f ca="1">IF(D4148="AC","Logic4"&amp;"_"&amp;TEXT(C4148,"dd.mm.yyyy") &amp;"_"&amp; 1679085.15,"")</f>
        <v>Logic4_26.02.2020_1679085.15</v>
      </c>
      <c r="R4148" s="1" t="e">
        <f ca="1">IF(AND(Q4148&lt;&gt; "", COUNTIF(SAP!#REF!,Q4148)&gt;0),"Matched", "")</f>
        <v>#REF!</v>
      </c>
    </row>
    <row r="4149" spans="1:18">
      <c r="A4149" s="13">
        <v>11563327</v>
      </c>
      <c r="B4149" s="14">
        <v>43887</v>
      </c>
      <c r="C4149" s="14">
        <v>43887</v>
      </c>
      <c r="D4149" s="15" t="s">
        <v>10</v>
      </c>
      <c r="E4149" s="15">
        <v>0</v>
      </c>
      <c r="F4149" s="15">
        <v>0</v>
      </c>
      <c r="G4149" s="15">
        <v>12055.9</v>
      </c>
      <c r="H4149" s="15">
        <v>592558.16</v>
      </c>
      <c r="I4149" s="15" t="s">
        <v>11</v>
      </c>
      <c r="J4149" s="15" t="s">
        <v>12</v>
      </c>
      <c r="K4149" s="1" t="str">
        <f t="shared" si="217"/>
        <v/>
      </c>
      <c r="L4149" s="1" t="e">
        <f ca="1">IF(AND(K4149&lt;&gt; "", COUNTIF(SAP!#REF!,K4149)&gt;0),"Matched", "")</f>
        <v>#REF!</v>
      </c>
      <c r="M4149" s="1" t="str">
        <f t="shared" si="218"/>
        <v/>
      </c>
      <c r="N4149" s="1" t="e">
        <f ca="1">IF(AND(M4149&lt;&gt; "", COUNTIF(SAP!#REF!,M4149)&gt;0),"Matched", "")</f>
        <v>#REF!</v>
      </c>
      <c r="O4149" s="1" t="str">
        <f t="shared" si="219"/>
        <v/>
      </c>
      <c r="P4149" s="1" t="e">
        <f ca="1">IF(AND(O4149&lt;&gt; "", COUNTIF(SAP!#REF!,O4149)&gt;0),"Matched", "")</f>
        <v>#REF!</v>
      </c>
      <c r="Q4149" s="1" t="str">
        <f ca="1">IF(D4149="AC","Logic4"&amp;"_"&amp;TEXT(C4149,"dd.mm.yyyy") &amp;"_"&amp; 1679085.15,"")</f>
        <v>Logic4_26.02.2020_1679085.15</v>
      </c>
      <c r="R4149" s="1" t="e">
        <f ca="1">IF(AND(Q4149&lt;&gt; "", COUNTIF(SAP!#REF!,Q4149)&gt;0),"Matched", "")</f>
        <v>#REF!</v>
      </c>
    </row>
    <row r="4150" spans="1:18">
      <c r="A4150" s="9">
        <v>11563327</v>
      </c>
      <c r="B4150" s="10">
        <v>43887</v>
      </c>
      <c r="C4150" s="10">
        <v>43887</v>
      </c>
      <c r="D4150" s="11" t="s">
        <v>10</v>
      </c>
      <c r="E4150" s="11">
        <v>0</v>
      </c>
      <c r="F4150" s="11">
        <v>0</v>
      </c>
      <c r="G4150" s="11">
        <v>12492.4</v>
      </c>
      <c r="H4150" s="11">
        <v>605050.56000000006</v>
      </c>
      <c r="I4150" s="11" t="s">
        <v>11</v>
      </c>
      <c r="J4150" s="11" t="s">
        <v>12</v>
      </c>
      <c r="K4150" s="1" t="str">
        <f t="shared" si="217"/>
        <v/>
      </c>
      <c r="L4150" s="1" t="e">
        <f ca="1">IF(AND(K4150&lt;&gt; "", COUNTIF(SAP!#REF!,K4150)&gt;0),"Matched", "")</f>
        <v>#REF!</v>
      </c>
      <c r="M4150" s="1" t="str">
        <f t="shared" si="218"/>
        <v/>
      </c>
      <c r="N4150" s="1" t="e">
        <f ca="1">IF(AND(M4150&lt;&gt; "", COUNTIF(SAP!#REF!,M4150)&gt;0),"Matched", "")</f>
        <v>#REF!</v>
      </c>
      <c r="O4150" s="1" t="str">
        <f t="shared" si="219"/>
        <v/>
      </c>
      <c r="P4150" s="1" t="e">
        <f ca="1">IF(AND(O4150&lt;&gt; "", COUNTIF(SAP!#REF!,O4150)&gt;0),"Matched", "")</f>
        <v>#REF!</v>
      </c>
      <c r="Q4150" s="1" t="str">
        <f ca="1">IF(D4150="AC","Logic4"&amp;"_"&amp;TEXT(C4150,"dd.mm.yyyy") &amp;"_"&amp; 1679085.15,"")</f>
        <v>Logic4_26.02.2020_1679085.15</v>
      </c>
      <c r="R4150" s="1" t="e">
        <f ca="1">IF(AND(Q4150&lt;&gt; "", COUNTIF(SAP!#REF!,Q4150)&gt;0),"Matched", "")</f>
        <v>#REF!</v>
      </c>
    </row>
    <row r="4151" spans="1:18">
      <c r="A4151" s="13">
        <v>11563327</v>
      </c>
      <c r="B4151" s="14">
        <v>43887</v>
      </c>
      <c r="C4151" s="14">
        <v>43887</v>
      </c>
      <c r="D4151" s="15" t="s">
        <v>10</v>
      </c>
      <c r="E4151" s="15">
        <v>0</v>
      </c>
      <c r="F4151" s="15">
        <v>0</v>
      </c>
      <c r="G4151" s="15">
        <v>12800.6</v>
      </c>
      <c r="H4151" s="15">
        <v>617851.16</v>
      </c>
      <c r="I4151" s="15" t="s">
        <v>11</v>
      </c>
      <c r="J4151" s="15" t="s">
        <v>12</v>
      </c>
      <c r="K4151" s="1" t="str">
        <f t="shared" si="217"/>
        <v/>
      </c>
      <c r="L4151" s="1" t="e">
        <f ca="1">IF(AND(K4151&lt;&gt; "", COUNTIF(SAP!#REF!,K4151)&gt;0),"Matched", "")</f>
        <v>#REF!</v>
      </c>
      <c r="M4151" s="1" t="str">
        <f t="shared" si="218"/>
        <v/>
      </c>
      <c r="N4151" s="1" t="e">
        <f ca="1">IF(AND(M4151&lt;&gt; "", COUNTIF(SAP!#REF!,M4151)&gt;0),"Matched", "")</f>
        <v>#REF!</v>
      </c>
      <c r="O4151" s="1" t="str">
        <f t="shared" si="219"/>
        <v/>
      </c>
      <c r="P4151" s="1" t="e">
        <f ca="1">IF(AND(O4151&lt;&gt; "", COUNTIF(SAP!#REF!,O4151)&gt;0),"Matched", "")</f>
        <v>#REF!</v>
      </c>
      <c r="Q4151" s="1" t="str">
        <f ca="1">IF(D4151="AC","Logic4"&amp;"_"&amp;TEXT(C4151,"dd.mm.yyyy") &amp;"_"&amp; 1679085.15,"")</f>
        <v>Logic4_26.02.2020_1679085.15</v>
      </c>
      <c r="R4151" s="1" t="e">
        <f ca="1">IF(AND(Q4151&lt;&gt; "", COUNTIF(SAP!#REF!,Q4151)&gt;0),"Matched", "")</f>
        <v>#REF!</v>
      </c>
    </row>
    <row r="4152" spans="1:18">
      <c r="A4152" s="9">
        <v>11563327</v>
      </c>
      <c r="B4152" s="10">
        <v>43887</v>
      </c>
      <c r="C4152" s="10">
        <v>43887</v>
      </c>
      <c r="D4152" s="11" t="s">
        <v>10</v>
      </c>
      <c r="E4152" s="11">
        <v>0</v>
      </c>
      <c r="F4152" s="11">
        <v>0</v>
      </c>
      <c r="G4152" s="11">
        <v>13800.2</v>
      </c>
      <c r="H4152" s="11">
        <v>631651.36</v>
      </c>
      <c r="I4152" s="11" t="s">
        <v>11</v>
      </c>
      <c r="J4152" s="11" t="s">
        <v>12</v>
      </c>
      <c r="K4152" s="1" t="str">
        <f t="shared" si="217"/>
        <v/>
      </c>
      <c r="L4152" s="1" t="e">
        <f ca="1">IF(AND(K4152&lt;&gt; "", COUNTIF(SAP!#REF!,K4152)&gt;0),"Matched", "")</f>
        <v>#REF!</v>
      </c>
      <c r="M4152" s="1" t="str">
        <f t="shared" si="218"/>
        <v/>
      </c>
      <c r="N4152" s="1" t="e">
        <f ca="1">IF(AND(M4152&lt;&gt; "", COUNTIF(SAP!#REF!,M4152)&gt;0),"Matched", "")</f>
        <v>#REF!</v>
      </c>
      <c r="O4152" s="1" t="str">
        <f t="shared" si="219"/>
        <v/>
      </c>
      <c r="P4152" s="1" t="e">
        <f ca="1">IF(AND(O4152&lt;&gt; "", COUNTIF(SAP!#REF!,O4152)&gt;0),"Matched", "")</f>
        <v>#REF!</v>
      </c>
      <c r="Q4152" s="1" t="str">
        <f ca="1">IF(D4152="AC","Logic4"&amp;"_"&amp;TEXT(C4152,"dd.mm.yyyy") &amp;"_"&amp; 1679085.15,"")</f>
        <v>Logic4_26.02.2020_1679085.15</v>
      </c>
      <c r="R4152" s="1" t="e">
        <f ca="1">IF(AND(Q4152&lt;&gt; "", COUNTIF(SAP!#REF!,Q4152)&gt;0),"Matched", "")</f>
        <v>#REF!</v>
      </c>
    </row>
    <row r="4153" spans="1:18">
      <c r="A4153" s="13">
        <v>11563327</v>
      </c>
      <c r="B4153" s="14">
        <v>43887</v>
      </c>
      <c r="C4153" s="14">
        <v>43887</v>
      </c>
      <c r="D4153" s="15" t="s">
        <v>10</v>
      </c>
      <c r="E4153" s="15">
        <v>0</v>
      </c>
      <c r="F4153" s="15">
        <v>0</v>
      </c>
      <c r="G4153" s="15">
        <v>13849.76</v>
      </c>
      <c r="H4153" s="15">
        <v>645501.12</v>
      </c>
      <c r="I4153" s="15" t="s">
        <v>11</v>
      </c>
      <c r="J4153" s="15" t="s">
        <v>12</v>
      </c>
      <c r="K4153" s="1" t="str">
        <f t="shared" si="217"/>
        <v/>
      </c>
      <c r="L4153" s="1" t="e">
        <f ca="1">IF(AND(K4153&lt;&gt; "", COUNTIF(SAP!#REF!,K4153)&gt;0),"Matched", "")</f>
        <v>#REF!</v>
      </c>
      <c r="M4153" s="1" t="str">
        <f t="shared" si="218"/>
        <v/>
      </c>
      <c r="N4153" s="1" t="e">
        <f ca="1">IF(AND(M4153&lt;&gt; "", COUNTIF(SAP!#REF!,M4153)&gt;0),"Matched", "")</f>
        <v>#REF!</v>
      </c>
      <c r="O4153" s="1" t="str">
        <f t="shared" si="219"/>
        <v/>
      </c>
      <c r="P4153" s="1" t="e">
        <f ca="1">IF(AND(O4153&lt;&gt; "", COUNTIF(SAP!#REF!,O4153)&gt;0),"Matched", "")</f>
        <v>#REF!</v>
      </c>
      <c r="Q4153" s="1" t="str">
        <f ca="1">IF(D4153="AC","Logic4"&amp;"_"&amp;TEXT(C4153,"dd.mm.yyyy") &amp;"_"&amp; 1679085.15,"")</f>
        <v>Logic4_26.02.2020_1679085.15</v>
      </c>
      <c r="R4153" s="1" t="e">
        <f ca="1">IF(AND(Q4153&lt;&gt; "", COUNTIF(SAP!#REF!,Q4153)&gt;0),"Matched", "")</f>
        <v>#REF!</v>
      </c>
    </row>
    <row r="4154" spans="1:18">
      <c r="A4154" s="9">
        <v>11563327</v>
      </c>
      <c r="B4154" s="10">
        <v>43887</v>
      </c>
      <c r="C4154" s="10">
        <v>43887</v>
      </c>
      <c r="D4154" s="11" t="s">
        <v>10</v>
      </c>
      <c r="E4154" s="11">
        <v>0</v>
      </c>
      <c r="F4154" s="11">
        <v>0</v>
      </c>
      <c r="G4154" s="11">
        <v>14792</v>
      </c>
      <c r="H4154" s="11">
        <v>660293.12</v>
      </c>
      <c r="I4154" s="11" t="s">
        <v>11</v>
      </c>
      <c r="J4154" s="11" t="s">
        <v>12</v>
      </c>
      <c r="K4154" s="1" t="str">
        <f t="shared" si="217"/>
        <v/>
      </c>
      <c r="L4154" s="1" t="e">
        <f ca="1">IF(AND(K4154&lt;&gt; "", COUNTIF(SAP!#REF!,K4154)&gt;0),"Matched", "")</f>
        <v>#REF!</v>
      </c>
      <c r="M4154" s="1" t="str">
        <f t="shared" si="218"/>
        <v/>
      </c>
      <c r="N4154" s="1" t="e">
        <f ca="1">IF(AND(M4154&lt;&gt; "", COUNTIF(SAP!#REF!,M4154)&gt;0),"Matched", "")</f>
        <v>#REF!</v>
      </c>
      <c r="O4154" s="1" t="str">
        <f t="shared" si="219"/>
        <v/>
      </c>
      <c r="P4154" s="1" t="e">
        <f ca="1">IF(AND(O4154&lt;&gt; "", COUNTIF(SAP!#REF!,O4154)&gt;0),"Matched", "")</f>
        <v>#REF!</v>
      </c>
      <c r="Q4154" s="1" t="str">
        <f ca="1">IF(D4154="AC","Logic4"&amp;"_"&amp;TEXT(C4154,"dd.mm.yyyy") &amp;"_"&amp; 1679085.15,"")</f>
        <v>Logic4_26.02.2020_1679085.15</v>
      </c>
      <c r="R4154" s="1" t="e">
        <f ca="1">IF(AND(Q4154&lt;&gt; "", COUNTIF(SAP!#REF!,Q4154)&gt;0),"Matched", "")</f>
        <v>#REF!</v>
      </c>
    </row>
    <row r="4155" spans="1:18">
      <c r="A4155" s="13">
        <v>11563327</v>
      </c>
      <c r="B4155" s="14">
        <v>43887</v>
      </c>
      <c r="C4155" s="14">
        <v>43887</v>
      </c>
      <c r="D4155" s="15" t="s">
        <v>10</v>
      </c>
      <c r="E4155" s="15">
        <v>0</v>
      </c>
      <c r="F4155" s="15">
        <v>0</v>
      </c>
      <c r="G4155" s="15">
        <v>15240</v>
      </c>
      <c r="H4155" s="15">
        <v>675533.12</v>
      </c>
      <c r="I4155" s="15" t="s">
        <v>11</v>
      </c>
      <c r="J4155" s="15" t="s">
        <v>12</v>
      </c>
      <c r="K4155" s="1" t="str">
        <f t="shared" si="217"/>
        <v/>
      </c>
      <c r="L4155" s="1" t="e">
        <f ca="1">IF(AND(K4155&lt;&gt; "", COUNTIF(SAP!#REF!,K4155)&gt;0),"Matched", "")</f>
        <v>#REF!</v>
      </c>
      <c r="M4155" s="1" t="str">
        <f t="shared" si="218"/>
        <v/>
      </c>
      <c r="N4155" s="1" t="e">
        <f ca="1">IF(AND(M4155&lt;&gt; "", COUNTIF(SAP!#REF!,M4155)&gt;0),"Matched", "")</f>
        <v>#REF!</v>
      </c>
      <c r="O4155" s="1" t="str">
        <f t="shared" si="219"/>
        <v/>
      </c>
      <c r="P4155" s="1" t="e">
        <f ca="1">IF(AND(O4155&lt;&gt; "", COUNTIF(SAP!#REF!,O4155)&gt;0),"Matched", "")</f>
        <v>#REF!</v>
      </c>
      <c r="Q4155" s="1" t="str">
        <f ca="1">IF(D4155="AC","Logic4"&amp;"_"&amp;TEXT(C4155,"dd.mm.yyyy") &amp;"_"&amp; 1679085.15,"")</f>
        <v>Logic4_26.02.2020_1679085.15</v>
      </c>
      <c r="R4155" s="1" t="e">
        <f ca="1">IF(AND(Q4155&lt;&gt; "", COUNTIF(SAP!#REF!,Q4155)&gt;0),"Matched", "")</f>
        <v>#REF!</v>
      </c>
    </row>
    <row r="4156" spans="1:18">
      <c r="A4156" s="9">
        <v>11563327</v>
      </c>
      <c r="B4156" s="10">
        <v>43887</v>
      </c>
      <c r="C4156" s="10">
        <v>43887</v>
      </c>
      <c r="D4156" s="11" t="s">
        <v>10</v>
      </c>
      <c r="E4156" s="11">
        <v>0</v>
      </c>
      <c r="F4156" s="11">
        <v>0</v>
      </c>
      <c r="G4156" s="11">
        <v>15365.88</v>
      </c>
      <c r="H4156" s="11">
        <v>690899</v>
      </c>
      <c r="I4156" s="11" t="s">
        <v>11</v>
      </c>
      <c r="J4156" s="11" t="s">
        <v>12</v>
      </c>
      <c r="K4156" s="1" t="str">
        <f t="shared" si="217"/>
        <v/>
      </c>
      <c r="L4156" s="1" t="e">
        <f ca="1">IF(AND(K4156&lt;&gt; "", COUNTIF(SAP!#REF!,K4156)&gt;0),"Matched", "")</f>
        <v>#REF!</v>
      </c>
      <c r="M4156" s="1" t="str">
        <f t="shared" si="218"/>
        <v/>
      </c>
      <c r="N4156" s="1" t="e">
        <f ca="1">IF(AND(M4156&lt;&gt; "", COUNTIF(SAP!#REF!,M4156)&gt;0),"Matched", "")</f>
        <v>#REF!</v>
      </c>
      <c r="O4156" s="1" t="str">
        <f t="shared" si="219"/>
        <v/>
      </c>
      <c r="P4156" s="1" t="e">
        <f ca="1">IF(AND(O4156&lt;&gt; "", COUNTIF(SAP!#REF!,O4156)&gt;0),"Matched", "")</f>
        <v>#REF!</v>
      </c>
      <c r="Q4156" s="1" t="str">
        <f ca="1">IF(D4156="AC","Logic4"&amp;"_"&amp;TEXT(C4156,"dd.mm.yyyy") &amp;"_"&amp; 1679085.15,"")</f>
        <v>Logic4_26.02.2020_1679085.15</v>
      </c>
      <c r="R4156" s="1" t="e">
        <f ca="1">IF(AND(Q4156&lt;&gt; "", COUNTIF(SAP!#REF!,Q4156)&gt;0),"Matched", "")</f>
        <v>#REF!</v>
      </c>
    </row>
    <row r="4157" spans="1:18">
      <c r="A4157" s="13">
        <v>11563327</v>
      </c>
      <c r="B4157" s="14">
        <v>43887</v>
      </c>
      <c r="C4157" s="14">
        <v>43887</v>
      </c>
      <c r="D4157" s="15" t="s">
        <v>10</v>
      </c>
      <c r="E4157" s="15">
        <v>0</v>
      </c>
      <c r="F4157" s="15">
        <v>0</v>
      </c>
      <c r="G4157" s="15">
        <v>15879.2</v>
      </c>
      <c r="H4157" s="15">
        <v>706778.2</v>
      </c>
      <c r="I4157" s="15" t="s">
        <v>11</v>
      </c>
      <c r="J4157" s="15" t="s">
        <v>12</v>
      </c>
      <c r="K4157" s="1" t="str">
        <f t="shared" si="217"/>
        <v/>
      </c>
      <c r="L4157" s="1" t="e">
        <f ca="1">IF(AND(K4157&lt;&gt; "", COUNTIF(SAP!#REF!,K4157)&gt;0),"Matched", "")</f>
        <v>#REF!</v>
      </c>
      <c r="M4157" s="1" t="str">
        <f t="shared" si="218"/>
        <v/>
      </c>
      <c r="N4157" s="1" t="e">
        <f ca="1">IF(AND(M4157&lt;&gt; "", COUNTIF(SAP!#REF!,M4157)&gt;0),"Matched", "")</f>
        <v>#REF!</v>
      </c>
      <c r="O4157" s="1" t="str">
        <f t="shared" si="219"/>
        <v/>
      </c>
      <c r="P4157" s="1" t="e">
        <f ca="1">IF(AND(O4157&lt;&gt; "", COUNTIF(SAP!#REF!,O4157)&gt;0),"Matched", "")</f>
        <v>#REF!</v>
      </c>
      <c r="Q4157" s="1" t="str">
        <f ca="1">IF(D4157="AC","Logic4"&amp;"_"&amp;TEXT(C4157,"dd.mm.yyyy") &amp;"_"&amp; 1679085.15,"")</f>
        <v>Logic4_26.02.2020_1679085.15</v>
      </c>
      <c r="R4157" s="1" t="e">
        <f ca="1">IF(AND(Q4157&lt;&gt; "", COUNTIF(SAP!#REF!,Q4157)&gt;0),"Matched", "")</f>
        <v>#REF!</v>
      </c>
    </row>
    <row r="4158" spans="1:18">
      <c r="A4158" s="9">
        <v>11563327</v>
      </c>
      <c r="B4158" s="10">
        <v>43887</v>
      </c>
      <c r="C4158" s="10">
        <v>43887</v>
      </c>
      <c r="D4158" s="11" t="s">
        <v>10</v>
      </c>
      <c r="E4158" s="11">
        <v>0</v>
      </c>
      <c r="F4158" s="11">
        <v>0</v>
      </c>
      <c r="G4158" s="11">
        <v>16000</v>
      </c>
      <c r="H4158" s="11">
        <v>722778.2</v>
      </c>
      <c r="I4158" s="11" t="s">
        <v>11</v>
      </c>
      <c r="J4158" s="11" t="s">
        <v>12</v>
      </c>
      <c r="K4158" s="1" t="str">
        <f t="shared" si="217"/>
        <v/>
      </c>
      <c r="L4158" s="1" t="e">
        <f ca="1">IF(AND(K4158&lt;&gt; "", COUNTIF(SAP!#REF!,K4158)&gt;0),"Matched", "")</f>
        <v>#REF!</v>
      </c>
      <c r="M4158" s="1" t="str">
        <f t="shared" si="218"/>
        <v/>
      </c>
      <c r="N4158" s="1" t="e">
        <f ca="1">IF(AND(M4158&lt;&gt; "", COUNTIF(SAP!#REF!,M4158)&gt;0),"Matched", "")</f>
        <v>#REF!</v>
      </c>
      <c r="O4158" s="1" t="str">
        <f t="shared" si="219"/>
        <v/>
      </c>
      <c r="P4158" s="1" t="e">
        <f ca="1">IF(AND(O4158&lt;&gt; "", COUNTIF(SAP!#REF!,O4158)&gt;0),"Matched", "")</f>
        <v>#REF!</v>
      </c>
      <c r="Q4158" s="1" t="str">
        <f ca="1">IF(D4158="AC","Logic4"&amp;"_"&amp;TEXT(C4158,"dd.mm.yyyy") &amp;"_"&amp; 1679085.15,"")</f>
        <v>Logic4_26.02.2020_1679085.15</v>
      </c>
      <c r="R4158" s="1" t="e">
        <f ca="1">IF(AND(Q4158&lt;&gt; "", COUNTIF(SAP!#REF!,Q4158)&gt;0),"Matched", "")</f>
        <v>#REF!</v>
      </c>
    </row>
    <row r="4159" spans="1:18">
      <c r="A4159" s="13">
        <v>11563327</v>
      </c>
      <c r="B4159" s="14">
        <v>43887</v>
      </c>
      <c r="C4159" s="14">
        <v>43887</v>
      </c>
      <c r="D4159" s="15" t="s">
        <v>10</v>
      </c>
      <c r="E4159" s="15">
        <v>0</v>
      </c>
      <c r="F4159" s="15">
        <v>0</v>
      </c>
      <c r="G4159" s="15">
        <v>16031.99</v>
      </c>
      <c r="H4159" s="15">
        <v>738810.19</v>
      </c>
      <c r="I4159" s="15" t="s">
        <v>11</v>
      </c>
      <c r="J4159" s="15" t="s">
        <v>12</v>
      </c>
      <c r="K4159" s="1" t="str">
        <f t="shared" si="217"/>
        <v/>
      </c>
      <c r="L4159" s="1" t="e">
        <f ca="1">IF(AND(K4159&lt;&gt; "", COUNTIF(SAP!#REF!,K4159)&gt;0),"Matched", "")</f>
        <v>#REF!</v>
      </c>
      <c r="M4159" s="1" t="str">
        <f t="shared" si="218"/>
        <v/>
      </c>
      <c r="N4159" s="1" t="e">
        <f ca="1">IF(AND(M4159&lt;&gt; "", COUNTIF(SAP!#REF!,M4159)&gt;0),"Matched", "")</f>
        <v>#REF!</v>
      </c>
      <c r="O4159" s="1" t="str">
        <f t="shared" si="219"/>
        <v/>
      </c>
      <c r="P4159" s="1" t="e">
        <f ca="1">IF(AND(O4159&lt;&gt; "", COUNTIF(SAP!#REF!,O4159)&gt;0),"Matched", "")</f>
        <v>#REF!</v>
      </c>
      <c r="Q4159" s="1" t="str">
        <f ca="1">IF(D4159="AC","Logic4"&amp;"_"&amp;TEXT(C4159,"dd.mm.yyyy") &amp;"_"&amp; 1679085.15,"")</f>
        <v>Logic4_26.02.2020_1679085.15</v>
      </c>
      <c r="R4159" s="1" t="e">
        <f ca="1">IF(AND(Q4159&lt;&gt; "", COUNTIF(SAP!#REF!,Q4159)&gt;0),"Matched", "")</f>
        <v>#REF!</v>
      </c>
    </row>
    <row r="4160" spans="1:18">
      <c r="A4160" s="9">
        <v>11563327</v>
      </c>
      <c r="B4160" s="10">
        <v>43887</v>
      </c>
      <c r="C4160" s="10">
        <v>43887</v>
      </c>
      <c r="D4160" s="11" t="s">
        <v>10</v>
      </c>
      <c r="E4160" s="11">
        <v>0</v>
      </c>
      <c r="F4160" s="11">
        <v>0</v>
      </c>
      <c r="G4160" s="11">
        <v>16564</v>
      </c>
      <c r="H4160" s="11">
        <v>755374.19</v>
      </c>
      <c r="I4160" s="11" t="s">
        <v>11</v>
      </c>
      <c r="J4160" s="11" t="s">
        <v>12</v>
      </c>
      <c r="K4160" s="1" t="str">
        <f t="shared" si="217"/>
        <v/>
      </c>
      <c r="L4160" s="1" t="e">
        <f ca="1">IF(AND(K4160&lt;&gt; "", COUNTIF(SAP!#REF!,K4160)&gt;0),"Matched", "")</f>
        <v>#REF!</v>
      </c>
      <c r="M4160" s="1" t="str">
        <f t="shared" si="218"/>
        <v/>
      </c>
      <c r="N4160" s="1" t="e">
        <f ca="1">IF(AND(M4160&lt;&gt; "", COUNTIF(SAP!#REF!,M4160)&gt;0),"Matched", "")</f>
        <v>#REF!</v>
      </c>
      <c r="O4160" s="1" t="str">
        <f t="shared" si="219"/>
        <v/>
      </c>
      <c r="P4160" s="1" t="e">
        <f ca="1">IF(AND(O4160&lt;&gt; "", COUNTIF(SAP!#REF!,O4160)&gt;0),"Matched", "")</f>
        <v>#REF!</v>
      </c>
      <c r="Q4160" s="1" t="str">
        <f ca="1">IF(D4160="AC","Logic4"&amp;"_"&amp;TEXT(C4160,"dd.mm.yyyy") &amp;"_"&amp; 1679085.15,"")</f>
        <v>Logic4_26.02.2020_1679085.15</v>
      </c>
      <c r="R4160" s="1" t="e">
        <f ca="1">IF(AND(Q4160&lt;&gt; "", COUNTIF(SAP!#REF!,Q4160)&gt;0),"Matched", "")</f>
        <v>#REF!</v>
      </c>
    </row>
    <row r="4161" spans="1:18">
      <c r="A4161" s="13">
        <v>11563327</v>
      </c>
      <c r="B4161" s="14">
        <v>43887</v>
      </c>
      <c r="C4161" s="14">
        <v>43887</v>
      </c>
      <c r="D4161" s="15" t="s">
        <v>10</v>
      </c>
      <c r="E4161" s="15">
        <v>0</v>
      </c>
      <c r="F4161" s="15">
        <v>0</v>
      </c>
      <c r="G4161" s="15">
        <v>16701</v>
      </c>
      <c r="H4161" s="15">
        <v>772075.19</v>
      </c>
      <c r="I4161" s="15" t="s">
        <v>11</v>
      </c>
      <c r="J4161" s="15" t="s">
        <v>12</v>
      </c>
      <c r="K4161" s="1" t="str">
        <f t="shared" si="217"/>
        <v/>
      </c>
      <c r="L4161" s="1" t="e">
        <f ca="1">IF(AND(K4161&lt;&gt; "", COUNTIF(SAP!#REF!,K4161)&gt;0),"Matched", "")</f>
        <v>#REF!</v>
      </c>
      <c r="M4161" s="1" t="str">
        <f t="shared" si="218"/>
        <v/>
      </c>
      <c r="N4161" s="1" t="e">
        <f ca="1">IF(AND(M4161&lt;&gt; "", COUNTIF(SAP!#REF!,M4161)&gt;0),"Matched", "")</f>
        <v>#REF!</v>
      </c>
      <c r="O4161" s="1" t="str">
        <f t="shared" si="219"/>
        <v/>
      </c>
      <c r="P4161" s="1" t="e">
        <f ca="1">IF(AND(O4161&lt;&gt; "", COUNTIF(SAP!#REF!,O4161)&gt;0),"Matched", "")</f>
        <v>#REF!</v>
      </c>
      <c r="Q4161" s="1" t="str">
        <f ca="1">IF(D4161="AC","Logic4"&amp;"_"&amp;TEXT(C4161,"dd.mm.yyyy") &amp;"_"&amp; 1679085.15,"")</f>
        <v>Logic4_26.02.2020_1679085.15</v>
      </c>
      <c r="R4161" s="1" t="e">
        <f ca="1">IF(AND(Q4161&lt;&gt; "", COUNTIF(SAP!#REF!,Q4161)&gt;0),"Matched", "")</f>
        <v>#REF!</v>
      </c>
    </row>
    <row r="4162" spans="1:18">
      <c r="A4162" s="9">
        <v>11563327</v>
      </c>
      <c r="B4162" s="10">
        <v>43887</v>
      </c>
      <c r="C4162" s="10">
        <v>43887</v>
      </c>
      <c r="D4162" s="11" t="s">
        <v>10</v>
      </c>
      <c r="E4162" s="11">
        <v>0</v>
      </c>
      <c r="F4162" s="11">
        <v>0</v>
      </c>
      <c r="G4162" s="11">
        <v>16708.7</v>
      </c>
      <c r="H4162" s="11">
        <v>788783.89</v>
      </c>
      <c r="I4162" s="11" t="s">
        <v>11</v>
      </c>
      <c r="J4162" s="11" t="s">
        <v>12</v>
      </c>
      <c r="K4162" s="1" t="str">
        <f t="shared" si="217"/>
        <v/>
      </c>
      <c r="L4162" s="1" t="e">
        <f ca="1">IF(AND(K4162&lt;&gt; "", COUNTIF(SAP!#REF!,K4162)&gt;0),"Matched", "")</f>
        <v>#REF!</v>
      </c>
      <c r="M4162" s="1" t="str">
        <f t="shared" si="218"/>
        <v/>
      </c>
      <c r="N4162" s="1" t="e">
        <f ca="1">IF(AND(M4162&lt;&gt; "", COUNTIF(SAP!#REF!,M4162)&gt;0),"Matched", "")</f>
        <v>#REF!</v>
      </c>
      <c r="O4162" s="1" t="str">
        <f t="shared" si="219"/>
        <v/>
      </c>
      <c r="P4162" s="1" t="e">
        <f ca="1">IF(AND(O4162&lt;&gt; "", COUNTIF(SAP!#REF!,O4162)&gt;0),"Matched", "")</f>
        <v>#REF!</v>
      </c>
      <c r="Q4162" s="1" t="str">
        <f ca="1">IF(D4162="AC","Logic4"&amp;"_"&amp;TEXT(C4162,"dd.mm.yyyy") &amp;"_"&amp; 1679085.15,"")</f>
        <v>Logic4_26.02.2020_1679085.15</v>
      </c>
      <c r="R4162" s="1" t="e">
        <f ca="1">IF(AND(Q4162&lt;&gt; "", COUNTIF(SAP!#REF!,Q4162)&gt;0),"Matched", "")</f>
        <v>#REF!</v>
      </c>
    </row>
    <row r="4163" spans="1:18">
      <c r="A4163" s="13">
        <v>11563327</v>
      </c>
      <c r="B4163" s="14">
        <v>43887</v>
      </c>
      <c r="C4163" s="14">
        <v>43887</v>
      </c>
      <c r="D4163" s="15" t="s">
        <v>10</v>
      </c>
      <c r="E4163" s="15">
        <v>0</v>
      </c>
      <c r="F4163" s="15">
        <v>0</v>
      </c>
      <c r="G4163" s="15">
        <v>17464.599999999999</v>
      </c>
      <c r="H4163" s="15">
        <v>806248.49</v>
      </c>
      <c r="I4163" s="15" t="s">
        <v>11</v>
      </c>
      <c r="J4163" s="15" t="s">
        <v>12</v>
      </c>
      <c r="K4163" s="1" t="str">
        <f t="shared" ref="K4163:K4226" si="220">IF(D4163="TF","Logic1"&amp;"_"&amp;TEXT(C4163, "mm") &amp;"_"&amp; F4163,"")</f>
        <v/>
      </c>
      <c r="L4163" s="1" t="e">
        <f ca="1">IF(AND(K4163&lt;&gt; "", COUNTIF(SAP!#REF!,K4163)&gt;0),"Matched", "")</f>
        <v>#REF!</v>
      </c>
      <c r="M4163" s="1" t="str">
        <f t="shared" si="218"/>
        <v/>
      </c>
      <c r="N4163" s="1" t="e">
        <f ca="1">IF(AND(M4163&lt;&gt; "", COUNTIF(SAP!#REF!,M4163)&gt;0),"Matched", "")</f>
        <v>#REF!</v>
      </c>
      <c r="O4163" s="1" t="str">
        <f t="shared" si="219"/>
        <v/>
      </c>
      <c r="P4163" s="1" t="e">
        <f ca="1">IF(AND(O4163&lt;&gt; "", COUNTIF(SAP!#REF!,O4163)&gt;0),"Matched", "")</f>
        <v>#REF!</v>
      </c>
      <c r="Q4163" s="1" t="str">
        <f ca="1">IF(D4163="AC","Logic4"&amp;"_"&amp;TEXT(C4163,"dd.mm.yyyy") &amp;"_"&amp; 1679085.15,"")</f>
        <v>Logic4_26.02.2020_1679085.15</v>
      </c>
      <c r="R4163" s="1" t="e">
        <f ca="1">IF(AND(Q4163&lt;&gt; "", COUNTIF(SAP!#REF!,Q4163)&gt;0),"Matched", "")</f>
        <v>#REF!</v>
      </c>
    </row>
    <row r="4164" spans="1:18">
      <c r="A4164" s="9">
        <v>11563327</v>
      </c>
      <c r="B4164" s="10">
        <v>43887</v>
      </c>
      <c r="C4164" s="10">
        <v>43887</v>
      </c>
      <c r="D4164" s="11" t="s">
        <v>10</v>
      </c>
      <c r="E4164" s="11">
        <v>0</v>
      </c>
      <c r="F4164" s="11">
        <v>0</v>
      </c>
      <c r="G4164" s="11">
        <v>17719.04</v>
      </c>
      <c r="H4164" s="11">
        <v>823967.53</v>
      </c>
      <c r="I4164" s="11" t="s">
        <v>11</v>
      </c>
      <c r="J4164" s="11" t="s">
        <v>12</v>
      </c>
      <c r="K4164" s="1" t="str">
        <f t="shared" si="220"/>
        <v/>
      </c>
      <c r="L4164" s="1" t="e">
        <f ca="1">IF(AND(K4164&lt;&gt; "", COUNTIF(SAP!#REF!,K4164)&gt;0),"Matched", "")</f>
        <v>#REF!</v>
      </c>
      <c r="M4164" s="1" t="str">
        <f t="shared" si="218"/>
        <v/>
      </c>
      <c r="N4164" s="1" t="e">
        <f ca="1">IF(AND(M4164&lt;&gt; "", COUNTIF(SAP!#REF!,M4164)&gt;0),"Matched", "")</f>
        <v>#REF!</v>
      </c>
      <c r="O4164" s="1" t="str">
        <f t="shared" si="219"/>
        <v/>
      </c>
      <c r="P4164" s="1" t="e">
        <f ca="1">IF(AND(O4164&lt;&gt; "", COUNTIF(SAP!#REF!,O4164)&gt;0),"Matched", "")</f>
        <v>#REF!</v>
      </c>
      <c r="Q4164" s="1" t="str">
        <f ca="1">IF(D4164="AC","Logic4"&amp;"_"&amp;TEXT(C4164,"dd.mm.yyyy") &amp;"_"&amp; 1679085.15,"")</f>
        <v>Logic4_26.02.2020_1679085.15</v>
      </c>
      <c r="R4164" s="1" t="e">
        <f ca="1">IF(AND(Q4164&lt;&gt; "", COUNTIF(SAP!#REF!,Q4164)&gt;0),"Matched", "")</f>
        <v>#REF!</v>
      </c>
    </row>
    <row r="4165" spans="1:18">
      <c r="A4165" s="13">
        <v>11563327</v>
      </c>
      <c r="B4165" s="14">
        <v>43887</v>
      </c>
      <c r="C4165" s="14">
        <v>43887</v>
      </c>
      <c r="D4165" s="15" t="s">
        <v>10</v>
      </c>
      <c r="E4165" s="15">
        <v>0</v>
      </c>
      <c r="F4165" s="15">
        <v>0</v>
      </c>
      <c r="G4165" s="15">
        <v>18122</v>
      </c>
      <c r="H4165" s="15">
        <v>842089.53</v>
      </c>
      <c r="I4165" s="15" t="s">
        <v>11</v>
      </c>
      <c r="J4165" s="15" t="s">
        <v>12</v>
      </c>
      <c r="K4165" s="1" t="str">
        <f t="shared" si="220"/>
        <v/>
      </c>
      <c r="L4165" s="1" t="e">
        <f ca="1">IF(AND(K4165&lt;&gt; "", COUNTIF(SAP!#REF!,K4165)&gt;0),"Matched", "")</f>
        <v>#REF!</v>
      </c>
      <c r="M4165" s="1" t="str">
        <f t="shared" si="218"/>
        <v/>
      </c>
      <c r="N4165" s="1" t="e">
        <f ca="1">IF(AND(M4165&lt;&gt; "", COUNTIF(SAP!#REF!,M4165)&gt;0),"Matched", "")</f>
        <v>#REF!</v>
      </c>
      <c r="O4165" s="1" t="str">
        <f t="shared" si="219"/>
        <v/>
      </c>
      <c r="P4165" s="1" t="e">
        <f ca="1">IF(AND(O4165&lt;&gt; "", COUNTIF(SAP!#REF!,O4165)&gt;0),"Matched", "")</f>
        <v>#REF!</v>
      </c>
      <c r="Q4165" s="1" t="str">
        <f ca="1">IF(D4165="AC","Logic4"&amp;"_"&amp;TEXT(C4165,"dd.mm.yyyy") &amp;"_"&amp; 1679085.15,"")</f>
        <v>Logic4_26.02.2020_1679085.15</v>
      </c>
      <c r="R4165" s="1" t="e">
        <f ca="1">IF(AND(Q4165&lt;&gt; "", COUNTIF(SAP!#REF!,Q4165)&gt;0),"Matched", "")</f>
        <v>#REF!</v>
      </c>
    </row>
    <row r="4166" spans="1:18">
      <c r="A4166" s="9">
        <v>11563327</v>
      </c>
      <c r="B4166" s="10">
        <v>43887</v>
      </c>
      <c r="C4166" s="10">
        <v>43887</v>
      </c>
      <c r="D4166" s="11" t="s">
        <v>10</v>
      </c>
      <c r="E4166" s="11">
        <v>0</v>
      </c>
      <c r="F4166" s="11">
        <v>0</v>
      </c>
      <c r="G4166" s="11">
        <v>18221.919999999998</v>
      </c>
      <c r="H4166" s="11">
        <v>860311.45</v>
      </c>
      <c r="I4166" s="11" t="s">
        <v>11</v>
      </c>
      <c r="J4166" s="11" t="s">
        <v>12</v>
      </c>
      <c r="K4166" s="1" t="str">
        <f t="shared" si="220"/>
        <v/>
      </c>
      <c r="L4166" s="1" t="e">
        <f ca="1">IF(AND(K4166&lt;&gt; "", COUNTIF(SAP!#REF!,K4166)&gt;0),"Matched", "")</f>
        <v>#REF!</v>
      </c>
      <c r="M4166" s="1" t="str">
        <f t="shared" si="218"/>
        <v/>
      </c>
      <c r="N4166" s="1" t="e">
        <f ca="1">IF(AND(M4166&lt;&gt; "", COUNTIF(SAP!#REF!,M4166)&gt;0),"Matched", "")</f>
        <v>#REF!</v>
      </c>
      <c r="O4166" s="1" t="str">
        <f t="shared" si="219"/>
        <v/>
      </c>
      <c r="P4166" s="1" t="e">
        <f ca="1">IF(AND(O4166&lt;&gt; "", COUNTIF(SAP!#REF!,O4166)&gt;0),"Matched", "")</f>
        <v>#REF!</v>
      </c>
      <c r="Q4166" s="1" t="str">
        <f ca="1">IF(D4166="AC","Logic4"&amp;"_"&amp;TEXT(C4166,"dd.mm.yyyy") &amp;"_"&amp; 1679085.15,"")</f>
        <v>Logic4_26.02.2020_1679085.15</v>
      </c>
      <c r="R4166" s="1" t="e">
        <f ca="1">IF(AND(Q4166&lt;&gt; "", COUNTIF(SAP!#REF!,Q4166)&gt;0),"Matched", "")</f>
        <v>#REF!</v>
      </c>
    </row>
    <row r="4167" spans="1:18">
      <c r="A4167" s="13">
        <v>11563327</v>
      </c>
      <c r="B4167" s="14">
        <v>43887</v>
      </c>
      <c r="C4167" s="14">
        <v>43887</v>
      </c>
      <c r="D4167" s="15" t="s">
        <v>10</v>
      </c>
      <c r="E4167" s="15">
        <v>0</v>
      </c>
      <c r="F4167" s="15">
        <v>0</v>
      </c>
      <c r="G4167" s="15">
        <v>18230</v>
      </c>
      <c r="H4167" s="15">
        <v>878541.45</v>
      </c>
      <c r="I4167" s="15" t="s">
        <v>11</v>
      </c>
      <c r="J4167" s="15" t="s">
        <v>12</v>
      </c>
      <c r="K4167" s="1" t="str">
        <f t="shared" si="220"/>
        <v/>
      </c>
      <c r="L4167" s="1" t="e">
        <f ca="1">IF(AND(K4167&lt;&gt; "", COUNTIF(SAP!#REF!,K4167)&gt;0),"Matched", "")</f>
        <v>#REF!</v>
      </c>
      <c r="M4167" s="1" t="str">
        <f t="shared" si="218"/>
        <v/>
      </c>
      <c r="N4167" s="1" t="e">
        <f ca="1">IF(AND(M4167&lt;&gt; "", COUNTIF(SAP!#REF!,M4167)&gt;0),"Matched", "")</f>
        <v>#REF!</v>
      </c>
      <c r="O4167" s="1" t="str">
        <f t="shared" si="219"/>
        <v/>
      </c>
      <c r="P4167" s="1" t="e">
        <f ca="1">IF(AND(O4167&lt;&gt; "", COUNTIF(SAP!#REF!,O4167)&gt;0),"Matched", "")</f>
        <v>#REF!</v>
      </c>
      <c r="Q4167" s="1" t="str">
        <f ca="1">IF(D4167="AC","Logic4"&amp;"_"&amp;TEXT(C4167,"dd.mm.yyyy") &amp;"_"&amp; 1679085.15,"")</f>
        <v>Logic4_26.02.2020_1679085.15</v>
      </c>
      <c r="R4167" s="1" t="e">
        <f ca="1">IF(AND(Q4167&lt;&gt; "", COUNTIF(SAP!#REF!,Q4167)&gt;0),"Matched", "")</f>
        <v>#REF!</v>
      </c>
    </row>
    <row r="4168" spans="1:18">
      <c r="A4168" s="9">
        <v>11563327</v>
      </c>
      <c r="B4168" s="10">
        <v>43887</v>
      </c>
      <c r="C4168" s="10">
        <v>43887</v>
      </c>
      <c r="D4168" s="11" t="s">
        <v>10</v>
      </c>
      <c r="E4168" s="11">
        <v>0</v>
      </c>
      <c r="F4168" s="11">
        <v>0</v>
      </c>
      <c r="G4168" s="11">
        <v>18629.240000000002</v>
      </c>
      <c r="H4168" s="11">
        <v>897170.69</v>
      </c>
      <c r="I4168" s="11" t="s">
        <v>11</v>
      </c>
      <c r="J4168" s="11" t="s">
        <v>12</v>
      </c>
      <c r="K4168" s="1" t="str">
        <f t="shared" si="220"/>
        <v/>
      </c>
      <c r="L4168" s="1" t="e">
        <f ca="1">IF(AND(K4168&lt;&gt; "", COUNTIF(SAP!#REF!,K4168)&gt;0),"Matched", "")</f>
        <v>#REF!</v>
      </c>
      <c r="M4168" s="1" t="str">
        <f t="shared" si="218"/>
        <v/>
      </c>
      <c r="N4168" s="1" t="e">
        <f ca="1">IF(AND(M4168&lt;&gt; "", COUNTIF(SAP!#REF!,M4168)&gt;0),"Matched", "")</f>
        <v>#REF!</v>
      </c>
      <c r="O4168" s="1" t="str">
        <f t="shared" si="219"/>
        <v/>
      </c>
      <c r="P4168" s="1" t="e">
        <f ca="1">IF(AND(O4168&lt;&gt; "", COUNTIF(SAP!#REF!,O4168)&gt;0),"Matched", "")</f>
        <v>#REF!</v>
      </c>
      <c r="Q4168" s="1" t="str">
        <f ca="1">IF(D4168="AC","Logic4"&amp;"_"&amp;TEXT(C4168,"dd.mm.yyyy") &amp;"_"&amp; 1679085.15,"")</f>
        <v>Logic4_26.02.2020_1679085.15</v>
      </c>
      <c r="R4168" s="1" t="e">
        <f ca="1">IF(AND(Q4168&lt;&gt; "", COUNTIF(SAP!#REF!,Q4168)&gt;0),"Matched", "")</f>
        <v>#REF!</v>
      </c>
    </row>
    <row r="4169" spans="1:18">
      <c r="A4169" s="13">
        <v>11563327</v>
      </c>
      <c r="B4169" s="14">
        <v>43887</v>
      </c>
      <c r="C4169" s="14">
        <v>43887</v>
      </c>
      <c r="D4169" s="15" t="s">
        <v>10</v>
      </c>
      <c r="E4169" s="15">
        <v>0</v>
      </c>
      <c r="F4169" s="15">
        <v>0</v>
      </c>
      <c r="G4169" s="15">
        <v>19545.2</v>
      </c>
      <c r="H4169" s="15">
        <v>916715.89</v>
      </c>
      <c r="I4169" s="15" t="s">
        <v>11</v>
      </c>
      <c r="J4169" s="15" t="s">
        <v>12</v>
      </c>
      <c r="K4169" s="1" t="str">
        <f t="shared" si="220"/>
        <v/>
      </c>
      <c r="L4169" s="1" t="e">
        <f ca="1">IF(AND(K4169&lt;&gt; "", COUNTIF(SAP!#REF!,K4169)&gt;0),"Matched", "")</f>
        <v>#REF!</v>
      </c>
      <c r="M4169" s="1" t="str">
        <f t="shared" si="218"/>
        <v/>
      </c>
      <c r="N4169" s="1" t="e">
        <f ca="1">IF(AND(M4169&lt;&gt; "", COUNTIF(SAP!#REF!,M4169)&gt;0),"Matched", "")</f>
        <v>#REF!</v>
      </c>
      <c r="O4169" s="1" t="str">
        <f t="shared" si="219"/>
        <v/>
      </c>
      <c r="P4169" s="1" t="e">
        <f ca="1">IF(AND(O4169&lt;&gt; "", COUNTIF(SAP!#REF!,O4169)&gt;0),"Matched", "")</f>
        <v>#REF!</v>
      </c>
      <c r="Q4169" s="1" t="str">
        <f ca="1">IF(D4169="AC","Logic4"&amp;"_"&amp;TEXT(C4169,"dd.mm.yyyy") &amp;"_"&amp; 1679085.15,"")</f>
        <v>Logic4_26.02.2020_1679085.15</v>
      </c>
      <c r="R4169" s="1" t="e">
        <f ca="1">IF(AND(Q4169&lt;&gt; "", COUNTIF(SAP!#REF!,Q4169)&gt;0),"Matched", "")</f>
        <v>#REF!</v>
      </c>
    </row>
    <row r="4170" spans="1:18">
      <c r="A4170" s="9">
        <v>11563327</v>
      </c>
      <c r="B4170" s="10">
        <v>43887</v>
      </c>
      <c r="C4170" s="10">
        <v>43887</v>
      </c>
      <c r="D4170" s="11" t="s">
        <v>10</v>
      </c>
      <c r="E4170" s="11">
        <v>0</v>
      </c>
      <c r="F4170" s="11">
        <v>0</v>
      </c>
      <c r="G4170" s="11">
        <v>20170.72</v>
      </c>
      <c r="H4170" s="11">
        <v>936886.61</v>
      </c>
      <c r="I4170" s="11" t="s">
        <v>11</v>
      </c>
      <c r="J4170" s="11" t="s">
        <v>12</v>
      </c>
      <c r="K4170" s="1" t="str">
        <f t="shared" si="220"/>
        <v/>
      </c>
      <c r="L4170" s="1" t="e">
        <f ca="1">IF(AND(K4170&lt;&gt; "", COUNTIF(SAP!#REF!,K4170)&gt;0),"Matched", "")</f>
        <v>#REF!</v>
      </c>
      <c r="M4170" s="1" t="str">
        <f t="shared" si="218"/>
        <v/>
      </c>
      <c r="N4170" s="1" t="e">
        <f ca="1">IF(AND(M4170&lt;&gt; "", COUNTIF(SAP!#REF!,M4170)&gt;0),"Matched", "")</f>
        <v>#REF!</v>
      </c>
      <c r="O4170" s="1" t="str">
        <f t="shared" si="219"/>
        <v/>
      </c>
      <c r="P4170" s="1" t="e">
        <f ca="1">IF(AND(O4170&lt;&gt; "", COUNTIF(SAP!#REF!,O4170)&gt;0),"Matched", "")</f>
        <v>#REF!</v>
      </c>
      <c r="Q4170" s="1" t="str">
        <f ca="1">IF(D4170="AC","Logic4"&amp;"_"&amp;TEXT(C4170,"dd.mm.yyyy") &amp;"_"&amp; 1679085.15,"")</f>
        <v>Logic4_26.02.2020_1679085.15</v>
      </c>
      <c r="R4170" s="1" t="e">
        <f ca="1">IF(AND(Q4170&lt;&gt; "", COUNTIF(SAP!#REF!,Q4170)&gt;0),"Matched", "")</f>
        <v>#REF!</v>
      </c>
    </row>
    <row r="4171" spans="1:18">
      <c r="A4171" s="13">
        <v>11563327</v>
      </c>
      <c r="B4171" s="14">
        <v>43887</v>
      </c>
      <c r="C4171" s="14">
        <v>43887</v>
      </c>
      <c r="D4171" s="15" t="s">
        <v>10</v>
      </c>
      <c r="E4171" s="15">
        <v>0</v>
      </c>
      <c r="F4171" s="15">
        <v>0</v>
      </c>
      <c r="G4171" s="15">
        <v>20629.7</v>
      </c>
      <c r="H4171" s="15">
        <v>957516.31</v>
      </c>
      <c r="I4171" s="15" t="s">
        <v>11</v>
      </c>
      <c r="J4171" s="15" t="s">
        <v>12</v>
      </c>
      <c r="K4171" s="1" t="str">
        <f t="shared" si="220"/>
        <v/>
      </c>
      <c r="L4171" s="1" t="e">
        <f ca="1">IF(AND(K4171&lt;&gt; "", COUNTIF(SAP!#REF!,K4171)&gt;0),"Matched", "")</f>
        <v>#REF!</v>
      </c>
      <c r="M4171" s="1" t="str">
        <f t="shared" si="218"/>
        <v/>
      </c>
      <c r="N4171" s="1" t="e">
        <f ca="1">IF(AND(M4171&lt;&gt; "", COUNTIF(SAP!#REF!,M4171)&gt;0),"Matched", "")</f>
        <v>#REF!</v>
      </c>
      <c r="O4171" s="1" t="str">
        <f t="shared" si="219"/>
        <v/>
      </c>
      <c r="P4171" s="1" t="e">
        <f ca="1">IF(AND(O4171&lt;&gt; "", COUNTIF(SAP!#REF!,O4171)&gt;0),"Matched", "")</f>
        <v>#REF!</v>
      </c>
      <c r="Q4171" s="1" t="str">
        <f ca="1">IF(D4171="AC","Logic4"&amp;"_"&amp;TEXT(C4171,"dd.mm.yyyy") &amp;"_"&amp; 1679085.15,"")</f>
        <v>Logic4_26.02.2020_1679085.15</v>
      </c>
      <c r="R4171" s="1" t="e">
        <f ca="1">IF(AND(Q4171&lt;&gt; "", COUNTIF(SAP!#REF!,Q4171)&gt;0),"Matched", "")</f>
        <v>#REF!</v>
      </c>
    </row>
    <row r="4172" spans="1:18">
      <c r="A4172" s="9">
        <v>11563327</v>
      </c>
      <c r="B4172" s="10">
        <v>43887</v>
      </c>
      <c r="C4172" s="10">
        <v>43887</v>
      </c>
      <c r="D4172" s="11" t="s">
        <v>10</v>
      </c>
      <c r="E4172" s="11">
        <v>0</v>
      </c>
      <c r="F4172" s="11">
        <v>0</v>
      </c>
      <c r="G4172" s="11">
        <v>21188.44</v>
      </c>
      <c r="H4172" s="11">
        <v>978704.75</v>
      </c>
      <c r="I4172" s="11" t="s">
        <v>11</v>
      </c>
      <c r="J4172" s="11" t="s">
        <v>12</v>
      </c>
      <c r="K4172" s="1" t="str">
        <f t="shared" si="220"/>
        <v/>
      </c>
      <c r="L4172" s="1" t="e">
        <f ca="1">IF(AND(K4172&lt;&gt; "", COUNTIF(SAP!#REF!,K4172)&gt;0),"Matched", "")</f>
        <v>#REF!</v>
      </c>
      <c r="M4172" s="1" t="str">
        <f t="shared" si="218"/>
        <v/>
      </c>
      <c r="N4172" s="1" t="e">
        <f ca="1">IF(AND(M4172&lt;&gt; "", COUNTIF(SAP!#REF!,M4172)&gt;0),"Matched", "")</f>
        <v>#REF!</v>
      </c>
      <c r="O4172" s="1" t="str">
        <f t="shared" si="219"/>
        <v/>
      </c>
      <c r="P4172" s="1" t="e">
        <f ca="1">IF(AND(O4172&lt;&gt; "", COUNTIF(SAP!#REF!,O4172)&gt;0),"Matched", "")</f>
        <v>#REF!</v>
      </c>
      <c r="Q4172" s="1" t="str">
        <f ca="1">IF(D4172="AC","Logic4"&amp;"_"&amp;TEXT(C4172,"dd.mm.yyyy") &amp;"_"&amp; 1679085.15,"")</f>
        <v>Logic4_26.02.2020_1679085.15</v>
      </c>
      <c r="R4172" s="1" t="e">
        <f ca="1">IF(AND(Q4172&lt;&gt; "", COUNTIF(SAP!#REF!,Q4172)&gt;0),"Matched", "")</f>
        <v>#REF!</v>
      </c>
    </row>
    <row r="4173" spans="1:18">
      <c r="A4173" s="13">
        <v>11563327</v>
      </c>
      <c r="B4173" s="14">
        <v>43887</v>
      </c>
      <c r="C4173" s="14">
        <v>43887</v>
      </c>
      <c r="D4173" s="15" t="s">
        <v>10</v>
      </c>
      <c r="E4173" s="15">
        <v>0</v>
      </c>
      <c r="F4173" s="15">
        <v>0</v>
      </c>
      <c r="G4173" s="15">
        <v>24043</v>
      </c>
      <c r="H4173" s="15">
        <v>1002747.75</v>
      </c>
      <c r="I4173" s="15" t="s">
        <v>11</v>
      </c>
      <c r="J4173" s="15" t="s">
        <v>12</v>
      </c>
      <c r="K4173" s="1" t="str">
        <f t="shared" si="220"/>
        <v/>
      </c>
      <c r="L4173" s="1" t="e">
        <f ca="1">IF(AND(K4173&lt;&gt; "", COUNTIF(SAP!#REF!,K4173)&gt;0),"Matched", "")</f>
        <v>#REF!</v>
      </c>
      <c r="M4173" s="1" t="str">
        <f t="shared" ref="M4173:M4212" si="221">IF(D4173="TR","Logic2"&amp;"_"&amp;TEXT(C4173,"dd.mm.yyyy") &amp;"_"&amp; F4173,"")</f>
        <v/>
      </c>
      <c r="N4173" s="1" t="e">
        <f ca="1">IF(AND(M4173&lt;&gt; "", COUNTIF(SAP!#REF!,M4173)&gt;0),"Matched", "")</f>
        <v>#REF!</v>
      </c>
      <c r="O4173" s="1" t="str">
        <f t="shared" ref="O4173:O4212" si="222">IF(D4173="AF","Logic3"&amp;"_"&amp;G4173,"")</f>
        <v/>
      </c>
      <c r="P4173" s="1" t="e">
        <f ca="1">IF(AND(O4173&lt;&gt; "", COUNTIF(SAP!#REF!,O4173)&gt;0),"Matched", "")</f>
        <v>#REF!</v>
      </c>
      <c r="Q4173" s="1" t="str">
        <f ca="1">IF(D4173="AC","Logic4"&amp;"_"&amp;TEXT(C4173,"dd.mm.yyyy") &amp;"_"&amp; 1679085.15,"")</f>
        <v>Logic4_26.02.2020_1679085.15</v>
      </c>
      <c r="R4173" s="1" t="e">
        <f ca="1">IF(AND(Q4173&lt;&gt; "", COUNTIF(SAP!#REF!,Q4173)&gt;0),"Matched", "")</f>
        <v>#REF!</v>
      </c>
    </row>
    <row r="4174" spans="1:18">
      <c r="A4174" s="9">
        <v>11563327</v>
      </c>
      <c r="B4174" s="10">
        <v>43887</v>
      </c>
      <c r="C4174" s="10">
        <v>43887</v>
      </c>
      <c r="D4174" s="11" t="s">
        <v>10</v>
      </c>
      <c r="E4174" s="11">
        <v>0</v>
      </c>
      <c r="F4174" s="11">
        <v>0</v>
      </c>
      <c r="G4174" s="11">
        <v>24580</v>
      </c>
      <c r="H4174" s="11">
        <v>1027327.75</v>
      </c>
      <c r="I4174" s="11" t="s">
        <v>11</v>
      </c>
      <c r="J4174" s="11" t="s">
        <v>12</v>
      </c>
      <c r="K4174" s="1" t="str">
        <f t="shared" si="220"/>
        <v/>
      </c>
      <c r="L4174" s="1" t="e">
        <f ca="1">IF(AND(K4174&lt;&gt; "", COUNTIF(SAP!#REF!,K4174)&gt;0),"Matched", "")</f>
        <v>#REF!</v>
      </c>
      <c r="M4174" s="1" t="str">
        <f t="shared" si="221"/>
        <v/>
      </c>
      <c r="N4174" s="1" t="e">
        <f ca="1">IF(AND(M4174&lt;&gt; "", COUNTIF(SAP!#REF!,M4174)&gt;0),"Matched", "")</f>
        <v>#REF!</v>
      </c>
      <c r="O4174" s="1" t="str">
        <f t="shared" si="222"/>
        <v/>
      </c>
      <c r="P4174" s="1" t="e">
        <f ca="1">IF(AND(O4174&lt;&gt; "", COUNTIF(SAP!#REF!,O4174)&gt;0),"Matched", "")</f>
        <v>#REF!</v>
      </c>
      <c r="Q4174" s="1" t="str">
        <f ca="1">IF(D4174="AC","Logic4"&amp;"_"&amp;TEXT(C4174,"dd.mm.yyyy") &amp;"_"&amp; 1679085.15,"")</f>
        <v>Logic4_26.02.2020_1679085.15</v>
      </c>
      <c r="R4174" s="1" t="e">
        <f ca="1">IF(AND(Q4174&lt;&gt; "", COUNTIF(SAP!#REF!,Q4174)&gt;0),"Matched", "")</f>
        <v>#REF!</v>
      </c>
    </row>
    <row r="4175" spans="1:18">
      <c r="A4175" s="13">
        <v>11563327</v>
      </c>
      <c r="B4175" s="14">
        <v>43887</v>
      </c>
      <c r="C4175" s="14">
        <v>43887</v>
      </c>
      <c r="D4175" s="15" t="s">
        <v>10</v>
      </c>
      <c r="E4175" s="15">
        <v>0</v>
      </c>
      <c r="F4175" s="15">
        <v>0</v>
      </c>
      <c r="G4175" s="15">
        <v>24889.48</v>
      </c>
      <c r="H4175" s="15">
        <v>1052217.23</v>
      </c>
      <c r="I4175" s="15" t="s">
        <v>11</v>
      </c>
      <c r="J4175" s="15" t="s">
        <v>12</v>
      </c>
      <c r="K4175" s="1" t="str">
        <f t="shared" si="220"/>
        <v/>
      </c>
      <c r="L4175" s="1" t="e">
        <f ca="1">IF(AND(K4175&lt;&gt; "", COUNTIF(SAP!#REF!,K4175)&gt;0),"Matched", "")</f>
        <v>#REF!</v>
      </c>
      <c r="M4175" s="1" t="str">
        <f t="shared" si="221"/>
        <v/>
      </c>
      <c r="N4175" s="1" t="e">
        <f ca="1">IF(AND(M4175&lt;&gt; "", COUNTIF(SAP!#REF!,M4175)&gt;0),"Matched", "")</f>
        <v>#REF!</v>
      </c>
      <c r="O4175" s="1" t="str">
        <f t="shared" si="222"/>
        <v/>
      </c>
      <c r="P4175" s="1" t="e">
        <f ca="1">IF(AND(O4175&lt;&gt; "", COUNTIF(SAP!#REF!,O4175)&gt;0),"Matched", "")</f>
        <v>#REF!</v>
      </c>
      <c r="Q4175" s="1" t="str">
        <f ca="1">IF(D4175="AC","Logic4"&amp;"_"&amp;TEXT(C4175,"dd.mm.yyyy") &amp;"_"&amp; 1679085.15,"")</f>
        <v>Logic4_26.02.2020_1679085.15</v>
      </c>
      <c r="R4175" s="1" t="e">
        <f ca="1">IF(AND(Q4175&lt;&gt; "", COUNTIF(SAP!#REF!,Q4175)&gt;0),"Matched", "")</f>
        <v>#REF!</v>
      </c>
    </row>
    <row r="4176" spans="1:18">
      <c r="A4176" s="9">
        <v>11563327</v>
      </c>
      <c r="B4176" s="10">
        <v>43887</v>
      </c>
      <c r="C4176" s="10">
        <v>43887</v>
      </c>
      <c r="D4176" s="11" t="s">
        <v>10</v>
      </c>
      <c r="E4176" s="11">
        <v>0</v>
      </c>
      <c r="F4176" s="11">
        <v>0</v>
      </c>
      <c r="G4176" s="11">
        <v>25222.799999999999</v>
      </c>
      <c r="H4176" s="11">
        <v>1077440.03</v>
      </c>
      <c r="I4176" s="11" t="s">
        <v>11</v>
      </c>
      <c r="J4176" s="11" t="s">
        <v>12</v>
      </c>
      <c r="K4176" s="1" t="str">
        <f t="shared" si="220"/>
        <v/>
      </c>
      <c r="L4176" s="1" t="e">
        <f ca="1">IF(AND(K4176&lt;&gt; "", COUNTIF(SAP!#REF!,K4176)&gt;0),"Matched", "")</f>
        <v>#REF!</v>
      </c>
      <c r="M4176" s="1" t="str">
        <f t="shared" si="221"/>
        <v/>
      </c>
      <c r="N4176" s="1" t="e">
        <f ca="1">IF(AND(M4176&lt;&gt; "", COUNTIF(SAP!#REF!,M4176)&gt;0),"Matched", "")</f>
        <v>#REF!</v>
      </c>
      <c r="O4176" s="1" t="str">
        <f t="shared" si="222"/>
        <v/>
      </c>
      <c r="P4176" s="1" t="e">
        <f ca="1">IF(AND(O4176&lt;&gt; "", COUNTIF(SAP!#REF!,O4176)&gt;0),"Matched", "")</f>
        <v>#REF!</v>
      </c>
      <c r="Q4176" s="1" t="str">
        <f ca="1">IF(D4176="AC","Logic4"&amp;"_"&amp;TEXT(C4176,"dd.mm.yyyy") &amp;"_"&amp; 1679085.15,"")</f>
        <v>Logic4_26.02.2020_1679085.15</v>
      </c>
      <c r="R4176" s="1" t="e">
        <f ca="1">IF(AND(Q4176&lt;&gt; "", COUNTIF(SAP!#REF!,Q4176)&gt;0),"Matched", "")</f>
        <v>#REF!</v>
      </c>
    </row>
    <row r="4177" spans="1:20">
      <c r="A4177" s="13">
        <v>11563327</v>
      </c>
      <c r="B4177" s="14">
        <v>43887</v>
      </c>
      <c r="C4177" s="14">
        <v>43887</v>
      </c>
      <c r="D4177" s="15" t="s">
        <v>10</v>
      </c>
      <c r="E4177" s="15">
        <v>0</v>
      </c>
      <c r="F4177" s="15">
        <v>0</v>
      </c>
      <c r="G4177" s="15">
        <v>25538.5</v>
      </c>
      <c r="H4177" s="15">
        <v>1102978.53</v>
      </c>
      <c r="I4177" s="15" t="s">
        <v>11</v>
      </c>
      <c r="J4177" s="15" t="s">
        <v>12</v>
      </c>
      <c r="K4177" s="1" t="str">
        <f t="shared" si="220"/>
        <v/>
      </c>
      <c r="L4177" s="1" t="e">
        <f ca="1">IF(AND(K4177&lt;&gt; "", COUNTIF(SAP!#REF!,K4177)&gt;0),"Matched", "")</f>
        <v>#REF!</v>
      </c>
      <c r="M4177" s="1" t="str">
        <f t="shared" si="221"/>
        <v/>
      </c>
      <c r="N4177" s="1" t="e">
        <f ca="1">IF(AND(M4177&lt;&gt; "", COUNTIF(SAP!#REF!,M4177)&gt;0),"Matched", "")</f>
        <v>#REF!</v>
      </c>
      <c r="O4177" s="1" t="str">
        <f t="shared" si="222"/>
        <v/>
      </c>
      <c r="P4177" s="1" t="e">
        <f ca="1">IF(AND(O4177&lt;&gt; "", COUNTIF(SAP!#REF!,O4177)&gt;0),"Matched", "")</f>
        <v>#REF!</v>
      </c>
      <c r="Q4177" s="1" t="str">
        <f ca="1">IF(D4177="AC","Logic4"&amp;"_"&amp;TEXT(C4177,"dd.mm.yyyy") &amp;"_"&amp; 1679085.15,"")</f>
        <v>Logic4_26.02.2020_1679085.15</v>
      </c>
      <c r="R4177" s="1" t="e">
        <f ca="1">IF(AND(Q4177&lt;&gt; "", COUNTIF(SAP!#REF!,Q4177)&gt;0),"Matched", "")</f>
        <v>#REF!</v>
      </c>
    </row>
    <row r="4178" spans="1:20">
      <c r="A4178" s="9">
        <v>11563327</v>
      </c>
      <c r="B4178" s="10">
        <v>43887</v>
      </c>
      <c r="C4178" s="10">
        <v>43887</v>
      </c>
      <c r="D4178" s="11" t="s">
        <v>10</v>
      </c>
      <c r="E4178" s="11">
        <v>0</v>
      </c>
      <c r="F4178" s="11">
        <v>0</v>
      </c>
      <c r="G4178" s="11">
        <v>26292.2</v>
      </c>
      <c r="H4178" s="11">
        <v>1129270.73</v>
      </c>
      <c r="I4178" s="11" t="s">
        <v>11</v>
      </c>
      <c r="J4178" s="11" t="s">
        <v>12</v>
      </c>
      <c r="K4178" s="1" t="str">
        <f t="shared" si="220"/>
        <v/>
      </c>
      <c r="L4178" s="1" t="e">
        <f ca="1">IF(AND(K4178&lt;&gt; "", COUNTIF(SAP!#REF!,K4178)&gt;0),"Matched", "")</f>
        <v>#REF!</v>
      </c>
      <c r="M4178" s="1" t="str">
        <f t="shared" si="221"/>
        <v/>
      </c>
      <c r="N4178" s="1" t="e">
        <f ca="1">IF(AND(M4178&lt;&gt; "", COUNTIF(SAP!#REF!,M4178)&gt;0),"Matched", "")</f>
        <v>#REF!</v>
      </c>
      <c r="O4178" s="1" t="str">
        <f t="shared" si="222"/>
        <v/>
      </c>
      <c r="P4178" s="1" t="e">
        <f ca="1">IF(AND(O4178&lt;&gt; "", COUNTIF(SAP!#REF!,O4178)&gt;0),"Matched", "")</f>
        <v>#REF!</v>
      </c>
      <c r="Q4178" s="1" t="str">
        <f ca="1">IF(D4178="AC","Logic4"&amp;"_"&amp;TEXT(C4178,"dd.mm.yyyy") &amp;"_"&amp; 1679085.15,"")</f>
        <v>Logic4_26.02.2020_1679085.15</v>
      </c>
      <c r="R4178" s="1" t="e">
        <f ca="1">IF(AND(Q4178&lt;&gt; "", COUNTIF(SAP!#REF!,Q4178)&gt;0),"Matched", "")</f>
        <v>#REF!</v>
      </c>
    </row>
    <row r="4179" spans="1:20">
      <c r="A4179" s="13">
        <v>11563327</v>
      </c>
      <c r="B4179" s="14">
        <v>43887</v>
      </c>
      <c r="C4179" s="14">
        <v>43887</v>
      </c>
      <c r="D4179" s="15" t="s">
        <v>10</v>
      </c>
      <c r="E4179" s="15">
        <v>0</v>
      </c>
      <c r="F4179" s="15">
        <v>0</v>
      </c>
      <c r="G4179" s="15">
        <v>29417.73</v>
      </c>
      <c r="H4179" s="15">
        <v>1158688.46</v>
      </c>
      <c r="I4179" s="15" t="s">
        <v>11</v>
      </c>
      <c r="J4179" s="15" t="s">
        <v>12</v>
      </c>
      <c r="K4179" s="1" t="str">
        <f t="shared" si="220"/>
        <v/>
      </c>
      <c r="L4179" s="1" t="e">
        <f ca="1">IF(AND(K4179&lt;&gt; "", COUNTIF(SAP!#REF!,K4179)&gt;0),"Matched", "")</f>
        <v>#REF!</v>
      </c>
      <c r="M4179" s="1" t="str">
        <f t="shared" si="221"/>
        <v/>
      </c>
      <c r="N4179" s="1" t="e">
        <f ca="1">IF(AND(M4179&lt;&gt; "", COUNTIF(SAP!#REF!,M4179)&gt;0),"Matched", "")</f>
        <v>#REF!</v>
      </c>
      <c r="O4179" s="1" t="str">
        <f t="shared" si="222"/>
        <v/>
      </c>
      <c r="P4179" s="1" t="e">
        <f ca="1">IF(AND(O4179&lt;&gt; "", COUNTIF(SAP!#REF!,O4179)&gt;0),"Matched", "")</f>
        <v>#REF!</v>
      </c>
      <c r="Q4179" s="1" t="str">
        <f ca="1">IF(D4179="AC","Logic4"&amp;"_"&amp;TEXT(C4179,"dd.mm.yyyy") &amp;"_"&amp; 1679085.15,"")</f>
        <v>Logic4_26.02.2020_1679085.15</v>
      </c>
      <c r="R4179" s="1" t="e">
        <f ca="1">IF(AND(Q4179&lt;&gt; "", COUNTIF(SAP!#REF!,Q4179)&gt;0),"Matched", "")</f>
        <v>#REF!</v>
      </c>
    </row>
    <row r="4180" spans="1:20">
      <c r="A4180" s="9">
        <v>11563327</v>
      </c>
      <c r="B4180" s="10">
        <v>43887</v>
      </c>
      <c r="C4180" s="10">
        <v>43887</v>
      </c>
      <c r="D4180" s="11" t="s">
        <v>10</v>
      </c>
      <c r="E4180" s="11">
        <v>0</v>
      </c>
      <c r="F4180" s="11">
        <v>0</v>
      </c>
      <c r="G4180" s="11">
        <v>32253</v>
      </c>
      <c r="H4180" s="11">
        <v>1190941.46</v>
      </c>
      <c r="I4180" s="11" t="s">
        <v>11</v>
      </c>
      <c r="J4180" s="11" t="s">
        <v>12</v>
      </c>
      <c r="K4180" s="1" t="str">
        <f t="shared" si="220"/>
        <v/>
      </c>
      <c r="L4180" s="1" t="e">
        <f ca="1">IF(AND(K4180&lt;&gt; "", COUNTIF(SAP!#REF!,K4180)&gt;0),"Matched", "")</f>
        <v>#REF!</v>
      </c>
      <c r="M4180" s="1" t="str">
        <f t="shared" si="221"/>
        <v/>
      </c>
      <c r="N4180" s="1" t="e">
        <f ca="1">IF(AND(M4180&lt;&gt; "", COUNTIF(SAP!#REF!,M4180)&gt;0),"Matched", "")</f>
        <v>#REF!</v>
      </c>
      <c r="O4180" s="1" t="str">
        <f t="shared" si="222"/>
        <v/>
      </c>
      <c r="P4180" s="1" t="e">
        <f ca="1">IF(AND(O4180&lt;&gt; "", COUNTIF(SAP!#REF!,O4180)&gt;0),"Matched", "")</f>
        <v>#REF!</v>
      </c>
      <c r="Q4180" s="1" t="str">
        <f ca="1">IF(D4180="AC","Logic4"&amp;"_"&amp;TEXT(C4180,"dd.mm.yyyy") &amp;"_"&amp; 1679085.15,"")</f>
        <v>Logic4_26.02.2020_1679085.15</v>
      </c>
      <c r="R4180" s="1" t="e">
        <f ca="1">IF(AND(Q4180&lt;&gt; "", COUNTIF(SAP!#REF!,Q4180)&gt;0),"Matched", "")</f>
        <v>#REF!</v>
      </c>
    </row>
    <row r="4181" spans="1:20">
      <c r="A4181" s="13">
        <v>11563327</v>
      </c>
      <c r="B4181" s="14">
        <v>43887</v>
      </c>
      <c r="C4181" s="14">
        <v>43887</v>
      </c>
      <c r="D4181" s="15" t="s">
        <v>10</v>
      </c>
      <c r="E4181" s="15">
        <v>0</v>
      </c>
      <c r="F4181" s="15">
        <v>0</v>
      </c>
      <c r="G4181" s="15">
        <v>32520.5</v>
      </c>
      <c r="H4181" s="15">
        <v>1223461.96</v>
      </c>
      <c r="I4181" s="15" t="s">
        <v>11</v>
      </c>
      <c r="J4181" s="15" t="s">
        <v>12</v>
      </c>
      <c r="K4181" s="1" t="str">
        <f t="shared" si="220"/>
        <v/>
      </c>
      <c r="L4181" s="1" t="e">
        <f ca="1">IF(AND(K4181&lt;&gt; "", COUNTIF(SAP!#REF!,K4181)&gt;0),"Matched", "")</f>
        <v>#REF!</v>
      </c>
      <c r="M4181" s="1" t="str">
        <f t="shared" si="221"/>
        <v/>
      </c>
      <c r="N4181" s="1" t="e">
        <f ca="1">IF(AND(M4181&lt;&gt; "", COUNTIF(SAP!#REF!,M4181)&gt;0),"Matched", "")</f>
        <v>#REF!</v>
      </c>
      <c r="O4181" s="1" t="str">
        <f t="shared" si="222"/>
        <v/>
      </c>
      <c r="P4181" s="1" t="e">
        <f ca="1">IF(AND(O4181&lt;&gt; "", COUNTIF(SAP!#REF!,O4181)&gt;0),"Matched", "")</f>
        <v>#REF!</v>
      </c>
      <c r="Q4181" s="1" t="str">
        <f ca="1">IF(D4181="AC","Logic4"&amp;"_"&amp;TEXT(C4181,"dd.mm.yyyy") &amp;"_"&amp; 1679085.15,"")</f>
        <v>Logic4_26.02.2020_1679085.15</v>
      </c>
      <c r="R4181" s="1" t="e">
        <f ca="1">IF(AND(Q4181&lt;&gt; "", COUNTIF(SAP!#REF!,Q4181)&gt;0),"Matched", "")</f>
        <v>#REF!</v>
      </c>
    </row>
    <row r="4182" spans="1:20">
      <c r="A4182" s="9">
        <v>11563327</v>
      </c>
      <c r="B4182" s="10">
        <v>43887</v>
      </c>
      <c r="C4182" s="10">
        <v>43887</v>
      </c>
      <c r="D4182" s="11" t="s">
        <v>10</v>
      </c>
      <c r="E4182" s="11">
        <v>0</v>
      </c>
      <c r="F4182" s="11">
        <v>0</v>
      </c>
      <c r="G4182" s="11">
        <v>34121.5</v>
      </c>
      <c r="H4182" s="11">
        <v>1257583.46</v>
      </c>
      <c r="I4182" s="11" t="s">
        <v>11</v>
      </c>
      <c r="J4182" s="11" t="s">
        <v>12</v>
      </c>
      <c r="K4182" s="1" t="str">
        <f t="shared" si="220"/>
        <v/>
      </c>
      <c r="L4182" s="1" t="e">
        <f ca="1">IF(AND(K4182&lt;&gt; "", COUNTIF(SAP!#REF!,K4182)&gt;0),"Matched", "")</f>
        <v>#REF!</v>
      </c>
      <c r="M4182" s="1" t="str">
        <f t="shared" si="221"/>
        <v/>
      </c>
      <c r="N4182" s="1" t="e">
        <f ca="1">IF(AND(M4182&lt;&gt; "", COUNTIF(SAP!#REF!,M4182)&gt;0),"Matched", "")</f>
        <v>#REF!</v>
      </c>
      <c r="O4182" s="1" t="str">
        <f t="shared" si="222"/>
        <v/>
      </c>
      <c r="P4182" s="1" t="e">
        <f ca="1">IF(AND(O4182&lt;&gt; "", COUNTIF(SAP!#REF!,O4182)&gt;0),"Matched", "")</f>
        <v>#REF!</v>
      </c>
      <c r="Q4182" s="1" t="str">
        <f ca="1">IF(D4182="AC","Logic4"&amp;"_"&amp;TEXT(C4182,"dd.mm.yyyy") &amp;"_"&amp; 1679085.15,"")</f>
        <v>Logic4_26.02.2020_1679085.15</v>
      </c>
      <c r="R4182" s="1" t="e">
        <f ca="1">IF(AND(Q4182&lt;&gt; "", COUNTIF(SAP!#REF!,Q4182)&gt;0),"Matched", "")</f>
        <v>#REF!</v>
      </c>
    </row>
    <row r="4183" spans="1:20">
      <c r="A4183" s="13">
        <v>11563327</v>
      </c>
      <c r="B4183" s="14">
        <v>43887</v>
      </c>
      <c r="C4183" s="14">
        <v>43887</v>
      </c>
      <c r="D4183" s="15" t="s">
        <v>10</v>
      </c>
      <c r="E4183" s="15">
        <v>0</v>
      </c>
      <c r="F4183" s="15">
        <v>0</v>
      </c>
      <c r="G4183" s="15">
        <v>34296</v>
      </c>
      <c r="H4183" s="15">
        <v>1291879.46</v>
      </c>
      <c r="I4183" s="15" t="s">
        <v>11</v>
      </c>
      <c r="J4183" s="15" t="s">
        <v>12</v>
      </c>
      <c r="K4183" s="1" t="str">
        <f t="shared" si="220"/>
        <v/>
      </c>
      <c r="L4183" s="1" t="e">
        <f ca="1">IF(AND(K4183&lt;&gt; "", COUNTIF(SAP!#REF!,K4183)&gt;0),"Matched", "")</f>
        <v>#REF!</v>
      </c>
      <c r="M4183" s="1" t="str">
        <f t="shared" si="221"/>
        <v/>
      </c>
      <c r="N4183" s="1" t="e">
        <f ca="1">IF(AND(M4183&lt;&gt; "", COUNTIF(SAP!#REF!,M4183)&gt;0),"Matched", "")</f>
        <v>#REF!</v>
      </c>
      <c r="O4183" s="1" t="str">
        <f t="shared" si="222"/>
        <v/>
      </c>
      <c r="P4183" s="1" t="e">
        <f ca="1">IF(AND(O4183&lt;&gt; "", COUNTIF(SAP!#REF!,O4183)&gt;0),"Matched", "")</f>
        <v>#REF!</v>
      </c>
      <c r="Q4183" s="1" t="str">
        <f ca="1">IF(D4183="AC","Logic4"&amp;"_"&amp;TEXT(C4183,"dd.mm.yyyy") &amp;"_"&amp; 1679085.15,"")</f>
        <v>Logic4_26.02.2020_1679085.15</v>
      </c>
      <c r="R4183" s="1" t="e">
        <f ca="1">IF(AND(Q4183&lt;&gt; "", COUNTIF(SAP!#REF!,Q4183)&gt;0),"Matched", "")</f>
        <v>#REF!</v>
      </c>
    </row>
    <row r="4184" spans="1:20">
      <c r="A4184" s="9">
        <v>11563327</v>
      </c>
      <c r="B4184" s="10">
        <v>43887</v>
      </c>
      <c r="C4184" s="10">
        <v>43887</v>
      </c>
      <c r="D4184" s="11" t="s">
        <v>10</v>
      </c>
      <c r="E4184" s="11">
        <v>0</v>
      </c>
      <c r="F4184" s="11">
        <v>0</v>
      </c>
      <c r="G4184" s="11">
        <v>53589.2</v>
      </c>
      <c r="H4184" s="11">
        <v>1345468.66</v>
      </c>
      <c r="I4184" s="11" t="s">
        <v>11</v>
      </c>
      <c r="J4184" s="11" t="s">
        <v>12</v>
      </c>
      <c r="K4184" s="1" t="str">
        <f t="shared" si="220"/>
        <v/>
      </c>
      <c r="L4184" s="1" t="e">
        <f ca="1">IF(AND(K4184&lt;&gt; "", COUNTIF(SAP!#REF!,K4184)&gt;0),"Matched", "")</f>
        <v>#REF!</v>
      </c>
      <c r="M4184" s="1" t="str">
        <f t="shared" si="221"/>
        <v/>
      </c>
      <c r="N4184" s="1" t="e">
        <f ca="1">IF(AND(M4184&lt;&gt; "", COUNTIF(SAP!#REF!,M4184)&gt;0),"Matched", "")</f>
        <v>#REF!</v>
      </c>
      <c r="O4184" s="1" t="str">
        <f t="shared" si="222"/>
        <v/>
      </c>
      <c r="P4184" s="1" t="e">
        <f ca="1">IF(AND(O4184&lt;&gt; "", COUNTIF(SAP!#REF!,O4184)&gt;0),"Matched", "")</f>
        <v>#REF!</v>
      </c>
      <c r="Q4184" s="1" t="str">
        <f ca="1">IF(D4184="AC","Logic4"&amp;"_"&amp;TEXT(C4184,"dd.mm.yyyy") &amp;"_"&amp; 1679085.15,"")</f>
        <v>Logic4_26.02.2020_1679085.15</v>
      </c>
      <c r="R4184" s="1" t="e">
        <f ca="1">IF(AND(Q4184&lt;&gt; "", COUNTIF(SAP!#REF!,Q4184)&gt;0),"Matched", "")</f>
        <v>#REF!</v>
      </c>
    </row>
    <row r="4185" spans="1:20">
      <c r="A4185" s="13">
        <v>11563327</v>
      </c>
      <c r="B4185" s="14">
        <v>43887</v>
      </c>
      <c r="C4185" s="14">
        <v>43887</v>
      </c>
      <c r="D4185" s="15" t="s">
        <v>10</v>
      </c>
      <c r="E4185" s="15">
        <v>0</v>
      </c>
      <c r="F4185" s="15">
        <v>0</v>
      </c>
      <c r="G4185" s="15">
        <v>55052.6</v>
      </c>
      <c r="H4185" s="15">
        <v>1400521.26</v>
      </c>
      <c r="I4185" s="15" t="s">
        <v>11</v>
      </c>
      <c r="J4185" s="15" t="s">
        <v>12</v>
      </c>
      <c r="K4185" s="1" t="str">
        <f t="shared" si="220"/>
        <v/>
      </c>
      <c r="L4185" s="1" t="e">
        <f ca="1">IF(AND(K4185&lt;&gt; "", COUNTIF(SAP!#REF!,K4185)&gt;0),"Matched", "")</f>
        <v>#REF!</v>
      </c>
      <c r="M4185" s="1" t="str">
        <f t="shared" si="221"/>
        <v/>
      </c>
      <c r="N4185" s="1" t="e">
        <f ca="1">IF(AND(M4185&lt;&gt; "", COUNTIF(SAP!#REF!,M4185)&gt;0),"Matched", "")</f>
        <v>#REF!</v>
      </c>
      <c r="O4185" s="1" t="str">
        <f t="shared" si="222"/>
        <v/>
      </c>
      <c r="P4185" s="1" t="e">
        <f ca="1">IF(AND(O4185&lt;&gt; "", COUNTIF(SAP!#REF!,O4185)&gt;0),"Matched", "")</f>
        <v>#REF!</v>
      </c>
      <c r="Q4185" s="1" t="str">
        <f ca="1">IF(D4185="AC","Logic4"&amp;"_"&amp;TEXT(C4185,"dd.mm.yyyy") &amp;"_"&amp; 1679085.15,"")</f>
        <v>Logic4_26.02.2020_1679085.15</v>
      </c>
      <c r="R4185" s="1" t="e">
        <f ca="1">IF(AND(Q4185&lt;&gt; "", COUNTIF(SAP!#REF!,Q4185)&gt;0),"Matched", "")</f>
        <v>#REF!</v>
      </c>
    </row>
    <row r="4186" spans="1:20">
      <c r="A4186" s="9">
        <v>11563327</v>
      </c>
      <c r="B4186" s="10">
        <v>43887</v>
      </c>
      <c r="C4186" s="10">
        <v>43887</v>
      </c>
      <c r="D4186" s="11" t="s">
        <v>10</v>
      </c>
      <c r="E4186" s="11">
        <v>0</v>
      </c>
      <c r="F4186" s="11">
        <v>0</v>
      </c>
      <c r="G4186" s="11">
        <v>59310.51</v>
      </c>
      <c r="H4186" s="11">
        <v>1459831.77</v>
      </c>
      <c r="I4186" s="11" t="s">
        <v>11</v>
      </c>
      <c r="J4186" s="11" t="s">
        <v>12</v>
      </c>
      <c r="K4186" s="1" t="str">
        <f t="shared" si="220"/>
        <v/>
      </c>
      <c r="L4186" s="1" t="e">
        <f ca="1">IF(AND(K4186&lt;&gt; "", COUNTIF(SAP!#REF!,K4186)&gt;0),"Matched", "")</f>
        <v>#REF!</v>
      </c>
      <c r="M4186" s="1" t="str">
        <f t="shared" si="221"/>
        <v/>
      </c>
      <c r="N4186" s="1" t="e">
        <f ca="1">IF(AND(M4186&lt;&gt; "", COUNTIF(SAP!#REF!,M4186)&gt;0),"Matched", "")</f>
        <v>#REF!</v>
      </c>
      <c r="O4186" s="1" t="str">
        <f t="shared" si="222"/>
        <v/>
      </c>
      <c r="P4186" s="1" t="e">
        <f ca="1">IF(AND(O4186&lt;&gt; "", COUNTIF(SAP!#REF!,O4186)&gt;0),"Matched", "")</f>
        <v>#REF!</v>
      </c>
      <c r="Q4186" s="1" t="str">
        <f ca="1">IF(D4186="AC","Logic4"&amp;"_"&amp;TEXT(C4186,"dd.mm.yyyy") &amp;"_"&amp; 1679085.15,"")</f>
        <v>Logic4_26.02.2020_1679085.15</v>
      </c>
      <c r="R4186" s="1" t="e">
        <f ca="1">IF(AND(Q4186&lt;&gt; "", COUNTIF(SAP!#REF!,Q4186)&gt;0),"Matched", "")</f>
        <v>#REF!</v>
      </c>
    </row>
    <row r="4187" spans="1:20">
      <c r="A4187" s="13">
        <v>11563327</v>
      </c>
      <c r="B4187" s="14">
        <v>43887</v>
      </c>
      <c r="C4187" s="14">
        <v>43887</v>
      </c>
      <c r="D4187" s="15" t="s">
        <v>10</v>
      </c>
      <c r="E4187" s="15">
        <v>0</v>
      </c>
      <c r="F4187" s="15">
        <v>0</v>
      </c>
      <c r="G4187" s="15">
        <v>61646.63</v>
      </c>
      <c r="H4187" s="15">
        <v>1521478.4</v>
      </c>
      <c r="I4187" s="15" t="s">
        <v>11</v>
      </c>
      <c r="J4187" s="15" t="s">
        <v>12</v>
      </c>
      <c r="K4187" s="1" t="str">
        <f t="shared" si="220"/>
        <v/>
      </c>
      <c r="L4187" s="1" t="e">
        <f ca="1">IF(AND(K4187&lt;&gt; "", COUNTIF(SAP!#REF!,K4187)&gt;0),"Matched", "")</f>
        <v>#REF!</v>
      </c>
      <c r="M4187" s="1" t="str">
        <f t="shared" si="221"/>
        <v/>
      </c>
      <c r="N4187" s="1" t="e">
        <f ca="1">IF(AND(M4187&lt;&gt; "", COUNTIF(SAP!#REF!,M4187)&gt;0),"Matched", "")</f>
        <v>#REF!</v>
      </c>
      <c r="O4187" s="1" t="str">
        <f t="shared" si="222"/>
        <v/>
      </c>
      <c r="P4187" s="1" t="e">
        <f ca="1">IF(AND(O4187&lt;&gt; "", COUNTIF(SAP!#REF!,O4187)&gt;0),"Matched", "")</f>
        <v>#REF!</v>
      </c>
      <c r="Q4187" s="1" t="str">
        <f ca="1">IF(D4187="AC","Logic4"&amp;"_"&amp;TEXT(C4187,"dd.mm.yyyy") &amp;"_"&amp; 1679085.15,"")</f>
        <v>Logic4_26.02.2020_1679085.15</v>
      </c>
      <c r="R4187" s="1" t="e">
        <f ca="1">IF(AND(Q4187&lt;&gt; "", COUNTIF(SAP!#REF!,Q4187)&gt;0),"Matched", "")</f>
        <v>#REF!</v>
      </c>
    </row>
    <row r="4188" spans="1:20">
      <c r="A4188" s="9">
        <v>11563327</v>
      </c>
      <c r="B4188" s="10">
        <v>43887</v>
      </c>
      <c r="C4188" s="10">
        <v>43887</v>
      </c>
      <c r="D4188" s="11" t="s">
        <v>10</v>
      </c>
      <c r="E4188" s="11">
        <v>0</v>
      </c>
      <c r="F4188" s="11">
        <v>0</v>
      </c>
      <c r="G4188" s="11">
        <v>63483.5</v>
      </c>
      <c r="H4188" s="11">
        <v>1584961.9</v>
      </c>
      <c r="I4188" s="11" t="s">
        <v>11</v>
      </c>
      <c r="J4188" s="11" t="s">
        <v>12</v>
      </c>
      <c r="K4188" s="1" t="str">
        <f t="shared" si="220"/>
        <v/>
      </c>
      <c r="L4188" s="1" t="e">
        <f ca="1">IF(AND(K4188&lt;&gt; "", COUNTIF(SAP!#REF!,K4188)&gt;0),"Matched", "")</f>
        <v>#REF!</v>
      </c>
      <c r="M4188" s="1" t="str">
        <f t="shared" si="221"/>
        <v/>
      </c>
      <c r="N4188" s="1" t="e">
        <f ca="1">IF(AND(M4188&lt;&gt; "", COUNTIF(SAP!#REF!,M4188)&gt;0),"Matched", "")</f>
        <v>#REF!</v>
      </c>
      <c r="O4188" s="1" t="str">
        <f t="shared" si="222"/>
        <v/>
      </c>
      <c r="P4188" s="1" t="e">
        <f ca="1">IF(AND(O4188&lt;&gt; "", COUNTIF(SAP!#REF!,O4188)&gt;0),"Matched", "")</f>
        <v>#REF!</v>
      </c>
      <c r="Q4188" s="1" t="str">
        <f ca="1">IF(D4188="AC","Logic4"&amp;"_"&amp;TEXT(C4188,"dd.mm.yyyy") &amp;"_"&amp; 1679085.15,"")</f>
        <v>Logic4_26.02.2020_1679085.15</v>
      </c>
      <c r="R4188" s="1" t="e">
        <f ca="1">IF(AND(Q4188&lt;&gt; "", COUNTIF(SAP!#REF!,Q4188)&gt;0),"Matched", "")</f>
        <v>#REF!</v>
      </c>
    </row>
    <row r="4189" spans="1:20">
      <c r="A4189" s="13">
        <v>11563327</v>
      </c>
      <c r="B4189" s="14">
        <v>43887</v>
      </c>
      <c r="C4189" s="14">
        <v>43887</v>
      </c>
      <c r="D4189" s="15" t="s">
        <v>10</v>
      </c>
      <c r="E4189" s="15">
        <v>0</v>
      </c>
      <c r="F4189" s="15">
        <v>0</v>
      </c>
      <c r="G4189" s="15">
        <v>94123.25</v>
      </c>
      <c r="H4189" s="15">
        <v>1679085.15</v>
      </c>
      <c r="I4189" s="15" t="s">
        <v>11</v>
      </c>
      <c r="J4189" s="15" t="s">
        <v>12</v>
      </c>
      <c r="K4189" s="1" t="str">
        <f t="shared" si="220"/>
        <v/>
      </c>
      <c r="L4189" s="1" t="e">
        <f ca="1">IF(AND(K4189&lt;&gt; "", COUNTIF(SAP!#REF!,K4189)&gt;0),"Matched", "")</f>
        <v>#REF!</v>
      </c>
      <c r="M4189" s="1" t="str">
        <f t="shared" si="221"/>
        <v/>
      </c>
      <c r="N4189" s="1" t="e">
        <f ca="1">IF(AND(M4189&lt;&gt; "", COUNTIF(SAP!#REF!,M4189)&gt;0),"Matched", "")</f>
        <v>#REF!</v>
      </c>
      <c r="O4189" s="1" t="str">
        <f t="shared" si="222"/>
        <v/>
      </c>
      <c r="P4189" s="1" t="e">
        <f ca="1">IF(AND(O4189&lt;&gt; "", COUNTIF(SAP!#REF!,O4189)&gt;0),"Matched", "")</f>
        <v>#REF!</v>
      </c>
      <c r="Q4189" s="1" t="str">
        <f ca="1">IF(D4189="AC","Logic4"&amp;"_"&amp;TEXT(C4189,"dd.mm.yyyy") &amp;"_"&amp; 1679085.15,"")</f>
        <v>Logic4_26.02.2020_1679085.15</v>
      </c>
      <c r="R4189" s="1" t="e">
        <f ca="1">IF(AND(Q4189&lt;&gt; "", COUNTIF(SAP!#REF!,Q4189)&gt;0),"Matched", "")</f>
        <v>#REF!</v>
      </c>
    </row>
    <row r="4190" spans="1:20">
      <c r="A4190" s="9">
        <v>11563327</v>
      </c>
      <c r="B4190" s="10">
        <v>43887</v>
      </c>
      <c r="C4190" s="10">
        <v>43887</v>
      </c>
      <c r="D4190" s="11" t="s">
        <v>13</v>
      </c>
      <c r="E4190" s="11">
        <v>0</v>
      </c>
      <c r="F4190" s="11">
        <v>7.57</v>
      </c>
      <c r="G4190" s="11">
        <v>0</v>
      </c>
      <c r="H4190" s="11">
        <v>1679077.58</v>
      </c>
      <c r="I4190" s="11" t="s">
        <v>14</v>
      </c>
      <c r="J4190" s="11" t="s">
        <v>15</v>
      </c>
      <c r="K4190" s="1" t="str">
        <f t="shared" si="220"/>
        <v/>
      </c>
      <c r="L4190" s="1" t="e">
        <f ca="1">IF(AND(K4190&lt;&gt; "", COUNTIF(SAP!#REF!,K4190)&gt;0),"Matched", "")</f>
        <v>#REF!</v>
      </c>
      <c r="M4190" s="1" t="str">
        <f t="shared" si="221"/>
        <v/>
      </c>
      <c r="N4190" s="1" t="e">
        <f ca="1">IF(AND(M4190&lt;&gt; "", COUNTIF(SAP!#REF!,M4190)&gt;0),"Matched", "")</f>
        <v>#REF!</v>
      </c>
      <c r="O4190" s="1" t="str">
        <f t="shared" si="222"/>
        <v/>
      </c>
      <c r="P4190" s="1" t="e">
        <f ca="1">IF(AND(O4190&lt;&gt; "", COUNTIF(SAP!#REF!,O4190)&gt;0),"Matched", "")</f>
        <v>#REF!</v>
      </c>
      <c r="R4190" s="1" t="e">
        <f ca="1">IF(AND(Q4190&lt;&gt; "", COUNTIF(SAP!#REF!,Q4190)&gt;0),"Matched", "")</f>
        <v>#REF!</v>
      </c>
      <c r="S4190" s="1" t="str">
        <f ca="1">IF(D4190="AD","Logic5"&amp;"_"&amp;TEXT(C4190,"dd.mm.yyyy") &amp;"_"&amp; 735.01,"")</f>
        <v>Logic5_26.02.2020_735.01</v>
      </c>
      <c r="T4190" s="1" t="e">
        <f ca="1">IF(AND(S4190&lt;&gt; "", COUNTIF(SAP!#REF!,S4190)&gt;0),"Matched", "")</f>
        <v>#REF!</v>
      </c>
    </row>
    <row r="4191" spans="1:20">
      <c r="A4191" s="13">
        <v>11563327</v>
      </c>
      <c r="B4191" s="14">
        <v>43887</v>
      </c>
      <c r="C4191" s="14">
        <v>43887</v>
      </c>
      <c r="D4191" s="15" t="s">
        <v>13</v>
      </c>
      <c r="E4191" s="15">
        <v>0</v>
      </c>
      <c r="F4191" s="15">
        <v>7.85</v>
      </c>
      <c r="G4191" s="15">
        <v>0</v>
      </c>
      <c r="H4191" s="15">
        <v>1679069.73</v>
      </c>
      <c r="I4191" s="15" t="s">
        <v>14</v>
      </c>
      <c r="J4191" s="15" t="s">
        <v>15</v>
      </c>
      <c r="K4191" s="1" t="str">
        <f t="shared" si="220"/>
        <v/>
      </c>
      <c r="L4191" s="1" t="e">
        <f ca="1">IF(AND(K4191&lt;&gt; "", COUNTIF(SAP!#REF!,K4191)&gt;0),"Matched", "")</f>
        <v>#REF!</v>
      </c>
      <c r="M4191" s="1" t="str">
        <f t="shared" si="221"/>
        <v/>
      </c>
      <c r="N4191" s="1" t="e">
        <f ca="1">IF(AND(M4191&lt;&gt; "", COUNTIF(SAP!#REF!,M4191)&gt;0),"Matched", "")</f>
        <v>#REF!</v>
      </c>
      <c r="O4191" s="1" t="str">
        <f t="shared" si="222"/>
        <v/>
      </c>
      <c r="P4191" s="1" t="e">
        <f ca="1">IF(AND(O4191&lt;&gt; "", COUNTIF(SAP!#REF!,O4191)&gt;0),"Matched", "")</f>
        <v>#REF!</v>
      </c>
      <c r="R4191" s="1" t="e">
        <f ca="1">IF(AND(Q4191&lt;&gt; "", COUNTIF(SAP!#REF!,Q4191)&gt;0),"Matched", "")</f>
        <v>#REF!</v>
      </c>
      <c r="S4191" s="1" t="str">
        <f ca="1">IF(D4191="AD","Logic5"&amp;"_"&amp;TEXT(C4191,"dd.mm.yyyy") &amp;"_"&amp; 735.01,"")</f>
        <v>Logic5_26.02.2020_735.01</v>
      </c>
      <c r="T4191" s="1" t="e">
        <f ca="1">IF(AND(S4191&lt;&gt; "", COUNTIF(SAP!#REF!,S4191)&gt;0),"Matched", "")</f>
        <v>#REF!</v>
      </c>
    </row>
    <row r="4192" spans="1:20">
      <c r="A4192" s="9">
        <v>11563327</v>
      </c>
      <c r="B4192" s="10">
        <v>43887</v>
      </c>
      <c r="C4192" s="10">
        <v>43887</v>
      </c>
      <c r="D4192" s="11" t="s">
        <v>13</v>
      </c>
      <c r="E4192" s="11">
        <v>0</v>
      </c>
      <c r="F4192" s="11">
        <v>10.24</v>
      </c>
      <c r="G4192" s="11">
        <v>0</v>
      </c>
      <c r="H4192" s="11">
        <v>1679059.49</v>
      </c>
      <c r="I4192" s="11" t="s">
        <v>14</v>
      </c>
      <c r="J4192" s="11" t="s">
        <v>15</v>
      </c>
      <c r="K4192" s="1" t="str">
        <f t="shared" si="220"/>
        <v/>
      </c>
      <c r="L4192" s="1" t="e">
        <f ca="1">IF(AND(K4192&lt;&gt; "", COUNTIF(SAP!#REF!,K4192)&gt;0),"Matched", "")</f>
        <v>#REF!</v>
      </c>
      <c r="M4192" s="1" t="str">
        <f t="shared" si="221"/>
        <v/>
      </c>
      <c r="N4192" s="1" t="e">
        <f ca="1">IF(AND(M4192&lt;&gt; "", COUNTIF(SAP!#REF!,M4192)&gt;0),"Matched", "")</f>
        <v>#REF!</v>
      </c>
      <c r="O4192" s="1" t="str">
        <f t="shared" si="222"/>
        <v/>
      </c>
      <c r="P4192" s="1" t="e">
        <f ca="1">IF(AND(O4192&lt;&gt; "", COUNTIF(SAP!#REF!,O4192)&gt;0),"Matched", "")</f>
        <v>#REF!</v>
      </c>
      <c r="R4192" s="1" t="e">
        <f ca="1">IF(AND(Q4192&lt;&gt; "", COUNTIF(SAP!#REF!,Q4192)&gt;0),"Matched", "")</f>
        <v>#REF!</v>
      </c>
      <c r="S4192" s="1" t="str">
        <f ca="1">IF(D4192="AD","Logic5"&amp;"_"&amp;TEXT(C4192,"dd.mm.yyyy") &amp;"_"&amp; 735.01,"")</f>
        <v>Logic5_26.02.2020_735.01</v>
      </c>
      <c r="T4192" s="1" t="e">
        <f ca="1">IF(AND(S4192&lt;&gt; "", COUNTIF(SAP!#REF!,S4192)&gt;0),"Matched", "")</f>
        <v>#REF!</v>
      </c>
    </row>
    <row r="4193" spans="1:20">
      <c r="A4193" s="13">
        <v>11563327</v>
      </c>
      <c r="B4193" s="14">
        <v>43887</v>
      </c>
      <c r="C4193" s="14">
        <v>43887</v>
      </c>
      <c r="D4193" s="15" t="s">
        <v>13</v>
      </c>
      <c r="E4193" s="15">
        <v>0</v>
      </c>
      <c r="F4193" s="15">
        <v>12.52</v>
      </c>
      <c r="G4193" s="15">
        <v>0</v>
      </c>
      <c r="H4193" s="15">
        <v>1679046.97</v>
      </c>
      <c r="I4193" s="15" t="s">
        <v>14</v>
      </c>
      <c r="J4193" s="15" t="s">
        <v>15</v>
      </c>
      <c r="K4193" s="1" t="str">
        <f t="shared" si="220"/>
        <v/>
      </c>
      <c r="L4193" s="1" t="e">
        <f ca="1">IF(AND(K4193&lt;&gt; "", COUNTIF(SAP!#REF!,K4193)&gt;0),"Matched", "")</f>
        <v>#REF!</v>
      </c>
      <c r="M4193" s="1" t="str">
        <f t="shared" si="221"/>
        <v/>
      </c>
      <c r="N4193" s="1" t="e">
        <f ca="1">IF(AND(M4193&lt;&gt; "", COUNTIF(SAP!#REF!,M4193)&gt;0),"Matched", "")</f>
        <v>#REF!</v>
      </c>
      <c r="O4193" s="1" t="str">
        <f t="shared" si="222"/>
        <v/>
      </c>
      <c r="P4193" s="1" t="e">
        <f ca="1">IF(AND(O4193&lt;&gt; "", COUNTIF(SAP!#REF!,O4193)&gt;0),"Matched", "")</f>
        <v>#REF!</v>
      </c>
      <c r="R4193" s="1" t="e">
        <f ca="1">IF(AND(Q4193&lt;&gt; "", COUNTIF(SAP!#REF!,Q4193)&gt;0),"Matched", "")</f>
        <v>#REF!</v>
      </c>
      <c r="S4193" s="1" t="str">
        <f ca="1">IF(D4193="AD","Logic5"&amp;"_"&amp;TEXT(C4193,"dd.mm.yyyy") &amp;"_"&amp; 735.01,"")</f>
        <v>Logic5_26.02.2020_735.01</v>
      </c>
      <c r="T4193" s="1" t="e">
        <f ca="1">IF(AND(S4193&lt;&gt; "", COUNTIF(SAP!#REF!,S4193)&gt;0),"Matched", "")</f>
        <v>#REF!</v>
      </c>
    </row>
    <row r="4194" spans="1:20">
      <c r="A4194" s="9">
        <v>11563327</v>
      </c>
      <c r="B4194" s="10">
        <v>43887</v>
      </c>
      <c r="C4194" s="10">
        <v>43887</v>
      </c>
      <c r="D4194" s="11" t="s">
        <v>13</v>
      </c>
      <c r="E4194" s="11">
        <v>0</v>
      </c>
      <c r="F4194" s="11">
        <v>13.08</v>
      </c>
      <c r="G4194" s="11">
        <v>0</v>
      </c>
      <c r="H4194" s="11">
        <v>1679033.89</v>
      </c>
      <c r="I4194" s="11" t="s">
        <v>14</v>
      </c>
      <c r="J4194" s="11" t="s">
        <v>15</v>
      </c>
      <c r="K4194" s="1" t="str">
        <f t="shared" si="220"/>
        <v/>
      </c>
      <c r="L4194" s="1" t="e">
        <f ca="1">IF(AND(K4194&lt;&gt; "", COUNTIF(SAP!#REF!,K4194)&gt;0),"Matched", "")</f>
        <v>#REF!</v>
      </c>
      <c r="M4194" s="1" t="str">
        <f t="shared" si="221"/>
        <v/>
      </c>
      <c r="N4194" s="1" t="e">
        <f ca="1">IF(AND(M4194&lt;&gt; "", COUNTIF(SAP!#REF!,M4194)&gt;0),"Matched", "")</f>
        <v>#REF!</v>
      </c>
      <c r="O4194" s="1" t="str">
        <f t="shared" si="222"/>
        <v/>
      </c>
      <c r="P4194" s="1" t="e">
        <f ca="1">IF(AND(O4194&lt;&gt; "", COUNTIF(SAP!#REF!,O4194)&gt;0),"Matched", "")</f>
        <v>#REF!</v>
      </c>
      <c r="R4194" s="1" t="e">
        <f ca="1">IF(AND(Q4194&lt;&gt; "", COUNTIF(SAP!#REF!,Q4194)&gt;0),"Matched", "")</f>
        <v>#REF!</v>
      </c>
      <c r="S4194" s="1" t="str">
        <f ca="1">IF(D4194="AD","Logic5"&amp;"_"&amp;TEXT(C4194,"dd.mm.yyyy") &amp;"_"&amp; 735.01,"")</f>
        <v>Logic5_26.02.2020_735.01</v>
      </c>
      <c r="T4194" s="1" t="e">
        <f ca="1">IF(AND(S4194&lt;&gt; "", COUNTIF(SAP!#REF!,S4194)&gt;0),"Matched", "")</f>
        <v>#REF!</v>
      </c>
    </row>
    <row r="4195" spans="1:20">
      <c r="A4195" s="13">
        <v>11563327</v>
      </c>
      <c r="B4195" s="14">
        <v>43887</v>
      </c>
      <c r="C4195" s="14">
        <v>43887</v>
      </c>
      <c r="D4195" s="15" t="s">
        <v>13</v>
      </c>
      <c r="E4195" s="15">
        <v>0</v>
      </c>
      <c r="F4195" s="15">
        <v>13.12</v>
      </c>
      <c r="G4195" s="15">
        <v>0</v>
      </c>
      <c r="H4195" s="15">
        <v>1679020.77</v>
      </c>
      <c r="I4195" s="15" t="s">
        <v>14</v>
      </c>
      <c r="J4195" s="15" t="s">
        <v>15</v>
      </c>
      <c r="K4195" s="1" t="str">
        <f t="shared" si="220"/>
        <v/>
      </c>
      <c r="L4195" s="1" t="e">
        <f ca="1">IF(AND(K4195&lt;&gt; "", COUNTIF(SAP!#REF!,K4195)&gt;0),"Matched", "")</f>
        <v>#REF!</v>
      </c>
      <c r="M4195" s="1" t="str">
        <f t="shared" si="221"/>
        <v/>
      </c>
      <c r="N4195" s="1" t="e">
        <f ca="1">IF(AND(M4195&lt;&gt; "", COUNTIF(SAP!#REF!,M4195)&gt;0),"Matched", "")</f>
        <v>#REF!</v>
      </c>
      <c r="O4195" s="1" t="str">
        <f t="shared" si="222"/>
        <v/>
      </c>
      <c r="P4195" s="1" t="e">
        <f ca="1">IF(AND(O4195&lt;&gt; "", COUNTIF(SAP!#REF!,O4195)&gt;0),"Matched", "")</f>
        <v>#REF!</v>
      </c>
      <c r="R4195" s="1" t="e">
        <f ca="1">IF(AND(Q4195&lt;&gt; "", COUNTIF(SAP!#REF!,Q4195)&gt;0),"Matched", "")</f>
        <v>#REF!</v>
      </c>
      <c r="S4195" s="1" t="str">
        <f ca="1">IF(D4195="AD","Logic5"&amp;"_"&amp;TEXT(C4195,"dd.mm.yyyy") &amp;"_"&amp; 735.01,"")</f>
        <v>Logic5_26.02.2020_735.01</v>
      </c>
      <c r="T4195" s="1" t="e">
        <f ca="1">IF(AND(S4195&lt;&gt; "", COUNTIF(SAP!#REF!,S4195)&gt;0),"Matched", "")</f>
        <v>#REF!</v>
      </c>
    </row>
    <row r="4196" spans="1:20">
      <c r="A4196" s="9">
        <v>11563327</v>
      </c>
      <c r="B4196" s="10">
        <v>43887</v>
      </c>
      <c r="C4196" s="10">
        <v>43887</v>
      </c>
      <c r="D4196" s="11" t="s">
        <v>13</v>
      </c>
      <c r="E4196" s="11">
        <v>0</v>
      </c>
      <c r="F4196" s="11">
        <v>13.14</v>
      </c>
      <c r="G4196" s="11">
        <v>0</v>
      </c>
      <c r="H4196" s="11">
        <v>1679007.63</v>
      </c>
      <c r="I4196" s="11" t="s">
        <v>14</v>
      </c>
      <c r="J4196" s="11" t="s">
        <v>15</v>
      </c>
      <c r="K4196" s="1" t="str">
        <f t="shared" si="220"/>
        <v/>
      </c>
      <c r="L4196" s="1" t="e">
        <f ca="1">IF(AND(K4196&lt;&gt; "", COUNTIF(SAP!#REF!,K4196)&gt;0),"Matched", "")</f>
        <v>#REF!</v>
      </c>
      <c r="M4196" s="1" t="str">
        <f t="shared" si="221"/>
        <v/>
      </c>
      <c r="N4196" s="1" t="e">
        <f ca="1">IF(AND(M4196&lt;&gt; "", COUNTIF(SAP!#REF!,M4196)&gt;0),"Matched", "")</f>
        <v>#REF!</v>
      </c>
      <c r="O4196" s="1" t="str">
        <f t="shared" si="222"/>
        <v/>
      </c>
      <c r="P4196" s="1" t="e">
        <f ca="1">IF(AND(O4196&lt;&gt; "", COUNTIF(SAP!#REF!,O4196)&gt;0),"Matched", "")</f>
        <v>#REF!</v>
      </c>
      <c r="R4196" s="1" t="e">
        <f ca="1">IF(AND(Q4196&lt;&gt; "", COUNTIF(SAP!#REF!,Q4196)&gt;0),"Matched", "")</f>
        <v>#REF!</v>
      </c>
      <c r="S4196" s="1" t="str">
        <f ca="1">IF(D4196="AD","Logic5"&amp;"_"&amp;TEXT(C4196,"dd.mm.yyyy") &amp;"_"&amp; 735.01,"")</f>
        <v>Logic5_26.02.2020_735.01</v>
      </c>
      <c r="T4196" s="1" t="e">
        <f ca="1">IF(AND(S4196&lt;&gt; "", COUNTIF(SAP!#REF!,S4196)&gt;0),"Matched", "")</f>
        <v>#REF!</v>
      </c>
    </row>
    <row r="4197" spans="1:20">
      <c r="A4197" s="13">
        <v>11563327</v>
      </c>
      <c r="B4197" s="14">
        <v>43887</v>
      </c>
      <c r="C4197" s="14">
        <v>43887</v>
      </c>
      <c r="D4197" s="15" t="s">
        <v>13</v>
      </c>
      <c r="E4197" s="15">
        <v>0</v>
      </c>
      <c r="F4197" s="15">
        <v>13.63</v>
      </c>
      <c r="G4197" s="15">
        <v>0</v>
      </c>
      <c r="H4197" s="15">
        <v>1678994</v>
      </c>
      <c r="I4197" s="15" t="s">
        <v>14</v>
      </c>
      <c r="J4197" s="15" t="s">
        <v>15</v>
      </c>
      <c r="K4197" s="1" t="str">
        <f t="shared" si="220"/>
        <v/>
      </c>
      <c r="L4197" s="1" t="e">
        <f ca="1">IF(AND(K4197&lt;&gt; "", COUNTIF(SAP!#REF!,K4197)&gt;0),"Matched", "")</f>
        <v>#REF!</v>
      </c>
      <c r="M4197" s="1" t="str">
        <f t="shared" si="221"/>
        <v/>
      </c>
      <c r="N4197" s="1" t="e">
        <f ca="1">IF(AND(M4197&lt;&gt; "", COUNTIF(SAP!#REF!,M4197)&gt;0),"Matched", "")</f>
        <v>#REF!</v>
      </c>
      <c r="O4197" s="1" t="str">
        <f t="shared" si="222"/>
        <v/>
      </c>
      <c r="P4197" s="1" t="e">
        <f ca="1">IF(AND(O4197&lt;&gt; "", COUNTIF(SAP!#REF!,O4197)&gt;0),"Matched", "")</f>
        <v>#REF!</v>
      </c>
      <c r="R4197" s="1" t="e">
        <f ca="1">IF(AND(Q4197&lt;&gt; "", COUNTIF(SAP!#REF!,Q4197)&gt;0),"Matched", "")</f>
        <v>#REF!</v>
      </c>
      <c r="S4197" s="1" t="str">
        <f ca="1">IF(D4197="AD","Logic5"&amp;"_"&amp;TEXT(C4197,"dd.mm.yyyy") &amp;"_"&amp; 735.01,"")</f>
        <v>Logic5_26.02.2020_735.01</v>
      </c>
      <c r="T4197" s="1" t="e">
        <f ca="1">IF(AND(S4197&lt;&gt; "", COUNTIF(SAP!#REF!,S4197)&gt;0),"Matched", "")</f>
        <v>#REF!</v>
      </c>
    </row>
    <row r="4198" spans="1:20">
      <c r="A4198" s="9">
        <v>11563327</v>
      </c>
      <c r="B4198" s="10">
        <v>43887</v>
      </c>
      <c r="C4198" s="10">
        <v>43887</v>
      </c>
      <c r="D4198" s="11" t="s">
        <v>13</v>
      </c>
      <c r="E4198" s="11">
        <v>0</v>
      </c>
      <c r="F4198" s="11">
        <v>14.36</v>
      </c>
      <c r="G4198" s="11">
        <v>0</v>
      </c>
      <c r="H4198" s="11">
        <v>1678979.64</v>
      </c>
      <c r="I4198" s="11" t="s">
        <v>14</v>
      </c>
      <c r="J4198" s="11" t="s">
        <v>15</v>
      </c>
      <c r="K4198" s="1" t="str">
        <f t="shared" si="220"/>
        <v/>
      </c>
      <c r="L4198" s="1" t="e">
        <f ca="1">IF(AND(K4198&lt;&gt; "", COUNTIF(SAP!#REF!,K4198)&gt;0),"Matched", "")</f>
        <v>#REF!</v>
      </c>
      <c r="M4198" s="1" t="str">
        <f t="shared" si="221"/>
        <v/>
      </c>
      <c r="N4198" s="1" t="e">
        <f ca="1">IF(AND(M4198&lt;&gt; "", COUNTIF(SAP!#REF!,M4198)&gt;0),"Matched", "")</f>
        <v>#REF!</v>
      </c>
      <c r="O4198" s="1" t="str">
        <f t="shared" si="222"/>
        <v/>
      </c>
      <c r="P4198" s="1" t="e">
        <f ca="1">IF(AND(O4198&lt;&gt; "", COUNTIF(SAP!#REF!,O4198)&gt;0),"Matched", "")</f>
        <v>#REF!</v>
      </c>
      <c r="R4198" s="1" t="e">
        <f ca="1">IF(AND(Q4198&lt;&gt; "", COUNTIF(SAP!#REF!,Q4198)&gt;0),"Matched", "")</f>
        <v>#REF!</v>
      </c>
      <c r="S4198" s="1" t="str">
        <f ca="1">IF(D4198="AD","Logic5"&amp;"_"&amp;TEXT(C4198,"dd.mm.yyyy") &amp;"_"&amp; 735.01,"")</f>
        <v>Logic5_26.02.2020_735.01</v>
      </c>
      <c r="T4198" s="1" t="e">
        <f ca="1">IF(AND(S4198&lt;&gt; "", COUNTIF(SAP!#REF!,S4198)&gt;0),"Matched", "")</f>
        <v>#REF!</v>
      </c>
    </row>
    <row r="4199" spans="1:20">
      <c r="A4199" s="13">
        <v>11563327</v>
      </c>
      <c r="B4199" s="14">
        <v>43887</v>
      </c>
      <c r="C4199" s="14">
        <v>43887</v>
      </c>
      <c r="D4199" s="15" t="s">
        <v>13</v>
      </c>
      <c r="E4199" s="15">
        <v>0</v>
      </c>
      <c r="F4199" s="15">
        <v>14.58</v>
      </c>
      <c r="G4199" s="15">
        <v>0</v>
      </c>
      <c r="H4199" s="15">
        <v>1678965.06</v>
      </c>
      <c r="I4199" s="15" t="s">
        <v>14</v>
      </c>
      <c r="J4199" s="15" t="s">
        <v>15</v>
      </c>
      <c r="K4199" s="1" t="str">
        <f t="shared" si="220"/>
        <v/>
      </c>
      <c r="L4199" s="1" t="e">
        <f ca="1">IF(AND(K4199&lt;&gt; "", COUNTIF(SAP!#REF!,K4199)&gt;0),"Matched", "")</f>
        <v>#REF!</v>
      </c>
      <c r="M4199" s="1" t="str">
        <f t="shared" si="221"/>
        <v/>
      </c>
      <c r="N4199" s="1" t="e">
        <f ca="1">IF(AND(M4199&lt;&gt; "", COUNTIF(SAP!#REF!,M4199)&gt;0),"Matched", "")</f>
        <v>#REF!</v>
      </c>
      <c r="O4199" s="1" t="str">
        <f t="shared" si="222"/>
        <v/>
      </c>
      <c r="P4199" s="1" t="e">
        <f ca="1">IF(AND(O4199&lt;&gt; "", COUNTIF(SAP!#REF!,O4199)&gt;0),"Matched", "")</f>
        <v>#REF!</v>
      </c>
      <c r="R4199" s="1" t="e">
        <f ca="1">IF(AND(Q4199&lt;&gt; "", COUNTIF(SAP!#REF!,Q4199)&gt;0),"Matched", "")</f>
        <v>#REF!</v>
      </c>
      <c r="S4199" s="1" t="str">
        <f ca="1">IF(D4199="AD","Logic5"&amp;"_"&amp;TEXT(C4199,"dd.mm.yyyy") &amp;"_"&amp; 735.01,"")</f>
        <v>Logic5_26.02.2020_735.01</v>
      </c>
      <c r="T4199" s="1" t="e">
        <f ca="1">IF(AND(S4199&lt;&gt; "", COUNTIF(SAP!#REF!,S4199)&gt;0),"Matched", "")</f>
        <v>#REF!</v>
      </c>
    </row>
    <row r="4200" spans="1:20">
      <c r="A4200" s="9">
        <v>11563327</v>
      </c>
      <c r="B4200" s="10">
        <v>43887</v>
      </c>
      <c r="C4200" s="10">
        <v>43887</v>
      </c>
      <c r="D4200" s="11" t="s">
        <v>13</v>
      </c>
      <c r="E4200" s="11">
        <v>0</v>
      </c>
      <c r="F4200" s="11">
        <v>14.77</v>
      </c>
      <c r="G4200" s="11">
        <v>0</v>
      </c>
      <c r="H4200" s="11">
        <v>1678950.29</v>
      </c>
      <c r="I4200" s="11" t="s">
        <v>14</v>
      </c>
      <c r="J4200" s="11" t="s">
        <v>15</v>
      </c>
      <c r="K4200" s="1" t="str">
        <f t="shared" si="220"/>
        <v/>
      </c>
      <c r="L4200" s="1" t="e">
        <f ca="1">IF(AND(K4200&lt;&gt; "", COUNTIF(SAP!#REF!,K4200)&gt;0),"Matched", "")</f>
        <v>#REF!</v>
      </c>
      <c r="M4200" s="1" t="str">
        <f t="shared" si="221"/>
        <v/>
      </c>
      <c r="N4200" s="1" t="e">
        <f ca="1">IF(AND(M4200&lt;&gt; "", COUNTIF(SAP!#REF!,M4200)&gt;0),"Matched", "")</f>
        <v>#REF!</v>
      </c>
      <c r="O4200" s="1" t="str">
        <f t="shared" si="222"/>
        <v/>
      </c>
      <c r="P4200" s="1" t="e">
        <f ca="1">IF(AND(O4200&lt;&gt; "", COUNTIF(SAP!#REF!,O4200)&gt;0),"Matched", "")</f>
        <v>#REF!</v>
      </c>
      <c r="R4200" s="1" t="e">
        <f ca="1">IF(AND(Q4200&lt;&gt; "", COUNTIF(SAP!#REF!,Q4200)&gt;0),"Matched", "")</f>
        <v>#REF!</v>
      </c>
      <c r="S4200" s="1" t="str">
        <f ca="1">IF(D4200="AD","Logic5"&amp;"_"&amp;TEXT(C4200,"dd.mm.yyyy") &amp;"_"&amp; 735.01,"")</f>
        <v>Logic5_26.02.2020_735.01</v>
      </c>
      <c r="T4200" s="1" t="e">
        <f ca="1">IF(AND(S4200&lt;&gt; "", COUNTIF(SAP!#REF!,S4200)&gt;0),"Matched", "")</f>
        <v>#REF!</v>
      </c>
    </row>
    <row r="4201" spans="1:20">
      <c r="A4201" s="13">
        <v>11563327</v>
      </c>
      <c r="B4201" s="14">
        <v>43887</v>
      </c>
      <c r="C4201" s="14">
        <v>43887</v>
      </c>
      <c r="D4201" s="15" t="s">
        <v>13</v>
      </c>
      <c r="E4201" s="15">
        <v>0</v>
      </c>
      <c r="F4201" s="15">
        <v>15.07</v>
      </c>
      <c r="G4201" s="15">
        <v>0</v>
      </c>
      <c r="H4201" s="15">
        <v>1678935.22</v>
      </c>
      <c r="I4201" s="15" t="s">
        <v>14</v>
      </c>
      <c r="J4201" s="15" t="s">
        <v>15</v>
      </c>
      <c r="K4201" s="1" t="str">
        <f t="shared" si="220"/>
        <v/>
      </c>
      <c r="L4201" s="1" t="e">
        <f ca="1">IF(AND(K4201&lt;&gt; "", COUNTIF(SAP!#REF!,K4201)&gt;0),"Matched", "")</f>
        <v>#REF!</v>
      </c>
      <c r="M4201" s="1" t="str">
        <f t="shared" si="221"/>
        <v/>
      </c>
      <c r="N4201" s="1" t="e">
        <f ca="1">IF(AND(M4201&lt;&gt; "", COUNTIF(SAP!#REF!,M4201)&gt;0),"Matched", "")</f>
        <v>#REF!</v>
      </c>
      <c r="O4201" s="1" t="str">
        <f t="shared" si="222"/>
        <v/>
      </c>
      <c r="P4201" s="1" t="e">
        <f ca="1">IF(AND(O4201&lt;&gt; "", COUNTIF(SAP!#REF!,O4201)&gt;0),"Matched", "")</f>
        <v>#REF!</v>
      </c>
      <c r="R4201" s="1" t="e">
        <f ca="1">IF(AND(Q4201&lt;&gt; "", COUNTIF(SAP!#REF!,Q4201)&gt;0),"Matched", "")</f>
        <v>#REF!</v>
      </c>
      <c r="S4201" s="1" t="str">
        <f ca="1">IF(D4201="AD","Logic5"&amp;"_"&amp;TEXT(C4201,"dd.mm.yyyy") &amp;"_"&amp; 735.01,"")</f>
        <v>Logic5_26.02.2020_735.01</v>
      </c>
      <c r="T4201" s="1" t="e">
        <f ca="1">IF(AND(S4201&lt;&gt; "", COUNTIF(SAP!#REF!,S4201)&gt;0),"Matched", "")</f>
        <v>#REF!</v>
      </c>
    </row>
    <row r="4202" spans="1:20">
      <c r="A4202" s="9">
        <v>11563327</v>
      </c>
      <c r="B4202" s="10">
        <v>43887</v>
      </c>
      <c r="C4202" s="10">
        <v>43887</v>
      </c>
      <c r="D4202" s="11" t="s">
        <v>13</v>
      </c>
      <c r="E4202" s="11">
        <v>0</v>
      </c>
      <c r="F4202" s="11">
        <v>15.11</v>
      </c>
      <c r="G4202" s="11">
        <v>0</v>
      </c>
      <c r="H4202" s="11">
        <v>1678920.11</v>
      </c>
      <c r="I4202" s="11" t="s">
        <v>14</v>
      </c>
      <c r="J4202" s="11" t="s">
        <v>15</v>
      </c>
      <c r="K4202" s="1" t="str">
        <f t="shared" si="220"/>
        <v/>
      </c>
      <c r="L4202" s="1" t="e">
        <f ca="1">IF(AND(K4202&lt;&gt; "", COUNTIF(SAP!#REF!,K4202)&gt;0),"Matched", "")</f>
        <v>#REF!</v>
      </c>
      <c r="M4202" s="1" t="str">
        <f t="shared" si="221"/>
        <v/>
      </c>
      <c r="N4202" s="1" t="e">
        <f ca="1">IF(AND(M4202&lt;&gt; "", COUNTIF(SAP!#REF!,M4202)&gt;0),"Matched", "")</f>
        <v>#REF!</v>
      </c>
      <c r="O4202" s="1" t="str">
        <f t="shared" si="222"/>
        <v/>
      </c>
      <c r="P4202" s="1" t="e">
        <f ca="1">IF(AND(O4202&lt;&gt; "", COUNTIF(SAP!#REF!,O4202)&gt;0),"Matched", "")</f>
        <v>#REF!</v>
      </c>
      <c r="R4202" s="1" t="e">
        <f ca="1">IF(AND(Q4202&lt;&gt; "", COUNTIF(SAP!#REF!,Q4202)&gt;0),"Matched", "")</f>
        <v>#REF!</v>
      </c>
      <c r="S4202" s="1" t="str">
        <f ca="1">IF(D4202="AD","Logic5"&amp;"_"&amp;TEXT(C4202,"dd.mm.yyyy") &amp;"_"&amp; 735.01,"")</f>
        <v>Logic5_26.02.2020_735.01</v>
      </c>
      <c r="T4202" s="1" t="e">
        <f ca="1">IF(AND(S4202&lt;&gt; "", COUNTIF(SAP!#REF!,S4202)&gt;0),"Matched", "")</f>
        <v>#REF!</v>
      </c>
    </row>
    <row r="4203" spans="1:20">
      <c r="A4203" s="13">
        <v>11563327</v>
      </c>
      <c r="B4203" s="14">
        <v>43887</v>
      </c>
      <c r="C4203" s="14">
        <v>43887</v>
      </c>
      <c r="D4203" s="15" t="s">
        <v>13</v>
      </c>
      <c r="E4203" s="15">
        <v>0</v>
      </c>
      <c r="F4203" s="15">
        <v>15.33</v>
      </c>
      <c r="G4203" s="15">
        <v>0</v>
      </c>
      <c r="H4203" s="15">
        <v>1678904.78</v>
      </c>
      <c r="I4203" s="15" t="s">
        <v>14</v>
      </c>
      <c r="J4203" s="15" t="s">
        <v>15</v>
      </c>
      <c r="K4203" s="1" t="str">
        <f t="shared" si="220"/>
        <v/>
      </c>
      <c r="L4203" s="1" t="e">
        <f ca="1">IF(AND(K4203&lt;&gt; "", COUNTIF(SAP!#REF!,K4203)&gt;0),"Matched", "")</f>
        <v>#REF!</v>
      </c>
      <c r="M4203" s="1" t="str">
        <f t="shared" si="221"/>
        <v/>
      </c>
      <c r="N4203" s="1" t="e">
        <f ca="1">IF(AND(M4203&lt;&gt; "", COUNTIF(SAP!#REF!,M4203)&gt;0),"Matched", "")</f>
        <v>#REF!</v>
      </c>
      <c r="O4203" s="1" t="str">
        <f t="shared" si="222"/>
        <v/>
      </c>
      <c r="P4203" s="1" t="e">
        <f ca="1">IF(AND(O4203&lt;&gt; "", COUNTIF(SAP!#REF!,O4203)&gt;0),"Matched", "")</f>
        <v>#REF!</v>
      </c>
      <c r="R4203" s="1" t="e">
        <f ca="1">IF(AND(Q4203&lt;&gt; "", COUNTIF(SAP!#REF!,Q4203)&gt;0),"Matched", "")</f>
        <v>#REF!</v>
      </c>
      <c r="S4203" s="1" t="str">
        <f ca="1">IF(D4203="AD","Logic5"&amp;"_"&amp;TEXT(C4203,"dd.mm.yyyy") &amp;"_"&amp; 735.01,"")</f>
        <v>Logic5_26.02.2020_735.01</v>
      </c>
      <c r="T4203" s="1" t="e">
        <f ca="1">IF(AND(S4203&lt;&gt; "", COUNTIF(SAP!#REF!,S4203)&gt;0),"Matched", "")</f>
        <v>#REF!</v>
      </c>
    </row>
    <row r="4204" spans="1:20">
      <c r="A4204" s="9">
        <v>11563327</v>
      </c>
      <c r="B4204" s="10">
        <v>43887</v>
      </c>
      <c r="C4204" s="10">
        <v>43887</v>
      </c>
      <c r="D4204" s="11" t="s">
        <v>13</v>
      </c>
      <c r="E4204" s="11">
        <v>0</v>
      </c>
      <c r="F4204" s="11">
        <v>17</v>
      </c>
      <c r="G4204" s="11">
        <v>0</v>
      </c>
      <c r="H4204" s="11">
        <v>1678887.78</v>
      </c>
      <c r="I4204" s="11" t="s">
        <v>14</v>
      </c>
      <c r="J4204" s="11" t="s">
        <v>15</v>
      </c>
      <c r="K4204" s="1" t="str">
        <f t="shared" si="220"/>
        <v/>
      </c>
      <c r="L4204" s="1" t="e">
        <f ca="1">IF(AND(K4204&lt;&gt; "", COUNTIF(SAP!#REF!,K4204)&gt;0),"Matched", "")</f>
        <v>#REF!</v>
      </c>
      <c r="M4204" s="1" t="str">
        <f t="shared" si="221"/>
        <v/>
      </c>
      <c r="N4204" s="1" t="e">
        <f ca="1">IF(AND(M4204&lt;&gt; "", COUNTIF(SAP!#REF!,M4204)&gt;0),"Matched", "")</f>
        <v>#REF!</v>
      </c>
      <c r="O4204" s="1" t="str">
        <f t="shared" si="222"/>
        <v/>
      </c>
      <c r="P4204" s="1" t="e">
        <f ca="1">IF(AND(O4204&lt;&gt; "", COUNTIF(SAP!#REF!,O4204)&gt;0),"Matched", "")</f>
        <v>#REF!</v>
      </c>
      <c r="R4204" s="1" t="e">
        <f ca="1">IF(AND(Q4204&lt;&gt; "", COUNTIF(SAP!#REF!,Q4204)&gt;0),"Matched", "")</f>
        <v>#REF!</v>
      </c>
      <c r="S4204" s="1" t="str">
        <f ca="1">IF(D4204="AD","Logic5"&amp;"_"&amp;TEXT(C4204,"dd.mm.yyyy") &amp;"_"&amp; 735.01,"")</f>
        <v>Logic5_26.02.2020_735.01</v>
      </c>
      <c r="T4204" s="1" t="e">
        <f ca="1">IF(AND(S4204&lt;&gt; "", COUNTIF(SAP!#REF!,S4204)&gt;0),"Matched", "")</f>
        <v>#REF!</v>
      </c>
    </row>
    <row r="4205" spans="1:20">
      <c r="A4205" s="13">
        <v>11563327</v>
      </c>
      <c r="B4205" s="14">
        <v>43887</v>
      </c>
      <c r="C4205" s="14">
        <v>43887</v>
      </c>
      <c r="D4205" s="15" t="s">
        <v>13</v>
      </c>
      <c r="E4205" s="15">
        <v>0</v>
      </c>
      <c r="F4205" s="15">
        <v>18.690000000000001</v>
      </c>
      <c r="G4205" s="15">
        <v>0</v>
      </c>
      <c r="H4205" s="15">
        <v>1678869.09</v>
      </c>
      <c r="I4205" s="15" t="s">
        <v>14</v>
      </c>
      <c r="J4205" s="15" t="s">
        <v>15</v>
      </c>
      <c r="K4205" s="1" t="str">
        <f t="shared" si="220"/>
        <v/>
      </c>
      <c r="L4205" s="1" t="e">
        <f ca="1">IF(AND(K4205&lt;&gt; "", COUNTIF(SAP!#REF!,K4205)&gt;0),"Matched", "")</f>
        <v>#REF!</v>
      </c>
      <c r="M4205" s="1" t="str">
        <f t="shared" si="221"/>
        <v/>
      </c>
      <c r="N4205" s="1" t="e">
        <f ca="1">IF(AND(M4205&lt;&gt; "", COUNTIF(SAP!#REF!,M4205)&gt;0),"Matched", "")</f>
        <v>#REF!</v>
      </c>
      <c r="O4205" s="1" t="str">
        <f t="shared" si="222"/>
        <v/>
      </c>
      <c r="P4205" s="1" t="e">
        <f ca="1">IF(AND(O4205&lt;&gt; "", COUNTIF(SAP!#REF!,O4205)&gt;0),"Matched", "")</f>
        <v>#REF!</v>
      </c>
      <c r="R4205" s="1" t="e">
        <f ca="1">IF(AND(Q4205&lt;&gt; "", COUNTIF(SAP!#REF!,Q4205)&gt;0),"Matched", "")</f>
        <v>#REF!</v>
      </c>
      <c r="S4205" s="1" t="str">
        <f ca="1">IF(D4205="AD","Logic5"&amp;"_"&amp;TEXT(C4205,"dd.mm.yyyy") &amp;"_"&amp; 735.01,"")</f>
        <v>Logic5_26.02.2020_735.01</v>
      </c>
      <c r="T4205" s="1" t="e">
        <f ca="1">IF(AND(S4205&lt;&gt; "", COUNTIF(SAP!#REF!,S4205)&gt;0),"Matched", "")</f>
        <v>#REF!</v>
      </c>
    </row>
    <row r="4206" spans="1:20">
      <c r="A4206" s="9">
        <v>11563327</v>
      </c>
      <c r="B4206" s="10">
        <v>43887</v>
      </c>
      <c r="C4206" s="10">
        <v>43887</v>
      </c>
      <c r="D4206" s="11" t="s">
        <v>13</v>
      </c>
      <c r="E4206" s="11">
        <v>0</v>
      </c>
      <c r="F4206" s="11">
        <v>29.45</v>
      </c>
      <c r="G4206" s="11">
        <v>0</v>
      </c>
      <c r="H4206" s="11">
        <v>1678839.64</v>
      </c>
      <c r="I4206" s="11" t="s">
        <v>14</v>
      </c>
      <c r="J4206" s="11" t="s">
        <v>15</v>
      </c>
      <c r="K4206" s="1" t="str">
        <f t="shared" si="220"/>
        <v/>
      </c>
      <c r="L4206" s="1" t="e">
        <f ca="1">IF(AND(K4206&lt;&gt; "", COUNTIF(SAP!#REF!,K4206)&gt;0),"Matched", "")</f>
        <v>#REF!</v>
      </c>
      <c r="M4206" s="1" t="str">
        <f t="shared" si="221"/>
        <v/>
      </c>
      <c r="N4206" s="1" t="e">
        <f ca="1">IF(AND(M4206&lt;&gt; "", COUNTIF(SAP!#REF!,M4206)&gt;0),"Matched", "")</f>
        <v>#REF!</v>
      </c>
      <c r="O4206" s="1" t="str">
        <f t="shared" si="222"/>
        <v/>
      </c>
      <c r="P4206" s="1" t="e">
        <f ca="1">IF(AND(O4206&lt;&gt; "", COUNTIF(SAP!#REF!,O4206)&gt;0),"Matched", "")</f>
        <v>#REF!</v>
      </c>
      <c r="R4206" s="1" t="e">
        <f ca="1">IF(AND(Q4206&lt;&gt; "", COUNTIF(SAP!#REF!,Q4206)&gt;0),"Matched", "")</f>
        <v>#REF!</v>
      </c>
      <c r="S4206" s="1" t="str">
        <f ca="1">IF(D4206="AD","Logic5"&amp;"_"&amp;TEXT(C4206,"dd.mm.yyyy") &amp;"_"&amp; 735.01,"")</f>
        <v>Logic5_26.02.2020_735.01</v>
      </c>
      <c r="T4206" s="1" t="e">
        <f ca="1">IF(AND(S4206&lt;&gt; "", COUNTIF(SAP!#REF!,S4206)&gt;0),"Matched", "")</f>
        <v>#REF!</v>
      </c>
    </row>
    <row r="4207" spans="1:20">
      <c r="A4207" s="13">
        <v>11563327</v>
      </c>
      <c r="B4207" s="14">
        <v>43887</v>
      </c>
      <c r="C4207" s="14">
        <v>43887</v>
      </c>
      <c r="D4207" s="15" t="s">
        <v>13</v>
      </c>
      <c r="E4207" s="15">
        <v>0</v>
      </c>
      <c r="F4207" s="15">
        <v>46.03</v>
      </c>
      <c r="G4207" s="15">
        <v>0</v>
      </c>
      <c r="H4207" s="15">
        <v>1678793.61</v>
      </c>
      <c r="I4207" s="15" t="s">
        <v>14</v>
      </c>
      <c r="J4207" s="15" t="s">
        <v>15</v>
      </c>
      <c r="K4207" s="1" t="str">
        <f t="shared" si="220"/>
        <v/>
      </c>
      <c r="L4207" s="1" t="e">
        <f ca="1">IF(AND(K4207&lt;&gt; "", COUNTIF(SAP!#REF!,K4207)&gt;0),"Matched", "")</f>
        <v>#REF!</v>
      </c>
      <c r="M4207" s="1" t="str">
        <f t="shared" si="221"/>
        <v/>
      </c>
      <c r="N4207" s="1" t="e">
        <f ca="1">IF(AND(M4207&lt;&gt; "", COUNTIF(SAP!#REF!,M4207)&gt;0),"Matched", "")</f>
        <v>#REF!</v>
      </c>
      <c r="O4207" s="1" t="str">
        <f t="shared" si="222"/>
        <v/>
      </c>
      <c r="P4207" s="1" t="e">
        <f ca="1">IF(AND(O4207&lt;&gt; "", COUNTIF(SAP!#REF!,O4207)&gt;0),"Matched", "")</f>
        <v>#REF!</v>
      </c>
      <c r="R4207" s="1" t="e">
        <f ca="1">IF(AND(Q4207&lt;&gt; "", COUNTIF(SAP!#REF!,Q4207)&gt;0),"Matched", "")</f>
        <v>#REF!</v>
      </c>
      <c r="S4207" s="1" t="str">
        <f ca="1">IF(D4207="AD","Logic5"&amp;"_"&amp;TEXT(C4207,"dd.mm.yyyy") &amp;"_"&amp; 735.01,"")</f>
        <v>Logic5_26.02.2020_735.01</v>
      </c>
      <c r="T4207" s="1" t="e">
        <f ca="1">IF(AND(S4207&lt;&gt; "", COUNTIF(SAP!#REF!,S4207)&gt;0),"Matched", "")</f>
        <v>#REF!</v>
      </c>
    </row>
    <row r="4208" spans="1:20">
      <c r="A4208" s="9">
        <v>11563327</v>
      </c>
      <c r="B4208" s="10">
        <v>43887</v>
      </c>
      <c r="C4208" s="10">
        <v>43887</v>
      </c>
      <c r="D4208" s="11" t="s">
        <v>13</v>
      </c>
      <c r="E4208" s="11">
        <v>0</v>
      </c>
      <c r="F4208" s="11">
        <v>52.57</v>
      </c>
      <c r="G4208" s="11">
        <v>0</v>
      </c>
      <c r="H4208" s="11">
        <v>1678741.04</v>
      </c>
      <c r="I4208" s="11" t="s">
        <v>14</v>
      </c>
      <c r="J4208" s="11" t="s">
        <v>15</v>
      </c>
      <c r="K4208" s="1" t="str">
        <f t="shared" si="220"/>
        <v/>
      </c>
      <c r="L4208" s="1" t="e">
        <f ca="1">IF(AND(K4208&lt;&gt; "", COUNTIF(SAP!#REF!,K4208)&gt;0),"Matched", "")</f>
        <v>#REF!</v>
      </c>
      <c r="M4208" s="1" t="str">
        <f t="shared" si="221"/>
        <v/>
      </c>
      <c r="N4208" s="1" t="e">
        <f ca="1">IF(AND(M4208&lt;&gt; "", COUNTIF(SAP!#REF!,M4208)&gt;0),"Matched", "")</f>
        <v>#REF!</v>
      </c>
      <c r="O4208" s="1" t="str">
        <f t="shared" si="222"/>
        <v/>
      </c>
      <c r="P4208" s="1" t="e">
        <f ca="1">IF(AND(O4208&lt;&gt; "", COUNTIF(SAP!#REF!,O4208)&gt;0),"Matched", "")</f>
        <v>#REF!</v>
      </c>
      <c r="R4208" s="1" t="e">
        <f ca="1">IF(AND(Q4208&lt;&gt; "", COUNTIF(SAP!#REF!,Q4208)&gt;0),"Matched", "")</f>
        <v>#REF!</v>
      </c>
      <c r="S4208" s="1" t="str">
        <f ca="1">IF(D4208="AD","Logic5"&amp;"_"&amp;TEXT(C4208,"dd.mm.yyyy") &amp;"_"&amp; 735.01,"")</f>
        <v>Logic5_26.02.2020_735.01</v>
      </c>
      <c r="T4208" s="1" t="e">
        <f ca="1">IF(AND(S4208&lt;&gt; "", COUNTIF(SAP!#REF!,S4208)&gt;0),"Matched", "")</f>
        <v>#REF!</v>
      </c>
    </row>
    <row r="4209" spans="1:20">
      <c r="A4209" s="13">
        <v>11563327</v>
      </c>
      <c r="B4209" s="14">
        <v>43887</v>
      </c>
      <c r="C4209" s="14">
        <v>43887</v>
      </c>
      <c r="D4209" s="15" t="s">
        <v>13</v>
      </c>
      <c r="E4209" s="15">
        <v>0</v>
      </c>
      <c r="F4209" s="15">
        <v>59.45</v>
      </c>
      <c r="G4209" s="15">
        <v>0</v>
      </c>
      <c r="H4209" s="15">
        <v>1678681.59</v>
      </c>
      <c r="I4209" s="15" t="s">
        <v>14</v>
      </c>
      <c r="J4209" s="15" t="s">
        <v>15</v>
      </c>
      <c r="K4209" s="1" t="str">
        <f t="shared" si="220"/>
        <v/>
      </c>
      <c r="L4209" s="1" t="e">
        <f ca="1">IF(AND(K4209&lt;&gt; "", COUNTIF(SAP!#REF!,K4209)&gt;0),"Matched", "")</f>
        <v>#REF!</v>
      </c>
      <c r="M4209" s="1" t="str">
        <f t="shared" si="221"/>
        <v/>
      </c>
      <c r="N4209" s="1" t="e">
        <f ca="1">IF(AND(M4209&lt;&gt; "", COUNTIF(SAP!#REF!,M4209)&gt;0),"Matched", "")</f>
        <v>#REF!</v>
      </c>
      <c r="O4209" s="1" t="str">
        <f t="shared" si="222"/>
        <v/>
      </c>
      <c r="P4209" s="1" t="e">
        <f ca="1">IF(AND(O4209&lt;&gt; "", COUNTIF(SAP!#REF!,O4209)&gt;0),"Matched", "")</f>
        <v>#REF!</v>
      </c>
      <c r="R4209" s="1" t="e">
        <f ca="1">IF(AND(Q4209&lt;&gt; "", COUNTIF(SAP!#REF!,Q4209)&gt;0),"Matched", "")</f>
        <v>#REF!</v>
      </c>
      <c r="S4209" s="1" t="str">
        <f ca="1">IF(D4209="AD","Logic5"&amp;"_"&amp;TEXT(C4209,"dd.mm.yyyy") &amp;"_"&amp; 735.01,"")</f>
        <v>Logic5_26.02.2020_735.01</v>
      </c>
      <c r="T4209" s="1" t="e">
        <f ca="1">IF(AND(S4209&lt;&gt; "", COUNTIF(SAP!#REF!,S4209)&gt;0),"Matched", "")</f>
        <v>#REF!</v>
      </c>
    </row>
    <row r="4210" spans="1:20">
      <c r="A4210" s="9">
        <v>11563327</v>
      </c>
      <c r="B4210" s="10">
        <v>43887</v>
      </c>
      <c r="C4210" s="10">
        <v>43887</v>
      </c>
      <c r="D4210" s="11" t="s">
        <v>13</v>
      </c>
      <c r="E4210" s="11">
        <v>0</v>
      </c>
      <c r="F4210" s="11">
        <v>100.89</v>
      </c>
      <c r="G4210" s="11">
        <v>0</v>
      </c>
      <c r="H4210" s="11">
        <v>1678580.7</v>
      </c>
      <c r="I4210" s="11" t="s">
        <v>14</v>
      </c>
      <c r="J4210" s="11" t="s">
        <v>15</v>
      </c>
      <c r="K4210" s="1" t="str">
        <f t="shared" si="220"/>
        <v/>
      </c>
      <c r="L4210" s="1" t="e">
        <f ca="1">IF(AND(K4210&lt;&gt; "", COUNTIF(SAP!#REF!,K4210)&gt;0),"Matched", "")</f>
        <v>#REF!</v>
      </c>
      <c r="M4210" s="1" t="str">
        <f t="shared" si="221"/>
        <v/>
      </c>
      <c r="N4210" s="1" t="e">
        <f ca="1">IF(AND(M4210&lt;&gt; "", COUNTIF(SAP!#REF!,M4210)&gt;0),"Matched", "")</f>
        <v>#REF!</v>
      </c>
      <c r="O4210" s="1" t="str">
        <f t="shared" si="222"/>
        <v/>
      </c>
      <c r="P4210" s="1" t="e">
        <f ca="1">IF(AND(O4210&lt;&gt; "", COUNTIF(SAP!#REF!,O4210)&gt;0),"Matched", "")</f>
        <v>#REF!</v>
      </c>
      <c r="R4210" s="1" t="e">
        <f ca="1">IF(AND(Q4210&lt;&gt; "", COUNTIF(SAP!#REF!,Q4210)&gt;0),"Matched", "")</f>
        <v>#REF!</v>
      </c>
      <c r="S4210" s="1" t="str">
        <f ca="1">IF(D4210="AD","Logic5"&amp;"_"&amp;TEXT(C4210,"dd.mm.yyyy") &amp;"_"&amp; 735.01,"")</f>
        <v>Logic5_26.02.2020_735.01</v>
      </c>
      <c r="T4210" s="1" t="e">
        <f ca="1">IF(AND(S4210&lt;&gt; "", COUNTIF(SAP!#REF!,S4210)&gt;0),"Matched", "")</f>
        <v>#REF!</v>
      </c>
    </row>
    <row r="4211" spans="1:20">
      <c r="A4211" s="13">
        <v>11563327</v>
      </c>
      <c r="B4211" s="14">
        <v>43887</v>
      </c>
      <c r="C4211" s="14">
        <v>43887</v>
      </c>
      <c r="D4211" s="15" t="s">
        <v>13</v>
      </c>
      <c r="E4211" s="15">
        <v>0</v>
      </c>
      <c r="F4211" s="15">
        <v>108.13</v>
      </c>
      <c r="G4211" s="15">
        <v>0</v>
      </c>
      <c r="H4211" s="15">
        <v>1678472.57</v>
      </c>
      <c r="I4211" s="15" t="s">
        <v>14</v>
      </c>
      <c r="J4211" s="15" t="s">
        <v>15</v>
      </c>
      <c r="K4211" s="1" t="str">
        <f t="shared" si="220"/>
        <v/>
      </c>
      <c r="L4211" s="1" t="e">
        <f ca="1">IF(AND(K4211&lt;&gt; "", COUNTIF(SAP!#REF!,K4211)&gt;0),"Matched", "")</f>
        <v>#REF!</v>
      </c>
      <c r="M4211" s="1" t="str">
        <f t="shared" si="221"/>
        <v/>
      </c>
      <c r="N4211" s="1" t="e">
        <f ca="1">IF(AND(M4211&lt;&gt; "", COUNTIF(SAP!#REF!,M4211)&gt;0),"Matched", "")</f>
        <v>#REF!</v>
      </c>
      <c r="O4211" s="1" t="str">
        <f t="shared" si="222"/>
        <v/>
      </c>
      <c r="P4211" s="1" t="e">
        <f ca="1">IF(AND(O4211&lt;&gt; "", COUNTIF(SAP!#REF!,O4211)&gt;0),"Matched", "")</f>
        <v>#REF!</v>
      </c>
      <c r="R4211" s="1" t="e">
        <f ca="1">IF(AND(Q4211&lt;&gt; "", COUNTIF(SAP!#REF!,Q4211)&gt;0),"Matched", "")</f>
        <v>#REF!</v>
      </c>
      <c r="S4211" s="1" t="str">
        <f ca="1">IF(D4211="AD","Logic5"&amp;"_"&amp;TEXT(C4211,"dd.mm.yyyy") &amp;"_"&amp; 735.01,"")</f>
        <v>Logic5_26.02.2020_735.01</v>
      </c>
      <c r="T4211" s="1" t="e">
        <f ca="1">IF(AND(S4211&lt;&gt; "", COUNTIF(SAP!#REF!,S4211)&gt;0),"Matched", "")</f>
        <v>#REF!</v>
      </c>
    </row>
    <row r="4212" spans="1:20">
      <c r="A4212" s="9">
        <v>11563327</v>
      </c>
      <c r="B4212" s="10">
        <v>43887</v>
      </c>
      <c r="C4212" s="10">
        <v>43887</v>
      </c>
      <c r="D4212" s="11" t="s">
        <v>13</v>
      </c>
      <c r="E4212" s="11">
        <v>0</v>
      </c>
      <c r="F4212" s="11">
        <v>122.43</v>
      </c>
      <c r="G4212" s="11">
        <v>0</v>
      </c>
      <c r="H4212" s="11">
        <v>1678350.14</v>
      </c>
      <c r="I4212" s="11" t="s">
        <v>14</v>
      </c>
      <c r="J4212" s="11" t="s">
        <v>15</v>
      </c>
      <c r="K4212" s="1" t="str">
        <f t="shared" si="220"/>
        <v/>
      </c>
      <c r="L4212" s="1" t="e">
        <f ca="1">IF(AND(K4212&lt;&gt; "", COUNTIF(SAP!#REF!,K4212)&gt;0),"Matched", "")</f>
        <v>#REF!</v>
      </c>
      <c r="M4212" s="1" t="str">
        <f t="shared" si="221"/>
        <v/>
      </c>
      <c r="N4212" s="1" t="e">
        <f ca="1">IF(AND(M4212&lt;&gt; "", COUNTIF(SAP!#REF!,M4212)&gt;0),"Matched", "")</f>
        <v>#REF!</v>
      </c>
      <c r="O4212" s="1" t="str">
        <f t="shared" si="222"/>
        <v/>
      </c>
      <c r="P4212" s="1" t="e">
        <f ca="1">IF(AND(O4212&lt;&gt; "", COUNTIF(SAP!#REF!,O4212)&gt;0),"Matched", "")</f>
        <v>#REF!</v>
      </c>
      <c r="R4212" s="1" t="e">
        <f ca="1">IF(AND(Q4212&lt;&gt; "", COUNTIF(SAP!#REF!,Q4212)&gt;0),"Matched", "")</f>
        <v>#REF!</v>
      </c>
      <c r="S4212" s="1" t="str">
        <f ca="1">IF(D4212="AD","Logic5"&amp;"_"&amp;TEXT(C4212,"dd.mm.yyyy") &amp;"_"&amp; 735.01,"")</f>
        <v>Logic5_26.02.2020_735.01</v>
      </c>
      <c r="T4212" s="1" t="e">
        <f ca="1">IF(AND(S4212&lt;&gt; "", COUNTIF(SAP!#REF!,S4212)&gt;0),"Matched", "")</f>
        <v>#REF!</v>
      </c>
    </row>
    <row r="4213" spans="1:20">
      <c r="A4213" s="13">
        <v>11563327</v>
      </c>
      <c r="B4213" s="14">
        <v>43887</v>
      </c>
      <c r="C4213" s="14">
        <v>43887</v>
      </c>
      <c r="D4213" s="15" t="s">
        <v>16</v>
      </c>
      <c r="E4213" s="15">
        <v>0</v>
      </c>
      <c r="F4213" s="15">
        <v>1678350.14</v>
      </c>
      <c r="G4213" s="15">
        <v>0</v>
      </c>
      <c r="H4213" s="15">
        <v>0</v>
      </c>
      <c r="I4213" s="15" t="s">
        <v>17</v>
      </c>
      <c r="J4213" s="15" t="s">
        <v>18</v>
      </c>
      <c r="K4213" s="1" t="str">
        <f t="shared" si="220"/>
        <v>Logic1_02_1678350.14</v>
      </c>
      <c r="L4213" s="1" t="e">
        <f ca="1">IF(AND(K4213&lt;&gt; "", COUNTIF(SAP!#REF!,K4213)&gt;0),"Matched", "")</f>
        <v>#REF!</v>
      </c>
    </row>
    <row r="4214" spans="1:20">
      <c r="A4214" s="9">
        <v>11563327</v>
      </c>
      <c r="B4214" s="10">
        <v>43888</v>
      </c>
      <c r="C4214" s="10">
        <v>43888</v>
      </c>
      <c r="D4214" s="11" t="s">
        <v>10</v>
      </c>
      <c r="E4214" s="11">
        <v>0</v>
      </c>
      <c r="F4214" s="11">
        <v>0</v>
      </c>
      <c r="G4214" s="11">
        <v>400</v>
      </c>
      <c r="H4214" s="11">
        <v>400</v>
      </c>
      <c r="I4214" s="11" t="s">
        <v>11</v>
      </c>
      <c r="J4214" s="11" t="s">
        <v>12</v>
      </c>
      <c r="K4214" s="1" t="str">
        <f t="shared" si="220"/>
        <v/>
      </c>
      <c r="L4214" s="1" t="e">
        <f ca="1">IF(AND(K4214&lt;&gt; "", COUNTIF(SAP!#REF!,K4214)&gt;0),"Matched", "")</f>
        <v>#REF!</v>
      </c>
      <c r="M4214" s="1" t="str">
        <f t="shared" ref="M4214:M4277" si="223">IF(D4214="TR","Logic2"&amp;"_"&amp;TEXT(C4214,"dd.mm.yyyy") &amp;"_"&amp; F4214,"")</f>
        <v/>
      </c>
      <c r="N4214" s="1" t="e">
        <f ca="1">IF(AND(M4214&lt;&gt; "", COUNTIF(SAP!#REF!,M4214)&gt;0),"Matched", "")</f>
        <v>#REF!</v>
      </c>
      <c r="O4214" s="1" t="str">
        <f t="shared" ref="O4214:O4277" si="224">IF(D4214="AF","Logic3"&amp;"_"&amp;G4214,"")</f>
        <v/>
      </c>
      <c r="P4214" s="1" t="e">
        <f ca="1">IF(AND(O4214&lt;&gt; "", COUNTIF(SAP!#REF!,O4214)&gt;0),"Matched", "")</f>
        <v>#REF!</v>
      </c>
      <c r="Q4214" s="1" t="str">
        <f ca="1">IF(D4214="AC","Logic4"&amp;"_"&amp;TEXT(C4214,"dd.mm.yyyy") &amp;"_"&amp; 1646969.58,"")</f>
        <v>Logic4_27.02.2020_1646969.58</v>
      </c>
      <c r="R4214" s="1" t="e">
        <f ca="1">IF(AND(Q4214&lt;&gt; "", COUNTIF(SAP!#REF!,Q4214)&gt;0),"Matched", "")</f>
        <v>#REF!</v>
      </c>
    </row>
    <row r="4215" spans="1:20">
      <c r="A4215" s="13">
        <v>11563327</v>
      </c>
      <c r="B4215" s="14">
        <v>43888</v>
      </c>
      <c r="C4215" s="14">
        <v>43888</v>
      </c>
      <c r="D4215" s="15" t="s">
        <v>10</v>
      </c>
      <c r="E4215" s="15">
        <v>0</v>
      </c>
      <c r="F4215" s="15">
        <v>0</v>
      </c>
      <c r="G4215" s="15">
        <v>500</v>
      </c>
      <c r="H4215" s="15">
        <v>900</v>
      </c>
      <c r="I4215" s="15" t="s">
        <v>11</v>
      </c>
      <c r="J4215" s="15" t="s">
        <v>12</v>
      </c>
      <c r="K4215" s="1" t="str">
        <f t="shared" si="220"/>
        <v/>
      </c>
      <c r="L4215" s="1" t="e">
        <f ca="1">IF(AND(K4215&lt;&gt; "", COUNTIF(SAP!#REF!,K4215)&gt;0),"Matched", "")</f>
        <v>#REF!</v>
      </c>
      <c r="M4215" s="1" t="str">
        <f t="shared" si="223"/>
        <v/>
      </c>
      <c r="N4215" s="1" t="e">
        <f ca="1">IF(AND(M4215&lt;&gt; "", COUNTIF(SAP!#REF!,M4215)&gt;0),"Matched", "")</f>
        <v>#REF!</v>
      </c>
      <c r="O4215" s="1" t="str">
        <f t="shared" si="224"/>
        <v/>
      </c>
      <c r="P4215" s="1" t="e">
        <f ca="1">IF(AND(O4215&lt;&gt; "", COUNTIF(SAP!#REF!,O4215)&gt;0),"Matched", "")</f>
        <v>#REF!</v>
      </c>
      <c r="Q4215" s="1" t="str">
        <f ca="1">IF(D4215="AC","Logic4"&amp;"_"&amp;TEXT(C4215,"dd.mm.yyyy") &amp;"_"&amp; 1646969.58,"")</f>
        <v>Logic4_27.02.2020_1646969.58</v>
      </c>
      <c r="R4215" s="1" t="e">
        <f ca="1">IF(AND(Q4215&lt;&gt; "", COUNTIF(SAP!#REF!,Q4215)&gt;0),"Matched", "")</f>
        <v>#REF!</v>
      </c>
    </row>
    <row r="4216" spans="1:20">
      <c r="A4216" s="9">
        <v>11563327</v>
      </c>
      <c r="B4216" s="10">
        <v>43888</v>
      </c>
      <c r="C4216" s="10">
        <v>43888</v>
      </c>
      <c r="D4216" s="11" t="s">
        <v>10</v>
      </c>
      <c r="E4216" s="11">
        <v>0</v>
      </c>
      <c r="F4216" s="11">
        <v>0</v>
      </c>
      <c r="G4216" s="11">
        <v>500</v>
      </c>
      <c r="H4216" s="11">
        <v>1400</v>
      </c>
      <c r="I4216" s="11" t="s">
        <v>11</v>
      </c>
      <c r="J4216" s="11" t="s">
        <v>12</v>
      </c>
      <c r="K4216" s="1" t="str">
        <f t="shared" si="220"/>
        <v/>
      </c>
      <c r="L4216" s="1" t="e">
        <f ca="1">IF(AND(K4216&lt;&gt; "", COUNTIF(SAP!#REF!,K4216)&gt;0),"Matched", "")</f>
        <v>#REF!</v>
      </c>
      <c r="M4216" s="1" t="str">
        <f t="shared" si="223"/>
        <v/>
      </c>
      <c r="N4216" s="1" t="e">
        <f ca="1">IF(AND(M4216&lt;&gt; "", COUNTIF(SAP!#REF!,M4216)&gt;0),"Matched", "")</f>
        <v>#REF!</v>
      </c>
      <c r="O4216" s="1" t="str">
        <f t="shared" si="224"/>
        <v/>
      </c>
      <c r="P4216" s="1" t="e">
        <f ca="1">IF(AND(O4216&lt;&gt; "", COUNTIF(SAP!#REF!,O4216)&gt;0),"Matched", "")</f>
        <v>#REF!</v>
      </c>
      <c r="Q4216" s="1" t="str">
        <f ca="1">IF(D4216="AC","Logic4"&amp;"_"&amp;TEXT(C4216,"dd.mm.yyyy") &amp;"_"&amp; 1646969.58,"")</f>
        <v>Logic4_27.02.2020_1646969.58</v>
      </c>
      <c r="R4216" s="1" t="e">
        <f ca="1">IF(AND(Q4216&lt;&gt; "", COUNTIF(SAP!#REF!,Q4216)&gt;0),"Matched", "")</f>
        <v>#REF!</v>
      </c>
    </row>
    <row r="4217" spans="1:20">
      <c r="A4217" s="13">
        <v>11563327</v>
      </c>
      <c r="B4217" s="14">
        <v>43888</v>
      </c>
      <c r="C4217" s="14">
        <v>43888</v>
      </c>
      <c r="D4217" s="15" t="s">
        <v>10</v>
      </c>
      <c r="E4217" s="15">
        <v>0</v>
      </c>
      <c r="F4217" s="15">
        <v>0</v>
      </c>
      <c r="G4217" s="15">
        <v>800</v>
      </c>
      <c r="H4217" s="15">
        <v>2200</v>
      </c>
      <c r="I4217" s="15" t="s">
        <v>11</v>
      </c>
      <c r="J4217" s="15" t="s">
        <v>12</v>
      </c>
      <c r="K4217" s="1" t="str">
        <f t="shared" si="220"/>
        <v/>
      </c>
      <c r="L4217" s="1" t="e">
        <f ca="1">IF(AND(K4217&lt;&gt; "", COUNTIF(SAP!#REF!,K4217)&gt;0),"Matched", "")</f>
        <v>#REF!</v>
      </c>
      <c r="M4217" s="1" t="str">
        <f t="shared" si="223"/>
        <v/>
      </c>
      <c r="N4217" s="1" t="e">
        <f ca="1">IF(AND(M4217&lt;&gt; "", COUNTIF(SAP!#REF!,M4217)&gt;0),"Matched", "")</f>
        <v>#REF!</v>
      </c>
      <c r="O4217" s="1" t="str">
        <f t="shared" si="224"/>
        <v/>
      </c>
      <c r="P4217" s="1" t="e">
        <f ca="1">IF(AND(O4217&lt;&gt; "", COUNTIF(SAP!#REF!,O4217)&gt;0),"Matched", "")</f>
        <v>#REF!</v>
      </c>
      <c r="Q4217" s="1" t="str">
        <f ca="1">IF(D4217="AC","Logic4"&amp;"_"&amp;TEXT(C4217,"dd.mm.yyyy") &amp;"_"&amp; 1646969.58,"")</f>
        <v>Logic4_27.02.2020_1646969.58</v>
      </c>
      <c r="R4217" s="1" t="e">
        <f ca="1">IF(AND(Q4217&lt;&gt; "", COUNTIF(SAP!#REF!,Q4217)&gt;0),"Matched", "")</f>
        <v>#REF!</v>
      </c>
    </row>
    <row r="4218" spans="1:20">
      <c r="A4218" s="9">
        <v>11563327</v>
      </c>
      <c r="B4218" s="10">
        <v>43888</v>
      </c>
      <c r="C4218" s="10">
        <v>43888</v>
      </c>
      <c r="D4218" s="11" t="s">
        <v>10</v>
      </c>
      <c r="E4218" s="11">
        <v>0</v>
      </c>
      <c r="F4218" s="11">
        <v>0</v>
      </c>
      <c r="G4218" s="11">
        <v>1000</v>
      </c>
      <c r="H4218" s="11">
        <v>3200</v>
      </c>
      <c r="I4218" s="11" t="s">
        <v>11</v>
      </c>
      <c r="J4218" s="11" t="s">
        <v>12</v>
      </c>
      <c r="K4218" s="1" t="str">
        <f t="shared" si="220"/>
        <v/>
      </c>
      <c r="L4218" s="1" t="e">
        <f ca="1">IF(AND(K4218&lt;&gt; "", COUNTIF(SAP!#REF!,K4218)&gt;0),"Matched", "")</f>
        <v>#REF!</v>
      </c>
      <c r="M4218" s="1" t="str">
        <f t="shared" si="223"/>
        <v/>
      </c>
      <c r="N4218" s="1" t="e">
        <f ca="1">IF(AND(M4218&lt;&gt; "", COUNTIF(SAP!#REF!,M4218)&gt;0),"Matched", "")</f>
        <v>#REF!</v>
      </c>
      <c r="O4218" s="1" t="str">
        <f t="shared" si="224"/>
        <v/>
      </c>
      <c r="P4218" s="1" t="e">
        <f ca="1">IF(AND(O4218&lt;&gt; "", COUNTIF(SAP!#REF!,O4218)&gt;0),"Matched", "")</f>
        <v>#REF!</v>
      </c>
      <c r="Q4218" s="1" t="str">
        <f ca="1">IF(D4218="AC","Logic4"&amp;"_"&amp;TEXT(C4218,"dd.mm.yyyy") &amp;"_"&amp; 1646969.58,"")</f>
        <v>Logic4_27.02.2020_1646969.58</v>
      </c>
      <c r="R4218" s="1" t="e">
        <f ca="1">IF(AND(Q4218&lt;&gt; "", COUNTIF(SAP!#REF!,Q4218)&gt;0),"Matched", "")</f>
        <v>#REF!</v>
      </c>
    </row>
    <row r="4219" spans="1:20">
      <c r="A4219" s="13">
        <v>11563327</v>
      </c>
      <c r="B4219" s="14">
        <v>43888</v>
      </c>
      <c r="C4219" s="14">
        <v>43888</v>
      </c>
      <c r="D4219" s="15" t="s">
        <v>10</v>
      </c>
      <c r="E4219" s="15">
        <v>0</v>
      </c>
      <c r="F4219" s="15">
        <v>0</v>
      </c>
      <c r="G4219" s="15">
        <v>1000</v>
      </c>
      <c r="H4219" s="15">
        <v>4200</v>
      </c>
      <c r="I4219" s="15" t="s">
        <v>11</v>
      </c>
      <c r="J4219" s="15" t="s">
        <v>12</v>
      </c>
      <c r="K4219" s="1" t="str">
        <f t="shared" si="220"/>
        <v/>
      </c>
      <c r="L4219" s="1" t="e">
        <f ca="1">IF(AND(K4219&lt;&gt; "", COUNTIF(SAP!#REF!,K4219)&gt;0),"Matched", "")</f>
        <v>#REF!</v>
      </c>
      <c r="M4219" s="1" t="str">
        <f t="shared" si="223"/>
        <v/>
      </c>
      <c r="N4219" s="1" t="e">
        <f ca="1">IF(AND(M4219&lt;&gt; "", COUNTIF(SAP!#REF!,M4219)&gt;0),"Matched", "")</f>
        <v>#REF!</v>
      </c>
      <c r="O4219" s="1" t="str">
        <f t="shared" si="224"/>
        <v/>
      </c>
      <c r="P4219" s="1" t="e">
        <f ca="1">IF(AND(O4219&lt;&gt; "", COUNTIF(SAP!#REF!,O4219)&gt;0),"Matched", "")</f>
        <v>#REF!</v>
      </c>
      <c r="Q4219" s="1" t="str">
        <f ca="1">IF(D4219="AC","Logic4"&amp;"_"&amp;TEXT(C4219,"dd.mm.yyyy") &amp;"_"&amp; 1646969.58,"")</f>
        <v>Logic4_27.02.2020_1646969.58</v>
      </c>
      <c r="R4219" s="1" t="e">
        <f ca="1">IF(AND(Q4219&lt;&gt; "", COUNTIF(SAP!#REF!,Q4219)&gt;0),"Matched", "")</f>
        <v>#REF!</v>
      </c>
    </row>
    <row r="4220" spans="1:20">
      <c r="A4220" s="9">
        <v>11563327</v>
      </c>
      <c r="B4220" s="10">
        <v>43888</v>
      </c>
      <c r="C4220" s="10">
        <v>43888</v>
      </c>
      <c r="D4220" s="11" t="s">
        <v>10</v>
      </c>
      <c r="E4220" s="11">
        <v>0</v>
      </c>
      <c r="F4220" s="11">
        <v>0</v>
      </c>
      <c r="G4220" s="11">
        <v>1000</v>
      </c>
      <c r="H4220" s="11">
        <v>5200</v>
      </c>
      <c r="I4220" s="11" t="s">
        <v>11</v>
      </c>
      <c r="J4220" s="11" t="s">
        <v>12</v>
      </c>
      <c r="K4220" s="1" t="str">
        <f t="shared" si="220"/>
        <v/>
      </c>
      <c r="L4220" s="1" t="e">
        <f ca="1">IF(AND(K4220&lt;&gt; "", COUNTIF(SAP!#REF!,K4220)&gt;0),"Matched", "")</f>
        <v>#REF!</v>
      </c>
      <c r="M4220" s="1" t="str">
        <f t="shared" si="223"/>
        <v/>
      </c>
      <c r="N4220" s="1" t="e">
        <f ca="1">IF(AND(M4220&lt;&gt; "", COUNTIF(SAP!#REF!,M4220)&gt;0),"Matched", "")</f>
        <v>#REF!</v>
      </c>
      <c r="O4220" s="1" t="str">
        <f t="shared" si="224"/>
        <v/>
      </c>
      <c r="P4220" s="1" t="e">
        <f ca="1">IF(AND(O4220&lt;&gt; "", COUNTIF(SAP!#REF!,O4220)&gt;0),"Matched", "")</f>
        <v>#REF!</v>
      </c>
      <c r="Q4220" s="1" t="str">
        <f ca="1">IF(D4220="AC","Logic4"&amp;"_"&amp;TEXT(C4220,"dd.mm.yyyy") &amp;"_"&amp; 1646969.58,"")</f>
        <v>Logic4_27.02.2020_1646969.58</v>
      </c>
      <c r="R4220" s="1" t="e">
        <f ca="1">IF(AND(Q4220&lt;&gt; "", COUNTIF(SAP!#REF!,Q4220)&gt;0),"Matched", "")</f>
        <v>#REF!</v>
      </c>
    </row>
    <row r="4221" spans="1:20">
      <c r="A4221" s="13">
        <v>11563327</v>
      </c>
      <c r="B4221" s="14">
        <v>43888</v>
      </c>
      <c r="C4221" s="14">
        <v>43888</v>
      </c>
      <c r="D4221" s="15" t="s">
        <v>10</v>
      </c>
      <c r="E4221" s="15">
        <v>0</v>
      </c>
      <c r="F4221" s="15">
        <v>0</v>
      </c>
      <c r="G4221" s="15">
        <v>1333</v>
      </c>
      <c r="H4221" s="15">
        <v>6533</v>
      </c>
      <c r="I4221" s="15" t="s">
        <v>11</v>
      </c>
      <c r="J4221" s="15" t="s">
        <v>12</v>
      </c>
      <c r="K4221" s="1" t="str">
        <f t="shared" si="220"/>
        <v/>
      </c>
      <c r="L4221" s="1" t="e">
        <f ca="1">IF(AND(K4221&lt;&gt; "", COUNTIF(SAP!#REF!,K4221)&gt;0),"Matched", "")</f>
        <v>#REF!</v>
      </c>
      <c r="M4221" s="1" t="str">
        <f t="shared" si="223"/>
        <v/>
      </c>
      <c r="N4221" s="1" t="e">
        <f ca="1">IF(AND(M4221&lt;&gt; "", COUNTIF(SAP!#REF!,M4221)&gt;0),"Matched", "")</f>
        <v>#REF!</v>
      </c>
      <c r="O4221" s="1" t="str">
        <f t="shared" si="224"/>
        <v/>
      </c>
      <c r="P4221" s="1" t="e">
        <f ca="1">IF(AND(O4221&lt;&gt; "", COUNTIF(SAP!#REF!,O4221)&gt;0),"Matched", "")</f>
        <v>#REF!</v>
      </c>
      <c r="Q4221" s="1" t="str">
        <f ca="1">IF(D4221="AC","Logic4"&amp;"_"&amp;TEXT(C4221,"dd.mm.yyyy") &amp;"_"&amp; 1646969.58,"")</f>
        <v>Logic4_27.02.2020_1646969.58</v>
      </c>
      <c r="R4221" s="1" t="e">
        <f ca="1">IF(AND(Q4221&lt;&gt; "", COUNTIF(SAP!#REF!,Q4221)&gt;0),"Matched", "")</f>
        <v>#REF!</v>
      </c>
    </row>
    <row r="4222" spans="1:20">
      <c r="A4222" s="9">
        <v>11563327</v>
      </c>
      <c r="B4222" s="10">
        <v>43888</v>
      </c>
      <c r="C4222" s="10">
        <v>43888</v>
      </c>
      <c r="D4222" s="11" t="s">
        <v>10</v>
      </c>
      <c r="E4222" s="11">
        <v>0</v>
      </c>
      <c r="F4222" s="11">
        <v>0</v>
      </c>
      <c r="G4222" s="11">
        <v>1500</v>
      </c>
      <c r="H4222" s="11">
        <v>8033</v>
      </c>
      <c r="I4222" s="11" t="s">
        <v>11</v>
      </c>
      <c r="J4222" s="11" t="s">
        <v>12</v>
      </c>
      <c r="K4222" s="1" t="str">
        <f t="shared" si="220"/>
        <v/>
      </c>
      <c r="L4222" s="1" t="e">
        <f ca="1">IF(AND(K4222&lt;&gt; "", COUNTIF(SAP!#REF!,K4222)&gt;0),"Matched", "")</f>
        <v>#REF!</v>
      </c>
      <c r="M4222" s="1" t="str">
        <f t="shared" si="223"/>
        <v/>
      </c>
      <c r="N4222" s="1" t="e">
        <f ca="1">IF(AND(M4222&lt;&gt; "", COUNTIF(SAP!#REF!,M4222)&gt;0),"Matched", "")</f>
        <v>#REF!</v>
      </c>
      <c r="O4222" s="1" t="str">
        <f t="shared" si="224"/>
        <v/>
      </c>
      <c r="P4222" s="1" t="e">
        <f ca="1">IF(AND(O4222&lt;&gt; "", COUNTIF(SAP!#REF!,O4222)&gt;0),"Matched", "")</f>
        <v>#REF!</v>
      </c>
      <c r="Q4222" s="1" t="str">
        <f ca="1">IF(D4222="AC","Logic4"&amp;"_"&amp;TEXT(C4222,"dd.mm.yyyy") &amp;"_"&amp; 1646969.58,"")</f>
        <v>Logic4_27.02.2020_1646969.58</v>
      </c>
      <c r="R4222" s="1" t="e">
        <f ca="1">IF(AND(Q4222&lt;&gt; "", COUNTIF(SAP!#REF!,Q4222)&gt;0),"Matched", "")</f>
        <v>#REF!</v>
      </c>
    </row>
    <row r="4223" spans="1:20">
      <c r="A4223" s="13">
        <v>11563327</v>
      </c>
      <c r="B4223" s="14">
        <v>43888</v>
      </c>
      <c r="C4223" s="14">
        <v>43888</v>
      </c>
      <c r="D4223" s="15" t="s">
        <v>10</v>
      </c>
      <c r="E4223" s="15">
        <v>0</v>
      </c>
      <c r="F4223" s="15">
        <v>0</v>
      </c>
      <c r="G4223" s="15">
        <v>1606.7</v>
      </c>
      <c r="H4223" s="15">
        <v>9639.7000000000007</v>
      </c>
      <c r="I4223" s="15" t="s">
        <v>11</v>
      </c>
      <c r="J4223" s="15" t="s">
        <v>12</v>
      </c>
      <c r="K4223" s="1" t="str">
        <f t="shared" si="220"/>
        <v/>
      </c>
      <c r="L4223" s="1" t="e">
        <f ca="1">IF(AND(K4223&lt;&gt; "", COUNTIF(SAP!#REF!,K4223)&gt;0),"Matched", "")</f>
        <v>#REF!</v>
      </c>
      <c r="M4223" s="1" t="str">
        <f t="shared" si="223"/>
        <v/>
      </c>
      <c r="N4223" s="1" t="e">
        <f ca="1">IF(AND(M4223&lt;&gt; "", COUNTIF(SAP!#REF!,M4223)&gt;0),"Matched", "")</f>
        <v>#REF!</v>
      </c>
      <c r="O4223" s="1" t="str">
        <f t="shared" si="224"/>
        <v/>
      </c>
      <c r="P4223" s="1" t="e">
        <f ca="1">IF(AND(O4223&lt;&gt; "", COUNTIF(SAP!#REF!,O4223)&gt;0),"Matched", "")</f>
        <v>#REF!</v>
      </c>
      <c r="Q4223" s="1" t="str">
        <f ca="1">IF(D4223="AC","Logic4"&amp;"_"&amp;TEXT(C4223,"dd.mm.yyyy") &amp;"_"&amp; 1646969.58,"")</f>
        <v>Logic4_27.02.2020_1646969.58</v>
      </c>
      <c r="R4223" s="1" t="e">
        <f ca="1">IF(AND(Q4223&lt;&gt; "", COUNTIF(SAP!#REF!,Q4223)&gt;0),"Matched", "")</f>
        <v>#REF!</v>
      </c>
    </row>
    <row r="4224" spans="1:20">
      <c r="A4224" s="9">
        <v>11563327</v>
      </c>
      <c r="B4224" s="10">
        <v>43888</v>
      </c>
      <c r="C4224" s="10">
        <v>43888</v>
      </c>
      <c r="D4224" s="11" t="s">
        <v>10</v>
      </c>
      <c r="E4224" s="11">
        <v>0</v>
      </c>
      <c r="F4224" s="11">
        <v>0</v>
      </c>
      <c r="G4224" s="11">
        <v>1640</v>
      </c>
      <c r="H4224" s="11">
        <v>11279.7</v>
      </c>
      <c r="I4224" s="11" t="s">
        <v>11</v>
      </c>
      <c r="J4224" s="11" t="s">
        <v>12</v>
      </c>
      <c r="K4224" s="1" t="str">
        <f t="shared" si="220"/>
        <v/>
      </c>
      <c r="L4224" s="1" t="e">
        <f ca="1">IF(AND(K4224&lt;&gt; "", COUNTIF(SAP!#REF!,K4224)&gt;0),"Matched", "")</f>
        <v>#REF!</v>
      </c>
      <c r="M4224" s="1" t="str">
        <f t="shared" si="223"/>
        <v/>
      </c>
      <c r="N4224" s="1" t="e">
        <f ca="1">IF(AND(M4224&lt;&gt; "", COUNTIF(SAP!#REF!,M4224)&gt;0),"Matched", "")</f>
        <v>#REF!</v>
      </c>
      <c r="O4224" s="1" t="str">
        <f t="shared" si="224"/>
        <v/>
      </c>
      <c r="P4224" s="1" t="e">
        <f ca="1">IF(AND(O4224&lt;&gt; "", COUNTIF(SAP!#REF!,O4224)&gt;0),"Matched", "")</f>
        <v>#REF!</v>
      </c>
      <c r="Q4224" s="1" t="str">
        <f ca="1">IF(D4224="AC","Logic4"&amp;"_"&amp;TEXT(C4224,"dd.mm.yyyy") &amp;"_"&amp; 1646969.58,"")</f>
        <v>Logic4_27.02.2020_1646969.58</v>
      </c>
      <c r="R4224" s="1" t="e">
        <f ca="1">IF(AND(Q4224&lt;&gt; "", COUNTIF(SAP!#REF!,Q4224)&gt;0),"Matched", "")</f>
        <v>#REF!</v>
      </c>
    </row>
    <row r="4225" spans="1:18">
      <c r="A4225" s="13">
        <v>11563327</v>
      </c>
      <c r="B4225" s="14">
        <v>43888</v>
      </c>
      <c r="C4225" s="14">
        <v>43888</v>
      </c>
      <c r="D4225" s="15" t="s">
        <v>10</v>
      </c>
      <c r="E4225" s="15">
        <v>0</v>
      </c>
      <c r="F4225" s="15">
        <v>0</v>
      </c>
      <c r="G4225" s="15">
        <v>1700</v>
      </c>
      <c r="H4225" s="15">
        <v>12979.7</v>
      </c>
      <c r="I4225" s="15" t="s">
        <v>11</v>
      </c>
      <c r="J4225" s="15" t="s">
        <v>12</v>
      </c>
      <c r="K4225" s="1" t="str">
        <f t="shared" si="220"/>
        <v/>
      </c>
      <c r="L4225" s="1" t="e">
        <f ca="1">IF(AND(K4225&lt;&gt; "", COUNTIF(SAP!#REF!,K4225)&gt;0),"Matched", "")</f>
        <v>#REF!</v>
      </c>
      <c r="M4225" s="1" t="str">
        <f t="shared" si="223"/>
        <v/>
      </c>
      <c r="N4225" s="1" t="e">
        <f ca="1">IF(AND(M4225&lt;&gt; "", COUNTIF(SAP!#REF!,M4225)&gt;0),"Matched", "")</f>
        <v>#REF!</v>
      </c>
      <c r="O4225" s="1" t="str">
        <f t="shared" si="224"/>
        <v/>
      </c>
      <c r="P4225" s="1" t="e">
        <f ca="1">IF(AND(O4225&lt;&gt; "", COUNTIF(SAP!#REF!,O4225)&gt;0),"Matched", "")</f>
        <v>#REF!</v>
      </c>
      <c r="Q4225" s="1" t="str">
        <f ca="1">IF(D4225="AC","Logic4"&amp;"_"&amp;TEXT(C4225,"dd.mm.yyyy") &amp;"_"&amp; 1646969.58,"")</f>
        <v>Logic4_27.02.2020_1646969.58</v>
      </c>
      <c r="R4225" s="1" t="e">
        <f ca="1">IF(AND(Q4225&lt;&gt; "", COUNTIF(SAP!#REF!,Q4225)&gt;0),"Matched", "")</f>
        <v>#REF!</v>
      </c>
    </row>
    <row r="4226" spans="1:18">
      <c r="A4226" s="9">
        <v>11563327</v>
      </c>
      <c r="B4226" s="10">
        <v>43888</v>
      </c>
      <c r="C4226" s="10">
        <v>43888</v>
      </c>
      <c r="D4226" s="11" t="s">
        <v>10</v>
      </c>
      <c r="E4226" s="11">
        <v>0</v>
      </c>
      <c r="F4226" s="11">
        <v>0</v>
      </c>
      <c r="G4226" s="11">
        <v>1730</v>
      </c>
      <c r="H4226" s="11">
        <v>14709.7</v>
      </c>
      <c r="I4226" s="11" t="s">
        <v>11</v>
      </c>
      <c r="J4226" s="11" t="s">
        <v>12</v>
      </c>
      <c r="K4226" s="1" t="str">
        <f t="shared" si="220"/>
        <v/>
      </c>
      <c r="L4226" s="1" t="e">
        <f ca="1">IF(AND(K4226&lt;&gt; "", COUNTIF(SAP!#REF!,K4226)&gt;0),"Matched", "")</f>
        <v>#REF!</v>
      </c>
      <c r="M4226" s="1" t="str">
        <f t="shared" si="223"/>
        <v/>
      </c>
      <c r="N4226" s="1" t="e">
        <f ca="1">IF(AND(M4226&lt;&gt; "", COUNTIF(SAP!#REF!,M4226)&gt;0),"Matched", "")</f>
        <v>#REF!</v>
      </c>
      <c r="O4226" s="1" t="str">
        <f t="shared" si="224"/>
        <v/>
      </c>
      <c r="P4226" s="1" t="e">
        <f ca="1">IF(AND(O4226&lt;&gt; "", COUNTIF(SAP!#REF!,O4226)&gt;0),"Matched", "")</f>
        <v>#REF!</v>
      </c>
      <c r="Q4226" s="1" t="str">
        <f ca="1">IF(D4226="AC","Logic4"&amp;"_"&amp;TEXT(C4226,"dd.mm.yyyy") &amp;"_"&amp; 1646969.58,"")</f>
        <v>Logic4_27.02.2020_1646969.58</v>
      </c>
      <c r="R4226" s="1" t="e">
        <f ca="1">IF(AND(Q4226&lt;&gt; "", COUNTIF(SAP!#REF!,Q4226)&gt;0),"Matched", "")</f>
        <v>#REF!</v>
      </c>
    </row>
    <row r="4227" spans="1:18">
      <c r="A4227" s="13">
        <v>11563327</v>
      </c>
      <c r="B4227" s="14">
        <v>43888</v>
      </c>
      <c r="C4227" s="14">
        <v>43888</v>
      </c>
      <c r="D4227" s="15" t="s">
        <v>10</v>
      </c>
      <c r="E4227" s="15">
        <v>0</v>
      </c>
      <c r="F4227" s="15">
        <v>0</v>
      </c>
      <c r="G4227" s="15">
        <v>1731</v>
      </c>
      <c r="H4227" s="15">
        <v>16440.7</v>
      </c>
      <c r="I4227" s="15" t="s">
        <v>11</v>
      </c>
      <c r="J4227" s="15" t="s">
        <v>12</v>
      </c>
      <c r="K4227" s="1" t="str">
        <f t="shared" ref="K4227:K4290" si="225">IF(D4227="TF","Logic1"&amp;"_"&amp;TEXT(C4227, "mm") &amp;"_"&amp; F4227,"")</f>
        <v/>
      </c>
      <c r="L4227" s="1" t="e">
        <f ca="1">IF(AND(K4227&lt;&gt; "", COUNTIF(SAP!#REF!,K4227)&gt;0),"Matched", "")</f>
        <v>#REF!</v>
      </c>
      <c r="M4227" s="1" t="str">
        <f t="shared" si="223"/>
        <v/>
      </c>
      <c r="N4227" s="1" t="e">
        <f ca="1">IF(AND(M4227&lt;&gt; "", COUNTIF(SAP!#REF!,M4227)&gt;0),"Matched", "")</f>
        <v>#REF!</v>
      </c>
      <c r="O4227" s="1" t="str">
        <f t="shared" si="224"/>
        <v/>
      </c>
      <c r="P4227" s="1" t="e">
        <f ca="1">IF(AND(O4227&lt;&gt; "", COUNTIF(SAP!#REF!,O4227)&gt;0),"Matched", "")</f>
        <v>#REF!</v>
      </c>
      <c r="Q4227" s="1" t="str">
        <f ca="1">IF(D4227="AC","Logic4"&amp;"_"&amp;TEXT(C4227,"dd.mm.yyyy") &amp;"_"&amp; 1646969.58,"")</f>
        <v>Logic4_27.02.2020_1646969.58</v>
      </c>
      <c r="R4227" s="1" t="e">
        <f ca="1">IF(AND(Q4227&lt;&gt; "", COUNTIF(SAP!#REF!,Q4227)&gt;0),"Matched", "")</f>
        <v>#REF!</v>
      </c>
    </row>
    <row r="4228" spans="1:18">
      <c r="A4228" s="9">
        <v>11563327</v>
      </c>
      <c r="B4228" s="10">
        <v>43888</v>
      </c>
      <c r="C4228" s="10">
        <v>43888</v>
      </c>
      <c r="D4228" s="11" t="s">
        <v>10</v>
      </c>
      <c r="E4228" s="11">
        <v>0</v>
      </c>
      <c r="F4228" s="11">
        <v>0</v>
      </c>
      <c r="G4228" s="11">
        <v>1830</v>
      </c>
      <c r="H4228" s="11">
        <v>18270.7</v>
      </c>
      <c r="I4228" s="11" t="s">
        <v>11</v>
      </c>
      <c r="J4228" s="11" t="s">
        <v>12</v>
      </c>
      <c r="K4228" s="1" t="str">
        <f t="shared" si="225"/>
        <v/>
      </c>
      <c r="L4228" s="1" t="e">
        <f ca="1">IF(AND(K4228&lt;&gt; "", COUNTIF(SAP!#REF!,K4228)&gt;0),"Matched", "")</f>
        <v>#REF!</v>
      </c>
      <c r="M4228" s="1" t="str">
        <f t="shared" si="223"/>
        <v/>
      </c>
      <c r="N4228" s="1" t="e">
        <f ca="1">IF(AND(M4228&lt;&gt; "", COUNTIF(SAP!#REF!,M4228)&gt;0),"Matched", "")</f>
        <v>#REF!</v>
      </c>
      <c r="O4228" s="1" t="str">
        <f t="shared" si="224"/>
        <v/>
      </c>
      <c r="P4228" s="1" t="e">
        <f ca="1">IF(AND(O4228&lt;&gt; "", COUNTIF(SAP!#REF!,O4228)&gt;0),"Matched", "")</f>
        <v>#REF!</v>
      </c>
      <c r="Q4228" s="1" t="str">
        <f ca="1">IF(D4228="AC","Logic4"&amp;"_"&amp;TEXT(C4228,"dd.mm.yyyy") &amp;"_"&amp; 1646969.58,"")</f>
        <v>Logic4_27.02.2020_1646969.58</v>
      </c>
      <c r="R4228" s="1" t="e">
        <f ca="1">IF(AND(Q4228&lt;&gt; "", COUNTIF(SAP!#REF!,Q4228)&gt;0),"Matched", "")</f>
        <v>#REF!</v>
      </c>
    </row>
    <row r="4229" spans="1:18">
      <c r="A4229" s="13">
        <v>11563327</v>
      </c>
      <c r="B4229" s="14">
        <v>43888</v>
      </c>
      <c r="C4229" s="14">
        <v>43888</v>
      </c>
      <c r="D4229" s="15" t="s">
        <v>10</v>
      </c>
      <c r="E4229" s="15">
        <v>0</v>
      </c>
      <c r="F4229" s="15">
        <v>0</v>
      </c>
      <c r="G4229" s="15">
        <v>2000</v>
      </c>
      <c r="H4229" s="15">
        <v>20270.7</v>
      </c>
      <c r="I4229" s="15" t="s">
        <v>11</v>
      </c>
      <c r="J4229" s="15" t="s">
        <v>12</v>
      </c>
      <c r="K4229" s="1" t="str">
        <f t="shared" si="225"/>
        <v/>
      </c>
      <c r="L4229" s="1" t="e">
        <f ca="1">IF(AND(K4229&lt;&gt; "", COUNTIF(SAP!#REF!,K4229)&gt;0),"Matched", "")</f>
        <v>#REF!</v>
      </c>
      <c r="M4229" s="1" t="str">
        <f t="shared" si="223"/>
        <v/>
      </c>
      <c r="N4229" s="1" t="e">
        <f ca="1">IF(AND(M4229&lt;&gt; "", COUNTIF(SAP!#REF!,M4229)&gt;0),"Matched", "")</f>
        <v>#REF!</v>
      </c>
      <c r="O4229" s="1" t="str">
        <f t="shared" si="224"/>
        <v/>
      </c>
      <c r="P4229" s="1" t="e">
        <f ca="1">IF(AND(O4229&lt;&gt; "", COUNTIF(SAP!#REF!,O4229)&gt;0),"Matched", "")</f>
        <v>#REF!</v>
      </c>
      <c r="Q4229" s="1" t="str">
        <f ca="1">IF(D4229="AC","Logic4"&amp;"_"&amp;TEXT(C4229,"dd.mm.yyyy") &amp;"_"&amp; 1646969.58,"")</f>
        <v>Logic4_27.02.2020_1646969.58</v>
      </c>
      <c r="R4229" s="1" t="e">
        <f ca="1">IF(AND(Q4229&lt;&gt; "", COUNTIF(SAP!#REF!,Q4229)&gt;0),"Matched", "")</f>
        <v>#REF!</v>
      </c>
    </row>
    <row r="4230" spans="1:18">
      <c r="A4230" s="9">
        <v>11563327</v>
      </c>
      <c r="B4230" s="10">
        <v>43888</v>
      </c>
      <c r="C4230" s="10">
        <v>43888</v>
      </c>
      <c r="D4230" s="11" t="s">
        <v>10</v>
      </c>
      <c r="E4230" s="11">
        <v>0</v>
      </c>
      <c r="F4230" s="11">
        <v>0</v>
      </c>
      <c r="G4230" s="11">
        <v>2000</v>
      </c>
      <c r="H4230" s="11">
        <v>22270.7</v>
      </c>
      <c r="I4230" s="11" t="s">
        <v>11</v>
      </c>
      <c r="J4230" s="11" t="s">
        <v>12</v>
      </c>
      <c r="K4230" s="1" t="str">
        <f t="shared" si="225"/>
        <v/>
      </c>
      <c r="L4230" s="1" t="e">
        <f ca="1">IF(AND(K4230&lt;&gt; "", COUNTIF(SAP!#REF!,K4230)&gt;0),"Matched", "")</f>
        <v>#REF!</v>
      </c>
      <c r="M4230" s="1" t="str">
        <f t="shared" si="223"/>
        <v/>
      </c>
      <c r="N4230" s="1" t="e">
        <f ca="1">IF(AND(M4230&lt;&gt; "", COUNTIF(SAP!#REF!,M4230)&gt;0),"Matched", "")</f>
        <v>#REF!</v>
      </c>
      <c r="O4230" s="1" t="str">
        <f t="shared" si="224"/>
        <v/>
      </c>
      <c r="P4230" s="1" t="e">
        <f ca="1">IF(AND(O4230&lt;&gt; "", COUNTIF(SAP!#REF!,O4230)&gt;0),"Matched", "")</f>
        <v>#REF!</v>
      </c>
      <c r="Q4230" s="1" t="str">
        <f ca="1">IF(D4230="AC","Logic4"&amp;"_"&amp;TEXT(C4230,"dd.mm.yyyy") &amp;"_"&amp; 1646969.58,"")</f>
        <v>Logic4_27.02.2020_1646969.58</v>
      </c>
      <c r="R4230" s="1" t="e">
        <f ca="1">IF(AND(Q4230&lt;&gt; "", COUNTIF(SAP!#REF!,Q4230)&gt;0),"Matched", "")</f>
        <v>#REF!</v>
      </c>
    </row>
    <row r="4231" spans="1:18">
      <c r="A4231" s="13">
        <v>11563327</v>
      </c>
      <c r="B4231" s="14">
        <v>43888</v>
      </c>
      <c r="C4231" s="14">
        <v>43888</v>
      </c>
      <c r="D4231" s="15" t="s">
        <v>10</v>
      </c>
      <c r="E4231" s="15">
        <v>0</v>
      </c>
      <c r="F4231" s="15">
        <v>0</v>
      </c>
      <c r="G4231" s="15">
        <v>2221.9</v>
      </c>
      <c r="H4231" s="15">
        <v>24492.6</v>
      </c>
      <c r="I4231" s="15" t="s">
        <v>11</v>
      </c>
      <c r="J4231" s="15" t="s">
        <v>12</v>
      </c>
      <c r="K4231" s="1" t="str">
        <f t="shared" si="225"/>
        <v/>
      </c>
      <c r="L4231" s="1" t="e">
        <f ca="1">IF(AND(K4231&lt;&gt; "", COUNTIF(SAP!#REF!,K4231)&gt;0),"Matched", "")</f>
        <v>#REF!</v>
      </c>
      <c r="M4231" s="1" t="str">
        <f t="shared" si="223"/>
        <v/>
      </c>
      <c r="N4231" s="1" t="e">
        <f ca="1">IF(AND(M4231&lt;&gt; "", COUNTIF(SAP!#REF!,M4231)&gt;0),"Matched", "")</f>
        <v>#REF!</v>
      </c>
      <c r="O4231" s="1" t="str">
        <f t="shared" si="224"/>
        <v/>
      </c>
      <c r="P4231" s="1" t="e">
        <f ca="1">IF(AND(O4231&lt;&gt; "", COUNTIF(SAP!#REF!,O4231)&gt;0),"Matched", "")</f>
        <v>#REF!</v>
      </c>
      <c r="Q4231" s="1" t="str">
        <f ca="1">IF(D4231="AC","Logic4"&amp;"_"&amp;TEXT(C4231,"dd.mm.yyyy") &amp;"_"&amp; 1646969.58,"")</f>
        <v>Logic4_27.02.2020_1646969.58</v>
      </c>
      <c r="R4231" s="1" t="e">
        <f ca="1">IF(AND(Q4231&lt;&gt; "", COUNTIF(SAP!#REF!,Q4231)&gt;0),"Matched", "")</f>
        <v>#REF!</v>
      </c>
    </row>
    <row r="4232" spans="1:18">
      <c r="A4232" s="9">
        <v>11563327</v>
      </c>
      <c r="B4232" s="10">
        <v>43888</v>
      </c>
      <c r="C4232" s="10">
        <v>43888</v>
      </c>
      <c r="D4232" s="11" t="s">
        <v>10</v>
      </c>
      <c r="E4232" s="11">
        <v>0</v>
      </c>
      <c r="F4232" s="11">
        <v>0</v>
      </c>
      <c r="G4232" s="11">
        <v>2290</v>
      </c>
      <c r="H4232" s="11">
        <v>26782.6</v>
      </c>
      <c r="I4232" s="11" t="s">
        <v>11</v>
      </c>
      <c r="J4232" s="11" t="s">
        <v>12</v>
      </c>
      <c r="K4232" s="1" t="str">
        <f t="shared" si="225"/>
        <v/>
      </c>
      <c r="L4232" s="1" t="e">
        <f ca="1">IF(AND(K4232&lt;&gt; "", COUNTIF(SAP!#REF!,K4232)&gt;0),"Matched", "")</f>
        <v>#REF!</v>
      </c>
      <c r="M4232" s="1" t="str">
        <f t="shared" si="223"/>
        <v/>
      </c>
      <c r="N4232" s="1" t="e">
        <f ca="1">IF(AND(M4232&lt;&gt; "", COUNTIF(SAP!#REF!,M4232)&gt;0),"Matched", "")</f>
        <v>#REF!</v>
      </c>
      <c r="O4232" s="1" t="str">
        <f t="shared" si="224"/>
        <v/>
      </c>
      <c r="P4232" s="1" t="e">
        <f ca="1">IF(AND(O4232&lt;&gt; "", COUNTIF(SAP!#REF!,O4232)&gt;0),"Matched", "")</f>
        <v>#REF!</v>
      </c>
      <c r="Q4232" s="1" t="str">
        <f ca="1">IF(D4232="AC","Logic4"&amp;"_"&amp;TEXT(C4232,"dd.mm.yyyy") &amp;"_"&amp; 1646969.58,"")</f>
        <v>Logic4_27.02.2020_1646969.58</v>
      </c>
      <c r="R4232" s="1" t="e">
        <f ca="1">IF(AND(Q4232&lt;&gt; "", COUNTIF(SAP!#REF!,Q4232)&gt;0),"Matched", "")</f>
        <v>#REF!</v>
      </c>
    </row>
    <row r="4233" spans="1:18">
      <c r="A4233" s="13">
        <v>11563327</v>
      </c>
      <c r="B4233" s="14">
        <v>43888</v>
      </c>
      <c r="C4233" s="14">
        <v>43888</v>
      </c>
      <c r="D4233" s="15" t="s">
        <v>10</v>
      </c>
      <c r="E4233" s="15">
        <v>0</v>
      </c>
      <c r="F4233" s="15">
        <v>0</v>
      </c>
      <c r="G4233" s="15">
        <v>2481.5</v>
      </c>
      <c r="H4233" s="15">
        <v>29264.1</v>
      </c>
      <c r="I4233" s="15" t="s">
        <v>11</v>
      </c>
      <c r="J4233" s="15" t="s">
        <v>12</v>
      </c>
      <c r="K4233" s="1" t="str">
        <f t="shared" si="225"/>
        <v/>
      </c>
      <c r="L4233" s="1" t="e">
        <f ca="1">IF(AND(K4233&lt;&gt; "", COUNTIF(SAP!#REF!,K4233)&gt;0),"Matched", "")</f>
        <v>#REF!</v>
      </c>
      <c r="M4233" s="1" t="str">
        <f t="shared" si="223"/>
        <v/>
      </c>
      <c r="N4233" s="1" t="e">
        <f ca="1">IF(AND(M4233&lt;&gt; "", COUNTIF(SAP!#REF!,M4233)&gt;0),"Matched", "")</f>
        <v>#REF!</v>
      </c>
      <c r="O4233" s="1" t="str">
        <f t="shared" si="224"/>
        <v/>
      </c>
      <c r="P4233" s="1" t="e">
        <f ca="1">IF(AND(O4233&lt;&gt; "", COUNTIF(SAP!#REF!,O4233)&gt;0),"Matched", "")</f>
        <v>#REF!</v>
      </c>
      <c r="Q4233" s="1" t="str">
        <f ca="1">IF(D4233="AC","Logic4"&amp;"_"&amp;TEXT(C4233,"dd.mm.yyyy") &amp;"_"&amp; 1646969.58,"")</f>
        <v>Logic4_27.02.2020_1646969.58</v>
      </c>
      <c r="R4233" s="1" t="e">
        <f ca="1">IF(AND(Q4233&lt;&gt; "", COUNTIF(SAP!#REF!,Q4233)&gt;0),"Matched", "")</f>
        <v>#REF!</v>
      </c>
    </row>
    <row r="4234" spans="1:18">
      <c r="A4234" s="9">
        <v>11563327</v>
      </c>
      <c r="B4234" s="10">
        <v>43888</v>
      </c>
      <c r="C4234" s="10">
        <v>43888</v>
      </c>
      <c r="D4234" s="11" t="s">
        <v>10</v>
      </c>
      <c r="E4234" s="11">
        <v>0</v>
      </c>
      <c r="F4234" s="11">
        <v>0</v>
      </c>
      <c r="G4234" s="11">
        <v>2550</v>
      </c>
      <c r="H4234" s="11">
        <v>31814.1</v>
      </c>
      <c r="I4234" s="11" t="s">
        <v>11</v>
      </c>
      <c r="J4234" s="11" t="s">
        <v>12</v>
      </c>
      <c r="K4234" s="1" t="str">
        <f t="shared" si="225"/>
        <v/>
      </c>
      <c r="L4234" s="1" t="e">
        <f ca="1">IF(AND(K4234&lt;&gt; "", COUNTIF(SAP!#REF!,K4234)&gt;0),"Matched", "")</f>
        <v>#REF!</v>
      </c>
      <c r="M4234" s="1" t="str">
        <f t="shared" si="223"/>
        <v/>
      </c>
      <c r="N4234" s="1" t="e">
        <f ca="1">IF(AND(M4234&lt;&gt; "", COUNTIF(SAP!#REF!,M4234)&gt;0),"Matched", "")</f>
        <v>#REF!</v>
      </c>
      <c r="O4234" s="1" t="str">
        <f t="shared" si="224"/>
        <v/>
      </c>
      <c r="P4234" s="1" t="e">
        <f ca="1">IF(AND(O4234&lt;&gt; "", COUNTIF(SAP!#REF!,O4234)&gt;0),"Matched", "")</f>
        <v>#REF!</v>
      </c>
      <c r="Q4234" s="1" t="str">
        <f ca="1">IF(D4234="AC","Logic4"&amp;"_"&amp;TEXT(C4234,"dd.mm.yyyy") &amp;"_"&amp; 1646969.58,"")</f>
        <v>Logic4_27.02.2020_1646969.58</v>
      </c>
      <c r="R4234" s="1" t="e">
        <f ca="1">IF(AND(Q4234&lt;&gt; "", COUNTIF(SAP!#REF!,Q4234)&gt;0),"Matched", "")</f>
        <v>#REF!</v>
      </c>
    </row>
    <row r="4235" spans="1:18">
      <c r="A4235" s="13">
        <v>11563327</v>
      </c>
      <c r="B4235" s="14">
        <v>43888</v>
      </c>
      <c r="C4235" s="14">
        <v>43888</v>
      </c>
      <c r="D4235" s="15" t="s">
        <v>10</v>
      </c>
      <c r="E4235" s="15">
        <v>0</v>
      </c>
      <c r="F4235" s="15">
        <v>0</v>
      </c>
      <c r="G4235" s="15">
        <v>2790</v>
      </c>
      <c r="H4235" s="15">
        <v>34604.1</v>
      </c>
      <c r="I4235" s="15" t="s">
        <v>11</v>
      </c>
      <c r="J4235" s="15" t="s">
        <v>12</v>
      </c>
      <c r="K4235" s="1" t="str">
        <f t="shared" si="225"/>
        <v/>
      </c>
      <c r="L4235" s="1" t="e">
        <f ca="1">IF(AND(K4235&lt;&gt; "", COUNTIF(SAP!#REF!,K4235)&gt;0),"Matched", "")</f>
        <v>#REF!</v>
      </c>
      <c r="M4235" s="1" t="str">
        <f t="shared" si="223"/>
        <v/>
      </c>
      <c r="N4235" s="1" t="e">
        <f ca="1">IF(AND(M4235&lt;&gt; "", COUNTIF(SAP!#REF!,M4235)&gt;0),"Matched", "")</f>
        <v>#REF!</v>
      </c>
      <c r="O4235" s="1" t="str">
        <f t="shared" si="224"/>
        <v/>
      </c>
      <c r="P4235" s="1" t="e">
        <f ca="1">IF(AND(O4235&lt;&gt; "", COUNTIF(SAP!#REF!,O4235)&gt;0),"Matched", "")</f>
        <v>#REF!</v>
      </c>
      <c r="Q4235" s="1" t="str">
        <f ca="1">IF(D4235="AC","Logic4"&amp;"_"&amp;TEXT(C4235,"dd.mm.yyyy") &amp;"_"&amp; 1646969.58,"")</f>
        <v>Logic4_27.02.2020_1646969.58</v>
      </c>
      <c r="R4235" s="1" t="e">
        <f ca="1">IF(AND(Q4235&lt;&gt; "", COUNTIF(SAP!#REF!,Q4235)&gt;0),"Matched", "")</f>
        <v>#REF!</v>
      </c>
    </row>
    <row r="4236" spans="1:18">
      <c r="A4236" s="9">
        <v>11563327</v>
      </c>
      <c r="B4236" s="10">
        <v>43888</v>
      </c>
      <c r="C4236" s="10">
        <v>43888</v>
      </c>
      <c r="D4236" s="11" t="s">
        <v>10</v>
      </c>
      <c r="E4236" s="11">
        <v>0</v>
      </c>
      <c r="F4236" s="11">
        <v>0</v>
      </c>
      <c r="G4236" s="11">
        <v>2940</v>
      </c>
      <c r="H4236" s="11">
        <v>37544.1</v>
      </c>
      <c r="I4236" s="11" t="s">
        <v>11</v>
      </c>
      <c r="J4236" s="11" t="s">
        <v>12</v>
      </c>
      <c r="K4236" s="1" t="str">
        <f t="shared" si="225"/>
        <v/>
      </c>
      <c r="L4236" s="1" t="e">
        <f ca="1">IF(AND(K4236&lt;&gt; "", COUNTIF(SAP!#REF!,K4236)&gt;0),"Matched", "")</f>
        <v>#REF!</v>
      </c>
      <c r="M4236" s="1" t="str">
        <f t="shared" si="223"/>
        <v/>
      </c>
      <c r="N4236" s="1" t="e">
        <f ca="1">IF(AND(M4236&lt;&gt; "", COUNTIF(SAP!#REF!,M4236)&gt;0),"Matched", "")</f>
        <v>#REF!</v>
      </c>
      <c r="O4236" s="1" t="str">
        <f t="shared" si="224"/>
        <v/>
      </c>
      <c r="P4236" s="1" t="e">
        <f ca="1">IF(AND(O4236&lt;&gt; "", COUNTIF(SAP!#REF!,O4236)&gt;0),"Matched", "")</f>
        <v>#REF!</v>
      </c>
      <c r="Q4236" s="1" t="str">
        <f ca="1">IF(D4236="AC","Logic4"&amp;"_"&amp;TEXT(C4236,"dd.mm.yyyy") &amp;"_"&amp; 1646969.58,"")</f>
        <v>Logic4_27.02.2020_1646969.58</v>
      </c>
      <c r="R4236" s="1" t="e">
        <f ca="1">IF(AND(Q4236&lt;&gt; "", COUNTIF(SAP!#REF!,Q4236)&gt;0),"Matched", "")</f>
        <v>#REF!</v>
      </c>
    </row>
    <row r="4237" spans="1:18">
      <c r="A4237" s="13">
        <v>11563327</v>
      </c>
      <c r="B4237" s="14">
        <v>43888</v>
      </c>
      <c r="C4237" s="14">
        <v>43888</v>
      </c>
      <c r="D4237" s="15" t="s">
        <v>10</v>
      </c>
      <c r="E4237" s="15">
        <v>0</v>
      </c>
      <c r="F4237" s="15">
        <v>0</v>
      </c>
      <c r="G4237" s="15">
        <v>2981.5</v>
      </c>
      <c r="H4237" s="15">
        <v>40525.599999999999</v>
      </c>
      <c r="I4237" s="15" t="s">
        <v>11</v>
      </c>
      <c r="J4237" s="15" t="s">
        <v>12</v>
      </c>
      <c r="K4237" s="1" t="str">
        <f t="shared" si="225"/>
        <v/>
      </c>
      <c r="L4237" s="1" t="e">
        <f ca="1">IF(AND(K4237&lt;&gt; "", COUNTIF(SAP!#REF!,K4237)&gt;0),"Matched", "")</f>
        <v>#REF!</v>
      </c>
      <c r="M4237" s="1" t="str">
        <f t="shared" si="223"/>
        <v/>
      </c>
      <c r="N4237" s="1" t="e">
        <f ca="1">IF(AND(M4237&lt;&gt; "", COUNTIF(SAP!#REF!,M4237)&gt;0),"Matched", "")</f>
        <v>#REF!</v>
      </c>
      <c r="O4237" s="1" t="str">
        <f t="shared" si="224"/>
        <v/>
      </c>
      <c r="P4237" s="1" t="e">
        <f ca="1">IF(AND(O4237&lt;&gt; "", COUNTIF(SAP!#REF!,O4237)&gt;0),"Matched", "")</f>
        <v>#REF!</v>
      </c>
      <c r="Q4237" s="1" t="str">
        <f ca="1">IF(D4237="AC","Logic4"&amp;"_"&amp;TEXT(C4237,"dd.mm.yyyy") &amp;"_"&amp; 1646969.58,"")</f>
        <v>Logic4_27.02.2020_1646969.58</v>
      </c>
      <c r="R4237" s="1" t="e">
        <f ca="1">IF(AND(Q4237&lt;&gt; "", COUNTIF(SAP!#REF!,Q4237)&gt;0),"Matched", "")</f>
        <v>#REF!</v>
      </c>
    </row>
    <row r="4238" spans="1:18">
      <c r="A4238" s="9">
        <v>11563327</v>
      </c>
      <c r="B4238" s="10">
        <v>43888</v>
      </c>
      <c r="C4238" s="10">
        <v>43888</v>
      </c>
      <c r="D4238" s="11" t="s">
        <v>10</v>
      </c>
      <c r="E4238" s="11">
        <v>0</v>
      </c>
      <c r="F4238" s="11">
        <v>0</v>
      </c>
      <c r="G4238" s="11">
        <v>3020</v>
      </c>
      <c r="H4238" s="11">
        <v>43545.599999999999</v>
      </c>
      <c r="I4238" s="11" t="s">
        <v>11</v>
      </c>
      <c r="J4238" s="11" t="s">
        <v>12</v>
      </c>
      <c r="K4238" s="1" t="str">
        <f t="shared" si="225"/>
        <v/>
      </c>
      <c r="L4238" s="1" t="e">
        <f ca="1">IF(AND(K4238&lt;&gt; "", COUNTIF(SAP!#REF!,K4238)&gt;0),"Matched", "")</f>
        <v>#REF!</v>
      </c>
      <c r="M4238" s="1" t="str">
        <f t="shared" si="223"/>
        <v/>
      </c>
      <c r="N4238" s="1" t="e">
        <f ca="1">IF(AND(M4238&lt;&gt; "", COUNTIF(SAP!#REF!,M4238)&gt;0),"Matched", "")</f>
        <v>#REF!</v>
      </c>
      <c r="O4238" s="1" t="str">
        <f t="shared" si="224"/>
        <v/>
      </c>
      <c r="P4238" s="1" t="e">
        <f ca="1">IF(AND(O4238&lt;&gt; "", COUNTIF(SAP!#REF!,O4238)&gt;0),"Matched", "")</f>
        <v>#REF!</v>
      </c>
      <c r="Q4238" s="1" t="str">
        <f ca="1">IF(D4238="AC","Logic4"&amp;"_"&amp;TEXT(C4238,"dd.mm.yyyy") &amp;"_"&amp; 1646969.58,"")</f>
        <v>Logic4_27.02.2020_1646969.58</v>
      </c>
      <c r="R4238" s="1" t="e">
        <f ca="1">IF(AND(Q4238&lt;&gt; "", COUNTIF(SAP!#REF!,Q4238)&gt;0),"Matched", "")</f>
        <v>#REF!</v>
      </c>
    </row>
    <row r="4239" spans="1:18">
      <c r="A4239" s="13">
        <v>11563327</v>
      </c>
      <c r="B4239" s="14">
        <v>43888</v>
      </c>
      <c r="C4239" s="14">
        <v>43888</v>
      </c>
      <c r="D4239" s="15" t="s">
        <v>10</v>
      </c>
      <c r="E4239" s="15">
        <v>0</v>
      </c>
      <c r="F4239" s="15">
        <v>0</v>
      </c>
      <c r="G4239" s="15">
        <v>3020.2</v>
      </c>
      <c r="H4239" s="15">
        <v>46565.8</v>
      </c>
      <c r="I4239" s="15" t="s">
        <v>11</v>
      </c>
      <c r="J4239" s="15" t="s">
        <v>12</v>
      </c>
      <c r="K4239" s="1" t="str">
        <f t="shared" si="225"/>
        <v/>
      </c>
      <c r="L4239" s="1" t="e">
        <f ca="1">IF(AND(K4239&lt;&gt; "", COUNTIF(SAP!#REF!,K4239)&gt;0),"Matched", "")</f>
        <v>#REF!</v>
      </c>
      <c r="M4239" s="1" t="str">
        <f t="shared" si="223"/>
        <v/>
      </c>
      <c r="N4239" s="1" t="e">
        <f ca="1">IF(AND(M4239&lt;&gt; "", COUNTIF(SAP!#REF!,M4239)&gt;0),"Matched", "")</f>
        <v>#REF!</v>
      </c>
      <c r="O4239" s="1" t="str">
        <f t="shared" si="224"/>
        <v/>
      </c>
      <c r="P4239" s="1" t="e">
        <f ca="1">IF(AND(O4239&lt;&gt; "", COUNTIF(SAP!#REF!,O4239)&gt;0),"Matched", "")</f>
        <v>#REF!</v>
      </c>
      <c r="Q4239" s="1" t="str">
        <f ca="1">IF(D4239="AC","Logic4"&amp;"_"&amp;TEXT(C4239,"dd.mm.yyyy") &amp;"_"&amp; 1646969.58,"")</f>
        <v>Logic4_27.02.2020_1646969.58</v>
      </c>
      <c r="R4239" s="1" t="e">
        <f ca="1">IF(AND(Q4239&lt;&gt; "", COUNTIF(SAP!#REF!,Q4239)&gt;0),"Matched", "")</f>
        <v>#REF!</v>
      </c>
    </row>
    <row r="4240" spans="1:18">
      <c r="A4240" s="9">
        <v>11563327</v>
      </c>
      <c r="B4240" s="10">
        <v>43888</v>
      </c>
      <c r="C4240" s="10">
        <v>43888</v>
      </c>
      <c r="D4240" s="11" t="s">
        <v>10</v>
      </c>
      <c r="E4240" s="11">
        <v>0</v>
      </c>
      <c r="F4240" s="11">
        <v>0</v>
      </c>
      <c r="G4240" s="11">
        <v>3040</v>
      </c>
      <c r="H4240" s="11">
        <v>49605.8</v>
      </c>
      <c r="I4240" s="11" t="s">
        <v>11</v>
      </c>
      <c r="J4240" s="11" t="s">
        <v>12</v>
      </c>
      <c r="K4240" s="1" t="str">
        <f t="shared" si="225"/>
        <v/>
      </c>
      <c r="L4240" s="1" t="e">
        <f ca="1">IF(AND(K4240&lt;&gt; "", COUNTIF(SAP!#REF!,K4240)&gt;0),"Matched", "")</f>
        <v>#REF!</v>
      </c>
      <c r="M4240" s="1" t="str">
        <f t="shared" si="223"/>
        <v/>
      </c>
      <c r="N4240" s="1" t="e">
        <f ca="1">IF(AND(M4240&lt;&gt; "", COUNTIF(SAP!#REF!,M4240)&gt;0),"Matched", "")</f>
        <v>#REF!</v>
      </c>
      <c r="O4240" s="1" t="str">
        <f t="shared" si="224"/>
        <v/>
      </c>
      <c r="P4240" s="1" t="e">
        <f ca="1">IF(AND(O4240&lt;&gt; "", COUNTIF(SAP!#REF!,O4240)&gt;0),"Matched", "")</f>
        <v>#REF!</v>
      </c>
      <c r="Q4240" s="1" t="str">
        <f ca="1">IF(D4240="AC","Logic4"&amp;"_"&amp;TEXT(C4240,"dd.mm.yyyy") &amp;"_"&amp; 1646969.58,"")</f>
        <v>Logic4_27.02.2020_1646969.58</v>
      </c>
      <c r="R4240" s="1" t="e">
        <f ca="1">IF(AND(Q4240&lt;&gt; "", COUNTIF(SAP!#REF!,Q4240)&gt;0),"Matched", "")</f>
        <v>#REF!</v>
      </c>
    </row>
    <row r="4241" spans="1:18">
      <c r="A4241" s="13">
        <v>11563327</v>
      </c>
      <c r="B4241" s="14">
        <v>43888</v>
      </c>
      <c r="C4241" s="14">
        <v>43888</v>
      </c>
      <c r="D4241" s="15" t="s">
        <v>10</v>
      </c>
      <c r="E4241" s="15">
        <v>0</v>
      </c>
      <c r="F4241" s="15">
        <v>0</v>
      </c>
      <c r="G4241" s="15">
        <v>3150</v>
      </c>
      <c r="H4241" s="15">
        <v>52755.8</v>
      </c>
      <c r="I4241" s="15" t="s">
        <v>11</v>
      </c>
      <c r="J4241" s="15" t="s">
        <v>12</v>
      </c>
      <c r="K4241" s="1" t="str">
        <f t="shared" si="225"/>
        <v/>
      </c>
      <c r="L4241" s="1" t="e">
        <f ca="1">IF(AND(K4241&lt;&gt; "", COUNTIF(SAP!#REF!,K4241)&gt;0),"Matched", "")</f>
        <v>#REF!</v>
      </c>
      <c r="M4241" s="1" t="str">
        <f t="shared" si="223"/>
        <v/>
      </c>
      <c r="N4241" s="1" t="e">
        <f ca="1">IF(AND(M4241&lt;&gt; "", COUNTIF(SAP!#REF!,M4241)&gt;0),"Matched", "")</f>
        <v>#REF!</v>
      </c>
      <c r="O4241" s="1" t="str">
        <f t="shared" si="224"/>
        <v/>
      </c>
      <c r="P4241" s="1" t="e">
        <f ca="1">IF(AND(O4241&lt;&gt; "", COUNTIF(SAP!#REF!,O4241)&gt;0),"Matched", "")</f>
        <v>#REF!</v>
      </c>
      <c r="Q4241" s="1" t="str">
        <f ca="1">IF(D4241="AC","Logic4"&amp;"_"&amp;TEXT(C4241,"dd.mm.yyyy") &amp;"_"&amp; 1646969.58,"")</f>
        <v>Logic4_27.02.2020_1646969.58</v>
      </c>
      <c r="R4241" s="1" t="e">
        <f ca="1">IF(AND(Q4241&lt;&gt; "", COUNTIF(SAP!#REF!,Q4241)&gt;0),"Matched", "")</f>
        <v>#REF!</v>
      </c>
    </row>
    <row r="4242" spans="1:18">
      <c r="A4242" s="9">
        <v>11563327</v>
      </c>
      <c r="B4242" s="10">
        <v>43888</v>
      </c>
      <c r="C4242" s="10">
        <v>43888</v>
      </c>
      <c r="D4242" s="11" t="s">
        <v>10</v>
      </c>
      <c r="E4242" s="11">
        <v>0</v>
      </c>
      <c r="F4242" s="11">
        <v>0</v>
      </c>
      <c r="G4242" s="11">
        <v>3250</v>
      </c>
      <c r="H4242" s="11">
        <v>56005.8</v>
      </c>
      <c r="I4242" s="11" t="s">
        <v>11</v>
      </c>
      <c r="J4242" s="11" t="s">
        <v>12</v>
      </c>
      <c r="K4242" s="1" t="str">
        <f t="shared" si="225"/>
        <v/>
      </c>
      <c r="L4242" s="1" t="e">
        <f ca="1">IF(AND(K4242&lt;&gt; "", COUNTIF(SAP!#REF!,K4242)&gt;0),"Matched", "")</f>
        <v>#REF!</v>
      </c>
      <c r="M4242" s="1" t="str">
        <f t="shared" si="223"/>
        <v/>
      </c>
      <c r="N4242" s="1" t="e">
        <f ca="1">IF(AND(M4242&lt;&gt; "", COUNTIF(SAP!#REF!,M4242)&gt;0),"Matched", "")</f>
        <v>#REF!</v>
      </c>
      <c r="O4242" s="1" t="str">
        <f t="shared" si="224"/>
        <v/>
      </c>
      <c r="P4242" s="1" t="e">
        <f ca="1">IF(AND(O4242&lt;&gt; "", COUNTIF(SAP!#REF!,O4242)&gt;0),"Matched", "")</f>
        <v>#REF!</v>
      </c>
      <c r="Q4242" s="1" t="str">
        <f ca="1">IF(D4242="AC","Logic4"&amp;"_"&amp;TEXT(C4242,"dd.mm.yyyy") &amp;"_"&amp; 1646969.58,"")</f>
        <v>Logic4_27.02.2020_1646969.58</v>
      </c>
      <c r="R4242" s="1" t="e">
        <f ca="1">IF(AND(Q4242&lt;&gt; "", COUNTIF(SAP!#REF!,Q4242)&gt;0),"Matched", "")</f>
        <v>#REF!</v>
      </c>
    </row>
    <row r="4243" spans="1:18">
      <c r="A4243" s="13">
        <v>11563327</v>
      </c>
      <c r="B4243" s="14">
        <v>43888</v>
      </c>
      <c r="C4243" s="14">
        <v>43888</v>
      </c>
      <c r="D4243" s="15" t="s">
        <v>10</v>
      </c>
      <c r="E4243" s="15">
        <v>0</v>
      </c>
      <c r="F4243" s="15">
        <v>0</v>
      </c>
      <c r="G4243" s="15">
        <v>3390</v>
      </c>
      <c r="H4243" s="15">
        <v>59395.8</v>
      </c>
      <c r="I4243" s="15" t="s">
        <v>11</v>
      </c>
      <c r="J4243" s="15" t="s">
        <v>12</v>
      </c>
      <c r="K4243" s="1" t="str">
        <f t="shared" si="225"/>
        <v/>
      </c>
      <c r="L4243" s="1" t="e">
        <f ca="1">IF(AND(K4243&lt;&gt; "", COUNTIF(SAP!#REF!,K4243)&gt;0),"Matched", "")</f>
        <v>#REF!</v>
      </c>
      <c r="M4243" s="1" t="str">
        <f t="shared" si="223"/>
        <v/>
      </c>
      <c r="N4243" s="1" t="e">
        <f ca="1">IF(AND(M4243&lt;&gt; "", COUNTIF(SAP!#REF!,M4243)&gt;0),"Matched", "")</f>
        <v>#REF!</v>
      </c>
      <c r="O4243" s="1" t="str">
        <f t="shared" si="224"/>
        <v/>
      </c>
      <c r="P4243" s="1" t="e">
        <f ca="1">IF(AND(O4243&lt;&gt; "", COUNTIF(SAP!#REF!,O4243)&gt;0),"Matched", "")</f>
        <v>#REF!</v>
      </c>
      <c r="Q4243" s="1" t="str">
        <f ca="1">IF(D4243="AC","Logic4"&amp;"_"&amp;TEXT(C4243,"dd.mm.yyyy") &amp;"_"&amp; 1646969.58,"")</f>
        <v>Logic4_27.02.2020_1646969.58</v>
      </c>
      <c r="R4243" s="1" t="e">
        <f ca="1">IF(AND(Q4243&lt;&gt; "", COUNTIF(SAP!#REF!,Q4243)&gt;0),"Matched", "")</f>
        <v>#REF!</v>
      </c>
    </row>
    <row r="4244" spans="1:18">
      <c r="A4244" s="9">
        <v>11563327</v>
      </c>
      <c r="B4244" s="10">
        <v>43888</v>
      </c>
      <c r="C4244" s="10">
        <v>43888</v>
      </c>
      <c r="D4244" s="11" t="s">
        <v>10</v>
      </c>
      <c r="E4244" s="11">
        <v>0</v>
      </c>
      <c r="F4244" s="11">
        <v>0</v>
      </c>
      <c r="G4244" s="11">
        <v>3449</v>
      </c>
      <c r="H4244" s="11">
        <v>62844.800000000003</v>
      </c>
      <c r="I4244" s="11" t="s">
        <v>11</v>
      </c>
      <c r="J4244" s="11" t="s">
        <v>12</v>
      </c>
      <c r="K4244" s="1" t="str">
        <f t="shared" si="225"/>
        <v/>
      </c>
      <c r="L4244" s="1" t="e">
        <f ca="1">IF(AND(K4244&lt;&gt; "", COUNTIF(SAP!#REF!,K4244)&gt;0),"Matched", "")</f>
        <v>#REF!</v>
      </c>
      <c r="M4244" s="1" t="str">
        <f t="shared" si="223"/>
        <v/>
      </c>
      <c r="N4244" s="1" t="e">
        <f ca="1">IF(AND(M4244&lt;&gt; "", COUNTIF(SAP!#REF!,M4244)&gt;0),"Matched", "")</f>
        <v>#REF!</v>
      </c>
      <c r="O4244" s="1" t="str">
        <f t="shared" si="224"/>
        <v/>
      </c>
      <c r="P4244" s="1" t="e">
        <f ca="1">IF(AND(O4244&lt;&gt; "", COUNTIF(SAP!#REF!,O4244)&gt;0),"Matched", "")</f>
        <v>#REF!</v>
      </c>
      <c r="Q4244" s="1" t="str">
        <f ca="1">IF(D4244="AC","Logic4"&amp;"_"&amp;TEXT(C4244,"dd.mm.yyyy") &amp;"_"&amp; 1646969.58,"")</f>
        <v>Logic4_27.02.2020_1646969.58</v>
      </c>
      <c r="R4244" s="1" t="e">
        <f ca="1">IF(AND(Q4244&lt;&gt; "", COUNTIF(SAP!#REF!,Q4244)&gt;0),"Matched", "")</f>
        <v>#REF!</v>
      </c>
    </row>
    <row r="4245" spans="1:18">
      <c r="A4245" s="13">
        <v>11563327</v>
      </c>
      <c r="B4245" s="14">
        <v>43888</v>
      </c>
      <c r="C4245" s="14">
        <v>43888</v>
      </c>
      <c r="D4245" s="15" t="s">
        <v>10</v>
      </c>
      <c r="E4245" s="15">
        <v>0</v>
      </c>
      <c r="F4245" s="15">
        <v>0</v>
      </c>
      <c r="G4245" s="15">
        <v>3583.5</v>
      </c>
      <c r="H4245" s="15">
        <v>66428.3</v>
      </c>
      <c r="I4245" s="15" t="s">
        <v>11</v>
      </c>
      <c r="J4245" s="15" t="s">
        <v>12</v>
      </c>
      <c r="K4245" s="1" t="str">
        <f t="shared" si="225"/>
        <v/>
      </c>
      <c r="L4245" s="1" t="e">
        <f ca="1">IF(AND(K4245&lt;&gt; "", COUNTIF(SAP!#REF!,K4245)&gt;0),"Matched", "")</f>
        <v>#REF!</v>
      </c>
      <c r="M4245" s="1" t="str">
        <f t="shared" si="223"/>
        <v/>
      </c>
      <c r="N4245" s="1" t="e">
        <f ca="1">IF(AND(M4245&lt;&gt; "", COUNTIF(SAP!#REF!,M4245)&gt;0),"Matched", "")</f>
        <v>#REF!</v>
      </c>
      <c r="O4245" s="1" t="str">
        <f t="shared" si="224"/>
        <v/>
      </c>
      <c r="P4245" s="1" t="e">
        <f ca="1">IF(AND(O4245&lt;&gt; "", COUNTIF(SAP!#REF!,O4245)&gt;0),"Matched", "")</f>
        <v>#REF!</v>
      </c>
      <c r="Q4245" s="1" t="str">
        <f ca="1">IF(D4245="AC","Logic4"&amp;"_"&amp;TEXT(C4245,"dd.mm.yyyy") &amp;"_"&amp; 1646969.58,"")</f>
        <v>Logic4_27.02.2020_1646969.58</v>
      </c>
      <c r="R4245" s="1" t="e">
        <f ca="1">IF(AND(Q4245&lt;&gt; "", COUNTIF(SAP!#REF!,Q4245)&gt;0),"Matched", "")</f>
        <v>#REF!</v>
      </c>
    </row>
    <row r="4246" spans="1:18">
      <c r="A4246" s="9">
        <v>11563327</v>
      </c>
      <c r="B4246" s="10">
        <v>43888</v>
      </c>
      <c r="C4246" s="10">
        <v>43888</v>
      </c>
      <c r="D4246" s="11" t="s">
        <v>10</v>
      </c>
      <c r="E4246" s="11">
        <v>0</v>
      </c>
      <c r="F4246" s="11">
        <v>0</v>
      </c>
      <c r="G4246" s="11">
        <v>3633.5</v>
      </c>
      <c r="H4246" s="11">
        <v>70061.8</v>
      </c>
      <c r="I4246" s="11" t="s">
        <v>11</v>
      </c>
      <c r="J4246" s="11" t="s">
        <v>12</v>
      </c>
      <c r="K4246" s="1" t="str">
        <f t="shared" si="225"/>
        <v/>
      </c>
      <c r="L4246" s="1" t="e">
        <f ca="1">IF(AND(K4246&lt;&gt; "", COUNTIF(SAP!#REF!,K4246)&gt;0),"Matched", "")</f>
        <v>#REF!</v>
      </c>
      <c r="M4246" s="1" t="str">
        <f t="shared" si="223"/>
        <v/>
      </c>
      <c r="N4246" s="1" t="e">
        <f ca="1">IF(AND(M4246&lt;&gt; "", COUNTIF(SAP!#REF!,M4246)&gt;0),"Matched", "")</f>
        <v>#REF!</v>
      </c>
      <c r="O4246" s="1" t="str">
        <f t="shared" si="224"/>
        <v/>
      </c>
      <c r="P4246" s="1" t="e">
        <f ca="1">IF(AND(O4246&lt;&gt; "", COUNTIF(SAP!#REF!,O4246)&gt;0),"Matched", "")</f>
        <v>#REF!</v>
      </c>
      <c r="Q4246" s="1" t="str">
        <f ca="1">IF(D4246="AC","Logic4"&amp;"_"&amp;TEXT(C4246,"dd.mm.yyyy") &amp;"_"&amp; 1646969.58,"")</f>
        <v>Logic4_27.02.2020_1646969.58</v>
      </c>
      <c r="R4246" s="1" t="e">
        <f ca="1">IF(AND(Q4246&lt;&gt; "", COUNTIF(SAP!#REF!,Q4246)&gt;0),"Matched", "")</f>
        <v>#REF!</v>
      </c>
    </row>
    <row r="4247" spans="1:18">
      <c r="A4247" s="13">
        <v>11563327</v>
      </c>
      <c r="B4247" s="14">
        <v>43888</v>
      </c>
      <c r="C4247" s="14">
        <v>43888</v>
      </c>
      <c r="D4247" s="15" t="s">
        <v>10</v>
      </c>
      <c r="E4247" s="15">
        <v>0</v>
      </c>
      <c r="F4247" s="15">
        <v>0</v>
      </c>
      <c r="G4247" s="15">
        <v>3670</v>
      </c>
      <c r="H4247" s="15">
        <v>73731.8</v>
      </c>
      <c r="I4247" s="15" t="s">
        <v>11</v>
      </c>
      <c r="J4247" s="15" t="s">
        <v>12</v>
      </c>
      <c r="K4247" s="1" t="str">
        <f t="shared" si="225"/>
        <v/>
      </c>
      <c r="L4247" s="1" t="e">
        <f ca="1">IF(AND(K4247&lt;&gt; "", COUNTIF(SAP!#REF!,K4247)&gt;0),"Matched", "")</f>
        <v>#REF!</v>
      </c>
      <c r="M4247" s="1" t="str">
        <f t="shared" si="223"/>
        <v/>
      </c>
      <c r="N4247" s="1" t="e">
        <f ca="1">IF(AND(M4247&lt;&gt; "", COUNTIF(SAP!#REF!,M4247)&gt;0),"Matched", "")</f>
        <v>#REF!</v>
      </c>
      <c r="O4247" s="1" t="str">
        <f t="shared" si="224"/>
        <v/>
      </c>
      <c r="P4247" s="1" t="e">
        <f ca="1">IF(AND(O4247&lt;&gt; "", COUNTIF(SAP!#REF!,O4247)&gt;0),"Matched", "")</f>
        <v>#REF!</v>
      </c>
      <c r="Q4247" s="1" t="str">
        <f ca="1">IF(D4247="AC","Logic4"&amp;"_"&amp;TEXT(C4247,"dd.mm.yyyy") &amp;"_"&amp; 1646969.58,"")</f>
        <v>Logic4_27.02.2020_1646969.58</v>
      </c>
      <c r="R4247" s="1" t="e">
        <f ca="1">IF(AND(Q4247&lt;&gt; "", COUNTIF(SAP!#REF!,Q4247)&gt;0),"Matched", "")</f>
        <v>#REF!</v>
      </c>
    </row>
    <row r="4248" spans="1:18">
      <c r="A4248" s="9">
        <v>11563327</v>
      </c>
      <c r="B4248" s="10">
        <v>43888</v>
      </c>
      <c r="C4248" s="10">
        <v>43888</v>
      </c>
      <c r="D4248" s="11" t="s">
        <v>10</v>
      </c>
      <c r="E4248" s="11">
        <v>0</v>
      </c>
      <c r="F4248" s="11">
        <v>0</v>
      </c>
      <c r="G4248" s="11">
        <v>3700</v>
      </c>
      <c r="H4248" s="11">
        <v>77431.8</v>
      </c>
      <c r="I4248" s="11" t="s">
        <v>11</v>
      </c>
      <c r="J4248" s="11" t="s">
        <v>12</v>
      </c>
      <c r="K4248" s="1" t="str">
        <f t="shared" si="225"/>
        <v/>
      </c>
      <c r="L4248" s="1" t="e">
        <f ca="1">IF(AND(K4248&lt;&gt; "", COUNTIF(SAP!#REF!,K4248)&gt;0),"Matched", "")</f>
        <v>#REF!</v>
      </c>
      <c r="M4248" s="1" t="str">
        <f t="shared" si="223"/>
        <v/>
      </c>
      <c r="N4248" s="1" t="e">
        <f ca="1">IF(AND(M4248&lt;&gt; "", COUNTIF(SAP!#REF!,M4248)&gt;0),"Matched", "")</f>
        <v>#REF!</v>
      </c>
      <c r="O4248" s="1" t="str">
        <f t="shared" si="224"/>
        <v/>
      </c>
      <c r="P4248" s="1" t="e">
        <f ca="1">IF(AND(O4248&lt;&gt; "", COUNTIF(SAP!#REF!,O4248)&gt;0),"Matched", "")</f>
        <v>#REF!</v>
      </c>
      <c r="Q4248" s="1" t="str">
        <f ca="1">IF(D4248="AC","Logic4"&amp;"_"&amp;TEXT(C4248,"dd.mm.yyyy") &amp;"_"&amp; 1646969.58,"")</f>
        <v>Logic4_27.02.2020_1646969.58</v>
      </c>
      <c r="R4248" s="1" t="e">
        <f ca="1">IF(AND(Q4248&lt;&gt; "", COUNTIF(SAP!#REF!,Q4248)&gt;0),"Matched", "")</f>
        <v>#REF!</v>
      </c>
    </row>
    <row r="4249" spans="1:18">
      <c r="A4249" s="13">
        <v>11563327</v>
      </c>
      <c r="B4249" s="14">
        <v>43888</v>
      </c>
      <c r="C4249" s="14">
        <v>43888</v>
      </c>
      <c r="D4249" s="15" t="s">
        <v>10</v>
      </c>
      <c r="E4249" s="15">
        <v>0</v>
      </c>
      <c r="F4249" s="15">
        <v>0</v>
      </c>
      <c r="G4249" s="15">
        <v>3770</v>
      </c>
      <c r="H4249" s="15">
        <v>81201.8</v>
      </c>
      <c r="I4249" s="15" t="s">
        <v>11</v>
      </c>
      <c r="J4249" s="15" t="s">
        <v>12</v>
      </c>
      <c r="K4249" s="1" t="str">
        <f t="shared" si="225"/>
        <v/>
      </c>
      <c r="L4249" s="1" t="e">
        <f ca="1">IF(AND(K4249&lt;&gt; "", COUNTIF(SAP!#REF!,K4249)&gt;0),"Matched", "")</f>
        <v>#REF!</v>
      </c>
      <c r="M4249" s="1" t="str">
        <f t="shared" si="223"/>
        <v/>
      </c>
      <c r="N4249" s="1" t="e">
        <f ca="1">IF(AND(M4249&lt;&gt; "", COUNTIF(SAP!#REF!,M4249)&gt;0),"Matched", "")</f>
        <v>#REF!</v>
      </c>
      <c r="O4249" s="1" t="str">
        <f t="shared" si="224"/>
        <v/>
      </c>
      <c r="P4249" s="1" t="e">
        <f ca="1">IF(AND(O4249&lt;&gt; "", COUNTIF(SAP!#REF!,O4249)&gt;0),"Matched", "")</f>
        <v>#REF!</v>
      </c>
      <c r="Q4249" s="1" t="str">
        <f ca="1">IF(D4249="AC","Logic4"&amp;"_"&amp;TEXT(C4249,"dd.mm.yyyy") &amp;"_"&amp; 1646969.58,"")</f>
        <v>Logic4_27.02.2020_1646969.58</v>
      </c>
      <c r="R4249" s="1" t="e">
        <f ca="1">IF(AND(Q4249&lt;&gt; "", COUNTIF(SAP!#REF!,Q4249)&gt;0),"Matched", "")</f>
        <v>#REF!</v>
      </c>
    </row>
    <row r="4250" spans="1:18">
      <c r="A4250" s="9">
        <v>11563327</v>
      </c>
      <c r="B4250" s="10">
        <v>43888</v>
      </c>
      <c r="C4250" s="10">
        <v>43888</v>
      </c>
      <c r="D4250" s="11" t="s">
        <v>10</v>
      </c>
      <c r="E4250" s="11">
        <v>0</v>
      </c>
      <c r="F4250" s="11">
        <v>0</v>
      </c>
      <c r="G4250" s="11">
        <v>3793.2</v>
      </c>
      <c r="H4250" s="11">
        <v>84995</v>
      </c>
      <c r="I4250" s="11" t="s">
        <v>11</v>
      </c>
      <c r="J4250" s="11" t="s">
        <v>12</v>
      </c>
      <c r="K4250" s="1" t="str">
        <f t="shared" si="225"/>
        <v/>
      </c>
      <c r="L4250" s="1" t="e">
        <f ca="1">IF(AND(K4250&lt;&gt; "", COUNTIF(SAP!#REF!,K4250)&gt;0),"Matched", "")</f>
        <v>#REF!</v>
      </c>
      <c r="M4250" s="1" t="str">
        <f t="shared" si="223"/>
        <v/>
      </c>
      <c r="N4250" s="1" t="e">
        <f ca="1">IF(AND(M4250&lt;&gt; "", COUNTIF(SAP!#REF!,M4250)&gt;0),"Matched", "")</f>
        <v>#REF!</v>
      </c>
      <c r="O4250" s="1" t="str">
        <f t="shared" si="224"/>
        <v/>
      </c>
      <c r="P4250" s="1" t="e">
        <f ca="1">IF(AND(O4250&lt;&gt; "", COUNTIF(SAP!#REF!,O4250)&gt;0),"Matched", "")</f>
        <v>#REF!</v>
      </c>
      <c r="Q4250" s="1" t="str">
        <f ca="1">IF(D4250="AC","Logic4"&amp;"_"&amp;TEXT(C4250,"dd.mm.yyyy") &amp;"_"&amp; 1646969.58,"")</f>
        <v>Logic4_27.02.2020_1646969.58</v>
      </c>
      <c r="R4250" s="1" t="e">
        <f ca="1">IF(AND(Q4250&lt;&gt; "", COUNTIF(SAP!#REF!,Q4250)&gt;0),"Matched", "")</f>
        <v>#REF!</v>
      </c>
    </row>
    <row r="4251" spans="1:18">
      <c r="A4251" s="13">
        <v>11563327</v>
      </c>
      <c r="B4251" s="14">
        <v>43888</v>
      </c>
      <c r="C4251" s="14">
        <v>43888</v>
      </c>
      <c r="D4251" s="15" t="s">
        <v>10</v>
      </c>
      <c r="E4251" s="15">
        <v>0</v>
      </c>
      <c r="F4251" s="15">
        <v>0</v>
      </c>
      <c r="G4251" s="15">
        <v>3893.2</v>
      </c>
      <c r="H4251" s="15">
        <v>88888.2</v>
      </c>
      <c r="I4251" s="15" t="s">
        <v>11</v>
      </c>
      <c r="J4251" s="15" t="s">
        <v>12</v>
      </c>
      <c r="K4251" s="1" t="str">
        <f t="shared" si="225"/>
        <v/>
      </c>
      <c r="L4251" s="1" t="e">
        <f ca="1">IF(AND(K4251&lt;&gt; "", COUNTIF(SAP!#REF!,K4251)&gt;0),"Matched", "")</f>
        <v>#REF!</v>
      </c>
      <c r="M4251" s="1" t="str">
        <f t="shared" si="223"/>
        <v/>
      </c>
      <c r="N4251" s="1" t="e">
        <f ca="1">IF(AND(M4251&lt;&gt; "", COUNTIF(SAP!#REF!,M4251)&gt;0),"Matched", "")</f>
        <v>#REF!</v>
      </c>
      <c r="O4251" s="1" t="str">
        <f t="shared" si="224"/>
        <v/>
      </c>
      <c r="P4251" s="1" t="e">
        <f ca="1">IF(AND(O4251&lt;&gt; "", COUNTIF(SAP!#REF!,O4251)&gt;0),"Matched", "")</f>
        <v>#REF!</v>
      </c>
      <c r="Q4251" s="1" t="str">
        <f ca="1">IF(D4251="AC","Logic4"&amp;"_"&amp;TEXT(C4251,"dd.mm.yyyy") &amp;"_"&amp; 1646969.58,"")</f>
        <v>Logic4_27.02.2020_1646969.58</v>
      </c>
      <c r="R4251" s="1" t="e">
        <f ca="1">IF(AND(Q4251&lt;&gt; "", COUNTIF(SAP!#REF!,Q4251)&gt;0),"Matched", "")</f>
        <v>#REF!</v>
      </c>
    </row>
    <row r="4252" spans="1:18">
      <c r="A4252" s="9">
        <v>11563327</v>
      </c>
      <c r="B4252" s="10">
        <v>43888</v>
      </c>
      <c r="C4252" s="10">
        <v>43888</v>
      </c>
      <c r="D4252" s="11" t="s">
        <v>10</v>
      </c>
      <c r="E4252" s="11">
        <v>0</v>
      </c>
      <c r="F4252" s="11">
        <v>0</v>
      </c>
      <c r="G4252" s="11">
        <v>4020</v>
      </c>
      <c r="H4252" s="11">
        <v>92908.2</v>
      </c>
      <c r="I4252" s="11" t="s">
        <v>11</v>
      </c>
      <c r="J4252" s="11" t="s">
        <v>12</v>
      </c>
      <c r="K4252" s="1" t="str">
        <f t="shared" si="225"/>
        <v/>
      </c>
      <c r="L4252" s="1" t="e">
        <f ca="1">IF(AND(K4252&lt;&gt; "", COUNTIF(SAP!#REF!,K4252)&gt;0),"Matched", "")</f>
        <v>#REF!</v>
      </c>
      <c r="M4252" s="1" t="str">
        <f t="shared" si="223"/>
        <v/>
      </c>
      <c r="N4252" s="1" t="e">
        <f ca="1">IF(AND(M4252&lt;&gt; "", COUNTIF(SAP!#REF!,M4252)&gt;0),"Matched", "")</f>
        <v>#REF!</v>
      </c>
      <c r="O4252" s="1" t="str">
        <f t="shared" si="224"/>
        <v/>
      </c>
      <c r="P4252" s="1" t="e">
        <f ca="1">IF(AND(O4252&lt;&gt; "", COUNTIF(SAP!#REF!,O4252)&gt;0),"Matched", "")</f>
        <v>#REF!</v>
      </c>
      <c r="Q4252" s="1" t="str">
        <f ca="1">IF(D4252="AC","Logic4"&amp;"_"&amp;TEXT(C4252,"dd.mm.yyyy") &amp;"_"&amp; 1646969.58,"")</f>
        <v>Logic4_27.02.2020_1646969.58</v>
      </c>
      <c r="R4252" s="1" t="e">
        <f ca="1">IF(AND(Q4252&lt;&gt; "", COUNTIF(SAP!#REF!,Q4252)&gt;0),"Matched", "")</f>
        <v>#REF!</v>
      </c>
    </row>
    <row r="4253" spans="1:18">
      <c r="A4253" s="13">
        <v>11563327</v>
      </c>
      <c r="B4253" s="14">
        <v>43888</v>
      </c>
      <c r="C4253" s="14">
        <v>43888</v>
      </c>
      <c r="D4253" s="15" t="s">
        <v>10</v>
      </c>
      <c r="E4253" s="15">
        <v>0</v>
      </c>
      <c r="F4253" s="15">
        <v>0</v>
      </c>
      <c r="G4253" s="15">
        <v>4030</v>
      </c>
      <c r="H4253" s="15">
        <v>96938.2</v>
      </c>
      <c r="I4253" s="15" t="s">
        <v>11</v>
      </c>
      <c r="J4253" s="15" t="s">
        <v>12</v>
      </c>
      <c r="K4253" s="1" t="str">
        <f t="shared" si="225"/>
        <v/>
      </c>
      <c r="L4253" s="1" t="e">
        <f ca="1">IF(AND(K4253&lt;&gt; "", COUNTIF(SAP!#REF!,K4253)&gt;0),"Matched", "")</f>
        <v>#REF!</v>
      </c>
      <c r="M4253" s="1" t="str">
        <f t="shared" si="223"/>
        <v/>
      </c>
      <c r="N4253" s="1" t="e">
        <f ca="1">IF(AND(M4253&lt;&gt; "", COUNTIF(SAP!#REF!,M4253)&gt;0),"Matched", "")</f>
        <v>#REF!</v>
      </c>
      <c r="O4253" s="1" t="str">
        <f t="shared" si="224"/>
        <v/>
      </c>
      <c r="P4253" s="1" t="e">
        <f ca="1">IF(AND(O4253&lt;&gt; "", COUNTIF(SAP!#REF!,O4253)&gt;0),"Matched", "")</f>
        <v>#REF!</v>
      </c>
      <c r="Q4253" s="1" t="str">
        <f ca="1">IF(D4253="AC","Logic4"&amp;"_"&amp;TEXT(C4253,"dd.mm.yyyy") &amp;"_"&amp; 1646969.58,"")</f>
        <v>Logic4_27.02.2020_1646969.58</v>
      </c>
      <c r="R4253" s="1" t="e">
        <f ca="1">IF(AND(Q4253&lt;&gt; "", COUNTIF(SAP!#REF!,Q4253)&gt;0),"Matched", "")</f>
        <v>#REF!</v>
      </c>
    </row>
    <row r="4254" spans="1:18">
      <c r="A4254" s="9">
        <v>11563327</v>
      </c>
      <c r="B4254" s="10">
        <v>43888</v>
      </c>
      <c r="C4254" s="10">
        <v>43888</v>
      </c>
      <c r="D4254" s="11" t="s">
        <v>10</v>
      </c>
      <c r="E4254" s="11">
        <v>0</v>
      </c>
      <c r="F4254" s="11">
        <v>0</v>
      </c>
      <c r="G4254" s="11">
        <v>4100</v>
      </c>
      <c r="H4254" s="11">
        <v>101038.2</v>
      </c>
      <c r="I4254" s="11" t="s">
        <v>11</v>
      </c>
      <c r="J4254" s="11" t="s">
        <v>12</v>
      </c>
      <c r="K4254" s="1" t="str">
        <f t="shared" si="225"/>
        <v/>
      </c>
      <c r="L4254" s="1" t="e">
        <f ca="1">IF(AND(K4254&lt;&gt; "", COUNTIF(SAP!#REF!,K4254)&gt;0),"Matched", "")</f>
        <v>#REF!</v>
      </c>
      <c r="M4254" s="1" t="str">
        <f t="shared" si="223"/>
        <v/>
      </c>
      <c r="N4254" s="1" t="e">
        <f ca="1">IF(AND(M4254&lt;&gt; "", COUNTIF(SAP!#REF!,M4254)&gt;0),"Matched", "")</f>
        <v>#REF!</v>
      </c>
      <c r="O4254" s="1" t="str">
        <f t="shared" si="224"/>
        <v/>
      </c>
      <c r="P4254" s="1" t="e">
        <f ca="1">IF(AND(O4254&lt;&gt; "", COUNTIF(SAP!#REF!,O4254)&gt;0),"Matched", "")</f>
        <v>#REF!</v>
      </c>
      <c r="Q4254" s="1" t="str">
        <f ca="1">IF(D4254="AC","Logic4"&amp;"_"&amp;TEXT(C4254,"dd.mm.yyyy") &amp;"_"&amp; 1646969.58,"")</f>
        <v>Logic4_27.02.2020_1646969.58</v>
      </c>
      <c r="R4254" s="1" t="e">
        <f ca="1">IF(AND(Q4254&lt;&gt; "", COUNTIF(SAP!#REF!,Q4254)&gt;0),"Matched", "")</f>
        <v>#REF!</v>
      </c>
    </row>
    <row r="4255" spans="1:18">
      <c r="A4255" s="13">
        <v>11563327</v>
      </c>
      <c r="B4255" s="14">
        <v>43888</v>
      </c>
      <c r="C4255" s="14">
        <v>43888</v>
      </c>
      <c r="D4255" s="15" t="s">
        <v>10</v>
      </c>
      <c r="E4255" s="15">
        <v>0</v>
      </c>
      <c r="F4255" s="15">
        <v>0</v>
      </c>
      <c r="G4255" s="15">
        <v>4250</v>
      </c>
      <c r="H4255" s="15">
        <v>105288.2</v>
      </c>
      <c r="I4255" s="15" t="s">
        <v>11</v>
      </c>
      <c r="J4255" s="15" t="s">
        <v>12</v>
      </c>
      <c r="K4255" s="1" t="str">
        <f t="shared" si="225"/>
        <v/>
      </c>
      <c r="L4255" s="1" t="e">
        <f ca="1">IF(AND(K4255&lt;&gt; "", COUNTIF(SAP!#REF!,K4255)&gt;0),"Matched", "")</f>
        <v>#REF!</v>
      </c>
      <c r="M4255" s="1" t="str">
        <f t="shared" si="223"/>
        <v/>
      </c>
      <c r="N4255" s="1" t="e">
        <f ca="1">IF(AND(M4255&lt;&gt; "", COUNTIF(SAP!#REF!,M4255)&gt;0),"Matched", "")</f>
        <v>#REF!</v>
      </c>
      <c r="O4255" s="1" t="str">
        <f t="shared" si="224"/>
        <v/>
      </c>
      <c r="P4255" s="1" t="e">
        <f ca="1">IF(AND(O4255&lt;&gt; "", COUNTIF(SAP!#REF!,O4255)&gt;0),"Matched", "")</f>
        <v>#REF!</v>
      </c>
      <c r="Q4255" s="1" t="str">
        <f ca="1">IF(D4255="AC","Logic4"&amp;"_"&amp;TEXT(C4255,"dd.mm.yyyy") &amp;"_"&amp; 1646969.58,"")</f>
        <v>Logic4_27.02.2020_1646969.58</v>
      </c>
      <c r="R4255" s="1" t="e">
        <f ca="1">IF(AND(Q4255&lt;&gt; "", COUNTIF(SAP!#REF!,Q4255)&gt;0),"Matched", "")</f>
        <v>#REF!</v>
      </c>
    </row>
    <row r="4256" spans="1:18">
      <c r="A4256" s="9">
        <v>11563327</v>
      </c>
      <c r="B4256" s="10">
        <v>43888</v>
      </c>
      <c r="C4256" s="10">
        <v>43888</v>
      </c>
      <c r="D4256" s="11" t="s">
        <v>10</v>
      </c>
      <c r="E4256" s="11">
        <v>0</v>
      </c>
      <c r="F4256" s="11">
        <v>0</v>
      </c>
      <c r="G4256" s="11">
        <v>4300</v>
      </c>
      <c r="H4256" s="11">
        <v>109588.2</v>
      </c>
      <c r="I4256" s="11" t="s">
        <v>11</v>
      </c>
      <c r="J4256" s="11" t="s">
        <v>12</v>
      </c>
      <c r="K4256" s="1" t="str">
        <f t="shared" si="225"/>
        <v/>
      </c>
      <c r="L4256" s="1" t="e">
        <f ca="1">IF(AND(K4256&lt;&gt; "", COUNTIF(SAP!#REF!,K4256)&gt;0),"Matched", "")</f>
        <v>#REF!</v>
      </c>
      <c r="M4256" s="1" t="str">
        <f t="shared" si="223"/>
        <v/>
      </c>
      <c r="N4256" s="1" t="e">
        <f ca="1">IF(AND(M4256&lt;&gt; "", COUNTIF(SAP!#REF!,M4256)&gt;0),"Matched", "")</f>
        <v>#REF!</v>
      </c>
      <c r="O4256" s="1" t="str">
        <f t="shared" si="224"/>
        <v/>
      </c>
      <c r="P4256" s="1" t="e">
        <f ca="1">IF(AND(O4256&lt;&gt; "", COUNTIF(SAP!#REF!,O4256)&gt;0),"Matched", "")</f>
        <v>#REF!</v>
      </c>
      <c r="Q4256" s="1" t="str">
        <f ca="1">IF(D4256="AC","Logic4"&amp;"_"&amp;TEXT(C4256,"dd.mm.yyyy") &amp;"_"&amp; 1646969.58,"")</f>
        <v>Logic4_27.02.2020_1646969.58</v>
      </c>
      <c r="R4256" s="1" t="e">
        <f ca="1">IF(AND(Q4256&lt;&gt; "", COUNTIF(SAP!#REF!,Q4256)&gt;0),"Matched", "")</f>
        <v>#REF!</v>
      </c>
    </row>
    <row r="4257" spans="1:18">
      <c r="A4257" s="13">
        <v>11563327</v>
      </c>
      <c r="B4257" s="14">
        <v>43888</v>
      </c>
      <c r="C4257" s="14">
        <v>43888</v>
      </c>
      <c r="D4257" s="15" t="s">
        <v>10</v>
      </c>
      <c r="E4257" s="15">
        <v>0</v>
      </c>
      <c r="F4257" s="15">
        <v>0</v>
      </c>
      <c r="G4257" s="15">
        <v>4302.03</v>
      </c>
      <c r="H4257" s="15">
        <v>113890.23</v>
      </c>
      <c r="I4257" s="15" t="s">
        <v>11</v>
      </c>
      <c r="J4257" s="15" t="s">
        <v>12</v>
      </c>
      <c r="K4257" s="1" t="str">
        <f t="shared" si="225"/>
        <v/>
      </c>
      <c r="L4257" s="1" t="e">
        <f ca="1">IF(AND(K4257&lt;&gt; "", COUNTIF(SAP!#REF!,K4257)&gt;0),"Matched", "")</f>
        <v>#REF!</v>
      </c>
      <c r="M4257" s="1" t="str">
        <f t="shared" si="223"/>
        <v/>
      </c>
      <c r="N4257" s="1" t="e">
        <f ca="1">IF(AND(M4257&lt;&gt; "", COUNTIF(SAP!#REF!,M4257)&gt;0),"Matched", "")</f>
        <v>#REF!</v>
      </c>
      <c r="O4257" s="1" t="str">
        <f t="shared" si="224"/>
        <v/>
      </c>
      <c r="P4257" s="1" t="e">
        <f ca="1">IF(AND(O4257&lt;&gt; "", COUNTIF(SAP!#REF!,O4257)&gt;0),"Matched", "")</f>
        <v>#REF!</v>
      </c>
      <c r="Q4257" s="1" t="str">
        <f ca="1">IF(D4257="AC","Logic4"&amp;"_"&amp;TEXT(C4257,"dd.mm.yyyy") &amp;"_"&amp; 1646969.58,"")</f>
        <v>Logic4_27.02.2020_1646969.58</v>
      </c>
      <c r="R4257" s="1" t="e">
        <f ca="1">IF(AND(Q4257&lt;&gt; "", COUNTIF(SAP!#REF!,Q4257)&gt;0),"Matched", "")</f>
        <v>#REF!</v>
      </c>
    </row>
    <row r="4258" spans="1:18">
      <c r="A4258" s="9">
        <v>11563327</v>
      </c>
      <c r="B4258" s="10">
        <v>43888</v>
      </c>
      <c r="C4258" s="10">
        <v>43888</v>
      </c>
      <c r="D4258" s="11" t="s">
        <v>10</v>
      </c>
      <c r="E4258" s="11">
        <v>0</v>
      </c>
      <c r="F4258" s="11">
        <v>0</v>
      </c>
      <c r="G4258" s="11">
        <v>4334.1000000000004</v>
      </c>
      <c r="H4258" s="11">
        <v>118224.33</v>
      </c>
      <c r="I4258" s="11" t="s">
        <v>11</v>
      </c>
      <c r="J4258" s="11" t="s">
        <v>12</v>
      </c>
      <c r="K4258" s="1" t="str">
        <f t="shared" si="225"/>
        <v/>
      </c>
      <c r="L4258" s="1" t="e">
        <f ca="1">IF(AND(K4258&lt;&gt; "", COUNTIF(SAP!#REF!,K4258)&gt;0),"Matched", "")</f>
        <v>#REF!</v>
      </c>
      <c r="M4258" s="1" t="str">
        <f t="shared" si="223"/>
        <v/>
      </c>
      <c r="N4258" s="1" t="e">
        <f ca="1">IF(AND(M4258&lt;&gt; "", COUNTIF(SAP!#REF!,M4258)&gt;0),"Matched", "")</f>
        <v>#REF!</v>
      </c>
      <c r="O4258" s="1" t="str">
        <f t="shared" si="224"/>
        <v/>
      </c>
      <c r="P4258" s="1" t="e">
        <f ca="1">IF(AND(O4258&lt;&gt; "", COUNTIF(SAP!#REF!,O4258)&gt;0),"Matched", "")</f>
        <v>#REF!</v>
      </c>
      <c r="Q4258" s="1" t="str">
        <f ca="1">IF(D4258="AC","Logic4"&amp;"_"&amp;TEXT(C4258,"dd.mm.yyyy") &amp;"_"&amp; 1646969.58,"")</f>
        <v>Logic4_27.02.2020_1646969.58</v>
      </c>
      <c r="R4258" s="1" t="e">
        <f ca="1">IF(AND(Q4258&lt;&gt; "", COUNTIF(SAP!#REF!,Q4258)&gt;0),"Matched", "")</f>
        <v>#REF!</v>
      </c>
    </row>
    <row r="4259" spans="1:18">
      <c r="A4259" s="13">
        <v>11563327</v>
      </c>
      <c r="B4259" s="14">
        <v>43888</v>
      </c>
      <c r="C4259" s="14">
        <v>43888</v>
      </c>
      <c r="D4259" s="15" t="s">
        <v>10</v>
      </c>
      <c r="E4259" s="15">
        <v>0</v>
      </c>
      <c r="F4259" s="15">
        <v>0</v>
      </c>
      <c r="G4259" s="15">
        <v>4380</v>
      </c>
      <c r="H4259" s="15">
        <v>122604.33</v>
      </c>
      <c r="I4259" s="15" t="s">
        <v>11</v>
      </c>
      <c r="J4259" s="15" t="s">
        <v>12</v>
      </c>
      <c r="K4259" s="1" t="str">
        <f t="shared" si="225"/>
        <v/>
      </c>
      <c r="L4259" s="1" t="e">
        <f ca="1">IF(AND(K4259&lt;&gt; "", COUNTIF(SAP!#REF!,K4259)&gt;0),"Matched", "")</f>
        <v>#REF!</v>
      </c>
      <c r="M4259" s="1" t="str">
        <f t="shared" si="223"/>
        <v/>
      </c>
      <c r="N4259" s="1" t="e">
        <f ca="1">IF(AND(M4259&lt;&gt; "", COUNTIF(SAP!#REF!,M4259)&gt;0),"Matched", "")</f>
        <v>#REF!</v>
      </c>
      <c r="O4259" s="1" t="str">
        <f t="shared" si="224"/>
        <v/>
      </c>
      <c r="P4259" s="1" t="e">
        <f ca="1">IF(AND(O4259&lt;&gt; "", COUNTIF(SAP!#REF!,O4259)&gt;0),"Matched", "")</f>
        <v>#REF!</v>
      </c>
      <c r="Q4259" s="1" t="str">
        <f ca="1">IF(D4259="AC","Logic4"&amp;"_"&amp;TEXT(C4259,"dd.mm.yyyy") &amp;"_"&amp; 1646969.58,"")</f>
        <v>Logic4_27.02.2020_1646969.58</v>
      </c>
      <c r="R4259" s="1" t="e">
        <f ca="1">IF(AND(Q4259&lt;&gt; "", COUNTIF(SAP!#REF!,Q4259)&gt;0),"Matched", "")</f>
        <v>#REF!</v>
      </c>
    </row>
    <row r="4260" spans="1:18">
      <c r="A4260" s="9">
        <v>11563327</v>
      </c>
      <c r="B4260" s="10">
        <v>43888</v>
      </c>
      <c r="C4260" s="10">
        <v>43888</v>
      </c>
      <c r="D4260" s="11" t="s">
        <v>10</v>
      </c>
      <c r="E4260" s="11">
        <v>0</v>
      </c>
      <c r="F4260" s="11">
        <v>0</v>
      </c>
      <c r="G4260" s="11">
        <v>4680</v>
      </c>
      <c r="H4260" s="11">
        <v>127284.33</v>
      </c>
      <c r="I4260" s="11" t="s">
        <v>11</v>
      </c>
      <c r="J4260" s="11" t="s">
        <v>12</v>
      </c>
      <c r="K4260" s="1" t="str">
        <f t="shared" si="225"/>
        <v/>
      </c>
      <c r="L4260" s="1" t="e">
        <f ca="1">IF(AND(K4260&lt;&gt; "", COUNTIF(SAP!#REF!,K4260)&gt;0),"Matched", "")</f>
        <v>#REF!</v>
      </c>
      <c r="M4260" s="1" t="str">
        <f t="shared" si="223"/>
        <v/>
      </c>
      <c r="N4260" s="1" t="e">
        <f ca="1">IF(AND(M4260&lt;&gt; "", COUNTIF(SAP!#REF!,M4260)&gt;0),"Matched", "")</f>
        <v>#REF!</v>
      </c>
      <c r="O4260" s="1" t="str">
        <f t="shared" si="224"/>
        <v/>
      </c>
      <c r="P4260" s="1" t="e">
        <f ca="1">IF(AND(O4260&lt;&gt; "", COUNTIF(SAP!#REF!,O4260)&gt;0),"Matched", "")</f>
        <v>#REF!</v>
      </c>
      <c r="Q4260" s="1" t="str">
        <f ca="1">IF(D4260="AC","Logic4"&amp;"_"&amp;TEXT(C4260,"dd.mm.yyyy") &amp;"_"&amp; 1646969.58,"")</f>
        <v>Logic4_27.02.2020_1646969.58</v>
      </c>
      <c r="R4260" s="1" t="e">
        <f ca="1">IF(AND(Q4260&lt;&gt; "", COUNTIF(SAP!#REF!,Q4260)&gt;0),"Matched", "")</f>
        <v>#REF!</v>
      </c>
    </row>
    <row r="4261" spans="1:18">
      <c r="A4261" s="13">
        <v>11563327</v>
      </c>
      <c r="B4261" s="14">
        <v>43888</v>
      </c>
      <c r="C4261" s="14">
        <v>43888</v>
      </c>
      <c r="D4261" s="15" t="s">
        <v>10</v>
      </c>
      <c r="E4261" s="15">
        <v>0</v>
      </c>
      <c r="F4261" s="15">
        <v>0</v>
      </c>
      <c r="G4261" s="15">
        <v>4770</v>
      </c>
      <c r="H4261" s="15">
        <v>132054.32999999999</v>
      </c>
      <c r="I4261" s="15" t="s">
        <v>11</v>
      </c>
      <c r="J4261" s="15" t="s">
        <v>12</v>
      </c>
      <c r="K4261" s="1" t="str">
        <f t="shared" si="225"/>
        <v/>
      </c>
      <c r="L4261" s="1" t="e">
        <f ca="1">IF(AND(K4261&lt;&gt; "", COUNTIF(SAP!#REF!,K4261)&gt;0),"Matched", "")</f>
        <v>#REF!</v>
      </c>
      <c r="M4261" s="1" t="str">
        <f t="shared" si="223"/>
        <v/>
      </c>
      <c r="N4261" s="1" t="e">
        <f ca="1">IF(AND(M4261&lt;&gt; "", COUNTIF(SAP!#REF!,M4261)&gt;0),"Matched", "")</f>
        <v>#REF!</v>
      </c>
      <c r="O4261" s="1" t="str">
        <f t="shared" si="224"/>
        <v/>
      </c>
      <c r="P4261" s="1" t="e">
        <f ca="1">IF(AND(O4261&lt;&gt; "", COUNTIF(SAP!#REF!,O4261)&gt;0),"Matched", "")</f>
        <v>#REF!</v>
      </c>
      <c r="Q4261" s="1" t="str">
        <f ca="1">IF(D4261="AC","Logic4"&amp;"_"&amp;TEXT(C4261,"dd.mm.yyyy") &amp;"_"&amp; 1646969.58,"")</f>
        <v>Logic4_27.02.2020_1646969.58</v>
      </c>
      <c r="R4261" s="1" t="e">
        <f ca="1">IF(AND(Q4261&lt;&gt; "", COUNTIF(SAP!#REF!,Q4261)&gt;0),"Matched", "")</f>
        <v>#REF!</v>
      </c>
    </row>
    <row r="4262" spans="1:18">
      <c r="A4262" s="9">
        <v>11563327</v>
      </c>
      <c r="B4262" s="10">
        <v>43888</v>
      </c>
      <c r="C4262" s="10">
        <v>43888</v>
      </c>
      <c r="D4262" s="11" t="s">
        <v>10</v>
      </c>
      <c r="E4262" s="11">
        <v>0</v>
      </c>
      <c r="F4262" s="11">
        <v>0</v>
      </c>
      <c r="G4262" s="11">
        <v>4830.68</v>
      </c>
      <c r="H4262" s="11">
        <v>136885.01</v>
      </c>
      <c r="I4262" s="11" t="s">
        <v>11</v>
      </c>
      <c r="J4262" s="11" t="s">
        <v>12</v>
      </c>
      <c r="K4262" s="1" t="str">
        <f t="shared" si="225"/>
        <v/>
      </c>
      <c r="L4262" s="1" t="e">
        <f ca="1">IF(AND(K4262&lt;&gt; "", COUNTIF(SAP!#REF!,K4262)&gt;0),"Matched", "")</f>
        <v>#REF!</v>
      </c>
      <c r="M4262" s="1" t="str">
        <f t="shared" si="223"/>
        <v/>
      </c>
      <c r="N4262" s="1" t="e">
        <f ca="1">IF(AND(M4262&lt;&gt; "", COUNTIF(SAP!#REF!,M4262)&gt;0),"Matched", "")</f>
        <v>#REF!</v>
      </c>
      <c r="O4262" s="1" t="str">
        <f t="shared" si="224"/>
        <v/>
      </c>
      <c r="P4262" s="1" t="e">
        <f ca="1">IF(AND(O4262&lt;&gt; "", COUNTIF(SAP!#REF!,O4262)&gt;0),"Matched", "")</f>
        <v>#REF!</v>
      </c>
      <c r="Q4262" s="1" t="str">
        <f ca="1">IF(D4262="AC","Logic4"&amp;"_"&amp;TEXT(C4262,"dd.mm.yyyy") &amp;"_"&amp; 1646969.58,"")</f>
        <v>Logic4_27.02.2020_1646969.58</v>
      </c>
      <c r="R4262" s="1" t="e">
        <f ca="1">IF(AND(Q4262&lt;&gt; "", COUNTIF(SAP!#REF!,Q4262)&gt;0),"Matched", "")</f>
        <v>#REF!</v>
      </c>
    </row>
    <row r="4263" spans="1:18">
      <c r="A4263" s="13">
        <v>11563327</v>
      </c>
      <c r="B4263" s="14">
        <v>43888</v>
      </c>
      <c r="C4263" s="14">
        <v>43888</v>
      </c>
      <c r="D4263" s="15" t="s">
        <v>10</v>
      </c>
      <c r="E4263" s="15">
        <v>0</v>
      </c>
      <c r="F4263" s="15">
        <v>0</v>
      </c>
      <c r="G4263" s="15">
        <v>5010</v>
      </c>
      <c r="H4263" s="15">
        <v>141895.01</v>
      </c>
      <c r="I4263" s="15" t="s">
        <v>11</v>
      </c>
      <c r="J4263" s="15" t="s">
        <v>12</v>
      </c>
      <c r="K4263" s="1" t="str">
        <f t="shared" si="225"/>
        <v/>
      </c>
      <c r="L4263" s="1" t="e">
        <f ca="1">IF(AND(K4263&lt;&gt; "", COUNTIF(SAP!#REF!,K4263)&gt;0),"Matched", "")</f>
        <v>#REF!</v>
      </c>
      <c r="M4263" s="1" t="str">
        <f t="shared" si="223"/>
        <v/>
      </c>
      <c r="N4263" s="1" t="e">
        <f ca="1">IF(AND(M4263&lt;&gt; "", COUNTIF(SAP!#REF!,M4263)&gt;0),"Matched", "")</f>
        <v>#REF!</v>
      </c>
      <c r="O4263" s="1" t="str">
        <f t="shared" si="224"/>
        <v/>
      </c>
      <c r="P4263" s="1" t="e">
        <f ca="1">IF(AND(O4263&lt;&gt; "", COUNTIF(SAP!#REF!,O4263)&gt;0),"Matched", "")</f>
        <v>#REF!</v>
      </c>
      <c r="Q4263" s="1" t="str">
        <f ca="1">IF(D4263="AC","Logic4"&amp;"_"&amp;TEXT(C4263,"dd.mm.yyyy") &amp;"_"&amp; 1646969.58,"")</f>
        <v>Logic4_27.02.2020_1646969.58</v>
      </c>
      <c r="R4263" s="1" t="e">
        <f ca="1">IF(AND(Q4263&lt;&gt; "", COUNTIF(SAP!#REF!,Q4263)&gt;0),"Matched", "")</f>
        <v>#REF!</v>
      </c>
    </row>
    <row r="4264" spans="1:18">
      <c r="A4264" s="9">
        <v>11563327</v>
      </c>
      <c r="B4264" s="10">
        <v>43888</v>
      </c>
      <c r="C4264" s="10">
        <v>43888</v>
      </c>
      <c r="D4264" s="11" t="s">
        <v>10</v>
      </c>
      <c r="E4264" s="11">
        <v>0</v>
      </c>
      <c r="F4264" s="11">
        <v>0</v>
      </c>
      <c r="G4264" s="11">
        <v>5150</v>
      </c>
      <c r="H4264" s="11">
        <v>147045.01</v>
      </c>
      <c r="I4264" s="11" t="s">
        <v>11</v>
      </c>
      <c r="J4264" s="11" t="s">
        <v>12</v>
      </c>
      <c r="K4264" s="1" t="str">
        <f t="shared" si="225"/>
        <v/>
      </c>
      <c r="L4264" s="1" t="e">
        <f ca="1">IF(AND(K4264&lt;&gt; "", COUNTIF(SAP!#REF!,K4264)&gt;0),"Matched", "")</f>
        <v>#REF!</v>
      </c>
      <c r="M4264" s="1" t="str">
        <f t="shared" si="223"/>
        <v/>
      </c>
      <c r="N4264" s="1" t="e">
        <f ca="1">IF(AND(M4264&lt;&gt; "", COUNTIF(SAP!#REF!,M4264)&gt;0),"Matched", "")</f>
        <v>#REF!</v>
      </c>
      <c r="O4264" s="1" t="str">
        <f t="shared" si="224"/>
        <v/>
      </c>
      <c r="P4264" s="1" t="e">
        <f ca="1">IF(AND(O4264&lt;&gt; "", COUNTIF(SAP!#REF!,O4264)&gt;0),"Matched", "")</f>
        <v>#REF!</v>
      </c>
      <c r="Q4264" s="1" t="str">
        <f ca="1">IF(D4264="AC","Logic4"&amp;"_"&amp;TEXT(C4264,"dd.mm.yyyy") &amp;"_"&amp; 1646969.58,"")</f>
        <v>Logic4_27.02.2020_1646969.58</v>
      </c>
      <c r="R4264" s="1" t="e">
        <f ca="1">IF(AND(Q4264&lt;&gt; "", COUNTIF(SAP!#REF!,Q4264)&gt;0),"Matched", "")</f>
        <v>#REF!</v>
      </c>
    </row>
    <row r="4265" spans="1:18">
      <c r="A4265" s="13">
        <v>11563327</v>
      </c>
      <c r="B4265" s="14">
        <v>43888</v>
      </c>
      <c r="C4265" s="14">
        <v>43888</v>
      </c>
      <c r="D4265" s="15" t="s">
        <v>10</v>
      </c>
      <c r="E4265" s="15">
        <v>0</v>
      </c>
      <c r="F4265" s="15">
        <v>0</v>
      </c>
      <c r="G4265" s="15">
        <v>5254.5</v>
      </c>
      <c r="H4265" s="15">
        <v>152299.51</v>
      </c>
      <c r="I4265" s="15" t="s">
        <v>11</v>
      </c>
      <c r="J4265" s="15" t="s">
        <v>12</v>
      </c>
      <c r="K4265" s="1" t="str">
        <f t="shared" si="225"/>
        <v/>
      </c>
      <c r="L4265" s="1" t="e">
        <f ca="1">IF(AND(K4265&lt;&gt; "", COUNTIF(SAP!#REF!,K4265)&gt;0),"Matched", "")</f>
        <v>#REF!</v>
      </c>
      <c r="M4265" s="1" t="str">
        <f t="shared" si="223"/>
        <v/>
      </c>
      <c r="N4265" s="1" t="e">
        <f ca="1">IF(AND(M4265&lt;&gt; "", COUNTIF(SAP!#REF!,M4265)&gt;0),"Matched", "")</f>
        <v>#REF!</v>
      </c>
      <c r="O4265" s="1" t="str">
        <f t="shared" si="224"/>
        <v/>
      </c>
      <c r="P4265" s="1" t="e">
        <f ca="1">IF(AND(O4265&lt;&gt; "", COUNTIF(SAP!#REF!,O4265)&gt;0),"Matched", "")</f>
        <v>#REF!</v>
      </c>
      <c r="Q4265" s="1" t="str">
        <f ca="1">IF(D4265="AC","Logic4"&amp;"_"&amp;TEXT(C4265,"dd.mm.yyyy") &amp;"_"&amp; 1646969.58,"")</f>
        <v>Logic4_27.02.2020_1646969.58</v>
      </c>
      <c r="R4265" s="1" t="e">
        <f ca="1">IF(AND(Q4265&lt;&gt; "", COUNTIF(SAP!#REF!,Q4265)&gt;0),"Matched", "")</f>
        <v>#REF!</v>
      </c>
    </row>
    <row r="4266" spans="1:18">
      <c r="A4266" s="9">
        <v>11563327</v>
      </c>
      <c r="B4266" s="10">
        <v>43888</v>
      </c>
      <c r="C4266" s="10">
        <v>43888</v>
      </c>
      <c r="D4266" s="11" t="s">
        <v>10</v>
      </c>
      <c r="E4266" s="11">
        <v>0</v>
      </c>
      <c r="F4266" s="11">
        <v>0</v>
      </c>
      <c r="G4266" s="11">
        <v>5296.36</v>
      </c>
      <c r="H4266" s="11">
        <v>157595.87</v>
      </c>
      <c r="I4266" s="11" t="s">
        <v>11</v>
      </c>
      <c r="J4266" s="11" t="s">
        <v>12</v>
      </c>
      <c r="K4266" s="1" t="str">
        <f t="shared" si="225"/>
        <v/>
      </c>
      <c r="L4266" s="1" t="e">
        <f ca="1">IF(AND(K4266&lt;&gt; "", COUNTIF(SAP!#REF!,K4266)&gt;0),"Matched", "")</f>
        <v>#REF!</v>
      </c>
      <c r="M4266" s="1" t="str">
        <f t="shared" si="223"/>
        <v/>
      </c>
      <c r="N4266" s="1" t="e">
        <f ca="1">IF(AND(M4266&lt;&gt; "", COUNTIF(SAP!#REF!,M4266)&gt;0),"Matched", "")</f>
        <v>#REF!</v>
      </c>
      <c r="O4266" s="1" t="str">
        <f t="shared" si="224"/>
        <v/>
      </c>
      <c r="P4266" s="1" t="e">
        <f ca="1">IF(AND(O4266&lt;&gt; "", COUNTIF(SAP!#REF!,O4266)&gt;0),"Matched", "")</f>
        <v>#REF!</v>
      </c>
      <c r="Q4266" s="1" t="str">
        <f ca="1">IF(D4266="AC","Logic4"&amp;"_"&amp;TEXT(C4266,"dd.mm.yyyy") &amp;"_"&amp; 1646969.58,"")</f>
        <v>Logic4_27.02.2020_1646969.58</v>
      </c>
      <c r="R4266" s="1" t="e">
        <f ca="1">IF(AND(Q4266&lt;&gt; "", COUNTIF(SAP!#REF!,Q4266)&gt;0),"Matched", "")</f>
        <v>#REF!</v>
      </c>
    </row>
    <row r="4267" spans="1:18">
      <c r="A4267" s="13">
        <v>11563327</v>
      </c>
      <c r="B4267" s="14">
        <v>43888</v>
      </c>
      <c r="C4267" s="14">
        <v>43888</v>
      </c>
      <c r="D4267" s="15" t="s">
        <v>10</v>
      </c>
      <c r="E4267" s="15">
        <v>0</v>
      </c>
      <c r="F4267" s="15">
        <v>0</v>
      </c>
      <c r="G4267" s="15">
        <v>5430</v>
      </c>
      <c r="H4267" s="15">
        <v>163025.87</v>
      </c>
      <c r="I4267" s="15" t="s">
        <v>11</v>
      </c>
      <c r="J4267" s="15" t="s">
        <v>12</v>
      </c>
      <c r="K4267" s="1" t="str">
        <f t="shared" si="225"/>
        <v/>
      </c>
      <c r="L4267" s="1" t="e">
        <f ca="1">IF(AND(K4267&lt;&gt; "", COUNTIF(SAP!#REF!,K4267)&gt;0),"Matched", "")</f>
        <v>#REF!</v>
      </c>
      <c r="M4267" s="1" t="str">
        <f t="shared" si="223"/>
        <v/>
      </c>
      <c r="N4267" s="1" t="e">
        <f ca="1">IF(AND(M4267&lt;&gt; "", COUNTIF(SAP!#REF!,M4267)&gt;0),"Matched", "")</f>
        <v>#REF!</v>
      </c>
      <c r="O4267" s="1" t="str">
        <f t="shared" si="224"/>
        <v/>
      </c>
      <c r="P4267" s="1" t="e">
        <f ca="1">IF(AND(O4267&lt;&gt; "", COUNTIF(SAP!#REF!,O4267)&gt;0),"Matched", "")</f>
        <v>#REF!</v>
      </c>
      <c r="Q4267" s="1" t="str">
        <f ca="1">IF(D4267="AC","Logic4"&amp;"_"&amp;TEXT(C4267,"dd.mm.yyyy") &amp;"_"&amp; 1646969.58,"")</f>
        <v>Logic4_27.02.2020_1646969.58</v>
      </c>
      <c r="R4267" s="1" t="e">
        <f ca="1">IF(AND(Q4267&lt;&gt; "", COUNTIF(SAP!#REF!,Q4267)&gt;0),"Matched", "")</f>
        <v>#REF!</v>
      </c>
    </row>
    <row r="4268" spans="1:18">
      <c r="A4268" s="9">
        <v>11563327</v>
      </c>
      <c r="B4268" s="10">
        <v>43888</v>
      </c>
      <c r="C4268" s="10">
        <v>43888</v>
      </c>
      <c r="D4268" s="11" t="s">
        <v>10</v>
      </c>
      <c r="E4268" s="11">
        <v>0</v>
      </c>
      <c r="F4268" s="11">
        <v>0</v>
      </c>
      <c r="G4268" s="11">
        <v>5444</v>
      </c>
      <c r="H4268" s="11">
        <v>168469.87</v>
      </c>
      <c r="I4268" s="11" t="s">
        <v>11</v>
      </c>
      <c r="J4268" s="11" t="s">
        <v>12</v>
      </c>
      <c r="K4268" s="1" t="str">
        <f t="shared" si="225"/>
        <v/>
      </c>
      <c r="L4268" s="1" t="e">
        <f ca="1">IF(AND(K4268&lt;&gt; "", COUNTIF(SAP!#REF!,K4268)&gt;0),"Matched", "")</f>
        <v>#REF!</v>
      </c>
      <c r="M4268" s="1" t="str">
        <f t="shared" si="223"/>
        <v/>
      </c>
      <c r="N4268" s="1" t="e">
        <f ca="1">IF(AND(M4268&lt;&gt; "", COUNTIF(SAP!#REF!,M4268)&gt;0),"Matched", "")</f>
        <v>#REF!</v>
      </c>
      <c r="O4268" s="1" t="str">
        <f t="shared" si="224"/>
        <v/>
      </c>
      <c r="P4268" s="1" t="e">
        <f ca="1">IF(AND(O4268&lt;&gt; "", COUNTIF(SAP!#REF!,O4268)&gt;0),"Matched", "")</f>
        <v>#REF!</v>
      </c>
      <c r="Q4268" s="1" t="str">
        <f ca="1">IF(D4268="AC","Logic4"&amp;"_"&amp;TEXT(C4268,"dd.mm.yyyy") &amp;"_"&amp; 1646969.58,"")</f>
        <v>Logic4_27.02.2020_1646969.58</v>
      </c>
      <c r="R4268" s="1" t="e">
        <f ca="1">IF(AND(Q4268&lt;&gt; "", COUNTIF(SAP!#REF!,Q4268)&gt;0),"Matched", "")</f>
        <v>#REF!</v>
      </c>
    </row>
    <row r="4269" spans="1:18">
      <c r="A4269" s="13">
        <v>11563327</v>
      </c>
      <c r="B4269" s="14">
        <v>43888</v>
      </c>
      <c r="C4269" s="14">
        <v>43888</v>
      </c>
      <c r="D4269" s="15" t="s">
        <v>10</v>
      </c>
      <c r="E4269" s="15">
        <v>0</v>
      </c>
      <c r="F4269" s="15">
        <v>0</v>
      </c>
      <c r="G4269" s="15">
        <v>5528.2</v>
      </c>
      <c r="H4269" s="15">
        <v>173998.07</v>
      </c>
      <c r="I4269" s="15" t="s">
        <v>11</v>
      </c>
      <c r="J4269" s="15" t="s">
        <v>12</v>
      </c>
      <c r="K4269" s="1" t="str">
        <f t="shared" si="225"/>
        <v/>
      </c>
      <c r="L4269" s="1" t="e">
        <f ca="1">IF(AND(K4269&lt;&gt; "", COUNTIF(SAP!#REF!,K4269)&gt;0),"Matched", "")</f>
        <v>#REF!</v>
      </c>
      <c r="M4269" s="1" t="str">
        <f t="shared" si="223"/>
        <v/>
      </c>
      <c r="N4269" s="1" t="e">
        <f ca="1">IF(AND(M4269&lt;&gt; "", COUNTIF(SAP!#REF!,M4269)&gt;0),"Matched", "")</f>
        <v>#REF!</v>
      </c>
      <c r="O4269" s="1" t="str">
        <f t="shared" si="224"/>
        <v/>
      </c>
      <c r="P4269" s="1" t="e">
        <f ca="1">IF(AND(O4269&lt;&gt; "", COUNTIF(SAP!#REF!,O4269)&gt;0),"Matched", "")</f>
        <v>#REF!</v>
      </c>
      <c r="Q4269" s="1" t="str">
        <f ca="1">IF(D4269="AC","Logic4"&amp;"_"&amp;TEXT(C4269,"dd.mm.yyyy") &amp;"_"&amp; 1646969.58,"")</f>
        <v>Logic4_27.02.2020_1646969.58</v>
      </c>
      <c r="R4269" s="1" t="e">
        <f ca="1">IF(AND(Q4269&lt;&gt; "", COUNTIF(SAP!#REF!,Q4269)&gt;0),"Matched", "")</f>
        <v>#REF!</v>
      </c>
    </row>
    <row r="4270" spans="1:18">
      <c r="A4270" s="9">
        <v>11563327</v>
      </c>
      <c r="B4270" s="10">
        <v>43888</v>
      </c>
      <c r="C4270" s="10">
        <v>43888</v>
      </c>
      <c r="D4270" s="11" t="s">
        <v>10</v>
      </c>
      <c r="E4270" s="11">
        <v>0</v>
      </c>
      <c r="F4270" s="11">
        <v>0</v>
      </c>
      <c r="G4270" s="11">
        <v>5529.7</v>
      </c>
      <c r="H4270" s="11">
        <v>179527.77</v>
      </c>
      <c r="I4270" s="11" t="s">
        <v>11</v>
      </c>
      <c r="J4270" s="11" t="s">
        <v>12</v>
      </c>
      <c r="K4270" s="1" t="str">
        <f t="shared" si="225"/>
        <v/>
      </c>
      <c r="L4270" s="1" t="e">
        <f ca="1">IF(AND(K4270&lt;&gt; "", COUNTIF(SAP!#REF!,K4270)&gt;0),"Matched", "")</f>
        <v>#REF!</v>
      </c>
      <c r="M4270" s="1" t="str">
        <f t="shared" si="223"/>
        <v/>
      </c>
      <c r="N4270" s="1" t="e">
        <f ca="1">IF(AND(M4270&lt;&gt; "", COUNTIF(SAP!#REF!,M4270)&gt;0),"Matched", "")</f>
        <v>#REF!</v>
      </c>
      <c r="O4270" s="1" t="str">
        <f t="shared" si="224"/>
        <v/>
      </c>
      <c r="P4270" s="1" t="e">
        <f ca="1">IF(AND(O4270&lt;&gt; "", COUNTIF(SAP!#REF!,O4270)&gt;0),"Matched", "")</f>
        <v>#REF!</v>
      </c>
      <c r="Q4270" s="1" t="str">
        <f ca="1">IF(D4270="AC","Logic4"&amp;"_"&amp;TEXT(C4270,"dd.mm.yyyy") &amp;"_"&amp; 1646969.58,"")</f>
        <v>Logic4_27.02.2020_1646969.58</v>
      </c>
      <c r="R4270" s="1" t="e">
        <f ca="1">IF(AND(Q4270&lt;&gt; "", COUNTIF(SAP!#REF!,Q4270)&gt;0),"Matched", "")</f>
        <v>#REF!</v>
      </c>
    </row>
    <row r="4271" spans="1:18">
      <c r="A4271" s="13">
        <v>11563327</v>
      </c>
      <c r="B4271" s="14">
        <v>43888</v>
      </c>
      <c r="C4271" s="14">
        <v>43888</v>
      </c>
      <c r="D4271" s="15" t="s">
        <v>10</v>
      </c>
      <c r="E4271" s="15">
        <v>0</v>
      </c>
      <c r="F4271" s="15">
        <v>0</v>
      </c>
      <c r="G4271" s="15">
        <v>5600</v>
      </c>
      <c r="H4271" s="15">
        <v>185127.77</v>
      </c>
      <c r="I4271" s="15" t="s">
        <v>11</v>
      </c>
      <c r="J4271" s="15" t="s">
        <v>12</v>
      </c>
      <c r="K4271" s="1" t="str">
        <f t="shared" si="225"/>
        <v/>
      </c>
      <c r="L4271" s="1" t="e">
        <f ca="1">IF(AND(K4271&lt;&gt; "", COUNTIF(SAP!#REF!,K4271)&gt;0),"Matched", "")</f>
        <v>#REF!</v>
      </c>
      <c r="M4271" s="1" t="str">
        <f t="shared" si="223"/>
        <v/>
      </c>
      <c r="N4271" s="1" t="e">
        <f ca="1">IF(AND(M4271&lt;&gt; "", COUNTIF(SAP!#REF!,M4271)&gt;0),"Matched", "")</f>
        <v>#REF!</v>
      </c>
      <c r="O4271" s="1" t="str">
        <f t="shared" si="224"/>
        <v/>
      </c>
      <c r="P4271" s="1" t="e">
        <f ca="1">IF(AND(O4271&lt;&gt; "", COUNTIF(SAP!#REF!,O4271)&gt;0),"Matched", "")</f>
        <v>#REF!</v>
      </c>
      <c r="Q4271" s="1" t="str">
        <f ca="1">IF(D4271="AC","Logic4"&amp;"_"&amp;TEXT(C4271,"dd.mm.yyyy") &amp;"_"&amp; 1646969.58,"")</f>
        <v>Logic4_27.02.2020_1646969.58</v>
      </c>
      <c r="R4271" s="1" t="e">
        <f ca="1">IF(AND(Q4271&lt;&gt; "", COUNTIF(SAP!#REF!,Q4271)&gt;0),"Matched", "")</f>
        <v>#REF!</v>
      </c>
    </row>
    <row r="4272" spans="1:18">
      <c r="A4272" s="9">
        <v>11563327</v>
      </c>
      <c r="B4272" s="10">
        <v>43888</v>
      </c>
      <c r="C4272" s="10">
        <v>43888</v>
      </c>
      <c r="D4272" s="11" t="s">
        <v>10</v>
      </c>
      <c r="E4272" s="11">
        <v>0</v>
      </c>
      <c r="F4272" s="11">
        <v>0</v>
      </c>
      <c r="G4272" s="11">
        <v>5620</v>
      </c>
      <c r="H4272" s="11">
        <v>190747.77</v>
      </c>
      <c r="I4272" s="11" t="s">
        <v>11</v>
      </c>
      <c r="J4272" s="11" t="s">
        <v>12</v>
      </c>
      <c r="K4272" s="1" t="str">
        <f t="shared" si="225"/>
        <v/>
      </c>
      <c r="L4272" s="1" t="e">
        <f ca="1">IF(AND(K4272&lt;&gt; "", COUNTIF(SAP!#REF!,K4272)&gt;0),"Matched", "")</f>
        <v>#REF!</v>
      </c>
      <c r="M4272" s="1" t="str">
        <f t="shared" si="223"/>
        <v/>
      </c>
      <c r="N4272" s="1" t="e">
        <f ca="1">IF(AND(M4272&lt;&gt; "", COUNTIF(SAP!#REF!,M4272)&gt;0),"Matched", "")</f>
        <v>#REF!</v>
      </c>
      <c r="O4272" s="1" t="str">
        <f t="shared" si="224"/>
        <v/>
      </c>
      <c r="P4272" s="1" t="e">
        <f ca="1">IF(AND(O4272&lt;&gt; "", COUNTIF(SAP!#REF!,O4272)&gt;0),"Matched", "")</f>
        <v>#REF!</v>
      </c>
      <c r="Q4272" s="1" t="str">
        <f ca="1">IF(D4272="AC","Logic4"&amp;"_"&amp;TEXT(C4272,"dd.mm.yyyy") &amp;"_"&amp; 1646969.58,"")</f>
        <v>Logic4_27.02.2020_1646969.58</v>
      </c>
      <c r="R4272" s="1" t="e">
        <f ca="1">IF(AND(Q4272&lt;&gt; "", COUNTIF(SAP!#REF!,Q4272)&gt;0),"Matched", "")</f>
        <v>#REF!</v>
      </c>
    </row>
    <row r="4273" spans="1:18">
      <c r="A4273" s="13">
        <v>11563327</v>
      </c>
      <c r="B4273" s="14">
        <v>43888</v>
      </c>
      <c r="C4273" s="14">
        <v>43888</v>
      </c>
      <c r="D4273" s="15" t="s">
        <v>10</v>
      </c>
      <c r="E4273" s="15">
        <v>0</v>
      </c>
      <c r="F4273" s="15">
        <v>0</v>
      </c>
      <c r="G4273" s="15">
        <v>5640</v>
      </c>
      <c r="H4273" s="15">
        <v>196387.77</v>
      </c>
      <c r="I4273" s="15" t="s">
        <v>11</v>
      </c>
      <c r="J4273" s="15" t="s">
        <v>12</v>
      </c>
      <c r="K4273" s="1" t="str">
        <f t="shared" si="225"/>
        <v/>
      </c>
      <c r="L4273" s="1" t="e">
        <f ca="1">IF(AND(K4273&lt;&gt; "", COUNTIF(SAP!#REF!,K4273)&gt;0),"Matched", "")</f>
        <v>#REF!</v>
      </c>
      <c r="M4273" s="1" t="str">
        <f t="shared" si="223"/>
        <v/>
      </c>
      <c r="N4273" s="1" t="e">
        <f ca="1">IF(AND(M4273&lt;&gt; "", COUNTIF(SAP!#REF!,M4273)&gt;0),"Matched", "")</f>
        <v>#REF!</v>
      </c>
      <c r="O4273" s="1" t="str">
        <f t="shared" si="224"/>
        <v/>
      </c>
      <c r="P4273" s="1" t="e">
        <f ca="1">IF(AND(O4273&lt;&gt; "", COUNTIF(SAP!#REF!,O4273)&gt;0),"Matched", "")</f>
        <v>#REF!</v>
      </c>
      <c r="Q4273" s="1" t="str">
        <f ca="1">IF(D4273="AC","Logic4"&amp;"_"&amp;TEXT(C4273,"dd.mm.yyyy") &amp;"_"&amp; 1646969.58,"")</f>
        <v>Logic4_27.02.2020_1646969.58</v>
      </c>
      <c r="R4273" s="1" t="e">
        <f ca="1">IF(AND(Q4273&lt;&gt; "", COUNTIF(SAP!#REF!,Q4273)&gt;0),"Matched", "")</f>
        <v>#REF!</v>
      </c>
    </row>
    <row r="4274" spans="1:18">
      <c r="A4274" s="9">
        <v>11563327</v>
      </c>
      <c r="B4274" s="10">
        <v>43888</v>
      </c>
      <c r="C4274" s="10">
        <v>43888</v>
      </c>
      <c r="D4274" s="11" t="s">
        <v>10</v>
      </c>
      <c r="E4274" s="11">
        <v>0</v>
      </c>
      <c r="F4274" s="11">
        <v>0</v>
      </c>
      <c r="G4274" s="11">
        <v>5733</v>
      </c>
      <c r="H4274" s="11">
        <v>202120.77</v>
      </c>
      <c r="I4274" s="11" t="s">
        <v>11</v>
      </c>
      <c r="J4274" s="11" t="s">
        <v>12</v>
      </c>
      <c r="K4274" s="1" t="str">
        <f t="shared" si="225"/>
        <v/>
      </c>
      <c r="L4274" s="1" t="e">
        <f ca="1">IF(AND(K4274&lt;&gt; "", COUNTIF(SAP!#REF!,K4274)&gt;0),"Matched", "")</f>
        <v>#REF!</v>
      </c>
      <c r="M4274" s="1" t="str">
        <f t="shared" si="223"/>
        <v/>
      </c>
      <c r="N4274" s="1" t="e">
        <f ca="1">IF(AND(M4274&lt;&gt; "", COUNTIF(SAP!#REF!,M4274)&gt;0),"Matched", "")</f>
        <v>#REF!</v>
      </c>
      <c r="O4274" s="1" t="str">
        <f t="shared" si="224"/>
        <v/>
      </c>
      <c r="P4274" s="1" t="e">
        <f ca="1">IF(AND(O4274&lt;&gt; "", COUNTIF(SAP!#REF!,O4274)&gt;0),"Matched", "")</f>
        <v>#REF!</v>
      </c>
      <c r="Q4274" s="1" t="str">
        <f ca="1">IF(D4274="AC","Logic4"&amp;"_"&amp;TEXT(C4274,"dd.mm.yyyy") &amp;"_"&amp; 1646969.58,"")</f>
        <v>Logic4_27.02.2020_1646969.58</v>
      </c>
      <c r="R4274" s="1" t="e">
        <f ca="1">IF(AND(Q4274&lt;&gt; "", COUNTIF(SAP!#REF!,Q4274)&gt;0),"Matched", "")</f>
        <v>#REF!</v>
      </c>
    </row>
    <row r="4275" spans="1:18">
      <c r="A4275" s="13">
        <v>11563327</v>
      </c>
      <c r="B4275" s="14">
        <v>43888</v>
      </c>
      <c r="C4275" s="14">
        <v>43888</v>
      </c>
      <c r="D4275" s="15" t="s">
        <v>10</v>
      </c>
      <c r="E4275" s="15">
        <v>0</v>
      </c>
      <c r="F4275" s="15">
        <v>0</v>
      </c>
      <c r="G4275" s="15">
        <v>5736.2</v>
      </c>
      <c r="H4275" s="15">
        <v>207856.97</v>
      </c>
      <c r="I4275" s="15" t="s">
        <v>11</v>
      </c>
      <c r="J4275" s="15" t="s">
        <v>12</v>
      </c>
      <c r="K4275" s="1" t="str">
        <f t="shared" si="225"/>
        <v/>
      </c>
      <c r="L4275" s="1" t="e">
        <f ca="1">IF(AND(K4275&lt;&gt; "", COUNTIF(SAP!#REF!,K4275)&gt;0),"Matched", "")</f>
        <v>#REF!</v>
      </c>
      <c r="M4275" s="1" t="str">
        <f t="shared" si="223"/>
        <v/>
      </c>
      <c r="N4275" s="1" t="e">
        <f ca="1">IF(AND(M4275&lt;&gt; "", COUNTIF(SAP!#REF!,M4275)&gt;0),"Matched", "")</f>
        <v>#REF!</v>
      </c>
      <c r="O4275" s="1" t="str">
        <f t="shared" si="224"/>
        <v/>
      </c>
      <c r="P4275" s="1" t="e">
        <f ca="1">IF(AND(O4275&lt;&gt; "", COUNTIF(SAP!#REF!,O4275)&gt;0),"Matched", "")</f>
        <v>#REF!</v>
      </c>
      <c r="Q4275" s="1" t="str">
        <f ca="1">IF(D4275="AC","Logic4"&amp;"_"&amp;TEXT(C4275,"dd.mm.yyyy") &amp;"_"&amp; 1646969.58,"")</f>
        <v>Logic4_27.02.2020_1646969.58</v>
      </c>
      <c r="R4275" s="1" t="e">
        <f ca="1">IF(AND(Q4275&lt;&gt; "", COUNTIF(SAP!#REF!,Q4275)&gt;0),"Matched", "")</f>
        <v>#REF!</v>
      </c>
    </row>
    <row r="4276" spans="1:18">
      <c r="A4276" s="9">
        <v>11563327</v>
      </c>
      <c r="B4276" s="10">
        <v>43888</v>
      </c>
      <c r="C4276" s="10">
        <v>43888</v>
      </c>
      <c r="D4276" s="11" t="s">
        <v>10</v>
      </c>
      <c r="E4276" s="11">
        <v>0</v>
      </c>
      <c r="F4276" s="11">
        <v>0</v>
      </c>
      <c r="G4276" s="11">
        <v>6180</v>
      </c>
      <c r="H4276" s="11">
        <v>214036.97</v>
      </c>
      <c r="I4276" s="11" t="s">
        <v>11</v>
      </c>
      <c r="J4276" s="11" t="s">
        <v>12</v>
      </c>
      <c r="K4276" s="1" t="str">
        <f t="shared" si="225"/>
        <v/>
      </c>
      <c r="L4276" s="1" t="e">
        <f ca="1">IF(AND(K4276&lt;&gt; "", COUNTIF(SAP!#REF!,K4276)&gt;0),"Matched", "")</f>
        <v>#REF!</v>
      </c>
      <c r="M4276" s="1" t="str">
        <f t="shared" si="223"/>
        <v/>
      </c>
      <c r="N4276" s="1" t="e">
        <f ca="1">IF(AND(M4276&lt;&gt; "", COUNTIF(SAP!#REF!,M4276)&gt;0),"Matched", "")</f>
        <v>#REF!</v>
      </c>
      <c r="O4276" s="1" t="str">
        <f t="shared" si="224"/>
        <v/>
      </c>
      <c r="P4276" s="1" t="e">
        <f ca="1">IF(AND(O4276&lt;&gt; "", COUNTIF(SAP!#REF!,O4276)&gt;0),"Matched", "")</f>
        <v>#REF!</v>
      </c>
      <c r="Q4276" s="1" t="str">
        <f ca="1">IF(D4276="AC","Logic4"&amp;"_"&amp;TEXT(C4276,"dd.mm.yyyy") &amp;"_"&amp; 1646969.58,"")</f>
        <v>Logic4_27.02.2020_1646969.58</v>
      </c>
      <c r="R4276" s="1" t="e">
        <f ca="1">IF(AND(Q4276&lt;&gt; "", COUNTIF(SAP!#REF!,Q4276)&gt;0),"Matched", "")</f>
        <v>#REF!</v>
      </c>
    </row>
    <row r="4277" spans="1:18">
      <c r="A4277" s="13">
        <v>11563327</v>
      </c>
      <c r="B4277" s="14">
        <v>43888</v>
      </c>
      <c r="C4277" s="14">
        <v>43888</v>
      </c>
      <c r="D4277" s="15" t="s">
        <v>10</v>
      </c>
      <c r="E4277" s="15">
        <v>0</v>
      </c>
      <c r="F4277" s="15">
        <v>0</v>
      </c>
      <c r="G4277" s="15">
        <v>6200</v>
      </c>
      <c r="H4277" s="15">
        <v>220236.97</v>
      </c>
      <c r="I4277" s="15" t="s">
        <v>11</v>
      </c>
      <c r="J4277" s="15" t="s">
        <v>12</v>
      </c>
      <c r="K4277" s="1" t="str">
        <f t="shared" si="225"/>
        <v/>
      </c>
      <c r="L4277" s="1" t="e">
        <f ca="1">IF(AND(K4277&lt;&gt; "", COUNTIF(SAP!#REF!,K4277)&gt;0),"Matched", "")</f>
        <v>#REF!</v>
      </c>
      <c r="M4277" s="1" t="str">
        <f t="shared" si="223"/>
        <v/>
      </c>
      <c r="N4277" s="1" t="e">
        <f ca="1">IF(AND(M4277&lt;&gt; "", COUNTIF(SAP!#REF!,M4277)&gt;0),"Matched", "")</f>
        <v>#REF!</v>
      </c>
      <c r="O4277" s="1" t="str">
        <f t="shared" si="224"/>
        <v/>
      </c>
      <c r="P4277" s="1" t="e">
        <f ca="1">IF(AND(O4277&lt;&gt; "", COUNTIF(SAP!#REF!,O4277)&gt;0),"Matched", "")</f>
        <v>#REF!</v>
      </c>
      <c r="Q4277" s="1" t="str">
        <f ca="1">IF(D4277="AC","Logic4"&amp;"_"&amp;TEXT(C4277,"dd.mm.yyyy") &amp;"_"&amp; 1646969.58,"")</f>
        <v>Logic4_27.02.2020_1646969.58</v>
      </c>
      <c r="R4277" s="1" t="e">
        <f ca="1">IF(AND(Q4277&lt;&gt; "", COUNTIF(SAP!#REF!,Q4277)&gt;0),"Matched", "")</f>
        <v>#REF!</v>
      </c>
    </row>
    <row r="4278" spans="1:18">
      <c r="A4278" s="9">
        <v>11563327</v>
      </c>
      <c r="B4278" s="10">
        <v>43888</v>
      </c>
      <c r="C4278" s="10">
        <v>43888</v>
      </c>
      <c r="D4278" s="11" t="s">
        <v>10</v>
      </c>
      <c r="E4278" s="11">
        <v>0</v>
      </c>
      <c r="F4278" s="11">
        <v>0</v>
      </c>
      <c r="G4278" s="11">
        <v>6351.9</v>
      </c>
      <c r="H4278" s="11">
        <v>226588.87</v>
      </c>
      <c r="I4278" s="11" t="s">
        <v>11</v>
      </c>
      <c r="J4278" s="11" t="s">
        <v>12</v>
      </c>
      <c r="K4278" s="1" t="str">
        <f t="shared" si="225"/>
        <v/>
      </c>
      <c r="L4278" s="1" t="e">
        <f ca="1">IF(AND(K4278&lt;&gt; "", COUNTIF(SAP!#REF!,K4278)&gt;0),"Matched", "")</f>
        <v>#REF!</v>
      </c>
      <c r="M4278" s="1" t="str">
        <f t="shared" ref="M4278:M4341" si="226">IF(D4278="TR","Logic2"&amp;"_"&amp;TEXT(C4278,"dd.mm.yyyy") &amp;"_"&amp; F4278,"")</f>
        <v/>
      </c>
      <c r="N4278" s="1" t="e">
        <f ca="1">IF(AND(M4278&lt;&gt; "", COUNTIF(SAP!#REF!,M4278)&gt;0),"Matched", "")</f>
        <v>#REF!</v>
      </c>
      <c r="O4278" s="1" t="str">
        <f t="shared" ref="O4278:O4341" si="227">IF(D4278="AF","Logic3"&amp;"_"&amp;G4278,"")</f>
        <v/>
      </c>
      <c r="P4278" s="1" t="e">
        <f ca="1">IF(AND(O4278&lt;&gt; "", COUNTIF(SAP!#REF!,O4278)&gt;0),"Matched", "")</f>
        <v>#REF!</v>
      </c>
      <c r="Q4278" s="1" t="str">
        <f ca="1">IF(D4278="AC","Logic4"&amp;"_"&amp;TEXT(C4278,"dd.mm.yyyy") &amp;"_"&amp; 1646969.58,"")</f>
        <v>Logic4_27.02.2020_1646969.58</v>
      </c>
      <c r="R4278" s="1" t="e">
        <f ca="1">IF(AND(Q4278&lt;&gt; "", COUNTIF(SAP!#REF!,Q4278)&gt;0),"Matched", "")</f>
        <v>#REF!</v>
      </c>
    </row>
    <row r="4279" spans="1:18">
      <c r="A4279" s="13">
        <v>11563327</v>
      </c>
      <c r="B4279" s="14">
        <v>43888</v>
      </c>
      <c r="C4279" s="14">
        <v>43888</v>
      </c>
      <c r="D4279" s="15" t="s">
        <v>10</v>
      </c>
      <c r="E4279" s="15">
        <v>0</v>
      </c>
      <c r="F4279" s="15">
        <v>0</v>
      </c>
      <c r="G4279" s="15">
        <v>6418.8</v>
      </c>
      <c r="H4279" s="15">
        <v>233007.67</v>
      </c>
      <c r="I4279" s="15" t="s">
        <v>11</v>
      </c>
      <c r="J4279" s="15" t="s">
        <v>12</v>
      </c>
      <c r="K4279" s="1" t="str">
        <f t="shared" si="225"/>
        <v/>
      </c>
      <c r="L4279" s="1" t="e">
        <f ca="1">IF(AND(K4279&lt;&gt; "", COUNTIF(SAP!#REF!,K4279)&gt;0),"Matched", "")</f>
        <v>#REF!</v>
      </c>
      <c r="M4279" s="1" t="str">
        <f t="shared" si="226"/>
        <v/>
      </c>
      <c r="N4279" s="1" t="e">
        <f ca="1">IF(AND(M4279&lt;&gt; "", COUNTIF(SAP!#REF!,M4279)&gt;0),"Matched", "")</f>
        <v>#REF!</v>
      </c>
      <c r="O4279" s="1" t="str">
        <f t="shared" si="227"/>
        <v/>
      </c>
      <c r="P4279" s="1" t="e">
        <f ca="1">IF(AND(O4279&lt;&gt; "", COUNTIF(SAP!#REF!,O4279)&gt;0),"Matched", "")</f>
        <v>#REF!</v>
      </c>
      <c r="Q4279" s="1" t="str">
        <f ca="1">IF(D4279="AC","Logic4"&amp;"_"&amp;TEXT(C4279,"dd.mm.yyyy") &amp;"_"&amp; 1646969.58,"")</f>
        <v>Logic4_27.02.2020_1646969.58</v>
      </c>
      <c r="R4279" s="1" t="e">
        <f ca="1">IF(AND(Q4279&lt;&gt; "", COUNTIF(SAP!#REF!,Q4279)&gt;0),"Matched", "")</f>
        <v>#REF!</v>
      </c>
    </row>
    <row r="4280" spans="1:18">
      <c r="A4280" s="9">
        <v>11563327</v>
      </c>
      <c r="B4280" s="10">
        <v>43888</v>
      </c>
      <c r="C4280" s="10">
        <v>43888</v>
      </c>
      <c r="D4280" s="11" t="s">
        <v>10</v>
      </c>
      <c r="E4280" s="11">
        <v>0</v>
      </c>
      <c r="F4280" s="11">
        <v>0</v>
      </c>
      <c r="G4280" s="11">
        <v>6607.36</v>
      </c>
      <c r="H4280" s="11">
        <v>239615.03</v>
      </c>
      <c r="I4280" s="11" t="s">
        <v>11</v>
      </c>
      <c r="J4280" s="11" t="s">
        <v>12</v>
      </c>
      <c r="K4280" s="1" t="str">
        <f t="shared" si="225"/>
        <v/>
      </c>
      <c r="L4280" s="1" t="e">
        <f ca="1">IF(AND(K4280&lt;&gt; "", COUNTIF(SAP!#REF!,K4280)&gt;0),"Matched", "")</f>
        <v>#REF!</v>
      </c>
      <c r="M4280" s="1" t="str">
        <f t="shared" si="226"/>
        <v/>
      </c>
      <c r="N4280" s="1" t="e">
        <f ca="1">IF(AND(M4280&lt;&gt; "", COUNTIF(SAP!#REF!,M4280)&gt;0),"Matched", "")</f>
        <v>#REF!</v>
      </c>
      <c r="O4280" s="1" t="str">
        <f t="shared" si="227"/>
        <v/>
      </c>
      <c r="P4280" s="1" t="e">
        <f ca="1">IF(AND(O4280&lt;&gt; "", COUNTIF(SAP!#REF!,O4280)&gt;0),"Matched", "")</f>
        <v>#REF!</v>
      </c>
      <c r="Q4280" s="1" t="str">
        <f ca="1">IF(D4280="AC","Logic4"&amp;"_"&amp;TEXT(C4280,"dd.mm.yyyy") &amp;"_"&amp; 1646969.58,"")</f>
        <v>Logic4_27.02.2020_1646969.58</v>
      </c>
      <c r="R4280" s="1" t="e">
        <f ca="1">IF(AND(Q4280&lt;&gt; "", COUNTIF(SAP!#REF!,Q4280)&gt;0),"Matched", "")</f>
        <v>#REF!</v>
      </c>
    </row>
    <row r="4281" spans="1:18">
      <c r="A4281" s="13">
        <v>11563327</v>
      </c>
      <c r="B4281" s="14">
        <v>43888</v>
      </c>
      <c r="C4281" s="14">
        <v>43888</v>
      </c>
      <c r="D4281" s="15" t="s">
        <v>10</v>
      </c>
      <c r="E4281" s="15">
        <v>0</v>
      </c>
      <c r="F4281" s="15">
        <v>0</v>
      </c>
      <c r="G4281" s="15">
        <v>6770</v>
      </c>
      <c r="H4281" s="15">
        <v>246385.03</v>
      </c>
      <c r="I4281" s="15" t="s">
        <v>11</v>
      </c>
      <c r="J4281" s="15" t="s">
        <v>12</v>
      </c>
      <c r="K4281" s="1" t="str">
        <f t="shared" si="225"/>
        <v/>
      </c>
      <c r="L4281" s="1" t="e">
        <f ca="1">IF(AND(K4281&lt;&gt; "", COUNTIF(SAP!#REF!,K4281)&gt;0),"Matched", "")</f>
        <v>#REF!</v>
      </c>
      <c r="M4281" s="1" t="str">
        <f t="shared" si="226"/>
        <v/>
      </c>
      <c r="N4281" s="1" t="e">
        <f ca="1">IF(AND(M4281&lt;&gt; "", COUNTIF(SAP!#REF!,M4281)&gt;0),"Matched", "")</f>
        <v>#REF!</v>
      </c>
      <c r="O4281" s="1" t="str">
        <f t="shared" si="227"/>
        <v/>
      </c>
      <c r="P4281" s="1" t="e">
        <f ca="1">IF(AND(O4281&lt;&gt; "", COUNTIF(SAP!#REF!,O4281)&gt;0),"Matched", "")</f>
        <v>#REF!</v>
      </c>
      <c r="Q4281" s="1" t="str">
        <f ca="1">IF(D4281="AC","Logic4"&amp;"_"&amp;TEXT(C4281,"dd.mm.yyyy") &amp;"_"&amp; 1646969.58,"")</f>
        <v>Logic4_27.02.2020_1646969.58</v>
      </c>
      <c r="R4281" s="1" t="e">
        <f ca="1">IF(AND(Q4281&lt;&gt; "", COUNTIF(SAP!#REF!,Q4281)&gt;0),"Matched", "")</f>
        <v>#REF!</v>
      </c>
    </row>
    <row r="4282" spans="1:18">
      <c r="A4282" s="9">
        <v>11563327</v>
      </c>
      <c r="B4282" s="10">
        <v>43888</v>
      </c>
      <c r="C4282" s="10">
        <v>43888</v>
      </c>
      <c r="D4282" s="11" t="s">
        <v>10</v>
      </c>
      <c r="E4282" s="11">
        <v>0</v>
      </c>
      <c r="F4282" s="11">
        <v>0</v>
      </c>
      <c r="G4282" s="11">
        <v>6804.6</v>
      </c>
      <c r="H4282" s="11">
        <v>253189.63</v>
      </c>
      <c r="I4282" s="11" t="s">
        <v>11</v>
      </c>
      <c r="J4282" s="11" t="s">
        <v>12</v>
      </c>
      <c r="K4282" s="1" t="str">
        <f t="shared" si="225"/>
        <v/>
      </c>
      <c r="L4282" s="1" t="e">
        <f ca="1">IF(AND(K4282&lt;&gt; "", COUNTIF(SAP!#REF!,K4282)&gt;0),"Matched", "")</f>
        <v>#REF!</v>
      </c>
      <c r="M4282" s="1" t="str">
        <f t="shared" si="226"/>
        <v/>
      </c>
      <c r="N4282" s="1" t="e">
        <f ca="1">IF(AND(M4282&lt;&gt; "", COUNTIF(SAP!#REF!,M4282)&gt;0),"Matched", "")</f>
        <v>#REF!</v>
      </c>
      <c r="O4282" s="1" t="str">
        <f t="shared" si="227"/>
        <v/>
      </c>
      <c r="P4282" s="1" t="e">
        <f ca="1">IF(AND(O4282&lt;&gt; "", COUNTIF(SAP!#REF!,O4282)&gt;0),"Matched", "")</f>
        <v>#REF!</v>
      </c>
      <c r="Q4282" s="1" t="str">
        <f ca="1">IF(D4282="AC","Logic4"&amp;"_"&amp;TEXT(C4282,"dd.mm.yyyy") &amp;"_"&amp; 1646969.58,"")</f>
        <v>Logic4_27.02.2020_1646969.58</v>
      </c>
      <c r="R4282" s="1" t="e">
        <f ca="1">IF(AND(Q4282&lt;&gt; "", COUNTIF(SAP!#REF!,Q4282)&gt;0),"Matched", "")</f>
        <v>#REF!</v>
      </c>
    </row>
    <row r="4283" spans="1:18">
      <c r="A4283" s="13">
        <v>11563327</v>
      </c>
      <c r="B4283" s="14">
        <v>43888</v>
      </c>
      <c r="C4283" s="14">
        <v>43888</v>
      </c>
      <c r="D4283" s="15" t="s">
        <v>10</v>
      </c>
      <c r="E4283" s="15">
        <v>0</v>
      </c>
      <c r="F4283" s="15">
        <v>0</v>
      </c>
      <c r="G4283" s="15">
        <v>6850</v>
      </c>
      <c r="H4283" s="15">
        <v>260039.63</v>
      </c>
      <c r="I4283" s="15" t="s">
        <v>11</v>
      </c>
      <c r="J4283" s="15" t="s">
        <v>12</v>
      </c>
      <c r="K4283" s="1" t="str">
        <f t="shared" si="225"/>
        <v/>
      </c>
      <c r="L4283" s="1" t="e">
        <f ca="1">IF(AND(K4283&lt;&gt; "", COUNTIF(SAP!#REF!,K4283)&gt;0),"Matched", "")</f>
        <v>#REF!</v>
      </c>
      <c r="M4283" s="1" t="str">
        <f t="shared" si="226"/>
        <v/>
      </c>
      <c r="N4283" s="1" t="e">
        <f ca="1">IF(AND(M4283&lt;&gt; "", COUNTIF(SAP!#REF!,M4283)&gt;0),"Matched", "")</f>
        <v>#REF!</v>
      </c>
      <c r="O4283" s="1" t="str">
        <f t="shared" si="227"/>
        <v/>
      </c>
      <c r="P4283" s="1" t="e">
        <f ca="1">IF(AND(O4283&lt;&gt; "", COUNTIF(SAP!#REF!,O4283)&gt;0),"Matched", "")</f>
        <v>#REF!</v>
      </c>
      <c r="Q4283" s="1" t="str">
        <f ca="1">IF(D4283="AC","Logic4"&amp;"_"&amp;TEXT(C4283,"dd.mm.yyyy") &amp;"_"&amp; 1646969.58,"")</f>
        <v>Logic4_27.02.2020_1646969.58</v>
      </c>
      <c r="R4283" s="1" t="e">
        <f ca="1">IF(AND(Q4283&lt;&gt; "", COUNTIF(SAP!#REF!,Q4283)&gt;0),"Matched", "")</f>
        <v>#REF!</v>
      </c>
    </row>
    <row r="4284" spans="1:18">
      <c r="A4284" s="9">
        <v>11563327</v>
      </c>
      <c r="B4284" s="10">
        <v>43888</v>
      </c>
      <c r="C4284" s="10">
        <v>43888</v>
      </c>
      <c r="D4284" s="11" t="s">
        <v>10</v>
      </c>
      <c r="E4284" s="11">
        <v>0</v>
      </c>
      <c r="F4284" s="11">
        <v>0</v>
      </c>
      <c r="G4284" s="11">
        <v>7062</v>
      </c>
      <c r="H4284" s="11">
        <v>267101.63</v>
      </c>
      <c r="I4284" s="11" t="s">
        <v>11</v>
      </c>
      <c r="J4284" s="11" t="s">
        <v>12</v>
      </c>
      <c r="K4284" s="1" t="str">
        <f t="shared" si="225"/>
        <v/>
      </c>
      <c r="L4284" s="1" t="e">
        <f ca="1">IF(AND(K4284&lt;&gt; "", COUNTIF(SAP!#REF!,K4284)&gt;0),"Matched", "")</f>
        <v>#REF!</v>
      </c>
      <c r="M4284" s="1" t="str">
        <f t="shared" si="226"/>
        <v/>
      </c>
      <c r="N4284" s="1" t="e">
        <f ca="1">IF(AND(M4284&lt;&gt; "", COUNTIF(SAP!#REF!,M4284)&gt;0),"Matched", "")</f>
        <v>#REF!</v>
      </c>
      <c r="O4284" s="1" t="str">
        <f t="shared" si="227"/>
        <v/>
      </c>
      <c r="P4284" s="1" t="e">
        <f ca="1">IF(AND(O4284&lt;&gt; "", COUNTIF(SAP!#REF!,O4284)&gt;0),"Matched", "")</f>
        <v>#REF!</v>
      </c>
      <c r="Q4284" s="1" t="str">
        <f ca="1">IF(D4284="AC","Logic4"&amp;"_"&amp;TEXT(C4284,"dd.mm.yyyy") &amp;"_"&amp; 1646969.58,"")</f>
        <v>Logic4_27.02.2020_1646969.58</v>
      </c>
      <c r="R4284" s="1" t="e">
        <f ca="1">IF(AND(Q4284&lt;&gt; "", COUNTIF(SAP!#REF!,Q4284)&gt;0),"Matched", "")</f>
        <v>#REF!</v>
      </c>
    </row>
    <row r="4285" spans="1:18">
      <c r="A4285" s="13">
        <v>11563327</v>
      </c>
      <c r="B4285" s="14">
        <v>43888</v>
      </c>
      <c r="C4285" s="14">
        <v>43888</v>
      </c>
      <c r="D4285" s="15" t="s">
        <v>10</v>
      </c>
      <c r="E4285" s="15">
        <v>0</v>
      </c>
      <c r="F4285" s="15">
        <v>0</v>
      </c>
      <c r="G4285" s="15">
        <v>7273.68</v>
      </c>
      <c r="H4285" s="15">
        <v>274375.31</v>
      </c>
      <c r="I4285" s="15" t="s">
        <v>11</v>
      </c>
      <c r="J4285" s="15" t="s">
        <v>12</v>
      </c>
      <c r="K4285" s="1" t="str">
        <f t="shared" si="225"/>
        <v/>
      </c>
      <c r="L4285" s="1" t="e">
        <f ca="1">IF(AND(K4285&lt;&gt; "", COUNTIF(SAP!#REF!,K4285)&gt;0),"Matched", "")</f>
        <v>#REF!</v>
      </c>
      <c r="M4285" s="1" t="str">
        <f t="shared" si="226"/>
        <v/>
      </c>
      <c r="N4285" s="1" t="e">
        <f ca="1">IF(AND(M4285&lt;&gt; "", COUNTIF(SAP!#REF!,M4285)&gt;0),"Matched", "")</f>
        <v>#REF!</v>
      </c>
      <c r="O4285" s="1" t="str">
        <f t="shared" si="227"/>
        <v/>
      </c>
      <c r="P4285" s="1" t="e">
        <f ca="1">IF(AND(O4285&lt;&gt; "", COUNTIF(SAP!#REF!,O4285)&gt;0),"Matched", "")</f>
        <v>#REF!</v>
      </c>
      <c r="Q4285" s="1" t="str">
        <f ca="1">IF(D4285="AC","Logic4"&amp;"_"&amp;TEXT(C4285,"dd.mm.yyyy") &amp;"_"&amp; 1646969.58,"")</f>
        <v>Logic4_27.02.2020_1646969.58</v>
      </c>
      <c r="R4285" s="1" t="e">
        <f ca="1">IF(AND(Q4285&lt;&gt; "", COUNTIF(SAP!#REF!,Q4285)&gt;0),"Matched", "")</f>
        <v>#REF!</v>
      </c>
    </row>
    <row r="4286" spans="1:18">
      <c r="A4286" s="9">
        <v>11563327</v>
      </c>
      <c r="B4286" s="10">
        <v>43888</v>
      </c>
      <c r="C4286" s="10">
        <v>43888</v>
      </c>
      <c r="D4286" s="11" t="s">
        <v>10</v>
      </c>
      <c r="E4286" s="11">
        <v>0</v>
      </c>
      <c r="F4286" s="11">
        <v>0</v>
      </c>
      <c r="G4286" s="11">
        <v>7320</v>
      </c>
      <c r="H4286" s="11">
        <v>281695.31</v>
      </c>
      <c r="I4286" s="11" t="s">
        <v>11</v>
      </c>
      <c r="J4286" s="11" t="s">
        <v>12</v>
      </c>
      <c r="K4286" s="1" t="str">
        <f t="shared" si="225"/>
        <v/>
      </c>
      <c r="L4286" s="1" t="e">
        <f ca="1">IF(AND(K4286&lt;&gt; "", COUNTIF(SAP!#REF!,K4286)&gt;0),"Matched", "")</f>
        <v>#REF!</v>
      </c>
      <c r="M4286" s="1" t="str">
        <f t="shared" si="226"/>
        <v/>
      </c>
      <c r="N4286" s="1" t="e">
        <f ca="1">IF(AND(M4286&lt;&gt; "", COUNTIF(SAP!#REF!,M4286)&gt;0),"Matched", "")</f>
        <v>#REF!</v>
      </c>
      <c r="O4286" s="1" t="str">
        <f t="shared" si="227"/>
        <v/>
      </c>
      <c r="P4286" s="1" t="e">
        <f ca="1">IF(AND(O4286&lt;&gt; "", COUNTIF(SAP!#REF!,O4286)&gt;0),"Matched", "")</f>
        <v>#REF!</v>
      </c>
      <c r="Q4286" s="1" t="str">
        <f ca="1">IF(D4286="AC","Logic4"&amp;"_"&amp;TEXT(C4286,"dd.mm.yyyy") &amp;"_"&amp; 1646969.58,"")</f>
        <v>Logic4_27.02.2020_1646969.58</v>
      </c>
      <c r="R4286" s="1" t="e">
        <f ca="1">IF(AND(Q4286&lt;&gt; "", COUNTIF(SAP!#REF!,Q4286)&gt;0),"Matched", "")</f>
        <v>#REF!</v>
      </c>
    </row>
    <row r="4287" spans="1:18">
      <c r="A4287" s="13">
        <v>11563327</v>
      </c>
      <c r="B4287" s="14">
        <v>43888</v>
      </c>
      <c r="C4287" s="14">
        <v>43888</v>
      </c>
      <c r="D4287" s="15" t="s">
        <v>10</v>
      </c>
      <c r="E4287" s="15">
        <v>0</v>
      </c>
      <c r="F4287" s="15">
        <v>0</v>
      </c>
      <c r="G4287" s="15">
        <v>7340</v>
      </c>
      <c r="H4287" s="15">
        <v>289035.31</v>
      </c>
      <c r="I4287" s="15" t="s">
        <v>11</v>
      </c>
      <c r="J4287" s="15" t="s">
        <v>12</v>
      </c>
      <c r="K4287" s="1" t="str">
        <f t="shared" si="225"/>
        <v/>
      </c>
      <c r="L4287" s="1" t="e">
        <f ca="1">IF(AND(K4287&lt;&gt; "", COUNTIF(SAP!#REF!,K4287)&gt;0),"Matched", "")</f>
        <v>#REF!</v>
      </c>
      <c r="M4287" s="1" t="str">
        <f t="shared" si="226"/>
        <v/>
      </c>
      <c r="N4287" s="1" t="e">
        <f ca="1">IF(AND(M4287&lt;&gt; "", COUNTIF(SAP!#REF!,M4287)&gt;0),"Matched", "")</f>
        <v>#REF!</v>
      </c>
      <c r="O4287" s="1" t="str">
        <f t="shared" si="227"/>
        <v/>
      </c>
      <c r="P4287" s="1" t="e">
        <f ca="1">IF(AND(O4287&lt;&gt; "", COUNTIF(SAP!#REF!,O4287)&gt;0),"Matched", "")</f>
        <v>#REF!</v>
      </c>
      <c r="Q4287" s="1" t="str">
        <f ca="1">IF(D4287="AC","Logic4"&amp;"_"&amp;TEXT(C4287,"dd.mm.yyyy") &amp;"_"&amp; 1646969.58,"")</f>
        <v>Logic4_27.02.2020_1646969.58</v>
      </c>
      <c r="R4287" s="1" t="e">
        <f ca="1">IF(AND(Q4287&lt;&gt; "", COUNTIF(SAP!#REF!,Q4287)&gt;0),"Matched", "")</f>
        <v>#REF!</v>
      </c>
    </row>
    <row r="4288" spans="1:18">
      <c r="A4288" s="9">
        <v>11563327</v>
      </c>
      <c r="B4288" s="10">
        <v>43888</v>
      </c>
      <c r="C4288" s="10">
        <v>43888</v>
      </c>
      <c r="D4288" s="11" t="s">
        <v>10</v>
      </c>
      <c r="E4288" s="11">
        <v>0</v>
      </c>
      <c r="F4288" s="11">
        <v>0</v>
      </c>
      <c r="G4288" s="11">
        <v>7500</v>
      </c>
      <c r="H4288" s="11">
        <v>296535.31</v>
      </c>
      <c r="I4288" s="11" t="s">
        <v>11</v>
      </c>
      <c r="J4288" s="11" t="s">
        <v>12</v>
      </c>
      <c r="K4288" s="1" t="str">
        <f t="shared" si="225"/>
        <v/>
      </c>
      <c r="L4288" s="1" t="e">
        <f ca="1">IF(AND(K4288&lt;&gt; "", COUNTIF(SAP!#REF!,K4288)&gt;0),"Matched", "")</f>
        <v>#REF!</v>
      </c>
      <c r="M4288" s="1" t="str">
        <f t="shared" si="226"/>
        <v/>
      </c>
      <c r="N4288" s="1" t="e">
        <f ca="1">IF(AND(M4288&lt;&gt; "", COUNTIF(SAP!#REF!,M4288)&gt;0),"Matched", "")</f>
        <v>#REF!</v>
      </c>
      <c r="O4288" s="1" t="str">
        <f t="shared" si="227"/>
        <v/>
      </c>
      <c r="P4288" s="1" t="e">
        <f ca="1">IF(AND(O4288&lt;&gt; "", COUNTIF(SAP!#REF!,O4288)&gt;0),"Matched", "")</f>
        <v>#REF!</v>
      </c>
      <c r="Q4288" s="1" t="str">
        <f ca="1">IF(D4288="AC","Logic4"&amp;"_"&amp;TEXT(C4288,"dd.mm.yyyy") &amp;"_"&amp; 1646969.58,"")</f>
        <v>Logic4_27.02.2020_1646969.58</v>
      </c>
      <c r="R4288" s="1" t="e">
        <f ca="1">IF(AND(Q4288&lt;&gt; "", COUNTIF(SAP!#REF!,Q4288)&gt;0),"Matched", "")</f>
        <v>#REF!</v>
      </c>
    </row>
    <row r="4289" spans="1:18">
      <c r="A4289" s="13">
        <v>11563327</v>
      </c>
      <c r="B4289" s="14">
        <v>43888</v>
      </c>
      <c r="C4289" s="14">
        <v>43888</v>
      </c>
      <c r="D4289" s="15" t="s">
        <v>10</v>
      </c>
      <c r="E4289" s="15">
        <v>0</v>
      </c>
      <c r="F4289" s="15">
        <v>0</v>
      </c>
      <c r="G4289" s="15">
        <v>7530</v>
      </c>
      <c r="H4289" s="15">
        <v>304065.31</v>
      </c>
      <c r="I4289" s="15" t="s">
        <v>11</v>
      </c>
      <c r="J4289" s="15" t="s">
        <v>12</v>
      </c>
      <c r="K4289" s="1" t="str">
        <f t="shared" si="225"/>
        <v/>
      </c>
      <c r="L4289" s="1" t="e">
        <f ca="1">IF(AND(K4289&lt;&gt; "", COUNTIF(SAP!#REF!,K4289)&gt;0),"Matched", "")</f>
        <v>#REF!</v>
      </c>
      <c r="M4289" s="1" t="str">
        <f t="shared" si="226"/>
        <v/>
      </c>
      <c r="N4289" s="1" t="e">
        <f ca="1">IF(AND(M4289&lt;&gt; "", COUNTIF(SAP!#REF!,M4289)&gt;0),"Matched", "")</f>
        <v>#REF!</v>
      </c>
      <c r="O4289" s="1" t="str">
        <f t="shared" si="227"/>
        <v/>
      </c>
      <c r="P4289" s="1" t="e">
        <f ca="1">IF(AND(O4289&lt;&gt; "", COUNTIF(SAP!#REF!,O4289)&gt;0),"Matched", "")</f>
        <v>#REF!</v>
      </c>
      <c r="Q4289" s="1" t="str">
        <f ca="1">IF(D4289="AC","Logic4"&amp;"_"&amp;TEXT(C4289,"dd.mm.yyyy") &amp;"_"&amp; 1646969.58,"")</f>
        <v>Logic4_27.02.2020_1646969.58</v>
      </c>
      <c r="R4289" s="1" t="e">
        <f ca="1">IF(AND(Q4289&lt;&gt; "", COUNTIF(SAP!#REF!,Q4289)&gt;0),"Matched", "")</f>
        <v>#REF!</v>
      </c>
    </row>
    <row r="4290" spans="1:18">
      <c r="A4290" s="9">
        <v>11563327</v>
      </c>
      <c r="B4290" s="10">
        <v>43888</v>
      </c>
      <c r="C4290" s="10">
        <v>43888</v>
      </c>
      <c r="D4290" s="11" t="s">
        <v>10</v>
      </c>
      <c r="E4290" s="11">
        <v>0</v>
      </c>
      <c r="F4290" s="11">
        <v>0</v>
      </c>
      <c r="G4290" s="11">
        <v>7703</v>
      </c>
      <c r="H4290" s="11">
        <v>311768.31</v>
      </c>
      <c r="I4290" s="11" t="s">
        <v>11</v>
      </c>
      <c r="J4290" s="11" t="s">
        <v>12</v>
      </c>
      <c r="K4290" s="1" t="str">
        <f t="shared" si="225"/>
        <v/>
      </c>
      <c r="L4290" s="1" t="e">
        <f ca="1">IF(AND(K4290&lt;&gt; "", COUNTIF(SAP!#REF!,K4290)&gt;0),"Matched", "")</f>
        <v>#REF!</v>
      </c>
      <c r="M4290" s="1" t="str">
        <f t="shared" si="226"/>
        <v/>
      </c>
      <c r="N4290" s="1" t="e">
        <f ca="1">IF(AND(M4290&lt;&gt; "", COUNTIF(SAP!#REF!,M4290)&gt;0),"Matched", "")</f>
        <v>#REF!</v>
      </c>
      <c r="O4290" s="1" t="str">
        <f t="shared" si="227"/>
        <v/>
      </c>
      <c r="P4290" s="1" t="e">
        <f ca="1">IF(AND(O4290&lt;&gt; "", COUNTIF(SAP!#REF!,O4290)&gt;0),"Matched", "")</f>
        <v>#REF!</v>
      </c>
      <c r="Q4290" s="1" t="str">
        <f ca="1">IF(D4290="AC","Logic4"&amp;"_"&amp;TEXT(C4290,"dd.mm.yyyy") &amp;"_"&amp; 1646969.58,"")</f>
        <v>Logic4_27.02.2020_1646969.58</v>
      </c>
      <c r="R4290" s="1" t="e">
        <f ca="1">IF(AND(Q4290&lt;&gt; "", COUNTIF(SAP!#REF!,Q4290)&gt;0),"Matched", "")</f>
        <v>#REF!</v>
      </c>
    </row>
    <row r="4291" spans="1:18">
      <c r="A4291" s="13">
        <v>11563327</v>
      </c>
      <c r="B4291" s="14">
        <v>43888</v>
      </c>
      <c r="C4291" s="14">
        <v>43888</v>
      </c>
      <c r="D4291" s="15" t="s">
        <v>10</v>
      </c>
      <c r="E4291" s="15">
        <v>0</v>
      </c>
      <c r="F4291" s="15">
        <v>0</v>
      </c>
      <c r="G4291" s="15">
        <v>7998.8</v>
      </c>
      <c r="H4291" s="15">
        <v>319767.11</v>
      </c>
      <c r="I4291" s="15" t="s">
        <v>11</v>
      </c>
      <c r="J4291" s="15" t="s">
        <v>12</v>
      </c>
      <c r="K4291" s="1" t="str">
        <f t="shared" ref="K4291:K4354" si="228">IF(D4291="TF","Logic1"&amp;"_"&amp;TEXT(C4291, "mm") &amp;"_"&amp; F4291,"")</f>
        <v/>
      </c>
      <c r="L4291" s="1" t="e">
        <f ca="1">IF(AND(K4291&lt;&gt; "", COUNTIF(SAP!#REF!,K4291)&gt;0),"Matched", "")</f>
        <v>#REF!</v>
      </c>
      <c r="M4291" s="1" t="str">
        <f t="shared" si="226"/>
        <v/>
      </c>
      <c r="N4291" s="1" t="e">
        <f ca="1">IF(AND(M4291&lt;&gt; "", COUNTIF(SAP!#REF!,M4291)&gt;0),"Matched", "")</f>
        <v>#REF!</v>
      </c>
      <c r="O4291" s="1" t="str">
        <f t="shared" si="227"/>
        <v/>
      </c>
      <c r="P4291" s="1" t="e">
        <f ca="1">IF(AND(O4291&lt;&gt; "", COUNTIF(SAP!#REF!,O4291)&gt;0),"Matched", "")</f>
        <v>#REF!</v>
      </c>
      <c r="Q4291" s="1" t="str">
        <f ca="1">IF(D4291="AC","Logic4"&amp;"_"&amp;TEXT(C4291,"dd.mm.yyyy") &amp;"_"&amp; 1646969.58,"")</f>
        <v>Logic4_27.02.2020_1646969.58</v>
      </c>
      <c r="R4291" s="1" t="e">
        <f ca="1">IF(AND(Q4291&lt;&gt; "", COUNTIF(SAP!#REF!,Q4291)&gt;0),"Matched", "")</f>
        <v>#REF!</v>
      </c>
    </row>
    <row r="4292" spans="1:18">
      <c r="A4292" s="9">
        <v>11563327</v>
      </c>
      <c r="B4292" s="10">
        <v>43888</v>
      </c>
      <c r="C4292" s="10">
        <v>43888</v>
      </c>
      <c r="D4292" s="11" t="s">
        <v>10</v>
      </c>
      <c r="E4292" s="11">
        <v>0</v>
      </c>
      <c r="F4292" s="11">
        <v>0</v>
      </c>
      <c r="G4292" s="11">
        <v>8202.6</v>
      </c>
      <c r="H4292" s="11">
        <v>327969.71000000002</v>
      </c>
      <c r="I4292" s="11" t="s">
        <v>11</v>
      </c>
      <c r="J4292" s="11" t="s">
        <v>12</v>
      </c>
      <c r="K4292" s="1" t="str">
        <f t="shared" si="228"/>
        <v/>
      </c>
      <c r="L4292" s="1" t="e">
        <f ca="1">IF(AND(K4292&lt;&gt; "", COUNTIF(SAP!#REF!,K4292)&gt;0),"Matched", "")</f>
        <v>#REF!</v>
      </c>
      <c r="M4292" s="1" t="str">
        <f t="shared" si="226"/>
        <v/>
      </c>
      <c r="N4292" s="1" t="e">
        <f ca="1">IF(AND(M4292&lt;&gt; "", COUNTIF(SAP!#REF!,M4292)&gt;0),"Matched", "")</f>
        <v>#REF!</v>
      </c>
      <c r="O4292" s="1" t="str">
        <f t="shared" si="227"/>
        <v/>
      </c>
      <c r="P4292" s="1" t="e">
        <f ca="1">IF(AND(O4292&lt;&gt; "", COUNTIF(SAP!#REF!,O4292)&gt;0),"Matched", "")</f>
        <v>#REF!</v>
      </c>
      <c r="Q4292" s="1" t="str">
        <f ca="1">IF(D4292="AC","Logic4"&amp;"_"&amp;TEXT(C4292,"dd.mm.yyyy") &amp;"_"&amp; 1646969.58,"")</f>
        <v>Logic4_27.02.2020_1646969.58</v>
      </c>
      <c r="R4292" s="1" t="e">
        <f ca="1">IF(AND(Q4292&lt;&gt; "", COUNTIF(SAP!#REF!,Q4292)&gt;0),"Matched", "")</f>
        <v>#REF!</v>
      </c>
    </row>
    <row r="4293" spans="1:18">
      <c r="A4293" s="13">
        <v>11563327</v>
      </c>
      <c r="B4293" s="14">
        <v>43888</v>
      </c>
      <c r="C4293" s="14">
        <v>43888</v>
      </c>
      <c r="D4293" s="15" t="s">
        <v>10</v>
      </c>
      <c r="E4293" s="15">
        <v>0</v>
      </c>
      <c r="F4293" s="15">
        <v>0</v>
      </c>
      <c r="G4293" s="15">
        <v>8220</v>
      </c>
      <c r="H4293" s="15">
        <v>336189.71</v>
      </c>
      <c r="I4293" s="15" t="s">
        <v>11</v>
      </c>
      <c r="J4293" s="15" t="s">
        <v>12</v>
      </c>
      <c r="K4293" s="1" t="str">
        <f t="shared" si="228"/>
        <v/>
      </c>
      <c r="L4293" s="1" t="e">
        <f ca="1">IF(AND(K4293&lt;&gt; "", COUNTIF(SAP!#REF!,K4293)&gt;0),"Matched", "")</f>
        <v>#REF!</v>
      </c>
      <c r="M4293" s="1" t="str">
        <f t="shared" si="226"/>
        <v/>
      </c>
      <c r="N4293" s="1" t="e">
        <f ca="1">IF(AND(M4293&lt;&gt; "", COUNTIF(SAP!#REF!,M4293)&gt;0),"Matched", "")</f>
        <v>#REF!</v>
      </c>
      <c r="O4293" s="1" t="str">
        <f t="shared" si="227"/>
        <v/>
      </c>
      <c r="P4293" s="1" t="e">
        <f ca="1">IF(AND(O4293&lt;&gt; "", COUNTIF(SAP!#REF!,O4293)&gt;0),"Matched", "")</f>
        <v>#REF!</v>
      </c>
      <c r="Q4293" s="1" t="str">
        <f ca="1">IF(D4293="AC","Logic4"&amp;"_"&amp;TEXT(C4293,"dd.mm.yyyy") &amp;"_"&amp; 1646969.58,"")</f>
        <v>Logic4_27.02.2020_1646969.58</v>
      </c>
      <c r="R4293" s="1" t="e">
        <f ca="1">IF(AND(Q4293&lt;&gt; "", COUNTIF(SAP!#REF!,Q4293)&gt;0),"Matched", "")</f>
        <v>#REF!</v>
      </c>
    </row>
    <row r="4294" spans="1:18">
      <c r="A4294" s="9">
        <v>11563327</v>
      </c>
      <c r="B4294" s="10">
        <v>43888</v>
      </c>
      <c r="C4294" s="10">
        <v>43888</v>
      </c>
      <c r="D4294" s="11" t="s">
        <v>10</v>
      </c>
      <c r="E4294" s="11">
        <v>0</v>
      </c>
      <c r="F4294" s="11">
        <v>0</v>
      </c>
      <c r="G4294" s="11">
        <v>8321.4</v>
      </c>
      <c r="H4294" s="11">
        <v>344511.11</v>
      </c>
      <c r="I4294" s="11" t="s">
        <v>11</v>
      </c>
      <c r="J4294" s="11" t="s">
        <v>12</v>
      </c>
      <c r="K4294" s="1" t="str">
        <f t="shared" si="228"/>
        <v/>
      </c>
      <c r="L4294" s="1" t="e">
        <f ca="1">IF(AND(K4294&lt;&gt; "", COUNTIF(SAP!#REF!,K4294)&gt;0),"Matched", "")</f>
        <v>#REF!</v>
      </c>
      <c r="M4294" s="1" t="str">
        <f t="shared" si="226"/>
        <v/>
      </c>
      <c r="N4294" s="1" t="e">
        <f ca="1">IF(AND(M4294&lt;&gt; "", COUNTIF(SAP!#REF!,M4294)&gt;0),"Matched", "")</f>
        <v>#REF!</v>
      </c>
      <c r="O4294" s="1" t="str">
        <f t="shared" si="227"/>
        <v/>
      </c>
      <c r="P4294" s="1" t="e">
        <f ca="1">IF(AND(O4294&lt;&gt; "", COUNTIF(SAP!#REF!,O4294)&gt;0),"Matched", "")</f>
        <v>#REF!</v>
      </c>
      <c r="Q4294" s="1" t="str">
        <f ca="1">IF(D4294="AC","Logic4"&amp;"_"&amp;TEXT(C4294,"dd.mm.yyyy") &amp;"_"&amp; 1646969.58,"")</f>
        <v>Logic4_27.02.2020_1646969.58</v>
      </c>
      <c r="R4294" s="1" t="e">
        <f ca="1">IF(AND(Q4294&lt;&gt; "", COUNTIF(SAP!#REF!,Q4294)&gt;0),"Matched", "")</f>
        <v>#REF!</v>
      </c>
    </row>
    <row r="4295" spans="1:18">
      <c r="A4295" s="13">
        <v>11563327</v>
      </c>
      <c r="B4295" s="14">
        <v>43888</v>
      </c>
      <c r="C4295" s="14">
        <v>43888</v>
      </c>
      <c r="D4295" s="15" t="s">
        <v>10</v>
      </c>
      <c r="E4295" s="15">
        <v>0</v>
      </c>
      <c r="F4295" s="15">
        <v>0</v>
      </c>
      <c r="G4295" s="15">
        <v>8617</v>
      </c>
      <c r="H4295" s="15">
        <v>353128.11</v>
      </c>
      <c r="I4295" s="15" t="s">
        <v>11</v>
      </c>
      <c r="J4295" s="15" t="s">
        <v>12</v>
      </c>
      <c r="K4295" s="1" t="str">
        <f t="shared" si="228"/>
        <v/>
      </c>
      <c r="L4295" s="1" t="e">
        <f ca="1">IF(AND(K4295&lt;&gt; "", COUNTIF(SAP!#REF!,K4295)&gt;0),"Matched", "")</f>
        <v>#REF!</v>
      </c>
      <c r="M4295" s="1" t="str">
        <f t="shared" si="226"/>
        <v/>
      </c>
      <c r="N4295" s="1" t="e">
        <f ca="1">IF(AND(M4295&lt;&gt; "", COUNTIF(SAP!#REF!,M4295)&gt;0),"Matched", "")</f>
        <v>#REF!</v>
      </c>
      <c r="O4295" s="1" t="str">
        <f t="shared" si="227"/>
        <v/>
      </c>
      <c r="P4295" s="1" t="e">
        <f ca="1">IF(AND(O4295&lt;&gt; "", COUNTIF(SAP!#REF!,O4295)&gt;0),"Matched", "")</f>
        <v>#REF!</v>
      </c>
      <c r="Q4295" s="1" t="str">
        <f ca="1">IF(D4295="AC","Logic4"&amp;"_"&amp;TEXT(C4295,"dd.mm.yyyy") &amp;"_"&amp; 1646969.58,"")</f>
        <v>Logic4_27.02.2020_1646969.58</v>
      </c>
      <c r="R4295" s="1" t="e">
        <f ca="1">IF(AND(Q4295&lt;&gt; "", COUNTIF(SAP!#REF!,Q4295)&gt;0),"Matched", "")</f>
        <v>#REF!</v>
      </c>
    </row>
    <row r="4296" spans="1:18">
      <c r="A4296" s="9">
        <v>11563327</v>
      </c>
      <c r="B4296" s="10">
        <v>43888</v>
      </c>
      <c r="C4296" s="10">
        <v>43888</v>
      </c>
      <c r="D4296" s="11" t="s">
        <v>10</v>
      </c>
      <c r="E4296" s="11">
        <v>0</v>
      </c>
      <c r="F4296" s="11">
        <v>0</v>
      </c>
      <c r="G4296" s="11">
        <v>8624</v>
      </c>
      <c r="H4296" s="11">
        <v>361752.11</v>
      </c>
      <c r="I4296" s="11" t="s">
        <v>11</v>
      </c>
      <c r="J4296" s="11" t="s">
        <v>12</v>
      </c>
      <c r="K4296" s="1" t="str">
        <f t="shared" si="228"/>
        <v/>
      </c>
      <c r="L4296" s="1" t="e">
        <f ca="1">IF(AND(K4296&lt;&gt; "", COUNTIF(SAP!#REF!,K4296)&gt;0),"Matched", "")</f>
        <v>#REF!</v>
      </c>
      <c r="M4296" s="1" t="str">
        <f t="shared" si="226"/>
        <v/>
      </c>
      <c r="N4296" s="1" t="e">
        <f ca="1">IF(AND(M4296&lt;&gt; "", COUNTIF(SAP!#REF!,M4296)&gt;0),"Matched", "")</f>
        <v>#REF!</v>
      </c>
      <c r="O4296" s="1" t="str">
        <f t="shared" si="227"/>
        <v/>
      </c>
      <c r="P4296" s="1" t="e">
        <f ca="1">IF(AND(O4296&lt;&gt; "", COUNTIF(SAP!#REF!,O4296)&gt;0),"Matched", "")</f>
        <v>#REF!</v>
      </c>
      <c r="Q4296" s="1" t="str">
        <f ca="1">IF(D4296="AC","Logic4"&amp;"_"&amp;TEXT(C4296,"dd.mm.yyyy") &amp;"_"&amp; 1646969.58,"")</f>
        <v>Logic4_27.02.2020_1646969.58</v>
      </c>
      <c r="R4296" s="1" t="e">
        <f ca="1">IF(AND(Q4296&lt;&gt; "", COUNTIF(SAP!#REF!,Q4296)&gt;0),"Matched", "")</f>
        <v>#REF!</v>
      </c>
    </row>
    <row r="4297" spans="1:18">
      <c r="A4297" s="13">
        <v>11563327</v>
      </c>
      <c r="B4297" s="14">
        <v>43888</v>
      </c>
      <c r="C4297" s="14">
        <v>43888</v>
      </c>
      <c r="D4297" s="15" t="s">
        <v>10</v>
      </c>
      <c r="E4297" s="15">
        <v>0</v>
      </c>
      <c r="F4297" s="15">
        <v>0</v>
      </c>
      <c r="G4297" s="15">
        <v>8672.9</v>
      </c>
      <c r="H4297" s="15">
        <v>370425.01</v>
      </c>
      <c r="I4297" s="15" t="s">
        <v>11</v>
      </c>
      <c r="J4297" s="15" t="s">
        <v>12</v>
      </c>
      <c r="K4297" s="1" t="str">
        <f t="shared" si="228"/>
        <v/>
      </c>
      <c r="L4297" s="1" t="e">
        <f ca="1">IF(AND(K4297&lt;&gt; "", COUNTIF(SAP!#REF!,K4297)&gt;0),"Matched", "")</f>
        <v>#REF!</v>
      </c>
      <c r="M4297" s="1" t="str">
        <f t="shared" si="226"/>
        <v/>
      </c>
      <c r="N4297" s="1" t="e">
        <f ca="1">IF(AND(M4297&lt;&gt; "", COUNTIF(SAP!#REF!,M4297)&gt;0),"Matched", "")</f>
        <v>#REF!</v>
      </c>
      <c r="O4297" s="1" t="str">
        <f t="shared" si="227"/>
        <v/>
      </c>
      <c r="P4297" s="1" t="e">
        <f ca="1">IF(AND(O4297&lt;&gt; "", COUNTIF(SAP!#REF!,O4297)&gt;0),"Matched", "")</f>
        <v>#REF!</v>
      </c>
      <c r="Q4297" s="1" t="str">
        <f ca="1">IF(D4297="AC","Logic4"&amp;"_"&amp;TEXT(C4297,"dd.mm.yyyy") &amp;"_"&amp; 1646969.58,"")</f>
        <v>Logic4_27.02.2020_1646969.58</v>
      </c>
      <c r="R4297" s="1" t="e">
        <f ca="1">IF(AND(Q4297&lt;&gt; "", COUNTIF(SAP!#REF!,Q4297)&gt;0),"Matched", "")</f>
        <v>#REF!</v>
      </c>
    </row>
    <row r="4298" spans="1:18">
      <c r="A4298" s="9">
        <v>11563327</v>
      </c>
      <c r="B4298" s="10">
        <v>43888</v>
      </c>
      <c r="C4298" s="10">
        <v>43888</v>
      </c>
      <c r="D4298" s="11" t="s">
        <v>10</v>
      </c>
      <c r="E4298" s="11">
        <v>0</v>
      </c>
      <c r="F4298" s="11">
        <v>0</v>
      </c>
      <c r="G4298" s="11">
        <v>8768</v>
      </c>
      <c r="H4298" s="11">
        <v>379193.01</v>
      </c>
      <c r="I4298" s="11" t="s">
        <v>11</v>
      </c>
      <c r="J4298" s="11" t="s">
        <v>12</v>
      </c>
      <c r="K4298" s="1" t="str">
        <f t="shared" si="228"/>
        <v/>
      </c>
      <c r="L4298" s="1" t="e">
        <f ca="1">IF(AND(K4298&lt;&gt; "", COUNTIF(SAP!#REF!,K4298)&gt;0),"Matched", "")</f>
        <v>#REF!</v>
      </c>
      <c r="M4298" s="1" t="str">
        <f t="shared" si="226"/>
        <v/>
      </c>
      <c r="N4298" s="1" t="e">
        <f ca="1">IF(AND(M4298&lt;&gt; "", COUNTIF(SAP!#REF!,M4298)&gt;0),"Matched", "")</f>
        <v>#REF!</v>
      </c>
      <c r="O4298" s="1" t="str">
        <f t="shared" si="227"/>
        <v/>
      </c>
      <c r="P4298" s="1" t="e">
        <f ca="1">IF(AND(O4298&lt;&gt; "", COUNTIF(SAP!#REF!,O4298)&gt;0),"Matched", "")</f>
        <v>#REF!</v>
      </c>
      <c r="Q4298" s="1" t="str">
        <f ca="1">IF(D4298="AC","Logic4"&amp;"_"&amp;TEXT(C4298,"dd.mm.yyyy") &amp;"_"&amp; 1646969.58,"")</f>
        <v>Logic4_27.02.2020_1646969.58</v>
      </c>
      <c r="R4298" s="1" t="e">
        <f ca="1">IF(AND(Q4298&lt;&gt; "", COUNTIF(SAP!#REF!,Q4298)&gt;0),"Matched", "")</f>
        <v>#REF!</v>
      </c>
    </row>
    <row r="4299" spans="1:18">
      <c r="A4299" s="13">
        <v>11563327</v>
      </c>
      <c r="B4299" s="14">
        <v>43888</v>
      </c>
      <c r="C4299" s="14">
        <v>43888</v>
      </c>
      <c r="D4299" s="15" t="s">
        <v>10</v>
      </c>
      <c r="E4299" s="15">
        <v>0</v>
      </c>
      <c r="F4299" s="15">
        <v>0</v>
      </c>
      <c r="G4299" s="15">
        <v>8880.4</v>
      </c>
      <c r="H4299" s="15">
        <v>388073.41</v>
      </c>
      <c r="I4299" s="15" t="s">
        <v>11</v>
      </c>
      <c r="J4299" s="15" t="s">
        <v>12</v>
      </c>
      <c r="K4299" s="1" t="str">
        <f t="shared" si="228"/>
        <v/>
      </c>
      <c r="L4299" s="1" t="e">
        <f ca="1">IF(AND(K4299&lt;&gt; "", COUNTIF(SAP!#REF!,K4299)&gt;0),"Matched", "")</f>
        <v>#REF!</v>
      </c>
      <c r="M4299" s="1" t="str">
        <f t="shared" si="226"/>
        <v/>
      </c>
      <c r="N4299" s="1" t="e">
        <f ca="1">IF(AND(M4299&lt;&gt; "", COUNTIF(SAP!#REF!,M4299)&gt;0),"Matched", "")</f>
        <v>#REF!</v>
      </c>
      <c r="O4299" s="1" t="str">
        <f t="shared" si="227"/>
        <v/>
      </c>
      <c r="P4299" s="1" t="e">
        <f ca="1">IF(AND(O4299&lt;&gt; "", COUNTIF(SAP!#REF!,O4299)&gt;0),"Matched", "")</f>
        <v>#REF!</v>
      </c>
      <c r="Q4299" s="1" t="str">
        <f ca="1">IF(D4299="AC","Logic4"&amp;"_"&amp;TEXT(C4299,"dd.mm.yyyy") &amp;"_"&amp; 1646969.58,"")</f>
        <v>Logic4_27.02.2020_1646969.58</v>
      </c>
      <c r="R4299" s="1" t="e">
        <f ca="1">IF(AND(Q4299&lt;&gt; "", COUNTIF(SAP!#REF!,Q4299)&gt;0),"Matched", "")</f>
        <v>#REF!</v>
      </c>
    </row>
    <row r="4300" spans="1:18">
      <c r="A4300" s="9">
        <v>11563327</v>
      </c>
      <c r="B4300" s="10">
        <v>43888</v>
      </c>
      <c r="C4300" s="10">
        <v>43888</v>
      </c>
      <c r="D4300" s="11" t="s">
        <v>10</v>
      </c>
      <c r="E4300" s="11">
        <v>0</v>
      </c>
      <c r="F4300" s="11">
        <v>0</v>
      </c>
      <c r="G4300" s="11">
        <v>8921.9</v>
      </c>
      <c r="H4300" s="11">
        <v>396995.31</v>
      </c>
      <c r="I4300" s="11" t="s">
        <v>11</v>
      </c>
      <c r="J4300" s="11" t="s">
        <v>12</v>
      </c>
      <c r="K4300" s="1" t="str">
        <f t="shared" si="228"/>
        <v/>
      </c>
      <c r="L4300" s="1" t="e">
        <f ca="1">IF(AND(K4300&lt;&gt; "", COUNTIF(SAP!#REF!,K4300)&gt;0),"Matched", "")</f>
        <v>#REF!</v>
      </c>
      <c r="M4300" s="1" t="str">
        <f t="shared" si="226"/>
        <v/>
      </c>
      <c r="N4300" s="1" t="e">
        <f ca="1">IF(AND(M4300&lt;&gt; "", COUNTIF(SAP!#REF!,M4300)&gt;0),"Matched", "")</f>
        <v>#REF!</v>
      </c>
      <c r="O4300" s="1" t="str">
        <f t="shared" si="227"/>
        <v/>
      </c>
      <c r="P4300" s="1" t="e">
        <f ca="1">IF(AND(O4300&lt;&gt; "", COUNTIF(SAP!#REF!,O4300)&gt;0),"Matched", "")</f>
        <v>#REF!</v>
      </c>
      <c r="Q4300" s="1" t="str">
        <f ca="1">IF(D4300="AC","Logic4"&amp;"_"&amp;TEXT(C4300,"dd.mm.yyyy") &amp;"_"&amp; 1646969.58,"")</f>
        <v>Logic4_27.02.2020_1646969.58</v>
      </c>
      <c r="R4300" s="1" t="e">
        <f ca="1">IF(AND(Q4300&lt;&gt; "", COUNTIF(SAP!#REF!,Q4300)&gt;0),"Matched", "")</f>
        <v>#REF!</v>
      </c>
    </row>
    <row r="4301" spans="1:18">
      <c r="A4301" s="13">
        <v>11563327</v>
      </c>
      <c r="B4301" s="14">
        <v>43888</v>
      </c>
      <c r="C4301" s="14">
        <v>43888</v>
      </c>
      <c r="D4301" s="15" t="s">
        <v>10</v>
      </c>
      <c r="E4301" s="15">
        <v>0</v>
      </c>
      <c r="F4301" s="15">
        <v>0</v>
      </c>
      <c r="G4301" s="15">
        <v>9210</v>
      </c>
      <c r="H4301" s="15">
        <v>406205.31</v>
      </c>
      <c r="I4301" s="15" t="s">
        <v>11</v>
      </c>
      <c r="J4301" s="15" t="s">
        <v>12</v>
      </c>
      <c r="K4301" s="1" t="str">
        <f t="shared" si="228"/>
        <v/>
      </c>
      <c r="L4301" s="1" t="e">
        <f ca="1">IF(AND(K4301&lt;&gt; "", COUNTIF(SAP!#REF!,K4301)&gt;0),"Matched", "")</f>
        <v>#REF!</v>
      </c>
      <c r="M4301" s="1" t="str">
        <f t="shared" si="226"/>
        <v/>
      </c>
      <c r="N4301" s="1" t="e">
        <f ca="1">IF(AND(M4301&lt;&gt; "", COUNTIF(SAP!#REF!,M4301)&gt;0),"Matched", "")</f>
        <v>#REF!</v>
      </c>
      <c r="O4301" s="1" t="str">
        <f t="shared" si="227"/>
        <v/>
      </c>
      <c r="P4301" s="1" t="e">
        <f ca="1">IF(AND(O4301&lt;&gt; "", COUNTIF(SAP!#REF!,O4301)&gt;0),"Matched", "")</f>
        <v>#REF!</v>
      </c>
      <c r="Q4301" s="1" t="str">
        <f ca="1">IF(D4301="AC","Logic4"&amp;"_"&amp;TEXT(C4301,"dd.mm.yyyy") &amp;"_"&amp; 1646969.58,"")</f>
        <v>Logic4_27.02.2020_1646969.58</v>
      </c>
      <c r="R4301" s="1" t="e">
        <f ca="1">IF(AND(Q4301&lt;&gt; "", COUNTIF(SAP!#REF!,Q4301)&gt;0),"Matched", "")</f>
        <v>#REF!</v>
      </c>
    </row>
    <row r="4302" spans="1:18">
      <c r="A4302" s="9">
        <v>11563327</v>
      </c>
      <c r="B4302" s="10">
        <v>43888</v>
      </c>
      <c r="C4302" s="10">
        <v>43888</v>
      </c>
      <c r="D4302" s="11" t="s">
        <v>10</v>
      </c>
      <c r="E4302" s="11">
        <v>0</v>
      </c>
      <c r="F4302" s="11">
        <v>0</v>
      </c>
      <c r="G4302" s="11">
        <v>9241.1</v>
      </c>
      <c r="H4302" s="11">
        <v>415446.41</v>
      </c>
      <c r="I4302" s="11" t="s">
        <v>11</v>
      </c>
      <c r="J4302" s="11" t="s">
        <v>12</v>
      </c>
      <c r="K4302" s="1" t="str">
        <f t="shared" si="228"/>
        <v/>
      </c>
      <c r="L4302" s="1" t="e">
        <f ca="1">IF(AND(K4302&lt;&gt; "", COUNTIF(SAP!#REF!,K4302)&gt;0),"Matched", "")</f>
        <v>#REF!</v>
      </c>
      <c r="M4302" s="1" t="str">
        <f t="shared" si="226"/>
        <v/>
      </c>
      <c r="N4302" s="1" t="e">
        <f ca="1">IF(AND(M4302&lt;&gt; "", COUNTIF(SAP!#REF!,M4302)&gt;0),"Matched", "")</f>
        <v>#REF!</v>
      </c>
      <c r="O4302" s="1" t="str">
        <f t="shared" si="227"/>
        <v/>
      </c>
      <c r="P4302" s="1" t="e">
        <f ca="1">IF(AND(O4302&lt;&gt; "", COUNTIF(SAP!#REF!,O4302)&gt;0),"Matched", "")</f>
        <v>#REF!</v>
      </c>
      <c r="Q4302" s="1" t="str">
        <f ca="1">IF(D4302="AC","Logic4"&amp;"_"&amp;TEXT(C4302,"dd.mm.yyyy") &amp;"_"&amp; 1646969.58,"")</f>
        <v>Logic4_27.02.2020_1646969.58</v>
      </c>
      <c r="R4302" s="1" t="e">
        <f ca="1">IF(AND(Q4302&lt;&gt; "", COUNTIF(SAP!#REF!,Q4302)&gt;0),"Matched", "")</f>
        <v>#REF!</v>
      </c>
    </row>
    <row r="4303" spans="1:18">
      <c r="A4303" s="13">
        <v>11563327</v>
      </c>
      <c r="B4303" s="14">
        <v>43888</v>
      </c>
      <c r="C4303" s="14">
        <v>43888</v>
      </c>
      <c r="D4303" s="15" t="s">
        <v>10</v>
      </c>
      <c r="E4303" s="15">
        <v>0</v>
      </c>
      <c r="F4303" s="15">
        <v>0</v>
      </c>
      <c r="G4303" s="15">
        <v>9312.6</v>
      </c>
      <c r="H4303" s="15">
        <v>424759.01</v>
      </c>
      <c r="I4303" s="15" t="s">
        <v>11</v>
      </c>
      <c r="J4303" s="15" t="s">
        <v>12</v>
      </c>
      <c r="K4303" s="1" t="str">
        <f t="shared" si="228"/>
        <v/>
      </c>
      <c r="L4303" s="1" t="e">
        <f ca="1">IF(AND(K4303&lt;&gt; "", COUNTIF(SAP!#REF!,K4303)&gt;0),"Matched", "")</f>
        <v>#REF!</v>
      </c>
      <c r="M4303" s="1" t="str">
        <f t="shared" si="226"/>
        <v/>
      </c>
      <c r="N4303" s="1" t="e">
        <f ca="1">IF(AND(M4303&lt;&gt; "", COUNTIF(SAP!#REF!,M4303)&gt;0),"Matched", "")</f>
        <v>#REF!</v>
      </c>
      <c r="O4303" s="1" t="str">
        <f t="shared" si="227"/>
        <v/>
      </c>
      <c r="P4303" s="1" t="e">
        <f ca="1">IF(AND(O4303&lt;&gt; "", COUNTIF(SAP!#REF!,O4303)&gt;0),"Matched", "")</f>
        <v>#REF!</v>
      </c>
      <c r="Q4303" s="1" t="str">
        <f ca="1">IF(D4303="AC","Logic4"&amp;"_"&amp;TEXT(C4303,"dd.mm.yyyy") &amp;"_"&amp; 1646969.58,"")</f>
        <v>Logic4_27.02.2020_1646969.58</v>
      </c>
      <c r="R4303" s="1" t="e">
        <f ca="1">IF(AND(Q4303&lt;&gt; "", COUNTIF(SAP!#REF!,Q4303)&gt;0),"Matched", "")</f>
        <v>#REF!</v>
      </c>
    </row>
    <row r="4304" spans="1:18">
      <c r="A4304" s="9">
        <v>11563327</v>
      </c>
      <c r="B4304" s="10">
        <v>43888</v>
      </c>
      <c r="C4304" s="10">
        <v>43888</v>
      </c>
      <c r="D4304" s="11" t="s">
        <v>10</v>
      </c>
      <c r="E4304" s="11">
        <v>0</v>
      </c>
      <c r="F4304" s="11">
        <v>0</v>
      </c>
      <c r="G4304" s="11">
        <v>9321</v>
      </c>
      <c r="H4304" s="11">
        <v>434080.01</v>
      </c>
      <c r="I4304" s="11" t="s">
        <v>11</v>
      </c>
      <c r="J4304" s="11" t="s">
        <v>12</v>
      </c>
      <c r="K4304" s="1" t="str">
        <f t="shared" si="228"/>
        <v/>
      </c>
      <c r="L4304" s="1" t="e">
        <f ca="1">IF(AND(K4304&lt;&gt; "", COUNTIF(SAP!#REF!,K4304)&gt;0),"Matched", "")</f>
        <v>#REF!</v>
      </c>
      <c r="M4304" s="1" t="str">
        <f t="shared" si="226"/>
        <v/>
      </c>
      <c r="N4304" s="1" t="e">
        <f ca="1">IF(AND(M4304&lt;&gt; "", COUNTIF(SAP!#REF!,M4304)&gt;0),"Matched", "")</f>
        <v>#REF!</v>
      </c>
      <c r="O4304" s="1" t="str">
        <f t="shared" si="227"/>
        <v/>
      </c>
      <c r="P4304" s="1" t="e">
        <f ca="1">IF(AND(O4304&lt;&gt; "", COUNTIF(SAP!#REF!,O4304)&gt;0),"Matched", "")</f>
        <v>#REF!</v>
      </c>
      <c r="Q4304" s="1" t="str">
        <f ca="1">IF(D4304="AC","Logic4"&amp;"_"&amp;TEXT(C4304,"dd.mm.yyyy") &amp;"_"&amp; 1646969.58,"")</f>
        <v>Logic4_27.02.2020_1646969.58</v>
      </c>
      <c r="R4304" s="1" t="e">
        <f ca="1">IF(AND(Q4304&lt;&gt; "", COUNTIF(SAP!#REF!,Q4304)&gt;0),"Matched", "")</f>
        <v>#REF!</v>
      </c>
    </row>
    <row r="4305" spans="1:18">
      <c r="A4305" s="13">
        <v>11563327</v>
      </c>
      <c r="B4305" s="14">
        <v>43888</v>
      </c>
      <c r="C4305" s="14">
        <v>43888</v>
      </c>
      <c r="D4305" s="15" t="s">
        <v>10</v>
      </c>
      <c r="E4305" s="15">
        <v>0</v>
      </c>
      <c r="F4305" s="15">
        <v>0</v>
      </c>
      <c r="G4305" s="15">
        <v>10150.9</v>
      </c>
      <c r="H4305" s="15">
        <v>444230.91</v>
      </c>
      <c r="I4305" s="15" t="s">
        <v>11</v>
      </c>
      <c r="J4305" s="15" t="s">
        <v>12</v>
      </c>
      <c r="K4305" s="1" t="str">
        <f t="shared" si="228"/>
        <v/>
      </c>
      <c r="L4305" s="1" t="e">
        <f ca="1">IF(AND(K4305&lt;&gt; "", COUNTIF(SAP!#REF!,K4305)&gt;0),"Matched", "")</f>
        <v>#REF!</v>
      </c>
      <c r="M4305" s="1" t="str">
        <f t="shared" si="226"/>
        <v/>
      </c>
      <c r="N4305" s="1" t="e">
        <f ca="1">IF(AND(M4305&lt;&gt; "", COUNTIF(SAP!#REF!,M4305)&gt;0),"Matched", "")</f>
        <v>#REF!</v>
      </c>
      <c r="O4305" s="1" t="str">
        <f t="shared" si="227"/>
        <v/>
      </c>
      <c r="P4305" s="1" t="e">
        <f ca="1">IF(AND(O4305&lt;&gt; "", COUNTIF(SAP!#REF!,O4305)&gt;0),"Matched", "")</f>
        <v>#REF!</v>
      </c>
      <c r="Q4305" s="1" t="str">
        <f ca="1">IF(D4305="AC","Logic4"&amp;"_"&amp;TEXT(C4305,"dd.mm.yyyy") &amp;"_"&amp; 1646969.58,"")</f>
        <v>Logic4_27.02.2020_1646969.58</v>
      </c>
      <c r="R4305" s="1" t="e">
        <f ca="1">IF(AND(Q4305&lt;&gt; "", COUNTIF(SAP!#REF!,Q4305)&gt;0),"Matched", "")</f>
        <v>#REF!</v>
      </c>
    </row>
    <row r="4306" spans="1:18">
      <c r="A4306" s="9">
        <v>11563327</v>
      </c>
      <c r="B4306" s="10">
        <v>43888</v>
      </c>
      <c r="C4306" s="10">
        <v>43888</v>
      </c>
      <c r="D4306" s="11" t="s">
        <v>10</v>
      </c>
      <c r="E4306" s="11">
        <v>0</v>
      </c>
      <c r="F4306" s="11">
        <v>0</v>
      </c>
      <c r="G4306" s="11">
        <v>11390</v>
      </c>
      <c r="H4306" s="11">
        <v>455620.91</v>
      </c>
      <c r="I4306" s="11" t="s">
        <v>11</v>
      </c>
      <c r="J4306" s="11" t="s">
        <v>12</v>
      </c>
      <c r="K4306" s="1" t="str">
        <f t="shared" si="228"/>
        <v/>
      </c>
      <c r="L4306" s="1" t="e">
        <f ca="1">IF(AND(K4306&lt;&gt; "", COUNTIF(SAP!#REF!,K4306)&gt;0),"Matched", "")</f>
        <v>#REF!</v>
      </c>
      <c r="M4306" s="1" t="str">
        <f t="shared" si="226"/>
        <v/>
      </c>
      <c r="N4306" s="1" t="e">
        <f ca="1">IF(AND(M4306&lt;&gt; "", COUNTIF(SAP!#REF!,M4306)&gt;0),"Matched", "")</f>
        <v>#REF!</v>
      </c>
      <c r="O4306" s="1" t="str">
        <f t="shared" si="227"/>
        <v/>
      </c>
      <c r="P4306" s="1" t="e">
        <f ca="1">IF(AND(O4306&lt;&gt; "", COUNTIF(SAP!#REF!,O4306)&gt;0),"Matched", "")</f>
        <v>#REF!</v>
      </c>
      <c r="Q4306" s="1" t="str">
        <f ca="1">IF(D4306="AC","Logic4"&amp;"_"&amp;TEXT(C4306,"dd.mm.yyyy") &amp;"_"&amp; 1646969.58,"")</f>
        <v>Logic4_27.02.2020_1646969.58</v>
      </c>
      <c r="R4306" s="1" t="e">
        <f ca="1">IF(AND(Q4306&lt;&gt; "", COUNTIF(SAP!#REF!,Q4306)&gt;0),"Matched", "")</f>
        <v>#REF!</v>
      </c>
    </row>
    <row r="4307" spans="1:18">
      <c r="A4307" s="13">
        <v>11563327</v>
      </c>
      <c r="B4307" s="14">
        <v>43888</v>
      </c>
      <c r="C4307" s="14">
        <v>43888</v>
      </c>
      <c r="D4307" s="15" t="s">
        <v>10</v>
      </c>
      <c r="E4307" s="15">
        <v>0</v>
      </c>
      <c r="F4307" s="15">
        <v>0</v>
      </c>
      <c r="G4307" s="15">
        <v>11390</v>
      </c>
      <c r="H4307" s="15">
        <v>467010.91</v>
      </c>
      <c r="I4307" s="15" t="s">
        <v>11</v>
      </c>
      <c r="J4307" s="15" t="s">
        <v>12</v>
      </c>
      <c r="K4307" s="1" t="str">
        <f t="shared" si="228"/>
        <v/>
      </c>
      <c r="L4307" s="1" t="e">
        <f ca="1">IF(AND(K4307&lt;&gt; "", COUNTIF(SAP!#REF!,K4307)&gt;0),"Matched", "")</f>
        <v>#REF!</v>
      </c>
      <c r="M4307" s="1" t="str">
        <f t="shared" si="226"/>
        <v/>
      </c>
      <c r="N4307" s="1" t="e">
        <f ca="1">IF(AND(M4307&lt;&gt; "", COUNTIF(SAP!#REF!,M4307)&gt;0),"Matched", "")</f>
        <v>#REF!</v>
      </c>
      <c r="O4307" s="1" t="str">
        <f t="shared" si="227"/>
        <v/>
      </c>
      <c r="P4307" s="1" t="e">
        <f ca="1">IF(AND(O4307&lt;&gt; "", COUNTIF(SAP!#REF!,O4307)&gt;0),"Matched", "")</f>
        <v>#REF!</v>
      </c>
      <c r="Q4307" s="1" t="str">
        <f ca="1">IF(D4307="AC","Logic4"&amp;"_"&amp;TEXT(C4307,"dd.mm.yyyy") &amp;"_"&amp; 1646969.58,"")</f>
        <v>Logic4_27.02.2020_1646969.58</v>
      </c>
      <c r="R4307" s="1" t="e">
        <f ca="1">IF(AND(Q4307&lt;&gt; "", COUNTIF(SAP!#REF!,Q4307)&gt;0),"Matched", "")</f>
        <v>#REF!</v>
      </c>
    </row>
    <row r="4308" spans="1:18">
      <c r="A4308" s="9">
        <v>11563327</v>
      </c>
      <c r="B4308" s="10">
        <v>43888</v>
      </c>
      <c r="C4308" s="10">
        <v>43888</v>
      </c>
      <c r="D4308" s="11" t="s">
        <v>10</v>
      </c>
      <c r="E4308" s="11">
        <v>0</v>
      </c>
      <c r="F4308" s="11">
        <v>0</v>
      </c>
      <c r="G4308" s="11">
        <v>11425.2</v>
      </c>
      <c r="H4308" s="11">
        <v>478436.11</v>
      </c>
      <c r="I4308" s="11" t="s">
        <v>11</v>
      </c>
      <c r="J4308" s="11" t="s">
        <v>12</v>
      </c>
      <c r="K4308" s="1" t="str">
        <f t="shared" si="228"/>
        <v/>
      </c>
      <c r="L4308" s="1" t="e">
        <f ca="1">IF(AND(K4308&lt;&gt; "", COUNTIF(SAP!#REF!,K4308)&gt;0),"Matched", "")</f>
        <v>#REF!</v>
      </c>
      <c r="M4308" s="1" t="str">
        <f t="shared" si="226"/>
        <v/>
      </c>
      <c r="N4308" s="1" t="e">
        <f ca="1">IF(AND(M4308&lt;&gt; "", COUNTIF(SAP!#REF!,M4308)&gt;0),"Matched", "")</f>
        <v>#REF!</v>
      </c>
      <c r="O4308" s="1" t="str">
        <f t="shared" si="227"/>
        <v/>
      </c>
      <c r="P4308" s="1" t="e">
        <f ca="1">IF(AND(O4308&lt;&gt; "", COUNTIF(SAP!#REF!,O4308)&gt;0),"Matched", "")</f>
        <v>#REF!</v>
      </c>
      <c r="Q4308" s="1" t="str">
        <f ca="1">IF(D4308="AC","Logic4"&amp;"_"&amp;TEXT(C4308,"dd.mm.yyyy") &amp;"_"&amp; 1646969.58,"")</f>
        <v>Logic4_27.02.2020_1646969.58</v>
      </c>
      <c r="R4308" s="1" t="e">
        <f ca="1">IF(AND(Q4308&lt;&gt; "", COUNTIF(SAP!#REF!,Q4308)&gt;0),"Matched", "")</f>
        <v>#REF!</v>
      </c>
    </row>
    <row r="4309" spans="1:18">
      <c r="A4309" s="13">
        <v>11563327</v>
      </c>
      <c r="B4309" s="14">
        <v>43888</v>
      </c>
      <c r="C4309" s="14">
        <v>43888</v>
      </c>
      <c r="D4309" s="15" t="s">
        <v>10</v>
      </c>
      <c r="E4309" s="15">
        <v>0</v>
      </c>
      <c r="F4309" s="15">
        <v>0</v>
      </c>
      <c r="G4309" s="15">
        <v>11515.56</v>
      </c>
      <c r="H4309" s="15">
        <v>489951.67</v>
      </c>
      <c r="I4309" s="15" t="s">
        <v>11</v>
      </c>
      <c r="J4309" s="15" t="s">
        <v>12</v>
      </c>
      <c r="K4309" s="1" t="str">
        <f t="shared" si="228"/>
        <v/>
      </c>
      <c r="L4309" s="1" t="e">
        <f ca="1">IF(AND(K4309&lt;&gt; "", COUNTIF(SAP!#REF!,K4309)&gt;0),"Matched", "")</f>
        <v>#REF!</v>
      </c>
      <c r="M4309" s="1" t="str">
        <f t="shared" si="226"/>
        <v/>
      </c>
      <c r="N4309" s="1" t="e">
        <f ca="1">IF(AND(M4309&lt;&gt; "", COUNTIF(SAP!#REF!,M4309)&gt;0),"Matched", "")</f>
        <v>#REF!</v>
      </c>
      <c r="O4309" s="1" t="str">
        <f t="shared" si="227"/>
        <v/>
      </c>
      <c r="P4309" s="1" t="e">
        <f ca="1">IF(AND(O4309&lt;&gt; "", COUNTIF(SAP!#REF!,O4309)&gt;0),"Matched", "")</f>
        <v>#REF!</v>
      </c>
      <c r="Q4309" s="1" t="str">
        <f ca="1">IF(D4309="AC","Logic4"&amp;"_"&amp;TEXT(C4309,"dd.mm.yyyy") &amp;"_"&amp; 1646969.58,"")</f>
        <v>Logic4_27.02.2020_1646969.58</v>
      </c>
      <c r="R4309" s="1" t="e">
        <f ca="1">IF(AND(Q4309&lt;&gt; "", COUNTIF(SAP!#REF!,Q4309)&gt;0),"Matched", "")</f>
        <v>#REF!</v>
      </c>
    </row>
    <row r="4310" spans="1:18">
      <c r="A4310" s="9">
        <v>11563327</v>
      </c>
      <c r="B4310" s="10">
        <v>43888</v>
      </c>
      <c r="C4310" s="10">
        <v>43888</v>
      </c>
      <c r="D4310" s="11" t="s">
        <v>10</v>
      </c>
      <c r="E4310" s="11">
        <v>0</v>
      </c>
      <c r="F4310" s="11">
        <v>0</v>
      </c>
      <c r="G4310" s="11">
        <v>11542</v>
      </c>
      <c r="H4310" s="11">
        <v>501493.67</v>
      </c>
      <c r="I4310" s="11" t="s">
        <v>11</v>
      </c>
      <c r="J4310" s="11" t="s">
        <v>12</v>
      </c>
      <c r="K4310" s="1" t="str">
        <f t="shared" si="228"/>
        <v/>
      </c>
      <c r="L4310" s="1" t="e">
        <f ca="1">IF(AND(K4310&lt;&gt; "", COUNTIF(SAP!#REF!,K4310)&gt;0),"Matched", "")</f>
        <v>#REF!</v>
      </c>
      <c r="M4310" s="1" t="str">
        <f t="shared" si="226"/>
        <v/>
      </c>
      <c r="N4310" s="1" t="e">
        <f ca="1">IF(AND(M4310&lt;&gt; "", COUNTIF(SAP!#REF!,M4310)&gt;0),"Matched", "")</f>
        <v>#REF!</v>
      </c>
      <c r="O4310" s="1" t="str">
        <f t="shared" si="227"/>
        <v/>
      </c>
      <c r="P4310" s="1" t="e">
        <f ca="1">IF(AND(O4310&lt;&gt; "", COUNTIF(SAP!#REF!,O4310)&gt;0),"Matched", "")</f>
        <v>#REF!</v>
      </c>
      <c r="Q4310" s="1" t="str">
        <f ca="1">IF(D4310="AC","Logic4"&amp;"_"&amp;TEXT(C4310,"dd.mm.yyyy") &amp;"_"&amp; 1646969.58,"")</f>
        <v>Logic4_27.02.2020_1646969.58</v>
      </c>
      <c r="R4310" s="1" t="e">
        <f ca="1">IF(AND(Q4310&lt;&gt; "", COUNTIF(SAP!#REF!,Q4310)&gt;0),"Matched", "")</f>
        <v>#REF!</v>
      </c>
    </row>
    <row r="4311" spans="1:18">
      <c r="A4311" s="13">
        <v>11563327</v>
      </c>
      <c r="B4311" s="14">
        <v>43888</v>
      </c>
      <c r="C4311" s="14">
        <v>43888</v>
      </c>
      <c r="D4311" s="15" t="s">
        <v>10</v>
      </c>
      <c r="E4311" s="15">
        <v>0</v>
      </c>
      <c r="F4311" s="15">
        <v>0</v>
      </c>
      <c r="G4311" s="15">
        <v>11606.08</v>
      </c>
      <c r="H4311" s="15">
        <v>513099.75</v>
      </c>
      <c r="I4311" s="15" t="s">
        <v>11</v>
      </c>
      <c r="J4311" s="15" t="s">
        <v>12</v>
      </c>
      <c r="K4311" s="1" t="str">
        <f t="shared" si="228"/>
        <v/>
      </c>
      <c r="L4311" s="1" t="e">
        <f ca="1">IF(AND(K4311&lt;&gt; "", COUNTIF(SAP!#REF!,K4311)&gt;0),"Matched", "")</f>
        <v>#REF!</v>
      </c>
      <c r="M4311" s="1" t="str">
        <f t="shared" si="226"/>
        <v/>
      </c>
      <c r="N4311" s="1" t="e">
        <f ca="1">IF(AND(M4311&lt;&gt; "", COUNTIF(SAP!#REF!,M4311)&gt;0),"Matched", "")</f>
        <v>#REF!</v>
      </c>
      <c r="O4311" s="1" t="str">
        <f t="shared" si="227"/>
        <v/>
      </c>
      <c r="P4311" s="1" t="e">
        <f ca="1">IF(AND(O4311&lt;&gt; "", COUNTIF(SAP!#REF!,O4311)&gt;0),"Matched", "")</f>
        <v>#REF!</v>
      </c>
      <c r="Q4311" s="1" t="str">
        <f ca="1">IF(D4311="AC","Logic4"&amp;"_"&amp;TEXT(C4311,"dd.mm.yyyy") &amp;"_"&amp; 1646969.58,"")</f>
        <v>Logic4_27.02.2020_1646969.58</v>
      </c>
      <c r="R4311" s="1" t="e">
        <f ca="1">IF(AND(Q4311&lt;&gt; "", COUNTIF(SAP!#REF!,Q4311)&gt;0),"Matched", "")</f>
        <v>#REF!</v>
      </c>
    </row>
    <row r="4312" spans="1:18">
      <c r="A4312" s="9">
        <v>11563327</v>
      </c>
      <c r="B4312" s="10">
        <v>43888</v>
      </c>
      <c r="C4312" s="10">
        <v>43888</v>
      </c>
      <c r="D4312" s="11" t="s">
        <v>10</v>
      </c>
      <c r="E4312" s="11">
        <v>0</v>
      </c>
      <c r="F4312" s="11">
        <v>0</v>
      </c>
      <c r="G4312" s="11">
        <v>12010</v>
      </c>
      <c r="H4312" s="11">
        <v>525109.75</v>
      </c>
      <c r="I4312" s="11" t="s">
        <v>11</v>
      </c>
      <c r="J4312" s="11" t="s">
        <v>12</v>
      </c>
      <c r="K4312" s="1" t="str">
        <f t="shared" si="228"/>
        <v/>
      </c>
      <c r="L4312" s="1" t="e">
        <f ca="1">IF(AND(K4312&lt;&gt; "", COUNTIF(SAP!#REF!,K4312)&gt;0),"Matched", "")</f>
        <v>#REF!</v>
      </c>
      <c r="M4312" s="1" t="str">
        <f t="shared" si="226"/>
        <v/>
      </c>
      <c r="N4312" s="1" t="e">
        <f ca="1">IF(AND(M4312&lt;&gt; "", COUNTIF(SAP!#REF!,M4312)&gt;0),"Matched", "")</f>
        <v>#REF!</v>
      </c>
      <c r="O4312" s="1" t="str">
        <f t="shared" si="227"/>
        <v/>
      </c>
      <c r="P4312" s="1" t="e">
        <f ca="1">IF(AND(O4312&lt;&gt; "", COUNTIF(SAP!#REF!,O4312)&gt;0),"Matched", "")</f>
        <v>#REF!</v>
      </c>
      <c r="Q4312" s="1" t="str">
        <f ca="1">IF(D4312="AC","Logic4"&amp;"_"&amp;TEXT(C4312,"dd.mm.yyyy") &amp;"_"&amp; 1646969.58,"")</f>
        <v>Logic4_27.02.2020_1646969.58</v>
      </c>
      <c r="R4312" s="1" t="e">
        <f ca="1">IF(AND(Q4312&lt;&gt; "", COUNTIF(SAP!#REF!,Q4312)&gt;0),"Matched", "")</f>
        <v>#REF!</v>
      </c>
    </row>
    <row r="4313" spans="1:18">
      <c r="A4313" s="13">
        <v>11563327</v>
      </c>
      <c r="B4313" s="14">
        <v>43888</v>
      </c>
      <c r="C4313" s="14">
        <v>43888</v>
      </c>
      <c r="D4313" s="15" t="s">
        <v>10</v>
      </c>
      <c r="E4313" s="15">
        <v>0</v>
      </c>
      <c r="F4313" s="15">
        <v>0</v>
      </c>
      <c r="G4313" s="15">
        <v>12354</v>
      </c>
      <c r="H4313" s="15">
        <v>537463.75</v>
      </c>
      <c r="I4313" s="15" t="s">
        <v>11</v>
      </c>
      <c r="J4313" s="15" t="s">
        <v>12</v>
      </c>
      <c r="K4313" s="1" t="str">
        <f t="shared" si="228"/>
        <v/>
      </c>
      <c r="L4313" s="1" t="e">
        <f ca="1">IF(AND(K4313&lt;&gt; "", COUNTIF(SAP!#REF!,K4313)&gt;0),"Matched", "")</f>
        <v>#REF!</v>
      </c>
      <c r="M4313" s="1" t="str">
        <f t="shared" si="226"/>
        <v/>
      </c>
      <c r="N4313" s="1" t="e">
        <f ca="1">IF(AND(M4313&lt;&gt; "", COUNTIF(SAP!#REF!,M4313)&gt;0),"Matched", "")</f>
        <v>#REF!</v>
      </c>
      <c r="O4313" s="1" t="str">
        <f t="shared" si="227"/>
        <v/>
      </c>
      <c r="P4313" s="1" t="e">
        <f ca="1">IF(AND(O4313&lt;&gt; "", COUNTIF(SAP!#REF!,O4313)&gt;0),"Matched", "")</f>
        <v>#REF!</v>
      </c>
      <c r="Q4313" s="1" t="str">
        <f ca="1">IF(D4313="AC","Logic4"&amp;"_"&amp;TEXT(C4313,"dd.mm.yyyy") &amp;"_"&amp; 1646969.58,"")</f>
        <v>Logic4_27.02.2020_1646969.58</v>
      </c>
      <c r="R4313" s="1" t="e">
        <f ca="1">IF(AND(Q4313&lt;&gt; "", COUNTIF(SAP!#REF!,Q4313)&gt;0),"Matched", "")</f>
        <v>#REF!</v>
      </c>
    </row>
    <row r="4314" spans="1:18">
      <c r="A4314" s="9">
        <v>11563327</v>
      </c>
      <c r="B4314" s="10">
        <v>43888</v>
      </c>
      <c r="C4314" s="10">
        <v>43888</v>
      </c>
      <c r="D4314" s="11" t="s">
        <v>10</v>
      </c>
      <c r="E4314" s="11">
        <v>0</v>
      </c>
      <c r="F4314" s="11">
        <v>0</v>
      </c>
      <c r="G4314" s="11">
        <v>12591.88</v>
      </c>
      <c r="H4314" s="11">
        <v>550055.63</v>
      </c>
      <c r="I4314" s="11" t="s">
        <v>11</v>
      </c>
      <c r="J4314" s="11" t="s">
        <v>12</v>
      </c>
      <c r="K4314" s="1" t="str">
        <f t="shared" si="228"/>
        <v/>
      </c>
      <c r="L4314" s="1" t="e">
        <f ca="1">IF(AND(K4314&lt;&gt; "", COUNTIF(SAP!#REF!,K4314)&gt;0),"Matched", "")</f>
        <v>#REF!</v>
      </c>
      <c r="M4314" s="1" t="str">
        <f t="shared" si="226"/>
        <v/>
      </c>
      <c r="N4314" s="1" t="e">
        <f ca="1">IF(AND(M4314&lt;&gt; "", COUNTIF(SAP!#REF!,M4314)&gt;0),"Matched", "")</f>
        <v>#REF!</v>
      </c>
      <c r="O4314" s="1" t="str">
        <f t="shared" si="227"/>
        <v/>
      </c>
      <c r="P4314" s="1" t="e">
        <f ca="1">IF(AND(O4314&lt;&gt; "", COUNTIF(SAP!#REF!,O4314)&gt;0),"Matched", "")</f>
        <v>#REF!</v>
      </c>
      <c r="Q4314" s="1" t="str">
        <f ca="1">IF(D4314="AC","Logic4"&amp;"_"&amp;TEXT(C4314,"dd.mm.yyyy") &amp;"_"&amp; 1646969.58,"")</f>
        <v>Logic4_27.02.2020_1646969.58</v>
      </c>
      <c r="R4314" s="1" t="e">
        <f ca="1">IF(AND(Q4314&lt;&gt; "", COUNTIF(SAP!#REF!,Q4314)&gt;0),"Matched", "")</f>
        <v>#REF!</v>
      </c>
    </row>
    <row r="4315" spans="1:18">
      <c r="A4315" s="13">
        <v>11563327</v>
      </c>
      <c r="B4315" s="14">
        <v>43888</v>
      </c>
      <c r="C4315" s="14">
        <v>43888</v>
      </c>
      <c r="D4315" s="15" t="s">
        <v>10</v>
      </c>
      <c r="E4315" s="15">
        <v>0</v>
      </c>
      <c r="F4315" s="15">
        <v>0</v>
      </c>
      <c r="G4315" s="15">
        <v>12691.1</v>
      </c>
      <c r="H4315" s="15">
        <v>562746.73</v>
      </c>
      <c r="I4315" s="15" t="s">
        <v>11</v>
      </c>
      <c r="J4315" s="15" t="s">
        <v>12</v>
      </c>
      <c r="K4315" s="1" t="str">
        <f t="shared" si="228"/>
        <v/>
      </c>
      <c r="L4315" s="1" t="e">
        <f ca="1">IF(AND(K4315&lt;&gt; "", COUNTIF(SAP!#REF!,K4315)&gt;0),"Matched", "")</f>
        <v>#REF!</v>
      </c>
      <c r="M4315" s="1" t="str">
        <f t="shared" si="226"/>
        <v/>
      </c>
      <c r="N4315" s="1" t="e">
        <f ca="1">IF(AND(M4315&lt;&gt; "", COUNTIF(SAP!#REF!,M4315)&gt;0),"Matched", "")</f>
        <v>#REF!</v>
      </c>
      <c r="O4315" s="1" t="str">
        <f t="shared" si="227"/>
        <v/>
      </c>
      <c r="P4315" s="1" t="e">
        <f ca="1">IF(AND(O4315&lt;&gt; "", COUNTIF(SAP!#REF!,O4315)&gt;0),"Matched", "")</f>
        <v>#REF!</v>
      </c>
      <c r="Q4315" s="1" t="str">
        <f ca="1">IF(D4315="AC","Logic4"&amp;"_"&amp;TEXT(C4315,"dd.mm.yyyy") &amp;"_"&amp; 1646969.58,"")</f>
        <v>Logic4_27.02.2020_1646969.58</v>
      </c>
      <c r="R4315" s="1" t="e">
        <f ca="1">IF(AND(Q4315&lt;&gt; "", COUNTIF(SAP!#REF!,Q4315)&gt;0),"Matched", "")</f>
        <v>#REF!</v>
      </c>
    </row>
    <row r="4316" spans="1:18">
      <c r="A4316" s="9">
        <v>11563327</v>
      </c>
      <c r="B4316" s="10">
        <v>43888</v>
      </c>
      <c r="C4316" s="10">
        <v>43888</v>
      </c>
      <c r="D4316" s="11" t="s">
        <v>10</v>
      </c>
      <c r="E4316" s="11">
        <v>0</v>
      </c>
      <c r="F4316" s="11">
        <v>0</v>
      </c>
      <c r="G4316" s="11">
        <v>12864</v>
      </c>
      <c r="H4316" s="11">
        <v>575610.73</v>
      </c>
      <c r="I4316" s="11" t="s">
        <v>11</v>
      </c>
      <c r="J4316" s="11" t="s">
        <v>12</v>
      </c>
      <c r="K4316" s="1" t="str">
        <f t="shared" si="228"/>
        <v/>
      </c>
      <c r="L4316" s="1" t="e">
        <f ca="1">IF(AND(K4316&lt;&gt; "", COUNTIF(SAP!#REF!,K4316)&gt;0),"Matched", "")</f>
        <v>#REF!</v>
      </c>
      <c r="M4316" s="1" t="str">
        <f t="shared" si="226"/>
        <v/>
      </c>
      <c r="N4316" s="1" t="e">
        <f ca="1">IF(AND(M4316&lt;&gt; "", COUNTIF(SAP!#REF!,M4316)&gt;0),"Matched", "")</f>
        <v>#REF!</v>
      </c>
      <c r="O4316" s="1" t="str">
        <f t="shared" si="227"/>
        <v/>
      </c>
      <c r="P4316" s="1" t="e">
        <f ca="1">IF(AND(O4316&lt;&gt; "", COUNTIF(SAP!#REF!,O4316)&gt;0),"Matched", "")</f>
        <v>#REF!</v>
      </c>
      <c r="Q4316" s="1" t="str">
        <f ca="1">IF(D4316="AC","Logic4"&amp;"_"&amp;TEXT(C4316,"dd.mm.yyyy") &amp;"_"&amp; 1646969.58,"")</f>
        <v>Logic4_27.02.2020_1646969.58</v>
      </c>
      <c r="R4316" s="1" t="e">
        <f ca="1">IF(AND(Q4316&lt;&gt; "", COUNTIF(SAP!#REF!,Q4316)&gt;0),"Matched", "")</f>
        <v>#REF!</v>
      </c>
    </row>
    <row r="4317" spans="1:18">
      <c r="A4317" s="13">
        <v>11563327</v>
      </c>
      <c r="B4317" s="14">
        <v>43888</v>
      </c>
      <c r="C4317" s="14">
        <v>43888</v>
      </c>
      <c r="D4317" s="15" t="s">
        <v>10</v>
      </c>
      <c r="E4317" s="15">
        <v>0</v>
      </c>
      <c r="F4317" s="15">
        <v>0</v>
      </c>
      <c r="G4317" s="15">
        <v>12894.2</v>
      </c>
      <c r="H4317" s="15">
        <v>588504.93000000005</v>
      </c>
      <c r="I4317" s="15" t="s">
        <v>11</v>
      </c>
      <c r="J4317" s="15" t="s">
        <v>12</v>
      </c>
      <c r="K4317" s="1" t="str">
        <f t="shared" si="228"/>
        <v/>
      </c>
      <c r="L4317" s="1" t="e">
        <f ca="1">IF(AND(K4317&lt;&gt; "", COUNTIF(SAP!#REF!,K4317)&gt;0),"Matched", "")</f>
        <v>#REF!</v>
      </c>
      <c r="M4317" s="1" t="str">
        <f t="shared" si="226"/>
        <v/>
      </c>
      <c r="N4317" s="1" t="e">
        <f ca="1">IF(AND(M4317&lt;&gt; "", COUNTIF(SAP!#REF!,M4317)&gt;0),"Matched", "")</f>
        <v>#REF!</v>
      </c>
      <c r="O4317" s="1" t="str">
        <f t="shared" si="227"/>
        <v/>
      </c>
      <c r="P4317" s="1" t="e">
        <f ca="1">IF(AND(O4317&lt;&gt; "", COUNTIF(SAP!#REF!,O4317)&gt;0),"Matched", "")</f>
        <v>#REF!</v>
      </c>
      <c r="Q4317" s="1" t="str">
        <f ca="1">IF(D4317="AC","Logic4"&amp;"_"&amp;TEXT(C4317,"dd.mm.yyyy") &amp;"_"&amp; 1646969.58,"")</f>
        <v>Logic4_27.02.2020_1646969.58</v>
      </c>
      <c r="R4317" s="1" t="e">
        <f ca="1">IF(AND(Q4317&lt;&gt; "", COUNTIF(SAP!#REF!,Q4317)&gt;0),"Matched", "")</f>
        <v>#REF!</v>
      </c>
    </row>
    <row r="4318" spans="1:18">
      <c r="A4318" s="9">
        <v>11563327</v>
      </c>
      <c r="B4318" s="10">
        <v>43888</v>
      </c>
      <c r="C4318" s="10">
        <v>43888</v>
      </c>
      <c r="D4318" s="11" t="s">
        <v>10</v>
      </c>
      <c r="E4318" s="11">
        <v>0</v>
      </c>
      <c r="F4318" s="11">
        <v>0</v>
      </c>
      <c r="G4318" s="11">
        <v>13123.3</v>
      </c>
      <c r="H4318" s="11">
        <v>601628.23</v>
      </c>
      <c r="I4318" s="11" t="s">
        <v>11</v>
      </c>
      <c r="J4318" s="11" t="s">
        <v>12</v>
      </c>
      <c r="K4318" s="1" t="str">
        <f t="shared" si="228"/>
        <v/>
      </c>
      <c r="L4318" s="1" t="e">
        <f ca="1">IF(AND(K4318&lt;&gt; "", COUNTIF(SAP!#REF!,K4318)&gt;0),"Matched", "")</f>
        <v>#REF!</v>
      </c>
      <c r="M4318" s="1" t="str">
        <f t="shared" si="226"/>
        <v/>
      </c>
      <c r="N4318" s="1" t="e">
        <f ca="1">IF(AND(M4318&lt;&gt; "", COUNTIF(SAP!#REF!,M4318)&gt;0),"Matched", "")</f>
        <v>#REF!</v>
      </c>
      <c r="O4318" s="1" t="str">
        <f t="shared" si="227"/>
        <v/>
      </c>
      <c r="P4318" s="1" t="e">
        <f ca="1">IF(AND(O4318&lt;&gt; "", COUNTIF(SAP!#REF!,O4318)&gt;0),"Matched", "")</f>
        <v>#REF!</v>
      </c>
      <c r="Q4318" s="1" t="str">
        <f ca="1">IF(D4318="AC","Logic4"&amp;"_"&amp;TEXT(C4318,"dd.mm.yyyy") &amp;"_"&amp; 1646969.58,"")</f>
        <v>Logic4_27.02.2020_1646969.58</v>
      </c>
      <c r="R4318" s="1" t="e">
        <f ca="1">IF(AND(Q4318&lt;&gt; "", COUNTIF(SAP!#REF!,Q4318)&gt;0),"Matched", "")</f>
        <v>#REF!</v>
      </c>
    </row>
    <row r="4319" spans="1:18">
      <c r="A4319" s="13">
        <v>11563327</v>
      </c>
      <c r="B4319" s="14">
        <v>43888</v>
      </c>
      <c r="C4319" s="14">
        <v>43888</v>
      </c>
      <c r="D4319" s="15" t="s">
        <v>10</v>
      </c>
      <c r="E4319" s="15">
        <v>0</v>
      </c>
      <c r="F4319" s="15">
        <v>0</v>
      </c>
      <c r="G4319" s="15">
        <v>13455.6</v>
      </c>
      <c r="H4319" s="15">
        <v>615083.82999999996</v>
      </c>
      <c r="I4319" s="15" t="s">
        <v>11</v>
      </c>
      <c r="J4319" s="15" t="s">
        <v>12</v>
      </c>
      <c r="K4319" s="1" t="str">
        <f t="shared" si="228"/>
        <v/>
      </c>
      <c r="L4319" s="1" t="e">
        <f ca="1">IF(AND(K4319&lt;&gt; "", COUNTIF(SAP!#REF!,K4319)&gt;0),"Matched", "")</f>
        <v>#REF!</v>
      </c>
      <c r="M4319" s="1" t="str">
        <f t="shared" si="226"/>
        <v/>
      </c>
      <c r="N4319" s="1" t="e">
        <f ca="1">IF(AND(M4319&lt;&gt; "", COUNTIF(SAP!#REF!,M4319)&gt;0),"Matched", "")</f>
        <v>#REF!</v>
      </c>
      <c r="O4319" s="1" t="str">
        <f t="shared" si="227"/>
        <v/>
      </c>
      <c r="P4319" s="1" t="e">
        <f ca="1">IF(AND(O4319&lt;&gt; "", COUNTIF(SAP!#REF!,O4319)&gt;0),"Matched", "")</f>
        <v>#REF!</v>
      </c>
      <c r="Q4319" s="1" t="str">
        <f ca="1">IF(D4319="AC","Logic4"&amp;"_"&amp;TEXT(C4319,"dd.mm.yyyy") &amp;"_"&amp; 1646969.58,"")</f>
        <v>Logic4_27.02.2020_1646969.58</v>
      </c>
      <c r="R4319" s="1" t="e">
        <f ca="1">IF(AND(Q4319&lt;&gt; "", COUNTIF(SAP!#REF!,Q4319)&gt;0),"Matched", "")</f>
        <v>#REF!</v>
      </c>
    </row>
    <row r="4320" spans="1:18">
      <c r="A4320" s="9">
        <v>11563327</v>
      </c>
      <c r="B4320" s="10">
        <v>43888</v>
      </c>
      <c r="C4320" s="10">
        <v>43888</v>
      </c>
      <c r="D4320" s="11" t="s">
        <v>10</v>
      </c>
      <c r="E4320" s="11">
        <v>0</v>
      </c>
      <c r="F4320" s="11">
        <v>0</v>
      </c>
      <c r="G4320" s="11">
        <v>13961.2</v>
      </c>
      <c r="H4320" s="11">
        <v>629045.03</v>
      </c>
      <c r="I4320" s="11" t="s">
        <v>11</v>
      </c>
      <c r="J4320" s="11" t="s">
        <v>12</v>
      </c>
      <c r="K4320" s="1" t="str">
        <f t="shared" si="228"/>
        <v/>
      </c>
      <c r="L4320" s="1" t="e">
        <f ca="1">IF(AND(K4320&lt;&gt; "", COUNTIF(SAP!#REF!,K4320)&gt;0),"Matched", "")</f>
        <v>#REF!</v>
      </c>
      <c r="M4320" s="1" t="str">
        <f t="shared" si="226"/>
        <v/>
      </c>
      <c r="N4320" s="1" t="e">
        <f ca="1">IF(AND(M4320&lt;&gt; "", COUNTIF(SAP!#REF!,M4320)&gt;0),"Matched", "")</f>
        <v>#REF!</v>
      </c>
      <c r="O4320" s="1" t="str">
        <f t="shared" si="227"/>
        <v/>
      </c>
      <c r="P4320" s="1" t="e">
        <f ca="1">IF(AND(O4320&lt;&gt; "", COUNTIF(SAP!#REF!,O4320)&gt;0),"Matched", "")</f>
        <v>#REF!</v>
      </c>
      <c r="Q4320" s="1" t="str">
        <f ca="1">IF(D4320="AC","Logic4"&amp;"_"&amp;TEXT(C4320,"dd.mm.yyyy") &amp;"_"&amp; 1646969.58,"")</f>
        <v>Logic4_27.02.2020_1646969.58</v>
      </c>
      <c r="R4320" s="1" t="e">
        <f ca="1">IF(AND(Q4320&lt;&gt; "", COUNTIF(SAP!#REF!,Q4320)&gt;0),"Matched", "")</f>
        <v>#REF!</v>
      </c>
    </row>
    <row r="4321" spans="1:18">
      <c r="A4321" s="13">
        <v>11563327</v>
      </c>
      <c r="B4321" s="14">
        <v>43888</v>
      </c>
      <c r="C4321" s="14">
        <v>43888</v>
      </c>
      <c r="D4321" s="15" t="s">
        <v>10</v>
      </c>
      <c r="E4321" s="15">
        <v>0</v>
      </c>
      <c r="F4321" s="15">
        <v>0</v>
      </c>
      <c r="G4321" s="15">
        <v>14379.8</v>
      </c>
      <c r="H4321" s="15">
        <v>643424.82999999996</v>
      </c>
      <c r="I4321" s="15" t="s">
        <v>11</v>
      </c>
      <c r="J4321" s="15" t="s">
        <v>12</v>
      </c>
      <c r="K4321" s="1" t="str">
        <f t="shared" si="228"/>
        <v/>
      </c>
      <c r="L4321" s="1" t="e">
        <f ca="1">IF(AND(K4321&lt;&gt; "", COUNTIF(SAP!#REF!,K4321)&gt;0),"Matched", "")</f>
        <v>#REF!</v>
      </c>
      <c r="M4321" s="1" t="str">
        <f t="shared" si="226"/>
        <v/>
      </c>
      <c r="N4321" s="1" t="e">
        <f ca="1">IF(AND(M4321&lt;&gt; "", COUNTIF(SAP!#REF!,M4321)&gt;0),"Matched", "")</f>
        <v>#REF!</v>
      </c>
      <c r="O4321" s="1" t="str">
        <f t="shared" si="227"/>
        <v/>
      </c>
      <c r="P4321" s="1" t="e">
        <f ca="1">IF(AND(O4321&lt;&gt; "", COUNTIF(SAP!#REF!,O4321)&gt;0),"Matched", "")</f>
        <v>#REF!</v>
      </c>
      <c r="Q4321" s="1" t="str">
        <f ca="1">IF(D4321="AC","Logic4"&amp;"_"&amp;TEXT(C4321,"dd.mm.yyyy") &amp;"_"&amp; 1646969.58,"")</f>
        <v>Logic4_27.02.2020_1646969.58</v>
      </c>
      <c r="R4321" s="1" t="e">
        <f ca="1">IF(AND(Q4321&lt;&gt; "", COUNTIF(SAP!#REF!,Q4321)&gt;0),"Matched", "")</f>
        <v>#REF!</v>
      </c>
    </row>
    <row r="4322" spans="1:18">
      <c r="A4322" s="9">
        <v>11563327</v>
      </c>
      <c r="B4322" s="10">
        <v>43888</v>
      </c>
      <c r="C4322" s="10">
        <v>43888</v>
      </c>
      <c r="D4322" s="11" t="s">
        <v>10</v>
      </c>
      <c r="E4322" s="11">
        <v>0</v>
      </c>
      <c r="F4322" s="11">
        <v>0</v>
      </c>
      <c r="G4322" s="11">
        <v>14424.4</v>
      </c>
      <c r="H4322" s="11">
        <v>657849.23</v>
      </c>
      <c r="I4322" s="11" t="s">
        <v>11</v>
      </c>
      <c r="J4322" s="11" t="s">
        <v>12</v>
      </c>
      <c r="K4322" s="1" t="str">
        <f t="shared" si="228"/>
        <v/>
      </c>
      <c r="L4322" s="1" t="e">
        <f ca="1">IF(AND(K4322&lt;&gt; "", COUNTIF(SAP!#REF!,K4322)&gt;0),"Matched", "")</f>
        <v>#REF!</v>
      </c>
      <c r="M4322" s="1" t="str">
        <f t="shared" si="226"/>
        <v/>
      </c>
      <c r="N4322" s="1" t="e">
        <f ca="1">IF(AND(M4322&lt;&gt; "", COUNTIF(SAP!#REF!,M4322)&gt;0),"Matched", "")</f>
        <v>#REF!</v>
      </c>
      <c r="O4322" s="1" t="str">
        <f t="shared" si="227"/>
        <v/>
      </c>
      <c r="P4322" s="1" t="e">
        <f ca="1">IF(AND(O4322&lt;&gt; "", COUNTIF(SAP!#REF!,O4322)&gt;0),"Matched", "")</f>
        <v>#REF!</v>
      </c>
      <c r="Q4322" s="1" t="str">
        <f ca="1">IF(D4322="AC","Logic4"&amp;"_"&amp;TEXT(C4322,"dd.mm.yyyy") &amp;"_"&amp; 1646969.58,"")</f>
        <v>Logic4_27.02.2020_1646969.58</v>
      </c>
      <c r="R4322" s="1" t="e">
        <f ca="1">IF(AND(Q4322&lt;&gt; "", COUNTIF(SAP!#REF!,Q4322)&gt;0),"Matched", "")</f>
        <v>#REF!</v>
      </c>
    </row>
    <row r="4323" spans="1:18">
      <c r="A4323" s="13">
        <v>11563327</v>
      </c>
      <c r="B4323" s="14">
        <v>43888</v>
      </c>
      <c r="C4323" s="14">
        <v>43888</v>
      </c>
      <c r="D4323" s="15" t="s">
        <v>10</v>
      </c>
      <c r="E4323" s="15">
        <v>0</v>
      </c>
      <c r="F4323" s="15">
        <v>0</v>
      </c>
      <c r="G4323" s="15">
        <v>14862</v>
      </c>
      <c r="H4323" s="15">
        <v>672711.23</v>
      </c>
      <c r="I4323" s="15" t="s">
        <v>11</v>
      </c>
      <c r="J4323" s="15" t="s">
        <v>12</v>
      </c>
      <c r="K4323" s="1" t="str">
        <f t="shared" si="228"/>
        <v/>
      </c>
      <c r="L4323" s="1" t="e">
        <f ca="1">IF(AND(K4323&lt;&gt; "", COUNTIF(SAP!#REF!,K4323)&gt;0),"Matched", "")</f>
        <v>#REF!</v>
      </c>
      <c r="M4323" s="1" t="str">
        <f t="shared" si="226"/>
        <v/>
      </c>
      <c r="N4323" s="1" t="e">
        <f ca="1">IF(AND(M4323&lt;&gt; "", COUNTIF(SAP!#REF!,M4323)&gt;0),"Matched", "")</f>
        <v>#REF!</v>
      </c>
      <c r="O4323" s="1" t="str">
        <f t="shared" si="227"/>
        <v/>
      </c>
      <c r="P4323" s="1" t="e">
        <f ca="1">IF(AND(O4323&lt;&gt; "", COUNTIF(SAP!#REF!,O4323)&gt;0),"Matched", "")</f>
        <v>#REF!</v>
      </c>
      <c r="Q4323" s="1" t="str">
        <f ca="1">IF(D4323="AC","Logic4"&amp;"_"&amp;TEXT(C4323,"dd.mm.yyyy") &amp;"_"&amp; 1646969.58,"")</f>
        <v>Logic4_27.02.2020_1646969.58</v>
      </c>
      <c r="R4323" s="1" t="e">
        <f ca="1">IF(AND(Q4323&lt;&gt; "", COUNTIF(SAP!#REF!,Q4323)&gt;0),"Matched", "")</f>
        <v>#REF!</v>
      </c>
    </row>
    <row r="4324" spans="1:18">
      <c r="A4324" s="9">
        <v>11563327</v>
      </c>
      <c r="B4324" s="10">
        <v>43888</v>
      </c>
      <c r="C4324" s="10">
        <v>43888</v>
      </c>
      <c r="D4324" s="11" t="s">
        <v>10</v>
      </c>
      <c r="E4324" s="11">
        <v>0</v>
      </c>
      <c r="F4324" s="11">
        <v>0</v>
      </c>
      <c r="G4324" s="11">
        <v>15865.08</v>
      </c>
      <c r="H4324" s="11">
        <v>688576.31</v>
      </c>
      <c r="I4324" s="11" t="s">
        <v>11</v>
      </c>
      <c r="J4324" s="11" t="s">
        <v>12</v>
      </c>
      <c r="K4324" s="1" t="str">
        <f t="shared" si="228"/>
        <v/>
      </c>
      <c r="L4324" s="1" t="e">
        <f ca="1">IF(AND(K4324&lt;&gt; "", COUNTIF(SAP!#REF!,K4324)&gt;0),"Matched", "")</f>
        <v>#REF!</v>
      </c>
      <c r="M4324" s="1" t="str">
        <f t="shared" si="226"/>
        <v/>
      </c>
      <c r="N4324" s="1" t="e">
        <f ca="1">IF(AND(M4324&lt;&gt; "", COUNTIF(SAP!#REF!,M4324)&gt;0),"Matched", "")</f>
        <v>#REF!</v>
      </c>
      <c r="O4324" s="1" t="str">
        <f t="shared" si="227"/>
        <v/>
      </c>
      <c r="P4324" s="1" t="e">
        <f ca="1">IF(AND(O4324&lt;&gt; "", COUNTIF(SAP!#REF!,O4324)&gt;0),"Matched", "")</f>
        <v>#REF!</v>
      </c>
      <c r="Q4324" s="1" t="str">
        <f ca="1">IF(D4324="AC","Logic4"&amp;"_"&amp;TEXT(C4324,"dd.mm.yyyy") &amp;"_"&amp; 1646969.58,"")</f>
        <v>Logic4_27.02.2020_1646969.58</v>
      </c>
      <c r="R4324" s="1" t="e">
        <f ca="1">IF(AND(Q4324&lt;&gt; "", COUNTIF(SAP!#REF!,Q4324)&gt;0),"Matched", "")</f>
        <v>#REF!</v>
      </c>
    </row>
    <row r="4325" spans="1:18">
      <c r="A4325" s="13">
        <v>11563327</v>
      </c>
      <c r="B4325" s="14">
        <v>43888</v>
      </c>
      <c r="C4325" s="14">
        <v>43888</v>
      </c>
      <c r="D4325" s="15" t="s">
        <v>10</v>
      </c>
      <c r="E4325" s="15">
        <v>0</v>
      </c>
      <c r="F4325" s="15">
        <v>0</v>
      </c>
      <c r="G4325" s="15">
        <v>16402</v>
      </c>
      <c r="H4325" s="15">
        <v>704978.31</v>
      </c>
      <c r="I4325" s="15" t="s">
        <v>11</v>
      </c>
      <c r="J4325" s="15" t="s">
        <v>12</v>
      </c>
      <c r="K4325" s="1" t="str">
        <f t="shared" si="228"/>
        <v/>
      </c>
      <c r="L4325" s="1" t="e">
        <f ca="1">IF(AND(K4325&lt;&gt; "", COUNTIF(SAP!#REF!,K4325)&gt;0),"Matched", "")</f>
        <v>#REF!</v>
      </c>
      <c r="M4325" s="1" t="str">
        <f t="shared" si="226"/>
        <v/>
      </c>
      <c r="N4325" s="1" t="e">
        <f ca="1">IF(AND(M4325&lt;&gt; "", COUNTIF(SAP!#REF!,M4325)&gt;0),"Matched", "")</f>
        <v>#REF!</v>
      </c>
      <c r="O4325" s="1" t="str">
        <f t="shared" si="227"/>
        <v/>
      </c>
      <c r="P4325" s="1" t="e">
        <f ca="1">IF(AND(O4325&lt;&gt; "", COUNTIF(SAP!#REF!,O4325)&gt;0),"Matched", "")</f>
        <v>#REF!</v>
      </c>
      <c r="Q4325" s="1" t="str">
        <f ca="1">IF(D4325="AC","Logic4"&amp;"_"&amp;TEXT(C4325,"dd.mm.yyyy") &amp;"_"&amp; 1646969.58,"")</f>
        <v>Logic4_27.02.2020_1646969.58</v>
      </c>
      <c r="R4325" s="1" t="e">
        <f ca="1">IF(AND(Q4325&lt;&gt; "", COUNTIF(SAP!#REF!,Q4325)&gt;0),"Matched", "")</f>
        <v>#REF!</v>
      </c>
    </row>
    <row r="4326" spans="1:18">
      <c r="A4326" s="9">
        <v>11563327</v>
      </c>
      <c r="B4326" s="10">
        <v>43888</v>
      </c>
      <c r="C4326" s="10">
        <v>43888</v>
      </c>
      <c r="D4326" s="11" t="s">
        <v>10</v>
      </c>
      <c r="E4326" s="11">
        <v>0</v>
      </c>
      <c r="F4326" s="11">
        <v>0</v>
      </c>
      <c r="G4326" s="11">
        <v>16434.8</v>
      </c>
      <c r="H4326" s="11">
        <v>721413.11</v>
      </c>
      <c r="I4326" s="11" t="s">
        <v>11</v>
      </c>
      <c r="J4326" s="11" t="s">
        <v>12</v>
      </c>
      <c r="K4326" s="1" t="str">
        <f t="shared" si="228"/>
        <v/>
      </c>
      <c r="L4326" s="1" t="e">
        <f ca="1">IF(AND(K4326&lt;&gt; "", COUNTIF(SAP!#REF!,K4326)&gt;0),"Matched", "")</f>
        <v>#REF!</v>
      </c>
      <c r="M4326" s="1" t="str">
        <f t="shared" si="226"/>
        <v/>
      </c>
      <c r="N4326" s="1" t="e">
        <f ca="1">IF(AND(M4326&lt;&gt; "", COUNTIF(SAP!#REF!,M4326)&gt;0),"Matched", "")</f>
        <v>#REF!</v>
      </c>
      <c r="O4326" s="1" t="str">
        <f t="shared" si="227"/>
        <v/>
      </c>
      <c r="P4326" s="1" t="e">
        <f ca="1">IF(AND(O4326&lt;&gt; "", COUNTIF(SAP!#REF!,O4326)&gt;0),"Matched", "")</f>
        <v>#REF!</v>
      </c>
      <c r="Q4326" s="1" t="str">
        <f ca="1">IF(D4326="AC","Logic4"&amp;"_"&amp;TEXT(C4326,"dd.mm.yyyy") &amp;"_"&amp; 1646969.58,"")</f>
        <v>Logic4_27.02.2020_1646969.58</v>
      </c>
      <c r="R4326" s="1" t="e">
        <f ca="1">IF(AND(Q4326&lt;&gt; "", COUNTIF(SAP!#REF!,Q4326)&gt;0),"Matched", "")</f>
        <v>#REF!</v>
      </c>
    </row>
    <row r="4327" spans="1:18">
      <c r="A4327" s="13">
        <v>11563327</v>
      </c>
      <c r="B4327" s="14">
        <v>43888</v>
      </c>
      <c r="C4327" s="14">
        <v>43888</v>
      </c>
      <c r="D4327" s="15" t="s">
        <v>10</v>
      </c>
      <c r="E4327" s="15">
        <v>0</v>
      </c>
      <c r="F4327" s="15">
        <v>0</v>
      </c>
      <c r="G4327" s="15">
        <v>17263.8</v>
      </c>
      <c r="H4327" s="15">
        <v>738676.91</v>
      </c>
      <c r="I4327" s="15" t="s">
        <v>11</v>
      </c>
      <c r="J4327" s="15" t="s">
        <v>12</v>
      </c>
      <c r="K4327" s="1" t="str">
        <f t="shared" si="228"/>
        <v/>
      </c>
      <c r="L4327" s="1" t="e">
        <f ca="1">IF(AND(K4327&lt;&gt; "", COUNTIF(SAP!#REF!,K4327)&gt;0),"Matched", "")</f>
        <v>#REF!</v>
      </c>
      <c r="M4327" s="1" t="str">
        <f t="shared" si="226"/>
        <v/>
      </c>
      <c r="N4327" s="1" t="e">
        <f ca="1">IF(AND(M4327&lt;&gt; "", COUNTIF(SAP!#REF!,M4327)&gt;0),"Matched", "")</f>
        <v>#REF!</v>
      </c>
      <c r="O4327" s="1" t="str">
        <f t="shared" si="227"/>
        <v/>
      </c>
      <c r="P4327" s="1" t="e">
        <f ca="1">IF(AND(O4327&lt;&gt; "", COUNTIF(SAP!#REF!,O4327)&gt;0),"Matched", "")</f>
        <v>#REF!</v>
      </c>
      <c r="Q4327" s="1" t="str">
        <f ca="1">IF(D4327="AC","Logic4"&amp;"_"&amp;TEXT(C4327,"dd.mm.yyyy") &amp;"_"&amp; 1646969.58,"")</f>
        <v>Logic4_27.02.2020_1646969.58</v>
      </c>
      <c r="R4327" s="1" t="e">
        <f ca="1">IF(AND(Q4327&lt;&gt; "", COUNTIF(SAP!#REF!,Q4327)&gt;0),"Matched", "")</f>
        <v>#REF!</v>
      </c>
    </row>
    <row r="4328" spans="1:18">
      <c r="A4328" s="9">
        <v>11563327</v>
      </c>
      <c r="B4328" s="10">
        <v>43888</v>
      </c>
      <c r="C4328" s="10">
        <v>43888</v>
      </c>
      <c r="D4328" s="11" t="s">
        <v>10</v>
      </c>
      <c r="E4328" s="11">
        <v>0</v>
      </c>
      <c r="F4328" s="11">
        <v>0</v>
      </c>
      <c r="G4328" s="11">
        <v>17948.5</v>
      </c>
      <c r="H4328" s="11">
        <v>756625.41</v>
      </c>
      <c r="I4328" s="11" t="s">
        <v>11</v>
      </c>
      <c r="J4328" s="11" t="s">
        <v>12</v>
      </c>
      <c r="K4328" s="1" t="str">
        <f t="shared" si="228"/>
        <v/>
      </c>
      <c r="L4328" s="1" t="e">
        <f ca="1">IF(AND(K4328&lt;&gt; "", COUNTIF(SAP!#REF!,K4328)&gt;0),"Matched", "")</f>
        <v>#REF!</v>
      </c>
      <c r="M4328" s="1" t="str">
        <f t="shared" si="226"/>
        <v/>
      </c>
      <c r="N4328" s="1" t="e">
        <f ca="1">IF(AND(M4328&lt;&gt; "", COUNTIF(SAP!#REF!,M4328)&gt;0),"Matched", "")</f>
        <v>#REF!</v>
      </c>
      <c r="O4328" s="1" t="str">
        <f t="shared" si="227"/>
        <v/>
      </c>
      <c r="P4328" s="1" t="e">
        <f ca="1">IF(AND(O4328&lt;&gt; "", COUNTIF(SAP!#REF!,O4328)&gt;0),"Matched", "")</f>
        <v>#REF!</v>
      </c>
      <c r="Q4328" s="1" t="str">
        <f ca="1">IF(D4328="AC","Logic4"&amp;"_"&amp;TEXT(C4328,"dd.mm.yyyy") &amp;"_"&amp; 1646969.58,"")</f>
        <v>Logic4_27.02.2020_1646969.58</v>
      </c>
      <c r="R4328" s="1" t="e">
        <f ca="1">IF(AND(Q4328&lt;&gt; "", COUNTIF(SAP!#REF!,Q4328)&gt;0),"Matched", "")</f>
        <v>#REF!</v>
      </c>
    </row>
    <row r="4329" spans="1:18">
      <c r="A4329" s="13">
        <v>11563327</v>
      </c>
      <c r="B4329" s="14">
        <v>43888</v>
      </c>
      <c r="C4329" s="14">
        <v>43888</v>
      </c>
      <c r="D4329" s="15" t="s">
        <v>10</v>
      </c>
      <c r="E4329" s="15">
        <v>0</v>
      </c>
      <c r="F4329" s="15">
        <v>0</v>
      </c>
      <c r="G4329" s="15">
        <v>18042.7</v>
      </c>
      <c r="H4329" s="15">
        <v>774668.11</v>
      </c>
      <c r="I4329" s="15" t="s">
        <v>11</v>
      </c>
      <c r="J4329" s="15" t="s">
        <v>12</v>
      </c>
      <c r="K4329" s="1" t="str">
        <f t="shared" si="228"/>
        <v/>
      </c>
      <c r="L4329" s="1" t="e">
        <f ca="1">IF(AND(K4329&lt;&gt; "", COUNTIF(SAP!#REF!,K4329)&gt;0),"Matched", "")</f>
        <v>#REF!</v>
      </c>
      <c r="M4329" s="1" t="str">
        <f t="shared" si="226"/>
        <v/>
      </c>
      <c r="N4329" s="1" t="e">
        <f ca="1">IF(AND(M4329&lt;&gt; "", COUNTIF(SAP!#REF!,M4329)&gt;0),"Matched", "")</f>
        <v>#REF!</v>
      </c>
      <c r="O4329" s="1" t="str">
        <f t="shared" si="227"/>
        <v/>
      </c>
      <c r="P4329" s="1" t="e">
        <f ca="1">IF(AND(O4329&lt;&gt; "", COUNTIF(SAP!#REF!,O4329)&gt;0),"Matched", "")</f>
        <v>#REF!</v>
      </c>
      <c r="Q4329" s="1" t="str">
        <f ca="1">IF(D4329="AC","Logic4"&amp;"_"&amp;TEXT(C4329,"dd.mm.yyyy") &amp;"_"&amp; 1646969.58,"")</f>
        <v>Logic4_27.02.2020_1646969.58</v>
      </c>
      <c r="R4329" s="1" t="e">
        <f ca="1">IF(AND(Q4329&lt;&gt; "", COUNTIF(SAP!#REF!,Q4329)&gt;0),"Matched", "")</f>
        <v>#REF!</v>
      </c>
    </row>
    <row r="4330" spans="1:18">
      <c r="A4330" s="9">
        <v>11563327</v>
      </c>
      <c r="B4330" s="10">
        <v>43888</v>
      </c>
      <c r="C4330" s="10">
        <v>43888</v>
      </c>
      <c r="D4330" s="11" t="s">
        <v>10</v>
      </c>
      <c r="E4330" s="11">
        <v>0</v>
      </c>
      <c r="F4330" s="11">
        <v>0</v>
      </c>
      <c r="G4330" s="11">
        <v>18235</v>
      </c>
      <c r="H4330" s="11">
        <v>792903.11</v>
      </c>
      <c r="I4330" s="11" t="s">
        <v>11</v>
      </c>
      <c r="J4330" s="11" t="s">
        <v>12</v>
      </c>
      <c r="K4330" s="1" t="str">
        <f t="shared" si="228"/>
        <v/>
      </c>
      <c r="L4330" s="1" t="e">
        <f ca="1">IF(AND(K4330&lt;&gt; "", COUNTIF(SAP!#REF!,K4330)&gt;0),"Matched", "")</f>
        <v>#REF!</v>
      </c>
      <c r="M4330" s="1" t="str">
        <f t="shared" si="226"/>
        <v/>
      </c>
      <c r="N4330" s="1" t="e">
        <f ca="1">IF(AND(M4330&lt;&gt; "", COUNTIF(SAP!#REF!,M4330)&gt;0),"Matched", "")</f>
        <v>#REF!</v>
      </c>
      <c r="O4330" s="1" t="str">
        <f t="shared" si="227"/>
        <v/>
      </c>
      <c r="P4330" s="1" t="e">
        <f ca="1">IF(AND(O4330&lt;&gt; "", COUNTIF(SAP!#REF!,O4330)&gt;0),"Matched", "")</f>
        <v>#REF!</v>
      </c>
      <c r="Q4330" s="1" t="str">
        <f ca="1">IF(D4330="AC","Logic4"&amp;"_"&amp;TEXT(C4330,"dd.mm.yyyy") &amp;"_"&amp; 1646969.58,"")</f>
        <v>Logic4_27.02.2020_1646969.58</v>
      </c>
      <c r="R4330" s="1" t="e">
        <f ca="1">IF(AND(Q4330&lt;&gt; "", COUNTIF(SAP!#REF!,Q4330)&gt;0),"Matched", "")</f>
        <v>#REF!</v>
      </c>
    </row>
    <row r="4331" spans="1:18">
      <c r="A4331" s="13">
        <v>11563327</v>
      </c>
      <c r="B4331" s="14">
        <v>43888</v>
      </c>
      <c r="C4331" s="14">
        <v>43888</v>
      </c>
      <c r="D4331" s="15" t="s">
        <v>10</v>
      </c>
      <c r="E4331" s="15">
        <v>0</v>
      </c>
      <c r="F4331" s="15">
        <v>0</v>
      </c>
      <c r="G4331" s="15">
        <v>18381.310000000001</v>
      </c>
      <c r="H4331" s="15">
        <v>811284.42</v>
      </c>
      <c r="I4331" s="15" t="s">
        <v>11</v>
      </c>
      <c r="J4331" s="15" t="s">
        <v>12</v>
      </c>
      <c r="K4331" s="1" t="str">
        <f t="shared" si="228"/>
        <v/>
      </c>
      <c r="L4331" s="1" t="e">
        <f ca="1">IF(AND(K4331&lt;&gt; "", COUNTIF(SAP!#REF!,K4331)&gt;0),"Matched", "")</f>
        <v>#REF!</v>
      </c>
      <c r="M4331" s="1" t="str">
        <f t="shared" si="226"/>
        <v/>
      </c>
      <c r="N4331" s="1" t="e">
        <f ca="1">IF(AND(M4331&lt;&gt; "", COUNTIF(SAP!#REF!,M4331)&gt;0),"Matched", "")</f>
        <v>#REF!</v>
      </c>
      <c r="O4331" s="1" t="str">
        <f t="shared" si="227"/>
        <v/>
      </c>
      <c r="P4331" s="1" t="e">
        <f ca="1">IF(AND(O4331&lt;&gt; "", COUNTIF(SAP!#REF!,O4331)&gt;0),"Matched", "")</f>
        <v>#REF!</v>
      </c>
      <c r="Q4331" s="1" t="str">
        <f ca="1">IF(D4331="AC","Logic4"&amp;"_"&amp;TEXT(C4331,"dd.mm.yyyy") &amp;"_"&amp; 1646969.58,"")</f>
        <v>Logic4_27.02.2020_1646969.58</v>
      </c>
      <c r="R4331" s="1" t="e">
        <f ca="1">IF(AND(Q4331&lt;&gt; "", COUNTIF(SAP!#REF!,Q4331)&gt;0),"Matched", "")</f>
        <v>#REF!</v>
      </c>
    </row>
    <row r="4332" spans="1:18">
      <c r="A4332" s="9">
        <v>11563327</v>
      </c>
      <c r="B4332" s="10">
        <v>43888</v>
      </c>
      <c r="C4332" s="10">
        <v>43888</v>
      </c>
      <c r="D4332" s="11" t="s">
        <v>10</v>
      </c>
      <c r="E4332" s="11">
        <v>0</v>
      </c>
      <c r="F4332" s="11">
        <v>0</v>
      </c>
      <c r="G4332" s="11">
        <v>18680.099999999999</v>
      </c>
      <c r="H4332" s="11">
        <v>829964.52</v>
      </c>
      <c r="I4332" s="11" t="s">
        <v>11</v>
      </c>
      <c r="J4332" s="11" t="s">
        <v>12</v>
      </c>
      <c r="K4332" s="1" t="str">
        <f t="shared" si="228"/>
        <v/>
      </c>
      <c r="L4332" s="1" t="e">
        <f ca="1">IF(AND(K4332&lt;&gt; "", COUNTIF(SAP!#REF!,K4332)&gt;0),"Matched", "")</f>
        <v>#REF!</v>
      </c>
      <c r="M4332" s="1" t="str">
        <f t="shared" si="226"/>
        <v/>
      </c>
      <c r="N4332" s="1" t="e">
        <f ca="1">IF(AND(M4332&lt;&gt; "", COUNTIF(SAP!#REF!,M4332)&gt;0),"Matched", "")</f>
        <v>#REF!</v>
      </c>
      <c r="O4332" s="1" t="str">
        <f t="shared" si="227"/>
        <v/>
      </c>
      <c r="P4332" s="1" t="e">
        <f ca="1">IF(AND(O4332&lt;&gt; "", COUNTIF(SAP!#REF!,O4332)&gt;0),"Matched", "")</f>
        <v>#REF!</v>
      </c>
      <c r="Q4332" s="1" t="str">
        <f ca="1">IF(D4332="AC","Logic4"&amp;"_"&amp;TEXT(C4332,"dd.mm.yyyy") &amp;"_"&amp; 1646969.58,"")</f>
        <v>Logic4_27.02.2020_1646969.58</v>
      </c>
      <c r="R4332" s="1" t="e">
        <f ca="1">IF(AND(Q4332&lt;&gt; "", COUNTIF(SAP!#REF!,Q4332)&gt;0),"Matched", "")</f>
        <v>#REF!</v>
      </c>
    </row>
    <row r="4333" spans="1:18">
      <c r="A4333" s="13">
        <v>11563327</v>
      </c>
      <c r="B4333" s="14">
        <v>43888</v>
      </c>
      <c r="C4333" s="14">
        <v>43888</v>
      </c>
      <c r="D4333" s="15" t="s">
        <v>10</v>
      </c>
      <c r="E4333" s="15">
        <v>0</v>
      </c>
      <c r="F4333" s="15">
        <v>0</v>
      </c>
      <c r="G4333" s="15">
        <v>18805.5</v>
      </c>
      <c r="H4333" s="15">
        <v>848770.02</v>
      </c>
      <c r="I4333" s="15" t="s">
        <v>11</v>
      </c>
      <c r="J4333" s="15" t="s">
        <v>12</v>
      </c>
      <c r="K4333" s="1" t="str">
        <f t="shared" si="228"/>
        <v/>
      </c>
      <c r="L4333" s="1" t="e">
        <f ca="1">IF(AND(K4333&lt;&gt; "", COUNTIF(SAP!#REF!,K4333)&gt;0),"Matched", "")</f>
        <v>#REF!</v>
      </c>
      <c r="M4333" s="1" t="str">
        <f t="shared" si="226"/>
        <v/>
      </c>
      <c r="N4333" s="1" t="e">
        <f ca="1">IF(AND(M4333&lt;&gt; "", COUNTIF(SAP!#REF!,M4333)&gt;0),"Matched", "")</f>
        <v>#REF!</v>
      </c>
      <c r="O4333" s="1" t="str">
        <f t="shared" si="227"/>
        <v/>
      </c>
      <c r="P4333" s="1" t="e">
        <f ca="1">IF(AND(O4333&lt;&gt; "", COUNTIF(SAP!#REF!,O4333)&gt;0),"Matched", "")</f>
        <v>#REF!</v>
      </c>
      <c r="Q4333" s="1" t="str">
        <f ca="1">IF(D4333="AC","Logic4"&amp;"_"&amp;TEXT(C4333,"dd.mm.yyyy") &amp;"_"&amp; 1646969.58,"")</f>
        <v>Logic4_27.02.2020_1646969.58</v>
      </c>
      <c r="R4333" s="1" t="e">
        <f ca="1">IF(AND(Q4333&lt;&gt; "", COUNTIF(SAP!#REF!,Q4333)&gt;0),"Matched", "")</f>
        <v>#REF!</v>
      </c>
    </row>
    <row r="4334" spans="1:18">
      <c r="A4334" s="9">
        <v>11563327</v>
      </c>
      <c r="B4334" s="10">
        <v>43888</v>
      </c>
      <c r="C4334" s="10">
        <v>43888</v>
      </c>
      <c r="D4334" s="11" t="s">
        <v>10</v>
      </c>
      <c r="E4334" s="11">
        <v>0</v>
      </c>
      <c r="F4334" s="11">
        <v>0</v>
      </c>
      <c r="G4334" s="11">
        <v>19094</v>
      </c>
      <c r="H4334" s="11">
        <v>867864.02</v>
      </c>
      <c r="I4334" s="11" t="s">
        <v>11</v>
      </c>
      <c r="J4334" s="11" t="s">
        <v>12</v>
      </c>
      <c r="K4334" s="1" t="str">
        <f t="shared" si="228"/>
        <v/>
      </c>
      <c r="L4334" s="1" t="e">
        <f ca="1">IF(AND(K4334&lt;&gt; "", COUNTIF(SAP!#REF!,K4334)&gt;0),"Matched", "")</f>
        <v>#REF!</v>
      </c>
      <c r="M4334" s="1" t="str">
        <f t="shared" si="226"/>
        <v/>
      </c>
      <c r="N4334" s="1" t="e">
        <f ca="1">IF(AND(M4334&lt;&gt; "", COUNTIF(SAP!#REF!,M4334)&gt;0),"Matched", "")</f>
        <v>#REF!</v>
      </c>
      <c r="O4334" s="1" t="str">
        <f t="shared" si="227"/>
        <v/>
      </c>
      <c r="P4334" s="1" t="e">
        <f ca="1">IF(AND(O4334&lt;&gt; "", COUNTIF(SAP!#REF!,O4334)&gt;0),"Matched", "")</f>
        <v>#REF!</v>
      </c>
      <c r="Q4334" s="1" t="str">
        <f ca="1">IF(D4334="AC","Logic4"&amp;"_"&amp;TEXT(C4334,"dd.mm.yyyy") &amp;"_"&amp; 1646969.58,"")</f>
        <v>Logic4_27.02.2020_1646969.58</v>
      </c>
      <c r="R4334" s="1" t="e">
        <f ca="1">IF(AND(Q4334&lt;&gt; "", COUNTIF(SAP!#REF!,Q4334)&gt;0),"Matched", "")</f>
        <v>#REF!</v>
      </c>
    </row>
    <row r="4335" spans="1:18">
      <c r="A4335" s="13">
        <v>11563327</v>
      </c>
      <c r="B4335" s="14">
        <v>43888</v>
      </c>
      <c r="C4335" s="14">
        <v>43888</v>
      </c>
      <c r="D4335" s="15" t="s">
        <v>10</v>
      </c>
      <c r="E4335" s="15">
        <v>0</v>
      </c>
      <c r="F4335" s="15">
        <v>0</v>
      </c>
      <c r="G4335" s="15">
        <v>19968</v>
      </c>
      <c r="H4335" s="15">
        <v>887832.02</v>
      </c>
      <c r="I4335" s="15" t="s">
        <v>11</v>
      </c>
      <c r="J4335" s="15" t="s">
        <v>12</v>
      </c>
      <c r="K4335" s="1" t="str">
        <f t="shared" si="228"/>
        <v/>
      </c>
      <c r="L4335" s="1" t="e">
        <f ca="1">IF(AND(K4335&lt;&gt; "", COUNTIF(SAP!#REF!,K4335)&gt;0),"Matched", "")</f>
        <v>#REF!</v>
      </c>
      <c r="M4335" s="1" t="str">
        <f t="shared" si="226"/>
        <v/>
      </c>
      <c r="N4335" s="1" t="e">
        <f ca="1">IF(AND(M4335&lt;&gt; "", COUNTIF(SAP!#REF!,M4335)&gt;0),"Matched", "")</f>
        <v>#REF!</v>
      </c>
      <c r="O4335" s="1" t="str">
        <f t="shared" si="227"/>
        <v/>
      </c>
      <c r="P4335" s="1" t="e">
        <f ca="1">IF(AND(O4335&lt;&gt; "", COUNTIF(SAP!#REF!,O4335)&gt;0),"Matched", "")</f>
        <v>#REF!</v>
      </c>
      <c r="Q4335" s="1" t="str">
        <f ca="1">IF(D4335="AC","Logic4"&amp;"_"&amp;TEXT(C4335,"dd.mm.yyyy") &amp;"_"&amp; 1646969.58,"")</f>
        <v>Logic4_27.02.2020_1646969.58</v>
      </c>
      <c r="R4335" s="1" t="e">
        <f ca="1">IF(AND(Q4335&lt;&gt; "", COUNTIF(SAP!#REF!,Q4335)&gt;0),"Matched", "")</f>
        <v>#REF!</v>
      </c>
    </row>
    <row r="4336" spans="1:18">
      <c r="A4336" s="9">
        <v>11563327</v>
      </c>
      <c r="B4336" s="10">
        <v>43888</v>
      </c>
      <c r="C4336" s="10">
        <v>43888</v>
      </c>
      <c r="D4336" s="11" t="s">
        <v>10</v>
      </c>
      <c r="E4336" s="11">
        <v>0</v>
      </c>
      <c r="F4336" s="11">
        <v>0</v>
      </c>
      <c r="G4336" s="11">
        <v>20313.599999999999</v>
      </c>
      <c r="H4336" s="11">
        <v>908145.62</v>
      </c>
      <c r="I4336" s="11" t="s">
        <v>11</v>
      </c>
      <c r="J4336" s="11" t="s">
        <v>12</v>
      </c>
      <c r="K4336" s="1" t="str">
        <f t="shared" si="228"/>
        <v/>
      </c>
      <c r="L4336" s="1" t="e">
        <f ca="1">IF(AND(K4336&lt;&gt; "", COUNTIF(SAP!#REF!,K4336)&gt;0),"Matched", "")</f>
        <v>#REF!</v>
      </c>
      <c r="M4336" s="1" t="str">
        <f t="shared" si="226"/>
        <v/>
      </c>
      <c r="N4336" s="1" t="e">
        <f ca="1">IF(AND(M4336&lt;&gt; "", COUNTIF(SAP!#REF!,M4336)&gt;0),"Matched", "")</f>
        <v>#REF!</v>
      </c>
      <c r="O4336" s="1" t="str">
        <f t="shared" si="227"/>
        <v/>
      </c>
      <c r="P4336" s="1" t="e">
        <f ca="1">IF(AND(O4336&lt;&gt; "", COUNTIF(SAP!#REF!,O4336)&gt;0),"Matched", "")</f>
        <v>#REF!</v>
      </c>
      <c r="Q4336" s="1" t="str">
        <f ca="1">IF(D4336="AC","Logic4"&amp;"_"&amp;TEXT(C4336,"dd.mm.yyyy") &amp;"_"&amp; 1646969.58,"")</f>
        <v>Logic4_27.02.2020_1646969.58</v>
      </c>
      <c r="R4336" s="1" t="e">
        <f ca="1">IF(AND(Q4336&lt;&gt; "", COUNTIF(SAP!#REF!,Q4336)&gt;0),"Matched", "")</f>
        <v>#REF!</v>
      </c>
    </row>
    <row r="4337" spans="1:18">
      <c r="A4337" s="13">
        <v>11563327</v>
      </c>
      <c r="B4337" s="14">
        <v>43888</v>
      </c>
      <c r="C4337" s="14">
        <v>43888</v>
      </c>
      <c r="D4337" s="15" t="s">
        <v>10</v>
      </c>
      <c r="E4337" s="15">
        <v>0</v>
      </c>
      <c r="F4337" s="15">
        <v>0</v>
      </c>
      <c r="G4337" s="15">
        <v>21221.7</v>
      </c>
      <c r="H4337" s="15">
        <v>929367.32</v>
      </c>
      <c r="I4337" s="15" t="s">
        <v>11</v>
      </c>
      <c r="J4337" s="15" t="s">
        <v>12</v>
      </c>
      <c r="K4337" s="1" t="str">
        <f t="shared" si="228"/>
        <v/>
      </c>
      <c r="L4337" s="1" t="e">
        <f ca="1">IF(AND(K4337&lt;&gt; "", COUNTIF(SAP!#REF!,K4337)&gt;0),"Matched", "")</f>
        <v>#REF!</v>
      </c>
      <c r="M4337" s="1" t="str">
        <f t="shared" si="226"/>
        <v/>
      </c>
      <c r="N4337" s="1" t="e">
        <f ca="1">IF(AND(M4337&lt;&gt; "", COUNTIF(SAP!#REF!,M4337)&gt;0),"Matched", "")</f>
        <v>#REF!</v>
      </c>
      <c r="O4337" s="1" t="str">
        <f t="shared" si="227"/>
        <v/>
      </c>
      <c r="P4337" s="1" t="e">
        <f ca="1">IF(AND(O4337&lt;&gt; "", COUNTIF(SAP!#REF!,O4337)&gt;0),"Matched", "")</f>
        <v>#REF!</v>
      </c>
      <c r="Q4337" s="1" t="str">
        <f ca="1">IF(D4337="AC","Logic4"&amp;"_"&amp;TEXT(C4337,"dd.mm.yyyy") &amp;"_"&amp; 1646969.58,"")</f>
        <v>Logic4_27.02.2020_1646969.58</v>
      </c>
      <c r="R4337" s="1" t="e">
        <f ca="1">IF(AND(Q4337&lt;&gt; "", COUNTIF(SAP!#REF!,Q4337)&gt;0),"Matched", "")</f>
        <v>#REF!</v>
      </c>
    </row>
    <row r="4338" spans="1:18">
      <c r="A4338" s="9">
        <v>11563327</v>
      </c>
      <c r="B4338" s="10">
        <v>43888</v>
      </c>
      <c r="C4338" s="10">
        <v>43888</v>
      </c>
      <c r="D4338" s="11" t="s">
        <v>10</v>
      </c>
      <c r="E4338" s="11">
        <v>0</v>
      </c>
      <c r="F4338" s="11">
        <v>0</v>
      </c>
      <c r="G4338" s="11">
        <v>21445.9</v>
      </c>
      <c r="H4338" s="11">
        <v>950813.22</v>
      </c>
      <c r="I4338" s="11" t="s">
        <v>11</v>
      </c>
      <c r="J4338" s="11" t="s">
        <v>12</v>
      </c>
      <c r="K4338" s="1" t="str">
        <f t="shared" si="228"/>
        <v/>
      </c>
      <c r="L4338" s="1" t="e">
        <f ca="1">IF(AND(K4338&lt;&gt; "", COUNTIF(SAP!#REF!,K4338)&gt;0),"Matched", "")</f>
        <v>#REF!</v>
      </c>
      <c r="M4338" s="1" t="str">
        <f t="shared" si="226"/>
        <v/>
      </c>
      <c r="N4338" s="1" t="e">
        <f ca="1">IF(AND(M4338&lt;&gt; "", COUNTIF(SAP!#REF!,M4338)&gt;0),"Matched", "")</f>
        <v>#REF!</v>
      </c>
      <c r="O4338" s="1" t="str">
        <f t="shared" si="227"/>
        <v/>
      </c>
      <c r="P4338" s="1" t="e">
        <f ca="1">IF(AND(O4338&lt;&gt; "", COUNTIF(SAP!#REF!,O4338)&gt;0),"Matched", "")</f>
        <v>#REF!</v>
      </c>
      <c r="Q4338" s="1" t="str">
        <f ca="1">IF(D4338="AC","Logic4"&amp;"_"&amp;TEXT(C4338,"dd.mm.yyyy") &amp;"_"&amp; 1646969.58,"")</f>
        <v>Logic4_27.02.2020_1646969.58</v>
      </c>
      <c r="R4338" s="1" t="e">
        <f ca="1">IF(AND(Q4338&lt;&gt; "", COUNTIF(SAP!#REF!,Q4338)&gt;0),"Matched", "")</f>
        <v>#REF!</v>
      </c>
    </row>
    <row r="4339" spans="1:18">
      <c r="A4339" s="13">
        <v>11563327</v>
      </c>
      <c r="B4339" s="14">
        <v>43888</v>
      </c>
      <c r="C4339" s="14">
        <v>43888</v>
      </c>
      <c r="D4339" s="15" t="s">
        <v>10</v>
      </c>
      <c r="E4339" s="15">
        <v>0</v>
      </c>
      <c r="F4339" s="15">
        <v>0</v>
      </c>
      <c r="G4339" s="15">
        <v>21654.99</v>
      </c>
      <c r="H4339" s="15">
        <v>972468.21</v>
      </c>
      <c r="I4339" s="15" t="s">
        <v>11</v>
      </c>
      <c r="J4339" s="15" t="s">
        <v>12</v>
      </c>
      <c r="K4339" s="1" t="str">
        <f t="shared" si="228"/>
        <v/>
      </c>
      <c r="L4339" s="1" t="e">
        <f ca="1">IF(AND(K4339&lt;&gt; "", COUNTIF(SAP!#REF!,K4339)&gt;0),"Matched", "")</f>
        <v>#REF!</v>
      </c>
      <c r="M4339" s="1" t="str">
        <f t="shared" si="226"/>
        <v/>
      </c>
      <c r="N4339" s="1" t="e">
        <f ca="1">IF(AND(M4339&lt;&gt; "", COUNTIF(SAP!#REF!,M4339)&gt;0),"Matched", "")</f>
        <v>#REF!</v>
      </c>
      <c r="O4339" s="1" t="str">
        <f t="shared" si="227"/>
        <v/>
      </c>
      <c r="P4339" s="1" t="e">
        <f ca="1">IF(AND(O4339&lt;&gt; "", COUNTIF(SAP!#REF!,O4339)&gt;0),"Matched", "")</f>
        <v>#REF!</v>
      </c>
      <c r="Q4339" s="1" t="str">
        <f ca="1">IF(D4339="AC","Logic4"&amp;"_"&amp;TEXT(C4339,"dd.mm.yyyy") &amp;"_"&amp; 1646969.58,"")</f>
        <v>Logic4_27.02.2020_1646969.58</v>
      </c>
      <c r="R4339" s="1" t="e">
        <f ca="1">IF(AND(Q4339&lt;&gt; "", COUNTIF(SAP!#REF!,Q4339)&gt;0),"Matched", "")</f>
        <v>#REF!</v>
      </c>
    </row>
    <row r="4340" spans="1:18">
      <c r="A4340" s="9">
        <v>11563327</v>
      </c>
      <c r="B4340" s="10">
        <v>43888</v>
      </c>
      <c r="C4340" s="10">
        <v>43888</v>
      </c>
      <c r="D4340" s="11" t="s">
        <v>10</v>
      </c>
      <c r="E4340" s="11">
        <v>0</v>
      </c>
      <c r="F4340" s="11">
        <v>0</v>
      </c>
      <c r="G4340" s="11">
        <v>22081.29</v>
      </c>
      <c r="H4340" s="11">
        <v>994549.5</v>
      </c>
      <c r="I4340" s="11" t="s">
        <v>11</v>
      </c>
      <c r="J4340" s="11" t="s">
        <v>12</v>
      </c>
      <c r="K4340" s="1" t="str">
        <f t="shared" si="228"/>
        <v/>
      </c>
      <c r="L4340" s="1" t="e">
        <f ca="1">IF(AND(K4340&lt;&gt; "", COUNTIF(SAP!#REF!,K4340)&gt;0),"Matched", "")</f>
        <v>#REF!</v>
      </c>
      <c r="M4340" s="1" t="str">
        <f t="shared" si="226"/>
        <v/>
      </c>
      <c r="N4340" s="1" t="e">
        <f ca="1">IF(AND(M4340&lt;&gt; "", COUNTIF(SAP!#REF!,M4340)&gt;0),"Matched", "")</f>
        <v>#REF!</v>
      </c>
      <c r="O4340" s="1" t="str">
        <f t="shared" si="227"/>
        <v/>
      </c>
      <c r="P4340" s="1" t="e">
        <f ca="1">IF(AND(O4340&lt;&gt; "", COUNTIF(SAP!#REF!,O4340)&gt;0),"Matched", "")</f>
        <v>#REF!</v>
      </c>
      <c r="Q4340" s="1" t="str">
        <f ca="1">IF(D4340="AC","Logic4"&amp;"_"&amp;TEXT(C4340,"dd.mm.yyyy") &amp;"_"&amp; 1646969.58,"")</f>
        <v>Logic4_27.02.2020_1646969.58</v>
      </c>
      <c r="R4340" s="1" t="e">
        <f ca="1">IF(AND(Q4340&lt;&gt; "", COUNTIF(SAP!#REF!,Q4340)&gt;0),"Matched", "")</f>
        <v>#REF!</v>
      </c>
    </row>
    <row r="4341" spans="1:18">
      <c r="A4341" s="13">
        <v>11563327</v>
      </c>
      <c r="B4341" s="14">
        <v>43888</v>
      </c>
      <c r="C4341" s="14">
        <v>43888</v>
      </c>
      <c r="D4341" s="15" t="s">
        <v>10</v>
      </c>
      <c r="E4341" s="15">
        <v>0</v>
      </c>
      <c r="F4341" s="15">
        <v>0</v>
      </c>
      <c r="G4341" s="15">
        <v>22286.25</v>
      </c>
      <c r="H4341" s="15">
        <v>1016835.75</v>
      </c>
      <c r="I4341" s="15" t="s">
        <v>11</v>
      </c>
      <c r="J4341" s="15" t="s">
        <v>12</v>
      </c>
      <c r="K4341" s="1" t="str">
        <f t="shared" si="228"/>
        <v/>
      </c>
      <c r="L4341" s="1" t="e">
        <f ca="1">IF(AND(K4341&lt;&gt; "", COUNTIF(SAP!#REF!,K4341)&gt;0),"Matched", "")</f>
        <v>#REF!</v>
      </c>
      <c r="M4341" s="1" t="str">
        <f t="shared" si="226"/>
        <v/>
      </c>
      <c r="N4341" s="1" t="e">
        <f ca="1">IF(AND(M4341&lt;&gt; "", COUNTIF(SAP!#REF!,M4341)&gt;0),"Matched", "")</f>
        <v>#REF!</v>
      </c>
      <c r="O4341" s="1" t="str">
        <f t="shared" si="227"/>
        <v/>
      </c>
      <c r="P4341" s="1" t="e">
        <f ca="1">IF(AND(O4341&lt;&gt; "", COUNTIF(SAP!#REF!,O4341)&gt;0),"Matched", "")</f>
        <v>#REF!</v>
      </c>
      <c r="Q4341" s="1" t="str">
        <f ca="1">IF(D4341="AC","Logic4"&amp;"_"&amp;TEXT(C4341,"dd.mm.yyyy") &amp;"_"&amp; 1646969.58,"")</f>
        <v>Logic4_27.02.2020_1646969.58</v>
      </c>
      <c r="R4341" s="1" t="e">
        <f ca="1">IF(AND(Q4341&lt;&gt; "", COUNTIF(SAP!#REF!,Q4341)&gt;0),"Matched", "")</f>
        <v>#REF!</v>
      </c>
    </row>
    <row r="4342" spans="1:18">
      <c r="A4342" s="9">
        <v>11563327</v>
      </c>
      <c r="B4342" s="10">
        <v>43888</v>
      </c>
      <c r="C4342" s="10">
        <v>43888</v>
      </c>
      <c r="D4342" s="11" t="s">
        <v>10</v>
      </c>
      <c r="E4342" s="11">
        <v>0</v>
      </c>
      <c r="F4342" s="11">
        <v>0</v>
      </c>
      <c r="G4342" s="11">
        <v>24680</v>
      </c>
      <c r="H4342" s="11">
        <v>1041515.75</v>
      </c>
      <c r="I4342" s="11" t="s">
        <v>11</v>
      </c>
      <c r="J4342" s="11" t="s">
        <v>12</v>
      </c>
      <c r="K4342" s="1" t="str">
        <f t="shared" si="228"/>
        <v/>
      </c>
      <c r="L4342" s="1" t="e">
        <f ca="1">IF(AND(K4342&lt;&gt; "", COUNTIF(SAP!#REF!,K4342)&gt;0),"Matched", "")</f>
        <v>#REF!</v>
      </c>
      <c r="M4342" s="1" t="str">
        <f t="shared" ref="M4342:M4380" si="229">IF(D4342="TR","Logic2"&amp;"_"&amp;TEXT(C4342,"dd.mm.yyyy") &amp;"_"&amp; F4342,"")</f>
        <v/>
      </c>
      <c r="N4342" s="1" t="e">
        <f ca="1">IF(AND(M4342&lt;&gt; "", COUNTIF(SAP!#REF!,M4342)&gt;0),"Matched", "")</f>
        <v>#REF!</v>
      </c>
      <c r="O4342" s="1" t="str">
        <f t="shared" ref="O4342:O4380" si="230">IF(D4342="AF","Logic3"&amp;"_"&amp;G4342,"")</f>
        <v/>
      </c>
      <c r="P4342" s="1" t="e">
        <f ca="1">IF(AND(O4342&lt;&gt; "", COUNTIF(SAP!#REF!,O4342)&gt;0),"Matched", "")</f>
        <v>#REF!</v>
      </c>
      <c r="Q4342" s="1" t="str">
        <f ca="1">IF(D4342="AC","Logic4"&amp;"_"&amp;TEXT(C4342,"dd.mm.yyyy") &amp;"_"&amp; 1646969.58,"")</f>
        <v>Logic4_27.02.2020_1646969.58</v>
      </c>
      <c r="R4342" s="1" t="e">
        <f ca="1">IF(AND(Q4342&lt;&gt; "", COUNTIF(SAP!#REF!,Q4342)&gt;0),"Matched", "")</f>
        <v>#REF!</v>
      </c>
    </row>
    <row r="4343" spans="1:18">
      <c r="A4343" s="13">
        <v>11563327</v>
      </c>
      <c r="B4343" s="14">
        <v>43888</v>
      </c>
      <c r="C4343" s="14">
        <v>43888</v>
      </c>
      <c r="D4343" s="15" t="s">
        <v>10</v>
      </c>
      <c r="E4343" s="15">
        <v>0</v>
      </c>
      <c r="F4343" s="15">
        <v>0</v>
      </c>
      <c r="G4343" s="15">
        <v>25407.1</v>
      </c>
      <c r="H4343" s="15">
        <v>1066922.8500000001</v>
      </c>
      <c r="I4343" s="15" t="s">
        <v>11</v>
      </c>
      <c r="J4343" s="15" t="s">
        <v>12</v>
      </c>
      <c r="K4343" s="1" t="str">
        <f t="shared" si="228"/>
        <v/>
      </c>
      <c r="L4343" s="1" t="e">
        <f ca="1">IF(AND(K4343&lt;&gt; "", COUNTIF(SAP!#REF!,K4343)&gt;0),"Matched", "")</f>
        <v>#REF!</v>
      </c>
      <c r="M4343" s="1" t="str">
        <f t="shared" si="229"/>
        <v/>
      </c>
      <c r="N4343" s="1" t="e">
        <f ca="1">IF(AND(M4343&lt;&gt; "", COUNTIF(SAP!#REF!,M4343)&gt;0),"Matched", "")</f>
        <v>#REF!</v>
      </c>
      <c r="O4343" s="1" t="str">
        <f t="shared" si="230"/>
        <v/>
      </c>
      <c r="P4343" s="1" t="e">
        <f ca="1">IF(AND(O4343&lt;&gt; "", COUNTIF(SAP!#REF!,O4343)&gt;0),"Matched", "")</f>
        <v>#REF!</v>
      </c>
      <c r="Q4343" s="1" t="str">
        <f ca="1">IF(D4343="AC","Logic4"&amp;"_"&amp;TEXT(C4343,"dd.mm.yyyy") &amp;"_"&amp; 1646969.58,"")</f>
        <v>Logic4_27.02.2020_1646969.58</v>
      </c>
      <c r="R4343" s="1" t="e">
        <f ca="1">IF(AND(Q4343&lt;&gt; "", COUNTIF(SAP!#REF!,Q4343)&gt;0),"Matched", "")</f>
        <v>#REF!</v>
      </c>
    </row>
    <row r="4344" spans="1:18">
      <c r="A4344" s="9">
        <v>11563327</v>
      </c>
      <c r="B4344" s="10">
        <v>43888</v>
      </c>
      <c r="C4344" s="10">
        <v>43888</v>
      </c>
      <c r="D4344" s="11" t="s">
        <v>10</v>
      </c>
      <c r="E4344" s="11">
        <v>0</v>
      </c>
      <c r="F4344" s="11">
        <v>0</v>
      </c>
      <c r="G4344" s="11">
        <v>25599.9</v>
      </c>
      <c r="H4344" s="11">
        <v>1092522.75</v>
      </c>
      <c r="I4344" s="11" t="s">
        <v>11</v>
      </c>
      <c r="J4344" s="11" t="s">
        <v>12</v>
      </c>
      <c r="K4344" s="1" t="str">
        <f t="shared" si="228"/>
        <v/>
      </c>
      <c r="L4344" s="1" t="e">
        <f ca="1">IF(AND(K4344&lt;&gt; "", COUNTIF(SAP!#REF!,K4344)&gt;0),"Matched", "")</f>
        <v>#REF!</v>
      </c>
      <c r="M4344" s="1" t="str">
        <f t="shared" si="229"/>
        <v/>
      </c>
      <c r="N4344" s="1" t="e">
        <f ca="1">IF(AND(M4344&lt;&gt; "", COUNTIF(SAP!#REF!,M4344)&gt;0),"Matched", "")</f>
        <v>#REF!</v>
      </c>
      <c r="O4344" s="1" t="str">
        <f t="shared" si="230"/>
        <v/>
      </c>
      <c r="P4344" s="1" t="e">
        <f ca="1">IF(AND(O4344&lt;&gt; "", COUNTIF(SAP!#REF!,O4344)&gt;0),"Matched", "")</f>
        <v>#REF!</v>
      </c>
      <c r="Q4344" s="1" t="str">
        <f ca="1">IF(D4344="AC","Logic4"&amp;"_"&amp;TEXT(C4344,"dd.mm.yyyy") &amp;"_"&amp; 1646969.58,"")</f>
        <v>Logic4_27.02.2020_1646969.58</v>
      </c>
      <c r="R4344" s="1" t="e">
        <f ca="1">IF(AND(Q4344&lt;&gt; "", COUNTIF(SAP!#REF!,Q4344)&gt;0),"Matched", "")</f>
        <v>#REF!</v>
      </c>
    </row>
    <row r="4345" spans="1:18">
      <c r="A4345" s="13">
        <v>11563327</v>
      </c>
      <c r="B4345" s="14">
        <v>43888</v>
      </c>
      <c r="C4345" s="14">
        <v>43888</v>
      </c>
      <c r="D4345" s="15" t="s">
        <v>10</v>
      </c>
      <c r="E4345" s="15">
        <v>0</v>
      </c>
      <c r="F4345" s="15">
        <v>0</v>
      </c>
      <c r="G4345" s="15">
        <v>27415.1</v>
      </c>
      <c r="H4345" s="15">
        <v>1119937.8500000001</v>
      </c>
      <c r="I4345" s="15" t="s">
        <v>11</v>
      </c>
      <c r="J4345" s="15" t="s">
        <v>12</v>
      </c>
      <c r="K4345" s="1" t="str">
        <f t="shared" si="228"/>
        <v/>
      </c>
      <c r="L4345" s="1" t="e">
        <f ca="1">IF(AND(K4345&lt;&gt; "", COUNTIF(SAP!#REF!,K4345)&gt;0),"Matched", "")</f>
        <v>#REF!</v>
      </c>
      <c r="M4345" s="1" t="str">
        <f t="shared" si="229"/>
        <v/>
      </c>
      <c r="N4345" s="1" t="e">
        <f ca="1">IF(AND(M4345&lt;&gt; "", COUNTIF(SAP!#REF!,M4345)&gt;0),"Matched", "")</f>
        <v>#REF!</v>
      </c>
      <c r="O4345" s="1" t="str">
        <f t="shared" si="230"/>
        <v/>
      </c>
      <c r="P4345" s="1" t="e">
        <f ca="1">IF(AND(O4345&lt;&gt; "", COUNTIF(SAP!#REF!,O4345)&gt;0),"Matched", "")</f>
        <v>#REF!</v>
      </c>
      <c r="Q4345" s="1" t="str">
        <f ca="1">IF(D4345="AC","Logic4"&amp;"_"&amp;TEXT(C4345,"dd.mm.yyyy") &amp;"_"&amp; 1646969.58,"")</f>
        <v>Logic4_27.02.2020_1646969.58</v>
      </c>
      <c r="R4345" s="1" t="e">
        <f ca="1">IF(AND(Q4345&lt;&gt; "", COUNTIF(SAP!#REF!,Q4345)&gt;0),"Matched", "")</f>
        <v>#REF!</v>
      </c>
    </row>
    <row r="4346" spans="1:18">
      <c r="A4346" s="9">
        <v>11563327</v>
      </c>
      <c r="B4346" s="10">
        <v>43888</v>
      </c>
      <c r="C4346" s="10">
        <v>43888</v>
      </c>
      <c r="D4346" s="11" t="s">
        <v>10</v>
      </c>
      <c r="E4346" s="11">
        <v>0</v>
      </c>
      <c r="F4346" s="11">
        <v>0</v>
      </c>
      <c r="G4346" s="11">
        <v>29015.41</v>
      </c>
      <c r="H4346" s="11">
        <v>1148953.26</v>
      </c>
      <c r="I4346" s="11" t="s">
        <v>11</v>
      </c>
      <c r="J4346" s="11" t="s">
        <v>12</v>
      </c>
      <c r="K4346" s="1" t="str">
        <f t="shared" si="228"/>
        <v/>
      </c>
      <c r="L4346" s="1" t="e">
        <f ca="1">IF(AND(K4346&lt;&gt; "", COUNTIF(SAP!#REF!,K4346)&gt;0),"Matched", "")</f>
        <v>#REF!</v>
      </c>
      <c r="M4346" s="1" t="str">
        <f t="shared" si="229"/>
        <v/>
      </c>
      <c r="N4346" s="1" t="e">
        <f ca="1">IF(AND(M4346&lt;&gt; "", COUNTIF(SAP!#REF!,M4346)&gt;0),"Matched", "")</f>
        <v>#REF!</v>
      </c>
      <c r="O4346" s="1" t="str">
        <f t="shared" si="230"/>
        <v/>
      </c>
      <c r="P4346" s="1" t="e">
        <f ca="1">IF(AND(O4346&lt;&gt; "", COUNTIF(SAP!#REF!,O4346)&gt;0),"Matched", "")</f>
        <v>#REF!</v>
      </c>
      <c r="Q4346" s="1" t="str">
        <f ca="1">IF(D4346="AC","Logic4"&amp;"_"&amp;TEXT(C4346,"dd.mm.yyyy") &amp;"_"&amp; 1646969.58,"")</f>
        <v>Logic4_27.02.2020_1646969.58</v>
      </c>
      <c r="R4346" s="1" t="e">
        <f ca="1">IF(AND(Q4346&lt;&gt; "", COUNTIF(SAP!#REF!,Q4346)&gt;0),"Matched", "")</f>
        <v>#REF!</v>
      </c>
    </row>
    <row r="4347" spans="1:18">
      <c r="A4347" s="13">
        <v>11563327</v>
      </c>
      <c r="B4347" s="14">
        <v>43888</v>
      </c>
      <c r="C4347" s="14">
        <v>43888</v>
      </c>
      <c r="D4347" s="15" t="s">
        <v>10</v>
      </c>
      <c r="E4347" s="15">
        <v>0</v>
      </c>
      <c r="F4347" s="15">
        <v>0</v>
      </c>
      <c r="G4347" s="15">
        <v>29603.4</v>
      </c>
      <c r="H4347" s="15">
        <v>1178556.6599999999</v>
      </c>
      <c r="I4347" s="15" t="s">
        <v>11</v>
      </c>
      <c r="J4347" s="15" t="s">
        <v>12</v>
      </c>
      <c r="K4347" s="1" t="str">
        <f t="shared" si="228"/>
        <v/>
      </c>
      <c r="L4347" s="1" t="e">
        <f ca="1">IF(AND(K4347&lt;&gt; "", COUNTIF(SAP!#REF!,K4347)&gt;0),"Matched", "")</f>
        <v>#REF!</v>
      </c>
      <c r="M4347" s="1" t="str">
        <f t="shared" si="229"/>
        <v/>
      </c>
      <c r="N4347" s="1" t="e">
        <f ca="1">IF(AND(M4347&lt;&gt; "", COUNTIF(SAP!#REF!,M4347)&gt;0),"Matched", "")</f>
        <v>#REF!</v>
      </c>
      <c r="O4347" s="1" t="str">
        <f t="shared" si="230"/>
        <v/>
      </c>
      <c r="P4347" s="1" t="e">
        <f ca="1">IF(AND(O4347&lt;&gt; "", COUNTIF(SAP!#REF!,O4347)&gt;0),"Matched", "")</f>
        <v>#REF!</v>
      </c>
      <c r="Q4347" s="1" t="str">
        <f ca="1">IF(D4347="AC","Logic4"&amp;"_"&amp;TEXT(C4347,"dd.mm.yyyy") &amp;"_"&amp; 1646969.58,"")</f>
        <v>Logic4_27.02.2020_1646969.58</v>
      </c>
      <c r="R4347" s="1" t="e">
        <f ca="1">IF(AND(Q4347&lt;&gt; "", COUNTIF(SAP!#REF!,Q4347)&gt;0),"Matched", "")</f>
        <v>#REF!</v>
      </c>
    </row>
    <row r="4348" spans="1:18">
      <c r="A4348" s="9">
        <v>11563327</v>
      </c>
      <c r="B4348" s="10">
        <v>43888</v>
      </c>
      <c r="C4348" s="10">
        <v>43888</v>
      </c>
      <c r="D4348" s="11" t="s">
        <v>10</v>
      </c>
      <c r="E4348" s="11">
        <v>0</v>
      </c>
      <c r="F4348" s="11">
        <v>0</v>
      </c>
      <c r="G4348" s="11">
        <v>32864</v>
      </c>
      <c r="H4348" s="11">
        <v>1211420.6599999999</v>
      </c>
      <c r="I4348" s="11" t="s">
        <v>11</v>
      </c>
      <c r="J4348" s="11" t="s">
        <v>12</v>
      </c>
      <c r="K4348" s="1" t="str">
        <f t="shared" si="228"/>
        <v/>
      </c>
      <c r="L4348" s="1" t="e">
        <f ca="1">IF(AND(K4348&lt;&gt; "", COUNTIF(SAP!#REF!,K4348)&gt;0),"Matched", "")</f>
        <v>#REF!</v>
      </c>
      <c r="M4348" s="1" t="str">
        <f t="shared" si="229"/>
        <v/>
      </c>
      <c r="N4348" s="1" t="e">
        <f ca="1">IF(AND(M4348&lt;&gt; "", COUNTIF(SAP!#REF!,M4348)&gt;0),"Matched", "")</f>
        <v>#REF!</v>
      </c>
      <c r="O4348" s="1" t="str">
        <f t="shared" si="230"/>
        <v/>
      </c>
      <c r="P4348" s="1" t="e">
        <f ca="1">IF(AND(O4348&lt;&gt; "", COUNTIF(SAP!#REF!,O4348)&gt;0),"Matched", "")</f>
        <v>#REF!</v>
      </c>
      <c r="Q4348" s="1" t="str">
        <f ca="1">IF(D4348="AC","Logic4"&amp;"_"&amp;TEXT(C4348,"dd.mm.yyyy") &amp;"_"&amp; 1646969.58,"")</f>
        <v>Logic4_27.02.2020_1646969.58</v>
      </c>
      <c r="R4348" s="1" t="e">
        <f ca="1">IF(AND(Q4348&lt;&gt; "", COUNTIF(SAP!#REF!,Q4348)&gt;0),"Matched", "")</f>
        <v>#REF!</v>
      </c>
    </row>
    <row r="4349" spans="1:18">
      <c r="A4349" s="13">
        <v>11563327</v>
      </c>
      <c r="B4349" s="14">
        <v>43888</v>
      </c>
      <c r="C4349" s="14">
        <v>43888</v>
      </c>
      <c r="D4349" s="15" t="s">
        <v>10</v>
      </c>
      <c r="E4349" s="15">
        <v>0</v>
      </c>
      <c r="F4349" s="15">
        <v>0</v>
      </c>
      <c r="G4349" s="15">
        <v>34025.199999999997</v>
      </c>
      <c r="H4349" s="15">
        <v>1245445.8600000001</v>
      </c>
      <c r="I4349" s="15" t="s">
        <v>11</v>
      </c>
      <c r="J4349" s="15" t="s">
        <v>12</v>
      </c>
      <c r="K4349" s="1" t="str">
        <f t="shared" si="228"/>
        <v/>
      </c>
      <c r="L4349" s="1" t="e">
        <f ca="1">IF(AND(K4349&lt;&gt; "", COUNTIF(SAP!#REF!,K4349)&gt;0),"Matched", "")</f>
        <v>#REF!</v>
      </c>
      <c r="M4349" s="1" t="str">
        <f t="shared" si="229"/>
        <v/>
      </c>
      <c r="N4349" s="1" t="e">
        <f ca="1">IF(AND(M4349&lt;&gt; "", COUNTIF(SAP!#REF!,M4349)&gt;0),"Matched", "")</f>
        <v>#REF!</v>
      </c>
      <c r="O4349" s="1" t="str">
        <f t="shared" si="230"/>
        <v/>
      </c>
      <c r="P4349" s="1" t="e">
        <f ca="1">IF(AND(O4349&lt;&gt; "", COUNTIF(SAP!#REF!,O4349)&gt;0),"Matched", "")</f>
        <v>#REF!</v>
      </c>
      <c r="Q4349" s="1" t="str">
        <f ca="1">IF(D4349="AC","Logic4"&amp;"_"&amp;TEXT(C4349,"dd.mm.yyyy") &amp;"_"&amp; 1646969.58,"")</f>
        <v>Logic4_27.02.2020_1646969.58</v>
      </c>
      <c r="R4349" s="1" t="e">
        <f ca="1">IF(AND(Q4349&lt;&gt; "", COUNTIF(SAP!#REF!,Q4349)&gt;0),"Matched", "")</f>
        <v>#REF!</v>
      </c>
    </row>
    <row r="4350" spans="1:18">
      <c r="A4350" s="9">
        <v>11563327</v>
      </c>
      <c r="B4350" s="10">
        <v>43888</v>
      </c>
      <c r="C4350" s="10">
        <v>43888</v>
      </c>
      <c r="D4350" s="11" t="s">
        <v>10</v>
      </c>
      <c r="E4350" s="11">
        <v>0</v>
      </c>
      <c r="F4350" s="11">
        <v>0</v>
      </c>
      <c r="G4350" s="11">
        <v>44826.9</v>
      </c>
      <c r="H4350" s="11">
        <v>1290272.76</v>
      </c>
      <c r="I4350" s="11" t="s">
        <v>11</v>
      </c>
      <c r="J4350" s="11" t="s">
        <v>12</v>
      </c>
      <c r="K4350" s="1" t="str">
        <f t="shared" si="228"/>
        <v/>
      </c>
      <c r="L4350" s="1" t="e">
        <f ca="1">IF(AND(K4350&lt;&gt; "", COUNTIF(SAP!#REF!,K4350)&gt;0),"Matched", "")</f>
        <v>#REF!</v>
      </c>
      <c r="M4350" s="1" t="str">
        <f t="shared" si="229"/>
        <v/>
      </c>
      <c r="N4350" s="1" t="e">
        <f ca="1">IF(AND(M4350&lt;&gt; "", COUNTIF(SAP!#REF!,M4350)&gt;0),"Matched", "")</f>
        <v>#REF!</v>
      </c>
      <c r="O4350" s="1" t="str">
        <f t="shared" si="230"/>
        <v/>
      </c>
      <c r="P4350" s="1" t="e">
        <f ca="1">IF(AND(O4350&lt;&gt; "", COUNTIF(SAP!#REF!,O4350)&gt;0),"Matched", "")</f>
        <v>#REF!</v>
      </c>
      <c r="Q4350" s="1" t="str">
        <f ca="1">IF(D4350="AC","Logic4"&amp;"_"&amp;TEXT(C4350,"dd.mm.yyyy") &amp;"_"&amp; 1646969.58,"")</f>
        <v>Logic4_27.02.2020_1646969.58</v>
      </c>
      <c r="R4350" s="1" t="e">
        <f ca="1">IF(AND(Q4350&lt;&gt; "", COUNTIF(SAP!#REF!,Q4350)&gt;0),"Matched", "")</f>
        <v>#REF!</v>
      </c>
    </row>
    <row r="4351" spans="1:18">
      <c r="A4351" s="13">
        <v>11563327</v>
      </c>
      <c r="B4351" s="14">
        <v>43888</v>
      </c>
      <c r="C4351" s="14">
        <v>43888</v>
      </c>
      <c r="D4351" s="15" t="s">
        <v>10</v>
      </c>
      <c r="E4351" s="15">
        <v>0</v>
      </c>
      <c r="F4351" s="15">
        <v>0</v>
      </c>
      <c r="G4351" s="15">
        <v>46751.6</v>
      </c>
      <c r="H4351" s="15">
        <v>1337024.3600000001</v>
      </c>
      <c r="I4351" s="15" t="s">
        <v>11</v>
      </c>
      <c r="J4351" s="15" t="s">
        <v>12</v>
      </c>
      <c r="K4351" s="1" t="str">
        <f t="shared" si="228"/>
        <v/>
      </c>
      <c r="L4351" s="1" t="e">
        <f ca="1">IF(AND(K4351&lt;&gt; "", COUNTIF(SAP!#REF!,K4351)&gt;0),"Matched", "")</f>
        <v>#REF!</v>
      </c>
      <c r="M4351" s="1" t="str">
        <f t="shared" si="229"/>
        <v/>
      </c>
      <c r="N4351" s="1" t="e">
        <f ca="1">IF(AND(M4351&lt;&gt; "", COUNTIF(SAP!#REF!,M4351)&gt;0),"Matched", "")</f>
        <v>#REF!</v>
      </c>
      <c r="O4351" s="1" t="str">
        <f t="shared" si="230"/>
        <v/>
      </c>
      <c r="P4351" s="1" t="e">
        <f ca="1">IF(AND(O4351&lt;&gt; "", COUNTIF(SAP!#REF!,O4351)&gt;0),"Matched", "")</f>
        <v>#REF!</v>
      </c>
      <c r="Q4351" s="1" t="str">
        <f ca="1">IF(D4351="AC","Logic4"&amp;"_"&amp;TEXT(C4351,"dd.mm.yyyy") &amp;"_"&amp; 1646969.58,"")</f>
        <v>Logic4_27.02.2020_1646969.58</v>
      </c>
      <c r="R4351" s="1" t="e">
        <f ca="1">IF(AND(Q4351&lt;&gt; "", COUNTIF(SAP!#REF!,Q4351)&gt;0),"Matched", "")</f>
        <v>#REF!</v>
      </c>
    </row>
    <row r="4352" spans="1:18">
      <c r="A4352" s="9">
        <v>11563327</v>
      </c>
      <c r="B4352" s="10">
        <v>43888</v>
      </c>
      <c r="C4352" s="10">
        <v>43888</v>
      </c>
      <c r="D4352" s="11" t="s">
        <v>10</v>
      </c>
      <c r="E4352" s="11">
        <v>0</v>
      </c>
      <c r="F4352" s="11">
        <v>0</v>
      </c>
      <c r="G4352" s="11">
        <v>47584.12</v>
      </c>
      <c r="H4352" s="11">
        <v>1384608.48</v>
      </c>
      <c r="I4352" s="11" t="s">
        <v>11</v>
      </c>
      <c r="J4352" s="11" t="s">
        <v>12</v>
      </c>
      <c r="K4352" s="1" t="str">
        <f t="shared" si="228"/>
        <v/>
      </c>
      <c r="L4352" s="1" t="e">
        <f ca="1">IF(AND(K4352&lt;&gt; "", COUNTIF(SAP!#REF!,K4352)&gt;0),"Matched", "")</f>
        <v>#REF!</v>
      </c>
      <c r="M4352" s="1" t="str">
        <f t="shared" si="229"/>
        <v/>
      </c>
      <c r="N4352" s="1" t="e">
        <f ca="1">IF(AND(M4352&lt;&gt; "", COUNTIF(SAP!#REF!,M4352)&gt;0),"Matched", "")</f>
        <v>#REF!</v>
      </c>
      <c r="O4352" s="1" t="str">
        <f t="shared" si="230"/>
        <v/>
      </c>
      <c r="P4352" s="1" t="e">
        <f ca="1">IF(AND(O4352&lt;&gt; "", COUNTIF(SAP!#REF!,O4352)&gt;0),"Matched", "")</f>
        <v>#REF!</v>
      </c>
      <c r="Q4352" s="1" t="str">
        <f ca="1">IF(D4352="AC","Logic4"&amp;"_"&amp;TEXT(C4352,"dd.mm.yyyy") &amp;"_"&amp; 1646969.58,"")</f>
        <v>Logic4_27.02.2020_1646969.58</v>
      </c>
      <c r="R4352" s="1" t="e">
        <f ca="1">IF(AND(Q4352&lt;&gt; "", COUNTIF(SAP!#REF!,Q4352)&gt;0),"Matched", "")</f>
        <v>#REF!</v>
      </c>
    </row>
    <row r="4353" spans="1:20">
      <c r="A4353" s="13">
        <v>11563327</v>
      </c>
      <c r="B4353" s="14">
        <v>43888</v>
      </c>
      <c r="C4353" s="14">
        <v>43888</v>
      </c>
      <c r="D4353" s="15" t="s">
        <v>10</v>
      </c>
      <c r="E4353" s="15">
        <v>0</v>
      </c>
      <c r="F4353" s="15">
        <v>0</v>
      </c>
      <c r="G4353" s="15">
        <v>55152</v>
      </c>
      <c r="H4353" s="15">
        <v>1439760.48</v>
      </c>
      <c r="I4353" s="15" t="s">
        <v>11</v>
      </c>
      <c r="J4353" s="15" t="s">
        <v>12</v>
      </c>
      <c r="K4353" s="1" t="str">
        <f t="shared" si="228"/>
        <v/>
      </c>
      <c r="L4353" s="1" t="e">
        <f ca="1">IF(AND(K4353&lt;&gt; "", COUNTIF(SAP!#REF!,K4353)&gt;0),"Matched", "")</f>
        <v>#REF!</v>
      </c>
      <c r="M4353" s="1" t="str">
        <f t="shared" si="229"/>
        <v/>
      </c>
      <c r="N4353" s="1" t="e">
        <f ca="1">IF(AND(M4353&lt;&gt; "", COUNTIF(SAP!#REF!,M4353)&gt;0),"Matched", "")</f>
        <v>#REF!</v>
      </c>
      <c r="O4353" s="1" t="str">
        <f t="shared" si="230"/>
        <v/>
      </c>
      <c r="P4353" s="1" t="e">
        <f ca="1">IF(AND(O4353&lt;&gt; "", COUNTIF(SAP!#REF!,O4353)&gt;0),"Matched", "")</f>
        <v>#REF!</v>
      </c>
      <c r="Q4353" s="1" t="str">
        <f ca="1">IF(D4353="AC","Logic4"&amp;"_"&amp;TEXT(C4353,"dd.mm.yyyy") &amp;"_"&amp; 1646969.58,"")</f>
        <v>Logic4_27.02.2020_1646969.58</v>
      </c>
      <c r="R4353" s="1" t="e">
        <f ca="1">IF(AND(Q4353&lt;&gt; "", COUNTIF(SAP!#REF!,Q4353)&gt;0),"Matched", "")</f>
        <v>#REF!</v>
      </c>
    </row>
    <row r="4354" spans="1:20">
      <c r="A4354" s="9">
        <v>11563327</v>
      </c>
      <c r="B4354" s="10">
        <v>43888</v>
      </c>
      <c r="C4354" s="10">
        <v>43888</v>
      </c>
      <c r="D4354" s="11" t="s">
        <v>10</v>
      </c>
      <c r="E4354" s="11">
        <v>0</v>
      </c>
      <c r="F4354" s="11">
        <v>0</v>
      </c>
      <c r="G4354" s="11">
        <v>65802</v>
      </c>
      <c r="H4354" s="11">
        <v>1505562.48</v>
      </c>
      <c r="I4354" s="11" t="s">
        <v>11</v>
      </c>
      <c r="J4354" s="11" t="s">
        <v>12</v>
      </c>
      <c r="K4354" s="1" t="str">
        <f t="shared" si="228"/>
        <v/>
      </c>
      <c r="L4354" s="1" t="e">
        <f ca="1">IF(AND(K4354&lt;&gt; "", COUNTIF(SAP!#REF!,K4354)&gt;0),"Matched", "")</f>
        <v>#REF!</v>
      </c>
      <c r="M4354" s="1" t="str">
        <f t="shared" si="229"/>
        <v/>
      </c>
      <c r="N4354" s="1" t="e">
        <f ca="1">IF(AND(M4354&lt;&gt; "", COUNTIF(SAP!#REF!,M4354)&gt;0),"Matched", "")</f>
        <v>#REF!</v>
      </c>
      <c r="O4354" s="1" t="str">
        <f t="shared" si="230"/>
        <v/>
      </c>
      <c r="P4354" s="1" t="e">
        <f ca="1">IF(AND(O4354&lt;&gt; "", COUNTIF(SAP!#REF!,O4354)&gt;0),"Matched", "")</f>
        <v>#REF!</v>
      </c>
      <c r="Q4354" s="1" t="str">
        <f ca="1">IF(D4354="AC","Logic4"&amp;"_"&amp;TEXT(C4354,"dd.mm.yyyy") &amp;"_"&amp; 1646969.58,"")</f>
        <v>Logic4_27.02.2020_1646969.58</v>
      </c>
      <c r="R4354" s="1" t="e">
        <f ca="1">IF(AND(Q4354&lt;&gt; "", COUNTIF(SAP!#REF!,Q4354)&gt;0),"Matched", "")</f>
        <v>#REF!</v>
      </c>
    </row>
    <row r="4355" spans="1:20">
      <c r="A4355" s="13">
        <v>11563327</v>
      </c>
      <c r="B4355" s="14">
        <v>43888</v>
      </c>
      <c r="C4355" s="14">
        <v>43888</v>
      </c>
      <c r="D4355" s="15" t="s">
        <v>10</v>
      </c>
      <c r="E4355" s="15">
        <v>0</v>
      </c>
      <c r="F4355" s="15">
        <v>0</v>
      </c>
      <c r="G4355" s="15">
        <v>68069.600000000006</v>
      </c>
      <c r="H4355" s="15">
        <v>1573632.08</v>
      </c>
      <c r="I4355" s="15" t="s">
        <v>11</v>
      </c>
      <c r="J4355" s="15" t="s">
        <v>12</v>
      </c>
      <c r="K4355" s="1" t="str">
        <f t="shared" ref="K4355:K4418" si="231">IF(D4355="TF","Logic1"&amp;"_"&amp;TEXT(C4355, "mm") &amp;"_"&amp; F4355,"")</f>
        <v/>
      </c>
      <c r="L4355" s="1" t="e">
        <f ca="1">IF(AND(K4355&lt;&gt; "", COUNTIF(SAP!#REF!,K4355)&gt;0),"Matched", "")</f>
        <v>#REF!</v>
      </c>
      <c r="M4355" s="1" t="str">
        <f t="shared" si="229"/>
        <v/>
      </c>
      <c r="N4355" s="1" t="e">
        <f ca="1">IF(AND(M4355&lt;&gt; "", COUNTIF(SAP!#REF!,M4355)&gt;0),"Matched", "")</f>
        <v>#REF!</v>
      </c>
      <c r="O4355" s="1" t="str">
        <f t="shared" si="230"/>
        <v/>
      </c>
      <c r="P4355" s="1" t="e">
        <f ca="1">IF(AND(O4355&lt;&gt; "", COUNTIF(SAP!#REF!,O4355)&gt;0),"Matched", "")</f>
        <v>#REF!</v>
      </c>
      <c r="Q4355" s="1" t="str">
        <f ca="1">IF(D4355="AC","Logic4"&amp;"_"&amp;TEXT(C4355,"dd.mm.yyyy") &amp;"_"&amp; 1646969.58,"")</f>
        <v>Logic4_27.02.2020_1646969.58</v>
      </c>
      <c r="R4355" s="1" t="e">
        <f ca="1">IF(AND(Q4355&lt;&gt; "", COUNTIF(SAP!#REF!,Q4355)&gt;0),"Matched", "")</f>
        <v>#REF!</v>
      </c>
    </row>
    <row r="4356" spans="1:20">
      <c r="A4356" s="9">
        <v>11563327</v>
      </c>
      <c r="B4356" s="10">
        <v>43888</v>
      </c>
      <c r="C4356" s="10">
        <v>43888</v>
      </c>
      <c r="D4356" s="11" t="s">
        <v>10</v>
      </c>
      <c r="E4356" s="11">
        <v>0</v>
      </c>
      <c r="F4356" s="11">
        <v>0</v>
      </c>
      <c r="G4356" s="11">
        <v>73337.5</v>
      </c>
      <c r="H4356" s="11">
        <v>1646969.58</v>
      </c>
      <c r="I4356" s="11" t="s">
        <v>11</v>
      </c>
      <c r="J4356" s="11" t="s">
        <v>12</v>
      </c>
      <c r="K4356" s="1" t="str">
        <f t="shared" si="231"/>
        <v/>
      </c>
      <c r="L4356" s="1" t="e">
        <f ca="1">IF(AND(K4356&lt;&gt; "", COUNTIF(SAP!#REF!,K4356)&gt;0),"Matched", "")</f>
        <v>#REF!</v>
      </c>
      <c r="M4356" s="1" t="str">
        <f t="shared" si="229"/>
        <v/>
      </c>
      <c r="N4356" s="1" t="e">
        <f ca="1">IF(AND(M4356&lt;&gt; "", COUNTIF(SAP!#REF!,M4356)&gt;0),"Matched", "")</f>
        <v>#REF!</v>
      </c>
      <c r="O4356" s="1" t="str">
        <f t="shared" si="230"/>
        <v/>
      </c>
      <c r="P4356" s="1" t="e">
        <f ca="1">IF(AND(O4356&lt;&gt; "", COUNTIF(SAP!#REF!,O4356)&gt;0),"Matched", "")</f>
        <v>#REF!</v>
      </c>
      <c r="Q4356" s="1" t="str">
        <f ca="1">IF(D4356="AC","Logic4"&amp;"_"&amp;TEXT(C4356,"dd.mm.yyyy") &amp;"_"&amp; 1646969.58,"")</f>
        <v>Logic4_27.02.2020_1646969.58</v>
      </c>
      <c r="R4356" s="1" t="e">
        <f ca="1">IF(AND(Q4356&lt;&gt; "", COUNTIF(SAP!#REF!,Q4356)&gt;0),"Matched", "")</f>
        <v>#REF!</v>
      </c>
    </row>
    <row r="4357" spans="1:20">
      <c r="A4357" s="13">
        <v>11563327</v>
      </c>
      <c r="B4357" s="14">
        <v>43888</v>
      </c>
      <c r="C4357" s="14">
        <v>43888</v>
      </c>
      <c r="D4357" s="15" t="s">
        <v>13</v>
      </c>
      <c r="E4357" s="15">
        <v>0</v>
      </c>
      <c r="F4357" s="15">
        <v>5.47</v>
      </c>
      <c r="G4357" s="15">
        <v>0</v>
      </c>
      <c r="H4357" s="15">
        <v>1646964.11</v>
      </c>
      <c r="I4357" s="15" t="s">
        <v>14</v>
      </c>
      <c r="J4357" s="15" t="s">
        <v>15</v>
      </c>
      <c r="K4357" s="1" t="str">
        <f t="shared" si="231"/>
        <v/>
      </c>
      <c r="L4357" s="1" t="e">
        <f ca="1">IF(AND(K4357&lt;&gt; "", COUNTIF(SAP!#REF!,K4357)&gt;0),"Matched", "")</f>
        <v>#REF!</v>
      </c>
      <c r="M4357" s="1" t="str">
        <f t="shared" si="229"/>
        <v/>
      </c>
      <c r="N4357" s="1" t="e">
        <f ca="1">IF(AND(M4357&lt;&gt; "", COUNTIF(SAP!#REF!,M4357)&gt;0),"Matched", "")</f>
        <v>#REF!</v>
      </c>
      <c r="O4357" s="1" t="str">
        <f t="shared" si="230"/>
        <v/>
      </c>
      <c r="P4357" s="1" t="e">
        <f ca="1">IF(AND(O4357&lt;&gt; "", COUNTIF(SAP!#REF!,O4357)&gt;0),"Matched", "")</f>
        <v>#REF!</v>
      </c>
      <c r="R4357" s="1" t="e">
        <f ca="1">IF(AND(Q4357&lt;&gt; "", COUNTIF(SAP!#REF!,Q4357)&gt;0),"Matched", "")</f>
        <v>#REF!</v>
      </c>
      <c r="S4357" s="1" t="str">
        <f ca="1">IF(D4357="AD","Logic5"&amp;"_"&amp;TEXT(C4357,"dd.mm.yyyy") &amp;"_"&amp; 661.57,"")</f>
        <v>Logic5_27.02.2020_661.57</v>
      </c>
      <c r="T4357" s="1" t="e">
        <f ca="1">IF(AND(S4357&lt;&gt; "", COUNTIF(SAP!#REF!,S4357)&gt;0),"Matched", "")</f>
        <v>#REF!</v>
      </c>
    </row>
    <row r="4358" spans="1:20">
      <c r="A4358" s="9">
        <v>11563327</v>
      </c>
      <c r="B4358" s="10">
        <v>43888</v>
      </c>
      <c r="C4358" s="10">
        <v>43888</v>
      </c>
      <c r="D4358" s="11" t="s">
        <v>13</v>
      </c>
      <c r="E4358" s="11">
        <v>0</v>
      </c>
      <c r="F4358" s="11">
        <v>10.54</v>
      </c>
      <c r="G4358" s="11">
        <v>0</v>
      </c>
      <c r="H4358" s="11">
        <v>1646953.57</v>
      </c>
      <c r="I4358" s="11" t="s">
        <v>14</v>
      </c>
      <c r="J4358" s="11" t="s">
        <v>15</v>
      </c>
      <c r="K4358" s="1" t="str">
        <f t="shared" si="231"/>
        <v/>
      </c>
      <c r="L4358" s="1" t="e">
        <f ca="1">IF(AND(K4358&lt;&gt; "", COUNTIF(SAP!#REF!,K4358)&gt;0),"Matched", "")</f>
        <v>#REF!</v>
      </c>
      <c r="M4358" s="1" t="str">
        <f t="shared" si="229"/>
        <v/>
      </c>
      <c r="N4358" s="1" t="e">
        <f ca="1">IF(AND(M4358&lt;&gt; "", COUNTIF(SAP!#REF!,M4358)&gt;0),"Matched", "")</f>
        <v>#REF!</v>
      </c>
      <c r="O4358" s="1" t="str">
        <f t="shared" si="230"/>
        <v/>
      </c>
      <c r="P4358" s="1" t="e">
        <f ca="1">IF(AND(O4358&lt;&gt; "", COUNTIF(SAP!#REF!,O4358)&gt;0),"Matched", "")</f>
        <v>#REF!</v>
      </c>
      <c r="R4358" s="1" t="e">
        <f ca="1">IF(AND(Q4358&lt;&gt; "", COUNTIF(SAP!#REF!,Q4358)&gt;0),"Matched", "")</f>
        <v>#REF!</v>
      </c>
      <c r="S4358" s="1" t="str">
        <f ca="1">IF(D4358="AD","Logic5"&amp;"_"&amp;TEXT(C4358,"dd.mm.yyyy") &amp;"_"&amp; 661.57,"")</f>
        <v>Logic5_27.02.2020_661.57</v>
      </c>
      <c r="T4358" s="1" t="e">
        <f ca="1">IF(AND(S4358&lt;&gt; "", COUNTIF(SAP!#REF!,S4358)&gt;0),"Matched", "")</f>
        <v>#REF!</v>
      </c>
    </row>
    <row r="4359" spans="1:20">
      <c r="A4359" s="13">
        <v>11563327</v>
      </c>
      <c r="B4359" s="14">
        <v>43888</v>
      </c>
      <c r="C4359" s="14">
        <v>43888</v>
      </c>
      <c r="D4359" s="15" t="s">
        <v>13</v>
      </c>
      <c r="E4359" s="15">
        <v>0</v>
      </c>
      <c r="F4359" s="15">
        <v>11.22</v>
      </c>
      <c r="G4359" s="15">
        <v>0</v>
      </c>
      <c r="H4359" s="15">
        <v>1646942.35</v>
      </c>
      <c r="I4359" s="15" t="s">
        <v>14</v>
      </c>
      <c r="J4359" s="15" t="s">
        <v>15</v>
      </c>
      <c r="K4359" s="1" t="str">
        <f t="shared" si="231"/>
        <v/>
      </c>
      <c r="L4359" s="1" t="e">
        <f ca="1">IF(AND(K4359&lt;&gt; "", COUNTIF(SAP!#REF!,K4359)&gt;0),"Matched", "")</f>
        <v>#REF!</v>
      </c>
      <c r="M4359" s="1" t="str">
        <f t="shared" si="229"/>
        <v/>
      </c>
      <c r="N4359" s="1" t="e">
        <f ca="1">IF(AND(M4359&lt;&gt; "", COUNTIF(SAP!#REF!,M4359)&gt;0),"Matched", "")</f>
        <v>#REF!</v>
      </c>
      <c r="O4359" s="1" t="str">
        <f t="shared" si="230"/>
        <v/>
      </c>
      <c r="P4359" s="1" t="e">
        <f ca="1">IF(AND(O4359&lt;&gt; "", COUNTIF(SAP!#REF!,O4359)&gt;0),"Matched", "")</f>
        <v>#REF!</v>
      </c>
      <c r="R4359" s="1" t="e">
        <f ca="1">IF(AND(Q4359&lt;&gt; "", COUNTIF(SAP!#REF!,Q4359)&gt;0),"Matched", "")</f>
        <v>#REF!</v>
      </c>
      <c r="S4359" s="1" t="str">
        <f ca="1">IF(D4359="AD","Logic5"&amp;"_"&amp;TEXT(C4359,"dd.mm.yyyy") &amp;"_"&amp; 661.57,"")</f>
        <v>Logic5_27.02.2020_661.57</v>
      </c>
      <c r="T4359" s="1" t="e">
        <f ca="1">IF(AND(S4359&lt;&gt; "", COUNTIF(SAP!#REF!,S4359)&gt;0),"Matched", "")</f>
        <v>#REF!</v>
      </c>
    </row>
    <row r="4360" spans="1:20">
      <c r="A4360" s="9">
        <v>11563327</v>
      </c>
      <c r="B4360" s="10">
        <v>43888</v>
      </c>
      <c r="C4360" s="10">
        <v>43888</v>
      </c>
      <c r="D4360" s="11" t="s">
        <v>13</v>
      </c>
      <c r="E4360" s="11">
        <v>0</v>
      </c>
      <c r="F4360" s="11">
        <v>13.27</v>
      </c>
      <c r="G4360" s="11">
        <v>0</v>
      </c>
      <c r="H4360" s="11">
        <v>1646929.08</v>
      </c>
      <c r="I4360" s="11" t="s">
        <v>14</v>
      </c>
      <c r="J4360" s="11" t="s">
        <v>15</v>
      </c>
      <c r="K4360" s="1" t="str">
        <f t="shared" si="231"/>
        <v/>
      </c>
      <c r="L4360" s="1" t="e">
        <f ca="1">IF(AND(K4360&lt;&gt; "", COUNTIF(SAP!#REF!,K4360)&gt;0),"Matched", "")</f>
        <v>#REF!</v>
      </c>
      <c r="M4360" s="1" t="str">
        <f t="shared" si="229"/>
        <v/>
      </c>
      <c r="N4360" s="1" t="e">
        <f ca="1">IF(AND(M4360&lt;&gt; "", COUNTIF(SAP!#REF!,M4360)&gt;0),"Matched", "")</f>
        <v>#REF!</v>
      </c>
      <c r="O4360" s="1" t="str">
        <f t="shared" si="230"/>
        <v/>
      </c>
      <c r="P4360" s="1" t="e">
        <f ca="1">IF(AND(O4360&lt;&gt; "", COUNTIF(SAP!#REF!,O4360)&gt;0),"Matched", "")</f>
        <v>#REF!</v>
      </c>
      <c r="R4360" s="1" t="e">
        <f ca="1">IF(AND(Q4360&lt;&gt; "", COUNTIF(SAP!#REF!,Q4360)&gt;0),"Matched", "")</f>
        <v>#REF!</v>
      </c>
      <c r="S4360" s="1" t="str">
        <f ca="1">IF(D4360="AD","Logic5"&amp;"_"&amp;TEXT(C4360,"dd.mm.yyyy") &amp;"_"&amp; 661.57,"")</f>
        <v>Logic5_27.02.2020_661.57</v>
      </c>
      <c r="T4360" s="1" t="e">
        <f ca="1">IF(AND(S4360&lt;&gt; "", COUNTIF(SAP!#REF!,S4360)&gt;0),"Matched", "")</f>
        <v>#REF!</v>
      </c>
    </row>
    <row r="4361" spans="1:20">
      <c r="A4361" s="13">
        <v>11563327</v>
      </c>
      <c r="B4361" s="14">
        <v>43888</v>
      </c>
      <c r="C4361" s="14">
        <v>43888</v>
      </c>
      <c r="D4361" s="15" t="s">
        <v>13</v>
      </c>
      <c r="E4361" s="15">
        <v>0</v>
      </c>
      <c r="F4361" s="15">
        <v>13.58</v>
      </c>
      <c r="G4361" s="15">
        <v>0</v>
      </c>
      <c r="H4361" s="15">
        <v>1646915.5</v>
      </c>
      <c r="I4361" s="15" t="s">
        <v>14</v>
      </c>
      <c r="J4361" s="15" t="s">
        <v>15</v>
      </c>
      <c r="K4361" s="1" t="str">
        <f t="shared" si="231"/>
        <v/>
      </c>
      <c r="L4361" s="1" t="e">
        <f ca="1">IF(AND(K4361&lt;&gt; "", COUNTIF(SAP!#REF!,K4361)&gt;0),"Matched", "")</f>
        <v>#REF!</v>
      </c>
      <c r="M4361" s="1" t="str">
        <f t="shared" si="229"/>
        <v/>
      </c>
      <c r="N4361" s="1" t="e">
        <f ca="1">IF(AND(M4361&lt;&gt; "", COUNTIF(SAP!#REF!,M4361)&gt;0),"Matched", "")</f>
        <v>#REF!</v>
      </c>
      <c r="O4361" s="1" t="str">
        <f t="shared" si="230"/>
        <v/>
      </c>
      <c r="P4361" s="1" t="e">
        <f ca="1">IF(AND(O4361&lt;&gt; "", COUNTIF(SAP!#REF!,O4361)&gt;0),"Matched", "")</f>
        <v>#REF!</v>
      </c>
      <c r="R4361" s="1" t="e">
        <f ca="1">IF(AND(Q4361&lt;&gt; "", COUNTIF(SAP!#REF!,Q4361)&gt;0),"Matched", "")</f>
        <v>#REF!</v>
      </c>
      <c r="S4361" s="1" t="str">
        <f ca="1">IF(D4361="AD","Logic5"&amp;"_"&amp;TEXT(C4361,"dd.mm.yyyy") &amp;"_"&amp; 661.57,"")</f>
        <v>Logic5_27.02.2020_661.57</v>
      </c>
      <c r="T4361" s="1" t="e">
        <f ca="1">IF(AND(S4361&lt;&gt; "", COUNTIF(SAP!#REF!,S4361)&gt;0),"Matched", "")</f>
        <v>#REF!</v>
      </c>
    </row>
    <row r="4362" spans="1:20">
      <c r="A4362" s="9">
        <v>11563327</v>
      </c>
      <c r="B4362" s="10">
        <v>43888</v>
      </c>
      <c r="C4362" s="10">
        <v>43888</v>
      </c>
      <c r="D4362" s="11" t="s">
        <v>13</v>
      </c>
      <c r="E4362" s="11">
        <v>0</v>
      </c>
      <c r="F4362" s="11">
        <v>14.34</v>
      </c>
      <c r="G4362" s="11">
        <v>0</v>
      </c>
      <c r="H4362" s="11">
        <v>1646901.16</v>
      </c>
      <c r="I4362" s="11" t="s">
        <v>14</v>
      </c>
      <c r="J4362" s="11" t="s">
        <v>15</v>
      </c>
      <c r="K4362" s="1" t="str">
        <f t="shared" si="231"/>
        <v/>
      </c>
      <c r="L4362" s="1" t="e">
        <f ca="1">IF(AND(K4362&lt;&gt; "", COUNTIF(SAP!#REF!,K4362)&gt;0),"Matched", "")</f>
        <v>#REF!</v>
      </c>
      <c r="M4362" s="1" t="str">
        <f t="shared" si="229"/>
        <v/>
      </c>
      <c r="N4362" s="1" t="e">
        <f ca="1">IF(AND(M4362&lt;&gt; "", COUNTIF(SAP!#REF!,M4362)&gt;0),"Matched", "")</f>
        <v>#REF!</v>
      </c>
      <c r="O4362" s="1" t="str">
        <f t="shared" si="230"/>
        <v/>
      </c>
      <c r="P4362" s="1" t="e">
        <f ca="1">IF(AND(O4362&lt;&gt; "", COUNTIF(SAP!#REF!,O4362)&gt;0),"Matched", "")</f>
        <v>#REF!</v>
      </c>
      <c r="R4362" s="1" t="e">
        <f ca="1">IF(AND(Q4362&lt;&gt; "", COUNTIF(SAP!#REF!,Q4362)&gt;0),"Matched", "")</f>
        <v>#REF!</v>
      </c>
      <c r="S4362" s="1" t="str">
        <f ca="1">IF(D4362="AD","Logic5"&amp;"_"&amp;TEXT(C4362,"dd.mm.yyyy") &amp;"_"&amp; 661.57,"")</f>
        <v>Logic5_27.02.2020_661.57</v>
      </c>
      <c r="T4362" s="1" t="e">
        <f ca="1">IF(AND(S4362&lt;&gt; "", COUNTIF(SAP!#REF!,S4362)&gt;0),"Matched", "")</f>
        <v>#REF!</v>
      </c>
    </row>
    <row r="4363" spans="1:20">
      <c r="A4363" s="13">
        <v>11563327</v>
      </c>
      <c r="B4363" s="14">
        <v>43888</v>
      </c>
      <c r="C4363" s="14">
        <v>43888</v>
      </c>
      <c r="D4363" s="15" t="s">
        <v>13</v>
      </c>
      <c r="E4363" s="15">
        <v>0</v>
      </c>
      <c r="F4363" s="15">
        <v>14.58</v>
      </c>
      <c r="G4363" s="15">
        <v>0</v>
      </c>
      <c r="H4363" s="15">
        <v>1646886.58</v>
      </c>
      <c r="I4363" s="15" t="s">
        <v>14</v>
      </c>
      <c r="J4363" s="15" t="s">
        <v>15</v>
      </c>
      <c r="K4363" s="1" t="str">
        <f t="shared" si="231"/>
        <v/>
      </c>
      <c r="L4363" s="1" t="e">
        <f ca="1">IF(AND(K4363&lt;&gt; "", COUNTIF(SAP!#REF!,K4363)&gt;0),"Matched", "")</f>
        <v>#REF!</v>
      </c>
      <c r="M4363" s="1" t="str">
        <f t="shared" si="229"/>
        <v/>
      </c>
      <c r="N4363" s="1" t="e">
        <f ca="1">IF(AND(M4363&lt;&gt; "", COUNTIF(SAP!#REF!,M4363)&gt;0),"Matched", "")</f>
        <v>#REF!</v>
      </c>
      <c r="O4363" s="1" t="str">
        <f t="shared" si="230"/>
        <v/>
      </c>
      <c r="P4363" s="1" t="e">
        <f ca="1">IF(AND(O4363&lt;&gt; "", COUNTIF(SAP!#REF!,O4363)&gt;0),"Matched", "")</f>
        <v>#REF!</v>
      </c>
      <c r="R4363" s="1" t="e">
        <f ca="1">IF(AND(Q4363&lt;&gt; "", COUNTIF(SAP!#REF!,Q4363)&gt;0),"Matched", "")</f>
        <v>#REF!</v>
      </c>
      <c r="S4363" s="1" t="str">
        <f ca="1">IF(D4363="AD","Logic5"&amp;"_"&amp;TEXT(C4363,"dd.mm.yyyy") &amp;"_"&amp; 661.57,"")</f>
        <v>Logic5_27.02.2020_661.57</v>
      </c>
      <c r="T4363" s="1" t="e">
        <f ca="1">IF(AND(S4363&lt;&gt; "", COUNTIF(SAP!#REF!,S4363)&gt;0),"Matched", "")</f>
        <v>#REF!</v>
      </c>
    </row>
    <row r="4364" spans="1:20">
      <c r="A4364" s="9">
        <v>11563327</v>
      </c>
      <c r="B4364" s="10">
        <v>43888</v>
      </c>
      <c r="C4364" s="10">
        <v>43888</v>
      </c>
      <c r="D4364" s="11" t="s">
        <v>13</v>
      </c>
      <c r="E4364" s="11">
        <v>0</v>
      </c>
      <c r="F4364" s="11">
        <v>14.62</v>
      </c>
      <c r="G4364" s="11">
        <v>0</v>
      </c>
      <c r="H4364" s="11">
        <v>1646871.96</v>
      </c>
      <c r="I4364" s="11" t="s">
        <v>14</v>
      </c>
      <c r="J4364" s="11" t="s">
        <v>15</v>
      </c>
      <c r="K4364" s="1" t="str">
        <f t="shared" si="231"/>
        <v/>
      </c>
      <c r="L4364" s="1" t="e">
        <f ca="1">IF(AND(K4364&lt;&gt; "", COUNTIF(SAP!#REF!,K4364)&gt;0),"Matched", "")</f>
        <v>#REF!</v>
      </c>
      <c r="M4364" s="1" t="str">
        <f t="shared" si="229"/>
        <v/>
      </c>
      <c r="N4364" s="1" t="e">
        <f ca="1">IF(AND(M4364&lt;&gt; "", COUNTIF(SAP!#REF!,M4364)&gt;0),"Matched", "")</f>
        <v>#REF!</v>
      </c>
      <c r="O4364" s="1" t="str">
        <f t="shared" si="230"/>
        <v/>
      </c>
      <c r="P4364" s="1" t="e">
        <f ca="1">IF(AND(O4364&lt;&gt; "", COUNTIF(SAP!#REF!,O4364)&gt;0),"Matched", "")</f>
        <v>#REF!</v>
      </c>
      <c r="R4364" s="1" t="e">
        <f ca="1">IF(AND(Q4364&lt;&gt; "", COUNTIF(SAP!#REF!,Q4364)&gt;0),"Matched", "")</f>
        <v>#REF!</v>
      </c>
      <c r="S4364" s="1" t="str">
        <f ca="1">IF(D4364="AD","Logic5"&amp;"_"&amp;TEXT(C4364,"dd.mm.yyyy") &amp;"_"&amp; 661.57,"")</f>
        <v>Logic5_27.02.2020_661.57</v>
      </c>
      <c r="T4364" s="1" t="e">
        <f ca="1">IF(AND(S4364&lt;&gt; "", COUNTIF(SAP!#REF!,S4364)&gt;0),"Matched", "")</f>
        <v>#REF!</v>
      </c>
    </row>
    <row r="4365" spans="1:20">
      <c r="A4365" s="13">
        <v>11563327</v>
      </c>
      <c r="B4365" s="14">
        <v>43888</v>
      </c>
      <c r="C4365" s="14">
        <v>43888</v>
      </c>
      <c r="D4365" s="15" t="s">
        <v>13</v>
      </c>
      <c r="E4365" s="15">
        <v>0</v>
      </c>
      <c r="F4365" s="15">
        <v>15.77</v>
      </c>
      <c r="G4365" s="15">
        <v>0</v>
      </c>
      <c r="H4365" s="15">
        <v>1646856.19</v>
      </c>
      <c r="I4365" s="15" t="s">
        <v>14</v>
      </c>
      <c r="J4365" s="15" t="s">
        <v>15</v>
      </c>
      <c r="K4365" s="1" t="str">
        <f t="shared" si="231"/>
        <v/>
      </c>
      <c r="L4365" s="1" t="e">
        <f ca="1">IF(AND(K4365&lt;&gt; "", COUNTIF(SAP!#REF!,K4365)&gt;0),"Matched", "")</f>
        <v>#REF!</v>
      </c>
      <c r="M4365" s="1" t="str">
        <f t="shared" si="229"/>
        <v/>
      </c>
      <c r="N4365" s="1" t="e">
        <f ca="1">IF(AND(M4365&lt;&gt; "", COUNTIF(SAP!#REF!,M4365)&gt;0),"Matched", "")</f>
        <v>#REF!</v>
      </c>
      <c r="O4365" s="1" t="str">
        <f t="shared" si="230"/>
        <v/>
      </c>
      <c r="P4365" s="1" t="e">
        <f ca="1">IF(AND(O4365&lt;&gt; "", COUNTIF(SAP!#REF!,O4365)&gt;0),"Matched", "")</f>
        <v>#REF!</v>
      </c>
      <c r="R4365" s="1" t="e">
        <f ca="1">IF(AND(Q4365&lt;&gt; "", COUNTIF(SAP!#REF!,Q4365)&gt;0),"Matched", "")</f>
        <v>#REF!</v>
      </c>
      <c r="S4365" s="1" t="str">
        <f ca="1">IF(D4365="AD","Logic5"&amp;"_"&amp;TEXT(C4365,"dd.mm.yyyy") &amp;"_"&amp; 661.57,"")</f>
        <v>Logic5_27.02.2020_661.57</v>
      </c>
      <c r="T4365" s="1" t="e">
        <f ca="1">IF(AND(S4365&lt;&gt; "", COUNTIF(SAP!#REF!,S4365)&gt;0),"Matched", "")</f>
        <v>#REF!</v>
      </c>
    </row>
    <row r="4366" spans="1:20">
      <c r="A4366" s="9">
        <v>11563327</v>
      </c>
      <c r="B4366" s="10">
        <v>43888</v>
      </c>
      <c r="C4366" s="10">
        <v>43888</v>
      </c>
      <c r="D4366" s="11" t="s">
        <v>13</v>
      </c>
      <c r="E4366" s="11">
        <v>0</v>
      </c>
      <c r="F4366" s="11">
        <v>17.059999999999999</v>
      </c>
      <c r="G4366" s="11">
        <v>0</v>
      </c>
      <c r="H4366" s="11">
        <v>1646839.13</v>
      </c>
      <c r="I4366" s="11" t="s">
        <v>14</v>
      </c>
      <c r="J4366" s="11" t="s">
        <v>15</v>
      </c>
      <c r="K4366" s="1" t="str">
        <f t="shared" si="231"/>
        <v/>
      </c>
      <c r="L4366" s="1" t="e">
        <f ca="1">IF(AND(K4366&lt;&gt; "", COUNTIF(SAP!#REF!,K4366)&gt;0),"Matched", "")</f>
        <v>#REF!</v>
      </c>
      <c r="M4366" s="1" t="str">
        <f t="shared" si="229"/>
        <v/>
      </c>
      <c r="N4366" s="1" t="e">
        <f ca="1">IF(AND(M4366&lt;&gt; "", COUNTIF(SAP!#REF!,M4366)&gt;0),"Matched", "")</f>
        <v>#REF!</v>
      </c>
      <c r="O4366" s="1" t="str">
        <f t="shared" si="230"/>
        <v/>
      </c>
      <c r="P4366" s="1" t="e">
        <f ca="1">IF(AND(O4366&lt;&gt; "", COUNTIF(SAP!#REF!,O4366)&gt;0),"Matched", "")</f>
        <v>#REF!</v>
      </c>
      <c r="R4366" s="1" t="e">
        <f ca="1">IF(AND(Q4366&lt;&gt; "", COUNTIF(SAP!#REF!,Q4366)&gt;0),"Matched", "")</f>
        <v>#REF!</v>
      </c>
      <c r="S4366" s="1" t="str">
        <f ca="1">IF(D4366="AD","Logic5"&amp;"_"&amp;TEXT(C4366,"dd.mm.yyyy") &amp;"_"&amp; 661.57,"")</f>
        <v>Logic5_27.02.2020_661.57</v>
      </c>
      <c r="T4366" s="1" t="e">
        <f ca="1">IF(AND(S4366&lt;&gt; "", COUNTIF(SAP!#REF!,S4366)&gt;0),"Matched", "")</f>
        <v>#REF!</v>
      </c>
    </row>
    <row r="4367" spans="1:20">
      <c r="A4367" s="13">
        <v>11563327</v>
      </c>
      <c r="B4367" s="14">
        <v>43888</v>
      </c>
      <c r="C4367" s="14">
        <v>43888</v>
      </c>
      <c r="D4367" s="15" t="s">
        <v>13</v>
      </c>
      <c r="E4367" s="15">
        <v>0</v>
      </c>
      <c r="F4367" s="15">
        <v>17.309999999999999</v>
      </c>
      <c r="G4367" s="15">
        <v>0</v>
      </c>
      <c r="H4367" s="15">
        <v>1646821.82</v>
      </c>
      <c r="I4367" s="15" t="s">
        <v>14</v>
      </c>
      <c r="J4367" s="15" t="s">
        <v>15</v>
      </c>
      <c r="K4367" s="1" t="str">
        <f t="shared" si="231"/>
        <v/>
      </c>
      <c r="L4367" s="1" t="e">
        <f ca="1">IF(AND(K4367&lt;&gt; "", COUNTIF(SAP!#REF!,K4367)&gt;0),"Matched", "")</f>
        <v>#REF!</v>
      </c>
      <c r="M4367" s="1" t="str">
        <f t="shared" si="229"/>
        <v/>
      </c>
      <c r="N4367" s="1" t="e">
        <f ca="1">IF(AND(M4367&lt;&gt; "", COUNTIF(SAP!#REF!,M4367)&gt;0),"Matched", "")</f>
        <v>#REF!</v>
      </c>
      <c r="O4367" s="1" t="str">
        <f t="shared" si="230"/>
        <v/>
      </c>
      <c r="P4367" s="1" t="e">
        <f ca="1">IF(AND(O4367&lt;&gt; "", COUNTIF(SAP!#REF!,O4367)&gt;0),"Matched", "")</f>
        <v>#REF!</v>
      </c>
      <c r="R4367" s="1" t="e">
        <f ca="1">IF(AND(Q4367&lt;&gt; "", COUNTIF(SAP!#REF!,Q4367)&gt;0),"Matched", "")</f>
        <v>#REF!</v>
      </c>
      <c r="S4367" s="1" t="str">
        <f ca="1">IF(D4367="AD","Logic5"&amp;"_"&amp;TEXT(C4367,"dd.mm.yyyy") &amp;"_"&amp; 661.57,"")</f>
        <v>Logic5_27.02.2020_661.57</v>
      </c>
      <c r="T4367" s="1" t="e">
        <f ca="1">IF(AND(S4367&lt;&gt; "", COUNTIF(SAP!#REF!,S4367)&gt;0),"Matched", "")</f>
        <v>#REF!</v>
      </c>
    </row>
    <row r="4368" spans="1:20">
      <c r="A4368" s="9">
        <v>11563327</v>
      </c>
      <c r="B4368" s="10">
        <v>43888</v>
      </c>
      <c r="C4368" s="10">
        <v>43888</v>
      </c>
      <c r="D4368" s="11" t="s">
        <v>13</v>
      </c>
      <c r="E4368" s="11">
        <v>0</v>
      </c>
      <c r="F4368" s="11">
        <v>20.079999999999998</v>
      </c>
      <c r="G4368" s="11">
        <v>0</v>
      </c>
      <c r="H4368" s="11">
        <v>1646801.74</v>
      </c>
      <c r="I4368" s="11" t="s">
        <v>14</v>
      </c>
      <c r="J4368" s="11" t="s">
        <v>15</v>
      </c>
      <c r="K4368" s="1" t="str">
        <f t="shared" si="231"/>
        <v/>
      </c>
      <c r="L4368" s="1" t="e">
        <f ca="1">IF(AND(K4368&lt;&gt; "", COUNTIF(SAP!#REF!,K4368)&gt;0),"Matched", "")</f>
        <v>#REF!</v>
      </c>
      <c r="M4368" s="1" t="str">
        <f t="shared" si="229"/>
        <v/>
      </c>
      <c r="N4368" s="1" t="e">
        <f ca="1">IF(AND(M4368&lt;&gt; "", COUNTIF(SAP!#REF!,M4368)&gt;0),"Matched", "")</f>
        <v>#REF!</v>
      </c>
      <c r="O4368" s="1" t="str">
        <f t="shared" si="230"/>
        <v/>
      </c>
      <c r="P4368" s="1" t="e">
        <f ca="1">IF(AND(O4368&lt;&gt; "", COUNTIF(SAP!#REF!,O4368)&gt;0),"Matched", "")</f>
        <v>#REF!</v>
      </c>
      <c r="R4368" s="1" t="e">
        <f ca="1">IF(AND(Q4368&lt;&gt; "", COUNTIF(SAP!#REF!,Q4368)&gt;0),"Matched", "")</f>
        <v>#REF!</v>
      </c>
      <c r="S4368" s="1" t="str">
        <f ca="1">IF(D4368="AD","Logic5"&amp;"_"&amp;TEXT(C4368,"dd.mm.yyyy") &amp;"_"&amp; 661.57,"")</f>
        <v>Logic5_27.02.2020_661.57</v>
      </c>
      <c r="T4368" s="1" t="e">
        <f ca="1">IF(AND(S4368&lt;&gt; "", COUNTIF(SAP!#REF!,S4368)&gt;0),"Matched", "")</f>
        <v>#REF!</v>
      </c>
    </row>
    <row r="4369" spans="1:20">
      <c r="A4369" s="13">
        <v>11563327</v>
      </c>
      <c r="B4369" s="14">
        <v>43888</v>
      </c>
      <c r="C4369" s="14">
        <v>43888</v>
      </c>
      <c r="D4369" s="15" t="s">
        <v>13</v>
      </c>
      <c r="E4369" s="15">
        <v>0</v>
      </c>
      <c r="F4369" s="15">
        <v>20.71</v>
      </c>
      <c r="G4369" s="15">
        <v>0</v>
      </c>
      <c r="H4369" s="15">
        <v>1646781.03</v>
      </c>
      <c r="I4369" s="15" t="s">
        <v>14</v>
      </c>
      <c r="J4369" s="15" t="s">
        <v>15</v>
      </c>
      <c r="K4369" s="1" t="str">
        <f t="shared" si="231"/>
        <v/>
      </c>
      <c r="L4369" s="1" t="e">
        <f ca="1">IF(AND(K4369&lt;&gt; "", COUNTIF(SAP!#REF!,K4369)&gt;0),"Matched", "")</f>
        <v>#REF!</v>
      </c>
      <c r="M4369" s="1" t="str">
        <f t="shared" si="229"/>
        <v/>
      </c>
      <c r="N4369" s="1" t="e">
        <f ca="1">IF(AND(M4369&lt;&gt; "", COUNTIF(SAP!#REF!,M4369)&gt;0),"Matched", "")</f>
        <v>#REF!</v>
      </c>
      <c r="O4369" s="1" t="str">
        <f t="shared" si="230"/>
        <v/>
      </c>
      <c r="P4369" s="1" t="e">
        <f ca="1">IF(AND(O4369&lt;&gt; "", COUNTIF(SAP!#REF!,O4369)&gt;0),"Matched", "")</f>
        <v>#REF!</v>
      </c>
      <c r="R4369" s="1" t="e">
        <f ca="1">IF(AND(Q4369&lt;&gt; "", COUNTIF(SAP!#REF!,Q4369)&gt;0),"Matched", "")</f>
        <v>#REF!</v>
      </c>
      <c r="S4369" s="1" t="str">
        <f ca="1">IF(D4369="AD","Logic5"&amp;"_"&amp;TEXT(C4369,"dd.mm.yyyy") &amp;"_"&amp; 661.57,"")</f>
        <v>Logic5_27.02.2020_661.57</v>
      </c>
      <c r="T4369" s="1" t="e">
        <f ca="1">IF(AND(S4369&lt;&gt; "", COUNTIF(SAP!#REF!,S4369)&gt;0),"Matched", "")</f>
        <v>#REF!</v>
      </c>
    </row>
    <row r="4370" spans="1:20">
      <c r="A4370" s="9">
        <v>11563327</v>
      </c>
      <c r="B4370" s="10">
        <v>43888</v>
      </c>
      <c r="C4370" s="10">
        <v>43888</v>
      </c>
      <c r="D4370" s="11" t="s">
        <v>13</v>
      </c>
      <c r="E4370" s="11">
        <v>0</v>
      </c>
      <c r="F4370" s="11">
        <v>30.46</v>
      </c>
      <c r="G4370" s="11">
        <v>0</v>
      </c>
      <c r="H4370" s="11">
        <v>1646750.57</v>
      </c>
      <c r="I4370" s="11" t="s">
        <v>14</v>
      </c>
      <c r="J4370" s="11" t="s">
        <v>15</v>
      </c>
      <c r="K4370" s="1" t="str">
        <f t="shared" si="231"/>
        <v/>
      </c>
      <c r="L4370" s="1" t="e">
        <f ca="1">IF(AND(K4370&lt;&gt; "", COUNTIF(SAP!#REF!,K4370)&gt;0),"Matched", "")</f>
        <v>#REF!</v>
      </c>
      <c r="M4370" s="1" t="str">
        <f t="shared" si="229"/>
        <v/>
      </c>
      <c r="N4370" s="1" t="e">
        <f ca="1">IF(AND(M4370&lt;&gt; "", COUNTIF(SAP!#REF!,M4370)&gt;0),"Matched", "")</f>
        <v>#REF!</v>
      </c>
      <c r="O4370" s="1" t="str">
        <f t="shared" si="230"/>
        <v/>
      </c>
      <c r="P4370" s="1" t="e">
        <f ca="1">IF(AND(O4370&lt;&gt; "", COUNTIF(SAP!#REF!,O4370)&gt;0),"Matched", "")</f>
        <v>#REF!</v>
      </c>
      <c r="R4370" s="1" t="e">
        <f ca="1">IF(AND(Q4370&lt;&gt; "", COUNTIF(SAP!#REF!,Q4370)&gt;0),"Matched", "")</f>
        <v>#REF!</v>
      </c>
      <c r="S4370" s="1" t="str">
        <f ca="1">IF(D4370="AD","Logic5"&amp;"_"&amp;TEXT(C4370,"dd.mm.yyyy") &amp;"_"&amp; 661.57,"")</f>
        <v>Logic5_27.02.2020_661.57</v>
      </c>
      <c r="T4370" s="1" t="e">
        <f ca="1">IF(AND(S4370&lt;&gt; "", COUNTIF(SAP!#REF!,S4370)&gt;0),"Matched", "")</f>
        <v>#REF!</v>
      </c>
    </row>
    <row r="4371" spans="1:20">
      <c r="A4371" s="13">
        <v>11563327</v>
      </c>
      <c r="B4371" s="14">
        <v>43888</v>
      </c>
      <c r="C4371" s="14">
        <v>43888</v>
      </c>
      <c r="D4371" s="15" t="s">
        <v>13</v>
      </c>
      <c r="E4371" s="15">
        <v>0</v>
      </c>
      <c r="F4371" s="15">
        <v>31.17</v>
      </c>
      <c r="G4371" s="15">
        <v>0</v>
      </c>
      <c r="H4371" s="15">
        <v>1646719.4</v>
      </c>
      <c r="I4371" s="15" t="s">
        <v>14</v>
      </c>
      <c r="J4371" s="15" t="s">
        <v>15</v>
      </c>
      <c r="K4371" s="1" t="str">
        <f t="shared" si="231"/>
        <v/>
      </c>
      <c r="L4371" s="1" t="e">
        <f ca="1">IF(AND(K4371&lt;&gt; "", COUNTIF(SAP!#REF!,K4371)&gt;0),"Matched", "")</f>
        <v>#REF!</v>
      </c>
      <c r="M4371" s="1" t="str">
        <f t="shared" si="229"/>
        <v/>
      </c>
      <c r="N4371" s="1" t="e">
        <f ca="1">IF(AND(M4371&lt;&gt; "", COUNTIF(SAP!#REF!,M4371)&gt;0),"Matched", "")</f>
        <v>#REF!</v>
      </c>
      <c r="O4371" s="1" t="str">
        <f t="shared" si="230"/>
        <v/>
      </c>
      <c r="P4371" s="1" t="e">
        <f ca="1">IF(AND(O4371&lt;&gt; "", COUNTIF(SAP!#REF!,O4371)&gt;0),"Matched", "")</f>
        <v>#REF!</v>
      </c>
      <c r="R4371" s="1" t="e">
        <f ca="1">IF(AND(Q4371&lt;&gt; "", COUNTIF(SAP!#REF!,Q4371)&gt;0),"Matched", "")</f>
        <v>#REF!</v>
      </c>
      <c r="S4371" s="1" t="str">
        <f ca="1">IF(D4371="AD","Logic5"&amp;"_"&amp;TEXT(C4371,"dd.mm.yyyy") &amp;"_"&amp; 661.57,"")</f>
        <v>Logic5_27.02.2020_661.57</v>
      </c>
      <c r="T4371" s="1" t="e">
        <f ca="1">IF(AND(S4371&lt;&gt; "", COUNTIF(SAP!#REF!,S4371)&gt;0),"Matched", "")</f>
        <v>#REF!</v>
      </c>
    </row>
    <row r="4372" spans="1:20">
      <c r="A4372" s="9">
        <v>11563327</v>
      </c>
      <c r="B4372" s="10">
        <v>43888</v>
      </c>
      <c r="C4372" s="10">
        <v>43888</v>
      </c>
      <c r="D4372" s="11" t="s">
        <v>13</v>
      </c>
      <c r="E4372" s="11">
        <v>0</v>
      </c>
      <c r="F4372" s="11">
        <v>32.72</v>
      </c>
      <c r="G4372" s="11">
        <v>0</v>
      </c>
      <c r="H4372" s="11">
        <v>1646686.68</v>
      </c>
      <c r="I4372" s="11" t="s">
        <v>14</v>
      </c>
      <c r="J4372" s="11" t="s">
        <v>15</v>
      </c>
      <c r="K4372" s="1" t="str">
        <f t="shared" si="231"/>
        <v/>
      </c>
      <c r="L4372" s="1" t="e">
        <f ca="1">IF(AND(K4372&lt;&gt; "", COUNTIF(SAP!#REF!,K4372)&gt;0),"Matched", "")</f>
        <v>#REF!</v>
      </c>
      <c r="M4372" s="1" t="str">
        <f t="shared" si="229"/>
        <v/>
      </c>
      <c r="N4372" s="1" t="e">
        <f ca="1">IF(AND(M4372&lt;&gt; "", COUNTIF(SAP!#REF!,M4372)&gt;0),"Matched", "")</f>
        <v>#REF!</v>
      </c>
      <c r="O4372" s="1" t="str">
        <f t="shared" si="230"/>
        <v/>
      </c>
      <c r="P4372" s="1" t="e">
        <f ca="1">IF(AND(O4372&lt;&gt; "", COUNTIF(SAP!#REF!,O4372)&gt;0),"Matched", "")</f>
        <v>#REF!</v>
      </c>
      <c r="R4372" s="1" t="e">
        <f ca="1">IF(AND(Q4372&lt;&gt; "", COUNTIF(SAP!#REF!,Q4372)&gt;0),"Matched", "")</f>
        <v>#REF!</v>
      </c>
      <c r="S4372" s="1" t="str">
        <f ca="1">IF(D4372="AD","Logic5"&amp;"_"&amp;TEXT(C4372,"dd.mm.yyyy") &amp;"_"&amp; 661.57,"")</f>
        <v>Logic5_27.02.2020_661.57</v>
      </c>
      <c r="T4372" s="1" t="e">
        <f ca="1">IF(AND(S4372&lt;&gt; "", COUNTIF(SAP!#REF!,S4372)&gt;0),"Matched", "")</f>
        <v>#REF!</v>
      </c>
    </row>
    <row r="4373" spans="1:20">
      <c r="A4373" s="13">
        <v>11563327</v>
      </c>
      <c r="B4373" s="14">
        <v>43888</v>
      </c>
      <c r="C4373" s="14">
        <v>43888</v>
      </c>
      <c r="D4373" s="15" t="s">
        <v>13</v>
      </c>
      <c r="E4373" s="15">
        <v>0</v>
      </c>
      <c r="F4373" s="15">
        <v>40.020000000000003</v>
      </c>
      <c r="G4373" s="15">
        <v>0</v>
      </c>
      <c r="H4373" s="15">
        <v>1646646.66</v>
      </c>
      <c r="I4373" s="15" t="s">
        <v>14</v>
      </c>
      <c r="J4373" s="15" t="s">
        <v>15</v>
      </c>
      <c r="K4373" s="1" t="str">
        <f t="shared" si="231"/>
        <v/>
      </c>
      <c r="L4373" s="1" t="e">
        <f ca="1">IF(AND(K4373&lt;&gt; "", COUNTIF(SAP!#REF!,K4373)&gt;0),"Matched", "")</f>
        <v>#REF!</v>
      </c>
      <c r="M4373" s="1" t="str">
        <f t="shared" si="229"/>
        <v/>
      </c>
      <c r="N4373" s="1" t="e">
        <f ca="1">IF(AND(M4373&lt;&gt; "", COUNTIF(SAP!#REF!,M4373)&gt;0),"Matched", "")</f>
        <v>#REF!</v>
      </c>
      <c r="O4373" s="1" t="str">
        <f t="shared" si="230"/>
        <v/>
      </c>
      <c r="P4373" s="1" t="e">
        <f ca="1">IF(AND(O4373&lt;&gt; "", COUNTIF(SAP!#REF!,O4373)&gt;0),"Matched", "")</f>
        <v>#REF!</v>
      </c>
      <c r="R4373" s="1" t="e">
        <f ca="1">IF(AND(Q4373&lt;&gt; "", COUNTIF(SAP!#REF!,Q4373)&gt;0),"Matched", "")</f>
        <v>#REF!</v>
      </c>
      <c r="S4373" s="1" t="str">
        <f ca="1">IF(D4373="AD","Logic5"&amp;"_"&amp;TEXT(C4373,"dd.mm.yyyy") &amp;"_"&amp; 661.57,"")</f>
        <v>Logic5_27.02.2020_661.57</v>
      </c>
      <c r="T4373" s="1" t="e">
        <f ca="1">IF(AND(S4373&lt;&gt; "", COUNTIF(SAP!#REF!,S4373)&gt;0),"Matched", "")</f>
        <v>#REF!</v>
      </c>
    </row>
    <row r="4374" spans="1:20">
      <c r="A4374" s="9">
        <v>11563327</v>
      </c>
      <c r="B4374" s="10">
        <v>43888</v>
      </c>
      <c r="C4374" s="10">
        <v>43888</v>
      </c>
      <c r="D4374" s="11" t="s">
        <v>13</v>
      </c>
      <c r="E4374" s="11">
        <v>0</v>
      </c>
      <c r="F4374" s="11">
        <v>40.47</v>
      </c>
      <c r="G4374" s="11">
        <v>0</v>
      </c>
      <c r="H4374" s="11">
        <v>1646606.19</v>
      </c>
      <c r="I4374" s="11" t="s">
        <v>14</v>
      </c>
      <c r="J4374" s="11" t="s">
        <v>15</v>
      </c>
      <c r="K4374" s="1" t="str">
        <f t="shared" si="231"/>
        <v/>
      </c>
      <c r="L4374" s="1" t="e">
        <f ca="1">IF(AND(K4374&lt;&gt; "", COUNTIF(SAP!#REF!,K4374)&gt;0),"Matched", "")</f>
        <v>#REF!</v>
      </c>
      <c r="M4374" s="1" t="str">
        <f t="shared" si="229"/>
        <v/>
      </c>
      <c r="N4374" s="1" t="e">
        <f ca="1">IF(AND(M4374&lt;&gt; "", COUNTIF(SAP!#REF!,M4374)&gt;0),"Matched", "")</f>
        <v>#REF!</v>
      </c>
      <c r="O4374" s="1" t="str">
        <f t="shared" si="230"/>
        <v/>
      </c>
      <c r="P4374" s="1" t="e">
        <f ca="1">IF(AND(O4374&lt;&gt; "", COUNTIF(SAP!#REF!,O4374)&gt;0),"Matched", "")</f>
        <v>#REF!</v>
      </c>
      <c r="R4374" s="1" t="e">
        <f ca="1">IF(AND(Q4374&lt;&gt; "", COUNTIF(SAP!#REF!,Q4374)&gt;0),"Matched", "")</f>
        <v>#REF!</v>
      </c>
      <c r="S4374" s="1" t="str">
        <f ca="1">IF(D4374="AD","Logic5"&amp;"_"&amp;TEXT(C4374,"dd.mm.yyyy") &amp;"_"&amp; 661.57,"")</f>
        <v>Logic5_27.02.2020_661.57</v>
      </c>
      <c r="T4374" s="1" t="e">
        <f ca="1">IF(AND(S4374&lt;&gt; "", COUNTIF(SAP!#REF!,S4374)&gt;0),"Matched", "")</f>
        <v>#REF!</v>
      </c>
    </row>
    <row r="4375" spans="1:20">
      <c r="A4375" s="13">
        <v>11563327</v>
      </c>
      <c r="B4375" s="14">
        <v>43888</v>
      </c>
      <c r="C4375" s="14">
        <v>43888</v>
      </c>
      <c r="D4375" s="15" t="s">
        <v>13</v>
      </c>
      <c r="E4375" s="15">
        <v>0</v>
      </c>
      <c r="F4375" s="15">
        <v>42.9</v>
      </c>
      <c r="G4375" s="15">
        <v>0</v>
      </c>
      <c r="H4375" s="15">
        <v>1646563.29</v>
      </c>
      <c r="I4375" s="15" t="s">
        <v>14</v>
      </c>
      <c r="J4375" s="15" t="s">
        <v>15</v>
      </c>
      <c r="K4375" s="1" t="str">
        <f t="shared" si="231"/>
        <v/>
      </c>
      <c r="L4375" s="1" t="e">
        <f ca="1">IF(AND(K4375&lt;&gt; "", COUNTIF(SAP!#REF!,K4375)&gt;0),"Matched", "")</f>
        <v>#REF!</v>
      </c>
      <c r="M4375" s="1" t="str">
        <f t="shared" si="229"/>
        <v/>
      </c>
      <c r="N4375" s="1" t="e">
        <f ca="1">IF(AND(M4375&lt;&gt; "", COUNTIF(SAP!#REF!,M4375)&gt;0),"Matched", "")</f>
        <v>#REF!</v>
      </c>
      <c r="O4375" s="1" t="str">
        <f t="shared" si="230"/>
        <v/>
      </c>
      <c r="P4375" s="1" t="e">
        <f ca="1">IF(AND(O4375&lt;&gt; "", COUNTIF(SAP!#REF!,O4375)&gt;0),"Matched", "")</f>
        <v>#REF!</v>
      </c>
      <c r="R4375" s="1" t="e">
        <f ca="1">IF(AND(Q4375&lt;&gt; "", COUNTIF(SAP!#REF!,Q4375)&gt;0),"Matched", "")</f>
        <v>#REF!</v>
      </c>
      <c r="S4375" s="1" t="str">
        <f ca="1">IF(D4375="AD","Logic5"&amp;"_"&amp;TEXT(C4375,"dd.mm.yyyy") &amp;"_"&amp; 661.57,"")</f>
        <v>Logic5_27.02.2020_661.57</v>
      </c>
      <c r="T4375" s="1" t="e">
        <f ca="1">IF(AND(S4375&lt;&gt; "", COUNTIF(SAP!#REF!,S4375)&gt;0),"Matched", "")</f>
        <v>#REF!</v>
      </c>
    </row>
    <row r="4376" spans="1:20">
      <c r="A4376" s="9">
        <v>11563327</v>
      </c>
      <c r="B4376" s="10">
        <v>43888</v>
      </c>
      <c r="C4376" s="10">
        <v>43888</v>
      </c>
      <c r="D4376" s="11" t="s">
        <v>13</v>
      </c>
      <c r="E4376" s="11">
        <v>0</v>
      </c>
      <c r="F4376" s="11">
        <v>43.37</v>
      </c>
      <c r="G4376" s="11">
        <v>0</v>
      </c>
      <c r="H4376" s="11">
        <v>1646519.92</v>
      </c>
      <c r="I4376" s="11" t="s">
        <v>14</v>
      </c>
      <c r="J4376" s="11" t="s">
        <v>15</v>
      </c>
      <c r="K4376" s="1" t="str">
        <f t="shared" si="231"/>
        <v/>
      </c>
      <c r="L4376" s="1" t="e">
        <f ca="1">IF(AND(K4376&lt;&gt; "", COUNTIF(SAP!#REF!,K4376)&gt;0),"Matched", "")</f>
        <v>#REF!</v>
      </c>
      <c r="M4376" s="1" t="str">
        <f t="shared" si="229"/>
        <v/>
      </c>
      <c r="N4376" s="1" t="e">
        <f ca="1">IF(AND(M4376&lt;&gt; "", COUNTIF(SAP!#REF!,M4376)&gt;0),"Matched", "")</f>
        <v>#REF!</v>
      </c>
      <c r="O4376" s="1" t="str">
        <f t="shared" si="230"/>
        <v/>
      </c>
      <c r="P4376" s="1" t="e">
        <f ca="1">IF(AND(O4376&lt;&gt; "", COUNTIF(SAP!#REF!,O4376)&gt;0),"Matched", "")</f>
        <v>#REF!</v>
      </c>
      <c r="R4376" s="1" t="e">
        <f ca="1">IF(AND(Q4376&lt;&gt; "", COUNTIF(SAP!#REF!,Q4376)&gt;0),"Matched", "")</f>
        <v>#REF!</v>
      </c>
      <c r="S4376" s="1" t="str">
        <f ca="1">IF(D4376="AD","Logic5"&amp;"_"&amp;TEXT(C4376,"dd.mm.yyyy") &amp;"_"&amp; 661.57,"")</f>
        <v>Logic5_27.02.2020_661.57</v>
      </c>
      <c r="T4376" s="1" t="e">
        <f ca="1">IF(AND(S4376&lt;&gt; "", COUNTIF(SAP!#REF!,S4376)&gt;0),"Matched", "")</f>
        <v>#REF!</v>
      </c>
    </row>
    <row r="4377" spans="1:20">
      <c r="A4377" s="13">
        <v>11563327</v>
      </c>
      <c r="B4377" s="14">
        <v>43888</v>
      </c>
      <c r="C4377" s="14">
        <v>43888</v>
      </c>
      <c r="D4377" s="15" t="s">
        <v>13</v>
      </c>
      <c r="E4377" s="15">
        <v>0</v>
      </c>
      <c r="F4377" s="15">
        <v>43.91</v>
      </c>
      <c r="G4377" s="15">
        <v>0</v>
      </c>
      <c r="H4377" s="15">
        <v>1646476.01</v>
      </c>
      <c r="I4377" s="15" t="s">
        <v>14</v>
      </c>
      <c r="J4377" s="15" t="s">
        <v>15</v>
      </c>
      <c r="K4377" s="1" t="str">
        <f t="shared" si="231"/>
        <v/>
      </c>
      <c r="L4377" s="1" t="e">
        <f ca="1">IF(AND(K4377&lt;&gt; "", COUNTIF(SAP!#REF!,K4377)&gt;0),"Matched", "")</f>
        <v>#REF!</v>
      </c>
      <c r="M4377" s="1" t="str">
        <f t="shared" si="229"/>
        <v/>
      </c>
      <c r="N4377" s="1" t="e">
        <f ca="1">IF(AND(M4377&lt;&gt; "", COUNTIF(SAP!#REF!,M4377)&gt;0),"Matched", "")</f>
        <v>#REF!</v>
      </c>
      <c r="O4377" s="1" t="str">
        <f t="shared" si="230"/>
        <v/>
      </c>
      <c r="P4377" s="1" t="e">
        <f ca="1">IF(AND(O4377&lt;&gt; "", COUNTIF(SAP!#REF!,O4377)&gt;0),"Matched", "")</f>
        <v>#REF!</v>
      </c>
      <c r="R4377" s="1" t="e">
        <f ca="1">IF(AND(Q4377&lt;&gt; "", COUNTIF(SAP!#REF!,Q4377)&gt;0),"Matched", "")</f>
        <v>#REF!</v>
      </c>
      <c r="S4377" s="1" t="str">
        <f ca="1">IF(D4377="AD","Logic5"&amp;"_"&amp;TEXT(C4377,"dd.mm.yyyy") &amp;"_"&amp; 661.57,"")</f>
        <v>Logic5_27.02.2020_661.57</v>
      </c>
      <c r="T4377" s="1" t="e">
        <f ca="1">IF(AND(S4377&lt;&gt; "", COUNTIF(SAP!#REF!,S4377)&gt;0),"Matched", "")</f>
        <v>#REF!</v>
      </c>
    </row>
    <row r="4378" spans="1:20">
      <c r="A4378" s="9">
        <v>11563327</v>
      </c>
      <c r="B4378" s="10">
        <v>43888</v>
      </c>
      <c r="C4378" s="10">
        <v>43888</v>
      </c>
      <c r="D4378" s="11" t="s">
        <v>13</v>
      </c>
      <c r="E4378" s="11">
        <v>0</v>
      </c>
      <c r="F4378" s="11">
        <v>44.54</v>
      </c>
      <c r="G4378" s="11">
        <v>0</v>
      </c>
      <c r="H4378" s="11">
        <v>1646431.47</v>
      </c>
      <c r="I4378" s="11" t="s">
        <v>14</v>
      </c>
      <c r="J4378" s="11" t="s">
        <v>15</v>
      </c>
      <c r="K4378" s="1" t="str">
        <f t="shared" si="231"/>
        <v/>
      </c>
      <c r="L4378" s="1" t="e">
        <f ca="1">IF(AND(K4378&lt;&gt; "", COUNTIF(SAP!#REF!,K4378)&gt;0),"Matched", "")</f>
        <v>#REF!</v>
      </c>
      <c r="M4378" s="1" t="str">
        <f t="shared" si="229"/>
        <v/>
      </c>
      <c r="N4378" s="1" t="e">
        <f ca="1">IF(AND(M4378&lt;&gt; "", COUNTIF(SAP!#REF!,M4378)&gt;0),"Matched", "")</f>
        <v>#REF!</v>
      </c>
      <c r="O4378" s="1" t="str">
        <f t="shared" si="230"/>
        <v/>
      </c>
      <c r="P4378" s="1" t="e">
        <f ca="1">IF(AND(O4378&lt;&gt; "", COUNTIF(SAP!#REF!,O4378)&gt;0),"Matched", "")</f>
        <v>#REF!</v>
      </c>
      <c r="R4378" s="1" t="e">
        <f ca="1">IF(AND(Q4378&lt;&gt; "", COUNTIF(SAP!#REF!,Q4378)&gt;0),"Matched", "")</f>
        <v>#REF!</v>
      </c>
      <c r="S4378" s="1" t="str">
        <f ca="1">IF(D4378="AD","Logic5"&amp;"_"&amp;TEXT(C4378,"dd.mm.yyyy") &amp;"_"&amp; 661.57,"")</f>
        <v>Logic5_27.02.2020_661.57</v>
      </c>
      <c r="T4378" s="1" t="e">
        <f ca="1">IF(AND(S4378&lt;&gt; "", COUNTIF(SAP!#REF!,S4378)&gt;0),"Matched", "")</f>
        <v>#REF!</v>
      </c>
    </row>
    <row r="4379" spans="1:20">
      <c r="A4379" s="13">
        <v>11563327</v>
      </c>
      <c r="B4379" s="14">
        <v>43888</v>
      </c>
      <c r="C4379" s="14">
        <v>43888</v>
      </c>
      <c r="D4379" s="15" t="s">
        <v>13</v>
      </c>
      <c r="E4379" s="15">
        <v>0</v>
      </c>
      <c r="F4379" s="15">
        <v>59.95</v>
      </c>
      <c r="G4379" s="15">
        <v>0</v>
      </c>
      <c r="H4379" s="15">
        <v>1646371.52</v>
      </c>
      <c r="I4379" s="15" t="s">
        <v>14</v>
      </c>
      <c r="J4379" s="15" t="s">
        <v>15</v>
      </c>
      <c r="K4379" s="1" t="str">
        <f t="shared" si="231"/>
        <v/>
      </c>
      <c r="L4379" s="1" t="e">
        <f ca="1">IF(AND(K4379&lt;&gt; "", COUNTIF(SAP!#REF!,K4379)&gt;0),"Matched", "")</f>
        <v>#REF!</v>
      </c>
      <c r="M4379" s="1" t="str">
        <f t="shared" si="229"/>
        <v/>
      </c>
      <c r="N4379" s="1" t="e">
        <f ca="1">IF(AND(M4379&lt;&gt; "", COUNTIF(SAP!#REF!,M4379)&gt;0),"Matched", "")</f>
        <v>#REF!</v>
      </c>
      <c r="O4379" s="1" t="str">
        <f t="shared" si="230"/>
        <v/>
      </c>
      <c r="P4379" s="1" t="e">
        <f ca="1">IF(AND(O4379&lt;&gt; "", COUNTIF(SAP!#REF!,O4379)&gt;0),"Matched", "")</f>
        <v>#REF!</v>
      </c>
      <c r="R4379" s="1" t="e">
        <f ca="1">IF(AND(Q4379&lt;&gt; "", COUNTIF(SAP!#REF!,Q4379)&gt;0),"Matched", "")</f>
        <v>#REF!</v>
      </c>
      <c r="S4379" s="1" t="str">
        <f ca="1">IF(D4379="AD","Logic5"&amp;"_"&amp;TEXT(C4379,"dd.mm.yyyy") &amp;"_"&amp; 661.57,"")</f>
        <v>Logic5_27.02.2020_661.57</v>
      </c>
      <c r="T4379" s="1" t="e">
        <f ca="1">IF(AND(S4379&lt;&gt; "", COUNTIF(SAP!#REF!,S4379)&gt;0),"Matched", "")</f>
        <v>#REF!</v>
      </c>
    </row>
    <row r="4380" spans="1:20">
      <c r="A4380" s="9">
        <v>11563327</v>
      </c>
      <c r="B4380" s="10">
        <v>43888</v>
      </c>
      <c r="C4380" s="10">
        <v>43888</v>
      </c>
      <c r="D4380" s="11" t="s">
        <v>13</v>
      </c>
      <c r="E4380" s="11">
        <v>0</v>
      </c>
      <c r="F4380" s="11">
        <v>63.51</v>
      </c>
      <c r="G4380" s="11">
        <v>0</v>
      </c>
      <c r="H4380" s="11">
        <v>1646308.01</v>
      </c>
      <c r="I4380" s="11" t="s">
        <v>14</v>
      </c>
      <c r="J4380" s="11" t="s">
        <v>15</v>
      </c>
      <c r="K4380" s="1" t="str">
        <f t="shared" si="231"/>
        <v/>
      </c>
      <c r="L4380" s="1" t="e">
        <f ca="1">IF(AND(K4380&lt;&gt; "", COUNTIF(SAP!#REF!,K4380)&gt;0),"Matched", "")</f>
        <v>#REF!</v>
      </c>
      <c r="M4380" s="1" t="str">
        <f t="shared" si="229"/>
        <v/>
      </c>
      <c r="N4380" s="1" t="e">
        <f ca="1">IF(AND(M4380&lt;&gt; "", COUNTIF(SAP!#REF!,M4380)&gt;0),"Matched", "")</f>
        <v>#REF!</v>
      </c>
      <c r="O4380" s="1" t="str">
        <f t="shared" si="230"/>
        <v/>
      </c>
      <c r="P4380" s="1" t="e">
        <f ca="1">IF(AND(O4380&lt;&gt; "", COUNTIF(SAP!#REF!,O4380)&gt;0),"Matched", "")</f>
        <v>#REF!</v>
      </c>
      <c r="R4380" s="1" t="e">
        <f ca="1">IF(AND(Q4380&lt;&gt; "", COUNTIF(SAP!#REF!,Q4380)&gt;0),"Matched", "")</f>
        <v>#REF!</v>
      </c>
      <c r="S4380" s="1" t="str">
        <f ca="1">IF(D4380="AD","Logic5"&amp;"_"&amp;TEXT(C4380,"dd.mm.yyyy") &amp;"_"&amp; 661.57,"")</f>
        <v>Logic5_27.02.2020_661.57</v>
      </c>
      <c r="T4380" s="1" t="e">
        <f ca="1">IF(AND(S4380&lt;&gt; "", COUNTIF(SAP!#REF!,S4380)&gt;0),"Matched", "")</f>
        <v>#REF!</v>
      </c>
    </row>
    <row r="4381" spans="1:20">
      <c r="A4381" s="13">
        <v>11563327</v>
      </c>
      <c r="B4381" s="14">
        <v>43888</v>
      </c>
      <c r="C4381" s="14">
        <v>43888</v>
      </c>
      <c r="D4381" s="15" t="s">
        <v>16</v>
      </c>
      <c r="E4381" s="15">
        <v>0</v>
      </c>
      <c r="F4381" s="15">
        <v>1646308.01</v>
      </c>
      <c r="G4381" s="15">
        <v>0</v>
      </c>
      <c r="H4381" s="15">
        <v>0</v>
      </c>
      <c r="I4381" s="15" t="s">
        <v>17</v>
      </c>
      <c r="J4381" s="15" t="s">
        <v>18</v>
      </c>
      <c r="K4381" s="1" t="str">
        <f t="shared" si="231"/>
        <v>Logic1_02_1646308.01</v>
      </c>
      <c r="L4381" s="1" t="e">
        <f ca="1">IF(AND(K4381&lt;&gt; "", COUNTIF(SAP!#REF!,K4381)&gt;0),"Matched", "")</f>
        <v>#REF!</v>
      </c>
    </row>
    <row r="4382" spans="1:20">
      <c r="A4382" s="9">
        <v>11563327</v>
      </c>
      <c r="B4382" s="10">
        <v>43889</v>
      </c>
      <c r="C4382" s="10">
        <v>43889</v>
      </c>
      <c r="D4382" s="11" t="s">
        <v>10</v>
      </c>
      <c r="E4382" s="11">
        <v>0</v>
      </c>
      <c r="F4382" s="11">
        <v>0</v>
      </c>
      <c r="G4382" s="11">
        <v>400</v>
      </c>
      <c r="H4382" s="11">
        <v>400</v>
      </c>
      <c r="I4382" s="11" t="s">
        <v>11</v>
      </c>
      <c r="J4382" s="11" t="s">
        <v>12</v>
      </c>
      <c r="K4382" s="1" t="str">
        <f t="shared" si="231"/>
        <v/>
      </c>
      <c r="L4382" s="1" t="e">
        <f ca="1">IF(AND(K4382&lt;&gt; "", COUNTIF(SAP!#REF!,K4382)&gt;0),"Matched", "")</f>
        <v>#REF!</v>
      </c>
      <c r="M4382" s="1" t="str">
        <f t="shared" ref="M4382:M4445" si="232">IF(D4382="TR","Logic2"&amp;"_"&amp;TEXT(C4382,"dd.mm.yyyy") &amp;"_"&amp; F4382,"")</f>
        <v/>
      </c>
      <c r="N4382" s="1" t="e">
        <f ca="1">IF(AND(M4382&lt;&gt; "", COUNTIF(SAP!#REF!,M4382)&gt;0),"Matched", "")</f>
        <v>#REF!</v>
      </c>
      <c r="O4382" s="1" t="str">
        <f t="shared" ref="O4382:O4445" si="233">IF(D4382="AF","Logic3"&amp;"_"&amp;G4382,"")</f>
        <v/>
      </c>
      <c r="P4382" s="1" t="e">
        <f ca="1">IF(AND(O4382&lt;&gt; "", COUNTIF(SAP!#REF!,O4382)&gt;0),"Matched", "")</f>
        <v>#REF!</v>
      </c>
      <c r="Q4382" s="1" t="str">
        <f ca="1">IF(D4382="AC","Logic4"&amp;"_"&amp;TEXT(C4382,"dd.mm.yyyy") &amp;"_"&amp; 1650956.88,"")</f>
        <v>Logic4_28.02.2020_1650956.88</v>
      </c>
      <c r="R4382" s="1" t="e">
        <f ca="1">IF(AND(Q4382&lt;&gt; "", COUNTIF(SAP!#REF!,Q4382)&gt;0),"Matched", "")</f>
        <v>#REF!</v>
      </c>
    </row>
    <row r="4383" spans="1:20">
      <c r="A4383" s="13">
        <v>11563327</v>
      </c>
      <c r="B4383" s="14">
        <v>43889</v>
      </c>
      <c r="C4383" s="14">
        <v>43889</v>
      </c>
      <c r="D4383" s="15" t="s">
        <v>10</v>
      </c>
      <c r="E4383" s="15">
        <v>0</v>
      </c>
      <c r="F4383" s="15">
        <v>0</v>
      </c>
      <c r="G4383" s="15">
        <v>400</v>
      </c>
      <c r="H4383" s="15">
        <v>800</v>
      </c>
      <c r="I4383" s="15" t="s">
        <v>11</v>
      </c>
      <c r="J4383" s="15" t="s">
        <v>12</v>
      </c>
      <c r="K4383" s="1" t="str">
        <f t="shared" si="231"/>
        <v/>
      </c>
      <c r="L4383" s="1" t="e">
        <f ca="1">IF(AND(K4383&lt;&gt; "", COUNTIF(SAP!#REF!,K4383)&gt;0),"Matched", "")</f>
        <v>#REF!</v>
      </c>
      <c r="M4383" s="1" t="str">
        <f t="shared" si="232"/>
        <v/>
      </c>
      <c r="N4383" s="1" t="e">
        <f ca="1">IF(AND(M4383&lt;&gt; "", COUNTIF(SAP!#REF!,M4383)&gt;0),"Matched", "")</f>
        <v>#REF!</v>
      </c>
      <c r="O4383" s="1" t="str">
        <f t="shared" si="233"/>
        <v/>
      </c>
      <c r="P4383" s="1" t="e">
        <f ca="1">IF(AND(O4383&lt;&gt; "", COUNTIF(SAP!#REF!,O4383)&gt;0),"Matched", "")</f>
        <v>#REF!</v>
      </c>
      <c r="Q4383" s="1" t="str">
        <f ca="1">IF(D4383="AC","Logic4"&amp;"_"&amp;TEXT(C4383,"dd.mm.yyyy") &amp;"_"&amp; 1650956.88,"")</f>
        <v>Logic4_28.02.2020_1650956.88</v>
      </c>
      <c r="R4383" s="1" t="e">
        <f ca="1">IF(AND(Q4383&lt;&gt; "", COUNTIF(SAP!#REF!,Q4383)&gt;0),"Matched", "")</f>
        <v>#REF!</v>
      </c>
    </row>
    <row r="4384" spans="1:20">
      <c r="A4384" s="9">
        <v>11563327</v>
      </c>
      <c r="B4384" s="10">
        <v>43889</v>
      </c>
      <c r="C4384" s="10">
        <v>43889</v>
      </c>
      <c r="D4384" s="11" t="s">
        <v>10</v>
      </c>
      <c r="E4384" s="11">
        <v>0</v>
      </c>
      <c r="F4384" s="11">
        <v>0</v>
      </c>
      <c r="G4384" s="11">
        <v>570</v>
      </c>
      <c r="H4384" s="11">
        <v>1370</v>
      </c>
      <c r="I4384" s="11" t="s">
        <v>11</v>
      </c>
      <c r="J4384" s="11" t="s">
        <v>12</v>
      </c>
      <c r="K4384" s="1" t="str">
        <f t="shared" si="231"/>
        <v/>
      </c>
      <c r="L4384" s="1" t="e">
        <f ca="1">IF(AND(K4384&lt;&gt; "", COUNTIF(SAP!#REF!,K4384)&gt;0),"Matched", "")</f>
        <v>#REF!</v>
      </c>
      <c r="M4384" s="1" t="str">
        <f t="shared" si="232"/>
        <v/>
      </c>
      <c r="N4384" s="1" t="e">
        <f ca="1">IF(AND(M4384&lt;&gt; "", COUNTIF(SAP!#REF!,M4384)&gt;0),"Matched", "")</f>
        <v>#REF!</v>
      </c>
      <c r="O4384" s="1" t="str">
        <f t="shared" si="233"/>
        <v/>
      </c>
      <c r="P4384" s="1" t="e">
        <f ca="1">IF(AND(O4384&lt;&gt; "", COUNTIF(SAP!#REF!,O4384)&gt;0),"Matched", "")</f>
        <v>#REF!</v>
      </c>
      <c r="Q4384" s="1" t="str">
        <f ca="1">IF(D4384="AC","Logic4"&amp;"_"&amp;TEXT(C4384,"dd.mm.yyyy") &amp;"_"&amp; 1650956.88,"")</f>
        <v>Logic4_28.02.2020_1650956.88</v>
      </c>
      <c r="R4384" s="1" t="e">
        <f ca="1">IF(AND(Q4384&lt;&gt; "", COUNTIF(SAP!#REF!,Q4384)&gt;0),"Matched", "")</f>
        <v>#REF!</v>
      </c>
    </row>
    <row r="4385" spans="1:18">
      <c r="A4385" s="13">
        <v>11563327</v>
      </c>
      <c r="B4385" s="14">
        <v>43889</v>
      </c>
      <c r="C4385" s="14">
        <v>43889</v>
      </c>
      <c r="D4385" s="15" t="s">
        <v>10</v>
      </c>
      <c r="E4385" s="15">
        <v>0</v>
      </c>
      <c r="F4385" s="15">
        <v>0</v>
      </c>
      <c r="G4385" s="15">
        <v>600</v>
      </c>
      <c r="H4385" s="15">
        <v>1970</v>
      </c>
      <c r="I4385" s="15" t="s">
        <v>11</v>
      </c>
      <c r="J4385" s="15" t="s">
        <v>12</v>
      </c>
      <c r="K4385" s="1" t="str">
        <f t="shared" si="231"/>
        <v/>
      </c>
      <c r="L4385" s="1" t="e">
        <f ca="1">IF(AND(K4385&lt;&gt; "", COUNTIF(SAP!#REF!,K4385)&gt;0),"Matched", "")</f>
        <v>#REF!</v>
      </c>
      <c r="M4385" s="1" t="str">
        <f t="shared" si="232"/>
        <v/>
      </c>
      <c r="N4385" s="1" t="e">
        <f ca="1">IF(AND(M4385&lt;&gt; "", COUNTIF(SAP!#REF!,M4385)&gt;0),"Matched", "")</f>
        <v>#REF!</v>
      </c>
      <c r="O4385" s="1" t="str">
        <f t="shared" si="233"/>
        <v/>
      </c>
      <c r="P4385" s="1" t="e">
        <f ca="1">IF(AND(O4385&lt;&gt; "", COUNTIF(SAP!#REF!,O4385)&gt;0),"Matched", "")</f>
        <v>#REF!</v>
      </c>
      <c r="Q4385" s="1" t="str">
        <f ca="1">IF(D4385="AC","Logic4"&amp;"_"&amp;TEXT(C4385,"dd.mm.yyyy") &amp;"_"&amp; 1650956.88,"")</f>
        <v>Logic4_28.02.2020_1650956.88</v>
      </c>
      <c r="R4385" s="1" t="e">
        <f ca="1">IF(AND(Q4385&lt;&gt; "", COUNTIF(SAP!#REF!,Q4385)&gt;0),"Matched", "")</f>
        <v>#REF!</v>
      </c>
    </row>
    <row r="4386" spans="1:18">
      <c r="A4386" s="9">
        <v>11563327</v>
      </c>
      <c r="B4386" s="10">
        <v>43889</v>
      </c>
      <c r="C4386" s="10">
        <v>43889</v>
      </c>
      <c r="D4386" s="11" t="s">
        <v>10</v>
      </c>
      <c r="E4386" s="11">
        <v>0</v>
      </c>
      <c r="F4386" s="11">
        <v>0</v>
      </c>
      <c r="G4386" s="11">
        <v>650</v>
      </c>
      <c r="H4386" s="11">
        <v>2620</v>
      </c>
      <c r="I4386" s="11" t="s">
        <v>11</v>
      </c>
      <c r="J4386" s="11" t="s">
        <v>12</v>
      </c>
      <c r="K4386" s="1" t="str">
        <f t="shared" si="231"/>
        <v/>
      </c>
      <c r="L4386" s="1" t="e">
        <f ca="1">IF(AND(K4386&lt;&gt; "", COUNTIF(SAP!#REF!,K4386)&gt;0),"Matched", "")</f>
        <v>#REF!</v>
      </c>
      <c r="M4386" s="1" t="str">
        <f t="shared" si="232"/>
        <v/>
      </c>
      <c r="N4386" s="1" t="e">
        <f ca="1">IF(AND(M4386&lt;&gt; "", COUNTIF(SAP!#REF!,M4386)&gt;0),"Matched", "")</f>
        <v>#REF!</v>
      </c>
      <c r="O4386" s="1" t="str">
        <f t="shared" si="233"/>
        <v/>
      </c>
      <c r="P4386" s="1" t="e">
        <f ca="1">IF(AND(O4386&lt;&gt; "", COUNTIF(SAP!#REF!,O4386)&gt;0),"Matched", "")</f>
        <v>#REF!</v>
      </c>
      <c r="Q4386" s="1" t="str">
        <f ca="1">IF(D4386="AC","Logic4"&amp;"_"&amp;TEXT(C4386,"dd.mm.yyyy") &amp;"_"&amp; 1650956.88,"")</f>
        <v>Logic4_28.02.2020_1650956.88</v>
      </c>
      <c r="R4386" s="1" t="e">
        <f ca="1">IF(AND(Q4386&lt;&gt; "", COUNTIF(SAP!#REF!,Q4386)&gt;0),"Matched", "")</f>
        <v>#REF!</v>
      </c>
    </row>
    <row r="4387" spans="1:18">
      <c r="A4387" s="13">
        <v>11563327</v>
      </c>
      <c r="B4387" s="14">
        <v>43889</v>
      </c>
      <c r="C4387" s="14">
        <v>43889</v>
      </c>
      <c r="D4387" s="15" t="s">
        <v>10</v>
      </c>
      <c r="E4387" s="15">
        <v>0</v>
      </c>
      <c r="F4387" s="15">
        <v>0</v>
      </c>
      <c r="G4387" s="15">
        <v>818.2</v>
      </c>
      <c r="H4387" s="15">
        <v>3438.2</v>
      </c>
      <c r="I4387" s="15" t="s">
        <v>11</v>
      </c>
      <c r="J4387" s="15" t="s">
        <v>12</v>
      </c>
      <c r="K4387" s="1" t="str">
        <f t="shared" si="231"/>
        <v/>
      </c>
      <c r="L4387" s="1" t="e">
        <f ca="1">IF(AND(K4387&lt;&gt; "", COUNTIF(SAP!#REF!,K4387)&gt;0),"Matched", "")</f>
        <v>#REF!</v>
      </c>
      <c r="M4387" s="1" t="str">
        <f t="shared" si="232"/>
        <v/>
      </c>
      <c r="N4387" s="1" t="e">
        <f ca="1">IF(AND(M4387&lt;&gt; "", COUNTIF(SAP!#REF!,M4387)&gt;0),"Matched", "")</f>
        <v>#REF!</v>
      </c>
      <c r="O4387" s="1" t="str">
        <f t="shared" si="233"/>
        <v/>
      </c>
      <c r="P4387" s="1" t="e">
        <f ca="1">IF(AND(O4387&lt;&gt; "", COUNTIF(SAP!#REF!,O4387)&gt;0),"Matched", "")</f>
        <v>#REF!</v>
      </c>
      <c r="Q4387" s="1" t="str">
        <f ca="1">IF(D4387="AC","Logic4"&amp;"_"&amp;TEXT(C4387,"dd.mm.yyyy") &amp;"_"&amp; 1650956.88,"")</f>
        <v>Logic4_28.02.2020_1650956.88</v>
      </c>
      <c r="R4387" s="1" t="e">
        <f ca="1">IF(AND(Q4387&lt;&gt; "", COUNTIF(SAP!#REF!,Q4387)&gt;0),"Matched", "")</f>
        <v>#REF!</v>
      </c>
    </row>
    <row r="4388" spans="1:18">
      <c r="A4388" s="9">
        <v>11563327</v>
      </c>
      <c r="B4388" s="10">
        <v>43889</v>
      </c>
      <c r="C4388" s="10">
        <v>43889</v>
      </c>
      <c r="D4388" s="11" t="s">
        <v>10</v>
      </c>
      <c r="E4388" s="11">
        <v>0</v>
      </c>
      <c r="F4388" s="11">
        <v>0</v>
      </c>
      <c r="G4388" s="11">
        <v>840</v>
      </c>
      <c r="H4388" s="11">
        <v>4278.2</v>
      </c>
      <c r="I4388" s="11" t="s">
        <v>11</v>
      </c>
      <c r="J4388" s="11" t="s">
        <v>12</v>
      </c>
      <c r="K4388" s="1" t="str">
        <f t="shared" si="231"/>
        <v/>
      </c>
      <c r="L4388" s="1" t="e">
        <f ca="1">IF(AND(K4388&lt;&gt; "", COUNTIF(SAP!#REF!,K4388)&gt;0),"Matched", "")</f>
        <v>#REF!</v>
      </c>
      <c r="M4388" s="1" t="str">
        <f t="shared" si="232"/>
        <v/>
      </c>
      <c r="N4388" s="1" t="e">
        <f ca="1">IF(AND(M4388&lt;&gt; "", COUNTIF(SAP!#REF!,M4388)&gt;0),"Matched", "")</f>
        <v>#REF!</v>
      </c>
      <c r="O4388" s="1" t="str">
        <f t="shared" si="233"/>
        <v/>
      </c>
      <c r="P4388" s="1" t="e">
        <f ca="1">IF(AND(O4388&lt;&gt; "", COUNTIF(SAP!#REF!,O4388)&gt;0),"Matched", "")</f>
        <v>#REF!</v>
      </c>
      <c r="Q4388" s="1" t="str">
        <f ca="1">IF(D4388="AC","Logic4"&amp;"_"&amp;TEXT(C4388,"dd.mm.yyyy") &amp;"_"&amp; 1650956.88,"")</f>
        <v>Logic4_28.02.2020_1650956.88</v>
      </c>
      <c r="R4388" s="1" t="e">
        <f ca="1">IF(AND(Q4388&lt;&gt; "", COUNTIF(SAP!#REF!,Q4388)&gt;0),"Matched", "")</f>
        <v>#REF!</v>
      </c>
    </row>
    <row r="4389" spans="1:18">
      <c r="A4389" s="13">
        <v>11563327</v>
      </c>
      <c r="B4389" s="14">
        <v>43889</v>
      </c>
      <c r="C4389" s="14">
        <v>43889</v>
      </c>
      <c r="D4389" s="15" t="s">
        <v>10</v>
      </c>
      <c r="E4389" s="15">
        <v>0</v>
      </c>
      <c r="F4389" s="15">
        <v>0</v>
      </c>
      <c r="G4389" s="15">
        <v>900</v>
      </c>
      <c r="H4389" s="15">
        <v>5178.2</v>
      </c>
      <c r="I4389" s="15" t="s">
        <v>11</v>
      </c>
      <c r="J4389" s="15" t="s">
        <v>12</v>
      </c>
      <c r="K4389" s="1" t="str">
        <f t="shared" si="231"/>
        <v/>
      </c>
      <c r="L4389" s="1" t="e">
        <f ca="1">IF(AND(K4389&lt;&gt; "", COUNTIF(SAP!#REF!,K4389)&gt;0),"Matched", "")</f>
        <v>#REF!</v>
      </c>
      <c r="M4389" s="1" t="str">
        <f t="shared" si="232"/>
        <v/>
      </c>
      <c r="N4389" s="1" t="e">
        <f ca="1">IF(AND(M4389&lt;&gt; "", COUNTIF(SAP!#REF!,M4389)&gt;0),"Matched", "")</f>
        <v>#REF!</v>
      </c>
      <c r="O4389" s="1" t="str">
        <f t="shared" si="233"/>
        <v/>
      </c>
      <c r="P4389" s="1" t="e">
        <f ca="1">IF(AND(O4389&lt;&gt; "", COUNTIF(SAP!#REF!,O4389)&gt;0),"Matched", "")</f>
        <v>#REF!</v>
      </c>
      <c r="Q4389" s="1" t="str">
        <f ca="1">IF(D4389="AC","Logic4"&amp;"_"&amp;TEXT(C4389,"dd.mm.yyyy") &amp;"_"&amp; 1650956.88,"")</f>
        <v>Logic4_28.02.2020_1650956.88</v>
      </c>
      <c r="R4389" s="1" t="e">
        <f ca="1">IF(AND(Q4389&lt;&gt; "", COUNTIF(SAP!#REF!,Q4389)&gt;0),"Matched", "")</f>
        <v>#REF!</v>
      </c>
    </row>
    <row r="4390" spans="1:18">
      <c r="A4390" s="9">
        <v>11563327</v>
      </c>
      <c r="B4390" s="10">
        <v>43889</v>
      </c>
      <c r="C4390" s="10">
        <v>43889</v>
      </c>
      <c r="D4390" s="11" t="s">
        <v>10</v>
      </c>
      <c r="E4390" s="11">
        <v>0</v>
      </c>
      <c r="F4390" s="11">
        <v>0</v>
      </c>
      <c r="G4390" s="11">
        <v>1000</v>
      </c>
      <c r="H4390" s="11">
        <v>6178.2</v>
      </c>
      <c r="I4390" s="11" t="s">
        <v>11</v>
      </c>
      <c r="J4390" s="11" t="s">
        <v>12</v>
      </c>
      <c r="K4390" s="1" t="str">
        <f t="shared" si="231"/>
        <v/>
      </c>
      <c r="L4390" s="1" t="e">
        <f ca="1">IF(AND(K4390&lt;&gt; "", COUNTIF(SAP!#REF!,K4390)&gt;0),"Matched", "")</f>
        <v>#REF!</v>
      </c>
      <c r="M4390" s="1" t="str">
        <f t="shared" si="232"/>
        <v/>
      </c>
      <c r="N4390" s="1" t="e">
        <f ca="1">IF(AND(M4390&lt;&gt; "", COUNTIF(SAP!#REF!,M4390)&gt;0),"Matched", "")</f>
        <v>#REF!</v>
      </c>
      <c r="O4390" s="1" t="str">
        <f t="shared" si="233"/>
        <v/>
      </c>
      <c r="P4390" s="1" t="e">
        <f ca="1">IF(AND(O4390&lt;&gt; "", COUNTIF(SAP!#REF!,O4390)&gt;0),"Matched", "")</f>
        <v>#REF!</v>
      </c>
      <c r="Q4390" s="1" t="str">
        <f ca="1">IF(D4390="AC","Logic4"&amp;"_"&amp;TEXT(C4390,"dd.mm.yyyy") &amp;"_"&amp; 1650956.88,"")</f>
        <v>Logic4_28.02.2020_1650956.88</v>
      </c>
      <c r="R4390" s="1" t="e">
        <f ca="1">IF(AND(Q4390&lt;&gt; "", COUNTIF(SAP!#REF!,Q4390)&gt;0),"Matched", "")</f>
        <v>#REF!</v>
      </c>
    </row>
    <row r="4391" spans="1:18">
      <c r="A4391" s="13">
        <v>11563327</v>
      </c>
      <c r="B4391" s="14">
        <v>43889</v>
      </c>
      <c r="C4391" s="14">
        <v>43889</v>
      </c>
      <c r="D4391" s="15" t="s">
        <v>10</v>
      </c>
      <c r="E4391" s="15">
        <v>0</v>
      </c>
      <c r="F4391" s="15">
        <v>0</v>
      </c>
      <c r="G4391" s="15">
        <v>1100</v>
      </c>
      <c r="H4391" s="15">
        <v>7278.2</v>
      </c>
      <c r="I4391" s="15" t="s">
        <v>11</v>
      </c>
      <c r="J4391" s="15" t="s">
        <v>12</v>
      </c>
      <c r="K4391" s="1" t="str">
        <f t="shared" si="231"/>
        <v/>
      </c>
      <c r="L4391" s="1" t="e">
        <f ca="1">IF(AND(K4391&lt;&gt; "", COUNTIF(SAP!#REF!,K4391)&gt;0),"Matched", "")</f>
        <v>#REF!</v>
      </c>
      <c r="M4391" s="1" t="str">
        <f t="shared" si="232"/>
        <v/>
      </c>
      <c r="N4391" s="1" t="e">
        <f ca="1">IF(AND(M4391&lt;&gt; "", COUNTIF(SAP!#REF!,M4391)&gt;0),"Matched", "")</f>
        <v>#REF!</v>
      </c>
      <c r="O4391" s="1" t="str">
        <f t="shared" si="233"/>
        <v/>
      </c>
      <c r="P4391" s="1" t="e">
        <f ca="1">IF(AND(O4391&lt;&gt; "", COUNTIF(SAP!#REF!,O4391)&gt;0),"Matched", "")</f>
        <v>#REF!</v>
      </c>
      <c r="Q4391" s="1" t="str">
        <f ca="1">IF(D4391="AC","Logic4"&amp;"_"&amp;TEXT(C4391,"dd.mm.yyyy") &amp;"_"&amp; 1650956.88,"")</f>
        <v>Logic4_28.02.2020_1650956.88</v>
      </c>
      <c r="R4391" s="1" t="e">
        <f ca="1">IF(AND(Q4391&lt;&gt; "", COUNTIF(SAP!#REF!,Q4391)&gt;0),"Matched", "")</f>
        <v>#REF!</v>
      </c>
    </row>
    <row r="4392" spans="1:18">
      <c r="A4392" s="9">
        <v>11563327</v>
      </c>
      <c r="B4392" s="10">
        <v>43889</v>
      </c>
      <c r="C4392" s="10">
        <v>43889</v>
      </c>
      <c r="D4392" s="11" t="s">
        <v>10</v>
      </c>
      <c r="E4392" s="11">
        <v>0</v>
      </c>
      <c r="F4392" s="11">
        <v>0</v>
      </c>
      <c r="G4392" s="11">
        <v>1147.3</v>
      </c>
      <c r="H4392" s="11">
        <v>8425.5</v>
      </c>
      <c r="I4392" s="11" t="s">
        <v>11</v>
      </c>
      <c r="J4392" s="11" t="s">
        <v>12</v>
      </c>
      <c r="K4392" s="1" t="str">
        <f t="shared" si="231"/>
        <v/>
      </c>
      <c r="L4392" s="1" t="e">
        <f ca="1">IF(AND(K4392&lt;&gt; "", COUNTIF(SAP!#REF!,K4392)&gt;0),"Matched", "")</f>
        <v>#REF!</v>
      </c>
      <c r="M4392" s="1" t="str">
        <f t="shared" si="232"/>
        <v/>
      </c>
      <c r="N4392" s="1" t="e">
        <f ca="1">IF(AND(M4392&lt;&gt; "", COUNTIF(SAP!#REF!,M4392)&gt;0),"Matched", "")</f>
        <v>#REF!</v>
      </c>
      <c r="O4392" s="1" t="str">
        <f t="shared" si="233"/>
        <v/>
      </c>
      <c r="P4392" s="1" t="e">
        <f ca="1">IF(AND(O4392&lt;&gt; "", COUNTIF(SAP!#REF!,O4392)&gt;0),"Matched", "")</f>
        <v>#REF!</v>
      </c>
      <c r="Q4392" s="1" t="str">
        <f ca="1">IF(D4392="AC","Logic4"&amp;"_"&amp;TEXT(C4392,"dd.mm.yyyy") &amp;"_"&amp; 1650956.88,"")</f>
        <v>Logic4_28.02.2020_1650956.88</v>
      </c>
      <c r="R4392" s="1" t="e">
        <f ca="1">IF(AND(Q4392&lt;&gt; "", COUNTIF(SAP!#REF!,Q4392)&gt;0),"Matched", "")</f>
        <v>#REF!</v>
      </c>
    </row>
    <row r="4393" spans="1:18">
      <c r="A4393" s="13">
        <v>11563327</v>
      </c>
      <c r="B4393" s="14">
        <v>43889</v>
      </c>
      <c r="C4393" s="14">
        <v>43889</v>
      </c>
      <c r="D4393" s="15" t="s">
        <v>10</v>
      </c>
      <c r="E4393" s="15">
        <v>0</v>
      </c>
      <c r="F4393" s="15">
        <v>0</v>
      </c>
      <c r="G4393" s="15">
        <v>1240</v>
      </c>
      <c r="H4393" s="15">
        <v>9665.5</v>
      </c>
      <c r="I4393" s="15" t="s">
        <v>11</v>
      </c>
      <c r="J4393" s="15" t="s">
        <v>12</v>
      </c>
      <c r="K4393" s="1" t="str">
        <f t="shared" si="231"/>
        <v/>
      </c>
      <c r="L4393" s="1" t="e">
        <f ca="1">IF(AND(K4393&lt;&gt; "", COUNTIF(SAP!#REF!,K4393)&gt;0),"Matched", "")</f>
        <v>#REF!</v>
      </c>
      <c r="M4393" s="1" t="str">
        <f t="shared" si="232"/>
        <v/>
      </c>
      <c r="N4393" s="1" t="e">
        <f ca="1">IF(AND(M4393&lt;&gt; "", COUNTIF(SAP!#REF!,M4393)&gt;0),"Matched", "")</f>
        <v>#REF!</v>
      </c>
      <c r="O4393" s="1" t="str">
        <f t="shared" si="233"/>
        <v/>
      </c>
      <c r="P4393" s="1" t="e">
        <f ca="1">IF(AND(O4393&lt;&gt; "", COUNTIF(SAP!#REF!,O4393)&gt;0),"Matched", "")</f>
        <v>#REF!</v>
      </c>
      <c r="Q4393" s="1" t="str">
        <f ca="1">IF(D4393="AC","Logic4"&amp;"_"&amp;TEXT(C4393,"dd.mm.yyyy") &amp;"_"&amp; 1650956.88,"")</f>
        <v>Logic4_28.02.2020_1650956.88</v>
      </c>
      <c r="R4393" s="1" t="e">
        <f ca="1">IF(AND(Q4393&lt;&gt; "", COUNTIF(SAP!#REF!,Q4393)&gt;0),"Matched", "")</f>
        <v>#REF!</v>
      </c>
    </row>
    <row r="4394" spans="1:18">
      <c r="A4394" s="9">
        <v>11563327</v>
      </c>
      <c r="B4394" s="10">
        <v>43889</v>
      </c>
      <c r="C4394" s="10">
        <v>43889</v>
      </c>
      <c r="D4394" s="11" t="s">
        <v>10</v>
      </c>
      <c r="E4394" s="11">
        <v>0</v>
      </c>
      <c r="F4394" s="11">
        <v>0</v>
      </c>
      <c r="G4394" s="11">
        <v>1240</v>
      </c>
      <c r="H4394" s="11">
        <v>10905.5</v>
      </c>
      <c r="I4394" s="11" t="s">
        <v>11</v>
      </c>
      <c r="J4394" s="11" t="s">
        <v>12</v>
      </c>
      <c r="K4394" s="1" t="str">
        <f t="shared" si="231"/>
        <v/>
      </c>
      <c r="L4394" s="1" t="e">
        <f ca="1">IF(AND(K4394&lt;&gt; "", COUNTIF(SAP!#REF!,K4394)&gt;0),"Matched", "")</f>
        <v>#REF!</v>
      </c>
      <c r="M4394" s="1" t="str">
        <f t="shared" si="232"/>
        <v/>
      </c>
      <c r="N4394" s="1" t="e">
        <f ca="1">IF(AND(M4394&lt;&gt; "", COUNTIF(SAP!#REF!,M4394)&gt;0),"Matched", "")</f>
        <v>#REF!</v>
      </c>
      <c r="O4394" s="1" t="str">
        <f t="shared" si="233"/>
        <v/>
      </c>
      <c r="P4394" s="1" t="e">
        <f ca="1">IF(AND(O4394&lt;&gt; "", COUNTIF(SAP!#REF!,O4394)&gt;0),"Matched", "")</f>
        <v>#REF!</v>
      </c>
      <c r="Q4394" s="1" t="str">
        <f ca="1">IF(D4394="AC","Logic4"&amp;"_"&amp;TEXT(C4394,"dd.mm.yyyy") &amp;"_"&amp; 1650956.88,"")</f>
        <v>Logic4_28.02.2020_1650956.88</v>
      </c>
      <c r="R4394" s="1" t="e">
        <f ca="1">IF(AND(Q4394&lt;&gt; "", COUNTIF(SAP!#REF!,Q4394)&gt;0),"Matched", "")</f>
        <v>#REF!</v>
      </c>
    </row>
    <row r="4395" spans="1:18">
      <c r="A4395" s="13">
        <v>11563327</v>
      </c>
      <c r="B4395" s="14">
        <v>43889</v>
      </c>
      <c r="C4395" s="14">
        <v>43889</v>
      </c>
      <c r="D4395" s="15" t="s">
        <v>10</v>
      </c>
      <c r="E4395" s="15">
        <v>0</v>
      </c>
      <c r="F4395" s="15">
        <v>0</v>
      </c>
      <c r="G4395" s="15">
        <v>1300</v>
      </c>
      <c r="H4395" s="15">
        <v>12205.5</v>
      </c>
      <c r="I4395" s="15" t="s">
        <v>11</v>
      </c>
      <c r="J4395" s="15" t="s">
        <v>12</v>
      </c>
      <c r="K4395" s="1" t="str">
        <f t="shared" si="231"/>
        <v/>
      </c>
      <c r="L4395" s="1" t="e">
        <f ca="1">IF(AND(K4395&lt;&gt; "", COUNTIF(SAP!#REF!,K4395)&gt;0),"Matched", "")</f>
        <v>#REF!</v>
      </c>
      <c r="M4395" s="1" t="str">
        <f t="shared" si="232"/>
        <v/>
      </c>
      <c r="N4395" s="1" t="e">
        <f ca="1">IF(AND(M4395&lt;&gt; "", COUNTIF(SAP!#REF!,M4395)&gt;0),"Matched", "")</f>
        <v>#REF!</v>
      </c>
      <c r="O4395" s="1" t="str">
        <f t="shared" si="233"/>
        <v/>
      </c>
      <c r="P4395" s="1" t="e">
        <f ca="1">IF(AND(O4395&lt;&gt; "", COUNTIF(SAP!#REF!,O4395)&gt;0),"Matched", "")</f>
        <v>#REF!</v>
      </c>
      <c r="Q4395" s="1" t="str">
        <f ca="1">IF(D4395="AC","Logic4"&amp;"_"&amp;TEXT(C4395,"dd.mm.yyyy") &amp;"_"&amp; 1650956.88,"")</f>
        <v>Logic4_28.02.2020_1650956.88</v>
      </c>
      <c r="R4395" s="1" t="e">
        <f ca="1">IF(AND(Q4395&lt;&gt; "", COUNTIF(SAP!#REF!,Q4395)&gt;0),"Matched", "")</f>
        <v>#REF!</v>
      </c>
    </row>
    <row r="4396" spans="1:18">
      <c r="A4396" s="9">
        <v>11563327</v>
      </c>
      <c r="B4396" s="10">
        <v>43889</v>
      </c>
      <c r="C4396" s="10">
        <v>43889</v>
      </c>
      <c r="D4396" s="11" t="s">
        <v>10</v>
      </c>
      <c r="E4396" s="11">
        <v>0</v>
      </c>
      <c r="F4396" s="11">
        <v>0</v>
      </c>
      <c r="G4396" s="11">
        <v>1350</v>
      </c>
      <c r="H4396" s="11">
        <v>13555.5</v>
      </c>
      <c r="I4396" s="11" t="s">
        <v>11</v>
      </c>
      <c r="J4396" s="11" t="s">
        <v>12</v>
      </c>
      <c r="K4396" s="1" t="str">
        <f t="shared" si="231"/>
        <v/>
      </c>
      <c r="L4396" s="1" t="e">
        <f ca="1">IF(AND(K4396&lt;&gt; "", COUNTIF(SAP!#REF!,K4396)&gt;0),"Matched", "")</f>
        <v>#REF!</v>
      </c>
      <c r="M4396" s="1" t="str">
        <f t="shared" si="232"/>
        <v/>
      </c>
      <c r="N4396" s="1" t="e">
        <f ca="1">IF(AND(M4396&lt;&gt; "", COUNTIF(SAP!#REF!,M4396)&gt;0),"Matched", "")</f>
        <v>#REF!</v>
      </c>
      <c r="O4396" s="1" t="str">
        <f t="shared" si="233"/>
        <v/>
      </c>
      <c r="P4396" s="1" t="e">
        <f ca="1">IF(AND(O4396&lt;&gt; "", COUNTIF(SAP!#REF!,O4396)&gt;0),"Matched", "")</f>
        <v>#REF!</v>
      </c>
      <c r="Q4396" s="1" t="str">
        <f ca="1">IF(D4396="AC","Logic4"&amp;"_"&amp;TEXT(C4396,"dd.mm.yyyy") &amp;"_"&amp; 1650956.88,"")</f>
        <v>Logic4_28.02.2020_1650956.88</v>
      </c>
      <c r="R4396" s="1" t="e">
        <f ca="1">IF(AND(Q4396&lt;&gt; "", COUNTIF(SAP!#REF!,Q4396)&gt;0),"Matched", "")</f>
        <v>#REF!</v>
      </c>
    </row>
    <row r="4397" spans="1:18">
      <c r="A4397" s="13">
        <v>11563327</v>
      </c>
      <c r="B4397" s="14">
        <v>43889</v>
      </c>
      <c r="C4397" s="14">
        <v>43889</v>
      </c>
      <c r="D4397" s="15" t="s">
        <v>10</v>
      </c>
      <c r="E4397" s="15">
        <v>0</v>
      </c>
      <c r="F4397" s="15">
        <v>0</v>
      </c>
      <c r="G4397" s="15">
        <v>1450</v>
      </c>
      <c r="H4397" s="15">
        <v>15005.5</v>
      </c>
      <c r="I4397" s="15" t="s">
        <v>11</v>
      </c>
      <c r="J4397" s="15" t="s">
        <v>12</v>
      </c>
      <c r="K4397" s="1" t="str">
        <f t="shared" si="231"/>
        <v/>
      </c>
      <c r="L4397" s="1" t="e">
        <f ca="1">IF(AND(K4397&lt;&gt; "", COUNTIF(SAP!#REF!,K4397)&gt;0),"Matched", "")</f>
        <v>#REF!</v>
      </c>
      <c r="M4397" s="1" t="str">
        <f t="shared" si="232"/>
        <v/>
      </c>
      <c r="N4397" s="1" t="e">
        <f ca="1">IF(AND(M4397&lt;&gt; "", COUNTIF(SAP!#REF!,M4397)&gt;0),"Matched", "")</f>
        <v>#REF!</v>
      </c>
      <c r="O4397" s="1" t="str">
        <f t="shared" si="233"/>
        <v/>
      </c>
      <c r="P4397" s="1" t="e">
        <f ca="1">IF(AND(O4397&lt;&gt; "", COUNTIF(SAP!#REF!,O4397)&gt;0),"Matched", "")</f>
        <v>#REF!</v>
      </c>
      <c r="Q4397" s="1" t="str">
        <f ca="1">IF(D4397="AC","Logic4"&amp;"_"&amp;TEXT(C4397,"dd.mm.yyyy") &amp;"_"&amp; 1650956.88,"")</f>
        <v>Logic4_28.02.2020_1650956.88</v>
      </c>
      <c r="R4397" s="1" t="e">
        <f ca="1">IF(AND(Q4397&lt;&gt; "", COUNTIF(SAP!#REF!,Q4397)&gt;0),"Matched", "")</f>
        <v>#REF!</v>
      </c>
    </row>
    <row r="4398" spans="1:18">
      <c r="A4398" s="9">
        <v>11563327</v>
      </c>
      <c r="B4398" s="10">
        <v>43889</v>
      </c>
      <c r="C4398" s="10">
        <v>43889</v>
      </c>
      <c r="D4398" s="11" t="s">
        <v>10</v>
      </c>
      <c r="E4398" s="11">
        <v>0</v>
      </c>
      <c r="F4398" s="11">
        <v>0</v>
      </c>
      <c r="G4398" s="11">
        <v>1550</v>
      </c>
      <c r="H4398" s="11">
        <v>16555.5</v>
      </c>
      <c r="I4398" s="11" t="s">
        <v>11</v>
      </c>
      <c r="J4398" s="11" t="s">
        <v>12</v>
      </c>
      <c r="K4398" s="1" t="str">
        <f t="shared" si="231"/>
        <v/>
      </c>
      <c r="L4398" s="1" t="e">
        <f ca="1">IF(AND(K4398&lt;&gt; "", COUNTIF(SAP!#REF!,K4398)&gt;0),"Matched", "")</f>
        <v>#REF!</v>
      </c>
      <c r="M4398" s="1" t="str">
        <f t="shared" si="232"/>
        <v/>
      </c>
      <c r="N4398" s="1" t="e">
        <f ca="1">IF(AND(M4398&lt;&gt; "", COUNTIF(SAP!#REF!,M4398)&gt;0),"Matched", "")</f>
        <v>#REF!</v>
      </c>
      <c r="O4398" s="1" t="str">
        <f t="shared" si="233"/>
        <v/>
      </c>
      <c r="P4398" s="1" t="e">
        <f ca="1">IF(AND(O4398&lt;&gt; "", COUNTIF(SAP!#REF!,O4398)&gt;0),"Matched", "")</f>
        <v>#REF!</v>
      </c>
      <c r="Q4398" s="1" t="str">
        <f ca="1">IF(D4398="AC","Logic4"&amp;"_"&amp;TEXT(C4398,"dd.mm.yyyy") &amp;"_"&amp; 1650956.88,"")</f>
        <v>Logic4_28.02.2020_1650956.88</v>
      </c>
      <c r="R4398" s="1" t="e">
        <f ca="1">IF(AND(Q4398&lt;&gt; "", COUNTIF(SAP!#REF!,Q4398)&gt;0),"Matched", "")</f>
        <v>#REF!</v>
      </c>
    </row>
    <row r="4399" spans="1:18">
      <c r="A4399" s="13">
        <v>11563327</v>
      </c>
      <c r="B4399" s="14">
        <v>43889</v>
      </c>
      <c r="C4399" s="14">
        <v>43889</v>
      </c>
      <c r="D4399" s="15" t="s">
        <v>10</v>
      </c>
      <c r="E4399" s="15">
        <v>0</v>
      </c>
      <c r="F4399" s="15">
        <v>0</v>
      </c>
      <c r="G4399" s="15">
        <v>1570</v>
      </c>
      <c r="H4399" s="15">
        <v>18125.5</v>
      </c>
      <c r="I4399" s="15" t="s">
        <v>11</v>
      </c>
      <c r="J4399" s="15" t="s">
        <v>12</v>
      </c>
      <c r="K4399" s="1" t="str">
        <f t="shared" si="231"/>
        <v/>
      </c>
      <c r="L4399" s="1" t="e">
        <f ca="1">IF(AND(K4399&lt;&gt; "", COUNTIF(SAP!#REF!,K4399)&gt;0),"Matched", "")</f>
        <v>#REF!</v>
      </c>
      <c r="M4399" s="1" t="str">
        <f t="shared" si="232"/>
        <v/>
      </c>
      <c r="N4399" s="1" t="e">
        <f ca="1">IF(AND(M4399&lt;&gt; "", COUNTIF(SAP!#REF!,M4399)&gt;0),"Matched", "")</f>
        <v>#REF!</v>
      </c>
      <c r="O4399" s="1" t="str">
        <f t="shared" si="233"/>
        <v/>
      </c>
      <c r="P4399" s="1" t="e">
        <f ca="1">IF(AND(O4399&lt;&gt; "", COUNTIF(SAP!#REF!,O4399)&gt;0),"Matched", "")</f>
        <v>#REF!</v>
      </c>
      <c r="Q4399" s="1" t="str">
        <f ca="1">IF(D4399="AC","Logic4"&amp;"_"&amp;TEXT(C4399,"dd.mm.yyyy") &amp;"_"&amp; 1650956.88,"")</f>
        <v>Logic4_28.02.2020_1650956.88</v>
      </c>
      <c r="R4399" s="1" t="e">
        <f ca="1">IF(AND(Q4399&lt;&gt; "", COUNTIF(SAP!#REF!,Q4399)&gt;0),"Matched", "")</f>
        <v>#REF!</v>
      </c>
    </row>
    <row r="4400" spans="1:18">
      <c r="A4400" s="9">
        <v>11563327</v>
      </c>
      <c r="B4400" s="10">
        <v>43889</v>
      </c>
      <c r="C4400" s="10">
        <v>43889</v>
      </c>
      <c r="D4400" s="11" t="s">
        <v>10</v>
      </c>
      <c r="E4400" s="11">
        <v>0</v>
      </c>
      <c r="F4400" s="11">
        <v>0</v>
      </c>
      <c r="G4400" s="11">
        <v>1600</v>
      </c>
      <c r="H4400" s="11">
        <v>19725.5</v>
      </c>
      <c r="I4400" s="11" t="s">
        <v>11</v>
      </c>
      <c r="J4400" s="11" t="s">
        <v>12</v>
      </c>
      <c r="K4400" s="1" t="str">
        <f t="shared" si="231"/>
        <v/>
      </c>
      <c r="L4400" s="1" t="e">
        <f ca="1">IF(AND(K4400&lt;&gt; "", COUNTIF(SAP!#REF!,K4400)&gt;0),"Matched", "")</f>
        <v>#REF!</v>
      </c>
      <c r="M4400" s="1" t="str">
        <f t="shared" si="232"/>
        <v/>
      </c>
      <c r="N4400" s="1" t="e">
        <f ca="1">IF(AND(M4400&lt;&gt; "", COUNTIF(SAP!#REF!,M4400)&gt;0),"Matched", "")</f>
        <v>#REF!</v>
      </c>
      <c r="O4400" s="1" t="str">
        <f t="shared" si="233"/>
        <v/>
      </c>
      <c r="P4400" s="1" t="e">
        <f ca="1">IF(AND(O4400&lt;&gt; "", COUNTIF(SAP!#REF!,O4400)&gt;0),"Matched", "")</f>
        <v>#REF!</v>
      </c>
      <c r="Q4400" s="1" t="str">
        <f ca="1">IF(D4400="AC","Logic4"&amp;"_"&amp;TEXT(C4400,"dd.mm.yyyy") &amp;"_"&amp; 1650956.88,"")</f>
        <v>Logic4_28.02.2020_1650956.88</v>
      </c>
      <c r="R4400" s="1" t="e">
        <f ca="1">IF(AND(Q4400&lt;&gt; "", COUNTIF(SAP!#REF!,Q4400)&gt;0),"Matched", "")</f>
        <v>#REF!</v>
      </c>
    </row>
    <row r="4401" spans="1:18">
      <c r="A4401" s="13">
        <v>11563327</v>
      </c>
      <c r="B4401" s="14">
        <v>43889</v>
      </c>
      <c r="C4401" s="14">
        <v>43889</v>
      </c>
      <c r="D4401" s="15" t="s">
        <v>10</v>
      </c>
      <c r="E4401" s="15">
        <v>0</v>
      </c>
      <c r="F4401" s="15">
        <v>0</v>
      </c>
      <c r="G4401" s="15">
        <v>1700</v>
      </c>
      <c r="H4401" s="15">
        <v>21425.5</v>
      </c>
      <c r="I4401" s="15" t="s">
        <v>11</v>
      </c>
      <c r="J4401" s="15" t="s">
        <v>12</v>
      </c>
      <c r="K4401" s="1" t="str">
        <f t="shared" si="231"/>
        <v/>
      </c>
      <c r="L4401" s="1" t="e">
        <f ca="1">IF(AND(K4401&lt;&gt; "", COUNTIF(SAP!#REF!,K4401)&gt;0),"Matched", "")</f>
        <v>#REF!</v>
      </c>
      <c r="M4401" s="1" t="str">
        <f t="shared" si="232"/>
        <v/>
      </c>
      <c r="N4401" s="1" t="e">
        <f ca="1">IF(AND(M4401&lt;&gt; "", COUNTIF(SAP!#REF!,M4401)&gt;0),"Matched", "")</f>
        <v>#REF!</v>
      </c>
      <c r="O4401" s="1" t="str">
        <f t="shared" si="233"/>
        <v/>
      </c>
      <c r="P4401" s="1" t="e">
        <f ca="1">IF(AND(O4401&lt;&gt; "", COUNTIF(SAP!#REF!,O4401)&gt;0),"Matched", "")</f>
        <v>#REF!</v>
      </c>
      <c r="Q4401" s="1" t="str">
        <f ca="1">IF(D4401="AC","Logic4"&amp;"_"&amp;TEXT(C4401,"dd.mm.yyyy") &amp;"_"&amp; 1650956.88,"")</f>
        <v>Logic4_28.02.2020_1650956.88</v>
      </c>
      <c r="R4401" s="1" t="e">
        <f ca="1">IF(AND(Q4401&lt;&gt; "", COUNTIF(SAP!#REF!,Q4401)&gt;0),"Matched", "")</f>
        <v>#REF!</v>
      </c>
    </row>
    <row r="4402" spans="1:18">
      <c r="A4402" s="9">
        <v>11563327</v>
      </c>
      <c r="B4402" s="10">
        <v>43889</v>
      </c>
      <c r="C4402" s="10">
        <v>43889</v>
      </c>
      <c r="D4402" s="11" t="s">
        <v>10</v>
      </c>
      <c r="E4402" s="11">
        <v>0</v>
      </c>
      <c r="F4402" s="11">
        <v>0</v>
      </c>
      <c r="G4402" s="11">
        <v>1919.4</v>
      </c>
      <c r="H4402" s="11">
        <v>23344.9</v>
      </c>
      <c r="I4402" s="11" t="s">
        <v>11</v>
      </c>
      <c r="J4402" s="11" t="s">
        <v>12</v>
      </c>
      <c r="K4402" s="1" t="str">
        <f t="shared" si="231"/>
        <v/>
      </c>
      <c r="L4402" s="1" t="e">
        <f ca="1">IF(AND(K4402&lt;&gt; "", COUNTIF(SAP!#REF!,K4402)&gt;0),"Matched", "")</f>
        <v>#REF!</v>
      </c>
      <c r="M4402" s="1" t="str">
        <f t="shared" si="232"/>
        <v/>
      </c>
      <c r="N4402" s="1" t="e">
        <f ca="1">IF(AND(M4402&lt;&gt; "", COUNTIF(SAP!#REF!,M4402)&gt;0),"Matched", "")</f>
        <v>#REF!</v>
      </c>
      <c r="O4402" s="1" t="str">
        <f t="shared" si="233"/>
        <v/>
      </c>
      <c r="P4402" s="1" t="e">
        <f ca="1">IF(AND(O4402&lt;&gt; "", COUNTIF(SAP!#REF!,O4402)&gt;0),"Matched", "")</f>
        <v>#REF!</v>
      </c>
      <c r="Q4402" s="1" t="str">
        <f ca="1">IF(D4402="AC","Logic4"&amp;"_"&amp;TEXT(C4402,"dd.mm.yyyy") &amp;"_"&amp; 1650956.88,"")</f>
        <v>Logic4_28.02.2020_1650956.88</v>
      </c>
      <c r="R4402" s="1" t="e">
        <f ca="1">IF(AND(Q4402&lt;&gt; "", COUNTIF(SAP!#REF!,Q4402)&gt;0),"Matched", "")</f>
        <v>#REF!</v>
      </c>
    </row>
    <row r="4403" spans="1:18">
      <c r="A4403" s="13">
        <v>11563327</v>
      </c>
      <c r="B4403" s="14">
        <v>43889</v>
      </c>
      <c r="C4403" s="14">
        <v>43889</v>
      </c>
      <c r="D4403" s="15" t="s">
        <v>10</v>
      </c>
      <c r="E4403" s="15">
        <v>0</v>
      </c>
      <c r="F4403" s="15">
        <v>0</v>
      </c>
      <c r="G4403" s="15">
        <v>1930</v>
      </c>
      <c r="H4403" s="15">
        <v>25274.9</v>
      </c>
      <c r="I4403" s="15" t="s">
        <v>11</v>
      </c>
      <c r="J4403" s="15" t="s">
        <v>12</v>
      </c>
      <c r="K4403" s="1" t="str">
        <f t="shared" si="231"/>
        <v/>
      </c>
      <c r="L4403" s="1" t="e">
        <f ca="1">IF(AND(K4403&lt;&gt; "", COUNTIF(SAP!#REF!,K4403)&gt;0),"Matched", "")</f>
        <v>#REF!</v>
      </c>
      <c r="M4403" s="1" t="str">
        <f t="shared" si="232"/>
        <v/>
      </c>
      <c r="N4403" s="1" t="e">
        <f ca="1">IF(AND(M4403&lt;&gt; "", COUNTIF(SAP!#REF!,M4403)&gt;0),"Matched", "")</f>
        <v>#REF!</v>
      </c>
      <c r="O4403" s="1" t="str">
        <f t="shared" si="233"/>
        <v/>
      </c>
      <c r="P4403" s="1" t="e">
        <f ca="1">IF(AND(O4403&lt;&gt; "", COUNTIF(SAP!#REF!,O4403)&gt;0),"Matched", "")</f>
        <v>#REF!</v>
      </c>
      <c r="Q4403" s="1" t="str">
        <f ca="1">IF(D4403="AC","Logic4"&amp;"_"&amp;TEXT(C4403,"dd.mm.yyyy") &amp;"_"&amp; 1650956.88,"")</f>
        <v>Logic4_28.02.2020_1650956.88</v>
      </c>
      <c r="R4403" s="1" t="e">
        <f ca="1">IF(AND(Q4403&lt;&gt; "", COUNTIF(SAP!#REF!,Q4403)&gt;0),"Matched", "")</f>
        <v>#REF!</v>
      </c>
    </row>
    <row r="4404" spans="1:18">
      <c r="A4404" s="9">
        <v>11563327</v>
      </c>
      <c r="B4404" s="10">
        <v>43889</v>
      </c>
      <c r="C4404" s="10">
        <v>43889</v>
      </c>
      <c r="D4404" s="11" t="s">
        <v>10</v>
      </c>
      <c r="E4404" s="11">
        <v>0</v>
      </c>
      <c r="F4404" s="11">
        <v>0</v>
      </c>
      <c r="G4404" s="11">
        <v>2022.8</v>
      </c>
      <c r="H4404" s="11">
        <v>27297.7</v>
      </c>
      <c r="I4404" s="11" t="s">
        <v>11</v>
      </c>
      <c r="J4404" s="11" t="s">
        <v>12</v>
      </c>
      <c r="K4404" s="1" t="str">
        <f t="shared" si="231"/>
        <v/>
      </c>
      <c r="L4404" s="1" t="e">
        <f ca="1">IF(AND(K4404&lt;&gt; "", COUNTIF(SAP!#REF!,K4404)&gt;0),"Matched", "")</f>
        <v>#REF!</v>
      </c>
      <c r="M4404" s="1" t="str">
        <f t="shared" si="232"/>
        <v/>
      </c>
      <c r="N4404" s="1" t="e">
        <f ca="1">IF(AND(M4404&lt;&gt; "", COUNTIF(SAP!#REF!,M4404)&gt;0),"Matched", "")</f>
        <v>#REF!</v>
      </c>
      <c r="O4404" s="1" t="str">
        <f t="shared" si="233"/>
        <v/>
      </c>
      <c r="P4404" s="1" t="e">
        <f ca="1">IF(AND(O4404&lt;&gt; "", COUNTIF(SAP!#REF!,O4404)&gt;0),"Matched", "")</f>
        <v>#REF!</v>
      </c>
      <c r="Q4404" s="1" t="str">
        <f ca="1">IF(D4404="AC","Logic4"&amp;"_"&amp;TEXT(C4404,"dd.mm.yyyy") &amp;"_"&amp; 1650956.88,"")</f>
        <v>Logic4_28.02.2020_1650956.88</v>
      </c>
      <c r="R4404" s="1" t="e">
        <f ca="1">IF(AND(Q4404&lt;&gt; "", COUNTIF(SAP!#REF!,Q4404)&gt;0),"Matched", "")</f>
        <v>#REF!</v>
      </c>
    </row>
    <row r="4405" spans="1:18">
      <c r="A4405" s="13">
        <v>11563327</v>
      </c>
      <c r="B4405" s="14">
        <v>43889</v>
      </c>
      <c r="C4405" s="14">
        <v>43889</v>
      </c>
      <c r="D4405" s="15" t="s">
        <v>10</v>
      </c>
      <c r="E4405" s="15">
        <v>0</v>
      </c>
      <c r="F4405" s="15">
        <v>0</v>
      </c>
      <c r="G4405" s="15">
        <v>2060</v>
      </c>
      <c r="H4405" s="15">
        <v>29357.7</v>
      </c>
      <c r="I4405" s="15" t="s">
        <v>11</v>
      </c>
      <c r="J4405" s="15" t="s">
        <v>12</v>
      </c>
      <c r="K4405" s="1" t="str">
        <f t="shared" si="231"/>
        <v/>
      </c>
      <c r="L4405" s="1" t="e">
        <f ca="1">IF(AND(K4405&lt;&gt; "", COUNTIF(SAP!#REF!,K4405)&gt;0),"Matched", "")</f>
        <v>#REF!</v>
      </c>
      <c r="M4405" s="1" t="str">
        <f t="shared" si="232"/>
        <v/>
      </c>
      <c r="N4405" s="1" t="e">
        <f ca="1">IF(AND(M4405&lt;&gt; "", COUNTIF(SAP!#REF!,M4405)&gt;0),"Matched", "")</f>
        <v>#REF!</v>
      </c>
      <c r="O4405" s="1" t="str">
        <f t="shared" si="233"/>
        <v/>
      </c>
      <c r="P4405" s="1" t="e">
        <f ca="1">IF(AND(O4405&lt;&gt; "", COUNTIF(SAP!#REF!,O4405)&gt;0),"Matched", "")</f>
        <v>#REF!</v>
      </c>
      <c r="Q4405" s="1" t="str">
        <f ca="1">IF(D4405="AC","Logic4"&amp;"_"&amp;TEXT(C4405,"dd.mm.yyyy") &amp;"_"&amp; 1650956.88,"")</f>
        <v>Logic4_28.02.2020_1650956.88</v>
      </c>
      <c r="R4405" s="1" t="e">
        <f ca="1">IF(AND(Q4405&lt;&gt; "", COUNTIF(SAP!#REF!,Q4405)&gt;0),"Matched", "")</f>
        <v>#REF!</v>
      </c>
    </row>
    <row r="4406" spans="1:18">
      <c r="A4406" s="9">
        <v>11563327</v>
      </c>
      <c r="B4406" s="10">
        <v>43889</v>
      </c>
      <c r="C4406" s="10">
        <v>43889</v>
      </c>
      <c r="D4406" s="11" t="s">
        <v>10</v>
      </c>
      <c r="E4406" s="11">
        <v>0</v>
      </c>
      <c r="F4406" s="11">
        <v>0</v>
      </c>
      <c r="G4406" s="11">
        <v>2080</v>
      </c>
      <c r="H4406" s="11">
        <v>31437.7</v>
      </c>
      <c r="I4406" s="11" t="s">
        <v>11</v>
      </c>
      <c r="J4406" s="11" t="s">
        <v>12</v>
      </c>
      <c r="K4406" s="1" t="str">
        <f t="shared" si="231"/>
        <v/>
      </c>
      <c r="L4406" s="1" t="e">
        <f ca="1">IF(AND(K4406&lt;&gt; "", COUNTIF(SAP!#REF!,K4406)&gt;0),"Matched", "")</f>
        <v>#REF!</v>
      </c>
      <c r="M4406" s="1" t="str">
        <f t="shared" si="232"/>
        <v/>
      </c>
      <c r="N4406" s="1" t="e">
        <f ca="1">IF(AND(M4406&lt;&gt; "", COUNTIF(SAP!#REF!,M4406)&gt;0),"Matched", "")</f>
        <v>#REF!</v>
      </c>
      <c r="O4406" s="1" t="str">
        <f t="shared" si="233"/>
        <v/>
      </c>
      <c r="P4406" s="1" t="e">
        <f ca="1">IF(AND(O4406&lt;&gt; "", COUNTIF(SAP!#REF!,O4406)&gt;0),"Matched", "")</f>
        <v>#REF!</v>
      </c>
      <c r="Q4406" s="1" t="str">
        <f ca="1">IF(D4406="AC","Logic4"&amp;"_"&amp;TEXT(C4406,"dd.mm.yyyy") &amp;"_"&amp; 1650956.88,"")</f>
        <v>Logic4_28.02.2020_1650956.88</v>
      </c>
      <c r="R4406" s="1" t="e">
        <f ca="1">IF(AND(Q4406&lt;&gt; "", COUNTIF(SAP!#REF!,Q4406)&gt;0),"Matched", "")</f>
        <v>#REF!</v>
      </c>
    </row>
    <row r="4407" spans="1:18">
      <c r="A4407" s="13">
        <v>11563327</v>
      </c>
      <c r="B4407" s="14">
        <v>43889</v>
      </c>
      <c r="C4407" s="14">
        <v>43889</v>
      </c>
      <c r="D4407" s="15" t="s">
        <v>10</v>
      </c>
      <c r="E4407" s="15">
        <v>0</v>
      </c>
      <c r="F4407" s="15">
        <v>0</v>
      </c>
      <c r="G4407" s="15">
        <v>2127.5</v>
      </c>
      <c r="H4407" s="15">
        <v>33565.199999999997</v>
      </c>
      <c r="I4407" s="15" t="s">
        <v>11</v>
      </c>
      <c r="J4407" s="15" t="s">
        <v>12</v>
      </c>
      <c r="K4407" s="1" t="str">
        <f t="shared" si="231"/>
        <v/>
      </c>
      <c r="L4407" s="1" t="e">
        <f ca="1">IF(AND(K4407&lt;&gt; "", COUNTIF(SAP!#REF!,K4407)&gt;0),"Matched", "")</f>
        <v>#REF!</v>
      </c>
      <c r="M4407" s="1" t="str">
        <f t="shared" si="232"/>
        <v/>
      </c>
      <c r="N4407" s="1" t="e">
        <f ca="1">IF(AND(M4407&lt;&gt; "", COUNTIF(SAP!#REF!,M4407)&gt;0),"Matched", "")</f>
        <v>#REF!</v>
      </c>
      <c r="O4407" s="1" t="str">
        <f t="shared" si="233"/>
        <v/>
      </c>
      <c r="P4407" s="1" t="e">
        <f ca="1">IF(AND(O4407&lt;&gt; "", COUNTIF(SAP!#REF!,O4407)&gt;0),"Matched", "")</f>
        <v>#REF!</v>
      </c>
      <c r="Q4407" s="1" t="str">
        <f ca="1">IF(D4407="AC","Logic4"&amp;"_"&amp;TEXT(C4407,"dd.mm.yyyy") &amp;"_"&amp; 1650956.88,"")</f>
        <v>Logic4_28.02.2020_1650956.88</v>
      </c>
      <c r="R4407" s="1" t="e">
        <f ca="1">IF(AND(Q4407&lt;&gt; "", COUNTIF(SAP!#REF!,Q4407)&gt;0),"Matched", "")</f>
        <v>#REF!</v>
      </c>
    </row>
    <row r="4408" spans="1:18">
      <c r="A4408" s="9">
        <v>11563327</v>
      </c>
      <c r="B4408" s="10">
        <v>43889</v>
      </c>
      <c r="C4408" s="10">
        <v>43889</v>
      </c>
      <c r="D4408" s="11" t="s">
        <v>10</v>
      </c>
      <c r="E4408" s="11">
        <v>0</v>
      </c>
      <c r="F4408" s="11">
        <v>0</v>
      </c>
      <c r="G4408" s="11">
        <v>2200</v>
      </c>
      <c r="H4408" s="11">
        <v>35765.199999999997</v>
      </c>
      <c r="I4408" s="11" t="s">
        <v>11</v>
      </c>
      <c r="J4408" s="11" t="s">
        <v>12</v>
      </c>
      <c r="K4408" s="1" t="str">
        <f t="shared" si="231"/>
        <v/>
      </c>
      <c r="L4408" s="1" t="e">
        <f ca="1">IF(AND(K4408&lt;&gt; "", COUNTIF(SAP!#REF!,K4408)&gt;0),"Matched", "")</f>
        <v>#REF!</v>
      </c>
      <c r="M4408" s="1" t="str">
        <f t="shared" si="232"/>
        <v/>
      </c>
      <c r="N4408" s="1" t="e">
        <f ca="1">IF(AND(M4408&lt;&gt; "", COUNTIF(SAP!#REF!,M4408)&gt;0),"Matched", "")</f>
        <v>#REF!</v>
      </c>
      <c r="O4408" s="1" t="str">
        <f t="shared" si="233"/>
        <v/>
      </c>
      <c r="P4408" s="1" t="e">
        <f ca="1">IF(AND(O4408&lt;&gt; "", COUNTIF(SAP!#REF!,O4408)&gt;0),"Matched", "")</f>
        <v>#REF!</v>
      </c>
      <c r="Q4408" s="1" t="str">
        <f ca="1">IF(D4408="AC","Logic4"&amp;"_"&amp;TEXT(C4408,"dd.mm.yyyy") &amp;"_"&amp; 1650956.88,"")</f>
        <v>Logic4_28.02.2020_1650956.88</v>
      </c>
      <c r="R4408" s="1" t="e">
        <f ca="1">IF(AND(Q4408&lt;&gt; "", COUNTIF(SAP!#REF!,Q4408)&gt;0),"Matched", "")</f>
        <v>#REF!</v>
      </c>
    </row>
    <row r="4409" spans="1:18">
      <c r="A4409" s="13">
        <v>11563327</v>
      </c>
      <c r="B4409" s="14">
        <v>43889</v>
      </c>
      <c r="C4409" s="14">
        <v>43889</v>
      </c>
      <c r="D4409" s="15" t="s">
        <v>10</v>
      </c>
      <c r="E4409" s="15">
        <v>0</v>
      </c>
      <c r="F4409" s="15">
        <v>0</v>
      </c>
      <c r="G4409" s="15">
        <v>2228</v>
      </c>
      <c r="H4409" s="15">
        <v>37993.199999999997</v>
      </c>
      <c r="I4409" s="15" t="s">
        <v>11</v>
      </c>
      <c r="J4409" s="15" t="s">
        <v>12</v>
      </c>
      <c r="K4409" s="1" t="str">
        <f t="shared" si="231"/>
        <v/>
      </c>
      <c r="L4409" s="1" t="e">
        <f ca="1">IF(AND(K4409&lt;&gt; "", COUNTIF(SAP!#REF!,K4409)&gt;0),"Matched", "")</f>
        <v>#REF!</v>
      </c>
      <c r="M4409" s="1" t="str">
        <f t="shared" si="232"/>
        <v/>
      </c>
      <c r="N4409" s="1" t="e">
        <f ca="1">IF(AND(M4409&lt;&gt; "", COUNTIF(SAP!#REF!,M4409)&gt;0),"Matched", "")</f>
        <v>#REF!</v>
      </c>
      <c r="O4409" s="1" t="str">
        <f t="shared" si="233"/>
        <v/>
      </c>
      <c r="P4409" s="1" t="e">
        <f ca="1">IF(AND(O4409&lt;&gt; "", COUNTIF(SAP!#REF!,O4409)&gt;0),"Matched", "")</f>
        <v>#REF!</v>
      </c>
      <c r="Q4409" s="1" t="str">
        <f ca="1">IF(D4409="AC","Logic4"&amp;"_"&amp;TEXT(C4409,"dd.mm.yyyy") &amp;"_"&amp; 1650956.88,"")</f>
        <v>Logic4_28.02.2020_1650956.88</v>
      </c>
      <c r="R4409" s="1" t="e">
        <f ca="1">IF(AND(Q4409&lt;&gt; "", COUNTIF(SAP!#REF!,Q4409)&gt;0),"Matched", "")</f>
        <v>#REF!</v>
      </c>
    </row>
    <row r="4410" spans="1:18">
      <c r="A4410" s="9">
        <v>11563327</v>
      </c>
      <c r="B4410" s="10">
        <v>43889</v>
      </c>
      <c r="C4410" s="10">
        <v>43889</v>
      </c>
      <c r="D4410" s="11" t="s">
        <v>10</v>
      </c>
      <c r="E4410" s="11">
        <v>0</v>
      </c>
      <c r="F4410" s="11">
        <v>0</v>
      </c>
      <c r="G4410" s="11">
        <v>2302.71</v>
      </c>
      <c r="H4410" s="11">
        <v>40295.910000000003</v>
      </c>
      <c r="I4410" s="11" t="s">
        <v>11</v>
      </c>
      <c r="J4410" s="11" t="s">
        <v>12</v>
      </c>
      <c r="K4410" s="1" t="str">
        <f t="shared" si="231"/>
        <v/>
      </c>
      <c r="L4410" s="1" t="e">
        <f ca="1">IF(AND(K4410&lt;&gt; "", COUNTIF(SAP!#REF!,K4410)&gt;0),"Matched", "")</f>
        <v>#REF!</v>
      </c>
      <c r="M4410" s="1" t="str">
        <f t="shared" si="232"/>
        <v/>
      </c>
      <c r="N4410" s="1" t="e">
        <f ca="1">IF(AND(M4410&lt;&gt; "", COUNTIF(SAP!#REF!,M4410)&gt;0),"Matched", "")</f>
        <v>#REF!</v>
      </c>
      <c r="O4410" s="1" t="str">
        <f t="shared" si="233"/>
        <v/>
      </c>
      <c r="P4410" s="1" t="e">
        <f ca="1">IF(AND(O4410&lt;&gt; "", COUNTIF(SAP!#REF!,O4410)&gt;0),"Matched", "")</f>
        <v>#REF!</v>
      </c>
      <c r="Q4410" s="1" t="str">
        <f ca="1">IF(D4410="AC","Logic4"&amp;"_"&amp;TEXT(C4410,"dd.mm.yyyy") &amp;"_"&amp; 1650956.88,"")</f>
        <v>Logic4_28.02.2020_1650956.88</v>
      </c>
      <c r="R4410" s="1" t="e">
        <f ca="1">IF(AND(Q4410&lt;&gt; "", COUNTIF(SAP!#REF!,Q4410)&gt;0),"Matched", "")</f>
        <v>#REF!</v>
      </c>
    </row>
    <row r="4411" spans="1:18">
      <c r="A4411" s="13">
        <v>11563327</v>
      </c>
      <c r="B4411" s="14">
        <v>43889</v>
      </c>
      <c r="C4411" s="14">
        <v>43889</v>
      </c>
      <c r="D4411" s="15" t="s">
        <v>10</v>
      </c>
      <c r="E4411" s="15">
        <v>0</v>
      </c>
      <c r="F4411" s="15">
        <v>0</v>
      </c>
      <c r="G4411" s="15">
        <v>2340</v>
      </c>
      <c r="H4411" s="15">
        <v>42635.91</v>
      </c>
      <c r="I4411" s="15" t="s">
        <v>11</v>
      </c>
      <c r="J4411" s="15" t="s">
        <v>12</v>
      </c>
      <c r="K4411" s="1" t="str">
        <f t="shared" si="231"/>
        <v/>
      </c>
      <c r="L4411" s="1" t="e">
        <f ca="1">IF(AND(K4411&lt;&gt; "", COUNTIF(SAP!#REF!,K4411)&gt;0),"Matched", "")</f>
        <v>#REF!</v>
      </c>
      <c r="M4411" s="1" t="str">
        <f t="shared" si="232"/>
        <v/>
      </c>
      <c r="N4411" s="1" t="e">
        <f ca="1">IF(AND(M4411&lt;&gt; "", COUNTIF(SAP!#REF!,M4411)&gt;0),"Matched", "")</f>
        <v>#REF!</v>
      </c>
      <c r="O4411" s="1" t="str">
        <f t="shared" si="233"/>
        <v/>
      </c>
      <c r="P4411" s="1" t="e">
        <f ca="1">IF(AND(O4411&lt;&gt; "", COUNTIF(SAP!#REF!,O4411)&gt;0),"Matched", "")</f>
        <v>#REF!</v>
      </c>
      <c r="Q4411" s="1" t="str">
        <f ca="1">IF(D4411="AC","Logic4"&amp;"_"&amp;TEXT(C4411,"dd.mm.yyyy") &amp;"_"&amp; 1650956.88,"")</f>
        <v>Logic4_28.02.2020_1650956.88</v>
      </c>
      <c r="R4411" s="1" t="e">
        <f ca="1">IF(AND(Q4411&lt;&gt; "", COUNTIF(SAP!#REF!,Q4411)&gt;0),"Matched", "")</f>
        <v>#REF!</v>
      </c>
    </row>
    <row r="4412" spans="1:18">
      <c r="A4412" s="9">
        <v>11563327</v>
      </c>
      <c r="B4412" s="10">
        <v>43889</v>
      </c>
      <c r="C4412" s="10">
        <v>43889</v>
      </c>
      <c r="D4412" s="11" t="s">
        <v>10</v>
      </c>
      <c r="E4412" s="11">
        <v>0</v>
      </c>
      <c r="F4412" s="11">
        <v>0</v>
      </c>
      <c r="G4412" s="11">
        <v>2440</v>
      </c>
      <c r="H4412" s="11">
        <v>45075.91</v>
      </c>
      <c r="I4412" s="11" t="s">
        <v>11</v>
      </c>
      <c r="J4412" s="11" t="s">
        <v>12</v>
      </c>
      <c r="K4412" s="1" t="str">
        <f t="shared" si="231"/>
        <v/>
      </c>
      <c r="L4412" s="1" t="e">
        <f ca="1">IF(AND(K4412&lt;&gt; "", COUNTIF(SAP!#REF!,K4412)&gt;0),"Matched", "")</f>
        <v>#REF!</v>
      </c>
      <c r="M4412" s="1" t="str">
        <f t="shared" si="232"/>
        <v/>
      </c>
      <c r="N4412" s="1" t="e">
        <f ca="1">IF(AND(M4412&lt;&gt; "", COUNTIF(SAP!#REF!,M4412)&gt;0),"Matched", "")</f>
        <v>#REF!</v>
      </c>
      <c r="O4412" s="1" t="str">
        <f t="shared" si="233"/>
        <v/>
      </c>
      <c r="P4412" s="1" t="e">
        <f ca="1">IF(AND(O4412&lt;&gt; "", COUNTIF(SAP!#REF!,O4412)&gt;0),"Matched", "")</f>
        <v>#REF!</v>
      </c>
      <c r="Q4412" s="1" t="str">
        <f ca="1">IF(D4412="AC","Logic4"&amp;"_"&amp;TEXT(C4412,"dd.mm.yyyy") &amp;"_"&amp; 1650956.88,"")</f>
        <v>Logic4_28.02.2020_1650956.88</v>
      </c>
      <c r="R4412" s="1" t="e">
        <f ca="1">IF(AND(Q4412&lt;&gt; "", COUNTIF(SAP!#REF!,Q4412)&gt;0),"Matched", "")</f>
        <v>#REF!</v>
      </c>
    </row>
    <row r="4413" spans="1:18">
      <c r="A4413" s="13">
        <v>11563327</v>
      </c>
      <c r="B4413" s="14">
        <v>43889</v>
      </c>
      <c r="C4413" s="14">
        <v>43889</v>
      </c>
      <c r="D4413" s="15" t="s">
        <v>10</v>
      </c>
      <c r="E4413" s="15">
        <v>0</v>
      </c>
      <c r="F4413" s="15">
        <v>0</v>
      </c>
      <c r="G4413" s="15">
        <v>2480</v>
      </c>
      <c r="H4413" s="15">
        <v>47555.91</v>
      </c>
      <c r="I4413" s="15" t="s">
        <v>11</v>
      </c>
      <c r="J4413" s="15" t="s">
        <v>12</v>
      </c>
      <c r="K4413" s="1" t="str">
        <f t="shared" si="231"/>
        <v/>
      </c>
      <c r="L4413" s="1" t="e">
        <f ca="1">IF(AND(K4413&lt;&gt; "", COUNTIF(SAP!#REF!,K4413)&gt;0),"Matched", "")</f>
        <v>#REF!</v>
      </c>
      <c r="M4413" s="1" t="str">
        <f t="shared" si="232"/>
        <v/>
      </c>
      <c r="N4413" s="1" t="e">
        <f ca="1">IF(AND(M4413&lt;&gt; "", COUNTIF(SAP!#REF!,M4413)&gt;0),"Matched", "")</f>
        <v>#REF!</v>
      </c>
      <c r="O4413" s="1" t="str">
        <f t="shared" si="233"/>
        <v/>
      </c>
      <c r="P4413" s="1" t="e">
        <f ca="1">IF(AND(O4413&lt;&gt; "", COUNTIF(SAP!#REF!,O4413)&gt;0),"Matched", "")</f>
        <v>#REF!</v>
      </c>
      <c r="Q4413" s="1" t="str">
        <f ca="1">IF(D4413="AC","Logic4"&amp;"_"&amp;TEXT(C4413,"dd.mm.yyyy") &amp;"_"&amp; 1650956.88,"")</f>
        <v>Logic4_28.02.2020_1650956.88</v>
      </c>
      <c r="R4413" s="1" t="e">
        <f ca="1">IF(AND(Q4413&lt;&gt; "", COUNTIF(SAP!#REF!,Q4413)&gt;0),"Matched", "")</f>
        <v>#REF!</v>
      </c>
    </row>
    <row r="4414" spans="1:18">
      <c r="A4414" s="9">
        <v>11563327</v>
      </c>
      <c r="B4414" s="10">
        <v>43889</v>
      </c>
      <c r="C4414" s="10">
        <v>43889</v>
      </c>
      <c r="D4414" s="11" t="s">
        <v>10</v>
      </c>
      <c r="E4414" s="11">
        <v>0</v>
      </c>
      <c r="F4414" s="11">
        <v>0</v>
      </c>
      <c r="G4414" s="11">
        <v>2596.1999999999998</v>
      </c>
      <c r="H4414" s="11">
        <v>50152.11</v>
      </c>
      <c r="I4414" s="11" t="s">
        <v>11</v>
      </c>
      <c r="J4414" s="11" t="s">
        <v>12</v>
      </c>
      <c r="K4414" s="1" t="str">
        <f t="shared" si="231"/>
        <v/>
      </c>
      <c r="L4414" s="1" t="e">
        <f ca="1">IF(AND(K4414&lt;&gt; "", COUNTIF(SAP!#REF!,K4414)&gt;0),"Matched", "")</f>
        <v>#REF!</v>
      </c>
      <c r="M4414" s="1" t="str">
        <f t="shared" si="232"/>
        <v/>
      </c>
      <c r="N4414" s="1" t="e">
        <f ca="1">IF(AND(M4414&lt;&gt; "", COUNTIF(SAP!#REF!,M4414)&gt;0),"Matched", "")</f>
        <v>#REF!</v>
      </c>
      <c r="O4414" s="1" t="str">
        <f t="shared" si="233"/>
        <v/>
      </c>
      <c r="P4414" s="1" t="e">
        <f ca="1">IF(AND(O4414&lt;&gt; "", COUNTIF(SAP!#REF!,O4414)&gt;0),"Matched", "")</f>
        <v>#REF!</v>
      </c>
      <c r="Q4414" s="1" t="str">
        <f ca="1">IF(D4414="AC","Logic4"&amp;"_"&amp;TEXT(C4414,"dd.mm.yyyy") &amp;"_"&amp; 1650956.88,"")</f>
        <v>Logic4_28.02.2020_1650956.88</v>
      </c>
      <c r="R4414" s="1" t="e">
        <f ca="1">IF(AND(Q4414&lt;&gt; "", COUNTIF(SAP!#REF!,Q4414)&gt;0),"Matched", "")</f>
        <v>#REF!</v>
      </c>
    </row>
    <row r="4415" spans="1:18">
      <c r="A4415" s="13">
        <v>11563327</v>
      </c>
      <c r="B4415" s="14">
        <v>43889</v>
      </c>
      <c r="C4415" s="14">
        <v>43889</v>
      </c>
      <c r="D4415" s="15" t="s">
        <v>10</v>
      </c>
      <c r="E4415" s="15">
        <v>0</v>
      </c>
      <c r="F4415" s="15">
        <v>0</v>
      </c>
      <c r="G4415" s="15">
        <v>2750</v>
      </c>
      <c r="H4415" s="15">
        <v>52902.11</v>
      </c>
      <c r="I4415" s="15" t="s">
        <v>11</v>
      </c>
      <c r="J4415" s="15" t="s">
        <v>12</v>
      </c>
      <c r="K4415" s="1" t="str">
        <f t="shared" si="231"/>
        <v/>
      </c>
      <c r="L4415" s="1" t="e">
        <f ca="1">IF(AND(K4415&lt;&gt; "", COUNTIF(SAP!#REF!,K4415)&gt;0),"Matched", "")</f>
        <v>#REF!</v>
      </c>
      <c r="M4415" s="1" t="str">
        <f t="shared" si="232"/>
        <v/>
      </c>
      <c r="N4415" s="1" t="e">
        <f ca="1">IF(AND(M4415&lt;&gt; "", COUNTIF(SAP!#REF!,M4415)&gt;0),"Matched", "")</f>
        <v>#REF!</v>
      </c>
      <c r="O4415" s="1" t="str">
        <f t="shared" si="233"/>
        <v/>
      </c>
      <c r="P4415" s="1" t="e">
        <f ca="1">IF(AND(O4415&lt;&gt; "", COUNTIF(SAP!#REF!,O4415)&gt;0),"Matched", "")</f>
        <v>#REF!</v>
      </c>
      <c r="Q4415" s="1" t="str">
        <f ca="1">IF(D4415="AC","Logic4"&amp;"_"&amp;TEXT(C4415,"dd.mm.yyyy") &amp;"_"&amp; 1650956.88,"")</f>
        <v>Logic4_28.02.2020_1650956.88</v>
      </c>
      <c r="R4415" s="1" t="e">
        <f ca="1">IF(AND(Q4415&lt;&gt; "", COUNTIF(SAP!#REF!,Q4415)&gt;0),"Matched", "")</f>
        <v>#REF!</v>
      </c>
    </row>
    <row r="4416" spans="1:18">
      <c r="A4416" s="9">
        <v>11563327</v>
      </c>
      <c r="B4416" s="10">
        <v>43889</v>
      </c>
      <c r="C4416" s="10">
        <v>43889</v>
      </c>
      <c r="D4416" s="11" t="s">
        <v>10</v>
      </c>
      <c r="E4416" s="11">
        <v>0</v>
      </c>
      <c r="F4416" s="11">
        <v>0</v>
      </c>
      <c r="G4416" s="11">
        <v>2790</v>
      </c>
      <c r="H4416" s="11">
        <v>55692.11</v>
      </c>
      <c r="I4416" s="11" t="s">
        <v>11</v>
      </c>
      <c r="J4416" s="11" t="s">
        <v>12</v>
      </c>
      <c r="K4416" s="1" t="str">
        <f t="shared" si="231"/>
        <v/>
      </c>
      <c r="L4416" s="1" t="e">
        <f ca="1">IF(AND(K4416&lt;&gt; "", COUNTIF(SAP!#REF!,K4416)&gt;0),"Matched", "")</f>
        <v>#REF!</v>
      </c>
      <c r="M4416" s="1" t="str">
        <f t="shared" si="232"/>
        <v/>
      </c>
      <c r="N4416" s="1" t="e">
        <f ca="1">IF(AND(M4416&lt;&gt; "", COUNTIF(SAP!#REF!,M4416)&gt;0),"Matched", "")</f>
        <v>#REF!</v>
      </c>
      <c r="O4416" s="1" t="str">
        <f t="shared" si="233"/>
        <v/>
      </c>
      <c r="P4416" s="1" t="e">
        <f ca="1">IF(AND(O4416&lt;&gt; "", COUNTIF(SAP!#REF!,O4416)&gt;0),"Matched", "")</f>
        <v>#REF!</v>
      </c>
      <c r="Q4416" s="1" t="str">
        <f ca="1">IF(D4416="AC","Logic4"&amp;"_"&amp;TEXT(C4416,"dd.mm.yyyy") &amp;"_"&amp; 1650956.88,"")</f>
        <v>Logic4_28.02.2020_1650956.88</v>
      </c>
      <c r="R4416" s="1" t="e">
        <f ca="1">IF(AND(Q4416&lt;&gt; "", COUNTIF(SAP!#REF!,Q4416)&gt;0),"Matched", "")</f>
        <v>#REF!</v>
      </c>
    </row>
    <row r="4417" spans="1:18">
      <c r="A4417" s="13">
        <v>11563327</v>
      </c>
      <c r="B4417" s="14">
        <v>43889</v>
      </c>
      <c r="C4417" s="14">
        <v>43889</v>
      </c>
      <c r="D4417" s="15" t="s">
        <v>10</v>
      </c>
      <c r="E4417" s="15">
        <v>0</v>
      </c>
      <c r="F4417" s="15">
        <v>0</v>
      </c>
      <c r="G4417" s="15">
        <v>2910</v>
      </c>
      <c r="H4417" s="15">
        <v>58602.11</v>
      </c>
      <c r="I4417" s="15" t="s">
        <v>11</v>
      </c>
      <c r="J4417" s="15" t="s">
        <v>12</v>
      </c>
      <c r="K4417" s="1" t="str">
        <f t="shared" si="231"/>
        <v/>
      </c>
      <c r="L4417" s="1" t="e">
        <f ca="1">IF(AND(K4417&lt;&gt; "", COUNTIF(SAP!#REF!,K4417)&gt;0),"Matched", "")</f>
        <v>#REF!</v>
      </c>
      <c r="M4417" s="1" t="str">
        <f t="shared" si="232"/>
        <v/>
      </c>
      <c r="N4417" s="1" t="e">
        <f ca="1">IF(AND(M4417&lt;&gt; "", COUNTIF(SAP!#REF!,M4417)&gt;0),"Matched", "")</f>
        <v>#REF!</v>
      </c>
      <c r="O4417" s="1" t="str">
        <f t="shared" si="233"/>
        <v/>
      </c>
      <c r="P4417" s="1" t="e">
        <f ca="1">IF(AND(O4417&lt;&gt; "", COUNTIF(SAP!#REF!,O4417)&gt;0),"Matched", "")</f>
        <v>#REF!</v>
      </c>
      <c r="Q4417" s="1" t="str">
        <f ca="1">IF(D4417="AC","Logic4"&amp;"_"&amp;TEXT(C4417,"dd.mm.yyyy") &amp;"_"&amp; 1650956.88,"")</f>
        <v>Logic4_28.02.2020_1650956.88</v>
      </c>
      <c r="R4417" s="1" t="e">
        <f ca="1">IF(AND(Q4417&lt;&gt; "", COUNTIF(SAP!#REF!,Q4417)&gt;0),"Matched", "")</f>
        <v>#REF!</v>
      </c>
    </row>
    <row r="4418" spans="1:18">
      <c r="A4418" s="9">
        <v>11563327</v>
      </c>
      <c r="B4418" s="10">
        <v>43889</v>
      </c>
      <c r="C4418" s="10">
        <v>43889</v>
      </c>
      <c r="D4418" s="11" t="s">
        <v>10</v>
      </c>
      <c r="E4418" s="11">
        <v>0</v>
      </c>
      <c r="F4418" s="11">
        <v>0</v>
      </c>
      <c r="G4418" s="11">
        <v>2990</v>
      </c>
      <c r="H4418" s="11">
        <v>61592.11</v>
      </c>
      <c r="I4418" s="11" t="s">
        <v>11</v>
      </c>
      <c r="J4418" s="11" t="s">
        <v>12</v>
      </c>
      <c r="K4418" s="1" t="str">
        <f t="shared" si="231"/>
        <v/>
      </c>
      <c r="L4418" s="1" t="e">
        <f ca="1">IF(AND(K4418&lt;&gt; "", COUNTIF(SAP!#REF!,K4418)&gt;0),"Matched", "")</f>
        <v>#REF!</v>
      </c>
      <c r="M4418" s="1" t="str">
        <f t="shared" si="232"/>
        <v/>
      </c>
      <c r="N4418" s="1" t="e">
        <f ca="1">IF(AND(M4418&lt;&gt; "", COUNTIF(SAP!#REF!,M4418)&gt;0),"Matched", "")</f>
        <v>#REF!</v>
      </c>
      <c r="O4418" s="1" t="str">
        <f t="shared" si="233"/>
        <v/>
      </c>
      <c r="P4418" s="1" t="e">
        <f ca="1">IF(AND(O4418&lt;&gt; "", COUNTIF(SAP!#REF!,O4418)&gt;0),"Matched", "")</f>
        <v>#REF!</v>
      </c>
      <c r="Q4418" s="1" t="str">
        <f ca="1">IF(D4418="AC","Logic4"&amp;"_"&amp;TEXT(C4418,"dd.mm.yyyy") &amp;"_"&amp; 1650956.88,"")</f>
        <v>Logic4_28.02.2020_1650956.88</v>
      </c>
      <c r="R4418" s="1" t="e">
        <f ca="1">IF(AND(Q4418&lt;&gt; "", COUNTIF(SAP!#REF!,Q4418)&gt;0),"Matched", "")</f>
        <v>#REF!</v>
      </c>
    </row>
    <row r="4419" spans="1:18">
      <c r="A4419" s="13">
        <v>11563327</v>
      </c>
      <c r="B4419" s="14">
        <v>43889</v>
      </c>
      <c r="C4419" s="14">
        <v>43889</v>
      </c>
      <c r="D4419" s="15" t="s">
        <v>10</v>
      </c>
      <c r="E4419" s="15">
        <v>0</v>
      </c>
      <c r="F4419" s="15">
        <v>0</v>
      </c>
      <c r="G4419" s="15">
        <v>3197.3</v>
      </c>
      <c r="H4419" s="15">
        <v>64789.41</v>
      </c>
      <c r="I4419" s="15" t="s">
        <v>11</v>
      </c>
      <c r="J4419" s="15" t="s">
        <v>12</v>
      </c>
      <c r="K4419" s="1" t="str">
        <f t="shared" ref="K4419:K4482" si="234">IF(D4419="TF","Logic1"&amp;"_"&amp;TEXT(C4419, "mm") &amp;"_"&amp; F4419,"")</f>
        <v/>
      </c>
      <c r="L4419" s="1" t="e">
        <f ca="1">IF(AND(K4419&lt;&gt; "", COUNTIF(SAP!#REF!,K4419)&gt;0),"Matched", "")</f>
        <v>#REF!</v>
      </c>
      <c r="M4419" s="1" t="str">
        <f t="shared" si="232"/>
        <v/>
      </c>
      <c r="N4419" s="1" t="e">
        <f ca="1">IF(AND(M4419&lt;&gt; "", COUNTIF(SAP!#REF!,M4419)&gt;0),"Matched", "")</f>
        <v>#REF!</v>
      </c>
      <c r="O4419" s="1" t="str">
        <f t="shared" si="233"/>
        <v/>
      </c>
      <c r="P4419" s="1" t="e">
        <f ca="1">IF(AND(O4419&lt;&gt; "", COUNTIF(SAP!#REF!,O4419)&gt;0),"Matched", "")</f>
        <v>#REF!</v>
      </c>
      <c r="Q4419" s="1" t="str">
        <f ca="1">IF(D4419="AC","Logic4"&amp;"_"&amp;TEXT(C4419,"dd.mm.yyyy") &amp;"_"&amp; 1650956.88,"")</f>
        <v>Logic4_28.02.2020_1650956.88</v>
      </c>
      <c r="R4419" s="1" t="e">
        <f ca="1">IF(AND(Q4419&lt;&gt; "", COUNTIF(SAP!#REF!,Q4419)&gt;0),"Matched", "")</f>
        <v>#REF!</v>
      </c>
    </row>
    <row r="4420" spans="1:18">
      <c r="A4420" s="9">
        <v>11563327</v>
      </c>
      <c r="B4420" s="10">
        <v>43889</v>
      </c>
      <c r="C4420" s="10">
        <v>43889</v>
      </c>
      <c r="D4420" s="11" t="s">
        <v>10</v>
      </c>
      <c r="E4420" s="11">
        <v>0</v>
      </c>
      <c r="F4420" s="11">
        <v>0</v>
      </c>
      <c r="G4420" s="11">
        <v>3230</v>
      </c>
      <c r="H4420" s="11">
        <v>68019.41</v>
      </c>
      <c r="I4420" s="11" t="s">
        <v>11</v>
      </c>
      <c r="J4420" s="11" t="s">
        <v>12</v>
      </c>
      <c r="K4420" s="1" t="str">
        <f t="shared" si="234"/>
        <v/>
      </c>
      <c r="L4420" s="1" t="e">
        <f ca="1">IF(AND(K4420&lt;&gt; "", COUNTIF(SAP!#REF!,K4420)&gt;0),"Matched", "")</f>
        <v>#REF!</v>
      </c>
      <c r="M4420" s="1" t="str">
        <f t="shared" si="232"/>
        <v/>
      </c>
      <c r="N4420" s="1" t="e">
        <f ca="1">IF(AND(M4420&lt;&gt; "", COUNTIF(SAP!#REF!,M4420)&gt;0),"Matched", "")</f>
        <v>#REF!</v>
      </c>
      <c r="O4420" s="1" t="str">
        <f t="shared" si="233"/>
        <v/>
      </c>
      <c r="P4420" s="1" t="e">
        <f ca="1">IF(AND(O4420&lt;&gt; "", COUNTIF(SAP!#REF!,O4420)&gt;0),"Matched", "")</f>
        <v>#REF!</v>
      </c>
      <c r="Q4420" s="1" t="str">
        <f ca="1">IF(D4420="AC","Logic4"&amp;"_"&amp;TEXT(C4420,"dd.mm.yyyy") &amp;"_"&amp; 1650956.88,"")</f>
        <v>Logic4_28.02.2020_1650956.88</v>
      </c>
      <c r="R4420" s="1" t="e">
        <f ca="1">IF(AND(Q4420&lt;&gt; "", COUNTIF(SAP!#REF!,Q4420)&gt;0),"Matched", "")</f>
        <v>#REF!</v>
      </c>
    </row>
    <row r="4421" spans="1:18">
      <c r="A4421" s="13">
        <v>11563327</v>
      </c>
      <c r="B4421" s="14">
        <v>43889</v>
      </c>
      <c r="C4421" s="14">
        <v>43889</v>
      </c>
      <c r="D4421" s="15" t="s">
        <v>10</v>
      </c>
      <c r="E4421" s="15">
        <v>0</v>
      </c>
      <c r="F4421" s="15">
        <v>0</v>
      </c>
      <c r="G4421" s="15">
        <v>3290</v>
      </c>
      <c r="H4421" s="15">
        <v>71309.41</v>
      </c>
      <c r="I4421" s="15" t="s">
        <v>11</v>
      </c>
      <c r="J4421" s="15" t="s">
        <v>12</v>
      </c>
      <c r="K4421" s="1" t="str">
        <f t="shared" si="234"/>
        <v/>
      </c>
      <c r="L4421" s="1" t="e">
        <f ca="1">IF(AND(K4421&lt;&gt; "", COUNTIF(SAP!#REF!,K4421)&gt;0),"Matched", "")</f>
        <v>#REF!</v>
      </c>
      <c r="M4421" s="1" t="str">
        <f t="shared" si="232"/>
        <v/>
      </c>
      <c r="N4421" s="1" t="e">
        <f ca="1">IF(AND(M4421&lt;&gt; "", COUNTIF(SAP!#REF!,M4421)&gt;0),"Matched", "")</f>
        <v>#REF!</v>
      </c>
      <c r="O4421" s="1" t="str">
        <f t="shared" si="233"/>
        <v/>
      </c>
      <c r="P4421" s="1" t="e">
        <f ca="1">IF(AND(O4421&lt;&gt; "", COUNTIF(SAP!#REF!,O4421)&gt;0),"Matched", "")</f>
        <v>#REF!</v>
      </c>
      <c r="Q4421" s="1" t="str">
        <f ca="1">IF(D4421="AC","Logic4"&amp;"_"&amp;TEXT(C4421,"dd.mm.yyyy") &amp;"_"&amp; 1650956.88,"")</f>
        <v>Logic4_28.02.2020_1650956.88</v>
      </c>
      <c r="R4421" s="1" t="e">
        <f ca="1">IF(AND(Q4421&lt;&gt; "", COUNTIF(SAP!#REF!,Q4421)&gt;0),"Matched", "")</f>
        <v>#REF!</v>
      </c>
    </row>
    <row r="4422" spans="1:18">
      <c r="A4422" s="9">
        <v>11563327</v>
      </c>
      <c r="B4422" s="10">
        <v>43889</v>
      </c>
      <c r="C4422" s="10">
        <v>43889</v>
      </c>
      <c r="D4422" s="11" t="s">
        <v>10</v>
      </c>
      <c r="E4422" s="11">
        <v>0</v>
      </c>
      <c r="F4422" s="11">
        <v>0</v>
      </c>
      <c r="G4422" s="11">
        <v>3400</v>
      </c>
      <c r="H4422" s="11">
        <v>74709.41</v>
      </c>
      <c r="I4422" s="11" t="s">
        <v>11</v>
      </c>
      <c r="J4422" s="11" t="s">
        <v>12</v>
      </c>
      <c r="K4422" s="1" t="str">
        <f t="shared" si="234"/>
        <v/>
      </c>
      <c r="L4422" s="1" t="e">
        <f ca="1">IF(AND(K4422&lt;&gt; "", COUNTIF(SAP!#REF!,K4422)&gt;0),"Matched", "")</f>
        <v>#REF!</v>
      </c>
      <c r="M4422" s="1" t="str">
        <f t="shared" si="232"/>
        <v/>
      </c>
      <c r="N4422" s="1" t="e">
        <f ca="1">IF(AND(M4422&lt;&gt; "", COUNTIF(SAP!#REF!,M4422)&gt;0),"Matched", "")</f>
        <v>#REF!</v>
      </c>
      <c r="O4422" s="1" t="str">
        <f t="shared" si="233"/>
        <v/>
      </c>
      <c r="P4422" s="1" t="e">
        <f ca="1">IF(AND(O4422&lt;&gt; "", COUNTIF(SAP!#REF!,O4422)&gt;0),"Matched", "")</f>
        <v>#REF!</v>
      </c>
      <c r="Q4422" s="1" t="str">
        <f ca="1">IF(D4422="AC","Logic4"&amp;"_"&amp;TEXT(C4422,"dd.mm.yyyy") &amp;"_"&amp; 1650956.88,"")</f>
        <v>Logic4_28.02.2020_1650956.88</v>
      </c>
      <c r="R4422" s="1" t="e">
        <f ca="1">IF(AND(Q4422&lt;&gt; "", COUNTIF(SAP!#REF!,Q4422)&gt;0),"Matched", "")</f>
        <v>#REF!</v>
      </c>
    </row>
    <row r="4423" spans="1:18">
      <c r="A4423" s="13">
        <v>11563327</v>
      </c>
      <c r="B4423" s="14">
        <v>43889</v>
      </c>
      <c r="C4423" s="14">
        <v>43889</v>
      </c>
      <c r="D4423" s="15" t="s">
        <v>10</v>
      </c>
      <c r="E4423" s="15">
        <v>0</v>
      </c>
      <c r="F4423" s="15">
        <v>0</v>
      </c>
      <c r="G4423" s="15">
        <v>3410</v>
      </c>
      <c r="H4423" s="15">
        <v>78119.41</v>
      </c>
      <c r="I4423" s="15" t="s">
        <v>11</v>
      </c>
      <c r="J4423" s="15" t="s">
        <v>12</v>
      </c>
      <c r="K4423" s="1" t="str">
        <f t="shared" si="234"/>
        <v/>
      </c>
      <c r="L4423" s="1" t="e">
        <f ca="1">IF(AND(K4423&lt;&gt; "", COUNTIF(SAP!#REF!,K4423)&gt;0),"Matched", "")</f>
        <v>#REF!</v>
      </c>
      <c r="M4423" s="1" t="str">
        <f t="shared" si="232"/>
        <v/>
      </c>
      <c r="N4423" s="1" t="e">
        <f ca="1">IF(AND(M4423&lt;&gt; "", COUNTIF(SAP!#REF!,M4423)&gt;0),"Matched", "")</f>
        <v>#REF!</v>
      </c>
      <c r="O4423" s="1" t="str">
        <f t="shared" si="233"/>
        <v/>
      </c>
      <c r="P4423" s="1" t="e">
        <f ca="1">IF(AND(O4423&lt;&gt; "", COUNTIF(SAP!#REF!,O4423)&gt;0),"Matched", "")</f>
        <v>#REF!</v>
      </c>
      <c r="Q4423" s="1" t="str">
        <f ca="1">IF(D4423="AC","Logic4"&amp;"_"&amp;TEXT(C4423,"dd.mm.yyyy") &amp;"_"&amp; 1650956.88,"")</f>
        <v>Logic4_28.02.2020_1650956.88</v>
      </c>
      <c r="R4423" s="1" t="e">
        <f ca="1">IF(AND(Q4423&lt;&gt; "", COUNTIF(SAP!#REF!,Q4423)&gt;0),"Matched", "")</f>
        <v>#REF!</v>
      </c>
    </row>
    <row r="4424" spans="1:18">
      <c r="A4424" s="9">
        <v>11563327</v>
      </c>
      <c r="B4424" s="10">
        <v>43889</v>
      </c>
      <c r="C4424" s="10">
        <v>43889</v>
      </c>
      <c r="D4424" s="11" t="s">
        <v>10</v>
      </c>
      <c r="E4424" s="11">
        <v>0</v>
      </c>
      <c r="F4424" s="11">
        <v>0</v>
      </c>
      <c r="G4424" s="11">
        <v>3442.12</v>
      </c>
      <c r="H4424" s="11">
        <v>81561.53</v>
      </c>
      <c r="I4424" s="11" t="s">
        <v>11</v>
      </c>
      <c r="J4424" s="11" t="s">
        <v>12</v>
      </c>
      <c r="K4424" s="1" t="str">
        <f t="shared" si="234"/>
        <v/>
      </c>
      <c r="L4424" s="1" t="e">
        <f ca="1">IF(AND(K4424&lt;&gt; "", COUNTIF(SAP!#REF!,K4424)&gt;0),"Matched", "")</f>
        <v>#REF!</v>
      </c>
      <c r="M4424" s="1" t="str">
        <f t="shared" si="232"/>
        <v/>
      </c>
      <c r="N4424" s="1" t="e">
        <f ca="1">IF(AND(M4424&lt;&gt; "", COUNTIF(SAP!#REF!,M4424)&gt;0),"Matched", "")</f>
        <v>#REF!</v>
      </c>
      <c r="O4424" s="1" t="str">
        <f t="shared" si="233"/>
        <v/>
      </c>
      <c r="P4424" s="1" t="e">
        <f ca="1">IF(AND(O4424&lt;&gt; "", COUNTIF(SAP!#REF!,O4424)&gt;0),"Matched", "")</f>
        <v>#REF!</v>
      </c>
      <c r="Q4424" s="1" t="str">
        <f ca="1">IF(D4424="AC","Logic4"&amp;"_"&amp;TEXT(C4424,"dd.mm.yyyy") &amp;"_"&amp; 1650956.88,"")</f>
        <v>Logic4_28.02.2020_1650956.88</v>
      </c>
      <c r="R4424" s="1" t="e">
        <f ca="1">IF(AND(Q4424&lt;&gt; "", COUNTIF(SAP!#REF!,Q4424)&gt;0),"Matched", "")</f>
        <v>#REF!</v>
      </c>
    </row>
    <row r="4425" spans="1:18">
      <c r="A4425" s="13">
        <v>11563327</v>
      </c>
      <c r="B4425" s="14">
        <v>43889</v>
      </c>
      <c r="C4425" s="14">
        <v>43889</v>
      </c>
      <c r="D4425" s="15" t="s">
        <v>10</v>
      </c>
      <c r="E4425" s="15">
        <v>0</v>
      </c>
      <c r="F4425" s="15">
        <v>0</v>
      </c>
      <c r="G4425" s="15">
        <v>3580</v>
      </c>
      <c r="H4425" s="15">
        <v>85141.53</v>
      </c>
      <c r="I4425" s="15" t="s">
        <v>11</v>
      </c>
      <c r="J4425" s="15" t="s">
        <v>12</v>
      </c>
      <c r="K4425" s="1" t="str">
        <f t="shared" si="234"/>
        <v/>
      </c>
      <c r="L4425" s="1" t="e">
        <f ca="1">IF(AND(K4425&lt;&gt; "", COUNTIF(SAP!#REF!,K4425)&gt;0),"Matched", "")</f>
        <v>#REF!</v>
      </c>
      <c r="M4425" s="1" t="str">
        <f t="shared" si="232"/>
        <v/>
      </c>
      <c r="N4425" s="1" t="e">
        <f ca="1">IF(AND(M4425&lt;&gt; "", COUNTIF(SAP!#REF!,M4425)&gt;0),"Matched", "")</f>
        <v>#REF!</v>
      </c>
      <c r="O4425" s="1" t="str">
        <f t="shared" si="233"/>
        <v/>
      </c>
      <c r="P4425" s="1" t="e">
        <f ca="1">IF(AND(O4425&lt;&gt; "", COUNTIF(SAP!#REF!,O4425)&gt;0),"Matched", "")</f>
        <v>#REF!</v>
      </c>
      <c r="Q4425" s="1" t="str">
        <f ca="1">IF(D4425="AC","Logic4"&amp;"_"&amp;TEXT(C4425,"dd.mm.yyyy") &amp;"_"&amp; 1650956.88,"")</f>
        <v>Logic4_28.02.2020_1650956.88</v>
      </c>
      <c r="R4425" s="1" t="e">
        <f ca="1">IF(AND(Q4425&lt;&gt; "", COUNTIF(SAP!#REF!,Q4425)&gt;0),"Matched", "")</f>
        <v>#REF!</v>
      </c>
    </row>
    <row r="4426" spans="1:18">
      <c r="A4426" s="9">
        <v>11563327</v>
      </c>
      <c r="B4426" s="10">
        <v>43889</v>
      </c>
      <c r="C4426" s="10">
        <v>43889</v>
      </c>
      <c r="D4426" s="11" t="s">
        <v>10</v>
      </c>
      <c r="E4426" s="11">
        <v>0</v>
      </c>
      <c r="F4426" s="11">
        <v>0</v>
      </c>
      <c r="G4426" s="11">
        <v>3640</v>
      </c>
      <c r="H4426" s="11">
        <v>88781.53</v>
      </c>
      <c r="I4426" s="11" t="s">
        <v>11</v>
      </c>
      <c r="J4426" s="11" t="s">
        <v>12</v>
      </c>
      <c r="K4426" s="1" t="str">
        <f t="shared" si="234"/>
        <v/>
      </c>
      <c r="L4426" s="1" t="e">
        <f ca="1">IF(AND(K4426&lt;&gt; "", COUNTIF(SAP!#REF!,K4426)&gt;0),"Matched", "")</f>
        <v>#REF!</v>
      </c>
      <c r="M4426" s="1" t="str">
        <f t="shared" si="232"/>
        <v/>
      </c>
      <c r="N4426" s="1" t="e">
        <f ca="1">IF(AND(M4426&lt;&gt; "", COUNTIF(SAP!#REF!,M4426)&gt;0),"Matched", "")</f>
        <v>#REF!</v>
      </c>
      <c r="O4426" s="1" t="str">
        <f t="shared" si="233"/>
        <v/>
      </c>
      <c r="P4426" s="1" t="e">
        <f ca="1">IF(AND(O4426&lt;&gt; "", COUNTIF(SAP!#REF!,O4426)&gt;0),"Matched", "")</f>
        <v>#REF!</v>
      </c>
      <c r="Q4426" s="1" t="str">
        <f ca="1">IF(D4426="AC","Logic4"&amp;"_"&amp;TEXT(C4426,"dd.mm.yyyy") &amp;"_"&amp; 1650956.88,"")</f>
        <v>Logic4_28.02.2020_1650956.88</v>
      </c>
      <c r="R4426" s="1" t="e">
        <f ca="1">IF(AND(Q4426&lt;&gt; "", COUNTIF(SAP!#REF!,Q4426)&gt;0),"Matched", "")</f>
        <v>#REF!</v>
      </c>
    </row>
    <row r="4427" spans="1:18">
      <c r="A4427" s="13">
        <v>11563327</v>
      </c>
      <c r="B4427" s="14">
        <v>43889</v>
      </c>
      <c r="C4427" s="14">
        <v>43889</v>
      </c>
      <c r="D4427" s="15" t="s">
        <v>10</v>
      </c>
      <c r="E4427" s="15">
        <v>0</v>
      </c>
      <c r="F4427" s="15">
        <v>0</v>
      </c>
      <c r="G4427" s="15">
        <v>3710</v>
      </c>
      <c r="H4427" s="15">
        <v>92491.53</v>
      </c>
      <c r="I4427" s="15" t="s">
        <v>11</v>
      </c>
      <c r="J4427" s="15" t="s">
        <v>12</v>
      </c>
      <c r="K4427" s="1" t="str">
        <f t="shared" si="234"/>
        <v/>
      </c>
      <c r="L4427" s="1" t="e">
        <f ca="1">IF(AND(K4427&lt;&gt; "", COUNTIF(SAP!#REF!,K4427)&gt;0),"Matched", "")</f>
        <v>#REF!</v>
      </c>
      <c r="M4427" s="1" t="str">
        <f t="shared" si="232"/>
        <v/>
      </c>
      <c r="N4427" s="1" t="e">
        <f ca="1">IF(AND(M4427&lt;&gt; "", COUNTIF(SAP!#REF!,M4427)&gt;0),"Matched", "")</f>
        <v>#REF!</v>
      </c>
      <c r="O4427" s="1" t="str">
        <f t="shared" si="233"/>
        <v/>
      </c>
      <c r="P4427" s="1" t="e">
        <f ca="1">IF(AND(O4427&lt;&gt; "", COUNTIF(SAP!#REF!,O4427)&gt;0),"Matched", "")</f>
        <v>#REF!</v>
      </c>
      <c r="Q4427" s="1" t="str">
        <f ca="1">IF(D4427="AC","Logic4"&amp;"_"&amp;TEXT(C4427,"dd.mm.yyyy") &amp;"_"&amp; 1650956.88,"")</f>
        <v>Logic4_28.02.2020_1650956.88</v>
      </c>
      <c r="R4427" s="1" t="e">
        <f ca="1">IF(AND(Q4427&lt;&gt; "", COUNTIF(SAP!#REF!,Q4427)&gt;0),"Matched", "")</f>
        <v>#REF!</v>
      </c>
    </row>
    <row r="4428" spans="1:18">
      <c r="A4428" s="9">
        <v>11563327</v>
      </c>
      <c r="B4428" s="10">
        <v>43889</v>
      </c>
      <c r="C4428" s="10">
        <v>43889</v>
      </c>
      <c r="D4428" s="11" t="s">
        <v>10</v>
      </c>
      <c r="E4428" s="11">
        <v>0</v>
      </c>
      <c r="F4428" s="11">
        <v>0</v>
      </c>
      <c r="G4428" s="11">
        <v>3781</v>
      </c>
      <c r="H4428" s="11">
        <v>96272.53</v>
      </c>
      <c r="I4428" s="11" t="s">
        <v>11</v>
      </c>
      <c r="J4428" s="11" t="s">
        <v>12</v>
      </c>
      <c r="K4428" s="1" t="str">
        <f t="shared" si="234"/>
        <v/>
      </c>
      <c r="L4428" s="1" t="e">
        <f ca="1">IF(AND(K4428&lt;&gt; "", COUNTIF(SAP!#REF!,K4428)&gt;0),"Matched", "")</f>
        <v>#REF!</v>
      </c>
      <c r="M4428" s="1" t="str">
        <f t="shared" si="232"/>
        <v/>
      </c>
      <c r="N4428" s="1" t="e">
        <f ca="1">IF(AND(M4428&lt;&gt; "", COUNTIF(SAP!#REF!,M4428)&gt;0),"Matched", "")</f>
        <v>#REF!</v>
      </c>
      <c r="O4428" s="1" t="str">
        <f t="shared" si="233"/>
        <v/>
      </c>
      <c r="P4428" s="1" t="e">
        <f ca="1">IF(AND(O4428&lt;&gt; "", COUNTIF(SAP!#REF!,O4428)&gt;0),"Matched", "")</f>
        <v>#REF!</v>
      </c>
      <c r="Q4428" s="1" t="str">
        <f ca="1">IF(D4428="AC","Logic4"&amp;"_"&amp;TEXT(C4428,"dd.mm.yyyy") &amp;"_"&amp; 1650956.88,"")</f>
        <v>Logic4_28.02.2020_1650956.88</v>
      </c>
      <c r="R4428" s="1" t="e">
        <f ca="1">IF(AND(Q4428&lt;&gt; "", COUNTIF(SAP!#REF!,Q4428)&gt;0),"Matched", "")</f>
        <v>#REF!</v>
      </c>
    </row>
    <row r="4429" spans="1:18">
      <c r="A4429" s="13">
        <v>11563327</v>
      </c>
      <c r="B4429" s="14">
        <v>43889</v>
      </c>
      <c r="C4429" s="14">
        <v>43889</v>
      </c>
      <c r="D4429" s="15" t="s">
        <v>10</v>
      </c>
      <c r="E4429" s="15">
        <v>0</v>
      </c>
      <c r="F4429" s="15">
        <v>0</v>
      </c>
      <c r="G4429" s="15">
        <v>4091</v>
      </c>
      <c r="H4429" s="15">
        <v>100363.53</v>
      </c>
      <c r="I4429" s="15" t="s">
        <v>11</v>
      </c>
      <c r="J4429" s="15" t="s">
        <v>12</v>
      </c>
      <c r="K4429" s="1" t="str">
        <f t="shared" si="234"/>
        <v/>
      </c>
      <c r="L4429" s="1" t="e">
        <f ca="1">IF(AND(K4429&lt;&gt; "", COUNTIF(SAP!#REF!,K4429)&gt;0),"Matched", "")</f>
        <v>#REF!</v>
      </c>
      <c r="M4429" s="1" t="str">
        <f t="shared" si="232"/>
        <v/>
      </c>
      <c r="N4429" s="1" t="e">
        <f ca="1">IF(AND(M4429&lt;&gt; "", COUNTIF(SAP!#REF!,M4429)&gt;0),"Matched", "")</f>
        <v>#REF!</v>
      </c>
      <c r="O4429" s="1" t="str">
        <f t="shared" si="233"/>
        <v/>
      </c>
      <c r="P4429" s="1" t="e">
        <f ca="1">IF(AND(O4429&lt;&gt; "", COUNTIF(SAP!#REF!,O4429)&gt;0),"Matched", "")</f>
        <v>#REF!</v>
      </c>
      <c r="Q4429" s="1" t="str">
        <f ca="1">IF(D4429="AC","Logic4"&amp;"_"&amp;TEXT(C4429,"dd.mm.yyyy") &amp;"_"&amp; 1650956.88,"")</f>
        <v>Logic4_28.02.2020_1650956.88</v>
      </c>
      <c r="R4429" s="1" t="e">
        <f ca="1">IF(AND(Q4429&lt;&gt; "", COUNTIF(SAP!#REF!,Q4429)&gt;0),"Matched", "")</f>
        <v>#REF!</v>
      </c>
    </row>
    <row r="4430" spans="1:18">
      <c r="A4430" s="9">
        <v>11563327</v>
      </c>
      <c r="B4430" s="10">
        <v>43889</v>
      </c>
      <c r="C4430" s="10">
        <v>43889</v>
      </c>
      <c r="D4430" s="11" t="s">
        <v>10</v>
      </c>
      <c r="E4430" s="11">
        <v>0</v>
      </c>
      <c r="F4430" s="11">
        <v>0</v>
      </c>
      <c r="G4430" s="11">
        <v>4310</v>
      </c>
      <c r="H4430" s="11">
        <v>104673.53</v>
      </c>
      <c r="I4430" s="11" t="s">
        <v>11</v>
      </c>
      <c r="J4430" s="11" t="s">
        <v>12</v>
      </c>
      <c r="K4430" s="1" t="str">
        <f t="shared" si="234"/>
        <v/>
      </c>
      <c r="L4430" s="1" t="e">
        <f ca="1">IF(AND(K4430&lt;&gt; "", COUNTIF(SAP!#REF!,K4430)&gt;0),"Matched", "")</f>
        <v>#REF!</v>
      </c>
      <c r="M4430" s="1" t="str">
        <f t="shared" si="232"/>
        <v/>
      </c>
      <c r="N4430" s="1" t="e">
        <f ca="1">IF(AND(M4430&lt;&gt; "", COUNTIF(SAP!#REF!,M4430)&gt;0),"Matched", "")</f>
        <v>#REF!</v>
      </c>
      <c r="O4430" s="1" t="str">
        <f t="shared" si="233"/>
        <v/>
      </c>
      <c r="P4430" s="1" t="e">
        <f ca="1">IF(AND(O4430&lt;&gt; "", COUNTIF(SAP!#REF!,O4430)&gt;0),"Matched", "")</f>
        <v>#REF!</v>
      </c>
      <c r="Q4430" s="1" t="str">
        <f ca="1">IF(D4430="AC","Logic4"&amp;"_"&amp;TEXT(C4430,"dd.mm.yyyy") &amp;"_"&amp; 1650956.88,"")</f>
        <v>Logic4_28.02.2020_1650956.88</v>
      </c>
      <c r="R4430" s="1" t="e">
        <f ca="1">IF(AND(Q4430&lt;&gt; "", COUNTIF(SAP!#REF!,Q4430)&gt;0),"Matched", "")</f>
        <v>#REF!</v>
      </c>
    </row>
    <row r="4431" spans="1:18">
      <c r="A4431" s="13">
        <v>11563327</v>
      </c>
      <c r="B4431" s="14">
        <v>43889</v>
      </c>
      <c r="C4431" s="14">
        <v>43889</v>
      </c>
      <c r="D4431" s="15" t="s">
        <v>10</v>
      </c>
      <c r="E4431" s="15">
        <v>0</v>
      </c>
      <c r="F4431" s="15">
        <v>0</v>
      </c>
      <c r="G4431" s="15">
        <v>4360</v>
      </c>
      <c r="H4431" s="15">
        <v>109033.53</v>
      </c>
      <c r="I4431" s="15" t="s">
        <v>11</v>
      </c>
      <c r="J4431" s="15" t="s">
        <v>12</v>
      </c>
      <c r="K4431" s="1" t="str">
        <f t="shared" si="234"/>
        <v/>
      </c>
      <c r="L4431" s="1" t="e">
        <f ca="1">IF(AND(K4431&lt;&gt; "", COUNTIF(SAP!#REF!,K4431)&gt;0),"Matched", "")</f>
        <v>#REF!</v>
      </c>
      <c r="M4431" s="1" t="str">
        <f t="shared" si="232"/>
        <v/>
      </c>
      <c r="N4431" s="1" t="e">
        <f ca="1">IF(AND(M4431&lt;&gt; "", COUNTIF(SAP!#REF!,M4431)&gt;0),"Matched", "")</f>
        <v>#REF!</v>
      </c>
      <c r="O4431" s="1" t="str">
        <f t="shared" si="233"/>
        <v/>
      </c>
      <c r="P4431" s="1" t="e">
        <f ca="1">IF(AND(O4431&lt;&gt; "", COUNTIF(SAP!#REF!,O4431)&gt;0),"Matched", "")</f>
        <v>#REF!</v>
      </c>
      <c r="Q4431" s="1" t="str">
        <f ca="1">IF(D4431="AC","Logic4"&amp;"_"&amp;TEXT(C4431,"dd.mm.yyyy") &amp;"_"&amp; 1650956.88,"")</f>
        <v>Logic4_28.02.2020_1650956.88</v>
      </c>
      <c r="R4431" s="1" t="e">
        <f ca="1">IF(AND(Q4431&lt;&gt; "", COUNTIF(SAP!#REF!,Q4431)&gt;0),"Matched", "")</f>
        <v>#REF!</v>
      </c>
    </row>
    <row r="4432" spans="1:18">
      <c r="A4432" s="9">
        <v>11563327</v>
      </c>
      <c r="B4432" s="10">
        <v>43889</v>
      </c>
      <c r="C4432" s="10">
        <v>43889</v>
      </c>
      <c r="D4432" s="11" t="s">
        <v>10</v>
      </c>
      <c r="E4432" s="11">
        <v>0</v>
      </c>
      <c r="F4432" s="11">
        <v>0</v>
      </c>
      <c r="G4432" s="11">
        <v>4420.2</v>
      </c>
      <c r="H4432" s="11">
        <v>113453.73</v>
      </c>
      <c r="I4432" s="11" t="s">
        <v>11</v>
      </c>
      <c r="J4432" s="11" t="s">
        <v>12</v>
      </c>
      <c r="K4432" s="1" t="str">
        <f t="shared" si="234"/>
        <v/>
      </c>
      <c r="L4432" s="1" t="e">
        <f ca="1">IF(AND(K4432&lt;&gt; "", COUNTIF(SAP!#REF!,K4432)&gt;0),"Matched", "")</f>
        <v>#REF!</v>
      </c>
      <c r="M4432" s="1" t="str">
        <f t="shared" si="232"/>
        <v/>
      </c>
      <c r="N4432" s="1" t="e">
        <f ca="1">IF(AND(M4432&lt;&gt; "", COUNTIF(SAP!#REF!,M4432)&gt;0),"Matched", "")</f>
        <v>#REF!</v>
      </c>
      <c r="O4432" s="1" t="str">
        <f t="shared" si="233"/>
        <v/>
      </c>
      <c r="P4432" s="1" t="e">
        <f ca="1">IF(AND(O4432&lt;&gt; "", COUNTIF(SAP!#REF!,O4432)&gt;0),"Matched", "")</f>
        <v>#REF!</v>
      </c>
      <c r="Q4432" s="1" t="str">
        <f ca="1">IF(D4432="AC","Logic4"&amp;"_"&amp;TEXT(C4432,"dd.mm.yyyy") &amp;"_"&amp; 1650956.88,"")</f>
        <v>Logic4_28.02.2020_1650956.88</v>
      </c>
      <c r="R4432" s="1" t="e">
        <f ca="1">IF(AND(Q4432&lt;&gt; "", COUNTIF(SAP!#REF!,Q4432)&gt;0),"Matched", "")</f>
        <v>#REF!</v>
      </c>
    </row>
    <row r="4433" spans="1:18">
      <c r="A4433" s="13">
        <v>11563327</v>
      </c>
      <c r="B4433" s="14">
        <v>43889</v>
      </c>
      <c r="C4433" s="14">
        <v>43889</v>
      </c>
      <c r="D4433" s="15" t="s">
        <v>10</v>
      </c>
      <c r="E4433" s="15">
        <v>0</v>
      </c>
      <c r="F4433" s="15">
        <v>0</v>
      </c>
      <c r="G4433" s="15">
        <v>4510</v>
      </c>
      <c r="H4433" s="15">
        <v>117963.73</v>
      </c>
      <c r="I4433" s="15" t="s">
        <v>11</v>
      </c>
      <c r="J4433" s="15" t="s">
        <v>12</v>
      </c>
      <c r="K4433" s="1" t="str">
        <f t="shared" si="234"/>
        <v/>
      </c>
      <c r="L4433" s="1" t="e">
        <f ca="1">IF(AND(K4433&lt;&gt; "", COUNTIF(SAP!#REF!,K4433)&gt;0),"Matched", "")</f>
        <v>#REF!</v>
      </c>
      <c r="M4433" s="1" t="str">
        <f t="shared" si="232"/>
        <v/>
      </c>
      <c r="N4433" s="1" t="e">
        <f ca="1">IF(AND(M4433&lt;&gt; "", COUNTIF(SAP!#REF!,M4433)&gt;0),"Matched", "")</f>
        <v>#REF!</v>
      </c>
      <c r="O4433" s="1" t="str">
        <f t="shared" si="233"/>
        <v/>
      </c>
      <c r="P4433" s="1" t="e">
        <f ca="1">IF(AND(O4433&lt;&gt; "", COUNTIF(SAP!#REF!,O4433)&gt;0),"Matched", "")</f>
        <v>#REF!</v>
      </c>
      <c r="Q4433" s="1" t="str">
        <f ca="1">IF(D4433="AC","Logic4"&amp;"_"&amp;TEXT(C4433,"dd.mm.yyyy") &amp;"_"&amp; 1650956.88,"")</f>
        <v>Logic4_28.02.2020_1650956.88</v>
      </c>
      <c r="R4433" s="1" t="e">
        <f ca="1">IF(AND(Q4433&lt;&gt; "", COUNTIF(SAP!#REF!,Q4433)&gt;0),"Matched", "")</f>
        <v>#REF!</v>
      </c>
    </row>
    <row r="4434" spans="1:18">
      <c r="A4434" s="9">
        <v>11563327</v>
      </c>
      <c r="B4434" s="10">
        <v>43889</v>
      </c>
      <c r="C4434" s="10">
        <v>43889</v>
      </c>
      <c r="D4434" s="11" t="s">
        <v>10</v>
      </c>
      <c r="E4434" s="11">
        <v>0</v>
      </c>
      <c r="F4434" s="11">
        <v>0</v>
      </c>
      <c r="G4434" s="11">
        <v>4550</v>
      </c>
      <c r="H4434" s="11">
        <v>122513.73</v>
      </c>
      <c r="I4434" s="11" t="s">
        <v>11</v>
      </c>
      <c r="J4434" s="11" t="s">
        <v>12</v>
      </c>
      <c r="K4434" s="1" t="str">
        <f t="shared" si="234"/>
        <v/>
      </c>
      <c r="L4434" s="1" t="e">
        <f ca="1">IF(AND(K4434&lt;&gt; "", COUNTIF(SAP!#REF!,K4434)&gt;0),"Matched", "")</f>
        <v>#REF!</v>
      </c>
      <c r="M4434" s="1" t="str">
        <f t="shared" si="232"/>
        <v/>
      </c>
      <c r="N4434" s="1" t="e">
        <f ca="1">IF(AND(M4434&lt;&gt; "", COUNTIF(SAP!#REF!,M4434)&gt;0),"Matched", "")</f>
        <v>#REF!</v>
      </c>
      <c r="O4434" s="1" t="str">
        <f t="shared" si="233"/>
        <v/>
      </c>
      <c r="P4434" s="1" t="e">
        <f ca="1">IF(AND(O4434&lt;&gt; "", COUNTIF(SAP!#REF!,O4434)&gt;0),"Matched", "")</f>
        <v>#REF!</v>
      </c>
      <c r="Q4434" s="1" t="str">
        <f ca="1">IF(D4434="AC","Logic4"&amp;"_"&amp;TEXT(C4434,"dd.mm.yyyy") &amp;"_"&amp; 1650956.88,"")</f>
        <v>Logic4_28.02.2020_1650956.88</v>
      </c>
      <c r="R4434" s="1" t="e">
        <f ca="1">IF(AND(Q4434&lt;&gt; "", COUNTIF(SAP!#REF!,Q4434)&gt;0),"Matched", "")</f>
        <v>#REF!</v>
      </c>
    </row>
    <row r="4435" spans="1:18">
      <c r="A4435" s="13">
        <v>11563327</v>
      </c>
      <c r="B4435" s="14">
        <v>43889</v>
      </c>
      <c r="C4435" s="14">
        <v>43889</v>
      </c>
      <c r="D4435" s="15" t="s">
        <v>10</v>
      </c>
      <c r="E4435" s="15">
        <v>0</v>
      </c>
      <c r="F4435" s="15">
        <v>0</v>
      </c>
      <c r="G4435" s="15">
        <v>4805.1000000000004</v>
      </c>
      <c r="H4435" s="15">
        <v>127318.83</v>
      </c>
      <c r="I4435" s="15" t="s">
        <v>11</v>
      </c>
      <c r="J4435" s="15" t="s">
        <v>12</v>
      </c>
      <c r="K4435" s="1" t="str">
        <f t="shared" si="234"/>
        <v/>
      </c>
      <c r="L4435" s="1" t="e">
        <f ca="1">IF(AND(K4435&lt;&gt; "", COUNTIF(SAP!#REF!,K4435)&gt;0),"Matched", "")</f>
        <v>#REF!</v>
      </c>
      <c r="M4435" s="1" t="str">
        <f t="shared" si="232"/>
        <v/>
      </c>
      <c r="N4435" s="1" t="e">
        <f ca="1">IF(AND(M4435&lt;&gt; "", COUNTIF(SAP!#REF!,M4435)&gt;0),"Matched", "")</f>
        <v>#REF!</v>
      </c>
      <c r="O4435" s="1" t="str">
        <f t="shared" si="233"/>
        <v/>
      </c>
      <c r="P4435" s="1" t="e">
        <f ca="1">IF(AND(O4435&lt;&gt; "", COUNTIF(SAP!#REF!,O4435)&gt;0),"Matched", "")</f>
        <v>#REF!</v>
      </c>
      <c r="Q4435" s="1" t="str">
        <f ca="1">IF(D4435="AC","Logic4"&amp;"_"&amp;TEXT(C4435,"dd.mm.yyyy") &amp;"_"&amp; 1650956.88,"")</f>
        <v>Logic4_28.02.2020_1650956.88</v>
      </c>
      <c r="R4435" s="1" t="e">
        <f ca="1">IF(AND(Q4435&lt;&gt; "", COUNTIF(SAP!#REF!,Q4435)&gt;0),"Matched", "")</f>
        <v>#REF!</v>
      </c>
    </row>
    <row r="4436" spans="1:18">
      <c r="A4436" s="9">
        <v>11563327</v>
      </c>
      <c r="B4436" s="10">
        <v>43889</v>
      </c>
      <c r="C4436" s="10">
        <v>43889</v>
      </c>
      <c r="D4436" s="11" t="s">
        <v>10</v>
      </c>
      <c r="E4436" s="11">
        <v>0</v>
      </c>
      <c r="F4436" s="11">
        <v>0</v>
      </c>
      <c r="G4436" s="11">
        <v>5010</v>
      </c>
      <c r="H4436" s="11">
        <v>132328.82999999999</v>
      </c>
      <c r="I4436" s="11" t="s">
        <v>11</v>
      </c>
      <c r="J4436" s="11" t="s">
        <v>12</v>
      </c>
      <c r="K4436" s="1" t="str">
        <f t="shared" si="234"/>
        <v/>
      </c>
      <c r="L4436" s="1" t="e">
        <f ca="1">IF(AND(K4436&lt;&gt; "", COUNTIF(SAP!#REF!,K4436)&gt;0),"Matched", "")</f>
        <v>#REF!</v>
      </c>
      <c r="M4436" s="1" t="str">
        <f t="shared" si="232"/>
        <v/>
      </c>
      <c r="N4436" s="1" t="e">
        <f ca="1">IF(AND(M4436&lt;&gt; "", COUNTIF(SAP!#REF!,M4436)&gt;0),"Matched", "")</f>
        <v>#REF!</v>
      </c>
      <c r="O4436" s="1" t="str">
        <f t="shared" si="233"/>
        <v/>
      </c>
      <c r="P4436" s="1" t="e">
        <f ca="1">IF(AND(O4436&lt;&gt; "", COUNTIF(SAP!#REF!,O4436)&gt;0),"Matched", "")</f>
        <v>#REF!</v>
      </c>
      <c r="Q4436" s="1" t="str">
        <f ca="1">IF(D4436="AC","Logic4"&amp;"_"&amp;TEXT(C4436,"dd.mm.yyyy") &amp;"_"&amp; 1650956.88,"")</f>
        <v>Logic4_28.02.2020_1650956.88</v>
      </c>
      <c r="R4436" s="1" t="e">
        <f ca="1">IF(AND(Q4436&lt;&gt; "", COUNTIF(SAP!#REF!,Q4436)&gt;0),"Matched", "")</f>
        <v>#REF!</v>
      </c>
    </row>
    <row r="4437" spans="1:18">
      <c r="A4437" s="13">
        <v>11563327</v>
      </c>
      <c r="B4437" s="14">
        <v>43889</v>
      </c>
      <c r="C4437" s="14">
        <v>43889</v>
      </c>
      <c r="D4437" s="15" t="s">
        <v>10</v>
      </c>
      <c r="E4437" s="15">
        <v>0</v>
      </c>
      <c r="F4437" s="15">
        <v>0</v>
      </c>
      <c r="G4437" s="15">
        <v>5051.45</v>
      </c>
      <c r="H4437" s="15">
        <v>137380.28</v>
      </c>
      <c r="I4437" s="15" t="s">
        <v>11</v>
      </c>
      <c r="J4437" s="15" t="s">
        <v>12</v>
      </c>
      <c r="K4437" s="1" t="str">
        <f t="shared" si="234"/>
        <v/>
      </c>
      <c r="L4437" s="1" t="e">
        <f ca="1">IF(AND(K4437&lt;&gt; "", COUNTIF(SAP!#REF!,K4437)&gt;0),"Matched", "")</f>
        <v>#REF!</v>
      </c>
      <c r="M4437" s="1" t="str">
        <f t="shared" si="232"/>
        <v/>
      </c>
      <c r="N4437" s="1" t="e">
        <f ca="1">IF(AND(M4437&lt;&gt; "", COUNTIF(SAP!#REF!,M4437)&gt;0),"Matched", "")</f>
        <v>#REF!</v>
      </c>
      <c r="O4437" s="1" t="str">
        <f t="shared" si="233"/>
        <v/>
      </c>
      <c r="P4437" s="1" t="e">
        <f ca="1">IF(AND(O4437&lt;&gt; "", COUNTIF(SAP!#REF!,O4437)&gt;0),"Matched", "")</f>
        <v>#REF!</v>
      </c>
      <c r="Q4437" s="1" t="str">
        <f ca="1">IF(D4437="AC","Logic4"&amp;"_"&amp;TEXT(C4437,"dd.mm.yyyy") &amp;"_"&amp; 1650956.88,"")</f>
        <v>Logic4_28.02.2020_1650956.88</v>
      </c>
      <c r="R4437" s="1" t="e">
        <f ca="1">IF(AND(Q4437&lt;&gt; "", COUNTIF(SAP!#REF!,Q4437)&gt;0),"Matched", "")</f>
        <v>#REF!</v>
      </c>
    </row>
    <row r="4438" spans="1:18">
      <c r="A4438" s="9">
        <v>11563327</v>
      </c>
      <c r="B4438" s="10">
        <v>43889</v>
      </c>
      <c r="C4438" s="10">
        <v>43889</v>
      </c>
      <c r="D4438" s="11" t="s">
        <v>10</v>
      </c>
      <c r="E4438" s="11">
        <v>0</v>
      </c>
      <c r="F4438" s="11">
        <v>0</v>
      </c>
      <c r="G4438" s="11">
        <v>5237.3599999999997</v>
      </c>
      <c r="H4438" s="11">
        <v>142617.64000000001</v>
      </c>
      <c r="I4438" s="11" t="s">
        <v>11</v>
      </c>
      <c r="J4438" s="11" t="s">
        <v>12</v>
      </c>
      <c r="K4438" s="1" t="str">
        <f t="shared" si="234"/>
        <v/>
      </c>
      <c r="L4438" s="1" t="e">
        <f ca="1">IF(AND(K4438&lt;&gt; "", COUNTIF(SAP!#REF!,K4438)&gt;0),"Matched", "")</f>
        <v>#REF!</v>
      </c>
      <c r="M4438" s="1" t="str">
        <f t="shared" si="232"/>
        <v/>
      </c>
      <c r="N4438" s="1" t="e">
        <f ca="1">IF(AND(M4438&lt;&gt; "", COUNTIF(SAP!#REF!,M4438)&gt;0),"Matched", "")</f>
        <v>#REF!</v>
      </c>
      <c r="O4438" s="1" t="str">
        <f t="shared" si="233"/>
        <v/>
      </c>
      <c r="P4438" s="1" t="e">
        <f ca="1">IF(AND(O4438&lt;&gt; "", COUNTIF(SAP!#REF!,O4438)&gt;0),"Matched", "")</f>
        <v>#REF!</v>
      </c>
      <c r="Q4438" s="1" t="str">
        <f ca="1">IF(D4438="AC","Logic4"&amp;"_"&amp;TEXT(C4438,"dd.mm.yyyy") &amp;"_"&amp; 1650956.88,"")</f>
        <v>Logic4_28.02.2020_1650956.88</v>
      </c>
      <c r="R4438" s="1" t="e">
        <f ca="1">IF(AND(Q4438&lt;&gt; "", COUNTIF(SAP!#REF!,Q4438)&gt;0),"Matched", "")</f>
        <v>#REF!</v>
      </c>
    </row>
    <row r="4439" spans="1:18">
      <c r="A4439" s="13">
        <v>11563327</v>
      </c>
      <c r="B4439" s="14">
        <v>43889</v>
      </c>
      <c r="C4439" s="14">
        <v>43889</v>
      </c>
      <c r="D4439" s="15" t="s">
        <v>10</v>
      </c>
      <c r="E4439" s="15">
        <v>0</v>
      </c>
      <c r="F4439" s="15">
        <v>0</v>
      </c>
      <c r="G4439" s="15">
        <v>5240</v>
      </c>
      <c r="H4439" s="15">
        <v>147857.64000000001</v>
      </c>
      <c r="I4439" s="15" t="s">
        <v>11</v>
      </c>
      <c r="J4439" s="15" t="s">
        <v>12</v>
      </c>
      <c r="K4439" s="1" t="str">
        <f t="shared" si="234"/>
        <v/>
      </c>
      <c r="L4439" s="1" t="e">
        <f ca="1">IF(AND(K4439&lt;&gt; "", COUNTIF(SAP!#REF!,K4439)&gt;0),"Matched", "")</f>
        <v>#REF!</v>
      </c>
      <c r="M4439" s="1" t="str">
        <f t="shared" si="232"/>
        <v/>
      </c>
      <c r="N4439" s="1" t="e">
        <f ca="1">IF(AND(M4439&lt;&gt; "", COUNTIF(SAP!#REF!,M4439)&gt;0),"Matched", "")</f>
        <v>#REF!</v>
      </c>
      <c r="O4439" s="1" t="str">
        <f t="shared" si="233"/>
        <v/>
      </c>
      <c r="P4439" s="1" t="e">
        <f ca="1">IF(AND(O4439&lt;&gt; "", COUNTIF(SAP!#REF!,O4439)&gt;0),"Matched", "")</f>
        <v>#REF!</v>
      </c>
      <c r="Q4439" s="1" t="str">
        <f ca="1">IF(D4439="AC","Logic4"&amp;"_"&amp;TEXT(C4439,"dd.mm.yyyy") &amp;"_"&amp; 1650956.88,"")</f>
        <v>Logic4_28.02.2020_1650956.88</v>
      </c>
      <c r="R4439" s="1" t="e">
        <f ca="1">IF(AND(Q4439&lt;&gt; "", COUNTIF(SAP!#REF!,Q4439)&gt;0),"Matched", "")</f>
        <v>#REF!</v>
      </c>
    </row>
    <row r="4440" spans="1:18">
      <c r="A4440" s="9">
        <v>11563327</v>
      </c>
      <c r="B4440" s="10">
        <v>43889</v>
      </c>
      <c r="C4440" s="10">
        <v>43889</v>
      </c>
      <c r="D4440" s="11" t="s">
        <v>10</v>
      </c>
      <c r="E4440" s="11">
        <v>0</v>
      </c>
      <c r="F4440" s="11">
        <v>0</v>
      </c>
      <c r="G4440" s="11">
        <v>5299.6</v>
      </c>
      <c r="H4440" s="11">
        <v>153157.24</v>
      </c>
      <c r="I4440" s="11" t="s">
        <v>11</v>
      </c>
      <c r="J4440" s="11" t="s">
        <v>12</v>
      </c>
      <c r="K4440" s="1" t="str">
        <f t="shared" si="234"/>
        <v/>
      </c>
      <c r="L4440" s="1" t="e">
        <f ca="1">IF(AND(K4440&lt;&gt; "", COUNTIF(SAP!#REF!,K4440)&gt;0),"Matched", "")</f>
        <v>#REF!</v>
      </c>
      <c r="M4440" s="1" t="str">
        <f t="shared" si="232"/>
        <v/>
      </c>
      <c r="N4440" s="1" t="e">
        <f ca="1">IF(AND(M4440&lt;&gt; "", COUNTIF(SAP!#REF!,M4440)&gt;0),"Matched", "")</f>
        <v>#REF!</v>
      </c>
      <c r="O4440" s="1" t="str">
        <f t="shared" si="233"/>
        <v/>
      </c>
      <c r="P4440" s="1" t="e">
        <f ca="1">IF(AND(O4440&lt;&gt; "", COUNTIF(SAP!#REF!,O4440)&gt;0),"Matched", "")</f>
        <v>#REF!</v>
      </c>
      <c r="Q4440" s="1" t="str">
        <f ca="1">IF(D4440="AC","Logic4"&amp;"_"&amp;TEXT(C4440,"dd.mm.yyyy") &amp;"_"&amp; 1650956.88,"")</f>
        <v>Logic4_28.02.2020_1650956.88</v>
      </c>
      <c r="R4440" s="1" t="e">
        <f ca="1">IF(AND(Q4440&lt;&gt; "", COUNTIF(SAP!#REF!,Q4440)&gt;0),"Matched", "")</f>
        <v>#REF!</v>
      </c>
    </row>
    <row r="4441" spans="1:18">
      <c r="A4441" s="13">
        <v>11563327</v>
      </c>
      <c r="B4441" s="14">
        <v>43889</v>
      </c>
      <c r="C4441" s="14">
        <v>43889</v>
      </c>
      <c r="D4441" s="15" t="s">
        <v>10</v>
      </c>
      <c r="E4441" s="15">
        <v>0</v>
      </c>
      <c r="F4441" s="15">
        <v>0</v>
      </c>
      <c r="G4441" s="15">
        <v>5325.6</v>
      </c>
      <c r="H4441" s="15">
        <v>158482.84</v>
      </c>
      <c r="I4441" s="15" t="s">
        <v>11</v>
      </c>
      <c r="J4441" s="15" t="s">
        <v>12</v>
      </c>
      <c r="K4441" s="1" t="str">
        <f t="shared" si="234"/>
        <v/>
      </c>
      <c r="L4441" s="1" t="e">
        <f ca="1">IF(AND(K4441&lt;&gt; "", COUNTIF(SAP!#REF!,K4441)&gt;0),"Matched", "")</f>
        <v>#REF!</v>
      </c>
      <c r="M4441" s="1" t="str">
        <f t="shared" si="232"/>
        <v/>
      </c>
      <c r="N4441" s="1" t="e">
        <f ca="1">IF(AND(M4441&lt;&gt; "", COUNTIF(SAP!#REF!,M4441)&gt;0),"Matched", "")</f>
        <v>#REF!</v>
      </c>
      <c r="O4441" s="1" t="str">
        <f t="shared" si="233"/>
        <v/>
      </c>
      <c r="P4441" s="1" t="e">
        <f ca="1">IF(AND(O4441&lt;&gt; "", COUNTIF(SAP!#REF!,O4441)&gt;0),"Matched", "")</f>
        <v>#REF!</v>
      </c>
      <c r="Q4441" s="1" t="str">
        <f ca="1">IF(D4441="AC","Logic4"&amp;"_"&amp;TEXT(C4441,"dd.mm.yyyy") &amp;"_"&amp; 1650956.88,"")</f>
        <v>Logic4_28.02.2020_1650956.88</v>
      </c>
      <c r="R4441" s="1" t="e">
        <f ca="1">IF(AND(Q4441&lt;&gt; "", COUNTIF(SAP!#REF!,Q4441)&gt;0),"Matched", "")</f>
        <v>#REF!</v>
      </c>
    </row>
    <row r="4442" spans="1:18">
      <c r="A4442" s="9">
        <v>11563327</v>
      </c>
      <c r="B4442" s="10">
        <v>43889</v>
      </c>
      <c r="C4442" s="10">
        <v>43889</v>
      </c>
      <c r="D4442" s="11" t="s">
        <v>10</v>
      </c>
      <c r="E4442" s="11">
        <v>0</v>
      </c>
      <c r="F4442" s="11">
        <v>0</v>
      </c>
      <c r="G4442" s="11">
        <v>5328.7</v>
      </c>
      <c r="H4442" s="11">
        <v>163811.54</v>
      </c>
      <c r="I4442" s="11" t="s">
        <v>11</v>
      </c>
      <c r="J4442" s="11" t="s">
        <v>12</v>
      </c>
      <c r="K4442" s="1" t="str">
        <f t="shared" si="234"/>
        <v/>
      </c>
      <c r="L4442" s="1" t="e">
        <f ca="1">IF(AND(K4442&lt;&gt; "", COUNTIF(SAP!#REF!,K4442)&gt;0),"Matched", "")</f>
        <v>#REF!</v>
      </c>
      <c r="M4442" s="1" t="str">
        <f t="shared" si="232"/>
        <v/>
      </c>
      <c r="N4442" s="1" t="e">
        <f ca="1">IF(AND(M4442&lt;&gt; "", COUNTIF(SAP!#REF!,M4442)&gt;0),"Matched", "")</f>
        <v>#REF!</v>
      </c>
      <c r="O4442" s="1" t="str">
        <f t="shared" si="233"/>
        <v/>
      </c>
      <c r="P4442" s="1" t="e">
        <f ca="1">IF(AND(O4442&lt;&gt; "", COUNTIF(SAP!#REF!,O4442)&gt;0),"Matched", "")</f>
        <v>#REF!</v>
      </c>
      <c r="Q4442" s="1" t="str">
        <f ca="1">IF(D4442="AC","Logic4"&amp;"_"&amp;TEXT(C4442,"dd.mm.yyyy") &amp;"_"&amp; 1650956.88,"")</f>
        <v>Logic4_28.02.2020_1650956.88</v>
      </c>
      <c r="R4442" s="1" t="e">
        <f ca="1">IF(AND(Q4442&lt;&gt; "", COUNTIF(SAP!#REF!,Q4442)&gt;0),"Matched", "")</f>
        <v>#REF!</v>
      </c>
    </row>
    <row r="4443" spans="1:18">
      <c r="A4443" s="13">
        <v>11563327</v>
      </c>
      <c r="B4443" s="14">
        <v>43889</v>
      </c>
      <c r="C4443" s="14">
        <v>43889</v>
      </c>
      <c r="D4443" s="15" t="s">
        <v>10</v>
      </c>
      <c r="E4443" s="15">
        <v>0</v>
      </c>
      <c r="F4443" s="15">
        <v>0</v>
      </c>
      <c r="G4443" s="15">
        <v>5410</v>
      </c>
      <c r="H4443" s="15">
        <v>169221.54</v>
      </c>
      <c r="I4443" s="15" t="s">
        <v>11</v>
      </c>
      <c r="J4443" s="15" t="s">
        <v>12</v>
      </c>
      <c r="K4443" s="1" t="str">
        <f t="shared" si="234"/>
        <v/>
      </c>
      <c r="L4443" s="1" t="e">
        <f ca="1">IF(AND(K4443&lt;&gt; "", COUNTIF(SAP!#REF!,K4443)&gt;0),"Matched", "")</f>
        <v>#REF!</v>
      </c>
      <c r="M4443" s="1" t="str">
        <f t="shared" si="232"/>
        <v/>
      </c>
      <c r="N4443" s="1" t="e">
        <f ca="1">IF(AND(M4443&lt;&gt; "", COUNTIF(SAP!#REF!,M4443)&gt;0),"Matched", "")</f>
        <v>#REF!</v>
      </c>
      <c r="O4443" s="1" t="str">
        <f t="shared" si="233"/>
        <v/>
      </c>
      <c r="P4443" s="1" t="e">
        <f ca="1">IF(AND(O4443&lt;&gt; "", COUNTIF(SAP!#REF!,O4443)&gt;0),"Matched", "")</f>
        <v>#REF!</v>
      </c>
      <c r="Q4443" s="1" t="str">
        <f ca="1">IF(D4443="AC","Logic4"&amp;"_"&amp;TEXT(C4443,"dd.mm.yyyy") &amp;"_"&amp; 1650956.88,"")</f>
        <v>Logic4_28.02.2020_1650956.88</v>
      </c>
      <c r="R4443" s="1" t="e">
        <f ca="1">IF(AND(Q4443&lt;&gt; "", COUNTIF(SAP!#REF!,Q4443)&gt;0),"Matched", "")</f>
        <v>#REF!</v>
      </c>
    </row>
    <row r="4444" spans="1:18">
      <c r="A4444" s="9">
        <v>11563327</v>
      </c>
      <c r="B4444" s="10">
        <v>43889</v>
      </c>
      <c r="C4444" s="10">
        <v>43889</v>
      </c>
      <c r="D4444" s="11" t="s">
        <v>10</v>
      </c>
      <c r="E4444" s="11">
        <v>0</v>
      </c>
      <c r="F4444" s="11">
        <v>0</v>
      </c>
      <c r="G4444" s="11">
        <v>5434.4</v>
      </c>
      <c r="H4444" s="11">
        <v>174655.94</v>
      </c>
      <c r="I4444" s="11" t="s">
        <v>11</v>
      </c>
      <c r="J4444" s="11" t="s">
        <v>12</v>
      </c>
      <c r="K4444" s="1" t="str">
        <f t="shared" si="234"/>
        <v/>
      </c>
      <c r="L4444" s="1" t="e">
        <f ca="1">IF(AND(K4444&lt;&gt; "", COUNTIF(SAP!#REF!,K4444)&gt;0),"Matched", "")</f>
        <v>#REF!</v>
      </c>
      <c r="M4444" s="1" t="str">
        <f t="shared" si="232"/>
        <v/>
      </c>
      <c r="N4444" s="1" t="e">
        <f ca="1">IF(AND(M4444&lt;&gt; "", COUNTIF(SAP!#REF!,M4444)&gt;0),"Matched", "")</f>
        <v>#REF!</v>
      </c>
      <c r="O4444" s="1" t="str">
        <f t="shared" si="233"/>
        <v/>
      </c>
      <c r="P4444" s="1" t="e">
        <f ca="1">IF(AND(O4444&lt;&gt; "", COUNTIF(SAP!#REF!,O4444)&gt;0),"Matched", "")</f>
        <v>#REF!</v>
      </c>
      <c r="Q4444" s="1" t="str">
        <f ca="1">IF(D4444="AC","Logic4"&amp;"_"&amp;TEXT(C4444,"dd.mm.yyyy") &amp;"_"&amp; 1650956.88,"")</f>
        <v>Logic4_28.02.2020_1650956.88</v>
      </c>
      <c r="R4444" s="1" t="e">
        <f ca="1">IF(AND(Q4444&lt;&gt; "", COUNTIF(SAP!#REF!,Q4444)&gt;0),"Matched", "")</f>
        <v>#REF!</v>
      </c>
    </row>
    <row r="4445" spans="1:18">
      <c r="A4445" s="13">
        <v>11563327</v>
      </c>
      <c r="B4445" s="14">
        <v>43889</v>
      </c>
      <c r="C4445" s="14">
        <v>43889</v>
      </c>
      <c r="D4445" s="15" t="s">
        <v>10</v>
      </c>
      <c r="E4445" s="15">
        <v>0</v>
      </c>
      <c r="F4445" s="15">
        <v>0</v>
      </c>
      <c r="G4445" s="15">
        <v>5556</v>
      </c>
      <c r="H4445" s="15">
        <v>180211.94</v>
      </c>
      <c r="I4445" s="15" t="s">
        <v>11</v>
      </c>
      <c r="J4445" s="15" t="s">
        <v>12</v>
      </c>
      <c r="K4445" s="1" t="str">
        <f t="shared" si="234"/>
        <v/>
      </c>
      <c r="L4445" s="1" t="e">
        <f ca="1">IF(AND(K4445&lt;&gt; "", COUNTIF(SAP!#REF!,K4445)&gt;0),"Matched", "")</f>
        <v>#REF!</v>
      </c>
      <c r="M4445" s="1" t="str">
        <f t="shared" si="232"/>
        <v/>
      </c>
      <c r="N4445" s="1" t="e">
        <f ca="1">IF(AND(M4445&lt;&gt; "", COUNTIF(SAP!#REF!,M4445)&gt;0),"Matched", "")</f>
        <v>#REF!</v>
      </c>
      <c r="O4445" s="1" t="str">
        <f t="shared" si="233"/>
        <v/>
      </c>
      <c r="P4445" s="1" t="e">
        <f ca="1">IF(AND(O4445&lt;&gt; "", COUNTIF(SAP!#REF!,O4445)&gt;0),"Matched", "")</f>
        <v>#REF!</v>
      </c>
      <c r="Q4445" s="1" t="str">
        <f ca="1">IF(D4445="AC","Logic4"&amp;"_"&amp;TEXT(C4445,"dd.mm.yyyy") &amp;"_"&amp; 1650956.88,"")</f>
        <v>Logic4_28.02.2020_1650956.88</v>
      </c>
      <c r="R4445" s="1" t="e">
        <f ca="1">IF(AND(Q4445&lt;&gt; "", COUNTIF(SAP!#REF!,Q4445)&gt;0),"Matched", "")</f>
        <v>#REF!</v>
      </c>
    </row>
    <row r="4446" spans="1:18">
      <c r="A4446" s="9">
        <v>11563327</v>
      </c>
      <c r="B4446" s="10">
        <v>43889</v>
      </c>
      <c r="C4446" s="10">
        <v>43889</v>
      </c>
      <c r="D4446" s="11" t="s">
        <v>10</v>
      </c>
      <c r="E4446" s="11">
        <v>0</v>
      </c>
      <c r="F4446" s="11">
        <v>0</v>
      </c>
      <c r="G4446" s="11">
        <v>5590</v>
      </c>
      <c r="H4446" s="11">
        <v>185801.94</v>
      </c>
      <c r="I4446" s="11" t="s">
        <v>11</v>
      </c>
      <c r="J4446" s="11" t="s">
        <v>12</v>
      </c>
      <c r="K4446" s="1" t="str">
        <f t="shared" si="234"/>
        <v/>
      </c>
      <c r="L4446" s="1" t="e">
        <f ca="1">IF(AND(K4446&lt;&gt; "", COUNTIF(SAP!#REF!,K4446)&gt;0),"Matched", "")</f>
        <v>#REF!</v>
      </c>
      <c r="M4446" s="1" t="str">
        <f t="shared" ref="M4446:M4509" si="235">IF(D4446="TR","Logic2"&amp;"_"&amp;TEXT(C4446,"dd.mm.yyyy") &amp;"_"&amp; F4446,"")</f>
        <v/>
      </c>
      <c r="N4446" s="1" t="e">
        <f ca="1">IF(AND(M4446&lt;&gt; "", COUNTIF(SAP!#REF!,M4446)&gt;0),"Matched", "")</f>
        <v>#REF!</v>
      </c>
      <c r="O4446" s="1" t="str">
        <f t="shared" ref="O4446:O4509" si="236">IF(D4446="AF","Logic3"&amp;"_"&amp;G4446,"")</f>
        <v/>
      </c>
      <c r="P4446" s="1" t="e">
        <f ca="1">IF(AND(O4446&lt;&gt; "", COUNTIF(SAP!#REF!,O4446)&gt;0),"Matched", "")</f>
        <v>#REF!</v>
      </c>
      <c r="Q4446" s="1" t="str">
        <f ca="1">IF(D4446="AC","Logic4"&amp;"_"&amp;TEXT(C4446,"dd.mm.yyyy") &amp;"_"&amp; 1650956.88,"")</f>
        <v>Logic4_28.02.2020_1650956.88</v>
      </c>
      <c r="R4446" s="1" t="e">
        <f ca="1">IF(AND(Q4446&lt;&gt; "", COUNTIF(SAP!#REF!,Q4446)&gt;0),"Matched", "")</f>
        <v>#REF!</v>
      </c>
    </row>
    <row r="4447" spans="1:18">
      <c r="A4447" s="13">
        <v>11563327</v>
      </c>
      <c r="B4447" s="14">
        <v>43889</v>
      </c>
      <c r="C4447" s="14">
        <v>43889</v>
      </c>
      <c r="D4447" s="15" t="s">
        <v>10</v>
      </c>
      <c r="E4447" s="15">
        <v>0</v>
      </c>
      <c r="F4447" s="15">
        <v>0</v>
      </c>
      <c r="G4447" s="15">
        <v>5610</v>
      </c>
      <c r="H4447" s="15">
        <v>191411.94</v>
      </c>
      <c r="I4447" s="15" t="s">
        <v>11</v>
      </c>
      <c r="J4447" s="15" t="s">
        <v>12</v>
      </c>
      <c r="K4447" s="1" t="str">
        <f t="shared" si="234"/>
        <v/>
      </c>
      <c r="L4447" s="1" t="e">
        <f ca="1">IF(AND(K4447&lt;&gt; "", COUNTIF(SAP!#REF!,K4447)&gt;0),"Matched", "")</f>
        <v>#REF!</v>
      </c>
      <c r="M4447" s="1" t="str">
        <f t="shared" si="235"/>
        <v/>
      </c>
      <c r="N4447" s="1" t="e">
        <f ca="1">IF(AND(M4447&lt;&gt; "", COUNTIF(SAP!#REF!,M4447)&gt;0),"Matched", "")</f>
        <v>#REF!</v>
      </c>
      <c r="O4447" s="1" t="str">
        <f t="shared" si="236"/>
        <v/>
      </c>
      <c r="P4447" s="1" t="e">
        <f ca="1">IF(AND(O4447&lt;&gt; "", COUNTIF(SAP!#REF!,O4447)&gt;0),"Matched", "")</f>
        <v>#REF!</v>
      </c>
      <c r="Q4447" s="1" t="str">
        <f ca="1">IF(D4447="AC","Logic4"&amp;"_"&amp;TEXT(C4447,"dd.mm.yyyy") &amp;"_"&amp; 1650956.88,"")</f>
        <v>Logic4_28.02.2020_1650956.88</v>
      </c>
      <c r="R4447" s="1" t="e">
        <f ca="1">IF(AND(Q4447&lt;&gt; "", COUNTIF(SAP!#REF!,Q4447)&gt;0),"Matched", "")</f>
        <v>#REF!</v>
      </c>
    </row>
    <row r="4448" spans="1:18">
      <c r="A4448" s="9">
        <v>11563327</v>
      </c>
      <c r="B4448" s="10">
        <v>43889</v>
      </c>
      <c r="C4448" s="10">
        <v>43889</v>
      </c>
      <c r="D4448" s="11" t="s">
        <v>10</v>
      </c>
      <c r="E4448" s="11">
        <v>0</v>
      </c>
      <c r="F4448" s="11">
        <v>0</v>
      </c>
      <c r="G4448" s="11">
        <v>5640.1</v>
      </c>
      <c r="H4448" s="11">
        <v>197052.04</v>
      </c>
      <c r="I4448" s="11" t="s">
        <v>11</v>
      </c>
      <c r="J4448" s="11" t="s">
        <v>12</v>
      </c>
      <c r="K4448" s="1" t="str">
        <f t="shared" si="234"/>
        <v/>
      </c>
      <c r="L4448" s="1" t="e">
        <f ca="1">IF(AND(K4448&lt;&gt; "", COUNTIF(SAP!#REF!,K4448)&gt;0),"Matched", "")</f>
        <v>#REF!</v>
      </c>
      <c r="M4448" s="1" t="str">
        <f t="shared" si="235"/>
        <v/>
      </c>
      <c r="N4448" s="1" t="e">
        <f ca="1">IF(AND(M4448&lt;&gt; "", COUNTIF(SAP!#REF!,M4448)&gt;0),"Matched", "")</f>
        <v>#REF!</v>
      </c>
      <c r="O4448" s="1" t="str">
        <f t="shared" si="236"/>
        <v/>
      </c>
      <c r="P4448" s="1" t="e">
        <f ca="1">IF(AND(O4448&lt;&gt; "", COUNTIF(SAP!#REF!,O4448)&gt;0),"Matched", "")</f>
        <v>#REF!</v>
      </c>
      <c r="Q4448" s="1" t="str">
        <f ca="1">IF(D4448="AC","Logic4"&amp;"_"&amp;TEXT(C4448,"dd.mm.yyyy") &amp;"_"&amp; 1650956.88,"")</f>
        <v>Logic4_28.02.2020_1650956.88</v>
      </c>
      <c r="R4448" s="1" t="e">
        <f ca="1">IF(AND(Q4448&lt;&gt; "", COUNTIF(SAP!#REF!,Q4448)&gt;0),"Matched", "")</f>
        <v>#REF!</v>
      </c>
    </row>
    <row r="4449" spans="1:18">
      <c r="A4449" s="13">
        <v>11563327</v>
      </c>
      <c r="B4449" s="14">
        <v>43889</v>
      </c>
      <c r="C4449" s="14">
        <v>43889</v>
      </c>
      <c r="D4449" s="15" t="s">
        <v>10</v>
      </c>
      <c r="E4449" s="15">
        <v>0</v>
      </c>
      <c r="F4449" s="15">
        <v>0</v>
      </c>
      <c r="G4449" s="15">
        <v>5697.75</v>
      </c>
      <c r="H4449" s="15">
        <v>202749.79</v>
      </c>
      <c r="I4449" s="15" t="s">
        <v>11</v>
      </c>
      <c r="J4449" s="15" t="s">
        <v>12</v>
      </c>
      <c r="K4449" s="1" t="str">
        <f t="shared" si="234"/>
        <v/>
      </c>
      <c r="L4449" s="1" t="e">
        <f ca="1">IF(AND(K4449&lt;&gt; "", COUNTIF(SAP!#REF!,K4449)&gt;0),"Matched", "")</f>
        <v>#REF!</v>
      </c>
      <c r="M4449" s="1" t="str">
        <f t="shared" si="235"/>
        <v/>
      </c>
      <c r="N4449" s="1" t="e">
        <f ca="1">IF(AND(M4449&lt;&gt; "", COUNTIF(SAP!#REF!,M4449)&gt;0),"Matched", "")</f>
        <v>#REF!</v>
      </c>
      <c r="O4449" s="1" t="str">
        <f t="shared" si="236"/>
        <v/>
      </c>
      <c r="P4449" s="1" t="e">
        <f ca="1">IF(AND(O4449&lt;&gt; "", COUNTIF(SAP!#REF!,O4449)&gt;0),"Matched", "")</f>
        <v>#REF!</v>
      </c>
      <c r="Q4449" s="1" t="str">
        <f ca="1">IF(D4449="AC","Logic4"&amp;"_"&amp;TEXT(C4449,"dd.mm.yyyy") &amp;"_"&amp; 1650956.88,"")</f>
        <v>Logic4_28.02.2020_1650956.88</v>
      </c>
      <c r="R4449" s="1" t="e">
        <f ca="1">IF(AND(Q4449&lt;&gt; "", COUNTIF(SAP!#REF!,Q4449)&gt;0),"Matched", "")</f>
        <v>#REF!</v>
      </c>
    </row>
    <row r="4450" spans="1:18">
      <c r="A4450" s="9">
        <v>11563327</v>
      </c>
      <c r="B4450" s="10">
        <v>43889</v>
      </c>
      <c r="C4450" s="10">
        <v>43889</v>
      </c>
      <c r="D4450" s="11" t="s">
        <v>10</v>
      </c>
      <c r="E4450" s="11">
        <v>0</v>
      </c>
      <c r="F4450" s="11">
        <v>0</v>
      </c>
      <c r="G4450" s="11">
        <v>5710</v>
      </c>
      <c r="H4450" s="11">
        <v>208459.79</v>
      </c>
      <c r="I4450" s="11" t="s">
        <v>11</v>
      </c>
      <c r="J4450" s="11" t="s">
        <v>12</v>
      </c>
      <c r="K4450" s="1" t="str">
        <f t="shared" si="234"/>
        <v/>
      </c>
      <c r="L4450" s="1" t="e">
        <f ca="1">IF(AND(K4450&lt;&gt; "", COUNTIF(SAP!#REF!,K4450)&gt;0),"Matched", "")</f>
        <v>#REF!</v>
      </c>
      <c r="M4450" s="1" t="str">
        <f t="shared" si="235"/>
        <v/>
      </c>
      <c r="N4450" s="1" t="e">
        <f ca="1">IF(AND(M4450&lt;&gt; "", COUNTIF(SAP!#REF!,M4450)&gt;0),"Matched", "")</f>
        <v>#REF!</v>
      </c>
      <c r="O4450" s="1" t="str">
        <f t="shared" si="236"/>
        <v/>
      </c>
      <c r="P4450" s="1" t="e">
        <f ca="1">IF(AND(O4450&lt;&gt; "", COUNTIF(SAP!#REF!,O4450)&gt;0),"Matched", "")</f>
        <v>#REF!</v>
      </c>
      <c r="Q4450" s="1" t="str">
        <f ca="1">IF(D4450="AC","Logic4"&amp;"_"&amp;TEXT(C4450,"dd.mm.yyyy") &amp;"_"&amp; 1650956.88,"")</f>
        <v>Logic4_28.02.2020_1650956.88</v>
      </c>
      <c r="R4450" s="1" t="e">
        <f ca="1">IF(AND(Q4450&lt;&gt; "", COUNTIF(SAP!#REF!,Q4450)&gt;0),"Matched", "")</f>
        <v>#REF!</v>
      </c>
    </row>
    <row r="4451" spans="1:18">
      <c r="A4451" s="13">
        <v>11563327</v>
      </c>
      <c r="B4451" s="14">
        <v>43889</v>
      </c>
      <c r="C4451" s="14">
        <v>43889</v>
      </c>
      <c r="D4451" s="15" t="s">
        <v>10</v>
      </c>
      <c r="E4451" s="15">
        <v>0</v>
      </c>
      <c r="F4451" s="15">
        <v>0</v>
      </c>
      <c r="G4451" s="15">
        <v>6020</v>
      </c>
      <c r="H4451" s="15">
        <v>214479.79</v>
      </c>
      <c r="I4451" s="15" t="s">
        <v>11</v>
      </c>
      <c r="J4451" s="15" t="s">
        <v>12</v>
      </c>
      <c r="K4451" s="1" t="str">
        <f t="shared" si="234"/>
        <v/>
      </c>
      <c r="L4451" s="1" t="e">
        <f ca="1">IF(AND(K4451&lt;&gt; "", COUNTIF(SAP!#REF!,K4451)&gt;0),"Matched", "")</f>
        <v>#REF!</v>
      </c>
      <c r="M4451" s="1" t="str">
        <f t="shared" si="235"/>
        <v/>
      </c>
      <c r="N4451" s="1" t="e">
        <f ca="1">IF(AND(M4451&lt;&gt; "", COUNTIF(SAP!#REF!,M4451)&gt;0),"Matched", "")</f>
        <v>#REF!</v>
      </c>
      <c r="O4451" s="1" t="str">
        <f t="shared" si="236"/>
        <v/>
      </c>
      <c r="P4451" s="1" t="e">
        <f ca="1">IF(AND(O4451&lt;&gt; "", COUNTIF(SAP!#REF!,O4451)&gt;0),"Matched", "")</f>
        <v>#REF!</v>
      </c>
      <c r="Q4451" s="1" t="str">
        <f ca="1">IF(D4451="AC","Logic4"&amp;"_"&amp;TEXT(C4451,"dd.mm.yyyy") &amp;"_"&amp; 1650956.88,"")</f>
        <v>Logic4_28.02.2020_1650956.88</v>
      </c>
      <c r="R4451" s="1" t="e">
        <f ca="1">IF(AND(Q4451&lt;&gt; "", COUNTIF(SAP!#REF!,Q4451)&gt;0),"Matched", "")</f>
        <v>#REF!</v>
      </c>
    </row>
    <row r="4452" spans="1:18">
      <c r="A4452" s="9">
        <v>11563327</v>
      </c>
      <c r="B4452" s="10">
        <v>43889</v>
      </c>
      <c r="C4452" s="10">
        <v>43889</v>
      </c>
      <c r="D4452" s="11" t="s">
        <v>10</v>
      </c>
      <c r="E4452" s="11">
        <v>0</v>
      </c>
      <c r="F4452" s="11">
        <v>0</v>
      </c>
      <c r="G4452" s="11">
        <v>6130.7</v>
      </c>
      <c r="H4452" s="11">
        <v>220610.49</v>
      </c>
      <c r="I4452" s="11" t="s">
        <v>11</v>
      </c>
      <c r="J4452" s="11" t="s">
        <v>12</v>
      </c>
      <c r="K4452" s="1" t="str">
        <f t="shared" si="234"/>
        <v/>
      </c>
      <c r="L4452" s="1" t="e">
        <f ca="1">IF(AND(K4452&lt;&gt; "", COUNTIF(SAP!#REF!,K4452)&gt;0),"Matched", "")</f>
        <v>#REF!</v>
      </c>
      <c r="M4452" s="1" t="str">
        <f t="shared" si="235"/>
        <v/>
      </c>
      <c r="N4452" s="1" t="e">
        <f ca="1">IF(AND(M4452&lt;&gt; "", COUNTIF(SAP!#REF!,M4452)&gt;0),"Matched", "")</f>
        <v>#REF!</v>
      </c>
      <c r="O4452" s="1" t="str">
        <f t="shared" si="236"/>
        <v/>
      </c>
      <c r="P4452" s="1" t="e">
        <f ca="1">IF(AND(O4452&lt;&gt; "", COUNTIF(SAP!#REF!,O4452)&gt;0),"Matched", "")</f>
        <v>#REF!</v>
      </c>
      <c r="Q4452" s="1" t="str">
        <f ca="1">IF(D4452="AC","Logic4"&amp;"_"&amp;TEXT(C4452,"dd.mm.yyyy") &amp;"_"&amp; 1650956.88,"")</f>
        <v>Logic4_28.02.2020_1650956.88</v>
      </c>
      <c r="R4452" s="1" t="e">
        <f ca="1">IF(AND(Q4452&lt;&gt; "", COUNTIF(SAP!#REF!,Q4452)&gt;0),"Matched", "")</f>
        <v>#REF!</v>
      </c>
    </row>
    <row r="4453" spans="1:18">
      <c r="A4453" s="13">
        <v>11563327</v>
      </c>
      <c r="B4453" s="14">
        <v>43889</v>
      </c>
      <c r="C4453" s="14">
        <v>43889</v>
      </c>
      <c r="D4453" s="15" t="s">
        <v>10</v>
      </c>
      <c r="E4453" s="15">
        <v>0</v>
      </c>
      <c r="F4453" s="15">
        <v>0</v>
      </c>
      <c r="G4453" s="15">
        <v>6261</v>
      </c>
      <c r="H4453" s="15">
        <v>226871.49</v>
      </c>
      <c r="I4453" s="15" t="s">
        <v>11</v>
      </c>
      <c r="J4453" s="15" t="s">
        <v>12</v>
      </c>
      <c r="K4453" s="1" t="str">
        <f t="shared" si="234"/>
        <v/>
      </c>
      <c r="L4453" s="1" t="e">
        <f ca="1">IF(AND(K4453&lt;&gt; "", COUNTIF(SAP!#REF!,K4453)&gt;0),"Matched", "")</f>
        <v>#REF!</v>
      </c>
      <c r="M4453" s="1" t="str">
        <f t="shared" si="235"/>
        <v/>
      </c>
      <c r="N4453" s="1" t="e">
        <f ca="1">IF(AND(M4453&lt;&gt; "", COUNTIF(SAP!#REF!,M4453)&gt;0),"Matched", "")</f>
        <v>#REF!</v>
      </c>
      <c r="O4453" s="1" t="str">
        <f t="shared" si="236"/>
        <v/>
      </c>
      <c r="P4453" s="1" t="e">
        <f ca="1">IF(AND(O4453&lt;&gt; "", COUNTIF(SAP!#REF!,O4453)&gt;0),"Matched", "")</f>
        <v>#REF!</v>
      </c>
      <c r="Q4453" s="1" t="str">
        <f ca="1">IF(D4453="AC","Logic4"&amp;"_"&amp;TEXT(C4453,"dd.mm.yyyy") &amp;"_"&amp; 1650956.88,"")</f>
        <v>Logic4_28.02.2020_1650956.88</v>
      </c>
      <c r="R4453" s="1" t="e">
        <f ca="1">IF(AND(Q4453&lt;&gt; "", COUNTIF(SAP!#REF!,Q4453)&gt;0),"Matched", "")</f>
        <v>#REF!</v>
      </c>
    </row>
    <row r="4454" spans="1:18">
      <c r="A4454" s="9">
        <v>11563327</v>
      </c>
      <c r="B4454" s="10">
        <v>43889</v>
      </c>
      <c r="C4454" s="10">
        <v>43889</v>
      </c>
      <c r="D4454" s="11" t="s">
        <v>10</v>
      </c>
      <c r="E4454" s="11">
        <v>0</v>
      </c>
      <c r="F4454" s="11">
        <v>0</v>
      </c>
      <c r="G4454" s="11">
        <v>6445.2</v>
      </c>
      <c r="H4454" s="11">
        <v>233316.69</v>
      </c>
      <c r="I4454" s="11" t="s">
        <v>11</v>
      </c>
      <c r="J4454" s="11" t="s">
        <v>12</v>
      </c>
      <c r="K4454" s="1" t="str">
        <f t="shared" si="234"/>
        <v/>
      </c>
      <c r="L4454" s="1" t="e">
        <f ca="1">IF(AND(K4454&lt;&gt; "", COUNTIF(SAP!#REF!,K4454)&gt;0),"Matched", "")</f>
        <v>#REF!</v>
      </c>
      <c r="M4454" s="1" t="str">
        <f t="shared" si="235"/>
        <v/>
      </c>
      <c r="N4454" s="1" t="e">
        <f ca="1">IF(AND(M4454&lt;&gt; "", COUNTIF(SAP!#REF!,M4454)&gt;0),"Matched", "")</f>
        <v>#REF!</v>
      </c>
      <c r="O4454" s="1" t="str">
        <f t="shared" si="236"/>
        <v/>
      </c>
      <c r="P4454" s="1" t="e">
        <f ca="1">IF(AND(O4454&lt;&gt; "", COUNTIF(SAP!#REF!,O4454)&gt;0),"Matched", "")</f>
        <v>#REF!</v>
      </c>
      <c r="Q4454" s="1" t="str">
        <f ca="1">IF(D4454="AC","Logic4"&amp;"_"&amp;TEXT(C4454,"dd.mm.yyyy") &amp;"_"&amp; 1650956.88,"")</f>
        <v>Logic4_28.02.2020_1650956.88</v>
      </c>
      <c r="R4454" s="1" t="e">
        <f ca="1">IF(AND(Q4454&lt;&gt; "", COUNTIF(SAP!#REF!,Q4454)&gt;0),"Matched", "")</f>
        <v>#REF!</v>
      </c>
    </row>
    <row r="4455" spans="1:18">
      <c r="A4455" s="13">
        <v>11563327</v>
      </c>
      <c r="B4455" s="14">
        <v>43889</v>
      </c>
      <c r="C4455" s="14">
        <v>43889</v>
      </c>
      <c r="D4455" s="15" t="s">
        <v>10</v>
      </c>
      <c r="E4455" s="15">
        <v>0</v>
      </c>
      <c r="F4455" s="15">
        <v>0</v>
      </c>
      <c r="G4455" s="15">
        <v>6470</v>
      </c>
      <c r="H4455" s="15">
        <v>239786.69</v>
      </c>
      <c r="I4455" s="15" t="s">
        <v>11</v>
      </c>
      <c r="J4455" s="15" t="s">
        <v>12</v>
      </c>
      <c r="K4455" s="1" t="str">
        <f t="shared" si="234"/>
        <v/>
      </c>
      <c r="L4455" s="1" t="e">
        <f ca="1">IF(AND(K4455&lt;&gt; "", COUNTIF(SAP!#REF!,K4455)&gt;0),"Matched", "")</f>
        <v>#REF!</v>
      </c>
      <c r="M4455" s="1" t="str">
        <f t="shared" si="235"/>
        <v/>
      </c>
      <c r="N4455" s="1" t="e">
        <f ca="1">IF(AND(M4455&lt;&gt; "", COUNTIF(SAP!#REF!,M4455)&gt;0),"Matched", "")</f>
        <v>#REF!</v>
      </c>
      <c r="O4455" s="1" t="str">
        <f t="shared" si="236"/>
        <v/>
      </c>
      <c r="P4455" s="1" t="e">
        <f ca="1">IF(AND(O4455&lt;&gt; "", COUNTIF(SAP!#REF!,O4455)&gt;0),"Matched", "")</f>
        <v>#REF!</v>
      </c>
      <c r="Q4455" s="1" t="str">
        <f ca="1">IF(D4455="AC","Logic4"&amp;"_"&amp;TEXT(C4455,"dd.mm.yyyy") &amp;"_"&amp; 1650956.88,"")</f>
        <v>Logic4_28.02.2020_1650956.88</v>
      </c>
      <c r="R4455" s="1" t="e">
        <f ca="1">IF(AND(Q4455&lt;&gt; "", COUNTIF(SAP!#REF!,Q4455)&gt;0),"Matched", "")</f>
        <v>#REF!</v>
      </c>
    </row>
    <row r="4456" spans="1:18">
      <c r="A4456" s="9">
        <v>11563327</v>
      </c>
      <c r="B4456" s="10">
        <v>43889</v>
      </c>
      <c r="C4456" s="10">
        <v>43889</v>
      </c>
      <c r="D4456" s="11" t="s">
        <v>10</v>
      </c>
      <c r="E4456" s="11">
        <v>0</v>
      </c>
      <c r="F4456" s="11">
        <v>0</v>
      </c>
      <c r="G4456" s="11">
        <v>6531.9</v>
      </c>
      <c r="H4456" s="11">
        <v>246318.59</v>
      </c>
      <c r="I4456" s="11" t="s">
        <v>11</v>
      </c>
      <c r="J4456" s="11" t="s">
        <v>12</v>
      </c>
      <c r="K4456" s="1" t="str">
        <f t="shared" si="234"/>
        <v/>
      </c>
      <c r="L4456" s="1" t="e">
        <f ca="1">IF(AND(K4456&lt;&gt; "", COUNTIF(SAP!#REF!,K4456)&gt;0),"Matched", "")</f>
        <v>#REF!</v>
      </c>
      <c r="M4456" s="1" t="str">
        <f t="shared" si="235"/>
        <v/>
      </c>
      <c r="N4456" s="1" t="e">
        <f ca="1">IF(AND(M4456&lt;&gt; "", COUNTIF(SAP!#REF!,M4456)&gt;0),"Matched", "")</f>
        <v>#REF!</v>
      </c>
      <c r="O4456" s="1" t="str">
        <f t="shared" si="236"/>
        <v/>
      </c>
      <c r="P4456" s="1" t="e">
        <f ca="1">IF(AND(O4456&lt;&gt; "", COUNTIF(SAP!#REF!,O4456)&gt;0),"Matched", "")</f>
        <v>#REF!</v>
      </c>
      <c r="Q4456" s="1" t="str">
        <f ca="1">IF(D4456="AC","Logic4"&amp;"_"&amp;TEXT(C4456,"dd.mm.yyyy") &amp;"_"&amp; 1650956.88,"")</f>
        <v>Logic4_28.02.2020_1650956.88</v>
      </c>
      <c r="R4456" s="1" t="e">
        <f ca="1">IF(AND(Q4456&lt;&gt; "", COUNTIF(SAP!#REF!,Q4456)&gt;0),"Matched", "")</f>
        <v>#REF!</v>
      </c>
    </row>
    <row r="4457" spans="1:18">
      <c r="A4457" s="13">
        <v>11563327</v>
      </c>
      <c r="B4457" s="14">
        <v>43889</v>
      </c>
      <c r="C4457" s="14">
        <v>43889</v>
      </c>
      <c r="D4457" s="15" t="s">
        <v>10</v>
      </c>
      <c r="E4457" s="15">
        <v>0</v>
      </c>
      <c r="F4457" s="15">
        <v>0</v>
      </c>
      <c r="G4457" s="15">
        <v>6562</v>
      </c>
      <c r="H4457" s="15">
        <v>252880.59</v>
      </c>
      <c r="I4457" s="15" t="s">
        <v>11</v>
      </c>
      <c r="J4457" s="15" t="s">
        <v>12</v>
      </c>
      <c r="K4457" s="1" t="str">
        <f t="shared" si="234"/>
        <v/>
      </c>
      <c r="L4457" s="1" t="e">
        <f ca="1">IF(AND(K4457&lt;&gt; "", COUNTIF(SAP!#REF!,K4457)&gt;0),"Matched", "")</f>
        <v>#REF!</v>
      </c>
      <c r="M4457" s="1" t="str">
        <f t="shared" si="235"/>
        <v/>
      </c>
      <c r="N4457" s="1" t="e">
        <f ca="1">IF(AND(M4457&lt;&gt; "", COUNTIF(SAP!#REF!,M4457)&gt;0),"Matched", "")</f>
        <v>#REF!</v>
      </c>
      <c r="O4457" s="1" t="str">
        <f t="shared" si="236"/>
        <v/>
      </c>
      <c r="P4457" s="1" t="e">
        <f ca="1">IF(AND(O4457&lt;&gt; "", COUNTIF(SAP!#REF!,O4457)&gt;0),"Matched", "")</f>
        <v>#REF!</v>
      </c>
      <c r="Q4457" s="1" t="str">
        <f ca="1">IF(D4457="AC","Logic4"&amp;"_"&amp;TEXT(C4457,"dd.mm.yyyy") &amp;"_"&amp; 1650956.88,"")</f>
        <v>Logic4_28.02.2020_1650956.88</v>
      </c>
      <c r="R4457" s="1" t="e">
        <f ca="1">IF(AND(Q4457&lt;&gt; "", COUNTIF(SAP!#REF!,Q4457)&gt;0),"Matched", "")</f>
        <v>#REF!</v>
      </c>
    </row>
    <row r="4458" spans="1:18">
      <c r="A4458" s="9">
        <v>11563327</v>
      </c>
      <c r="B4458" s="10">
        <v>43889</v>
      </c>
      <c r="C4458" s="10">
        <v>43889</v>
      </c>
      <c r="D4458" s="11" t="s">
        <v>10</v>
      </c>
      <c r="E4458" s="11">
        <v>0</v>
      </c>
      <c r="F4458" s="11">
        <v>0</v>
      </c>
      <c r="G4458" s="11">
        <v>6757.8</v>
      </c>
      <c r="H4458" s="11">
        <v>259638.39</v>
      </c>
      <c r="I4458" s="11" t="s">
        <v>11</v>
      </c>
      <c r="J4458" s="11" t="s">
        <v>12</v>
      </c>
      <c r="K4458" s="1" t="str">
        <f t="shared" si="234"/>
        <v/>
      </c>
      <c r="L4458" s="1" t="e">
        <f ca="1">IF(AND(K4458&lt;&gt; "", COUNTIF(SAP!#REF!,K4458)&gt;0),"Matched", "")</f>
        <v>#REF!</v>
      </c>
      <c r="M4458" s="1" t="str">
        <f t="shared" si="235"/>
        <v/>
      </c>
      <c r="N4458" s="1" t="e">
        <f ca="1">IF(AND(M4458&lt;&gt; "", COUNTIF(SAP!#REF!,M4458)&gt;0),"Matched", "")</f>
        <v>#REF!</v>
      </c>
      <c r="O4458" s="1" t="str">
        <f t="shared" si="236"/>
        <v/>
      </c>
      <c r="P4458" s="1" t="e">
        <f ca="1">IF(AND(O4458&lt;&gt; "", COUNTIF(SAP!#REF!,O4458)&gt;0),"Matched", "")</f>
        <v>#REF!</v>
      </c>
      <c r="Q4458" s="1" t="str">
        <f ca="1">IF(D4458="AC","Logic4"&amp;"_"&amp;TEXT(C4458,"dd.mm.yyyy") &amp;"_"&amp; 1650956.88,"")</f>
        <v>Logic4_28.02.2020_1650956.88</v>
      </c>
      <c r="R4458" s="1" t="e">
        <f ca="1">IF(AND(Q4458&lt;&gt; "", COUNTIF(SAP!#REF!,Q4458)&gt;0),"Matched", "")</f>
        <v>#REF!</v>
      </c>
    </row>
    <row r="4459" spans="1:18">
      <c r="A4459" s="13">
        <v>11563327</v>
      </c>
      <c r="B4459" s="14">
        <v>43889</v>
      </c>
      <c r="C4459" s="14">
        <v>43889</v>
      </c>
      <c r="D4459" s="15" t="s">
        <v>10</v>
      </c>
      <c r="E4459" s="15">
        <v>0</v>
      </c>
      <c r="F4459" s="15">
        <v>0</v>
      </c>
      <c r="G4459" s="15">
        <v>6910</v>
      </c>
      <c r="H4459" s="15">
        <v>266548.39</v>
      </c>
      <c r="I4459" s="15" t="s">
        <v>11</v>
      </c>
      <c r="J4459" s="15" t="s">
        <v>12</v>
      </c>
      <c r="K4459" s="1" t="str">
        <f t="shared" si="234"/>
        <v/>
      </c>
      <c r="L4459" s="1" t="e">
        <f ca="1">IF(AND(K4459&lt;&gt; "", COUNTIF(SAP!#REF!,K4459)&gt;0),"Matched", "")</f>
        <v>#REF!</v>
      </c>
      <c r="M4459" s="1" t="str">
        <f t="shared" si="235"/>
        <v/>
      </c>
      <c r="N4459" s="1" t="e">
        <f ca="1">IF(AND(M4459&lt;&gt; "", COUNTIF(SAP!#REF!,M4459)&gt;0),"Matched", "")</f>
        <v>#REF!</v>
      </c>
      <c r="O4459" s="1" t="str">
        <f t="shared" si="236"/>
        <v/>
      </c>
      <c r="P4459" s="1" t="e">
        <f ca="1">IF(AND(O4459&lt;&gt; "", COUNTIF(SAP!#REF!,O4459)&gt;0),"Matched", "")</f>
        <v>#REF!</v>
      </c>
      <c r="Q4459" s="1" t="str">
        <f ca="1">IF(D4459="AC","Logic4"&amp;"_"&amp;TEXT(C4459,"dd.mm.yyyy") &amp;"_"&amp; 1650956.88,"")</f>
        <v>Logic4_28.02.2020_1650956.88</v>
      </c>
      <c r="R4459" s="1" t="e">
        <f ca="1">IF(AND(Q4459&lt;&gt; "", COUNTIF(SAP!#REF!,Q4459)&gt;0),"Matched", "")</f>
        <v>#REF!</v>
      </c>
    </row>
    <row r="4460" spans="1:18">
      <c r="A4460" s="9">
        <v>11563327</v>
      </c>
      <c r="B4460" s="10">
        <v>43889</v>
      </c>
      <c r="C4460" s="10">
        <v>43889</v>
      </c>
      <c r="D4460" s="11" t="s">
        <v>10</v>
      </c>
      <c r="E4460" s="11">
        <v>0</v>
      </c>
      <c r="F4460" s="11">
        <v>0</v>
      </c>
      <c r="G4460" s="11">
        <v>6943.5</v>
      </c>
      <c r="H4460" s="11">
        <v>273491.89</v>
      </c>
      <c r="I4460" s="11" t="s">
        <v>11</v>
      </c>
      <c r="J4460" s="11" t="s">
        <v>12</v>
      </c>
      <c r="K4460" s="1" t="str">
        <f t="shared" si="234"/>
        <v/>
      </c>
      <c r="L4460" s="1" t="e">
        <f ca="1">IF(AND(K4460&lt;&gt; "", COUNTIF(SAP!#REF!,K4460)&gt;0),"Matched", "")</f>
        <v>#REF!</v>
      </c>
      <c r="M4460" s="1" t="str">
        <f t="shared" si="235"/>
        <v/>
      </c>
      <c r="N4460" s="1" t="e">
        <f ca="1">IF(AND(M4460&lt;&gt; "", COUNTIF(SAP!#REF!,M4460)&gt;0),"Matched", "")</f>
        <v>#REF!</v>
      </c>
      <c r="O4460" s="1" t="str">
        <f t="shared" si="236"/>
        <v/>
      </c>
      <c r="P4460" s="1" t="e">
        <f ca="1">IF(AND(O4460&lt;&gt; "", COUNTIF(SAP!#REF!,O4460)&gt;0),"Matched", "")</f>
        <v>#REF!</v>
      </c>
      <c r="Q4460" s="1" t="str">
        <f ca="1">IF(D4460="AC","Logic4"&amp;"_"&amp;TEXT(C4460,"dd.mm.yyyy") &amp;"_"&amp; 1650956.88,"")</f>
        <v>Logic4_28.02.2020_1650956.88</v>
      </c>
      <c r="R4460" s="1" t="e">
        <f ca="1">IF(AND(Q4460&lt;&gt; "", COUNTIF(SAP!#REF!,Q4460)&gt;0),"Matched", "")</f>
        <v>#REF!</v>
      </c>
    </row>
    <row r="4461" spans="1:18">
      <c r="A4461" s="13">
        <v>11563327</v>
      </c>
      <c r="B4461" s="14">
        <v>43889</v>
      </c>
      <c r="C4461" s="14">
        <v>43889</v>
      </c>
      <c r="D4461" s="15" t="s">
        <v>10</v>
      </c>
      <c r="E4461" s="15">
        <v>0</v>
      </c>
      <c r="F4461" s="15">
        <v>0</v>
      </c>
      <c r="G4461" s="15">
        <v>7111.2</v>
      </c>
      <c r="H4461" s="15">
        <v>280603.09000000003</v>
      </c>
      <c r="I4461" s="15" t="s">
        <v>11</v>
      </c>
      <c r="J4461" s="15" t="s">
        <v>12</v>
      </c>
      <c r="K4461" s="1" t="str">
        <f t="shared" si="234"/>
        <v/>
      </c>
      <c r="L4461" s="1" t="e">
        <f ca="1">IF(AND(K4461&lt;&gt; "", COUNTIF(SAP!#REF!,K4461)&gt;0),"Matched", "")</f>
        <v>#REF!</v>
      </c>
      <c r="M4461" s="1" t="str">
        <f t="shared" si="235"/>
        <v/>
      </c>
      <c r="N4461" s="1" t="e">
        <f ca="1">IF(AND(M4461&lt;&gt; "", COUNTIF(SAP!#REF!,M4461)&gt;0),"Matched", "")</f>
        <v>#REF!</v>
      </c>
      <c r="O4461" s="1" t="str">
        <f t="shared" si="236"/>
        <v/>
      </c>
      <c r="P4461" s="1" t="e">
        <f ca="1">IF(AND(O4461&lt;&gt; "", COUNTIF(SAP!#REF!,O4461)&gt;0),"Matched", "")</f>
        <v>#REF!</v>
      </c>
      <c r="Q4461" s="1" t="str">
        <f ca="1">IF(D4461="AC","Logic4"&amp;"_"&amp;TEXT(C4461,"dd.mm.yyyy") &amp;"_"&amp; 1650956.88,"")</f>
        <v>Logic4_28.02.2020_1650956.88</v>
      </c>
      <c r="R4461" s="1" t="e">
        <f ca="1">IF(AND(Q4461&lt;&gt; "", COUNTIF(SAP!#REF!,Q4461)&gt;0),"Matched", "")</f>
        <v>#REF!</v>
      </c>
    </row>
    <row r="4462" spans="1:18">
      <c r="A4462" s="9">
        <v>11563327</v>
      </c>
      <c r="B4462" s="10">
        <v>43889</v>
      </c>
      <c r="C4462" s="10">
        <v>43889</v>
      </c>
      <c r="D4462" s="11" t="s">
        <v>10</v>
      </c>
      <c r="E4462" s="11">
        <v>0</v>
      </c>
      <c r="F4462" s="11">
        <v>0</v>
      </c>
      <c r="G4462" s="11">
        <v>7123.58</v>
      </c>
      <c r="H4462" s="11">
        <v>287726.67</v>
      </c>
      <c r="I4462" s="11" t="s">
        <v>11</v>
      </c>
      <c r="J4462" s="11" t="s">
        <v>12</v>
      </c>
      <c r="K4462" s="1" t="str">
        <f t="shared" si="234"/>
        <v/>
      </c>
      <c r="L4462" s="1" t="e">
        <f ca="1">IF(AND(K4462&lt;&gt; "", COUNTIF(SAP!#REF!,K4462)&gt;0),"Matched", "")</f>
        <v>#REF!</v>
      </c>
      <c r="M4462" s="1" t="str">
        <f t="shared" si="235"/>
        <v/>
      </c>
      <c r="N4462" s="1" t="e">
        <f ca="1">IF(AND(M4462&lt;&gt; "", COUNTIF(SAP!#REF!,M4462)&gt;0),"Matched", "")</f>
        <v>#REF!</v>
      </c>
      <c r="O4462" s="1" t="str">
        <f t="shared" si="236"/>
        <v/>
      </c>
      <c r="P4462" s="1" t="e">
        <f ca="1">IF(AND(O4462&lt;&gt; "", COUNTIF(SAP!#REF!,O4462)&gt;0),"Matched", "")</f>
        <v>#REF!</v>
      </c>
      <c r="Q4462" s="1" t="str">
        <f ca="1">IF(D4462="AC","Logic4"&amp;"_"&amp;TEXT(C4462,"dd.mm.yyyy") &amp;"_"&amp; 1650956.88,"")</f>
        <v>Logic4_28.02.2020_1650956.88</v>
      </c>
      <c r="R4462" s="1" t="e">
        <f ca="1">IF(AND(Q4462&lt;&gt; "", COUNTIF(SAP!#REF!,Q4462)&gt;0),"Matched", "")</f>
        <v>#REF!</v>
      </c>
    </row>
    <row r="4463" spans="1:18">
      <c r="A4463" s="13">
        <v>11563327</v>
      </c>
      <c r="B4463" s="14">
        <v>43889</v>
      </c>
      <c r="C4463" s="14">
        <v>43889</v>
      </c>
      <c r="D4463" s="15" t="s">
        <v>10</v>
      </c>
      <c r="E4463" s="15">
        <v>0</v>
      </c>
      <c r="F4463" s="15">
        <v>0</v>
      </c>
      <c r="G4463" s="15">
        <v>7550</v>
      </c>
      <c r="H4463" s="15">
        <v>295276.67</v>
      </c>
      <c r="I4463" s="15" t="s">
        <v>11</v>
      </c>
      <c r="J4463" s="15" t="s">
        <v>12</v>
      </c>
      <c r="K4463" s="1" t="str">
        <f t="shared" si="234"/>
        <v/>
      </c>
      <c r="L4463" s="1" t="e">
        <f ca="1">IF(AND(K4463&lt;&gt; "", COUNTIF(SAP!#REF!,K4463)&gt;0),"Matched", "")</f>
        <v>#REF!</v>
      </c>
      <c r="M4463" s="1" t="str">
        <f t="shared" si="235"/>
        <v/>
      </c>
      <c r="N4463" s="1" t="e">
        <f ca="1">IF(AND(M4463&lt;&gt; "", COUNTIF(SAP!#REF!,M4463)&gt;0),"Matched", "")</f>
        <v>#REF!</v>
      </c>
      <c r="O4463" s="1" t="str">
        <f t="shared" si="236"/>
        <v/>
      </c>
      <c r="P4463" s="1" t="e">
        <f ca="1">IF(AND(O4463&lt;&gt; "", COUNTIF(SAP!#REF!,O4463)&gt;0),"Matched", "")</f>
        <v>#REF!</v>
      </c>
      <c r="Q4463" s="1" t="str">
        <f ca="1">IF(D4463="AC","Logic4"&amp;"_"&amp;TEXT(C4463,"dd.mm.yyyy") &amp;"_"&amp; 1650956.88,"")</f>
        <v>Logic4_28.02.2020_1650956.88</v>
      </c>
      <c r="R4463" s="1" t="e">
        <f ca="1">IF(AND(Q4463&lt;&gt; "", COUNTIF(SAP!#REF!,Q4463)&gt;0),"Matched", "")</f>
        <v>#REF!</v>
      </c>
    </row>
    <row r="4464" spans="1:18">
      <c r="A4464" s="9">
        <v>11563327</v>
      </c>
      <c r="B4464" s="10">
        <v>43889</v>
      </c>
      <c r="C4464" s="10">
        <v>43889</v>
      </c>
      <c r="D4464" s="11" t="s">
        <v>10</v>
      </c>
      <c r="E4464" s="11">
        <v>0</v>
      </c>
      <c r="F4464" s="11">
        <v>0</v>
      </c>
      <c r="G4464" s="11">
        <v>7734.62</v>
      </c>
      <c r="H4464" s="11">
        <v>303011.28999999998</v>
      </c>
      <c r="I4464" s="11" t="s">
        <v>11</v>
      </c>
      <c r="J4464" s="11" t="s">
        <v>12</v>
      </c>
      <c r="K4464" s="1" t="str">
        <f t="shared" si="234"/>
        <v/>
      </c>
      <c r="L4464" s="1" t="e">
        <f ca="1">IF(AND(K4464&lt;&gt; "", COUNTIF(SAP!#REF!,K4464)&gt;0),"Matched", "")</f>
        <v>#REF!</v>
      </c>
      <c r="M4464" s="1" t="str">
        <f t="shared" si="235"/>
        <v/>
      </c>
      <c r="N4464" s="1" t="e">
        <f ca="1">IF(AND(M4464&lt;&gt; "", COUNTIF(SAP!#REF!,M4464)&gt;0),"Matched", "")</f>
        <v>#REF!</v>
      </c>
      <c r="O4464" s="1" t="str">
        <f t="shared" si="236"/>
        <v/>
      </c>
      <c r="P4464" s="1" t="e">
        <f ca="1">IF(AND(O4464&lt;&gt; "", COUNTIF(SAP!#REF!,O4464)&gt;0),"Matched", "")</f>
        <v>#REF!</v>
      </c>
      <c r="Q4464" s="1" t="str">
        <f ca="1">IF(D4464="AC","Logic4"&amp;"_"&amp;TEXT(C4464,"dd.mm.yyyy") &amp;"_"&amp; 1650956.88,"")</f>
        <v>Logic4_28.02.2020_1650956.88</v>
      </c>
      <c r="R4464" s="1" t="e">
        <f ca="1">IF(AND(Q4464&lt;&gt; "", COUNTIF(SAP!#REF!,Q4464)&gt;0),"Matched", "")</f>
        <v>#REF!</v>
      </c>
    </row>
    <row r="4465" spans="1:18">
      <c r="A4465" s="13">
        <v>11563327</v>
      </c>
      <c r="B4465" s="14">
        <v>43889</v>
      </c>
      <c r="C4465" s="14">
        <v>43889</v>
      </c>
      <c r="D4465" s="15" t="s">
        <v>10</v>
      </c>
      <c r="E4465" s="15">
        <v>0</v>
      </c>
      <c r="F4465" s="15">
        <v>0</v>
      </c>
      <c r="G4465" s="15">
        <v>7755</v>
      </c>
      <c r="H4465" s="15">
        <v>310766.28999999998</v>
      </c>
      <c r="I4465" s="15" t="s">
        <v>11</v>
      </c>
      <c r="J4465" s="15" t="s">
        <v>12</v>
      </c>
      <c r="K4465" s="1" t="str">
        <f t="shared" si="234"/>
        <v/>
      </c>
      <c r="L4465" s="1" t="e">
        <f ca="1">IF(AND(K4465&lt;&gt; "", COUNTIF(SAP!#REF!,K4465)&gt;0),"Matched", "")</f>
        <v>#REF!</v>
      </c>
      <c r="M4465" s="1" t="str">
        <f t="shared" si="235"/>
        <v/>
      </c>
      <c r="N4465" s="1" t="e">
        <f ca="1">IF(AND(M4465&lt;&gt; "", COUNTIF(SAP!#REF!,M4465)&gt;0),"Matched", "")</f>
        <v>#REF!</v>
      </c>
      <c r="O4465" s="1" t="str">
        <f t="shared" si="236"/>
        <v/>
      </c>
      <c r="P4465" s="1" t="e">
        <f ca="1">IF(AND(O4465&lt;&gt; "", COUNTIF(SAP!#REF!,O4465)&gt;0),"Matched", "")</f>
        <v>#REF!</v>
      </c>
      <c r="Q4465" s="1" t="str">
        <f ca="1">IF(D4465="AC","Logic4"&amp;"_"&amp;TEXT(C4465,"dd.mm.yyyy") &amp;"_"&amp; 1650956.88,"")</f>
        <v>Logic4_28.02.2020_1650956.88</v>
      </c>
      <c r="R4465" s="1" t="e">
        <f ca="1">IF(AND(Q4465&lt;&gt; "", COUNTIF(SAP!#REF!,Q4465)&gt;0),"Matched", "")</f>
        <v>#REF!</v>
      </c>
    </row>
    <row r="4466" spans="1:18">
      <c r="A4466" s="9">
        <v>11563327</v>
      </c>
      <c r="B4466" s="10">
        <v>43889</v>
      </c>
      <c r="C4466" s="10">
        <v>43889</v>
      </c>
      <c r="D4466" s="11" t="s">
        <v>10</v>
      </c>
      <c r="E4466" s="11">
        <v>0</v>
      </c>
      <c r="F4466" s="11">
        <v>0</v>
      </c>
      <c r="G4466" s="11">
        <v>7812.1</v>
      </c>
      <c r="H4466" s="11">
        <v>318578.39</v>
      </c>
      <c r="I4466" s="11" t="s">
        <v>11</v>
      </c>
      <c r="J4466" s="11" t="s">
        <v>12</v>
      </c>
      <c r="K4466" s="1" t="str">
        <f t="shared" si="234"/>
        <v/>
      </c>
      <c r="L4466" s="1" t="e">
        <f ca="1">IF(AND(K4466&lt;&gt; "", COUNTIF(SAP!#REF!,K4466)&gt;0),"Matched", "")</f>
        <v>#REF!</v>
      </c>
      <c r="M4466" s="1" t="str">
        <f t="shared" si="235"/>
        <v/>
      </c>
      <c r="N4466" s="1" t="e">
        <f ca="1">IF(AND(M4466&lt;&gt; "", COUNTIF(SAP!#REF!,M4466)&gt;0),"Matched", "")</f>
        <v>#REF!</v>
      </c>
      <c r="O4466" s="1" t="str">
        <f t="shared" si="236"/>
        <v/>
      </c>
      <c r="P4466" s="1" t="e">
        <f ca="1">IF(AND(O4466&lt;&gt; "", COUNTIF(SAP!#REF!,O4466)&gt;0),"Matched", "")</f>
        <v>#REF!</v>
      </c>
      <c r="Q4466" s="1" t="str">
        <f ca="1">IF(D4466="AC","Logic4"&amp;"_"&amp;TEXT(C4466,"dd.mm.yyyy") &amp;"_"&amp; 1650956.88,"")</f>
        <v>Logic4_28.02.2020_1650956.88</v>
      </c>
      <c r="R4466" s="1" t="e">
        <f ca="1">IF(AND(Q4466&lt;&gt; "", COUNTIF(SAP!#REF!,Q4466)&gt;0),"Matched", "")</f>
        <v>#REF!</v>
      </c>
    </row>
    <row r="4467" spans="1:18">
      <c r="A4467" s="13">
        <v>11563327</v>
      </c>
      <c r="B4467" s="14">
        <v>43889</v>
      </c>
      <c r="C4467" s="14">
        <v>43889</v>
      </c>
      <c r="D4467" s="15" t="s">
        <v>10</v>
      </c>
      <c r="E4467" s="15">
        <v>0</v>
      </c>
      <c r="F4467" s="15">
        <v>0</v>
      </c>
      <c r="G4467" s="15">
        <v>7878.48</v>
      </c>
      <c r="H4467" s="15">
        <v>326456.87</v>
      </c>
      <c r="I4467" s="15" t="s">
        <v>11</v>
      </c>
      <c r="J4467" s="15" t="s">
        <v>12</v>
      </c>
      <c r="K4467" s="1" t="str">
        <f t="shared" si="234"/>
        <v/>
      </c>
      <c r="L4467" s="1" t="e">
        <f ca="1">IF(AND(K4467&lt;&gt; "", COUNTIF(SAP!#REF!,K4467)&gt;0),"Matched", "")</f>
        <v>#REF!</v>
      </c>
      <c r="M4467" s="1" t="str">
        <f t="shared" si="235"/>
        <v/>
      </c>
      <c r="N4467" s="1" t="e">
        <f ca="1">IF(AND(M4467&lt;&gt; "", COUNTIF(SAP!#REF!,M4467)&gt;0),"Matched", "")</f>
        <v>#REF!</v>
      </c>
      <c r="O4467" s="1" t="str">
        <f t="shared" si="236"/>
        <v/>
      </c>
      <c r="P4467" s="1" t="e">
        <f ca="1">IF(AND(O4467&lt;&gt; "", COUNTIF(SAP!#REF!,O4467)&gt;0),"Matched", "")</f>
        <v>#REF!</v>
      </c>
      <c r="Q4467" s="1" t="str">
        <f ca="1">IF(D4467="AC","Logic4"&amp;"_"&amp;TEXT(C4467,"dd.mm.yyyy") &amp;"_"&amp; 1650956.88,"")</f>
        <v>Logic4_28.02.2020_1650956.88</v>
      </c>
      <c r="R4467" s="1" t="e">
        <f ca="1">IF(AND(Q4467&lt;&gt; "", COUNTIF(SAP!#REF!,Q4467)&gt;0),"Matched", "")</f>
        <v>#REF!</v>
      </c>
    </row>
    <row r="4468" spans="1:18">
      <c r="A4468" s="9">
        <v>11563327</v>
      </c>
      <c r="B4468" s="10">
        <v>43889</v>
      </c>
      <c r="C4468" s="10">
        <v>43889</v>
      </c>
      <c r="D4468" s="11" t="s">
        <v>10</v>
      </c>
      <c r="E4468" s="11">
        <v>0</v>
      </c>
      <c r="F4468" s="11">
        <v>0</v>
      </c>
      <c r="G4468" s="11">
        <v>7950.1</v>
      </c>
      <c r="H4468" s="11">
        <v>334406.96999999997</v>
      </c>
      <c r="I4468" s="11" t="s">
        <v>11</v>
      </c>
      <c r="J4468" s="11" t="s">
        <v>12</v>
      </c>
      <c r="K4468" s="1" t="str">
        <f t="shared" si="234"/>
        <v/>
      </c>
      <c r="L4468" s="1" t="e">
        <f ca="1">IF(AND(K4468&lt;&gt; "", COUNTIF(SAP!#REF!,K4468)&gt;0),"Matched", "")</f>
        <v>#REF!</v>
      </c>
      <c r="M4468" s="1" t="str">
        <f t="shared" si="235"/>
        <v/>
      </c>
      <c r="N4468" s="1" t="e">
        <f ca="1">IF(AND(M4468&lt;&gt; "", COUNTIF(SAP!#REF!,M4468)&gt;0),"Matched", "")</f>
        <v>#REF!</v>
      </c>
      <c r="O4468" s="1" t="str">
        <f t="shared" si="236"/>
        <v/>
      </c>
      <c r="P4468" s="1" t="e">
        <f ca="1">IF(AND(O4468&lt;&gt; "", COUNTIF(SAP!#REF!,O4468)&gt;0),"Matched", "")</f>
        <v>#REF!</v>
      </c>
      <c r="Q4468" s="1" t="str">
        <f ca="1">IF(D4468="AC","Logic4"&amp;"_"&amp;TEXT(C4468,"dd.mm.yyyy") &amp;"_"&amp; 1650956.88,"")</f>
        <v>Logic4_28.02.2020_1650956.88</v>
      </c>
      <c r="R4468" s="1" t="e">
        <f ca="1">IF(AND(Q4468&lt;&gt; "", COUNTIF(SAP!#REF!,Q4468)&gt;0),"Matched", "")</f>
        <v>#REF!</v>
      </c>
    </row>
    <row r="4469" spans="1:18">
      <c r="A4469" s="13">
        <v>11563327</v>
      </c>
      <c r="B4469" s="14">
        <v>43889</v>
      </c>
      <c r="C4469" s="14">
        <v>43889</v>
      </c>
      <c r="D4469" s="15" t="s">
        <v>10</v>
      </c>
      <c r="E4469" s="15">
        <v>0</v>
      </c>
      <c r="F4469" s="15">
        <v>0</v>
      </c>
      <c r="G4469" s="15">
        <v>7984.49</v>
      </c>
      <c r="H4469" s="15">
        <v>342391.46</v>
      </c>
      <c r="I4469" s="15" t="s">
        <v>11</v>
      </c>
      <c r="J4469" s="15" t="s">
        <v>12</v>
      </c>
      <c r="K4469" s="1" t="str">
        <f t="shared" si="234"/>
        <v/>
      </c>
      <c r="L4469" s="1" t="e">
        <f ca="1">IF(AND(K4469&lt;&gt; "", COUNTIF(SAP!#REF!,K4469)&gt;0),"Matched", "")</f>
        <v>#REF!</v>
      </c>
      <c r="M4469" s="1" t="str">
        <f t="shared" si="235"/>
        <v/>
      </c>
      <c r="N4469" s="1" t="e">
        <f ca="1">IF(AND(M4469&lt;&gt; "", COUNTIF(SAP!#REF!,M4469)&gt;0),"Matched", "")</f>
        <v>#REF!</v>
      </c>
      <c r="O4469" s="1" t="str">
        <f t="shared" si="236"/>
        <v/>
      </c>
      <c r="P4469" s="1" t="e">
        <f ca="1">IF(AND(O4469&lt;&gt; "", COUNTIF(SAP!#REF!,O4469)&gt;0),"Matched", "")</f>
        <v>#REF!</v>
      </c>
      <c r="Q4469" s="1" t="str">
        <f ca="1">IF(D4469="AC","Logic4"&amp;"_"&amp;TEXT(C4469,"dd.mm.yyyy") &amp;"_"&amp; 1650956.88,"")</f>
        <v>Logic4_28.02.2020_1650956.88</v>
      </c>
      <c r="R4469" s="1" t="e">
        <f ca="1">IF(AND(Q4469&lt;&gt; "", COUNTIF(SAP!#REF!,Q4469)&gt;0),"Matched", "")</f>
        <v>#REF!</v>
      </c>
    </row>
    <row r="4470" spans="1:18">
      <c r="A4470" s="9">
        <v>11563327</v>
      </c>
      <c r="B4470" s="10">
        <v>43889</v>
      </c>
      <c r="C4470" s="10">
        <v>43889</v>
      </c>
      <c r="D4470" s="11" t="s">
        <v>10</v>
      </c>
      <c r="E4470" s="11">
        <v>0</v>
      </c>
      <c r="F4470" s="11">
        <v>0</v>
      </c>
      <c r="G4470" s="11">
        <v>8056.2</v>
      </c>
      <c r="H4470" s="11">
        <v>350447.66</v>
      </c>
      <c r="I4470" s="11" t="s">
        <v>11</v>
      </c>
      <c r="J4470" s="11" t="s">
        <v>12</v>
      </c>
      <c r="K4470" s="1" t="str">
        <f t="shared" si="234"/>
        <v/>
      </c>
      <c r="L4470" s="1" t="e">
        <f ca="1">IF(AND(K4470&lt;&gt; "", COUNTIF(SAP!#REF!,K4470)&gt;0),"Matched", "")</f>
        <v>#REF!</v>
      </c>
      <c r="M4470" s="1" t="str">
        <f t="shared" si="235"/>
        <v/>
      </c>
      <c r="N4470" s="1" t="e">
        <f ca="1">IF(AND(M4470&lt;&gt; "", COUNTIF(SAP!#REF!,M4470)&gt;0),"Matched", "")</f>
        <v>#REF!</v>
      </c>
      <c r="O4470" s="1" t="str">
        <f t="shared" si="236"/>
        <v/>
      </c>
      <c r="P4470" s="1" t="e">
        <f ca="1">IF(AND(O4470&lt;&gt; "", COUNTIF(SAP!#REF!,O4470)&gt;0),"Matched", "")</f>
        <v>#REF!</v>
      </c>
      <c r="Q4470" s="1" t="str">
        <f ca="1">IF(D4470="AC","Logic4"&amp;"_"&amp;TEXT(C4470,"dd.mm.yyyy") &amp;"_"&amp; 1650956.88,"")</f>
        <v>Logic4_28.02.2020_1650956.88</v>
      </c>
      <c r="R4470" s="1" t="e">
        <f ca="1">IF(AND(Q4470&lt;&gt; "", COUNTIF(SAP!#REF!,Q4470)&gt;0),"Matched", "")</f>
        <v>#REF!</v>
      </c>
    </row>
    <row r="4471" spans="1:18">
      <c r="A4471" s="13">
        <v>11563327</v>
      </c>
      <c r="B4471" s="14">
        <v>43889</v>
      </c>
      <c r="C4471" s="14">
        <v>43889</v>
      </c>
      <c r="D4471" s="15" t="s">
        <v>10</v>
      </c>
      <c r="E4471" s="15">
        <v>0</v>
      </c>
      <c r="F4471" s="15">
        <v>0</v>
      </c>
      <c r="G4471" s="15">
        <v>8175.15</v>
      </c>
      <c r="H4471" s="15">
        <v>358622.81</v>
      </c>
      <c r="I4471" s="15" t="s">
        <v>11</v>
      </c>
      <c r="J4471" s="15" t="s">
        <v>12</v>
      </c>
      <c r="K4471" s="1" t="str">
        <f t="shared" si="234"/>
        <v/>
      </c>
      <c r="L4471" s="1" t="e">
        <f ca="1">IF(AND(K4471&lt;&gt; "", COUNTIF(SAP!#REF!,K4471)&gt;0),"Matched", "")</f>
        <v>#REF!</v>
      </c>
      <c r="M4471" s="1" t="str">
        <f t="shared" si="235"/>
        <v/>
      </c>
      <c r="N4471" s="1" t="e">
        <f ca="1">IF(AND(M4471&lt;&gt; "", COUNTIF(SAP!#REF!,M4471)&gt;0),"Matched", "")</f>
        <v>#REF!</v>
      </c>
      <c r="O4471" s="1" t="str">
        <f t="shared" si="236"/>
        <v/>
      </c>
      <c r="P4471" s="1" t="e">
        <f ca="1">IF(AND(O4471&lt;&gt; "", COUNTIF(SAP!#REF!,O4471)&gt;0),"Matched", "")</f>
        <v>#REF!</v>
      </c>
      <c r="Q4471" s="1" t="str">
        <f ca="1">IF(D4471="AC","Logic4"&amp;"_"&amp;TEXT(C4471,"dd.mm.yyyy") &amp;"_"&amp; 1650956.88,"")</f>
        <v>Logic4_28.02.2020_1650956.88</v>
      </c>
      <c r="R4471" s="1" t="e">
        <f ca="1">IF(AND(Q4471&lt;&gt; "", COUNTIF(SAP!#REF!,Q4471)&gt;0),"Matched", "")</f>
        <v>#REF!</v>
      </c>
    </row>
    <row r="4472" spans="1:18">
      <c r="A4472" s="9">
        <v>11563327</v>
      </c>
      <c r="B4472" s="10">
        <v>43889</v>
      </c>
      <c r="C4472" s="10">
        <v>43889</v>
      </c>
      <c r="D4472" s="11" t="s">
        <v>10</v>
      </c>
      <c r="E4472" s="11">
        <v>0</v>
      </c>
      <c r="F4472" s="11">
        <v>0</v>
      </c>
      <c r="G4472" s="11">
        <v>8244</v>
      </c>
      <c r="H4472" s="11">
        <v>366866.81</v>
      </c>
      <c r="I4472" s="11" t="s">
        <v>11</v>
      </c>
      <c r="J4472" s="11" t="s">
        <v>12</v>
      </c>
      <c r="K4472" s="1" t="str">
        <f t="shared" si="234"/>
        <v/>
      </c>
      <c r="L4472" s="1" t="e">
        <f ca="1">IF(AND(K4472&lt;&gt; "", COUNTIF(SAP!#REF!,K4472)&gt;0),"Matched", "")</f>
        <v>#REF!</v>
      </c>
      <c r="M4472" s="1" t="str">
        <f t="shared" si="235"/>
        <v/>
      </c>
      <c r="N4472" s="1" t="e">
        <f ca="1">IF(AND(M4472&lt;&gt; "", COUNTIF(SAP!#REF!,M4472)&gt;0),"Matched", "")</f>
        <v>#REF!</v>
      </c>
      <c r="O4472" s="1" t="str">
        <f t="shared" si="236"/>
        <v/>
      </c>
      <c r="P4472" s="1" t="e">
        <f ca="1">IF(AND(O4472&lt;&gt; "", COUNTIF(SAP!#REF!,O4472)&gt;0),"Matched", "")</f>
        <v>#REF!</v>
      </c>
      <c r="Q4472" s="1" t="str">
        <f ca="1">IF(D4472="AC","Logic4"&amp;"_"&amp;TEXT(C4472,"dd.mm.yyyy") &amp;"_"&amp; 1650956.88,"")</f>
        <v>Logic4_28.02.2020_1650956.88</v>
      </c>
      <c r="R4472" s="1" t="e">
        <f ca="1">IF(AND(Q4472&lt;&gt; "", COUNTIF(SAP!#REF!,Q4472)&gt;0),"Matched", "")</f>
        <v>#REF!</v>
      </c>
    </row>
    <row r="4473" spans="1:18">
      <c r="A4473" s="13">
        <v>11563327</v>
      </c>
      <c r="B4473" s="14">
        <v>43889</v>
      </c>
      <c r="C4473" s="14">
        <v>43889</v>
      </c>
      <c r="D4473" s="15" t="s">
        <v>10</v>
      </c>
      <c r="E4473" s="15">
        <v>0</v>
      </c>
      <c r="F4473" s="15">
        <v>0</v>
      </c>
      <c r="G4473" s="15">
        <v>8260</v>
      </c>
      <c r="H4473" s="15">
        <v>375126.81</v>
      </c>
      <c r="I4473" s="15" t="s">
        <v>11</v>
      </c>
      <c r="J4473" s="15" t="s">
        <v>12</v>
      </c>
      <c r="K4473" s="1" t="str">
        <f t="shared" si="234"/>
        <v/>
      </c>
      <c r="L4473" s="1" t="e">
        <f ca="1">IF(AND(K4473&lt;&gt; "", COUNTIF(SAP!#REF!,K4473)&gt;0),"Matched", "")</f>
        <v>#REF!</v>
      </c>
      <c r="M4473" s="1" t="str">
        <f t="shared" si="235"/>
        <v/>
      </c>
      <c r="N4473" s="1" t="e">
        <f ca="1">IF(AND(M4473&lt;&gt; "", COUNTIF(SAP!#REF!,M4473)&gt;0),"Matched", "")</f>
        <v>#REF!</v>
      </c>
      <c r="O4473" s="1" t="str">
        <f t="shared" si="236"/>
        <v/>
      </c>
      <c r="P4473" s="1" t="e">
        <f ca="1">IF(AND(O4473&lt;&gt; "", COUNTIF(SAP!#REF!,O4473)&gt;0),"Matched", "")</f>
        <v>#REF!</v>
      </c>
      <c r="Q4473" s="1" t="str">
        <f ca="1">IF(D4473="AC","Logic4"&amp;"_"&amp;TEXT(C4473,"dd.mm.yyyy") &amp;"_"&amp; 1650956.88,"")</f>
        <v>Logic4_28.02.2020_1650956.88</v>
      </c>
      <c r="R4473" s="1" t="e">
        <f ca="1">IF(AND(Q4473&lt;&gt; "", COUNTIF(SAP!#REF!,Q4473)&gt;0),"Matched", "")</f>
        <v>#REF!</v>
      </c>
    </row>
    <row r="4474" spans="1:18">
      <c r="A4474" s="9">
        <v>11563327</v>
      </c>
      <c r="B4474" s="10">
        <v>43889</v>
      </c>
      <c r="C4474" s="10">
        <v>43889</v>
      </c>
      <c r="D4474" s="11" t="s">
        <v>10</v>
      </c>
      <c r="E4474" s="11">
        <v>0</v>
      </c>
      <c r="F4474" s="11">
        <v>0</v>
      </c>
      <c r="G4474" s="11">
        <v>8744.6</v>
      </c>
      <c r="H4474" s="11">
        <v>383871.41</v>
      </c>
      <c r="I4474" s="11" t="s">
        <v>11</v>
      </c>
      <c r="J4474" s="11" t="s">
        <v>12</v>
      </c>
      <c r="K4474" s="1" t="str">
        <f t="shared" si="234"/>
        <v/>
      </c>
      <c r="L4474" s="1" t="e">
        <f ca="1">IF(AND(K4474&lt;&gt; "", COUNTIF(SAP!#REF!,K4474)&gt;0),"Matched", "")</f>
        <v>#REF!</v>
      </c>
      <c r="M4474" s="1" t="str">
        <f t="shared" si="235"/>
        <v/>
      </c>
      <c r="N4474" s="1" t="e">
        <f ca="1">IF(AND(M4474&lt;&gt; "", COUNTIF(SAP!#REF!,M4474)&gt;0),"Matched", "")</f>
        <v>#REF!</v>
      </c>
      <c r="O4474" s="1" t="str">
        <f t="shared" si="236"/>
        <v/>
      </c>
      <c r="P4474" s="1" t="e">
        <f ca="1">IF(AND(O4474&lt;&gt; "", COUNTIF(SAP!#REF!,O4474)&gt;0),"Matched", "")</f>
        <v>#REF!</v>
      </c>
      <c r="Q4474" s="1" t="str">
        <f ca="1">IF(D4474="AC","Logic4"&amp;"_"&amp;TEXT(C4474,"dd.mm.yyyy") &amp;"_"&amp; 1650956.88,"")</f>
        <v>Logic4_28.02.2020_1650956.88</v>
      </c>
      <c r="R4474" s="1" t="e">
        <f ca="1">IF(AND(Q4474&lt;&gt; "", COUNTIF(SAP!#REF!,Q4474)&gt;0),"Matched", "")</f>
        <v>#REF!</v>
      </c>
    </row>
    <row r="4475" spans="1:18">
      <c r="A4475" s="13">
        <v>11563327</v>
      </c>
      <c r="B4475" s="14">
        <v>43889</v>
      </c>
      <c r="C4475" s="14">
        <v>43889</v>
      </c>
      <c r="D4475" s="15" t="s">
        <v>10</v>
      </c>
      <c r="E4475" s="15">
        <v>0</v>
      </c>
      <c r="F4475" s="15">
        <v>0</v>
      </c>
      <c r="G4475" s="15">
        <v>8799.5</v>
      </c>
      <c r="H4475" s="15">
        <v>392670.91</v>
      </c>
      <c r="I4475" s="15" t="s">
        <v>11</v>
      </c>
      <c r="J4475" s="15" t="s">
        <v>12</v>
      </c>
      <c r="K4475" s="1" t="str">
        <f t="shared" si="234"/>
        <v/>
      </c>
      <c r="L4475" s="1" t="e">
        <f ca="1">IF(AND(K4475&lt;&gt; "", COUNTIF(SAP!#REF!,K4475)&gt;0),"Matched", "")</f>
        <v>#REF!</v>
      </c>
      <c r="M4475" s="1" t="str">
        <f t="shared" si="235"/>
        <v/>
      </c>
      <c r="N4475" s="1" t="e">
        <f ca="1">IF(AND(M4475&lt;&gt; "", COUNTIF(SAP!#REF!,M4475)&gt;0),"Matched", "")</f>
        <v>#REF!</v>
      </c>
      <c r="O4475" s="1" t="str">
        <f t="shared" si="236"/>
        <v/>
      </c>
      <c r="P4475" s="1" t="e">
        <f ca="1">IF(AND(O4475&lt;&gt; "", COUNTIF(SAP!#REF!,O4475)&gt;0),"Matched", "")</f>
        <v>#REF!</v>
      </c>
      <c r="Q4475" s="1" t="str">
        <f ca="1">IF(D4475="AC","Logic4"&amp;"_"&amp;TEXT(C4475,"dd.mm.yyyy") &amp;"_"&amp; 1650956.88,"")</f>
        <v>Logic4_28.02.2020_1650956.88</v>
      </c>
      <c r="R4475" s="1" t="e">
        <f ca="1">IF(AND(Q4475&lt;&gt; "", COUNTIF(SAP!#REF!,Q4475)&gt;0),"Matched", "")</f>
        <v>#REF!</v>
      </c>
    </row>
    <row r="4476" spans="1:18">
      <c r="A4476" s="9">
        <v>11563327</v>
      </c>
      <c r="B4476" s="10">
        <v>43889</v>
      </c>
      <c r="C4476" s="10">
        <v>43889</v>
      </c>
      <c r="D4476" s="11" t="s">
        <v>10</v>
      </c>
      <c r="E4476" s="11">
        <v>0</v>
      </c>
      <c r="F4476" s="11">
        <v>0</v>
      </c>
      <c r="G4476" s="11">
        <v>9090</v>
      </c>
      <c r="H4476" s="11">
        <v>401760.91</v>
      </c>
      <c r="I4476" s="11" t="s">
        <v>11</v>
      </c>
      <c r="J4476" s="11" t="s">
        <v>12</v>
      </c>
      <c r="K4476" s="1" t="str">
        <f t="shared" si="234"/>
        <v/>
      </c>
      <c r="L4476" s="1" t="e">
        <f ca="1">IF(AND(K4476&lt;&gt; "", COUNTIF(SAP!#REF!,K4476)&gt;0),"Matched", "")</f>
        <v>#REF!</v>
      </c>
      <c r="M4476" s="1" t="str">
        <f t="shared" si="235"/>
        <v/>
      </c>
      <c r="N4476" s="1" t="e">
        <f ca="1">IF(AND(M4476&lt;&gt; "", COUNTIF(SAP!#REF!,M4476)&gt;0),"Matched", "")</f>
        <v>#REF!</v>
      </c>
      <c r="O4476" s="1" t="str">
        <f t="shared" si="236"/>
        <v/>
      </c>
      <c r="P4476" s="1" t="e">
        <f ca="1">IF(AND(O4476&lt;&gt; "", COUNTIF(SAP!#REF!,O4476)&gt;0),"Matched", "")</f>
        <v>#REF!</v>
      </c>
      <c r="Q4476" s="1" t="str">
        <f ca="1">IF(D4476="AC","Logic4"&amp;"_"&amp;TEXT(C4476,"dd.mm.yyyy") &amp;"_"&amp; 1650956.88,"")</f>
        <v>Logic4_28.02.2020_1650956.88</v>
      </c>
      <c r="R4476" s="1" t="e">
        <f ca="1">IF(AND(Q4476&lt;&gt; "", COUNTIF(SAP!#REF!,Q4476)&gt;0),"Matched", "")</f>
        <v>#REF!</v>
      </c>
    </row>
    <row r="4477" spans="1:18">
      <c r="A4477" s="13">
        <v>11563327</v>
      </c>
      <c r="B4477" s="14">
        <v>43889</v>
      </c>
      <c r="C4477" s="14">
        <v>43889</v>
      </c>
      <c r="D4477" s="15" t="s">
        <v>10</v>
      </c>
      <c r="E4477" s="15">
        <v>0</v>
      </c>
      <c r="F4477" s="15">
        <v>0</v>
      </c>
      <c r="G4477" s="15">
        <v>9309.0400000000009</v>
      </c>
      <c r="H4477" s="15">
        <v>411069.95</v>
      </c>
      <c r="I4477" s="15" t="s">
        <v>11</v>
      </c>
      <c r="J4477" s="15" t="s">
        <v>12</v>
      </c>
      <c r="K4477" s="1" t="str">
        <f t="shared" si="234"/>
        <v/>
      </c>
      <c r="L4477" s="1" t="e">
        <f ca="1">IF(AND(K4477&lt;&gt; "", COUNTIF(SAP!#REF!,K4477)&gt;0),"Matched", "")</f>
        <v>#REF!</v>
      </c>
      <c r="M4477" s="1" t="str">
        <f t="shared" si="235"/>
        <v/>
      </c>
      <c r="N4477" s="1" t="e">
        <f ca="1">IF(AND(M4477&lt;&gt; "", COUNTIF(SAP!#REF!,M4477)&gt;0),"Matched", "")</f>
        <v>#REF!</v>
      </c>
      <c r="O4477" s="1" t="str">
        <f t="shared" si="236"/>
        <v/>
      </c>
      <c r="P4477" s="1" t="e">
        <f ca="1">IF(AND(O4477&lt;&gt; "", COUNTIF(SAP!#REF!,O4477)&gt;0),"Matched", "")</f>
        <v>#REF!</v>
      </c>
      <c r="Q4477" s="1" t="str">
        <f ca="1">IF(D4477="AC","Logic4"&amp;"_"&amp;TEXT(C4477,"dd.mm.yyyy") &amp;"_"&amp; 1650956.88,"")</f>
        <v>Logic4_28.02.2020_1650956.88</v>
      </c>
      <c r="R4477" s="1" t="e">
        <f ca="1">IF(AND(Q4477&lt;&gt; "", COUNTIF(SAP!#REF!,Q4477)&gt;0),"Matched", "")</f>
        <v>#REF!</v>
      </c>
    </row>
    <row r="4478" spans="1:18">
      <c r="A4478" s="9">
        <v>11563327</v>
      </c>
      <c r="B4478" s="10">
        <v>43889</v>
      </c>
      <c r="C4478" s="10">
        <v>43889</v>
      </c>
      <c r="D4478" s="11" t="s">
        <v>10</v>
      </c>
      <c r="E4478" s="11">
        <v>0</v>
      </c>
      <c r="F4478" s="11">
        <v>0</v>
      </c>
      <c r="G4478" s="11">
        <v>9390</v>
      </c>
      <c r="H4478" s="11">
        <v>420459.95</v>
      </c>
      <c r="I4478" s="11" t="s">
        <v>11</v>
      </c>
      <c r="J4478" s="11" t="s">
        <v>12</v>
      </c>
      <c r="K4478" s="1" t="str">
        <f t="shared" si="234"/>
        <v/>
      </c>
      <c r="L4478" s="1" t="e">
        <f ca="1">IF(AND(K4478&lt;&gt; "", COUNTIF(SAP!#REF!,K4478)&gt;0),"Matched", "")</f>
        <v>#REF!</v>
      </c>
      <c r="M4478" s="1" t="str">
        <f t="shared" si="235"/>
        <v/>
      </c>
      <c r="N4478" s="1" t="e">
        <f ca="1">IF(AND(M4478&lt;&gt; "", COUNTIF(SAP!#REF!,M4478)&gt;0),"Matched", "")</f>
        <v>#REF!</v>
      </c>
      <c r="O4478" s="1" t="str">
        <f t="shared" si="236"/>
        <v/>
      </c>
      <c r="P4478" s="1" t="e">
        <f ca="1">IF(AND(O4478&lt;&gt; "", COUNTIF(SAP!#REF!,O4478)&gt;0),"Matched", "")</f>
        <v>#REF!</v>
      </c>
      <c r="Q4478" s="1" t="str">
        <f ca="1">IF(D4478="AC","Logic4"&amp;"_"&amp;TEXT(C4478,"dd.mm.yyyy") &amp;"_"&amp; 1650956.88,"")</f>
        <v>Logic4_28.02.2020_1650956.88</v>
      </c>
      <c r="R4478" s="1" t="e">
        <f ca="1">IF(AND(Q4478&lt;&gt; "", COUNTIF(SAP!#REF!,Q4478)&gt;0),"Matched", "")</f>
        <v>#REF!</v>
      </c>
    </row>
    <row r="4479" spans="1:18">
      <c r="A4479" s="13">
        <v>11563327</v>
      </c>
      <c r="B4479" s="14">
        <v>43889</v>
      </c>
      <c r="C4479" s="14">
        <v>43889</v>
      </c>
      <c r="D4479" s="15" t="s">
        <v>10</v>
      </c>
      <c r="E4479" s="15">
        <v>0</v>
      </c>
      <c r="F4479" s="15">
        <v>0</v>
      </c>
      <c r="G4479" s="15">
        <v>9680</v>
      </c>
      <c r="H4479" s="15">
        <v>430139.95</v>
      </c>
      <c r="I4479" s="15" t="s">
        <v>11</v>
      </c>
      <c r="J4479" s="15" t="s">
        <v>12</v>
      </c>
      <c r="K4479" s="1" t="str">
        <f t="shared" si="234"/>
        <v/>
      </c>
      <c r="L4479" s="1" t="e">
        <f ca="1">IF(AND(K4479&lt;&gt; "", COUNTIF(SAP!#REF!,K4479)&gt;0),"Matched", "")</f>
        <v>#REF!</v>
      </c>
      <c r="M4479" s="1" t="str">
        <f t="shared" si="235"/>
        <v/>
      </c>
      <c r="N4479" s="1" t="e">
        <f ca="1">IF(AND(M4479&lt;&gt; "", COUNTIF(SAP!#REF!,M4479)&gt;0),"Matched", "")</f>
        <v>#REF!</v>
      </c>
      <c r="O4479" s="1" t="str">
        <f t="shared" si="236"/>
        <v/>
      </c>
      <c r="P4479" s="1" t="e">
        <f ca="1">IF(AND(O4479&lt;&gt; "", COUNTIF(SAP!#REF!,O4479)&gt;0),"Matched", "")</f>
        <v>#REF!</v>
      </c>
      <c r="Q4479" s="1" t="str">
        <f ca="1">IF(D4479="AC","Logic4"&amp;"_"&amp;TEXT(C4479,"dd.mm.yyyy") &amp;"_"&amp; 1650956.88,"")</f>
        <v>Logic4_28.02.2020_1650956.88</v>
      </c>
      <c r="R4479" s="1" t="e">
        <f ca="1">IF(AND(Q4479&lt;&gt; "", COUNTIF(SAP!#REF!,Q4479)&gt;0),"Matched", "")</f>
        <v>#REF!</v>
      </c>
    </row>
    <row r="4480" spans="1:18">
      <c r="A4480" s="9">
        <v>11563327</v>
      </c>
      <c r="B4480" s="10">
        <v>43889</v>
      </c>
      <c r="C4480" s="10">
        <v>43889</v>
      </c>
      <c r="D4480" s="11" t="s">
        <v>10</v>
      </c>
      <c r="E4480" s="11">
        <v>0</v>
      </c>
      <c r="F4480" s="11">
        <v>0</v>
      </c>
      <c r="G4480" s="11">
        <v>10122.200000000001</v>
      </c>
      <c r="H4480" s="11">
        <v>440262.15</v>
      </c>
      <c r="I4480" s="11" t="s">
        <v>11</v>
      </c>
      <c r="J4480" s="11" t="s">
        <v>12</v>
      </c>
      <c r="K4480" s="1" t="str">
        <f t="shared" si="234"/>
        <v/>
      </c>
      <c r="L4480" s="1" t="e">
        <f ca="1">IF(AND(K4480&lt;&gt; "", COUNTIF(SAP!#REF!,K4480)&gt;0),"Matched", "")</f>
        <v>#REF!</v>
      </c>
      <c r="M4480" s="1" t="str">
        <f t="shared" si="235"/>
        <v/>
      </c>
      <c r="N4480" s="1" t="e">
        <f ca="1">IF(AND(M4480&lt;&gt; "", COUNTIF(SAP!#REF!,M4480)&gt;0),"Matched", "")</f>
        <v>#REF!</v>
      </c>
      <c r="O4480" s="1" t="str">
        <f t="shared" si="236"/>
        <v/>
      </c>
      <c r="P4480" s="1" t="e">
        <f ca="1">IF(AND(O4480&lt;&gt; "", COUNTIF(SAP!#REF!,O4480)&gt;0),"Matched", "")</f>
        <v>#REF!</v>
      </c>
      <c r="Q4480" s="1" t="str">
        <f ca="1">IF(D4480="AC","Logic4"&amp;"_"&amp;TEXT(C4480,"dd.mm.yyyy") &amp;"_"&amp; 1650956.88,"")</f>
        <v>Logic4_28.02.2020_1650956.88</v>
      </c>
      <c r="R4480" s="1" t="e">
        <f ca="1">IF(AND(Q4480&lt;&gt; "", COUNTIF(SAP!#REF!,Q4480)&gt;0),"Matched", "")</f>
        <v>#REF!</v>
      </c>
    </row>
    <row r="4481" spans="1:18">
      <c r="A4481" s="13">
        <v>11563327</v>
      </c>
      <c r="B4481" s="14">
        <v>43889</v>
      </c>
      <c r="C4481" s="14">
        <v>43889</v>
      </c>
      <c r="D4481" s="15" t="s">
        <v>10</v>
      </c>
      <c r="E4481" s="15">
        <v>0</v>
      </c>
      <c r="F4481" s="15">
        <v>0</v>
      </c>
      <c r="G4481" s="15">
        <v>10162</v>
      </c>
      <c r="H4481" s="15">
        <v>450424.15</v>
      </c>
      <c r="I4481" s="15" t="s">
        <v>11</v>
      </c>
      <c r="J4481" s="15" t="s">
        <v>12</v>
      </c>
      <c r="K4481" s="1" t="str">
        <f t="shared" si="234"/>
        <v/>
      </c>
      <c r="L4481" s="1" t="e">
        <f ca="1">IF(AND(K4481&lt;&gt; "", COUNTIF(SAP!#REF!,K4481)&gt;0),"Matched", "")</f>
        <v>#REF!</v>
      </c>
      <c r="M4481" s="1" t="str">
        <f t="shared" si="235"/>
        <v/>
      </c>
      <c r="N4481" s="1" t="e">
        <f ca="1">IF(AND(M4481&lt;&gt; "", COUNTIF(SAP!#REF!,M4481)&gt;0),"Matched", "")</f>
        <v>#REF!</v>
      </c>
      <c r="O4481" s="1" t="str">
        <f t="shared" si="236"/>
        <v/>
      </c>
      <c r="P4481" s="1" t="e">
        <f ca="1">IF(AND(O4481&lt;&gt; "", COUNTIF(SAP!#REF!,O4481)&gt;0),"Matched", "")</f>
        <v>#REF!</v>
      </c>
      <c r="Q4481" s="1" t="str">
        <f ca="1">IF(D4481="AC","Logic4"&amp;"_"&amp;TEXT(C4481,"dd.mm.yyyy") &amp;"_"&amp; 1650956.88,"")</f>
        <v>Logic4_28.02.2020_1650956.88</v>
      </c>
      <c r="R4481" s="1" t="e">
        <f ca="1">IF(AND(Q4481&lt;&gt; "", COUNTIF(SAP!#REF!,Q4481)&gt;0),"Matched", "")</f>
        <v>#REF!</v>
      </c>
    </row>
    <row r="4482" spans="1:18">
      <c r="A4482" s="9">
        <v>11563327</v>
      </c>
      <c r="B4482" s="10">
        <v>43889</v>
      </c>
      <c r="C4482" s="10">
        <v>43889</v>
      </c>
      <c r="D4482" s="11" t="s">
        <v>10</v>
      </c>
      <c r="E4482" s="11">
        <v>0</v>
      </c>
      <c r="F4482" s="11">
        <v>0</v>
      </c>
      <c r="G4482" s="11">
        <v>10250</v>
      </c>
      <c r="H4482" s="11">
        <v>460674.15</v>
      </c>
      <c r="I4482" s="11" t="s">
        <v>11</v>
      </c>
      <c r="J4482" s="11" t="s">
        <v>12</v>
      </c>
      <c r="K4482" s="1" t="str">
        <f t="shared" si="234"/>
        <v/>
      </c>
      <c r="L4482" s="1" t="e">
        <f ca="1">IF(AND(K4482&lt;&gt; "", COUNTIF(SAP!#REF!,K4482)&gt;0),"Matched", "")</f>
        <v>#REF!</v>
      </c>
      <c r="M4482" s="1" t="str">
        <f t="shared" si="235"/>
        <v/>
      </c>
      <c r="N4482" s="1" t="e">
        <f ca="1">IF(AND(M4482&lt;&gt; "", COUNTIF(SAP!#REF!,M4482)&gt;0),"Matched", "")</f>
        <v>#REF!</v>
      </c>
      <c r="O4482" s="1" t="str">
        <f t="shared" si="236"/>
        <v/>
      </c>
      <c r="P4482" s="1" t="e">
        <f ca="1">IF(AND(O4482&lt;&gt; "", COUNTIF(SAP!#REF!,O4482)&gt;0),"Matched", "")</f>
        <v>#REF!</v>
      </c>
      <c r="Q4482" s="1" t="str">
        <f ca="1">IF(D4482="AC","Logic4"&amp;"_"&amp;TEXT(C4482,"dd.mm.yyyy") &amp;"_"&amp; 1650956.88,"")</f>
        <v>Logic4_28.02.2020_1650956.88</v>
      </c>
      <c r="R4482" s="1" t="e">
        <f ca="1">IF(AND(Q4482&lt;&gt; "", COUNTIF(SAP!#REF!,Q4482)&gt;0),"Matched", "")</f>
        <v>#REF!</v>
      </c>
    </row>
    <row r="4483" spans="1:18">
      <c r="A4483" s="13">
        <v>11563327</v>
      </c>
      <c r="B4483" s="14">
        <v>43889</v>
      </c>
      <c r="C4483" s="14">
        <v>43889</v>
      </c>
      <c r="D4483" s="15" t="s">
        <v>10</v>
      </c>
      <c r="E4483" s="15">
        <v>0</v>
      </c>
      <c r="F4483" s="15">
        <v>0</v>
      </c>
      <c r="G4483" s="15">
        <v>10387.700000000001</v>
      </c>
      <c r="H4483" s="15">
        <v>471061.85</v>
      </c>
      <c r="I4483" s="15" t="s">
        <v>11</v>
      </c>
      <c r="J4483" s="15" t="s">
        <v>12</v>
      </c>
      <c r="K4483" s="1" t="str">
        <f t="shared" ref="K4483:K4546" si="237">IF(D4483="TF","Logic1"&amp;"_"&amp;TEXT(C4483, "mm") &amp;"_"&amp; F4483,"")</f>
        <v/>
      </c>
      <c r="L4483" s="1" t="e">
        <f ca="1">IF(AND(K4483&lt;&gt; "", COUNTIF(SAP!#REF!,K4483)&gt;0),"Matched", "")</f>
        <v>#REF!</v>
      </c>
      <c r="M4483" s="1" t="str">
        <f t="shared" si="235"/>
        <v/>
      </c>
      <c r="N4483" s="1" t="e">
        <f ca="1">IF(AND(M4483&lt;&gt; "", COUNTIF(SAP!#REF!,M4483)&gt;0),"Matched", "")</f>
        <v>#REF!</v>
      </c>
      <c r="O4483" s="1" t="str">
        <f t="shared" si="236"/>
        <v/>
      </c>
      <c r="P4483" s="1" t="e">
        <f ca="1">IF(AND(O4483&lt;&gt; "", COUNTIF(SAP!#REF!,O4483)&gt;0),"Matched", "")</f>
        <v>#REF!</v>
      </c>
      <c r="Q4483" s="1" t="str">
        <f ca="1">IF(D4483="AC","Logic4"&amp;"_"&amp;TEXT(C4483,"dd.mm.yyyy") &amp;"_"&amp; 1650956.88,"")</f>
        <v>Logic4_28.02.2020_1650956.88</v>
      </c>
      <c r="R4483" s="1" t="e">
        <f ca="1">IF(AND(Q4483&lt;&gt; "", COUNTIF(SAP!#REF!,Q4483)&gt;0),"Matched", "")</f>
        <v>#REF!</v>
      </c>
    </row>
    <row r="4484" spans="1:18">
      <c r="A4484" s="9">
        <v>11563327</v>
      </c>
      <c r="B4484" s="10">
        <v>43889</v>
      </c>
      <c r="C4484" s="10">
        <v>43889</v>
      </c>
      <c r="D4484" s="11" t="s">
        <v>10</v>
      </c>
      <c r="E4484" s="11">
        <v>0</v>
      </c>
      <c r="F4484" s="11">
        <v>0</v>
      </c>
      <c r="G4484" s="11">
        <v>10460</v>
      </c>
      <c r="H4484" s="11">
        <v>481521.85</v>
      </c>
      <c r="I4484" s="11" t="s">
        <v>11</v>
      </c>
      <c r="J4484" s="11" t="s">
        <v>12</v>
      </c>
      <c r="K4484" s="1" t="str">
        <f t="shared" si="237"/>
        <v/>
      </c>
      <c r="L4484" s="1" t="e">
        <f ca="1">IF(AND(K4484&lt;&gt; "", COUNTIF(SAP!#REF!,K4484)&gt;0),"Matched", "")</f>
        <v>#REF!</v>
      </c>
      <c r="M4484" s="1" t="str">
        <f t="shared" si="235"/>
        <v/>
      </c>
      <c r="N4484" s="1" t="e">
        <f ca="1">IF(AND(M4484&lt;&gt; "", COUNTIF(SAP!#REF!,M4484)&gt;0),"Matched", "")</f>
        <v>#REF!</v>
      </c>
      <c r="O4484" s="1" t="str">
        <f t="shared" si="236"/>
        <v/>
      </c>
      <c r="P4484" s="1" t="e">
        <f ca="1">IF(AND(O4484&lt;&gt; "", COUNTIF(SAP!#REF!,O4484)&gt;0),"Matched", "")</f>
        <v>#REF!</v>
      </c>
      <c r="Q4484" s="1" t="str">
        <f ca="1">IF(D4484="AC","Logic4"&amp;"_"&amp;TEXT(C4484,"dd.mm.yyyy") &amp;"_"&amp; 1650956.88,"")</f>
        <v>Logic4_28.02.2020_1650956.88</v>
      </c>
      <c r="R4484" s="1" t="e">
        <f ca="1">IF(AND(Q4484&lt;&gt; "", COUNTIF(SAP!#REF!,Q4484)&gt;0),"Matched", "")</f>
        <v>#REF!</v>
      </c>
    </row>
    <row r="4485" spans="1:18">
      <c r="A4485" s="13">
        <v>11563327</v>
      </c>
      <c r="B4485" s="14">
        <v>43889</v>
      </c>
      <c r="C4485" s="14">
        <v>43889</v>
      </c>
      <c r="D4485" s="15" t="s">
        <v>10</v>
      </c>
      <c r="E4485" s="15">
        <v>0</v>
      </c>
      <c r="F4485" s="15">
        <v>0</v>
      </c>
      <c r="G4485" s="15">
        <v>10552.6</v>
      </c>
      <c r="H4485" s="15">
        <v>492074.45</v>
      </c>
      <c r="I4485" s="15" t="s">
        <v>11</v>
      </c>
      <c r="J4485" s="15" t="s">
        <v>12</v>
      </c>
      <c r="K4485" s="1" t="str">
        <f t="shared" si="237"/>
        <v/>
      </c>
      <c r="L4485" s="1" t="e">
        <f ca="1">IF(AND(K4485&lt;&gt; "", COUNTIF(SAP!#REF!,K4485)&gt;0),"Matched", "")</f>
        <v>#REF!</v>
      </c>
      <c r="M4485" s="1" t="str">
        <f t="shared" si="235"/>
        <v/>
      </c>
      <c r="N4485" s="1" t="e">
        <f ca="1">IF(AND(M4485&lt;&gt; "", COUNTIF(SAP!#REF!,M4485)&gt;0),"Matched", "")</f>
        <v>#REF!</v>
      </c>
      <c r="O4485" s="1" t="str">
        <f t="shared" si="236"/>
        <v/>
      </c>
      <c r="P4485" s="1" t="e">
        <f ca="1">IF(AND(O4485&lt;&gt; "", COUNTIF(SAP!#REF!,O4485)&gt;0),"Matched", "")</f>
        <v>#REF!</v>
      </c>
      <c r="Q4485" s="1" t="str">
        <f ca="1">IF(D4485="AC","Logic4"&amp;"_"&amp;TEXT(C4485,"dd.mm.yyyy") &amp;"_"&amp; 1650956.88,"")</f>
        <v>Logic4_28.02.2020_1650956.88</v>
      </c>
      <c r="R4485" s="1" t="e">
        <f ca="1">IF(AND(Q4485&lt;&gt; "", COUNTIF(SAP!#REF!,Q4485)&gt;0),"Matched", "")</f>
        <v>#REF!</v>
      </c>
    </row>
    <row r="4486" spans="1:18">
      <c r="A4486" s="9">
        <v>11563327</v>
      </c>
      <c r="B4486" s="10">
        <v>43889</v>
      </c>
      <c r="C4486" s="10">
        <v>43889</v>
      </c>
      <c r="D4486" s="11" t="s">
        <v>10</v>
      </c>
      <c r="E4486" s="11">
        <v>0</v>
      </c>
      <c r="F4486" s="11">
        <v>0</v>
      </c>
      <c r="G4486" s="11">
        <v>10914.6</v>
      </c>
      <c r="H4486" s="11">
        <v>502989.05</v>
      </c>
      <c r="I4486" s="11" t="s">
        <v>11</v>
      </c>
      <c r="J4486" s="11" t="s">
        <v>12</v>
      </c>
      <c r="K4486" s="1" t="str">
        <f t="shared" si="237"/>
        <v/>
      </c>
      <c r="L4486" s="1" t="e">
        <f ca="1">IF(AND(K4486&lt;&gt; "", COUNTIF(SAP!#REF!,K4486)&gt;0),"Matched", "")</f>
        <v>#REF!</v>
      </c>
      <c r="M4486" s="1" t="str">
        <f t="shared" si="235"/>
        <v/>
      </c>
      <c r="N4486" s="1" t="e">
        <f ca="1">IF(AND(M4486&lt;&gt; "", COUNTIF(SAP!#REF!,M4486)&gt;0),"Matched", "")</f>
        <v>#REF!</v>
      </c>
      <c r="O4486" s="1" t="str">
        <f t="shared" si="236"/>
        <v/>
      </c>
      <c r="P4486" s="1" t="e">
        <f ca="1">IF(AND(O4486&lt;&gt; "", COUNTIF(SAP!#REF!,O4486)&gt;0),"Matched", "")</f>
        <v>#REF!</v>
      </c>
      <c r="Q4486" s="1" t="str">
        <f ca="1">IF(D4486="AC","Logic4"&amp;"_"&amp;TEXT(C4486,"dd.mm.yyyy") &amp;"_"&amp; 1650956.88,"")</f>
        <v>Logic4_28.02.2020_1650956.88</v>
      </c>
      <c r="R4486" s="1" t="e">
        <f ca="1">IF(AND(Q4486&lt;&gt; "", COUNTIF(SAP!#REF!,Q4486)&gt;0),"Matched", "")</f>
        <v>#REF!</v>
      </c>
    </row>
    <row r="4487" spans="1:18">
      <c r="A4487" s="13">
        <v>11563327</v>
      </c>
      <c r="B4487" s="14">
        <v>43889</v>
      </c>
      <c r="C4487" s="14">
        <v>43889</v>
      </c>
      <c r="D4487" s="15" t="s">
        <v>10</v>
      </c>
      <c r="E4487" s="15">
        <v>0</v>
      </c>
      <c r="F4487" s="15">
        <v>0</v>
      </c>
      <c r="G4487" s="15">
        <v>12043.7</v>
      </c>
      <c r="H4487" s="15">
        <v>515032.75</v>
      </c>
      <c r="I4487" s="15" t="s">
        <v>11</v>
      </c>
      <c r="J4487" s="15" t="s">
        <v>12</v>
      </c>
      <c r="K4487" s="1" t="str">
        <f t="shared" si="237"/>
        <v/>
      </c>
      <c r="L4487" s="1" t="e">
        <f ca="1">IF(AND(K4487&lt;&gt; "", COUNTIF(SAP!#REF!,K4487)&gt;0),"Matched", "")</f>
        <v>#REF!</v>
      </c>
      <c r="M4487" s="1" t="str">
        <f t="shared" si="235"/>
        <v/>
      </c>
      <c r="N4487" s="1" t="e">
        <f ca="1">IF(AND(M4487&lt;&gt; "", COUNTIF(SAP!#REF!,M4487)&gt;0),"Matched", "")</f>
        <v>#REF!</v>
      </c>
      <c r="O4487" s="1" t="str">
        <f t="shared" si="236"/>
        <v/>
      </c>
      <c r="P4487" s="1" t="e">
        <f ca="1">IF(AND(O4487&lt;&gt; "", COUNTIF(SAP!#REF!,O4487)&gt;0),"Matched", "")</f>
        <v>#REF!</v>
      </c>
      <c r="Q4487" s="1" t="str">
        <f ca="1">IF(D4487="AC","Logic4"&amp;"_"&amp;TEXT(C4487,"dd.mm.yyyy") &amp;"_"&amp; 1650956.88,"")</f>
        <v>Logic4_28.02.2020_1650956.88</v>
      </c>
      <c r="R4487" s="1" t="e">
        <f ca="1">IF(AND(Q4487&lt;&gt; "", COUNTIF(SAP!#REF!,Q4487)&gt;0),"Matched", "")</f>
        <v>#REF!</v>
      </c>
    </row>
    <row r="4488" spans="1:18">
      <c r="A4488" s="9">
        <v>11563327</v>
      </c>
      <c r="B4488" s="10">
        <v>43889</v>
      </c>
      <c r="C4488" s="10">
        <v>43889</v>
      </c>
      <c r="D4488" s="11" t="s">
        <v>10</v>
      </c>
      <c r="E4488" s="11">
        <v>0</v>
      </c>
      <c r="F4488" s="11">
        <v>0</v>
      </c>
      <c r="G4488" s="11">
        <v>12179.6</v>
      </c>
      <c r="H4488" s="11">
        <v>527212.35</v>
      </c>
      <c r="I4488" s="11" t="s">
        <v>11</v>
      </c>
      <c r="J4488" s="11" t="s">
        <v>12</v>
      </c>
      <c r="K4488" s="1" t="str">
        <f t="shared" si="237"/>
        <v/>
      </c>
      <c r="L4488" s="1" t="e">
        <f ca="1">IF(AND(K4488&lt;&gt; "", COUNTIF(SAP!#REF!,K4488)&gt;0),"Matched", "")</f>
        <v>#REF!</v>
      </c>
      <c r="M4488" s="1" t="str">
        <f t="shared" si="235"/>
        <v/>
      </c>
      <c r="N4488" s="1" t="e">
        <f ca="1">IF(AND(M4488&lt;&gt; "", COUNTIF(SAP!#REF!,M4488)&gt;0),"Matched", "")</f>
        <v>#REF!</v>
      </c>
      <c r="O4488" s="1" t="str">
        <f t="shared" si="236"/>
        <v/>
      </c>
      <c r="P4488" s="1" t="e">
        <f ca="1">IF(AND(O4488&lt;&gt; "", COUNTIF(SAP!#REF!,O4488)&gt;0),"Matched", "")</f>
        <v>#REF!</v>
      </c>
      <c r="Q4488" s="1" t="str">
        <f ca="1">IF(D4488="AC","Logic4"&amp;"_"&amp;TEXT(C4488,"dd.mm.yyyy") &amp;"_"&amp; 1650956.88,"")</f>
        <v>Logic4_28.02.2020_1650956.88</v>
      </c>
      <c r="R4488" s="1" t="e">
        <f ca="1">IF(AND(Q4488&lt;&gt; "", COUNTIF(SAP!#REF!,Q4488)&gt;0),"Matched", "")</f>
        <v>#REF!</v>
      </c>
    </row>
    <row r="4489" spans="1:18">
      <c r="A4489" s="13">
        <v>11563327</v>
      </c>
      <c r="B4489" s="14">
        <v>43889</v>
      </c>
      <c r="C4489" s="14">
        <v>43889</v>
      </c>
      <c r="D4489" s="15" t="s">
        <v>10</v>
      </c>
      <c r="E4489" s="15">
        <v>0</v>
      </c>
      <c r="F4489" s="15">
        <v>0</v>
      </c>
      <c r="G4489" s="15">
        <v>12290</v>
      </c>
      <c r="H4489" s="15">
        <v>539502.35</v>
      </c>
      <c r="I4489" s="15" t="s">
        <v>11</v>
      </c>
      <c r="J4489" s="15" t="s">
        <v>12</v>
      </c>
      <c r="K4489" s="1" t="str">
        <f t="shared" si="237"/>
        <v/>
      </c>
      <c r="L4489" s="1" t="e">
        <f ca="1">IF(AND(K4489&lt;&gt; "", COUNTIF(SAP!#REF!,K4489)&gt;0),"Matched", "")</f>
        <v>#REF!</v>
      </c>
      <c r="M4489" s="1" t="str">
        <f t="shared" si="235"/>
        <v/>
      </c>
      <c r="N4489" s="1" t="e">
        <f ca="1">IF(AND(M4489&lt;&gt; "", COUNTIF(SAP!#REF!,M4489)&gt;0),"Matched", "")</f>
        <v>#REF!</v>
      </c>
      <c r="O4489" s="1" t="str">
        <f t="shared" si="236"/>
        <v/>
      </c>
      <c r="P4489" s="1" t="e">
        <f ca="1">IF(AND(O4489&lt;&gt; "", COUNTIF(SAP!#REF!,O4489)&gt;0),"Matched", "")</f>
        <v>#REF!</v>
      </c>
      <c r="Q4489" s="1" t="str">
        <f ca="1">IF(D4489="AC","Logic4"&amp;"_"&amp;TEXT(C4489,"dd.mm.yyyy") &amp;"_"&amp; 1650956.88,"")</f>
        <v>Logic4_28.02.2020_1650956.88</v>
      </c>
      <c r="R4489" s="1" t="e">
        <f ca="1">IF(AND(Q4489&lt;&gt; "", COUNTIF(SAP!#REF!,Q4489)&gt;0),"Matched", "")</f>
        <v>#REF!</v>
      </c>
    </row>
    <row r="4490" spans="1:18">
      <c r="A4490" s="9">
        <v>11563327</v>
      </c>
      <c r="B4490" s="10">
        <v>43889</v>
      </c>
      <c r="C4490" s="10">
        <v>43889</v>
      </c>
      <c r="D4490" s="11" t="s">
        <v>10</v>
      </c>
      <c r="E4490" s="11">
        <v>0</v>
      </c>
      <c r="F4490" s="11">
        <v>0</v>
      </c>
      <c r="G4490" s="11">
        <v>12373.4</v>
      </c>
      <c r="H4490" s="11">
        <v>551875.75</v>
      </c>
      <c r="I4490" s="11" t="s">
        <v>11</v>
      </c>
      <c r="J4490" s="11" t="s">
        <v>12</v>
      </c>
      <c r="K4490" s="1" t="str">
        <f t="shared" si="237"/>
        <v/>
      </c>
      <c r="L4490" s="1" t="e">
        <f ca="1">IF(AND(K4490&lt;&gt; "", COUNTIF(SAP!#REF!,K4490)&gt;0),"Matched", "")</f>
        <v>#REF!</v>
      </c>
      <c r="M4490" s="1" t="str">
        <f t="shared" si="235"/>
        <v/>
      </c>
      <c r="N4490" s="1" t="e">
        <f ca="1">IF(AND(M4490&lt;&gt; "", COUNTIF(SAP!#REF!,M4490)&gt;0),"Matched", "")</f>
        <v>#REF!</v>
      </c>
      <c r="O4490" s="1" t="str">
        <f t="shared" si="236"/>
        <v/>
      </c>
      <c r="P4490" s="1" t="e">
        <f ca="1">IF(AND(O4490&lt;&gt; "", COUNTIF(SAP!#REF!,O4490)&gt;0),"Matched", "")</f>
        <v>#REF!</v>
      </c>
      <c r="Q4490" s="1" t="str">
        <f ca="1">IF(D4490="AC","Logic4"&amp;"_"&amp;TEXT(C4490,"dd.mm.yyyy") &amp;"_"&amp; 1650956.88,"")</f>
        <v>Logic4_28.02.2020_1650956.88</v>
      </c>
      <c r="R4490" s="1" t="e">
        <f ca="1">IF(AND(Q4490&lt;&gt; "", COUNTIF(SAP!#REF!,Q4490)&gt;0),"Matched", "")</f>
        <v>#REF!</v>
      </c>
    </row>
    <row r="4491" spans="1:18">
      <c r="A4491" s="13">
        <v>11563327</v>
      </c>
      <c r="B4491" s="14">
        <v>43889</v>
      </c>
      <c r="C4491" s="14">
        <v>43889</v>
      </c>
      <c r="D4491" s="15" t="s">
        <v>10</v>
      </c>
      <c r="E4491" s="15">
        <v>0</v>
      </c>
      <c r="F4491" s="15">
        <v>0</v>
      </c>
      <c r="G4491" s="15">
        <v>12617.7</v>
      </c>
      <c r="H4491" s="15">
        <v>564493.44999999995</v>
      </c>
      <c r="I4491" s="15" t="s">
        <v>11</v>
      </c>
      <c r="J4491" s="15" t="s">
        <v>12</v>
      </c>
      <c r="K4491" s="1" t="str">
        <f t="shared" si="237"/>
        <v/>
      </c>
      <c r="L4491" s="1" t="e">
        <f ca="1">IF(AND(K4491&lt;&gt; "", COUNTIF(SAP!#REF!,K4491)&gt;0),"Matched", "")</f>
        <v>#REF!</v>
      </c>
      <c r="M4491" s="1" t="str">
        <f t="shared" si="235"/>
        <v/>
      </c>
      <c r="N4491" s="1" t="e">
        <f ca="1">IF(AND(M4491&lt;&gt; "", COUNTIF(SAP!#REF!,M4491)&gt;0),"Matched", "")</f>
        <v>#REF!</v>
      </c>
      <c r="O4491" s="1" t="str">
        <f t="shared" si="236"/>
        <v/>
      </c>
      <c r="P4491" s="1" t="e">
        <f ca="1">IF(AND(O4491&lt;&gt; "", COUNTIF(SAP!#REF!,O4491)&gt;0),"Matched", "")</f>
        <v>#REF!</v>
      </c>
      <c r="Q4491" s="1" t="str">
        <f ca="1">IF(D4491="AC","Logic4"&amp;"_"&amp;TEXT(C4491,"dd.mm.yyyy") &amp;"_"&amp; 1650956.88,"")</f>
        <v>Logic4_28.02.2020_1650956.88</v>
      </c>
      <c r="R4491" s="1" t="e">
        <f ca="1">IF(AND(Q4491&lt;&gt; "", COUNTIF(SAP!#REF!,Q4491)&gt;0),"Matched", "")</f>
        <v>#REF!</v>
      </c>
    </row>
    <row r="4492" spans="1:18">
      <c r="A4492" s="9">
        <v>11563327</v>
      </c>
      <c r="B4492" s="10">
        <v>43889</v>
      </c>
      <c r="C4492" s="10">
        <v>43889</v>
      </c>
      <c r="D4492" s="11" t="s">
        <v>10</v>
      </c>
      <c r="E4492" s="11">
        <v>0</v>
      </c>
      <c r="F4492" s="11">
        <v>0</v>
      </c>
      <c r="G4492" s="11">
        <v>13441</v>
      </c>
      <c r="H4492" s="11">
        <v>577934.44999999995</v>
      </c>
      <c r="I4492" s="11" t="s">
        <v>11</v>
      </c>
      <c r="J4492" s="11" t="s">
        <v>12</v>
      </c>
      <c r="K4492" s="1" t="str">
        <f t="shared" si="237"/>
        <v/>
      </c>
      <c r="L4492" s="1" t="e">
        <f ca="1">IF(AND(K4492&lt;&gt; "", COUNTIF(SAP!#REF!,K4492)&gt;0),"Matched", "")</f>
        <v>#REF!</v>
      </c>
      <c r="M4492" s="1" t="str">
        <f t="shared" si="235"/>
        <v/>
      </c>
      <c r="N4492" s="1" t="e">
        <f ca="1">IF(AND(M4492&lt;&gt; "", COUNTIF(SAP!#REF!,M4492)&gt;0),"Matched", "")</f>
        <v>#REF!</v>
      </c>
      <c r="O4492" s="1" t="str">
        <f t="shared" si="236"/>
        <v/>
      </c>
      <c r="P4492" s="1" t="e">
        <f ca="1">IF(AND(O4492&lt;&gt; "", COUNTIF(SAP!#REF!,O4492)&gt;0),"Matched", "")</f>
        <v>#REF!</v>
      </c>
      <c r="Q4492" s="1" t="str">
        <f ca="1">IF(D4492="AC","Logic4"&amp;"_"&amp;TEXT(C4492,"dd.mm.yyyy") &amp;"_"&amp; 1650956.88,"")</f>
        <v>Logic4_28.02.2020_1650956.88</v>
      </c>
      <c r="R4492" s="1" t="e">
        <f ca="1">IF(AND(Q4492&lt;&gt; "", COUNTIF(SAP!#REF!,Q4492)&gt;0),"Matched", "")</f>
        <v>#REF!</v>
      </c>
    </row>
    <row r="4493" spans="1:18">
      <c r="A4493" s="13">
        <v>11563327</v>
      </c>
      <c r="B4493" s="14">
        <v>43889</v>
      </c>
      <c r="C4493" s="14">
        <v>43889</v>
      </c>
      <c r="D4493" s="15" t="s">
        <v>10</v>
      </c>
      <c r="E4493" s="15">
        <v>0</v>
      </c>
      <c r="F4493" s="15">
        <v>0</v>
      </c>
      <c r="G4493" s="15">
        <v>14609.1</v>
      </c>
      <c r="H4493" s="15">
        <v>592543.55000000005</v>
      </c>
      <c r="I4493" s="15" t="s">
        <v>11</v>
      </c>
      <c r="J4493" s="15" t="s">
        <v>12</v>
      </c>
      <c r="K4493" s="1" t="str">
        <f t="shared" si="237"/>
        <v/>
      </c>
      <c r="L4493" s="1" t="e">
        <f ca="1">IF(AND(K4493&lt;&gt; "", COUNTIF(SAP!#REF!,K4493)&gt;0),"Matched", "")</f>
        <v>#REF!</v>
      </c>
      <c r="M4493" s="1" t="str">
        <f t="shared" si="235"/>
        <v/>
      </c>
      <c r="N4493" s="1" t="e">
        <f ca="1">IF(AND(M4493&lt;&gt; "", COUNTIF(SAP!#REF!,M4493)&gt;0),"Matched", "")</f>
        <v>#REF!</v>
      </c>
      <c r="O4493" s="1" t="str">
        <f t="shared" si="236"/>
        <v/>
      </c>
      <c r="P4493" s="1" t="e">
        <f ca="1">IF(AND(O4493&lt;&gt; "", COUNTIF(SAP!#REF!,O4493)&gt;0),"Matched", "")</f>
        <v>#REF!</v>
      </c>
      <c r="Q4493" s="1" t="str">
        <f ca="1">IF(D4493="AC","Logic4"&amp;"_"&amp;TEXT(C4493,"dd.mm.yyyy") &amp;"_"&amp; 1650956.88,"")</f>
        <v>Logic4_28.02.2020_1650956.88</v>
      </c>
      <c r="R4493" s="1" t="e">
        <f ca="1">IF(AND(Q4493&lt;&gt; "", COUNTIF(SAP!#REF!,Q4493)&gt;0),"Matched", "")</f>
        <v>#REF!</v>
      </c>
    </row>
    <row r="4494" spans="1:18">
      <c r="A4494" s="9">
        <v>11563327</v>
      </c>
      <c r="B4494" s="10">
        <v>43889</v>
      </c>
      <c r="C4494" s="10">
        <v>43889</v>
      </c>
      <c r="D4494" s="11" t="s">
        <v>10</v>
      </c>
      <c r="E4494" s="11">
        <v>0</v>
      </c>
      <c r="F4494" s="11">
        <v>0</v>
      </c>
      <c r="G4494" s="11">
        <v>14796.83</v>
      </c>
      <c r="H4494" s="11">
        <v>607340.38</v>
      </c>
      <c r="I4494" s="11" t="s">
        <v>11</v>
      </c>
      <c r="J4494" s="11" t="s">
        <v>12</v>
      </c>
      <c r="K4494" s="1" t="str">
        <f t="shared" si="237"/>
        <v/>
      </c>
      <c r="L4494" s="1" t="e">
        <f ca="1">IF(AND(K4494&lt;&gt; "", COUNTIF(SAP!#REF!,K4494)&gt;0),"Matched", "")</f>
        <v>#REF!</v>
      </c>
      <c r="M4494" s="1" t="str">
        <f t="shared" si="235"/>
        <v/>
      </c>
      <c r="N4494" s="1" t="e">
        <f ca="1">IF(AND(M4494&lt;&gt; "", COUNTIF(SAP!#REF!,M4494)&gt;0),"Matched", "")</f>
        <v>#REF!</v>
      </c>
      <c r="O4494" s="1" t="str">
        <f t="shared" si="236"/>
        <v/>
      </c>
      <c r="P4494" s="1" t="e">
        <f ca="1">IF(AND(O4494&lt;&gt; "", COUNTIF(SAP!#REF!,O4494)&gt;0),"Matched", "")</f>
        <v>#REF!</v>
      </c>
      <c r="Q4494" s="1" t="str">
        <f ca="1">IF(D4494="AC","Logic4"&amp;"_"&amp;TEXT(C4494,"dd.mm.yyyy") &amp;"_"&amp; 1650956.88,"")</f>
        <v>Logic4_28.02.2020_1650956.88</v>
      </c>
      <c r="R4494" s="1" t="e">
        <f ca="1">IF(AND(Q4494&lt;&gt; "", COUNTIF(SAP!#REF!,Q4494)&gt;0),"Matched", "")</f>
        <v>#REF!</v>
      </c>
    </row>
    <row r="4495" spans="1:18">
      <c r="A4495" s="13">
        <v>11563327</v>
      </c>
      <c r="B4495" s="14">
        <v>43889</v>
      </c>
      <c r="C4495" s="14">
        <v>43889</v>
      </c>
      <c r="D4495" s="15" t="s">
        <v>10</v>
      </c>
      <c r="E4495" s="15">
        <v>0</v>
      </c>
      <c r="F4495" s="15">
        <v>0</v>
      </c>
      <c r="G4495" s="15">
        <v>14814.2</v>
      </c>
      <c r="H4495" s="15">
        <v>622154.57999999996</v>
      </c>
      <c r="I4495" s="15" t="s">
        <v>11</v>
      </c>
      <c r="J4495" s="15" t="s">
        <v>12</v>
      </c>
      <c r="K4495" s="1" t="str">
        <f t="shared" si="237"/>
        <v/>
      </c>
      <c r="L4495" s="1" t="e">
        <f ca="1">IF(AND(K4495&lt;&gt; "", COUNTIF(SAP!#REF!,K4495)&gt;0),"Matched", "")</f>
        <v>#REF!</v>
      </c>
      <c r="M4495" s="1" t="str">
        <f t="shared" si="235"/>
        <v/>
      </c>
      <c r="N4495" s="1" t="e">
        <f ca="1">IF(AND(M4495&lt;&gt; "", COUNTIF(SAP!#REF!,M4495)&gt;0),"Matched", "")</f>
        <v>#REF!</v>
      </c>
      <c r="O4495" s="1" t="str">
        <f t="shared" si="236"/>
        <v/>
      </c>
      <c r="P4495" s="1" t="e">
        <f ca="1">IF(AND(O4495&lt;&gt; "", COUNTIF(SAP!#REF!,O4495)&gt;0),"Matched", "")</f>
        <v>#REF!</v>
      </c>
      <c r="Q4495" s="1" t="str">
        <f ca="1">IF(D4495="AC","Logic4"&amp;"_"&amp;TEXT(C4495,"dd.mm.yyyy") &amp;"_"&amp; 1650956.88,"")</f>
        <v>Logic4_28.02.2020_1650956.88</v>
      </c>
      <c r="R4495" s="1" t="e">
        <f ca="1">IF(AND(Q4495&lt;&gt; "", COUNTIF(SAP!#REF!,Q4495)&gt;0),"Matched", "")</f>
        <v>#REF!</v>
      </c>
    </row>
    <row r="4496" spans="1:18">
      <c r="A4496" s="9">
        <v>11563327</v>
      </c>
      <c r="B4496" s="10">
        <v>43889</v>
      </c>
      <c r="C4496" s="10">
        <v>43889</v>
      </c>
      <c r="D4496" s="11" t="s">
        <v>10</v>
      </c>
      <c r="E4496" s="11">
        <v>0</v>
      </c>
      <c r="F4496" s="11">
        <v>0</v>
      </c>
      <c r="G4496" s="11">
        <v>14878.8</v>
      </c>
      <c r="H4496" s="11">
        <v>637033.38</v>
      </c>
      <c r="I4496" s="11" t="s">
        <v>11</v>
      </c>
      <c r="J4496" s="11" t="s">
        <v>12</v>
      </c>
      <c r="K4496" s="1" t="str">
        <f t="shared" si="237"/>
        <v/>
      </c>
      <c r="L4496" s="1" t="e">
        <f ca="1">IF(AND(K4496&lt;&gt; "", COUNTIF(SAP!#REF!,K4496)&gt;0),"Matched", "")</f>
        <v>#REF!</v>
      </c>
      <c r="M4496" s="1" t="str">
        <f t="shared" si="235"/>
        <v/>
      </c>
      <c r="N4496" s="1" t="e">
        <f ca="1">IF(AND(M4496&lt;&gt; "", COUNTIF(SAP!#REF!,M4496)&gt;0),"Matched", "")</f>
        <v>#REF!</v>
      </c>
      <c r="O4496" s="1" t="str">
        <f t="shared" si="236"/>
        <v/>
      </c>
      <c r="P4496" s="1" t="e">
        <f ca="1">IF(AND(O4496&lt;&gt; "", COUNTIF(SAP!#REF!,O4496)&gt;0),"Matched", "")</f>
        <v>#REF!</v>
      </c>
      <c r="Q4496" s="1" t="str">
        <f ca="1">IF(D4496="AC","Logic4"&amp;"_"&amp;TEXT(C4496,"dd.mm.yyyy") &amp;"_"&amp; 1650956.88,"")</f>
        <v>Logic4_28.02.2020_1650956.88</v>
      </c>
      <c r="R4496" s="1" t="e">
        <f ca="1">IF(AND(Q4496&lt;&gt; "", COUNTIF(SAP!#REF!,Q4496)&gt;0),"Matched", "")</f>
        <v>#REF!</v>
      </c>
    </row>
    <row r="4497" spans="1:18">
      <c r="A4497" s="13">
        <v>11563327</v>
      </c>
      <c r="B4497" s="14">
        <v>43889</v>
      </c>
      <c r="C4497" s="14">
        <v>43889</v>
      </c>
      <c r="D4497" s="15" t="s">
        <v>10</v>
      </c>
      <c r="E4497" s="15">
        <v>0</v>
      </c>
      <c r="F4497" s="15">
        <v>0</v>
      </c>
      <c r="G4497" s="15">
        <v>15010.1</v>
      </c>
      <c r="H4497" s="15">
        <v>652043.48</v>
      </c>
      <c r="I4497" s="15" t="s">
        <v>11</v>
      </c>
      <c r="J4497" s="15" t="s">
        <v>12</v>
      </c>
      <c r="K4497" s="1" t="str">
        <f t="shared" si="237"/>
        <v/>
      </c>
      <c r="L4497" s="1" t="e">
        <f ca="1">IF(AND(K4497&lt;&gt; "", COUNTIF(SAP!#REF!,K4497)&gt;0),"Matched", "")</f>
        <v>#REF!</v>
      </c>
      <c r="M4497" s="1" t="str">
        <f t="shared" si="235"/>
        <v/>
      </c>
      <c r="N4497" s="1" t="e">
        <f ca="1">IF(AND(M4497&lt;&gt; "", COUNTIF(SAP!#REF!,M4497)&gt;0),"Matched", "")</f>
        <v>#REF!</v>
      </c>
      <c r="O4497" s="1" t="str">
        <f t="shared" si="236"/>
        <v/>
      </c>
      <c r="P4497" s="1" t="e">
        <f ca="1">IF(AND(O4497&lt;&gt; "", COUNTIF(SAP!#REF!,O4497)&gt;0),"Matched", "")</f>
        <v>#REF!</v>
      </c>
      <c r="Q4497" s="1" t="str">
        <f ca="1">IF(D4497="AC","Logic4"&amp;"_"&amp;TEXT(C4497,"dd.mm.yyyy") &amp;"_"&amp; 1650956.88,"")</f>
        <v>Logic4_28.02.2020_1650956.88</v>
      </c>
      <c r="R4497" s="1" t="e">
        <f ca="1">IF(AND(Q4497&lt;&gt; "", COUNTIF(SAP!#REF!,Q4497)&gt;0),"Matched", "")</f>
        <v>#REF!</v>
      </c>
    </row>
    <row r="4498" spans="1:18">
      <c r="A4498" s="9">
        <v>11563327</v>
      </c>
      <c r="B4498" s="10">
        <v>43889</v>
      </c>
      <c r="C4498" s="10">
        <v>43889</v>
      </c>
      <c r="D4498" s="11" t="s">
        <v>10</v>
      </c>
      <c r="E4498" s="11">
        <v>0</v>
      </c>
      <c r="F4498" s="11">
        <v>0</v>
      </c>
      <c r="G4498" s="11">
        <v>15454.6</v>
      </c>
      <c r="H4498" s="11">
        <v>667498.07999999996</v>
      </c>
      <c r="I4498" s="11" t="s">
        <v>11</v>
      </c>
      <c r="J4498" s="11" t="s">
        <v>12</v>
      </c>
      <c r="K4498" s="1" t="str">
        <f t="shared" si="237"/>
        <v/>
      </c>
      <c r="L4498" s="1" t="e">
        <f ca="1">IF(AND(K4498&lt;&gt; "", COUNTIF(SAP!#REF!,K4498)&gt;0),"Matched", "")</f>
        <v>#REF!</v>
      </c>
      <c r="M4498" s="1" t="str">
        <f t="shared" si="235"/>
        <v/>
      </c>
      <c r="N4498" s="1" t="e">
        <f ca="1">IF(AND(M4498&lt;&gt; "", COUNTIF(SAP!#REF!,M4498)&gt;0),"Matched", "")</f>
        <v>#REF!</v>
      </c>
      <c r="O4498" s="1" t="str">
        <f t="shared" si="236"/>
        <v/>
      </c>
      <c r="P4498" s="1" t="e">
        <f ca="1">IF(AND(O4498&lt;&gt; "", COUNTIF(SAP!#REF!,O4498)&gt;0),"Matched", "")</f>
        <v>#REF!</v>
      </c>
      <c r="Q4498" s="1" t="str">
        <f ca="1">IF(D4498="AC","Logic4"&amp;"_"&amp;TEXT(C4498,"dd.mm.yyyy") &amp;"_"&amp; 1650956.88,"")</f>
        <v>Logic4_28.02.2020_1650956.88</v>
      </c>
      <c r="R4498" s="1" t="e">
        <f ca="1">IF(AND(Q4498&lt;&gt; "", COUNTIF(SAP!#REF!,Q4498)&gt;0),"Matched", "")</f>
        <v>#REF!</v>
      </c>
    </row>
    <row r="4499" spans="1:18">
      <c r="A4499" s="13">
        <v>11563327</v>
      </c>
      <c r="B4499" s="14">
        <v>43889</v>
      </c>
      <c r="C4499" s="14">
        <v>43889</v>
      </c>
      <c r="D4499" s="15" t="s">
        <v>10</v>
      </c>
      <c r="E4499" s="15">
        <v>0</v>
      </c>
      <c r="F4499" s="15">
        <v>0</v>
      </c>
      <c r="G4499" s="15">
        <v>15957.4</v>
      </c>
      <c r="H4499" s="15">
        <v>683455.48</v>
      </c>
      <c r="I4499" s="15" t="s">
        <v>11</v>
      </c>
      <c r="J4499" s="15" t="s">
        <v>12</v>
      </c>
      <c r="K4499" s="1" t="str">
        <f t="shared" si="237"/>
        <v/>
      </c>
      <c r="L4499" s="1" t="e">
        <f ca="1">IF(AND(K4499&lt;&gt; "", COUNTIF(SAP!#REF!,K4499)&gt;0),"Matched", "")</f>
        <v>#REF!</v>
      </c>
      <c r="M4499" s="1" t="str">
        <f t="shared" si="235"/>
        <v/>
      </c>
      <c r="N4499" s="1" t="e">
        <f ca="1">IF(AND(M4499&lt;&gt; "", COUNTIF(SAP!#REF!,M4499)&gt;0),"Matched", "")</f>
        <v>#REF!</v>
      </c>
      <c r="O4499" s="1" t="str">
        <f t="shared" si="236"/>
        <v/>
      </c>
      <c r="P4499" s="1" t="e">
        <f ca="1">IF(AND(O4499&lt;&gt; "", COUNTIF(SAP!#REF!,O4499)&gt;0),"Matched", "")</f>
        <v>#REF!</v>
      </c>
      <c r="Q4499" s="1" t="str">
        <f ca="1">IF(D4499="AC","Logic4"&amp;"_"&amp;TEXT(C4499,"dd.mm.yyyy") &amp;"_"&amp; 1650956.88,"")</f>
        <v>Logic4_28.02.2020_1650956.88</v>
      </c>
      <c r="R4499" s="1" t="e">
        <f ca="1">IF(AND(Q4499&lt;&gt; "", COUNTIF(SAP!#REF!,Q4499)&gt;0),"Matched", "")</f>
        <v>#REF!</v>
      </c>
    </row>
    <row r="4500" spans="1:18">
      <c r="A4500" s="9">
        <v>11563327</v>
      </c>
      <c r="B4500" s="10">
        <v>43889</v>
      </c>
      <c r="C4500" s="10">
        <v>43889</v>
      </c>
      <c r="D4500" s="11" t="s">
        <v>10</v>
      </c>
      <c r="E4500" s="11">
        <v>0</v>
      </c>
      <c r="F4500" s="11">
        <v>0</v>
      </c>
      <c r="G4500" s="11">
        <v>16030</v>
      </c>
      <c r="H4500" s="11">
        <v>699485.48</v>
      </c>
      <c r="I4500" s="11" t="s">
        <v>11</v>
      </c>
      <c r="J4500" s="11" t="s">
        <v>12</v>
      </c>
      <c r="K4500" s="1" t="str">
        <f t="shared" si="237"/>
        <v/>
      </c>
      <c r="L4500" s="1" t="e">
        <f ca="1">IF(AND(K4500&lt;&gt; "", COUNTIF(SAP!#REF!,K4500)&gt;0),"Matched", "")</f>
        <v>#REF!</v>
      </c>
      <c r="M4500" s="1" t="str">
        <f t="shared" si="235"/>
        <v/>
      </c>
      <c r="N4500" s="1" t="e">
        <f ca="1">IF(AND(M4500&lt;&gt; "", COUNTIF(SAP!#REF!,M4500)&gt;0),"Matched", "")</f>
        <v>#REF!</v>
      </c>
      <c r="O4500" s="1" t="str">
        <f t="shared" si="236"/>
        <v/>
      </c>
      <c r="P4500" s="1" t="e">
        <f ca="1">IF(AND(O4500&lt;&gt; "", COUNTIF(SAP!#REF!,O4500)&gt;0),"Matched", "")</f>
        <v>#REF!</v>
      </c>
      <c r="Q4500" s="1" t="str">
        <f ca="1">IF(D4500="AC","Logic4"&amp;"_"&amp;TEXT(C4500,"dd.mm.yyyy") &amp;"_"&amp; 1650956.88,"")</f>
        <v>Logic4_28.02.2020_1650956.88</v>
      </c>
      <c r="R4500" s="1" t="e">
        <f ca="1">IF(AND(Q4500&lt;&gt; "", COUNTIF(SAP!#REF!,Q4500)&gt;0),"Matched", "")</f>
        <v>#REF!</v>
      </c>
    </row>
    <row r="4501" spans="1:18">
      <c r="A4501" s="13">
        <v>11563327</v>
      </c>
      <c r="B4501" s="14">
        <v>43889</v>
      </c>
      <c r="C4501" s="14">
        <v>43889</v>
      </c>
      <c r="D4501" s="15" t="s">
        <v>10</v>
      </c>
      <c r="E4501" s="15">
        <v>0</v>
      </c>
      <c r="F4501" s="15">
        <v>0</v>
      </c>
      <c r="G4501" s="15">
        <v>16197.9</v>
      </c>
      <c r="H4501" s="15">
        <v>715683.38</v>
      </c>
      <c r="I4501" s="15" t="s">
        <v>11</v>
      </c>
      <c r="J4501" s="15" t="s">
        <v>12</v>
      </c>
      <c r="K4501" s="1" t="str">
        <f t="shared" si="237"/>
        <v/>
      </c>
      <c r="L4501" s="1" t="e">
        <f ca="1">IF(AND(K4501&lt;&gt; "", COUNTIF(SAP!#REF!,K4501)&gt;0),"Matched", "")</f>
        <v>#REF!</v>
      </c>
      <c r="M4501" s="1" t="str">
        <f t="shared" si="235"/>
        <v/>
      </c>
      <c r="N4501" s="1" t="e">
        <f ca="1">IF(AND(M4501&lt;&gt; "", COUNTIF(SAP!#REF!,M4501)&gt;0),"Matched", "")</f>
        <v>#REF!</v>
      </c>
      <c r="O4501" s="1" t="str">
        <f t="shared" si="236"/>
        <v/>
      </c>
      <c r="P4501" s="1" t="e">
        <f ca="1">IF(AND(O4501&lt;&gt; "", COUNTIF(SAP!#REF!,O4501)&gt;0),"Matched", "")</f>
        <v>#REF!</v>
      </c>
      <c r="Q4501" s="1" t="str">
        <f ca="1">IF(D4501="AC","Logic4"&amp;"_"&amp;TEXT(C4501,"dd.mm.yyyy") &amp;"_"&amp; 1650956.88,"")</f>
        <v>Logic4_28.02.2020_1650956.88</v>
      </c>
      <c r="R4501" s="1" t="e">
        <f ca="1">IF(AND(Q4501&lt;&gt; "", COUNTIF(SAP!#REF!,Q4501)&gt;0),"Matched", "")</f>
        <v>#REF!</v>
      </c>
    </row>
    <row r="4502" spans="1:18">
      <c r="A4502" s="9">
        <v>11563327</v>
      </c>
      <c r="B4502" s="10">
        <v>43889</v>
      </c>
      <c r="C4502" s="10">
        <v>43889</v>
      </c>
      <c r="D4502" s="11" t="s">
        <v>10</v>
      </c>
      <c r="E4502" s="11">
        <v>0</v>
      </c>
      <c r="F4502" s="11">
        <v>0</v>
      </c>
      <c r="G4502" s="11">
        <v>16274.6</v>
      </c>
      <c r="H4502" s="11">
        <v>731957.98</v>
      </c>
      <c r="I4502" s="11" t="s">
        <v>11</v>
      </c>
      <c r="J4502" s="11" t="s">
        <v>12</v>
      </c>
      <c r="K4502" s="1" t="str">
        <f t="shared" si="237"/>
        <v/>
      </c>
      <c r="L4502" s="1" t="e">
        <f ca="1">IF(AND(K4502&lt;&gt; "", COUNTIF(SAP!#REF!,K4502)&gt;0),"Matched", "")</f>
        <v>#REF!</v>
      </c>
      <c r="M4502" s="1" t="str">
        <f t="shared" si="235"/>
        <v/>
      </c>
      <c r="N4502" s="1" t="e">
        <f ca="1">IF(AND(M4502&lt;&gt; "", COUNTIF(SAP!#REF!,M4502)&gt;0),"Matched", "")</f>
        <v>#REF!</v>
      </c>
      <c r="O4502" s="1" t="str">
        <f t="shared" si="236"/>
        <v/>
      </c>
      <c r="P4502" s="1" t="e">
        <f ca="1">IF(AND(O4502&lt;&gt; "", COUNTIF(SAP!#REF!,O4502)&gt;0),"Matched", "")</f>
        <v>#REF!</v>
      </c>
      <c r="Q4502" s="1" t="str">
        <f ca="1">IF(D4502="AC","Logic4"&amp;"_"&amp;TEXT(C4502,"dd.mm.yyyy") &amp;"_"&amp; 1650956.88,"")</f>
        <v>Logic4_28.02.2020_1650956.88</v>
      </c>
      <c r="R4502" s="1" t="e">
        <f ca="1">IF(AND(Q4502&lt;&gt; "", COUNTIF(SAP!#REF!,Q4502)&gt;0),"Matched", "")</f>
        <v>#REF!</v>
      </c>
    </row>
    <row r="4503" spans="1:18">
      <c r="A4503" s="13">
        <v>11563327</v>
      </c>
      <c r="B4503" s="14">
        <v>43889</v>
      </c>
      <c r="C4503" s="14">
        <v>43889</v>
      </c>
      <c r="D4503" s="15" t="s">
        <v>10</v>
      </c>
      <c r="E4503" s="15">
        <v>0</v>
      </c>
      <c r="F4503" s="15">
        <v>0</v>
      </c>
      <c r="G4503" s="15">
        <v>16762</v>
      </c>
      <c r="H4503" s="15">
        <v>748719.98</v>
      </c>
      <c r="I4503" s="15" t="s">
        <v>11</v>
      </c>
      <c r="J4503" s="15" t="s">
        <v>12</v>
      </c>
      <c r="K4503" s="1" t="str">
        <f t="shared" si="237"/>
        <v/>
      </c>
      <c r="L4503" s="1" t="e">
        <f ca="1">IF(AND(K4503&lt;&gt; "", COUNTIF(SAP!#REF!,K4503)&gt;0),"Matched", "")</f>
        <v>#REF!</v>
      </c>
      <c r="M4503" s="1" t="str">
        <f t="shared" si="235"/>
        <v/>
      </c>
      <c r="N4503" s="1" t="e">
        <f ca="1">IF(AND(M4503&lt;&gt; "", COUNTIF(SAP!#REF!,M4503)&gt;0),"Matched", "")</f>
        <v>#REF!</v>
      </c>
      <c r="O4503" s="1" t="str">
        <f t="shared" si="236"/>
        <v/>
      </c>
      <c r="P4503" s="1" t="e">
        <f ca="1">IF(AND(O4503&lt;&gt; "", COUNTIF(SAP!#REF!,O4503)&gt;0),"Matched", "")</f>
        <v>#REF!</v>
      </c>
      <c r="Q4503" s="1" t="str">
        <f ca="1">IF(D4503="AC","Logic4"&amp;"_"&amp;TEXT(C4503,"dd.mm.yyyy") &amp;"_"&amp; 1650956.88,"")</f>
        <v>Logic4_28.02.2020_1650956.88</v>
      </c>
      <c r="R4503" s="1" t="e">
        <f ca="1">IF(AND(Q4503&lt;&gt; "", COUNTIF(SAP!#REF!,Q4503)&gt;0),"Matched", "")</f>
        <v>#REF!</v>
      </c>
    </row>
    <row r="4504" spans="1:18">
      <c r="A4504" s="9">
        <v>11563327</v>
      </c>
      <c r="B4504" s="10">
        <v>43889</v>
      </c>
      <c r="C4504" s="10">
        <v>43889</v>
      </c>
      <c r="D4504" s="11" t="s">
        <v>10</v>
      </c>
      <c r="E4504" s="11">
        <v>0</v>
      </c>
      <c r="F4504" s="11">
        <v>0</v>
      </c>
      <c r="G4504" s="11">
        <v>16763.8</v>
      </c>
      <c r="H4504" s="11">
        <v>765483.78</v>
      </c>
      <c r="I4504" s="11" t="s">
        <v>11</v>
      </c>
      <c r="J4504" s="11" t="s">
        <v>12</v>
      </c>
      <c r="K4504" s="1" t="str">
        <f t="shared" si="237"/>
        <v/>
      </c>
      <c r="L4504" s="1" t="e">
        <f ca="1">IF(AND(K4504&lt;&gt; "", COUNTIF(SAP!#REF!,K4504)&gt;0),"Matched", "")</f>
        <v>#REF!</v>
      </c>
      <c r="M4504" s="1" t="str">
        <f t="shared" si="235"/>
        <v/>
      </c>
      <c r="N4504" s="1" t="e">
        <f ca="1">IF(AND(M4504&lt;&gt; "", COUNTIF(SAP!#REF!,M4504)&gt;0),"Matched", "")</f>
        <v>#REF!</v>
      </c>
      <c r="O4504" s="1" t="str">
        <f t="shared" si="236"/>
        <v/>
      </c>
      <c r="P4504" s="1" t="e">
        <f ca="1">IF(AND(O4504&lt;&gt; "", COUNTIF(SAP!#REF!,O4504)&gt;0),"Matched", "")</f>
        <v>#REF!</v>
      </c>
      <c r="Q4504" s="1" t="str">
        <f ca="1">IF(D4504="AC","Logic4"&amp;"_"&amp;TEXT(C4504,"dd.mm.yyyy") &amp;"_"&amp; 1650956.88,"")</f>
        <v>Logic4_28.02.2020_1650956.88</v>
      </c>
      <c r="R4504" s="1" t="e">
        <f ca="1">IF(AND(Q4504&lt;&gt; "", COUNTIF(SAP!#REF!,Q4504)&gt;0),"Matched", "")</f>
        <v>#REF!</v>
      </c>
    </row>
    <row r="4505" spans="1:18">
      <c r="A4505" s="13">
        <v>11563327</v>
      </c>
      <c r="B4505" s="14">
        <v>43889</v>
      </c>
      <c r="C4505" s="14">
        <v>43889</v>
      </c>
      <c r="D4505" s="15" t="s">
        <v>10</v>
      </c>
      <c r="E4505" s="15">
        <v>0</v>
      </c>
      <c r="F4505" s="15">
        <v>0</v>
      </c>
      <c r="G4505" s="15">
        <v>16891.150000000001</v>
      </c>
      <c r="H4505" s="15">
        <v>782374.93</v>
      </c>
      <c r="I4505" s="15" t="s">
        <v>11</v>
      </c>
      <c r="J4505" s="15" t="s">
        <v>12</v>
      </c>
      <c r="K4505" s="1" t="str">
        <f t="shared" si="237"/>
        <v/>
      </c>
      <c r="L4505" s="1" t="e">
        <f ca="1">IF(AND(K4505&lt;&gt; "", COUNTIF(SAP!#REF!,K4505)&gt;0),"Matched", "")</f>
        <v>#REF!</v>
      </c>
      <c r="M4505" s="1" t="str">
        <f t="shared" si="235"/>
        <v/>
      </c>
      <c r="N4505" s="1" t="e">
        <f ca="1">IF(AND(M4505&lt;&gt; "", COUNTIF(SAP!#REF!,M4505)&gt;0),"Matched", "")</f>
        <v>#REF!</v>
      </c>
      <c r="O4505" s="1" t="str">
        <f t="shared" si="236"/>
        <v/>
      </c>
      <c r="P4505" s="1" t="e">
        <f ca="1">IF(AND(O4505&lt;&gt; "", COUNTIF(SAP!#REF!,O4505)&gt;0),"Matched", "")</f>
        <v>#REF!</v>
      </c>
      <c r="Q4505" s="1" t="str">
        <f ca="1">IF(D4505="AC","Logic4"&amp;"_"&amp;TEXT(C4505,"dd.mm.yyyy") &amp;"_"&amp; 1650956.88,"")</f>
        <v>Logic4_28.02.2020_1650956.88</v>
      </c>
      <c r="R4505" s="1" t="e">
        <f ca="1">IF(AND(Q4505&lt;&gt; "", COUNTIF(SAP!#REF!,Q4505)&gt;0),"Matched", "")</f>
        <v>#REF!</v>
      </c>
    </row>
    <row r="4506" spans="1:18">
      <c r="A4506" s="9">
        <v>11563327</v>
      </c>
      <c r="B4506" s="10">
        <v>43889</v>
      </c>
      <c r="C4506" s="10">
        <v>43889</v>
      </c>
      <c r="D4506" s="11" t="s">
        <v>10</v>
      </c>
      <c r="E4506" s="11">
        <v>0</v>
      </c>
      <c r="F4506" s="11">
        <v>0</v>
      </c>
      <c r="G4506" s="11">
        <v>17196</v>
      </c>
      <c r="H4506" s="11">
        <v>799570.93</v>
      </c>
      <c r="I4506" s="11" t="s">
        <v>11</v>
      </c>
      <c r="J4506" s="11" t="s">
        <v>12</v>
      </c>
      <c r="K4506" s="1" t="str">
        <f t="shared" si="237"/>
        <v/>
      </c>
      <c r="L4506" s="1" t="e">
        <f ca="1">IF(AND(K4506&lt;&gt; "", COUNTIF(SAP!#REF!,K4506)&gt;0),"Matched", "")</f>
        <v>#REF!</v>
      </c>
      <c r="M4506" s="1" t="str">
        <f t="shared" si="235"/>
        <v/>
      </c>
      <c r="N4506" s="1" t="e">
        <f ca="1">IF(AND(M4506&lt;&gt; "", COUNTIF(SAP!#REF!,M4506)&gt;0),"Matched", "")</f>
        <v>#REF!</v>
      </c>
      <c r="O4506" s="1" t="str">
        <f t="shared" si="236"/>
        <v/>
      </c>
      <c r="P4506" s="1" t="e">
        <f ca="1">IF(AND(O4506&lt;&gt; "", COUNTIF(SAP!#REF!,O4506)&gt;0),"Matched", "")</f>
        <v>#REF!</v>
      </c>
      <c r="Q4506" s="1" t="str">
        <f ca="1">IF(D4506="AC","Logic4"&amp;"_"&amp;TEXT(C4506,"dd.mm.yyyy") &amp;"_"&amp; 1650956.88,"")</f>
        <v>Logic4_28.02.2020_1650956.88</v>
      </c>
      <c r="R4506" s="1" t="e">
        <f ca="1">IF(AND(Q4506&lt;&gt; "", COUNTIF(SAP!#REF!,Q4506)&gt;0),"Matched", "")</f>
        <v>#REF!</v>
      </c>
    </row>
    <row r="4507" spans="1:18">
      <c r="A4507" s="13">
        <v>11563327</v>
      </c>
      <c r="B4507" s="14">
        <v>43889</v>
      </c>
      <c r="C4507" s="14">
        <v>43889</v>
      </c>
      <c r="D4507" s="15" t="s">
        <v>10</v>
      </c>
      <c r="E4507" s="15">
        <v>0</v>
      </c>
      <c r="F4507" s="15">
        <v>0</v>
      </c>
      <c r="G4507" s="15">
        <v>17343.98</v>
      </c>
      <c r="H4507" s="15">
        <v>816914.91</v>
      </c>
      <c r="I4507" s="15" t="s">
        <v>11</v>
      </c>
      <c r="J4507" s="15" t="s">
        <v>12</v>
      </c>
      <c r="K4507" s="1" t="str">
        <f t="shared" si="237"/>
        <v/>
      </c>
      <c r="L4507" s="1" t="e">
        <f ca="1">IF(AND(K4507&lt;&gt; "", COUNTIF(SAP!#REF!,K4507)&gt;0),"Matched", "")</f>
        <v>#REF!</v>
      </c>
      <c r="M4507" s="1" t="str">
        <f t="shared" si="235"/>
        <v/>
      </c>
      <c r="N4507" s="1" t="e">
        <f ca="1">IF(AND(M4507&lt;&gt; "", COUNTIF(SAP!#REF!,M4507)&gt;0),"Matched", "")</f>
        <v>#REF!</v>
      </c>
      <c r="O4507" s="1" t="str">
        <f t="shared" si="236"/>
        <v/>
      </c>
      <c r="P4507" s="1" t="e">
        <f ca="1">IF(AND(O4507&lt;&gt; "", COUNTIF(SAP!#REF!,O4507)&gt;0),"Matched", "")</f>
        <v>#REF!</v>
      </c>
      <c r="Q4507" s="1" t="str">
        <f ca="1">IF(D4507="AC","Logic4"&amp;"_"&amp;TEXT(C4507,"dd.mm.yyyy") &amp;"_"&amp; 1650956.88,"")</f>
        <v>Logic4_28.02.2020_1650956.88</v>
      </c>
      <c r="R4507" s="1" t="e">
        <f ca="1">IF(AND(Q4507&lt;&gt; "", COUNTIF(SAP!#REF!,Q4507)&gt;0),"Matched", "")</f>
        <v>#REF!</v>
      </c>
    </row>
    <row r="4508" spans="1:18">
      <c r="A4508" s="9">
        <v>11563327</v>
      </c>
      <c r="B4508" s="10">
        <v>43889</v>
      </c>
      <c r="C4508" s="10">
        <v>43889</v>
      </c>
      <c r="D4508" s="11" t="s">
        <v>10</v>
      </c>
      <c r="E4508" s="11">
        <v>0</v>
      </c>
      <c r="F4508" s="11">
        <v>0</v>
      </c>
      <c r="G4508" s="11">
        <v>17607.900000000001</v>
      </c>
      <c r="H4508" s="11">
        <v>834522.81</v>
      </c>
      <c r="I4508" s="11" t="s">
        <v>11</v>
      </c>
      <c r="J4508" s="11" t="s">
        <v>12</v>
      </c>
      <c r="K4508" s="1" t="str">
        <f t="shared" si="237"/>
        <v/>
      </c>
      <c r="L4508" s="1" t="e">
        <f ca="1">IF(AND(K4508&lt;&gt; "", COUNTIF(SAP!#REF!,K4508)&gt;0),"Matched", "")</f>
        <v>#REF!</v>
      </c>
      <c r="M4508" s="1" t="str">
        <f t="shared" si="235"/>
        <v/>
      </c>
      <c r="N4508" s="1" t="e">
        <f ca="1">IF(AND(M4508&lt;&gt; "", COUNTIF(SAP!#REF!,M4508)&gt;0),"Matched", "")</f>
        <v>#REF!</v>
      </c>
      <c r="O4508" s="1" t="str">
        <f t="shared" si="236"/>
        <v/>
      </c>
      <c r="P4508" s="1" t="e">
        <f ca="1">IF(AND(O4508&lt;&gt; "", COUNTIF(SAP!#REF!,O4508)&gt;0),"Matched", "")</f>
        <v>#REF!</v>
      </c>
      <c r="Q4508" s="1" t="str">
        <f ca="1">IF(D4508="AC","Logic4"&amp;"_"&amp;TEXT(C4508,"dd.mm.yyyy") &amp;"_"&amp; 1650956.88,"")</f>
        <v>Logic4_28.02.2020_1650956.88</v>
      </c>
      <c r="R4508" s="1" t="e">
        <f ca="1">IF(AND(Q4508&lt;&gt; "", COUNTIF(SAP!#REF!,Q4508)&gt;0),"Matched", "")</f>
        <v>#REF!</v>
      </c>
    </row>
    <row r="4509" spans="1:18">
      <c r="A4509" s="13">
        <v>11563327</v>
      </c>
      <c r="B4509" s="14">
        <v>43889</v>
      </c>
      <c r="C4509" s="14">
        <v>43889</v>
      </c>
      <c r="D4509" s="15" t="s">
        <v>10</v>
      </c>
      <c r="E4509" s="15">
        <v>0</v>
      </c>
      <c r="F4509" s="15">
        <v>0</v>
      </c>
      <c r="G4509" s="15">
        <v>18006.3</v>
      </c>
      <c r="H4509" s="15">
        <v>852529.11</v>
      </c>
      <c r="I4509" s="15" t="s">
        <v>11</v>
      </c>
      <c r="J4509" s="15" t="s">
        <v>12</v>
      </c>
      <c r="K4509" s="1" t="str">
        <f t="shared" si="237"/>
        <v/>
      </c>
      <c r="L4509" s="1" t="e">
        <f ca="1">IF(AND(K4509&lt;&gt; "", COUNTIF(SAP!#REF!,K4509)&gt;0),"Matched", "")</f>
        <v>#REF!</v>
      </c>
      <c r="M4509" s="1" t="str">
        <f t="shared" si="235"/>
        <v/>
      </c>
      <c r="N4509" s="1" t="e">
        <f ca="1">IF(AND(M4509&lt;&gt; "", COUNTIF(SAP!#REF!,M4509)&gt;0),"Matched", "")</f>
        <v>#REF!</v>
      </c>
      <c r="O4509" s="1" t="str">
        <f t="shared" si="236"/>
        <v/>
      </c>
      <c r="P4509" s="1" t="e">
        <f ca="1">IF(AND(O4509&lt;&gt; "", COUNTIF(SAP!#REF!,O4509)&gt;0),"Matched", "")</f>
        <v>#REF!</v>
      </c>
      <c r="Q4509" s="1" t="str">
        <f ca="1">IF(D4509="AC","Logic4"&amp;"_"&amp;TEXT(C4509,"dd.mm.yyyy") &amp;"_"&amp; 1650956.88,"")</f>
        <v>Logic4_28.02.2020_1650956.88</v>
      </c>
      <c r="R4509" s="1" t="e">
        <f ca="1">IF(AND(Q4509&lt;&gt; "", COUNTIF(SAP!#REF!,Q4509)&gt;0),"Matched", "")</f>
        <v>#REF!</v>
      </c>
    </row>
    <row r="4510" spans="1:18">
      <c r="A4510" s="9">
        <v>11563327</v>
      </c>
      <c r="B4510" s="10">
        <v>43889</v>
      </c>
      <c r="C4510" s="10">
        <v>43889</v>
      </c>
      <c r="D4510" s="11" t="s">
        <v>10</v>
      </c>
      <c r="E4510" s="11">
        <v>0</v>
      </c>
      <c r="F4510" s="11">
        <v>0</v>
      </c>
      <c r="G4510" s="11">
        <v>18190</v>
      </c>
      <c r="H4510" s="11">
        <v>870719.11</v>
      </c>
      <c r="I4510" s="11" t="s">
        <v>11</v>
      </c>
      <c r="J4510" s="11" t="s">
        <v>12</v>
      </c>
      <c r="K4510" s="1" t="str">
        <f t="shared" si="237"/>
        <v/>
      </c>
      <c r="L4510" s="1" t="e">
        <f ca="1">IF(AND(K4510&lt;&gt; "", COUNTIF(SAP!#REF!,K4510)&gt;0),"Matched", "")</f>
        <v>#REF!</v>
      </c>
      <c r="M4510" s="1" t="str">
        <f t="shared" ref="M4510:M4554" si="238">IF(D4510="TR","Logic2"&amp;"_"&amp;TEXT(C4510,"dd.mm.yyyy") &amp;"_"&amp; F4510,"")</f>
        <v/>
      </c>
      <c r="N4510" s="1" t="e">
        <f ca="1">IF(AND(M4510&lt;&gt; "", COUNTIF(SAP!#REF!,M4510)&gt;0),"Matched", "")</f>
        <v>#REF!</v>
      </c>
      <c r="O4510" s="1" t="str">
        <f t="shared" ref="O4510:O4554" si="239">IF(D4510="AF","Logic3"&amp;"_"&amp;G4510,"")</f>
        <v/>
      </c>
      <c r="P4510" s="1" t="e">
        <f ca="1">IF(AND(O4510&lt;&gt; "", COUNTIF(SAP!#REF!,O4510)&gt;0),"Matched", "")</f>
        <v>#REF!</v>
      </c>
      <c r="Q4510" s="1" t="str">
        <f ca="1">IF(D4510="AC","Logic4"&amp;"_"&amp;TEXT(C4510,"dd.mm.yyyy") &amp;"_"&amp; 1650956.88,"")</f>
        <v>Logic4_28.02.2020_1650956.88</v>
      </c>
      <c r="R4510" s="1" t="e">
        <f ca="1">IF(AND(Q4510&lt;&gt; "", COUNTIF(SAP!#REF!,Q4510)&gt;0),"Matched", "")</f>
        <v>#REF!</v>
      </c>
    </row>
    <row r="4511" spans="1:18">
      <c r="A4511" s="13">
        <v>11563327</v>
      </c>
      <c r="B4511" s="14">
        <v>43889</v>
      </c>
      <c r="C4511" s="14">
        <v>43889</v>
      </c>
      <c r="D4511" s="15" t="s">
        <v>10</v>
      </c>
      <c r="E4511" s="15">
        <v>0</v>
      </c>
      <c r="F4511" s="15">
        <v>0</v>
      </c>
      <c r="G4511" s="15">
        <v>18870.099999999999</v>
      </c>
      <c r="H4511" s="15">
        <v>889589.21</v>
      </c>
      <c r="I4511" s="15" t="s">
        <v>11</v>
      </c>
      <c r="J4511" s="15" t="s">
        <v>12</v>
      </c>
      <c r="K4511" s="1" t="str">
        <f t="shared" si="237"/>
        <v/>
      </c>
      <c r="L4511" s="1" t="e">
        <f ca="1">IF(AND(K4511&lt;&gt; "", COUNTIF(SAP!#REF!,K4511)&gt;0),"Matched", "")</f>
        <v>#REF!</v>
      </c>
      <c r="M4511" s="1" t="str">
        <f t="shared" si="238"/>
        <v/>
      </c>
      <c r="N4511" s="1" t="e">
        <f ca="1">IF(AND(M4511&lt;&gt; "", COUNTIF(SAP!#REF!,M4511)&gt;0),"Matched", "")</f>
        <v>#REF!</v>
      </c>
      <c r="O4511" s="1" t="str">
        <f t="shared" si="239"/>
        <v/>
      </c>
      <c r="P4511" s="1" t="e">
        <f ca="1">IF(AND(O4511&lt;&gt; "", COUNTIF(SAP!#REF!,O4511)&gt;0),"Matched", "")</f>
        <v>#REF!</v>
      </c>
      <c r="Q4511" s="1" t="str">
        <f ca="1">IF(D4511="AC","Logic4"&amp;"_"&amp;TEXT(C4511,"dd.mm.yyyy") &amp;"_"&amp; 1650956.88,"")</f>
        <v>Logic4_28.02.2020_1650956.88</v>
      </c>
      <c r="R4511" s="1" t="e">
        <f ca="1">IF(AND(Q4511&lt;&gt; "", COUNTIF(SAP!#REF!,Q4511)&gt;0),"Matched", "")</f>
        <v>#REF!</v>
      </c>
    </row>
    <row r="4512" spans="1:18">
      <c r="A4512" s="9">
        <v>11563327</v>
      </c>
      <c r="B4512" s="10">
        <v>43889</v>
      </c>
      <c r="C4512" s="10">
        <v>43889</v>
      </c>
      <c r="D4512" s="11" t="s">
        <v>10</v>
      </c>
      <c r="E4512" s="11">
        <v>0</v>
      </c>
      <c r="F4512" s="11">
        <v>0</v>
      </c>
      <c r="G4512" s="11">
        <v>18941.080000000002</v>
      </c>
      <c r="H4512" s="11">
        <v>908530.29</v>
      </c>
      <c r="I4512" s="11" t="s">
        <v>11</v>
      </c>
      <c r="J4512" s="11" t="s">
        <v>12</v>
      </c>
      <c r="K4512" s="1" t="str">
        <f t="shared" si="237"/>
        <v/>
      </c>
      <c r="L4512" s="1" t="e">
        <f ca="1">IF(AND(K4512&lt;&gt; "", COUNTIF(SAP!#REF!,K4512)&gt;0),"Matched", "")</f>
        <v>#REF!</v>
      </c>
      <c r="M4512" s="1" t="str">
        <f t="shared" si="238"/>
        <v/>
      </c>
      <c r="N4512" s="1" t="e">
        <f ca="1">IF(AND(M4512&lt;&gt; "", COUNTIF(SAP!#REF!,M4512)&gt;0),"Matched", "")</f>
        <v>#REF!</v>
      </c>
      <c r="O4512" s="1" t="str">
        <f t="shared" si="239"/>
        <v/>
      </c>
      <c r="P4512" s="1" t="e">
        <f ca="1">IF(AND(O4512&lt;&gt; "", COUNTIF(SAP!#REF!,O4512)&gt;0),"Matched", "")</f>
        <v>#REF!</v>
      </c>
      <c r="Q4512" s="1" t="str">
        <f ca="1">IF(D4512="AC","Logic4"&amp;"_"&amp;TEXT(C4512,"dd.mm.yyyy") &amp;"_"&amp; 1650956.88,"")</f>
        <v>Logic4_28.02.2020_1650956.88</v>
      </c>
      <c r="R4512" s="1" t="e">
        <f ca="1">IF(AND(Q4512&lt;&gt; "", COUNTIF(SAP!#REF!,Q4512)&gt;0),"Matched", "")</f>
        <v>#REF!</v>
      </c>
    </row>
    <row r="4513" spans="1:18">
      <c r="A4513" s="13">
        <v>11563327</v>
      </c>
      <c r="B4513" s="14">
        <v>43889</v>
      </c>
      <c r="C4513" s="14">
        <v>43889</v>
      </c>
      <c r="D4513" s="15" t="s">
        <v>10</v>
      </c>
      <c r="E4513" s="15">
        <v>0</v>
      </c>
      <c r="F4513" s="15">
        <v>0</v>
      </c>
      <c r="G4513" s="15">
        <v>19650</v>
      </c>
      <c r="H4513" s="15">
        <v>928180.29</v>
      </c>
      <c r="I4513" s="15" t="s">
        <v>11</v>
      </c>
      <c r="J4513" s="15" t="s">
        <v>12</v>
      </c>
      <c r="K4513" s="1" t="str">
        <f t="shared" si="237"/>
        <v/>
      </c>
      <c r="L4513" s="1" t="e">
        <f ca="1">IF(AND(K4513&lt;&gt; "", COUNTIF(SAP!#REF!,K4513)&gt;0),"Matched", "")</f>
        <v>#REF!</v>
      </c>
      <c r="M4513" s="1" t="str">
        <f t="shared" si="238"/>
        <v/>
      </c>
      <c r="N4513" s="1" t="e">
        <f ca="1">IF(AND(M4513&lt;&gt; "", COUNTIF(SAP!#REF!,M4513)&gt;0),"Matched", "")</f>
        <v>#REF!</v>
      </c>
      <c r="O4513" s="1" t="str">
        <f t="shared" si="239"/>
        <v/>
      </c>
      <c r="P4513" s="1" t="e">
        <f ca="1">IF(AND(O4513&lt;&gt; "", COUNTIF(SAP!#REF!,O4513)&gt;0),"Matched", "")</f>
        <v>#REF!</v>
      </c>
      <c r="Q4513" s="1" t="str">
        <f ca="1">IF(D4513="AC","Logic4"&amp;"_"&amp;TEXT(C4513,"dd.mm.yyyy") &amp;"_"&amp; 1650956.88,"")</f>
        <v>Logic4_28.02.2020_1650956.88</v>
      </c>
      <c r="R4513" s="1" t="e">
        <f ca="1">IF(AND(Q4513&lt;&gt; "", COUNTIF(SAP!#REF!,Q4513)&gt;0),"Matched", "")</f>
        <v>#REF!</v>
      </c>
    </row>
    <row r="4514" spans="1:18">
      <c r="A4514" s="9">
        <v>11563327</v>
      </c>
      <c r="B4514" s="10">
        <v>43889</v>
      </c>
      <c r="C4514" s="10">
        <v>43889</v>
      </c>
      <c r="D4514" s="11" t="s">
        <v>10</v>
      </c>
      <c r="E4514" s="11">
        <v>0</v>
      </c>
      <c r="F4514" s="11">
        <v>0</v>
      </c>
      <c r="G4514" s="11">
        <v>20100.93</v>
      </c>
      <c r="H4514" s="11">
        <v>948281.22</v>
      </c>
      <c r="I4514" s="11" t="s">
        <v>11</v>
      </c>
      <c r="J4514" s="11" t="s">
        <v>12</v>
      </c>
      <c r="K4514" s="1" t="str">
        <f t="shared" si="237"/>
        <v/>
      </c>
      <c r="L4514" s="1" t="e">
        <f ca="1">IF(AND(K4514&lt;&gt; "", COUNTIF(SAP!#REF!,K4514)&gt;0),"Matched", "")</f>
        <v>#REF!</v>
      </c>
      <c r="M4514" s="1" t="str">
        <f t="shared" si="238"/>
        <v/>
      </c>
      <c r="N4514" s="1" t="e">
        <f ca="1">IF(AND(M4514&lt;&gt; "", COUNTIF(SAP!#REF!,M4514)&gt;0),"Matched", "")</f>
        <v>#REF!</v>
      </c>
      <c r="O4514" s="1" t="str">
        <f t="shared" si="239"/>
        <v/>
      </c>
      <c r="P4514" s="1" t="e">
        <f ca="1">IF(AND(O4514&lt;&gt; "", COUNTIF(SAP!#REF!,O4514)&gt;0),"Matched", "")</f>
        <v>#REF!</v>
      </c>
      <c r="Q4514" s="1" t="str">
        <f ca="1">IF(D4514="AC","Logic4"&amp;"_"&amp;TEXT(C4514,"dd.mm.yyyy") &amp;"_"&amp; 1650956.88,"")</f>
        <v>Logic4_28.02.2020_1650956.88</v>
      </c>
      <c r="R4514" s="1" t="e">
        <f ca="1">IF(AND(Q4514&lt;&gt; "", COUNTIF(SAP!#REF!,Q4514)&gt;0),"Matched", "")</f>
        <v>#REF!</v>
      </c>
    </row>
    <row r="4515" spans="1:18">
      <c r="A4515" s="13">
        <v>11563327</v>
      </c>
      <c r="B4515" s="14">
        <v>43889</v>
      </c>
      <c r="C4515" s="14">
        <v>43889</v>
      </c>
      <c r="D4515" s="15" t="s">
        <v>10</v>
      </c>
      <c r="E4515" s="15">
        <v>0</v>
      </c>
      <c r="F4515" s="15">
        <v>0</v>
      </c>
      <c r="G4515" s="15">
        <v>20290</v>
      </c>
      <c r="H4515" s="15">
        <v>968571.22</v>
      </c>
      <c r="I4515" s="15" t="s">
        <v>11</v>
      </c>
      <c r="J4515" s="15" t="s">
        <v>12</v>
      </c>
      <c r="K4515" s="1" t="str">
        <f t="shared" si="237"/>
        <v/>
      </c>
      <c r="L4515" s="1" t="e">
        <f ca="1">IF(AND(K4515&lt;&gt; "", COUNTIF(SAP!#REF!,K4515)&gt;0),"Matched", "")</f>
        <v>#REF!</v>
      </c>
      <c r="M4515" s="1" t="str">
        <f t="shared" si="238"/>
        <v/>
      </c>
      <c r="N4515" s="1" t="e">
        <f ca="1">IF(AND(M4515&lt;&gt; "", COUNTIF(SAP!#REF!,M4515)&gt;0),"Matched", "")</f>
        <v>#REF!</v>
      </c>
      <c r="O4515" s="1" t="str">
        <f t="shared" si="239"/>
        <v/>
      </c>
      <c r="P4515" s="1" t="e">
        <f ca="1">IF(AND(O4515&lt;&gt; "", COUNTIF(SAP!#REF!,O4515)&gt;0),"Matched", "")</f>
        <v>#REF!</v>
      </c>
      <c r="Q4515" s="1" t="str">
        <f ca="1">IF(D4515="AC","Logic4"&amp;"_"&amp;TEXT(C4515,"dd.mm.yyyy") &amp;"_"&amp; 1650956.88,"")</f>
        <v>Logic4_28.02.2020_1650956.88</v>
      </c>
      <c r="R4515" s="1" t="e">
        <f ca="1">IF(AND(Q4515&lt;&gt; "", COUNTIF(SAP!#REF!,Q4515)&gt;0),"Matched", "")</f>
        <v>#REF!</v>
      </c>
    </row>
    <row r="4516" spans="1:18">
      <c r="A4516" s="9">
        <v>11563327</v>
      </c>
      <c r="B4516" s="10">
        <v>43889</v>
      </c>
      <c r="C4516" s="10">
        <v>43889</v>
      </c>
      <c r="D4516" s="11" t="s">
        <v>10</v>
      </c>
      <c r="E4516" s="11">
        <v>0</v>
      </c>
      <c r="F4516" s="11">
        <v>0</v>
      </c>
      <c r="G4516" s="11">
        <v>20297.8</v>
      </c>
      <c r="H4516" s="11">
        <v>988869.02</v>
      </c>
      <c r="I4516" s="11" t="s">
        <v>11</v>
      </c>
      <c r="J4516" s="11" t="s">
        <v>12</v>
      </c>
      <c r="K4516" s="1" t="str">
        <f t="shared" si="237"/>
        <v/>
      </c>
      <c r="L4516" s="1" t="e">
        <f ca="1">IF(AND(K4516&lt;&gt; "", COUNTIF(SAP!#REF!,K4516)&gt;0),"Matched", "")</f>
        <v>#REF!</v>
      </c>
      <c r="M4516" s="1" t="str">
        <f t="shared" si="238"/>
        <v/>
      </c>
      <c r="N4516" s="1" t="e">
        <f ca="1">IF(AND(M4516&lt;&gt; "", COUNTIF(SAP!#REF!,M4516)&gt;0),"Matched", "")</f>
        <v>#REF!</v>
      </c>
      <c r="O4516" s="1" t="str">
        <f t="shared" si="239"/>
        <v/>
      </c>
      <c r="P4516" s="1" t="e">
        <f ca="1">IF(AND(O4516&lt;&gt; "", COUNTIF(SAP!#REF!,O4516)&gt;0),"Matched", "")</f>
        <v>#REF!</v>
      </c>
      <c r="Q4516" s="1" t="str">
        <f ca="1">IF(D4516="AC","Logic4"&amp;"_"&amp;TEXT(C4516,"dd.mm.yyyy") &amp;"_"&amp; 1650956.88,"")</f>
        <v>Logic4_28.02.2020_1650956.88</v>
      </c>
      <c r="R4516" s="1" t="e">
        <f ca="1">IF(AND(Q4516&lt;&gt; "", COUNTIF(SAP!#REF!,Q4516)&gt;0),"Matched", "")</f>
        <v>#REF!</v>
      </c>
    </row>
    <row r="4517" spans="1:18">
      <c r="A4517" s="13">
        <v>11563327</v>
      </c>
      <c r="B4517" s="14">
        <v>43889</v>
      </c>
      <c r="C4517" s="14">
        <v>43889</v>
      </c>
      <c r="D4517" s="15" t="s">
        <v>10</v>
      </c>
      <c r="E4517" s="15">
        <v>0</v>
      </c>
      <c r="F4517" s="15">
        <v>0</v>
      </c>
      <c r="G4517" s="15">
        <v>21392.14</v>
      </c>
      <c r="H4517" s="15">
        <v>1010261.16</v>
      </c>
      <c r="I4517" s="15" t="s">
        <v>11</v>
      </c>
      <c r="J4517" s="15" t="s">
        <v>12</v>
      </c>
      <c r="K4517" s="1" t="str">
        <f t="shared" si="237"/>
        <v/>
      </c>
      <c r="L4517" s="1" t="e">
        <f ca="1">IF(AND(K4517&lt;&gt; "", COUNTIF(SAP!#REF!,K4517)&gt;0),"Matched", "")</f>
        <v>#REF!</v>
      </c>
      <c r="M4517" s="1" t="str">
        <f t="shared" si="238"/>
        <v/>
      </c>
      <c r="N4517" s="1" t="e">
        <f ca="1">IF(AND(M4517&lt;&gt; "", COUNTIF(SAP!#REF!,M4517)&gt;0),"Matched", "")</f>
        <v>#REF!</v>
      </c>
      <c r="O4517" s="1" t="str">
        <f t="shared" si="239"/>
        <v/>
      </c>
      <c r="P4517" s="1" t="e">
        <f ca="1">IF(AND(O4517&lt;&gt; "", COUNTIF(SAP!#REF!,O4517)&gt;0),"Matched", "")</f>
        <v>#REF!</v>
      </c>
      <c r="Q4517" s="1" t="str">
        <f ca="1">IF(D4517="AC","Logic4"&amp;"_"&amp;TEXT(C4517,"dd.mm.yyyy") &amp;"_"&amp; 1650956.88,"")</f>
        <v>Logic4_28.02.2020_1650956.88</v>
      </c>
      <c r="R4517" s="1" t="e">
        <f ca="1">IF(AND(Q4517&lt;&gt; "", COUNTIF(SAP!#REF!,Q4517)&gt;0),"Matched", "")</f>
        <v>#REF!</v>
      </c>
    </row>
    <row r="4518" spans="1:18">
      <c r="A4518" s="9">
        <v>11563327</v>
      </c>
      <c r="B4518" s="10">
        <v>43889</v>
      </c>
      <c r="C4518" s="10">
        <v>43889</v>
      </c>
      <c r="D4518" s="11" t="s">
        <v>10</v>
      </c>
      <c r="E4518" s="11">
        <v>0</v>
      </c>
      <c r="F4518" s="11">
        <v>0</v>
      </c>
      <c r="G4518" s="11">
        <v>21607.599999999999</v>
      </c>
      <c r="H4518" s="11">
        <v>1031868.76</v>
      </c>
      <c r="I4518" s="11" t="s">
        <v>11</v>
      </c>
      <c r="J4518" s="11" t="s">
        <v>12</v>
      </c>
      <c r="K4518" s="1" t="str">
        <f t="shared" si="237"/>
        <v/>
      </c>
      <c r="L4518" s="1" t="e">
        <f ca="1">IF(AND(K4518&lt;&gt; "", COUNTIF(SAP!#REF!,K4518)&gt;0),"Matched", "")</f>
        <v>#REF!</v>
      </c>
      <c r="M4518" s="1" t="str">
        <f t="shared" si="238"/>
        <v/>
      </c>
      <c r="N4518" s="1" t="e">
        <f ca="1">IF(AND(M4518&lt;&gt; "", COUNTIF(SAP!#REF!,M4518)&gt;0),"Matched", "")</f>
        <v>#REF!</v>
      </c>
      <c r="O4518" s="1" t="str">
        <f t="shared" si="239"/>
        <v/>
      </c>
      <c r="P4518" s="1" t="e">
        <f ca="1">IF(AND(O4518&lt;&gt; "", COUNTIF(SAP!#REF!,O4518)&gt;0),"Matched", "")</f>
        <v>#REF!</v>
      </c>
      <c r="Q4518" s="1" t="str">
        <f ca="1">IF(D4518="AC","Logic4"&amp;"_"&amp;TEXT(C4518,"dd.mm.yyyy") &amp;"_"&amp; 1650956.88,"")</f>
        <v>Logic4_28.02.2020_1650956.88</v>
      </c>
      <c r="R4518" s="1" t="e">
        <f ca="1">IF(AND(Q4518&lt;&gt; "", COUNTIF(SAP!#REF!,Q4518)&gt;0),"Matched", "")</f>
        <v>#REF!</v>
      </c>
    </row>
    <row r="4519" spans="1:18">
      <c r="A4519" s="13">
        <v>11563327</v>
      </c>
      <c r="B4519" s="14">
        <v>43889</v>
      </c>
      <c r="C4519" s="14">
        <v>43889</v>
      </c>
      <c r="D4519" s="15" t="s">
        <v>10</v>
      </c>
      <c r="E4519" s="15">
        <v>0</v>
      </c>
      <c r="F4519" s="15">
        <v>0</v>
      </c>
      <c r="G4519" s="15">
        <v>22838.5</v>
      </c>
      <c r="H4519" s="15">
        <v>1054707.26</v>
      </c>
      <c r="I4519" s="15" t="s">
        <v>11</v>
      </c>
      <c r="J4519" s="15" t="s">
        <v>12</v>
      </c>
      <c r="K4519" s="1" t="str">
        <f t="shared" si="237"/>
        <v/>
      </c>
      <c r="L4519" s="1" t="e">
        <f ca="1">IF(AND(K4519&lt;&gt; "", COUNTIF(SAP!#REF!,K4519)&gt;0),"Matched", "")</f>
        <v>#REF!</v>
      </c>
      <c r="M4519" s="1" t="str">
        <f t="shared" si="238"/>
        <v/>
      </c>
      <c r="N4519" s="1" t="e">
        <f ca="1">IF(AND(M4519&lt;&gt; "", COUNTIF(SAP!#REF!,M4519)&gt;0),"Matched", "")</f>
        <v>#REF!</v>
      </c>
      <c r="O4519" s="1" t="str">
        <f t="shared" si="239"/>
        <v/>
      </c>
      <c r="P4519" s="1" t="e">
        <f ca="1">IF(AND(O4519&lt;&gt; "", COUNTIF(SAP!#REF!,O4519)&gt;0),"Matched", "")</f>
        <v>#REF!</v>
      </c>
      <c r="Q4519" s="1" t="str">
        <f ca="1">IF(D4519="AC","Logic4"&amp;"_"&amp;TEXT(C4519,"dd.mm.yyyy") &amp;"_"&amp; 1650956.88,"")</f>
        <v>Logic4_28.02.2020_1650956.88</v>
      </c>
      <c r="R4519" s="1" t="e">
        <f ca="1">IF(AND(Q4519&lt;&gt; "", COUNTIF(SAP!#REF!,Q4519)&gt;0),"Matched", "")</f>
        <v>#REF!</v>
      </c>
    </row>
    <row r="4520" spans="1:18">
      <c r="A4520" s="9">
        <v>11563327</v>
      </c>
      <c r="B4520" s="10">
        <v>43889</v>
      </c>
      <c r="C4520" s="10">
        <v>43889</v>
      </c>
      <c r="D4520" s="11" t="s">
        <v>10</v>
      </c>
      <c r="E4520" s="11">
        <v>0</v>
      </c>
      <c r="F4520" s="11">
        <v>0</v>
      </c>
      <c r="G4520" s="11">
        <v>25223</v>
      </c>
      <c r="H4520" s="11">
        <v>1079930.26</v>
      </c>
      <c r="I4520" s="11" t="s">
        <v>11</v>
      </c>
      <c r="J4520" s="11" t="s">
        <v>12</v>
      </c>
      <c r="K4520" s="1" t="str">
        <f t="shared" si="237"/>
        <v/>
      </c>
      <c r="L4520" s="1" t="e">
        <f ca="1">IF(AND(K4520&lt;&gt; "", COUNTIF(SAP!#REF!,K4520)&gt;0),"Matched", "")</f>
        <v>#REF!</v>
      </c>
      <c r="M4520" s="1" t="str">
        <f t="shared" si="238"/>
        <v/>
      </c>
      <c r="N4520" s="1" t="e">
        <f ca="1">IF(AND(M4520&lt;&gt; "", COUNTIF(SAP!#REF!,M4520)&gt;0),"Matched", "")</f>
        <v>#REF!</v>
      </c>
      <c r="O4520" s="1" t="str">
        <f t="shared" si="239"/>
        <v/>
      </c>
      <c r="P4520" s="1" t="e">
        <f ca="1">IF(AND(O4520&lt;&gt; "", COUNTIF(SAP!#REF!,O4520)&gt;0),"Matched", "")</f>
        <v>#REF!</v>
      </c>
      <c r="Q4520" s="1" t="str">
        <f ca="1">IF(D4520="AC","Logic4"&amp;"_"&amp;TEXT(C4520,"dd.mm.yyyy") &amp;"_"&amp; 1650956.88,"")</f>
        <v>Logic4_28.02.2020_1650956.88</v>
      </c>
      <c r="R4520" s="1" t="e">
        <f ca="1">IF(AND(Q4520&lt;&gt; "", COUNTIF(SAP!#REF!,Q4520)&gt;0),"Matched", "")</f>
        <v>#REF!</v>
      </c>
    </row>
    <row r="4521" spans="1:18">
      <c r="A4521" s="13">
        <v>11563327</v>
      </c>
      <c r="B4521" s="14">
        <v>43889</v>
      </c>
      <c r="C4521" s="14">
        <v>43889</v>
      </c>
      <c r="D4521" s="15" t="s">
        <v>10</v>
      </c>
      <c r="E4521" s="15">
        <v>0</v>
      </c>
      <c r="F4521" s="15">
        <v>0</v>
      </c>
      <c r="G4521" s="15">
        <v>30794.89</v>
      </c>
      <c r="H4521" s="15">
        <v>1110725.1499999999</v>
      </c>
      <c r="I4521" s="15" t="s">
        <v>11</v>
      </c>
      <c r="J4521" s="15" t="s">
        <v>12</v>
      </c>
      <c r="K4521" s="1" t="str">
        <f t="shared" si="237"/>
        <v/>
      </c>
      <c r="L4521" s="1" t="e">
        <f ca="1">IF(AND(K4521&lt;&gt; "", COUNTIF(SAP!#REF!,K4521)&gt;0),"Matched", "")</f>
        <v>#REF!</v>
      </c>
      <c r="M4521" s="1" t="str">
        <f t="shared" si="238"/>
        <v/>
      </c>
      <c r="N4521" s="1" t="e">
        <f ca="1">IF(AND(M4521&lt;&gt; "", COUNTIF(SAP!#REF!,M4521)&gt;0),"Matched", "")</f>
        <v>#REF!</v>
      </c>
      <c r="O4521" s="1" t="str">
        <f t="shared" si="239"/>
        <v/>
      </c>
      <c r="P4521" s="1" t="e">
        <f ca="1">IF(AND(O4521&lt;&gt; "", COUNTIF(SAP!#REF!,O4521)&gt;0),"Matched", "")</f>
        <v>#REF!</v>
      </c>
      <c r="Q4521" s="1" t="str">
        <f ca="1">IF(D4521="AC","Logic4"&amp;"_"&amp;TEXT(C4521,"dd.mm.yyyy") &amp;"_"&amp; 1650956.88,"")</f>
        <v>Logic4_28.02.2020_1650956.88</v>
      </c>
      <c r="R4521" s="1" t="e">
        <f ca="1">IF(AND(Q4521&lt;&gt; "", COUNTIF(SAP!#REF!,Q4521)&gt;0),"Matched", "")</f>
        <v>#REF!</v>
      </c>
    </row>
    <row r="4522" spans="1:18">
      <c r="A4522" s="9">
        <v>11563327</v>
      </c>
      <c r="B4522" s="10">
        <v>43889</v>
      </c>
      <c r="C4522" s="10">
        <v>43889</v>
      </c>
      <c r="D4522" s="11" t="s">
        <v>10</v>
      </c>
      <c r="E4522" s="11">
        <v>0</v>
      </c>
      <c r="F4522" s="11">
        <v>0</v>
      </c>
      <c r="G4522" s="11">
        <v>33366.769999999997</v>
      </c>
      <c r="H4522" s="11">
        <v>1144091.92</v>
      </c>
      <c r="I4522" s="11" t="s">
        <v>11</v>
      </c>
      <c r="J4522" s="11" t="s">
        <v>12</v>
      </c>
      <c r="K4522" s="1" t="str">
        <f t="shared" si="237"/>
        <v/>
      </c>
      <c r="L4522" s="1" t="e">
        <f ca="1">IF(AND(K4522&lt;&gt; "", COUNTIF(SAP!#REF!,K4522)&gt;0),"Matched", "")</f>
        <v>#REF!</v>
      </c>
      <c r="M4522" s="1" t="str">
        <f t="shared" si="238"/>
        <v/>
      </c>
      <c r="N4522" s="1" t="e">
        <f ca="1">IF(AND(M4522&lt;&gt; "", COUNTIF(SAP!#REF!,M4522)&gt;0),"Matched", "")</f>
        <v>#REF!</v>
      </c>
      <c r="O4522" s="1" t="str">
        <f t="shared" si="239"/>
        <v/>
      </c>
      <c r="P4522" s="1" t="e">
        <f ca="1">IF(AND(O4522&lt;&gt; "", COUNTIF(SAP!#REF!,O4522)&gt;0),"Matched", "")</f>
        <v>#REF!</v>
      </c>
      <c r="Q4522" s="1" t="str">
        <f ca="1">IF(D4522="AC","Logic4"&amp;"_"&amp;TEXT(C4522,"dd.mm.yyyy") &amp;"_"&amp; 1650956.88,"")</f>
        <v>Logic4_28.02.2020_1650956.88</v>
      </c>
      <c r="R4522" s="1" t="e">
        <f ca="1">IF(AND(Q4522&lt;&gt; "", COUNTIF(SAP!#REF!,Q4522)&gt;0),"Matched", "")</f>
        <v>#REF!</v>
      </c>
    </row>
    <row r="4523" spans="1:18">
      <c r="A4523" s="13">
        <v>11563327</v>
      </c>
      <c r="B4523" s="14">
        <v>43889</v>
      </c>
      <c r="C4523" s="14">
        <v>43889</v>
      </c>
      <c r="D4523" s="15" t="s">
        <v>10</v>
      </c>
      <c r="E4523" s="15">
        <v>0</v>
      </c>
      <c r="F4523" s="15">
        <v>0</v>
      </c>
      <c r="G4523" s="15">
        <v>33500</v>
      </c>
      <c r="H4523" s="15">
        <v>1177591.92</v>
      </c>
      <c r="I4523" s="15" t="s">
        <v>11</v>
      </c>
      <c r="J4523" s="15" t="s">
        <v>12</v>
      </c>
      <c r="K4523" s="1" t="str">
        <f t="shared" si="237"/>
        <v/>
      </c>
      <c r="L4523" s="1" t="e">
        <f ca="1">IF(AND(K4523&lt;&gt; "", COUNTIF(SAP!#REF!,K4523)&gt;0),"Matched", "")</f>
        <v>#REF!</v>
      </c>
      <c r="M4523" s="1" t="str">
        <f t="shared" si="238"/>
        <v/>
      </c>
      <c r="N4523" s="1" t="e">
        <f ca="1">IF(AND(M4523&lt;&gt; "", COUNTIF(SAP!#REF!,M4523)&gt;0),"Matched", "")</f>
        <v>#REF!</v>
      </c>
      <c r="O4523" s="1" t="str">
        <f t="shared" si="239"/>
        <v/>
      </c>
      <c r="P4523" s="1" t="e">
        <f ca="1">IF(AND(O4523&lt;&gt; "", COUNTIF(SAP!#REF!,O4523)&gt;0),"Matched", "")</f>
        <v>#REF!</v>
      </c>
      <c r="Q4523" s="1" t="str">
        <f ca="1">IF(D4523="AC","Logic4"&amp;"_"&amp;TEXT(C4523,"dd.mm.yyyy") &amp;"_"&amp; 1650956.88,"")</f>
        <v>Logic4_28.02.2020_1650956.88</v>
      </c>
      <c r="R4523" s="1" t="e">
        <f ca="1">IF(AND(Q4523&lt;&gt; "", COUNTIF(SAP!#REF!,Q4523)&gt;0),"Matched", "")</f>
        <v>#REF!</v>
      </c>
    </row>
    <row r="4524" spans="1:18">
      <c r="A4524" s="9">
        <v>11563327</v>
      </c>
      <c r="B4524" s="10">
        <v>43889</v>
      </c>
      <c r="C4524" s="10">
        <v>43889</v>
      </c>
      <c r="D4524" s="11" t="s">
        <v>10</v>
      </c>
      <c r="E4524" s="11">
        <v>0</v>
      </c>
      <c r="F4524" s="11">
        <v>0</v>
      </c>
      <c r="G4524" s="11">
        <v>38988.800000000003</v>
      </c>
      <c r="H4524" s="11">
        <v>1216580.72</v>
      </c>
      <c r="I4524" s="11" t="s">
        <v>11</v>
      </c>
      <c r="J4524" s="11" t="s">
        <v>12</v>
      </c>
      <c r="K4524" s="1" t="str">
        <f t="shared" si="237"/>
        <v/>
      </c>
      <c r="L4524" s="1" t="e">
        <f ca="1">IF(AND(K4524&lt;&gt; "", COUNTIF(SAP!#REF!,K4524)&gt;0),"Matched", "")</f>
        <v>#REF!</v>
      </c>
      <c r="M4524" s="1" t="str">
        <f t="shared" si="238"/>
        <v/>
      </c>
      <c r="N4524" s="1" t="e">
        <f ca="1">IF(AND(M4524&lt;&gt; "", COUNTIF(SAP!#REF!,M4524)&gt;0),"Matched", "")</f>
        <v>#REF!</v>
      </c>
      <c r="O4524" s="1" t="str">
        <f t="shared" si="239"/>
        <v/>
      </c>
      <c r="P4524" s="1" t="e">
        <f ca="1">IF(AND(O4524&lt;&gt; "", COUNTIF(SAP!#REF!,O4524)&gt;0),"Matched", "")</f>
        <v>#REF!</v>
      </c>
      <c r="Q4524" s="1" t="str">
        <f ca="1">IF(D4524="AC","Logic4"&amp;"_"&amp;TEXT(C4524,"dd.mm.yyyy") &amp;"_"&amp; 1650956.88,"")</f>
        <v>Logic4_28.02.2020_1650956.88</v>
      </c>
      <c r="R4524" s="1" t="e">
        <f ca="1">IF(AND(Q4524&lt;&gt; "", COUNTIF(SAP!#REF!,Q4524)&gt;0),"Matched", "")</f>
        <v>#REF!</v>
      </c>
    </row>
    <row r="4525" spans="1:18">
      <c r="A4525" s="13">
        <v>11563327</v>
      </c>
      <c r="B4525" s="14">
        <v>43889</v>
      </c>
      <c r="C4525" s="14">
        <v>43889</v>
      </c>
      <c r="D4525" s="15" t="s">
        <v>10</v>
      </c>
      <c r="E4525" s="15">
        <v>0</v>
      </c>
      <c r="F4525" s="15">
        <v>0</v>
      </c>
      <c r="G4525" s="15">
        <v>39131.800000000003</v>
      </c>
      <c r="H4525" s="15">
        <v>1255712.52</v>
      </c>
      <c r="I4525" s="15" t="s">
        <v>11</v>
      </c>
      <c r="J4525" s="15" t="s">
        <v>12</v>
      </c>
      <c r="K4525" s="1" t="str">
        <f t="shared" si="237"/>
        <v/>
      </c>
      <c r="L4525" s="1" t="e">
        <f ca="1">IF(AND(K4525&lt;&gt; "", COUNTIF(SAP!#REF!,K4525)&gt;0),"Matched", "")</f>
        <v>#REF!</v>
      </c>
      <c r="M4525" s="1" t="str">
        <f t="shared" si="238"/>
        <v/>
      </c>
      <c r="N4525" s="1" t="e">
        <f ca="1">IF(AND(M4525&lt;&gt; "", COUNTIF(SAP!#REF!,M4525)&gt;0),"Matched", "")</f>
        <v>#REF!</v>
      </c>
      <c r="O4525" s="1" t="str">
        <f t="shared" si="239"/>
        <v/>
      </c>
      <c r="P4525" s="1" t="e">
        <f ca="1">IF(AND(O4525&lt;&gt; "", COUNTIF(SAP!#REF!,O4525)&gt;0),"Matched", "")</f>
        <v>#REF!</v>
      </c>
      <c r="Q4525" s="1" t="str">
        <f ca="1">IF(D4525="AC","Logic4"&amp;"_"&amp;TEXT(C4525,"dd.mm.yyyy") &amp;"_"&amp; 1650956.88,"")</f>
        <v>Logic4_28.02.2020_1650956.88</v>
      </c>
      <c r="R4525" s="1" t="e">
        <f ca="1">IF(AND(Q4525&lt;&gt; "", COUNTIF(SAP!#REF!,Q4525)&gt;0),"Matched", "")</f>
        <v>#REF!</v>
      </c>
    </row>
    <row r="4526" spans="1:18">
      <c r="A4526" s="9">
        <v>11563327</v>
      </c>
      <c r="B4526" s="10">
        <v>43889</v>
      </c>
      <c r="C4526" s="10">
        <v>43889</v>
      </c>
      <c r="D4526" s="11" t="s">
        <v>10</v>
      </c>
      <c r="E4526" s="11">
        <v>0</v>
      </c>
      <c r="F4526" s="11">
        <v>0</v>
      </c>
      <c r="G4526" s="11">
        <v>43745.9</v>
      </c>
      <c r="H4526" s="11">
        <v>1299458.42</v>
      </c>
      <c r="I4526" s="11" t="s">
        <v>11</v>
      </c>
      <c r="J4526" s="11" t="s">
        <v>12</v>
      </c>
      <c r="K4526" s="1" t="str">
        <f t="shared" si="237"/>
        <v/>
      </c>
      <c r="L4526" s="1" t="e">
        <f ca="1">IF(AND(K4526&lt;&gt; "", COUNTIF(SAP!#REF!,K4526)&gt;0),"Matched", "")</f>
        <v>#REF!</v>
      </c>
      <c r="M4526" s="1" t="str">
        <f t="shared" si="238"/>
        <v/>
      </c>
      <c r="N4526" s="1" t="e">
        <f ca="1">IF(AND(M4526&lt;&gt; "", COUNTIF(SAP!#REF!,M4526)&gt;0),"Matched", "")</f>
        <v>#REF!</v>
      </c>
      <c r="O4526" s="1" t="str">
        <f t="shared" si="239"/>
        <v/>
      </c>
      <c r="P4526" s="1" t="e">
        <f ca="1">IF(AND(O4526&lt;&gt; "", COUNTIF(SAP!#REF!,O4526)&gt;0),"Matched", "")</f>
        <v>#REF!</v>
      </c>
      <c r="Q4526" s="1" t="str">
        <f ca="1">IF(D4526="AC","Logic4"&amp;"_"&amp;TEXT(C4526,"dd.mm.yyyy") &amp;"_"&amp; 1650956.88,"")</f>
        <v>Logic4_28.02.2020_1650956.88</v>
      </c>
      <c r="R4526" s="1" t="e">
        <f ca="1">IF(AND(Q4526&lt;&gt; "", COUNTIF(SAP!#REF!,Q4526)&gt;0),"Matched", "")</f>
        <v>#REF!</v>
      </c>
    </row>
    <row r="4527" spans="1:18">
      <c r="A4527" s="13">
        <v>11563327</v>
      </c>
      <c r="B4527" s="14">
        <v>43889</v>
      </c>
      <c r="C4527" s="14">
        <v>43889</v>
      </c>
      <c r="D4527" s="15" t="s">
        <v>10</v>
      </c>
      <c r="E4527" s="15">
        <v>0</v>
      </c>
      <c r="F4527" s="15">
        <v>0</v>
      </c>
      <c r="G4527" s="15">
        <v>45172</v>
      </c>
      <c r="H4527" s="15">
        <v>1344630.42</v>
      </c>
      <c r="I4527" s="15" t="s">
        <v>11</v>
      </c>
      <c r="J4527" s="15" t="s">
        <v>12</v>
      </c>
      <c r="K4527" s="1" t="str">
        <f t="shared" si="237"/>
        <v/>
      </c>
      <c r="L4527" s="1" t="e">
        <f ca="1">IF(AND(K4527&lt;&gt; "", COUNTIF(SAP!#REF!,K4527)&gt;0),"Matched", "")</f>
        <v>#REF!</v>
      </c>
      <c r="M4527" s="1" t="str">
        <f t="shared" si="238"/>
        <v/>
      </c>
      <c r="N4527" s="1" t="e">
        <f ca="1">IF(AND(M4527&lt;&gt; "", COUNTIF(SAP!#REF!,M4527)&gt;0),"Matched", "")</f>
        <v>#REF!</v>
      </c>
      <c r="O4527" s="1" t="str">
        <f t="shared" si="239"/>
        <v/>
      </c>
      <c r="P4527" s="1" t="e">
        <f ca="1">IF(AND(O4527&lt;&gt; "", COUNTIF(SAP!#REF!,O4527)&gt;0),"Matched", "")</f>
        <v>#REF!</v>
      </c>
      <c r="Q4527" s="1" t="str">
        <f ca="1">IF(D4527="AC","Logic4"&amp;"_"&amp;TEXT(C4527,"dd.mm.yyyy") &amp;"_"&amp; 1650956.88,"")</f>
        <v>Logic4_28.02.2020_1650956.88</v>
      </c>
      <c r="R4527" s="1" t="e">
        <f ca="1">IF(AND(Q4527&lt;&gt; "", COUNTIF(SAP!#REF!,Q4527)&gt;0),"Matched", "")</f>
        <v>#REF!</v>
      </c>
    </row>
    <row r="4528" spans="1:18">
      <c r="A4528" s="9">
        <v>11563327</v>
      </c>
      <c r="B4528" s="10">
        <v>43889</v>
      </c>
      <c r="C4528" s="10">
        <v>43889</v>
      </c>
      <c r="D4528" s="11" t="s">
        <v>10</v>
      </c>
      <c r="E4528" s="11">
        <v>0</v>
      </c>
      <c r="F4528" s="11">
        <v>0</v>
      </c>
      <c r="G4528" s="11">
        <v>54041.599999999999</v>
      </c>
      <c r="H4528" s="11">
        <v>1398672.02</v>
      </c>
      <c r="I4528" s="11" t="s">
        <v>11</v>
      </c>
      <c r="J4528" s="11" t="s">
        <v>12</v>
      </c>
      <c r="K4528" s="1" t="str">
        <f t="shared" si="237"/>
        <v/>
      </c>
      <c r="L4528" s="1" t="e">
        <f ca="1">IF(AND(K4528&lt;&gt; "", COUNTIF(SAP!#REF!,K4528)&gt;0),"Matched", "")</f>
        <v>#REF!</v>
      </c>
      <c r="M4528" s="1" t="str">
        <f t="shared" si="238"/>
        <v/>
      </c>
      <c r="N4528" s="1" t="e">
        <f ca="1">IF(AND(M4528&lt;&gt; "", COUNTIF(SAP!#REF!,M4528)&gt;0),"Matched", "")</f>
        <v>#REF!</v>
      </c>
      <c r="O4528" s="1" t="str">
        <f t="shared" si="239"/>
        <v/>
      </c>
      <c r="P4528" s="1" t="e">
        <f ca="1">IF(AND(O4528&lt;&gt; "", COUNTIF(SAP!#REF!,O4528)&gt;0),"Matched", "")</f>
        <v>#REF!</v>
      </c>
      <c r="Q4528" s="1" t="str">
        <f ca="1">IF(D4528="AC","Logic4"&amp;"_"&amp;TEXT(C4528,"dd.mm.yyyy") &amp;"_"&amp; 1650956.88,"")</f>
        <v>Logic4_28.02.2020_1650956.88</v>
      </c>
      <c r="R4528" s="1" t="e">
        <f ca="1">IF(AND(Q4528&lt;&gt; "", COUNTIF(SAP!#REF!,Q4528)&gt;0),"Matched", "")</f>
        <v>#REF!</v>
      </c>
    </row>
    <row r="4529" spans="1:20">
      <c r="A4529" s="13">
        <v>11563327</v>
      </c>
      <c r="B4529" s="14">
        <v>43889</v>
      </c>
      <c r="C4529" s="14">
        <v>43889</v>
      </c>
      <c r="D4529" s="15" t="s">
        <v>10</v>
      </c>
      <c r="E4529" s="15">
        <v>0</v>
      </c>
      <c r="F4529" s="15">
        <v>0</v>
      </c>
      <c r="G4529" s="15">
        <v>57591.8</v>
      </c>
      <c r="H4529" s="15">
        <v>1456263.82</v>
      </c>
      <c r="I4529" s="15" t="s">
        <v>11</v>
      </c>
      <c r="J4529" s="15" t="s">
        <v>12</v>
      </c>
      <c r="K4529" s="1" t="str">
        <f t="shared" si="237"/>
        <v/>
      </c>
      <c r="L4529" s="1" t="e">
        <f ca="1">IF(AND(K4529&lt;&gt; "", COUNTIF(SAP!#REF!,K4529)&gt;0),"Matched", "")</f>
        <v>#REF!</v>
      </c>
      <c r="M4529" s="1" t="str">
        <f t="shared" si="238"/>
        <v/>
      </c>
      <c r="N4529" s="1" t="e">
        <f ca="1">IF(AND(M4529&lt;&gt; "", COUNTIF(SAP!#REF!,M4529)&gt;0),"Matched", "")</f>
        <v>#REF!</v>
      </c>
      <c r="O4529" s="1" t="str">
        <f t="shared" si="239"/>
        <v/>
      </c>
      <c r="P4529" s="1" t="e">
        <f ca="1">IF(AND(O4529&lt;&gt; "", COUNTIF(SAP!#REF!,O4529)&gt;0),"Matched", "")</f>
        <v>#REF!</v>
      </c>
      <c r="Q4529" s="1" t="str">
        <f ca="1">IF(D4529="AC","Logic4"&amp;"_"&amp;TEXT(C4529,"dd.mm.yyyy") &amp;"_"&amp; 1650956.88,"")</f>
        <v>Logic4_28.02.2020_1650956.88</v>
      </c>
      <c r="R4529" s="1" t="e">
        <f ca="1">IF(AND(Q4529&lt;&gt; "", COUNTIF(SAP!#REF!,Q4529)&gt;0),"Matched", "")</f>
        <v>#REF!</v>
      </c>
    </row>
    <row r="4530" spans="1:20">
      <c r="A4530" s="9">
        <v>11563327</v>
      </c>
      <c r="B4530" s="10">
        <v>43889</v>
      </c>
      <c r="C4530" s="10">
        <v>43889</v>
      </c>
      <c r="D4530" s="11" t="s">
        <v>10</v>
      </c>
      <c r="E4530" s="11">
        <v>0</v>
      </c>
      <c r="F4530" s="11">
        <v>0</v>
      </c>
      <c r="G4530" s="11">
        <v>60210.8</v>
      </c>
      <c r="H4530" s="11">
        <v>1516474.62</v>
      </c>
      <c r="I4530" s="11" t="s">
        <v>11</v>
      </c>
      <c r="J4530" s="11" t="s">
        <v>12</v>
      </c>
      <c r="K4530" s="1" t="str">
        <f t="shared" si="237"/>
        <v/>
      </c>
      <c r="L4530" s="1" t="e">
        <f ca="1">IF(AND(K4530&lt;&gt; "", COUNTIF(SAP!#REF!,K4530)&gt;0),"Matched", "")</f>
        <v>#REF!</v>
      </c>
      <c r="M4530" s="1" t="str">
        <f t="shared" si="238"/>
        <v/>
      </c>
      <c r="N4530" s="1" t="e">
        <f ca="1">IF(AND(M4530&lt;&gt; "", COUNTIF(SAP!#REF!,M4530)&gt;0),"Matched", "")</f>
        <v>#REF!</v>
      </c>
      <c r="O4530" s="1" t="str">
        <f t="shared" si="239"/>
        <v/>
      </c>
      <c r="P4530" s="1" t="e">
        <f ca="1">IF(AND(O4530&lt;&gt; "", COUNTIF(SAP!#REF!,O4530)&gt;0),"Matched", "")</f>
        <v>#REF!</v>
      </c>
      <c r="Q4530" s="1" t="str">
        <f ca="1">IF(D4530="AC","Logic4"&amp;"_"&amp;TEXT(C4530,"dd.mm.yyyy") &amp;"_"&amp; 1650956.88,"")</f>
        <v>Logic4_28.02.2020_1650956.88</v>
      </c>
      <c r="R4530" s="1" t="e">
        <f ca="1">IF(AND(Q4530&lt;&gt; "", COUNTIF(SAP!#REF!,Q4530)&gt;0),"Matched", "")</f>
        <v>#REF!</v>
      </c>
    </row>
    <row r="4531" spans="1:20">
      <c r="A4531" s="13">
        <v>11563327</v>
      </c>
      <c r="B4531" s="14">
        <v>43889</v>
      </c>
      <c r="C4531" s="14">
        <v>43889</v>
      </c>
      <c r="D4531" s="15" t="s">
        <v>10</v>
      </c>
      <c r="E4531" s="15">
        <v>0</v>
      </c>
      <c r="F4531" s="15">
        <v>0</v>
      </c>
      <c r="G4531" s="15">
        <v>64215.47</v>
      </c>
      <c r="H4531" s="15">
        <v>1580690.09</v>
      </c>
      <c r="I4531" s="15" t="s">
        <v>11</v>
      </c>
      <c r="J4531" s="15" t="s">
        <v>12</v>
      </c>
      <c r="K4531" s="1" t="str">
        <f t="shared" si="237"/>
        <v/>
      </c>
      <c r="L4531" s="1" t="e">
        <f ca="1">IF(AND(K4531&lt;&gt; "", COUNTIF(SAP!#REF!,K4531)&gt;0),"Matched", "")</f>
        <v>#REF!</v>
      </c>
      <c r="M4531" s="1" t="str">
        <f t="shared" si="238"/>
        <v/>
      </c>
      <c r="N4531" s="1" t="e">
        <f ca="1">IF(AND(M4531&lt;&gt; "", COUNTIF(SAP!#REF!,M4531)&gt;0),"Matched", "")</f>
        <v>#REF!</v>
      </c>
      <c r="O4531" s="1" t="str">
        <f t="shared" si="239"/>
        <v/>
      </c>
      <c r="P4531" s="1" t="e">
        <f ca="1">IF(AND(O4531&lt;&gt; "", COUNTIF(SAP!#REF!,O4531)&gt;0),"Matched", "")</f>
        <v>#REF!</v>
      </c>
      <c r="Q4531" s="1" t="str">
        <f ca="1">IF(D4531="AC","Logic4"&amp;"_"&amp;TEXT(C4531,"dd.mm.yyyy") &amp;"_"&amp; 1650956.88,"")</f>
        <v>Logic4_28.02.2020_1650956.88</v>
      </c>
      <c r="R4531" s="1" t="e">
        <f ca="1">IF(AND(Q4531&lt;&gt; "", COUNTIF(SAP!#REF!,Q4531)&gt;0),"Matched", "")</f>
        <v>#REF!</v>
      </c>
    </row>
    <row r="4532" spans="1:20">
      <c r="A4532" s="9">
        <v>11563327</v>
      </c>
      <c r="B4532" s="10">
        <v>43889</v>
      </c>
      <c r="C4532" s="10">
        <v>43889</v>
      </c>
      <c r="D4532" s="11" t="s">
        <v>10</v>
      </c>
      <c r="E4532" s="11">
        <v>0</v>
      </c>
      <c r="F4532" s="11">
        <v>0</v>
      </c>
      <c r="G4532" s="11">
        <v>70266.789999999994</v>
      </c>
      <c r="H4532" s="11">
        <v>1650956.88</v>
      </c>
      <c r="I4532" s="11" t="s">
        <v>11</v>
      </c>
      <c r="J4532" s="11" t="s">
        <v>12</v>
      </c>
      <c r="K4532" s="1" t="str">
        <f t="shared" si="237"/>
        <v/>
      </c>
      <c r="L4532" s="1" t="e">
        <f ca="1">IF(AND(K4532&lt;&gt; "", COUNTIF(SAP!#REF!,K4532)&gt;0),"Matched", "")</f>
        <v>#REF!</v>
      </c>
      <c r="M4532" s="1" t="str">
        <f t="shared" si="238"/>
        <v/>
      </c>
      <c r="N4532" s="1" t="e">
        <f ca="1">IF(AND(M4532&lt;&gt; "", COUNTIF(SAP!#REF!,M4532)&gt;0),"Matched", "")</f>
        <v>#REF!</v>
      </c>
      <c r="O4532" s="1" t="str">
        <f t="shared" si="239"/>
        <v/>
      </c>
      <c r="P4532" s="1" t="e">
        <f ca="1">IF(AND(O4532&lt;&gt; "", COUNTIF(SAP!#REF!,O4532)&gt;0),"Matched", "")</f>
        <v>#REF!</v>
      </c>
      <c r="Q4532" s="1" t="str">
        <f ca="1">IF(D4532="AC","Logic4"&amp;"_"&amp;TEXT(C4532,"dd.mm.yyyy") &amp;"_"&amp; 1650956.88,"")</f>
        <v>Logic4_28.02.2020_1650956.88</v>
      </c>
      <c r="R4532" s="1" t="e">
        <f ca="1">IF(AND(Q4532&lt;&gt; "", COUNTIF(SAP!#REF!,Q4532)&gt;0),"Matched", "")</f>
        <v>#REF!</v>
      </c>
    </row>
    <row r="4533" spans="1:20">
      <c r="A4533" s="13">
        <v>11563327</v>
      </c>
      <c r="B4533" s="14">
        <v>43889</v>
      </c>
      <c r="C4533" s="14">
        <v>43889</v>
      </c>
      <c r="D4533" s="15" t="s">
        <v>13</v>
      </c>
      <c r="E4533" s="15">
        <v>0</v>
      </c>
      <c r="F4533" s="15">
        <v>7.94</v>
      </c>
      <c r="G4533" s="15">
        <v>0</v>
      </c>
      <c r="H4533" s="15">
        <v>1650948.94</v>
      </c>
      <c r="I4533" s="15" t="s">
        <v>14</v>
      </c>
      <c r="J4533" s="15" t="s">
        <v>15</v>
      </c>
      <c r="K4533" s="1" t="str">
        <f t="shared" si="237"/>
        <v/>
      </c>
      <c r="L4533" s="1" t="e">
        <f ca="1">IF(AND(K4533&lt;&gt; "", COUNTIF(SAP!#REF!,K4533)&gt;0),"Matched", "")</f>
        <v>#REF!</v>
      </c>
      <c r="M4533" s="1" t="str">
        <f t="shared" si="238"/>
        <v/>
      </c>
      <c r="N4533" s="1" t="e">
        <f ca="1">IF(AND(M4533&lt;&gt; "", COUNTIF(SAP!#REF!,M4533)&gt;0),"Matched", "")</f>
        <v>#REF!</v>
      </c>
      <c r="O4533" s="1" t="str">
        <f t="shared" si="239"/>
        <v/>
      </c>
      <c r="P4533" s="1" t="e">
        <f ca="1">IF(AND(O4533&lt;&gt; "", COUNTIF(SAP!#REF!,O4533)&gt;0),"Matched", "")</f>
        <v>#REF!</v>
      </c>
      <c r="R4533" s="1" t="e">
        <f ca="1">IF(AND(Q4533&lt;&gt; "", COUNTIF(SAP!#REF!,Q4533)&gt;0),"Matched", "")</f>
        <v>#REF!</v>
      </c>
      <c r="S4533" s="1" t="str">
        <f ca="1">IF(D4533="AD","Logic5"&amp;"_"&amp;TEXT(C4533,"dd.mm.yyyy") &amp;"_"&amp; 933.15,"")</f>
        <v>Logic5_28.02.2020_933.15</v>
      </c>
      <c r="T4533" s="1" t="e">
        <f ca="1">IF(AND(S4533&lt;&gt; "", COUNTIF(SAP!#REF!,S4533)&gt;0),"Matched", "")</f>
        <v>#REF!</v>
      </c>
    </row>
    <row r="4534" spans="1:20">
      <c r="A4534" s="9">
        <v>11563327</v>
      </c>
      <c r="B4534" s="10">
        <v>43889</v>
      </c>
      <c r="C4534" s="10">
        <v>43889</v>
      </c>
      <c r="D4534" s="11" t="s">
        <v>13</v>
      </c>
      <c r="E4534" s="11">
        <v>0</v>
      </c>
      <c r="F4534" s="11">
        <v>8.8800000000000008</v>
      </c>
      <c r="G4534" s="11">
        <v>0</v>
      </c>
      <c r="H4534" s="11">
        <v>1650940.06</v>
      </c>
      <c r="I4534" s="11" t="s">
        <v>14</v>
      </c>
      <c r="J4534" s="11" t="s">
        <v>15</v>
      </c>
      <c r="K4534" s="1" t="str">
        <f t="shared" si="237"/>
        <v/>
      </c>
      <c r="L4534" s="1" t="e">
        <f ca="1">IF(AND(K4534&lt;&gt; "", COUNTIF(SAP!#REF!,K4534)&gt;0),"Matched", "")</f>
        <v>#REF!</v>
      </c>
      <c r="M4534" s="1" t="str">
        <f t="shared" si="238"/>
        <v/>
      </c>
      <c r="N4534" s="1" t="e">
        <f ca="1">IF(AND(M4534&lt;&gt; "", COUNTIF(SAP!#REF!,M4534)&gt;0),"Matched", "")</f>
        <v>#REF!</v>
      </c>
      <c r="O4534" s="1" t="str">
        <f t="shared" si="239"/>
        <v/>
      </c>
      <c r="P4534" s="1" t="e">
        <f ca="1">IF(AND(O4534&lt;&gt; "", COUNTIF(SAP!#REF!,O4534)&gt;0),"Matched", "")</f>
        <v>#REF!</v>
      </c>
      <c r="R4534" s="1" t="e">
        <f ca="1">IF(AND(Q4534&lt;&gt; "", COUNTIF(SAP!#REF!,Q4534)&gt;0),"Matched", "")</f>
        <v>#REF!</v>
      </c>
      <c r="S4534" s="1" t="str">
        <f ca="1">IF(D4534="AD","Logic5"&amp;"_"&amp;TEXT(C4534,"dd.mm.yyyy") &amp;"_"&amp; 933.15,"")</f>
        <v>Logic5_28.02.2020_933.15</v>
      </c>
      <c r="T4534" s="1" t="e">
        <f ca="1">IF(AND(S4534&lt;&gt; "", COUNTIF(SAP!#REF!,S4534)&gt;0),"Matched", "")</f>
        <v>#REF!</v>
      </c>
    </row>
    <row r="4535" spans="1:20">
      <c r="A4535" s="13">
        <v>11563327</v>
      </c>
      <c r="B4535" s="14">
        <v>43889</v>
      </c>
      <c r="C4535" s="14">
        <v>43889</v>
      </c>
      <c r="D4535" s="15" t="s">
        <v>13</v>
      </c>
      <c r="E4535" s="15">
        <v>0</v>
      </c>
      <c r="F4535" s="15">
        <v>9.35</v>
      </c>
      <c r="G4535" s="15">
        <v>0</v>
      </c>
      <c r="H4535" s="15">
        <v>1650930.71</v>
      </c>
      <c r="I4535" s="15" t="s">
        <v>14</v>
      </c>
      <c r="J4535" s="15" t="s">
        <v>15</v>
      </c>
      <c r="K4535" s="1" t="str">
        <f t="shared" si="237"/>
        <v/>
      </c>
      <c r="L4535" s="1" t="e">
        <f ca="1">IF(AND(K4535&lt;&gt; "", COUNTIF(SAP!#REF!,K4535)&gt;0),"Matched", "")</f>
        <v>#REF!</v>
      </c>
      <c r="M4535" s="1" t="str">
        <f t="shared" si="238"/>
        <v/>
      </c>
      <c r="N4535" s="1" t="e">
        <f ca="1">IF(AND(M4535&lt;&gt; "", COUNTIF(SAP!#REF!,M4535)&gt;0),"Matched", "")</f>
        <v>#REF!</v>
      </c>
      <c r="O4535" s="1" t="str">
        <f t="shared" si="239"/>
        <v/>
      </c>
      <c r="P4535" s="1" t="e">
        <f ca="1">IF(AND(O4535&lt;&gt; "", COUNTIF(SAP!#REF!,O4535)&gt;0),"Matched", "")</f>
        <v>#REF!</v>
      </c>
      <c r="R4535" s="1" t="e">
        <f ca="1">IF(AND(Q4535&lt;&gt; "", COUNTIF(SAP!#REF!,Q4535)&gt;0),"Matched", "")</f>
        <v>#REF!</v>
      </c>
      <c r="S4535" s="1" t="str">
        <f ca="1">IF(D4535="AD","Logic5"&amp;"_"&amp;TEXT(C4535,"dd.mm.yyyy") &amp;"_"&amp; 933.15,"")</f>
        <v>Logic5_28.02.2020_933.15</v>
      </c>
      <c r="T4535" s="1" t="e">
        <f ca="1">IF(AND(S4535&lt;&gt; "", COUNTIF(SAP!#REF!,S4535)&gt;0),"Matched", "")</f>
        <v>#REF!</v>
      </c>
    </row>
    <row r="4536" spans="1:20">
      <c r="A4536" s="9">
        <v>11563327</v>
      </c>
      <c r="B4536" s="10">
        <v>43889</v>
      </c>
      <c r="C4536" s="10">
        <v>43889</v>
      </c>
      <c r="D4536" s="11" t="s">
        <v>13</v>
      </c>
      <c r="E4536" s="11">
        <v>0</v>
      </c>
      <c r="F4536" s="11">
        <v>10.28</v>
      </c>
      <c r="G4536" s="11">
        <v>0</v>
      </c>
      <c r="H4536" s="11">
        <v>1650920.43</v>
      </c>
      <c r="I4536" s="11" t="s">
        <v>14</v>
      </c>
      <c r="J4536" s="11" t="s">
        <v>15</v>
      </c>
      <c r="K4536" s="1" t="str">
        <f t="shared" si="237"/>
        <v/>
      </c>
      <c r="L4536" s="1" t="e">
        <f ca="1">IF(AND(K4536&lt;&gt; "", COUNTIF(SAP!#REF!,K4536)&gt;0),"Matched", "")</f>
        <v>#REF!</v>
      </c>
      <c r="M4536" s="1" t="str">
        <f t="shared" si="238"/>
        <v/>
      </c>
      <c r="N4536" s="1" t="e">
        <f ca="1">IF(AND(M4536&lt;&gt; "", COUNTIF(SAP!#REF!,M4536)&gt;0),"Matched", "")</f>
        <v>#REF!</v>
      </c>
      <c r="O4536" s="1" t="str">
        <f t="shared" si="239"/>
        <v/>
      </c>
      <c r="P4536" s="1" t="e">
        <f ca="1">IF(AND(O4536&lt;&gt; "", COUNTIF(SAP!#REF!,O4536)&gt;0),"Matched", "")</f>
        <v>#REF!</v>
      </c>
      <c r="R4536" s="1" t="e">
        <f ca="1">IF(AND(Q4536&lt;&gt; "", COUNTIF(SAP!#REF!,Q4536)&gt;0),"Matched", "")</f>
        <v>#REF!</v>
      </c>
      <c r="S4536" s="1" t="str">
        <f ca="1">IF(D4536="AD","Logic5"&amp;"_"&amp;TEXT(C4536,"dd.mm.yyyy") &amp;"_"&amp; 933.15,"")</f>
        <v>Logic5_28.02.2020_933.15</v>
      </c>
      <c r="T4536" s="1" t="e">
        <f ca="1">IF(AND(S4536&lt;&gt; "", COUNTIF(SAP!#REF!,S4536)&gt;0),"Matched", "")</f>
        <v>#REF!</v>
      </c>
    </row>
    <row r="4537" spans="1:20">
      <c r="A4537" s="13">
        <v>11563327</v>
      </c>
      <c r="B4537" s="14">
        <v>43889</v>
      </c>
      <c r="C4537" s="14">
        <v>43889</v>
      </c>
      <c r="D4537" s="15" t="s">
        <v>13</v>
      </c>
      <c r="E4537" s="15">
        <v>0</v>
      </c>
      <c r="F4537" s="15">
        <v>12.15</v>
      </c>
      <c r="G4537" s="15">
        <v>0</v>
      </c>
      <c r="H4537" s="15">
        <v>1650908.28</v>
      </c>
      <c r="I4537" s="15" t="s">
        <v>14</v>
      </c>
      <c r="J4537" s="15" t="s">
        <v>15</v>
      </c>
      <c r="K4537" s="1" t="str">
        <f t="shared" si="237"/>
        <v/>
      </c>
      <c r="L4537" s="1" t="e">
        <f ca="1">IF(AND(K4537&lt;&gt; "", COUNTIF(SAP!#REF!,K4537)&gt;0),"Matched", "")</f>
        <v>#REF!</v>
      </c>
      <c r="M4537" s="1" t="str">
        <f t="shared" si="238"/>
        <v/>
      </c>
      <c r="N4537" s="1" t="e">
        <f ca="1">IF(AND(M4537&lt;&gt; "", COUNTIF(SAP!#REF!,M4537)&gt;0),"Matched", "")</f>
        <v>#REF!</v>
      </c>
      <c r="O4537" s="1" t="str">
        <f t="shared" si="239"/>
        <v/>
      </c>
      <c r="P4537" s="1" t="e">
        <f ca="1">IF(AND(O4537&lt;&gt; "", COUNTIF(SAP!#REF!,O4537)&gt;0),"Matched", "")</f>
        <v>#REF!</v>
      </c>
      <c r="R4537" s="1" t="e">
        <f ca="1">IF(AND(Q4537&lt;&gt; "", COUNTIF(SAP!#REF!,Q4537)&gt;0),"Matched", "")</f>
        <v>#REF!</v>
      </c>
      <c r="S4537" s="1" t="str">
        <f ca="1">IF(D4537="AD","Logic5"&amp;"_"&amp;TEXT(C4537,"dd.mm.yyyy") &amp;"_"&amp; 933.15,"")</f>
        <v>Logic5_28.02.2020_933.15</v>
      </c>
      <c r="T4537" s="1" t="e">
        <f ca="1">IF(AND(S4537&lt;&gt; "", COUNTIF(SAP!#REF!,S4537)&gt;0),"Matched", "")</f>
        <v>#REF!</v>
      </c>
    </row>
    <row r="4538" spans="1:20">
      <c r="A4538" s="9">
        <v>11563327</v>
      </c>
      <c r="B4538" s="10">
        <v>43889</v>
      </c>
      <c r="C4538" s="10">
        <v>43889</v>
      </c>
      <c r="D4538" s="11" t="s">
        <v>13</v>
      </c>
      <c r="E4538" s="11">
        <v>0</v>
      </c>
      <c r="F4538" s="11">
        <v>12.95</v>
      </c>
      <c r="G4538" s="11">
        <v>0</v>
      </c>
      <c r="H4538" s="11">
        <v>1650895.33</v>
      </c>
      <c r="I4538" s="11" t="s">
        <v>14</v>
      </c>
      <c r="J4538" s="11" t="s">
        <v>15</v>
      </c>
      <c r="K4538" s="1" t="str">
        <f t="shared" si="237"/>
        <v/>
      </c>
      <c r="L4538" s="1" t="e">
        <f ca="1">IF(AND(K4538&lt;&gt; "", COUNTIF(SAP!#REF!,K4538)&gt;0),"Matched", "")</f>
        <v>#REF!</v>
      </c>
      <c r="M4538" s="1" t="str">
        <f t="shared" si="238"/>
        <v/>
      </c>
      <c r="N4538" s="1" t="e">
        <f ca="1">IF(AND(M4538&lt;&gt; "", COUNTIF(SAP!#REF!,M4538)&gt;0),"Matched", "")</f>
        <v>#REF!</v>
      </c>
      <c r="O4538" s="1" t="str">
        <f t="shared" si="239"/>
        <v/>
      </c>
      <c r="P4538" s="1" t="e">
        <f ca="1">IF(AND(O4538&lt;&gt; "", COUNTIF(SAP!#REF!,O4538)&gt;0),"Matched", "")</f>
        <v>#REF!</v>
      </c>
      <c r="R4538" s="1" t="e">
        <f ca="1">IF(AND(Q4538&lt;&gt; "", COUNTIF(SAP!#REF!,Q4538)&gt;0),"Matched", "")</f>
        <v>#REF!</v>
      </c>
      <c r="S4538" s="1" t="str">
        <f ca="1">IF(D4538="AD","Logic5"&amp;"_"&amp;TEXT(C4538,"dd.mm.yyyy") &amp;"_"&amp; 933.15,"")</f>
        <v>Logic5_28.02.2020_933.15</v>
      </c>
      <c r="T4538" s="1" t="e">
        <f ca="1">IF(AND(S4538&lt;&gt; "", COUNTIF(SAP!#REF!,S4538)&gt;0),"Matched", "")</f>
        <v>#REF!</v>
      </c>
    </row>
    <row r="4539" spans="1:20">
      <c r="A4539" s="13">
        <v>11563327</v>
      </c>
      <c r="B4539" s="14">
        <v>43889</v>
      </c>
      <c r="C4539" s="14">
        <v>43889</v>
      </c>
      <c r="D4539" s="15" t="s">
        <v>13</v>
      </c>
      <c r="E4539" s="15">
        <v>0</v>
      </c>
      <c r="F4539" s="15">
        <v>13.37</v>
      </c>
      <c r="G4539" s="15">
        <v>0</v>
      </c>
      <c r="H4539" s="15">
        <v>1650881.96</v>
      </c>
      <c r="I4539" s="15" t="s">
        <v>14</v>
      </c>
      <c r="J4539" s="15" t="s">
        <v>15</v>
      </c>
      <c r="K4539" s="1" t="str">
        <f t="shared" si="237"/>
        <v/>
      </c>
      <c r="L4539" s="1" t="e">
        <f ca="1">IF(AND(K4539&lt;&gt; "", COUNTIF(SAP!#REF!,K4539)&gt;0),"Matched", "")</f>
        <v>#REF!</v>
      </c>
      <c r="M4539" s="1" t="str">
        <f t="shared" si="238"/>
        <v/>
      </c>
      <c r="N4539" s="1" t="e">
        <f ca="1">IF(AND(M4539&lt;&gt; "", COUNTIF(SAP!#REF!,M4539)&gt;0),"Matched", "")</f>
        <v>#REF!</v>
      </c>
      <c r="O4539" s="1" t="str">
        <f t="shared" si="239"/>
        <v/>
      </c>
      <c r="P4539" s="1" t="e">
        <f ca="1">IF(AND(O4539&lt;&gt; "", COUNTIF(SAP!#REF!,O4539)&gt;0),"Matched", "")</f>
        <v>#REF!</v>
      </c>
      <c r="R4539" s="1" t="e">
        <f ca="1">IF(AND(Q4539&lt;&gt; "", COUNTIF(SAP!#REF!,Q4539)&gt;0),"Matched", "")</f>
        <v>#REF!</v>
      </c>
      <c r="S4539" s="1" t="str">
        <f ca="1">IF(D4539="AD","Logic5"&amp;"_"&amp;TEXT(C4539,"dd.mm.yyyy") &amp;"_"&amp; 933.15,"")</f>
        <v>Logic5_28.02.2020_933.15</v>
      </c>
      <c r="T4539" s="1" t="e">
        <f ca="1">IF(AND(S4539&lt;&gt; "", COUNTIF(SAP!#REF!,S4539)&gt;0),"Matched", "")</f>
        <v>#REF!</v>
      </c>
    </row>
    <row r="4540" spans="1:20">
      <c r="A4540" s="9">
        <v>11563327</v>
      </c>
      <c r="B4540" s="10">
        <v>43889</v>
      </c>
      <c r="C4540" s="10">
        <v>43889</v>
      </c>
      <c r="D4540" s="11" t="s">
        <v>13</v>
      </c>
      <c r="E4540" s="11">
        <v>0</v>
      </c>
      <c r="F4540" s="11">
        <v>15.59</v>
      </c>
      <c r="G4540" s="11">
        <v>0</v>
      </c>
      <c r="H4540" s="11">
        <v>1650866.37</v>
      </c>
      <c r="I4540" s="11" t="s">
        <v>14</v>
      </c>
      <c r="J4540" s="11" t="s">
        <v>15</v>
      </c>
      <c r="K4540" s="1" t="str">
        <f t="shared" si="237"/>
        <v/>
      </c>
      <c r="L4540" s="1" t="e">
        <f ca="1">IF(AND(K4540&lt;&gt; "", COUNTIF(SAP!#REF!,K4540)&gt;0),"Matched", "")</f>
        <v>#REF!</v>
      </c>
      <c r="M4540" s="1" t="str">
        <f t="shared" si="238"/>
        <v/>
      </c>
      <c r="N4540" s="1" t="e">
        <f ca="1">IF(AND(M4540&lt;&gt; "", COUNTIF(SAP!#REF!,M4540)&gt;0),"Matched", "")</f>
        <v>#REF!</v>
      </c>
      <c r="O4540" s="1" t="str">
        <f t="shared" si="239"/>
        <v/>
      </c>
      <c r="P4540" s="1" t="e">
        <f ca="1">IF(AND(O4540&lt;&gt; "", COUNTIF(SAP!#REF!,O4540)&gt;0),"Matched", "")</f>
        <v>#REF!</v>
      </c>
      <c r="R4540" s="1" t="e">
        <f ca="1">IF(AND(Q4540&lt;&gt; "", COUNTIF(SAP!#REF!,Q4540)&gt;0),"Matched", "")</f>
        <v>#REF!</v>
      </c>
      <c r="S4540" s="1" t="str">
        <f ca="1">IF(D4540="AD","Logic5"&amp;"_"&amp;TEXT(C4540,"dd.mm.yyyy") &amp;"_"&amp; 933.15,"")</f>
        <v>Logic5_28.02.2020_933.15</v>
      </c>
      <c r="T4540" s="1" t="e">
        <f ca="1">IF(AND(S4540&lt;&gt; "", COUNTIF(SAP!#REF!,S4540)&gt;0),"Matched", "")</f>
        <v>#REF!</v>
      </c>
    </row>
    <row r="4541" spans="1:20">
      <c r="A4541" s="13">
        <v>11563327</v>
      </c>
      <c r="B4541" s="14">
        <v>43889</v>
      </c>
      <c r="C4541" s="14">
        <v>43889</v>
      </c>
      <c r="D4541" s="15" t="s">
        <v>13</v>
      </c>
      <c r="E4541" s="15">
        <v>0</v>
      </c>
      <c r="F4541" s="15">
        <v>16.07</v>
      </c>
      <c r="G4541" s="15">
        <v>0</v>
      </c>
      <c r="H4541" s="15">
        <v>1650850.3</v>
      </c>
      <c r="I4541" s="15" t="s">
        <v>14</v>
      </c>
      <c r="J4541" s="15" t="s">
        <v>15</v>
      </c>
      <c r="K4541" s="1" t="str">
        <f t="shared" si="237"/>
        <v/>
      </c>
      <c r="L4541" s="1" t="e">
        <f ca="1">IF(AND(K4541&lt;&gt; "", COUNTIF(SAP!#REF!,K4541)&gt;0),"Matched", "")</f>
        <v>#REF!</v>
      </c>
      <c r="M4541" s="1" t="str">
        <f t="shared" si="238"/>
        <v/>
      </c>
      <c r="N4541" s="1" t="e">
        <f ca="1">IF(AND(M4541&lt;&gt; "", COUNTIF(SAP!#REF!,M4541)&gt;0),"Matched", "")</f>
        <v>#REF!</v>
      </c>
      <c r="O4541" s="1" t="str">
        <f t="shared" si="239"/>
        <v/>
      </c>
      <c r="P4541" s="1" t="e">
        <f ca="1">IF(AND(O4541&lt;&gt; "", COUNTIF(SAP!#REF!,O4541)&gt;0),"Matched", "")</f>
        <v>#REF!</v>
      </c>
      <c r="R4541" s="1" t="e">
        <f ca="1">IF(AND(Q4541&lt;&gt; "", COUNTIF(SAP!#REF!,Q4541)&gt;0),"Matched", "")</f>
        <v>#REF!</v>
      </c>
      <c r="S4541" s="1" t="str">
        <f ca="1">IF(D4541="AD","Logic5"&amp;"_"&amp;TEXT(C4541,"dd.mm.yyyy") &amp;"_"&amp; 933.15,"")</f>
        <v>Logic5_28.02.2020_933.15</v>
      </c>
      <c r="T4541" s="1" t="e">
        <f ca="1">IF(AND(S4541&lt;&gt; "", COUNTIF(SAP!#REF!,S4541)&gt;0),"Matched", "")</f>
        <v>#REF!</v>
      </c>
    </row>
    <row r="4542" spans="1:20">
      <c r="A4542" s="9">
        <v>11563327</v>
      </c>
      <c r="B4542" s="10">
        <v>43889</v>
      </c>
      <c r="C4542" s="10">
        <v>43889</v>
      </c>
      <c r="D4542" s="11" t="s">
        <v>13</v>
      </c>
      <c r="E4542" s="11">
        <v>0</v>
      </c>
      <c r="F4542" s="11">
        <v>22.61</v>
      </c>
      <c r="G4542" s="11">
        <v>0</v>
      </c>
      <c r="H4542" s="11">
        <v>1650827.69</v>
      </c>
      <c r="I4542" s="11" t="s">
        <v>14</v>
      </c>
      <c r="J4542" s="11" t="s">
        <v>15</v>
      </c>
      <c r="K4542" s="1" t="str">
        <f t="shared" si="237"/>
        <v/>
      </c>
      <c r="L4542" s="1" t="e">
        <f ca="1">IF(AND(K4542&lt;&gt; "", COUNTIF(SAP!#REF!,K4542)&gt;0),"Matched", "")</f>
        <v>#REF!</v>
      </c>
      <c r="M4542" s="1" t="str">
        <f t="shared" si="238"/>
        <v/>
      </c>
      <c r="N4542" s="1" t="e">
        <f ca="1">IF(AND(M4542&lt;&gt; "", COUNTIF(SAP!#REF!,M4542)&gt;0),"Matched", "")</f>
        <v>#REF!</v>
      </c>
      <c r="O4542" s="1" t="str">
        <f t="shared" si="239"/>
        <v/>
      </c>
      <c r="P4542" s="1" t="e">
        <f ca="1">IF(AND(O4542&lt;&gt; "", COUNTIF(SAP!#REF!,O4542)&gt;0),"Matched", "")</f>
        <v>#REF!</v>
      </c>
      <c r="R4542" s="1" t="e">
        <f ca="1">IF(AND(Q4542&lt;&gt; "", COUNTIF(SAP!#REF!,Q4542)&gt;0),"Matched", "")</f>
        <v>#REF!</v>
      </c>
      <c r="S4542" s="1" t="str">
        <f ca="1">IF(D4542="AD","Logic5"&amp;"_"&amp;TEXT(C4542,"dd.mm.yyyy") &amp;"_"&amp; 933.15,"")</f>
        <v>Logic5_28.02.2020_933.15</v>
      </c>
      <c r="T4542" s="1" t="e">
        <f ca="1">IF(AND(S4542&lt;&gt; "", COUNTIF(SAP!#REF!,S4542)&gt;0),"Matched", "")</f>
        <v>#REF!</v>
      </c>
    </row>
    <row r="4543" spans="1:20">
      <c r="A4543" s="13">
        <v>11563327</v>
      </c>
      <c r="B4543" s="14">
        <v>43889</v>
      </c>
      <c r="C4543" s="14">
        <v>43889</v>
      </c>
      <c r="D4543" s="15" t="s">
        <v>13</v>
      </c>
      <c r="E4543" s="15">
        <v>0</v>
      </c>
      <c r="F4543" s="15">
        <v>24.71</v>
      </c>
      <c r="G4543" s="15">
        <v>0</v>
      </c>
      <c r="H4543" s="15">
        <v>1650802.98</v>
      </c>
      <c r="I4543" s="15" t="s">
        <v>14</v>
      </c>
      <c r="J4543" s="15" t="s">
        <v>15</v>
      </c>
      <c r="K4543" s="1" t="str">
        <f t="shared" si="237"/>
        <v/>
      </c>
      <c r="L4543" s="1" t="e">
        <f ca="1">IF(AND(K4543&lt;&gt; "", COUNTIF(SAP!#REF!,K4543)&gt;0),"Matched", "")</f>
        <v>#REF!</v>
      </c>
      <c r="M4543" s="1" t="str">
        <f t="shared" si="238"/>
        <v/>
      </c>
      <c r="N4543" s="1" t="e">
        <f ca="1">IF(AND(M4543&lt;&gt; "", COUNTIF(SAP!#REF!,M4543)&gt;0),"Matched", "")</f>
        <v>#REF!</v>
      </c>
      <c r="O4543" s="1" t="str">
        <f t="shared" si="239"/>
        <v/>
      </c>
      <c r="P4543" s="1" t="e">
        <f ca="1">IF(AND(O4543&lt;&gt; "", COUNTIF(SAP!#REF!,O4543)&gt;0),"Matched", "")</f>
        <v>#REF!</v>
      </c>
      <c r="R4543" s="1" t="e">
        <f ca="1">IF(AND(Q4543&lt;&gt; "", COUNTIF(SAP!#REF!,Q4543)&gt;0),"Matched", "")</f>
        <v>#REF!</v>
      </c>
      <c r="S4543" s="1" t="str">
        <f ca="1">IF(D4543="AD","Logic5"&amp;"_"&amp;TEXT(C4543,"dd.mm.yyyy") &amp;"_"&amp; 933.15,"")</f>
        <v>Logic5_28.02.2020_933.15</v>
      </c>
      <c r="T4543" s="1" t="e">
        <f ca="1">IF(AND(S4543&lt;&gt; "", COUNTIF(SAP!#REF!,S4543)&gt;0),"Matched", "")</f>
        <v>#REF!</v>
      </c>
    </row>
    <row r="4544" spans="1:20">
      <c r="A4544" s="9">
        <v>11563327</v>
      </c>
      <c r="B4544" s="10">
        <v>43889</v>
      </c>
      <c r="C4544" s="10">
        <v>43889</v>
      </c>
      <c r="D4544" s="11" t="s">
        <v>13</v>
      </c>
      <c r="E4544" s="11">
        <v>0</v>
      </c>
      <c r="F4544" s="11">
        <v>27.79</v>
      </c>
      <c r="G4544" s="11">
        <v>0</v>
      </c>
      <c r="H4544" s="11">
        <v>1650775.19</v>
      </c>
      <c r="I4544" s="11" t="s">
        <v>14</v>
      </c>
      <c r="J4544" s="11" t="s">
        <v>15</v>
      </c>
      <c r="K4544" s="1" t="str">
        <f t="shared" si="237"/>
        <v/>
      </c>
      <c r="L4544" s="1" t="e">
        <f ca="1">IF(AND(K4544&lt;&gt; "", COUNTIF(SAP!#REF!,K4544)&gt;0),"Matched", "")</f>
        <v>#REF!</v>
      </c>
      <c r="M4544" s="1" t="str">
        <f t="shared" si="238"/>
        <v/>
      </c>
      <c r="N4544" s="1" t="e">
        <f ca="1">IF(AND(M4544&lt;&gt; "", COUNTIF(SAP!#REF!,M4544)&gt;0),"Matched", "")</f>
        <v>#REF!</v>
      </c>
      <c r="O4544" s="1" t="str">
        <f t="shared" si="239"/>
        <v/>
      </c>
      <c r="P4544" s="1" t="e">
        <f ca="1">IF(AND(O4544&lt;&gt; "", COUNTIF(SAP!#REF!,O4544)&gt;0),"Matched", "")</f>
        <v>#REF!</v>
      </c>
      <c r="R4544" s="1" t="e">
        <f ca="1">IF(AND(Q4544&lt;&gt; "", COUNTIF(SAP!#REF!,Q4544)&gt;0),"Matched", "")</f>
        <v>#REF!</v>
      </c>
      <c r="S4544" s="1" t="str">
        <f ca="1">IF(D4544="AD","Logic5"&amp;"_"&amp;TEXT(C4544,"dd.mm.yyyy") &amp;"_"&amp; 933.15,"")</f>
        <v>Logic5_28.02.2020_933.15</v>
      </c>
      <c r="T4544" s="1" t="e">
        <f ca="1">IF(AND(S4544&lt;&gt; "", COUNTIF(SAP!#REF!,S4544)&gt;0),"Matched", "")</f>
        <v>#REF!</v>
      </c>
    </row>
    <row r="4545" spans="1:20">
      <c r="A4545" s="13">
        <v>11563327</v>
      </c>
      <c r="B4545" s="14">
        <v>43889</v>
      </c>
      <c r="C4545" s="14">
        <v>43889</v>
      </c>
      <c r="D4545" s="15" t="s">
        <v>13</v>
      </c>
      <c r="E4545" s="15">
        <v>0</v>
      </c>
      <c r="F4545" s="15">
        <v>38.35</v>
      </c>
      <c r="G4545" s="15">
        <v>0</v>
      </c>
      <c r="H4545" s="15">
        <v>1650736.84</v>
      </c>
      <c r="I4545" s="15" t="s">
        <v>14</v>
      </c>
      <c r="J4545" s="15" t="s">
        <v>15</v>
      </c>
      <c r="K4545" s="1" t="str">
        <f t="shared" si="237"/>
        <v/>
      </c>
      <c r="L4545" s="1" t="e">
        <f ca="1">IF(AND(K4545&lt;&gt; "", COUNTIF(SAP!#REF!,K4545)&gt;0),"Matched", "")</f>
        <v>#REF!</v>
      </c>
      <c r="M4545" s="1" t="str">
        <f t="shared" si="238"/>
        <v/>
      </c>
      <c r="N4545" s="1" t="e">
        <f ca="1">IF(AND(M4545&lt;&gt; "", COUNTIF(SAP!#REF!,M4545)&gt;0),"Matched", "")</f>
        <v>#REF!</v>
      </c>
      <c r="O4545" s="1" t="str">
        <f t="shared" si="239"/>
        <v/>
      </c>
      <c r="P4545" s="1" t="e">
        <f ca="1">IF(AND(O4545&lt;&gt; "", COUNTIF(SAP!#REF!,O4545)&gt;0),"Matched", "")</f>
        <v>#REF!</v>
      </c>
      <c r="R4545" s="1" t="e">
        <f ca="1">IF(AND(Q4545&lt;&gt; "", COUNTIF(SAP!#REF!,Q4545)&gt;0),"Matched", "")</f>
        <v>#REF!</v>
      </c>
      <c r="S4545" s="1" t="str">
        <f ca="1">IF(D4545="AD","Logic5"&amp;"_"&amp;TEXT(C4545,"dd.mm.yyyy") &amp;"_"&amp; 933.15,"")</f>
        <v>Logic5_28.02.2020_933.15</v>
      </c>
      <c r="T4545" s="1" t="e">
        <f ca="1">IF(AND(S4545&lt;&gt; "", COUNTIF(SAP!#REF!,S4545)&gt;0),"Matched", "")</f>
        <v>#REF!</v>
      </c>
    </row>
    <row r="4546" spans="1:20">
      <c r="A4546" s="9">
        <v>11563327</v>
      </c>
      <c r="B4546" s="10">
        <v>43889</v>
      </c>
      <c r="C4546" s="10">
        <v>43889</v>
      </c>
      <c r="D4546" s="11" t="s">
        <v>13</v>
      </c>
      <c r="E4546" s="11">
        <v>0</v>
      </c>
      <c r="F4546" s="11">
        <v>39.99</v>
      </c>
      <c r="G4546" s="11">
        <v>0</v>
      </c>
      <c r="H4546" s="11">
        <v>1650696.85</v>
      </c>
      <c r="I4546" s="11" t="s">
        <v>14</v>
      </c>
      <c r="J4546" s="11" t="s">
        <v>15</v>
      </c>
      <c r="K4546" s="1" t="str">
        <f t="shared" si="237"/>
        <v/>
      </c>
      <c r="L4546" s="1" t="e">
        <f ca="1">IF(AND(K4546&lt;&gt; "", COUNTIF(SAP!#REF!,K4546)&gt;0),"Matched", "")</f>
        <v>#REF!</v>
      </c>
      <c r="M4546" s="1" t="str">
        <f t="shared" si="238"/>
        <v/>
      </c>
      <c r="N4546" s="1" t="e">
        <f ca="1">IF(AND(M4546&lt;&gt; "", COUNTIF(SAP!#REF!,M4546)&gt;0),"Matched", "")</f>
        <v>#REF!</v>
      </c>
      <c r="O4546" s="1" t="str">
        <f t="shared" si="239"/>
        <v/>
      </c>
      <c r="P4546" s="1" t="e">
        <f ca="1">IF(AND(O4546&lt;&gt; "", COUNTIF(SAP!#REF!,O4546)&gt;0),"Matched", "")</f>
        <v>#REF!</v>
      </c>
      <c r="R4546" s="1" t="e">
        <f ca="1">IF(AND(Q4546&lt;&gt; "", COUNTIF(SAP!#REF!,Q4546)&gt;0),"Matched", "")</f>
        <v>#REF!</v>
      </c>
      <c r="S4546" s="1" t="str">
        <f ca="1">IF(D4546="AD","Logic5"&amp;"_"&amp;TEXT(C4546,"dd.mm.yyyy") &amp;"_"&amp; 933.15,"")</f>
        <v>Logic5_28.02.2020_933.15</v>
      </c>
      <c r="T4546" s="1" t="e">
        <f ca="1">IF(AND(S4546&lt;&gt; "", COUNTIF(SAP!#REF!,S4546)&gt;0),"Matched", "")</f>
        <v>#REF!</v>
      </c>
    </row>
    <row r="4547" spans="1:20">
      <c r="A4547" s="13">
        <v>11563327</v>
      </c>
      <c r="B4547" s="14">
        <v>43889</v>
      </c>
      <c r="C4547" s="14">
        <v>43889</v>
      </c>
      <c r="D4547" s="15" t="s">
        <v>13</v>
      </c>
      <c r="E4547" s="15">
        <v>0</v>
      </c>
      <c r="F4547" s="15">
        <v>44.85</v>
      </c>
      <c r="G4547" s="15">
        <v>0</v>
      </c>
      <c r="H4547" s="15">
        <v>1650652</v>
      </c>
      <c r="I4547" s="15" t="s">
        <v>14</v>
      </c>
      <c r="J4547" s="15" t="s">
        <v>15</v>
      </c>
      <c r="K4547" s="1" t="str">
        <f t="shared" ref="K4547:K4610" si="240">IF(D4547="TF","Logic1"&amp;"_"&amp;TEXT(C4547, "mm") &amp;"_"&amp; F4547,"")</f>
        <v/>
      </c>
      <c r="L4547" s="1" t="e">
        <f ca="1">IF(AND(K4547&lt;&gt; "", COUNTIF(SAP!#REF!,K4547)&gt;0),"Matched", "")</f>
        <v>#REF!</v>
      </c>
      <c r="M4547" s="1" t="str">
        <f t="shared" si="238"/>
        <v/>
      </c>
      <c r="N4547" s="1" t="e">
        <f ca="1">IF(AND(M4547&lt;&gt; "", COUNTIF(SAP!#REF!,M4547)&gt;0),"Matched", "")</f>
        <v>#REF!</v>
      </c>
      <c r="O4547" s="1" t="str">
        <f t="shared" si="239"/>
        <v/>
      </c>
      <c r="P4547" s="1" t="e">
        <f ca="1">IF(AND(O4547&lt;&gt; "", COUNTIF(SAP!#REF!,O4547)&gt;0),"Matched", "")</f>
        <v>#REF!</v>
      </c>
      <c r="R4547" s="1" t="e">
        <f ca="1">IF(AND(Q4547&lt;&gt; "", COUNTIF(SAP!#REF!,Q4547)&gt;0),"Matched", "")</f>
        <v>#REF!</v>
      </c>
      <c r="S4547" s="1" t="str">
        <f ca="1">IF(D4547="AD","Logic5"&amp;"_"&amp;TEXT(C4547,"dd.mm.yyyy") &amp;"_"&amp; 933.15,"")</f>
        <v>Logic5_28.02.2020_933.15</v>
      </c>
      <c r="T4547" s="1" t="e">
        <f ca="1">IF(AND(S4547&lt;&gt; "", COUNTIF(SAP!#REF!,S4547)&gt;0),"Matched", "")</f>
        <v>#REF!</v>
      </c>
    </row>
    <row r="4548" spans="1:20">
      <c r="A4548" s="9">
        <v>11563327</v>
      </c>
      <c r="B4548" s="10">
        <v>43889</v>
      </c>
      <c r="C4548" s="10">
        <v>43889</v>
      </c>
      <c r="D4548" s="11" t="s">
        <v>13</v>
      </c>
      <c r="E4548" s="11">
        <v>0</v>
      </c>
      <c r="F4548" s="11">
        <v>45.44</v>
      </c>
      <c r="G4548" s="11">
        <v>0</v>
      </c>
      <c r="H4548" s="11">
        <v>1650606.56</v>
      </c>
      <c r="I4548" s="11" t="s">
        <v>14</v>
      </c>
      <c r="J4548" s="11" t="s">
        <v>15</v>
      </c>
      <c r="K4548" s="1" t="str">
        <f t="shared" si="240"/>
        <v/>
      </c>
      <c r="L4548" s="1" t="e">
        <f ca="1">IF(AND(K4548&lt;&gt; "", COUNTIF(SAP!#REF!,K4548)&gt;0),"Matched", "")</f>
        <v>#REF!</v>
      </c>
      <c r="M4548" s="1" t="str">
        <f t="shared" si="238"/>
        <v/>
      </c>
      <c r="N4548" s="1" t="e">
        <f ca="1">IF(AND(M4548&lt;&gt; "", COUNTIF(SAP!#REF!,M4548)&gt;0),"Matched", "")</f>
        <v>#REF!</v>
      </c>
      <c r="O4548" s="1" t="str">
        <f t="shared" si="239"/>
        <v/>
      </c>
      <c r="P4548" s="1" t="e">
        <f ca="1">IF(AND(O4548&lt;&gt; "", COUNTIF(SAP!#REF!,O4548)&gt;0),"Matched", "")</f>
        <v>#REF!</v>
      </c>
      <c r="R4548" s="1" t="e">
        <f ca="1">IF(AND(Q4548&lt;&gt; "", COUNTIF(SAP!#REF!,Q4548)&gt;0),"Matched", "")</f>
        <v>#REF!</v>
      </c>
      <c r="S4548" s="1" t="str">
        <f ca="1">IF(D4548="AD","Logic5"&amp;"_"&amp;TEXT(C4548,"dd.mm.yyyy") &amp;"_"&amp; 933.15,"")</f>
        <v>Logic5_28.02.2020_933.15</v>
      </c>
      <c r="T4548" s="1" t="e">
        <f ca="1">IF(AND(S4548&lt;&gt; "", COUNTIF(SAP!#REF!,S4548)&gt;0),"Matched", "")</f>
        <v>#REF!</v>
      </c>
    </row>
    <row r="4549" spans="1:20">
      <c r="A4549" s="13">
        <v>11563327</v>
      </c>
      <c r="B4549" s="14">
        <v>43889</v>
      </c>
      <c r="C4549" s="14">
        <v>43889</v>
      </c>
      <c r="D4549" s="15" t="s">
        <v>13</v>
      </c>
      <c r="E4549" s="15">
        <v>0</v>
      </c>
      <c r="F4549" s="15">
        <v>48.6</v>
      </c>
      <c r="G4549" s="15">
        <v>0</v>
      </c>
      <c r="H4549" s="15">
        <v>1650557.96</v>
      </c>
      <c r="I4549" s="15" t="s">
        <v>14</v>
      </c>
      <c r="J4549" s="15" t="s">
        <v>15</v>
      </c>
      <c r="K4549" s="1" t="str">
        <f t="shared" si="240"/>
        <v/>
      </c>
      <c r="L4549" s="1" t="e">
        <f ca="1">IF(AND(K4549&lt;&gt; "", COUNTIF(SAP!#REF!,K4549)&gt;0),"Matched", "")</f>
        <v>#REF!</v>
      </c>
      <c r="M4549" s="1" t="str">
        <f t="shared" si="238"/>
        <v/>
      </c>
      <c r="N4549" s="1" t="e">
        <f ca="1">IF(AND(M4549&lt;&gt; "", COUNTIF(SAP!#REF!,M4549)&gt;0),"Matched", "")</f>
        <v>#REF!</v>
      </c>
      <c r="O4549" s="1" t="str">
        <f t="shared" si="239"/>
        <v/>
      </c>
      <c r="P4549" s="1" t="e">
        <f ca="1">IF(AND(O4549&lt;&gt; "", COUNTIF(SAP!#REF!,O4549)&gt;0),"Matched", "")</f>
        <v>#REF!</v>
      </c>
      <c r="R4549" s="1" t="e">
        <f ca="1">IF(AND(Q4549&lt;&gt; "", COUNTIF(SAP!#REF!,Q4549)&gt;0),"Matched", "")</f>
        <v>#REF!</v>
      </c>
      <c r="S4549" s="1" t="str">
        <f ca="1">IF(D4549="AD","Logic5"&amp;"_"&amp;TEXT(C4549,"dd.mm.yyyy") &amp;"_"&amp; 933.15,"")</f>
        <v>Logic5_28.02.2020_933.15</v>
      </c>
      <c r="T4549" s="1" t="e">
        <f ca="1">IF(AND(S4549&lt;&gt; "", COUNTIF(SAP!#REF!,S4549)&gt;0),"Matched", "")</f>
        <v>#REF!</v>
      </c>
    </row>
    <row r="4550" spans="1:20">
      <c r="A4550" s="9">
        <v>11563327</v>
      </c>
      <c r="B4550" s="10">
        <v>43889</v>
      </c>
      <c r="C4550" s="10">
        <v>43889</v>
      </c>
      <c r="D4550" s="11" t="s">
        <v>13</v>
      </c>
      <c r="E4550" s="11">
        <v>0</v>
      </c>
      <c r="F4550" s="11">
        <v>49.59</v>
      </c>
      <c r="G4550" s="11">
        <v>0</v>
      </c>
      <c r="H4550" s="11">
        <v>1650508.37</v>
      </c>
      <c r="I4550" s="11" t="s">
        <v>14</v>
      </c>
      <c r="J4550" s="11" t="s">
        <v>15</v>
      </c>
      <c r="K4550" s="1" t="str">
        <f t="shared" si="240"/>
        <v/>
      </c>
      <c r="L4550" s="1" t="e">
        <f ca="1">IF(AND(K4550&lt;&gt; "", COUNTIF(SAP!#REF!,K4550)&gt;0),"Matched", "")</f>
        <v>#REF!</v>
      </c>
      <c r="M4550" s="1" t="str">
        <f t="shared" si="238"/>
        <v/>
      </c>
      <c r="N4550" s="1" t="e">
        <f ca="1">IF(AND(M4550&lt;&gt; "", COUNTIF(SAP!#REF!,M4550)&gt;0),"Matched", "")</f>
        <v>#REF!</v>
      </c>
      <c r="O4550" s="1" t="str">
        <f t="shared" si="239"/>
        <v/>
      </c>
      <c r="P4550" s="1" t="e">
        <f ca="1">IF(AND(O4550&lt;&gt; "", COUNTIF(SAP!#REF!,O4550)&gt;0),"Matched", "")</f>
        <v>#REF!</v>
      </c>
      <c r="R4550" s="1" t="e">
        <f ca="1">IF(AND(Q4550&lt;&gt; "", COUNTIF(SAP!#REF!,Q4550)&gt;0),"Matched", "")</f>
        <v>#REF!</v>
      </c>
      <c r="S4550" s="1" t="str">
        <f ca="1">IF(D4550="AD","Logic5"&amp;"_"&amp;TEXT(C4550,"dd.mm.yyyy") &amp;"_"&amp; 933.15,"")</f>
        <v>Logic5_28.02.2020_933.15</v>
      </c>
      <c r="T4550" s="1" t="e">
        <f ca="1">IF(AND(S4550&lt;&gt; "", COUNTIF(SAP!#REF!,S4550)&gt;0),"Matched", "")</f>
        <v>#REF!</v>
      </c>
    </row>
    <row r="4551" spans="1:20">
      <c r="A4551" s="13">
        <v>11563327</v>
      </c>
      <c r="B4551" s="14">
        <v>43889</v>
      </c>
      <c r="C4551" s="14">
        <v>43889</v>
      </c>
      <c r="D4551" s="15" t="s">
        <v>13</v>
      </c>
      <c r="E4551" s="15">
        <v>0</v>
      </c>
      <c r="F4551" s="15">
        <v>69.239999999999995</v>
      </c>
      <c r="G4551" s="15">
        <v>0</v>
      </c>
      <c r="H4551" s="15">
        <v>1650439.13</v>
      </c>
      <c r="I4551" s="15" t="s">
        <v>14</v>
      </c>
      <c r="J4551" s="15" t="s">
        <v>15</v>
      </c>
      <c r="K4551" s="1" t="str">
        <f t="shared" si="240"/>
        <v/>
      </c>
      <c r="L4551" s="1" t="e">
        <f ca="1">IF(AND(K4551&lt;&gt; "", COUNTIF(SAP!#REF!,K4551)&gt;0),"Matched", "")</f>
        <v>#REF!</v>
      </c>
      <c r="M4551" s="1" t="str">
        <f t="shared" si="238"/>
        <v/>
      </c>
      <c r="N4551" s="1" t="e">
        <f ca="1">IF(AND(M4551&lt;&gt; "", COUNTIF(SAP!#REF!,M4551)&gt;0),"Matched", "")</f>
        <v>#REF!</v>
      </c>
      <c r="O4551" s="1" t="str">
        <f t="shared" si="239"/>
        <v/>
      </c>
      <c r="P4551" s="1" t="e">
        <f ca="1">IF(AND(O4551&lt;&gt; "", COUNTIF(SAP!#REF!,O4551)&gt;0),"Matched", "")</f>
        <v>#REF!</v>
      </c>
      <c r="R4551" s="1" t="e">
        <f ca="1">IF(AND(Q4551&lt;&gt; "", COUNTIF(SAP!#REF!,Q4551)&gt;0),"Matched", "")</f>
        <v>#REF!</v>
      </c>
      <c r="S4551" s="1" t="str">
        <f ca="1">IF(D4551="AD","Logic5"&amp;"_"&amp;TEXT(C4551,"dd.mm.yyyy") &amp;"_"&amp; 933.15,"")</f>
        <v>Logic5_28.02.2020_933.15</v>
      </c>
      <c r="T4551" s="1" t="e">
        <f ca="1">IF(AND(S4551&lt;&gt; "", COUNTIF(SAP!#REF!,S4551)&gt;0),"Matched", "")</f>
        <v>#REF!</v>
      </c>
    </row>
    <row r="4552" spans="1:20">
      <c r="A4552" s="9">
        <v>11563327</v>
      </c>
      <c r="B4552" s="10">
        <v>43889</v>
      </c>
      <c r="C4552" s="10">
        <v>43889</v>
      </c>
      <c r="D4552" s="11" t="s">
        <v>13</v>
      </c>
      <c r="E4552" s="11">
        <v>0</v>
      </c>
      <c r="F4552" s="11">
        <v>83.55</v>
      </c>
      <c r="G4552" s="11">
        <v>0</v>
      </c>
      <c r="H4552" s="11">
        <v>1650355.58</v>
      </c>
      <c r="I4552" s="11" t="s">
        <v>14</v>
      </c>
      <c r="J4552" s="11" t="s">
        <v>15</v>
      </c>
      <c r="K4552" s="1" t="str">
        <f t="shared" si="240"/>
        <v/>
      </c>
      <c r="L4552" s="1" t="e">
        <f ca="1">IF(AND(K4552&lt;&gt; "", COUNTIF(SAP!#REF!,K4552)&gt;0),"Matched", "")</f>
        <v>#REF!</v>
      </c>
      <c r="M4552" s="1" t="str">
        <f t="shared" si="238"/>
        <v/>
      </c>
      <c r="N4552" s="1" t="e">
        <f ca="1">IF(AND(M4552&lt;&gt; "", COUNTIF(SAP!#REF!,M4552)&gt;0),"Matched", "")</f>
        <v>#REF!</v>
      </c>
      <c r="O4552" s="1" t="str">
        <f t="shared" si="239"/>
        <v/>
      </c>
      <c r="P4552" s="1" t="e">
        <f ca="1">IF(AND(O4552&lt;&gt; "", COUNTIF(SAP!#REF!,O4552)&gt;0),"Matched", "")</f>
        <v>#REF!</v>
      </c>
      <c r="R4552" s="1" t="e">
        <f ca="1">IF(AND(Q4552&lt;&gt; "", COUNTIF(SAP!#REF!,Q4552)&gt;0),"Matched", "")</f>
        <v>#REF!</v>
      </c>
      <c r="S4552" s="1" t="str">
        <f ca="1">IF(D4552="AD","Logic5"&amp;"_"&amp;TEXT(C4552,"dd.mm.yyyy") &amp;"_"&amp; 933.15,"")</f>
        <v>Logic5_28.02.2020_933.15</v>
      </c>
      <c r="T4552" s="1" t="e">
        <f ca="1">IF(AND(S4552&lt;&gt; "", COUNTIF(SAP!#REF!,S4552)&gt;0),"Matched", "")</f>
        <v>#REF!</v>
      </c>
    </row>
    <row r="4553" spans="1:20">
      <c r="A4553" s="13">
        <v>11563327</v>
      </c>
      <c r="B4553" s="14">
        <v>43889</v>
      </c>
      <c r="C4553" s="14">
        <v>43889</v>
      </c>
      <c r="D4553" s="15" t="s">
        <v>13</v>
      </c>
      <c r="E4553" s="15">
        <v>0</v>
      </c>
      <c r="F4553" s="15">
        <v>117.57</v>
      </c>
      <c r="G4553" s="15">
        <v>0</v>
      </c>
      <c r="H4553" s="15">
        <v>1650238.01</v>
      </c>
      <c r="I4553" s="15" t="s">
        <v>14</v>
      </c>
      <c r="J4553" s="15" t="s">
        <v>15</v>
      </c>
      <c r="K4553" s="1" t="str">
        <f t="shared" si="240"/>
        <v/>
      </c>
      <c r="L4553" s="1" t="e">
        <f ca="1">IF(AND(K4553&lt;&gt; "", COUNTIF(SAP!#REF!,K4553)&gt;0),"Matched", "")</f>
        <v>#REF!</v>
      </c>
      <c r="M4553" s="1" t="str">
        <f t="shared" si="238"/>
        <v/>
      </c>
      <c r="N4553" s="1" t="e">
        <f ca="1">IF(AND(M4553&lt;&gt; "", COUNTIF(SAP!#REF!,M4553)&gt;0),"Matched", "")</f>
        <v>#REF!</v>
      </c>
      <c r="O4553" s="1" t="str">
        <f t="shared" si="239"/>
        <v/>
      </c>
      <c r="P4553" s="1" t="e">
        <f ca="1">IF(AND(O4553&lt;&gt; "", COUNTIF(SAP!#REF!,O4553)&gt;0),"Matched", "")</f>
        <v>#REF!</v>
      </c>
      <c r="R4553" s="1" t="e">
        <f ca="1">IF(AND(Q4553&lt;&gt; "", COUNTIF(SAP!#REF!,Q4553)&gt;0),"Matched", "")</f>
        <v>#REF!</v>
      </c>
      <c r="S4553" s="1" t="str">
        <f ca="1">IF(D4553="AD","Logic5"&amp;"_"&amp;TEXT(C4553,"dd.mm.yyyy") &amp;"_"&amp; 933.15,"")</f>
        <v>Logic5_28.02.2020_933.15</v>
      </c>
      <c r="T4553" s="1" t="e">
        <f ca="1">IF(AND(S4553&lt;&gt; "", COUNTIF(SAP!#REF!,S4553)&gt;0),"Matched", "")</f>
        <v>#REF!</v>
      </c>
    </row>
    <row r="4554" spans="1:20">
      <c r="A4554" s="9">
        <v>11563327</v>
      </c>
      <c r="B4554" s="10">
        <v>43889</v>
      </c>
      <c r="C4554" s="10">
        <v>43889</v>
      </c>
      <c r="D4554" s="11" t="s">
        <v>13</v>
      </c>
      <c r="E4554" s="11">
        <v>0</v>
      </c>
      <c r="F4554" s="11">
        <v>214.28</v>
      </c>
      <c r="G4554" s="11">
        <v>0</v>
      </c>
      <c r="H4554" s="11">
        <v>1650023.73</v>
      </c>
      <c r="I4554" s="11" t="s">
        <v>14</v>
      </c>
      <c r="J4554" s="11" t="s">
        <v>15</v>
      </c>
      <c r="K4554" s="1" t="str">
        <f t="shared" si="240"/>
        <v/>
      </c>
      <c r="L4554" s="1" t="e">
        <f ca="1">IF(AND(K4554&lt;&gt; "", COUNTIF(SAP!#REF!,K4554)&gt;0),"Matched", "")</f>
        <v>#REF!</v>
      </c>
      <c r="M4554" s="1" t="str">
        <f t="shared" si="238"/>
        <v/>
      </c>
      <c r="N4554" s="1" t="e">
        <f ca="1">IF(AND(M4554&lt;&gt; "", COUNTIF(SAP!#REF!,M4554)&gt;0),"Matched", "")</f>
        <v>#REF!</v>
      </c>
      <c r="O4554" s="1" t="str">
        <f t="shared" si="239"/>
        <v/>
      </c>
      <c r="P4554" s="1" t="e">
        <f ca="1">IF(AND(O4554&lt;&gt; "", COUNTIF(SAP!#REF!,O4554)&gt;0),"Matched", "")</f>
        <v>#REF!</v>
      </c>
      <c r="R4554" s="1" t="e">
        <f ca="1">IF(AND(Q4554&lt;&gt; "", COUNTIF(SAP!#REF!,Q4554)&gt;0),"Matched", "")</f>
        <v>#REF!</v>
      </c>
      <c r="S4554" s="1" t="str">
        <f ca="1">IF(D4554="AD","Logic5"&amp;"_"&amp;TEXT(C4554,"dd.mm.yyyy") &amp;"_"&amp; 933.15,"")</f>
        <v>Logic5_28.02.2020_933.15</v>
      </c>
      <c r="T4554" s="1" t="e">
        <f ca="1">IF(AND(S4554&lt;&gt; "", COUNTIF(SAP!#REF!,S4554)&gt;0),"Matched", "")</f>
        <v>#REF!</v>
      </c>
    </row>
    <row r="4555" spans="1:20">
      <c r="A4555" s="13">
        <v>11563327</v>
      </c>
      <c r="B4555" s="14">
        <v>43889</v>
      </c>
      <c r="C4555" s="14">
        <v>43889</v>
      </c>
      <c r="D4555" s="15" t="s">
        <v>16</v>
      </c>
      <c r="E4555" s="15">
        <v>0</v>
      </c>
      <c r="F4555" s="15">
        <v>1650023.73</v>
      </c>
      <c r="G4555" s="15">
        <v>0</v>
      </c>
      <c r="H4555" s="15">
        <v>0</v>
      </c>
      <c r="I4555" s="15" t="s">
        <v>17</v>
      </c>
      <c r="J4555" s="15" t="s">
        <v>18</v>
      </c>
      <c r="K4555" s="1" t="str">
        <f t="shared" si="240"/>
        <v>Logic1_02_1650023.73</v>
      </c>
      <c r="L4555" s="1" t="e">
        <f ca="1">IF(AND(K4555&lt;&gt; "", COUNTIF(SAP!#REF!,K4555)&gt;0),"Matched", "")</f>
        <v>#REF!</v>
      </c>
    </row>
    <row r="4556" spans="1:20">
      <c r="A4556" s="9">
        <v>11563327</v>
      </c>
      <c r="B4556" s="10">
        <v>43890</v>
      </c>
      <c r="C4556" s="10">
        <v>43890</v>
      </c>
      <c r="D4556" s="11" t="s">
        <v>10</v>
      </c>
      <c r="E4556" s="11">
        <v>0</v>
      </c>
      <c r="F4556" s="11">
        <v>0</v>
      </c>
      <c r="G4556" s="11">
        <v>340</v>
      </c>
      <c r="H4556" s="11">
        <v>340</v>
      </c>
      <c r="I4556" s="11" t="s">
        <v>11</v>
      </c>
      <c r="J4556" s="11" t="s">
        <v>12</v>
      </c>
      <c r="K4556" s="1" t="str">
        <f t="shared" si="240"/>
        <v/>
      </c>
      <c r="L4556" s="1" t="e">
        <f ca="1">IF(AND(K4556&lt;&gt; "", COUNTIF(SAP!#REF!,K4556)&gt;0),"Matched", "")</f>
        <v>#REF!</v>
      </c>
      <c r="M4556" s="1" t="str">
        <f t="shared" ref="M4556:M4619" si="241">IF(D4556="TR","Logic2"&amp;"_"&amp;TEXT(C4556,"dd.mm.yyyy") &amp;"_"&amp; F4556,"")</f>
        <v/>
      </c>
      <c r="N4556" s="1" t="e">
        <f ca="1">IF(AND(M4556&lt;&gt; "", COUNTIF(SAP!#REF!,M4556)&gt;0),"Matched", "")</f>
        <v>#REF!</v>
      </c>
      <c r="O4556" s="1" t="str">
        <f t="shared" ref="O4556:O4619" si="242">IF(D4556="AF","Logic3"&amp;"_"&amp;G4556,"")</f>
        <v/>
      </c>
      <c r="P4556" s="1" t="e">
        <f ca="1">IF(AND(O4556&lt;&gt; "", COUNTIF(SAP!#REF!,O4556)&gt;0),"Matched", "")</f>
        <v>#REF!</v>
      </c>
      <c r="Q4556" s="1" t="str">
        <f ca="1">IF(D4556="AC","Logic4"&amp;"_"&amp;TEXT(C4556,"dd.mm.yyyy") &amp;"_"&amp; 1602756.68,"")</f>
        <v>Logic4_29.02.2020_1602756.68</v>
      </c>
      <c r="R4556" s="1" t="e">
        <f ca="1">IF(AND(Q4556&lt;&gt; "", COUNTIF(SAP!#REF!,Q4556)&gt;0),"Matched", "")</f>
        <v>#REF!</v>
      </c>
    </row>
    <row r="4557" spans="1:20">
      <c r="A4557" s="13">
        <v>11563327</v>
      </c>
      <c r="B4557" s="14">
        <v>43890</v>
      </c>
      <c r="C4557" s="14">
        <v>43890</v>
      </c>
      <c r="D4557" s="15" t="s">
        <v>10</v>
      </c>
      <c r="E4557" s="15">
        <v>0</v>
      </c>
      <c r="F4557" s="15">
        <v>0</v>
      </c>
      <c r="G4557" s="15">
        <v>370</v>
      </c>
      <c r="H4557" s="15">
        <v>710</v>
      </c>
      <c r="I4557" s="15" t="s">
        <v>11</v>
      </c>
      <c r="J4557" s="15" t="s">
        <v>12</v>
      </c>
      <c r="K4557" s="1" t="str">
        <f t="shared" si="240"/>
        <v/>
      </c>
      <c r="L4557" s="1" t="e">
        <f ca="1">IF(AND(K4557&lt;&gt; "", COUNTIF(SAP!#REF!,K4557)&gt;0),"Matched", "")</f>
        <v>#REF!</v>
      </c>
      <c r="M4557" s="1" t="str">
        <f t="shared" si="241"/>
        <v/>
      </c>
      <c r="N4557" s="1" t="e">
        <f ca="1">IF(AND(M4557&lt;&gt; "", COUNTIF(SAP!#REF!,M4557)&gt;0),"Matched", "")</f>
        <v>#REF!</v>
      </c>
      <c r="O4557" s="1" t="str">
        <f t="shared" si="242"/>
        <v/>
      </c>
      <c r="P4557" s="1" t="e">
        <f ca="1">IF(AND(O4557&lt;&gt; "", COUNTIF(SAP!#REF!,O4557)&gt;0),"Matched", "")</f>
        <v>#REF!</v>
      </c>
      <c r="Q4557" s="1" t="str">
        <f ca="1">IF(D4557="AC","Logic4"&amp;"_"&amp;TEXT(C4557,"dd.mm.yyyy") &amp;"_"&amp; 1602756.68,"")</f>
        <v>Logic4_29.02.2020_1602756.68</v>
      </c>
      <c r="R4557" s="1" t="e">
        <f ca="1">IF(AND(Q4557&lt;&gt; "", COUNTIF(SAP!#REF!,Q4557)&gt;0),"Matched", "")</f>
        <v>#REF!</v>
      </c>
    </row>
    <row r="4558" spans="1:20">
      <c r="A4558" s="9">
        <v>11563327</v>
      </c>
      <c r="B4558" s="10">
        <v>43890</v>
      </c>
      <c r="C4558" s="10">
        <v>43890</v>
      </c>
      <c r="D4558" s="11" t="s">
        <v>10</v>
      </c>
      <c r="E4558" s="11">
        <v>0</v>
      </c>
      <c r="F4558" s="11">
        <v>0</v>
      </c>
      <c r="G4558" s="11">
        <v>500</v>
      </c>
      <c r="H4558" s="11">
        <v>1210</v>
      </c>
      <c r="I4558" s="11" t="s">
        <v>11</v>
      </c>
      <c r="J4558" s="11" t="s">
        <v>12</v>
      </c>
      <c r="K4558" s="1" t="str">
        <f t="shared" si="240"/>
        <v/>
      </c>
      <c r="L4558" s="1" t="e">
        <f ca="1">IF(AND(K4558&lt;&gt; "", COUNTIF(SAP!#REF!,K4558)&gt;0),"Matched", "")</f>
        <v>#REF!</v>
      </c>
      <c r="M4558" s="1" t="str">
        <f t="shared" si="241"/>
        <v/>
      </c>
      <c r="N4558" s="1" t="e">
        <f ca="1">IF(AND(M4558&lt;&gt; "", COUNTIF(SAP!#REF!,M4558)&gt;0),"Matched", "")</f>
        <v>#REF!</v>
      </c>
      <c r="O4558" s="1" t="str">
        <f t="shared" si="242"/>
        <v/>
      </c>
      <c r="P4558" s="1" t="e">
        <f ca="1">IF(AND(O4558&lt;&gt; "", COUNTIF(SAP!#REF!,O4558)&gt;0),"Matched", "")</f>
        <v>#REF!</v>
      </c>
      <c r="Q4558" s="1" t="str">
        <f ca="1">IF(D4558="AC","Logic4"&amp;"_"&amp;TEXT(C4558,"dd.mm.yyyy") &amp;"_"&amp; 1602756.68,"")</f>
        <v>Logic4_29.02.2020_1602756.68</v>
      </c>
      <c r="R4558" s="1" t="e">
        <f ca="1">IF(AND(Q4558&lt;&gt; "", COUNTIF(SAP!#REF!,Q4558)&gt;0),"Matched", "")</f>
        <v>#REF!</v>
      </c>
    </row>
    <row r="4559" spans="1:20">
      <c r="A4559" s="13">
        <v>11563327</v>
      </c>
      <c r="B4559" s="14">
        <v>43890</v>
      </c>
      <c r="C4559" s="14">
        <v>43890</v>
      </c>
      <c r="D4559" s="15" t="s">
        <v>10</v>
      </c>
      <c r="E4559" s="15">
        <v>0</v>
      </c>
      <c r="F4559" s="15">
        <v>0</v>
      </c>
      <c r="G4559" s="15">
        <v>599</v>
      </c>
      <c r="H4559" s="15">
        <v>1809</v>
      </c>
      <c r="I4559" s="15" t="s">
        <v>11</v>
      </c>
      <c r="J4559" s="15" t="s">
        <v>12</v>
      </c>
      <c r="K4559" s="1" t="str">
        <f t="shared" si="240"/>
        <v/>
      </c>
      <c r="L4559" s="1" t="e">
        <f ca="1">IF(AND(K4559&lt;&gt; "", COUNTIF(SAP!#REF!,K4559)&gt;0),"Matched", "")</f>
        <v>#REF!</v>
      </c>
      <c r="M4559" s="1" t="str">
        <f t="shared" si="241"/>
        <v/>
      </c>
      <c r="N4559" s="1" t="e">
        <f ca="1">IF(AND(M4559&lt;&gt; "", COUNTIF(SAP!#REF!,M4559)&gt;0),"Matched", "")</f>
        <v>#REF!</v>
      </c>
      <c r="O4559" s="1" t="str">
        <f t="shared" si="242"/>
        <v/>
      </c>
      <c r="P4559" s="1" t="e">
        <f ca="1">IF(AND(O4559&lt;&gt; "", COUNTIF(SAP!#REF!,O4559)&gt;0),"Matched", "")</f>
        <v>#REF!</v>
      </c>
      <c r="Q4559" s="1" t="str">
        <f ca="1">IF(D4559="AC","Logic4"&amp;"_"&amp;TEXT(C4559,"dd.mm.yyyy") &amp;"_"&amp; 1602756.68,"")</f>
        <v>Logic4_29.02.2020_1602756.68</v>
      </c>
      <c r="R4559" s="1" t="e">
        <f ca="1">IF(AND(Q4559&lt;&gt; "", COUNTIF(SAP!#REF!,Q4559)&gt;0),"Matched", "")</f>
        <v>#REF!</v>
      </c>
    </row>
    <row r="4560" spans="1:20">
      <c r="A4560" s="9">
        <v>11563327</v>
      </c>
      <c r="B4560" s="10">
        <v>43890</v>
      </c>
      <c r="C4560" s="10">
        <v>43890</v>
      </c>
      <c r="D4560" s="11" t="s">
        <v>10</v>
      </c>
      <c r="E4560" s="11">
        <v>0</v>
      </c>
      <c r="F4560" s="11">
        <v>0</v>
      </c>
      <c r="G4560" s="11">
        <v>640</v>
      </c>
      <c r="H4560" s="11">
        <v>2449</v>
      </c>
      <c r="I4560" s="11" t="s">
        <v>11</v>
      </c>
      <c r="J4560" s="11" t="s">
        <v>12</v>
      </c>
      <c r="K4560" s="1" t="str">
        <f t="shared" si="240"/>
        <v/>
      </c>
      <c r="L4560" s="1" t="e">
        <f ca="1">IF(AND(K4560&lt;&gt; "", COUNTIF(SAP!#REF!,K4560)&gt;0),"Matched", "")</f>
        <v>#REF!</v>
      </c>
      <c r="M4560" s="1" t="str">
        <f t="shared" si="241"/>
        <v/>
      </c>
      <c r="N4560" s="1" t="e">
        <f ca="1">IF(AND(M4560&lt;&gt; "", COUNTIF(SAP!#REF!,M4560)&gt;0),"Matched", "")</f>
        <v>#REF!</v>
      </c>
      <c r="O4560" s="1" t="str">
        <f t="shared" si="242"/>
        <v/>
      </c>
      <c r="P4560" s="1" t="e">
        <f ca="1">IF(AND(O4560&lt;&gt; "", COUNTIF(SAP!#REF!,O4560)&gt;0),"Matched", "")</f>
        <v>#REF!</v>
      </c>
      <c r="Q4560" s="1" t="str">
        <f ca="1">IF(D4560="AC","Logic4"&amp;"_"&amp;TEXT(C4560,"dd.mm.yyyy") &amp;"_"&amp; 1602756.68,"")</f>
        <v>Logic4_29.02.2020_1602756.68</v>
      </c>
      <c r="R4560" s="1" t="e">
        <f ca="1">IF(AND(Q4560&lt;&gt; "", COUNTIF(SAP!#REF!,Q4560)&gt;0),"Matched", "")</f>
        <v>#REF!</v>
      </c>
    </row>
    <row r="4561" spans="1:18">
      <c r="A4561" s="13">
        <v>11563327</v>
      </c>
      <c r="B4561" s="14">
        <v>43890</v>
      </c>
      <c r="C4561" s="14">
        <v>43890</v>
      </c>
      <c r="D4561" s="15" t="s">
        <v>10</v>
      </c>
      <c r="E4561" s="15">
        <v>0</v>
      </c>
      <c r="F4561" s="15">
        <v>0</v>
      </c>
      <c r="G4561" s="15">
        <v>900</v>
      </c>
      <c r="H4561" s="15">
        <v>3349</v>
      </c>
      <c r="I4561" s="15" t="s">
        <v>11</v>
      </c>
      <c r="J4561" s="15" t="s">
        <v>12</v>
      </c>
      <c r="K4561" s="1" t="str">
        <f t="shared" si="240"/>
        <v/>
      </c>
      <c r="L4561" s="1" t="e">
        <f ca="1">IF(AND(K4561&lt;&gt; "", COUNTIF(SAP!#REF!,K4561)&gt;0),"Matched", "")</f>
        <v>#REF!</v>
      </c>
      <c r="M4561" s="1" t="str">
        <f t="shared" si="241"/>
        <v/>
      </c>
      <c r="N4561" s="1" t="e">
        <f ca="1">IF(AND(M4561&lt;&gt; "", COUNTIF(SAP!#REF!,M4561)&gt;0),"Matched", "")</f>
        <v>#REF!</v>
      </c>
      <c r="O4561" s="1" t="str">
        <f t="shared" si="242"/>
        <v/>
      </c>
      <c r="P4561" s="1" t="e">
        <f ca="1">IF(AND(O4561&lt;&gt; "", COUNTIF(SAP!#REF!,O4561)&gt;0),"Matched", "")</f>
        <v>#REF!</v>
      </c>
      <c r="Q4561" s="1" t="str">
        <f ca="1">IF(D4561="AC","Logic4"&amp;"_"&amp;TEXT(C4561,"dd.mm.yyyy") &amp;"_"&amp; 1602756.68,"")</f>
        <v>Logic4_29.02.2020_1602756.68</v>
      </c>
      <c r="R4561" s="1" t="e">
        <f ca="1">IF(AND(Q4561&lt;&gt; "", COUNTIF(SAP!#REF!,Q4561)&gt;0),"Matched", "")</f>
        <v>#REF!</v>
      </c>
    </row>
    <row r="4562" spans="1:18">
      <c r="A4562" s="9">
        <v>11563327</v>
      </c>
      <c r="B4562" s="10">
        <v>43890</v>
      </c>
      <c r="C4562" s="10">
        <v>43890</v>
      </c>
      <c r="D4562" s="11" t="s">
        <v>10</v>
      </c>
      <c r="E4562" s="11">
        <v>0</v>
      </c>
      <c r="F4562" s="11">
        <v>0</v>
      </c>
      <c r="G4562" s="11">
        <v>900</v>
      </c>
      <c r="H4562" s="11">
        <v>4249</v>
      </c>
      <c r="I4562" s="11" t="s">
        <v>11</v>
      </c>
      <c r="J4562" s="11" t="s">
        <v>12</v>
      </c>
      <c r="K4562" s="1" t="str">
        <f t="shared" si="240"/>
        <v/>
      </c>
      <c r="L4562" s="1" t="e">
        <f ca="1">IF(AND(K4562&lt;&gt; "", COUNTIF(SAP!#REF!,K4562)&gt;0),"Matched", "")</f>
        <v>#REF!</v>
      </c>
      <c r="M4562" s="1" t="str">
        <f t="shared" si="241"/>
        <v/>
      </c>
      <c r="N4562" s="1" t="e">
        <f ca="1">IF(AND(M4562&lt;&gt; "", COUNTIF(SAP!#REF!,M4562)&gt;0),"Matched", "")</f>
        <v>#REF!</v>
      </c>
      <c r="O4562" s="1" t="str">
        <f t="shared" si="242"/>
        <v/>
      </c>
      <c r="P4562" s="1" t="e">
        <f ca="1">IF(AND(O4562&lt;&gt; "", COUNTIF(SAP!#REF!,O4562)&gt;0),"Matched", "")</f>
        <v>#REF!</v>
      </c>
      <c r="Q4562" s="1" t="str">
        <f ca="1">IF(D4562="AC","Logic4"&amp;"_"&amp;TEXT(C4562,"dd.mm.yyyy") &amp;"_"&amp; 1602756.68,"")</f>
        <v>Logic4_29.02.2020_1602756.68</v>
      </c>
      <c r="R4562" s="1" t="e">
        <f ca="1">IF(AND(Q4562&lt;&gt; "", COUNTIF(SAP!#REF!,Q4562)&gt;0),"Matched", "")</f>
        <v>#REF!</v>
      </c>
    </row>
    <row r="4563" spans="1:18">
      <c r="A4563" s="13">
        <v>11563327</v>
      </c>
      <c r="B4563" s="14">
        <v>43890</v>
      </c>
      <c r="C4563" s="14">
        <v>43890</v>
      </c>
      <c r="D4563" s="15" t="s">
        <v>10</v>
      </c>
      <c r="E4563" s="15">
        <v>0</v>
      </c>
      <c r="F4563" s="15">
        <v>0</v>
      </c>
      <c r="G4563" s="15">
        <v>930</v>
      </c>
      <c r="H4563" s="15">
        <v>5179</v>
      </c>
      <c r="I4563" s="15" t="s">
        <v>11</v>
      </c>
      <c r="J4563" s="15" t="s">
        <v>12</v>
      </c>
      <c r="K4563" s="1" t="str">
        <f t="shared" si="240"/>
        <v/>
      </c>
      <c r="L4563" s="1" t="e">
        <f ca="1">IF(AND(K4563&lt;&gt; "", COUNTIF(SAP!#REF!,K4563)&gt;0),"Matched", "")</f>
        <v>#REF!</v>
      </c>
      <c r="M4563" s="1" t="str">
        <f t="shared" si="241"/>
        <v/>
      </c>
      <c r="N4563" s="1" t="e">
        <f ca="1">IF(AND(M4563&lt;&gt; "", COUNTIF(SAP!#REF!,M4563)&gt;0),"Matched", "")</f>
        <v>#REF!</v>
      </c>
      <c r="O4563" s="1" t="str">
        <f t="shared" si="242"/>
        <v/>
      </c>
      <c r="P4563" s="1" t="e">
        <f ca="1">IF(AND(O4563&lt;&gt; "", COUNTIF(SAP!#REF!,O4563)&gt;0),"Matched", "")</f>
        <v>#REF!</v>
      </c>
      <c r="Q4563" s="1" t="str">
        <f ca="1">IF(D4563="AC","Logic4"&amp;"_"&amp;TEXT(C4563,"dd.mm.yyyy") &amp;"_"&amp; 1602756.68,"")</f>
        <v>Logic4_29.02.2020_1602756.68</v>
      </c>
      <c r="R4563" s="1" t="e">
        <f ca="1">IF(AND(Q4563&lt;&gt; "", COUNTIF(SAP!#REF!,Q4563)&gt;0),"Matched", "")</f>
        <v>#REF!</v>
      </c>
    </row>
    <row r="4564" spans="1:18">
      <c r="A4564" s="9">
        <v>11563327</v>
      </c>
      <c r="B4564" s="10">
        <v>43890</v>
      </c>
      <c r="C4564" s="10">
        <v>43890</v>
      </c>
      <c r="D4564" s="11" t="s">
        <v>10</v>
      </c>
      <c r="E4564" s="11">
        <v>0</v>
      </c>
      <c r="F4564" s="11">
        <v>0</v>
      </c>
      <c r="G4564" s="11">
        <v>1000</v>
      </c>
      <c r="H4564" s="11">
        <v>6179</v>
      </c>
      <c r="I4564" s="11" t="s">
        <v>11</v>
      </c>
      <c r="J4564" s="11" t="s">
        <v>12</v>
      </c>
      <c r="K4564" s="1" t="str">
        <f t="shared" si="240"/>
        <v/>
      </c>
      <c r="L4564" s="1" t="e">
        <f ca="1">IF(AND(K4564&lt;&gt; "", COUNTIF(SAP!#REF!,K4564)&gt;0),"Matched", "")</f>
        <v>#REF!</v>
      </c>
      <c r="M4564" s="1" t="str">
        <f t="shared" si="241"/>
        <v/>
      </c>
      <c r="N4564" s="1" t="e">
        <f ca="1">IF(AND(M4564&lt;&gt; "", COUNTIF(SAP!#REF!,M4564)&gt;0),"Matched", "")</f>
        <v>#REF!</v>
      </c>
      <c r="O4564" s="1" t="str">
        <f t="shared" si="242"/>
        <v/>
      </c>
      <c r="P4564" s="1" t="e">
        <f ca="1">IF(AND(O4564&lt;&gt; "", COUNTIF(SAP!#REF!,O4564)&gt;0),"Matched", "")</f>
        <v>#REF!</v>
      </c>
      <c r="Q4564" s="1" t="str">
        <f ca="1">IF(D4564="AC","Logic4"&amp;"_"&amp;TEXT(C4564,"dd.mm.yyyy") &amp;"_"&amp; 1602756.68,"")</f>
        <v>Logic4_29.02.2020_1602756.68</v>
      </c>
      <c r="R4564" s="1" t="e">
        <f ca="1">IF(AND(Q4564&lt;&gt; "", COUNTIF(SAP!#REF!,Q4564)&gt;0),"Matched", "")</f>
        <v>#REF!</v>
      </c>
    </row>
    <row r="4565" spans="1:18">
      <c r="A4565" s="13">
        <v>11563327</v>
      </c>
      <c r="B4565" s="14">
        <v>43890</v>
      </c>
      <c r="C4565" s="14">
        <v>43890</v>
      </c>
      <c r="D4565" s="15" t="s">
        <v>10</v>
      </c>
      <c r="E4565" s="15">
        <v>0</v>
      </c>
      <c r="F4565" s="15">
        <v>0</v>
      </c>
      <c r="G4565" s="15">
        <v>1008</v>
      </c>
      <c r="H4565" s="15">
        <v>7187</v>
      </c>
      <c r="I4565" s="15" t="s">
        <v>11</v>
      </c>
      <c r="J4565" s="15" t="s">
        <v>12</v>
      </c>
      <c r="K4565" s="1" t="str">
        <f t="shared" si="240"/>
        <v/>
      </c>
      <c r="L4565" s="1" t="e">
        <f ca="1">IF(AND(K4565&lt;&gt; "", COUNTIF(SAP!#REF!,K4565)&gt;0),"Matched", "")</f>
        <v>#REF!</v>
      </c>
      <c r="M4565" s="1" t="str">
        <f t="shared" si="241"/>
        <v/>
      </c>
      <c r="N4565" s="1" t="e">
        <f ca="1">IF(AND(M4565&lt;&gt; "", COUNTIF(SAP!#REF!,M4565)&gt;0),"Matched", "")</f>
        <v>#REF!</v>
      </c>
      <c r="O4565" s="1" t="str">
        <f t="shared" si="242"/>
        <v/>
      </c>
      <c r="P4565" s="1" t="e">
        <f ca="1">IF(AND(O4565&lt;&gt; "", COUNTIF(SAP!#REF!,O4565)&gt;0),"Matched", "")</f>
        <v>#REF!</v>
      </c>
      <c r="Q4565" s="1" t="str">
        <f ca="1">IF(D4565="AC","Logic4"&amp;"_"&amp;TEXT(C4565,"dd.mm.yyyy") &amp;"_"&amp; 1602756.68,"")</f>
        <v>Logic4_29.02.2020_1602756.68</v>
      </c>
      <c r="R4565" s="1" t="e">
        <f ca="1">IF(AND(Q4565&lt;&gt; "", COUNTIF(SAP!#REF!,Q4565)&gt;0),"Matched", "")</f>
        <v>#REF!</v>
      </c>
    </row>
    <row r="4566" spans="1:18">
      <c r="A4566" s="9">
        <v>11563327</v>
      </c>
      <c r="B4566" s="10">
        <v>43890</v>
      </c>
      <c r="C4566" s="10">
        <v>43890</v>
      </c>
      <c r="D4566" s="11" t="s">
        <v>10</v>
      </c>
      <c r="E4566" s="11">
        <v>0</v>
      </c>
      <c r="F4566" s="11">
        <v>0</v>
      </c>
      <c r="G4566" s="11">
        <v>1010</v>
      </c>
      <c r="H4566" s="11">
        <v>8197</v>
      </c>
      <c r="I4566" s="11" t="s">
        <v>11</v>
      </c>
      <c r="J4566" s="11" t="s">
        <v>12</v>
      </c>
      <c r="K4566" s="1" t="str">
        <f t="shared" si="240"/>
        <v/>
      </c>
      <c r="L4566" s="1" t="e">
        <f ca="1">IF(AND(K4566&lt;&gt; "", COUNTIF(SAP!#REF!,K4566)&gt;0),"Matched", "")</f>
        <v>#REF!</v>
      </c>
      <c r="M4566" s="1" t="str">
        <f t="shared" si="241"/>
        <v/>
      </c>
      <c r="N4566" s="1" t="e">
        <f ca="1">IF(AND(M4566&lt;&gt; "", COUNTIF(SAP!#REF!,M4566)&gt;0),"Matched", "")</f>
        <v>#REF!</v>
      </c>
      <c r="O4566" s="1" t="str">
        <f t="shared" si="242"/>
        <v/>
      </c>
      <c r="P4566" s="1" t="e">
        <f ca="1">IF(AND(O4566&lt;&gt; "", COUNTIF(SAP!#REF!,O4566)&gt;0),"Matched", "")</f>
        <v>#REF!</v>
      </c>
      <c r="Q4566" s="1" t="str">
        <f ca="1">IF(D4566="AC","Logic4"&amp;"_"&amp;TEXT(C4566,"dd.mm.yyyy") &amp;"_"&amp; 1602756.68,"")</f>
        <v>Logic4_29.02.2020_1602756.68</v>
      </c>
      <c r="R4566" s="1" t="e">
        <f ca="1">IF(AND(Q4566&lt;&gt; "", COUNTIF(SAP!#REF!,Q4566)&gt;0),"Matched", "")</f>
        <v>#REF!</v>
      </c>
    </row>
    <row r="4567" spans="1:18">
      <c r="A4567" s="13">
        <v>11563327</v>
      </c>
      <c r="B4567" s="14">
        <v>43890</v>
      </c>
      <c r="C4567" s="14">
        <v>43890</v>
      </c>
      <c r="D4567" s="15" t="s">
        <v>10</v>
      </c>
      <c r="E4567" s="15">
        <v>0</v>
      </c>
      <c r="F4567" s="15">
        <v>0</v>
      </c>
      <c r="G4567" s="15">
        <v>1060</v>
      </c>
      <c r="H4567" s="15">
        <v>9257</v>
      </c>
      <c r="I4567" s="15" t="s">
        <v>11</v>
      </c>
      <c r="J4567" s="15" t="s">
        <v>12</v>
      </c>
      <c r="K4567" s="1" t="str">
        <f t="shared" si="240"/>
        <v/>
      </c>
      <c r="L4567" s="1" t="e">
        <f ca="1">IF(AND(K4567&lt;&gt; "", COUNTIF(SAP!#REF!,K4567)&gt;0),"Matched", "")</f>
        <v>#REF!</v>
      </c>
      <c r="M4567" s="1" t="str">
        <f t="shared" si="241"/>
        <v/>
      </c>
      <c r="N4567" s="1" t="e">
        <f ca="1">IF(AND(M4567&lt;&gt; "", COUNTIF(SAP!#REF!,M4567)&gt;0),"Matched", "")</f>
        <v>#REF!</v>
      </c>
      <c r="O4567" s="1" t="str">
        <f t="shared" si="242"/>
        <v/>
      </c>
      <c r="P4567" s="1" t="e">
        <f ca="1">IF(AND(O4567&lt;&gt; "", COUNTIF(SAP!#REF!,O4567)&gt;0),"Matched", "")</f>
        <v>#REF!</v>
      </c>
      <c r="Q4567" s="1" t="str">
        <f ca="1">IF(D4567="AC","Logic4"&amp;"_"&amp;TEXT(C4567,"dd.mm.yyyy") &amp;"_"&amp; 1602756.68,"")</f>
        <v>Logic4_29.02.2020_1602756.68</v>
      </c>
      <c r="R4567" s="1" t="e">
        <f ca="1">IF(AND(Q4567&lt;&gt; "", COUNTIF(SAP!#REF!,Q4567)&gt;0),"Matched", "")</f>
        <v>#REF!</v>
      </c>
    </row>
    <row r="4568" spans="1:18">
      <c r="A4568" s="9">
        <v>11563327</v>
      </c>
      <c r="B4568" s="10">
        <v>43890</v>
      </c>
      <c r="C4568" s="10">
        <v>43890</v>
      </c>
      <c r="D4568" s="11" t="s">
        <v>10</v>
      </c>
      <c r="E4568" s="11">
        <v>0</v>
      </c>
      <c r="F4568" s="11">
        <v>0</v>
      </c>
      <c r="G4568" s="11">
        <v>1100</v>
      </c>
      <c r="H4568" s="11">
        <v>10357</v>
      </c>
      <c r="I4568" s="11" t="s">
        <v>11</v>
      </c>
      <c r="J4568" s="11" t="s">
        <v>12</v>
      </c>
      <c r="K4568" s="1" t="str">
        <f t="shared" si="240"/>
        <v/>
      </c>
      <c r="L4568" s="1" t="e">
        <f ca="1">IF(AND(K4568&lt;&gt; "", COUNTIF(SAP!#REF!,K4568)&gt;0),"Matched", "")</f>
        <v>#REF!</v>
      </c>
      <c r="M4568" s="1" t="str">
        <f t="shared" si="241"/>
        <v/>
      </c>
      <c r="N4568" s="1" t="e">
        <f ca="1">IF(AND(M4568&lt;&gt; "", COUNTIF(SAP!#REF!,M4568)&gt;0),"Matched", "")</f>
        <v>#REF!</v>
      </c>
      <c r="O4568" s="1" t="str">
        <f t="shared" si="242"/>
        <v/>
      </c>
      <c r="P4568" s="1" t="e">
        <f ca="1">IF(AND(O4568&lt;&gt; "", COUNTIF(SAP!#REF!,O4568)&gt;0),"Matched", "")</f>
        <v>#REF!</v>
      </c>
      <c r="Q4568" s="1" t="str">
        <f ca="1">IF(D4568="AC","Logic4"&amp;"_"&amp;TEXT(C4568,"dd.mm.yyyy") &amp;"_"&amp; 1602756.68,"")</f>
        <v>Logic4_29.02.2020_1602756.68</v>
      </c>
      <c r="R4568" s="1" t="e">
        <f ca="1">IF(AND(Q4568&lt;&gt; "", COUNTIF(SAP!#REF!,Q4568)&gt;0),"Matched", "")</f>
        <v>#REF!</v>
      </c>
    </row>
    <row r="4569" spans="1:18">
      <c r="A4569" s="13">
        <v>11563327</v>
      </c>
      <c r="B4569" s="14">
        <v>43890</v>
      </c>
      <c r="C4569" s="14">
        <v>43890</v>
      </c>
      <c r="D4569" s="15" t="s">
        <v>10</v>
      </c>
      <c r="E4569" s="15">
        <v>0</v>
      </c>
      <c r="F4569" s="15">
        <v>0</v>
      </c>
      <c r="G4569" s="15">
        <v>1270</v>
      </c>
      <c r="H4569" s="15">
        <v>11627</v>
      </c>
      <c r="I4569" s="15" t="s">
        <v>11</v>
      </c>
      <c r="J4569" s="15" t="s">
        <v>12</v>
      </c>
      <c r="K4569" s="1" t="str">
        <f t="shared" si="240"/>
        <v/>
      </c>
      <c r="L4569" s="1" t="e">
        <f ca="1">IF(AND(K4569&lt;&gt; "", COUNTIF(SAP!#REF!,K4569)&gt;0),"Matched", "")</f>
        <v>#REF!</v>
      </c>
      <c r="M4569" s="1" t="str">
        <f t="shared" si="241"/>
        <v/>
      </c>
      <c r="N4569" s="1" t="e">
        <f ca="1">IF(AND(M4569&lt;&gt; "", COUNTIF(SAP!#REF!,M4569)&gt;0),"Matched", "")</f>
        <v>#REF!</v>
      </c>
      <c r="O4569" s="1" t="str">
        <f t="shared" si="242"/>
        <v/>
      </c>
      <c r="P4569" s="1" t="e">
        <f ca="1">IF(AND(O4569&lt;&gt; "", COUNTIF(SAP!#REF!,O4569)&gt;0),"Matched", "")</f>
        <v>#REF!</v>
      </c>
      <c r="Q4569" s="1" t="str">
        <f ca="1">IF(D4569="AC","Logic4"&amp;"_"&amp;TEXT(C4569,"dd.mm.yyyy") &amp;"_"&amp; 1602756.68,"")</f>
        <v>Logic4_29.02.2020_1602756.68</v>
      </c>
      <c r="R4569" s="1" t="e">
        <f ca="1">IF(AND(Q4569&lt;&gt; "", COUNTIF(SAP!#REF!,Q4569)&gt;0),"Matched", "")</f>
        <v>#REF!</v>
      </c>
    </row>
    <row r="4570" spans="1:18">
      <c r="A4570" s="9">
        <v>11563327</v>
      </c>
      <c r="B4570" s="10">
        <v>43890</v>
      </c>
      <c r="C4570" s="10">
        <v>43890</v>
      </c>
      <c r="D4570" s="11" t="s">
        <v>10</v>
      </c>
      <c r="E4570" s="11">
        <v>0</v>
      </c>
      <c r="F4570" s="11">
        <v>0</v>
      </c>
      <c r="G4570" s="11">
        <v>1288</v>
      </c>
      <c r="H4570" s="11">
        <v>12915</v>
      </c>
      <c r="I4570" s="11" t="s">
        <v>11</v>
      </c>
      <c r="J4570" s="11" t="s">
        <v>12</v>
      </c>
      <c r="K4570" s="1" t="str">
        <f t="shared" si="240"/>
        <v/>
      </c>
      <c r="L4570" s="1" t="e">
        <f ca="1">IF(AND(K4570&lt;&gt; "", COUNTIF(SAP!#REF!,K4570)&gt;0),"Matched", "")</f>
        <v>#REF!</v>
      </c>
      <c r="M4570" s="1" t="str">
        <f t="shared" si="241"/>
        <v/>
      </c>
      <c r="N4570" s="1" t="e">
        <f ca="1">IF(AND(M4570&lt;&gt; "", COUNTIF(SAP!#REF!,M4570)&gt;0),"Matched", "")</f>
        <v>#REF!</v>
      </c>
      <c r="O4570" s="1" t="str">
        <f t="shared" si="242"/>
        <v/>
      </c>
      <c r="P4570" s="1" t="e">
        <f ca="1">IF(AND(O4570&lt;&gt; "", COUNTIF(SAP!#REF!,O4570)&gt;0),"Matched", "")</f>
        <v>#REF!</v>
      </c>
      <c r="Q4570" s="1" t="str">
        <f ca="1">IF(D4570="AC","Logic4"&amp;"_"&amp;TEXT(C4570,"dd.mm.yyyy") &amp;"_"&amp; 1602756.68,"")</f>
        <v>Logic4_29.02.2020_1602756.68</v>
      </c>
      <c r="R4570" s="1" t="e">
        <f ca="1">IF(AND(Q4570&lt;&gt; "", COUNTIF(SAP!#REF!,Q4570)&gt;0),"Matched", "")</f>
        <v>#REF!</v>
      </c>
    </row>
    <row r="4571" spans="1:18">
      <c r="A4571" s="13">
        <v>11563327</v>
      </c>
      <c r="B4571" s="14">
        <v>43890</v>
      </c>
      <c r="C4571" s="14">
        <v>43890</v>
      </c>
      <c r="D4571" s="15" t="s">
        <v>10</v>
      </c>
      <c r="E4571" s="15">
        <v>0</v>
      </c>
      <c r="F4571" s="15">
        <v>0</v>
      </c>
      <c r="G4571" s="15">
        <v>1400</v>
      </c>
      <c r="H4571" s="15">
        <v>14315</v>
      </c>
      <c r="I4571" s="15" t="s">
        <v>11</v>
      </c>
      <c r="J4571" s="15" t="s">
        <v>12</v>
      </c>
      <c r="K4571" s="1" t="str">
        <f t="shared" si="240"/>
        <v/>
      </c>
      <c r="L4571" s="1" t="e">
        <f ca="1">IF(AND(K4571&lt;&gt; "", COUNTIF(SAP!#REF!,K4571)&gt;0),"Matched", "")</f>
        <v>#REF!</v>
      </c>
      <c r="M4571" s="1" t="str">
        <f t="shared" si="241"/>
        <v/>
      </c>
      <c r="N4571" s="1" t="e">
        <f ca="1">IF(AND(M4571&lt;&gt; "", COUNTIF(SAP!#REF!,M4571)&gt;0),"Matched", "")</f>
        <v>#REF!</v>
      </c>
      <c r="O4571" s="1" t="str">
        <f t="shared" si="242"/>
        <v/>
      </c>
      <c r="P4571" s="1" t="e">
        <f ca="1">IF(AND(O4571&lt;&gt; "", COUNTIF(SAP!#REF!,O4571)&gt;0),"Matched", "")</f>
        <v>#REF!</v>
      </c>
      <c r="Q4571" s="1" t="str">
        <f ca="1">IF(D4571="AC","Logic4"&amp;"_"&amp;TEXT(C4571,"dd.mm.yyyy") &amp;"_"&amp; 1602756.68,"")</f>
        <v>Logic4_29.02.2020_1602756.68</v>
      </c>
      <c r="R4571" s="1" t="e">
        <f ca="1">IF(AND(Q4571&lt;&gt; "", COUNTIF(SAP!#REF!,Q4571)&gt;0),"Matched", "")</f>
        <v>#REF!</v>
      </c>
    </row>
    <row r="4572" spans="1:18">
      <c r="A4572" s="9">
        <v>11563327</v>
      </c>
      <c r="B4572" s="10">
        <v>43890</v>
      </c>
      <c r="C4572" s="10">
        <v>43890</v>
      </c>
      <c r="D4572" s="11" t="s">
        <v>10</v>
      </c>
      <c r="E4572" s="11">
        <v>0</v>
      </c>
      <c r="F4572" s="11">
        <v>0</v>
      </c>
      <c r="G4572" s="11">
        <v>1500</v>
      </c>
      <c r="H4572" s="11">
        <v>15815</v>
      </c>
      <c r="I4572" s="11" t="s">
        <v>11</v>
      </c>
      <c r="J4572" s="11" t="s">
        <v>12</v>
      </c>
      <c r="K4572" s="1" t="str">
        <f t="shared" si="240"/>
        <v/>
      </c>
      <c r="L4572" s="1" t="e">
        <f ca="1">IF(AND(K4572&lt;&gt; "", COUNTIF(SAP!#REF!,K4572)&gt;0),"Matched", "")</f>
        <v>#REF!</v>
      </c>
      <c r="M4572" s="1" t="str">
        <f t="shared" si="241"/>
        <v/>
      </c>
      <c r="N4572" s="1" t="e">
        <f ca="1">IF(AND(M4572&lt;&gt; "", COUNTIF(SAP!#REF!,M4572)&gt;0),"Matched", "")</f>
        <v>#REF!</v>
      </c>
      <c r="O4572" s="1" t="str">
        <f t="shared" si="242"/>
        <v/>
      </c>
      <c r="P4572" s="1" t="e">
        <f ca="1">IF(AND(O4572&lt;&gt; "", COUNTIF(SAP!#REF!,O4572)&gt;0),"Matched", "")</f>
        <v>#REF!</v>
      </c>
      <c r="Q4572" s="1" t="str">
        <f ca="1">IF(D4572="AC","Logic4"&amp;"_"&amp;TEXT(C4572,"dd.mm.yyyy") &amp;"_"&amp; 1602756.68,"")</f>
        <v>Logic4_29.02.2020_1602756.68</v>
      </c>
      <c r="R4572" s="1" t="e">
        <f ca="1">IF(AND(Q4572&lt;&gt; "", COUNTIF(SAP!#REF!,Q4572)&gt;0),"Matched", "")</f>
        <v>#REF!</v>
      </c>
    </row>
    <row r="4573" spans="1:18">
      <c r="A4573" s="13">
        <v>11563327</v>
      </c>
      <c r="B4573" s="14">
        <v>43890</v>
      </c>
      <c r="C4573" s="14">
        <v>43890</v>
      </c>
      <c r="D4573" s="15" t="s">
        <v>10</v>
      </c>
      <c r="E4573" s="15">
        <v>0</v>
      </c>
      <c r="F4573" s="15">
        <v>0</v>
      </c>
      <c r="G4573" s="15">
        <v>1500</v>
      </c>
      <c r="H4573" s="15">
        <v>17315</v>
      </c>
      <c r="I4573" s="15" t="s">
        <v>11</v>
      </c>
      <c r="J4573" s="15" t="s">
        <v>12</v>
      </c>
      <c r="K4573" s="1" t="str">
        <f t="shared" si="240"/>
        <v/>
      </c>
      <c r="L4573" s="1" t="e">
        <f ca="1">IF(AND(K4573&lt;&gt; "", COUNTIF(SAP!#REF!,K4573)&gt;0),"Matched", "")</f>
        <v>#REF!</v>
      </c>
      <c r="M4573" s="1" t="str">
        <f t="shared" si="241"/>
        <v/>
      </c>
      <c r="N4573" s="1" t="e">
        <f ca="1">IF(AND(M4573&lt;&gt; "", COUNTIF(SAP!#REF!,M4573)&gt;0),"Matched", "")</f>
        <v>#REF!</v>
      </c>
      <c r="O4573" s="1" t="str">
        <f t="shared" si="242"/>
        <v/>
      </c>
      <c r="P4573" s="1" t="e">
        <f ca="1">IF(AND(O4573&lt;&gt; "", COUNTIF(SAP!#REF!,O4573)&gt;0),"Matched", "")</f>
        <v>#REF!</v>
      </c>
      <c r="Q4573" s="1" t="str">
        <f ca="1">IF(D4573="AC","Logic4"&amp;"_"&amp;TEXT(C4573,"dd.mm.yyyy") &amp;"_"&amp; 1602756.68,"")</f>
        <v>Logic4_29.02.2020_1602756.68</v>
      </c>
      <c r="R4573" s="1" t="e">
        <f ca="1">IF(AND(Q4573&lt;&gt; "", COUNTIF(SAP!#REF!,Q4573)&gt;0),"Matched", "")</f>
        <v>#REF!</v>
      </c>
    </row>
    <row r="4574" spans="1:18">
      <c r="A4574" s="9">
        <v>11563327</v>
      </c>
      <c r="B4574" s="10">
        <v>43890</v>
      </c>
      <c r="C4574" s="10">
        <v>43890</v>
      </c>
      <c r="D4574" s="11" t="s">
        <v>10</v>
      </c>
      <c r="E4574" s="11">
        <v>0</v>
      </c>
      <c r="F4574" s="11">
        <v>0</v>
      </c>
      <c r="G4574" s="11">
        <v>1592.5</v>
      </c>
      <c r="H4574" s="11">
        <v>18907.5</v>
      </c>
      <c r="I4574" s="11" t="s">
        <v>11</v>
      </c>
      <c r="J4574" s="11" t="s">
        <v>12</v>
      </c>
      <c r="K4574" s="1" t="str">
        <f t="shared" si="240"/>
        <v/>
      </c>
      <c r="L4574" s="1" t="e">
        <f ca="1">IF(AND(K4574&lt;&gt; "", COUNTIF(SAP!#REF!,K4574)&gt;0),"Matched", "")</f>
        <v>#REF!</v>
      </c>
      <c r="M4574" s="1" t="str">
        <f t="shared" si="241"/>
        <v/>
      </c>
      <c r="N4574" s="1" t="e">
        <f ca="1">IF(AND(M4574&lt;&gt; "", COUNTIF(SAP!#REF!,M4574)&gt;0),"Matched", "")</f>
        <v>#REF!</v>
      </c>
      <c r="O4574" s="1" t="str">
        <f t="shared" si="242"/>
        <v/>
      </c>
      <c r="P4574" s="1" t="e">
        <f ca="1">IF(AND(O4574&lt;&gt; "", COUNTIF(SAP!#REF!,O4574)&gt;0),"Matched", "")</f>
        <v>#REF!</v>
      </c>
      <c r="Q4574" s="1" t="str">
        <f ca="1">IF(D4574="AC","Logic4"&amp;"_"&amp;TEXT(C4574,"dd.mm.yyyy") &amp;"_"&amp; 1602756.68,"")</f>
        <v>Logic4_29.02.2020_1602756.68</v>
      </c>
      <c r="R4574" s="1" t="e">
        <f ca="1">IF(AND(Q4574&lt;&gt; "", COUNTIF(SAP!#REF!,Q4574)&gt;0),"Matched", "")</f>
        <v>#REF!</v>
      </c>
    </row>
    <row r="4575" spans="1:18">
      <c r="A4575" s="13">
        <v>11563327</v>
      </c>
      <c r="B4575" s="14">
        <v>43890</v>
      </c>
      <c r="C4575" s="14">
        <v>43890</v>
      </c>
      <c r="D4575" s="15" t="s">
        <v>10</v>
      </c>
      <c r="E4575" s="15">
        <v>0</v>
      </c>
      <c r="F4575" s="15">
        <v>0</v>
      </c>
      <c r="G4575" s="15">
        <v>1600</v>
      </c>
      <c r="H4575" s="15">
        <v>20507.5</v>
      </c>
      <c r="I4575" s="15" t="s">
        <v>11</v>
      </c>
      <c r="J4575" s="15" t="s">
        <v>12</v>
      </c>
      <c r="K4575" s="1" t="str">
        <f t="shared" si="240"/>
        <v/>
      </c>
      <c r="L4575" s="1" t="e">
        <f ca="1">IF(AND(K4575&lt;&gt; "", COUNTIF(SAP!#REF!,K4575)&gt;0),"Matched", "")</f>
        <v>#REF!</v>
      </c>
      <c r="M4575" s="1" t="str">
        <f t="shared" si="241"/>
        <v/>
      </c>
      <c r="N4575" s="1" t="e">
        <f ca="1">IF(AND(M4575&lt;&gt; "", COUNTIF(SAP!#REF!,M4575)&gt;0),"Matched", "")</f>
        <v>#REF!</v>
      </c>
      <c r="O4575" s="1" t="str">
        <f t="shared" si="242"/>
        <v/>
      </c>
      <c r="P4575" s="1" t="e">
        <f ca="1">IF(AND(O4575&lt;&gt; "", COUNTIF(SAP!#REF!,O4575)&gt;0),"Matched", "")</f>
        <v>#REF!</v>
      </c>
      <c r="Q4575" s="1" t="str">
        <f ca="1">IF(D4575="AC","Logic4"&amp;"_"&amp;TEXT(C4575,"dd.mm.yyyy") &amp;"_"&amp; 1602756.68,"")</f>
        <v>Logic4_29.02.2020_1602756.68</v>
      </c>
      <c r="R4575" s="1" t="e">
        <f ca="1">IF(AND(Q4575&lt;&gt; "", COUNTIF(SAP!#REF!,Q4575)&gt;0),"Matched", "")</f>
        <v>#REF!</v>
      </c>
    </row>
    <row r="4576" spans="1:18">
      <c r="A4576" s="9">
        <v>11563327</v>
      </c>
      <c r="B4576" s="10">
        <v>43890</v>
      </c>
      <c r="C4576" s="10">
        <v>43890</v>
      </c>
      <c r="D4576" s="11" t="s">
        <v>10</v>
      </c>
      <c r="E4576" s="11">
        <v>0</v>
      </c>
      <c r="F4576" s="11">
        <v>0</v>
      </c>
      <c r="G4576" s="11">
        <v>1740</v>
      </c>
      <c r="H4576" s="11">
        <v>22247.5</v>
      </c>
      <c r="I4576" s="11" t="s">
        <v>11</v>
      </c>
      <c r="J4576" s="11" t="s">
        <v>12</v>
      </c>
      <c r="K4576" s="1" t="str">
        <f t="shared" si="240"/>
        <v/>
      </c>
      <c r="L4576" s="1" t="e">
        <f ca="1">IF(AND(K4576&lt;&gt; "", COUNTIF(SAP!#REF!,K4576)&gt;0),"Matched", "")</f>
        <v>#REF!</v>
      </c>
      <c r="M4576" s="1" t="str">
        <f t="shared" si="241"/>
        <v/>
      </c>
      <c r="N4576" s="1" t="e">
        <f ca="1">IF(AND(M4576&lt;&gt; "", COUNTIF(SAP!#REF!,M4576)&gt;0),"Matched", "")</f>
        <v>#REF!</v>
      </c>
      <c r="O4576" s="1" t="str">
        <f t="shared" si="242"/>
        <v/>
      </c>
      <c r="P4576" s="1" t="e">
        <f ca="1">IF(AND(O4576&lt;&gt; "", COUNTIF(SAP!#REF!,O4576)&gt;0),"Matched", "")</f>
        <v>#REF!</v>
      </c>
      <c r="Q4576" s="1" t="str">
        <f ca="1">IF(D4576="AC","Logic4"&amp;"_"&amp;TEXT(C4576,"dd.mm.yyyy") &amp;"_"&amp; 1602756.68,"")</f>
        <v>Logic4_29.02.2020_1602756.68</v>
      </c>
      <c r="R4576" s="1" t="e">
        <f ca="1">IF(AND(Q4576&lt;&gt; "", COUNTIF(SAP!#REF!,Q4576)&gt;0),"Matched", "")</f>
        <v>#REF!</v>
      </c>
    </row>
    <row r="4577" spans="1:18">
      <c r="A4577" s="13">
        <v>11563327</v>
      </c>
      <c r="B4577" s="14">
        <v>43890</v>
      </c>
      <c r="C4577" s="14">
        <v>43890</v>
      </c>
      <c r="D4577" s="15" t="s">
        <v>10</v>
      </c>
      <c r="E4577" s="15">
        <v>0</v>
      </c>
      <c r="F4577" s="15">
        <v>0</v>
      </c>
      <c r="G4577" s="15">
        <v>2110</v>
      </c>
      <c r="H4577" s="15">
        <v>24357.5</v>
      </c>
      <c r="I4577" s="15" t="s">
        <v>11</v>
      </c>
      <c r="J4577" s="15" t="s">
        <v>12</v>
      </c>
      <c r="K4577" s="1" t="str">
        <f t="shared" si="240"/>
        <v/>
      </c>
      <c r="L4577" s="1" t="e">
        <f ca="1">IF(AND(K4577&lt;&gt; "", COUNTIF(SAP!#REF!,K4577)&gt;0),"Matched", "")</f>
        <v>#REF!</v>
      </c>
      <c r="M4577" s="1" t="str">
        <f t="shared" si="241"/>
        <v/>
      </c>
      <c r="N4577" s="1" t="e">
        <f ca="1">IF(AND(M4577&lt;&gt; "", COUNTIF(SAP!#REF!,M4577)&gt;0),"Matched", "")</f>
        <v>#REF!</v>
      </c>
      <c r="O4577" s="1" t="str">
        <f t="shared" si="242"/>
        <v/>
      </c>
      <c r="P4577" s="1" t="e">
        <f ca="1">IF(AND(O4577&lt;&gt; "", COUNTIF(SAP!#REF!,O4577)&gt;0),"Matched", "")</f>
        <v>#REF!</v>
      </c>
      <c r="Q4577" s="1" t="str">
        <f ca="1">IF(D4577="AC","Logic4"&amp;"_"&amp;TEXT(C4577,"dd.mm.yyyy") &amp;"_"&amp; 1602756.68,"")</f>
        <v>Logic4_29.02.2020_1602756.68</v>
      </c>
      <c r="R4577" s="1" t="e">
        <f ca="1">IF(AND(Q4577&lt;&gt; "", COUNTIF(SAP!#REF!,Q4577)&gt;0),"Matched", "")</f>
        <v>#REF!</v>
      </c>
    </row>
    <row r="4578" spans="1:18">
      <c r="A4578" s="9">
        <v>11563327</v>
      </c>
      <c r="B4578" s="10">
        <v>43890</v>
      </c>
      <c r="C4578" s="10">
        <v>43890</v>
      </c>
      <c r="D4578" s="11" t="s">
        <v>10</v>
      </c>
      <c r="E4578" s="11">
        <v>0</v>
      </c>
      <c r="F4578" s="11">
        <v>0</v>
      </c>
      <c r="G4578" s="11">
        <v>2130</v>
      </c>
      <c r="H4578" s="11">
        <v>26487.5</v>
      </c>
      <c r="I4578" s="11" t="s">
        <v>11</v>
      </c>
      <c r="J4578" s="11" t="s">
        <v>12</v>
      </c>
      <c r="K4578" s="1" t="str">
        <f t="shared" si="240"/>
        <v/>
      </c>
      <c r="L4578" s="1" t="e">
        <f ca="1">IF(AND(K4578&lt;&gt; "", COUNTIF(SAP!#REF!,K4578)&gt;0),"Matched", "")</f>
        <v>#REF!</v>
      </c>
      <c r="M4578" s="1" t="str">
        <f t="shared" si="241"/>
        <v/>
      </c>
      <c r="N4578" s="1" t="e">
        <f ca="1">IF(AND(M4578&lt;&gt; "", COUNTIF(SAP!#REF!,M4578)&gt;0),"Matched", "")</f>
        <v>#REF!</v>
      </c>
      <c r="O4578" s="1" t="str">
        <f t="shared" si="242"/>
        <v/>
      </c>
      <c r="P4578" s="1" t="e">
        <f ca="1">IF(AND(O4578&lt;&gt; "", COUNTIF(SAP!#REF!,O4578)&gt;0),"Matched", "")</f>
        <v>#REF!</v>
      </c>
      <c r="Q4578" s="1" t="str">
        <f ca="1">IF(D4578="AC","Logic4"&amp;"_"&amp;TEXT(C4578,"dd.mm.yyyy") &amp;"_"&amp; 1602756.68,"")</f>
        <v>Logic4_29.02.2020_1602756.68</v>
      </c>
      <c r="R4578" s="1" t="e">
        <f ca="1">IF(AND(Q4578&lt;&gt; "", COUNTIF(SAP!#REF!,Q4578)&gt;0),"Matched", "")</f>
        <v>#REF!</v>
      </c>
    </row>
    <row r="4579" spans="1:18">
      <c r="A4579" s="13">
        <v>11563327</v>
      </c>
      <c r="B4579" s="14">
        <v>43890</v>
      </c>
      <c r="C4579" s="14">
        <v>43890</v>
      </c>
      <c r="D4579" s="15" t="s">
        <v>10</v>
      </c>
      <c r="E4579" s="15">
        <v>0</v>
      </c>
      <c r="F4579" s="15">
        <v>0</v>
      </c>
      <c r="G4579" s="15">
        <v>2237.44</v>
      </c>
      <c r="H4579" s="15">
        <v>28724.94</v>
      </c>
      <c r="I4579" s="15" t="s">
        <v>11</v>
      </c>
      <c r="J4579" s="15" t="s">
        <v>12</v>
      </c>
      <c r="K4579" s="1" t="str">
        <f t="shared" si="240"/>
        <v/>
      </c>
      <c r="L4579" s="1" t="e">
        <f ca="1">IF(AND(K4579&lt;&gt; "", COUNTIF(SAP!#REF!,K4579)&gt;0),"Matched", "")</f>
        <v>#REF!</v>
      </c>
      <c r="M4579" s="1" t="str">
        <f t="shared" si="241"/>
        <v/>
      </c>
      <c r="N4579" s="1" t="e">
        <f ca="1">IF(AND(M4579&lt;&gt; "", COUNTIF(SAP!#REF!,M4579)&gt;0),"Matched", "")</f>
        <v>#REF!</v>
      </c>
      <c r="O4579" s="1" t="str">
        <f t="shared" si="242"/>
        <v/>
      </c>
      <c r="P4579" s="1" t="e">
        <f ca="1">IF(AND(O4579&lt;&gt; "", COUNTIF(SAP!#REF!,O4579)&gt;0),"Matched", "")</f>
        <v>#REF!</v>
      </c>
      <c r="Q4579" s="1" t="str">
        <f ca="1">IF(D4579="AC","Logic4"&amp;"_"&amp;TEXT(C4579,"dd.mm.yyyy") &amp;"_"&amp; 1602756.68,"")</f>
        <v>Logic4_29.02.2020_1602756.68</v>
      </c>
      <c r="R4579" s="1" t="e">
        <f ca="1">IF(AND(Q4579&lt;&gt; "", COUNTIF(SAP!#REF!,Q4579)&gt;0),"Matched", "")</f>
        <v>#REF!</v>
      </c>
    </row>
    <row r="4580" spans="1:18">
      <c r="A4580" s="9">
        <v>11563327</v>
      </c>
      <c r="B4580" s="10">
        <v>43890</v>
      </c>
      <c r="C4580" s="10">
        <v>43890</v>
      </c>
      <c r="D4580" s="11" t="s">
        <v>10</v>
      </c>
      <c r="E4580" s="11">
        <v>0</v>
      </c>
      <c r="F4580" s="11">
        <v>0</v>
      </c>
      <c r="G4580" s="11">
        <v>2249.3000000000002</v>
      </c>
      <c r="H4580" s="11">
        <v>30974.240000000002</v>
      </c>
      <c r="I4580" s="11" t="s">
        <v>11</v>
      </c>
      <c r="J4580" s="11" t="s">
        <v>12</v>
      </c>
      <c r="K4580" s="1" t="str">
        <f t="shared" si="240"/>
        <v/>
      </c>
      <c r="L4580" s="1" t="e">
        <f ca="1">IF(AND(K4580&lt;&gt; "", COUNTIF(SAP!#REF!,K4580)&gt;0),"Matched", "")</f>
        <v>#REF!</v>
      </c>
      <c r="M4580" s="1" t="str">
        <f t="shared" si="241"/>
        <v/>
      </c>
      <c r="N4580" s="1" t="e">
        <f ca="1">IF(AND(M4580&lt;&gt; "", COUNTIF(SAP!#REF!,M4580)&gt;0),"Matched", "")</f>
        <v>#REF!</v>
      </c>
      <c r="O4580" s="1" t="str">
        <f t="shared" si="242"/>
        <v/>
      </c>
      <c r="P4580" s="1" t="e">
        <f ca="1">IF(AND(O4580&lt;&gt; "", COUNTIF(SAP!#REF!,O4580)&gt;0),"Matched", "")</f>
        <v>#REF!</v>
      </c>
      <c r="Q4580" s="1" t="str">
        <f ca="1">IF(D4580="AC","Logic4"&amp;"_"&amp;TEXT(C4580,"dd.mm.yyyy") &amp;"_"&amp; 1602756.68,"")</f>
        <v>Logic4_29.02.2020_1602756.68</v>
      </c>
      <c r="R4580" s="1" t="e">
        <f ca="1">IF(AND(Q4580&lt;&gt; "", COUNTIF(SAP!#REF!,Q4580)&gt;0),"Matched", "")</f>
        <v>#REF!</v>
      </c>
    </row>
    <row r="4581" spans="1:18">
      <c r="A4581" s="13">
        <v>11563327</v>
      </c>
      <c r="B4581" s="14">
        <v>43890</v>
      </c>
      <c r="C4581" s="14">
        <v>43890</v>
      </c>
      <c r="D4581" s="15" t="s">
        <v>10</v>
      </c>
      <c r="E4581" s="15">
        <v>0</v>
      </c>
      <c r="F4581" s="15">
        <v>0</v>
      </c>
      <c r="G4581" s="15">
        <v>2257.8000000000002</v>
      </c>
      <c r="H4581" s="15">
        <v>33232.04</v>
      </c>
      <c r="I4581" s="15" t="s">
        <v>11</v>
      </c>
      <c r="J4581" s="15" t="s">
        <v>12</v>
      </c>
      <c r="K4581" s="1" t="str">
        <f t="shared" si="240"/>
        <v/>
      </c>
      <c r="L4581" s="1" t="e">
        <f ca="1">IF(AND(K4581&lt;&gt; "", COUNTIF(SAP!#REF!,K4581)&gt;0),"Matched", "")</f>
        <v>#REF!</v>
      </c>
      <c r="M4581" s="1" t="str">
        <f t="shared" si="241"/>
        <v/>
      </c>
      <c r="N4581" s="1" t="e">
        <f ca="1">IF(AND(M4581&lt;&gt; "", COUNTIF(SAP!#REF!,M4581)&gt;0),"Matched", "")</f>
        <v>#REF!</v>
      </c>
      <c r="O4581" s="1" t="str">
        <f t="shared" si="242"/>
        <v/>
      </c>
      <c r="P4581" s="1" t="e">
        <f ca="1">IF(AND(O4581&lt;&gt; "", COUNTIF(SAP!#REF!,O4581)&gt;0),"Matched", "")</f>
        <v>#REF!</v>
      </c>
      <c r="Q4581" s="1" t="str">
        <f ca="1">IF(D4581="AC","Logic4"&amp;"_"&amp;TEXT(C4581,"dd.mm.yyyy") &amp;"_"&amp; 1602756.68,"")</f>
        <v>Logic4_29.02.2020_1602756.68</v>
      </c>
      <c r="R4581" s="1" t="e">
        <f ca="1">IF(AND(Q4581&lt;&gt; "", COUNTIF(SAP!#REF!,Q4581)&gt;0),"Matched", "")</f>
        <v>#REF!</v>
      </c>
    </row>
    <row r="4582" spans="1:18">
      <c r="A4582" s="9">
        <v>11563327</v>
      </c>
      <c r="B4582" s="10">
        <v>43890</v>
      </c>
      <c r="C4582" s="10">
        <v>43890</v>
      </c>
      <c r="D4582" s="11" t="s">
        <v>10</v>
      </c>
      <c r="E4582" s="11">
        <v>0</v>
      </c>
      <c r="F4582" s="11">
        <v>0</v>
      </c>
      <c r="G4582" s="11">
        <v>2380.1</v>
      </c>
      <c r="H4582" s="11">
        <v>35612.14</v>
      </c>
      <c r="I4582" s="11" t="s">
        <v>11</v>
      </c>
      <c r="J4582" s="11" t="s">
        <v>12</v>
      </c>
      <c r="K4582" s="1" t="str">
        <f t="shared" si="240"/>
        <v/>
      </c>
      <c r="L4582" s="1" t="e">
        <f ca="1">IF(AND(K4582&lt;&gt; "", COUNTIF(SAP!#REF!,K4582)&gt;0),"Matched", "")</f>
        <v>#REF!</v>
      </c>
      <c r="M4582" s="1" t="str">
        <f t="shared" si="241"/>
        <v/>
      </c>
      <c r="N4582" s="1" t="e">
        <f ca="1">IF(AND(M4582&lt;&gt; "", COUNTIF(SAP!#REF!,M4582)&gt;0),"Matched", "")</f>
        <v>#REF!</v>
      </c>
      <c r="O4582" s="1" t="str">
        <f t="shared" si="242"/>
        <v/>
      </c>
      <c r="P4582" s="1" t="e">
        <f ca="1">IF(AND(O4582&lt;&gt; "", COUNTIF(SAP!#REF!,O4582)&gt;0),"Matched", "")</f>
        <v>#REF!</v>
      </c>
      <c r="Q4582" s="1" t="str">
        <f ca="1">IF(D4582="AC","Logic4"&amp;"_"&amp;TEXT(C4582,"dd.mm.yyyy") &amp;"_"&amp; 1602756.68,"")</f>
        <v>Logic4_29.02.2020_1602756.68</v>
      </c>
      <c r="R4582" s="1" t="e">
        <f ca="1">IF(AND(Q4582&lt;&gt; "", COUNTIF(SAP!#REF!,Q4582)&gt;0),"Matched", "")</f>
        <v>#REF!</v>
      </c>
    </row>
    <row r="4583" spans="1:18">
      <c r="A4583" s="13">
        <v>11563327</v>
      </c>
      <c r="B4583" s="14">
        <v>43890</v>
      </c>
      <c r="C4583" s="14">
        <v>43890</v>
      </c>
      <c r="D4583" s="15" t="s">
        <v>10</v>
      </c>
      <c r="E4583" s="15">
        <v>0</v>
      </c>
      <c r="F4583" s="15">
        <v>0</v>
      </c>
      <c r="G4583" s="15">
        <v>2420</v>
      </c>
      <c r="H4583" s="15">
        <v>38032.14</v>
      </c>
      <c r="I4583" s="15" t="s">
        <v>11</v>
      </c>
      <c r="J4583" s="15" t="s">
        <v>12</v>
      </c>
      <c r="K4583" s="1" t="str">
        <f t="shared" si="240"/>
        <v/>
      </c>
      <c r="L4583" s="1" t="e">
        <f ca="1">IF(AND(K4583&lt;&gt; "", COUNTIF(SAP!#REF!,K4583)&gt;0),"Matched", "")</f>
        <v>#REF!</v>
      </c>
      <c r="M4583" s="1" t="str">
        <f t="shared" si="241"/>
        <v/>
      </c>
      <c r="N4583" s="1" t="e">
        <f ca="1">IF(AND(M4583&lt;&gt; "", COUNTIF(SAP!#REF!,M4583)&gt;0),"Matched", "")</f>
        <v>#REF!</v>
      </c>
      <c r="O4583" s="1" t="str">
        <f t="shared" si="242"/>
        <v/>
      </c>
      <c r="P4583" s="1" t="e">
        <f ca="1">IF(AND(O4583&lt;&gt; "", COUNTIF(SAP!#REF!,O4583)&gt;0),"Matched", "")</f>
        <v>#REF!</v>
      </c>
      <c r="Q4583" s="1" t="str">
        <f ca="1">IF(D4583="AC","Logic4"&amp;"_"&amp;TEXT(C4583,"dd.mm.yyyy") &amp;"_"&amp; 1602756.68,"")</f>
        <v>Logic4_29.02.2020_1602756.68</v>
      </c>
      <c r="R4583" s="1" t="e">
        <f ca="1">IF(AND(Q4583&lt;&gt; "", COUNTIF(SAP!#REF!,Q4583)&gt;0),"Matched", "")</f>
        <v>#REF!</v>
      </c>
    </row>
    <row r="4584" spans="1:18">
      <c r="A4584" s="9">
        <v>11563327</v>
      </c>
      <c r="B4584" s="10">
        <v>43890</v>
      </c>
      <c r="C4584" s="10">
        <v>43890</v>
      </c>
      <c r="D4584" s="11" t="s">
        <v>10</v>
      </c>
      <c r="E4584" s="11">
        <v>0</v>
      </c>
      <c r="F4584" s="11">
        <v>0</v>
      </c>
      <c r="G4584" s="11">
        <v>2480</v>
      </c>
      <c r="H4584" s="11">
        <v>40512.14</v>
      </c>
      <c r="I4584" s="11" t="s">
        <v>11</v>
      </c>
      <c r="J4584" s="11" t="s">
        <v>12</v>
      </c>
      <c r="K4584" s="1" t="str">
        <f t="shared" si="240"/>
        <v/>
      </c>
      <c r="L4584" s="1" t="e">
        <f ca="1">IF(AND(K4584&lt;&gt; "", COUNTIF(SAP!#REF!,K4584)&gt;0),"Matched", "")</f>
        <v>#REF!</v>
      </c>
      <c r="M4584" s="1" t="str">
        <f t="shared" si="241"/>
        <v/>
      </c>
      <c r="N4584" s="1" t="e">
        <f ca="1">IF(AND(M4584&lt;&gt; "", COUNTIF(SAP!#REF!,M4584)&gt;0),"Matched", "")</f>
        <v>#REF!</v>
      </c>
      <c r="O4584" s="1" t="str">
        <f t="shared" si="242"/>
        <v/>
      </c>
      <c r="P4584" s="1" t="e">
        <f ca="1">IF(AND(O4584&lt;&gt; "", COUNTIF(SAP!#REF!,O4584)&gt;0),"Matched", "")</f>
        <v>#REF!</v>
      </c>
      <c r="Q4584" s="1" t="str">
        <f ca="1">IF(D4584="AC","Logic4"&amp;"_"&amp;TEXT(C4584,"dd.mm.yyyy") &amp;"_"&amp; 1602756.68,"")</f>
        <v>Logic4_29.02.2020_1602756.68</v>
      </c>
      <c r="R4584" s="1" t="e">
        <f ca="1">IF(AND(Q4584&lt;&gt; "", COUNTIF(SAP!#REF!,Q4584)&gt;0),"Matched", "")</f>
        <v>#REF!</v>
      </c>
    </row>
    <row r="4585" spans="1:18">
      <c r="A4585" s="13">
        <v>11563327</v>
      </c>
      <c r="B4585" s="14">
        <v>43890</v>
      </c>
      <c r="C4585" s="14">
        <v>43890</v>
      </c>
      <c r="D4585" s="15" t="s">
        <v>10</v>
      </c>
      <c r="E4585" s="15">
        <v>0</v>
      </c>
      <c r="F4585" s="15">
        <v>0</v>
      </c>
      <c r="G4585" s="15">
        <v>2498</v>
      </c>
      <c r="H4585" s="15">
        <v>43010.14</v>
      </c>
      <c r="I4585" s="15" t="s">
        <v>11</v>
      </c>
      <c r="J4585" s="15" t="s">
        <v>12</v>
      </c>
      <c r="K4585" s="1" t="str">
        <f t="shared" si="240"/>
        <v/>
      </c>
      <c r="L4585" s="1" t="e">
        <f ca="1">IF(AND(K4585&lt;&gt; "", COUNTIF(SAP!#REF!,K4585)&gt;0),"Matched", "")</f>
        <v>#REF!</v>
      </c>
      <c r="M4585" s="1" t="str">
        <f t="shared" si="241"/>
        <v/>
      </c>
      <c r="N4585" s="1" t="e">
        <f ca="1">IF(AND(M4585&lt;&gt; "", COUNTIF(SAP!#REF!,M4585)&gt;0),"Matched", "")</f>
        <v>#REF!</v>
      </c>
      <c r="O4585" s="1" t="str">
        <f t="shared" si="242"/>
        <v/>
      </c>
      <c r="P4585" s="1" t="e">
        <f ca="1">IF(AND(O4585&lt;&gt; "", COUNTIF(SAP!#REF!,O4585)&gt;0),"Matched", "")</f>
        <v>#REF!</v>
      </c>
      <c r="Q4585" s="1" t="str">
        <f ca="1">IF(D4585="AC","Logic4"&amp;"_"&amp;TEXT(C4585,"dd.mm.yyyy") &amp;"_"&amp; 1602756.68,"")</f>
        <v>Logic4_29.02.2020_1602756.68</v>
      </c>
      <c r="R4585" s="1" t="e">
        <f ca="1">IF(AND(Q4585&lt;&gt; "", COUNTIF(SAP!#REF!,Q4585)&gt;0),"Matched", "")</f>
        <v>#REF!</v>
      </c>
    </row>
    <row r="4586" spans="1:18">
      <c r="A4586" s="9">
        <v>11563327</v>
      </c>
      <c r="B4586" s="10">
        <v>43890</v>
      </c>
      <c r="C4586" s="10">
        <v>43890</v>
      </c>
      <c r="D4586" s="11" t="s">
        <v>10</v>
      </c>
      <c r="E4586" s="11">
        <v>0</v>
      </c>
      <c r="F4586" s="11">
        <v>0</v>
      </c>
      <c r="G4586" s="11">
        <v>2612</v>
      </c>
      <c r="H4586" s="11">
        <v>45622.14</v>
      </c>
      <c r="I4586" s="11" t="s">
        <v>11</v>
      </c>
      <c r="J4586" s="11" t="s">
        <v>12</v>
      </c>
      <c r="K4586" s="1" t="str">
        <f t="shared" si="240"/>
        <v/>
      </c>
      <c r="L4586" s="1" t="e">
        <f ca="1">IF(AND(K4586&lt;&gt; "", COUNTIF(SAP!#REF!,K4586)&gt;0),"Matched", "")</f>
        <v>#REF!</v>
      </c>
      <c r="M4586" s="1" t="str">
        <f t="shared" si="241"/>
        <v/>
      </c>
      <c r="N4586" s="1" t="e">
        <f ca="1">IF(AND(M4586&lt;&gt; "", COUNTIF(SAP!#REF!,M4586)&gt;0),"Matched", "")</f>
        <v>#REF!</v>
      </c>
      <c r="O4586" s="1" t="str">
        <f t="shared" si="242"/>
        <v/>
      </c>
      <c r="P4586" s="1" t="e">
        <f ca="1">IF(AND(O4586&lt;&gt; "", COUNTIF(SAP!#REF!,O4586)&gt;0),"Matched", "")</f>
        <v>#REF!</v>
      </c>
      <c r="Q4586" s="1" t="str">
        <f ca="1">IF(D4586="AC","Logic4"&amp;"_"&amp;TEXT(C4586,"dd.mm.yyyy") &amp;"_"&amp; 1602756.68,"")</f>
        <v>Logic4_29.02.2020_1602756.68</v>
      </c>
      <c r="R4586" s="1" t="e">
        <f ca="1">IF(AND(Q4586&lt;&gt; "", COUNTIF(SAP!#REF!,Q4586)&gt;0),"Matched", "")</f>
        <v>#REF!</v>
      </c>
    </row>
    <row r="4587" spans="1:18">
      <c r="A4587" s="13">
        <v>11563327</v>
      </c>
      <c r="B4587" s="14">
        <v>43890</v>
      </c>
      <c r="C4587" s="14">
        <v>43890</v>
      </c>
      <c r="D4587" s="15" t="s">
        <v>10</v>
      </c>
      <c r="E4587" s="15">
        <v>0</v>
      </c>
      <c r="F4587" s="15">
        <v>0</v>
      </c>
      <c r="G4587" s="15">
        <v>2615.6</v>
      </c>
      <c r="H4587" s="15">
        <v>48237.74</v>
      </c>
      <c r="I4587" s="15" t="s">
        <v>11</v>
      </c>
      <c r="J4587" s="15" t="s">
        <v>12</v>
      </c>
      <c r="K4587" s="1" t="str">
        <f t="shared" si="240"/>
        <v/>
      </c>
      <c r="L4587" s="1" t="e">
        <f ca="1">IF(AND(K4587&lt;&gt; "", COUNTIF(SAP!#REF!,K4587)&gt;0),"Matched", "")</f>
        <v>#REF!</v>
      </c>
      <c r="M4587" s="1" t="str">
        <f t="shared" si="241"/>
        <v/>
      </c>
      <c r="N4587" s="1" t="e">
        <f ca="1">IF(AND(M4587&lt;&gt; "", COUNTIF(SAP!#REF!,M4587)&gt;0),"Matched", "")</f>
        <v>#REF!</v>
      </c>
      <c r="O4587" s="1" t="str">
        <f t="shared" si="242"/>
        <v/>
      </c>
      <c r="P4587" s="1" t="e">
        <f ca="1">IF(AND(O4587&lt;&gt; "", COUNTIF(SAP!#REF!,O4587)&gt;0),"Matched", "")</f>
        <v>#REF!</v>
      </c>
      <c r="Q4587" s="1" t="str">
        <f ca="1">IF(D4587="AC","Logic4"&amp;"_"&amp;TEXT(C4587,"dd.mm.yyyy") &amp;"_"&amp; 1602756.68,"")</f>
        <v>Logic4_29.02.2020_1602756.68</v>
      </c>
      <c r="R4587" s="1" t="e">
        <f ca="1">IF(AND(Q4587&lt;&gt; "", COUNTIF(SAP!#REF!,Q4587)&gt;0),"Matched", "")</f>
        <v>#REF!</v>
      </c>
    </row>
    <row r="4588" spans="1:18">
      <c r="A4588" s="9">
        <v>11563327</v>
      </c>
      <c r="B4588" s="10">
        <v>43890</v>
      </c>
      <c r="C4588" s="10">
        <v>43890</v>
      </c>
      <c r="D4588" s="11" t="s">
        <v>10</v>
      </c>
      <c r="E4588" s="11">
        <v>0</v>
      </c>
      <c r="F4588" s="11">
        <v>0</v>
      </c>
      <c r="G4588" s="11">
        <v>2670</v>
      </c>
      <c r="H4588" s="11">
        <v>50907.74</v>
      </c>
      <c r="I4588" s="11" t="s">
        <v>11</v>
      </c>
      <c r="J4588" s="11" t="s">
        <v>12</v>
      </c>
      <c r="K4588" s="1" t="str">
        <f t="shared" si="240"/>
        <v/>
      </c>
      <c r="L4588" s="1" t="e">
        <f ca="1">IF(AND(K4588&lt;&gt; "", COUNTIF(SAP!#REF!,K4588)&gt;0),"Matched", "")</f>
        <v>#REF!</v>
      </c>
      <c r="M4588" s="1" t="str">
        <f t="shared" si="241"/>
        <v/>
      </c>
      <c r="N4588" s="1" t="e">
        <f ca="1">IF(AND(M4588&lt;&gt; "", COUNTIF(SAP!#REF!,M4588)&gt;0),"Matched", "")</f>
        <v>#REF!</v>
      </c>
      <c r="O4588" s="1" t="str">
        <f t="shared" si="242"/>
        <v/>
      </c>
      <c r="P4588" s="1" t="e">
        <f ca="1">IF(AND(O4588&lt;&gt; "", COUNTIF(SAP!#REF!,O4588)&gt;0),"Matched", "")</f>
        <v>#REF!</v>
      </c>
      <c r="Q4588" s="1" t="str">
        <f ca="1">IF(D4588="AC","Logic4"&amp;"_"&amp;TEXT(C4588,"dd.mm.yyyy") &amp;"_"&amp; 1602756.68,"")</f>
        <v>Logic4_29.02.2020_1602756.68</v>
      </c>
      <c r="R4588" s="1" t="e">
        <f ca="1">IF(AND(Q4588&lt;&gt; "", COUNTIF(SAP!#REF!,Q4588)&gt;0),"Matched", "")</f>
        <v>#REF!</v>
      </c>
    </row>
    <row r="4589" spans="1:18">
      <c r="A4589" s="13">
        <v>11563327</v>
      </c>
      <c r="B4589" s="14">
        <v>43890</v>
      </c>
      <c r="C4589" s="14">
        <v>43890</v>
      </c>
      <c r="D4589" s="15" t="s">
        <v>10</v>
      </c>
      <c r="E4589" s="15">
        <v>0</v>
      </c>
      <c r="F4589" s="15">
        <v>0</v>
      </c>
      <c r="G4589" s="15">
        <v>2870</v>
      </c>
      <c r="H4589" s="15">
        <v>53777.74</v>
      </c>
      <c r="I4589" s="15" t="s">
        <v>11</v>
      </c>
      <c r="J4589" s="15" t="s">
        <v>12</v>
      </c>
      <c r="K4589" s="1" t="str">
        <f t="shared" si="240"/>
        <v/>
      </c>
      <c r="L4589" s="1" t="e">
        <f ca="1">IF(AND(K4589&lt;&gt; "", COUNTIF(SAP!#REF!,K4589)&gt;0),"Matched", "")</f>
        <v>#REF!</v>
      </c>
      <c r="M4589" s="1" t="str">
        <f t="shared" si="241"/>
        <v/>
      </c>
      <c r="N4589" s="1" t="e">
        <f ca="1">IF(AND(M4589&lt;&gt; "", COUNTIF(SAP!#REF!,M4589)&gt;0),"Matched", "")</f>
        <v>#REF!</v>
      </c>
      <c r="O4589" s="1" t="str">
        <f t="shared" si="242"/>
        <v/>
      </c>
      <c r="P4589" s="1" t="e">
        <f ca="1">IF(AND(O4589&lt;&gt; "", COUNTIF(SAP!#REF!,O4589)&gt;0),"Matched", "")</f>
        <v>#REF!</v>
      </c>
      <c r="Q4589" s="1" t="str">
        <f ca="1">IF(D4589="AC","Logic4"&amp;"_"&amp;TEXT(C4589,"dd.mm.yyyy") &amp;"_"&amp; 1602756.68,"")</f>
        <v>Logic4_29.02.2020_1602756.68</v>
      </c>
      <c r="R4589" s="1" t="e">
        <f ca="1">IF(AND(Q4589&lt;&gt; "", COUNTIF(SAP!#REF!,Q4589)&gt;0),"Matched", "")</f>
        <v>#REF!</v>
      </c>
    </row>
    <row r="4590" spans="1:18">
      <c r="A4590" s="9">
        <v>11563327</v>
      </c>
      <c r="B4590" s="10">
        <v>43890</v>
      </c>
      <c r="C4590" s="10">
        <v>43890</v>
      </c>
      <c r="D4590" s="11" t="s">
        <v>10</v>
      </c>
      <c r="E4590" s="11">
        <v>0</v>
      </c>
      <c r="F4590" s="11">
        <v>0</v>
      </c>
      <c r="G4590" s="11">
        <v>2880</v>
      </c>
      <c r="H4590" s="11">
        <v>56657.74</v>
      </c>
      <c r="I4590" s="11" t="s">
        <v>11</v>
      </c>
      <c r="J4590" s="11" t="s">
        <v>12</v>
      </c>
      <c r="K4590" s="1" t="str">
        <f t="shared" si="240"/>
        <v/>
      </c>
      <c r="L4590" s="1" t="e">
        <f ca="1">IF(AND(K4590&lt;&gt; "", COUNTIF(SAP!#REF!,K4590)&gt;0),"Matched", "")</f>
        <v>#REF!</v>
      </c>
      <c r="M4590" s="1" t="str">
        <f t="shared" si="241"/>
        <v/>
      </c>
      <c r="N4590" s="1" t="e">
        <f ca="1">IF(AND(M4590&lt;&gt; "", COUNTIF(SAP!#REF!,M4590)&gt;0),"Matched", "")</f>
        <v>#REF!</v>
      </c>
      <c r="O4590" s="1" t="str">
        <f t="shared" si="242"/>
        <v/>
      </c>
      <c r="P4590" s="1" t="e">
        <f ca="1">IF(AND(O4590&lt;&gt; "", COUNTIF(SAP!#REF!,O4590)&gt;0),"Matched", "")</f>
        <v>#REF!</v>
      </c>
      <c r="Q4590" s="1" t="str">
        <f ca="1">IF(D4590="AC","Logic4"&amp;"_"&amp;TEXT(C4590,"dd.mm.yyyy") &amp;"_"&amp; 1602756.68,"")</f>
        <v>Logic4_29.02.2020_1602756.68</v>
      </c>
      <c r="R4590" s="1" t="e">
        <f ca="1">IF(AND(Q4590&lt;&gt; "", COUNTIF(SAP!#REF!,Q4590)&gt;0),"Matched", "")</f>
        <v>#REF!</v>
      </c>
    </row>
    <row r="4591" spans="1:18">
      <c r="A4591" s="13">
        <v>11563327</v>
      </c>
      <c r="B4591" s="14">
        <v>43890</v>
      </c>
      <c r="C4591" s="14">
        <v>43890</v>
      </c>
      <c r="D4591" s="15" t="s">
        <v>10</v>
      </c>
      <c r="E4591" s="15">
        <v>0</v>
      </c>
      <c r="F4591" s="15">
        <v>0</v>
      </c>
      <c r="G4591" s="15">
        <v>3027.25</v>
      </c>
      <c r="H4591" s="15">
        <v>59684.99</v>
      </c>
      <c r="I4591" s="15" t="s">
        <v>11</v>
      </c>
      <c r="J4591" s="15" t="s">
        <v>12</v>
      </c>
      <c r="K4591" s="1" t="str">
        <f t="shared" si="240"/>
        <v/>
      </c>
      <c r="L4591" s="1" t="e">
        <f ca="1">IF(AND(K4591&lt;&gt; "", COUNTIF(SAP!#REF!,K4591)&gt;0),"Matched", "")</f>
        <v>#REF!</v>
      </c>
      <c r="M4591" s="1" t="str">
        <f t="shared" si="241"/>
        <v/>
      </c>
      <c r="N4591" s="1" t="e">
        <f ca="1">IF(AND(M4591&lt;&gt; "", COUNTIF(SAP!#REF!,M4591)&gt;0),"Matched", "")</f>
        <v>#REF!</v>
      </c>
      <c r="O4591" s="1" t="str">
        <f t="shared" si="242"/>
        <v/>
      </c>
      <c r="P4591" s="1" t="e">
        <f ca="1">IF(AND(O4591&lt;&gt; "", COUNTIF(SAP!#REF!,O4591)&gt;0),"Matched", "")</f>
        <v>#REF!</v>
      </c>
      <c r="Q4591" s="1" t="str">
        <f ca="1">IF(D4591="AC","Logic4"&amp;"_"&amp;TEXT(C4591,"dd.mm.yyyy") &amp;"_"&amp; 1602756.68,"")</f>
        <v>Logic4_29.02.2020_1602756.68</v>
      </c>
      <c r="R4591" s="1" t="e">
        <f ca="1">IF(AND(Q4591&lt;&gt; "", COUNTIF(SAP!#REF!,Q4591)&gt;0),"Matched", "")</f>
        <v>#REF!</v>
      </c>
    </row>
    <row r="4592" spans="1:18">
      <c r="A4592" s="9">
        <v>11563327</v>
      </c>
      <c r="B4592" s="10">
        <v>43890</v>
      </c>
      <c r="C4592" s="10">
        <v>43890</v>
      </c>
      <c r="D4592" s="11" t="s">
        <v>10</v>
      </c>
      <c r="E4592" s="11">
        <v>0</v>
      </c>
      <c r="F4592" s="11">
        <v>0</v>
      </c>
      <c r="G4592" s="11">
        <v>3200</v>
      </c>
      <c r="H4592" s="11">
        <v>62884.99</v>
      </c>
      <c r="I4592" s="11" t="s">
        <v>11</v>
      </c>
      <c r="J4592" s="11" t="s">
        <v>12</v>
      </c>
      <c r="K4592" s="1" t="str">
        <f t="shared" si="240"/>
        <v/>
      </c>
      <c r="L4592" s="1" t="e">
        <f ca="1">IF(AND(K4592&lt;&gt; "", COUNTIF(SAP!#REF!,K4592)&gt;0),"Matched", "")</f>
        <v>#REF!</v>
      </c>
      <c r="M4592" s="1" t="str">
        <f t="shared" si="241"/>
        <v/>
      </c>
      <c r="N4592" s="1" t="e">
        <f ca="1">IF(AND(M4592&lt;&gt; "", COUNTIF(SAP!#REF!,M4592)&gt;0),"Matched", "")</f>
        <v>#REF!</v>
      </c>
      <c r="O4592" s="1" t="str">
        <f t="shared" si="242"/>
        <v/>
      </c>
      <c r="P4592" s="1" t="e">
        <f ca="1">IF(AND(O4592&lt;&gt; "", COUNTIF(SAP!#REF!,O4592)&gt;0),"Matched", "")</f>
        <v>#REF!</v>
      </c>
      <c r="Q4592" s="1" t="str">
        <f ca="1">IF(D4592="AC","Logic4"&amp;"_"&amp;TEXT(C4592,"dd.mm.yyyy") &amp;"_"&amp; 1602756.68,"")</f>
        <v>Logic4_29.02.2020_1602756.68</v>
      </c>
      <c r="R4592" s="1" t="e">
        <f ca="1">IF(AND(Q4592&lt;&gt; "", COUNTIF(SAP!#REF!,Q4592)&gt;0),"Matched", "")</f>
        <v>#REF!</v>
      </c>
    </row>
    <row r="4593" spans="1:18">
      <c r="A4593" s="13">
        <v>11563327</v>
      </c>
      <c r="B4593" s="14">
        <v>43890</v>
      </c>
      <c r="C4593" s="14">
        <v>43890</v>
      </c>
      <c r="D4593" s="15" t="s">
        <v>10</v>
      </c>
      <c r="E4593" s="15">
        <v>0</v>
      </c>
      <c r="F4593" s="15">
        <v>0</v>
      </c>
      <c r="G4593" s="15">
        <v>3271</v>
      </c>
      <c r="H4593" s="15">
        <v>66155.990000000005</v>
      </c>
      <c r="I4593" s="15" t="s">
        <v>11</v>
      </c>
      <c r="J4593" s="15" t="s">
        <v>12</v>
      </c>
      <c r="K4593" s="1" t="str">
        <f t="shared" si="240"/>
        <v/>
      </c>
      <c r="L4593" s="1" t="e">
        <f ca="1">IF(AND(K4593&lt;&gt; "", COUNTIF(SAP!#REF!,K4593)&gt;0),"Matched", "")</f>
        <v>#REF!</v>
      </c>
      <c r="M4593" s="1" t="str">
        <f t="shared" si="241"/>
        <v/>
      </c>
      <c r="N4593" s="1" t="e">
        <f ca="1">IF(AND(M4593&lt;&gt; "", COUNTIF(SAP!#REF!,M4593)&gt;0),"Matched", "")</f>
        <v>#REF!</v>
      </c>
      <c r="O4593" s="1" t="str">
        <f t="shared" si="242"/>
        <v/>
      </c>
      <c r="P4593" s="1" t="e">
        <f ca="1">IF(AND(O4593&lt;&gt; "", COUNTIF(SAP!#REF!,O4593)&gt;0),"Matched", "")</f>
        <v>#REF!</v>
      </c>
      <c r="Q4593" s="1" t="str">
        <f ca="1">IF(D4593="AC","Logic4"&amp;"_"&amp;TEXT(C4593,"dd.mm.yyyy") &amp;"_"&amp; 1602756.68,"")</f>
        <v>Logic4_29.02.2020_1602756.68</v>
      </c>
      <c r="R4593" s="1" t="e">
        <f ca="1">IF(AND(Q4593&lt;&gt; "", COUNTIF(SAP!#REF!,Q4593)&gt;0),"Matched", "")</f>
        <v>#REF!</v>
      </c>
    </row>
    <row r="4594" spans="1:18">
      <c r="A4594" s="9">
        <v>11563327</v>
      </c>
      <c r="B4594" s="10">
        <v>43890</v>
      </c>
      <c r="C4594" s="10">
        <v>43890</v>
      </c>
      <c r="D4594" s="11" t="s">
        <v>10</v>
      </c>
      <c r="E4594" s="11">
        <v>0</v>
      </c>
      <c r="F4594" s="11">
        <v>0</v>
      </c>
      <c r="G4594" s="11">
        <v>3450</v>
      </c>
      <c r="H4594" s="11">
        <v>69605.990000000005</v>
      </c>
      <c r="I4594" s="11" t="s">
        <v>11</v>
      </c>
      <c r="J4594" s="11" t="s">
        <v>12</v>
      </c>
      <c r="K4594" s="1" t="str">
        <f t="shared" si="240"/>
        <v/>
      </c>
      <c r="L4594" s="1" t="e">
        <f ca="1">IF(AND(K4594&lt;&gt; "", COUNTIF(SAP!#REF!,K4594)&gt;0),"Matched", "")</f>
        <v>#REF!</v>
      </c>
      <c r="M4594" s="1" t="str">
        <f t="shared" si="241"/>
        <v/>
      </c>
      <c r="N4594" s="1" t="e">
        <f ca="1">IF(AND(M4594&lt;&gt; "", COUNTIF(SAP!#REF!,M4594)&gt;0),"Matched", "")</f>
        <v>#REF!</v>
      </c>
      <c r="O4594" s="1" t="str">
        <f t="shared" si="242"/>
        <v/>
      </c>
      <c r="P4594" s="1" t="e">
        <f ca="1">IF(AND(O4594&lt;&gt; "", COUNTIF(SAP!#REF!,O4594)&gt;0),"Matched", "")</f>
        <v>#REF!</v>
      </c>
      <c r="Q4594" s="1" t="str">
        <f ca="1">IF(D4594="AC","Logic4"&amp;"_"&amp;TEXT(C4594,"dd.mm.yyyy") &amp;"_"&amp; 1602756.68,"")</f>
        <v>Logic4_29.02.2020_1602756.68</v>
      </c>
      <c r="R4594" s="1" t="e">
        <f ca="1">IF(AND(Q4594&lt;&gt; "", COUNTIF(SAP!#REF!,Q4594)&gt;0),"Matched", "")</f>
        <v>#REF!</v>
      </c>
    </row>
    <row r="4595" spans="1:18">
      <c r="A4595" s="13">
        <v>11563327</v>
      </c>
      <c r="B4595" s="14">
        <v>43890</v>
      </c>
      <c r="C4595" s="14">
        <v>43890</v>
      </c>
      <c r="D4595" s="15" t="s">
        <v>10</v>
      </c>
      <c r="E4595" s="15">
        <v>0</v>
      </c>
      <c r="F4595" s="15">
        <v>0</v>
      </c>
      <c r="G4595" s="15">
        <v>3810</v>
      </c>
      <c r="H4595" s="15">
        <v>73415.990000000005</v>
      </c>
      <c r="I4595" s="15" t="s">
        <v>11</v>
      </c>
      <c r="J4595" s="15" t="s">
        <v>12</v>
      </c>
      <c r="K4595" s="1" t="str">
        <f t="shared" si="240"/>
        <v/>
      </c>
      <c r="L4595" s="1" t="e">
        <f ca="1">IF(AND(K4595&lt;&gt; "", COUNTIF(SAP!#REF!,K4595)&gt;0),"Matched", "")</f>
        <v>#REF!</v>
      </c>
      <c r="M4595" s="1" t="str">
        <f t="shared" si="241"/>
        <v/>
      </c>
      <c r="N4595" s="1" t="e">
        <f ca="1">IF(AND(M4595&lt;&gt; "", COUNTIF(SAP!#REF!,M4595)&gt;0),"Matched", "")</f>
        <v>#REF!</v>
      </c>
      <c r="O4595" s="1" t="str">
        <f t="shared" si="242"/>
        <v/>
      </c>
      <c r="P4595" s="1" t="e">
        <f ca="1">IF(AND(O4595&lt;&gt; "", COUNTIF(SAP!#REF!,O4595)&gt;0),"Matched", "")</f>
        <v>#REF!</v>
      </c>
      <c r="Q4595" s="1" t="str">
        <f ca="1">IF(D4595="AC","Logic4"&amp;"_"&amp;TEXT(C4595,"dd.mm.yyyy") &amp;"_"&amp; 1602756.68,"")</f>
        <v>Logic4_29.02.2020_1602756.68</v>
      </c>
      <c r="R4595" s="1" t="e">
        <f ca="1">IF(AND(Q4595&lt;&gt; "", COUNTIF(SAP!#REF!,Q4595)&gt;0),"Matched", "")</f>
        <v>#REF!</v>
      </c>
    </row>
    <row r="4596" spans="1:18">
      <c r="A4596" s="9">
        <v>11563327</v>
      </c>
      <c r="B4596" s="10">
        <v>43890</v>
      </c>
      <c r="C4596" s="10">
        <v>43890</v>
      </c>
      <c r="D4596" s="11" t="s">
        <v>10</v>
      </c>
      <c r="E4596" s="11">
        <v>0</v>
      </c>
      <c r="F4596" s="11">
        <v>0</v>
      </c>
      <c r="G4596" s="11">
        <v>3830</v>
      </c>
      <c r="H4596" s="11">
        <v>77245.990000000005</v>
      </c>
      <c r="I4596" s="11" t="s">
        <v>11</v>
      </c>
      <c r="J4596" s="11" t="s">
        <v>12</v>
      </c>
      <c r="K4596" s="1" t="str">
        <f t="shared" si="240"/>
        <v/>
      </c>
      <c r="L4596" s="1" t="e">
        <f ca="1">IF(AND(K4596&lt;&gt; "", COUNTIF(SAP!#REF!,K4596)&gt;0),"Matched", "")</f>
        <v>#REF!</v>
      </c>
      <c r="M4596" s="1" t="str">
        <f t="shared" si="241"/>
        <v/>
      </c>
      <c r="N4596" s="1" t="e">
        <f ca="1">IF(AND(M4596&lt;&gt; "", COUNTIF(SAP!#REF!,M4596)&gt;0),"Matched", "")</f>
        <v>#REF!</v>
      </c>
      <c r="O4596" s="1" t="str">
        <f t="shared" si="242"/>
        <v/>
      </c>
      <c r="P4596" s="1" t="e">
        <f ca="1">IF(AND(O4596&lt;&gt; "", COUNTIF(SAP!#REF!,O4596)&gt;0),"Matched", "")</f>
        <v>#REF!</v>
      </c>
      <c r="Q4596" s="1" t="str">
        <f ca="1">IF(D4596="AC","Logic4"&amp;"_"&amp;TEXT(C4596,"dd.mm.yyyy") &amp;"_"&amp; 1602756.68,"")</f>
        <v>Logic4_29.02.2020_1602756.68</v>
      </c>
      <c r="R4596" s="1" t="e">
        <f ca="1">IF(AND(Q4596&lt;&gt; "", COUNTIF(SAP!#REF!,Q4596)&gt;0),"Matched", "")</f>
        <v>#REF!</v>
      </c>
    </row>
    <row r="4597" spans="1:18">
      <c r="A4597" s="13">
        <v>11563327</v>
      </c>
      <c r="B4597" s="14">
        <v>43890</v>
      </c>
      <c r="C4597" s="14">
        <v>43890</v>
      </c>
      <c r="D4597" s="15" t="s">
        <v>10</v>
      </c>
      <c r="E4597" s="15">
        <v>0</v>
      </c>
      <c r="F4597" s="15">
        <v>0</v>
      </c>
      <c r="G4597" s="15">
        <v>3940</v>
      </c>
      <c r="H4597" s="15">
        <v>81185.990000000005</v>
      </c>
      <c r="I4597" s="15" t="s">
        <v>11</v>
      </c>
      <c r="J4597" s="15" t="s">
        <v>12</v>
      </c>
      <c r="K4597" s="1" t="str">
        <f t="shared" si="240"/>
        <v/>
      </c>
      <c r="L4597" s="1" t="e">
        <f ca="1">IF(AND(K4597&lt;&gt; "", COUNTIF(SAP!#REF!,K4597)&gt;0),"Matched", "")</f>
        <v>#REF!</v>
      </c>
      <c r="M4597" s="1" t="str">
        <f t="shared" si="241"/>
        <v/>
      </c>
      <c r="N4597" s="1" t="e">
        <f ca="1">IF(AND(M4597&lt;&gt; "", COUNTIF(SAP!#REF!,M4597)&gt;0),"Matched", "")</f>
        <v>#REF!</v>
      </c>
      <c r="O4597" s="1" t="str">
        <f t="shared" si="242"/>
        <v/>
      </c>
      <c r="P4597" s="1" t="e">
        <f ca="1">IF(AND(O4597&lt;&gt; "", COUNTIF(SAP!#REF!,O4597)&gt;0),"Matched", "")</f>
        <v>#REF!</v>
      </c>
      <c r="Q4597" s="1" t="str">
        <f ca="1">IF(D4597="AC","Logic4"&amp;"_"&amp;TEXT(C4597,"dd.mm.yyyy") &amp;"_"&amp; 1602756.68,"")</f>
        <v>Logic4_29.02.2020_1602756.68</v>
      </c>
      <c r="R4597" s="1" t="e">
        <f ca="1">IF(AND(Q4597&lt;&gt; "", COUNTIF(SAP!#REF!,Q4597)&gt;0),"Matched", "")</f>
        <v>#REF!</v>
      </c>
    </row>
    <row r="4598" spans="1:18">
      <c r="A4598" s="9">
        <v>11563327</v>
      </c>
      <c r="B4598" s="10">
        <v>43890</v>
      </c>
      <c r="C4598" s="10">
        <v>43890</v>
      </c>
      <c r="D4598" s="11" t="s">
        <v>10</v>
      </c>
      <c r="E4598" s="11">
        <v>0</v>
      </c>
      <c r="F4598" s="11">
        <v>0</v>
      </c>
      <c r="G4598" s="11">
        <v>3990</v>
      </c>
      <c r="H4598" s="11">
        <v>85175.99</v>
      </c>
      <c r="I4598" s="11" t="s">
        <v>11</v>
      </c>
      <c r="J4598" s="11" t="s">
        <v>12</v>
      </c>
      <c r="K4598" s="1" t="str">
        <f t="shared" si="240"/>
        <v/>
      </c>
      <c r="L4598" s="1" t="e">
        <f ca="1">IF(AND(K4598&lt;&gt; "", COUNTIF(SAP!#REF!,K4598)&gt;0),"Matched", "")</f>
        <v>#REF!</v>
      </c>
      <c r="M4598" s="1" t="str">
        <f t="shared" si="241"/>
        <v/>
      </c>
      <c r="N4598" s="1" t="e">
        <f ca="1">IF(AND(M4598&lt;&gt; "", COUNTIF(SAP!#REF!,M4598)&gt;0),"Matched", "")</f>
        <v>#REF!</v>
      </c>
      <c r="O4598" s="1" t="str">
        <f t="shared" si="242"/>
        <v/>
      </c>
      <c r="P4598" s="1" t="e">
        <f ca="1">IF(AND(O4598&lt;&gt; "", COUNTIF(SAP!#REF!,O4598)&gt;0),"Matched", "")</f>
        <v>#REF!</v>
      </c>
      <c r="Q4598" s="1" t="str">
        <f ca="1">IF(D4598="AC","Logic4"&amp;"_"&amp;TEXT(C4598,"dd.mm.yyyy") &amp;"_"&amp; 1602756.68,"")</f>
        <v>Logic4_29.02.2020_1602756.68</v>
      </c>
      <c r="R4598" s="1" t="e">
        <f ca="1">IF(AND(Q4598&lt;&gt; "", COUNTIF(SAP!#REF!,Q4598)&gt;0),"Matched", "")</f>
        <v>#REF!</v>
      </c>
    </row>
    <row r="4599" spans="1:18">
      <c r="A4599" s="13">
        <v>11563327</v>
      </c>
      <c r="B4599" s="14">
        <v>43890</v>
      </c>
      <c r="C4599" s="14">
        <v>43890</v>
      </c>
      <c r="D4599" s="15" t="s">
        <v>10</v>
      </c>
      <c r="E4599" s="15">
        <v>0</v>
      </c>
      <c r="F4599" s="15">
        <v>0</v>
      </c>
      <c r="G4599" s="15">
        <v>4017.4</v>
      </c>
      <c r="H4599" s="15">
        <v>89193.39</v>
      </c>
      <c r="I4599" s="15" t="s">
        <v>11</v>
      </c>
      <c r="J4599" s="15" t="s">
        <v>12</v>
      </c>
      <c r="K4599" s="1" t="str">
        <f t="shared" si="240"/>
        <v/>
      </c>
      <c r="L4599" s="1" t="e">
        <f ca="1">IF(AND(K4599&lt;&gt; "", COUNTIF(SAP!#REF!,K4599)&gt;0),"Matched", "")</f>
        <v>#REF!</v>
      </c>
      <c r="M4599" s="1" t="str">
        <f t="shared" si="241"/>
        <v/>
      </c>
      <c r="N4599" s="1" t="e">
        <f ca="1">IF(AND(M4599&lt;&gt; "", COUNTIF(SAP!#REF!,M4599)&gt;0),"Matched", "")</f>
        <v>#REF!</v>
      </c>
      <c r="O4599" s="1" t="str">
        <f t="shared" si="242"/>
        <v/>
      </c>
      <c r="P4599" s="1" t="e">
        <f ca="1">IF(AND(O4599&lt;&gt; "", COUNTIF(SAP!#REF!,O4599)&gt;0),"Matched", "")</f>
        <v>#REF!</v>
      </c>
      <c r="Q4599" s="1" t="str">
        <f ca="1">IF(D4599="AC","Logic4"&amp;"_"&amp;TEXT(C4599,"dd.mm.yyyy") &amp;"_"&amp; 1602756.68,"")</f>
        <v>Logic4_29.02.2020_1602756.68</v>
      </c>
      <c r="R4599" s="1" t="e">
        <f ca="1">IF(AND(Q4599&lt;&gt; "", COUNTIF(SAP!#REF!,Q4599)&gt;0),"Matched", "")</f>
        <v>#REF!</v>
      </c>
    </row>
    <row r="4600" spans="1:18">
      <c r="A4600" s="9">
        <v>11563327</v>
      </c>
      <c r="B4600" s="10">
        <v>43890</v>
      </c>
      <c r="C4600" s="10">
        <v>43890</v>
      </c>
      <c r="D4600" s="11" t="s">
        <v>10</v>
      </c>
      <c r="E4600" s="11">
        <v>0</v>
      </c>
      <c r="F4600" s="11">
        <v>0</v>
      </c>
      <c r="G4600" s="11">
        <v>4174.62</v>
      </c>
      <c r="H4600" s="11">
        <v>93368.01</v>
      </c>
      <c r="I4600" s="11" t="s">
        <v>11</v>
      </c>
      <c r="J4600" s="11" t="s">
        <v>12</v>
      </c>
      <c r="K4600" s="1" t="str">
        <f t="shared" si="240"/>
        <v/>
      </c>
      <c r="L4600" s="1" t="e">
        <f ca="1">IF(AND(K4600&lt;&gt; "", COUNTIF(SAP!#REF!,K4600)&gt;0),"Matched", "")</f>
        <v>#REF!</v>
      </c>
      <c r="M4600" s="1" t="str">
        <f t="shared" si="241"/>
        <v/>
      </c>
      <c r="N4600" s="1" t="e">
        <f ca="1">IF(AND(M4600&lt;&gt; "", COUNTIF(SAP!#REF!,M4600)&gt;0),"Matched", "")</f>
        <v>#REF!</v>
      </c>
      <c r="O4600" s="1" t="str">
        <f t="shared" si="242"/>
        <v/>
      </c>
      <c r="P4600" s="1" t="e">
        <f ca="1">IF(AND(O4600&lt;&gt; "", COUNTIF(SAP!#REF!,O4600)&gt;0),"Matched", "")</f>
        <v>#REF!</v>
      </c>
      <c r="Q4600" s="1" t="str">
        <f ca="1">IF(D4600="AC","Logic4"&amp;"_"&amp;TEXT(C4600,"dd.mm.yyyy") &amp;"_"&amp; 1602756.68,"")</f>
        <v>Logic4_29.02.2020_1602756.68</v>
      </c>
      <c r="R4600" s="1" t="e">
        <f ca="1">IF(AND(Q4600&lt;&gt; "", COUNTIF(SAP!#REF!,Q4600)&gt;0),"Matched", "")</f>
        <v>#REF!</v>
      </c>
    </row>
    <row r="4601" spans="1:18">
      <c r="A4601" s="13">
        <v>11563327</v>
      </c>
      <c r="B4601" s="14">
        <v>43890</v>
      </c>
      <c r="C4601" s="14">
        <v>43890</v>
      </c>
      <c r="D4601" s="15" t="s">
        <v>10</v>
      </c>
      <c r="E4601" s="15">
        <v>0</v>
      </c>
      <c r="F4601" s="15">
        <v>0</v>
      </c>
      <c r="G4601" s="15">
        <v>4290</v>
      </c>
      <c r="H4601" s="15">
        <v>97658.01</v>
      </c>
      <c r="I4601" s="15" t="s">
        <v>11</v>
      </c>
      <c r="J4601" s="15" t="s">
        <v>12</v>
      </c>
      <c r="K4601" s="1" t="str">
        <f t="shared" si="240"/>
        <v/>
      </c>
      <c r="L4601" s="1" t="e">
        <f ca="1">IF(AND(K4601&lt;&gt; "", COUNTIF(SAP!#REF!,K4601)&gt;0),"Matched", "")</f>
        <v>#REF!</v>
      </c>
      <c r="M4601" s="1" t="str">
        <f t="shared" si="241"/>
        <v/>
      </c>
      <c r="N4601" s="1" t="e">
        <f ca="1">IF(AND(M4601&lt;&gt; "", COUNTIF(SAP!#REF!,M4601)&gt;0),"Matched", "")</f>
        <v>#REF!</v>
      </c>
      <c r="O4601" s="1" t="str">
        <f t="shared" si="242"/>
        <v/>
      </c>
      <c r="P4601" s="1" t="e">
        <f ca="1">IF(AND(O4601&lt;&gt; "", COUNTIF(SAP!#REF!,O4601)&gt;0),"Matched", "")</f>
        <v>#REF!</v>
      </c>
      <c r="Q4601" s="1" t="str">
        <f ca="1">IF(D4601="AC","Logic4"&amp;"_"&amp;TEXT(C4601,"dd.mm.yyyy") &amp;"_"&amp; 1602756.68,"")</f>
        <v>Logic4_29.02.2020_1602756.68</v>
      </c>
      <c r="R4601" s="1" t="e">
        <f ca="1">IF(AND(Q4601&lt;&gt; "", COUNTIF(SAP!#REF!,Q4601)&gt;0),"Matched", "")</f>
        <v>#REF!</v>
      </c>
    </row>
    <row r="4602" spans="1:18">
      <c r="A4602" s="9">
        <v>11563327</v>
      </c>
      <c r="B4602" s="10">
        <v>43890</v>
      </c>
      <c r="C4602" s="10">
        <v>43890</v>
      </c>
      <c r="D4602" s="11" t="s">
        <v>10</v>
      </c>
      <c r="E4602" s="11">
        <v>0</v>
      </c>
      <c r="F4602" s="11">
        <v>0</v>
      </c>
      <c r="G4602" s="11">
        <v>4658.3</v>
      </c>
      <c r="H4602" s="11">
        <v>102316.31</v>
      </c>
      <c r="I4602" s="11" t="s">
        <v>11</v>
      </c>
      <c r="J4602" s="11" t="s">
        <v>12</v>
      </c>
      <c r="K4602" s="1" t="str">
        <f t="shared" si="240"/>
        <v/>
      </c>
      <c r="L4602" s="1" t="e">
        <f ca="1">IF(AND(K4602&lt;&gt; "", COUNTIF(SAP!#REF!,K4602)&gt;0),"Matched", "")</f>
        <v>#REF!</v>
      </c>
      <c r="M4602" s="1" t="str">
        <f t="shared" si="241"/>
        <v/>
      </c>
      <c r="N4602" s="1" t="e">
        <f ca="1">IF(AND(M4602&lt;&gt; "", COUNTIF(SAP!#REF!,M4602)&gt;0),"Matched", "")</f>
        <v>#REF!</v>
      </c>
      <c r="O4602" s="1" t="str">
        <f t="shared" si="242"/>
        <v/>
      </c>
      <c r="P4602" s="1" t="e">
        <f ca="1">IF(AND(O4602&lt;&gt; "", COUNTIF(SAP!#REF!,O4602)&gt;0),"Matched", "")</f>
        <v>#REF!</v>
      </c>
      <c r="Q4602" s="1" t="str">
        <f ca="1">IF(D4602="AC","Logic4"&amp;"_"&amp;TEXT(C4602,"dd.mm.yyyy") &amp;"_"&amp; 1602756.68,"")</f>
        <v>Logic4_29.02.2020_1602756.68</v>
      </c>
      <c r="R4602" s="1" t="e">
        <f ca="1">IF(AND(Q4602&lt;&gt; "", COUNTIF(SAP!#REF!,Q4602)&gt;0),"Matched", "")</f>
        <v>#REF!</v>
      </c>
    </row>
    <row r="4603" spans="1:18">
      <c r="A4603" s="13">
        <v>11563327</v>
      </c>
      <c r="B4603" s="14">
        <v>43890</v>
      </c>
      <c r="C4603" s="14">
        <v>43890</v>
      </c>
      <c r="D4603" s="15" t="s">
        <v>10</v>
      </c>
      <c r="E4603" s="15">
        <v>0</v>
      </c>
      <c r="F4603" s="15">
        <v>0</v>
      </c>
      <c r="G4603" s="15">
        <v>4659.3</v>
      </c>
      <c r="H4603" s="15">
        <v>106975.61</v>
      </c>
      <c r="I4603" s="15" t="s">
        <v>11</v>
      </c>
      <c r="J4603" s="15" t="s">
        <v>12</v>
      </c>
      <c r="K4603" s="1" t="str">
        <f t="shared" si="240"/>
        <v/>
      </c>
      <c r="L4603" s="1" t="e">
        <f ca="1">IF(AND(K4603&lt;&gt; "", COUNTIF(SAP!#REF!,K4603)&gt;0),"Matched", "")</f>
        <v>#REF!</v>
      </c>
      <c r="M4603" s="1" t="str">
        <f t="shared" si="241"/>
        <v/>
      </c>
      <c r="N4603" s="1" t="e">
        <f ca="1">IF(AND(M4603&lt;&gt; "", COUNTIF(SAP!#REF!,M4603)&gt;0),"Matched", "")</f>
        <v>#REF!</v>
      </c>
      <c r="O4603" s="1" t="str">
        <f t="shared" si="242"/>
        <v/>
      </c>
      <c r="P4603" s="1" t="e">
        <f ca="1">IF(AND(O4603&lt;&gt; "", COUNTIF(SAP!#REF!,O4603)&gt;0),"Matched", "")</f>
        <v>#REF!</v>
      </c>
      <c r="Q4603" s="1" t="str">
        <f ca="1">IF(D4603="AC","Logic4"&amp;"_"&amp;TEXT(C4603,"dd.mm.yyyy") &amp;"_"&amp; 1602756.68,"")</f>
        <v>Logic4_29.02.2020_1602756.68</v>
      </c>
      <c r="R4603" s="1" t="e">
        <f ca="1">IF(AND(Q4603&lt;&gt; "", COUNTIF(SAP!#REF!,Q4603)&gt;0),"Matched", "")</f>
        <v>#REF!</v>
      </c>
    </row>
    <row r="4604" spans="1:18">
      <c r="A4604" s="9">
        <v>11563327</v>
      </c>
      <c r="B4604" s="10">
        <v>43890</v>
      </c>
      <c r="C4604" s="10">
        <v>43890</v>
      </c>
      <c r="D4604" s="11" t="s">
        <v>10</v>
      </c>
      <c r="E4604" s="11">
        <v>0</v>
      </c>
      <c r="F4604" s="11">
        <v>0</v>
      </c>
      <c r="G4604" s="11">
        <v>4790</v>
      </c>
      <c r="H4604" s="11">
        <v>111765.61</v>
      </c>
      <c r="I4604" s="11" t="s">
        <v>11</v>
      </c>
      <c r="J4604" s="11" t="s">
        <v>12</v>
      </c>
      <c r="K4604" s="1" t="str">
        <f t="shared" si="240"/>
        <v/>
      </c>
      <c r="L4604" s="1" t="e">
        <f ca="1">IF(AND(K4604&lt;&gt; "", COUNTIF(SAP!#REF!,K4604)&gt;0),"Matched", "")</f>
        <v>#REF!</v>
      </c>
      <c r="M4604" s="1" t="str">
        <f t="shared" si="241"/>
        <v/>
      </c>
      <c r="N4604" s="1" t="e">
        <f ca="1">IF(AND(M4604&lt;&gt; "", COUNTIF(SAP!#REF!,M4604)&gt;0),"Matched", "")</f>
        <v>#REF!</v>
      </c>
      <c r="O4604" s="1" t="str">
        <f t="shared" si="242"/>
        <v/>
      </c>
      <c r="P4604" s="1" t="e">
        <f ca="1">IF(AND(O4604&lt;&gt; "", COUNTIF(SAP!#REF!,O4604)&gt;0),"Matched", "")</f>
        <v>#REF!</v>
      </c>
      <c r="Q4604" s="1" t="str">
        <f ca="1">IF(D4604="AC","Logic4"&amp;"_"&amp;TEXT(C4604,"dd.mm.yyyy") &amp;"_"&amp; 1602756.68,"")</f>
        <v>Logic4_29.02.2020_1602756.68</v>
      </c>
      <c r="R4604" s="1" t="e">
        <f ca="1">IF(AND(Q4604&lt;&gt; "", COUNTIF(SAP!#REF!,Q4604)&gt;0),"Matched", "")</f>
        <v>#REF!</v>
      </c>
    </row>
    <row r="4605" spans="1:18">
      <c r="A4605" s="13">
        <v>11563327</v>
      </c>
      <c r="B4605" s="14">
        <v>43890</v>
      </c>
      <c r="C4605" s="14">
        <v>43890</v>
      </c>
      <c r="D4605" s="15" t="s">
        <v>10</v>
      </c>
      <c r="E4605" s="15">
        <v>0</v>
      </c>
      <c r="F4605" s="15">
        <v>0</v>
      </c>
      <c r="G4605" s="15">
        <v>5129.2</v>
      </c>
      <c r="H4605" s="15">
        <v>116894.81</v>
      </c>
      <c r="I4605" s="15" t="s">
        <v>11</v>
      </c>
      <c r="J4605" s="15" t="s">
        <v>12</v>
      </c>
      <c r="K4605" s="1" t="str">
        <f t="shared" si="240"/>
        <v/>
      </c>
      <c r="L4605" s="1" t="e">
        <f ca="1">IF(AND(K4605&lt;&gt; "", COUNTIF(SAP!#REF!,K4605)&gt;0),"Matched", "")</f>
        <v>#REF!</v>
      </c>
      <c r="M4605" s="1" t="str">
        <f t="shared" si="241"/>
        <v/>
      </c>
      <c r="N4605" s="1" t="e">
        <f ca="1">IF(AND(M4605&lt;&gt; "", COUNTIF(SAP!#REF!,M4605)&gt;0),"Matched", "")</f>
        <v>#REF!</v>
      </c>
      <c r="O4605" s="1" t="str">
        <f t="shared" si="242"/>
        <v/>
      </c>
      <c r="P4605" s="1" t="e">
        <f ca="1">IF(AND(O4605&lt;&gt; "", COUNTIF(SAP!#REF!,O4605)&gt;0),"Matched", "")</f>
        <v>#REF!</v>
      </c>
      <c r="Q4605" s="1" t="str">
        <f ca="1">IF(D4605="AC","Logic4"&amp;"_"&amp;TEXT(C4605,"dd.mm.yyyy") &amp;"_"&amp; 1602756.68,"")</f>
        <v>Logic4_29.02.2020_1602756.68</v>
      </c>
      <c r="R4605" s="1" t="e">
        <f ca="1">IF(AND(Q4605&lt;&gt; "", COUNTIF(SAP!#REF!,Q4605)&gt;0),"Matched", "")</f>
        <v>#REF!</v>
      </c>
    </row>
    <row r="4606" spans="1:18">
      <c r="A4606" s="9">
        <v>11563327</v>
      </c>
      <c r="B4606" s="10">
        <v>43890</v>
      </c>
      <c r="C4606" s="10">
        <v>43890</v>
      </c>
      <c r="D4606" s="11" t="s">
        <v>10</v>
      </c>
      <c r="E4606" s="11">
        <v>0</v>
      </c>
      <c r="F4606" s="11">
        <v>0</v>
      </c>
      <c r="G4606" s="11">
        <v>5220</v>
      </c>
      <c r="H4606" s="11">
        <v>122114.81</v>
      </c>
      <c r="I4606" s="11" t="s">
        <v>11</v>
      </c>
      <c r="J4606" s="11" t="s">
        <v>12</v>
      </c>
      <c r="K4606" s="1" t="str">
        <f t="shared" si="240"/>
        <v/>
      </c>
      <c r="L4606" s="1" t="e">
        <f ca="1">IF(AND(K4606&lt;&gt; "", COUNTIF(SAP!#REF!,K4606)&gt;0),"Matched", "")</f>
        <v>#REF!</v>
      </c>
      <c r="M4606" s="1" t="str">
        <f t="shared" si="241"/>
        <v/>
      </c>
      <c r="N4606" s="1" t="e">
        <f ca="1">IF(AND(M4606&lt;&gt; "", COUNTIF(SAP!#REF!,M4606)&gt;0),"Matched", "")</f>
        <v>#REF!</v>
      </c>
      <c r="O4606" s="1" t="str">
        <f t="shared" si="242"/>
        <v/>
      </c>
      <c r="P4606" s="1" t="e">
        <f ca="1">IF(AND(O4606&lt;&gt; "", COUNTIF(SAP!#REF!,O4606)&gt;0),"Matched", "")</f>
        <v>#REF!</v>
      </c>
      <c r="Q4606" s="1" t="str">
        <f ca="1">IF(D4606="AC","Logic4"&amp;"_"&amp;TEXT(C4606,"dd.mm.yyyy") &amp;"_"&amp; 1602756.68,"")</f>
        <v>Logic4_29.02.2020_1602756.68</v>
      </c>
      <c r="R4606" s="1" t="e">
        <f ca="1">IF(AND(Q4606&lt;&gt; "", COUNTIF(SAP!#REF!,Q4606)&gt;0),"Matched", "")</f>
        <v>#REF!</v>
      </c>
    </row>
    <row r="4607" spans="1:18">
      <c r="A4607" s="13">
        <v>11563327</v>
      </c>
      <c r="B4607" s="14">
        <v>43890</v>
      </c>
      <c r="C4607" s="14">
        <v>43890</v>
      </c>
      <c r="D4607" s="15" t="s">
        <v>10</v>
      </c>
      <c r="E4607" s="15">
        <v>0</v>
      </c>
      <c r="F4607" s="15">
        <v>0</v>
      </c>
      <c r="G4607" s="15">
        <v>5440</v>
      </c>
      <c r="H4607" s="15">
        <v>127554.81</v>
      </c>
      <c r="I4607" s="15" t="s">
        <v>11</v>
      </c>
      <c r="J4607" s="15" t="s">
        <v>12</v>
      </c>
      <c r="K4607" s="1" t="str">
        <f t="shared" si="240"/>
        <v/>
      </c>
      <c r="L4607" s="1" t="e">
        <f ca="1">IF(AND(K4607&lt;&gt; "", COUNTIF(SAP!#REF!,K4607)&gt;0),"Matched", "")</f>
        <v>#REF!</v>
      </c>
      <c r="M4607" s="1" t="str">
        <f t="shared" si="241"/>
        <v/>
      </c>
      <c r="N4607" s="1" t="e">
        <f ca="1">IF(AND(M4607&lt;&gt; "", COUNTIF(SAP!#REF!,M4607)&gt;0),"Matched", "")</f>
        <v>#REF!</v>
      </c>
      <c r="O4607" s="1" t="str">
        <f t="shared" si="242"/>
        <v/>
      </c>
      <c r="P4607" s="1" t="e">
        <f ca="1">IF(AND(O4607&lt;&gt; "", COUNTIF(SAP!#REF!,O4607)&gt;0),"Matched", "")</f>
        <v>#REF!</v>
      </c>
      <c r="Q4607" s="1" t="str">
        <f ca="1">IF(D4607="AC","Logic4"&amp;"_"&amp;TEXT(C4607,"dd.mm.yyyy") &amp;"_"&amp; 1602756.68,"")</f>
        <v>Logic4_29.02.2020_1602756.68</v>
      </c>
      <c r="R4607" s="1" t="e">
        <f ca="1">IF(AND(Q4607&lt;&gt; "", COUNTIF(SAP!#REF!,Q4607)&gt;0),"Matched", "")</f>
        <v>#REF!</v>
      </c>
    </row>
    <row r="4608" spans="1:18">
      <c r="A4608" s="9">
        <v>11563327</v>
      </c>
      <c r="B4608" s="10">
        <v>43890</v>
      </c>
      <c r="C4608" s="10">
        <v>43890</v>
      </c>
      <c r="D4608" s="11" t="s">
        <v>10</v>
      </c>
      <c r="E4608" s="11">
        <v>0</v>
      </c>
      <c r="F4608" s="11">
        <v>0</v>
      </c>
      <c r="G4608" s="11">
        <v>5515.9</v>
      </c>
      <c r="H4608" s="11">
        <v>133070.71</v>
      </c>
      <c r="I4608" s="11" t="s">
        <v>11</v>
      </c>
      <c r="J4608" s="11" t="s">
        <v>12</v>
      </c>
      <c r="K4608" s="1" t="str">
        <f t="shared" si="240"/>
        <v/>
      </c>
      <c r="L4608" s="1" t="e">
        <f ca="1">IF(AND(K4608&lt;&gt; "", COUNTIF(SAP!#REF!,K4608)&gt;0),"Matched", "")</f>
        <v>#REF!</v>
      </c>
      <c r="M4608" s="1" t="str">
        <f t="shared" si="241"/>
        <v/>
      </c>
      <c r="N4608" s="1" t="e">
        <f ca="1">IF(AND(M4608&lt;&gt; "", COUNTIF(SAP!#REF!,M4608)&gt;0),"Matched", "")</f>
        <v>#REF!</v>
      </c>
      <c r="O4608" s="1" t="str">
        <f t="shared" si="242"/>
        <v/>
      </c>
      <c r="P4608" s="1" t="e">
        <f ca="1">IF(AND(O4608&lt;&gt; "", COUNTIF(SAP!#REF!,O4608)&gt;0),"Matched", "")</f>
        <v>#REF!</v>
      </c>
      <c r="Q4608" s="1" t="str">
        <f ca="1">IF(D4608="AC","Logic4"&amp;"_"&amp;TEXT(C4608,"dd.mm.yyyy") &amp;"_"&amp; 1602756.68,"")</f>
        <v>Logic4_29.02.2020_1602756.68</v>
      </c>
      <c r="R4608" s="1" t="e">
        <f ca="1">IF(AND(Q4608&lt;&gt; "", COUNTIF(SAP!#REF!,Q4608)&gt;0),"Matched", "")</f>
        <v>#REF!</v>
      </c>
    </row>
    <row r="4609" spans="1:18">
      <c r="A4609" s="13">
        <v>11563327</v>
      </c>
      <c r="B4609" s="14">
        <v>43890</v>
      </c>
      <c r="C4609" s="14">
        <v>43890</v>
      </c>
      <c r="D4609" s="15" t="s">
        <v>10</v>
      </c>
      <c r="E4609" s="15">
        <v>0</v>
      </c>
      <c r="F4609" s="15">
        <v>0</v>
      </c>
      <c r="G4609" s="15">
        <v>5564.3</v>
      </c>
      <c r="H4609" s="15">
        <v>138635.01</v>
      </c>
      <c r="I4609" s="15" t="s">
        <v>11</v>
      </c>
      <c r="J4609" s="15" t="s">
        <v>12</v>
      </c>
      <c r="K4609" s="1" t="str">
        <f t="shared" si="240"/>
        <v/>
      </c>
      <c r="L4609" s="1" t="e">
        <f ca="1">IF(AND(K4609&lt;&gt; "", COUNTIF(SAP!#REF!,K4609)&gt;0),"Matched", "")</f>
        <v>#REF!</v>
      </c>
      <c r="M4609" s="1" t="str">
        <f t="shared" si="241"/>
        <v/>
      </c>
      <c r="N4609" s="1" t="e">
        <f ca="1">IF(AND(M4609&lt;&gt; "", COUNTIF(SAP!#REF!,M4609)&gt;0),"Matched", "")</f>
        <v>#REF!</v>
      </c>
      <c r="O4609" s="1" t="str">
        <f t="shared" si="242"/>
        <v/>
      </c>
      <c r="P4609" s="1" t="e">
        <f ca="1">IF(AND(O4609&lt;&gt; "", COUNTIF(SAP!#REF!,O4609)&gt;0),"Matched", "")</f>
        <v>#REF!</v>
      </c>
      <c r="Q4609" s="1" t="str">
        <f ca="1">IF(D4609="AC","Logic4"&amp;"_"&amp;TEXT(C4609,"dd.mm.yyyy") &amp;"_"&amp; 1602756.68,"")</f>
        <v>Logic4_29.02.2020_1602756.68</v>
      </c>
      <c r="R4609" s="1" t="e">
        <f ca="1">IF(AND(Q4609&lt;&gt; "", COUNTIF(SAP!#REF!,Q4609)&gt;0),"Matched", "")</f>
        <v>#REF!</v>
      </c>
    </row>
    <row r="4610" spans="1:18">
      <c r="A4610" s="9">
        <v>11563327</v>
      </c>
      <c r="B4610" s="10">
        <v>43890</v>
      </c>
      <c r="C4610" s="10">
        <v>43890</v>
      </c>
      <c r="D4610" s="11" t="s">
        <v>10</v>
      </c>
      <c r="E4610" s="11">
        <v>0</v>
      </c>
      <c r="F4610" s="11">
        <v>0</v>
      </c>
      <c r="G4610" s="11">
        <v>5565.8</v>
      </c>
      <c r="H4610" s="11">
        <v>144200.81</v>
      </c>
      <c r="I4610" s="11" t="s">
        <v>11</v>
      </c>
      <c r="J4610" s="11" t="s">
        <v>12</v>
      </c>
      <c r="K4610" s="1" t="str">
        <f t="shared" si="240"/>
        <v/>
      </c>
      <c r="L4610" s="1" t="e">
        <f ca="1">IF(AND(K4610&lt;&gt; "", COUNTIF(SAP!#REF!,K4610)&gt;0),"Matched", "")</f>
        <v>#REF!</v>
      </c>
      <c r="M4610" s="1" t="str">
        <f t="shared" si="241"/>
        <v/>
      </c>
      <c r="N4610" s="1" t="e">
        <f ca="1">IF(AND(M4610&lt;&gt; "", COUNTIF(SAP!#REF!,M4610)&gt;0),"Matched", "")</f>
        <v>#REF!</v>
      </c>
      <c r="O4610" s="1" t="str">
        <f t="shared" si="242"/>
        <v/>
      </c>
      <c r="P4610" s="1" t="e">
        <f ca="1">IF(AND(O4610&lt;&gt; "", COUNTIF(SAP!#REF!,O4610)&gt;0),"Matched", "")</f>
        <v>#REF!</v>
      </c>
      <c r="Q4610" s="1" t="str">
        <f ca="1">IF(D4610="AC","Logic4"&amp;"_"&amp;TEXT(C4610,"dd.mm.yyyy") &amp;"_"&amp; 1602756.68,"")</f>
        <v>Logic4_29.02.2020_1602756.68</v>
      </c>
      <c r="R4610" s="1" t="e">
        <f ca="1">IF(AND(Q4610&lt;&gt; "", COUNTIF(SAP!#REF!,Q4610)&gt;0),"Matched", "")</f>
        <v>#REF!</v>
      </c>
    </row>
    <row r="4611" spans="1:18">
      <c r="A4611" s="13">
        <v>11563327</v>
      </c>
      <c r="B4611" s="14">
        <v>43890</v>
      </c>
      <c r="C4611" s="14">
        <v>43890</v>
      </c>
      <c r="D4611" s="15" t="s">
        <v>10</v>
      </c>
      <c r="E4611" s="15">
        <v>0</v>
      </c>
      <c r="F4611" s="15">
        <v>0</v>
      </c>
      <c r="G4611" s="15">
        <v>5740</v>
      </c>
      <c r="H4611" s="15">
        <v>149940.81</v>
      </c>
      <c r="I4611" s="15" t="s">
        <v>11</v>
      </c>
      <c r="J4611" s="15" t="s">
        <v>12</v>
      </c>
      <c r="K4611" s="1" t="str">
        <f t="shared" ref="K4611:K4674" si="243">IF(D4611="TF","Logic1"&amp;"_"&amp;TEXT(C4611, "mm") &amp;"_"&amp; F4611,"")</f>
        <v/>
      </c>
      <c r="L4611" s="1" t="e">
        <f ca="1">IF(AND(K4611&lt;&gt; "", COUNTIF(SAP!#REF!,K4611)&gt;0),"Matched", "")</f>
        <v>#REF!</v>
      </c>
      <c r="M4611" s="1" t="str">
        <f t="shared" si="241"/>
        <v/>
      </c>
      <c r="N4611" s="1" t="e">
        <f ca="1">IF(AND(M4611&lt;&gt; "", COUNTIF(SAP!#REF!,M4611)&gt;0),"Matched", "")</f>
        <v>#REF!</v>
      </c>
      <c r="O4611" s="1" t="str">
        <f t="shared" si="242"/>
        <v/>
      </c>
      <c r="P4611" s="1" t="e">
        <f ca="1">IF(AND(O4611&lt;&gt; "", COUNTIF(SAP!#REF!,O4611)&gt;0),"Matched", "")</f>
        <v>#REF!</v>
      </c>
      <c r="Q4611" s="1" t="str">
        <f ca="1">IF(D4611="AC","Logic4"&amp;"_"&amp;TEXT(C4611,"dd.mm.yyyy") &amp;"_"&amp; 1602756.68,"")</f>
        <v>Logic4_29.02.2020_1602756.68</v>
      </c>
      <c r="R4611" s="1" t="e">
        <f ca="1">IF(AND(Q4611&lt;&gt; "", COUNTIF(SAP!#REF!,Q4611)&gt;0),"Matched", "")</f>
        <v>#REF!</v>
      </c>
    </row>
    <row r="4612" spans="1:18">
      <c r="A4612" s="9">
        <v>11563327</v>
      </c>
      <c r="B4612" s="10">
        <v>43890</v>
      </c>
      <c r="C4612" s="10">
        <v>43890</v>
      </c>
      <c r="D4612" s="11" t="s">
        <v>10</v>
      </c>
      <c r="E4612" s="11">
        <v>0</v>
      </c>
      <c r="F4612" s="11">
        <v>0</v>
      </c>
      <c r="G4612" s="11">
        <v>5815.2</v>
      </c>
      <c r="H4612" s="11">
        <v>155756.01</v>
      </c>
      <c r="I4612" s="11" t="s">
        <v>11</v>
      </c>
      <c r="J4612" s="11" t="s">
        <v>12</v>
      </c>
      <c r="K4612" s="1" t="str">
        <f t="shared" si="243"/>
        <v/>
      </c>
      <c r="L4612" s="1" t="e">
        <f ca="1">IF(AND(K4612&lt;&gt; "", COUNTIF(SAP!#REF!,K4612)&gt;0),"Matched", "")</f>
        <v>#REF!</v>
      </c>
      <c r="M4612" s="1" t="str">
        <f t="shared" si="241"/>
        <v/>
      </c>
      <c r="N4612" s="1" t="e">
        <f ca="1">IF(AND(M4612&lt;&gt; "", COUNTIF(SAP!#REF!,M4612)&gt;0),"Matched", "")</f>
        <v>#REF!</v>
      </c>
      <c r="O4612" s="1" t="str">
        <f t="shared" si="242"/>
        <v/>
      </c>
      <c r="P4612" s="1" t="e">
        <f ca="1">IF(AND(O4612&lt;&gt; "", COUNTIF(SAP!#REF!,O4612)&gt;0),"Matched", "")</f>
        <v>#REF!</v>
      </c>
      <c r="Q4612" s="1" t="str">
        <f ca="1">IF(D4612="AC","Logic4"&amp;"_"&amp;TEXT(C4612,"dd.mm.yyyy") &amp;"_"&amp; 1602756.68,"")</f>
        <v>Logic4_29.02.2020_1602756.68</v>
      </c>
      <c r="R4612" s="1" t="e">
        <f ca="1">IF(AND(Q4612&lt;&gt; "", COUNTIF(SAP!#REF!,Q4612)&gt;0),"Matched", "")</f>
        <v>#REF!</v>
      </c>
    </row>
    <row r="4613" spans="1:18">
      <c r="A4613" s="13">
        <v>11563327</v>
      </c>
      <c r="B4613" s="14">
        <v>43890</v>
      </c>
      <c r="C4613" s="14">
        <v>43890</v>
      </c>
      <c r="D4613" s="15" t="s">
        <v>10</v>
      </c>
      <c r="E4613" s="15">
        <v>0</v>
      </c>
      <c r="F4613" s="15">
        <v>0</v>
      </c>
      <c r="G4613" s="15">
        <v>5852.6</v>
      </c>
      <c r="H4613" s="15">
        <v>161608.60999999999</v>
      </c>
      <c r="I4613" s="15" t="s">
        <v>11</v>
      </c>
      <c r="J4613" s="15" t="s">
        <v>12</v>
      </c>
      <c r="K4613" s="1" t="str">
        <f t="shared" si="243"/>
        <v/>
      </c>
      <c r="L4613" s="1" t="e">
        <f ca="1">IF(AND(K4613&lt;&gt; "", COUNTIF(SAP!#REF!,K4613)&gt;0),"Matched", "")</f>
        <v>#REF!</v>
      </c>
      <c r="M4613" s="1" t="str">
        <f t="shared" si="241"/>
        <v/>
      </c>
      <c r="N4613" s="1" t="e">
        <f ca="1">IF(AND(M4613&lt;&gt; "", COUNTIF(SAP!#REF!,M4613)&gt;0),"Matched", "")</f>
        <v>#REF!</v>
      </c>
      <c r="O4613" s="1" t="str">
        <f t="shared" si="242"/>
        <v/>
      </c>
      <c r="P4613" s="1" t="e">
        <f ca="1">IF(AND(O4613&lt;&gt; "", COUNTIF(SAP!#REF!,O4613)&gt;0),"Matched", "")</f>
        <v>#REF!</v>
      </c>
      <c r="Q4613" s="1" t="str">
        <f ca="1">IF(D4613="AC","Logic4"&amp;"_"&amp;TEXT(C4613,"dd.mm.yyyy") &amp;"_"&amp; 1602756.68,"")</f>
        <v>Logic4_29.02.2020_1602756.68</v>
      </c>
      <c r="R4613" s="1" t="e">
        <f ca="1">IF(AND(Q4613&lt;&gt; "", COUNTIF(SAP!#REF!,Q4613)&gt;0),"Matched", "")</f>
        <v>#REF!</v>
      </c>
    </row>
    <row r="4614" spans="1:18">
      <c r="A4614" s="9">
        <v>11563327</v>
      </c>
      <c r="B4614" s="10">
        <v>43890</v>
      </c>
      <c r="C4614" s="10">
        <v>43890</v>
      </c>
      <c r="D4614" s="11" t="s">
        <v>10</v>
      </c>
      <c r="E4614" s="11">
        <v>0</v>
      </c>
      <c r="F4614" s="11">
        <v>0</v>
      </c>
      <c r="G4614" s="11">
        <v>5898</v>
      </c>
      <c r="H4614" s="11">
        <v>167506.60999999999</v>
      </c>
      <c r="I4614" s="11" t="s">
        <v>11</v>
      </c>
      <c r="J4614" s="11" t="s">
        <v>12</v>
      </c>
      <c r="K4614" s="1" t="str">
        <f t="shared" si="243"/>
        <v/>
      </c>
      <c r="L4614" s="1" t="e">
        <f ca="1">IF(AND(K4614&lt;&gt; "", COUNTIF(SAP!#REF!,K4614)&gt;0),"Matched", "")</f>
        <v>#REF!</v>
      </c>
      <c r="M4614" s="1" t="str">
        <f t="shared" si="241"/>
        <v/>
      </c>
      <c r="N4614" s="1" t="e">
        <f ca="1">IF(AND(M4614&lt;&gt; "", COUNTIF(SAP!#REF!,M4614)&gt;0),"Matched", "")</f>
        <v>#REF!</v>
      </c>
      <c r="O4614" s="1" t="str">
        <f t="shared" si="242"/>
        <v/>
      </c>
      <c r="P4614" s="1" t="e">
        <f ca="1">IF(AND(O4614&lt;&gt; "", COUNTIF(SAP!#REF!,O4614)&gt;0),"Matched", "")</f>
        <v>#REF!</v>
      </c>
      <c r="Q4614" s="1" t="str">
        <f ca="1">IF(D4614="AC","Logic4"&amp;"_"&amp;TEXT(C4614,"dd.mm.yyyy") &amp;"_"&amp; 1602756.68,"")</f>
        <v>Logic4_29.02.2020_1602756.68</v>
      </c>
      <c r="R4614" s="1" t="e">
        <f ca="1">IF(AND(Q4614&lt;&gt; "", COUNTIF(SAP!#REF!,Q4614)&gt;0),"Matched", "")</f>
        <v>#REF!</v>
      </c>
    </row>
    <row r="4615" spans="1:18">
      <c r="A4615" s="13">
        <v>11563327</v>
      </c>
      <c r="B4615" s="14">
        <v>43890</v>
      </c>
      <c r="C4615" s="14">
        <v>43890</v>
      </c>
      <c r="D4615" s="15" t="s">
        <v>10</v>
      </c>
      <c r="E4615" s="15">
        <v>0</v>
      </c>
      <c r="F4615" s="15">
        <v>0</v>
      </c>
      <c r="G4615" s="15">
        <v>5966.8</v>
      </c>
      <c r="H4615" s="15">
        <v>173473.41</v>
      </c>
      <c r="I4615" s="15" t="s">
        <v>11</v>
      </c>
      <c r="J4615" s="15" t="s">
        <v>12</v>
      </c>
      <c r="K4615" s="1" t="str">
        <f t="shared" si="243"/>
        <v/>
      </c>
      <c r="L4615" s="1" t="e">
        <f ca="1">IF(AND(K4615&lt;&gt; "", COUNTIF(SAP!#REF!,K4615)&gt;0),"Matched", "")</f>
        <v>#REF!</v>
      </c>
      <c r="M4615" s="1" t="str">
        <f t="shared" si="241"/>
        <v/>
      </c>
      <c r="N4615" s="1" t="e">
        <f ca="1">IF(AND(M4615&lt;&gt; "", COUNTIF(SAP!#REF!,M4615)&gt;0),"Matched", "")</f>
        <v>#REF!</v>
      </c>
      <c r="O4615" s="1" t="str">
        <f t="shared" si="242"/>
        <v/>
      </c>
      <c r="P4615" s="1" t="e">
        <f ca="1">IF(AND(O4615&lt;&gt; "", COUNTIF(SAP!#REF!,O4615)&gt;0),"Matched", "")</f>
        <v>#REF!</v>
      </c>
      <c r="Q4615" s="1" t="str">
        <f ca="1">IF(D4615="AC","Logic4"&amp;"_"&amp;TEXT(C4615,"dd.mm.yyyy") &amp;"_"&amp; 1602756.68,"")</f>
        <v>Logic4_29.02.2020_1602756.68</v>
      </c>
      <c r="R4615" s="1" t="e">
        <f ca="1">IF(AND(Q4615&lt;&gt; "", COUNTIF(SAP!#REF!,Q4615)&gt;0),"Matched", "")</f>
        <v>#REF!</v>
      </c>
    </row>
    <row r="4616" spans="1:18">
      <c r="A4616" s="9">
        <v>11563327</v>
      </c>
      <c r="B4616" s="10">
        <v>43890</v>
      </c>
      <c r="C4616" s="10">
        <v>43890</v>
      </c>
      <c r="D4616" s="11" t="s">
        <v>10</v>
      </c>
      <c r="E4616" s="11">
        <v>0</v>
      </c>
      <c r="F4616" s="11">
        <v>0</v>
      </c>
      <c r="G4616" s="11">
        <v>6105.04</v>
      </c>
      <c r="H4616" s="11">
        <v>179578.45</v>
      </c>
      <c r="I4616" s="11" t="s">
        <v>11</v>
      </c>
      <c r="J4616" s="11" t="s">
        <v>12</v>
      </c>
      <c r="K4616" s="1" t="str">
        <f t="shared" si="243"/>
        <v/>
      </c>
      <c r="L4616" s="1" t="e">
        <f ca="1">IF(AND(K4616&lt;&gt; "", COUNTIF(SAP!#REF!,K4616)&gt;0),"Matched", "")</f>
        <v>#REF!</v>
      </c>
      <c r="M4616" s="1" t="str">
        <f t="shared" si="241"/>
        <v/>
      </c>
      <c r="N4616" s="1" t="e">
        <f ca="1">IF(AND(M4616&lt;&gt; "", COUNTIF(SAP!#REF!,M4616)&gt;0),"Matched", "")</f>
        <v>#REF!</v>
      </c>
      <c r="O4616" s="1" t="str">
        <f t="shared" si="242"/>
        <v/>
      </c>
      <c r="P4616" s="1" t="e">
        <f ca="1">IF(AND(O4616&lt;&gt; "", COUNTIF(SAP!#REF!,O4616)&gt;0),"Matched", "")</f>
        <v>#REF!</v>
      </c>
      <c r="Q4616" s="1" t="str">
        <f ca="1">IF(D4616="AC","Logic4"&amp;"_"&amp;TEXT(C4616,"dd.mm.yyyy") &amp;"_"&amp; 1602756.68,"")</f>
        <v>Logic4_29.02.2020_1602756.68</v>
      </c>
      <c r="R4616" s="1" t="e">
        <f ca="1">IF(AND(Q4616&lt;&gt; "", COUNTIF(SAP!#REF!,Q4616)&gt;0),"Matched", "")</f>
        <v>#REF!</v>
      </c>
    </row>
    <row r="4617" spans="1:18">
      <c r="A4617" s="13">
        <v>11563327</v>
      </c>
      <c r="B4617" s="14">
        <v>43890</v>
      </c>
      <c r="C4617" s="14">
        <v>43890</v>
      </c>
      <c r="D4617" s="15" t="s">
        <v>10</v>
      </c>
      <c r="E4617" s="15">
        <v>0</v>
      </c>
      <c r="F4617" s="15">
        <v>0</v>
      </c>
      <c r="G4617" s="15">
        <v>6190</v>
      </c>
      <c r="H4617" s="15">
        <v>185768.45</v>
      </c>
      <c r="I4617" s="15" t="s">
        <v>11</v>
      </c>
      <c r="J4617" s="15" t="s">
        <v>12</v>
      </c>
      <c r="K4617" s="1" t="str">
        <f t="shared" si="243"/>
        <v/>
      </c>
      <c r="L4617" s="1" t="e">
        <f ca="1">IF(AND(K4617&lt;&gt; "", COUNTIF(SAP!#REF!,K4617)&gt;0),"Matched", "")</f>
        <v>#REF!</v>
      </c>
      <c r="M4617" s="1" t="str">
        <f t="shared" si="241"/>
        <v/>
      </c>
      <c r="N4617" s="1" t="e">
        <f ca="1">IF(AND(M4617&lt;&gt; "", COUNTIF(SAP!#REF!,M4617)&gt;0),"Matched", "")</f>
        <v>#REF!</v>
      </c>
      <c r="O4617" s="1" t="str">
        <f t="shared" si="242"/>
        <v/>
      </c>
      <c r="P4617" s="1" t="e">
        <f ca="1">IF(AND(O4617&lt;&gt; "", COUNTIF(SAP!#REF!,O4617)&gt;0),"Matched", "")</f>
        <v>#REF!</v>
      </c>
      <c r="Q4617" s="1" t="str">
        <f ca="1">IF(D4617="AC","Logic4"&amp;"_"&amp;TEXT(C4617,"dd.mm.yyyy") &amp;"_"&amp; 1602756.68,"")</f>
        <v>Logic4_29.02.2020_1602756.68</v>
      </c>
      <c r="R4617" s="1" t="e">
        <f ca="1">IF(AND(Q4617&lt;&gt; "", COUNTIF(SAP!#REF!,Q4617)&gt;0),"Matched", "")</f>
        <v>#REF!</v>
      </c>
    </row>
    <row r="4618" spans="1:18">
      <c r="A4618" s="9">
        <v>11563327</v>
      </c>
      <c r="B4618" s="10">
        <v>43890</v>
      </c>
      <c r="C4618" s="10">
        <v>43890</v>
      </c>
      <c r="D4618" s="11" t="s">
        <v>10</v>
      </c>
      <c r="E4618" s="11">
        <v>0</v>
      </c>
      <c r="F4618" s="11">
        <v>0</v>
      </c>
      <c r="G4618" s="11">
        <v>6487</v>
      </c>
      <c r="H4618" s="11">
        <v>192255.45</v>
      </c>
      <c r="I4618" s="11" t="s">
        <v>11</v>
      </c>
      <c r="J4618" s="11" t="s">
        <v>12</v>
      </c>
      <c r="K4618" s="1" t="str">
        <f t="shared" si="243"/>
        <v/>
      </c>
      <c r="L4618" s="1" t="e">
        <f ca="1">IF(AND(K4618&lt;&gt; "", COUNTIF(SAP!#REF!,K4618)&gt;0),"Matched", "")</f>
        <v>#REF!</v>
      </c>
      <c r="M4618" s="1" t="str">
        <f t="shared" si="241"/>
        <v/>
      </c>
      <c r="N4618" s="1" t="e">
        <f ca="1">IF(AND(M4618&lt;&gt; "", COUNTIF(SAP!#REF!,M4618)&gt;0),"Matched", "")</f>
        <v>#REF!</v>
      </c>
      <c r="O4618" s="1" t="str">
        <f t="shared" si="242"/>
        <v/>
      </c>
      <c r="P4618" s="1" t="e">
        <f ca="1">IF(AND(O4618&lt;&gt; "", COUNTIF(SAP!#REF!,O4618)&gt;0),"Matched", "")</f>
        <v>#REF!</v>
      </c>
      <c r="Q4618" s="1" t="str">
        <f ca="1">IF(D4618="AC","Logic4"&amp;"_"&amp;TEXT(C4618,"dd.mm.yyyy") &amp;"_"&amp; 1602756.68,"")</f>
        <v>Logic4_29.02.2020_1602756.68</v>
      </c>
      <c r="R4618" s="1" t="e">
        <f ca="1">IF(AND(Q4618&lt;&gt; "", COUNTIF(SAP!#REF!,Q4618)&gt;0),"Matched", "")</f>
        <v>#REF!</v>
      </c>
    </row>
    <row r="4619" spans="1:18">
      <c r="A4619" s="13">
        <v>11563327</v>
      </c>
      <c r="B4619" s="14">
        <v>43890</v>
      </c>
      <c r="C4619" s="14">
        <v>43890</v>
      </c>
      <c r="D4619" s="15" t="s">
        <v>10</v>
      </c>
      <c r="E4619" s="15">
        <v>0</v>
      </c>
      <c r="F4619" s="15">
        <v>0</v>
      </c>
      <c r="G4619" s="15">
        <v>6523.4</v>
      </c>
      <c r="H4619" s="15">
        <v>198778.85</v>
      </c>
      <c r="I4619" s="15" t="s">
        <v>11</v>
      </c>
      <c r="J4619" s="15" t="s">
        <v>12</v>
      </c>
      <c r="K4619" s="1" t="str">
        <f t="shared" si="243"/>
        <v/>
      </c>
      <c r="L4619" s="1" t="e">
        <f ca="1">IF(AND(K4619&lt;&gt; "", COUNTIF(SAP!#REF!,K4619)&gt;0),"Matched", "")</f>
        <v>#REF!</v>
      </c>
      <c r="M4619" s="1" t="str">
        <f t="shared" si="241"/>
        <v/>
      </c>
      <c r="N4619" s="1" t="e">
        <f ca="1">IF(AND(M4619&lt;&gt; "", COUNTIF(SAP!#REF!,M4619)&gt;0),"Matched", "")</f>
        <v>#REF!</v>
      </c>
      <c r="O4619" s="1" t="str">
        <f t="shared" si="242"/>
        <v/>
      </c>
      <c r="P4619" s="1" t="e">
        <f ca="1">IF(AND(O4619&lt;&gt; "", COUNTIF(SAP!#REF!,O4619)&gt;0),"Matched", "")</f>
        <v>#REF!</v>
      </c>
      <c r="Q4619" s="1" t="str">
        <f ca="1">IF(D4619="AC","Logic4"&amp;"_"&amp;TEXT(C4619,"dd.mm.yyyy") &amp;"_"&amp; 1602756.68,"")</f>
        <v>Logic4_29.02.2020_1602756.68</v>
      </c>
      <c r="R4619" s="1" t="e">
        <f ca="1">IF(AND(Q4619&lt;&gt; "", COUNTIF(SAP!#REF!,Q4619)&gt;0),"Matched", "")</f>
        <v>#REF!</v>
      </c>
    </row>
    <row r="4620" spans="1:18">
      <c r="A4620" s="9">
        <v>11563327</v>
      </c>
      <c r="B4620" s="10">
        <v>43890</v>
      </c>
      <c r="C4620" s="10">
        <v>43890</v>
      </c>
      <c r="D4620" s="11" t="s">
        <v>10</v>
      </c>
      <c r="E4620" s="11">
        <v>0</v>
      </c>
      <c r="F4620" s="11">
        <v>0</v>
      </c>
      <c r="G4620" s="11">
        <v>6660</v>
      </c>
      <c r="H4620" s="11">
        <v>205438.85</v>
      </c>
      <c r="I4620" s="11" t="s">
        <v>11</v>
      </c>
      <c r="J4620" s="11" t="s">
        <v>12</v>
      </c>
      <c r="K4620" s="1" t="str">
        <f t="shared" si="243"/>
        <v/>
      </c>
      <c r="L4620" s="1" t="e">
        <f ca="1">IF(AND(K4620&lt;&gt; "", COUNTIF(SAP!#REF!,K4620)&gt;0),"Matched", "")</f>
        <v>#REF!</v>
      </c>
      <c r="M4620" s="1" t="str">
        <f t="shared" ref="M4620:M4683" si="244">IF(D4620="TR","Logic2"&amp;"_"&amp;TEXT(C4620,"dd.mm.yyyy") &amp;"_"&amp; F4620,"")</f>
        <v/>
      </c>
      <c r="N4620" s="1" t="e">
        <f ca="1">IF(AND(M4620&lt;&gt; "", COUNTIF(SAP!#REF!,M4620)&gt;0),"Matched", "")</f>
        <v>#REF!</v>
      </c>
      <c r="O4620" s="1" t="str">
        <f t="shared" ref="O4620:O4683" si="245">IF(D4620="AF","Logic3"&amp;"_"&amp;G4620,"")</f>
        <v/>
      </c>
      <c r="P4620" s="1" t="e">
        <f ca="1">IF(AND(O4620&lt;&gt; "", COUNTIF(SAP!#REF!,O4620)&gt;0),"Matched", "")</f>
        <v>#REF!</v>
      </c>
      <c r="Q4620" s="1" t="str">
        <f ca="1">IF(D4620="AC","Logic4"&amp;"_"&amp;TEXT(C4620,"dd.mm.yyyy") &amp;"_"&amp; 1602756.68,"")</f>
        <v>Logic4_29.02.2020_1602756.68</v>
      </c>
      <c r="R4620" s="1" t="e">
        <f ca="1">IF(AND(Q4620&lt;&gt; "", COUNTIF(SAP!#REF!,Q4620)&gt;0),"Matched", "")</f>
        <v>#REF!</v>
      </c>
    </row>
    <row r="4621" spans="1:18">
      <c r="A4621" s="13">
        <v>11563327</v>
      </c>
      <c r="B4621" s="14">
        <v>43890</v>
      </c>
      <c r="C4621" s="14">
        <v>43890</v>
      </c>
      <c r="D4621" s="15" t="s">
        <v>10</v>
      </c>
      <c r="E4621" s="15">
        <v>0</v>
      </c>
      <c r="F4621" s="15">
        <v>0</v>
      </c>
      <c r="G4621" s="15">
        <v>6670</v>
      </c>
      <c r="H4621" s="15">
        <v>212108.85</v>
      </c>
      <c r="I4621" s="15" t="s">
        <v>11</v>
      </c>
      <c r="J4621" s="15" t="s">
        <v>12</v>
      </c>
      <c r="K4621" s="1" t="str">
        <f t="shared" si="243"/>
        <v/>
      </c>
      <c r="L4621" s="1" t="e">
        <f ca="1">IF(AND(K4621&lt;&gt; "", COUNTIF(SAP!#REF!,K4621)&gt;0),"Matched", "")</f>
        <v>#REF!</v>
      </c>
      <c r="M4621" s="1" t="str">
        <f t="shared" si="244"/>
        <v/>
      </c>
      <c r="N4621" s="1" t="e">
        <f ca="1">IF(AND(M4621&lt;&gt; "", COUNTIF(SAP!#REF!,M4621)&gt;0),"Matched", "")</f>
        <v>#REF!</v>
      </c>
      <c r="O4621" s="1" t="str">
        <f t="shared" si="245"/>
        <v/>
      </c>
      <c r="P4621" s="1" t="e">
        <f ca="1">IF(AND(O4621&lt;&gt; "", COUNTIF(SAP!#REF!,O4621)&gt;0),"Matched", "")</f>
        <v>#REF!</v>
      </c>
      <c r="Q4621" s="1" t="str">
        <f ca="1">IF(D4621="AC","Logic4"&amp;"_"&amp;TEXT(C4621,"dd.mm.yyyy") &amp;"_"&amp; 1602756.68,"")</f>
        <v>Logic4_29.02.2020_1602756.68</v>
      </c>
      <c r="R4621" s="1" t="e">
        <f ca="1">IF(AND(Q4621&lt;&gt; "", COUNTIF(SAP!#REF!,Q4621)&gt;0),"Matched", "")</f>
        <v>#REF!</v>
      </c>
    </row>
    <row r="4622" spans="1:18">
      <c r="A4622" s="9">
        <v>11563327</v>
      </c>
      <c r="B4622" s="10">
        <v>43890</v>
      </c>
      <c r="C4622" s="10">
        <v>43890</v>
      </c>
      <c r="D4622" s="11" t="s">
        <v>10</v>
      </c>
      <c r="E4622" s="11">
        <v>0</v>
      </c>
      <c r="F4622" s="11">
        <v>0</v>
      </c>
      <c r="G4622" s="11">
        <v>6832</v>
      </c>
      <c r="H4622" s="11">
        <v>218940.85</v>
      </c>
      <c r="I4622" s="11" t="s">
        <v>11</v>
      </c>
      <c r="J4622" s="11" t="s">
        <v>12</v>
      </c>
      <c r="K4622" s="1" t="str">
        <f t="shared" si="243"/>
        <v/>
      </c>
      <c r="L4622" s="1" t="e">
        <f ca="1">IF(AND(K4622&lt;&gt; "", COUNTIF(SAP!#REF!,K4622)&gt;0),"Matched", "")</f>
        <v>#REF!</v>
      </c>
      <c r="M4622" s="1" t="str">
        <f t="shared" si="244"/>
        <v/>
      </c>
      <c r="N4622" s="1" t="e">
        <f ca="1">IF(AND(M4622&lt;&gt; "", COUNTIF(SAP!#REF!,M4622)&gt;0),"Matched", "")</f>
        <v>#REF!</v>
      </c>
      <c r="O4622" s="1" t="str">
        <f t="shared" si="245"/>
        <v/>
      </c>
      <c r="P4622" s="1" t="e">
        <f ca="1">IF(AND(O4622&lt;&gt; "", COUNTIF(SAP!#REF!,O4622)&gt;0),"Matched", "")</f>
        <v>#REF!</v>
      </c>
      <c r="Q4622" s="1" t="str">
        <f ca="1">IF(D4622="AC","Logic4"&amp;"_"&amp;TEXT(C4622,"dd.mm.yyyy") &amp;"_"&amp; 1602756.68,"")</f>
        <v>Logic4_29.02.2020_1602756.68</v>
      </c>
      <c r="R4622" s="1" t="e">
        <f ca="1">IF(AND(Q4622&lt;&gt; "", COUNTIF(SAP!#REF!,Q4622)&gt;0),"Matched", "")</f>
        <v>#REF!</v>
      </c>
    </row>
    <row r="4623" spans="1:18">
      <c r="A4623" s="13">
        <v>11563327</v>
      </c>
      <c r="B4623" s="14">
        <v>43890</v>
      </c>
      <c r="C4623" s="14">
        <v>43890</v>
      </c>
      <c r="D4623" s="15" t="s">
        <v>10</v>
      </c>
      <c r="E4623" s="15">
        <v>0</v>
      </c>
      <c r="F4623" s="15">
        <v>0</v>
      </c>
      <c r="G4623" s="15">
        <v>6853.4</v>
      </c>
      <c r="H4623" s="15">
        <v>225794.25</v>
      </c>
      <c r="I4623" s="15" t="s">
        <v>11</v>
      </c>
      <c r="J4623" s="15" t="s">
        <v>12</v>
      </c>
      <c r="K4623" s="1" t="str">
        <f t="shared" si="243"/>
        <v/>
      </c>
      <c r="L4623" s="1" t="e">
        <f ca="1">IF(AND(K4623&lt;&gt; "", COUNTIF(SAP!#REF!,K4623)&gt;0),"Matched", "")</f>
        <v>#REF!</v>
      </c>
      <c r="M4623" s="1" t="str">
        <f t="shared" si="244"/>
        <v/>
      </c>
      <c r="N4623" s="1" t="e">
        <f ca="1">IF(AND(M4623&lt;&gt; "", COUNTIF(SAP!#REF!,M4623)&gt;0),"Matched", "")</f>
        <v>#REF!</v>
      </c>
      <c r="O4623" s="1" t="str">
        <f t="shared" si="245"/>
        <v/>
      </c>
      <c r="P4623" s="1" t="e">
        <f ca="1">IF(AND(O4623&lt;&gt; "", COUNTIF(SAP!#REF!,O4623)&gt;0),"Matched", "")</f>
        <v>#REF!</v>
      </c>
      <c r="Q4623" s="1" t="str">
        <f ca="1">IF(D4623="AC","Logic4"&amp;"_"&amp;TEXT(C4623,"dd.mm.yyyy") &amp;"_"&amp; 1602756.68,"")</f>
        <v>Logic4_29.02.2020_1602756.68</v>
      </c>
      <c r="R4623" s="1" t="e">
        <f ca="1">IF(AND(Q4623&lt;&gt; "", COUNTIF(SAP!#REF!,Q4623)&gt;0),"Matched", "")</f>
        <v>#REF!</v>
      </c>
    </row>
    <row r="4624" spans="1:18">
      <c r="A4624" s="9">
        <v>11563327</v>
      </c>
      <c r="B4624" s="10">
        <v>43890</v>
      </c>
      <c r="C4624" s="10">
        <v>43890</v>
      </c>
      <c r="D4624" s="11" t="s">
        <v>10</v>
      </c>
      <c r="E4624" s="11">
        <v>0</v>
      </c>
      <c r="F4624" s="11">
        <v>0</v>
      </c>
      <c r="G4624" s="11">
        <v>7120</v>
      </c>
      <c r="H4624" s="11">
        <v>232914.25</v>
      </c>
      <c r="I4624" s="11" t="s">
        <v>11</v>
      </c>
      <c r="J4624" s="11" t="s">
        <v>12</v>
      </c>
      <c r="K4624" s="1" t="str">
        <f t="shared" si="243"/>
        <v/>
      </c>
      <c r="L4624" s="1" t="e">
        <f ca="1">IF(AND(K4624&lt;&gt; "", COUNTIF(SAP!#REF!,K4624)&gt;0),"Matched", "")</f>
        <v>#REF!</v>
      </c>
      <c r="M4624" s="1" t="str">
        <f t="shared" si="244"/>
        <v/>
      </c>
      <c r="N4624" s="1" t="e">
        <f ca="1">IF(AND(M4624&lt;&gt; "", COUNTIF(SAP!#REF!,M4624)&gt;0),"Matched", "")</f>
        <v>#REF!</v>
      </c>
      <c r="O4624" s="1" t="str">
        <f t="shared" si="245"/>
        <v/>
      </c>
      <c r="P4624" s="1" t="e">
        <f ca="1">IF(AND(O4624&lt;&gt; "", COUNTIF(SAP!#REF!,O4624)&gt;0),"Matched", "")</f>
        <v>#REF!</v>
      </c>
      <c r="Q4624" s="1" t="str">
        <f ca="1">IF(D4624="AC","Logic4"&amp;"_"&amp;TEXT(C4624,"dd.mm.yyyy") &amp;"_"&amp; 1602756.68,"")</f>
        <v>Logic4_29.02.2020_1602756.68</v>
      </c>
      <c r="R4624" s="1" t="e">
        <f ca="1">IF(AND(Q4624&lt;&gt; "", COUNTIF(SAP!#REF!,Q4624)&gt;0),"Matched", "")</f>
        <v>#REF!</v>
      </c>
    </row>
    <row r="4625" spans="1:18">
      <c r="A4625" s="13">
        <v>11563327</v>
      </c>
      <c r="B4625" s="14">
        <v>43890</v>
      </c>
      <c r="C4625" s="14">
        <v>43890</v>
      </c>
      <c r="D4625" s="15" t="s">
        <v>10</v>
      </c>
      <c r="E4625" s="15">
        <v>0</v>
      </c>
      <c r="F4625" s="15">
        <v>0</v>
      </c>
      <c r="G4625" s="15">
        <v>7440</v>
      </c>
      <c r="H4625" s="15">
        <v>240354.25</v>
      </c>
      <c r="I4625" s="15" t="s">
        <v>11</v>
      </c>
      <c r="J4625" s="15" t="s">
        <v>12</v>
      </c>
      <c r="K4625" s="1" t="str">
        <f t="shared" si="243"/>
        <v/>
      </c>
      <c r="L4625" s="1" t="e">
        <f ca="1">IF(AND(K4625&lt;&gt; "", COUNTIF(SAP!#REF!,K4625)&gt;0),"Matched", "")</f>
        <v>#REF!</v>
      </c>
      <c r="M4625" s="1" t="str">
        <f t="shared" si="244"/>
        <v/>
      </c>
      <c r="N4625" s="1" t="e">
        <f ca="1">IF(AND(M4625&lt;&gt; "", COUNTIF(SAP!#REF!,M4625)&gt;0),"Matched", "")</f>
        <v>#REF!</v>
      </c>
      <c r="O4625" s="1" t="str">
        <f t="shared" si="245"/>
        <v/>
      </c>
      <c r="P4625" s="1" t="e">
        <f ca="1">IF(AND(O4625&lt;&gt; "", COUNTIF(SAP!#REF!,O4625)&gt;0),"Matched", "")</f>
        <v>#REF!</v>
      </c>
      <c r="Q4625" s="1" t="str">
        <f ca="1">IF(D4625="AC","Logic4"&amp;"_"&amp;TEXT(C4625,"dd.mm.yyyy") &amp;"_"&amp; 1602756.68,"")</f>
        <v>Logic4_29.02.2020_1602756.68</v>
      </c>
      <c r="R4625" s="1" t="e">
        <f ca="1">IF(AND(Q4625&lt;&gt; "", COUNTIF(SAP!#REF!,Q4625)&gt;0),"Matched", "")</f>
        <v>#REF!</v>
      </c>
    </row>
    <row r="4626" spans="1:18">
      <c r="A4626" s="9">
        <v>11563327</v>
      </c>
      <c r="B4626" s="10">
        <v>43890</v>
      </c>
      <c r="C4626" s="10">
        <v>43890</v>
      </c>
      <c r="D4626" s="11" t="s">
        <v>10</v>
      </c>
      <c r="E4626" s="11">
        <v>0</v>
      </c>
      <c r="F4626" s="11">
        <v>0</v>
      </c>
      <c r="G4626" s="11">
        <v>7550</v>
      </c>
      <c r="H4626" s="11">
        <v>247904.25</v>
      </c>
      <c r="I4626" s="11" t="s">
        <v>11</v>
      </c>
      <c r="J4626" s="11" t="s">
        <v>12</v>
      </c>
      <c r="K4626" s="1" t="str">
        <f t="shared" si="243"/>
        <v/>
      </c>
      <c r="L4626" s="1" t="e">
        <f ca="1">IF(AND(K4626&lt;&gt; "", COUNTIF(SAP!#REF!,K4626)&gt;0),"Matched", "")</f>
        <v>#REF!</v>
      </c>
      <c r="M4626" s="1" t="str">
        <f t="shared" si="244"/>
        <v/>
      </c>
      <c r="N4626" s="1" t="e">
        <f ca="1">IF(AND(M4626&lt;&gt; "", COUNTIF(SAP!#REF!,M4626)&gt;0),"Matched", "")</f>
        <v>#REF!</v>
      </c>
      <c r="O4626" s="1" t="str">
        <f t="shared" si="245"/>
        <v/>
      </c>
      <c r="P4626" s="1" t="e">
        <f ca="1">IF(AND(O4626&lt;&gt; "", COUNTIF(SAP!#REF!,O4626)&gt;0),"Matched", "")</f>
        <v>#REF!</v>
      </c>
      <c r="Q4626" s="1" t="str">
        <f ca="1">IF(D4626="AC","Logic4"&amp;"_"&amp;TEXT(C4626,"dd.mm.yyyy") &amp;"_"&amp; 1602756.68,"")</f>
        <v>Logic4_29.02.2020_1602756.68</v>
      </c>
      <c r="R4626" s="1" t="e">
        <f ca="1">IF(AND(Q4626&lt;&gt; "", COUNTIF(SAP!#REF!,Q4626)&gt;0),"Matched", "")</f>
        <v>#REF!</v>
      </c>
    </row>
    <row r="4627" spans="1:18">
      <c r="A4627" s="13">
        <v>11563327</v>
      </c>
      <c r="B4627" s="14">
        <v>43890</v>
      </c>
      <c r="C4627" s="14">
        <v>43890</v>
      </c>
      <c r="D4627" s="15" t="s">
        <v>10</v>
      </c>
      <c r="E4627" s="15">
        <v>0</v>
      </c>
      <c r="F4627" s="15">
        <v>0</v>
      </c>
      <c r="G4627" s="15">
        <v>7650</v>
      </c>
      <c r="H4627" s="15">
        <v>255554.25</v>
      </c>
      <c r="I4627" s="15" t="s">
        <v>11</v>
      </c>
      <c r="J4627" s="15" t="s">
        <v>12</v>
      </c>
      <c r="K4627" s="1" t="str">
        <f t="shared" si="243"/>
        <v/>
      </c>
      <c r="L4627" s="1" t="e">
        <f ca="1">IF(AND(K4627&lt;&gt; "", COUNTIF(SAP!#REF!,K4627)&gt;0),"Matched", "")</f>
        <v>#REF!</v>
      </c>
      <c r="M4627" s="1" t="str">
        <f t="shared" si="244"/>
        <v/>
      </c>
      <c r="N4627" s="1" t="e">
        <f ca="1">IF(AND(M4627&lt;&gt; "", COUNTIF(SAP!#REF!,M4627)&gt;0),"Matched", "")</f>
        <v>#REF!</v>
      </c>
      <c r="O4627" s="1" t="str">
        <f t="shared" si="245"/>
        <v/>
      </c>
      <c r="P4627" s="1" t="e">
        <f ca="1">IF(AND(O4627&lt;&gt; "", COUNTIF(SAP!#REF!,O4627)&gt;0),"Matched", "")</f>
        <v>#REF!</v>
      </c>
      <c r="Q4627" s="1" t="str">
        <f ca="1">IF(D4627="AC","Logic4"&amp;"_"&amp;TEXT(C4627,"dd.mm.yyyy") &amp;"_"&amp; 1602756.68,"")</f>
        <v>Logic4_29.02.2020_1602756.68</v>
      </c>
      <c r="R4627" s="1" t="e">
        <f ca="1">IF(AND(Q4627&lt;&gt; "", COUNTIF(SAP!#REF!,Q4627)&gt;0),"Matched", "")</f>
        <v>#REF!</v>
      </c>
    </row>
    <row r="4628" spans="1:18">
      <c r="A4628" s="9">
        <v>11563327</v>
      </c>
      <c r="B4628" s="10">
        <v>43890</v>
      </c>
      <c r="C4628" s="10">
        <v>43890</v>
      </c>
      <c r="D4628" s="11" t="s">
        <v>10</v>
      </c>
      <c r="E4628" s="11">
        <v>0</v>
      </c>
      <c r="F4628" s="11">
        <v>0</v>
      </c>
      <c r="G4628" s="11">
        <v>7803.5</v>
      </c>
      <c r="H4628" s="11">
        <v>263357.75</v>
      </c>
      <c r="I4628" s="11" t="s">
        <v>11</v>
      </c>
      <c r="J4628" s="11" t="s">
        <v>12</v>
      </c>
      <c r="K4628" s="1" t="str">
        <f t="shared" si="243"/>
        <v/>
      </c>
      <c r="L4628" s="1" t="e">
        <f ca="1">IF(AND(K4628&lt;&gt; "", COUNTIF(SAP!#REF!,K4628)&gt;0),"Matched", "")</f>
        <v>#REF!</v>
      </c>
      <c r="M4628" s="1" t="str">
        <f t="shared" si="244"/>
        <v/>
      </c>
      <c r="N4628" s="1" t="e">
        <f ca="1">IF(AND(M4628&lt;&gt; "", COUNTIF(SAP!#REF!,M4628)&gt;0),"Matched", "")</f>
        <v>#REF!</v>
      </c>
      <c r="O4628" s="1" t="str">
        <f t="shared" si="245"/>
        <v/>
      </c>
      <c r="P4628" s="1" t="e">
        <f ca="1">IF(AND(O4628&lt;&gt; "", COUNTIF(SAP!#REF!,O4628)&gt;0),"Matched", "")</f>
        <v>#REF!</v>
      </c>
      <c r="Q4628" s="1" t="str">
        <f ca="1">IF(D4628="AC","Logic4"&amp;"_"&amp;TEXT(C4628,"dd.mm.yyyy") &amp;"_"&amp; 1602756.68,"")</f>
        <v>Logic4_29.02.2020_1602756.68</v>
      </c>
      <c r="R4628" s="1" t="e">
        <f ca="1">IF(AND(Q4628&lt;&gt; "", COUNTIF(SAP!#REF!,Q4628)&gt;0),"Matched", "")</f>
        <v>#REF!</v>
      </c>
    </row>
    <row r="4629" spans="1:18">
      <c r="A4629" s="13">
        <v>11563327</v>
      </c>
      <c r="B4629" s="14">
        <v>43890</v>
      </c>
      <c r="C4629" s="14">
        <v>43890</v>
      </c>
      <c r="D4629" s="15" t="s">
        <v>10</v>
      </c>
      <c r="E4629" s="15">
        <v>0</v>
      </c>
      <c r="F4629" s="15">
        <v>0</v>
      </c>
      <c r="G4629" s="15">
        <v>7950</v>
      </c>
      <c r="H4629" s="15">
        <v>271307.75</v>
      </c>
      <c r="I4629" s="15" t="s">
        <v>11</v>
      </c>
      <c r="J4629" s="15" t="s">
        <v>12</v>
      </c>
      <c r="K4629" s="1" t="str">
        <f t="shared" si="243"/>
        <v/>
      </c>
      <c r="L4629" s="1" t="e">
        <f ca="1">IF(AND(K4629&lt;&gt; "", COUNTIF(SAP!#REF!,K4629)&gt;0),"Matched", "")</f>
        <v>#REF!</v>
      </c>
      <c r="M4629" s="1" t="str">
        <f t="shared" si="244"/>
        <v/>
      </c>
      <c r="N4629" s="1" t="e">
        <f ca="1">IF(AND(M4629&lt;&gt; "", COUNTIF(SAP!#REF!,M4629)&gt;0),"Matched", "")</f>
        <v>#REF!</v>
      </c>
      <c r="O4629" s="1" t="str">
        <f t="shared" si="245"/>
        <v/>
      </c>
      <c r="P4629" s="1" t="e">
        <f ca="1">IF(AND(O4629&lt;&gt; "", COUNTIF(SAP!#REF!,O4629)&gt;0),"Matched", "")</f>
        <v>#REF!</v>
      </c>
      <c r="Q4629" s="1" t="str">
        <f ca="1">IF(D4629="AC","Logic4"&amp;"_"&amp;TEXT(C4629,"dd.mm.yyyy") &amp;"_"&amp; 1602756.68,"")</f>
        <v>Logic4_29.02.2020_1602756.68</v>
      </c>
      <c r="R4629" s="1" t="e">
        <f ca="1">IF(AND(Q4629&lt;&gt; "", COUNTIF(SAP!#REF!,Q4629)&gt;0),"Matched", "")</f>
        <v>#REF!</v>
      </c>
    </row>
    <row r="4630" spans="1:18">
      <c r="A4630" s="9">
        <v>11563327</v>
      </c>
      <c r="B4630" s="10">
        <v>43890</v>
      </c>
      <c r="C4630" s="10">
        <v>43890</v>
      </c>
      <c r="D4630" s="11" t="s">
        <v>10</v>
      </c>
      <c r="E4630" s="11">
        <v>0</v>
      </c>
      <c r="F4630" s="11">
        <v>0</v>
      </c>
      <c r="G4630" s="11">
        <v>7993</v>
      </c>
      <c r="H4630" s="11">
        <v>279300.75</v>
      </c>
      <c r="I4630" s="11" t="s">
        <v>11</v>
      </c>
      <c r="J4630" s="11" t="s">
        <v>12</v>
      </c>
      <c r="K4630" s="1" t="str">
        <f t="shared" si="243"/>
        <v/>
      </c>
      <c r="L4630" s="1" t="e">
        <f ca="1">IF(AND(K4630&lt;&gt; "", COUNTIF(SAP!#REF!,K4630)&gt;0),"Matched", "")</f>
        <v>#REF!</v>
      </c>
      <c r="M4630" s="1" t="str">
        <f t="shared" si="244"/>
        <v/>
      </c>
      <c r="N4630" s="1" t="e">
        <f ca="1">IF(AND(M4630&lt;&gt; "", COUNTIF(SAP!#REF!,M4630)&gt;0),"Matched", "")</f>
        <v>#REF!</v>
      </c>
      <c r="O4630" s="1" t="str">
        <f t="shared" si="245"/>
        <v/>
      </c>
      <c r="P4630" s="1" t="e">
        <f ca="1">IF(AND(O4630&lt;&gt; "", COUNTIF(SAP!#REF!,O4630)&gt;0),"Matched", "")</f>
        <v>#REF!</v>
      </c>
      <c r="Q4630" s="1" t="str">
        <f ca="1">IF(D4630="AC","Logic4"&amp;"_"&amp;TEXT(C4630,"dd.mm.yyyy") &amp;"_"&amp; 1602756.68,"")</f>
        <v>Logic4_29.02.2020_1602756.68</v>
      </c>
      <c r="R4630" s="1" t="e">
        <f ca="1">IF(AND(Q4630&lt;&gt; "", COUNTIF(SAP!#REF!,Q4630)&gt;0),"Matched", "")</f>
        <v>#REF!</v>
      </c>
    </row>
    <row r="4631" spans="1:18">
      <c r="A4631" s="13">
        <v>11563327</v>
      </c>
      <c r="B4631" s="14">
        <v>43890</v>
      </c>
      <c r="C4631" s="14">
        <v>43890</v>
      </c>
      <c r="D4631" s="15" t="s">
        <v>10</v>
      </c>
      <c r="E4631" s="15">
        <v>0</v>
      </c>
      <c r="F4631" s="15">
        <v>0</v>
      </c>
      <c r="G4631" s="15">
        <v>8255.6</v>
      </c>
      <c r="H4631" s="15">
        <v>287556.34999999998</v>
      </c>
      <c r="I4631" s="15" t="s">
        <v>11</v>
      </c>
      <c r="J4631" s="15" t="s">
        <v>12</v>
      </c>
      <c r="K4631" s="1" t="str">
        <f t="shared" si="243"/>
        <v/>
      </c>
      <c r="L4631" s="1" t="e">
        <f ca="1">IF(AND(K4631&lt;&gt; "", COUNTIF(SAP!#REF!,K4631)&gt;0),"Matched", "")</f>
        <v>#REF!</v>
      </c>
      <c r="M4631" s="1" t="str">
        <f t="shared" si="244"/>
        <v/>
      </c>
      <c r="N4631" s="1" t="e">
        <f ca="1">IF(AND(M4631&lt;&gt; "", COUNTIF(SAP!#REF!,M4631)&gt;0),"Matched", "")</f>
        <v>#REF!</v>
      </c>
      <c r="O4631" s="1" t="str">
        <f t="shared" si="245"/>
        <v/>
      </c>
      <c r="P4631" s="1" t="e">
        <f ca="1">IF(AND(O4631&lt;&gt; "", COUNTIF(SAP!#REF!,O4631)&gt;0),"Matched", "")</f>
        <v>#REF!</v>
      </c>
      <c r="Q4631" s="1" t="str">
        <f ca="1">IF(D4631="AC","Logic4"&amp;"_"&amp;TEXT(C4631,"dd.mm.yyyy") &amp;"_"&amp; 1602756.68,"")</f>
        <v>Logic4_29.02.2020_1602756.68</v>
      </c>
      <c r="R4631" s="1" t="e">
        <f ca="1">IF(AND(Q4631&lt;&gt; "", COUNTIF(SAP!#REF!,Q4631)&gt;0),"Matched", "")</f>
        <v>#REF!</v>
      </c>
    </row>
    <row r="4632" spans="1:18">
      <c r="A4632" s="9">
        <v>11563327</v>
      </c>
      <c r="B4632" s="10">
        <v>43890</v>
      </c>
      <c r="C4632" s="10">
        <v>43890</v>
      </c>
      <c r="D4632" s="11" t="s">
        <v>10</v>
      </c>
      <c r="E4632" s="11">
        <v>0</v>
      </c>
      <c r="F4632" s="11">
        <v>0</v>
      </c>
      <c r="G4632" s="11">
        <v>8285</v>
      </c>
      <c r="H4632" s="11">
        <v>295841.34999999998</v>
      </c>
      <c r="I4632" s="11" t="s">
        <v>11</v>
      </c>
      <c r="J4632" s="11" t="s">
        <v>12</v>
      </c>
      <c r="K4632" s="1" t="str">
        <f t="shared" si="243"/>
        <v/>
      </c>
      <c r="L4632" s="1" t="e">
        <f ca="1">IF(AND(K4632&lt;&gt; "", COUNTIF(SAP!#REF!,K4632)&gt;0),"Matched", "")</f>
        <v>#REF!</v>
      </c>
      <c r="M4632" s="1" t="str">
        <f t="shared" si="244"/>
        <v/>
      </c>
      <c r="N4632" s="1" t="e">
        <f ca="1">IF(AND(M4632&lt;&gt; "", COUNTIF(SAP!#REF!,M4632)&gt;0),"Matched", "")</f>
        <v>#REF!</v>
      </c>
      <c r="O4632" s="1" t="str">
        <f t="shared" si="245"/>
        <v/>
      </c>
      <c r="P4632" s="1" t="e">
        <f ca="1">IF(AND(O4632&lt;&gt; "", COUNTIF(SAP!#REF!,O4632)&gt;0),"Matched", "")</f>
        <v>#REF!</v>
      </c>
      <c r="Q4632" s="1" t="str">
        <f ca="1">IF(D4632="AC","Logic4"&amp;"_"&amp;TEXT(C4632,"dd.mm.yyyy") &amp;"_"&amp; 1602756.68,"")</f>
        <v>Logic4_29.02.2020_1602756.68</v>
      </c>
      <c r="R4632" s="1" t="e">
        <f ca="1">IF(AND(Q4632&lt;&gt; "", COUNTIF(SAP!#REF!,Q4632)&gt;0),"Matched", "")</f>
        <v>#REF!</v>
      </c>
    </row>
    <row r="4633" spans="1:18">
      <c r="A4633" s="13">
        <v>11563327</v>
      </c>
      <c r="B4633" s="14">
        <v>43890</v>
      </c>
      <c r="C4633" s="14">
        <v>43890</v>
      </c>
      <c r="D4633" s="15" t="s">
        <v>10</v>
      </c>
      <c r="E4633" s="15">
        <v>0</v>
      </c>
      <c r="F4633" s="15">
        <v>0</v>
      </c>
      <c r="G4633" s="15">
        <v>8400.2000000000007</v>
      </c>
      <c r="H4633" s="15">
        <v>304241.55</v>
      </c>
      <c r="I4633" s="15" t="s">
        <v>11</v>
      </c>
      <c r="J4633" s="15" t="s">
        <v>12</v>
      </c>
      <c r="K4633" s="1" t="str">
        <f t="shared" si="243"/>
        <v/>
      </c>
      <c r="L4633" s="1" t="e">
        <f ca="1">IF(AND(K4633&lt;&gt; "", COUNTIF(SAP!#REF!,K4633)&gt;0),"Matched", "")</f>
        <v>#REF!</v>
      </c>
      <c r="M4633" s="1" t="str">
        <f t="shared" si="244"/>
        <v/>
      </c>
      <c r="N4633" s="1" t="e">
        <f ca="1">IF(AND(M4633&lt;&gt; "", COUNTIF(SAP!#REF!,M4633)&gt;0),"Matched", "")</f>
        <v>#REF!</v>
      </c>
      <c r="O4633" s="1" t="str">
        <f t="shared" si="245"/>
        <v/>
      </c>
      <c r="P4633" s="1" t="e">
        <f ca="1">IF(AND(O4633&lt;&gt; "", COUNTIF(SAP!#REF!,O4633)&gt;0),"Matched", "")</f>
        <v>#REF!</v>
      </c>
      <c r="Q4633" s="1" t="str">
        <f ca="1">IF(D4633="AC","Logic4"&amp;"_"&amp;TEXT(C4633,"dd.mm.yyyy") &amp;"_"&amp; 1602756.68,"")</f>
        <v>Logic4_29.02.2020_1602756.68</v>
      </c>
      <c r="R4633" s="1" t="e">
        <f ca="1">IF(AND(Q4633&lt;&gt; "", COUNTIF(SAP!#REF!,Q4633)&gt;0),"Matched", "")</f>
        <v>#REF!</v>
      </c>
    </row>
    <row r="4634" spans="1:18">
      <c r="A4634" s="9">
        <v>11563327</v>
      </c>
      <c r="B4634" s="10">
        <v>43890</v>
      </c>
      <c r="C4634" s="10">
        <v>43890</v>
      </c>
      <c r="D4634" s="11" t="s">
        <v>10</v>
      </c>
      <c r="E4634" s="11">
        <v>0</v>
      </c>
      <c r="F4634" s="11">
        <v>0</v>
      </c>
      <c r="G4634" s="11">
        <v>8610.6</v>
      </c>
      <c r="H4634" s="11">
        <v>312852.15000000002</v>
      </c>
      <c r="I4634" s="11" t="s">
        <v>11</v>
      </c>
      <c r="J4634" s="11" t="s">
        <v>12</v>
      </c>
      <c r="K4634" s="1" t="str">
        <f t="shared" si="243"/>
        <v/>
      </c>
      <c r="L4634" s="1" t="e">
        <f ca="1">IF(AND(K4634&lt;&gt; "", COUNTIF(SAP!#REF!,K4634)&gt;0),"Matched", "")</f>
        <v>#REF!</v>
      </c>
      <c r="M4634" s="1" t="str">
        <f t="shared" si="244"/>
        <v/>
      </c>
      <c r="N4634" s="1" t="e">
        <f ca="1">IF(AND(M4634&lt;&gt; "", COUNTIF(SAP!#REF!,M4634)&gt;0),"Matched", "")</f>
        <v>#REF!</v>
      </c>
      <c r="O4634" s="1" t="str">
        <f t="shared" si="245"/>
        <v/>
      </c>
      <c r="P4634" s="1" t="e">
        <f ca="1">IF(AND(O4634&lt;&gt; "", COUNTIF(SAP!#REF!,O4634)&gt;0),"Matched", "")</f>
        <v>#REF!</v>
      </c>
      <c r="Q4634" s="1" t="str">
        <f ca="1">IF(D4634="AC","Logic4"&amp;"_"&amp;TEXT(C4634,"dd.mm.yyyy") &amp;"_"&amp; 1602756.68,"")</f>
        <v>Logic4_29.02.2020_1602756.68</v>
      </c>
      <c r="R4634" s="1" t="e">
        <f ca="1">IF(AND(Q4634&lt;&gt; "", COUNTIF(SAP!#REF!,Q4634)&gt;0),"Matched", "")</f>
        <v>#REF!</v>
      </c>
    </row>
    <row r="4635" spans="1:18">
      <c r="A4635" s="13">
        <v>11563327</v>
      </c>
      <c r="B4635" s="14">
        <v>43890</v>
      </c>
      <c r="C4635" s="14">
        <v>43890</v>
      </c>
      <c r="D4635" s="15" t="s">
        <v>10</v>
      </c>
      <c r="E4635" s="15">
        <v>0</v>
      </c>
      <c r="F4635" s="15">
        <v>0</v>
      </c>
      <c r="G4635" s="15">
        <v>8760</v>
      </c>
      <c r="H4635" s="15">
        <v>321612.15000000002</v>
      </c>
      <c r="I4635" s="15" t="s">
        <v>11</v>
      </c>
      <c r="J4635" s="15" t="s">
        <v>12</v>
      </c>
      <c r="K4635" s="1" t="str">
        <f t="shared" si="243"/>
        <v/>
      </c>
      <c r="L4635" s="1" t="e">
        <f ca="1">IF(AND(K4635&lt;&gt; "", COUNTIF(SAP!#REF!,K4635)&gt;0),"Matched", "")</f>
        <v>#REF!</v>
      </c>
      <c r="M4635" s="1" t="str">
        <f t="shared" si="244"/>
        <v/>
      </c>
      <c r="N4635" s="1" t="e">
        <f ca="1">IF(AND(M4635&lt;&gt; "", COUNTIF(SAP!#REF!,M4635)&gt;0),"Matched", "")</f>
        <v>#REF!</v>
      </c>
      <c r="O4635" s="1" t="str">
        <f t="shared" si="245"/>
        <v/>
      </c>
      <c r="P4635" s="1" t="e">
        <f ca="1">IF(AND(O4635&lt;&gt; "", COUNTIF(SAP!#REF!,O4635)&gt;0),"Matched", "")</f>
        <v>#REF!</v>
      </c>
      <c r="Q4635" s="1" t="str">
        <f ca="1">IF(D4635="AC","Logic4"&amp;"_"&amp;TEXT(C4635,"dd.mm.yyyy") &amp;"_"&amp; 1602756.68,"")</f>
        <v>Logic4_29.02.2020_1602756.68</v>
      </c>
      <c r="R4635" s="1" t="e">
        <f ca="1">IF(AND(Q4635&lt;&gt; "", COUNTIF(SAP!#REF!,Q4635)&gt;0),"Matched", "")</f>
        <v>#REF!</v>
      </c>
    </row>
    <row r="4636" spans="1:18">
      <c r="A4636" s="9">
        <v>11563327</v>
      </c>
      <c r="B4636" s="10">
        <v>43890</v>
      </c>
      <c r="C4636" s="10">
        <v>43890</v>
      </c>
      <c r="D4636" s="11" t="s">
        <v>10</v>
      </c>
      <c r="E4636" s="11">
        <v>0</v>
      </c>
      <c r="F4636" s="11">
        <v>0</v>
      </c>
      <c r="G4636" s="11">
        <v>8910</v>
      </c>
      <c r="H4636" s="11">
        <v>330522.15000000002</v>
      </c>
      <c r="I4636" s="11" t="s">
        <v>11</v>
      </c>
      <c r="J4636" s="11" t="s">
        <v>12</v>
      </c>
      <c r="K4636" s="1" t="str">
        <f t="shared" si="243"/>
        <v/>
      </c>
      <c r="L4636" s="1" t="e">
        <f ca="1">IF(AND(K4636&lt;&gt; "", COUNTIF(SAP!#REF!,K4636)&gt;0),"Matched", "")</f>
        <v>#REF!</v>
      </c>
      <c r="M4636" s="1" t="str">
        <f t="shared" si="244"/>
        <v/>
      </c>
      <c r="N4636" s="1" t="e">
        <f ca="1">IF(AND(M4636&lt;&gt; "", COUNTIF(SAP!#REF!,M4636)&gt;0),"Matched", "")</f>
        <v>#REF!</v>
      </c>
      <c r="O4636" s="1" t="str">
        <f t="shared" si="245"/>
        <v/>
      </c>
      <c r="P4636" s="1" t="e">
        <f ca="1">IF(AND(O4636&lt;&gt; "", COUNTIF(SAP!#REF!,O4636)&gt;0),"Matched", "")</f>
        <v>#REF!</v>
      </c>
      <c r="Q4636" s="1" t="str">
        <f ca="1">IF(D4636="AC","Logic4"&amp;"_"&amp;TEXT(C4636,"dd.mm.yyyy") &amp;"_"&amp; 1602756.68,"")</f>
        <v>Logic4_29.02.2020_1602756.68</v>
      </c>
      <c r="R4636" s="1" t="e">
        <f ca="1">IF(AND(Q4636&lt;&gt; "", COUNTIF(SAP!#REF!,Q4636)&gt;0),"Matched", "")</f>
        <v>#REF!</v>
      </c>
    </row>
    <row r="4637" spans="1:18">
      <c r="A4637" s="13">
        <v>11563327</v>
      </c>
      <c r="B4637" s="14">
        <v>43890</v>
      </c>
      <c r="C4637" s="14">
        <v>43890</v>
      </c>
      <c r="D4637" s="15" t="s">
        <v>10</v>
      </c>
      <c r="E4637" s="15">
        <v>0</v>
      </c>
      <c r="F4637" s="15">
        <v>0</v>
      </c>
      <c r="G4637" s="15">
        <v>8997</v>
      </c>
      <c r="H4637" s="15">
        <v>339519.15</v>
      </c>
      <c r="I4637" s="15" t="s">
        <v>11</v>
      </c>
      <c r="J4637" s="15" t="s">
        <v>12</v>
      </c>
      <c r="K4637" s="1" t="str">
        <f t="shared" si="243"/>
        <v/>
      </c>
      <c r="L4637" s="1" t="e">
        <f ca="1">IF(AND(K4637&lt;&gt; "", COUNTIF(SAP!#REF!,K4637)&gt;0),"Matched", "")</f>
        <v>#REF!</v>
      </c>
      <c r="M4637" s="1" t="str">
        <f t="shared" si="244"/>
        <v/>
      </c>
      <c r="N4637" s="1" t="e">
        <f ca="1">IF(AND(M4637&lt;&gt; "", COUNTIF(SAP!#REF!,M4637)&gt;0),"Matched", "")</f>
        <v>#REF!</v>
      </c>
      <c r="O4637" s="1" t="str">
        <f t="shared" si="245"/>
        <v/>
      </c>
      <c r="P4637" s="1" t="e">
        <f ca="1">IF(AND(O4637&lt;&gt; "", COUNTIF(SAP!#REF!,O4637)&gt;0),"Matched", "")</f>
        <v>#REF!</v>
      </c>
      <c r="Q4637" s="1" t="str">
        <f ca="1">IF(D4637="AC","Logic4"&amp;"_"&amp;TEXT(C4637,"dd.mm.yyyy") &amp;"_"&amp; 1602756.68,"")</f>
        <v>Logic4_29.02.2020_1602756.68</v>
      </c>
      <c r="R4637" s="1" t="e">
        <f ca="1">IF(AND(Q4637&lt;&gt; "", COUNTIF(SAP!#REF!,Q4637)&gt;0),"Matched", "")</f>
        <v>#REF!</v>
      </c>
    </row>
    <row r="4638" spans="1:18">
      <c r="A4638" s="9">
        <v>11563327</v>
      </c>
      <c r="B4638" s="10">
        <v>43890</v>
      </c>
      <c r="C4638" s="10">
        <v>43890</v>
      </c>
      <c r="D4638" s="11" t="s">
        <v>10</v>
      </c>
      <c r="E4638" s="11">
        <v>0</v>
      </c>
      <c r="F4638" s="11">
        <v>0</v>
      </c>
      <c r="G4638" s="11">
        <v>9000</v>
      </c>
      <c r="H4638" s="11">
        <v>348519.15</v>
      </c>
      <c r="I4638" s="11" t="s">
        <v>11</v>
      </c>
      <c r="J4638" s="11" t="s">
        <v>12</v>
      </c>
      <c r="K4638" s="1" t="str">
        <f t="shared" si="243"/>
        <v/>
      </c>
      <c r="L4638" s="1" t="e">
        <f ca="1">IF(AND(K4638&lt;&gt; "", COUNTIF(SAP!#REF!,K4638)&gt;0),"Matched", "")</f>
        <v>#REF!</v>
      </c>
      <c r="M4638" s="1" t="str">
        <f t="shared" si="244"/>
        <v/>
      </c>
      <c r="N4638" s="1" t="e">
        <f ca="1">IF(AND(M4638&lt;&gt; "", COUNTIF(SAP!#REF!,M4638)&gt;0),"Matched", "")</f>
        <v>#REF!</v>
      </c>
      <c r="O4638" s="1" t="str">
        <f t="shared" si="245"/>
        <v/>
      </c>
      <c r="P4638" s="1" t="e">
        <f ca="1">IF(AND(O4638&lt;&gt; "", COUNTIF(SAP!#REF!,O4638)&gt;0),"Matched", "")</f>
        <v>#REF!</v>
      </c>
      <c r="Q4638" s="1" t="str">
        <f ca="1">IF(D4638="AC","Logic4"&amp;"_"&amp;TEXT(C4638,"dd.mm.yyyy") &amp;"_"&amp; 1602756.68,"")</f>
        <v>Logic4_29.02.2020_1602756.68</v>
      </c>
      <c r="R4638" s="1" t="e">
        <f ca="1">IF(AND(Q4638&lt;&gt; "", COUNTIF(SAP!#REF!,Q4638)&gt;0),"Matched", "")</f>
        <v>#REF!</v>
      </c>
    </row>
    <row r="4639" spans="1:18">
      <c r="A4639" s="13">
        <v>11563327</v>
      </c>
      <c r="B4639" s="14">
        <v>43890</v>
      </c>
      <c r="C4639" s="14">
        <v>43890</v>
      </c>
      <c r="D4639" s="15" t="s">
        <v>10</v>
      </c>
      <c r="E4639" s="15">
        <v>0</v>
      </c>
      <c r="F4639" s="15">
        <v>0</v>
      </c>
      <c r="G4639" s="15">
        <v>9100</v>
      </c>
      <c r="H4639" s="15">
        <v>357619.15</v>
      </c>
      <c r="I4639" s="15" t="s">
        <v>11</v>
      </c>
      <c r="J4639" s="15" t="s">
        <v>12</v>
      </c>
      <c r="K4639" s="1" t="str">
        <f t="shared" si="243"/>
        <v/>
      </c>
      <c r="L4639" s="1" t="e">
        <f ca="1">IF(AND(K4639&lt;&gt; "", COUNTIF(SAP!#REF!,K4639)&gt;0),"Matched", "")</f>
        <v>#REF!</v>
      </c>
      <c r="M4639" s="1" t="str">
        <f t="shared" si="244"/>
        <v/>
      </c>
      <c r="N4639" s="1" t="e">
        <f ca="1">IF(AND(M4639&lt;&gt; "", COUNTIF(SAP!#REF!,M4639)&gt;0),"Matched", "")</f>
        <v>#REF!</v>
      </c>
      <c r="O4639" s="1" t="str">
        <f t="shared" si="245"/>
        <v/>
      </c>
      <c r="P4639" s="1" t="e">
        <f ca="1">IF(AND(O4639&lt;&gt; "", COUNTIF(SAP!#REF!,O4639)&gt;0),"Matched", "")</f>
        <v>#REF!</v>
      </c>
      <c r="Q4639" s="1" t="str">
        <f ca="1">IF(D4639="AC","Logic4"&amp;"_"&amp;TEXT(C4639,"dd.mm.yyyy") &amp;"_"&amp; 1602756.68,"")</f>
        <v>Logic4_29.02.2020_1602756.68</v>
      </c>
      <c r="R4639" s="1" t="e">
        <f ca="1">IF(AND(Q4639&lt;&gt; "", COUNTIF(SAP!#REF!,Q4639)&gt;0),"Matched", "")</f>
        <v>#REF!</v>
      </c>
    </row>
    <row r="4640" spans="1:18">
      <c r="A4640" s="9">
        <v>11563327</v>
      </c>
      <c r="B4640" s="10">
        <v>43890</v>
      </c>
      <c r="C4640" s="10">
        <v>43890</v>
      </c>
      <c r="D4640" s="11" t="s">
        <v>10</v>
      </c>
      <c r="E4640" s="11">
        <v>0</v>
      </c>
      <c r="F4640" s="11">
        <v>0</v>
      </c>
      <c r="G4640" s="11">
        <v>9454.2999999999993</v>
      </c>
      <c r="H4640" s="11">
        <v>367073.45</v>
      </c>
      <c r="I4640" s="11" t="s">
        <v>11</v>
      </c>
      <c r="J4640" s="11" t="s">
        <v>12</v>
      </c>
      <c r="K4640" s="1" t="str">
        <f t="shared" si="243"/>
        <v/>
      </c>
      <c r="L4640" s="1" t="e">
        <f ca="1">IF(AND(K4640&lt;&gt; "", COUNTIF(SAP!#REF!,K4640)&gt;0),"Matched", "")</f>
        <v>#REF!</v>
      </c>
      <c r="M4640" s="1" t="str">
        <f t="shared" si="244"/>
        <v/>
      </c>
      <c r="N4640" s="1" t="e">
        <f ca="1">IF(AND(M4640&lt;&gt; "", COUNTIF(SAP!#REF!,M4640)&gt;0),"Matched", "")</f>
        <v>#REF!</v>
      </c>
      <c r="O4640" s="1" t="str">
        <f t="shared" si="245"/>
        <v/>
      </c>
      <c r="P4640" s="1" t="e">
        <f ca="1">IF(AND(O4640&lt;&gt; "", COUNTIF(SAP!#REF!,O4640)&gt;0),"Matched", "")</f>
        <v>#REF!</v>
      </c>
      <c r="Q4640" s="1" t="str">
        <f ca="1">IF(D4640="AC","Logic4"&amp;"_"&amp;TEXT(C4640,"dd.mm.yyyy") &amp;"_"&amp; 1602756.68,"")</f>
        <v>Logic4_29.02.2020_1602756.68</v>
      </c>
      <c r="R4640" s="1" t="e">
        <f ca="1">IF(AND(Q4640&lt;&gt; "", COUNTIF(SAP!#REF!,Q4640)&gt;0),"Matched", "")</f>
        <v>#REF!</v>
      </c>
    </row>
    <row r="4641" spans="1:18">
      <c r="A4641" s="13">
        <v>11563327</v>
      </c>
      <c r="B4641" s="14">
        <v>43890</v>
      </c>
      <c r="C4641" s="14">
        <v>43890</v>
      </c>
      <c r="D4641" s="15" t="s">
        <v>10</v>
      </c>
      <c r="E4641" s="15">
        <v>0</v>
      </c>
      <c r="F4641" s="15">
        <v>0</v>
      </c>
      <c r="G4641" s="15">
        <v>9469</v>
      </c>
      <c r="H4641" s="15">
        <v>376542.45</v>
      </c>
      <c r="I4641" s="15" t="s">
        <v>11</v>
      </c>
      <c r="J4641" s="15" t="s">
        <v>12</v>
      </c>
      <c r="K4641" s="1" t="str">
        <f t="shared" si="243"/>
        <v/>
      </c>
      <c r="L4641" s="1" t="e">
        <f ca="1">IF(AND(K4641&lt;&gt; "", COUNTIF(SAP!#REF!,K4641)&gt;0),"Matched", "")</f>
        <v>#REF!</v>
      </c>
      <c r="M4641" s="1" t="str">
        <f t="shared" si="244"/>
        <v/>
      </c>
      <c r="N4641" s="1" t="e">
        <f ca="1">IF(AND(M4641&lt;&gt; "", COUNTIF(SAP!#REF!,M4641)&gt;0),"Matched", "")</f>
        <v>#REF!</v>
      </c>
      <c r="O4641" s="1" t="str">
        <f t="shared" si="245"/>
        <v/>
      </c>
      <c r="P4641" s="1" t="e">
        <f ca="1">IF(AND(O4641&lt;&gt; "", COUNTIF(SAP!#REF!,O4641)&gt;0),"Matched", "")</f>
        <v>#REF!</v>
      </c>
      <c r="Q4641" s="1" t="str">
        <f ca="1">IF(D4641="AC","Logic4"&amp;"_"&amp;TEXT(C4641,"dd.mm.yyyy") &amp;"_"&amp; 1602756.68,"")</f>
        <v>Logic4_29.02.2020_1602756.68</v>
      </c>
      <c r="R4641" s="1" t="e">
        <f ca="1">IF(AND(Q4641&lt;&gt; "", COUNTIF(SAP!#REF!,Q4641)&gt;0),"Matched", "")</f>
        <v>#REF!</v>
      </c>
    </row>
    <row r="4642" spans="1:18">
      <c r="A4642" s="9">
        <v>11563327</v>
      </c>
      <c r="B4642" s="10">
        <v>43890</v>
      </c>
      <c r="C4642" s="10">
        <v>43890</v>
      </c>
      <c r="D4642" s="11" t="s">
        <v>10</v>
      </c>
      <c r="E4642" s="11">
        <v>0</v>
      </c>
      <c r="F4642" s="11">
        <v>0</v>
      </c>
      <c r="G4642" s="11">
        <v>9710</v>
      </c>
      <c r="H4642" s="11">
        <v>386252.45</v>
      </c>
      <c r="I4642" s="11" t="s">
        <v>11</v>
      </c>
      <c r="J4642" s="11" t="s">
        <v>12</v>
      </c>
      <c r="K4642" s="1" t="str">
        <f t="shared" si="243"/>
        <v/>
      </c>
      <c r="L4642" s="1" t="e">
        <f ca="1">IF(AND(K4642&lt;&gt; "", COUNTIF(SAP!#REF!,K4642)&gt;0),"Matched", "")</f>
        <v>#REF!</v>
      </c>
      <c r="M4642" s="1" t="str">
        <f t="shared" si="244"/>
        <v/>
      </c>
      <c r="N4642" s="1" t="e">
        <f ca="1">IF(AND(M4642&lt;&gt; "", COUNTIF(SAP!#REF!,M4642)&gt;0),"Matched", "")</f>
        <v>#REF!</v>
      </c>
      <c r="O4642" s="1" t="str">
        <f t="shared" si="245"/>
        <v/>
      </c>
      <c r="P4642" s="1" t="e">
        <f ca="1">IF(AND(O4642&lt;&gt; "", COUNTIF(SAP!#REF!,O4642)&gt;0),"Matched", "")</f>
        <v>#REF!</v>
      </c>
      <c r="Q4642" s="1" t="str">
        <f ca="1">IF(D4642="AC","Logic4"&amp;"_"&amp;TEXT(C4642,"dd.mm.yyyy") &amp;"_"&amp; 1602756.68,"")</f>
        <v>Logic4_29.02.2020_1602756.68</v>
      </c>
      <c r="R4642" s="1" t="e">
        <f ca="1">IF(AND(Q4642&lt;&gt; "", COUNTIF(SAP!#REF!,Q4642)&gt;0),"Matched", "")</f>
        <v>#REF!</v>
      </c>
    </row>
    <row r="4643" spans="1:18">
      <c r="A4643" s="13">
        <v>11563327</v>
      </c>
      <c r="B4643" s="14">
        <v>43890</v>
      </c>
      <c r="C4643" s="14">
        <v>43890</v>
      </c>
      <c r="D4643" s="15" t="s">
        <v>10</v>
      </c>
      <c r="E4643" s="15">
        <v>0</v>
      </c>
      <c r="F4643" s="15">
        <v>0</v>
      </c>
      <c r="G4643" s="15">
        <v>10010</v>
      </c>
      <c r="H4643" s="15">
        <v>396262.45</v>
      </c>
      <c r="I4643" s="15" t="s">
        <v>11</v>
      </c>
      <c r="J4643" s="15" t="s">
        <v>12</v>
      </c>
      <c r="K4643" s="1" t="str">
        <f t="shared" si="243"/>
        <v/>
      </c>
      <c r="L4643" s="1" t="e">
        <f ca="1">IF(AND(K4643&lt;&gt; "", COUNTIF(SAP!#REF!,K4643)&gt;0),"Matched", "")</f>
        <v>#REF!</v>
      </c>
      <c r="M4643" s="1" t="str">
        <f t="shared" si="244"/>
        <v/>
      </c>
      <c r="N4643" s="1" t="e">
        <f ca="1">IF(AND(M4643&lt;&gt; "", COUNTIF(SAP!#REF!,M4643)&gt;0),"Matched", "")</f>
        <v>#REF!</v>
      </c>
      <c r="O4643" s="1" t="str">
        <f t="shared" si="245"/>
        <v/>
      </c>
      <c r="P4643" s="1" t="e">
        <f ca="1">IF(AND(O4643&lt;&gt; "", COUNTIF(SAP!#REF!,O4643)&gt;0),"Matched", "")</f>
        <v>#REF!</v>
      </c>
      <c r="Q4643" s="1" t="str">
        <f ca="1">IF(D4643="AC","Logic4"&amp;"_"&amp;TEXT(C4643,"dd.mm.yyyy") &amp;"_"&amp; 1602756.68,"")</f>
        <v>Logic4_29.02.2020_1602756.68</v>
      </c>
      <c r="R4643" s="1" t="e">
        <f ca="1">IF(AND(Q4643&lt;&gt; "", COUNTIF(SAP!#REF!,Q4643)&gt;0),"Matched", "")</f>
        <v>#REF!</v>
      </c>
    </row>
    <row r="4644" spans="1:18">
      <c r="A4644" s="9">
        <v>11563327</v>
      </c>
      <c r="B4644" s="10">
        <v>43890</v>
      </c>
      <c r="C4644" s="10">
        <v>43890</v>
      </c>
      <c r="D4644" s="11" t="s">
        <v>10</v>
      </c>
      <c r="E4644" s="11">
        <v>0</v>
      </c>
      <c r="F4644" s="11">
        <v>0</v>
      </c>
      <c r="G4644" s="11">
        <v>10013.719999999999</v>
      </c>
      <c r="H4644" s="11">
        <v>406276.17</v>
      </c>
      <c r="I4644" s="11" t="s">
        <v>11</v>
      </c>
      <c r="J4644" s="11" t="s">
        <v>12</v>
      </c>
      <c r="K4644" s="1" t="str">
        <f t="shared" si="243"/>
        <v/>
      </c>
      <c r="L4644" s="1" t="e">
        <f ca="1">IF(AND(K4644&lt;&gt; "", COUNTIF(SAP!#REF!,K4644)&gt;0),"Matched", "")</f>
        <v>#REF!</v>
      </c>
      <c r="M4644" s="1" t="str">
        <f t="shared" si="244"/>
        <v/>
      </c>
      <c r="N4644" s="1" t="e">
        <f ca="1">IF(AND(M4644&lt;&gt; "", COUNTIF(SAP!#REF!,M4644)&gt;0),"Matched", "")</f>
        <v>#REF!</v>
      </c>
      <c r="O4644" s="1" t="str">
        <f t="shared" si="245"/>
        <v/>
      </c>
      <c r="P4644" s="1" t="e">
        <f ca="1">IF(AND(O4644&lt;&gt; "", COUNTIF(SAP!#REF!,O4644)&gt;0),"Matched", "")</f>
        <v>#REF!</v>
      </c>
      <c r="Q4644" s="1" t="str">
        <f ca="1">IF(D4644="AC","Logic4"&amp;"_"&amp;TEXT(C4644,"dd.mm.yyyy") &amp;"_"&amp; 1602756.68,"")</f>
        <v>Logic4_29.02.2020_1602756.68</v>
      </c>
      <c r="R4644" s="1" t="e">
        <f ca="1">IF(AND(Q4644&lt;&gt; "", COUNTIF(SAP!#REF!,Q4644)&gt;0),"Matched", "")</f>
        <v>#REF!</v>
      </c>
    </row>
    <row r="4645" spans="1:18">
      <c r="A4645" s="13">
        <v>11563327</v>
      </c>
      <c r="B4645" s="14">
        <v>43890</v>
      </c>
      <c r="C4645" s="14">
        <v>43890</v>
      </c>
      <c r="D4645" s="15" t="s">
        <v>10</v>
      </c>
      <c r="E4645" s="15">
        <v>0</v>
      </c>
      <c r="F4645" s="15">
        <v>0</v>
      </c>
      <c r="G4645" s="15">
        <v>10030</v>
      </c>
      <c r="H4645" s="15">
        <v>416306.17</v>
      </c>
      <c r="I4645" s="15" t="s">
        <v>11</v>
      </c>
      <c r="J4645" s="15" t="s">
        <v>12</v>
      </c>
      <c r="K4645" s="1" t="str">
        <f t="shared" si="243"/>
        <v/>
      </c>
      <c r="L4645" s="1" t="e">
        <f ca="1">IF(AND(K4645&lt;&gt; "", COUNTIF(SAP!#REF!,K4645)&gt;0),"Matched", "")</f>
        <v>#REF!</v>
      </c>
      <c r="M4645" s="1" t="str">
        <f t="shared" si="244"/>
        <v/>
      </c>
      <c r="N4645" s="1" t="e">
        <f ca="1">IF(AND(M4645&lt;&gt; "", COUNTIF(SAP!#REF!,M4645)&gt;0),"Matched", "")</f>
        <v>#REF!</v>
      </c>
      <c r="O4645" s="1" t="str">
        <f t="shared" si="245"/>
        <v/>
      </c>
      <c r="P4645" s="1" t="e">
        <f ca="1">IF(AND(O4645&lt;&gt; "", COUNTIF(SAP!#REF!,O4645)&gt;0),"Matched", "")</f>
        <v>#REF!</v>
      </c>
      <c r="Q4645" s="1" t="str">
        <f ca="1">IF(D4645="AC","Logic4"&amp;"_"&amp;TEXT(C4645,"dd.mm.yyyy") &amp;"_"&amp; 1602756.68,"")</f>
        <v>Logic4_29.02.2020_1602756.68</v>
      </c>
      <c r="R4645" s="1" t="e">
        <f ca="1">IF(AND(Q4645&lt;&gt; "", COUNTIF(SAP!#REF!,Q4645)&gt;0),"Matched", "")</f>
        <v>#REF!</v>
      </c>
    </row>
    <row r="4646" spans="1:18">
      <c r="A4646" s="9">
        <v>11563327</v>
      </c>
      <c r="B4646" s="10">
        <v>43890</v>
      </c>
      <c r="C4646" s="10">
        <v>43890</v>
      </c>
      <c r="D4646" s="11" t="s">
        <v>10</v>
      </c>
      <c r="E4646" s="11">
        <v>0</v>
      </c>
      <c r="F4646" s="11">
        <v>0</v>
      </c>
      <c r="G4646" s="11">
        <v>10208.98</v>
      </c>
      <c r="H4646" s="11">
        <v>426515.15</v>
      </c>
      <c r="I4646" s="11" t="s">
        <v>11</v>
      </c>
      <c r="J4646" s="11" t="s">
        <v>12</v>
      </c>
      <c r="K4646" s="1" t="str">
        <f t="shared" si="243"/>
        <v/>
      </c>
      <c r="L4646" s="1" t="e">
        <f ca="1">IF(AND(K4646&lt;&gt; "", COUNTIF(SAP!#REF!,K4646)&gt;0),"Matched", "")</f>
        <v>#REF!</v>
      </c>
      <c r="M4646" s="1" t="str">
        <f t="shared" si="244"/>
        <v/>
      </c>
      <c r="N4646" s="1" t="e">
        <f ca="1">IF(AND(M4646&lt;&gt; "", COUNTIF(SAP!#REF!,M4646)&gt;0),"Matched", "")</f>
        <v>#REF!</v>
      </c>
      <c r="O4646" s="1" t="str">
        <f t="shared" si="245"/>
        <v/>
      </c>
      <c r="P4646" s="1" t="e">
        <f ca="1">IF(AND(O4646&lt;&gt; "", COUNTIF(SAP!#REF!,O4646)&gt;0),"Matched", "")</f>
        <v>#REF!</v>
      </c>
      <c r="Q4646" s="1" t="str">
        <f ca="1">IF(D4646="AC","Logic4"&amp;"_"&amp;TEXT(C4646,"dd.mm.yyyy") &amp;"_"&amp; 1602756.68,"")</f>
        <v>Logic4_29.02.2020_1602756.68</v>
      </c>
      <c r="R4646" s="1" t="e">
        <f ca="1">IF(AND(Q4646&lt;&gt; "", COUNTIF(SAP!#REF!,Q4646)&gt;0),"Matched", "")</f>
        <v>#REF!</v>
      </c>
    </row>
    <row r="4647" spans="1:18">
      <c r="A4647" s="13">
        <v>11563327</v>
      </c>
      <c r="B4647" s="14">
        <v>43890</v>
      </c>
      <c r="C4647" s="14">
        <v>43890</v>
      </c>
      <c r="D4647" s="15" t="s">
        <v>10</v>
      </c>
      <c r="E4647" s="15">
        <v>0</v>
      </c>
      <c r="F4647" s="15">
        <v>0</v>
      </c>
      <c r="G4647" s="15">
        <v>10300</v>
      </c>
      <c r="H4647" s="15">
        <v>436815.15</v>
      </c>
      <c r="I4647" s="15" t="s">
        <v>11</v>
      </c>
      <c r="J4647" s="15" t="s">
        <v>12</v>
      </c>
      <c r="K4647" s="1" t="str">
        <f t="shared" si="243"/>
        <v/>
      </c>
      <c r="L4647" s="1" t="e">
        <f ca="1">IF(AND(K4647&lt;&gt; "", COUNTIF(SAP!#REF!,K4647)&gt;0),"Matched", "")</f>
        <v>#REF!</v>
      </c>
      <c r="M4647" s="1" t="str">
        <f t="shared" si="244"/>
        <v/>
      </c>
      <c r="N4647" s="1" t="e">
        <f ca="1">IF(AND(M4647&lt;&gt; "", COUNTIF(SAP!#REF!,M4647)&gt;0),"Matched", "")</f>
        <v>#REF!</v>
      </c>
      <c r="O4647" s="1" t="str">
        <f t="shared" si="245"/>
        <v/>
      </c>
      <c r="P4647" s="1" t="e">
        <f ca="1">IF(AND(O4647&lt;&gt; "", COUNTIF(SAP!#REF!,O4647)&gt;0),"Matched", "")</f>
        <v>#REF!</v>
      </c>
      <c r="Q4647" s="1" t="str">
        <f ca="1">IF(D4647="AC","Logic4"&amp;"_"&amp;TEXT(C4647,"dd.mm.yyyy") &amp;"_"&amp; 1602756.68,"")</f>
        <v>Logic4_29.02.2020_1602756.68</v>
      </c>
      <c r="R4647" s="1" t="e">
        <f ca="1">IF(AND(Q4647&lt;&gt; "", COUNTIF(SAP!#REF!,Q4647)&gt;0),"Matched", "")</f>
        <v>#REF!</v>
      </c>
    </row>
    <row r="4648" spans="1:18">
      <c r="A4648" s="9">
        <v>11563327</v>
      </c>
      <c r="B4648" s="10">
        <v>43890</v>
      </c>
      <c r="C4648" s="10">
        <v>43890</v>
      </c>
      <c r="D4648" s="11" t="s">
        <v>10</v>
      </c>
      <c r="E4648" s="11">
        <v>0</v>
      </c>
      <c r="F4648" s="11">
        <v>0</v>
      </c>
      <c r="G4648" s="11">
        <v>10452.299999999999</v>
      </c>
      <c r="H4648" s="11">
        <v>447267.45</v>
      </c>
      <c r="I4648" s="11" t="s">
        <v>11</v>
      </c>
      <c r="J4648" s="11" t="s">
        <v>12</v>
      </c>
      <c r="K4648" s="1" t="str">
        <f t="shared" si="243"/>
        <v/>
      </c>
      <c r="L4648" s="1" t="e">
        <f ca="1">IF(AND(K4648&lt;&gt; "", COUNTIF(SAP!#REF!,K4648)&gt;0),"Matched", "")</f>
        <v>#REF!</v>
      </c>
      <c r="M4648" s="1" t="str">
        <f t="shared" si="244"/>
        <v/>
      </c>
      <c r="N4648" s="1" t="e">
        <f ca="1">IF(AND(M4648&lt;&gt; "", COUNTIF(SAP!#REF!,M4648)&gt;0),"Matched", "")</f>
        <v>#REF!</v>
      </c>
      <c r="O4648" s="1" t="str">
        <f t="shared" si="245"/>
        <v/>
      </c>
      <c r="P4648" s="1" t="e">
        <f ca="1">IF(AND(O4648&lt;&gt; "", COUNTIF(SAP!#REF!,O4648)&gt;0),"Matched", "")</f>
        <v>#REF!</v>
      </c>
      <c r="Q4648" s="1" t="str">
        <f ca="1">IF(D4648="AC","Logic4"&amp;"_"&amp;TEXT(C4648,"dd.mm.yyyy") &amp;"_"&amp; 1602756.68,"")</f>
        <v>Logic4_29.02.2020_1602756.68</v>
      </c>
      <c r="R4648" s="1" t="e">
        <f ca="1">IF(AND(Q4648&lt;&gt; "", COUNTIF(SAP!#REF!,Q4648)&gt;0),"Matched", "")</f>
        <v>#REF!</v>
      </c>
    </row>
    <row r="4649" spans="1:18">
      <c r="A4649" s="13">
        <v>11563327</v>
      </c>
      <c r="B4649" s="14">
        <v>43890</v>
      </c>
      <c r="C4649" s="14">
        <v>43890</v>
      </c>
      <c r="D4649" s="15" t="s">
        <v>10</v>
      </c>
      <c r="E4649" s="15">
        <v>0</v>
      </c>
      <c r="F4649" s="15">
        <v>0</v>
      </c>
      <c r="G4649" s="15">
        <v>10659.1</v>
      </c>
      <c r="H4649" s="15">
        <v>457926.55</v>
      </c>
      <c r="I4649" s="15" t="s">
        <v>11</v>
      </c>
      <c r="J4649" s="15" t="s">
        <v>12</v>
      </c>
      <c r="K4649" s="1" t="str">
        <f t="shared" si="243"/>
        <v/>
      </c>
      <c r="L4649" s="1" t="e">
        <f ca="1">IF(AND(K4649&lt;&gt; "", COUNTIF(SAP!#REF!,K4649)&gt;0),"Matched", "")</f>
        <v>#REF!</v>
      </c>
      <c r="M4649" s="1" t="str">
        <f t="shared" si="244"/>
        <v/>
      </c>
      <c r="N4649" s="1" t="e">
        <f ca="1">IF(AND(M4649&lt;&gt; "", COUNTIF(SAP!#REF!,M4649)&gt;0),"Matched", "")</f>
        <v>#REF!</v>
      </c>
      <c r="O4649" s="1" t="str">
        <f t="shared" si="245"/>
        <v/>
      </c>
      <c r="P4649" s="1" t="e">
        <f ca="1">IF(AND(O4649&lt;&gt; "", COUNTIF(SAP!#REF!,O4649)&gt;0),"Matched", "")</f>
        <v>#REF!</v>
      </c>
      <c r="Q4649" s="1" t="str">
        <f ca="1">IF(D4649="AC","Logic4"&amp;"_"&amp;TEXT(C4649,"dd.mm.yyyy") &amp;"_"&amp; 1602756.68,"")</f>
        <v>Logic4_29.02.2020_1602756.68</v>
      </c>
      <c r="R4649" s="1" t="e">
        <f ca="1">IF(AND(Q4649&lt;&gt; "", COUNTIF(SAP!#REF!,Q4649)&gt;0),"Matched", "")</f>
        <v>#REF!</v>
      </c>
    </row>
    <row r="4650" spans="1:18">
      <c r="A4650" s="9">
        <v>11563327</v>
      </c>
      <c r="B4650" s="10">
        <v>43890</v>
      </c>
      <c r="C4650" s="10">
        <v>43890</v>
      </c>
      <c r="D4650" s="11" t="s">
        <v>10</v>
      </c>
      <c r="E4650" s="11">
        <v>0</v>
      </c>
      <c r="F4650" s="11">
        <v>0</v>
      </c>
      <c r="G4650" s="11">
        <v>10832.8</v>
      </c>
      <c r="H4650" s="11">
        <v>468759.35</v>
      </c>
      <c r="I4650" s="11" t="s">
        <v>11</v>
      </c>
      <c r="J4650" s="11" t="s">
        <v>12</v>
      </c>
      <c r="K4650" s="1" t="str">
        <f t="shared" si="243"/>
        <v/>
      </c>
      <c r="L4650" s="1" t="e">
        <f ca="1">IF(AND(K4650&lt;&gt; "", COUNTIF(SAP!#REF!,K4650)&gt;0),"Matched", "")</f>
        <v>#REF!</v>
      </c>
      <c r="M4650" s="1" t="str">
        <f t="shared" si="244"/>
        <v/>
      </c>
      <c r="N4650" s="1" t="e">
        <f ca="1">IF(AND(M4650&lt;&gt; "", COUNTIF(SAP!#REF!,M4650)&gt;0),"Matched", "")</f>
        <v>#REF!</v>
      </c>
      <c r="O4650" s="1" t="str">
        <f t="shared" si="245"/>
        <v/>
      </c>
      <c r="P4650" s="1" t="e">
        <f ca="1">IF(AND(O4650&lt;&gt; "", COUNTIF(SAP!#REF!,O4650)&gt;0),"Matched", "")</f>
        <v>#REF!</v>
      </c>
      <c r="Q4650" s="1" t="str">
        <f ca="1">IF(D4650="AC","Logic4"&amp;"_"&amp;TEXT(C4650,"dd.mm.yyyy") &amp;"_"&amp; 1602756.68,"")</f>
        <v>Logic4_29.02.2020_1602756.68</v>
      </c>
      <c r="R4650" s="1" t="e">
        <f ca="1">IF(AND(Q4650&lt;&gt; "", COUNTIF(SAP!#REF!,Q4650)&gt;0),"Matched", "")</f>
        <v>#REF!</v>
      </c>
    </row>
    <row r="4651" spans="1:18">
      <c r="A4651" s="13">
        <v>11563327</v>
      </c>
      <c r="B4651" s="14">
        <v>43890</v>
      </c>
      <c r="C4651" s="14">
        <v>43890</v>
      </c>
      <c r="D4651" s="15" t="s">
        <v>10</v>
      </c>
      <c r="E4651" s="15">
        <v>0</v>
      </c>
      <c r="F4651" s="15">
        <v>0</v>
      </c>
      <c r="G4651" s="15">
        <v>10876</v>
      </c>
      <c r="H4651" s="15">
        <v>479635.35</v>
      </c>
      <c r="I4651" s="15" t="s">
        <v>11</v>
      </c>
      <c r="J4651" s="15" t="s">
        <v>12</v>
      </c>
      <c r="K4651" s="1" t="str">
        <f t="shared" si="243"/>
        <v/>
      </c>
      <c r="L4651" s="1" t="e">
        <f ca="1">IF(AND(K4651&lt;&gt; "", COUNTIF(SAP!#REF!,K4651)&gt;0),"Matched", "")</f>
        <v>#REF!</v>
      </c>
      <c r="M4651" s="1" t="str">
        <f t="shared" si="244"/>
        <v/>
      </c>
      <c r="N4651" s="1" t="e">
        <f ca="1">IF(AND(M4651&lt;&gt; "", COUNTIF(SAP!#REF!,M4651)&gt;0),"Matched", "")</f>
        <v>#REF!</v>
      </c>
      <c r="O4651" s="1" t="str">
        <f t="shared" si="245"/>
        <v/>
      </c>
      <c r="P4651" s="1" t="e">
        <f ca="1">IF(AND(O4651&lt;&gt; "", COUNTIF(SAP!#REF!,O4651)&gt;0),"Matched", "")</f>
        <v>#REF!</v>
      </c>
      <c r="Q4651" s="1" t="str">
        <f ca="1">IF(D4651="AC","Logic4"&amp;"_"&amp;TEXT(C4651,"dd.mm.yyyy") &amp;"_"&amp; 1602756.68,"")</f>
        <v>Logic4_29.02.2020_1602756.68</v>
      </c>
      <c r="R4651" s="1" t="e">
        <f ca="1">IF(AND(Q4651&lt;&gt; "", COUNTIF(SAP!#REF!,Q4651)&gt;0),"Matched", "")</f>
        <v>#REF!</v>
      </c>
    </row>
    <row r="4652" spans="1:18">
      <c r="A4652" s="9">
        <v>11563327</v>
      </c>
      <c r="B4652" s="10">
        <v>43890</v>
      </c>
      <c r="C4652" s="10">
        <v>43890</v>
      </c>
      <c r="D4652" s="11" t="s">
        <v>10</v>
      </c>
      <c r="E4652" s="11">
        <v>0</v>
      </c>
      <c r="F4652" s="11">
        <v>0</v>
      </c>
      <c r="G4652" s="11">
        <v>10950.2</v>
      </c>
      <c r="H4652" s="11">
        <v>490585.55</v>
      </c>
      <c r="I4652" s="11" t="s">
        <v>11</v>
      </c>
      <c r="J4652" s="11" t="s">
        <v>12</v>
      </c>
      <c r="K4652" s="1" t="str">
        <f t="shared" si="243"/>
        <v/>
      </c>
      <c r="L4652" s="1" t="e">
        <f ca="1">IF(AND(K4652&lt;&gt; "", COUNTIF(SAP!#REF!,K4652)&gt;0),"Matched", "")</f>
        <v>#REF!</v>
      </c>
      <c r="M4652" s="1" t="str">
        <f t="shared" si="244"/>
        <v/>
      </c>
      <c r="N4652" s="1" t="e">
        <f ca="1">IF(AND(M4652&lt;&gt; "", COUNTIF(SAP!#REF!,M4652)&gt;0),"Matched", "")</f>
        <v>#REF!</v>
      </c>
      <c r="O4652" s="1" t="str">
        <f t="shared" si="245"/>
        <v/>
      </c>
      <c r="P4652" s="1" t="e">
        <f ca="1">IF(AND(O4652&lt;&gt; "", COUNTIF(SAP!#REF!,O4652)&gt;0),"Matched", "")</f>
        <v>#REF!</v>
      </c>
      <c r="Q4652" s="1" t="str">
        <f ca="1">IF(D4652="AC","Logic4"&amp;"_"&amp;TEXT(C4652,"dd.mm.yyyy") &amp;"_"&amp; 1602756.68,"")</f>
        <v>Logic4_29.02.2020_1602756.68</v>
      </c>
      <c r="R4652" s="1" t="e">
        <f ca="1">IF(AND(Q4652&lt;&gt; "", COUNTIF(SAP!#REF!,Q4652)&gt;0),"Matched", "")</f>
        <v>#REF!</v>
      </c>
    </row>
    <row r="4653" spans="1:18">
      <c r="A4653" s="13">
        <v>11563327</v>
      </c>
      <c r="B4653" s="14">
        <v>43890</v>
      </c>
      <c r="C4653" s="14">
        <v>43890</v>
      </c>
      <c r="D4653" s="15" t="s">
        <v>10</v>
      </c>
      <c r="E4653" s="15">
        <v>0</v>
      </c>
      <c r="F4653" s="15">
        <v>0</v>
      </c>
      <c r="G4653" s="15">
        <v>11290</v>
      </c>
      <c r="H4653" s="15">
        <v>501875.55</v>
      </c>
      <c r="I4653" s="15" t="s">
        <v>11</v>
      </c>
      <c r="J4653" s="15" t="s">
        <v>12</v>
      </c>
      <c r="K4653" s="1" t="str">
        <f t="shared" si="243"/>
        <v/>
      </c>
      <c r="L4653" s="1" t="e">
        <f ca="1">IF(AND(K4653&lt;&gt; "", COUNTIF(SAP!#REF!,K4653)&gt;0),"Matched", "")</f>
        <v>#REF!</v>
      </c>
      <c r="M4653" s="1" t="str">
        <f t="shared" si="244"/>
        <v/>
      </c>
      <c r="N4653" s="1" t="e">
        <f ca="1">IF(AND(M4653&lt;&gt; "", COUNTIF(SAP!#REF!,M4653)&gt;0),"Matched", "")</f>
        <v>#REF!</v>
      </c>
      <c r="O4653" s="1" t="str">
        <f t="shared" si="245"/>
        <v/>
      </c>
      <c r="P4653" s="1" t="e">
        <f ca="1">IF(AND(O4653&lt;&gt; "", COUNTIF(SAP!#REF!,O4653)&gt;0),"Matched", "")</f>
        <v>#REF!</v>
      </c>
      <c r="Q4653" s="1" t="str">
        <f ca="1">IF(D4653="AC","Logic4"&amp;"_"&amp;TEXT(C4653,"dd.mm.yyyy") &amp;"_"&amp; 1602756.68,"")</f>
        <v>Logic4_29.02.2020_1602756.68</v>
      </c>
      <c r="R4653" s="1" t="e">
        <f ca="1">IF(AND(Q4653&lt;&gt; "", COUNTIF(SAP!#REF!,Q4653)&gt;0),"Matched", "")</f>
        <v>#REF!</v>
      </c>
    </row>
    <row r="4654" spans="1:18">
      <c r="A4654" s="9">
        <v>11563327</v>
      </c>
      <c r="B4654" s="10">
        <v>43890</v>
      </c>
      <c r="C4654" s="10">
        <v>43890</v>
      </c>
      <c r="D4654" s="11" t="s">
        <v>10</v>
      </c>
      <c r="E4654" s="11">
        <v>0</v>
      </c>
      <c r="F4654" s="11">
        <v>0</v>
      </c>
      <c r="G4654" s="11">
        <v>11470</v>
      </c>
      <c r="H4654" s="11">
        <v>513345.55</v>
      </c>
      <c r="I4654" s="11" t="s">
        <v>11</v>
      </c>
      <c r="J4654" s="11" t="s">
        <v>12</v>
      </c>
      <c r="K4654" s="1" t="str">
        <f t="shared" si="243"/>
        <v/>
      </c>
      <c r="L4654" s="1" t="e">
        <f ca="1">IF(AND(K4654&lt;&gt; "", COUNTIF(SAP!#REF!,K4654)&gt;0),"Matched", "")</f>
        <v>#REF!</v>
      </c>
      <c r="M4654" s="1" t="str">
        <f t="shared" si="244"/>
        <v/>
      </c>
      <c r="N4654" s="1" t="e">
        <f ca="1">IF(AND(M4654&lt;&gt; "", COUNTIF(SAP!#REF!,M4654)&gt;0),"Matched", "")</f>
        <v>#REF!</v>
      </c>
      <c r="O4654" s="1" t="str">
        <f t="shared" si="245"/>
        <v/>
      </c>
      <c r="P4654" s="1" t="e">
        <f ca="1">IF(AND(O4654&lt;&gt; "", COUNTIF(SAP!#REF!,O4654)&gt;0),"Matched", "")</f>
        <v>#REF!</v>
      </c>
      <c r="Q4654" s="1" t="str">
        <f ca="1">IF(D4654="AC","Logic4"&amp;"_"&amp;TEXT(C4654,"dd.mm.yyyy") &amp;"_"&amp; 1602756.68,"")</f>
        <v>Logic4_29.02.2020_1602756.68</v>
      </c>
      <c r="R4654" s="1" t="e">
        <f ca="1">IF(AND(Q4654&lt;&gt; "", COUNTIF(SAP!#REF!,Q4654)&gt;0),"Matched", "")</f>
        <v>#REF!</v>
      </c>
    </row>
    <row r="4655" spans="1:18">
      <c r="A4655" s="13">
        <v>11563327</v>
      </c>
      <c r="B4655" s="14">
        <v>43890</v>
      </c>
      <c r="C4655" s="14">
        <v>43890</v>
      </c>
      <c r="D4655" s="15" t="s">
        <v>10</v>
      </c>
      <c r="E4655" s="15">
        <v>0</v>
      </c>
      <c r="F4655" s="15">
        <v>0</v>
      </c>
      <c r="G4655" s="15">
        <v>11470.32</v>
      </c>
      <c r="H4655" s="15">
        <v>524815.87</v>
      </c>
      <c r="I4655" s="15" t="s">
        <v>11</v>
      </c>
      <c r="J4655" s="15" t="s">
        <v>12</v>
      </c>
      <c r="K4655" s="1" t="str">
        <f t="shared" si="243"/>
        <v/>
      </c>
      <c r="L4655" s="1" t="e">
        <f ca="1">IF(AND(K4655&lt;&gt; "", COUNTIF(SAP!#REF!,K4655)&gt;0),"Matched", "")</f>
        <v>#REF!</v>
      </c>
      <c r="M4655" s="1" t="str">
        <f t="shared" si="244"/>
        <v/>
      </c>
      <c r="N4655" s="1" t="e">
        <f ca="1">IF(AND(M4655&lt;&gt; "", COUNTIF(SAP!#REF!,M4655)&gt;0),"Matched", "")</f>
        <v>#REF!</v>
      </c>
      <c r="O4655" s="1" t="str">
        <f t="shared" si="245"/>
        <v/>
      </c>
      <c r="P4655" s="1" t="e">
        <f ca="1">IF(AND(O4655&lt;&gt; "", COUNTIF(SAP!#REF!,O4655)&gt;0),"Matched", "")</f>
        <v>#REF!</v>
      </c>
      <c r="Q4655" s="1" t="str">
        <f ca="1">IF(D4655="AC","Logic4"&amp;"_"&amp;TEXT(C4655,"dd.mm.yyyy") &amp;"_"&amp; 1602756.68,"")</f>
        <v>Logic4_29.02.2020_1602756.68</v>
      </c>
      <c r="R4655" s="1" t="e">
        <f ca="1">IF(AND(Q4655&lt;&gt; "", COUNTIF(SAP!#REF!,Q4655)&gt;0),"Matched", "")</f>
        <v>#REF!</v>
      </c>
    </row>
    <row r="4656" spans="1:18">
      <c r="A4656" s="9">
        <v>11563327</v>
      </c>
      <c r="B4656" s="10">
        <v>43890</v>
      </c>
      <c r="C4656" s="10">
        <v>43890</v>
      </c>
      <c r="D4656" s="11" t="s">
        <v>10</v>
      </c>
      <c r="E4656" s="11">
        <v>0</v>
      </c>
      <c r="F4656" s="11">
        <v>0</v>
      </c>
      <c r="G4656" s="11">
        <v>11679.6</v>
      </c>
      <c r="H4656" s="11">
        <v>536495.47</v>
      </c>
      <c r="I4656" s="11" t="s">
        <v>11</v>
      </c>
      <c r="J4656" s="11" t="s">
        <v>12</v>
      </c>
      <c r="K4656" s="1" t="str">
        <f t="shared" si="243"/>
        <v/>
      </c>
      <c r="L4656" s="1" t="e">
        <f ca="1">IF(AND(K4656&lt;&gt; "", COUNTIF(SAP!#REF!,K4656)&gt;0),"Matched", "")</f>
        <v>#REF!</v>
      </c>
      <c r="M4656" s="1" t="str">
        <f t="shared" si="244"/>
        <v/>
      </c>
      <c r="N4656" s="1" t="e">
        <f ca="1">IF(AND(M4656&lt;&gt; "", COUNTIF(SAP!#REF!,M4656)&gt;0),"Matched", "")</f>
        <v>#REF!</v>
      </c>
      <c r="O4656" s="1" t="str">
        <f t="shared" si="245"/>
        <v/>
      </c>
      <c r="P4656" s="1" t="e">
        <f ca="1">IF(AND(O4656&lt;&gt; "", COUNTIF(SAP!#REF!,O4656)&gt;0),"Matched", "")</f>
        <v>#REF!</v>
      </c>
      <c r="Q4656" s="1" t="str">
        <f ca="1">IF(D4656="AC","Logic4"&amp;"_"&amp;TEXT(C4656,"dd.mm.yyyy") &amp;"_"&amp; 1602756.68,"")</f>
        <v>Logic4_29.02.2020_1602756.68</v>
      </c>
      <c r="R4656" s="1" t="e">
        <f ca="1">IF(AND(Q4656&lt;&gt; "", COUNTIF(SAP!#REF!,Q4656)&gt;0),"Matched", "")</f>
        <v>#REF!</v>
      </c>
    </row>
    <row r="4657" spans="1:18">
      <c r="A4657" s="13">
        <v>11563327</v>
      </c>
      <c r="B4657" s="14">
        <v>43890</v>
      </c>
      <c r="C4657" s="14">
        <v>43890</v>
      </c>
      <c r="D4657" s="15" t="s">
        <v>10</v>
      </c>
      <c r="E4657" s="15">
        <v>0</v>
      </c>
      <c r="F4657" s="15">
        <v>0</v>
      </c>
      <c r="G4657" s="15">
        <v>11983.81</v>
      </c>
      <c r="H4657" s="15">
        <v>548479.28</v>
      </c>
      <c r="I4657" s="15" t="s">
        <v>11</v>
      </c>
      <c r="J4657" s="15" t="s">
        <v>12</v>
      </c>
      <c r="K4657" s="1" t="str">
        <f t="shared" si="243"/>
        <v/>
      </c>
      <c r="L4657" s="1" t="e">
        <f ca="1">IF(AND(K4657&lt;&gt; "", COUNTIF(SAP!#REF!,K4657)&gt;0),"Matched", "")</f>
        <v>#REF!</v>
      </c>
      <c r="M4657" s="1" t="str">
        <f t="shared" si="244"/>
        <v/>
      </c>
      <c r="N4657" s="1" t="e">
        <f ca="1">IF(AND(M4657&lt;&gt; "", COUNTIF(SAP!#REF!,M4657)&gt;0),"Matched", "")</f>
        <v>#REF!</v>
      </c>
      <c r="O4657" s="1" t="str">
        <f t="shared" si="245"/>
        <v/>
      </c>
      <c r="P4657" s="1" t="e">
        <f ca="1">IF(AND(O4657&lt;&gt; "", COUNTIF(SAP!#REF!,O4657)&gt;0),"Matched", "")</f>
        <v>#REF!</v>
      </c>
      <c r="Q4657" s="1" t="str">
        <f ca="1">IF(D4657="AC","Logic4"&amp;"_"&amp;TEXT(C4657,"dd.mm.yyyy") &amp;"_"&amp; 1602756.68,"")</f>
        <v>Logic4_29.02.2020_1602756.68</v>
      </c>
      <c r="R4657" s="1" t="e">
        <f ca="1">IF(AND(Q4657&lt;&gt; "", COUNTIF(SAP!#REF!,Q4657)&gt;0),"Matched", "")</f>
        <v>#REF!</v>
      </c>
    </row>
    <row r="4658" spans="1:18">
      <c r="A4658" s="9">
        <v>11563327</v>
      </c>
      <c r="B4658" s="10">
        <v>43890</v>
      </c>
      <c r="C4658" s="10">
        <v>43890</v>
      </c>
      <c r="D4658" s="11" t="s">
        <v>10</v>
      </c>
      <c r="E4658" s="11">
        <v>0</v>
      </c>
      <c r="F4658" s="11">
        <v>0</v>
      </c>
      <c r="G4658" s="11">
        <v>12555.9</v>
      </c>
      <c r="H4658" s="11">
        <v>561035.18000000005</v>
      </c>
      <c r="I4658" s="11" t="s">
        <v>11</v>
      </c>
      <c r="J4658" s="11" t="s">
        <v>12</v>
      </c>
      <c r="K4658" s="1" t="str">
        <f t="shared" si="243"/>
        <v/>
      </c>
      <c r="L4658" s="1" t="e">
        <f ca="1">IF(AND(K4658&lt;&gt; "", COUNTIF(SAP!#REF!,K4658)&gt;0),"Matched", "")</f>
        <v>#REF!</v>
      </c>
      <c r="M4658" s="1" t="str">
        <f t="shared" si="244"/>
        <v/>
      </c>
      <c r="N4658" s="1" t="e">
        <f ca="1">IF(AND(M4658&lt;&gt; "", COUNTIF(SAP!#REF!,M4658)&gt;0),"Matched", "")</f>
        <v>#REF!</v>
      </c>
      <c r="O4658" s="1" t="str">
        <f t="shared" si="245"/>
        <v/>
      </c>
      <c r="P4658" s="1" t="e">
        <f ca="1">IF(AND(O4658&lt;&gt; "", COUNTIF(SAP!#REF!,O4658)&gt;0),"Matched", "")</f>
        <v>#REF!</v>
      </c>
      <c r="Q4658" s="1" t="str">
        <f ca="1">IF(D4658="AC","Logic4"&amp;"_"&amp;TEXT(C4658,"dd.mm.yyyy") &amp;"_"&amp; 1602756.68,"")</f>
        <v>Logic4_29.02.2020_1602756.68</v>
      </c>
      <c r="R4658" s="1" t="e">
        <f ca="1">IF(AND(Q4658&lt;&gt; "", COUNTIF(SAP!#REF!,Q4658)&gt;0),"Matched", "")</f>
        <v>#REF!</v>
      </c>
    </row>
    <row r="4659" spans="1:18">
      <c r="A4659" s="13">
        <v>11563327</v>
      </c>
      <c r="B4659" s="14">
        <v>43890</v>
      </c>
      <c r="C4659" s="14">
        <v>43890</v>
      </c>
      <c r="D4659" s="15" t="s">
        <v>10</v>
      </c>
      <c r="E4659" s="15">
        <v>0</v>
      </c>
      <c r="F4659" s="15">
        <v>0</v>
      </c>
      <c r="G4659" s="15">
        <v>12600</v>
      </c>
      <c r="H4659" s="15">
        <v>573635.18000000005</v>
      </c>
      <c r="I4659" s="15" t="s">
        <v>11</v>
      </c>
      <c r="J4659" s="15" t="s">
        <v>12</v>
      </c>
      <c r="K4659" s="1" t="str">
        <f t="shared" si="243"/>
        <v/>
      </c>
      <c r="L4659" s="1" t="e">
        <f ca="1">IF(AND(K4659&lt;&gt; "", COUNTIF(SAP!#REF!,K4659)&gt;0),"Matched", "")</f>
        <v>#REF!</v>
      </c>
      <c r="M4659" s="1" t="str">
        <f t="shared" si="244"/>
        <v/>
      </c>
      <c r="N4659" s="1" t="e">
        <f ca="1">IF(AND(M4659&lt;&gt; "", COUNTIF(SAP!#REF!,M4659)&gt;0),"Matched", "")</f>
        <v>#REF!</v>
      </c>
      <c r="O4659" s="1" t="str">
        <f t="shared" si="245"/>
        <v/>
      </c>
      <c r="P4659" s="1" t="e">
        <f ca="1">IF(AND(O4659&lt;&gt; "", COUNTIF(SAP!#REF!,O4659)&gt;0),"Matched", "")</f>
        <v>#REF!</v>
      </c>
      <c r="Q4659" s="1" t="str">
        <f ca="1">IF(D4659="AC","Logic4"&amp;"_"&amp;TEXT(C4659,"dd.mm.yyyy") &amp;"_"&amp; 1602756.68,"")</f>
        <v>Logic4_29.02.2020_1602756.68</v>
      </c>
      <c r="R4659" s="1" t="e">
        <f ca="1">IF(AND(Q4659&lt;&gt; "", COUNTIF(SAP!#REF!,Q4659)&gt;0),"Matched", "")</f>
        <v>#REF!</v>
      </c>
    </row>
    <row r="4660" spans="1:18">
      <c r="A4660" s="9">
        <v>11563327</v>
      </c>
      <c r="B4660" s="10">
        <v>43890</v>
      </c>
      <c r="C4660" s="10">
        <v>43890</v>
      </c>
      <c r="D4660" s="11" t="s">
        <v>10</v>
      </c>
      <c r="E4660" s="11">
        <v>0</v>
      </c>
      <c r="F4660" s="11">
        <v>0</v>
      </c>
      <c r="G4660" s="11">
        <v>12652.6</v>
      </c>
      <c r="H4660" s="11">
        <v>586287.78</v>
      </c>
      <c r="I4660" s="11" t="s">
        <v>11</v>
      </c>
      <c r="J4660" s="11" t="s">
        <v>12</v>
      </c>
      <c r="K4660" s="1" t="str">
        <f t="shared" si="243"/>
        <v/>
      </c>
      <c r="L4660" s="1" t="e">
        <f ca="1">IF(AND(K4660&lt;&gt; "", COUNTIF(SAP!#REF!,K4660)&gt;0),"Matched", "")</f>
        <v>#REF!</v>
      </c>
      <c r="M4660" s="1" t="str">
        <f t="shared" si="244"/>
        <v/>
      </c>
      <c r="N4660" s="1" t="e">
        <f ca="1">IF(AND(M4660&lt;&gt; "", COUNTIF(SAP!#REF!,M4660)&gt;0),"Matched", "")</f>
        <v>#REF!</v>
      </c>
      <c r="O4660" s="1" t="str">
        <f t="shared" si="245"/>
        <v/>
      </c>
      <c r="P4660" s="1" t="e">
        <f ca="1">IF(AND(O4660&lt;&gt; "", COUNTIF(SAP!#REF!,O4660)&gt;0),"Matched", "")</f>
        <v>#REF!</v>
      </c>
      <c r="Q4660" s="1" t="str">
        <f ca="1">IF(D4660="AC","Logic4"&amp;"_"&amp;TEXT(C4660,"dd.mm.yyyy") &amp;"_"&amp; 1602756.68,"")</f>
        <v>Logic4_29.02.2020_1602756.68</v>
      </c>
      <c r="R4660" s="1" t="e">
        <f ca="1">IF(AND(Q4660&lt;&gt; "", COUNTIF(SAP!#REF!,Q4660)&gt;0),"Matched", "")</f>
        <v>#REF!</v>
      </c>
    </row>
    <row r="4661" spans="1:18">
      <c r="A4661" s="13">
        <v>11563327</v>
      </c>
      <c r="B4661" s="14">
        <v>43890</v>
      </c>
      <c r="C4661" s="14">
        <v>43890</v>
      </c>
      <c r="D4661" s="15" t="s">
        <v>10</v>
      </c>
      <c r="E4661" s="15">
        <v>0</v>
      </c>
      <c r="F4661" s="15">
        <v>0</v>
      </c>
      <c r="G4661" s="15">
        <v>12781.41</v>
      </c>
      <c r="H4661" s="15">
        <v>599069.18999999994</v>
      </c>
      <c r="I4661" s="15" t="s">
        <v>11</v>
      </c>
      <c r="J4661" s="15" t="s">
        <v>12</v>
      </c>
      <c r="K4661" s="1" t="str">
        <f t="shared" si="243"/>
        <v/>
      </c>
      <c r="L4661" s="1" t="e">
        <f ca="1">IF(AND(K4661&lt;&gt; "", COUNTIF(SAP!#REF!,K4661)&gt;0),"Matched", "")</f>
        <v>#REF!</v>
      </c>
      <c r="M4661" s="1" t="str">
        <f t="shared" si="244"/>
        <v/>
      </c>
      <c r="N4661" s="1" t="e">
        <f ca="1">IF(AND(M4661&lt;&gt; "", COUNTIF(SAP!#REF!,M4661)&gt;0),"Matched", "")</f>
        <v>#REF!</v>
      </c>
      <c r="O4661" s="1" t="str">
        <f t="shared" si="245"/>
        <v/>
      </c>
      <c r="P4661" s="1" t="e">
        <f ca="1">IF(AND(O4661&lt;&gt; "", COUNTIF(SAP!#REF!,O4661)&gt;0),"Matched", "")</f>
        <v>#REF!</v>
      </c>
      <c r="Q4661" s="1" t="str">
        <f ca="1">IF(D4661="AC","Logic4"&amp;"_"&amp;TEXT(C4661,"dd.mm.yyyy") &amp;"_"&amp; 1602756.68,"")</f>
        <v>Logic4_29.02.2020_1602756.68</v>
      </c>
      <c r="R4661" s="1" t="e">
        <f ca="1">IF(AND(Q4661&lt;&gt; "", COUNTIF(SAP!#REF!,Q4661)&gt;0),"Matched", "")</f>
        <v>#REF!</v>
      </c>
    </row>
    <row r="4662" spans="1:18">
      <c r="A4662" s="9">
        <v>11563327</v>
      </c>
      <c r="B4662" s="10">
        <v>43890</v>
      </c>
      <c r="C4662" s="10">
        <v>43890</v>
      </c>
      <c r="D4662" s="11" t="s">
        <v>10</v>
      </c>
      <c r="E4662" s="11">
        <v>0</v>
      </c>
      <c r="F4662" s="11">
        <v>0</v>
      </c>
      <c r="G4662" s="11">
        <v>12897.4</v>
      </c>
      <c r="H4662" s="11">
        <v>611966.59</v>
      </c>
      <c r="I4662" s="11" t="s">
        <v>11</v>
      </c>
      <c r="J4662" s="11" t="s">
        <v>12</v>
      </c>
      <c r="K4662" s="1" t="str">
        <f t="shared" si="243"/>
        <v/>
      </c>
      <c r="L4662" s="1" t="e">
        <f ca="1">IF(AND(K4662&lt;&gt; "", COUNTIF(SAP!#REF!,K4662)&gt;0),"Matched", "")</f>
        <v>#REF!</v>
      </c>
      <c r="M4662" s="1" t="str">
        <f t="shared" si="244"/>
        <v/>
      </c>
      <c r="N4662" s="1" t="e">
        <f ca="1">IF(AND(M4662&lt;&gt; "", COUNTIF(SAP!#REF!,M4662)&gt;0),"Matched", "")</f>
        <v>#REF!</v>
      </c>
      <c r="O4662" s="1" t="str">
        <f t="shared" si="245"/>
        <v/>
      </c>
      <c r="P4662" s="1" t="e">
        <f ca="1">IF(AND(O4662&lt;&gt; "", COUNTIF(SAP!#REF!,O4662)&gt;0),"Matched", "")</f>
        <v>#REF!</v>
      </c>
      <c r="Q4662" s="1" t="str">
        <f ca="1">IF(D4662="AC","Logic4"&amp;"_"&amp;TEXT(C4662,"dd.mm.yyyy") &amp;"_"&amp; 1602756.68,"")</f>
        <v>Logic4_29.02.2020_1602756.68</v>
      </c>
      <c r="R4662" s="1" t="e">
        <f ca="1">IF(AND(Q4662&lt;&gt; "", COUNTIF(SAP!#REF!,Q4662)&gt;0),"Matched", "")</f>
        <v>#REF!</v>
      </c>
    </row>
    <row r="4663" spans="1:18">
      <c r="A4663" s="13">
        <v>11563327</v>
      </c>
      <c r="B4663" s="14">
        <v>43890</v>
      </c>
      <c r="C4663" s="14">
        <v>43890</v>
      </c>
      <c r="D4663" s="15" t="s">
        <v>10</v>
      </c>
      <c r="E4663" s="15">
        <v>0</v>
      </c>
      <c r="F4663" s="15">
        <v>0</v>
      </c>
      <c r="G4663" s="15">
        <v>12916</v>
      </c>
      <c r="H4663" s="15">
        <v>624882.59</v>
      </c>
      <c r="I4663" s="15" t="s">
        <v>11</v>
      </c>
      <c r="J4663" s="15" t="s">
        <v>12</v>
      </c>
      <c r="K4663" s="1" t="str">
        <f t="shared" si="243"/>
        <v/>
      </c>
      <c r="L4663" s="1" t="e">
        <f ca="1">IF(AND(K4663&lt;&gt; "", COUNTIF(SAP!#REF!,K4663)&gt;0),"Matched", "")</f>
        <v>#REF!</v>
      </c>
      <c r="M4663" s="1" t="str">
        <f t="shared" si="244"/>
        <v/>
      </c>
      <c r="N4663" s="1" t="e">
        <f ca="1">IF(AND(M4663&lt;&gt; "", COUNTIF(SAP!#REF!,M4663)&gt;0),"Matched", "")</f>
        <v>#REF!</v>
      </c>
      <c r="O4663" s="1" t="str">
        <f t="shared" si="245"/>
        <v/>
      </c>
      <c r="P4663" s="1" t="e">
        <f ca="1">IF(AND(O4663&lt;&gt; "", COUNTIF(SAP!#REF!,O4663)&gt;0),"Matched", "")</f>
        <v>#REF!</v>
      </c>
      <c r="Q4663" s="1" t="str">
        <f ca="1">IF(D4663="AC","Logic4"&amp;"_"&amp;TEXT(C4663,"dd.mm.yyyy") &amp;"_"&amp; 1602756.68,"")</f>
        <v>Logic4_29.02.2020_1602756.68</v>
      </c>
      <c r="R4663" s="1" t="e">
        <f ca="1">IF(AND(Q4663&lt;&gt; "", COUNTIF(SAP!#REF!,Q4663)&gt;0),"Matched", "")</f>
        <v>#REF!</v>
      </c>
    </row>
    <row r="4664" spans="1:18">
      <c r="A4664" s="9">
        <v>11563327</v>
      </c>
      <c r="B4664" s="10">
        <v>43890</v>
      </c>
      <c r="C4664" s="10">
        <v>43890</v>
      </c>
      <c r="D4664" s="11" t="s">
        <v>10</v>
      </c>
      <c r="E4664" s="11">
        <v>0</v>
      </c>
      <c r="F4664" s="11">
        <v>0</v>
      </c>
      <c r="G4664" s="11">
        <v>13567.6</v>
      </c>
      <c r="H4664" s="11">
        <v>638450.18999999994</v>
      </c>
      <c r="I4664" s="11" t="s">
        <v>11</v>
      </c>
      <c r="J4664" s="11" t="s">
        <v>12</v>
      </c>
      <c r="K4664" s="1" t="str">
        <f t="shared" si="243"/>
        <v/>
      </c>
      <c r="L4664" s="1" t="e">
        <f ca="1">IF(AND(K4664&lt;&gt; "", COUNTIF(SAP!#REF!,K4664)&gt;0),"Matched", "")</f>
        <v>#REF!</v>
      </c>
      <c r="M4664" s="1" t="str">
        <f t="shared" si="244"/>
        <v/>
      </c>
      <c r="N4664" s="1" t="e">
        <f ca="1">IF(AND(M4664&lt;&gt; "", COUNTIF(SAP!#REF!,M4664)&gt;0),"Matched", "")</f>
        <v>#REF!</v>
      </c>
      <c r="O4664" s="1" t="str">
        <f t="shared" si="245"/>
        <v/>
      </c>
      <c r="P4664" s="1" t="e">
        <f ca="1">IF(AND(O4664&lt;&gt; "", COUNTIF(SAP!#REF!,O4664)&gt;0),"Matched", "")</f>
        <v>#REF!</v>
      </c>
      <c r="Q4664" s="1" t="str">
        <f ca="1">IF(D4664="AC","Logic4"&amp;"_"&amp;TEXT(C4664,"dd.mm.yyyy") &amp;"_"&amp; 1602756.68,"")</f>
        <v>Logic4_29.02.2020_1602756.68</v>
      </c>
      <c r="R4664" s="1" t="e">
        <f ca="1">IF(AND(Q4664&lt;&gt; "", COUNTIF(SAP!#REF!,Q4664)&gt;0),"Matched", "")</f>
        <v>#REF!</v>
      </c>
    </row>
    <row r="4665" spans="1:18">
      <c r="A4665" s="13">
        <v>11563327</v>
      </c>
      <c r="B4665" s="14">
        <v>43890</v>
      </c>
      <c r="C4665" s="14">
        <v>43890</v>
      </c>
      <c r="D4665" s="15" t="s">
        <v>10</v>
      </c>
      <c r="E4665" s="15">
        <v>0</v>
      </c>
      <c r="F4665" s="15">
        <v>0</v>
      </c>
      <c r="G4665" s="15">
        <v>14968.5</v>
      </c>
      <c r="H4665" s="15">
        <v>653418.68999999994</v>
      </c>
      <c r="I4665" s="15" t="s">
        <v>11</v>
      </c>
      <c r="J4665" s="15" t="s">
        <v>12</v>
      </c>
      <c r="K4665" s="1" t="str">
        <f t="shared" si="243"/>
        <v/>
      </c>
      <c r="L4665" s="1" t="e">
        <f ca="1">IF(AND(K4665&lt;&gt; "", COUNTIF(SAP!#REF!,K4665)&gt;0),"Matched", "")</f>
        <v>#REF!</v>
      </c>
      <c r="M4665" s="1" t="str">
        <f t="shared" si="244"/>
        <v/>
      </c>
      <c r="N4665" s="1" t="e">
        <f ca="1">IF(AND(M4665&lt;&gt; "", COUNTIF(SAP!#REF!,M4665)&gt;0),"Matched", "")</f>
        <v>#REF!</v>
      </c>
      <c r="O4665" s="1" t="str">
        <f t="shared" si="245"/>
        <v/>
      </c>
      <c r="P4665" s="1" t="e">
        <f ca="1">IF(AND(O4665&lt;&gt; "", COUNTIF(SAP!#REF!,O4665)&gt;0),"Matched", "")</f>
        <v>#REF!</v>
      </c>
      <c r="Q4665" s="1" t="str">
        <f ca="1">IF(D4665="AC","Logic4"&amp;"_"&amp;TEXT(C4665,"dd.mm.yyyy") &amp;"_"&amp; 1602756.68,"")</f>
        <v>Logic4_29.02.2020_1602756.68</v>
      </c>
      <c r="R4665" s="1" t="e">
        <f ca="1">IF(AND(Q4665&lt;&gt; "", COUNTIF(SAP!#REF!,Q4665)&gt;0),"Matched", "")</f>
        <v>#REF!</v>
      </c>
    </row>
    <row r="4666" spans="1:18">
      <c r="A4666" s="9">
        <v>11563327</v>
      </c>
      <c r="B4666" s="10">
        <v>43890</v>
      </c>
      <c r="C4666" s="10">
        <v>43890</v>
      </c>
      <c r="D4666" s="11" t="s">
        <v>10</v>
      </c>
      <c r="E4666" s="11">
        <v>0</v>
      </c>
      <c r="F4666" s="11">
        <v>0</v>
      </c>
      <c r="G4666" s="11">
        <v>15482.6</v>
      </c>
      <c r="H4666" s="11">
        <v>668901.29</v>
      </c>
      <c r="I4666" s="11" t="s">
        <v>11</v>
      </c>
      <c r="J4666" s="11" t="s">
        <v>12</v>
      </c>
      <c r="K4666" s="1" t="str">
        <f t="shared" si="243"/>
        <v/>
      </c>
      <c r="L4666" s="1" t="e">
        <f ca="1">IF(AND(K4666&lt;&gt; "", COUNTIF(SAP!#REF!,K4666)&gt;0),"Matched", "")</f>
        <v>#REF!</v>
      </c>
      <c r="M4666" s="1" t="str">
        <f t="shared" si="244"/>
        <v/>
      </c>
      <c r="N4666" s="1" t="e">
        <f ca="1">IF(AND(M4666&lt;&gt; "", COUNTIF(SAP!#REF!,M4666)&gt;0),"Matched", "")</f>
        <v>#REF!</v>
      </c>
      <c r="O4666" s="1" t="str">
        <f t="shared" si="245"/>
        <v/>
      </c>
      <c r="P4666" s="1" t="e">
        <f ca="1">IF(AND(O4666&lt;&gt; "", COUNTIF(SAP!#REF!,O4666)&gt;0),"Matched", "")</f>
        <v>#REF!</v>
      </c>
      <c r="Q4666" s="1" t="str">
        <f ca="1">IF(D4666="AC","Logic4"&amp;"_"&amp;TEXT(C4666,"dd.mm.yyyy") &amp;"_"&amp; 1602756.68,"")</f>
        <v>Logic4_29.02.2020_1602756.68</v>
      </c>
      <c r="R4666" s="1" t="e">
        <f ca="1">IF(AND(Q4666&lt;&gt; "", COUNTIF(SAP!#REF!,Q4666)&gt;0),"Matched", "")</f>
        <v>#REF!</v>
      </c>
    </row>
    <row r="4667" spans="1:18">
      <c r="A4667" s="13">
        <v>11563327</v>
      </c>
      <c r="B4667" s="14">
        <v>43890</v>
      </c>
      <c r="C4667" s="14">
        <v>43890</v>
      </c>
      <c r="D4667" s="15" t="s">
        <v>10</v>
      </c>
      <c r="E4667" s="15">
        <v>0</v>
      </c>
      <c r="F4667" s="15">
        <v>0</v>
      </c>
      <c r="G4667" s="15">
        <v>15711.4</v>
      </c>
      <c r="H4667" s="15">
        <v>684612.69</v>
      </c>
      <c r="I4667" s="15" t="s">
        <v>11</v>
      </c>
      <c r="J4667" s="15" t="s">
        <v>12</v>
      </c>
      <c r="K4667" s="1" t="str">
        <f t="shared" si="243"/>
        <v/>
      </c>
      <c r="L4667" s="1" t="e">
        <f ca="1">IF(AND(K4667&lt;&gt; "", COUNTIF(SAP!#REF!,K4667)&gt;0),"Matched", "")</f>
        <v>#REF!</v>
      </c>
      <c r="M4667" s="1" t="str">
        <f t="shared" si="244"/>
        <v/>
      </c>
      <c r="N4667" s="1" t="e">
        <f ca="1">IF(AND(M4667&lt;&gt; "", COUNTIF(SAP!#REF!,M4667)&gt;0),"Matched", "")</f>
        <v>#REF!</v>
      </c>
      <c r="O4667" s="1" t="str">
        <f t="shared" si="245"/>
        <v/>
      </c>
      <c r="P4667" s="1" t="e">
        <f ca="1">IF(AND(O4667&lt;&gt; "", COUNTIF(SAP!#REF!,O4667)&gt;0),"Matched", "")</f>
        <v>#REF!</v>
      </c>
      <c r="Q4667" s="1" t="str">
        <f ca="1">IF(D4667="AC","Logic4"&amp;"_"&amp;TEXT(C4667,"dd.mm.yyyy") &amp;"_"&amp; 1602756.68,"")</f>
        <v>Logic4_29.02.2020_1602756.68</v>
      </c>
      <c r="R4667" s="1" t="e">
        <f ca="1">IF(AND(Q4667&lt;&gt; "", COUNTIF(SAP!#REF!,Q4667)&gt;0),"Matched", "")</f>
        <v>#REF!</v>
      </c>
    </row>
    <row r="4668" spans="1:18">
      <c r="A4668" s="9">
        <v>11563327</v>
      </c>
      <c r="B4668" s="10">
        <v>43890</v>
      </c>
      <c r="C4668" s="10">
        <v>43890</v>
      </c>
      <c r="D4668" s="11" t="s">
        <v>10</v>
      </c>
      <c r="E4668" s="11">
        <v>0</v>
      </c>
      <c r="F4668" s="11">
        <v>0</v>
      </c>
      <c r="G4668" s="11">
        <v>15930</v>
      </c>
      <c r="H4668" s="11">
        <v>700542.69</v>
      </c>
      <c r="I4668" s="11" t="s">
        <v>11</v>
      </c>
      <c r="J4668" s="11" t="s">
        <v>12</v>
      </c>
      <c r="K4668" s="1" t="str">
        <f t="shared" si="243"/>
        <v/>
      </c>
      <c r="L4668" s="1" t="e">
        <f ca="1">IF(AND(K4668&lt;&gt; "", COUNTIF(SAP!#REF!,K4668)&gt;0),"Matched", "")</f>
        <v>#REF!</v>
      </c>
      <c r="M4668" s="1" t="str">
        <f t="shared" si="244"/>
        <v/>
      </c>
      <c r="N4668" s="1" t="e">
        <f ca="1">IF(AND(M4668&lt;&gt; "", COUNTIF(SAP!#REF!,M4668)&gt;0),"Matched", "")</f>
        <v>#REF!</v>
      </c>
      <c r="O4668" s="1" t="str">
        <f t="shared" si="245"/>
        <v/>
      </c>
      <c r="P4668" s="1" t="e">
        <f ca="1">IF(AND(O4668&lt;&gt; "", COUNTIF(SAP!#REF!,O4668)&gt;0),"Matched", "")</f>
        <v>#REF!</v>
      </c>
      <c r="Q4668" s="1" t="str">
        <f ca="1">IF(D4668="AC","Logic4"&amp;"_"&amp;TEXT(C4668,"dd.mm.yyyy") &amp;"_"&amp; 1602756.68,"")</f>
        <v>Logic4_29.02.2020_1602756.68</v>
      </c>
      <c r="R4668" s="1" t="e">
        <f ca="1">IF(AND(Q4668&lt;&gt; "", COUNTIF(SAP!#REF!,Q4668)&gt;0),"Matched", "")</f>
        <v>#REF!</v>
      </c>
    </row>
    <row r="4669" spans="1:18">
      <c r="A4669" s="13">
        <v>11563327</v>
      </c>
      <c r="B4669" s="14">
        <v>43890</v>
      </c>
      <c r="C4669" s="14">
        <v>43890</v>
      </c>
      <c r="D4669" s="15" t="s">
        <v>10</v>
      </c>
      <c r="E4669" s="15">
        <v>0</v>
      </c>
      <c r="F4669" s="15">
        <v>0</v>
      </c>
      <c r="G4669" s="15">
        <v>16553.240000000002</v>
      </c>
      <c r="H4669" s="15">
        <v>717095.93</v>
      </c>
      <c r="I4669" s="15" t="s">
        <v>11</v>
      </c>
      <c r="J4669" s="15" t="s">
        <v>12</v>
      </c>
      <c r="K4669" s="1" t="str">
        <f t="shared" si="243"/>
        <v/>
      </c>
      <c r="L4669" s="1" t="e">
        <f ca="1">IF(AND(K4669&lt;&gt; "", COUNTIF(SAP!#REF!,K4669)&gt;0),"Matched", "")</f>
        <v>#REF!</v>
      </c>
      <c r="M4669" s="1" t="str">
        <f t="shared" si="244"/>
        <v/>
      </c>
      <c r="N4669" s="1" t="e">
        <f ca="1">IF(AND(M4669&lt;&gt; "", COUNTIF(SAP!#REF!,M4669)&gt;0),"Matched", "")</f>
        <v>#REF!</v>
      </c>
      <c r="O4669" s="1" t="str">
        <f t="shared" si="245"/>
        <v/>
      </c>
      <c r="P4669" s="1" t="e">
        <f ca="1">IF(AND(O4669&lt;&gt; "", COUNTIF(SAP!#REF!,O4669)&gt;0),"Matched", "")</f>
        <v>#REF!</v>
      </c>
      <c r="Q4669" s="1" t="str">
        <f ca="1">IF(D4669="AC","Logic4"&amp;"_"&amp;TEXT(C4669,"dd.mm.yyyy") &amp;"_"&amp; 1602756.68,"")</f>
        <v>Logic4_29.02.2020_1602756.68</v>
      </c>
      <c r="R4669" s="1" t="e">
        <f ca="1">IF(AND(Q4669&lt;&gt; "", COUNTIF(SAP!#REF!,Q4669)&gt;0),"Matched", "")</f>
        <v>#REF!</v>
      </c>
    </row>
    <row r="4670" spans="1:18">
      <c r="A4670" s="9">
        <v>11563327</v>
      </c>
      <c r="B4670" s="10">
        <v>43890</v>
      </c>
      <c r="C4670" s="10">
        <v>43890</v>
      </c>
      <c r="D4670" s="11" t="s">
        <v>10</v>
      </c>
      <c r="E4670" s="11">
        <v>0</v>
      </c>
      <c r="F4670" s="11">
        <v>0</v>
      </c>
      <c r="G4670" s="11">
        <v>16731.900000000001</v>
      </c>
      <c r="H4670" s="11">
        <v>733827.83</v>
      </c>
      <c r="I4670" s="11" t="s">
        <v>11</v>
      </c>
      <c r="J4670" s="11" t="s">
        <v>12</v>
      </c>
      <c r="K4670" s="1" t="str">
        <f t="shared" si="243"/>
        <v/>
      </c>
      <c r="L4670" s="1" t="e">
        <f ca="1">IF(AND(K4670&lt;&gt; "", COUNTIF(SAP!#REF!,K4670)&gt;0),"Matched", "")</f>
        <v>#REF!</v>
      </c>
      <c r="M4670" s="1" t="str">
        <f t="shared" si="244"/>
        <v/>
      </c>
      <c r="N4670" s="1" t="e">
        <f ca="1">IF(AND(M4670&lt;&gt; "", COUNTIF(SAP!#REF!,M4670)&gt;0),"Matched", "")</f>
        <v>#REF!</v>
      </c>
      <c r="O4670" s="1" t="str">
        <f t="shared" si="245"/>
        <v/>
      </c>
      <c r="P4670" s="1" t="e">
        <f ca="1">IF(AND(O4670&lt;&gt; "", COUNTIF(SAP!#REF!,O4670)&gt;0),"Matched", "")</f>
        <v>#REF!</v>
      </c>
      <c r="Q4670" s="1" t="str">
        <f ca="1">IF(D4670="AC","Logic4"&amp;"_"&amp;TEXT(C4670,"dd.mm.yyyy") &amp;"_"&amp; 1602756.68,"")</f>
        <v>Logic4_29.02.2020_1602756.68</v>
      </c>
      <c r="R4670" s="1" t="e">
        <f ca="1">IF(AND(Q4670&lt;&gt; "", COUNTIF(SAP!#REF!,Q4670)&gt;0),"Matched", "")</f>
        <v>#REF!</v>
      </c>
    </row>
    <row r="4671" spans="1:18">
      <c r="A4671" s="13">
        <v>11563327</v>
      </c>
      <c r="B4671" s="14">
        <v>43890</v>
      </c>
      <c r="C4671" s="14">
        <v>43890</v>
      </c>
      <c r="D4671" s="15" t="s">
        <v>10</v>
      </c>
      <c r="E4671" s="15">
        <v>0</v>
      </c>
      <c r="F4671" s="15">
        <v>0</v>
      </c>
      <c r="G4671" s="15">
        <v>16996.3</v>
      </c>
      <c r="H4671" s="15">
        <v>750824.13</v>
      </c>
      <c r="I4671" s="15" t="s">
        <v>11</v>
      </c>
      <c r="J4671" s="15" t="s">
        <v>12</v>
      </c>
      <c r="K4671" s="1" t="str">
        <f t="shared" si="243"/>
        <v/>
      </c>
      <c r="L4671" s="1" t="e">
        <f ca="1">IF(AND(K4671&lt;&gt; "", COUNTIF(SAP!#REF!,K4671)&gt;0),"Matched", "")</f>
        <v>#REF!</v>
      </c>
      <c r="M4671" s="1" t="str">
        <f t="shared" si="244"/>
        <v/>
      </c>
      <c r="N4671" s="1" t="e">
        <f ca="1">IF(AND(M4671&lt;&gt; "", COUNTIF(SAP!#REF!,M4671)&gt;0),"Matched", "")</f>
        <v>#REF!</v>
      </c>
      <c r="O4671" s="1" t="str">
        <f t="shared" si="245"/>
        <v/>
      </c>
      <c r="P4671" s="1" t="e">
        <f ca="1">IF(AND(O4671&lt;&gt; "", COUNTIF(SAP!#REF!,O4671)&gt;0),"Matched", "")</f>
        <v>#REF!</v>
      </c>
      <c r="Q4671" s="1" t="str">
        <f ca="1">IF(D4671="AC","Logic4"&amp;"_"&amp;TEXT(C4671,"dd.mm.yyyy") &amp;"_"&amp; 1602756.68,"")</f>
        <v>Logic4_29.02.2020_1602756.68</v>
      </c>
      <c r="R4671" s="1" t="e">
        <f ca="1">IF(AND(Q4671&lt;&gt; "", COUNTIF(SAP!#REF!,Q4671)&gt;0),"Matched", "")</f>
        <v>#REF!</v>
      </c>
    </row>
    <row r="4672" spans="1:18">
      <c r="A4672" s="9">
        <v>11563327</v>
      </c>
      <c r="B4672" s="10">
        <v>43890</v>
      </c>
      <c r="C4672" s="10">
        <v>43890</v>
      </c>
      <c r="D4672" s="11" t="s">
        <v>10</v>
      </c>
      <c r="E4672" s="11">
        <v>0</v>
      </c>
      <c r="F4672" s="11">
        <v>0</v>
      </c>
      <c r="G4672" s="11">
        <v>17612.400000000001</v>
      </c>
      <c r="H4672" s="11">
        <v>768436.53</v>
      </c>
      <c r="I4672" s="11" t="s">
        <v>11</v>
      </c>
      <c r="J4672" s="11" t="s">
        <v>12</v>
      </c>
      <c r="K4672" s="1" t="str">
        <f t="shared" si="243"/>
        <v/>
      </c>
      <c r="L4672" s="1" t="e">
        <f ca="1">IF(AND(K4672&lt;&gt; "", COUNTIF(SAP!#REF!,K4672)&gt;0),"Matched", "")</f>
        <v>#REF!</v>
      </c>
      <c r="M4672" s="1" t="str">
        <f t="shared" si="244"/>
        <v/>
      </c>
      <c r="N4672" s="1" t="e">
        <f ca="1">IF(AND(M4672&lt;&gt; "", COUNTIF(SAP!#REF!,M4672)&gt;0),"Matched", "")</f>
        <v>#REF!</v>
      </c>
      <c r="O4672" s="1" t="str">
        <f t="shared" si="245"/>
        <v/>
      </c>
      <c r="P4672" s="1" t="e">
        <f ca="1">IF(AND(O4672&lt;&gt; "", COUNTIF(SAP!#REF!,O4672)&gt;0),"Matched", "")</f>
        <v>#REF!</v>
      </c>
      <c r="Q4672" s="1" t="str">
        <f ca="1">IF(D4672="AC","Logic4"&amp;"_"&amp;TEXT(C4672,"dd.mm.yyyy") &amp;"_"&amp; 1602756.68,"")</f>
        <v>Logic4_29.02.2020_1602756.68</v>
      </c>
      <c r="R4672" s="1" t="e">
        <f ca="1">IF(AND(Q4672&lt;&gt; "", COUNTIF(SAP!#REF!,Q4672)&gt;0),"Matched", "")</f>
        <v>#REF!</v>
      </c>
    </row>
    <row r="4673" spans="1:18">
      <c r="A4673" s="13">
        <v>11563327</v>
      </c>
      <c r="B4673" s="14">
        <v>43890</v>
      </c>
      <c r="C4673" s="14">
        <v>43890</v>
      </c>
      <c r="D4673" s="15" t="s">
        <v>10</v>
      </c>
      <c r="E4673" s="15">
        <v>0</v>
      </c>
      <c r="F4673" s="15">
        <v>0</v>
      </c>
      <c r="G4673" s="15">
        <v>17795.5</v>
      </c>
      <c r="H4673" s="15">
        <v>786232.03</v>
      </c>
      <c r="I4673" s="15" t="s">
        <v>11</v>
      </c>
      <c r="J4673" s="15" t="s">
        <v>12</v>
      </c>
      <c r="K4673" s="1" t="str">
        <f t="shared" si="243"/>
        <v/>
      </c>
      <c r="L4673" s="1" t="e">
        <f ca="1">IF(AND(K4673&lt;&gt; "", COUNTIF(SAP!#REF!,K4673)&gt;0),"Matched", "")</f>
        <v>#REF!</v>
      </c>
      <c r="M4673" s="1" t="str">
        <f t="shared" si="244"/>
        <v/>
      </c>
      <c r="N4673" s="1" t="e">
        <f ca="1">IF(AND(M4673&lt;&gt; "", COUNTIF(SAP!#REF!,M4673)&gt;0),"Matched", "")</f>
        <v>#REF!</v>
      </c>
      <c r="O4673" s="1" t="str">
        <f t="shared" si="245"/>
        <v/>
      </c>
      <c r="P4673" s="1" t="e">
        <f ca="1">IF(AND(O4673&lt;&gt; "", COUNTIF(SAP!#REF!,O4673)&gt;0),"Matched", "")</f>
        <v>#REF!</v>
      </c>
      <c r="Q4673" s="1" t="str">
        <f ca="1">IF(D4673="AC","Logic4"&amp;"_"&amp;TEXT(C4673,"dd.mm.yyyy") &amp;"_"&amp; 1602756.68,"")</f>
        <v>Logic4_29.02.2020_1602756.68</v>
      </c>
      <c r="R4673" s="1" t="e">
        <f ca="1">IF(AND(Q4673&lt;&gt; "", COUNTIF(SAP!#REF!,Q4673)&gt;0),"Matched", "")</f>
        <v>#REF!</v>
      </c>
    </row>
    <row r="4674" spans="1:18">
      <c r="A4674" s="9">
        <v>11563327</v>
      </c>
      <c r="B4674" s="10">
        <v>43890</v>
      </c>
      <c r="C4674" s="10">
        <v>43890</v>
      </c>
      <c r="D4674" s="11" t="s">
        <v>10</v>
      </c>
      <c r="E4674" s="11">
        <v>0</v>
      </c>
      <c r="F4674" s="11">
        <v>0</v>
      </c>
      <c r="G4674" s="11">
        <v>18479.62</v>
      </c>
      <c r="H4674" s="11">
        <v>804711.65</v>
      </c>
      <c r="I4674" s="11" t="s">
        <v>11</v>
      </c>
      <c r="J4674" s="11" t="s">
        <v>12</v>
      </c>
      <c r="K4674" s="1" t="str">
        <f t="shared" si="243"/>
        <v/>
      </c>
      <c r="L4674" s="1" t="e">
        <f ca="1">IF(AND(K4674&lt;&gt; "", COUNTIF(SAP!#REF!,K4674)&gt;0),"Matched", "")</f>
        <v>#REF!</v>
      </c>
      <c r="M4674" s="1" t="str">
        <f t="shared" si="244"/>
        <v/>
      </c>
      <c r="N4674" s="1" t="e">
        <f ca="1">IF(AND(M4674&lt;&gt; "", COUNTIF(SAP!#REF!,M4674)&gt;0),"Matched", "")</f>
        <v>#REF!</v>
      </c>
      <c r="O4674" s="1" t="str">
        <f t="shared" si="245"/>
        <v/>
      </c>
      <c r="P4674" s="1" t="e">
        <f ca="1">IF(AND(O4674&lt;&gt; "", COUNTIF(SAP!#REF!,O4674)&gt;0),"Matched", "")</f>
        <v>#REF!</v>
      </c>
      <c r="Q4674" s="1" t="str">
        <f ca="1">IF(D4674="AC","Logic4"&amp;"_"&amp;TEXT(C4674,"dd.mm.yyyy") &amp;"_"&amp; 1602756.68,"")</f>
        <v>Logic4_29.02.2020_1602756.68</v>
      </c>
      <c r="R4674" s="1" t="e">
        <f ca="1">IF(AND(Q4674&lt;&gt; "", COUNTIF(SAP!#REF!,Q4674)&gt;0),"Matched", "")</f>
        <v>#REF!</v>
      </c>
    </row>
    <row r="4675" spans="1:18">
      <c r="A4675" s="13">
        <v>11563327</v>
      </c>
      <c r="B4675" s="14">
        <v>43890</v>
      </c>
      <c r="C4675" s="14">
        <v>43890</v>
      </c>
      <c r="D4675" s="15" t="s">
        <v>10</v>
      </c>
      <c r="E4675" s="15">
        <v>0</v>
      </c>
      <c r="F4675" s="15">
        <v>0</v>
      </c>
      <c r="G4675" s="15">
        <v>21036</v>
      </c>
      <c r="H4675" s="15">
        <v>825747.65</v>
      </c>
      <c r="I4675" s="15" t="s">
        <v>11</v>
      </c>
      <c r="J4675" s="15" t="s">
        <v>12</v>
      </c>
      <c r="K4675" s="1" t="str">
        <f t="shared" ref="K4675:K4720" si="246">IF(D4675="TF","Logic1"&amp;"_"&amp;TEXT(C4675, "mm") &amp;"_"&amp; F4675,"")</f>
        <v/>
      </c>
      <c r="L4675" s="1" t="e">
        <f ca="1">IF(AND(K4675&lt;&gt; "", COUNTIF(SAP!#REF!,K4675)&gt;0),"Matched", "")</f>
        <v>#REF!</v>
      </c>
      <c r="M4675" s="1" t="str">
        <f t="shared" si="244"/>
        <v/>
      </c>
      <c r="N4675" s="1" t="e">
        <f ca="1">IF(AND(M4675&lt;&gt; "", COUNTIF(SAP!#REF!,M4675)&gt;0),"Matched", "")</f>
        <v>#REF!</v>
      </c>
      <c r="O4675" s="1" t="str">
        <f t="shared" si="245"/>
        <v/>
      </c>
      <c r="P4675" s="1" t="e">
        <f ca="1">IF(AND(O4675&lt;&gt; "", COUNTIF(SAP!#REF!,O4675)&gt;0),"Matched", "")</f>
        <v>#REF!</v>
      </c>
      <c r="Q4675" s="1" t="str">
        <f ca="1">IF(D4675="AC","Logic4"&amp;"_"&amp;TEXT(C4675,"dd.mm.yyyy") &amp;"_"&amp; 1602756.68,"")</f>
        <v>Logic4_29.02.2020_1602756.68</v>
      </c>
      <c r="R4675" s="1" t="e">
        <f ca="1">IF(AND(Q4675&lt;&gt; "", COUNTIF(SAP!#REF!,Q4675)&gt;0),"Matched", "")</f>
        <v>#REF!</v>
      </c>
    </row>
    <row r="4676" spans="1:18">
      <c r="A4676" s="9">
        <v>11563327</v>
      </c>
      <c r="B4676" s="10">
        <v>43890</v>
      </c>
      <c r="C4676" s="10">
        <v>43890</v>
      </c>
      <c r="D4676" s="11" t="s">
        <v>10</v>
      </c>
      <c r="E4676" s="11">
        <v>0</v>
      </c>
      <c r="F4676" s="11">
        <v>0</v>
      </c>
      <c r="G4676" s="11">
        <v>21074.400000000001</v>
      </c>
      <c r="H4676" s="11">
        <v>846822.05</v>
      </c>
      <c r="I4676" s="11" t="s">
        <v>11</v>
      </c>
      <c r="J4676" s="11" t="s">
        <v>12</v>
      </c>
      <c r="K4676" s="1" t="str">
        <f t="shared" si="246"/>
        <v/>
      </c>
      <c r="L4676" s="1" t="e">
        <f ca="1">IF(AND(K4676&lt;&gt; "", COUNTIF(SAP!#REF!,K4676)&gt;0),"Matched", "")</f>
        <v>#REF!</v>
      </c>
      <c r="M4676" s="1" t="str">
        <f t="shared" si="244"/>
        <v/>
      </c>
      <c r="N4676" s="1" t="e">
        <f ca="1">IF(AND(M4676&lt;&gt; "", COUNTIF(SAP!#REF!,M4676)&gt;0),"Matched", "")</f>
        <v>#REF!</v>
      </c>
      <c r="O4676" s="1" t="str">
        <f t="shared" si="245"/>
        <v/>
      </c>
      <c r="P4676" s="1" t="e">
        <f ca="1">IF(AND(O4676&lt;&gt; "", COUNTIF(SAP!#REF!,O4676)&gt;0),"Matched", "")</f>
        <v>#REF!</v>
      </c>
      <c r="Q4676" s="1" t="str">
        <f ca="1">IF(D4676="AC","Logic4"&amp;"_"&amp;TEXT(C4676,"dd.mm.yyyy") &amp;"_"&amp; 1602756.68,"")</f>
        <v>Logic4_29.02.2020_1602756.68</v>
      </c>
      <c r="R4676" s="1" t="e">
        <f ca="1">IF(AND(Q4676&lt;&gt; "", COUNTIF(SAP!#REF!,Q4676)&gt;0),"Matched", "")</f>
        <v>#REF!</v>
      </c>
    </row>
    <row r="4677" spans="1:18">
      <c r="A4677" s="13">
        <v>11563327</v>
      </c>
      <c r="B4677" s="14">
        <v>43890</v>
      </c>
      <c r="C4677" s="14">
        <v>43890</v>
      </c>
      <c r="D4677" s="15" t="s">
        <v>10</v>
      </c>
      <c r="E4677" s="15">
        <v>0</v>
      </c>
      <c r="F4677" s="15">
        <v>0</v>
      </c>
      <c r="G4677" s="15">
        <v>21321.52</v>
      </c>
      <c r="H4677" s="15">
        <v>868143.57</v>
      </c>
      <c r="I4677" s="15" t="s">
        <v>11</v>
      </c>
      <c r="J4677" s="15" t="s">
        <v>12</v>
      </c>
      <c r="K4677" s="1" t="str">
        <f t="shared" si="246"/>
        <v/>
      </c>
      <c r="L4677" s="1" t="e">
        <f ca="1">IF(AND(K4677&lt;&gt; "", COUNTIF(SAP!#REF!,K4677)&gt;0),"Matched", "")</f>
        <v>#REF!</v>
      </c>
      <c r="M4677" s="1" t="str">
        <f t="shared" si="244"/>
        <v/>
      </c>
      <c r="N4677" s="1" t="e">
        <f ca="1">IF(AND(M4677&lt;&gt; "", COUNTIF(SAP!#REF!,M4677)&gt;0),"Matched", "")</f>
        <v>#REF!</v>
      </c>
      <c r="O4677" s="1" t="str">
        <f t="shared" si="245"/>
        <v/>
      </c>
      <c r="P4677" s="1" t="e">
        <f ca="1">IF(AND(O4677&lt;&gt; "", COUNTIF(SAP!#REF!,O4677)&gt;0),"Matched", "")</f>
        <v>#REF!</v>
      </c>
      <c r="Q4677" s="1" t="str">
        <f ca="1">IF(D4677="AC","Logic4"&amp;"_"&amp;TEXT(C4677,"dd.mm.yyyy") &amp;"_"&amp; 1602756.68,"")</f>
        <v>Logic4_29.02.2020_1602756.68</v>
      </c>
      <c r="R4677" s="1" t="e">
        <f ca="1">IF(AND(Q4677&lt;&gt; "", COUNTIF(SAP!#REF!,Q4677)&gt;0),"Matched", "")</f>
        <v>#REF!</v>
      </c>
    </row>
    <row r="4678" spans="1:18">
      <c r="A4678" s="9">
        <v>11563327</v>
      </c>
      <c r="B4678" s="10">
        <v>43890</v>
      </c>
      <c r="C4678" s="10">
        <v>43890</v>
      </c>
      <c r="D4678" s="11" t="s">
        <v>10</v>
      </c>
      <c r="E4678" s="11">
        <v>0</v>
      </c>
      <c r="F4678" s="11">
        <v>0</v>
      </c>
      <c r="G4678" s="11">
        <v>21843.200000000001</v>
      </c>
      <c r="H4678" s="11">
        <v>889986.77</v>
      </c>
      <c r="I4678" s="11" t="s">
        <v>11</v>
      </c>
      <c r="J4678" s="11" t="s">
        <v>12</v>
      </c>
      <c r="K4678" s="1" t="str">
        <f t="shared" si="246"/>
        <v/>
      </c>
      <c r="L4678" s="1" t="e">
        <f ca="1">IF(AND(K4678&lt;&gt; "", COUNTIF(SAP!#REF!,K4678)&gt;0),"Matched", "")</f>
        <v>#REF!</v>
      </c>
      <c r="M4678" s="1" t="str">
        <f t="shared" si="244"/>
        <v/>
      </c>
      <c r="N4678" s="1" t="e">
        <f ca="1">IF(AND(M4678&lt;&gt; "", COUNTIF(SAP!#REF!,M4678)&gt;0),"Matched", "")</f>
        <v>#REF!</v>
      </c>
      <c r="O4678" s="1" t="str">
        <f t="shared" si="245"/>
        <v/>
      </c>
      <c r="P4678" s="1" t="e">
        <f ca="1">IF(AND(O4678&lt;&gt; "", COUNTIF(SAP!#REF!,O4678)&gt;0),"Matched", "")</f>
        <v>#REF!</v>
      </c>
      <c r="Q4678" s="1" t="str">
        <f ca="1">IF(D4678="AC","Logic4"&amp;"_"&amp;TEXT(C4678,"dd.mm.yyyy") &amp;"_"&amp; 1602756.68,"")</f>
        <v>Logic4_29.02.2020_1602756.68</v>
      </c>
      <c r="R4678" s="1" t="e">
        <f ca="1">IF(AND(Q4678&lt;&gt; "", COUNTIF(SAP!#REF!,Q4678)&gt;0),"Matched", "")</f>
        <v>#REF!</v>
      </c>
    </row>
    <row r="4679" spans="1:18">
      <c r="A4679" s="13">
        <v>11563327</v>
      </c>
      <c r="B4679" s="14">
        <v>43890</v>
      </c>
      <c r="C4679" s="14">
        <v>43890</v>
      </c>
      <c r="D4679" s="15" t="s">
        <v>10</v>
      </c>
      <c r="E4679" s="15">
        <v>0</v>
      </c>
      <c r="F4679" s="15">
        <v>0</v>
      </c>
      <c r="G4679" s="15">
        <v>21927.9</v>
      </c>
      <c r="H4679" s="15">
        <v>911914.67</v>
      </c>
      <c r="I4679" s="15" t="s">
        <v>11</v>
      </c>
      <c r="J4679" s="15" t="s">
        <v>12</v>
      </c>
      <c r="K4679" s="1" t="str">
        <f t="shared" si="246"/>
        <v/>
      </c>
      <c r="L4679" s="1" t="e">
        <f ca="1">IF(AND(K4679&lt;&gt; "", COUNTIF(SAP!#REF!,K4679)&gt;0),"Matched", "")</f>
        <v>#REF!</v>
      </c>
      <c r="M4679" s="1" t="str">
        <f t="shared" si="244"/>
        <v/>
      </c>
      <c r="N4679" s="1" t="e">
        <f ca="1">IF(AND(M4679&lt;&gt; "", COUNTIF(SAP!#REF!,M4679)&gt;0),"Matched", "")</f>
        <v>#REF!</v>
      </c>
      <c r="O4679" s="1" t="str">
        <f t="shared" si="245"/>
        <v/>
      </c>
      <c r="P4679" s="1" t="e">
        <f ca="1">IF(AND(O4679&lt;&gt; "", COUNTIF(SAP!#REF!,O4679)&gt;0),"Matched", "")</f>
        <v>#REF!</v>
      </c>
      <c r="Q4679" s="1" t="str">
        <f ca="1">IF(D4679="AC","Logic4"&amp;"_"&amp;TEXT(C4679,"dd.mm.yyyy") &amp;"_"&amp; 1602756.68,"")</f>
        <v>Logic4_29.02.2020_1602756.68</v>
      </c>
      <c r="R4679" s="1" t="e">
        <f ca="1">IF(AND(Q4679&lt;&gt; "", COUNTIF(SAP!#REF!,Q4679)&gt;0),"Matched", "")</f>
        <v>#REF!</v>
      </c>
    </row>
    <row r="4680" spans="1:18">
      <c r="A4680" s="9">
        <v>11563327</v>
      </c>
      <c r="B4680" s="10">
        <v>43890</v>
      </c>
      <c r="C4680" s="10">
        <v>43890</v>
      </c>
      <c r="D4680" s="11" t="s">
        <v>10</v>
      </c>
      <c r="E4680" s="11">
        <v>0</v>
      </c>
      <c r="F4680" s="11">
        <v>0</v>
      </c>
      <c r="G4680" s="11">
        <v>23470</v>
      </c>
      <c r="H4680" s="11">
        <v>935384.67</v>
      </c>
      <c r="I4680" s="11" t="s">
        <v>11</v>
      </c>
      <c r="J4680" s="11" t="s">
        <v>12</v>
      </c>
      <c r="K4680" s="1" t="str">
        <f t="shared" si="246"/>
        <v/>
      </c>
      <c r="L4680" s="1" t="e">
        <f ca="1">IF(AND(K4680&lt;&gt; "", COUNTIF(SAP!#REF!,K4680)&gt;0),"Matched", "")</f>
        <v>#REF!</v>
      </c>
      <c r="M4680" s="1" t="str">
        <f t="shared" si="244"/>
        <v/>
      </c>
      <c r="N4680" s="1" t="e">
        <f ca="1">IF(AND(M4680&lt;&gt; "", COUNTIF(SAP!#REF!,M4680)&gt;0),"Matched", "")</f>
        <v>#REF!</v>
      </c>
      <c r="O4680" s="1" t="str">
        <f t="shared" si="245"/>
        <v/>
      </c>
      <c r="P4680" s="1" t="e">
        <f ca="1">IF(AND(O4680&lt;&gt; "", COUNTIF(SAP!#REF!,O4680)&gt;0),"Matched", "")</f>
        <v>#REF!</v>
      </c>
      <c r="Q4680" s="1" t="str">
        <f ca="1">IF(D4680="AC","Logic4"&amp;"_"&amp;TEXT(C4680,"dd.mm.yyyy") &amp;"_"&amp; 1602756.68,"")</f>
        <v>Logic4_29.02.2020_1602756.68</v>
      </c>
      <c r="R4680" s="1" t="e">
        <f ca="1">IF(AND(Q4680&lt;&gt; "", COUNTIF(SAP!#REF!,Q4680)&gt;0),"Matched", "")</f>
        <v>#REF!</v>
      </c>
    </row>
    <row r="4681" spans="1:18">
      <c r="A4681" s="13">
        <v>11563327</v>
      </c>
      <c r="B4681" s="14">
        <v>43890</v>
      </c>
      <c r="C4681" s="14">
        <v>43890</v>
      </c>
      <c r="D4681" s="15" t="s">
        <v>10</v>
      </c>
      <c r="E4681" s="15">
        <v>0</v>
      </c>
      <c r="F4681" s="15">
        <v>0</v>
      </c>
      <c r="G4681" s="15">
        <v>23899.7</v>
      </c>
      <c r="H4681" s="15">
        <v>959284.37</v>
      </c>
      <c r="I4681" s="15" t="s">
        <v>11</v>
      </c>
      <c r="J4681" s="15" t="s">
        <v>12</v>
      </c>
      <c r="K4681" s="1" t="str">
        <f t="shared" si="246"/>
        <v/>
      </c>
      <c r="L4681" s="1" t="e">
        <f ca="1">IF(AND(K4681&lt;&gt; "", COUNTIF(SAP!#REF!,K4681)&gt;0),"Matched", "")</f>
        <v>#REF!</v>
      </c>
      <c r="M4681" s="1" t="str">
        <f t="shared" si="244"/>
        <v/>
      </c>
      <c r="N4681" s="1" t="e">
        <f ca="1">IF(AND(M4681&lt;&gt; "", COUNTIF(SAP!#REF!,M4681)&gt;0),"Matched", "")</f>
        <v>#REF!</v>
      </c>
      <c r="O4681" s="1" t="str">
        <f t="shared" si="245"/>
        <v/>
      </c>
      <c r="P4681" s="1" t="e">
        <f ca="1">IF(AND(O4681&lt;&gt; "", COUNTIF(SAP!#REF!,O4681)&gt;0),"Matched", "")</f>
        <v>#REF!</v>
      </c>
      <c r="Q4681" s="1" t="str">
        <f ca="1">IF(D4681="AC","Logic4"&amp;"_"&amp;TEXT(C4681,"dd.mm.yyyy") &amp;"_"&amp; 1602756.68,"")</f>
        <v>Logic4_29.02.2020_1602756.68</v>
      </c>
      <c r="R4681" s="1" t="e">
        <f ca="1">IF(AND(Q4681&lt;&gt; "", COUNTIF(SAP!#REF!,Q4681)&gt;0),"Matched", "")</f>
        <v>#REF!</v>
      </c>
    </row>
    <row r="4682" spans="1:18">
      <c r="A4682" s="9">
        <v>11563327</v>
      </c>
      <c r="B4682" s="10">
        <v>43890</v>
      </c>
      <c r="C4682" s="10">
        <v>43890</v>
      </c>
      <c r="D4682" s="11" t="s">
        <v>10</v>
      </c>
      <c r="E4682" s="11">
        <v>0</v>
      </c>
      <c r="F4682" s="11">
        <v>0</v>
      </c>
      <c r="G4682" s="11">
        <v>24172.2</v>
      </c>
      <c r="H4682" s="11">
        <v>983456.57</v>
      </c>
      <c r="I4682" s="11" t="s">
        <v>11</v>
      </c>
      <c r="J4682" s="11" t="s">
        <v>12</v>
      </c>
      <c r="K4682" s="1" t="str">
        <f t="shared" si="246"/>
        <v/>
      </c>
      <c r="L4682" s="1" t="e">
        <f ca="1">IF(AND(K4682&lt;&gt; "", COUNTIF(SAP!#REF!,K4682)&gt;0),"Matched", "")</f>
        <v>#REF!</v>
      </c>
      <c r="M4682" s="1" t="str">
        <f t="shared" si="244"/>
        <v/>
      </c>
      <c r="N4682" s="1" t="e">
        <f ca="1">IF(AND(M4682&lt;&gt; "", COUNTIF(SAP!#REF!,M4682)&gt;0),"Matched", "")</f>
        <v>#REF!</v>
      </c>
      <c r="O4682" s="1" t="str">
        <f t="shared" si="245"/>
        <v/>
      </c>
      <c r="P4682" s="1" t="e">
        <f ca="1">IF(AND(O4682&lt;&gt; "", COUNTIF(SAP!#REF!,O4682)&gt;0),"Matched", "")</f>
        <v>#REF!</v>
      </c>
      <c r="Q4682" s="1" t="str">
        <f ca="1">IF(D4682="AC","Logic4"&amp;"_"&amp;TEXT(C4682,"dd.mm.yyyy") &amp;"_"&amp; 1602756.68,"")</f>
        <v>Logic4_29.02.2020_1602756.68</v>
      </c>
      <c r="R4682" s="1" t="e">
        <f ca="1">IF(AND(Q4682&lt;&gt; "", COUNTIF(SAP!#REF!,Q4682)&gt;0),"Matched", "")</f>
        <v>#REF!</v>
      </c>
    </row>
    <row r="4683" spans="1:18">
      <c r="A4683" s="13">
        <v>11563327</v>
      </c>
      <c r="B4683" s="14">
        <v>43890</v>
      </c>
      <c r="C4683" s="14">
        <v>43890</v>
      </c>
      <c r="D4683" s="15" t="s">
        <v>10</v>
      </c>
      <c r="E4683" s="15">
        <v>0</v>
      </c>
      <c r="F4683" s="15">
        <v>0</v>
      </c>
      <c r="G4683" s="15">
        <v>24561.7</v>
      </c>
      <c r="H4683" s="15">
        <v>1008018.27</v>
      </c>
      <c r="I4683" s="15" t="s">
        <v>11</v>
      </c>
      <c r="J4683" s="15" t="s">
        <v>12</v>
      </c>
      <c r="K4683" s="1" t="str">
        <f t="shared" si="246"/>
        <v/>
      </c>
      <c r="L4683" s="1" t="e">
        <f ca="1">IF(AND(K4683&lt;&gt; "", COUNTIF(SAP!#REF!,K4683)&gt;0),"Matched", "")</f>
        <v>#REF!</v>
      </c>
      <c r="M4683" s="1" t="str">
        <f t="shared" si="244"/>
        <v/>
      </c>
      <c r="N4683" s="1" t="e">
        <f ca="1">IF(AND(M4683&lt;&gt; "", COUNTIF(SAP!#REF!,M4683)&gt;0),"Matched", "")</f>
        <v>#REF!</v>
      </c>
      <c r="O4683" s="1" t="str">
        <f t="shared" si="245"/>
        <v/>
      </c>
      <c r="P4683" s="1" t="e">
        <f ca="1">IF(AND(O4683&lt;&gt; "", COUNTIF(SAP!#REF!,O4683)&gt;0),"Matched", "")</f>
        <v>#REF!</v>
      </c>
      <c r="Q4683" s="1" t="str">
        <f ca="1">IF(D4683="AC","Logic4"&amp;"_"&amp;TEXT(C4683,"dd.mm.yyyy") &amp;"_"&amp; 1602756.68,"")</f>
        <v>Logic4_29.02.2020_1602756.68</v>
      </c>
      <c r="R4683" s="1" t="e">
        <f ca="1">IF(AND(Q4683&lt;&gt; "", COUNTIF(SAP!#REF!,Q4683)&gt;0),"Matched", "")</f>
        <v>#REF!</v>
      </c>
    </row>
    <row r="4684" spans="1:18">
      <c r="A4684" s="9">
        <v>11563327</v>
      </c>
      <c r="B4684" s="10">
        <v>43890</v>
      </c>
      <c r="C4684" s="10">
        <v>43890</v>
      </c>
      <c r="D4684" s="11" t="s">
        <v>10</v>
      </c>
      <c r="E4684" s="11">
        <v>0</v>
      </c>
      <c r="F4684" s="11">
        <v>0</v>
      </c>
      <c r="G4684" s="11">
        <v>24779</v>
      </c>
      <c r="H4684" s="11">
        <v>1032797.27</v>
      </c>
      <c r="I4684" s="11" t="s">
        <v>11</v>
      </c>
      <c r="J4684" s="11" t="s">
        <v>12</v>
      </c>
      <c r="K4684" s="1" t="str">
        <f t="shared" si="246"/>
        <v/>
      </c>
      <c r="L4684" s="1" t="e">
        <f ca="1">IF(AND(K4684&lt;&gt; "", COUNTIF(SAP!#REF!,K4684)&gt;0),"Matched", "")</f>
        <v>#REF!</v>
      </c>
      <c r="M4684" s="1" t="str">
        <f t="shared" ref="M4684:M4719" si="247">IF(D4684="TR","Logic2"&amp;"_"&amp;TEXT(C4684,"dd.mm.yyyy") &amp;"_"&amp; F4684,"")</f>
        <v/>
      </c>
      <c r="N4684" s="1" t="e">
        <f ca="1">IF(AND(M4684&lt;&gt; "", COUNTIF(SAP!#REF!,M4684)&gt;0),"Matched", "")</f>
        <v>#REF!</v>
      </c>
      <c r="O4684" s="1" t="str">
        <f t="shared" ref="O4684:O4719" si="248">IF(D4684="AF","Logic3"&amp;"_"&amp;G4684,"")</f>
        <v/>
      </c>
      <c r="P4684" s="1" t="e">
        <f ca="1">IF(AND(O4684&lt;&gt; "", COUNTIF(SAP!#REF!,O4684)&gt;0),"Matched", "")</f>
        <v>#REF!</v>
      </c>
      <c r="Q4684" s="1" t="str">
        <f ca="1">IF(D4684="AC","Logic4"&amp;"_"&amp;TEXT(C4684,"dd.mm.yyyy") &amp;"_"&amp; 1602756.68,"")</f>
        <v>Logic4_29.02.2020_1602756.68</v>
      </c>
      <c r="R4684" s="1" t="e">
        <f ca="1">IF(AND(Q4684&lt;&gt; "", COUNTIF(SAP!#REF!,Q4684)&gt;0),"Matched", "")</f>
        <v>#REF!</v>
      </c>
    </row>
    <row r="4685" spans="1:18">
      <c r="A4685" s="13">
        <v>11563327</v>
      </c>
      <c r="B4685" s="14">
        <v>43890</v>
      </c>
      <c r="C4685" s="14">
        <v>43890</v>
      </c>
      <c r="D4685" s="15" t="s">
        <v>10</v>
      </c>
      <c r="E4685" s="15">
        <v>0</v>
      </c>
      <c r="F4685" s="15">
        <v>0</v>
      </c>
      <c r="G4685" s="15">
        <v>25146.6</v>
      </c>
      <c r="H4685" s="15">
        <v>1057943.8700000001</v>
      </c>
      <c r="I4685" s="15" t="s">
        <v>11</v>
      </c>
      <c r="J4685" s="15" t="s">
        <v>12</v>
      </c>
      <c r="K4685" s="1" t="str">
        <f t="shared" si="246"/>
        <v/>
      </c>
      <c r="L4685" s="1" t="e">
        <f ca="1">IF(AND(K4685&lt;&gt; "", COUNTIF(SAP!#REF!,K4685)&gt;0),"Matched", "")</f>
        <v>#REF!</v>
      </c>
      <c r="M4685" s="1" t="str">
        <f t="shared" si="247"/>
        <v/>
      </c>
      <c r="N4685" s="1" t="e">
        <f ca="1">IF(AND(M4685&lt;&gt; "", COUNTIF(SAP!#REF!,M4685)&gt;0),"Matched", "")</f>
        <v>#REF!</v>
      </c>
      <c r="O4685" s="1" t="str">
        <f t="shared" si="248"/>
        <v/>
      </c>
      <c r="P4685" s="1" t="e">
        <f ca="1">IF(AND(O4685&lt;&gt; "", COUNTIF(SAP!#REF!,O4685)&gt;0),"Matched", "")</f>
        <v>#REF!</v>
      </c>
      <c r="Q4685" s="1" t="str">
        <f ca="1">IF(D4685="AC","Logic4"&amp;"_"&amp;TEXT(C4685,"dd.mm.yyyy") &amp;"_"&amp; 1602756.68,"")</f>
        <v>Logic4_29.02.2020_1602756.68</v>
      </c>
      <c r="R4685" s="1" t="e">
        <f ca="1">IF(AND(Q4685&lt;&gt; "", COUNTIF(SAP!#REF!,Q4685)&gt;0),"Matched", "")</f>
        <v>#REF!</v>
      </c>
    </row>
    <row r="4686" spans="1:18">
      <c r="A4686" s="9">
        <v>11563327</v>
      </c>
      <c r="B4686" s="10">
        <v>43890</v>
      </c>
      <c r="C4686" s="10">
        <v>43890</v>
      </c>
      <c r="D4686" s="11" t="s">
        <v>10</v>
      </c>
      <c r="E4686" s="11">
        <v>0</v>
      </c>
      <c r="F4686" s="11">
        <v>0</v>
      </c>
      <c r="G4686" s="11">
        <v>25205.7</v>
      </c>
      <c r="H4686" s="11">
        <v>1083149.57</v>
      </c>
      <c r="I4686" s="11" t="s">
        <v>11</v>
      </c>
      <c r="J4686" s="11" t="s">
        <v>12</v>
      </c>
      <c r="K4686" s="1" t="str">
        <f t="shared" si="246"/>
        <v/>
      </c>
      <c r="L4686" s="1" t="e">
        <f ca="1">IF(AND(K4686&lt;&gt; "", COUNTIF(SAP!#REF!,K4686)&gt;0),"Matched", "")</f>
        <v>#REF!</v>
      </c>
      <c r="M4686" s="1" t="str">
        <f t="shared" si="247"/>
        <v/>
      </c>
      <c r="N4686" s="1" t="e">
        <f ca="1">IF(AND(M4686&lt;&gt; "", COUNTIF(SAP!#REF!,M4686)&gt;0),"Matched", "")</f>
        <v>#REF!</v>
      </c>
      <c r="O4686" s="1" t="str">
        <f t="shared" si="248"/>
        <v/>
      </c>
      <c r="P4686" s="1" t="e">
        <f ca="1">IF(AND(O4686&lt;&gt; "", COUNTIF(SAP!#REF!,O4686)&gt;0),"Matched", "")</f>
        <v>#REF!</v>
      </c>
      <c r="Q4686" s="1" t="str">
        <f ca="1">IF(D4686="AC","Logic4"&amp;"_"&amp;TEXT(C4686,"dd.mm.yyyy") &amp;"_"&amp; 1602756.68,"")</f>
        <v>Logic4_29.02.2020_1602756.68</v>
      </c>
      <c r="R4686" s="1" t="e">
        <f ca="1">IF(AND(Q4686&lt;&gt; "", COUNTIF(SAP!#REF!,Q4686)&gt;0),"Matched", "")</f>
        <v>#REF!</v>
      </c>
    </row>
    <row r="4687" spans="1:18">
      <c r="A4687" s="13">
        <v>11563327</v>
      </c>
      <c r="B4687" s="14">
        <v>43890</v>
      </c>
      <c r="C4687" s="14">
        <v>43890</v>
      </c>
      <c r="D4687" s="15" t="s">
        <v>10</v>
      </c>
      <c r="E4687" s="15">
        <v>0</v>
      </c>
      <c r="F4687" s="15">
        <v>0</v>
      </c>
      <c r="G4687" s="15">
        <v>25329.1</v>
      </c>
      <c r="H4687" s="15">
        <v>1108478.67</v>
      </c>
      <c r="I4687" s="15" t="s">
        <v>11</v>
      </c>
      <c r="J4687" s="15" t="s">
        <v>12</v>
      </c>
      <c r="K4687" s="1" t="str">
        <f t="shared" si="246"/>
        <v/>
      </c>
      <c r="L4687" s="1" t="e">
        <f ca="1">IF(AND(K4687&lt;&gt; "", COUNTIF(SAP!#REF!,K4687)&gt;0),"Matched", "")</f>
        <v>#REF!</v>
      </c>
      <c r="M4687" s="1" t="str">
        <f t="shared" si="247"/>
        <v/>
      </c>
      <c r="N4687" s="1" t="e">
        <f ca="1">IF(AND(M4687&lt;&gt; "", COUNTIF(SAP!#REF!,M4687)&gt;0),"Matched", "")</f>
        <v>#REF!</v>
      </c>
      <c r="O4687" s="1" t="str">
        <f t="shared" si="248"/>
        <v/>
      </c>
      <c r="P4687" s="1" t="e">
        <f ca="1">IF(AND(O4687&lt;&gt; "", COUNTIF(SAP!#REF!,O4687)&gt;0),"Matched", "")</f>
        <v>#REF!</v>
      </c>
      <c r="Q4687" s="1" t="str">
        <f ca="1">IF(D4687="AC","Logic4"&amp;"_"&amp;TEXT(C4687,"dd.mm.yyyy") &amp;"_"&amp; 1602756.68,"")</f>
        <v>Logic4_29.02.2020_1602756.68</v>
      </c>
      <c r="R4687" s="1" t="e">
        <f ca="1">IF(AND(Q4687&lt;&gt; "", COUNTIF(SAP!#REF!,Q4687)&gt;0),"Matched", "")</f>
        <v>#REF!</v>
      </c>
    </row>
    <row r="4688" spans="1:18">
      <c r="A4688" s="9">
        <v>11563327</v>
      </c>
      <c r="B4688" s="10">
        <v>43890</v>
      </c>
      <c r="C4688" s="10">
        <v>43890</v>
      </c>
      <c r="D4688" s="11" t="s">
        <v>10</v>
      </c>
      <c r="E4688" s="11">
        <v>0</v>
      </c>
      <c r="F4688" s="11">
        <v>0</v>
      </c>
      <c r="G4688" s="11">
        <v>25379.4</v>
      </c>
      <c r="H4688" s="11">
        <v>1133858.07</v>
      </c>
      <c r="I4688" s="11" t="s">
        <v>11</v>
      </c>
      <c r="J4688" s="11" t="s">
        <v>12</v>
      </c>
      <c r="K4688" s="1" t="str">
        <f t="shared" si="246"/>
        <v/>
      </c>
      <c r="L4688" s="1" t="e">
        <f ca="1">IF(AND(K4688&lt;&gt; "", COUNTIF(SAP!#REF!,K4688)&gt;0),"Matched", "")</f>
        <v>#REF!</v>
      </c>
      <c r="M4688" s="1" t="str">
        <f t="shared" si="247"/>
        <v/>
      </c>
      <c r="N4688" s="1" t="e">
        <f ca="1">IF(AND(M4688&lt;&gt; "", COUNTIF(SAP!#REF!,M4688)&gt;0),"Matched", "")</f>
        <v>#REF!</v>
      </c>
      <c r="O4688" s="1" t="str">
        <f t="shared" si="248"/>
        <v/>
      </c>
      <c r="P4688" s="1" t="e">
        <f ca="1">IF(AND(O4688&lt;&gt; "", COUNTIF(SAP!#REF!,O4688)&gt;0),"Matched", "")</f>
        <v>#REF!</v>
      </c>
      <c r="Q4688" s="1" t="str">
        <f ca="1">IF(D4688="AC","Logic4"&amp;"_"&amp;TEXT(C4688,"dd.mm.yyyy") &amp;"_"&amp; 1602756.68,"")</f>
        <v>Logic4_29.02.2020_1602756.68</v>
      </c>
      <c r="R4688" s="1" t="e">
        <f ca="1">IF(AND(Q4688&lt;&gt; "", COUNTIF(SAP!#REF!,Q4688)&gt;0),"Matched", "")</f>
        <v>#REF!</v>
      </c>
    </row>
    <row r="4689" spans="1:20">
      <c r="A4689" s="13">
        <v>11563327</v>
      </c>
      <c r="B4689" s="14">
        <v>43890</v>
      </c>
      <c r="C4689" s="14">
        <v>43890</v>
      </c>
      <c r="D4689" s="15" t="s">
        <v>10</v>
      </c>
      <c r="E4689" s="15">
        <v>0</v>
      </c>
      <c r="F4689" s="15">
        <v>0</v>
      </c>
      <c r="G4689" s="15">
        <v>27335.7</v>
      </c>
      <c r="H4689" s="15">
        <v>1161193.77</v>
      </c>
      <c r="I4689" s="15" t="s">
        <v>11</v>
      </c>
      <c r="J4689" s="15" t="s">
        <v>12</v>
      </c>
      <c r="K4689" s="1" t="str">
        <f t="shared" si="246"/>
        <v/>
      </c>
      <c r="L4689" s="1" t="e">
        <f ca="1">IF(AND(K4689&lt;&gt; "", COUNTIF(SAP!#REF!,K4689)&gt;0),"Matched", "")</f>
        <v>#REF!</v>
      </c>
      <c r="M4689" s="1" t="str">
        <f t="shared" si="247"/>
        <v/>
      </c>
      <c r="N4689" s="1" t="e">
        <f ca="1">IF(AND(M4689&lt;&gt; "", COUNTIF(SAP!#REF!,M4689)&gt;0),"Matched", "")</f>
        <v>#REF!</v>
      </c>
      <c r="O4689" s="1" t="str">
        <f t="shared" si="248"/>
        <v/>
      </c>
      <c r="P4689" s="1" t="e">
        <f ca="1">IF(AND(O4689&lt;&gt; "", COUNTIF(SAP!#REF!,O4689)&gt;0),"Matched", "")</f>
        <v>#REF!</v>
      </c>
      <c r="Q4689" s="1" t="str">
        <f ca="1">IF(D4689="AC","Logic4"&amp;"_"&amp;TEXT(C4689,"dd.mm.yyyy") &amp;"_"&amp; 1602756.68,"")</f>
        <v>Logic4_29.02.2020_1602756.68</v>
      </c>
      <c r="R4689" s="1" t="e">
        <f ca="1">IF(AND(Q4689&lt;&gt; "", COUNTIF(SAP!#REF!,Q4689)&gt;0),"Matched", "")</f>
        <v>#REF!</v>
      </c>
    </row>
    <row r="4690" spans="1:20">
      <c r="A4690" s="9">
        <v>11563327</v>
      </c>
      <c r="B4690" s="10">
        <v>43890</v>
      </c>
      <c r="C4690" s="10">
        <v>43890</v>
      </c>
      <c r="D4690" s="11" t="s">
        <v>10</v>
      </c>
      <c r="E4690" s="11">
        <v>0</v>
      </c>
      <c r="F4690" s="11">
        <v>0</v>
      </c>
      <c r="G4690" s="11">
        <v>28947.75</v>
      </c>
      <c r="H4690" s="11">
        <v>1190141.52</v>
      </c>
      <c r="I4690" s="11" t="s">
        <v>11</v>
      </c>
      <c r="J4690" s="11" t="s">
        <v>12</v>
      </c>
      <c r="K4690" s="1" t="str">
        <f t="shared" si="246"/>
        <v/>
      </c>
      <c r="L4690" s="1" t="e">
        <f ca="1">IF(AND(K4690&lt;&gt; "", COUNTIF(SAP!#REF!,K4690)&gt;0),"Matched", "")</f>
        <v>#REF!</v>
      </c>
      <c r="M4690" s="1" t="str">
        <f t="shared" si="247"/>
        <v/>
      </c>
      <c r="N4690" s="1" t="e">
        <f ca="1">IF(AND(M4690&lt;&gt; "", COUNTIF(SAP!#REF!,M4690)&gt;0),"Matched", "")</f>
        <v>#REF!</v>
      </c>
      <c r="O4690" s="1" t="str">
        <f t="shared" si="248"/>
        <v/>
      </c>
      <c r="P4690" s="1" t="e">
        <f ca="1">IF(AND(O4690&lt;&gt; "", COUNTIF(SAP!#REF!,O4690)&gt;0),"Matched", "")</f>
        <v>#REF!</v>
      </c>
      <c r="Q4690" s="1" t="str">
        <f ca="1">IF(D4690="AC","Logic4"&amp;"_"&amp;TEXT(C4690,"dd.mm.yyyy") &amp;"_"&amp; 1602756.68,"")</f>
        <v>Logic4_29.02.2020_1602756.68</v>
      </c>
      <c r="R4690" s="1" t="e">
        <f ca="1">IF(AND(Q4690&lt;&gt; "", COUNTIF(SAP!#REF!,Q4690)&gt;0),"Matched", "")</f>
        <v>#REF!</v>
      </c>
    </row>
    <row r="4691" spans="1:20">
      <c r="A4691" s="13">
        <v>11563327</v>
      </c>
      <c r="B4691" s="14">
        <v>43890</v>
      </c>
      <c r="C4691" s="14">
        <v>43890</v>
      </c>
      <c r="D4691" s="15" t="s">
        <v>10</v>
      </c>
      <c r="E4691" s="15">
        <v>0</v>
      </c>
      <c r="F4691" s="15">
        <v>0</v>
      </c>
      <c r="G4691" s="15">
        <v>30513</v>
      </c>
      <c r="H4691" s="15">
        <v>1220654.52</v>
      </c>
      <c r="I4691" s="15" t="s">
        <v>11</v>
      </c>
      <c r="J4691" s="15" t="s">
        <v>12</v>
      </c>
      <c r="K4691" s="1" t="str">
        <f t="shared" si="246"/>
        <v/>
      </c>
      <c r="L4691" s="1" t="e">
        <f ca="1">IF(AND(K4691&lt;&gt; "", COUNTIF(SAP!#REF!,K4691)&gt;0),"Matched", "")</f>
        <v>#REF!</v>
      </c>
      <c r="M4691" s="1" t="str">
        <f t="shared" si="247"/>
        <v/>
      </c>
      <c r="N4691" s="1" t="e">
        <f ca="1">IF(AND(M4691&lt;&gt; "", COUNTIF(SAP!#REF!,M4691)&gt;0),"Matched", "")</f>
        <v>#REF!</v>
      </c>
      <c r="O4691" s="1" t="str">
        <f t="shared" si="248"/>
        <v/>
      </c>
      <c r="P4691" s="1" t="e">
        <f ca="1">IF(AND(O4691&lt;&gt; "", COUNTIF(SAP!#REF!,O4691)&gt;0),"Matched", "")</f>
        <v>#REF!</v>
      </c>
      <c r="Q4691" s="1" t="str">
        <f ca="1">IF(D4691="AC","Logic4"&amp;"_"&amp;TEXT(C4691,"dd.mm.yyyy") &amp;"_"&amp; 1602756.68,"")</f>
        <v>Logic4_29.02.2020_1602756.68</v>
      </c>
      <c r="R4691" s="1" t="e">
        <f ca="1">IF(AND(Q4691&lt;&gt; "", COUNTIF(SAP!#REF!,Q4691)&gt;0),"Matched", "")</f>
        <v>#REF!</v>
      </c>
    </row>
    <row r="4692" spans="1:20">
      <c r="A4692" s="9">
        <v>11563327</v>
      </c>
      <c r="B4692" s="10">
        <v>43890</v>
      </c>
      <c r="C4692" s="10">
        <v>43890</v>
      </c>
      <c r="D4692" s="11" t="s">
        <v>10</v>
      </c>
      <c r="E4692" s="11">
        <v>0</v>
      </c>
      <c r="F4692" s="11">
        <v>0</v>
      </c>
      <c r="G4692" s="11">
        <v>33293.85</v>
      </c>
      <c r="H4692" s="11">
        <v>1253948.3700000001</v>
      </c>
      <c r="I4692" s="11" t="s">
        <v>11</v>
      </c>
      <c r="J4692" s="11" t="s">
        <v>12</v>
      </c>
      <c r="K4692" s="1" t="str">
        <f t="shared" si="246"/>
        <v/>
      </c>
      <c r="L4692" s="1" t="e">
        <f ca="1">IF(AND(K4692&lt;&gt; "", COUNTIF(SAP!#REF!,K4692)&gt;0),"Matched", "")</f>
        <v>#REF!</v>
      </c>
      <c r="M4692" s="1" t="str">
        <f t="shared" si="247"/>
        <v/>
      </c>
      <c r="N4692" s="1" t="e">
        <f ca="1">IF(AND(M4692&lt;&gt; "", COUNTIF(SAP!#REF!,M4692)&gt;0),"Matched", "")</f>
        <v>#REF!</v>
      </c>
      <c r="O4692" s="1" t="str">
        <f t="shared" si="248"/>
        <v/>
      </c>
      <c r="P4692" s="1" t="e">
        <f ca="1">IF(AND(O4692&lt;&gt; "", COUNTIF(SAP!#REF!,O4692)&gt;0),"Matched", "")</f>
        <v>#REF!</v>
      </c>
      <c r="Q4692" s="1" t="str">
        <f ca="1">IF(D4692="AC","Logic4"&amp;"_"&amp;TEXT(C4692,"dd.mm.yyyy") &amp;"_"&amp; 1602756.68,"")</f>
        <v>Logic4_29.02.2020_1602756.68</v>
      </c>
      <c r="R4692" s="1" t="e">
        <f ca="1">IF(AND(Q4692&lt;&gt; "", COUNTIF(SAP!#REF!,Q4692)&gt;0),"Matched", "")</f>
        <v>#REF!</v>
      </c>
    </row>
    <row r="4693" spans="1:20">
      <c r="A4693" s="13">
        <v>11563327</v>
      </c>
      <c r="B4693" s="14">
        <v>43890</v>
      </c>
      <c r="C4693" s="14">
        <v>43890</v>
      </c>
      <c r="D4693" s="15" t="s">
        <v>10</v>
      </c>
      <c r="E4693" s="15">
        <v>0</v>
      </c>
      <c r="F4693" s="15">
        <v>0</v>
      </c>
      <c r="G4693" s="15">
        <v>35357.300000000003</v>
      </c>
      <c r="H4693" s="15">
        <v>1289305.67</v>
      </c>
      <c r="I4693" s="15" t="s">
        <v>11</v>
      </c>
      <c r="J4693" s="15" t="s">
        <v>12</v>
      </c>
      <c r="K4693" s="1" t="str">
        <f t="shared" si="246"/>
        <v/>
      </c>
      <c r="L4693" s="1" t="e">
        <f ca="1">IF(AND(K4693&lt;&gt; "", COUNTIF(SAP!#REF!,K4693)&gt;0),"Matched", "")</f>
        <v>#REF!</v>
      </c>
      <c r="M4693" s="1" t="str">
        <f t="shared" si="247"/>
        <v/>
      </c>
      <c r="N4693" s="1" t="e">
        <f ca="1">IF(AND(M4693&lt;&gt; "", COUNTIF(SAP!#REF!,M4693)&gt;0),"Matched", "")</f>
        <v>#REF!</v>
      </c>
      <c r="O4693" s="1" t="str">
        <f t="shared" si="248"/>
        <v/>
      </c>
      <c r="P4693" s="1" t="e">
        <f ca="1">IF(AND(O4693&lt;&gt; "", COUNTIF(SAP!#REF!,O4693)&gt;0),"Matched", "")</f>
        <v>#REF!</v>
      </c>
      <c r="Q4693" s="1" t="str">
        <f ca="1">IF(D4693="AC","Logic4"&amp;"_"&amp;TEXT(C4693,"dd.mm.yyyy") &amp;"_"&amp; 1602756.68,"")</f>
        <v>Logic4_29.02.2020_1602756.68</v>
      </c>
      <c r="R4693" s="1" t="e">
        <f ca="1">IF(AND(Q4693&lt;&gt; "", COUNTIF(SAP!#REF!,Q4693)&gt;0),"Matched", "")</f>
        <v>#REF!</v>
      </c>
    </row>
    <row r="4694" spans="1:20">
      <c r="A4694" s="9">
        <v>11563327</v>
      </c>
      <c r="B4694" s="10">
        <v>43890</v>
      </c>
      <c r="C4694" s="10">
        <v>43890</v>
      </c>
      <c r="D4694" s="11" t="s">
        <v>10</v>
      </c>
      <c r="E4694" s="11">
        <v>0</v>
      </c>
      <c r="F4694" s="11">
        <v>0</v>
      </c>
      <c r="G4694" s="11">
        <v>36117.64</v>
      </c>
      <c r="H4694" s="11">
        <v>1325423.31</v>
      </c>
      <c r="I4694" s="11" t="s">
        <v>11</v>
      </c>
      <c r="J4694" s="11" t="s">
        <v>12</v>
      </c>
      <c r="K4694" s="1" t="str">
        <f t="shared" si="246"/>
        <v/>
      </c>
      <c r="L4694" s="1" t="e">
        <f ca="1">IF(AND(K4694&lt;&gt; "", COUNTIF(SAP!#REF!,K4694)&gt;0),"Matched", "")</f>
        <v>#REF!</v>
      </c>
      <c r="M4694" s="1" t="str">
        <f t="shared" si="247"/>
        <v/>
      </c>
      <c r="N4694" s="1" t="e">
        <f ca="1">IF(AND(M4694&lt;&gt; "", COUNTIF(SAP!#REF!,M4694)&gt;0),"Matched", "")</f>
        <v>#REF!</v>
      </c>
      <c r="O4694" s="1" t="str">
        <f t="shared" si="248"/>
        <v/>
      </c>
      <c r="P4694" s="1" t="e">
        <f ca="1">IF(AND(O4694&lt;&gt; "", COUNTIF(SAP!#REF!,O4694)&gt;0),"Matched", "")</f>
        <v>#REF!</v>
      </c>
      <c r="Q4694" s="1" t="str">
        <f ca="1">IF(D4694="AC","Logic4"&amp;"_"&amp;TEXT(C4694,"dd.mm.yyyy") &amp;"_"&amp; 1602756.68,"")</f>
        <v>Logic4_29.02.2020_1602756.68</v>
      </c>
      <c r="R4694" s="1" t="e">
        <f ca="1">IF(AND(Q4694&lt;&gt; "", COUNTIF(SAP!#REF!,Q4694)&gt;0),"Matched", "")</f>
        <v>#REF!</v>
      </c>
    </row>
    <row r="4695" spans="1:20">
      <c r="A4695" s="13">
        <v>11563327</v>
      </c>
      <c r="B4695" s="14">
        <v>43890</v>
      </c>
      <c r="C4695" s="14">
        <v>43890</v>
      </c>
      <c r="D4695" s="15" t="s">
        <v>10</v>
      </c>
      <c r="E4695" s="15">
        <v>0</v>
      </c>
      <c r="F4695" s="15">
        <v>0</v>
      </c>
      <c r="G4695" s="15">
        <v>38810.43</v>
      </c>
      <c r="H4695" s="15">
        <v>1364233.74</v>
      </c>
      <c r="I4695" s="15" t="s">
        <v>11</v>
      </c>
      <c r="J4695" s="15" t="s">
        <v>12</v>
      </c>
      <c r="K4695" s="1" t="str">
        <f t="shared" si="246"/>
        <v/>
      </c>
      <c r="L4695" s="1" t="e">
        <f ca="1">IF(AND(K4695&lt;&gt; "", COUNTIF(SAP!#REF!,K4695)&gt;0),"Matched", "")</f>
        <v>#REF!</v>
      </c>
      <c r="M4695" s="1" t="str">
        <f t="shared" si="247"/>
        <v/>
      </c>
      <c r="N4695" s="1" t="e">
        <f ca="1">IF(AND(M4695&lt;&gt; "", COUNTIF(SAP!#REF!,M4695)&gt;0),"Matched", "")</f>
        <v>#REF!</v>
      </c>
      <c r="O4695" s="1" t="str">
        <f t="shared" si="248"/>
        <v/>
      </c>
      <c r="P4695" s="1" t="e">
        <f ca="1">IF(AND(O4695&lt;&gt; "", COUNTIF(SAP!#REF!,O4695)&gt;0),"Matched", "")</f>
        <v>#REF!</v>
      </c>
      <c r="Q4695" s="1" t="str">
        <f ca="1">IF(D4695="AC","Logic4"&amp;"_"&amp;TEXT(C4695,"dd.mm.yyyy") &amp;"_"&amp; 1602756.68,"")</f>
        <v>Logic4_29.02.2020_1602756.68</v>
      </c>
      <c r="R4695" s="1" t="e">
        <f ca="1">IF(AND(Q4695&lt;&gt; "", COUNTIF(SAP!#REF!,Q4695)&gt;0),"Matched", "")</f>
        <v>#REF!</v>
      </c>
    </row>
    <row r="4696" spans="1:20">
      <c r="A4696" s="9">
        <v>11563327</v>
      </c>
      <c r="B4696" s="10">
        <v>43890</v>
      </c>
      <c r="C4696" s="10">
        <v>43890</v>
      </c>
      <c r="D4696" s="11" t="s">
        <v>10</v>
      </c>
      <c r="E4696" s="11">
        <v>0</v>
      </c>
      <c r="F4696" s="11">
        <v>0</v>
      </c>
      <c r="G4696" s="11">
        <v>39773.1</v>
      </c>
      <c r="H4696" s="11">
        <v>1404006.84</v>
      </c>
      <c r="I4696" s="11" t="s">
        <v>11</v>
      </c>
      <c r="J4696" s="11" t="s">
        <v>12</v>
      </c>
      <c r="K4696" s="1" t="str">
        <f t="shared" si="246"/>
        <v/>
      </c>
      <c r="L4696" s="1" t="e">
        <f ca="1">IF(AND(K4696&lt;&gt; "", COUNTIF(SAP!#REF!,K4696)&gt;0),"Matched", "")</f>
        <v>#REF!</v>
      </c>
      <c r="M4696" s="1" t="str">
        <f t="shared" si="247"/>
        <v/>
      </c>
      <c r="N4696" s="1" t="e">
        <f ca="1">IF(AND(M4696&lt;&gt; "", COUNTIF(SAP!#REF!,M4696)&gt;0),"Matched", "")</f>
        <v>#REF!</v>
      </c>
      <c r="O4696" s="1" t="str">
        <f t="shared" si="248"/>
        <v/>
      </c>
      <c r="P4696" s="1" t="e">
        <f ca="1">IF(AND(O4696&lt;&gt; "", COUNTIF(SAP!#REF!,O4696)&gt;0),"Matched", "")</f>
        <v>#REF!</v>
      </c>
      <c r="Q4696" s="1" t="str">
        <f ca="1">IF(D4696="AC","Logic4"&amp;"_"&amp;TEXT(C4696,"dd.mm.yyyy") &amp;"_"&amp; 1602756.68,"")</f>
        <v>Logic4_29.02.2020_1602756.68</v>
      </c>
      <c r="R4696" s="1" t="e">
        <f ca="1">IF(AND(Q4696&lt;&gt; "", COUNTIF(SAP!#REF!,Q4696)&gt;0),"Matched", "")</f>
        <v>#REF!</v>
      </c>
    </row>
    <row r="4697" spans="1:20">
      <c r="A4697" s="13">
        <v>11563327</v>
      </c>
      <c r="B4697" s="14">
        <v>43890</v>
      </c>
      <c r="C4697" s="14">
        <v>43890</v>
      </c>
      <c r="D4697" s="15" t="s">
        <v>10</v>
      </c>
      <c r="E4697" s="15">
        <v>0</v>
      </c>
      <c r="F4697" s="15">
        <v>0</v>
      </c>
      <c r="G4697" s="15">
        <v>41009</v>
      </c>
      <c r="H4697" s="15">
        <v>1445015.84</v>
      </c>
      <c r="I4697" s="15" t="s">
        <v>11</v>
      </c>
      <c r="J4697" s="15" t="s">
        <v>12</v>
      </c>
      <c r="K4697" s="1" t="str">
        <f t="shared" si="246"/>
        <v/>
      </c>
      <c r="L4697" s="1" t="e">
        <f ca="1">IF(AND(K4697&lt;&gt; "", COUNTIF(SAP!#REF!,K4697)&gt;0),"Matched", "")</f>
        <v>#REF!</v>
      </c>
      <c r="M4697" s="1" t="str">
        <f t="shared" si="247"/>
        <v/>
      </c>
      <c r="N4697" s="1" t="e">
        <f ca="1">IF(AND(M4697&lt;&gt; "", COUNTIF(SAP!#REF!,M4697)&gt;0),"Matched", "")</f>
        <v>#REF!</v>
      </c>
      <c r="O4697" s="1" t="str">
        <f t="shared" si="248"/>
        <v/>
      </c>
      <c r="P4697" s="1" t="e">
        <f ca="1">IF(AND(O4697&lt;&gt; "", COUNTIF(SAP!#REF!,O4697)&gt;0),"Matched", "")</f>
        <v>#REF!</v>
      </c>
      <c r="Q4697" s="1" t="str">
        <f ca="1">IF(D4697="AC","Logic4"&amp;"_"&amp;TEXT(C4697,"dd.mm.yyyy") &amp;"_"&amp; 1602756.68,"")</f>
        <v>Logic4_29.02.2020_1602756.68</v>
      </c>
      <c r="R4697" s="1" t="e">
        <f ca="1">IF(AND(Q4697&lt;&gt; "", COUNTIF(SAP!#REF!,Q4697)&gt;0),"Matched", "")</f>
        <v>#REF!</v>
      </c>
    </row>
    <row r="4698" spans="1:20">
      <c r="A4698" s="9">
        <v>11563327</v>
      </c>
      <c r="B4698" s="10">
        <v>43890</v>
      </c>
      <c r="C4698" s="10">
        <v>43890</v>
      </c>
      <c r="D4698" s="11" t="s">
        <v>10</v>
      </c>
      <c r="E4698" s="11">
        <v>0</v>
      </c>
      <c r="F4698" s="11">
        <v>0</v>
      </c>
      <c r="G4698" s="11">
        <v>47110.53</v>
      </c>
      <c r="H4698" s="11">
        <v>1492126.37</v>
      </c>
      <c r="I4698" s="11" t="s">
        <v>11</v>
      </c>
      <c r="J4698" s="11" t="s">
        <v>12</v>
      </c>
      <c r="K4698" s="1" t="str">
        <f t="shared" si="246"/>
        <v/>
      </c>
      <c r="L4698" s="1" t="e">
        <f ca="1">IF(AND(K4698&lt;&gt; "", COUNTIF(SAP!#REF!,K4698)&gt;0),"Matched", "")</f>
        <v>#REF!</v>
      </c>
      <c r="M4698" s="1" t="str">
        <f t="shared" si="247"/>
        <v/>
      </c>
      <c r="N4698" s="1" t="e">
        <f ca="1">IF(AND(M4698&lt;&gt; "", COUNTIF(SAP!#REF!,M4698)&gt;0),"Matched", "")</f>
        <v>#REF!</v>
      </c>
      <c r="O4698" s="1" t="str">
        <f t="shared" si="248"/>
        <v/>
      </c>
      <c r="P4698" s="1" t="e">
        <f ca="1">IF(AND(O4698&lt;&gt; "", COUNTIF(SAP!#REF!,O4698)&gt;0),"Matched", "")</f>
        <v>#REF!</v>
      </c>
      <c r="Q4698" s="1" t="str">
        <f ca="1">IF(D4698="AC","Logic4"&amp;"_"&amp;TEXT(C4698,"dd.mm.yyyy") &amp;"_"&amp; 1602756.68,"")</f>
        <v>Logic4_29.02.2020_1602756.68</v>
      </c>
      <c r="R4698" s="1" t="e">
        <f ca="1">IF(AND(Q4698&lt;&gt; "", COUNTIF(SAP!#REF!,Q4698)&gt;0),"Matched", "")</f>
        <v>#REF!</v>
      </c>
    </row>
    <row r="4699" spans="1:20">
      <c r="A4699" s="13">
        <v>11563327</v>
      </c>
      <c r="B4699" s="14">
        <v>43890</v>
      </c>
      <c r="C4699" s="14">
        <v>43890</v>
      </c>
      <c r="D4699" s="15" t="s">
        <v>10</v>
      </c>
      <c r="E4699" s="15">
        <v>0</v>
      </c>
      <c r="F4699" s="15">
        <v>0</v>
      </c>
      <c r="G4699" s="15">
        <v>53598.2</v>
      </c>
      <c r="H4699" s="15">
        <v>1545724.57</v>
      </c>
      <c r="I4699" s="15" t="s">
        <v>11</v>
      </c>
      <c r="J4699" s="15" t="s">
        <v>12</v>
      </c>
      <c r="K4699" s="1" t="str">
        <f t="shared" si="246"/>
        <v/>
      </c>
      <c r="L4699" s="1" t="e">
        <f ca="1">IF(AND(K4699&lt;&gt; "", COUNTIF(SAP!#REF!,K4699)&gt;0),"Matched", "")</f>
        <v>#REF!</v>
      </c>
      <c r="M4699" s="1" t="str">
        <f t="shared" si="247"/>
        <v/>
      </c>
      <c r="N4699" s="1" t="e">
        <f ca="1">IF(AND(M4699&lt;&gt; "", COUNTIF(SAP!#REF!,M4699)&gt;0),"Matched", "")</f>
        <v>#REF!</v>
      </c>
      <c r="O4699" s="1" t="str">
        <f t="shared" si="248"/>
        <v/>
      </c>
      <c r="P4699" s="1" t="e">
        <f ca="1">IF(AND(O4699&lt;&gt; "", COUNTIF(SAP!#REF!,O4699)&gt;0),"Matched", "")</f>
        <v>#REF!</v>
      </c>
      <c r="Q4699" s="1" t="str">
        <f ca="1">IF(D4699="AC","Logic4"&amp;"_"&amp;TEXT(C4699,"dd.mm.yyyy") &amp;"_"&amp; 1602756.68,"")</f>
        <v>Logic4_29.02.2020_1602756.68</v>
      </c>
      <c r="R4699" s="1" t="e">
        <f ca="1">IF(AND(Q4699&lt;&gt; "", COUNTIF(SAP!#REF!,Q4699)&gt;0),"Matched", "")</f>
        <v>#REF!</v>
      </c>
    </row>
    <row r="4700" spans="1:20">
      <c r="A4700" s="9">
        <v>11563327</v>
      </c>
      <c r="B4700" s="10">
        <v>43890</v>
      </c>
      <c r="C4700" s="10">
        <v>43890</v>
      </c>
      <c r="D4700" s="11" t="s">
        <v>10</v>
      </c>
      <c r="E4700" s="11">
        <v>0</v>
      </c>
      <c r="F4700" s="11">
        <v>0</v>
      </c>
      <c r="G4700" s="11">
        <v>57032.11</v>
      </c>
      <c r="H4700" s="11">
        <v>1602756.68</v>
      </c>
      <c r="I4700" s="11" t="s">
        <v>11</v>
      </c>
      <c r="J4700" s="11" t="s">
        <v>12</v>
      </c>
      <c r="K4700" s="1" t="str">
        <f t="shared" si="246"/>
        <v/>
      </c>
      <c r="L4700" s="1" t="e">
        <f ca="1">IF(AND(K4700&lt;&gt; "", COUNTIF(SAP!#REF!,K4700)&gt;0),"Matched", "")</f>
        <v>#REF!</v>
      </c>
      <c r="M4700" s="1" t="str">
        <f t="shared" si="247"/>
        <v/>
      </c>
      <c r="N4700" s="1" t="e">
        <f ca="1">IF(AND(M4700&lt;&gt; "", COUNTIF(SAP!#REF!,M4700)&gt;0),"Matched", "")</f>
        <v>#REF!</v>
      </c>
      <c r="O4700" s="1" t="str">
        <f t="shared" si="248"/>
        <v/>
      </c>
      <c r="P4700" s="1" t="e">
        <f ca="1">IF(AND(O4700&lt;&gt; "", COUNTIF(SAP!#REF!,O4700)&gt;0),"Matched", "")</f>
        <v>#REF!</v>
      </c>
      <c r="Q4700" s="1" t="str">
        <f ca="1">IF(D4700="AC","Logic4"&amp;"_"&amp;TEXT(C4700,"dd.mm.yyyy") &amp;"_"&amp; 1602756.68,"")</f>
        <v>Logic4_29.02.2020_1602756.68</v>
      </c>
      <c r="R4700" s="1" t="e">
        <f ca="1">IF(AND(Q4700&lt;&gt; "", COUNTIF(SAP!#REF!,Q4700)&gt;0),"Matched", "")</f>
        <v>#REF!</v>
      </c>
    </row>
    <row r="4701" spans="1:20">
      <c r="A4701" s="13">
        <v>11563327</v>
      </c>
      <c r="B4701" s="14">
        <v>43890</v>
      </c>
      <c r="C4701" s="14">
        <v>43890</v>
      </c>
      <c r="D4701" s="15" t="s">
        <v>13</v>
      </c>
      <c r="E4701" s="15">
        <v>0</v>
      </c>
      <c r="F4701" s="15">
        <v>5.7</v>
      </c>
      <c r="G4701" s="15">
        <v>0</v>
      </c>
      <c r="H4701" s="15">
        <v>1602750.98</v>
      </c>
      <c r="I4701" s="15" t="s">
        <v>14</v>
      </c>
      <c r="J4701" s="15" t="s">
        <v>15</v>
      </c>
      <c r="K4701" s="1" t="str">
        <f t="shared" si="246"/>
        <v/>
      </c>
      <c r="L4701" s="1" t="e">
        <f ca="1">IF(AND(K4701&lt;&gt; "", COUNTIF(SAP!#REF!,K4701)&gt;0),"Matched", "")</f>
        <v>#REF!</v>
      </c>
      <c r="M4701" s="1" t="str">
        <f t="shared" si="247"/>
        <v/>
      </c>
      <c r="N4701" s="1" t="e">
        <f ca="1">IF(AND(M4701&lt;&gt; "", COUNTIF(SAP!#REF!,M4701)&gt;0),"Matched", "")</f>
        <v>#REF!</v>
      </c>
      <c r="O4701" s="1" t="str">
        <f t="shared" si="248"/>
        <v/>
      </c>
      <c r="P4701" s="1" t="e">
        <f ca="1">IF(AND(O4701&lt;&gt; "", COUNTIF(SAP!#REF!,O4701)&gt;0),"Matched", "")</f>
        <v>#REF!</v>
      </c>
      <c r="R4701" s="1" t="e">
        <f ca="1">IF(AND(Q4701&lt;&gt; "", COUNTIF(SAP!#REF!,Q4701)&gt;0),"Matched", "")</f>
        <v>#REF!</v>
      </c>
      <c r="S4701" s="1" t="str">
        <f ca="1">IF(D4701="AD","Logic5"&amp;"_"&amp;TEXT(C4701,"dd.mm.yyyy") &amp;"_"&amp; 446.44,"")</f>
        <v>Logic5_29.02.2020_446.44</v>
      </c>
      <c r="T4701" s="1" t="e">
        <f ca="1">IF(AND(S4701&lt;&gt; "", COUNTIF(SAP!#REF!,S4701)&gt;0),"Matched", "")</f>
        <v>#REF!</v>
      </c>
    </row>
    <row r="4702" spans="1:20">
      <c r="A4702" s="9">
        <v>11563327</v>
      </c>
      <c r="B4702" s="10">
        <v>43890</v>
      </c>
      <c r="C4702" s="10">
        <v>43890</v>
      </c>
      <c r="D4702" s="11" t="s">
        <v>13</v>
      </c>
      <c r="E4702" s="11">
        <v>0</v>
      </c>
      <c r="F4702" s="11">
        <v>11.22</v>
      </c>
      <c r="G4702" s="11">
        <v>0</v>
      </c>
      <c r="H4702" s="11">
        <v>1602739.76</v>
      </c>
      <c r="I4702" s="11" t="s">
        <v>14</v>
      </c>
      <c r="J4702" s="11" t="s">
        <v>15</v>
      </c>
      <c r="K4702" s="1" t="str">
        <f t="shared" si="246"/>
        <v/>
      </c>
      <c r="L4702" s="1" t="e">
        <f ca="1">IF(AND(K4702&lt;&gt; "", COUNTIF(SAP!#REF!,K4702)&gt;0),"Matched", "")</f>
        <v>#REF!</v>
      </c>
      <c r="M4702" s="1" t="str">
        <f t="shared" si="247"/>
        <v/>
      </c>
      <c r="N4702" s="1" t="e">
        <f ca="1">IF(AND(M4702&lt;&gt; "", COUNTIF(SAP!#REF!,M4702)&gt;0),"Matched", "")</f>
        <v>#REF!</v>
      </c>
      <c r="O4702" s="1" t="str">
        <f t="shared" si="248"/>
        <v/>
      </c>
      <c r="P4702" s="1" t="e">
        <f ca="1">IF(AND(O4702&lt;&gt; "", COUNTIF(SAP!#REF!,O4702)&gt;0),"Matched", "")</f>
        <v>#REF!</v>
      </c>
      <c r="R4702" s="1" t="e">
        <f ca="1">IF(AND(Q4702&lt;&gt; "", COUNTIF(SAP!#REF!,Q4702)&gt;0),"Matched", "")</f>
        <v>#REF!</v>
      </c>
      <c r="S4702" s="1" t="str">
        <f ca="1">IF(D4702="AD","Logic5"&amp;"_"&amp;TEXT(C4702,"dd.mm.yyyy") &amp;"_"&amp; 446.44,"")</f>
        <v>Logic5_29.02.2020_446.44</v>
      </c>
      <c r="T4702" s="1" t="e">
        <f ca="1">IF(AND(S4702&lt;&gt; "", COUNTIF(SAP!#REF!,S4702)&gt;0),"Matched", "")</f>
        <v>#REF!</v>
      </c>
    </row>
    <row r="4703" spans="1:20">
      <c r="A4703" s="13">
        <v>11563327</v>
      </c>
      <c r="B4703" s="14">
        <v>43890</v>
      </c>
      <c r="C4703" s="14">
        <v>43890</v>
      </c>
      <c r="D4703" s="15" t="s">
        <v>13</v>
      </c>
      <c r="E4703" s="15">
        <v>0</v>
      </c>
      <c r="F4703" s="15">
        <v>12.89</v>
      </c>
      <c r="G4703" s="15">
        <v>0</v>
      </c>
      <c r="H4703" s="15">
        <v>1602726.87</v>
      </c>
      <c r="I4703" s="15" t="s">
        <v>14</v>
      </c>
      <c r="J4703" s="15" t="s">
        <v>15</v>
      </c>
      <c r="K4703" s="1" t="str">
        <f t="shared" si="246"/>
        <v/>
      </c>
      <c r="L4703" s="1" t="e">
        <f ca="1">IF(AND(K4703&lt;&gt; "", COUNTIF(SAP!#REF!,K4703)&gt;0),"Matched", "")</f>
        <v>#REF!</v>
      </c>
      <c r="M4703" s="1" t="str">
        <f t="shared" si="247"/>
        <v/>
      </c>
      <c r="N4703" s="1" t="e">
        <f ca="1">IF(AND(M4703&lt;&gt; "", COUNTIF(SAP!#REF!,M4703)&gt;0),"Matched", "")</f>
        <v>#REF!</v>
      </c>
      <c r="O4703" s="1" t="str">
        <f t="shared" si="248"/>
        <v/>
      </c>
      <c r="P4703" s="1" t="e">
        <f ca="1">IF(AND(O4703&lt;&gt; "", COUNTIF(SAP!#REF!,O4703)&gt;0),"Matched", "")</f>
        <v>#REF!</v>
      </c>
      <c r="R4703" s="1" t="e">
        <f ca="1">IF(AND(Q4703&lt;&gt; "", COUNTIF(SAP!#REF!,Q4703)&gt;0),"Matched", "")</f>
        <v>#REF!</v>
      </c>
      <c r="S4703" s="1" t="str">
        <f ca="1">IF(D4703="AD","Logic5"&amp;"_"&amp;TEXT(C4703,"dd.mm.yyyy") &amp;"_"&amp; 446.44,"")</f>
        <v>Logic5_29.02.2020_446.44</v>
      </c>
      <c r="T4703" s="1" t="e">
        <f ca="1">IF(AND(S4703&lt;&gt; "", COUNTIF(SAP!#REF!,S4703)&gt;0),"Matched", "")</f>
        <v>#REF!</v>
      </c>
    </row>
    <row r="4704" spans="1:20">
      <c r="A4704" s="9">
        <v>11563327</v>
      </c>
      <c r="B4704" s="10">
        <v>43890</v>
      </c>
      <c r="C4704" s="10">
        <v>43890</v>
      </c>
      <c r="D4704" s="11" t="s">
        <v>13</v>
      </c>
      <c r="E4704" s="11">
        <v>0</v>
      </c>
      <c r="F4704" s="11">
        <v>12.99</v>
      </c>
      <c r="G4704" s="11">
        <v>0</v>
      </c>
      <c r="H4704" s="11">
        <v>1602713.88</v>
      </c>
      <c r="I4704" s="11" t="s">
        <v>14</v>
      </c>
      <c r="J4704" s="11" t="s">
        <v>15</v>
      </c>
      <c r="K4704" s="1" t="str">
        <f t="shared" si="246"/>
        <v/>
      </c>
      <c r="L4704" s="1" t="e">
        <f ca="1">IF(AND(K4704&lt;&gt; "", COUNTIF(SAP!#REF!,K4704)&gt;0),"Matched", "")</f>
        <v>#REF!</v>
      </c>
      <c r="M4704" s="1" t="str">
        <f t="shared" si="247"/>
        <v/>
      </c>
      <c r="N4704" s="1" t="e">
        <f ca="1">IF(AND(M4704&lt;&gt; "", COUNTIF(SAP!#REF!,M4704)&gt;0),"Matched", "")</f>
        <v>#REF!</v>
      </c>
      <c r="O4704" s="1" t="str">
        <f t="shared" si="248"/>
        <v/>
      </c>
      <c r="P4704" s="1" t="e">
        <f ca="1">IF(AND(O4704&lt;&gt; "", COUNTIF(SAP!#REF!,O4704)&gt;0),"Matched", "")</f>
        <v>#REF!</v>
      </c>
      <c r="R4704" s="1" t="e">
        <f ca="1">IF(AND(Q4704&lt;&gt; "", COUNTIF(SAP!#REF!,Q4704)&gt;0),"Matched", "")</f>
        <v>#REF!</v>
      </c>
      <c r="S4704" s="1" t="str">
        <f ca="1">IF(D4704="AD","Logic5"&amp;"_"&amp;TEXT(C4704,"dd.mm.yyyy") &amp;"_"&amp; 446.44,"")</f>
        <v>Logic5_29.02.2020_446.44</v>
      </c>
      <c r="T4704" s="1" t="e">
        <f ca="1">IF(AND(S4704&lt;&gt; "", COUNTIF(SAP!#REF!,S4704)&gt;0),"Matched", "")</f>
        <v>#REF!</v>
      </c>
    </row>
    <row r="4705" spans="1:20">
      <c r="A4705" s="13">
        <v>11563327</v>
      </c>
      <c r="B4705" s="14">
        <v>43890</v>
      </c>
      <c r="C4705" s="14">
        <v>43890</v>
      </c>
      <c r="D4705" s="15" t="s">
        <v>13</v>
      </c>
      <c r="E4705" s="15">
        <v>0</v>
      </c>
      <c r="F4705" s="15">
        <v>13.55</v>
      </c>
      <c r="G4705" s="15">
        <v>0</v>
      </c>
      <c r="H4705" s="15">
        <v>1602700.33</v>
      </c>
      <c r="I4705" s="15" t="s">
        <v>14</v>
      </c>
      <c r="J4705" s="15" t="s">
        <v>15</v>
      </c>
      <c r="K4705" s="1" t="str">
        <f t="shared" si="246"/>
        <v/>
      </c>
      <c r="L4705" s="1" t="e">
        <f ca="1">IF(AND(K4705&lt;&gt; "", COUNTIF(SAP!#REF!,K4705)&gt;0),"Matched", "")</f>
        <v>#REF!</v>
      </c>
      <c r="M4705" s="1" t="str">
        <f t="shared" si="247"/>
        <v/>
      </c>
      <c r="N4705" s="1" t="e">
        <f ca="1">IF(AND(M4705&lt;&gt; "", COUNTIF(SAP!#REF!,M4705)&gt;0),"Matched", "")</f>
        <v>#REF!</v>
      </c>
      <c r="O4705" s="1" t="str">
        <f t="shared" si="248"/>
        <v/>
      </c>
      <c r="P4705" s="1" t="e">
        <f ca="1">IF(AND(O4705&lt;&gt; "", COUNTIF(SAP!#REF!,O4705)&gt;0),"Matched", "")</f>
        <v>#REF!</v>
      </c>
      <c r="R4705" s="1" t="e">
        <f ca="1">IF(AND(Q4705&lt;&gt; "", COUNTIF(SAP!#REF!,Q4705)&gt;0),"Matched", "")</f>
        <v>#REF!</v>
      </c>
      <c r="S4705" s="1" t="str">
        <f ca="1">IF(D4705="AD","Logic5"&amp;"_"&amp;TEXT(C4705,"dd.mm.yyyy") &amp;"_"&amp; 446.44,"")</f>
        <v>Logic5_29.02.2020_446.44</v>
      </c>
      <c r="T4705" s="1" t="e">
        <f ca="1">IF(AND(S4705&lt;&gt; "", COUNTIF(SAP!#REF!,S4705)&gt;0),"Matched", "")</f>
        <v>#REF!</v>
      </c>
    </row>
    <row r="4706" spans="1:20">
      <c r="A4706" s="9">
        <v>11563327</v>
      </c>
      <c r="B4706" s="10">
        <v>43890</v>
      </c>
      <c r="C4706" s="10">
        <v>43890</v>
      </c>
      <c r="D4706" s="11" t="s">
        <v>13</v>
      </c>
      <c r="E4706" s="11">
        <v>0</v>
      </c>
      <c r="F4706" s="11">
        <v>14.8</v>
      </c>
      <c r="G4706" s="11">
        <v>0</v>
      </c>
      <c r="H4706" s="11">
        <v>1602685.53</v>
      </c>
      <c r="I4706" s="11" t="s">
        <v>14</v>
      </c>
      <c r="J4706" s="11" t="s">
        <v>15</v>
      </c>
      <c r="K4706" s="1" t="str">
        <f t="shared" si="246"/>
        <v/>
      </c>
      <c r="L4706" s="1" t="e">
        <f ca="1">IF(AND(K4706&lt;&gt; "", COUNTIF(SAP!#REF!,K4706)&gt;0),"Matched", "")</f>
        <v>#REF!</v>
      </c>
      <c r="M4706" s="1" t="str">
        <f t="shared" si="247"/>
        <v/>
      </c>
      <c r="N4706" s="1" t="e">
        <f ca="1">IF(AND(M4706&lt;&gt; "", COUNTIF(SAP!#REF!,M4706)&gt;0),"Matched", "")</f>
        <v>#REF!</v>
      </c>
      <c r="O4706" s="1" t="str">
        <f t="shared" si="248"/>
        <v/>
      </c>
      <c r="P4706" s="1" t="e">
        <f ca="1">IF(AND(O4706&lt;&gt; "", COUNTIF(SAP!#REF!,O4706)&gt;0),"Matched", "")</f>
        <v>#REF!</v>
      </c>
      <c r="R4706" s="1" t="e">
        <f ca="1">IF(AND(Q4706&lt;&gt; "", COUNTIF(SAP!#REF!,Q4706)&gt;0),"Matched", "")</f>
        <v>#REF!</v>
      </c>
      <c r="S4706" s="1" t="str">
        <f ca="1">IF(D4706="AD","Logic5"&amp;"_"&amp;TEXT(C4706,"dd.mm.yyyy") &amp;"_"&amp; 446.44,"")</f>
        <v>Logic5_29.02.2020_446.44</v>
      </c>
      <c r="T4706" s="1" t="e">
        <f ca="1">IF(AND(S4706&lt;&gt; "", COUNTIF(SAP!#REF!,S4706)&gt;0),"Matched", "")</f>
        <v>#REF!</v>
      </c>
    </row>
    <row r="4707" spans="1:20">
      <c r="A4707" s="13">
        <v>11563327</v>
      </c>
      <c r="B4707" s="14">
        <v>43890</v>
      </c>
      <c r="C4707" s="14">
        <v>43890</v>
      </c>
      <c r="D4707" s="15" t="s">
        <v>13</v>
      </c>
      <c r="E4707" s="15">
        <v>0</v>
      </c>
      <c r="F4707" s="15">
        <v>14.84</v>
      </c>
      <c r="G4707" s="15">
        <v>0</v>
      </c>
      <c r="H4707" s="15">
        <v>1602670.69</v>
      </c>
      <c r="I4707" s="15" t="s">
        <v>14</v>
      </c>
      <c r="J4707" s="15" t="s">
        <v>15</v>
      </c>
      <c r="K4707" s="1" t="str">
        <f t="shared" si="246"/>
        <v/>
      </c>
      <c r="L4707" s="1" t="e">
        <f ca="1">IF(AND(K4707&lt;&gt; "", COUNTIF(SAP!#REF!,K4707)&gt;0),"Matched", "")</f>
        <v>#REF!</v>
      </c>
      <c r="M4707" s="1" t="str">
        <f t="shared" si="247"/>
        <v/>
      </c>
      <c r="N4707" s="1" t="e">
        <f ca="1">IF(AND(M4707&lt;&gt; "", COUNTIF(SAP!#REF!,M4707)&gt;0),"Matched", "")</f>
        <v>#REF!</v>
      </c>
      <c r="O4707" s="1" t="str">
        <f t="shared" si="248"/>
        <v/>
      </c>
      <c r="P4707" s="1" t="e">
        <f ca="1">IF(AND(O4707&lt;&gt; "", COUNTIF(SAP!#REF!,O4707)&gt;0),"Matched", "")</f>
        <v>#REF!</v>
      </c>
      <c r="R4707" s="1" t="e">
        <f ca="1">IF(AND(Q4707&lt;&gt; "", COUNTIF(SAP!#REF!,Q4707)&gt;0),"Matched", "")</f>
        <v>#REF!</v>
      </c>
      <c r="S4707" s="1" t="str">
        <f ca="1">IF(D4707="AD","Logic5"&amp;"_"&amp;TEXT(C4707,"dd.mm.yyyy") &amp;"_"&amp; 446.44,"")</f>
        <v>Logic5_29.02.2020_446.44</v>
      </c>
      <c r="T4707" s="1" t="e">
        <f ca="1">IF(AND(S4707&lt;&gt; "", COUNTIF(SAP!#REF!,S4707)&gt;0),"Matched", "")</f>
        <v>#REF!</v>
      </c>
    </row>
    <row r="4708" spans="1:20">
      <c r="A4708" s="9">
        <v>11563327</v>
      </c>
      <c r="B4708" s="10">
        <v>43890</v>
      </c>
      <c r="C4708" s="10">
        <v>43890</v>
      </c>
      <c r="D4708" s="11" t="s">
        <v>13</v>
      </c>
      <c r="E4708" s="11">
        <v>0</v>
      </c>
      <c r="F4708" s="11">
        <v>15.64</v>
      </c>
      <c r="G4708" s="11">
        <v>0</v>
      </c>
      <c r="H4708" s="11">
        <v>1602655.05</v>
      </c>
      <c r="I4708" s="11" t="s">
        <v>14</v>
      </c>
      <c r="J4708" s="11" t="s">
        <v>15</v>
      </c>
      <c r="K4708" s="1" t="str">
        <f t="shared" si="246"/>
        <v/>
      </c>
      <c r="L4708" s="1" t="e">
        <f ca="1">IF(AND(K4708&lt;&gt; "", COUNTIF(SAP!#REF!,K4708)&gt;0),"Matched", "")</f>
        <v>#REF!</v>
      </c>
      <c r="M4708" s="1" t="str">
        <f t="shared" si="247"/>
        <v/>
      </c>
      <c r="N4708" s="1" t="e">
        <f ca="1">IF(AND(M4708&lt;&gt; "", COUNTIF(SAP!#REF!,M4708)&gt;0),"Matched", "")</f>
        <v>#REF!</v>
      </c>
      <c r="O4708" s="1" t="str">
        <f t="shared" si="248"/>
        <v/>
      </c>
      <c r="P4708" s="1" t="e">
        <f ca="1">IF(AND(O4708&lt;&gt; "", COUNTIF(SAP!#REF!,O4708)&gt;0),"Matched", "")</f>
        <v>#REF!</v>
      </c>
      <c r="R4708" s="1" t="e">
        <f ca="1">IF(AND(Q4708&lt;&gt; "", COUNTIF(SAP!#REF!,Q4708)&gt;0),"Matched", "")</f>
        <v>#REF!</v>
      </c>
      <c r="S4708" s="1" t="str">
        <f ca="1">IF(D4708="AD","Logic5"&amp;"_"&amp;TEXT(C4708,"dd.mm.yyyy") &amp;"_"&amp; 446.44,"")</f>
        <v>Logic5_29.02.2020_446.44</v>
      </c>
      <c r="T4708" s="1" t="e">
        <f ca="1">IF(AND(S4708&lt;&gt; "", COUNTIF(SAP!#REF!,S4708)&gt;0),"Matched", "")</f>
        <v>#REF!</v>
      </c>
    </row>
    <row r="4709" spans="1:20">
      <c r="A4709" s="13">
        <v>11563327</v>
      </c>
      <c r="B4709" s="14">
        <v>43890</v>
      </c>
      <c r="C4709" s="14">
        <v>43890</v>
      </c>
      <c r="D4709" s="15" t="s">
        <v>13</v>
      </c>
      <c r="E4709" s="15">
        <v>0</v>
      </c>
      <c r="F4709" s="15">
        <v>16.54</v>
      </c>
      <c r="G4709" s="15">
        <v>0</v>
      </c>
      <c r="H4709" s="15">
        <v>1602638.51</v>
      </c>
      <c r="I4709" s="15" t="s">
        <v>14</v>
      </c>
      <c r="J4709" s="15" t="s">
        <v>15</v>
      </c>
      <c r="K4709" s="1" t="str">
        <f t="shared" si="246"/>
        <v/>
      </c>
      <c r="L4709" s="1" t="e">
        <f ca="1">IF(AND(K4709&lt;&gt; "", COUNTIF(SAP!#REF!,K4709)&gt;0),"Matched", "")</f>
        <v>#REF!</v>
      </c>
      <c r="M4709" s="1" t="str">
        <f t="shared" si="247"/>
        <v/>
      </c>
      <c r="N4709" s="1" t="e">
        <f ca="1">IF(AND(M4709&lt;&gt; "", COUNTIF(SAP!#REF!,M4709)&gt;0),"Matched", "")</f>
        <v>#REF!</v>
      </c>
      <c r="O4709" s="1" t="str">
        <f t="shared" si="248"/>
        <v/>
      </c>
      <c r="P4709" s="1" t="e">
        <f ca="1">IF(AND(O4709&lt;&gt; "", COUNTIF(SAP!#REF!,O4709)&gt;0),"Matched", "")</f>
        <v>#REF!</v>
      </c>
      <c r="R4709" s="1" t="e">
        <f ca="1">IF(AND(Q4709&lt;&gt; "", COUNTIF(SAP!#REF!,Q4709)&gt;0),"Matched", "")</f>
        <v>#REF!</v>
      </c>
      <c r="S4709" s="1" t="str">
        <f ca="1">IF(D4709="AD","Logic5"&amp;"_"&amp;TEXT(C4709,"dd.mm.yyyy") &amp;"_"&amp; 446.44,"")</f>
        <v>Logic5_29.02.2020_446.44</v>
      </c>
      <c r="T4709" s="1" t="e">
        <f ca="1">IF(AND(S4709&lt;&gt; "", COUNTIF(SAP!#REF!,S4709)&gt;0),"Matched", "")</f>
        <v>#REF!</v>
      </c>
    </row>
    <row r="4710" spans="1:20">
      <c r="A4710" s="9">
        <v>11563327</v>
      </c>
      <c r="B4710" s="10">
        <v>43890</v>
      </c>
      <c r="C4710" s="10">
        <v>43890</v>
      </c>
      <c r="D4710" s="11" t="s">
        <v>13</v>
      </c>
      <c r="E4710" s="11">
        <v>0</v>
      </c>
      <c r="F4710" s="11">
        <v>18.11</v>
      </c>
      <c r="G4710" s="11">
        <v>0</v>
      </c>
      <c r="H4710" s="11">
        <v>1602620.4</v>
      </c>
      <c r="I4710" s="11" t="s">
        <v>14</v>
      </c>
      <c r="J4710" s="11" t="s">
        <v>15</v>
      </c>
      <c r="K4710" s="1" t="str">
        <f t="shared" si="246"/>
        <v/>
      </c>
      <c r="L4710" s="1" t="e">
        <f ca="1">IF(AND(K4710&lt;&gt; "", COUNTIF(SAP!#REF!,K4710)&gt;0),"Matched", "")</f>
        <v>#REF!</v>
      </c>
      <c r="M4710" s="1" t="str">
        <f t="shared" si="247"/>
        <v/>
      </c>
      <c r="N4710" s="1" t="e">
        <f ca="1">IF(AND(M4710&lt;&gt; "", COUNTIF(SAP!#REF!,M4710)&gt;0),"Matched", "")</f>
        <v>#REF!</v>
      </c>
      <c r="O4710" s="1" t="str">
        <f t="shared" si="248"/>
        <v/>
      </c>
      <c r="P4710" s="1" t="e">
        <f ca="1">IF(AND(O4710&lt;&gt; "", COUNTIF(SAP!#REF!,O4710)&gt;0),"Matched", "")</f>
        <v>#REF!</v>
      </c>
      <c r="R4710" s="1" t="e">
        <f ca="1">IF(AND(Q4710&lt;&gt; "", COUNTIF(SAP!#REF!,Q4710)&gt;0),"Matched", "")</f>
        <v>#REF!</v>
      </c>
      <c r="S4710" s="1" t="str">
        <f ca="1">IF(D4710="AD","Logic5"&amp;"_"&amp;TEXT(C4710,"dd.mm.yyyy") &amp;"_"&amp; 446.44,"")</f>
        <v>Logic5_29.02.2020_446.44</v>
      </c>
      <c r="T4710" s="1" t="e">
        <f ca="1">IF(AND(S4710&lt;&gt; "", COUNTIF(SAP!#REF!,S4710)&gt;0),"Matched", "")</f>
        <v>#REF!</v>
      </c>
    </row>
    <row r="4711" spans="1:20">
      <c r="A4711" s="13">
        <v>11563327</v>
      </c>
      <c r="B4711" s="14">
        <v>43890</v>
      </c>
      <c r="C4711" s="14">
        <v>43890</v>
      </c>
      <c r="D4711" s="15" t="s">
        <v>13</v>
      </c>
      <c r="E4711" s="15">
        <v>0</v>
      </c>
      <c r="F4711" s="15">
        <v>20.84</v>
      </c>
      <c r="G4711" s="15">
        <v>0</v>
      </c>
      <c r="H4711" s="15">
        <v>1602599.56</v>
      </c>
      <c r="I4711" s="15" t="s">
        <v>14</v>
      </c>
      <c r="J4711" s="15" t="s">
        <v>15</v>
      </c>
      <c r="K4711" s="1" t="str">
        <f t="shared" si="246"/>
        <v/>
      </c>
      <c r="L4711" s="1" t="e">
        <f ca="1">IF(AND(K4711&lt;&gt; "", COUNTIF(SAP!#REF!,K4711)&gt;0),"Matched", "")</f>
        <v>#REF!</v>
      </c>
      <c r="M4711" s="1" t="str">
        <f t="shared" si="247"/>
        <v/>
      </c>
      <c r="N4711" s="1" t="e">
        <f ca="1">IF(AND(M4711&lt;&gt; "", COUNTIF(SAP!#REF!,M4711)&gt;0),"Matched", "")</f>
        <v>#REF!</v>
      </c>
      <c r="O4711" s="1" t="str">
        <f t="shared" si="248"/>
        <v/>
      </c>
      <c r="P4711" s="1" t="e">
        <f ca="1">IF(AND(O4711&lt;&gt; "", COUNTIF(SAP!#REF!,O4711)&gt;0),"Matched", "")</f>
        <v>#REF!</v>
      </c>
      <c r="R4711" s="1" t="e">
        <f ca="1">IF(AND(Q4711&lt;&gt; "", COUNTIF(SAP!#REF!,Q4711)&gt;0),"Matched", "")</f>
        <v>#REF!</v>
      </c>
      <c r="S4711" s="1" t="str">
        <f ca="1">IF(D4711="AD","Logic5"&amp;"_"&amp;TEXT(C4711,"dd.mm.yyyy") &amp;"_"&amp; 446.44,"")</f>
        <v>Logic5_29.02.2020_446.44</v>
      </c>
      <c r="T4711" s="1" t="e">
        <f ca="1">IF(AND(S4711&lt;&gt; "", COUNTIF(SAP!#REF!,S4711)&gt;0),"Matched", "")</f>
        <v>#REF!</v>
      </c>
    </row>
    <row r="4712" spans="1:20">
      <c r="A4712" s="9">
        <v>11563327</v>
      </c>
      <c r="B4712" s="10">
        <v>43890</v>
      </c>
      <c r="C4712" s="10">
        <v>43890</v>
      </c>
      <c r="D4712" s="11" t="s">
        <v>13</v>
      </c>
      <c r="E4712" s="11">
        <v>0</v>
      </c>
      <c r="F4712" s="11">
        <v>23.86</v>
      </c>
      <c r="G4712" s="11">
        <v>0</v>
      </c>
      <c r="H4712" s="11">
        <v>1602575.7</v>
      </c>
      <c r="I4712" s="11" t="s">
        <v>14</v>
      </c>
      <c r="J4712" s="11" t="s">
        <v>15</v>
      </c>
      <c r="K4712" s="1" t="str">
        <f t="shared" si="246"/>
        <v/>
      </c>
      <c r="L4712" s="1" t="e">
        <f ca="1">IF(AND(K4712&lt;&gt; "", COUNTIF(SAP!#REF!,K4712)&gt;0),"Matched", "")</f>
        <v>#REF!</v>
      </c>
      <c r="M4712" s="1" t="str">
        <f t="shared" si="247"/>
        <v/>
      </c>
      <c r="N4712" s="1" t="e">
        <f ca="1">IF(AND(M4712&lt;&gt; "", COUNTIF(SAP!#REF!,M4712)&gt;0),"Matched", "")</f>
        <v>#REF!</v>
      </c>
      <c r="O4712" s="1" t="str">
        <f t="shared" si="248"/>
        <v/>
      </c>
      <c r="P4712" s="1" t="e">
        <f ca="1">IF(AND(O4712&lt;&gt; "", COUNTIF(SAP!#REF!,O4712)&gt;0),"Matched", "")</f>
        <v>#REF!</v>
      </c>
      <c r="R4712" s="1" t="e">
        <f ca="1">IF(AND(Q4712&lt;&gt; "", COUNTIF(SAP!#REF!,Q4712)&gt;0),"Matched", "")</f>
        <v>#REF!</v>
      </c>
      <c r="S4712" s="1" t="str">
        <f ca="1">IF(D4712="AD","Logic5"&amp;"_"&amp;TEXT(C4712,"dd.mm.yyyy") &amp;"_"&amp; 446.44,"")</f>
        <v>Logic5_29.02.2020_446.44</v>
      </c>
      <c r="T4712" s="1" t="e">
        <f ca="1">IF(AND(S4712&lt;&gt; "", COUNTIF(SAP!#REF!,S4712)&gt;0),"Matched", "")</f>
        <v>#REF!</v>
      </c>
    </row>
    <row r="4713" spans="1:20">
      <c r="A4713" s="13">
        <v>11563327</v>
      </c>
      <c r="B4713" s="14">
        <v>43890</v>
      </c>
      <c r="C4713" s="14">
        <v>43890</v>
      </c>
      <c r="D4713" s="15" t="s">
        <v>13</v>
      </c>
      <c r="E4713" s="15">
        <v>0</v>
      </c>
      <c r="F4713" s="15">
        <v>25.7</v>
      </c>
      <c r="G4713" s="15">
        <v>0</v>
      </c>
      <c r="H4713" s="15">
        <v>1602550</v>
      </c>
      <c r="I4713" s="15" t="s">
        <v>14</v>
      </c>
      <c r="J4713" s="15" t="s">
        <v>15</v>
      </c>
      <c r="K4713" s="1" t="str">
        <f t="shared" si="246"/>
        <v/>
      </c>
      <c r="L4713" s="1" t="e">
        <f ca="1">IF(AND(K4713&lt;&gt; "", COUNTIF(SAP!#REF!,K4713)&gt;0),"Matched", "")</f>
        <v>#REF!</v>
      </c>
      <c r="M4713" s="1" t="str">
        <f t="shared" si="247"/>
        <v/>
      </c>
      <c r="N4713" s="1" t="e">
        <f ca="1">IF(AND(M4713&lt;&gt; "", COUNTIF(SAP!#REF!,M4713)&gt;0),"Matched", "")</f>
        <v>#REF!</v>
      </c>
      <c r="O4713" s="1" t="str">
        <f t="shared" si="248"/>
        <v/>
      </c>
      <c r="P4713" s="1" t="e">
        <f ca="1">IF(AND(O4713&lt;&gt; "", COUNTIF(SAP!#REF!,O4713)&gt;0),"Matched", "")</f>
        <v>#REF!</v>
      </c>
      <c r="R4713" s="1" t="e">
        <f ca="1">IF(AND(Q4713&lt;&gt; "", COUNTIF(SAP!#REF!,Q4713)&gt;0),"Matched", "")</f>
        <v>#REF!</v>
      </c>
      <c r="S4713" s="1" t="str">
        <f ca="1">IF(D4713="AD","Logic5"&amp;"_"&amp;TEXT(C4713,"dd.mm.yyyy") &amp;"_"&amp; 446.44,"")</f>
        <v>Logic5_29.02.2020_446.44</v>
      </c>
      <c r="T4713" s="1" t="e">
        <f ca="1">IF(AND(S4713&lt;&gt; "", COUNTIF(SAP!#REF!,S4713)&gt;0),"Matched", "")</f>
        <v>#REF!</v>
      </c>
    </row>
    <row r="4714" spans="1:20">
      <c r="A4714" s="9">
        <v>11563327</v>
      </c>
      <c r="B4714" s="10">
        <v>43890</v>
      </c>
      <c r="C4714" s="10">
        <v>43890</v>
      </c>
      <c r="D4714" s="11" t="s">
        <v>13</v>
      </c>
      <c r="E4714" s="11">
        <v>0</v>
      </c>
      <c r="F4714" s="11">
        <v>26.14</v>
      </c>
      <c r="G4714" s="11">
        <v>0</v>
      </c>
      <c r="H4714" s="11">
        <v>1602523.86</v>
      </c>
      <c r="I4714" s="11" t="s">
        <v>14</v>
      </c>
      <c r="J4714" s="11" t="s">
        <v>15</v>
      </c>
      <c r="K4714" s="1" t="str">
        <f t="shared" si="246"/>
        <v/>
      </c>
      <c r="L4714" s="1" t="e">
        <f ca="1">IF(AND(K4714&lt;&gt; "", COUNTIF(SAP!#REF!,K4714)&gt;0),"Matched", "")</f>
        <v>#REF!</v>
      </c>
      <c r="M4714" s="1" t="str">
        <f t="shared" si="247"/>
        <v/>
      </c>
      <c r="N4714" s="1" t="e">
        <f ca="1">IF(AND(M4714&lt;&gt; "", COUNTIF(SAP!#REF!,M4714)&gt;0),"Matched", "")</f>
        <v>#REF!</v>
      </c>
      <c r="O4714" s="1" t="str">
        <f t="shared" si="248"/>
        <v/>
      </c>
      <c r="P4714" s="1" t="e">
        <f ca="1">IF(AND(O4714&lt;&gt; "", COUNTIF(SAP!#REF!,O4714)&gt;0),"Matched", "")</f>
        <v>#REF!</v>
      </c>
      <c r="R4714" s="1" t="e">
        <f ca="1">IF(AND(Q4714&lt;&gt; "", COUNTIF(SAP!#REF!,Q4714)&gt;0),"Matched", "")</f>
        <v>#REF!</v>
      </c>
      <c r="S4714" s="1" t="str">
        <f ca="1">IF(D4714="AD","Logic5"&amp;"_"&amp;TEXT(C4714,"dd.mm.yyyy") &amp;"_"&amp; 446.44,"")</f>
        <v>Logic5_29.02.2020_446.44</v>
      </c>
      <c r="T4714" s="1" t="e">
        <f ca="1">IF(AND(S4714&lt;&gt; "", COUNTIF(SAP!#REF!,S4714)&gt;0),"Matched", "")</f>
        <v>#REF!</v>
      </c>
    </row>
    <row r="4715" spans="1:20">
      <c r="A4715" s="13">
        <v>11563327</v>
      </c>
      <c r="B4715" s="14">
        <v>43890</v>
      </c>
      <c r="C4715" s="14">
        <v>43890</v>
      </c>
      <c r="D4715" s="15" t="s">
        <v>13</v>
      </c>
      <c r="E4715" s="15">
        <v>0</v>
      </c>
      <c r="F4715" s="15">
        <v>29.55</v>
      </c>
      <c r="G4715" s="15">
        <v>0</v>
      </c>
      <c r="H4715" s="15">
        <v>1602494.31</v>
      </c>
      <c r="I4715" s="15" t="s">
        <v>14</v>
      </c>
      <c r="J4715" s="15" t="s">
        <v>15</v>
      </c>
      <c r="K4715" s="1" t="str">
        <f t="shared" si="246"/>
        <v/>
      </c>
      <c r="L4715" s="1" t="e">
        <f ca="1">IF(AND(K4715&lt;&gt; "", COUNTIF(SAP!#REF!,K4715)&gt;0),"Matched", "")</f>
        <v>#REF!</v>
      </c>
      <c r="M4715" s="1" t="str">
        <f t="shared" si="247"/>
        <v/>
      </c>
      <c r="N4715" s="1" t="e">
        <f ca="1">IF(AND(M4715&lt;&gt; "", COUNTIF(SAP!#REF!,M4715)&gt;0),"Matched", "")</f>
        <v>#REF!</v>
      </c>
      <c r="O4715" s="1" t="str">
        <f t="shared" si="248"/>
        <v/>
      </c>
      <c r="P4715" s="1" t="e">
        <f ca="1">IF(AND(O4715&lt;&gt; "", COUNTIF(SAP!#REF!,O4715)&gt;0),"Matched", "")</f>
        <v>#REF!</v>
      </c>
      <c r="R4715" s="1" t="e">
        <f ca="1">IF(AND(Q4715&lt;&gt; "", COUNTIF(SAP!#REF!,Q4715)&gt;0),"Matched", "")</f>
        <v>#REF!</v>
      </c>
      <c r="S4715" s="1" t="str">
        <f ca="1">IF(D4715="AD","Logic5"&amp;"_"&amp;TEXT(C4715,"dd.mm.yyyy") &amp;"_"&amp; 446.44,"")</f>
        <v>Logic5_29.02.2020_446.44</v>
      </c>
      <c r="T4715" s="1" t="e">
        <f ca="1">IF(AND(S4715&lt;&gt; "", COUNTIF(SAP!#REF!,S4715)&gt;0),"Matched", "")</f>
        <v>#REF!</v>
      </c>
    </row>
    <row r="4716" spans="1:20">
      <c r="A4716" s="9">
        <v>11563327</v>
      </c>
      <c r="B4716" s="10">
        <v>43890</v>
      </c>
      <c r="C4716" s="10">
        <v>43890</v>
      </c>
      <c r="D4716" s="11" t="s">
        <v>13</v>
      </c>
      <c r="E4716" s="11">
        <v>0</v>
      </c>
      <c r="F4716" s="11">
        <v>29.91</v>
      </c>
      <c r="G4716" s="11">
        <v>0</v>
      </c>
      <c r="H4716" s="11">
        <v>1602464.4</v>
      </c>
      <c r="I4716" s="11" t="s">
        <v>14</v>
      </c>
      <c r="J4716" s="11" t="s">
        <v>15</v>
      </c>
      <c r="K4716" s="1" t="str">
        <f t="shared" si="246"/>
        <v/>
      </c>
      <c r="L4716" s="1" t="e">
        <f ca="1">IF(AND(K4716&lt;&gt; "", COUNTIF(SAP!#REF!,K4716)&gt;0),"Matched", "")</f>
        <v>#REF!</v>
      </c>
      <c r="M4716" s="1" t="str">
        <f t="shared" si="247"/>
        <v/>
      </c>
      <c r="N4716" s="1" t="e">
        <f ca="1">IF(AND(M4716&lt;&gt; "", COUNTIF(SAP!#REF!,M4716)&gt;0),"Matched", "")</f>
        <v>#REF!</v>
      </c>
      <c r="O4716" s="1" t="str">
        <f t="shared" si="248"/>
        <v/>
      </c>
      <c r="P4716" s="1" t="e">
        <f ca="1">IF(AND(O4716&lt;&gt; "", COUNTIF(SAP!#REF!,O4716)&gt;0),"Matched", "")</f>
        <v>#REF!</v>
      </c>
      <c r="R4716" s="1" t="e">
        <f ca="1">IF(AND(Q4716&lt;&gt; "", COUNTIF(SAP!#REF!,Q4716)&gt;0),"Matched", "")</f>
        <v>#REF!</v>
      </c>
      <c r="S4716" s="1" t="str">
        <f ca="1">IF(D4716="AD","Logic5"&amp;"_"&amp;TEXT(C4716,"dd.mm.yyyy") &amp;"_"&amp; 446.44,"")</f>
        <v>Logic5_29.02.2020_446.44</v>
      </c>
      <c r="T4716" s="1" t="e">
        <f ca="1">IF(AND(S4716&lt;&gt; "", COUNTIF(SAP!#REF!,S4716)&gt;0),"Matched", "")</f>
        <v>#REF!</v>
      </c>
    </row>
    <row r="4717" spans="1:20">
      <c r="A4717" s="13">
        <v>11563327</v>
      </c>
      <c r="B4717" s="14">
        <v>43890</v>
      </c>
      <c r="C4717" s="14">
        <v>43890</v>
      </c>
      <c r="D4717" s="15" t="s">
        <v>13</v>
      </c>
      <c r="E4717" s="15">
        <v>0</v>
      </c>
      <c r="F4717" s="15">
        <v>44.71</v>
      </c>
      <c r="G4717" s="15">
        <v>0</v>
      </c>
      <c r="H4717" s="15">
        <v>1602419.69</v>
      </c>
      <c r="I4717" s="15" t="s">
        <v>14</v>
      </c>
      <c r="J4717" s="15" t="s">
        <v>15</v>
      </c>
      <c r="K4717" s="1" t="str">
        <f t="shared" si="246"/>
        <v/>
      </c>
      <c r="L4717" s="1" t="e">
        <f ca="1">IF(AND(K4717&lt;&gt; "", COUNTIF(SAP!#REF!,K4717)&gt;0),"Matched", "")</f>
        <v>#REF!</v>
      </c>
      <c r="M4717" s="1" t="str">
        <f t="shared" si="247"/>
        <v/>
      </c>
      <c r="N4717" s="1" t="e">
        <f ca="1">IF(AND(M4717&lt;&gt; "", COUNTIF(SAP!#REF!,M4717)&gt;0),"Matched", "")</f>
        <v>#REF!</v>
      </c>
      <c r="O4717" s="1" t="str">
        <f t="shared" si="248"/>
        <v/>
      </c>
      <c r="P4717" s="1" t="e">
        <f ca="1">IF(AND(O4717&lt;&gt; "", COUNTIF(SAP!#REF!,O4717)&gt;0),"Matched", "")</f>
        <v>#REF!</v>
      </c>
      <c r="R4717" s="1" t="e">
        <f ca="1">IF(AND(Q4717&lt;&gt; "", COUNTIF(SAP!#REF!,Q4717)&gt;0),"Matched", "")</f>
        <v>#REF!</v>
      </c>
      <c r="S4717" s="1" t="str">
        <f ca="1">IF(D4717="AD","Logic5"&amp;"_"&amp;TEXT(C4717,"dd.mm.yyyy") &amp;"_"&amp; 446.44,"")</f>
        <v>Logic5_29.02.2020_446.44</v>
      </c>
      <c r="T4717" s="1" t="e">
        <f ca="1">IF(AND(S4717&lt;&gt; "", COUNTIF(SAP!#REF!,S4717)&gt;0),"Matched", "")</f>
        <v>#REF!</v>
      </c>
    </row>
    <row r="4718" spans="1:20">
      <c r="A4718" s="9">
        <v>11563327</v>
      </c>
      <c r="B4718" s="10">
        <v>43890</v>
      </c>
      <c r="C4718" s="10">
        <v>43890</v>
      </c>
      <c r="D4718" s="11" t="s">
        <v>13</v>
      </c>
      <c r="E4718" s="11">
        <v>0</v>
      </c>
      <c r="F4718" s="11">
        <v>48.88</v>
      </c>
      <c r="G4718" s="11">
        <v>0</v>
      </c>
      <c r="H4718" s="11">
        <v>1602370.81</v>
      </c>
      <c r="I4718" s="11" t="s">
        <v>14</v>
      </c>
      <c r="J4718" s="11" t="s">
        <v>15</v>
      </c>
      <c r="K4718" s="1" t="str">
        <f t="shared" si="246"/>
        <v/>
      </c>
      <c r="L4718" s="1" t="e">
        <f ca="1">IF(AND(K4718&lt;&gt; "", COUNTIF(SAP!#REF!,K4718)&gt;0),"Matched", "")</f>
        <v>#REF!</v>
      </c>
      <c r="M4718" s="1" t="str">
        <f t="shared" si="247"/>
        <v/>
      </c>
      <c r="N4718" s="1" t="e">
        <f ca="1">IF(AND(M4718&lt;&gt; "", COUNTIF(SAP!#REF!,M4718)&gt;0),"Matched", "")</f>
        <v>#REF!</v>
      </c>
      <c r="O4718" s="1" t="str">
        <f t="shared" si="248"/>
        <v/>
      </c>
      <c r="P4718" s="1" t="e">
        <f ca="1">IF(AND(O4718&lt;&gt; "", COUNTIF(SAP!#REF!,O4718)&gt;0),"Matched", "")</f>
        <v>#REF!</v>
      </c>
      <c r="R4718" s="1" t="e">
        <f ca="1">IF(AND(Q4718&lt;&gt; "", COUNTIF(SAP!#REF!,Q4718)&gt;0),"Matched", "")</f>
        <v>#REF!</v>
      </c>
      <c r="S4718" s="1" t="str">
        <f ca="1">IF(D4718="AD","Logic5"&amp;"_"&amp;TEXT(C4718,"dd.mm.yyyy") &amp;"_"&amp; 446.44,"")</f>
        <v>Logic5_29.02.2020_446.44</v>
      </c>
      <c r="T4718" s="1" t="e">
        <f ca="1">IF(AND(S4718&lt;&gt; "", COUNTIF(SAP!#REF!,S4718)&gt;0),"Matched", "")</f>
        <v>#REF!</v>
      </c>
    </row>
    <row r="4719" spans="1:20">
      <c r="A4719" s="13">
        <v>11563327</v>
      </c>
      <c r="B4719" s="14">
        <v>43890</v>
      </c>
      <c r="C4719" s="14">
        <v>43890</v>
      </c>
      <c r="D4719" s="15" t="s">
        <v>13</v>
      </c>
      <c r="E4719" s="15">
        <v>0</v>
      </c>
      <c r="F4719" s="15">
        <v>60.57</v>
      </c>
      <c r="G4719" s="15">
        <v>0</v>
      </c>
      <c r="H4719" s="15">
        <v>1602310.24</v>
      </c>
      <c r="I4719" s="15" t="s">
        <v>14</v>
      </c>
      <c r="J4719" s="15" t="s">
        <v>15</v>
      </c>
      <c r="K4719" s="1" t="str">
        <f t="shared" si="246"/>
        <v/>
      </c>
      <c r="L4719" s="1" t="e">
        <f ca="1">IF(AND(K4719&lt;&gt; "", COUNTIF(SAP!#REF!,K4719)&gt;0),"Matched", "")</f>
        <v>#REF!</v>
      </c>
      <c r="M4719" s="1" t="str">
        <f t="shared" si="247"/>
        <v/>
      </c>
      <c r="N4719" s="1" t="e">
        <f ca="1">IF(AND(M4719&lt;&gt; "", COUNTIF(SAP!#REF!,M4719)&gt;0),"Matched", "")</f>
        <v>#REF!</v>
      </c>
      <c r="O4719" s="1" t="str">
        <f t="shared" si="248"/>
        <v/>
      </c>
      <c r="P4719" s="1" t="e">
        <f ca="1">IF(AND(O4719&lt;&gt; "", COUNTIF(SAP!#REF!,O4719)&gt;0),"Matched", "")</f>
        <v>#REF!</v>
      </c>
      <c r="R4719" s="1" t="e">
        <f ca="1">IF(AND(Q4719&lt;&gt; "", COUNTIF(SAP!#REF!,Q4719)&gt;0),"Matched", "")</f>
        <v>#REF!</v>
      </c>
      <c r="S4719" s="1" t="str">
        <f ca="1">IF(D4719="AD","Logic5"&amp;"_"&amp;TEXT(C4719,"dd.mm.yyyy") &amp;"_"&amp; 446.44,"")</f>
        <v>Logic5_29.02.2020_446.44</v>
      </c>
      <c r="T4719" s="1" t="e">
        <f ca="1">IF(AND(S4719&lt;&gt; "", COUNTIF(SAP!#REF!,S4719)&gt;0),"Matched", "")</f>
        <v>#REF!</v>
      </c>
    </row>
    <row r="4720" spans="1:20">
      <c r="A4720" s="9">
        <v>11563327</v>
      </c>
      <c r="B4720" s="10">
        <v>43890</v>
      </c>
      <c r="C4720" s="10">
        <v>43890</v>
      </c>
      <c r="D4720" s="11" t="s">
        <v>16</v>
      </c>
      <c r="E4720" s="11">
        <v>0</v>
      </c>
      <c r="F4720" s="11">
        <v>1602310.24</v>
      </c>
      <c r="G4720" s="11">
        <v>0</v>
      </c>
      <c r="H4720" s="11">
        <v>0</v>
      </c>
      <c r="I4720" s="11" t="s">
        <v>17</v>
      </c>
      <c r="J4720" s="11" t="s">
        <v>18</v>
      </c>
      <c r="K4720" s="1" t="str">
        <f t="shared" si="246"/>
        <v>Logic1_02_1602310.24</v>
      </c>
      <c r="L4720" s="1" t="e">
        <f ca="1">IF(AND(K4720&lt;&gt; "", COUNTIF(SAP!#REF!,K4720)&gt;0),"Matched", "")</f>
        <v>#REF!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FB4E5-39CB-4B82-9E8B-E79B93BB5BBA}">
  <sheetPr codeName="Sheet7"/>
  <dimension ref="A1:X156"/>
  <sheetViews>
    <sheetView workbookViewId="0">
      <selection activeCell="H8" sqref="H8"/>
    </sheetView>
  </sheetViews>
  <sheetFormatPr defaultRowHeight="15"/>
  <cols>
    <col min="1" max="1" width="13.5703125" style="1" customWidth="1"/>
    <col min="2" max="2" width="9.140625" style="1"/>
    <col min="3" max="3" width="14.85546875" style="1" customWidth="1"/>
    <col min="4" max="5" width="9.140625" style="1"/>
    <col min="6" max="6" width="7.42578125" style="1" customWidth="1"/>
    <col min="7" max="7" width="11.5703125" style="1" customWidth="1"/>
    <col min="8" max="8" width="13" style="1" bestFit="1" customWidth="1"/>
    <col min="9" max="9" width="5.42578125" style="1" customWidth="1"/>
    <col min="10" max="10" width="20.7109375" style="1" customWidth="1"/>
    <col min="11" max="12" width="9.140625" style="1"/>
    <col min="13" max="13" width="11.85546875" style="1" customWidth="1"/>
    <col min="14" max="14" width="40.5703125" style="1" bestFit="1" customWidth="1"/>
    <col min="15" max="20" width="9.140625" style="1"/>
    <col min="21" max="21" width="27.7109375" style="1" bestFit="1" customWidth="1"/>
    <col min="22" max="16384" width="9.140625" style="1"/>
  </cols>
  <sheetData>
    <row r="1" spans="1:24">
      <c r="A1" s="6" t="s">
        <v>23</v>
      </c>
      <c r="B1" s="7" t="s">
        <v>24</v>
      </c>
      <c r="C1" s="7" t="s">
        <v>25</v>
      </c>
      <c r="D1" s="7" t="s">
        <v>26</v>
      </c>
      <c r="E1" s="7" t="s">
        <v>27</v>
      </c>
      <c r="F1" s="7" t="s">
        <v>28</v>
      </c>
      <c r="G1" s="7" t="s">
        <v>29</v>
      </c>
      <c r="H1" s="7" t="s">
        <v>30</v>
      </c>
      <c r="I1" s="7" t="s">
        <v>31</v>
      </c>
      <c r="J1" s="7" t="s">
        <v>32</v>
      </c>
      <c r="K1" s="7" t="s">
        <v>135</v>
      </c>
      <c r="L1" s="7" t="s">
        <v>33</v>
      </c>
      <c r="M1" s="7" t="s">
        <v>34</v>
      </c>
      <c r="N1" s="8" t="s">
        <v>35</v>
      </c>
      <c r="O1" s="1" t="s">
        <v>157</v>
      </c>
      <c r="P1" s="1" t="s">
        <v>158</v>
      </c>
      <c r="Q1" s="1" t="s">
        <v>159</v>
      </c>
      <c r="R1" s="1" t="s">
        <v>160</v>
      </c>
      <c r="S1" s="1" t="s">
        <v>161</v>
      </c>
      <c r="T1" s="1" t="s">
        <v>162</v>
      </c>
      <c r="U1" s="1" t="s">
        <v>163</v>
      </c>
      <c r="V1" s="1" t="s">
        <v>164</v>
      </c>
      <c r="W1" s="1" t="s">
        <v>165</v>
      </c>
      <c r="X1" s="1" t="s">
        <v>166</v>
      </c>
    </row>
    <row r="2" spans="1:24">
      <c r="A2" s="9">
        <v>20200122</v>
      </c>
      <c r="B2" s="11">
        <v>10111750</v>
      </c>
      <c r="C2" s="11">
        <v>7800008228</v>
      </c>
      <c r="D2" s="11">
        <v>50</v>
      </c>
      <c r="E2" s="11" t="s">
        <v>36</v>
      </c>
      <c r="F2" s="11" t="s">
        <v>37</v>
      </c>
      <c r="G2" s="11" t="s">
        <v>38</v>
      </c>
      <c r="H2" s="11" t="s">
        <v>38</v>
      </c>
      <c r="I2" s="11">
        <v>40</v>
      </c>
      <c r="J2" s="17">
        <v>18072</v>
      </c>
      <c r="K2" s="11" t="s">
        <v>39</v>
      </c>
      <c r="L2" s="11"/>
      <c r="M2" s="11"/>
      <c r="N2" s="12">
        <v>590141</v>
      </c>
      <c r="O2" s="1" t="str">
        <f>IF(F2="SA","Logic1"&amp;"_"&amp;MID(H2, 4,2)&amp;"_"&amp; J2*-1,"")</f>
        <v/>
      </c>
      <c r="P2" s="1" t="e">
        <f ca="1">IF(AND(O2&lt;&gt; "", COUNTIF(BS!#REF!,O2)&gt;0),"Matched", "")</f>
        <v>#REF!</v>
      </c>
      <c r="Q2" s="1" t="str">
        <f ca="1">IF( J2&lt; 0,"Logic2"&amp;"_"&amp;G2&amp;"_"&amp; J2*-1,"")</f>
        <v/>
      </c>
      <c r="R2" s="1" t="e">
        <f ca="1">IF(AND(Q2&lt;&gt; "", COUNTIF(BS!#REF!,Q2)&gt;0),"Matched", "")</f>
        <v>#REF!</v>
      </c>
      <c r="S2" s="1" t="str">
        <f ca="1">IF(F2="SA","Logic3"&amp;"_"&amp;J2,"")</f>
        <v/>
      </c>
      <c r="T2" s="1" t="e">
        <f ca="1">IF(AND(S2&lt;&gt; "", COUNTIF(BS!#REF!,S2)&gt;0),"Matched", "")</f>
        <v>#REF!</v>
      </c>
      <c r="U2" s="1" t="str">
        <f ca="1">IF(J2&gt; 0,"Logic4"&amp;"_"&amp;H2 &amp;"_"&amp; 36144,"")</f>
        <v>Logic4_22.01.2020_36144</v>
      </c>
      <c r="V2" s="1" t="e">
        <f ca="1">IF(AND(U2&lt;&gt; "", COUNTIF(BS!#REF!,U2)&gt;0),"Matched", "")</f>
        <v>#REF!</v>
      </c>
      <c r="W2" s="1" t="str">
        <f ca="1">IF(F2="DA","Logic5"&amp;"_"&amp;H2 &amp;"_"&amp; 18072*-1,"")</f>
        <v>Logic5_22.01.2020_-18072</v>
      </c>
      <c r="X2" s="1" t="e">
        <f ca="1">IF(AND(W2&lt;&gt; "", COUNTIF(BS!#REF!,W2)&gt;0),"Matched", "")</f>
        <v>#REF!</v>
      </c>
    </row>
    <row r="3" spans="1:24">
      <c r="A3" s="13"/>
      <c r="B3" s="15"/>
      <c r="C3" s="15"/>
      <c r="D3" s="15"/>
      <c r="E3" s="15"/>
      <c r="F3" s="15"/>
      <c r="G3" s="15"/>
      <c r="H3" s="15" t="s">
        <v>38</v>
      </c>
      <c r="I3" s="15"/>
      <c r="J3" s="18">
        <v>18072</v>
      </c>
      <c r="K3" s="15" t="s">
        <v>39</v>
      </c>
      <c r="L3" s="15"/>
      <c r="M3" s="15"/>
      <c r="N3" s="16"/>
      <c r="O3" s="1" t="str">
        <f t="shared" ref="O3:O66" si="0">IF(F3="SA","Logic1"&amp;"_"&amp;MID(H3, 4,2)&amp;"_"&amp; J3*-1,"")</f>
        <v/>
      </c>
      <c r="P3" s="1" t="e">
        <f ca="1">IF(AND(O3&lt;&gt; "", COUNTIF(BS!#REF!,O3)&gt;0),"Matched", "")</f>
        <v>#REF!</v>
      </c>
      <c r="Q3" s="1" t="str">
        <f t="shared" ref="Q3:Q6" si="1">IF( J3&lt; 0,"Logic2"&amp;"_"&amp;G3&amp;"_"&amp; J3*-1,"")</f>
        <v/>
      </c>
      <c r="R3" s="1" t="e">
        <f ca="1">IF(AND(Q3&lt;&gt; "", COUNTIF(BS!#REF!,Q3)&gt;0),"Matched", "")</f>
        <v>#REF!</v>
      </c>
      <c r="S3" s="1" t="str">
        <f t="shared" ref="S3:S6" si="2">IF(F3="SA","Logic3"&amp;"_"&amp;J3,"")</f>
        <v/>
      </c>
      <c r="T3" s="1" t="e">
        <f ca="1">IF(AND(S3&lt;&gt; "", COUNTIF(BS!#REF!,S3)&gt;0),"Matched", "")</f>
        <v>#REF!</v>
      </c>
      <c r="U3" s="1" t="str">
        <f ca="1">IF(J3&gt; 0,"Logic4"&amp;"_"&amp;H3 &amp;"_"&amp; 36144,"")</f>
        <v>Logic4_22.01.2020_36144</v>
      </c>
      <c r="V3" s="1" t="e">
        <f ca="1">IF(AND(U3&lt;&gt; "", COUNTIF(BS!#REF!,U3)&gt;0),"Matched", "")</f>
        <v>#REF!</v>
      </c>
      <c r="X3" s="1" t="e">
        <f ca="1">IF(AND(W3&lt;&gt; "", COUNTIF(BS!#REF!,W3)&gt;0),"Matched", "")</f>
        <v>#REF!</v>
      </c>
    </row>
    <row r="4" spans="1:24">
      <c r="A4" s="9">
        <v>20200201</v>
      </c>
      <c r="B4" s="11">
        <v>10111750</v>
      </c>
      <c r="C4" s="11">
        <v>7800006355</v>
      </c>
      <c r="D4" s="11">
        <v>50</v>
      </c>
      <c r="E4" s="11" t="s">
        <v>36</v>
      </c>
      <c r="F4" s="11" t="s">
        <v>37</v>
      </c>
      <c r="G4" s="11" t="s">
        <v>40</v>
      </c>
      <c r="H4" s="11" t="s">
        <v>40</v>
      </c>
      <c r="I4" s="11">
        <v>50</v>
      </c>
      <c r="J4" s="11">
        <v>-234.51</v>
      </c>
      <c r="K4" s="11" t="s">
        <v>39</v>
      </c>
      <c r="L4" s="11"/>
      <c r="M4" s="11"/>
      <c r="N4" s="12" t="s">
        <v>41</v>
      </c>
      <c r="O4" s="1" t="str">
        <f t="shared" si="0"/>
        <v/>
      </c>
      <c r="P4" s="1" t="e">
        <f ca="1">IF(AND(O4&lt;&gt; "", COUNTIF(BS!#REF!,O4)&gt;0),"Matched", "")</f>
        <v>#REF!</v>
      </c>
      <c r="Q4" s="1" t="str">
        <f t="shared" si="1"/>
        <v>Logic2_01.02.2020_234.51</v>
      </c>
      <c r="R4" s="1" t="e">
        <f ca="1">IF(AND(Q4&lt;&gt; "", COUNTIF(BS!#REF!,Q4)&gt;0),"Matched", "")</f>
        <v>#REF!</v>
      </c>
      <c r="S4" s="1" t="str">
        <f t="shared" si="2"/>
        <v/>
      </c>
      <c r="T4" s="1" t="e">
        <f ca="1">IF(AND(S4&lt;&gt; "", COUNTIF(BS!#REF!,S4)&gt;0),"Matched", "")</f>
        <v>#REF!</v>
      </c>
      <c r="V4" s="1" t="e">
        <f ca="1">IF(AND(U4&lt;&gt; "", COUNTIF(BS!#REF!,U4)&gt;0),"Matched", "")</f>
        <v>#REF!</v>
      </c>
      <c r="W4" s="1" t="str">
        <f ca="1">IF(F4="DA","Logic5"&amp;"_"&amp;H4 &amp;"_"&amp; -234.51*-1,"")</f>
        <v>Logic5_01.02.2020_234.51</v>
      </c>
      <c r="X4" s="1" t="e">
        <f ca="1">IF(AND(W4&lt;&gt; "", COUNTIF(BS!#REF!,W4)&gt;0),"Matched", "")</f>
        <v>#REF!</v>
      </c>
    </row>
    <row r="5" spans="1:24">
      <c r="A5" s="13" t="s">
        <v>42</v>
      </c>
      <c r="B5" s="15">
        <v>10111750</v>
      </c>
      <c r="C5" s="15">
        <v>4000130225</v>
      </c>
      <c r="D5" s="15">
        <v>50</v>
      </c>
      <c r="E5" s="15" t="s">
        <v>36</v>
      </c>
      <c r="F5" s="15" t="s">
        <v>43</v>
      </c>
      <c r="G5" s="15" t="s">
        <v>40</v>
      </c>
      <c r="H5" s="15" t="s">
        <v>40</v>
      </c>
      <c r="I5" s="15">
        <v>40</v>
      </c>
      <c r="J5" s="18">
        <v>881353.68</v>
      </c>
      <c r="K5" s="15" t="s">
        <v>39</v>
      </c>
      <c r="L5" s="15"/>
      <c r="M5" s="15"/>
      <c r="N5" s="16" t="s">
        <v>44</v>
      </c>
      <c r="O5" s="1" t="str">
        <f t="shared" si="0"/>
        <v/>
      </c>
      <c r="P5" s="1" t="e">
        <f ca="1">IF(AND(O5&lt;&gt; "", COUNTIF(BS!#REF!,O5)&gt;0),"Matched", "")</f>
        <v>#REF!</v>
      </c>
      <c r="Q5" s="1" t="str">
        <f t="shared" si="1"/>
        <v/>
      </c>
      <c r="R5" s="1" t="e">
        <f ca="1">IF(AND(Q5&lt;&gt; "", COUNTIF(BS!#REF!,Q5)&gt;0),"Matched", "")</f>
        <v>#REF!</v>
      </c>
      <c r="S5" s="1" t="str">
        <f t="shared" si="2"/>
        <v/>
      </c>
      <c r="T5" s="1" t="e">
        <f ca="1">IF(AND(S5&lt;&gt; "", COUNTIF(BS!#REF!,S5)&gt;0),"Matched", "")</f>
        <v>#REF!</v>
      </c>
      <c r="U5" s="1" t="str">
        <f ca="1">IF(J5&gt; 0,"Logic4"&amp;"_"&amp;H5 &amp;"_"&amp; 1716909.77,"")</f>
        <v>Logic4_01.02.2020_1716909.77</v>
      </c>
      <c r="V5" s="1" t="e">
        <f ca="1">IF(AND(U5&lt;&gt; "", COUNTIF(BS!#REF!,U5)&gt;0),"Matched", "")</f>
        <v>#REF!</v>
      </c>
    </row>
    <row r="6" spans="1:24">
      <c r="A6" s="9" t="s">
        <v>42</v>
      </c>
      <c r="B6" s="11">
        <v>10111750</v>
      </c>
      <c r="C6" s="11">
        <v>4000130224</v>
      </c>
      <c r="D6" s="11">
        <v>50</v>
      </c>
      <c r="E6" s="11" t="s">
        <v>36</v>
      </c>
      <c r="F6" s="11" t="s">
        <v>43</v>
      </c>
      <c r="G6" s="11" t="s">
        <v>45</v>
      </c>
      <c r="H6" s="11" t="s">
        <v>40</v>
      </c>
      <c r="I6" s="11">
        <v>40</v>
      </c>
      <c r="J6" s="17">
        <v>835556.09</v>
      </c>
      <c r="K6" s="11" t="s">
        <v>39</v>
      </c>
      <c r="L6" s="11"/>
      <c r="M6" s="11"/>
      <c r="N6" s="12" t="s">
        <v>44</v>
      </c>
      <c r="O6" s="1" t="str">
        <f t="shared" si="0"/>
        <v/>
      </c>
      <c r="P6" s="1" t="e">
        <f ca="1">IF(AND(O6&lt;&gt; "", COUNTIF(BS!#REF!,O6)&gt;0),"Matched", "")</f>
        <v>#REF!</v>
      </c>
      <c r="Q6" s="1" t="str">
        <f t="shared" si="1"/>
        <v/>
      </c>
      <c r="R6" s="1" t="e">
        <f ca="1">IF(AND(Q6&lt;&gt; "", COUNTIF(BS!#REF!,Q6)&gt;0),"Matched", "")</f>
        <v>#REF!</v>
      </c>
      <c r="S6" s="1" t="str">
        <f t="shared" si="2"/>
        <v/>
      </c>
      <c r="T6" s="1" t="e">
        <f ca="1">IF(AND(S6&lt;&gt; "", COUNTIF(BS!#REF!,S6)&gt;0),"Matched", "")</f>
        <v>#REF!</v>
      </c>
      <c r="U6" s="1" t="str">
        <f ca="1">IF(J6&gt; 0,"Logic4"&amp;"_"&amp;H6 &amp;"_"&amp; 1716909.77,"")</f>
        <v>Logic4_01.02.2020_1716909.77</v>
      </c>
      <c r="V6" s="1" t="e">
        <f ca="1">IF(AND(U6&lt;&gt; "", COUNTIF(BS!#REF!,U6)&gt;0),"Matched", "")</f>
        <v>#REF!</v>
      </c>
    </row>
    <row r="7" spans="1:24">
      <c r="A7" s="13">
        <v>20200201</v>
      </c>
      <c r="B7" s="15">
        <v>10111750</v>
      </c>
      <c r="C7" s="15">
        <v>3000036934</v>
      </c>
      <c r="D7" s="15">
        <v>50</v>
      </c>
      <c r="E7" s="15">
        <v>0</v>
      </c>
      <c r="F7" s="15" t="s">
        <v>46</v>
      </c>
      <c r="G7" s="15" t="s">
        <v>40</v>
      </c>
      <c r="H7" s="15" t="s">
        <v>40</v>
      </c>
      <c r="I7" s="15">
        <v>50</v>
      </c>
      <c r="J7" s="18">
        <v>-1716675.26</v>
      </c>
      <c r="K7" s="15" t="s">
        <v>39</v>
      </c>
      <c r="L7" s="15"/>
      <c r="M7" s="15"/>
      <c r="N7" s="16" t="s">
        <v>47</v>
      </c>
      <c r="O7" s="1" t="str">
        <f t="shared" si="0"/>
        <v>Logic1_02_1716675.26</v>
      </c>
      <c r="P7" s="1" t="e">
        <f ca="1">IF(AND(O7&lt;&gt; "", COUNTIF(BS!#REF!,O7)&gt;0),"Matched", "")</f>
        <v>#REF!</v>
      </c>
    </row>
    <row r="8" spans="1:24">
      <c r="A8" s="9"/>
      <c r="B8" s="11"/>
      <c r="C8" s="11"/>
      <c r="D8" s="11"/>
      <c r="E8" s="11"/>
      <c r="F8" s="11"/>
      <c r="G8" s="11"/>
      <c r="H8" s="11" t="s">
        <v>40</v>
      </c>
      <c r="I8" s="11"/>
      <c r="J8" s="11">
        <v>0</v>
      </c>
      <c r="K8" s="11" t="s">
        <v>39</v>
      </c>
      <c r="L8" s="11"/>
      <c r="M8" s="11"/>
      <c r="N8" s="12"/>
      <c r="O8" s="1" t="str">
        <f t="shared" si="0"/>
        <v/>
      </c>
      <c r="P8" s="1" t="e">
        <f ca="1">IF(AND(O8&lt;&gt; "", COUNTIF(BS!#REF!,O8)&gt;0),"Matched", "")</f>
        <v>#REF!</v>
      </c>
      <c r="Q8" s="1" t="str">
        <f t="shared" ref="Q8:Q11" si="3">IF( J8&lt; 0,"Logic2"&amp;"_"&amp;G8&amp;"_"&amp; J8*-1,"")</f>
        <v/>
      </c>
      <c r="R8" s="1" t="e">
        <f ca="1">IF(AND(Q8&lt;&gt; "", COUNTIF(BS!#REF!,Q8)&gt;0),"Matched", "")</f>
        <v>#REF!</v>
      </c>
      <c r="S8" s="1" t="str">
        <f t="shared" ref="S8:S11" si="4">IF(F8="SA","Logic3"&amp;"_"&amp;J8,"")</f>
        <v/>
      </c>
      <c r="T8" s="1" t="e">
        <f ca="1">IF(AND(S8&lt;&gt; "", COUNTIF(BS!#REF!,S8)&gt;0),"Matched", "")</f>
        <v>#REF!</v>
      </c>
      <c r="V8" s="1" t="e">
        <f ca="1">IF(AND(U8&lt;&gt; "", COUNTIF(BS!#REF!,U8)&gt;0),"Matched", "")</f>
        <v>#REF!</v>
      </c>
      <c r="X8" s="1" t="e">
        <f ca="1">IF(AND(W8&lt;&gt; "", COUNTIF(BS!#REF!,W8)&gt;0),"Matched", "")</f>
        <v>#REF!</v>
      </c>
    </row>
    <row r="9" spans="1:24">
      <c r="A9" s="13">
        <v>20200202</v>
      </c>
      <c r="B9" s="15">
        <v>10111750</v>
      </c>
      <c r="C9" s="15">
        <v>7800006360</v>
      </c>
      <c r="D9" s="15">
        <v>50</v>
      </c>
      <c r="E9" s="15" t="s">
        <v>36</v>
      </c>
      <c r="F9" s="15" t="s">
        <v>37</v>
      </c>
      <c r="G9" s="15" t="s">
        <v>48</v>
      </c>
      <c r="H9" s="15" t="s">
        <v>48</v>
      </c>
      <c r="I9" s="15">
        <v>50</v>
      </c>
      <c r="J9" s="15">
        <v>-298.22000000000003</v>
      </c>
      <c r="K9" s="15" t="s">
        <v>39</v>
      </c>
      <c r="L9" s="15"/>
      <c r="M9" s="15"/>
      <c r="N9" s="16" t="s">
        <v>41</v>
      </c>
      <c r="O9" s="1" t="str">
        <f t="shared" si="0"/>
        <v/>
      </c>
      <c r="P9" s="1" t="e">
        <f ca="1">IF(AND(O9&lt;&gt; "", COUNTIF(BS!#REF!,O9)&gt;0),"Matched", "")</f>
        <v>#REF!</v>
      </c>
      <c r="Q9" s="1" t="str">
        <f t="shared" si="3"/>
        <v>Logic2_02.02.2020_298.22</v>
      </c>
      <c r="R9" s="1" t="e">
        <f ca="1">IF(AND(Q9&lt;&gt; "", COUNTIF(BS!#REF!,Q9)&gt;0),"Matched", "")</f>
        <v>#REF!</v>
      </c>
      <c r="S9" s="1" t="str">
        <f t="shared" si="4"/>
        <v/>
      </c>
      <c r="T9" s="1" t="e">
        <f ca="1">IF(AND(S9&lt;&gt; "", COUNTIF(BS!#REF!,S9)&gt;0),"Matched", "")</f>
        <v>#REF!</v>
      </c>
      <c r="V9" s="1" t="e">
        <f ca="1">IF(AND(U9&lt;&gt; "", COUNTIF(BS!#REF!,U9)&gt;0),"Matched", "")</f>
        <v>#REF!</v>
      </c>
      <c r="W9" s="1" t="str">
        <f ca="1">IF(F9="DA","Logic5"&amp;"_"&amp;H9 &amp;"_"&amp; -298.22*-1,"")</f>
        <v>Logic5_02.02.2020_298.22</v>
      </c>
      <c r="X9" s="1" t="e">
        <f ca="1">IF(AND(W9&lt;&gt; "", COUNTIF(BS!#REF!,W9)&gt;0),"Matched", "")</f>
        <v>#REF!</v>
      </c>
    </row>
    <row r="10" spans="1:24">
      <c r="A10" s="9" t="s">
        <v>42</v>
      </c>
      <c r="B10" s="11">
        <v>10111750</v>
      </c>
      <c r="C10" s="11">
        <v>4000130227</v>
      </c>
      <c r="D10" s="11">
        <v>50</v>
      </c>
      <c r="E10" s="11" t="s">
        <v>36</v>
      </c>
      <c r="F10" s="11" t="s">
        <v>43</v>
      </c>
      <c r="G10" s="11" t="s">
        <v>48</v>
      </c>
      <c r="H10" s="11" t="s">
        <v>48</v>
      </c>
      <c r="I10" s="11">
        <v>40</v>
      </c>
      <c r="J10" s="17">
        <v>460757.7</v>
      </c>
      <c r="K10" s="11" t="s">
        <v>39</v>
      </c>
      <c r="L10" s="11"/>
      <c r="M10" s="11"/>
      <c r="N10" s="12" t="s">
        <v>44</v>
      </c>
      <c r="O10" s="1" t="str">
        <f t="shared" si="0"/>
        <v/>
      </c>
      <c r="P10" s="1" t="e">
        <f ca="1">IF(AND(O10&lt;&gt; "", COUNTIF(BS!#REF!,O10)&gt;0),"Matched", "")</f>
        <v>#REF!</v>
      </c>
      <c r="Q10" s="1" t="str">
        <f t="shared" si="3"/>
        <v/>
      </c>
      <c r="R10" s="1" t="e">
        <f ca="1">IF(AND(Q10&lt;&gt; "", COUNTIF(BS!#REF!,Q10)&gt;0),"Matched", "")</f>
        <v>#REF!</v>
      </c>
      <c r="S10" s="1" t="str">
        <f t="shared" si="4"/>
        <v/>
      </c>
      <c r="T10" s="1" t="e">
        <f ca="1">IF(AND(S10&lt;&gt; "", COUNTIF(BS!#REF!,S10)&gt;0),"Matched", "")</f>
        <v>#REF!</v>
      </c>
      <c r="U10" s="1" t="str">
        <f ca="1">IF(J10&gt; 0,"Logic4"&amp;"_"&amp;H10 &amp;"_"&amp; 880953.88,"")</f>
        <v>Logic4_02.02.2020_880953.88</v>
      </c>
      <c r="V10" s="1" t="e">
        <f ca="1">IF(AND(U10&lt;&gt; "", COUNTIF(BS!#REF!,U10)&gt;0),"Matched", "")</f>
        <v>#REF!</v>
      </c>
    </row>
    <row r="11" spans="1:24">
      <c r="A11" s="13" t="s">
        <v>42</v>
      </c>
      <c r="B11" s="15">
        <v>10111750</v>
      </c>
      <c r="C11" s="15">
        <v>4000130226</v>
      </c>
      <c r="D11" s="15">
        <v>50</v>
      </c>
      <c r="E11" s="15" t="s">
        <v>36</v>
      </c>
      <c r="F11" s="15" t="s">
        <v>43</v>
      </c>
      <c r="G11" s="15" t="s">
        <v>40</v>
      </c>
      <c r="H11" s="15" t="s">
        <v>48</v>
      </c>
      <c r="I11" s="15">
        <v>40</v>
      </c>
      <c r="J11" s="18">
        <v>420196.18</v>
      </c>
      <c r="K11" s="15" t="s">
        <v>39</v>
      </c>
      <c r="L11" s="15"/>
      <c r="M11" s="15"/>
      <c r="N11" s="16" t="s">
        <v>44</v>
      </c>
      <c r="O11" s="1" t="str">
        <f t="shared" si="0"/>
        <v/>
      </c>
      <c r="P11" s="1" t="e">
        <f ca="1">IF(AND(O11&lt;&gt; "", COUNTIF(BS!#REF!,O11)&gt;0),"Matched", "")</f>
        <v>#REF!</v>
      </c>
      <c r="Q11" s="1" t="str">
        <f t="shared" si="3"/>
        <v/>
      </c>
      <c r="R11" s="1" t="e">
        <f ca="1">IF(AND(Q11&lt;&gt; "", COUNTIF(BS!#REF!,Q11)&gt;0),"Matched", "")</f>
        <v>#REF!</v>
      </c>
      <c r="S11" s="1" t="str">
        <f t="shared" si="4"/>
        <v/>
      </c>
      <c r="T11" s="1" t="e">
        <f ca="1">IF(AND(S11&lt;&gt; "", COUNTIF(BS!#REF!,S11)&gt;0),"Matched", "")</f>
        <v>#REF!</v>
      </c>
      <c r="U11" s="1" t="str">
        <f ca="1">IF(J11&gt; 0,"Logic4"&amp;"_"&amp;H11 &amp;"_"&amp; 880953.88,"")</f>
        <v>Logic4_02.02.2020_880953.88</v>
      </c>
      <c r="V11" s="1" t="e">
        <f ca="1">IF(AND(U11&lt;&gt; "", COUNTIF(BS!#REF!,U11)&gt;0),"Matched", "")</f>
        <v>#REF!</v>
      </c>
    </row>
    <row r="12" spans="1:24">
      <c r="A12" s="9">
        <v>20200202</v>
      </c>
      <c r="B12" s="11">
        <v>10111750</v>
      </c>
      <c r="C12" s="11">
        <v>3000036936</v>
      </c>
      <c r="D12" s="11">
        <v>50</v>
      </c>
      <c r="E12" s="11">
        <v>0</v>
      </c>
      <c r="F12" s="11" t="s">
        <v>46</v>
      </c>
      <c r="G12" s="11" t="s">
        <v>48</v>
      </c>
      <c r="H12" s="11" t="s">
        <v>48</v>
      </c>
      <c r="I12" s="11">
        <v>50</v>
      </c>
      <c r="J12" s="17">
        <v>-880655.66</v>
      </c>
      <c r="K12" s="11" t="s">
        <v>39</v>
      </c>
      <c r="L12" s="11"/>
      <c r="M12" s="11"/>
      <c r="N12" s="12" t="s">
        <v>49</v>
      </c>
      <c r="O12" s="1" t="str">
        <f t="shared" si="0"/>
        <v>Logic1_02_880655.66</v>
      </c>
      <c r="P12" s="1" t="e">
        <f ca="1">IF(AND(O12&lt;&gt; "", COUNTIF(BS!#REF!,O12)&gt;0),"Matched", "")</f>
        <v>#REF!</v>
      </c>
    </row>
    <row r="13" spans="1:24">
      <c r="A13" s="13"/>
      <c r="B13" s="15"/>
      <c r="C13" s="15"/>
      <c r="D13" s="15"/>
      <c r="E13" s="15"/>
      <c r="F13" s="15"/>
      <c r="G13" s="15"/>
      <c r="H13" s="15" t="s">
        <v>48</v>
      </c>
      <c r="I13" s="15"/>
      <c r="J13" s="15">
        <v>0</v>
      </c>
      <c r="K13" s="15" t="s">
        <v>39</v>
      </c>
      <c r="L13" s="15"/>
      <c r="M13" s="15"/>
      <c r="N13" s="16"/>
      <c r="O13" s="1" t="str">
        <f t="shared" si="0"/>
        <v/>
      </c>
      <c r="P13" s="1" t="e">
        <f ca="1">IF(AND(O13&lt;&gt; "", COUNTIF(BS!#REF!,O13)&gt;0),"Matched", "")</f>
        <v>#REF!</v>
      </c>
      <c r="Q13" s="1" t="str">
        <f t="shared" ref="Q13:Q16" si="5">IF( J13&lt; 0,"Logic2"&amp;"_"&amp;G13&amp;"_"&amp; J13*-1,"")</f>
        <v/>
      </c>
      <c r="R13" s="1" t="e">
        <f ca="1">IF(AND(Q13&lt;&gt; "", COUNTIF(BS!#REF!,Q13)&gt;0),"Matched", "")</f>
        <v>#REF!</v>
      </c>
      <c r="S13" s="1" t="str">
        <f t="shared" ref="S13:S16" si="6">IF(F13="SA","Logic3"&amp;"_"&amp;J13,"")</f>
        <v/>
      </c>
      <c r="T13" s="1" t="e">
        <f ca="1">IF(AND(S13&lt;&gt; "", COUNTIF(BS!#REF!,S13)&gt;0),"Matched", "")</f>
        <v>#REF!</v>
      </c>
      <c r="V13" s="1" t="e">
        <f ca="1">IF(AND(U13&lt;&gt; "", COUNTIF(BS!#REF!,U13)&gt;0),"Matched", "")</f>
        <v>#REF!</v>
      </c>
      <c r="X13" s="1" t="e">
        <f ca="1">IF(AND(W13&lt;&gt; "", COUNTIF(BS!#REF!,W13)&gt;0),"Matched", "")</f>
        <v>#REF!</v>
      </c>
    </row>
    <row r="14" spans="1:24">
      <c r="A14" s="9">
        <v>20200203</v>
      </c>
      <c r="B14" s="11">
        <v>10111750</v>
      </c>
      <c r="C14" s="11">
        <v>7800006369</v>
      </c>
      <c r="D14" s="11">
        <v>50</v>
      </c>
      <c r="E14" s="11" t="s">
        <v>36</v>
      </c>
      <c r="F14" s="11" t="s">
        <v>37</v>
      </c>
      <c r="G14" s="11" t="s">
        <v>50</v>
      </c>
      <c r="H14" s="11" t="s">
        <v>50</v>
      </c>
      <c r="I14" s="11">
        <v>50</v>
      </c>
      <c r="J14" s="11">
        <v>-692.76</v>
      </c>
      <c r="K14" s="11" t="s">
        <v>39</v>
      </c>
      <c r="L14" s="11"/>
      <c r="M14" s="11"/>
      <c r="N14" s="12" t="s">
        <v>41</v>
      </c>
      <c r="O14" s="1" t="str">
        <f t="shared" si="0"/>
        <v/>
      </c>
      <c r="P14" s="1" t="e">
        <f ca="1">IF(AND(O14&lt;&gt; "", COUNTIF(BS!#REF!,O14)&gt;0),"Matched", "")</f>
        <v>#REF!</v>
      </c>
      <c r="Q14" s="1" t="str">
        <f t="shared" si="5"/>
        <v>Logic2_03.02.2020_692.76</v>
      </c>
      <c r="R14" s="1" t="e">
        <f ca="1">IF(AND(Q14&lt;&gt; "", COUNTIF(BS!#REF!,Q14)&gt;0),"Matched", "")</f>
        <v>#REF!</v>
      </c>
      <c r="S14" s="1" t="str">
        <f t="shared" si="6"/>
        <v/>
      </c>
      <c r="T14" s="1" t="e">
        <f ca="1">IF(AND(S14&lt;&gt; "", COUNTIF(BS!#REF!,S14)&gt;0),"Matched", "")</f>
        <v>#REF!</v>
      </c>
      <c r="V14" s="1" t="e">
        <f ca="1">IF(AND(U14&lt;&gt; "", COUNTIF(BS!#REF!,U14)&gt;0),"Matched", "")</f>
        <v>#REF!</v>
      </c>
      <c r="W14" s="1" t="str">
        <f ca="1">IF(F14="DA","Logic5"&amp;"_"&amp;H14 &amp;"_"&amp; -692.76*-1,"")</f>
        <v>Logic5_03.02.2020_692.76</v>
      </c>
      <c r="X14" s="1" t="e">
        <f ca="1">IF(AND(W14&lt;&gt; "", COUNTIF(BS!#REF!,W14)&gt;0),"Matched", "")</f>
        <v>#REF!</v>
      </c>
    </row>
    <row r="15" spans="1:24">
      <c r="A15" s="13" t="s">
        <v>42</v>
      </c>
      <c r="B15" s="15">
        <v>10111750</v>
      </c>
      <c r="C15" s="15">
        <v>4000138492</v>
      </c>
      <c r="D15" s="15">
        <v>50</v>
      </c>
      <c r="E15" s="15" t="s">
        <v>36</v>
      </c>
      <c r="F15" s="15" t="s">
        <v>43</v>
      </c>
      <c r="G15" s="15" t="s">
        <v>48</v>
      </c>
      <c r="H15" s="15" t="s">
        <v>50</v>
      </c>
      <c r="I15" s="15">
        <v>40</v>
      </c>
      <c r="J15" s="18">
        <v>388182.37</v>
      </c>
      <c r="K15" s="15" t="s">
        <v>39</v>
      </c>
      <c r="L15" s="15"/>
      <c r="M15" s="15"/>
      <c r="N15" s="16" t="s">
        <v>44</v>
      </c>
      <c r="O15" s="1" t="str">
        <f t="shared" si="0"/>
        <v/>
      </c>
      <c r="P15" s="1" t="e">
        <f ca="1">IF(AND(O15&lt;&gt; "", COUNTIF(BS!#REF!,O15)&gt;0),"Matched", "")</f>
        <v>#REF!</v>
      </c>
      <c r="Q15" s="1" t="str">
        <f t="shared" si="5"/>
        <v/>
      </c>
      <c r="R15" s="1" t="e">
        <f ca="1">IF(AND(Q15&lt;&gt; "", COUNTIF(BS!#REF!,Q15)&gt;0),"Matched", "")</f>
        <v>#REF!</v>
      </c>
      <c r="S15" s="1" t="str">
        <f t="shared" si="6"/>
        <v/>
      </c>
      <c r="T15" s="1" t="e">
        <f ca="1">IF(AND(S15&lt;&gt; "", COUNTIF(BS!#REF!,S15)&gt;0),"Matched", "")</f>
        <v>#REF!</v>
      </c>
      <c r="U15" s="1" t="str">
        <f ca="1">IF(J15&gt; 0,"Logic4"&amp;"_"&amp;H15 &amp;"_"&amp; 1486887.35,"")</f>
        <v>Logic4_03.02.2020_1486887.35</v>
      </c>
      <c r="V15" s="1" t="e">
        <f ca="1">IF(AND(U15&lt;&gt; "", COUNTIF(BS!#REF!,U15)&gt;0),"Matched", "")</f>
        <v>#REF!</v>
      </c>
    </row>
    <row r="16" spans="1:24">
      <c r="A16" s="9" t="s">
        <v>42</v>
      </c>
      <c r="B16" s="11">
        <v>10111750</v>
      </c>
      <c r="C16" s="11">
        <v>4000138493</v>
      </c>
      <c r="D16" s="11">
        <v>50</v>
      </c>
      <c r="E16" s="11" t="s">
        <v>36</v>
      </c>
      <c r="F16" s="11" t="s">
        <v>43</v>
      </c>
      <c r="G16" s="11" t="s">
        <v>50</v>
      </c>
      <c r="H16" s="11" t="s">
        <v>50</v>
      </c>
      <c r="I16" s="11">
        <v>40</v>
      </c>
      <c r="J16" s="17">
        <v>1098704.98</v>
      </c>
      <c r="K16" s="11" t="s">
        <v>39</v>
      </c>
      <c r="L16" s="11"/>
      <c r="M16" s="11"/>
      <c r="N16" s="12" t="s">
        <v>44</v>
      </c>
      <c r="O16" s="1" t="str">
        <f t="shared" si="0"/>
        <v/>
      </c>
      <c r="P16" s="1" t="e">
        <f ca="1">IF(AND(O16&lt;&gt; "", COUNTIF(BS!#REF!,O16)&gt;0),"Matched", "")</f>
        <v>#REF!</v>
      </c>
      <c r="Q16" s="1" t="str">
        <f t="shared" si="5"/>
        <v/>
      </c>
      <c r="R16" s="1" t="e">
        <f ca="1">IF(AND(Q16&lt;&gt; "", COUNTIF(BS!#REF!,Q16)&gt;0),"Matched", "")</f>
        <v>#REF!</v>
      </c>
      <c r="S16" s="1" t="str">
        <f t="shared" si="6"/>
        <v/>
      </c>
      <c r="T16" s="1" t="e">
        <f ca="1">IF(AND(S16&lt;&gt; "", COUNTIF(BS!#REF!,S16)&gt;0),"Matched", "")</f>
        <v>#REF!</v>
      </c>
      <c r="U16" s="1" t="str">
        <f ca="1">IF(J16&gt; 0,"Logic4"&amp;"_"&amp;H16 &amp;"_"&amp; 1486887.35,"")</f>
        <v>Logic4_03.02.2020_1486887.35</v>
      </c>
      <c r="V16" s="1" t="e">
        <f ca="1">IF(AND(U16&lt;&gt; "", COUNTIF(BS!#REF!,U16)&gt;0),"Matched", "")</f>
        <v>#REF!</v>
      </c>
    </row>
    <row r="17" spans="1:24">
      <c r="A17" s="13">
        <v>20200203</v>
      </c>
      <c r="B17" s="15">
        <v>10111750</v>
      </c>
      <c r="C17" s="15">
        <v>3000036938</v>
      </c>
      <c r="D17" s="15">
        <v>50</v>
      </c>
      <c r="E17" s="15">
        <v>0</v>
      </c>
      <c r="F17" s="15" t="s">
        <v>46</v>
      </c>
      <c r="G17" s="15" t="s">
        <v>50</v>
      </c>
      <c r="H17" s="15" t="s">
        <v>50</v>
      </c>
      <c r="I17" s="15">
        <v>50</v>
      </c>
      <c r="J17" s="18">
        <v>-1486194.59</v>
      </c>
      <c r="K17" s="15" t="s">
        <v>39</v>
      </c>
      <c r="L17" s="15"/>
      <c r="M17" s="15"/>
      <c r="N17" s="16" t="s">
        <v>51</v>
      </c>
      <c r="O17" s="1" t="str">
        <f t="shared" si="0"/>
        <v>Logic1_02_1486194.59</v>
      </c>
      <c r="P17" s="1" t="e">
        <f ca="1">IF(AND(O17&lt;&gt; "", COUNTIF(BS!#REF!,O17)&gt;0),"Matched", "")</f>
        <v>#REF!</v>
      </c>
    </row>
    <row r="18" spans="1:24">
      <c r="A18" s="9"/>
      <c r="B18" s="11"/>
      <c r="C18" s="11"/>
      <c r="D18" s="11"/>
      <c r="E18" s="11"/>
      <c r="F18" s="11"/>
      <c r="G18" s="11"/>
      <c r="H18" s="11" t="s">
        <v>50</v>
      </c>
      <c r="I18" s="11"/>
      <c r="J18" s="11">
        <v>0</v>
      </c>
      <c r="K18" s="11" t="s">
        <v>39</v>
      </c>
      <c r="L18" s="11"/>
      <c r="M18" s="11"/>
      <c r="N18" s="12"/>
      <c r="O18" s="1" t="str">
        <f t="shared" si="0"/>
        <v/>
      </c>
      <c r="P18" s="1" t="e">
        <f ca="1">IF(AND(O18&lt;&gt; "", COUNTIF(BS!#REF!,O18)&gt;0),"Matched", "")</f>
        <v>#REF!</v>
      </c>
      <c r="Q18" s="1" t="str">
        <f t="shared" ref="Q18:Q22" si="7">IF( J18&lt; 0,"Logic2"&amp;"_"&amp;G18&amp;"_"&amp; J18*-1,"")</f>
        <v/>
      </c>
      <c r="R18" s="1" t="e">
        <f ca="1">IF(AND(Q18&lt;&gt; "", COUNTIF(BS!#REF!,Q18)&gt;0),"Matched", "")</f>
        <v>#REF!</v>
      </c>
      <c r="S18" s="1" t="str">
        <f t="shared" ref="S18:S22" si="8">IF(F18="SA","Logic3"&amp;"_"&amp;J18,"")</f>
        <v/>
      </c>
      <c r="T18" s="1" t="e">
        <f ca="1">IF(AND(S18&lt;&gt; "", COUNTIF(BS!#REF!,S18)&gt;0),"Matched", "")</f>
        <v>#REF!</v>
      </c>
      <c r="V18" s="1" t="e">
        <f ca="1">IF(AND(U18&lt;&gt; "", COUNTIF(BS!#REF!,U18)&gt;0),"Matched", "")</f>
        <v>#REF!</v>
      </c>
      <c r="X18" s="1" t="e">
        <f ca="1">IF(AND(W18&lt;&gt; "", COUNTIF(BS!#REF!,W18)&gt;0),"Matched", "")</f>
        <v>#REF!</v>
      </c>
    </row>
    <row r="19" spans="1:24">
      <c r="A19" s="13">
        <v>20200204</v>
      </c>
      <c r="B19" s="15">
        <v>10111750</v>
      </c>
      <c r="C19" s="15">
        <v>7800006378</v>
      </c>
      <c r="D19" s="15">
        <v>50</v>
      </c>
      <c r="E19" s="15" t="s">
        <v>36</v>
      </c>
      <c r="F19" s="15" t="s">
        <v>37</v>
      </c>
      <c r="G19" s="15" t="s">
        <v>52</v>
      </c>
      <c r="H19" s="15" t="s">
        <v>52</v>
      </c>
      <c r="I19" s="15">
        <v>50</v>
      </c>
      <c r="J19" s="15">
        <v>-822.84</v>
      </c>
      <c r="K19" s="15" t="s">
        <v>39</v>
      </c>
      <c r="L19" s="15"/>
      <c r="M19" s="15"/>
      <c r="N19" s="16" t="s">
        <v>41</v>
      </c>
      <c r="O19" s="1" t="str">
        <f t="shared" si="0"/>
        <v/>
      </c>
      <c r="P19" s="1" t="e">
        <f ca="1">IF(AND(O19&lt;&gt; "", COUNTIF(BS!#REF!,O19)&gt;0),"Matched", "")</f>
        <v>#REF!</v>
      </c>
      <c r="Q19" s="1" t="str">
        <f t="shared" si="7"/>
        <v>Logic2_04.02.2020_822.84</v>
      </c>
      <c r="R19" s="1" t="e">
        <f ca="1">IF(AND(Q19&lt;&gt; "", COUNTIF(BS!#REF!,Q19)&gt;0),"Matched", "")</f>
        <v>#REF!</v>
      </c>
      <c r="S19" s="1" t="str">
        <f t="shared" si="8"/>
        <v/>
      </c>
      <c r="T19" s="1" t="e">
        <f ca="1">IF(AND(S19&lt;&gt; "", COUNTIF(BS!#REF!,S19)&gt;0),"Matched", "")</f>
        <v>#REF!</v>
      </c>
      <c r="V19" s="1" t="e">
        <f ca="1">IF(AND(U19&lt;&gt; "", COUNTIF(BS!#REF!,U19)&gt;0),"Matched", "")</f>
        <v>#REF!</v>
      </c>
      <c r="W19" s="1" t="str">
        <f ca="1">IF(F19="DA","Logic5"&amp;"_"&amp;H19 &amp;"_"&amp; -822.84*-1,"")</f>
        <v>Logic5_04.02.2020_822.84</v>
      </c>
      <c r="X19" s="1" t="e">
        <f ca="1">IF(AND(W19&lt;&gt; "", COUNTIF(BS!#REF!,W19)&gt;0),"Matched", "")</f>
        <v>#REF!</v>
      </c>
    </row>
    <row r="20" spans="1:24">
      <c r="A20" s="9" t="s">
        <v>42</v>
      </c>
      <c r="B20" s="11">
        <v>10111750</v>
      </c>
      <c r="C20" s="11">
        <v>4000139406</v>
      </c>
      <c r="D20" s="11">
        <v>50</v>
      </c>
      <c r="E20" s="11" t="s">
        <v>36</v>
      </c>
      <c r="F20" s="11" t="s">
        <v>43</v>
      </c>
      <c r="G20" s="11" t="s">
        <v>48</v>
      </c>
      <c r="H20" s="11" t="s">
        <v>52</v>
      </c>
      <c r="I20" s="11">
        <v>40</v>
      </c>
      <c r="J20" s="17">
        <v>1850</v>
      </c>
      <c r="K20" s="11" t="s">
        <v>39</v>
      </c>
      <c r="L20" s="11"/>
      <c r="M20" s="11"/>
      <c r="N20" s="12" t="s">
        <v>44</v>
      </c>
      <c r="O20" s="1" t="str">
        <f t="shared" si="0"/>
        <v/>
      </c>
      <c r="P20" s="1" t="e">
        <f ca="1">IF(AND(O20&lt;&gt; "", COUNTIF(BS!#REF!,O20)&gt;0),"Matched", "")</f>
        <v>#REF!</v>
      </c>
      <c r="Q20" s="1" t="str">
        <f t="shared" si="7"/>
        <v/>
      </c>
      <c r="R20" s="1" t="e">
        <f ca="1">IF(AND(Q20&lt;&gt; "", COUNTIF(BS!#REF!,Q20)&gt;0),"Matched", "")</f>
        <v>#REF!</v>
      </c>
      <c r="S20" s="1" t="str">
        <f t="shared" si="8"/>
        <v/>
      </c>
      <c r="T20" s="1" t="e">
        <f ca="1">IF(AND(S20&lt;&gt; "", COUNTIF(BS!#REF!,S20)&gt;0),"Matched", "")</f>
        <v>#REF!</v>
      </c>
      <c r="U20" s="1" t="str">
        <f ca="1">IF(J20&gt; 0,"Logic4"&amp;"_"&amp;H20 &amp;"_"&amp; 1590038.91,"")</f>
        <v>Logic4_04.02.2020_1590038.91</v>
      </c>
      <c r="V20" s="1" t="e">
        <f ca="1">IF(AND(U20&lt;&gt; "", COUNTIF(BS!#REF!,U20)&gt;0),"Matched", "")</f>
        <v>#REF!</v>
      </c>
    </row>
    <row r="21" spans="1:24">
      <c r="A21" s="13" t="s">
        <v>42</v>
      </c>
      <c r="B21" s="15">
        <v>10111750</v>
      </c>
      <c r="C21" s="15">
        <v>4000139407</v>
      </c>
      <c r="D21" s="15">
        <v>50</v>
      </c>
      <c r="E21" s="15" t="s">
        <v>36</v>
      </c>
      <c r="F21" s="15" t="s">
        <v>43</v>
      </c>
      <c r="G21" s="15" t="s">
        <v>50</v>
      </c>
      <c r="H21" s="15" t="s">
        <v>52</v>
      </c>
      <c r="I21" s="15">
        <v>40</v>
      </c>
      <c r="J21" s="18">
        <v>619480.6</v>
      </c>
      <c r="K21" s="15" t="s">
        <v>39</v>
      </c>
      <c r="L21" s="15"/>
      <c r="M21" s="15"/>
      <c r="N21" s="16" t="s">
        <v>44</v>
      </c>
      <c r="O21" s="1" t="str">
        <f t="shared" si="0"/>
        <v/>
      </c>
      <c r="P21" s="1" t="e">
        <f ca="1">IF(AND(O21&lt;&gt; "", COUNTIF(BS!#REF!,O21)&gt;0),"Matched", "")</f>
        <v>#REF!</v>
      </c>
      <c r="Q21" s="1" t="str">
        <f t="shared" si="7"/>
        <v/>
      </c>
      <c r="R21" s="1" t="e">
        <f ca="1">IF(AND(Q21&lt;&gt; "", COUNTIF(BS!#REF!,Q21)&gt;0),"Matched", "")</f>
        <v>#REF!</v>
      </c>
      <c r="S21" s="1" t="str">
        <f t="shared" si="8"/>
        <v/>
      </c>
      <c r="T21" s="1" t="e">
        <f ca="1">IF(AND(S21&lt;&gt; "", COUNTIF(BS!#REF!,S21)&gt;0),"Matched", "")</f>
        <v>#REF!</v>
      </c>
      <c r="U21" s="1" t="str">
        <f ca="1">IF(J21&gt; 0,"Logic4"&amp;"_"&amp;H21 &amp;"_"&amp; 1590038.91,"")</f>
        <v>Logic4_04.02.2020_1590038.91</v>
      </c>
      <c r="V21" s="1" t="e">
        <f ca="1">IF(AND(U21&lt;&gt; "", COUNTIF(BS!#REF!,U21)&gt;0),"Matched", "")</f>
        <v>#REF!</v>
      </c>
    </row>
    <row r="22" spans="1:24">
      <c r="A22" s="9" t="s">
        <v>42</v>
      </c>
      <c r="B22" s="11">
        <v>10111750</v>
      </c>
      <c r="C22" s="11">
        <v>4000139408</v>
      </c>
      <c r="D22" s="11">
        <v>50</v>
      </c>
      <c r="E22" s="11" t="s">
        <v>36</v>
      </c>
      <c r="F22" s="11" t="s">
        <v>43</v>
      </c>
      <c r="G22" s="11" t="s">
        <v>52</v>
      </c>
      <c r="H22" s="11" t="s">
        <v>52</v>
      </c>
      <c r="I22" s="11">
        <v>40</v>
      </c>
      <c r="J22" s="17">
        <v>968708.31</v>
      </c>
      <c r="K22" s="11" t="s">
        <v>39</v>
      </c>
      <c r="L22" s="11"/>
      <c r="M22" s="11"/>
      <c r="N22" s="12" t="s">
        <v>44</v>
      </c>
      <c r="O22" s="1" t="str">
        <f t="shared" si="0"/>
        <v/>
      </c>
      <c r="P22" s="1" t="e">
        <f ca="1">IF(AND(O22&lt;&gt; "", COUNTIF(BS!#REF!,O22)&gt;0),"Matched", "")</f>
        <v>#REF!</v>
      </c>
      <c r="Q22" s="1" t="str">
        <f t="shared" si="7"/>
        <v/>
      </c>
      <c r="R22" s="1" t="e">
        <f ca="1">IF(AND(Q22&lt;&gt; "", COUNTIF(BS!#REF!,Q22)&gt;0),"Matched", "")</f>
        <v>#REF!</v>
      </c>
      <c r="S22" s="1" t="str">
        <f t="shared" si="8"/>
        <v/>
      </c>
      <c r="T22" s="1" t="e">
        <f ca="1">IF(AND(S22&lt;&gt; "", COUNTIF(BS!#REF!,S22)&gt;0),"Matched", "")</f>
        <v>#REF!</v>
      </c>
      <c r="U22" s="1" t="str">
        <f ca="1">IF(J22&gt; 0,"Logic4"&amp;"_"&amp;H22 &amp;"_"&amp; 1590038.91,"")</f>
        <v>Logic4_04.02.2020_1590038.91</v>
      </c>
      <c r="V22" s="1" t="e">
        <f ca="1">IF(AND(U22&lt;&gt; "", COUNTIF(BS!#REF!,U22)&gt;0),"Matched", "")</f>
        <v>#REF!</v>
      </c>
    </row>
    <row r="23" spans="1:24">
      <c r="A23" s="13">
        <v>20200204</v>
      </c>
      <c r="B23" s="15">
        <v>10111750</v>
      </c>
      <c r="C23" s="15">
        <v>3000036940</v>
      </c>
      <c r="D23" s="15">
        <v>50</v>
      </c>
      <c r="E23" s="15">
        <v>0</v>
      </c>
      <c r="F23" s="15" t="s">
        <v>46</v>
      </c>
      <c r="G23" s="15" t="s">
        <v>52</v>
      </c>
      <c r="H23" s="15" t="s">
        <v>52</v>
      </c>
      <c r="I23" s="15">
        <v>50</v>
      </c>
      <c r="J23" s="18">
        <v>-1589216.07</v>
      </c>
      <c r="K23" s="15" t="s">
        <v>39</v>
      </c>
      <c r="L23" s="15"/>
      <c r="M23" s="15"/>
      <c r="N23" s="16" t="s">
        <v>53</v>
      </c>
      <c r="O23" s="1" t="str">
        <f t="shared" si="0"/>
        <v>Logic1_02_1589216.07</v>
      </c>
      <c r="P23" s="1" t="e">
        <f ca="1">IF(AND(O23&lt;&gt; "", COUNTIF(BS!#REF!,O23)&gt;0),"Matched", "")</f>
        <v>#REF!</v>
      </c>
    </row>
    <row r="24" spans="1:24">
      <c r="A24" s="9"/>
      <c r="B24" s="11"/>
      <c r="C24" s="11"/>
      <c r="D24" s="11"/>
      <c r="E24" s="11"/>
      <c r="F24" s="11"/>
      <c r="G24" s="11"/>
      <c r="H24" s="11" t="s">
        <v>52</v>
      </c>
      <c r="I24" s="11"/>
      <c r="J24" s="11">
        <v>0</v>
      </c>
      <c r="K24" s="11" t="s">
        <v>39</v>
      </c>
      <c r="L24" s="11"/>
      <c r="M24" s="11"/>
      <c r="N24" s="12"/>
      <c r="O24" s="1" t="str">
        <f t="shared" si="0"/>
        <v/>
      </c>
      <c r="P24" s="1" t="e">
        <f ca="1">IF(AND(O24&lt;&gt; "", COUNTIF(BS!#REF!,O24)&gt;0),"Matched", "")</f>
        <v>#REF!</v>
      </c>
      <c r="Q24" s="1" t="str">
        <f t="shared" ref="Q24:Q28" si="9">IF( J24&lt; 0,"Logic2"&amp;"_"&amp;G24&amp;"_"&amp; J24*-1,"")</f>
        <v/>
      </c>
      <c r="R24" s="1" t="e">
        <f ca="1">IF(AND(Q24&lt;&gt; "", COUNTIF(BS!#REF!,Q24)&gt;0),"Matched", "")</f>
        <v>#REF!</v>
      </c>
      <c r="S24" s="1" t="str">
        <f t="shared" ref="S24:S28" si="10">IF(F24="SA","Logic3"&amp;"_"&amp;J24,"")</f>
        <v/>
      </c>
      <c r="T24" s="1" t="e">
        <f ca="1">IF(AND(S24&lt;&gt; "", COUNTIF(BS!#REF!,S24)&gt;0),"Matched", "")</f>
        <v>#REF!</v>
      </c>
      <c r="V24" s="1" t="e">
        <f ca="1">IF(AND(U24&lt;&gt; "", COUNTIF(BS!#REF!,U24)&gt;0),"Matched", "")</f>
        <v>#REF!</v>
      </c>
      <c r="X24" s="1" t="e">
        <f ca="1">IF(AND(W24&lt;&gt; "", COUNTIF(BS!#REF!,W24)&gt;0),"Matched", "")</f>
        <v>#REF!</v>
      </c>
    </row>
    <row r="25" spans="1:24">
      <c r="A25" s="13">
        <v>20200205</v>
      </c>
      <c r="B25" s="15">
        <v>10111750</v>
      </c>
      <c r="C25" s="15">
        <v>7800006386</v>
      </c>
      <c r="D25" s="15">
        <v>50</v>
      </c>
      <c r="E25" s="15" t="s">
        <v>36</v>
      </c>
      <c r="F25" s="15" t="s">
        <v>37</v>
      </c>
      <c r="G25" s="15" t="s">
        <v>54</v>
      </c>
      <c r="H25" s="15" t="s">
        <v>54</v>
      </c>
      <c r="I25" s="15">
        <v>50</v>
      </c>
      <c r="J25" s="18">
        <v>-1063.21</v>
      </c>
      <c r="K25" s="15" t="s">
        <v>39</v>
      </c>
      <c r="L25" s="15"/>
      <c r="M25" s="15"/>
      <c r="N25" s="16" t="s">
        <v>41</v>
      </c>
      <c r="O25" s="1" t="str">
        <f t="shared" si="0"/>
        <v/>
      </c>
      <c r="P25" s="1" t="e">
        <f ca="1">IF(AND(O25&lt;&gt; "", COUNTIF(BS!#REF!,O25)&gt;0),"Matched", "")</f>
        <v>#REF!</v>
      </c>
      <c r="Q25" s="1" t="str">
        <f t="shared" si="9"/>
        <v>Logic2_05.02.2020_1063.21</v>
      </c>
      <c r="R25" s="1" t="e">
        <f ca="1">IF(AND(Q25&lt;&gt; "", COUNTIF(BS!#REF!,Q25)&gt;0),"Matched", "")</f>
        <v>#REF!</v>
      </c>
      <c r="S25" s="1" t="str">
        <f t="shared" si="10"/>
        <v/>
      </c>
      <c r="T25" s="1" t="e">
        <f ca="1">IF(AND(S25&lt;&gt; "", COUNTIF(BS!#REF!,S25)&gt;0),"Matched", "")</f>
        <v>#REF!</v>
      </c>
      <c r="V25" s="1" t="e">
        <f ca="1">IF(AND(U25&lt;&gt; "", COUNTIF(BS!#REF!,U25)&gt;0),"Matched", "")</f>
        <v>#REF!</v>
      </c>
      <c r="W25" s="1" t="str">
        <f ca="1">IF(F25="DA","Logic5"&amp;"_"&amp;H25 &amp;"_"&amp; -1063.21*-1,"")</f>
        <v>Logic5_05.02.2020_1063.21</v>
      </c>
      <c r="X25" s="1" t="e">
        <f ca="1">IF(AND(W25&lt;&gt; "", COUNTIF(BS!#REF!,W25)&gt;0),"Matched", "")</f>
        <v>#REF!</v>
      </c>
    </row>
    <row r="26" spans="1:24">
      <c r="A26" s="9" t="s">
        <v>42</v>
      </c>
      <c r="B26" s="11">
        <v>10111750</v>
      </c>
      <c r="C26" s="11">
        <v>4000163534</v>
      </c>
      <c r="D26" s="11">
        <v>50</v>
      </c>
      <c r="E26" s="11" t="s">
        <v>36</v>
      </c>
      <c r="F26" s="11" t="s">
        <v>43</v>
      </c>
      <c r="G26" s="11" t="s">
        <v>52</v>
      </c>
      <c r="H26" s="11" t="s">
        <v>54</v>
      </c>
      <c r="I26" s="11">
        <v>40</v>
      </c>
      <c r="J26" s="17">
        <v>646107.46</v>
      </c>
      <c r="K26" s="11" t="s">
        <v>39</v>
      </c>
      <c r="L26" s="11"/>
      <c r="M26" s="11"/>
      <c r="N26" s="12" t="s">
        <v>44</v>
      </c>
      <c r="O26" s="1" t="str">
        <f t="shared" si="0"/>
        <v/>
      </c>
      <c r="P26" s="1" t="e">
        <f ca="1">IF(AND(O26&lt;&gt; "", COUNTIF(BS!#REF!,O26)&gt;0),"Matched", "")</f>
        <v>#REF!</v>
      </c>
      <c r="Q26" s="1" t="str">
        <f t="shared" si="9"/>
        <v/>
      </c>
      <c r="R26" s="1" t="e">
        <f ca="1">IF(AND(Q26&lt;&gt; "", COUNTIF(BS!#REF!,Q26)&gt;0),"Matched", "")</f>
        <v>#REF!</v>
      </c>
      <c r="S26" s="1" t="str">
        <f t="shared" si="10"/>
        <v/>
      </c>
      <c r="T26" s="1" t="e">
        <f ca="1">IF(AND(S26&lt;&gt; "", COUNTIF(BS!#REF!,S26)&gt;0),"Matched", "")</f>
        <v>#REF!</v>
      </c>
      <c r="U26" s="1" t="str">
        <f ca="1">IF(J26&gt; 0,"Logic4"&amp;"_"&amp;H26 &amp;"_"&amp; 1741727.94,"")</f>
        <v>Logic4_05.02.2020_1741727.94</v>
      </c>
      <c r="V26" s="1" t="e">
        <f ca="1">IF(AND(U26&lt;&gt; "", COUNTIF(BS!#REF!,U26)&gt;0),"Matched", "")</f>
        <v>#REF!</v>
      </c>
    </row>
    <row r="27" spans="1:24">
      <c r="A27" s="13" t="s">
        <v>42</v>
      </c>
      <c r="B27" s="15">
        <v>10111750</v>
      </c>
      <c r="C27" s="15">
        <v>4000163533</v>
      </c>
      <c r="D27" s="15">
        <v>50</v>
      </c>
      <c r="E27" s="15" t="s">
        <v>36</v>
      </c>
      <c r="F27" s="15" t="s">
        <v>43</v>
      </c>
      <c r="G27" s="15" t="s">
        <v>50</v>
      </c>
      <c r="H27" s="15" t="s">
        <v>54</v>
      </c>
      <c r="I27" s="15">
        <v>40</v>
      </c>
      <c r="J27" s="18">
        <v>2765.3</v>
      </c>
      <c r="K27" s="15" t="s">
        <v>39</v>
      </c>
      <c r="L27" s="15"/>
      <c r="M27" s="15"/>
      <c r="N27" s="16" t="s">
        <v>44</v>
      </c>
      <c r="O27" s="1" t="str">
        <f t="shared" si="0"/>
        <v/>
      </c>
      <c r="P27" s="1" t="e">
        <f ca="1">IF(AND(O27&lt;&gt; "", COUNTIF(BS!#REF!,O27)&gt;0),"Matched", "")</f>
        <v>#REF!</v>
      </c>
      <c r="Q27" s="1" t="str">
        <f t="shared" si="9"/>
        <v/>
      </c>
      <c r="R27" s="1" t="e">
        <f ca="1">IF(AND(Q27&lt;&gt; "", COUNTIF(BS!#REF!,Q27)&gt;0),"Matched", "")</f>
        <v>#REF!</v>
      </c>
      <c r="S27" s="1" t="str">
        <f t="shared" si="10"/>
        <v/>
      </c>
      <c r="T27" s="1" t="e">
        <f ca="1">IF(AND(S27&lt;&gt; "", COUNTIF(BS!#REF!,S27)&gt;0),"Matched", "")</f>
        <v>#REF!</v>
      </c>
      <c r="U27" s="1" t="str">
        <f ca="1">IF(J27&gt; 0,"Logic4"&amp;"_"&amp;H27 &amp;"_"&amp; 1741727.94,"")</f>
        <v>Logic4_05.02.2020_1741727.94</v>
      </c>
      <c r="V27" s="1" t="e">
        <f ca="1">IF(AND(U27&lt;&gt; "", COUNTIF(BS!#REF!,U27)&gt;0),"Matched", "")</f>
        <v>#REF!</v>
      </c>
    </row>
    <row r="28" spans="1:24">
      <c r="A28" s="9" t="s">
        <v>42</v>
      </c>
      <c r="B28" s="11">
        <v>10111750</v>
      </c>
      <c r="C28" s="11">
        <v>4000163535</v>
      </c>
      <c r="D28" s="11">
        <v>50</v>
      </c>
      <c r="E28" s="11" t="s">
        <v>36</v>
      </c>
      <c r="F28" s="11" t="s">
        <v>43</v>
      </c>
      <c r="G28" s="11" t="s">
        <v>54</v>
      </c>
      <c r="H28" s="11" t="s">
        <v>54</v>
      </c>
      <c r="I28" s="11">
        <v>40</v>
      </c>
      <c r="J28" s="17">
        <v>1092855.18</v>
      </c>
      <c r="K28" s="11" t="s">
        <v>39</v>
      </c>
      <c r="L28" s="11"/>
      <c r="M28" s="11"/>
      <c r="N28" s="12" t="s">
        <v>44</v>
      </c>
      <c r="O28" s="1" t="str">
        <f t="shared" si="0"/>
        <v/>
      </c>
      <c r="P28" s="1" t="e">
        <f ca="1">IF(AND(O28&lt;&gt; "", COUNTIF(BS!#REF!,O28)&gt;0),"Matched", "")</f>
        <v>#REF!</v>
      </c>
      <c r="Q28" s="1" t="str">
        <f t="shared" si="9"/>
        <v/>
      </c>
      <c r="R28" s="1" t="e">
        <f ca="1">IF(AND(Q28&lt;&gt; "", COUNTIF(BS!#REF!,Q28)&gt;0),"Matched", "")</f>
        <v>#REF!</v>
      </c>
      <c r="S28" s="1" t="str">
        <f t="shared" si="10"/>
        <v/>
      </c>
      <c r="T28" s="1" t="e">
        <f ca="1">IF(AND(S28&lt;&gt; "", COUNTIF(BS!#REF!,S28)&gt;0),"Matched", "")</f>
        <v>#REF!</v>
      </c>
      <c r="U28" s="1" t="str">
        <f ca="1">IF(J28&gt; 0,"Logic4"&amp;"_"&amp;H28 &amp;"_"&amp; 1741727.94,"")</f>
        <v>Logic4_05.02.2020_1741727.94</v>
      </c>
      <c r="V28" s="1" t="e">
        <f ca="1">IF(AND(U28&lt;&gt; "", COUNTIF(BS!#REF!,U28)&gt;0),"Matched", "")</f>
        <v>#REF!</v>
      </c>
    </row>
    <row r="29" spans="1:24">
      <c r="A29" s="13">
        <v>20200205</v>
      </c>
      <c r="B29" s="15">
        <v>10111750</v>
      </c>
      <c r="C29" s="15">
        <v>3000036942</v>
      </c>
      <c r="D29" s="15">
        <v>50</v>
      </c>
      <c r="E29" s="15">
        <v>0</v>
      </c>
      <c r="F29" s="15" t="s">
        <v>46</v>
      </c>
      <c r="G29" s="15" t="s">
        <v>54</v>
      </c>
      <c r="H29" s="15" t="s">
        <v>54</v>
      </c>
      <c r="I29" s="15">
        <v>50</v>
      </c>
      <c r="J29" s="18">
        <v>-1740664.73</v>
      </c>
      <c r="K29" s="15" t="s">
        <v>39</v>
      </c>
      <c r="L29" s="15"/>
      <c r="M29" s="15"/>
      <c r="N29" s="16" t="s">
        <v>55</v>
      </c>
      <c r="O29" s="1" t="str">
        <f t="shared" si="0"/>
        <v>Logic1_02_1740664.73</v>
      </c>
      <c r="P29" s="1" t="e">
        <f ca="1">IF(AND(O29&lt;&gt; "", COUNTIF(BS!#REF!,O29)&gt;0),"Matched", "")</f>
        <v>#REF!</v>
      </c>
    </row>
    <row r="30" spans="1:24">
      <c r="A30" s="9"/>
      <c r="B30" s="11"/>
      <c r="C30" s="11"/>
      <c r="D30" s="11"/>
      <c r="E30" s="11"/>
      <c r="F30" s="11"/>
      <c r="G30" s="11"/>
      <c r="H30" s="11" t="s">
        <v>54</v>
      </c>
      <c r="I30" s="11"/>
      <c r="J30" s="11">
        <v>0</v>
      </c>
      <c r="K30" s="11" t="s">
        <v>39</v>
      </c>
      <c r="L30" s="11"/>
      <c r="M30" s="11"/>
      <c r="N30" s="12"/>
      <c r="O30" s="1" t="str">
        <f t="shared" si="0"/>
        <v/>
      </c>
      <c r="P30" s="1" t="e">
        <f ca="1">IF(AND(O30&lt;&gt; "", COUNTIF(BS!#REF!,O30)&gt;0),"Matched", "")</f>
        <v>#REF!</v>
      </c>
      <c r="Q30" s="1" t="str">
        <f t="shared" ref="Q30:Q33" si="11">IF( J30&lt; 0,"Logic2"&amp;"_"&amp;G30&amp;"_"&amp; J30*-1,"")</f>
        <v/>
      </c>
      <c r="R30" s="1" t="e">
        <f ca="1">IF(AND(Q30&lt;&gt; "", COUNTIF(BS!#REF!,Q30)&gt;0),"Matched", "")</f>
        <v>#REF!</v>
      </c>
      <c r="S30" s="1" t="str">
        <f t="shared" ref="S30:S33" si="12">IF(F30="SA","Logic3"&amp;"_"&amp;J30,"")</f>
        <v/>
      </c>
      <c r="T30" s="1" t="e">
        <f ca="1">IF(AND(S30&lt;&gt; "", COUNTIF(BS!#REF!,S30)&gt;0),"Matched", "")</f>
        <v>#REF!</v>
      </c>
      <c r="V30" s="1" t="e">
        <f ca="1">IF(AND(U30&lt;&gt; "", COUNTIF(BS!#REF!,U30)&gt;0),"Matched", "")</f>
        <v>#REF!</v>
      </c>
      <c r="X30" s="1" t="e">
        <f ca="1">IF(AND(W30&lt;&gt; "", COUNTIF(BS!#REF!,W30)&gt;0),"Matched", "")</f>
        <v>#REF!</v>
      </c>
    </row>
    <row r="31" spans="1:24">
      <c r="A31" s="13">
        <v>20200206</v>
      </c>
      <c r="B31" s="15">
        <v>10111750</v>
      </c>
      <c r="C31" s="15">
        <v>7800006390</v>
      </c>
      <c r="D31" s="15">
        <v>50</v>
      </c>
      <c r="E31" s="15" t="s">
        <v>36</v>
      </c>
      <c r="F31" s="15" t="s">
        <v>37</v>
      </c>
      <c r="G31" s="15" t="s">
        <v>56</v>
      </c>
      <c r="H31" s="15" t="s">
        <v>56</v>
      </c>
      <c r="I31" s="15">
        <v>50</v>
      </c>
      <c r="J31" s="15">
        <v>-940.32</v>
      </c>
      <c r="K31" s="15" t="s">
        <v>39</v>
      </c>
      <c r="L31" s="15"/>
      <c r="M31" s="15"/>
      <c r="N31" s="16" t="s">
        <v>41</v>
      </c>
      <c r="O31" s="1" t="str">
        <f t="shared" si="0"/>
        <v/>
      </c>
      <c r="P31" s="1" t="e">
        <f ca="1">IF(AND(O31&lt;&gt; "", COUNTIF(BS!#REF!,O31)&gt;0),"Matched", "")</f>
        <v>#REF!</v>
      </c>
      <c r="Q31" s="1" t="str">
        <f t="shared" si="11"/>
        <v>Logic2_06.02.2020_940.32</v>
      </c>
      <c r="R31" s="1" t="e">
        <f ca="1">IF(AND(Q31&lt;&gt; "", COUNTIF(BS!#REF!,Q31)&gt;0),"Matched", "")</f>
        <v>#REF!</v>
      </c>
      <c r="S31" s="1" t="str">
        <f t="shared" si="12"/>
        <v/>
      </c>
      <c r="T31" s="1" t="e">
        <f ca="1">IF(AND(S31&lt;&gt; "", COUNTIF(BS!#REF!,S31)&gt;0),"Matched", "")</f>
        <v>#REF!</v>
      </c>
      <c r="V31" s="1" t="e">
        <f ca="1">IF(AND(U31&lt;&gt; "", COUNTIF(BS!#REF!,U31)&gt;0),"Matched", "")</f>
        <v>#REF!</v>
      </c>
      <c r="W31" s="1" t="str">
        <f ca="1">IF(F31="DA","Logic5"&amp;"_"&amp;H31 &amp;"_"&amp; -940.32*-1,"")</f>
        <v>Logic5_06.02.2020_940.32</v>
      </c>
      <c r="X31" s="1" t="e">
        <f ca="1">IF(AND(W31&lt;&gt; "", COUNTIF(BS!#REF!,W31)&gt;0),"Matched", "")</f>
        <v>#REF!</v>
      </c>
    </row>
    <row r="32" spans="1:24">
      <c r="A32" s="9" t="s">
        <v>42</v>
      </c>
      <c r="B32" s="11">
        <v>10111750</v>
      </c>
      <c r="C32" s="11">
        <v>4000148418</v>
      </c>
      <c r="D32" s="11">
        <v>50</v>
      </c>
      <c r="E32" s="11" t="s">
        <v>36</v>
      </c>
      <c r="F32" s="11" t="s">
        <v>43</v>
      </c>
      <c r="G32" s="11" t="s">
        <v>56</v>
      </c>
      <c r="H32" s="11" t="s">
        <v>56</v>
      </c>
      <c r="I32" s="11">
        <v>40</v>
      </c>
      <c r="J32" s="17">
        <v>1065488.28</v>
      </c>
      <c r="K32" s="11" t="s">
        <v>39</v>
      </c>
      <c r="L32" s="11"/>
      <c r="M32" s="11"/>
      <c r="N32" s="12" t="s">
        <v>44</v>
      </c>
      <c r="O32" s="1" t="str">
        <f t="shared" si="0"/>
        <v/>
      </c>
      <c r="P32" s="1" t="e">
        <f ca="1">IF(AND(O32&lt;&gt; "", COUNTIF(BS!#REF!,O32)&gt;0),"Matched", "")</f>
        <v>#REF!</v>
      </c>
      <c r="Q32" s="1" t="str">
        <f t="shared" si="11"/>
        <v/>
      </c>
      <c r="R32" s="1" t="e">
        <f ca="1">IF(AND(Q32&lt;&gt; "", COUNTIF(BS!#REF!,Q32)&gt;0),"Matched", "")</f>
        <v>#REF!</v>
      </c>
      <c r="S32" s="1" t="str">
        <f t="shared" si="12"/>
        <v/>
      </c>
      <c r="T32" s="1" t="e">
        <f ca="1">IF(AND(S32&lt;&gt; "", COUNTIF(BS!#REF!,S32)&gt;0),"Matched", "")</f>
        <v>#REF!</v>
      </c>
      <c r="U32" s="1" t="str">
        <f ca="1">IF(J32&gt; 0,"Logic4"&amp;"_"&amp;H32 &amp;"_"&amp; 1762997.21,"")</f>
        <v>Logic4_06.02.2020_1762997.21</v>
      </c>
      <c r="V32" s="1" t="e">
        <f ca="1">IF(AND(U32&lt;&gt; "", COUNTIF(BS!#REF!,U32)&gt;0),"Matched", "")</f>
        <v>#REF!</v>
      </c>
    </row>
    <row r="33" spans="1:24">
      <c r="A33" s="13" t="s">
        <v>42</v>
      </c>
      <c r="B33" s="15">
        <v>10111750</v>
      </c>
      <c r="C33" s="15">
        <v>4000148416</v>
      </c>
      <c r="D33" s="15">
        <v>50</v>
      </c>
      <c r="E33" s="15" t="s">
        <v>36</v>
      </c>
      <c r="F33" s="15" t="s">
        <v>43</v>
      </c>
      <c r="G33" s="15" t="s">
        <v>54</v>
      </c>
      <c r="H33" s="15" t="s">
        <v>56</v>
      </c>
      <c r="I33" s="15">
        <v>40</v>
      </c>
      <c r="J33" s="18">
        <v>697508.93</v>
      </c>
      <c r="K33" s="15" t="s">
        <v>39</v>
      </c>
      <c r="L33" s="15"/>
      <c r="M33" s="15"/>
      <c r="N33" s="16" t="s">
        <v>44</v>
      </c>
      <c r="O33" s="1" t="str">
        <f t="shared" si="0"/>
        <v/>
      </c>
      <c r="P33" s="1" t="e">
        <f ca="1">IF(AND(O33&lt;&gt; "", COUNTIF(BS!#REF!,O33)&gt;0),"Matched", "")</f>
        <v>#REF!</v>
      </c>
      <c r="Q33" s="1" t="str">
        <f t="shared" si="11"/>
        <v/>
      </c>
      <c r="R33" s="1" t="e">
        <f ca="1">IF(AND(Q33&lt;&gt; "", COUNTIF(BS!#REF!,Q33)&gt;0),"Matched", "")</f>
        <v>#REF!</v>
      </c>
      <c r="S33" s="1" t="str">
        <f t="shared" si="12"/>
        <v/>
      </c>
      <c r="T33" s="1" t="e">
        <f ca="1">IF(AND(S33&lt;&gt; "", COUNTIF(BS!#REF!,S33)&gt;0),"Matched", "")</f>
        <v>#REF!</v>
      </c>
      <c r="U33" s="1" t="str">
        <f ca="1">IF(J33&gt; 0,"Logic4"&amp;"_"&amp;H33 &amp;"_"&amp; 1762997.21,"")</f>
        <v>Logic4_06.02.2020_1762997.21</v>
      </c>
      <c r="V33" s="1" t="e">
        <f ca="1">IF(AND(U33&lt;&gt; "", COUNTIF(BS!#REF!,U33)&gt;0),"Matched", "")</f>
        <v>#REF!</v>
      </c>
    </row>
    <row r="34" spans="1:24">
      <c r="A34" s="9">
        <v>20200206</v>
      </c>
      <c r="B34" s="11">
        <v>10111750</v>
      </c>
      <c r="C34" s="11">
        <v>3000036944</v>
      </c>
      <c r="D34" s="11">
        <v>50</v>
      </c>
      <c r="E34" s="11">
        <v>0</v>
      </c>
      <c r="F34" s="11" t="s">
        <v>46</v>
      </c>
      <c r="G34" s="11" t="s">
        <v>56</v>
      </c>
      <c r="H34" s="11" t="s">
        <v>56</v>
      </c>
      <c r="I34" s="11">
        <v>50</v>
      </c>
      <c r="J34" s="17">
        <v>-1762056.89</v>
      </c>
      <c r="K34" s="11" t="s">
        <v>39</v>
      </c>
      <c r="L34" s="11"/>
      <c r="M34" s="11"/>
      <c r="N34" s="12" t="s">
        <v>57</v>
      </c>
      <c r="O34" s="1" t="str">
        <f t="shared" si="0"/>
        <v>Logic1_02_1762056.89</v>
      </c>
      <c r="P34" s="1" t="e">
        <f ca="1">IF(AND(O34&lt;&gt; "", COUNTIF(BS!#REF!,O34)&gt;0),"Matched", "")</f>
        <v>#REF!</v>
      </c>
    </row>
    <row r="35" spans="1:24">
      <c r="A35" s="13"/>
      <c r="B35" s="15"/>
      <c r="C35" s="15"/>
      <c r="D35" s="15"/>
      <c r="E35" s="15"/>
      <c r="F35" s="15"/>
      <c r="G35" s="15"/>
      <c r="H35" s="15" t="s">
        <v>56</v>
      </c>
      <c r="I35" s="15"/>
      <c r="J35" s="15">
        <v>0</v>
      </c>
      <c r="K35" s="15" t="s">
        <v>39</v>
      </c>
      <c r="L35" s="15"/>
      <c r="M35" s="15"/>
      <c r="N35" s="16"/>
      <c r="O35" s="1" t="str">
        <f t="shared" si="0"/>
        <v/>
      </c>
      <c r="P35" s="1" t="e">
        <f ca="1">IF(AND(O35&lt;&gt; "", COUNTIF(BS!#REF!,O35)&gt;0),"Matched", "")</f>
        <v>#REF!</v>
      </c>
      <c r="Q35" s="1" t="str">
        <f t="shared" ref="Q35:Q38" si="13">IF( J35&lt; 0,"Logic2"&amp;"_"&amp;G35&amp;"_"&amp; J35*-1,"")</f>
        <v/>
      </c>
      <c r="R35" s="1" t="e">
        <f ca="1">IF(AND(Q35&lt;&gt; "", COUNTIF(BS!#REF!,Q35)&gt;0),"Matched", "")</f>
        <v>#REF!</v>
      </c>
      <c r="S35" s="1" t="str">
        <f t="shared" ref="S35:S38" si="14">IF(F35="SA","Logic3"&amp;"_"&amp;J35,"")</f>
        <v/>
      </c>
      <c r="T35" s="1" t="e">
        <f ca="1">IF(AND(S35&lt;&gt; "", COUNTIF(BS!#REF!,S35)&gt;0),"Matched", "")</f>
        <v>#REF!</v>
      </c>
      <c r="V35" s="1" t="e">
        <f ca="1">IF(AND(U35&lt;&gt; "", COUNTIF(BS!#REF!,U35)&gt;0),"Matched", "")</f>
        <v>#REF!</v>
      </c>
      <c r="X35" s="1" t="e">
        <f ca="1">IF(AND(W35&lt;&gt; "", COUNTIF(BS!#REF!,W35)&gt;0),"Matched", "")</f>
        <v>#REF!</v>
      </c>
    </row>
    <row r="36" spans="1:24">
      <c r="A36" s="9">
        <v>20200207</v>
      </c>
      <c r="B36" s="11">
        <v>10111750</v>
      </c>
      <c r="C36" s="11">
        <v>7800006394</v>
      </c>
      <c r="D36" s="11">
        <v>50</v>
      </c>
      <c r="E36" s="11" t="s">
        <v>36</v>
      </c>
      <c r="F36" s="11" t="s">
        <v>37</v>
      </c>
      <c r="G36" s="11" t="s">
        <v>58</v>
      </c>
      <c r="H36" s="11" t="s">
        <v>58</v>
      </c>
      <c r="I36" s="11">
        <v>50</v>
      </c>
      <c r="J36" s="11">
        <v>-964.32</v>
      </c>
      <c r="K36" s="11" t="s">
        <v>39</v>
      </c>
      <c r="L36" s="11"/>
      <c r="M36" s="11"/>
      <c r="N36" s="12" t="s">
        <v>41</v>
      </c>
      <c r="O36" s="1" t="str">
        <f t="shared" si="0"/>
        <v/>
      </c>
      <c r="P36" s="1" t="e">
        <f ca="1">IF(AND(O36&lt;&gt; "", COUNTIF(BS!#REF!,O36)&gt;0),"Matched", "")</f>
        <v>#REF!</v>
      </c>
      <c r="Q36" s="1" t="str">
        <f t="shared" si="13"/>
        <v>Logic2_07.02.2020_964.32</v>
      </c>
      <c r="R36" s="1" t="e">
        <f ca="1">IF(AND(Q36&lt;&gt; "", COUNTIF(BS!#REF!,Q36)&gt;0),"Matched", "")</f>
        <v>#REF!</v>
      </c>
      <c r="S36" s="1" t="str">
        <f t="shared" si="14"/>
        <v/>
      </c>
      <c r="T36" s="1" t="e">
        <f ca="1">IF(AND(S36&lt;&gt; "", COUNTIF(BS!#REF!,S36)&gt;0),"Matched", "")</f>
        <v>#REF!</v>
      </c>
      <c r="V36" s="1" t="e">
        <f ca="1">IF(AND(U36&lt;&gt; "", COUNTIF(BS!#REF!,U36)&gt;0),"Matched", "")</f>
        <v>#REF!</v>
      </c>
      <c r="W36" s="1" t="str">
        <f ca="1">IF(F36="DA","Logic5"&amp;"_"&amp;H36 &amp;"_"&amp; -964.32*-1,"")</f>
        <v>Logic5_07.02.2020_964.32</v>
      </c>
      <c r="X36" s="1" t="e">
        <f ca="1">IF(AND(W36&lt;&gt; "", COUNTIF(BS!#REF!,W36)&gt;0),"Matched", "")</f>
        <v>#REF!</v>
      </c>
    </row>
    <row r="37" spans="1:24">
      <c r="A37" s="13" t="s">
        <v>42</v>
      </c>
      <c r="B37" s="15">
        <v>10111750</v>
      </c>
      <c r="C37" s="15">
        <v>4000151895</v>
      </c>
      <c r="D37" s="15">
        <v>50</v>
      </c>
      <c r="E37" s="15" t="s">
        <v>36</v>
      </c>
      <c r="F37" s="15" t="s">
        <v>43</v>
      </c>
      <c r="G37" s="15" t="s">
        <v>56</v>
      </c>
      <c r="H37" s="15" t="s">
        <v>58</v>
      </c>
      <c r="I37" s="15">
        <v>40</v>
      </c>
      <c r="J37" s="18">
        <v>652561.03</v>
      </c>
      <c r="K37" s="15" t="s">
        <v>39</v>
      </c>
      <c r="L37" s="15"/>
      <c r="M37" s="15"/>
      <c r="N37" s="16" t="s">
        <v>44</v>
      </c>
      <c r="O37" s="1" t="str">
        <f t="shared" si="0"/>
        <v/>
      </c>
      <c r="P37" s="1" t="e">
        <f ca="1">IF(AND(O37&lt;&gt; "", COUNTIF(BS!#REF!,O37)&gt;0),"Matched", "")</f>
        <v>#REF!</v>
      </c>
      <c r="Q37" s="1" t="str">
        <f t="shared" si="13"/>
        <v/>
      </c>
      <c r="R37" s="1" t="e">
        <f ca="1">IF(AND(Q37&lt;&gt; "", COUNTIF(BS!#REF!,Q37)&gt;0),"Matched", "")</f>
        <v>#REF!</v>
      </c>
      <c r="S37" s="1" t="str">
        <f t="shared" si="14"/>
        <v/>
      </c>
      <c r="T37" s="1" t="e">
        <f ca="1">IF(AND(S37&lt;&gt; "", COUNTIF(BS!#REF!,S37)&gt;0),"Matched", "")</f>
        <v>#REF!</v>
      </c>
      <c r="U37" s="1" t="str">
        <f ca="1">IF(J37&gt; 0,"Logic4"&amp;"_"&amp;H37 &amp;"_"&amp; 1840899.01,"")</f>
        <v>Logic4_07.02.2020_1840899.01</v>
      </c>
      <c r="V37" s="1" t="e">
        <f ca="1">IF(AND(U37&lt;&gt; "", COUNTIF(BS!#REF!,U37)&gt;0),"Matched", "")</f>
        <v>#REF!</v>
      </c>
    </row>
    <row r="38" spans="1:24">
      <c r="A38" s="9" t="s">
        <v>42</v>
      </c>
      <c r="B38" s="11">
        <v>10111750</v>
      </c>
      <c r="C38" s="11">
        <v>4000151896</v>
      </c>
      <c r="D38" s="11">
        <v>50</v>
      </c>
      <c r="E38" s="11" t="s">
        <v>36</v>
      </c>
      <c r="F38" s="11" t="s">
        <v>43</v>
      </c>
      <c r="G38" s="11" t="s">
        <v>58</v>
      </c>
      <c r="H38" s="11" t="s">
        <v>58</v>
      </c>
      <c r="I38" s="11">
        <v>40</v>
      </c>
      <c r="J38" s="17">
        <v>1188337.98</v>
      </c>
      <c r="K38" s="11" t="s">
        <v>39</v>
      </c>
      <c r="L38" s="11"/>
      <c r="M38" s="11"/>
      <c r="N38" s="12" t="s">
        <v>44</v>
      </c>
      <c r="O38" s="1" t="str">
        <f t="shared" si="0"/>
        <v/>
      </c>
      <c r="P38" s="1" t="e">
        <f ca="1">IF(AND(O38&lt;&gt; "", COUNTIF(BS!#REF!,O38)&gt;0),"Matched", "")</f>
        <v>#REF!</v>
      </c>
      <c r="Q38" s="1" t="str">
        <f t="shared" si="13"/>
        <v/>
      </c>
      <c r="R38" s="1" t="e">
        <f ca="1">IF(AND(Q38&lt;&gt; "", COUNTIF(BS!#REF!,Q38)&gt;0),"Matched", "")</f>
        <v>#REF!</v>
      </c>
      <c r="S38" s="1" t="str">
        <f t="shared" si="14"/>
        <v/>
      </c>
      <c r="T38" s="1" t="e">
        <f ca="1">IF(AND(S38&lt;&gt; "", COUNTIF(BS!#REF!,S38)&gt;0),"Matched", "")</f>
        <v>#REF!</v>
      </c>
      <c r="U38" s="1" t="str">
        <f ca="1">IF(J38&gt; 0,"Logic4"&amp;"_"&amp;H38 &amp;"_"&amp; 1840899.01,"")</f>
        <v>Logic4_07.02.2020_1840899.01</v>
      </c>
      <c r="V38" s="1" t="e">
        <f ca="1">IF(AND(U38&lt;&gt; "", COUNTIF(BS!#REF!,U38)&gt;0),"Matched", "")</f>
        <v>#REF!</v>
      </c>
    </row>
    <row r="39" spans="1:24">
      <c r="A39" s="13">
        <v>20200207</v>
      </c>
      <c r="B39" s="15">
        <v>10111750</v>
      </c>
      <c r="C39" s="15">
        <v>3000036946</v>
      </c>
      <c r="D39" s="15">
        <v>50</v>
      </c>
      <c r="E39" s="15">
        <v>0</v>
      </c>
      <c r="F39" s="15" t="s">
        <v>46</v>
      </c>
      <c r="G39" s="15" t="s">
        <v>58</v>
      </c>
      <c r="H39" s="15" t="s">
        <v>58</v>
      </c>
      <c r="I39" s="15">
        <v>50</v>
      </c>
      <c r="J39" s="18">
        <v>-1839934.69</v>
      </c>
      <c r="K39" s="15" t="s">
        <v>39</v>
      </c>
      <c r="L39" s="15"/>
      <c r="M39" s="15"/>
      <c r="N39" s="16" t="s">
        <v>59</v>
      </c>
      <c r="O39" s="1" t="str">
        <f t="shared" si="0"/>
        <v>Logic1_02_1839934.69</v>
      </c>
      <c r="P39" s="1" t="e">
        <f ca="1">IF(AND(O39&lt;&gt; "", COUNTIF(BS!#REF!,O39)&gt;0),"Matched", "")</f>
        <v>#REF!</v>
      </c>
    </row>
    <row r="40" spans="1:24">
      <c r="A40" s="9"/>
      <c r="B40" s="11"/>
      <c r="C40" s="11"/>
      <c r="D40" s="11"/>
      <c r="E40" s="11"/>
      <c r="F40" s="11"/>
      <c r="G40" s="11"/>
      <c r="H40" s="11" t="s">
        <v>58</v>
      </c>
      <c r="I40" s="11"/>
      <c r="J40" s="11">
        <v>0</v>
      </c>
      <c r="K40" s="11" t="s">
        <v>39</v>
      </c>
      <c r="L40" s="11"/>
      <c r="M40" s="11"/>
      <c r="N40" s="12"/>
      <c r="O40" s="1" t="str">
        <f t="shared" si="0"/>
        <v/>
      </c>
      <c r="P40" s="1" t="e">
        <f ca="1">IF(AND(O40&lt;&gt; "", COUNTIF(BS!#REF!,O40)&gt;0),"Matched", "")</f>
        <v>#REF!</v>
      </c>
      <c r="Q40" s="1" t="str">
        <f t="shared" ref="Q40:Q43" si="15">IF( J40&lt; 0,"Logic2"&amp;"_"&amp;G40&amp;"_"&amp; J40*-1,"")</f>
        <v/>
      </c>
      <c r="R40" s="1" t="e">
        <f ca="1">IF(AND(Q40&lt;&gt; "", COUNTIF(BS!#REF!,Q40)&gt;0),"Matched", "")</f>
        <v>#REF!</v>
      </c>
      <c r="S40" s="1" t="str">
        <f t="shared" ref="S40:S43" si="16">IF(F40="SA","Logic3"&amp;"_"&amp;J40,"")</f>
        <v/>
      </c>
      <c r="T40" s="1" t="e">
        <f ca="1">IF(AND(S40&lt;&gt; "", COUNTIF(BS!#REF!,S40)&gt;0),"Matched", "")</f>
        <v>#REF!</v>
      </c>
      <c r="V40" s="1" t="e">
        <f ca="1">IF(AND(U40&lt;&gt; "", COUNTIF(BS!#REF!,U40)&gt;0),"Matched", "")</f>
        <v>#REF!</v>
      </c>
      <c r="X40" s="1" t="e">
        <f ca="1">IF(AND(W40&lt;&gt; "", COUNTIF(BS!#REF!,W40)&gt;0),"Matched", "")</f>
        <v>#REF!</v>
      </c>
    </row>
    <row r="41" spans="1:24">
      <c r="A41" s="13">
        <v>20200208</v>
      </c>
      <c r="B41" s="15">
        <v>10111750</v>
      </c>
      <c r="C41" s="15">
        <v>7800006396</v>
      </c>
      <c r="D41" s="15">
        <v>50</v>
      </c>
      <c r="E41" s="15" t="s">
        <v>36</v>
      </c>
      <c r="F41" s="15" t="s">
        <v>37</v>
      </c>
      <c r="G41" s="15" t="s">
        <v>60</v>
      </c>
      <c r="H41" s="15" t="s">
        <v>60</v>
      </c>
      <c r="I41" s="15">
        <v>50</v>
      </c>
      <c r="J41" s="15">
        <v>-397.46</v>
      </c>
      <c r="K41" s="15" t="s">
        <v>39</v>
      </c>
      <c r="L41" s="15"/>
      <c r="M41" s="15"/>
      <c r="N41" s="16" t="s">
        <v>41</v>
      </c>
      <c r="O41" s="1" t="str">
        <f t="shared" si="0"/>
        <v/>
      </c>
      <c r="P41" s="1" t="e">
        <f ca="1">IF(AND(O41&lt;&gt; "", COUNTIF(BS!#REF!,O41)&gt;0),"Matched", "")</f>
        <v>#REF!</v>
      </c>
      <c r="Q41" s="1" t="str">
        <f t="shared" si="15"/>
        <v>Logic2_08.02.2020_397.46</v>
      </c>
      <c r="R41" s="1" t="e">
        <f ca="1">IF(AND(Q41&lt;&gt; "", COUNTIF(BS!#REF!,Q41)&gt;0),"Matched", "")</f>
        <v>#REF!</v>
      </c>
      <c r="S41" s="1" t="str">
        <f t="shared" si="16"/>
        <v/>
      </c>
      <c r="T41" s="1" t="e">
        <f ca="1">IF(AND(S41&lt;&gt; "", COUNTIF(BS!#REF!,S41)&gt;0),"Matched", "")</f>
        <v>#REF!</v>
      </c>
      <c r="V41" s="1" t="e">
        <f ca="1">IF(AND(U41&lt;&gt; "", COUNTIF(BS!#REF!,U41)&gt;0),"Matched", "")</f>
        <v>#REF!</v>
      </c>
      <c r="W41" s="1" t="str">
        <f ca="1">IF(F41="DA","Logic5"&amp;"_"&amp;H41 &amp;"_"&amp; -397.46*-1,"")</f>
        <v>Logic5_08.02.2020_397.46</v>
      </c>
      <c r="X41" s="1" t="e">
        <f ca="1">IF(AND(W41&lt;&gt; "", COUNTIF(BS!#REF!,W41)&gt;0),"Matched", "")</f>
        <v>#REF!</v>
      </c>
    </row>
    <row r="42" spans="1:24">
      <c r="A42" s="9" t="s">
        <v>42</v>
      </c>
      <c r="B42" s="11">
        <v>10111750</v>
      </c>
      <c r="C42" s="11">
        <v>4000153926</v>
      </c>
      <c r="D42" s="11">
        <v>50</v>
      </c>
      <c r="E42" s="11" t="s">
        <v>36</v>
      </c>
      <c r="F42" s="11" t="s">
        <v>43</v>
      </c>
      <c r="G42" s="11" t="s">
        <v>58</v>
      </c>
      <c r="H42" s="11" t="s">
        <v>60</v>
      </c>
      <c r="I42" s="11">
        <v>40</v>
      </c>
      <c r="J42" s="17">
        <v>775838.08</v>
      </c>
      <c r="K42" s="11" t="s">
        <v>39</v>
      </c>
      <c r="L42" s="11"/>
      <c r="M42" s="11"/>
      <c r="N42" s="12" t="s">
        <v>44</v>
      </c>
      <c r="O42" s="1" t="str">
        <f t="shared" si="0"/>
        <v/>
      </c>
      <c r="P42" s="1" t="e">
        <f ca="1">IF(AND(O42&lt;&gt; "", COUNTIF(BS!#REF!,O42)&gt;0),"Matched", "")</f>
        <v>#REF!</v>
      </c>
      <c r="Q42" s="1" t="str">
        <f t="shared" si="15"/>
        <v/>
      </c>
      <c r="R42" s="1" t="e">
        <f ca="1">IF(AND(Q42&lt;&gt; "", COUNTIF(BS!#REF!,Q42)&gt;0),"Matched", "")</f>
        <v>#REF!</v>
      </c>
      <c r="S42" s="1" t="str">
        <f t="shared" si="16"/>
        <v/>
      </c>
      <c r="T42" s="1" t="e">
        <f ca="1">IF(AND(S42&lt;&gt; "", COUNTIF(BS!#REF!,S42)&gt;0),"Matched", "")</f>
        <v>#REF!</v>
      </c>
      <c r="U42" s="1" t="str">
        <f ca="1">IF(J42&gt; 0,"Logic4"&amp;"_"&amp;H42 &amp;"_"&amp; 1408423.65,"")</f>
        <v>Logic4_08.02.2020_1408423.65</v>
      </c>
      <c r="V42" s="1" t="e">
        <f ca="1">IF(AND(U42&lt;&gt; "", COUNTIF(BS!#REF!,U42)&gt;0),"Matched", "")</f>
        <v>#REF!</v>
      </c>
    </row>
    <row r="43" spans="1:24">
      <c r="A43" s="13" t="s">
        <v>42</v>
      </c>
      <c r="B43" s="15">
        <v>10111750</v>
      </c>
      <c r="C43" s="15">
        <v>4000153927</v>
      </c>
      <c r="D43" s="15">
        <v>50</v>
      </c>
      <c r="E43" s="15" t="s">
        <v>36</v>
      </c>
      <c r="F43" s="15" t="s">
        <v>43</v>
      </c>
      <c r="G43" s="15" t="s">
        <v>60</v>
      </c>
      <c r="H43" s="15" t="s">
        <v>60</v>
      </c>
      <c r="I43" s="15">
        <v>40</v>
      </c>
      <c r="J43" s="18">
        <v>632585.56999999995</v>
      </c>
      <c r="K43" s="15" t="s">
        <v>39</v>
      </c>
      <c r="L43" s="15"/>
      <c r="M43" s="15"/>
      <c r="N43" s="16" t="s">
        <v>44</v>
      </c>
      <c r="O43" s="1" t="str">
        <f t="shared" si="0"/>
        <v/>
      </c>
      <c r="P43" s="1" t="e">
        <f ca="1">IF(AND(O43&lt;&gt; "", COUNTIF(BS!#REF!,O43)&gt;0),"Matched", "")</f>
        <v>#REF!</v>
      </c>
      <c r="Q43" s="1" t="str">
        <f t="shared" si="15"/>
        <v/>
      </c>
      <c r="R43" s="1" t="e">
        <f ca="1">IF(AND(Q43&lt;&gt; "", COUNTIF(BS!#REF!,Q43)&gt;0),"Matched", "")</f>
        <v>#REF!</v>
      </c>
      <c r="S43" s="1" t="str">
        <f t="shared" si="16"/>
        <v/>
      </c>
      <c r="T43" s="1" t="e">
        <f ca="1">IF(AND(S43&lt;&gt; "", COUNTIF(BS!#REF!,S43)&gt;0),"Matched", "")</f>
        <v>#REF!</v>
      </c>
      <c r="U43" s="1" t="str">
        <f ca="1">IF(J43&gt; 0,"Logic4"&amp;"_"&amp;H43 &amp;"_"&amp; 1408423.65,"")</f>
        <v>Logic4_08.02.2020_1408423.65</v>
      </c>
      <c r="V43" s="1" t="e">
        <f ca="1">IF(AND(U43&lt;&gt; "", COUNTIF(BS!#REF!,U43)&gt;0),"Matched", "")</f>
        <v>#REF!</v>
      </c>
    </row>
    <row r="44" spans="1:24">
      <c r="A44" s="9">
        <v>20200208</v>
      </c>
      <c r="B44" s="11">
        <v>10111750</v>
      </c>
      <c r="C44" s="11">
        <v>3000036948</v>
      </c>
      <c r="D44" s="11">
        <v>50</v>
      </c>
      <c r="E44" s="11">
        <v>0</v>
      </c>
      <c r="F44" s="11" t="s">
        <v>46</v>
      </c>
      <c r="G44" s="11" t="s">
        <v>60</v>
      </c>
      <c r="H44" s="11" t="s">
        <v>60</v>
      </c>
      <c r="I44" s="11">
        <v>50</v>
      </c>
      <c r="J44" s="17">
        <v>-1408026.19</v>
      </c>
      <c r="K44" s="11" t="s">
        <v>39</v>
      </c>
      <c r="L44" s="11"/>
      <c r="M44" s="11"/>
      <c r="N44" s="12" t="s">
        <v>61</v>
      </c>
      <c r="O44" s="1" t="str">
        <f t="shared" si="0"/>
        <v>Logic1_02_1408026.19</v>
      </c>
      <c r="P44" s="1" t="e">
        <f ca="1">IF(AND(O44&lt;&gt; "", COUNTIF(BS!#REF!,O44)&gt;0),"Matched", "")</f>
        <v>#REF!</v>
      </c>
    </row>
    <row r="45" spans="1:24">
      <c r="A45" s="13"/>
      <c r="B45" s="15"/>
      <c r="C45" s="15"/>
      <c r="D45" s="15"/>
      <c r="E45" s="15"/>
      <c r="F45" s="15"/>
      <c r="G45" s="15"/>
      <c r="H45" s="15" t="s">
        <v>60</v>
      </c>
      <c r="I45" s="15"/>
      <c r="J45" s="15">
        <v>0</v>
      </c>
      <c r="K45" s="15" t="s">
        <v>39</v>
      </c>
      <c r="L45" s="15"/>
      <c r="M45" s="15"/>
      <c r="N45" s="16"/>
      <c r="O45" s="1" t="str">
        <f t="shared" si="0"/>
        <v/>
      </c>
      <c r="P45" s="1" t="e">
        <f ca="1">IF(AND(O45&lt;&gt; "", COUNTIF(BS!#REF!,O45)&gt;0),"Matched", "")</f>
        <v>#REF!</v>
      </c>
      <c r="Q45" s="1" t="str">
        <f t="shared" ref="Q45:Q48" si="17">IF( J45&lt; 0,"Logic2"&amp;"_"&amp;G45&amp;"_"&amp; J45*-1,"")</f>
        <v/>
      </c>
      <c r="R45" s="1" t="e">
        <f ca="1">IF(AND(Q45&lt;&gt; "", COUNTIF(BS!#REF!,Q45)&gt;0),"Matched", "")</f>
        <v>#REF!</v>
      </c>
      <c r="S45" s="1" t="str">
        <f t="shared" ref="S45:S48" si="18">IF(F45="SA","Logic3"&amp;"_"&amp;J45,"")</f>
        <v/>
      </c>
      <c r="T45" s="1" t="e">
        <f ca="1">IF(AND(S45&lt;&gt; "", COUNTIF(BS!#REF!,S45)&gt;0),"Matched", "")</f>
        <v>#REF!</v>
      </c>
      <c r="V45" s="1" t="e">
        <f ca="1">IF(AND(U45&lt;&gt; "", COUNTIF(BS!#REF!,U45)&gt;0),"Matched", "")</f>
        <v>#REF!</v>
      </c>
      <c r="X45" s="1" t="e">
        <f ca="1">IF(AND(W45&lt;&gt; "", COUNTIF(BS!#REF!,W45)&gt;0),"Matched", "")</f>
        <v>#REF!</v>
      </c>
    </row>
    <row r="46" spans="1:24">
      <c r="A46" s="9">
        <v>20200209</v>
      </c>
      <c r="B46" s="11">
        <v>10111750</v>
      </c>
      <c r="C46" s="11">
        <v>7800006399</v>
      </c>
      <c r="D46" s="11">
        <v>50</v>
      </c>
      <c r="E46" s="11" t="s">
        <v>36</v>
      </c>
      <c r="F46" s="11" t="s">
        <v>37</v>
      </c>
      <c r="G46" s="11" t="s">
        <v>62</v>
      </c>
      <c r="H46" s="11" t="s">
        <v>62</v>
      </c>
      <c r="I46" s="11">
        <v>50</v>
      </c>
      <c r="J46" s="11">
        <v>-236.65</v>
      </c>
      <c r="K46" s="11" t="s">
        <v>39</v>
      </c>
      <c r="L46" s="11"/>
      <c r="M46" s="11"/>
      <c r="N46" s="12" t="s">
        <v>41</v>
      </c>
      <c r="O46" s="1" t="str">
        <f t="shared" si="0"/>
        <v/>
      </c>
      <c r="P46" s="1" t="e">
        <f ca="1">IF(AND(O46&lt;&gt; "", COUNTIF(BS!#REF!,O46)&gt;0),"Matched", "")</f>
        <v>#REF!</v>
      </c>
      <c r="Q46" s="1" t="str">
        <f t="shared" si="17"/>
        <v>Logic2_09.02.2020_236.65</v>
      </c>
      <c r="R46" s="1" t="e">
        <f ca="1">IF(AND(Q46&lt;&gt; "", COUNTIF(BS!#REF!,Q46)&gt;0),"Matched", "")</f>
        <v>#REF!</v>
      </c>
      <c r="S46" s="1" t="str">
        <f t="shared" si="18"/>
        <v/>
      </c>
      <c r="T46" s="1" t="e">
        <f ca="1">IF(AND(S46&lt;&gt; "", COUNTIF(BS!#REF!,S46)&gt;0),"Matched", "")</f>
        <v>#REF!</v>
      </c>
      <c r="V46" s="1" t="e">
        <f ca="1">IF(AND(U46&lt;&gt; "", COUNTIF(BS!#REF!,U46)&gt;0),"Matched", "")</f>
        <v>#REF!</v>
      </c>
      <c r="W46" s="1" t="str">
        <f ca="1">IF(F46="DA","Logic5"&amp;"_"&amp;H46 &amp;"_"&amp; -236.65*-1,"")</f>
        <v>Logic5_09.02.2020_236.65</v>
      </c>
      <c r="X46" s="1" t="e">
        <f ca="1">IF(AND(W46&lt;&gt; "", COUNTIF(BS!#REF!,W46)&gt;0),"Matched", "")</f>
        <v>#REF!</v>
      </c>
    </row>
    <row r="47" spans="1:24">
      <c r="A47" s="13" t="s">
        <v>42</v>
      </c>
      <c r="B47" s="15">
        <v>10111750</v>
      </c>
      <c r="C47" s="15">
        <v>4000157779</v>
      </c>
      <c r="D47" s="15">
        <v>50</v>
      </c>
      <c r="E47" s="15" t="s">
        <v>36</v>
      </c>
      <c r="F47" s="15" t="s">
        <v>43</v>
      </c>
      <c r="G47" s="15" t="s">
        <v>60</v>
      </c>
      <c r="H47" s="15" t="s">
        <v>62</v>
      </c>
      <c r="I47" s="15">
        <v>40</v>
      </c>
      <c r="J47" s="18">
        <v>356807.79</v>
      </c>
      <c r="K47" s="15" t="s">
        <v>39</v>
      </c>
      <c r="L47" s="15"/>
      <c r="M47" s="15"/>
      <c r="N47" s="16" t="s">
        <v>44</v>
      </c>
      <c r="O47" s="1" t="str">
        <f t="shared" si="0"/>
        <v/>
      </c>
      <c r="P47" s="1" t="e">
        <f ca="1">IF(AND(O47&lt;&gt; "", COUNTIF(BS!#REF!,O47)&gt;0),"Matched", "")</f>
        <v>#REF!</v>
      </c>
      <c r="Q47" s="1" t="str">
        <f t="shared" si="17"/>
        <v/>
      </c>
      <c r="R47" s="1" t="e">
        <f ca="1">IF(AND(Q47&lt;&gt; "", COUNTIF(BS!#REF!,Q47)&gt;0),"Matched", "")</f>
        <v>#REF!</v>
      </c>
      <c r="S47" s="1" t="str">
        <f t="shared" si="18"/>
        <v/>
      </c>
      <c r="T47" s="1" t="e">
        <f ca="1">IF(AND(S47&lt;&gt; "", COUNTIF(BS!#REF!,S47)&gt;0),"Matched", "")</f>
        <v>#REF!</v>
      </c>
      <c r="U47" s="1" t="str">
        <f ca="1">IF(J47&gt; 0,"Logic4"&amp;"_"&amp;H47 &amp;"_"&amp; 803777.3,"")</f>
        <v>Logic4_09.02.2020_803777.3</v>
      </c>
      <c r="V47" s="1" t="e">
        <f ca="1">IF(AND(U47&lt;&gt; "", COUNTIF(BS!#REF!,U47)&gt;0),"Matched", "")</f>
        <v>#REF!</v>
      </c>
    </row>
    <row r="48" spans="1:24">
      <c r="A48" s="9" t="s">
        <v>42</v>
      </c>
      <c r="B48" s="11">
        <v>10111750</v>
      </c>
      <c r="C48" s="11">
        <v>4000157780</v>
      </c>
      <c r="D48" s="11">
        <v>50</v>
      </c>
      <c r="E48" s="11" t="s">
        <v>36</v>
      </c>
      <c r="F48" s="11" t="s">
        <v>43</v>
      </c>
      <c r="G48" s="11" t="s">
        <v>62</v>
      </c>
      <c r="H48" s="11" t="s">
        <v>62</v>
      </c>
      <c r="I48" s="11">
        <v>40</v>
      </c>
      <c r="J48" s="17">
        <v>446969.51</v>
      </c>
      <c r="K48" s="11" t="s">
        <v>39</v>
      </c>
      <c r="L48" s="11"/>
      <c r="M48" s="11"/>
      <c r="N48" s="12" t="s">
        <v>44</v>
      </c>
      <c r="O48" s="1" t="str">
        <f t="shared" si="0"/>
        <v/>
      </c>
      <c r="P48" s="1" t="e">
        <f ca="1">IF(AND(O48&lt;&gt; "", COUNTIF(BS!#REF!,O48)&gt;0),"Matched", "")</f>
        <v>#REF!</v>
      </c>
      <c r="Q48" s="1" t="str">
        <f t="shared" si="17"/>
        <v/>
      </c>
      <c r="R48" s="1" t="e">
        <f ca="1">IF(AND(Q48&lt;&gt; "", COUNTIF(BS!#REF!,Q48)&gt;0),"Matched", "")</f>
        <v>#REF!</v>
      </c>
      <c r="S48" s="1" t="str">
        <f t="shared" si="18"/>
        <v/>
      </c>
      <c r="T48" s="1" t="e">
        <f ca="1">IF(AND(S48&lt;&gt; "", COUNTIF(BS!#REF!,S48)&gt;0),"Matched", "")</f>
        <v>#REF!</v>
      </c>
      <c r="U48" s="1" t="str">
        <f ca="1">IF(J48&gt; 0,"Logic4"&amp;"_"&amp;H48 &amp;"_"&amp; 803777.3,"")</f>
        <v>Logic4_09.02.2020_803777.3</v>
      </c>
      <c r="V48" s="1" t="e">
        <f ca="1">IF(AND(U48&lt;&gt; "", COUNTIF(BS!#REF!,U48)&gt;0),"Matched", "")</f>
        <v>#REF!</v>
      </c>
    </row>
    <row r="49" spans="1:24">
      <c r="A49" s="13">
        <v>20200209</v>
      </c>
      <c r="B49" s="15">
        <v>10111750</v>
      </c>
      <c r="C49" s="15">
        <v>3000036950</v>
      </c>
      <c r="D49" s="15">
        <v>50</v>
      </c>
      <c r="E49" s="15">
        <v>0</v>
      </c>
      <c r="F49" s="15" t="s">
        <v>46</v>
      </c>
      <c r="G49" s="15" t="s">
        <v>62</v>
      </c>
      <c r="H49" s="15" t="s">
        <v>62</v>
      </c>
      <c r="I49" s="15">
        <v>50</v>
      </c>
      <c r="J49" s="18">
        <v>-803540.65</v>
      </c>
      <c r="K49" s="15" t="s">
        <v>39</v>
      </c>
      <c r="L49" s="15"/>
      <c r="M49" s="15"/>
      <c r="N49" s="16" t="s">
        <v>63</v>
      </c>
      <c r="O49" s="1" t="str">
        <f t="shared" si="0"/>
        <v>Logic1_02_803540.65</v>
      </c>
      <c r="P49" s="1" t="e">
        <f ca="1">IF(AND(O49&lt;&gt; "", COUNTIF(BS!#REF!,O49)&gt;0),"Matched", "")</f>
        <v>#REF!</v>
      </c>
    </row>
    <row r="50" spans="1:24">
      <c r="A50" s="9"/>
      <c r="B50" s="11"/>
      <c r="C50" s="11"/>
      <c r="D50" s="11"/>
      <c r="E50" s="11"/>
      <c r="F50" s="11"/>
      <c r="G50" s="11"/>
      <c r="H50" s="11" t="s">
        <v>62</v>
      </c>
      <c r="I50" s="11"/>
      <c r="J50" s="11">
        <v>0</v>
      </c>
      <c r="K50" s="11" t="s">
        <v>39</v>
      </c>
      <c r="L50" s="11"/>
      <c r="M50" s="11"/>
      <c r="N50" s="12"/>
      <c r="O50" s="1" t="str">
        <f t="shared" si="0"/>
        <v/>
      </c>
      <c r="P50" s="1" t="e">
        <f ca="1">IF(AND(O50&lt;&gt; "", COUNTIF(BS!#REF!,O50)&gt;0),"Matched", "")</f>
        <v>#REF!</v>
      </c>
      <c r="Q50" s="1" t="str">
        <f t="shared" ref="Q50:Q53" si="19">IF( J50&lt; 0,"Logic2"&amp;"_"&amp;G50&amp;"_"&amp; J50*-1,"")</f>
        <v/>
      </c>
      <c r="R50" s="1" t="e">
        <f ca="1">IF(AND(Q50&lt;&gt; "", COUNTIF(BS!#REF!,Q50)&gt;0),"Matched", "")</f>
        <v>#REF!</v>
      </c>
      <c r="S50" s="1" t="str">
        <f t="shared" ref="S50:S53" si="20">IF(F50="SA","Logic3"&amp;"_"&amp;J50,"")</f>
        <v/>
      </c>
      <c r="T50" s="1" t="e">
        <f ca="1">IF(AND(S50&lt;&gt; "", COUNTIF(BS!#REF!,S50)&gt;0),"Matched", "")</f>
        <v>#REF!</v>
      </c>
      <c r="V50" s="1" t="e">
        <f ca="1">IF(AND(U50&lt;&gt; "", COUNTIF(BS!#REF!,U50)&gt;0),"Matched", "")</f>
        <v>#REF!</v>
      </c>
      <c r="X50" s="1" t="e">
        <f ca="1">IF(AND(W50&lt;&gt; "", COUNTIF(BS!#REF!,W50)&gt;0),"Matched", "")</f>
        <v>#REF!</v>
      </c>
    </row>
    <row r="51" spans="1:24">
      <c r="A51" s="13">
        <v>20200210</v>
      </c>
      <c r="B51" s="15">
        <v>10111750</v>
      </c>
      <c r="C51" s="15">
        <v>7800006401</v>
      </c>
      <c r="D51" s="15">
        <v>50</v>
      </c>
      <c r="E51" s="15" t="s">
        <v>36</v>
      </c>
      <c r="F51" s="15" t="s">
        <v>37</v>
      </c>
      <c r="G51" s="15" t="s">
        <v>64</v>
      </c>
      <c r="H51" s="15" t="s">
        <v>64</v>
      </c>
      <c r="I51" s="15">
        <v>50</v>
      </c>
      <c r="J51" s="15">
        <v>-178.31</v>
      </c>
      <c r="K51" s="15" t="s">
        <v>39</v>
      </c>
      <c r="L51" s="15"/>
      <c r="M51" s="15"/>
      <c r="N51" s="16" t="s">
        <v>41</v>
      </c>
      <c r="O51" s="1" t="str">
        <f t="shared" si="0"/>
        <v/>
      </c>
      <c r="P51" s="1" t="e">
        <f ca="1">IF(AND(O51&lt;&gt; "", COUNTIF(BS!#REF!,O51)&gt;0),"Matched", "")</f>
        <v>#REF!</v>
      </c>
      <c r="Q51" s="1" t="str">
        <f t="shared" si="19"/>
        <v>Logic2_10.02.2020_178.31</v>
      </c>
      <c r="R51" s="1" t="e">
        <f ca="1">IF(AND(Q51&lt;&gt; "", COUNTIF(BS!#REF!,Q51)&gt;0),"Matched", "")</f>
        <v>#REF!</v>
      </c>
      <c r="S51" s="1" t="str">
        <f t="shared" si="20"/>
        <v/>
      </c>
      <c r="T51" s="1" t="e">
        <f ca="1">IF(AND(S51&lt;&gt; "", COUNTIF(BS!#REF!,S51)&gt;0),"Matched", "")</f>
        <v>#REF!</v>
      </c>
      <c r="V51" s="1" t="e">
        <f ca="1">IF(AND(U51&lt;&gt; "", COUNTIF(BS!#REF!,U51)&gt;0),"Matched", "")</f>
        <v>#REF!</v>
      </c>
      <c r="W51" s="1" t="str">
        <f ca="1">IF(F51="DA","Logic5"&amp;"_"&amp;H51 &amp;"_"&amp; -178.31*-1,"")</f>
        <v>Logic5_10.02.2020_178.31</v>
      </c>
      <c r="X51" s="1" t="e">
        <f ca="1">IF(AND(W51&lt;&gt; "", COUNTIF(BS!#REF!,W51)&gt;0),"Matched", "")</f>
        <v>#REF!</v>
      </c>
    </row>
    <row r="52" spans="1:24">
      <c r="A52" s="9" t="s">
        <v>42</v>
      </c>
      <c r="B52" s="11">
        <v>10111750</v>
      </c>
      <c r="C52" s="11">
        <v>4000163536</v>
      </c>
      <c r="D52" s="11">
        <v>50</v>
      </c>
      <c r="E52" s="11" t="s">
        <v>36</v>
      </c>
      <c r="F52" s="11" t="s">
        <v>43</v>
      </c>
      <c r="G52" s="11" t="s">
        <v>62</v>
      </c>
      <c r="H52" s="11" t="s">
        <v>64</v>
      </c>
      <c r="I52" s="11">
        <v>40</v>
      </c>
      <c r="J52" s="17">
        <v>298807.28000000003</v>
      </c>
      <c r="K52" s="11" t="s">
        <v>39</v>
      </c>
      <c r="L52" s="11"/>
      <c r="M52" s="11"/>
      <c r="N52" s="12" t="s">
        <v>44</v>
      </c>
      <c r="O52" s="1" t="str">
        <f t="shared" si="0"/>
        <v/>
      </c>
      <c r="P52" s="1" t="e">
        <f ca="1">IF(AND(O52&lt;&gt; "", COUNTIF(BS!#REF!,O52)&gt;0),"Matched", "")</f>
        <v>#REF!</v>
      </c>
      <c r="Q52" s="1" t="str">
        <f t="shared" si="19"/>
        <v/>
      </c>
      <c r="R52" s="1" t="e">
        <f ca="1">IF(AND(Q52&lt;&gt; "", COUNTIF(BS!#REF!,Q52)&gt;0),"Matched", "")</f>
        <v>#REF!</v>
      </c>
      <c r="S52" s="1" t="str">
        <f t="shared" si="20"/>
        <v/>
      </c>
      <c r="T52" s="1" t="e">
        <f ca="1">IF(AND(S52&lt;&gt; "", COUNTIF(BS!#REF!,S52)&gt;0),"Matched", "")</f>
        <v>#REF!</v>
      </c>
      <c r="U52" s="1" t="str">
        <f ca="1">IF(J52&gt; 0,"Logic4"&amp;"_"&amp;H52 &amp;"_"&amp; 1156210.53,"")</f>
        <v>Logic4_10.02.2020_1156210.53</v>
      </c>
      <c r="V52" s="1" t="e">
        <f ca="1">IF(AND(U52&lt;&gt; "", COUNTIF(BS!#REF!,U52)&gt;0),"Matched", "")</f>
        <v>#REF!</v>
      </c>
    </row>
    <row r="53" spans="1:24">
      <c r="A53" s="13" t="s">
        <v>42</v>
      </c>
      <c r="B53" s="15">
        <v>10111750</v>
      </c>
      <c r="C53" s="15">
        <v>4000163537</v>
      </c>
      <c r="D53" s="15">
        <v>50</v>
      </c>
      <c r="E53" s="15" t="s">
        <v>36</v>
      </c>
      <c r="F53" s="15" t="s">
        <v>43</v>
      </c>
      <c r="G53" s="15" t="s">
        <v>64</v>
      </c>
      <c r="H53" s="15" t="s">
        <v>64</v>
      </c>
      <c r="I53" s="15">
        <v>40</v>
      </c>
      <c r="J53" s="18">
        <v>857403.25</v>
      </c>
      <c r="K53" s="15" t="s">
        <v>39</v>
      </c>
      <c r="L53" s="15"/>
      <c r="M53" s="15"/>
      <c r="N53" s="16" t="s">
        <v>44</v>
      </c>
      <c r="O53" s="1" t="str">
        <f t="shared" si="0"/>
        <v/>
      </c>
      <c r="P53" s="1" t="e">
        <f ca="1">IF(AND(O53&lt;&gt; "", COUNTIF(BS!#REF!,O53)&gt;0),"Matched", "")</f>
        <v>#REF!</v>
      </c>
      <c r="Q53" s="1" t="str">
        <f t="shared" si="19"/>
        <v/>
      </c>
      <c r="R53" s="1" t="e">
        <f ca="1">IF(AND(Q53&lt;&gt; "", COUNTIF(BS!#REF!,Q53)&gt;0),"Matched", "")</f>
        <v>#REF!</v>
      </c>
      <c r="S53" s="1" t="str">
        <f t="shared" si="20"/>
        <v/>
      </c>
      <c r="T53" s="1" t="e">
        <f ca="1">IF(AND(S53&lt;&gt; "", COUNTIF(BS!#REF!,S53)&gt;0),"Matched", "")</f>
        <v>#REF!</v>
      </c>
      <c r="U53" s="1" t="str">
        <f ca="1">IF(J53&gt; 0,"Logic4"&amp;"_"&amp;H53 &amp;"_"&amp; 1156210.53,"")</f>
        <v>Logic4_10.02.2020_1156210.53</v>
      </c>
      <c r="V53" s="1" t="e">
        <f ca="1">IF(AND(U53&lt;&gt; "", COUNTIF(BS!#REF!,U53)&gt;0),"Matched", "")</f>
        <v>#REF!</v>
      </c>
    </row>
    <row r="54" spans="1:24">
      <c r="A54" s="9">
        <v>20200210</v>
      </c>
      <c r="B54" s="11">
        <v>10111750</v>
      </c>
      <c r="C54" s="11">
        <v>3000036951</v>
      </c>
      <c r="D54" s="11">
        <v>50</v>
      </c>
      <c r="E54" s="11">
        <v>0</v>
      </c>
      <c r="F54" s="11" t="s">
        <v>46</v>
      </c>
      <c r="G54" s="11" t="s">
        <v>64</v>
      </c>
      <c r="H54" s="11" t="s">
        <v>64</v>
      </c>
      <c r="I54" s="11">
        <v>50</v>
      </c>
      <c r="J54" s="17">
        <v>-1156032.22</v>
      </c>
      <c r="K54" s="11" t="s">
        <v>39</v>
      </c>
      <c r="L54" s="11"/>
      <c r="M54" s="11"/>
      <c r="N54" s="12" t="s">
        <v>65</v>
      </c>
      <c r="O54" s="1" t="str">
        <f t="shared" si="0"/>
        <v>Logic1_02_1156032.22</v>
      </c>
      <c r="P54" s="1" t="e">
        <f ca="1">IF(AND(O54&lt;&gt; "", COUNTIF(BS!#REF!,O54)&gt;0),"Matched", "")</f>
        <v>#REF!</v>
      </c>
    </row>
    <row r="55" spans="1:24">
      <c r="A55" s="13"/>
      <c r="B55" s="15"/>
      <c r="C55" s="15"/>
      <c r="D55" s="15"/>
      <c r="E55" s="15"/>
      <c r="F55" s="15"/>
      <c r="G55" s="15"/>
      <c r="H55" s="15" t="s">
        <v>64</v>
      </c>
      <c r="I55" s="15"/>
      <c r="J55" s="15">
        <v>0</v>
      </c>
      <c r="K55" s="15" t="s">
        <v>39</v>
      </c>
      <c r="L55" s="15"/>
      <c r="M55" s="15"/>
      <c r="N55" s="16"/>
      <c r="O55" s="1" t="str">
        <f t="shared" si="0"/>
        <v/>
      </c>
      <c r="P55" s="1" t="e">
        <f ca="1">IF(AND(O55&lt;&gt; "", COUNTIF(BS!#REF!,O55)&gt;0),"Matched", "")</f>
        <v>#REF!</v>
      </c>
      <c r="Q55" s="1" t="str">
        <f t="shared" ref="Q55:Q59" si="21">IF( J55&lt; 0,"Logic2"&amp;"_"&amp;G55&amp;"_"&amp; J55*-1,"")</f>
        <v/>
      </c>
      <c r="R55" s="1" t="e">
        <f ca="1">IF(AND(Q55&lt;&gt; "", COUNTIF(BS!#REF!,Q55)&gt;0),"Matched", "")</f>
        <v>#REF!</v>
      </c>
      <c r="S55" s="1" t="str">
        <f t="shared" ref="S55:S59" si="22">IF(F55="SA","Logic3"&amp;"_"&amp;J55,"")</f>
        <v/>
      </c>
      <c r="T55" s="1" t="e">
        <f ca="1">IF(AND(S55&lt;&gt; "", COUNTIF(BS!#REF!,S55)&gt;0),"Matched", "")</f>
        <v>#REF!</v>
      </c>
      <c r="V55" s="1" t="e">
        <f ca="1">IF(AND(U55&lt;&gt; "", COUNTIF(BS!#REF!,U55)&gt;0),"Matched", "")</f>
        <v>#REF!</v>
      </c>
      <c r="X55" s="1" t="e">
        <f ca="1">IF(AND(W55&lt;&gt; "", COUNTIF(BS!#REF!,W55)&gt;0),"Matched", "")</f>
        <v>#REF!</v>
      </c>
    </row>
    <row r="56" spans="1:24">
      <c r="A56" s="9">
        <v>20200211</v>
      </c>
      <c r="B56" s="11">
        <v>10111750</v>
      </c>
      <c r="C56" s="11">
        <v>7800006425</v>
      </c>
      <c r="D56" s="11">
        <v>50</v>
      </c>
      <c r="E56" s="11" t="s">
        <v>36</v>
      </c>
      <c r="F56" s="11" t="s">
        <v>37</v>
      </c>
      <c r="G56" s="11" t="s">
        <v>66</v>
      </c>
      <c r="H56" s="11" t="s">
        <v>66</v>
      </c>
      <c r="I56" s="11">
        <v>50</v>
      </c>
      <c r="J56" s="11">
        <v>-709.22</v>
      </c>
      <c r="K56" s="11" t="s">
        <v>39</v>
      </c>
      <c r="L56" s="11"/>
      <c r="M56" s="11"/>
      <c r="N56" s="12" t="s">
        <v>41</v>
      </c>
      <c r="O56" s="1" t="str">
        <f t="shared" si="0"/>
        <v/>
      </c>
      <c r="P56" s="1" t="e">
        <f ca="1">IF(AND(O56&lt;&gt; "", COUNTIF(BS!#REF!,O56)&gt;0),"Matched", "")</f>
        <v>#REF!</v>
      </c>
      <c r="Q56" s="1" t="str">
        <f t="shared" si="21"/>
        <v>Logic2_11.02.2020_709.22</v>
      </c>
      <c r="R56" s="1" t="e">
        <f ca="1">IF(AND(Q56&lt;&gt; "", COUNTIF(BS!#REF!,Q56)&gt;0),"Matched", "")</f>
        <v>#REF!</v>
      </c>
      <c r="S56" s="1" t="str">
        <f t="shared" si="22"/>
        <v/>
      </c>
      <c r="T56" s="1" t="e">
        <f ca="1">IF(AND(S56&lt;&gt; "", COUNTIF(BS!#REF!,S56)&gt;0),"Matched", "")</f>
        <v>#REF!</v>
      </c>
      <c r="V56" s="1" t="e">
        <f ca="1">IF(AND(U56&lt;&gt; "", COUNTIF(BS!#REF!,U56)&gt;0),"Matched", "")</f>
        <v>#REF!</v>
      </c>
      <c r="W56" s="1" t="str">
        <f ca="1">IF(F56="DA","Logic5"&amp;"_"&amp;H56 &amp;"_"&amp; -709.22*-1,"")</f>
        <v>Logic5_11.02.2020_709.22</v>
      </c>
      <c r="X56" s="1" t="e">
        <f ca="1">IF(AND(W56&lt;&gt; "", COUNTIF(BS!#REF!,W56)&gt;0),"Matched", "")</f>
        <v>#REF!</v>
      </c>
    </row>
    <row r="57" spans="1:24">
      <c r="A57" s="13" t="s">
        <v>42</v>
      </c>
      <c r="B57" s="15">
        <v>10111750</v>
      </c>
      <c r="C57" s="15">
        <v>4000176966</v>
      </c>
      <c r="D57" s="15">
        <v>50</v>
      </c>
      <c r="E57" s="15" t="s">
        <v>36</v>
      </c>
      <c r="F57" s="15" t="s">
        <v>43</v>
      </c>
      <c r="G57" s="15" t="s">
        <v>60</v>
      </c>
      <c r="H57" s="15" t="s">
        <v>66</v>
      </c>
      <c r="I57" s="15">
        <v>40</v>
      </c>
      <c r="J57" s="18">
        <v>1000</v>
      </c>
      <c r="K57" s="15" t="s">
        <v>39</v>
      </c>
      <c r="L57" s="15"/>
      <c r="M57" s="15"/>
      <c r="N57" s="16" t="s">
        <v>44</v>
      </c>
      <c r="O57" s="1" t="str">
        <f t="shared" si="0"/>
        <v/>
      </c>
      <c r="P57" s="1" t="e">
        <f ca="1">IF(AND(O57&lt;&gt; "", COUNTIF(BS!#REF!,O57)&gt;0),"Matched", "")</f>
        <v>#REF!</v>
      </c>
      <c r="Q57" s="1" t="str">
        <f t="shared" si="21"/>
        <v/>
      </c>
      <c r="R57" s="1" t="e">
        <f ca="1">IF(AND(Q57&lt;&gt; "", COUNTIF(BS!#REF!,Q57)&gt;0),"Matched", "")</f>
        <v>#REF!</v>
      </c>
      <c r="S57" s="1" t="str">
        <f t="shared" si="22"/>
        <v/>
      </c>
      <c r="T57" s="1" t="e">
        <f ca="1">IF(AND(S57&lt;&gt; "", COUNTIF(BS!#REF!,S57)&gt;0),"Matched", "")</f>
        <v>#REF!</v>
      </c>
      <c r="U57" s="1" t="str">
        <f ca="1">IF(J57&gt; 0,"Logic4"&amp;"_"&amp;H57 &amp;"_"&amp; 1481716.58,"")</f>
        <v>Logic4_11.02.2020_1481716.58</v>
      </c>
      <c r="V57" s="1" t="e">
        <f ca="1">IF(AND(U57&lt;&gt; "", COUNTIF(BS!#REF!,U57)&gt;0),"Matched", "")</f>
        <v>#REF!</v>
      </c>
    </row>
    <row r="58" spans="1:24">
      <c r="A58" s="9" t="s">
        <v>42</v>
      </c>
      <c r="B58" s="11">
        <v>10111750</v>
      </c>
      <c r="C58" s="11">
        <v>4000176967</v>
      </c>
      <c r="D58" s="11">
        <v>50</v>
      </c>
      <c r="E58" s="11" t="s">
        <v>36</v>
      </c>
      <c r="F58" s="11" t="s">
        <v>43</v>
      </c>
      <c r="G58" s="11" t="s">
        <v>64</v>
      </c>
      <c r="H58" s="11" t="s">
        <v>66</v>
      </c>
      <c r="I58" s="11">
        <v>40</v>
      </c>
      <c r="J58" s="17">
        <v>434781.25</v>
      </c>
      <c r="K58" s="11" t="s">
        <v>39</v>
      </c>
      <c r="L58" s="11"/>
      <c r="M58" s="11"/>
      <c r="N58" s="12" t="s">
        <v>44</v>
      </c>
      <c r="O58" s="1" t="str">
        <f t="shared" si="0"/>
        <v/>
      </c>
      <c r="P58" s="1" t="e">
        <f ca="1">IF(AND(O58&lt;&gt; "", COUNTIF(BS!#REF!,O58)&gt;0),"Matched", "")</f>
        <v>#REF!</v>
      </c>
      <c r="Q58" s="1" t="str">
        <f t="shared" si="21"/>
        <v/>
      </c>
      <c r="R58" s="1" t="e">
        <f ca="1">IF(AND(Q58&lt;&gt; "", COUNTIF(BS!#REF!,Q58)&gt;0),"Matched", "")</f>
        <v>#REF!</v>
      </c>
      <c r="S58" s="1" t="str">
        <f t="shared" si="22"/>
        <v/>
      </c>
      <c r="T58" s="1" t="e">
        <f ca="1">IF(AND(S58&lt;&gt; "", COUNTIF(BS!#REF!,S58)&gt;0),"Matched", "")</f>
        <v>#REF!</v>
      </c>
      <c r="U58" s="1" t="str">
        <f ca="1">IF(J58&gt; 0,"Logic4"&amp;"_"&amp;H58 &amp;"_"&amp; 1481716.58,"")</f>
        <v>Logic4_11.02.2020_1481716.58</v>
      </c>
      <c r="V58" s="1" t="e">
        <f ca="1">IF(AND(U58&lt;&gt; "", COUNTIF(BS!#REF!,U58)&gt;0),"Matched", "")</f>
        <v>#REF!</v>
      </c>
    </row>
    <row r="59" spans="1:24">
      <c r="A59" s="13" t="s">
        <v>42</v>
      </c>
      <c r="B59" s="15">
        <v>10111750</v>
      </c>
      <c r="C59" s="15">
        <v>4000176968</v>
      </c>
      <c r="D59" s="15">
        <v>50</v>
      </c>
      <c r="E59" s="15" t="s">
        <v>36</v>
      </c>
      <c r="F59" s="15" t="s">
        <v>43</v>
      </c>
      <c r="G59" s="15" t="s">
        <v>66</v>
      </c>
      <c r="H59" s="15" t="s">
        <v>66</v>
      </c>
      <c r="I59" s="15">
        <v>40</v>
      </c>
      <c r="J59" s="18">
        <v>1045935.33</v>
      </c>
      <c r="K59" s="15" t="s">
        <v>39</v>
      </c>
      <c r="L59" s="15"/>
      <c r="M59" s="15"/>
      <c r="N59" s="16" t="s">
        <v>44</v>
      </c>
      <c r="O59" s="1" t="str">
        <f t="shared" si="0"/>
        <v/>
      </c>
      <c r="P59" s="1" t="e">
        <f ca="1">IF(AND(O59&lt;&gt; "", COUNTIF(BS!#REF!,O59)&gt;0),"Matched", "")</f>
        <v>#REF!</v>
      </c>
      <c r="Q59" s="1" t="str">
        <f t="shared" si="21"/>
        <v/>
      </c>
      <c r="R59" s="1" t="e">
        <f ca="1">IF(AND(Q59&lt;&gt; "", COUNTIF(BS!#REF!,Q59)&gt;0),"Matched", "")</f>
        <v>#REF!</v>
      </c>
      <c r="S59" s="1" t="str">
        <f t="shared" si="22"/>
        <v/>
      </c>
      <c r="T59" s="1" t="e">
        <f ca="1">IF(AND(S59&lt;&gt; "", COUNTIF(BS!#REF!,S59)&gt;0),"Matched", "")</f>
        <v>#REF!</v>
      </c>
      <c r="U59" s="1" t="str">
        <f ca="1">IF(J59&gt; 0,"Logic4"&amp;"_"&amp;H59 &amp;"_"&amp; 1481716.58,"")</f>
        <v>Logic4_11.02.2020_1481716.58</v>
      </c>
      <c r="V59" s="1" t="e">
        <f ca="1">IF(AND(U59&lt;&gt; "", COUNTIF(BS!#REF!,U59)&gt;0),"Matched", "")</f>
        <v>#REF!</v>
      </c>
    </row>
    <row r="60" spans="1:24">
      <c r="A60" s="9">
        <v>20200211</v>
      </c>
      <c r="B60" s="11">
        <v>10111750</v>
      </c>
      <c r="C60" s="11">
        <v>3000043242</v>
      </c>
      <c r="D60" s="11">
        <v>50</v>
      </c>
      <c r="E60" s="11">
        <v>0</v>
      </c>
      <c r="F60" s="11" t="s">
        <v>46</v>
      </c>
      <c r="G60" s="11" t="s">
        <v>66</v>
      </c>
      <c r="H60" s="11" t="s">
        <v>66</v>
      </c>
      <c r="I60" s="11">
        <v>50</v>
      </c>
      <c r="J60" s="17">
        <v>-1481007.36</v>
      </c>
      <c r="K60" s="11" t="s">
        <v>39</v>
      </c>
      <c r="L60" s="11"/>
      <c r="M60" s="11"/>
      <c r="N60" s="12" t="s">
        <v>67</v>
      </c>
      <c r="O60" s="1" t="str">
        <f t="shared" si="0"/>
        <v>Logic1_02_1481007.36</v>
      </c>
      <c r="P60" s="1" t="e">
        <f ca="1">IF(AND(O60&lt;&gt; "", COUNTIF(BS!#REF!,O60)&gt;0),"Matched", "")</f>
        <v>#REF!</v>
      </c>
    </row>
    <row r="61" spans="1:24">
      <c r="A61" s="13"/>
      <c r="B61" s="15"/>
      <c r="C61" s="15"/>
      <c r="D61" s="15"/>
      <c r="E61" s="15"/>
      <c r="F61" s="15"/>
      <c r="G61" s="15"/>
      <c r="H61" s="15" t="s">
        <v>66</v>
      </c>
      <c r="I61" s="15"/>
      <c r="J61" s="15">
        <v>0</v>
      </c>
      <c r="K61" s="15" t="s">
        <v>39</v>
      </c>
      <c r="L61" s="15"/>
      <c r="M61" s="15"/>
      <c r="N61" s="16"/>
      <c r="O61" s="1" t="str">
        <f t="shared" si="0"/>
        <v/>
      </c>
      <c r="P61" s="1" t="e">
        <f ca="1">IF(AND(O61&lt;&gt; "", COUNTIF(BS!#REF!,O61)&gt;0),"Matched", "")</f>
        <v>#REF!</v>
      </c>
      <c r="Q61" s="1" t="str">
        <f t="shared" ref="Q61:Q64" si="23">IF( J61&lt; 0,"Logic2"&amp;"_"&amp;G61&amp;"_"&amp; J61*-1,"")</f>
        <v/>
      </c>
      <c r="R61" s="1" t="e">
        <f ca="1">IF(AND(Q61&lt;&gt; "", COUNTIF(BS!#REF!,Q61)&gt;0),"Matched", "")</f>
        <v>#REF!</v>
      </c>
      <c r="S61" s="1" t="str">
        <f t="shared" ref="S61:S64" si="24">IF(F61="SA","Logic3"&amp;"_"&amp;J61,"")</f>
        <v/>
      </c>
      <c r="T61" s="1" t="e">
        <f ca="1">IF(AND(S61&lt;&gt; "", COUNTIF(BS!#REF!,S61)&gt;0),"Matched", "")</f>
        <v>#REF!</v>
      </c>
      <c r="V61" s="1" t="e">
        <f ca="1">IF(AND(U61&lt;&gt; "", COUNTIF(BS!#REF!,U61)&gt;0),"Matched", "")</f>
        <v>#REF!</v>
      </c>
      <c r="X61" s="1" t="e">
        <f ca="1">IF(AND(W61&lt;&gt; "", COUNTIF(BS!#REF!,W61)&gt;0),"Matched", "")</f>
        <v>#REF!</v>
      </c>
    </row>
    <row r="62" spans="1:24">
      <c r="A62" s="9">
        <v>20200212</v>
      </c>
      <c r="B62" s="11">
        <v>10111750</v>
      </c>
      <c r="C62" s="11">
        <v>7800006427</v>
      </c>
      <c r="D62" s="11">
        <v>50</v>
      </c>
      <c r="E62" s="11" t="s">
        <v>36</v>
      </c>
      <c r="F62" s="11" t="s">
        <v>37</v>
      </c>
      <c r="G62" s="11" t="s">
        <v>68</v>
      </c>
      <c r="H62" s="11" t="s">
        <v>68</v>
      </c>
      <c r="I62" s="11">
        <v>50</v>
      </c>
      <c r="J62" s="11">
        <v>-909.84</v>
      </c>
      <c r="K62" s="11" t="s">
        <v>39</v>
      </c>
      <c r="L62" s="11"/>
      <c r="M62" s="11"/>
      <c r="N62" s="12" t="s">
        <v>41</v>
      </c>
      <c r="O62" s="1" t="str">
        <f t="shared" si="0"/>
        <v/>
      </c>
      <c r="P62" s="1" t="e">
        <f ca="1">IF(AND(O62&lt;&gt; "", COUNTIF(BS!#REF!,O62)&gt;0),"Matched", "")</f>
        <v>#REF!</v>
      </c>
      <c r="Q62" s="1" t="str">
        <f t="shared" si="23"/>
        <v>Logic2_12.02.2020_909.84</v>
      </c>
      <c r="R62" s="1" t="e">
        <f ca="1">IF(AND(Q62&lt;&gt; "", COUNTIF(BS!#REF!,Q62)&gt;0),"Matched", "")</f>
        <v>#REF!</v>
      </c>
      <c r="S62" s="1" t="str">
        <f t="shared" si="24"/>
        <v/>
      </c>
      <c r="T62" s="1" t="e">
        <f ca="1">IF(AND(S62&lt;&gt; "", COUNTIF(BS!#REF!,S62)&gt;0),"Matched", "")</f>
        <v>#REF!</v>
      </c>
      <c r="V62" s="1" t="e">
        <f ca="1">IF(AND(U62&lt;&gt; "", COUNTIF(BS!#REF!,U62)&gt;0),"Matched", "")</f>
        <v>#REF!</v>
      </c>
      <c r="W62" s="1" t="str">
        <f ca="1">IF(F62="DA","Logic5"&amp;"_"&amp;H62 &amp;"_"&amp; -909.84*-1,"")</f>
        <v>Logic5_12.02.2020_909.84</v>
      </c>
      <c r="X62" s="1" t="e">
        <f ca="1">IF(AND(W62&lt;&gt; "", COUNTIF(BS!#REF!,W62)&gt;0),"Matched", "")</f>
        <v>#REF!</v>
      </c>
    </row>
    <row r="63" spans="1:24">
      <c r="A63" s="13" t="s">
        <v>42</v>
      </c>
      <c r="B63" s="15">
        <v>10111750</v>
      </c>
      <c r="C63" s="15">
        <v>4000177107</v>
      </c>
      <c r="D63" s="15">
        <v>50</v>
      </c>
      <c r="E63" s="15" t="s">
        <v>36</v>
      </c>
      <c r="F63" s="15" t="s">
        <v>43</v>
      </c>
      <c r="G63" s="15" t="s">
        <v>68</v>
      </c>
      <c r="H63" s="15" t="s">
        <v>68</v>
      </c>
      <c r="I63" s="15">
        <v>40</v>
      </c>
      <c r="J63" s="18">
        <v>1070737.8700000001</v>
      </c>
      <c r="K63" s="15" t="s">
        <v>39</v>
      </c>
      <c r="L63" s="15"/>
      <c r="M63" s="15"/>
      <c r="N63" s="16" t="s">
        <v>44</v>
      </c>
      <c r="O63" s="1" t="str">
        <f t="shared" si="0"/>
        <v/>
      </c>
      <c r="P63" s="1" t="e">
        <f ca="1">IF(AND(O63&lt;&gt; "", COUNTIF(BS!#REF!,O63)&gt;0),"Matched", "")</f>
        <v>#REF!</v>
      </c>
      <c r="Q63" s="1" t="str">
        <f t="shared" si="23"/>
        <v/>
      </c>
      <c r="R63" s="1" t="e">
        <f ca="1">IF(AND(Q63&lt;&gt; "", COUNTIF(BS!#REF!,Q63)&gt;0),"Matched", "")</f>
        <v>#REF!</v>
      </c>
      <c r="S63" s="1" t="str">
        <f t="shared" si="24"/>
        <v/>
      </c>
      <c r="T63" s="1" t="e">
        <f ca="1">IF(AND(S63&lt;&gt; "", COUNTIF(BS!#REF!,S63)&gt;0),"Matched", "")</f>
        <v>#REF!</v>
      </c>
      <c r="U63" s="1" t="str">
        <f ca="1">IF(J63&gt; 0,"Logic4"&amp;"_"&amp;H63 &amp;"_"&amp; 1703235.98,"")</f>
        <v>Logic4_12.02.2020_1703235.98</v>
      </c>
      <c r="V63" s="1" t="e">
        <f ca="1">IF(AND(U63&lt;&gt; "", COUNTIF(BS!#REF!,U63)&gt;0),"Matched", "")</f>
        <v>#REF!</v>
      </c>
    </row>
    <row r="64" spans="1:24">
      <c r="A64" s="9" t="s">
        <v>42</v>
      </c>
      <c r="B64" s="11">
        <v>10111750</v>
      </c>
      <c r="C64" s="11">
        <v>4000177106</v>
      </c>
      <c r="D64" s="11">
        <v>50</v>
      </c>
      <c r="E64" s="11" t="s">
        <v>36</v>
      </c>
      <c r="F64" s="11" t="s">
        <v>43</v>
      </c>
      <c r="G64" s="11" t="s">
        <v>66</v>
      </c>
      <c r="H64" s="11" t="s">
        <v>68</v>
      </c>
      <c r="I64" s="11">
        <v>40</v>
      </c>
      <c r="J64" s="17">
        <v>632498.11</v>
      </c>
      <c r="K64" s="11" t="s">
        <v>39</v>
      </c>
      <c r="L64" s="11"/>
      <c r="M64" s="11"/>
      <c r="N64" s="12" t="s">
        <v>44</v>
      </c>
      <c r="O64" s="1" t="str">
        <f t="shared" si="0"/>
        <v/>
      </c>
      <c r="P64" s="1" t="e">
        <f ca="1">IF(AND(O64&lt;&gt; "", COUNTIF(BS!#REF!,O64)&gt;0),"Matched", "")</f>
        <v>#REF!</v>
      </c>
      <c r="Q64" s="1" t="str">
        <f t="shared" si="23"/>
        <v/>
      </c>
      <c r="R64" s="1" t="e">
        <f ca="1">IF(AND(Q64&lt;&gt; "", COUNTIF(BS!#REF!,Q64)&gt;0),"Matched", "")</f>
        <v>#REF!</v>
      </c>
      <c r="S64" s="1" t="str">
        <f t="shared" si="24"/>
        <v/>
      </c>
      <c r="T64" s="1" t="e">
        <f ca="1">IF(AND(S64&lt;&gt; "", COUNTIF(BS!#REF!,S64)&gt;0),"Matched", "")</f>
        <v>#REF!</v>
      </c>
      <c r="U64" s="1" t="str">
        <f ca="1">IF(J64&gt; 0,"Logic4"&amp;"_"&amp;H64 &amp;"_"&amp; 1703235.98,"")</f>
        <v>Logic4_12.02.2020_1703235.98</v>
      </c>
      <c r="V64" s="1" t="e">
        <f ca="1">IF(AND(U64&lt;&gt; "", COUNTIF(BS!#REF!,U64)&gt;0),"Matched", "")</f>
        <v>#REF!</v>
      </c>
    </row>
    <row r="65" spans="1:24">
      <c r="A65" s="13">
        <v>20200212</v>
      </c>
      <c r="B65" s="15">
        <v>10111750</v>
      </c>
      <c r="C65" s="15">
        <v>3000043245</v>
      </c>
      <c r="D65" s="15">
        <v>50</v>
      </c>
      <c r="E65" s="15">
        <v>0</v>
      </c>
      <c r="F65" s="15" t="s">
        <v>46</v>
      </c>
      <c r="G65" s="15" t="s">
        <v>68</v>
      </c>
      <c r="H65" s="15" t="s">
        <v>68</v>
      </c>
      <c r="I65" s="15">
        <v>50</v>
      </c>
      <c r="J65" s="18">
        <v>-1702326.14</v>
      </c>
      <c r="K65" s="15" t="s">
        <v>39</v>
      </c>
      <c r="L65" s="15"/>
      <c r="M65" s="15"/>
      <c r="N65" s="16" t="s">
        <v>69</v>
      </c>
      <c r="O65" s="1" t="str">
        <f t="shared" si="0"/>
        <v>Logic1_02_1702326.14</v>
      </c>
      <c r="P65" s="1" t="e">
        <f ca="1">IF(AND(O65&lt;&gt; "", COUNTIF(BS!#REF!,O65)&gt;0),"Matched", "")</f>
        <v>#REF!</v>
      </c>
    </row>
    <row r="66" spans="1:24">
      <c r="A66" s="9"/>
      <c r="B66" s="11"/>
      <c r="C66" s="11"/>
      <c r="D66" s="11"/>
      <c r="E66" s="11"/>
      <c r="F66" s="11"/>
      <c r="G66" s="11"/>
      <c r="H66" s="11" t="s">
        <v>68</v>
      </c>
      <c r="I66" s="11"/>
      <c r="J66" s="11">
        <v>0</v>
      </c>
      <c r="K66" s="11" t="s">
        <v>39</v>
      </c>
      <c r="L66" s="11"/>
      <c r="M66" s="11"/>
      <c r="N66" s="12"/>
      <c r="O66" s="1" t="str">
        <f t="shared" si="0"/>
        <v/>
      </c>
      <c r="P66" s="1" t="e">
        <f ca="1">IF(AND(O66&lt;&gt; "", COUNTIF(BS!#REF!,O66)&gt;0),"Matched", "")</f>
        <v>#REF!</v>
      </c>
      <c r="Q66" s="1" t="str">
        <f t="shared" ref="Q66:Q69" si="25">IF( J66&lt; 0,"Logic2"&amp;"_"&amp;G66&amp;"_"&amp; J66*-1,"")</f>
        <v/>
      </c>
      <c r="R66" s="1" t="e">
        <f ca="1">IF(AND(Q66&lt;&gt; "", COUNTIF(BS!#REF!,Q66)&gt;0),"Matched", "")</f>
        <v>#REF!</v>
      </c>
      <c r="S66" s="1" t="str">
        <f t="shared" ref="S66:S69" si="26">IF(F66="SA","Logic3"&amp;"_"&amp;J66,"")</f>
        <v/>
      </c>
      <c r="T66" s="1" t="e">
        <f ca="1">IF(AND(S66&lt;&gt; "", COUNTIF(BS!#REF!,S66)&gt;0),"Matched", "")</f>
        <v>#REF!</v>
      </c>
      <c r="V66" s="1" t="e">
        <f ca="1">IF(AND(U66&lt;&gt; "", COUNTIF(BS!#REF!,U66)&gt;0),"Matched", "")</f>
        <v>#REF!</v>
      </c>
      <c r="X66" s="1" t="e">
        <f ca="1">IF(AND(W66&lt;&gt; "", COUNTIF(BS!#REF!,W66)&gt;0),"Matched", "")</f>
        <v>#REF!</v>
      </c>
    </row>
    <row r="67" spans="1:24">
      <c r="A67" s="13">
        <v>20200213</v>
      </c>
      <c r="B67" s="15">
        <v>10111750</v>
      </c>
      <c r="C67" s="15">
        <v>7800006431</v>
      </c>
      <c r="D67" s="15">
        <v>50</v>
      </c>
      <c r="E67" s="15" t="s">
        <v>36</v>
      </c>
      <c r="F67" s="15" t="s">
        <v>37</v>
      </c>
      <c r="G67" s="15" t="s">
        <v>70</v>
      </c>
      <c r="H67" s="15" t="s">
        <v>70</v>
      </c>
      <c r="I67" s="15">
        <v>50</v>
      </c>
      <c r="J67" s="15">
        <v>-895.06</v>
      </c>
      <c r="K67" s="15" t="s">
        <v>39</v>
      </c>
      <c r="L67" s="15"/>
      <c r="M67" s="15"/>
      <c r="N67" s="16" t="s">
        <v>41</v>
      </c>
      <c r="O67" s="1" t="str">
        <f t="shared" ref="O67:O130" si="27">IF(F67="SA","Logic1"&amp;"_"&amp;MID(H67, 4,2)&amp;"_"&amp; J67*-1,"")</f>
        <v/>
      </c>
      <c r="P67" s="1" t="e">
        <f ca="1">IF(AND(O67&lt;&gt; "", COUNTIF(BS!#REF!,O67)&gt;0),"Matched", "")</f>
        <v>#REF!</v>
      </c>
      <c r="Q67" s="1" t="str">
        <f t="shared" si="25"/>
        <v>Logic2_13.02.2020_895.06</v>
      </c>
      <c r="R67" s="1" t="e">
        <f ca="1">IF(AND(Q67&lt;&gt; "", COUNTIF(BS!#REF!,Q67)&gt;0),"Matched", "")</f>
        <v>#REF!</v>
      </c>
      <c r="S67" s="1" t="str">
        <f t="shared" si="26"/>
        <v/>
      </c>
      <c r="T67" s="1" t="e">
        <f ca="1">IF(AND(S67&lt;&gt; "", COUNTIF(BS!#REF!,S67)&gt;0),"Matched", "")</f>
        <v>#REF!</v>
      </c>
      <c r="V67" s="1" t="e">
        <f ca="1">IF(AND(U67&lt;&gt; "", COUNTIF(BS!#REF!,U67)&gt;0),"Matched", "")</f>
        <v>#REF!</v>
      </c>
      <c r="W67" s="1" t="str">
        <f ca="1">IF(F67="DA","Logic5"&amp;"_"&amp;H67 &amp;"_"&amp; -895.06*-1,"")</f>
        <v>Logic5_13.02.2020_895.06</v>
      </c>
      <c r="X67" s="1" t="e">
        <f ca="1">IF(AND(W67&lt;&gt; "", COUNTIF(BS!#REF!,W67)&gt;0),"Matched", "")</f>
        <v>#REF!</v>
      </c>
    </row>
    <row r="68" spans="1:24">
      <c r="A68" s="9" t="s">
        <v>42</v>
      </c>
      <c r="B68" s="11">
        <v>10111750</v>
      </c>
      <c r="C68" s="11">
        <v>4000177111</v>
      </c>
      <c r="D68" s="11">
        <v>50</v>
      </c>
      <c r="E68" s="11" t="s">
        <v>36</v>
      </c>
      <c r="F68" s="11" t="s">
        <v>43</v>
      </c>
      <c r="G68" s="11" t="s">
        <v>70</v>
      </c>
      <c r="H68" s="11" t="s">
        <v>70</v>
      </c>
      <c r="I68" s="11">
        <v>40</v>
      </c>
      <c r="J68" s="17">
        <v>1036699.88</v>
      </c>
      <c r="K68" s="11" t="s">
        <v>39</v>
      </c>
      <c r="L68" s="11"/>
      <c r="M68" s="11"/>
      <c r="N68" s="12" t="s">
        <v>44</v>
      </c>
      <c r="O68" s="1" t="str">
        <f t="shared" si="27"/>
        <v/>
      </c>
      <c r="P68" s="1" t="e">
        <f ca="1">IF(AND(O68&lt;&gt; "", COUNTIF(BS!#REF!,O68)&gt;0),"Matched", "")</f>
        <v>#REF!</v>
      </c>
      <c r="Q68" s="1" t="str">
        <f t="shared" si="25"/>
        <v/>
      </c>
      <c r="R68" s="1" t="e">
        <f ca="1">IF(AND(Q68&lt;&gt; "", COUNTIF(BS!#REF!,Q68)&gt;0),"Matched", "")</f>
        <v>#REF!</v>
      </c>
      <c r="S68" s="1" t="str">
        <f t="shared" si="26"/>
        <v/>
      </c>
      <c r="T68" s="1" t="e">
        <f ca="1">IF(AND(S68&lt;&gt; "", COUNTIF(BS!#REF!,S68)&gt;0),"Matched", "")</f>
        <v>#REF!</v>
      </c>
      <c r="U68" s="1" t="str">
        <f ca="1">IF(J68&gt; 0,"Logic4"&amp;"_"&amp;H68 &amp;"_"&amp; 1612494.46,"")</f>
        <v>Logic4_13.02.2020_1612494.46</v>
      </c>
      <c r="V68" s="1" t="e">
        <f ca="1">IF(AND(U68&lt;&gt; "", COUNTIF(BS!#REF!,U68)&gt;0),"Matched", "")</f>
        <v>#REF!</v>
      </c>
    </row>
    <row r="69" spans="1:24">
      <c r="A69" s="13" t="s">
        <v>42</v>
      </c>
      <c r="B69" s="15">
        <v>10111750</v>
      </c>
      <c r="C69" s="15">
        <v>4000177108</v>
      </c>
      <c r="D69" s="15">
        <v>50</v>
      </c>
      <c r="E69" s="15" t="s">
        <v>36</v>
      </c>
      <c r="F69" s="15" t="s">
        <v>43</v>
      </c>
      <c r="G69" s="15" t="s">
        <v>68</v>
      </c>
      <c r="H69" s="15" t="s">
        <v>70</v>
      </c>
      <c r="I69" s="15">
        <v>40</v>
      </c>
      <c r="J69" s="18">
        <v>575794.57999999996</v>
      </c>
      <c r="K69" s="15" t="s">
        <v>39</v>
      </c>
      <c r="L69" s="15"/>
      <c r="M69" s="15"/>
      <c r="N69" s="16" t="s">
        <v>44</v>
      </c>
      <c r="O69" s="1" t="str">
        <f t="shared" si="27"/>
        <v/>
      </c>
      <c r="P69" s="1" t="e">
        <f ca="1">IF(AND(O69&lt;&gt; "", COUNTIF(BS!#REF!,O69)&gt;0),"Matched", "")</f>
        <v>#REF!</v>
      </c>
      <c r="Q69" s="1" t="str">
        <f t="shared" si="25"/>
        <v/>
      </c>
      <c r="R69" s="1" t="e">
        <f ca="1">IF(AND(Q69&lt;&gt; "", COUNTIF(BS!#REF!,Q69)&gt;0),"Matched", "")</f>
        <v>#REF!</v>
      </c>
      <c r="S69" s="1" t="str">
        <f t="shared" si="26"/>
        <v/>
      </c>
      <c r="T69" s="1" t="e">
        <f ca="1">IF(AND(S69&lt;&gt; "", COUNTIF(BS!#REF!,S69)&gt;0),"Matched", "")</f>
        <v>#REF!</v>
      </c>
      <c r="U69" s="1" t="str">
        <f ca="1">IF(J69&gt; 0,"Logic4"&amp;"_"&amp;H69 &amp;"_"&amp; 1612494.46,"")</f>
        <v>Logic4_13.02.2020_1612494.46</v>
      </c>
      <c r="V69" s="1" t="e">
        <f ca="1">IF(AND(U69&lt;&gt; "", COUNTIF(BS!#REF!,U69)&gt;0),"Matched", "")</f>
        <v>#REF!</v>
      </c>
    </row>
    <row r="70" spans="1:24">
      <c r="A70" s="9">
        <v>20200213</v>
      </c>
      <c r="B70" s="11">
        <v>10111750</v>
      </c>
      <c r="C70" s="11">
        <v>3000043248</v>
      </c>
      <c r="D70" s="11">
        <v>50</v>
      </c>
      <c r="E70" s="11">
        <v>0</v>
      </c>
      <c r="F70" s="11" t="s">
        <v>46</v>
      </c>
      <c r="G70" s="11" t="s">
        <v>70</v>
      </c>
      <c r="H70" s="11" t="s">
        <v>70</v>
      </c>
      <c r="I70" s="11">
        <v>50</v>
      </c>
      <c r="J70" s="17">
        <v>-1611599.4</v>
      </c>
      <c r="K70" s="11" t="s">
        <v>39</v>
      </c>
      <c r="L70" s="11"/>
      <c r="M70" s="11"/>
      <c r="N70" s="12" t="s">
        <v>71</v>
      </c>
      <c r="O70" s="1" t="str">
        <f t="shared" si="27"/>
        <v>Logic1_02_1611599.4</v>
      </c>
      <c r="P70" s="1" t="e">
        <f ca="1">IF(AND(O70&lt;&gt; "", COUNTIF(BS!#REF!,O70)&gt;0),"Matched", "")</f>
        <v>#REF!</v>
      </c>
    </row>
    <row r="71" spans="1:24">
      <c r="A71" s="13"/>
      <c r="B71" s="15"/>
      <c r="C71" s="15"/>
      <c r="D71" s="15"/>
      <c r="E71" s="15"/>
      <c r="F71" s="15"/>
      <c r="G71" s="15"/>
      <c r="H71" s="15" t="s">
        <v>70</v>
      </c>
      <c r="I71" s="15"/>
      <c r="J71" s="15">
        <v>0</v>
      </c>
      <c r="K71" s="15" t="s">
        <v>39</v>
      </c>
      <c r="L71" s="15"/>
      <c r="M71" s="15"/>
      <c r="N71" s="16"/>
      <c r="O71" s="1" t="str">
        <f t="shared" si="27"/>
        <v/>
      </c>
      <c r="P71" s="1" t="e">
        <f ca="1">IF(AND(O71&lt;&gt; "", COUNTIF(BS!#REF!,O71)&gt;0),"Matched", "")</f>
        <v>#REF!</v>
      </c>
      <c r="Q71" s="1" t="str">
        <f t="shared" ref="Q71:Q74" si="28">IF( J71&lt; 0,"Logic2"&amp;"_"&amp;G71&amp;"_"&amp; J71*-1,"")</f>
        <v/>
      </c>
      <c r="R71" s="1" t="e">
        <f ca="1">IF(AND(Q71&lt;&gt; "", COUNTIF(BS!#REF!,Q71)&gt;0),"Matched", "")</f>
        <v>#REF!</v>
      </c>
      <c r="S71" s="1" t="str">
        <f t="shared" ref="S71:S74" si="29">IF(F71="SA","Logic3"&amp;"_"&amp;J71,"")</f>
        <v/>
      </c>
      <c r="T71" s="1" t="e">
        <f ca="1">IF(AND(S71&lt;&gt; "", COUNTIF(BS!#REF!,S71)&gt;0),"Matched", "")</f>
        <v>#REF!</v>
      </c>
      <c r="V71" s="1" t="e">
        <f ca="1">IF(AND(U71&lt;&gt; "", COUNTIF(BS!#REF!,U71)&gt;0),"Matched", "")</f>
        <v>#REF!</v>
      </c>
      <c r="X71" s="1" t="e">
        <f ca="1">IF(AND(W71&lt;&gt; "", COUNTIF(BS!#REF!,W71)&gt;0),"Matched", "")</f>
        <v>#REF!</v>
      </c>
    </row>
    <row r="72" spans="1:24">
      <c r="A72" s="9">
        <v>20200214</v>
      </c>
      <c r="B72" s="11">
        <v>10111750</v>
      </c>
      <c r="C72" s="11">
        <v>7800006437</v>
      </c>
      <c r="D72" s="11">
        <v>50</v>
      </c>
      <c r="E72" s="11" t="s">
        <v>36</v>
      </c>
      <c r="F72" s="11" t="s">
        <v>37</v>
      </c>
      <c r="G72" s="11" t="s">
        <v>72</v>
      </c>
      <c r="H72" s="11" t="s">
        <v>72</v>
      </c>
      <c r="I72" s="11">
        <v>50</v>
      </c>
      <c r="J72" s="11">
        <v>-908.47</v>
      </c>
      <c r="K72" s="11" t="s">
        <v>39</v>
      </c>
      <c r="L72" s="11"/>
      <c r="M72" s="11"/>
      <c r="N72" s="12" t="s">
        <v>41</v>
      </c>
      <c r="O72" s="1" t="str">
        <f t="shared" si="27"/>
        <v/>
      </c>
      <c r="P72" s="1" t="e">
        <f ca="1">IF(AND(O72&lt;&gt; "", COUNTIF(BS!#REF!,O72)&gt;0),"Matched", "")</f>
        <v>#REF!</v>
      </c>
      <c r="Q72" s="1" t="str">
        <f t="shared" si="28"/>
        <v>Logic2_14.02.2020_908.47</v>
      </c>
      <c r="R72" s="1" t="e">
        <f ca="1">IF(AND(Q72&lt;&gt; "", COUNTIF(BS!#REF!,Q72)&gt;0),"Matched", "")</f>
        <v>#REF!</v>
      </c>
      <c r="S72" s="1" t="str">
        <f t="shared" si="29"/>
        <v/>
      </c>
      <c r="T72" s="1" t="e">
        <f ca="1">IF(AND(S72&lt;&gt; "", COUNTIF(BS!#REF!,S72)&gt;0),"Matched", "")</f>
        <v>#REF!</v>
      </c>
      <c r="V72" s="1" t="e">
        <f ca="1">IF(AND(U72&lt;&gt; "", COUNTIF(BS!#REF!,U72)&gt;0),"Matched", "")</f>
        <v>#REF!</v>
      </c>
      <c r="W72" s="1" t="str">
        <f ca="1">IF(F72="DA","Logic5"&amp;"_"&amp;H72 &amp;"_"&amp; -908.47*-1,"")</f>
        <v>Logic5_14.02.2020_908.47</v>
      </c>
      <c r="X72" s="1" t="e">
        <f ca="1">IF(AND(W72&lt;&gt; "", COUNTIF(BS!#REF!,W72)&gt;0),"Matched", "")</f>
        <v>#REF!</v>
      </c>
    </row>
    <row r="73" spans="1:24">
      <c r="A73" s="13" t="s">
        <v>42</v>
      </c>
      <c r="B73" s="15">
        <v>10111750</v>
      </c>
      <c r="C73" s="15">
        <v>4000180166</v>
      </c>
      <c r="D73" s="15">
        <v>50</v>
      </c>
      <c r="E73" s="15" t="s">
        <v>36</v>
      </c>
      <c r="F73" s="15" t="s">
        <v>43</v>
      </c>
      <c r="G73" s="15" t="s">
        <v>72</v>
      </c>
      <c r="H73" s="15" t="s">
        <v>72</v>
      </c>
      <c r="I73" s="15">
        <v>40</v>
      </c>
      <c r="J73" s="18">
        <v>1184445.25</v>
      </c>
      <c r="K73" s="15" t="s">
        <v>39</v>
      </c>
      <c r="L73" s="15"/>
      <c r="M73" s="15"/>
      <c r="N73" s="16" t="s">
        <v>44</v>
      </c>
      <c r="O73" s="1" t="str">
        <f t="shared" si="27"/>
        <v/>
      </c>
      <c r="P73" s="1" t="e">
        <f ca="1">IF(AND(O73&lt;&gt; "", COUNTIF(BS!#REF!,O73)&gt;0),"Matched", "")</f>
        <v>#REF!</v>
      </c>
      <c r="Q73" s="1" t="str">
        <f t="shared" si="28"/>
        <v/>
      </c>
      <c r="R73" s="1" t="e">
        <f ca="1">IF(AND(Q73&lt;&gt; "", COUNTIF(BS!#REF!,Q73)&gt;0),"Matched", "")</f>
        <v>#REF!</v>
      </c>
      <c r="S73" s="1" t="str">
        <f t="shared" si="29"/>
        <v/>
      </c>
      <c r="T73" s="1" t="e">
        <f ca="1">IF(AND(S73&lt;&gt; "", COUNTIF(BS!#REF!,S73)&gt;0),"Matched", "")</f>
        <v>#REF!</v>
      </c>
      <c r="U73" s="1" t="str">
        <f ca="1">IF(J73&gt; 0,"Logic4"&amp;"_"&amp;H73 &amp;"_"&amp; 1779009.43,"")</f>
        <v>Logic4_14.02.2020_1779009.43</v>
      </c>
      <c r="V73" s="1" t="e">
        <f ca="1">IF(AND(U73&lt;&gt; "", COUNTIF(BS!#REF!,U73)&gt;0),"Matched", "")</f>
        <v>#REF!</v>
      </c>
    </row>
    <row r="74" spans="1:24">
      <c r="A74" s="9" t="s">
        <v>42</v>
      </c>
      <c r="B74" s="11">
        <v>10111750</v>
      </c>
      <c r="C74" s="11">
        <v>4000180165</v>
      </c>
      <c r="D74" s="11">
        <v>50</v>
      </c>
      <c r="E74" s="11" t="s">
        <v>36</v>
      </c>
      <c r="F74" s="11" t="s">
        <v>43</v>
      </c>
      <c r="G74" s="11" t="s">
        <v>70</v>
      </c>
      <c r="H74" s="11" t="s">
        <v>72</v>
      </c>
      <c r="I74" s="11">
        <v>40</v>
      </c>
      <c r="J74" s="17">
        <v>594564.18000000005</v>
      </c>
      <c r="K74" s="11" t="s">
        <v>39</v>
      </c>
      <c r="L74" s="11"/>
      <c r="M74" s="11"/>
      <c r="N74" s="12" t="s">
        <v>44</v>
      </c>
      <c r="O74" s="1" t="str">
        <f t="shared" si="27"/>
        <v/>
      </c>
      <c r="P74" s="1" t="e">
        <f ca="1">IF(AND(O74&lt;&gt; "", COUNTIF(BS!#REF!,O74)&gt;0),"Matched", "")</f>
        <v>#REF!</v>
      </c>
      <c r="Q74" s="1" t="str">
        <f t="shared" si="28"/>
        <v/>
      </c>
      <c r="R74" s="1" t="e">
        <f ca="1">IF(AND(Q74&lt;&gt; "", COUNTIF(BS!#REF!,Q74)&gt;0),"Matched", "")</f>
        <v>#REF!</v>
      </c>
      <c r="S74" s="1" t="str">
        <f t="shared" si="29"/>
        <v/>
      </c>
      <c r="T74" s="1" t="e">
        <f ca="1">IF(AND(S74&lt;&gt; "", COUNTIF(BS!#REF!,S74)&gt;0),"Matched", "")</f>
        <v>#REF!</v>
      </c>
      <c r="U74" s="1" t="str">
        <f ca="1">IF(J74&gt; 0,"Logic4"&amp;"_"&amp;H74 &amp;"_"&amp; 1779009.43,"")</f>
        <v>Logic4_14.02.2020_1779009.43</v>
      </c>
      <c r="V74" s="1" t="e">
        <f ca="1">IF(AND(U74&lt;&gt; "", COUNTIF(BS!#REF!,U74)&gt;0),"Matched", "")</f>
        <v>#REF!</v>
      </c>
    </row>
    <row r="75" spans="1:24">
      <c r="A75" s="13">
        <v>20200214</v>
      </c>
      <c r="B75" s="15">
        <v>10111750</v>
      </c>
      <c r="C75" s="15">
        <v>3000043252</v>
      </c>
      <c r="D75" s="15">
        <v>50</v>
      </c>
      <c r="E75" s="15">
        <v>0</v>
      </c>
      <c r="F75" s="15" t="s">
        <v>46</v>
      </c>
      <c r="G75" s="15" t="s">
        <v>72</v>
      </c>
      <c r="H75" s="15" t="s">
        <v>72</v>
      </c>
      <c r="I75" s="15">
        <v>50</v>
      </c>
      <c r="J75" s="18">
        <v>-1778100.96</v>
      </c>
      <c r="K75" s="15" t="s">
        <v>39</v>
      </c>
      <c r="L75" s="15"/>
      <c r="M75" s="15"/>
      <c r="N75" s="16" t="s">
        <v>73</v>
      </c>
      <c r="O75" s="1" t="str">
        <f t="shared" si="27"/>
        <v>Logic1_02_1778100.96</v>
      </c>
      <c r="P75" s="1" t="e">
        <f ca="1">IF(AND(O75&lt;&gt; "", COUNTIF(BS!#REF!,O75)&gt;0),"Matched", "")</f>
        <v>#REF!</v>
      </c>
    </row>
    <row r="76" spans="1:24">
      <c r="A76" s="9"/>
      <c r="B76" s="11"/>
      <c r="C76" s="11"/>
      <c r="D76" s="11"/>
      <c r="E76" s="11"/>
      <c r="F76" s="11"/>
      <c r="G76" s="11"/>
      <c r="H76" s="11" t="s">
        <v>72</v>
      </c>
      <c r="I76" s="11"/>
      <c r="J76" s="11">
        <v>0</v>
      </c>
      <c r="K76" s="11" t="s">
        <v>39</v>
      </c>
      <c r="L76" s="11"/>
      <c r="M76" s="11"/>
      <c r="N76" s="12"/>
      <c r="O76" s="1" t="str">
        <f t="shared" si="27"/>
        <v/>
      </c>
      <c r="P76" s="1" t="e">
        <f ca="1">IF(AND(O76&lt;&gt; "", COUNTIF(BS!#REF!,O76)&gt;0),"Matched", "")</f>
        <v>#REF!</v>
      </c>
      <c r="Q76" s="1" t="str">
        <f t="shared" ref="Q76:Q79" si="30">IF( J76&lt; 0,"Logic2"&amp;"_"&amp;G76&amp;"_"&amp; J76*-1,"")</f>
        <v/>
      </c>
      <c r="R76" s="1" t="e">
        <f ca="1">IF(AND(Q76&lt;&gt; "", COUNTIF(BS!#REF!,Q76)&gt;0),"Matched", "")</f>
        <v>#REF!</v>
      </c>
      <c r="S76" s="1" t="str">
        <f t="shared" ref="S76:S79" si="31">IF(F76="SA","Logic3"&amp;"_"&amp;J76,"")</f>
        <v/>
      </c>
      <c r="T76" s="1" t="e">
        <f ca="1">IF(AND(S76&lt;&gt; "", COUNTIF(BS!#REF!,S76)&gt;0),"Matched", "")</f>
        <v>#REF!</v>
      </c>
      <c r="V76" s="1" t="e">
        <f ca="1">IF(AND(U76&lt;&gt; "", COUNTIF(BS!#REF!,U76)&gt;0),"Matched", "")</f>
        <v>#REF!</v>
      </c>
      <c r="X76" s="1" t="e">
        <f ca="1">IF(AND(W76&lt;&gt; "", COUNTIF(BS!#REF!,W76)&gt;0),"Matched", "")</f>
        <v>#REF!</v>
      </c>
    </row>
    <row r="77" spans="1:24">
      <c r="A77" s="13">
        <v>20200215</v>
      </c>
      <c r="B77" s="15">
        <v>10111750</v>
      </c>
      <c r="C77" s="15">
        <v>7800006439</v>
      </c>
      <c r="D77" s="15">
        <v>50</v>
      </c>
      <c r="E77" s="15" t="s">
        <v>36</v>
      </c>
      <c r="F77" s="15" t="s">
        <v>37</v>
      </c>
      <c r="G77" s="15" t="s">
        <v>74</v>
      </c>
      <c r="H77" s="15" t="s">
        <v>74</v>
      </c>
      <c r="I77" s="15">
        <v>50</v>
      </c>
      <c r="J77" s="15">
        <v>-347.67</v>
      </c>
      <c r="K77" s="15" t="s">
        <v>39</v>
      </c>
      <c r="L77" s="15"/>
      <c r="M77" s="15"/>
      <c r="N77" s="16" t="s">
        <v>41</v>
      </c>
      <c r="O77" s="1" t="str">
        <f t="shared" si="27"/>
        <v/>
      </c>
      <c r="P77" s="1" t="e">
        <f ca="1">IF(AND(O77&lt;&gt; "", COUNTIF(BS!#REF!,O77)&gt;0),"Matched", "")</f>
        <v>#REF!</v>
      </c>
      <c r="Q77" s="1" t="str">
        <f t="shared" si="30"/>
        <v>Logic2_15.02.2020_347.67</v>
      </c>
      <c r="R77" s="1" t="e">
        <f ca="1">IF(AND(Q77&lt;&gt; "", COUNTIF(BS!#REF!,Q77)&gt;0),"Matched", "")</f>
        <v>#REF!</v>
      </c>
      <c r="S77" s="1" t="str">
        <f t="shared" si="31"/>
        <v/>
      </c>
      <c r="T77" s="1" t="e">
        <f ca="1">IF(AND(S77&lt;&gt; "", COUNTIF(BS!#REF!,S77)&gt;0),"Matched", "")</f>
        <v>#REF!</v>
      </c>
      <c r="V77" s="1" t="e">
        <f ca="1">IF(AND(U77&lt;&gt; "", COUNTIF(BS!#REF!,U77)&gt;0),"Matched", "")</f>
        <v>#REF!</v>
      </c>
      <c r="W77" s="1" t="str">
        <f ca="1">IF(F77="DA","Logic5"&amp;"_"&amp;H77 &amp;"_"&amp; -347.67*-1,"")</f>
        <v>Logic5_15.02.2020_347.67</v>
      </c>
      <c r="X77" s="1" t="e">
        <f ca="1">IF(AND(W77&lt;&gt; "", COUNTIF(BS!#REF!,W77)&gt;0),"Matched", "")</f>
        <v>#REF!</v>
      </c>
    </row>
    <row r="78" spans="1:24">
      <c r="A78" s="9" t="s">
        <v>42</v>
      </c>
      <c r="B78" s="11">
        <v>10111750</v>
      </c>
      <c r="C78" s="11">
        <v>4000182061</v>
      </c>
      <c r="D78" s="11">
        <v>50</v>
      </c>
      <c r="E78" s="11" t="s">
        <v>36</v>
      </c>
      <c r="F78" s="11" t="s">
        <v>43</v>
      </c>
      <c r="G78" s="11" t="s">
        <v>72</v>
      </c>
      <c r="H78" s="11" t="s">
        <v>74</v>
      </c>
      <c r="I78" s="11">
        <v>40</v>
      </c>
      <c r="J78" s="17">
        <v>626145.19999999995</v>
      </c>
      <c r="K78" s="11" t="s">
        <v>39</v>
      </c>
      <c r="L78" s="11"/>
      <c r="M78" s="11"/>
      <c r="N78" s="12" t="s">
        <v>44</v>
      </c>
      <c r="O78" s="1" t="str">
        <f t="shared" si="27"/>
        <v/>
      </c>
      <c r="P78" s="1" t="e">
        <f ca="1">IF(AND(O78&lt;&gt; "", COUNTIF(BS!#REF!,O78)&gt;0),"Matched", "")</f>
        <v>#REF!</v>
      </c>
      <c r="Q78" s="1" t="str">
        <f t="shared" si="30"/>
        <v/>
      </c>
      <c r="R78" s="1" t="e">
        <f ca="1">IF(AND(Q78&lt;&gt; "", COUNTIF(BS!#REF!,Q78)&gt;0),"Matched", "")</f>
        <v>#REF!</v>
      </c>
      <c r="S78" s="1" t="str">
        <f t="shared" si="31"/>
        <v/>
      </c>
      <c r="T78" s="1" t="e">
        <f ca="1">IF(AND(S78&lt;&gt; "", COUNTIF(BS!#REF!,S78)&gt;0),"Matched", "")</f>
        <v>#REF!</v>
      </c>
      <c r="U78" s="1" t="str">
        <f ca="1">IF(J78&gt; 0,"Logic4"&amp;"_"&amp;H78 &amp;"_"&amp; 1503207.23,"")</f>
        <v>Logic4_15.02.2020_1503207.23</v>
      </c>
      <c r="V78" s="1" t="e">
        <f ca="1">IF(AND(U78&lt;&gt; "", COUNTIF(BS!#REF!,U78)&gt;0),"Matched", "")</f>
        <v>#REF!</v>
      </c>
    </row>
    <row r="79" spans="1:24">
      <c r="A79" s="13" t="s">
        <v>42</v>
      </c>
      <c r="B79" s="15">
        <v>10111750</v>
      </c>
      <c r="C79" s="15">
        <v>4000182062</v>
      </c>
      <c r="D79" s="15">
        <v>50</v>
      </c>
      <c r="E79" s="15" t="s">
        <v>36</v>
      </c>
      <c r="F79" s="15" t="s">
        <v>43</v>
      </c>
      <c r="G79" s="15" t="s">
        <v>74</v>
      </c>
      <c r="H79" s="15" t="s">
        <v>74</v>
      </c>
      <c r="I79" s="15">
        <v>40</v>
      </c>
      <c r="J79" s="18">
        <v>877062.03</v>
      </c>
      <c r="K79" s="15" t="s">
        <v>39</v>
      </c>
      <c r="L79" s="15"/>
      <c r="M79" s="15"/>
      <c r="N79" s="16" t="s">
        <v>44</v>
      </c>
      <c r="O79" s="1" t="str">
        <f t="shared" si="27"/>
        <v/>
      </c>
      <c r="P79" s="1" t="e">
        <f ca="1">IF(AND(O79&lt;&gt; "", COUNTIF(BS!#REF!,O79)&gt;0),"Matched", "")</f>
        <v>#REF!</v>
      </c>
      <c r="Q79" s="1" t="str">
        <f t="shared" si="30"/>
        <v/>
      </c>
      <c r="R79" s="1" t="e">
        <f ca="1">IF(AND(Q79&lt;&gt; "", COUNTIF(BS!#REF!,Q79)&gt;0),"Matched", "")</f>
        <v>#REF!</v>
      </c>
      <c r="S79" s="1" t="str">
        <f t="shared" si="31"/>
        <v/>
      </c>
      <c r="T79" s="1" t="e">
        <f ca="1">IF(AND(S79&lt;&gt; "", COUNTIF(BS!#REF!,S79)&gt;0),"Matched", "")</f>
        <v>#REF!</v>
      </c>
      <c r="U79" s="1" t="str">
        <f ca="1">IF(J79&gt; 0,"Logic4"&amp;"_"&amp;H79 &amp;"_"&amp; 1503207.23,"")</f>
        <v>Logic4_15.02.2020_1503207.23</v>
      </c>
      <c r="V79" s="1" t="e">
        <f ca="1">IF(AND(U79&lt;&gt; "", COUNTIF(BS!#REF!,U79)&gt;0),"Matched", "")</f>
        <v>#REF!</v>
      </c>
    </row>
    <row r="80" spans="1:24">
      <c r="A80" s="9">
        <v>20200215</v>
      </c>
      <c r="B80" s="11">
        <v>10111750</v>
      </c>
      <c r="C80" s="11">
        <v>3000043256</v>
      </c>
      <c r="D80" s="11">
        <v>50</v>
      </c>
      <c r="E80" s="11">
        <v>0</v>
      </c>
      <c r="F80" s="11" t="s">
        <v>46</v>
      </c>
      <c r="G80" s="11" t="s">
        <v>74</v>
      </c>
      <c r="H80" s="11" t="s">
        <v>74</v>
      </c>
      <c r="I80" s="11">
        <v>50</v>
      </c>
      <c r="J80" s="17">
        <v>-1502859.56</v>
      </c>
      <c r="K80" s="11" t="s">
        <v>39</v>
      </c>
      <c r="L80" s="11"/>
      <c r="M80" s="11"/>
      <c r="N80" s="12" t="s">
        <v>75</v>
      </c>
      <c r="O80" s="1" t="str">
        <f t="shared" si="27"/>
        <v>Logic1_02_1502859.56</v>
      </c>
      <c r="P80" s="1" t="e">
        <f ca="1">IF(AND(O80&lt;&gt; "", COUNTIF(BS!#REF!,O80)&gt;0),"Matched", "")</f>
        <v>#REF!</v>
      </c>
    </row>
    <row r="81" spans="1:24">
      <c r="A81" s="13"/>
      <c r="B81" s="15"/>
      <c r="C81" s="15"/>
      <c r="D81" s="15"/>
      <c r="E81" s="15"/>
      <c r="F81" s="15"/>
      <c r="G81" s="15"/>
      <c r="H81" s="15" t="s">
        <v>74</v>
      </c>
      <c r="I81" s="15"/>
      <c r="J81" s="15">
        <v>0</v>
      </c>
      <c r="K81" s="15" t="s">
        <v>39</v>
      </c>
      <c r="L81" s="15"/>
      <c r="M81" s="15"/>
      <c r="N81" s="16"/>
      <c r="O81" s="1" t="str">
        <f t="shared" si="27"/>
        <v/>
      </c>
      <c r="P81" s="1" t="e">
        <f ca="1">IF(AND(O81&lt;&gt; "", COUNTIF(BS!#REF!,O81)&gt;0),"Matched", "")</f>
        <v>#REF!</v>
      </c>
      <c r="Q81" s="1" t="str">
        <f t="shared" ref="Q81:Q84" si="32">IF( J81&lt; 0,"Logic2"&amp;"_"&amp;G81&amp;"_"&amp; J81*-1,"")</f>
        <v/>
      </c>
      <c r="R81" s="1" t="e">
        <f ca="1">IF(AND(Q81&lt;&gt; "", COUNTIF(BS!#REF!,Q81)&gt;0),"Matched", "")</f>
        <v>#REF!</v>
      </c>
      <c r="S81" s="1" t="str">
        <f t="shared" ref="S81:S84" si="33">IF(F81="SA","Logic3"&amp;"_"&amp;J81,"")</f>
        <v/>
      </c>
      <c r="T81" s="1" t="e">
        <f ca="1">IF(AND(S81&lt;&gt; "", COUNTIF(BS!#REF!,S81)&gt;0),"Matched", "")</f>
        <v>#REF!</v>
      </c>
      <c r="V81" s="1" t="e">
        <f ca="1">IF(AND(U81&lt;&gt; "", COUNTIF(BS!#REF!,U81)&gt;0),"Matched", "")</f>
        <v>#REF!</v>
      </c>
      <c r="X81" s="1" t="e">
        <f ca="1">IF(AND(W81&lt;&gt; "", COUNTIF(BS!#REF!,W81)&gt;0),"Matched", "")</f>
        <v>#REF!</v>
      </c>
    </row>
    <row r="82" spans="1:24">
      <c r="A82" s="9">
        <v>20200216</v>
      </c>
      <c r="B82" s="11">
        <v>10111750</v>
      </c>
      <c r="C82" s="11">
        <v>7800006441</v>
      </c>
      <c r="D82" s="11">
        <v>50</v>
      </c>
      <c r="E82" s="11" t="s">
        <v>36</v>
      </c>
      <c r="F82" s="11" t="s">
        <v>37</v>
      </c>
      <c r="G82" s="11" t="s">
        <v>76</v>
      </c>
      <c r="H82" s="11" t="s">
        <v>76</v>
      </c>
      <c r="I82" s="11">
        <v>50</v>
      </c>
      <c r="J82" s="11">
        <v>-218.14</v>
      </c>
      <c r="K82" s="11" t="s">
        <v>39</v>
      </c>
      <c r="L82" s="11"/>
      <c r="M82" s="11"/>
      <c r="N82" s="12" t="s">
        <v>41</v>
      </c>
      <c r="O82" s="1" t="str">
        <f t="shared" si="27"/>
        <v/>
      </c>
      <c r="P82" s="1" t="e">
        <f ca="1">IF(AND(O82&lt;&gt; "", COUNTIF(BS!#REF!,O82)&gt;0),"Matched", "")</f>
        <v>#REF!</v>
      </c>
      <c r="Q82" s="1" t="str">
        <f t="shared" si="32"/>
        <v>Logic2_16.02.2020_218.14</v>
      </c>
      <c r="R82" s="1" t="e">
        <f ca="1">IF(AND(Q82&lt;&gt; "", COUNTIF(BS!#REF!,Q82)&gt;0),"Matched", "")</f>
        <v>#REF!</v>
      </c>
      <c r="S82" s="1" t="str">
        <f t="shared" si="33"/>
        <v/>
      </c>
      <c r="T82" s="1" t="e">
        <f ca="1">IF(AND(S82&lt;&gt; "", COUNTIF(BS!#REF!,S82)&gt;0),"Matched", "")</f>
        <v>#REF!</v>
      </c>
      <c r="V82" s="1" t="e">
        <f ca="1">IF(AND(U82&lt;&gt; "", COUNTIF(BS!#REF!,U82)&gt;0),"Matched", "")</f>
        <v>#REF!</v>
      </c>
      <c r="W82" s="1" t="str">
        <f ca="1">IF(F82="DA","Logic5"&amp;"_"&amp;H82 &amp;"_"&amp; -218.14*-1,"")</f>
        <v>Logic5_16.02.2020_218.14</v>
      </c>
      <c r="X82" s="1" t="e">
        <f ca="1">IF(AND(W82&lt;&gt; "", COUNTIF(BS!#REF!,W82)&gt;0),"Matched", "")</f>
        <v>#REF!</v>
      </c>
    </row>
    <row r="83" spans="1:24">
      <c r="A83" s="13" t="s">
        <v>42</v>
      </c>
      <c r="B83" s="15">
        <v>10111750</v>
      </c>
      <c r="C83" s="15">
        <v>4000187732</v>
      </c>
      <c r="D83" s="15">
        <v>50</v>
      </c>
      <c r="E83" s="15" t="s">
        <v>36</v>
      </c>
      <c r="F83" s="15" t="s">
        <v>43</v>
      </c>
      <c r="G83" s="15" t="s">
        <v>74</v>
      </c>
      <c r="H83" s="15" t="s">
        <v>76</v>
      </c>
      <c r="I83" s="15">
        <v>40</v>
      </c>
      <c r="J83" s="18">
        <v>503313.58</v>
      </c>
      <c r="K83" s="15" t="s">
        <v>39</v>
      </c>
      <c r="L83" s="15"/>
      <c r="M83" s="15"/>
      <c r="N83" s="16" t="s">
        <v>44</v>
      </c>
      <c r="O83" s="1" t="str">
        <f t="shared" si="27"/>
        <v/>
      </c>
      <c r="P83" s="1" t="e">
        <f ca="1">IF(AND(O83&lt;&gt; "", COUNTIF(BS!#REF!,O83)&gt;0),"Matched", "")</f>
        <v>#REF!</v>
      </c>
      <c r="Q83" s="1" t="str">
        <f t="shared" si="32"/>
        <v/>
      </c>
      <c r="R83" s="1" t="e">
        <f ca="1">IF(AND(Q83&lt;&gt; "", COUNTIF(BS!#REF!,Q83)&gt;0),"Matched", "")</f>
        <v>#REF!</v>
      </c>
      <c r="S83" s="1" t="str">
        <f t="shared" si="33"/>
        <v/>
      </c>
      <c r="T83" s="1" t="e">
        <f ca="1">IF(AND(S83&lt;&gt; "", COUNTIF(BS!#REF!,S83)&gt;0),"Matched", "")</f>
        <v>#REF!</v>
      </c>
      <c r="U83" s="1" t="str">
        <f ca="1">IF(J83&gt; 0,"Logic4"&amp;"_"&amp;H83 &amp;"_"&amp; 970656.84,"")</f>
        <v>Logic4_16.02.2020_970656.84</v>
      </c>
      <c r="V83" s="1" t="e">
        <f ca="1">IF(AND(U83&lt;&gt; "", COUNTIF(BS!#REF!,U83)&gt;0),"Matched", "")</f>
        <v>#REF!</v>
      </c>
    </row>
    <row r="84" spans="1:24">
      <c r="A84" s="9" t="s">
        <v>42</v>
      </c>
      <c r="B84" s="11">
        <v>10111750</v>
      </c>
      <c r="C84" s="11">
        <v>4000187733</v>
      </c>
      <c r="D84" s="11">
        <v>50</v>
      </c>
      <c r="E84" s="11" t="s">
        <v>36</v>
      </c>
      <c r="F84" s="11" t="s">
        <v>43</v>
      </c>
      <c r="G84" s="11" t="s">
        <v>76</v>
      </c>
      <c r="H84" s="11" t="s">
        <v>76</v>
      </c>
      <c r="I84" s="11">
        <v>40</v>
      </c>
      <c r="J84" s="17">
        <v>467343.26</v>
      </c>
      <c r="K84" s="11" t="s">
        <v>39</v>
      </c>
      <c r="L84" s="11"/>
      <c r="M84" s="11"/>
      <c r="N84" s="12" t="s">
        <v>44</v>
      </c>
      <c r="O84" s="1" t="str">
        <f t="shared" si="27"/>
        <v/>
      </c>
      <c r="P84" s="1" t="e">
        <f ca="1">IF(AND(O84&lt;&gt; "", COUNTIF(BS!#REF!,O84)&gt;0),"Matched", "")</f>
        <v>#REF!</v>
      </c>
      <c r="Q84" s="1" t="str">
        <f t="shared" si="32"/>
        <v/>
      </c>
      <c r="R84" s="1" t="e">
        <f ca="1">IF(AND(Q84&lt;&gt; "", COUNTIF(BS!#REF!,Q84)&gt;0),"Matched", "")</f>
        <v>#REF!</v>
      </c>
      <c r="S84" s="1" t="str">
        <f t="shared" si="33"/>
        <v/>
      </c>
      <c r="T84" s="1" t="e">
        <f ca="1">IF(AND(S84&lt;&gt; "", COUNTIF(BS!#REF!,S84)&gt;0),"Matched", "")</f>
        <v>#REF!</v>
      </c>
      <c r="U84" s="1" t="str">
        <f ca="1">IF(J84&gt; 0,"Logic4"&amp;"_"&amp;H84 &amp;"_"&amp; 970656.84,"")</f>
        <v>Logic4_16.02.2020_970656.84</v>
      </c>
      <c r="V84" s="1" t="e">
        <f ca="1">IF(AND(U84&lt;&gt; "", COUNTIF(BS!#REF!,U84)&gt;0),"Matched", "")</f>
        <v>#REF!</v>
      </c>
    </row>
    <row r="85" spans="1:24">
      <c r="A85" s="13">
        <v>20200216</v>
      </c>
      <c r="B85" s="15">
        <v>10111750</v>
      </c>
      <c r="C85" s="15">
        <v>3000043259</v>
      </c>
      <c r="D85" s="15">
        <v>50</v>
      </c>
      <c r="E85" s="15">
        <v>0</v>
      </c>
      <c r="F85" s="15" t="s">
        <v>46</v>
      </c>
      <c r="G85" s="15" t="s">
        <v>76</v>
      </c>
      <c r="H85" s="15" t="s">
        <v>76</v>
      </c>
      <c r="I85" s="15">
        <v>50</v>
      </c>
      <c r="J85" s="18">
        <v>-970438.7</v>
      </c>
      <c r="K85" s="15" t="s">
        <v>39</v>
      </c>
      <c r="L85" s="15"/>
      <c r="M85" s="15"/>
      <c r="N85" s="16" t="s">
        <v>77</v>
      </c>
      <c r="O85" s="1" t="str">
        <f t="shared" si="27"/>
        <v>Logic1_02_970438.7</v>
      </c>
      <c r="P85" s="1" t="e">
        <f ca="1">IF(AND(O85&lt;&gt; "", COUNTIF(BS!#REF!,O85)&gt;0),"Matched", "")</f>
        <v>#REF!</v>
      </c>
    </row>
    <row r="86" spans="1:24">
      <c r="A86" s="9"/>
      <c r="B86" s="11"/>
      <c r="C86" s="11"/>
      <c r="D86" s="11"/>
      <c r="E86" s="11"/>
      <c r="F86" s="11"/>
      <c r="G86" s="11"/>
      <c r="H86" s="11" t="s">
        <v>76</v>
      </c>
      <c r="I86" s="11"/>
      <c r="J86" s="11">
        <v>0</v>
      </c>
      <c r="K86" s="11" t="s">
        <v>39</v>
      </c>
      <c r="L86" s="11"/>
      <c r="M86" s="11"/>
      <c r="N86" s="12"/>
      <c r="O86" s="1" t="str">
        <f t="shared" si="27"/>
        <v/>
      </c>
      <c r="P86" s="1" t="e">
        <f ca="1">IF(AND(O86&lt;&gt; "", COUNTIF(BS!#REF!,O86)&gt;0),"Matched", "")</f>
        <v>#REF!</v>
      </c>
      <c r="Q86" s="1" t="str">
        <f t="shared" ref="Q86:Q89" si="34">IF( J86&lt; 0,"Logic2"&amp;"_"&amp;G86&amp;"_"&amp; J86*-1,"")</f>
        <v/>
      </c>
      <c r="R86" s="1" t="e">
        <f ca="1">IF(AND(Q86&lt;&gt; "", COUNTIF(BS!#REF!,Q86)&gt;0),"Matched", "")</f>
        <v>#REF!</v>
      </c>
      <c r="S86" s="1" t="str">
        <f t="shared" ref="S86:S89" si="35">IF(F86="SA","Logic3"&amp;"_"&amp;J86,"")</f>
        <v/>
      </c>
      <c r="T86" s="1" t="e">
        <f ca="1">IF(AND(S86&lt;&gt; "", COUNTIF(BS!#REF!,S86)&gt;0),"Matched", "")</f>
        <v>#REF!</v>
      </c>
      <c r="V86" s="1" t="e">
        <f ca="1">IF(AND(U86&lt;&gt; "", COUNTIF(BS!#REF!,U86)&gt;0),"Matched", "")</f>
        <v>#REF!</v>
      </c>
      <c r="X86" s="1" t="e">
        <f ca="1">IF(AND(W86&lt;&gt; "", COUNTIF(BS!#REF!,W86)&gt;0),"Matched", "")</f>
        <v>#REF!</v>
      </c>
    </row>
    <row r="87" spans="1:24">
      <c r="A87" s="13">
        <v>20200217</v>
      </c>
      <c r="B87" s="15">
        <v>10111750</v>
      </c>
      <c r="C87" s="15">
        <v>7800006445</v>
      </c>
      <c r="D87" s="15">
        <v>50</v>
      </c>
      <c r="E87" s="15" t="s">
        <v>36</v>
      </c>
      <c r="F87" s="15" t="s">
        <v>37</v>
      </c>
      <c r="G87" s="15" t="s">
        <v>78</v>
      </c>
      <c r="H87" s="15" t="s">
        <v>78</v>
      </c>
      <c r="I87" s="15">
        <v>50</v>
      </c>
      <c r="J87" s="15">
        <v>-624.23</v>
      </c>
      <c r="K87" s="15" t="s">
        <v>39</v>
      </c>
      <c r="L87" s="15"/>
      <c r="M87" s="15"/>
      <c r="N87" s="16" t="s">
        <v>41</v>
      </c>
      <c r="O87" s="1" t="str">
        <f t="shared" si="27"/>
        <v/>
      </c>
      <c r="P87" s="1" t="e">
        <f ca="1">IF(AND(O87&lt;&gt; "", COUNTIF(BS!#REF!,O87)&gt;0),"Matched", "")</f>
        <v>#REF!</v>
      </c>
      <c r="Q87" s="1" t="str">
        <f t="shared" si="34"/>
        <v>Logic2_17.02.2020_624.23</v>
      </c>
      <c r="R87" s="1" t="e">
        <f ca="1">IF(AND(Q87&lt;&gt; "", COUNTIF(BS!#REF!,Q87)&gt;0),"Matched", "")</f>
        <v>#REF!</v>
      </c>
      <c r="S87" s="1" t="str">
        <f t="shared" si="35"/>
        <v/>
      </c>
      <c r="T87" s="1" t="e">
        <f ca="1">IF(AND(S87&lt;&gt; "", COUNTIF(BS!#REF!,S87)&gt;0),"Matched", "")</f>
        <v>#REF!</v>
      </c>
      <c r="V87" s="1" t="e">
        <f ca="1">IF(AND(U87&lt;&gt; "", COUNTIF(BS!#REF!,U87)&gt;0),"Matched", "")</f>
        <v>#REF!</v>
      </c>
      <c r="W87" s="1" t="str">
        <f ca="1">IF(F87="DA","Logic5"&amp;"_"&amp;H87 &amp;"_"&amp; -624.23*-1,"")</f>
        <v>Logic5_17.02.2020_624.23</v>
      </c>
      <c r="X87" s="1" t="e">
        <f ca="1">IF(AND(W87&lt;&gt; "", COUNTIF(BS!#REF!,W87)&gt;0),"Matched", "")</f>
        <v>#REF!</v>
      </c>
    </row>
    <row r="88" spans="1:24">
      <c r="A88" s="9" t="s">
        <v>42</v>
      </c>
      <c r="B88" s="11">
        <v>10111750</v>
      </c>
      <c r="C88" s="11">
        <v>4000192921</v>
      </c>
      <c r="D88" s="11">
        <v>50</v>
      </c>
      <c r="E88" s="11" t="s">
        <v>36</v>
      </c>
      <c r="F88" s="11" t="s">
        <v>43</v>
      </c>
      <c r="G88" s="11" t="s">
        <v>78</v>
      </c>
      <c r="H88" s="11" t="s">
        <v>78</v>
      </c>
      <c r="I88" s="11">
        <v>40</v>
      </c>
      <c r="J88" s="17">
        <v>1090882.6599999999</v>
      </c>
      <c r="K88" s="11" t="s">
        <v>39</v>
      </c>
      <c r="L88" s="11"/>
      <c r="M88" s="11"/>
      <c r="N88" s="12" t="s">
        <v>44</v>
      </c>
      <c r="O88" s="1" t="str">
        <f t="shared" si="27"/>
        <v/>
      </c>
      <c r="P88" s="1" t="e">
        <f ca="1">IF(AND(O88&lt;&gt; "", COUNTIF(BS!#REF!,O88)&gt;0),"Matched", "")</f>
        <v>#REF!</v>
      </c>
      <c r="Q88" s="1" t="str">
        <f t="shared" si="34"/>
        <v/>
      </c>
      <c r="R88" s="1" t="e">
        <f ca="1">IF(AND(Q88&lt;&gt; "", COUNTIF(BS!#REF!,Q88)&gt;0),"Matched", "")</f>
        <v>#REF!</v>
      </c>
      <c r="S88" s="1" t="str">
        <f t="shared" si="35"/>
        <v/>
      </c>
      <c r="T88" s="1" t="e">
        <f ca="1">IF(AND(S88&lt;&gt; "", COUNTIF(BS!#REF!,S88)&gt;0),"Matched", "")</f>
        <v>#REF!</v>
      </c>
      <c r="U88" s="1" t="str">
        <f ca="1">IF(J88&gt; 0,"Logic4"&amp;"_"&amp;H88 &amp;"_"&amp; 1483475.77,"")</f>
        <v>Logic4_17.02.2020_1483475.77</v>
      </c>
      <c r="V88" s="1" t="e">
        <f ca="1">IF(AND(U88&lt;&gt; "", COUNTIF(BS!#REF!,U88)&gt;0),"Matched", "")</f>
        <v>#REF!</v>
      </c>
    </row>
    <row r="89" spans="1:24">
      <c r="A89" s="13" t="s">
        <v>42</v>
      </c>
      <c r="B89" s="15">
        <v>10111750</v>
      </c>
      <c r="C89" s="15">
        <v>4000192920</v>
      </c>
      <c r="D89" s="15">
        <v>50</v>
      </c>
      <c r="E89" s="15" t="s">
        <v>36</v>
      </c>
      <c r="F89" s="15" t="s">
        <v>43</v>
      </c>
      <c r="G89" s="15" t="s">
        <v>76</v>
      </c>
      <c r="H89" s="15" t="s">
        <v>78</v>
      </c>
      <c r="I89" s="15">
        <v>40</v>
      </c>
      <c r="J89" s="18">
        <v>392593.11</v>
      </c>
      <c r="K89" s="15" t="s">
        <v>39</v>
      </c>
      <c r="L89" s="15"/>
      <c r="M89" s="15"/>
      <c r="N89" s="16" t="s">
        <v>44</v>
      </c>
      <c r="O89" s="1" t="str">
        <f t="shared" si="27"/>
        <v/>
      </c>
      <c r="P89" s="1" t="e">
        <f ca="1">IF(AND(O89&lt;&gt; "", COUNTIF(BS!#REF!,O89)&gt;0),"Matched", "")</f>
        <v>#REF!</v>
      </c>
      <c r="Q89" s="1" t="str">
        <f t="shared" si="34"/>
        <v/>
      </c>
      <c r="R89" s="1" t="e">
        <f ca="1">IF(AND(Q89&lt;&gt; "", COUNTIF(BS!#REF!,Q89)&gt;0),"Matched", "")</f>
        <v>#REF!</v>
      </c>
      <c r="S89" s="1" t="str">
        <f t="shared" si="35"/>
        <v/>
      </c>
      <c r="T89" s="1" t="e">
        <f ca="1">IF(AND(S89&lt;&gt; "", COUNTIF(BS!#REF!,S89)&gt;0),"Matched", "")</f>
        <v>#REF!</v>
      </c>
      <c r="U89" s="1" t="str">
        <f ca="1">IF(J89&gt; 0,"Logic4"&amp;"_"&amp;H89 &amp;"_"&amp; 1483475.77,"")</f>
        <v>Logic4_17.02.2020_1483475.77</v>
      </c>
      <c r="V89" s="1" t="e">
        <f ca="1">IF(AND(U89&lt;&gt; "", COUNTIF(BS!#REF!,U89)&gt;0),"Matched", "")</f>
        <v>#REF!</v>
      </c>
    </row>
    <row r="90" spans="1:24">
      <c r="A90" s="9">
        <v>20200217</v>
      </c>
      <c r="B90" s="11">
        <v>10111750</v>
      </c>
      <c r="C90" s="11">
        <v>3000043262</v>
      </c>
      <c r="D90" s="11">
        <v>50</v>
      </c>
      <c r="E90" s="11">
        <v>0</v>
      </c>
      <c r="F90" s="11" t="s">
        <v>46</v>
      </c>
      <c r="G90" s="11" t="s">
        <v>78</v>
      </c>
      <c r="H90" s="11" t="s">
        <v>78</v>
      </c>
      <c r="I90" s="11">
        <v>50</v>
      </c>
      <c r="J90" s="17">
        <v>-1482851.54</v>
      </c>
      <c r="K90" s="11" t="s">
        <v>39</v>
      </c>
      <c r="L90" s="11"/>
      <c r="M90" s="11"/>
      <c r="N90" s="12" t="s">
        <v>79</v>
      </c>
      <c r="O90" s="1" t="str">
        <f t="shared" si="27"/>
        <v>Logic1_02_1482851.54</v>
      </c>
      <c r="P90" s="1" t="e">
        <f ca="1">IF(AND(O90&lt;&gt; "", COUNTIF(BS!#REF!,O90)&gt;0),"Matched", "")</f>
        <v>#REF!</v>
      </c>
    </row>
    <row r="91" spans="1:24">
      <c r="A91" s="13"/>
      <c r="B91" s="15"/>
      <c r="C91" s="15"/>
      <c r="D91" s="15"/>
      <c r="E91" s="15"/>
      <c r="F91" s="15"/>
      <c r="G91" s="15"/>
      <c r="H91" s="15" t="s">
        <v>78</v>
      </c>
      <c r="I91" s="15"/>
      <c r="J91" s="15">
        <v>0</v>
      </c>
      <c r="K91" s="15" t="s">
        <v>39</v>
      </c>
      <c r="L91" s="15"/>
      <c r="M91" s="15"/>
      <c r="N91" s="16"/>
      <c r="O91" s="1" t="str">
        <f t="shared" si="27"/>
        <v/>
      </c>
      <c r="P91" s="1" t="e">
        <f ca="1">IF(AND(O91&lt;&gt; "", COUNTIF(BS!#REF!,O91)&gt;0),"Matched", "")</f>
        <v>#REF!</v>
      </c>
      <c r="Q91" s="1" t="str">
        <f t="shared" ref="Q91:Q94" si="36">IF( J91&lt; 0,"Logic2"&amp;"_"&amp;G91&amp;"_"&amp; J91*-1,"")</f>
        <v/>
      </c>
      <c r="R91" s="1" t="e">
        <f ca="1">IF(AND(Q91&lt;&gt; "", COUNTIF(BS!#REF!,Q91)&gt;0),"Matched", "")</f>
        <v>#REF!</v>
      </c>
      <c r="S91" s="1" t="str">
        <f t="shared" ref="S91:S94" si="37">IF(F91="SA","Logic3"&amp;"_"&amp;J91,"")</f>
        <v/>
      </c>
      <c r="T91" s="1" t="e">
        <f ca="1">IF(AND(S91&lt;&gt; "", COUNTIF(BS!#REF!,S91)&gt;0),"Matched", "")</f>
        <v>#REF!</v>
      </c>
      <c r="V91" s="1" t="e">
        <f ca="1">IF(AND(U91&lt;&gt; "", COUNTIF(BS!#REF!,U91)&gt;0),"Matched", "")</f>
        <v>#REF!</v>
      </c>
      <c r="X91" s="1" t="e">
        <f ca="1">IF(AND(W91&lt;&gt; "", COUNTIF(BS!#REF!,W91)&gt;0),"Matched", "")</f>
        <v>#REF!</v>
      </c>
    </row>
    <row r="92" spans="1:24">
      <c r="A92" s="9">
        <v>20200218</v>
      </c>
      <c r="B92" s="11">
        <v>10111750</v>
      </c>
      <c r="C92" s="11">
        <v>7800006447</v>
      </c>
      <c r="D92" s="11">
        <v>50</v>
      </c>
      <c r="E92" s="11" t="s">
        <v>36</v>
      </c>
      <c r="F92" s="11" t="s">
        <v>37</v>
      </c>
      <c r="G92" s="11" t="s">
        <v>80</v>
      </c>
      <c r="H92" s="11" t="s">
        <v>80</v>
      </c>
      <c r="I92" s="11">
        <v>50</v>
      </c>
      <c r="J92" s="11">
        <v>-887.51</v>
      </c>
      <c r="K92" s="11" t="s">
        <v>39</v>
      </c>
      <c r="L92" s="11"/>
      <c r="M92" s="11"/>
      <c r="N92" s="12" t="s">
        <v>41</v>
      </c>
      <c r="O92" s="1" t="str">
        <f t="shared" si="27"/>
        <v/>
      </c>
      <c r="P92" s="1" t="e">
        <f ca="1">IF(AND(O92&lt;&gt; "", COUNTIF(BS!#REF!,O92)&gt;0),"Matched", "")</f>
        <v>#REF!</v>
      </c>
      <c r="Q92" s="1" t="str">
        <f t="shared" si="36"/>
        <v>Logic2_18.02.2020_887.51</v>
      </c>
      <c r="R92" s="1" t="e">
        <f ca="1">IF(AND(Q92&lt;&gt; "", COUNTIF(BS!#REF!,Q92)&gt;0),"Matched", "")</f>
        <v>#REF!</v>
      </c>
      <c r="S92" s="1" t="str">
        <f t="shared" si="37"/>
        <v/>
      </c>
      <c r="T92" s="1" t="e">
        <f ca="1">IF(AND(S92&lt;&gt; "", COUNTIF(BS!#REF!,S92)&gt;0),"Matched", "")</f>
        <v>#REF!</v>
      </c>
      <c r="V92" s="1" t="e">
        <f ca="1">IF(AND(U92&lt;&gt; "", COUNTIF(BS!#REF!,U92)&gt;0),"Matched", "")</f>
        <v>#REF!</v>
      </c>
      <c r="W92" s="1" t="str">
        <f ca="1">IF(F92="DA","Logic5"&amp;"_"&amp;H92 &amp;"_"&amp; -887.51*-1,"")</f>
        <v>Logic5_18.02.2020_887.51</v>
      </c>
      <c r="X92" s="1" t="e">
        <f ca="1">IF(AND(W92&lt;&gt; "", COUNTIF(BS!#REF!,W92)&gt;0),"Matched", "")</f>
        <v>#REF!</v>
      </c>
    </row>
    <row r="93" spans="1:24">
      <c r="A93" s="13" t="s">
        <v>42</v>
      </c>
      <c r="B93" s="15">
        <v>10111750</v>
      </c>
      <c r="C93" s="15">
        <v>4000197866</v>
      </c>
      <c r="D93" s="15">
        <v>50</v>
      </c>
      <c r="E93" s="15" t="s">
        <v>36</v>
      </c>
      <c r="F93" s="15" t="s">
        <v>43</v>
      </c>
      <c r="G93" s="15" t="s">
        <v>80</v>
      </c>
      <c r="H93" s="15" t="s">
        <v>80</v>
      </c>
      <c r="I93" s="15">
        <v>40</v>
      </c>
      <c r="J93" s="18">
        <v>983403.04</v>
      </c>
      <c r="K93" s="15" t="s">
        <v>39</v>
      </c>
      <c r="L93" s="15"/>
      <c r="M93" s="15"/>
      <c r="N93" s="16" t="s">
        <v>44</v>
      </c>
      <c r="O93" s="1" t="str">
        <f t="shared" si="27"/>
        <v/>
      </c>
      <c r="P93" s="1" t="e">
        <f ca="1">IF(AND(O93&lt;&gt; "", COUNTIF(BS!#REF!,O93)&gt;0),"Matched", "")</f>
        <v>#REF!</v>
      </c>
      <c r="Q93" s="1" t="str">
        <f t="shared" si="36"/>
        <v/>
      </c>
      <c r="R93" s="1" t="e">
        <f ca="1">IF(AND(Q93&lt;&gt; "", COUNTIF(BS!#REF!,Q93)&gt;0),"Matched", "")</f>
        <v>#REF!</v>
      </c>
      <c r="S93" s="1" t="str">
        <f t="shared" si="37"/>
        <v/>
      </c>
      <c r="T93" s="1" t="e">
        <f ca="1">IF(AND(S93&lt;&gt; "", COUNTIF(BS!#REF!,S93)&gt;0),"Matched", "")</f>
        <v>#REF!</v>
      </c>
      <c r="U93" s="1" t="str">
        <f ca="1">IF(J93&gt; 0,"Logic4"&amp;"_"&amp;H93 &amp;"_"&amp; 1658774.38,"")</f>
        <v>Logic4_18.02.2020_1658774.38</v>
      </c>
      <c r="V93" s="1" t="e">
        <f ca="1">IF(AND(U93&lt;&gt; "", COUNTIF(BS!#REF!,U93)&gt;0),"Matched", "")</f>
        <v>#REF!</v>
      </c>
    </row>
    <row r="94" spans="1:24">
      <c r="A94" s="9" t="s">
        <v>42</v>
      </c>
      <c r="B94" s="11">
        <v>10111750</v>
      </c>
      <c r="C94" s="11">
        <v>4000197865</v>
      </c>
      <c r="D94" s="11">
        <v>50</v>
      </c>
      <c r="E94" s="11" t="s">
        <v>36</v>
      </c>
      <c r="F94" s="11" t="s">
        <v>43</v>
      </c>
      <c r="G94" s="11" t="s">
        <v>78</v>
      </c>
      <c r="H94" s="11" t="s">
        <v>80</v>
      </c>
      <c r="I94" s="11">
        <v>40</v>
      </c>
      <c r="J94" s="17">
        <v>675371.34</v>
      </c>
      <c r="K94" s="11" t="s">
        <v>39</v>
      </c>
      <c r="L94" s="11"/>
      <c r="M94" s="11"/>
      <c r="N94" s="12" t="s">
        <v>44</v>
      </c>
      <c r="O94" s="1" t="str">
        <f t="shared" si="27"/>
        <v/>
      </c>
      <c r="P94" s="1" t="e">
        <f ca="1">IF(AND(O94&lt;&gt; "", COUNTIF(BS!#REF!,O94)&gt;0),"Matched", "")</f>
        <v>#REF!</v>
      </c>
      <c r="Q94" s="1" t="str">
        <f t="shared" si="36"/>
        <v/>
      </c>
      <c r="R94" s="1" t="e">
        <f ca="1">IF(AND(Q94&lt;&gt; "", COUNTIF(BS!#REF!,Q94)&gt;0),"Matched", "")</f>
        <v>#REF!</v>
      </c>
      <c r="S94" s="1" t="str">
        <f t="shared" si="37"/>
        <v/>
      </c>
      <c r="T94" s="1" t="e">
        <f ca="1">IF(AND(S94&lt;&gt; "", COUNTIF(BS!#REF!,S94)&gt;0),"Matched", "")</f>
        <v>#REF!</v>
      </c>
      <c r="U94" s="1" t="str">
        <f ca="1">IF(J94&gt; 0,"Logic4"&amp;"_"&amp;H94 &amp;"_"&amp; 1658774.38,"")</f>
        <v>Logic4_18.02.2020_1658774.38</v>
      </c>
      <c r="V94" s="1" t="e">
        <f ca="1">IF(AND(U94&lt;&gt; "", COUNTIF(BS!#REF!,U94)&gt;0),"Matched", "")</f>
        <v>#REF!</v>
      </c>
    </row>
    <row r="95" spans="1:24">
      <c r="A95" s="13">
        <v>20200218</v>
      </c>
      <c r="B95" s="15">
        <v>10111750</v>
      </c>
      <c r="C95" s="15">
        <v>3000043265</v>
      </c>
      <c r="D95" s="15">
        <v>50</v>
      </c>
      <c r="E95" s="15">
        <v>0</v>
      </c>
      <c r="F95" s="15" t="s">
        <v>46</v>
      </c>
      <c r="G95" s="15" t="s">
        <v>80</v>
      </c>
      <c r="H95" s="15" t="s">
        <v>80</v>
      </c>
      <c r="I95" s="15">
        <v>50</v>
      </c>
      <c r="J95" s="18">
        <v>-1657886.87</v>
      </c>
      <c r="K95" s="15" t="s">
        <v>39</v>
      </c>
      <c r="L95" s="15"/>
      <c r="M95" s="15"/>
      <c r="N95" s="16" t="s">
        <v>81</v>
      </c>
      <c r="O95" s="1" t="str">
        <f t="shared" si="27"/>
        <v>Logic1_02_1657886.87</v>
      </c>
      <c r="P95" s="1" t="e">
        <f ca="1">IF(AND(O95&lt;&gt; "", COUNTIF(BS!#REF!,O95)&gt;0),"Matched", "")</f>
        <v>#REF!</v>
      </c>
    </row>
    <row r="96" spans="1:24">
      <c r="A96" s="9"/>
      <c r="B96" s="11"/>
      <c r="C96" s="11"/>
      <c r="D96" s="11"/>
      <c r="E96" s="11"/>
      <c r="F96" s="11"/>
      <c r="G96" s="11"/>
      <c r="H96" s="11" t="s">
        <v>80</v>
      </c>
      <c r="I96" s="11"/>
      <c r="J96" s="11">
        <v>0</v>
      </c>
      <c r="K96" s="11" t="s">
        <v>39</v>
      </c>
      <c r="L96" s="11"/>
      <c r="M96" s="11"/>
      <c r="N96" s="12"/>
      <c r="O96" s="1" t="str">
        <f t="shared" si="27"/>
        <v/>
      </c>
      <c r="P96" s="1" t="e">
        <f ca="1">IF(AND(O96&lt;&gt; "", COUNTIF(BS!#REF!,O96)&gt;0),"Matched", "")</f>
        <v>#REF!</v>
      </c>
      <c r="Q96" s="1" t="str">
        <f t="shared" ref="Q96:Q99" si="38">IF( J96&lt; 0,"Logic2"&amp;"_"&amp;G96&amp;"_"&amp; J96*-1,"")</f>
        <v/>
      </c>
      <c r="R96" s="1" t="e">
        <f ca="1">IF(AND(Q96&lt;&gt; "", COUNTIF(BS!#REF!,Q96)&gt;0),"Matched", "")</f>
        <v>#REF!</v>
      </c>
      <c r="S96" s="1" t="str">
        <f t="shared" ref="S96:S99" si="39">IF(F96="SA","Logic3"&amp;"_"&amp;J96,"")</f>
        <v/>
      </c>
      <c r="T96" s="1" t="e">
        <f ca="1">IF(AND(S96&lt;&gt; "", COUNTIF(BS!#REF!,S96)&gt;0),"Matched", "")</f>
        <v>#REF!</v>
      </c>
      <c r="V96" s="1" t="e">
        <f ca="1">IF(AND(U96&lt;&gt; "", COUNTIF(BS!#REF!,U96)&gt;0),"Matched", "")</f>
        <v>#REF!</v>
      </c>
      <c r="X96" s="1" t="e">
        <f ca="1">IF(AND(W96&lt;&gt; "", COUNTIF(BS!#REF!,W96)&gt;0),"Matched", "")</f>
        <v>#REF!</v>
      </c>
    </row>
    <row r="97" spans="1:24">
      <c r="A97" s="13">
        <v>20200219</v>
      </c>
      <c r="B97" s="15">
        <v>10111750</v>
      </c>
      <c r="C97" s="15">
        <v>7800006449</v>
      </c>
      <c r="D97" s="15">
        <v>50</v>
      </c>
      <c r="E97" s="15" t="s">
        <v>36</v>
      </c>
      <c r="F97" s="15" t="s">
        <v>37</v>
      </c>
      <c r="G97" s="15" t="s">
        <v>82</v>
      </c>
      <c r="H97" s="15" t="s">
        <v>82</v>
      </c>
      <c r="I97" s="15">
        <v>50</v>
      </c>
      <c r="J97" s="15">
        <v>-919.06</v>
      </c>
      <c r="K97" s="15" t="s">
        <v>39</v>
      </c>
      <c r="L97" s="15"/>
      <c r="M97" s="15"/>
      <c r="N97" s="16" t="s">
        <v>41</v>
      </c>
      <c r="O97" s="1" t="str">
        <f t="shared" si="27"/>
        <v/>
      </c>
      <c r="P97" s="1" t="e">
        <f ca="1">IF(AND(O97&lt;&gt; "", COUNTIF(BS!#REF!,O97)&gt;0),"Matched", "")</f>
        <v>#REF!</v>
      </c>
      <c r="Q97" s="1" t="str">
        <f t="shared" si="38"/>
        <v>Logic2_19.02.2020_919.06</v>
      </c>
      <c r="R97" s="1" t="e">
        <f ca="1">IF(AND(Q97&lt;&gt; "", COUNTIF(BS!#REF!,Q97)&gt;0),"Matched", "")</f>
        <v>#REF!</v>
      </c>
      <c r="S97" s="1" t="str">
        <f t="shared" si="39"/>
        <v/>
      </c>
      <c r="T97" s="1" t="e">
        <f ca="1">IF(AND(S97&lt;&gt; "", COUNTIF(BS!#REF!,S97)&gt;0),"Matched", "")</f>
        <v>#REF!</v>
      </c>
      <c r="V97" s="1" t="e">
        <f ca="1">IF(AND(U97&lt;&gt; "", COUNTIF(BS!#REF!,U97)&gt;0),"Matched", "")</f>
        <v>#REF!</v>
      </c>
      <c r="W97" s="1" t="str">
        <f ca="1">IF(F97="DA","Logic5"&amp;"_"&amp;H97 &amp;"_"&amp; -919.06*-1,"")</f>
        <v>Logic5_19.02.2020_919.06</v>
      </c>
      <c r="X97" s="1" t="e">
        <f ca="1">IF(AND(W97&lt;&gt; "", COUNTIF(BS!#REF!,W97)&gt;0),"Matched", "")</f>
        <v>#REF!</v>
      </c>
    </row>
    <row r="98" spans="1:24">
      <c r="A98" s="9" t="s">
        <v>42</v>
      </c>
      <c r="B98" s="11">
        <v>10111750</v>
      </c>
      <c r="C98" s="11">
        <v>4000202043</v>
      </c>
      <c r="D98" s="11">
        <v>50</v>
      </c>
      <c r="E98" s="11" t="s">
        <v>36</v>
      </c>
      <c r="F98" s="11" t="s">
        <v>43</v>
      </c>
      <c r="G98" s="11" t="s">
        <v>80</v>
      </c>
      <c r="H98" s="11" t="s">
        <v>82</v>
      </c>
      <c r="I98" s="11">
        <v>40</v>
      </c>
      <c r="J98" s="17">
        <v>598305.57999999996</v>
      </c>
      <c r="K98" s="11" t="s">
        <v>39</v>
      </c>
      <c r="L98" s="11"/>
      <c r="M98" s="11"/>
      <c r="N98" s="12" t="s">
        <v>44</v>
      </c>
      <c r="O98" s="1" t="str">
        <f t="shared" si="27"/>
        <v/>
      </c>
      <c r="P98" s="1" t="e">
        <f ca="1">IF(AND(O98&lt;&gt; "", COUNTIF(BS!#REF!,O98)&gt;0),"Matched", "")</f>
        <v>#REF!</v>
      </c>
      <c r="Q98" s="1" t="str">
        <f t="shared" si="38"/>
        <v/>
      </c>
      <c r="R98" s="1" t="e">
        <f ca="1">IF(AND(Q98&lt;&gt; "", COUNTIF(BS!#REF!,Q98)&gt;0),"Matched", "")</f>
        <v>#REF!</v>
      </c>
      <c r="S98" s="1" t="str">
        <f t="shared" si="39"/>
        <v/>
      </c>
      <c r="T98" s="1" t="e">
        <f ca="1">IF(AND(S98&lt;&gt; "", COUNTIF(BS!#REF!,S98)&gt;0),"Matched", "")</f>
        <v>#REF!</v>
      </c>
      <c r="U98" s="1" t="str">
        <f ca="1">IF(J98&gt; 0,"Logic4"&amp;"_"&amp;H98 &amp;"_"&amp; 1585409.11,"")</f>
        <v>Logic4_19.02.2020_1585409.11</v>
      </c>
      <c r="V98" s="1" t="e">
        <f ca="1">IF(AND(U98&lt;&gt; "", COUNTIF(BS!#REF!,U98)&gt;0),"Matched", "")</f>
        <v>#REF!</v>
      </c>
    </row>
    <row r="99" spans="1:24">
      <c r="A99" s="13" t="s">
        <v>42</v>
      </c>
      <c r="B99" s="15">
        <v>10111750</v>
      </c>
      <c r="C99" s="15">
        <v>4000202044</v>
      </c>
      <c r="D99" s="15">
        <v>50</v>
      </c>
      <c r="E99" s="15" t="s">
        <v>36</v>
      </c>
      <c r="F99" s="15" t="s">
        <v>43</v>
      </c>
      <c r="G99" s="15" t="s">
        <v>82</v>
      </c>
      <c r="H99" s="15" t="s">
        <v>82</v>
      </c>
      <c r="I99" s="15">
        <v>40</v>
      </c>
      <c r="J99" s="18">
        <v>987103.53</v>
      </c>
      <c r="K99" s="15" t="s">
        <v>39</v>
      </c>
      <c r="L99" s="15"/>
      <c r="M99" s="15"/>
      <c r="N99" s="16" t="s">
        <v>44</v>
      </c>
      <c r="O99" s="1" t="str">
        <f t="shared" si="27"/>
        <v/>
      </c>
      <c r="P99" s="1" t="e">
        <f ca="1">IF(AND(O99&lt;&gt; "", COUNTIF(BS!#REF!,O99)&gt;0),"Matched", "")</f>
        <v>#REF!</v>
      </c>
      <c r="Q99" s="1" t="str">
        <f t="shared" si="38"/>
        <v/>
      </c>
      <c r="R99" s="1" t="e">
        <f ca="1">IF(AND(Q99&lt;&gt; "", COUNTIF(BS!#REF!,Q99)&gt;0),"Matched", "")</f>
        <v>#REF!</v>
      </c>
      <c r="S99" s="1" t="str">
        <f t="shared" si="39"/>
        <v/>
      </c>
      <c r="T99" s="1" t="e">
        <f ca="1">IF(AND(S99&lt;&gt; "", COUNTIF(BS!#REF!,S99)&gt;0),"Matched", "")</f>
        <v>#REF!</v>
      </c>
      <c r="U99" s="1" t="str">
        <f ca="1">IF(J99&gt; 0,"Logic4"&amp;"_"&amp;H99 &amp;"_"&amp; 1585409.11,"")</f>
        <v>Logic4_19.02.2020_1585409.11</v>
      </c>
      <c r="V99" s="1" t="e">
        <f ca="1">IF(AND(U99&lt;&gt; "", COUNTIF(BS!#REF!,U99)&gt;0),"Matched", "")</f>
        <v>#REF!</v>
      </c>
    </row>
    <row r="100" spans="1:24">
      <c r="A100" s="9">
        <v>20200219</v>
      </c>
      <c r="B100" s="11">
        <v>10111750</v>
      </c>
      <c r="C100" s="11">
        <v>3000043268</v>
      </c>
      <c r="D100" s="11">
        <v>50</v>
      </c>
      <c r="E100" s="11">
        <v>0</v>
      </c>
      <c r="F100" s="11" t="s">
        <v>46</v>
      </c>
      <c r="G100" s="11" t="s">
        <v>82</v>
      </c>
      <c r="H100" s="11" t="s">
        <v>82</v>
      </c>
      <c r="I100" s="11">
        <v>50</v>
      </c>
      <c r="J100" s="17">
        <v>-1584490.05</v>
      </c>
      <c r="K100" s="11" t="s">
        <v>39</v>
      </c>
      <c r="L100" s="11"/>
      <c r="M100" s="11"/>
      <c r="N100" s="12" t="s">
        <v>83</v>
      </c>
      <c r="O100" s="1" t="str">
        <f t="shared" si="27"/>
        <v>Logic1_02_1584490.05</v>
      </c>
      <c r="P100" s="1" t="e">
        <f ca="1">IF(AND(O100&lt;&gt; "", COUNTIF(BS!#REF!,O100)&gt;0),"Matched", "")</f>
        <v>#REF!</v>
      </c>
    </row>
    <row r="101" spans="1:24">
      <c r="A101" s="13"/>
      <c r="B101" s="15"/>
      <c r="C101" s="15"/>
      <c r="D101" s="15"/>
      <c r="E101" s="15"/>
      <c r="F101" s="15"/>
      <c r="G101" s="15"/>
      <c r="H101" s="15" t="s">
        <v>82</v>
      </c>
      <c r="I101" s="15"/>
      <c r="J101" s="15">
        <v>0</v>
      </c>
      <c r="K101" s="15" t="s">
        <v>39</v>
      </c>
      <c r="L101" s="15"/>
      <c r="M101" s="15"/>
      <c r="N101" s="16"/>
      <c r="O101" s="1" t="str">
        <f t="shared" si="27"/>
        <v/>
      </c>
      <c r="P101" s="1" t="e">
        <f ca="1">IF(AND(O101&lt;&gt; "", COUNTIF(BS!#REF!,O101)&gt;0),"Matched", "")</f>
        <v>#REF!</v>
      </c>
      <c r="Q101" s="1" t="str">
        <f t="shared" ref="Q101:Q105" si="40">IF( J101&lt; 0,"Logic2"&amp;"_"&amp;G101&amp;"_"&amp; J101*-1,"")</f>
        <v/>
      </c>
      <c r="R101" s="1" t="e">
        <f ca="1">IF(AND(Q101&lt;&gt; "", COUNTIF(BS!#REF!,Q101)&gt;0),"Matched", "")</f>
        <v>#REF!</v>
      </c>
      <c r="S101" s="1" t="str">
        <f t="shared" ref="S101:S105" si="41">IF(F101="SA","Logic3"&amp;"_"&amp;J101,"")</f>
        <v/>
      </c>
      <c r="T101" s="1" t="e">
        <f ca="1">IF(AND(S101&lt;&gt; "", COUNTIF(BS!#REF!,S101)&gt;0),"Matched", "")</f>
        <v>#REF!</v>
      </c>
      <c r="V101" s="1" t="e">
        <f ca="1">IF(AND(U101&lt;&gt; "", COUNTIF(BS!#REF!,U101)&gt;0),"Matched", "")</f>
        <v>#REF!</v>
      </c>
      <c r="X101" s="1" t="e">
        <f ca="1">IF(AND(W101&lt;&gt; "", COUNTIF(BS!#REF!,W101)&gt;0),"Matched", "")</f>
        <v>#REF!</v>
      </c>
    </row>
    <row r="102" spans="1:24">
      <c r="A102" s="9">
        <v>20200220</v>
      </c>
      <c r="B102" s="11">
        <v>10111750</v>
      </c>
      <c r="C102" s="11">
        <v>7800006457</v>
      </c>
      <c r="D102" s="11">
        <v>50</v>
      </c>
      <c r="E102" s="11" t="s">
        <v>36</v>
      </c>
      <c r="F102" s="11" t="s">
        <v>37</v>
      </c>
      <c r="G102" s="11" t="s">
        <v>84</v>
      </c>
      <c r="H102" s="11" t="s">
        <v>84</v>
      </c>
      <c r="I102" s="11">
        <v>50</v>
      </c>
      <c r="J102" s="11">
        <v>-634.6</v>
      </c>
      <c r="K102" s="11" t="s">
        <v>39</v>
      </c>
      <c r="L102" s="11"/>
      <c r="M102" s="11"/>
      <c r="N102" s="12" t="s">
        <v>41</v>
      </c>
      <c r="O102" s="1" t="str">
        <f t="shared" si="27"/>
        <v/>
      </c>
      <c r="P102" s="1" t="e">
        <f ca="1">IF(AND(O102&lt;&gt; "", COUNTIF(BS!#REF!,O102)&gt;0),"Matched", "")</f>
        <v>#REF!</v>
      </c>
      <c r="Q102" s="1" t="str">
        <f t="shared" si="40"/>
        <v>Logic2_20.02.2020_634.6</v>
      </c>
      <c r="R102" s="1" t="e">
        <f ca="1">IF(AND(Q102&lt;&gt; "", COUNTIF(BS!#REF!,Q102)&gt;0),"Matched", "")</f>
        <v>#REF!</v>
      </c>
      <c r="S102" s="1" t="str">
        <f t="shared" si="41"/>
        <v/>
      </c>
      <c r="T102" s="1" t="e">
        <f ca="1">IF(AND(S102&lt;&gt; "", COUNTIF(BS!#REF!,S102)&gt;0),"Matched", "")</f>
        <v>#REF!</v>
      </c>
      <c r="V102" s="1" t="e">
        <f ca="1">IF(AND(U102&lt;&gt; "", COUNTIF(BS!#REF!,U102)&gt;0),"Matched", "")</f>
        <v>#REF!</v>
      </c>
      <c r="W102" s="1" t="str">
        <f ca="1">IF(F102="DA","Logic5"&amp;"_"&amp;H102 &amp;"_"&amp; -634.6*-1,"")</f>
        <v>Logic5_20.02.2020_634.6</v>
      </c>
      <c r="X102" s="1" t="e">
        <f ca="1">IF(AND(W102&lt;&gt; "", COUNTIF(BS!#REF!,W102)&gt;0),"Matched", "")</f>
        <v>#REF!</v>
      </c>
    </row>
    <row r="103" spans="1:24">
      <c r="A103" s="13" t="s">
        <v>42</v>
      </c>
      <c r="B103" s="15">
        <v>10111750</v>
      </c>
      <c r="C103" s="15">
        <v>4000207178</v>
      </c>
      <c r="D103" s="15">
        <v>50</v>
      </c>
      <c r="E103" s="15" t="s">
        <v>36</v>
      </c>
      <c r="F103" s="15" t="s">
        <v>43</v>
      </c>
      <c r="G103" s="15" t="s">
        <v>80</v>
      </c>
      <c r="H103" s="15" t="s">
        <v>84</v>
      </c>
      <c r="I103" s="15">
        <v>40</v>
      </c>
      <c r="J103" s="18">
        <v>1200</v>
      </c>
      <c r="K103" s="15" t="s">
        <v>39</v>
      </c>
      <c r="L103" s="15"/>
      <c r="M103" s="15"/>
      <c r="N103" s="16" t="s">
        <v>44</v>
      </c>
      <c r="O103" s="1" t="str">
        <f t="shared" si="27"/>
        <v/>
      </c>
      <c r="P103" s="1" t="e">
        <f ca="1">IF(AND(O103&lt;&gt; "", COUNTIF(BS!#REF!,O103)&gt;0),"Matched", "")</f>
        <v>#REF!</v>
      </c>
      <c r="Q103" s="1" t="str">
        <f t="shared" si="40"/>
        <v/>
      </c>
      <c r="R103" s="1" t="e">
        <f ca="1">IF(AND(Q103&lt;&gt; "", COUNTIF(BS!#REF!,Q103)&gt;0),"Matched", "")</f>
        <v>#REF!</v>
      </c>
      <c r="S103" s="1" t="str">
        <f t="shared" si="41"/>
        <v/>
      </c>
      <c r="T103" s="1" t="e">
        <f ca="1">IF(AND(S103&lt;&gt; "", COUNTIF(BS!#REF!,S103)&gt;0),"Matched", "")</f>
        <v>#REF!</v>
      </c>
      <c r="U103" s="1" t="str">
        <f ca="1">IF(J103&gt; 0,"Logic4"&amp;"_"&amp;H103 &amp;"_"&amp; 1624192.67,"")</f>
        <v>Logic4_20.02.2020_1624192.67</v>
      </c>
      <c r="V103" s="1" t="e">
        <f ca="1">IF(AND(U103&lt;&gt; "", COUNTIF(BS!#REF!,U103)&gt;0),"Matched", "")</f>
        <v>#REF!</v>
      </c>
    </row>
    <row r="104" spans="1:24">
      <c r="A104" s="9" t="s">
        <v>42</v>
      </c>
      <c r="B104" s="11">
        <v>10111750</v>
      </c>
      <c r="C104" s="11">
        <v>4000207179</v>
      </c>
      <c r="D104" s="11">
        <v>50</v>
      </c>
      <c r="E104" s="11" t="s">
        <v>36</v>
      </c>
      <c r="F104" s="11" t="s">
        <v>43</v>
      </c>
      <c r="G104" s="11" t="s">
        <v>82</v>
      </c>
      <c r="H104" s="11" t="s">
        <v>84</v>
      </c>
      <c r="I104" s="11">
        <v>40</v>
      </c>
      <c r="J104" s="17">
        <v>606252.51</v>
      </c>
      <c r="K104" s="11" t="s">
        <v>39</v>
      </c>
      <c r="L104" s="11"/>
      <c r="M104" s="11"/>
      <c r="N104" s="12" t="s">
        <v>44</v>
      </c>
      <c r="O104" s="1" t="str">
        <f t="shared" si="27"/>
        <v/>
      </c>
      <c r="P104" s="1" t="e">
        <f ca="1">IF(AND(O104&lt;&gt; "", COUNTIF(BS!#REF!,O104)&gt;0),"Matched", "")</f>
        <v>#REF!</v>
      </c>
      <c r="Q104" s="1" t="str">
        <f t="shared" si="40"/>
        <v/>
      </c>
      <c r="R104" s="1" t="e">
        <f ca="1">IF(AND(Q104&lt;&gt; "", COUNTIF(BS!#REF!,Q104)&gt;0),"Matched", "")</f>
        <v>#REF!</v>
      </c>
      <c r="S104" s="1" t="str">
        <f t="shared" si="41"/>
        <v/>
      </c>
      <c r="T104" s="1" t="e">
        <f ca="1">IF(AND(S104&lt;&gt; "", COUNTIF(BS!#REF!,S104)&gt;0),"Matched", "")</f>
        <v>#REF!</v>
      </c>
      <c r="U104" s="1" t="str">
        <f ca="1">IF(J104&gt; 0,"Logic4"&amp;"_"&amp;H104 &amp;"_"&amp; 1624192.67,"")</f>
        <v>Logic4_20.02.2020_1624192.67</v>
      </c>
      <c r="V104" s="1" t="e">
        <f ca="1">IF(AND(U104&lt;&gt; "", COUNTIF(BS!#REF!,U104)&gt;0),"Matched", "")</f>
        <v>#REF!</v>
      </c>
    </row>
    <row r="105" spans="1:24">
      <c r="A105" s="13" t="s">
        <v>42</v>
      </c>
      <c r="B105" s="15">
        <v>10111750</v>
      </c>
      <c r="C105" s="15">
        <v>4000207180</v>
      </c>
      <c r="D105" s="15">
        <v>50</v>
      </c>
      <c r="E105" s="15" t="s">
        <v>36</v>
      </c>
      <c r="F105" s="15" t="s">
        <v>43</v>
      </c>
      <c r="G105" s="15" t="s">
        <v>84</v>
      </c>
      <c r="H105" s="15" t="s">
        <v>84</v>
      </c>
      <c r="I105" s="15">
        <v>40</v>
      </c>
      <c r="J105" s="18">
        <v>1016740.16</v>
      </c>
      <c r="K105" s="15" t="s">
        <v>39</v>
      </c>
      <c r="L105" s="15"/>
      <c r="M105" s="15"/>
      <c r="N105" s="16" t="s">
        <v>44</v>
      </c>
      <c r="O105" s="1" t="str">
        <f t="shared" si="27"/>
        <v/>
      </c>
      <c r="P105" s="1" t="e">
        <f ca="1">IF(AND(O105&lt;&gt; "", COUNTIF(BS!#REF!,O105)&gt;0),"Matched", "")</f>
        <v>#REF!</v>
      </c>
      <c r="Q105" s="1" t="str">
        <f t="shared" si="40"/>
        <v/>
      </c>
      <c r="R105" s="1" t="e">
        <f ca="1">IF(AND(Q105&lt;&gt; "", COUNTIF(BS!#REF!,Q105)&gt;0),"Matched", "")</f>
        <v>#REF!</v>
      </c>
      <c r="S105" s="1" t="str">
        <f t="shared" si="41"/>
        <v/>
      </c>
      <c r="T105" s="1" t="e">
        <f ca="1">IF(AND(S105&lt;&gt; "", COUNTIF(BS!#REF!,S105)&gt;0),"Matched", "")</f>
        <v>#REF!</v>
      </c>
      <c r="U105" s="1" t="str">
        <f ca="1">IF(J105&gt; 0,"Logic4"&amp;"_"&amp;H105 &amp;"_"&amp; 1624192.67,"")</f>
        <v>Logic4_20.02.2020_1624192.67</v>
      </c>
      <c r="V105" s="1" t="e">
        <f ca="1">IF(AND(U105&lt;&gt; "", COUNTIF(BS!#REF!,U105)&gt;0),"Matched", "")</f>
        <v>#REF!</v>
      </c>
    </row>
    <row r="106" spans="1:24">
      <c r="A106" s="9">
        <v>20200220</v>
      </c>
      <c r="B106" s="11">
        <v>10111750</v>
      </c>
      <c r="C106" s="11">
        <v>3000043271</v>
      </c>
      <c r="D106" s="11">
        <v>50</v>
      </c>
      <c r="E106" s="11">
        <v>0</v>
      </c>
      <c r="F106" s="11" t="s">
        <v>46</v>
      </c>
      <c r="G106" s="11" t="s">
        <v>84</v>
      </c>
      <c r="H106" s="11" t="s">
        <v>84</v>
      </c>
      <c r="I106" s="11">
        <v>50</v>
      </c>
      <c r="J106" s="17">
        <v>-1623558.07</v>
      </c>
      <c r="K106" s="11" t="s">
        <v>39</v>
      </c>
      <c r="L106" s="11"/>
      <c r="M106" s="11"/>
      <c r="N106" s="12" t="s">
        <v>85</v>
      </c>
      <c r="O106" s="1" t="str">
        <f t="shared" si="27"/>
        <v>Logic1_02_1623558.07</v>
      </c>
      <c r="P106" s="1" t="e">
        <f ca="1">IF(AND(O106&lt;&gt; "", COUNTIF(BS!#REF!,O106)&gt;0),"Matched", "")</f>
        <v>#REF!</v>
      </c>
    </row>
    <row r="107" spans="1:24">
      <c r="A107" s="13"/>
      <c r="B107" s="15"/>
      <c r="C107" s="15"/>
      <c r="D107" s="15"/>
      <c r="E107" s="15"/>
      <c r="F107" s="15"/>
      <c r="G107" s="15"/>
      <c r="H107" s="15" t="s">
        <v>84</v>
      </c>
      <c r="I107" s="15"/>
      <c r="J107" s="15">
        <v>0</v>
      </c>
      <c r="K107" s="15" t="s">
        <v>39</v>
      </c>
      <c r="L107" s="15"/>
      <c r="M107" s="15"/>
      <c r="N107" s="16"/>
      <c r="O107" s="1" t="str">
        <f t="shared" si="27"/>
        <v/>
      </c>
      <c r="P107" s="1" t="e">
        <f ca="1">IF(AND(O107&lt;&gt; "", COUNTIF(BS!#REF!,O107)&gt;0),"Matched", "")</f>
        <v>#REF!</v>
      </c>
      <c r="Q107" s="1" t="str">
        <f t="shared" ref="Q107:Q110" si="42">IF( J107&lt; 0,"Logic2"&amp;"_"&amp;G107&amp;"_"&amp; J107*-1,"")</f>
        <v/>
      </c>
      <c r="R107" s="1" t="e">
        <f ca="1">IF(AND(Q107&lt;&gt; "", COUNTIF(BS!#REF!,Q107)&gt;0),"Matched", "")</f>
        <v>#REF!</v>
      </c>
      <c r="S107" s="1" t="str">
        <f t="shared" ref="S107:S110" si="43">IF(F107="SA","Logic3"&amp;"_"&amp;J107,"")</f>
        <v/>
      </c>
      <c r="T107" s="1" t="e">
        <f ca="1">IF(AND(S107&lt;&gt; "", COUNTIF(BS!#REF!,S107)&gt;0),"Matched", "")</f>
        <v>#REF!</v>
      </c>
      <c r="V107" s="1" t="e">
        <f ca="1">IF(AND(U107&lt;&gt; "", COUNTIF(BS!#REF!,U107)&gt;0),"Matched", "")</f>
        <v>#REF!</v>
      </c>
      <c r="X107" s="1" t="e">
        <f ca="1">IF(AND(W107&lt;&gt; "", COUNTIF(BS!#REF!,W107)&gt;0),"Matched", "")</f>
        <v>#REF!</v>
      </c>
    </row>
    <row r="108" spans="1:24">
      <c r="A108" s="9">
        <v>20200221</v>
      </c>
      <c r="B108" s="11">
        <v>10111750</v>
      </c>
      <c r="C108" s="11">
        <v>7800006459</v>
      </c>
      <c r="D108" s="11">
        <v>50</v>
      </c>
      <c r="E108" s="11" t="s">
        <v>36</v>
      </c>
      <c r="F108" s="11" t="s">
        <v>37</v>
      </c>
      <c r="G108" s="11" t="s">
        <v>86</v>
      </c>
      <c r="H108" s="11" t="s">
        <v>86</v>
      </c>
      <c r="I108" s="11">
        <v>50</v>
      </c>
      <c r="J108" s="11">
        <v>-912.21</v>
      </c>
      <c r="K108" s="11" t="s">
        <v>39</v>
      </c>
      <c r="L108" s="11"/>
      <c r="M108" s="11"/>
      <c r="N108" s="12" t="s">
        <v>41</v>
      </c>
      <c r="O108" s="1" t="str">
        <f t="shared" si="27"/>
        <v/>
      </c>
      <c r="P108" s="1" t="e">
        <f ca="1">IF(AND(O108&lt;&gt; "", COUNTIF(BS!#REF!,O108)&gt;0),"Matched", "")</f>
        <v>#REF!</v>
      </c>
      <c r="Q108" s="1" t="str">
        <f t="shared" si="42"/>
        <v>Logic2_21.02.2020_912.21</v>
      </c>
      <c r="R108" s="1" t="e">
        <f ca="1">IF(AND(Q108&lt;&gt; "", COUNTIF(BS!#REF!,Q108)&gt;0),"Matched", "")</f>
        <v>#REF!</v>
      </c>
      <c r="S108" s="1" t="str">
        <f t="shared" si="43"/>
        <v/>
      </c>
      <c r="T108" s="1" t="e">
        <f ca="1">IF(AND(S108&lt;&gt; "", COUNTIF(BS!#REF!,S108)&gt;0),"Matched", "")</f>
        <v>#REF!</v>
      </c>
      <c r="V108" s="1" t="e">
        <f ca="1">IF(AND(U108&lt;&gt; "", COUNTIF(BS!#REF!,U108)&gt;0),"Matched", "")</f>
        <v>#REF!</v>
      </c>
      <c r="W108" s="1" t="str">
        <f ca="1">IF(F108="DA","Logic5"&amp;"_"&amp;H108 &amp;"_"&amp; -912.21*-1,"")</f>
        <v>Logic5_21.02.2020_912.21</v>
      </c>
      <c r="X108" s="1" t="e">
        <f ca="1">IF(AND(W108&lt;&gt; "", COUNTIF(BS!#REF!,W108)&gt;0),"Matched", "")</f>
        <v>#REF!</v>
      </c>
    </row>
    <row r="109" spans="1:24">
      <c r="A109" s="13" t="s">
        <v>42</v>
      </c>
      <c r="B109" s="15">
        <v>10111750</v>
      </c>
      <c r="C109" s="15">
        <v>4000210095</v>
      </c>
      <c r="D109" s="15">
        <v>50</v>
      </c>
      <c r="E109" s="15" t="s">
        <v>36</v>
      </c>
      <c r="F109" s="15" t="s">
        <v>43</v>
      </c>
      <c r="G109" s="15" t="s">
        <v>86</v>
      </c>
      <c r="H109" s="15" t="s">
        <v>86</v>
      </c>
      <c r="I109" s="15">
        <v>40</v>
      </c>
      <c r="J109" s="18">
        <v>1146242.42</v>
      </c>
      <c r="K109" s="15" t="s">
        <v>39</v>
      </c>
      <c r="L109" s="15"/>
      <c r="M109" s="15"/>
      <c r="N109" s="16" t="s">
        <v>44</v>
      </c>
      <c r="O109" s="1" t="str">
        <f t="shared" si="27"/>
        <v/>
      </c>
      <c r="P109" s="1" t="e">
        <f ca="1">IF(AND(O109&lt;&gt; "", COUNTIF(BS!#REF!,O109)&gt;0),"Matched", "")</f>
        <v>#REF!</v>
      </c>
      <c r="Q109" s="1" t="str">
        <f t="shared" si="42"/>
        <v/>
      </c>
      <c r="R109" s="1" t="e">
        <f ca="1">IF(AND(Q109&lt;&gt; "", COUNTIF(BS!#REF!,Q109)&gt;0),"Matched", "")</f>
        <v>#REF!</v>
      </c>
      <c r="S109" s="1" t="str">
        <f t="shared" si="43"/>
        <v/>
      </c>
      <c r="T109" s="1" t="e">
        <f ca="1">IF(AND(S109&lt;&gt; "", COUNTIF(BS!#REF!,S109)&gt;0),"Matched", "")</f>
        <v>#REF!</v>
      </c>
      <c r="U109" s="1" t="str">
        <f ca="1">IF(J109&gt; 0,"Logic4"&amp;"_"&amp;H109 &amp;"_"&amp; 1814444.8,"")</f>
        <v>Logic4_21.02.2020_1814444.8</v>
      </c>
      <c r="V109" s="1" t="e">
        <f ca="1">IF(AND(U109&lt;&gt; "", COUNTIF(BS!#REF!,U109)&gt;0),"Matched", "")</f>
        <v>#REF!</v>
      </c>
    </row>
    <row r="110" spans="1:24">
      <c r="A110" s="9" t="s">
        <v>42</v>
      </c>
      <c r="B110" s="11">
        <v>10111750</v>
      </c>
      <c r="C110" s="11">
        <v>4000210094</v>
      </c>
      <c r="D110" s="11">
        <v>50</v>
      </c>
      <c r="E110" s="11" t="s">
        <v>36</v>
      </c>
      <c r="F110" s="11" t="s">
        <v>43</v>
      </c>
      <c r="G110" s="11" t="s">
        <v>84</v>
      </c>
      <c r="H110" s="11" t="s">
        <v>86</v>
      </c>
      <c r="I110" s="11">
        <v>40</v>
      </c>
      <c r="J110" s="17">
        <v>668202.38</v>
      </c>
      <c r="K110" s="11" t="s">
        <v>39</v>
      </c>
      <c r="L110" s="11"/>
      <c r="M110" s="11"/>
      <c r="N110" s="12" t="s">
        <v>44</v>
      </c>
      <c r="O110" s="1" t="str">
        <f t="shared" si="27"/>
        <v/>
      </c>
      <c r="P110" s="1" t="e">
        <f ca="1">IF(AND(O110&lt;&gt; "", COUNTIF(BS!#REF!,O110)&gt;0),"Matched", "")</f>
        <v>#REF!</v>
      </c>
      <c r="Q110" s="1" t="str">
        <f t="shared" si="42"/>
        <v/>
      </c>
      <c r="R110" s="1" t="e">
        <f ca="1">IF(AND(Q110&lt;&gt; "", COUNTIF(BS!#REF!,Q110)&gt;0),"Matched", "")</f>
        <v>#REF!</v>
      </c>
      <c r="S110" s="1" t="str">
        <f t="shared" si="43"/>
        <v/>
      </c>
      <c r="T110" s="1" t="e">
        <f ca="1">IF(AND(S110&lt;&gt; "", COUNTIF(BS!#REF!,S110)&gt;0),"Matched", "")</f>
        <v>#REF!</v>
      </c>
      <c r="U110" s="1" t="str">
        <f ca="1">IF(J110&gt; 0,"Logic4"&amp;"_"&amp;H110 &amp;"_"&amp; 1814444.8,"")</f>
        <v>Logic4_21.02.2020_1814444.8</v>
      </c>
      <c r="V110" s="1" t="e">
        <f ca="1">IF(AND(U110&lt;&gt; "", COUNTIF(BS!#REF!,U110)&gt;0),"Matched", "")</f>
        <v>#REF!</v>
      </c>
    </row>
    <row r="111" spans="1:24">
      <c r="A111" s="13">
        <v>20200221</v>
      </c>
      <c r="B111" s="15">
        <v>10111750</v>
      </c>
      <c r="C111" s="15">
        <v>3000047358</v>
      </c>
      <c r="D111" s="15">
        <v>50</v>
      </c>
      <c r="E111" s="15">
        <v>0</v>
      </c>
      <c r="F111" s="15" t="s">
        <v>46</v>
      </c>
      <c r="G111" s="15" t="s">
        <v>86</v>
      </c>
      <c r="H111" s="15" t="s">
        <v>86</v>
      </c>
      <c r="I111" s="15">
        <v>50</v>
      </c>
      <c r="J111" s="18">
        <v>-1813532.59</v>
      </c>
      <c r="K111" s="15" t="s">
        <v>39</v>
      </c>
      <c r="L111" s="15"/>
      <c r="M111" s="15"/>
      <c r="N111" s="16" t="s">
        <v>87</v>
      </c>
      <c r="O111" s="1" t="str">
        <f t="shared" si="27"/>
        <v>Logic1_02_1813532.59</v>
      </c>
      <c r="P111" s="1" t="e">
        <f ca="1">IF(AND(O111&lt;&gt; "", COUNTIF(BS!#REF!,O111)&gt;0),"Matched", "")</f>
        <v>#REF!</v>
      </c>
    </row>
    <row r="112" spans="1:24">
      <c r="A112" s="9"/>
      <c r="B112" s="11"/>
      <c r="C112" s="11"/>
      <c r="D112" s="11"/>
      <c r="E112" s="11"/>
      <c r="F112" s="11"/>
      <c r="G112" s="11"/>
      <c r="H112" s="11" t="s">
        <v>86</v>
      </c>
      <c r="I112" s="11"/>
      <c r="J112" s="11">
        <v>0</v>
      </c>
      <c r="K112" s="11" t="s">
        <v>39</v>
      </c>
      <c r="L112" s="11"/>
      <c r="M112" s="11"/>
      <c r="N112" s="12"/>
      <c r="O112" s="1" t="str">
        <f t="shared" si="27"/>
        <v/>
      </c>
      <c r="P112" s="1" t="e">
        <f ca="1">IF(AND(O112&lt;&gt; "", COUNTIF(BS!#REF!,O112)&gt;0),"Matched", "")</f>
        <v>#REF!</v>
      </c>
      <c r="Q112" s="1" t="str">
        <f t="shared" ref="Q112:Q115" si="44">IF( J112&lt; 0,"Logic2"&amp;"_"&amp;G112&amp;"_"&amp; J112*-1,"")</f>
        <v/>
      </c>
      <c r="R112" s="1" t="e">
        <f ca="1">IF(AND(Q112&lt;&gt; "", COUNTIF(BS!#REF!,Q112)&gt;0),"Matched", "")</f>
        <v>#REF!</v>
      </c>
      <c r="S112" s="1" t="str">
        <f t="shared" ref="S112:S115" si="45">IF(F112="SA","Logic3"&amp;"_"&amp;J112,"")</f>
        <v/>
      </c>
      <c r="T112" s="1" t="e">
        <f ca="1">IF(AND(S112&lt;&gt; "", COUNTIF(BS!#REF!,S112)&gt;0),"Matched", "")</f>
        <v>#REF!</v>
      </c>
      <c r="V112" s="1" t="e">
        <f ca="1">IF(AND(U112&lt;&gt; "", COUNTIF(BS!#REF!,U112)&gt;0),"Matched", "")</f>
        <v>#REF!</v>
      </c>
      <c r="X112" s="1" t="e">
        <f ca="1">IF(AND(W112&lt;&gt; "", COUNTIF(BS!#REF!,W112)&gt;0),"Matched", "")</f>
        <v>#REF!</v>
      </c>
    </row>
    <row r="113" spans="1:24">
      <c r="A113" s="13">
        <v>20200222</v>
      </c>
      <c r="B113" s="15">
        <v>10111750</v>
      </c>
      <c r="C113" s="15">
        <v>7800006461</v>
      </c>
      <c r="D113" s="15">
        <v>50</v>
      </c>
      <c r="E113" s="15" t="s">
        <v>36</v>
      </c>
      <c r="F113" s="15" t="s">
        <v>37</v>
      </c>
      <c r="G113" s="15" t="s">
        <v>88</v>
      </c>
      <c r="H113" s="15" t="s">
        <v>88</v>
      </c>
      <c r="I113" s="15">
        <v>50</v>
      </c>
      <c r="J113" s="15">
        <v>-232.66</v>
      </c>
      <c r="K113" s="15" t="s">
        <v>39</v>
      </c>
      <c r="L113" s="15"/>
      <c r="M113" s="15"/>
      <c r="N113" s="16" t="s">
        <v>41</v>
      </c>
      <c r="O113" s="1" t="str">
        <f t="shared" si="27"/>
        <v/>
      </c>
      <c r="P113" s="1" t="e">
        <f ca="1">IF(AND(O113&lt;&gt; "", COUNTIF(BS!#REF!,O113)&gt;0),"Matched", "")</f>
        <v>#REF!</v>
      </c>
      <c r="Q113" s="1" t="str">
        <f t="shared" si="44"/>
        <v>Logic2_22.02.2020_232.66</v>
      </c>
      <c r="R113" s="1" t="e">
        <f ca="1">IF(AND(Q113&lt;&gt; "", COUNTIF(BS!#REF!,Q113)&gt;0),"Matched", "")</f>
        <v>#REF!</v>
      </c>
      <c r="S113" s="1" t="str">
        <f t="shared" si="45"/>
        <v/>
      </c>
      <c r="T113" s="1" t="e">
        <f ca="1">IF(AND(S113&lt;&gt; "", COUNTIF(BS!#REF!,S113)&gt;0),"Matched", "")</f>
        <v>#REF!</v>
      </c>
      <c r="V113" s="1" t="e">
        <f ca="1">IF(AND(U113&lt;&gt; "", COUNTIF(BS!#REF!,U113)&gt;0),"Matched", "")</f>
        <v>#REF!</v>
      </c>
      <c r="W113" s="1" t="str">
        <f ca="1">IF(F113="DA","Logic5"&amp;"_"&amp;H113 &amp;"_"&amp; -232.66*-1,"")</f>
        <v>Logic5_22.02.2020_232.66</v>
      </c>
      <c r="X113" s="1" t="e">
        <f ca="1">IF(AND(W113&lt;&gt; "", COUNTIF(BS!#REF!,W113)&gt;0),"Matched", "")</f>
        <v>#REF!</v>
      </c>
    </row>
    <row r="114" spans="1:24">
      <c r="A114" s="9" t="s">
        <v>42</v>
      </c>
      <c r="B114" s="11">
        <v>10111750</v>
      </c>
      <c r="C114" s="11">
        <v>4000211684</v>
      </c>
      <c r="D114" s="11">
        <v>50</v>
      </c>
      <c r="E114" s="11" t="s">
        <v>36</v>
      </c>
      <c r="F114" s="11" t="s">
        <v>43</v>
      </c>
      <c r="G114" s="11" t="s">
        <v>88</v>
      </c>
      <c r="H114" s="11" t="s">
        <v>88</v>
      </c>
      <c r="I114" s="11">
        <v>40</v>
      </c>
      <c r="J114" s="17">
        <v>915905.07</v>
      </c>
      <c r="K114" s="11" t="s">
        <v>39</v>
      </c>
      <c r="L114" s="11"/>
      <c r="M114" s="11"/>
      <c r="N114" s="12" t="s">
        <v>44</v>
      </c>
      <c r="O114" s="1" t="str">
        <f t="shared" si="27"/>
        <v/>
      </c>
      <c r="P114" s="1" t="e">
        <f ca="1">IF(AND(O114&lt;&gt; "", COUNTIF(BS!#REF!,O114)&gt;0),"Matched", "")</f>
        <v>#REF!</v>
      </c>
      <c r="Q114" s="1" t="str">
        <f t="shared" si="44"/>
        <v/>
      </c>
      <c r="R114" s="1" t="e">
        <f ca="1">IF(AND(Q114&lt;&gt; "", COUNTIF(BS!#REF!,Q114)&gt;0),"Matched", "")</f>
        <v>#REF!</v>
      </c>
      <c r="S114" s="1" t="str">
        <f t="shared" si="45"/>
        <v/>
      </c>
      <c r="T114" s="1" t="e">
        <f ca="1">IF(AND(S114&lt;&gt; "", COUNTIF(BS!#REF!,S114)&gt;0),"Matched", "")</f>
        <v>#REF!</v>
      </c>
      <c r="U114" s="1" t="str">
        <f ca="1">IF(J114&gt; 0,"Logic4"&amp;"_"&amp;H114 &amp;"_"&amp; 1611647.81,"")</f>
        <v>Logic4_22.02.2020_1611647.81</v>
      </c>
      <c r="V114" s="1" t="e">
        <f ca="1">IF(AND(U114&lt;&gt; "", COUNTIF(BS!#REF!,U114)&gt;0),"Matched", "")</f>
        <v>#REF!</v>
      </c>
    </row>
    <row r="115" spans="1:24">
      <c r="A115" s="13" t="s">
        <v>42</v>
      </c>
      <c r="B115" s="15">
        <v>10111750</v>
      </c>
      <c r="C115" s="15">
        <v>4000211683</v>
      </c>
      <c r="D115" s="15">
        <v>50</v>
      </c>
      <c r="E115" s="15" t="s">
        <v>36</v>
      </c>
      <c r="F115" s="15" t="s">
        <v>43</v>
      </c>
      <c r="G115" s="15" t="s">
        <v>86</v>
      </c>
      <c r="H115" s="15" t="s">
        <v>88</v>
      </c>
      <c r="I115" s="15">
        <v>40</v>
      </c>
      <c r="J115" s="18">
        <v>695742.74</v>
      </c>
      <c r="K115" s="15" t="s">
        <v>39</v>
      </c>
      <c r="L115" s="15"/>
      <c r="M115" s="15"/>
      <c r="N115" s="16" t="s">
        <v>44</v>
      </c>
      <c r="O115" s="1" t="str">
        <f t="shared" si="27"/>
        <v/>
      </c>
      <c r="P115" s="1" t="e">
        <f ca="1">IF(AND(O115&lt;&gt; "", COUNTIF(BS!#REF!,O115)&gt;0),"Matched", "")</f>
        <v>#REF!</v>
      </c>
      <c r="Q115" s="1" t="str">
        <f t="shared" si="44"/>
        <v/>
      </c>
      <c r="R115" s="1" t="e">
        <f ca="1">IF(AND(Q115&lt;&gt; "", COUNTIF(BS!#REF!,Q115)&gt;0),"Matched", "")</f>
        <v>#REF!</v>
      </c>
      <c r="S115" s="1" t="str">
        <f t="shared" si="45"/>
        <v/>
      </c>
      <c r="T115" s="1" t="e">
        <f ca="1">IF(AND(S115&lt;&gt; "", COUNTIF(BS!#REF!,S115)&gt;0),"Matched", "")</f>
        <v>#REF!</v>
      </c>
      <c r="U115" s="1" t="str">
        <f ca="1">IF(J115&gt; 0,"Logic4"&amp;"_"&amp;H115 &amp;"_"&amp; 1611647.81,"")</f>
        <v>Logic4_22.02.2020_1611647.81</v>
      </c>
      <c r="V115" s="1" t="e">
        <f ca="1">IF(AND(U115&lt;&gt; "", COUNTIF(BS!#REF!,U115)&gt;0),"Matched", "")</f>
        <v>#REF!</v>
      </c>
    </row>
    <row r="116" spans="1:24">
      <c r="A116" s="9">
        <v>20200222</v>
      </c>
      <c r="B116" s="11">
        <v>10111750</v>
      </c>
      <c r="C116" s="11">
        <v>3000047359</v>
      </c>
      <c r="D116" s="11">
        <v>50</v>
      </c>
      <c r="E116" s="11">
        <v>0</v>
      </c>
      <c r="F116" s="11" t="s">
        <v>46</v>
      </c>
      <c r="G116" s="11" t="s">
        <v>88</v>
      </c>
      <c r="H116" s="11" t="s">
        <v>88</v>
      </c>
      <c r="I116" s="11">
        <v>50</v>
      </c>
      <c r="J116" s="17">
        <v>-1611415.15</v>
      </c>
      <c r="K116" s="11" t="s">
        <v>39</v>
      </c>
      <c r="L116" s="11"/>
      <c r="M116" s="11"/>
      <c r="N116" s="12" t="s">
        <v>89</v>
      </c>
      <c r="O116" s="1" t="str">
        <f t="shared" si="27"/>
        <v>Logic1_02_1611415.15</v>
      </c>
      <c r="P116" s="1" t="e">
        <f ca="1">IF(AND(O116&lt;&gt; "", COUNTIF(BS!#REF!,O116)&gt;0),"Matched", "")</f>
        <v>#REF!</v>
      </c>
    </row>
    <row r="117" spans="1:24">
      <c r="A117" s="13"/>
      <c r="B117" s="15"/>
      <c r="C117" s="15"/>
      <c r="D117" s="15"/>
      <c r="E117" s="15"/>
      <c r="F117" s="15"/>
      <c r="G117" s="15"/>
      <c r="H117" s="15" t="s">
        <v>88</v>
      </c>
      <c r="I117" s="15"/>
      <c r="J117" s="15">
        <v>0</v>
      </c>
      <c r="K117" s="15" t="s">
        <v>39</v>
      </c>
      <c r="L117" s="15"/>
      <c r="M117" s="15"/>
      <c r="N117" s="16"/>
      <c r="O117" s="1" t="str">
        <f t="shared" si="27"/>
        <v/>
      </c>
      <c r="P117" s="1" t="e">
        <f ca="1">IF(AND(O117&lt;&gt; "", COUNTIF(BS!#REF!,O117)&gt;0),"Matched", "")</f>
        <v>#REF!</v>
      </c>
      <c r="Q117" s="1" t="str">
        <f t="shared" ref="Q117:Q120" si="46">IF( J117&lt; 0,"Logic2"&amp;"_"&amp;G117&amp;"_"&amp; J117*-1,"")</f>
        <v/>
      </c>
      <c r="R117" s="1" t="e">
        <f ca="1">IF(AND(Q117&lt;&gt; "", COUNTIF(BS!#REF!,Q117)&gt;0),"Matched", "")</f>
        <v>#REF!</v>
      </c>
      <c r="S117" s="1" t="str">
        <f t="shared" ref="S117:S120" si="47">IF(F117="SA","Logic3"&amp;"_"&amp;J117,"")</f>
        <v/>
      </c>
      <c r="T117" s="1" t="e">
        <f ca="1">IF(AND(S117&lt;&gt; "", COUNTIF(BS!#REF!,S117)&gt;0),"Matched", "")</f>
        <v>#REF!</v>
      </c>
      <c r="V117" s="1" t="e">
        <f ca="1">IF(AND(U117&lt;&gt; "", COUNTIF(BS!#REF!,U117)&gt;0),"Matched", "")</f>
        <v>#REF!</v>
      </c>
      <c r="X117" s="1" t="e">
        <f ca="1">IF(AND(W117&lt;&gt; "", COUNTIF(BS!#REF!,W117)&gt;0),"Matched", "")</f>
        <v>#REF!</v>
      </c>
    </row>
    <row r="118" spans="1:24">
      <c r="A118" s="9">
        <v>20200223</v>
      </c>
      <c r="B118" s="11">
        <v>10111750</v>
      </c>
      <c r="C118" s="11">
        <v>7800006466</v>
      </c>
      <c r="D118" s="11">
        <v>50</v>
      </c>
      <c r="E118" s="11" t="s">
        <v>36</v>
      </c>
      <c r="F118" s="11" t="s">
        <v>37</v>
      </c>
      <c r="G118" s="11" t="s">
        <v>90</v>
      </c>
      <c r="H118" s="11" t="s">
        <v>90</v>
      </c>
      <c r="I118" s="11">
        <v>50</v>
      </c>
      <c r="J118" s="11">
        <v>-309.86</v>
      </c>
      <c r="K118" s="11" t="s">
        <v>39</v>
      </c>
      <c r="L118" s="11"/>
      <c r="M118" s="11"/>
      <c r="N118" s="12" t="s">
        <v>41</v>
      </c>
      <c r="O118" s="1" t="str">
        <f t="shared" si="27"/>
        <v/>
      </c>
      <c r="P118" s="1" t="e">
        <f ca="1">IF(AND(O118&lt;&gt; "", COUNTIF(BS!#REF!,O118)&gt;0),"Matched", "")</f>
        <v>#REF!</v>
      </c>
      <c r="Q118" s="1" t="str">
        <f t="shared" si="46"/>
        <v>Logic2_23.02.2020_309.86</v>
      </c>
      <c r="R118" s="1" t="e">
        <f ca="1">IF(AND(Q118&lt;&gt; "", COUNTIF(BS!#REF!,Q118)&gt;0),"Matched", "")</f>
        <v>#REF!</v>
      </c>
      <c r="S118" s="1" t="str">
        <f t="shared" si="47"/>
        <v/>
      </c>
      <c r="T118" s="1" t="e">
        <f ca="1">IF(AND(S118&lt;&gt; "", COUNTIF(BS!#REF!,S118)&gt;0),"Matched", "")</f>
        <v>#REF!</v>
      </c>
      <c r="V118" s="1" t="e">
        <f ca="1">IF(AND(U118&lt;&gt; "", COUNTIF(BS!#REF!,U118)&gt;0),"Matched", "")</f>
        <v>#REF!</v>
      </c>
      <c r="W118" s="1" t="str">
        <f ca="1">IF(F118="DA","Logic5"&amp;"_"&amp;H118 &amp;"_"&amp; -309.86*-1,"")</f>
        <v>Logic5_23.02.2020_309.86</v>
      </c>
      <c r="X118" s="1" t="e">
        <f ca="1">IF(AND(W118&lt;&gt; "", COUNTIF(BS!#REF!,W118)&gt;0),"Matched", "")</f>
        <v>#REF!</v>
      </c>
    </row>
    <row r="119" spans="1:24">
      <c r="A119" s="13" t="s">
        <v>42</v>
      </c>
      <c r="B119" s="15">
        <v>10111750</v>
      </c>
      <c r="C119" s="15">
        <v>4000216322</v>
      </c>
      <c r="D119" s="15">
        <v>50</v>
      </c>
      <c r="E119" s="15" t="s">
        <v>36</v>
      </c>
      <c r="F119" s="15" t="s">
        <v>43</v>
      </c>
      <c r="G119" s="15" t="s">
        <v>88</v>
      </c>
      <c r="H119" s="15" t="s">
        <v>90</v>
      </c>
      <c r="I119" s="15">
        <v>40</v>
      </c>
      <c r="J119" s="18">
        <v>453146.04</v>
      </c>
      <c r="K119" s="15" t="s">
        <v>39</v>
      </c>
      <c r="L119" s="15"/>
      <c r="M119" s="15"/>
      <c r="N119" s="16" t="s">
        <v>44</v>
      </c>
      <c r="O119" s="1" t="str">
        <f t="shared" si="27"/>
        <v/>
      </c>
      <c r="P119" s="1" t="e">
        <f ca="1">IF(AND(O119&lt;&gt; "", COUNTIF(BS!#REF!,O119)&gt;0),"Matched", "")</f>
        <v>#REF!</v>
      </c>
      <c r="Q119" s="1" t="str">
        <f t="shared" si="46"/>
        <v/>
      </c>
      <c r="R119" s="1" t="e">
        <f ca="1">IF(AND(Q119&lt;&gt; "", COUNTIF(BS!#REF!,Q119)&gt;0),"Matched", "")</f>
        <v>#REF!</v>
      </c>
      <c r="S119" s="1" t="str">
        <f t="shared" si="47"/>
        <v/>
      </c>
      <c r="T119" s="1" t="e">
        <f ca="1">IF(AND(S119&lt;&gt; "", COUNTIF(BS!#REF!,S119)&gt;0),"Matched", "")</f>
        <v>#REF!</v>
      </c>
      <c r="U119" s="1" t="str">
        <f ca="1">IF(J119&gt; 0,"Logic4"&amp;"_"&amp;H119 &amp;"_"&amp; 1016894.01,"")</f>
        <v>Logic4_23.02.2020_1016894.01</v>
      </c>
      <c r="V119" s="1" t="e">
        <f ca="1">IF(AND(U119&lt;&gt; "", COUNTIF(BS!#REF!,U119)&gt;0),"Matched", "")</f>
        <v>#REF!</v>
      </c>
    </row>
    <row r="120" spans="1:24">
      <c r="A120" s="9" t="s">
        <v>42</v>
      </c>
      <c r="B120" s="11">
        <v>10111750</v>
      </c>
      <c r="C120" s="11">
        <v>4000216323</v>
      </c>
      <c r="D120" s="11">
        <v>50</v>
      </c>
      <c r="E120" s="11" t="s">
        <v>36</v>
      </c>
      <c r="F120" s="11" t="s">
        <v>43</v>
      </c>
      <c r="G120" s="11" t="s">
        <v>90</v>
      </c>
      <c r="H120" s="11" t="s">
        <v>90</v>
      </c>
      <c r="I120" s="11">
        <v>40</v>
      </c>
      <c r="J120" s="17">
        <v>563747.97</v>
      </c>
      <c r="K120" s="11" t="s">
        <v>39</v>
      </c>
      <c r="L120" s="11"/>
      <c r="M120" s="11"/>
      <c r="N120" s="12" t="s">
        <v>44</v>
      </c>
      <c r="O120" s="1" t="str">
        <f t="shared" si="27"/>
        <v/>
      </c>
      <c r="P120" s="1" t="e">
        <f ca="1">IF(AND(O120&lt;&gt; "", COUNTIF(BS!#REF!,O120)&gt;0),"Matched", "")</f>
        <v>#REF!</v>
      </c>
      <c r="Q120" s="1" t="str">
        <f t="shared" si="46"/>
        <v/>
      </c>
      <c r="R120" s="1" t="e">
        <f ca="1">IF(AND(Q120&lt;&gt; "", COUNTIF(BS!#REF!,Q120)&gt;0),"Matched", "")</f>
        <v>#REF!</v>
      </c>
      <c r="S120" s="1" t="str">
        <f t="shared" si="47"/>
        <v/>
      </c>
      <c r="T120" s="1" t="e">
        <f ca="1">IF(AND(S120&lt;&gt; "", COUNTIF(BS!#REF!,S120)&gt;0),"Matched", "")</f>
        <v>#REF!</v>
      </c>
      <c r="U120" s="1" t="str">
        <f ca="1">IF(J120&gt; 0,"Logic4"&amp;"_"&amp;H120 &amp;"_"&amp; 1016894.01,"")</f>
        <v>Logic4_23.02.2020_1016894.01</v>
      </c>
      <c r="V120" s="1" t="e">
        <f ca="1">IF(AND(U120&lt;&gt; "", COUNTIF(BS!#REF!,U120)&gt;0),"Matched", "")</f>
        <v>#REF!</v>
      </c>
    </row>
    <row r="121" spans="1:24">
      <c r="A121" s="13">
        <v>20200223</v>
      </c>
      <c r="B121" s="15">
        <v>10111750</v>
      </c>
      <c r="C121" s="15">
        <v>3000047360</v>
      </c>
      <c r="D121" s="15">
        <v>50</v>
      </c>
      <c r="E121" s="15">
        <v>0</v>
      </c>
      <c r="F121" s="15" t="s">
        <v>46</v>
      </c>
      <c r="G121" s="15" t="s">
        <v>90</v>
      </c>
      <c r="H121" s="15" t="s">
        <v>90</v>
      </c>
      <c r="I121" s="15">
        <v>50</v>
      </c>
      <c r="J121" s="18">
        <v>-1016584.15</v>
      </c>
      <c r="K121" s="15" t="s">
        <v>39</v>
      </c>
      <c r="L121" s="15"/>
      <c r="M121" s="15"/>
      <c r="N121" s="16" t="s">
        <v>91</v>
      </c>
      <c r="O121" s="1" t="str">
        <f t="shared" si="27"/>
        <v>Logic1_02_1016584.15</v>
      </c>
      <c r="P121" s="1" t="e">
        <f ca="1">IF(AND(O121&lt;&gt; "", COUNTIF(BS!#REF!,O121)&gt;0),"Matched", "")</f>
        <v>#REF!</v>
      </c>
    </row>
    <row r="122" spans="1:24">
      <c r="A122" s="9"/>
      <c r="B122" s="11"/>
      <c r="C122" s="11"/>
      <c r="D122" s="11"/>
      <c r="E122" s="11"/>
      <c r="F122" s="11"/>
      <c r="G122" s="11"/>
      <c r="H122" s="11" t="s">
        <v>90</v>
      </c>
      <c r="I122" s="11"/>
      <c r="J122" s="11">
        <v>0</v>
      </c>
      <c r="K122" s="11" t="s">
        <v>39</v>
      </c>
      <c r="L122" s="11"/>
      <c r="M122" s="11"/>
      <c r="N122" s="12"/>
      <c r="O122" s="1" t="str">
        <f t="shared" si="27"/>
        <v/>
      </c>
      <c r="P122" s="1" t="e">
        <f ca="1">IF(AND(O122&lt;&gt; "", COUNTIF(BS!#REF!,O122)&gt;0),"Matched", "")</f>
        <v>#REF!</v>
      </c>
      <c r="Q122" s="1" t="str">
        <f t="shared" ref="Q122:Q125" si="48">IF( J122&lt; 0,"Logic2"&amp;"_"&amp;G122&amp;"_"&amp; J122*-1,"")</f>
        <v/>
      </c>
      <c r="R122" s="1" t="e">
        <f ca="1">IF(AND(Q122&lt;&gt; "", COUNTIF(BS!#REF!,Q122)&gt;0),"Matched", "")</f>
        <v>#REF!</v>
      </c>
      <c r="S122" s="1" t="str">
        <f t="shared" ref="S122:S125" si="49">IF(F122="SA","Logic3"&amp;"_"&amp;J122,"")</f>
        <v/>
      </c>
      <c r="T122" s="1" t="e">
        <f ca="1">IF(AND(S122&lt;&gt; "", COUNTIF(BS!#REF!,S122)&gt;0),"Matched", "")</f>
        <v>#REF!</v>
      </c>
      <c r="V122" s="1" t="e">
        <f ca="1">IF(AND(U122&lt;&gt; "", COUNTIF(BS!#REF!,U122)&gt;0),"Matched", "")</f>
        <v>#REF!</v>
      </c>
      <c r="X122" s="1" t="e">
        <f ca="1">IF(AND(W122&lt;&gt; "", COUNTIF(BS!#REF!,W122)&gt;0),"Matched", "")</f>
        <v>#REF!</v>
      </c>
    </row>
    <row r="123" spans="1:24">
      <c r="A123" s="13">
        <v>20200224</v>
      </c>
      <c r="B123" s="15">
        <v>10111750</v>
      </c>
      <c r="C123" s="15">
        <v>7800007386</v>
      </c>
      <c r="D123" s="15">
        <v>50</v>
      </c>
      <c r="E123" s="15" t="s">
        <v>36</v>
      </c>
      <c r="F123" s="15" t="s">
        <v>37</v>
      </c>
      <c r="G123" s="15" t="s">
        <v>92</v>
      </c>
      <c r="H123" s="15" t="s">
        <v>92</v>
      </c>
      <c r="I123" s="15">
        <v>50</v>
      </c>
      <c r="J123" s="15">
        <v>-718.38</v>
      </c>
      <c r="K123" s="15" t="s">
        <v>39</v>
      </c>
      <c r="L123" s="15"/>
      <c r="M123" s="15"/>
      <c r="N123" s="16" t="s">
        <v>41</v>
      </c>
      <c r="O123" s="1" t="str">
        <f t="shared" si="27"/>
        <v/>
      </c>
      <c r="P123" s="1" t="e">
        <f ca="1">IF(AND(O123&lt;&gt; "", COUNTIF(BS!#REF!,O123)&gt;0),"Matched", "")</f>
        <v>#REF!</v>
      </c>
      <c r="Q123" s="1" t="str">
        <f t="shared" si="48"/>
        <v>Logic2_24.02.2020_718.38</v>
      </c>
      <c r="R123" s="1" t="e">
        <f ca="1">IF(AND(Q123&lt;&gt; "", COUNTIF(BS!#REF!,Q123)&gt;0),"Matched", "")</f>
        <v>#REF!</v>
      </c>
      <c r="S123" s="1" t="str">
        <f t="shared" si="49"/>
        <v/>
      </c>
      <c r="T123" s="1" t="e">
        <f ca="1">IF(AND(S123&lt;&gt; "", COUNTIF(BS!#REF!,S123)&gt;0),"Matched", "")</f>
        <v>#REF!</v>
      </c>
      <c r="V123" s="1" t="e">
        <f ca="1">IF(AND(U123&lt;&gt; "", COUNTIF(BS!#REF!,U123)&gt;0),"Matched", "")</f>
        <v>#REF!</v>
      </c>
      <c r="W123" s="1" t="str">
        <f ca="1">IF(F123="DA","Logic5"&amp;"_"&amp;H123 &amp;"_"&amp; -718.38*-1,"")</f>
        <v>Logic5_24.02.2020_718.38</v>
      </c>
      <c r="X123" s="1" t="e">
        <f ca="1">IF(AND(W123&lt;&gt; "", COUNTIF(BS!#REF!,W123)&gt;0),"Matched", "")</f>
        <v>#REF!</v>
      </c>
    </row>
    <row r="124" spans="1:24">
      <c r="A124" s="9" t="s">
        <v>42</v>
      </c>
      <c r="B124" s="11">
        <v>10111750</v>
      </c>
      <c r="C124" s="11">
        <v>4000223019</v>
      </c>
      <c r="D124" s="11">
        <v>50</v>
      </c>
      <c r="E124" s="11" t="s">
        <v>36</v>
      </c>
      <c r="F124" s="11" t="s">
        <v>43</v>
      </c>
      <c r="G124" s="11" t="s">
        <v>90</v>
      </c>
      <c r="H124" s="11" t="s">
        <v>92</v>
      </c>
      <c r="I124" s="11">
        <v>40</v>
      </c>
      <c r="J124" s="17">
        <v>365435.89</v>
      </c>
      <c r="K124" s="11" t="s">
        <v>39</v>
      </c>
      <c r="L124" s="11"/>
      <c r="M124" s="11"/>
      <c r="N124" s="12" t="s">
        <v>44</v>
      </c>
      <c r="O124" s="1" t="str">
        <f t="shared" si="27"/>
        <v/>
      </c>
      <c r="P124" s="1" t="e">
        <f ca="1">IF(AND(O124&lt;&gt; "", COUNTIF(BS!#REF!,O124)&gt;0),"Matched", "")</f>
        <v>#REF!</v>
      </c>
      <c r="Q124" s="1" t="str">
        <f t="shared" si="48"/>
        <v/>
      </c>
      <c r="R124" s="1" t="e">
        <f ca="1">IF(AND(Q124&lt;&gt; "", COUNTIF(BS!#REF!,Q124)&gt;0),"Matched", "")</f>
        <v>#REF!</v>
      </c>
      <c r="S124" s="1" t="str">
        <f t="shared" si="49"/>
        <v/>
      </c>
      <c r="T124" s="1" t="e">
        <f ca="1">IF(AND(S124&lt;&gt; "", COUNTIF(BS!#REF!,S124)&gt;0),"Matched", "")</f>
        <v>#REF!</v>
      </c>
      <c r="U124" s="1" t="str">
        <f ca="1">IF(J124&gt; 0,"Logic4"&amp;"_"&amp;H124 &amp;"_"&amp; 1460242.79,"")</f>
        <v>Logic4_24.02.2020_1460242.79</v>
      </c>
      <c r="V124" s="1" t="e">
        <f ca="1">IF(AND(U124&lt;&gt; "", COUNTIF(BS!#REF!,U124)&gt;0),"Matched", "")</f>
        <v>#REF!</v>
      </c>
    </row>
    <row r="125" spans="1:24">
      <c r="A125" s="13" t="s">
        <v>42</v>
      </c>
      <c r="B125" s="15">
        <v>10111750</v>
      </c>
      <c r="C125" s="15">
        <v>4000223021</v>
      </c>
      <c r="D125" s="15">
        <v>50</v>
      </c>
      <c r="E125" s="15" t="s">
        <v>36</v>
      </c>
      <c r="F125" s="15" t="s">
        <v>43</v>
      </c>
      <c r="G125" s="15" t="s">
        <v>92</v>
      </c>
      <c r="H125" s="15" t="s">
        <v>92</v>
      </c>
      <c r="I125" s="15">
        <v>40</v>
      </c>
      <c r="J125" s="18">
        <v>1094806.8999999999</v>
      </c>
      <c r="K125" s="15" t="s">
        <v>39</v>
      </c>
      <c r="L125" s="15"/>
      <c r="M125" s="15"/>
      <c r="N125" s="16" t="s">
        <v>44</v>
      </c>
      <c r="O125" s="1" t="str">
        <f t="shared" si="27"/>
        <v/>
      </c>
      <c r="P125" s="1" t="e">
        <f ca="1">IF(AND(O125&lt;&gt; "", COUNTIF(BS!#REF!,O125)&gt;0),"Matched", "")</f>
        <v>#REF!</v>
      </c>
      <c r="Q125" s="1" t="str">
        <f t="shared" si="48"/>
        <v/>
      </c>
      <c r="R125" s="1" t="e">
        <f ca="1">IF(AND(Q125&lt;&gt; "", COUNTIF(BS!#REF!,Q125)&gt;0),"Matched", "")</f>
        <v>#REF!</v>
      </c>
      <c r="S125" s="1" t="str">
        <f t="shared" si="49"/>
        <v/>
      </c>
      <c r="T125" s="1" t="e">
        <f ca="1">IF(AND(S125&lt;&gt; "", COUNTIF(BS!#REF!,S125)&gt;0),"Matched", "")</f>
        <v>#REF!</v>
      </c>
      <c r="U125" s="1" t="str">
        <f ca="1">IF(J125&gt; 0,"Logic4"&amp;"_"&amp;H125 &amp;"_"&amp; 1460242.79,"")</f>
        <v>Logic4_24.02.2020_1460242.79</v>
      </c>
      <c r="V125" s="1" t="e">
        <f ca="1">IF(AND(U125&lt;&gt; "", COUNTIF(BS!#REF!,U125)&gt;0),"Matched", "")</f>
        <v>#REF!</v>
      </c>
    </row>
    <row r="126" spans="1:24">
      <c r="A126" s="9">
        <v>20200224</v>
      </c>
      <c r="B126" s="11">
        <v>10111750</v>
      </c>
      <c r="C126" s="11">
        <v>3000047361</v>
      </c>
      <c r="D126" s="11">
        <v>50</v>
      </c>
      <c r="E126" s="11">
        <v>0</v>
      </c>
      <c r="F126" s="11" t="s">
        <v>46</v>
      </c>
      <c r="G126" s="11" t="s">
        <v>92</v>
      </c>
      <c r="H126" s="11" t="s">
        <v>92</v>
      </c>
      <c r="I126" s="11">
        <v>50</v>
      </c>
      <c r="J126" s="17">
        <v>-1459524.41</v>
      </c>
      <c r="K126" s="11" t="s">
        <v>39</v>
      </c>
      <c r="L126" s="11"/>
      <c r="M126" s="11"/>
      <c r="N126" s="12" t="s">
        <v>93</v>
      </c>
      <c r="O126" s="1" t="str">
        <f t="shared" si="27"/>
        <v>Logic1_02_1459524.41</v>
      </c>
      <c r="P126" s="1" t="e">
        <f ca="1">IF(AND(O126&lt;&gt; "", COUNTIF(BS!#REF!,O126)&gt;0),"Matched", "")</f>
        <v>#REF!</v>
      </c>
    </row>
    <row r="127" spans="1:24">
      <c r="A127" s="13"/>
      <c r="B127" s="15"/>
      <c r="C127" s="15"/>
      <c r="D127" s="15"/>
      <c r="E127" s="15"/>
      <c r="F127" s="15"/>
      <c r="G127" s="15"/>
      <c r="H127" s="15" t="s">
        <v>92</v>
      </c>
      <c r="I127" s="15"/>
      <c r="J127" s="15">
        <v>0</v>
      </c>
      <c r="K127" s="15" t="s">
        <v>39</v>
      </c>
      <c r="L127" s="15"/>
      <c r="M127" s="15"/>
      <c r="N127" s="16"/>
      <c r="O127" s="1" t="str">
        <f t="shared" si="27"/>
        <v/>
      </c>
      <c r="P127" s="1" t="e">
        <f ca="1">IF(AND(O127&lt;&gt; "", COUNTIF(BS!#REF!,O127)&gt;0),"Matched", "")</f>
        <v>#REF!</v>
      </c>
      <c r="Q127" s="1" t="str">
        <f t="shared" ref="Q127:Q131" si="50">IF( J127&lt; 0,"Logic2"&amp;"_"&amp;G127&amp;"_"&amp; J127*-1,"")</f>
        <v/>
      </c>
      <c r="R127" s="1" t="e">
        <f ca="1">IF(AND(Q127&lt;&gt; "", COUNTIF(BS!#REF!,Q127)&gt;0),"Matched", "")</f>
        <v>#REF!</v>
      </c>
      <c r="S127" s="1" t="str">
        <f t="shared" ref="S127:S128" si="51">IF(F127="SA","Logic3"&amp;"_"&amp;J127,"")</f>
        <v/>
      </c>
      <c r="T127" s="1" t="e">
        <f ca="1">IF(AND(S127&lt;&gt; "", COUNTIF(BS!#REF!,S127)&gt;0),"Matched", "")</f>
        <v>#REF!</v>
      </c>
      <c r="V127" s="1" t="e">
        <f ca="1">IF(AND(U127&lt;&gt; "", COUNTIF(BS!#REF!,U127)&gt;0),"Matched", "")</f>
        <v>#REF!</v>
      </c>
      <c r="X127" s="1" t="e">
        <f ca="1">IF(AND(W127&lt;&gt; "", COUNTIF(BS!#REF!,W127)&gt;0),"Matched", "")</f>
        <v>#REF!</v>
      </c>
    </row>
    <row r="128" spans="1:24">
      <c r="A128" s="9">
        <v>20200225</v>
      </c>
      <c r="B128" s="11">
        <v>10111750</v>
      </c>
      <c r="C128" s="11">
        <v>7800007388</v>
      </c>
      <c r="D128" s="11">
        <v>50</v>
      </c>
      <c r="E128" s="11" t="s">
        <v>36</v>
      </c>
      <c r="F128" s="11" t="s">
        <v>37</v>
      </c>
      <c r="G128" s="11" t="s">
        <v>94</v>
      </c>
      <c r="H128" s="11" t="s">
        <v>94</v>
      </c>
      <c r="I128" s="11">
        <v>50</v>
      </c>
      <c r="J128" s="11">
        <v>-907.81</v>
      </c>
      <c r="K128" s="11" t="s">
        <v>39</v>
      </c>
      <c r="L128" s="11"/>
      <c r="M128" s="11"/>
      <c r="N128" s="12" t="s">
        <v>41</v>
      </c>
      <c r="O128" s="1" t="str">
        <f t="shared" si="27"/>
        <v/>
      </c>
      <c r="P128" s="1" t="e">
        <f ca="1">IF(AND(O128&lt;&gt; "", COUNTIF(BS!#REF!,O128)&gt;0),"Matched", "")</f>
        <v>#REF!</v>
      </c>
      <c r="Q128" s="1" t="str">
        <f t="shared" si="50"/>
        <v>Logic2_25.02.2020_907.81</v>
      </c>
      <c r="R128" s="1" t="e">
        <f ca="1">IF(AND(Q128&lt;&gt; "", COUNTIF(BS!#REF!,Q128)&gt;0),"Matched", "")</f>
        <v>#REF!</v>
      </c>
      <c r="S128" s="1" t="str">
        <f t="shared" si="51"/>
        <v/>
      </c>
      <c r="T128" s="1" t="e">
        <f ca="1">IF(AND(S128&lt;&gt; "", COUNTIF(BS!#REF!,S128)&gt;0),"Matched", "")</f>
        <v>#REF!</v>
      </c>
      <c r="V128" s="1" t="e">
        <f ca="1">IF(AND(U128&lt;&gt; "", COUNTIF(BS!#REF!,U128)&gt;0),"Matched", "")</f>
        <v>#REF!</v>
      </c>
      <c r="W128" s="1" t="str">
        <f ca="1">IF(F128="DA","Logic5"&amp;"_"&amp;H128 &amp;"_"&amp; -907.81*-1,"")</f>
        <v>Logic5_25.02.2020_907.81</v>
      </c>
      <c r="X128" s="1" t="e">
        <f ca="1">IF(AND(W128&lt;&gt; "", COUNTIF(BS!#REF!,W128)&gt;0),"Matched", "")</f>
        <v>#REF!</v>
      </c>
    </row>
    <row r="129" spans="1:24">
      <c r="A129" s="13">
        <v>20200225</v>
      </c>
      <c r="B129" s="15">
        <v>10111750</v>
      </c>
      <c r="C129" s="15">
        <v>7800007677</v>
      </c>
      <c r="D129" s="15">
        <v>50</v>
      </c>
      <c r="E129" s="15" t="s">
        <v>36</v>
      </c>
      <c r="F129" s="15" t="s">
        <v>37</v>
      </c>
      <c r="G129" s="15" t="s">
        <v>94</v>
      </c>
      <c r="H129" s="15" t="s">
        <v>94</v>
      </c>
      <c r="I129" s="15">
        <v>50</v>
      </c>
      <c r="J129" s="15">
        <v>-246.29</v>
      </c>
      <c r="K129" s="15" t="s">
        <v>39</v>
      </c>
      <c r="L129" s="15"/>
      <c r="M129" s="15"/>
      <c r="N129" s="16" t="s">
        <v>41</v>
      </c>
      <c r="O129" s="1" t="str">
        <f t="shared" si="27"/>
        <v/>
      </c>
      <c r="P129" s="1" t="e">
        <f ca="1">IF(AND(O129&lt;&gt; "", COUNTIF(BS!#REF!,O129)&gt;0),"Matched", "")</f>
        <v>#REF!</v>
      </c>
      <c r="Q129" s="1" t="str">
        <f t="shared" si="50"/>
        <v>Logic2_25.02.2020_246.29</v>
      </c>
      <c r="R129" s="1" t="e">
        <f ca="1">IF(AND(Q129&lt;&gt; "", COUNTIF(BS!#REF!,Q129)&gt;0),"Matched", "")</f>
        <v>#REF!</v>
      </c>
    </row>
    <row r="130" spans="1:24">
      <c r="A130" s="9" t="s">
        <v>42</v>
      </c>
      <c r="B130" s="11">
        <v>10111750</v>
      </c>
      <c r="C130" s="11">
        <v>4000235532</v>
      </c>
      <c r="D130" s="11">
        <v>50</v>
      </c>
      <c r="E130" s="11" t="s">
        <v>36</v>
      </c>
      <c r="F130" s="11" t="s">
        <v>43</v>
      </c>
      <c r="G130" s="11" t="s">
        <v>94</v>
      </c>
      <c r="H130" s="11" t="s">
        <v>94</v>
      </c>
      <c r="I130" s="11">
        <v>40</v>
      </c>
      <c r="J130" s="17">
        <v>999475.68</v>
      </c>
      <c r="K130" s="11" t="s">
        <v>39</v>
      </c>
      <c r="L130" s="11"/>
      <c r="M130" s="11"/>
      <c r="N130" s="12" t="s">
        <v>44</v>
      </c>
      <c r="O130" s="1" t="str">
        <f t="shared" si="27"/>
        <v/>
      </c>
      <c r="P130" s="1" t="e">
        <f ca="1">IF(AND(O130&lt;&gt; "", COUNTIF(BS!#REF!,O130)&gt;0),"Matched", "")</f>
        <v>#REF!</v>
      </c>
      <c r="Q130" s="1" t="str">
        <f t="shared" si="50"/>
        <v/>
      </c>
      <c r="R130" s="1" t="e">
        <f ca="1">IF(AND(Q130&lt;&gt; "", COUNTIF(BS!#REF!,Q130)&gt;0),"Matched", "")</f>
        <v>#REF!</v>
      </c>
      <c r="S130" s="1" t="str">
        <f t="shared" ref="S130:S131" si="52">IF(F130="SA","Logic3"&amp;"_"&amp;J130,"")</f>
        <v/>
      </c>
      <c r="T130" s="1" t="e">
        <f ca="1">IF(AND(S130&lt;&gt; "", COUNTIF(BS!#REF!,S130)&gt;0),"Matched", "")</f>
        <v>#REF!</v>
      </c>
      <c r="U130" s="1" t="str">
        <f ca="1">IF(J130&gt; 0,"Logic4"&amp;"_"&amp;H130 &amp;"_"&amp; 1609696.59,"")</f>
        <v>Logic4_25.02.2020_1609696.59</v>
      </c>
      <c r="V130" s="1" t="e">
        <f ca="1">IF(AND(U130&lt;&gt; "", COUNTIF(BS!#REF!,U130)&gt;0),"Matched", "")</f>
        <v>#REF!</v>
      </c>
    </row>
    <row r="131" spans="1:24">
      <c r="A131" s="13" t="s">
        <v>42</v>
      </c>
      <c r="B131" s="15">
        <v>10111750</v>
      </c>
      <c r="C131" s="15">
        <v>4000235531</v>
      </c>
      <c r="D131" s="15">
        <v>50</v>
      </c>
      <c r="E131" s="15" t="s">
        <v>36</v>
      </c>
      <c r="F131" s="15" t="s">
        <v>43</v>
      </c>
      <c r="G131" s="15" t="s">
        <v>92</v>
      </c>
      <c r="H131" s="15" t="s">
        <v>94</v>
      </c>
      <c r="I131" s="15">
        <v>40</v>
      </c>
      <c r="J131" s="18">
        <v>610220.91</v>
      </c>
      <c r="K131" s="15" t="s">
        <v>39</v>
      </c>
      <c r="L131" s="15"/>
      <c r="M131" s="15"/>
      <c r="N131" s="16" t="s">
        <v>44</v>
      </c>
      <c r="O131" s="1" t="str">
        <f t="shared" ref="O131:O156" si="53">IF(F131="SA","Logic1"&amp;"_"&amp;MID(H131, 4,2)&amp;"_"&amp; J131*-1,"")</f>
        <v/>
      </c>
      <c r="P131" s="1" t="e">
        <f ca="1">IF(AND(O131&lt;&gt; "", COUNTIF(BS!#REF!,O131)&gt;0),"Matched", "")</f>
        <v>#REF!</v>
      </c>
      <c r="Q131" s="1" t="str">
        <f t="shared" si="50"/>
        <v/>
      </c>
      <c r="R131" s="1" t="e">
        <f ca="1">IF(AND(Q131&lt;&gt; "", COUNTIF(BS!#REF!,Q131)&gt;0),"Matched", "")</f>
        <v>#REF!</v>
      </c>
      <c r="S131" s="1" t="str">
        <f t="shared" si="52"/>
        <v/>
      </c>
      <c r="T131" s="1" t="e">
        <f ca="1">IF(AND(S131&lt;&gt; "", COUNTIF(BS!#REF!,S131)&gt;0),"Matched", "")</f>
        <v>#REF!</v>
      </c>
      <c r="U131" s="1" t="str">
        <f ca="1">IF(J131&gt; 0,"Logic4"&amp;"_"&amp;H131 &amp;"_"&amp; 1609696.59,"")</f>
        <v>Logic4_25.02.2020_1609696.59</v>
      </c>
      <c r="V131" s="1" t="e">
        <f ca="1">IF(AND(U131&lt;&gt; "", COUNTIF(BS!#REF!,U131)&gt;0),"Matched", "")</f>
        <v>#REF!</v>
      </c>
    </row>
    <row r="132" spans="1:24">
      <c r="A132" s="9">
        <v>20200225</v>
      </c>
      <c r="B132" s="11">
        <v>10111750</v>
      </c>
      <c r="C132" s="11">
        <v>3000047364</v>
      </c>
      <c r="D132" s="11">
        <v>50</v>
      </c>
      <c r="E132" s="11">
        <v>0</v>
      </c>
      <c r="F132" s="11" t="s">
        <v>46</v>
      </c>
      <c r="G132" s="11" t="s">
        <v>94</v>
      </c>
      <c r="H132" s="11" t="s">
        <v>94</v>
      </c>
      <c r="I132" s="11">
        <v>50</v>
      </c>
      <c r="J132" s="17">
        <v>-1608788.78</v>
      </c>
      <c r="K132" s="11" t="s">
        <v>39</v>
      </c>
      <c r="L132" s="11"/>
      <c r="M132" s="11"/>
      <c r="N132" s="12" t="s">
        <v>95</v>
      </c>
      <c r="O132" s="1" t="str">
        <f t="shared" si="53"/>
        <v>Logic1_02_1608788.78</v>
      </c>
      <c r="P132" s="1" t="e">
        <f ca="1">IF(AND(O132&lt;&gt; "", COUNTIF(BS!#REF!,O132)&gt;0),"Matched", "")</f>
        <v>#REF!</v>
      </c>
    </row>
    <row r="133" spans="1:24">
      <c r="A133" s="13">
        <v>20200225</v>
      </c>
      <c r="B133" s="15">
        <v>10111750</v>
      </c>
      <c r="C133" s="15">
        <v>3000047362</v>
      </c>
      <c r="D133" s="15">
        <v>50</v>
      </c>
      <c r="E133" s="15">
        <v>0</v>
      </c>
      <c r="F133" s="15" t="s">
        <v>46</v>
      </c>
      <c r="G133" s="15" t="s">
        <v>94</v>
      </c>
      <c r="H133" s="15" t="s">
        <v>94</v>
      </c>
      <c r="I133" s="15">
        <v>40</v>
      </c>
      <c r="J133" s="15">
        <v>246.29</v>
      </c>
      <c r="K133" s="15" t="s">
        <v>39</v>
      </c>
      <c r="L133" s="15"/>
      <c r="M133" s="15"/>
      <c r="N133" s="16" t="s">
        <v>96</v>
      </c>
      <c r="O133" s="1" t="str">
        <f t="shared" si="53"/>
        <v>Logic1_02_-246.29</v>
      </c>
      <c r="P133" s="1" t="e">
        <f ca="1">IF(AND(O133&lt;&gt; "", COUNTIF(BS!#REF!,O133)&gt;0),"Matched", "")</f>
        <v>#REF!</v>
      </c>
      <c r="Q133" s="1" t="str">
        <f t="shared" ref="Q133:Q137" si="54">IF( J133&lt; 0,"Logic2"&amp;"_"&amp;G133&amp;"_"&amp; J133*-1,"")</f>
        <v/>
      </c>
      <c r="R133" s="1" t="e">
        <f ca="1">IF(AND(Q133&lt;&gt; "", COUNTIF(BS!#REF!,Q133)&gt;0),"Matched", "")</f>
        <v>#REF!</v>
      </c>
      <c r="S133" s="1" t="str">
        <f t="shared" ref="S133:S137" si="55">IF(F133="SA","Logic3"&amp;"_"&amp;J133,"")</f>
        <v>Logic3_246.29</v>
      </c>
      <c r="T133" s="1" t="e">
        <f ca="1">IF(AND(S133&lt;&gt; "", COUNTIF(BS!#REF!,S133)&gt;0),"Matched", "")</f>
        <v>#REF!</v>
      </c>
    </row>
    <row r="134" spans="1:24">
      <c r="A134" s="9"/>
      <c r="B134" s="11"/>
      <c r="C134" s="11"/>
      <c r="D134" s="11"/>
      <c r="E134" s="11"/>
      <c r="F134" s="11"/>
      <c r="G134" s="11"/>
      <c r="H134" s="11" t="s">
        <v>94</v>
      </c>
      <c r="I134" s="11"/>
      <c r="J134" s="11">
        <v>0</v>
      </c>
      <c r="K134" s="11" t="s">
        <v>39</v>
      </c>
      <c r="L134" s="11"/>
      <c r="M134" s="11"/>
      <c r="N134" s="12"/>
      <c r="O134" s="1" t="str">
        <f t="shared" si="53"/>
        <v/>
      </c>
      <c r="P134" s="1" t="e">
        <f ca="1">IF(AND(O134&lt;&gt; "", COUNTIF(BS!#REF!,O134)&gt;0),"Matched", "")</f>
        <v>#REF!</v>
      </c>
      <c r="Q134" s="1" t="str">
        <f t="shared" si="54"/>
        <v/>
      </c>
      <c r="R134" s="1" t="e">
        <f ca="1">IF(AND(Q134&lt;&gt; "", COUNTIF(BS!#REF!,Q134)&gt;0),"Matched", "")</f>
        <v>#REF!</v>
      </c>
      <c r="S134" s="1" t="str">
        <f t="shared" si="55"/>
        <v/>
      </c>
      <c r="T134" s="1" t="e">
        <f ca="1">IF(AND(S134&lt;&gt; "", COUNTIF(BS!#REF!,S134)&gt;0),"Matched", "")</f>
        <v>#REF!</v>
      </c>
      <c r="V134" s="1" t="e">
        <f ca="1">IF(AND(U134&lt;&gt; "", COUNTIF(BS!#REF!,U134)&gt;0),"Matched", "")</f>
        <v>#REF!</v>
      </c>
      <c r="X134" s="1" t="e">
        <f ca="1">IF(AND(W134&lt;&gt; "", COUNTIF(BS!#REF!,W134)&gt;0),"Matched", "")</f>
        <v>#REF!</v>
      </c>
    </row>
    <row r="135" spans="1:24">
      <c r="A135" s="13">
        <v>20200226</v>
      </c>
      <c r="B135" s="15">
        <v>10111750</v>
      </c>
      <c r="C135" s="15">
        <v>7800007392</v>
      </c>
      <c r="D135" s="15">
        <v>50</v>
      </c>
      <c r="E135" s="15" t="s">
        <v>36</v>
      </c>
      <c r="F135" s="15" t="s">
        <v>37</v>
      </c>
      <c r="G135" s="15" t="s">
        <v>97</v>
      </c>
      <c r="H135" s="15" t="s">
        <v>97</v>
      </c>
      <c r="I135" s="15">
        <v>50</v>
      </c>
      <c r="J135" s="15">
        <v>-735.01</v>
      </c>
      <c r="K135" s="15" t="s">
        <v>39</v>
      </c>
      <c r="L135" s="15"/>
      <c r="M135" s="15"/>
      <c r="N135" s="16" t="s">
        <v>41</v>
      </c>
      <c r="O135" s="1" t="str">
        <f t="shared" si="53"/>
        <v/>
      </c>
      <c r="P135" s="1" t="e">
        <f ca="1">IF(AND(O135&lt;&gt; "", COUNTIF(BS!#REF!,O135)&gt;0),"Matched", "")</f>
        <v>#REF!</v>
      </c>
      <c r="Q135" s="1" t="str">
        <f t="shared" si="54"/>
        <v>Logic2_26.02.2020_735.01</v>
      </c>
      <c r="R135" s="1" t="e">
        <f ca="1">IF(AND(Q135&lt;&gt; "", COUNTIF(BS!#REF!,Q135)&gt;0),"Matched", "")</f>
        <v>#REF!</v>
      </c>
      <c r="S135" s="1" t="str">
        <f t="shared" si="55"/>
        <v/>
      </c>
      <c r="T135" s="1" t="e">
        <f ca="1">IF(AND(S135&lt;&gt; "", COUNTIF(BS!#REF!,S135)&gt;0),"Matched", "")</f>
        <v>#REF!</v>
      </c>
      <c r="V135" s="1" t="e">
        <f ca="1">IF(AND(U135&lt;&gt; "", COUNTIF(BS!#REF!,U135)&gt;0),"Matched", "")</f>
        <v>#REF!</v>
      </c>
      <c r="W135" s="1" t="str">
        <f ca="1">IF(F135="DA","Logic5"&amp;"_"&amp;H135 &amp;"_"&amp; -735.01*-1,"")</f>
        <v>Logic5_26.02.2020_735.01</v>
      </c>
      <c r="X135" s="1" t="e">
        <f ca="1">IF(AND(W135&lt;&gt; "", COUNTIF(BS!#REF!,W135)&gt;0),"Matched", "")</f>
        <v>#REF!</v>
      </c>
    </row>
    <row r="136" spans="1:24">
      <c r="A136" s="9" t="s">
        <v>42</v>
      </c>
      <c r="B136" s="11">
        <v>10111750</v>
      </c>
      <c r="C136" s="11">
        <v>4000235555</v>
      </c>
      <c r="D136" s="11">
        <v>50</v>
      </c>
      <c r="E136" s="11" t="s">
        <v>36</v>
      </c>
      <c r="F136" s="11" t="s">
        <v>43</v>
      </c>
      <c r="G136" s="11" t="s">
        <v>97</v>
      </c>
      <c r="H136" s="11" t="s">
        <v>97</v>
      </c>
      <c r="I136" s="11">
        <v>40</v>
      </c>
      <c r="J136" s="17">
        <v>1065255.2</v>
      </c>
      <c r="K136" s="11" t="s">
        <v>39</v>
      </c>
      <c r="L136" s="11"/>
      <c r="M136" s="11"/>
      <c r="N136" s="12" t="s">
        <v>44</v>
      </c>
      <c r="O136" s="1" t="str">
        <f t="shared" si="53"/>
        <v/>
      </c>
      <c r="P136" s="1" t="e">
        <f ca="1">IF(AND(O136&lt;&gt; "", COUNTIF(BS!#REF!,O136)&gt;0),"Matched", "")</f>
        <v>#REF!</v>
      </c>
      <c r="Q136" s="1" t="str">
        <f t="shared" si="54"/>
        <v/>
      </c>
      <c r="R136" s="1" t="e">
        <f ca="1">IF(AND(Q136&lt;&gt; "", COUNTIF(BS!#REF!,Q136)&gt;0),"Matched", "")</f>
        <v>#REF!</v>
      </c>
      <c r="S136" s="1" t="str">
        <f t="shared" si="55"/>
        <v/>
      </c>
      <c r="T136" s="1" t="e">
        <f ca="1">IF(AND(S136&lt;&gt; "", COUNTIF(BS!#REF!,S136)&gt;0),"Matched", "")</f>
        <v>#REF!</v>
      </c>
      <c r="U136" s="1" t="str">
        <f ca="1">IF(J136&gt; 0,"Logic4"&amp;"_"&amp;H136 &amp;"_"&amp; 1679085.15,"")</f>
        <v>Logic4_26.02.2020_1679085.15</v>
      </c>
      <c r="V136" s="1" t="e">
        <f ca="1">IF(AND(U136&lt;&gt; "", COUNTIF(BS!#REF!,U136)&gt;0),"Matched", "")</f>
        <v>#REF!</v>
      </c>
    </row>
    <row r="137" spans="1:24">
      <c r="A137" s="13" t="s">
        <v>42</v>
      </c>
      <c r="B137" s="15">
        <v>10111750</v>
      </c>
      <c r="C137" s="15">
        <v>4000235554</v>
      </c>
      <c r="D137" s="15">
        <v>50</v>
      </c>
      <c r="E137" s="15" t="s">
        <v>36</v>
      </c>
      <c r="F137" s="15" t="s">
        <v>43</v>
      </c>
      <c r="G137" s="15" t="s">
        <v>94</v>
      </c>
      <c r="H137" s="15" t="s">
        <v>97</v>
      </c>
      <c r="I137" s="15">
        <v>40</v>
      </c>
      <c r="J137" s="18">
        <v>613829.94999999995</v>
      </c>
      <c r="K137" s="15" t="s">
        <v>39</v>
      </c>
      <c r="L137" s="15"/>
      <c r="M137" s="15"/>
      <c r="N137" s="16" t="s">
        <v>44</v>
      </c>
      <c r="O137" s="1" t="str">
        <f t="shared" si="53"/>
        <v/>
      </c>
      <c r="P137" s="1" t="e">
        <f ca="1">IF(AND(O137&lt;&gt; "", COUNTIF(BS!#REF!,O137)&gt;0),"Matched", "")</f>
        <v>#REF!</v>
      </c>
      <c r="Q137" s="1" t="str">
        <f t="shared" si="54"/>
        <v/>
      </c>
      <c r="R137" s="1" t="e">
        <f ca="1">IF(AND(Q137&lt;&gt; "", COUNTIF(BS!#REF!,Q137)&gt;0),"Matched", "")</f>
        <v>#REF!</v>
      </c>
      <c r="S137" s="1" t="str">
        <f t="shared" si="55"/>
        <v/>
      </c>
      <c r="T137" s="1" t="e">
        <f ca="1">IF(AND(S137&lt;&gt; "", COUNTIF(BS!#REF!,S137)&gt;0),"Matched", "")</f>
        <v>#REF!</v>
      </c>
      <c r="U137" s="1" t="str">
        <f ca="1">IF(J137&gt; 0,"Logic4"&amp;"_"&amp;H137 &amp;"_"&amp; 1679085.15,"")</f>
        <v>Logic4_26.02.2020_1679085.15</v>
      </c>
      <c r="V137" s="1" t="e">
        <f ca="1">IF(AND(U137&lt;&gt; "", COUNTIF(BS!#REF!,U137)&gt;0),"Matched", "")</f>
        <v>#REF!</v>
      </c>
    </row>
    <row r="138" spans="1:24">
      <c r="A138" s="9">
        <v>20200226</v>
      </c>
      <c r="B138" s="11">
        <v>10111750</v>
      </c>
      <c r="C138" s="11">
        <v>3000047366</v>
      </c>
      <c r="D138" s="11">
        <v>50</v>
      </c>
      <c r="E138" s="11">
        <v>0</v>
      </c>
      <c r="F138" s="11" t="s">
        <v>46</v>
      </c>
      <c r="G138" s="11" t="s">
        <v>97</v>
      </c>
      <c r="H138" s="11" t="s">
        <v>97</v>
      </c>
      <c r="I138" s="11">
        <v>50</v>
      </c>
      <c r="J138" s="17">
        <v>-1678350.14</v>
      </c>
      <c r="K138" s="11" t="s">
        <v>39</v>
      </c>
      <c r="L138" s="11"/>
      <c r="M138" s="11"/>
      <c r="N138" s="12" t="s">
        <v>98</v>
      </c>
      <c r="O138" s="1" t="str">
        <f t="shared" si="53"/>
        <v>Logic1_02_1678350.14</v>
      </c>
      <c r="P138" s="1" t="e">
        <f ca="1">IF(AND(O138&lt;&gt; "", COUNTIF(BS!#REF!,O138)&gt;0),"Matched", "")</f>
        <v>#REF!</v>
      </c>
    </row>
    <row r="139" spans="1:24">
      <c r="A139" s="13"/>
      <c r="B139" s="15"/>
      <c r="C139" s="15"/>
      <c r="D139" s="15"/>
      <c r="E139" s="15"/>
      <c r="F139" s="15"/>
      <c r="G139" s="15"/>
      <c r="H139" s="15" t="s">
        <v>97</v>
      </c>
      <c r="I139" s="15"/>
      <c r="J139" s="15">
        <v>0</v>
      </c>
      <c r="K139" s="15" t="s">
        <v>39</v>
      </c>
      <c r="L139" s="15"/>
      <c r="M139" s="15"/>
      <c r="N139" s="16"/>
      <c r="O139" s="1" t="str">
        <f t="shared" si="53"/>
        <v/>
      </c>
      <c r="P139" s="1" t="e">
        <f ca="1">IF(AND(O139&lt;&gt; "", COUNTIF(BS!#REF!,O139)&gt;0),"Matched", "")</f>
        <v>#REF!</v>
      </c>
      <c r="Q139" s="1" t="str">
        <f t="shared" ref="Q139:Q143" si="56">IF( J139&lt; 0,"Logic2"&amp;"_"&amp;G139&amp;"_"&amp; J139*-1,"")</f>
        <v/>
      </c>
      <c r="R139" s="1" t="e">
        <f ca="1">IF(AND(Q139&lt;&gt; "", COUNTIF(BS!#REF!,Q139)&gt;0),"Matched", "")</f>
        <v>#REF!</v>
      </c>
      <c r="S139" s="1" t="str">
        <f t="shared" ref="S139:S143" si="57">IF(F139="SA","Logic3"&amp;"_"&amp;J139,"")</f>
        <v/>
      </c>
      <c r="T139" s="1" t="e">
        <f ca="1">IF(AND(S139&lt;&gt; "", COUNTIF(BS!#REF!,S139)&gt;0),"Matched", "")</f>
        <v>#REF!</v>
      </c>
      <c r="V139" s="1" t="e">
        <f ca="1">IF(AND(U139&lt;&gt; "", COUNTIF(BS!#REF!,U139)&gt;0),"Matched", "")</f>
        <v>#REF!</v>
      </c>
      <c r="X139" s="1" t="e">
        <f ca="1">IF(AND(W139&lt;&gt; "", COUNTIF(BS!#REF!,W139)&gt;0),"Matched", "")</f>
        <v>#REF!</v>
      </c>
    </row>
    <row r="140" spans="1:24">
      <c r="A140" s="9">
        <v>20200227</v>
      </c>
      <c r="B140" s="11">
        <v>10111750</v>
      </c>
      <c r="C140" s="11">
        <v>7800007397</v>
      </c>
      <c r="D140" s="11">
        <v>50</v>
      </c>
      <c r="E140" s="11" t="s">
        <v>36</v>
      </c>
      <c r="F140" s="11" t="s">
        <v>37</v>
      </c>
      <c r="G140" s="11" t="s">
        <v>99</v>
      </c>
      <c r="H140" s="11" t="s">
        <v>99</v>
      </c>
      <c r="I140" s="11">
        <v>50</v>
      </c>
      <c r="J140" s="11">
        <v>-661.57</v>
      </c>
      <c r="K140" s="11" t="s">
        <v>39</v>
      </c>
      <c r="L140" s="11"/>
      <c r="M140" s="11"/>
      <c r="N140" s="12" t="s">
        <v>41</v>
      </c>
      <c r="O140" s="1" t="str">
        <f t="shared" si="53"/>
        <v/>
      </c>
      <c r="P140" s="1" t="e">
        <f ca="1">IF(AND(O140&lt;&gt; "", COUNTIF(BS!#REF!,O140)&gt;0),"Matched", "")</f>
        <v>#REF!</v>
      </c>
      <c r="Q140" s="1" t="str">
        <f t="shared" si="56"/>
        <v>Logic2_27.02.2020_661.57</v>
      </c>
      <c r="R140" s="1" t="e">
        <f ca="1">IF(AND(Q140&lt;&gt; "", COUNTIF(BS!#REF!,Q140)&gt;0),"Matched", "")</f>
        <v>#REF!</v>
      </c>
      <c r="S140" s="1" t="str">
        <f t="shared" si="57"/>
        <v/>
      </c>
      <c r="T140" s="1" t="e">
        <f ca="1">IF(AND(S140&lt;&gt; "", COUNTIF(BS!#REF!,S140)&gt;0),"Matched", "")</f>
        <v>#REF!</v>
      </c>
      <c r="V140" s="1" t="e">
        <f ca="1">IF(AND(U140&lt;&gt; "", COUNTIF(BS!#REF!,U140)&gt;0),"Matched", "")</f>
        <v>#REF!</v>
      </c>
      <c r="W140" s="1" t="str">
        <f ca="1">IF(F140="DA","Logic5"&amp;"_"&amp;H140 &amp;"_"&amp; -661.57*-1,"")</f>
        <v>Logic5_27.02.2020_661.57</v>
      </c>
      <c r="X140" s="1" t="e">
        <f ca="1">IF(AND(W140&lt;&gt; "", COUNTIF(BS!#REF!,W140)&gt;0),"Matched", "")</f>
        <v>#REF!</v>
      </c>
    </row>
    <row r="141" spans="1:24">
      <c r="A141" s="13" t="s">
        <v>42</v>
      </c>
      <c r="B141" s="15">
        <v>10111750</v>
      </c>
      <c r="C141" s="15">
        <v>4000239030</v>
      </c>
      <c r="D141" s="15">
        <v>50</v>
      </c>
      <c r="E141" s="15" t="s">
        <v>36</v>
      </c>
      <c r="F141" s="15" t="s">
        <v>43</v>
      </c>
      <c r="G141" s="15" t="s">
        <v>97</v>
      </c>
      <c r="H141" s="15" t="s">
        <v>99</v>
      </c>
      <c r="I141" s="15">
        <v>40</v>
      </c>
      <c r="J141" s="18">
        <v>613016.35</v>
      </c>
      <c r="K141" s="15" t="s">
        <v>39</v>
      </c>
      <c r="L141" s="15"/>
      <c r="M141" s="15"/>
      <c r="N141" s="16" t="s">
        <v>44</v>
      </c>
      <c r="O141" s="1" t="str">
        <f t="shared" si="53"/>
        <v/>
      </c>
      <c r="P141" s="1" t="e">
        <f ca="1">IF(AND(O141&lt;&gt; "", COUNTIF(BS!#REF!,O141)&gt;0),"Matched", "")</f>
        <v>#REF!</v>
      </c>
      <c r="Q141" s="1" t="str">
        <f t="shared" si="56"/>
        <v/>
      </c>
      <c r="R141" s="1" t="e">
        <f ca="1">IF(AND(Q141&lt;&gt; "", COUNTIF(BS!#REF!,Q141)&gt;0),"Matched", "")</f>
        <v>#REF!</v>
      </c>
      <c r="S141" s="1" t="str">
        <f t="shared" si="57"/>
        <v/>
      </c>
      <c r="T141" s="1" t="e">
        <f ca="1">IF(AND(S141&lt;&gt; "", COUNTIF(BS!#REF!,S141)&gt;0),"Matched", "")</f>
        <v>#REF!</v>
      </c>
      <c r="U141" s="1" t="str">
        <f ca="1">IF(J141&gt; 0,"Logic4"&amp;"_"&amp;H141 &amp;"_"&amp; 1646969.58,"")</f>
        <v>Logic4_27.02.2020_1646969.58</v>
      </c>
      <c r="V141" s="1" t="e">
        <f ca="1">IF(AND(U141&lt;&gt; "", COUNTIF(BS!#REF!,U141)&gt;0),"Matched", "")</f>
        <v>#REF!</v>
      </c>
    </row>
    <row r="142" spans="1:24">
      <c r="A142" s="9" t="s">
        <v>42</v>
      </c>
      <c r="B142" s="11">
        <v>10111750</v>
      </c>
      <c r="C142" s="11">
        <v>4000239031</v>
      </c>
      <c r="D142" s="11">
        <v>50</v>
      </c>
      <c r="E142" s="11" t="s">
        <v>36</v>
      </c>
      <c r="F142" s="11" t="s">
        <v>43</v>
      </c>
      <c r="G142" s="11" t="s">
        <v>99</v>
      </c>
      <c r="H142" s="11" t="s">
        <v>99</v>
      </c>
      <c r="I142" s="11">
        <v>40</v>
      </c>
      <c r="J142" s="17">
        <v>1028453.23</v>
      </c>
      <c r="K142" s="11" t="s">
        <v>39</v>
      </c>
      <c r="L142" s="11"/>
      <c r="M142" s="11"/>
      <c r="N142" s="12" t="s">
        <v>44</v>
      </c>
      <c r="O142" s="1" t="str">
        <f t="shared" si="53"/>
        <v/>
      </c>
      <c r="P142" s="1" t="e">
        <f ca="1">IF(AND(O142&lt;&gt; "", COUNTIF(BS!#REF!,O142)&gt;0),"Matched", "")</f>
        <v>#REF!</v>
      </c>
      <c r="Q142" s="1" t="str">
        <f t="shared" si="56"/>
        <v/>
      </c>
      <c r="R142" s="1" t="e">
        <f ca="1">IF(AND(Q142&lt;&gt; "", COUNTIF(BS!#REF!,Q142)&gt;0),"Matched", "")</f>
        <v>#REF!</v>
      </c>
      <c r="S142" s="1" t="str">
        <f t="shared" si="57"/>
        <v/>
      </c>
      <c r="T142" s="1" t="e">
        <f ca="1">IF(AND(S142&lt;&gt; "", COUNTIF(BS!#REF!,S142)&gt;0),"Matched", "")</f>
        <v>#REF!</v>
      </c>
      <c r="U142" s="1" t="str">
        <f ca="1">IF(J142&gt; 0,"Logic4"&amp;"_"&amp;H142 &amp;"_"&amp; 1646969.58,"")</f>
        <v>Logic4_27.02.2020_1646969.58</v>
      </c>
      <c r="V142" s="1" t="e">
        <f ca="1">IF(AND(U142&lt;&gt; "", COUNTIF(BS!#REF!,U142)&gt;0),"Matched", "")</f>
        <v>#REF!</v>
      </c>
    </row>
    <row r="143" spans="1:24">
      <c r="A143" s="13" t="s">
        <v>42</v>
      </c>
      <c r="B143" s="15">
        <v>10111750</v>
      </c>
      <c r="C143" s="15">
        <v>4000239029</v>
      </c>
      <c r="D143" s="15">
        <v>50</v>
      </c>
      <c r="E143" s="15" t="s">
        <v>36</v>
      </c>
      <c r="F143" s="15" t="s">
        <v>43</v>
      </c>
      <c r="G143" s="15" t="s">
        <v>94</v>
      </c>
      <c r="H143" s="15" t="s">
        <v>99</v>
      </c>
      <c r="I143" s="15">
        <v>40</v>
      </c>
      <c r="J143" s="18">
        <v>5500</v>
      </c>
      <c r="K143" s="15" t="s">
        <v>39</v>
      </c>
      <c r="L143" s="15"/>
      <c r="M143" s="15"/>
      <c r="N143" s="16" t="s">
        <v>44</v>
      </c>
      <c r="O143" s="1" t="str">
        <f t="shared" si="53"/>
        <v/>
      </c>
      <c r="P143" s="1" t="e">
        <f ca="1">IF(AND(O143&lt;&gt; "", COUNTIF(BS!#REF!,O143)&gt;0),"Matched", "")</f>
        <v>#REF!</v>
      </c>
      <c r="Q143" s="1" t="str">
        <f t="shared" si="56"/>
        <v/>
      </c>
      <c r="R143" s="1" t="e">
        <f ca="1">IF(AND(Q143&lt;&gt; "", COUNTIF(BS!#REF!,Q143)&gt;0),"Matched", "")</f>
        <v>#REF!</v>
      </c>
      <c r="S143" s="1" t="str">
        <f t="shared" si="57"/>
        <v/>
      </c>
      <c r="T143" s="1" t="e">
        <f ca="1">IF(AND(S143&lt;&gt; "", COUNTIF(BS!#REF!,S143)&gt;0),"Matched", "")</f>
        <v>#REF!</v>
      </c>
      <c r="U143" s="1" t="str">
        <f ca="1">IF(J143&gt; 0,"Logic4"&amp;"_"&amp;H143 &amp;"_"&amp; 1646969.58,"")</f>
        <v>Logic4_27.02.2020_1646969.58</v>
      </c>
      <c r="V143" s="1" t="e">
        <f ca="1">IF(AND(U143&lt;&gt; "", COUNTIF(BS!#REF!,U143)&gt;0),"Matched", "")</f>
        <v>#REF!</v>
      </c>
    </row>
    <row r="144" spans="1:24">
      <c r="A144" s="9">
        <v>20200227</v>
      </c>
      <c r="B144" s="11">
        <v>10111750</v>
      </c>
      <c r="C144" s="11">
        <v>3000047368</v>
      </c>
      <c r="D144" s="11">
        <v>50</v>
      </c>
      <c r="E144" s="11">
        <v>0</v>
      </c>
      <c r="F144" s="11" t="s">
        <v>46</v>
      </c>
      <c r="G144" s="11" t="s">
        <v>99</v>
      </c>
      <c r="H144" s="11" t="s">
        <v>99</v>
      </c>
      <c r="I144" s="11">
        <v>50</v>
      </c>
      <c r="J144" s="17">
        <v>-1646308.01</v>
      </c>
      <c r="K144" s="11" t="s">
        <v>39</v>
      </c>
      <c r="L144" s="11"/>
      <c r="M144" s="11"/>
      <c r="N144" s="12" t="s">
        <v>100</v>
      </c>
      <c r="O144" s="1" t="str">
        <f t="shared" si="53"/>
        <v>Logic1_02_1646308.01</v>
      </c>
      <c r="P144" s="1" t="e">
        <f ca="1">IF(AND(O144&lt;&gt; "", COUNTIF(BS!#REF!,O144)&gt;0),"Matched", "")</f>
        <v>#REF!</v>
      </c>
    </row>
    <row r="145" spans="1:24">
      <c r="A145" s="13"/>
      <c r="B145" s="15"/>
      <c r="C145" s="15"/>
      <c r="D145" s="15"/>
      <c r="E145" s="15"/>
      <c r="F145" s="15"/>
      <c r="G145" s="15"/>
      <c r="H145" s="15" t="s">
        <v>99</v>
      </c>
      <c r="I145" s="15"/>
      <c r="J145" s="15">
        <v>0</v>
      </c>
      <c r="K145" s="15" t="s">
        <v>39</v>
      </c>
      <c r="L145" s="15"/>
      <c r="M145" s="15"/>
      <c r="N145" s="16"/>
      <c r="O145" s="1" t="str">
        <f t="shared" si="53"/>
        <v/>
      </c>
      <c r="P145" s="1" t="e">
        <f ca="1">IF(AND(O145&lt;&gt; "", COUNTIF(BS!#REF!,O145)&gt;0),"Matched", "")</f>
        <v>#REF!</v>
      </c>
      <c r="Q145" s="1" t="str">
        <f t="shared" ref="Q145:Q148" si="58">IF( J145&lt; 0,"Logic2"&amp;"_"&amp;G145&amp;"_"&amp; J145*-1,"")</f>
        <v/>
      </c>
      <c r="R145" s="1" t="e">
        <f ca="1">IF(AND(Q145&lt;&gt; "", COUNTIF(BS!#REF!,Q145)&gt;0),"Matched", "")</f>
        <v>#REF!</v>
      </c>
      <c r="S145" s="1" t="str">
        <f t="shared" ref="S145:S148" si="59">IF(F145="SA","Logic3"&amp;"_"&amp;J145,"")</f>
        <v/>
      </c>
      <c r="T145" s="1" t="e">
        <f ca="1">IF(AND(S145&lt;&gt; "", COUNTIF(BS!#REF!,S145)&gt;0),"Matched", "")</f>
        <v>#REF!</v>
      </c>
      <c r="V145" s="1" t="e">
        <f ca="1">IF(AND(U145&lt;&gt; "", COUNTIF(BS!#REF!,U145)&gt;0),"Matched", "")</f>
        <v>#REF!</v>
      </c>
      <c r="X145" s="1" t="e">
        <f ca="1">IF(AND(W145&lt;&gt; "", COUNTIF(BS!#REF!,W145)&gt;0),"Matched", "")</f>
        <v>#REF!</v>
      </c>
    </row>
    <row r="146" spans="1:24">
      <c r="A146" s="9">
        <v>20200228</v>
      </c>
      <c r="B146" s="11">
        <v>10111750</v>
      </c>
      <c r="C146" s="11">
        <v>7800007400</v>
      </c>
      <c r="D146" s="11">
        <v>50</v>
      </c>
      <c r="E146" s="11" t="s">
        <v>36</v>
      </c>
      <c r="F146" s="11" t="s">
        <v>37</v>
      </c>
      <c r="G146" s="11" t="s">
        <v>101</v>
      </c>
      <c r="H146" s="11" t="s">
        <v>101</v>
      </c>
      <c r="I146" s="11">
        <v>50</v>
      </c>
      <c r="J146" s="11">
        <v>-933.15</v>
      </c>
      <c r="K146" s="11" t="s">
        <v>39</v>
      </c>
      <c r="L146" s="11"/>
      <c r="M146" s="11"/>
      <c r="N146" s="12" t="s">
        <v>41</v>
      </c>
      <c r="O146" s="1" t="str">
        <f t="shared" si="53"/>
        <v/>
      </c>
      <c r="P146" s="1" t="e">
        <f ca="1">IF(AND(O146&lt;&gt; "", COUNTIF(BS!#REF!,O146)&gt;0),"Matched", "")</f>
        <v>#REF!</v>
      </c>
      <c r="Q146" s="1" t="str">
        <f t="shared" si="58"/>
        <v>Logic2_28.02.2020_933.15</v>
      </c>
      <c r="R146" s="1" t="e">
        <f ca="1">IF(AND(Q146&lt;&gt; "", COUNTIF(BS!#REF!,Q146)&gt;0),"Matched", "")</f>
        <v>#REF!</v>
      </c>
      <c r="S146" s="1" t="str">
        <f t="shared" si="59"/>
        <v/>
      </c>
      <c r="T146" s="1" t="e">
        <f ca="1">IF(AND(S146&lt;&gt; "", COUNTIF(BS!#REF!,S146)&gt;0),"Matched", "")</f>
        <v>#REF!</v>
      </c>
      <c r="V146" s="1" t="e">
        <f ca="1">IF(AND(U146&lt;&gt; "", COUNTIF(BS!#REF!,U146)&gt;0),"Matched", "")</f>
        <v>#REF!</v>
      </c>
      <c r="W146" s="1" t="str">
        <f ca="1">IF(F146="DA","Logic5"&amp;"_"&amp;H146 &amp;"_"&amp; -933.15*-1,"")</f>
        <v>Logic5_28.02.2020_933.15</v>
      </c>
      <c r="X146" s="1" t="e">
        <f ca="1">IF(AND(W146&lt;&gt; "", COUNTIF(BS!#REF!,W146)&gt;0),"Matched", "")</f>
        <v>#REF!</v>
      </c>
    </row>
    <row r="147" spans="1:24">
      <c r="A147" s="13" t="s">
        <v>42</v>
      </c>
      <c r="B147" s="15">
        <v>10111750</v>
      </c>
      <c r="C147" s="15">
        <v>4000239033</v>
      </c>
      <c r="D147" s="15">
        <v>50</v>
      </c>
      <c r="E147" s="15" t="s">
        <v>36</v>
      </c>
      <c r="F147" s="15" t="s">
        <v>43</v>
      </c>
      <c r="G147" s="15" t="s">
        <v>101</v>
      </c>
      <c r="H147" s="15" t="s">
        <v>101</v>
      </c>
      <c r="I147" s="15">
        <v>40</v>
      </c>
      <c r="J147" s="18">
        <v>1035994.56</v>
      </c>
      <c r="K147" s="15" t="s">
        <v>39</v>
      </c>
      <c r="L147" s="15"/>
      <c r="M147" s="15"/>
      <c r="N147" s="16" t="s">
        <v>44</v>
      </c>
      <c r="O147" s="1" t="str">
        <f t="shared" si="53"/>
        <v/>
      </c>
      <c r="P147" s="1" t="e">
        <f ca="1">IF(AND(O147&lt;&gt; "", COUNTIF(BS!#REF!,O147)&gt;0),"Matched", "")</f>
        <v>#REF!</v>
      </c>
      <c r="Q147" s="1" t="str">
        <f t="shared" si="58"/>
        <v/>
      </c>
      <c r="R147" s="1" t="e">
        <f ca="1">IF(AND(Q147&lt;&gt; "", COUNTIF(BS!#REF!,Q147)&gt;0),"Matched", "")</f>
        <v>#REF!</v>
      </c>
      <c r="S147" s="1" t="str">
        <f t="shared" si="59"/>
        <v/>
      </c>
      <c r="T147" s="1" t="e">
        <f ca="1">IF(AND(S147&lt;&gt; "", COUNTIF(BS!#REF!,S147)&gt;0),"Matched", "")</f>
        <v>#REF!</v>
      </c>
      <c r="U147" s="1" t="str">
        <f ca="1">IF(J147&gt; 0,"Logic4"&amp;"_"&amp;H147 &amp;"_"&amp; 1650956.88,"")</f>
        <v>Logic4_28.02.2020_1650956.88</v>
      </c>
      <c r="V147" s="1" t="e">
        <f ca="1">IF(AND(U147&lt;&gt; "", COUNTIF(BS!#REF!,U147)&gt;0),"Matched", "")</f>
        <v>#REF!</v>
      </c>
    </row>
    <row r="148" spans="1:24">
      <c r="A148" s="9" t="s">
        <v>42</v>
      </c>
      <c r="B148" s="11">
        <v>10111750</v>
      </c>
      <c r="C148" s="11">
        <v>4000239032</v>
      </c>
      <c r="D148" s="11">
        <v>50</v>
      </c>
      <c r="E148" s="11" t="s">
        <v>36</v>
      </c>
      <c r="F148" s="11" t="s">
        <v>43</v>
      </c>
      <c r="G148" s="11" t="s">
        <v>99</v>
      </c>
      <c r="H148" s="11" t="s">
        <v>101</v>
      </c>
      <c r="I148" s="11">
        <v>40</v>
      </c>
      <c r="J148" s="17">
        <v>614962.31999999995</v>
      </c>
      <c r="K148" s="11" t="s">
        <v>39</v>
      </c>
      <c r="L148" s="11"/>
      <c r="M148" s="11"/>
      <c r="N148" s="12" t="s">
        <v>44</v>
      </c>
      <c r="O148" s="1" t="str">
        <f t="shared" si="53"/>
        <v/>
      </c>
      <c r="P148" s="1" t="e">
        <f ca="1">IF(AND(O148&lt;&gt; "", COUNTIF(BS!#REF!,O148)&gt;0),"Matched", "")</f>
        <v>#REF!</v>
      </c>
      <c r="Q148" s="1" t="str">
        <f t="shared" si="58"/>
        <v/>
      </c>
      <c r="R148" s="1" t="e">
        <f ca="1">IF(AND(Q148&lt;&gt; "", COUNTIF(BS!#REF!,Q148)&gt;0),"Matched", "")</f>
        <v>#REF!</v>
      </c>
      <c r="S148" s="1" t="str">
        <f t="shared" si="59"/>
        <v/>
      </c>
      <c r="T148" s="1" t="e">
        <f ca="1">IF(AND(S148&lt;&gt; "", COUNTIF(BS!#REF!,S148)&gt;0),"Matched", "")</f>
        <v>#REF!</v>
      </c>
      <c r="U148" s="1" t="str">
        <f ca="1">IF(J148&gt; 0,"Logic4"&amp;"_"&amp;H148 &amp;"_"&amp; 1650956.88,"")</f>
        <v>Logic4_28.02.2020_1650956.88</v>
      </c>
      <c r="V148" s="1" t="e">
        <f ca="1">IF(AND(U148&lt;&gt; "", COUNTIF(BS!#REF!,U148)&gt;0),"Matched", "")</f>
        <v>#REF!</v>
      </c>
    </row>
    <row r="149" spans="1:24">
      <c r="A149" s="13">
        <v>20200228</v>
      </c>
      <c r="B149" s="15">
        <v>10111750</v>
      </c>
      <c r="C149" s="15">
        <v>3000047371</v>
      </c>
      <c r="D149" s="15">
        <v>50</v>
      </c>
      <c r="E149" s="15">
        <v>0</v>
      </c>
      <c r="F149" s="15" t="s">
        <v>46</v>
      </c>
      <c r="G149" s="15" t="s">
        <v>101</v>
      </c>
      <c r="H149" s="15" t="s">
        <v>101</v>
      </c>
      <c r="I149" s="15">
        <v>50</v>
      </c>
      <c r="J149" s="18">
        <v>-1650023.73</v>
      </c>
      <c r="K149" s="15" t="s">
        <v>39</v>
      </c>
      <c r="L149" s="15"/>
      <c r="M149" s="15"/>
      <c r="N149" s="16" t="s">
        <v>102</v>
      </c>
      <c r="O149" s="1" t="str">
        <f t="shared" si="53"/>
        <v>Logic1_02_1650023.73</v>
      </c>
      <c r="P149" s="1" t="e">
        <f ca="1">IF(AND(O149&lt;&gt; "", COUNTIF(BS!#REF!,O149)&gt;0),"Matched", "")</f>
        <v>#REF!</v>
      </c>
    </row>
    <row r="150" spans="1:24">
      <c r="A150" s="9"/>
      <c r="B150" s="11"/>
      <c r="C150" s="11"/>
      <c r="D150" s="11"/>
      <c r="E150" s="11"/>
      <c r="F150" s="11"/>
      <c r="G150" s="11"/>
      <c r="H150" s="11" t="s">
        <v>101</v>
      </c>
      <c r="I150" s="11"/>
      <c r="J150" s="11">
        <v>0</v>
      </c>
      <c r="K150" s="11" t="s">
        <v>39</v>
      </c>
      <c r="L150" s="11"/>
      <c r="M150" s="11"/>
      <c r="N150" s="12"/>
      <c r="O150" s="1" t="str">
        <f t="shared" si="53"/>
        <v/>
      </c>
      <c r="P150" s="1" t="e">
        <f ca="1">IF(AND(O150&lt;&gt; "", COUNTIF(BS!#REF!,O150)&gt;0),"Matched", "")</f>
        <v>#REF!</v>
      </c>
      <c r="Q150" s="1" t="str">
        <f t="shared" ref="Q150:Q153" si="60">IF( J150&lt; 0,"Logic2"&amp;"_"&amp;G150&amp;"_"&amp; J150*-1,"")</f>
        <v/>
      </c>
      <c r="R150" s="1" t="e">
        <f ca="1">IF(AND(Q150&lt;&gt; "", COUNTIF(BS!#REF!,Q150)&gt;0),"Matched", "")</f>
        <v>#REF!</v>
      </c>
      <c r="S150" s="1" t="str">
        <f t="shared" ref="S150:S153" si="61">IF(F150="SA","Logic3"&amp;"_"&amp;J150,"")</f>
        <v/>
      </c>
      <c r="T150" s="1" t="e">
        <f ca="1">IF(AND(S150&lt;&gt; "", COUNTIF(BS!#REF!,S150)&gt;0),"Matched", "")</f>
        <v>#REF!</v>
      </c>
      <c r="V150" s="1" t="e">
        <f ca="1">IF(AND(U150&lt;&gt; "", COUNTIF(BS!#REF!,U150)&gt;0),"Matched", "")</f>
        <v>#REF!</v>
      </c>
      <c r="X150" s="1" t="e">
        <f ca="1">IF(AND(W150&lt;&gt; "", COUNTIF(BS!#REF!,W150)&gt;0),"Matched", "")</f>
        <v>#REF!</v>
      </c>
    </row>
    <row r="151" spans="1:24">
      <c r="A151" s="13">
        <v>20200229</v>
      </c>
      <c r="B151" s="15">
        <v>10111750</v>
      </c>
      <c r="C151" s="15">
        <v>7800007404</v>
      </c>
      <c r="D151" s="15">
        <v>50</v>
      </c>
      <c r="E151" s="15" t="s">
        <v>36</v>
      </c>
      <c r="F151" s="15" t="s">
        <v>37</v>
      </c>
      <c r="G151" s="15" t="s">
        <v>103</v>
      </c>
      <c r="H151" s="15" t="s">
        <v>103</v>
      </c>
      <c r="I151" s="15">
        <v>50</v>
      </c>
      <c r="J151" s="15">
        <v>-446.44</v>
      </c>
      <c r="K151" s="15" t="s">
        <v>39</v>
      </c>
      <c r="L151" s="15"/>
      <c r="M151" s="15"/>
      <c r="N151" s="16" t="s">
        <v>41</v>
      </c>
      <c r="O151" s="1" t="str">
        <f t="shared" si="53"/>
        <v/>
      </c>
      <c r="P151" s="1" t="e">
        <f ca="1">IF(AND(O151&lt;&gt; "", COUNTIF(BS!#REF!,O151)&gt;0),"Matched", "")</f>
        <v>#REF!</v>
      </c>
      <c r="Q151" s="1" t="str">
        <f t="shared" si="60"/>
        <v>Logic2_29.02.2020_446.44</v>
      </c>
      <c r="R151" s="1" t="e">
        <f ca="1">IF(AND(Q151&lt;&gt; "", COUNTIF(BS!#REF!,Q151)&gt;0),"Matched", "")</f>
        <v>#REF!</v>
      </c>
      <c r="S151" s="1" t="str">
        <f t="shared" si="61"/>
        <v/>
      </c>
      <c r="T151" s="1" t="e">
        <f ca="1">IF(AND(S151&lt;&gt; "", COUNTIF(BS!#REF!,S151)&gt;0),"Matched", "")</f>
        <v>#REF!</v>
      </c>
      <c r="V151" s="1" t="e">
        <f ca="1">IF(AND(U151&lt;&gt; "", COUNTIF(BS!#REF!,U151)&gt;0),"Matched", "")</f>
        <v>#REF!</v>
      </c>
      <c r="W151" s="1" t="str">
        <f ca="1">IF(F151="DA","Logic5"&amp;"_"&amp;H151 &amp;"_"&amp; -446.44*-1,"")</f>
        <v>Logic5_29.02.2020_446.44</v>
      </c>
      <c r="X151" s="1" t="e">
        <f ca="1">IF(AND(W151&lt;&gt; "", COUNTIF(BS!#REF!,W151)&gt;0),"Matched", "")</f>
        <v>#REF!</v>
      </c>
    </row>
    <row r="152" spans="1:24">
      <c r="A152" s="9" t="s">
        <v>42</v>
      </c>
      <c r="B152" s="11">
        <v>10111750</v>
      </c>
      <c r="C152" s="11">
        <v>4000240906</v>
      </c>
      <c r="D152" s="11">
        <v>50</v>
      </c>
      <c r="E152" s="11" t="s">
        <v>36</v>
      </c>
      <c r="F152" s="11" t="s">
        <v>43</v>
      </c>
      <c r="G152" s="11" t="s">
        <v>101</v>
      </c>
      <c r="H152" s="11" t="s">
        <v>103</v>
      </c>
      <c r="I152" s="11">
        <v>40</v>
      </c>
      <c r="J152" s="17">
        <v>697773.52</v>
      </c>
      <c r="K152" s="11" t="s">
        <v>39</v>
      </c>
      <c r="L152" s="11"/>
      <c r="M152" s="11"/>
      <c r="N152" s="12" t="s">
        <v>44</v>
      </c>
      <c r="O152" s="1" t="str">
        <f t="shared" si="53"/>
        <v/>
      </c>
      <c r="P152" s="1" t="e">
        <f ca="1">IF(AND(O152&lt;&gt; "", COUNTIF(BS!#REF!,O152)&gt;0),"Matched", "")</f>
        <v>#REF!</v>
      </c>
      <c r="Q152" s="1" t="str">
        <f t="shared" si="60"/>
        <v/>
      </c>
      <c r="R152" s="1" t="e">
        <f ca="1">IF(AND(Q152&lt;&gt; "", COUNTIF(BS!#REF!,Q152)&gt;0),"Matched", "")</f>
        <v>#REF!</v>
      </c>
      <c r="S152" s="1" t="str">
        <f t="shared" si="61"/>
        <v/>
      </c>
      <c r="T152" s="1" t="e">
        <f ca="1">IF(AND(S152&lt;&gt; "", COUNTIF(BS!#REF!,S152)&gt;0),"Matched", "")</f>
        <v>#REF!</v>
      </c>
      <c r="U152" s="1" t="str">
        <f ca="1">IF(J152&gt; 0,"Logic4"&amp;"_"&amp;H152 &amp;"_"&amp; 1602756.68,"")</f>
        <v>Logic4_29.02.2020_1602756.68</v>
      </c>
      <c r="V152" s="1" t="e">
        <f ca="1">IF(AND(U152&lt;&gt; "", COUNTIF(BS!#REF!,U152)&gt;0),"Matched", "")</f>
        <v>#REF!</v>
      </c>
    </row>
    <row r="153" spans="1:24">
      <c r="A153" s="13" t="s">
        <v>42</v>
      </c>
      <c r="B153" s="15">
        <v>10111750</v>
      </c>
      <c r="C153" s="15">
        <v>4000240907</v>
      </c>
      <c r="D153" s="15">
        <v>50</v>
      </c>
      <c r="E153" s="15" t="s">
        <v>36</v>
      </c>
      <c r="F153" s="15" t="s">
        <v>43</v>
      </c>
      <c r="G153" s="15" t="s">
        <v>103</v>
      </c>
      <c r="H153" s="15" t="s">
        <v>103</v>
      </c>
      <c r="I153" s="15">
        <v>40</v>
      </c>
      <c r="J153" s="18">
        <v>904983.16</v>
      </c>
      <c r="K153" s="15" t="s">
        <v>39</v>
      </c>
      <c r="L153" s="15"/>
      <c r="M153" s="15"/>
      <c r="N153" s="16" t="s">
        <v>44</v>
      </c>
      <c r="O153" s="1" t="str">
        <f t="shared" si="53"/>
        <v/>
      </c>
      <c r="P153" s="1" t="e">
        <f ca="1">IF(AND(O153&lt;&gt; "", COUNTIF(BS!#REF!,O153)&gt;0),"Matched", "")</f>
        <v>#REF!</v>
      </c>
      <c r="Q153" s="1" t="str">
        <f t="shared" si="60"/>
        <v/>
      </c>
      <c r="R153" s="1" t="e">
        <f ca="1">IF(AND(Q153&lt;&gt; "", COUNTIF(BS!#REF!,Q153)&gt;0),"Matched", "")</f>
        <v>#REF!</v>
      </c>
      <c r="S153" s="1" t="str">
        <f t="shared" si="61"/>
        <v/>
      </c>
      <c r="T153" s="1" t="e">
        <f ca="1">IF(AND(S153&lt;&gt; "", COUNTIF(BS!#REF!,S153)&gt;0),"Matched", "")</f>
        <v>#REF!</v>
      </c>
      <c r="U153" s="1" t="str">
        <f ca="1">IF(J153&gt; 0,"Logic4"&amp;"_"&amp;H153 &amp;"_"&amp; 1602756.68,"")</f>
        <v>Logic4_29.02.2020_1602756.68</v>
      </c>
      <c r="V153" s="1" t="e">
        <f ca="1">IF(AND(U153&lt;&gt; "", COUNTIF(BS!#REF!,U153)&gt;0),"Matched", "")</f>
        <v>#REF!</v>
      </c>
    </row>
    <row r="154" spans="1:24">
      <c r="A154" s="9">
        <v>20200229</v>
      </c>
      <c r="B154" s="11">
        <v>10111750</v>
      </c>
      <c r="C154" s="11">
        <v>3000047374</v>
      </c>
      <c r="D154" s="11">
        <v>50</v>
      </c>
      <c r="E154" s="11">
        <v>0</v>
      </c>
      <c r="F154" s="11" t="s">
        <v>46</v>
      </c>
      <c r="G154" s="11" t="s">
        <v>103</v>
      </c>
      <c r="H154" s="11" t="s">
        <v>103</v>
      </c>
      <c r="I154" s="11">
        <v>50</v>
      </c>
      <c r="J154" s="17">
        <v>-1602310.24</v>
      </c>
      <c r="K154" s="11" t="s">
        <v>39</v>
      </c>
      <c r="L154" s="11"/>
      <c r="M154" s="11"/>
      <c r="N154" s="12" t="s">
        <v>104</v>
      </c>
      <c r="O154" s="1" t="str">
        <f t="shared" si="53"/>
        <v>Logic1_02_1602310.24</v>
      </c>
      <c r="P154" s="1" t="e">
        <f ca="1">IF(AND(O154&lt;&gt; "", COUNTIF(BS!#REF!,O154)&gt;0),"Matched", "")</f>
        <v>#REF!</v>
      </c>
    </row>
    <row r="155" spans="1:24">
      <c r="A155" s="13">
        <v>20200229</v>
      </c>
      <c r="B155" s="15">
        <v>10111750</v>
      </c>
      <c r="C155" s="15">
        <v>3000054527</v>
      </c>
      <c r="D155" s="15">
        <v>50</v>
      </c>
      <c r="E155" s="15"/>
      <c r="F155" s="15" t="s">
        <v>46</v>
      </c>
      <c r="G155" s="15" t="s">
        <v>103</v>
      </c>
      <c r="H155" s="15" t="s">
        <v>103</v>
      </c>
      <c r="I155" s="15">
        <v>40</v>
      </c>
      <c r="J155" s="15">
        <v>0</v>
      </c>
      <c r="K155" s="15" t="s">
        <v>39</v>
      </c>
      <c r="L155" s="15"/>
      <c r="M155" s="15"/>
      <c r="N155" s="16" t="s">
        <v>105</v>
      </c>
      <c r="O155" s="1" t="str">
        <f t="shared" si="53"/>
        <v>Logic1_02_0</v>
      </c>
      <c r="P155" s="1" t="e">
        <f ca="1">IF(AND(O155&lt;&gt; "", COUNTIF(BS!#REF!,O155)&gt;0),"Matched", "")</f>
        <v>#REF!</v>
      </c>
      <c r="Q155" s="1" t="str">
        <f t="shared" ref="Q155:Q156" si="62">IF( J155&lt; 0,"Logic2"&amp;"_"&amp;G155&amp;"_"&amp; J155*-1,"")</f>
        <v/>
      </c>
      <c r="R155" s="1" t="e">
        <f ca="1">IF(AND(Q155&lt;&gt; "", COUNTIF(BS!#REF!,Q155)&gt;0),"Matched", "")</f>
        <v>#REF!</v>
      </c>
      <c r="S155" s="1" t="str">
        <f t="shared" ref="S155:S156" si="63">IF(F155="SA","Logic3"&amp;"_"&amp;J155,"")</f>
        <v>Logic3_0</v>
      </c>
      <c r="T155" s="1" t="e">
        <f ca="1">IF(AND(S155&lt;&gt; "", COUNTIF(BS!#REF!,S155)&gt;0),"Matched", "")</f>
        <v>#REF!</v>
      </c>
      <c r="V155" s="1" t="e">
        <f ca="1">IF(AND(U155&lt;&gt; "", COUNTIF(BS!#REF!,U155)&gt;0),"Matched", "")</f>
        <v>#REF!</v>
      </c>
      <c r="X155" s="1" t="e">
        <f ca="1">IF(AND(W155&lt;&gt; "", COUNTIF(BS!#REF!,W155)&gt;0),"Matched", "")</f>
        <v>#REF!</v>
      </c>
    </row>
    <row r="156" spans="1:24">
      <c r="A156" s="9"/>
      <c r="B156" s="11"/>
      <c r="C156" s="11"/>
      <c r="D156" s="11"/>
      <c r="E156" s="11"/>
      <c r="F156" s="11"/>
      <c r="G156" s="11"/>
      <c r="H156" s="11" t="s">
        <v>103</v>
      </c>
      <c r="I156" s="11"/>
      <c r="J156" s="11">
        <v>0</v>
      </c>
      <c r="K156" s="11" t="s">
        <v>39</v>
      </c>
      <c r="L156" s="11"/>
      <c r="M156" s="11"/>
      <c r="N156" s="12"/>
      <c r="O156" s="1" t="str">
        <f t="shared" si="53"/>
        <v/>
      </c>
      <c r="P156" s="1" t="e">
        <f ca="1">IF(AND(O156&lt;&gt; "", COUNTIF(BS!#REF!,O156)&gt;0),"Matched", "")</f>
        <v>#REF!</v>
      </c>
      <c r="Q156" s="1" t="str">
        <f t="shared" si="62"/>
        <v/>
      </c>
      <c r="R156" s="1" t="e">
        <f ca="1">IF(AND(Q156&lt;&gt; "", COUNTIF(BS!#REF!,Q156)&gt;0),"Matched", "")</f>
        <v>#REF!</v>
      </c>
      <c r="S156" s="1" t="str">
        <f t="shared" si="63"/>
        <v/>
      </c>
      <c r="T156" s="1" t="e">
        <f ca="1">IF(AND(S156&lt;&gt; "", COUNTIF(BS!#REF!,S156)&gt;0),"Matched", "")</f>
        <v>#REF!</v>
      </c>
      <c r="V156" s="1" t="e">
        <f ca="1">IF(AND(U156&lt;&gt; "", COUNTIF(BS!#REF!,U156)&gt;0),"Matched", "")</f>
        <v>#REF!</v>
      </c>
      <c r="X156" s="1" t="e">
        <f ca="1">IF(AND(W156&lt;&gt; "", COUNTIF(BS!#REF!,W156)&gt;0),"Matched", "")</f>
        <v>#REF!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DD14B-EF4A-4620-A0AC-326EB7E31C1C}">
  <sheetPr codeName="Sheet8" filterMode="1"/>
  <dimension ref="A1:T5000"/>
  <sheetViews>
    <sheetView workbookViewId="0">
      <selection activeCell="F2296" sqref="F2296"/>
    </sheetView>
  </sheetViews>
  <sheetFormatPr defaultRowHeight="15"/>
  <cols>
    <col min="1" max="1" width="17.7109375" style="21" customWidth="1"/>
    <col min="2" max="2" width="9.140625" style="21"/>
    <col min="3" max="3" width="15.7109375" style="21" bestFit="1" customWidth="1"/>
    <col min="4" max="4" width="18.28515625" style="21" bestFit="1" customWidth="1"/>
    <col min="5" max="5" width="17.42578125" style="21" customWidth="1"/>
    <col min="6" max="6" width="13.5703125" style="21" customWidth="1"/>
    <col min="7" max="7" width="11.5703125" style="21" bestFit="1" customWidth="1"/>
    <col min="8" max="8" width="13.28515625" style="21" bestFit="1" customWidth="1"/>
    <col min="9" max="9" width="10.42578125" style="21" customWidth="1"/>
    <col min="10" max="10" width="23.7109375" style="21" customWidth="1"/>
    <col min="11" max="16384" width="9.140625" style="21"/>
  </cols>
  <sheetData>
    <row r="1" spans="1:20">
      <c r="A1" s="21" t="s">
        <v>0</v>
      </c>
      <c r="B1" s="21" t="s">
        <v>1</v>
      </c>
      <c r="C1" s="21" t="s">
        <v>2</v>
      </c>
      <c r="D1" s="21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1" t="s">
        <v>8</v>
      </c>
      <c r="J1" s="21" t="s">
        <v>9</v>
      </c>
      <c r="K1" s="21" t="s">
        <v>157</v>
      </c>
      <c r="L1" s="21" t="s">
        <v>158</v>
      </c>
      <c r="M1" s="21" t="s">
        <v>159</v>
      </c>
      <c r="N1" s="21" t="s">
        <v>160</v>
      </c>
      <c r="O1" s="21" t="s">
        <v>161</v>
      </c>
      <c r="P1" s="21" t="s">
        <v>162</v>
      </c>
      <c r="Q1" s="21" t="s">
        <v>163</v>
      </c>
      <c r="R1" s="21" t="s">
        <v>164</v>
      </c>
      <c r="S1" s="21" t="s">
        <v>165</v>
      </c>
      <c r="T1" s="21" t="s">
        <v>166</v>
      </c>
    </row>
    <row r="2" spans="1:20" hidden="1">
      <c r="A2" s="21">
        <v>11563327</v>
      </c>
      <c r="B2" s="22">
        <v>43922</v>
      </c>
      <c r="C2" s="22">
        <v>43922</v>
      </c>
      <c r="D2" s="21" t="s">
        <v>10</v>
      </c>
      <c r="E2" s="23">
        <v>0</v>
      </c>
      <c r="F2" s="23">
        <v>0</v>
      </c>
      <c r="G2" s="23">
        <v>200</v>
      </c>
      <c r="H2" s="23">
        <v>200</v>
      </c>
      <c r="I2" s="21" t="s">
        <v>11</v>
      </c>
      <c r="J2" s="21" t="s">
        <v>12</v>
      </c>
      <c r="K2" s="21" t="str">
        <f>IF(D2="TF","Logic1"&amp;"_"&amp;TEXT(C2, "mm") &amp;"_"&amp; F2,"")</f>
        <v/>
      </c>
      <c r="L2" s="21" t="e">
        <f ca="1">IF(AND(K2&lt;&gt; "", COUNTIF(SAP!#REF!,K2)&gt;0),"Matched", "")</f>
        <v>#REF!</v>
      </c>
      <c r="M2" s="21" t="str">
        <f ca="1">IF(D2="TR","Logic2"&amp;"_"&amp;TEXT(C2,"dd.mm.yyyy") &amp;"_"&amp; F2,"")</f>
        <v/>
      </c>
      <c r="N2" s="21" t="e">
        <f ca="1">IF(AND(M2&lt;&gt; "", COUNTIF(SAP!#REF!,M2)&gt;0),"Matched", "")</f>
        <v>#REF!</v>
      </c>
      <c r="O2" s="21" t="str">
        <f ca="1">IF(D2="AF","Logic3"&amp;"_"&amp;G2,"")</f>
        <v/>
      </c>
      <c r="P2" s="21" t="e">
        <f ca="1">IF(AND(O2&lt;&gt; "", COUNTIF(SAP!#REF!,O2)&gt;0),"Matched", "")</f>
        <v>#REF!</v>
      </c>
      <c r="Q2" s="21" t="str">
        <f ca="1">IF(OR(D2="AC",D2="TR"),"Logic4"&amp;"_"&amp;TEXT(C2,"dd.mm.yyyy") &amp;"_"&amp; 1207713.48,"")</f>
        <v>Logic4_01.04.2020_1207713.48</v>
      </c>
      <c r="R2" s="21" t="e">
        <f ca="1">IF(AND(Q2&lt;&gt; "", COUNTIF(SAP!#REF!,Q2)&gt;0),"Matched", "")</f>
        <v>#REF!</v>
      </c>
    </row>
    <row r="3" spans="1:20" hidden="1">
      <c r="A3" s="21">
        <v>11563327</v>
      </c>
      <c r="B3" s="22">
        <v>43922</v>
      </c>
      <c r="C3" s="22">
        <v>43922</v>
      </c>
      <c r="D3" s="21" t="s">
        <v>10</v>
      </c>
      <c r="E3" s="23">
        <v>0</v>
      </c>
      <c r="F3" s="23">
        <v>0</v>
      </c>
      <c r="G3" s="23">
        <v>200</v>
      </c>
      <c r="H3" s="23">
        <v>400</v>
      </c>
      <c r="I3" s="21" t="s">
        <v>11</v>
      </c>
      <c r="J3" s="21" t="s">
        <v>12</v>
      </c>
      <c r="K3" s="21" t="str">
        <f t="shared" ref="K3:K66" si="0">IF(D3="TF","Logic1"&amp;"_"&amp;TEXT(C3, "mm") &amp;"_"&amp; F3,"")</f>
        <v/>
      </c>
      <c r="L3" s="21" t="e">
        <f ca="1">IF(AND(K3&lt;&gt; "", COUNTIF(SAP!#REF!,K3)&gt;0),"Matched", "")</f>
        <v>#REF!</v>
      </c>
      <c r="M3" s="21" t="str">
        <f t="shared" ref="M3:M66" si="1">IF(D3="TR","Logic2"&amp;"_"&amp;TEXT(C3,"dd.mm.yyyy") &amp;"_"&amp; F3,"")</f>
        <v/>
      </c>
      <c r="N3" s="21" t="e">
        <f ca="1">IF(AND(M3&lt;&gt; "", COUNTIF(SAP!#REF!,M3)&gt;0),"Matched", "")</f>
        <v>#REF!</v>
      </c>
      <c r="O3" s="21" t="str">
        <f t="shared" ref="O3:O66" si="2">IF(D3="AF","Logic3"&amp;"_"&amp;G3,"")</f>
        <v/>
      </c>
      <c r="P3" s="21" t="e">
        <f ca="1">IF(AND(O3&lt;&gt; "", COUNTIF(SAP!#REF!,O3)&gt;0),"Matched", "")</f>
        <v>#REF!</v>
      </c>
      <c r="Q3" s="21" t="str">
        <f ca="1">IF(OR(D3="AC",D3="TR"),"Logic4"&amp;"_"&amp;TEXT(C3,"dd.mm.yyyy") &amp;"_"&amp; 1207713.48,"")</f>
        <v>Logic4_01.04.2020_1207713.48</v>
      </c>
      <c r="R3" s="21" t="e">
        <f ca="1">IF(AND(Q3&lt;&gt; "", COUNTIF(SAP!#REF!,Q3)&gt;0),"Matched", "")</f>
        <v>#REF!</v>
      </c>
    </row>
    <row r="4" spans="1:20" hidden="1">
      <c r="A4" s="21">
        <v>11563327</v>
      </c>
      <c r="B4" s="22">
        <v>43922</v>
      </c>
      <c r="C4" s="22">
        <v>43922</v>
      </c>
      <c r="D4" s="21" t="s">
        <v>10</v>
      </c>
      <c r="E4" s="23">
        <v>0</v>
      </c>
      <c r="F4" s="23">
        <v>0</v>
      </c>
      <c r="G4" s="23">
        <v>220</v>
      </c>
      <c r="H4" s="23">
        <v>620</v>
      </c>
      <c r="I4" s="21" t="s">
        <v>11</v>
      </c>
      <c r="J4" s="21" t="s">
        <v>12</v>
      </c>
      <c r="K4" s="21" t="str">
        <f t="shared" si="0"/>
        <v/>
      </c>
      <c r="L4" s="21" t="e">
        <f ca="1">IF(AND(K4&lt;&gt; "", COUNTIF(SAP!#REF!,K4)&gt;0),"Matched", "")</f>
        <v>#REF!</v>
      </c>
      <c r="M4" s="21" t="str">
        <f t="shared" si="1"/>
        <v/>
      </c>
      <c r="N4" s="21" t="e">
        <f ca="1">IF(AND(M4&lt;&gt; "", COUNTIF(SAP!#REF!,M4)&gt;0),"Matched", "")</f>
        <v>#REF!</v>
      </c>
      <c r="O4" s="21" t="str">
        <f t="shared" si="2"/>
        <v/>
      </c>
      <c r="P4" s="21" t="e">
        <f ca="1">IF(AND(O4&lt;&gt; "", COUNTIF(SAP!#REF!,O4)&gt;0),"Matched", "")</f>
        <v>#REF!</v>
      </c>
      <c r="Q4" s="21" t="str">
        <f ca="1">IF(OR(D4="AC",D4="TR"),"Logic4"&amp;"_"&amp;TEXT(C4,"dd.mm.yyyy") &amp;"_"&amp; 1207713.48,"")</f>
        <v>Logic4_01.04.2020_1207713.48</v>
      </c>
      <c r="R4" s="21" t="e">
        <f ca="1">IF(AND(Q4&lt;&gt; "", COUNTIF(SAP!#REF!,Q4)&gt;0),"Matched", "")</f>
        <v>#REF!</v>
      </c>
    </row>
    <row r="5" spans="1:20" hidden="1">
      <c r="A5" s="21">
        <v>11563327</v>
      </c>
      <c r="B5" s="22">
        <v>43922</v>
      </c>
      <c r="C5" s="22">
        <v>43922</v>
      </c>
      <c r="D5" s="21" t="s">
        <v>10</v>
      </c>
      <c r="E5" s="23">
        <v>0</v>
      </c>
      <c r="F5" s="23">
        <v>0</v>
      </c>
      <c r="G5" s="23">
        <v>360</v>
      </c>
      <c r="H5" s="23">
        <v>980</v>
      </c>
      <c r="I5" s="21" t="s">
        <v>11</v>
      </c>
      <c r="J5" s="21" t="s">
        <v>12</v>
      </c>
      <c r="K5" s="21" t="str">
        <f t="shared" si="0"/>
        <v/>
      </c>
      <c r="L5" s="21" t="e">
        <f ca="1">IF(AND(K5&lt;&gt; "", COUNTIF(SAP!#REF!,K5)&gt;0),"Matched", "")</f>
        <v>#REF!</v>
      </c>
      <c r="M5" s="21" t="str">
        <f t="shared" si="1"/>
        <v/>
      </c>
      <c r="N5" s="21" t="e">
        <f ca="1">IF(AND(M5&lt;&gt; "", COUNTIF(SAP!#REF!,M5)&gt;0),"Matched", "")</f>
        <v>#REF!</v>
      </c>
      <c r="O5" s="21" t="str">
        <f t="shared" si="2"/>
        <v/>
      </c>
      <c r="P5" s="21" t="e">
        <f ca="1">IF(AND(O5&lt;&gt; "", COUNTIF(SAP!#REF!,O5)&gt;0),"Matched", "")</f>
        <v>#REF!</v>
      </c>
      <c r="Q5" s="21" t="str">
        <f ca="1">IF(OR(D5="AC",D5="TR"),"Logic4"&amp;"_"&amp;TEXT(C5,"dd.mm.yyyy") &amp;"_"&amp; 1207713.48,"")</f>
        <v>Logic4_01.04.2020_1207713.48</v>
      </c>
      <c r="R5" s="21" t="e">
        <f ca="1">IF(AND(Q5&lt;&gt; "", COUNTIF(SAP!#REF!,Q5)&gt;0),"Matched", "")</f>
        <v>#REF!</v>
      </c>
    </row>
    <row r="6" spans="1:20" hidden="1">
      <c r="A6" s="21">
        <v>11563327</v>
      </c>
      <c r="B6" s="22">
        <v>43922</v>
      </c>
      <c r="C6" s="22">
        <v>43922</v>
      </c>
      <c r="D6" s="21" t="s">
        <v>10</v>
      </c>
      <c r="E6" s="23">
        <v>0</v>
      </c>
      <c r="F6" s="23">
        <v>0</v>
      </c>
      <c r="G6" s="23">
        <v>510</v>
      </c>
      <c r="H6" s="23">
        <v>1490</v>
      </c>
      <c r="I6" s="21" t="s">
        <v>11</v>
      </c>
      <c r="J6" s="21" t="s">
        <v>12</v>
      </c>
      <c r="K6" s="21" t="str">
        <f t="shared" si="0"/>
        <v/>
      </c>
      <c r="L6" s="21" t="e">
        <f ca="1">IF(AND(K6&lt;&gt; "", COUNTIF(SAP!#REF!,K6)&gt;0),"Matched", "")</f>
        <v>#REF!</v>
      </c>
      <c r="M6" s="21" t="str">
        <f t="shared" si="1"/>
        <v/>
      </c>
      <c r="N6" s="21" t="e">
        <f ca="1">IF(AND(M6&lt;&gt; "", COUNTIF(SAP!#REF!,M6)&gt;0),"Matched", "")</f>
        <v>#REF!</v>
      </c>
      <c r="O6" s="21" t="str">
        <f t="shared" si="2"/>
        <v/>
      </c>
      <c r="P6" s="21" t="e">
        <f ca="1">IF(AND(O6&lt;&gt; "", COUNTIF(SAP!#REF!,O6)&gt;0),"Matched", "")</f>
        <v>#REF!</v>
      </c>
      <c r="Q6" s="21" t="str">
        <f ca="1">IF(OR(D6="AC",D6="TR"),"Logic4"&amp;"_"&amp;TEXT(C6,"dd.mm.yyyy") &amp;"_"&amp; 1207713.48,"")</f>
        <v>Logic4_01.04.2020_1207713.48</v>
      </c>
      <c r="R6" s="21" t="e">
        <f ca="1">IF(AND(Q6&lt;&gt; "", COUNTIF(SAP!#REF!,Q6)&gt;0),"Matched", "")</f>
        <v>#REF!</v>
      </c>
    </row>
    <row r="7" spans="1:20" hidden="1">
      <c r="A7" s="21">
        <v>11563327</v>
      </c>
      <c r="B7" s="22">
        <v>43922</v>
      </c>
      <c r="C7" s="22">
        <v>43922</v>
      </c>
      <c r="D7" s="21" t="s">
        <v>10</v>
      </c>
      <c r="E7" s="23">
        <v>0</v>
      </c>
      <c r="F7" s="23">
        <v>0</v>
      </c>
      <c r="G7" s="23">
        <v>553.20000000000005</v>
      </c>
      <c r="H7" s="23">
        <v>2043.2</v>
      </c>
      <c r="I7" s="21" t="s">
        <v>11</v>
      </c>
      <c r="J7" s="21" t="s">
        <v>12</v>
      </c>
      <c r="K7" s="21" t="str">
        <f t="shared" si="0"/>
        <v/>
      </c>
      <c r="L7" s="21" t="e">
        <f ca="1">IF(AND(K7&lt;&gt; "", COUNTIF(SAP!#REF!,K7)&gt;0),"Matched", "")</f>
        <v>#REF!</v>
      </c>
      <c r="M7" s="21" t="str">
        <f t="shared" si="1"/>
        <v/>
      </c>
      <c r="N7" s="21" t="e">
        <f ca="1">IF(AND(M7&lt;&gt; "", COUNTIF(SAP!#REF!,M7)&gt;0),"Matched", "")</f>
        <v>#REF!</v>
      </c>
      <c r="O7" s="21" t="str">
        <f t="shared" si="2"/>
        <v/>
      </c>
      <c r="P7" s="21" t="e">
        <f ca="1">IF(AND(O7&lt;&gt; "", COUNTIF(SAP!#REF!,O7)&gt;0),"Matched", "")</f>
        <v>#REF!</v>
      </c>
      <c r="Q7" s="21" t="str">
        <f ca="1">IF(OR(D7="AC",D7="TR"),"Logic4"&amp;"_"&amp;TEXT(C7,"dd.mm.yyyy") &amp;"_"&amp; 1207713.48,"")</f>
        <v>Logic4_01.04.2020_1207713.48</v>
      </c>
      <c r="R7" s="21" t="e">
        <f ca="1">IF(AND(Q7&lt;&gt; "", COUNTIF(SAP!#REF!,Q7)&gt;0),"Matched", "")</f>
        <v>#REF!</v>
      </c>
    </row>
    <row r="8" spans="1:20" hidden="1">
      <c r="A8" s="21">
        <v>11563327</v>
      </c>
      <c r="B8" s="22">
        <v>43922</v>
      </c>
      <c r="C8" s="22">
        <v>43922</v>
      </c>
      <c r="D8" s="21" t="s">
        <v>10</v>
      </c>
      <c r="E8" s="23">
        <v>0</v>
      </c>
      <c r="F8" s="23">
        <v>0</v>
      </c>
      <c r="G8" s="23">
        <v>621.6</v>
      </c>
      <c r="H8" s="23">
        <v>2664.8</v>
      </c>
      <c r="I8" s="21" t="s">
        <v>11</v>
      </c>
      <c r="J8" s="21" t="s">
        <v>12</v>
      </c>
      <c r="K8" s="21" t="str">
        <f t="shared" si="0"/>
        <v/>
      </c>
      <c r="L8" s="21" t="e">
        <f ca="1">IF(AND(K8&lt;&gt; "", COUNTIF(SAP!#REF!,K8)&gt;0),"Matched", "")</f>
        <v>#REF!</v>
      </c>
      <c r="M8" s="21" t="str">
        <f t="shared" si="1"/>
        <v/>
      </c>
      <c r="N8" s="21" t="e">
        <f ca="1">IF(AND(M8&lt;&gt; "", COUNTIF(SAP!#REF!,M8)&gt;0),"Matched", "")</f>
        <v>#REF!</v>
      </c>
      <c r="O8" s="21" t="str">
        <f t="shared" si="2"/>
        <v/>
      </c>
      <c r="P8" s="21" t="e">
        <f ca="1">IF(AND(O8&lt;&gt; "", COUNTIF(SAP!#REF!,O8)&gt;0),"Matched", "")</f>
        <v>#REF!</v>
      </c>
      <c r="Q8" s="21" t="str">
        <f ca="1">IF(OR(D8="AC",D8="TR"),"Logic4"&amp;"_"&amp;TEXT(C8,"dd.mm.yyyy") &amp;"_"&amp; 1207713.48,"")</f>
        <v>Logic4_01.04.2020_1207713.48</v>
      </c>
      <c r="R8" s="21" t="e">
        <f ca="1">IF(AND(Q8&lt;&gt; "", COUNTIF(SAP!#REF!,Q8)&gt;0),"Matched", "")</f>
        <v>#REF!</v>
      </c>
    </row>
    <row r="9" spans="1:20" hidden="1">
      <c r="A9" s="21">
        <v>11563327</v>
      </c>
      <c r="B9" s="22">
        <v>43922</v>
      </c>
      <c r="C9" s="22">
        <v>43922</v>
      </c>
      <c r="D9" s="21" t="s">
        <v>10</v>
      </c>
      <c r="E9" s="23">
        <v>0</v>
      </c>
      <c r="F9" s="23">
        <v>0</v>
      </c>
      <c r="G9" s="23">
        <v>700</v>
      </c>
      <c r="H9" s="23">
        <v>3364.8</v>
      </c>
      <c r="I9" s="21" t="s">
        <v>11</v>
      </c>
      <c r="J9" s="21" t="s">
        <v>12</v>
      </c>
      <c r="K9" s="21" t="str">
        <f t="shared" si="0"/>
        <v/>
      </c>
      <c r="L9" s="21" t="e">
        <f ca="1">IF(AND(K9&lt;&gt; "", COUNTIF(SAP!#REF!,K9)&gt;0),"Matched", "")</f>
        <v>#REF!</v>
      </c>
      <c r="M9" s="21" t="str">
        <f t="shared" si="1"/>
        <v/>
      </c>
      <c r="N9" s="21" t="e">
        <f ca="1">IF(AND(M9&lt;&gt; "", COUNTIF(SAP!#REF!,M9)&gt;0),"Matched", "")</f>
        <v>#REF!</v>
      </c>
      <c r="O9" s="21" t="str">
        <f t="shared" si="2"/>
        <v/>
      </c>
      <c r="P9" s="21" t="e">
        <f ca="1">IF(AND(O9&lt;&gt; "", COUNTIF(SAP!#REF!,O9)&gt;0),"Matched", "")</f>
        <v>#REF!</v>
      </c>
      <c r="Q9" s="21" t="str">
        <f ca="1">IF(OR(D9="AC",D9="TR"),"Logic4"&amp;"_"&amp;TEXT(C9,"dd.mm.yyyy") &amp;"_"&amp; 1207713.48,"")</f>
        <v>Logic4_01.04.2020_1207713.48</v>
      </c>
      <c r="R9" s="21" t="e">
        <f ca="1">IF(AND(Q9&lt;&gt; "", COUNTIF(SAP!#REF!,Q9)&gt;0),"Matched", "")</f>
        <v>#REF!</v>
      </c>
    </row>
    <row r="10" spans="1:20" hidden="1">
      <c r="A10" s="21">
        <v>11563327</v>
      </c>
      <c r="B10" s="22">
        <v>43922</v>
      </c>
      <c r="C10" s="22">
        <v>43922</v>
      </c>
      <c r="D10" s="21" t="s">
        <v>10</v>
      </c>
      <c r="E10" s="23">
        <v>0</v>
      </c>
      <c r="F10" s="23">
        <v>0</v>
      </c>
      <c r="G10" s="23">
        <v>800</v>
      </c>
      <c r="H10" s="23">
        <v>4164.8</v>
      </c>
      <c r="I10" s="21" t="s">
        <v>11</v>
      </c>
      <c r="J10" s="21" t="s">
        <v>12</v>
      </c>
      <c r="K10" s="21" t="str">
        <f t="shared" si="0"/>
        <v/>
      </c>
      <c r="L10" s="21" t="e">
        <f ca="1">IF(AND(K10&lt;&gt; "", COUNTIF(SAP!#REF!,K10)&gt;0),"Matched", "")</f>
        <v>#REF!</v>
      </c>
      <c r="M10" s="21" t="str">
        <f t="shared" si="1"/>
        <v/>
      </c>
      <c r="N10" s="21" t="e">
        <f ca="1">IF(AND(M10&lt;&gt; "", COUNTIF(SAP!#REF!,M10)&gt;0),"Matched", "")</f>
        <v>#REF!</v>
      </c>
      <c r="O10" s="21" t="str">
        <f t="shared" si="2"/>
        <v/>
      </c>
      <c r="P10" s="21" t="e">
        <f ca="1">IF(AND(O10&lt;&gt; "", COUNTIF(SAP!#REF!,O10)&gt;0),"Matched", "")</f>
        <v>#REF!</v>
      </c>
      <c r="Q10" s="21" t="str">
        <f ca="1">IF(OR(D10="AC",D10="TR"),"Logic4"&amp;"_"&amp;TEXT(C10,"dd.mm.yyyy") &amp;"_"&amp; 1207713.48,"")</f>
        <v>Logic4_01.04.2020_1207713.48</v>
      </c>
      <c r="R10" s="21" t="e">
        <f ca="1">IF(AND(Q10&lt;&gt; "", COUNTIF(SAP!#REF!,Q10)&gt;0),"Matched", "")</f>
        <v>#REF!</v>
      </c>
    </row>
    <row r="11" spans="1:20" hidden="1">
      <c r="A11" s="21">
        <v>11563327</v>
      </c>
      <c r="B11" s="22">
        <v>43922</v>
      </c>
      <c r="C11" s="22">
        <v>43922</v>
      </c>
      <c r="D11" s="21" t="s">
        <v>10</v>
      </c>
      <c r="E11" s="23">
        <v>0</v>
      </c>
      <c r="F11" s="23">
        <v>0</v>
      </c>
      <c r="G11" s="23">
        <v>838.1</v>
      </c>
      <c r="H11" s="23">
        <v>5002.8999999999996</v>
      </c>
      <c r="I11" s="21" t="s">
        <v>11</v>
      </c>
      <c r="J11" s="21" t="s">
        <v>12</v>
      </c>
      <c r="K11" s="21" t="str">
        <f t="shared" si="0"/>
        <v/>
      </c>
      <c r="L11" s="21" t="e">
        <f ca="1">IF(AND(K11&lt;&gt; "", COUNTIF(SAP!#REF!,K11)&gt;0),"Matched", "")</f>
        <v>#REF!</v>
      </c>
      <c r="M11" s="21" t="str">
        <f t="shared" si="1"/>
        <v/>
      </c>
      <c r="N11" s="21" t="e">
        <f ca="1">IF(AND(M11&lt;&gt; "", COUNTIF(SAP!#REF!,M11)&gt;0),"Matched", "")</f>
        <v>#REF!</v>
      </c>
      <c r="O11" s="21" t="str">
        <f t="shared" si="2"/>
        <v/>
      </c>
      <c r="P11" s="21" t="e">
        <f ca="1">IF(AND(O11&lt;&gt; "", COUNTIF(SAP!#REF!,O11)&gt;0),"Matched", "")</f>
        <v>#REF!</v>
      </c>
      <c r="Q11" s="21" t="str">
        <f ca="1">IF(OR(D11="AC",D11="TR"),"Logic4"&amp;"_"&amp;TEXT(C11,"dd.mm.yyyy") &amp;"_"&amp; 1207713.48,"")</f>
        <v>Logic4_01.04.2020_1207713.48</v>
      </c>
      <c r="R11" s="21" t="e">
        <f ca="1">IF(AND(Q11&lt;&gt; "", COUNTIF(SAP!#REF!,Q11)&gt;0),"Matched", "")</f>
        <v>#REF!</v>
      </c>
    </row>
    <row r="12" spans="1:20" hidden="1">
      <c r="A12" s="21">
        <v>11563327</v>
      </c>
      <c r="B12" s="22">
        <v>43922</v>
      </c>
      <c r="C12" s="22">
        <v>43922</v>
      </c>
      <c r="D12" s="21" t="s">
        <v>10</v>
      </c>
      <c r="E12" s="23">
        <v>0</v>
      </c>
      <c r="F12" s="23">
        <v>0</v>
      </c>
      <c r="G12" s="23">
        <v>900</v>
      </c>
      <c r="H12" s="23">
        <v>5902.9</v>
      </c>
      <c r="I12" s="21" t="s">
        <v>11</v>
      </c>
      <c r="J12" s="21" t="s">
        <v>12</v>
      </c>
      <c r="K12" s="21" t="str">
        <f t="shared" si="0"/>
        <v/>
      </c>
      <c r="L12" s="21" t="e">
        <f ca="1">IF(AND(K12&lt;&gt; "", COUNTIF(SAP!#REF!,K12)&gt;0),"Matched", "")</f>
        <v>#REF!</v>
      </c>
      <c r="M12" s="21" t="str">
        <f t="shared" si="1"/>
        <v/>
      </c>
      <c r="N12" s="21" t="e">
        <f ca="1">IF(AND(M12&lt;&gt; "", COUNTIF(SAP!#REF!,M12)&gt;0),"Matched", "")</f>
        <v>#REF!</v>
      </c>
      <c r="O12" s="21" t="str">
        <f t="shared" si="2"/>
        <v/>
      </c>
      <c r="P12" s="21" t="e">
        <f ca="1">IF(AND(O12&lt;&gt; "", COUNTIF(SAP!#REF!,O12)&gt;0),"Matched", "")</f>
        <v>#REF!</v>
      </c>
      <c r="Q12" s="21" t="str">
        <f ca="1">IF(OR(D12="AC",D12="TR"),"Logic4"&amp;"_"&amp;TEXT(C12,"dd.mm.yyyy") &amp;"_"&amp; 1207713.48,"")</f>
        <v>Logic4_01.04.2020_1207713.48</v>
      </c>
      <c r="R12" s="21" t="e">
        <f ca="1">IF(AND(Q12&lt;&gt; "", COUNTIF(SAP!#REF!,Q12)&gt;0),"Matched", "")</f>
        <v>#REF!</v>
      </c>
    </row>
    <row r="13" spans="1:20" hidden="1">
      <c r="A13" s="21">
        <v>11563327</v>
      </c>
      <c r="B13" s="22">
        <v>43922</v>
      </c>
      <c r="C13" s="22">
        <v>43922</v>
      </c>
      <c r="D13" s="21" t="s">
        <v>10</v>
      </c>
      <c r="E13" s="23">
        <v>0</v>
      </c>
      <c r="F13" s="23">
        <v>0</v>
      </c>
      <c r="G13" s="23">
        <v>900.49</v>
      </c>
      <c r="H13" s="23">
        <v>6803.39</v>
      </c>
      <c r="I13" s="21" t="s">
        <v>11</v>
      </c>
      <c r="J13" s="21" t="s">
        <v>12</v>
      </c>
      <c r="K13" s="21" t="str">
        <f t="shared" si="0"/>
        <v/>
      </c>
      <c r="L13" s="21" t="e">
        <f ca="1">IF(AND(K13&lt;&gt; "", COUNTIF(SAP!#REF!,K13)&gt;0),"Matched", "")</f>
        <v>#REF!</v>
      </c>
      <c r="M13" s="21" t="str">
        <f t="shared" si="1"/>
        <v/>
      </c>
      <c r="N13" s="21" t="e">
        <f ca="1">IF(AND(M13&lt;&gt; "", COUNTIF(SAP!#REF!,M13)&gt;0),"Matched", "")</f>
        <v>#REF!</v>
      </c>
      <c r="O13" s="21" t="str">
        <f t="shared" si="2"/>
        <v/>
      </c>
      <c r="P13" s="21" t="e">
        <f ca="1">IF(AND(O13&lt;&gt; "", COUNTIF(SAP!#REF!,O13)&gt;0),"Matched", "")</f>
        <v>#REF!</v>
      </c>
      <c r="Q13" s="21" t="str">
        <f ca="1">IF(OR(D13="AC",D13="TR"),"Logic4"&amp;"_"&amp;TEXT(C13,"dd.mm.yyyy") &amp;"_"&amp; 1207713.48,"")</f>
        <v>Logic4_01.04.2020_1207713.48</v>
      </c>
      <c r="R13" s="21" t="e">
        <f ca="1">IF(AND(Q13&lt;&gt; "", COUNTIF(SAP!#REF!,Q13)&gt;0),"Matched", "")</f>
        <v>#REF!</v>
      </c>
    </row>
    <row r="14" spans="1:20" hidden="1">
      <c r="A14" s="21">
        <v>11563327</v>
      </c>
      <c r="B14" s="22">
        <v>43922</v>
      </c>
      <c r="C14" s="22">
        <v>43922</v>
      </c>
      <c r="D14" s="21" t="s">
        <v>10</v>
      </c>
      <c r="E14" s="23">
        <v>0</v>
      </c>
      <c r="F14" s="23">
        <v>0</v>
      </c>
      <c r="G14" s="23">
        <v>1000</v>
      </c>
      <c r="H14" s="23">
        <v>7803.39</v>
      </c>
      <c r="I14" s="21" t="s">
        <v>11</v>
      </c>
      <c r="J14" s="21" t="s">
        <v>12</v>
      </c>
      <c r="K14" s="21" t="str">
        <f t="shared" si="0"/>
        <v/>
      </c>
      <c r="L14" s="21" t="e">
        <f ca="1">IF(AND(K14&lt;&gt; "", COUNTIF(SAP!#REF!,K14)&gt;0),"Matched", "")</f>
        <v>#REF!</v>
      </c>
      <c r="M14" s="21" t="str">
        <f t="shared" si="1"/>
        <v/>
      </c>
      <c r="N14" s="21" t="e">
        <f ca="1">IF(AND(M14&lt;&gt; "", COUNTIF(SAP!#REF!,M14)&gt;0),"Matched", "")</f>
        <v>#REF!</v>
      </c>
      <c r="O14" s="21" t="str">
        <f t="shared" si="2"/>
        <v/>
      </c>
      <c r="P14" s="21" t="e">
        <f ca="1">IF(AND(O14&lt;&gt; "", COUNTIF(SAP!#REF!,O14)&gt;0),"Matched", "")</f>
        <v>#REF!</v>
      </c>
      <c r="Q14" s="21" t="str">
        <f ca="1">IF(OR(D14="AC",D14="TR"),"Logic4"&amp;"_"&amp;TEXT(C14,"dd.mm.yyyy") &amp;"_"&amp; 1207713.48,"")</f>
        <v>Logic4_01.04.2020_1207713.48</v>
      </c>
      <c r="R14" s="21" t="e">
        <f ca="1">IF(AND(Q14&lt;&gt; "", COUNTIF(SAP!#REF!,Q14)&gt;0),"Matched", "")</f>
        <v>#REF!</v>
      </c>
    </row>
    <row r="15" spans="1:20" hidden="1">
      <c r="A15" s="21">
        <v>11563327</v>
      </c>
      <c r="B15" s="22">
        <v>43922</v>
      </c>
      <c r="C15" s="22">
        <v>43922</v>
      </c>
      <c r="D15" s="21" t="s">
        <v>10</v>
      </c>
      <c r="E15" s="23">
        <v>0</v>
      </c>
      <c r="F15" s="23">
        <v>0</v>
      </c>
      <c r="G15" s="23">
        <v>1000</v>
      </c>
      <c r="H15" s="23">
        <v>8803.39</v>
      </c>
      <c r="I15" s="21" t="s">
        <v>11</v>
      </c>
      <c r="J15" s="21" t="s">
        <v>12</v>
      </c>
      <c r="K15" s="21" t="str">
        <f t="shared" si="0"/>
        <v/>
      </c>
      <c r="L15" s="21" t="e">
        <f ca="1">IF(AND(K15&lt;&gt; "", COUNTIF(SAP!#REF!,K15)&gt;0),"Matched", "")</f>
        <v>#REF!</v>
      </c>
      <c r="M15" s="21" t="str">
        <f t="shared" si="1"/>
        <v/>
      </c>
      <c r="N15" s="21" t="e">
        <f ca="1">IF(AND(M15&lt;&gt; "", COUNTIF(SAP!#REF!,M15)&gt;0),"Matched", "")</f>
        <v>#REF!</v>
      </c>
      <c r="O15" s="21" t="str">
        <f t="shared" si="2"/>
        <v/>
      </c>
      <c r="P15" s="21" t="e">
        <f ca="1">IF(AND(O15&lt;&gt; "", COUNTIF(SAP!#REF!,O15)&gt;0),"Matched", "")</f>
        <v>#REF!</v>
      </c>
      <c r="Q15" s="21" t="str">
        <f ca="1">IF(OR(D15="AC",D15="TR"),"Logic4"&amp;"_"&amp;TEXT(C15,"dd.mm.yyyy") &amp;"_"&amp; 1207713.48,"")</f>
        <v>Logic4_01.04.2020_1207713.48</v>
      </c>
      <c r="R15" s="21" t="e">
        <f ca="1">IF(AND(Q15&lt;&gt; "", COUNTIF(SAP!#REF!,Q15)&gt;0),"Matched", "")</f>
        <v>#REF!</v>
      </c>
    </row>
    <row r="16" spans="1:20" hidden="1">
      <c r="A16" s="21">
        <v>11563327</v>
      </c>
      <c r="B16" s="22">
        <v>43922</v>
      </c>
      <c r="C16" s="22">
        <v>43922</v>
      </c>
      <c r="D16" s="21" t="s">
        <v>10</v>
      </c>
      <c r="E16" s="23">
        <v>0</v>
      </c>
      <c r="F16" s="23">
        <v>0</v>
      </c>
      <c r="G16" s="23">
        <v>1000</v>
      </c>
      <c r="H16" s="23">
        <v>9803.39</v>
      </c>
      <c r="I16" s="21" t="s">
        <v>11</v>
      </c>
      <c r="J16" s="21" t="s">
        <v>12</v>
      </c>
      <c r="K16" s="21" t="str">
        <f t="shared" si="0"/>
        <v/>
      </c>
      <c r="L16" s="21" t="e">
        <f ca="1">IF(AND(K16&lt;&gt; "", COUNTIF(SAP!#REF!,K16)&gt;0),"Matched", "")</f>
        <v>#REF!</v>
      </c>
      <c r="M16" s="21" t="str">
        <f t="shared" si="1"/>
        <v/>
      </c>
      <c r="N16" s="21" t="e">
        <f ca="1">IF(AND(M16&lt;&gt; "", COUNTIF(SAP!#REF!,M16)&gt;0),"Matched", "")</f>
        <v>#REF!</v>
      </c>
      <c r="O16" s="21" t="str">
        <f t="shared" si="2"/>
        <v/>
      </c>
      <c r="P16" s="21" t="e">
        <f ca="1">IF(AND(O16&lt;&gt; "", COUNTIF(SAP!#REF!,O16)&gt;0),"Matched", "")</f>
        <v>#REF!</v>
      </c>
      <c r="Q16" s="21" t="str">
        <f ca="1">IF(OR(D16="AC",D16="TR"),"Logic4"&amp;"_"&amp;TEXT(C16,"dd.mm.yyyy") &amp;"_"&amp; 1207713.48,"")</f>
        <v>Logic4_01.04.2020_1207713.48</v>
      </c>
      <c r="R16" s="21" t="e">
        <f ca="1">IF(AND(Q16&lt;&gt; "", COUNTIF(SAP!#REF!,Q16)&gt;0),"Matched", "")</f>
        <v>#REF!</v>
      </c>
    </row>
    <row r="17" spans="1:18" hidden="1">
      <c r="A17" s="21">
        <v>11563327</v>
      </c>
      <c r="B17" s="22">
        <v>43922</v>
      </c>
      <c r="C17" s="22">
        <v>43922</v>
      </c>
      <c r="D17" s="21" t="s">
        <v>10</v>
      </c>
      <c r="E17" s="23">
        <v>0</v>
      </c>
      <c r="F17" s="23">
        <v>0</v>
      </c>
      <c r="G17" s="23">
        <v>1060</v>
      </c>
      <c r="H17" s="23">
        <v>10863.39</v>
      </c>
      <c r="I17" s="21" t="s">
        <v>11</v>
      </c>
      <c r="J17" s="21" t="s">
        <v>12</v>
      </c>
      <c r="K17" s="21" t="str">
        <f t="shared" si="0"/>
        <v/>
      </c>
      <c r="L17" s="21" t="e">
        <f ca="1">IF(AND(K17&lt;&gt; "", COUNTIF(SAP!#REF!,K17)&gt;0),"Matched", "")</f>
        <v>#REF!</v>
      </c>
      <c r="M17" s="21" t="str">
        <f t="shared" si="1"/>
        <v/>
      </c>
      <c r="N17" s="21" t="e">
        <f ca="1">IF(AND(M17&lt;&gt; "", COUNTIF(SAP!#REF!,M17)&gt;0),"Matched", "")</f>
        <v>#REF!</v>
      </c>
      <c r="O17" s="21" t="str">
        <f t="shared" si="2"/>
        <v/>
      </c>
      <c r="P17" s="21" t="e">
        <f ca="1">IF(AND(O17&lt;&gt; "", COUNTIF(SAP!#REF!,O17)&gt;0),"Matched", "")</f>
        <v>#REF!</v>
      </c>
      <c r="Q17" s="21" t="str">
        <f ca="1">IF(OR(D17="AC",D17="TR"),"Logic4"&amp;"_"&amp;TEXT(C17,"dd.mm.yyyy") &amp;"_"&amp; 1207713.48,"")</f>
        <v>Logic4_01.04.2020_1207713.48</v>
      </c>
      <c r="R17" s="21" t="e">
        <f ca="1">IF(AND(Q17&lt;&gt; "", COUNTIF(SAP!#REF!,Q17)&gt;0),"Matched", "")</f>
        <v>#REF!</v>
      </c>
    </row>
    <row r="18" spans="1:18" hidden="1">
      <c r="A18" s="21">
        <v>11563327</v>
      </c>
      <c r="B18" s="22">
        <v>43922</v>
      </c>
      <c r="C18" s="22">
        <v>43922</v>
      </c>
      <c r="D18" s="21" t="s">
        <v>10</v>
      </c>
      <c r="E18" s="23">
        <v>0</v>
      </c>
      <c r="F18" s="23">
        <v>0</v>
      </c>
      <c r="G18" s="23">
        <v>1071.5999999999999</v>
      </c>
      <c r="H18" s="23">
        <v>11934.99</v>
      </c>
      <c r="I18" s="21" t="s">
        <v>11</v>
      </c>
      <c r="J18" s="21" t="s">
        <v>12</v>
      </c>
      <c r="K18" s="21" t="str">
        <f t="shared" si="0"/>
        <v/>
      </c>
      <c r="L18" s="21" t="e">
        <f ca="1">IF(AND(K18&lt;&gt; "", COUNTIF(SAP!#REF!,K18)&gt;0),"Matched", "")</f>
        <v>#REF!</v>
      </c>
      <c r="M18" s="21" t="str">
        <f t="shared" si="1"/>
        <v/>
      </c>
      <c r="N18" s="21" t="e">
        <f ca="1">IF(AND(M18&lt;&gt; "", COUNTIF(SAP!#REF!,M18)&gt;0),"Matched", "")</f>
        <v>#REF!</v>
      </c>
      <c r="O18" s="21" t="str">
        <f t="shared" si="2"/>
        <v/>
      </c>
      <c r="P18" s="21" t="e">
        <f ca="1">IF(AND(O18&lt;&gt; "", COUNTIF(SAP!#REF!,O18)&gt;0),"Matched", "")</f>
        <v>#REF!</v>
      </c>
      <c r="Q18" s="21" t="str">
        <f ca="1">IF(OR(D18="AC",D18="TR"),"Logic4"&amp;"_"&amp;TEXT(C18,"dd.mm.yyyy") &amp;"_"&amp; 1207713.48,"")</f>
        <v>Logic4_01.04.2020_1207713.48</v>
      </c>
      <c r="R18" s="21" t="e">
        <f ca="1">IF(AND(Q18&lt;&gt; "", COUNTIF(SAP!#REF!,Q18)&gt;0),"Matched", "")</f>
        <v>#REF!</v>
      </c>
    </row>
    <row r="19" spans="1:18" hidden="1">
      <c r="A19" s="21">
        <v>11563327</v>
      </c>
      <c r="B19" s="22">
        <v>43922</v>
      </c>
      <c r="C19" s="22">
        <v>43922</v>
      </c>
      <c r="D19" s="21" t="s">
        <v>10</v>
      </c>
      <c r="E19" s="23">
        <v>0</v>
      </c>
      <c r="F19" s="23">
        <v>0</v>
      </c>
      <c r="G19" s="23">
        <v>1100</v>
      </c>
      <c r="H19" s="23">
        <v>13034.99</v>
      </c>
      <c r="I19" s="21" t="s">
        <v>11</v>
      </c>
      <c r="J19" s="21" t="s">
        <v>12</v>
      </c>
      <c r="K19" s="21" t="str">
        <f t="shared" si="0"/>
        <v/>
      </c>
      <c r="L19" s="21" t="e">
        <f ca="1">IF(AND(K19&lt;&gt; "", COUNTIF(SAP!#REF!,K19)&gt;0),"Matched", "")</f>
        <v>#REF!</v>
      </c>
      <c r="M19" s="21" t="str">
        <f t="shared" si="1"/>
        <v/>
      </c>
      <c r="N19" s="21" t="e">
        <f ca="1">IF(AND(M19&lt;&gt; "", COUNTIF(SAP!#REF!,M19)&gt;0),"Matched", "")</f>
        <v>#REF!</v>
      </c>
      <c r="O19" s="21" t="str">
        <f t="shared" si="2"/>
        <v/>
      </c>
      <c r="P19" s="21" t="e">
        <f ca="1">IF(AND(O19&lt;&gt; "", COUNTIF(SAP!#REF!,O19)&gt;0),"Matched", "")</f>
        <v>#REF!</v>
      </c>
      <c r="Q19" s="21" t="str">
        <f ca="1">IF(OR(D19="AC",D19="TR"),"Logic4"&amp;"_"&amp;TEXT(C19,"dd.mm.yyyy") &amp;"_"&amp; 1207713.48,"")</f>
        <v>Logic4_01.04.2020_1207713.48</v>
      </c>
      <c r="R19" s="21" t="e">
        <f ca="1">IF(AND(Q19&lt;&gt; "", COUNTIF(SAP!#REF!,Q19)&gt;0),"Matched", "")</f>
        <v>#REF!</v>
      </c>
    </row>
    <row r="20" spans="1:18" hidden="1">
      <c r="A20" s="21">
        <v>11563327</v>
      </c>
      <c r="B20" s="22">
        <v>43922</v>
      </c>
      <c r="C20" s="22">
        <v>43922</v>
      </c>
      <c r="D20" s="21" t="s">
        <v>10</v>
      </c>
      <c r="E20" s="23">
        <v>0</v>
      </c>
      <c r="F20" s="23">
        <v>0</v>
      </c>
      <c r="G20" s="23">
        <v>1260</v>
      </c>
      <c r="H20" s="23">
        <v>14294.99</v>
      </c>
      <c r="I20" s="21" t="s">
        <v>11</v>
      </c>
      <c r="J20" s="21" t="s">
        <v>12</v>
      </c>
      <c r="K20" s="21" t="str">
        <f t="shared" si="0"/>
        <v/>
      </c>
      <c r="L20" s="21" t="e">
        <f ca="1">IF(AND(K20&lt;&gt; "", COUNTIF(SAP!#REF!,K20)&gt;0),"Matched", "")</f>
        <v>#REF!</v>
      </c>
      <c r="M20" s="21" t="str">
        <f t="shared" si="1"/>
        <v/>
      </c>
      <c r="N20" s="21" t="e">
        <f ca="1">IF(AND(M20&lt;&gt; "", COUNTIF(SAP!#REF!,M20)&gt;0),"Matched", "")</f>
        <v>#REF!</v>
      </c>
      <c r="O20" s="21" t="str">
        <f t="shared" si="2"/>
        <v/>
      </c>
      <c r="P20" s="21" t="e">
        <f ca="1">IF(AND(O20&lt;&gt; "", COUNTIF(SAP!#REF!,O20)&gt;0),"Matched", "")</f>
        <v>#REF!</v>
      </c>
      <c r="Q20" s="21" t="str">
        <f ca="1">IF(OR(D20="AC",D20="TR"),"Logic4"&amp;"_"&amp;TEXT(C20,"dd.mm.yyyy") &amp;"_"&amp; 1207713.48,"")</f>
        <v>Logic4_01.04.2020_1207713.48</v>
      </c>
      <c r="R20" s="21" t="e">
        <f ca="1">IF(AND(Q20&lt;&gt; "", COUNTIF(SAP!#REF!,Q20)&gt;0),"Matched", "")</f>
        <v>#REF!</v>
      </c>
    </row>
    <row r="21" spans="1:18" hidden="1">
      <c r="A21" s="21">
        <v>11563327</v>
      </c>
      <c r="B21" s="22">
        <v>43922</v>
      </c>
      <c r="C21" s="22">
        <v>43922</v>
      </c>
      <c r="D21" s="21" t="s">
        <v>10</v>
      </c>
      <c r="E21" s="23">
        <v>0</v>
      </c>
      <c r="F21" s="23">
        <v>0</v>
      </c>
      <c r="G21" s="23">
        <v>1290</v>
      </c>
      <c r="H21" s="23">
        <v>15584.99</v>
      </c>
      <c r="I21" s="21" t="s">
        <v>11</v>
      </c>
      <c r="J21" s="21" t="s">
        <v>12</v>
      </c>
      <c r="K21" s="21" t="str">
        <f t="shared" si="0"/>
        <v/>
      </c>
      <c r="L21" s="21" t="e">
        <f ca="1">IF(AND(K21&lt;&gt; "", COUNTIF(SAP!#REF!,K21)&gt;0),"Matched", "")</f>
        <v>#REF!</v>
      </c>
      <c r="M21" s="21" t="str">
        <f t="shared" si="1"/>
        <v/>
      </c>
      <c r="N21" s="21" t="e">
        <f ca="1">IF(AND(M21&lt;&gt; "", COUNTIF(SAP!#REF!,M21)&gt;0),"Matched", "")</f>
        <v>#REF!</v>
      </c>
      <c r="O21" s="21" t="str">
        <f t="shared" si="2"/>
        <v/>
      </c>
      <c r="P21" s="21" t="e">
        <f ca="1">IF(AND(O21&lt;&gt; "", COUNTIF(SAP!#REF!,O21)&gt;0),"Matched", "")</f>
        <v>#REF!</v>
      </c>
      <c r="Q21" s="21" t="str">
        <f ca="1">IF(OR(D21="AC",D21="TR"),"Logic4"&amp;"_"&amp;TEXT(C21,"dd.mm.yyyy") &amp;"_"&amp; 1207713.48,"")</f>
        <v>Logic4_01.04.2020_1207713.48</v>
      </c>
      <c r="R21" s="21" t="e">
        <f ca="1">IF(AND(Q21&lt;&gt; "", COUNTIF(SAP!#REF!,Q21)&gt;0),"Matched", "")</f>
        <v>#REF!</v>
      </c>
    </row>
    <row r="22" spans="1:18" hidden="1">
      <c r="A22" s="21">
        <v>11563327</v>
      </c>
      <c r="B22" s="22">
        <v>43922</v>
      </c>
      <c r="C22" s="22">
        <v>43922</v>
      </c>
      <c r="D22" s="21" t="s">
        <v>10</v>
      </c>
      <c r="E22" s="23">
        <v>0</v>
      </c>
      <c r="F22" s="23">
        <v>0</v>
      </c>
      <c r="G22" s="23">
        <v>1390</v>
      </c>
      <c r="H22" s="23">
        <v>16974.990000000002</v>
      </c>
      <c r="I22" s="21" t="s">
        <v>11</v>
      </c>
      <c r="J22" s="21" t="s">
        <v>12</v>
      </c>
      <c r="K22" s="21" t="str">
        <f t="shared" si="0"/>
        <v/>
      </c>
      <c r="L22" s="21" t="e">
        <f ca="1">IF(AND(K22&lt;&gt; "", COUNTIF(SAP!#REF!,K22)&gt;0),"Matched", "")</f>
        <v>#REF!</v>
      </c>
      <c r="M22" s="21" t="str">
        <f t="shared" si="1"/>
        <v/>
      </c>
      <c r="N22" s="21" t="e">
        <f ca="1">IF(AND(M22&lt;&gt; "", COUNTIF(SAP!#REF!,M22)&gt;0),"Matched", "")</f>
        <v>#REF!</v>
      </c>
      <c r="O22" s="21" t="str">
        <f t="shared" si="2"/>
        <v/>
      </c>
      <c r="P22" s="21" t="e">
        <f ca="1">IF(AND(O22&lt;&gt; "", COUNTIF(SAP!#REF!,O22)&gt;0),"Matched", "")</f>
        <v>#REF!</v>
      </c>
      <c r="Q22" s="21" t="str">
        <f ca="1">IF(OR(D22="AC",D22="TR"),"Logic4"&amp;"_"&amp;TEXT(C22,"dd.mm.yyyy") &amp;"_"&amp; 1207713.48,"")</f>
        <v>Logic4_01.04.2020_1207713.48</v>
      </c>
      <c r="R22" s="21" t="e">
        <f ca="1">IF(AND(Q22&lt;&gt; "", COUNTIF(SAP!#REF!,Q22)&gt;0),"Matched", "")</f>
        <v>#REF!</v>
      </c>
    </row>
    <row r="23" spans="1:18" hidden="1">
      <c r="A23" s="21">
        <v>11563327</v>
      </c>
      <c r="B23" s="22">
        <v>43922</v>
      </c>
      <c r="C23" s="22">
        <v>43922</v>
      </c>
      <c r="D23" s="21" t="s">
        <v>10</v>
      </c>
      <c r="E23" s="23">
        <v>0</v>
      </c>
      <c r="F23" s="23">
        <v>0</v>
      </c>
      <c r="G23" s="23">
        <v>1410</v>
      </c>
      <c r="H23" s="23">
        <v>18384.990000000002</v>
      </c>
      <c r="I23" s="21" t="s">
        <v>11</v>
      </c>
      <c r="J23" s="21" t="s">
        <v>12</v>
      </c>
      <c r="K23" s="21" t="str">
        <f t="shared" si="0"/>
        <v/>
      </c>
      <c r="L23" s="21" t="e">
        <f ca="1">IF(AND(K23&lt;&gt; "", COUNTIF(SAP!#REF!,K23)&gt;0),"Matched", "")</f>
        <v>#REF!</v>
      </c>
      <c r="M23" s="21" t="str">
        <f t="shared" si="1"/>
        <v/>
      </c>
      <c r="N23" s="21" t="e">
        <f ca="1">IF(AND(M23&lt;&gt; "", COUNTIF(SAP!#REF!,M23)&gt;0),"Matched", "")</f>
        <v>#REF!</v>
      </c>
      <c r="O23" s="21" t="str">
        <f t="shared" si="2"/>
        <v/>
      </c>
      <c r="P23" s="21" t="e">
        <f ca="1">IF(AND(O23&lt;&gt; "", COUNTIF(SAP!#REF!,O23)&gt;0),"Matched", "")</f>
        <v>#REF!</v>
      </c>
      <c r="Q23" s="21" t="str">
        <f ca="1">IF(OR(D23="AC",D23="TR"),"Logic4"&amp;"_"&amp;TEXT(C23,"dd.mm.yyyy") &amp;"_"&amp; 1207713.48,"")</f>
        <v>Logic4_01.04.2020_1207713.48</v>
      </c>
      <c r="R23" s="21" t="e">
        <f ca="1">IF(AND(Q23&lt;&gt; "", COUNTIF(SAP!#REF!,Q23)&gt;0),"Matched", "")</f>
        <v>#REF!</v>
      </c>
    </row>
    <row r="24" spans="1:18" hidden="1">
      <c r="A24" s="21">
        <v>11563327</v>
      </c>
      <c r="B24" s="22">
        <v>43922</v>
      </c>
      <c r="C24" s="22">
        <v>43922</v>
      </c>
      <c r="D24" s="21" t="s">
        <v>10</v>
      </c>
      <c r="E24" s="23">
        <v>0</v>
      </c>
      <c r="F24" s="23">
        <v>0</v>
      </c>
      <c r="G24" s="23">
        <v>1415.3</v>
      </c>
      <c r="H24" s="23">
        <v>19800.29</v>
      </c>
      <c r="I24" s="21" t="s">
        <v>11</v>
      </c>
      <c r="J24" s="21" t="s">
        <v>12</v>
      </c>
      <c r="K24" s="21" t="str">
        <f t="shared" si="0"/>
        <v/>
      </c>
      <c r="L24" s="21" t="e">
        <f ca="1">IF(AND(K24&lt;&gt; "", COUNTIF(SAP!#REF!,K24)&gt;0),"Matched", "")</f>
        <v>#REF!</v>
      </c>
      <c r="M24" s="21" t="str">
        <f t="shared" si="1"/>
        <v/>
      </c>
      <c r="N24" s="21" t="e">
        <f ca="1">IF(AND(M24&lt;&gt; "", COUNTIF(SAP!#REF!,M24)&gt;0),"Matched", "")</f>
        <v>#REF!</v>
      </c>
      <c r="O24" s="21" t="str">
        <f t="shared" si="2"/>
        <v/>
      </c>
      <c r="P24" s="21" t="e">
        <f ca="1">IF(AND(O24&lt;&gt; "", COUNTIF(SAP!#REF!,O24)&gt;0),"Matched", "")</f>
        <v>#REF!</v>
      </c>
      <c r="Q24" s="21" t="str">
        <f ca="1">IF(OR(D24="AC",D24="TR"),"Logic4"&amp;"_"&amp;TEXT(C24,"dd.mm.yyyy") &amp;"_"&amp; 1207713.48,"")</f>
        <v>Logic4_01.04.2020_1207713.48</v>
      </c>
      <c r="R24" s="21" t="e">
        <f ca="1">IF(AND(Q24&lt;&gt; "", COUNTIF(SAP!#REF!,Q24)&gt;0),"Matched", "")</f>
        <v>#REF!</v>
      </c>
    </row>
    <row r="25" spans="1:18" hidden="1">
      <c r="A25" s="21">
        <v>11563327</v>
      </c>
      <c r="B25" s="22">
        <v>43922</v>
      </c>
      <c r="C25" s="22">
        <v>43922</v>
      </c>
      <c r="D25" s="21" t="s">
        <v>10</v>
      </c>
      <c r="E25" s="23">
        <v>0</v>
      </c>
      <c r="F25" s="23">
        <v>0</v>
      </c>
      <c r="G25" s="23">
        <v>1450</v>
      </c>
      <c r="H25" s="23">
        <v>21250.29</v>
      </c>
      <c r="I25" s="21" t="s">
        <v>11</v>
      </c>
      <c r="J25" s="21" t="s">
        <v>12</v>
      </c>
      <c r="K25" s="21" t="str">
        <f t="shared" si="0"/>
        <v/>
      </c>
      <c r="L25" s="21" t="e">
        <f ca="1">IF(AND(K25&lt;&gt; "", COUNTIF(SAP!#REF!,K25)&gt;0),"Matched", "")</f>
        <v>#REF!</v>
      </c>
      <c r="M25" s="21" t="str">
        <f t="shared" si="1"/>
        <v/>
      </c>
      <c r="N25" s="21" t="e">
        <f ca="1">IF(AND(M25&lt;&gt; "", COUNTIF(SAP!#REF!,M25)&gt;0),"Matched", "")</f>
        <v>#REF!</v>
      </c>
      <c r="O25" s="21" t="str">
        <f t="shared" si="2"/>
        <v/>
      </c>
      <c r="P25" s="21" t="e">
        <f ca="1">IF(AND(O25&lt;&gt; "", COUNTIF(SAP!#REF!,O25)&gt;0),"Matched", "")</f>
        <v>#REF!</v>
      </c>
      <c r="Q25" s="21" t="str">
        <f ca="1">IF(OR(D25="AC",D25="TR"),"Logic4"&amp;"_"&amp;TEXT(C25,"dd.mm.yyyy") &amp;"_"&amp; 1207713.48,"")</f>
        <v>Logic4_01.04.2020_1207713.48</v>
      </c>
      <c r="R25" s="21" t="e">
        <f ca="1">IF(AND(Q25&lt;&gt; "", COUNTIF(SAP!#REF!,Q25)&gt;0),"Matched", "")</f>
        <v>#REF!</v>
      </c>
    </row>
    <row r="26" spans="1:18" hidden="1">
      <c r="A26" s="21">
        <v>11563327</v>
      </c>
      <c r="B26" s="22">
        <v>43922</v>
      </c>
      <c r="C26" s="22">
        <v>43922</v>
      </c>
      <c r="D26" s="21" t="s">
        <v>10</v>
      </c>
      <c r="E26" s="23">
        <v>0</v>
      </c>
      <c r="F26" s="23">
        <v>0</v>
      </c>
      <c r="G26" s="23">
        <v>1580</v>
      </c>
      <c r="H26" s="23">
        <v>22830.29</v>
      </c>
      <c r="I26" s="21" t="s">
        <v>11</v>
      </c>
      <c r="J26" s="21" t="s">
        <v>12</v>
      </c>
      <c r="K26" s="21" t="str">
        <f t="shared" si="0"/>
        <v/>
      </c>
      <c r="L26" s="21" t="e">
        <f ca="1">IF(AND(K26&lt;&gt; "", COUNTIF(SAP!#REF!,K26)&gt;0),"Matched", "")</f>
        <v>#REF!</v>
      </c>
      <c r="M26" s="21" t="str">
        <f t="shared" si="1"/>
        <v/>
      </c>
      <c r="N26" s="21" t="e">
        <f ca="1">IF(AND(M26&lt;&gt; "", COUNTIF(SAP!#REF!,M26)&gt;0),"Matched", "")</f>
        <v>#REF!</v>
      </c>
      <c r="O26" s="21" t="str">
        <f t="shared" si="2"/>
        <v/>
      </c>
      <c r="P26" s="21" t="e">
        <f ca="1">IF(AND(O26&lt;&gt; "", COUNTIF(SAP!#REF!,O26)&gt;0),"Matched", "")</f>
        <v>#REF!</v>
      </c>
      <c r="Q26" s="21" t="str">
        <f ca="1">IF(OR(D26="AC",D26="TR"),"Logic4"&amp;"_"&amp;TEXT(C26,"dd.mm.yyyy") &amp;"_"&amp; 1207713.48,"")</f>
        <v>Logic4_01.04.2020_1207713.48</v>
      </c>
      <c r="R26" s="21" t="e">
        <f ca="1">IF(AND(Q26&lt;&gt; "", COUNTIF(SAP!#REF!,Q26)&gt;0),"Matched", "")</f>
        <v>#REF!</v>
      </c>
    </row>
    <row r="27" spans="1:18" hidden="1">
      <c r="A27" s="21">
        <v>11563327</v>
      </c>
      <c r="B27" s="22">
        <v>43922</v>
      </c>
      <c r="C27" s="22">
        <v>43922</v>
      </c>
      <c r="D27" s="21" t="s">
        <v>10</v>
      </c>
      <c r="E27" s="23">
        <v>0</v>
      </c>
      <c r="F27" s="23">
        <v>0</v>
      </c>
      <c r="G27" s="23">
        <v>1615</v>
      </c>
      <c r="H27" s="23">
        <v>24445.29</v>
      </c>
      <c r="I27" s="21" t="s">
        <v>11</v>
      </c>
      <c r="J27" s="21" t="s">
        <v>12</v>
      </c>
      <c r="K27" s="21" t="str">
        <f t="shared" si="0"/>
        <v/>
      </c>
      <c r="L27" s="21" t="e">
        <f ca="1">IF(AND(K27&lt;&gt; "", COUNTIF(SAP!#REF!,K27)&gt;0),"Matched", "")</f>
        <v>#REF!</v>
      </c>
      <c r="M27" s="21" t="str">
        <f t="shared" si="1"/>
        <v/>
      </c>
      <c r="N27" s="21" t="e">
        <f ca="1">IF(AND(M27&lt;&gt; "", COUNTIF(SAP!#REF!,M27)&gt;0),"Matched", "")</f>
        <v>#REF!</v>
      </c>
      <c r="O27" s="21" t="str">
        <f t="shared" si="2"/>
        <v/>
      </c>
      <c r="P27" s="21" t="e">
        <f ca="1">IF(AND(O27&lt;&gt; "", COUNTIF(SAP!#REF!,O27)&gt;0),"Matched", "")</f>
        <v>#REF!</v>
      </c>
      <c r="Q27" s="21" t="str">
        <f ca="1">IF(OR(D27="AC",D27="TR"),"Logic4"&amp;"_"&amp;TEXT(C27,"dd.mm.yyyy") &amp;"_"&amp; 1207713.48,"")</f>
        <v>Logic4_01.04.2020_1207713.48</v>
      </c>
      <c r="R27" s="21" t="e">
        <f ca="1">IF(AND(Q27&lt;&gt; "", COUNTIF(SAP!#REF!,Q27)&gt;0),"Matched", "")</f>
        <v>#REF!</v>
      </c>
    </row>
    <row r="28" spans="1:18" hidden="1">
      <c r="A28" s="21">
        <v>11563327</v>
      </c>
      <c r="B28" s="22">
        <v>43922</v>
      </c>
      <c r="C28" s="22">
        <v>43922</v>
      </c>
      <c r="D28" s="21" t="s">
        <v>10</v>
      </c>
      <c r="E28" s="23">
        <v>0</v>
      </c>
      <c r="F28" s="23">
        <v>0</v>
      </c>
      <c r="G28" s="23">
        <v>1689.5</v>
      </c>
      <c r="H28" s="23">
        <v>26134.79</v>
      </c>
      <c r="I28" s="21" t="s">
        <v>11</v>
      </c>
      <c r="J28" s="21" t="s">
        <v>12</v>
      </c>
      <c r="K28" s="21" t="str">
        <f t="shared" si="0"/>
        <v/>
      </c>
      <c r="L28" s="21" t="e">
        <f ca="1">IF(AND(K28&lt;&gt; "", COUNTIF(SAP!#REF!,K28)&gt;0),"Matched", "")</f>
        <v>#REF!</v>
      </c>
      <c r="M28" s="21" t="str">
        <f t="shared" si="1"/>
        <v/>
      </c>
      <c r="N28" s="21" t="e">
        <f ca="1">IF(AND(M28&lt;&gt; "", COUNTIF(SAP!#REF!,M28)&gt;0),"Matched", "")</f>
        <v>#REF!</v>
      </c>
      <c r="O28" s="21" t="str">
        <f t="shared" si="2"/>
        <v/>
      </c>
      <c r="P28" s="21" t="e">
        <f ca="1">IF(AND(O28&lt;&gt; "", COUNTIF(SAP!#REF!,O28)&gt;0),"Matched", "")</f>
        <v>#REF!</v>
      </c>
      <c r="Q28" s="21" t="str">
        <f ca="1">IF(OR(D28="AC",D28="TR"),"Logic4"&amp;"_"&amp;TEXT(C28,"dd.mm.yyyy") &amp;"_"&amp; 1207713.48,"")</f>
        <v>Logic4_01.04.2020_1207713.48</v>
      </c>
      <c r="R28" s="21" t="e">
        <f ca="1">IF(AND(Q28&lt;&gt; "", COUNTIF(SAP!#REF!,Q28)&gt;0),"Matched", "")</f>
        <v>#REF!</v>
      </c>
    </row>
    <row r="29" spans="1:18" hidden="1">
      <c r="A29" s="21">
        <v>11563327</v>
      </c>
      <c r="B29" s="22">
        <v>43922</v>
      </c>
      <c r="C29" s="22">
        <v>43922</v>
      </c>
      <c r="D29" s="21" t="s">
        <v>10</v>
      </c>
      <c r="E29" s="23">
        <v>0</v>
      </c>
      <c r="F29" s="23">
        <v>0</v>
      </c>
      <c r="G29" s="23">
        <v>1750.14</v>
      </c>
      <c r="H29" s="23">
        <v>27884.93</v>
      </c>
      <c r="I29" s="21" t="s">
        <v>11</v>
      </c>
      <c r="J29" s="21" t="s">
        <v>12</v>
      </c>
      <c r="K29" s="21" t="str">
        <f t="shared" si="0"/>
        <v/>
      </c>
      <c r="L29" s="21" t="e">
        <f ca="1">IF(AND(K29&lt;&gt; "", COUNTIF(SAP!#REF!,K29)&gt;0),"Matched", "")</f>
        <v>#REF!</v>
      </c>
      <c r="M29" s="21" t="str">
        <f t="shared" si="1"/>
        <v/>
      </c>
      <c r="N29" s="21" t="e">
        <f ca="1">IF(AND(M29&lt;&gt; "", COUNTIF(SAP!#REF!,M29)&gt;0),"Matched", "")</f>
        <v>#REF!</v>
      </c>
      <c r="O29" s="21" t="str">
        <f t="shared" si="2"/>
        <v/>
      </c>
      <c r="P29" s="21" t="e">
        <f ca="1">IF(AND(O29&lt;&gt; "", COUNTIF(SAP!#REF!,O29)&gt;0),"Matched", "")</f>
        <v>#REF!</v>
      </c>
      <c r="Q29" s="21" t="str">
        <f ca="1">IF(OR(D29="AC",D29="TR"),"Logic4"&amp;"_"&amp;TEXT(C29,"dd.mm.yyyy") &amp;"_"&amp; 1207713.48,"")</f>
        <v>Logic4_01.04.2020_1207713.48</v>
      </c>
      <c r="R29" s="21" t="e">
        <f ca="1">IF(AND(Q29&lt;&gt; "", COUNTIF(SAP!#REF!,Q29)&gt;0),"Matched", "")</f>
        <v>#REF!</v>
      </c>
    </row>
    <row r="30" spans="1:18" hidden="1">
      <c r="A30" s="21">
        <v>11563327</v>
      </c>
      <c r="B30" s="22">
        <v>43922</v>
      </c>
      <c r="C30" s="22">
        <v>43922</v>
      </c>
      <c r="D30" s="21" t="s">
        <v>10</v>
      </c>
      <c r="E30" s="23">
        <v>0</v>
      </c>
      <c r="F30" s="23">
        <v>0</v>
      </c>
      <c r="G30" s="23">
        <v>1800</v>
      </c>
      <c r="H30" s="23">
        <v>29684.93</v>
      </c>
      <c r="I30" s="21" t="s">
        <v>11</v>
      </c>
      <c r="J30" s="21" t="s">
        <v>12</v>
      </c>
      <c r="K30" s="21" t="str">
        <f t="shared" si="0"/>
        <v/>
      </c>
      <c r="L30" s="21" t="e">
        <f ca="1">IF(AND(K30&lt;&gt; "", COUNTIF(SAP!#REF!,K30)&gt;0),"Matched", "")</f>
        <v>#REF!</v>
      </c>
      <c r="M30" s="21" t="str">
        <f t="shared" si="1"/>
        <v/>
      </c>
      <c r="N30" s="21" t="e">
        <f ca="1">IF(AND(M30&lt;&gt; "", COUNTIF(SAP!#REF!,M30)&gt;0),"Matched", "")</f>
        <v>#REF!</v>
      </c>
      <c r="O30" s="21" t="str">
        <f t="shared" si="2"/>
        <v/>
      </c>
      <c r="P30" s="21" t="e">
        <f ca="1">IF(AND(O30&lt;&gt; "", COUNTIF(SAP!#REF!,O30)&gt;0),"Matched", "")</f>
        <v>#REF!</v>
      </c>
      <c r="Q30" s="21" t="str">
        <f ca="1">IF(OR(D30="AC",D30="TR"),"Logic4"&amp;"_"&amp;TEXT(C30,"dd.mm.yyyy") &amp;"_"&amp; 1207713.48,"")</f>
        <v>Logic4_01.04.2020_1207713.48</v>
      </c>
      <c r="R30" s="21" t="e">
        <f ca="1">IF(AND(Q30&lt;&gt; "", COUNTIF(SAP!#REF!,Q30)&gt;0),"Matched", "")</f>
        <v>#REF!</v>
      </c>
    </row>
    <row r="31" spans="1:18" hidden="1">
      <c r="A31" s="21">
        <v>11563327</v>
      </c>
      <c r="B31" s="22">
        <v>43922</v>
      </c>
      <c r="C31" s="22">
        <v>43922</v>
      </c>
      <c r="D31" s="21" t="s">
        <v>10</v>
      </c>
      <c r="E31" s="23">
        <v>0</v>
      </c>
      <c r="F31" s="23">
        <v>0</v>
      </c>
      <c r="G31" s="23">
        <v>1823.5</v>
      </c>
      <c r="H31" s="23">
        <v>31508.43</v>
      </c>
      <c r="I31" s="21" t="s">
        <v>11</v>
      </c>
      <c r="J31" s="21" t="s">
        <v>12</v>
      </c>
      <c r="K31" s="21" t="str">
        <f t="shared" si="0"/>
        <v/>
      </c>
      <c r="L31" s="21" t="e">
        <f ca="1">IF(AND(K31&lt;&gt; "", COUNTIF(SAP!#REF!,K31)&gt;0),"Matched", "")</f>
        <v>#REF!</v>
      </c>
      <c r="M31" s="21" t="str">
        <f t="shared" si="1"/>
        <v/>
      </c>
      <c r="N31" s="21" t="e">
        <f ca="1">IF(AND(M31&lt;&gt; "", COUNTIF(SAP!#REF!,M31)&gt;0),"Matched", "")</f>
        <v>#REF!</v>
      </c>
      <c r="O31" s="21" t="str">
        <f t="shared" si="2"/>
        <v/>
      </c>
      <c r="P31" s="21" t="e">
        <f ca="1">IF(AND(O31&lt;&gt; "", COUNTIF(SAP!#REF!,O31)&gt;0),"Matched", "")</f>
        <v>#REF!</v>
      </c>
      <c r="Q31" s="21" t="str">
        <f ca="1">IF(OR(D31="AC",D31="TR"),"Logic4"&amp;"_"&amp;TEXT(C31,"dd.mm.yyyy") &amp;"_"&amp; 1207713.48,"")</f>
        <v>Logic4_01.04.2020_1207713.48</v>
      </c>
      <c r="R31" s="21" t="e">
        <f ca="1">IF(AND(Q31&lt;&gt; "", COUNTIF(SAP!#REF!,Q31)&gt;0),"Matched", "")</f>
        <v>#REF!</v>
      </c>
    </row>
    <row r="32" spans="1:18" hidden="1">
      <c r="A32" s="21">
        <v>11563327</v>
      </c>
      <c r="B32" s="22">
        <v>43922</v>
      </c>
      <c r="C32" s="22">
        <v>43922</v>
      </c>
      <c r="D32" s="21" t="s">
        <v>10</v>
      </c>
      <c r="E32" s="23">
        <v>0</v>
      </c>
      <c r="F32" s="23">
        <v>0</v>
      </c>
      <c r="G32" s="23">
        <v>1908.1</v>
      </c>
      <c r="H32" s="23">
        <v>33416.53</v>
      </c>
      <c r="I32" s="21" t="s">
        <v>11</v>
      </c>
      <c r="J32" s="21" t="s">
        <v>12</v>
      </c>
      <c r="K32" s="21" t="str">
        <f t="shared" si="0"/>
        <v/>
      </c>
      <c r="L32" s="21" t="e">
        <f ca="1">IF(AND(K32&lt;&gt; "", COUNTIF(SAP!#REF!,K32)&gt;0),"Matched", "")</f>
        <v>#REF!</v>
      </c>
      <c r="M32" s="21" t="str">
        <f t="shared" si="1"/>
        <v/>
      </c>
      <c r="N32" s="21" t="e">
        <f ca="1">IF(AND(M32&lt;&gt; "", COUNTIF(SAP!#REF!,M32)&gt;0),"Matched", "")</f>
        <v>#REF!</v>
      </c>
      <c r="O32" s="21" t="str">
        <f t="shared" si="2"/>
        <v/>
      </c>
      <c r="P32" s="21" t="e">
        <f ca="1">IF(AND(O32&lt;&gt; "", COUNTIF(SAP!#REF!,O32)&gt;0),"Matched", "")</f>
        <v>#REF!</v>
      </c>
      <c r="Q32" s="21" t="str">
        <f ca="1">IF(OR(D32="AC",D32="TR"),"Logic4"&amp;"_"&amp;TEXT(C32,"dd.mm.yyyy") &amp;"_"&amp; 1207713.48,"")</f>
        <v>Logic4_01.04.2020_1207713.48</v>
      </c>
      <c r="R32" s="21" t="e">
        <f ca="1">IF(AND(Q32&lt;&gt; "", COUNTIF(SAP!#REF!,Q32)&gt;0),"Matched", "")</f>
        <v>#REF!</v>
      </c>
    </row>
    <row r="33" spans="1:18" hidden="1">
      <c r="A33" s="21">
        <v>11563327</v>
      </c>
      <c r="B33" s="22">
        <v>43922</v>
      </c>
      <c r="C33" s="22">
        <v>43922</v>
      </c>
      <c r="D33" s="21" t="s">
        <v>10</v>
      </c>
      <c r="E33" s="23">
        <v>0</v>
      </c>
      <c r="F33" s="23">
        <v>0</v>
      </c>
      <c r="G33" s="23">
        <v>1920</v>
      </c>
      <c r="H33" s="23">
        <v>35336.53</v>
      </c>
      <c r="I33" s="21" t="s">
        <v>11</v>
      </c>
      <c r="J33" s="21" t="s">
        <v>12</v>
      </c>
      <c r="K33" s="21" t="str">
        <f t="shared" si="0"/>
        <v/>
      </c>
      <c r="L33" s="21" t="e">
        <f ca="1">IF(AND(K33&lt;&gt; "", COUNTIF(SAP!#REF!,K33)&gt;0),"Matched", "")</f>
        <v>#REF!</v>
      </c>
      <c r="M33" s="21" t="str">
        <f t="shared" si="1"/>
        <v/>
      </c>
      <c r="N33" s="21" t="e">
        <f ca="1">IF(AND(M33&lt;&gt; "", COUNTIF(SAP!#REF!,M33)&gt;0),"Matched", "")</f>
        <v>#REF!</v>
      </c>
      <c r="O33" s="21" t="str">
        <f t="shared" si="2"/>
        <v/>
      </c>
      <c r="P33" s="21" t="e">
        <f ca="1">IF(AND(O33&lt;&gt; "", COUNTIF(SAP!#REF!,O33)&gt;0),"Matched", "")</f>
        <v>#REF!</v>
      </c>
      <c r="Q33" s="21" t="str">
        <f ca="1">IF(OR(D33="AC",D33="TR"),"Logic4"&amp;"_"&amp;TEXT(C33,"dd.mm.yyyy") &amp;"_"&amp; 1207713.48,"")</f>
        <v>Logic4_01.04.2020_1207713.48</v>
      </c>
      <c r="R33" s="21" t="e">
        <f ca="1">IF(AND(Q33&lt;&gt; "", COUNTIF(SAP!#REF!,Q33)&gt;0),"Matched", "")</f>
        <v>#REF!</v>
      </c>
    </row>
    <row r="34" spans="1:18" hidden="1">
      <c r="A34" s="21">
        <v>11563327</v>
      </c>
      <c r="B34" s="22">
        <v>43922</v>
      </c>
      <c r="C34" s="22">
        <v>43922</v>
      </c>
      <c r="D34" s="21" t="s">
        <v>10</v>
      </c>
      <c r="E34" s="23">
        <v>0</v>
      </c>
      <c r="F34" s="23">
        <v>0</v>
      </c>
      <c r="G34" s="23">
        <v>1937</v>
      </c>
      <c r="H34" s="23">
        <v>37273.53</v>
      </c>
      <c r="I34" s="21" t="s">
        <v>11</v>
      </c>
      <c r="J34" s="21" t="s">
        <v>12</v>
      </c>
      <c r="K34" s="21" t="str">
        <f t="shared" si="0"/>
        <v/>
      </c>
      <c r="L34" s="21" t="e">
        <f ca="1">IF(AND(K34&lt;&gt; "", COUNTIF(SAP!#REF!,K34)&gt;0),"Matched", "")</f>
        <v>#REF!</v>
      </c>
      <c r="M34" s="21" t="str">
        <f t="shared" si="1"/>
        <v/>
      </c>
      <c r="N34" s="21" t="e">
        <f ca="1">IF(AND(M34&lt;&gt; "", COUNTIF(SAP!#REF!,M34)&gt;0),"Matched", "")</f>
        <v>#REF!</v>
      </c>
      <c r="O34" s="21" t="str">
        <f t="shared" si="2"/>
        <v/>
      </c>
      <c r="P34" s="21" t="e">
        <f ca="1">IF(AND(O34&lt;&gt; "", COUNTIF(SAP!#REF!,O34)&gt;0),"Matched", "")</f>
        <v>#REF!</v>
      </c>
      <c r="Q34" s="21" t="str">
        <f ca="1">IF(OR(D34="AC",D34="TR"),"Logic4"&amp;"_"&amp;TEXT(C34,"dd.mm.yyyy") &amp;"_"&amp; 1207713.48,"")</f>
        <v>Logic4_01.04.2020_1207713.48</v>
      </c>
      <c r="R34" s="21" t="e">
        <f ca="1">IF(AND(Q34&lt;&gt; "", COUNTIF(SAP!#REF!,Q34)&gt;0),"Matched", "")</f>
        <v>#REF!</v>
      </c>
    </row>
    <row r="35" spans="1:18" hidden="1">
      <c r="A35" s="21">
        <v>11563327</v>
      </c>
      <c r="B35" s="22">
        <v>43922</v>
      </c>
      <c r="C35" s="22">
        <v>43922</v>
      </c>
      <c r="D35" s="21" t="s">
        <v>10</v>
      </c>
      <c r="E35" s="23">
        <v>0</v>
      </c>
      <c r="F35" s="23">
        <v>0</v>
      </c>
      <c r="G35" s="23">
        <v>1950</v>
      </c>
      <c r="H35" s="23">
        <v>39223.53</v>
      </c>
      <c r="I35" s="21" t="s">
        <v>11</v>
      </c>
      <c r="J35" s="21" t="s">
        <v>12</v>
      </c>
      <c r="K35" s="21" t="str">
        <f t="shared" si="0"/>
        <v/>
      </c>
      <c r="L35" s="21" t="e">
        <f ca="1">IF(AND(K35&lt;&gt; "", COUNTIF(SAP!#REF!,K35)&gt;0),"Matched", "")</f>
        <v>#REF!</v>
      </c>
      <c r="M35" s="21" t="str">
        <f t="shared" si="1"/>
        <v/>
      </c>
      <c r="N35" s="21" t="e">
        <f ca="1">IF(AND(M35&lt;&gt; "", COUNTIF(SAP!#REF!,M35)&gt;0),"Matched", "")</f>
        <v>#REF!</v>
      </c>
      <c r="O35" s="21" t="str">
        <f t="shared" si="2"/>
        <v/>
      </c>
      <c r="P35" s="21" t="e">
        <f ca="1">IF(AND(O35&lt;&gt; "", COUNTIF(SAP!#REF!,O35)&gt;0),"Matched", "")</f>
        <v>#REF!</v>
      </c>
      <c r="Q35" s="21" t="str">
        <f ca="1">IF(OR(D35="AC",D35="TR"),"Logic4"&amp;"_"&amp;TEXT(C35,"dd.mm.yyyy") &amp;"_"&amp; 1207713.48,"")</f>
        <v>Logic4_01.04.2020_1207713.48</v>
      </c>
      <c r="R35" s="21" t="e">
        <f ca="1">IF(AND(Q35&lt;&gt; "", COUNTIF(SAP!#REF!,Q35)&gt;0),"Matched", "")</f>
        <v>#REF!</v>
      </c>
    </row>
    <row r="36" spans="1:18" hidden="1">
      <c r="A36" s="21">
        <v>11563327</v>
      </c>
      <c r="B36" s="22">
        <v>43922</v>
      </c>
      <c r="C36" s="22">
        <v>43922</v>
      </c>
      <c r="D36" s="21" t="s">
        <v>10</v>
      </c>
      <c r="E36" s="23">
        <v>0</v>
      </c>
      <c r="F36" s="23">
        <v>0</v>
      </c>
      <c r="G36" s="23">
        <v>2089</v>
      </c>
      <c r="H36" s="23">
        <v>41312.53</v>
      </c>
      <c r="I36" s="21" t="s">
        <v>11</v>
      </c>
      <c r="J36" s="21" t="s">
        <v>12</v>
      </c>
      <c r="K36" s="21" t="str">
        <f t="shared" si="0"/>
        <v/>
      </c>
      <c r="L36" s="21" t="e">
        <f ca="1">IF(AND(K36&lt;&gt; "", COUNTIF(SAP!#REF!,K36)&gt;0),"Matched", "")</f>
        <v>#REF!</v>
      </c>
      <c r="M36" s="21" t="str">
        <f t="shared" si="1"/>
        <v/>
      </c>
      <c r="N36" s="21" t="e">
        <f ca="1">IF(AND(M36&lt;&gt; "", COUNTIF(SAP!#REF!,M36)&gt;0),"Matched", "")</f>
        <v>#REF!</v>
      </c>
      <c r="O36" s="21" t="str">
        <f t="shared" si="2"/>
        <v/>
      </c>
      <c r="P36" s="21" t="e">
        <f ca="1">IF(AND(O36&lt;&gt; "", COUNTIF(SAP!#REF!,O36)&gt;0),"Matched", "")</f>
        <v>#REF!</v>
      </c>
      <c r="Q36" s="21" t="str">
        <f ca="1">IF(OR(D36="AC",D36="TR"),"Logic4"&amp;"_"&amp;TEXT(C36,"dd.mm.yyyy") &amp;"_"&amp; 1207713.48,"")</f>
        <v>Logic4_01.04.2020_1207713.48</v>
      </c>
      <c r="R36" s="21" t="e">
        <f ca="1">IF(AND(Q36&lt;&gt; "", COUNTIF(SAP!#REF!,Q36)&gt;0),"Matched", "")</f>
        <v>#REF!</v>
      </c>
    </row>
    <row r="37" spans="1:18" hidden="1">
      <c r="A37" s="21">
        <v>11563327</v>
      </c>
      <c r="B37" s="22">
        <v>43922</v>
      </c>
      <c r="C37" s="22">
        <v>43922</v>
      </c>
      <c r="D37" s="21" t="s">
        <v>10</v>
      </c>
      <c r="E37" s="23">
        <v>0</v>
      </c>
      <c r="F37" s="23">
        <v>0</v>
      </c>
      <c r="G37" s="23">
        <v>2090</v>
      </c>
      <c r="H37" s="23">
        <v>43402.53</v>
      </c>
      <c r="I37" s="21" t="s">
        <v>11</v>
      </c>
      <c r="J37" s="21" t="s">
        <v>12</v>
      </c>
      <c r="K37" s="21" t="str">
        <f t="shared" si="0"/>
        <v/>
      </c>
      <c r="L37" s="21" t="e">
        <f ca="1">IF(AND(K37&lt;&gt; "", COUNTIF(SAP!#REF!,K37)&gt;0),"Matched", "")</f>
        <v>#REF!</v>
      </c>
      <c r="M37" s="21" t="str">
        <f t="shared" si="1"/>
        <v/>
      </c>
      <c r="N37" s="21" t="e">
        <f ca="1">IF(AND(M37&lt;&gt; "", COUNTIF(SAP!#REF!,M37)&gt;0),"Matched", "")</f>
        <v>#REF!</v>
      </c>
      <c r="O37" s="21" t="str">
        <f t="shared" si="2"/>
        <v/>
      </c>
      <c r="P37" s="21" t="e">
        <f ca="1">IF(AND(O37&lt;&gt; "", COUNTIF(SAP!#REF!,O37)&gt;0),"Matched", "")</f>
        <v>#REF!</v>
      </c>
      <c r="Q37" s="21" t="str">
        <f ca="1">IF(OR(D37="AC",D37="TR"),"Logic4"&amp;"_"&amp;TEXT(C37,"dd.mm.yyyy") &amp;"_"&amp; 1207713.48,"")</f>
        <v>Logic4_01.04.2020_1207713.48</v>
      </c>
      <c r="R37" s="21" t="e">
        <f ca="1">IF(AND(Q37&lt;&gt; "", COUNTIF(SAP!#REF!,Q37)&gt;0),"Matched", "")</f>
        <v>#REF!</v>
      </c>
    </row>
    <row r="38" spans="1:18" hidden="1">
      <c r="A38" s="21">
        <v>11563327</v>
      </c>
      <c r="B38" s="22">
        <v>43922</v>
      </c>
      <c r="C38" s="22">
        <v>43922</v>
      </c>
      <c r="D38" s="21" t="s">
        <v>10</v>
      </c>
      <c r="E38" s="23">
        <v>0</v>
      </c>
      <c r="F38" s="23">
        <v>0</v>
      </c>
      <c r="G38" s="23">
        <v>2132.1999999999998</v>
      </c>
      <c r="H38" s="23">
        <v>45534.73</v>
      </c>
      <c r="I38" s="21" t="s">
        <v>11</v>
      </c>
      <c r="J38" s="21" t="s">
        <v>12</v>
      </c>
      <c r="K38" s="21" t="str">
        <f t="shared" si="0"/>
        <v/>
      </c>
      <c r="L38" s="21" t="e">
        <f ca="1">IF(AND(K38&lt;&gt; "", COUNTIF(SAP!#REF!,K38)&gt;0),"Matched", "")</f>
        <v>#REF!</v>
      </c>
      <c r="M38" s="21" t="str">
        <f t="shared" si="1"/>
        <v/>
      </c>
      <c r="N38" s="21" t="e">
        <f ca="1">IF(AND(M38&lt;&gt; "", COUNTIF(SAP!#REF!,M38)&gt;0),"Matched", "")</f>
        <v>#REF!</v>
      </c>
      <c r="O38" s="21" t="str">
        <f t="shared" si="2"/>
        <v/>
      </c>
      <c r="P38" s="21" t="e">
        <f ca="1">IF(AND(O38&lt;&gt; "", COUNTIF(SAP!#REF!,O38)&gt;0),"Matched", "")</f>
        <v>#REF!</v>
      </c>
      <c r="Q38" s="21" t="str">
        <f ca="1">IF(OR(D38="AC",D38="TR"),"Logic4"&amp;"_"&amp;TEXT(C38,"dd.mm.yyyy") &amp;"_"&amp; 1207713.48,"")</f>
        <v>Logic4_01.04.2020_1207713.48</v>
      </c>
      <c r="R38" s="21" t="e">
        <f ca="1">IF(AND(Q38&lt;&gt; "", COUNTIF(SAP!#REF!,Q38)&gt;0),"Matched", "")</f>
        <v>#REF!</v>
      </c>
    </row>
    <row r="39" spans="1:18" hidden="1">
      <c r="A39" s="21">
        <v>11563327</v>
      </c>
      <c r="B39" s="22">
        <v>43922</v>
      </c>
      <c r="C39" s="22">
        <v>43922</v>
      </c>
      <c r="D39" s="21" t="s">
        <v>10</v>
      </c>
      <c r="E39" s="23">
        <v>0</v>
      </c>
      <c r="F39" s="23">
        <v>0</v>
      </c>
      <c r="G39" s="23">
        <v>2208.4</v>
      </c>
      <c r="H39" s="23">
        <v>47743.13</v>
      </c>
      <c r="I39" s="21" t="s">
        <v>11</v>
      </c>
      <c r="J39" s="21" t="s">
        <v>12</v>
      </c>
      <c r="K39" s="21" t="str">
        <f t="shared" si="0"/>
        <v/>
      </c>
      <c r="L39" s="21" t="e">
        <f ca="1">IF(AND(K39&lt;&gt; "", COUNTIF(SAP!#REF!,K39)&gt;0),"Matched", "")</f>
        <v>#REF!</v>
      </c>
      <c r="M39" s="21" t="str">
        <f t="shared" si="1"/>
        <v/>
      </c>
      <c r="N39" s="21" t="e">
        <f ca="1">IF(AND(M39&lt;&gt; "", COUNTIF(SAP!#REF!,M39)&gt;0),"Matched", "")</f>
        <v>#REF!</v>
      </c>
      <c r="O39" s="21" t="str">
        <f t="shared" si="2"/>
        <v/>
      </c>
      <c r="P39" s="21" t="e">
        <f ca="1">IF(AND(O39&lt;&gt; "", COUNTIF(SAP!#REF!,O39)&gt;0),"Matched", "")</f>
        <v>#REF!</v>
      </c>
      <c r="Q39" s="21" t="str">
        <f ca="1">IF(OR(D39="AC",D39="TR"),"Logic4"&amp;"_"&amp;TEXT(C39,"dd.mm.yyyy") &amp;"_"&amp; 1207713.48,"")</f>
        <v>Logic4_01.04.2020_1207713.48</v>
      </c>
      <c r="R39" s="21" t="e">
        <f ca="1">IF(AND(Q39&lt;&gt; "", COUNTIF(SAP!#REF!,Q39)&gt;0),"Matched", "")</f>
        <v>#REF!</v>
      </c>
    </row>
    <row r="40" spans="1:18" hidden="1">
      <c r="A40" s="21">
        <v>11563327</v>
      </c>
      <c r="B40" s="22">
        <v>43922</v>
      </c>
      <c r="C40" s="22">
        <v>43922</v>
      </c>
      <c r="D40" s="21" t="s">
        <v>10</v>
      </c>
      <c r="E40" s="23">
        <v>0</v>
      </c>
      <c r="F40" s="23">
        <v>0</v>
      </c>
      <c r="G40" s="23">
        <v>2420</v>
      </c>
      <c r="H40" s="23">
        <v>50163.13</v>
      </c>
      <c r="I40" s="21" t="s">
        <v>11</v>
      </c>
      <c r="J40" s="21" t="s">
        <v>12</v>
      </c>
      <c r="K40" s="21" t="str">
        <f t="shared" si="0"/>
        <v/>
      </c>
      <c r="L40" s="21" t="e">
        <f ca="1">IF(AND(K40&lt;&gt; "", COUNTIF(SAP!#REF!,K40)&gt;0),"Matched", "")</f>
        <v>#REF!</v>
      </c>
      <c r="M40" s="21" t="str">
        <f t="shared" si="1"/>
        <v/>
      </c>
      <c r="N40" s="21" t="e">
        <f ca="1">IF(AND(M40&lt;&gt; "", COUNTIF(SAP!#REF!,M40)&gt;0),"Matched", "")</f>
        <v>#REF!</v>
      </c>
      <c r="O40" s="21" t="str">
        <f t="shared" si="2"/>
        <v/>
      </c>
      <c r="P40" s="21" t="e">
        <f ca="1">IF(AND(O40&lt;&gt; "", COUNTIF(SAP!#REF!,O40)&gt;0),"Matched", "")</f>
        <v>#REF!</v>
      </c>
      <c r="Q40" s="21" t="str">
        <f ca="1">IF(OR(D40="AC",D40="TR"),"Logic4"&amp;"_"&amp;TEXT(C40,"dd.mm.yyyy") &amp;"_"&amp; 1207713.48,"")</f>
        <v>Logic4_01.04.2020_1207713.48</v>
      </c>
      <c r="R40" s="21" t="e">
        <f ca="1">IF(AND(Q40&lt;&gt; "", COUNTIF(SAP!#REF!,Q40)&gt;0),"Matched", "")</f>
        <v>#REF!</v>
      </c>
    </row>
    <row r="41" spans="1:18" hidden="1">
      <c r="A41" s="21">
        <v>11563327</v>
      </c>
      <c r="B41" s="22">
        <v>43922</v>
      </c>
      <c r="C41" s="22">
        <v>43922</v>
      </c>
      <c r="D41" s="21" t="s">
        <v>10</v>
      </c>
      <c r="E41" s="23">
        <v>0</v>
      </c>
      <c r="F41" s="23">
        <v>0</v>
      </c>
      <c r="G41" s="23">
        <v>2420</v>
      </c>
      <c r="H41" s="23">
        <v>52583.13</v>
      </c>
      <c r="I41" s="21" t="s">
        <v>11</v>
      </c>
      <c r="J41" s="21" t="s">
        <v>12</v>
      </c>
      <c r="K41" s="21" t="str">
        <f t="shared" si="0"/>
        <v/>
      </c>
      <c r="L41" s="21" t="e">
        <f ca="1">IF(AND(K41&lt;&gt; "", COUNTIF(SAP!#REF!,K41)&gt;0),"Matched", "")</f>
        <v>#REF!</v>
      </c>
      <c r="M41" s="21" t="str">
        <f t="shared" si="1"/>
        <v/>
      </c>
      <c r="N41" s="21" t="e">
        <f ca="1">IF(AND(M41&lt;&gt; "", COUNTIF(SAP!#REF!,M41)&gt;0),"Matched", "")</f>
        <v>#REF!</v>
      </c>
      <c r="O41" s="21" t="str">
        <f t="shared" si="2"/>
        <v/>
      </c>
      <c r="P41" s="21" t="e">
        <f ca="1">IF(AND(O41&lt;&gt; "", COUNTIF(SAP!#REF!,O41)&gt;0),"Matched", "")</f>
        <v>#REF!</v>
      </c>
      <c r="Q41" s="21" t="str">
        <f ca="1">IF(OR(D41="AC",D41="TR"),"Logic4"&amp;"_"&amp;TEXT(C41,"dd.mm.yyyy") &amp;"_"&amp; 1207713.48,"")</f>
        <v>Logic4_01.04.2020_1207713.48</v>
      </c>
      <c r="R41" s="21" t="e">
        <f ca="1">IF(AND(Q41&lt;&gt; "", COUNTIF(SAP!#REF!,Q41)&gt;0),"Matched", "")</f>
        <v>#REF!</v>
      </c>
    </row>
    <row r="42" spans="1:18" hidden="1">
      <c r="A42" s="21">
        <v>11563327</v>
      </c>
      <c r="B42" s="22">
        <v>43922</v>
      </c>
      <c r="C42" s="22">
        <v>43922</v>
      </c>
      <c r="D42" s="21" t="s">
        <v>10</v>
      </c>
      <c r="E42" s="23">
        <v>0</v>
      </c>
      <c r="F42" s="23">
        <v>0</v>
      </c>
      <c r="G42" s="23">
        <v>2480</v>
      </c>
      <c r="H42" s="23">
        <v>55063.13</v>
      </c>
      <c r="I42" s="21" t="s">
        <v>11</v>
      </c>
      <c r="J42" s="21" t="s">
        <v>12</v>
      </c>
      <c r="K42" s="21" t="str">
        <f t="shared" si="0"/>
        <v/>
      </c>
      <c r="L42" s="21" t="e">
        <f ca="1">IF(AND(K42&lt;&gt; "", COUNTIF(SAP!#REF!,K42)&gt;0),"Matched", "")</f>
        <v>#REF!</v>
      </c>
      <c r="M42" s="21" t="str">
        <f t="shared" si="1"/>
        <v/>
      </c>
      <c r="N42" s="21" t="e">
        <f ca="1">IF(AND(M42&lt;&gt; "", COUNTIF(SAP!#REF!,M42)&gt;0),"Matched", "")</f>
        <v>#REF!</v>
      </c>
      <c r="O42" s="21" t="str">
        <f t="shared" si="2"/>
        <v/>
      </c>
      <c r="P42" s="21" t="e">
        <f ca="1">IF(AND(O42&lt;&gt; "", COUNTIF(SAP!#REF!,O42)&gt;0),"Matched", "")</f>
        <v>#REF!</v>
      </c>
      <c r="Q42" s="21" t="str">
        <f ca="1">IF(OR(D42="AC",D42="TR"),"Logic4"&amp;"_"&amp;TEXT(C42,"dd.mm.yyyy") &amp;"_"&amp; 1207713.48,"")</f>
        <v>Logic4_01.04.2020_1207713.48</v>
      </c>
      <c r="R42" s="21" t="e">
        <f ca="1">IF(AND(Q42&lt;&gt; "", COUNTIF(SAP!#REF!,Q42)&gt;0),"Matched", "")</f>
        <v>#REF!</v>
      </c>
    </row>
    <row r="43" spans="1:18" hidden="1">
      <c r="A43" s="21">
        <v>11563327</v>
      </c>
      <c r="B43" s="22">
        <v>43922</v>
      </c>
      <c r="C43" s="22">
        <v>43922</v>
      </c>
      <c r="D43" s="21" t="s">
        <v>10</v>
      </c>
      <c r="E43" s="23">
        <v>0</v>
      </c>
      <c r="F43" s="23">
        <v>0</v>
      </c>
      <c r="G43" s="23">
        <v>2650.98</v>
      </c>
      <c r="H43" s="23">
        <v>57714.11</v>
      </c>
      <c r="I43" s="21" t="s">
        <v>11</v>
      </c>
      <c r="J43" s="21" t="s">
        <v>12</v>
      </c>
      <c r="K43" s="21" t="str">
        <f t="shared" si="0"/>
        <v/>
      </c>
      <c r="L43" s="21" t="e">
        <f ca="1">IF(AND(K43&lt;&gt; "", COUNTIF(SAP!#REF!,K43)&gt;0),"Matched", "")</f>
        <v>#REF!</v>
      </c>
      <c r="M43" s="21" t="str">
        <f t="shared" si="1"/>
        <v/>
      </c>
      <c r="N43" s="21" t="e">
        <f ca="1">IF(AND(M43&lt;&gt; "", COUNTIF(SAP!#REF!,M43)&gt;0),"Matched", "")</f>
        <v>#REF!</v>
      </c>
      <c r="O43" s="21" t="str">
        <f t="shared" si="2"/>
        <v/>
      </c>
      <c r="P43" s="21" t="e">
        <f ca="1">IF(AND(O43&lt;&gt; "", COUNTIF(SAP!#REF!,O43)&gt;0),"Matched", "")</f>
        <v>#REF!</v>
      </c>
      <c r="Q43" s="21" t="str">
        <f ca="1">IF(OR(D43="AC",D43="TR"),"Logic4"&amp;"_"&amp;TEXT(C43,"dd.mm.yyyy") &amp;"_"&amp; 1207713.48,"")</f>
        <v>Logic4_01.04.2020_1207713.48</v>
      </c>
      <c r="R43" s="21" t="e">
        <f ca="1">IF(AND(Q43&lt;&gt; "", COUNTIF(SAP!#REF!,Q43)&gt;0),"Matched", "")</f>
        <v>#REF!</v>
      </c>
    </row>
    <row r="44" spans="1:18" hidden="1">
      <c r="A44" s="21">
        <v>11563327</v>
      </c>
      <c r="B44" s="22">
        <v>43922</v>
      </c>
      <c r="C44" s="22">
        <v>43922</v>
      </c>
      <c r="D44" s="21" t="s">
        <v>10</v>
      </c>
      <c r="E44" s="23">
        <v>0</v>
      </c>
      <c r="F44" s="23">
        <v>0</v>
      </c>
      <c r="G44" s="23">
        <v>2693</v>
      </c>
      <c r="H44" s="23">
        <v>60407.11</v>
      </c>
      <c r="I44" s="21" t="s">
        <v>11</v>
      </c>
      <c r="J44" s="21" t="s">
        <v>12</v>
      </c>
      <c r="K44" s="21" t="str">
        <f t="shared" si="0"/>
        <v/>
      </c>
      <c r="L44" s="21" t="e">
        <f ca="1">IF(AND(K44&lt;&gt; "", COUNTIF(SAP!#REF!,K44)&gt;0),"Matched", "")</f>
        <v>#REF!</v>
      </c>
      <c r="M44" s="21" t="str">
        <f t="shared" si="1"/>
        <v/>
      </c>
      <c r="N44" s="21" t="e">
        <f ca="1">IF(AND(M44&lt;&gt; "", COUNTIF(SAP!#REF!,M44)&gt;0),"Matched", "")</f>
        <v>#REF!</v>
      </c>
      <c r="O44" s="21" t="str">
        <f t="shared" si="2"/>
        <v/>
      </c>
      <c r="P44" s="21" t="e">
        <f ca="1">IF(AND(O44&lt;&gt; "", COUNTIF(SAP!#REF!,O44)&gt;0),"Matched", "")</f>
        <v>#REF!</v>
      </c>
      <c r="Q44" s="21" t="str">
        <f ca="1">IF(OR(D44="AC",D44="TR"),"Logic4"&amp;"_"&amp;TEXT(C44,"dd.mm.yyyy") &amp;"_"&amp; 1207713.48,"")</f>
        <v>Logic4_01.04.2020_1207713.48</v>
      </c>
      <c r="R44" s="21" t="e">
        <f ca="1">IF(AND(Q44&lt;&gt; "", COUNTIF(SAP!#REF!,Q44)&gt;0),"Matched", "")</f>
        <v>#REF!</v>
      </c>
    </row>
    <row r="45" spans="1:18" hidden="1">
      <c r="A45" s="21">
        <v>11563327</v>
      </c>
      <c r="B45" s="22">
        <v>43922</v>
      </c>
      <c r="C45" s="22">
        <v>43922</v>
      </c>
      <c r="D45" s="21" t="s">
        <v>10</v>
      </c>
      <c r="E45" s="23">
        <v>0</v>
      </c>
      <c r="F45" s="23">
        <v>0</v>
      </c>
      <c r="G45" s="23">
        <v>2750</v>
      </c>
      <c r="H45" s="23">
        <v>63157.11</v>
      </c>
      <c r="I45" s="21" t="s">
        <v>11</v>
      </c>
      <c r="J45" s="21" t="s">
        <v>12</v>
      </c>
      <c r="K45" s="21" t="str">
        <f t="shared" si="0"/>
        <v/>
      </c>
      <c r="L45" s="21" t="e">
        <f ca="1">IF(AND(K45&lt;&gt; "", COUNTIF(SAP!#REF!,K45)&gt;0),"Matched", "")</f>
        <v>#REF!</v>
      </c>
      <c r="M45" s="21" t="str">
        <f t="shared" si="1"/>
        <v/>
      </c>
      <c r="N45" s="21" t="e">
        <f ca="1">IF(AND(M45&lt;&gt; "", COUNTIF(SAP!#REF!,M45)&gt;0),"Matched", "")</f>
        <v>#REF!</v>
      </c>
      <c r="O45" s="21" t="str">
        <f t="shared" si="2"/>
        <v/>
      </c>
      <c r="P45" s="21" t="e">
        <f ca="1">IF(AND(O45&lt;&gt; "", COUNTIF(SAP!#REF!,O45)&gt;0),"Matched", "")</f>
        <v>#REF!</v>
      </c>
      <c r="Q45" s="21" t="str">
        <f ca="1">IF(OR(D45="AC",D45="TR"),"Logic4"&amp;"_"&amp;TEXT(C45,"dd.mm.yyyy") &amp;"_"&amp; 1207713.48,"")</f>
        <v>Logic4_01.04.2020_1207713.48</v>
      </c>
      <c r="R45" s="21" t="e">
        <f ca="1">IF(AND(Q45&lt;&gt; "", COUNTIF(SAP!#REF!,Q45)&gt;0),"Matched", "")</f>
        <v>#REF!</v>
      </c>
    </row>
    <row r="46" spans="1:18" hidden="1">
      <c r="A46" s="21">
        <v>11563327</v>
      </c>
      <c r="B46" s="22">
        <v>43922</v>
      </c>
      <c r="C46" s="22">
        <v>43922</v>
      </c>
      <c r="D46" s="21" t="s">
        <v>10</v>
      </c>
      <c r="E46" s="23">
        <v>0</v>
      </c>
      <c r="F46" s="23">
        <v>0</v>
      </c>
      <c r="G46" s="23">
        <v>2750</v>
      </c>
      <c r="H46" s="23">
        <v>65907.11</v>
      </c>
      <c r="I46" s="21" t="s">
        <v>11</v>
      </c>
      <c r="J46" s="21" t="s">
        <v>12</v>
      </c>
      <c r="K46" s="21" t="str">
        <f t="shared" si="0"/>
        <v/>
      </c>
      <c r="L46" s="21" t="e">
        <f ca="1">IF(AND(K46&lt;&gt; "", COUNTIF(SAP!#REF!,K46)&gt;0),"Matched", "")</f>
        <v>#REF!</v>
      </c>
      <c r="M46" s="21" t="str">
        <f t="shared" si="1"/>
        <v/>
      </c>
      <c r="N46" s="21" t="e">
        <f ca="1">IF(AND(M46&lt;&gt; "", COUNTIF(SAP!#REF!,M46)&gt;0),"Matched", "")</f>
        <v>#REF!</v>
      </c>
      <c r="O46" s="21" t="str">
        <f t="shared" si="2"/>
        <v/>
      </c>
      <c r="P46" s="21" t="e">
        <f ca="1">IF(AND(O46&lt;&gt; "", COUNTIF(SAP!#REF!,O46)&gt;0),"Matched", "")</f>
        <v>#REF!</v>
      </c>
      <c r="Q46" s="21" t="str">
        <f ca="1">IF(OR(D46="AC",D46="TR"),"Logic4"&amp;"_"&amp;TEXT(C46,"dd.mm.yyyy") &amp;"_"&amp; 1207713.48,"")</f>
        <v>Logic4_01.04.2020_1207713.48</v>
      </c>
      <c r="R46" s="21" t="e">
        <f ca="1">IF(AND(Q46&lt;&gt; "", COUNTIF(SAP!#REF!,Q46)&gt;0),"Matched", "")</f>
        <v>#REF!</v>
      </c>
    </row>
    <row r="47" spans="1:18" hidden="1">
      <c r="A47" s="21">
        <v>11563327</v>
      </c>
      <c r="B47" s="22">
        <v>43922</v>
      </c>
      <c r="C47" s="22">
        <v>43922</v>
      </c>
      <c r="D47" s="21" t="s">
        <v>10</v>
      </c>
      <c r="E47" s="23">
        <v>0</v>
      </c>
      <c r="F47" s="23">
        <v>0</v>
      </c>
      <c r="G47" s="23">
        <v>2920</v>
      </c>
      <c r="H47" s="23">
        <v>68827.11</v>
      </c>
      <c r="I47" s="21" t="s">
        <v>11</v>
      </c>
      <c r="J47" s="21" t="s">
        <v>12</v>
      </c>
      <c r="K47" s="21" t="str">
        <f t="shared" si="0"/>
        <v/>
      </c>
      <c r="L47" s="21" t="e">
        <f ca="1">IF(AND(K47&lt;&gt; "", COUNTIF(SAP!#REF!,K47)&gt;0),"Matched", "")</f>
        <v>#REF!</v>
      </c>
      <c r="M47" s="21" t="str">
        <f t="shared" si="1"/>
        <v/>
      </c>
      <c r="N47" s="21" t="e">
        <f ca="1">IF(AND(M47&lt;&gt; "", COUNTIF(SAP!#REF!,M47)&gt;0),"Matched", "")</f>
        <v>#REF!</v>
      </c>
      <c r="O47" s="21" t="str">
        <f t="shared" si="2"/>
        <v/>
      </c>
      <c r="P47" s="21" t="e">
        <f ca="1">IF(AND(O47&lt;&gt; "", COUNTIF(SAP!#REF!,O47)&gt;0),"Matched", "")</f>
        <v>#REF!</v>
      </c>
      <c r="Q47" s="21" t="str">
        <f ca="1">IF(OR(D47="AC",D47="TR"),"Logic4"&amp;"_"&amp;TEXT(C47,"dd.mm.yyyy") &amp;"_"&amp; 1207713.48,"")</f>
        <v>Logic4_01.04.2020_1207713.48</v>
      </c>
      <c r="R47" s="21" t="e">
        <f ca="1">IF(AND(Q47&lt;&gt; "", COUNTIF(SAP!#REF!,Q47)&gt;0),"Matched", "")</f>
        <v>#REF!</v>
      </c>
    </row>
    <row r="48" spans="1:18" hidden="1">
      <c r="A48" s="21">
        <v>11563327</v>
      </c>
      <c r="B48" s="22">
        <v>43922</v>
      </c>
      <c r="C48" s="22">
        <v>43922</v>
      </c>
      <c r="D48" s="21" t="s">
        <v>10</v>
      </c>
      <c r="E48" s="23">
        <v>0</v>
      </c>
      <c r="F48" s="23">
        <v>0</v>
      </c>
      <c r="G48" s="23">
        <v>2923.66</v>
      </c>
      <c r="H48" s="23">
        <v>71750.77</v>
      </c>
      <c r="I48" s="21" t="s">
        <v>11</v>
      </c>
      <c r="J48" s="21" t="s">
        <v>12</v>
      </c>
      <c r="K48" s="21" t="str">
        <f t="shared" si="0"/>
        <v/>
      </c>
      <c r="L48" s="21" t="e">
        <f ca="1">IF(AND(K48&lt;&gt; "", COUNTIF(SAP!#REF!,K48)&gt;0),"Matched", "")</f>
        <v>#REF!</v>
      </c>
      <c r="M48" s="21" t="str">
        <f t="shared" si="1"/>
        <v/>
      </c>
      <c r="N48" s="21" t="e">
        <f ca="1">IF(AND(M48&lt;&gt; "", COUNTIF(SAP!#REF!,M48)&gt;0),"Matched", "")</f>
        <v>#REF!</v>
      </c>
      <c r="O48" s="21" t="str">
        <f t="shared" si="2"/>
        <v/>
      </c>
      <c r="P48" s="21" t="e">
        <f ca="1">IF(AND(O48&lt;&gt; "", COUNTIF(SAP!#REF!,O48)&gt;0),"Matched", "")</f>
        <v>#REF!</v>
      </c>
      <c r="Q48" s="21" t="str">
        <f ca="1">IF(OR(D48="AC",D48="TR"),"Logic4"&amp;"_"&amp;TEXT(C48,"dd.mm.yyyy") &amp;"_"&amp; 1207713.48,"")</f>
        <v>Logic4_01.04.2020_1207713.48</v>
      </c>
      <c r="R48" s="21" t="e">
        <f ca="1">IF(AND(Q48&lt;&gt; "", COUNTIF(SAP!#REF!,Q48)&gt;0),"Matched", "")</f>
        <v>#REF!</v>
      </c>
    </row>
    <row r="49" spans="1:18" hidden="1">
      <c r="A49" s="21">
        <v>11563327</v>
      </c>
      <c r="B49" s="22">
        <v>43922</v>
      </c>
      <c r="C49" s="22">
        <v>43922</v>
      </c>
      <c r="D49" s="21" t="s">
        <v>10</v>
      </c>
      <c r="E49" s="23">
        <v>0</v>
      </c>
      <c r="F49" s="23">
        <v>0</v>
      </c>
      <c r="G49" s="23">
        <v>3000</v>
      </c>
      <c r="H49" s="23">
        <v>74750.77</v>
      </c>
      <c r="I49" s="21" t="s">
        <v>11</v>
      </c>
      <c r="J49" s="21" t="s">
        <v>12</v>
      </c>
      <c r="K49" s="21" t="str">
        <f t="shared" si="0"/>
        <v/>
      </c>
      <c r="L49" s="21" t="e">
        <f ca="1">IF(AND(K49&lt;&gt; "", COUNTIF(SAP!#REF!,K49)&gt;0),"Matched", "")</f>
        <v>#REF!</v>
      </c>
      <c r="M49" s="21" t="str">
        <f t="shared" si="1"/>
        <v/>
      </c>
      <c r="N49" s="21" t="e">
        <f ca="1">IF(AND(M49&lt;&gt; "", COUNTIF(SAP!#REF!,M49)&gt;0),"Matched", "")</f>
        <v>#REF!</v>
      </c>
      <c r="O49" s="21" t="str">
        <f t="shared" si="2"/>
        <v/>
      </c>
      <c r="P49" s="21" t="e">
        <f ca="1">IF(AND(O49&lt;&gt; "", COUNTIF(SAP!#REF!,O49)&gt;0),"Matched", "")</f>
        <v>#REF!</v>
      </c>
      <c r="Q49" s="21" t="str">
        <f ca="1">IF(OR(D49="AC",D49="TR"),"Logic4"&amp;"_"&amp;TEXT(C49,"dd.mm.yyyy") &amp;"_"&amp; 1207713.48,"")</f>
        <v>Logic4_01.04.2020_1207713.48</v>
      </c>
      <c r="R49" s="21" t="e">
        <f ca="1">IF(AND(Q49&lt;&gt; "", COUNTIF(SAP!#REF!,Q49)&gt;0),"Matched", "")</f>
        <v>#REF!</v>
      </c>
    </row>
    <row r="50" spans="1:18" hidden="1">
      <c r="A50" s="21">
        <v>11563327</v>
      </c>
      <c r="B50" s="22">
        <v>43922</v>
      </c>
      <c r="C50" s="22">
        <v>43922</v>
      </c>
      <c r="D50" s="21" t="s">
        <v>10</v>
      </c>
      <c r="E50" s="23">
        <v>0</v>
      </c>
      <c r="F50" s="23">
        <v>0</v>
      </c>
      <c r="G50" s="23">
        <v>3061</v>
      </c>
      <c r="H50" s="23">
        <v>77811.77</v>
      </c>
      <c r="I50" s="21" t="s">
        <v>11</v>
      </c>
      <c r="J50" s="21" t="s">
        <v>12</v>
      </c>
      <c r="K50" s="21" t="str">
        <f t="shared" si="0"/>
        <v/>
      </c>
      <c r="L50" s="21" t="e">
        <f ca="1">IF(AND(K50&lt;&gt; "", COUNTIF(SAP!#REF!,K50)&gt;0),"Matched", "")</f>
        <v>#REF!</v>
      </c>
      <c r="M50" s="21" t="str">
        <f t="shared" si="1"/>
        <v/>
      </c>
      <c r="N50" s="21" t="e">
        <f ca="1">IF(AND(M50&lt;&gt; "", COUNTIF(SAP!#REF!,M50)&gt;0),"Matched", "")</f>
        <v>#REF!</v>
      </c>
      <c r="O50" s="21" t="str">
        <f t="shared" si="2"/>
        <v/>
      </c>
      <c r="P50" s="21" t="e">
        <f ca="1">IF(AND(O50&lt;&gt; "", COUNTIF(SAP!#REF!,O50)&gt;0),"Matched", "")</f>
        <v>#REF!</v>
      </c>
      <c r="Q50" s="21" t="str">
        <f ca="1">IF(OR(D50="AC",D50="TR"),"Logic4"&amp;"_"&amp;TEXT(C50,"dd.mm.yyyy") &amp;"_"&amp; 1207713.48,"")</f>
        <v>Logic4_01.04.2020_1207713.48</v>
      </c>
      <c r="R50" s="21" t="e">
        <f ca="1">IF(AND(Q50&lt;&gt; "", COUNTIF(SAP!#REF!,Q50)&gt;0),"Matched", "")</f>
        <v>#REF!</v>
      </c>
    </row>
    <row r="51" spans="1:18" hidden="1">
      <c r="A51" s="21">
        <v>11563327</v>
      </c>
      <c r="B51" s="22">
        <v>43922</v>
      </c>
      <c r="C51" s="22">
        <v>43922</v>
      </c>
      <c r="D51" s="21" t="s">
        <v>10</v>
      </c>
      <c r="E51" s="23">
        <v>0</v>
      </c>
      <c r="F51" s="23">
        <v>0</v>
      </c>
      <c r="G51" s="23">
        <v>3062</v>
      </c>
      <c r="H51" s="23">
        <v>80873.77</v>
      </c>
      <c r="I51" s="21" t="s">
        <v>11</v>
      </c>
      <c r="J51" s="21" t="s">
        <v>12</v>
      </c>
      <c r="K51" s="21" t="str">
        <f t="shared" si="0"/>
        <v/>
      </c>
      <c r="L51" s="21" t="e">
        <f ca="1">IF(AND(K51&lt;&gt; "", COUNTIF(SAP!#REF!,K51)&gt;0),"Matched", "")</f>
        <v>#REF!</v>
      </c>
      <c r="M51" s="21" t="str">
        <f t="shared" si="1"/>
        <v/>
      </c>
      <c r="N51" s="21" t="e">
        <f ca="1">IF(AND(M51&lt;&gt; "", COUNTIF(SAP!#REF!,M51)&gt;0),"Matched", "")</f>
        <v>#REF!</v>
      </c>
      <c r="O51" s="21" t="str">
        <f t="shared" si="2"/>
        <v/>
      </c>
      <c r="P51" s="21" t="e">
        <f ca="1">IF(AND(O51&lt;&gt; "", COUNTIF(SAP!#REF!,O51)&gt;0),"Matched", "")</f>
        <v>#REF!</v>
      </c>
      <c r="Q51" s="21" t="str">
        <f ca="1">IF(OR(D51="AC",D51="TR"),"Logic4"&amp;"_"&amp;TEXT(C51,"dd.mm.yyyy") &amp;"_"&amp; 1207713.48,"")</f>
        <v>Logic4_01.04.2020_1207713.48</v>
      </c>
      <c r="R51" s="21" t="e">
        <f ca="1">IF(AND(Q51&lt;&gt; "", COUNTIF(SAP!#REF!,Q51)&gt;0),"Matched", "")</f>
        <v>#REF!</v>
      </c>
    </row>
    <row r="52" spans="1:18" hidden="1">
      <c r="A52" s="21">
        <v>11563327</v>
      </c>
      <c r="B52" s="22">
        <v>43922</v>
      </c>
      <c r="C52" s="22">
        <v>43922</v>
      </c>
      <c r="D52" s="21" t="s">
        <v>10</v>
      </c>
      <c r="E52" s="23">
        <v>0</v>
      </c>
      <c r="F52" s="23">
        <v>0</v>
      </c>
      <c r="G52" s="23">
        <v>3073.6</v>
      </c>
      <c r="H52" s="23">
        <v>83947.37</v>
      </c>
      <c r="I52" s="21" t="s">
        <v>11</v>
      </c>
      <c r="J52" s="21" t="s">
        <v>12</v>
      </c>
      <c r="K52" s="21" t="str">
        <f t="shared" si="0"/>
        <v/>
      </c>
      <c r="L52" s="21" t="e">
        <f ca="1">IF(AND(K52&lt;&gt; "", COUNTIF(SAP!#REF!,K52)&gt;0),"Matched", "")</f>
        <v>#REF!</v>
      </c>
      <c r="M52" s="21" t="str">
        <f t="shared" si="1"/>
        <v/>
      </c>
      <c r="N52" s="21" t="e">
        <f ca="1">IF(AND(M52&lt;&gt; "", COUNTIF(SAP!#REF!,M52)&gt;0),"Matched", "")</f>
        <v>#REF!</v>
      </c>
      <c r="O52" s="21" t="str">
        <f t="shared" si="2"/>
        <v/>
      </c>
      <c r="P52" s="21" t="e">
        <f ca="1">IF(AND(O52&lt;&gt; "", COUNTIF(SAP!#REF!,O52)&gt;0),"Matched", "")</f>
        <v>#REF!</v>
      </c>
      <c r="Q52" s="21" t="str">
        <f ca="1">IF(OR(D52="AC",D52="TR"),"Logic4"&amp;"_"&amp;TEXT(C52,"dd.mm.yyyy") &amp;"_"&amp; 1207713.48,"")</f>
        <v>Logic4_01.04.2020_1207713.48</v>
      </c>
      <c r="R52" s="21" t="e">
        <f ca="1">IF(AND(Q52&lt;&gt; "", COUNTIF(SAP!#REF!,Q52)&gt;0),"Matched", "")</f>
        <v>#REF!</v>
      </c>
    </row>
    <row r="53" spans="1:18" hidden="1">
      <c r="A53" s="21">
        <v>11563327</v>
      </c>
      <c r="B53" s="22">
        <v>43922</v>
      </c>
      <c r="C53" s="22">
        <v>43922</v>
      </c>
      <c r="D53" s="21" t="s">
        <v>10</v>
      </c>
      <c r="E53" s="23">
        <v>0</v>
      </c>
      <c r="F53" s="23">
        <v>0</v>
      </c>
      <c r="G53" s="23">
        <v>3082.8</v>
      </c>
      <c r="H53" s="23">
        <v>87030.17</v>
      </c>
      <c r="I53" s="21" t="s">
        <v>11</v>
      </c>
      <c r="J53" s="21" t="s">
        <v>12</v>
      </c>
      <c r="K53" s="21" t="str">
        <f t="shared" si="0"/>
        <v/>
      </c>
      <c r="L53" s="21" t="e">
        <f ca="1">IF(AND(K53&lt;&gt; "", COUNTIF(SAP!#REF!,K53)&gt;0),"Matched", "")</f>
        <v>#REF!</v>
      </c>
      <c r="M53" s="21" t="str">
        <f t="shared" si="1"/>
        <v/>
      </c>
      <c r="N53" s="21" t="e">
        <f ca="1">IF(AND(M53&lt;&gt; "", COUNTIF(SAP!#REF!,M53)&gt;0),"Matched", "")</f>
        <v>#REF!</v>
      </c>
      <c r="O53" s="21" t="str">
        <f t="shared" si="2"/>
        <v/>
      </c>
      <c r="P53" s="21" t="e">
        <f ca="1">IF(AND(O53&lt;&gt; "", COUNTIF(SAP!#REF!,O53)&gt;0),"Matched", "")</f>
        <v>#REF!</v>
      </c>
      <c r="Q53" s="21" t="str">
        <f ca="1">IF(OR(D53="AC",D53="TR"),"Logic4"&amp;"_"&amp;TEXT(C53,"dd.mm.yyyy") &amp;"_"&amp; 1207713.48,"")</f>
        <v>Logic4_01.04.2020_1207713.48</v>
      </c>
      <c r="R53" s="21" t="e">
        <f ca="1">IF(AND(Q53&lt;&gt; "", COUNTIF(SAP!#REF!,Q53)&gt;0),"Matched", "")</f>
        <v>#REF!</v>
      </c>
    </row>
    <row r="54" spans="1:18" hidden="1">
      <c r="A54" s="21">
        <v>11563327</v>
      </c>
      <c r="B54" s="22">
        <v>43922</v>
      </c>
      <c r="C54" s="22">
        <v>43922</v>
      </c>
      <c r="D54" s="21" t="s">
        <v>10</v>
      </c>
      <c r="E54" s="23">
        <v>0</v>
      </c>
      <c r="F54" s="23">
        <v>0</v>
      </c>
      <c r="G54" s="23">
        <v>3120</v>
      </c>
      <c r="H54" s="23">
        <v>90150.17</v>
      </c>
      <c r="I54" s="21" t="s">
        <v>11</v>
      </c>
      <c r="J54" s="21" t="s">
        <v>12</v>
      </c>
      <c r="K54" s="21" t="str">
        <f t="shared" si="0"/>
        <v/>
      </c>
      <c r="L54" s="21" t="e">
        <f ca="1">IF(AND(K54&lt;&gt; "", COUNTIF(SAP!#REF!,K54)&gt;0),"Matched", "")</f>
        <v>#REF!</v>
      </c>
      <c r="M54" s="21" t="str">
        <f t="shared" si="1"/>
        <v/>
      </c>
      <c r="N54" s="21" t="e">
        <f ca="1">IF(AND(M54&lt;&gt; "", COUNTIF(SAP!#REF!,M54)&gt;0),"Matched", "")</f>
        <v>#REF!</v>
      </c>
      <c r="O54" s="21" t="str">
        <f t="shared" si="2"/>
        <v/>
      </c>
      <c r="P54" s="21" t="e">
        <f ca="1">IF(AND(O54&lt;&gt; "", COUNTIF(SAP!#REF!,O54)&gt;0),"Matched", "")</f>
        <v>#REF!</v>
      </c>
      <c r="Q54" s="21" t="str">
        <f ca="1">IF(OR(D54="AC",D54="TR"),"Logic4"&amp;"_"&amp;TEXT(C54,"dd.mm.yyyy") &amp;"_"&amp; 1207713.48,"")</f>
        <v>Logic4_01.04.2020_1207713.48</v>
      </c>
      <c r="R54" s="21" t="e">
        <f ca="1">IF(AND(Q54&lt;&gt; "", COUNTIF(SAP!#REF!,Q54)&gt;0),"Matched", "")</f>
        <v>#REF!</v>
      </c>
    </row>
    <row r="55" spans="1:18" hidden="1">
      <c r="A55" s="21">
        <v>11563327</v>
      </c>
      <c r="B55" s="22">
        <v>43922</v>
      </c>
      <c r="C55" s="22">
        <v>43922</v>
      </c>
      <c r="D55" s="21" t="s">
        <v>10</v>
      </c>
      <c r="E55" s="23">
        <v>0</v>
      </c>
      <c r="F55" s="23">
        <v>0</v>
      </c>
      <c r="G55" s="23">
        <v>3237</v>
      </c>
      <c r="H55" s="23">
        <v>93387.17</v>
      </c>
      <c r="I55" s="21" t="s">
        <v>11</v>
      </c>
      <c r="J55" s="21" t="s">
        <v>12</v>
      </c>
      <c r="K55" s="21" t="str">
        <f t="shared" si="0"/>
        <v/>
      </c>
      <c r="L55" s="21" t="e">
        <f ca="1">IF(AND(K55&lt;&gt; "", COUNTIF(SAP!#REF!,K55)&gt;0),"Matched", "")</f>
        <v>#REF!</v>
      </c>
      <c r="M55" s="21" t="str">
        <f t="shared" si="1"/>
        <v/>
      </c>
      <c r="N55" s="21" t="e">
        <f ca="1">IF(AND(M55&lt;&gt; "", COUNTIF(SAP!#REF!,M55)&gt;0),"Matched", "")</f>
        <v>#REF!</v>
      </c>
      <c r="O55" s="21" t="str">
        <f t="shared" si="2"/>
        <v/>
      </c>
      <c r="P55" s="21" t="e">
        <f ca="1">IF(AND(O55&lt;&gt; "", COUNTIF(SAP!#REF!,O55)&gt;0),"Matched", "")</f>
        <v>#REF!</v>
      </c>
      <c r="Q55" s="21" t="str">
        <f ca="1">IF(OR(D55="AC",D55="TR"),"Logic4"&amp;"_"&amp;TEXT(C55,"dd.mm.yyyy") &amp;"_"&amp; 1207713.48,"")</f>
        <v>Logic4_01.04.2020_1207713.48</v>
      </c>
      <c r="R55" s="21" t="e">
        <f ca="1">IF(AND(Q55&lt;&gt; "", COUNTIF(SAP!#REF!,Q55)&gt;0),"Matched", "")</f>
        <v>#REF!</v>
      </c>
    </row>
    <row r="56" spans="1:18" hidden="1">
      <c r="A56" s="21">
        <v>11563327</v>
      </c>
      <c r="B56" s="22">
        <v>43922</v>
      </c>
      <c r="C56" s="22">
        <v>43922</v>
      </c>
      <c r="D56" s="21" t="s">
        <v>10</v>
      </c>
      <c r="E56" s="23">
        <v>0</v>
      </c>
      <c r="F56" s="23">
        <v>0</v>
      </c>
      <c r="G56" s="23">
        <v>3255.8</v>
      </c>
      <c r="H56" s="23">
        <v>96642.97</v>
      </c>
      <c r="I56" s="21" t="s">
        <v>11</v>
      </c>
      <c r="J56" s="21" t="s">
        <v>12</v>
      </c>
      <c r="K56" s="21" t="str">
        <f t="shared" si="0"/>
        <v/>
      </c>
      <c r="L56" s="21" t="e">
        <f ca="1">IF(AND(K56&lt;&gt; "", COUNTIF(SAP!#REF!,K56)&gt;0),"Matched", "")</f>
        <v>#REF!</v>
      </c>
      <c r="M56" s="21" t="str">
        <f t="shared" si="1"/>
        <v/>
      </c>
      <c r="N56" s="21" t="e">
        <f ca="1">IF(AND(M56&lt;&gt; "", COUNTIF(SAP!#REF!,M56)&gt;0),"Matched", "")</f>
        <v>#REF!</v>
      </c>
      <c r="O56" s="21" t="str">
        <f t="shared" si="2"/>
        <v/>
      </c>
      <c r="P56" s="21" t="e">
        <f ca="1">IF(AND(O56&lt;&gt; "", COUNTIF(SAP!#REF!,O56)&gt;0),"Matched", "")</f>
        <v>#REF!</v>
      </c>
      <c r="Q56" s="21" t="str">
        <f ca="1">IF(OR(D56="AC",D56="TR"),"Logic4"&amp;"_"&amp;TEXT(C56,"dd.mm.yyyy") &amp;"_"&amp; 1207713.48,"")</f>
        <v>Logic4_01.04.2020_1207713.48</v>
      </c>
      <c r="R56" s="21" t="e">
        <f ca="1">IF(AND(Q56&lt;&gt; "", COUNTIF(SAP!#REF!,Q56)&gt;0),"Matched", "")</f>
        <v>#REF!</v>
      </c>
    </row>
    <row r="57" spans="1:18" hidden="1">
      <c r="A57" s="21">
        <v>11563327</v>
      </c>
      <c r="B57" s="22">
        <v>43922</v>
      </c>
      <c r="C57" s="22">
        <v>43922</v>
      </c>
      <c r="D57" s="21" t="s">
        <v>10</v>
      </c>
      <c r="E57" s="23">
        <v>0</v>
      </c>
      <c r="F57" s="23">
        <v>0</v>
      </c>
      <c r="G57" s="23">
        <v>3280</v>
      </c>
      <c r="H57" s="23">
        <v>99922.97</v>
      </c>
      <c r="I57" s="21" t="s">
        <v>11</v>
      </c>
      <c r="J57" s="21" t="s">
        <v>12</v>
      </c>
      <c r="K57" s="21" t="str">
        <f t="shared" si="0"/>
        <v/>
      </c>
      <c r="L57" s="21" t="e">
        <f ca="1">IF(AND(K57&lt;&gt; "", COUNTIF(SAP!#REF!,K57)&gt;0),"Matched", "")</f>
        <v>#REF!</v>
      </c>
      <c r="M57" s="21" t="str">
        <f t="shared" si="1"/>
        <v/>
      </c>
      <c r="N57" s="21" t="e">
        <f ca="1">IF(AND(M57&lt;&gt; "", COUNTIF(SAP!#REF!,M57)&gt;0),"Matched", "")</f>
        <v>#REF!</v>
      </c>
      <c r="O57" s="21" t="str">
        <f t="shared" si="2"/>
        <v/>
      </c>
      <c r="P57" s="21" t="e">
        <f ca="1">IF(AND(O57&lt;&gt; "", COUNTIF(SAP!#REF!,O57)&gt;0),"Matched", "")</f>
        <v>#REF!</v>
      </c>
      <c r="Q57" s="21" t="str">
        <f ca="1">IF(OR(D57="AC",D57="TR"),"Logic4"&amp;"_"&amp;TEXT(C57,"dd.mm.yyyy") &amp;"_"&amp; 1207713.48,"")</f>
        <v>Logic4_01.04.2020_1207713.48</v>
      </c>
      <c r="R57" s="21" t="e">
        <f ca="1">IF(AND(Q57&lt;&gt; "", COUNTIF(SAP!#REF!,Q57)&gt;0),"Matched", "")</f>
        <v>#REF!</v>
      </c>
    </row>
    <row r="58" spans="1:18" hidden="1">
      <c r="A58" s="21">
        <v>11563327</v>
      </c>
      <c r="B58" s="22">
        <v>43922</v>
      </c>
      <c r="C58" s="22">
        <v>43922</v>
      </c>
      <c r="D58" s="21" t="s">
        <v>10</v>
      </c>
      <c r="E58" s="23">
        <v>0</v>
      </c>
      <c r="F58" s="23">
        <v>0</v>
      </c>
      <c r="G58" s="23">
        <v>3343.5</v>
      </c>
      <c r="H58" s="23">
        <v>103266.47</v>
      </c>
      <c r="I58" s="21" t="s">
        <v>11</v>
      </c>
      <c r="J58" s="21" t="s">
        <v>12</v>
      </c>
      <c r="K58" s="21" t="str">
        <f t="shared" si="0"/>
        <v/>
      </c>
      <c r="L58" s="21" t="e">
        <f ca="1">IF(AND(K58&lt;&gt; "", COUNTIF(SAP!#REF!,K58)&gt;0),"Matched", "")</f>
        <v>#REF!</v>
      </c>
      <c r="M58" s="21" t="str">
        <f t="shared" si="1"/>
        <v/>
      </c>
      <c r="N58" s="21" t="e">
        <f ca="1">IF(AND(M58&lt;&gt; "", COUNTIF(SAP!#REF!,M58)&gt;0),"Matched", "")</f>
        <v>#REF!</v>
      </c>
      <c r="O58" s="21" t="str">
        <f t="shared" si="2"/>
        <v/>
      </c>
      <c r="P58" s="21" t="e">
        <f ca="1">IF(AND(O58&lt;&gt; "", COUNTIF(SAP!#REF!,O58)&gt;0),"Matched", "")</f>
        <v>#REF!</v>
      </c>
      <c r="Q58" s="21" t="str">
        <f ca="1">IF(OR(D58="AC",D58="TR"),"Logic4"&amp;"_"&amp;TEXT(C58,"dd.mm.yyyy") &amp;"_"&amp; 1207713.48,"")</f>
        <v>Logic4_01.04.2020_1207713.48</v>
      </c>
      <c r="R58" s="21" t="e">
        <f ca="1">IF(AND(Q58&lt;&gt; "", COUNTIF(SAP!#REF!,Q58)&gt;0),"Matched", "")</f>
        <v>#REF!</v>
      </c>
    </row>
    <row r="59" spans="1:18" hidden="1">
      <c r="A59" s="21">
        <v>11563327</v>
      </c>
      <c r="B59" s="22">
        <v>43922</v>
      </c>
      <c r="C59" s="22">
        <v>43922</v>
      </c>
      <c r="D59" s="21" t="s">
        <v>10</v>
      </c>
      <c r="E59" s="23">
        <v>0</v>
      </c>
      <c r="F59" s="23">
        <v>0</v>
      </c>
      <c r="G59" s="23">
        <v>3430</v>
      </c>
      <c r="H59" s="23">
        <v>106696.47</v>
      </c>
      <c r="I59" s="21" t="s">
        <v>11</v>
      </c>
      <c r="J59" s="21" t="s">
        <v>12</v>
      </c>
      <c r="K59" s="21" t="str">
        <f t="shared" si="0"/>
        <v/>
      </c>
      <c r="L59" s="21" t="e">
        <f ca="1">IF(AND(K59&lt;&gt; "", COUNTIF(SAP!#REF!,K59)&gt;0),"Matched", "")</f>
        <v>#REF!</v>
      </c>
      <c r="M59" s="21" t="str">
        <f t="shared" si="1"/>
        <v/>
      </c>
      <c r="N59" s="21" t="e">
        <f ca="1">IF(AND(M59&lt;&gt; "", COUNTIF(SAP!#REF!,M59)&gt;0),"Matched", "")</f>
        <v>#REF!</v>
      </c>
      <c r="O59" s="21" t="str">
        <f t="shared" si="2"/>
        <v/>
      </c>
      <c r="P59" s="21" t="e">
        <f ca="1">IF(AND(O59&lt;&gt; "", COUNTIF(SAP!#REF!,O59)&gt;0),"Matched", "")</f>
        <v>#REF!</v>
      </c>
      <c r="Q59" s="21" t="str">
        <f ca="1">IF(OR(D59="AC",D59="TR"),"Logic4"&amp;"_"&amp;TEXT(C59,"dd.mm.yyyy") &amp;"_"&amp; 1207713.48,"")</f>
        <v>Logic4_01.04.2020_1207713.48</v>
      </c>
      <c r="R59" s="21" t="e">
        <f ca="1">IF(AND(Q59&lt;&gt; "", COUNTIF(SAP!#REF!,Q59)&gt;0),"Matched", "")</f>
        <v>#REF!</v>
      </c>
    </row>
    <row r="60" spans="1:18" hidden="1">
      <c r="A60" s="21">
        <v>11563327</v>
      </c>
      <c r="B60" s="22">
        <v>43922</v>
      </c>
      <c r="C60" s="22">
        <v>43922</v>
      </c>
      <c r="D60" s="21" t="s">
        <v>10</v>
      </c>
      <c r="E60" s="23">
        <v>0</v>
      </c>
      <c r="F60" s="23">
        <v>0</v>
      </c>
      <c r="G60" s="23">
        <v>3448</v>
      </c>
      <c r="H60" s="23">
        <v>110144.47</v>
      </c>
      <c r="I60" s="21" t="s">
        <v>11</v>
      </c>
      <c r="J60" s="21" t="s">
        <v>12</v>
      </c>
      <c r="K60" s="21" t="str">
        <f t="shared" si="0"/>
        <v/>
      </c>
      <c r="L60" s="21" t="e">
        <f ca="1">IF(AND(K60&lt;&gt; "", COUNTIF(SAP!#REF!,K60)&gt;0),"Matched", "")</f>
        <v>#REF!</v>
      </c>
      <c r="M60" s="21" t="str">
        <f t="shared" si="1"/>
        <v/>
      </c>
      <c r="N60" s="21" t="e">
        <f ca="1">IF(AND(M60&lt;&gt; "", COUNTIF(SAP!#REF!,M60)&gt;0),"Matched", "")</f>
        <v>#REF!</v>
      </c>
      <c r="O60" s="21" t="str">
        <f t="shared" si="2"/>
        <v/>
      </c>
      <c r="P60" s="21" t="e">
        <f ca="1">IF(AND(O60&lt;&gt; "", COUNTIF(SAP!#REF!,O60)&gt;0),"Matched", "")</f>
        <v>#REF!</v>
      </c>
      <c r="Q60" s="21" t="str">
        <f ca="1">IF(OR(D60="AC",D60="TR"),"Logic4"&amp;"_"&amp;TEXT(C60,"dd.mm.yyyy") &amp;"_"&amp; 1207713.48,"")</f>
        <v>Logic4_01.04.2020_1207713.48</v>
      </c>
      <c r="R60" s="21" t="e">
        <f ca="1">IF(AND(Q60&lt;&gt; "", COUNTIF(SAP!#REF!,Q60)&gt;0),"Matched", "")</f>
        <v>#REF!</v>
      </c>
    </row>
    <row r="61" spans="1:18" hidden="1">
      <c r="A61" s="21">
        <v>11563327</v>
      </c>
      <c r="B61" s="22">
        <v>43922</v>
      </c>
      <c r="C61" s="22">
        <v>43922</v>
      </c>
      <c r="D61" s="21" t="s">
        <v>10</v>
      </c>
      <c r="E61" s="23">
        <v>0</v>
      </c>
      <c r="F61" s="23">
        <v>0</v>
      </c>
      <c r="G61" s="23">
        <v>3500</v>
      </c>
      <c r="H61" s="23">
        <v>113644.47</v>
      </c>
      <c r="I61" s="21" t="s">
        <v>11</v>
      </c>
      <c r="J61" s="21" t="s">
        <v>12</v>
      </c>
      <c r="K61" s="21" t="str">
        <f t="shared" si="0"/>
        <v/>
      </c>
      <c r="L61" s="21" t="e">
        <f ca="1">IF(AND(K61&lt;&gt; "", COUNTIF(SAP!#REF!,K61)&gt;0),"Matched", "")</f>
        <v>#REF!</v>
      </c>
      <c r="M61" s="21" t="str">
        <f t="shared" si="1"/>
        <v/>
      </c>
      <c r="N61" s="21" t="e">
        <f ca="1">IF(AND(M61&lt;&gt; "", COUNTIF(SAP!#REF!,M61)&gt;0),"Matched", "")</f>
        <v>#REF!</v>
      </c>
      <c r="O61" s="21" t="str">
        <f t="shared" si="2"/>
        <v/>
      </c>
      <c r="P61" s="21" t="e">
        <f ca="1">IF(AND(O61&lt;&gt; "", COUNTIF(SAP!#REF!,O61)&gt;0),"Matched", "")</f>
        <v>#REF!</v>
      </c>
      <c r="Q61" s="21" t="str">
        <f ca="1">IF(OR(D61="AC",D61="TR"),"Logic4"&amp;"_"&amp;TEXT(C61,"dd.mm.yyyy") &amp;"_"&amp; 1207713.48,"")</f>
        <v>Logic4_01.04.2020_1207713.48</v>
      </c>
      <c r="R61" s="21" t="e">
        <f ca="1">IF(AND(Q61&lt;&gt; "", COUNTIF(SAP!#REF!,Q61)&gt;0),"Matched", "")</f>
        <v>#REF!</v>
      </c>
    </row>
    <row r="62" spans="1:18" hidden="1">
      <c r="A62" s="21">
        <v>11563327</v>
      </c>
      <c r="B62" s="22">
        <v>43922</v>
      </c>
      <c r="C62" s="22">
        <v>43922</v>
      </c>
      <c r="D62" s="21" t="s">
        <v>10</v>
      </c>
      <c r="E62" s="23">
        <v>0</v>
      </c>
      <c r="F62" s="23">
        <v>0</v>
      </c>
      <c r="G62" s="23">
        <v>3520</v>
      </c>
      <c r="H62" s="23">
        <v>117164.47</v>
      </c>
      <c r="I62" s="21" t="s">
        <v>11</v>
      </c>
      <c r="J62" s="21" t="s">
        <v>12</v>
      </c>
      <c r="K62" s="21" t="str">
        <f t="shared" si="0"/>
        <v/>
      </c>
      <c r="L62" s="21" t="e">
        <f ca="1">IF(AND(K62&lt;&gt; "", COUNTIF(SAP!#REF!,K62)&gt;0),"Matched", "")</f>
        <v>#REF!</v>
      </c>
      <c r="M62" s="21" t="str">
        <f t="shared" si="1"/>
        <v/>
      </c>
      <c r="N62" s="21" t="e">
        <f ca="1">IF(AND(M62&lt;&gt; "", COUNTIF(SAP!#REF!,M62)&gt;0),"Matched", "")</f>
        <v>#REF!</v>
      </c>
      <c r="O62" s="21" t="str">
        <f t="shared" si="2"/>
        <v/>
      </c>
      <c r="P62" s="21" t="e">
        <f ca="1">IF(AND(O62&lt;&gt; "", COUNTIF(SAP!#REF!,O62)&gt;0),"Matched", "")</f>
        <v>#REF!</v>
      </c>
      <c r="Q62" s="21" t="str">
        <f ca="1">IF(OR(D62="AC",D62="TR"),"Logic4"&amp;"_"&amp;TEXT(C62,"dd.mm.yyyy") &amp;"_"&amp; 1207713.48,"")</f>
        <v>Logic4_01.04.2020_1207713.48</v>
      </c>
      <c r="R62" s="21" t="e">
        <f ca="1">IF(AND(Q62&lt;&gt; "", COUNTIF(SAP!#REF!,Q62)&gt;0),"Matched", "")</f>
        <v>#REF!</v>
      </c>
    </row>
    <row r="63" spans="1:18" hidden="1">
      <c r="A63" s="21">
        <v>11563327</v>
      </c>
      <c r="B63" s="22">
        <v>43922</v>
      </c>
      <c r="C63" s="22">
        <v>43922</v>
      </c>
      <c r="D63" s="21" t="s">
        <v>10</v>
      </c>
      <c r="E63" s="23">
        <v>0</v>
      </c>
      <c r="F63" s="23">
        <v>0</v>
      </c>
      <c r="G63" s="23">
        <v>3630</v>
      </c>
      <c r="H63" s="23">
        <v>120794.47</v>
      </c>
      <c r="I63" s="21" t="s">
        <v>11</v>
      </c>
      <c r="J63" s="21" t="s">
        <v>12</v>
      </c>
      <c r="K63" s="21" t="str">
        <f t="shared" si="0"/>
        <v/>
      </c>
      <c r="L63" s="21" t="e">
        <f ca="1">IF(AND(K63&lt;&gt; "", COUNTIF(SAP!#REF!,K63)&gt;0),"Matched", "")</f>
        <v>#REF!</v>
      </c>
      <c r="M63" s="21" t="str">
        <f t="shared" si="1"/>
        <v/>
      </c>
      <c r="N63" s="21" t="e">
        <f ca="1">IF(AND(M63&lt;&gt; "", COUNTIF(SAP!#REF!,M63)&gt;0),"Matched", "")</f>
        <v>#REF!</v>
      </c>
      <c r="O63" s="21" t="str">
        <f t="shared" si="2"/>
        <v/>
      </c>
      <c r="P63" s="21" t="e">
        <f ca="1">IF(AND(O63&lt;&gt; "", COUNTIF(SAP!#REF!,O63)&gt;0),"Matched", "")</f>
        <v>#REF!</v>
      </c>
      <c r="Q63" s="21" t="str">
        <f ca="1">IF(OR(D63="AC",D63="TR"),"Logic4"&amp;"_"&amp;TEXT(C63,"dd.mm.yyyy") &amp;"_"&amp; 1207713.48,"")</f>
        <v>Logic4_01.04.2020_1207713.48</v>
      </c>
      <c r="R63" s="21" t="e">
        <f ca="1">IF(AND(Q63&lt;&gt; "", COUNTIF(SAP!#REF!,Q63)&gt;0),"Matched", "")</f>
        <v>#REF!</v>
      </c>
    </row>
    <row r="64" spans="1:18" hidden="1">
      <c r="A64" s="21">
        <v>11563327</v>
      </c>
      <c r="B64" s="22">
        <v>43922</v>
      </c>
      <c r="C64" s="22">
        <v>43922</v>
      </c>
      <c r="D64" s="21" t="s">
        <v>10</v>
      </c>
      <c r="E64" s="23">
        <v>0</v>
      </c>
      <c r="F64" s="23">
        <v>0</v>
      </c>
      <c r="G64" s="23">
        <v>3790.6</v>
      </c>
      <c r="H64" s="23">
        <v>124585.07</v>
      </c>
      <c r="I64" s="21" t="s">
        <v>11</v>
      </c>
      <c r="J64" s="21" t="s">
        <v>12</v>
      </c>
      <c r="K64" s="21" t="str">
        <f t="shared" si="0"/>
        <v/>
      </c>
      <c r="L64" s="21" t="e">
        <f ca="1">IF(AND(K64&lt;&gt; "", COUNTIF(SAP!#REF!,K64)&gt;0),"Matched", "")</f>
        <v>#REF!</v>
      </c>
      <c r="M64" s="21" t="str">
        <f t="shared" si="1"/>
        <v/>
      </c>
      <c r="N64" s="21" t="e">
        <f ca="1">IF(AND(M64&lt;&gt; "", COUNTIF(SAP!#REF!,M64)&gt;0),"Matched", "")</f>
        <v>#REF!</v>
      </c>
      <c r="O64" s="21" t="str">
        <f t="shared" si="2"/>
        <v/>
      </c>
      <c r="P64" s="21" t="e">
        <f ca="1">IF(AND(O64&lt;&gt; "", COUNTIF(SAP!#REF!,O64)&gt;0),"Matched", "")</f>
        <v>#REF!</v>
      </c>
      <c r="Q64" s="21" t="str">
        <f ca="1">IF(OR(D64="AC",D64="TR"),"Logic4"&amp;"_"&amp;TEXT(C64,"dd.mm.yyyy") &amp;"_"&amp; 1207713.48,"")</f>
        <v>Logic4_01.04.2020_1207713.48</v>
      </c>
      <c r="R64" s="21" t="e">
        <f ca="1">IF(AND(Q64&lt;&gt; "", COUNTIF(SAP!#REF!,Q64)&gt;0),"Matched", "")</f>
        <v>#REF!</v>
      </c>
    </row>
    <row r="65" spans="1:18" hidden="1">
      <c r="A65" s="21">
        <v>11563327</v>
      </c>
      <c r="B65" s="22">
        <v>43922</v>
      </c>
      <c r="C65" s="22">
        <v>43922</v>
      </c>
      <c r="D65" s="21" t="s">
        <v>10</v>
      </c>
      <c r="E65" s="23">
        <v>0</v>
      </c>
      <c r="F65" s="23">
        <v>0</v>
      </c>
      <c r="G65" s="23">
        <v>3831</v>
      </c>
      <c r="H65" s="23">
        <v>128416.07</v>
      </c>
      <c r="I65" s="21" t="s">
        <v>11</v>
      </c>
      <c r="J65" s="21" t="s">
        <v>12</v>
      </c>
      <c r="K65" s="21" t="str">
        <f t="shared" si="0"/>
        <v/>
      </c>
      <c r="L65" s="21" t="e">
        <f ca="1">IF(AND(K65&lt;&gt; "", COUNTIF(SAP!#REF!,K65)&gt;0),"Matched", "")</f>
        <v>#REF!</v>
      </c>
      <c r="M65" s="21" t="str">
        <f t="shared" si="1"/>
        <v/>
      </c>
      <c r="N65" s="21" t="e">
        <f ca="1">IF(AND(M65&lt;&gt; "", COUNTIF(SAP!#REF!,M65)&gt;0),"Matched", "")</f>
        <v>#REF!</v>
      </c>
      <c r="O65" s="21" t="str">
        <f t="shared" si="2"/>
        <v/>
      </c>
      <c r="P65" s="21" t="e">
        <f ca="1">IF(AND(O65&lt;&gt; "", COUNTIF(SAP!#REF!,O65)&gt;0),"Matched", "")</f>
        <v>#REF!</v>
      </c>
      <c r="Q65" s="21" t="str">
        <f ca="1">IF(OR(D65="AC",D65="TR"),"Logic4"&amp;"_"&amp;TEXT(C65,"dd.mm.yyyy") &amp;"_"&amp; 1207713.48,"")</f>
        <v>Logic4_01.04.2020_1207713.48</v>
      </c>
      <c r="R65" s="21" t="e">
        <f ca="1">IF(AND(Q65&lt;&gt; "", COUNTIF(SAP!#REF!,Q65)&gt;0),"Matched", "")</f>
        <v>#REF!</v>
      </c>
    </row>
    <row r="66" spans="1:18" hidden="1">
      <c r="A66" s="21">
        <v>11563327</v>
      </c>
      <c r="B66" s="22">
        <v>43922</v>
      </c>
      <c r="C66" s="22">
        <v>43922</v>
      </c>
      <c r="D66" s="21" t="s">
        <v>10</v>
      </c>
      <c r="E66" s="23">
        <v>0</v>
      </c>
      <c r="F66" s="23">
        <v>0</v>
      </c>
      <c r="G66" s="23">
        <v>3896.8</v>
      </c>
      <c r="H66" s="23">
        <v>132312.87</v>
      </c>
      <c r="I66" s="21" t="s">
        <v>11</v>
      </c>
      <c r="J66" s="21" t="s">
        <v>12</v>
      </c>
      <c r="K66" s="21" t="str">
        <f t="shared" si="0"/>
        <v/>
      </c>
      <c r="L66" s="21" t="e">
        <f ca="1">IF(AND(K66&lt;&gt; "", COUNTIF(SAP!#REF!,K66)&gt;0),"Matched", "")</f>
        <v>#REF!</v>
      </c>
      <c r="M66" s="21" t="str">
        <f t="shared" si="1"/>
        <v/>
      </c>
      <c r="N66" s="21" t="e">
        <f ca="1">IF(AND(M66&lt;&gt; "", COUNTIF(SAP!#REF!,M66)&gt;0),"Matched", "")</f>
        <v>#REF!</v>
      </c>
      <c r="O66" s="21" t="str">
        <f t="shared" si="2"/>
        <v/>
      </c>
      <c r="P66" s="21" t="e">
        <f ca="1">IF(AND(O66&lt;&gt; "", COUNTIF(SAP!#REF!,O66)&gt;0),"Matched", "")</f>
        <v>#REF!</v>
      </c>
      <c r="Q66" s="21" t="str">
        <f ca="1">IF(OR(D66="AC",D66="TR"),"Logic4"&amp;"_"&amp;TEXT(C66,"dd.mm.yyyy") &amp;"_"&amp; 1207713.48,"")</f>
        <v>Logic4_01.04.2020_1207713.48</v>
      </c>
      <c r="R66" s="21" t="e">
        <f ca="1">IF(AND(Q66&lt;&gt; "", COUNTIF(SAP!#REF!,Q66)&gt;0),"Matched", "")</f>
        <v>#REF!</v>
      </c>
    </row>
    <row r="67" spans="1:18" hidden="1">
      <c r="A67" s="21">
        <v>11563327</v>
      </c>
      <c r="B67" s="22">
        <v>43922</v>
      </c>
      <c r="C67" s="22">
        <v>43922</v>
      </c>
      <c r="D67" s="21" t="s">
        <v>10</v>
      </c>
      <c r="E67" s="23">
        <v>0</v>
      </c>
      <c r="F67" s="23">
        <v>0</v>
      </c>
      <c r="G67" s="23">
        <v>3904</v>
      </c>
      <c r="H67" s="23">
        <v>136216.87</v>
      </c>
      <c r="I67" s="21" t="s">
        <v>11</v>
      </c>
      <c r="J67" s="21" t="s">
        <v>12</v>
      </c>
      <c r="K67" s="21" t="str">
        <f t="shared" ref="K67:K130" si="3">IF(D67="TF","Logic1"&amp;"_"&amp;TEXT(C67, "mm") &amp;"_"&amp; F67,"")</f>
        <v/>
      </c>
      <c r="L67" s="21" t="e">
        <f ca="1">IF(AND(K67&lt;&gt; "", COUNTIF(SAP!#REF!,K67)&gt;0),"Matched", "")</f>
        <v>#REF!</v>
      </c>
      <c r="M67" s="21" t="str">
        <f t="shared" ref="M67:M130" si="4">IF(D67="TR","Logic2"&amp;"_"&amp;TEXT(C67,"dd.mm.yyyy") &amp;"_"&amp; F67,"")</f>
        <v/>
      </c>
      <c r="N67" s="21" t="e">
        <f ca="1">IF(AND(M67&lt;&gt; "", COUNTIF(SAP!#REF!,M67)&gt;0),"Matched", "")</f>
        <v>#REF!</v>
      </c>
      <c r="O67" s="21" t="str">
        <f t="shared" ref="O67:O130" si="5">IF(D67="AF","Logic3"&amp;"_"&amp;G67,"")</f>
        <v/>
      </c>
      <c r="P67" s="21" t="e">
        <f ca="1">IF(AND(O67&lt;&gt; "", COUNTIF(SAP!#REF!,O67)&gt;0),"Matched", "")</f>
        <v>#REF!</v>
      </c>
      <c r="Q67" s="21" t="str">
        <f ca="1">IF(OR(D67="AC",D67="TR"),"Logic4"&amp;"_"&amp;TEXT(C67,"dd.mm.yyyy") &amp;"_"&amp; 1207713.48,"")</f>
        <v>Logic4_01.04.2020_1207713.48</v>
      </c>
      <c r="R67" s="21" t="e">
        <f ca="1">IF(AND(Q67&lt;&gt; "", COUNTIF(SAP!#REF!,Q67)&gt;0),"Matched", "")</f>
        <v>#REF!</v>
      </c>
    </row>
    <row r="68" spans="1:18" hidden="1">
      <c r="A68" s="21">
        <v>11563327</v>
      </c>
      <c r="B68" s="22">
        <v>43922</v>
      </c>
      <c r="C68" s="22">
        <v>43922</v>
      </c>
      <c r="D68" s="21" t="s">
        <v>10</v>
      </c>
      <c r="E68" s="23">
        <v>0</v>
      </c>
      <c r="F68" s="23">
        <v>0</v>
      </c>
      <c r="G68" s="23">
        <v>4080.2</v>
      </c>
      <c r="H68" s="23">
        <v>140297.07</v>
      </c>
      <c r="I68" s="21" t="s">
        <v>11</v>
      </c>
      <c r="J68" s="21" t="s">
        <v>12</v>
      </c>
      <c r="K68" s="21" t="str">
        <f t="shared" si="3"/>
        <v/>
      </c>
      <c r="L68" s="21" t="e">
        <f ca="1">IF(AND(K68&lt;&gt; "", COUNTIF(SAP!#REF!,K68)&gt;0),"Matched", "")</f>
        <v>#REF!</v>
      </c>
      <c r="M68" s="21" t="str">
        <f t="shared" si="4"/>
        <v/>
      </c>
      <c r="N68" s="21" t="e">
        <f ca="1">IF(AND(M68&lt;&gt; "", COUNTIF(SAP!#REF!,M68)&gt;0),"Matched", "")</f>
        <v>#REF!</v>
      </c>
      <c r="O68" s="21" t="str">
        <f t="shared" si="5"/>
        <v/>
      </c>
      <c r="P68" s="21" t="e">
        <f ca="1">IF(AND(O68&lt;&gt; "", COUNTIF(SAP!#REF!,O68)&gt;0),"Matched", "")</f>
        <v>#REF!</v>
      </c>
      <c r="Q68" s="21" t="str">
        <f ca="1">IF(OR(D68="AC",D68="TR"),"Logic4"&amp;"_"&amp;TEXT(C68,"dd.mm.yyyy") &amp;"_"&amp; 1207713.48,"")</f>
        <v>Logic4_01.04.2020_1207713.48</v>
      </c>
      <c r="R68" s="21" t="e">
        <f ca="1">IF(AND(Q68&lt;&gt; "", COUNTIF(SAP!#REF!,Q68)&gt;0),"Matched", "")</f>
        <v>#REF!</v>
      </c>
    </row>
    <row r="69" spans="1:18" hidden="1">
      <c r="A69" s="21">
        <v>11563327</v>
      </c>
      <c r="B69" s="22">
        <v>43922</v>
      </c>
      <c r="C69" s="22">
        <v>43922</v>
      </c>
      <c r="D69" s="21" t="s">
        <v>10</v>
      </c>
      <c r="E69" s="23">
        <v>0</v>
      </c>
      <c r="F69" s="23">
        <v>0</v>
      </c>
      <c r="G69" s="23">
        <v>4335</v>
      </c>
      <c r="H69" s="23">
        <v>144632.07</v>
      </c>
      <c r="I69" s="21" t="s">
        <v>11</v>
      </c>
      <c r="J69" s="21" t="s">
        <v>12</v>
      </c>
      <c r="K69" s="21" t="str">
        <f t="shared" si="3"/>
        <v/>
      </c>
      <c r="L69" s="21" t="e">
        <f ca="1">IF(AND(K69&lt;&gt; "", COUNTIF(SAP!#REF!,K69)&gt;0),"Matched", "")</f>
        <v>#REF!</v>
      </c>
      <c r="M69" s="21" t="str">
        <f t="shared" si="4"/>
        <v/>
      </c>
      <c r="N69" s="21" t="e">
        <f ca="1">IF(AND(M69&lt;&gt; "", COUNTIF(SAP!#REF!,M69)&gt;0),"Matched", "")</f>
        <v>#REF!</v>
      </c>
      <c r="O69" s="21" t="str">
        <f t="shared" si="5"/>
        <v/>
      </c>
      <c r="P69" s="21" t="e">
        <f ca="1">IF(AND(O69&lt;&gt; "", COUNTIF(SAP!#REF!,O69)&gt;0),"Matched", "")</f>
        <v>#REF!</v>
      </c>
      <c r="Q69" s="21" t="str">
        <f ca="1">IF(OR(D69="AC",D69="TR"),"Logic4"&amp;"_"&amp;TEXT(C69,"dd.mm.yyyy") &amp;"_"&amp; 1207713.48,"")</f>
        <v>Logic4_01.04.2020_1207713.48</v>
      </c>
      <c r="R69" s="21" t="e">
        <f ca="1">IF(AND(Q69&lt;&gt; "", COUNTIF(SAP!#REF!,Q69)&gt;0),"Matched", "")</f>
        <v>#REF!</v>
      </c>
    </row>
    <row r="70" spans="1:18" hidden="1">
      <c r="A70" s="21">
        <v>11563327</v>
      </c>
      <c r="B70" s="22">
        <v>43922</v>
      </c>
      <c r="C70" s="22">
        <v>43922</v>
      </c>
      <c r="D70" s="21" t="s">
        <v>10</v>
      </c>
      <c r="E70" s="23">
        <v>0</v>
      </c>
      <c r="F70" s="23">
        <v>0</v>
      </c>
      <c r="G70" s="23">
        <v>4356.3999999999996</v>
      </c>
      <c r="H70" s="23">
        <v>148988.47</v>
      </c>
      <c r="I70" s="21" t="s">
        <v>11</v>
      </c>
      <c r="J70" s="21" t="s">
        <v>12</v>
      </c>
      <c r="K70" s="21" t="str">
        <f t="shared" si="3"/>
        <v/>
      </c>
      <c r="L70" s="21" t="e">
        <f ca="1">IF(AND(K70&lt;&gt; "", COUNTIF(SAP!#REF!,K70)&gt;0),"Matched", "")</f>
        <v>#REF!</v>
      </c>
      <c r="M70" s="21" t="str">
        <f t="shared" si="4"/>
        <v/>
      </c>
      <c r="N70" s="21" t="e">
        <f ca="1">IF(AND(M70&lt;&gt; "", COUNTIF(SAP!#REF!,M70)&gt;0),"Matched", "")</f>
        <v>#REF!</v>
      </c>
      <c r="O70" s="21" t="str">
        <f t="shared" si="5"/>
        <v/>
      </c>
      <c r="P70" s="21" t="e">
        <f ca="1">IF(AND(O70&lt;&gt; "", COUNTIF(SAP!#REF!,O70)&gt;0),"Matched", "")</f>
        <v>#REF!</v>
      </c>
      <c r="Q70" s="21" t="str">
        <f ca="1">IF(OR(D70="AC",D70="TR"),"Logic4"&amp;"_"&amp;TEXT(C70,"dd.mm.yyyy") &amp;"_"&amp; 1207713.48,"")</f>
        <v>Logic4_01.04.2020_1207713.48</v>
      </c>
      <c r="R70" s="21" t="e">
        <f ca="1">IF(AND(Q70&lt;&gt; "", COUNTIF(SAP!#REF!,Q70)&gt;0),"Matched", "")</f>
        <v>#REF!</v>
      </c>
    </row>
    <row r="71" spans="1:18" hidden="1">
      <c r="A71" s="21">
        <v>11563327</v>
      </c>
      <c r="B71" s="22">
        <v>43922</v>
      </c>
      <c r="C71" s="22">
        <v>43922</v>
      </c>
      <c r="D71" s="21" t="s">
        <v>10</v>
      </c>
      <c r="E71" s="23">
        <v>0</v>
      </c>
      <c r="F71" s="23">
        <v>0</v>
      </c>
      <c r="G71" s="23">
        <v>4550</v>
      </c>
      <c r="H71" s="23">
        <v>153538.47</v>
      </c>
      <c r="I71" s="21" t="s">
        <v>11</v>
      </c>
      <c r="J71" s="21" t="s">
        <v>12</v>
      </c>
      <c r="K71" s="21" t="str">
        <f t="shared" si="3"/>
        <v/>
      </c>
      <c r="L71" s="21" t="e">
        <f ca="1">IF(AND(K71&lt;&gt; "", COUNTIF(SAP!#REF!,K71)&gt;0),"Matched", "")</f>
        <v>#REF!</v>
      </c>
      <c r="M71" s="21" t="str">
        <f t="shared" si="4"/>
        <v/>
      </c>
      <c r="N71" s="21" t="e">
        <f ca="1">IF(AND(M71&lt;&gt; "", COUNTIF(SAP!#REF!,M71)&gt;0),"Matched", "")</f>
        <v>#REF!</v>
      </c>
      <c r="O71" s="21" t="str">
        <f t="shared" si="5"/>
        <v/>
      </c>
      <c r="P71" s="21" t="e">
        <f ca="1">IF(AND(O71&lt;&gt; "", COUNTIF(SAP!#REF!,O71)&gt;0),"Matched", "")</f>
        <v>#REF!</v>
      </c>
      <c r="Q71" s="21" t="str">
        <f ca="1">IF(OR(D71="AC",D71="TR"),"Logic4"&amp;"_"&amp;TEXT(C71,"dd.mm.yyyy") &amp;"_"&amp; 1207713.48,"")</f>
        <v>Logic4_01.04.2020_1207713.48</v>
      </c>
      <c r="R71" s="21" t="e">
        <f ca="1">IF(AND(Q71&lt;&gt; "", COUNTIF(SAP!#REF!,Q71)&gt;0),"Matched", "")</f>
        <v>#REF!</v>
      </c>
    </row>
    <row r="72" spans="1:18" hidden="1">
      <c r="A72" s="21">
        <v>11563327</v>
      </c>
      <c r="B72" s="22">
        <v>43922</v>
      </c>
      <c r="C72" s="22">
        <v>43922</v>
      </c>
      <c r="D72" s="21" t="s">
        <v>10</v>
      </c>
      <c r="E72" s="23">
        <v>0</v>
      </c>
      <c r="F72" s="23">
        <v>0</v>
      </c>
      <c r="G72" s="23">
        <v>4632.7</v>
      </c>
      <c r="H72" s="23">
        <v>158171.17000000001</v>
      </c>
      <c r="I72" s="21" t="s">
        <v>11</v>
      </c>
      <c r="J72" s="21" t="s">
        <v>12</v>
      </c>
      <c r="K72" s="21" t="str">
        <f t="shared" si="3"/>
        <v/>
      </c>
      <c r="L72" s="21" t="e">
        <f ca="1">IF(AND(K72&lt;&gt; "", COUNTIF(SAP!#REF!,K72)&gt;0),"Matched", "")</f>
        <v>#REF!</v>
      </c>
      <c r="M72" s="21" t="str">
        <f t="shared" si="4"/>
        <v/>
      </c>
      <c r="N72" s="21" t="e">
        <f ca="1">IF(AND(M72&lt;&gt; "", COUNTIF(SAP!#REF!,M72)&gt;0),"Matched", "")</f>
        <v>#REF!</v>
      </c>
      <c r="O72" s="21" t="str">
        <f t="shared" si="5"/>
        <v/>
      </c>
      <c r="P72" s="21" t="e">
        <f ca="1">IF(AND(O72&lt;&gt; "", COUNTIF(SAP!#REF!,O72)&gt;0),"Matched", "")</f>
        <v>#REF!</v>
      </c>
      <c r="Q72" s="21" t="str">
        <f ca="1">IF(OR(D72="AC",D72="TR"),"Logic4"&amp;"_"&amp;TEXT(C72,"dd.mm.yyyy") &amp;"_"&amp; 1207713.48,"")</f>
        <v>Logic4_01.04.2020_1207713.48</v>
      </c>
      <c r="R72" s="21" t="e">
        <f ca="1">IF(AND(Q72&lt;&gt; "", COUNTIF(SAP!#REF!,Q72)&gt;0),"Matched", "")</f>
        <v>#REF!</v>
      </c>
    </row>
    <row r="73" spans="1:18" hidden="1">
      <c r="A73" s="21">
        <v>11563327</v>
      </c>
      <c r="B73" s="22">
        <v>43922</v>
      </c>
      <c r="C73" s="22">
        <v>43922</v>
      </c>
      <c r="D73" s="21" t="s">
        <v>10</v>
      </c>
      <c r="E73" s="23">
        <v>0</v>
      </c>
      <c r="F73" s="23">
        <v>0</v>
      </c>
      <c r="G73" s="23">
        <v>4740</v>
      </c>
      <c r="H73" s="23">
        <v>162911.17000000001</v>
      </c>
      <c r="I73" s="21" t="s">
        <v>11</v>
      </c>
      <c r="J73" s="21" t="s">
        <v>12</v>
      </c>
      <c r="K73" s="21" t="str">
        <f t="shared" si="3"/>
        <v/>
      </c>
      <c r="L73" s="21" t="e">
        <f ca="1">IF(AND(K73&lt;&gt; "", COUNTIF(SAP!#REF!,K73)&gt;0),"Matched", "")</f>
        <v>#REF!</v>
      </c>
      <c r="M73" s="21" t="str">
        <f t="shared" si="4"/>
        <v/>
      </c>
      <c r="N73" s="21" t="e">
        <f ca="1">IF(AND(M73&lt;&gt; "", COUNTIF(SAP!#REF!,M73)&gt;0),"Matched", "")</f>
        <v>#REF!</v>
      </c>
      <c r="O73" s="21" t="str">
        <f t="shared" si="5"/>
        <v/>
      </c>
      <c r="P73" s="21" t="e">
        <f ca="1">IF(AND(O73&lt;&gt; "", COUNTIF(SAP!#REF!,O73)&gt;0),"Matched", "")</f>
        <v>#REF!</v>
      </c>
      <c r="Q73" s="21" t="str">
        <f ca="1">IF(OR(D73="AC",D73="TR"),"Logic4"&amp;"_"&amp;TEXT(C73,"dd.mm.yyyy") &amp;"_"&amp; 1207713.48,"")</f>
        <v>Logic4_01.04.2020_1207713.48</v>
      </c>
      <c r="R73" s="21" t="e">
        <f ca="1">IF(AND(Q73&lt;&gt; "", COUNTIF(SAP!#REF!,Q73)&gt;0),"Matched", "")</f>
        <v>#REF!</v>
      </c>
    </row>
    <row r="74" spans="1:18" hidden="1">
      <c r="A74" s="21">
        <v>11563327</v>
      </c>
      <c r="B74" s="22">
        <v>43922</v>
      </c>
      <c r="C74" s="22">
        <v>43922</v>
      </c>
      <c r="D74" s="21" t="s">
        <v>10</v>
      </c>
      <c r="E74" s="23">
        <v>0</v>
      </c>
      <c r="F74" s="23">
        <v>0</v>
      </c>
      <c r="G74" s="23">
        <v>4783.16</v>
      </c>
      <c r="H74" s="23">
        <v>167694.32999999999</v>
      </c>
      <c r="I74" s="21" t="s">
        <v>11</v>
      </c>
      <c r="J74" s="21" t="s">
        <v>12</v>
      </c>
      <c r="K74" s="21" t="str">
        <f t="shared" si="3"/>
        <v/>
      </c>
      <c r="L74" s="21" t="e">
        <f ca="1">IF(AND(K74&lt;&gt; "", COUNTIF(SAP!#REF!,K74)&gt;0),"Matched", "")</f>
        <v>#REF!</v>
      </c>
      <c r="M74" s="21" t="str">
        <f t="shared" si="4"/>
        <v/>
      </c>
      <c r="N74" s="21" t="e">
        <f ca="1">IF(AND(M74&lt;&gt; "", COUNTIF(SAP!#REF!,M74)&gt;0),"Matched", "")</f>
        <v>#REF!</v>
      </c>
      <c r="O74" s="21" t="str">
        <f t="shared" si="5"/>
        <v/>
      </c>
      <c r="P74" s="21" t="e">
        <f ca="1">IF(AND(O74&lt;&gt; "", COUNTIF(SAP!#REF!,O74)&gt;0),"Matched", "")</f>
        <v>#REF!</v>
      </c>
      <c r="Q74" s="21" t="str">
        <f ca="1">IF(OR(D74="AC",D74="TR"),"Logic4"&amp;"_"&amp;TEXT(C74,"dd.mm.yyyy") &amp;"_"&amp; 1207713.48,"")</f>
        <v>Logic4_01.04.2020_1207713.48</v>
      </c>
      <c r="R74" s="21" t="e">
        <f ca="1">IF(AND(Q74&lt;&gt; "", COUNTIF(SAP!#REF!,Q74)&gt;0),"Matched", "")</f>
        <v>#REF!</v>
      </c>
    </row>
    <row r="75" spans="1:18" hidden="1">
      <c r="A75" s="21">
        <v>11563327</v>
      </c>
      <c r="B75" s="22">
        <v>43922</v>
      </c>
      <c r="C75" s="22">
        <v>43922</v>
      </c>
      <c r="D75" s="21" t="s">
        <v>10</v>
      </c>
      <c r="E75" s="23">
        <v>0</v>
      </c>
      <c r="F75" s="23">
        <v>0</v>
      </c>
      <c r="G75" s="23">
        <v>4870</v>
      </c>
      <c r="H75" s="23">
        <v>172564.33</v>
      </c>
      <c r="I75" s="21" t="s">
        <v>11</v>
      </c>
      <c r="J75" s="21" t="s">
        <v>12</v>
      </c>
      <c r="K75" s="21" t="str">
        <f t="shared" si="3"/>
        <v/>
      </c>
      <c r="L75" s="21" t="e">
        <f ca="1">IF(AND(K75&lt;&gt; "", COUNTIF(SAP!#REF!,K75)&gt;0),"Matched", "")</f>
        <v>#REF!</v>
      </c>
      <c r="M75" s="21" t="str">
        <f t="shared" si="4"/>
        <v/>
      </c>
      <c r="N75" s="21" t="e">
        <f ca="1">IF(AND(M75&lt;&gt; "", COUNTIF(SAP!#REF!,M75)&gt;0),"Matched", "")</f>
        <v>#REF!</v>
      </c>
      <c r="O75" s="21" t="str">
        <f t="shared" si="5"/>
        <v/>
      </c>
      <c r="P75" s="21" t="e">
        <f ca="1">IF(AND(O75&lt;&gt; "", COUNTIF(SAP!#REF!,O75)&gt;0),"Matched", "")</f>
        <v>#REF!</v>
      </c>
      <c r="Q75" s="21" t="str">
        <f ca="1">IF(OR(D75="AC",D75="TR"),"Logic4"&amp;"_"&amp;TEXT(C75,"dd.mm.yyyy") &amp;"_"&amp; 1207713.48,"")</f>
        <v>Logic4_01.04.2020_1207713.48</v>
      </c>
      <c r="R75" s="21" t="e">
        <f ca="1">IF(AND(Q75&lt;&gt; "", COUNTIF(SAP!#REF!,Q75)&gt;0),"Matched", "")</f>
        <v>#REF!</v>
      </c>
    </row>
    <row r="76" spans="1:18" hidden="1">
      <c r="A76" s="21">
        <v>11563327</v>
      </c>
      <c r="B76" s="22">
        <v>43922</v>
      </c>
      <c r="C76" s="22">
        <v>43922</v>
      </c>
      <c r="D76" s="21" t="s">
        <v>10</v>
      </c>
      <c r="E76" s="23">
        <v>0</v>
      </c>
      <c r="F76" s="23">
        <v>0</v>
      </c>
      <c r="G76" s="23">
        <v>4982.6000000000004</v>
      </c>
      <c r="H76" s="23">
        <v>177546.93</v>
      </c>
      <c r="I76" s="21" t="s">
        <v>11</v>
      </c>
      <c r="J76" s="21" t="s">
        <v>12</v>
      </c>
      <c r="K76" s="21" t="str">
        <f t="shared" si="3"/>
        <v/>
      </c>
      <c r="L76" s="21" t="e">
        <f ca="1">IF(AND(K76&lt;&gt; "", COUNTIF(SAP!#REF!,K76)&gt;0),"Matched", "")</f>
        <v>#REF!</v>
      </c>
      <c r="M76" s="21" t="str">
        <f t="shared" si="4"/>
        <v/>
      </c>
      <c r="N76" s="21" t="e">
        <f ca="1">IF(AND(M76&lt;&gt; "", COUNTIF(SAP!#REF!,M76)&gt;0),"Matched", "")</f>
        <v>#REF!</v>
      </c>
      <c r="O76" s="21" t="str">
        <f t="shared" si="5"/>
        <v/>
      </c>
      <c r="P76" s="21" t="e">
        <f ca="1">IF(AND(O76&lt;&gt; "", COUNTIF(SAP!#REF!,O76)&gt;0),"Matched", "")</f>
        <v>#REF!</v>
      </c>
      <c r="Q76" s="21" t="str">
        <f ca="1">IF(OR(D76="AC",D76="TR"),"Logic4"&amp;"_"&amp;TEXT(C76,"dd.mm.yyyy") &amp;"_"&amp; 1207713.48,"")</f>
        <v>Logic4_01.04.2020_1207713.48</v>
      </c>
      <c r="R76" s="21" t="e">
        <f ca="1">IF(AND(Q76&lt;&gt; "", COUNTIF(SAP!#REF!,Q76)&gt;0),"Matched", "")</f>
        <v>#REF!</v>
      </c>
    </row>
    <row r="77" spans="1:18" hidden="1">
      <c r="A77" s="21">
        <v>11563327</v>
      </c>
      <c r="B77" s="22">
        <v>43922</v>
      </c>
      <c r="C77" s="22">
        <v>43922</v>
      </c>
      <c r="D77" s="21" t="s">
        <v>10</v>
      </c>
      <c r="E77" s="23">
        <v>0</v>
      </c>
      <c r="F77" s="23">
        <v>0</v>
      </c>
      <c r="G77" s="23">
        <v>5156</v>
      </c>
      <c r="H77" s="23">
        <v>182702.93</v>
      </c>
      <c r="I77" s="21" t="s">
        <v>11</v>
      </c>
      <c r="J77" s="21" t="s">
        <v>12</v>
      </c>
      <c r="K77" s="21" t="str">
        <f t="shared" si="3"/>
        <v/>
      </c>
      <c r="L77" s="21" t="e">
        <f ca="1">IF(AND(K77&lt;&gt; "", COUNTIF(SAP!#REF!,K77)&gt;0),"Matched", "")</f>
        <v>#REF!</v>
      </c>
      <c r="M77" s="21" t="str">
        <f t="shared" si="4"/>
        <v/>
      </c>
      <c r="N77" s="21" t="e">
        <f ca="1">IF(AND(M77&lt;&gt; "", COUNTIF(SAP!#REF!,M77)&gt;0),"Matched", "")</f>
        <v>#REF!</v>
      </c>
      <c r="O77" s="21" t="str">
        <f t="shared" si="5"/>
        <v/>
      </c>
      <c r="P77" s="21" t="e">
        <f ca="1">IF(AND(O77&lt;&gt; "", COUNTIF(SAP!#REF!,O77)&gt;0),"Matched", "")</f>
        <v>#REF!</v>
      </c>
      <c r="Q77" s="21" t="str">
        <f ca="1">IF(OR(D77="AC",D77="TR"),"Logic4"&amp;"_"&amp;TEXT(C77,"dd.mm.yyyy") &amp;"_"&amp; 1207713.48,"")</f>
        <v>Logic4_01.04.2020_1207713.48</v>
      </c>
      <c r="R77" s="21" t="e">
        <f ca="1">IF(AND(Q77&lt;&gt; "", COUNTIF(SAP!#REF!,Q77)&gt;0),"Matched", "")</f>
        <v>#REF!</v>
      </c>
    </row>
    <row r="78" spans="1:18" hidden="1">
      <c r="A78" s="21">
        <v>11563327</v>
      </c>
      <c r="B78" s="22">
        <v>43922</v>
      </c>
      <c r="C78" s="22">
        <v>43922</v>
      </c>
      <c r="D78" s="21" t="s">
        <v>10</v>
      </c>
      <c r="E78" s="23">
        <v>0</v>
      </c>
      <c r="F78" s="23">
        <v>0</v>
      </c>
      <c r="G78" s="23">
        <v>5330</v>
      </c>
      <c r="H78" s="23">
        <v>188032.93</v>
      </c>
      <c r="I78" s="21" t="s">
        <v>11</v>
      </c>
      <c r="J78" s="21" t="s">
        <v>12</v>
      </c>
      <c r="K78" s="21" t="str">
        <f t="shared" si="3"/>
        <v/>
      </c>
      <c r="L78" s="21" t="e">
        <f ca="1">IF(AND(K78&lt;&gt; "", COUNTIF(SAP!#REF!,K78)&gt;0),"Matched", "")</f>
        <v>#REF!</v>
      </c>
      <c r="M78" s="21" t="str">
        <f t="shared" si="4"/>
        <v/>
      </c>
      <c r="N78" s="21" t="e">
        <f ca="1">IF(AND(M78&lt;&gt; "", COUNTIF(SAP!#REF!,M78)&gt;0),"Matched", "")</f>
        <v>#REF!</v>
      </c>
      <c r="O78" s="21" t="str">
        <f t="shared" si="5"/>
        <v/>
      </c>
      <c r="P78" s="21" t="e">
        <f ca="1">IF(AND(O78&lt;&gt; "", COUNTIF(SAP!#REF!,O78)&gt;0),"Matched", "")</f>
        <v>#REF!</v>
      </c>
      <c r="Q78" s="21" t="str">
        <f ca="1">IF(OR(D78="AC",D78="TR"),"Logic4"&amp;"_"&amp;TEXT(C78,"dd.mm.yyyy") &amp;"_"&amp; 1207713.48,"")</f>
        <v>Logic4_01.04.2020_1207713.48</v>
      </c>
      <c r="R78" s="21" t="e">
        <f ca="1">IF(AND(Q78&lt;&gt; "", COUNTIF(SAP!#REF!,Q78)&gt;0),"Matched", "")</f>
        <v>#REF!</v>
      </c>
    </row>
    <row r="79" spans="1:18" hidden="1">
      <c r="A79" s="21">
        <v>11563327</v>
      </c>
      <c r="B79" s="22">
        <v>43922</v>
      </c>
      <c r="C79" s="22">
        <v>43922</v>
      </c>
      <c r="D79" s="21" t="s">
        <v>10</v>
      </c>
      <c r="E79" s="23">
        <v>0</v>
      </c>
      <c r="F79" s="23">
        <v>0</v>
      </c>
      <c r="G79" s="23">
        <v>5402.8</v>
      </c>
      <c r="H79" s="23">
        <v>193435.73</v>
      </c>
      <c r="I79" s="21" t="s">
        <v>11</v>
      </c>
      <c r="J79" s="21" t="s">
        <v>12</v>
      </c>
      <c r="K79" s="21" t="str">
        <f t="shared" si="3"/>
        <v/>
      </c>
      <c r="L79" s="21" t="e">
        <f ca="1">IF(AND(K79&lt;&gt; "", COUNTIF(SAP!#REF!,K79)&gt;0),"Matched", "")</f>
        <v>#REF!</v>
      </c>
      <c r="M79" s="21" t="str">
        <f t="shared" si="4"/>
        <v/>
      </c>
      <c r="N79" s="21" t="e">
        <f ca="1">IF(AND(M79&lt;&gt; "", COUNTIF(SAP!#REF!,M79)&gt;0),"Matched", "")</f>
        <v>#REF!</v>
      </c>
      <c r="O79" s="21" t="str">
        <f t="shared" si="5"/>
        <v/>
      </c>
      <c r="P79" s="21" t="e">
        <f ca="1">IF(AND(O79&lt;&gt; "", COUNTIF(SAP!#REF!,O79)&gt;0),"Matched", "")</f>
        <v>#REF!</v>
      </c>
      <c r="Q79" s="21" t="str">
        <f ca="1">IF(OR(D79="AC",D79="TR"),"Logic4"&amp;"_"&amp;TEXT(C79,"dd.mm.yyyy") &amp;"_"&amp; 1207713.48,"")</f>
        <v>Logic4_01.04.2020_1207713.48</v>
      </c>
      <c r="R79" s="21" t="e">
        <f ca="1">IF(AND(Q79&lt;&gt; "", COUNTIF(SAP!#REF!,Q79)&gt;0),"Matched", "")</f>
        <v>#REF!</v>
      </c>
    </row>
    <row r="80" spans="1:18" hidden="1">
      <c r="A80" s="21">
        <v>11563327</v>
      </c>
      <c r="B80" s="22">
        <v>43922</v>
      </c>
      <c r="C80" s="22">
        <v>43922</v>
      </c>
      <c r="D80" s="21" t="s">
        <v>10</v>
      </c>
      <c r="E80" s="23">
        <v>0</v>
      </c>
      <c r="F80" s="23">
        <v>0</v>
      </c>
      <c r="G80" s="23">
        <v>5434</v>
      </c>
      <c r="H80" s="23">
        <v>198869.73</v>
      </c>
      <c r="I80" s="21" t="s">
        <v>11</v>
      </c>
      <c r="J80" s="21" t="s">
        <v>12</v>
      </c>
      <c r="K80" s="21" t="str">
        <f t="shared" si="3"/>
        <v/>
      </c>
      <c r="L80" s="21" t="e">
        <f ca="1">IF(AND(K80&lt;&gt; "", COUNTIF(SAP!#REF!,K80)&gt;0),"Matched", "")</f>
        <v>#REF!</v>
      </c>
      <c r="M80" s="21" t="str">
        <f t="shared" si="4"/>
        <v/>
      </c>
      <c r="N80" s="21" t="e">
        <f ca="1">IF(AND(M80&lt;&gt; "", COUNTIF(SAP!#REF!,M80)&gt;0),"Matched", "")</f>
        <v>#REF!</v>
      </c>
      <c r="O80" s="21" t="str">
        <f t="shared" si="5"/>
        <v/>
      </c>
      <c r="P80" s="21" t="e">
        <f ca="1">IF(AND(O80&lt;&gt; "", COUNTIF(SAP!#REF!,O80)&gt;0),"Matched", "")</f>
        <v>#REF!</v>
      </c>
      <c r="Q80" s="21" t="str">
        <f ca="1">IF(OR(D80="AC",D80="TR"),"Logic4"&amp;"_"&amp;TEXT(C80,"dd.mm.yyyy") &amp;"_"&amp; 1207713.48,"")</f>
        <v>Logic4_01.04.2020_1207713.48</v>
      </c>
      <c r="R80" s="21" t="e">
        <f ca="1">IF(AND(Q80&lt;&gt; "", COUNTIF(SAP!#REF!,Q80)&gt;0),"Matched", "")</f>
        <v>#REF!</v>
      </c>
    </row>
    <row r="81" spans="1:18" hidden="1">
      <c r="A81" s="21">
        <v>11563327</v>
      </c>
      <c r="B81" s="22">
        <v>43922</v>
      </c>
      <c r="C81" s="22">
        <v>43922</v>
      </c>
      <c r="D81" s="21" t="s">
        <v>10</v>
      </c>
      <c r="E81" s="23">
        <v>0</v>
      </c>
      <c r="F81" s="23">
        <v>0</v>
      </c>
      <c r="G81" s="23">
        <v>5500.1</v>
      </c>
      <c r="H81" s="23">
        <v>204369.83</v>
      </c>
      <c r="I81" s="21" t="s">
        <v>11</v>
      </c>
      <c r="J81" s="21" t="s">
        <v>12</v>
      </c>
      <c r="K81" s="21" t="str">
        <f t="shared" si="3"/>
        <v/>
      </c>
      <c r="L81" s="21" t="e">
        <f ca="1">IF(AND(K81&lt;&gt; "", COUNTIF(SAP!#REF!,K81)&gt;0),"Matched", "")</f>
        <v>#REF!</v>
      </c>
      <c r="M81" s="21" t="str">
        <f t="shared" si="4"/>
        <v/>
      </c>
      <c r="N81" s="21" t="e">
        <f ca="1">IF(AND(M81&lt;&gt; "", COUNTIF(SAP!#REF!,M81)&gt;0),"Matched", "")</f>
        <v>#REF!</v>
      </c>
      <c r="O81" s="21" t="str">
        <f t="shared" si="5"/>
        <v/>
      </c>
      <c r="P81" s="21" t="e">
        <f ca="1">IF(AND(O81&lt;&gt; "", COUNTIF(SAP!#REF!,O81)&gt;0),"Matched", "")</f>
        <v>#REF!</v>
      </c>
      <c r="Q81" s="21" t="str">
        <f ca="1">IF(OR(D81="AC",D81="TR"),"Logic4"&amp;"_"&amp;TEXT(C81,"dd.mm.yyyy") &amp;"_"&amp; 1207713.48,"")</f>
        <v>Logic4_01.04.2020_1207713.48</v>
      </c>
      <c r="R81" s="21" t="e">
        <f ca="1">IF(AND(Q81&lt;&gt; "", COUNTIF(SAP!#REF!,Q81)&gt;0),"Matched", "")</f>
        <v>#REF!</v>
      </c>
    </row>
    <row r="82" spans="1:18" hidden="1">
      <c r="A82" s="21">
        <v>11563327</v>
      </c>
      <c r="B82" s="22">
        <v>43922</v>
      </c>
      <c r="C82" s="22">
        <v>43922</v>
      </c>
      <c r="D82" s="21" t="s">
        <v>10</v>
      </c>
      <c r="E82" s="23">
        <v>0</v>
      </c>
      <c r="F82" s="23">
        <v>0</v>
      </c>
      <c r="G82" s="23">
        <v>5585</v>
      </c>
      <c r="H82" s="23">
        <v>209954.83</v>
      </c>
      <c r="I82" s="21" t="s">
        <v>11</v>
      </c>
      <c r="J82" s="21" t="s">
        <v>12</v>
      </c>
      <c r="K82" s="21" t="str">
        <f t="shared" si="3"/>
        <v/>
      </c>
      <c r="L82" s="21" t="e">
        <f ca="1">IF(AND(K82&lt;&gt; "", COUNTIF(SAP!#REF!,K82)&gt;0),"Matched", "")</f>
        <v>#REF!</v>
      </c>
      <c r="M82" s="21" t="str">
        <f t="shared" si="4"/>
        <v/>
      </c>
      <c r="N82" s="21" t="e">
        <f ca="1">IF(AND(M82&lt;&gt; "", COUNTIF(SAP!#REF!,M82)&gt;0),"Matched", "")</f>
        <v>#REF!</v>
      </c>
      <c r="O82" s="21" t="str">
        <f t="shared" si="5"/>
        <v/>
      </c>
      <c r="P82" s="21" t="e">
        <f ca="1">IF(AND(O82&lt;&gt; "", COUNTIF(SAP!#REF!,O82)&gt;0),"Matched", "")</f>
        <v>#REF!</v>
      </c>
      <c r="Q82" s="21" t="str">
        <f ca="1">IF(OR(D82="AC",D82="TR"),"Logic4"&amp;"_"&amp;TEXT(C82,"dd.mm.yyyy") &amp;"_"&amp; 1207713.48,"")</f>
        <v>Logic4_01.04.2020_1207713.48</v>
      </c>
      <c r="R82" s="21" t="e">
        <f ca="1">IF(AND(Q82&lt;&gt; "", COUNTIF(SAP!#REF!,Q82)&gt;0),"Matched", "")</f>
        <v>#REF!</v>
      </c>
    </row>
    <row r="83" spans="1:18" hidden="1">
      <c r="A83" s="21">
        <v>11563327</v>
      </c>
      <c r="B83" s="22">
        <v>43922</v>
      </c>
      <c r="C83" s="22">
        <v>43922</v>
      </c>
      <c r="D83" s="21" t="s">
        <v>10</v>
      </c>
      <c r="E83" s="23">
        <v>0</v>
      </c>
      <c r="F83" s="23">
        <v>0</v>
      </c>
      <c r="G83" s="23">
        <v>5690</v>
      </c>
      <c r="H83" s="23">
        <v>215644.83</v>
      </c>
      <c r="I83" s="21" t="s">
        <v>11</v>
      </c>
      <c r="J83" s="21" t="s">
        <v>12</v>
      </c>
      <c r="K83" s="21" t="str">
        <f t="shared" si="3"/>
        <v/>
      </c>
      <c r="L83" s="21" t="e">
        <f ca="1">IF(AND(K83&lt;&gt; "", COUNTIF(SAP!#REF!,K83)&gt;0),"Matched", "")</f>
        <v>#REF!</v>
      </c>
      <c r="M83" s="21" t="str">
        <f t="shared" si="4"/>
        <v/>
      </c>
      <c r="N83" s="21" t="e">
        <f ca="1">IF(AND(M83&lt;&gt; "", COUNTIF(SAP!#REF!,M83)&gt;0),"Matched", "")</f>
        <v>#REF!</v>
      </c>
      <c r="O83" s="21" t="str">
        <f t="shared" si="5"/>
        <v/>
      </c>
      <c r="P83" s="21" t="e">
        <f ca="1">IF(AND(O83&lt;&gt; "", COUNTIF(SAP!#REF!,O83)&gt;0),"Matched", "")</f>
        <v>#REF!</v>
      </c>
      <c r="Q83" s="21" t="str">
        <f ca="1">IF(OR(D83="AC",D83="TR"),"Logic4"&amp;"_"&amp;TEXT(C83,"dd.mm.yyyy") &amp;"_"&amp; 1207713.48,"")</f>
        <v>Logic4_01.04.2020_1207713.48</v>
      </c>
      <c r="R83" s="21" t="e">
        <f ca="1">IF(AND(Q83&lt;&gt; "", COUNTIF(SAP!#REF!,Q83)&gt;0),"Matched", "")</f>
        <v>#REF!</v>
      </c>
    </row>
    <row r="84" spans="1:18" hidden="1">
      <c r="A84" s="21">
        <v>11563327</v>
      </c>
      <c r="B84" s="22">
        <v>43922</v>
      </c>
      <c r="C84" s="22">
        <v>43922</v>
      </c>
      <c r="D84" s="21" t="s">
        <v>10</v>
      </c>
      <c r="E84" s="23">
        <v>0</v>
      </c>
      <c r="F84" s="23">
        <v>0</v>
      </c>
      <c r="G84" s="23">
        <v>5762.2</v>
      </c>
      <c r="H84" s="23">
        <v>221407.03</v>
      </c>
      <c r="I84" s="21" t="s">
        <v>11</v>
      </c>
      <c r="J84" s="21" t="s">
        <v>12</v>
      </c>
      <c r="K84" s="21" t="str">
        <f t="shared" si="3"/>
        <v/>
      </c>
      <c r="L84" s="21" t="e">
        <f ca="1">IF(AND(K84&lt;&gt; "", COUNTIF(SAP!#REF!,K84)&gt;0),"Matched", "")</f>
        <v>#REF!</v>
      </c>
      <c r="M84" s="21" t="str">
        <f t="shared" si="4"/>
        <v/>
      </c>
      <c r="N84" s="21" t="e">
        <f ca="1">IF(AND(M84&lt;&gt; "", COUNTIF(SAP!#REF!,M84)&gt;0),"Matched", "")</f>
        <v>#REF!</v>
      </c>
      <c r="O84" s="21" t="str">
        <f t="shared" si="5"/>
        <v/>
      </c>
      <c r="P84" s="21" t="e">
        <f ca="1">IF(AND(O84&lt;&gt; "", COUNTIF(SAP!#REF!,O84)&gt;0),"Matched", "")</f>
        <v>#REF!</v>
      </c>
      <c r="Q84" s="21" t="str">
        <f ca="1">IF(OR(D84="AC",D84="TR"),"Logic4"&amp;"_"&amp;TEXT(C84,"dd.mm.yyyy") &amp;"_"&amp; 1207713.48,"")</f>
        <v>Logic4_01.04.2020_1207713.48</v>
      </c>
      <c r="R84" s="21" t="e">
        <f ca="1">IF(AND(Q84&lt;&gt; "", COUNTIF(SAP!#REF!,Q84)&gt;0),"Matched", "")</f>
        <v>#REF!</v>
      </c>
    </row>
    <row r="85" spans="1:18" hidden="1">
      <c r="A85" s="21">
        <v>11563327</v>
      </c>
      <c r="B85" s="22">
        <v>43922</v>
      </c>
      <c r="C85" s="22">
        <v>43922</v>
      </c>
      <c r="D85" s="21" t="s">
        <v>10</v>
      </c>
      <c r="E85" s="23">
        <v>0</v>
      </c>
      <c r="F85" s="23">
        <v>0</v>
      </c>
      <c r="G85" s="23">
        <v>5781.5</v>
      </c>
      <c r="H85" s="23">
        <v>227188.53</v>
      </c>
      <c r="I85" s="21" t="s">
        <v>11</v>
      </c>
      <c r="J85" s="21" t="s">
        <v>12</v>
      </c>
      <c r="K85" s="21" t="str">
        <f t="shared" si="3"/>
        <v/>
      </c>
      <c r="L85" s="21" t="e">
        <f ca="1">IF(AND(K85&lt;&gt; "", COUNTIF(SAP!#REF!,K85)&gt;0),"Matched", "")</f>
        <v>#REF!</v>
      </c>
      <c r="M85" s="21" t="str">
        <f t="shared" si="4"/>
        <v/>
      </c>
      <c r="N85" s="21" t="e">
        <f ca="1">IF(AND(M85&lt;&gt; "", COUNTIF(SAP!#REF!,M85)&gt;0),"Matched", "")</f>
        <v>#REF!</v>
      </c>
      <c r="O85" s="21" t="str">
        <f t="shared" si="5"/>
        <v/>
      </c>
      <c r="P85" s="21" t="e">
        <f ca="1">IF(AND(O85&lt;&gt; "", COUNTIF(SAP!#REF!,O85)&gt;0),"Matched", "")</f>
        <v>#REF!</v>
      </c>
      <c r="Q85" s="21" t="str">
        <f ca="1">IF(OR(D85="AC",D85="TR"),"Logic4"&amp;"_"&amp;TEXT(C85,"dd.mm.yyyy") &amp;"_"&amp; 1207713.48,"")</f>
        <v>Logic4_01.04.2020_1207713.48</v>
      </c>
      <c r="R85" s="21" t="e">
        <f ca="1">IF(AND(Q85&lt;&gt; "", COUNTIF(SAP!#REF!,Q85)&gt;0),"Matched", "")</f>
        <v>#REF!</v>
      </c>
    </row>
    <row r="86" spans="1:18" hidden="1">
      <c r="A86" s="21">
        <v>11563327</v>
      </c>
      <c r="B86" s="22">
        <v>43922</v>
      </c>
      <c r="C86" s="22">
        <v>43922</v>
      </c>
      <c r="D86" s="21" t="s">
        <v>10</v>
      </c>
      <c r="E86" s="23">
        <v>0</v>
      </c>
      <c r="F86" s="23">
        <v>0</v>
      </c>
      <c r="G86" s="23">
        <v>5844.2</v>
      </c>
      <c r="H86" s="23">
        <v>233032.73</v>
      </c>
      <c r="I86" s="21" t="s">
        <v>11</v>
      </c>
      <c r="J86" s="21" t="s">
        <v>12</v>
      </c>
      <c r="K86" s="21" t="str">
        <f t="shared" si="3"/>
        <v/>
      </c>
      <c r="L86" s="21" t="e">
        <f ca="1">IF(AND(K86&lt;&gt; "", COUNTIF(SAP!#REF!,K86)&gt;0),"Matched", "")</f>
        <v>#REF!</v>
      </c>
      <c r="M86" s="21" t="str">
        <f t="shared" si="4"/>
        <v/>
      </c>
      <c r="N86" s="21" t="e">
        <f ca="1">IF(AND(M86&lt;&gt; "", COUNTIF(SAP!#REF!,M86)&gt;0),"Matched", "")</f>
        <v>#REF!</v>
      </c>
      <c r="O86" s="21" t="str">
        <f t="shared" si="5"/>
        <v/>
      </c>
      <c r="P86" s="21" t="e">
        <f ca="1">IF(AND(O86&lt;&gt; "", COUNTIF(SAP!#REF!,O86)&gt;0),"Matched", "")</f>
        <v>#REF!</v>
      </c>
      <c r="Q86" s="21" t="str">
        <f ca="1">IF(OR(D86="AC",D86="TR"),"Logic4"&amp;"_"&amp;TEXT(C86,"dd.mm.yyyy") &amp;"_"&amp; 1207713.48,"")</f>
        <v>Logic4_01.04.2020_1207713.48</v>
      </c>
      <c r="R86" s="21" t="e">
        <f ca="1">IF(AND(Q86&lt;&gt; "", COUNTIF(SAP!#REF!,Q86)&gt;0),"Matched", "")</f>
        <v>#REF!</v>
      </c>
    </row>
    <row r="87" spans="1:18" hidden="1">
      <c r="A87" s="21">
        <v>11563327</v>
      </c>
      <c r="B87" s="22">
        <v>43922</v>
      </c>
      <c r="C87" s="22">
        <v>43922</v>
      </c>
      <c r="D87" s="21" t="s">
        <v>10</v>
      </c>
      <c r="E87" s="23">
        <v>0</v>
      </c>
      <c r="F87" s="23">
        <v>0</v>
      </c>
      <c r="G87" s="23">
        <v>5849.5</v>
      </c>
      <c r="H87" s="23">
        <v>238882.23</v>
      </c>
      <c r="I87" s="21" t="s">
        <v>11</v>
      </c>
      <c r="J87" s="21" t="s">
        <v>12</v>
      </c>
      <c r="K87" s="21" t="str">
        <f t="shared" si="3"/>
        <v/>
      </c>
      <c r="L87" s="21" t="e">
        <f ca="1">IF(AND(K87&lt;&gt; "", COUNTIF(SAP!#REF!,K87)&gt;0),"Matched", "")</f>
        <v>#REF!</v>
      </c>
      <c r="M87" s="21" t="str">
        <f t="shared" si="4"/>
        <v/>
      </c>
      <c r="N87" s="21" t="e">
        <f ca="1">IF(AND(M87&lt;&gt; "", COUNTIF(SAP!#REF!,M87)&gt;0),"Matched", "")</f>
        <v>#REF!</v>
      </c>
      <c r="O87" s="21" t="str">
        <f t="shared" si="5"/>
        <v/>
      </c>
      <c r="P87" s="21" t="e">
        <f ca="1">IF(AND(O87&lt;&gt; "", COUNTIF(SAP!#REF!,O87)&gt;0),"Matched", "")</f>
        <v>#REF!</v>
      </c>
      <c r="Q87" s="21" t="str">
        <f ca="1">IF(OR(D87="AC",D87="TR"),"Logic4"&amp;"_"&amp;TEXT(C87,"dd.mm.yyyy") &amp;"_"&amp; 1207713.48,"")</f>
        <v>Logic4_01.04.2020_1207713.48</v>
      </c>
      <c r="R87" s="21" t="e">
        <f ca="1">IF(AND(Q87&lt;&gt; "", COUNTIF(SAP!#REF!,Q87)&gt;0),"Matched", "")</f>
        <v>#REF!</v>
      </c>
    </row>
    <row r="88" spans="1:18" hidden="1">
      <c r="A88" s="21">
        <v>11563327</v>
      </c>
      <c r="B88" s="22">
        <v>43922</v>
      </c>
      <c r="C88" s="22">
        <v>43922</v>
      </c>
      <c r="D88" s="21" t="s">
        <v>10</v>
      </c>
      <c r="E88" s="23">
        <v>0</v>
      </c>
      <c r="F88" s="23">
        <v>0</v>
      </c>
      <c r="G88" s="23">
        <v>5972.26</v>
      </c>
      <c r="H88" s="23">
        <v>244854.49</v>
      </c>
      <c r="I88" s="21" t="s">
        <v>11</v>
      </c>
      <c r="J88" s="21" t="s">
        <v>12</v>
      </c>
      <c r="K88" s="21" t="str">
        <f t="shared" si="3"/>
        <v/>
      </c>
      <c r="L88" s="21" t="e">
        <f ca="1">IF(AND(K88&lt;&gt; "", COUNTIF(SAP!#REF!,K88)&gt;0),"Matched", "")</f>
        <v>#REF!</v>
      </c>
      <c r="M88" s="21" t="str">
        <f t="shared" si="4"/>
        <v/>
      </c>
      <c r="N88" s="21" t="e">
        <f ca="1">IF(AND(M88&lt;&gt; "", COUNTIF(SAP!#REF!,M88)&gt;0),"Matched", "")</f>
        <v>#REF!</v>
      </c>
      <c r="O88" s="21" t="str">
        <f t="shared" si="5"/>
        <v/>
      </c>
      <c r="P88" s="21" t="e">
        <f ca="1">IF(AND(O88&lt;&gt; "", COUNTIF(SAP!#REF!,O88)&gt;0),"Matched", "")</f>
        <v>#REF!</v>
      </c>
      <c r="Q88" s="21" t="str">
        <f ca="1">IF(OR(D88="AC",D88="TR"),"Logic4"&amp;"_"&amp;TEXT(C88,"dd.mm.yyyy") &amp;"_"&amp; 1207713.48,"")</f>
        <v>Logic4_01.04.2020_1207713.48</v>
      </c>
      <c r="R88" s="21" t="e">
        <f ca="1">IF(AND(Q88&lt;&gt; "", COUNTIF(SAP!#REF!,Q88)&gt;0),"Matched", "")</f>
        <v>#REF!</v>
      </c>
    </row>
    <row r="89" spans="1:18" hidden="1">
      <c r="A89" s="21">
        <v>11563327</v>
      </c>
      <c r="B89" s="22">
        <v>43922</v>
      </c>
      <c r="C89" s="22">
        <v>43922</v>
      </c>
      <c r="D89" s="21" t="s">
        <v>10</v>
      </c>
      <c r="E89" s="23">
        <v>0</v>
      </c>
      <c r="F89" s="23">
        <v>0</v>
      </c>
      <c r="G89" s="23">
        <v>6000</v>
      </c>
      <c r="H89" s="23">
        <v>250854.49</v>
      </c>
      <c r="I89" s="21" t="s">
        <v>11</v>
      </c>
      <c r="J89" s="21" t="s">
        <v>12</v>
      </c>
      <c r="K89" s="21" t="str">
        <f t="shared" si="3"/>
        <v/>
      </c>
      <c r="L89" s="21" t="e">
        <f ca="1">IF(AND(K89&lt;&gt; "", COUNTIF(SAP!#REF!,K89)&gt;0),"Matched", "")</f>
        <v>#REF!</v>
      </c>
      <c r="M89" s="21" t="str">
        <f t="shared" si="4"/>
        <v/>
      </c>
      <c r="N89" s="21" t="e">
        <f ca="1">IF(AND(M89&lt;&gt; "", COUNTIF(SAP!#REF!,M89)&gt;0),"Matched", "")</f>
        <v>#REF!</v>
      </c>
      <c r="O89" s="21" t="str">
        <f t="shared" si="5"/>
        <v/>
      </c>
      <c r="P89" s="21" t="e">
        <f ca="1">IF(AND(O89&lt;&gt; "", COUNTIF(SAP!#REF!,O89)&gt;0),"Matched", "")</f>
        <v>#REF!</v>
      </c>
      <c r="Q89" s="21" t="str">
        <f ca="1">IF(OR(D89="AC",D89="TR"),"Logic4"&amp;"_"&amp;TEXT(C89,"dd.mm.yyyy") &amp;"_"&amp; 1207713.48,"")</f>
        <v>Logic4_01.04.2020_1207713.48</v>
      </c>
      <c r="R89" s="21" t="e">
        <f ca="1">IF(AND(Q89&lt;&gt; "", COUNTIF(SAP!#REF!,Q89)&gt;0),"Matched", "")</f>
        <v>#REF!</v>
      </c>
    </row>
    <row r="90" spans="1:18" hidden="1">
      <c r="A90" s="21">
        <v>11563327</v>
      </c>
      <c r="B90" s="22">
        <v>43922</v>
      </c>
      <c r="C90" s="22">
        <v>43922</v>
      </c>
      <c r="D90" s="21" t="s">
        <v>10</v>
      </c>
      <c r="E90" s="23">
        <v>0</v>
      </c>
      <c r="F90" s="23">
        <v>0</v>
      </c>
      <c r="G90" s="23">
        <v>6017.5</v>
      </c>
      <c r="H90" s="23">
        <v>256871.99</v>
      </c>
      <c r="I90" s="21" t="s">
        <v>11</v>
      </c>
      <c r="J90" s="21" t="s">
        <v>12</v>
      </c>
      <c r="K90" s="21" t="str">
        <f t="shared" si="3"/>
        <v/>
      </c>
      <c r="L90" s="21" t="e">
        <f ca="1">IF(AND(K90&lt;&gt; "", COUNTIF(SAP!#REF!,K90)&gt;0),"Matched", "")</f>
        <v>#REF!</v>
      </c>
      <c r="M90" s="21" t="str">
        <f t="shared" si="4"/>
        <v/>
      </c>
      <c r="N90" s="21" t="e">
        <f ca="1">IF(AND(M90&lt;&gt; "", COUNTIF(SAP!#REF!,M90)&gt;0),"Matched", "")</f>
        <v>#REF!</v>
      </c>
      <c r="O90" s="21" t="str">
        <f t="shared" si="5"/>
        <v/>
      </c>
      <c r="P90" s="21" t="e">
        <f ca="1">IF(AND(O90&lt;&gt; "", COUNTIF(SAP!#REF!,O90)&gt;0),"Matched", "")</f>
        <v>#REF!</v>
      </c>
      <c r="Q90" s="21" t="str">
        <f ca="1">IF(OR(D90="AC",D90="TR"),"Logic4"&amp;"_"&amp;TEXT(C90,"dd.mm.yyyy") &amp;"_"&amp; 1207713.48,"")</f>
        <v>Logic4_01.04.2020_1207713.48</v>
      </c>
      <c r="R90" s="21" t="e">
        <f ca="1">IF(AND(Q90&lt;&gt; "", COUNTIF(SAP!#REF!,Q90)&gt;0),"Matched", "")</f>
        <v>#REF!</v>
      </c>
    </row>
    <row r="91" spans="1:18" hidden="1">
      <c r="A91" s="21">
        <v>11563327</v>
      </c>
      <c r="B91" s="22">
        <v>43922</v>
      </c>
      <c r="C91" s="22">
        <v>43922</v>
      </c>
      <c r="D91" s="21" t="s">
        <v>10</v>
      </c>
      <c r="E91" s="23">
        <v>0</v>
      </c>
      <c r="F91" s="23">
        <v>0</v>
      </c>
      <c r="G91" s="23">
        <v>6029.9</v>
      </c>
      <c r="H91" s="23">
        <v>262901.89</v>
      </c>
      <c r="I91" s="21" t="s">
        <v>11</v>
      </c>
      <c r="J91" s="21" t="s">
        <v>12</v>
      </c>
      <c r="K91" s="21" t="str">
        <f t="shared" si="3"/>
        <v/>
      </c>
      <c r="L91" s="21" t="e">
        <f ca="1">IF(AND(K91&lt;&gt; "", COUNTIF(SAP!#REF!,K91)&gt;0),"Matched", "")</f>
        <v>#REF!</v>
      </c>
      <c r="M91" s="21" t="str">
        <f t="shared" si="4"/>
        <v/>
      </c>
      <c r="N91" s="21" t="e">
        <f ca="1">IF(AND(M91&lt;&gt; "", COUNTIF(SAP!#REF!,M91)&gt;0),"Matched", "")</f>
        <v>#REF!</v>
      </c>
      <c r="O91" s="21" t="str">
        <f t="shared" si="5"/>
        <v/>
      </c>
      <c r="P91" s="21" t="e">
        <f ca="1">IF(AND(O91&lt;&gt; "", COUNTIF(SAP!#REF!,O91)&gt;0),"Matched", "")</f>
        <v>#REF!</v>
      </c>
      <c r="Q91" s="21" t="str">
        <f ca="1">IF(OR(D91="AC",D91="TR"),"Logic4"&amp;"_"&amp;TEXT(C91,"dd.mm.yyyy") &amp;"_"&amp; 1207713.48,"")</f>
        <v>Logic4_01.04.2020_1207713.48</v>
      </c>
      <c r="R91" s="21" t="e">
        <f ca="1">IF(AND(Q91&lt;&gt; "", COUNTIF(SAP!#REF!,Q91)&gt;0),"Matched", "")</f>
        <v>#REF!</v>
      </c>
    </row>
    <row r="92" spans="1:18" hidden="1">
      <c r="A92" s="21">
        <v>11563327</v>
      </c>
      <c r="B92" s="22">
        <v>43922</v>
      </c>
      <c r="C92" s="22">
        <v>43922</v>
      </c>
      <c r="D92" s="21" t="s">
        <v>10</v>
      </c>
      <c r="E92" s="23">
        <v>0</v>
      </c>
      <c r="F92" s="23">
        <v>0</v>
      </c>
      <c r="G92" s="23">
        <v>6190</v>
      </c>
      <c r="H92" s="23">
        <v>269091.89</v>
      </c>
      <c r="I92" s="21" t="s">
        <v>11</v>
      </c>
      <c r="J92" s="21" t="s">
        <v>12</v>
      </c>
      <c r="K92" s="21" t="str">
        <f t="shared" si="3"/>
        <v/>
      </c>
      <c r="L92" s="21" t="e">
        <f ca="1">IF(AND(K92&lt;&gt; "", COUNTIF(SAP!#REF!,K92)&gt;0),"Matched", "")</f>
        <v>#REF!</v>
      </c>
      <c r="M92" s="21" t="str">
        <f t="shared" si="4"/>
        <v/>
      </c>
      <c r="N92" s="21" t="e">
        <f ca="1">IF(AND(M92&lt;&gt; "", COUNTIF(SAP!#REF!,M92)&gt;0),"Matched", "")</f>
        <v>#REF!</v>
      </c>
      <c r="O92" s="21" t="str">
        <f t="shared" si="5"/>
        <v/>
      </c>
      <c r="P92" s="21" t="e">
        <f ca="1">IF(AND(O92&lt;&gt; "", COUNTIF(SAP!#REF!,O92)&gt;0),"Matched", "")</f>
        <v>#REF!</v>
      </c>
      <c r="Q92" s="21" t="str">
        <f ca="1">IF(OR(D92="AC",D92="TR"),"Logic4"&amp;"_"&amp;TEXT(C92,"dd.mm.yyyy") &amp;"_"&amp; 1207713.48,"")</f>
        <v>Logic4_01.04.2020_1207713.48</v>
      </c>
      <c r="R92" s="21" t="e">
        <f ca="1">IF(AND(Q92&lt;&gt; "", COUNTIF(SAP!#REF!,Q92)&gt;0),"Matched", "")</f>
        <v>#REF!</v>
      </c>
    </row>
    <row r="93" spans="1:18" hidden="1">
      <c r="A93" s="21">
        <v>11563327</v>
      </c>
      <c r="B93" s="22">
        <v>43922</v>
      </c>
      <c r="C93" s="22">
        <v>43922</v>
      </c>
      <c r="D93" s="21" t="s">
        <v>10</v>
      </c>
      <c r="E93" s="23">
        <v>0</v>
      </c>
      <c r="F93" s="23">
        <v>0</v>
      </c>
      <c r="G93" s="23">
        <v>6220.2</v>
      </c>
      <c r="H93" s="23">
        <v>275312.09000000003</v>
      </c>
      <c r="I93" s="21" t="s">
        <v>11</v>
      </c>
      <c r="J93" s="21" t="s">
        <v>12</v>
      </c>
      <c r="K93" s="21" t="str">
        <f t="shared" si="3"/>
        <v/>
      </c>
      <c r="L93" s="21" t="e">
        <f ca="1">IF(AND(K93&lt;&gt; "", COUNTIF(SAP!#REF!,K93)&gt;0),"Matched", "")</f>
        <v>#REF!</v>
      </c>
      <c r="M93" s="21" t="str">
        <f t="shared" si="4"/>
        <v/>
      </c>
      <c r="N93" s="21" t="e">
        <f ca="1">IF(AND(M93&lt;&gt; "", COUNTIF(SAP!#REF!,M93)&gt;0),"Matched", "")</f>
        <v>#REF!</v>
      </c>
      <c r="O93" s="21" t="str">
        <f t="shared" si="5"/>
        <v/>
      </c>
      <c r="P93" s="21" t="e">
        <f ca="1">IF(AND(O93&lt;&gt; "", COUNTIF(SAP!#REF!,O93)&gt;0),"Matched", "")</f>
        <v>#REF!</v>
      </c>
      <c r="Q93" s="21" t="str">
        <f ca="1">IF(OR(D93="AC",D93="TR"),"Logic4"&amp;"_"&amp;TEXT(C93,"dd.mm.yyyy") &amp;"_"&amp; 1207713.48,"")</f>
        <v>Logic4_01.04.2020_1207713.48</v>
      </c>
      <c r="R93" s="21" t="e">
        <f ca="1">IF(AND(Q93&lt;&gt; "", COUNTIF(SAP!#REF!,Q93)&gt;0),"Matched", "")</f>
        <v>#REF!</v>
      </c>
    </row>
    <row r="94" spans="1:18" hidden="1">
      <c r="A94" s="21">
        <v>11563327</v>
      </c>
      <c r="B94" s="22">
        <v>43922</v>
      </c>
      <c r="C94" s="22">
        <v>43922</v>
      </c>
      <c r="D94" s="21" t="s">
        <v>10</v>
      </c>
      <c r="E94" s="23">
        <v>0</v>
      </c>
      <c r="F94" s="23">
        <v>0</v>
      </c>
      <c r="G94" s="23">
        <v>6308.7</v>
      </c>
      <c r="H94" s="23">
        <v>281620.78999999998</v>
      </c>
      <c r="I94" s="21" t="s">
        <v>11</v>
      </c>
      <c r="J94" s="21" t="s">
        <v>12</v>
      </c>
      <c r="K94" s="21" t="str">
        <f t="shared" si="3"/>
        <v/>
      </c>
      <c r="L94" s="21" t="e">
        <f ca="1">IF(AND(K94&lt;&gt; "", COUNTIF(SAP!#REF!,K94)&gt;0),"Matched", "")</f>
        <v>#REF!</v>
      </c>
      <c r="M94" s="21" t="str">
        <f t="shared" si="4"/>
        <v/>
      </c>
      <c r="N94" s="21" t="e">
        <f ca="1">IF(AND(M94&lt;&gt; "", COUNTIF(SAP!#REF!,M94)&gt;0),"Matched", "")</f>
        <v>#REF!</v>
      </c>
      <c r="O94" s="21" t="str">
        <f t="shared" si="5"/>
        <v/>
      </c>
      <c r="P94" s="21" t="e">
        <f ca="1">IF(AND(O94&lt;&gt; "", COUNTIF(SAP!#REF!,O94)&gt;0),"Matched", "")</f>
        <v>#REF!</v>
      </c>
      <c r="Q94" s="21" t="str">
        <f ca="1">IF(OR(D94="AC",D94="TR"),"Logic4"&amp;"_"&amp;TEXT(C94,"dd.mm.yyyy") &amp;"_"&amp; 1207713.48,"")</f>
        <v>Logic4_01.04.2020_1207713.48</v>
      </c>
      <c r="R94" s="21" t="e">
        <f ca="1">IF(AND(Q94&lt;&gt; "", COUNTIF(SAP!#REF!,Q94)&gt;0),"Matched", "")</f>
        <v>#REF!</v>
      </c>
    </row>
    <row r="95" spans="1:18" hidden="1">
      <c r="A95" s="21">
        <v>11563327</v>
      </c>
      <c r="B95" s="22">
        <v>43922</v>
      </c>
      <c r="C95" s="22">
        <v>43922</v>
      </c>
      <c r="D95" s="21" t="s">
        <v>10</v>
      </c>
      <c r="E95" s="23">
        <v>0</v>
      </c>
      <c r="F95" s="23">
        <v>0</v>
      </c>
      <c r="G95" s="23">
        <v>6329</v>
      </c>
      <c r="H95" s="23">
        <v>287949.78999999998</v>
      </c>
      <c r="I95" s="21" t="s">
        <v>11</v>
      </c>
      <c r="J95" s="21" t="s">
        <v>12</v>
      </c>
      <c r="K95" s="21" t="str">
        <f t="shared" si="3"/>
        <v/>
      </c>
      <c r="L95" s="21" t="e">
        <f ca="1">IF(AND(K95&lt;&gt; "", COUNTIF(SAP!#REF!,K95)&gt;0),"Matched", "")</f>
        <v>#REF!</v>
      </c>
      <c r="M95" s="21" t="str">
        <f t="shared" si="4"/>
        <v/>
      </c>
      <c r="N95" s="21" t="e">
        <f ca="1">IF(AND(M95&lt;&gt; "", COUNTIF(SAP!#REF!,M95)&gt;0),"Matched", "")</f>
        <v>#REF!</v>
      </c>
      <c r="O95" s="21" t="str">
        <f t="shared" si="5"/>
        <v/>
      </c>
      <c r="P95" s="21" t="e">
        <f ca="1">IF(AND(O95&lt;&gt; "", COUNTIF(SAP!#REF!,O95)&gt;0),"Matched", "")</f>
        <v>#REF!</v>
      </c>
      <c r="Q95" s="21" t="str">
        <f ca="1">IF(OR(D95="AC",D95="TR"),"Logic4"&amp;"_"&amp;TEXT(C95,"dd.mm.yyyy") &amp;"_"&amp; 1207713.48,"")</f>
        <v>Logic4_01.04.2020_1207713.48</v>
      </c>
      <c r="R95" s="21" t="e">
        <f ca="1">IF(AND(Q95&lt;&gt; "", COUNTIF(SAP!#REF!,Q95)&gt;0),"Matched", "")</f>
        <v>#REF!</v>
      </c>
    </row>
    <row r="96" spans="1:18" hidden="1">
      <c r="A96" s="21">
        <v>11563327</v>
      </c>
      <c r="B96" s="22">
        <v>43922</v>
      </c>
      <c r="C96" s="22">
        <v>43922</v>
      </c>
      <c r="D96" s="21" t="s">
        <v>10</v>
      </c>
      <c r="E96" s="23">
        <v>0</v>
      </c>
      <c r="F96" s="23">
        <v>0</v>
      </c>
      <c r="G96" s="23">
        <v>6447.4</v>
      </c>
      <c r="H96" s="23">
        <v>294397.19</v>
      </c>
      <c r="I96" s="21" t="s">
        <v>11</v>
      </c>
      <c r="J96" s="21" t="s">
        <v>12</v>
      </c>
      <c r="K96" s="21" t="str">
        <f t="shared" si="3"/>
        <v/>
      </c>
      <c r="L96" s="21" t="e">
        <f ca="1">IF(AND(K96&lt;&gt; "", COUNTIF(SAP!#REF!,K96)&gt;0),"Matched", "")</f>
        <v>#REF!</v>
      </c>
      <c r="M96" s="21" t="str">
        <f t="shared" si="4"/>
        <v/>
      </c>
      <c r="N96" s="21" t="e">
        <f ca="1">IF(AND(M96&lt;&gt; "", COUNTIF(SAP!#REF!,M96)&gt;0),"Matched", "")</f>
        <v>#REF!</v>
      </c>
      <c r="O96" s="21" t="str">
        <f t="shared" si="5"/>
        <v/>
      </c>
      <c r="P96" s="21" t="e">
        <f ca="1">IF(AND(O96&lt;&gt; "", COUNTIF(SAP!#REF!,O96)&gt;0),"Matched", "")</f>
        <v>#REF!</v>
      </c>
      <c r="Q96" s="21" t="str">
        <f ca="1">IF(OR(D96="AC",D96="TR"),"Logic4"&amp;"_"&amp;TEXT(C96,"dd.mm.yyyy") &amp;"_"&amp; 1207713.48,"")</f>
        <v>Logic4_01.04.2020_1207713.48</v>
      </c>
      <c r="R96" s="21" t="e">
        <f ca="1">IF(AND(Q96&lt;&gt; "", COUNTIF(SAP!#REF!,Q96)&gt;0),"Matched", "")</f>
        <v>#REF!</v>
      </c>
    </row>
    <row r="97" spans="1:18" hidden="1">
      <c r="A97" s="21">
        <v>11563327</v>
      </c>
      <c r="B97" s="22">
        <v>43922</v>
      </c>
      <c r="C97" s="22">
        <v>43922</v>
      </c>
      <c r="D97" s="21" t="s">
        <v>10</v>
      </c>
      <c r="E97" s="23">
        <v>0</v>
      </c>
      <c r="F97" s="23">
        <v>0</v>
      </c>
      <c r="G97" s="23">
        <v>6537.2</v>
      </c>
      <c r="H97" s="23">
        <v>300934.39</v>
      </c>
      <c r="I97" s="21" t="s">
        <v>11</v>
      </c>
      <c r="J97" s="21" t="s">
        <v>12</v>
      </c>
      <c r="K97" s="21" t="str">
        <f t="shared" si="3"/>
        <v/>
      </c>
      <c r="L97" s="21" t="e">
        <f ca="1">IF(AND(K97&lt;&gt; "", COUNTIF(SAP!#REF!,K97)&gt;0),"Matched", "")</f>
        <v>#REF!</v>
      </c>
      <c r="M97" s="21" t="str">
        <f t="shared" si="4"/>
        <v/>
      </c>
      <c r="N97" s="21" t="e">
        <f ca="1">IF(AND(M97&lt;&gt; "", COUNTIF(SAP!#REF!,M97)&gt;0),"Matched", "")</f>
        <v>#REF!</v>
      </c>
      <c r="O97" s="21" t="str">
        <f t="shared" si="5"/>
        <v/>
      </c>
      <c r="P97" s="21" t="e">
        <f ca="1">IF(AND(O97&lt;&gt; "", COUNTIF(SAP!#REF!,O97)&gt;0),"Matched", "")</f>
        <v>#REF!</v>
      </c>
      <c r="Q97" s="21" t="str">
        <f ca="1">IF(OR(D97="AC",D97="TR"),"Logic4"&amp;"_"&amp;TEXT(C97,"dd.mm.yyyy") &amp;"_"&amp; 1207713.48,"")</f>
        <v>Logic4_01.04.2020_1207713.48</v>
      </c>
      <c r="R97" s="21" t="e">
        <f ca="1">IF(AND(Q97&lt;&gt; "", COUNTIF(SAP!#REF!,Q97)&gt;0),"Matched", "")</f>
        <v>#REF!</v>
      </c>
    </row>
    <row r="98" spans="1:18" hidden="1">
      <c r="A98" s="21">
        <v>11563327</v>
      </c>
      <c r="B98" s="22">
        <v>43922</v>
      </c>
      <c r="C98" s="22">
        <v>43922</v>
      </c>
      <c r="D98" s="21" t="s">
        <v>10</v>
      </c>
      <c r="E98" s="23">
        <v>0</v>
      </c>
      <c r="F98" s="23">
        <v>0</v>
      </c>
      <c r="G98" s="23">
        <v>6552.9</v>
      </c>
      <c r="H98" s="23">
        <v>307487.28999999998</v>
      </c>
      <c r="I98" s="21" t="s">
        <v>11</v>
      </c>
      <c r="J98" s="21" t="s">
        <v>12</v>
      </c>
      <c r="K98" s="21" t="str">
        <f t="shared" si="3"/>
        <v/>
      </c>
      <c r="L98" s="21" t="e">
        <f ca="1">IF(AND(K98&lt;&gt; "", COUNTIF(SAP!#REF!,K98)&gt;0),"Matched", "")</f>
        <v>#REF!</v>
      </c>
      <c r="M98" s="21" t="str">
        <f t="shared" si="4"/>
        <v/>
      </c>
      <c r="N98" s="21" t="e">
        <f ca="1">IF(AND(M98&lt;&gt; "", COUNTIF(SAP!#REF!,M98)&gt;0),"Matched", "")</f>
        <v>#REF!</v>
      </c>
      <c r="O98" s="21" t="str">
        <f t="shared" si="5"/>
        <v/>
      </c>
      <c r="P98" s="21" t="e">
        <f ca="1">IF(AND(O98&lt;&gt; "", COUNTIF(SAP!#REF!,O98)&gt;0),"Matched", "")</f>
        <v>#REF!</v>
      </c>
      <c r="Q98" s="21" t="str">
        <f ca="1">IF(OR(D98="AC",D98="TR"),"Logic4"&amp;"_"&amp;TEXT(C98,"dd.mm.yyyy") &amp;"_"&amp; 1207713.48,"")</f>
        <v>Logic4_01.04.2020_1207713.48</v>
      </c>
      <c r="R98" s="21" t="e">
        <f ca="1">IF(AND(Q98&lt;&gt; "", COUNTIF(SAP!#REF!,Q98)&gt;0),"Matched", "")</f>
        <v>#REF!</v>
      </c>
    </row>
    <row r="99" spans="1:18" hidden="1">
      <c r="A99" s="21">
        <v>11563327</v>
      </c>
      <c r="B99" s="22">
        <v>43922</v>
      </c>
      <c r="C99" s="22">
        <v>43922</v>
      </c>
      <c r="D99" s="21" t="s">
        <v>10</v>
      </c>
      <c r="E99" s="23">
        <v>0</v>
      </c>
      <c r="F99" s="23">
        <v>0</v>
      </c>
      <c r="G99" s="23">
        <v>6680.2</v>
      </c>
      <c r="H99" s="23">
        <v>314167.49</v>
      </c>
      <c r="I99" s="21" t="s">
        <v>11</v>
      </c>
      <c r="J99" s="21" t="s">
        <v>12</v>
      </c>
      <c r="K99" s="21" t="str">
        <f t="shared" si="3"/>
        <v/>
      </c>
      <c r="L99" s="21" t="e">
        <f ca="1">IF(AND(K99&lt;&gt; "", COUNTIF(SAP!#REF!,K99)&gt;0),"Matched", "")</f>
        <v>#REF!</v>
      </c>
      <c r="M99" s="21" t="str">
        <f t="shared" si="4"/>
        <v/>
      </c>
      <c r="N99" s="21" t="e">
        <f ca="1">IF(AND(M99&lt;&gt; "", COUNTIF(SAP!#REF!,M99)&gt;0),"Matched", "")</f>
        <v>#REF!</v>
      </c>
      <c r="O99" s="21" t="str">
        <f t="shared" si="5"/>
        <v/>
      </c>
      <c r="P99" s="21" t="e">
        <f ca="1">IF(AND(O99&lt;&gt; "", COUNTIF(SAP!#REF!,O99)&gt;0),"Matched", "")</f>
        <v>#REF!</v>
      </c>
      <c r="Q99" s="21" t="str">
        <f ca="1">IF(OR(D99="AC",D99="TR"),"Logic4"&amp;"_"&amp;TEXT(C99,"dd.mm.yyyy") &amp;"_"&amp; 1207713.48,"")</f>
        <v>Logic4_01.04.2020_1207713.48</v>
      </c>
      <c r="R99" s="21" t="e">
        <f ca="1">IF(AND(Q99&lt;&gt; "", COUNTIF(SAP!#REF!,Q99)&gt;0),"Matched", "")</f>
        <v>#REF!</v>
      </c>
    </row>
    <row r="100" spans="1:18" hidden="1">
      <c r="A100" s="21">
        <v>11563327</v>
      </c>
      <c r="B100" s="22">
        <v>43922</v>
      </c>
      <c r="C100" s="22">
        <v>43922</v>
      </c>
      <c r="D100" s="21" t="s">
        <v>10</v>
      </c>
      <c r="E100" s="23">
        <v>0</v>
      </c>
      <c r="F100" s="23">
        <v>0</v>
      </c>
      <c r="G100" s="23">
        <v>6761.8</v>
      </c>
      <c r="H100" s="23">
        <v>320929.28999999998</v>
      </c>
      <c r="I100" s="21" t="s">
        <v>11</v>
      </c>
      <c r="J100" s="21" t="s">
        <v>12</v>
      </c>
      <c r="K100" s="21" t="str">
        <f t="shared" si="3"/>
        <v/>
      </c>
      <c r="L100" s="21" t="e">
        <f ca="1">IF(AND(K100&lt;&gt; "", COUNTIF(SAP!#REF!,K100)&gt;0),"Matched", "")</f>
        <v>#REF!</v>
      </c>
      <c r="M100" s="21" t="str">
        <f t="shared" si="4"/>
        <v/>
      </c>
      <c r="N100" s="21" t="e">
        <f ca="1">IF(AND(M100&lt;&gt; "", COUNTIF(SAP!#REF!,M100)&gt;0),"Matched", "")</f>
        <v>#REF!</v>
      </c>
      <c r="O100" s="21" t="str">
        <f t="shared" si="5"/>
        <v/>
      </c>
      <c r="P100" s="21" t="e">
        <f ca="1">IF(AND(O100&lt;&gt; "", COUNTIF(SAP!#REF!,O100)&gt;0),"Matched", "")</f>
        <v>#REF!</v>
      </c>
      <c r="Q100" s="21" t="str">
        <f ca="1">IF(OR(D100="AC",D100="TR"),"Logic4"&amp;"_"&amp;TEXT(C100,"dd.mm.yyyy") &amp;"_"&amp; 1207713.48,"")</f>
        <v>Logic4_01.04.2020_1207713.48</v>
      </c>
      <c r="R100" s="21" t="e">
        <f ca="1">IF(AND(Q100&lt;&gt; "", COUNTIF(SAP!#REF!,Q100)&gt;0),"Matched", "")</f>
        <v>#REF!</v>
      </c>
    </row>
    <row r="101" spans="1:18" hidden="1">
      <c r="A101" s="21">
        <v>11563327</v>
      </c>
      <c r="B101" s="22">
        <v>43922</v>
      </c>
      <c r="C101" s="22">
        <v>43922</v>
      </c>
      <c r="D101" s="21" t="s">
        <v>10</v>
      </c>
      <c r="E101" s="23">
        <v>0</v>
      </c>
      <c r="F101" s="23">
        <v>0</v>
      </c>
      <c r="G101" s="23">
        <v>6809</v>
      </c>
      <c r="H101" s="23">
        <v>327738.28999999998</v>
      </c>
      <c r="I101" s="21" t="s">
        <v>11</v>
      </c>
      <c r="J101" s="21" t="s">
        <v>12</v>
      </c>
      <c r="K101" s="21" t="str">
        <f t="shared" si="3"/>
        <v/>
      </c>
      <c r="L101" s="21" t="e">
        <f ca="1">IF(AND(K101&lt;&gt; "", COUNTIF(SAP!#REF!,K101)&gt;0),"Matched", "")</f>
        <v>#REF!</v>
      </c>
      <c r="M101" s="21" t="str">
        <f t="shared" si="4"/>
        <v/>
      </c>
      <c r="N101" s="21" t="e">
        <f ca="1">IF(AND(M101&lt;&gt; "", COUNTIF(SAP!#REF!,M101)&gt;0),"Matched", "")</f>
        <v>#REF!</v>
      </c>
      <c r="O101" s="21" t="str">
        <f t="shared" si="5"/>
        <v/>
      </c>
      <c r="P101" s="21" t="e">
        <f ca="1">IF(AND(O101&lt;&gt; "", COUNTIF(SAP!#REF!,O101)&gt;0),"Matched", "")</f>
        <v>#REF!</v>
      </c>
      <c r="Q101" s="21" t="str">
        <f ca="1">IF(OR(D101="AC",D101="TR"),"Logic4"&amp;"_"&amp;TEXT(C101,"dd.mm.yyyy") &amp;"_"&amp; 1207713.48,"")</f>
        <v>Logic4_01.04.2020_1207713.48</v>
      </c>
      <c r="R101" s="21" t="e">
        <f ca="1">IF(AND(Q101&lt;&gt; "", COUNTIF(SAP!#REF!,Q101)&gt;0),"Matched", "")</f>
        <v>#REF!</v>
      </c>
    </row>
    <row r="102" spans="1:18" hidden="1">
      <c r="A102" s="21">
        <v>11563327</v>
      </c>
      <c r="B102" s="22">
        <v>43922</v>
      </c>
      <c r="C102" s="22">
        <v>43922</v>
      </c>
      <c r="D102" s="21" t="s">
        <v>10</v>
      </c>
      <c r="E102" s="23">
        <v>0</v>
      </c>
      <c r="F102" s="23">
        <v>0</v>
      </c>
      <c r="G102" s="23">
        <v>6820</v>
      </c>
      <c r="H102" s="23">
        <v>334558.28999999998</v>
      </c>
      <c r="I102" s="21" t="s">
        <v>11</v>
      </c>
      <c r="J102" s="21" t="s">
        <v>12</v>
      </c>
      <c r="K102" s="21" t="str">
        <f t="shared" si="3"/>
        <v/>
      </c>
      <c r="L102" s="21" t="e">
        <f ca="1">IF(AND(K102&lt;&gt; "", COUNTIF(SAP!#REF!,K102)&gt;0),"Matched", "")</f>
        <v>#REF!</v>
      </c>
      <c r="M102" s="21" t="str">
        <f t="shared" si="4"/>
        <v/>
      </c>
      <c r="N102" s="21" t="e">
        <f ca="1">IF(AND(M102&lt;&gt; "", COUNTIF(SAP!#REF!,M102)&gt;0),"Matched", "")</f>
        <v>#REF!</v>
      </c>
      <c r="O102" s="21" t="str">
        <f t="shared" si="5"/>
        <v/>
      </c>
      <c r="P102" s="21" t="e">
        <f ca="1">IF(AND(O102&lt;&gt; "", COUNTIF(SAP!#REF!,O102)&gt;0),"Matched", "")</f>
        <v>#REF!</v>
      </c>
      <c r="Q102" s="21" t="str">
        <f ca="1">IF(OR(D102="AC",D102="TR"),"Logic4"&amp;"_"&amp;TEXT(C102,"dd.mm.yyyy") &amp;"_"&amp; 1207713.48,"")</f>
        <v>Logic4_01.04.2020_1207713.48</v>
      </c>
      <c r="R102" s="21" t="e">
        <f ca="1">IF(AND(Q102&lt;&gt; "", COUNTIF(SAP!#REF!,Q102)&gt;0),"Matched", "")</f>
        <v>#REF!</v>
      </c>
    </row>
    <row r="103" spans="1:18" hidden="1">
      <c r="A103" s="21">
        <v>11563327</v>
      </c>
      <c r="B103" s="22">
        <v>43922</v>
      </c>
      <c r="C103" s="22">
        <v>43922</v>
      </c>
      <c r="D103" s="21" t="s">
        <v>10</v>
      </c>
      <c r="E103" s="23">
        <v>0</v>
      </c>
      <c r="F103" s="23">
        <v>0</v>
      </c>
      <c r="G103" s="23">
        <v>6893</v>
      </c>
      <c r="H103" s="23">
        <v>341451.29</v>
      </c>
      <c r="I103" s="21" t="s">
        <v>11</v>
      </c>
      <c r="J103" s="21" t="s">
        <v>12</v>
      </c>
      <c r="K103" s="21" t="str">
        <f t="shared" si="3"/>
        <v/>
      </c>
      <c r="L103" s="21" t="e">
        <f ca="1">IF(AND(K103&lt;&gt; "", COUNTIF(SAP!#REF!,K103)&gt;0),"Matched", "")</f>
        <v>#REF!</v>
      </c>
      <c r="M103" s="21" t="str">
        <f t="shared" si="4"/>
        <v/>
      </c>
      <c r="N103" s="21" t="e">
        <f ca="1">IF(AND(M103&lt;&gt; "", COUNTIF(SAP!#REF!,M103)&gt;0),"Matched", "")</f>
        <v>#REF!</v>
      </c>
      <c r="O103" s="21" t="str">
        <f t="shared" si="5"/>
        <v/>
      </c>
      <c r="P103" s="21" t="e">
        <f ca="1">IF(AND(O103&lt;&gt; "", COUNTIF(SAP!#REF!,O103)&gt;0),"Matched", "")</f>
        <v>#REF!</v>
      </c>
      <c r="Q103" s="21" t="str">
        <f ca="1">IF(OR(D103="AC",D103="TR"),"Logic4"&amp;"_"&amp;TEXT(C103,"dd.mm.yyyy") &amp;"_"&amp; 1207713.48,"")</f>
        <v>Logic4_01.04.2020_1207713.48</v>
      </c>
      <c r="R103" s="21" t="e">
        <f ca="1">IF(AND(Q103&lt;&gt; "", COUNTIF(SAP!#REF!,Q103)&gt;0),"Matched", "")</f>
        <v>#REF!</v>
      </c>
    </row>
    <row r="104" spans="1:18" hidden="1">
      <c r="A104" s="21">
        <v>11563327</v>
      </c>
      <c r="B104" s="22">
        <v>43922</v>
      </c>
      <c r="C104" s="22">
        <v>43922</v>
      </c>
      <c r="D104" s="21" t="s">
        <v>10</v>
      </c>
      <c r="E104" s="23">
        <v>0</v>
      </c>
      <c r="F104" s="23">
        <v>0</v>
      </c>
      <c r="G104" s="23">
        <v>6910</v>
      </c>
      <c r="H104" s="23">
        <v>348361.29</v>
      </c>
      <c r="I104" s="21" t="s">
        <v>11</v>
      </c>
      <c r="J104" s="21" t="s">
        <v>12</v>
      </c>
      <c r="K104" s="21" t="str">
        <f t="shared" si="3"/>
        <v/>
      </c>
      <c r="L104" s="21" t="e">
        <f ca="1">IF(AND(K104&lt;&gt; "", COUNTIF(SAP!#REF!,K104)&gt;0),"Matched", "")</f>
        <v>#REF!</v>
      </c>
      <c r="M104" s="21" t="str">
        <f t="shared" si="4"/>
        <v/>
      </c>
      <c r="N104" s="21" t="e">
        <f ca="1">IF(AND(M104&lt;&gt; "", COUNTIF(SAP!#REF!,M104)&gt;0),"Matched", "")</f>
        <v>#REF!</v>
      </c>
      <c r="O104" s="21" t="str">
        <f t="shared" si="5"/>
        <v/>
      </c>
      <c r="P104" s="21" t="e">
        <f ca="1">IF(AND(O104&lt;&gt; "", COUNTIF(SAP!#REF!,O104)&gt;0),"Matched", "")</f>
        <v>#REF!</v>
      </c>
      <c r="Q104" s="21" t="str">
        <f ca="1">IF(OR(D104="AC",D104="TR"),"Logic4"&amp;"_"&amp;TEXT(C104,"dd.mm.yyyy") &amp;"_"&amp; 1207713.48,"")</f>
        <v>Logic4_01.04.2020_1207713.48</v>
      </c>
      <c r="R104" s="21" t="e">
        <f ca="1">IF(AND(Q104&lt;&gt; "", COUNTIF(SAP!#REF!,Q104)&gt;0),"Matched", "")</f>
        <v>#REF!</v>
      </c>
    </row>
    <row r="105" spans="1:18" hidden="1">
      <c r="A105" s="21">
        <v>11563327</v>
      </c>
      <c r="B105" s="22">
        <v>43922</v>
      </c>
      <c r="C105" s="22">
        <v>43922</v>
      </c>
      <c r="D105" s="21" t="s">
        <v>10</v>
      </c>
      <c r="E105" s="23">
        <v>0</v>
      </c>
      <c r="F105" s="23">
        <v>0</v>
      </c>
      <c r="G105" s="23">
        <v>7034</v>
      </c>
      <c r="H105" s="23">
        <v>355395.29</v>
      </c>
      <c r="I105" s="21" t="s">
        <v>11</v>
      </c>
      <c r="J105" s="21" t="s">
        <v>12</v>
      </c>
      <c r="K105" s="21" t="str">
        <f t="shared" si="3"/>
        <v/>
      </c>
      <c r="L105" s="21" t="e">
        <f ca="1">IF(AND(K105&lt;&gt; "", COUNTIF(SAP!#REF!,K105)&gt;0),"Matched", "")</f>
        <v>#REF!</v>
      </c>
      <c r="M105" s="21" t="str">
        <f t="shared" si="4"/>
        <v/>
      </c>
      <c r="N105" s="21" t="e">
        <f ca="1">IF(AND(M105&lt;&gt; "", COUNTIF(SAP!#REF!,M105)&gt;0),"Matched", "")</f>
        <v>#REF!</v>
      </c>
      <c r="O105" s="21" t="str">
        <f t="shared" si="5"/>
        <v/>
      </c>
      <c r="P105" s="21" t="e">
        <f ca="1">IF(AND(O105&lt;&gt; "", COUNTIF(SAP!#REF!,O105)&gt;0),"Matched", "")</f>
        <v>#REF!</v>
      </c>
      <c r="Q105" s="21" t="str">
        <f ca="1">IF(OR(D105="AC",D105="TR"),"Logic4"&amp;"_"&amp;TEXT(C105,"dd.mm.yyyy") &amp;"_"&amp; 1207713.48,"")</f>
        <v>Logic4_01.04.2020_1207713.48</v>
      </c>
      <c r="R105" s="21" t="e">
        <f ca="1">IF(AND(Q105&lt;&gt; "", COUNTIF(SAP!#REF!,Q105)&gt;0),"Matched", "")</f>
        <v>#REF!</v>
      </c>
    </row>
    <row r="106" spans="1:18" hidden="1">
      <c r="A106" s="21">
        <v>11563327</v>
      </c>
      <c r="B106" s="22">
        <v>43922</v>
      </c>
      <c r="C106" s="22">
        <v>43922</v>
      </c>
      <c r="D106" s="21" t="s">
        <v>10</v>
      </c>
      <c r="E106" s="23">
        <v>0</v>
      </c>
      <c r="F106" s="23">
        <v>0</v>
      </c>
      <c r="G106" s="23">
        <v>7151.53</v>
      </c>
      <c r="H106" s="23">
        <v>362546.82</v>
      </c>
      <c r="I106" s="21" t="s">
        <v>11</v>
      </c>
      <c r="J106" s="21" t="s">
        <v>12</v>
      </c>
      <c r="K106" s="21" t="str">
        <f t="shared" si="3"/>
        <v/>
      </c>
      <c r="L106" s="21" t="e">
        <f ca="1">IF(AND(K106&lt;&gt; "", COUNTIF(SAP!#REF!,K106)&gt;0),"Matched", "")</f>
        <v>#REF!</v>
      </c>
      <c r="M106" s="21" t="str">
        <f t="shared" si="4"/>
        <v/>
      </c>
      <c r="N106" s="21" t="e">
        <f ca="1">IF(AND(M106&lt;&gt; "", COUNTIF(SAP!#REF!,M106)&gt;0),"Matched", "")</f>
        <v>#REF!</v>
      </c>
      <c r="O106" s="21" t="str">
        <f t="shared" si="5"/>
        <v/>
      </c>
      <c r="P106" s="21" t="e">
        <f ca="1">IF(AND(O106&lt;&gt; "", COUNTIF(SAP!#REF!,O106)&gt;0),"Matched", "")</f>
        <v>#REF!</v>
      </c>
      <c r="Q106" s="21" t="str">
        <f ca="1">IF(OR(D106="AC",D106="TR"),"Logic4"&amp;"_"&amp;TEXT(C106,"dd.mm.yyyy") &amp;"_"&amp; 1207713.48,"")</f>
        <v>Logic4_01.04.2020_1207713.48</v>
      </c>
      <c r="R106" s="21" t="e">
        <f ca="1">IF(AND(Q106&lt;&gt; "", COUNTIF(SAP!#REF!,Q106)&gt;0),"Matched", "")</f>
        <v>#REF!</v>
      </c>
    </row>
    <row r="107" spans="1:18" hidden="1">
      <c r="A107" s="21">
        <v>11563327</v>
      </c>
      <c r="B107" s="22">
        <v>43922</v>
      </c>
      <c r="C107" s="22">
        <v>43922</v>
      </c>
      <c r="D107" s="21" t="s">
        <v>10</v>
      </c>
      <c r="E107" s="23">
        <v>0</v>
      </c>
      <c r="F107" s="23">
        <v>0</v>
      </c>
      <c r="G107" s="23">
        <v>7307</v>
      </c>
      <c r="H107" s="23">
        <v>369853.82</v>
      </c>
      <c r="I107" s="21" t="s">
        <v>11</v>
      </c>
      <c r="J107" s="21" t="s">
        <v>12</v>
      </c>
      <c r="K107" s="21" t="str">
        <f t="shared" si="3"/>
        <v/>
      </c>
      <c r="L107" s="21" t="e">
        <f ca="1">IF(AND(K107&lt;&gt; "", COUNTIF(SAP!#REF!,K107)&gt;0),"Matched", "")</f>
        <v>#REF!</v>
      </c>
      <c r="M107" s="21" t="str">
        <f t="shared" si="4"/>
        <v/>
      </c>
      <c r="N107" s="21" t="e">
        <f ca="1">IF(AND(M107&lt;&gt; "", COUNTIF(SAP!#REF!,M107)&gt;0),"Matched", "")</f>
        <v>#REF!</v>
      </c>
      <c r="O107" s="21" t="str">
        <f t="shared" si="5"/>
        <v/>
      </c>
      <c r="P107" s="21" t="e">
        <f ca="1">IF(AND(O107&lt;&gt; "", COUNTIF(SAP!#REF!,O107)&gt;0),"Matched", "")</f>
        <v>#REF!</v>
      </c>
      <c r="Q107" s="21" t="str">
        <f ca="1">IF(OR(D107="AC",D107="TR"),"Logic4"&amp;"_"&amp;TEXT(C107,"dd.mm.yyyy") &amp;"_"&amp; 1207713.48,"")</f>
        <v>Logic4_01.04.2020_1207713.48</v>
      </c>
      <c r="R107" s="21" t="e">
        <f ca="1">IF(AND(Q107&lt;&gt; "", COUNTIF(SAP!#REF!,Q107)&gt;0),"Matched", "")</f>
        <v>#REF!</v>
      </c>
    </row>
    <row r="108" spans="1:18" hidden="1">
      <c r="A108" s="21">
        <v>11563327</v>
      </c>
      <c r="B108" s="22">
        <v>43922</v>
      </c>
      <c r="C108" s="22">
        <v>43922</v>
      </c>
      <c r="D108" s="21" t="s">
        <v>10</v>
      </c>
      <c r="E108" s="23">
        <v>0</v>
      </c>
      <c r="F108" s="23">
        <v>0</v>
      </c>
      <c r="G108" s="23">
        <v>7802.6</v>
      </c>
      <c r="H108" s="23">
        <v>377656.42</v>
      </c>
      <c r="I108" s="21" t="s">
        <v>11</v>
      </c>
      <c r="J108" s="21" t="s">
        <v>12</v>
      </c>
      <c r="K108" s="21" t="str">
        <f t="shared" si="3"/>
        <v/>
      </c>
      <c r="L108" s="21" t="e">
        <f ca="1">IF(AND(K108&lt;&gt; "", COUNTIF(SAP!#REF!,K108)&gt;0),"Matched", "")</f>
        <v>#REF!</v>
      </c>
      <c r="M108" s="21" t="str">
        <f t="shared" si="4"/>
        <v/>
      </c>
      <c r="N108" s="21" t="e">
        <f ca="1">IF(AND(M108&lt;&gt; "", COUNTIF(SAP!#REF!,M108)&gt;0),"Matched", "")</f>
        <v>#REF!</v>
      </c>
      <c r="O108" s="21" t="str">
        <f t="shared" si="5"/>
        <v/>
      </c>
      <c r="P108" s="21" t="e">
        <f ca="1">IF(AND(O108&lt;&gt; "", COUNTIF(SAP!#REF!,O108)&gt;0),"Matched", "")</f>
        <v>#REF!</v>
      </c>
      <c r="Q108" s="21" t="str">
        <f ca="1">IF(OR(D108="AC",D108="TR"),"Logic4"&amp;"_"&amp;TEXT(C108,"dd.mm.yyyy") &amp;"_"&amp; 1207713.48,"")</f>
        <v>Logic4_01.04.2020_1207713.48</v>
      </c>
      <c r="R108" s="21" t="e">
        <f ca="1">IF(AND(Q108&lt;&gt; "", COUNTIF(SAP!#REF!,Q108)&gt;0),"Matched", "")</f>
        <v>#REF!</v>
      </c>
    </row>
    <row r="109" spans="1:18" hidden="1">
      <c r="A109" s="21">
        <v>11563327</v>
      </c>
      <c r="B109" s="22">
        <v>43922</v>
      </c>
      <c r="C109" s="22">
        <v>43922</v>
      </c>
      <c r="D109" s="21" t="s">
        <v>10</v>
      </c>
      <c r="E109" s="23">
        <v>0</v>
      </c>
      <c r="F109" s="23">
        <v>0</v>
      </c>
      <c r="G109" s="23">
        <v>7877.2</v>
      </c>
      <c r="H109" s="23">
        <v>385533.62</v>
      </c>
      <c r="I109" s="21" t="s">
        <v>11</v>
      </c>
      <c r="J109" s="21" t="s">
        <v>12</v>
      </c>
      <c r="K109" s="21" t="str">
        <f t="shared" si="3"/>
        <v/>
      </c>
      <c r="L109" s="21" t="e">
        <f ca="1">IF(AND(K109&lt;&gt; "", COUNTIF(SAP!#REF!,K109)&gt;0),"Matched", "")</f>
        <v>#REF!</v>
      </c>
      <c r="M109" s="21" t="str">
        <f t="shared" si="4"/>
        <v/>
      </c>
      <c r="N109" s="21" t="e">
        <f ca="1">IF(AND(M109&lt;&gt; "", COUNTIF(SAP!#REF!,M109)&gt;0),"Matched", "")</f>
        <v>#REF!</v>
      </c>
      <c r="O109" s="21" t="str">
        <f t="shared" si="5"/>
        <v/>
      </c>
      <c r="P109" s="21" t="e">
        <f ca="1">IF(AND(O109&lt;&gt; "", COUNTIF(SAP!#REF!,O109)&gt;0),"Matched", "")</f>
        <v>#REF!</v>
      </c>
      <c r="Q109" s="21" t="str">
        <f ca="1">IF(OR(D109="AC",D109="TR"),"Logic4"&amp;"_"&amp;TEXT(C109,"dd.mm.yyyy") &amp;"_"&amp; 1207713.48,"")</f>
        <v>Logic4_01.04.2020_1207713.48</v>
      </c>
      <c r="R109" s="21" t="e">
        <f ca="1">IF(AND(Q109&lt;&gt; "", COUNTIF(SAP!#REF!,Q109)&gt;0),"Matched", "")</f>
        <v>#REF!</v>
      </c>
    </row>
    <row r="110" spans="1:18" hidden="1">
      <c r="A110" s="21">
        <v>11563327</v>
      </c>
      <c r="B110" s="22">
        <v>43922</v>
      </c>
      <c r="C110" s="22">
        <v>43922</v>
      </c>
      <c r="D110" s="21" t="s">
        <v>10</v>
      </c>
      <c r="E110" s="23">
        <v>0</v>
      </c>
      <c r="F110" s="23">
        <v>0</v>
      </c>
      <c r="G110" s="23">
        <v>8040.4</v>
      </c>
      <c r="H110" s="23">
        <v>393574.02</v>
      </c>
      <c r="I110" s="21" t="s">
        <v>11</v>
      </c>
      <c r="J110" s="21" t="s">
        <v>12</v>
      </c>
      <c r="K110" s="21" t="str">
        <f t="shared" si="3"/>
        <v/>
      </c>
      <c r="L110" s="21" t="e">
        <f ca="1">IF(AND(K110&lt;&gt; "", COUNTIF(SAP!#REF!,K110)&gt;0),"Matched", "")</f>
        <v>#REF!</v>
      </c>
      <c r="M110" s="21" t="str">
        <f t="shared" si="4"/>
        <v/>
      </c>
      <c r="N110" s="21" t="e">
        <f ca="1">IF(AND(M110&lt;&gt; "", COUNTIF(SAP!#REF!,M110)&gt;0),"Matched", "")</f>
        <v>#REF!</v>
      </c>
      <c r="O110" s="21" t="str">
        <f t="shared" si="5"/>
        <v/>
      </c>
      <c r="P110" s="21" t="e">
        <f ca="1">IF(AND(O110&lt;&gt; "", COUNTIF(SAP!#REF!,O110)&gt;0),"Matched", "")</f>
        <v>#REF!</v>
      </c>
      <c r="Q110" s="21" t="str">
        <f ca="1">IF(OR(D110="AC",D110="TR"),"Logic4"&amp;"_"&amp;TEXT(C110,"dd.mm.yyyy") &amp;"_"&amp; 1207713.48,"")</f>
        <v>Logic4_01.04.2020_1207713.48</v>
      </c>
      <c r="R110" s="21" t="e">
        <f ca="1">IF(AND(Q110&lt;&gt; "", COUNTIF(SAP!#REF!,Q110)&gt;0),"Matched", "")</f>
        <v>#REF!</v>
      </c>
    </row>
    <row r="111" spans="1:18" hidden="1">
      <c r="A111" s="21">
        <v>11563327</v>
      </c>
      <c r="B111" s="22">
        <v>43922</v>
      </c>
      <c r="C111" s="22">
        <v>43922</v>
      </c>
      <c r="D111" s="21" t="s">
        <v>10</v>
      </c>
      <c r="E111" s="23">
        <v>0</v>
      </c>
      <c r="F111" s="23">
        <v>0</v>
      </c>
      <c r="G111" s="23">
        <v>8160</v>
      </c>
      <c r="H111" s="23">
        <v>401734.02</v>
      </c>
      <c r="I111" s="21" t="s">
        <v>11</v>
      </c>
      <c r="J111" s="21" t="s">
        <v>12</v>
      </c>
      <c r="K111" s="21" t="str">
        <f t="shared" si="3"/>
        <v/>
      </c>
      <c r="L111" s="21" t="e">
        <f ca="1">IF(AND(K111&lt;&gt; "", COUNTIF(SAP!#REF!,K111)&gt;0),"Matched", "")</f>
        <v>#REF!</v>
      </c>
      <c r="M111" s="21" t="str">
        <f t="shared" si="4"/>
        <v/>
      </c>
      <c r="N111" s="21" t="e">
        <f ca="1">IF(AND(M111&lt;&gt; "", COUNTIF(SAP!#REF!,M111)&gt;0),"Matched", "")</f>
        <v>#REF!</v>
      </c>
      <c r="O111" s="21" t="str">
        <f t="shared" si="5"/>
        <v/>
      </c>
      <c r="P111" s="21" t="e">
        <f ca="1">IF(AND(O111&lt;&gt; "", COUNTIF(SAP!#REF!,O111)&gt;0),"Matched", "")</f>
        <v>#REF!</v>
      </c>
      <c r="Q111" s="21" t="str">
        <f ca="1">IF(OR(D111="AC",D111="TR"),"Logic4"&amp;"_"&amp;TEXT(C111,"dd.mm.yyyy") &amp;"_"&amp; 1207713.48,"")</f>
        <v>Logic4_01.04.2020_1207713.48</v>
      </c>
      <c r="R111" s="21" t="e">
        <f ca="1">IF(AND(Q111&lt;&gt; "", COUNTIF(SAP!#REF!,Q111)&gt;0),"Matched", "")</f>
        <v>#REF!</v>
      </c>
    </row>
    <row r="112" spans="1:18" hidden="1">
      <c r="A112" s="21">
        <v>11563327</v>
      </c>
      <c r="B112" s="22">
        <v>43922</v>
      </c>
      <c r="C112" s="22">
        <v>43922</v>
      </c>
      <c r="D112" s="21" t="s">
        <v>10</v>
      </c>
      <c r="E112" s="23">
        <v>0</v>
      </c>
      <c r="F112" s="23">
        <v>0</v>
      </c>
      <c r="G112" s="23">
        <v>8211</v>
      </c>
      <c r="H112" s="23">
        <v>409945.02</v>
      </c>
      <c r="I112" s="21" t="s">
        <v>11</v>
      </c>
      <c r="J112" s="21" t="s">
        <v>12</v>
      </c>
      <c r="K112" s="21" t="str">
        <f t="shared" si="3"/>
        <v/>
      </c>
      <c r="L112" s="21" t="e">
        <f ca="1">IF(AND(K112&lt;&gt; "", COUNTIF(SAP!#REF!,K112)&gt;0),"Matched", "")</f>
        <v>#REF!</v>
      </c>
      <c r="M112" s="21" t="str">
        <f t="shared" si="4"/>
        <v/>
      </c>
      <c r="N112" s="21" t="e">
        <f ca="1">IF(AND(M112&lt;&gt; "", COUNTIF(SAP!#REF!,M112)&gt;0),"Matched", "")</f>
        <v>#REF!</v>
      </c>
      <c r="O112" s="21" t="str">
        <f t="shared" si="5"/>
        <v/>
      </c>
      <c r="P112" s="21" t="e">
        <f ca="1">IF(AND(O112&lt;&gt; "", COUNTIF(SAP!#REF!,O112)&gt;0),"Matched", "")</f>
        <v>#REF!</v>
      </c>
      <c r="Q112" s="21" t="str">
        <f ca="1">IF(OR(D112="AC",D112="TR"),"Logic4"&amp;"_"&amp;TEXT(C112,"dd.mm.yyyy") &amp;"_"&amp; 1207713.48,"")</f>
        <v>Logic4_01.04.2020_1207713.48</v>
      </c>
      <c r="R112" s="21" t="e">
        <f ca="1">IF(AND(Q112&lt;&gt; "", COUNTIF(SAP!#REF!,Q112)&gt;0),"Matched", "")</f>
        <v>#REF!</v>
      </c>
    </row>
    <row r="113" spans="1:18" hidden="1">
      <c r="A113" s="21">
        <v>11563327</v>
      </c>
      <c r="B113" s="22">
        <v>43922</v>
      </c>
      <c r="C113" s="22">
        <v>43922</v>
      </c>
      <c r="D113" s="21" t="s">
        <v>10</v>
      </c>
      <c r="E113" s="23">
        <v>0</v>
      </c>
      <c r="F113" s="23">
        <v>0</v>
      </c>
      <c r="G113" s="23">
        <v>8240</v>
      </c>
      <c r="H113" s="23">
        <v>418185.02</v>
      </c>
      <c r="I113" s="21" t="s">
        <v>11</v>
      </c>
      <c r="J113" s="21" t="s">
        <v>12</v>
      </c>
      <c r="K113" s="21" t="str">
        <f t="shared" si="3"/>
        <v/>
      </c>
      <c r="L113" s="21" t="e">
        <f ca="1">IF(AND(K113&lt;&gt; "", COUNTIF(SAP!#REF!,K113)&gt;0),"Matched", "")</f>
        <v>#REF!</v>
      </c>
      <c r="M113" s="21" t="str">
        <f t="shared" si="4"/>
        <v/>
      </c>
      <c r="N113" s="21" t="e">
        <f ca="1">IF(AND(M113&lt;&gt; "", COUNTIF(SAP!#REF!,M113)&gt;0),"Matched", "")</f>
        <v>#REF!</v>
      </c>
      <c r="O113" s="21" t="str">
        <f t="shared" si="5"/>
        <v/>
      </c>
      <c r="P113" s="21" t="e">
        <f ca="1">IF(AND(O113&lt;&gt; "", COUNTIF(SAP!#REF!,O113)&gt;0),"Matched", "")</f>
        <v>#REF!</v>
      </c>
      <c r="Q113" s="21" t="str">
        <f ca="1">IF(OR(D113="AC",D113="TR"),"Logic4"&amp;"_"&amp;TEXT(C113,"dd.mm.yyyy") &amp;"_"&amp; 1207713.48,"")</f>
        <v>Logic4_01.04.2020_1207713.48</v>
      </c>
      <c r="R113" s="21" t="e">
        <f ca="1">IF(AND(Q113&lt;&gt; "", COUNTIF(SAP!#REF!,Q113)&gt;0),"Matched", "")</f>
        <v>#REF!</v>
      </c>
    </row>
    <row r="114" spans="1:18" hidden="1">
      <c r="A114" s="21">
        <v>11563327</v>
      </c>
      <c r="B114" s="22">
        <v>43922</v>
      </c>
      <c r="C114" s="22">
        <v>43922</v>
      </c>
      <c r="D114" s="21" t="s">
        <v>10</v>
      </c>
      <c r="E114" s="23">
        <v>0</v>
      </c>
      <c r="F114" s="23">
        <v>0</v>
      </c>
      <c r="G114" s="23">
        <v>8358</v>
      </c>
      <c r="H114" s="23">
        <v>426543.02</v>
      </c>
      <c r="I114" s="21" t="s">
        <v>11</v>
      </c>
      <c r="J114" s="21" t="s">
        <v>12</v>
      </c>
      <c r="K114" s="21" t="str">
        <f t="shared" si="3"/>
        <v/>
      </c>
      <c r="L114" s="21" t="e">
        <f ca="1">IF(AND(K114&lt;&gt; "", COUNTIF(SAP!#REF!,K114)&gt;0),"Matched", "")</f>
        <v>#REF!</v>
      </c>
      <c r="M114" s="21" t="str">
        <f t="shared" si="4"/>
        <v/>
      </c>
      <c r="N114" s="21" t="e">
        <f ca="1">IF(AND(M114&lt;&gt; "", COUNTIF(SAP!#REF!,M114)&gt;0),"Matched", "")</f>
        <v>#REF!</v>
      </c>
      <c r="O114" s="21" t="str">
        <f t="shared" si="5"/>
        <v/>
      </c>
      <c r="P114" s="21" t="e">
        <f ca="1">IF(AND(O114&lt;&gt; "", COUNTIF(SAP!#REF!,O114)&gt;0),"Matched", "")</f>
        <v>#REF!</v>
      </c>
      <c r="Q114" s="21" t="str">
        <f ca="1">IF(OR(D114="AC",D114="TR"),"Logic4"&amp;"_"&amp;TEXT(C114,"dd.mm.yyyy") &amp;"_"&amp; 1207713.48,"")</f>
        <v>Logic4_01.04.2020_1207713.48</v>
      </c>
      <c r="R114" s="21" t="e">
        <f ca="1">IF(AND(Q114&lt;&gt; "", COUNTIF(SAP!#REF!,Q114)&gt;0),"Matched", "")</f>
        <v>#REF!</v>
      </c>
    </row>
    <row r="115" spans="1:18" hidden="1">
      <c r="A115" s="21">
        <v>11563327</v>
      </c>
      <c r="B115" s="22">
        <v>43922</v>
      </c>
      <c r="C115" s="22">
        <v>43922</v>
      </c>
      <c r="D115" s="21" t="s">
        <v>10</v>
      </c>
      <c r="E115" s="23">
        <v>0</v>
      </c>
      <c r="F115" s="23">
        <v>0</v>
      </c>
      <c r="G115" s="23">
        <v>8599.2000000000007</v>
      </c>
      <c r="H115" s="23">
        <v>435142.22</v>
      </c>
      <c r="I115" s="21" t="s">
        <v>11</v>
      </c>
      <c r="J115" s="21" t="s">
        <v>12</v>
      </c>
      <c r="K115" s="21" t="str">
        <f t="shared" si="3"/>
        <v/>
      </c>
      <c r="L115" s="21" t="e">
        <f ca="1">IF(AND(K115&lt;&gt; "", COUNTIF(SAP!#REF!,K115)&gt;0),"Matched", "")</f>
        <v>#REF!</v>
      </c>
      <c r="M115" s="21" t="str">
        <f t="shared" si="4"/>
        <v/>
      </c>
      <c r="N115" s="21" t="e">
        <f ca="1">IF(AND(M115&lt;&gt; "", COUNTIF(SAP!#REF!,M115)&gt;0),"Matched", "")</f>
        <v>#REF!</v>
      </c>
      <c r="O115" s="21" t="str">
        <f t="shared" si="5"/>
        <v/>
      </c>
      <c r="P115" s="21" t="e">
        <f ca="1">IF(AND(O115&lt;&gt; "", COUNTIF(SAP!#REF!,O115)&gt;0),"Matched", "")</f>
        <v>#REF!</v>
      </c>
      <c r="Q115" s="21" t="str">
        <f ca="1">IF(OR(D115="AC",D115="TR"),"Logic4"&amp;"_"&amp;TEXT(C115,"dd.mm.yyyy") &amp;"_"&amp; 1207713.48,"")</f>
        <v>Logic4_01.04.2020_1207713.48</v>
      </c>
      <c r="R115" s="21" t="e">
        <f ca="1">IF(AND(Q115&lt;&gt; "", COUNTIF(SAP!#REF!,Q115)&gt;0),"Matched", "")</f>
        <v>#REF!</v>
      </c>
    </row>
    <row r="116" spans="1:18" hidden="1">
      <c r="A116" s="21">
        <v>11563327</v>
      </c>
      <c r="B116" s="22">
        <v>43922</v>
      </c>
      <c r="C116" s="22">
        <v>43922</v>
      </c>
      <c r="D116" s="21" t="s">
        <v>10</v>
      </c>
      <c r="E116" s="23">
        <v>0</v>
      </c>
      <c r="F116" s="23">
        <v>0</v>
      </c>
      <c r="G116" s="23">
        <v>8714.7999999999993</v>
      </c>
      <c r="H116" s="23">
        <v>443857.02</v>
      </c>
      <c r="I116" s="21" t="s">
        <v>11</v>
      </c>
      <c r="J116" s="21" t="s">
        <v>12</v>
      </c>
      <c r="K116" s="21" t="str">
        <f t="shared" si="3"/>
        <v/>
      </c>
      <c r="L116" s="21" t="e">
        <f ca="1">IF(AND(K116&lt;&gt; "", COUNTIF(SAP!#REF!,K116)&gt;0),"Matched", "")</f>
        <v>#REF!</v>
      </c>
      <c r="M116" s="21" t="str">
        <f t="shared" si="4"/>
        <v/>
      </c>
      <c r="N116" s="21" t="e">
        <f ca="1">IF(AND(M116&lt;&gt; "", COUNTIF(SAP!#REF!,M116)&gt;0),"Matched", "")</f>
        <v>#REF!</v>
      </c>
      <c r="O116" s="21" t="str">
        <f t="shared" si="5"/>
        <v/>
      </c>
      <c r="P116" s="21" t="e">
        <f ca="1">IF(AND(O116&lt;&gt; "", COUNTIF(SAP!#REF!,O116)&gt;0),"Matched", "")</f>
        <v>#REF!</v>
      </c>
      <c r="Q116" s="21" t="str">
        <f ca="1">IF(OR(D116="AC",D116="TR"),"Logic4"&amp;"_"&amp;TEXT(C116,"dd.mm.yyyy") &amp;"_"&amp; 1207713.48,"")</f>
        <v>Logic4_01.04.2020_1207713.48</v>
      </c>
      <c r="R116" s="21" t="e">
        <f ca="1">IF(AND(Q116&lt;&gt; "", COUNTIF(SAP!#REF!,Q116)&gt;0),"Matched", "")</f>
        <v>#REF!</v>
      </c>
    </row>
    <row r="117" spans="1:18" hidden="1">
      <c r="A117" s="21">
        <v>11563327</v>
      </c>
      <c r="B117" s="22">
        <v>43922</v>
      </c>
      <c r="C117" s="22">
        <v>43922</v>
      </c>
      <c r="D117" s="21" t="s">
        <v>10</v>
      </c>
      <c r="E117" s="23">
        <v>0</v>
      </c>
      <c r="F117" s="23">
        <v>0</v>
      </c>
      <c r="G117" s="23">
        <v>8877.4</v>
      </c>
      <c r="H117" s="23">
        <v>452734.42</v>
      </c>
      <c r="I117" s="21" t="s">
        <v>11</v>
      </c>
      <c r="J117" s="21" t="s">
        <v>12</v>
      </c>
      <c r="K117" s="21" t="str">
        <f t="shared" si="3"/>
        <v/>
      </c>
      <c r="L117" s="21" t="e">
        <f ca="1">IF(AND(K117&lt;&gt; "", COUNTIF(SAP!#REF!,K117)&gt;0),"Matched", "")</f>
        <v>#REF!</v>
      </c>
      <c r="M117" s="21" t="str">
        <f t="shared" si="4"/>
        <v/>
      </c>
      <c r="N117" s="21" t="e">
        <f ca="1">IF(AND(M117&lt;&gt; "", COUNTIF(SAP!#REF!,M117)&gt;0),"Matched", "")</f>
        <v>#REF!</v>
      </c>
      <c r="O117" s="21" t="str">
        <f t="shared" si="5"/>
        <v/>
      </c>
      <c r="P117" s="21" t="e">
        <f ca="1">IF(AND(O117&lt;&gt; "", COUNTIF(SAP!#REF!,O117)&gt;0),"Matched", "")</f>
        <v>#REF!</v>
      </c>
      <c r="Q117" s="21" t="str">
        <f ca="1">IF(OR(D117="AC",D117="TR"),"Logic4"&amp;"_"&amp;TEXT(C117,"dd.mm.yyyy") &amp;"_"&amp; 1207713.48,"")</f>
        <v>Logic4_01.04.2020_1207713.48</v>
      </c>
      <c r="R117" s="21" t="e">
        <f ca="1">IF(AND(Q117&lt;&gt; "", COUNTIF(SAP!#REF!,Q117)&gt;0),"Matched", "")</f>
        <v>#REF!</v>
      </c>
    </row>
    <row r="118" spans="1:18" hidden="1">
      <c r="A118" s="21">
        <v>11563327</v>
      </c>
      <c r="B118" s="22">
        <v>43922</v>
      </c>
      <c r="C118" s="22">
        <v>43922</v>
      </c>
      <c r="D118" s="21" t="s">
        <v>10</v>
      </c>
      <c r="E118" s="23">
        <v>0</v>
      </c>
      <c r="F118" s="23">
        <v>0</v>
      </c>
      <c r="G118" s="23">
        <v>8977.7800000000007</v>
      </c>
      <c r="H118" s="23">
        <v>461712.2</v>
      </c>
      <c r="I118" s="21" t="s">
        <v>11</v>
      </c>
      <c r="J118" s="21" t="s">
        <v>12</v>
      </c>
      <c r="K118" s="21" t="str">
        <f t="shared" si="3"/>
        <v/>
      </c>
      <c r="L118" s="21" t="e">
        <f ca="1">IF(AND(K118&lt;&gt; "", COUNTIF(SAP!#REF!,K118)&gt;0),"Matched", "")</f>
        <v>#REF!</v>
      </c>
      <c r="M118" s="21" t="str">
        <f t="shared" si="4"/>
        <v/>
      </c>
      <c r="N118" s="21" t="e">
        <f ca="1">IF(AND(M118&lt;&gt; "", COUNTIF(SAP!#REF!,M118)&gt;0),"Matched", "")</f>
        <v>#REF!</v>
      </c>
      <c r="O118" s="21" t="str">
        <f t="shared" si="5"/>
        <v/>
      </c>
      <c r="P118" s="21" t="e">
        <f ca="1">IF(AND(O118&lt;&gt; "", COUNTIF(SAP!#REF!,O118)&gt;0),"Matched", "")</f>
        <v>#REF!</v>
      </c>
      <c r="Q118" s="21" t="str">
        <f ca="1">IF(OR(D118="AC",D118="TR"),"Logic4"&amp;"_"&amp;TEXT(C118,"dd.mm.yyyy") &amp;"_"&amp; 1207713.48,"")</f>
        <v>Logic4_01.04.2020_1207713.48</v>
      </c>
      <c r="R118" s="21" t="e">
        <f ca="1">IF(AND(Q118&lt;&gt; "", COUNTIF(SAP!#REF!,Q118)&gt;0),"Matched", "")</f>
        <v>#REF!</v>
      </c>
    </row>
    <row r="119" spans="1:18" hidden="1">
      <c r="A119" s="21">
        <v>11563327</v>
      </c>
      <c r="B119" s="22">
        <v>43922</v>
      </c>
      <c r="C119" s="22">
        <v>43922</v>
      </c>
      <c r="D119" s="21" t="s">
        <v>10</v>
      </c>
      <c r="E119" s="23">
        <v>0</v>
      </c>
      <c r="F119" s="23">
        <v>0</v>
      </c>
      <c r="G119" s="23">
        <v>9270</v>
      </c>
      <c r="H119" s="23">
        <v>470982.2</v>
      </c>
      <c r="I119" s="21" t="s">
        <v>11</v>
      </c>
      <c r="J119" s="21" t="s">
        <v>12</v>
      </c>
      <c r="K119" s="21" t="str">
        <f t="shared" si="3"/>
        <v/>
      </c>
      <c r="L119" s="21" t="e">
        <f ca="1">IF(AND(K119&lt;&gt; "", COUNTIF(SAP!#REF!,K119)&gt;0),"Matched", "")</f>
        <v>#REF!</v>
      </c>
      <c r="M119" s="21" t="str">
        <f t="shared" si="4"/>
        <v/>
      </c>
      <c r="N119" s="21" t="e">
        <f ca="1">IF(AND(M119&lt;&gt; "", COUNTIF(SAP!#REF!,M119)&gt;0),"Matched", "")</f>
        <v>#REF!</v>
      </c>
      <c r="O119" s="21" t="str">
        <f t="shared" si="5"/>
        <v/>
      </c>
      <c r="P119" s="21" t="e">
        <f ca="1">IF(AND(O119&lt;&gt; "", COUNTIF(SAP!#REF!,O119)&gt;0),"Matched", "")</f>
        <v>#REF!</v>
      </c>
      <c r="Q119" s="21" t="str">
        <f ca="1">IF(OR(D119="AC",D119="TR"),"Logic4"&amp;"_"&amp;TEXT(C119,"dd.mm.yyyy") &amp;"_"&amp; 1207713.48,"")</f>
        <v>Logic4_01.04.2020_1207713.48</v>
      </c>
      <c r="R119" s="21" t="e">
        <f ca="1">IF(AND(Q119&lt;&gt; "", COUNTIF(SAP!#REF!,Q119)&gt;0),"Matched", "")</f>
        <v>#REF!</v>
      </c>
    </row>
    <row r="120" spans="1:18" hidden="1">
      <c r="A120" s="21">
        <v>11563327</v>
      </c>
      <c r="B120" s="22">
        <v>43922</v>
      </c>
      <c r="C120" s="22">
        <v>43922</v>
      </c>
      <c r="D120" s="21" t="s">
        <v>10</v>
      </c>
      <c r="E120" s="23">
        <v>0</v>
      </c>
      <c r="F120" s="23">
        <v>0</v>
      </c>
      <c r="G120" s="23">
        <v>9273</v>
      </c>
      <c r="H120" s="23">
        <v>480255.2</v>
      </c>
      <c r="I120" s="21" t="s">
        <v>11</v>
      </c>
      <c r="J120" s="21" t="s">
        <v>12</v>
      </c>
      <c r="K120" s="21" t="str">
        <f t="shared" si="3"/>
        <v/>
      </c>
      <c r="L120" s="21" t="e">
        <f ca="1">IF(AND(K120&lt;&gt; "", COUNTIF(SAP!#REF!,K120)&gt;0),"Matched", "")</f>
        <v>#REF!</v>
      </c>
      <c r="M120" s="21" t="str">
        <f t="shared" si="4"/>
        <v/>
      </c>
      <c r="N120" s="21" t="e">
        <f ca="1">IF(AND(M120&lt;&gt; "", COUNTIF(SAP!#REF!,M120)&gt;0),"Matched", "")</f>
        <v>#REF!</v>
      </c>
      <c r="O120" s="21" t="str">
        <f t="shared" si="5"/>
        <v/>
      </c>
      <c r="P120" s="21" t="e">
        <f ca="1">IF(AND(O120&lt;&gt; "", COUNTIF(SAP!#REF!,O120)&gt;0),"Matched", "")</f>
        <v>#REF!</v>
      </c>
      <c r="Q120" s="21" t="str">
        <f ca="1">IF(OR(D120="AC",D120="TR"),"Logic4"&amp;"_"&amp;TEXT(C120,"dd.mm.yyyy") &amp;"_"&amp; 1207713.48,"")</f>
        <v>Logic4_01.04.2020_1207713.48</v>
      </c>
      <c r="R120" s="21" t="e">
        <f ca="1">IF(AND(Q120&lt;&gt; "", COUNTIF(SAP!#REF!,Q120)&gt;0),"Matched", "")</f>
        <v>#REF!</v>
      </c>
    </row>
    <row r="121" spans="1:18" hidden="1">
      <c r="A121" s="21">
        <v>11563327</v>
      </c>
      <c r="B121" s="22">
        <v>43922</v>
      </c>
      <c r="C121" s="22">
        <v>43922</v>
      </c>
      <c r="D121" s="21" t="s">
        <v>10</v>
      </c>
      <c r="E121" s="23">
        <v>0</v>
      </c>
      <c r="F121" s="23">
        <v>0</v>
      </c>
      <c r="G121" s="23">
        <v>9701.57</v>
      </c>
      <c r="H121" s="23">
        <v>489956.77</v>
      </c>
      <c r="I121" s="21" t="s">
        <v>11</v>
      </c>
      <c r="J121" s="21" t="s">
        <v>12</v>
      </c>
      <c r="K121" s="21" t="str">
        <f t="shared" si="3"/>
        <v/>
      </c>
      <c r="L121" s="21" t="e">
        <f ca="1">IF(AND(K121&lt;&gt; "", COUNTIF(SAP!#REF!,K121)&gt;0),"Matched", "")</f>
        <v>#REF!</v>
      </c>
      <c r="M121" s="21" t="str">
        <f t="shared" si="4"/>
        <v/>
      </c>
      <c r="N121" s="21" t="e">
        <f ca="1">IF(AND(M121&lt;&gt; "", COUNTIF(SAP!#REF!,M121)&gt;0),"Matched", "")</f>
        <v>#REF!</v>
      </c>
      <c r="O121" s="21" t="str">
        <f t="shared" si="5"/>
        <v/>
      </c>
      <c r="P121" s="21" t="e">
        <f ca="1">IF(AND(O121&lt;&gt; "", COUNTIF(SAP!#REF!,O121)&gt;0),"Matched", "")</f>
        <v>#REF!</v>
      </c>
      <c r="Q121" s="21" t="str">
        <f ca="1">IF(OR(D121="AC",D121="TR"),"Logic4"&amp;"_"&amp;TEXT(C121,"dd.mm.yyyy") &amp;"_"&amp; 1207713.48,"")</f>
        <v>Logic4_01.04.2020_1207713.48</v>
      </c>
      <c r="R121" s="21" t="e">
        <f ca="1">IF(AND(Q121&lt;&gt; "", COUNTIF(SAP!#REF!,Q121)&gt;0),"Matched", "")</f>
        <v>#REF!</v>
      </c>
    </row>
    <row r="122" spans="1:18" hidden="1">
      <c r="A122" s="21">
        <v>11563327</v>
      </c>
      <c r="B122" s="22">
        <v>43922</v>
      </c>
      <c r="C122" s="22">
        <v>43922</v>
      </c>
      <c r="D122" s="21" t="s">
        <v>10</v>
      </c>
      <c r="E122" s="23">
        <v>0</v>
      </c>
      <c r="F122" s="23">
        <v>0</v>
      </c>
      <c r="G122" s="23">
        <v>9740</v>
      </c>
      <c r="H122" s="23">
        <v>499696.77</v>
      </c>
      <c r="I122" s="21" t="s">
        <v>11</v>
      </c>
      <c r="J122" s="21" t="s">
        <v>12</v>
      </c>
      <c r="K122" s="21" t="str">
        <f t="shared" si="3"/>
        <v/>
      </c>
      <c r="L122" s="21" t="e">
        <f ca="1">IF(AND(K122&lt;&gt; "", COUNTIF(SAP!#REF!,K122)&gt;0),"Matched", "")</f>
        <v>#REF!</v>
      </c>
      <c r="M122" s="21" t="str">
        <f t="shared" si="4"/>
        <v/>
      </c>
      <c r="N122" s="21" t="e">
        <f ca="1">IF(AND(M122&lt;&gt; "", COUNTIF(SAP!#REF!,M122)&gt;0),"Matched", "")</f>
        <v>#REF!</v>
      </c>
      <c r="O122" s="21" t="str">
        <f t="shared" si="5"/>
        <v/>
      </c>
      <c r="P122" s="21" t="e">
        <f ca="1">IF(AND(O122&lt;&gt; "", COUNTIF(SAP!#REF!,O122)&gt;0),"Matched", "")</f>
        <v>#REF!</v>
      </c>
      <c r="Q122" s="21" t="str">
        <f ca="1">IF(OR(D122="AC",D122="TR"),"Logic4"&amp;"_"&amp;TEXT(C122,"dd.mm.yyyy") &amp;"_"&amp; 1207713.48,"")</f>
        <v>Logic4_01.04.2020_1207713.48</v>
      </c>
      <c r="R122" s="21" t="e">
        <f ca="1">IF(AND(Q122&lt;&gt; "", COUNTIF(SAP!#REF!,Q122)&gt;0),"Matched", "")</f>
        <v>#REF!</v>
      </c>
    </row>
    <row r="123" spans="1:18" hidden="1">
      <c r="A123" s="21">
        <v>11563327</v>
      </c>
      <c r="B123" s="22">
        <v>43922</v>
      </c>
      <c r="C123" s="22">
        <v>43922</v>
      </c>
      <c r="D123" s="21" t="s">
        <v>10</v>
      </c>
      <c r="E123" s="23">
        <v>0</v>
      </c>
      <c r="F123" s="23">
        <v>0</v>
      </c>
      <c r="G123" s="23">
        <v>9981.0400000000009</v>
      </c>
      <c r="H123" s="23">
        <v>509677.81</v>
      </c>
      <c r="I123" s="21" t="s">
        <v>11</v>
      </c>
      <c r="J123" s="21" t="s">
        <v>12</v>
      </c>
      <c r="K123" s="21" t="str">
        <f t="shared" si="3"/>
        <v/>
      </c>
      <c r="L123" s="21" t="e">
        <f ca="1">IF(AND(K123&lt;&gt; "", COUNTIF(SAP!#REF!,K123)&gt;0),"Matched", "")</f>
        <v>#REF!</v>
      </c>
      <c r="M123" s="21" t="str">
        <f t="shared" si="4"/>
        <v/>
      </c>
      <c r="N123" s="21" t="e">
        <f ca="1">IF(AND(M123&lt;&gt; "", COUNTIF(SAP!#REF!,M123)&gt;0),"Matched", "")</f>
        <v>#REF!</v>
      </c>
      <c r="O123" s="21" t="str">
        <f t="shared" si="5"/>
        <v/>
      </c>
      <c r="P123" s="21" t="e">
        <f ca="1">IF(AND(O123&lt;&gt; "", COUNTIF(SAP!#REF!,O123)&gt;0),"Matched", "")</f>
        <v>#REF!</v>
      </c>
      <c r="Q123" s="21" t="str">
        <f ca="1">IF(OR(D123="AC",D123="TR"),"Logic4"&amp;"_"&amp;TEXT(C123,"dd.mm.yyyy") &amp;"_"&amp; 1207713.48,"")</f>
        <v>Logic4_01.04.2020_1207713.48</v>
      </c>
      <c r="R123" s="21" t="e">
        <f ca="1">IF(AND(Q123&lt;&gt; "", COUNTIF(SAP!#REF!,Q123)&gt;0),"Matched", "")</f>
        <v>#REF!</v>
      </c>
    </row>
    <row r="124" spans="1:18" hidden="1">
      <c r="A124" s="21">
        <v>11563327</v>
      </c>
      <c r="B124" s="22">
        <v>43922</v>
      </c>
      <c r="C124" s="22">
        <v>43922</v>
      </c>
      <c r="D124" s="21" t="s">
        <v>10</v>
      </c>
      <c r="E124" s="23">
        <v>0</v>
      </c>
      <c r="F124" s="23">
        <v>0</v>
      </c>
      <c r="G124" s="23">
        <v>10071.1</v>
      </c>
      <c r="H124" s="23">
        <v>519748.91</v>
      </c>
      <c r="I124" s="21" t="s">
        <v>11</v>
      </c>
      <c r="J124" s="21" t="s">
        <v>12</v>
      </c>
      <c r="K124" s="21" t="str">
        <f t="shared" si="3"/>
        <v/>
      </c>
      <c r="L124" s="21" t="e">
        <f ca="1">IF(AND(K124&lt;&gt; "", COUNTIF(SAP!#REF!,K124)&gt;0),"Matched", "")</f>
        <v>#REF!</v>
      </c>
      <c r="M124" s="21" t="str">
        <f t="shared" si="4"/>
        <v/>
      </c>
      <c r="N124" s="21" t="e">
        <f ca="1">IF(AND(M124&lt;&gt; "", COUNTIF(SAP!#REF!,M124)&gt;0),"Matched", "")</f>
        <v>#REF!</v>
      </c>
      <c r="O124" s="21" t="str">
        <f t="shared" si="5"/>
        <v/>
      </c>
      <c r="P124" s="21" t="e">
        <f ca="1">IF(AND(O124&lt;&gt; "", COUNTIF(SAP!#REF!,O124)&gt;0),"Matched", "")</f>
        <v>#REF!</v>
      </c>
      <c r="Q124" s="21" t="str">
        <f ca="1">IF(OR(D124="AC",D124="TR"),"Logic4"&amp;"_"&amp;TEXT(C124,"dd.mm.yyyy") &amp;"_"&amp; 1207713.48,"")</f>
        <v>Logic4_01.04.2020_1207713.48</v>
      </c>
      <c r="R124" s="21" t="e">
        <f ca="1">IF(AND(Q124&lt;&gt; "", COUNTIF(SAP!#REF!,Q124)&gt;0),"Matched", "")</f>
        <v>#REF!</v>
      </c>
    </row>
    <row r="125" spans="1:18" hidden="1">
      <c r="A125" s="21">
        <v>11563327</v>
      </c>
      <c r="B125" s="22">
        <v>43922</v>
      </c>
      <c r="C125" s="22">
        <v>43922</v>
      </c>
      <c r="D125" s="21" t="s">
        <v>10</v>
      </c>
      <c r="E125" s="23">
        <v>0</v>
      </c>
      <c r="F125" s="23">
        <v>0</v>
      </c>
      <c r="G125" s="23">
        <v>10240.4</v>
      </c>
      <c r="H125" s="23">
        <v>529989.31000000006</v>
      </c>
      <c r="I125" s="21" t="s">
        <v>11</v>
      </c>
      <c r="J125" s="21" t="s">
        <v>12</v>
      </c>
      <c r="K125" s="21" t="str">
        <f t="shared" si="3"/>
        <v/>
      </c>
      <c r="L125" s="21" t="e">
        <f ca="1">IF(AND(K125&lt;&gt; "", COUNTIF(SAP!#REF!,K125)&gt;0),"Matched", "")</f>
        <v>#REF!</v>
      </c>
      <c r="M125" s="21" t="str">
        <f t="shared" si="4"/>
        <v/>
      </c>
      <c r="N125" s="21" t="e">
        <f ca="1">IF(AND(M125&lt;&gt; "", COUNTIF(SAP!#REF!,M125)&gt;0),"Matched", "")</f>
        <v>#REF!</v>
      </c>
      <c r="O125" s="21" t="str">
        <f t="shared" si="5"/>
        <v/>
      </c>
      <c r="P125" s="21" t="e">
        <f ca="1">IF(AND(O125&lt;&gt; "", COUNTIF(SAP!#REF!,O125)&gt;0),"Matched", "")</f>
        <v>#REF!</v>
      </c>
      <c r="Q125" s="21" t="str">
        <f ca="1">IF(OR(D125="AC",D125="TR"),"Logic4"&amp;"_"&amp;TEXT(C125,"dd.mm.yyyy") &amp;"_"&amp; 1207713.48,"")</f>
        <v>Logic4_01.04.2020_1207713.48</v>
      </c>
      <c r="R125" s="21" t="e">
        <f ca="1">IF(AND(Q125&lt;&gt; "", COUNTIF(SAP!#REF!,Q125)&gt;0),"Matched", "")</f>
        <v>#REF!</v>
      </c>
    </row>
    <row r="126" spans="1:18" hidden="1">
      <c r="A126" s="21">
        <v>11563327</v>
      </c>
      <c r="B126" s="22">
        <v>43922</v>
      </c>
      <c r="C126" s="22">
        <v>43922</v>
      </c>
      <c r="D126" s="21" t="s">
        <v>10</v>
      </c>
      <c r="E126" s="23">
        <v>0</v>
      </c>
      <c r="F126" s="23">
        <v>0</v>
      </c>
      <c r="G126" s="23">
        <v>10250.799999999999</v>
      </c>
      <c r="H126" s="23">
        <v>540240.11</v>
      </c>
      <c r="I126" s="21" t="s">
        <v>11</v>
      </c>
      <c r="J126" s="21" t="s">
        <v>12</v>
      </c>
      <c r="K126" s="21" t="str">
        <f t="shared" si="3"/>
        <v/>
      </c>
      <c r="L126" s="21" t="e">
        <f ca="1">IF(AND(K126&lt;&gt; "", COUNTIF(SAP!#REF!,K126)&gt;0),"Matched", "")</f>
        <v>#REF!</v>
      </c>
      <c r="M126" s="21" t="str">
        <f t="shared" si="4"/>
        <v/>
      </c>
      <c r="N126" s="21" t="e">
        <f ca="1">IF(AND(M126&lt;&gt; "", COUNTIF(SAP!#REF!,M126)&gt;0),"Matched", "")</f>
        <v>#REF!</v>
      </c>
      <c r="O126" s="21" t="str">
        <f t="shared" si="5"/>
        <v/>
      </c>
      <c r="P126" s="21" t="e">
        <f ca="1">IF(AND(O126&lt;&gt; "", COUNTIF(SAP!#REF!,O126)&gt;0),"Matched", "")</f>
        <v>#REF!</v>
      </c>
      <c r="Q126" s="21" t="str">
        <f ca="1">IF(OR(D126="AC",D126="TR"),"Logic4"&amp;"_"&amp;TEXT(C126,"dd.mm.yyyy") &amp;"_"&amp; 1207713.48,"")</f>
        <v>Logic4_01.04.2020_1207713.48</v>
      </c>
      <c r="R126" s="21" t="e">
        <f ca="1">IF(AND(Q126&lt;&gt; "", COUNTIF(SAP!#REF!,Q126)&gt;0),"Matched", "")</f>
        <v>#REF!</v>
      </c>
    </row>
    <row r="127" spans="1:18" hidden="1">
      <c r="A127" s="21">
        <v>11563327</v>
      </c>
      <c r="B127" s="22">
        <v>43922</v>
      </c>
      <c r="C127" s="22">
        <v>43922</v>
      </c>
      <c r="D127" s="21" t="s">
        <v>10</v>
      </c>
      <c r="E127" s="23">
        <v>0</v>
      </c>
      <c r="F127" s="23">
        <v>0</v>
      </c>
      <c r="G127" s="23">
        <v>10265.16</v>
      </c>
      <c r="H127" s="23">
        <v>550505.27</v>
      </c>
      <c r="I127" s="21" t="s">
        <v>11</v>
      </c>
      <c r="J127" s="21" t="s">
        <v>12</v>
      </c>
      <c r="K127" s="21" t="str">
        <f t="shared" si="3"/>
        <v/>
      </c>
      <c r="L127" s="21" t="e">
        <f ca="1">IF(AND(K127&lt;&gt; "", COUNTIF(SAP!#REF!,K127)&gt;0),"Matched", "")</f>
        <v>#REF!</v>
      </c>
      <c r="M127" s="21" t="str">
        <f t="shared" si="4"/>
        <v/>
      </c>
      <c r="N127" s="21" t="e">
        <f ca="1">IF(AND(M127&lt;&gt; "", COUNTIF(SAP!#REF!,M127)&gt;0),"Matched", "")</f>
        <v>#REF!</v>
      </c>
      <c r="O127" s="21" t="str">
        <f t="shared" si="5"/>
        <v/>
      </c>
      <c r="P127" s="21" t="e">
        <f ca="1">IF(AND(O127&lt;&gt; "", COUNTIF(SAP!#REF!,O127)&gt;0),"Matched", "")</f>
        <v>#REF!</v>
      </c>
      <c r="Q127" s="21" t="str">
        <f ca="1">IF(OR(D127="AC",D127="TR"),"Logic4"&amp;"_"&amp;TEXT(C127,"dd.mm.yyyy") &amp;"_"&amp; 1207713.48,"")</f>
        <v>Logic4_01.04.2020_1207713.48</v>
      </c>
      <c r="R127" s="21" t="e">
        <f ca="1">IF(AND(Q127&lt;&gt; "", COUNTIF(SAP!#REF!,Q127)&gt;0),"Matched", "")</f>
        <v>#REF!</v>
      </c>
    </row>
    <row r="128" spans="1:18" hidden="1">
      <c r="A128" s="21">
        <v>11563327</v>
      </c>
      <c r="B128" s="22">
        <v>43922</v>
      </c>
      <c r="C128" s="22">
        <v>43922</v>
      </c>
      <c r="D128" s="21" t="s">
        <v>10</v>
      </c>
      <c r="E128" s="23">
        <v>0</v>
      </c>
      <c r="F128" s="23">
        <v>0</v>
      </c>
      <c r="G128" s="23">
        <v>10728.1</v>
      </c>
      <c r="H128" s="23">
        <v>561233.37</v>
      </c>
      <c r="I128" s="21" t="s">
        <v>11</v>
      </c>
      <c r="J128" s="21" t="s">
        <v>12</v>
      </c>
      <c r="K128" s="21" t="str">
        <f t="shared" si="3"/>
        <v/>
      </c>
      <c r="L128" s="21" t="e">
        <f ca="1">IF(AND(K128&lt;&gt; "", COUNTIF(SAP!#REF!,K128)&gt;0),"Matched", "")</f>
        <v>#REF!</v>
      </c>
      <c r="M128" s="21" t="str">
        <f t="shared" si="4"/>
        <v/>
      </c>
      <c r="N128" s="21" t="e">
        <f ca="1">IF(AND(M128&lt;&gt; "", COUNTIF(SAP!#REF!,M128)&gt;0),"Matched", "")</f>
        <v>#REF!</v>
      </c>
      <c r="O128" s="21" t="str">
        <f t="shared" si="5"/>
        <v/>
      </c>
      <c r="P128" s="21" t="e">
        <f ca="1">IF(AND(O128&lt;&gt; "", COUNTIF(SAP!#REF!,O128)&gt;0),"Matched", "")</f>
        <v>#REF!</v>
      </c>
      <c r="Q128" s="21" t="str">
        <f ca="1">IF(OR(D128="AC",D128="TR"),"Logic4"&amp;"_"&amp;TEXT(C128,"dd.mm.yyyy") &amp;"_"&amp; 1207713.48,"")</f>
        <v>Logic4_01.04.2020_1207713.48</v>
      </c>
      <c r="R128" s="21" t="e">
        <f ca="1">IF(AND(Q128&lt;&gt; "", COUNTIF(SAP!#REF!,Q128)&gt;0),"Matched", "")</f>
        <v>#REF!</v>
      </c>
    </row>
    <row r="129" spans="1:18" hidden="1">
      <c r="A129" s="21">
        <v>11563327</v>
      </c>
      <c r="B129" s="22">
        <v>43922</v>
      </c>
      <c r="C129" s="22">
        <v>43922</v>
      </c>
      <c r="D129" s="21" t="s">
        <v>10</v>
      </c>
      <c r="E129" s="23">
        <v>0</v>
      </c>
      <c r="F129" s="23">
        <v>0</v>
      </c>
      <c r="G129" s="23">
        <v>10970.9</v>
      </c>
      <c r="H129" s="23">
        <v>572204.27</v>
      </c>
      <c r="I129" s="21" t="s">
        <v>11</v>
      </c>
      <c r="J129" s="21" t="s">
        <v>12</v>
      </c>
      <c r="K129" s="21" t="str">
        <f t="shared" si="3"/>
        <v/>
      </c>
      <c r="L129" s="21" t="e">
        <f ca="1">IF(AND(K129&lt;&gt; "", COUNTIF(SAP!#REF!,K129)&gt;0),"Matched", "")</f>
        <v>#REF!</v>
      </c>
      <c r="M129" s="21" t="str">
        <f t="shared" si="4"/>
        <v/>
      </c>
      <c r="N129" s="21" t="e">
        <f ca="1">IF(AND(M129&lt;&gt; "", COUNTIF(SAP!#REF!,M129)&gt;0),"Matched", "")</f>
        <v>#REF!</v>
      </c>
      <c r="O129" s="21" t="str">
        <f t="shared" si="5"/>
        <v/>
      </c>
      <c r="P129" s="21" t="e">
        <f ca="1">IF(AND(O129&lt;&gt; "", COUNTIF(SAP!#REF!,O129)&gt;0),"Matched", "")</f>
        <v>#REF!</v>
      </c>
      <c r="Q129" s="21" t="str">
        <f ca="1">IF(OR(D129="AC",D129="TR"),"Logic4"&amp;"_"&amp;TEXT(C129,"dd.mm.yyyy") &amp;"_"&amp; 1207713.48,"")</f>
        <v>Logic4_01.04.2020_1207713.48</v>
      </c>
      <c r="R129" s="21" t="e">
        <f ca="1">IF(AND(Q129&lt;&gt; "", COUNTIF(SAP!#REF!,Q129)&gt;0),"Matched", "")</f>
        <v>#REF!</v>
      </c>
    </row>
    <row r="130" spans="1:18" hidden="1">
      <c r="A130" s="21">
        <v>11563327</v>
      </c>
      <c r="B130" s="22">
        <v>43922</v>
      </c>
      <c r="C130" s="22">
        <v>43922</v>
      </c>
      <c r="D130" s="21" t="s">
        <v>10</v>
      </c>
      <c r="E130" s="23">
        <v>0</v>
      </c>
      <c r="F130" s="23">
        <v>0</v>
      </c>
      <c r="G130" s="23">
        <v>11076.75</v>
      </c>
      <c r="H130" s="23">
        <v>583281.02</v>
      </c>
      <c r="I130" s="21" t="s">
        <v>11</v>
      </c>
      <c r="J130" s="21" t="s">
        <v>12</v>
      </c>
      <c r="K130" s="21" t="str">
        <f t="shared" si="3"/>
        <v/>
      </c>
      <c r="L130" s="21" t="e">
        <f ca="1">IF(AND(K130&lt;&gt; "", COUNTIF(SAP!#REF!,K130)&gt;0),"Matched", "")</f>
        <v>#REF!</v>
      </c>
      <c r="M130" s="21" t="str">
        <f t="shared" si="4"/>
        <v/>
      </c>
      <c r="N130" s="21" t="e">
        <f ca="1">IF(AND(M130&lt;&gt; "", COUNTIF(SAP!#REF!,M130)&gt;0),"Matched", "")</f>
        <v>#REF!</v>
      </c>
      <c r="O130" s="21" t="str">
        <f t="shared" si="5"/>
        <v/>
      </c>
      <c r="P130" s="21" t="e">
        <f ca="1">IF(AND(O130&lt;&gt; "", COUNTIF(SAP!#REF!,O130)&gt;0),"Matched", "")</f>
        <v>#REF!</v>
      </c>
      <c r="Q130" s="21" t="str">
        <f ca="1">IF(OR(D130="AC",D130="TR"),"Logic4"&amp;"_"&amp;TEXT(C130,"dd.mm.yyyy") &amp;"_"&amp; 1207713.48,"")</f>
        <v>Logic4_01.04.2020_1207713.48</v>
      </c>
      <c r="R130" s="21" t="e">
        <f ca="1">IF(AND(Q130&lt;&gt; "", COUNTIF(SAP!#REF!,Q130)&gt;0),"Matched", "")</f>
        <v>#REF!</v>
      </c>
    </row>
    <row r="131" spans="1:18" hidden="1">
      <c r="A131" s="21">
        <v>11563327</v>
      </c>
      <c r="B131" s="22">
        <v>43922</v>
      </c>
      <c r="C131" s="22">
        <v>43922</v>
      </c>
      <c r="D131" s="21" t="s">
        <v>10</v>
      </c>
      <c r="E131" s="23">
        <v>0</v>
      </c>
      <c r="F131" s="23">
        <v>0</v>
      </c>
      <c r="G131" s="23">
        <v>11407.4</v>
      </c>
      <c r="H131" s="23">
        <v>594688.42000000004</v>
      </c>
      <c r="I131" s="21" t="s">
        <v>11</v>
      </c>
      <c r="J131" s="21" t="s">
        <v>12</v>
      </c>
      <c r="K131" s="21" t="str">
        <f t="shared" ref="K131:K194" si="6">IF(D131="TF","Logic1"&amp;"_"&amp;TEXT(C131, "mm") &amp;"_"&amp; F131,"")</f>
        <v/>
      </c>
      <c r="L131" s="21" t="e">
        <f ca="1">IF(AND(K131&lt;&gt; "", COUNTIF(SAP!#REF!,K131)&gt;0),"Matched", "")</f>
        <v>#REF!</v>
      </c>
      <c r="M131" s="21" t="str">
        <f t="shared" ref="M131:M180" si="7">IF(D131="TR","Logic2"&amp;"_"&amp;TEXT(C131,"dd.mm.yyyy") &amp;"_"&amp; F131,"")</f>
        <v/>
      </c>
      <c r="N131" s="21" t="e">
        <f ca="1">IF(AND(M131&lt;&gt; "", COUNTIF(SAP!#REF!,M131)&gt;0),"Matched", "")</f>
        <v>#REF!</v>
      </c>
      <c r="O131" s="21" t="str">
        <f t="shared" ref="O131:O180" si="8">IF(D131="AF","Logic3"&amp;"_"&amp;G131,"")</f>
        <v/>
      </c>
      <c r="P131" s="21" t="e">
        <f ca="1">IF(AND(O131&lt;&gt; "", COUNTIF(SAP!#REF!,O131)&gt;0),"Matched", "")</f>
        <v>#REF!</v>
      </c>
      <c r="Q131" s="21" t="str">
        <f ca="1">IF(OR(D131="AC",D131="TR"),"Logic4"&amp;"_"&amp;TEXT(C131,"dd.mm.yyyy") &amp;"_"&amp; 1207713.48,"")</f>
        <v>Logic4_01.04.2020_1207713.48</v>
      </c>
      <c r="R131" s="21" t="e">
        <f ca="1">IF(AND(Q131&lt;&gt; "", COUNTIF(SAP!#REF!,Q131)&gt;0),"Matched", "")</f>
        <v>#REF!</v>
      </c>
    </row>
    <row r="132" spans="1:18" hidden="1">
      <c r="A132" s="21">
        <v>11563327</v>
      </c>
      <c r="B132" s="22">
        <v>43922</v>
      </c>
      <c r="C132" s="22">
        <v>43922</v>
      </c>
      <c r="D132" s="21" t="s">
        <v>10</v>
      </c>
      <c r="E132" s="23">
        <v>0</v>
      </c>
      <c r="F132" s="23">
        <v>0</v>
      </c>
      <c r="G132" s="23">
        <v>11930</v>
      </c>
      <c r="H132" s="23">
        <v>606618.42000000004</v>
      </c>
      <c r="I132" s="21" t="s">
        <v>11</v>
      </c>
      <c r="J132" s="21" t="s">
        <v>12</v>
      </c>
      <c r="K132" s="21" t="str">
        <f t="shared" si="6"/>
        <v/>
      </c>
      <c r="L132" s="21" t="e">
        <f ca="1">IF(AND(K132&lt;&gt; "", COUNTIF(SAP!#REF!,K132)&gt;0),"Matched", "")</f>
        <v>#REF!</v>
      </c>
      <c r="M132" s="21" t="str">
        <f t="shared" si="7"/>
        <v/>
      </c>
      <c r="N132" s="21" t="e">
        <f ca="1">IF(AND(M132&lt;&gt; "", COUNTIF(SAP!#REF!,M132)&gt;0),"Matched", "")</f>
        <v>#REF!</v>
      </c>
      <c r="O132" s="21" t="str">
        <f t="shared" si="8"/>
        <v/>
      </c>
      <c r="P132" s="21" t="e">
        <f ca="1">IF(AND(O132&lt;&gt; "", COUNTIF(SAP!#REF!,O132)&gt;0),"Matched", "")</f>
        <v>#REF!</v>
      </c>
      <c r="Q132" s="21" t="str">
        <f ca="1">IF(OR(D132="AC",D132="TR"),"Logic4"&amp;"_"&amp;TEXT(C132,"dd.mm.yyyy") &amp;"_"&amp; 1207713.48,"")</f>
        <v>Logic4_01.04.2020_1207713.48</v>
      </c>
      <c r="R132" s="21" t="e">
        <f ca="1">IF(AND(Q132&lt;&gt; "", COUNTIF(SAP!#REF!,Q132)&gt;0),"Matched", "")</f>
        <v>#REF!</v>
      </c>
    </row>
    <row r="133" spans="1:18" hidden="1">
      <c r="A133" s="21">
        <v>11563327</v>
      </c>
      <c r="B133" s="22">
        <v>43922</v>
      </c>
      <c r="C133" s="22">
        <v>43922</v>
      </c>
      <c r="D133" s="21" t="s">
        <v>10</v>
      </c>
      <c r="E133" s="23">
        <v>0</v>
      </c>
      <c r="F133" s="23">
        <v>0</v>
      </c>
      <c r="G133" s="23">
        <v>13010.2</v>
      </c>
      <c r="H133" s="23">
        <v>619628.62</v>
      </c>
      <c r="I133" s="21" t="s">
        <v>11</v>
      </c>
      <c r="J133" s="21" t="s">
        <v>12</v>
      </c>
      <c r="K133" s="21" t="str">
        <f t="shared" si="6"/>
        <v/>
      </c>
      <c r="L133" s="21" t="e">
        <f ca="1">IF(AND(K133&lt;&gt; "", COUNTIF(SAP!#REF!,K133)&gt;0),"Matched", "")</f>
        <v>#REF!</v>
      </c>
      <c r="M133" s="21" t="str">
        <f t="shared" si="7"/>
        <v/>
      </c>
      <c r="N133" s="21" t="e">
        <f ca="1">IF(AND(M133&lt;&gt; "", COUNTIF(SAP!#REF!,M133)&gt;0),"Matched", "")</f>
        <v>#REF!</v>
      </c>
      <c r="O133" s="21" t="str">
        <f t="shared" si="8"/>
        <v/>
      </c>
      <c r="P133" s="21" t="e">
        <f ca="1">IF(AND(O133&lt;&gt; "", COUNTIF(SAP!#REF!,O133)&gt;0),"Matched", "")</f>
        <v>#REF!</v>
      </c>
      <c r="Q133" s="21" t="str">
        <f ca="1">IF(OR(D133="AC",D133="TR"),"Logic4"&amp;"_"&amp;TEXT(C133,"dd.mm.yyyy") &amp;"_"&amp; 1207713.48,"")</f>
        <v>Logic4_01.04.2020_1207713.48</v>
      </c>
      <c r="R133" s="21" t="e">
        <f ca="1">IF(AND(Q133&lt;&gt; "", COUNTIF(SAP!#REF!,Q133)&gt;0),"Matched", "")</f>
        <v>#REF!</v>
      </c>
    </row>
    <row r="134" spans="1:18" hidden="1">
      <c r="A134" s="21">
        <v>11563327</v>
      </c>
      <c r="B134" s="22">
        <v>43922</v>
      </c>
      <c r="C134" s="22">
        <v>43922</v>
      </c>
      <c r="D134" s="21" t="s">
        <v>10</v>
      </c>
      <c r="E134" s="23">
        <v>0</v>
      </c>
      <c r="F134" s="23">
        <v>0</v>
      </c>
      <c r="G134" s="23">
        <v>13044.45</v>
      </c>
      <c r="H134" s="23">
        <v>632673.06999999995</v>
      </c>
      <c r="I134" s="21" t="s">
        <v>11</v>
      </c>
      <c r="J134" s="21" t="s">
        <v>12</v>
      </c>
      <c r="K134" s="21" t="str">
        <f t="shared" si="6"/>
        <v/>
      </c>
      <c r="L134" s="21" t="e">
        <f ca="1">IF(AND(K134&lt;&gt; "", COUNTIF(SAP!#REF!,K134)&gt;0),"Matched", "")</f>
        <v>#REF!</v>
      </c>
      <c r="M134" s="21" t="str">
        <f t="shared" si="7"/>
        <v/>
      </c>
      <c r="N134" s="21" t="e">
        <f ca="1">IF(AND(M134&lt;&gt; "", COUNTIF(SAP!#REF!,M134)&gt;0),"Matched", "")</f>
        <v>#REF!</v>
      </c>
      <c r="O134" s="21" t="str">
        <f t="shared" si="8"/>
        <v/>
      </c>
      <c r="P134" s="21" t="e">
        <f ca="1">IF(AND(O134&lt;&gt; "", COUNTIF(SAP!#REF!,O134)&gt;0),"Matched", "")</f>
        <v>#REF!</v>
      </c>
      <c r="Q134" s="21" t="str">
        <f ca="1">IF(OR(D134="AC",D134="TR"),"Logic4"&amp;"_"&amp;TEXT(C134,"dd.mm.yyyy") &amp;"_"&amp; 1207713.48,"")</f>
        <v>Logic4_01.04.2020_1207713.48</v>
      </c>
      <c r="R134" s="21" t="e">
        <f ca="1">IF(AND(Q134&lt;&gt; "", COUNTIF(SAP!#REF!,Q134)&gt;0),"Matched", "")</f>
        <v>#REF!</v>
      </c>
    </row>
    <row r="135" spans="1:18" hidden="1">
      <c r="A135" s="21">
        <v>11563327</v>
      </c>
      <c r="B135" s="22">
        <v>43922</v>
      </c>
      <c r="C135" s="22">
        <v>43922</v>
      </c>
      <c r="D135" s="21" t="s">
        <v>10</v>
      </c>
      <c r="E135" s="23">
        <v>0</v>
      </c>
      <c r="F135" s="23">
        <v>0</v>
      </c>
      <c r="G135" s="23">
        <v>13270.5</v>
      </c>
      <c r="H135" s="23">
        <v>645943.56999999995</v>
      </c>
      <c r="I135" s="21" t="s">
        <v>11</v>
      </c>
      <c r="J135" s="21" t="s">
        <v>12</v>
      </c>
      <c r="K135" s="21" t="str">
        <f t="shared" si="6"/>
        <v/>
      </c>
      <c r="L135" s="21" t="e">
        <f ca="1">IF(AND(K135&lt;&gt; "", COUNTIF(SAP!#REF!,K135)&gt;0),"Matched", "")</f>
        <v>#REF!</v>
      </c>
      <c r="M135" s="21" t="str">
        <f t="shared" si="7"/>
        <v/>
      </c>
      <c r="N135" s="21" t="e">
        <f ca="1">IF(AND(M135&lt;&gt; "", COUNTIF(SAP!#REF!,M135)&gt;0),"Matched", "")</f>
        <v>#REF!</v>
      </c>
      <c r="O135" s="21" t="str">
        <f t="shared" si="8"/>
        <v/>
      </c>
      <c r="P135" s="21" t="e">
        <f ca="1">IF(AND(O135&lt;&gt; "", COUNTIF(SAP!#REF!,O135)&gt;0),"Matched", "")</f>
        <v>#REF!</v>
      </c>
      <c r="Q135" s="21" t="str">
        <f ca="1">IF(OR(D135="AC",D135="TR"),"Logic4"&amp;"_"&amp;TEXT(C135,"dd.mm.yyyy") &amp;"_"&amp; 1207713.48,"")</f>
        <v>Logic4_01.04.2020_1207713.48</v>
      </c>
      <c r="R135" s="21" t="e">
        <f ca="1">IF(AND(Q135&lt;&gt; "", COUNTIF(SAP!#REF!,Q135)&gt;0),"Matched", "")</f>
        <v>#REF!</v>
      </c>
    </row>
    <row r="136" spans="1:18" hidden="1">
      <c r="A136" s="21">
        <v>11563327</v>
      </c>
      <c r="B136" s="22">
        <v>43922</v>
      </c>
      <c r="C136" s="22">
        <v>43922</v>
      </c>
      <c r="D136" s="21" t="s">
        <v>10</v>
      </c>
      <c r="E136" s="23">
        <v>0</v>
      </c>
      <c r="F136" s="23">
        <v>0</v>
      </c>
      <c r="G136" s="23">
        <v>13458.83</v>
      </c>
      <c r="H136" s="23">
        <v>659402.4</v>
      </c>
      <c r="I136" s="21" t="s">
        <v>11</v>
      </c>
      <c r="J136" s="21" t="s">
        <v>12</v>
      </c>
      <c r="K136" s="21" t="str">
        <f t="shared" si="6"/>
        <v/>
      </c>
      <c r="L136" s="21" t="e">
        <f ca="1">IF(AND(K136&lt;&gt; "", COUNTIF(SAP!#REF!,K136)&gt;0),"Matched", "")</f>
        <v>#REF!</v>
      </c>
      <c r="M136" s="21" t="str">
        <f t="shared" si="7"/>
        <v/>
      </c>
      <c r="N136" s="21" t="e">
        <f ca="1">IF(AND(M136&lt;&gt; "", COUNTIF(SAP!#REF!,M136)&gt;0),"Matched", "")</f>
        <v>#REF!</v>
      </c>
      <c r="O136" s="21" t="str">
        <f t="shared" si="8"/>
        <v/>
      </c>
      <c r="P136" s="21" t="e">
        <f ca="1">IF(AND(O136&lt;&gt; "", COUNTIF(SAP!#REF!,O136)&gt;0),"Matched", "")</f>
        <v>#REF!</v>
      </c>
      <c r="Q136" s="21" t="str">
        <f ca="1">IF(OR(D136="AC",D136="TR"),"Logic4"&amp;"_"&amp;TEXT(C136,"dd.mm.yyyy") &amp;"_"&amp; 1207713.48,"")</f>
        <v>Logic4_01.04.2020_1207713.48</v>
      </c>
      <c r="R136" s="21" t="e">
        <f ca="1">IF(AND(Q136&lt;&gt; "", COUNTIF(SAP!#REF!,Q136)&gt;0),"Matched", "")</f>
        <v>#REF!</v>
      </c>
    </row>
    <row r="137" spans="1:18" hidden="1">
      <c r="A137" s="21">
        <v>11563327</v>
      </c>
      <c r="B137" s="22">
        <v>43922</v>
      </c>
      <c r="C137" s="22">
        <v>43922</v>
      </c>
      <c r="D137" s="21" t="s">
        <v>10</v>
      </c>
      <c r="E137" s="23">
        <v>0</v>
      </c>
      <c r="F137" s="23">
        <v>0</v>
      </c>
      <c r="G137" s="23">
        <v>14050</v>
      </c>
      <c r="H137" s="23">
        <v>673452.4</v>
      </c>
      <c r="I137" s="21" t="s">
        <v>11</v>
      </c>
      <c r="J137" s="21" t="s">
        <v>12</v>
      </c>
      <c r="K137" s="21" t="str">
        <f t="shared" si="6"/>
        <v/>
      </c>
      <c r="L137" s="21" t="e">
        <f ca="1">IF(AND(K137&lt;&gt; "", COUNTIF(SAP!#REF!,K137)&gt;0),"Matched", "")</f>
        <v>#REF!</v>
      </c>
      <c r="M137" s="21" t="str">
        <f t="shared" si="7"/>
        <v/>
      </c>
      <c r="N137" s="21" t="e">
        <f ca="1">IF(AND(M137&lt;&gt; "", COUNTIF(SAP!#REF!,M137)&gt;0),"Matched", "")</f>
        <v>#REF!</v>
      </c>
      <c r="O137" s="21" t="str">
        <f t="shared" si="8"/>
        <v/>
      </c>
      <c r="P137" s="21" t="e">
        <f ca="1">IF(AND(O137&lt;&gt; "", COUNTIF(SAP!#REF!,O137)&gt;0),"Matched", "")</f>
        <v>#REF!</v>
      </c>
      <c r="Q137" s="21" t="str">
        <f ca="1">IF(OR(D137="AC",D137="TR"),"Logic4"&amp;"_"&amp;TEXT(C137,"dd.mm.yyyy") &amp;"_"&amp; 1207713.48,"")</f>
        <v>Logic4_01.04.2020_1207713.48</v>
      </c>
      <c r="R137" s="21" t="e">
        <f ca="1">IF(AND(Q137&lt;&gt; "", COUNTIF(SAP!#REF!,Q137)&gt;0),"Matched", "")</f>
        <v>#REF!</v>
      </c>
    </row>
    <row r="138" spans="1:18" hidden="1">
      <c r="A138" s="21">
        <v>11563327</v>
      </c>
      <c r="B138" s="22">
        <v>43922</v>
      </c>
      <c r="C138" s="22">
        <v>43922</v>
      </c>
      <c r="D138" s="21" t="s">
        <v>10</v>
      </c>
      <c r="E138" s="23">
        <v>0</v>
      </c>
      <c r="F138" s="23">
        <v>0</v>
      </c>
      <c r="G138" s="23">
        <v>14143.8</v>
      </c>
      <c r="H138" s="23">
        <v>687596.2</v>
      </c>
      <c r="I138" s="21" t="s">
        <v>11</v>
      </c>
      <c r="J138" s="21" t="s">
        <v>12</v>
      </c>
      <c r="K138" s="21" t="str">
        <f t="shared" si="6"/>
        <v/>
      </c>
      <c r="L138" s="21" t="e">
        <f ca="1">IF(AND(K138&lt;&gt; "", COUNTIF(SAP!#REF!,K138)&gt;0),"Matched", "")</f>
        <v>#REF!</v>
      </c>
      <c r="M138" s="21" t="str">
        <f t="shared" si="7"/>
        <v/>
      </c>
      <c r="N138" s="21" t="e">
        <f ca="1">IF(AND(M138&lt;&gt; "", COUNTIF(SAP!#REF!,M138)&gt;0),"Matched", "")</f>
        <v>#REF!</v>
      </c>
      <c r="O138" s="21" t="str">
        <f t="shared" si="8"/>
        <v/>
      </c>
      <c r="P138" s="21" t="e">
        <f ca="1">IF(AND(O138&lt;&gt; "", COUNTIF(SAP!#REF!,O138)&gt;0),"Matched", "")</f>
        <v>#REF!</v>
      </c>
      <c r="Q138" s="21" t="str">
        <f ca="1">IF(OR(D138="AC",D138="TR"),"Logic4"&amp;"_"&amp;TEXT(C138,"dd.mm.yyyy") &amp;"_"&amp; 1207713.48,"")</f>
        <v>Logic4_01.04.2020_1207713.48</v>
      </c>
      <c r="R138" s="21" t="e">
        <f ca="1">IF(AND(Q138&lt;&gt; "", COUNTIF(SAP!#REF!,Q138)&gt;0),"Matched", "")</f>
        <v>#REF!</v>
      </c>
    </row>
    <row r="139" spans="1:18" hidden="1">
      <c r="A139" s="21">
        <v>11563327</v>
      </c>
      <c r="B139" s="22">
        <v>43922</v>
      </c>
      <c r="C139" s="22">
        <v>43922</v>
      </c>
      <c r="D139" s="21" t="s">
        <v>10</v>
      </c>
      <c r="E139" s="23">
        <v>0</v>
      </c>
      <c r="F139" s="23">
        <v>0</v>
      </c>
      <c r="G139" s="23">
        <v>15043.5</v>
      </c>
      <c r="H139" s="23">
        <v>702639.7</v>
      </c>
      <c r="I139" s="21" t="s">
        <v>11</v>
      </c>
      <c r="J139" s="21" t="s">
        <v>12</v>
      </c>
      <c r="K139" s="21" t="str">
        <f t="shared" si="6"/>
        <v/>
      </c>
      <c r="L139" s="21" t="e">
        <f ca="1">IF(AND(K139&lt;&gt; "", COUNTIF(SAP!#REF!,K139)&gt;0),"Matched", "")</f>
        <v>#REF!</v>
      </c>
      <c r="M139" s="21" t="str">
        <f t="shared" si="7"/>
        <v/>
      </c>
      <c r="N139" s="21" t="e">
        <f ca="1">IF(AND(M139&lt;&gt; "", COUNTIF(SAP!#REF!,M139)&gt;0),"Matched", "")</f>
        <v>#REF!</v>
      </c>
      <c r="O139" s="21" t="str">
        <f t="shared" si="8"/>
        <v/>
      </c>
      <c r="P139" s="21" t="e">
        <f ca="1">IF(AND(O139&lt;&gt; "", COUNTIF(SAP!#REF!,O139)&gt;0),"Matched", "")</f>
        <v>#REF!</v>
      </c>
      <c r="Q139" s="21" t="str">
        <f ca="1">IF(OR(D139="AC",D139="TR"),"Logic4"&amp;"_"&amp;TEXT(C139,"dd.mm.yyyy") &amp;"_"&amp; 1207713.48,"")</f>
        <v>Logic4_01.04.2020_1207713.48</v>
      </c>
      <c r="R139" s="21" t="e">
        <f ca="1">IF(AND(Q139&lt;&gt; "", COUNTIF(SAP!#REF!,Q139)&gt;0),"Matched", "")</f>
        <v>#REF!</v>
      </c>
    </row>
    <row r="140" spans="1:18" hidden="1">
      <c r="A140" s="21">
        <v>11563327</v>
      </c>
      <c r="B140" s="22">
        <v>43922</v>
      </c>
      <c r="C140" s="22">
        <v>43922</v>
      </c>
      <c r="D140" s="21" t="s">
        <v>10</v>
      </c>
      <c r="E140" s="23">
        <v>0</v>
      </c>
      <c r="F140" s="23">
        <v>0</v>
      </c>
      <c r="G140" s="23">
        <v>15403.7</v>
      </c>
      <c r="H140" s="23">
        <v>718043.4</v>
      </c>
      <c r="I140" s="21" t="s">
        <v>11</v>
      </c>
      <c r="J140" s="21" t="s">
        <v>12</v>
      </c>
      <c r="K140" s="21" t="str">
        <f t="shared" si="6"/>
        <v/>
      </c>
      <c r="L140" s="21" t="e">
        <f ca="1">IF(AND(K140&lt;&gt; "", COUNTIF(SAP!#REF!,K140)&gt;0),"Matched", "")</f>
        <v>#REF!</v>
      </c>
      <c r="M140" s="21" t="str">
        <f t="shared" si="7"/>
        <v/>
      </c>
      <c r="N140" s="21" t="e">
        <f ca="1">IF(AND(M140&lt;&gt; "", COUNTIF(SAP!#REF!,M140)&gt;0),"Matched", "")</f>
        <v>#REF!</v>
      </c>
      <c r="O140" s="21" t="str">
        <f t="shared" si="8"/>
        <v/>
      </c>
      <c r="P140" s="21" t="e">
        <f ca="1">IF(AND(O140&lt;&gt; "", COUNTIF(SAP!#REF!,O140)&gt;0),"Matched", "")</f>
        <v>#REF!</v>
      </c>
      <c r="Q140" s="21" t="str">
        <f ca="1">IF(OR(D140="AC",D140="TR"),"Logic4"&amp;"_"&amp;TEXT(C140,"dd.mm.yyyy") &amp;"_"&amp; 1207713.48,"")</f>
        <v>Logic4_01.04.2020_1207713.48</v>
      </c>
      <c r="R140" s="21" t="e">
        <f ca="1">IF(AND(Q140&lt;&gt; "", COUNTIF(SAP!#REF!,Q140)&gt;0),"Matched", "")</f>
        <v>#REF!</v>
      </c>
    </row>
    <row r="141" spans="1:18" hidden="1">
      <c r="A141" s="21">
        <v>11563327</v>
      </c>
      <c r="B141" s="22">
        <v>43922</v>
      </c>
      <c r="C141" s="22">
        <v>43922</v>
      </c>
      <c r="D141" s="21" t="s">
        <v>10</v>
      </c>
      <c r="E141" s="23">
        <v>0</v>
      </c>
      <c r="F141" s="23">
        <v>0</v>
      </c>
      <c r="G141" s="23">
        <v>15773.94</v>
      </c>
      <c r="H141" s="23">
        <v>733817.34</v>
      </c>
      <c r="I141" s="21" t="s">
        <v>11</v>
      </c>
      <c r="J141" s="21" t="s">
        <v>12</v>
      </c>
      <c r="K141" s="21" t="str">
        <f t="shared" si="6"/>
        <v/>
      </c>
      <c r="L141" s="21" t="e">
        <f ca="1">IF(AND(K141&lt;&gt; "", COUNTIF(SAP!#REF!,K141)&gt;0),"Matched", "")</f>
        <v>#REF!</v>
      </c>
      <c r="M141" s="21" t="str">
        <f t="shared" si="7"/>
        <v/>
      </c>
      <c r="N141" s="21" t="e">
        <f ca="1">IF(AND(M141&lt;&gt; "", COUNTIF(SAP!#REF!,M141)&gt;0),"Matched", "")</f>
        <v>#REF!</v>
      </c>
      <c r="O141" s="21" t="str">
        <f t="shared" si="8"/>
        <v/>
      </c>
      <c r="P141" s="21" t="e">
        <f ca="1">IF(AND(O141&lt;&gt; "", COUNTIF(SAP!#REF!,O141)&gt;0),"Matched", "")</f>
        <v>#REF!</v>
      </c>
      <c r="Q141" s="21" t="str">
        <f ca="1">IF(OR(D141="AC",D141="TR"),"Logic4"&amp;"_"&amp;TEXT(C141,"dd.mm.yyyy") &amp;"_"&amp; 1207713.48,"")</f>
        <v>Logic4_01.04.2020_1207713.48</v>
      </c>
      <c r="R141" s="21" t="e">
        <f ca="1">IF(AND(Q141&lt;&gt; "", COUNTIF(SAP!#REF!,Q141)&gt;0),"Matched", "")</f>
        <v>#REF!</v>
      </c>
    </row>
    <row r="142" spans="1:18" hidden="1">
      <c r="A142" s="21">
        <v>11563327</v>
      </c>
      <c r="B142" s="22">
        <v>43922</v>
      </c>
      <c r="C142" s="22">
        <v>43922</v>
      </c>
      <c r="D142" s="21" t="s">
        <v>10</v>
      </c>
      <c r="E142" s="23">
        <v>0</v>
      </c>
      <c r="F142" s="23">
        <v>0</v>
      </c>
      <c r="G142" s="23">
        <v>16418.5</v>
      </c>
      <c r="H142" s="23">
        <v>750235.84</v>
      </c>
      <c r="I142" s="21" t="s">
        <v>11</v>
      </c>
      <c r="J142" s="21" t="s">
        <v>12</v>
      </c>
      <c r="K142" s="21" t="str">
        <f t="shared" si="6"/>
        <v/>
      </c>
      <c r="L142" s="21" t="e">
        <f ca="1">IF(AND(K142&lt;&gt; "", COUNTIF(SAP!#REF!,K142)&gt;0),"Matched", "")</f>
        <v>#REF!</v>
      </c>
      <c r="M142" s="21" t="str">
        <f t="shared" si="7"/>
        <v/>
      </c>
      <c r="N142" s="21" t="e">
        <f ca="1">IF(AND(M142&lt;&gt; "", COUNTIF(SAP!#REF!,M142)&gt;0),"Matched", "")</f>
        <v>#REF!</v>
      </c>
      <c r="O142" s="21" t="str">
        <f t="shared" si="8"/>
        <v/>
      </c>
      <c r="P142" s="21" t="e">
        <f ca="1">IF(AND(O142&lt;&gt; "", COUNTIF(SAP!#REF!,O142)&gt;0),"Matched", "")</f>
        <v>#REF!</v>
      </c>
      <c r="Q142" s="21" t="str">
        <f ca="1">IF(OR(D142="AC",D142="TR"),"Logic4"&amp;"_"&amp;TEXT(C142,"dd.mm.yyyy") &amp;"_"&amp; 1207713.48,"")</f>
        <v>Logic4_01.04.2020_1207713.48</v>
      </c>
      <c r="R142" s="21" t="e">
        <f ca="1">IF(AND(Q142&lt;&gt; "", COUNTIF(SAP!#REF!,Q142)&gt;0),"Matched", "")</f>
        <v>#REF!</v>
      </c>
    </row>
    <row r="143" spans="1:18" hidden="1">
      <c r="A143" s="21">
        <v>11563327</v>
      </c>
      <c r="B143" s="22">
        <v>43922</v>
      </c>
      <c r="C143" s="22">
        <v>43922</v>
      </c>
      <c r="D143" s="21" t="s">
        <v>10</v>
      </c>
      <c r="E143" s="23">
        <v>0</v>
      </c>
      <c r="F143" s="23">
        <v>0</v>
      </c>
      <c r="G143" s="23">
        <v>16545.14</v>
      </c>
      <c r="H143" s="23">
        <v>766780.98</v>
      </c>
      <c r="I143" s="21" t="s">
        <v>11</v>
      </c>
      <c r="J143" s="21" t="s">
        <v>12</v>
      </c>
      <c r="K143" s="21" t="str">
        <f t="shared" si="6"/>
        <v/>
      </c>
      <c r="L143" s="21" t="e">
        <f ca="1">IF(AND(K143&lt;&gt; "", COUNTIF(SAP!#REF!,K143)&gt;0),"Matched", "")</f>
        <v>#REF!</v>
      </c>
      <c r="M143" s="21" t="str">
        <f t="shared" si="7"/>
        <v/>
      </c>
      <c r="N143" s="21" t="e">
        <f ca="1">IF(AND(M143&lt;&gt; "", COUNTIF(SAP!#REF!,M143)&gt;0),"Matched", "")</f>
        <v>#REF!</v>
      </c>
      <c r="O143" s="21" t="str">
        <f t="shared" si="8"/>
        <v/>
      </c>
      <c r="P143" s="21" t="e">
        <f ca="1">IF(AND(O143&lt;&gt; "", COUNTIF(SAP!#REF!,O143)&gt;0),"Matched", "")</f>
        <v>#REF!</v>
      </c>
      <c r="Q143" s="21" t="str">
        <f ca="1">IF(OR(D143="AC",D143="TR"),"Logic4"&amp;"_"&amp;TEXT(C143,"dd.mm.yyyy") &amp;"_"&amp; 1207713.48,"")</f>
        <v>Logic4_01.04.2020_1207713.48</v>
      </c>
      <c r="R143" s="21" t="e">
        <f ca="1">IF(AND(Q143&lt;&gt; "", COUNTIF(SAP!#REF!,Q143)&gt;0),"Matched", "")</f>
        <v>#REF!</v>
      </c>
    </row>
    <row r="144" spans="1:18" hidden="1">
      <c r="A144" s="21">
        <v>11563327</v>
      </c>
      <c r="B144" s="22">
        <v>43922</v>
      </c>
      <c r="C144" s="22">
        <v>43922</v>
      </c>
      <c r="D144" s="21" t="s">
        <v>10</v>
      </c>
      <c r="E144" s="23">
        <v>0</v>
      </c>
      <c r="F144" s="23">
        <v>0</v>
      </c>
      <c r="G144" s="23">
        <v>17241.099999999999</v>
      </c>
      <c r="H144" s="23">
        <v>784022.08</v>
      </c>
      <c r="I144" s="21" t="s">
        <v>11</v>
      </c>
      <c r="J144" s="21" t="s">
        <v>12</v>
      </c>
      <c r="K144" s="21" t="str">
        <f t="shared" si="6"/>
        <v/>
      </c>
      <c r="L144" s="21" t="e">
        <f ca="1">IF(AND(K144&lt;&gt; "", COUNTIF(SAP!#REF!,K144)&gt;0),"Matched", "")</f>
        <v>#REF!</v>
      </c>
      <c r="M144" s="21" t="str">
        <f t="shared" si="7"/>
        <v/>
      </c>
      <c r="N144" s="21" t="e">
        <f ca="1">IF(AND(M144&lt;&gt; "", COUNTIF(SAP!#REF!,M144)&gt;0),"Matched", "")</f>
        <v>#REF!</v>
      </c>
      <c r="O144" s="21" t="str">
        <f t="shared" si="8"/>
        <v/>
      </c>
      <c r="P144" s="21" t="e">
        <f ca="1">IF(AND(O144&lt;&gt; "", COUNTIF(SAP!#REF!,O144)&gt;0),"Matched", "")</f>
        <v>#REF!</v>
      </c>
      <c r="Q144" s="21" t="str">
        <f ca="1">IF(OR(D144="AC",D144="TR"),"Logic4"&amp;"_"&amp;TEXT(C144,"dd.mm.yyyy") &amp;"_"&amp; 1207713.48,"")</f>
        <v>Logic4_01.04.2020_1207713.48</v>
      </c>
      <c r="R144" s="21" t="e">
        <f ca="1">IF(AND(Q144&lt;&gt; "", COUNTIF(SAP!#REF!,Q144)&gt;0),"Matched", "")</f>
        <v>#REF!</v>
      </c>
    </row>
    <row r="145" spans="1:20" hidden="1">
      <c r="A145" s="21">
        <v>11563327</v>
      </c>
      <c r="B145" s="22">
        <v>43922</v>
      </c>
      <c r="C145" s="22">
        <v>43922</v>
      </c>
      <c r="D145" s="21" t="s">
        <v>10</v>
      </c>
      <c r="E145" s="23">
        <v>0</v>
      </c>
      <c r="F145" s="23">
        <v>0</v>
      </c>
      <c r="G145" s="23">
        <v>17426.099999999999</v>
      </c>
      <c r="H145" s="23">
        <v>801448.18</v>
      </c>
      <c r="I145" s="21" t="s">
        <v>11</v>
      </c>
      <c r="J145" s="21" t="s">
        <v>12</v>
      </c>
      <c r="K145" s="21" t="str">
        <f t="shared" si="6"/>
        <v/>
      </c>
      <c r="L145" s="21" t="e">
        <f ca="1">IF(AND(K145&lt;&gt; "", COUNTIF(SAP!#REF!,K145)&gt;0),"Matched", "")</f>
        <v>#REF!</v>
      </c>
      <c r="M145" s="21" t="str">
        <f t="shared" si="7"/>
        <v/>
      </c>
      <c r="N145" s="21" t="e">
        <f ca="1">IF(AND(M145&lt;&gt; "", COUNTIF(SAP!#REF!,M145)&gt;0),"Matched", "")</f>
        <v>#REF!</v>
      </c>
      <c r="O145" s="21" t="str">
        <f t="shared" si="8"/>
        <v/>
      </c>
      <c r="P145" s="21" t="e">
        <f ca="1">IF(AND(O145&lt;&gt; "", COUNTIF(SAP!#REF!,O145)&gt;0),"Matched", "")</f>
        <v>#REF!</v>
      </c>
      <c r="Q145" s="21" t="str">
        <f ca="1">IF(OR(D145="AC",D145="TR"),"Logic4"&amp;"_"&amp;TEXT(C145,"dd.mm.yyyy") &amp;"_"&amp; 1207713.48,"")</f>
        <v>Logic4_01.04.2020_1207713.48</v>
      </c>
      <c r="R145" s="21" t="e">
        <f ca="1">IF(AND(Q145&lt;&gt; "", COUNTIF(SAP!#REF!,Q145)&gt;0),"Matched", "")</f>
        <v>#REF!</v>
      </c>
    </row>
    <row r="146" spans="1:20" hidden="1">
      <c r="A146" s="21">
        <v>11563327</v>
      </c>
      <c r="B146" s="22">
        <v>43922</v>
      </c>
      <c r="C146" s="22">
        <v>43922</v>
      </c>
      <c r="D146" s="21" t="s">
        <v>10</v>
      </c>
      <c r="E146" s="23">
        <v>0</v>
      </c>
      <c r="F146" s="23">
        <v>0</v>
      </c>
      <c r="G146" s="23">
        <v>19873.5</v>
      </c>
      <c r="H146" s="23">
        <v>821321.68</v>
      </c>
      <c r="I146" s="21" t="s">
        <v>11</v>
      </c>
      <c r="J146" s="21" t="s">
        <v>12</v>
      </c>
      <c r="K146" s="21" t="str">
        <f t="shared" si="6"/>
        <v/>
      </c>
      <c r="L146" s="21" t="e">
        <f ca="1">IF(AND(K146&lt;&gt; "", COUNTIF(SAP!#REF!,K146)&gt;0),"Matched", "")</f>
        <v>#REF!</v>
      </c>
      <c r="M146" s="21" t="str">
        <f t="shared" si="7"/>
        <v/>
      </c>
      <c r="N146" s="21" t="e">
        <f ca="1">IF(AND(M146&lt;&gt; "", COUNTIF(SAP!#REF!,M146)&gt;0),"Matched", "")</f>
        <v>#REF!</v>
      </c>
      <c r="O146" s="21" t="str">
        <f t="shared" si="8"/>
        <v/>
      </c>
      <c r="P146" s="21" t="e">
        <f ca="1">IF(AND(O146&lt;&gt; "", COUNTIF(SAP!#REF!,O146)&gt;0),"Matched", "")</f>
        <v>#REF!</v>
      </c>
      <c r="Q146" s="21" t="str">
        <f ca="1">IF(OR(D146="AC",D146="TR"),"Logic4"&amp;"_"&amp;TEXT(C146,"dd.mm.yyyy") &amp;"_"&amp; 1207713.48,"")</f>
        <v>Logic4_01.04.2020_1207713.48</v>
      </c>
      <c r="R146" s="21" t="e">
        <f ca="1">IF(AND(Q146&lt;&gt; "", COUNTIF(SAP!#REF!,Q146)&gt;0),"Matched", "")</f>
        <v>#REF!</v>
      </c>
    </row>
    <row r="147" spans="1:20" hidden="1">
      <c r="A147" s="21">
        <v>11563327</v>
      </c>
      <c r="B147" s="22">
        <v>43922</v>
      </c>
      <c r="C147" s="22">
        <v>43922</v>
      </c>
      <c r="D147" s="21" t="s">
        <v>10</v>
      </c>
      <c r="E147" s="23">
        <v>0</v>
      </c>
      <c r="F147" s="23">
        <v>0</v>
      </c>
      <c r="G147" s="23">
        <v>22444.7</v>
      </c>
      <c r="H147" s="23">
        <v>843766.38</v>
      </c>
      <c r="I147" s="21" t="s">
        <v>11</v>
      </c>
      <c r="J147" s="21" t="s">
        <v>12</v>
      </c>
      <c r="K147" s="21" t="str">
        <f t="shared" si="6"/>
        <v/>
      </c>
      <c r="L147" s="21" t="e">
        <f ca="1">IF(AND(K147&lt;&gt; "", COUNTIF(SAP!#REF!,K147)&gt;0),"Matched", "")</f>
        <v>#REF!</v>
      </c>
      <c r="M147" s="21" t="str">
        <f t="shared" si="7"/>
        <v/>
      </c>
      <c r="N147" s="21" t="e">
        <f ca="1">IF(AND(M147&lt;&gt; "", COUNTIF(SAP!#REF!,M147)&gt;0),"Matched", "")</f>
        <v>#REF!</v>
      </c>
      <c r="O147" s="21" t="str">
        <f t="shared" si="8"/>
        <v/>
      </c>
      <c r="P147" s="21" t="e">
        <f ca="1">IF(AND(O147&lt;&gt; "", COUNTIF(SAP!#REF!,O147)&gt;0),"Matched", "")</f>
        <v>#REF!</v>
      </c>
      <c r="Q147" s="21" t="str">
        <f ca="1">IF(OR(D147="AC",D147="TR"),"Logic4"&amp;"_"&amp;TEXT(C147,"dd.mm.yyyy") &amp;"_"&amp; 1207713.48,"")</f>
        <v>Logic4_01.04.2020_1207713.48</v>
      </c>
      <c r="R147" s="21" t="e">
        <f ca="1">IF(AND(Q147&lt;&gt; "", COUNTIF(SAP!#REF!,Q147)&gt;0),"Matched", "")</f>
        <v>#REF!</v>
      </c>
    </row>
    <row r="148" spans="1:20" hidden="1">
      <c r="A148" s="21">
        <v>11563327</v>
      </c>
      <c r="B148" s="22">
        <v>43922</v>
      </c>
      <c r="C148" s="22">
        <v>43922</v>
      </c>
      <c r="D148" s="21" t="s">
        <v>10</v>
      </c>
      <c r="E148" s="23">
        <v>0</v>
      </c>
      <c r="F148" s="23">
        <v>0</v>
      </c>
      <c r="G148" s="23">
        <v>22582.15</v>
      </c>
      <c r="H148" s="23">
        <v>866348.53</v>
      </c>
      <c r="I148" s="21" t="s">
        <v>11</v>
      </c>
      <c r="J148" s="21" t="s">
        <v>12</v>
      </c>
      <c r="K148" s="21" t="str">
        <f t="shared" si="6"/>
        <v/>
      </c>
      <c r="L148" s="21" t="e">
        <f ca="1">IF(AND(K148&lt;&gt; "", COUNTIF(SAP!#REF!,K148)&gt;0),"Matched", "")</f>
        <v>#REF!</v>
      </c>
      <c r="M148" s="21" t="str">
        <f t="shared" si="7"/>
        <v/>
      </c>
      <c r="N148" s="21" t="e">
        <f ca="1">IF(AND(M148&lt;&gt; "", COUNTIF(SAP!#REF!,M148)&gt;0),"Matched", "")</f>
        <v>#REF!</v>
      </c>
      <c r="O148" s="21" t="str">
        <f t="shared" si="8"/>
        <v/>
      </c>
      <c r="P148" s="21" t="e">
        <f ca="1">IF(AND(O148&lt;&gt; "", COUNTIF(SAP!#REF!,O148)&gt;0),"Matched", "")</f>
        <v>#REF!</v>
      </c>
      <c r="Q148" s="21" t="str">
        <f ca="1">IF(OR(D148="AC",D148="TR"),"Logic4"&amp;"_"&amp;TEXT(C148,"dd.mm.yyyy") &amp;"_"&amp; 1207713.48,"")</f>
        <v>Logic4_01.04.2020_1207713.48</v>
      </c>
      <c r="R148" s="21" t="e">
        <f ca="1">IF(AND(Q148&lt;&gt; "", COUNTIF(SAP!#REF!,Q148)&gt;0),"Matched", "")</f>
        <v>#REF!</v>
      </c>
    </row>
    <row r="149" spans="1:20" hidden="1">
      <c r="A149" s="21">
        <v>11563327</v>
      </c>
      <c r="B149" s="22">
        <v>43922</v>
      </c>
      <c r="C149" s="22">
        <v>43922</v>
      </c>
      <c r="D149" s="21" t="s">
        <v>10</v>
      </c>
      <c r="E149" s="23">
        <v>0</v>
      </c>
      <c r="F149" s="23">
        <v>0</v>
      </c>
      <c r="G149" s="23">
        <v>23443.22</v>
      </c>
      <c r="H149" s="23">
        <v>889791.75</v>
      </c>
      <c r="I149" s="21" t="s">
        <v>11</v>
      </c>
      <c r="J149" s="21" t="s">
        <v>12</v>
      </c>
      <c r="K149" s="21" t="str">
        <f t="shared" si="6"/>
        <v/>
      </c>
      <c r="L149" s="21" t="e">
        <f ca="1">IF(AND(K149&lt;&gt; "", COUNTIF(SAP!#REF!,K149)&gt;0),"Matched", "")</f>
        <v>#REF!</v>
      </c>
      <c r="M149" s="21" t="str">
        <f t="shared" si="7"/>
        <v/>
      </c>
      <c r="N149" s="21" t="e">
        <f ca="1">IF(AND(M149&lt;&gt; "", COUNTIF(SAP!#REF!,M149)&gt;0),"Matched", "")</f>
        <v>#REF!</v>
      </c>
      <c r="O149" s="21" t="str">
        <f t="shared" si="8"/>
        <v/>
      </c>
      <c r="P149" s="21" t="e">
        <f ca="1">IF(AND(O149&lt;&gt; "", COUNTIF(SAP!#REF!,O149)&gt;0),"Matched", "")</f>
        <v>#REF!</v>
      </c>
      <c r="Q149" s="21" t="str">
        <f ca="1">IF(OR(D149="AC",D149="TR"),"Logic4"&amp;"_"&amp;TEXT(C149,"dd.mm.yyyy") &amp;"_"&amp; 1207713.48,"")</f>
        <v>Logic4_01.04.2020_1207713.48</v>
      </c>
      <c r="R149" s="21" t="e">
        <f ca="1">IF(AND(Q149&lt;&gt; "", COUNTIF(SAP!#REF!,Q149)&gt;0),"Matched", "")</f>
        <v>#REF!</v>
      </c>
    </row>
    <row r="150" spans="1:20" hidden="1">
      <c r="A150" s="21">
        <v>11563327</v>
      </c>
      <c r="B150" s="22">
        <v>43922</v>
      </c>
      <c r="C150" s="22">
        <v>43922</v>
      </c>
      <c r="D150" s="21" t="s">
        <v>10</v>
      </c>
      <c r="E150" s="23">
        <v>0</v>
      </c>
      <c r="F150" s="23">
        <v>0</v>
      </c>
      <c r="G150" s="23">
        <v>23654.3</v>
      </c>
      <c r="H150" s="23">
        <v>913446.05</v>
      </c>
      <c r="I150" s="21" t="s">
        <v>11</v>
      </c>
      <c r="J150" s="21" t="s">
        <v>12</v>
      </c>
      <c r="K150" s="21" t="str">
        <f t="shared" si="6"/>
        <v/>
      </c>
      <c r="L150" s="21" t="e">
        <f ca="1">IF(AND(K150&lt;&gt; "", COUNTIF(SAP!#REF!,K150)&gt;0),"Matched", "")</f>
        <v>#REF!</v>
      </c>
      <c r="M150" s="21" t="str">
        <f t="shared" si="7"/>
        <v/>
      </c>
      <c r="N150" s="21" t="e">
        <f ca="1">IF(AND(M150&lt;&gt; "", COUNTIF(SAP!#REF!,M150)&gt;0),"Matched", "")</f>
        <v>#REF!</v>
      </c>
      <c r="O150" s="21" t="str">
        <f t="shared" si="8"/>
        <v/>
      </c>
      <c r="P150" s="21" t="e">
        <f ca="1">IF(AND(O150&lt;&gt; "", COUNTIF(SAP!#REF!,O150)&gt;0),"Matched", "")</f>
        <v>#REF!</v>
      </c>
      <c r="Q150" s="21" t="str">
        <f ca="1">IF(OR(D150="AC",D150="TR"),"Logic4"&amp;"_"&amp;TEXT(C150,"dd.mm.yyyy") &amp;"_"&amp; 1207713.48,"")</f>
        <v>Logic4_01.04.2020_1207713.48</v>
      </c>
      <c r="R150" s="21" t="e">
        <f ca="1">IF(AND(Q150&lt;&gt; "", COUNTIF(SAP!#REF!,Q150)&gt;0),"Matched", "")</f>
        <v>#REF!</v>
      </c>
    </row>
    <row r="151" spans="1:20" hidden="1">
      <c r="A151" s="21">
        <v>11563327</v>
      </c>
      <c r="B151" s="22">
        <v>43922</v>
      </c>
      <c r="C151" s="22">
        <v>43922</v>
      </c>
      <c r="D151" s="21" t="s">
        <v>10</v>
      </c>
      <c r="E151" s="23">
        <v>0</v>
      </c>
      <c r="F151" s="23">
        <v>0</v>
      </c>
      <c r="G151" s="23">
        <v>24221.62</v>
      </c>
      <c r="H151" s="23">
        <v>937667.67</v>
      </c>
      <c r="I151" s="21" t="s">
        <v>11</v>
      </c>
      <c r="J151" s="21" t="s">
        <v>12</v>
      </c>
      <c r="K151" s="21" t="str">
        <f t="shared" si="6"/>
        <v/>
      </c>
      <c r="L151" s="21" t="e">
        <f ca="1">IF(AND(K151&lt;&gt; "", COUNTIF(SAP!#REF!,K151)&gt;0),"Matched", "")</f>
        <v>#REF!</v>
      </c>
      <c r="M151" s="21" t="str">
        <f t="shared" si="7"/>
        <v/>
      </c>
      <c r="N151" s="21" t="e">
        <f ca="1">IF(AND(M151&lt;&gt; "", COUNTIF(SAP!#REF!,M151)&gt;0),"Matched", "")</f>
        <v>#REF!</v>
      </c>
      <c r="O151" s="21" t="str">
        <f t="shared" si="8"/>
        <v/>
      </c>
      <c r="P151" s="21" t="e">
        <f ca="1">IF(AND(O151&lt;&gt; "", COUNTIF(SAP!#REF!,O151)&gt;0),"Matched", "")</f>
        <v>#REF!</v>
      </c>
      <c r="Q151" s="21" t="str">
        <f ca="1">IF(OR(D151="AC",D151="TR"),"Logic4"&amp;"_"&amp;TEXT(C151,"dd.mm.yyyy") &amp;"_"&amp; 1207713.48,"")</f>
        <v>Logic4_01.04.2020_1207713.48</v>
      </c>
      <c r="R151" s="21" t="e">
        <f ca="1">IF(AND(Q151&lt;&gt; "", COUNTIF(SAP!#REF!,Q151)&gt;0),"Matched", "")</f>
        <v>#REF!</v>
      </c>
    </row>
    <row r="152" spans="1:20" hidden="1">
      <c r="A152" s="21">
        <v>11563327</v>
      </c>
      <c r="B152" s="22">
        <v>43922</v>
      </c>
      <c r="C152" s="22">
        <v>43922</v>
      </c>
      <c r="D152" s="21" t="s">
        <v>10</v>
      </c>
      <c r="E152" s="23">
        <v>0</v>
      </c>
      <c r="F152" s="23">
        <v>0</v>
      </c>
      <c r="G152" s="23">
        <v>26858.6</v>
      </c>
      <c r="H152" s="23">
        <v>964526.27</v>
      </c>
      <c r="I152" s="21" t="s">
        <v>11</v>
      </c>
      <c r="J152" s="21" t="s">
        <v>12</v>
      </c>
      <c r="K152" s="21" t="str">
        <f t="shared" si="6"/>
        <v/>
      </c>
      <c r="L152" s="21" t="e">
        <f ca="1">IF(AND(K152&lt;&gt; "", COUNTIF(SAP!#REF!,K152)&gt;0),"Matched", "")</f>
        <v>#REF!</v>
      </c>
      <c r="M152" s="21" t="str">
        <f t="shared" si="7"/>
        <v/>
      </c>
      <c r="N152" s="21" t="e">
        <f ca="1">IF(AND(M152&lt;&gt; "", COUNTIF(SAP!#REF!,M152)&gt;0),"Matched", "")</f>
        <v>#REF!</v>
      </c>
      <c r="O152" s="21" t="str">
        <f t="shared" si="8"/>
        <v/>
      </c>
      <c r="P152" s="21" t="e">
        <f ca="1">IF(AND(O152&lt;&gt; "", COUNTIF(SAP!#REF!,O152)&gt;0),"Matched", "")</f>
        <v>#REF!</v>
      </c>
      <c r="Q152" s="21" t="str">
        <f ca="1">IF(OR(D152="AC",D152="TR"),"Logic4"&amp;"_"&amp;TEXT(C152,"dd.mm.yyyy") &amp;"_"&amp; 1207713.48,"")</f>
        <v>Logic4_01.04.2020_1207713.48</v>
      </c>
      <c r="R152" s="21" t="e">
        <f ca="1">IF(AND(Q152&lt;&gt; "", COUNTIF(SAP!#REF!,Q152)&gt;0),"Matched", "")</f>
        <v>#REF!</v>
      </c>
    </row>
    <row r="153" spans="1:20" hidden="1">
      <c r="A153" s="21">
        <v>11563327</v>
      </c>
      <c r="B153" s="22">
        <v>43922</v>
      </c>
      <c r="C153" s="22">
        <v>43922</v>
      </c>
      <c r="D153" s="21" t="s">
        <v>10</v>
      </c>
      <c r="E153" s="23">
        <v>0</v>
      </c>
      <c r="F153" s="23">
        <v>0</v>
      </c>
      <c r="G153" s="23">
        <v>30600.47</v>
      </c>
      <c r="H153" s="23">
        <v>995126.74</v>
      </c>
      <c r="I153" s="21" t="s">
        <v>11</v>
      </c>
      <c r="J153" s="21" t="s">
        <v>12</v>
      </c>
      <c r="K153" s="21" t="str">
        <f t="shared" si="6"/>
        <v/>
      </c>
      <c r="L153" s="21" t="e">
        <f ca="1">IF(AND(K153&lt;&gt; "", COUNTIF(SAP!#REF!,K153)&gt;0),"Matched", "")</f>
        <v>#REF!</v>
      </c>
      <c r="M153" s="21" t="str">
        <f t="shared" si="7"/>
        <v/>
      </c>
      <c r="N153" s="21" t="e">
        <f ca="1">IF(AND(M153&lt;&gt; "", COUNTIF(SAP!#REF!,M153)&gt;0),"Matched", "")</f>
        <v>#REF!</v>
      </c>
      <c r="O153" s="21" t="str">
        <f t="shared" si="8"/>
        <v/>
      </c>
      <c r="P153" s="21" t="e">
        <f ca="1">IF(AND(O153&lt;&gt; "", COUNTIF(SAP!#REF!,O153)&gt;0),"Matched", "")</f>
        <v>#REF!</v>
      </c>
      <c r="Q153" s="21" t="str">
        <f ca="1">IF(OR(D153="AC",D153="TR"),"Logic4"&amp;"_"&amp;TEXT(C153,"dd.mm.yyyy") &amp;"_"&amp; 1207713.48,"")</f>
        <v>Logic4_01.04.2020_1207713.48</v>
      </c>
      <c r="R153" s="21" t="e">
        <f ca="1">IF(AND(Q153&lt;&gt; "", COUNTIF(SAP!#REF!,Q153)&gt;0),"Matched", "")</f>
        <v>#REF!</v>
      </c>
    </row>
    <row r="154" spans="1:20" hidden="1">
      <c r="A154" s="21">
        <v>11563327</v>
      </c>
      <c r="B154" s="22">
        <v>43922</v>
      </c>
      <c r="C154" s="22">
        <v>43922</v>
      </c>
      <c r="D154" s="21" t="s">
        <v>10</v>
      </c>
      <c r="E154" s="23">
        <v>0</v>
      </c>
      <c r="F154" s="23">
        <v>0</v>
      </c>
      <c r="G154" s="23">
        <v>35173.69</v>
      </c>
      <c r="H154" s="23">
        <v>1030300.43</v>
      </c>
      <c r="I154" s="21" t="s">
        <v>11</v>
      </c>
      <c r="J154" s="21" t="s">
        <v>12</v>
      </c>
      <c r="K154" s="21" t="str">
        <f t="shared" si="6"/>
        <v/>
      </c>
      <c r="L154" s="21" t="e">
        <f ca="1">IF(AND(K154&lt;&gt; "", COUNTIF(SAP!#REF!,K154)&gt;0),"Matched", "")</f>
        <v>#REF!</v>
      </c>
      <c r="M154" s="21" t="str">
        <f t="shared" si="7"/>
        <v/>
      </c>
      <c r="N154" s="21" t="e">
        <f ca="1">IF(AND(M154&lt;&gt; "", COUNTIF(SAP!#REF!,M154)&gt;0),"Matched", "")</f>
        <v>#REF!</v>
      </c>
      <c r="O154" s="21" t="str">
        <f t="shared" si="8"/>
        <v/>
      </c>
      <c r="P154" s="21" t="e">
        <f ca="1">IF(AND(O154&lt;&gt; "", COUNTIF(SAP!#REF!,O154)&gt;0),"Matched", "")</f>
        <v>#REF!</v>
      </c>
      <c r="Q154" s="21" t="str">
        <f ca="1">IF(OR(D154="AC",D154="TR"),"Logic4"&amp;"_"&amp;TEXT(C154,"dd.mm.yyyy") &amp;"_"&amp; 1207713.48,"")</f>
        <v>Logic4_01.04.2020_1207713.48</v>
      </c>
      <c r="R154" s="21" t="e">
        <f ca="1">IF(AND(Q154&lt;&gt; "", COUNTIF(SAP!#REF!,Q154)&gt;0),"Matched", "")</f>
        <v>#REF!</v>
      </c>
    </row>
    <row r="155" spans="1:20" hidden="1">
      <c r="A155" s="21">
        <v>11563327</v>
      </c>
      <c r="B155" s="22">
        <v>43922</v>
      </c>
      <c r="C155" s="22">
        <v>43922</v>
      </c>
      <c r="D155" s="21" t="s">
        <v>10</v>
      </c>
      <c r="E155" s="23">
        <v>0</v>
      </c>
      <c r="F155" s="23">
        <v>0</v>
      </c>
      <c r="G155" s="23">
        <v>35587.919999999998</v>
      </c>
      <c r="H155" s="23">
        <v>1065888.3500000001</v>
      </c>
      <c r="I155" s="21" t="s">
        <v>11</v>
      </c>
      <c r="J155" s="21" t="s">
        <v>12</v>
      </c>
      <c r="K155" s="21" t="str">
        <f t="shared" si="6"/>
        <v/>
      </c>
      <c r="L155" s="21" t="e">
        <f ca="1">IF(AND(K155&lt;&gt; "", COUNTIF(SAP!#REF!,K155)&gt;0),"Matched", "")</f>
        <v>#REF!</v>
      </c>
      <c r="M155" s="21" t="str">
        <f t="shared" si="7"/>
        <v/>
      </c>
      <c r="N155" s="21" t="e">
        <f ca="1">IF(AND(M155&lt;&gt; "", COUNTIF(SAP!#REF!,M155)&gt;0),"Matched", "")</f>
        <v>#REF!</v>
      </c>
      <c r="O155" s="21" t="str">
        <f t="shared" si="8"/>
        <v/>
      </c>
      <c r="P155" s="21" t="e">
        <f ca="1">IF(AND(O155&lt;&gt; "", COUNTIF(SAP!#REF!,O155)&gt;0),"Matched", "")</f>
        <v>#REF!</v>
      </c>
      <c r="Q155" s="21" t="str">
        <f ca="1">IF(OR(D155="AC",D155="TR"),"Logic4"&amp;"_"&amp;TEXT(C155,"dd.mm.yyyy") &amp;"_"&amp; 1207713.48,"")</f>
        <v>Logic4_01.04.2020_1207713.48</v>
      </c>
      <c r="R155" s="21" t="e">
        <f ca="1">IF(AND(Q155&lt;&gt; "", COUNTIF(SAP!#REF!,Q155)&gt;0),"Matched", "")</f>
        <v>#REF!</v>
      </c>
    </row>
    <row r="156" spans="1:20" hidden="1">
      <c r="A156" s="21">
        <v>11563327</v>
      </c>
      <c r="B156" s="22">
        <v>43922</v>
      </c>
      <c r="C156" s="22">
        <v>43922</v>
      </c>
      <c r="D156" s="21" t="s">
        <v>10</v>
      </c>
      <c r="E156" s="23">
        <v>0</v>
      </c>
      <c r="F156" s="23">
        <v>0</v>
      </c>
      <c r="G156" s="23">
        <v>36442.300000000003</v>
      </c>
      <c r="H156" s="23">
        <v>1102330.6499999999</v>
      </c>
      <c r="I156" s="21" t="s">
        <v>11</v>
      </c>
      <c r="J156" s="21" t="s">
        <v>12</v>
      </c>
      <c r="K156" s="21" t="str">
        <f t="shared" si="6"/>
        <v/>
      </c>
      <c r="L156" s="21" t="e">
        <f ca="1">IF(AND(K156&lt;&gt; "", COUNTIF(SAP!#REF!,K156)&gt;0),"Matched", "")</f>
        <v>#REF!</v>
      </c>
      <c r="M156" s="21" t="str">
        <f t="shared" si="7"/>
        <v/>
      </c>
      <c r="N156" s="21" t="e">
        <f ca="1">IF(AND(M156&lt;&gt; "", COUNTIF(SAP!#REF!,M156)&gt;0),"Matched", "")</f>
        <v>#REF!</v>
      </c>
      <c r="O156" s="21" t="str">
        <f t="shared" si="8"/>
        <v/>
      </c>
      <c r="P156" s="21" t="e">
        <f ca="1">IF(AND(O156&lt;&gt; "", COUNTIF(SAP!#REF!,O156)&gt;0),"Matched", "")</f>
        <v>#REF!</v>
      </c>
      <c r="Q156" s="21" t="str">
        <f ca="1">IF(OR(D156="AC",D156="TR"),"Logic4"&amp;"_"&amp;TEXT(C156,"dd.mm.yyyy") &amp;"_"&amp; 1207713.48,"")</f>
        <v>Logic4_01.04.2020_1207713.48</v>
      </c>
      <c r="R156" s="21" t="e">
        <f ca="1">IF(AND(Q156&lt;&gt; "", COUNTIF(SAP!#REF!,Q156)&gt;0),"Matched", "")</f>
        <v>#REF!</v>
      </c>
    </row>
    <row r="157" spans="1:20" hidden="1">
      <c r="A157" s="21">
        <v>11563327</v>
      </c>
      <c r="B157" s="22">
        <v>43922</v>
      </c>
      <c r="C157" s="22">
        <v>43922</v>
      </c>
      <c r="D157" s="21" t="s">
        <v>10</v>
      </c>
      <c r="E157" s="23">
        <v>0</v>
      </c>
      <c r="F157" s="23">
        <v>0</v>
      </c>
      <c r="G157" s="23">
        <v>41764.03</v>
      </c>
      <c r="H157" s="23">
        <v>1144094.68</v>
      </c>
      <c r="I157" s="21" t="s">
        <v>11</v>
      </c>
      <c r="J157" s="21" t="s">
        <v>12</v>
      </c>
      <c r="K157" s="21" t="str">
        <f t="shared" si="6"/>
        <v/>
      </c>
      <c r="L157" s="21" t="e">
        <f ca="1">IF(AND(K157&lt;&gt; "", COUNTIF(SAP!#REF!,K157)&gt;0),"Matched", "")</f>
        <v>#REF!</v>
      </c>
      <c r="M157" s="21" t="str">
        <f t="shared" si="7"/>
        <v/>
      </c>
      <c r="N157" s="21" t="e">
        <f ca="1">IF(AND(M157&lt;&gt; "", COUNTIF(SAP!#REF!,M157)&gt;0),"Matched", "")</f>
        <v>#REF!</v>
      </c>
      <c r="O157" s="21" t="str">
        <f t="shared" si="8"/>
        <v/>
      </c>
      <c r="P157" s="21" t="e">
        <f ca="1">IF(AND(O157&lt;&gt; "", COUNTIF(SAP!#REF!,O157)&gt;0),"Matched", "")</f>
        <v>#REF!</v>
      </c>
      <c r="Q157" s="21" t="str">
        <f ca="1">IF(OR(D157="AC",D157="TR"),"Logic4"&amp;"_"&amp;TEXT(C157,"dd.mm.yyyy") &amp;"_"&amp; 1207713.48,"")</f>
        <v>Logic4_01.04.2020_1207713.48</v>
      </c>
      <c r="R157" s="21" t="e">
        <f ca="1">IF(AND(Q157&lt;&gt; "", COUNTIF(SAP!#REF!,Q157)&gt;0),"Matched", "")</f>
        <v>#REF!</v>
      </c>
    </row>
    <row r="158" spans="1:20" hidden="1">
      <c r="A158" s="21">
        <v>11563327</v>
      </c>
      <c r="B158" s="22">
        <v>43922</v>
      </c>
      <c r="C158" s="22">
        <v>43922</v>
      </c>
      <c r="D158" s="21" t="s">
        <v>10</v>
      </c>
      <c r="E158" s="23">
        <v>0</v>
      </c>
      <c r="F158" s="23">
        <v>0</v>
      </c>
      <c r="G158" s="23">
        <v>63618.8</v>
      </c>
      <c r="H158" s="23">
        <v>1207713.48</v>
      </c>
      <c r="I158" s="21" t="s">
        <v>11</v>
      </c>
      <c r="J158" s="21" t="s">
        <v>12</v>
      </c>
      <c r="K158" s="21" t="str">
        <f t="shared" si="6"/>
        <v/>
      </c>
      <c r="L158" s="21" t="e">
        <f ca="1">IF(AND(K158&lt;&gt; "", COUNTIF(SAP!#REF!,K158)&gt;0),"Matched", "")</f>
        <v>#REF!</v>
      </c>
      <c r="M158" s="21" t="str">
        <f t="shared" si="7"/>
        <v/>
      </c>
      <c r="N158" s="21" t="e">
        <f ca="1">IF(AND(M158&lt;&gt; "", COUNTIF(SAP!#REF!,M158)&gt;0),"Matched", "")</f>
        <v>#REF!</v>
      </c>
      <c r="O158" s="21" t="str">
        <f t="shared" si="8"/>
        <v/>
      </c>
      <c r="P158" s="21" t="e">
        <f ca="1">IF(AND(O158&lt;&gt; "", COUNTIF(SAP!#REF!,O158)&gt;0),"Matched", "")</f>
        <v>#REF!</v>
      </c>
      <c r="Q158" s="21" t="str">
        <f ca="1">IF(OR(D158="AC",D158="TR"),"Logic4"&amp;"_"&amp;TEXT(C158,"dd.mm.yyyy") &amp;"_"&amp; 1207713.48,"")</f>
        <v>Logic4_01.04.2020_1207713.48</v>
      </c>
      <c r="R158" s="21" t="e">
        <f ca="1">IF(AND(Q158&lt;&gt; "", COUNTIF(SAP!#REF!,Q158)&gt;0),"Matched", "")</f>
        <v>#REF!</v>
      </c>
    </row>
    <row r="159" spans="1:20" hidden="1">
      <c r="A159" s="21">
        <v>11563327</v>
      </c>
      <c r="B159" s="22">
        <v>43922</v>
      </c>
      <c r="C159" s="22">
        <v>43922</v>
      </c>
      <c r="D159" s="21" t="s">
        <v>13</v>
      </c>
      <c r="E159" s="23">
        <v>0</v>
      </c>
      <c r="F159" s="23">
        <v>4.67</v>
      </c>
      <c r="G159" s="23">
        <v>0</v>
      </c>
      <c r="H159" s="23">
        <v>1207708.81</v>
      </c>
      <c r="I159" s="21" t="s">
        <v>14</v>
      </c>
      <c r="J159" s="21" t="s">
        <v>15</v>
      </c>
      <c r="K159" s="21" t="str">
        <f t="shared" si="6"/>
        <v/>
      </c>
      <c r="L159" s="21" t="e">
        <f ca="1">IF(AND(K159&lt;&gt; "", COUNTIF(SAP!#REF!,K159)&gt;0),"Matched", "")</f>
        <v>#REF!</v>
      </c>
      <c r="M159" s="21" t="str">
        <f t="shared" si="7"/>
        <v/>
      </c>
      <c r="N159" s="21" t="e">
        <f ca="1">IF(AND(M159&lt;&gt; "", COUNTIF(SAP!#REF!,M159)&gt;0),"Matched", "")</f>
        <v>#REF!</v>
      </c>
      <c r="O159" s="21" t="str">
        <f t="shared" si="8"/>
        <v/>
      </c>
      <c r="P159" s="21" t="e">
        <f ca="1">IF(AND(O159&lt;&gt; "", COUNTIF(SAP!#REF!,O159)&gt;0),"Matched", "")</f>
        <v>#REF!</v>
      </c>
      <c r="R159" s="21" t="e">
        <f ca="1">IF(AND(Q159&lt;&gt; "", COUNTIF(SAP!#REF!,Q159)&gt;0),"Matched", "")</f>
        <v>#REF!</v>
      </c>
      <c r="S159" s="21" t="str">
        <f ca="1">IF(AND(D159="AD", I159="800TAX  "),"Logic5"&amp;"_"&amp;TEXT(C159,"dd.mm.yyyy") &amp;"_"&amp; 713.75,"")</f>
        <v>Logic5_01.04.2020_713.75</v>
      </c>
      <c r="T159" s="21" t="e">
        <f ca="1">IF(AND(S159&lt;&gt; "", COUNTIF(SAP!#REF!,S159)&gt;0),"Matched", "")</f>
        <v>#REF!</v>
      </c>
    </row>
    <row r="160" spans="1:20" hidden="1">
      <c r="A160" s="21">
        <v>11563327</v>
      </c>
      <c r="B160" s="22">
        <v>43922</v>
      </c>
      <c r="C160" s="22">
        <v>43922</v>
      </c>
      <c r="D160" s="21" t="s">
        <v>13</v>
      </c>
      <c r="E160" s="23">
        <v>0</v>
      </c>
      <c r="F160" s="23">
        <v>8.0399999999999991</v>
      </c>
      <c r="G160" s="23">
        <v>0</v>
      </c>
      <c r="H160" s="23">
        <v>1207700.77</v>
      </c>
      <c r="I160" s="21" t="s">
        <v>14</v>
      </c>
      <c r="J160" s="21" t="s">
        <v>15</v>
      </c>
      <c r="K160" s="21" t="str">
        <f t="shared" si="6"/>
        <v/>
      </c>
      <c r="L160" s="21" t="e">
        <f ca="1">IF(AND(K160&lt;&gt; "", COUNTIF(SAP!#REF!,K160)&gt;0),"Matched", "")</f>
        <v>#REF!</v>
      </c>
      <c r="M160" s="21" t="str">
        <f t="shared" si="7"/>
        <v/>
      </c>
      <c r="N160" s="21" t="e">
        <f ca="1">IF(AND(M160&lt;&gt; "", COUNTIF(SAP!#REF!,M160)&gt;0),"Matched", "")</f>
        <v>#REF!</v>
      </c>
      <c r="O160" s="21" t="str">
        <f t="shared" si="8"/>
        <v/>
      </c>
      <c r="P160" s="21" t="e">
        <f ca="1">IF(AND(O160&lt;&gt; "", COUNTIF(SAP!#REF!,O160)&gt;0),"Matched", "")</f>
        <v>#REF!</v>
      </c>
      <c r="R160" s="21" t="e">
        <f ca="1">IF(AND(Q160&lt;&gt; "", COUNTIF(SAP!#REF!,Q160)&gt;0),"Matched", "")</f>
        <v>#REF!</v>
      </c>
      <c r="S160" s="21" t="str">
        <f ca="1">IF(AND(D160="AD", I160="800TAX  "),"Logic5"&amp;"_"&amp;TEXT(C160,"dd.mm.yyyy") &amp;"_"&amp; 713.75,"")</f>
        <v>Logic5_01.04.2020_713.75</v>
      </c>
      <c r="T160" s="21" t="e">
        <f ca="1">IF(AND(S160&lt;&gt; "", COUNTIF(SAP!#REF!,S160)&gt;0),"Matched", "")</f>
        <v>#REF!</v>
      </c>
    </row>
    <row r="161" spans="1:20" hidden="1">
      <c r="A161" s="21">
        <v>11563327</v>
      </c>
      <c r="B161" s="22">
        <v>43922</v>
      </c>
      <c r="C161" s="22">
        <v>43922</v>
      </c>
      <c r="D161" s="21" t="s">
        <v>13</v>
      </c>
      <c r="E161" s="23">
        <v>0</v>
      </c>
      <c r="F161" s="23">
        <v>10.93</v>
      </c>
      <c r="G161" s="23">
        <v>0</v>
      </c>
      <c r="H161" s="23">
        <v>1207689.8400000001</v>
      </c>
      <c r="I161" s="21" t="s">
        <v>14</v>
      </c>
      <c r="J161" s="21" t="s">
        <v>15</v>
      </c>
      <c r="K161" s="21" t="str">
        <f t="shared" si="6"/>
        <v/>
      </c>
      <c r="L161" s="21" t="e">
        <f ca="1">IF(AND(K161&lt;&gt; "", COUNTIF(SAP!#REF!,K161)&gt;0),"Matched", "")</f>
        <v>#REF!</v>
      </c>
      <c r="M161" s="21" t="str">
        <f t="shared" si="7"/>
        <v/>
      </c>
      <c r="N161" s="21" t="e">
        <f ca="1">IF(AND(M161&lt;&gt; "", COUNTIF(SAP!#REF!,M161)&gt;0),"Matched", "")</f>
        <v>#REF!</v>
      </c>
      <c r="O161" s="21" t="str">
        <f t="shared" si="8"/>
        <v/>
      </c>
      <c r="P161" s="21" t="e">
        <f ca="1">IF(AND(O161&lt;&gt; "", COUNTIF(SAP!#REF!,O161)&gt;0),"Matched", "")</f>
        <v>#REF!</v>
      </c>
      <c r="R161" s="21" t="e">
        <f ca="1">IF(AND(Q161&lt;&gt; "", COUNTIF(SAP!#REF!,Q161)&gt;0),"Matched", "")</f>
        <v>#REF!</v>
      </c>
      <c r="S161" s="21" t="str">
        <f ca="1">IF(AND(D161="AD", I161="800TAX  "),"Logic5"&amp;"_"&amp;TEXT(C161,"dd.mm.yyyy") &amp;"_"&amp; 713.75,"")</f>
        <v>Logic5_01.04.2020_713.75</v>
      </c>
      <c r="T161" s="21" t="e">
        <f ca="1">IF(AND(S161&lt;&gt; "", COUNTIF(SAP!#REF!,S161)&gt;0),"Matched", "")</f>
        <v>#REF!</v>
      </c>
    </row>
    <row r="162" spans="1:20" hidden="1">
      <c r="A162" s="21">
        <v>11563327</v>
      </c>
      <c r="B162" s="22">
        <v>43922</v>
      </c>
      <c r="C162" s="22">
        <v>43922</v>
      </c>
      <c r="D162" s="21" t="s">
        <v>13</v>
      </c>
      <c r="E162" s="23">
        <v>0</v>
      </c>
      <c r="F162" s="23">
        <v>10.93</v>
      </c>
      <c r="G162" s="23">
        <v>0</v>
      </c>
      <c r="H162" s="23">
        <v>1207678.9099999999</v>
      </c>
      <c r="I162" s="21" t="s">
        <v>14</v>
      </c>
      <c r="J162" s="21" t="s">
        <v>15</v>
      </c>
      <c r="K162" s="21" t="str">
        <f t="shared" si="6"/>
        <v/>
      </c>
      <c r="L162" s="21" t="e">
        <f ca="1">IF(AND(K162&lt;&gt; "", COUNTIF(SAP!#REF!,K162)&gt;0),"Matched", "")</f>
        <v>#REF!</v>
      </c>
      <c r="M162" s="21" t="str">
        <f t="shared" si="7"/>
        <v/>
      </c>
      <c r="N162" s="21" t="e">
        <f ca="1">IF(AND(M162&lt;&gt; "", COUNTIF(SAP!#REF!,M162)&gt;0),"Matched", "")</f>
        <v>#REF!</v>
      </c>
      <c r="O162" s="21" t="str">
        <f t="shared" si="8"/>
        <v/>
      </c>
      <c r="P162" s="21" t="e">
        <f ca="1">IF(AND(O162&lt;&gt; "", COUNTIF(SAP!#REF!,O162)&gt;0),"Matched", "")</f>
        <v>#REF!</v>
      </c>
      <c r="R162" s="21" t="e">
        <f ca="1">IF(AND(Q162&lt;&gt; "", COUNTIF(SAP!#REF!,Q162)&gt;0),"Matched", "")</f>
        <v>#REF!</v>
      </c>
      <c r="S162" s="21" t="str">
        <f ca="1">IF(AND(D162="AD", I162="800TAX  "),"Logic5"&amp;"_"&amp;TEXT(C162,"dd.mm.yyyy") &amp;"_"&amp; 713.75,"")</f>
        <v>Logic5_01.04.2020_713.75</v>
      </c>
      <c r="T162" s="21" t="e">
        <f ca="1">IF(AND(S162&lt;&gt; "", COUNTIF(SAP!#REF!,S162)&gt;0),"Matched", "")</f>
        <v>#REF!</v>
      </c>
    </row>
    <row r="163" spans="1:20" hidden="1">
      <c r="A163" s="21">
        <v>11563327</v>
      </c>
      <c r="B163" s="22">
        <v>43922</v>
      </c>
      <c r="C163" s="22">
        <v>43922</v>
      </c>
      <c r="D163" s="21" t="s">
        <v>13</v>
      </c>
      <c r="E163" s="23">
        <v>0</v>
      </c>
      <c r="F163" s="23">
        <v>12.48</v>
      </c>
      <c r="G163" s="23">
        <v>0</v>
      </c>
      <c r="H163" s="23">
        <v>1207666.43</v>
      </c>
      <c r="I163" s="21" t="s">
        <v>14</v>
      </c>
      <c r="J163" s="21" t="s">
        <v>15</v>
      </c>
      <c r="K163" s="21" t="str">
        <f t="shared" si="6"/>
        <v/>
      </c>
      <c r="L163" s="21" t="e">
        <f ca="1">IF(AND(K163&lt;&gt; "", COUNTIF(SAP!#REF!,K163)&gt;0),"Matched", "")</f>
        <v>#REF!</v>
      </c>
      <c r="M163" s="21" t="str">
        <f t="shared" si="7"/>
        <v/>
      </c>
      <c r="N163" s="21" t="e">
        <f ca="1">IF(AND(M163&lt;&gt; "", COUNTIF(SAP!#REF!,M163)&gt;0),"Matched", "")</f>
        <v>#REF!</v>
      </c>
      <c r="O163" s="21" t="str">
        <f t="shared" si="8"/>
        <v/>
      </c>
      <c r="P163" s="21" t="e">
        <f ca="1">IF(AND(O163&lt;&gt; "", COUNTIF(SAP!#REF!,O163)&gt;0),"Matched", "")</f>
        <v>#REF!</v>
      </c>
      <c r="R163" s="21" t="e">
        <f ca="1">IF(AND(Q163&lt;&gt; "", COUNTIF(SAP!#REF!,Q163)&gt;0),"Matched", "")</f>
        <v>#REF!</v>
      </c>
      <c r="S163" s="21" t="str">
        <f ca="1">IF(AND(D163="AD", I163="800TAX  "),"Logic5"&amp;"_"&amp;TEXT(C163,"dd.mm.yyyy") &amp;"_"&amp; 713.75,"")</f>
        <v>Logic5_01.04.2020_713.75</v>
      </c>
      <c r="T163" s="21" t="e">
        <f ca="1">IF(AND(S163&lt;&gt; "", COUNTIF(SAP!#REF!,S163)&gt;0),"Matched", "")</f>
        <v>#REF!</v>
      </c>
    </row>
    <row r="164" spans="1:20" hidden="1">
      <c r="A164" s="21">
        <v>11563327</v>
      </c>
      <c r="B164" s="22">
        <v>43922</v>
      </c>
      <c r="C164" s="22">
        <v>43922</v>
      </c>
      <c r="D164" s="21" t="s">
        <v>13</v>
      </c>
      <c r="E164" s="23">
        <v>0</v>
      </c>
      <c r="F164" s="23">
        <v>12.86</v>
      </c>
      <c r="G164" s="23">
        <v>0</v>
      </c>
      <c r="H164" s="23">
        <v>1207653.57</v>
      </c>
      <c r="I164" s="21" t="s">
        <v>14</v>
      </c>
      <c r="J164" s="21" t="s">
        <v>15</v>
      </c>
      <c r="K164" s="21" t="str">
        <f t="shared" si="6"/>
        <v/>
      </c>
      <c r="L164" s="21" t="e">
        <f ca="1">IF(AND(K164&lt;&gt; "", COUNTIF(SAP!#REF!,K164)&gt;0),"Matched", "")</f>
        <v>#REF!</v>
      </c>
      <c r="M164" s="21" t="str">
        <f t="shared" si="7"/>
        <v/>
      </c>
      <c r="N164" s="21" t="e">
        <f ca="1">IF(AND(M164&lt;&gt; "", COUNTIF(SAP!#REF!,M164)&gt;0),"Matched", "")</f>
        <v>#REF!</v>
      </c>
      <c r="O164" s="21" t="str">
        <f t="shared" si="8"/>
        <v/>
      </c>
      <c r="P164" s="21" t="e">
        <f ca="1">IF(AND(O164&lt;&gt; "", COUNTIF(SAP!#REF!,O164)&gt;0),"Matched", "")</f>
        <v>#REF!</v>
      </c>
      <c r="R164" s="21" t="e">
        <f ca="1">IF(AND(Q164&lt;&gt; "", COUNTIF(SAP!#REF!,Q164)&gt;0),"Matched", "")</f>
        <v>#REF!</v>
      </c>
      <c r="S164" s="21" t="str">
        <f ca="1">IF(AND(D164="AD", I164="800TAX  "),"Logic5"&amp;"_"&amp;TEXT(C164,"dd.mm.yyyy") &amp;"_"&amp; 713.75,"")</f>
        <v>Logic5_01.04.2020_713.75</v>
      </c>
      <c r="T164" s="21" t="e">
        <f ca="1">IF(AND(S164&lt;&gt; "", COUNTIF(SAP!#REF!,S164)&gt;0),"Matched", "")</f>
        <v>#REF!</v>
      </c>
    </row>
    <row r="165" spans="1:20" hidden="1">
      <c r="A165" s="21">
        <v>11563327</v>
      </c>
      <c r="B165" s="22">
        <v>43922</v>
      </c>
      <c r="C165" s="22">
        <v>43922</v>
      </c>
      <c r="D165" s="21" t="s">
        <v>13</v>
      </c>
      <c r="E165" s="23">
        <v>0</v>
      </c>
      <c r="F165" s="23">
        <v>13.08</v>
      </c>
      <c r="G165" s="23">
        <v>0</v>
      </c>
      <c r="H165" s="23">
        <v>1207640.49</v>
      </c>
      <c r="I165" s="21" t="s">
        <v>14</v>
      </c>
      <c r="J165" s="21" t="s">
        <v>15</v>
      </c>
      <c r="K165" s="21" t="str">
        <f t="shared" si="6"/>
        <v/>
      </c>
      <c r="L165" s="21" t="e">
        <f ca="1">IF(AND(K165&lt;&gt; "", COUNTIF(SAP!#REF!,K165)&gt;0),"Matched", "")</f>
        <v>#REF!</v>
      </c>
      <c r="M165" s="21" t="str">
        <f t="shared" si="7"/>
        <v/>
      </c>
      <c r="N165" s="21" t="e">
        <f ca="1">IF(AND(M165&lt;&gt; "", COUNTIF(SAP!#REF!,M165)&gt;0),"Matched", "")</f>
        <v>#REF!</v>
      </c>
      <c r="O165" s="21" t="str">
        <f t="shared" si="8"/>
        <v/>
      </c>
      <c r="P165" s="21" t="e">
        <f ca="1">IF(AND(O165&lt;&gt; "", COUNTIF(SAP!#REF!,O165)&gt;0),"Matched", "")</f>
        <v>#REF!</v>
      </c>
      <c r="R165" s="21" t="e">
        <f ca="1">IF(AND(Q165&lt;&gt; "", COUNTIF(SAP!#REF!,Q165)&gt;0),"Matched", "")</f>
        <v>#REF!</v>
      </c>
      <c r="S165" s="21" t="str">
        <f ca="1">IF(AND(D165="AD", I165="800TAX  "),"Logic5"&amp;"_"&amp;TEXT(C165,"dd.mm.yyyy") &amp;"_"&amp; 713.75,"")</f>
        <v>Logic5_01.04.2020_713.75</v>
      </c>
      <c r="T165" s="21" t="e">
        <f ca="1">IF(AND(S165&lt;&gt; "", COUNTIF(SAP!#REF!,S165)&gt;0),"Matched", "")</f>
        <v>#REF!</v>
      </c>
    </row>
    <row r="166" spans="1:20" hidden="1">
      <c r="A166" s="21">
        <v>11563327</v>
      </c>
      <c r="B166" s="22">
        <v>43922</v>
      </c>
      <c r="C166" s="22">
        <v>43922</v>
      </c>
      <c r="D166" s="21" t="s">
        <v>13</v>
      </c>
      <c r="E166" s="23">
        <v>0</v>
      </c>
      <c r="F166" s="23">
        <v>13.83</v>
      </c>
      <c r="G166" s="23">
        <v>0</v>
      </c>
      <c r="H166" s="23">
        <v>1207626.6599999999</v>
      </c>
      <c r="I166" s="21" t="s">
        <v>14</v>
      </c>
      <c r="J166" s="21" t="s">
        <v>15</v>
      </c>
      <c r="K166" s="21" t="str">
        <f t="shared" si="6"/>
        <v/>
      </c>
      <c r="L166" s="21" t="e">
        <f ca="1">IF(AND(K166&lt;&gt; "", COUNTIF(SAP!#REF!,K166)&gt;0),"Matched", "")</f>
        <v>#REF!</v>
      </c>
      <c r="M166" s="21" t="str">
        <f t="shared" si="7"/>
        <v/>
      </c>
      <c r="N166" s="21" t="e">
        <f ca="1">IF(AND(M166&lt;&gt; "", COUNTIF(SAP!#REF!,M166)&gt;0),"Matched", "")</f>
        <v>#REF!</v>
      </c>
      <c r="O166" s="21" t="str">
        <f t="shared" si="8"/>
        <v/>
      </c>
      <c r="P166" s="21" t="e">
        <f ca="1">IF(AND(O166&lt;&gt; "", COUNTIF(SAP!#REF!,O166)&gt;0),"Matched", "")</f>
        <v>#REF!</v>
      </c>
      <c r="R166" s="21" t="e">
        <f ca="1">IF(AND(Q166&lt;&gt; "", COUNTIF(SAP!#REF!,Q166)&gt;0),"Matched", "")</f>
        <v>#REF!</v>
      </c>
      <c r="S166" s="21" t="str">
        <f ca="1">IF(AND(D166="AD", I166="800TAX  "),"Logic5"&amp;"_"&amp;TEXT(C166,"dd.mm.yyyy") &amp;"_"&amp; 713.75,"")</f>
        <v>Logic5_01.04.2020_713.75</v>
      </c>
      <c r="T166" s="21" t="e">
        <f ca="1">IF(AND(S166&lt;&gt; "", COUNTIF(SAP!#REF!,S166)&gt;0),"Matched", "")</f>
        <v>#REF!</v>
      </c>
    </row>
    <row r="167" spans="1:20" hidden="1">
      <c r="A167" s="21">
        <v>11563327</v>
      </c>
      <c r="B167" s="22">
        <v>43922</v>
      </c>
      <c r="C167" s="22">
        <v>43922</v>
      </c>
      <c r="D167" s="21" t="s">
        <v>13</v>
      </c>
      <c r="E167" s="23">
        <v>0</v>
      </c>
      <c r="F167" s="23">
        <v>15.42</v>
      </c>
      <c r="G167" s="23">
        <v>0</v>
      </c>
      <c r="H167" s="23">
        <v>1207611.24</v>
      </c>
      <c r="I167" s="21" t="s">
        <v>14</v>
      </c>
      <c r="J167" s="21" t="s">
        <v>15</v>
      </c>
      <c r="K167" s="21" t="str">
        <f t="shared" si="6"/>
        <v/>
      </c>
      <c r="L167" s="21" t="e">
        <f ca="1">IF(AND(K167&lt;&gt; "", COUNTIF(SAP!#REF!,K167)&gt;0),"Matched", "")</f>
        <v>#REF!</v>
      </c>
      <c r="M167" s="21" t="str">
        <f t="shared" si="7"/>
        <v/>
      </c>
      <c r="N167" s="21" t="e">
        <f ca="1">IF(AND(M167&lt;&gt; "", COUNTIF(SAP!#REF!,M167)&gt;0),"Matched", "")</f>
        <v>#REF!</v>
      </c>
      <c r="O167" s="21" t="str">
        <f t="shared" si="8"/>
        <v/>
      </c>
      <c r="P167" s="21" t="e">
        <f ca="1">IF(AND(O167&lt;&gt; "", COUNTIF(SAP!#REF!,O167)&gt;0),"Matched", "")</f>
        <v>#REF!</v>
      </c>
      <c r="R167" s="21" t="e">
        <f ca="1">IF(AND(Q167&lt;&gt; "", COUNTIF(SAP!#REF!,Q167)&gt;0),"Matched", "")</f>
        <v>#REF!</v>
      </c>
      <c r="S167" s="21" t="str">
        <f ca="1">IF(AND(D167="AD", I167="800TAX  "),"Logic5"&amp;"_"&amp;TEXT(C167,"dd.mm.yyyy") &amp;"_"&amp; 713.75,"")</f>
        <v>Logic5_01.04.2020_713.75</v>
      </c>
      <c r="T167" s="21" t="e">
        <f ca="1">IF(AND(S167&lt;&gt; "", COUNTIF(SAP!#REF!,S167)&gt;0),"Matched", "")</f>
        <v>#REF!</v>
      </c>
    </row>
    <row r="168" spans="1:20" hidden="1">
      <c r="A168" s="21">
        <v>11563327</v>
      </c>
      <c r="B168" s="22">
        <v>43922</v>
      </c>
      <c r="C168" s="22">
        <v>43922</v>
      </c>
      <c r="D168" s="21" t="s">
        <v>13</v>
      </c>
      <c r="E168" s="23">
        <v>0</v>
      </c>
      <c r="F168" s="23">
        <v>15.43</v>
      </c>
      <c r="G168" s="23">
        <v>0</v>
      </c>
      <c r="H168" s="23">
        <v>1207595.81</v>
      </c>
      <c r="I168" s="21" t="s">
        <v>14</v>
      </c>
      <c r="J168" s="21" t="s">
        <v>15</v>
      </c>
      <c r="K168" s="21" t="str">
        <f t="shared" si="6"/>
        <v/>
      </c>
      <c r="L168" s="21" t="e">
        <f ca="1">IF(AND(K168&lt;&gt; "", COUNTIF(SAP!#REF!,K168)&gt;0),"Matched", "")</f>
        <v>#REF!</v>
      </c>
      <c r="M168" s="21" t="str">
        <f t="shared" si="7"/>
        <v/>
      </c>
      <c r="N168" s="21" t="e">
        <f ca="1">IF(AND(M168&lt;&gt; "", COUNTIF(SAP!#REF!,M168)&gt;0),"Matched", "")</f>
        <v>#REF!</v>
      </c>
      <c r="O168" s="21" t="str">
        <f t="shared" si="8"/>
        <v/>
      </c>
      <c r="P168" s="21" t="e">
        <f ca="1">IF(AND(O168&lt;&gt; "", COUNTIF(SAP!#REF!,O168)&gt;0),"Matched", "")</f>
        <v>#REF!</v>
      </c>
      <c r="R168" s="21" t="e">
        <f ca="1">IF(AND(Q168&lt;&gt; "", COUNTIF(SAP!#REF!,Q168)&gt;0),"Matched", "")</f>
        <v>#REF!</v>
      </c>
      <c r="S168" s="21" t="str">
        <f ca="1">IF(AND(D168="AD", I168="800TAX  "),"Logic5"&amp;"_"&amp;TEXT(C168,"dd.mm.yyyy") &amp;"_"&amp; 713.75,"")</f>
        <v>Logic5_01.04.2020_713.75</v>
      </c>
      <c r="T168" s="21" t="e">
        <f ca="1">IF(AND(S168&lt;&gt; "", COUNTIF(SAP!#REF!,S168)&gt;0),"Matched", "")</f>
        <v>#REF!</v>
      </c>
    </row>
    <row r="169" spans="1:20" hidden="1">
      <c r="A169" s="21">
        <v>11563327</v>
      </c>
      <c r="B169" s="22">
        <v>43922</v>
      </c>
      <c r="C169" s="22">
        <v>43922</v>
      </c>
      <c r="D169" s="21" t="s">
        <v>13</v>
      </c>
      <c r="E169" s="23">
        <v>0</v>
      </c>
      <c r="F169" s="23">
        <v>16.86</v>
      </c>
      <c r="G169" s="23">
        <v>0</v>
      </c>
      <c r="H169" s="23">
        <v>1207578.95</v>
      </c>
      <c r="I169" s="21" t="s">
        <v>14</v>
      </c>
      <c r="J169" s="21" t="s">
        <v>15</v>
      </c>
      <c r="K169" s="21" t="str">
        <f t="shared" si="6"/>
        <v/>
      </c>
      <c r="L169" s="21" t="e">
        <f ca="1">IF(AND(K169&lt;&gt; "", COUNTIF(SAP!#REF!,K169)&gt;0),"Matched", "")</f>
        <v>#REF!</v>
      </c>
      <c r="M169" s="21" t="str">
        <f t="shared" si="7"/>
        <v/>
      </c>
      <c r="N169" s="21" t="e">
        <f ca="1">IF(AND(M169&lt;&gt; "", COUNTIF(SAP!#REF!,M169)&gt;0),"Matched", "")</f>
        <v>#REF!</v>
      </c>
      <c r="O169" s="21" t="str">
        <f t="shared" si="8"/>
        <v/>
      </c>
      <c r="P169" s="21" t="e">
        <f ca="1">IF(AND(O169&lt;&gt; "", COUNTIF(SAP!#REF!,O169)&gt;0),"Matched", "")</f>
        <v>#REF!</v>
      </c>
      <c r="R169" s="21" t="e">
        <f ca="1">IF(AND(Q169&lt;&gt; "", COUNTIF(SAP!#REF!,Q169)&gt;0),"Matched", "")</f>
        <v>#REF!</v>
      </c>
      <c r="S169" s="21" t="str">
        <f ca="1">IF(AND(D169="AD", I169="800TAX  "),"Logic5"&amp;"_"&amp;TEXT(C169,"dd.mm.yyyy") &amp;"_"&amp; 713.75,"")</f>
        <v>Logic5_01.04.2020_713.75</v>
      </c>
      <c r="T169" s="21" t="e">
        <f ca="1">IF(AND(S169&lt;&gt; "", COUNTIF(SAP!#REF!,S169)&gt;0),"Matched", "")</f>
        <v>#REF!</v>
      </c>
    </row>
    <row r="170" spans="1:20" hidden="1">
      <c r="A170" s="21">
        <v>11563327</v>
      </c>
      <c r="B170" s="22">
        <v>43922</v>
      </c>
      <c r="C170" s="22">
        <v>43922</v>
      </c>
      <c r="D170" s="21" t="s">
        <v>13</v>
      </c>
      <c r="E170" s="23">
        <v>0</v>
      </c>
      <c r="F170" s="23">
        <v>28.39</v>
      </c>
      <c r="G170" s="23">
        <v>0</v>
      </c>
      <c r="H170" s="23">
        <v>1207550.56</v>
      </c>
      <c r="I170" s="21" t="s">
        <v>14</v>
      </c>
      <c r="J170" s="21" t="s">
        <v>15</v>
      </c>
      <c r="K170" s="21" t="str">
        <f t="shared" si="6"/>
        <v/>
      </c>
      <c r="L170" s="21" t="e">
        <f ca="1">IF(AND(K170&lt;&gt; "", COUNTIF(SAP!#REF!,K170)&gt;0),"Matched", "")</f>
        <v>#REF!</v>
      </c>
      <c r="M170" s="21" t="str">
        <f t="shared" si="7"/>
        <v/>
      </c>
      <c r="N170" s="21" t="e">
        <f ca="1">IF(AND(M170&lt;&gt; "", COUNTIF(SAP!#REF!,M170)&gt;0),"Matched", "")</f>
        <v>#REF!</v>
      </c>
      <c r="O170" s="21" t="str">
        <f t="shared" si="8"/>
        <v/>
      </c>
      <c r="P170" s="21" t="e">
        <f ca="1">IF(AND(O170&lt;&gt; "", COUNTIF(SAP!#REF!,O170)&gt;0),"Matched", "")</f>
        <v>#REF!</v>
      </c>
      <c r="R170" s="21" t="e">
        <f ca="1">IF(AND(Q170&lt;&gt; "", COUNTIF(SAP!#REF!,Q170)&gt;0),"Matched", "")</f>
        <v>#REF!</v>
      </c>
      <c r="S170" s="21" t="str">
        <f ca="1">IF(AND(D170="AD", I170="800TAX  "),"Logic5"&amp;"_"&amp;TEXT(C170,"dd.mm.yyyy") &amp;"_"&amp; 713.75,"")</f>
        <v>Logic5_01.04.2020_713.75</v>
      </c>
      <c r="T170" s="21" t="e">
        <f ca="1">IF(AND(S170&lt;&gt; "", COUNTIF(SAP!#REF!,S170)&gt;0),"Matched", "")</f>
        <v>#REF!</v>
      </c>
    </row>
    <row r="171" spans="1:20" hidden="1">
      <c r="A171" s="21">
        <v>11563327</v>
      </c>
      <c r="B171" s="22">
        <v>43922</v>
      </c>
      <c r="C171" s="22">
        <v>43922</v>
      </c>
      <c r="D171" s="21" t="s">
        <v>13</v>
      </c>
      <c r="E171" s="23">
        <v>0</v>
      </c>
      <c r="F171" s="23">
        <v>29.91</v>
      </c>
      <c r="G171" s="23">
        <v>0</v>
      </c>
      <c r="H171" s="23">
        <v>1207520.6499999999</v>
      </c>
      <c r="I171" s="21" t="s">
        <v>14</v>
      </c>
      <c r="J171" s="21" t="s">
        <v>15</v>
      </c>
      <c r="K171" s="21" t="str">
        <f t="shared" si="6"/>
        <v/>
      </c>
      <c r="L171" s="21" t="e">
        <f ca="1">IF(AND(K171&lt;&gt; "", COUNTIF(SAP!#REF!,K171)&gt;0),"Matched", "")</f>
        <v>#REF!</v>
      </c>
      <c r="M171" s="21" t="str">
        <f t="shared" si="7"/>
        <v/>
      </c>
      <c r="N171" s="21" t="e">
        <f ca="1">IF(AND(M171&lt;&gt; "", COUNTIF(SAP!#REF!,M171)&gt;0),"Matched", "")</f>
        <v>#REF!</v>
      </c>
      <c r="O171" s="21" t="str">
        <f t="shared" si="8"/>
        <v/>
      </c>
      <c r="P171" s="21" t="e">
        <f ca="1">IF(AND(O171&lt;&gt; "", COUNTIF(SAP!#REF!,O171)&gt;0),"Matched", "")</f>
        <v>#REF!</v>
      </c>
      <c r="R171" s="21" t="e">
        <f ca="1">IF(AND(Q171&lt;&gt; "", COUNTIF(SAP!#REF!,Q171)&gt;0),"Matched", "")</f>
        <v>#REF!</v>
      </c>
      <c r="S171" s="21" t="str">
        <f ca="1">IF(AND(D171="AD", I171="800TAX  "),"Logic5"&amp;"_"&amp;TEXT(C171,"dd.mm.yyyy") &amp;"_"&amp; 713.75,"")</f>
        <v>Logic5_01.04.2020_713.75</v>
      </c>
      <c r="T171" s="21" t="e">
        <f ca="1">IF(AND(S171&lt;&gt; "", COUNTIF(SAP!#REF!,S171)&gt;0),"Matched", "")</f>
        <v>#REF!</v>
      </c>
    </row>
    <row r="172" spans="1:20" hidden="1">
      <c r="A172" s="21">
        <v>11563327</v>
      </c>
      <c r="B172" s="22">
        <v>43922</v>
      </c>
      <c r="C172" s="22">
        <v>43922</v>
      </c>
      <c r="D172" s="21" t="s">
        <v>13</v>
      </c>
      <c r="E172" s="23">
        <v>0</v>
      </c>
      <c r="F172" s="23">
        <v>34.39</v>
      </c>
      <c r="G172" s="23">
        <v>0</v>
      </c>
      <c r="H172" s="23">
        <v>1207486.26</v>
      </c>
      <c r="I172" s="21" t="s">
        <v>14</v>
      </c>
      <c r="J172" s="21" t="s">
        <v>15</v>
      </c>
      <c r="K172" s="21" t="str">
        <f t="shared" si="6"/>
        <v/>
      </c>
      <c r="L172" s="21" t="e">
        <f ca="1">IF(AND(K172&lt;&gt; "", COUNTIF(SAP!#REF!,K172)&gt;0),"Matched", "")</f>
        <v>#REF!</v>
      </c>
      <c r="M172" s="21" t="str">
        <f t="shared" si="7"/>
        <v/>
      </c>
      <c r="N172" s="21" t="e">
        <f ca="1">IF(AND(M172&lt;&gt; "", COUNTIF(SAP!#REF!,M172)&gt;0),"Matched", "")</f>
        <v>#REF!</v>
      </c>
      <c r="O172" s="21" t="str">
        <f t="shared" si="8"/>
        <v/>
      </c>
      <c r="P172" s="21" t="e">
        <f ca="1">IF(AND(O172&lt;&gt; "", COUNTIF(SAP!#REF!,O172)&gt;0),"Matched", "")</f>
        <v>#REF!</v>
      </c>
      <c r="R172" s="21" t="e">
        <f ca="1">IF(AND(Q172&lt;&gt; "", COUNTIF(SAP!#REF!,Q172)&gt;0),"Matched", "")</f>
        <v>#REF!</v>
      </c>
      <c r="S172" s="21" t="str">
        <f ca="1">IF(AND(D172="AD", I172="800TAX  "),"Logic5"&amp;"_"&amp;TEXT(C172,"dd.mm.yyyy") &amp;"_"&amp; 713.75,"")</f>
        <v>Logic5_01.04.2020_713.75</v>
      </c>
      <c r="T172" s="21" t="e">
        <f ca="1">IF(AND(S172&lt;&gt; "", COUNTIF(SAP!#REF!,S172)&gt;0),"Matched", "")</f>
        <v>#REF!</v>
      </c>
    </row>
    <row r="173" spans="1:20" hidden="1">
      <c r="A173" s="21">
        <v>11563327</v>
      </c>
      <c r="B173" s="22">
        <v>43922</v>
      </c>
      <c r="C173" s="22">
        <v>43922</v>
      </c>
      <c r="D173" s="21" t="s">
        <v>13</v>
      </c>
      <c r="E173" s="23">
        <v>0</v>
      </c>
      <c r="F173" s="23">
        <v>34.549999999999997</v>
      </c>
      <c r="G173" s="23">
        <v>0</v>
      </c>
      <c r="H173" s="23">
        <v>1207451.71</v>
      </c>
      <c r="I173" s="21" t="s">
        <v>14</v>
      </c>
      <c r="J173" s="21" t="s">
        <v>15</v>
      </c>
      <c r="K173" s="21" t="str">
        <f t="shared" si="6"/>
        <v/>
      </c>
      <c r="L173" s="21" t="e">
        <f ca="1">IF(AND(K173&lt;&gt; "", COUNTIF(SAP!#REF!,K173)&gt;0),"Matched", "")</f>
        <v>#REF!</v>
      </c>
      <c r="M173" s="21" t="str">
        <f t="shared" si="7"/>
        <v/>
      </c>
      <c r="N173" s="21" t="e">
        <f ca="1">IF(AND(M173&lt;&gt; "", COUNTIF(SAP!#REF!,M173)&gt;0),"Matched", "")</f>
        <v>#REF!</v>
      </c>
      <c r="O173" s="21" t="str">
        <f t="shared" si="8"/>
        <v/>
      </c>
      <c r="P173" s="21" t="e">
        <f ca="1">IF(AND(O173&lt;&gt; "", COUNTIF(SAP!#REF!,O173)&gt;0),"Matched", "")</f>
        <v>#REF!</v>
      </c>
      <c r="R173" s="21" t="e">
        <f ca="1">IF(AND(Q173&lt;&gt; "", COUNTIF(SAP!#REF!,Q173)&gt;0),"Matched", "")</f>
        <v>#REF!</v>
      </c>
      <c r="S173" s="21" t="str">
        <f ca="1">IF(AND(D173="AD", I173="800TAX  "),"Logic5"&amp;"_"&amp;TEXT(C173,"dd.mm.yyyy") &amp;"_"&amp; 713.75,"")</f>
        <v>Logic5_01.04.2020_713.75</v>
      </c>
      <c r="T173" s="21" t="e">
        <f ca="1">IF(AND(S173&lt;&gt; "", COUNTIF(SAP!#REF!,S173)&gt;0),"Matched", "")</f>
        <v>#REF!</v>
      </c>
    </row>
    <row r="174" spans="1:20" hidden="1">
      <c r="A174" s="21">
        <v>11563327</v>
      </c>
      <c r="B174" s="22">
        <v>43922</v>
      </c>
      <c r="C174" s="22">
        <v>43922</v>
      </c>
      <c r="D174" s="21" t="s">
        <v>13</v>
      </c>
      <c r="E174" s="23">
        <v>0</v>
      </c>
      <c r="F174" s="23">
        <v>35.76</v>
      </c>
      <c r="G174" s="23">
        <v>0</v>
      </c>
      <c r="H174" s="23">
        <v>1207415.95</v>
      </c>
      <c r="I174" s="21" t="s">
        <v>14</v>
      </c>
      <c r="J174" s="21" t="s">
        <v>15</v>
      </c>
      <c r="K174" s="21" t="str">
        <f t="shared" si="6"/>
        <v/>
      </c>
      <c r="L174" s="21" t="e">
        <f ca="1">IF(AND(K174&lt;&gt; "", COUNTIF(SAP!#REF!,K174)&gt;0),"Matched", "")</f>
        <v>#REF!</v>
      </c>
      <c r="M174" s="21" t="str">
        <f t="shared" si="7"/>
        <v/>
      </c>
      <c r="N174" s="21" t="e">
        <f ca="1">IF(AND(M174&lt;&gt; "", COUNTIF(SAP!#REF!,M174)&gt;0),"Matched", "")</f>
        <v>#REF!</v>
      </c>
      <c r="O174" s="21" t="str">
        <f t="shared" si="8"/>
        <v/>
      </c>
      <c r="P174" s="21" t="e">
        <f ca="1">IF(AND(O174&lt;&gt; "", COUNTIF(SAP!#REF!,O174)&gt;0),"Matched", "")</f>
        <v>#REF!</v>
      </c>
      <c r="R174" s="21" t="e">
        <f ca="1">IF(AND(Q174&lt;&gt; "", COUNTIF(SAP!#REF!,Q174)&gt;0),"Matched", "")</f>
        <v>#REF!</v>
      </c>
      <c r="S174" s="21" t="str">
        <f ca="1">IF(AND(D174="AD", I174="800TAX  "),"Logic5"&amp;"_"&amp;TEXT(C174,"dd.mm.yyyy") &amp;"_"&amp; 713.75,"")</f>
        <v>Logic5_01.04.2020_713.75</v>
      </c>
      <c r="T174" s="21" t="e">
        <f ca="1">IF(AND(S174&lt;&gt; "", COUNTIF(SAP!#REF!,S174)&gt;0),"Matched", "")</f>
        <v>#REF!</v>
      </c>
    </row>
    <row r="175" spans="1:20" hidden="1">
      <c r="A175" s="21">
        <v>11563327</v>
      </c>
      <c r="B175" s="22">
        <v>43922</v>
      </c>
      <c r="C175" s="22">
        <v>43922</v>
      </c>
      <c r="D175" s="21" t="s">
        <v>13</v>
      </c>
      <c r="E175" s="23">
        <v>0</v>
      </c>
      <c r="F175" s="23">
        <v>42.34</v>
      </c>
      <c r="G175" s="23">
        <v>0</v>
      </c>
      <c r="H175" s="23">
        <v>1207373.6100000001</v>
      </c>
      <c r="I175" s="21" t="s">
        <v>14</v>
      </c>
      <c r="J175" s="21" t="s">
        <v>15</v>
      </c>
      <c r="K175" s="21" t="str">
        <f t="shared" si="6"/>
        <v/>
      </c>
      <c r="L175" s="21" t="e">
        <f ca="1">IF(AND(K175&lt;&gt; "", COUNTIF(SAP!#REF!,K175)&gt;0),"Matched", "")</f>
        <v>#REF!</v>
      </c>
      <c r="M175" s="21" t="str">
        <f t="shared" si="7"/>
        <v/>
      </c>
      <c r="N175" s="21" t="e">
        <f ca="1">IF(AND(M175&lt;&gt; "", COUNTIF(SAP!#REF!,M175)&gt;0),"Matched", "")</f>
        <v>#REF!</v>
      </c>
      <c r="O175" s="21" t="str">
        <f t="shared" si="8"/>
        <v/>
      </c>
      <c r="P175" s="21" t="e">
        <f ca="1">IF(AND(O175&lt;&gt; "", COUNTIF(SAP!#REF!,O175)&gt;0),"Matched", "")</f>
        <v>#REF!</v>
      </c>
      <c r="R175" s="21" t="e">
        <f ca="1">IF(AND(Q175&lt;&gt; "", COUNTIF(SAP!#REF!,Q175)&gt;0),"Matched", "")</f>
        <v>#REF!</v>
      </c>
      <c r="S175" s="21" t="str">
        <f ca="1">IF(AND(D175="AD", I175="800TAX  "),"Logic5"&amp;"_"&amp;TEXT(C175,"dd.mm.yyyy") &amp;"_"&amp; 713.75,"")</f>
        <v>Logic5_01.04.2020_713.75</v>
      </c>
      <c r="T175" s="21" t="e">
        <f ca="1">IF(AND(S175&lt;&gt; "", COUNTIF(SAP!#REF!,S175)&gt;0),"Matched", "")</f>
        <v>#REF!</v>
      </c>
    </row>
    <row r="176" spans="1:20" hidden="1">
      <c r="A176" s="21">
        <v>11563327</v>
      </c>
      <c r="B176" s="22">
        <v>43922</v>
      </c>
      <c r="C176" s="22">
        <v>43922</v>
      </c>
      <c r="D176" s="21" t="s">
        <v>13</v>
      </c>
      <c r="E176" s="23">
        <v>0</v>
      </c>
      <c r="F176" s="23">
        <v>44.68</v>
      </c>
      <c r="G176" s="23">
        <v>0</v>
      </c>
      <c r="H176" s="23">
        <v>1207328.93</v>
      </c>
      <c r="I176" s="21" t="s">
        <v>14</v>
      </c>
      <c r="J176" s="21" t="s">
        <v>15</v>
      </c>
      <c r="K176" s="21" t="str">
        <f t="shared" si="6"/>
        <v/>
      </c>
      <c r="L176" s="21" t="e">
        <f ca="1">IF(AND(K176&lt;&gt; "", COUNTIF(SAP!#REF!,K176)&gt;0),"Matched", "")</f>
        <v>#REF!</v>
      </c>
      <c r="M176" s="21" t="str">
        <f t="shared" si="7"/>
        <v/>
      </c>
      <c r="N176" s="21" t="e">
        <f ca="1">IF(AND(M176&lt;&gt; "", COUNTIF(SAP!#REF!,M176)&gt;0),"Matched", "")</f>
        <v>#REF!</v>
      </c>
      <c r="O176" s="21" t="str">
        <f t="shared" si="8"/>
        <v/>
      </c>
      <c r="P176" s="21" t="e">
        <f ca="1">IF(AND(O176&lt;&gt; "", COUNTIF(SAP!#REF!,O176)&gt;0),"Matched", "")</f>
        <v>#REF!</v>
      </c>
      <c r="R176" s="21" t="e">
        <f ca="1">IF(AND(Q176&lt;&gt; "", COUNTIF(SAP!#REF!,Q176)&gt;0),"Matched", "")</f>
        <v>#REF!</v>
      </c>
      <c r="S176" s="21" t="str">
        <f ca="1">IF(AND(D176="AD", I176="800TAX  "),"Logic5"&amp;"_"&amp;TEXT(C176,"dd.mm.yyyy") &amp;"_"&amp; 713.75,"")</f>
        <v>Logic5_01.04.2020_713.75</v>
      </c>
      <c r="T176" s="21" t="e">
        <f ca="1">IF(AND(S176&lt;&gt; "", COUNTIF(SAP!#REF!,S176)&gt;0),"Matched", "")</f>
        <v>#REF!</v>
      </c>
    </row>
    <row r="177" spans="1:20" hidden="1">
      <c r="A177" s="21">
        <v>11563327</v>
      </c>
      <c r="B177" s="22">
        <v>43922</v>
      </c>
      <c r="C177" s="22">
        <v>43922</v>
      </c>
      <c r="D177" s="21" t="s">
        <v>13</v>
      </c>
      <c r="E177" s="23">
        <v>0</v>
      </c>
      <c r="F177" s="23">
        <v>50.11</v>
      </c>
      <c r="G177" s="23">
        <v>0</v>
      </c>
      <c r="H177" s="23">
        <v>1207278.82</v>
      </c>
      <c r="I177" s="21" t="s">
        <v>14</v>
      </c>
      <c r="J177" s="21" t="s">
        <v>15</v>
      </c>
      <c r="K177" s="21" t="str">
        <f t="shared" si="6"/>
        <v/>
      </c>
      <c r="L177" s="21" t="e">
        <f ca="1">IF(AND(K177&lt;&gt; "", COUNTIF(SAP!#REF!,K177)&gt;0),"Matched", "")</f>
        <v>#REF!</v>
      </c>
      <c r="M177" s="21" t="str">
        <f t="shared" si="7"/>
        <v/>
      </c>
      <c r="N177" s="21" t="e">
        <f ca="1">IF(AND(M177&lt;&gt; "", COUNTIF(SAP!#REF!,M177)&gt;0),"Matched", "")</f>
        <v>#REF!</v>
      </c>
      <c r="O177" s="21" t="str">
        <f t="shared" si="8"/>
        <v/>
      </c>
      <c r="P177" s="21" t="e">
        <f ca="1">IF(AND(O177&lt;&gt; "", COUNTIF(SAP!#REF!,O177)&gt;0),"Matched", "")</f>
        <v>#REF!</v>
      </c>
      <c r="R177" s="21" t="e">
        <f ca="1">IF(AND(Q177&lt;&gt; "", COUNTIF(SAP!#REF!,Q177)&gt;0),"Matched", "")</f>
        <v>#REF!</v>
      </c>
      <c r="S177" s="21" t="str">
        <f ca="1">IF(AND(D177="AD", I177="800TAX  "),"Logic5"&amp;"_"&amp;TEXT(C177,"dd.mm.yyyy") &amp;"_"&amp; 713.75,"")</f>
        <v>Logic5_01.04.2020_713.75</v>
      </c>
      <c r="T177" s="21" t="e">
        <f ca="1">IF(AND(S177&lt;&gt; "", COUNTIF(SAP!#REF!,S177)&gt;0),"Matched", "")</f>
        <v>#REF!</v>
      </c>
    </row>
    <row r="178" spans="1:20" hidden="1">
      <c r="A178" s="21">
        <v>11563327</v>
      </c>
      <c r="B178" s="22">
        <v>43922</v>
      </c>
      <c r="C178" s="22">
        <v>43922</v>
      </c>
      <c r="D178" s="21" t="s">
        <v>13</v>
      </c>
      <c r="E178" s="23">
        <v>0</v>
      </c>
      <c r="F178" s="23">
        <v>51.37</v>
      </c>
      <c r="G178" s="23">
        <v>0</v>
      </c>
      <c r="H178" s="23">
        <v>1207227.45</v>
      </c>
      <c r="I178" s="21" t="s">
        <v>14</v>
      </c>
      <c r="J178" s="21" t="s">
        <v>15</v>
      </c>
      <c r="K178" s="21" t="str">
        <f t="shared" si="6"/>
        <v/>
      </c>
      <c r="L178" s="21" t="e">
        <f ca="1">IF(AND(K178&lt;&gt; "", COUNTIF(SAP!#REF!,K178)&gt;0),"Matched", "")</f>
        <v>#REF!</v>
      </c>
      <c r="M178" s="21" t="str">
        <f t="shared" si="7"/>
        <v/>
      </c>
      <c r="N178" s="21" t="e">
        <f ca="1">IF(AND(M178&lt;&gt; "", COUNTIF(SAP!#REF!,M178)&gt;0),"Matched", "")</f>
        <v>#REF!</v>
      </c>
      <c r="O178" s="21" t="str">
        <f t="shared" si="8"/>
        <v/>
      </c>
      <c r="P178" s="21" t="e">
        <f ca="1">IF(AND(O178&lt;&gt; "", COUNTIF(SAP!#REF!,O178)&gt;0),"Matched", "")</f>
        <v>#REF!</v>
      </c>
      <c r="R178" s="21" t="e">
        <f ca="1">IF(AND(Q178&lt;&gt; "", COUNTIF(SAP!#REF!,Q178)&gt;0),"Matched", "")</f>
        <v>#REF!</v>
      </c>
      <c r="S178" s="21" t="str">
        <f ca="1">IF(AND(D178="AD", I178="800TAX  "),"Logic5"&amp;"_"&amp;TEXT(C178,"dd.mm.yyyy") &amp;"_"&amp; 713.75,"")</f>
        <v>Logic5_01.04.2020_713.75</v>
      </c>
      <c r="T178" s="21" t="e">
        <f ca="1">IF(AND(S178&lt;&gt; "", COUNTIF(SAP!#REF!,S178)&gt;0),"Matched", "")</f>
        <v>#REF!</v>
      </c>
    </row>
    <row r="179" spans="1:20" hidden="1">
      <c r="A179" s="21">
        <v>11563327</v>
      </c>
      <c r="B179" s="22">
        <v>43922</v>
      </c>
      <c r="C179" s="22">
        <v>43922</v>
      </c>
      <c r="D179" s="21" t="s">
        <v>13</v>
      </c>
      <c r="E179" s="23">
        <v>0</v>
      </c>
      <c r="F179" s="23">
        <v>107.53</v>
      </c>
      <c r="G179" s="23">
        <v>0</v>
      </c>
      <c r="H179" s="23">
        <v>1207119.92</v>
      </c>
      <c r="I179" s="21" t="s">
        <v>14</v>
      </c>
      <c r="J179" s="21" t="s">
        <v>15</v>
      </c>
      <c r="K179" s="21" t="str">
        <f t="shared" si="6"/>
        <v/>
      </c>
      <c r="L179" s="21" t="e">
        <f ca="1">IF(AND(K179&lt;&gt; "", COUNTIF(SAP!#REF!,K179)&gt;0),"Matched", "")</f>
        <v>#REF!</v>
      </c>
      <c r="M179" s="21" t="str">
        <f t="shared" si="7"/>
        <v/>
      </c>
      <c r="N179" s="21" t="e">
        <f ca="1">IF(AND(M179&lt;&gt; "", COUNTIF(SAP!#REF!,M179)&gt;0),"Matched", "")</f>
        <v>#REF!</v>
      </c>
      <c r="O179" s="21" t="str">
        <f t="shared" si="8"/>
        <v/>
      </c>
      <c r="P179" s="21" t="e">
        <f ca="1">IF(AND(O179&lt;&gt; "", COUNTIF(SAP!#REF!,O179)&gt;0),"Matched", "")</f>
        <v>#REF!</v>
      </c>
      <c r="R179" s="21" t="e">
        <f ca="1">IF(AND(Q179&lt;&gt; "", COUNTIF(SAP!#REF!,Q179)&gt;0),"Matched", "")</f>
        <v>#REF!</v>
      </c>
      <c r="S179" s="21" t="str">
        <f ca="1">IF(AND(D179="AD", I179="800TAX  "),"Logic5"&amp;"_"&amp;TEXT(C179,"dd.mm.yyyy") &amp;"_"&amp; 713.75,"")</f>
        <v>Logic5_01.04.2020_713.75</v>
      </c>
      <c r="T179" s="21" t="e">
        <f ca="1">IF(AND(S179&lt;&gt; "", COUNTIF(SAP!#REF!,S179)&gt;0),"Matched", "")</f>
        <v>#REF!</v>
      </c>
    </row>
    <row r="180" spans="1:20" hidden="1">
      <c r="A180" s="21">
        <v>11563327</v>
      </c>
      <c r="B180" s="22">
        <v>43922</v>
      </c>
      <c r="C180" s="22">
        <v>43922</v>
      </c>
      <c r="D180" s="21" t="s">
        <v>13</v>
      </c>
      <c r="E180" s="23">
        <v>0</v>
      </c>
      <c r="F180" s="23">
        <v>120.19</v>
      </c>
      <c r="G180" s="23">
        <v>0</v>
      </c>
      <c r="H180" s="23">
        <v>1206999.73</v>
      </c>
      <c r="I180" s="21" t="s">
        <v>14</v>
      </c>
      <c r="J180" s="21" t="s">
        <v>15</v>
      </c>
      <c r="K180" s="21" t="str">
        <f t="shared" si="6"/>
        <v/>
      </c>
      <c r="L180" s="21" t="e">
        <f ca="1">IF(AND(K180&lt;&gt; "", COUNTIF(SAP!#REF!,K180)&gt;0),"Matched", "")</f>
        <v>#REF!</v>
      </c>
      <c r="M180" s="21" t="str">
        <f t="shared" si="7"/>
        <v/>
      </c>
      <c r="N180" s="21" t="e">
        <f ca="1">IF(AND(M180&lt;&gt; "", COUNTIF(SAP!#REF!,M180)&gt;0),"Matched", "")</f>
        <v>#REF!</v>
      </c>
      <c r="O180" s="21" t="str">
        <f t="shared" si="8"/>
        <v/>
      </c>
      <c r="P180" s="21" t="e">
        <f ca="1">IF(AND(O180&lt;&gt; "", COUNTIF(SAP!#REF!,O180)&gt;0),"Matched", "")</f>
        <v>#REF!</v>
      </c>
      <c r="R180" s="21" t="e">
        <f ca="1">IF(AND(Q180&lt;&gt; "", COUNTIF(SAP!#REF!,Q180)&gt;0),"Matched", "")</f>
        <v>#REF!</v>
      </c>
      <c r="S180" s="21" t="str">
        <f ca="1">IF(AND(D180="AD", I180="800TAX  "),"Logic5"&amp;"_"&amp;TEXT(C180,"dd.mm.yyyy") &amp;"_"&amp; 713.75,"")</f>
        <v>Logic5_01.04.2020_713.75</v>
      </c>
      <c r="T180" s="21" t="e">
        <f ca="1">IF(AND(S180&lt;&gt; "", COUNTIF(SAP!#REF!,S180)&gt;0),"Matched", "")</f>
        <v>#REF!</v>
      </c>
    </row>
    <row r="181" spans="1:20" hidden="1">
      <c r="A181" s="21">
        <v>11563327</v>
      </c>
      <c r="B181" s="22">
        <v>43922</v>
      </c>
      <c r="C181" s="22">
        <v>43922</v>
      </c>
      <c r="D181" s="21" t="s">
        <v>16</v>
      </c>
      <c r="E181" s="23">
        <v>0</v>
      </c>
      <c r="F181" s="23">
        <v>1206999.73</v>
      </c>
      <c r="G181" s="23">
        <v>0</v>
      </c>
      <c r="H181" s="23">
        <v>0</v>
      </c>
      <c r="I181" s="21" t="s">
        <v>17</v>
      </c>
      <c r="J181" s="21" t="s">
        <v>18</v>
      </c>
      <c r="K181" s="21" t="str">
        <f t="shared" si="6"/>
        <v>Logic1_04_1206999.73</v>
      </c>
      <c r="L181" s="21" t="e">
        <f ca="1">IF(AND(K181&lt;&gt; "", COUNTIF(SAP!#REF!,K181)&gt;0),"Matched", "")</f>
        <v>#REF!</v>
      </c>
    </row>
    <row r="182" spans="1:20" hidden="1">
      <c r="A182" s="21">
        <v>11563327</v>
      </c>
      <c r="B182" s="22">
        <v>43923</v>
      </c>
      <c r="C182" s="22">
        <v>43923</v>
      </c>
      <c r="D182" s="21" t="s">
        <v>10</v>
      </c>
      <c r="E182" s="23">
        <v>0</v>
      </c>
      <c r="F182" s="23">
        <v>0</v>
      </c>
      <c r="G182" s="23">
        <v>36.159999999999997</v>
      </c>
      <c r="H182" s="23">
        <v>36.159999999999997</v>
      </c>
      <c r="I182" s="21" t="s">
        <v>11</v>
      </c>
      <c r="J182" s="21" t="s">
        <v>12</v>
      </c>
      <c r="K182" s="21" t="str">
        <f t="shared" si="6"/>
        <v/>
      </c>
      <c r="L182" s="21" t="e">
        <f ca="1">IF(AND(K182&lt;&gt; "", COUNTIF(SAP!#REF!,K182)&gt;0),"Matched", "")</f>
        <v>#REF!</v>
      </c>
      <c r="M182" s="21" t="str">
        <f t="shared" ref="M182:M245" si="9">IF(D182="TR","Logic2"&amp;"_"&amp;TEXT(C182,"dd.mm.yyyy") &amp;"_"&amp; F182,"")</f>
        <v/>
      </c>
      <c r="N182" s="21" t="e">
        <f ca="1">IF(AND(M182&lt;&gt; "", COUNTIF(SAP!#REF!,M182)&gt;0),"Matched", "")</f>
        <v>#REF!</v>
      </c>
      <c r="O182" s="21" t="str">
        <f t="shared" ref="O182:O245" si="10">IF(D182="AF","Logic3"&amp;"_"&amp;G182,"")</f>
        <v/>
      </c>
      <c r="P182" s="21" t="e">
        <f ca="1">IF(AND(O182&lt;&gt; "", COUNTIF(SAP!#REF!,O182)&gt;0),"Matched", "")</f>
        <v>#REF!</v>
      </c>
      <c r="Q182" s="21" t="str">
        <f ca="1">IF(OR(D182="AC",D182="TR"),"Logic4"&amp;"_"&amp;TEXT(C182,"dd.mm.yyyy") &amp;"_"&amp; 938818.42,"")</f>
        <v>Logic4_02.04.2020_938818.42</v>
      </c>
      <c r="R182" s="21" t="e">
        <f ca="1">IF(AND(Q182&lt;&gt; "", COUNTIF(SAP!#REF!,Q182)&gt;0),"Matched", "")</f>
        <v>#REF!</v>
      </c>
    </row>
    <row r="183" spans="1:20" hidden="1">
      <c r="A183" s="21">
        <v>11563327</v>
      </c>
      <c r="B183" s="22">
        <v>43923</v>
      </c>
      <c r="C183" s="22">
        <v>43923</v>
      </c>
      <c r="D183" s="21" t="s">
        <v>10</v>
      </c>
      <c r="E183" s="23">
        <v>0</v>
      </c>
      <c r="F183" s="23">
        <v>0</v>
      </c>
      <c r="G183" s="23">
        <v>200</v>
      </c>
      <c r="H183" s="23">
        <v>236.16</v>
      </c>
      <c r="I183" s="21" t="s">
        <v>11</v>
      </c>
      <c r="J183" s="21" t="s">
        <v>12</v>
      </c>
      <c r="K183" s="21" t="str">
        <f t="shared" si="6"/>
        <v/>
      </c>
      <c r="L183" s="21" t="e">
        <f ca="1">IF(AND(K183&lt;&gt; "", COUNTIF(SAP!#REF!,K183)&gt;0),"Matched", "")</f>
        <v>#REF!</v>
      </c>
      <c r="M183" s="21" t="str">
        <f t="shared" si="9"/>
        <v/>
      </c>
      <c r="N183" s="21" t="e">
        <f ca="1">IF(AND(M183&lt;&gt; "", COUNTIF(SAP!#REF!,M183)&gt;0),"Matched", "")</f>
        <v>#REF!</v>
      </c>
      <c r="O183" s="21" t="str">
        <f t="shared" si="10"/>
        <v/>
      </c>
      <c r="P183" s="21" t="e">
        <f ca="1">IF(AND(O183&lt;&gt; "", COUNTIF(SAP!#REF!,O183)&gt;0),"Matched", "")</f>
        <v>#REF!</v>
      </c>
      <c r="Q183" s="21" t="str">
        <f ca="1">IF(OR(D183="AC",D183="TR"),"Logic4"&amp;"_"&amp;TEXT(C183,"dd.mm.yyyy") &amp;"_"&amp; 938818.42,"")</f>
        <v>Logic4_02.04.2020_938818.42</v>
      </c>
      <c r="R183" s="21" t="e">
        <f ca="1">IF(AND(Q183&lt;&gt; "", COUNTIF(SAP!#REF!,Q183)&gt;0),"Matched", "")</f>
        <v>#REF!</v>
      </c>
    </row>
    <row r="184" spans="1:20" hidden="1">
      <c r="A184" s="21">
        <v>11563327</v>
      </c>
      <c r="B184" s="22">
        <v>43923</v>
      </c>
      <c r="C184" s="22">
        <v>43923</v>
      </c>
      <c r="D184" s="21" t="s">
        <v>10</v>
      </c>
      <c r="E184" s="23">
        <v>0</v>
      </c>
      <c r="F184" s="23">
        <v>0</v>
      </c>
      <c r="G184" s="23">
        <v>480</v>
      </c>
      <c r="H184" s="23">
        <v>716.16</v>
      </c>
      <c r="I184" s="21" t="s">
        <v>11</v>
      </c>
      <c r="J184" s="21" t="s">
        <v>12</v>
      </c>
      <c r="K184" s="21" t="str">
        <f t="shared" si="6"/>
        <v/>
      </c>
      <c r="L184" s="21" t="e">
        <f ca="1">IF(AND(K184&lt;&gt; "", COUNTIF(SAP!#REF!,K184)&gt;0),"Matched", "")</f>
        <v>#REF!</v>
      </c>
      <c r="M184" s="21" t="str">
        <f t="shared" si="9"/>
        <v/>
      </c>
      <c r="N184" s="21" t="e">
        <f ca="1">IF(AND(M184&lt;&gt; "", COUNTIF(SAP!#REF!,M184)&gt;0),"Matched", "")</f>
        <v>#REF!</v>
      </c>
      <c r="O184" s="21" t="str">
        <f t="shared" si="10"/>
        <v/>
      </c>
      <c r="P184" s="21" t="e">
        <f ca="1">IF(AND(O184&lt;&gt; "", COUNTIF(SAP!#REF!,O184)&gt;0),"Matched", "")</f>
        <v>#REF!</v>
      </c>
      <c r="Q184" s="21" t="str">
        <f ca="1">IF(OR(D184="AC",D184="TR"),"Logic4"&amp;"_"&amp;TEXT(C184,"dd.mm.yyyy") &amp;"_"&amp; 938818.42,"")</f>
        <v>Logic4_02.04.2020_938818.42</v>
      </c>
      <c r="R184" s="21" t="e">
        <f ca="1">IF(AND(Q184&lt;&gt; "", COUNTIF(SAP!#REF!,Q184)&gt;0),"Matched", "")</f>
        <v>#REF!</v>
      </c>
    </row>
    <row r="185" spans="1:20" hidden="1">
      <c r="A185" s="21">
        <v>11563327</v>
      </c>
      <c r="B185" s="22">
        <v>43923</v>
      </c>
      <c r="C185" s="22">
        <v>43923</v>
      </c>
      <c r="D185" s="21" t="s">
        <v>10</v>
      </c>
      <c r="E185" s="23">
        <v>0</v>
      </c>
      <c r="F185" s="23">
        <v>0</v>
      </c>
      <c r="G185" s="23">
        <v>480</v>
      </c>
      <c r="H185" s="23">
        <v>1196.1600000000001</v>
      </c>
      <c r="I185" s="21" t="s">
        <v>11</v>
      </c>
      <c r="J185" s="21" t="s">
        <v>12</v>
      </c>
      <c r="K185" s="21" t="str">
        <f t="shared" si="6"/>
        <v/>
      </c>
      <c r="L185" s="21" t="e">
        <f ca="1">IF(AND(K185&lt;&gt; "", COUNTIF(SAP!#REF!,K185)&gt;0),"Matched", "")</f>
        <v>#REF!</v>
      </c>
      <c r="M185" s="21" t="str">
        <f t="shared" si="9"/>
        <v/>
      </c>
      <c r="N185" s="21" t="e">
        <f ca="1">IF(AND(M185&lt;&gt; "", COUNTIF(SAP!#REF!,M185)&gt;0),"Matched", "")</f>
        <v>#REF!</v>
      </c>
      <c r="O185" s="21" t="str">
        <f t="shared" si="10"/>
        <v/>
      </c>
      <c r="P185" s="21" t="e">
        <f ca="1">IF(AND(O185&lt;&gt; "", COUNTIF(SAP!#REF!,O185)&gt;0),"Matched", "")</f>
        <v>#REF!</v>
      </c>
      <c r="Q185" s="21" t="str">
        <f ca="1">IF(OR(D185="AC",D185="TR"),"Logic4"&amp;"_"&amp;TEXT(C185,"dd.mm.yyyy") &amp;"_"&amp; 938818.42,"")</f>
        <v>Logic4_02.04.2020_938818.42</v>
      </c>
      <c r="R185" s="21" t="e">
        <f ca="1">IF(AND(Q185&lt;&gt; "", COUNTIF(SAP!#REF!,Q185)&gt;0),"Matched", "")</f>
        <v>#REF!</v>
      </c>
    </row>
    <row r="186" spans="1:20" hidden="1">
      <c r="A186" s="21">
        <v>11563327</v>
      </c>
      <c r="B186" s="22">
        <v>43923</v>
      </c>
      <c r="C186" s="22">
        <v>43923</v>
      </c>
      <c r="D186" s="21" t="s">
        <v>10</v>
      </c>
      <c r="E186" s="23">
        <v>0</v>
      </c>
      <c r="F186" s="23">
        <v>0</v>
      </c>
      <c r="G186" s="23">
        <v>550</v>
      </c>
      <c r="H186" s="23">
        <v>1746.16</v>
      </c>
      <c r="I186" s="21" t="s">
        <v>11</v>
      </c>
      <c r="J186" s="21" t="s">
        <v>12</v>
      </c>
      <c r="K186" s="21" t="str">
        <f t="shared" si="6"/>
        <v/>
      </c>
      <c r="L186" s="21" t="e">
        <f ca="1">IF(AND(K186&lt;&gt; "", COUNTIF(SAP!#REF!,K186)&gt;0),"Matched", "")</f>
        <v>#REF!</v>
      </c>
      <c r="M186" s="21" t="str">
        <f t="shared" si="9"/>
        <v/>
      </c>
      <c r="N186" s="21" t="e">
        <f ca="1">IF(AND(M186&lt;&gt; "", COUNTIF(SAP!#REF!,M186)&gt;0),"Matched", "")</f>
        <v>#REF!</v>
      </c>
      <c r="O186" s="21" t="str">
        <f t="shared" si="10"/>
        <v/>
      </c>
      <c r="P186" s="21" t="e">
        <f ca="1">IF(AND(O186&lt;&gt; "", COUNTIF(SAP!#REF!,O186)&gt;0),"Matched", "")</f>
        <v>#REF!</v>
      </c>
      <c r="Q186" s="21" t="str">
        <f ca="1">IF(OR(D186="AC",D186="TR"),"Logic4"&amp;"_"&amp;TEXT(C186,"dd.mm.yyyy") &amp;"_"&amp; 938818.42,"")</f>
        <v>Logic4_02.04.2020_938818.42</v>
      </c>
      <c r="R186" s="21" t="e">
        <f ca="1">IF(AND(Q186&lt;&gt; "", COUNTIF(SAP!#REF!,Q186)&gt;0),"Matched", "")</f>
        <v>#REF!</v>
      </c>
    </row>
    <row r="187" spans="1:20" hidden="1">
      <c r="A187" s="21">
        <v>11563327</v>
      </c>
      <c r="B187" s="22">
        <v>43923</v>
      </c>
      <c r="C187" s="22">
        <v>43923</v>
      </c>
      <c r="D187" s="21" t="s">
        <v>10</v>
      </c>
      <c r="E187" s="23">
        <v>0</v>
      </c>
      <c r="F187" s="23">
        <v>0</v>
      </c>
      <c r="G187" s="23">
        <v>580</v>
      </c>
      <c r="H187" s="23">
        <v>2326.16</v>
      </c>
      <c r="I187" s="21" t="s">
        <v>11</v>
      </c>
      <c r="J187" s="21" t="s">
        <v>12</v>
      </c>
      <c r="K187" s="21" t="str">
        <f t="shared" si="6"/>
        <v/>
      </c>
      <c r="L187" s="21" t="e">
        <f ca="1">IF(AND(K187&lt;&gt; "", COUNTIF(SAP!#REF!,K187)&gt;0),"Matched", "")</f>
        <v>#REF!</v>
      </c>
      <c r="M187" s="21" t="str">
        <f t="shared" si="9"/>
        <v/>
      </c>
      <c r="N187" s="21" t="e">
        <f ca="1">IF(AND(M187&lt;&gt; "", COUNTIF(SAP!#REF!,M187)&gt;0),"Matched", "")</f>
        <v>#REF!</v>
      </c>
      <c r="O187" s="21" t="str">
        <f t="shared" si="10"/>
        <v/>
      </c>
      <c r="P187" s="21" t="e">
        <f ca="1">IF(AND(O187&lt;&gt; "", COUNTIF(SAP!#REF!,O187)&gt;0),"Matched", "")</f>
        <v>#REF!</v>
      </c>
      <c r="Q187" s="21" t="str">
        <f ca="1">IF(OR(D187="AC",D187="TR"),"Logic4"&amp;"_"&amp;TEXT(C187,"dd.mm.yyyy") &amp;"_"&amp; 938818.42,"")</f>
        <v>Logic4_02.04.2020_938818.42</v>
      </c>
      <c r="R187" s="21" t="e">
        <f ca="1">IF(AND(Q187&lt;&gt; "", COUNTIF(SAP!#REF!,Q187)&gt;0),"Matched", "")</f>
        <v>#REF!</v>
      </c>
    </row>
    <row r="188" spans="1:20" hidden="1">
      <c r="A188" s="21">
        <v>11563327</v>
      </c>
      <c r="B188" s="22">
        <v>43923</v>
      </c>
      <c r="C188" s="22">
        <v>43923</v>
      </c>
      <c r="D188" s="21" t="s">
        <v>10</v>
      </c>
      <c r="E188" s="23">
        <v>0</v>
      </c>
      <c r="F188" s="23">
        <v>0</v>
      </c>
      <c r="G188" s="23">
        <v>590</v>
      </c>
      <c r="H188" s="23">
        <v>2916.16</v>
      </c>
      <c r="I188" s="21" t="s">
        <v>11</v>
      </c>
      <c r="J188" s="21" t="s">
        <v>12</v>
      </c>
      <c r="K188" s="21" t="str">
        <f t="shared" si="6"/>
        <v/>
      </c>
      <c r="L188" s="21" t="e">
        <f ca="1">IF(AND(K188&lt;&gt; "", COUNTIF(SAP!#REF!,K188)&gt;0),"Matched", "")</f>
        <v>#REF!</v>
      </c>
      <c r="M188" s="21" t="str">
        <f t="shared" si="9"/>
        <v/>
      </c>
      <c r="N188" s="21" t="e">
        <f ca="1">IF(AND(M188&lt;&gt; "", COUNTIF(SAP!#REF!,M188)&gt;0),"Matched", "")</f>
        <v>#REF!</v>
      </c>
      <c r="O188" s="21" t="str">
        <f t="shared" si="10"/>
        <v/>
      </c>
      <c r="P188" s="21" t="e">
        <f ca="1">IF(AND(O188&lt;&gt; "", COUNTIF(SAP!#REF!,O188)&gt;0),"Matched", "")</f>
        <v>#REF!</v>
      </c>
      <c r="Q188" s="21" t="str">
        <f ca="1">IF(OR(D188="AC",D188="TR"),"Logic4"&amp;"_"&amp;TEXT(C188,"dd.mm.yyyy") &amp;"_"&amp; 938818.42,"")</f>
        <v>Logic4_02.04.2020_938818.42</v>
      </c>
      <c r="R188" s="21" t="e">
        <f ca="1">IF(AND(Q188&lt;&gt; "", COUNTIF(SAP!#REF!,Q188)&gt;0),"Matched", "")</f>
        <v>#REF!</v>
      </c>
    </row>
    <row r="189" spans="1:20" hidden="1">
      <c r="A189" s="21">
        <v>11563327</v>
      </c>
      <c r="B189" s="22">
        <v>43923</v>
      </c>
      <c r="C189" s="22">
        <v>43923</v>
      </c>
      <c r="D189" s="21" t="s">
        <v>10</v>
      </c>
      <c r="E189" s="23">
        <v>0</v>
      </c>
      <c r="F189" s="23">
        <v>0</v>
      </c>
      <c r="G189" s="23">
        <v>590</v>
      </c>
      <c r="H189" s="23">
        <v>3506.16</v>
      </c>
      <c r="I189" s="21" t="s">
        <v>11</v>
      </c>
      <c r="J189" s="21" t="s">
        <v>12</v>
      </c>
      <c r="K189" s="21" t="str">
        <f t="shared" si="6"/>
        <v/>
      </c>
      <c r="L189" s="21" t="e">
        <f ca="1">IF(AND(K189&lt;&gt; "", COUNTIF(SAP!#REF!,K189)&gt;0),"Matched", "")</f>
        <v>#REF!</v>
      </c>
      <c r="M189" s="21" t="str">
        <f t="shared" si="9"/>
        <v/>
      </c>
      <c r="N189" s="21" t="e">
        <f ca="1">IF(AND(M189&lt;&gt; "", COUNTIF(SAP!#REF!,M189)&gt;0),"Matched", "")</f>
        <v>#REF!</v>
      </c>
      <c r="O189" s="21" t="str">
        <f t="shared" si="10"/>
        <v/>
      </c>
      <c r="P189" s="21" t="e">
        <f ca="1">IF(AND(O189&lt;&gt; "", COUNTIF(SAP!#REF!,O189)&gt;0),"Matched", "")</f>
        <v>#REF!</v>
      </c>
      <c r="Q189" s="21" t="str">
        <f ca="1">IF(OR(D189="AC",D189="TR"),"Logic4"&amp;"_"&amp;TEXT(C189,"dd.mm.yyyy") &amp;"_"&amp; 938818.42,"")</f>
        <v>Logic4_02.04.2020_938818.42</v>
      </c>
      <c r="R189" s="21" t="e">
        <f ca="1">IF(AND(Q189&lt;&gt; "", COUNTIF(SAP!#REF!,Q189)&gt;0),"Matched", "")</f>
        <v>#REF!</v>
      </c>
    </row>
    <row r="190" spans="1:20" hidden="1">
      <c r="A190" s="21">
        <v>11563327</v>
      </c>
      <c r="B190" s="22">
        <v>43923</v>
      </c>
      <c r="C190" s="22">
        <v>43923</v>
      </c>
      <c r="D190" s="21" t="s">
        <v>10</v>
      </c>
      <c r="E190" s="23">
        <v>0</v>
      </c>
      <c r="F190" s="23">
        <v>0</v>
      </c>
      <c r="G190" s="23">
        <v>600</v>
      </c>
      <c r="H190" s="23">
        <v>4106.16</v>
      </c>
      <c r="I190" s="21" t="s">
        <v>11</v>
      </c>
      <c r="J190" s="21" t="s">
        <v>12</v>
      </c>
      <c r="K190" s="21" t="str">
        <f t="shared" si="6"/>
        <v/>
      </c>
      <c r="L190" s="21" t="e">
        <f ca="1">IF(AND(K190&lt;&gt; "", COUNTIF(SAP!#REF!,K190)&gt;0),"Matched", "")</f>
        <v>#REF!</v>
      </c>
      <c r="M190" s="21" t="str">
        <f t="shared" si="9"/>
        <v/>
      </c>
      <c r="N190" s="21" t="e">
        <f ca="1">IF(AND(M190&lt;&gt; "", COUNTIF(SAP!#REF!,M190)&gt;0),"Matched", "")</f>
        <v>#REF!</v>
      </c>
      <c r="O190" s="21" t="str">
        <f t="shared" si="10"/>
        <v/>
      </c>
      <c r="P190" s="21" t="e">
        <f ca="1">IF(AND(O190&lt;&gt; "", COUNTIF(SAP!#REF!,O190)&gt;0),"Matched", "")</f>
        <v>#REF!</v>
      </c>
      <c r="Q190" s="21" t="str">
        <f ca="1">IF(OR(D190="AC",D190="TR"),"Logic4"&amp;"_"&amp;TEXT(C190,"dd.mm.yyyy") &amp;"_"&amp; 938818.42,"")</f>
        <v>Logic4_02.04.2020_938818.42</v>
      </c>
      <c r="R190" s="21" t="e">
        <f ca="1">IF(AND(Q190&lt;&gt; "", COUNTIF(SAP!#REF!,Q190)&gt;0),"Matched", "")</f>
        <v>#REF!</v>
      </c>
    </row>
    <row r="191" spans="1:20" hidden="1">
      <c r="A191" s="21">
        <v>11563327</v>
      </c>
      <c r="B191" s="22">
        <v>43923</v>
      </c>
      <c r="C191" s="22">
        <v>43923</v>
      </c>
      <c r="D191" s="21" t="s">
        <v>10</v>
      </c>
      <c r="E191" s="23">
        <v>0</v>
      </c>
      <c r="F191" s="23">
        <v>0</v>
      </c>
      <c r="G191" s="23">
        <v>620</v>
      </c>
      <c r="H191" s="23">
        <v>4726.16</v>
      </c>
      <c r="I191" s="21" t="s">
        <v>11</v>
      </c>
      <c r="J191" s="21" t="s">
        <v>12</v>
      </c>
      <c r="K191" s="21" t="str">
        <f t="shared" si="6"/>
        <v/>
      </c>
      <c r="L191" s="21" t="e">
        <f ca="1">IF(AND(K191&lt;&gt; "", COUNTIF(SAP!#REF!,K191)&gt;0),"Matched", "")</f>
        <v>#REF!</v>
      </c>
      <c r="M191" s="21" t="str">
        <f t="shared" si="9"/>
        <v/>
      </c>
      <c r="N191" s="21" t="e">
        <f ca="1">IF(AND(M191&lt;&gt; "", COUNTIF(SAP!#REF!,M191)&gt;0),"Matched", "")</f>
        <v>#REF!</v>
      </c>
      <c r="O191" s="21" t="str">
        <f t="shared" si="10"/>
        <v/>
      </c>
      <c r="P191" s="21" t="e">
        <f ca="1">IF(AND(O191&lt;&gt; "", COUNTIF(SAP!#REF!,O191)&gt;0),"Matched", "")</f>
        <v>#REF!</v>
      </c>
      <c r="Q191" s="21" t="str">
        <f ca="1">IF(OR(D191="AC",D191="TR"),"Logic4"&amp;"_"&amp;TEXT(C191,"dd.mm.yyyy") &amp;"_"&amp; 938818.42,"")</f>
        <v>Logic4_02.04.2020_938818.42</v>
      </c>
      <c r="R191" s="21" t="e">
        <f ca="1">IF(AND(Q191&lt;&gt; "", COUNTIF(SAP!#REF!,Q191)&gt;0),"Matched", "")</f>
        <v>#REF!</v>
      </c>
    </row>
    <row r="192" spans="1:20" hidden="1">
      <c r="A192" s="21">
        <v>11563327</v>
      </c>
      <c r="B192" s="22">
        <v>43923</v>
      </c>
      <c r="C192" s="22">
        <v>43923</v>
      </c>
      <c r="D192" s="21" t="s">
        <v>10</v>
      </c>
      <c r="E192" s="23">
        <v>0</v>
      </c>
      <c r="F192" s="23">
        <v>0</v>
      </c>
      <c r="G192" s="23">
        <v>640</v>
      </c>
      <c r="H192" s="23">
        <v>5366.16</v>
      </c>
      <c r="I192" s="21" t="s">
        <v>11</v>
      </c>
      <c r="J192" s="21" t="s">
        <v>12</v>
      </c>
      <c r="K192" s="21" t="str">
        <f t="shared" si="6"/>
        <v/>
      </c>
      <c r="L192" s="21" t="e">
        <f ca="1">IF(AND(K192&lt;&gt; "", COUNTIF(SAP!#REF!,K192)&gt;0),"Matched", "")</f>
        <v>#REF!</v>
      </c>
      <c r="M192" s="21" t="str">
        <f t="shared" si="9"/>
        <v/>
      </c>
      <c r="N192" s="21" t="e">
        <f ca="1">IF(AND(M192&lt;&gt; "", COUNTIF(SAP!#REF!,M192)&gt;0),"Matched", "")</f>
        <v>#REF!</v>
      </c>
      <c r="O192" s="21" t="str">
        <f t="shared" si="10"/>
        <v/>
      </c>
      <c r="P192" s="21" t="e">
        <f ca="1">IF(AND(O192&lt;&gt; "", COUNTIF(SAP!#REF!,O192)&gt;0),"Matched", "")</f>
        <v>#REF!</v>
      </c>
      <c r="Q192" s="21" t="str">
        <f ca="1">IF(OR(D192="AC",D192="TR"),"Logic4"&amp;"_"&amp;TEXT(C192,"dd.mm.yyyy") &amp;"_"&amp; 938818.42,"")</f>
        <v>Logic4_02.04.2020_938818.42</v>
      </c>
      <c r="R192" s="21" t="e">
        <f ca="1">IF(AND(Q192&lt;&gt; "", COUNTIF(SAP!#REF!,Q192)&gt;0),"Matched", "")</f>
        <v>#REF!</v>
      </c>
    </row>
    <row r="193" spans="1:18" hidden="1">
      <c r="A193" s="21">
        <v>11563327</v>
      </c>
      <c r="B193" s="22">
        <v>43923</v>
      </c>
      <c r="C193" s="22">
        <v>43923</v>
      </c>
      <c r="D193" s="21" t="s">
        <v>10</v>
      </c>
      <c r="E193" s="23">
        <v>0</v>
      </c>
      <c r="F193" s="23">
        <v>0</v>
      </c>
      <c r="G193" s="23">
        <v>640</v>
      </c>
      <c r="H193" s="23">
        <v>6006.16</v>
      </c>
      <c r="I193" s="21" t="s">
        <v>11</v>
      </c>
      <c r="J193" s="21" t="s">
        <v>12</v>
      </c>
      <c r="K193" s="21" t="str">
        <f t="shared" si="6"/>
        <v/>
      </c>
      <c r="L193" s="21" t="e">
        <f ca="1">IF(AND(K193&lt;&gt; "", COUNTIF(SAP!#REF!,K193)&gt;0),"Matched", "")</f>
        <v>#REF!</v>
      </c>
      <c r="M193" s="21" t="str">
        <f t="shared" si="9"/>
        <v/>
      </c>
      <c r="N193" s="21" t="e">
        <f ca="1">IF(AND(M193&lt;&gt; "", COUNTIF(SAP!#REF!,M193)&gt;0),"Matched", "")</f>
        <v>#REF!</v>
      </c>
      <c r="O193" s="21" t="str">
        <f t="shared" si="10"/>
        <v/>
      </c>
      <c r="P193" s="21" t="e">
        <f ca="1">IF(AND(O193&lt;&gt; "", COUNTIF(SAP!#REF!,O193)&gt;0),"Matched", "")</f>
        <v>#REF!</v>
      </c>
      <c r="Q193" s="21" t="str">
        <f ca="1">IF(OR(D193="AC",D193="TR"),"Logic4"&amp;"_"&amp;TEXT(C193,"dd.mm.yyyy") &amp;"_"&amp; 938818.42,"")</f>
        <v>Logic4_02.04.2020_938818.42</v>
      </c>
      <c r="R193" s="21" t="e">
        <f ca="1">IF(AND(Q193&lt;&gt; "", COUNTIF(SAP!#REF!,Q193)&gt;0),"Matched", "")</f>
        <v>#REF!</v>
      </c>
    </row>
    <row r="194" spans="1:18" hidden="1">
      <c r="A194" s="21">
        <v>11563327</v>
      </c>
      <c r="B194" s="22">
        <v>43923</v>
      </c>
      <c r="C194" s="22">
        <v>43923</v>
      </c>
      <c r="D194" s="21" t="s">
        <v>10</v>
      </c>
      <c r="E194" s="23">
        <v>0</v>
      </c>
      <c r="F194" s="23">
        <v>0</v>
      </c>
      <c r="G194" s="23">
        <v>655.6</v>
      </c>
      <c r="H194" s="23">
        <v>6661.76</v>
      </c>
      <c r="I194" s="21" t="s">
        <v>11</v>
      </c>
      <c r="J194" s="21" t="s">
        <v>12</v>
      </c>
      <c r="K194" s="21" t="str">
        <f t="shared" si="6"/>
        <v/>
      </c>
      <c r="L194" s="21" t="e">
        <f ca="1">IF(AND(K194&lt;&gt; "", COUNTIF(SAP!#REF!,K194)&gt;0),"Matched", "")</f>
        <v>#REF!</v>
      </c>
      <c r="M194" s="21" t="str">
        <f t="shared" si="9"/>
        <v/>
      </c>
      <c r="N194" s="21" t="e">
        <f ca="1">IF(AND(M194&lt;&gt; "", COUNTIF(SAP!#REF!,M194)&gt;0),"Matched", "")</f>
        <v>#REF!</v>
      </c>
      <c r="O194" s="21" t="str">
        <f t="shared" si="10"/>
        <v/>
      </c>
      <c r="P194" s="21" t="e">
        <f ca="1">IF(AND(O194&lt;&gt; "", COUNTIF(SAP!#REF!,O194)&gt;0),"Matched", "")</f>
        <v>#REF!</v>
      </c>
      <c r="Q194" s="21" t="str">
        <f ca="1">IF(OR(D194="AC",D194="TR"),"Logic4"&amp;"_"&amp;TEXT(C194,"dd.mm.yyyy") &amp;"_"&amp; 938818.42,"")</f>
        <v>Logic4_02.04.2020_938818.42</v>
      </c>
      <c r="R194" s="21" t="e">
        <f ca="1">IF(AND(Q194&lt;&gt; "", COUNTIF(SAP!#REF!,Q194)&gt;0),"Matched", "")</f>
        <v>#REF!</v>
      </c>
    </row>
    <row r="195" spans="1:18" hidden="1">
      <c r="A195" s="21">
        <v>11563327</v>
      </c>
      <c r="B195" s="22">
        <v>43923</v>
      </c>
      <c r="C195" s="22">
        <v>43923</v>
      </c>
      <c r="D195" s="21" t="s">
        <v>10</v>
      </c>
      <c r="E195" s="23">
        <v>0</v>
      </c>
      <c r="F195" s="23">
        <v>0</v>
      </c>
      <c r="G195" s="23">
        <v>680</v>
      </c>
      <c r="H195" s="23">
        <v>7341.76</v>
      </c>
      <c r="I195" s="21" t="s">
        <v>11</v>
      </c>
      <c r="J195" s="21" t="s">
        <v>12</v>
      </c>
      <c r="K195" s="21" t="str">
        <f t="shared" ref="K195:K258" si="11">IF(D195="TF","Logic1"&amp;"_"&amp;TEXT(C195, "mm") &amp;"_"&amp; F195,"")</f>
        <v/>
      </c>
      <c r="L195" s="21" t="e">
        <f ca="1">IF(AND(K195&lt;&gt; "", COUNTIF(SAP!#REF!,K195)&gt;0),"Matched", "")</f>
        <v>#REF!</v>
      </c>
      <c r="M195" s="21" t="str">
        <f t="shared" si="9"/>
        <v/>
      </c>
      <c r="N195" s="21" t="e">
        <f ca="1">IF(AND(M195&lt;&gt; "", COUNTIF(SAP!#REF!,M195)&gt;0),"Matched", "")</f>
        <v>#REF!</v>
      </c>
      <c r="O195" s="21" t="str">
        <f t="shared" si="10"/>
        <v/>
      </c>
      <c r="P195" s="21" t="e">
        <f ca="1">IF(AND(O195&lt;&gt; "", COUNTIF(SAP!#REF!,O195)&gt;0),"Matched", "")</f>
        <v>#REF!</v>
      </c>
      <c r="Q195" s="21" t="str">
        <f ca="1">IF(OR(D195="AC",D195="TR"),"Logic4"&amp;"_"&amp;TEXT(C195,"dd.mm.yyyy") &amp;"_"&amp; 938818.42,"")</f>
        <v>Logic4_02.04.2020_938818.42</v>
      </c>
      <c r="R195" s="21" t="e">
        <f ca="1">IF(AND(Q195&lt;&gt; "", COUNTIF(SAP!#REF!,Q195)&gt;0),"Matched", "")</f>
        <v>#REF!</v>
      </c>
    </row>
    <row r="196" spans="1:18" hidden="1">
      <c r="A196" s="21">
        <v>11563327</v>
      </c>
      <c r="B196" s="22">
        <v>43923</v>
      </c>
      <c r="C196" s="22">
        <v>43923</v>
      </c>
      <c r="D196" s="21" t="s">
        <v>10</v>
      </c>
      <c r="E196" s="23">
        <v>0</v>
      </c>
      <c r="F196" s="23">
        <v>0</v>
      </c>
      <c r="G196" s="23">
        <v>700.1</v>
      </c>
      <c r="H196" s="23">
        <v>8041.86</v>
      </c>
      <c r="I196" s="21" t="s">
        <v>11</v>
      </c>
      <c r="J196" s="21" t="s">
        <v>12</v>
      </c>
      <c r="K196" s="21" t="str">
        <f t="shared" si="11"/>
        <v/>
      </c>
      <c r="L196" s="21" t="e">
        <f ca="1">IF(AND(K196&lt;&gt; "", COUNTIF(SAP!#REF!,K196)&gt;0),"Matched", "")</f>
        <v>#REF!</v>
      </c>
      <c r="M196" s="21" t="str">
        <f t="shared" si="9"/>
        <v/>
      </c>
      <c r="N196" s="21" t="e">
        <f ca="1">IF(AND(M196&lt;&gt; "", COUNTIF(SAP!#REF!,M196)&gt;0),"Matched", "")</f>
        <v>#REF!</v>
      </c>
      <c r="O196" s="21" t="str">
        <f t="shared" si="10"/>
        <v/>
      </c>
      <c r="P196" s="21" t="e">
        <f ca="1">IF(AND(O196&lt;&gt; "", COUNTIF(SAP!#REF!,O196)&gt;0),"Matched", "")</f>
        <v>#REF!</v>
      </c>
      <c r="Q196" s="21" t="str">
        <f ca="1">IF(OR(D196="AC",D196="TR"),"Logic4"&amp;"_"&amp;TEXT(C196,"dd.mm.yyyy") &amp;"_"&amp; 938818.42,"")</f>
        <v>Logic4_02.04.2020_938818.42</v>
      </c>
      <c r="R196" s="21" t="e">
        <f ca="1">IF(AND(Q196&lt;&gt; "", COUNTIF(SAP!#REF!,Q196)&gt;0),"Matched", "")</f>
        <v>#REF!</v>
      </c>
    </row>
    <row r="197" spans="1:18" hidden="1">
      <c r="A197" s="21">
        <v>11563327</v>
      </c>
      <c r="B197" s="22">
        <v>43923</v>
      </c>
      <c r="C197" s="22">
        <v>43923</v>
      </c>
      <c r="D197" s="21" t="s">
        <v>10</v>
      </c>
      <c r="E197" s="23">
        <v>0</v>
      </c>
      <c r="F197" s="23">
        <v>0</v>
      </c>
      <c r="G197" s="23">
        <v>710</v>
      </c>
      <c r="H197" s="23">
        <v>8751.86</v>
      </c>
      <c r="I197" s="21" t="s">
        <v>11</v>
      </c>
      <c r="J197" s="21" t="s">
        <v>12</v>
      </c>
      <c r="K197" s="21" t="str">
        <f t="shared" si="11"/>
        <v/>
      </c>
      <c r="L197" s="21" t="e">
        <f ca="1">IF(AND(K197&lt;&gt; "", COUNTIF(SAP!#REF!,K197)&gt;0),"Matched", "")</f>
        <v>#REF!</v>
      </c>
      <c r="M197" s="21" t="str">
        <f t="shared" si="9"/>
        <v/>
      </c>
      <c r="N197" s="21" t="e">
        <f ca="1">IF(AND(M197&lt;&gt; "", COUNTIF(SAP!#REF!,M197)&gt;0),"Matched", "")</f>
        <v>#REF!</v>
      </c>
      <c r="O197" s="21" t="str">
        <f t="shared" si="10"/>
        <v/>
      </c>
      <c r="P197" s="21" t="e">
        <f ca="1">IF(AND(O197&lt;&gt; "", COUNTIF(SAP!#REF!,O197)&gt;0),"Matched", "")</f>
        <v>#REF!</v>
      </c>
      <c r="Q197" s="21" t="str">
        <f ca="1">IF(OR(D197="AC",D197="TR"),"Logic4"&amp;"_"&amp;TEXT(C197,"dd.mm.yyyy") &amp;"_"&amp; 938818.42,"")</f>
        <v>Logic4_02.04.2020_938818.42</v>
      </c>
      <c r="R197" s="21" t="e">
        <f ca="1">IF(AND(Q197&lt;&gt; "", COUNTIF(SAP!#REF!,Q197)&gt;0),"Matched", "")</f>
        <v>#REF!</v>
      </c>
    </row>
    <row r="198" spans="1:18" hidden="1">
      <c r="A198" s="21">
        <v>11563327</v>
      </c>
      <c r="B198" s="22">
        <v>43923</v>
      </c>
      <c r="C198" s="22">
        <v>43923</v>
      </c>
      <c r="D198" s="21" t="s">
        <v>10</v>
      </c>
      <c r="E198" s="23">
        <v>0</v>
      </c>
      <c r="F198" s="23">
        <v>0</v>
      </c>
      <c r="G198" s="23">
        <v>756.9</v>
      </c>
      <c r="H198" s="23">
        <v>9508.76</v>
      </c>
      <c r="I198" s="21" t="s">
        <v>11</v>
      </c>
      <c r="J198" s="21" t="s">
        <v>12</v>
      </c>
      <c r="K198" s="21" t="str">
        <f t="shared" si="11"/>
        <v/>
      </c>
      <c r="L198" s="21" t="e">
        <f ca="1">IF(AND(K198&lt;&gt; "", COUNTIF(SAP!#REF!,K198)&gt;0),"Matched", "")</f>
        <v>#REF!</v>
      </c>
      <c r="M198" s="21" t="str">
        <f t="shared" si="9"/>
        <v/>
      </c>
      <c r="N198" s="21" t="e">
        <f ca="1">IF(AND(M198&lt;&gt; "", COUNTIF(SAP!#REF!,M198)&gt;0),"Matched", "")</f>
        <v>#REF!</v>
      </c>
      <c r="O198" s="21" t="str">
        <f t="shared" si="10"/>
        <v/>
      </c>
      <c r="P198" s="21" t="e">
        <f ca="1">IF(AND(O198&lt;&gt; "", COUNTIF(SAP!#REF!,O198)&gt;0),"Matched", "")</f>
        <v>#REF!</v>
      </c>
      <c r="Q198" s="21" t="str">
        <f ca="1">IF(OR(D198="AC",D198="TR"),"Logic4"&amp;"_"&amp;TEXT(C198,"dd.mm.yyyy") &amp;"_"&amp; 938818.42,"")</f>
        <v>Logic4_02.04.2020_938818.42</v>
      </c>
      <c r="R198" s="21" t="e">
        <f ca="1">IF(AND(Q198&lt;&gt; "", COUNTIF(SAP!#REF!,Q198)&gt;0),"Matched", "")</f>
        <v>#REF!</v>
      </c>
    </row>
    <row r="199" spans="1:18" hidden="1">
      <c r="A199" s="21">
        <v>11563327</v>
      </c>
      <c r="B199" s="22">
        <v>43923</v>
      </c>
      <c r="C199" s="22">
        <v>43923</v>
      </c>
      <c r="D199" s="21" t="s">
        <v>10</v>
      </c>
      <c r="E199" s="23">
        <v>0</v>
      </c>
      <c r="F199" s="23">
        <v>0</v>
      </c>
      <c r="G199" s="23">
        <v>830</v>
      </c>
      <c r="H199" s="23">
        <v>10338.76</v>
      </c>
      <c r="I199" s="21" t="s">
        <v>11</v>
      </c>
      <c r="J199" s="21" t="s">
        <v>12</v>
      </c>
      <c r="K199" s="21" t="str">
        <f t="shared" si="11"/>
        <v/>
      </c>
      <c r="L199" s="21" t="e">
        <f ca="1">IF(AND(K199&lt;&gt; "", COUNTIF(SAP!#REF!,K199)&gt;0),"Matched", "")</f>
        <v>#REF!</v>
      </c>
      <c r="M199" s="21" t="str">
        <f t="shared" si="9"/>
        <v/>
      </c>
      <c r="N199" s="21" t="e">
        <f ca="1">IF(AND(M199&lt;&gt; "", COUNTIF(SAP!#REF!,M199)&gt;0),"Matched", "")</f>
        <v>#REF!</v>
      </c>
      <c r="O199" s="21" t="str">
        <f t="shared" si="10"/>
        <v/>
      </c>
      <c r="P199" s="21" t="e">
        <f ca="1">IF(AND(O199&lt;&gt; "", COUNTIF(SAP!#REF!,O199)&gt;0),"Matched", "")</f>
        <v>#REF!</v>
      </c>
      <c r="Q199" s="21" t="str">
        <f ca="1">IF(OR(D199="AC",D199="TR"),"Logic4"&amp;"_"&amp;TEXT(C199,"dd.mm.yyyy") &amp;"_"&amp; 938818.42,"")</f>
        <v>Logic4_02.04.2020_938818.42</v>
      </c>
      <c r="R199" s="21" t="e">
        <f ca="1">IF(AND(Q199&lt;&gt; "", COUNTIF(SAP!#REF!,Q199)&gt;0),"Matched", "")</f>
        <v>#REF!</v>
      </c>
    </row>
    <row r="200" spans="1:18" hidden="1">
      <c r="A200" s="21">
        <v>11563327</v>
      </c>
      <c r="B200" s="22">
        <v>43923</v>
      </c>
      <c r="C200" s="22">
        <v>43923</v>
      </c>
      <c r="D200" s="21" t="s">
        <v>10</v>
      </c>
      <c r="E200" s="23">
        <v>0</v>
      </c>
      <c r="F200" s="23">
        <v>0</v>
      </c>
      <c r="G200" s="23">
        <v>857</v>
      </c>
      <c r="H200" s="23">
        <v>11195.76</v>
      </c>
      <c r="I200" s="21" t="s">
        <v>11</v>
      </c>
      <c r="J200" s="21" t="s">
        <v>12</v>
      </c>
      <c r="K200" s="21" t="str">
        <f t="shared" si="11"/>
        <v/>
      </c>
      <c r="L200" s="21" t="e">
        <f ca="1">IF(AND(K200&lt;&gt; "", COUNTIF(SAP!#REF!,K200)&gt;0),"Matched", "")</f>
        <v>#REF!</v>
      </c>
      <c r="M200" s="21" t="str">
        <f t="shared" si="9"/>
        <v/>
      </c>
      <c r="N200" s="21" t="e">
        <f ca="1">IF(AND(M200&lt;&gt; "", COUNTIF(SAP!#REF!,M200)&gt;0),"Matched", "")</f>
        <v>#REF!</v>
      </c>
      <c r="O200" s="21" t="str">
        <f t="shared" si="10"/>
        <v/>
      </c>
      <c r="P200" s="21" t="e">
        <f ca="1">IF(AND(O200&lt;&gt; "", COUNTIF(SAP!#REF!,O200)&gt;0),"Matched", "")</f>
        <v>#REF!</v>
      </c>
      <c r="Q200" s="21" t="str">
        <f ca="1">IF(OR(D200="AC",D200="TR"),"Logic4"&amp;"_"&amp;TEXT(C200,"dd.mm.yyyy") &amp;"_"&amp; 938818.42,"")</f>
        <v>Logic4_02.04.2020_938818.42</v>
      </c>
      <c r="R200" s="21" t="e">
        <f ca="1">IF(AND(Q200&lt;&gt; "", COUNTIF(SAP!#REF!,Q200)&gt;0),"Matched", "")</f>
        <v>#REF!</v>
      </c>
    </row>
    <row r="201" spans="1:18" hidden="1">
      <c r="A201" s="21">
        <v>11563327</v>
      </c>
      <c r="B201" s="22">
        <v>43923</v>
      </c>
      <c r="C201" s="22">
        <v>43923</v>
      </c>
      <c r="D201" s="21" t="s">
        <v>10</v>
      </c>
      <c r="E201" s="23">
        <v>0</v>
      </c>
      <c r="F201" s="23">
        <v>0</v>
      </c>
      <c r="G201" s="23">
        <v>900</v>
      </c>
      <c r="H201" s="23">
        <v>12095.76</v>
      </c>
      <c r="I201" s="21" t="s">
        <v>11</v>
      </c>
      <c r="J201" s="21" t="s">
        <v>12</v>
      </c>
      <c r="K201" s="21" t="str">
        <f t="shared" si="11"/>
        <v/>
      </c>
      <c r="L201" s="21" t="e">
        <f ca="1">IF(AND(K201&lt;&gt; "", COUNTIF(SAP!#REF!,K201)&gt;0),"Matched", "")</f>
        <v>#REF!</v>
      </c>
      <c r="M201" s="21" t="str">
        <f t="shared" si="9"/>
        <v/>
      </c>
      <c r="N201" s="21" t="e">
        <f ca="1">IF(AND(M201&lt;&gt; "", COUNTIF(SAP!#REF!,M201)&gt;0),"Matched", "")</f>
        <v>#REF!</v>
      </c>
      <c r="O201" s="21" t="str">
        <f t="shared" si="10"/>
        <v/>
      </c>
      <c r="P201" s="21" t="e">
        <f ca="1">IF(AND(O201&lt;&gt; "", COUNTIF(SAP!#REF!,O201)&gt;0),"Matched", "")</f>
        <v>#REF!</v>
      </c>
      <c r="Q201" s="21" t="str">
        <f ca="1">IF(OR(D201="AC",D201="TR"),"Logic4"&amp;"_"&amp;TEXT(C201,"dd.mm.yyyy") &amp;"_"&amp; 938818.42,"")</f>
        <v>Logic4_02.04.2020_938818.42</v>
      </c>
      <c r="R201" s="21" t="e">
        <f ca="1">IF(AND(Q201&lt;&gt; "", COUNTIF(SAP!#REF!,Q201)&gt;0),"Matched", "")</f>
        <v>#REF!</v>
      </c>
    </row>
    <row r="202" spans="1:18" hidden="1">
      <c r="A202" s="21">
        <v>11563327</v>
      </c>
      <c r="B202" s="22">
        <v>43923</v>
      </c>
      <c r="C202" s="22">
        <v>43923</v>
      </c>
      <c r="D202" s="21" t="s">
        <v>10</v>
      </c>
      <c r="E202" s="23">
        <v>0</v>
      </c>
      <c r="F202" s="23">
        <v>0</v>
      </c>
      <c r="G202" s="23">
        <v>920</v>
      </c>
      <c r="H202" s="23">
        <v>13015.76</v>
      </c>
      <c r="I202" s="21" t="s">
        <v>11</v>
      </c>
      <c r="J202" s="21" t="s">
        <v>12</v>
      </c>
      <c r="K202" s="21" t="str">
        <f t="shared" si="11"/>
        <v/>
      </c>
      <c r="L202" s="21" t="e">
        <f ca="1">IF(AND(K202&lt;&gt; "", COUNTIF(SAP!#REF!,K202)&gt;0),"Matched", "")</f>
        <v>#REF!</v>
      </c>
      <c r="M202" s="21" t="str">
        <f t="shared" si="9"/>
        <v/>
      </c>
      <c r="N202" s="21" t="e">
        <f ca="1">IF(AND(M202&lt;&gt; "", COUNTIF(SAP!#REF!,M202)&gt;0),"Matched", "")</f>
        <v>#REF!</v>
      </c>
      <c r="O202" s="21" t="str">
        <f t="shared" si="10"/>
        <v/>
      </c>
      <c r="P202" s="21" t="e">
        <f ca="1">IF(AND(O202&lt;&gt; "", COUNTIF(SAP!#REF!,O202)&gt;0),"Matched", "")</f>
        <v>#REF!</v>
      </c>
      <c r="Q202" s="21" t="str">
        <f ca="1">IF(OR(D202="AC",D202="TR"),"Logic4"&amp;"_"&amp;TEXT(C202,"dd.mm.yyyy") &amp;"_"&amp; 938818.42,"")</f>
        <v>Logic4_02.04.2020_938818.42</v>
      </c>
      <c r="R202" s="21" t="e">
        <f ca="1">IF(AND(Q202&lt;&gt; "", COUNTIF(SAP!#REF!,Q202)&gt;0),"Matched", "")</f>
        <v>#REF!</v>
      </c>
    </row>
    <row r="203" spans="1:18" hidden="1">
      <c r="A203" s="21">
        <v>11563327</v>
      </c>
      <c r="B203" s="22">
        <v>43923</v>
      </c>
      <c r="C203" s="22">
        <v>43923</v>
      </c>
      <c r="D203" s="21" t="s">
        <v>10</v>
      </c>
      <c r="E203" s="23">
        <v>0</v>
      </c>
      <c r="F203" s="23">
        <v>0</v>
      </c>
      <c r="G203" s="23">
        <v>1085</v>
      </c>
      <c r="H203" s="23">
        <v>14100.76</v>
      </c>
      <c r="I203" s="21" t="s">
        <v>11</v>
      </c>
      <c r="J203" s="21" t="s">
        <v>12</v>
      </c>
      <c r="K203" s="21" t="str">
        <f t="shared" si="11"/>
        <v/>
      </c>
      <c r="L203" s="21" t="e">
        <f ca="1">IF(AND(K203&lt;&gt; "", COUNTIF(SAP!#REF!,K203)&gt;0),"Matched", "")</f>
        <v>#REF!</v>
      </c>
      <c r="M203" s="21" t="str">
        <f t="shared" si="9"/>
        <v/>
      </c>
      <c r="N203" s="21" t="e">
        <f ca="1">IF(AND(M203&lt;&gt; "", COUNTIF(SAP!#REF!,M203)&gt;0),"Matched", "")</f>
        <v>#REF!</v>
      </c>
      <c r="O203" s="21" t="str">
        <f t="shared" si="10"/>
        <v/>
      </c>
      <c r="P203" s="21" t="e">
        <f ca="1">IF(AND(O203&lt;&gt; "", COUNTIF(SAP!#REF!,O203)&gt;0),"Matched", "")</f>
        <v>#REF!</v>
      </c>
      <c r="Q203" s="21" t="str">
        <f ca="1">IF(OR(D203="AC",D203="TR"),"Logic4"&amp;"_"&amp;TEXT(C203,"dd.mm.yyyy") &amp;"_"&amp; 938818.42,"")</f>
        <v>Logic4_02.04.2020_938818.42</v>
      </c>
      <c r="R203" s="21" t="e">
        <f ca="1">IF(AND(Q203&lt;&gt; "", COUNTIF(SAP!#REF!,Q203)&gt;0),"Matched", "")</f>
        <v>#REF!</v>
      </c>
    </row>
    <row r="204" spans="1:18" hidden="1">
      <c r="A204" s="21">
        <v>11563327</v>
      </c>
      <c r="B204" s="22">
        <v>43923</v>
      </c>
      <c r="C204" s="22">
        <v>43923</v>
      </c>
      <c r="D204" s="21" t="s">
        <v>10</v>
      </c>
      <c r="E204" s="23">
        <v>0</v>
      </c>
      <c r="F204" s="23">
        <v>0</v>
      </c>
      <c r="G204" s="23">
        <v>1100</v>
      </c>
      <c r="H204" s="23">
        <v>15200.76</v>
      </c>
      <c r="I204" s="21" t="s">
        <v>11</v>
      </c>
      <c r="J204" s="21" t="s">
        <v>12</v>
      </c>
      <c r="K204" s="21" t="str">
        <f t="shared" si="11"/>
        <v/>
      </c>
      <c r="L204" s="21" t="e">
        <f ca="1">IF(AND(K204&lt;&gt; "", COUNTIF(SAP!#REF!,K204)&gt;0),"Matched", "")</f>
        <v>#REF!</v>
      </c>
      <c r="M204" s="21" t="str">
        <f t="shared" si="9"/>
        <v/>
      </c>
      <c r="N204" s="21" t="e">
        <f ca="1">IF(AND(M204&lt;&gt; "", COUNTIF(SAP!#REF!,M204)&gt;0),"Matched", "")</f>
        <v>#REF!</v>
      </c>
      <c r="O204" s="21" t="str">
        <f t="shared" si="10"/>
        <v/>
      </c>
      <c r="P204" s="21" t="e">
        <f ca="1">IF(AND(O204&lt;&gt; "", COUNTIF(SAP!#REF!,O204)&gt;0),"Matched", "")</f>
        <v>#REF!</v>
      </c>
      <c r="Q204" s="21" t="str">
        <f ca="1">IF(OR(D204="AC",D204="TR"),"Logic4"&amp;"_"&amp;TEXT(C204,"dd.mm.yyyy") &amp;"_"&amp; 938818.42,"")</f>
        <v>Logic4_02.04.2020_938818.42</v>
      </c>
      <c r="R204" s="21" t="e">
        <f ca="1">IF(AND(Q204&lt;&gt; "", COUNTIF(SAP!#REF!,Q204)&gt;0),"Matched", "")</f>
        <v>#REF!</v>
      </c>
    </row>
    <row r="205" spans="1:18" hidden="1">
      <c r="A205" s="21">
        <v>11563327</v>
      </c>
      <c r="B205" s="22">
        <v>43923</v>
      </c>
      <c r="C205" s="22">
        <v>43923</v>
      </c>
      <c r="D205" s="21" t="s">
        <v>10</v>
      </c>
      <c r="E205" s="23">
        <v>0</v>
      </c>
      <c r="F205" s="23">
        <v>0</v>
      </c>
      <c r="G205" s="23">
        <v>1170</v>
      </c>
      <c r="H205" s="23">
        <v>16370.76</v>
      </c>
      <c r="I205" s="21" t="s">
        <v>11</v>
      </c>
      <c r="J205" s="21" t="s">
        <v>12</v>
      </c>
      <c r="K205" s="21" t="str">
        <f t="shared" si="11"/>
        <v/>
      </c>
      <c r="L205" s="21" t="e">
        <f ca="1">IF(AND(K205&lt;&gt; "", COUNTIF(SAP!#REF!,K205)&gt;0),"Matched", "")</f>
        <v>#REF!</v>
      </c>
      <c r="M205" s="21" t="str">
        <f t="shared" si="9"/>
        <v/>
      </c>
      <c r="N205" s="21" t="e">
        <f ca="1">IF(AND(M205&lt;&gt; "", COUNTIF(SAP!#REF!,M205)&gt;0),"Matched", "")</f>
        <v>#REF!</v>
      </c>
      <c r="O205" s="21" t="str">
        <f t="shared" si="10"/>
        <v/>
      </c>
      <c r="P205" s="21" t="e">
        <f ca="1">IF(AND(O205&lt;&gt; "", COUNTIF(SAP!#REF!,O205)&gt;0),"Matched", "")</f>
        <v>#REF!</v>
      </c>
      <c r="Q205" s="21" t="str">
        <f ca="1">IF(OR(D205="AC",D205="TR"),"Logic4"&amp;"_"&amp;TEXT(C205,"dd.mm.yyyy") &amp;"_"&amp; 938818.42,"")</f>
        <v>Logic4_02.04.2020_938818.42</v>
      </c>
      <c r="R205" s="21" t="e">
        <f ca="1">IF(AND(Q205&lt;&gt; "", COUNTIF(SAP!#REF!,Q205)&gt;0),"Matched", "")</f>
        <v>#REF!</v>
      </c>
    </row>
    <row r="206" spans="1:18" hidden="1">
      <c r="A206" s="21">
        <v>11563327</v>
      </c>
      <c r="B206" s="22">
        <v>43923</v>
      </c>
      <c r="C206" s="22">
        <v>43923</v>
      </c>
      <c r="D206" s="21" t="s">
        <v>10</v>
      </c>
      <c r="E206" s="23">
        <v>0</v>
      </c>
      <c r="F206" s="23">
        <v>0</v>
      </c>
      <c r="G206" s="23">
        <v>1180</v>
      </c>
      <c r="H206" s="23">
        <v>17550.759999999998</v>
      </c>
      <c r="I206" s="21" t="s">
        <v>11</v>
      </c>
      <c r="J206" s="21" t="s">
        <v>12</v>
      </c>
      <c r="K206" s="21" t="str">
        <f t="shared" si="11"/>
        <v/>
      </c>
      <c r="L206" s="21" t="e">
        <f ca="1">IF(AND(K206&lt;&gt; "", COUNTIF(SAP!#REF!,K206)&gt;0),"Matched", "")</f>
        <v>#REF!</v>
      </c>
      <c r="M206" s="21" t="str">
        <f t="shared" si="9"/>
        <v/>
      </c>
      <c r="N206" s="21" t="e">
        <f ca="1">IF(AND(M206&lt;&gt; "", COUNTIF(SAP!#REF!,M206)&gt;0),"Matched", "")</f>
        <v>#REF!</v>
      </c>
      <c r="O206" s="21" t="str">
        <f t="shared" si="10"/>
        <v/>
      </c>
      <c r="P206" s="21" t="e">
        <f ca="1">IF(AND(O206&lt;&gt; "", COUNTIF(SAP!#REF!,O206)&gt;0),"Matched", "")</f>
        <v>#REF!</v>
      </c>
      <c r="Q206" s="21" t="str">
        <f ca="1">IF(OR(D206="AC",D206="TR"),"Logic4"&amp;"_"&amp;TEXT(C206,"dd.mm.yyyy") &amp;"_"&amp; 938818.42,"")</f>
        <v>Logic4_02.04.2020_938818.42</v>
      </c>
      <c r="R206" s="21" t="e">
        <f ca="1">IF(AND(Q206&lt;&gt; "", COUNTIF(SAP!#REF!,Q206)&gt;0),"Matched", "")</f>
        <v>#REF!</v>
      </c>
    </row>
    <row r="207" spans="1:18" hidden="1">
      <c r="A207" s="21">
        <v>11563327</v>
      </c>
      <c r="B207" s="22">
        <v>43923</v>
      </c>
      <c r="C207" s="22">
        <v>43923</v>
      </c>
      <c r="D207" s="21" t="s">
        <v>10</v>
      </c>
      <c r="E207" s="23">
        <v>0</v>
      </c>
      <c r="F207" s="23">
        <v>0</v>
      </c>
      <c r="G207" s="23">
        <v>1274.5999999999999</v>
      </c>
      <c r="H207" s="23">
        <v>18825.36</v>
      </c>
      <c r="I207" s="21" t="s">
        <v>11</v>
      </c>
      <c r="J207" s="21" t="s">
        <v>12</v>
      </c>
      <c r="K207" s="21" t="str">
        <f t="shared" si="11"/>
        <v/>
      </c>
      <c r="L207" s="21" t="e">
        <f ca="1">IF(AND(K207&lt;&gt; "", COUNTIF(SAP!#REF!,K207)&gt;0),"Matched", "")</f>
        <v>#REF!</v>
      </c>
      <c r="M207" s="21" t="str">
        <f t="shared" si="9"/>
        <v/>
      </c>
      <c r="N207" s="21" t="e">
        <f ca="1">IF(AND(M207&lt;&gt; "", COUNTIF(SAP!#REF!,M207)&gt;0),"Matched", "")</f>
        <v>#REF!</v>
      </c>
      <c r="O207" s="21" t="str">
        <f t="shared" si="10"/>
        <v/>
      </c>
      <c r="P207" s="21" t="e">
        <f ca="1">IF(AND(O207&lt;&gt; "", COUNTIF(SAP!#REF!,O207)&gt;0),"Matched", "")</f>
        <v>#REF!</v>
      </c>
      <c r="Q207" s="21" t="str">
        <f ca="1">IF(OR(D207="AC",D207="TR"),"Logic4"&amp;"_"&amp;TEXT(C207,"dd.mm.yyyy") &amp;"_"&amp; 938818.42,"")</f>
        <v>Logic4_02.04.2020_938818.42</v>
      </c>
      <c r="R207" s="21" t="e">
        <f ca="1">IF(AND(Q207&lt;&gt; "", COUNTIF(SAP!#REF!,Q207)&gt;0),"Matched", "")</f>
        <v>#REF!</v>
      </c>
    </row>
    <row r="208" spans="1:18" hidden="1">
      <c r="A208" s="21">
        <v>11563327</v>
      </c>
      <c r="B208" s="22">
        <v>43923</v>
      </c>
      <c r="C208" s="22">
        <v>43923</v>
      </c>
      <c r="D208" s="21" t="s">
        <v>10</v>
      </c>
      <c r="E208" s="23">
        <v>0</v>
      </c>
      <c r="F208" s="23">
        <v>0</v>
      </c>
      <c r="G208" s="23">
        <v>1300</v>
      </c>
      <c r="H208" s="23">
        <v>20125.36</v>
      </c>
      <c r="I208" s="21" t="s">
        <v>11</v>
      </c>
      <c r="J208" s="21" t="s">
        <v>12</v>
      </c>
      <c r="K208" s="21" t="str">
        <f t="shared" si="11"/>
        <v/>
      </c>
      <c r="L208" s="21" t="e">
        <f ca="1">IF(AND(K208&lt;&gt; "", COUNTIF(SAP!#REF!,K208)&gt;0),"Matched", "")</f>
        <v>#REF!</v>
      </c>
      <c r="M208" s="21" t="str">
        <f t="shared" si="9"/>
        <v/>
      </c>
      <c r="N208" s="21" t="e">
        <f ca="1">IF(AND(M208&lt;&gt; "", COUNTIF(SAP!#REF!,M208)&gt;0),"Matched", "")</f>
        <v>#REF!</v>
      </c>
      <c r="O208" s="21" t="str">
        <f t="shared" si="10"/>
        <v/>
      </c>
      <c r="P208" s="21" t="e">
        <f ca="1">IF(AND(O208&lt;&gt; "", COUNTIF(SAP!#REF!,O208)&gt;0),"Matched", "")</f>
        <v>#REF!</v>
      </c>
      <c r="Q208" s="21" t="str">
        <f ca="1">IF(OR(D208="AC",D208="TR"),"Logic4"&amp;"_"&amp;TEXT(C208,"dd.mm.yyyy") &amp;"_"&amp; 938818.42,"")</f>
        <v>Logic4_02.04.2020_938818.42</v>
      </c>
      <c r="R208" s="21" t="e">
        <f ca="1">IF(AND(Q208&lt;&gt; "", COUNTIF(SAP!#REF!,Q208)&gt;0),"Matched", "")</f>
        <v>#REF!</v>
      </c>
    </row>
    <row r="209" spans="1:18" hidden="1">
      <c r="A209" s="21">
        <v>11563327</v>
      </c>
      <c r="B209" s="22">
        <v>43923</v>
      </c>
      <c r="C209" s="22">
        <v>43923</v>
      </c>
      <c r="D209" s="21" t="s">
        <v>10</v>
      </c>
      <c r="E209" s="23">
        <v>0</v>
      </c>
      <c r="F209" s="23">
        <v>0</v>
      </c>
      <c r="G209" s="23">
        <v>1300</v>
      </c>
      <c r="H209" s="23">
        <v>21425.360000000001</v>
      </c>
      <c r="I209" s="21" t="s">
        <v>11</v>
      </c>
      <c r="J209" s="21" t="s">
        <v>12</v>
      </c>
      <c r="K209" s="21" t="str">
        <f t="shared" si="11"/>
        <v/>
      </c>
      <c r="L209" s="21" t="e">
        <f ca="1">IF(AND(K209&lt;&gt; "", COUNTIF(SAP!#REF!,K209)&gt;0),"Matched", "")</f>
        <v>#REF!</v>
      </c>
      <c r="M209" s="21" t="str">
        <f t="shared" si="9"/>
        <v/>
      </c>
      <c r="N209" s="21" t="e">
        <f ca="1">IF(AND(M209&lt;&gt; "", COUNTIF(SAP!#REF!,M209)&gt;0),"Matched", "")</f>
        <v>#REF!</v>
      </c>
      <c r="O209" s="21" t="str">
        <f t="shared" si="10"/>
        <v/>
      </c>
      <c r="P209" s="21" t="e">
        <f ca="1">IF(AND(O209&lt;&gt; "", COUNTIF(SAP!#REF!,O209)&gt;0),"Matched", "")</f>
        <v>#REF!</v>
      </c>
      <c r="Q209" s="21" t="str">
        <f ca="1">IF(OR(D209="AC",D209="TR"),"Logic4"&amp;"_"&amp;TEXT(C209,"dd.mm.yyyy") &amp;"_"&amp; 938818.42,"")</f>
        <v>Logic4_02.04.2020_938818.42</v>
      </c>
      <c r="R209" s="21" t="e">
        <f ca="1">IF(AND(Q209&lt;&gt; "", COUNTIF(SAP!#REF!,Q209)&gt;0),"Matched", "")</f>
        <v>#REF!</v>
      </c>
    </row>
    <row r="210" spans="1:18" hidden="1">
      <c r="A210" s="21">
        <v>11563327</v>
      </c>
      <c r="B210" s="22">
        <v>43923</v>
      </c>
      <c r="C210" s="22">
        <v>43923</v>
      </c>
      <c r="D210" s="21" t="s">
        <v>10</v>
      </c>
      <c r="E210" s="23">
        <v>0</v>
      </c>
      <c r="F210" s="23">
        <v>0</v>
      </c>
      <c r="G210" s="23">
        <v>1330</v>
      </c>
      <c r="H210" s="23">
        <v>22755.360000000001</v>
      </c>
      <c r="I210" s="21" t="s">
        <v>11</v>
      </c>
      <c r="J210" s="21" t="s">
        <v>12</v>
      </c>
      <c r="K210" s="21" t="str">
        <f t="shared" si="11"/>
        <v/>
      </c>
      <c r="L210" s="21" t="e">
        <f ca="1">IF(AND(K210&lt;&gt; "", COUNTIF(SAP!#REF!,K210)&gt;0),"Matched", "")</f>
        <v>#REF!</v>
      </c>
      <c r="M210" s="21" t="str">
        <f t="shared" si="9"/>
        <v/>
      </c>
      <c r="N210" s="21" t="e">
        <f ca="1">IF(AND(M210&lt;&gt; "", COUNTIF(SAP!#REF!,M210)&gt;0),"Matched", "")</f>
        <v>#REF!</v>
      </c>
      <c r="O210" s="21" t="str">
        <f t="shared" si="10"/>
        <v/>
      </c>
      <c r="P210" s="21" t="e">
        <f ca="1">IF(AND(O210&lt;&gt; "", COUNTIF(SAP!#REF!,O210)&gt;0),"Matched", "")</f>
        <v>#REF!</v>
      </c>
      <c r="Q210" s="21" t="str">
        <f ca="1">IF(OR(D210="AC",D210="TR"),"Logic4"&amp;"_"&amp;TEXT(C210,"dd.mm.yyyy") &amp;"_"&amp; 938818.42,"")</f>
        <v>Logic4_02.04.2020_938818.42</v>
      </c>
      <c r="R210" s="21" t="e">
        <f ca="1">IF(AND(Q210&lt;&gt; "", COUNTIF(SAP!#REF!,Q210)&gt;0),"Matched", "")</f>
        <v>#REF!</v>
      </c>
    </row>
    <row r="211" spans="1:18" hidden="1">
      <c r="A211" s="21">
        <v>11563327</v>
      </c>
      <c r="B211" s="22">
        <v>43923</v>
      </c>
      <c r="C211" s="22">
        <v>43923</v>
      </c>
      <c r="D211" s="21" t="s">
        <v>10</v>
      </c>
      <c r="E211" s="23">
        <v>0</v>
      </c>
      <c r="F211" s="23">
        <v>0</v>
      </c>
      <c r="G211" s="23">
        <v>1344</v>
      </c>
      <c r="H211" s="23">
        <v>24099.360000000001</v>
      </c>
      <c r="I211" s="21" t="s">
        <v>11</v>
      </c>
      <c r="J211" s="21" t="s">
        <v>12</v>
      </c>
      <c r="K211" s="21" t="str">
        <f t="shared" si="11"/>
        <v/>
      </c>
      <c r="L211" s="21" t="e">
        <f ca="1">IF(AND(K211&lt;&gt; "", COUNTIF(SAP!#REF!,K211)&gt;0),"Matched", "")</f>
        <v>#REF!</v>
      </c>
      <c r="M211" s="21" t="str">
        <f t="shared" si="9"/>
        <v/>
      </c>
      <c r="N211" s="21" t="e">
        <f ca="1">IF(AND(M211&lt;&gt; "", COUNTIF(SAP!#REF!,M211)&gt;0),"Matched", "")</f>
        <v>#REF!</v>
      </c>
      <c r="O211" s="21" t="str">
        <f t="shared" si="10"/>
        <v/>
      </c>
      <c r="P211" s="21" t="e">
        <f ca="1">IF(AND(O211&lt;&gt; "", COUNTIF(SAP!#REF!,O211)&gt;0),"Matched", "")</f>
        <v>#REF!</v>
      </c>
      <c r="Q211" s="21" t="str">
        <f ca="1">IF(OR(D211="AC",D211="TR"),"Logic4"&amp;"_"&amp;TEXT(C211,"dd.mm.yyyy") &amp;"_"&amp; 938818.42,"")</f>
        <v>Logic4_02.04.2020_938818.42</v>
      </c>
      <c r="R211" s="21" t="e">
        <f ca="1">IF(AND(Q211&lt;&gt; "", COUNTIF(SAP!#REF!,Q211)&gt;0),"Matched", "")</f>
        <v>#REF!</v>
      </c>
    </row>
    <row r="212" spans="1:18" hidden="1">
      <c r="A212" s="21">
        <v>11563327</v>
      </c>
      <c r="B212" s="22">
        <v>43923</v>
      </c>
      <c r="C212" s="22">
        <v>43923</v>
      </c>
      <c r="D212" s="21" t="s">
        <v>10</v>
      </c>
      <c r="E212" s="23">
        <v>0</v>
      </c>
      <c r="F212" s="23">
        <v>0</v>
      </c>
      <c r="G212" s="23">
        <v>1400</v>
      </c>
      <c r="H212" s="23">
        <v>25499.360000000001</v>
      </c>
      <c r="I212" s="21" t="s">
        <v>11</v>
      </c>
      <c r="J212" s="21" t="s">
        <v>12</v>
      </c>
      <c r="K212" s="21" t="str">
        <f t="shared" si="11"/>
        <v/>
      </c>
      <c r="L212" s="21" t="e">
        <f ca="1">IF(AND(K212&lt;&gt; "", COUNTIF(SAP!#REF!,K212)&gt;0),"Matched", "")</f>
        <v>#REF!</v>
      </c>
      <c r="M212" s="21" t="str">
        <f t="shared" si="9"/>
        <v/>
      </c>
      <c r="N212" s="21" t="e">
        <f ca="1">IF(AND(M212&lt;&gt; "", COUNTIF(SAP!#REF!,M212)&gt;0),"Matched", "")</f>
        <v>#REF!</v>
      </c>
      <c r="O212" s="21" t="str">
        <f t="shared" si="10"/>
        <v/>
      </c>
      <c r="P212" s="21" t="e">
        <f ca="1">IF(AND(O212&lt;&gt; "", COUNTIF(SAP!#REF!,O212)&gt;0),"Matched", "")</f>
        <v>#REF!</v>
      </c>
      <c r="Q212" s="21" t="str">
        <f ca="1">IF(OR(D212="AC",D212="TR"),"Logic4"&amp;"_"&amp;TEXT(C212,"dd.mm.yyyy") &amp;"_"&amp; 938818.42,"")</f>
        <v>Logic4_02.04.2020_938818.42</v>
      </c>
      <c r="R212" s="21" t="e">
        <f ca="1">IF(AND(Q212&lt;&gt; "", COUNTIF(SAP!#REF!,Q212)&gt;0),"Matched", "")</f>
        <v>#REF!</v>
      </c>
    </row>
    <row r="213" spans="1:18" hidden="1">
      <c r="A213" s="21">
        <v>11563327</v>
      </c>
      <c r="B213" s="22">
        <v>43923</v>
      </c>
      <c r="C213" s="22">
        <v>43923</v>
      </c>
      <c r="D213" s="21" t="s">
        <v>10</v>
      </c>
      <c r="E213" s="23">
        <v>0</v>
      </c>
      <c r="F213" s="23">
        <v>0</v>
      </c>
      <c r="G213" s="23">
        <v>1505.02</v>
      </c>
      <c r="H213" s="23">
        <v>27004.38</v>
      </c>
      <c r="I213" s="21" t="s">
        <v>11</v>
      </c>
      <c r="J213" s="21" t="s">
        <v>12</v>
      </c>
      <c r="K213" s="21" t="str">
        <f t="shared" si="11"/>
        <v/>
      </c>
      <c r="L213" s="21" t="e">
        <f ca="1">IF(AND(K213&lt;&gt; "", COUNTIF(SAP!#REF!,K213)&gt;0),"Matched", "")</f>
        <v>#REF!</v>
      </c>
      <c r="M213" s="21" t="str">
        <f t="shared" si="9"/>
        <v/>
      </c>
      <c r="N213" s="21" t="e">
        <f ca="1">IF(AND(M213&lt;&gt; "", COUNTIF(SAP!#REF!,M213)&gt;0),"Matched", "")</f>
        <v>#REF!</v>
      </c>
      <c r="O213" s="21" t="str">
        <f t="shared" si="10"/>
        <v/>
      </c>
      <c r="P213" s="21" t="e">
        <f ca="1">IF(AND(O213&lt;&gt; "", COUNTIF(SAP!#REF!,O213)&gt;0),"Matched", "")</f>
        <v>#REF!</v>
      </c>
      <c r="Q213" s="21" t="str">
        <f ca="1">IF(OR(D213="AC",D213="TR"),"Logic4"&amp;"_"&amp;TEXT(C213,"dd.mm.yyyy") &amp;"_"&amp; 938818.42,"")</f>
        <v>Logic4_02.04.2020_938818.42</v>
      </c>
      <c r="R213" s="21" t="e">
        <f ca="1">IF(AND(Q213&lt;&gt; "", COUNTIF(SAP!#REF!,Q213)&gt;0),"Matched", "")</f>
        <v>#REF!</v>
      </c>
    </row>
    <row r="214" spans="1:18" hidden="1">
      <c r="A214" s="21">
        <v>11563327</v>
      </c>
      <c r="B214" s="22">
        <v>43923</v>
      </c>
      <c r="C214" s="22">
        <v>43923</v>
      </c>
      <c r="D214" s="21" t="s">
        <v>10</v>
      </c>
      <c r="E214" s="23">
        <v>0</v>
      </c>
      <c r="F214" s="23">
        <v>0</v>
      </c>
      <c r="G214" s="23">
        <v>1564</v>
      </c>
      <c r="H214" s="23">
        <v>28568.38</v>
      </c>
      <c r="I214" s="21" t="s">
        <v>11</v>
      </c>
      <c r="J214" s="21" t="s">
        <v>12</v>
      </c>
      <c r="K214" s="21" t="str">
        <f t="shared" si="11"/>
        <v/>
      </c>
      <c r="L214" s="21" t="e">
        <f ca="1">IF(AND(K214&lt;&gt; "", COUNTIF(SAP!#REF!,K214)&gt;0),"Matched", "")</f>
        <v>#REF!</v>
      </c>
      <c r="M214" s="21" t="str">
        <f t="shared" si="9"/>
        <v/>
      </c>
      <c r="N214" s="21" t="e">
        <f ca="1">IF(AND(M214&lt;&gt; "", COUNTIF(SAP!#REF!,M214)&gt;0),"Matched", "")</f>
        <v>#REF!</v>
      </c>
      <c r="O214" s="21" t="str">
        <f t="shared" si="10"/>
        <v/>
      </c>
      <c r="P214" s="21" t="e">
        <f ca="1">IF(AND(O214&lt;&gt; "", COUNTIF(SAP!#REF!,O214)&gt;0),"Matched", "")</f>
        <v>#REF!</v>
      </c>
      <c r="Q214" s="21" t="str">
        <f ca="1">IF(OR(D214="AC",D214="TR"),"Logic4"&amp;"_"&amp;TEXT(C214,"dd.mm.yyyy") &amp;"_"&amp; 938818.42,"")</f>
        <v>Logic4_02.04.2020_938818.42</v>
      </c>
      <c r="R214" s="21" t="e">
        <f ca="1">IF(AND(Q214&lt;&gt; "", COUNTIF(SAP!#REF!,Q214)&gt;0),"Matched", "")</f>
        <v>#REF!</v>
      </c>
    </row>
    <row r="215" spans="1:18" hidden="1">
      <c r="A215" s="21">
        <v>11563327</v>
      </c>
      <c r="B215" s="22">
        <v>43923</v>
      </c>
      <c r="C215" s="22">
        <v>43923</v>
      </c>
      <c r="D215" s="21" t="s">
        <v>10</v>
      </c>
      <c r="E215" s="23">
        <v>0</v>
      </c>
      <c r="F215" s="23">
        <v>0</v>
      </c>
      <c r="G215" s="23">
        <v>1630</v>
      </c>
      <c r="H215" s="23">
        <v>30198.38</v>
      </c>
      <c r="I215" s="21" t="s">
        <v>11</v>
      </c>
      <c r="J215" s="21" t="s">
        <v>12</v>
      </c>
      <c r="K215" s="21" t="str">
        <f t="shared" si="11"/>
        <v/>
      </c>
      <c r="L215" s="21" t="e">
        <f ca="1">IF(AND(K215&lt;&gt; "", COUNTIF(SAP!#REF!,K215)&gt;0),"Matched", "")</f>
        <v>#REF!</v>
      </c>
      <c r="M215" s="21" t="str">
        <f t="shared" si="9"/>
        <v/>
      </c>
      <c r="N215" s="21" t="e">
        <f ca="1">IF(AND(M215&lt;&gt; "", COUNTIF(SAP!#REF!,M215)&gt;0),"Matched", "")</f>
        <v>#REF!</v>
      </c>
      <c r="O215" s="21" t="str">
        <f t="shared" si="10"/>
        <v/>
      </c>
      <c r="P215" s="21" t="e">
        <f ca="1">IF(AND(O215&lt;&gt; "", COUNTIF(SAP!#REF!,O215)&gt;0),"Matched", "")</f>
        <v>#REF!</v>
      </c>
      <c r="Q215" s="21" t="str">
        <f ca="1">IF(OR(D215="AC",D215="TR"),"Logic4"&amp;"_"&amp;TEXT(C215,"dd.mm.yyyy") &amp;"_"&amp; 938818.42,"")</f>
        <v>Logic4_02.04.2020_938818.42</v>
      </c>
      <c r="R215" s="21" t="e">
        <f ca="1">IF(AND(Q215&lt;&gt; "", COUNTIF(SAP!#REF!,Q215)&gt;0),"Matched", "")</f>
        <v>#REF!</v>
      </c>
    </row>
    <row r="216" spans="1:18" hidden="1">
      <c r="A216" s="21">
        <v>11563327</v>
      </c>
      <c r="B216" s="22">
        <v>43923</v>
      </c>
      <c r="C216" s="22">
        <v>43923</v>
      </c>
      <c r="D216" s="21" t="s">
        <v>10</v>
      </c>
      <c r="E216" s="23">
        <v>0</v>
      </c>
      <c r="F216" s="23">
        <v>0</v>
      </c>
      <c r="G216" s="23">
        <v>1641.6</v>
      </c>
      <c r="H216" s="23">
        <v>31839.98</v>
      </c>
      <c r="I216" s="21" t="s">
        <v>11</v>
      </c>
      <c r="J216" s="21" t="s">
        <v>12</v>
      </c>
      <c r="K216" s="21" t="str">
        <f t="shared" si="11"/>
        <v/>
      </c>
      <c r="L216" s="21" t="e">
        <f ca="1">IF(AND(K216&lt;&gt; "", COUNTIF(SAP!#REF!,K216)&gt;0),"Matched", "")</f>
        <v>#REF!</v>
      </c>
      <c r="M216" s="21" t="str">
        <f t="shared" si="9"/>
        <v/>
      </c>
      <c r="N216" s="21" t="e">
        <f ca="1">IF(AND(M216&lt;&gt; "", COUNTIF(SAP!#REF!,M216)&gt;0),"Matched", "")</f>
        <v>#REF!</v>
      </c>
      <c r="O216" s="21" t="str">
        <f t="shared" si="10"/>
        <v/>
      </c>
      <c r="P216" s="21" t="e">
        <f ca="1">IF(AND(O216&lt;&gt; "", COUNTIF(SAP!#REF!,O216)&gt;0),"Matched", "")</f>
        <v>#REF!</v>
      </c>
      <c r="Q216" s="21" t="str">
        <f ca="1">IF(OR(D216="AC",D216="TR"),"Logic4"&amp;"_"&amp;TEXT(C216,"dd.mm.yyyy") &amp;"_"&amp; 938818.42,"")</f>
        <v>Logic4_02.04.2020_938818.42</v>
      </c>
      <c r="R216" s="21" t="e">
        <f ca="1">IF(AND(Q216&lt;&gt; "", COUNTIF(SAP!#REF!,Q216)&gt;0),"Matched", "")</f>
        <v>#REF!</v>
      </c>
    </row>
    <row r="217" spans="1:18" hidden="1">
      <c r="A217" s="21">
        <v>11563327</v>
      </c>
      <c r="B217" s="22">
        <v>43923</v>
      </c>
      <c r="C217" s="22">
        <v>43923</v>
      </c>
      <c r="D217" s="21" t="s">
        <v>10</v>
      </c>
      <c r="E217" s="23">
        <v>0</v>
      </c>
      <c r="F217" s="23">
        <v>0</v>
      </c>
      <c r="G217" s="23">
        <v>1710</v>
      </c>
      <c r="H217" s="23">
        <v>33549.980000000003</v>
      </c>
      <c r="I217" s="21" t="s">
        <v>11</v>
      </c>
      <c r="J217" s="21" t="s">
        <v>12</v>
      </c>
      <c r="K217" s="21" t="str">
        <f t="shared" si="11"/>
        <v/>
      </c>
      <c r="L217" s="21" t="e">
        <f ca="1">IF(AND(K217&lt;&gt; "", COUNTIF(SAP!#REF!,K217)&gt;0),"Matched", "")</f>
        <v>#REF!</v>
      </c>
      <c r="M217" s="21" t="str">
        <f t="shared" si="9"/>
        <v/>
      </c>
      <c r="N217" s="21" t="e">
        <f ca="1">IF(AND(M217&lt;&gt; "", COUNTIF(SAP!#REF!,M217)&gt;0),"Matched", "")</f>
        <v>#REF!</v>
      </c>
      <c r="O217" s="21" t="str">
        <f t="shared" si="10"/>
        <v/>
      </c>
      <c r="P217" s="21" t="e">
        <f ca="1">IF(AND(O217&lt;&gt; "", COUNTIF(SAP!#REF!,O217)&gt;0),"Matched", "")</f>
        <v>#REF!</v>
      </c>
      <c r="Q217" s="21" t="str">
        <f ca="1">IF(OR(D217="AC",D217="TR"),"Logic4"&amp;"_"&amp;TEXT(C217,"dd.mm.yyyy") &amp;"_"&amp; 938818.42,"")</f>
        <v>Logic4_02.04.2020_938818.42</v>
      </c>
      <c r="R217" s="21" t="e">
        <f ca="1">IF(AND(Q217&lt;&gt; "", COUNTIF(SAP!#REF!,Q217)&gt;0),"Matched", "")</f>
        <v>#REF!</v>
      </c>
    </row>
    <row r="218" spans="1:18" hidden="1">
      <c r="A218" s="21">
        <v>11563327</v>
      </c>
      <c r="B218" s="22">
        <v>43923</v>
      </c>
      <c r="C218" s="22">
        <v>43923</v>
      </c>
      <c r="D218" s="21" t="s">
        <v>10</v>
      </c>
      <c r="E218" s="23">
        <v>0</v>
      </c>
      <c r="F218" s="23">
        <v>0</v>
      </c>
      <c r="G218" s="23">
        <v>1736.2</v>
      </c>
      <c r="H218" s="23">
        <v>35286.18</v>
      </c>
      <c r="I218" s="21" t="s">
        <v>11</v>
      </c>
      <c r="J218" s="21" t="s">
        <v>12</v>
      </c>
      <c r="K218" s="21" t="str">
        <f t="shared" si="11"/>
        <v/>
      </c>
      <c r="L218" s="21" t="e">
        <f ca="1">IF(AND(K218&lt;&gt; "", COUNTIF(SAP!#REF!,K218)&gt;0),"Matched", "")</f>
        <v>#REF!</v>
      </c>
      <c r="M218" s="21" t="str">
        <f t="shared" si="9"/>
        <v/>
      </c>
      <c r="N218" s="21" t="e">
        <f ca="1">IF(AND(M218&lt;&gt; "", COUNTIF(SAP!#REF!,M218)&gt;0),"Matched", "")</f>
        <v>#REF!</v>
      </c>
      <c r="O218" s="21" t="str">
        <f t="shared" si="10"/>
        <v/>
      </c>
      <c r="P218" s="21" t="e">
        <f ca="1">IF(AND(O218&lt;&gt; "", COUNTIF(SAP!#REF!,O218)&gt;0),"Matched", "")</f>
        <v>#REF!</v>
      </c>
      <c r="Q218" s="21" t="str">
        <f ca="1">IF(OR(D218="AC",D218="TR"),"Logic4"&amp;"_"&amp;TEXT(C218,"dd.mm.yyyy") &amp;"_"&amp; 938818.42,"")</f>
        <v>Logic4_02.04.2020_938818.42</v>
      </c>
      <c r="R218" s="21" t="e">
        <f ca="1">IF(AND(Q218&lt;&gt; "", COUNTIF(SAP!#REF!,Q218)&gt;0),"Matched", "")</f>
        <v>#REF!</v>
      </c>
    </row>
    <row r="219" spans="1:18" hidden="1">
      <c r="A219" s="21">
        <v>11563327</v>
      </c>
      <c r="B219" s="22">
        <v>43923</v>
      </c>
      <c r="C219" s="22">
        <v>43923</v>
      </c>
      <c r="D219" s="21" t="s">
        <v>10</v>
      </c>
      <c r="E219" s="23">
        <v>0</v>
      </c>
      <c r="F219" s="23">
        <v>0</v>
      </c>
      <c r="G219" s="23">
        <v>1830.8</v>
      </c>
      <c r="H219" s="23">
        <v>37116.980000000003</v>
      </c>
      <c r="I219" s="21" t="s">
        <v>11</v>
      </c>
      <c r="J219" s="21" t="s">
        <v>12</v>
      </c>
      <c r="K219" s="21" t="str">
        <f t="shared" si="11"/>
        <v/>
      </c>
      <c r="L219" s="21" t="e">
        <f ca="1">IF(AND(K219&lt;&gt; "", COUNTIF(SAP!#REF!,K219)&gt;0),"Matched", "")</f>
        <v>#REF!</v>
      </c>
      <c r="M219" s="21" t="str">
        <f t="shared" si="9"/>
        <v/>
      </c>
      <c r="N219" s="21" t="e">
        <f ca="1">IF(AND(M219&lt;&gt; "", COUNTIF(SAP!#REF!,M219)&gt;0),"Matched", "")</f>
        <v>#REF!</v>
      </c>
      <c r="O219" s="21" t="str">
        <f t="shared" si="10"/>
        <v/>
      </c>
      <c r="P219" s="21" t="e">
        <f ca="1">IF(AND(O219&lt;&gt; "", COUNTIF(SAP!#REF!,O219)&gt;0),"Matched", "")</f>
        <v>#REF!</v>
      </c>
      <c r="Q219" s="21" t="str">
        <f ca="1">IF(OR(D219="AC",D219="TR"),"Logic4"&amp;"_"&amp;TEXT(C219,"dd.mm.yyyy") &amp;"_"&amp; 938818.42,"")</f>
        <v>Logic4_02.04.2020_938818.42</v>
      </c>
      <c r="R219" s="21" t="e">
        <f ca="1">IF(AND(Q219&lt;&gt; "", COUNTIF(SAP!#REF!,Q219)&gt;0),"Matched", "")</f>
        <v>#REF!</v>
      </c>
    </row>
    <row r="220" spans="1:18" hidden="1">
      <c r="A220" s="21">
        <v>11563327</v>
      </c>
      <c r="B220" s="22">
        <v>43923</v>
      </c>
      <c r="C220" s="22">
        <v>43923</v>
      </c>
      <c r="D220" s="21" t="s">
        <v>10</v>
      </c>
      <c r="E220" s="23">
        <v>0</v>
      </c>
      <c r="F220" s="23">
        <v>0</v>
      </c>
      <c r="G220" s="23">
        <v>1900</v>
      </c>
      <c r="H220" s="23">
        <v>39016.980000000003</v>
      </c>
      <c r="I220" s="21" t="s">
        <v>11</v>
      </c>
      <c r="J220" s="21" t="s">
        <v>12</v>
      </c>
      <c r="K220" s="21" t="str">
        <f t="shared" si="11"/>
        <v/>
      </c>
      <c r="L220" s="21" t="e">
        <f ca="1">IF(AND(K220&lt;&gt; "", COUNTIF(SAP!#REF!,K220)&gt;0),"Matched", "")</f>
        <v>#REF!</v>
      </c>
      <c r="M220" s="21" t="str">
        <f t="shared" si="9"/>
        <v/>
      </c>
      <c r="N220" s="21" t="e">
        <f ca="1">IF(AND(M220&lt;&gt; "", COUNTIF(SAP!#REF!,M220)&gt;0),"Matched", "")</f>
        <v>#REF!</v>
      </c>
      <c r="O220" s="21" t="str">
        <f t="shared" si="10"/>
        <v/>
      </c>
      <c r="P220" s="21" t="e">
        <f ca="1">IF(AND(O220&lt;&gt; "", COUNTIF(SAP!#REF!,O220)&gt;0),"Matched", "")</f>
        <v>#REF!</v>
      </c>
      <c r="Q220" s="21" t="str">
        <f ca="1">IF(OR(D220="AC",D220="TR"),"Logic4"&amp;"_"&amp;TEXT(C220,"dd.mm.yyyy") &amp;"_"&amp; 938818.42,"")</f>
        <v>Logic4_02.04.2020_938818.42</v>
      </c>
      <c r="R220" s="21" t="e">
        <f ca="1">IF(AND(Q220&lt;&gt; "", COUNTIF(SAP!#REF!,Q220)&gt;0),"Matched", "")</f>
        <v>#REF!</v>
      </c>
    </row>
    <row r="221" spans="1:18" hidden="1">
      <c r="A221" s="21">
        <v>11563327</v>
      </c>
      <c r="B221" s="22">
        <v>43923</v>
      </c>
      <c r="C221" s="22">
        <v>43923</v>
      </c>
      <c r="D221" s="21" t="s">
        <v>10</v>
      </c>
      <c r="E221" s="23">
        <v>0</v>
      </c>
      <c r="F221" s="23">
        <v>0</v>
      </c>
      <c r="G221" s="23">
        <v>1901.5</v>
      </c>
      <c r="H221" s="23">
        <v>40918.480000000003</v>
      </c>
      <c r="I221" s="21" t="s">
        <v>11</v>
      </c>
      <c r="J221" s="21" t="s">
        <v>12</v>
      </c>
      <c r="K221" s="21" t="str">
        <f t="shared" si="11"/>
        <v/>
      </c>
      <c r="L221" s="21" t="e">
        <f ca="1">IF(AND(K221&lt;&gt; "", COUNTIF(SAP!#REF!,K221)&gt;0),"Matched", "")</f>
        <v>#REF!</v>
      </c>
      <c r="M221" s="21" t="str">
        <f t="shared" si="9"/>
        <v/>
      </c>
      <c r="N221" s="21" t="e">
        <f ca="1">IF(AND(M221&lt;&gt; "", COUNTIF(SAP!#REF!,M221)&gt;0),"Matched", "")</f>
        <v>#REF!</v>
      </c>
      <c r="O221" s="21" t="str">
        <f t="shared" si="10"/>
        <v/>
      </c>
      <c r="P221" s="21" t="e">
        <f ca="1">IF(AND(O221&lt;&gt; "", COUNTIF(SAP!#REF!,O221)&gt;0),"Matched", "")</f>
        <v>#REF!</v>
      </c>
      <c r="Q221" s="21" t="str">
        <f ca="1">IF(OR(D221="AC",D221="TR"),"Logic4"&amp;"_"&amp;TEXT(C221,"dd.mm.yyyy") &amp;"_"&amp; 938818.42,"")</f>
        <v>Logic4_02.04.2020_938818.42</v>
      </c>
      <c r="R221" s="21" t="e">
        <f ca="1">IF(AND(Q221&lt;&gt; "", COUNTIF(SAP!#REF!,Q221)&gt;0),"Matched", "")</f>
        <v>#REF!</v>
      </c>
    </row>
    <row r="222" spans="1:18" hidden="1">
      <c r="A222" s="21">
        <v>11563327</v>
      </c>
      <c r="B222" s="22">
        <v>43923</v>
      </c>
      <c r="C222" s="22">
        <v>43923</v>
      </c>
      <c r="D222" s="21" t="s">
        <v>10</v>
      </c>
      <c r="E222" s="23">
        <v>0</v>
      </c>
      <c r="F222" s="23">
        <v>0</v>
      </c>
      <c r="G222" s="23">
        <v>2000</v>
      </c>
      <c r="H222" s="23">
        <v>42918.48</v>
      </c>
      <c r="I222" s="21" t="s">
        <v>11</v>
      </c>
      <c r="J222" s="21" t="s">
        <v>12</v>
      </c>
      <c r="K222" s="21" t="str">
        <f t="shared" si="11"/>
        <v/>
      </c>
      <c r="L222" s="21" t="e">
        <f ca="1">IF(AND(K222&lt;&gt; "", COUNTIF(SAP!#REF!,K222)&gt;0),"Matched", "")</f>
        <v>#REF!</v>
      </c>
      <c r="M222" s="21" t="str">
        <f t="shared" si="9"/>
        <v/>
      </c>
      <c r="N222" s="21" t="e">
        <f ca="1">IF(AND(M222&lt;&gt; "", COUNTIF(SAP!#REF!,M222)&gt;0),"Matched", "")</f>
        <v>#REF!</v>
      </c>
      <c r="O222" s="21" t="str">
        <f t="shared" si="10"/>
        <v/>
      </c>
      <c r="P222" s="21" t="e">
        <f ca="1">IF(AND(O222&lt;&gt; "", COUNTIF(SAP!#REF!,O222)&gt;0),"Matched", "")</f>
        <v>#REF!</v>
      </c>
      <c r="Q222" s="21" t="str">
        <f ca="1">IF(OR(D222="AC",D222="TR"),"Logic4"&amp;"_"&amp;TEXT(C222,"dd.mm.yyyy") &amp;"_"&amp; 938818.42,"")</f>
        <v>Logic4_02.04.2020_938818.42</v>
      </c>
      <c r="R222" s="21" t="e">
        <f ca="1">IF(AND(Q222&lt;&gt; "", COUNTIF(SAP!#REF!,Q222)&gt;0),"Matched", "")</f>
        <v>#REF!</v>
      </c>
    </row>
    <row r="223" spans="1:18" hidden="1">
      <c r="A223" s="21">
        <v>11563327</v>
      </c>
      <c r="B223" s="22">
        <v>43923</v>
      </c>
      <c r="C223" s="22">
        <v>43923</v>
      </c>
      <c r="D223" s="21" t="s">
        <v>10</v>
      </c>
      <c r="E223" s="23">
        <v>0</v>
      </c>
      <c r="F223" s="23">
        <v>0</v>
      </c>
      <c r="G223" s="23">
        <v>2047.2</v>
      </c>
      <c r="H223" s="23">
        <v>44965.68</v>
      </c>
      <c r="I223" s="21" t="s">
        <v>11</v>
      </c>
      <c r="J223" s="21" t="s">
        <v>12</v>
      </c>
      <c r="K223" s="21" t="str">
        <f t="shared" si="11"/>
        <v/>
      </c>
      <c r="L223" s="21" t="e">
        <f ca="1">IF(AND(K223&lt;&gt; "", COUNTIF(SAP!#REF!,K223)&gt;0),"Matched", "")</f>
        <v>#REF!</v>
      </c>
      <c r="M223" s="21" t="str">
        <f t="shared" si="9"/>
        <v/>
      </c>
      <c r="N223" s="21" t="e">
        <f ca="1">IF(AND(M223&lt;&gt; "", COUNTIF(SAP!#REF!,M223)&gt;0),"Matched", "")</f>
        <v>#REF!</v>
      </c>
      <c r="O223" s="21" t="str">
        <f t="shared" si="10"/>
        <v/>
      </c>
      <c r="P223" s="21" t="e">
        <f ca="1">IF(AND(O223&lt;&gt; "", COUNTIF(SAP!#REF!,O223)&gt;0),"Matched", "")</f>
        <v>#REF!</v>
      </c>
      <c r="Q223" s="21" t="str">
        <f ca="1">IF(OR(D223="AC",D223="TR"),"Logic4"&amp;"_"&amp;TEXT(C223,"dd.mm.yyyy") &amp;"_"&amp; 938818.42,"")</f>
        <v>Logic4_02.04.2020_938818.42</v>
      </c>
      <c r="R223" s="21" t="e">
        <f ca="1">IF(AND(Q223&lt;&gt; "", COUNTIF(SAP!#REF!,Q223)&gt;0),"Matched", "")</f>
        <v>#REF!</v>
      </c>
    </row>
    <row r="224" spans="1:18" hidden="1">
      <c r="A224" s="21">
        <v>11563327</v>
      </c>
      <c r="B224" s="22">
        <v>43923</v>
      </c>
      <c r="C224" s="22">
        <v>43923</v>
      </c>
      <c r="D224" s="21" t="s">
        <v>10</v>
      </c>
      <c r="E224" s="23">
        <v>0</v>
      </c>
      <c r="F224" s="23">
        <v>0</v>
      </c>
      <c r="G224" s="23">
        <v>2105</v>
      </c>
      <c r="H224" s="23">
        <v>47070.68</v>
      </c>
      <c r="I224" s="21" t="s">
        <v>11</v>
      </c>
      <c r="J224" s="21" t="s">
        <v>12</v>
      </c>
      <c r="K224" s="21" t="str">
        <f t="shared" si="11"/>
        <v/>
      </c>
      <c r="L224" s="21" t="e">
        <f ca="1">IF(AND(K224&lt;&gt; "", COUNTIF(SAP!#REF!,K224)&gt;0),"Matched", "")</f>
        <v>#REF!</v>
      </c>
      <c r="M224" s="21" t="str">
        <f t="shared" si="9"/>
        <v/>
      </c>
      <c r="N224" s="21" t="e">
        <f ca="1">IF(AND(M224&lt;&gt; "", COUNTIF(SAP!#REF!,M224)&gt;0),"Matched", "")</f>
        <v>#REF!</v>
      </c>
      <c r="O224" s="21" t="str">
        <f t="shared" si="10"/>
        <v/>
      </c>
      <c r="P224" s="21" t="e">
        <f ca="1">IF(AND(O224&lt;&gt; "", COUNTIF(SAP!#REF!,O224)&gt;0),"Matched", "")</f>
        <v>#REF!</v>
      </c>
      <c r="Q224" s="21" t="str">
        <f ca="1">IF(OR(D224="AC",D224="TR"),"Logic4"&amp;"_"&amp;TEXT(C224,"dd.mm.yyyy") &amp;"_"&amp; 938818.42,"")</f>
        <v>Logic4_02.04.2020_938818.42</v>
      </c>
      <c r="R224" s="21" t="e">
        <f ca="1">IF(AND(Q224&lt;&gt; "", COUNTIF(SAP!#REF!,Q224)&gt;0),"Matched", "")</f>
        <v>#REF!</v>
      </c>
    </row>
    <row r="225" spans="1:18" hidden="1">
      <c r="A225" s="21">
        <v>11563327</v>
      </c>
      <c r="B225" s="22">
        <v>43923</v>
      </c>
      <c r="C225" s="22">
        <v>43923</v>
      </c>
      <c r="D225" s="21" t="s">
        <v>10</v>
      </c>
      <c r="E225" s="23">
        <v>0</v>
      </c>
      <c r="F225" s="23">
        <v>0</v>
      </c>
      <c r="G225" s="23">
        <v>2130</v>
      </c>
      <c r="H225" s="23">
        <v>49200.68</v>
      </c>
      <c r="I225" s="21" t="s">
        <v>11</v>
      </c>
      <c r="J225" s="21" t="s">
        <v>12</v>
      </c>
      <c r="K225" s="21" t="str">
        <f t="shared" si="11"/>
        <v/>
      </c>
      <c r="L225" s="21" t="e">
        <f ca="1">IF(AND(K225&lt;&gt; "", COUNTIF(SAP!#REF!,K225)&gt;0),"Matched", "")</f>
        <v>#REF!</v>
      </c>
      <c r="M225" s="21" t="str">
        <f t="shared" si="9"/>
        <v/>
      </c>
      <c r="N225" s="21" t="e">
        <f ca="1">IF(AND(M225&lt;&gt; "", COUNTIF(SAP!#REF!,M225)&gt;0),"Matched", "")</f>
        <v>#REF!</v>
      </c>
      <c r="O225" s="21" t="str">
        <f t="shared" si="10"/>
        <v/>
      </c>
      <c r="P225" s="21" t="e">
        <f ca="1">IF(AND(O225&lt;&gt; "", COUNTIF(SAP!#REF!,O225)&gt;0),"Matched", "")</f>
        <v>#REF!</v>
      </c>
      <c r="Q225" s="21" t="str">
        <f ca="1">IF(OR(D225="AC",D225="TR"),"Logic4"&amp;"_"&amp;TEXT(C225,"dd.mm.yyyy") &amp;"_"&amp; 938818.42,"")</f>
        <v>Logic4_02.04.2020_938818.42</v>
      </c>
      <c r="R225" s="21" t="e">
        <f ca="1">IF(AND(Q225&lt;&gt; "", COUNTIF(SAP!#REF!,Q225)&gt;0),"Matched", "")</f>
        <v>#REF!</v>
      </c>
    </row>
    <row r="226" spans="1:18" hidden="1">
      <c r="A226" s="21">
        <v>11563327</v>
      </c>
      <c r="B226" s="22">
        <v>43923</v>
      </c>
      <c r="C226" s="22">
        <v>43923</v>
      </c>
      <c r="D226" s="21" t="s">
        <v>10</v>
      </c>
      <c r="E226" s="23">
        <v>0</v>
      </c>
      <c r="F226" s="23">
        <v>0</v>
      </c>
      <c r="G226" s="23">
        <v>2180</v>
      </c>
      <c r="H226" s="23">
        <v>51380.68</v>
      </c>
      <c r="I226" s="21" t="s">
        <v>11</v>
      </c>
      <c r="J226" s="21" t="s">
        <v>12</v>
      </c>
      <c r="K226" s="21" t="str">
        <f t="shared" si="11"/>
        <v/>
      </c>
      <c r="L226" s="21" t="e">
        <f ca="1">IF(AND(K226&lt;&gt; "", COUNTIF(SAP!#REF!,K226)&gt;0),"Matched", "")</f>
        <v>#REF!</v>
      </c>
      <c r="M226" s="21" t="str">
        <f t="shared" si="9"/>
        <v/>
      </c>
      <c r="N226" s="21" t="e">
        <f ca="1">IF(AND(M226&lt;&gt; "", COUNTIF(SAP!#REF!,M226)&gt;0),"Matched", "")</f>
        <v>#REF!</v>
      </c>
      <c r="O226" s="21" t="str">
        <f t="shared" si="10"/>
        <v/>
      </c>
      <c r="P226" s="21" t="e">
        <f ca="1">IF(AND(O226&lt;&gt; "", COUNTIF(SAP!#REF!,O226)&gt;0),"Matched", "")</f>
        <v>#REF!</v>
      </c>
      <c r="Q226" s="21" t="str">
        <f ca="1">IF(OR(D226="AC",D226="TR"),"Logic4"&amp;"_"&amp;TEXT(C226,"dd.mm.yyyy") &amp;"_"&amp; 938818.42,"")</f>
        <v>Logic4_02.04.2020_938818.42</v>
      </c>
      <c r="R226" s="21" t="e">
        <f ca="1">IF(AND(Q226&lt;&gt; "", COUNTIF(SAP!#REF!,Q226)&gt;0),"Matched", "")</f>
        <v>#REF!</v>
      </c>
    </row>
    <row r="227" spans="1:18" hidden="1">
      <c r="A227" s="21">
        <v>11563327</v>
      </c>
      <c r="B227" s="22">
        <v>43923</v>
      </c>
      <c r="C227" s="22">
        <v>43923</v>
      </c>
      <c r="D227" s="21" t="s">
        <v>10</v>
      </c>
      <c r="E227" s="23">
        <v>0</v>
      </c>
      <c r="F227" s="23">
        <v>0</v>
      </c>
      <c r="G227" s="23">
        <v>2210</v>
      </c>
      <c r="H227" s="23">
        <v>53590.68</v>
      </c>
      <c r="I227" s="21" t="s">
        <v>11</v>
      </c>
      <c r="J227" s="21" t="s">
        <v>12</v>
      </c>
      <c r="K227" s="21" t="str">
        <f t="shared" si="11"/>
        <v/>
      </c>
      <c r="L227" s="21" t="e">
        <f ca="1">IF(AND(K227&lt;&gt; "", COUNTIF(SAP!#REF!,K227)&gt;0),"Matched", "")</f>
        <v>#REF!</v>
      </c>
      <c r="M227" s="21" t="str">
        <f t="shared" si="9"/>
        <v/>
      </c>
      <c r="N227" s="21" t="e">
        <f ca="1">IF(AND(M227&lt;&gt; "", COUNTIF(SAP!#REF!,M227)&gt;0),"Matched", "")</f>
        <v>#REF!</v>
      </c>
      <c r="O227" s="21" t="str">
        <f t="shared" si="10"/>
        <v/>
      </c>
      <c r="P227" s="21" t="e">
        <f ca="1">IF(AND(O227&lt;&gt; "", COUNTIF(SAP!#REF!,O227)&gt;0),"Matched", "")</f>
        <v>#REF!</v>
      </c>
      <c r="Q227" s="21" t="str">
        <f ca="1">IF(OR(D227="AC",D227="TR"),"Logic4"&amp;"_"&amp;TEXT(C227,"dd.mm.yyyy") &amp;"_"&amp; 938818.42,"")</f>
        <v>Logic4_02.04.2020_938818.42</v>
      </c>
      <c r="R227" s="21" t="e">
        <f ca="1">IF(AND(Q227&lt;&gt; "", COUNTIF(SAP!#REF!,Q227)&gt;0),"Matched", "")</f>
        <v>#REF!</v>
      </c>
    </row>
    <row r="228" spans="1:18" hidden="1">
      <c r="A228" s="21">
        <v>11563327</v>
      </c>
      <c r="B228" s="22">
        <v>43923</v>
      </c>
      <c r="C228" s="22">
        <v>43923</v>
      </c>
      <c r="D228" s="21" t="s">
        <v>10</v>
      </c>
      <c r="E228" s="23">
        <v>0</v>
      </c>
      <c r="F228" s="23">
        <v>0</v>
      </c>
      <c r="G228" s="23">
        <v>2317</v>
      </c>
      <c r="H228" s="23">
        <v>55907.68</v>
      </c>
      <c r="I228" s="21" t="s">
        <v>11</v>
      </c>
      <c r="J228" s="21" t="s">
        <v>12</v>
      </c>
      <c r="K228" s="21" t="str">
        <f t="shared" si="11"/>
        <v/>
      </c>
      <c r="L228" s="21" t="e">
        <f ca="1">IF(AND(K228&lt;&gt; "", COUNTIF(SAP!#REF!,K228)&gt;0),"Matched", "")</f>
        <v>#REF!</v>
      </c>
      <c r="M228" s="21" t="str">
        <f t="shared" si="9"/>
        <v/>
      </c>
      <c r="N228" s="21" t="e">
        <f ca="1">IF(AND(M228&lt;&gt; "", COUNTIF(SAP!#REF!,M228)&gt;0),"Matched", "")</f>
        <v>#REF!</v>
      </c>
      <c r="O228" s="21" t="str">
        <f t="shared" si="10"/>
        <v/>
      </c>
      <c r="P228" s="21" t="e">
        <f ca="1">IF(AND(O228&lt;&gt; "", COUNTIF(SAP!#REF!,O228)&gt;0),"Matched", "")</f>
        <v>#REF!</v>
      </c>
      <c r="Q228" s="21" t="str">
        <f ca="1">IF(OR(D228="AC",D228="TR"),"Logic4"&amp;"_"&amp;TEXT(C228,"dd.mm.yyyy") &amp;"_"&amp; 938818.42,"")</f>
        <v>Logic4_02.04.2020_938818.42</v>
      </c>
      <c r="R228" s="21" t="e">
        <f ca="1">IF(AND(Q228&lt;&gt; "", COUNTIF(SAP!#REF!,Q228)&gt;0),"Matched", "")</f>
        <v>#REF!</v>
      </c>
    </row>
    <row r="229" spans="1:18" hidden="1">
      <c r="A229" s="21">
        <v>11563327</v>
      </c>
      <c r="B229" s="22">
        <v>43923</v>
      </c>
      <c r="C229" s="22">
        <v>43923</v>
      </c>
      <c r="D229" s="21" t="s">
        <v>10</v>
      </c>
      <c r="E229" s="23">
        <v>0</v>
      </c>
      <c r="F229" s="23">
        <v>0</v>
      </c>
      <c r="G229" s="23">
        <v>2560</v>
      </c>
      <c r="H229" s="23">
        <v>58467.68</v>
      </c>
      <c r="I229" s="21" t="s">
        <v>11</v>
      </c>
      <c r="J229" s="21" t="s">
        <v>12</v>
      </c>
      <c r="K229" s="21" t="str">
        <f t="shared" si="11"/>
        <v/>
      </c>
      <c r="L229" s="21" t="e">
        <f ca="1">IF(AND(K229&lt;&gt; "", COUNTIF(SAP!#REF!,K229)&gt;0),"Matched", "")</f>
        <v>#REF!</v>
      </c>
      <c r="M229" s="21" t="str">
        <f t="shared" si="9"/>
        <v/>
      </c>
      <c r="N229" s="21" t="e">
        <f ca="1">IF(AND(M229&lt;&gt; "", COUNTIF(SAP!#REF!,M229)&gt;0),"Matched", "")</f>
        <v>#REF!</v>
      </c>
      <c r="O229" s="21" t="str">
        <f t="shared" si="10"/>
        <v/>
      </c>
      <c r="P229" s="21" t="e">
        <f ca="1">IF(AND(O229&lt;&gt; "", COUNTIF(SAP!#REF!,O229)&gt;0),"Matched", "")</f>
        <v>#REF!</v>
      </c>
      <c r="Q229" s="21" t="str">
        <f ca="1">IF(OR(D229="AC",D229="TR"),"Logic4"&amp;"_"&amp;TEXT(C229,"dd.mm.yyyy") &amp;"_"&amp; 938818.42,"")</f>
        <v>Logic4_02.04.2020_938818.42</v>
      </c>
      <c r="R229" s="21" t="e">
        <f ca="1">IF(AND(Q229&lt;&gt; "", COUNTIF(SAP!#REF!,Q229)&gt;0),"Matched", "")</f>
        <v>#REF!</v>
      </c>
    </row>
    <row r="230" spans="1:18" hidden="1">
      <c r="A230" s="21">
        <v>11563327</v>
      </c>
      <c r="B230" s="22">
        <v>43923</v>
      </c>
      <c r="C230" s="22">
        <v>43923</v>
      </c>
      <c r="D230" s="21" t="s">
        <v>10</v>
      </c>
      <c r="E230" s="23">
        <v>0</v>
      </c>
      <c r="F230" s="23">
        <v>0</v>
      </c>
      <c r="G230" s="23">
        <v>2600</v>
      </c>
      <c r="H230" s="23">
        <v>61067.68</v>
      </c>
      <c r="I230" s="21" t="s">
        <v>11</v>
      </c>
      <c r="J230" s="21" t="s">
        <v>12</v>
      </c>
      <c r="K230" s="21" t="str">
        <f t="shared" si="11"/>
        <v/>
      </c>
      <c r="L230" s="21" t="e">
        <f ca="1">IF(AND(K230&lt;&gt; "", COUNTIF(SAP!#REF!,K230)&gt;0),"Matched", "")</f>
        <v>#REF!</v>
      </c>
      <c r="M230" s="21" t="str">
        <f t="shared" si="9"/>
        <v/>
      </c>
      <c r="N230" s="21" t="e">
        <f ca="1">IF(AND(M230&lt;&gt; "", COUNTIF(SAP!#REF!,M230)&gt;0),"Matched", "")</f>
        <v>#REF!</v>
      </c>
      <c r="O230" s="21" t="str">
        <f t="shared" si="10"/>
        <v/>
      </c>
      <c r="P230" s="21" t="e">
        <f ca="1">IF(AND(O230&lt;&gt; "", COUNTIF(SAP!#REF!,O230)&gt;0),"Matched", "")</f>
        <v>#REF!</v>
      </c>
      <c r="Q230" s="21" t="str">
        <f ca="1">IF(OR(D230="AC",D230="TR"),"Logic4"&amp;"_"&amp;TEXT(C230,"dd.mm.yyyy") &amp;"_"&amp; 938818.42,"")</f>
        <v>Logic4_02.04.2020_938818.42</v>
      </c>
      <c r="R230" s="21" t="e">
        <f ca="1">IF(AND(Q230&lt;&gt; "", COUNTIF(SAP!#REF!,Q230)&gt;0),"Matched", "")</f>
        <v>#REF!</v>
      </c>
    </row>
    <row r="231" spans="1:18" hidden="1">
      <c r="A231" s="21">
        <v>11563327</v>
      </c>
      <c r="B231" s="22">
        <v>43923</v>
      </c>
      <c r="C231" s="22">
        <v>43923</v>
      </c>
      <c r="D231" s="21" t="s">
        <v>10</v>
      </c>
      <c r="E231" s="23">
        <v>0</v>
      </c>
      <c r="F231" s="23">
        <v>0</v>
      </c>
      <c r="G231" s="23">
        <v>2720</v>
      </c>
      <c r="H231" s="23">
        <v>63787.68</v>
      </c>
      <c r="I231" s="21" t="s">
        <v>11</v>
      </c>
      <c r="J231" s="21" t="s">
        <v>12</v>
      </c>
      <c r="K231" s="21" t="str">
        <f t="shared" si="11"/>
        <v/>
      </c>
      <c r="L231" s="21" t="e">
        <f ca="1">IF(AND(K231&lt;&gt; "", COUNTIF(SAP!#REF!,K231)&gt;0),"Matched", "")</f>
        <v>#REF!</v>
      </c>
      <c r="M231" s="21" t="str">
        <f t="shared" si="9"/>
        <v/>
      </c>
      <c r="N231" s="21" t="e">
        <f ca="1">IF(AND(M231&lt;&gt; "", COUNTIF(SAP!#REF!,M231)&gt;0),"Matched", "")</f>
        <v>#REF!</v>
      </c>
      <c r="O231" s="21" t="str">
        <f t="shared" si="10"/>
        <v/>
      </c>
      <c r="P231" s="21" t="e">
        <f ca="1">IF(AND(O231&lt;&gt; "", COUNTIF(SAP!#REF!,O231)&gt;0),"Matched", "")</f>
        <v>#REF!</v>
      </c>
      <c r="Q231" s="21" t="str">
        <f ca="1">IF(OR(D231="AC",D231="TR"),"Logic4"&amp;"_"&amp;TEXT(C231,"dd.mm.yyyy") &amp;"_"&amp; 938818.42,"")</f>
        <v>Logic4_02.04.2020_938818.42</v>
      </c>
      <c r="R231" s="21" t="e">
        <f ca="1">IF(AND(Q231&lt;&gt; "", COUNTIF(SAP!#REF!,Q231)&gt;0),"Matched", "")</f>
        <v>#REF!</v>
      </c>
    </row>
    <row r="232" spans="1:18" hidden="1">
      <c r="A232" s="21">
        <v>11563327</v>
      </c>
      <c r="B232" s="22">
        <v>43923</v>
      </c>
      <c r="C232" s="22">
        <v>43923</v>
      </c>
      <c r="D232" s="21" t="s">
        <v>10</v>
      </c>
      <c r="E232" s="23">
        <v>0</v>
      </c>
      <c r="F232" s="23">
        <v>0</v>
      </c>
      <c r="G232" s="23">
        <v>2960</v>
      </c>
      <c r="H232" s="23">
        <v>66747.679999999993</v>
      </c>
      <c r="I232" s="21" t="s">
        <v>11</v>
      </c>
      <c r="J232" s="21" t="s">
        <v>12</v>
      </c>
      <c r="K232" s="21" t="str">
        <f t="shared" si="11"/>
        <v/>
      </c>
      <c r="L232" s="21" t="e">
        <f ca="1">IF(AND(K232&lt;&gt; "", COUNTIF(SAP!#REF!,K232)&gt;0),"Matched", "")</f>
        <v>#REF!</v>
      </c>
      <c r="M232" s="21" t="str">
        <f t="shared" si="9"/>
        <v/>
      </c>
      <c r="N232" s="21" t="e">
        <f ca="1">IF(AND(M232&lt;&gt; "", COUNTIF(SAP!#REF!,M232)&gt;0),"Matched", "")</f>
        <v>#REF!</v>
      </c>
      <c r="O232" s="21" t="str">
        <f t="shared" si="10"/>
        <v/>
      </c>
      <c r="P232" s="21" t="e">
        <f ca="1">IF(AND(O232&lt;&gt; "", COUNTIF(SAP!#REF!,O232)&gt;0),"Matched", "")</f>
        <v>#REF!</v>
      </c>
      <c r="Q232" s="21" t="str">
        <f ca="1">IF(OR(D232="AC",D232="TR"),"Logic4"&amp;"_"&amp;TEXT(C232,"dd.mm.yyyy") &amp;"_"&amp; 938818.42,"")</f>
        <v>Logic4_02.04.2020_938818.42</v>
      </c>
      <c r="R232" s="21" t="e">
        <f ca="1">IF(AND(Q232&lt;&gt; "", COUNTIF(SAP!#REF!,Q232)&gt;0),"Matched", "")</f>
        <v>#REF!</v>
      </c>
    </row>
    <row r="233" spans="1:18" hidden="1">
      <c r="A233" s="21">
        <v>11563327</v>
      </c>
      <c r="B233" s="22">
        <v>43923</v>
      </c>
      <c r="C233" s="22">
        <v>43923</v>
      </c>
      <c r="D233" s="21" t="s">
        <v>10</v>
      </c>
      <c r="E233" s="23">
        <v>0</v>
      </c>
      <c r="F233" s="23">
        <v>0</v>
      </c>
      <c r="G233" s="23">
        <v>2990</v>
      </c>
      <c r="H233" s="23">
        <v>69737.679999999993</v>
      </c>
      <c r="I233" s="21" t="s">
        <v>11</v>
      </c>
      <c r="J233" s="21" t="s">
        <v>12</v>
      </c>
      <c r="K233" s="21" t="str">
        <f t="shared" si="11"/>
        <v/>
      </c>
      <c r="L233" s="21" t="e">
        <f ca="1">IF(AND(K233&lt;&gt; "", COUNTIF(SAP!#REF!,K233)&gt;0),"Matched", "")</f>
        <v>#REF!</v>
      </c>
      <c r="M233" s="21" t="str">
        <f t="shared" si="9"/>
        <v/>
      </c>
      <c r="N233" s="21" t="e">
        <f ca="1">IF(AND(M233&lt;&gt; "", COUNTIF(SAP!#REF!,M233)&gt;0),"Matched", "")</f>
        <v>#REF!</v>
      </c>
      <c r="O233" s="21" t="str">
        <f t="shared" si="10"/>
        <v/>
      </c>
      <c r="P233" s="21" t="e">
        <f ca="1">IF(AND(O233&lt;&gt; "", COUNTIF(SAP!#REF!,O233)&gt;0),"Matched", "")</f>
        <v>#REF!</v>
      </c>
      <c r="Q233" s="21" t="str">
        <f ca="1">IF(OR(D233="AC",D233="TR"),"Logic4"&amp;"_"&amp;TEXT(C233,"dd.mm.yyyy") &amp;"_"&amp; 938818.42,"")</f>
        <v>Logic4_02.04.2020_938818.42</v>
      </c>
      <c r="R233" s="21" t="e">
        <f ca="1">IF(AND(Q233&lt;&gt; "", COUNTIF(SAP!#REF!,Q233)&gt;0),"Matched", "")</f>
        <v>#REF!</v>
      </c>
    </row>
    <row r="234" spans="1:18" hidden="1">
      <c r="A234" s="21">
        <v>11563327</v>
      </c>
      <c r="B234" s="22">
        <v>43923</v>
      </c>
      <c r="C234" s="22">
        <v>43923</v>
      </c>
      <c r="D234" s="21" t="s">
        <v>10</v>
      </c>
      <c r="E234" s="23">
        <v>0</v>
      </c>
      <c r="F234" s="23">
        <v>0</v>
      </c>
      <c r="G234" s="23">
        <v>3060</v>
      </c>
      <c r="H234" s="23">
        <v>72797.679999999993</v>
      </c>
      <c r="I234" s="21" t="s">
        <v>11</v>
      </c>
      <c r="J234" s="21" t="s">
        <v>12</v>
      </c>
      <c r="K234" s="21" t="str">
        <f t="shared" si="11"/>
        <v/>
      </c>
      <c r="L234" s="21" t="e">
        <f ca="1">IF(AND(K234&lt;&gt; "", COUNTIF(SAP!#REF!,K234)&gt;0),"Matched", "")</f>
        <v>#REF!</v>
      </c>
      <c r="M234" s="21" t="str">
        <f t="shared" si="9"/>
        <v/>
      </c>
      <c r="N234" s="21" t="e">
        <f ca="1">IF(AND(M234&lt;&gt; "", COUNTIF(SAP!#REF!,M234)&gt;0),"Matched", "")</f>
        <v>#REF!</v>
      </c>
      <c r="O234" s="21" t="str">
        <f t="shared" si="10"/>
        <v/>
      </c>
      <c r="P234" s="21" t="e">
        <f ca="1">IF(AND(O234&lt;&gt; "", COUNTIF(SAP!#REF!,O234)&gt;0),"Matched", "")</f>
        <v>#REF!</v>
      </c>
      <c r="Q234" s="21" t="str">
        <f ca="1">IF(OR(D234="AC",D234="TR"),"Logic4"&amp;"_"&amp;TEXT(C234,"dd.mm.yyyy") &amp;"_"&amp; 938818.42,"")</f>
        <v>Logic4_02.04.2020_938818.42</v>
      </c>
      <c r="R234" s="21" t="e">
        <f ca="1">IF(AND(Q234&lt;&gt; "", COUNTIF(SAP!#REF!,Q234)&gt;0),"Matched", "")</f>
        <v>#REF!</v>
      </c>
    </row>
    <row r="235" spans="1:18" hidden="1">
      <c r="A235" s="21">
        <v>11563327</v>
      </c>
      <c r="B235" s="22">
        <v>43923</v>
      </c>
      <c r="C235" s="22">
        <v>43923</v>
      </c>
      <c r="D235" s="21" t="s">
        <v>10</v>
      </c>
      <c r="E235" s="23">
        <v>0</v>
      </c>
      <c r="F235" s="23">
        <v>0</v>
      </c>
      <c r="G235" s="23">
        <v>3063.1</v>
      </c>
      <c r="H235" s="23">
        <v>75860.78</v>
      </c>
      <c r="I235" s="21" t="s">
        <v>11</v>
      </c>
      <c r="J235" s="21" t="s">
        <v>12</v>
      </c>
      <c r="K235" s="21" t="str">
        <f t="shared" si="11"/>
        <v/>
      </c>
      <c r="L235" s="21" t="e">
        <f ca="1">IF(AND(K235&lt;&gt; "", COUNTIF(SAP!#REF!,K235)&gt;0),"Matched", "")</f>
        <v>#REF!</v>
      </c>
      <c r="M235" s="21" t="str">
        <f t="shared" si="9"/>
        <v/>
      </c>
      <c r="N235" s="21" t="e">
        <f ca="1">IF(AND(M235&lt;&gt; "", COUNTIF(SAP!#REF!,M235)&gt;0),"Matched", "")</f>
        <v>#REF!</v>
      </c>
      <c r="O235" s="21" t="str">
        <f t="shared" si="10"/>
        <v/>
      </c>
      <c r="P235" s="21" t="e">
        <f ca="1">IF(AND(O235&lt;&gt; "", COUNTIF(SAP!#REF!,O235)&gt;0),"Matched", "")</f>
        <v>#REF!</v>
      </c>
      <c r="Q235" s="21" t="str">
        <f ca="1">IF(OR(D235="AC",D235="TR"),"Logic4"&amp;"_"&amp;TEXT(C235,"dd.mm.yyyy") &amp;"_"&amp; 938818.42,"")</f>
        <v>Logic4_02.04.2020_938818.42</v>
      </c>
      <c r="R235" s="21" t="e">
        <f ca="1">IF(AND(Q235&lt;&gt; "", COUNTIF(SAP!#REF!,Q235)&gt;0),"Matched", "")</f>
        <v>#REF!</v>
      </c>
    </row>
    <row r="236" spans="1:18" hidden="1">
      <c r="A236" s="21">
        <v>11563327</v>
      </c>
      <c r="B236" s="22">
        <v>43923</v>
      </c>
      <c r="C236" s="22">
        <v>43923</v>
      </c>
      <c r="D236" s="21" t="s">
        <v>10</v>
      </c>
      <c r="E236" s="23">
        <v>0</v>
      </c>
      <c r="F236" s="23">
        <v>0</v>
      </c>
      <c r="G236" s="23">
        <v>3080</v>
      </c>
      <c r="H236" s="23">
        <v>78940.78</v>
      </c>
      <c r="I236" s="21" t="s">
        <v>11</v>
      </c>
      <c r="J236" s="21" t="s">
        <v>12</v>
      </c>
      <c r="K236" s="21" t="str">
        <f t="shared" si="11"/>
        <v/>
      </c>
      <c r="L236" s="21" t="e">
        <f ca="1">IF(AND(K236&lt;&gt; "", COUNTIF(SAP!#REF!,K236)&gt;0),"Matched", "")</f>
        <v>#REF!</v>
      </c>
      <c r="M236" s="21" t="str">
        <f t="shared" si="9"/>
        <v/>
      </c>
      <c r="N236" s="21" t="e">
        <f ca="1">IF(AND(M236&lt;&gt; "", COUNTIF(SAP!#REF!,M236)&gt;0),"Matched", "")</f>
        <v>#REF!</v>
      </c>
      <c r="O236" s="21" t="str">
        <f t="shared" si="10"/>
        <v/>
      </c>
      <c r="P236" s="21" t="e">
        <f ca="1">IF(AND(O236&lt;&gt; "", COUNTIF(SAP!#REF!,O236)&gt;0),"Matched", "")</f>
        <v>#REF!</v>
      </c>
      <c r="Q236" s="21" t="str">
        <f ca="1">IF(OR(D236="AC",D236="TR"),"Logic4"&amp;"_"&amp;TEXT(C236,"dd.mm.yyyy") &amp;"_"&amp; 938818.42,"")</f>
        <v>Logic4_02.04.2020_938818.42</v>
      </c>
      <c r="R236" s="21" t="e">
        <f ca="1">IF(AND(Q236&lt;&gt; "", COUNTIF(SAP!#REF!,Q236)&gt;0),"Matched", "")</f>
        <v>#REF!</v>
      </c>
    </row>
    <row r="237" spans="1:18" hidden="1">
      <c r="A237" s="21">
        <v>11563327</v>
      </c>
      <c r="B237" s="22">
        <v>43923</v>
      </c>
      <c r="C237" s="22">
        <v>43923</v>
      </c>
      <c r="D237" s="21" t="s">
        <v>10</v>
      </c>
      <c r="E237" s="23">
        <v>0</v>
      </c>
      <c r="F237" s="23">
        <v>0</v>
      </c>
      <c r="G237" s="23">
        <v>3143.5</v>
      </c>
      <c r="H237" s="23">
        <v>82084.28</v>
      </c>
      <c r="I237" s="21" t="s">
        <v>11</v>
      </c>
      <c r="J237" s="21" t="s">
        <v>12</v>
      </c>
      <c r="K237" s="21" t="str">
        <f t="shared" si="11"/>
        <v/>
      </c>
      <c r="L237" s="21" t="e">
        <f ca="1">IF(AND(K237&lt;&gt; "", COUNTIF(SAP!#REF!,K237)&gt;0),"Matched", "")</f>
        <v>#REF!</v>
      </c>
      <c r="M237" s="21" t="str">
        <f t="shared" si="9"/>
        <v/>
      </c>
      <c r="N237" s="21" t="e">
        <f ca="1">IF(AND(M237&lt;&gt; "", COUNTIF(SAP!#REF!,M237)&gt;0),"Matched", "")</f>
        <v>#REF!</v>
      </c>
      <c r="O237" s="21" t="str">
        <f t="shared" si="10"/>
        <v/>
      </c>
      <c r="P237" s="21" t="e">
        <f ca="1">IF(AND(O237&lt;&gt; "", COUNTIF(SAP!#REF!,O237)&gt;0),"Matched", "")</f>
        <v>#REF!</v>
      </c>
      <c r="Q237" s="21" t="str">
        <f ca="1">IF(OR(D237="AC",D237="TR"),"Logic4"&amp;"_"&amp;TEXT(C237,"dd.mm.yyyy") &amp;"_"&amp; 938818.42,"")</f>
        <v>Logic4_02.04.2020_938818.42</v>
      </c>
      <c r="R237" s="21" t="e">
        <f ca="1">IF(AND(Q237&lt;&gt; "", COUNTIF(SAP!#REF!,Q237)&gt;0),"Matched", "")</f>
        <v>#REF!</v>
      </c>
    </row>
    <row r="238" spans="1:18" hidden="1">
      <c r="A238" s="21">
        <v>11563327</v>
      </c>
      <c r="B238" s="22">
        <v>43923</v>
      </c>
      <c r="C238" s="22">
        <v>43923</v>
      </c>
      <c r="D238" s="21" t="s">
        <v>10</v>
      </c>
      <c r="E238" s="23">
        <v>0</v>
      </c>
      <c r="F238" s="23">
        <v>0</v>
      </c>
      <c r="G238" s="23">
        <v>3249</v>
      </c>
      <c r="H238" s="23">
        <v>85333.28</v>
      </c>
      <c r="I238" s="21" t="s">
        <v>11</v>
      </c>
      <c r="J238" s="21" t="s">
        <v>12</v>
      </c>
      <c r="K238" s="21" t="str">
        <f t="shared" si="11"/>
        <v/>
      </c>
      <c r="L238" s="21" t="e">
        <f ca="1">IF(AND(K238&lt;&gt; "", COUNTIF(SAP!#REF!,K238)&gt;0),"Matched", "")</f>
        <v>#REF!</v>
      </c>
      <c r="M238" s="21" t="str">
        <f t="shared" si="9"/>
        <v/>
      </c>
      <c r="N238" s="21" t="e">
        <f ca="1">IF(AND(M238&lt;&gt; "", COUNTIF(SAP!#REF!,M238)&gt;0),"Matched", "")</f>
        <v>#REF!</v>
      </c>
      <c r="O238" s="21" t="str">
        <f t="shared" si="10"/>
        <v/>
      </c>
      <c r="P238" s="21" t="e">
        <f ca="1">IF(AND(O238&lt;&gt; "", COUNTIF(SAP!#REF!,O238)&gt;0),"Matched", "")</f>
        <v>#REF!</v>
      </c>
      <c r="Q238" s="21" t="str">
        <f ca="1">IF(OR(D238="AC",D238="TR"),"Logic4"&amp;"_"&amp;TEXT(C238,"dd.mm.yyyy") &amp;"_"&amp; 938818.42,"")</f>
        <v>Logic4_02.04.2020_938818.42</v>
      </c>
      <c r="R238" s="21" t="e">
        <f ca="1">IF(AND(Q238&lt;&gt; "", COUNTIF(SAP!#REF!,Q238)&gt;0),"Matched", "")</f>
        <v>#REF!</v>
      </c>
    </row>
    <row r="239" spans="1:18" hidden="1">
      <c r="A239" s="21">
        <v>11563327</v>
      </c>
      <c r="B239" s="22">
        <v>43923</v>
      </c>
      <c r="C239" s="22">
        <v>43923</v>
      </c>
      <c r="D239" s="21" t="s">
        <v>10</v>
      </c>
      <c r="E239" s="23">
        <v>0</v>
      </c>
      <c r="F239" s="23">
        <v>0</v>
      </c>
      <c r="G239" s="23">
        <v>3270</v>
      </c>
      <c r="H239" s="23">
        <v>88603.28</v>
      </c>
      <c r="I239" s="21" t="s">
        <v>11</v>
      </c>
      <c r="J239" s="21" t="s">
        <v>12</v>
      </c>
      <c r="K239" s="21" t="str">
        <f t="shared" si="11"/>
        <v/>
      </c>
      <c r="L239" s="21" t="e">
        <f ca="1">IF(AND(K239&lt;&gt; "", COUNTIF(SAP!#REF!,K239)&gt;0),"Matched", "")</f>
        <v>#REF!</v>
      </c>
      <c r="M239" s="21" t="str">
        <f t="shared" si="9"/>
        <v/>
      </c>
      <c r="N239" s="21" t="e">
        <f ca="1">IF(AND(M239&lt;&gt; "", COUNTIF(SAP!#REF!,M239)&gt;0),"Matched", "")</f>
        <v>#REF!</v>
      </c>
      <c r="O239" s="21" t="str">
        <f t="shared" si="10"/>
        <v/>
      </c>
      <c r="P239" s="21" t="e">
        <f ca="1">IF(AND(O239&lt;&gt; "", COUNTIF(SAP!#REF!,O239)&gt;0),"Matched", "")</f>
        <v>#REF!</v>
      </c>
      <c r="Q239" s="21" t="str">
        <f ca="1">IF(OR(D239="AC",D239="TR"),"Logic4"&amp;"_"&amp;TEXT(C239,"dd.mm.yyyy") &amp;"_"&amp; 938818.42,"")</f>
        <v>Logic4_02.04.2020_938818.42</v>
      </c>
      <c r="R239" s="21" t="e">
        <f ca="1">IF(AND(Q239&lt;&gt; "", COUNTIF(SAP!#REF!,Q239)&gt;0),"Matched", "")</f>
        <v>#REF!</v>
      </c>
    </row>
    <row r="240" spans="1:18" hidden="1">
      <c r="A240" s="21">
        <v>11563327</v>
      </c>
      <c r="B240" s="22">
        <v>43923</v>
      </c>
      <c r="C240" s="22">
        <v>43923</v>
      </c>
      <c r="D240" s="21" t="s">
        <v>10</v>
      </c>
      <c r="E240" s="23">
        <v>0</v>
      </c>
      <c r="F240" s="23">
        <v>0</v>
      </c>
      <c r="G240" s="23">
        <v>3280.61</v>
      </c>
      <c r="H240" s="23">
        <v>91883.89</v>
      </c>
      <c r="I240" s="21" t="s">
        <v>11</v>
      </c>
      <c r="J240" s="21" t="s">
        <v>12</v>
      </c>
      <c r="K240" s="21" t="str">
        <f t="shared" si="11"/>
        <v/>
      </c>
      <c r="L240" s="21" t="e">
        <f ca="1">IF(AND(K240&lt;&gt; "", COUNTIF(SAP!#REF!,K240)&gt;0),"Matched", "")</f>
        <v>#REF!</v>
      </c>
      <c r="M240" s="21" t="str">
        <f t="shared" si="9"/>
        <v/>
      </c>
      <c r="N240" s="21" t="e">
        <f ca="1">IF(AND(M240&lt;&gt; "", COUNTIF(SAP!#REF!,M240)&gt;0),"Matched", "")</f>
        <v>#REF!</v>
      </c>
      <c r="O240" s="21" t="str">
        <f t="shared" si="10"/>
        <v/>
      </c>
      <c r="P240" s="21" t="e">
        <f ca="1">IF(AND(O240&lt;&gt; "", COUNTIF(SAP!#REF!,O240)&gt;0),"Matched", "")</f>
        <v>#REF!</v>
      </c>
      <c r="Q240" s="21" t="str">
        <f ca="1">IF(OR(D240="AC",D240="TR"),"Logic4"&amp;"_"&amp;TEXT(C240,"dd.mm.yyyy") &amp;"_"&amp; 938818.42,"")</f>
        <v>Logic4_02.04.2020_938818.42</v>
      </c>
      <c r="R240" s="21" t="e">
        <f ca="1">IF(AND(Q240&lt;&gt; "", COUNTIF(SAP!#REF!,Q240)&gt;0),"Matched", "")</f>
        <v>#REF!</v>
      </c>
    </row>
    <row r="241" spans="1:18" hidden="1">
      <c r="A241" s="21">
        <v>11563327</v>
      </c>
      <c r="B241" s="22">
        <v>43923</v>
      </c>
      <c r="C241" s="22">
        <v>43923</v>
      </c>
      <c r="D241" s="21" t="s">
        <v>10</v>
      </c>
      <c r="E241" s="23">
        <v>0</v>
      </c>
      <c r="F241" s="23">
        <v>0</v>
      </c>
      <c r="G241" s="23">
        <v>3349.98</v>
      </c>
      <c r="H241" s="23">
        <v>95233.87</v>
      </c>
      <c r="I241" s="21" t="s">
        <v>11</v>
      </c>
      <c r="J241" s="21" t="s">
        <v>12</v>
      </c>
      <c r="K241" s="21" t="str">
        <f t="shared" si="11"/>
        <v/>
      </c>
      <c r="L241" s="21" t="e">
        <f ca="1">IF(AND(K241&lt;&gt; "", COUNTIF(SAP!#REF!,K241)&gt;0),"Matched", "")</f>
        <v>#REF!</v>
      </c>
      <c r="M241" s="21" t="str">
        <f t="shared" si="9"/>
        <v/>
      </c>
      <c r="N241" s="21" t="e">
        <f ca="1">IF(AND(M241&lt;&gt; "", COUNTIF(SAP!#REF!,M241)&gt;0),"Matched", "")</f>
        <v>#REF!</v>
      </c>
      <c r="O241" s="21" t="str">
        <f t="shared" si="10"/>
        <v/>
      </c>
      <c r="P241" s="21" t="e">
        <f ca="1">IF(AND(O241&lt;&gt; "", COUNTIF(SAP!#REF!,O241)&gt;0),"Matched", "")</f>
        <v>#REF!</v>
      </c>
      <c r="Q241" s="21" t="str">
        <f ca="1">IF(OR(D241="AC",D241="TR"),"Logic4"&amp;"_"&amp;TEXT(C241,"dd.mm.yyyy") &amp;"_"&amp; 938818.42,"")</f>
        <v>Logic4_02.04.2020_938818.42</v>
      </c>
      <c r="R241" s="21" t="e">
        <f ca="1">IF(AND(Q241&lt;&gt; "", COUNTIF(SAP!#REF!,Q241)&gt;0),"Matched", "")</f>
        <v>#REF!</v>
      </c>
    </row>
    <row r="242" spans="1:18" hidden="1">
      <c r="A242" s="21">
        <v>11563327</v>
      </c>
      <c r="B242" s="22">
        <v>43923</v>
      </c>
      <c r="C242" s="22">
        <v>43923</v>
      </c>
      <c r="D242" s="21" t="s">
        <v>10</v>
      </c>
      <c r="E242" s="23">
        <v>0</v>
      </c>
      <c r="F242" s="23">
        <v>0</v>
      </c>
      <c r="G242" s="23">
        <v>3400</v>
      </c>
      <c r="H242" s="23">
        <v>98633.87</v>
      </c>
      <c r="I242" s="21" t="s">
        <v>11</v>
      </c>
      <c r="J242" s="21" t="s">
        <v>12</v>
      </c>
      <c r="K242" s="21" t="str">
        <f t="shared" si="11"/>
        <v/>
      </c>
      <c r="L242" s="21" t="e">
        <f ca="1">IF(AND(K242&lt;&gt; "", COUNTIF(SAP!#REF!,K242)&gt;0),"Matched", "")</f>
        <v>#REF!</v>
      </c>
      <c r="M242" s="21" t="str">
        <f t="shared" si="9"/>
        <v/>
      </c>
      <c r="N242" s="21" t="e">
        <f ca="1">IF(AND(M242&lt;&gt; "", COUNTIF(SAP!#REF!,M242)&gt;0),"Matched", "")</f>
        <v>#REF!</v>
      </c>
      <c r="O242" s="21" t="str">
        <f t="shared" si="10"/>
        <v/>
      </c>
      <c r="P242" s="21" t="e">
        <f ca="1">IF(AND(O242&lt;&gt; "", COUNTIF(SAP!#REF!,O242)&gt;0),"Matched", "")</f>
        <v>#REF!</v>
      </c>
      <c r="Q242" s="21" t="str">
        <f ca="1">IF(OR(D242="AC",D242="TR"),"Logic4"&amp;"_"&amp;TEXT(C242,"dd.mm.yyyy") &amp;"_"&amp; 938818.42,"")</f>
        <v>Logic4_02.04.2020_938818.42</v>
      </c>
      <c r="R242" s="21" t="e">
        <f ca="1">IF(AND(Q242&lt;&gt; "", COUNTIF(SAP!#REF!,Q242)&gt;0),"Matched", "")</f>
        <v>#REF!</v>
      </c>
    </row>
    <row r="243" spans="1:18" hidden="1">
      <c r="A243" s="21">
        <v>11563327</v>
      </c>
      <c r="B243" s="22">
        <v>43923</v>
      </c>
      <c r="C243" s="22">
        <v>43923</v>
      </c>
      <c r="D243" s="21" t="s">
        <v>10</v>
      </c>
      <c r="E243" s="23">
        <v>0</v>
      </c>
      <c r="F243" s="23">
        <v>0</v>
      </c>
      <c r="G243" s="23">
        <v>3400.9</v>
      </c>
      <c r="H243" s="23">
        <v>102034.77</v>
      </c>
      <c r="I243" s="21" t="s">
        <v>11</v>
      </c>
      <c r="J243" s="21" t="s">
        <v>12</v>
      </c>
      <c r="K243" s="21" t="str">
        <f t="shared" si="11"/>
        <v/>
      </c>
      <c r="L243" s="21" t="e">
        <f ca="1">IF(AND(K243&lt;&gt; "", COUNTIF(SAP!#REF!,K243)&gt;0),"Matched", "")</f>
        <v>#REF!</v>
      </c>
      <c r="M243" s="21" t="str">
        <f t="shared" si="9"/>
        <v/>
      </c>
      <c r="N243" s="21" t="e">
        <f ca="1">IF(AND(M243&lt;&gt; "", COUNTIF(SAP!#REF!,M243)&gt;0),"Matched", "")</f>
        <v>#REF!</v>
      </c>
      <c r="O243" s="21" t="str">
        <f t="shared" si="10"/>
        <v/>
      </c>
      <c r="P243" s="21" t="e">
        <f ca="1">IF(AND(O243&lt;&gt; "", COUNTIF(SAP!#REF!,O243)&gt;0),"Matched", "")</f>
        <v>#REF!</v>
      </c>
      <c r="Q243" s="21" t="str">
        <f ca="1">IF(OR(D243="AC",D243="TR"),"Logic4"&amp;"_"&amp;TEXT(C243,"dd.mm.yyyy") &amp;"_"&amp; 938818.42,"")</f>
        <v>Logic4_02.04.2020_938818.42</v>
      </c>
      <c r="R243" s="21" t="e">
        <f ca="1">IF(AND(Q243&lt;&gt; "", COUNTIF(SAP!#REF!,Q243)&gt;0),"Matched", "")</f>
        <v>#REF!</v>
      </c>
    </row>
    <row r="244" spans="1:18" hidden="1">
      <c r="A244" s="21">
        <v>11563327</v>
      </c>
      <c r="B244" s="22">
        <v>43923</v>
      </c>
      <c r="C244" s="22">
        <v>43923</v>
      </c>
      <c r="D244" s="21" t="s">
        <v>10</v>
      </c>
      <c r="E244" s="23">
        <v>0</v>
      </c>
      <c r="F244" s="23">
        <v>0</v>
      </c>
      <c r="G244" s="23">
        <v>3413.6</v>
      </c>
      <c r="H244" s="23">
        <v>105448.37</v>
      </c>
      <c r="I244" s="21" t="s">
        <v>11</v>
      </c>
      <c r="J244" s="21" t="s">
        <v>12</v>
      </c>
      <c r="K244" s="21" t="str">
        <f t="shared" si="11"/>
        <v/>
      </c>
      <c r="L244" s="21" t="e">
        <f ca="1">IF(AND(K244&lt;&gt; "", COUNTIF(SAP!#REF!,K244)&gt;0),"Matched", "")</f>
        <v>#REF!</v>
      </c>
      <c r="M244" s="21" t="str">
        <f t="shared" si="9"/>
        <v/>
      </c>
      <c r="N244" s="21" t="e">
        <f ca="1">IF(AND(M244&lt;&gt; "", COUNTIF(SAP!#REF!,M244)&gt;0),"Matched", "")</f>
        <v>#REF!</v>
      </c>
      <c r="O244" s="21" t="str">
        <f t="shared" si="10"/>
        <v/>
      </c>
      <c r="P244" s="21" t="e">
        <f ca="1">IF(AND(O244&lt;&gt; "", COUNTIF(SAP!#REF!,O244)&gt;0),"Matched", "")</f>
        <v>#REF!</v>
      </c>
      <c r="Q244" s="21" t="str">
        <f ca="1">IF(OR(D244="AC",D244="TR"),"Logic4"&amp;"_"&amp;TEXT(C244,"dd.mm.yyyy") &amp;"_"&amp; 938818.42,"")</f>
        <v>Logic4_02.04.2020_938818.42</v>
      </c>
      <c r="R244" s="21" t="e">
        <f ca="1">IF(AND(Q244&lt;&gt; "", COUNTIF(SAP!#REF!,Q244)&gt;0),"Matched", "")</f>
        <v>#REF!</v>
      </c>
    </row>
    <row r="245" spans="1:18" hidden="1">
      <c r="A245" s="21">
        <v>11563327</v>
      </c>
      <c r="B245" s="22">
        <v>43923</v>
      </c>
      <c r="C245" s="22">
        <v>43923</v>
      </c>
      <c r="D245" s="21" t="s">
        <v>10</v>
      </c>
      <c r="E245" s="23">
        <v>0</v>
      </c>
      <c r="F245" s="23">
        <v>0</v>
      </c>
      <c r="G245" s="23">
        <v>3558.8</v>
      </c>
      <c r="H245" s="23">
        <v>109007.17</v>
      </c>
      <c r="I245" s="21" t="s">
        <v>11</v>
      </c>
      <c r="J245" s="21" t="s">
        <v>12</v>
      </c>
      <c r="K245" s="21" t="str">
        <f t="shared" si="11"/>
        <v/>
      </c>
      <c r="L245" s="21" t="e">
        <f ca="1">IF(AND(K245&lt;&gt; "", COUNTIF(SAP!#REF!,K245)&gt;0),"Matched", "")</f>
        <v>#REF!</v>
      </c>
      <c r="M245" s="21" t="str">
        <f t="shared" si="9"/>
        <v/>
      </c>
      <c r="N245" s="21" t="e">
        <f ca="1">IF(AND(M245&lt;&gt; "", COUNTIF(SAP!#REF!,M245)&gt;0),"Matched", "")</f>
        <v>#REF!</v>
      </c>
      <c r="O245" s="21" t="str">
        <f t="shared" si="10"/>
        <v/>
      </c>
      <c r="P245" s="21" t="e">
        <f ca="1">IF(AND(O245&lt;&gt; "", COUNTIF(SAP!#REF!,O245)&gt;0),"Matched", "")</f>
        <v>#REF!</v>
      </c>
      <c r="Q245" s="21" t="str">
        <f ca="1">IF(OR(D245="AC",D245="TR"),"Logic4"&amp;"_"&amp;TEXT(C245,"dd.mm.yyyy") &amp;"_"&amp; 938818.42,"")</f>
        <v>Logic4_02.04.2020_938818.42</v>
      </c>
      <c r="R245" s="21" t="e">
        <f ca="1">IF(AND(Q245&lt;&gt; "", COUNTIF(SAP!#REF!,Q245)&gt;0),"Matched", "")</f>
        <v>#REF!</v>
      </c>
    </row>
    <row r="246" spans="1:18" hidden="1">
      <c r="A246" s="21">
        <v>11563327</v>
      </c>
      <c r="B246" s="22">
        <v>43923</v>
      </c>
      <c r="C246" s="22">
        <v>43923</v>
      </c>
      <c r="D246" s="21" t="s">
        <v>10</v>
      </c>
      <c r="E246" s="23">
        <v>0</v>
      </c>
      <c r="F246" s="23">
        <v>0</v>
      </c>
      <c r="G246" s="23">
        <v>3582.8</v>
      </c>
      <c r="H246" s="23">
        <v>112589.97</v>
      </c>
      <c r="I246" s="21" t="s">
        <v>11</v>
      </c>
      <c r="J246" s="21" t="s">
        <v>12</v>
      </c>
      <c r="K246" s="21" t="str">
        <f t="shared" si="11"/>
        <v/>
      </c>
      <c r="L246" s="21" t="e">
        <f ca="1">IF(AND(K246&lt;&gt; "", COUNTIF(SAP!#REF!,K246)&gt;0),"Matched", "")</f>
        <v>#REF!</v>
      </c>
      <c r="M246" s="21" t="str">
        <f t="shared" ref="M246:M309" si="12">IF(D246="TR","Logic2"&amp;"_"&amp;TEXT(C246,"dd.mm.yyyy") &amp;"_"&amp; F246,"")</f>
        <v/>
      </c>
      <c r="N246" s="21" t="e">
        <f ca="1">IF(AND(M246&lt;&gt; "", COUNTIF(SAP!#REF!,M246)&gt;0),"Matched", "")</f>
        <v>#REF!</v>
      </c>
      <c r="O246" s="21" t="str">
        <f t="shared" ref="O246:O309" si="13">IF(D246="AF","Logic3"&amp;"_"&amp;G246,"")</f>
        <v/>
      </c>
      <c r="P246" s="21" t="e">
        <f ca="1">IF(AND(O246&lt;&gt; "", COUNTIF(SAP!#REF!,O246)&gt;0),"Matched", "")</f>
        <v>#REF!</v>
      </c>
      <c r="Q246" s="21" t="str">
        <f ca="1">IF(OR(D246="AC",D246="TR"),"Logic4"&amp;"_"&amp;TEXT(C246,"dd.mm.yyyy") &amp;"_"&amp; 938818.42,"")</f>
        <v>Logic4_02.04.2020_938818.42</v>
      </c>
      <c r="R246" s="21" t="e">
        <f ca="1">IF(AND(Q246&lt;&gt; "", COUNTIF(SAP!#REF!,Q246)&gt;0),"Matched", "")</f>
        <v>#REF!</v>
      </c>
    </row>
    <row r="247" spans="1:18" hidden="1">
      <c r="A247" s="21">
        <v>11563327</v>
      </c>
      <c r="B247" s="22">
        <v>43923</v>
      </c>
      <c r="C247" s="22">
        <v>43923</v>
      </c>
      <c r="D247" s="21" t="s">
        <v>10</v>
      </c>
      <c r="E247" s="23">
        <v>0</v>
      </c>
      <c r="F247" s="23">
        <v>0</v>
      </c>
      <c r="G247" s="23">
        <v>3600</v>
      </c>
      <c r="H247" s="23">
        <v>116189.97</v>
      </c>
      <c r="I247" s="21" t="s">
        <v>11</v>
      </c>
      <c r="J247" s="21" t="s">
        <v>12</v>
      </c>
      <c r="K247" s="21" t="str">
        <f t="shared" si="11"/>
        <v/>
      </c>
      <c r="L247" s="21" t="e">
        <f ca="1">IF(AND(K247&lt;&gt; "", COUNTIF(SAP!#REF!,K247)&gt;0),"Matched", "")</f>
        <v>#REF!</v>
      </c>
      <c r="M247" s="21" t="str">
        <f t="shared" si="12"/>
        <v/>
      </c>
      <c r="N247" s="21" t="e">
        <f ca="1">IF(AND(M247&lt;&gt; "", COUNTIF(SAP!#REF!,M247)&gt;0),"Matched", "")</f>
        <v>#REF!</v>
      </c>
      <c r="O247" s="21" t="str">
        <f t="shared" si="13"/>
        <v/>
      </c>
      <c r="P247" s="21" t="e">
        <f ca="1">IF(AND(O247&lt;&gt; "", COUNTIF(SAP!#REF!,O247)&gt;0),"Matched", "")</f>
        <v>#REF!</v>
      </c>
      <c r="Q247" s="21" t="str">
        <f ca="1">IF(OR(D247="AC",D247="TR"),"Logic4"&amp;"_"&amp;TEXT(C247,"dd.mm.yyyy") &amp;"_"&amp; 938818.42,"")</f>
        <v>Logic4_02.04.2020_938818.42</v>
      </c>
      <c r="R247" s="21" t="e">
        <f ca="1">IF(AND(Q247&lt;&gt; "", COUNTIF(SAP!#REF!,Q247)&gt;0),"Matched", "")</f>
        <v>#REF!</v>
      </c>
    </row>
    <row r="248" spans="1:18" hidden="1">
      <c r="A248" s="21">
        <v>11563327</v>
      </c>
      <c r="B248" s="22">
        <v>43923</v>
      </c>
      <c r="C248" s="22">
        <v>43923</v>
      </c>
      <c r="D248" s="21" t="s">
        <v>10</v>
      </c>
      <c r="E248" s="23">
        <v>0</v>
      </c>
      <c r="F248" s="23">
        <v>0</v>
      </c>
      <c r="G248" s="23">
        <v>3620</v>
      </c>
      <c r="H248" s="23">
        <v>119809.97</v>
      </c>
      <c r="I248" s="21" t="s">
        <v>11</v>
      </c>
      <c r="J248" s="21" t="s">
        <v>12</v>
      </c>
      <c r="K248" s="21" t="str">
        <f t="shared" si="11"/>
        <v/>
      </c>
      <c r="L248" s="21" t="e">
        <f ca="1">IF(AND(K248&lt;&gt; "", COUNTIF(SAP!#REF!,K248)&gt;0),"Matched", "")</f>
        <v>#REF!</v>
      </c>
      <c r="M248" s="21" t="str">
        <f t="shared" si="12"/>
        <v/>
      </c>
      <c r="N248" s="21" t="e">
        <f ca="1">IF(AND(M248&lt;&gt; "", COUNTIF(SAP!#REF!,M248)&gt;0),"Matched", "")</f>
        <v>#REF!</v>
      </c>
      <c r="O248" s="21" t="str">
        <f t="shared" si="13"/>
        <v/>
      </c>
      <c r="P248" s="21" t="e">
        <f ca="1">IF(AND(O248&lt;&gt; "", COUNTIF(SAP!#REF!,O248)&gt;0),"Matched", "")</f>
        <v>#REF!</v>
      </c>
      <c r="Q248" s="21" t="str">
        <f ca="1">IF(OR(D248="AC",D248="TR"),"Logic4"&amp;"_"&amp;TEXT(C248,"dd.mm.yyyy") &amp;"_"&amp; 938818.42,"")</f>
        <v>Logic4_02.04.2020_938818.42</v>
      </c>
      <c r="R248" s="21" t="e">
        <f ca="1">IF(AND(Q248&lt;&gt; "", COUNTIF(SAP!#REF!,Q248)&gt;0),"Matched", "")</f>
        <v>#REF!</v>
      </c>
    </row>
    <row r="249" spans="1:18" hidden="1">
      <c r="A249" s="21">
        <v>11563327</v>
      </c>
      <c r="B249" s="22">
        <v>43923</v>
      </c>
      <c r="C249" s="22">
        <v>43923</v>
      </c>
      <c r="D249" s="21" t="s">
        <v>10</v>
      </c>
      <c r="E249" s="23">
        <v>0</v>
      </c>
      <c r="F249" s="23">
        <v>0</v>
      </c>
      <c r="G249" s="23">
        <v>3697.7</v>
      </c>
      <c r="H249" s="23">
        <v>123507.67</v>
      </c>
      <c r="I249" s="21" t="s">
        <v>11</v>
      </c>
      <c r="J249" s="21" t="s">
        <v>12</v>
      </c>
      <c r="K249" s="21" t="str">
        <f t="shared" si="11"/>
        <v/>
      </c>
      <c r="L249" s="21" t="e">
        <f ca="1">IF(AND(K249&lt;&gt; "", COUNTIF(SAP!#REF!,K249)&gt;0),"Matched", "")</f>
        <v>#REF!</v>
      </c>
      <c r="M249" s="21" t="str">
        <f t="shared" si="12"/>
        <v/>
      </c>
      <c r="N249" s="21" t="e">
        <f ca="1">IF(AND(M249&lt;&gt; "", COUNTIF(SAP!#REF!,M249)&gt;0),"Matched", "")</f>
        <v>#REF!</v>
      </c>
      <c r="O249" s="21" t="str">
        <f t="shared" si="13"/>
        <v/>
      </c>
      <c r="P249" s="21" t="e">
        <f ca="1">IF(AND(O249&lt;&gt; "", COUNTIF(SAP!#REF!,O249)&gt;0),"Matched", "")</f>
        <v>#REF!</v>
      </c>
      <c r="Q249" s="21" t="str">
        <f ca="1">IF(OR(D249="AC",D249="TR"),"Logic4"&amp;"_"&amp;TEXT(C249,"dd.mm.yyyy") &amp;"_"&amp; 938818.42,"")</f>
        <v>Logic4_02.04.2020_938818.42</v>
      </c>
      <c r="R249" s="21" t="e">
        <f ca="1">IF(AND(Q249&lt;&gt; "", COUNTIF(SAP!#REF!,Q249)&gt;0),"Matched", "")</f>
        <v>#REF!</v>
      </c>
    </row>
    <row r="250" spans="1:18" hidden="1">
      <c r="A250" s="21">
        <v>11563327</v>
      </c>
      <c r="B250" s="22">
        <v>43923</v>
      </c>
      <c r="C250" s="22">
        <v>43923</v>
      </c>
      <c r="D250" s="21" t="s">
        <v>10</v>
      </c>
      <c r="E250" s="23">
        <v>0</v>
      </c>
      <c r="F250" s="23">
        <v>0</v>
      </c>
      <c r="G250" s="23">
        <v>3768.1</v>
      </c>
      <c r="H250" s="23">
        <v>127275.77</v>
      </c>
      <c r="I250" s="21" t="s">
        <v>11</v>
      </c>
      <c r="J250" s="21" t="s">
        <v>12</v>
      </c>
      <c r="K250" s="21" t="str">
        <f t="shared" si="11"/>
        <v/>
      </c>
      <c r="L250" s="21" t="e">
        <f ca="1">IF(AND(K250&lt;&gt; "", COUNTIF(SAP!#REF!,K250)&gt;0),"Matched", "")</f>
        <v>#REF!</v>
      </c>
      <c r="M250" s="21" t="str">
        <f t="shared" si="12"/>
        <v/>
      </c>
      <c r="N250" s="21" t="e">
        <f ca="1">IF(AND(M250&lt;&gt; "", COUNTIF(SAP!#REF!,M250)&gt;0),"Matched", "")</f>
        <v>#REF!</v>
      </c>
      <c r="O250" s="21" t="str">
        <f t="shared" si="13"/>
        <v/>
      </c>
      <c r="P250" s="21" t="e">
        <f ca="1">IF(AND(O250&lt;&gt; "", COUNTIF(SAP!#REF!,O250)&gt;0),"Matched", "")</f>
        <v>#REF!</v>
      </c>
      <c r="Q250" s="21" t="str">
        <f ca="1">IF(OR(D250="AC",D250="TR"),"Logic4"&amp;"_"&amp;TEXT(C250,"dd.mm.yyyy") &amp;"_"&amp; 938818.42,"")</f>
        <v>Logic4_02.04.2020_938818.42</v>
      </c>
      <c r="R250" s="21" t="e">
        <f ca="1">IF(AND(Q250&lt;&gt; "", COUNTIF(SAP!#REF!,Q250)&gt;0),"Matched", "")</f>
        <v>#REF!</v>
      </c>
    </row>
    <row r="251" spans="1:18" hidden="1">
      <c r="A251" s="21">
        <v>11563327</v>
      </c>
      <c r="B251" s="22">
        <v>43923</v>
      </c>
      <c r="C251" s="22">
        <v>43923</v>
      </c>
      <c r="D251" s="21" t="s">
        <v>10</v>
      </c>
      <c r="E251" s="23">
        <v>0</v>
      </c>
      <c r="F251" s="23">
        <v>0</v>
      </c>
      <c r="G251" s="23">
        <v>3822.9</v>
      </c>
      <c r="H251" s="23">
        <v>131098.67000000001</v>
      </c>
      <c r="I251" s="21" t="s">
        <v>11</v>
      </c>
      <c r="J251" s="21" t="s">
        <v>12</v>
      </c>
      <c r="K251" s="21" t="str">
        <f t="shared" si="11"/>
        <v/>
      </c>
      <c r="L251" s="21" t="e">
        <f ca="1">IF(AND(K251&lt;&gt; "", COUNTIF(SAP!#REF!,K251)&gt;0),"Matched", "")</f>
        <v>#REF!</v>
      </c>
      <c r="M251" s="21" t="str">
        <f t="shared" si="12"/>
        <v/>
      </c>
      <c r="N251" s="21" t="e">
        <f ca="1">IF(AND(M251&lt;&gt; "", COUNTIF(SAP!#REF!,M251)&gt;0),"Matched", "")</f>
        <v>#REF!</v>
      </c>
      <c r="O251" s="21" t="str">
        <f t="shared" si="13"/>
        <v/>
      </c>
      <c r="P251" s="21" t="e">
        <f ca="1">IF(AND(O251&lt;&gt; "", COUNTIF(SAP!#REF!,O251)&gt;0),"Matched", "")</f>
        <v>#REF!</v>
      </c>
      <c r="Q251" s="21" t="str">
        <f ca="1">IF(OR(D251="AC",D251="TR"),"Logic4"&amp;"_"&amp;TEXT(C251,"dd.mm.yyyy") &amp;"_"&amp; 938818.42,"")</f>
        <v>Logic4_02.04.2020_938818.42</v>
      </c>
      <c r="R251" s="21" t="e">
        <f ca="1">IF(AND(Q251&lt;&gt; "", COUNTIF(SAP!#REF!,Q251)&gt;0),"Matched", "")</f>
        <v>#REF!</v>
      </c>
    </row>
    <row r="252" spans="1:18" hidden="1">
      <c r="A252" s="21">
        <v>11563327</v>
      </c>
      <c r="B252" s="22">
        <v>43923</v>
      </c>
      <c r="C252" s="22">
        <v>43923</v>
      </c>
      <c r="D252" s="21" t="s">
        <v>10</v>
      </c>
      <c r="E252" s="23">
        <v>0</v>
      </c>
      <c r="F252" s="23">
        <v>0</v>
      </c>
      <c r="G252" s="23">
        <v>4020</v>
      </c>
      <c r="H252" s="23">
        <v>135118.67000000001</v>
      </c>
      <c r="I252" s="21" t="s">
        <v>11</v>
      </c>
      <c r="J252" s="21" t="s">
        <v>12</v>
      </c>
      <c r="K252" s="21" t="str">
        <f t="shared" si="11"/>
        <v/>
      </c>
      <c r="L252" s="21" t="e">
        <f ca="1">IF(AND(K252&lt;&gt; "", COUNTIF(SAP!#REF!,K252)&gt;0),"Matched", "")</f>
        <v>#REF!</v>
      </c>
      <c r="M252" s="21" t="str">
        <f t="shared" si="12"/>
        <v/>
      </c>
      <c r="N252" s="21" t="e">
        <f ca="1">IF(AND(M252&lt;&gt; "", COUNTIF(SAP!#REF!,M252)&gt;0),"Matched", "")</f>
        <v>#REF!</v>
      </c>
      <c r="O252" s="21" t="str">
        <f t="shared" si="13"/>
        <v/>
      </c>
      <c r="P252" s="21" t="e">
        <f ca="1">IF(AND(O252&lt;&gt; "", COUNTIF(SAP!#REF!,O252)&gt;0),"Matched", "")</f>
        <v>#REF!</v>
      </c>
      <c r="Q252" s="21" t="str">
        <f ca="1">IF(OR(D252="AC",D252="TR"),"Logic4"&amp;"_"&amp;TEXT(C252,"dd.mm.yyyy") &amp;"_"&amp; 938818.42,"")</f>
        <v>Logic4_02.04.2020_938818.42</v>
      </c>
      <c r="R252" s="21" t="e">
        <f ca="1">IF(AND(Q252&lt;&gt; "", COUNTIF(SAP!#REF!,Q252)&gt;0),"Matched", "")</f>
        <v>#REF!</v>
      </c>
    </row>
    <row r="253" spans="1:18" hidden="1">
      <c r="A253" s="21">
        <v>11563327</v>
      </c>
      <c r="B253" s="22">
        <v>43923</v>
      </c>
      <c r="C253" s="22">
        <v>43923</v>
      </c>
      <c r="D253" s="21" t="s">
        <v>10</v>
      </c>
      <c r="E253" s="23">
        <v>0</v>
      </c>
      <c r="F253" s="23">
        <v>0</v>
      </c>
      <c r="G253" s="23">
        <v>4045.06</v>
      </c>
      <c r="H253" s="23">
        <v>139163.73000000001</v>
      </c>
      <c r="I253" s="21" t="s">
        <v>11</v>
      </c>
      <c r="J253" s="21" t="s">
        <v>12</v>
      </c>
      <c r="K253" s="21" t="str">
        <f t="shared" si="11"/>
        <v/>
      </c>
      <c r="L253" s="21" t="e">
        <f ca="1">IF(AND(K253&lt;&gt; "", COUNTIF(SAP!#REF!,K253)&gt;0),"Matched", "")</f>
        <v>#REF!</v>
      </c>
      <c r="M253" s="21" t="str">
        <f t="shared" si="12"/>
        <v/>
      </c>
      <c r="N253" s="21" t="e">
        <f ca="1">IF(AND(M253&lt;&gt; "", COUNTIF(SAP!#REF!,M253)&gt;0),"Matched", "")</f>
        <v>#REF!</v>
      </c>
      <c r="O253" s="21" t="str">
        <f t="shared" si="13"/>
        <v/>
      </c>
      <c r="P253" s="21" t="e">
        <f ca="1">IF(AND(O253&lt;&gt; "", COUNTIF(SAP!#REF!,O253)&gt;0),"Matched", "")</f>
        <v>#REF!</v>
      </c>
      <c r="Q253" s="21" t="str">
        <f ca="1">IF(OR(D253="AC",D253="TR"),"Logic4"&amp;"_"&amp;TEXT(C253,"dd.mm.yyyy") &amp;"_"&amp; 938818.42,"")</f>
        <v>Logic4_02.04.2020_938818.42</v>
      </c>
      <c r="R253" s="21" t="e">
        <f ca="1">IF(AND(Q253&lt;&gt; "", COUNTIF(SAP!#REF!,Q253)&gt;0),"Matched", "")</f>
        <v>#REF!</v>
      </c>
    </row>
    <row r="254" spans="1:18" hidden="1">
      <c r="A254" s="21">
        <v>11563327</v>
      </c>
      <c r="B254" s="22">
        <v>43923</v>
      </c>
      <c r="C254" s="22">
        <v>43923</v>
      </c>
      <c r="D254" s="21" t="s">
        <v>10</v>
      </c>
      <c r="E254" s="23">
        <v>0</v>
      </c>
      <c r="F254" s="23">
        <v>0</v>
      </c>
      <c r="G254" s="23">
        <v>4082.08</v>
      </c>
      <c r="H254" s="23">
        <v>143245.81</v>
      </c>
      <c r="I254" s="21" t="s">
        <v>11</v>
      </c>
      <c r="J254" s="21" t="s">
        <v>12</v>
      </c>
      <c r="K254" s="21" t="str">
        <f t="shared" si="11"/>
        <v/>
      </c>
      <c r="L254" s="21" t="e">
        <f ca="1">IF(AND(K254&lt;&gt; "", COUNTIF(SAP!#REF!,K254)&gt;0),"Matched", "")</f>
        <v>#REF!</v>
      </c>
      <c r="M254" s="21" t="str">
        <f t="shared" si="12"/>
        <v/>
      </c>
      <c r="N254" s="21" t="e">
        <f ca="1">IF(AND(M254&lt;&gt; "", COUNTIF(SAP!#REF!,M254)&gt;0),"Matched", "")</f>
        <v>#REF!</v>
      </c>
      <c r="O254" s="21" t="str">
        <f t="shared" si="13"/>
        <v/>
      </c>
      <c r="P254" s="21" t="e">
        <f ca="1">IF(AND(O254&lt;&gt; "", COUNTIF(SAP!#REF!,O254)&gt;0),"Matched", "")</f>
        <v>#REF!</v>
      </c>
      <c r="Q254" s="21" t="str">
        <f ca="1">IF(OR(D254="AC",D254="TR"),"Logic4"&amp;"_"&amp;TEXT(C254,"dd.mm.yyyy") &amp;"_"&amp; 938818.42,"")</f>
        <v>Logic4_02.04.2020_938818.42</v>
      </c>
      <c r="R254" s="21" t="e">
        <f ca="1">IF(AND(Q254&lt;&gt; "", COUNTIF(SAP!#REF!,Q254)&gt;0),"Matched", "")</f>
        <v>#REF!</v>
      </c>
    </row>
    <row r="255" spans="1:18" hidden="1">
      <c r="A255" s="21">
        <v>11563327</v>
      </c>
      <c r="B255" s="22">
        <v>43923</v>
      </c>
      <c r="C255" s="22">
        <v>43923</v>
      </c>
      <c r="D255" s="21" t="s">
        <v>10</v>
      </c>
      <c r="E255" s="23">
        <v>0</v>
      </c>
      <c r="F255" s="23">
        <v>0</v>
      </c>
      <c r="G255" s="23">
        <v>4100</v>
      </c>
      <c r="H255" s="23">
        <v>147345.81</v>
      </c>
      <c r="I255" s="21" t="s">
        <v>11</v>
      </c>
      <c r="J255" s="21" t="s">
        <v>12</v>
      </c>
      <c r="K255" s="21" t="str">
        <f t="shared" si="11"/>
        <v/>
      </c>
      <c r="L255" s="21" t="e">
        <f ca="1">IF(AND(K255&lt;&gt; "", COUNTIF(SAP!#REF!,K255)&gt;0),"Matched", "")</f>
        <v>#REF!</v>
      </c>
      <c r="M255" s="21" t="str">
        <f t="shared" si="12"/>
        <v/>
      </c>
      <c r="N255" s="21" t="e">
        <f ca="1">IF(AND(M255&lt;&gt; "", COUNTIF(SAP!#REF!,M255)&gt;0),"Matched", "")</f>
        <v>#REF!</v>
      </c>
      <c r="O255" s="21" t="str">
        <f t="shared" si="13"/>
        <v/>
      </c>
      <c r="P255" s="21" t="e">
        <f ca="1">IF(AND(O255&lt;&gt; "", COUNTIF(SAP!#REF!,O255)&gt;0),"Matched", "")</f>
        <v>#REF!</v>
      </c>
      <c r="Q255" s="21" t="str">
        <f ca="1">IF(OR(D255="AC",D255="TR"),"Logic4"&amp;"_"&amp;TEXT(C255,"dd.mm.yyyy") &amp;"_"&amp; 938818.42,"")</f>
        <v>Logic4_02.04.2020_938818.42</v>
      </c>
      <c r="R255" s="21" t="e">
        <f ca="1">IF(AND(Q255&lt;&gt; "", COUNTIF(SAP!#REF!,Q255)&gt;0),"Matched", "")</f>
        <v>#REF!</v>
      </c>
    </row>
    <row r="256" spans="1:18" hidden="1">
      <c r="A256" s="21">
        <v>11563327</v>
      </c>
      <c r="B256" s="22">
        <v>43923</v>
      </c>
      <c r="C256" s="22">
        <v>43923</v>
      </c>
      <c r="D256" s="21" t="s">
        <v>10</v>
      </c>
      <c r="E256" s="23">
        <v>0</v>
      </c>
      <c r="F256" s="23">
        <v>0</v>
      </c>
      <c r="G256" s="23">
        <v>4150</v>
      </c>
      <c r="H256" s="23">
        <v>151495.81</v>
      </c>
      <c r="I256" s="21" t="s">
        <v>11</v>
      </c>
      <c r="J256" s="21" t="s">
        <v>12</v>
      </c>
      <c r="K256" s="21" t="str">
        <f t="shared" si="11"/>
        <v/>
      </c>
      <c r="L256" s="21" t="e">
        <f ca="1">IF(AND(K256&lt;&gt; "", COUNTIF(SAP!#REF!,K256)&gt;0),"Matched", "")</f>
        <v>#REF!</v>
      </c>
      <c r="M256" s="21" t="str">
        <f t="shared" si="12"/>
        <v/>
      </c>
      <c r="N256" s="21" t="e">
        <f ca="1">IF(AND(M256&lt;&gt; "", COUNTIF(SAP!#REF!,M256)&gt;0),"Matched", "")</f>
        <v>#REF!</v>
      </c>
      <c r="O256" s="21" t="str">
        <f t="shared" si="13"/>
        <v/>
      </c>
      <c r="P256" s="21" t="e">
        <f ca="1">IF(AND(O256&lt;&gt; "", COUNTIF(SAP!#REF!,O256)&gt;0),"Matched", "")</f>
        <v>#REF!</v>
      </c>
      <c r="Q256" s="21" t="str">
        <f ca="1">IF(OR(D256="AC",D256="TR"),"Logic4"&amp;"_"&amp;TEXT(C256,"dd.mm.yyyy") &amp;"_"&amp; 938818.42,"")</f>
        <v>Logic4_02.04.2020_938818.42</v>
      </c>
      <c r="R256" s="21" t="e">
        <f ca="1">IF(AND(Q256&lt;&gt; "", COUNTIF(SAP!#REF!,Q256)&gt;0),"Matched", "")</f>
        <v>#REF!</v>
      </c>
    </row>
    <row r="257" spans="1:18" hidden="1">
      <c r="A257" s="21">
        <v>11563327</v>
      </c>
      <c r="B257" s="22">
        <v>43923</v>
      </c>
      <c r="C257" s="22">
        <v>43923</v>
      </c>
      <c r="D257" s="21" t="s">
        <v>10</v>
      </c>
      <c r="E257" s="23">
        <v>0</v>
      </c>
      <c r="F257" s="23">
        <v>0</v>
      </c>
      <c r="G257" s="23">
        <v>4190</v>
      </c>
      <c r="H257" s="23">
        <v>155685.81</v>
      </c>
      <c r="I257" s="21" t="s">
        <v>11</v>
      </c>
      <c r="J257" s="21" t="s">
        <v>12</v>
      </c>
      <c r="K257" s="21" t="str">
        <f t="shared" si="11"/>
        <v/>
      </c>
      <c r="L257" s="21" t="e">
        <f ca="1">IF(AND(K257&lt;&gt; "", COUNTIF(SAP!#REF!,K257)&gt;0),"Matched", "")</f>
        <v>#REF!</v>
      </c>
      <c r="M257" s="21" t="str">
        <f t="shared" si="12"/>
        <v/>
      </c>
      <c r="N257" s="21" t="e">
        <f ca="1">IF(AND(M257&lt;&gt; "", COUNTIF(SAP!#REF!,M257)&gt;0),"Matched", "")</f>
        <v>#REF!</v>
      </c>
      <c r="O257" s="21" t="str">
        <f t="shared" si="13"/>
        <v/>
      </c>
      <c r="P257" s="21" t="e">
        <f ca="1">IF(AND(O257&lt;&gt; "", COUNTIF(SAP!#REF!,O257)&gt;0),"Matched", "")</f>
        <v>#REF!</v>
      </c>
      <c r="Q257" s="21" t="str">
        <f ca="1">IF(OR(D257="AC",D257="TR"),"Logic4"&amp;"_"&amp;TEXT(C257,"dd.mm.yyyy") &amp;"_"&amp; 938818.42,"")</f>
        <v>Logic4_02.04.2020_938818.42</v>
      </c>
      <c r="R257" s="21" t="e">
        <f ca="1">IF(AND(Q257&lt;&gt; "", COUNTIF(SAP!#REF!,Q257)&gt;0),"Matched", "")</f>
        <v>#REF!</v>
      </c>
    </row>
    <row r="258" spans="1:18" hidden="1">
      <c r="A258" s="21">
        <v>11563327</v>
      </c>
      <c r="B258" s="22">
        <v>43923</v>
      </c>
      <c r="C258" s="22">
        <v>43923</v>
      </c>
      <c r="D258" s="21" t="s">
        <v>10</v>
      </c>
      <c r="E258" s="23">
        <v>0</v>
      </c>
      <c r="F258" s="23">
        <v>0</v>
      </c>
      <c r="G258" s="23">
        <v>4220</v>
      </c>
      <c r="H258" s="23">
        <v>159905.81</v>
      </c>
      <c r="I258" s="21" t="s">
        <v>11</v>
      </c>
      <c r="J258" s="21" t="s">
        <v>12</v>
      </c>
      <c r="K258" s="21" t="str">
        <f t="shared" si="11"/>
        <v/>
      </c>
      <c r="L258" s="21" t="e">
        <f ca="1">IF(AND(K258&lt;&gt; "", COUNTIF(SAP!#REF!,K258)&gt;0),"Matched", "")</f>
        <v>#REF!</v>
      </c>
      <c r="M258" s="21" t="str">
        <f t="shared" si="12"/>
        <v/>
      </c>
      <c r="N258" s="21" t="e">
        <f ca="1">IF(AND(M258&lt;&gt; "", COUNTIF(SAP!#REF!,M258)&gt;0),"Matched", "")</f>
        <v>#REF!</v>
      </c>
      <c r="O258" s="21" t="str">
        <f t="shared" si="13"/>
        <v/>
      </c>
      <c r="P258" s="21" t="e">
        <f ca="1">IF(AND(O258&lt;&gt; "", COUNTIF(SAP!#REF!,O258)&gt;0),"Matched", "")</f>
        <v>#REF!</v>
      </c>
      <c r="Q258" s="21" t="str">
        <f ca="1">IF(OR(D258="AC",D258="TR"),"Logic4"&amp;"_"&amp;TEXT(C258,"dd.mm.yyyy") &amp;"_"&amp; 938818.42,"")</f>
        <v>Logic4_02.04.2020_938818.42</v>
      </c>
      <c r="R258" s="21" t="e">
        <f ca="1">IF(AND(Q258&lt;&gt; "", COUNTIF(SAP!#REF!,Q258)&gt;0),"Matched", "")</f>
        <v>#REF!</v>
      </c>
    </row>
    <row r="259" spans="1:18" hidden="1">
      <c r="A259" s="21">
        <v>11563327</v>
      </c>
      <c r="B259" s="22">
        <v>43923</v>
      </c>
      <c r="C259" s="22">
        <v>43923</v>
      </c>
      <c r="D259" s="21" t="s">
        <v>10</v>
      </c>
      <c r="E259" s="23">
        <v>0</v>
      </c>
      <c r="F259" s="23">
        <v>0</v>
      </c>
      <c r="G259" s="23">
        <v>4250</v>
      </c>
      <c r="H259" s="23">
        <v>164155.81</v>
      </c>
      <c r="I259" s="21" t="s">
        <v>11</v>
      </c>
      <c r="J259" s="21" t="s">
        <v>12</v>
      </c>
      <c r="K259" s="21" t="str">
        <f t="shared" ref="K259:K322" si="14">IF(D259="TF","Logic1"&amp;"_"&amp;TEXT(C259, "mm") &amp;"_"&amp; F259,"")</f>
        <v/>
      </c>
      <c r="L259" s="21" t="e">
        <f ca="1">IF(AND(K259&lt;&gt; "", COUNTIF(SAP!#REF!,K259)&gt;0),"Matched", "")</f>
        <v>#REF!</v>
      </c>
      <c r="M259" s="21" t="str">
        <f t="shared" si="12"/>
        <v/>
      </c>
      <c r="N259" s="21" t="e">
        <f ca="1">IF(AND(M259&lt;&gt; "", COUNTIF(SAP!#REF!,M259)&gt;0),"Matched", "")</f>
        <v>#REF!</v>
      </c>
      <c r="O259" s="21" t="str">
        <f t="shared" si="13"/>
        <v/>
      </c>
      <c r="P259" s="21" t="e">
        <f ca="1">IF(AND(O259&lt;&gt; "", COUNTIF(SAP!#REF!,O259)&gt;0),"Matched", "")</f>
        <v>#REF!</v>
      </c>
      <c r="Q259" s="21" t="str">
        <f ca="1">IF(OR(D259="AC",D259="TR"),"Logic4"&amp;"_"&amp;TEXT(C259,"dd.mm.yyyy") &amp;"_"&amp; 938818.42,"")</f>
        <v>Logic4_02.04.2020_938818.42</v>
      </c>
      <c r="R259" s="21" t="e">
        <f ca="1">IF(AND(Q259&lt;&gt; "", COUNTIF(SAP!#REF!,Q259)&gt;0),"Matched", "")</f>
        <v>#REF!</v>
      </c>
    </row>
    <row r="260" spans="1:18" hidden="1">
      <c r="A260" s="21">
        <v>11563327</v>
      </c>
      <c r="B260" s="22">
        <v>43923</v>
      </c>
      <c r="C260" s="22">
        <v>43923</v>
      </c>
      <c r="D260" s="21" t="s">
        <v>10</v>
      </c>
      <c r="E260" s="23">
        <v>0</v>
      </c>
      <c r="F260" s="23">
        <v>0</v>
      </c>
      <c r="G260" s="23">
        <v>4266.3999999999996</v>
      </c>
      <c r="H260" s="23">
        <v>168422.21</v>
      </c>
      <c r="I260" s="21" t="s">
        <v>11</v>
      </c>
      <c r="J260" s="21" t="s">
        <v>12</v>
      </c>
      <c r="K260" s="21" t="str">
        <f t="shared" si="14"/>
        <v/>
      </c>
      <c r="L260" s="21" t="e">
        <f ca="1">IF(AND(K260&lt;&gt; "", COUNTIF(SAP!#REF!,K260)&gt;0),"Matched", "")</f>
        <v>#REF!</v>
      </c>
      <c r="M260" s="21" t="str">
        <f t="shared" si="12"/>
        <v/>
      </c>
      <c r="N260" s="21" t="e">
        <f ca="1">IF(AND(M260&lt;&gt; "", COUNTIF(SAP!#REF!,M260)&gt;0),"Matched", "")</f>
        <v>#REF!</v>
      </c>
      <c r="O260" s="21" t="str">
        <f t="shared" si="13"/>
        <v/>
      </c>
      <c r="P260" s="21" t="e">
        <f ca="1">IF(AND(O260&lt;&gt; "", COUNTIF(SAP!#REF!,O260)&gt;0),"Matched", "")</f>
        <v>#REF!</v>
      </c>
      <c r="Q260" s="21" t="str">
        <f ca="1">IF(OR(D260="AC",D260="TR"),"Logic4"&amp;"_"&amp;TEXT(C260,"dd.mm.yyyy") &amp;"_"&amp; 938818.42,"")</f>
        <v>Logic4_02.04.2020_938818.42</v>
      </c>
      <c r="R260" s="21" t="e">
        <f ca="1">IF(AND(Q260&lt;&gt; "", COUNTIF(SAP!#REF!,Q260)&gt;0),"Matched", "")</f>
        <v>#REF!</v>
      </c>
    </row>
    <row r="261" spans="1:18" hidden="1">
      <c r="A261" s="21">
        <v>11563327</v>
      </c>
      <c r="B261" s="22">
        <v>43923</v>
      </c>
      <c r="C261" s="22">
        <v>43923</v>
      </c>
      <c r="D261" s="21" t="s">
        <v>10</v>
      </c>
      <c r="E261" s="23">
        <v>0</v>
      </c>
      <c r="F261" s="23">
        <v>0</v>
      </c>
      <c r="G261" s="23">
        <v>4367.2700000000004</v>
      </c>
      <c r="H261" s="23">
        <v>172789.48</v>
      </c>
      <c r="I261" s="21" t="s">
        <v>11</v>
      </c>
      <c r="J261" s="21" t="s">
        <v>12</v>
      </c>
      <c r="K261" s="21" t="str">
        <f t="shared" si="14"/>
        <v/>
      </c>
      <c r="L261" s="21" t="e">
        <f ca="1">IF(AND(K261&lt;&gt; "", COUNTIF(SAP!#REF!,K261)&gt;0),"Matched", "")</f>
        <v>#REF!</v>
      </c>
      <c r="M261" s="21" t="str">
        <f t="shared" si="12"/>
        <v/>
      </c>
      <c r="N261" s="21" t="e">
        <f ca="1">IF(AND(M261&lt;&gt; "", COUNTIF(SAP!#REF!,M261)&gt;0),"Matched", "")</f>
        <v>#REF!</v>
      </c>
      <c r="O261" s="21" t="str">
        <f t="shared" si="13"/>
        <v/>
      </c>
      <c r="P261" s="21" t="e">
        <f ca="1">IF(AND(O261&lt;&gt; "", COUNTIF(SAP!#REF!,O261)&gt;0),"Matched", "")</f>
        <v>#REF!</v>
      </c>
      <c r="Q261" s="21" t="str">
        <f ca="1">IF(OR(D261="AC",D261="TR"),"Logic4"&amp;"_"&amp;TEXT(C261,"dd.mm.yyyy") &amp;"_"&amp; 938818.42,"")</f>
        <v>Logic4_02.04.2020_938818.42</v>
      </c>
      <c r="R261" s="21" t="e">
        <f ca="1">IF(AND(Q261&lt;&gt; "", COUNTIF(SAP!#REF!,Q261)&gt;0),"Matched", "")</f>
        <v>#REF!</v>
      </c>
    </row>
    <row r="262" spans="1:18" hidden="1">
      <c r="A262" s="21">
        <v>11563327</v>
      </c>
      <c r="B262" s="22">
        <v>43923</v>
      </c>
      <c r="C262" s="22">
        <v>43923</v>
      </c>
      <c r="D262" s="21" t="s">
        <v>10</v>
      </c>
      <c r="E262" s="23">
        <v>0</v>
      </c>
      <c r="F262" s="23">
        <v>0</v>
      </c>
      <c r="G262" s="23">
        <v>4385</v>
      </c>
      <c r="H262" s="23">
        <v>177174.48</v>
      </c>
      <c r="I262" s="21" t="s">
        <v>11</v>
      </c>
      <c r="J262" s="21" t="s">
        <v>12</v>
      </c>
      <c r="K262" s="21" t="str">
        <f t="shared" si="14"/>
        <v/>
      </c>
      <c r="L262" s="21" t="e">
        <f ca="1">IF(AND(K262&lt;&gt; "", COUNTIF(SAP!#REF!,K262)&gt;0),"Matched", "")</f>
        <v>#REF!</v>
      </c>
      <c r="M262" s="21" t="str">
        <f t="shared" si="12"/>
        <v/>
      </c>
      <c r="N262" s="21" t="e">
        <f ca="1">IF(AND(M262&lt;&gt; "", COUNTIF(SAP!#REF!,M262)&gt;0),"Matched", "")</f>
        <v>#REF!</v>
      </c>
      <c r="O262" s="21" t="str">
        <f t="shared" si="13"/>
        <v/>
      </c>
      <c r="P262" s="21" t="e">
        <f ca="1">IF(AND(O262&lt;&gt; "", COUNTIF(SAP!#REF!,O262)&gt;0),"Matched", "")</f>
        <v>#REF!</v>
      </c>
      <c r="Q262" s="21" t="str">
        <f ca="1">IF(OR(D262="AC",D262="TR"),"Logic4"&amp;"_"&amp;TEXT(C262,"dd.mm.yyyy") &amp;"_"&amp; 938818.42,"")</f>
        <v>Logic4_02.04.2020_938818.42</v>
      </c>
      <c r="R262" s="21" t="e">
        <f ca="1">IF(AND(Q262&lt;&gt; "", COUNTIF(SAP!#REF!,Q262)&gt;0),"Matched", "")</f>
        <v>#REF!</v>
      </c>
    </row>
    <row r="263" spans="1:18" hidden="1">
      <c r="A263" s="21">
        <v>11563327</v>
      </c>
      <c r="B263" s="22">
        <v>43923</v>
      </c>
      <c r="C263" s="22">
        <v>43923</v>
      </c>
      <c r="D263" s="21" t="s">
        <v>10</v>
      </c>
      <c r="E263" s="23">
        <v>0</v>
      </c>
      <c r="F263" s="23">
        <v>0</v>
      </c>
      <c r="G263" s="23">
        <v>4617.6000000000004</v>
      </c>
      <c r="H263" s="23">
        <v>181792.08</v>
      </c>
      <c r="I263" s="21" t="s">
        <v>11</v>
      </c>
      <c r="J263" s="21" t="s">
        <v>12</v>
      </c>
      <c r="K263" s="21" t="str">
        <f t="shared" si="14"/>
        <v/>
      </c>
      <c r="L263" s="21" t="e">
        <f ca="1">IF(AND(K263&lt;&gt; "", COUNTIF(SAP!#REF!,K263)&gt;0),"Matched", "")</f>
        <v>#REF!</v>
      </c>
      <c r="M263" s="21" t="str">
        <f t="shared" si="12"/>
        <v/>
      </c>
      <c r="N263" s="21" t="e">
        <f ca="1">IF(AND(M263&lt;&gt; "", COUNTIF(SAP!#REF!,M263)&gt;0),"Matched", "")</f>
        <v>#REF!</v>
      </c>
      <c r="O263" s="21" t="str">
        <f t="shared" si="13"/>
        <v/>
      </c>
      <c r="P263" s="21" t="e">
        <f ca="1">IF(AND(O263&lt;&gt; "", COUNTIF(SAP!#REF!,O263)&gt;0),"Matched", "")</f>
        <v>#REF!</v>
      </c>
      <c r="Q263" s="21" t="str">
        <f ca="1">IF(OR(D263="AC",D263="TR"),"Logic4"&amp;"_"&amp;TEXT(C263,"dd.mm.yyyy") &amp;"_"&amp; 938818.42,"")</f>
        <v>Logic4_02.04.2020_938818.42</v>
      </c>
      <c r="R263" s="21" t="e">
        <f ca="1">IF(AND(Q263&lt;&gt; "", COUNTIF(SAP!#REF!,Q263)&gt;0),"Matched", "")</f>
        <v>#REF!</v>
      </c>
    </row>
    <row r="264" spans="1:18" hidden="1">
      <c r="A264" s="21">
        <v>11563327</v>
      </c>
      <c r="B264" s="22">
        <v>43923</v>
      </c>
      <c r="C264" s="22">
        <v>43923</v>
      </c>
      <c r="D264" s="21" t="s">
        <v>10</v>
      </c>
      <c r="E264" s="23">
        <v>0</v>
      </c>
      <c r="F264" s="23">
        <v>0</v>
      </c>
      <c r="G264" s="23">
        <v>4745.6000000000004</v>
      </c>
      <c r="H264" s="23">
        <v>186537.68</v>
      </c>
      <c r="I264" s="21" t="s">
        <v>11</v>
      </c>
      <c r="J264" s="21" t="s">
        <v>12</v>
      </c>
      <c r="K264" s="21" t="str">
        <f t="shared" si="14"/>
        <v/>
      </c>
      <c r="L264" s="21" t="e">
        <f ca="1">IF(AND(K264&lt;&gt; "", COUNTIF(SAP!#REF!,K264)&gt;0),"Matched", "")</f>
        <v>#REF!</v>
      </c>
      <c r="M264" s="21" t="str">
        <f t="shared" si="12"/>
        <v/>
      </c>
      <c r="N264" s="21" t="e">
        <f ca="1">IF(AND(M264&lt;&gt; "", COUNTIF(SAP!#REF!,M264)&gt;0),"Matched", "")</f>
        <v>#REF!</v>
      </c>
      <c r="O264" s="21" t="str">
        <f t="shared" si="13"/>
        <v/>
      </c>
      <c r="P264" s="21" t="e">
        <f ca="1">IF(AND(O264&lt;&gt; "", COUNTIF(SAP!#REF!,O264)&gt;0),"Matched", "")</f>
        <v>#REF!</v>
      </c>
      <c r="Q264" s="21" t="str">
        <f ca="1">IF(OR(D264="AC",D264="TR"),"Logic4"&amp;"_"&amp;TEXT(C264,"dd.mm.yyyy") &amp;"_"&amp; 938818.42,"")</f>
        <v>Logic4_02.04.2020_938818.42</v>
      </c>
      <c r="R264" s="21" t="e">
        <f ca="1">IF(AND(Q264&lt;&gt; "", COUNTIF(SAP!#REF!,Q264)&gt;0),"Matched", "")</f>
        <v>#REF!</v>
      </c>
    </row>
    <row r="265" spans="1:18" hidden="1">
      <c r="A265" s="21">
        <v>11563327</v>
      </c>
      <c r="B265" s="22">
        <v>43923</v>
      </c>
      <c r="C265" s="22">
        <v>43923</v>
      </c>
      <c r="D265" s="21" t="s">
        <v>10</v>
      </c>
      <c r="E265" s="23">
        <v>0</v>
      </c>
      <c r="F265" s="23">
        <v>0</v>
      </c>
      <c r="G265" s="23">
        <v>4891.6000000000004</v>
      </c>
      <c r="H265" s="23">
        <v>191429.28</v>
      </c>
      <c r="I265" s="21" t="s">
        <v>11</v>
      </c>
      <c r="J265" s="21" t="s">
        <v>12</v>
      </c>
      <c r="K265" s="21" t="str">
        <f t="shared" si="14"/>
        <v/>
      </c>
      <c r="L265" s="21" t="e">
        <f ca="1">IF(AND(K265&lt;&gt; "", COUNTIF(SAP!#REF!,K265)&gt;0),"Matched", "")</f>
        <v>#REF!</v>
      </c>
      <c r="M265" s="21" t="str">
        <f t="shared" si="12"/>
        <v/>
      </c>
      <c r="N265" s="21" t="e">
        <f ca="1">IF(AND(M265&lt;&gt; "", COUNTIF(SAP!#REF!,M265)&gt;0),"Matched", "")</f>
        <v>#REF!</v>
      </c>
      <c r="O265" s="21" t="str">
        <f t="shared" si="13"/>
        <v/>
      </c>
      <c r="P265" s="21" t="e">
        <f ca="1">IF(AND(O265&lt;&gt; "", COUNTIF(SAP!#REF!,O265)&gt;0),"Matched", "")</f>
        <v>#REF!</v>
      </c>
      <c r="Q265" s="21" t="str">
        <f ca="1">IF(OR(D265="AC",D265="TR"),"Logic4"&amp;"_"&amp;TEXT(C265,"dd.mm.yyyy") &amp;"_"&amp; 938818.42,"")</f>
        <v>Logic4_02.04.2020_938818.42</v>
      </c>
      <c r="R265" s="21" t="e">
        <f ca="1">IF(AND(Q265&lt;&gt; "", COUNTIF(SAP!#REF!,Q265)&gt;0),"Matched", "")</f>
        <v>#REF!</v>
      </c>
    </row>
    <row r="266" spans="1:18" hidden="1">
      <c r="A266" s="21">
        <v>11563327</v>
      </c>
      <c r="B266" s="22">
        <v>43923</v>
      </c>
      <c r="C266" s="22">
        <v>43923</v>
      </c>
      <c r="D266" s="21" t="s">
        <v>10</v>
      </c>
      <c r="E266" s="23">
        <v>0</v>
      </c>
      <c r="F266" s="23">
        <v>0</v>
      </c>
      <c r="G266" s="23">
        <v>4990</v>
      </c>
      <c r="H266" s="23">
        <v>196419.28</v>
      </c>
      <c r="I266" s="21" t="s">
        <v>11</v>
      </c>
      <c r="J266" s="21" t="s">
        <v>12</v>
      </c>
      <c r="K266" s="21" t="str">
        <f t="shared" si="14"/>
        <v/>
      </c>
      <c r="L266" s="21" t="e">
        <f ca="1">IF(AND(K266&lt;&gt; "", COUNTIF(SAP!#REF!,K266)&gt;0),"Matched", "")</f>
        <v>#REF!</v>
      </c>
      <c r="M266" s="21" t="str">
        <f t="shared" si="12"/>
        <v/>
      </c>
      <c r="N266" s="21" t="e">
        <f ca="1">IF(AND(M266&lt;&gt; "", COUNTIF(SAP!#REF!,M266)&gt;0),"Matched", "")</f>
        <v>#REF!</v>
      </c>
      <c r="O266" s="21" t="str">
        <f t="shared" si="13"/>
        <v/>
      </c>
      <c r="P266" s="21" t="e">
        <f ca="1">IF(AND(O266&lt;&gt; "", COUNTIF(SAP!#REF!,O266)&gt;0),"Matched", "")</f>
        <v>#REF!</v>
      </c>
      <c r="Q266" s="21" t="str">
        <f ca="1">IF(OR(D266="AC",D266="TR"),"Logic4"&amp;"_"&amp;TEXT(C266,"dd.mm.yyyy") &amp;"_"&amp; 938818.42,"")</f>
        <v>Logic4_02.04.2020_938818.42</v>
      </c>
      <c r="R266" s="21" t="e">
        <f ca="1">IF(AND(Q266&lt;&gt; "", COUNTIF(SAP!#REF!,Q266)&gt;0),"Matched", "")</f>
        <v>#REF!</v>
      </c>
    </row>
    <row r="267" spans="1:18" hidden="1">
      <c r="A267" s="21">
        <v>11563327</v>
      </c>
      <c r="B267" s="22">
        <v>43923</v>
      </c>
      <c r="C267" s="22">
        <v>43923</v>
      </c>
      <c r="D267" s="21" t="s">
        <v>10</v>
      </c>
      <c r="E267" s="23">
        <v>0</v>
      </c>
      <c r="F267" s="23">
        <v>0</v>
      </c>
      <c r="G267" s="23">
        <v>5092.1000000000004</v>
      </c>
      <c r="H267" s="23">
        <v>201511.38</v>
      </c>
      <c r="I267" s="21" t="s">
        <v>11</v>
      </c>
      <c r="J267" s="21" t="s">
        <v>12</v>
      </c>
      <c r="K267" s="21" t="str">
        <f t="shared" si="14"/>
        <v/>
      </c>
      <c r="L267" s="21" t="e">
        <f ca="1">IF(AND(K267&lt;&gt; "", COUNTIF(SAP!#REF!,K267)&gt;0),"Matched", "")</f>
        <v>#REF!</v>
      </c>
      <c r="M267" s="21" t="str">
        <f t="shared" si="12"/>
        <v/>
      </c>
      <c r="N267" s="21" t="e">
        <f ca="1">IF(AND(M267&lt;&gt; "", COUNTIF(SAP!#REF!,M267)&gt;0),"Matched", "")</f>
        <v>#REF!</v>
      </c>
      <c r="O267" s="21" t="str">
        <f t="shared" si="13"/>
        <v/>
      </c>
      <c r="P267" s="21" t="e">
        <f ca="1">IF(AND(O267&lt;&gt; "", COUNTIF(SAP!#REF!,O267)&gt;0),"Matched", "")</f>
        <v>#REF!</v>
      </c>
      <c r="Q267" s="21" t="str">
        <f ca="1">IF(OR(D267="AC",D267="TR"),"Logic4"&amp;"_"&amp;TEXT(C267,"dd.mm.yyyy") &amp;"_"&amp; 938818.42,"")</f>
        <v>Logic4_02.04.2020_938818.42</v>
      </c>
      <c r="R267" s="21" t="e">
        <f ca="1">IF(AND(Q267&lt;&gt; "", COUNTIF(SAP!#REF!,Q267)&gt;0),"Matched", "")</f>
        <v>#REF!</v>
      </c>
    </row>
    <row r="268" spans="1:18" hidden="1">
      <c r="A268" s="21">
        <v>11563327</v>
      </c>
      <c r="B268" s="22">
        <v>43923</v>
      </c>
      <c r="C268" s="22">
        <v>43923</v>
      </c>
      <c r="D268" s="21" t="s">
        <v>10</v>
      </c>
      <c r="E268" s="23">
        <v>0</v>
      </c>
      <c r="F268" s="23">
        <v>0</v>
      </c>
      <c r="G268" s="23">
        <v>5260.9</v>
      </c>
      <c r="H268" s="23">
        <v>206772.28</v>
      </c>
      <c r="I268" s="21" t="s">
        <v>11</v>
      </c>
      <c r="J268" s="21" t="s">
        <v>12</v>
      </c>
      <c r="K268" s="21" t="str">
        <f t="shared" si="14"/>
        <v/>
      </c>
      <c r="L268" s="21" t="e">
        <f ca="1">IF(AND(K268&lt;&gt; "", COUNTIF(SAP!#REF!,K268)&gt;0),"Matched", "")</f>
        <v>#REF!</v>
      </c>
      <c r="M268" s="21" t="str">
        <f t="shared" si="12"/>
        <v/>
      </c>
      <c r="N268" s="21" t="e">
        <f ca="1">IF(AND(M268&lt;&gt; "", COUNTIF(SAP!#REF!,M268)&gt;0),"Matched", "")</f>
        <v>#REF!</v>
      </c>
      <c r="O268" s="21" t="str">
        <f t="shared" si="13"/>
        <v/>
      </c>
      <c r="P268" s="21" t="e">
        <f ca="1">IF(AND(O268&lt;&gt; "", COUNTIF(SAP!#REF!,O268)&gt;0),"Matched", "")</f>
        <v>#REF!</v>
      </c>
      <c r="Q268" s="21" t="str">
        <f ca="1">IF(OR(D268="AC",D268="TR"),"Logic4"&amp;"_"&amp;TEXT(C268,"dd.mm.yyyy") &amp;"_"&amp; 938818.42,"")</f>
        <v>Logic4_02.04.2020_938818.42</v>
      </c>
      <c r="R268" s="21" t="e">
        <f ca="1">IF(AND(Q268&lt;&gt; "", COUNTIF(SAP!#REF!,Q268)&gt;0),"Matched", "")</f>
        <v>#REF!</v>
      </c>
    </row>
    <row r="269" spans="1:18" hidden="1">
      <c r="A269" s="21">
        <v>11563327</v>
      </c>
      <c r="B269" s="22">
        <v>43923</v>
      </c>
      <c r="C269" s="22">
        <v>43923</v>
      </c>
      <c r="D269" s="21" t="s">
        <v>10</v>
      </c>
      <c r="E269" s="23">
        <v>0</v>
      </c>
      <c r="F269" s="23">
        <v>0</v>
      </c>
      <c r="G269" s="23">
        <v>5345.1</v>
      </c>
      <c r="H269" s="23">
        <v>212117.38</v>
      </c>
      <c r="I269" s="21" t="s">
        <v>11</v>
      </c>
      <c r="J269" s="21" t="s">
        <v>12</v>
      </c>
      <c r="K269" s="21" t="str">
        <f t="shared" si="14"/>
        <v/>
      </c>
      <c r="L269" s="21" t="e">
        <f ca="1">IF(AND(K269&lt;&gt; "", COUNTIF(SAP!#REF!,K269)&gt;0),"Matched", "")</f>
        <v>#REF!</v>
      </c>
      <c r="M269" s="21" t="str">
        <f t="shared" si="12"/>
        <v/>
      </c>
      <c r="N269" s="21" t="e">
        <f ca="1">IF(AND(M269&lt;&gt; "", COUNTIF(SAP!#REF!,M269)&gt;0),"Matched", "")</f>
        <v>#REF!</v>
      </c>
      <c r="O269" s="21" t="str">
        <f t="shared" si="13"/>
        <v/>
      </c>
      <c r="P269" s="21" t="e">
        <f ca="1">IF(AND(O269&lt;&gt; "", COUNTIF(SAP!#REF!,O269)&gt;0),"Matched", "")</f>
        <v>#REF!</v>
      </c>
      <c r="Q269" s="21" t="str">
        <f ca="1">IF(OR(D269="AC",D269="TR"),"Logic4"&amp;"_"&amp;TEXT(C269,"dd.mm.yyyy") &amp;"_"&amp; 938818.42,"")</f>
        <v>Logic4_02.04.2020_938818.42</v>
      </c>
      <c r="R269" s="21" t="e">
        <f ca="1">IF(AND(Q269&lt;&gt; "", COUNTIF(SAP!#REF!,Q269)&gt;0),"Matched", "")</f>
        <v>#REF!</v>
      </c>
    </row>
    <row r="270" spans="1:18" hidden="1">
      <c r="A270" s="21">
        <v>11563327</v>
      </c>
      <c r="B270" s="22">
        <v>43923</v>
      </c>
      <c r="C270" s="22">
        <v>43923</v>
      </c>
      <c r="D270" s="21" t="s">
        <v>10</v>
      </c>
      <c r="E270" s="23">
        <v>0</v>
      </c>
      <c r="F270" s="23">
        <v>0</v>
      </c>
      <c r="G270" s="23">
        <v>5410</v>
      </c>
      <c r="H270" s="23">
        <v>217527.38</v>
      </c>
      <c r="I270" s="21" t="s">
        <v>11</v>
      </c>
      <c r="J270" s="21" t="s">
        <v>12</v>
      </c>
      <c r="K270" s="21" t="str">
        <f t="shared" si="14"/>
        <v/>
      </c>
      <c r="L270" s="21" t="e">
        <f ca="1">IF(AND(K270&lt;&gt; "", COUNTIF(SAP!#REF!,K270)&gt;0),"Matched", "")</f>
        <v>#REF!</v>
      </c>
      <c r="M270" s="21" t="str">
        <f t="shared" si="12"/>
        <v/>
      </c>
      <c r="N270" s="21" t="e">
        <f ca="1">IF(AND(M270&lt;&gt; "", COUNTIF(SAP!#REF!,M270)&gt;0),"Matched", "")</f>
        <v>#REF!</v>
      </c>
      <c r="O270" s="21" t="str">
        <f t="shared" si="13"/>
        <v/>
      </c>
      <c r="P270" s="21" t="e">
        <f ca="1">IF(AND(O270&lt;&gt; "", COUNTIF(SAP!#REF!,O270)&gt;0),"Matched", "")</f>
        <v>#REF!</v>
      </c>
      <c r="Q270" s="21" t="str">
        <f ca="1">IF(OR(D270="AC",D270="TR"),"Logic4"&amp;"_"&amp;TEXT(C270,"dd.mm.yyyy") &amp;"_"&amp; 938818.42,"")</f>
        <v>Logic4_02.04.2020_938818.42</v>
      </c>
      <c r="R270" s="21" t="e">
        <f ca="1">IF(AND(Q270&lt;&gt; "", COUNTIF(SAP!#REF!,Q270)&gt;0),"Matched", "")</f>
        <v>#REF!</v>
      </c>
    </row>
    <row r="271" spans="1:18" hidden="1">
      <c r="A271" s="21">
        <v>11563327</v>
      </c>
      <c r="B271" s="22">
        <v>43923</v>
      </c>
      <c r="C271" s="22">
        <v>43923</v>
      </c>
      <c r="D271" s="21" t="s">
        <v>10</v>
      </c>
      <c r="E271" s="23">
        <v>0</v>
      </c>
      <c r="F271" s="23">
        <v>0</v>
      </c>
      <c r="G271" s="23">
        <v>5605.9</v>
      </c>
      <c r="H271" s="23">
        <v>223133.28</v>
      </c>
      <c r="I271" s="21" t="s">
        <v>11</v>
      </c>
      <c r="J271" s="21" t="s">
        <v>12</v>
      </c>
      <c r="K271" s="21" t="str">
        <f t="shared" si="14"/>
        <v/>
      </c>
      <c r="L271" s="21" t="e">
        <f ca="1">IF(AND(K271&lt;&gt; "", COUNTIF(SAP!#REF!,K271)&gt;0),"Matched", "")</f>
        <v>#REF!</v>
      </c>
      <c r="M271" s="21" t="str">
        <f t="shared" si="12"/>
        <v/>
      </c>
      <c r="N271" s="21" t="e">
        <f ca="1">IF(AND(M271&lt;&gt; "", COUNTIF(SAP!#REF!,M271)&gt;0),"Matched", "")</f>
        <v>#REF!</v>
      </c>
      <c r="O271" s="21" t="str">
        <f t="shared" si="13"/>
        <v/>
      </c>
      <c r="P271" s="21" t="e">
        <f ca="1">IF(AND(O271&lt;&gt; "", COUNTIF(SAP!#REF!,O271)&gt;0),"Matched", "")</f>
        <v>#REF!</v>
      </c>
      <c r="Q271" s="21" t="str">
        <f ca="1">IF(OR(D271="AC",D271="TR"),"Logic4"&amp;"_"&amp;TEXT(C271,"dd.mm.yyyy") &amp;"_"&amp; 938818.42,"")</f>
        <v>Logic4_02.04.2020_938818.42</v>
      </c>
      <c r="R271" s="21" t="e">
        <f ca="1">IF(AND(Q271&lt;&gt; "", COUNTIF(SAP!#REF!,Q271)&gt;0),"Matched", "")</f>
        <v>#REF!</v>
      </c>
    </row>
    <row r="272" spans="1:18" hidden="1">
      <c r="A272" s="21">
        <v>11563327</v>
      </c>
      <c r="B272" s="22">
        <v>43923</v>
      </c>
      <c r="C272" s="22">
        <v>43923</v>
      </c>
      <c r="D272" s="21" t="s">
        <v>10</v>
      </c>
      <c r="E272" s="23">
        <v>0</v>
      </c>
      <c r="F272" s="23">
        <v>0</v>
      </c>
      <c r="G272" s="23">
        <v>5637.6</v>
      </c>
      <c r="H272" s="23">
        <v>228770.88</v>
      </c>
      <c r="I272" s="21" t="s">
        <v>11</v>
      </c>
      <c r="J272" s="21" t="s">
        <v>12</v>
      </c>
      <c r="K272" s="21" t="str">
        <f t="shared" si="14"/>
        <v/>
      </c>
      <c r="L272" s="21" t="e">
        <f ca="1">IF(AND(K272&lt;&gt; "", COUNTIF(SAP!#REF!,K272)&gt;0),"Matched", "")</f>
        <v>#REF!</v>
      </c>
      <c r="M272" s="21" t="str">
        <f t="shared" si="12"/>
        <v/>
      </c>
      <c r="N272" s="21" t="e">
        <f ca="1">IF(AND(M272&lt;&gt; "", COUNTIF(SAP!#REF!,M272)&gt;0),"Matched", "")</f>
        <v>#REF!</v>
      </c>
      <c r="O272" s="21" t="str">
        <f t="shared" si="13"/>
        <v/>
      </c>
      <c r="P272" s="21" t="e">
        <f ca="1">IF(AND(O272&lt;&gt; "", COUNTIF(SAP!#REF!,O272)&gt;0),"Matched", "")</f>
        <v>#REF!</v>
      </c>
      <c r="Q272" s="21" t="str">
        <f ca="1">IF(OR(D272="AC",D272="TR"),"Logic4"&amp;"_"&amp;TEXT(C272,"dd.mm.yyyy") &amp;"_"&amp; 938818.42,"")</f>
        <v>Logic4_02.04.2020_938818.42</v>
      </c>
      <c r="R272" s="21" t="e">
        <f ca="1">IF(AND(Q272&lt;&gt; "", COUNTIF(SAP!#REF!,Q272)&gt;0),"Matched", "")</f>
        <v>#REF!</v>
      </c>
    </row>
    <row r="273" spans="1:18" hidden="1">
      <c r="A273" s="21">
        <v>11563327</v>
      </c>
      <c r="B273" s="22">
        <v>43923</v>
      </c>
      <c r="C273" s="22">
        <v>43923</v>
      </c>
      <c r="D273" s="21" t="s">
        <v>10</v>
      </c>
      <c r="E273" s="23">
        <v>0</v>
      </c>
      <c r="F273" s="23">
        <v>0</v>
      </c>
      <c r="G273" s="23">
        <v>5650</v>
      </c>
      <c r="H273" s="23">
        <v>234420.88</v>
      </c>
      <c r="I273" s="21" t="s">
        <v>11</v>
      </c>
      <c r="J273" s="21" t="s">
        <v>12</v>
      </c>
      <c r="K273" s="21" t="str">
        <f t="shared" si="14"/>
        <v/>
      </c>
      <c r="L273" s="21" t="e">
        <f ca="1">IF(AND(K273&lt;&gt; "", COUNTIF(SAP!#REF!,K273)&gt;0),"Matched", "")</f>
        <v>#REF!</v>
      </c>
      <c r="M273" s="21" t="str">
        <f t="shared" si="12"/>
        <v/>
      </c>
      <c r="N273" s="21" t="e">
        <f ca="1">IF(AND(M273&lt;&gt; "", COUNTIF(SAP!#REF!,M273)&gt;0),"Matched", "")</f>
        <v>#REF!</v>
      </c>
      <c r="O273" s="21" t="str">
        <f t="shared" si="13"/>
        <v/>
      </c>
      <c r="P273" s="21" t="e">
        <f ca="1">IF(AND(O273&lt;&gt; "", COUNTIF(SAP!#REF!,O273)&gt;0),"Matched", "")</f>
        <v>#REF!</v>
      </c>
      <c r="Q273" s="21" t="str">
        <f ca="1">IF(OR(D273="AC",D273="TR"),"Logic4"&amp;"_"&amp;TEXT(C273,"dd.mm.yyyy") &amp;"_"&amp; 938818.42,"")</f>
        <v>Logic4_02.04.2020_938818.42</v>
      </c>
      <c r="R273" s="21" t="e">
        <f ca="1">IF(AND(Q273&lt;&gt; "", COUNTIF(SAP!#REF!,Q273)&gt;0),"Matched", "")</f>
        <v>#REF!</v>
      </c>
    </row>
    <row r="274" spans="1:18" hidden="1">
      <c r="A274" s="21">
        <v>11563327</v>
      </c>
      <c r="B274" s="22">
        <v>43923</v>
      </c>
      <c r="C274" s="22">
        <v>43923</v>
      </c>
      <c r="D274" s="21" t="s">
        <v>10</v>
      </c>
      <c r="E274" s="23">
        <v>0</v>
      </c>
      <c r="F274" s="23">
        <v>0</v>
      </c>
      <c r="G274" s="23">
        <v>5658.7</v>
      </c>
      <c r="H274" s="23">
        <v>240079.58</v>
      </c>
      <c r="I274" s="21" t="s">
        <v>11</v>
      </c>
      <c r="J274" s="21" t="s">
        <v>12</v>
      </c>
      <c r="K274" s="21" t="str">
        <f t="shared" si="14"/>
        <v/>
      </c>
      <c r="L274" s="21" t="e">
        <f ca="1">IF(AND(K274&lt;&gt; "", COUNTIF(SAP!#REF!,K274)&gt;0),"Matched", "")</f>
        <v>#REF!</v>
      </c>
      <c r="M274" s="21" t="str">
        <f t="shared" si="12"/>
        <v/>
      </c>
      <c r="N274" s="21" t="e">
        <f ca="1">IF(AND(M274&lt;&gt; "", COUNTIF(SAP!#REF!,M274)&gt;0),"Matched", "")</f>
        <v>#REF!</v>
      </c>
      <c r="O274" s="21" t="str">
        <f t="shared" si="13"/>
        <v/>
      </c>
      <c r="P274" s="21" t="e">
        <f ca="1">IF(AND(O274&lt;&gt; "", COUNTIF(SAP!#REF!,O274)&gt;0),"Matched", "")</f>
        <v>#REF!</v>
      </c>
      <c r="Q274" s="21" t="str">
        <f ca="1">IF(OR(D274="AC",D274="TR"),"Logic4"&amp;"_"&amp;TEXT(C274,"dd.mm.yyyy") &amp;"_"&amp; 938818.42,"")</f>
        <v>Logic4_02.04.2020_938818.42</v>
      </c>
      <c r="R274" s="21" t="e">
        <f ca="1">IF(AND(Q274&lt;&gt; "", COUNTIF(SAP!#REF!,Q274)&gt;0),"Matched", "")</f>
        <v>#REF!</v>
      </c>
    </row>
    <row r="275" spans="1:18" hidden="1">
      <c r="A275" s="21">
        <v>11563327</v>
      </c>
      <c r="B275" s="22">
        <v>43923</v>
      </c>
      <c r="C275" s="22">
        <v>43923</v>
      </c>
      <c r="D275" s="21" t="s">
        <v>10</v>
      </c>
      <c r="E275" s="23">
        <v>0</v>
      </c>
      <c r="F275" s="23">
        <v>0</v>
      </c>
      <c r="G275" s="23">
        <v>5713.7</v>
      </c>
      <c r="H275" s="23">
        <v>245793.28</v>
      </c>
      <c r="I275" s="21" t="s">
        <v>11</v>
      </c>
      <c r="J275" s="21" t="s">
        <v>12</v>
      </c>
      <c r="K275" s="21" t="str">
        <f t="shared" si="14"/>
        <v/>
      </c>
      <c r="L275" s="21" t="e">
        <f ca="1">IF(AND(K275&lt;&gt; "", COUNTIF(SAP!#REF!,K275)&gt;0),"Matched", "")</f>
        <v>#REF!</v>
      </c>
      <c r="M275" s="21" t="str">
        <f t="shared" si="12"/>
        <v/>
      </c>
      <c r="N275" s="21" t="e">
        <f ca="1">IF(AND(M275&lt;&gt; "", COUNTIF(SAP!#REF!,M275)&gt;0),"Matched", "")</f>
        <v>#REF!</v>
      </c>
      <c r="O275" s="21" t="str">
        <f t="shared" si="13"/>
        <v/>
      </c>
      <c r="P275" s="21" t="e">
        <f ca="1">IF(AND(O275&lt;&gt; "", COUNTIF(SAP!#REF!,O275)&gt;0),"Matched", "")</f>
        <v>#REF!</v>
      </c>
      <c r="Q275" s="21" t="str">
        <f ca="1">IF(OR(D275="AC",D275="TR"),"Logic4"&amp;"_"&amp;TEXT(C275,"dd.mm.yyyy") &amp;"_"&amp; 938818.42,"")</f>
        <v>Logic4_02.04.2020_938818.42</v>
      </c>
      <c r="R275" s="21" t="e">
        <f ca="1">IF(AND(Q275&lt;&gt; "", COUNTIF(SAP!#REF!,Q275)&gt;0),"Matched", "")</f>
        <v>#REF!</v>
      </c>
    </row>
    <row r="276" spans="1:18" hidden="1">
      <c r="A276" s="21">
        <v>11563327</v>
      </c>
      <c r="B276" s="22">
        <v>43923</v>
      </c>
      <c r="C276" s="22">
        <v>43923</v>
      </c>
      <c r="D276" s="21" t="s">
        <v>10</v>
      </c>
      <c r="E276" s="23">
        <v>0</v>
      </c>
      <c r="F276" s="23">
        <v>0</v>
      </c>
      <c r="G276" s="23">
        <v>5792.5</v>
      </c>
      <c r="H276" s="23">
        <v>251585.78</v>
      </c>
      <c r="I276" s="21" t="s">
        <v>11</v>
      </c>
      <c r="J276" s="21" t="s">
        <v>12</v>
      </c>
      <c r="K276" s="21" t="str">
        <f t="shared" si="14"/>
        <v/>
      </c>
      <c r="L276" s="21" t="e">
        <f ca="1">IF(AND(K276&lt;&gt; "", COUNTIF(SAP!#REF!,K276)&gt;0),"Matched", "")</f>
        <v>#REF!</v>
      </c>
      <c r="M276" s="21" t="str">
        <f t="shared" si="12"/>
        <v/>
      </c>
      <c r="N276" s="21" t="e">
        <f ca="1">IF(AND(M276&lt;&gt; "", COUNTIF(SAP!#REF!,M276)&gt;0),"Matched", "")</f>
        <v>#REF!</v>
      </c>
      <c r="O276" s="21" t="str">
        <f t="shared" si="13"/>
        <v/>
      </c>
      <c r="P276" s="21" t="e">
        <f ca="1">IF(AND(O276&lt;&gt; "", COUNTIF(SAP!#REF!,O276)&gt;0),"Matched", "")</f>
        <v>#REF!</v>
      </c>
      <c r="Q276" s="21" t="str">
        <f ca="1">IF(OR(D276="AC",D276="TR"),"Logic4"&amp;"_"&amp;TEXT(C276,"dd.mm.yyyy") &amp;"_"&amp; 938818.42,"")</f>
        <v>Logic4_02.04.2020_938818.42</v>
      </c>
      <c r="R276" s="21" t="e">
        <f ca="1">IF(AND(Q276&lt;&gt; "", COUNTIF(SAP!#REF!,Q276)&gt;0),"Matched", "")</f>
        <v>#REF!</v>
      </c>
    </row>
    <row r="277" spans="1:18" hidden="1">
      <c r="A277" s="21">
        <v>11563327</v>
      </c>
      <c r="B277" s="22">
        <v>43923</v>
      </c>
      <c r="C277" s="22">
        <v>43923</v>
      </c>
      <c r="D277" s="21" t="s">
        <v>10</v>
      </c>
      <c r="E277" s="23">
        <v>0</v>
      </c>
      <c r="F277" s="23">
        <v>0</v>
      </c>
      <c r="G277" s="23">
        <v>5883.5</v>
      </c>
      <c r="H277" s="23">
        <v>257469.28</v>
      </c>
      <c r="I277" s="21" t="s">
        <v>11</v>
      </c>
      <c r="J277" s="21" t="s">
        <v>12</v>
      </c>
      <c r="K277" s="21" t="str">
        <f t="shared" si="14"/>
        <v/>
      </c>
      <c r="L277" s="21" t="e">
        <f ca="1">IF(AND(K277&lt;&gt; "", COUNTIF(SAP!#REF!,K277)&gt;0),"Matched", "")</f>
        <v>#REF!</v>
      </c>
      <c r="M277" s="21" t="str">
        <f t="shared" si="12"/>
        <v/>
      </c>
      <c r="N277" s="21" t="e">
        <f ca="1">IF(AND(M277&lt;&gt; "", COUNTIF(SAP!#REF!,M277)&gt;0),"Matched", "")</f>
        <v>#REF!</v>
      </c>
      <c r="O277" s="21" t="str">
        <f t="shared" si="13"/>
        <v/>
      </c>
      <c r="P277" s="21" t="e">
        <f ca="1">IF(AND(O277&lt;&gt; "", COUNTIF(SAP!#REF!,O277)&gt;0),"Matched", "")</f>
        <v>#REF!</v>
      </c>
      <c r="Q277" s="21" t="str">
        <f ca="1">IF(OR(D277="AC",D277="TR"),"Logic4"&amp;"_"&amp;TEXT(C277,"dd.mm.yyyy") &amp;"_"&amp; 938818.42,"")</f>
        <v>Logic4_02.04.2020_938818.42</v>
      </c>
      <c r="R277" s="21" t="e">
        <f ca="1">IF(AND(Q277&lt;&gt; "", COUNTIF(SAP!#REF!,Q277)&gt;0),"Matched", "")</f>
        <v>#REF!</v>
      </c>
    </row>
    <row r="278" spans="1:18" hidden="1">
      <c r="A278" s="21">
        <v>11563327</v>
      </c>
      <c r="B278" s="22">
        <v>43923</v>
      </c>
      <c r="C278" s="22">
        <v>43923</v>
      </c>
      <c r="D278" s="21" t="s">
        <v>10</v>
      </c>
      <c r="E278" s="23">
        <v>0</v>
      </c>
      <c r="F278" s="23">
        <v>0</v>
      </c>
      <c r="G278" s="23">
        <v>6000</v>
      </c>
      <c r="H278" s="23">
        <v>263469.28000000003</v>
      </c>
      <c r="I278" s="21" t="s">
        <v>11</v>
      </c>
      <c r="J278" s="21" t="s">
        <v>12</v>
      </c>
      <c r="K278" s="21" t="str">
        <f t="shared" si="14"/>
        <v/>
      </c>
      <c r="L278" s="21" t="e">
        <f ca="1">IF(AND(K278&lt;&gt; "", COUNTIF(SAP!#REF!,K278)&gt;0),"Matched", "")</f>
        <v>#REF!</v>
      </c>
      <c r="M278" s="21" t="str">
        <f t="shared" si="12"/>
        <v/>
      </c>
      <c r="N278" s="21" t="e">
        <f ca="1">IF(AND(M278&lt;&gt; "", COUNTIF(SAP!#REF!,M278)&gt;0),"Matched", "")</f>
        <v>#REF!</v>
      </c>
      <c r="O278" s="21" t="str">
        <f t="shared" si="13"/>
        <v/>
      </c>
      <c r="P278" s="21" t="e">
        <f ca="1">IF(AND(O278&lt;&gt; "", COUNTIF(SAP!#REF!,O278)&gt;0),"Matched", "")</f>
        <v>#REF!</v>
      </c>
      <c r="Q278" s="21" t="str">
        <f ca="1">IF(OR(D278="AC",D278="TR"),"Logic4"&amp;"_"&amp;TEXT(C278,"dd.mm.yyyy") &amp;"_"&amp; 938818.42,"")</f>
        <v>Logic4_02.04.2020_938818.42</v>
      </c>
      <c r="R278" s="21" t="e">
        <f ca="1">IF(AND(Q278&lt;&gt; "", COUNTIF(SAP!#REF!,Q278)&gt;0),"Matched", "")</f>
        <v>#REF!</v>
      </c>
    </row>
    <row r="279" spans="1:18" hidden="1">
      <c r="A279" s="21">
        <v>11563327</v>
      </c>
      <c r="B279" s="22">
        <v>43923</v>
      </c>
      <c r="C279" s="22">
        <v>43923</v>
      </c>
      <c r="D279" s="21" t="s">
        <v>10</v>
      </c>
      <c r="E279" s="23">
        <v>0</v>
      </c>
      <c r="F279" s="23">
        <v>0</v>
      </c>
      <c r="G279" s="23">
        <v>6140</v>
      </c>
      <c r="H279" s="23">
        <v>269609.28000000003</v>
      </c>
      <c r="I279" s="21" t="s">
        <v>11</v>
      </c>
      <c r="J279" s="21" t="s">
        <v>12</v>
      </c>
      <c r="K279" s="21" t="str">
        <f t="shared" si="14"/>
        <v/>
      </c>
      <c r="L279" s="21" t="e">
        <f ca="1">IF(AND(K279&lt;&gt; "", COUNTIF(SAP!#REF!,K279)&gt;0),"Matched", "")</f>
        <v>#REF!</v>
      </c>
      <c r="M279" s="21" t="str">
        <f t="shared" si="12"/>
        <v/>
      </c>
      <c r="N279" s="21" t="e">
        <f ca="1">IF(AND(M279&lt;&gt; "", COUNTIF(SAP!#REF!,M279)&gt;0),"Matched", "")</f>
        <v>#REF!</v>
      </c>
      <c r="O279" s="21" t="str">
        <f t="shared" si="13"/>
        <v/>
      </c>
      <c r="P279" s="21" t="e">
        <f ca="1">IF(AND(O279&lt;&gt; "", COUNTIF(SAP!#REF!,O279)&gt;0),"Matched", "")</f>
        <v>#REF!</v>
      </c>
      <c r="Q279" s="21" t="str">
        <f ca="1">IF(OR(D279="AC",D279="TR"),"Logic4"&amp;"_"&amp;TEXT(C279,"dd.mm.yyyy") &amp;"_"&amp; 938818.42,"")</f>
        <v>Logic4_02.04.2020_938818.42</v>
      </c>
      <c r="R279" s="21" t="e">
        <f ca="1">IF(AND(Q279&lt;&gt; "", COUNTIF(SAP!#REF!,Q279)&gt;0),"Matched", "")</f>
        <v>#REF!</v>
      </c>
    </row>
    <row r="280" spans="1:18" hidden="1">
      <c r="A280" s="21">
        <v>11563327</v>
      </c>
      <c r="B280" s="22">
        <v>43923</v>
      </c>
      <c r="C280" s="22">
        <v>43923</v>
      </c>
      <c r="D280" s="21" t="s">
        <v>10</v>
      </c>
      <c r="E280" s="23">
        <v>0</v>
      </c>
      <c r="F280" s="23">
        <v>0</v>
      </c>
      <c r="G280" s="23">
        <v>6190</v>
      </c>
      <c r="H280" s="23">
        <v>275799.28000000003</v>
      </c>
      <c r="I280" s="21" t="s">
        <v>11</v>
      </c>
      <c r="J280" s="21" t="s">
        <v>12</v>
      </c>
      <c r="K280" s="21" t="str">
        <f t="shared" si="14"/>
        <v/>
      </c>
      <c r="L280" s="21" t="e">
        <f ca="1">IF(AND(K280&lt;&gt; "", COUNTIF(SAP!#REF!,K280)&gt;0),"Matched", "")</f>
        <v>#REF!</v>
      </c>
      <c r="M280" s="21" t="str">
        <f t="shared" si="12"/>
        <v/>
      </c>
      <c r="N280" s="21" t="e">
        <f ca="1">IF(AND(M280&lt;&gt; "", COUNTIF(SAP!#REF!,M280)&gt;0),"Matched", "")</f>
        <v>#REF!</v>
      </c>
      <c r="O280" s="21" t="str">
        <f t="shared" si="13"/>
        <v/>
      </c>
      <c r="P280" s="21" t="e">
        <f ca="1">IF(AND(O280&lt;&gt; "", COUNTIF(SAP!#REF!,O280)&gt;0),"Matched", "")</f>
        <v>#REF!</v>
      </c>
      <c r="Q280" s="21" t="str">
        <f ca="1">IF(OR(D280="AC",D280="TR"),"Logic4"&amp;"_"&amp;TEXT(C280,"dd.mm.yyyy") &amp;"_"&amp; 938818.42,"")</f>
        <v>Logic4_02.04.2020_938818.42</v>
      </c>
      <c r="R280" s="21" t="e">
        <f ca="1">IF(AND(Q280&lt;&gt; "", COUNTIF(SAP!#REF!,Q280)&gt;0),"Matched", "")</f>
        <v>#REF!</v>
      </c>
    </row>
    <row r="281" spans="1:18" hidden="1">
      <c r="A281" s="21">
        <v>11563327</v>
      </c>
      <c r="B281" s="22">
        <v>43923</v>
      </c>
      <c r="C281" s="22">
        <v>43923</v>
      </c>
      <c r="D281" s="21" t="s">
        <v>10</v>
      </c>
      <c r="E281" s="23">
        <v>0</v>
      </c>
      <c r="F281" s="23">
        <v>0</v>
      </c>
      <c r="G281" s="23">
        <v>6400</v>
      </c>
      <c r="H281" s="23">
        <v>282199.28000000003</v>
      </c>
      <c r="I281" s="21" t="s">
        <v>11</v>
      </c>
      <c r="J281" s="21" t="s">
        <v>12</v>
      </c>
      <c r="K281" s="21" t="str">
        <f t="shared" si="14"/>
        <v/>
      </c>
      <c r="L281" s="21" t="e">
        <f ca="1">IF(AND(K281&lt;&gt; "", COUNTIF(SAP!#REF!,K281)&gt;0),"Matched", "")</f>
        <v>#REF!</v>
      </c>
      <c r="M281" s="21" t="str">
        <f t="shared" si="12"/>
        <v/>
      </c>
      <c r="N281" s="21" t="e">
        <f ca="1">IF(AND(M281&lt;&gt; "", COUNTIF(SAP!#REF!,M281)&gt;0),"Matched", "")</f>
        <v>#REF!</v>
      </c>
      <c r="O281" s="21" t="str">
        <f t="shared" si="13"/>
        <v/>
      </c>
      <c r="P281" s="21" t="e">
        <f ca="1">IF(AND(O281&lt;&gt; "", COUNTIF(SAP!#REF!,O281)&gt;0),"Matched", "")</f>
        <v>#REF!</v>
      </c>
      <c r="Q281" s="21" t="str">
        <f ca="1">IF(OR(D281="AC",D281="TR"),"Logic4"&amp;"_"&amp;TEXT(C281,"dd.mm.yyyy") &amp;"_"&amp; 938818.42,"")</f>
        <v>Logic4_02.04.2020_938818.42</v>
      </c>
      <c r="R281" s="21" t="e">
        <f ca="1">IF(AND(Q281&lt;&gt; "", COUNTIF(SAP!#REF!,Q281)&gt;0),"Matched", "")</f>
        <v>#REF!</v>
      </c>
    </row>
    <row r="282" spans="1:18" hidden="1">
      <c r="A282" s="21">
        <v>11563327</v>
      </c>
      <c r="B282" s="22">
        <v>43923</v>
      </c>
      <c r="C282" s="22">
        <v>43923</v>
      </c>
      <c r="D282" s="21" t="s">
        <v>10</v>
      </c>
      <c r="E282" s="23">
        <v>0</v>
      </c>
      <c r="F282" s="23">
        <v>0</v>
      </c>
      <c r="G282" s="23">
        <v>6440</v>
      </c>
      <c r="H282" s="23">
        <v>288639.28000000003</v>
      </c>
      <c r="I282" s="21" t="s">
        <v>11</v>
      </c>
      <c r="J282" s="21" t="s">
        <v>12</v>
      </c>
      <c r="K282" s="21" t="str">
        <f t="shared" si="14"/>
        <v/>
      </c>
      <c r="L282" s="21" t="e">
        <f ca="1">IF(AND(K282&lt;&gt; "", COUNTIF(SAP!#REF!,K282)&gt;0),"Matched", "")</f>
        <v>#REF!</v>
      </c>
      <c r="M282" s="21" t="str">
        <f t="shared" si="12"/>
        <v/>
      </c>
      <c r="N282" s="21" t="e">
        <f ca="1">IF(AND(M282&lt;&gt; "", COUNTIF(SAP!#REF!,M282)&gt;0),"Matched", "")</f>
        <v>#REF!</v>
      </c>
      <c r="O282" s="21" t="str">
        <f t="shared" si="13"/>
        <v/>
      </c>
      <c r="P282" s="21" t="e">
        <f ca="1">IF(AND(O282&lt;&gt; "", COUNTIF(SAP!#REF!,O282)&gt;0),"Matched", "")</f>
        <v>#REF!</v>
      </c>
      <c r="Q282" s="21" t="str">
        <f ca="1">IF(OR(D282="AC",D282="TR"),"Logic4"&amp;"_"&amp;TEXT(C282,"dd.mm.yyyy") &amp;"_"&amp; 938818.42,"")</f>
        <v>Logic4_02.04.2020_938818.42</v>
      </c>
      <c r="R282" s="21" t="e">
        <f ca="1">IF(AND(Q282&lt;&gt; "", COUNTIF(SAP!#REF!,Q282)&gt;0),"Matched", "")</f>
        <v>#REF!</v>
      </c>
    </row>
    <row r="283" spans="1:18" hidden="1">
      <c r="A283" s="21">
        <v>11563327</v>
      </c>
      <c r="B283" s="22">
        <v>43923</v>
      </c>
      <c r="C283" s="22">
        <v>43923</v>
      </c>
      <c r="D283" s="21" t="s">
        <v>10</v>
      </c>
      <c r="E283" s="23">
        <v>0</v>
      </c>
      <c r="F283" s="23">
        <v>0</v>
      </c>
      <c r="G283" s="23">
        <v>6471.4</v>
      </c>
      <c r="H283" s="23">
        <v>295110.68</v>
      </c>
      <c r="I283" s="21" t="s">
        <v>11</v>
      </c>
      <c r="J283" s="21" t="s">
        <v>12</v>
      </c>
      <c r="K283" s="21" t="str">
        <f t="shared" si="14"/>
        <v/>
      </c>
      <c r="L283" s="21" t="e">
        <f ca="1">IF(AND(K283&lt;&gt; "", COUNTIF(SAP!#REF!,K283)&gt;0),"Matched", "")</f>
        <v>#REF!</v>
      </c>
      <c r="M283" s="21" t="str">
        <f t="shared" si="12"/>
        <v/>
      </c>
      <c r="N283" s="21" t="e">
        <f ca="1">IF(AND(M283&lt;&gt; "", COUNTIF(SAP!#REF!,M283)&gt;0),"Matched", "")</f>
        <v>#REF!</v>
      </c>
      <c r="O283" s="21" t="str">
        <f t="shared" si="13"/>
        <v/>
      </c>
      <c r="P283" s="21" t="e">
        <f ca="1">IF(AND(O283&lt;&gt; "", COUNTIF(SAP!#REF!,O283)&gt;0),"Matched", "")</f>
        <v>#REF!</v>
      </c>
      <c r="Q283" s="21" t="str">
        <f ca="1">IF(OR(D283="AC",D283="TR"),"Logic4"&amp;"_"&amp;TEXT(C283,"dd.mm.yyyy") &amp;"_"&amp; 938818.42,"")</f>
        <v>Logic4_02.04.2020_938818.42</v>
      </c>
      <c r="R283" s="21" t="e">
        <f ca="1">IF(AND(Q283&lt;&gt; "", COUNTIF(SAP!#REF!,Q283)&gt;0),"Matched", "")</f>
        <v>#REF!</v>
      </c>
    </row>
    <row r="284" spans="1:18" hidden="1">
      <c r="A284" s="21">
        <v>11563327</v>
      </c>
      <c r="B284" s="22">
        <v>43923</v>
      </c>
      <c r="C284" s="22">
        <v>43923</v>
      </c>
      <c r="D284" s="21" t="s">
        <v>10</v>
      </c>
      <c r="E284" s="23">
        <v>0</v>
      </c>
      <c r="F284" s="23">
        <v>0</v>
      </c>
      <c r="G284" s="23">
        <v>6630.8</v>
      </c>
      <c r="H284" s="23">
        <v>301741.48</v>
      </c>
      <c r="I284" s="21" t="s">
        <v>11</v>
      </c>
      <c r="J284" s="21" t="s">
        <v>12</v>
      </c>
      <c r="K284" s="21" t="str">
        <f t="shared" si="14"/>
        <v/>
      </c>
      <c r="L284" s="21" t="e">
        <f ca="1">IF(AND(K284&lt;&gt; "", COUNTIF(SAP!#REF!,K284)&gt;0),"Matched", "")</f>
        <v>#REF!</v>
      </c>
      <c r="M284" s="21" t="str">
        <f t="shared" si="12"/>
        <v/>
      </c>
      <c r="N284" s="21" t="e">
        <f ca="1">IF(AND(M284&lt;&gt; "", COUNTIF(SAP!#REF!,M284)&gt;0),"Matched", "")</f>
        <v>#REF!</v>
      </c>
      <c r="O284" s="21" t="str">
        <f t="shared" si="13"/>
        <v/>
      </c>
      <c r="P284" s="21" t="e">
        <f ca="1">IF(AND(O284&lt;&gt; "", COUNTIF(SAP!#REF!,O284)&gt;0),"Matched", "")</f>
        <v>#REF!</v>
      </c>
      <c r="Q284" s="21" t="str">
        <f ca="1">IF(OR(D284="AC",D284="TR"),"Logic4"&amp;"_"&amp;TEXT(C284,"dd.mm.yyyy") &amp;"_"&amp; 938818.42,"")</f>
        <v>Logic4_02.04.2020_938818.42</v>
      </c>
      <c r="R284" s="21" t="e">
        <f ca="1">IF(AND(Q284&lt;&gt; "", COUNTIF(SAP!#REF!,Q284)&gt;0),"Matched", "")</f>
        <v>#REF!</v>
      </c>
    </row>
    <row r="285" spans="1:18" hidden="1">
      <c r="A285" s="21">
        <v>11563327</v>
      </c>
      <c r="B285" s="22">
        <v>43923</v>
      </c>
      <c r="C285" s="22">
        <v>43923</v>
      </c>
      <c r="D285" s="21" t="s">
        <v>10</v>
      </c>
      <c r="E285" s="23">
        <v>0</v>
      </c>
      <c r="F285" s="23">
        <v>0</v>
      </c>
      <c r="G285" s="23">
        <v>6762.95</v>
      </c>
      <c r="H285" s="23">
        <v>308504.43</v>
      </c>
      <c r="I285" s="21" t="s">
        <v>11</v>
      </c>
      <c r="J285" s="21" t="s">
        <v>12</v>
      </c>
      <c r="K285" s="21" t="str">
        <f t="shared" si="14"/>
        <v/>
      </c>
      <c r="L285" s="21" t="e">
        <f ca="1">IF(AND(K285&lt;&gt; "", COUNTIF(SAP!#REF!,K285)&gt;0),"Matched", "")</f>
        <v>#REF!</v>
      </c>
      <c r="M285" s="21" t="str">
        <f t="shared" si="12"/>
        <v/>
      </c>
      <c r="N285" s="21" t="e">
        <f ca="1">IF(AND(M285&lt;&gt; "", COUNTIF(SAP!#REF!,M285)&gt;0),"Matched", "")</f>
        <v>#REF!</v>
      </c>
      <c r="O285" s="21" t="str">
        <f t="shared" si="13"/>
        <v/>
      </c>
      <c r="P285" s="21" t="e">
        <f ca="1">IF(AND(O285&lt;&gt; "", COUNTIF(SAP!#REF!,O285)&gt;0),"Matched", "")</f>
        <v>#REF!</v>
      </c>
      <c r="Q285" s="21" t="str">
        <f ca="1">IF(OR(D285="AC",D285="TR"),"Logic4"&amp;"_"&amp;TEXT(C285,"dd.mm.yyyy") &amp;"_"&amp; 938818.42,"")</f>
        <v>Logic4_02.04.2020_938818.42</v>
      </c>
      <c r="R285" s="21" t="e">
        <f ca="1">IF(AND(Q285&lt;&gt; "", COUNTIF(SAP!#REF!,Q285)&gt;0),"Matched", "")</f>
        <v>#REF!</v>
      </c>
    </row>
    <row r="286" spans="1:18" hidden="1">
      <c r="A286" s="21">
        <v>11563327</v>
      </c>
      <c r="B286" s="22">
        <v>43923</v>
      </c>
      <c r="C286" s="22">
        <v>43923</v>
      </c>
      <c r="D286" s="21" t="s">
        <v>10</v>
      </c>
      <c r="E286" s="23">
        <v>0</v>
      </c>
      <c r="F286" s="23">
        <v>0</v>
      </c>
      <c r="G286" s="23">
        <v>6860</v>
      </c>
      <c r="H286" s="23">
        <v>315364.43</v>
      </c>
      <c r="I286" s="21" t="s">
        <v>11</v>
      </c>
      <c r="J286" s="21" t="s">
        <v>12</v>
      </c>
      <c r="K286" s="21" t="str">
        <f t="shared" si="14"/>
        <v/>
      </c>
      <c r="L286" s="21" t="e">
        <f ca="1">IF(AND(K286&lt;&gt; "", COUNTIF(SAP!#REF!,K286)&gt;0),"Matched", "")</f>
        <v>#REF!</v>
      </c>
      <c r="M286" s="21" t="str">
        <f t="shared" si="12"/>
        <v/>
      </c>
      <c r="N286" s="21" t="e">
        <f ca="1">IF(AND(M286&lt;&gt; "", COUNTIF(SAP!#REF!,M286)&gt;0),"Matched", "")</f>
        <v>#REF!</v>
      </c>
      <c r="O286" s="21" t="str">
        <f t="shared" si="13"/>
        <v/>
      </c>
      <c r="P286" s="21" t="e">
        <f ca="1">IF(AND(O286&lt;&gt; "", COUNTIF(SAP!#REF!,O286)&gt;0),"Matched", "")</f>
        <v>#REF!</v>
      </c>
      <c r="Q286" s="21" t="str">
        <f ca="1">IF(OR(D286="AC",D286="TR"),"Logic4"&amp;"_"&amp;TEXT(C286,"dd.mm.yyyy") &amp;"_"&amp; 938818.42,"")</f>
        <v>Logic4_02.04.2020_938818.42</v>
      </c>
      <c r="R286" s="21" t="e">
        <f ca="1">IF(AND(Q286&lt;&gt; "", COUNTIF(SAP!#REF!,Q286)&gt;0),"Matched", "")</f>
        <v>#REF!</v>
      </c>
    </row>
    <row r="287" spans="1:18" hidden="1">
      <c r="A287" s="21">
        <v>11563327</v>
      </c>
      <c r="B287" s="22">
        <v>43923</v>
      </c>
      <c r="C287" s="22">
        <v>43923</v>
      </c>
      <c r="D287" s="21" t="s">
        <v>10</v>
      </c>
      <c r="E287" s="23">
        <v>0</v>
      </c>
      <c r="F287" s="23">
        <v>0</v>
      </c>
      <c r="G287" s="23">
        <v>7283.12</v>
      </c>
      <c r="H287" s="23">
        <v>322647.55</v>
      </c>
      <c r="I287" s="21" t="s">
        <v>11</v>
      </c>
      <c r="J287" s="21" t="s">
        <v>12</v>
      </c>
      <c r="K287" s="21" t="str">
        <f t="shared" si="14"/>
        <v/>
      </c>
      <c r="L287" s="21" t="e">
        <f ca="1">IF(AND(K287&lt;&gt; "", COUNTIF(SAP!#REF!,K287)&gt;0),"Matched", "")</f>
        <v>#REF!</v>
      </c>
      <c r="M287" s="21" t="str">
        <f t="shared" si="12"/>
        <v/>
      </c>
      <c r="N287" s="21" t="e">
        <f ca="1">IF(AND(M287&lt;&gt; "", COUNTIF(SAP!#REF!,M287)&gt;0),"Matched", "")</f>
        <v>#REF!</v>
      </c>
      <c r="O287" s="21" t="str">
        <f t="shared" si="13"/>
        <v/>
      </c>
      <c r="P287" s="21" t="e">
        <f ca="1">IF(AND(O287&lt;&gt; "", COUNTIF(SAP!#REF!,O287)&gt;0),"Matched", "")</f>
        <v>#REF!</v>
      </c>
      <c r="Q287" s="21" t="str">
        <f ca="1">IF(OR(D287="AC",D287="TR"),"Logic4"&amp;"_"&amp;TEXT(C287,"dd.mm.yyyy") &amp;"_"&amp; 938818.42,"")</f>
        <v>Logic4_02.04.2020_938818.42</v>
      </c>
      <c r="R287" s="21" t="e">
        <f ca="1">IF(AND(Q287&lt;&gt; "", COUNTIF(SAP!#REF!,Q287)&gt;0),"Matched", "")</f>
        <v>#REF!</v>
      </c>
    </row>
    <row r="288" spans="1:18" hidden="1">
      <c r="A288" s="21">
        <v>11563327</v>
      </c>
      <c r="B288" s="22">
        <v>43923</v>
      </c>
      <c r="C288" s="22">
        <v>43923</v>
      </c>
      <c r="D288" s="21" t="s">
        <v>10</v>
      </c>
      <c r="E288" s="23">
        <v>0</v>
      </c>
      <c r="F288" s="23">
        <v>0</v>
      </c>
      <c r="G288" s="23">
        <v>7303.2</v>
      </c>
      <c r="H288" s="23">
        <v>329950.75</v>
      </c>
      <c r="I288" s="21" t="s">
        <v>11</v>
      </c>
      <c r="J288" s="21" t="s">
        <v>12</v>
      </c>
      <c r="K288" s="21" t="str">
        <f t="shared" si="14"/>
        <v/>
      </c>
      <c r="L288" s="21" t="e">
        <f ca="1">IF(AND(K288&lt;&gt; "", COUNTIF(SAP!#REF!,K288)&gt;0),"Matched", "")</f>
        <v>#REF!</v>
      </c>
      <c r="M288" s="21" t="str">
        <f t="shared" si="12"/>
        <v/>
      </c>
      <c r="N288" s="21" t="e">
        <f ca="1">IF(AND(M288&lt;&gt; "", COUNTIF(SAP!#REF!,M288)&gt;0),"Matched", "")</f>
        <v>#REF!</v>
      </c>
      <c r="O288" s="21" t="str">
        <f t="shared" si="13"/>
        <v/>
      </c>
      <c r="P288" s="21" t="e">
        <f ca="1">IF(AND(O288&lt;&gt; "", COUNTIF(SAP!#REF!,O288)&gt;0),"Matched", "")</f>
        <v>#REF!</v>
      </c>
      <c r="Q288" s="21" t="str">
        <f ca="1">IF(OR(D288="AC",D288="TR"),"Logic4"&amp;"_"&amp;TEXT(C288,"dd.mm.yyyy") &amp;"_"&amp; 938818.42,"")</f>
        <v>Logic4_02.04.2020_938818.42</v>
      </c>
      <c r="R288" s="21" t="e">
        <f ca="1">IF(AND(Q288&lt;&gt; "", COUNTIF(SAP!#REF!,Q288)&gt;0),"Matched", "")</f>
        <v>#REF!</v>
      </c>
    </row>
    <row r="289" spans="1:18" hidden="1">
      <c r="A289" s="21">
        <v>11563327</v>
      </c>
      <c r="B289" s="22">
        <v>43923</v>
      </c>
      <c r="C289" s="22">
        <v>43923</v>
      </c>
      <c r="D289" s="21" t="s">
        <v>10</v>
      </c>
      <c r="E289" s="23">
        <v>0</v>
      </c>
      <c r="F289" s="23">
        <v>0</v>
      </c>
      <c r="G289" s="23">
        <v>7619.1</v>
      </c>
      <c r="H289" s="23">
        <v>337569.85</v>
      </c>
      <c r="I289" s="21" t="s">
        <v>11</v>
      </c>
      <c r="J289" s="21" t="s">
        <v>12</v>
      </c>
      <c r="K289" s="21" t="str">
        <f t="shared" si="14"/>
        <v/>
      </c>
      <c r="L289" s="21" t="e">
        <f ca="1">IF(AND(K289&lt;&gt; "", COUNTIF(SAP!#REF!,K289)&gt;0),"Matched", "")</f>
        <v>#REF!</v>
      </c>
      <c r="M289" s="21" t="str">
        <f t="shared" si="12"/>
        <v/>
      </c>
      <c r="N289" s="21" t="e">
        <f ca="1">IF(AND(M289&lt;&gt; "", COUNTIF(SAP!#REF!,M289)&gt;0),"Matched", "")</f>
        <v>#REF!</v>
      </c>
      <c r="O289" s="21" t="str">
        <f t="shared" si="13"/>
        <v/>
      </c>
      <c r="P289" s="21" t="e">
        <f ca="1">IF(AND(O289&lt;&gt; "", COUNTIF(SAP!#REF!,O289)&gt;0),"Matched", "")</f>
        <v>#REF!</v>
      </c>
      <c r="Q289" s="21" t="str">
        <f ca="1">IF(OR(D289="AC",D289="TR"),"Logic4"&amp;"_"&amp;TEXT(C289,"dd.mm.yyyy") &amp;"_"&amp; 938818.42,"")</f>
        <v>Logic4_02.04.2020_938818.42</v>
      </c>
      <c r="R289" s="21" t="e">
        <f ca="1">IF(AND(Q289&lt;&gt; "", COUNTIF(SAP!#REF!,Q289)&gt;0),"Matched", "")</f>
        <v>#REF!</v>
      </c>
    </row>
    <row r="290" spans="1:18" hidden="1">
      <c r="A290" s="21">
        <v>11563327</v>
      </c>
      <c r="B290" s="22">
        <v>43923</v>
      </c>
      <c r="C290" s="22">
        <v>43923</v>
      </c>
      <c r="D290" s="21" t="s">
        <v>10</v>
      </c>
      <c r="E290" s="23">
        <v>0</v>
      </c>
      <c r="F290" s="23">
        <v>0</v>
      </c>
      <c r="G290" s="23">
        <v>7620</v>
      </c>
      <c r="H290" s="23">
        <v>345189.85</v>
      </c>
      <c r="I290" s="21" t="s">
        <v>11</v>
      </c>
      <c r="J290" s="21" t="s">
        <v>12</v>
      </c>
      <c r="K290" s="21" t="str">
        <f t="shared" si="14"/>
        <v/>
      </c>
      <c r="L290" s="21" t="e">
        <f ca="1">IF(AND(K290&lt;&gt; "", COUNTIF(SAP!#REF!,K290)&gt;0),"Matched", "")</f>
        <v>#REF!</v>
      </c>
      <c r="M290" s="21" t="str">
        <f t="shared" si="12"/>
        <v/>
      </c>
      <c r="N290" s="21" t="e">
        <f ca="1">IF(AND(M290&lt;&gt; "", COUNTIF(SAP!#REF!,M290)&gt;0),"Matched", "")</f>
        <v>#REF!</v>
      </c>
      <c r="O290" s="21" t="str">
        <f t="shared" si="13"/>
        <v/>
      </c>
      <c r="P290" s="21" t="e">
        <f ca="1">IF(AND(O290&lt;&gt; "", COUNTIF(SAP!#REF!,O290)&gt;0),"Matched", "")</f>
        <v>#REF!</v>
      </c>
      <c r="Q290" s="21" t="str">
        <f ca="1">IF(OR(D290="AC",D290="TR"),"Logic4"&amp;"_"&amp;TEXT(C290,"dd.mm.yyyy") &amp;"_"&amp; 938818.42,"")</f>
        <v>Logic4_02.04.2020_938818.42</v>
      </c>
      <c r="R290" s="21" t="e">
        <f ca="1">IF(AND(Q290&lt;&gt; "", COUNTIF(SAP!#REF!,Q290)&gt;0),"Matched", "")</f>
        <v>#REF!</v>
      </c>
    </row>
    <row r="291" spans="1:18" hidden="1">
      <c r="A291" s="21">
        <v>11563327</v>
      </c>
      <c r="B291" s="22">
        <v>43923</v>
      </c>
      <c r="C291" s="22">
        <v>43923</v>
      </c>
      <c r="D291" s="21" t="s">
        <v>10</v>
      </c>
      <c r="E291" s="23">
        <v>0</v>
      </c>
      <c r="F291" s="23">
        <v>0</v>
      </c>
      <c r="G291" s="23">
        <v>7670</v>
      </c>
      <c r="H291" s="23">
        <v>352859.85</v>
      </c>
      <c r="I291" s="21" t="s">
        <v>11</v>
      </c>
      <c r="J291" s="21" t="s">
        <v>12</v>
      </c>
      <c r="K291" s="21" t="str">
        <f t="shared" si="14"/>
        <v/>
      </c>
      <c r="L291" s="21" t="e">
        <f ca="1">IF(AND(K291&lt;&gt; "", COUNTIF(SAP!#REF!,K291)&gt;0),"Matched", "")</f>
        <v>#REF!</v>
      </c>
      <c r="M291" s="21" t="str">
        <f t="shared" si="12"/>
        <v/>
      </c>
      <c r="N291" s="21" t="e">
        <f ca="1">IF(AND(M291&lt;&gt; "", COUNTIF(SAP!#REF!,M291)&gt;0),"Matched", "")</f>
        <v>#REF!</v>
      </c>
      <c r="O291" s="21" t="str">
        <f t="shared" si="13"/>
        <v/>
      </c>
      <c r="P291" s="21" t="e">
        <f ca="1">IF(AND(O291&lt;&gt; "", COUNTIF(SAP!#REF!,O291)&gt;0),"Matched", "")</f>
        <v>#REF!</v>
      </c>
      <c r="Q291" s="21" t="str">
        <f ca="1">IF(OR(D291="AC",D291="TR"),"Logic4"&amp;"_"&amp;TEXT(C291,"dd.mm.yyyy") &amp;"_"&amp; 938818.42,"")</f>
        <v>Logic4_02.04.2020_938818.42</v>
      </c>
      <c r="R291" s="21" t="e">
        <f ca="1">IF(AND(Q291&lt;&gt; "", COUNTIF(SAP!#REF!,Q291)&gt;0),"Matched", "")</f>
        <v>#REF!</v>
      </c>
    </row>
    <row r="292" spans="1:18" hidden="1">
      <c r="A292" s="21">
        <v>11563327</v>
      </c>
      <c r="B292" s="22">
        <v>43923</v>
      </c>
      <c r="C292" s="22">
        <v>43923</v>
      </c>
      <c r="D292" s="21" t="s">
        <v>10</v>
      </c>
      <c r="E292" s="23">
        <v>0</v>
      </c>
      <c r="F292" s="23">
        <v>0</v>
      </c>
      <c r="G292" s="23">
        <v>7968.6</v>
      </c>
      <c r="H292" s="23">
        <v>360828.45</v>
      </c>
      <c r="I292" s="21" t="s">
        <v>11</v>
      </c>
      <c r="J292" s="21" t="s">
        <v>12</v>
      </c>
      <c r="K292" s="21" t="str">
        <f t="shared" si="14"/>
        <v/>
      </c>
      <c r="L292" s="21" t="e">
        <f ca="1">IF(AND(K292&lt;&gt; "", COUNTIF(SAP!#REF!,K292)&gt;0),"Matched", "")</f>
        <v>#REF!</v>
      </c>
      <c r="M292" s="21" t="str">
        <f t="shared" si="12"/>
        <v/>
      </c>
      <c r="N292" s="21" t="e">
        <f ca="1">IF(AND(M292&lt;&gt; "", COUNTIF(SAP!#REF!,M292)&gt;0),"Matched", "")</f>
        <v>#REF!</v>
      </c>
      <c r="O292" s="21" t="str">
        <f t="shared" si="13"/>
        <v/>
      </c>
      <c r="P292" s="21" t="e">
        <f ca="1">IF(AND(O292&lt;&gt; "", COUNTIF(SAP!#REF!,O292)&gt;0),"Matched", "")</f>
        <v>#REF!</v>
      </c>
      <c r="Q292" s="21" t="str">
        <f ca="1">IF(OR(D292="AC",D292="TR"),"Logic4"&amp;"_"&amp;TEXT(C292,"dd.mm.yyyy") &amp;"_"&amp; 938818.42,"")</f>
        <v>Logic4_02.04.2020_938818.42</v>
      </c>
      <c r="R292" s="21" t="e">
        <f ca="1">IF(AND(Q292&lt;&gt; "", COUNTIF(SAP!#REF!,Q292)&gt;0),"Matched", "")</f>
        <v>#REF!</v>
      </c>
    </row>
    <row r="293" spans="1:18" hidden="1">
      <c r="A293" s="21">
        <v>11563327</v>
      </c>
      <c r="B293" s="22">
        <v>43923</v>
      </c>
      <c r="C293" s="22">
        <v>43923</v>
      </c>
      <c r="D293" s="21" t="s">
        <v>10</v>
      </c>
      <c r="E293" s="23">
        <v>0</v>
      </c>
      <c r="F293" s="23">
        <v>0</v>
      </c>
      <c r="G293" s="23">
        <v>8000</v>
      </c>
      <c r="H293" s="23">
        <v>368828.45</v>
      </c>
      <c r="I293" s="21" t="s">
        <v>11</v>
      </c>
      <c r="J293" s="21" t="s">
        <v>12</v>
      </c>
      <c r="K293" s="21" t="str">
        <f t="shared" si="14"/>
        <v/>
      </c>
      <c r="L293" s="21" t="e">
        <f ca="1">IF(AND(K293&lt;&gt; "", COUNTIF(SAP!#REF!,K293)&gt;0),"Matched", "")</f>
        <v>#REF!</v>
      </c>
      <c r="M293" s="21" t="str">
        <f t="shared" si="12"/>
        <v/>
      </c>
      <c r="N293" s="21" t="e">
        <f ca="1">IF(AND(M293&lt;&gt; "", COUNTIF(SAP!#REF!,M293)&gt;0),"Matched", "")</f>
        <v>#REF!</v>
      </c>
      <c r="O293" s="21" t="str">
        <f t="shared" si="13"/>
        <v/>
      </c>
      <c r="P293" s="21" t="e">
        <f ca="1">IF(AND(O293&lt;&gt; "", COUNTIF(SAP!#REF!,O293)&gt;0),"Matched", "")</f>
        <v>#REF!</v>
      </c>
      <c r="Q293" s="21" t="str">
        <f ca="1">IF(OR(D293="AC",D293="TR"),"Logic4"&amp;"_"&amp;TEXT(C293,"dd.mm.yyyy") &amp;"_"&amp; 938818.42,"")</f>
        <v>Logic4_02.04.2020_938818.42</v>
      </c>
      <c r="R293" s="21" t="e">
        <f ca="1">IF(AND(Q293&lt;&gt; "", COUNTIF(SAP!#REF!,Q293)&gt;0),"Matched", "")</f>
        <v>#REF!</v>
      </c>
    </row>
    <row r="294" spans="1:18" hidden="1">
      <c r="A294" s="21">
        <v>11563327</v>
      </c>
      <c r="B294" s="22">
        <v>43923</v>
      </c>
      <c r="C294" s="22">
        <v>43923</v>
      </c>
      <c r="D294" s="21" t="s">
        <v>10</v>
      </c>
      <c r="E294" s="23">
        <v>0</v>
      </c>
      <c r="F294" s="23">
        <v>0</v>
      </c>
      <c r="G294" s="23">
        <v>8130</v>
      </c>
      <c r="H294" s="23">
        <v>376958.45</v>
      </c>
      <c r="I294" s="21" t="s">
        <v>11</v>
      </c>
      <c r="J294" s="21" t="s">
        <v>12</v>
      </c>
      <c r="K294" s="21" t="str">
        <f t="shared" si="14"/>
        <v/>
      </c>
      <c r="L294" s="21" t="e">
        <f ca="1">IF(AND(K294&lt;&gt; "", COUNTIF(SAP!#REF!,K294)&gt;0),"Matched", "")</f>
        <v>#REF!</v>
      </c>
      <c r="M294" s="21" t="str">
        <f t="shared" si="12"/>
        <v/>
      </c>
      <c r="N294" s="21" t="e">
        <f ca="1">IF(AND(M294&lt;&gt; "", COUNTIF(SAP!#REF!,M294)&gt;0),"Matched", "")</f>
        <v>#REF!</v>
      </c>
      <c r="O294" s="21" t="str">
        <f t="shared" si="13"/>
        <v/>
      </c>
      <c r="P294" s="21" t="e">
        <f ca="1">IF(AND(O294&lt;&gt; "", COUNTIF(SAP!#REF!,O294)&gt;0),"Matched", "")</f>
        <v>#REF!</v>
      </c>
      <c r="Q294" s="21" t="str">
        <f ca="1">IF(OR(D294="AC",D294="TR"),"Logic4"&amp;"_"&amp;TEXT(C294,"dd.mm.yyyy") &amp;"_"&amp; 938818.42,"")</f>
        <v>Logic4_02.04.2020_938818.42</v>
      </c>
      <c r="R294" s="21" t="e">
        <f ca="1">IF(AND(Q294&lt;&gt; "", COUNTIF(SAP!#REF!,Q294)&gt;0),"Matched", "")</f>
        <v>#REF!</v>
      </c>
    </row>
    <row r="295" spans="1:18" hidden="1">
      <c r="A295" s="21">
        <v>11563327</v>
      </c>
      <c r="B295" s="22">
        <v>43923</v>
      </c>
      <c r="C295" s="22">
        <v>43923</v>
      </c>
      <c r="D295" s="21" t="s">
        <v>10</v>
      </c>
      <c r="E295" s="23">
        <v>0</v>
      </c>
      <c r="F295" s="23">
        <v>0</v>
      </c>
      <c r="G295" s="23">
        <v>8342</v>
      </c>
      <c r="H295" s="23">
        <v>385300.45</v>
      </c>
      <c r="I295" s="21" t="s">
        <v>11</v>
      </c>
      <c r="J295" s="21" t="s">
        <v>12</v>
      </c>
      <c r="K295" s="21" t="str">
        <f t="shared" si="14"/>
        <v/>
      </c>
      <c r="L295" s="21" t="e">
        <f ca="1">IF(AND(K295&lt;&gt; "", COUNTIF(SAP!#REF!,K295)&gt;0),"Matched", "")</f>
        <v>#REF!</v>
      </c>
      <c r="M295" s="21" t="str">
        <f t="shared" si="12"/>
        <v/>
      </c>
      <c r="N295" s="21" t="e">
        <f ca="1">IF(AND(M295&lt;&gt; "", COUNTIF(SAP!#REF!,M295)&gt;0),"Matched", "")</f>
        <v>#REF!</v>
      </c>
      <c r="O295" s="21" t="str">
        <f t="shared" si="13"/>
        <v/>
      </c>
      <c r="P295" s="21" t="e">
        <f ca="1">IF(AND(O295&lt;&gt; "", COUNTIF(SAP!#REF!,O295)&gt;0),"Matched", "")</f>
        <v>#REF!</v>
      </c>
      <c r="Q295" s="21" t="str">
        <f ca="1">IF(OR(D295="AC",D295="TR"),"Logic4"&amp;"_"&amp;TEXT(C295,"dd.mm.yyyy") &amp;"_"&amp; 938818.42,"")</f>
        <v>Logic4_02.04.2020_938818.42</v>
      </c>
      <c r="R295" s="21" t="e">
        <f ca="1">IF(AND(Q295&lt;&gt; "", COUNTIF(SAP!#REF!,Q295)&gt;0),"Matched", "")</f>
        <v>#REF!</v>
      </c>
    </row>
    <row r="296" spans="1:18" hidden="1">
      <c r="A296" s="21">
        <v>11563327</v>
      </c>
      <c r="B296" s="22">
        <v>43923</v>
      </c>
      <c r="C296" s="22">
        <v>43923</v>
      </c>
      <c r="D296" s="21" t="s">
        <v>10</v>
      </c>
      <c r="E296" s="23">
        <v>0</v>
      </c>
      <c r="F296" s="23">
        <v>0</v>
      </c>
      <c r="G296" s="23">
        <v>8450</v>
      </c>
      <c r="H296" s="23">
        <v>393750.45</v>
      </c>
      <c r="I296" s="21" t="s">
        <v>11</v>
      </c>
      <c r="J296" s="21" t="s">
        <v>12</v>
      </c>
      <c r="K296" s="21" t="str">
        <f t="shared" si="14"/>
        <v/>
      </c>
      <c r="L296" s="21" t="e">
        <f ca="1">IF(AND(K296&lt;&gt; "", COUNTIF(SAP!#REF!,K296)&gt;0),"Matched", "")</f>
        <v>#REF!</v>
      </c>
      <c r="M296" s="21" t="str">
        <f t="shared" si="12"/>
        <v/>
      </c>
      <c r="N296" s="21" t="e">
        <f ca="1">IF(AND(M296&lt;&gt; "", COUNTIF(SAP!#REF!,M296)&gt;0),"Matched", "")</f>
        <v>#REF!</v>
      </c>
      <c r="O296" s="21" t="str">
        <f t="shared" si="13"/>
        <v/>
      </c>
      <c r="P296" s="21" t="e">
        <f ca="1">IF(AND(O296&lt;&gt; "", COUNTIF(SAP!#REF!,O296)&gt;0),"Matched", "")</f>
        <v>#REF!</v>
      </c>
      <c r="Q296" s="21" t="str">
        <f ca="1">IF(OR(D296="AC",D296="TR"),"Logic4"&amp;"_"&amp;TEXT(C296,"dd.mm.yyyy") &amp;"_"&amp; 938818.42,"")</f>
        <v>Logic4_02.04.2020_938818.42</v>
      </c>
      <c r="R296" s="21" t="e">
        <f ca="1">IF(AND(Q296&lt;&gt; "", COUNTIF(SAP!#REF!,Q296)&gt;0),"Matched", "")</f>
        <v>#REF!</v>
      </c>
    </row>
    <row r="297" spans="1:18" hidden="1">
      <c r="A297" s="21">
        <v>11563327</v>
      </c>
      <c r="B297" s="22">
        <v>43923</v>
      </c>
      <c r="C297" s="22">
        <v>43923</v>
      </c>
      <c r="D297" s="21" t="s">
        <v>10</v>
      </c>
      <c r="E297" s="23">
        <v>0</v>
      </c>
      <c r="F297" s="23">
        <v>0</v>
      </c>
      <c r="G297" s="23">
        <v>8930</v>
      </c>
      <c r="H297" s="23">
        <v>402680.45</v>
      </c>
      <c r="I297" s="21" t="s">
        <v>11</v>
      </c>
      <c r="J297" s="21" t="s">
        <v>12</v>
      </c>
      <c r="K297" s="21" t="str">
        <f t="shared" si="14"/>
        <v/>
      </c>
      <c r="L297" s="21" t="e">
        <f ca="1">IF(AND(K297&lt;&gt; "", COUNTIF(SAP!#REF!,K297)&gt;0),"Matched", "")</f>
        <v>#REF!</v>
      </c>
      <c r="M297" s="21" t="str">
        <f t="shared" si="12"/>
        <v/>
      </c>
      <c r="N297" s="21" t="e">
        <f ca="1">IF(AND(M297&lt;&gt; "", COUNTIF(SAP!#REF!,M297)&gt;0),"Matched", "")</f>
        <v>#REF!</v>
      </c>
      <c r="O297" s="21" t="str">
        <f t="shared" si="13"/>
        <v/>
      </c>
      <c r="P297" s="21" t="e">
        <f ca="1">IF(AND(O297&lt;&gt; "", COUNTIF(SAP!#REF!,O297)&gt;0),"Matched", "")</f>
        <v>#REF!</v>
      </c>
      <c r="Q297" s="21" t="str">
        <f ca="1">IF(OR(D297="AC",D297="TR"),"Logic4"&amp;"_"&amp;TEXT(C297,"dd.mm.yyyy") &amp;"_"&amp; 938818.42,"")</f>
        <v>Logic4_02.04.2020_938818.42</v>
      </c>
      <c r="R297" s="21" t="e">
        <f ca="1">IF(AND(Q297&lt;&gt; "", COUNTIF(SAP!#REF!,Q297)&gt;0),"Matched", "")</f>
        <v>#REF!</v>
      </c>
    </row>
    <row r="298" spans="1:18" hidden="1">
      <c r="A298" s="21">
        <v>11563327</v>
      </c>
      <c r="B298" s="22">
        <v>43923</v>
      </c>
      <c r="C298" s="22">
        <v>43923</v>
      </c>
      <c r="D298" s="21" t="s">
        <v>10</v>
      </c>
      <c r="E298" s="23">
        <v>0</v>
      </c>
      <c r="F298" s="23">
        <v>0</v>
      </c>
      <c r="G298" s="23">
        <v>9073.5</v>
      </c>
      <c r="H298" s="23">
        <v>411753.95</v>
      </c>
      <c r="I298" s="21" t="s">
        <v>11</v>
      </c>
      <c r="J298" s="21" t="s">
        <v>12</v>
      </c>
      <c r="K298" s="21" t="str">
        <f t="shared" si="14"/>
        <v/>
      </c>
      <c r="L298" s="21" t="e">
        <f ca="1">IF(AND(K298&lt;&gt; "", COUNTIF(SAP!#REF!,K298)&gt;0),"Matched", "")</f>
        <v>#REF!</v>
      </c>
      <c r="M298" s="21" t="str">
        <f t="shared" si="12"/>
        <v/>
      </c>
      <c r="N298" s="21" t="e">
        <f ca="1">IF(AND(M298&lt;&gt; "", COUNTIF(SAP!#REF!,M298)&gt;0),"Matched", "")</f>
        <v>#REF!</v>
      </c>
      <c r="O298" s="21" t="str">
        <f t="shared" si="13"/>
        <v/>
      </c>
      <c r="P298" s="21" t="e">
        <f ca="1">IF(AND(O298&lt;&gt; "", COUNTIF(SAP!#REF!,O298)&gt;0),"Matched", "")</f>
        <v>#REF!</v>
      </c>
      <c r="Q298" s="21" t="str">
        <f ca="1">IF(OR(D298="AC",D298="TR"),"Logic4"&amp;"_"&amp;TEXT(C298,"dd.mm.yyyy") &amp;"_"&amp; 938818.42,"")</f>
        <v>Logic4_02.04.2020_938818.42</v>
      </c>
      <c r="R298" s="21" t="e">
        <f ca="1">IF(AND(Q298&lt;&gt; "", COUNTIF(SAP!#REF!,Q298)&gt;0),"Matched", "")</f>
        <v>#REF!</v>
      </c>
    </row>
    <row r="299" spans="1:18" hidden="1">
      <c r="A299" s="21">
        <v>11563327</v>
      </c>
      <c r="B299" s="22">
        <v>43923</v>
      </c>
      <c r="C299" s="22">
        <v>43923</v>
      </c>
      <c r="D299" s="21" t="s">
        <v>10</v>
      </c>
      <c r="E299" s="23">
        <v>0</v>
      </c>
      <c r="F299" s="23">
        <v>0</v>
      </c>
      <c r="G299" s="23">
        <v>9546</v>
      </c>
      <c r="H299" s="23">
        <v>421299.95</v>
      </c>
      <c r="I299" s="21" t="s">
        <v>11</v>
      </c>
      <c r="J299" s="21" t="s">
        <v>12</v>
      </c>
      <c r="K299" s="21" t="str">
        <f t="shared" si="14"/>
        <v/>
      </c>
      <c r="L299" s="21" t="e">
        <f ca="1">IF(AND(K299&lt;&gt; "", COUNTIF(SAP!#REF!,K299)&gt;0),"Matched", "")</f>
        <v>#REF!</v>
      </c>
      <c r="M299" s="21" t="str">
        <f t="shared" si="12"/>
        <v/>
      </c>
      <c r="N299" s="21" t="e">
        <f ca="1">IF(AND(M299&lt;&gt; "", COUNTIF(SAP!#REF!,M299)&gt;0),"Matched", "")</f>
        <v>#REF!</v>
      </c>
      <c r="O299" s="21" t="str">
        <f t="shared" si="13"/>
        <v/>
      </c>
      <c r="P299" s="21" t="e">
        <f ca="1">IF(AND(O299&lt;&gt; "", COUNTIF(SAP!#REF!,O299)&gt;0),"Matched", "")</f>
        <v>#REF!</v>
      </c>
      <c r="Q299" s="21" t="str">
        <f ca="1">IF(OR(D299="AC",D299="TR"),"Logic4"&amp;"_"&amp;TEXT(C299,"dd.mm.yyyy") &amp;"_"&amp; 938818.42,"")</f>
        <v>Logic4_02.04.2020_938818.42</v>
      </c>
      <c r="R299" s="21" t="e">
        <f ca="1">IF(AND(Q299&lt;&gt; "", COUNTIF(SAP!#REF!,Q299)&gt;0),"Matched", "")</f>
        <v>#REF!</v>
      </c>
    </row>
    <row r="300" spans="1:18" hidden="1">
      <c r="A300" s="21">
        <v>11563327</v>
      </c>
      <c r="B300" s="22">
        <v>43923</v>
      </c>
      <c r="C300" s="22">
        <v>43923</v>
      </c>
      <c r="D300" s="21" t="s">
        <v>10</v>
      </c>
      <c r="E300" s="23">
        <v>0</v>
      </c>
      <c r="F300" s="23">
        <v>0</v>
      </c>
      <c r="G300" s="23">
        <v>9560.6</v>
      </c>
      <c r="H300" s="23">
        <v>430860.55</v>
      </c>
      <c r="I300" s="21" t="s">
        <v>11</v>
      </c>
      <c r="J300" s="21" t="s">
        <v>12</v>
      </c>
      <c r="K300" s="21" t="str">
        <f t="shared" si="14"/>
        <v/>
      </c>
      <c r="L300" s="21" t="e">
        <f ca="1">IF(AND(K300&lt;&gt; "", COUNTIF(SAP!#REF!,K300)&gt;0),"Matched", "")</f>
        <v>#REF!</v>
      </c>
      <c r="M300" s="21" t="str">
        <f t="shared" si="12"/>
        <v/>
      </c>
      <c r="N300" s="21" t="e">
        <f ca="1">IF(AND(M300&lt;&gt; "", COUNTIF(SAP!#REF!,M300)&gt;0),"Matched", "")</f>
        <v>#REF!</v>
      </c>
      <c r="O300" s="21" t="str">
        <f t="shared" si="13"/>
        <v/>
      </c>
      <c r="P300" s="21" t="e">
        <f ca="1">IF(AND(O300&lt;&gt; "", COUNTIF(SAP!#REF!,O300)&gt;0),"Matched", "")</f>
        <v>#REF!</v>
      </c>
      <c r="Q300" s="21" t="str">
        <f ca="1">IF(OR(D300="AC",D300="TR"),"Logic4"&amp;"_"&amp;TEXT(C300,"dd.mm.yyyy") &amp;"_"&amp; 938818.42,"")</f>
        <v>Logic4_02.04.2020_938818.42</v>
      </c>
      <c r="R300" s="21" t="e">
        <f ca="1">IF(AND(Q300&lt;&gt; "", COUNTIF(SAP!#REF!,Q300)&gt;0),"Matched", "")</f>
        <v>#REF!</v>
      </c>
    </row>
    <row r="301" spans="1:18" hidden="1">
      <c r="A301" s="21">
        <v>11563327</v>
      </c>
      <c r="B301" s="22">
        <v>43923</v>
      </c>
      <c r="C301" s="22">
        <v>43923</v>
      </c>
      <c r="D301" s="21" t="s">
        <v>10</v>
      </c>
      <c r="E301" s="23">
        <v>0</v>
      </c>
      <c r="F301" s="23">
        <v>0</v>
      </c>
      <c r="G301" s="23">
        <v>9720</v>
      </c>
      <c r="H301" s="23">
        <v>440580.55</v>
      </c>
      <c r="I301" s="21" t="s">
        <v>11</v>
      </c>
      <c r="J301" s="21" t="s">
        <v>12</v>
      </c>
      <c r="K301" s="21" t="str">
        <f t="shared" si="14"/>
        <v/>
      </c>
      <c r="L301" s="21" t="e">
        <f ca="1">IF(AND(K301&lt;&gt; "", COUNTIF(SAP!#REF!,K301)&gt;0),"Matched", "")</f>
        <v>#REF!</v>
      </c>
      <c r="M301" s="21" t="str">
        <f t="shared" si="12"/>
        <v/>
      </c>
      <c r="N301" s="21" t="e">
        <f ca="1">IF(AND(M301&lt;&gt; "", COUNTIF(SAP!#REF!,M301)&gt;0),"Matched", "")</f>
        <v>#REF!</v>
      </c>
      <c r="O301" s="21" t="str">
        <f t="shared" si="13"/>
        <v/>
      </c>
      <c r="P301" s="21" t="e">
        <f ca="1">IF(AND(O301&lt;&gt; "", COUNTIF(SAP!#REF!,O301)&gt;0),"Matched", "")</f>
        <v>#REF!</v>
      </c>
      <c r="Q301" s="21" t="str">
        <f ca="1">IF(OR(D301="AC",D301="TR"),"Logic4"&amp;"_"&amp;TEXT(C301,"dd.mm.yyyy") &amp;"_"&amp; 938818.42,"")</f>
        <v>Logic4_02.04.2020_938818.42</v>
      </c>
      <c r="R301" s="21" t="e">
        <f ca="1">IF(AND(Q301&lt;&gt; "", COUNTIF(SAP!#REF!,Q301)&gt;0),"Matched", "")</f>
        <v>#REF!</v>
      </c>
    </row>
    <row r="302" spans="1:18" hidden="1">
      <c r="A302" s="21">
        <v>11563327</v>
      </c>
      <c r="B302" s="22">
        <v>43923</v>
      </c>
      <c r="C302" s="22">
        <v>43923</v>
      </c>
      <c r="D302" s="21" t="s">
        <v>10</v>
      </c>
      <c r="E302" s="23">
        <v>0</v>
      </c>
      <c r="F302" s="23">
        <v>0</v>
      </c>
      <c r="G302" s="23">
        <v>10036.9</v>
      </c>
      <c r="H302" s="23">
        <v>450617.45</v>
      </c>
      <c r="I302" s="21" t="s">
        <v>11</v>
      </c>
      <c r="J302" s="21" t="s">
        <v>12</v>
      </c>
      <c r="K302" s="21" t="str">
        <f t="shared" si="14"/>
        <v/>
      </c>
      <c r="L302" s="21" t="e">
        <f ca="1">IF(AND(K302&lt;&gt; "", COUNTIF(SAP!#REF!,K302)&gt;0),"Matched", "")</f>
        <v>#REF!</v>
      </c>
      <c r="M302" s="21" t="str">
        <f t="shared" si="12"/>
        <v/>
      </c>
      <c r="N302" s="21" t="e">
        <f ca="1">IF(AND(M302&lt;&gt; "", COUNTIF(SAP!#REF!,M302)&gt;0),"Matched", "")</f>
        <v>#REF!</v>
      </c>
      <c r="O302" s="21" t="str">
        <f t="shared" si="13"/>
        <v/>
      </c>
      <c r="P302" s="21" t="e">
        <f ca="1">IF(AND(O302&lt;&gt; "", COUNTIF(SAP!#REF!,O302)&gt;0),"Matched", "")</f>
        <v>#REF!</v>
      </c>
      <c r="Q302" s="21" t="str">
        <f ca="1">IF(OR(D302="AC",D302="TR"),"Logic4"&amp;"_"&amp;TEXT(C302,"dd.mm.yyyy") &amp;"_"&amp; 938818.42,"")</f>
        <v>Logic4_02.04.2020_938818.42</v>
      </c>
      <c r="R302" s="21" t="e">
        <f ca="1">IF(AND(Q302&lt;&gt; "", COUNTIF(SAP!#REF!,Q302)&gt;0),"Matched", "")</f>
        <v>#REF!</v>
      </c>
    </row>
    <row r="303" spans="1:18" hidden="1">
      <c r="A303" s="21">
        <v>11563327</v>
      </c>
      <c r="B303" s="22">
        <v>43923</v>
      </c>
      <c r="C303" s="22">
        <v>43923</v>
      </c>
      <c r="D303" s="21" t="s">
        <v>10</v>
      </c>
      <c r="E303" s="23">
        <v>0</v>
      </c>
      <c r="F303" s="23">
        <v>0</v>
      </c>
      <c r="G303" s="23">
        <v>10457.24</v>
      </c>
      <c r="H303" s="23">
        <v>461074.69</v>
      </c>
      <c r="I303" s="21" t="s">
        <v>11</v>
      </c>
      <c r="J303" s="21" t="s">
        <v>12</v>
      </c>
      <c r="K303" s="21" t="str">
        <f t="shared" si="14"/>
        <v/>
      </c>
      <c r="L303" s="21" t="e">
        <f ca="1">IF(AND(K303&lt;&gt; "", COUNTIF(SAP!#REF!,K303)&gt;0),"Matched", "")</f>
        <v>#REF!</v>
      </c>
      <c r="M303" s="21" t="str">
        <f t="shared" si="12"/>
        <v/>
      </c>
      <c r="N303" s="21" t="e">
        <f ca="1">IF(AND(M303&lt;&gt; "", COUNTIF(SAP!#REF!,M303)&gt;0),"Matched", "")</f>
        <v>#REF!</v>
      </c>
      <c r="O303" s="21" t="str">
        <f t="shared" si="13"/>
        <v/>
      </c>
      <c r="P303" s="21" t="e">
        <f ca="1">IF(AND(O303&lt;&gt; "", COUNTIF(SAP!#REF!,O303)&gt;0),"Matched", "")</f>
        <v>#REF!</v>
      </c>
      <c r="Q303" s="21" t="str">
        <f ca="1">IF(OR(D303="AC",D303="TR"),"Logic4"&amp;"_"&amp;TEXT(C303,"dd.mm.yyyy") &amp;"_"&amp; 938818.42,"")</f>
        <v>Logic4_02.04.2020_938818.42</v>
      </c>
      <c r="R303" s="21" t="e">
        <f ca="1">IF(AND(Q303&lt;&gt; "", COUNTIF(SAP!#REF!,Q303)&gt;0),"Matched", "")</f>
        <v>#REF!</v>
      </c>
    </row>
    <row r="304" spans="1:18" hidden="1">
      <c r="A304" s="21">
        <v>11563327</v>
      </c>
      <c r="B304" s="22">
        <v>43923</v>
      </c>
      <c r="C304" s="22">
        <v>43923</v>
      </c>
      <c r="D304" s="21" t="s">
        <v>10</v>
      </c>
      <c r="E304" s="23">
        <v>0</v>
      </c>
      <c r="F304" s="23">
        <v>0</v>
      </c>
      <c r="G304" s="23">
        <v>11268.2</v>
      </c>
      <c r="H304" s="23">
        <v>472342.89</v>
      </c>
      <c r="I304" s="21" t="s">
        <v>11</v>
      </c>
      <c r="J304" s="21" t="s">
        <v>12</v>
      </c>
      <c r="K304" s="21" t="str">
        <f t="shared" si="14"/>
        <v/>
      </c>
      <c r="L304" s="21" t="e">
        <f ca="1">IF(AND(K304&lt;&gt; "", COUNTIF(SAP!#REF!,K304)&gt;0),"Matched", "")</f>
        <v>#REF!</v>
      </c>
      <c r="M304" s="21" t="str">
        <f t="shared" si="12"/>
        <v/>
      </c>
      <c r="N304" s="21" t="e">
        <f ca="1">IF(AND(M304&lt;&gt; "", COUNTIF(SAP!#REF!,M304)&gt;0),"Matched", "")</f>
        <v>#REF!</v>
      </c>
      <c r="O304" s="21" t="str">
        <f t="shared" si="13"/>
        <v/>
      </c>
      <c r="P304" s="21" t="e">
        <f ca="1">IF(AND(O304&lt;&gt; "", COUNTIF(SAP!#REF!,O304)&gt;0),"Matched", "")</f>
        <v>#REF!</v>
      </c>
      <c r="Q304" s="21" t="str">
        <f ca="1">IF(OR(D304="AC",D304="TR"),"Logic4"&amp;"_"&amp;TEXT(C304,"dd.mm.yyyy") &amp;"_"&amp; 938818.42,"")</f>
        <v>Logic4_02.04.2020_938818.42</v>
      </c>
      <c r="R304" s="21" t="e">
        <f ca="1">IF(AND(Q304&lt;&gt; "", COUNTIF(SAP!#REF!,Q304)&gt;0),"Matched", "")</f>
        <v>#REF!</v>
      </c>
    </row>
    <row r="305" spans="1:18" hidden="1">
      <c r="A305" s="21">
        <v>11563327</v>
      </c>
      <c r="B305" s="22">
        <v>43923</v>
      </c>
      <c r="C305" s="22">
        <v>43923</v>
      </c>
      <c r="D305" s="21" t="s">
        <v>10</v>
      </c>
      <c r="E305" s="23">
        <v>0</v>
      </c>
      <c r="F305" s="23">
        <v>0</v>
      </c>
      <c r="G305" s="23">
        <v>11619.3</v>
      </c>
      <c r="H305" s="23">
        <v>483962.19</v>
      </c>
      <c r="I305" s="21" t="s">
        <v>11</v>
      </c>
      <c r="J305" s="21" t="s">
        <v>12</v>
      </c>
      <c r="K305" s="21" t="str">
        <f t="shared" si="14"/>
        <v/>
      </c>
      <c r="L305" s="21" t="e">
        <f ca="1">IF(AND(K305&lt;&gt; "", COUNTIF(SAP!#REF!,K305)&gt;0),"Matched", "")</f>
        <v>#REF!</v>
      </c>
      <c r="M305" s="21" t="str">
        <f t="shared" si="12"/>
        <v/>
      </c>
      <c r="N305" s="21" t="e">
        <f ca="1">IF(AND(M305&lt;&gt; "", COUNTIF(SAP!#REF!,M305)&gt;0),"Matched", "")</f>
        <v>#REF!</v>
      </c>
      <c r="O305" s="21" t="str">
        <f t="shared" si="13"/>
        <v/>
      </c>
      <c r="P305" s="21" t="e">
        <f ca="1">IF(AND(O305&lt;&gt; "", COUNTIF(SAP!#REF!,O305)&gt;0),"Matched", "")</f>
        <v>#REF!</v>
      </c>
      <c r="Q305" s="21" t="str">
        <f ca="1">IF(OR(D305="AC",D305="TR"),"Logic4"&amp;"_"&amp;TEXT(C305,"dd.mm.yyyy") &amp;"_"&amp; 938818.42,"")</f>
        <v>Logic4_02.04.2020_938818.42</v>
      </c>
      <c r="R305" s="21" t="e">
        <f ca="1">IF(AND(Q305&lt;&gt; "", COUNTIF(SAP!#REF!,Q305)&gt;0),"Matched", "")</f>
        <v>#REF!</v>
      </c>
    </row>
    <row r="306" spans="1:18" hidden="1">
      <c r="A306" s="21">
        <v>11563327</v>
      </c>
      <c r="B306" s="22">
        <v>43923</v>
      </c>
      <c r="C306" s="22">
        <v>43923</v>
      </c>
      <c r="D306" s="21" t="s">
        <v>10</v>
      </c>
      <c r="E306" s="23">
        <v>0</v>
      </c>
      <c r="F306" s="23">
        <v>0</v>
      </c>
      <c r="G306" s="23">
        <v>11885.04</v>
      </c>
      <c r="H306" s="23">
        <v>495847.23</v>
      </c>
      <c r="I306" s="21" t="s">
        <v>11</v>
      </c>
      <c r="J306" s="21" t="s">
        <v>12</v>
      </c>
      <c r="K306" s="21" t="str">
        <f t="shared" si="14"/>
        <v/>
      </c>
      <c r="L306" s="21" t="e">
        <f ca="1">IF(AND(K306&lt;&gt; "", COUNTIF(SAP!#REF!,K306)&gt;0),"Matched", "")</f>
        <v>#REF!</v>
      </c>
      <c r="M306" s="21" t="str">
        <f t="shared" si="12"/>
        <v/>
      </c>
      <c r="N306" s="21" t="e">
        <f ca="1">IF(AND(M306&lt;&gt; "", COUNTIF(SAP!#REF!,M306)&gt;0),"Matched", "")</f>
        <v>#REF!</v>
      </c>
      <c r="O306" s="21" t="str">
        <f t="shared" si="13"/>
        <v/>
      </c>
      <c r="P306" s="21" t="e">
        <f ca="1">IF(AND(O306&lt;&gt; "", COUNTIF(SAP!#REF!,O306)&gt;0),"Matched", "")</f>
        <v>#REF!</v>
      </c>
      <c r="Q306" s="21" t="str">
        <f ca="1">IF(OR(D306="AC",D306="TR"),"Logic4"&amp;"_"&amp;TEXT(C306,"dd.mm.yyyy") &amp;"_"&amp; 938818.42,"")</f>
        <v>Logic4_02.04.2020_938818.42</v>
      </c>
      <c r="R306" s="21" t="e">
        <f ca="1">IF(AND(Q306&lt;&gt; "", COUNTIF(SAP!#REF!,Q306)&gt;0),"Matched", "")</f>
        <v>#REF!</v>
      </c>
    </row>
    <row r="307" spans="1:18" hidden="1">
      <c r="A307" s="21">
        <v>11563327</v>
      </c>
      <c r="B307" s="22">
        <v>43923</v>
      </c>
      <c r="C307" s="22">
        <v>43923</v>
      </c>
      <c r="D307" s="21" t="s">
        <v>10</v>
      </c>
      <c r="E307" s="23">
        <v>0</v>
      </c>
      <c r="F307" s="23">
        <v>0</v>
      </c>
      <c r="G307" s="23">
        <v>12055.25</v>
      </c>
      <c r="H307" s="23">
        <v>507902.48</v>
      </c>
      <c r="I307" s="21" t="s">
        <v>11</v>
      </c>
      <c r="J307" s="21" t="s">
        <v>12</v>
      </c>
      <c r="K307" s="21" t="str">
        <f t="shared" si="14"/>
        <v/>
      </c>
      <c r="L307" s="21" t="e">
        <f ca="1">IF(AND(K307&lt;&gt; "", COUNTIF(SAP!#REF!,K307)&gt;0),"Matched", "")</f>
        <v>#REF!</v>
      </c>
      <c r="M307" s="21" t="str">
        <f t="shared" si="12"/>
        <v/>
      </c>
      <c r="N307" s="21" t="e">
        <f ca="1">IF(AND(M307&lt;&gt; "", COUNTIF(SAP!#REF!,M307)&gt;0),"Matched", "")</f>
        <v>#REF!</v>
      </c>
      <c r="O307" s="21" t="str">
        <f t="shared" si="13"/>
        <v/>
      </c>
      <c r="P307" s="21" t="e">
        <f ca="1">IF(AND(O307&lt;&gt; "", COUNTIF(SAP!#REF!,O307)&gt;0),"Matched", "")</f>
        <v>#REF!</v>
      </c>
      <c r="Q307" s="21" t="str">
        <f ca="1">IF(OR(D307="AC",D307="TR"),"Logic4"&amp;"_"&amp;TEXT(C307,"dd.mm.yyyy") &amp;"_"&amp; 938818.42,"")</f>
        <v>Logic4_02.04.2020_938818.42</v>
      </c>
      <c r="R307" s="21" t="e">
        <f ca="1">IF(AND(Q307&lt;&gt; "", COUNTIF(SAP!#REF!,Q307)&gt;0),"Matched", "")</f>
        <v>#REF!</v>
      </c>
    </row>
    <row r="308" spans="1:18" hidden="1">
      <c r="A308" s="21">
        <v>11563327</v>
      </c>
      <c r="B308" s="22">
        <v>43923</v>
      </c>
      <c r="C308" s="22">
        <v>43923</v>
      </c>
      <c r="D308" s="21" t="s">
        <v>10</v>
      </c>
      <c r="E308" s="23">
        <v>0</v>
      </c>
      <c r="F308" s="23">
        <v>0</v>
      </c>
      <c r="G308" s="23">
        <v>12270.4</v>
      </c>
      <c r="H308" s="23">
        <v>520172.88</v>
      </c>
      <c r="I308" s="21" t="s">
        <v>11</v>
      </c>
      <c r="J308" s="21" t="s">
        <v>12</v>
      </c>
      <c r="K308" s="21" t="str">
        <f t="shared" si="14"/>
        <v/>
      </c>
      <c r="L308" s="21" t="e">
        <f ca="1">IF(AND(K308&lt;&gt; "", COUNTIF(SAP!#REF!,K308)&gt;0),"Matched", "")</f>
        <v>#REF!</v>
      </c>
      <c r="M308" s="21" t="str">
        <f t="shared" si="12"/>
        <v/>
      </c>
      <c r="N308" s="21" t="e">
        <f ca="1">IF(AND(M308&lt;&gt; "", COUNTIF(SAP!#REF!,M308)&gt;0),"Matched", "")</f>
        <v>#REF!</v>
      </c>
      <c r="O308" s="21" t="str">
        <f t="shared" si="13"/>
        <v/>
      </c>
      <c r="P308" s="21" t="e">
        <f ca="1">IF(AND(O308&lt;&gt; "", COUNTIF(SAP!#REF!,O308)&gt;0),"Matched", "")</f>
        <v>#REF!</v>
      </c>
      <c r="Q308" s="21" t="str">
        <f ca="1">IF(OR(D308="AC",D308="TR"),"Logic4"&amp;"_"&amp;TEXT(C308,"dd.mm.yyyy") &amp;"_"&amp; 938818.42,"")</f>
        <v>Logic4_02.04.2020_938818.42</v>
      </c>
      <c r="R308" s="21" t="e">
        <f ca="1">IF(AND(Q308&lt;&gt; "", COUNTIF(SAP!#REF!,Q308)&gt;0),"Matched", "")</f>
        <v>#REF!</v>
      </c>
    </row>
    <row r="309" spans="1:18" hidden="1">
      <c r="A309" s="21">
        <v>11563327</v>
      </c>
      <c r="B309" s="22">
        <v>43923</v>
      </c>
      <c r="C309" s="22">
        <v>43923</v>
      </c>
      <c r="D309" s="21" t="s">
        <v>10</v>
      </c>
      <c r="E309" s="23">
        <v>0</v>
      </c>
      <c r="F309" s="23">
        <v>0</v>
      </c>
      <c r="G309" s="23">
        <v>12314</v>
      </c>
      <c r="H309" s="23">
        <v>532486.88</v>
      </c>
      <c r="I309" s="21" t="s">
        <v>11</v>
      </c>
      <c r="J309" s="21" t="s">
        <v>12</v>
      </c>
      <c r="K309" s="21" t="str">
        <f t="shared" si="14"/>
        <v/>
      </c>
      <c r="L309" s="21" t="e">
        <f ca="1">IF(AND(K309&lt;&gt; "", COUNTIF(SAP!#REF!,K309)&gt;0),"Matched", "")</f>
        <v>#REF!</v>
      </c>
      <c r="M309" s="21" t="str">
        <f t="shared" si="12"/>
        <v/>
      </c>
      <c r="N309" s="21" t="e">
        <f ca="1">IF(AND(M309&lt;&gt; "", COUNTIF(SAP!#REF!,M309)&gt;0),"Matched", "")</f>
        <v>#REF!</v>
      </c>
      <c r="O309" s="21" t="str">
        <f t="shared" si="13"/>
        <v/>
      </c>
      <c r="P309" s="21" t="e">
        <f ca="1">IF(AND(O309&lt;&gt; "", COUNTIF(SAP!#REF!,O309)&gt;0),"Matched", "")</f>
        <v>#REF!</v>
      </c>
      <c r="Q309" s="21" t="str">
        <f ca="1">IF(OR(D309="AC",D309="TR"),"Logic4"&amp;"_"&amp;TEXT(C309,"dd.mm.yyyy") &amp;"_"&amp; 938818.42,"")</f>
        <v>Logic4_02.04.2020_938818.42</v>
      </c>
      <c r="R309" s="21" t="e">
        <f ca="1">IF(AND(Q309&lt;&gt; "", COUNTIF(SAP!#REF!,Q309)&gt;0),"Matched", "")</f>
        <v>#REF!</v>
      </c>
    </row>
    <row r="310" spans="1:18" hidden="1">
      <c r="A310" s="21">
        <v>11563327</v>
      </c>
      <c r="B310" s="22">
        <v>43923</v>
      </c>
      <c r="C310" s="22">
        <v>43923</v>
      </c>
      <c r="D310" s="21" t="s">
        <v>10</v>
      </c>
      <c r="E310" s="23">
        <v>0</v>
      </c>
      <c r="F310" s="23">
        <v>0</v>
      </c>
      <c r="G310" s="23">
        <v>12447.5</v>
      </c>
      <c r="H310" s="23">
        <v>544934.38</v>
      </c>
      <c r="I310" s="21" t="s">
        <v>11</v>
      </c>
      <c r="J310" s="21" t="s">
        <v>12</v>
      </c>
      <c r="K310" s="21" t="str">
        <f t="shared" si="14"/>
        <v/>
      </c>
      <c r="L310" s="21" t="e">
        <f ca="1">IF(AND(K310&lt;&gt; "", COUNTIF(SAP!#REF!,K310)&gt;0),"Matched", "")</f>
        <v>#REF!</v>
      </c>
      <c r="M310" s="21" t="str">
        <f t="shared" ref="M310:M349" si="15">IF(D310="TR","Logic2"&amp;"_"&amp;TEXT(C310,"dd.mm.yyyy") &amp;"_"&amp; F310,"")</f>
        <v/>
      </c>
      <c r="N310" s="21" t="e">
        <f ca="1">IF(AND(M310&lt;&gt; "", COUNTIF(SAP!#REF!,M310)&gt;0),"Matched", "")</f>
        <v>#REF!</v>
      </c>
      <c r="O310" s="21" t="str">
        <f t="shared" ref="O310:O349" si="16">IF(D310="AF","Logic3"&amp;"_"&amp;G310,"")</f>
        <v/>
      </c>
      <c r="P310" s="21" t="e">
        <f ca="1">IF(AND(O310&lt;&gt; "", COUNTIF(SAP!#REF!,O310)&gt;0),"Matched", "")</f>
        <v>#REF!</v>
      </c>
      <c r="Q310" s="21" t="str">
        <f ca="1">IF(OR(D310="AC",D310="TR"),"Logic4"&amp;"_"&amp;TEXT(C310,"dd.mm.yyyy") &amp;"_"&amp; 938818.42,"")</f>
        <v>Logic4_02.04.2020_938818.42</v>
      </c>
      <c r="R310" s="21" t="e">
        <f ca="1">IF(AND(Q310&lt;&gt; "", COUNTIF(SAP!#REF!,Q310)&gt;0),"Matched", "")</f>
        <v>#REF!</v>
      </c>
    </row>
    <row r="311" spans="1:18" hidden="1">
      <c r="A311" s="21">
        <v>11563327</v>
      </c>
      <c r="B311" s="22">
        <v>43923</v>
      </c>
      <c r="C311" s="22">
        <v>43923</v>
      </c>
      <c r="D311" s="21" t="s">
        <v>10</v>
      </c>
      <c r="E311" s="23">
        <v>0</v>
      </c>
      <c r="F311" s="23">
        <v>0</v>
      </c>
      <c r="G311" s="23">
        <v>13213.6</v>
      </c>
      <c r="H311" s="23">
        <v>558147.98</v>
      </c>
      <c r="I311" s="21" t="s">
        <v>11</v>
      </c>
      <c r="J311" s="21" t="s">
        <v>12</v>
      </c>
      <c r="K311" s="21" t="str">
        <f t="shared" si="14"/>
        <v/>
      </c>
      <c r="L311" s="21" t="e">
        <f ca="1">IF(AND(K311&lt;&gt; "", COUNTIF(SAP!#REF!,K311)&gt;0),"Matched", "")</f>
        <v>#REF!</v>
      </c>
      <c r="M311" s="21" t="str">
        <f t="shared" si="15"/>
        <v/>
      </c>
      <c r="N311" s="21" t="e">
        <f ca="1">IF(AND(M311&lt;&gt; "", COUNTIF(SAP!#REF!,M311)&gt;0),"Matched", "")</f>
        <v>#REF!</v>
      </c>
      <c r="O311" s="21" t="str">
        <f t="shared" si="16"/>
        <v/>
      </c>
      <c r="P311" s="21" t="e">
        <f ca="1">IF(AND(O311&lt;&gt; "", COUNTIF(SAP!#REF!,O311)&gt;0),"Matched", "")</f>
        <v>#REF!</v>
      </c>
      <c r="Q311" s="21" t="str">
        <f ca="1">IF(OR(D311="AC",D311="TR"),"Logic4"&amp;"_"&amp;TEXT(C311,"dd.mm.yyyy") &amp;"_"&amp; 938818.42,"")</f>
        <v>Logic4_02.04.2020_938818.42</v>
      </c>
      <c r="R311" s="21" t="e">
        <f ca="1">IF(AND(Q311&lt;&gt; "", COUNTIF(SAP!#REF!,Q311)&gt;0),"Matched", "")</f>
        <v>#REF!</v>
      </c>
    </row>
    <row r="312" spans="1:18" hidden="1">
      <c r="A312" s="21">
        <v>11563327</v>
      </c>
      <c r="B312" s="22">
        <v>43923</v>
      </c>
      <c r="C312" s="22">
        <v>43923</v>
      </c>
      <c r="D312" s="21" t="s">
        <v>10</v>
      </c>
      <c r="E312" s="23">
        <v>0</v>
      </c>
      <c r="F312" s="23">
        <v>0</v>
      </c>
      <c r="G312" s="23">
        <v>13662.4</v>
      </c>
      <c r="H312" s="23">
        <v>571810.38</v>
      </c>
      <c r="I312" s="21" t="s">
        <v>11</v>
      </c>
      <c r="J312" s="21" t="s">
        <v>12</v>
      </c>
      <c r="K312" s="21" t="str">
        <f t="shared" si="14"/>
        <v/>
      </c>
      <c r="L312" s="21" t="e">
        <f ca="1">IF(AND(K312&lt;&gt; "", COUNTIF(SAP!#REF!,K312)&gt;0),"Matched", "")</f>
        <v>#REF!</v>
      </c>
      <c r="M312" s="21" t="str">
        <f t="shared" si="15"/>
        <v/>
      </c>
      <c r="N312" s="21" t="e">
        <f ca="1">IF(AND(M312&lt;&gt; "", COUNTIF(SAP!#REF!,M312)&gt;0),"Matched", "")</f>
        <v>#REF!</v>
      </c>
      <c r="O312" s="21" t="str">
        <f t="shared" si="16"/>
        <v/>
      </c>
      <c r="P312" s="21" t="e">
        <f ca="1">IF(AND(O312&lt;&gt; "", COUNTIF(SAP!#REF!,O312)&gt;0),"Matched", "")</f>
        <v>#REF!</v>
      </c>
      <c r="Q312" s="21" t="str">
        <f ca="1">IF(OR(D312="AC",D312="TR"),"Logic4"&amp;"_"&amp;TEXT(C312,"dd.mm.yyyy") &amp;"_"&amp; 938818.42,"")</f>
        <v>Logic4_02.04.2020_938818.42</v>
      </c>
      <c r="R312" s="21" t="e">
        <f ca="1">IF(AND(Q312&lt;&gt; "", COUNTIF(SAP!#REF!,Q312)&gt;0),"Matched", "")</f>
        <v>#REF!</v>
      </c>
    </row>
    <row r="313" spans="1:18" hidden="1">
      <c r="A313" s="21">
        <v>11563327</v>
      </c>
      <c r="B313" s="22">
        <v>43923</v>
      </c>
      <c r="C313" s="22">
        <v>43923</v>
      </c>
      <c r="D313" s="21" t="s">
        <v>10</v>
      </c>
      <c r="E313" s="23">
        <v>0</v>
      </c>
      <c r="F313" s="23">
        <v>0</v>
      </c>
      <c r="G313" s="23">
        <v>14804</v>
      </c>
      <c r="H313" s="23">
        <v>586614.38</v>
      </c>
      <c r="I313" s="21" t="s">
        <v>11</v>
      </c>
      <c r="J313" s="21" t="s">
        <v>12</v>
      </c>
      <c r="K313" s="21" t="str">
        <f t="shared" si="14"/>
        <v/>
      </c>
      <c r="L313" s="21" t="e">
        <f ca="1">IF(AND(K313&lt;&gt; "", COUNTIF(SAP!#REF!,K313)&gt;0),"Matched", "")</f>
        <v>#REF!</v>
      </c>
      <c r="M313" s="21" t="str">
        <f t="shared" si="15"/>
        <v/>
      </c>
      <c r="N313" s="21" t="e">
        <f ca="1">IF(AND(M313&lt;&gt; "", COUNTIF(SAP!#REF!,M313)&gt;0),"Matched", "")</f>
        <v>#REF!</v>
      </c>
      <c r="O313" s="21" t="str">
        <f t="shared" si="16"/>
        <v/>
      </c>
      <c r="P313" s="21" t="e">
        <f ca="1">IF(AND(O313&lt;&gt; "", COUNTIF(SAP!#REF!,O313)&gt;0),"Matched", "")</f>
        <v>#REF!</v>
      </c>
      <c r="Q313" s="21" t="str">
        <f ca="1">IF(OR(D313="AC",D313="TR"),"Logic4"&amp;"_"&amp;TEXT(C313,"dd.mm.yyyy") &amp;"_"&amp; 938818.42,"")</f>
        <v>Logic4_02.04.2020_938818.42</v>
      </c>
      <c r="R313" s="21" t="e">
        <f ca="1">IF(AND(Q313&lt;&gt; "", COUNTIF(SAP!#REF!,Q313)&gt;0),"Matched", "")</f>
        <v>#REF!</v>
      </c>
    </row>
    <row r="314" spans="1:18" hidden="1">
      <c r="A314" s="21">
        <v>11563327</v>
      </c>
      <c r="B314" s="22">
        <v>43923</v>
      </c>
      <c r="C314" s="22">
        <v>43923</v>
      </c>
      <c r="D314" s="21" t="s">
        <v>10</v>
      </c>
      <c r="E314" s="23">
        <v>0</v>
      </c>
      <c r="F314" s="23">
        <v>0</v>
      </c>
      <c r="G314" s="23">
        <v>15567.7</v>
      </c>
      <c r="H314" s="23">
        <v>602182.07999999996</v>
      </c>
      <c r="I314" s="21" t="s">
        <v>11</v>
      </c>
      <c r="J314" s="21" t="s">
        <v>12</v>
      </c>
      <c r="K314" s="21" t="str">
        <f t="shared" si="14"/>
        <v/>
      </c>
      <c r="L314" s="21" t="e">
        <f ca="1">IF(AND(K314&lt;&gt; "", COUNTIF(SAP!#REF!,K314)&gt;0),"Matched", "")</f>
        <v>#REF!</v>
      </c>
      <c r="M314" s="21" t="str">
        <f t="shared" si="15"/>
        <v/>
      </c>
      <c r="N314" s="21" t="e">
        <f ca="1">IF(AND(M314&lt;&gt; "", COUNTIF(SAP!#REF!,M314)&gt;0),"Matched", "")</f>
        <v>#REF!</v>
      </c>
      <c r="O314" s="21" t="str">
        <f t="shared" si="16"/>
        <v/>
      </c>
      <c r="P314" s="21" t="e">
        <f ca="1">IF(AND(O314&lt;&gt; "", COUNTIF(SAP!#REF!,O314)&gt;0),"Matched", "")</f>
        <v>#REF!</v>
      </c>
      <c r="Q314" s="21" t="str">
        <f ca="1">IF(OR(D314="AC",D314="TR"),"Logic4"&amp;"_"&amp;TEXT(C314,"dd.mm.yyyy") &amp;"_"&amp; 938818.42,"")</f>
        <v>Logic4_02.04.2020_938818.42</v>
      </c>
      <c r="R314" s="21" t="e">
        <f ca="1">IF(AND(Q314&lt;&gt; "", COUNTIF(SAP!#REF!,Q314)&gt;0),"Matched", "")</f>
        <v>#REF!</v>
      </c>
    </row>
    <row r="315" spans="1:18" hidden="1">
      <c r="A315" s="21">
        <v>11563327</v>
      </c>
      <c r="B315" s="22">
        <v>43923</v>
      </c>
      <c r="C315" s="22">
        <v>43923</v>
      </c>
      <c r="D315" s="21" t="s">
        <v>10</v>
      </c>
      <c r="E315" s="23">
        <v>0</v>
      </c>
      <c r="F315" s="23">
        <v>0</v>
      </c>
      <c r="G315" s="23">
        <v>15596.25</v>
      </c>
      <c r="H315" s="23">
        <v>617778.32999999996</v>
      </c>
      <c r="I315" s="21" t="s">
        <v>11</v>
      </c>
      <c r="J315" s="21" t="s">
        <v>12</v>
      </c>
      <c r="K315" s="21" t="str">
        <f t="shared" si="14"/>
        <v/>
      </c>
      <c r="L315" s="21" t="e">
        <f ca="1">IF(AND(K315&lt;&gt; "", COUNTIF(SAP!#REF!,K315)&gt;0),"Matched", "")</f>
        <v>#REF!</v>
      </c>
      <c r="M315" s="21" t="str">
        <f t="shared" si="15"/>
        <v/>
      </c>
      <c r="N315" s="21" t="e">
        <f ca="1">IF(AND(M315&lt;&gt; "", COUNTIF(SAP!#REF!,M315)&gt;0),"Matched", "")</f>
        <v>#REF!</v>
      </c>
      <c r="O315" s="21" t="str">
        <f t="shared" si="16"/>
        <v/>
      </c>
      <c r="P315" s="21" t="e">
        <f ca="1">IF(AND(O315&lt;&gt; "", COUNTIF(SAP!#REF!,O315)&gt;0),"Matched", "")</f>
        <v>#REF!</v>
      </c>
      <c r="Q315" s="21" t="str">
        <f ca="1">IF(OR(D315="AC",D315="TR"),"Logic4"&amp;"_"&amp;TEXT(C315,"dd.mm.yyyy") &amp;"_"&amp; 938818.42,"")</f>
        <v>Logic4_02.04.2020_938818.42</v>
      </c>
      <c r="R315" s="21" t="e">
        <f ca="1">IF(AND(Q315&lt;&gt; "", COUNTIF(SAP!#REF!,Q315)&gt;0),"Matched", "")</f>
        <v>#REF!</v>
      </c>
    </row>
    <row r="316" spans="1:18" hidden="1">
      <c r="A316" s="21">
        <v>11563327</v>
      </c>
      <c r="B316" s="22">
        <v>43923</v>
      </c>
      <c r="C316" s="22">
        <v>43923</v>
      </c>
      <c r="D316" s="21" t="s">
        <v>10</v>
      </c>
      <c r="E316" s="23">
        <v>0</v>
      </c>
      <c r="F316" s="23">
        <v>0</v>
      </c>
      <c r="G316" s="23">
        <v>15965.14</v>
      </c>
      <c r="H316" s="23">
        <v>633743.47</v>
      </c>
      <c r="I316" s="21" t="s">
        <v>11</v>
      </c>
      <c r="J316" s="21" t="s">
        <v>12</v>
      </c>
      <c r="K316" s="21" t="str">
        <f t="shared" si="14"/>
        <v/>
      </c>
      <c r="L316" s="21" t="e">
        <f ca="1">IF(AND(K316&lt;&gt; "", COUNTIF(SAP!#REF!,K316)&gt;0),"Matched", "")</f>
        <v>#REF!</v>
      </c>
      <c r="M316" s="21" t="str">
        <f t="shared" si="15"/>
        <v/>
      </c>
      <c r="N316" s="21" t="e">
        <f ca="1">IF(AND(M316&lt;&gt; "", COUNTIF(SAP!#REF!,M316)&gt;0),"Matched", "")</f>
        <v>#REF!</v>
      </c>
      <c r="O316" s="21" t="str">
        <f t="shared" si="16"/>
        <v/>
      </c>
      <c r="P316" s="21" t="e">
        <f ca="1">IF(AND(O316&lt;&gt; "", COUNTIF(SAP!#REF!,O316)&gt;0),"Matched", "")</f>
        <v>#REF!</v>
      </c>
      <c r="Q316" s="21" t="str">
        <f ca="1">IF(OR(D316="AC",D316="TR"),"Logic4"&amp;"_"&amp;TEXT(C316,"dd.mm.yyyy") &amp;"_"&amp; 938818.42,"")</f>
        <v>Logic4_02.04.2020_938818.42</v>
      </c>
      <c r="R316" s="21" t="e">
        <f ca="1">IF(AND(Q316&lt;&gt; "", COUNTIF(SAP!#REF!,Q316)&gt;0),"Matched", "")</f>
        <v>#REF!</v>
      </c>
    </row>
    <row r="317" spans="1:18" hidden="1">
      <c r="A317" s="21">
        <v>11563327</v>
      </c>
      <c r="B317" s="22">
        <v>43923</v>
      </c>
      <c r="C317" s="22">
        <v>43923</v>
      </c>
      <c r="D317" s="21" t="s">
        <v>10</v>
      </c>
      <c r="E317" s="23">
        <v>0</v>
      </c>
      <c r="F317" s="23">
        <v>0</v>
      </c>
      <c r="G317" s="23">
        <v>16054</v>
      </c>
      <c r="H317" s="23">
        <v>649797.47</v>
      </c>
      <c r="I317" s="21" t="s">
        <v>11</v>
      </c>
      <c r="J317" s="21" t="s">
        <v>12</v>
      </c>
      <c r="K317" s="21" t="str">
        <f t="shared" si="14"/>
        <v/>
      </c>
      <c r="L317" s="21" t="e">
        <f ca="1">IF(AND(K317&lt;&gt; "", COUNTIF(SAP!#REF!,K317)&gt;0),"Matched", "")</f>
        <v>#REF!</v>
      </c>
      <c r="M317" s="21" t="str">
        <f t="shared" si="15"/>
        <v/>
      </c>
      <c r="N317" s="21" t="e">
        <f ca="1">IF(AND(M317&lt;&gt; "", COUNTIF(SAP!#REF!,M317)&gt;0),"Matched", "")</f>
        <v>#REF!</v>
      </c>
      <c r="O317" s="21" t="str">
        <f t="shared" si="16"/>
        <v/>
      </c>
      <c r="P317" s="21" t="e">
        <f ca="1">IF(AND(O317&lt;&gt; "", COUNTIF(SAP!#REF!,O317)&gt;0),"Matched", "")</f>
        <v>#REF!</v>
      </c>
      <c r="Q317" s="21" t="str">
        <f ca="1">IF(OR(D317="AC",D317="TR"),"Logic4"&amp;"_"&amp;TEXT(C317,"dd.mm.yyyy") &amp;"_"&amp; 938818.42,"")</f>
        <v>Logic4_02.04.2020_938818.42</v>
      </c>
      <c r="R317" s="21" t="e">
        <f ca="1">IF(AND(Q317&lt;&gt; "", COUNTIF(SAP!#REF!,Q317)&gt;0),"Matched", "")</f>
        <v>#REF!</v>
      </c>
    </row>
    <row r="318" spans="1:18" hidden="1">
      <c r="A318" s="21">
        <v>11563327</v>
      </c>
      <c r="B318" s="22">
        <v>43923</v>
      </c>
      <c r="C318" s="22">
        <v>43923</v>
      </c>
      <c r="D318" s="21" t="s">
        <v>10</v>
      </c>
      <c r="E318" s="23">
        <v>0</v>
      </c>
      <c r="F318" s="23">
        <v>0</v>
      </c>
      <c r="G318" s="23">
        <v>16478.599999999999</v>
      </c>
      <c r="H318" s="23">
        <v>666276.06999999995</v>
      </c>
      <c r="I318" s="21" t="s">
        <v>11</v>
      </c>
      <c r="J318" s="21" t="s">
        <v>12</v>
      </c>
      <c r="K318" s="21" t="str">
        <f t="shared" si="14"/>
        <v/>
      </c>
      <c r="L318" s="21" t="e">
        <f ca="1">IF(AND(K318&lt;&gt; "", COUNTIF(SAP!#REF!,K318)&gt;0),"Matched", "")</f>
        <v>#REF!</v>
      </c>
      <c r="M318" s="21" t="str">
        <f t="shared" si="15"/>
        <v/>
      </c>
      <c r="N318" s="21" t="e">
        <f ca="1">IF(AND(M318&lt;&gt; "", COUNTIF(SAP!#REF!,M318)&gt;0),"Matched", "")</f>
        <v>#REF!</v>
      </c>
      <c r="O318" s="21" t="str">
        <f t="shared" si="16"/>
        <v/>
      </c>
      <c r="P318" s="21" t="e">
        <f ca="1">IF(AND(O318&lt;&gt; "", COUNTIF(SAP!#REF!,O318)&gt;0),"Matched", "")</f>
        <v>#REF!</v>
      </c>
      <c r="Q318" s="21" t="str">
        <f ca="1">IF(OR(D318="AC",D318="TR"),"Logic4"&amp;"_"&amp;TEXT(C318,"dd.mm.yyyy") &amp;"_"&amp; 938818.42,"")</f>
        <v>Logic4_02.04.2020_938818.42</v>
      </c>
      <c r="R318" s="21" t="e">
        <f ca="1">IF(AND(Q318&lt;&gt; "", COUNTIF(SAP!#REF!,Q318)&gt;0),"Matched", "")</f>
        <v>#REF!</v>
      </c>
    </row>
    <row r="319" spans="1:18" hidden="1">
      <c r="A319" s="21">
        <v>11563327</v>
      </c>
      <c r="B319" s="22">
        <v>43923</v>
      </c>
      <c r="C319" s="22">
        <v>43923</v>
      </c>
      <c r="D319" s="21" t="s">
        <v>10</v>
      </c>
      <c r="E319" s="23">
        <v>0</v>
      </c>
      <c r="F319" s="23">
        <v>0</v>
      </c>
      <c r="G319" s="23">
        <v>16744.099999999999</v>
      </c>
      <c r="H319" s="23">
        <v>683020.17</v>
      </c>
      <c r="I319" s="21" t="s">
        <v>11</v>
      </c>
      <c r="J319" s="21" t="s">
        <v>12</v>
      </c>
      <c r="K319" s="21" t="str">
        <f t="shared" si="14"/>
        <v/>
      </c>
      <c r="L319" s="21" t="e">
        <f ca="1">IF(AND(K319&lt;&gt; "", COUNTIF(SAP!#REF!,K319)&gt;0),"Matched", "")</f>
        <v>#REF!</v>
      </c>
      <c r="M319" s="21" t="str">
        <f t="shared" si="15"/>
        <v/>
      </c>
      <c r="N319" s="21" t="e">
        <f ca="1">IF(AND(M319&lt;&gt; "", COUNTIF(SAP!#REF!,M319)&gt;0),"Matched", "")</f>
        <v>#REF!</v>
      </c>
      <c r="O319" s="21" t="str">
        <f t="shared" si="16"/>
        <v/>
      </c>
      <c r="P319" s="21" t="e">
        <f ca="1">IF(AND(O319&lt;&gt; "", COUNTIF(SAP!#REF!,O319)&gt;0),"Matched", "")</f>
        <v>#REF!</v>
      </c>
      <c r="Q319" s="21" t="str">
        <f ca="1">IF(OR(D319="AC",D319="TR"),"Logic4"&amp;"_"&amp;TEXT(C319,"dd.mm.yyyy") &amp;"_"&amp; 938818.42,"")</f>
        <v>Logic4_02.04.2020_938818.42</v>
      </c>
      <c r="R319" s="21" t="e">
        <f ca="1">IF(AND(Q319&lt;&gt; "", COUNTIF(SAP!#REF!,Q319)&gt;0),"Matched", "")</f>
        <v>#REF!</v>
      </c>
    </row>
    <row r="320" spans="1:18" hidden="1">
      <c r="A320" s="21">
        <v>11563327</v>
      </c>
      <c r="B320" s="22">
        <v>43923</v>
      </c>
      <c r="C320" s="22">
        <v>43923</v>
      </c>
      <c r="D320" s="21" t="s">
        <v>10</v>
      </c>
      <c r="E320" s="23">
        <v>0</v>
      </c>
      <c r="F320" s="23">
        <v>0</v>
      </c>
      <c r="G320" s="23">
        <v>18568.53</v>
      </c>
      <c r="H320" s="23">
        <v>701588.7</v>
      </c>
      <c r="I320" s="21" t="s">
        <v>11</v>
      </c>
      <c r="J320" s="21" t="s">
        <v>12</v>
      </c>
      <c r="K320" s="21" t="str">
        <f t="shared" si="14"/>
        <v/>
      </c>
      <c r="L320" s="21" t="e">
        <f ca="1">IF(AND(K320&lt;&gt; "", COUNTIF(SAP!#REF!,K320)&gt;0),"Matched", "")</f>
        <v>#REF!</v>
      </c>
      <c r="M320" s="21" t="str">
        <f t="shared" si="15"/>
        <v/>
      </c>
      <c r="N320" s="21" t="e">
        <f ca="1">IF(AND(M320&lt;&gt; "", COUNTIF(SAP!#REF!,M320)&gt;0),"Matched", "")</f>
        <v>#REF!</v>
      </c>
      <c r="O320" s="21" t="str">
        <f t="shared" si="16"/>
        <v/>
      </c>
      <c r="P320" s="21" t="e">
        <f ca="1">IF(AND(O320&lt;&gt; "", COUNTIF(SAP!#REF!,O320)&gt;0),"Matched", "")</f>
        <v>#REF!</v>
      </c>
      <c r="Q320" s="21" t="str">
        <f ca="1">IF(OR(D320="AC",D320="TR"),"Logic4"&amp;"_"&amp;TEXT(C320,"dd.mm.yyyy") &amp;"_"&amp; 938818.42,"")</f>
        <v>Logic4_02.04.2020_938818.42</v>
      </c>
      <c r="R320" s="21" t="e">
        <f ca="1">IF(AND(Q320&lt;&gt; "", COUNTIF(SAP!#REF!,Q320)&gt;0),"Matched", "")</f>
        <v>#REF!</v>
      </c>
    </row>
    <row r="321" spans="1:20" hidden="1">
      <c r="A321" s="21">
        <v>11563327</v>
      </c>
      <c r="B321" s="22">
        <v>43923</v>
      </c>
      <c r="C321" s="22">
        <v>43923</v>
      </c>
      <c r="D321" s="21" t="s">
        <v>10</v>
      </c>
      <c r="E321" s="23">
        <v>0</v>
      </c>
      <c r="F321" s="23">
        <v>0</v>
      </c>
      <c r="G321" s="23">
        <v>18844</v>
      </c>
      <c r="H321" s="23">
        <v>720432.7</v>
      </c>
      <c r="I321" s="21" t="s">
        <v>11</v>
      </c>
      <c r="J321" s="21" t="s">
        <v>12</v>
      </c>
      <c r="K321" s="21" t="str">
        <f t="shared" si="14"/>
        <v/>
      </c>
      <c r="L321" s="21" t="e">
        <f ca="1">IF(AND(K321&lt;&gt; "", COUNTIF(SAP!#REF!,K321)&gt;0),"Matched", "")</f>
        <v>#REF!</v>
      </c>
      <c r="M321" s="21" t="str">
        <f t="shared" si="15"/>
        <v/>
      </c>
      <c r="N321" s="21" t="e">
        <f ca="1">IF(AND(M321&lt;&gt; "", COUNTIF(SAP!#REF!,M321)&gt;0),"Matched", "")</f>
        <v>#REF!</v>
      </c>
      <c r="O321" s="21" t="str">
        <f t="shared" si="16"/>
        <v/>
      </c>
      <c r="P321" s="21" t="e">
        <f ca="1">IF(AND(O321&lt;&gt; "", COUNTIF(SAP!#REF!,O321)&gt;0),"Matched", "")</f>
        <v>#REF!</v>
      </c>
      <c r="Q321" s="21" t="str">
        <f ca="1">IF(OR(D321="AC",D321="TR"),"Logic4"&amp;"_"&amp;TEXT(C321,"dd.mm.yyyy") &amp;"_"&amp; 938818.42,"")</f>
        <v>Logic4_02.04.2020_938818.42</v>
      </c>
      <c r="R321" s="21" t="e">
        <f ca="1">IF(AND(Q321&lt;&gt; "", COUNTIF(SAP!#REF!,Q321)&gt;0),"Matched", "")</f>
        <v>#REF!</v>
      </c>
    </row>
    <row r="322" spans="1:20" hidden="1">
      <c r="A322" s="21">
        <v>11563327</v>
      </c>
      <c r="B322" s="22">
        <v>43923</v>
      </c>
      <c r="C322" s="22">
        <v>43923</v>
      </c>
      <c r="D322" s="21" t="s">
        <v>10</v>
      </c>
      <c r="E322" s="23">
        <v>0</v>
      </c>
      <c r="F322" s="23">
        <v>0</v>
      </c>
      <c r="G322" s="23">
        <v>20243.8</v>
      </c>
      <c r="H322" s="23">
        <v>740676.5</v>
      </c>
      <c r="I322" s="21" t="s">
        <v>11</v>
      </c>
      <c r="J322" s="21" t="s">
        <v>12</v>
      </c>
      <c r="K322" s="21" t="str">
        <f t="shared" si="14"/>
        <v/>
      </c>
      <c r="L322" s="21" t="e">
        <f ca="1">IF(AND(K322&lt;&gt; "", COUNTIF(SAP!#REF!,K322)&gt;0),"Matched", "")</f>
        <v>#REF!</v>
      </c>
      <c r="M322" s="21" t="str">
        <f t="shared" si="15"/>
        <v/>
      </c>
      <c r="N322" s="21" t="e">
        <f ca="1">IF(AND(M322&lt;&gt; "", COUNTIF(SAP!#REF!,M322)&gt;0),"Matched", "")</f>
        <v>#REF!</v>
      </c>
      <c r="O322" s="21" t="str">
        <f t="shared" si="16"/>
        <v/>
      </c>
      <c r="P322" s="21" t="e">
        <f ca="1">IF(AND(O322&lt;&gt; "", COUNTIF(SAP!#REF!,O322)&gt;0),"Matched", "")</f>
        <v>#REF!</v>
      </c>
      <c r="Q322" s="21" t="str">
        <f ca="1">IF(OR(D322="AC",D322="TR"),"Logic4"&amp;"_"&amp;TEXT(C322,"dd.mm.yyyy") &amp;"_"&amp; 938818.42,"")</f>
        <v>Logic4_02.04.2020_938818.42</v>
      </c>
      <c r="R322" s="21" t="e">
        <f ca="1">IF(AND(Q322&lt;&gt; "", COUNTIF(SAP!#REF!,Q322)&gt;0),"Matched", "")</f>
        <v>#REF!</v>
      </c>
    </row>
    <row r="323" spans="1:20" hidden="1">
      <c r="A323" s="21">
        <v>11563327</v>
      </c>
      <c r="B323" s="22">
        <v>43923</v>
      </c>
      <c r="C323" s="22">
        <v>43923</v>
      </c>
      <c r="D323" s="21" t="s">
        <v>10</v>
      </c>
      <c r="E323" s="23">
        <v>0</v>
      </c>
      <c r="F323" s="23">
        <v>0</v>
      </c>
      <c r="G323" s="23">
        <v>21692.400000000001</v>
      </c>
      <c r="H323" s="23">
        <v>762368.9</v>
      </c>
      <c r="I323" s="21" t="s">
        <v>11</v>
      </c>
      <c r="J323" s="21" t="s">
        <v>12</v>
      </c>
      <c r="K323" s="21" t="str">
        <f t="shared" ref="K323:K386" si="17">IF(D323="TF","Logic1"&amp;"_"&amp;TEXT(C323, "mm") &amp;"_"&amp; F323,"")</f>
        <v/>
      </c>
      <c r="L323" s="21" t="e">
        <f ca="1">IF(AND(K323&lt;&gt; "", COUNTIF(SAP!#REF!,K323)&gt;0),"Matched", "")</f>
        <v>#REF!</v>
      </c>
      <c r="M323" s="21" t="str">
        <f t="shared" si="15"/>
        <v/>
      </c>
      <c r="N323" s="21" t="e">
        <f ca="1">IF(AND(M323&lt;&gt; "", COUNTIF(SAP!#REF!,M323)&gt;0),"Matched", "")</f>
        <v>#REF!</v>
      </c>
      <c r="O323" s="21" t="str">
        <f t="shared" si="16"/>
        <v/>
      </c>
      <c r="P323" s="21" t="e">
        <f ca="1">IF(AND(O323&lt;&gt; "", COUNTIF(SAP!#REF!,O323)&gt;0),"Matched", "")</f>
        <v>#REF!</v>
      </c>
      <c r="Q323" s="21" t="str">
        <f ca="1">IF(OR(D323="AC",D323="TR"),"Logic4"&amp;"_"&amp;TEXT(C323,"dd.mm.yyyy") &amp;"_"&amp; 938818.42,"")</f>
        <v>Logic4_02.04.2020_938818.42</v>
      </c>
      <c r="R323" s="21" t="e">
        <f ca="1">IF(AND(Q323&lt;&gt; "", COUNTIF(SAP!#REF!,Q323)&gt;0),"Matched", "")</f>
        <v>#REF!</v>
      </c>
    </row>
    <row r="324" spans="1:20" hidden="1">
      <c r="A324" s="21">
        <v>11563327</v>
      </c>
      <c r="B324" s="22">
        <v>43923</v>
      </c>
      <c r="C324" s="22">
        <v>43923</v>
      </c>
      <c r="D324" s="21" t="s">
        <v>10</v>
      </c>
      <c r="E324" s="23">
        <v>0</v>
      </c>
      <c r="F324" s="23">
        <v>0</v>
      </c>
      <c r="G324" s="23">
        <v>22357.3</v>
      </c>
      <c r="H324" s="23">
        <v>784726.2</v>
      </c>
      <c r="I324" s="21" t="s">
        <v>11</v>
      </c>
      <c r="J324" s="21" t="s">
        <v>12</v>
      </c>
      <c r="K324" s="21" t="str">
        <f t="shared" si="17"/>
        <v/>
      </c>
      <c r="L324" s="21" t="e">
        <f ca="1">IF(AND(K324&lt;&gt; "", COUNTIF(SAP!#REF!,K324)&gt;0),"Matched", "")</f>
        <v>#REF!</v>
      </c>
      <c r="M324" s="21" t="str">
        <f t="shared" si="15"/>
        <v/>
      </c>
      <c r="N324" s="21" t="e">
        <f ca="1">IF(AND(M324&lt;&gt; "", COUNTIF(SAP!#REF!,M324)&gt;0),"Matched", "")</f>
        <v>#REF!</v>
      </c>
      <c r="O324" s="21" t="str">
        <f t="shared" si="16"/>
        <v/>
      </c>
      <c r="P324" s="21" t="e">
        <f ca="1">IF(AND(O324&lt;&gt; "", COUNTIF(SAP!#REF!,O324)&gt;0),"Matched", "")</f>
        <v>#REF!</v>
      </c>
      <c r="Q324" s="21" t="str">
        <f ca="1">IF(OR(D324="AC",D324="TR"),"Logic4"&amp;"_"&amp;TEXT(C324,"dd.mm.yyyy") &amp;"_"&amp; 938818.42,"")</f>
        <v>Logic4_02.04.2020_938818.42</v>
      </c>
      <c r="R324" s="21" t="e">
        <f ca="1">IF(AND(Q324&lt;&gt; "", COUNTIF(SAP!#REF!,Q324)&gt;0),"Matched", "")</f>
        <v>#REF!</v>
      </c>
    </row>
    <row r="325" spans="1:20" hidden="1">
      <c r="A325" s="21">
        <v>11563327</v>
      </c>
      <c r="B325" s="22">
        <v>43923</v>
      </c>
      <c r="C325" s="22">
        <v>43923</v>
      </c>
      <c r="D325" s="21" t="s">
        <v>10</v>
      </c>
      <c r="E325" s="23">
        <v>0</v>
      </c>
      <c r="F325" s="23">
        <v>0</v>
      </c>
      <c r="G325" s="23">
        <v>22451.8</v>
      </c>
      <c r="H325" s="23">
        <v>807178</v>
      </c>
      <c r="I325" s="21" t="s">
        <v>11</v>
      </c>
      <c r="J325" s="21" t="s">
        <v>12</v>
      </c>
      <c r="K325" s="21" t="str">
        <f t="shared" si="17"/>
        <v/>
      </c>
      <c r="L325" s="21" t="e">
        <f ca="1">IF(AND(K325&lt;&gt; "", COUNTIF(SAP!#REF!,K325)&gt;0),"Matched", "")</f>
        <v>#REF!</v>
      </c>
      <c r="M325" s="21" t="str">
        <f t="shared" si="15"/>
        <v/>
      </c>
      <c r="N325" s="21" t="e">
        <f ca="1">IF(AND(M325&lt;&gt; "", COUNTIF(SAP!#REF!,M325)&gt;0),"Matched", "")</f>
        <v>#REF!</v>
      </c>
      <c r="O325" s="21" t="str">
        <f t="shared" si="16"/>
        <v/>
      </c>
      <c r="P325" s="21" t="e">
        <f ca="1">IF(AND(O325&lt;&gt; "", COUNTIF(SAP!#REF!,O325)&gt;0),"Matched", "")</f>
        <v>#REF!</v>
      </c>
      <c r="Q325" s="21" t="str">
        <f ca="1">IF(OR(D325="AC",D325="TR"),"Logic4"&amp;"_"&amp;TEXT(C325,"dd.mm.yyyy") &amp;"_"&amp; 938818.42,"")</f>
        <v>Logic4_02.04.2020_938818.42</v>
      </c>
      <c r="R325" s="21" t="e">
        <f ca="1">IF(AND(Q325&lt;&gt; "", COUNTIF(SAP!#REF!,Q325)&gt;0),"Matched", "")</f>
        <v>#REF!</v>
      </c>
    </row>
    <row r="326" spans="1:20" hidden="1">
      <c r="A326" s="21">
        <v>11563327</v>
      </c>
      <c r="B326" s="22">
        <v>43923</v>
      </c>
      <c r="C326" s="22">
        <v>43923</v>
      </c>
      <c r="D326" s="21" t="s">
        <v>10</v>
      </c>
      <c r="E326" s="23">
        <v>0</v>
      </c>
      <c r="F326" s="23">
        <v>0</v>
      </c>
      <c r="G326" s="23">
        <v>27309.31</v>
      </c>
      <c r="H326" s="23">
        <v>834487.31</v>
      </c>
      <c r="I326" s="21" t="s">
        <v>11</v>
      </c>
      <c r="J326" s="21" t="s">
        <v>12</v>
      </c>
      <c r="K326" s="21" t="str">
        <f t="shared" si="17"/>
        <v/>
      </c>
      <c r="L326" s="21" t="e">
        <f ca="1">IF(AND(K326&lt;&gt; "", COUNTIF(SAP!#REF!,K326)&gt;0),"Matched", "")</f>
        <v>#REF!</v>
      </c>
      <c r="M326" s="21" t="str">
        <f t="shared" si="15"/>
        <v/>
      </c>
      <c r="N326" s="21" t="e">
        <f ca="1">IF(AND(M326&lt;&gt; "", COUNTIF(SAP!#REF!,M326)&gt;0),"Matched", "")</f>
        <v>#REF!</v>
      </c>
      <c r="O326" s="21" t="str">
        <f t="shared" si="16"/>
        <v/>
      </c>
      <c r="P326" s="21" t="e">
        <f ca="1">IF(AND(O326&lt;&gt; "", COUNTIF(SAP!#REF!,O326)&gt;0),"Matched", "")</f>
        <v>#REF!</v>
      </c>
      <c r="Q326" s="21" t="str">
        <f ca="1">IF(OR(D326="AC",D326="TR"),"Logic4"&amp;"_"&amp;TEXT(C326,"dd.mm.yyyy") &amp;"_"&amp; 938818.42,"")</f>
        <v>Logic4_02.04.2020_938818.42</v>
      </c>
      <c r="R326" s="21" t="e">
        <f ca="1">IF(AND(Q326&lt;&gt; "", COUNTIF(SAP!#REF!,Q326)&gt;0),"Matched", "")</f>
        <v>#REF!</v>
      </c>
    </row>
    <row r="327" spans="1:20" hidden="1">
      <c r="A327" s="21">
        <v>11563327</v>
      </c>
      <c r="B327" s="22">
        <v>43923</v>
      </c>
      <c r="C327" s="22">
        <v>43923</v>
      </c>
      <c r="D327" s="21" t="s">
        <v>10</v>
      </c>
      <c r="E327" s="23">
        <v>0</v>
      </c>
      <c r="F327" s="23">
        <v>0</v>
      </c>
      <c r="G327" s="23">
        <v>28677.4</v>
      </c>
      <c r="H327" s="23">
        <v>863164.71</v>
      </c>
      <c r="I327" s="21" t="s">
        <v>11</v>
      </c>
      <c r="J327" s="21" t="s">
        <v>12</v>
      </c>
      <c r="K327" s="21" t="str">
        <f t="shared" si="17"/>
        <v/>
      </c>
      <c r="L327" s="21" t="e">
        <f ca="1">IF(AND(K327&lt;&gt; "", COUNTIF(SAP!#REF!,K327)&gt;0),"Matched", "")</f>
        <v>#REF!</v>
      </c>
      <c r="M327" s="21" t="str">
        <f t="shared" si="15"/>
        <v/>
      </c>
      <c r="N327" s="21" t="e">
        <f ca="1">IF(AND(M327&lt;&gt; "", COUNTIF(SAP!#REF!,M327)&gt;0),"Matched", "")</f>
        <v>#REF!</v>
      </c>
      <c r="O327" s="21" t="str">
        <f t="shared" si="16"/>
        <v/>
      </c>
      <c r="P327" s="21" t="e">
        <f ca="1">IF(AND(O327&lt;&gt; "", COUNTIF(SAP!#REF!,O327)&gt;0),"Matched", "")</f>
        <v>#REF!</v>
      </c>
      <c r="Q327" s="21" t="str">
        <f ca="1">IF(OR(D327="AC",D327="TR"),"Logic4"&amp;"_"&amp;TEXT(C327,"dd.mm.yyyy") &amp;"_"&amp; 938818.42,"")</f>
        <v>Logic4_02.04.2020_938818.42</v>
      </c>
      <c r="R327" s="21" t="e">
        <f ca="1">IF(AND(Q327&lt;&gt; "", COUNTIF(SAP!#REF!,Q327)&gt;0),"Matched", "")</f>
        <v>#REF!</v>
      </c>
    </row>
    <row r="328" spans="1:20" hidden="1">
      <c r="A328" s="21">
        <v>11563327</v>
      </c>
      <c r="B328" s="22">
        <v>43923</v>
      </c>
      <c r="C328" s="22">
        <v>43923</v>
      </c>
      <c r="D328" s="21" t="s">
        <v>10</v>
      </c>
      <c r="E328" s="23">
        <v>0</v>
      </c>
      <c r="F328" s="23">
        <v>0</v>
      </c>
      <c r="G328" s="23">
        <v>29977.51</v>
      </c>
      <c r="H328" s="23">
        <v>893142.22</v>
      </c>
      <c r="I328" s="21" t="s">
        <v>11</v>
      </c>
      <c r="J328" s="21" t="s">
        <v>12</v>
      </c>
      <c r="K328" s="21" t="str">
        <f t="shared" si="17"/>
        <v/>
      </c>
      <c r="L328" s="21" t="e">
        <f ca="1">IF(AND(K328&lt;&gt; "", COUNTIF(SAP!#REF!,K328)&gt;0),"Matched", "")</f>
        <v>#REF!</v>
      </c>
      <c r="M328" s="21" t="str">
        <f t="shared" si="15"/>
        <v/>
      </c>
      <c r="N328" s="21" t="e">
        <f ca="1">IF(AND(M328&lt;&gt; "", COUNTIF(SAP!#REF!,M328)&gt;0),"Matched", "")</f>
        <v>#REF!</v>
      </c>
      <c r="O328" s="21" t="str">
        <f t="shared" si="16"/>
        <v/>
      </c>
      <c r="P328" s="21" t="e">
        <f ca="1">IF(AND(O328&lt;&gt; "", COUNTIF(SAP!#REF!,O328)&gt;0),"Matched", "")</f>
        <v>#REF!</v>
      </c>
      <c r="Q328" s="21" t="str">
        <f ca="1">IF(OR(D328="AC",D328="TR"),"Logic4"&amp;"_"&amp;TEXT(C328,"dd.mm.yyyy") &amp;"_"&amp; 938818.42,"")</f>
        <v>Logic4_02.04.2020_938818.42</v>
      </c>
      <c r="R328" s="21" t="e">
        <f ca="1">IF(AND(Q328&lt;&gt; "", COUNTIF(SAP!#REF!,Q328)&gt;0),"Matched", "")</f>
        <v>#REF!</v>
      </c>
    </row>
    <row r="329" spans="1:20" hidden="1">
      <c r="A329" s="21">
        <v>11563327</v>
      </c>
      <c r="B329" s="22">
        <v>43923</v>
      </c>
      <c r="C329" s="22">
        <v>43923</v>
      </c>
      <c r="D329" s="21" t="s">
        <v>10</v>
      </c>
      <c r="E329" s="23">
        <v>0</v>
      </c>
      <c r="F329" s="23">
        <v>0</v>
      </c>
      <c r="G329" s="23">
        <v>45676.2</v>
      </c>
      <c r="H329" s="23">
        <v>938818.42</v>
      </c>
      <c r="I329" s="21" t="s">
        <v>11</v>
      </c>
      <c r="J329" s="21" t="s">
        <v>12</v>
      </c>
      <c r="K329" s="21" t="str">
        <f t="shared" si="17"/>
        <v/>
      </c>
      <c r="L329" s="21" t="e">
        <f ca="1">IF(AND(K329&lt;&gt; "", COUNTIF(SAP!#REF!,K329)&gt;0),"Matched", "")</f>
        <v>#REF!</v>
      </c>
      <c r="M329" s="21" t="str">
        <f t="shared" si="15"/>
        <v/>
      </c>
      <c r="N329" s="21" t="e">
        <f ca="1">IF(AND(M329&lt;&gt; "", COUNTIF(SAP!#REF!,M329)&gt;0),"Matched", "")</f>
        <v>#REF!</v>
      </c>
      <c r="O329" s="21" t="str">
        <f t="shared" si="16"/>
        <v/>
      </c>
      <c r="P329" s="21" t="e">
        <f ca="1">IF(AND(O329&lt;&gt; "", COUNTIF(SAP!#REF!,O329)&gt;0),"Matched", "")</f>
        <v>#REF!</v>
      </c>
      <c r="Q329" s="21" t="str">
        <f ca="1">IF(OR(D329="AC",D329="TR"),"Logic4"&amp;"_"&amp;TEXT(C329,"dd.mm.yyyy") &amp;"_"&amp; 938818.42,"")</f>
        <v>Logic4_02.04.2020_938818.42</v>
      </c>
      <c r="R329" s="21" t="e">
        <f ca="1">IF(AND(Q329&lt;&gt; "", COUNTIF(SAP!#REF!,Q329)&gt;0),"Matched", "")</f>
        <v>#REF!</v>
      </c>
    </row>
    <row r="330" spans="1:20" hidden="1">
      <c r="A330" s="21">
        <v>11563327</v>
      </c>
      <c r="B330" s="22">
        <v>43923</v>
      </c>
      <c r="C330" s="22">
        <v>43923</v>
      </c>
      <c r="D330" s="21" t="s">
        <v>13</v>
      </c>
      <c r="E330" s="23">
        <v>0</v>
      </c>
      <c r="F330" s="23">
        <v>4.42</v>
      </c>
      <c r="G330" s="23">
        <v>0</v>
      </c>
      <c r="H330" s="23">
        <v>938814</v>
      </c>
      <c r="I330" s="21" t="s">
        <v>14</v>
      </c>
      <c r="J330" s="21" t="s">
        <v>15</v>
      </c>
      <c r="K330" s="21" t="str">
        <f t="shared" si="17"/>
        <v/>
      </c>
      <c r="L330" s="21" t="e">
        <f ca="1">IF(AND(K330&lt;&gt; "", COUNTIF(SAP!#REF!,K330)&gt;0),"Matched", "")</f>
        <v>#REF!</v>
      </c>
      <c r="M330" s="21" t="str">
        <f t="shared" si="15"/>
        <v/>
      </c>
      <c r="N330" s="21" t="e">
        <f ca="1">IF(AND(M330&lt;&gt; "", COUNTIF(SAP!#REF!,M330)&gt;0),"Matched", "")</f>
        <v>#REF!</v>
      </c>
      <c r="O330" s="21" t="str">
        <f t="shared" si="16"/>
        <v/>
      </c>
      <c r="P330" s="21" t="e">
        <f ca="1">IF(AND(O330&lt;&gt; "", COUNTIF(SAP!#REF!,O330)&gt;0),"Matched", "")</f>
        <v>#REF!</v>
      </c>
      <c r="R330" s="21" t="e">
        <f ca="1">IF(AND(Q330&lt;&gt; "", COUNTIF(SAP!#REF!,Q330)&gt;0),"Matched", "")</f>
        <v>#REF!</v>
      </c>
      <c r="S330" s="21" t="str">
        <f ca="1">IF(AND(D330="AD", I330="800TAX  "),"Logic5"&amp;"_"&amp;TEXT(C330,"dd.mm.yyyy") &amp;"_"&amp; 431.73,"")</f>
        <v>Logic5_02.04.2020_431.73</v>
      </c>
      <c r="T330" s="21" t="e">
        <f ca="1">IF(AND(S330&lt;&gt; "", COUNTIF(SAP!#REF!,S330)&gt;0),"Matched", "")</f>
        <v>#REF!</v>
      </c>
    </row>
    <row r="331" spans="1:20" hidden="1">
      <c r="A331" s="21">
        <v>11563327</v>
      </c>
      <c r="B331" s="22">
        <v>43923</v>
      </c>
      <c r="C331" s="22">
        <v>43923</v>
      </c>
      <c r="D331" s="21" t="s">
        <v>13</v>
      </c>
      <c r="E331" s="23">
        <v>0</v>
      </c>
      <c r="F331" s="23">
        <v>4.67</v>
      </c>
      <c r="G331" s="23">
        <v>0</v>
      </c>
      <c r="H331" s="23">
        <v>938809.33</v>
      </c>
      <c r="I331" s="21" t="s">
        <v>14</v>
      </c>
      <c r="J331" s="21" t="s">
        <v>15</v>
      </c>
      <c r="K331" s="21" t="str">
        <f t="shared" si="17"/>
        <v/>
      </c>
      <c r="L331" s="21" t="e">
        <f ca="1">IF(AND(K331&lt;&gt; "", COUNTIF(SAP!#REF!,K331)&gt;0),"Matched", "")</f>
        <v>#REF!</v>
      </c>
      <c r="M331" s="21" t="str">
        <f t="shared" si="15"/>
        <v/>
      </c>
      <c r="N331" s="21" t="e">
        <f ca="1">IF(AND(M331&lt;&gt; "", COUNTIF(SAP!#REF!,M331)&gt;0),"Matched", "")</f>
        <v>#REF!</v>
      </c>
      <c r="O331" s="21" t="str">
        <f t="shared" si="16"/>
        <v/>
      </c>
      <c r="P331" s="21" t="e">
        <f ca="1">IF(AND(O331&lt;&gt; "", COUNTIF(SAP!#REF!,O331)&gt;0),"Matched", "")</f>
        <v>#REF!</v>
      </c>
      <c r="R331" s="21" t="e">
        <f ca="1">IF(AND(Q331&lt;&gt; "", COUNTIF(SAP!#REF!,Q331)&gt;0),"Matched", "")</f>
        <v>#REF!</v>
      </c>
      <c r="S331" s="21" t="str">
        <f ca="1">IF(AND(D331="AD", I331="800TAX  "),"Logic5"&amp;"_"&amp;TEXT(C331,"dd.mm.yyyy") &amp;"_"&amp; 431.73,"")</f>
        <v>Logic5_02.04.2020_431.73</v>
      </c>
      <c r="T331" s="21" t="e">
        <f ca="1">IF(AND(S331&lt;&gt; "", COUNTIF(SAP!#REF!,S331)&gt;0),"Matched", "")</f>
        <v>#REF!</v>
      </c>
    </row>
    <row r="332" spans="1:20" hidden="1">
      <c r="A332" s="21">
        <v>11563327</v>
      </c>
      <c r="B332" s="22">
        <v>43923</v>
      </c>
      <c r="C332" s="22">
        <v>43923</v>
      </c>
      <c r="D332" s="21" t="s">
        <v>13</v>
      </c>
      <c r="E332" s="23">
        <v>0</v>
      </c>
      <c r="F332" s="23">
        <v>4.8600000000000003</v>
      </c>
      <c r="G332" s="23">
        <v>0</v>
      </c>
      <c r="H332" s="23">
        <v>938804.47</v>
      </c>
      <c r="I332" s="21" t="s">
        <v>14</v>
      </c>
      <c r="J332" s="21" t="s">
        <v>15</v>
      </c>
      <c r="K332" s="21" t="str">
        <f t="shared" si="17"/>
        <v/>
      </c>
      <c r="L332" s="21" t="e">
        <f ca="1">IF(AND(K332&lt;&gt; "", COUNTIF(SAP!#REF!,K332)&gt;0),"Matched", "")</f>
        <v>#REF!</v>
      </c>
      <c r="M332" s="21" t="str">
        <f t="shared" si="15"/>
        <v/>
      </c>
      <c r="N332" s="21" t="e">
        <f ca="1">IF(AND(M332&lt;&gt; "", COUNTIF(SAP!#REF!,M332)&gt;0),"Matched", "")</f>
        <v>#REF!</v>
      </c>
      <c r="O332" s="21" t="str">
        <f t="shared" si="16"/>
        <v/>
      </c>
      <c r="P332" s="21" t="e">
        <f ca="1">IF(AND(O332&lt;&gt; "", COUNTIF(SAP!#REF!,O332)&gt;0),"Matched", "")</f>
        <v>#REF!</v>
      </c>
      <c r="R332" s="21" t="e">
        <f ca="1">IF(AND(Q332&lt;&gt; "", COUNTIF(SAP!#REF!,Q332)&gt;0),"Matched", "")</f>
        <v>#REF!</v>
      </c>
      <c r="S332" s="21" t="str">
        <f ca="1">IF(AND(D332="AD", I332="800TAX  "),"Logic5"&amp;"_"&amp;TEXT(C332,"dd.mm.yyyy") &amp;"_"&amp; 431.73,"")</f>
        <v>Logic5_02.04.2020_431.73</v>
      </c>
      <c r="T332" s="21" t="e">
        <f ca="1">IF(AND(S332&lt;&gt; "", COUNTIF(SAP!#REF!,S332)&gt;0),"Matched", "")</f>
        <v>#REF!</v>
      </c>
    </row>
    <row r="333" spans="1:20" hidden="1">
      <c r="A333" s="21">
        <v>11563327</v>
      </c>
      <c r="B333" s="22">
        <v>43923</v>
      </c>
      <c r="C333" s="22">
        <v>43923</v>
      </c>
      <c r="D333" s="21" t="s">
        <v>13</v>
      </c>
      <c r="E333" s="23">
        <v>0</v>
      </c>
      <c r="F333" s="23">
        <v>7.1</v>
      </c>
      <c r="G333" s="23">
        <v>0</v>
      </c>
      <c r="H333" s="23">
        <v>938797.37</v>
      </c>
      <c r="I333" s="21" t="s">
        <v>14</v>
      </c>
      <c r="J333" s="21" t="s">
        <v>15</v>
      </c>
      <c r="K333" s="21" t="str">
        <f t="shared" si="17"/>
        <v/>
      </c>
      <c r="L333" s="21" t="e">
        <f ca="1">IF(AND(K333&lt;&gt; "", COUNTIF(SAP!#REF!,K333)&gt;0),"Matched", "")</f>
        <v>#REF!</v>
      </c>
      <c r="M333" s="21" t="str">
        <f t="shared" si="15"/>
        <v/>
      </c>
      <c r="N333" s="21" t="e">
        <f ca="1">IF(AND(M333&lt;&gt; "", COUNTIF(SAP!#REF!,M333)&gt;0),"Matched", "")</f>
        <v>#REF!</v>
      </c>
      <c r="O333" s="21" t="str">
        <f t="shared" si="16"/>
        <v/>
      </c>
      <c r="P333" s="21" t="e">
        <f ca="1">IF(AND(O333&lt;&gt; "", COUNTIF(SAP!#REF!,O333)&gt;0),"Matched", "")</f>
        <v>#REF!</v>
      </c>
      <c r="R333" s="21" t="e">
        <f ca="1">IF(AND(Q333&lt;&gt; "", COUNTIF(SAP!#REF!,Q333)&gt;0),"Matched", "")</f>
        <v>#REF!</v>
      </c>
      <c r="S333" s="21" t="str">
        <f ca="1">IF(AND(D333="AD", I333="800TAX  "),"Logic5"&amp;"_"&amp;TEXT(C333,"dd.mm.yyyy") &amp;"_"&amp; 431.73,"")</f>
        <v>Logic5_02.04.2020_431.73</v>
      </c>
      <c r="T333" s="21" t="e">
        <f ca="1">IF(AND(S333&lt;&gt; "", COUNTIF(SAP!#REF!,S333)&gt;0),"Matched", "")</f>
        <v>#REF!</v>
      </c>
    </row>
    <row r="334" spans="1:20" hidden="1">
      <c r="A334" s="21">
        <v>11563327</v>
      </c>
      <c r="B334" s="22">
        <v>43923</v>
      </c>
      <c r="C334" s="22">
        <v>43923</v>
      </c>
      <c r="D334" s="21" t="s">
        <v>13</v>
      </c>
      <c r="E334" s="23">
        <v>0</v>
      </c>
      <c r="F334" s="23">
        <v>8.41</v>
      </c>
      <c r="G334" s="23">
        <v>0</v>
      </c>
      <c r="H334" s="23">
        <v>938788.96</v>
      </c>
      <c r="I334" s="21" t="s">
        <v>14</v>
      </c>
      <c r="J334" s="21" t="s">
        <v>15</v>
      </c>
      <c r="K334" s="21" t="str">
        <f t="shared" si="17"/>
        <v/>
      </c>
      <c r="L334" s="21" t="e">
        <f ca="1">IF(AND(K334&lt;&gt; "", COUNTIF(SAP!#REF!,K334)&gt;0),"Matched", "")</f>
        <v>#REF!</v>
      </c>
      <c r="M334" s="21" t="str">
        <f t="shared" si="15"/>
        <v/>
      </c>
      <c r="N334" s="21" t="e">
        <f ca="1">IF(AND(M334&lt;&gt; "", COUNTIF(SAP!#REF!,M334)&gt;0),"Matched", "")</f>
        <v>#REF!</v>
      </c>
      <c r="O334" s="21" t="str">
        <f t="shared" si="16"/>
        <v/>
      </c>
      <c r="P334" s="21" t="e">
        <f ca="1">IF(AND(O334&lt;&gt; "", COUNTIF(SAP!#REF!,O334)&gt;0),"Matched", "")</f>
        <v>#REF!</v>
      </c>
      <c r="R334" s="21" t="e">
        <f ca="1">IF(AND(Q334&lt;&gt; "", COUNTIF(SAP!#REF!,Q334)&gt;0),"Matched", "")</f>
        <v>#REF!</v>
      </c>
      <c r="S334" s="21" t="str">
        <f ca="1">IF(AND(D334="AD", I334="800TAX  "),"Logic5"&amp;"_"&amp;TEXT(C334,"dd.mm.yyyy") &amp;"_"&amp; 431.73,"")</f>
        <v>Logic5_02.04.2020_431.73</v>
      </c>
      <c r="T334" s="21" t="e">
        <f ca="1">IF(AND(S334&lt;&gt; "", COUNTIF(SAP!#REF!,S334)&gt;0),"Matched", "")</f>
        <v>#REF!</v>
      </c>
    </row>
    <row r="335" spans="1:20" hidden="1">
      <c r="A335" s="21">
        <v>11563327</v>
      </c>
      <c r="B335" s="22">
        <v>43923</v>
      </c>
      <c r="C335" s="22">
        <v>43923</v>
      </c>
      <c r="D335" s="21" t="s">
        <v>13</v>
      </c>
      <c r="E335" s="23">
        <v>0</v>
      </c>
      <c r="F335" s="23">
        <v>9.98</v>
      </c>
      <c r="G335" s="23">
        <v>0</v>
      </c>
      <c r="H335" s="23">
        <v>938778.98</v>
      </c>
      <c r="I335" s="21" t="s">
        <v>14</v>
      </c>
      <c r="J335" s="21" t="s">
        <v>15</v>
      </c>
      <c r="K335" s="21" t="str">
        <f t="shared" si="17"/>
        <v/>
      </c>
      <c r="L335" s="21" t="e">
        <f ca="1">IF(AND(K335&lt;&gt; "", COUNTIF(SAP!#REF!,K335)&gt;0),"Matched", "")</f>
        <v>#REF!</v>
      </c>
      <c r="M335" s="21" t="str">
        <f t="shared" si="15"/>
        <v/>
      </c>
      <c r="N335" s="21" t="e">
        <f ca="1">IF(AND(M335&lt;&gt; "", COUNTIF(SAP!#REF!,M335)&gt;0),"Matched", "")</f>
        <v>#REF!</v>
      </c>
      <c r="O335" s="21" t="str">
        <f t="shared" si="16"/>
        <v/>
      </c>
      <c r="P335" s="21" t="e">
        <f ca="1">IF(AND(O335&lt;&gt; "", COUNTIF(SAP!#REF!,O335)&gt;0),"Matched", "")</f>
        <v>#REF!</v>
      </c>
      <c r="R335" s="21" t="e">
        <f ca="1">IF(AND(Q335&lt;&gt; "", COUNTIF(SAP!#REF!,Q335)&gt;0),"Matched", "")</f>
        <v>#REF!</v>
      </c>
      <c r="S335" s="21" t="str">
        <f ca="1">IF(AND(D335="AD", I335="800TAX  "),"Logic5"&amp;"_"&amp;TEXT(C335,"dd.mm.yyyy") &amp;"_"&amp; 431.73,"")</f>
        <v>Logic5_02.04.2020_431.73</v>
      </c>
      <c r="T335" s="21" t="e">
        <f ca="1">IF(AND(S335&lt;&gt; "", COUNTIF(SAP!#REF!,S335)&gt;0),"Matched", "")</f>
        <v>#REF!</v>
      </c>
    </row>
    <row r="336" spans="1:20" hidden="1">
      <c r="A336" s="21">
        <v>11563327</v>
      </c>
      <c r="B336" s="22">
        <v>43923</v>
      </c>
      <c r="C336" s="22">
        <v>43923</v>
      </c>
      <c r="D336" s="21" t="s">
        <v>13</v>
      </c>
      <c r="E336" s="23">
        <v>0</v>
      </c>
      <c r="F336" s="23">
        <v>10.28</v>
      </c>
      <c r="G336" s="23">
        <v>0</v>
      </c>
      <c r="H336" s="23">
        <v>938768.7</v>
      </c>
      <c r="I336" s="21" t="s">
        <v>14</v>
      </c>
      <c r="J336" s="21" t="s">
        <v>15</v>
      </c>
      <c r="K336" s="21" t="str">
        <f t="shared" si="17"/>
        <v/>
      </c>
      <c r="L336" s="21" t="e">
        <f ca="1">IF(AND(K336&lt;&gt; "", COUNTIF(SAP!#REF!,K336)&gt;0),"Matched", "")</f>
        <v>#REF!</v>
      </c>
      <c r="M336" s="21" t="str">
        <f t="shared" si="15"/>
        <v/>
      </c>
      <c r="N336" s="21" t="e">
        <f ca="1">IF(AND(M336&lt;&gt; "", COUNTIF(SAP!#REF!,M336)&gt;0),"Matched", "")</f>
        <v>#REF!</v>
      </c>
      <c r="O336" s="21" t="str">
        <f t="shared" si="16"/>
        <v/>
      </c>
      <c r="P336" s="21" t="e">
        <f ca="1">IF(AND(O336&lt;&gt; "", COUNTIF(SAP!#REF!,O336)&gt;0),"Matched", "")</f>
        <v>#REF!</v>
      </c>
      <c r="R336" s="21" t="e">
        <f ca="1">IF(AND(Q336&lt;&gt; "", COUNTIF(SAP!#REF!,Q336)&gt;0),"Matched", "")</f>
        <v>#REF!</v>
      </c>
      <c r="S336" s="21" t="str">
        <f ca="1">IF(AND(D336="AD", I336="800TAX  "),"Logic5"&amp;"_"&amp;TEXT(C336,"dd.mm.yyyy") &amp;"_"&amp; 431.73,"")</f>
        <v>Logic5_02.04.2020_431.73</v>
      </c>
      <c r="T336" s="21" t="e">
        <f ca="1">IF(AND(S336&lt;&gt; "", COUNTIF(SAP!#REF!,S336)&gt;0),"Matched", "")</f>
        <v>#REF!</v>
      </c>
    </row>
    <row r="337" spans="1:20" hidden="1">
      <c r="A337" s="21">
        <v>11563327</v>
      </c>
      <c r="B337" s="22">
        <v>43923</v>
      </c>
      <c r="C337" s="22">
        <v>43923</v>
      </c>
      <c r="D337" s="21" t="s">
        <v>13</v>
      </c>
      <c r="E337" s="23">
        <v>0</v>
      </c>
      <c r="F337" s="23">
        <v>11.22</v>
      </c>
      <c r="G337" s="23">
        <v>0</v>
      </c>
      <c r="H337" s="23">
        <v>938757.48</v>
      </c>
      <c r="I337" s="21" t="s">
        <v>14</v>
      </c>
      <c r="J337" s="21" t="s">
        <v>15</v>
      </c>
      <c r="K337" s="21" t="str">
        <f t="shared" si="17"/>
        <v/>
      </c>
      <c r="L337" s="21" t="e">
        <f ca="1">IF(AND(K337&lt;&gt; "", COUNTIF(SAP!#REF!,K337)&gt;0),"Matched", "")</f>
        <v>#REF!</v>
      </c>
      <c r="M337" s="21" t="str">
        <f t="shared" si="15"/>
        <v/>
      </c>
      <c r="N337" s="21" t="e">
        <f ca="1">IF(AND(M337&lt;&gt; "", COUNTIF(SAP!#REF!,M337)&gt;0),"Matched", "")</f>
        <v>#REF!</v>
      </c>
      <c r="O337" s="21" t="str">
        <f t="shared" si="16"/>
        <v/>
      </c>
      <c r="P337" s="21" t="e">
        <f ca="1">IF(AND(O337&lt;&gt; "", COUNTIF(SAP!#REF!,O337)&gt;0),"Matched", "")</f>
        <v>#REF!</v>
      </c>
      <c r="R337" s="21" t="e">
        <f ca="1">IF(AND(Q337&lt;&gt; "", COUNTIF(SAP!#REF!,Q337)&gt;0),"Matched", "")</f>
        <v>#REF!</v>
      </c>
      <c r="S337" s="21" t="str">
        <f ca="1">IF(AND(D337="AD", I337="800TAX  "),"Logic5"&amp;"_"&amp;TEXT(C337,"dd.mm.yyyy") &amp;"_"&amp; 431.73,"")</f>
        <v>Logic5_02.04.2020_431.73</v>
      </c>
      <c r="T337" s="21" t="e">
        <f ca="1">IF(AND(S337&lt;&gt; "", COUNTIF(SAP!#REF!,S337)&gt;0),"Matched", "")</f>
        <v>#REF!</v>
      </c>
    </row>
    <row r="338" spans="1:20" hidden="1">
      <c r="A338" s="21">
        <v>11563327</v>
      </c>
      <c r="B338" s="22">
        <v>43923</v>
      </c>
      <c r="C338" s="22">
        <v>43923</v>
      </c>
      <c r="D338" s="21" t="s">
        <v>13</v>
      </c>
      <c r="E338" s="23">
        <v>0</v>
      </c>
      <c r="F338" s="23">
        <v>11.73</v>
      </c>
      <c r="G338" s="23">
        <v>0</v>
      </c>
      <c r="H338" s="23">
        <v>938745.75</v>
      </c>
      <c r="I338" s="21" t="s">
        <v>14</v>
      </c>
      <c r="J338" s="21" t="s">
        <v>15</v>
      </c>
      <c r="K338" s="21" t="str">
        <f t="shared" si="17"/>
        <v/>
      </c>
      <c r="L338" s="21" t="e">
        <f ca="1">IF(AND(K338&lt;&gt; "", COUNTIF(SAP!#REF!,K338)&gt;0),"Matched", "")</f>
        <v>#REF!</v>
      </c>
      <c r="M338" s="21" t="str">
        <f t="shared" si="15"/>
        <v/>
      </c>
      <c r="N338" s="21" t="e">
        <f ca="1">IF(AND(M338&lt;&gt; "", COUNTIF(SAP!#REF!,M338)&gt;0),"Matched", "")</f>
        <v>#REF!</v>
      </c>
      <c r="O338" s="21" t="str">
        <f t="shared" si="16"/>
        <v/>
      </c>
      <c r="P338" s="21" t="e">
        <f ca="1">IF(AND(O338&lt;&gt; "", COUNTIF(SAP!#REF!,O338)&gt;0),"Matched", "")</f>
        <v>#REF!</v>
      </c>
      <c r="R338" s="21" t="e">
        <f ca="1">IF(AND(Q338&lt;&gt; "", COUNTIF(SAP!#REF!,Q338)&gt;0),"Matched", "")</f>
        <v>#REF!</v>
      </c>
      <c r="S338" s="21" t="str">
        <f ca="1">IF(AND(D338="AD", I338="800TAX  "),"Logic5"&amp;"_"&amp;TEXT(C338,"dd.mm.yyyy") &amp;"_"&amp; 431.73,"")</f>
        <v>Logic5_02.04.2020_431.73</v>
      </c>
      <c r="T338" s="21" t="e">
        <f ca="1">IF(AND(S338&lt;&gt; "", COUNTIF(SAP!#REF!,S338)&gt;0),"Matched", "")</f>
        <v>#REF!</v>
      </c>
    </row>
    <row r="339" spans="1:20" hidden="1">
      <c r="A339" s="21">
        <v>11563327</v>
      </c>
      <c r="B339" s="22">
        <v>43923</v>
      </c>
      <c r="C339" s="22">
        <v>43923</v>
      </c>
      <c r="D339" s="21" t="s">
        <v>13</v>
      </c>
      <c r="E339" s="23">
        <v>0</v>
      </c>
      <c r="F339" s="23">
        <v>12.48</v>
      </c>
      <c r="G339" s="23">
        <v>0</v>
      </c>
      <c r="H339" s="23">
        <v>938733.27</v>
      </c>
      <c r="I339" s="21" t="s">
        <v>14</v>
      </c>
      <c r="J339" s="21" t="s">
        <v>15</v>
      </c>
      <c r="K339" s="21" t="str">
        <f t="shared" si="17"/>
        <v/>
      </c>
      <c r="L339" s="21" t="e">
        <f ca="1">IF(AND(K339&lt;&gt; "", COUNTIF(SAP!#REF!,K339)&gt;0),"Matched", "")</f>
        <v>#REF!</v>
      </c>
      <c r="M339" s="21" t="str">
        <f t="shared" si="15"/>
        <v/>
      </c>
      <c r="N339" s="21" t="e">
        <f ca="1">IF(AND(M339&lt;&gt; "", COUNTIF(SAP!#REF!,M339)&gt;0),"Matched", "")</f>
        <v>#REF!</v>
      </c>
      <c r="O339" s="21" t="str">
        <f t="shared" si="16"/>
        <v/>
      </c>
      <c r="P339" s="21" t="e">
        <f ca="1">IF(AND(O339&lt;&gt; "", COUNTIF(SAP!#REF!,O339)&gt;0),"Matched", "")</f>
        <v>#REF!</v>
      </c>
      <c r="R339" s="21" t="e">
        <f ca="1">IF(AND(Q339&lt;&gt; "", COUNTIF(SAP!#REF!,Q339)&gt;0),"Matched", "")</f>
        <v>#REF!</v>
      </c>
      <c r="S339" s="21" t="str">
        <f ca="1">IF(AND(D339="AD", I339="800TAX  "),"Logic5"&amp;"_"&amp;TEXT(C339,"dd.mm.yyyy") &amp;"_"&amp; 431.73,"")</f>
        <v>Logic5_02.04.2020_431.73</v>
      </c>
      <c r="T339" s="21" t="e">
        <f ca="1">IF(AND(S339&lt;&gt; "", COUNTIF(SAP!#REF!,S339)&gt;0),"Matched", "")</f>
        <v>#REF!</v>
      </c>
    </row>
    <row r="340" spans="1:20" hidden="1">
      <c r="A340" s="21">
        <v>11563327</v>
      </c>
      <c r="B340" s="22">
        <v>43923</v>
      </c>
      <c r="C340" s="22">
        <v>43923</v>
      </c>
      <c r="D340" s="21" t="s">
        <v>13</v>
      </c>
      <c r="E340" s="23">
        <v>0</v>
      </c>
      <c r="F340" s="23">
        <v>19.48</v>
      </c>
      <c r="G340" s="23">
        <v>0</v>
      </c>
      <c r="H340" s="23">
        <v>938713.79</v>
      </c>
      <c r="I340" s="21" t="s">
        <v>14</v>
      </c>
      <c r="J340" s="21" t="s">
        <v>15</v>
      </c>
      <c r="K340" s="21" t="str">
        <f t="shared" si="17"/>
        <v/>
      </c>
      <c r="L340" s="21" t="e">
        <f ca="1">IF(AND(K340&lt;&gt; "", COUNTIF(SAP!#REF!,K340)&gt;0),"Matched", "")</f>
        <v>#REF!</v>
      </c>
      <c r="M340" s="21" t="str">
        <f t="shared" si="15"/>
        <v/>
      </c>
      <c r="N340" s="21" t="e">
        <f ca="1">IF(AND(M340&lt;&gt; "", COUNTIF(SAP!#REF!,M340)&gt;0),"Matched", "")</f>
        <v>#REF!</v>
      </c>
      <c r="O340" s="21" t="str">
        <f t="shared" si="16"/>
        <v/>
      </c>
      <c r="P340" s="21" t="e">
        <f ca="1">IF(AND(O340&lt;&gt; "", COUNTIF(SAP!#REF!,O340)&gt;0),"Matched", "")</f>
        <v>#REF!</v>
      </c>
      <c r="R340" s="21" t="e">
        <f ca="1">IF(AND(Q340&lt;&gt; "", COUNTIF(SAP!#REF!,Q340)&gt;0),"Matched", "")</f>
        <v>#REF!</v>
      </c>
      <c r="S340" s="21" t="str">
        <f ca="1">IF(AND(D340="AD", I340="800TAX  "),"Logic5"&amp;"_"&amp;TEXT(C340,"dd.mm.yyyy") &amp;"_"&amp; 431.73,"")</f>
        <v>Logic5_02.04.2020_431.73</v>
      </c>
      <c r="T340" s="21" t="e">
        <f ca="1">IF(AND(S340&lt;&gt; "", COUNTIF(SAP!#REF!,S340)&gt;0),"Matched", "")</f>
        <v>#REF!</v>
      </c>
    </row>
    <row r="341" spans="1:20" hidden="1">
      <c r="A341" s="21">
        <v>11563327</v>
      </c>
      <c r="B341" s="22">
        <v>43923</v>
      </c>
      <c r="C341" s="22">
        <v>43923</v>
      </c>
      <c r="D341" s="21" t="s">
        <v>13</v>
      </c>
      <c r="E341" s="23">
        <v>0</v>
      </c>
      <c r="F341" s="23">
        <v>28.2</v>
      </c>
      <c r="G341" s="23">
        <v>0</v>
      </c>
      <c r="H341" s="23">
        <v>938685.59</v>
      </c>
      <c r="I341" s="21" t="s">
        <v>14</v>
      </c>
      <c r="J341" s="21" t="s">
        <v>15</v>
      </c>
      <c r="K341" s="21" t="str">
        <f t="shared" si="17"/>
        <v/>
      </c>
      <c r="L341" s="21" t="e">
        <f ca="1">IF(AND(K341&lt;&gt; "", COUNTIF(SAP!#REF!,K341)&gt;0),"Matched", "")</f>
        <v>#REF!</v>
      </c>
      <c r="M341" s="21" t="str">
        <f t="shared" si="15"/>
        <v/>
      </c>
      <c r="N341" s="21" t="e">
        <f ca="1">IF(AND(M341&lt;&gt; "", COUNTIF(SAP!#REF!,M341)&gt;0),"Matched", "")</f>
        <v>#REF!</v>
      </c>
      <c r="O341" s="21" t="str">
        <f t="shared" si="16"/>
        <v/>
      </c>
      <c r="P341" s="21" t="e">
        <f ca="1">IF(AND(O341&lt;&gt; "", COUNTIF(SAP!#REF!,O341)&gt;0),"Matched", "")</f>
        <v>#REF!</v>
      </c>
      <c r="R341" s="21" t="e">
        <f ca="1">IF(AND(Q341&lt;&gt; "", COUNTIF(SAP!#REF!,Q341)&gt;0),"Matched", "")</f>
        <v>#REF!</v>
      </c>
      <c r="S341" s="21" t="str">
        <f ca="1">IF(AND(D341="AD", I341="800TAX  "),"Logic5"&amp;"_"&amp;TEXT(C341,"dd.mm.yyyy") &amp;"_"&amp; 431.73,"")</f>
        <v>Logic5_02.04.2020_431.73</v>
      </c>
      <c r="T341" s="21" t="e">
        <f ca="1">IF(AND(S341&lt;&gt; "", COUNTIF(SAP!#REF!,S341)&gt;0),"Matched", "")</f>
        <v>#REF!</v>
      </c>
    </row>
    <row r="342" spans="1:20" hidden="1">
      <c r="A342" s="21">
        <v>11563327</v>
      </c>
      <c r="B342" s="22">
        <v>43923</v>
      </c>
      <c r="C342" s="22">
        <v>43923</v>
      </c>
      <c r="D342" s="21" t="s">
        <v>13</v>
      </c>
      <c r="E342" s="23">
        <v>0</v>
      </c>
      <c r="F342" s="23">
        <v>28.63</v>
      </c>
      <c r="G342" s="23">
        <v>0</v>
      </c>
      <c r="H342" s="23">
        <v>938656.96</v>
      </c>
      <c r="I342" s="21" t="s">
        <v>14</v>
      </c>
      <c r="J342" s="21" t="s">
        <v>15</v>
      </c>
      <c r="K342" s="21" t="str">
        <f t="shared" si="17"/>
        <v/>
      </c>
      <c r="L342" s="21" t="e">
        <f ca="1">IF(AND(K342&lt;&gt; "", COUNTIF(SAP!#REF!,K342)&gt;0),"Matched", "")</f>
        <v>#REF!</v>
      </c>
      <c r="M342" s="21" t="str">
        <f t="shared" si="15"/>
        <v/>
      </c>
      <c r="N342" s="21" t="e">
        <f ca="1">IF(AND(M342&lt;&gt; "", COUNTIF(SAP!#REF!,M342)&gt;0),"Matched", "")</f>
        <v>#REF!</v>
      </c>
      <c r="O342" s="21" t="str">
        <f t="shared" si="16"/>
        <v/>
      </c>
      <c r="P342" s="21" t="e">
        <f ca="1">IF(AND(O342&lt;&gt; "", COUNTIF(SAP!#REF!,O342)&gt;0),"Matched", "")</f>
        <v>#REF!</v>
      </c>
      <c r="R342" s="21" t="e">
        <f ca="1">IF(AND(Q342&lt;&gt; "", COUNTIF(SAP!#REF!,Q342)&gt;0),"Matched", "")</f>
        <v>#REF!</v>
      </c>
      <c r="S342" s="21" t="str">
        <f ca="1">IF(AND(D342="AD", I342="800TAX  "),"Logic5"&amp;"_"&amp;TEXT(C342,"dd.mm.yyyy") &amp;"_"&amp; 431.73,"")</f>
        <v>Logic5_02.04.2020_431.73</v>
      </c>
      <c r="T342" s="21" t="e">
        <f ca="1">IF(AND(S342&lt;&gt; "", COUNTIF(SAP!#REF!,S342)&gt;0),"Matched", "")</f>
        <v>#REF!</v>
      </c>
    </row>
    <row r="343" spans="1:20" hidden="1">
      <c r="A343" s="21">
        <v>11563327</v>
      </c>
      <c r="B343" s="22">
        <v>43923</v>
      </c>
      <c r="C343" s="22">
        <v>43923</v>
      </c>
      <c r="D343" s="21" t="s">
        <v>13</v>
      </c>
      <c r="E343" s="23">
        <v>0</v>
      </c>
      <c r="F343" s="23">
        <v>29.75</v>
      </c>
      <c r="G343" s="23">
        <v>0</v>
      </c>
      <c r="H343" s="23">
        <v>938627.21</v>
      </c>
      <c r="I343" s="21" t="s">
        <v>14</v>
      </c>
      <c r="J343" s="21" t="s">
        <v>15</v>
      </c>
      <c r="K343" s="21" t="str">
        <f t="shared" si="17"/>
        <v/>
      </c>
      <c r="L343" s="21" t="e">
        <f ca="1">IF(AND(K343&lt;&gt; "", COUNTIF(SAP!#REF!,K343)&gt;0),"Matched", "")</f>
        <v>#REF!</v>
      </c>
      <c r="M343" s="21" t="str">
        <f t="shared" si="15"/>
        <v/>
      </c>
      <c r="N343" s="21" t="e">
        <f ca="1">IF(AND(M343&lt;&gt; "", COUNTIF(SAP!#REF!,M343)&gt;0),"Matched", "")</f>
        <v>#REF!</v>
      </c>
      <c r="O343" s="21" t="str">
        <f t="shared" si="16"/>
        <v/>
      </c>
      <c r="P343" s="21" t="e">
        <f ca="1">IF(AND(O343&lt;&gt; "", COUNTIF(SAP!#REF!,O343)&gt;0),"Matched", "")</f>
        <v>#REF!</v>
      </c>
      <c r="R343" s="21" t="e">
        <f ca="1">IF(AND(Q343&lt;&gt; "", COUNTIF(SAP!#REF!,Q343)&gt;0),"Matched", "")</f>
        <v>#REF!</v>
      </c>
      <c r="S343" s="21" t="str">
        <f ca="1">IF(AND(D343="AD", I343="800TAX  "),"Logic5"&amp;"_"&amp;TEXT(C343,"dd.mm.yyyy") &amp;"_"&amp; 431.73,"")</f>
        <v>Logic5_02.04.2020_431.73</v>
      </c>
      <c r="T343" s="21" t="e">
        <f ca="1">IF(AND(S343&lt;&gt; "", COUNTIF(SAP!#REF!,S343)&gt;0),"Matched", "")</f>
        <v>#REF!</v>
      </c>
    </row>
    <row r="344" spans="1:20" hidden="1">
      <c r="A344" s="21">
        <v>11563327</v>
      </c>
      <c r="B344" s="22">
        <v>43923</v>
      </c>
      <c r="C344" s="22">
        <v>43923</v>
      </c>
      <c r="D344" s="21" t="s">
        <v>13</v>
      </c>
      <c r="E344" s="23">
        <v>0</v>
      </c>
      <c r="F344" s="23">
        <v>29.82</v>
      </c>
      <c r="G344" s="23">
        <v>0</v>
      </c>
      <c r="H344" s="23">
        <v>938597.39</v>
      </c>
      <c r="I344" s="21" t="s">
        <v>14</v>
      </c>
      <c r="J344" s="21" t="s">
        <v>15</v>
      </c>
      <c r="K344" s="21" t="str">
        <f t="shared" si="17"/>
        <v/>
      </c>
      <c r="L344" s="21" t="e">
        <f ca="1">IF(AND(K344&lt;&gt; "", COUNTIF(SAP!#REF!,K344)&gt;0),"Matched", "")</f>
        <v>#REF!</v>
      </c>
      <c r="M344" s="21" t="str">
        <f t="shared" si="15"/>
        <v/>
      </c>
      <c r="N344" s="21" t="e">
        <f ca="1">IF(AND(M344&lt;&gt; "", COUNTIF(SAP!#REF!,M344)&gt;0),"Matched", "")</f>
        <v>#REF!</v>
      </c>
      <c r="O344" s="21" t="str">
        <f t="shared" si="16"/>
        <v/>
      </c>
      <c r="P344" s="21" t="e">
        <f ca="1">IF(AND(O344&lt;&gt; "", COUNTIF(SAP!#REF!,O344)&gt;0),"Matched", "")</f>
        <v>#REF!</v>
      </c>
      <c r="R344" s="21" t="e">
        <f ca="1">IF(AND(Q344&lt;&gt; "", COUNTIF(SAP!#REF!,Q344)&gt;0),"Matched", "")</f>
        <v>#REF!</v>
      </c>
      <c r="S344" s="21" t="str">
        <f ca="1">IF(AND(D344="AD", I344="800TAX  "),"Logic5"&amp;"_"&amp;TEXT(C344,"dd.mm.yyyy") &amp;"_"&amp; 431.73,"")</f>
        <v>Logic5_02.04.2020_431.73</v>
      </c>
      <c r="T344" s="21" t="e">
        <f ca="1">IF(AND(S344&lt;&gt; "", COUNTIF(SAP!#REF!,S344)&gt;0),"Matched", "")</f>
        <v>#REF!</v>
      </c>
    </row>
    <row r="345" spans="1:20" hidden="1">
      <c r="A345" s="21">
        <v>11563327</v>
      </c>
      <c r="B345" s="22">
        <v>43923</v>
      </c>
      <c r="C345" s="22">
        <v>43923</v>
      </c>
      <c r="D345" s="21" t="s">
        <v>13</v>
      </c>
      <c r="E345" s="23">
        <v>0</v>
      </c>
      <c r="F345" s="23">
        <v>33.79</v>
      </c>
      <c r="G345" s="23">
        <v>0</v>
      </c>
      <c r="H345" s="23">
        <v>938563.6</v>
      </c>
      <c r="I345" s="21" t="s">
        <v>14</v>
      </c>
      <c r="J345" s="21" t="s">
        <v>15</v>
      </c>
      <c r="K345" s="21" t="str">
        <f t="shared" si="17"/>
        <v/>
      </c>
      <c r="L345" s="21" t="e">
        <f ca="1">IF(AND(K345&lt;&gt; "", COUNTIF(SAP!#REF!,K345)&gt;0),"Matched", "")</f>
        <v>#REF!</v>
      </c>
      <c r="M345" s="21" t="str">
        <f t="shared" si="15"/>
        <v/>
      </c>
      <c r="N345" s="21" t="e">
        <f ca="1">IF(AND(M345&lt;&gt; "", COUNTIF(SAP!#REF!,M345)&gt;0),"Matched", "")</f>
        <v>#REF!</v>
      </c>
      <c r="O345" s="21" t="str">
        <f t="shared" si="16"/>
        <v/>
      </c>
      <c r="P345" s="21" t="e">
        <f ca="1">IF(AND(O345&lt;&gt; "", COUNTIF(SAP!#REF!,O345)&gt;0),"Matched", "")</f>
        <v>#REF!</v>
      </c>
      <c r="R345" s="21" t="e">
        <f ca="1">IF(AND(Q345&lt;&gt; "", COUNTIF(SAP!#REF!,Q345)&gt;0),"Matched", "")</f>
        <v>#REF!</v>
      </c>
      <c r="S345" s="21" t="str">
        <f ca="1">IF(AND(D345="AD", I345="800TAX  "),"Logic5"&amp;"_"&amp;TEXT(C345,"dd.mm.yyyy") &amp;"_"&amp; 431.73,"")</f>
        <v>Logic5_02.04.2020_431.73</v>
      </c>
      <c r="T345" s="21" t="e">
        <f ca="1">IF(AND(S345&lt;&gt; "", COUNTIF(SAP!#REF!,S345)&gt;0),"Matched", "")</f>
        <v>#REF!</v>
      </c>
    </row>
    <row r="346" spans="1:20" hidden="1">
      <c r="A346" s="21">
        <v>11563327</v>
      </c>
      <c r="B346" s="22">
        <v>43923</v>
      </c>
      <c r="C346" s="22">
        <v>43923</v>
      </c>
      <c r="D346" s="21" t="s">
        <v>13</v>
      </c>
      <c r="E346" s="23">
        <v>0</v>
      </c>
      <c r="F346" s="23">
        <v>36.19</v>
      </c>
      <c r="G346" s="23">
        <v>0</v>
      </c>
      <c r="H346" s="23">
        <v>938527.41</v>
      </c>
      <c r="I346" s="21" t="s">
        <v>14</v>
      </c>
      <c r="J346" s="21" t="s">
        <v>15</v>
      </c>
      <c r="K346" s="21" t="str">
        <f t="shared" si="17"/>
        <v/>
      </c>
      <c r="L346" s="21" t="e">
        <f ca="1">IF(AND(K346&lt;&gt; "", COUNTIF(SAP!#REF!,K346)&gt;0),"Matched", "")</f>
        <v>#REF!</v>
      </c>
      <c r="M346" s="21" t="str">
        <f t="shared" si="15"/>
        <v/>
      </c>
      <c r="N346" s="21" t="e">
        <f ca="1">IF(AND(M346&lt;&gt; "", COUNTIF(SAP!#REF!,M346)&gt;0),"Matched", "")</f>
        <v>#REF!</v>
      </c>
      <c r="O346" s="21" t="str">
        <f t="shared" si="16"/>
        <v/>
      </c>
      <c r="P346" s="21" t="e">
        <f ca="1">IF(AND(O346&lt;&gt; "", COUNTIF(SAP!#REF!,O346)&gt;0),"Matched", "")</f>
        <v>#REF!</v>
      </c>
      <c r="R346" s="21" t="e">
        <f ca="1">IF(AND(Q346&lt;&gt; "", COUNTIF(SAP!#REF!,Q346)&gt;0),"Matched", "")</f>
        <v>#REF!</v>
      </c>
      <c r="S346" s="21" t="str">
        <f ca="1">IF(AND(D346="AD", I346="800TAX  "),"Logic5"&amp;"_"&amp;TEXT(C346,"dd.mm.yyyy") &amp;"_"&amp; 431.73,"")</f>
        <v>Logic5_02.04.2020_431.73</v>
      </c>
      <c r="T346" s="21" t="e">
        <f ca="1">IF(AND(S346&lt;&gt; "", COUNTIF(SAP!#REF!,S346)&gt;0),"Matched", "")</f>
        <v>#REF!</v>
      </c>
    </row>
    <row r="347" spans="1:20" hidden="1">
      <c r="A347" s="21">
        <v>11563327</v>
      </c>
      <c r="B347" s="22">
        <v>43923</v>
      </c>
      <c r="C347" s="22">
        <v>43923</v>
      </c>
      <c r="D347" s="21" t="s">
        <v>13</v>
      </c>
      <c r="E347" s="23">
        <v>0</v>
      </c>
      <c r="F347" s="23">
        <v>43.77</v>
      </c>
      <c r="G347" s="23">
        <v>0</v>
      </c>
      <c r="H347" s="23">
        <v>938483.64</v>
      </c>
      <c r="I347" s="21" t="s">
        <v>14</v>
      </c>
      <c r="J347" s="21" t="s">
        <v>15</v>
      </c>
      <c r="K347" s="21" t="str">
        <f t="shared" si="17"/>
        <v/>
      </c>
      <c r="L347" s="21" t="e">
        <f ca="1">IF(AND(K347&lt;&gt; "", COUNTIF(SAP!#REF!,K347)&gt;0),"Matched", "")</f>
        <v>#REF!</v>
      </c>
      <c r="M347" s="21" t="str">
        <f t="shared" si="15"/>
        <v/>
      </c>
      <c r="N347" s="21" t="e">
        <f ca="1">IF(AND(M347&lt;&gt; "", COUNTIF(SAP!#REF!,M347)&gt;0),"Matched", "")</f>
        <v>#REF!</v>
      </c>
      <c r="O347" s="21" t="str">
        <f t="shared" si="16"/>
        <v/>
      </c>
      <c r="P347" s="21" t="e">
        <f ca="1">IF(AND(O347&lt;&gt; "", COUNTIF(SAP!#REF!,O347)&gt;0),"Matched", "")</f>
        <v>#REF!</v>
      </c>
      <c r="R347" s="21" t="e">
        <f ca="1">IF(AND(Q347&lt;&gt; "", COUNTIF(SAP!#REF!,Q347)&gt;0),"Matched", "")</f>
        <v>#REF!</v>
      </c>
      <c r="S347" s="21" t="str">
        <f ca="1">IF(AND(D347="AD", I347="800TAX  "),"Logic5"&amp;"_"&amp;TEXT(C347,"dd.mm.yyyy") &amp;"_"&amp; 431.73,"")</f>
        <v>Logic5_02.04.2020_431.73</v>
      </c>
      <c r="T347" s="21" t="e">
        <f ca="1">IF(AND(S347&lt;&gt; "", COUNTIF(SAP!#REF!,S347)&gt;0),"Matched", "")</f>
        <v>#REF!</v>
      </c>
    </row>
    <row r="348" spans="1:20" hidden="1">
      <c r="A348" s="21">
        <v>11563327</v>
      </c>
      <c r="B348" s="22">
        <v>43923</v>
      </c>
      <c r="C348" s="22">
        <v>43923</v>
      </c>
      <c r="D348" s="21" t="s">
        <v>13</v>
      </c>
      <c r="E348" s="23">
        <v>0</v>
      </c>
      <c r="F348" s="23">
        <v>46</v>
      </c>
      <c r="G348" s="23">
        <v>0</v>
      </c>
      <c r="H348" s="23">
        <v>938437.64</v>
      </c>
      <c r="I348" s="21" t="s">
        <v>14</v>
      </c>
      <c r="J348" s="21" t="s">
        <v>15</v>
      </c>
      <c r="K348" s="21" t="str">
        <f t="shared" si="17"/>
        <v/>
      </c>
      <c r="L348" s="21" t="e">
        <f ca="1">IF(AND(K348&lt;&gt; "", COUNTIF(SAP!#REF!,K348)&gt;0),"Matched", "")</f>
        <v>#REF!</v>
      </c>
      <c r="M348" s="21" t="str">
        <f t="shared" si="15"/>
        <v/>
      </c>
      <c r="N348" s="21" t="e">
        <f ca="1">IF(AND(M348&lt;&gt; "", COUNTIF(SAP!#REF!,M348)&gt;0),"Matched", "")</f>
        <v>#REF!</v>
      </c>
      <c r="O348" s="21" t="str">
        <f t="shared" si="16"/>
        <v/>
      </c>
      <c r="P348" s="21" t="e">
        <f ca="1">IF(AND(O348&lt;&gt; "", COUNTIF(SAP!#REF!,O348)&gt;0),"Matched", "")</f>
        <v>#REF!</v>
      </c>
      <c r="R348" s="21" t="e">
        <f ca="1">IF(AND(Q348&lt;&gt; "", COUNTIF(SAP!#REF!,Q348)&gt;0),"Matched", "")</f>
        <v>#REF!</v>
      </c>
      <c r="S348" s="21" t="str">
        <f ca="1">IF(AND(D348="AD", I348="800TAX  "),"Logic5"&amp;"_"&amp;TEXT(C348,"dd.mm.yyyy") &amp;"_"&amp; 431.73,"")</f>
        <v>Logic5_02.04.2020_431.73</v>
      </c>
      <c r="T348" s="21" t="e">
        <f ca="1">IF(AND(S348&lt;&gt; "", COUNTIF(SAP!#REF!,S348)&gt;0),"Matched", "")</f>
        <v>#REF!</v>
      </c>
    </row>
    <row r="349" spans="1:20" hidden="1">
      <c r="A349" s="21">
        <v>11563327</v>
      </c>
      <c r="B349" s="22">
        <v>43923</v>
      </c>
      <c r="C349" s="22">
        <v>43923</v>
      </c>
      <c r="D349" s="21" t="s">
        <v>13</v>
      </c>
      <c r="E349" s="23">
        <v>0</v>
      </c>
      <c r="F349" s="23">
        <v>50.95</v>
      </c>
      <c r="G349" s="23">
        <v>0</v>
      </c>
      <c r="H349" s="23">
        <v>938386.69</v>
      </c>
      <c r="I349" s="21" t="s">
        <v>14</v>
      </c>
      <c r="J349" s="21" t="s">
        <v>15</v>
      </c>
      <c r="K349" s="21" t="str">
        <f t="shared" si="17"/>
        <v/>
      </c>
      <c r="L349" s="21" t="e">
        <f ca="1">IF(AND(K349&lt;&gt; "", COUNTIF(SAP!#REF!,K349)&gt;0),"Matched", "")</f>
        <v>#REF!</v>
      </c>
      <c r="M349" s="21" t="str">
        <f t="shared" si="15"/>
        <v/>
      </c>
      <c r="N349" s="21" t="e">
        <f ca="1">IF(AND(M349&lt;&gt; "", COUNTIF(SAP!#REF!,M349)&gt;0),"Matched", "")</f>
        <v>#REF!</v>
      </c>
      <c r="O349" s="21" t="str">
        <f t="shared" si="16"/>
        <v/>
      </c>
      <c r="P349" s="21" t="e">
        <f ca="1">IF(AND(O349&lt;&gt; "", COUNTIF(SAP!#REF!,O349)&gt;0),"Matched", "")</f>
        <v>#REF!</v>
      </c>
      <c r="R349" s="21" t="e">
        <f ca="1">IF(AND(Q349&lt;&gt; "", COUNTIF(SAP!#REF!,Q349)&gt;0),"Matched", "")</f>
        <v>#REF!</v>
      </c>
      <c r="S349" s="21" t="str">
        <f ca="1">IF(AND(D349="AD", I349="800TAX  "),"Logic5"&amp;"_"&amp;TEXT(C349,"dd.mm.yyyy") &amp;"_"&amp; 431.73,"")</f>
        <v>Logic5_02.04.2020_431.73</v>
      </c>
      <c r="T349" s="21" t="e">
        <f ca="1">IF(AND(S349&lt;&gt; "", COUNTIF(SAP!#REF!,S349)&gt;0),"Matched", "")</f>
        <v>#REF!</v>
      </c>
    </row>
    <row r="350" spans="1:20" hidden="1">
      <c r="A350" s="21">
        <v>11563327</v>
      </c>
      <c r="B350" s="22">
        <v>43923</v>
      </c>
      <c r="C350" s="22">
        <v>43923</v>
      </c>
      <c r="D350" s="21" t="s">
        <v>16</v>
      </c>
      <c r="E350" s="23">
        <v>0</v>
      </c>
      <c r="F350" s="23">
        <v>938386.69</v>
      </c>
      <c r="G350" s="23">
        <v>0</v>
      </c>
      <c r="H350" s="23">
        <v>0</v>
      </c>
      <c r="I350" s="21" t="s">
        <v>17</v>
      </c>
      <c r="J350" s="21" t="s">
        <v>18</v>
      </c>
      <c r="K350" s="21" t="str">
        <f t="shared" si="17"/>
        <v>Logic1_04_938386.69</v>
      </c>
      <c r="L350" s="21" t="e">
        <f ca="1">IF(AND(K350&lt;&gt; "", COUNTIF(SAP!#REF!,K350)&gt;0),"Matched", "")</f>
        <v>#REF!</v>
      </c>
    </row>
    <row r="351" spans="1:20" hidden="1">
      <c r="A351" s="21">
        <v>11563327</v>
      </c>
      <c r="B351" s="22">
        <v>43924</v>
      </c>
      <c r="C351" s="22">
        <v>43924</v>
      </c>
      <c r="D351" s="21" t="s">
        <v>10</v>
      </c>
      <c r="E351" s="23">
        <v>0</v>
      </c>
      <c r="F351" s="23">
        <v>0</v>
      </c>
      <c r="G351" s="23">
        <v>50</v>
      </c>
      <c r="H351" s="23">
        <v>50</v>
      </c>
      <c r="I351" s="21" t="s">
        <v>11</v>
      </c>
      <c r="J351" s="21" t="s">
        <v>12</v>
      </c>
      <c r="K351" s="21" t="str">
        <f t="shared" si="17"/>
        <v/>
      </c>
      <c r="L351" s="21" t="e">
        <f ca="1">IF(AND(K351&lt;&gt; "", COUNTIF(SAP!#REF!,K351)&gt;0),"Matched", "")</f>
        <v>#REF!</v>
      </c>
      <c r="M351" s="21" t="str">
        <f t="shared" ref="M351:M414" si="18">IF(D351="TR","Logic2"&amp;"_"&amp;TEXT(C351,"dd.mm.yyyy") &amp;"_"&amp; F351,"")</f>
        <v/>
      </c>
      <c r="N351" s="21" t="e">
        <f ca="1">IF(AND(M351&lt;&gt; "", COUNTIF(SAP!#REF!,M351)&gt;0),"Matched", "")</f>
        <v>#REF!</v>
      </c>
      <c r="O351" s="21" t="str">
        <f t="shared" ref="O351:O414" si="19">IF(D351="AF","Logic3"&amp;"_"&amp;G351,"")</f>
        <v/>
      </c>
      <c r="P351" s="21" t="e">
        <f ca="1">IF(AND(O351&lt;&gt; "", COUNTIF(SAP!#REF!,O351)&gt;0),"Matched", "")</f>
        <v>#REF!</v>
      </c>
      <c r="Q351" s="21" t="str">
        <f ca="1">IF(OR(D351="AC",D351="TR"),"Logic4"&amp;"_"&amp;TEXT(C351,"dd.mm.yyyy") &amp;"_"&amp; 1174868.69,"")</f>
        <v>Logic4_03.04.2020_1174868.69</v>
      </c>
      <c r="R351" s="21" t="e">
        <f ca="1">IF(AND(Q351&lt;&gt; "", COUNTIF(SAP!#REF!,Q351)&gt;0),"Matched", "")</f>
        <v>#REF!</v>
      </c>
    </row>
    <row r="352" spans="1:20" hidden="1">
      <c r="A352" s="21">
        <v>11563327</v>
      </c>
      <c r="B352" s="22">
        <v>43924</v>
      </c>
      <c r="C352" s="22">
        <v>43924</v>
      </c>
      <c r="D352" s="21" t="s">
        <v>10</v>
      </c>
      <c r="E352" s="23">
        <v>0</v>
      </c>
      <c r="F352" s="23">
        <v>0</v>
      </c>
      <c r="G352" s="23">
        <v>180</v>
      </c>
      <c r="H352" s="23">
        <v>230</v>
      </c>
      <c r="I352" s="21" t="s">
        <v>11</v>
      </c>
      <c r="J352" s="21" t="s">
        <v>12</v>
      </c>
      <c r="K352" s="21" t="str">
        <f t="shared" si="17"/>
        <v/>
      </c>
      <c r="L352" s="21" t="e">
        <f ca="1">IF(AND(K352&lt;&gt; "", COUNTIF(SAP!#REF!,K352)&gt;0),"Matched", "")</f>
        <v>#REF!</v>
      </c>
      <c r="M352" s="21" t="str">
        <f t="shared" si="18"/>
        <v/>
      </c>
      <c r="N352" s="21" t="e">
        <f ca="1">IF(AND(M352&lt;&gt; "", COUNTIF(SAP!#REF!,M352)&gt;0),"Matched", "")</f>
        <v>#REF!</v>
      </c>
      <c r="O352" s="21" t="str">
        <f t="shared" si="19"/>
        <v/>
      </c>
      <c r="P352" s="21" t="e">
        <f ca="1">IF(AND(O352&lt;&gt; "", COUNTIF(SAP!#REF!,O352)&gt;0),"Matched", "")</f>
        <v>#REF!</v>
      </c>
      <c r="Q352" s="21" t="str">
        <f ca="1">IF(OR(D352="AC",D352="TR"),"Logic4"&amp;"_"&amp;TEXT(C352,"dd.mm.yyyy") &amp;"_"&amp; 1174868.69,"")</f>
        <v>Logic4_03.04.2020_1174868.69</v>
      </c>
      <c r="R352" s="21" t="e">
        <f ca="1">IF(AND(Q352&lt;&gt; "", COUNTIF(SAP!#REF!,Q352)&gt;0),"Matched", "")</f>
        <v>#REF!</v>
      </c>
    </row>
    <row r="353" spans="1:18" hidden="1">
      <c r="A353" s="21">
        <v>11563327</v>
      </c>
      <c r="B353" s="22">
        <v>43924</v>
      </c>
      <c r="C353" s="22">
        <v>43924</v>
      </c>
      <c r="D353" s="21" t="s">
        <v>10</v>
      </c>
      <c r="E353" s="23">
        <v>0</v>
      </c>
      <c r="F353" s="23">
        <v>0</v>
      </c>
      <c r="G353" s="23">
        <v>450</v>
      </c>
      <c r="H353" s="23">
        <v>680</v>
      </c>
      <c r="I353" s="21" t="s">
        <v>11</v>
      </c>
      <c r="J353" s="21" t="s">
        <v>12</v>
      </c>
      <c r="K353" s="21" t="str">
        <f t="shared" si="17"/>
        <v/>
      </c>
      <c r="L353" s="21" t="e">
        <f ca="1">IF(AND(K353&lt;&gt; "", COUNTIF(SAP!#REF!,K353)&gt;0),"Matched", "")</f>
        <v>#REF!</v>
      </c>
      <c r="M353" s="21" t="str">
        <f t="shared" si="18"/>
        <v/>
      </c>
      <c r="N353" s="21" t="e">
        <f ca="1">IF(AND(M353&lt;&gt; "", COUNTIF(SAP!#REF!,M353)&gt;0),"Matched", "")</f>
        <v>#REF!</v>
      </c>
      <c r="O353" s="21" t="str">
        <f t="shared" si="19"/>
        <v/>
      </c>
      <c r="P353" s="21" t="e">
        <f ca="1">IF(AND(O353&lt;&gt; "", COUNTIF(SAP!#REF!,O353)&gt;0),"Matched", "")</f>
        <v>#REF!</v>
      </c>
      <c r="Q353" s="21" t="str">
        <f ca="1">IF(OR(D353="AC",D353="TR"),"Logic4"&amp;"_"&amp;TEXT(C353,"dd.mm.yyyy") &amp;"_"&amp; 1174868.69,"")</f>
        <v>Logic4_03.04.2020_1174868.69</v>
      </c>
      <c r="R353" s="21" t="e">
        <f ca="1">IF(AND(Q353&lt;&gt; "", COUNTIF(SAP!#REF!,Q353)&gt;0),"Matched", "")</f>
        <v>#REF!</v>
      </c>
    </row>
    <row r="354" spans="1:18" hidden="1">
      <c r="A354" s="21">
        <v>11563327</v>
      </c>
      <c r="B354" s="22">
        <v>43924</v>
      </c>
      <c r="C354" s="22">
        <v>43924</v>
      </c>
      <c r="D354" s="21" t="s">
        <v>10</v>
      </c>
      <c r="E354" s="23">
        <v>0</v>
      </c>
      <c r="F354" s="23">
        <v>0</v>
      </c>
      <c r="G354" s="23">
        <v>500</v>
      </c>
      <c r="H354" s="23">
        <v>1180</v>
      </c>
      <c r="I354" s="21" t="s">
        <v>11</v>
      </c>
      <c r="J354" s="21" t="s">
        <v>12</v>
      </c>
      <c r="K354" s="21" t="str">
        <f t="shared" si="17"/>
        <v/>
      </c>
      <c r="L354" s="21" t="e">
        <f ca="1">IF(AND(K354&lt;&gt; "", COUNTIF(SAP!#REF!,K354)&gt;0),"Matched", "")</f>
        <v>#REF!</v>
      </c>
      <c r="M354" s="21" t="str">
        <f t="shared" si="18"/>
        <v/>
      </c>
      <c r="N354" s="21" t="e">
        <f ca="1">IF(AND(M354&lt;&gt; "", COUNTIF(SAP!#REF!,M354)&gt;0),"Matched", "")</f>
        <v>#REF!</v>
      </c>
      <c r="O354" s="21" t="str">
        <f t="shared" si="19"/>
        <v/>
      </c>
      <c r="P354" s="21" t="e">
        <f ca="1">IF(AND(O354&lt;&gt; "", COUNTIF(SAP!#REF!,O354)&gt;0),"Matched", "")</f>
        <v>#REF!</v>
      </c>
      <c r="Q354" s="21" t="str">
        <f ca="1">IF(OR(D354="AC",D354="TR"),"Logic4"&amp;"_"&amp;TEXT(C354,"dd.mm.yyyy") &amp;"_"&amp; 1174868.69,"")</f>
        <v>Logic4_03.04.2020_1174868.69</v>
      </c>
      <c r="R354" s="21" t="e">
        <f ca="1">IF(AND(Q354&lt;&gt; "", COUNTIF(SAP!#REF!,Q354)&gt;0),"Matched", "")</f>
        <v>#REF!</v>
      </c>
    </row>
    <row r="355" spans="1:18" hidden="1">
      <c r="A355" s="21">
        <v>11563327</v>
      </c>
      <c r="B355" s="22">
        <v>43924</v>
      </c>
      <c r="C355" s="22">
        <v>43924</v>
      </c>
      <c r="D355" s="21" t="s">
        <v>10</v>
      </c>
      <c r="E355" s="23">
        <v>0</v>
      </c>
      <c r="F355" s="23">
        <v>0</v>
      </c>
      <c r="G355" s="23">
        <v>558.9</v>
      </c>
      <c r="H355" s="23">
        <v>1738.9</v>
      </c>
      <c r="I355" s="21" t="s">
        <v>11</v>
      </c>
      <c r="J355" s="21" t="s">
        <v>12</v>
      </c>
      <c r="K355" s="21" t="str">
        <f t="shared" si="17"/>
        <v/>
      </c>
      <c r="L355" s="21" t="e">
        <f ca="1">IF(AND(K355&lt;&gt; "", COUNTIF(SAP!#REF!,K355)&gt;0),"Matched", "")</f>
        <v>#REF!</v>
      </c>
      <c r="M355" s="21" t="str">
        <f t="shared" si="18"/>
        <v/>
      </c>
      <c r="N355" s="21" t="e">
        <f ca="1">IF(AND(M355&lt;&gt; "", COUNTIF(SAP!#REF!,M355)&gt;0),"Matched", "")</f>
        <v>#REF!</v>
      </c>
      <c r="O355" s="21" t="str">
        <f t="shared" si="19"/>
        <v/>
      </c>
      <c r="P355" s="21" t="e">
        <f ca="1">IF(AND(O355&lt;&gt; "", COUNTIF(SAP!#REF!,O355)&gt;0),"Matched", "")</f>
        <v>#REF!</v>
      </c>
      <c r="Q355" s="21" t="str">
        <f ca="1">IF(OR(D355="AC",D355="TR"),"Logic4"&amp;"_"&amp;TEXT(C355,"dd.mm.yyyy") &amp;"_"&amp; 1174868.69,"")</f>
        <v>Logic4_03.04.2020_1174868.69</v>
      </c>
      <c r="R355" s="21" t="e">
        <f ca="1">IF(AND(Q355&lt;&gt; "", COUNTIF(SAP!#REF!,Q355)&gt;0),"Matched", "")</f>
        <v>#REF!</v>
      </c>
    </row>
    <row r="356" spans="1:18" hidden="1">
      <c r="A356" s="21">
        <v>11563327</v>
      </c>
      <c r="B356" s="22">
        <v>43924</v>
      </c>
      <c r="C356" s="22">
        <v>43924</v>
      </c>
      <c r="D356" s="21" t="s">
        <v>10</v>
      </c>
      <c r="E356" s="23">
        <v>0</v>
      </c>
      <c r="F356" s="23">
        <v>0</v>
      </c>
      <c r="G356" s="23">
        <v>732</v>
      </c>
      <c r="H356" s="23">
        <v>2470.9</v>
      </c>
      <c r="I356" s="21" t="s">
        <v>11</v>
      </c>
      <c r="J356" s="21" t="s">
        <v>12</v>
      </c>
      <c r="K356" s="21" t="str">
        <f t="shared" si="17"/>
        <v/>
      </c>
      <c r="L356" s="21" t="e">
        <f ca="1">IF(AND(K356&lt;&gt; "", COUNTIF(SAP!#REF!,K356)&gt;0),"Matched", "")</f>
        <v>#REF!</v>
      </c>
      <c r="M356" s="21" t="str">
        <f t="shared" si="18"/>
        <v/>
      </c>
      <c r="N356" s="21" t="e">
        <f ca="1">IF(AND(M356&lt;&gt; "", COUNTIF(SAP!#REF!,M356)&gt;0),"Matched", "")</f>
        <v>#REF!</v>
      </c>
      <c r="O356" s="21" t="str">
        <f t="shared" si="19"/>
        <v/>
      </c>
      <c r="P356" s="21" t="e">
        <f ca="1">IF(AND(O356&lt;&gt; "", COUNTIF(SAP!#REF!,O356)&gt;0),"Matched", "")</f>
        <v>#REF!</v>
      </c>
      <c r="Q356" s="21" t="str">
        <f ca="1">IF(OR(D356="AC",D356="TR"),"Logic4"&amp;"_"&amp;TEXT(C356,"dd.mm.yyyy") &amp;"_"&amp; 1174868.69,"")</f>
        <v>Logic4_03.04.2020_1174868.69</v>
      </c>
      <c r="R356" s="21" t="e">
        <f ca="1">IF(AND(Q356&lt;&gt; "", COUNTIF(SAP!#REF!,Q356)&gt;0),"Matched", "")</f>
        <v>#REF!</v>
      </c>
    </row>
    <row r="357" spans="1:18" hidden="1">
      <c r="A357" s="21">
        <v>11563327</v>
      </c>
      <c r="B357" s="22">
        <v>43924</v>
      </c>
      <c r="C357" s="22">
        <v>43924</v>
      </c>
      <c r="D357" s="21" t="s">
        <v>10</v>
      </c>
      <c r="E357" s="23">
        <v>0</v>
      </c>
      <c r="F357" s="23">
        <v>0</v>
      </c>
      <c r="G357" s="23">
        <v>800</v>
      </c>
      <c r="H357" s="23">
        <v>3270.9</v>
      </c>
      <c r="I357" s="21" t="s">
        <v>11</v>
      </c>
      <c r="J357" s="21" t="s">
        <v>12</v>
      </c>
      <c r="K357" s="21" t="str">
        <f t="shared" si="17"/>
        <v/>
      </c>
      <c r="L357" s="21" t="e">
        <f ca="1">IF(AND(K357&lt;&gt; "", COUNTIF(SAP!#REF!,K357)&gt;0),"Matched", "")</f>
        <v>#REF!</v>
      </c>
      <c r="M357" s="21" t="str">
        <f t="shared" si="18"/>
        <v/>
      </c>
      <c r="N357" s="21" t="e">
        <f ca="1">IF(AND(M357&lt;&gt; "", COUNTIF(SAP!#REF!,M357)&gt;0),"Matched", "")</f>
        <v>#REF!</v>
      </c>
      <c r="O357" s="21" t="str">
        <f t="shared" si="19"/>
        <v/>
      </c>
      <c r="P357" s="21" t="e">
        <f ca="1">IF(AND(O357&lt;&gt; "", COUNTIF(SAP!#REF!,O357)&gt;0),"Matched", "")</f>
        <v>#REF!</v>
      </c>
      <c r="Q357" s="21" t="str">
        <f ca="1">IF(OR(D357="AC",D357="TR"),"Logic4"&amp;"_"&amp;TEXT(C357,"dd.mm.yyyy") &amp;"_"&amp; 1174868.69,"")</f>
        <v>Logic4_03.04.2020_1174868.69</v>
      </c>
      <c r="R357" s="21" t="e">
        <f ca="1">IF(AND(Q357&lt;&gt; "", COUNTIF(SAP!#REF!,Q357)&gt;0),"Matched", "")</f>
        <v>#REF!</v>
      </c>
    </row>
    <row r="358" spans="1:18" hidden="1">
      <c r="A358" s="21">
        <v>11563327</v>
      </c>
      <c r="B358" s="22">
        <v>43924</v>
      </c>
      <c r="C358" s="22">
        <v>43924</v>
      </c>
      <c r="D358" s="21" t="s">
        <v>10</v>
      </c>
      <c r="E358" s="23">
        <v>0</v>
      </c>
      <c r="F358" s="23">
        <v>0</v>
      </c>
      <c r="G358" s="23">
        <v>810</v>
      </c>
      <c r="H358" s="23">
        <v>4080.9</v>
      </c>
      <c r="I358" s="21" t="s">
        <v>11</v>
      </c>
      <c r="J358" s="21" t="s">
        <v>12</v>
      </c>
      <c r="K358" s="21" t="str">
        <f t="shared" si="17"/>
        <v/>
      </c>
      <c r="L358" s="21" t="e">
        <f ca="1">IF(AND(K358&lt;&gt; "", COUNTIF(SAP!#REF!,K358)&gt;0),"Matched", "")</f>
        <v>#REF!</v>
      </c>
      <c r="M358" s="21" t="str">
        <f t="shared" si="18"/>
        <v/>
      </c>
      <c r="N358" s="21" t="e">
        <f ca="1">IF(AND(M358&lt;&gt; "", COUNTIF(SAP!#REF!,M358)&gt;0),"Matched", "")</f>
        <v>#REF!</v>
      </c>
      <c r="O358" s="21" t="str">
        <f t="shared" si="19"/>
        <v/>
      </c>
      <c r="P358" s="21" t="e">
        <f ca="1">IF(AND(O358&lt;&gt; "", COUNTIF(SAP!#REF!,O358)&gt;0),"Matched", "")</f>
        <v>#REF!</v>
      </c>
      <c r="Q358" s="21" t="str">
        <f ca="1">IF(OR(D358="AC",D358="TR"),"Logic4"&amp;"_"&amp;TEXT(C358,"dd.mm.yyyy") &amp;"_"&amp; 1174868.69,"")</f>
        <v>Logic4_03.04.2020_1174868.69</v>
      </c>
      <c r="R358" s="21" t="e">
        <f ca="1">IF(AND(Q358&lt;&gt; "", COUNTIF(SAP!#REF!,Q358)&gt;0),"Matched", "")</f>
        <v>#REF!</v>
      </c>
    </row>
    <row r="359" spans="1:18" hidden="1">
      <c r="A359" s="21">
        <v>11563327</v>
      </c>
      <c r="B359" s="22">
        <v>43924</v>
      </c>
      <c r="C359" s="22">
        <v>43924</v>
      </c>
      <c r="D359" s="21" t="s">
        <v>10</v>
      </c>
      <c r="E359" s="23">
        <v>0</v>
      </c>
      <c r="F359" s="23">
        <v>0</v>
      </c>
      <c r="G359" s="23">
        <v>880</v>
      </c>
      <c r="H359" s="23">
        <v>4960.8999999999996</v>
      </c>
      <c r="I359" s="21" t="s">
        <v>11</v>
      </c>
      <c r="J359" s="21" t="s">
        <v>12</v>
      </c>
      <c r="K359" s="21" t="str">
        <f t="shared" si="17"/>
        <v/>
      </c>
      <c r="L359" s="21" t="e">
        <f ca="1">IF(AND(K359&lt;&gt; "", COUNTIF(SAP!#REF!,K359)&gt;0),"Matched", "")</f>
        <v>#REF!</v>
      </c>
      <c r="M359" s="21" t="str">
        <f t="shared" si="18"/>
        <v/>
      </c>
      <c r="N359" s="21" t="e">
        <f ca="1">IF(AND(M359&lt;&gt; "", COUNTIF(SAP!#REF!,M359)&gt;0),"Matched", "")</f>
        <v>#REF!</v>
      </c>
      <c r="O359" s="21" t="str">
        <f t="shared" si="19"/>
        <v/>
      </c>
      <c r="P359" s="21" t="e">
        <f ca="1">IF(AND(O359&lt;&gt; "", COUNTIF(SAP!#REF!,O359)&gt;0),"Matched", "")</f>
        <v>#REF!</v>
      </c>
      <c r="Q359" s="21" t="str">
        <f ca="1">IF(OR(D359="AC",D359="TR"),"Logic4"&amp;"_"&amp;TEXT(C359,"dd.mm.yyyy") &amp;"_"&amp; 1174868.69,"")</f>
        <v>Logic4_03.04.2020_1174868.69</v>
      </c>
      <c r="R359" s="21" t="e">
        <f ca="1">IF(AND(Q359&lt;&gt; "", COUNTIF(SAP!#REF!,Q359)&gt;0),"Matched", "")</f>
        <v>#REF!</v>
      </c>
    </row>
    <row r="360" spans="1:18" hidden="1">
      <c r="A360" s="21">
        <v>11563327</v>
      </c>
      <c r="B360" s="22">
        <v>43924</v>
      </c>
      <c r="C360" s="22">
        <v>43924</v>
      </c>
      <c r="D360" s="21" t="s">
        <v>10</v>
      </c>
      <c r="E360" s="23">
        <v>0</v>
      </c>
      <c r="F360" s="23">
        <v>0</v>
      </c>
      <c r="G360" s="23">
        <v>980</v>
      </c>
      <c r="H360" s="23">
        <v>5940.9</v>
      </c>
      <c r="I360" s="21" t="s">
        <v>11</v>
      </c>
      <c r="J360" s="21" t="s">
        <v>12</v>
      </c>
      <c r="K360" s="21" t="str">
        <f t="shared" si="17"/>
        <v/>
      </c>
      <c r="L360" s="21" t="e">
        <f ca="1">IF(AND(K360&lt;&gt; "", COUNTIF(SAP!#REF!,K360)&gt;0),"Matched", "")</f>
        <v>#REF!</v>
      </c>
      <c r="M360" s="21" t="str">
        <f t="shared" si="18"/>
        <v/>
      </c>
      <c r="N360" s="21" t="e">
        <f ca="1">IF(AND(M360&lt;&gt; "", COUNTIF(SAP!#REF!,M360)&gt;0),"Matched", "")</f>
        <v>#REF!</v>
      </c>
      <c r="O360" s="21" t="str">
        <f t="shared" si="19"/>
        <v/>
      </c>
      <c r="P360" s="21" t="e">
        <f ca="1">IF(AND(O360&lt;&gt; "", COUNTIF(SAP!#REF!,O360)&gt;0),"Matched", "")</f>
        <v>#REF!</v>
      </c>
      <c r="Q360" s="21" t="str">
        <f ca="1">IF(OR(D360="AC",D360="TR"),"Logic4"&amp;"_"&amp;TEXT(C360,"dd.mm.yyyy") &amp;"_"&amp; 1174868.69,"")</f>
        <v>Logic4_03.04.2020_1174868.69</v>
      </c>
      <c r="R360" s="21" t="e">
        <f ca="1">IF(AND(Q360&lt;&gt; "", COUNTIF(SAP!#REF!,Q360)&gt;0),"Matched", "")</f>
        <v>#REF!</v>
      </c>
    </row>
    <row r="361" spans="1:18" hidden="1">
      <c r="A361" s="21">
        <v>11563327</v>
      </c>
      <c r="B361" s="22">
        <v>43924</v>
      </c>
      <c r="C361" s="22">
        <v>43924</v>
      </c>
      <c r="D361" s="21" t="s">
        <v>10</v>
      </c>
      <c r="E361" s="23">
        <v>0</v>
      </c>
      <c r="F361" s="23">
        <v>0</v>
      </c>
      <c r="G361" s="23">
        <v>1000</v>
      </c>
      <c r="H361" s="23">
        <v>6940.9</v>
      </c>
      <c r="I361" s="21" t="s">
        <v>11</v>
      </c>
      <c r="J361" s="21" t="s">
        <v>12</v>
      </c>
      <c r="K361" s="21" t="str">
        <f t="shared" si="17"/>
        <v/>
      </c>
      <c r="L361" s="21" t="e">
        <f ca="1">IF(AND(K361&lt;&gt; "", COUNTIF(SAP!#REF!,K361)&gt;0),"Matched", "")</f>
        <v>#REF!</v>
      </c>
      <c r="M361" s="21" t="str">
        <f t="shared" si="18"/>
        <v/>
      </c>
      <c r="N361" s="21" t="e">
        <f ca="1">IF(AND(M361&lt;&gt; "", COUNTIF(SAP!#REF!,M361)&gt;0),"Matched", "")</f>
        <v>#REF!</v>
      </c>
      <c r="O361" s="21" t="str">
        <f t="shared" si="19"/>
        <v/>
      </c>
      <c r="P361" s="21" t="e">
        <f ca="1">IF(AND(O361&lt;&gt; "", COUNTIF(SAP!#REF!,O361)&gt;0),"Matched", "")</f>
        <v>#REF!</v>
      </c>
      <c r="Q361" s="21" t="str">
        <f ca="1">IF(OR(D361="AC",D361="TR"),"Logic4"&amp;"_"&amp;TEXT(C361,"dd.mm.yyyy") &amp;"_"&amp; 1174868.69,"")</f>
        <v>Logic4_03.04.2020_1174868.69</v>
      </c>
      <c r="R361" s="21" t="e">
        <f ca="1">IF(AND(Q361&lt;&gt; "", COUNTIF(SAP!#REF!,Q361)&gt;0),"Matched", "")</f>
        <v>#REF!</v>
      </c>
    </row>
    <row r="362" spans="1:18" hidden="1">
      <c r="A362" s="21">
        <v>11563327</v>
      </c>
      <c r="B362" s="22">
        <v>43924</v>
      </c>
      <c r="C362" s="22">
        <v>43924</v>
      </c>
      <c r="D362" s="21" t="s">
        <v>10</v>
      </c>
      <c r="E362" s="23">
        <v>0</v>
      </c>
      <c r="F362" s="23">
        <v>0</v>
      </c>
      <c r="G362" s="23">
        <v>1000</v>
      </c>
      <c r="H362" s="23">
        <v>7940.9</v>
      </c>
      <c r="I362" s="21" t="s">
        <v>11</v>
      </c>
      <c r="J362" s="21" t="s">
        <v>12</v>
      </c>
      <c r="K362" s="21" t="str">
        <f t="shared" si="17"/>
        <v/>
      </c>
      <c r="L362" s="21" t="e">
        <f ca="1">IF(AND(K362&lt;&gt; "", COUNTIF(SAP!#REF!,K362)&gt;0),"Matched", "")</f>
        <v>#REF!</v>
      </c>
      <c r="M362" s="21" t="str">
        <f t="shared" si="18"/>
        <v/>
      </c>
      <c r="N362" s="21" t="e">
        <f ca="1">IF(AND(M362&lt;&gt; "", COUNTIF(SAP!#REF!,M362)&gt;0),"Matched", "")</f>
        <v>#REF!</v>
      </c>
      <c r="O362" s="21" t="str">
        <f t="shared" si="19"/>
        <v/>
      </c>
      <c r="P362" s="21" t="e">
        <f ca="1">IF(AND(O362&lt;&gt; "", COUNTIF(SAP!#REF!,O362)&gt;0),"Matched", "")</f>
        <v>#REF!</v>
      </c>
      <c r="Q362" s="21" t="str">
        <f ca="1">IF(OR(D362="AC",D362="TR"),"Logic4"&amp;"_"&amp;TEXT(C362,"dd.mm.yyyy") &amp;"_"&amp; 1174868.69,"")</f>
        <v>Logic4_03.04.2020_1174868.69</v>
      </c>
      <c r="R362" s="21" t="e">
        <f ca="1">IF(AND(Q362&lt;&gt; "", COUNTIF(SAP!#REF!,Q362)&gt;0),"Matched", "")</f>
        <v>#REF!</v>
      </c>
    </row>
    <row r="363" spans="1:18" hidden="1">
      <c r="A363" s="21">
        <v>11563327</v>
      </c>
      <c r="B363" s="22">
        <v>43924</v>
      </c>
      <c r="C363" s="22">
        <v>43924</v>
      </c>
      <c r="D363" s="21" t="s">
        <v>10</v>
      </c>
      <c r="E363" s="23">
        <v>0</v>
      </c>
      <c r="F363" s="23">
        <v>0</v>
      </c>
      <c r="G363" s="23">
        <v>1010</v>
      </c>
      <c r="H363" s="23">
        <v>8950.9</v>
      </c>
      <c r="I363" s="21" t="s">
        <v>11</v>
      </c>
      <c r="J363" s="21" t="s">
        <v>12</v>
      </c>
      <c r="K363" s="21" t="str">
        <f t="shared" si="17"/>
        <v/>
      </c>
      <c r="L363" s="21" t="e">
        <f ca="1">IF(AND(K363&lt;&gt; "", COUNTIF(SAP!#REF!,K363)&gt;0),"Matched", "")</f>
        <v>#REF!</v>
      </c>
      <c r="M363" s="21" t="str">
        <f t="shared" si="18"/>
        <v/>
      </c>
      <c r="N363" s="21" t="e">
        <f ca="1">IF(AND(M363&lt;&gt; "", COUNTIF(SAP!#REF!,M363)&gt;0),"Matched", "")</f>
        <v>#REF!</v>
      </c>
      <c r="O363" s="21" t="str">
        <f t="shared" si="19"/>
        <v/>
      </c>
      <c r="P363" s="21" t="e">
        <f ca="1">IF(AND(O363&lt;&gt; "", COUNTIF(SAP!#REF!,O363)&gt;0),"Matched", "")</f>
        <v>#REF!</v>
      </c>
      <c r="Q363" s="21" t="str">
        <f ca="1">IF(OR(D363="AC",D363="TR"),"Logic4"&amp;"_"&amp;TEXT(C363,"dd.mm.yyyy") &amp;"_"&amp; 1174868.69,"")</f>
        <v>Logic4_03.04.2020_1174868.69</v>
      </c>
      <c r="R363" s="21" t="e">
        <f ca="1">IF(AND(Q363&lt;&gt; "", COUNTIF(SAP!#REF!,Q363)&gt;0),"Matched", "")</f>
        <v>#REF!</v>
      </c>
    </row>
    <row r="364" spans="1:18" hidden="1">
      <c r="A364" s="21">
        <v>11563327</v>
      </c>
      <c r="B364" s="22">
        <v>43924</v>
      </c>
      <c r="C364" s="22">
        <v>43924</v>
      </c>
      <c r="D364" s="21" t="s">
        <v>10</v>
      </c>
      <c r="E364" s="23">
        <v>0</v>
      </c>
      <c r="F364" s="23">
        <v>0</v>
      </c>
      <c r="G364" s="23">
        <v>1028.5999999999999</v>
      </c>
      <c r="H364" s="23">
        <v>9979.5</v>
      </c>
      <c r="I364" s="21" t="s">
        <v>11</v>
      </c>
      <c r="J364" s="21" t="s">
        <v>12</v>
      </c>
      <c r="K364" s="21" t="str">
        <f t="shared" si="17"/>
        <v/>
      </c>
      <c r="L364" s="21" t="e">
        <f ca="1">IF(AND(K364&lt;&gt; "", COUNTIF(SAP!#REF!,K364)&gt;0),"Matched", "")</f>
        <v>#REF!</v>
      </c>
      <c r="M364" s="21" t="str">
        <f t="shared" si="18"/>
        <v/>
      </c>
      <c r="N364" s="21" t="e">
        <f ca="1">IF(AND(M364&lt;&gt; "", COUNTIF(SAP!#REF!,M364)&gt;0),"Matched", "")</f>
        <v>#REF!</v>
      </c>
      <c r="O364" s="21" t="str">
        <f t="shared" si="19"/>
        <v/>
      </c>
      <c r="P364" s="21" t="e">
        <f ca="1">IF(AND(O364&lt;&gt; "", COUNTIF(SAP!#REF!,O364)&gt;0),"Matched", "")</f>
        <v>#REF!</v>
      </c>
      <c r="Q364" s="21" t="str">
        <f ca="1">IF(OR(D364="AC",D364="TR"),"Logic4"&amp;"_"&amp;TEXT(C364,"dd.mm.yyyy") &amp;"_"&amp; 1174868.69,"")</f>
        <v>Logic4_03.04.2020_1174868.69</v>
      </c>
      <c r="R364" s="21" t="e">
        <f ca="1">IF(AND(Q364&lt;&gt; "", COUNTIF(SAP!#REF!,Q364)&gt;0),"Matched", "")</f>
        <v>#REF!</v>
      </c>
    </row>
    <row r="365" spans="1:18" hidden="1">
      <c r="A365" s="21">
        <v>11563327</v>
      </c>
      <c r="B365" s="22">
        <v>43924</v>
      </c>
      <c r="C365" s="22">
        <v>43924</v>
      </c>
      <c r="D365" s="21" t="s">
        <v>10</v>
      </c>
      <c r="E365" s="23">
        <v>0</v>
      </c>
      <c r="F365" s="23">
        <v>0</v>
      </c>
      <c r="G365" s="23">
        <v>1042.5</v>
      </c>
      <c r="H365" s="23">
        <v>11022</v>
      </c>
      <c r="I365" s="21" t="s">
        <v>11</v>
      </c>
      <c r="J365" s="21" t="s">
        <v>12</v>
      </c>
      <c r="K365" s="21" t="str">
        <f t="shared" si="17"/>
        <v/>
      </c>
      <c r="L365" s="21" t="e">
        <f ca="1">IF(AND(K365&lt;&gt; "", COUNTIF(SAP!#REF!,K365)&gt;0),"Matched", "")</f>
        <v>#REF!</v>
      </c>
      <c r="M365" s="21" t="str">
        <f t="shared" si="18"/>
        <v/>
      </c>
      <c r="N365" s="21" t="e">
        <f ca="1">IF(AND(M365&lt;&gt; "", COUNTIF(SAP!#REF!,M365)&gt;0),"Matched", "")</f>
        <v>#REF!</v>
      </c>
      <c r="O365" s="21" t="str">
        <f t="shared" si="19"/>
        <v/>
      </c>
      <c r="P365" s="21" t="e">
        <f ca="1">IF(AND(O365&lt;&gt; "", COUNTIF(SAP!#REF!,O365)&gt;0),"Matched", "")</f>
        <v>#REF!</v>
      </c>
      <c r="Q365" s="21" t="str">
        <f ca="1">IF(OR(D365="AC",D365="TR"),"Logic4"&amp;"_"&amp;TEXT(C365,"dd.mm.yyyy") &amp;"_"&amp; 1174868.69,"")</f>
        <v>Logic4_03.04.2020_1174868.69</v>
      </c>
      <c r="R365" s="21" t="e">
        <f ca="1">IF(AND(Q365&lt;&gt; "", COUNTIF(SAP!#REF!,Q365)&gt;0),"Matched", "")</f>
        <v>#REF!</v>
      </c>
    </row>
    <row r="366" spans="1:18" hidden="1">
      <c r="A366" s="21">
        <v>11563327</v>
      </c>
      <c r="B366" s="22">
        <v>43924</v>
      </c>
      <c r="C366" s="22">
        <v>43924</v>
      </c>
      <c r="D366" s="21" t="s">
        <v>10</v>
      </c>
      <c r="E366" s="23">
        <v>0</v>
      </c>
      <c r="F366" s="23">
        <v>0</v>
      </c>
      <c r="G366" s="23">
        <v>1101.1500000000001</v>
      </c>
      <c r="H366" s="23">
        <v>12123.15</v>
      </c>
      <c r="I366" s="21" t="s">
        <v>11</v>
      </c>
      <c r="J366" s="21" t="s">
        <v>12</v>
      </c>
      <c r="K366" s="21" t="str">
        <f t="shared" si="17"/>
        <v/>
      </c>
      <c r="L366" s="21" t="e">
        <f ca="1">IF(AND(K366&lt;&gt; "", COUNTIF(SAP!#REF!,K366)&gt;0),"Matched", "")</f>
        <v>#REF!</v>
      </c>
      <c r="M366" s="21" t="str">
        <f t="shared" si="18"/>
        <v/>
      </c>
      <c r="N366" s="21" t="e">
        <f ca="1">IF(AND(M366&lt;&gt; "", COUNTIF(SAP!#REF!,M366)&gt;0),"Matched", "")</f>
        <v>#REF!</v>
      </c>
      <c r="O366" s="21" t="str">
        <f t="shared" si="19"/>
        <v/>
      </c>
      <c r="P366" s="21" t="e">
        <f ca="1">IF(AND(O366&lt;&gt; "", COUNTIF(SAP!#REF!,O366)&gt;0),"Matched", "")</f>
        <v>#REF!</v>
      </c>
      <c r="Q366" s="21" t="str">
        <f ca="1">IF(OR(D366="AC",D366="TR"),"Logic4"&amp;"_"&amp;TEXT(C366,"dd.mm.yyyy") &amp;"_"&amp; 1174868.69,"")</f>
        <v>Logic4_03.04.2020_1174868.69</v>
      </c>
      <c r="R366" s="21" t="e">
        <f ca="1">IF(AND(Q366&lt;&gt; "", COUNTIF(SAP!#REF!,Q366)&gt;0),"Matched", "")</f>
        <v>#REF!</v>
      </c>
    </row>
    <row r="367" spans="1:18" hidden="1">
      <c r="A367" s="21">
        <v>11563327</v>
      </c>
      <c r="B367" s="22">
        <v>43924</v>
      </c>
      <c r="C367" s="22">
        <v>43924</v>
      </c>
      <c r="D367" s="21" t="s">
        <v>10</v>
      </c>
      <c r="E367" s="23">
        <v>0</v>
      </c>
      <c r="F367" s="23">
        <v>0</v>
      </c>
      <c r="G367" s="23">
        <v>1150</v>
      </c>
      <c r="H367" s="23">
        <v>13273.15</v>
      </c>
      <c r="I367" s="21" t="s">
        <v>11</v>
      </c>
      <c r="J367" s="21" t="s">
        <v>12</v>
      </c>
      <c r="K367" s="21" t="str">
        <f t="shared" si="17"/>
        <v/>
      </c>
      <c r="L367" s="21" t="e">
        <f ca="1">IF(AND(K367&lt;&gt; "", COUNTIF(SAP!#REF!,K367)&gt;0),"Matched", "")</f>
        <v>#REF!</v>
      </c>
      <c r="M367" s="21" t="str">
        <f t="shared" si="18"/>
        <v/>
      </c>
      <c r="N367" s="21" t="e">
        <f ca="1">IF(AND(M367&lt;&gt; "", COUNTIF(SAP!#REF!,M367)&gt;0),"Matched", "")</f>
        <v>#REF!</v>
      </c>
      <c r="O367" s="21" t="str">
        <f t="shared" si="19"/>
        <v/>
      </c>
      <c r="P367" s="21" t="e">
        <f ca="1">IF(AND(O367&lt;&gt; "", COUNTIF(SAP!#REF!,O367)&gt;0),"Matched", "")</f>
        <v>#REF!</v>
      </c>
      <c r="Q367" s="21" t="str">
        <f ca="1">IF(OR(D367="AC",D367="TR"),"Logic4"&amp;"_"&amp;TEXT(C367,"dd.mm.yyyy") &amp;"_"&amp; 1174868.69,"")</f>
        <v>Logic4_03.04.2020_1174868.69</v>
      </c>
      <c r="R367" s="21" t="e">
        <f ca="1">IF(AND(Q367&lt;&gt; "", COUNTIF(SAP!#REF!,Q367)&gt;0),"Matched", "")</f>
        <v>#REF!</v>
      </c>
    </row>
    <row r="368" spans="1:18" hidden="1">
      <c r="A368" s="21">
        <v>11563327</v>
      </c>
      <c r="B368" s="22">
        <v>43924</v>
      </c>
      <c r="C368" s="22">
        <v>43924</v>
      </c>
      <c r="D368" s="21" t="s">
        <v>10</v>
      </c>
      <c r="E368" s="23">
        <v>0</v>
      </c>
      <c r="F368" s="23">
        <v>0</v>
      </c>
      <c r="G368" s="23">
        <v>1190</v>
      </c>
      <c r="H368" s="23">
        <v>14463.15</v>
      </c>
      <c r="I368" s="21" t="s">
        <v>11</v>
      </c>
      <c r="J368" s="21" t="s">
        <v>12</v>
      </c>
      <c r="K368" s="21" t="str">
        <f t="shared" si="17"/>
        <v/>
      </c>
      <c r="L368" s="21" t="e">
        <f ca="1">IF(AND(K368&lt;&gt; "", COUNTIF(SAP!#REF!,K368)&gt;0),"Matched", "")</f>
        <v>#REF!</v>
      </c>
      <c r="M368" s="21" t="str">
        <f t="shared" si="18"/>
        <v/>
      </c>
      <c r="N368" s="21" t="e">
        <f ca="1">IF(AND(M368&lt;&gt; "", COUNTIF(SAP!#REF!,M368)&gt;0),"Matched", "")</f>
        <v>#REF!</v>
      </c>
      <c r="O368" s="21" t="str">
        <f t="shared" si="19"/>
        <v/>
      </c>
      <c r="P368" s="21" t="e">
        <f ca="1">IF(AND(O368&lt;&gt; "", COUNTIF(SAP!#REF!,O368)&gt;0),"Matched", "")</f>
        <v>#REF!</v>
      </c>
      <c r="Q368" s="21" t="str">
        <f ca="1">IF(OR(D368="AC",D368="TR"),"Logic4"&amp;"_"&amp;TEXT(C368,"dd.mm.yyyy") &amp;"_"&amp; 1174868.69,"")</f>
        <v>Logic4_03.04.2020_1174868.69</v>
      </c>
      <c r="R368" s="21" t="e">
        <f ca="1">IF(AND(Q368&lt;&gt; "", COUNTIF(SAP!#REF!,Q368)&gt;0),"Matched", "")</f>
        <v>#REF!</v>
      </c>
    </row>
    <row r="369" spans="1:18" hidden="1">
      <c r="A369" s="21">
        <v>11563327</v>
      </c>
      <c r="B369" s="22">
        <v>43924</v>
      </c>
      <c r="C369" s="22">
        <v>43924</v>
      </c>
      <c r="D369" s="21" t="s">
        <v>10</v>
      </c>
      <c r="E369" s="23">
        <v>0</v>
      </c>
      <c r="F369" s="23">
        <v>0</v>
      </c>
      <c r="G369" s="23">
        <v>1200</v>
      </c>
      <c r="H369" s="23">
        <v>15663.15</v>
      </c>
      <c r="I369" s="21" t="s">
        <v>11</v>
      </c>
      <c r="J369" s="21" t="s">
        <v>12</v>
      </c>
      <c r="K369" s="21" t="str">
        <f t="shared" si="17"/>
        <v/>
      </c>
      <c r="L369" s="21" t="e">
        <f ca="1">IF(AND(K369&lt;&gt; "", COUNTIF(SAP!#REF!,K369)&gt;0),"Matched", "")</f>
        <v>#REF!</v>
      </c>
      <c r="M369" s="21" t="str">
        <f t="shared" si="18"/>
        <v/>
      </c>
      <c r="N369" s="21" t="e">
        <f ca="1">IF(AND(M369&lt;&gt; "", COUNTIF(SAP!#REF!,M369)&gt;0),"Matched", "")</f>
        <v>#REF!</v>
      </c>
      <c r="O369" s="21" t="str">
        <f t="shared" si="19"/>
        <v/>
      </c>
      <c r="P369" s="21" t="e">
        <f ca="1">IF(AND(O369&lt;&gt; "", COUNTIF(SAP!#REF!,O369)&gt;0),"Matched", "")</f>
        <v>#REF!</v>
      </c>
      <c r="Q369" s="21" t="str">
        <f ca="1">IF(OR(D369="AC",D369="TR"),"Logic4"&amp;"_"&amp;TEXT(C369,"dd.mm.yyyy") &amp;"_"&amp; 1174868.69,"")</f>
        <v>Logic4_03.04.2020_1174868.69</v>
      </c>
      <c r="R369" s="21" t="e">
        <f ca="1">IF(AND(Q369&lt;&gt; "", COUNTIF(SAP!#REF!,Q369)&gt;0),"Matched", "")</f>
        <v>#REF!</v>
      </c>
    </row>
    <row r="370" spans="1:18" hidden="1">
      <c r="A370" s="21">
        <v>11563327</v>
      </c>
      <c r="B370" s="22">
        <v>43924</v>
      </c>
      <c r="C370" s="22">
        <v>43924</v>
      </c>
      <c r="D370" s="21" t="s">
        <v>10</v>
      </c>
      <c r="E370" s="23">
        <v>0</v>
      </c>
      <c r="F370" s="23">
        <v>0</v>
      </c>
      <c r="G370" s="23">
        <v>1250</v>
      </c>
      <c r="H370" s="23">
        <v>16913.150000000001</v>
      </c>
      <c r="I370" s="21" t="s">
        <v>11</v>
      </c>
      <c r="J370" s="21" t="s">
        <v>12</v>
      </c>
      <c r="K370" s="21" t="str">
        <f t="shared" si="17"/>
        <v/>
      </c>
      <c r="L370" s="21" t="e">
        <f ca="1">IF(AND(K370&lt;&gt; "", COUNTIF(SAP!#REF!,K370)&gt;0),"Matched", "")</f>
        <v>#REF!</v>
      </c>
      <c r="M370" s="21" t="str">
        <f t="shared" si="18"/>
        <v/>
      </c>
      <c r="N370" s="21" t="e">
        <f ca="1">IF(AND(M370&lt;&gt; "", COUNTIF(SAP!#REF!,M370)&gt;0),"Matched", "")</f>
        <v>#REF!</v>
      </c>
      <c r="O370" s="21" t="str">
        <f t="shared" si="19"/>
        <v/>
      </c>
      <c r="P370" s="21" t="e">
        <f ca="1">IF(AND(O370&lt;&gt; "", COUNTIF(SAP!#REF!,O370)&gt;0),"Matched", "")</f>
        <v>#REF!</v>
      </c>
      <c r="Q370" s="21" t="str">
        <f ca="1">IF(OR(D370="AC",D370="TR"),"Logic4"&amp;"_"&amp;TEXT(C370,"dd.mm.yyyy") &amp;"_"&amp; 1174868.69,"")</f>
        <v>Logic4_03.04.2020_1174868.69</v>
      </c>
      <c r="R370" s="21" t="e">
        <f ca="1">IF(AND(Q370&lt;&gt; "", COUNTIF(SAP!#REF!,Q370)&gt;0),"Matched", "")</f>
        <v>#REF!</v>
      </c>
    </row>
    <row r="371" spans="1:18" hidden="1">
      <c r="A371" s="21">
        <v>11563327</v>
      </c>
      <c r="B371" s="22">
        <v>43924</v>
      </c>
      <c r="C371" s="22">
        <v>43924</v>
      </c>
      <c r="D371" s="21" t="s">
        <v>10</v>
      </c>
      <c r="E371" s="23">
        <v>0</v>
      </c>
      <c r="F371" s="23">
        <v>0</v>
      </c>
      <c r="G371" s="23">
        <v>1258.8</v>
      </c>
      <c r="H371" s="23">
        <v>18171.95</v>
      </c>
      <c r="I371" s="21" t="s">
        <v>11</v>
      </c>
      <c r="J371" s="21" t="s">
        <v>12</v>
      </c>
      <c r="K371" s="21" t="str">
        <f t="shared" si="17"/>
        <v/>
      </c>
      <c r="L371" s="21" t="e">
        <f ca="1">IF(AND(K371&lt;&gt; "", COUNTIF(SAP!#REF!,K371)&gt;0),"Matched", "")</f>
        <v>#REF!</v>
      </c>
      <c r="M371" s="21" t="str">
        <f t="shared" si="18"/>
        <v/>
      </c>
      <c r="N371" s="21" t="e">
        <f ca="1">IF(AND(M371&lt;&gt; "", COUNTIF(SAP!#REF!,M371)&gt;0),"Matched", "")</f>
        <v>#REF!</v>
      </c>
      <c r="O371" s="21" t="str">
        <f t="shared" si="19"/>
        <v/>
      </c>
      <c r="P371" s="21" t="e">
        <f ca="1">IF(AND(O371&lt;&gt; "", COUNTIF(SAP!#REF!,O371)&gt;0),"Matched", "")</f>
        <v>#REF!</v>
      </c>
      <c r="Q371" s="21" t="str">
        <f ca="1">IF(OR(D371="AC",D371="TR"),"Logic4"&amp;"_"&amp;TEXT(C371,"dd.mm.yyyy") &amp;"_"&amp; 1174868.69,"")</f>
        <v>Logic4_03.04.2020_1174868.69</v>
      </c>
      <c r="R371" s="21" t="e">
        <f ca="1">IF(AND(Q371&lt;&gt; "", COUNTIF(SAP!#REF!,Q371)&gt;0),"Matched", "")</f>
        <v>#REF!</v>
      </c>
    </row>
    <row r="372" spans="1:18" hidden="1">
      <c r="A372" s="21">
        <v>11563327</v>
      </c>
      <c r="B372" s="22">
        <v>43924</v>
      </c>
      <c r="C372" s="22">
        <v>43924</v>
      </c>
      <c r="D372" s="21" t="s">
        <v>10</v>
      </c>
      <c r="E372" s="23">
        <v>0</v>
      </c>
      <c r="F372" s="23">
        <v>0</v>
      </c>
      <c r="G372" s="23">
        <v>1281.05</v>
      </c>
      <c r="H372" s="23">
        <v>19453</v>
      </c>
      <c r="I372" s="21" t="s">
        <v>11</v>
      </c>
      <c r="J372" s="21" t="s">
        <v>12</v>
      </c>
      <c r="K372" s="21" t="str">
        <f t="shared" si="17"/>
        <v/>
      </c>
      <c r="L372" s="21" t="e">
        <f ca="1">IF(AND(K372&lt;&gt; "", COUNTIF(SAP!#REF!,K372)&gt;0),"Matched", "")</f>
        <v>#REF!</v>
      </c>
      <c r="M372" s="21" t="str">
        <f t="shared" si="18"/>
        <v/>
      </c>
      <c r="N372" s="21" t="e">
        <f ca="1">IF(AND(M372&lt;&gt; "", COUNTIF(SAP!#REF!,M372)&gt;0),"Matched", "")</f>
        <v>#REF!</v>
      </c>
      <c r="O372" s="21" t="str">
        <f t="shared" si="19"/>
        <v/>
      </c>
      <c r="P372" s="21" t="e">
        <f ca="1">IF(AND(O372&lt;&gt; "", COUNTIF(SAP!#REF!,O372)&gt;0),"Matched", "")</f>
        <v>#REF!</v>
      </c>
      <c r="Q372" s="21" t="str">
        <f ca="1">IF(OR(D372="AC",D372="TR"),"Logic4"&amp;"_"&amp;TEXT(C372,"dd.mm.yyyy") &amp;"_"&amp; 1174868.69,"")</f>
        <v>Logic4_03.04.2020_1174868.69</v>
      </c>
      <c r="R372" s="21" t="e">
        <f ca="1">IF(AND(Q372&lt;&gt; "", COUNTIF(SAP!#REF!,Q372)&gt;0),"Matched", "")</f>
        <v>#REF!</v>
      </c>
    </row>
    <row r="373" spans="1:18" hidden="1">
      <c r="A373" s="21">
        <v>11563327</v>
      </c>
      <c r="B373" s="22">
        <v>43924</v>
      </c>
      <c r="C373" s="22">
        <v>43924</v>
      </c>
      <c r="D373" s="21" t="s">
        <v>10</v>
      </c>
      <c r="E373" s="23">
        <v>0</v>
      </c>
      <c r="F373" s="23">
        <v>0</v>
      </c>
      <c r="G373" s="23">
        <v>1322</v>
      </c>
      <c r="H373" s="23">
        <v>20775</v>
      </c>
      <c r="I373" s="21" t="s">
        <v>11</v>
      </c>
      <c r="J373" s="21" t="s">
        <v>12</v>
      </c>
      <c r="K373" s="21" t="str">
        <f t="shared" si="17"/>
        <v/>
      </c>
      <c r="L373" s="21" t="e">
        <f ca="1">IF(AND(K373&lt;&gt; "", COUNTIF(SAP!#REF!,K373)&gt;0),"Matched", "")</f>
        <v>#REF!</v>
      </c>
      <c r="M373" s="21" t="str">
        <f t="shared" si="18"/>
        <v/>
      </c>
      <c r="N373" s="21" t="e">
        <f ca="1">IF(AND(M373&lt;&gt; "", COUNTIF(SAP!#REF!,M373)&gt;0),"Matched", "")</f>
        <v>#REF!</v>
      </c>
      <c r="O373" s="21" t="str">
        <f t="shared" si="19"/>
        <v/>
      </c>
      <c r="P373" s="21" t="e">
        <f ca="1">IF(AND(O373&lt;&gt; "", COUNTIF(SAP!#REF!,O373)&gt;0),"Matched", "")</f>
        <v>#REF!</v>
      </c>
      <c r="Q373" s="21" t="str">
        <f ca="1">IF(OR(D373="AC",D373="TR"),"Logic4"&amp;"_"&amp;TEXT(C373,"dd.mm.yyyy") &amp;"_"&amp; 1174868.69,"")</f>
        <v>Logic4_03.04.2020_1174868.69</v>
      </c>
      <c r="R373" s="21" t="e">
        <f ca="1">IF(AND(Q373&lt;&gt; "", COUNTIF(SAP!#REF!,Q373)&gt;0),"Matched", "")</f>
        <v>#REF!</v>
      </c>
    </row>
    <row r="374" spans="1:18" hidden="1">
      <c r="A374" s="21">
        <v>11563327</v>
      </c>
      <c r="B374" s="22">
        <v>43924</v>
      </c>
      <c r="C374" s="22">
        <v>43924</v>
      </c>
      <c r="D374" s="21" t="s">
        <v>10</v>
      </c>
      <c r="E374" s="23">
        <v>0</v>
      </c>
      <c r="F374" s="23">
        <v>0</v>
      </c>
      <c r="G374" s="23">
        <v>1335</v>
      </c>
      <c r="H374" s="23">
        <v>22110</v>
      </c>
      <c r="I374" s="21" t="s">
        <v>11</v>
      </c>
      <c r="J374" s="21" t="s">
        <v>12</v>
      </c>
      <c r="K374" s="21" t="str">
        <f t="shared" si="17"/>
        <v/>
      </c>
      <c r="L374" s="21" t="e">
        <f ca="1">IF(AND(K374&lt;&gt; "", COUNTIF(SAP!#REF!,K374)&gt;0),"Matched", "")</f>
        <v>#REF!</v>
      </c>
      <c r="M374" s="21" t="str">
        <f t="shared" si="18"/>
        <v/>
      </c>
      <c r="N374" s="21" t="e">
        <f ca="1">IF(AND(M374&lt;&gt; "", COUNTIF(SAP!#REF!,M374)&gt;0),"Matched", "")</f>
        <v>#REF!</v>
      </c>
      <c r="O374" s="21" t="str">
        <f t="shared" si="19"/>
        <v/>
      </c>
      <c r="P374" s="21" t="e">
        <f ca="1">IF(AND(O374&lt;&gt; "", COUNTIF(SAP!#REF!,O374)&gt;0),"Matched", "")</f>
        <v>#REF!</v>
      </c>
      <c r="Q374" s="21" t="str">
        <f ca="1">IF(OR(D374="AC",D374="TR"),"Logic4"&amp;"_"&amp;TEXT(C374,"dd.mm.yyyy") &amp;"_"&amp; 1174868.69,"")</f>
        <v>Logic4_03.04.2020_1174868.69</v>
      </c>
      <c r="R374" s="21" t="e">
        <f ca="1">IF(AND(Q374&lt;&gt; "", COUNTIF(SAP!#REF!,Q374)&gt;0),"Matched", "")</f>
        <v>#REF!</v>
      </c>
    </row>
    <row r="375" spans="1:18" hidden="1">
      <c r="A375" s="21">
        <v>11563327</v>
      </c>
      <c r="B375" s="22">
        <v>43924</v>
      </c>
      <c r="C375" s="22">
        <v>43924</v>
      </c>
      <c r="D375" s="21" t="s">
        <v>10</v>
      </c>
      <c r="E375" s="23">
        <v>0</v>
      </c>
      <c r="F375" s="23">
        <v>0</v>
      </c>
      <c r="G375" s="23">
        <v>1400</v>
      </c>
      <c r="H375" s="23">
        <v>23510</v>
      </c>
      <c r="I375" s="21" t="s">
        <v>11</v>
      </c>
      <c r="J375" s="21" t="s">
        <v>12</v>
      </c>
      <c r="K375" s="21" t="str">
        <f t="shared" si="17"/>
        <v/>
      </c>
      <c r="L375" s="21" t="e">
        <f ca="1">IF(AND(K375&lt;&gt; "", COUNTIF(SAP!#REF!,K375)&gt;0),"Matched", "")</f>
        <v>#REF!</v>
      </c>
      <c r="M375" s="21" t="str">
        <f t="shared" si="18"/>
        <v/>
      </c>
      <c r="N375" s="21" t="e">
        <f ca="1">IF(AND(M375&lt;&gt; "", COUNTIF(SAP!#REF!,M375)&gt;0),"Matched", "")</f>
        <v>#REF!</v>
      </c>
      <c r="O375" s="21" t="str">
        <f t="shared" si="19"/>
        <v/>
      </c>
      <c r="P375" s="21" t="e">
        <f ca="1">IF(AND(O375&lt;&gt; "", COUNTIF(SAP!#REF!,O375)&gt;0),"Matched", "")</f>
        <v>#REF!</v>
      </c>
      <c r="Q375" s="21" t="str">
        <f ca="1">IF(OR(D375="AC",D375="TR"),"Logic4"&amp;"_"&amp;TEXT(C375,"dd.mm.yyyy") &amp;"_"&amp; 1174868.69,"")</f>
        <v>Logic4_03.04.2020_1174868.69</v>
      </c>
      <c r="R375" s="21" t="e">
        <f ca="1">IF(AND(Q375&lt;&gt; "", COUNTIF(SAP!#REF!,Q375)&gt;0),"Matched", "")</f>
        <v>#REF!</v>
      </c>
    </row>
    <row r="376" spans="1:18" hidden="1">
      <c r="A376" s="21">
        <v>11563327</v>
      </c>
      <c r="B376" s="22">
        <v>43924</v>
      </c>
      <c r="C376" s="22">
        <v>43924</v>
      </c>
      <c r="D376" s="21" t="s">
        <v>10</v>
      </c>
      <c r="E376" s="23">
        <v>0</v>
      </c>
      <c r="F376" s="23">
        <v>0</v>
      </c>
      <c r="G376" s="23">
        <v>1431.9</v>
      </c>
      <c r="H376" s="23">
        <v>24941.9</v>
      </c>
      <c r="I376" s="21" t="s">
        <v>11</v>
      </c>
      <c r="J376" s="21" t="s">
        <v>12</v>
      </c>
      <c r="K376" s="21" t="str">
        <f t="shared" si="17"/>
        <v/>
      </c>
      <c r="L376" s="21" t="e">
        <f ca="1">IF(AND(K376&lt;&gt; "", COUNTIF(SAP!#REF!,K376)&gt;0),"Matched", "")</f>
        <v>#REF!</v>
      </c>
      <c r="M376" s="21" t="str">
        <f t="shared" si="18"/>
        <v/>
      </c>
      <c r="N376" s="21" t="e">
        <f ca="1">IF(AND(M376&lt;&gt; "", COUNTIF(SAP!#REF!,M376)&gt;0),"Matched", "")</f>
        <v>#REF!</v>
      </c>
      <c r="O376" s="21" t="str">
        <f t="shared" si="19"/>
        <v/>
      </c>
      <c r="P376" s="21" t="e">
        <f ca="1">IF(AND(O376&lt;&gt; "", COUNTIF(SAP!#REF!,O376)&gt;0),"Matched", "")</f>
        <v>#REF!</v>
      </c>
      <c r="Q376" s="21" t="str">
        <f ca="1">IF(OR(D376="AC",D376="TR"),"Logic4"&amp;"_"&amp;TEXT(C376,"dd.mm.yyyy") &amp;"_"&amp; 1174868.69,"")</f>
        <v>Logic4_03.04.2020_1174868.69</v>
      </c>
      <c r="R376" s="21" t="e">
        <f ca="1">IF(AND(Q376&lt;&gt; "", COUNTIF(SAP!#REF!,Q376)&gt;0),"Matched", "")</f>
        <v>#REF!</v>
      </c>
    </row>
    <row r="377" spans="1:18" hidden="1">
      <c r="A377" s="21">
        <v>11563327</v>
      </c>
      <c r="B377" s="22">
        <v>43924</v>
      </c>
      <c r="C377" s="22">
        <v>43924</v>
      </c>
      <c r="D377" s="21" t="s">
        <v>10</v>
      </c>
      <c r="E377" s="23">
        <v>0</v>
      </c>
      <c r="F377" s="23">
        <v>0</v>
      </c>
      <c r="G377" s="23">
        <v>1450</v>
      </c>
      <c r="H377" s="23">
        <v>26391.9</v>
      </c>
      <c r="I377" s="21" t="s">
        <v>11</v>
      </c>
      <c r="J377" s="21" t="s">
        <v>12</v>
      </c>
      <c r="K377" s="21" t="str">
        <f t="shared" si="17"/>
        <v/>
      </c>
      <c r="L377" s="21" t="e">
        <f ca="1">IF(AND(K377&lt;&gt; "", COUNTIF(SAP!#REF!,K377)&gt;0),"Matched", "")</f>
        <v>#REF!</v>
      </c>
      <c r="M377" s="21" t="str">
        <f t="shared" si="18"/>
        <v/>
      </c>
      <c r="N377" s="21" t="e">
        <f ca="1">IF(AND(M377&lt;&gt; "", COUNTIF(SAP!#REF!,M377)&gt;0),"Matched", "")</f>
        <v>#REF!</v>
      </c>
      <c r="O377" s="21" t="str">
        <f t="shared" si="19"/>
        <v/>
      </c>
      <c r="P377" s="21" t="e">
        <f ca="1">IF(AND(O377&lt;&gt; "", COUNTIF(SAP!#REF!,O377)&gt;0),"Matched", "")</f>
        <v>#REF!</v>
      </c>
      <c r="Q377" s="21" t="str">
        <f ca="1">IF(OR(D377="AC",D377="TR"),"Logic4"&amp;"_"&amp;TEXT(C377,"dd.mm.yyyy") &amp;"_"&amp; 1174868.69,"")</f>
        <v>Logic4_03.04.2020_1174868.69</v>
      </c>
      <c r="R377" s="21" t="e">
        <f ca="1">IF(AND(Q377&lt;&gt; "", COUNTIF(SAP!#REF!,Q377)&gt;0),"Matched", "")</f>
        <v>#REF!</v>
      </c>
    </row>
    <row r="378" spans="1:18" hidden="1">
      <c r="A378" s="21">
        <v>11563327</v>
      </c>
      <c r="B378" s="22">
        <v>43924</v>
      </c>
      <c r="C378" s="22">
        <v>43924</v>
      </c>
      <c r="D378" s="21" t="s">
        <v>10</v>
      </c>
      <c r="E378" s="23">
        <v>0</v>
      </c>
      <c r="F378" s="23">
        <v>0</v>
      </c>
      <c r="G378" s="23">
        <v>1550</v>
      </c>
      <c r="H378" s="23">
        <v>27941.9</v>
      </c>
      <c r="I378" s="21" t="s">
        <v>11</v>
      </c>
      <c r="J378" s="21" t="s">
        <v>12</v>
      </c>
      <c r="K378" s="21" t="str">
        <f t="shared" si="17"/>
        <v/>
      </c>
      <c r="L378" s="21" t="e">
        <f ca="1">IF(AND(K378&lt;&gt; "", COUNTIF(SAP!#REF!,K378)&gt;0),"Matched", "")</f>
        <v>#REF!</v>
      </c>
      <c r="M378" s="21" t="str">
        <f t="shared" si="18"/>
        <v/>
      </c>
      <c r="N378" s="21" t="e">
        <f ca="1">IF(AND(M378&lt;&gt; "", COUNTIF(SAP!#REF!,M378)&gt;0),"Matched", "")</f>
        <v>#REF!</v>
      </c>
      <c r="O378" s="21" t="str">
        <f t="shared" si="19"/>
        <v/>
      </c>
      <c r="P378" s="21" t="e">
        <f ca="1">IF(AND(O378&lt;&gt; "", COUNTIF(SAP!#REF!,O378)&gt;0),"Matched", "")</f>
        <v>#REF!</v>
      </c>
      <c r="Q378" s="21" t="str">
        <f ca="1">IF(OR(D378="AC",D378="TR"),"Logic4"&amp;"_"&amp;TEXT(C378,"dd.mm.yyyy") &amp;"_"&amp; 1174868.69,"")</f>
        <v>Logic4_03.04.2020_1174868.69</v>
      </c>
      <c r="R378" s="21" t="e">
        <f ca="1">IF(AND(Q378&lt;&gt; "", COUNTIF(SAP!#REF!,Q378)&gt;0),"Matched", "")</f>
        <v>#REF!</v>
      </c>
    </row>
    <row r="379" spans="1:18" hidden="1">
      <c r="A379" s="21">
        <v>11563327</v>
      </c>
      <c r="B379" s="22">
        <v>43924</v>
      </c>
      <c r="C379" s="22">
        <v>43924</v>
      </c>
      <c r="D379" s="21" t="s">
        <v>10</v>
      </c>
      <c r="E379" s="23">
        <v>0</v>
      </c>
      <c r="F379" s="23">
        <v>0</v>
      </c>
      <c r="G379" s="23">
        <v>1567</v>
      </c>
      <c r="H379" s="23">
        <v>29508.9</v>
      </c>
      <c r="I379" s="21" t="s">
        <v>11</v>
      </c>
      <c r="J379" s="21" t="s">
        <v>12</v>
      </c>
      <c r="K379" s="21" t="str">
        <f t="shared" si="17"/>
        <v/>
      </c>
      <c r="L379" s="21" t="e">
        <f ca="1">IF(AND(K379&lt;&gt; "", COUNTIF(SAP!#REF!,K379)&gt;0),"Matched", "")</f>
        <v>#REF!</v>
      </c>
      <c r="M379" s="21" t="str">
        <f t="shared" si="18"/>
        <v/>
      </c>
      <c r="N379" s="21" t="e">
        <f ca="1">IF(AND(M379&lt;&gt; "", COUNTIF(SAP!#REF!,M379)&gt;0),"Matched", "")</f>
        <v>#REF!</v>
      </c>
      <c r="O379" s="21" t="str">
        <f t="shared" si="19"/>
        <v/>
      </c>
      <c r="P379" s="21" t="e">
        <f ca="1">IF(AND(O379&lt;&gt; "", COUNTIF(SAP!#REF!,O379)&gt;0),"Matched", "")</f>
        <v>#REF!</v>
      </c>
      <c r="Q379" s="21" t="str">
        <f ca="1">IF(OR(D379="AC",D379="TR"),"Logic4"&amp;"_"&amp;TEXT(C379,"dd.mm.yyyy") &amp;"_"&amp; 1174868.69,"")</f>
        <v>Logic4_03.04.2020_1174868.69</v>
      </c>
      <c r="R379" s="21" t="e">
        <f ca="1">IF(AND(Q379&lt;&gt; "", COUNTIF(SAP!#REF!,Q379)&gt;0),"Matched", "")</f>
        <v>#REF!</v>
      </c>
    </row>
    <row r="380" spans="1:18" hidden="1">
      <c r="A380" s="21">
        <v>11563327</v>
      </c>
      <c r="B380" s="22">
        <v>43924</v>
      </c>
      <c r="C380" s="22">
        <v>43924</v>
      </c>
      <c r="D380" s="21" t="s">
        <v>10</v>
      </c>
      <c r="E380" s="23">
        <v>0</v>
      </c>
      <c r="F380" s="23">
        <v>0</v>
      </c>
      <c r="G380" s="23">
        <v>1639</v>
      </c>
      <c r="H380" s="23">
        <v>31147.9</v>
      </c>
      <c r="I380" s="21" t="s">
        <v>11</v>
      </c>
      <c r="J380" s="21" t="s">
        <v>12</v>
      </c>
      <c r="K380" s="21" t="str">
        <f t="shared" si="17"/>
        <v/>
      </c>
      <c r="L380" s="21" t="e">
        <f ca="1">IF(AND(K380&lt;&gt; "", COUNTIF(SAP!#REF!,K380)&gt;0),"Matched", "")</f>
        <v>#REF!</v>
      </c>
      <c r="M380" s="21" t="str">
        <f t="shared" si="18"/>
        <v/>
      </c>
      <c r="N380" s="21" t="e">
        <f ca="1">IF(AND(M380&lt;&gt; "", COUNTIF(SAP!#REF!,M380)&gt;0),"Matched", "")</f>
        <v>#REF!</v>
      </c>
      <c r="O380" s="21" t="str">
        <f t="shared" si="19"/>
        <v/>
      </c>
      <c r="P380" s="21" t="e">
        <f ca="1">IF(AND(O380&lt;&gt; "", COUNTIF(SAP!#REF!,O380)&gt;0),"Matched", "")</f>
        <v>#REF!</v>
      </c>
      <c r="Q380" s="21" t="str">
        <f ca="1">IF(OR(D380="AC",D380="TR"),"Logic4"&amp;"_"&amp;TEXT(C380,"dd.mm.yyyy") &amp;"_"&amp; 1174868.69,"")</f>
        <v>Logic4_03.04.2020_1174868.69</v>
      </c>
      <c r="R380" s="21" t="e">
        <f ca="1">IF(AND(Q380&lt;&gt; "", COUNTIF(SAP!#REF!,Q380)&gt;0),"Matched", "")</f>
        <v>#REF!</v>
      </c>
    </row>
    <row r="381" spans="1:18" hidden="1">
      <c r="A381" s="21">
        <v>11563327</v>
      </c>
      <c r="B381" s="22">
        <v>43924</v>
      </c>
      <c r="C381" s="22">
        <v>43924</v>
      </c>
      <c r="D381" s="21" t="s">
        <v>10</v>
      </c>
      <c r="E381" s="23">
        <v>0</v>
      </c>
      <c r="F381" s="23">
        <v>0</v>
      </c>
      <c r="G381" s="23">
        <v>1760</v>
      </c>
      <c r="H381" s="23">
        <v>32907.9</v>
      </c>
      <c r="I381" s="21" t="s">
        <v>11</v>
      </c>
      <c r="J381" s="21" t="s">
        <v>12</v>
      </c>
      <c r="K381" s="21" t="str">
        <f t="shared" si="17"/>
        <v/>
      </c>
      <c r="L381" s="21" t="e">
        <f ca="1">IF(AND(K381&lt;&gt; "", COUNTIF(SAP!#REF!,K381)&gt;0),"Matched", "")</f>
        <v>#REF!</v>
      </c>
      <c r="M381" s="21" t="str">
        <f t="shared" si="18"/>
        <v/>
      </c>
      <c r="N381" s="21" t="e">
        <f ca="1">IF(AND(M381&lt;&gt; "", COUNTIF(SAP!#REF!,M381)&gt;0),"Matched", "")</f>
        <v>#REF!</v>
      </c>
      <c r="O381" s="21" t="str">
        <f t="shared" si="19"/>
        <v/>
      </c>
      <c r="P381" s="21" t="e">
        <f ca="1">IF(AND(O381&lt;&gt; "", COUNTIF(SAP!#REF!,O381)&gt;0),"Matched", "")</f>
        <v>#REF!</v>
      </c>
      <c r="Q381" s="21" t="str">
        <f ca="1">IF(OR(D381="AC",D381="TR"),"Logic4"&amp;"_"&amp;TEXT(C381,"dd.mm.yyyy") &amp;"_"&amp; 1174868.69,"")</f>
        <v>Logic4_03.04.2020_1174868.69</v>
      </c>
      <c r="R381" s="21" t="e">
        <f ca="1">IF(AND(Q381&lt;&gt; "", COUNTIF(SAP!#REF!,Q381)&gt;0),"Matched", "")</f>
        <v>#REF!</v>
      </c>
    </row>
    <row r="382" spans="1:18" hidden="1">
      <c r="A382" s="21">
        <v>11563327</v>
      </c>
      <c r="B382" s="22">
        <v>43924</v>
      </c>
      <c r="C382" s="22">
        <v>43924</v>
      </c>
      <c r="D382" s="21" t="s">
        <v>10</v>
      </c>
      <c r="E382" s="23">
        <v>0</v>
      </c>
      <c r="F382" s="23">
        <v>0</v>
      </c>
      <c r="G382" s="23">
        <v>1810</v>
      </c>
      <c r="H382" s="23">
        <v>34717.9</v>
      </c>
      <c r="I382" s="21" t="s">
        <v>11</v>
      </c>
      <c r="J382" s="21" t="s">
        <v>12</v>
      </c>
      <c r="K382" s="21" t="str">
        <f t="shared" si="17"/>
        <v/>
      </c>
      <c r="L382" s="21" t="e">
        <f ca="1">IF(AND(K382&lt;&gt; "", COUNTIF(SAP!#REF!,K382)&gt;0),"Matched", "")</f>
        <v>#REF!</v>
      </c>
      <c r="M382" s="21" t="str">
        <f t="shared" si="18"/>
        <v/>
      </c>
      <c r="N382" s="21" t="e">
        <f ca="1">IF(AND(M382&lt;&gt; "", COUNTIF(SAP!#REF!,M382)&gt;0),"Matched", "")</f>
        <v>#REF!</v>
      </c>
      <c r="O382" s="21" t="str">
        <f t="shared" si="19"/>
        <v/>
      </c>
      <c r="P382" s="21" t="e">
        <f ca="1">IF(AND(O382&lt;&gt; "", COUNTIF(SAP!#REF!,O382)&gt;0),"Matched", "")</f>
        <v>#REF!</v>
      </c>
      <c r="Q382" s="21" t="str">
        <f ca="1">IF(OR(D382="AC",D382="TR"),"Logic4"&amp;"_"&amp;TEXT(C382,"dd.mm.yyyy") &amp;"_"&amp; 1174868.69,"")</f>
        <v>Logic4_03.04.2020_1174868.69</v>
      </c>
      <c r="R382" s="21" t="e">
        <f ca="1">IF(AND(Q382&lt;&gt; "", COUNTIF(SAP!#REF!,Q382)&gt;0),"Matched", "")</f>
        <v>#REF!</v>
      </c>
    </row>
    <row r="383" spans="1:18" hidden="1">
      <c r="A383" s="21">
        <v>11563327</v>
      </c>
      <c r="B383" s="22">
        <v>43924</v>
      </c>
      <c r="C383" s="22">
        <v>43924</v>
      </c>
      <c r="D383" s="21" t="s">
        <v>10</v>
      </c>
      <c r="E383" s="23">
        <v>0</v>
      </c>
      <c r="F383" s="23">
        <v>0</v>
      </c>
      <c r="G383" s="23">
        <v>1820</v>
      </c>
      <c r="H383" s="23">
        <v>36537.9</v>
      </c>
      <c r="I383" s="21" t="s">
        <v>11</v>
      </c>
      <c r="J383" s="21" t="s">
        <v>12</v>
      </c>
      <c r="K383" s="21" t="str">
        <f t="shared" si="17"/>
        <v/>
      </c>
      <c r="L383" s="21" t="e">
        <f ca="1">IF(AND(K383&lt;&gt; "", COUNTIF(SAP!#REF!,K383)&gt;0),"Matched", "")</f>
        <v>#REF!</v>
      </c>
      <c r="M383" s="21" t="str">
        <f t="shared" si="18"/>
        <v/>
      </c>
      <c r="N383" s="21" t="e">
        <f ca="1">IF(AND(M383&lt;&gt; "", COUNTIF(SAP!#REF!,M383)&gt;0),"Matched", "")</f>
        <v>#REF!</v>
      </c>
      <c r="O383" s="21" t="str">
        <f t="shared" si="19"/>
        <v/>
      </c>
      <c r="P383" s="21" t="e">
        <f ca="1">IF(AND(O383&lt;&gt; "", COUNTIF(SAP!#REF!,O383)&gt;0),"Matched", "")</f>
        <v>#REF!</v>
      </c>
      <c r="Q383" s="21" t="str">
        <f ca="1">IF(OR(D383="AC",D383="TR"),"Logic4"&amp;"_"&amp;TEXT(C383,"dd.mm.yyyy") &amp;"_"&amp; 1174868.69,"")</f>
        <v>Logic4_03.04.2020_1174868.69</v>
      </c>
      <c r="R383" s="21" t="e">
        <f ca="1">IF(AND(Q383&lt;&gt; "", COUNTIF(SAP!#REF!,Q383)&gt;0),"Matched", "")</f>
        <v>#REF!</v>
      </c>
    </row>
    <row r="384" spans="1:18" hidden="1">
      <c r="A384" s="21">
        <v>11563327</v>
      </c>
      <c r="B384" s="22">
        <v>43924</v>
      </c>
      <c r="C384" s="22">
        <v>43924</v>
      </c>
      <c r="D384" s="21" t="s">
        <v>10</v>
      </c>
      <c r="E384" s="23">
        <v>0</v>
      </c>
      <c r="F384" s="23">
        <v>0</v>
      </c>
      <c r="G384" s="23">
        <v>1821.6</v>
      </c>
      <c r="H384" s="23">
        <v>38359.5</v>
      </c>
      <c r="I384" s="21" t="s">
        <v>11</v>
      </c>
      <c r="J384" s="21" t="s">
        <v>12</v>
      </c>
      <c r="K384" s="21" t="str">
        <f t="shared" si="17"/>
        <v/>
      </c>
      <c r="L384" s="21" t="e">
        <f ca="1">IF(AND(K384&lt;&gt; "", COUNTIF(SAP!#REF!,K384)&gt;0),"Matched", "")</f>
        <v>#REF!</v>
      </c>
      <c r="M384" s="21" t="str">
        <f t="shared" si="18"/>
        <v/>
      </c>
      <c r="N384" s="21" t="e">
        <f ca="1">IF(AND(M384&lt;&gt; "", COUNTIF(SAP!#REF!,M384)&gt;0),"Matched", "")</f>
        <v>#REF!</v>
      </c>
      <c r="O384" s="21" t="str">
        <f t="shared" si="19"/>
        <v/>
      </c>
      <c r="P384" s="21" t="e">
        <f ca="1">IF(AND(O384&lt;&gt; "", COUNTIF(SAP!#REF!,O384)&gt;0),"Matched", "")</f>
        <v>#REF!</v>
      </c>
      <c r="Q384" s="21" t="str">
        <f ca="1">IF(OR(D384="AC",D384="TR"),"Logic4"&amp;"_"&amp;TEXT(C384,"dd.mm.yyyy") &amp;"_"&amp; 1174868.69,"")</f>
        <v>Logic4_03.04.2020_1174868.69</v>
      </c>
      <c r="R384" s="21" t="e">
        <f ca="1">IF(AND(Q384&lt;&gt; "", COUNTIF(SAP!#REF!,Q384)&gt;0),"Matched", "")</f>
        <v>#REF!</v>
      </c>
    </row>
    <row r="385" spans="1:18" hidden="1">
      <c r="A385" s="21">
        <v>11563327</v>
      </c>
      <c r="B385" s="22">
        <v>43924</v>
      </c>
      <c r="C385" s="22">
        <v>43924</v>
      </c>
      <c r="D385" s="21" t="s">
        <v>10</v>
      </c>
      <c r="E385" s="23">
        <v>0</v>
      </c>
      <c r="F385" s="23">
        <v>0</v>
      </c>
      <c r="G385" s="23">
        <v>1900</v>
      </c>
      <c r="H385" s="23">
        <v>40259.5</v>
      </c>
      <c r="I385" s="21" t="s">
        <v>11</v>
      </c>
      <c r="J385" s="21" t="s">
        <v>12</v>
      </c>
      <c r="K385" s="21" t="str">
        <f t="shared" si="17"/>
        <v/>
      </c>
      <c r="L385" s="21" t="e">
        <f ca="1">IF(AND(K385&lt;&gt; "", COUNTIF(SAP!#REF!,K385)&gt;0),"Matched", "")</f>
        <v>#REF!</v>
      </c>
      <c r="M385" s="21" t="str">
        <f t="shared" si="18"/>
        <v/>
      </c>
      <c r="N385" s="21" t="e">
        <f ca="1">IF(AND(M385&lt;&gt; "", COUNTIF(SAP!#REF!,M385)&gt;0),"Matched", "")</f>
        <v>#REF!</v>
      </c>
      <c r="O385" s="21" t="str">
        <f t="shared" si="19"/>
        <v/>
      </c>
      <c r="P385" s="21" t="e">
        <f ca="1">IF(AND(O385&lt;&gt; "", COUNTIF(SAP!#REF!,O385)&gt;0),"Matched", "")</f>
        <v>#REF!</v>
      </c>
      <c r="Q385" s="21" t="str">
        <f ca="1">IF(OR(D385="AC",D385="TR"),"Logic4"&amp;"_"&amp;TEXT(C385,"dd.mm.yyyy") &amp;"_"&amp; 1174868.69,"")</f>
        <v>Logic4_03.04.2020_1174868.69</v>
      </c>
      <c r="R385" s="21" t="e">
        <f ca="1">IF(AND(Q385&lt;&gt; "", COUNTIF(SAP!#REF!,Q385)&gt;0),"Matched", "")</f>
        <v>#REF!</v>
      </c>
    </row>
    <row r="386" spans="1:18" hidden="1">
      <c r="A386" s="21">
        <v>11563327</v>
      </c>
      <c r="B386" s="22">
        <v>43924</v>
      </c>
      <c r="C386" s="22">
        <v>43924</v>
      </c>
      <c r="D386" s="21" t="s">
        <v>10</v>
      </c>
      <c r="E386" s="23">
        <v>0</v>
      </c>
      <c r="F386" s="23">
        <v>0</v>
      </c>
      <c r="G386" s="23">
        <v>1901</v>
      </c>
      <c r="H386" s="23">
        <v>42160.5</v>
      </c>
      <c r="I386" s="21" t="s">
        <v>11</v>
      </c>
      <c r="J386" s="21" t="s">
        <v>12</v>
      </c>
      <c r="K386" s="21" t="str">
        <f t="shared" si="17"/>
        <v/>
      </c>
      <c r="L386" s="21" t="e">
        <f ca="1">IF(AND(K386&lt;&gt; "", COUNTIF(SAP!#REF!,K386)&gt;0),"Matched", "")</f>
        <v>#REF!</v>
      </c>
      <c r="M386" s="21" t="str">
        <f t="shared" si="18"/>
        <v/>
      </c>
      <c r="N386" s="21" t="e">
        <f ca="1">IF(AND(M386&lt;&gt; "", COUNTIF(SAP!#REF!,M386)&gt;0),"Matched", "")</f>
        <v>#REF!</v>
      </c>
      <c r="O386" s="21" t="str">
        <f t="shared" si="19"/>
        <v/>
      </c>
      <c r="P386" s="21" t="e">
        <f ca="1">IF(AND(O386&lt;&gt; "", COUNTIF(SAP!#REF!,O386)&gt;0),"Matched", "")</f>
        <v>#REF!</v>
      </c>
      <c r="Q386" s="21" t="str">
        <f ca="1">IF(OR(D386="AC",D386="TR"),"Logic4"&amp;"_"&amp;TEXT(C386,"dd.mm.yyyy") &amp;"_"&amp; 1174868.69,"")</f>
        <v>Logic4_03.04.2020_1174868.69</v>
      </c>
      <c r="R386" s="21" t="e">
        <f ca="1">IF(AND(Q386&lt;&gt; "", COUNTIF(SAP!#REF!,Q386)&gt;0),"Matched", "")</f>
        <v>#REF!</v>
      </c>
    </row>
    <row r="387" spans="1:18" hidden="1">
      <c r="A387" s="21">
        <v>11563327</v>
      </c>
      <c r="B387" s="22">
        <v>43924</v>
      </c>
      <c r="C387" s="22">
        <v>43924</v>
      </c>
      <c r="D387" s="21" t="s">
        <v>10</v>
      </c>
      <c r="E387" s="23">
        <v>0</v>
      </c>
      <c r="F387" s="23">
        <v>0</v>
      </c>
      <c r="G387" s="23">
        <v>1930</v>
      </c>
      <c r="H387" s="23">
        <v>44090.5</v>
      </c>
      <c r="I387" s="21" t="s">
        <v>11</v>
      </c>
      <c r="J387" s="21" t="s">
        <v>12</v>
      </c>
      <c r="K387" s="21" t="str">
        <f t="shared" ref="K387:K450" si="20">IF(D387="TF","Logic1"&amp;"_"&amp;TEXT(C387, "mm") &amp;"_"&amp; F387,"")</f>
        <v/>
      </c>
      <c r="L387" s="21" t="e">
        <f ca="1">IF(AND(K387&lt;&gt; "", COUNTIF(SAP!#REF!,K387)&gt;0),"Matched", "")</f>
        <v>#REF!</v>
      </c>
      <c r="M387" s="21" t="str">
        <f t="shared" si="18"/>
        <v/>
      </c>
      <c r="N387" s="21" t="e">
        <f ca="1">IF(AND(M387&lt;&gt; "", COUNTIF(SAP!#REF!,M387)&gt;0),"Matched", "")</f>
        <v>#REF!</v>
      </c>
      <c r="O387" s="21" t="str">
        <f t="shared" si="19"/>
        <v/>
      </c>
      <c r="P387" s="21" t="e">
        <f ca="1">IF(AND(O387&lt;&gt; "", COUNTIF(SAP!#REF!,O387)&gt;0),"Matched", "")</f>
        <v>#REF!</v>
      </c>
      <c r="Q387" s="21" t="str">
        <f ca="1">IF(OR(D387="AC",D387="TR"),"Logic4"&amp;"_"&amp;TEXT(C387,"dd.mm.yyyy") &amp;"_"&amp; 1174868.69,"")</f>
        <v>Logic4_03.04.2020_1174868.69</v>
      </c>
      <c r="R387" s="21" t="e">
        <f ca="1">IF(AND(Q387&lt;&gt; "", COUNTIF(SAP!#REF!,Q387)&gt;0),"Matched", "")</f>
        <v>#REF!</v>
      </c>
    </row>
    <row r="388" spans="1:18" hidden="1">
      <c r="A388" s="21">
        <v>11563327</v>
      </c>
      <c r="B388" s="22">
        <v>43924</v>
      </c>
      <c r="C388" s="22">
        <v>43924</v>
      </c>
      <c r="D388" s="21" t="s">
        <v>10</v>
      </c>
      <c r="E388" s="23">
        <v>0</v>
      </c>
      <c r="F388" s="23">
        <v>0</v>
      </c>
      <c r="G388" s="23">
        <v>1945</v>
      </c>
      <c r="H388" s="23">
        <v>46035.5</v>
      </c>
      <c r="I388" s="21" t="s">
        <v>11</v>
      </c>
      <c r="J388" s="21" t="s">
        <v>12</v>
      </c>
      <c r="K388" s="21" t="str">
        <f t="shared" si="20"/>
        <v/>
      </c>
      <c r="L388" s="21" t="e">
        <f ca="1">IF(AND(K388&lt;&gt; "", COUNTIF(SAP!#REF!,K388)&gt;0),"Matched", "")</f>
        <v>#REF!</v>
      </c>
      <c r="M388" s="21" t="str">
        <f t="shared" si="18"/>
        <v/>
      </c>
      <c r="N388" s="21" t="e">
        <f ca="1">IF(AND(M388&lt;&gt; "", COUNTIF(SAP!#REF!,M388)&gt;0),"Matched", "")</f>
        <v>#REF!</v>
      </c>
      <c r="O388" s="21" t="str">
        <f t="shared" si="19"/>
        <v/>
      </c>
      <c r="P388" s="21" t="e">
        <f ca="1">IF(AND(O388&lt;&gt; "", COUNTIF(SAP!#REF!,O388)&gt;0),"Matched", "")</f>
        <v>#REF!</v>
      </c>
      <c r="Q388" s="21" t="str">
        <f ca="1">IF(OR(D388="AC",D388="TR"),"Logic4"&amp;"_"&amp;TEXT(C388,"dd.mm.yyyy") &amp;"_"&amp; 1174868.69,"")</f>
        <v>Logic4_03.04.2020_1174868.69</v>
      </c>
      <c r="R388" s="21" t="e">
        <f ca="1">IF(AND(Q388&lt;&gt; "", COUNTIF(SAP!#REF!,Q388)&gt;0),"Matched", "")</f>
        <v>#REF!</v>
      </c>
    </row>
    <row r="389" spans="1:18" hidden="1">
      <c r="A389" s="21">
        <v>11563327</v>
      </c>
      <c r="B389" s="22">
        <v>43924</v>
      </c>
      <c r="C389" s="22">
        <v>43924</v>
      </c>
      <c r="D389" s="21" t="s">
        <v>10</v>
      </c>
      <c r="E389" s="23">
        <v>0</v>
      </c>
      <c r="F389" s="23">
        <v>0</v>
      </c>
      <c r="G389" s="23">
        <v>1951.5</v>
      </c>
      <c r="H389" s="23">
        <v>47987</v>
      </c>
      <c r="I389" s="21" t="s">
        <v>11</v>
      </c>
      <c r="J389" s="21" t="s">
        <v>12</v>
      </c>
      <c r="K389" s="21" t="str">
        <f t="shared" si="20"/>
        <v/>
      </c>
      <c r="L389" s="21" t="e">
        <f ca="1">IF(AND(K389&lt;&gt; "", COUNTIF(SAP!#REF!,K389)&gt;0),"Matched", "")</f>
        <v>#REF!</v>
      </c>
      <c r="M389" s="21" t="str">
        <f t="shared" si="18"/>
        <v/>
      </c>
      <c r="N389" s="21" t="e">
        <f ca="1">IF(AND(M389&lt;&gt; "", COUNTIF(SAP!#REF!,M389)&gt;0),"Matched", "")</f>
        <v>#REF!</v>
      </c>
      <c r="O389" s="21" t="str">
        <f t="shared" si="19"/>
        <v/>
      </c>
      <c r="P389" s="21" t="e">
        <f ca="1">IF(AND(O389&lt;&gt; "", COUNTIF(SAP!#REF!,O389)&gt;0),"Matched", "")</f>
        <v>#REF!</v>
      </c>
      <c r="Q389" s="21" t="str">
        <f ca="1">IF(OR(D389="AC",D389="TR"),"Logic4"&amp;"_"&amp;TEXT(C389,"dd.mm.yyyy") &amp;"_"&amp; 1174868.69,"")</f>
        <v>Logic4_03.04.2020_1174868.69</v>
      </c>
      <c r="R389" s="21" t="e">
        <f ca="1">IF(AND(Q389&lt;&gt; "", COUNTIF(SAP!#REF!,Q389)&gt;0),"Matched", "")</f>
        <v>#REF!</v>
      </c>
    </row>
    <row r="390" spans="1:18" hidden="1">
      <c r="A390" s="21">
        <v>11563327</v>
      </c>
      <c r="B390" s="22">
        <v>43924</v>
      </c>
      <c r="C390" s="22">
        <v>43924</v>
      </c>
      <c r="D390" s="21" t="s">
        <v>10</v>
      </c>
      <c r="E390" s="23">
        <v>0</v>
      </c>
      <c r="F390" s="23">
        <v>0</v>
      </c>
      <c r="G390" s="23">
        <v>2050</v>
      </c>
      <c r="H390" s="23">
        <v>50037</v>
      </c>
      <c r="I390" s="21" t="s">
        <v>11</v>
      </c>
      <c r="J390" s="21" t="s">
        <v>12</v>
      </c>
      <c r="K390" s="21" t="str">
        <f t="shared" si="20"/>
        <v/>
      </c>
      <c r="L390" s="21" t="e">
        <f ca="1">IF(AND(K390&lt;&gt; "", COUNTIF(SAP!#REF!,K390)&gt;0),"Matched", "")</f>
        <v>#REF!</v>
      </c>
      <c r="M390" s="21" t="str">
        <f t="shared" si="18"/>
        <v/>
      </c>
      <c r="N390" s="21" t="e">
        <f ca="1">IF(AND(M390&lt;&gt; "", COUNTIF(SAP!#REF!,M390)&gt;0),"Matched", "")</f>
        <v>#REF!</v>
      </c>
      <c r="O390" s="21" t="str">
        <f t="shared" si="19"/>
        <v/>
      </c>
      <c r="P390" s="21" t="e">
        <f ca="1">IF(AND(O390&lt;&gt; "", COUNTIF(SAP!#REF!,O390)&gt;0),"Matched", "")</f>
        <v>#REF!</v>
      </c>
      <c r="Q390" s="21" t="str">
        <f ca="1">IF(OR(D390="AC",D390="TR"),"Logic4"&amp;"_"&amp;TEXT(C390,"dd.mm.yyyy") &amp;"_"&amp; 1174868.69,"")</f>
        <v>Logic4_03.04.2020_1174868.69</v>
      </c>
      <c r="R390" s="21" t="e">
        <f ca="1">IF(AND(Q390&lt;&gt; "", COUNTIF(SAP!#REF!,Q390)&gt;0),"Matched", "")</f>
        <v>#REF!</v>
      </c>
    </row>
    <row r="391" spans="1:18" hidden="1">
      <c r="A391" s="21">
        <v>11563327</v>
      </c>
      <c r="B391" s="22">
        <v>43924</v>
      </c>
      <c r="C391" s="22">
        <v>43924</v>
      </c>
      <c r="D391" s="21" t="s">
        <v>10</v>
      </c>
      <c r="E391" s="23">
        <v>0</v>
      </c>
      <c r="F391" s="23">
        <v>0</v>
      </c>
      <c r="G391" s="23">
        <v>2060.6</v>
      </c>
      <c r="H391" s="23">
        <v>52097.599999999999</v>
      </c>
      <c r="I391" s="21" t="s">
        <v>11</v>
      </c>
      <c r="J391" s="21" t="s">
        <v>12</v>
      </c>
      <c r="K391" s="21" t="str">
        <f t="shared" si="20"/>
        <v/>
      </c>
      <c r="L391" s="21" t="e">
        <f ca="1">IF(AND(K391&lt;&gt; "", COUNTIF(SAP!#REF!,K391)&gt;0),"Matched", "")</f>
        <v>#REF!</v>
      </c>
      <c r="M391" s="21" t="str">
        <f t="shared" si="18"/>
        <v/>
      </c>
      <c r="N391" s="21" t="e">
        <f ca="1">IF(AND(M391&lt;&gt; "", COUNTIF(SAP!#REF!,M391)&gt;0),"Matched", "")</f>
        <v>#REF!</v>
      </c>
      <c r="O391" s="21" t="str">
        <f t="shared" si="19"/>
        <v/>
      </c>
      <c r="P391" s="21" t="e">
        <f ca="1">IF(AND(O391&lt;&gt; "", COUNTIF(SAP!#REF!,O391)&gt;0),"Matched", "")</f>
        <v>#REF!</v>
      </c>
      <c r="Q391" s="21" t="str">
        <f ca="1">IF(OR(D391="AC",D391="TR"),"Logic4"&amp;"_"&amp;TEXT(C391,"dd.mm.yyyy") &amp;"_"&amp; 1174868.69,"")</f>
        <v>Logic4_03.04.2020_1174868.69</v>
      </c>
      <c r="R391" s="21" t="e">
        <f ca="1">IF(AND(Q391&lt;&gt; "", COUNTIF(SAP!#REF!,Q391)&gt;0),"Matched", "")</f>
        <v>#REF!</v>
      </c>
    </row>
    <row r="392" spans="1:18" hidden="1">
      <c r="A392" s="21">
        <v>11563327</v>
      </c>
      <c r="B392" s="22">
        <v>43924</v>
      </c>
      <c r="C392" s="22">
        <v>43924</v>
      </c>
      <c r="D392" s="21" t="s">
        <v>10</v>
      </c>
      <c r="E392" s="23">
        <v>0</v>
      </c>
      <c r="F392" s="23">
        <v>0</v>
      </c>
      <c r="G392" s="23">
        <v>2140</v>
      </c>
      <c r="H392" s="23">
        <v>54237.599999999999</v>
      </c>
      <c r="I392" s="21" t="s">
        <v>11</v>
      </c>
      <c r="J392" s="21" t="s">
        <v>12</v>
      </c>
      <c r="K392" s="21" t="str">
        <f t="shared" si="20"/>
        <v/>
      </c>
      <c r="L392" s="21" t="e">
        <f ca="1">IF(AND(K392&lt;&gt; "", COUNTIF(SAP!#REF!,K392)&gt;0),"Matched", "")</f>
        <v>#REF!</v>
      </c>
      <c r="M392" s="21" t="str">
        <f t="shared" si="18"/>
        <v/>
      </c>
      <c r="N392" s="21" t="e">
        <f ca="1">IF(AND(M392&lt;&gt; "", COUNTIF(SAP!#REF!,M392)&gt;0),"Matched", "")</f>
        <v>#REF!</v>
      </c>
      <c r="O392" s="21" t="str">
        <f t="shared" si="19"/>
        <v/>
      </c>
      <c r="P392" s="21" t="e">
        <f ca="1">IF(AND(O392&lt;&gt; "", COUNTIF(SAP!#REF!,O392)&gt;0),"Matched", "")</f>
        <v>#REF!</v>
      </c>
      <c r="Q392" s="21" t="str">
        <f ca="1">IF(OR(D392="AC",D392="TR"),"Logic4"&amp;"_"&amp;TEXT(C392,"dd.mm.yyyy") &amp;"_"&amp; 1174868.69,"")</f>
        <v>Logic4_03.04.2020_1174868.69</v>
      </c>
      <c r="R392" s="21" t="e">
        <f ca="1">IF(AND(Q392&lt;&gt; "", COUNTIF(SAP!#REF!,Q392)&gt;0),"Matched", "")</f>
        <v>#REF!</v>
      </c>
    </row>
    <row r="393" spans="1:18" hidden="1">
      <c r="A393" s="21">
        <v>11563327</v>
      </c>
      <c r="B393" s="22">
        <v>43924</v>
      </c>
      <c r="C393" s="22">
        <v>43924</v>
      </c>
      <c r="D393" s="21" t="s">
        <v>10</v>
      </c>
      <c r="E393" s="23">
        <v>0</v>
      </c>
      <c r="F393" s="23">
        <v>0</v>
      </c>
      <c r="G393" s="23">
        <v>2151.7600000000002</v>
      </c>
      <c r="H393" s="23">
        <v>56389.36</v>
      </c>
      <c r="I393" s="21" t="s">
        <v>11</v>
      </c>
      <c r="J393" s="21" t="s">
        <v>12</v>
      </c>
      <c r="K393" s="21" t="str">
        <f t="shared" si="20"/>
        <v/>
      </c>
      <c r="L393" s="21" t="e">
        <f ca="1">IF(AND(K393&lt;&gt; "", COUNTIF(SAP!#REF!,K393)&gt;0),"Matched", "")</f>
        <v>#REF!</v>
      </c>
      <c r="M393" s="21" t="str">
        <f t="shared" si="18"/>
        <v/>
      </c>
      <c r="N393" s="21" t="e">
        <f ca="1">IF(AND(M393&lt;&gt; "", COUNTIF(SAP!#REF!,M393)&gt;0),"Matched", "")</f>
        <v>#REF!</v>
      </c>
      <c r="O393" s="21" t="str">
        <f t="shared" si="19"/>
        <v/>
      </c>
      <c r="P393" s="21" t="e">
        <f ca="1">IF(AND(O393&lt;&gt; "", COUNTIF(SAP!#REF!,O393)&gt;0),"Matched", "")</f>
        <v>#REF!</v>
      </c>
      <c r="Q393" s="21" t="str">
        <f ca="1">IF(OR(D393="AC",D393="TR"),"Logic4"&amp;"_"&amp;TEXT(C393,"dd.mm.yyyy") &amp;"_"&amp; 1174868.69,"")</f>
        <v>Logic4_03.04.2020_1174868.69</v>
      </c>
      <c r="R393" s="21" t="e">
        <f ca="1">IF(AND(Q393&lt;&gt; "", COUNTIF(SAP!#REF!,Q393)&gt;0),"Matched", "")</f>
        <v>#REF!</v>
      </c>
    </row>
    <row r="394" spans="1:18" hidden="1">
      <c r="A394" s="21">
        <v>11563327</v>
      </c>
      <c r="B394" s="22">
        <v>43924</v>
      </c>
      <c r="C394" s="22">
        <v>43924</v>
      </c>
      <c r="D394" s="21" t="s">
        <v>10</v>
      </c>
      <c r="E394" s="23">
        <v>0</v>
      </c>
      <c r="F394" s="23">
        <v>0</v>
      </c>
      <c r="G394" s="23">
        <v>2190.4</v>
      </c>
      <c r="H394" s="23">
        <v>58579.76</v>
      </c>
      <c r="I394" s="21" t="s">
        <v>11</v>
      </c>
      <c r="J394" s="21" t="s">
        <v>12</v>
      </c>
      <c r="K394" s="21" t="str">
        <f t="shared" si="20"/>
        <v/>
      </c>
      <c r="L394" s="21" t="e">
        <f ca="1">IF(AND(K394&lt;&gt; "", COUNTIF(SAP!#REF!,K394)&gt;0),"Matched", "")</f>
        <v>#REF!</v>
      </c>
      <c r="M394" s="21" t="str">
        <f t="shared" si="18"/>
        <v/>
      </c>
      <c r="N394" s="21" t="e">
        <f ca="1">IF(AND(M394&lt;&gt; "", COUNTIF(SAP!#REF!,M394)&gt;0),"Matched", "")</f>
        <v>#REF!</v>
      </c>
      <c r="O394" s="21" t="str">
        <f t="shared" si="19"/>
        <v/>
      </c>
      <c r="P394" s="21" t="e">
        <f ca="1">IF(AND(O394&lt;&gt; "", COUNTIF(SAP!#REF!,O394)&gt;0),"Matched", "")</f>
        <v>#REF!</v>
      </c>
      <c r="Q394" s="21" t="str">
        <f ca="1">IF(OR(D394="AC",D394="TR"),"Logic4"&amp;"_"&amp;TEXT(C394,"dd.mm.yyyy") &amp;"_"&amp; 1174868.69,"")</f>
        <v>Logic4_03.04.2020_1174868.69</v>
      </c>
      <c r="R394" s="21" t="e">
        <f ca="1">IF(AND(Q394&lt;&gt; "", COUNTIF(SAP!#REF!,Q394)&gt;0),"Matched", "")</f>
        <v>#REF!</v>
      </c>
    </row>
    <row r="395" spans="1:18" hidden="1">
      <c r="A395" s="21">
        <v>11563327</v>
      </c>
      <c r="B395" s="22">
        <v>43924</v>
      </c>
      <c r="C395" s="22">
        <v>43924</v>
      </c>
      <c r="D395" s="21" t="s">
        <v>10</v>
      </c>
      <c r="E395" s="23">
        <v>0</v>
      </c>
      <c r="F395" s="23">
        <v>0</v>
      </c>
      <c r="G395" s="23">
        <v>2205.3000000000002</v>
      </c>
      <c r="H395" s="23">
        <v>60785.06</v>
      </c>
      <c r="I395" s="21" t="s">
        <v>11</v>
      </c>
      <c r="J395" s="21" t="s">
        <v>12</v>
      </c>
      <c r="K395" s="21" t="str">
        <f t="shared" si="20"/>
        <v/>
      </c>
      <c r="L395" s="21" t="e">
        <f ca="1">IF(AND(K395&lt;&gt; "", COUNTIF(SAP!#REF!,K395)&gt;0),"Matched", "")</f>
        <v>#REF!</v>
      </c>
      <c r="M395" s="21" t="str">
        <f t="shared" si="18"/>
        <v/>
      </c>
      <c r="N395" s="21" t="e">
        <f ca="1">IF(AND(M395&lt;&gt; "", COUNTIF(SAP!#REF!,M395)&gt;0),"Matched", "")</f>
        <v>#REF!</v>
      </c>
      <c r="O395" s="21" t="str">
        <f t="shared" si="19"/>
        <v/>
      </c>
      <c r="P395" s="21" t="e">
        <f ca="1">IF(AND(O395&lt;&gt; "", COUNTIF(SAP!#REF!,O395)&gt;0),"Matched", "")</f>
        <v>#REF!</v>
      </c>
      <c r="Q395" s="21" t="str">
        <f ca="1">IF(OR(D395="AC",D395="TR"),"Logic4"&amp;"_"&amp;TEXT(C395,"dd.mm.yyyy") &amp;"_"&amp; 1174868.69,"")</f>
        <v>Logic4_03.04.2020_1174868.69</v>
      </c>
      <c r="R395" s="21" t="e">
        <f ca="1">IF(AND(Q395&lt;&gt; "", COUNTIF(SAP!#REF!,Q395)&gt;0),"Matched", "")</f>
        <v>#REF!</v>
      </c>
    </row>
    <row r="396" spans="1:18" hidden="1">
      <c r="A396" s="21">
        <v>11563327</v>
      </c>
      <c r="B396" s="22">
        <v>43924</v>
      </c>
      <c r="C396" s="22">
        <v>43924</v>
      </c>
      <c r="D396" s="21" t="s">
        <v>10</v>
      </c>
      <c r="E396" s="23">
        <v>0</v>
      </c>
      <c r="F396" s="23">
        <v>0</v>
      </c>
      <c r="G396" s="23">
        <v>2214.4</v>
      </c>
      <c r="H396" s="23">
        <v>62999.46</v>
      </c>
      <c r="I396" s="21" t="s">
        <v>11</v>
      </c>
      <c r="J396" s="21" t="s">
        <v>12</v>
      </c>
      <c r="K396" s="21" t="str">
        <f t="shared" si="20"/>
        <v/>
      </c>
      <c r="L396" s="21" t="e">
        <f ca="1">IF(AND(K396&lt;&gt; "", COUNTIF(SAP!#REF!,K396)&gt;0),"Matched", "")</f>
        <v>#REF!</v>
      </c>
      <c r="M396" s="21" t="str">
        <f t="shared" si="18"/>
        <v/>
      </c>
      <c r="N396" s="21" t="e">
        <f ca="1">IF(AND(M396&lt;&gt; "", COUNTIF(SAP!#REF!,M396)&gt;0),"Matched", "")</f>
        <v>#REF!</v>
      </c>
      <c r="O396" s="21" t="str">
        <f t="shared" si="19"/>
        <v/>
      </c>
      <c r="P396" s="21" t="e">
        <f ca="1">IF(AND(O396&lt;&gt; "", COUNTIF(SAP!#REF!,O396)&gt;0),"Matched", "")</f>
        <v>#REF!</v>
      </c>
      <c r="Q396" s="21" t="str">
        <f ca="1">IF(OR(D396="AC",D396="TR"),"Logic4"&amp;"_"&amp;TEXT(C396,"dd.mm.yyyy") &amp;"_"&amp; 1174868.69,"")</f>
        <v>Logic4_03.04.2020_1174868.69</v>
      </c>
      <c r="R396" s="21" t="e">
        <f ca="1">IF(AND(Q396&lt;&gt; "", COUNTIF(SAP!#REF!,Q396)&gt;0),"Matched", "")</f>
        <v>#REF!</v>
      </c>
    </row>
    <row r="397" spans="1:18" hidden="1">
      <c r="A397" s="21">
        <v>11563327</v>
      </c>
      <c r="B397" s="22">
        <v>43924</v>
      </c>
      <c r="C397" s="22">
        <v>43924</v>
      </c>
      <c r="D397" s="21" t="s">
        <v>10</v>
      </c>
      <c r="E397" s="23">
        <v>0</v>
      </c>
      <c r="F397" s="23">
        <v>0</v>
      </c>
      <c r="G397" s="23">
        <v>2270</v>
      </c>
      <c r="H397" s="23">
        <v>65269.46</v>
      </c>
      <c r="I397" s="21" t="s">
        <v>11</v>
      </c>
      <c r="J397" s="21" t="s">
        <v>12</v>
      </c>
      <c r="K397" s="21" t="str">
        <f t="shared" si="20"/>
        <v/>
      </c>
      <c r="L397" s="21" t="e">
        <f ca="1">IF(AND(K397&lt;&gt; "", COUNTIF(SAP!#REF!,K397)&gt;0),"Matched", "")</f>
        <v>#REF!</v>
      </c>
      <c r="M397" s="21" t="str">
        <f t="shared" si="18"/>
        <v/>
      </c>
      <c r="N397" s="21" t="e">
        <f ca="1">IF(AND(M397&lt;&gt; "", COUNTIF(SAP!#REF!,M397)&gt;0),"Matched", "")</f>
        <v>#REF!</v>
      </c>
      <c r="O397" s="21" t="str">
        <f t="shared" si="19"/>
        <v/>
      </c>
      <c r="P397" s="21" t="e">
        <f ca="1">IF(AND(O397&lt;&gt; "", COUNTIF(SAP!#REF!,O397)&gt;0),"Matched", "")</f>
        <v>#REF!</v>
      </c>
      <c r="Q397" s="21" t="str">
        <f ca="1">IF(OR(D397="AC",D397="TR"),"Logic4"&amp;"_"&amp;TEXT(C397,"dd.mm.yyyy") &amp;"_"&amp; 1174868.69,"")</f>
        <v>Logic4_03.04.2020_1174868.69</v>
      </c>
      <c r="R397" s="21" t="e">
        <f ca="1">IF(AND(Q397&lt;&gt; "", COUNTIF(SAP!#REF!,Q397)&gt;0),"Matched", "")</f>
        <v>#REF!</v>
      </c>
    </row>
    <row r="398" spans="1:18" hidden="1">
      <c r="A398" s="21">
        <v>11563327</v>
      </c>
      <c r="B398" s="22">
        <v>43924</v>
      </c>
      <c r="C398" s="22">
        <v>43924</v>
      </c>
      <c r="D398" s="21" t="s">
        <v>10</v>
      </c>
      <c r="E398" s="23">
        <v>0</v>
      </c>
      <c r="F398" s="23">
        <v>0</v>
      </c>
      <c r="G398" s="23">
        <v>2310</v>
      </c>
      <c r="H398" s="23">
        <v>67579.460000000006</v>
      </c>
      <c r="I398" s="21" t="s">
        <v>11</v>
      </c>
      <c r="J398" s="21" t="s">
        <v>12</v>
      </c>
      <c r="K398" s="21" t="str">
        <f t="shared" si="20"/>
        <v/>
      </c>
      <c r="L398" s="21" t="e">
        <f ca="1">IF(AND(K398&lt;&gt; "", COUNTIF(SAP!#REF!,K398)&gt;0),"Matched", "")</f>
        <v>#REF!</v>
      </c>
      <c r="M398" s="21" t="str">
        <f t="shared" si="18"/>
        <v/>
      </c>
      <c r="N398" s="21" t="e">
        <f ca="1">IF(AND(M398&lt;&gt; "", COUNTIF(SAP!#REF!,M398)&gt;0),"Matched", "")</f>
        <v>#REF!</v>
      </c>
      <c r="O398" s="21" t="str">
        <f t="shared" si="19"/>
        <v/>
      </c>
      <c r="P398" s="21" t="e">
        <f ca="1">IF(AND(O398&lt;&gt; "", COUNTIF(SAP!#REF!,O398)&gt;0),"Matched", "")</f>
        <v>#REF!</v>
      </c>
      <c r="Q398" s="21" t="str">
        <f ca="1">IF(OR(D398="AC",D398="TR"),"Logic4"&amp;"_"&amp;TEXT(C398,"dd.mm.yyyy") &amp;"_"&amp; 1174868.69,"")</f>
        <v>Logic4_03.04.2020_1174868.69</v>
      </c>
      <c r="R398" s="21" t="e">
        <f ca="1">IF(AND(Q398&lt;&gt; "", COUNTIF(SAP!#REF!,Q398)&gt;0),"Matched", "")</f>
        <v>#REF!</v>
      </c>
    </row>
    <row r="399" spans="1:18" hidden="1">
      <c r="A399" s="21">
        <v>11563327</v>
      </c>
      <c r="B399" s="22">
        <v>43924</v>
      </c>
      <c r="C399" s="22">
        <v>43924</v>
      </c>
      <c r="D399" s="21" t="s">
        <v>10</v>
      </c>
      <c r="E399" s="23">
        <v>0</v>
      </c>
      <c r="F399" s="23">
        <v>0</v>
      </c>
      <c r="G399" s="23">
        <v>2332.4</v>
      </c>
      <c r="H399" s="23">
        <v>69911.86</v>
      </c>
      <c r="I399" s="21" t="s">
        <v>11</v>
      </c>
      <c r="J399" s="21" t="s">
        <v>12</v>
      </c>
      <c r="K399" s="21" t="str">
        <f t="shared" si="20"/>
        <v/>
      </c>
      <c r="L399" s="21" t="e">
        <f ca="1">IF(AND(K399&lt;&gt; "", COUNTIF(SAP!#REF!,K399)&gt;0),"Matched", "")</f>
        <v>#REF!</v>
      </c>
      <c r="M399" s="21" t="str">
        <f t="shared" si="18"/>
        <v/>
      </c>
      <c r="N399" s="21" t="e">
        <f ca="1">IF(AND(M399&lt;&gt; "", COUNTIF(SAP!#REF!,M399)&gt;0),"Matched", "")</f>
        <v>#REF!</v>
      </c>
      <c r="O399" s="21" t="str">
        <f t="shared" si="19"/>
        <v/>
      </c>
      <c r="P399" s="21" t="e">
        <f ca="1">IF(AND(O399&lt;&gt; "", COUNTIF(SAP!#REF!,O399)&gt;0),"Matched", "")</f>
        <v>#REF!</v>
      </c>
      <c r="Q399" s="21" t="str">
        <f ca="1">IF(OR(D399="AC",D399="TR"),"Logic4"&amp;"_"&amp;TEXT(C399,"dd.mm.yyyy") &amp;"_"&amp; 1174868.69,"")</f>
        <v>Logic4_03.04.2020_1174868.69</v>
      </c>
      <c r="R399" s="21" t="e">
        <f ca="1">IF(AND(Q399&lt;&gt; "", COUNTIF(SAP!#REF!,Q399)&gt;0),"Matched", "")</f>
        <v>#REF!</v>
      </c>
    </row>
    <row r="400" spans="1:18" hidden="1">
      <c r="A400" s="21">
        <v>11563327</v>
      </c>
      <c r="B400" s="22">
        <v>43924</v>
      </c>
      <c r="C400" s="22">
        <v>43924</v>
      </c>
      <c r="D400" s="21" t="s">
        <v>10</v>
      </c>
      <c r="E400" s="23">
        <v>0</v>
      </c>
      <c r="F400" s="23">
        <v>0</v>
      </c>
      <c r="G400" s="23">
        <v>2350</v>
      </c>
      <c r="H400" s="23">
        <v>72261.86</v>
      </c>
      <c r="I400" s="21" t="s">
        <v>11</v>
      </c>
      <c r="J400" s="21" t="s">
        <v>12</v>
      </c>
      <c r="K400" s="21" t="str">
        <f t="shared" si="20"/>
        <v/>
      </c>
      <c r="L400" s="21" t="e">
        <f ca="1">IF(AND(K400&lt;&gt; "", COUNTIF(SAP!#REF!,K400)&gt;0),"Matched", "")</f>
        <v>#REF!</v>
      </c>
      <c r="M400" s="21" t="str">
        <f t="shared" si="18"/>
        <v/>
      </c>
      <c r="N400" s="21" t="e">
        <f ca="1">IF(AND(M400&lt;&gt; "", COUNTIF(SAP!#REF!,M400)&gt;0),"Matched", "")</f>
        <v>#REF!</v>
      </c>
      <c r="O400" s="21" t="str">
        <f t="shared" si="19"/>
        <v/>
      </c>
      <c r="P400" s="21" t="e">
        <f ca="1">IF(AND(O400&lt;&gt; "", COUNTIF(SAP!#REF!,O400)&gt;0),"Matched", "")</f>
        <v>#REF!</v>
      </c>
      <c r="Q400" s="21" t="str">
        <f ca="1">IF(OR(D400="AC",D400="TR"),"Logic4"&amp;"_"&amp;TEXT(C400,"dd.mm.yyyy") &amp;"_"&amp; 1174868.69,"")</f>
        <v>Logic4_03.04.2020_1174868.69</v>
      </c>
      <c r="R400" s="21" t="e">
        <f ca="1">IF(AND(Q400&lt;&gt; "", COUNTIF(SAP!#REF!,Q400)&gt;0),"Matched", "")</f>
        <v>#REF!</v>
      </c>
    </row>
    <row r="401" spans="1:18" hidden="1">
      <c r="A401" s="21">
        <v>11563327</v>
      </c>
      <c r="B401" s="22">
        <v>43924</v>
      </c>
      <c r="C401" s="22">
        <v>43924</v>
      </c>
      <c r="D401" s="21" t="s">
        <v>10</v>
      </c>
      <c r="E401" s="23">
        <v>0</v>
      </c>
      <c r="F401" s="23">
        <v>0</v>
      </c>
      <c r="G401" s="23">
        <v>2437</v>
      </c>
      <c r="H401" s="23">
        <v>74698.86</v>
      </c>
      <c r="I401" s="21" t="s">
        <v>11</v>
      </c>
      <c r="J401" s="21" t="s">
        <v>12</v>
      </c>
      <c r="K401" s="21" t="str">
        <f t="shared" si="20"/>
        <v/>
      </c>
      <c r="L401" s="21" t="e">
        <f ca="1">IF(AND(K401&lt;&gt; "", COUNTIF(SAP!#REF!,K401)&gt;0),"Matched", "")</f>
        <v>#REF!</v>
      </c>
      <c r="M401" s="21" t="str">
        <f t="shared" si="18"/>
        <v/>
      </c>
      <c r="N401" s="21" t="e">
        <f ca="1">IF(AND(M401&lt;&gt; "", COUNTIF(SAP!#REF!,M401)&gt;0),"Matched", "")</f>
        <v>#REF!</v>
      </c>
      <c r="O401" s="21" t="str">
        <f t="shared" si="19"/>
        <v/>
      </c>
      <c r="P401" s="21" t="e">
        <f ca="1">IF(AND(O401&lt;&gt; "", COUNTIF(SAP!#REF!,O401)&gt;0),"Matched", "")</f>
        <v>#REF!</v>
      </c>
      <c r="Q401" s="21" t="str">
        <f ca="1">IF(OR(D401="AC",D401="TR"),"Logic4"&amp;"_"&amp;TEXT(C401,"dd.mm.yyyy") &amp;"_"&amp; 1174868.69,"")</f>
        <v>Logic4_03.04.2020_1174868.69</v>
      </c>
      <c r="R401" s="21" t="e">
        <f ca="1">IF(AND(Q401&lt;&gt; "", COUNTIF(SAP!#REF!,Q401)&gt;0),"Matched", "")</f>
        <v>#REF!</v>
      </c>
    </row>
    <row r="402" spans="1:18" hidden="1">
      <c r="A402" s="21">
        <v>11563327</v>
      </c>
      <c r="B402" s="22">
        <v>43924</v>
      </c>
      <c r="C402" s="22">
        <v>43924</v>
      </c>
      <c r="D402" s="21" t="s">
        <v>10</v>
      </c>
      <c r="E402" s="23">
        <v>0</v>
      </c>
      <c r="F402" s="23">
        <v>0</v>
      </c>
      <c r="G402" s="23">
        <v>2500</v>
      </c>
      <c r="H402" s="23">
        <v>77198.86</v>
      </c>
      <c r="I402" s="21" t="s">
        <v>11</v>
      </c>
      <c r="J402" s="21" t="s">
        <v>12</v>
      </c>
      <c r="K402" s="21" t="str">
        <f t="shared" si="20"/>
        <v/>
      </c>
      <c r="L402" s="21" t="e">
        <f ca="1">IF(AND(K402&lt;&gt; "", COUNTIF(SAP!#REF!,K402)&gt;0),"Matched", "")</f>
        <v>#REF!</v>
      </c>
      <c r="M402" s="21" t="str">
        <f t="shared" si="18"/>
        <v/>
      </c>
      <c r="N402" s="21" t="e">
        <f ca="1">IF(AND(M402&lt;&gt; "", COUNTIF(SAP!#REF!,M402)&gt;0),"Matched", "")</f>
        <v>#REF!</v>
      </c>
      <c r="O402" s="21" t="str">
        <f t="shared" si="19"/>
        <v/>
      </c>
      <c r="P402" s="21" t="e">
        <f ca="1">IF(AND(O402&lt;&gt; "", COUNTIF(SAP!#REF!,O402)&gt;0),"Matched", "")</f>
        <v>#REF!</v>
      </c>
      <c r="Q402" s="21" t="str">
        <f ca="1">IF(OR(D402="AC",D402="TR"),"Logic4"&amp;"_"&amp;TEXT(C402,"dd.mm.yyyy") &amp;"_"&amp; 1174868.69,"")</f>
        <v>Logic4_03.04.2020_1174868.69</v>
      </c>
      <c r="R402" s="21" t="e">
        <f ca="1">IF(AND(Q402&lt;&gt; "", COUNTIF(SAP!#REF!,Q402)&gt;0),"Matched", "")</f>
        <v>#REF!</v>
      </c>
    </row>
    <row r="403" spans="1:18" hidden="1">
      <c r="A403" s="21">
        <v>11563327</v>
      </c>
      <c r="B403" s="22">
        <v>43924</v>
      </c>
      <c r="C403" s="22">
        <v>43924</v>
      </c>
      <c r="D403" s="21" t="s">
        <v>10</v>
      </c>
      <c r="E403" s="23">
        <v>0</v>
      </c>
      <c r="F403" s="23">
        <v>0</v>
      </c>
      <c r="G403" s="23">
        <v>2700</v>
      </c>
      <c r="H403" s="23">
        <v>79898.86</v>
      </c>
      <c r="I403" s="21" t="s">
        <v>11</v>
      </c>
      <c r="J403" s="21" t="s">
        <v>12</v>
      </c>
      <c r="K403" s="21" t="str">
        <f t="shared" si="20"/>
        <v/>
      </c>
      <c r="L403" s="21" t="e">
        <f ca="1">IF(AND(K403&lt;&gt; "", COUNTIF(SAP!#REF!,K403)&gt;0),"Matched", "")</f>
        <v>#REF!</v>
      </c>
      <c r="M403" s="21" t="str">
        <f t="shared" si="18"/>
        <v/>
      </c>
      <c r="N403" s="21" t="e">
        <f ca="1">IF(AND(M403&lt;&gt; "", COUNTIF(SAP!#REF!,M403)&gt;0),"Matched", "")</f>
        <v>#REF!</v>
      </c>
      <c r="O403" s="21" t="str">
        <f t="shared" si="19"/>
        <v/>
      </c>
      <c r="P403" s="21" t="e">
        <f ca="1">IF(AND(O403&lt;&gt; "", COUNTIF(SAP!#REF!,O403)&gt;0),"Matched", "")</f>
        <v>#REF!</v>
      </c>
      <c r="Q403" s="21" t="str">
        <f ca="1">IF(OR(D403="AC",D403="TR"),"Logic4"&amp;"_"&amp;TEXT(C403,"dd.mm.yyyy") &amp;"_"&amp; 1174868.69,"")</f>
        <v>Logic4_03.04.2020_1174868.69</v>
      </c>
      <c r="R403" s="21" t="e">
        <f ca="1">IF(AND(Q403&lt;&gt; "", COUNTIF(SAP!#REF!,Q403)&gt;0),"Matched", "")</f>
        <v>#REF!</v>
      </c>
    </row>
    <row r="404" spans="1:18" hidden="1">
      <c r="A404" s="21">
        <v>11563327</v>
      </c>
      <c r="B404" s="22">
        <v>43924</v>
      </c>
      <c r="C404" s="22">
        <v>43924</v>
      </c>
      <c r="D404" s="21" t="s">
        <v>10</v>
      </c>
      <c r="E404" s="23">
        <v>0</v>
      </c>
      <c r="F404" s="23">
        <v>0</v>
      </c>
      <c r="G404" s="23">
        <v>2790</v>
      </c>
      <c r="H404" s="23">
        <v>82688.86</v>
      </c>
      <c r="I404" s="21" t="s">
        <v>11</v>
      </c>
      <c r="J404" s="21" t="s">
        <v>12</v>
      </c>
      <c r="K404" s="21" t="str">
        <f t="shared" si="20"/>
        <v/>
      </c>
      <c r="L404" s="21" t="e">
        <f ca="1">IF(AND(K404&lt;&gt; "", COUNTIF(SAP!#REF!,K404)&gt;0),"Matched", "")</f>
        <v>#REF!</v>
      </c>
      <c r="M404" s="21" t="str">
        <f t="shared" si="18"/>
        <v/>
      </c>
      <c r="N404" s="21" t="e">
        <f ca="1">IF(AND(M404&lt;&gt; "", COUNTIF(SAP!#REF!,M404)&gt;0),"Matched", "")</f>
        <v>#REF!</v>
      </c>
      <c r="O404" s="21" t="str">
        <f t="shared" si="19"/>
        <v/>
      </c>
      <c r="P404" s="21" t="e">
        <f ca="1">IF(AND(O404&lt;&gt; "", COUNTIF(SAP!#REF!,O404)&gt;0),"Matched", "")</f>
        <v>#REF!</v>
      </c>
      <c r="Q404" s="21" t="str">
        <f ca="1">IF(OR(D404="AC",D404="TR"),"Logic4"&amp;"_"&amp;TEXT(C404,"dd.mm.yyyy") &amp;"_"&amp; 1174868.69,"")</f>
        <v>Logic4_03.04.2020_1174868.69</v>
      </c>
      <c r="R404" s="21" t="e">
        <f ca="1">IF(AND(Q404&lt;&gt; "", COUNTIF(SAP!#REF!,Q404)&gt;0),"Matched", "")</f>
        <v>#REF!</v>
      </c>
    </row>
    <row r="405" spans="1:18" hidden="1">
      <c r="A405" s="21">
        <v>11563327</v>
      </c>
      <c r="B405" s="22">
        <v>43924</v>
      </c>
      <c r="C405" s="22">
        <v>43924</v>
      </c>
      <c r="D405" s="21" t="s">
        <v>10</v>
      </c>
      <c r="E405" s="23">
        <v>0</v>
      </c>
      <c r="F405" s="23">
        <v>0</v>
      </c>
      <c r="G405" s="23">
        <v>2830</v>
      </c>
      <c r="H405" s="23">
        <v>85518.86</v>
      </c>
      <c r="I405" s="21" t="s">
        <v>11</v>
      </c>
      <c r="J405" s="21" t="s">
        <v>12</v>
      </c>
      <c r="K405" s="21" t="str">
        <f t="shared" si="20"/>
        <v/>
      </c>
      <c r="L405" s="21" t="e">
        <f ca="1">IF(AND(K405&lt;&gt; "", COUNTIF(SAP!#REF!,K405)&gt;0),"Matched", "")</f>
        <v>#REF!</v>
      </c>
      <c r="M405" s="21" t="str">
        <f t="shared" si="18"/>
        <v/>
      </c>
      <c r="N405" s="21" t="e">
        <f ca="1">IF(AND(M405&lt;&gt; "", COUNTIF(SAP!#REF!,M405)&gt;0),"Matched", "")</f>
        <v>#REF!</v>
      </c>
      <c r="O405" s="21" t="str">
        <f t="shared" si="19"/>
        <v/>
      </c>
      <c r="P405" s="21" t="e">
        <f ca="1">IF(AND(O405&lt;&gt; "", COUNTIF(SAP!#REF!,O405)&gt;0),"Matched", "")</f>
        <v>#REF!</v>
      </c>
      <c r="Q405" s="21" t="str">
        <f ca="1">IF(OR(D405="AC",D405="TR"),"Logic4"&amp;"_"&amp;TEXT(C405,"dd.mm.yyyy") &amp;"_"&amp; 1174868.69,"")</f>
        <v>Logic4_03.04.2020_1174868.69</v>
      </c>
      <c r="R405" s="21" t="e">
        <f ca="1">IF(AND(Q405&lt;&gt; "", COUNTIF(SAP!#REF!,Q405)&gt;0),"Matched", "")</f>
        <v>#REF!</v>
      </c>
    </row>
    <row r="406" spans="1:18" hidden="1">
      <c r="A406" s="21">
        <v>11563327</v>
      </c>
      <c r="B406" s="22">
        <v>43924</v>
      </c>
      <c r="C406" s="22">
        <v>43924</v>
      </c>
      <c r="D406" s="21" t="s">
        <v>10</v>
      </c>
      <c r="E406" s="23">
        <v>0</v>
      </c>
      <c r="F406" s="23">
        <v>0</v>
      </c>
      <c r="G406" s="23">
        <v>2935.1</v>
      </c>
      <c r="H406" s="23">
        <v>88453.96</v>
      </c>
      <c r="I406" s="21" t="s">
        <v>11</v>
      </c>
      <c r="J406" s="21" t="s">
        <v>12</v>
      </c>
      <c r="K406" s="21" t="str">
        <f t="shared" si="20"/>
        <v/>
      </c>
      <c r="L406" s="21" t="e">
        <f ca="1">IF(AND(K406&lt;&gt; "", COUNTIF(SAP!#REF!,K406)&gt;0),"Matched", "")</f>
        <v>#REF!</v>
      </c>
      <c r="M406" s="21" t="str">
        <f t="shared" si="18"/>
        <v/>
      </c>
      <c r="N406" s="21" t="e">
        <f ca="1">IF(AND(M406&lt;&gt; "", COUNTIF(SAP!#REF!,M406)&gt;0),"Matched", "")</f>
        <v>#REF!</v>
      </c>
      <c r="O406" s="21" t="str">
        <f t="shared" si="19"/>
        <v/>
      </c>
      <c r="P406" s="21" t="e">
        <f ca="1">IF(AND(O406&lt;&gt; "", COUNTIF(SAP!#REF!,O406)&gt;0),"Matched", "")</f>
        <v>#REF!</v>
      </c>
      <c r="Q406" s="21" t="str">
        <f ca="1">IF(OR(D406="AC",D406="TR"),"Logic4"&amp;"_"&amp;TEXT(C406,"dd.mm.yyyy") &amp;"_"&amp; 1174868.69,"")</f>
        <v>Logic4_03.04.2020_1174868.69</v>
      </c>
      <c r="R406" s="21" t="e">
        <f ca="1">IF(AND(Q406&lt;&gt; "", COUNTIF(SAP!#REF!,Q406)&gt;0),"Matched", "")</f>
        <v>#REF!</v>
      </c>
    </row>
    <row r="407" spans="1:18" hidden="1">
      <c r="A407" s="21">
        <v>11563327</v>
      </c>
      <c r="B407" s="22">
        <v>43924</v>
      </c>
      <c r="C407" s="22">
        <v>43924</v>
      </c>
      <c r="D407" s="21" t="s">
        <v>10</v>
      </c>
      <c r="E407" s="23">
        <v>0</v>
      </c>
      <c r="F407" s="23">
        <v>0</v>
      </c>
      <c r="G407" s="23">
        <v>3100</v>
      </c>
      <c r="H407" s="23">
        <v>91553.96</v>
      </c>
      <c r="I407" s="21" t="s">
        <v>11</v>
      </c>
      <c r="J407" s="21" t="s">
        <v>12</v>
      </c>
      <c r="K407" s="21" t="str">
        <f t="shared" si="20"/>
        <v/>
      </c>
      <c r="L407" s="21" t="e">
        <f ca="1">IF(AND(K407&lt;&gt; "", COUNTIF(SAP!#REF!,K407)&gt;0),"Matched", "")</f>
        <v>#REF!</v>
      </c>
      <c r="M407" s="21" t="str">
        <f t="shared" si="18"/>
        <v/>
      </c>
      <c r="N407" s="21" t="e">
        <f ca="1">IF(AND(M407&lt;&gt; "", COUNTIF(SAP!#REF!,M407)&gt;0),"Matched", "")</f>
        <v>#REF!</v>
      </c>
      <c r="O407" s="21" t="str">
        <f t="shared" si="19"/>
        <v/>
      </c>
      <c r="P407" s="21" t="e">
        <f ca="1">IF(AND(O407&lt;&gt; "", COUNTIF(SAP!#REF!,O407)&gt;0),"Matched", "")</f>
        <v>#REF!</v>
      </c>
      <c r="Q407" s="21" t="str">
        <f ca="1">IF(OR(D407="AC",D407="TR"),"Logic4"&amp;"_"&amp;TEXT(C407,"dd.mm.yyyy") &amp;"_"&amp; 1174868.69,"")</f>
        <v>Logic4_03.04.2020_1174868.69</v>
      </c>
      <c r="R407" s="21" t="e">
        <f ca="1">IF(AND(Q407&lt;&gt; "", COUNTIF(SAP!#REF!,Q407)&gt;0),"Matched", "")</f>
        <v>#REF!</v>
      </c>
    </row>
    <row r="408" spans="1:18" hidden="1">
      <c r="A408" s="21">
        <v>11563327</v>
      </c>
      <c r="B408" s="22">
        <v>43924</v>
      </c>
      <c r="C408" s="22">
        <v>43924</v>
      </c>
      <c r="D408" s="21" t="s">
        <v>10</v>
      </c>
      <c r="E408" s="23">
        <v>0</v>
      </c>
      <c r="F408" s="23">
        <v>0</v>
      </c>
      <c r="G408" s="23">
        <v>3110</v>
      </c>
      <c r="H408" s="23">
        <v>94663.96</v>
      </c>
      <c r="I408" s="21" t="s">
        <v>11</v>
      </c>
      <c r="J408" s="21" t="s">
        <v>12</v>
      </c>
      <c r="K408" s="21" t="str">
        <f t="shared" si="20"/>
        <v/>
      </c>
      <c r="L408" s="21" t="e">
        <f ca="1">IF(AND(K408&lt;&gt; "", COUNTIF(SAP!#REF!,K408)&gt;0),"Matched", "")</f>
        <v>#REF!</v>
      </c>
      <c r="M408" s="21" t="str">
        <f t="shared" si="18"/>
        <v/>
      </c>
      <c r="N408" s="21" t="e">
        <f ca="1">IF(AND(M408&lt;&gt; "", COUNTIF(SAP!#REF!,M408)&gt;0),"Matched", "")</f>
        <v>#REF!</v>
      </c>
      <c r="O408" s="21" t="str">
        <f t="shared" si="19"/>
        <v/>
      </c>
      <c r="P408" s="21" t="e">
        <f ca="1">IF(AND(O408&lt;&gt; "", COUNTIF(SAP!#REF!,O408)&gt;0),"Matched", "")</f>
        <v>#REF!</v>
      </c>
      <c r="Q408" s="21" t="str">
        <f ca="1">IF(OR(D408="AC",D408="TR"),"Logic4"&amp;"_"&amp;TEXT(C408,"dd.mm.yyyy") &amp;"_"&amp; 1174868.69,"")</f>
        <v>Logic4_03.04.2020_1174868.69</v>
      </c>
      <c r="R408" s="21" t="e">
        <f ca="1">IF(AND(Q408&lt;&gt; "", COUNTIF(SAP!#REF!,Q408)&gt;0),"Matched", "")</f>
        <v>#REF!</v>
      </c>
    </row>
    <row r="409" spans="1:18" hidden="1">
      <c r="A409" s="21">
        <v>11563327</v>
      </c>
      <c r="B409" s="22">
        <v>43924</v>
      </c>
      <c r="C409" s="22">
        <v>43924</v>
      </c>
      <c r="D409" s="21" t="s">
        <v>10</v>
      </c>
      <c r="E409" s="23">
        <v>0</v>
      </c>
      <c r="F409" s="23">
        <v>0</v>
      </c>
      <c r="G409" s="23">
        <v>3150.4</v>
      </c>
      <c r="H409" s="23">
        <v>97814.36</v>
      </c>
      <c r="I409" s="21" t="s">
        <v>11</v>
      </c>
      <c r="J409" s="21" t="s">
        <v>12</v>
      </c>
      <c r="K409" s="21" t="str">
        <f t="shared" si="20"/>
        <v/>
      </c>
      <c r="L409" s="21" t="e">
        <f ca="1">IF(AND(K409&lt;&gt; "", COUNTIF(SAP!#REF!,K409)&gt;0),"Matched", "")</f>
        <v>#REF!</v>
      </c>
      <c r="M409" s="21" t="str">
        <f t="shared" si="18"/>
        <v/>
      </c>
      <c r="N409" s="21" t="e">
        <f ca="1">IF(AND(M409&lt;&gt; "", COUNTIF(SAP!#REF!,M409)&gt;0),"Matched", "")</f>
        <v>#REF!</v>
      </c>
      <c r="O409" s="21" t="str">
        <f t="shared" si="19"/>
        <v/>
      </c>
      <c r="P409" s="21" t="e">
        <f ca="1">IF(AND(O409&lt;&gt; "", COUNTIF(SAP!#REF!,O409)&gt;0),"Matched", "")</f>
        <v>#REF!</v>
      </c>
      <c r="Q409" s="21" t="str">
        <f ca="1">IF(OR(D409="AC",D409="TR"),"Logic4"&amp;"_"&amp;TEXT(C409,"dd.mm.yyyy") &amp;"_"&amp; 1174868.69,"")</f>
        <v>Logic4_03.04.2020_1174868.69</v>
      </c>
      <c r="R409" s="21" t="e">
        <f ca="1">IF(AND(Q409&lt;&gt; "", COUNTIF(SAP!#REF!,Q409)&gt;0),"Matched", "")</f>
        <v>#REF!</v>
      </c>
    </row>
    <row r="410" spans="1:18" hidden="1">
      <c r="A410" s="21">
        <v>11563327</v>
      </c>
      <c r="B410" s="22">
        <v>43924</v>
      </c>
      <c r="C410" s="22">
        <v>43924</v>
      </c>
      <c r="D410" s="21" t="s">
        <v>10</v>
      </c>
      <c r="E410" s="23">
        <v>0</v>
      </c>
      <c r="F410" s="23">
        <v>0</v>
      </c>
      <c r="G410" s="23">
        <v>3160</v>
      </c>
      <c r="H410" s="23">
        <v>100974.36</v>
      </c>
      <c r="I410" s="21" t="s">
        <v>11</v>
      </c>
      <c r="J410" s="21" t="s">
        <v>12</v>
      </c>
      <c r="K410" s="21" t="str">
        <f t="shared" si="20"/>
        <v/>
      </c>
      <c r="L410" s="21" t="e">
        <f ca="1">IF(AND(K410&lt;&gt; "", COUNTIF(SAP!#REF!,K410)&gt;0),"Matched", "")</f>
        <v>#REF!</v>
      </c>
      <c r="M410" s="21" t="str">
        <f t="shared" si="18"/>
        <v/>
      </c>
      <c r="N410" s="21" t="e">
        <f ca="1">IF(AND(M410&lt;&gt; "", COUNTIF(SAP!#REF!,M410)&gt;0),"Matched", "")</f>
        <v>#REF!</v>
      </c>
      <c r="O410" s="21" t="str">
        <f t="shared" si="19"/>
        <v/>
      </c>
      <c r="P410" s="21" t="e">
        <f ca="1">IF(AND(O410&lt;&gt; "", COUNTIF(SAP!#REF!,O410)&gt;0),"Matched", "")</f>
        <v>#REF!</v>
      </c>
      <c r="Q410" s="21" t="str">
        <f ca="1">IF(OR(D410="AC",D410="TR"),"Logic4"&amp;"_"&amp;TEXT(C410,"dd.mm.yyyy") &amp;"_"&amp; 1174868.69,"")</f>
        <v>Logic4_03.04.2020_1174868.69</v>
      </c>
      <c r="R410" s="21" t="e">
        <f ca="1">IF(AND(Q410&lt;&gt; "", COUNTIF(SAP!#REF!,Q410)&gt;0),"Matched", "")</f>
        <v>#REF!</v>
      </c>
    </row>
    <row r="411" spans="1:18" hidden="1">
      <c r="A411" s="21">
        <v>11563327</v>
      </c>
      <c r="B411" s="22">
        <v>43924</v>
      </c>
      <c r="C411" s="22">
        <v>43924</v>
      </c>
      <c r="D411" s="21" t="s">
        <v>10</v>
      </c>
      <c r="E411" s="23">
        <v>0</v>
      </c>
      <c r="F411" s="23">
        <v>0</v>
      </c>
      <c r="G411" s="23">
        <v>3176.9</v>
      </c>
      <c r="H411" s="23">
        <v>104151.26</v>
      </c>
      <c r="I411" s="21" t="s">
        <v>11</v>
      </c>
      <c r="J411" s="21" t="s">
        <v>12</v>
      </c>
      <c r="K411" s="21" t="str">
        <f t="shared" si="20"/>
        <v/>
      </c>
      <c r="L411" s="21" t="e">
        <f ca="1">IF(AND(K411&lt;&gt; "", COUNTIF(SAP!#REF!,K411)&gt;0),"Matched", "")</f>
        <v>#REF!</v>
      </c>
      <c r="M411" s="21" t="str">
        <f t="shared" si="18"/>
        <v/>
      </c>
      <c r="N411" s="21" t="e">
        <f ca="1">IF(AND(M411&lt;&gt; "", COUNTIF(SAP!#REF!,M411)&gt;0),"Matched", "")</f>
        <v>#REF!</v>
      </c>
      <c r="O411" s="21" t="str">
        <f t="shared" si="19"/>
        <v/>
      </c>
      <c r="P411" s="21" t="e">
        <f ca="1">IF(AND(O411&lt;&gt; "", COUNTIF(SAP!#REF!,O411)&gt;0),"Matched", "")</f>
        <v>#REF!</v>
      </c>
      <c r="Q411" s="21" t="str">
        <f ca="1">IF(OR(D411="AC",D411="TR"),"Logic4"&amp;"_"&amp;TEXT(C411,"dd.mm.yyyy") &amp;"_"&amp; 1174868.69,"")</f>
        <v>Logic4_03.04.2020_1174868.69</v>
      </c>
      <c r="R411" s="21" t="e">
        <f ca="1">IF(AND(Q411&lt;&gt; "", COUNTIF(SAP!#REF!,Q411)&gt;0),"Matched", "")</f>
        <v>#REF!</v>
      </c>
    </row>
    <row r="412" spans="1:18" hidden="1">
      <c r="A412" s="21">
        <v>11563327</v>
      </c>
      <c r="B412" s="22">
        <v>43924</v>
      </c>
      <c r="C412" s="22">
        <v>43924</v>
      </c>
      <c r="D412" s="21" t="s">
        <v>10</v>
      </c>
      <c r="E412" s="23">
        <v>0</v>
      </c>
      <c r="F412" s="23">
        <v>0</v>
      </c>
      <c r="G412" s="23">
        <v>3400</v>
      </c>
      <c r="H412" s="23">
        <v>107551.26</v>
      </c>
      <c r="I412" s="21" t="s">
        <v>11</v>
      </c>
      <c r="J412" s="21" t="s">
        <v>12</v>
      </c>
      <c r="K412" s="21" t="str">
        <f t="shared" si="20"/>
        <v/>
      </c>
      <c r="L412" s="21" t="e">
        <f ca="1">IF(AND(K412&lt;&gt; "", COUNTIF(SAP!#REF!,K412)&gt;0),"Matched", "")</f>
        <v>#REF!</v>
      </c>
      <c r="M412" s="21" t="str">
        <f t="shared" si="18"/>
        <v/>
      </c>
      <c r="N412" s="21" t="e">
        <f ca="1">IF(AND(M412&lt;&gt; "", COUNTIF(SAP!#REF!,M412)&gt;0),"Matched", "")</f>
        <v>#REF!</v>
      </c>
      <c r="O412" s="21" t="str">
        <f t="shared" si="19"/>
        <v/>
      </c>
      <c r="P412" s="21" t="e">
        <f ca="1">IF(AND(O412&lt;&gt; "", COUNTIF(SAP!#REF!,O412)&gt;0),"Matched", "")</f>
        <v>#REF!</v>
      </c>
      <c r="Q412" s="21" t="str">
        <f ca="1">IF(OR(D412="AC",D412="TR"),"Logic4"&amp;"_"&amp;TEXT(C412,"dd.mm.yyyy") &amp;"_"&amp; 1174868.69,"")</f>
        <v>Logic4_03.04.2020_1174868.69</v>
      </c>
      <c r="R412" s="21" t="e">
        <f ca="1">IF(AND(Q412&lt;&gt; "", COUNTIF(SAP!#REF!,Q412)&gt;0),"Matched", "")</f>
        <v>#REF!</v>
      </c>
    </row>
    <row r="413" spans="1:18" hidden="1">
      <c r="A413" s="21">
        <v>11563327</v>
      </c>
      <c r="B413" s="22">
        <v>43924</v>
      </c>
      <c r="C413" s="22">
        <v>43924</v>
      </c>
      <c r="D413" s="21" t="s">
        <v>10</v>
      </c>
      <c r="E413" s="23">
        <v>0</v>
      </c>
      <c r="F413" s="23">
        <v>0</v>
      </c>
      <c r="G413" s="23">
        <v>3424.8</v>
      </c>
      <c r="H413" s="23">
        <v>110976.06</v>
      </c>
      <c r="I413" s="21" t="s">
        <v>11</v>
      </c>
      <c r="J413" s="21" t="s">
        <v>12</v>
      </c>
      <c r="K413" s="21" t="str">
        <f t="shared" si="20"/>
        <v/>
      </c>
      <c r="L413" s="21" t="e">
        <f ca="1">IF(AND(K413&lt;&gt; "", COUNTIF(SAP!#REF!,K413)&gt;0),"Matched", "")</f>
        <v>#REF!</v>
      </c>
      <c r="M413" s="21" t="str">
        <f t="shared" si="18"/>
        <v/>
      </c>
      <c r="N413" s="21" t="e">
        <f ca="1">IF(AND(M413&lt;&gt; "", COUNTIF(SAP!#REF!,M413)&gt;0),"Matched", "")</f>
        <v>#REF!</v>
      </c>
      <c r="O413" s="21" t="str">
        <f t="shared" si="19"/>
        <v/>
      </c>
      <c r="P413" s="21" t="e">
        <f ca="1">IF(AND(O413&lt;&gt; "", COUNTIF(SAP!#REF!,O413)&gt;0),"Matched", "")</f>
        <v>#REF!</v>
      </c>
      <c r="Q413" s="21" t="str">
        <f ca="1">IF(OR(D413="AC",D413="TR"),"Logic4"&amp;"_"&amp;TEXT(C413,"dd.mm.yyyy") &amp;"_"&amp; 1174868.69,"")</f>
        <v>Logic4_03.04.2020_1174868.69</v>
      </c>
      <c r="R413" s="21" t="e">
        <f ca="1">IF(AND(Q413&lt;&gt; "", COUNTIF(SAP!#REF!,Q413)&gt;0),"Matched", "")</f>
        <v>#REF!</v>
      </c>
    </row>
    <row r="414" spans="1:18" hidden="1">
      <c r="A414" s="21">
        <v>11563327</v>
      </c>
      <c r="B414" s="22">
        <v>43924</v>
      </c>
      <c r="C414" s="22">
        <v>43924</v>
      </c>
      <c r="D414" s="21" t="s">
        <v>10</v>
      </c>
      <c r="E414" s="23">
        <v>0</v>
      </c>
      <c r="F414" s="23">
        <v>0</v>
      </c>
      <c r="G414" s="23">
        <v>3460</v>
      </c>
      <c r="H414" s="23">
        <v>114436.06</v>
      </c>
      <c r="I414" s="21" t="s">
        <v>11</v>
      </c>
      <c r="J414" s="21" t="s">
        <v>12</v>
      </c>
      <c r="K414" s="21" t="str">
        <f t="shared" si="20"/>
        <v/>
      </c>
      <c r="L414" s="21" t="e">
        <f ca="1">IF(AND(K414&lt;&gt; "", COUNTIF(SAP!#REF!,K414)&gt;0),"Matched", "")</f>
        <v>#REF!</v>
      </c>
      <c r="M414" s="21" t="str">
        <f t="shared" si="18"/>
        <v/>
      </c>
      <c r="N414" s="21" t="e">
        <f ca="1">IF(AND(M414&lt;&gt; "", COUNTIF(SAP!#REF!,M414)&gt;0),"Matched", "")</f>
        <v>#REF!</v>
      </c>
      <c r="O414" s="21" t="str">
        <f t="shared" si="19"/>
        <v/>
      </c>
      <c r="P414" s="21" t="e">
        <f ca="1">IF(AND(O414&lt;&gt; "", COUNTIF(SAP!#REF!,O414)&gt;0),"Matched", "")</f>
        <v>#REF!</v>
      </c>
      <c r="Q414" s="21" t="str">
        <f ca="1">IF(OR(D414="AC",D414="TR"),"Logic4"&amp;"_"&amp;TEXT(C414,"dd.mm.yyyy") &amp;"_"&amp; 1174868.69,"")</f>
        <v>Logic4_03.04.2020_1174868.69</v>
      </c>
      <c r="R414" s="21" t="e">
        <f ca="1">IF(AND(Q414&lt;&gt; "", COUNTIF(SAP!#REF!,Q414)&gt;0),"Matched", "")</f>
        <v>#REF!</v>
      </c>
    </row>
    <row r="415" spans="1:18" hidden="1">
      <c r="A415" s="21">
        <v>11563327</v>
      </c>
      <c r="B415" s="22">
        <v>43924</v>
      </c>
      <c r="C415" s="22">
        <v>43924</v>
      </c>
      <c r="D415" s="21" t="s">
        <v>10</v>
      </c>
      <c r="E415" s="23">
        <v>0</v>
      </c>
      <c r="F415" s="23">
        <v>0</v>
      </c>
      <c r="G415" s="23">
        <v>3597</v>
      </c>
      <c r="H415" s="23">
        <v>118033.06</v>
      </c>
      <c r="I415" s="21" t="s">
        <v>11</v>
      </c>
      <c r="J415" s="21" t="s">
        <v>12</v>
      </c>
      <c r="K415" s="21" t="str">
        <f t="shared" si="20"/>
        <v/>
      </c>
      <c r="L415" s="21" t="e">
        <f ca="1">IF(AND(K415&lt;&gt; "", COUNTIF(SAP!#REF!,K415)&gt;0),"Matched", "")</f>
        <v>#REF!</v>
      </c>
      <c r="M415" s="21" t="str">
        <f t="shared" ref="M415:M478" si="21">IF(D415="TR","Logic2"&amp;"_"&amp;TEXT(C415,"dd.mm.yyyy") &amp;"_"&amp; F415,"")</f>
        <v/>
      </c>
      <c r="N415" s="21" t="e">
        <f ca="1">IF(AND(M415&lt;&gt; "", COUNTIF(SAP!#REF!,M415)&gt;0),"Matched", "")</f>
        <v>#REF!</v>
      </c>
      <c r="O415" s="21" t="str">
        <f t="shared" ref="O415:O478" si="22">IF(D415="AF","Logic3"&amp;"_"&amp;G415,"")</f>
        <v/>
      </c>
      <c r="P415" s="21" t="e">
        <f ca="1">IF(AND(O415&lt;&gt; "", COUNTIF(SAP!#REF!,O415)&gt;0),"Matched", "")</f>
        <v>#REF!</v>
      </c>
      <c r="Q415" s="21" t="str">
        <f ca="1">IF(OR(D415="AC",D415="TR"),"Logic4"&amp;"_"&amp;TEXT(C415,"dd.mm.yyyy") &amp;"_"&amp; 1174868.69,"")</f>
        <v>Logic4_03.04.2020_1174868.69</v>
      </c>
      <c r="R415" s="21" t="e">
        <f ca="1">IF(AND(Q415&lt;&gt; "", COUNTIF(SAP!#REF!,Q415)&gt;0),"Matched", "")</f>
        <v>#REF!</v>
      </c>
    </row>
    <row r="416" spans="1:18" hidden="1">
      <c r="A416" s="21">
        <v>11563327</v>
      </c>
      <c r="B416" s="22">
        <v>43924</v>
      </c>
      <c r="C416" s="22">
        <v>43924</v>
      </c>
      <c r="D416" s="21" t="s">
        <v>10</v>
      </c>
      <c r="E416" s="23">
        <v>0</v>
      </c>
      <c r="F416" s="23">
        <v>0</v>
      </c>
      <c r="G416" s="23">
        <v>3640</v>
      </c>
      <c r="H416" s="23">
        <v>121673.06</v>
      </c>
      <c r="I416" s="21" t="s">
        <v>11</v>
      </c>
      <c r="J416" s="21" t="s">
        <v>12</v>
      </c>
      <c r="K416" s="21" t="str">
        <f t="shared" si="20"/>
        <v/>
      </c>
      <c r="L416" s="21" t="e">
        <f ca="1">IF(AND(K416&lt;&gt; "", COUNTIF(SAP!#REF!,K416)&gt;0),"Matched", "")</f>
        <v>#REF!</v>
      </c>
      <c r="M416" s="21" t="str">
        <f t="shared" si="21"/>
        <v/>
      </c>
      <c r="N416" s="21" t="e">
        <f ca="1">IF(AND(M416&lt;&gt; "", COUNTIF(SAP!#REF!,M416)&gt;0),"Matched", "")</f>
        <v>#REF!</v>
      </c>
      <c r="O416" s="21" t="str">
        <f t="shared" si="22"/>
        <v/>
      </c>
      <c r="P416" s="21" t="e">
        <f ca="1">IF(AND(O416&lt;&gt; "", COUNTIF(SAP!#REF!,O416)&gt;0),"Matched", "")</f>
        <v>#REF!</v>
      </c>
      <c r="Q416" s="21" t="str">
        <f ca="1">IF(OR(D416="AC",D416="TR"),"Logic4"&amp;"_"&amp;TEXT(C416,"dd.mm.yyyy") &amp;"_"&amp; 1174868.69,"")</f>
        <v>Logic4_03.04.2020_1174868.69</v>
      </c>
      <c r="R416" s="21" t="e">
        <f ca="1">IF(AND(Q416&lt;&gt; "", COUNTIF(SAP!#REF!,Q416)&gt;0),"Matched", "")</f>
        <v>#REF!</v>
      </c>
    </row>
    <row r="417" spans="1:18" hidden="1">
      <c r="A417" s="21">
        <v>11563327</v>
      </c>
      <c r="B417" s="22">
        <v>43924</v>
      </c>
      <c r="C417" s="22">
        <v>43924</v>
      </c>
      <c r="D417" s="21" t="s">
        <v>10</v>
      </c>
      <c r="E417" s="23">
        <v>0</v>
      </c>
      <c r="F417" s="23">
        <v>0</v>
      </c>
      <c r="G417" s="23">
        <v>3697.05</v>
      </c>
      <c r="H417" s="23">
        <v>125370.11</v>
      </c>
      <c r="I417" s="21" t="s">
        <v>11</v>
      </c>
      <c r="J417" s="21" t="s">
        <v>12</v>
      </c>
      <c r="K417" s="21" t="str">
        <f t="shared" si="20"/>
        <v/>
      </c>
      <c r="L417" s="21" t="e">
        <f ca="1">IF(AND(K417&lt;&gt; "", COUNTIF(SAP!#REF!,K417)&gt;0),"Matched", "")</f>
        <v>#REF!</v>
      </c>
      <c r="M417" s="21" t="str">
        <f t="shared" si="21"/>
        <v/>
      </c>
      <c r="N417" s="21" t="e">
        <f ca="1">IF(AND(M417&lt;&gt; "", COUNTIF(SAP!#REF!,M417)&gt;0),"Matched", "")</f>
        <v>#REF!</v>
      </c>
      <c r="O417" s="21" t="str">
        <f t="shared" si="22"/>
        <v/>
      </c>
      <c r="P417" s="21" t="e">
        <f ca="1">IF(AND(O417&lt;&gt; "", COUNTIF(SAP!#REF!,O417)&gt;0),"Matched", "")</f>
        <v>#REF!</v>
      </c>
      <c r="Q417" s="21" t="str">
        <f ca="1">IF(OR(D417="AC",D417="TR"),"Logic4"&amp;"_"&amp;TEXT(C417,"dd.mm.yyyy") &amp;"_"&amp; 1174868.69,"")</f>
        <v>Logic4_03.04.2020_1174868.69</v>
      </c>
      <c r="R417" s="21" t="e">
        <f ca="1">IF(AND(Q417&lt;&gt; "", COUNTIF(SAP!#REF!,Q417)&gt;0),"Matched", "")</f>
        <v>#REF!</v>
      </c>
    </row>
    <row r="418" spans="1:18" hidden="1">
      <c r="A418" s="21">
        <v>11563327</v>
      </c>
      <c r="B418" s="22">
        <v>43924</v>
      </c>
      <c r="C418" s="22">
        <v>43924</v>
      </c>
      <c r="D418" s="21" t="s">
        <v>10</v>
      </c>
      <c r="E418" s="23">
        <v>0</v>
      </c>
      <c r="F418" s="23">
        <v>0</v>
      </c>
      <c r="G418" s="23">
        <v>3712.1</v>
      </c>
      <c r="H418" s="23">
        <v>129082.21</v>
      </c>
      <c r="I418" s="21" t="s">
        <v>11</v>
      </c>
      <c r="J418" s="21" t="s">
        <v>12</v>
      </c>
      <c r="K418" s="21" t="str">
        <f t="shared" si="20"/>
        <v/>
      </c>
      <c r="L418" s="21" t="e">
        <f ca="1">IF(AND(K418&lt;&gt; "", COUNTIF(SAP!#REF!,K418)&gt;0),"Matched", "")</f>
        <v>#REF!</v>
      </c>
      <c r="M418" s="21" t="str">
        <f t="shared" si="21"/>
        <v/>
      </c>
      <c r="N418" s="21" t="e">
        <f ca="1">IF(AND(M418&lt;&gt; "", COUNTIF(SAP!#REF!,M418)&gt;0),"Matched", "")</f>
        <v>#REF!</v>
      </c>
      <c r="O418" s="21" t="str">
        <f t="shared" si="22"/>
        <v/>
      </c>
      <c r="P418" s="21" t="e">
        <f ca="1">IF(AND(O418&lt;&gt; "", COUNTIF(SAP!#REF!,O418)&gt;0),"Matched", "")</f>
        <v>#REF!</v>
      </c>
      <c r="Q418" s="21" t="str">
        <f ca="1">IF(OR(D418="AC",D418="TR"),"Logic4"&amp;"_"&amp;TEXT(C418,"dd.mm.yyyy") &amp;"_"&amp; 1174868.69,"")</f>
        <v>Logic4_03.04.2020_1174868.69</v>
      </c>
      <c r="R418" s="21" t="e">
        <f ca="1">IF(AND(Q418&lt;&gt; "", COUNTIF(SAP!#REF!,Q418)&gt;0),"Matched", "")</f>
        <v>#REF!</v>
      </c>
    </row>
    <row r="419" spans="1:18" hidden="1">
      <c r="A419" s="21">
        <v>11563327</v>
      </c>
      <c r="B419" s="22">
        <v>43924</v>
      </c>
      <c r="C419" s="22">
        <v>43924</v>
      </c>
      <c r="D419" s="21" t="s">
        <v>10</v>
      </c>
      <c r="E419" s="23">
        <v>0</v>
      </c>
      <c r="F419" s="23">
        <v>0</v>
      </c>
      <c r="G419" s="23">
        <v>3810</v>
      </c>
      <c r="H419" s="23">
        <v>132892.21</v>
      </c>
      <c r="I419" s="21" t="s">
        <v>11</v>
      </c>
      <c r="J419" s="21" t="s">
        <v>12</v>
      </c>
      <c r="K419" s="21" t="str">
        <f t="shared" si="20"/>
        <v/>
      </c>
      <c r="L419" s="21" t="e">
        <f ca="1">IF(AND(K419&lt;&gt; "", COUNTIF(SAP!#REF!,K419)&gt;0),"Matched", "")</f>
        <v>#REF!</v>
      </c>
      <c r="M419" s="21" t="str">
        <f t="shared" si="21"/>
        <v/>
      </c>
      <c r="N419" s="21" t="e">
        <f ca="1">IF(AND(M419&lt;&gt; "", COUNTIF(SAP!#REF!,M419)&gt;0),"Matched", "")</f>
        <v>#REF!</v>
      </c>
      <c r="O419" s="21" t="str">
        <f t="shared" si="22"/>
        <v/>
      </c>
      <c r="P419" s="21" t="e">
        <f ca="1">IF(AND(O419&lt;&gt; "", COUNTIF(SAP!#REF!,O419)&gt;0),"Matched", "")</f>
        <v>#REF!</v>
      </c>
      <c r="Q419" s="21" t="str">
        <f ca="1">IF(OR(D419="AC",D419="TR"),"Logic4"&amp;"_"&amp;TEXT(C419,"dd.mm.yyyy") &amp;"_"&amp; 1174868.69,"")</f>
        <v>Logic4_03.04.2020_1174868.69</v>
      </c>
      <c r="R419" s="21" t="e">
        <f ca="1">IF(AND(Q419&lt;&gt; "", COUNTIF(SAP!#REF!,Q419)&gt;0),"Matched", "")</f>
        <v>#REF!</v>
      </c>
    </row>
    <row r="420" spans="1:18" hidden="1">
      <c r="A420" s="21">
        <v>11563327</v>
      </c>
      <c r="B420" s="22">
        <v>43924</v>
      </c>
      <c r="C420" s="22">
        <v>43924</v>
      </c>
      <c r="D420" s="21" t="s">
        <v>10</v>
      </c>
      <c r="E420" s="23">
        <v>0</v>
      </c>
      <c r="F420" s="23">
        <v>0</v>
      </c>
      <c r="G420" s="23">
        <v>3812</v>
      </c>
      <c r="H420" s="23">
        <v>136704.21</v>
      </c>
      <c r="I420" s="21" t="s">
        <v>11</v>
      </c>
      <c r="J420" s="21" t="s">
        <v>12</v>
      </c>
      <c r="K420" s="21" t="str">
        <f t="shared" si="20"/>
        <v/>
      </c>
      <c r="L420" s="21" t="e">
        <f ca="1">IF(AND(K420&lt;&gt; "", COUNTIF(SAP!#REF!,K420)&gt;0),"Matched", "")</f>
        <v>#REF!</v>
      </c>
      <c r="M420" s="21" t="str">
        <f t="shared" si="21"/>
        <v/>
      </c>
      <c r="N420" s="21" t="e">
        <f ca="1">IF(AND(M420&lt;&gt; "", COUNTIF(SAP!#REF!,M420)&gt;0),"Matched", "")</f>
        <v>#REF!</v>
      </c>
      <c r="O420" s="21" t="str">
        <f t="shared" si="22"/>
        <v/>
      </c>
      <c r="P420" s="21" t="e">
        <f ca="1">IF(AND(O420&lt;&gt; "", COUNTIF(SAP!#REF!,O420)&gt;0),"Matched", "")</f>
        <v>#REF!</v>
      </c>
      <c r="Q420" s="21" t="str">
        <f ca="1">IF(OR(D420="AC",D420="TR"),"Logic4"&amp;"_"&amp;TEXT(C420,"dd.mm.yyyy") &amp;"_"&amp; 1174868.69,"")</f>
        <v>Logic4_03.04.2020_1174868.69</v>
      </c>
      <c r="R420" s="21" t="e">
        <f ca="1">IF(AND(Q420&lt;&gt; "", COUNTIF(SAP!#REF!,Q420)&gt;0),"Matched", "")</f>
        <v>#REF!</v>
      </c>
    </row>
    <row r="421" spans="1:18" hidden="1">
      <c r="A421" s="21">
        <v>11563327</v>
      </c>
      <c r="B421" s="22">
        <v>43924</v>
      </c>
      <c r="C421" s="22">
        <v>43924</v>
      </c>
      <c r="D421" s="21" t="s">
        <v>10</v>
      </c>
      <c r="E421" s="23">
        <v>0</v>
      </c>
      <c r="F421" s="23">
        <v>0</v>
      </c>
      <c r="G421" s="23">
        <v>3950</v>
      </c>
      <c r="H421" s="23">
        <v>140654.21</v>
      </c>
      <c r="I421" s="21" t="s">
        <v>11</v>
      </c>
      <c r="J421" s="21" t="s">
        <v>12</v>
      </c>
      <c r="K421" s="21" t="str">
        <f t="shared" si="20"/>
        <v/>
      </c>
      <c r="L421" s="21" t="e">
        <f ca="1">IF(AND(K421&lt;&gt; "", COUNTIF(SAP!#REF!,K421)&gt;0),"Matched", "")</f>
        <v>#REF!</v>
      </c>
      <c r="M421" s="21" t="str">
        <f t="shared" si="21"/>
        <v/>
      </c>
      <c r="N421" s="21" t="e">
        <f ca="1">IF(AND(M421&lt;&gt; "", COUNTIF(SAP!#REF!,M421)&gt;0),"Matched", "")</f>
        <v>#REF!</v>
      </c>
      <c r="O421" s="21" t="str">
        <f t="shared" si="22"/>
        <v/>
      </c>
      <c r="P421" s="21" t="e">
        <f ca="1">IF(AND(O421&lt;&gt; "", COUNTIF(SAP!#REF!,O421)&gt;0),"Matched", "")</f>
        <v>#REF!</v>
      </c>
      <c r="Q421" s="21" t="str">
        <f ca="1">IF(OR(D421="AC",D421="TR"),"Logic4"&amp;"_"&amp;TEXT(C421,"dd.mm.yyyy") &amp;"_"&amp; 1174868.69,"")</f>
        <v>Logic4_03.04.2020_1174868.69</v>
      </c>
      <c r="R421" s="21" t="e">
        <f ca="1">IF(AND(Q421&lt;&gt; "", COUNTIF(SAP!#REF!,Q421)&gt;0),"Matched", "")</f>
        <v>#REF!</v>
      </c>
    </row>
    <row r="422" spans="1:18" hidden="1">
      <c r="A422" s="21">
        <v>11563327</v>
      </c>
      <c r="B422" s="22">
        <v>43924</v>
      </c>
      <c r="C422" s="22">
        <v>43924</v>
      </c>
      <c r="D422" s="21" t="s">
        <v>10</v>
      </c>
      <c r="E422" s="23">
        <v>0</v>
      </c>
      <c r="F422" s="23">
        <v>0</v>
      </c>
      <c r="G422" s="23">
        <v>3960</v>
      </c>
      <c r="H422" s="23">
        <v>144614.21</v>
      </c>
      <c r="I422" s="21" t="s">
        <v>11</v>
      </c>
      <c r="J422" s="21" t="s">
        <v>12</v>
      </c>
      <c r="K422" s="21" t="str">
        <f t="shared" si="20"/>
        <v/>
      </c>
      <c r="L422" s="21" t="e">
        <f ca="1">IF(AND(K422&lt;&gt; "", COUNTIF(SAP!#REF!,K422)&gt;0),"Matched", "")</f>
        <v>#REF!</v>
      </c>
      <c r="M422" s="21" t="str">
        <f t="shared" si="21"/>
        <v/>
      </c>
      <c r="N422" s="21" t="e">
        <f ca="1">IF(AND(M422&lt;&gt; "", COUNTIF(SAP!#REF!,M422)&gt;0),"Matched", "")</f>
        <v>#REF!</v>
      </c>
      <c r="O422" s="21" t="str">
        <f t="shared" si="22"/>
        <v/>
      </c>
      <c r="P422" s="21" t="e">
        <f ca="1">IF(AND(O422&lt;&gt; "", COUNTIF(SAP!#REF!,O422)&gt;0),"Matched", "")</f>
        <v>#REF!</v>
      </c>
      <c r="Q422" s="21" t="str">
        <f ca="1">IF(OR(D422="AC",D422="TR"),"Logic4"&amp;"_"&amp;TEXT(C422,"dd.mm.yyyy") &amp;"_"&amp; 1174868.69,"")</f>
        <v>Logic4_03.04.2020_1174868.69</v>
      </c>
      <c r="R422" s="21" t="e">
        <f ca="1">IF(AND(Q422&lt;&gt; "", COUNTIF(SAP!#REF!,Q422)&gt;0),"Matched", "")</f>
        <v>#REF!</v>
      </c>
    </row>
    <row r="423" spans="1:18" hidden="1">
      <c r="A423" s="21">
        <v>11563327</v>
      </c>
      <c r="B423" s="22">
        <v>43924</v>
      </c>
      <c r="C423" s="22">
        <v>43924</v>
      </c>
      <c r="D423" s="21" t="s">
        <v>10</v>
      </c>
      <c r="E423" s="23">
        <v>0</v>
      </c>
      <c r="F423" s="23">
        <v>0</v>
      </c>
      <c r="G423" s="23">
        <v>4000</v>
      </c>
      <c r="H423" s="23">
        <v>148614.21</v>
      </c>
      <c r="I423" s="21" t="s">
        <v>11</v>
      </c>
      <c r="J423" s="21" t="s">
        <v>12</v>
      </c>
      <c r="K423" s="21" t="str">
        <f t="shared" si="20"/>
        <v/>
      </c>
      <c r="L423" s="21" t="e">
        <f ca="1">IF(AND(K423&lt;&gt; "", COUNTIF(SAP!#REF!,K423)&gt;0),"Matched", "")</f>
        <v>#REF!</v>
      </c>
      <c r="M423" s="21" t="str">
        <f t="shared" si="21"/>
        <v/>
      </c>
      <c r="N423" s="21" t="e">
        <f ca="1">IF(AND(M423&lt;&gt; "", COUNTIF(SAP!#REF!,M423)&gt;0),"Matched", "")</f>
        <v>#REF!</v>
      </c>
      <c r="O423" s="21" t="str">
        <f t="shared" si="22"/>
        <v/>
      </c>
      <c r="P423" s="21" t="e">
        <f ca="1">IF(AND(O423&lt;&gt; "", COUNTIF(SAP!#REF!,O423)&gt;0),"Matched", "")</f>
        <v>#REF!</v>
      </c>
      <c r="Q423" s="21" t="str">
        <f ca="1">IF(OR(D423="AC",D423="TR"),"Logic4"&amp;"_"&amp;TEXT(C423,"dd.mm.yyyy") &amp;"_"&amp; 1174868.69,"")</f>
        <v>Logic4_03.04.2020_1174868.69</v>
      </c>
      <c r="R423" s="21" t="e">
        <f ca="1">IF(AND(Q423&lt;&gt; "", COUNTIF(SAP!#REF!,Q423)&gt;0),"Matched", "")</f>
        <v>#REF!</v>
      </c>
    </row>
    <row r="424" spans="1:18" hidden="1">
      <c r="A424" s="21">
        <v>11563327</v>
      </c>
      <c r="B424" s="22">
        <v>43924</v>
      </c>
      <c r="C424" s="22">
        <v>43924</v>
      </c>
      <c r="D424" s="21" t="s">
        <v>10</v>
      </c>
      <c r="E424" s="23">
        <v>0</v>
      </c>
      <c r="F424" s="23">
        <v>0</v>
      </c>
      <c r="G424" s="23">
        <v>4040</v>
      </c>
      <c r="H424" s="23">
        <v>152654.21</v>
      </c>
      <c r="I424" s="21" t="s">
        <v>11</v>
      </c>
      <c r="J424" s="21" t="s">
        <v>12</v>
      </c>
      <c r="K424" s="21" t="str">
        <f t="shared" si="20"/>
        <v/>
      </c>
      <c r="L424" s="21" t="e">
        <f ca="1">IF(AND(K424&lt;&gt; "", COUNTIF(SAP!#REF!,K424)&gt;0),"Matched", "")</f>
        <v>#REF!</v>
      </c>
      <c r="M424" s="21" t="str">
        <f t="shared" si="21"/>
        <v/>
      </c>
      <c r="N424" s="21" t="e">
        <f ca="1">IF(AND(M424&lt;&gt; "", COUNTIF(SAP!#REF!,M424)&gt;0),"Matched", "")</f>
        <v>#REF!</v>
      </c>
      <c r="O424" s="21" t="str">
        <f t="shared" si="22"/>
        <v/>
      </c>
      <c r="P424" s="21" t="e">
        <f ca="1">IF(AND(O424&lt;&gt; "", COUNTIF(SAP!#REF!,O424)&gt;0),"Matched", "")</f>
        <v>#REF!</v>
      </c>
      <c r="Q424" s="21" t="str">
        <f ca="1">IF(OR(D424="AC",D424="TR"),"Logic4"&amp;"_"&amp;TEXT(C424,"dd.mm.yyyy") &amp;"_"&amp; 1174868.69,"")</f>
        <v>Logic4_03.04.2020_1174868.69</v>
      </c>
      <c r="R424" s="21" t="e">
        <f ca="1">IF(AND(Q424&lt;&gt; "", COUNTIF(SAP!#REF!,Q424)&gt;0),"Matched", "")</f>
        <v>#REF!</v>
      </c>
    </row>
    <row r="425" spans="1:18" hidden="1">
      <c r="A425" s="21">
        <v>11563327</v>
      </c>
      <c r="B425" s="22">
        <v>43924</v>
      </c>
      <c r="C425" s="22">
        <v>43924</v>
      </c>
      <c r="D425" s="21" t="s">
        <v>10</v>
      </c>
      <c r="E425" s="23">
        <v>0</v>
      </c>
      <c r="F425" s="23">
        <v>0</v>
      </c>
      <c r="G425" s="23">
        <v>4054.5</v>
      </c>
      <c r="H425" s="23">
        <v>156708.71</v>
      </c>
      <c r="I425" s="21" t="s">
        <v>11</v>
      </c>
      <c r="J425" s="21" t="s">
        <v>12</v>
      </c>
      <c r="K425" s="21" t="str">
        <f t="shared" si="20"/>
        <v/>
      </c>
      <c r="L425" s="21" t="e">
        <f ca="1">IF(AND(K425&lt;&gt; "", COUNTIF(SAP!#REF!,K425)&gt;0),"Matched", "")</f>
        <v>#REF!</v>
      </c>
      <c r="M425" s="21" t="str">
        <f t="shared" si="21"/>
        <v/>
      </c>
      <c r="N425" s="21" t="e">
        <f ca="1">IF(AND(M425&lt;&gt; "", COUNTIF(SAP!#REF!,M425)&gt;0),"Matched", "")</f>
        <v>#REF!</v>
      </c>
      <c r="O425" s="21" t="str">
        <f t="shared" si="22"/>
        <v/>
      </c>
      <c r="P425" s="21" t="e">
        <f ca="1">IF(AND(O425&lt;&gt; "", COUNTIF(SAP!#REF!,O425)&gt;0),"Matched", "")</f>
        <v>#REF!</v>
      </c>
      <c r="Q425" s="21" t="str">
        <f ca="1">IF(OR(D425="AC",D425="TR"),"Logic4"&amp;"_"&amp;TEXT(C425,"dd.mm.yyyy") &amp;"_"&amp; 1174868.69,"")</f>
        <v>Logic4_03.04.2020_1174868.69</v>
      </c>
      <c r="R425" s="21" t="e">
        <f ca="1">IF(AND(Q425&lt;&gt; "", COUNTIF(SAP!#REF!,Q425)&gt;0),"Matched", "")</f>
        <v>#REF!</v>
      </c>
    </row>
    <row r="426" spans="1:18" hidden="1">
      <c r="A426" s="21">
        <v>11563327</v>
      </c>
      <c r="B426" s="22">
        <v>43924</v>
      </c>
      <c r="C426" s="22">
        <v>43924</v>
      </c>
      <c r="D426" s="21" t="s">
        <v>10</v>
      </c>
      <c r="E426" s="23">
        <v>0</v>
      </c>
      <c r="F426" s="23">
        <v>0</v>
      </c>
      <c r="G426" s="23">
        <v>4070.5</v>
      </c>
      <c r="H426" s="23">
        <v>160779.21</v>
      </c>
      <c r="I426" s="21" t="s">
        <v>11</v>
      </c>
      <c r="J426" s="21" t="s">
        <v>12</v>
      </c>
      <c r="K426" s="21" t="str">
        <f t="shared" si="20"/>
        <v/>
      </c>
      <c r="L426" s="21" t="e">
        <f ca="1">IF(AND(K426&lt;&gt; "", COUNTIF(SAP!#REF!,K426)&gt;0),"Matched", "")</f>
        <v>#REF!</v>
      </c>
      <c r="M426" s="21" t="str">
        <f t="shared" si="21"/>
        <v/>
      </c>
      <c r="N426" s="21" t="e">
        <f ca="1">IF(AND(M426&lt;&gt; "", COUNTIF(SAP!#REF!,M426)&gt;0),"Matched", "")</f>
        <v>#REF!</v>
      </c>
      <c r="O426" s="21" t="str">
        <f t="shared" si="22"/>
        <v/>
      </c>
      <c r="P426" s="21" t="e">
        <f ca="1">IF(AND(O426&lt;&gt; "", COUNTIF(SAP!#REF!,O426)&gt;0),"Matched", "")</f>
        <v>#REF!</v>
      </c>
      <c r="Q426" s="21" t="str">
        <f ca="1">IF(OR(D426="AC",D426="TR"),"Logic4"&amp;"_"&amp;TEXT(C426,"dd.mm.yyyy") &amp;"_"&amp; 1174868.69,"")</f>
        <v>Logic4_03.04.2020_1174868.69</v>
      </c>
      <c r="R426" s="21" t="e">
        <f ca="1">IF(AND(Q426&lt;&gt; "", COUNTIF(SAP!#REF!,Q426)&gt;0),"Matched", "")</f>
        <v>#REF!</v>
      </c>
    </row>
    <row r="427" spans="1:18" hidden="1">
      <c r="A427" s="21">
        <v>11563327</v>
      </c>
      <c r="B427" s="22">
        <v>43924</v>
      </c>
      <c r="C427" s="22">
        <v>43924</v>
      </c>
      <c r="D427" s="21" t="s">
        <v>10</v>
      </c>
      <c r="E427" s="23">
        <v>0</v>
      </c>
      <c r="F427" s="23">
        <v>0</v>
      </c>
      <c r="G427" s="23">
        <v>4103</v>
      </c>
      <c r="H427" s="23">
        <v>164882.21</v>
      </c>
      <c r="I427" s="21" t="s">
        <v>11</v>
      </c>
      <c r="J427" s="21" t="s">
        <v>12</v>
      </c>
      <c r="K427" s="21" t="str">
        <f t="shared" si="20"/>
        <v/>
      </c>
      <c r="L427" s="21" t="e">
        <f ca="1">IF(AND(K427&lt;&gt; "", COUNTIF(SAP!#REF!,K427)&gt;0),"Matched", "")</f>
        <v>#REF!</v>
      </c>
      <c r="M427" s="21" t="str">
        <f t="shared" si="21"/>
        <v/>
      </c>
      <c r="N427" s="21" t="e">
        <f ca="1">IF(AND(M427&lt;&gt; "", COUNTIF(SAP!#REF!,M427)&gt;0),"Matched", "")</f>
        <v>#REF!</v>
      </c>
      <c r="O427" s="21" t="str">
        <f t="shared" si="22"/>
        <v/>
      </c>
      <c r="P427" s="21" t="e">
        <f ca="1">IF(AND(O427&lt;&gt; "", COUNTIF(SAP!#REF!,O427)&gt;0),"Matched", "")</f>
        <v>#REF!</v>
      </c>
      <c r="Q427" s="21" t="str">
        <f ca="1">IF(OR(D427="AC",D427="TR"),"Logic4"&amp;"_"&amp;TEXT(C427,"dd.mm.yyyy") &amp;"_"&amp; 1174868.69,"")</f>
        <v>Logic4_03.04.2020_1174868.69</v>
      </c>
      <c r="R427" s="21" t="e">
        <f ca="1">IF(AND(Q427&lt;&gt; "", COUNTIF(SAP!#REF!,Q427)&gt;0),"Matched", "")</f>
        <v>#REF!</v>
      </c>
    </row>
    <row r="428" spans="1:18" hidden="1">
      <c r="A428" s="21">
        <v>11563327</v>
      </c>
      <c r="B428" s="22">
        <v>43924</v>
      </c>
      <c r="C428" s="22">
        <v>43924</v>
      </c>
      <c r="D428" s="21" t="s">
        <v>10</v>
      </c>
      <c r="E428" s="23">
        <v>0</v>
      </c>
      <c r="F428" s="23">
        <v>0</v>
      </c>
      <c r="G428" s="23">
        <v>4267.68</v>
      </c>
      <c r="H428" s="23">
        <v>169149.89</v>
      </c>
      <c r="I428" s="21" t="s">
        <v>11</v>
      </c>
      <c r="J428" s="21" t="s">
        <v>12</v>
      </c>
      <c r="K428" s="21" t="str">
        <f t="shared" si="20"/>
        <v/>
      </c>
      <c r="L428" s="21" t="e">
        <f ca="1">IF(AND(K428&lt;&gt; "", COUNTIF(SAP!#REF!,K428)&gt;0),"Matched", "")</f>
        <v>#REF!</v>
      </c>
      <c r="M428" s="21" t="str">
        <f t="shared" si="21"/>
        <v/>
      </c>
      <c r="N428" s="21" t="e">
        <f ca="1">IF(AND(M428&lt;&gt; "", COUNTIF(SAP!#REF!,M428)&gt;0),"Matched", "")</f>
        <v>#REF!</v>
      </c>
      <c r="O428" s="21" t="str">
        <f t="shared" si="22"/>
        <v/>
      </c>
      <c r="P428" s="21" t="e">
        <f ca="1">IF(AND(O428&lt;&gt; "", COUNTIF(SAP!#REF!,O428)&gt;0),"Matched", "")</f>
        <v>#REF!</v>
      </c>
      <c r="Q428" s="21" t="str">
        <f ca="1">IF(OR(D428="AC",D428="TR"),"Logic4"&amp;"_"&amp;TEXT(C428,"dd.mm.yyyy") &amp;"_"&amp; 1174868.69,"")</f>
        <v>Logic4_03.04.2020_1174868.69</v>
      </c>
      <c r="R428" s="21" t="e">
        <f ca="1">IF(AND(Q428&lt;&gt; "", COUNTIF(SAP!#REF!,Q428)&gt;0),"Matched", "")</f>
        <v>#REF!</v>
      </c>
    </row>
    <row r="429" spans="1:18" hidden="1">
      <c r="A429" s="21">
        <v>11563327</v>
      </c>
      <c r="B429" s="22">
        <v>43924</v>
      </c>
      <c r="C429" s="22">
        <v>43924</v>
      </c>
      <c r="D429" s="21" t="s">
        <v>10</v>
      </c>
      <c r="E429" s="23">
        <v>0</v>
      </c>
      <c r="F429" s="23">
        <v>0</v>
      </c>
      <c r="G429" s="23">
        <v>4300</v>
      </c>
      <c r="H429" s="23">
        <v>173449.89</v>
      </c>
      <c r="I429" s="21" t="s">
        <v>11</v>
      </c>
      <c r="J429" s="21" t="s">
        <v>12</v>
      </c>
      <c r="K429" s="21" t="str">
        <f t="shared" si="20"/>
        <v/>
      </c>
      <c r="L429" s="21" t="e">
        <f ca="1">IF(AND(K429&lt;&gt; "", COUNTIF(SAP!#REF!,K429)&gt;0),"Matched", "")</f>
        <v>#REF!</v>
      </c>
      <c r="M429" s="21" t="str">
        <f t="shared" si="21"/>
        <v/>
      </c>
      <c r="N429" s="21" t="e">
        <f ca="1">IF(AND(M429&lt;&gt; "", COUNTIF(SAP!#REF!,M429)&gt;0),"Matched", "")</f>
        <v>#REF!</v>
      </c>
      <c r="O429" s="21" t="str">
        <f t="shared" si="22"/>
        <v/>
      </c>
      <c r="P429" s="21" t="e">
        <f ca="1">IF(AND(O429&lt;&gt; "", COUNTIF(SAP!#REF!,O429)&gt;0),"Matched", "")</f>
        <v>#REF!</v>
      </c>
      <c r="Q429" s="21" t="str">
        <f ca="1">IF(OR(D429="AC",D429="TR"),"Logic4"&amp;"_"&amp;TEXT(C429,"dd.mm.yyyy") &amp;"_"&amp; 1174868.69,"")</f>
        <v>Logic4_03.04.2020_1174868.69</v>
      </c>
      <c r="R429" s="21" t="e">
        <f ca="1">IF(AND(Q429&lt;&gt; "", COUNTIF(SAP!#REF!,Q429)&gt;0),"Matched", "")</f>
        <v>#REF!</v>
      </c>
    </row>
    <row r="430" spans="1:18" hidden="1">
      <c r="A430" s="21">
        <v>11563327</v>
      </c>
      <c r="B430" s="22">
        <v>43924</v>
      </c>
      <c r="C430" s="22">
        <v>43924</v>
      </c>
      <c r="D430" s="21" t="s">
        <v>10</v>
      </c>
      <c r="E430" s="23">
        <v>0</v>
      </c>
      <c r="F430" s="23">
        <v>0</v>
      </c>
      <c r="G430" s="23">
        <v>4350</v>
      </c>
      <c r="H430" s="23">
        <v>177799.89</v>
      </c>
      <c r="I430" s="21" t="s">
        <v>11</v>
      </c>
      <c r="J430" s="21" t="s">
        <v>12</v>
      </c>
      <c r="K430" s="21" t="str">
        <f t="shared" si="20"/>
        <v/>
      </c>
      <c r="L430" s="21" t="e">
        <f ca="1">IF(AND(K430&lt;&gt; "", COUNTIF(SAP!#REF!,K430)&gt;0),"Matched", "")</f>
        <v>#REF!</v>
      </c>
      <c r="M430" s="21" t="str">
        <f t="shared" si="21"/>
        <v/>
      </c>
      <c r="N430" s="21" t="e">
        <f ca="1">IF(AND(M430&lt;&gt; "", COUNTIF(SAP!#REF!,M430)&gt;0),"Matched", "")</f>
        <v>#REF!</v>
      </c>
      <c r="O430" s="21" t="str">
        <f t="shared" si="22"/>
        <v/>
      </c>
      <c r="P430" s="21" t="e">
        <f ca="1">IF(AND(O430&lt;&gt; "", COUNTIF(SAP!#REF!,O430)&gt;0),"Matched", "")</f>
        <v>#REF!</v>
      </c>
      <c r="Q430" s="21" t="str">
        <f ca="1">IF(OR(D430="AC",D430="TR"),"Logic4"&amp;"_"&amp;TEXT(C430,"dd.mm.yyyy") &amp;"_"&amp; 1174868.69,"")</f>
        <v>Logic4_03.04.2020_1174868.69</v>
      </c>
      <c r="R430" s="21" t="e">
        <f ca="1">IF(AND(Q430&lt;&gt; "", COUNTIF(SAP!#REF!,Q430)&gt;0),"Matched", "")</f>
        <v>#REF!</v>
      </c>
    </row>
    <row r="431" spans="1:18" hidden="1">
      <c r="A431" s="21">
        <v>11563327</v>
      </c>
      <c r="B431" s="22">
        <v>43924</v>
      </c>
      <c r="C431" s="22">
        <v>43924</v>
      </c>
      <c r="D431" s="21" t="s">
        <v>10</v>
      </c>
      <c r="E431" s="23">
        <v>0</v>
      </c>
      <c r="F431" s="23">
        <v>0</v>
      </c>
      <c r="G431" s="23">
        <v>4623</v>
      </c>
      <c r="H431" s="23">
        <v>182422.89</v>
      </c>
      <c r="I431" s="21" t="s">
        <v>11</v>
      </c>
      <c r="J431" s="21" t="s">
        <v>12</v>
      </c>
      <c r="K431" s="21" t="str">
        <f t="shared" si="20"/>
        <v/>
      </c>
      <c r="L431" s="21" t="e">
        <f ca="1">IF(AND(K431&lt;&gt; "", COUNTIF(SAP!#REF!,K431)&gt;0),"Matched", "")</f>
        <v>#REF!</v>
      </c>
      <c r="M431" s="21" t="str">
        <f t="shared" si="21"/>
        <v/>
      </c>
      <c r="N431" s="21" t="e">
        <f ca="1">IF(AND(M431&lt;&gt; "", COUNTIF(SAP!#REF!,M431)&gt;0),"Matched", "")</f>
        <v>#REF!</v>
      </c>
      <c r="O431" s="21" t="str">
        <f t="shared" si="22"/>
        <v/>
      </c>
      <c r="P431" s="21" t="e">
        <f ca="1">IF(AND(O431&lt;&gt; "", COUNTIF(SAP!#REF!,O431)&gt;0),"Matched", "")</f>
        <v>#REF!</v>
      </c>
      <c r="Q431" s="21" t="str">
        <f ca="1">IF(OR(D431="AC",D431="TR"),"Logic4"&amp;"_"&amp;TEXT(C431,"dd.mm.yyyy") &amp;"_"&amp; 1174868.69,"")</f>
        <v>Logic4_03.04.2020_1174868.69</v>
      </c>
      <c r="R431" s="21" t="e">
        <f ca="1">IF(AND(Q431&lt;&gt; "", COUNTIF(SAP!#REF!,Q431)&gt;0),"Matched", "")</f>
        <v>#REF!</v>
      </c>
    </row>
    <row r="432" spans="1:18" hidden="1">
      <c r="A432" s="21">
        <v>11563327</v>
      </c>
      <c r="B432" s="22">
        <v>43924</v>
      </c>
      <c r="C432" s="22">
        <v>43924</v>
      </c>
      <c r="D432" s="21" t="s">
        <v>10</v>
      </c>
      <c r="E432" s="23">
        <v>0</v>
      </c>
      <c r="F432" s="23">
        <v>0</v>
      </c>
      <c r="G432" s="23">
        <v>4710.5</v>
      </c>
      <c r="H432" s="23">
        <v>187133.39</v>
      </c>
      <c r="I432" s="21" t="s">
        <v>11</v>
      </c>
      <c r="J432" s="21" t="s">
        <v>12</v>
      </c>
      <c r="K432" s="21" t="str">
        <f t="shared" si="20"/>
        <v/>
      </c>
      <c r="L432" s="21" t="e">
        <f ca="1">IF(AND(K432&lt;&gt; "", COUNTIF(SAP!#REF!,K432)&gt;0),"Matched", "")</f>
        <v>#REF!</v>
      </c>
      <c r="M432" s="21" t="str">
        <f t="shared" si="21"/>
        <v/>
      </c>
      <c r="N432" s="21" t="e">
        <f ca="1">IF(AND(M432&lt;&gt; "", COUNTIF(SAP!#REF!,M432)&gt;0),"Matched", "")</f>
        <v>#REF!</v>
      </c>
      <c r="O432" s="21" t="str">
        <f t="shared" si="22"/>
        <v/>
      </c>
      <c r="P432" s="21" t="e">
        <f ca="1">IF(AND(O432&lt;&gt; "", COUNTIF(SAP!#REF!,O432)&gt;0),"Matched", "")</f>
        <v>#REF!</v>
      </c>
      <c r="Q432" s="21" t="str">
        <f ca="1">IF(OR(D432="AC",D432="TR"),"Logic4"&amp;"_"&amp;TEXT(C432,"dd.mm.yyyy") &amp;"_"&amp; 1174868.69,"")</f>
        <v>Logic4_03.04.2020_1174868.69</v>
      </c>
      <c r="R432" s="21" t="e">
        <f ca="1">IF(AND(Q432&lt;&gt; "", COUNTIF(SAP!#REF!,Q432)&gt;0),"Matched", "")</f>
        <v>#REF!</v>
      </c>
    </row>
    <row r="433" spans="1:18" hidden="1">
      <c r="A433" s="21">
        <v>11563327</v>
      </c>
      <c r="B433" s="22">
        <v>43924</v>
      </c>
      <c r="C433" s="22">
        <v>43924</v>
      </c>
      <c r="D433" s="21" t="s">
        <v>10</v>
      </c>
      <c r="E433" s="23">
        <v>0</v>
      </c>
      <c r="F433" s="23">
        <v>0</v>
      </c>
      <c r="G433" s="23">
        <v>4730</v>
      </c>
      <c r="H433" s="23">
        <v>191863.39</v>
      </c>
      <c r="I433" s="21" t="s">
        <v>11</v>
      </c>
      <c r="J433" s="21" t="s">
        <v>12</v>
      </c>
      <c r="K433" s="21" t="str">
        <f t="shared" si="20"/>
        <v/>
      </c>
      <c r="L433" s="21" t="e">
        <f ca="1">IF(AND(K433&lt;&gt; "", COUNTIF(SAP!#REF!,K433)&gt;0),"Matched", "")</f>
        <v>#REF!</v>
      </c>
      <c r="M433" s="21" t="str">
        <f t="shared" si="21"/>
        <v/>
      </c>
      <c r="N433" s="21" t="e">
        <f ca="1">IF(AND(M433&lt;&gt; "", COUNTIF(SAP!#REF!,M433)&gt;0),"Matched", "")</f>
        <v>#REF!</v>
      </c>
      <c r="O433" s="21" t="str">
        <f t="shared" si="22"/>
        <v/>
      </c>
      <c r="P433" s="21" t="e">
        <f ca="1">IF(AND(O433&lt;&gt; "", COUNTIF(SAP!#REF!,O433)&gt;0),"Matched", "")</f>
        <v>#REF!</v>
      </c>
      <c r="Q433" s="21" t="str">
        <f ca="1">IF(OR(D433="AC",D433="TR"),"Logic4"&amp;"_"&amp;TEXT(C433,"dd.mm.yyyy") &amp;"_"&amp; 1174868.69,"")</f>
        <v>Logic4_03.04.2020_1174868.69</v>
      </c>
      <c r="R433" s="21" t="e">
        <f ca="1">IF(AND(Q433&lt;&gt; "", COUNTIF(SAP!#REF!,Q433)&gt;0),"Matched", "")</f>
        <v>#REF!</v>
      </c>
    </row>
    <row r="434" spans="1:18" hidden="1">
      <c r="A434" s="21">
        <v>11563327</v>
      </c>
      <c r="B434" s="22">
        <v>43924</v>
      </c>
      <c r="C434" s="22">
        <v>43924</v>
      </c>
      <c r="D434" s="21" t="s">
        <v>10</v>
      </c>
      <c r="E434" s="23">
        <v>0</v>
      </c>
      <c r="F434" s="23">
        <v>0</v>
      </c>
      <c r="G434" s="23">
        <v>4810</v>
      </c>
      <c r="H434" s="23">
        <v>196673.39</v>
      </c>
      <c r="I434" s="21" t="s">
        <v>11</v>
      </c>
      <c r="J434" s="21" t="s">
        <v>12</v>
      </c>
      <c r="K434" s="21" t="str">
        <f t="shared" si="20"/>
        <v/>
      </c>
      <c r="L434" s="21" t="e">
        <f ca="1">IF(AND(K434&lt;&gt; "", COUNTIF(SAP!#REF!,K434)&gt;0),"Matched", "")</f>
        <v>#REF!</v>
      </c>
      <c r="M434" s="21" t="str">
        <f t="shared" si="21"/>
        <v/>
      </c>
      <c r="N434" s="21" t="e">
        <f ca="1">IF(AND(M434&lt;&gt; "", COUNTIF(SAP!#REF!,M434)&gt;0),"Matched", "")</f>
        <v>#REF!</v>
      </c>
      <c r="O434" s="21" t="str">
        <f t="shared" si="22"/>
        <v/>
      </c>
      <c r="P434" s="21" t="e">
        <f ca="1">IF(AND(O434&lt;&gt; "", COUNTIF(SAP!#REF!,O434)&gt;0),"Matched", "")</f>
        <v>#REF!</v>
      </c>
      <c r="Q434" s="21" t="str">
        <f ca="1">IF(OR(D434="AC",D434="TR"),"Logic4"&amp;"_"&amp;TEXT(C434,"dd.mm.yyyy") &amp;"_"&amp; 1174868.69,"")</f>
        <v>Logic4_03.04.2020_1174868.69</v>
      </c>
      <c r="R434" s="21" t="e">
        <f ca="1">IF(AND(Q434&lt;&gt; "", COUNTIF(SAP!#REF!,Q434)&gt;0),"Matched", "")</f>
        <v>#REF!</v>
      </c>
    </row>
    <row r="435" spans="1:18" hidden="1">
      <c r="A435" s="21">
        <v>11563327</v>
      </c>
      <c r="B435" s="22">
        <v>43924</v>
      </c>
      <c r="C435" s="22">
        <v>43924</v>
      </c>
      <c r="D435" s="21" t="s">
        <v>10</v>
      </c>
      <c r="E435" s="23">
        <v>0</v>
      </c>
      <c r="F435" s="23">
        <v>0</v>
      </c>
      <c r="G435" s="23">
        <v>4860</v>
      </c>
      <c r="H435" s="23">
        <v>201533.39</v>
      </c>
      <c r="I435" s="21" t="s">
        <v>11</v>
      </c>
      <c r="J435" s="21" t="s">
        <v>12</v>
      </c>
      <c r="K435" s="21" t="str">
        <f t="shared" si="20"/>
        <v/>
      </c>
      <c r="L435" s="21" t="e">
        <f ca="1">IF(AND(K435&lt;&gt; "", COUNTIF(SAP!#REF!,K435)&gt;0),"Matched", "")</f>
        <v>#REF!</v>
      </c>
      <c r="M435" s="21" t="str">
        <f t="shared" si="21"/>
        <v/>
      </c>
      <c r="N435" s="21" t="e">
        <f ca="1">IF(AND(M435&lt;&gt; "", COUNTIF(SAP!#REF!,M435)&gt;0),"Matched", "")</f>
        <v>#REF!</v>
      </c>
      <c r="O435" s="21" t="str">
        <f t="shared" si="22"/>
        <v/>
      </c>
      <c r="P435" s="21" t="e">
        <f ca="1">IF(AND(O435&lt;&gt; "", COUNTIF(SAP!#REF!,O435)&gt;0),"Matched", "")</f>
        <v>#REF!</v>
      </c>
      <c r="Q435" s="21" t="str">
        <f ca="1">IF(OR(D435="AC",D435="TR"),"Logic4"&amp;"_"&amp;TEXT(C435,"dd.mm.yyyy") &amp;"_"&amp; 1174868.69,"")</f>
        <v>Logic4_03.04.2020_1174868.69</v>
      </c>
      <c r="R435" s="21" t="e">
        <f ca="1">IF(AND(Q435&lt;&gt; "", COUNTIF(SAP!#REF!,Q435)&gt;0),"Matched", "")</f>
        <v>#REF!</v>
      </c>
    </row>
    <row r="436" spans="1:18" hidden="1">
      <c r="A436" s="21">
        <v>11563327</v>
      </c>
      <c r="B436" s="22">
        <v>43924</v>
      </c>
      <c r="C436" s="22">
        <v>43924</v>
      </c>
      <c r="D436" s="21" t="s">
        <v>10</v>
      </c>
      <c r="E436" s="23">
        <v>0</v>
      </c>
      <c r="F436" s="23">
        <v>0</v>
      </c>
      <c r="G436" s="23">
        <v>4997.5</v>
      </c>
      <c r="H436" s="23">
        <v>206530.89</v>
      </c>
      <c r="I436" s="21" t="s">
        <v>11</v>
      </c>
      <c r="J436" s="21" t="s">
        <v>12</v>
      </c>
      <c r="K436" s="21" t="str">
        <f t="shared" si="20"/>
        <v/>
      </c>
      <c r="L436" s="21" t="e">
        <f ca="1">IF(AND(K436&lt;&gt; "", COUNTIF(SAP!#REF!,K436)&gt;0),"Matched", "")</f>
        <v>#REF!</v>
      </c>
      <c r="M436" s="21" t="str">
        <f t="shared" si="21"/>
        <v/>
      </c>
      <c r="N436" s="21" t="e">
        <f ca="1">IF(AND(M436&lt;&gt; "", COUNTIF(SAP!#REF!,M436)&gt;0),"Matched", "")</f>
        <v>#REF!</v>
      </c>
      <c r="O436" s="21" t="str">
        <f t="shared" si="22"/>
        <v/>
      </c>
      <c r="P436" s="21" t="e">
        <f ca="1">IF(AND(O436&lt;&gt; "", COUNTIF(SAP!#REF!,O436)&gt;0),"Matched", "")</f>
        <v>#REF!</v>
      </c>
      <c r="Q436" s="21" t="str">
        <f ca="1">IF(OR(D436="AC",D436="TR"),"Logic4"&amp;"_"&amp;TEXT(C436,"dd.mm.yyyy") &amp;"_"&amp; 1174868.69,"")</f>
        <v>Logic4_03.04.2020_1174868.69</v>
      </c>
      <c r="R436" s="21" t="e">
        <f ca="1">IF(AND(Q436&lt;&gt; "", COUNTIF(SAP!#REF!,Q436)&gt;0),"Matched", "")</f>
        <v>#REF!</v>
      </c>
    </row>
    <row r="437" spans="1:18" hidden="1">
      <c r="A437" s="21">
        <v>11563327</v>
      </c>
      <c r="B437" s="22">
        <v>43924</v>
      </c>
      <c r="C437" s="22">
        <v>43924</v>
      </c>
      <c r="D437" s="21" t="s">
        <v>10</v>
      </c>
      <c r="E437" s="23">
        <v>0</v>
      </c>
      <c r="F437" s="23">
        <v>0</v>
      </c>
      <c r="G437" s="23">
        <v>5000.8</v>
      </c>
      <c r="H437" s="23">
        <v>211531.69</v>
      </c>
      <c r="I437" s="21" t="s">
        <v>11</v>
      </c>
      <c r="J437" s="21" t="s">
        <v>12</v>
      </c>
      <c r="K437" s="21" t="str">
        <f t="shared" si="20"/>
        <v/>
      </c>
      <c r="L437" s="21" t="e">
        <f ca="1">IF(AND(K437&lt;&gt; "", COUNTIF(SAP!#REF!,K437)&gt;0),"Matched", "")</f>
        <v>#REF!</v>
      </c>
      <c r="M437" s="21" t="str">
        <f t="shared" si="21"/>
        <v/>
      </c>
      <c r="N437" s="21" t="e">
        <f ca="1">IF(AND(M437&lt;&gt; "", COUNTIF(SAP!#REF!,M437)&gt;0),"Matched", "")</f>
        <v>#REF!</v>
      </c>
      <c r="O437" s="21" t="str">
        <f t="shared" si="22"/>
        <v/>
      </c>
      <c r="P437" s="21" t="e">
        <f ca="1">IF(AND(O437&lt;&gt; "", COUNTIF(SAP!#REF!,O437)&gt;0),"Matched", "")</f>
        <v>#REF!</v>
      </c>
      <c r="Q437" s="21" t="str">
        <f ca="1">IF(OR(D437="AC",D437="TR"),"Logic4"&amp;"_"&amp;TEXT(C437,"dd.mm.yyyy") &amp;"_"&amp; 1174868.69,"")</f>
        <v>Logic4_03.04.2020_1174868.69</v>
      </c>
      <c r="R437" s="21" t="e">
        <f ca="1">IF(AND(Q437&lt;&gt; "", COUNTIF(SAP!#REF!,Q437)&gt;0),"Matched", "")</f>
        <v>#REF!</v>
      </c>
    </row>
    <row r="438" spans="1:18" hidden="1">
      <c r="A438" s="21">
        <v>11563327</v>
      </c>
      <c r="B438" s="22">
        <v>43924</v>
      </c>
      <c r="C438" s="22">
        <v>43924</v>
      </c>
      <c r="D438" s="21" t="s">
        <v>10</v>
      </c>
      <c r="E438" s="23">
        <v>0</v>
      </c>
      <c r="F438" s="23">
        <v>0</v>
      </c>
      <c r="G438" s="23">
        <v>5142</v>
      </c>
      <c r="H438" s="23">
        <v>216673.69</v>
      </c>
      <c r="I438" s="21" t="s">
        <v>11</v>
      </c>
      <c r="J438" s="21" t="s">
        <v>12</v>
      </c>
      <c r="K438" s="21" t="str">
        <f t="shared" si="20"/>
        <v/>
      </c>
      <c r="L438" s="21" t="e">
        <f ca="1">IF(AND(K438&lt;&gt; "", COUNTIF(SAP!#REF!,K438)&gt;0),"Matched", "")</f>
        <v>#REF!</v>
      </c>
      <c r="M438" s="21" t="str">
        <f t="shared" si="21"/>
        <v/>
      </c>
      <c r="N438" s="21" t="e">
        <f ca="1">IF(AND(M438&lt;&gt; "", COUNTIF(SAP!#REF!,M438)&gt;0),"Matched", "")</f>
        <v>#REF!</v>
      </c>
      <c r="O438" s="21" t="str">
        <f t="shared" si="22"/>
        <v/>
      </c>
      <c r="P438" s="21" t="e">
        <f ca="1">IF(AND(O438&lt;&gt; "", COUNTIF(SAP!#REF!,O438)&gt;0),"Matched", "")</f>
        <v>#REF!</v>
      </c>
      <c r="Q438" s="21" t="str">
        <f ca="1">IF(OR(D438="AC",D438="TR"),"Logic4"&amp;"_"&amp;TEXT(C438,"dd.mm.yyyy") &amp;"_"&amp; 1174868.69,"")</f>
        <v>Logic4_03.04.2020_1174868.69</v>
      </c>
      <c r="R438" s="21" t="e">
        <f ca="1">IF(AND(Q438&lt;&gt; "", COUNTIF(SAP!#REF!,Q438)&gt;0),"Matched", "")</f>
        <v>#REF!</v>
      </c>
    </row>
    <row r="439" spans="1:18" hidden="1">
      <c r="A439" s="21">
        <v>11563327</v>
      </c>
      <c r="B439" s="22">
        <v>43924</v>
      </c>
      <c r="C439" s="22">
        <v>43924</v>
      </c>
      <c r="D439" s="21" t="s">
        <v>10</v>
      </c>
      <c r="E439" s="23">
        <v>0</v>
      </c>
      <c r="F439" s="23">
        <v>0</v>
      </c>
      <c r="G439" s="23">
        <v>5299.12</v>
      </c>
      <c r="H439" s="23">
        <v>221972.81</v>
      </c>
      <c r="I439" s="21" t="s">
        <v>11</v>
      </c>
      <c r="J439" s="21" t="s">
        <v>12</v>
      </c>
      <c r="K439" s="21" t="str">
        <f t="shared" si="20"/>
        <v/>
      </c>
      <c r="L439" s="21" t="e">
        <f ca="1">IF(AND(K439&lt;&gt; "", COUNTIF(SAP!#REF!,K439)&gt;0),"Matched", "")</f>
        <v>#REF!</v>
      </c>
      <c r="M439" s="21" t="str">
        <f t="shared" si="21"/>
        <v/>
      </c>
      <c r="N439" s="21" t="e">
        <f ca="1">IF(AND(M439&lt;&gt; "", COUNTIF(SAP!#REF!,M439)&gt;0),"Matched", "")</f>
        <v>#REF!</v>
      </c>
      <c r="O439" s="21" t="str">
        <f t="shared" si="22"/>
        <v/>
      </c>
      <c r="P439" s="21" t="e">
        <f ca="1">IF(AND(O439&lt;&gt; "", COUNTIF(SAP!#REF!,O439)&gt;0),"Matched", "")</f>
        <v>#REF!</v>
      </c>
      <c r="Q439" s="21" t="str">
        <f ca="1">IF(OR(D439="AC",D439="TR"),"Logic4"&amp;"_"&amp;TEXT(C439,"dd.mm.yyyy") &amp;"_"&amp; 1174868.69,"")</f>
        <v>Logic4_03.04.2020_1174868.69</v>
      </c>
      <c r="R439" s="21" t="e">
        <f ca="1">IF(AND(Q439&lt;&gt; "", COUNTIF(SAP!#REF!,Q439)&gt;0),"Matched", "")</f>
        <v>#REF!</v>
      </c>
    </row>
    <row r="440" spans="1:18" hidden="1">
      <c r="A440" s="21">
        <v>11563327</v>
      </c>
      <c r="B440" s="22">
        <v>43924</v>
      </c>
      <c r="C440" s="22">
        <v>43924</v>
      </c>
      <c r="D440" s="21" t="s">
        <v>10</v>
      </c>
      <c r="E440" s="23">
        <v>0</v>
      </c>
      <c r="F440" s="23">
        <v>0</v>
      </c>
      <c r="G440" s="23">
        <v>5826</v>
      </c>
      <c r="H440" s="23">
        <v>227798.81</v>
      </c>
      <c r="I440" s="21" t="s">
        <v>11</v>
      </c>
      <c r="J440" s="21" t="s">
        <v>12</v>
      </c>
      <c r="K440" s="21" t="str">
        <f t="shared" si="20"/>
        <v/>
      </c>
      <c r="L440" s="21" t="e">
        <f ca="1">IF(AND(K440&lt;&gt; "", COUNTIF(SAP!#REF!,K440)&gt;0),"Matched", "")</f>
        <v>#REF!</v>
      </c>
      <c r="M440" s="21" t="str">
        <f t="shared" si="21"/>
        <v/>
      </c>
      <c r="N440" s="21" t="e">
        <f ca="1">IF(AND(M440&lt;&gt; "", COUNTIF(SAP!#REF!,M440)&gt;0),"Matched", "")</f>
        <v>#REF!</v>
      </c>
      <c r="O440" s="21" t="str">
        <f t="shared" si="22"/>
        <v/>
      </c>
      <c r="P440" s="21" t="e">
        <f ca="1">IF(AND(O440&lt;&gt; "", COUNTIF(SAP!#REF!,O440)&gt;0),"Matched", "")</f>
        <v>#REF!</v>
      </c>
      <c r="Q440" s="21" t="str">
        <f ca="1">IF(OR(D440="AC",D440="TR"),"Logic4"&amp;"_"&amp;TEXT(C440,"dd.mm.yyyy") &amp;"_"&amp; 1174868.69,"")</f>
        <v>Logic4_03.04.2020_1174868.69</v>
      </c>
      <c r="R440" s="21" t="e">
        <f ca="1">IF(AND(Q440&lt;&gt; "", COUNTIF(SAP!#REF!,Q440)&gt;0),"Matched", "")</f>
        <v>#REF!</v>
      </c>
    </row>
    <row r="441" spans="1:18" hidden="1">
      <c r="A441" s="21">
        <v>11563327</v>
      </c>
      <c r="B441" s="22">
        <v>43924</v>
      </c>
      <c r="C441" s="22">
        <v>43924</v>
      </c>
      <c r="D441" s="21" t="s">
        <v>10</v>
      </c>
      <c r="E441" s="23">
        <v>0</v>
      </c>
      <c r="F441" s="23">
        <v>0</v>
      </c>
      <c r="G441" s="23">
        <v>5871.6</v>
      </c>
      <c r="H441" s="23">
        <v>233670.41</v>
      </c>
      <c r="I441" s="21" t="s">
        <v>11</v>
      </c>
      <c r="J441" s="21" t="s">
        <v>12</v>
      </c>
      <c r="K441" s="21" t="str">
        <f t="shared" si="20"/>
        <v/>
      </c>
      <c r="L441" s="21" t="e">
        <f ca="1">IF(AND(K441&lt;&gt; "", COUNTIF(SAP!#REF!,K441)&gt;0),"Matched", "")</f>
        <v>#REF!</v>
      </c>
      <c r="M441" s="21" t="str">
        <f t="shared" si="21"/>
        <v/>
      </c>
      <c r="N441" s="21" t="e">
        <f ca="1">IF(AND(M441&lt;&gt; "", COUNTIF(SAP!#REF!,M441)&gt;0),"Matched", "")</f>
        <v>#REF!</v>
      </c>
      <c r="O441" s="21" t="str">
        <f t="shared" si="22"/>
        <v/>
      </c>
      <c r="P441" s="21" t="e">
        <f ca="1">IF(AND(O441&lt;&gt; "", COUNTIF(SAP!#REF!,O441)&gt;0),"Matched", "")</f>
        <v>#REF!</v>
      </c>
      <c r="Q441" s="21" t="str">
        <f ca="1">IF(OR(D441="AC",D441="TR"),"Logic4"&amp;"_"&amp;TEXT(C441,"dd.mm.yyyy") &amp;"_"&amp; 1174868.69,"")</f>
        <v>Logic4_03.04.2020_1174868.69</v>
      </c>
      <c r="R441" s="21" t="e">
        <f ca="1">IF(AND(Q441&lt;&gt; "", COUNTIF(SAP!#REF!,Q441)&gt;0),"Matched", "")</f>
        <v>#REF!</v>
      </c>
    </row>
    <row r="442" spans="1:18" hidden="1">
      <c r="A442" s="21">
        <v>11563327</v>
      </c>
      <c r="B442" s="22">
        <v>43924</v>
      </c>
      <c r="C442" s="22">
        <v>43924</v>
      </c>
      <c r="D442" s="21" t="s">
        <v>10</v>
      </c>
      <c r="E442" s="23">
        <v>0</v>
      </c>
      <c r="F442" s="23">
        <v>0</v>
      </c>
      <c r="G442" s="23">
        <v>5897</v>
      </c>
      <c r="H442" s="23">
        <v>239567.41</v>
      </c>
      <c r="I442" s="21" t="s">
        <v>11</v>
      </c>
      <c r="J442" s="21" t="s">
        <v>12</v>
      </c>
      <c r="K442" s="21" t="str">
        <f t="shared" si="20"/>
        <v/>
      </c>
      <c r="L442" s="21" t="e">
        <f ca="1">IF(AND(K442&lt;&gt; "", COUNTIF(SAP!#REF!,K442)&gt;0),"Matched", "")</f>
        <v>#REF!</v>
      </c>
      <c r="M442" s="21" t="str">
        <f t="shared" si="21"/>
        <v/>
      </c>
      <c r="N442" s="21" t="e">
        <f ca="1">IF(AND(M442&lt;&gt; "", COUNTIF(SAP!#REF!,M442)&gt;0),"Matched", "")</f>
        <v>#REF!</v>
      </c>
      <c r="O442" s="21" t="str">
        <f t="shared" si="22"/>
        <v/>
      </c>
      <c r="P442" s="21" t="e">
        <f ca="1">IF(AND(O442&lt;&gt; "", COUNTIF(SAP!#REF!,O442)&gt;0),"Matched", "")</f>
        <v>#REF!</v>
      </c>
      <c r="Q442" s="21" t="str">
        <f ca="1">IF(OR(D442="AC",D442="TR"),"Logic4"&amp;"_"&amp;TEXT(C442,"dd.mm.yyyy") &amp;"_"&amp; 1174868.69,"")</f>
        <v>Logic4_03.04.2020_1174868.69</v>
      </c>
      <c r="R442" s="21" t="e">
        <f ca="1">IF(AND(Q442&lt;&gt; "", COUNTIF(SAP!#REF!,Q442)&gt;0),"Matched", "")</f>
        <v>#REF!</v>
      </c>
    </row>
    <row r="443" spans="1:18" hidden="1">
      <c r="A443" s="21">
        <v>11563327</v>
      </c>
      <c r="B443" s="22">
        <v>43924</v>
      </c>
      <c r="C443" s="22">
        <v>43924</v>
      </c>
      <c r="D443" s="21" t="s">
        <v>10</v>
      </c>
      <c r="E443" s="23">
        <v>0</v>
      </c>
      <c r="F443" s="23">
        <v>0</v>
      </c>
      <c r="G443" s="23">
        <v>5930.1</v>
      </c>
      <c r="H443" s="23">
        <v>245497.51</v>
      </c>
      <c r="I443" s="21" t="s">
        <v>11</v>
      </c>
      <c r="J443" s="21" t="s">
        <v>12</v>
      </c>
      <c r="K443" s="21" t="str">
        <f t="shared" si="20"/>
        <v/>
      </c>
      <c r="L443" s="21" t="e">
        <f ca="1">IF(AND(K443&lt;&gt; "", COUNTIF(SAP!#REF!,K443)&gt;0),"Matched", "")</f>
        <v>#REF!</v>
      </c>
      <c r="M443" s="21" t="str">
        <f t="shared" si="21"/>
        <v/>
      </c>
      <c r="N443" s="21" t="e">
        <f ca="1">IF(AND(M443&lt;&gt; "", COUNTIF(SAP!#REF!,M443)&gt;0),"Matched", "")</f>
        <v>#REF!</v>
      </c>
      <c r="O443" s="21" t="str">
        <f t="shared" si="22"/>
        <v/>
      </c>
      <c r="P443" s="21" t="e">
        <f ca="1">IF(AND(O443&lt;&gt; "", COUNTIF(SAP!#REF!,O443)&gt;0),"Matched", "")</f>
        <v>#REF!</v>
      </c>
      <c r="Q443" s="21" t="str">
        <f ca="1">IF(OR(D443="AC",D443="TR"),"Logic4"&amp;"_"&amp;TEXT(C443,"dd.mm.yyyy") &amp;"_"&amp; 1174868.69,"")</f>
        <v>Logic4_03.04.2020_1174868.69</v>
      </c>
      <c r="R443" s="21" t="e">
        <f ca="1">IF(AND(Q443&lt;&gt; "", COUNTIF(SAP!#REF!,Q443)&gt;0),"Matched", "")</f>
        <v>#REF!</v>
      </c>
    </row>
    <row r="444" spans="1:18" hidden="1">
      <c r="A444" s="21">
        <v>11563327</v>
      </c>
      <c r="B444" s="22">
        <v>43924</v>
      </c>
      <c r="C444" s="22">
        <v>43924</v>
      </c>
      <c r="D444" s="21" t="s">
        <v>10</v>
      </c>
      <c r="E444" s="23">
        <v>0</v>
      </c>
      <c r="F444" s="23">
        <v>0</v>
      </c>
      <c r="G444" s="23">
        <v>6370</v>
      </c>
      <c r="H444" s="23">
        <v>251867.51</v>
      </c>
      <c r="I444" s="21" t="s">
        <v>11</v>
      </c>
      <c r="J444" s="21" t="s">
        <v>12</v>
      </c>
      <c r="K444" s="21" t="str">
        <f t="shared" si="20"/>
        <v/>
      </c>
      <c r="L444" s="21" t="e">
        <f ca="1">IF(AND(K444&lt;&gt; "", COUNTIF(SAP!#REF!,K444)&gt;0),"Matched", "")</f>
        <v>#REF!</v>
      </c>
      <c r="M444" s="21" t="str">
        <f t="shared" si="21"/>
        <v/>
      </c>
      <c r="N444" s="21" t="e">
        <f ca="1">IF(AND(M444&lt;&gt; "", COUNTIF(SAP!#REF!,M444)&gt;0),"Matched", "")</f>
        <v>#REF!</v>
      </c>
      <c r="O444" s="21" t="str">
        <f t="shared" si="22"/>
        <v/>
      </c>
      <c r="P444" s="21" t="e">
        <f ca="1">IF(AND(O444&lt;&gt; "", COUNTIF(SAP!#REF!,O444)&gt;0),"Matched", "")</f>
        <v>#REF!</v>
      </c>
      <c r="Q444" s="21" t="str">
        <f ca="1">IF(OR(D444="AC",D444="TR"),"Logic4"&amp;"_"&amp;TEXT(C444,"dd.mm.yyyy") &amp;"_"&amp; 1174868.69,"")</f>
        <v>Logic4_03.04.2020_1174868.69</v>
      </c>
      <c r="R444" s="21" t="e">
        <f ca="1">IF(AND(Q444&lt;&gt; "", COUNTIF(SAP!#REF!,Q444)&gt;0),"Matched", "")</f>
        <v>#REF!</v>
      </c>
    </row>
    <row r="445" spans="1:18" hidden="1">
      <c r="A445" s="21">
        <v>11563327</v>
      </c>
      <c r="B445" s="22">
        <v>43924</v>
      </c>
      <c r="C445" s="22">
        <v>43924</v>
      </c>
      <c r="D445" s="21" t="s">
        <v>10</v>
      </c>
      <c r="E445" s="23">
        <v>0</v>
      </c>
      <c r="F445" s="23">
        <v>0</v>
      </c>
      <c r="G445" s="23">
        <v>6406.6</v>
      </c>
      <c r="H445" s="23">
        <v>258274.11</v>
      </c>
      <c r="I445" s="21" t="s">
        <v>11</v>
      </c>
      <c r="J445" s="21" t="s">
        <v>12</v>
      </c>
      <c r="K445" s="21" t="str">
        <f t="shared" si="20"/>
        <v/>
      </c>
      <c r="L445" s="21" t="e">
        <f ca="1">IF(AND(K445&lt;&gt; "", COUNTIF(SAP!#REF!,K445)&gt;0),"Matched", "")</f>
        <v>#REF!</v>
      </c>
      <c r="M445" s="21" t="str">
        <f t="shared" si="21"/>
        <v/>
      </c>
      <c r="N445" s="21" t="e">
        <f ca="1">IF(AND(M445&lt;&gt; "", COUNTIF(SAP!#REF!,M445)&gt;0),"Matched", "")</f>
        <v>#REF!</v>
      </c>
      <c r="O445" s="21" t="str">
        <f t="shared" si="22"/>
        <v/>
      </c>
      <c r="P445" s="21" t="e">
        <f ca="1">IF(AND(O445&lt;&gt; "", COUNTIF(SAP!#REF!,O445)&gt;0),"Matched", "")</f>
        <v>#REF!</v>
      </c>
      <c r="Q445" s="21" t="str">
        <f ca="1">IF(OR(D445="AC",D445="TR"),"Logic4"&amp;"_"&amp;TEXT(C445,"dd.mm.yyyy") &amp;"_"&amp; 1174868.69,"")</f>
        <v>Logic4_03.04.2020_1174868.69</v>
      </c>
      <c r="R445" s="21" t="e">
        <f ca="1">IF(AND(Q445&lt;&gt; "", COUNTIF(SAP!#REF!,Q445)&gt;0),"Matched", "")</f>
        <v>#REF!</v>
      </c>
    </row>
    <row r="446" spans="1:18" hidden="1">
      <c r="A446" s="21">
        <v>11563327</v>
      </c>
      <c r="B446" s="22">
        <v>43924</v>
      </c>
      <c r="C446" s="22">
        <v>43924</v>
      </c>
      <c r="D446" s="21" t="s">
        <v>10</v>
      </c>
      <c r="E446" s="23">
        <v>0</v>
      </c>
      <c r="F446" s="23">
        <v>0</v>
      </c>
      <c r="G446" s="23">
        <v>6440.5</v>
      </c>
      <c r="H446" s="23">
        <v>264714.61</v>
      </c>
      <c r="I446" s="21" t="s">
        <v>11</v>
      </c>
      <c r="J446" s="21" t="s">
        <v>12</v>
      </c>
      <c r="K446" s="21" t="str">
        <f t="shared" si="20"/>
        <v/>
      </c>
      <c r="L446" s="21" t="e">
        <f ca="1">IF(AND(K446&lt;&gt; "", COUNTIF(SAP!#REF!,K446)&gt;0),"Matched", "")</f>
        <v>#REF!</v>
      </c>
      <c r="M446" s="21" t="str">
        <f t="shared" si="21"/>
        <v/>
      </c>
      <c r="N446" s="21" t="e">
        <f ca="1">IF(AND(M446&lt;&gt; "", COUNTIF(SAP!#REF!,M446)&gt;0),"Matched", "")</f>
        <v>#REF!</v>
      </c>
      <c r="O446" s="21" t="str">
        <f t="shared" si="22"/>
        <v/>
      </c>
      <c r="P446" s="21" t="e">
        <f ca="1">IF(AND(O446&lt;&gt; "", COUNTIF(SAP!#REF!,O446)&gt;0),"Matched", "")</f>
        <v>#REF!</v>
      </c>
      <c r="Q446" s="21" t="str">
        <f ca="1">IF(OR(D446="AC",D446="TR"),"Logic4"&amp;"_"&amp;TEXT(C446,"dd.mm.yyyy") &amp;"_"&amp; 1174868.69,"")</f>
        <v>Logic4_03.04.2020_1174868.69</v>
      </c>
      <c r="R446" s="21" t="e">
        <f ca="1">IF(AND(Q446&lt;&gt; "", COUNTIF(SAP!#REF!,Q446)&gt;0),"Matched", "")</f>
        <v>#REF!</v>
      </c>
    </row>
    <row r="447" spans="1:18" hidden="1">
      <c r="A447" s="21">
        <v>11563327</v>
      </c>
      <c r="B447" s="22">
        <v>43924</v>
      </c>
      <c r="C447" s="22">
        <v>43924</v>
      </c>
      <c r="D447" s="21" t="s">
        <v>10</v>
      </c>
      <c r="E447" s="23">
        <v>0</v>
      </c>
      <c r="F447" s="23">
        <v>0</v>
      </c>
      <c r="G447" s="23">
        <v>6620</v>
      </c>
      <c r="H447" s="23">
        <v>271334.61</v>
      </c>
      <c r="I447" s="21" t="s">
        <v>11</v>
      </c>
      <c r="J447" s="21" t="s">
        <v>12</v>
      </c>
      <c r="K447" s="21" t="str">
        <f t="shared" si="20"/>
        <v/>
      </c>
      <c r="L447" s="21" t="e">
        <f ca="1">IF(AND(K447&lt;&gt; "", COUNTIF(SAP!#REF!,K447)&gt;0),"Matched", "")</f>
        <v>#REF!</v>
      </c>
      <c r="M447" s="21" t="str">
        <f t="shared" si="21"/>
        <v/>
      </c>
      <c r="N447" s="21" t="e">
        <f ca="1">IF(AND(M447&lt;&gt; "", COUNTIF(SAP!#REF!,M447)&gt;0),"Matched", "")</f>
        <v>#REF!</v>
      </c>
      <c r="O447" s="21" t="str">
        <f t="shared" si="22"/>
        <v/>
      </c>
      <c r="P447" s="21" t="e">
        <f ca="1">IF(AND(O447&lt;&gt; "", COUNTIF(SAP!#REF!,O447)&gt;0),"Matched", "")</f>
        <v>#REF!</v>
      </c>
      <c r="Q447" s="21" t="str">
        <f ca="1">IF(OR(D447="AC",D447="TR"),"Logic4"&amp;"_"&amp;TEXT(C447,"dd.mm.yyyy") &amp;"_"&amp; 1174868.69,"")</f>
        <v>Logic4_03.04.2020_1174868.69</v>
      </c>
      <c r="R447" s="21" t="e">
        <f ca="1">IF(AND(Q447&lt;&gt; "", COUNTIF(SAP!#REF!,Q447)&gt;0),"Matched", "")</f>
        <v>#REF!</v>
      </c>
    </row>
    <row r="448" spans="1:18" hidden="1">
      <c r="A448" s="21">
        <v>11563327</v>
      </c>
      <c r="B448" s="22">
        <v>43924</v>
      </c>
      <c r="C448" s="22">
        <v>43924</v>
      </c>
      <c r="D448" s="21" t="s">
        <v>10</v>
      </c>
      <c r="E448" s="23">
        <v>0</v>
      </c>
      <c r="F448" s="23">
        <v>0</v>
      </c>
      <c r="G448" s="23">
        <v>6660</v>
      </c>
      <c r="H448" s="23">
        <v>277994.61</v>
      </c>
      <c r="I448" s="21" t="s">
        <v>11</v>
      </c>
      <c r="J448" s="21" t="s">
        <v>12</v>
      </c>
      <c r="K448" s="21" t="str">
        <f t="shared" si="20"/>
        <v/>
      </c>
      <c r="L448" s="21" t="e">
        <f ca="1">IF(AND(K448&lt;&gt; "", COUNTIF(SAP!#REF!,K448)&gt;0),"Matched", "")</f>
        <v>#REF!</v>
      </c>
      <c r="M448" s="21" t="str">
        <f t="shared" si="21"/>
        <v/>
      </c>
      <c r="N448" s="21" t="e">
        <f ca="1">IF(AND(M448&lt;&gt; "", COUNTIF(SAP!#REF!,M448)&gt;0),"Matched", "")</f>
        <v>#REF!</v>
      </c>
      <c r="O448" s="21" t="str">
        <f t="shared" si="22"/>
        <v/>
      </c>
      <c r="P448" s="21" t="e">
        <f ca="1">IF(AND(O448&lt;&gt; "", COUNTIF(SAP!#REF!,O448)&gt;0),"Matched", "")</f>
        <v>#REF!</v>
      </c>
      <c r="Q448" s="21" t="str">
        <f ca="1">IF(OR(D448="AC",D448="TR"),"Logic4"&amp;"_"&amp;TEXT(C448,"dd.mm.yyyy") &amp;"_"&amp; 1174868.69,"")</f>
        <v>Logic4_03.04.2020_1174868.69</v>
      </c>
      <c r="R448" s="21" t="e">
        <f ca="1">IF(AND(Q448&lt;&gt; "", COUNTIF(SAP!#REF!,Q448)&gt;0),"Matched", "")</f>
        <v>#REF!</v>
      </c>
    </row>
    <row r="449" spans="1:18" hidden="1">
      <c r="A449" s="21">
        <v>11563327</v>
      </c>
      <c r="B449" s="22">
        <v>43924</v>
      </c>
      <c r="C449" s="22">
        <v>43924</v>
      </c>
      <c r="D449" s="21" t="s">
        <v>10</v>
      </c>
      <c r="E449" s="23">
        <v>0</v>
      </c>
      <c r="F449" s="23">
        <v>0</v>
      </c>
      <c r="G449" s="23">
        <v>6920.4</v>
      </c>
      <c r="H449" s="23">
        <v>284915.01</v>
      </c>
      <c r="I449" s="21" t="s">
        <v>11</v>
      </c>
      <c r="J449" s="21" t="s">
        <v>12</v>
      </c>
      <c r="K449" s="21" t="str">
        <f t="shared" si="20"/>
        <v/>
      </c>
      <c r="L449" s="21" t="e">
        <f ca="1">IF(AND(K449&lt;&gt; "", COUNTIF(SAP!#REF!,K449)&gt;0),"Matched", "")</f>
        <v>#REF!</v>
      </c>
      <c r="M449" s="21" t="str">
        <f t="shared" si="21"/>
        <v/>
      </c>
      <c r="N449" s="21" t="e">
        <f ca="1">IF(AND(M449&lt;&gt; "", COUNTIF(SAP!#REF!,M449)&gt;0),"Matched", "")</f>
        <v>#REF!</v>
      </c>
      <c r="O449" s="21" t="str">
        <f t="shared" si="22"/>
        <v/>
      </c>
      <c r="P449" s="21" t="e">
        <f ca="1">IF(AND(O449&lt;&gt; "", COUNTIF(SAP!#REF!,O449)&gt;0),"Matched", "")</f>
        <v>#REF!</v>
      </c>
      <c r="Q449" s="21" t="str">
        <f ca="1">IF(OR(D449="AC",D449="TR"),"Logic4"&amp;"_"&amp;TEXT(C449,"dd.mm.yyyy") &amp;"_"&amp; 1174868.69,"")</f>
        <v>Logic4_03.04.2020_1174868.69</v>
      </c>
      <c r="R449" s="21" t="e">
        <f ca="1">IF(AND(Q449&lt;&gt; "", COUNTIF(SAP!#REF!,Q449)&gt;0),"Matched", "")</f>
        <v>#REF!</v>
      </c>
    </row>
    <row r="450" spans="1:18" hidden="1">
      <c r="A450" s="21">
        <v>11563327</v>
      </c>
      <c r="B450" s="22">
        <v>43924</v>
      </c>
      <c r="C450" s="22">
        <v>43924</v>
      </c>
      <c r="D450" s="21" t="s">
        <v>10</v>
      </c>
      <c r="E450" s="23">
        <v>0</v>
      </c>
      <c r="F450" s="23">
        <v>0</v>
      </c>
      <c r="G450" s="23">
        <v>7230.1</v>
      </c>
      <c r="H450" s="23">
        <v>292145.11</v>
      </c>
      <c r="I450" s="21" t="s">
        <v>11</v>
      </c>
      <c r="J450" s="21" t="s">
        <v>12</v>
      </c>
      <c r="K450" s="21" t="str">
        <f t="shared" si="20"/>
        <v/>
      </c>
      <c r="L450" s="21" t="e">
        <f ca="1">IF(AND(K450&lt;&gt; "", COUNTIF(SAP!#REF!,K450)&gt;0),"Matched", "")</f>
        <v>#REF!</v>
      </c>
      <c r="M450" s="21" t="str">
        <f t="shared" si="21"/>
        <v/>
      </c>
      <c r="N450" s="21" t="e">
        <f ca="1">IF(AND(M450&lt;&gt; "", COUNTIF(SAP!#REF!,M450)&gt;0),"Matched", "")</f>
        <v>#REF!</v>
      </c>
      <c r="O450" s="21" t="str">
        <f t="shared" si="22"/>
        <v/>
      </c>
      <c r="P450" s="21" t="e">
        <f ca="1">IF(AND(O450&lt;&gt; "", COUNTIF(SAP!#REF!,O450)&gt;0),"Matched", "")</f>
        <v>#REF!</v>
      </c>
      <c r="Q450" s="21" t="str">
        <f ca="1">IF(OR(D450="AC",D450="TR"),"Logic4"&amp;"_"&amp;TEXT(C450,"dd.mm.yyyy") &amp;"_"&amp; 1174868.69,"")</f>
        <v>Logic4_03.04.2020_1174868.69</v>
      </c>
      <c r="R450" s="21" t="e">
        <f ca="1">IF(AND(Q450&lt;&gt; "", COUNTIF(SAP!#REF!,Q450)&gt;0),"Matched", "")</f>
        <v>#REF!</v>
      </c>
    </row>
    <row r="451" spans="1:18" hidden="1">
      <c r="A451" s="21">
        <v>11563327</v>
      </c>
      <c r="B451" s="22">
        <v>43924</v>
      </c>
      <c r="C451" s="22">
        <v>43924</v>
      </c>
      <c r="D451" s="21" t="s">
        <v>10</v>
      </c>
      <c r="E451" s="23">
        <v>0</v>
      </c>
      <c r="F451" s="23">
        <v>0</v>
      </c>
      <c r="G451" s="23">
        <v>7260</v>
      </c>
      <c r="H451" s="23">
        <v>299405.11</v>
      </c>
      <c r="I451" s="21" t="s">
        <v>11</v>
      </c>
      <c r="J451" s="21" t="s">
        <v>12</v>
      </c>
      <c r="K451" s="21" t="str">
        <f t="shared" ref="K451:K514" si="23">IF(D451="TF","Logic1"&amp;"_"&amp;TEXT(C451, "mm") &amp;"_"&amp; F451,"")</f>
        <v/>
      </c>
      <c r="L451" s="21" t="e">
        <f ca="1">IF(AND(K451&lt;&gt; "", COUNTIF(SAP!#REF!,K451)&gt;0),"Matched", "")</f>
        <v>#REF!</v>
      </c>
      <c r="M451" s="21" t="str">
        <f t="shared" si="21"/>
        <v/>
      </c>
      <c r="N451" s="21" t="e">
        <f ca="1">IF(AND(M451&lt;&gt; "", COUNTIF(SAP!#REF!,M451)&gt;0),"Matched", "")</f>
        <v>#REF!</v>
      </c>
      <c r="O451" s="21" t="str">
        <f t="shared" si="22"/>
        <v/>
      </c>
      <c r="P451" s="21" t="e">
        <f ca="1">IF(AND(O451&lt;&gt; "", COUNTIF(SAP!#REF!,O451)&gt;0),"Matched", "")</f>
        <v>#REF!</v>
      </c>
      <c r="Q451" s="21" t="str">
        <f ca="1">IF(OR(D451="AC",D451="TR"),"Logic4"&amp;"_"&amp;TEXT(C451,"dd.mm.yyyy") &amp;"_"&amp; 1174868.69,"")</f>
        <v>Logic4_03.04.2020_1174868.69</v>
      </c>
      <c r="R451" s="21" t="e">
        <f ca="1">IF(AND(Q451&lt;&gt; "", COUNTIF(SAP!#REF!,Q451)&gt;0),"Matched", "")</f>
        <v>#REF!</v>
      </c>
    </row>
    <row r="452" spans="1:18" hidden="1">
      <c r="A452" s="21">
        <v>11563327</v>
      </c>
      <c r="B452" s="22">
        <v>43924</v>
      </c>
      <c r="C452" s="22">
        <v>43924</v>
      </c>
      <c r="D452" s="21" t="s">
        <v>10</v>
      </c>
      <c r="E452" s="23">
        <v>0</v>
      </c>
      <c r="F452" s="23">
        <v>0</v>
      </c>
      <c r="G452" s="23">
        <v>7594</v>
      </c>
      <c r="H452" s="23">
        <v>306999.11</v>
      </c>
      <c r="I452" s="21" t="s">
        <v>11</v>
      </c>
      <c r="J452" s="21" t="s">
        <v>12</v>
      </c>
      <c r="K452" s="21" t="str">
        <f t="shared" si="23"/>
        <v/>
      </c>
      <c r="L452" s="21" t="e">
        <f ca="1">IF(AND(K452&lt;&gt; "", COUNTIF(SAP!#REF!,K452)&gt;0),"Matched", "")</f>
        <v>#REF!</v>
      </c>
      <c r="M452" s="21" t="str">
        <f t="shared" si="21"/>
        <v/>
      </c>
      <c r="N452" s="21" t="e">
        <f ca="1">IF(AND(M452&lt;&gt; "", COUNTIF(SAP!#REF!,M452)&gt;0),"Matched", "")</f>
        <v>#REF!</v>
      </c>
      <c r="O452" s="21" t="str">
        <f t="shared" si="22"/>
        <v/>
      </c>
      <c r="P452" s="21" t="e">
        <f ca="1">IF(AND(O452&lt;&gt; "", COUNTIF(SAP!#REF!,O452)&gt;0),"Matched", "")</f>
        <v>#REF!</v>
      </c>
      <c r="Q452" s="21" t="str">
        <f ca="1">IF(OR(D452="AC",D452="TR"),"Logic4"&amp;"_"&amp;TEXT(C452,"dd.mm.yyyy") &amp;"_"&amp; 1174868.69,"")</f>
        <v>Logic4_03.04.2020_1174868.69</v>
      </c>
      <c r="R452" s="21" t="e">
        <f ca="1">IF(AND(Q452&lt;&gt; "", COUNTIF(SAP!#REF!,Q452)&gt;0),"Matched", "")</f>
        <v>#REF!</v>
      </c>
    </row>
    <row r="453" spans="1:18" hidden="1">
      <c r="A453" s="21">
        <v>11563327</v>
      </c>
      <c r="B453" s="22">
        <v>43924</v>
      </c>
      <c r="C453" s="22">
        <v>43924</v>
      </c>
      <c r="D453" s="21" t="s">
        <v>10</v>
      </c>
      <c r="E453" s="23">
        <v>0</v>
      </c>
      <c r="F453" s="23">
        <v>0</v>
      </c>
      <c r="G453" s="23">
        <v>7620.13</v>
      </c>
      <c r="H453" s="23">
        <v>314619.24</v>
      </c>
      <c r="I453" s="21" t="s">
        <v>11</v>
      </c>
      <c r="J453" s="21" t="s">
        <v>12</v>
      </c>
      <c r="K453" s="21" t="str">
        <f t="shared" si="23"/>
        <v/>
      </c>
      <c r="L453" s="21" t="e">
        <f ca="1">IF(AND(K453&lt;&gt; "", COUNTIF(SAP!#REF!,K453)&gt;0),"Matched", "")</f>
        <v>#REF!</v>
      </c>
      <c r="M453" s="21" t="str">
        <f t="shared" si="21"/>
        <v/>
      </c>
      <c r="N453" s="21" t="e">
        <f ca="1">IF(AND(M453&lt;&gt; "", COUNTIF(SAP!#REF!,M453)&gt;0),"Matched", "")</f>
        <v>#REF!</v>
      </c>
      <c r="O453" s="21" t="str">
        <f t="shared" si="22"/>
        <v/>
      </c>
      <c r="P453" s="21" t="e">
        <f ca="1">IF(AND(O453&lt;&gt; "", COUNTIF(SAP!#REF!,O453)&gt;0),"Matched", "")</f>
        <v>#REF!</v>
      </c>
      <c r="Q453" s="21" t="str">
        <f ca="1">IF(OR(D453="AC",D453="TR"),"Logic4"&amp;"_"&amp;TEXT(C453,"dd.mm.yyyy") &amp;"_"&amp; 1174868.69,"")</f>
        <v>Logic4_03.04.2020_1174868.69</v>
      </c>
      <c r="R453" s="21" t="e">
        <f ca="1">IF(AND(Q453&lt;&gt; "", COUNTIF(SAP!#REF!,Q453)&gt;0),"Matched", "")</f>
        <v>#REF!</v>
      </c>
    </row>
    <row r="454" spans="1:18" hidden="1">
      <c r="A454" s="21">
        <v>11563327</v>
      </c>
      <c r="B454" s="22">
        <v>43924</v>
      </c>
      <c r="C454" s="22">
        <v>43924</v>
      </c>
      <c r="D454" s="21" t="s">
        <v>10</v>
      </c>
      <c r="E454" s="23">
        <v>0</v>
      </c>
      <c r="F454" s="23">
        <v>0</v>
      </c>
      <c r="G454" s="23">
        <v>7725.2</v>
      </c>
      <c r="H454" s="23">
        <v>322344.44</v>
      </c>
      <c r="I454" s="21" t="s">
        <v>11</v>
      </c>
      <c r="J454" s="21" t="s">
        <v>12</v>
      </c>
      <c r="K454" s="21" t="str">
        <f t="shared" si="23"/>
        <v/>
      </c>
      <c r="L454" s="21" t="e">
        <f ca="1">IF(AND(K454&lt;&gt; "", COUNTIF(SAP!#REF!,K454)&gt;0),"Matched", "")</f>
        <v>#REF!</v>
      </c>
      <c r="M454" s="21" t="str">
        <f t="shared" si="21"/>
        <v/>
      </c>
      <c r="N454" s="21" t="e">
        <f ca="1">IF(AND(M454&lt;&gt; "", COUNTIF(SAP!#REF!,M454)&gt;0),"Matched", "")</f>
        <v>#REF!</v>
      </c>
      <c r="O454" s="21" t="str">
        <f t="shared" si="22"/>
        <v/>
      </c>
      <c r="P454" s="21" t="e">
        <f ca="1">IF(AND(O454&lt;&gt; "", COUNTIF(SAP!#REF!,O454)&gt;0),"Matched", "")</f>
        <v>#REF!</v>
      </c>
      <c r="Q454" s="21" t="str">
        <f ca="1">IF(OR(D454="AC",D454="TR"),"Logic4"&amp;"_"&amp;TEXT(C454,"dd.mm.yyyy") &amp;"_"&amp; 1174868.69,"")</f>
        <v>Logic4_03.04.2020_1174868.69</v>
      </c>
      <c r="R454" s="21" t="e">
        <f ca="1">IF(AND(Q454&lt;&gt; "", COUNTIF(SAP!#REF!,Q454)&gt;0),"Matched", "")</f>
        <v>#REF!</v>
      </c>
    </row>
    <row r="455" spans="1:18" hidden="1">
      <c r="A455" s="21">
        <v>11563327</v>
      </c>
      <c r="B455" s="22">
        <v>43924</v>
      </c>
      <c r="C455" s="22">
        <v>43924</v>
      </c>
      <c r="D455" s="21" t="s">
        <v>10</v>
      </c>
      <c r="E455" s="23">
        <v>0</v>
      </c>
      <c r="F455" s="23">
        <v>0</v>
      </c>
      <c r="G455" s="23">
        <v>7797</v>
      </c>
      <c r="H455" s="23">
        <v>330141.44</v>
      </c>
      <c r="I455" s="21" t="s">
        <v>11</v>
      </c>
      <c r="J455" s="21" t="s">
        <v>12</v>
      </c>
      <c r="K455" s="21" t="str">
        <f t="shared" si="23"/>
        <v/>
      </c>
      <c r="L455" s="21" t="e">
        <f ca="1">IF(AND(K455&lt;&gt; "", COUNTIF(SAP!#REF!,K455)&gt;0),"Matched", "")</f>
        <v>#REF!</v>
      </c>
      <c r="M455" s="21" t="str">
        <f t="shared" si="21"/>
        <v/>
      </c>
      <c r="N455" s="21" t="e">
        <f ca="1">IF(AND(M455&lt;&gt; "", COUNTIF(SAP!#REF!,M455)&gt;0),"Matched", "")</f>
        <v>#REF!</v>
      </c>
      <c r="O455" s="21" t="str">
        <f t="shared" si="22"/>
        <v/>
      </c>
      <c r="P455" s="21" t="e">
        <f ca="1">IF(AND(O455&lt;&gt; "", COUNTIF(SAP!#REF!,O455)&gt;0),"Matched", "")</f>
        <v>#REF!</v>
      </c>
      <c r="Q455" s="21" t="str">
        <f ca="1">IF(OR(D455="AC",D455="TR"),"Logic4"&amp;"_"&amp;TEXT(C455,"dd.mm.yyyy") &amp;"_"&amp; 1174868.69,"")</f>
        <v>Logic4_03.04.2020_1174868.69</v>
      </c>
      <c r="R455" s="21" t="e">
        <f ca="1">IF(AND(Q455&lt;&gt; "", COUNTIF(SAP!#REF!,Q455)&gt;0),"Matched", "")</f>
        <v>#REF!</v>
      </c>
    </row>
    <row r="456" spans="1:18" hidden="1">
      <c r="A456" s="21">
        <v>11563327</v>
      </c>
      <c r="B456" s="22">
        <v>43924</v>
      </c>
      <c r="C456" s="22">
        <v>43924</v>
      </c>
      <c r="D456" s="21" t="s">
        <v>10</v>
      </c>
      <c r="E456" s="23">
        <v>0</v>
      </c>
      <c r="F456" s="23">
        <v>0</v>
      </c>
      <c r="G456" s="23">
        <v>8018.08</v>
      </c>
      <c r="H456" s="23">
        <v>338159.52</v>
      </c>
      <c r="I456" s="21" t="s">
        <v>11</v>
      </c>
      <c r="J456" s="21" t="s">
        <v>12</v>
      </c>
      <c r="K456" s="21" t="str">
        <f t="shared" si="23"/>
        <v/>
      </c>
      <c r="L456" s="21" t="e">
        <f ca="1">IF(AND(K456&lt;&gt; "", COUNTIF(SAP!#REF!,K456)&gt;0),"Matched", "")</f>
        <v>#REF!</v>
      </c>
      <c r="M456" s="21" t="str">
        <f t="shared" si="21"/>
        <v/>
      </c>
      <c r="N456" s="21" t="e">
        <f ca="1">IF(AND(M456&lt;&gt; "", COUNTIF(SAP!#REF!,M456)&gt;0),"Matched", "")</f>
        <v>#REF!</v>
      </c>
      <c r="O456" s="21" t="str">
        <f t="shared" si="22"/>
        <v/>
      </c>
      <c r="P456" s="21" t="e">
        <f ca="1">IF(AND(O456&lt;&gt; "", COUNTIF(SAP!#REF!,O456)&gt;0),"Matched", "")</f>
        <v>#REF!</v>
      </c>
      <c r="Q456" s="21" t="str">
        <f ca="1">IF(OR(D456="AC",D456="TR"),"Logic4"&amp;"_"&amp;TEXT(C456,"dd.mm.yyyy") &amp;"_"&amp; 1174868.69,"")</f>
        <v>Logic4_03.04.2020_1174868.69</v>
      </c>
      <c r="R456" s="21" t="e">
        <f ca="1">IF(AND(Q456&lt;&gt; "", COUNTIF(SAP!#REF!,Q456)&gt;0),"Matched", "")</f>
        <v>#REF!</v>
      </c>
    </row>
    <row r="457" spans="1:18" hidden="1">
      <c r="A457" s="21">
        <v>11563327</v>
      </c>
      <c r="B457" s="22">
        <v>43924</v>
      </c>
      <c r="C457" s="22">
        <v>43924</v>
      </c>
      <c r="D457" s="21" t="s">
        <v>10</v>
      </c>
      <c r="E457" s="23">
        <v>0</v>
      </c>
      <c r="F457" s="23">
        <v>0</v>
      </c>
      <c r="G457" s="23">
        <v>8210</v>
      </c>
      <c r="H457" s="23">
        <v>346369.52</v>
      </c>
      <c r="I457" s="21" t="s">
        <v>11</v>
      </c>
      <c r="J457" s="21" t="s">
        <v>12</v>
      </c>
      <c r="K457" s="21" t="str">
        <f t="shared" si="23"/>
        <v/>
      </c>
      <c r="L457" s="21" t="e">
        <f ca="1">IF(AND(K457&lt;&gt; "", COUNTIF(SAP!#REF!,K457)&gt;0),"Matched", "")</f>
        <v>#REF!</v>
      </c>
      <c r="M457" s="21" t="str">
        <f t="shared" si="21"/>
        <v/>
      </c>
      <c r="N457" s="21" t="e">
        <f ca="1">IF(AND(M457&lt;&gt; "", COUNTIF(SAP!#REF!,M457)&gt;0),"Matched", "")</f>
        <v>#REF!</v>
      </c>
      <c r="O457" s="21" t="str">
        <f t="shared" si="22"/>
        <v/>
      </c>
      <c r="P457" s="21" t="e">
        <f ca="1">IF(AND(O457&lt;&gt; "", COUNTIF(SAP!#REF!,O457)&gt;0),"Matched", "")</f>
        <v>#REF!</v>
      </c>
      <c r="Q457" s="21" t="str">
        <f ca="1">IF(OR(D457="AC",D457="TR"),"Logic4"&amp;"_"&amp;TEXT(C457,"dd.mm.yyyy") &amp;"_"&amp; 1174868.69,"")</f>
        <v>Logic4_03.04.2020_1174868.69</v>
      </c>
      <c r="R457" s="21" t="e">
        <f ca="1">IF(AND(Q457&lt;&gt; "", COUNTIF(SAP!#REF!,Q457)&gt;0),"Matched", "")</f>
        <v>#REF!</v>
      </c>
    </row>
    <row r="458" spans="1:18" hidden="1">
      <c r="A458" s="21">
        <v>11563327</v>
      </c>
      <c r="B458" s="22">
        <v>43924</v>
      </c>
      <c r="C458" s="22">
        <v>43924</v>
      </c>
      <c r="D458" s="21" t="s">
        <v>10</v>
      </c>
      <c r="E458" s="23">
        <v>0</v>
      </c>
      <c r="F458" s="23">
        <v>0</v>
      </c>
      <c r="G458" s="23">
        <v>8316.9</v>
      </c>
      <c r="H458" s="23">
        <v>354686.42</v>
      </c>
      <c r="I458" s="21" t="s">
        <v>11</v>
      </c>
      <c r="J458" s="21" t="s">
        <v>12</v>
      </c>
      <c r="K458" s="21" t="str">
        <f t="shared" si="23"/>
        <v/>
      </c>
      <c r="L458" s="21" t="e">
        <f ca="1">IF(AND(K458&lt;&gt; "", COUNTIF(SAP!#REF!,K458)&gt;0),"Matched", "")</f>
        <v>#REF!</v>
      </c>
      <c r="M458" s="21" t="str">
        <f t="shared" si="21"/>
        <v/>
      </c>
      <c r="N458" s="21" t="e">
        <f ca="1">IF(AND(M458&lt;&gt; "", COUNTIF(SAP!#REF!,M458)&gt;0),"Matched", "")</f>
        <v>#REF!</v>
      </c>
      <c r="O458" s="21" t="str">
        <f t="shared" si="22"/>
        <v/>
      </c>
      <c r="P458" s="21" t="e">
        <f ca="1">IF(AND(O458&lt;&gt; "", COUNTIF(SAP!#REF!,O458)&gt;0),"Matched", "")</f>
        <v>#REF!</v>
      </c>
      <c r="Q458" s="21" t="str">
        <f ca="1">IF(OR(D458="AC",D458="TR"),"Logic4"&amp;"_"&amp;TEXT(C458,"dd.mm.yyyy") &amp;"_"&amp; 1174868.69,"")</f>
        <v>Logic4_03.04.2020_1174868.69</v>
      </c>
      <c r="R458" s="21" t="e">
        <f ca="1">IF(AND(Q458&lt;&gt; "", COUNTIF(SAP!#REF!,Q458)&gt;0),"Matched", "")</f>
        <v>#REF!</v>
      </c>
    </row>
    <row r="459" spans="1:18" hidden="1">
      <c r="A459" s="21">
        <v>11563327</v>
      </c>
      <c r="B459" s="22">
        <v>43924</v>
      </c>
      <c r="C459" s="22">
        <v>43924</v>
      </c>
      <c r="D459" s="21" t="s">
        <v>10</v>
      </c>
      <c r="E459" s="23">
        <v>0</v>
      </c>
      <c r="F459" s="23">
        <v>0</v>
      </c>
      <c r="G459" s="23">
        <v>8504.2000000000007</v>
      </c>
      <c r="H459" s="23">
        <v>363190.62</v>
      </c>
      <c r="I459" s="21" t="s">
        <v>11</v>
      </c>
      <c r="J459" s="21" t="s">
        <v>12</v>
      </c>
      <c r="K459" s="21" t="str">
        <f t="shared" si="23"/>
        <v/>
      </c>
      <c r="L459" s="21" t="e">
        <f ca="1">IF(AND(K459&lt;&gt; "", COUNTIF(SAP!#REF!,K459)&gt;0),"Matched", "")</f>
        <v>#REF!</v>
      </c>
      <c r="M459" s="21" t="str">
        <f t="shared" si="21"/>
        <v/>
      </c>
      <c r="N459" s="21" t="e">
        <f ca="1">IF(AND(M459&lt;&gt; "", COUNTIF(SAP!#REF!,M459)&gt;0),"Matched", "")</f>
        <v>#REF!</v>
      </c>
      <c r="O459" s="21" t="str">
        <f t="shared" si="22"/>
        <v/>
      </c>
      <c r="P459" s="21" t="e">
        <f ca="1">IF(AND(O459&lt;&gt; "", COUNTIF(SAP!#REF!,O459)&gt;0),"Matched", "")</f>
        <v>#REF!</v>
      </c>
      <c r="Q459" s="21" t="str">
        <f ca="1">IF(OR(D459="AC",D459="TR"),"Logic4"&amp;"_"&amp;TEXT(C459,"dd.mm.yyyy") &amp;"_"&amp; 1174868.69,"")</f>
        <v>Logic4_03.04.2020_1174868.69</v>
      </c>
      <c r="R459" s="21" t="e">
        <f ca="1">IF(AND(Q459&lt;&gt; "", COUNTIF(SAP!#REF!,Q459)&gt;0),"Matched", "")</f>
        <v>#REF!</v>
      </c>
    </row>
    <row r="460" spans="1:18" hidden="1">
      <c r="A460" s="21">
        <v>11563327</v>
      </c>
      <c r="B460" s="22">
        <v>43924</v>
      </c>
      <c r="C460" s="22">
        <v>43924</v>
      </c>
      <c r="D460" s="21" t="s">
        <v>10</v>
      </c>
      <c r="E460" s="23">
        <v>0</v>
      </c>
      <c r="F460" s="23">
        <v>0</v>
      </c>
      <c r="G460" s="23">
        <v>8732.07</v>
      </c>
      <c r="H460" s="23">
        <v>371922.69</v>
      </c>
      <c r="I460" s="21" t="s">
        <v>11</v>
      </c>
      <c r="J460" s="21" t="s">
        <v>12</v>
      </c>
      <c r="K460" s="21" t="str">
        <f t="shared" si="23"/>
        <v/>
      </c>
      <c r="L460" s="21" t="e">
        <f ca="1">IF(AND(K460&lt;&gt; "", COUNTIF(SAP!#REF!,K460)&gt;0),"Matched", "")</f>
        <v>#REF!</v>
      </c>
      <c r="M460" s="21" t="str">
        <f t="shared" si="21"/>
        <v/>
      </c>
      <c r="N460" s="21" t="e">
        <f ca="1">IF(AND(M460&lt;&gt; "", COUNTIF(SAP!#REF!,M460)&gt;0),"Matched", "")</f>
        <v>#REF!</v>
      </c>
      <c r="O460" s="21" t="str">
        <f t="shared" si="22"/>
        <v/>
      </c>
      <c r="P460" s="21" t="e">
        <f ca="1">IF(AND(O460&lt;&gt; "", COUNTIF(SAP!#REF!,O460)&gt;0),"Matched", "")</f>
        <v>#REF!</v>
      </c>
      <c r="Q460" s="21" t="str">
        <f ca="1">IF(OR(D460="AC",D460="TR"),"Logic4"&amp;"_"&amp;TEXT(C460,"dd.mm.yyyy") &amp;"_"&amp; 1174868.69,"")</f>
        <v>Logic4_03.04.2020_1174868.69</v>
      </c>
      <c r="R460" s="21" t="e">
        <f ca="1">IF(AND(Q460&lt;&gt; "", COUNTIF(SAP!#REF!,Q460)&gt;0),"Matched", "")</f>
        <v>#REF!</v>
      </c>
    </row>
    <row r="461" spans="1:18" hidden="1">
      <c r="A461" s="21">
        <v>11563327</v>
      </c>
      <c r="B461" s="22">
        <v>43924</v>
      </c>
      <c r="C461" s="22">
        <v>43924</v>
      </c>
      <c r="D461" s="21" t="s">
        <v>10</v>
      </c>
      <c r="E461" s="23">
        <v>0</v>
      </c>
      <c r="F461" s="23">
        <v>0</v>
      </c>
      <c r="G461" s="23">
        <v>8863.6</v>
      </c>
      <c r="H461" s="23">
        <v>380786.29</v>
      </c>
      <c r="I461" s="21" t="s">
        <v>11</v>
      </c>
      <c r="J461" s="21" t="s">
        <v>12</v>
      </c>
      <c r="K461" s="21" t="str">
        <f t="shared" si="23"/>
        <v/>
      </c>
      <c r="L461" s="21" t="e">
        <f ca="1">IF(AND(K461&lt;&gt; "", COUNTIF(SAP!#REF!,K461)&gt;0),"Matched", "")</f>
        <v>#REF!</v>
      </c>
      <c r="M461" s="21" t="str">
        <f t="shared" si="21"/>
        <v/>
      </c>
      <c r="N461" s="21" t="e">
        <f ca="1">IF(AND(M461&lt;&gt; "", COUNTIF(SAP!#REF!,M461)&gt;0),"Matched", "")</f>
        <v>#REF!</v>
      </c>
      <c r="O461" s="21" t="str">
        <f t="shared" si="22"/>
        <v/>
      </c>
      <c r="P461" s="21" t="e">
        <f ca="1">IF(AND(O461&lt;&gt; "", COUNTIF(SAP!#REF!,O461)&gt;0),"Matched", "")</f>
        <v>#REF!</v>
      </c>
      <c r="Q461" s="21" t="str">
        <f ca="1">IF(OR(D461="AC",D461="TR"),"Logic4"&amp;"_"&amp;TEXT(C461,"dd.mm.yyyy") &amp;"_"&amp; 1174868.69,"")</f>
        <v>Logic4_03.04.2020_1174868.69</v>
      </c>
      <c r="R461" s="21" t="e">
        <f ca="1">IF(AND(Q461&lt;&gt; "", COUNTIF(SAP!#REF!,Q461)&gt;0),"Matched", "")</f>
        <v>#REF!</v>
      </c>
    </row>
    <row r="462" spans="1:18" hidden="1">
      <c r="A462" s="21">
        <v>11563327</v>
      </c>
      <c r="B462" s="22">
        <v>43924</v>
      </c>
      <c r="C462" s="22">
        <v>43924</v>
      </c>
      <c r="D462" s="21" t="s">
        <v>10</v>
      </c>
      <c r="E462" s="23">
        <v>0</v>
      </c>
      <c r="F462" s="23">
        <v>0</v>
      </c>
      <c r="G462" s="23">
        <v>9000</v>
      </c>
      <c r="H462" s="23">
        <v>389786.29</v>
      </c>
      <c r="I462" s="21" t="s">
        <v>11</v>
      </c>
      <c r="J462" s="21" t="s">
        <v>12</v>
      </c>
      <c r="K462" s="21" t="str">
        <f t="shared" si="23"/>
        <v/>
      </c>
      <c r="L462" s="21" t="e">
        <f ca="1">IF(AND(K462&lt;&gt; "", COUNTIF(SAP!#REF!,K462)&gt;0),"Matched", "")</f>
        <v>#REF!</v>
      </c>
      <c r="M462" s="21" t="str">
        <f t="shared" si="21"/>
        <v/>
      </c>
      <c r="N462" s="21" t="e">
        <f ca="1">IF(AND(M462&lt;&gt; "", COUNTIF(SAP!#REF!,M462)&gt;0),"Matched", "")</f>
        <v>#REF!</v>
      </c>
      <c r="O462" s="21" t="str">
        <f t="shared" si="22"/>
        <v/>
      </c>
      <c r="P462" s="21" t="e">
        <f ca="1">IF(AND(O462&lt;&gt; "", COUNTIF(SAP!#REF!,O462)&gt;0),"Matched", "")</f>
        <v>#REF!</v>
      </c>
      <c r="Q462" s="21" t="str">
        <f ca="1">IF(OR(D462="AC",D462="TR"),"Logic4"&amp;"_"&amp;TEXT(C462,"dd.mm.yyyy") &amp;"_"&amp; 1174868.69,"")</f>
        <v>Logic4_03.04.2020_1174868.69</v>
      </c>
      <c r="R462" s="21" t="e">
        <f ca="1">IF(AND(Q462&lt;&gt; "", COUNTIF(SAP!#REF!,Q462)&gt;0),"Matched", "")</f>
        <v>#REF!</v>
      </c>
    </row>
    <row r="463" spans="1:18" hidden="1">
      <c r="A463" s="21">
        <v>11563327</v>
      </c>
      <c r="B463" s="22">
        <v>43924</v>
      </c>
      <c r="C463" s="22">
        <v>43924</v>
      </c>
      <c r="D463" s="21" t="s">
        <v>10</v>
      </c>
      <c r="E463" s="23">
        <v>0</v>
      </c>
      <c r="F463" s="23">
        <v>0</v>
      </c>
      <c r="G463" s="23">
        <v>9009.2999999999993</v>
      </c>
      <c r="H463" s="23">
        <v>398795.59</v>
      </c>
      <c r="I463" s="21" t="s">
        <v>11</v>
      </c>
      <c r="J463" s="21" t="s">
        <v>12</v>
      </c>
      <c r="K463" s="21" t="str">
        <f t="shared" si="23"/>
        <v/>
      </c>
      <c r="L463" s="21" t="e">
        <f ca="1">IF(AND(K463&lt;&gt; "", COUNTIF(SAP!#REF!,K463)&gt;0),"Matched", "")</f>
        <v>#REF!</v>
      </c>
      <c r="M463" s="21" t="str">
        <f t="shared" si="21"/>
        <v/>
      </c>
      <c r="N463" s="21" t="e">
        <f ca="1">IF(AND(M463&lt;&gt; "", COUNTIF(SAP!#REF!,M463)&gt;0),"Matched", "")</f>
        <v>#REF!</v>
      </c>
      <c r="O463" s="21" t="str">
        <f t="shared" si="22"/>
        <v/>
      </c>
      <c r="P463" s="21" t="e">
        <f ca="1">IF(AND(O463&lt;&gt; "", COUNTIF(SAP!#REF!,O463)&gt;0),"Matched", "")</f>
        <v>#REF!</v>
      </c>
      <c r="Q463" s="21" t="str">
        <f ca="1">IF(OR(D463="AC",D463="TR"),"Logic4"&amp;"_"&amp;TEXT(C463,"dd.mm.yyyy") &amp;"_"&amp; 1174868.69,"")</f>
        <v>Logic4_03.04.2020_1174868.69</v>
      </c>
      <c r="R463" s="21" t="e">
        <f ca="1">IF(AND(Q463&lt;&gt; "", COUNTIF(SAP!#REF!,Q463)&gt;0),"Matched", "")</f>
        <v>#REF!</v>
      </c>
    </row>
    <row r="464" spans="1:18" hidden="1">
      <c r="A464" s="21">
        <v>11563327</v>
      </c>
      <c r="B464" s="22">
        <v>43924</v>
      </c>
      <c r="C464" s="22">
        <v>43924</v>
      </c>
      <c r="D464" s="21" t="s">
        <v>10</v>
      </c>
      <c r="E464" s="23">
        <v>0</v>
      </c>
      <c r="F464" s="23">
        <v>0</v>
      </c>
      <c r="G464" s="23">
        <v>9070</v>
      </c>
      <c r="H464" s="23">
        <v>407865.59</v>
      </c>
      <c r="I464" s="21" t="s">
        <v>11</v>
      </c>
      <c r="J464" s="21" t="s">
        <v>12</v>
      </c>
      <c r="K464" s="21" t="str">
        <f t="shared" si="23"/>
        <v/>
      </c>
      <c r="L464" s="21" t="e">
        <f ca="1">IF(AND(K464&lt;&gt; "", COUNTIF(SAP!#REF!,K464)&gt;0),"Matched", "")</f>
        <v>#REF!</v>
      </c>
      <c r="M464" s="21" t="str">
        <f t="shared" si="21"/>
        <v/>
      </c>
      <c r="N464" s="21" t="e">
        <f ca="1">IF(AND(M464&lt;&gt; "", COUNTIF(SAP!#REF!,M464)&gt;0),"Matched", "")</f>
        <v>#REF!</v>
      </c>
      <c r="O464" s="21" t="str">
        <f t="shared" si="22"/>
        <v/>
      </c>
      <c r="P464" s="21" t="e">
        <f ca="1">IF(AND(O464&lt;&gt; "", COUNTIF(SAP!#REF!,O464)&gt;0),"Matched", "")</f>
        <v>#REF!</v>
      </c>
      <c r="Q464" s="21" t="str">
        <f ca="1">IF(OR(D464="AC",D464="TR"),"Logic4"&amp;"_"&amp;TEXT(C464,"dd.mm.yyyy") &amp;"_"&amp; 1174868.69,"")</f>
        <v>Logic4_03.04.2020_1174868.69</v>
      </c>
      <c r="R464" s="21" t="e">
        <f ca="1">IF(AND(Q464&lt;&gt; "", COUNTIF(SAP!#REF!,Q464)&gt;0),"Matched", "")</f>
        <v>#REF!</v>
      </c>
    </row>
    <row r="465" spans="1:18" hidden="1">
      <c r="A465" s="21">
        <v>11563327</v>
      </c>
      <c r="B465" s="22">
        <v>43924</v>
      </c>
      <c r="C465" s="22">
        <v>43924</v>
      </c>
      <c r="D465" s="21" t="s">
        <v>10</v>
      </c>
      <c r="E465" s="23">
        <v>0</v>
      </c>
      <c r="F465" s="23">
        <v>0</v>
      </c>
      <c r="G465" s="23">
        <v>9186</v>
      </c>
      <c r="H465" s="23">
        <v>417051.59</v>
      </c>
      <c r="I465" s="21" t="s">
        <v>11</v>
      </c>
      <c r="J465" s="21" t="s">
        <v>12</v>
      </c>
      <c r="K465" s="21" t="str">
        <f t="shared" si="23"/>
        <v/>
      </c>
      <c r="L465" s="21" t="e">
        <f ca="1">IF(AND(K465&lt;&gt; "", COUNTIF(SAP!#REF!,K465)&gt;0),"Matched", "")</f>
        <v>#REF!</v>
      </c>
      <c r="M465" s="21" t="str">
        <f t="shared" si="21"/>
        <v/>
      </c>
      <c r="N465" s="21" t="e">
        <f ca="1">IF(AND(M465&lt;&gt; "", COUNTIF(SAP!#REF!,M465)&gt;0),"Matched", "")</f>
        <v>#REF!</v>
      </c>
      <c r="O465" s="21" t="str">
        <f t="shared" si="22"/>
        <v/>
      </c>
      <c r="P465" s="21" t="e">
        <f ca="1">IF(AND(O465&lt;&gt; "", COUNTIF(SAP!#REF!,O465)&gt;0),"Matched", "")</f>
        <v>#REF!</v>
      </c>
      <c r="Q465" s="21" t="str">
        <f ca="1">IF(OR(D465="AC",D465="TR"),"Logic4"&amp;"_"&amp;TEXT(C465,"dd.mm.yyyy") &amp;"_"&amp; 1174868.69,"")</f>
        <v>Logic4_03.04.2020_1174868.69</v>
      </c>
      <c r="R465" s="21" t="e">
        <f ca="1">IF(AND(Q465&lt;&gt; "", COUNTIF(SAP!#REF!,Q465)&gt;0),"Matched", "")</f>
        <v>#REF!</v>
      </c>
    </row>
    <row r="466" spans="1:18" hidden="1">
      <c r="A466" s="21">
        <v>11563327</v>
      </c>
      <c r="B466" s="22">
        <v>43924</v>
      </c>
      <c r="C466" s="22">
        <v>43924</v>
      </c>
      <c r="D466" s="21" t="s">
        <v>10</v>
      </c>
      <c r="E466" s="23">
        <v>0</v>
      </c>
      <c r="F466" s="23">
        <v>0</v>
      </c>
      <c r="G466" s="23">
        <v>9830.9599999999991</v>
      </c>
      <c r="H466" s="23">
        <v>426882.55</v>
      </c>
      <c r="I466" s="21" t="s">
        <v>11</v>
      </c>
      <c r="J466" s="21" t="s">
        <v>12</v>
      </c>
      <c r="K466" s="21" t="str">
        <f t="shared" si="23"/>
        <v/>
      </c>
      <c r="L466" s="21" t="e">
        <f ca="1">IF(AND(K466&lt;&gt; "", COUNTIF(SAP!#REF!,K466)&gt;0),"Matched", "")</f>
        <v>#REF!</v>
      </c>
      <c r="M466" s="21" t="str">
        <f t="shared" si="21"/>
        <v/>
      </c>
      <c r="N466" s="21" t="e">
        <f ca="1">IF(AND(M466&lt;&gt; "", COUNTIF(SAP!#REF!,M466)&gt;0),"Matched", "")</f>
        <v>#REF!</v>
      </c>
      <c r="O466" s="21" t="str">
        <f t="shared" si="22"/>
        <v/>
      </c>
      <c r="P466" s="21" t="e">
        <f ca="1">IF(AND(O466&lt;&gt; "", COUNTIF(SAP!#REF!,O466)&gt;0),"Matched", "")</f>
        <v>#REF!</v>
      </c>
      <c r="Q466" s="21" t="str">
        <f ca="1">IF(OR(D466="AC",D466="TR"),"Logic4"&amp;"_"&amp;TEXT(C466,"dd.mm.yyyy") &amp;"_"&amp; 1174868.69,"")</f>
        <v>Logic4_03.04.2020_1174868.69</v>
      </c>
      <c r="R466" s="21" t="e">
        <f ca="1">IF(AND(Q466&lt;&gt; "", COUNTIF(SAP!#REF!,Q466)&gt;0),"Matched", "")</f>
        <v>#REF!</v>
      </c>
    </row>
    <row r="467" spans="1:18" hidden="1">
      <c r="A467" s="21">
        <v>11563327</v>
      </c>
      <c r="B467" s="22">
        <v>43924</v>
      </c>
      <c r="C467" s="22">
        <v>43924</v>
      </c>
      <c r="D467" s="21" t="s">
        <v>10</v>
      </c>
      <c r="E467" s="23">
        <v>0</v>
      </c>
      <c r="F467" s="23">
        <v>0</v>
      </c>
      <c r="G467" s="23">
        <v>9905.6</v>
      </c>
      <c r="H467" s="23">
        <v>436788.15</v>
      </c>
      <c r="I467" s="21" t="s">
        <v>11</v>
      </c>
      <c r="J467" s="21" t="s">
        <v>12</v>
      </c>
      <c r="K467" s="21" t="str">
        <f t="shared" si="23"/>
        <v/>
      </c>
      <c r="L467" s="21" t="e">
        <f ca="1">IF(AND(K467&lt;&gt; "", COUNTIF(SAP!#REF!,K467)&gt;0),"Matched", "")</f>
        <v>#REF!</v>
      </c>
      <c r="M467" s="21" t="str">
        <f t="shared" si="21"/>
        <v/>
      </c>
      <c r="N467" s="21" t="e">
        <f ca="1">IF(AND(M467&lt;&gt; "", COUNTIF(SAP!#REF!,M467)&gt;0),"Matched", "")</f>
        <v>#REF!</v>
      </c>
      <c r="O467" s="21" t="str">
        <f t="shared" si="22"/>
        <v/>
      </c>
      <c r="P467" s="21" t="e">
        <f ca="1">IF(AND(O467&lt;&gt; "", COUNTIF(SAP!#REF!,O467)&gt;0),"Matched", "")</f>
        <v>#REF!</v>
      </c>
      <c r="Q467" s="21" t="str">
        <f ca="1">IF(OR(D467="AC",D467="TR"),"Logic4"&amp;"_"&amp;TEXT(C467,"dd.mm.yyyy") &amp;"_"&amp; 1174868.69,"")</f>
        <v>Logic4_03.04.2020_1174868.69</v>
      </c>
      <c r="R467" s="21" t="e">
        <f ca="1">IF(AND(Q467&lt;&gt; "", COUNTIF(SAP!#REF!,Q467)&gt;0),"Matched", "")</f>
        <v>#REF!</v>
      </c>
    </row>
    <row r="468" spans="1:18" hidden="1">
      <c r="A468" s="21">
        <v>11563327</v>
      </c>
      <c r="B468" s="22">
        <v>43924</v>
      </c>
      <c r="C468" s="22">
        <v>43924</v>
      </c>
      <c r="D468" s="21" t="s">
        <v>10</v>
      </c>
      <c r="E468" s="23">
        <v>0</v>
      </c>
      <c r="F468" s="23">
        <v>0</v>
      </c>
      <c r="G468" s="23">
        <v>10078.59</v>
      </c>
      <c r="H468" s="23">
        <v>446866.74</v>
      </c>
      <c r="I468" s="21" t="s">
        <v>11</v>
      </c>
      <c r="J468" s="21" t="s">
        <v>12</v>
      </c>
      <c r="K468" s="21" t="str">
        <f t="shared" si="23"/>
        <v/>
      </c>
      <c r="L468" s="21" t="e">
        <f ca="1">IF(AND(K468&lt;&gt; "", COUNTIF(SAP!#REF!,K468)&gt;0),"Matched", "")</f>
        <v>#REF!</v>
      </c>
      <c r="M468" s="21" t="str">
        <f t="shared" si="21"/>
        <v/>
      </c>
      <c r="N468" s="21" t="e">
        <f ca="1">IF(AND(M468&lt;&gt; "", COUNTIF(SAP!#REF!,M468)&gt;0),"Matched", "")</f>
        <v>#REF!</v>
      </c>
      <c r="O468" s="21" t="str">
        <f t="shared" si="22"/>
        <v/>
      </c>
      <c r="P468" s="21" t="e">
        <f ca="1">IF(AND(O468&lt;&gt; "", COUNTIF(SAP!#REF!,O468)&gt;0),"Matched", "")</f>
        <v>#REF!</v>
      </c>
      <c r="Q468" s="21" t="str">
        <f ca="1">IF(OR(D468="AC",D468="TR"),"Logic4"&amp;"_"&amp;TEXT(C468,"dd.mm.yyyy") &amp;"_"&amp; 1174868.69,"")</f>
        <v>Logic4_03.04.2020_1174868.69</v>
      </c>
      <c r="R468" s="21" t="e">
        <f ca="1">IF(AND(Q468&lt;&gt; "", COUNTIF(SAP!#REF!,Q468)&gt;0),"Matched", "")</f>
        <v>#REF!</v>
      </c>
    </row>
    <row r="469" spans="1:18" hidden="1">
      <c r="A469" s="21">
        <v>11563327</v>
      </c>
      <c r="B469" s="22">
        <v>43924</v>
      </c>
      <c r="C469" s="22">
        <v>43924</v>
      </c>
      <c r="D469" s="21" t="s">
        <v>10</v>
      </c>
      <c r="E469" s="23">
        <v>0</v>
      </c>
      <c r="F469" s="23">
        <v>0</v>
      </c>
      <c r="G469" s="23">
        <v>10107.1</v>
      </c>
      <c r="H469" s="23">
        <v>456973.84</v>
      </c>
      <c r="I469" s="21" t="s">
        <v>11</v>
      </c>
      <c r="J469" s="21" t="s">
        <v>12</v>
      </c>
      <c r="K469" s="21" t="str">
        <f t="shared" si="23"/>
        <v/>
      </c>
      <c r="L469" s="21" t="e">
        <f ca="1">IF(AND(K469&lt;&gt; "", COUNTIF(SAP!#REF!,K469)&gt;0),"Matched", "")</f>
        <v>#REF!</v>
      </c>
      <c r="M469" s="21" t="str">
        <f t="shared" si="21"/>
        <v/>
      </c>
      <c r="N469" s="21" t="e">
        <f ca="1">IF(AND(M469&lt;&gt; "", COUNTIF(SAP!#REF!,M469)&gt;0),"Matched", "")</f>
        <v>#REF!</v>
      </c>
      <c r="O469" s="21" t="str">
        <f t="shared" si="22"/>
        <v/>
      </c>
      <c r="P469" s="21" t="e">
        <f ca="1">IF(AND(O469&lt;&gt; "", COUNTIF(SAP!#REF!,O469)&gt;0),"Matched", "")</f>
        <v>#REF!</v>
      </c>
      <c r="Q469" s="21" t="str">
        <f ca="1">IF(OR(D469="AC",D469="TR"),"Logic4"&amp;"_"&amp;TEXT(C469,"dd.mm.yyyy") &amp;"_"&amp; 1174868.69,"")</f>
        <v>Logic4_03.04.2020_1174868.69</v>
      </c>
      <c r="R469" s="21" t="e">
        <f ca="1">IF(AND(Q469&lt;&gt; "", COUNTIF(SAP!#REF!,Q469)&gt;0),"Matched", "")</f>
        <v>#REF!</v>
      </c>
    </row>
    <row r="470" spans="1:18" hidden="1">
      <c r="A470" s="21">
        <v>11563327</v>
      </c>
      <c r="B470" s="22">
        <v>43924</v>
      </c>
      <c r="C470" s="22">
        <v>43924</v>
      </c>
      <c r="D470" s="21" t="s">
        <v>10</v>
      </c>
      <c r="E470" s="23">
        <v>0</v>
      </c>
      <c r="F470" s="23">
        <v>0</v>
      </c>
      <c r="G470" s="23">
        <v>10256.5</v>
      </c>
      <c r="H470" s="23">
        <v>467230.34</v>
      </c>
      <c r="I470" s="21" t="s">
        <v>11</v>
      </c>
      <c r="J470" s="21" t="s">
        <v>12</v>
      </c>
      <c r="K470" s="21" t="str">
        <f t="shared" si="23"/>
        <v/>
      </c>
      <c r="L470" s="21" t="e">
        <f ca="1">IF(AND(K470&lt;&gt; "", COUNTIF(SAP!#REF!,K470)&gt;0),"Matched", "")</f>
        <v>#REF!</v>
      </c>
      <c r="M470" s="21" t="str">
        <f t="shared" si="21"/>
        <v/>
      </c>
      <c r="N470" s="21" t="e">
        <f ca="1">IF(AND(M470&lt;&gt; "", COUNTIF(SAP!#REF!,M470)&gt;0),"Matched", "")</f>
        <v>#REF!</v>
      </c>
      <c r="O470" s="21" t="str">
        <f t="shared" si="22"/>
        <v/>
      </c>
      <c r="P470" s="21" t="e">
        <f ca="1">IF(AND(O470&lt;&gt; "", COUNTIF(SAP!#REF!,O470)&gt;0),"Matched", "")</f>
        <v>#REF!</v>
      </c>
      <c r="Q470" s="21" t="str">
        <f ca="1">IF(OR(D470="AC",D470="TR"),"Logic4"&amp;"_"&amp;TEXT(C470,"dd.mm.yyyy") &amp;"_"&amp; 1174868.69,"")</f>
        <v>Logic4_03.04.2020_1174868.69</v>
      </c>
      <c r="R470" s="21" t="e">
        <f ca="1">IF(AND(Q470&lt;&gt; "", COUNTIF(SAP!#REF!,Q470)&gt;0),"Matched", "")</f>
        <v>#REF!</v>
      </c>
    </row>
    <row r="471" spans="1:18" hidden="1">
      <c r="A471" s="21">
        <v>11563327</v>
      </c>
      <c r="B471" s="22">
        <v>43924</v>
      </c>
      <c r="C471" s="22">
        <v>43924</v>
      </c>
      <c r="D471" s="21" t="s">
        <v>10</v>
      </c>
      <c r="E471" s="23">
        <v>0</v>
      </c>
      <c r="F471" s="23">
        <v>0</v>
      </c>
      <c r="G471" s="23">
        <v>10325</v>
      </c>
      <c r="H471" s="23">
        <v>477555.34</v>
      </c>
      <c r="I471" s="21" t="s">
        <v>11</v>
      </c>
      <c r="J471" s="21" t="s">
        <v>12</v>
      </c>
      <c r="K471" s="21" t="str">
        <f t="shared" si="23"/>
        <v/>
      </c>
      <c r="L471" s="21" t="e">
        <f ca="1">IF(AND(K471&lt;&gt; "", COUNTIF(SAP!#REF!,K471)&gt;0),"Matched", "")</f>
        <v>#REF!</v>
      </c>
      <c r="M471" s="21" t="str">
        <f t="shared" si="21"/>
        <v/>
      </c>
      <c r="N471" s="21" t="e">
        <f ca="1">IF(AND(M471&lt;&gt; "", COUNTIF(SAP!#REF!,M471)&gt;0),"Matched", "")</f>
        <v>#REF!</v>
      </c>
      <c r="O471" s="21" t="str">
        <f t="shared" si="22"/>
        <v/>
      </c>
      <c r="P471" s="21" t="e">
        <f ca="1">IF(AND(O471&lt;&gt; "", COUNTIF(SAP!#REF!,O471)&gt;0),"Matched", "")</f>
        <v>#REF!</v>
      </c>
      <c r="Q471" s="21" t="str">
        <f ca="1">IF(OR(D471="AC",D471="TR"),"Logic4"&amp;"_"&amp;TEXT(C471,"dd.mm.yyyy") &amp;"_"&amp; 1174868.69,"")</f>
        <v>Logic4_03.04.2020_1174868.69</v>
      </c>
      <c r="R471" s="21" t="e">
        <f ca="1">IF(AND(Q471&lt;&gt; "", COUNTIF(SAP!#REF!,Q471)&gt;0),"Matched", "")</f>
        <v>#REF!</v>
      </c>
    </row>
    <row r="472" spans="1:18" hidden="1">
      <c r="A472" s="21">
        <v>11563327</v>
      </c>
      <c r="B472" s="22">
        <v>43924</v>
      </c>
      <c r="C472" s="22">
        <v>43924</v>
      </c>
      <c r="D472" s="21" t="s">
        <v>10</v>
      </c>
      <c r="E472" s="23">
        <v>0</v>
      </c>
      <c r="F472" s="23">
        <v>0</v>
      </c>
      <c r="G472" s="23">
        <v>10734.93</v>
      </c>
      <c r="H472" s="23">
        <v>488290.27</v>
      </c>
      <c r="I472" s="21" t="s">
        <v>11</v>
      </c>
      <c r="J472" s="21" t="s">
        <v>12</v>
      </c>
      <c r="K472" s="21" t="str">
        <f t="shared" si="23"/>
        <v/>
      </c>
      <c r="L472" s="21" t="e">
        <f ca="1">IF(AND(K472&lt;&gt; "", COUNTIF(SAP!#REF!,K472)&gt;0),"Matched", "")</f>
        <v>#REF!</v>
      </c>
      <c r="M472" s="21" t="str">
        <f t="shared" si="21"/>
        <v/>
      </c>
      <c r="N472" s="21" t="e">
        <f ca="1">IF(AND(M472&lt;&gt; "", COUNTIF(SAP!#REF!,M472)&gt;0),"Matched", "")</f>
        <v>#REF!</v>
      </c>
      <c r="O472" s="21" t="str">
        <f t="shared" si="22"/>
        <v/>
      </c>
      <c r="P472" s="21" t="e">
        <f ca="1">IF(AND(O472&lt;&gt; "", COUNTIF(SAP!#REF!,O472)&gt;0),"Matched", "")</f>
        <v>#REF!</v>
      </c>
      <c r="Q472" s="21" t="str">
        <f ca="1">IF(OR(D472="AC",D472="TR"),"Logic4"&amp;"_"&amp;TEXT(C472,"dd.mm.yyyy") &amp;"_"&amp; 1174868.69,"")</f>
        <v>Logic4_03.04.2020_1174868.69</v>
      </c>
      <c r="R472" s="21" t="e">
        <f ca="1">IF(AND(Q472&lt;&gt; "", COUNTIF(SAP!#REF!,Q472)&gt;0),"Matched", "")</f>
        <v>#REF!</v>
      </c>
    </row>
    <row r="473" spans="1:18" hidden="1">
      <c r="A473" s="21">
        <v>11563327</v>
      </c>
      <c r="B473" s="22">
        <v>43924</v>
      </c>
      <c r="C473" s="22">
        <v>43924</v>
      </c>
      <c r="D473" s="21" t="s">
        <v>10</v>
      </c>
      <c r="E473" s="23">
        <v>0</v>
      </c>
      <c r="F473" s="23">
        <v>0</v>
      </c>
      <c r="G473" s="23">
        <v>10759.2</v>
      </c>
      <c r="H473" s="23">
        <v>499049.47</v>
      </c>
      <c r="I473" s="21" t="s">
        <v>11</v>
      </c>
      <c r="J473" s="21" t="s">
        <v>12</v>
      </c>
      <c r="K473" s="21" t="str">
        <f t="shared" si="23"/>
        <v/>
      </c>
      <c r="L473" s="21" t="e">
        <f ca="1">IF(AND(K473&lt;&gt; "", COUNTIF(SAP!#REF!,K473)&gt;0),"Matched", "")</f>
        <v>#REF!</v>
      </c>
      <c r="M473" s="21" t="str">
        <f t="shared" si="21"/>
        <v/>
      </c>
      <c r="N473" s="21" t="e">
        <f ca="1">IF(AND(M473&lt;&gt; "", COUNTIF(SAP!#REF!,M473)&gt;0),"Matched", "")</f>
        <v>#REF!</v>
      </c>
      <c r="O473" s="21" t="str">
        <f t="shared" si="22"/>
        <v/>
      </c>
      <c r="P473" s="21" t="e">
        <f ca="1">IF(AND(O473&lt;&gt; "", COUNTIF(SAP!#REF!,O473)&gt;0),"Matched", "")</f>
        <v>#REF!</v>
      </c>
      <c r="Q473" s="21" t="str">
        <f ca="1">IF(OR(D473="AC",D473="TR"),"Logic4"&amp;"_"&amp;TEXT(C473,"dd.mm.yyyy") &amp;"_"&amp; 1174868.69,"")</f>
        <v>Logic4_03.04.2020_1174868.69</v>
      </c>
      <c r="R473" s="21" t="e">
        <f ca="1">IF(AND(Q473&lt;&gt; "", COUNTIF(SAP!#REF!,Q473)&gt;0),"Matched", "")</f>
        <v>#REF!</v>
      </c>
    </row>
    <row r="474" spans="1:18" hidden="1">
      <c r="A474" s="21">
        <v>11563327</v>
      </c>
      <c r="B474" s="22">
        <v>43924</v>
      </c>
      <c r="C474" s="22">
        <v>43924</v>
      </c>
      <c r="D474" s="21" t="s">
        <v>10</v>
      </c>
      <c r="E474" s="23">
        <v>0</v>
      </c>
      <c r="F474" s="23">
        <v>0</v>
      </c>
      <c r="G474" s="23">
        <v>10918.9</v>
      </c>
      <c r="H474" s="23">
        <v>509968.37</v>
      </c>
      <c r="I474" s="21" t="s">
        <v>11</v>
      </c>
      <c r="J474" s="21" t="s">
        <v>12</v>
      </c>
      <c r="K474" s="21" t="str">
        <f t="shared" si="23"/>
        <v/>
      </c>
      <c r="L474" s="21" t="e">
        <f ca="1">IF(AND(K474&lt;&gt; "", COUNTIF(SAP!#REF!,K474)&gt;0),"Matched", "")</f>
        <v>#REF!</v>
      </c>
      <c r="M474" s="21" t="str">
        <f t="shared" si="21"/>
        <v/>
      </c>
      <c r="N474" s="21" t="e">
        <f ca="1">IF(AND(M474&lt;&gt; "", COUNTIF(SAP!#REF!,M474)&gt;0),"Matched", "")</f>
        <v>#REF!</v>
      </c>
      <c r="O474" s="21" t="str">
        <f t="shared" si="22"/>
        <v/>
      </c>
      <c r="P474" s="21" t="e">
        <f ca="1">IF(AND(O474&lt;&gt; "", COUNTIF(SAP!#REF!,O474)&gt;0),"Matched", "")</f>
        <v>#REF!</v>
      </c>
      <c r="Q474" s="21" t="str">
        <f ca="1">IF(OR(D474="AC",D474="TR"),"Logic4"&amp;"_"&amp;TEXT(C474,"dd.mm.yyyy") &amp;"_"&amp; 1174868.69,"")</f>
        <v>Logic4_03.04.2020_1174868.69</v>
      </c>
      <c r="R474" s="21" t="e">
        <f ca="1">IF(AND(Q474&lt;&gt; "", COUNTIF(SAP!#REF!,Q474)&gt;0),"Matched", "")</f>
        <v>#REF!</v>
      </c>
    </row>
    <row r="475" spans="1:18" hidden="1">
      <c r="A475" s="21">
        <v>11563327</v>
      </c>
      <c r="B475" s="22">
        <v>43924</v>
      </c>
      <c r="C475" s="22">
        <v>43924</v>
      </c>
      <c r="D475" s="21" t="s">
        <v>10</v>
      </c>
      <c r="E475" s="23">
        <v>0</v>
      </c>
      <c r="F475" s="23">
        <v>0</v>
      </c>
      <c r="G475" s="23">
        <v>11067.72</v>
      </c>
      <c r="H475" s="23">
        <v>521036.09</v>
      </c>
      <c r="I475" s="21" t="s">
        <v>11</v>
      </c>
      <c r="J475" s="21" t="s">
        <v>12</v>
      </c>
      <c r="K475" s="21" t="str">
        <f t="shared" si="23"/>
        <v/>
      </c>
      <c r="L475" s="21" t="e">
        <f ca="1">IF(AND(K475&lt;&gt; "", COUNTIF(SAP!#REF!,K475)&gt;0),"Matched", "")</f>
        <v>#REF!</v>
      </c>
      <c r="M475" s="21" t="str">
        <f t="shared" si="21"/>
        <v/>
      </c>
      <c r="N475" s="21" t="e">
        <f ca="1">IF(AND(M475&lt;&gt; "", COUNTIF(SAP!#REF!,M475)&gt;0),"Matched", "")</f>
        <v>#REF!</v>
      </c>
      <c r="O475" s="21" t="str">
        <f t="shared" si="22"/>
        <v/>
      </c>
      <c r="P475" s="21" t="e">
        <f ca="1">IF(AND(O475&lt;&gt; "", COUNTIF(SAP!#REF!,O475)&gt;0),"Matched", "")</f>
        <v>#REF!</v>
      </c>
      <c r="Q475" s="21" t="str">
        <f ca="1">IF(OR(D475="AC",D475="TR"),"Logic4"&amp;"_"&amp;TEXT(C475,"dd.mm.yyyy") &amp;"_"&amp; 1174868.69,"")</f>
        <v>Logic4_03.04.2020_1174868.69</v>
      </c>
      <c r="R475" s="21" t="e">
        <f ca="1">IF(AND(Q475&lt;&gt; "", COUNTIF(SAP!#REF!,Q475)&gt;0),"Matched", "")</f>
        <v>#REF!</v>
      </c>
    </row>
    <row r="476" spans="1:18" hidden="1">
      <c r="A476" s="21">
        <v>11563327</v>
      </c>
      <c r="B476" s="22">
        <v>43924</v>
      </c>
      <c r="C476" s="22">
        <v>43924</v>
      </c>
      <c r="D476" s="21" t="s">
        <v>10</v>
      </c>
      <c r="E476" s="23">
        <v>0</v>
      </c>
      <c r="F476" s="23">
        <v>0</v>
      </c>
      <c r="G476" s="23">
        <v>11962.22</v>
      </c>
      <c r="H476" s="23">
        <v>532998.31000000006</v>
      </c>
      <c r="I476" s="21" t="s">
        <v>11</v>
      </c>
      <c r="J476" s="21" t="s">
        <v>12</v>
      </c>
      <c r="K476" s="21" t="str">
        <f t="shared" si="23"/>
        <v/>
      </c>
      <c r="L476" s="21" t="e">
        <f ca="1">IF(AND(K476&lt;&gt; "", COUNTIF(SAP!#REF!,K476)&gt;0),"Matched", "")</f>
        <v>#REF!</v>
      </c>
      <c r="M476" s="21" t="str">
        <f t="shared" si="21"/>
        <v/>
      </c>
      <c r="N476" s="21" t="e">
        <f ca="1">IF(AND(M476&lt;&gt; "", COUNTIF(SAP!#REF!,M476)&gt;0),"Matched", "")</f>
        <v>#REF!</v>
      </c>
      <c r="O476" s="21" t="str">
        <f t="shared" si="22"/>
        <v/>
      </c>
      <c r="P476" s="21" t="e">
        <f ca="1">IF(AND(O476&lt;&gt; "", COUNTIF(SAP!#REF!,O476)&gt;0),"Matched", "")</f>
        <v>#REF!</v>
      </c>
      <c r="Q476" s="21" t="str">
        <f ca="1">IF(OR(D476="AC",D476="TR"),"Logic4"&amp;"_"&amp;TEXT(C476,"dd.mm.yyyy") &amp;"_"&amp; 1174868.69,"")</f>
        <v>Logic4_03.04.2020_1174868.69</v>
      </c>
      <c r="R476" s="21" t="e">
        <f ca="1">IF(AND(Q476&lt;&gt; "", COUNTIF(SAP!#REF!,Q476)&gt;0),"Matched", "")</f>
        <v>#REF!</v>
      </c>
    </row>
    <row r="477" spans="1:18" hidden="1">
      <c r="A477" s="21">
        <v>11563327</v>
      </c>
      <c r="B477" s="22">
        <v>43924</v>
      </c>
      <c r="C477" s="22">
        <v>43924</v>
      </c>
      <c r="D477" s="21" t="s">
        <v>10</v>
      </c>
      <c r="E477" s="23">
        <v>0</v>
      </c>
      <c r="F477" s="23">
        <v>0</v>
      </c>
      <c r="G477" s="23">
        <v>11966.2</v>
      </c>
      <c r="H477" s="23">
        <v>544964.51</v>
      </c>
      <c r="I477" s="21" t="s">
        <v>11</v>
      </c>
      <c r="J477" s="21" t="s">
        <v>12</v>
      </c>
      <c r="K477" s="21" t="str">
        <f t="shared" si="23"/>
        <v/>
      </c>
      <c r="L477" s="21" t="e">
        <f ca="1">IF(AND(K477&lt;&gt; "", COUNTIF(SAP!#REF!,K477)&gt;0),"Matched", "")</f>
        <v>#REF!</v>
      </c>
      <c r="M477" s="21" t="str">
        <f t="shared" si="21"/>
        <v/>
      </c>
      <c r="N477" s="21" t="e">
        <f ca="1">IF(AND(M477&lt;&gt; "", COUNTIF(SAP!#REF!,M477)&gt;0),"Matched", "")</f>
        <v>#REF!</v>
      </c>
      <c r="O477" s="21" t="str">
        <f t="shared" si="22"/>
        <v/>
      </c>
      <c r="P477" s="21" t="e">
        <f ca="1">IF(AND(O477&lt;&gt; "", COUNTIF(SAP!#REF!,O477)&gt;0),"Matched", "")</f>
        <v>#REF!</v>
      </c>
      <c r="Q477" s="21" t="str">
        <f ca="1">IF(OR(D477="AC",D477="TR"),"Logic4"&amp;"_"&amp;TEXT(C477,"dd.mm.yyyy") &amp;"_"&amp; 1174868.69,"")</f>
        <v>Logic4_03.04.2020_1174868.69</v>
      </c>
      <c r="R477" s="21" t="e">
        <f ca="1">IF(AND(Q477&lt;&gt; "", COUNTIF(SAP!#REF!,Q477)&gt;0),"Matched", "")</f>
        <v>#REF!</v>
      </c>
    </row>
    <row r="478" spans="1:18" hidden="1">
      <c r="A478" s="21">
        <v>11563327</v>
      </c>
      <c r="B478" s="22">
        <v>43924</v>
      </c>
      <c r="C478" s="22">
        <v>43924</v>
      </c>
      <c r="D478" s="21" t="s">
        <v>10</v>
      </c>
      <c r="E478" s="23">
        <v>0</v>
      </c>
      <c r="F478" s="23">
        <v>0</v>
      </c>
      <c r="G478" s="23">
        <v>12327.15</v>
      </c>
      <c r="H478" s="23">
        <v>557291.66</v>
      </c>
      <c r="I478" s="21" t="s">
        <v>11</v>
      </c>
      <c r="J478" s="21" t="s">
        <v>12</v>
      </c>
      <c r="K478" s="21" t="str">
        <f t="shared" si="23"/>
        <v/>
      </c>
      <c r="L478" s="21" t="e">
        <f ca="1">IF(AND(K478&lt;&gt; "", COUNTIF(SAP!#REF!,K478)&gt;0),"Matched", "")</f>
        <v>#REF!</v>
      </c>
      <c r="M478" s="21" t="str">
        <f t="shared" si="21"/>
        <v/>
      </c>
      <c r="N478" s="21" t="e">
        <f ca="1">IF(AND(M478&lt;&gt; "", COUNTIF(SAP!#REF!,M478)&gt;0),"Matched", "")</f>
        <v>#REF!</v>
      </c>
      <c r="O478" s="21" t="str">
        <f t="shared" si="22"/>
        <v/>
      </c>
      <c r="P478" s="21" t="e">
        <f ca="1">IF(AND(O478&lt;&gt; "", COUNTIF(SAP!#REF!,O478)&gt;0),"Matched", "")</f>
        <v>#REF!</v>
      </c>
      <c r="Q478" s="21" t="str">
        <f ca="1">IF(OR(D478="AC",D478="TR"),"Logic4"&amp;"_"&amp;TEXT(C478,"dd.mm.yyyy") &amp;"_"&amp; 1174868.69,"")</f>
        <v>Logic4_03.04.2020_1174868.69</v>
      </c>
      <c r="R478" s="21" t="e">
        <f ca="1">IF(AND(Q478&lt;&gt; "", COUNTIF(SAP!#REF!,Q478)&gt;0),"Matched", "")</f>
        <v>#REF!</v>
      </c>
    </row>
    <row r="479" spans="1:18" hidden="1">
      <c r="A479" s="21">
        <v>11563327</v>
      </c>
      <c r="B479" s="22">
        <v>43924</v>
      </c>
      <c r="C479" s="22">
        <v>43924</v>
      </c>
      <c r="D479" s="21" t="s">
        <v>10</v>
      </c>
      <c r="E479" s="23">
        <v>0</v>
      </c>
      <c r="F479" s="23">
        <v>0</v>
      </c>
      <c r="G479" s="23">
        <v>13270</v>
      </c>
      <c r="H479" s="23">
        <v>570561.66</v>
      </c>
      <c r="I479" s="21" t="s">
        <v>11</v>
      </c>
      <c r="J479" s="21" t="s">
        <v>12</v>
      </c>
      <c r="K479" s="21" t="str">
        <f t="shared" si="23"/>
        <v/>
      </c>
      <c r="L479" s="21" t="e">
        <f ca="1">IF(AND(K479&lt;&gt; "", COUNTIF(SAP!#REF!,K479)&gt;0),"Matched", "")</f>
        <v>#REF!</v>
      </c>
      <c r="M479" s="21" t="str">
        <f t="shared" ref="M479:M530" si="24">IF(D479="TR","Logic2"&amp;"_"&amp;TEXT(C479,"dd.mm.yyyy") &amp;"_"&amp; F479,"")</f>
        <v/>
      </c>
      <c r="N479" s="21" t="e">
        <f ca="1">IF(AND(M479&lt;&gt; "", COUNTIF(SAP!#REF!,M479)&gt;0),"Matched", "")</f>
        <v>#REF!</v>
      </c>
      <c r="O479" s="21" t="str">
        <f t="shared" ref="O479:O530" si="25">IF(D479="AF","Logic3"&amp;"_"&amp;G479,"")</f>
        <v/>
      </c>
      <c r="P479" s="21" t="e">
        <f ca="1">IF(AND(O479&lt;&gt; "", COUNTIF(SAP!#REF!,O479)&gt;0),"Matched", "")</f>
        <v>#REF!</v>
      </c>
      <c r="Q479" s="21" t="str">
        <f ca="1">IF(OR(D479="AC",D479="TR"),"Logic4"&amp;"_"&amp;TEXT(C479,"dd.mm.yyyy") &amp;"_"&amp; 1174868.69,"")</f>
        <v>Logic4_03.04.2020_1174868.69</v>
      </c>
      <c r="R479" s="21" t="e">
        <f ca="1">IF(AND(Q479&lt;&gt; "", COUNTIF(SAP!#REF!,Q479)&gt;0),"Matched", "")</f>
        <v>#REF!</v>
      </c>
    </row>
    <row r="480" spans="1:18" hidden="1">
      <c r="A480" s="21">
        <v>11563327</v>
      </c>
      <c r="B480" s="22">
        <v>43924</v>
      </c>
      <c r="C480" s="22">
        <v>43924</v>
      </c>
      <c r="D480" s="21" t="s">
        <v>10</v>
      </c>
      <c r="E480" s="23">
        <v>0</v>
      </c>
      <c r="F480" s="23">
        <v>0</v>
      </c>
      <c r="G480" s="23">
        <v>13534.6</v>
      </c>
      <c r="H480" s="23">
        <v>584096.26</v>
      </c>
      <c r="I480" s="21" t="s">
        <v>11</v>
      </c>
      <c r="J480" s="21" t="s">
        <v>12</v>
      </c>
      <c r="K480" s="21" t="str">
        <f t="shared" si="23"/>
        <v/>
      </c>
      <c r="L480" s="21" t="e">
        <f ca="1">IF(AND(K480&lt;&gt; "", COUNTIF(SAP!#REF!,K480)&gt;0),"Matched", "")</f>
        <v>#REF!</v>
      </c>
      <c r="M480" s="21" t="str">
        <f t="shared" si="24"/>
        <v/>
      </c>
      <c r="N480" s="21" t="e">
        <f ca="1">IF(AND(M480&lt;&gt; "", COUNTIF(SAP!#REF!,M480)&gt;0),"Matched", "")</f>
        <v>#REF!</v>
      </c>
      <c r="O480" s="21" t="str">
        <f t="shared" si="25"/>
        <v/>
      </c>
      <c r="P480" s="21" t="e">
        <f ca="1">IF(AND(O480&lt;&gt; "", COUNTIF(SAP!#REF!,O480)&gt;0),"Matched", "")</f>
        <v>#REF!</v>
      </c>
      <c r="Q480" s="21" t="str">
        <f ca="1">IF(OR(D480="AC",D480="TR"),"Logic4"&amp;"_"&amp;TEXT(C480,"dd.mm.yyyy") &amp;"_"&amp; 1174868.69,"")</f>
        <v>Logic4_03.04.2020_1174868.69</v>
      </c>
      <c r="R480" s="21" t="e">
        <f ca="1">IF(AND(Q480&lt;&gt; "", COUNTIF(SAP!#REF!,Q480)&gt;0),"Matched", "")</f>
        <v>#REF!</v>
      </c>
    </row>
    <row r="481" spans="1:18" hidden="1">
      <c r="A481" s="21">
        <v>11563327</v>
      </c>
      <c r="B481" s="22">
        <v>43924</v>
      </c>
      <c r="C481" s="22">
        <v>43924</v>
      </c>
      <c r="D481" s="21" t="s">
        <v>10</v>
      </c>
      <c r="E481" s="23">
        <v>0</v>
      </c>
      <c r="F481" s="23">
        <v>0</v>
      </c>
      <c r="G481" s="23">
        <v>13627</v>
      </c>
      <c r="H481" s="23">
        <v>597723.26</v>
      </c>
      <c r="I481" s="21" t="s">
        <v>11</v>
      </c>
      <c r="J481" s="21" t="s">
        <v>12</v>
      </c>
      <c r="K481" s="21" t="str">
        <f t="shared" si="23"/>
        <v/>
      </c>
      <c r="L481" s="21" t="e">
        <f ca="1">IF(AND(K481&lt;&gt; "", COUNTIF(SAP!#REF!,K481)&gt;0),"Matched", "")</f>
        <v>#REF!</v>
      </c>
      <c r="M481" s="21" t="str">
        <f t="shared" si="24"/>
        <v/>
      </c>
      <c r="N481" s="21" t="e">
        <f ca="1">IF(AND(M481&lt;&gt; "", COUNTIF(SAP!#REF!,M481)&gt;0),"Matched", "")</f>
        <v>#REF!</v>
      </c>
      <c r="O481" s="21" t="str">
        <f t="shared" si="25"/>
        <v/>
      </c>
      <c r="P481" s="21" t="e">
        <f ca="1">IF(AND(O481&lt;&gt; "", COUNTIF(SAP!#REF!,O481)&gt;0),"Matched", "")</f>
        <v>#REF!</v>
      </c>
      <c r="Q481" s="21" t="str">
        <f ca="1">IF(OR(D481="AC",D481="TR"),"Logic4"&amp;"_"&amp;TEXT(C481,"dd.mm.yyyy") &amp;"_"&amp; 1174868.69,"")</f>
        <v>Logic4_03.04.2020_1174868.69</v>
      </c>
      <c r="R481" s="21" t="e">
        <f ca="1">IF(AND(Q481&lt;&gt; "", COUNTIF(SAP!#REF!,Q481)&gt;0),"Matched", "")</f>
        <v>#REF!</v>
      </c>
    </row>
    <row r="482" spans="1:18" hidden="1">
      <c r="A482" s="21">
        <v>11563327</v>
      </c>
      <c r="B482" s="22">
        <v>43924</v>
      </c>
      <c r="C482" s="22">
        <v>43924</v>
      </c>
      <c r="D482" s="21" t="s">
        <v>10</v>
      </c>
      <c r="E482" s="23">
        <v>0</v>
      </c>
      <c r="F482" s="23">
        <v>0</v>
      </c>
      <c r="G482" s="23">
        <v>13679.92</v>
      </c>
      <c r="H482" s="23">
        <v>611403.18000000005</v>
      </c>
      <c r="I482" s="21" t="s">
        <v>11</v>
      </c>
      <c r="J482" s="21" t="s">
        <v>12</v>
      </c>
      <c r="K482" s="21" t="str">
        <f t="shared" si="23"/>
        <v/>
      </c>
      <c r="L482" s="21" t="e">
        <f ca="1">IF(AND(K482&lt;&gt; "", COUNTIF(SAP!#REF!,K482)&gt;0),"Matched", "")</f>
        <v>#REF!</v>
      </c>
      <c r="M482" s="21" t="str">
        <f t="shared" si="24"/>
        <v/>
      </c>
      <c r="N482" s="21" t="e">
        <f ca="1">IF(AND(M482&lt;&gt; "", COUNTIF(SAP!#REF!,M482)&gt;0),"Matched", "")</f>
        <v>#REF!</v>
      </c>
      <c r="O482" s="21" t="str">
        <f t="shared" si="25"/>
        <v/>
      </c>
      <c r="P482" s="21" t="e">
        <f ca="1">IF(AND(O482&lt;&gt; "", COUNTIF(SAP!#REF!,O482)&gt;0),"Matched", "")</f>
        <v>#REF!</v>
      </c>
      <c r="Q482" s="21" t="str">
        <f ca="1">IF(OR(D482="AC",D482="TR"),"Logic4"&amp;"_"&amp;TEXT(C482,"dd.mm.yyyy") &amp;"_"&amp; 1174868.69,"")</f>
        <v>Logic4_03.04.2020_1174868.69</v>
      </c>
      <c r="R482" s="21" t="e">
        <f ca="1">IF(AND(Q482&lt;&gt; "", COUNTIF(SAP!#REF!,Q482)&gt;0),"Matched", "")</f>
        <v>#REF!</v>
      </c>
    </row>
    <row r="483" spans="1:18" hidden="1">
      <c r="A483" s="21">
        <v>11563327</v>
      </c>
      <c r="B483" s="22">
        <v>43924</v>
      </c>
      <c r="C483" s="22">
        <v>43924</v>
      </c>
      <c r="D483" s="21" t="s">
        <v>10</v>
      </c>
      <c r="E483" s="23">
        <v>0</v>
      </c>
      <c r="F483" s="23">
        <v>0</v>
      </c>
      <c r="G483" s="23">
        <v>14014.76</v>
      </c>
      <c r="H483" s="23">
        <v>625417.93999999994</v>
      </c>
      <c r="I483" s="21" t="s">
        <v>11</v>
      </c>
      <c r="J483" s="21" t="s">
        <v>12</v>
      </c>
      <c r="K483" s="21" t="str">
        <f t="shared" si="23"/>
        <v/>
      </c>
      <c r="L483" s="21" t="e">
        <f ca="1">IF(AND(K483&lt;&gt; "", COUNTIF(SAP!#REF!,K483)&gt;0),"Matched", "")</f>
        <v>#REF!</v>
      </c>
      <c r="M483" s="21" t="str">
        <f t="shared" si="24"/>
        <v/>
      </c>
      <c r="N483" s="21" t="e">
        <f ca="1">IF(AND(M483&lt;&gt; "", COUNTIF(SAP!#REF!,M483)&gt;0),"Matched", "")</f>
        <v>#REF!</v>
      </c>
      <c r="O483" s="21" t="str">
        <f t="shared" si="25"/>
        <v/>
      </c>
      <c r="P483" s="21" t="e">
        <f ca="1">IF(AND(O483&lt;&gt; "", COUNTIF(SAP!#REF!,O483)&gt;0),"Matched", "")</f>
        <v>#REF!</v>
      </c>
      <c r="Q483" s="21" t="str">
        <f ca="1">IF(OR(D483="AC",D483="TR"),"Logic4"&amp;"_"&amp;TEXT(C483,"dd.mm.yyyy") &amp;"_"&amp; 1174868.69,"")</f>
        <v>Logic4_03.04.2020_1174868.69</v>
      </c>
      <c r="R483" s="21" t="e">
        <f ca="1">IF(AND(Q483&lt;&gt; "", COUNTIF(SAP!#REF!,Q483)&gt;0),"Matched", "")</f>
        <v>#REF!</v>
      </c>
    </row>
    <row r="484" spans="1:18" hidden="1">
      <c r="A484" s="21">
        <v>11563327</v>
      </c>
      <c r="B484" s="22">
        <v>43924</v>
      </c>
      <c r="C484" s="22">
        <v>43924</v>
      </c>
      <c r="D484" s="21" t="s">
        <v>10</v>
      </c>
      <c r="E484" s="23">
        <v>0</v>
      </c>
      <c r="F484" s="23">
        <v>0</v>
      </c>
      <c r="G484" s="23">
        <v>14332.4</v>
      </c>
      <c r="H484" s="23">
        <v>639750.34</v>
      </c>
      <c r="I484" s="21" t="s">
        <v>11</v>
      </c>
      <c r="J484" s="21" t="s">
        <v>12</v>
      </c>
      <c r="K484" s="21" t="str">
        <f t="shared" si="23"/>
        <v/>
      </c>
      <c r="L484" s="21" t="e">
        <f ca="1">IF(AND(K484&lt;&gt; "", COUNTIF(SAP!#REF!,K484)&gt;0),"Matched", "")</f>
        <v>#REF!</v>
      </c>
      <c r="M484" s="21" t="str">
        <f t="shared" si="24"/>
        <v/>
      </c>
      <c r="N484" s="21" t="e">
        <f ca="1">IF(AND(M484&lt;&gt; "", COUNTIF(SAP!#REF!,M484)&gt;0),"Matched", "")</f>
        <v>#REF!</v>
      </c>
      <c r="O484" s="21" t="str">
        <f t="shared" si="25"/>
        <v/>
      </c>
      <c r="P484" s="21" t="e">
        <f ca="1">IF(AND(O484&lt;&gt; "", COUNTIF(SAP!#REF!,O484)&gt;0),"Matched", "")</f>
        <v>#REF!</v>
      </c>
      <c r="Q484" s="21" t="str">
        <f ca="1">IF(OR(D484="AC",D484="TR"),"Logic4"&amp;"_"&amp;TEXT(C484,"dd.mm.yyyy") &amp;"_"&amp; 1174868.69,"")</f>
        <v>Logic4_03.04.2020_1174868.69</v>
      </c>
      <c r="R484" s="21" t="e">
        <f ca="1">IF(AND(Q484&lt;&gt; "", COUNTIF(SAP!#REF!,Q484)&gt;0),"Matched", "")</f>
        <v>#REF!</v>
      </c>
    </row>
    <row r="485" spans="1:18" hidden="1">
      <c r="A485" s="21">
        <v>11563327</v>
      </c>
      <c r="B485" s="22">
        <v>43924</v>
      </c>
      <c r="C485" s="22">
        <v>43924</v>
      </c>
      <c r="D485" s="21" t="s">
        <v>10</v>
      </c>
      <c r="E485" s="23">
        <v>0</v>
      </c>
      <c r="F485" s="23">
        <v>0</v>
      </c>
      <c r="G485" s="23">
        <v>14455.28</v>
      </c>
      <c r="H485" s="23">
        <v>654205.62</v>
      </c>
      <c r="I485" s="21" t="s">
        <v>11</v>
      </c>
      <c r="J485" s="21" t="s">
        <v>12</v>
      </c>
      <c r="K485" s="21" t="str">
        <f t="shared" si="23"/>
        <v/>
      </c>
      <c r="L485" s="21" t="e">
        <f ca="1">IF(AND(K485&lt;&gt; "", COUNTIF(SAP!#REF!,K485)&gt;0),"Matched", "")</f>
        <v>#REF!</v>
      </c>
      <c r="M485" s="21" t="str">
        <f t="shared" si="24"/>
        <v/>
      </c>
      <c r="N485" s="21" t="e">
        <f ca="1">IF(AND(M485&lt;&gt; "", COUNTIF(SAP!#REF!,M485)&gt;0),"Matched", "")</f>
        <v>#REF!</v>
      </c>
      <c r="O485" s="21" t="str">
        <f t="shared" si="25"/>
        <v/>
      </c>
      <c r="P485" s="21" t="e">
        <f ca="1">IF(AND(O485&lt;&gt; "", COUNTIF(SAP!#REF!,O485)&gt;0),"Matched", "")</f>
        <v>#REF!</v>
      </c>
      <c r="Q485" s="21" t="str">
        <f ca="1">IF(OR(D485="AC",D485="TR"),"Logic4"&amp;"_"&amp;TEXT(C485,"dd.mm.yyyy") &amp;"_"&amp; 1174868.69,"")</f>
        <v>Logic4_03.04.2020_1174868.69</v>
      </c>
      <c r="R485" s="21" t="e">
        <f ca="1">IF(AND(Q485&lt;&gt; "", COUNTIF(SAP!#REF!,Q485)&gt;0),"Matched", "")</f>
        <v>#REF!</v>
      </c>
    </row>
    <row r="486" spans="1:18" hidden="1">
      <c r="A486" s="21">
        <v>11563327</v>
      </c>
      <c r="B486" s="22">
        <v>43924</v>
      </c>
      <c r="C486" s="22">
        <v>43924</v>
      </c>
      <c r="D486" s="21" t="s">
        <v>10</v>
      </c>
      <c r="E486" s="23">
        <v>0</v>
      </c>
      <c r="F486" s="23">
        <v>0</v>
      </c>
      <c r="G486" s="23">
        <v>15093.4</v>
      </c>
      <c r="H486" s="23">
        <v>669299.02</v>
      </c>
      <c r="I486" s="21" t="s">
        <v>11</v>
      </c>
      <c r="J486" s="21" t="s">
        <v>12</v>
      </c>
      <c r="K486" s="21" t="str">
        <f t="shared" si="23"/>
        <v/>
      </c>
      <c r="L486" s="21" t="e">
        <f ca="1">IF(AND(K486&lt;&gt; "", COUNTIF(SAP!#REF!,K486)&gt;0),"Matched", "")</f>
        <v>#REF!</v>
      </c>
      <c r="M486" s="21" t="str">
        <f t="shared" si="24"/>
        <v/>
      </c>
      <c r="N486" s="21" t="e">
        <f ca="1">IF(AND(M486&lt;&gt; "", COUNTIF(SAP!#REF!,M486)&gt;0),"Matched", "")</f>
        <v>#REF!</v>
      </c>
      <c r="O486" s="21" t="str">
        <f t="shared" si="25"/>
        <v/>
      </c>
      <c r="P486" s="21" t="e">
        <f ca="1">IF(AND(O486&lt;&gt; "", COUNTIF(SAP!#REF!,O486)&gt;0),"Matched", "")</f>
        <v>#REF!</v>
      </c>
      <c r="Q486" s="21" t="str">
        <f ca="1">IF(OR(D486="AC",D486="TR"),"Logic4"&amp;"_"&amp;TEXT(C486,"dd.mm.yyyy") &amp;"_"&amp; 1174868.69,"")</f>
        <v>Logic4_03.04.2020_1174868.69</v>
      </c>
      <c r="R486" s="21" t="e">
        <f ca="1">IF(AND(Q486&lt;&gt; "", COUNTIF(SAP!#REF!,Q486)&gt;0),"Matched", "")</f>
        <v>#REF!</v>
      </c>
    </row>
    <row r="487" spans="1:18" hidden="1">
      <c r="A487" s="21">
        <v>11563327</v>
      </c>
      <c r="B487" s="22">
        <v>43924</v>
      </c>
      <c r="C487" s="22">
        <v>43924</v>
      </c>
      <c r="D487" s="21" t="s">
        <v>10</v>
      </c>
      <c r="E487" s="23">
        <v>0</v>
      </c>
      <c r="F487" s="23">
        <v>0</v>
      </c>
      <c r="G487" s="23">
        <v>16630</v>
      </c>
      <c r="H487" s="23">
        <v>685929.02</v>
      </c>
      <c r="I487" s="21" t="s">
        <v>11</v>
      </c>
      <c r="J487" s="21" t="s">
        <v>12</v>
      </c>
      <c r="K487" s="21" t="str">
        <f t="shared" si="23"/>
        <v/>
      </c>
      <c r="L487" s="21" t="e">
        <f ca="1">IF(AND(K487&lt;&gt; "", COUNTIF(SAP!#REF!,K487)&gt;0),"Matched", "")</f>
        <v>#REF!</v>
      </c>
      <c r="M487" s="21" t="str">
        <f t="shared" si="24"/>
        <v/>
      </c>
      <c r="N487" s="21" t="e">
        <f ca="1">IF(AND(M487&lt;&gt; "", COUNTIF(SAP!#REF!,M487)&gt;0),"Matched", "")</f>
        <v>#REF!</v>
      </c>
      <c r="O487" s="21" t="str">
        <f t="shared" si="25"/>
        <v/>
      </c>
      <c r="P487" s="21" t="e">
        <f ca="1">IF(AND(O487&lt;&gt; "", COUNTIF(SAP!#REF!,O487)&gt;0),"Matched", "")</f>
        <v>#REF!</v>
      </c>
      <c r="Q487" s="21" t="str">
        <f ca="1">IF(OR(D487="AC",D487="TR"),"Logic4"&amp;"_"&amp;TEXT(C487,"dd.mm.yyyy") &amp;"_"&amp; 1174868.69,"")</f>
        <v>Logic4_03.04.2020_1174868.69</v>
      </c>
      <c r="R487" s="21" t="e">
        <f ca="1">IF(AND(Q487&lt;&gt; "", COUNTIF(SAP!#REF!,Q487)&gt;0),"Matched", "")</f>
        <v>#REF!</v>
      </c>
    </row>
    <row r="488" spans="1:18" hidden="1">
      <c r="A488" s="21">
        <v>11563327</v>
      </c>
      <c r="B488" s="22">
        <v>43924</v>
      </c>
      <c r="C488" s="22">
        <v>43924</v>
      </c>
      <c r="D488" s="21" t="s">
        <v>10</v>
      </c>
      <c r="E488" s="23">
        <v>0</v>
      </c>
      <c r="F488" s="23">
        <v>0</v>
      </c>
      <c r="G488" s="23">
        <v>17120.939999999999</v>
      </c>
      <c r="H488" s="23">
        <v>703049.96</v>
      </c>
      <c r="I488" s="21" t="s">
        <v>11</v>
      </c>
      <c r="J488" s="21" t="s">
        <v>12</v>
      </c>
      <c r="K488" s="21" t="str">
        <f t="shared" si="23"/>
        <v/>
      </c>
      <c r="L488" s="21" t="e">
        <f ca="1">IF(AND(K488&lt;&gt; "", COUNTIF(SAP!#REF!,K488)&gt;0),"Matched", "")</f>
        <v>#REF!</v>
      </c>
      <c r="M488" s="21" t="str">
        <f t="shared" si="24"/>
        <v/>
      </c>
      <c r="N488" s="21" t="e">
        <f ca="1">IF(AND(M488&lt;&gt; "", COUNTIF(SAP!#REF!,M488)&gt;0),"Matched", "")</f>
        <v>#REF!</v>
      </c>
      <c r="O488" s="21" t="str">
        <f t="shared" si="25"/>
        <v/>
      </c>
      <c r="P488" s="21" t="e">
        <f ca="1">IF(AND(O488&lt;&gt; "", COUNTIF(SAP!#REF!,O488)&gt;0),"Matched", "")</f>
        <v>#REF!</v>
      </c>
      <c r="Q488" s="21" t="str">
        <f ca="1">IF(OR(D488="AC",D488="TR"),"Logic4"&amp;"_"&amp;TEXT(C488,"dd.mm.yyyy") &amp;"_"&amp; 1174868.69,"")</f>
        <v>Logic4_03.04.2020_1174868.69</v>
      </c>
      <c r="R488" s="21" t="e">
        <f ca="1">IF(AND(Q488&lt;&gt; "", COUNTIF(SAP!#REF!,Q488)&gt;0),"Matched", "")</f>
        <v>#REF!</v>
      </c>
    </row>
    <row r="489" spans="1:18" hidden="1">
      <c r="A489" s="21">
        <v>11563327</v>
      </c>
      <c r="B489" s="22">
        <v>43924</v>
      </c>
      <c r="C489" s="22">
        <v>43924</v>
      </c>
      <c r="D489" s="21" t="s">
        <v>10</v>
      </c>
      <c r="E489" s="23">
        <v>0</v>
      </c>
      <c r="F489" s="23">
        <v>0</v>
      </c>
      <c r="G489" s="23">
        <v>17209.3</v>
      </c>
      <c r="H489" s="23">
        <v>720259.26</v>
      </c>
      <c r="I489" s="21" t="s">
        <v>11</v>
      </c>
      <c r="J489" s="21" t="s">
        <v>12</v>
      </c>
      <c r="K489" s="21" t="str">
        <f t="shared" si="23"/>
        <v/>
      </c>
      <c r="L489" s="21" t="e">
        <f ca="1">IF(AND(K489&lt;&gt; "", COUNTIF(SAP!#REF!,K489)&gt;0),"Matched", "")</f>
        <v>#REF!</v>
      </c>
      <c r="M489" s="21" t="str">
        <f t="shared" si="24"/>
        <v/>
      </c>
      <c r="N489" s="21" t="e">
        <f ca="1">IF(AND(M489&lt;&gt; "", COUNTIF(SAP!#REF!,M489)&gt;0),"Matched", "")</f>
        <v>#REF!</v>
      </c>
      <c r="O489" s="21" t="str">
        <f t="shared" si="25"/>
        <v/>
      </c>
      <c r="P489" s="21" t="e">
        <f ca="1">IF(AND(O489&lt;&gt; "", COUNTIF(SAP!#REF!,O489)&gt;0),"Matched", "")</f>
        <v>#REF!</v>
      </c>
      <c r="Q489" s="21" t="str">
        <f ca="1">IF(OR(D489="AC",D489="TR"),"Logic4"&amp;"_"&amp;TEXT(C489,"dd.mm.yyyy") &amp;"_"&amp; 1174868.69,"")</f>
        <v>Logic4_03.04.2020_1174868.69</v>
      </c>
      <c r="R489" s="21" t="e">
        <f ca="1">IF(AND(Q489&lt;&gt; "", COUNTIF(SAP!#REF!,Q489)&gt;0),"Matched", "")</f>
        <v>#REF!</v>
      </c>
    </row>
    <row r="490" spans="1:18" hidden="1">
      <c r="A490" s="21">
        <v>11563327</v>
      </c>
      <c r="B490" s="22">
        <v>43924</v>
      </c>
      <c r="C490" s="22">
        <v>43924</v>
      </c>
      <c r="D490" s="21" t="s">
        <v>10</v>
      </c>
      <c r="E490" s="23">
        <v>0</v>
      </c>
      <c r="F490" s="23">
        <v>0</v>
      </c>
      <c r="G490" s="23">
        <v>17603.5</v>
      </c>
      <c r="H490" s="23">
        <v>737862.76</v>
      </c>
      <c r="I490" s="21" t="s">
        <v>11</v>
      </c>
      <c r="J490" s="21" t="s">
        <v>12</v>
      </c>
      <c r="K490" s="21" t="str">
        <f t="shared" si="23"/>
        <v/>
      </c>
      <c r="L490" s="21" t="e">
        <f ca="1">IF(AND(K490&lt;&gt; "", COUNTIF(SAP!#REF!,K490)&gt;0),"Matched", "")</f>
        <v>#REF!</v>
      </c>
      <c r="M490" s="21" t="str">
        <f t="shared" si="24"/>
        <v/>
      </c>
      <c r="N490" s="21" t="e">
        <f ca="1">IF(AND(M490&lt;&gt; "", COUNTIF(SAP!#REF!,M490)&gt;0),"Matched", "")</f>
        <v>#REF!</v>
      </c>
      <c r="O490" s="21" t="str">
        <f t="shared" si="25"/>
        <v/>
      </c>
      <c r="P490" s="21" t="e">
        <f ca="1">IF(AND(O490&lt;&gt; "", COUNTIF(SAP!#REF!,O490)&gt;0),"Matched", "")</f>
        <v>#REF!</v>
      </c>
      <c r="Q490" s="21" t="str">
        <f ca="1">IF(OR(D490="AC",D490="TR"),"Logic4"&amp;"_"&amp;TEXT(C490,"dd.mm.yyyy") &amp;"_"&amp; 1174868.69,"")</f>
        <v>Logic4_03.04.2020_1174868.69</v>
      </c>
      <c r="R490" s="21" t="e">
        <f ca="1">IF(AND(Q490&lt;&gt; "", COUNTIF(SAP!#REF!,Q490)&gt;0),"Matched", "")</f>
        <v>#REF!</v>
      </c>
    </row>
    <row r="491" spans="1:18" hidden="1">
      <c r="A491" s="21">
        <v>11563327</v>
      </c>
      <c r="B491" s="22">
        <v>43924</v>
      </c>
      <c r="C491" s="22">
        <v>43924</v>
      </c>
      <c r="D491" s="21" t="s">
        <v>10</v>
      </c>
      <c r="E491" s="23">
        <v>0</v>
      </c>
      <c r="F491" s="23">
        <v>0</v>
      </c>
      <c r="G491" s="23">
        <v>17751.5</v>
      </c>
      <c r="H491" s="23">
        <v>755614.26</v>
      </c>
      <c r="I491" s="21" t="s">
        <v>11</v>
      </c>
      <c r="J491" s="21" t="s">
        <v>12</v>
      </c>
      <c r="K491" s="21" t="str">
        <f t="shared" si="23"/>
        <v/>
      </c>
      <c r="L491" s="21" t="e">
        <f ca="1">IF(AND(K491&lt;&gt; "", COUNTIF(SAP!#REF!,K491)&gt;0),"Matched", "")</f>
        <v>#REF!</v>
      </c>
      <c r="M491" s="21" t="str">
        <f t="shared" si="24"/>
        <v/>
      </c>
      <c r="N491" s="21" t="e">
        <f ca="1">IF(AND(M491&lt;&gt; "", COUNTIF(SAP!#REF!,M491)&gt;0),"Matched", "")</f>
        <v>#REF!</v>
      </c>
      <c r="O491" s="21" t="str">
        <f t="shared" si="25"/>
        <v/>
      </c>
      <c r="P491" s="21" t="e">
        <f ca="1">IF(AND(O491&lt;&gt; "", COUNTIF(SAP!#REF!,O491)&gt;0),"Matched", "")</f>
        <v>#REF!</v>
      </c>
      <c r="Q491" s="21" t="str">
        <f ca="1">IF(OR(D491="AC",D491="TR"),"Logic4"&amp;"_"&amp;TEXT(C491,"dd.mm.yyyy") &amp;"_"&amp; 1174868.69,"")</f>
        <v>Logic4_03.04.2020_1174868.69</v>
      </c>
      <c r="R491" s="21" t="e">
        <f ca="1">IF(AND(Q491&lt;&gt; "", COUNTIF(SAP!#REF!,Q491)&gt;0),"Matched", "")</f>
        <v>#REF!</v>
      </c>
    </row>
    <row r="492" spans="1:18" hidden="1">
      <c r="A492" s="21">
        <v>11563327</v>
      </c>
      <c r="B492" s="22">
        <v>43924</v>
      </c>
      <c r="C492" s="22">
        <v>43924</v>
      </c>
      <c r="D492" s="21" t="s">
        <v>10</v>
      </c>
      <c r="E492" s="23">
        <v>0</v>
      </c>
      <c r="F492" s="23">
        <v>0</v>
      </c>
      <c r="G492" s="23">
        <v>17985.5</v>
      </c>
      <c r="H492" s="23">
        <v>773599.76</v>
      </c>
      <c r="I492" s="21" t="s">
        <v>11</v>
      </c>
      <c r="J492" s="21" t="s">
        <v>12</v>
      </c>
      <c r="K492" s="21" t="str">
        <f t="shared" si="23"/>
        <v/>
      </c>
      <c r="L492" s="21" t="e">
        <f ca="1">IF(AND(K492&lt;&gt; "", COUNTIF(SAP!#REF!,K492)&gt;0),"Matched", "")</f>
        <v>#REF!</v>
      </c>
      <c r="M492" s="21" t="str">
        <f t="shared" si="24"/>
        <v/>
      </c>
      <c r="N492" s="21" t="e">
        <f ca="1">IF(AND(M492&lt;&gt; "", COUNTIF(SAP!#REF!,M492)&gt;0),"Matched", "")</f>
        <v>#REF!</v>
      </c>
      <c r="O492" s="21" t="str">
        <f t="shared" si="25"/>
        <v/>
      </c>
      <c r="P492" s="21" t="e">
        <f ca="1">IF(AND(O492&lt;&gt; "", COUNTIF(SAP!#REF!,O492)&gt;0),"Matched", "")</f>
        <v>#REF!</v>
      </c>
      <c r="Q492" s="21" t="str">
        <f ca="1">IF(OR(D492="AC",D492="TR"),"Logic4"&amp;"_"&amp;TEXT(C492,"dd.mm.yyyy") &amp;"_"&amp; 1174868.69,"")</f>
        <v>Logic4_03.04.2020_1174868.69</v>
      </c>
      <c r="R492" s="21" t="e">
        <f ca="1">IF(AND(Q492&lt;&gt; "", COUNTIF(SAP!#REF!,Q492)&gt;0),"Matched", "")</f>
        <v>#REF!</v>
      </c>
    </row>
    <row r="493" spans="1:18" hidden="1">
      <c r="A493" s="21">
        <v>11563327</v>
      </c>
      <c r="B493" s="22">
        <v>43924</v>
      </c>
      <c r="C493" s="22">
        <v>43924</v>
      </c>
      <c r="D493" s="21" t="s">
        <v>10</v>
      </c>
      <c r="E493" s="23">
        <v>0</v>
      </c>
      <c r="F493" s="23">
        <v>0</v>
      </c>
      <c r="G493" s="23">
        <v>18432.150000000001</v>
      </c>
      <c r="H493" s="23">
        <v>792031.91</v>
      </c>
      <c r="I493" s="21" t="s">
        <v>11</v>
      </c>
      <c r="J493" s="21" t="s">
        <v>12</v>
      </c>
      <c r="K493" s="21" t="str">
        <f t="shared" si="23"/>
        <v/>
      </c>
      <c r="L493" s="21" t="e">
        <f ca="1">IF(AND(K493&lt;&gt; "", COUNTIF(SAP!#REF!,K493)&gt;0),"Matched", "")</f>
        <v>#REF!</v>
      </c>
      <c r="M493" s="21" t="str">
        <f t="shared" si="24"/>
        <v/>
      </c>
      <c r="N493" s="21" t="e">
        <f ca="1">IF(AND(M493&lt;&gt; "", COUNTIF(SAP!#REF!,M493)&gt;0),"Matched", "")</f>
        <v>#REF!</v>
      </c>
      <c r="O493" s="21" t="str">
        <f t="shared" si="25"/>
        <v/>
      </c>
      <c r="P493" s="21" t="e">
        <f ca="1">IF(AND(O493&lt;&gt; "", COUNTIF(SAP!#REF!,O493)&gt;0),"Matched", "")</f>
        <v>#REF!</v>
      </c>
      <c r="Q493" s="21" t="str">
        <f ca="1">IF(OR(D493="AC",D493="TR"),"Logic4"&amp;"_"&amp;TEXT(C493,"dd.mm.yyyy") &amp;"_"&amp; 1174868.69,"")</f>
        <v>Logic4_03.04.2020_1174868.69</v>
      </c>
      <c r="R493" s="21" t="e">
        <f ca="1">IF(AND(Q493&lt;&gt; "", COUNTIF(SAP!#REF!,Q493)&gt;0),"Matched", "")</f>
        <v>#REF!</v>
      </c>
    </row>
    <row r="494" spans="1:18" hidden="1">
      <c r="A494" s="21">
        <v>11563327</v>
      </c>
      <c r="B494" s="22">
        <v>43924</v>
      </c>
      <c r="C494" s="22">
        <v>43924</v>
      </c>
      <c r="D494" s="21" t="s">
        <v>10</v>
      </c>
      <c r="E494" s="23">
        <v>0</v>
      </c>
      <c r="F494" s="23">
        <v>0</v>
      </c>
      <c r="G494" s="23">
        <v>18526.7</v>
      </c>
      <c r="H494" s="23">
        <v>810558.61</v>
      </c>
      <c r="I494" s="21" t="s">
        <v>11</v>
      </c>
      <c r="J494" s="21" t="s">
        <v>12</v>
      </c>
      <c r="K494" s="21" t="str">
        <f t="shared" si="23"/>
        <v/>
      </c>
      <c r="L494" s="21" t="e">
        <f ca="1">IF(AND(K494&lt;&gt; "", COUNTIF(SAP!#REF!,K494)&gt;0),"Matched", "")</f>
        <v>#REF!</v>
      </c>
      <c r="M494" s="21" t="str">
        <f t="shared" si="24"/>
        <v/>
      </c>
      <c r="N494" s="21" t="e">
        <f ca="1">IF(AND(M494&lt;&gt; "", COUNTIF(SAP!#REF!,M494)&gt;0),"Matched", "")</f>
        <v>#REF!</v>
      </c>
      <c r="O494" s="21" t="str">
        <f t="shared" si="25"/>
        <v/>
      </c>
      <c r="P494" s="21" t="e">
        <f ca="1">IF(AND(O494&lt;&gt; "", COUNTIF(SAP!#REF!,O494)&gt;0),"Matched", "")</f>
        <v>#REF!</v>
      </c>
      <c r="Q494" s="21" t="str">
        <f ca="1">IF(OR(D494="AC",D494="TR"),"Logic4"&amp;"_"&amp;TEXT(C494,"dd.mm.yyyy") &amp;"_"&amp; 1174868.69,"")</f>
        <v>Logic4_03.04.2020_1174868.69</v>
      </c>
      <c r="R494" s="21" t="e">
        <f ca="1">IF(AND(Q494&lt;&gt; "", COUNTIF(SAP!#REF!,Q494)&gt;0),"Matched", "")</f>
        <v>#REF!</v>
      </c>
    </row>
    <row r="495" spans="1:18" hidden="1">
      <c r="A495" s="21">
        <v>11563327</v>
      </c>
      <c r="B495" s="22">
        <v>43924</v>
      </c>
      <c r="C495" s="22">
        <v>43924</v>
      </c>
      <c r="D495" s="21" t="s">
        <v>10</v>
      </c>
      <c r="E495" s="23">
        <v>0</v>
      </c>
      <c r="F495" s="23">
        <v>0</v>
      </c>
      <c r="G495" s="23">
        <v>18535.5</v>
      </c>
      <c r="H495" s="23">
        <v>829094.11</v>
      </c>
      <c r="I495" s="21" t="s">
        <v>11</v>
      </c>
      <c r="J495" s="21" t="s">
        <v>12</v>
      </c>
      <c r="K495" s="21" t="str">
        <f t="shared" si="23"/>
        <v/>
      </c>
      <c r="L495" s="21" t="e">
        <f ca="1">IF(AND(K495&lt;&gt; "", COUNTIF(SAP!#REF!,K495)&gt;0),"Matched", "")</f>
        <v>#REF!</v>
      </c>
      <c r="M495" s="21" t="str">
        <f t="shared" si="24"/>
        <v/>
      </c>
      <c r="N495" s="21" t="e">
        <f ca="1">IF(AND(M495&lt;&gt; "", COUNTIF(SAP!#REF!,M495)&gt;0),"Matched", "")</f>
        <v>#REF!</v>
      </c>
      <c r="O495" s="21" t="str">
        <f t="shared" si="25"/>
        <v/>
      </c>
      <c r="P495" s="21" t="e">
        <f ca="1">IF(AND(O495&lt;&gt; "", COUNTIF(SAP!#REF!,O495)&gt;0),"Matched", "")</f>
        <v>#REF!</v>
      </c>
      <c r="Q495" s="21" t="str">
        <f ca="1">IF(OR(D495="AC",D495="TR"),"Logic4"&amp;"_"&amp;TEXT(C495,"dd.mm.yyyy") &amp;"_"&amp; 1174868.69,"")</f>
        <v>Logic4_03.04.2020_1174868.69</v>
      </c>
      <c r="R495" s="21" t="e">
        <f ca="1">IF(AND(Q495&lt;&gt; "", COUNTIF(SAP!#REF!,Q495)&gt;0),"Matched", "")</f>
        <v>#REF!</v>
      </c>
    </row>
    <row r="496" spans="1:18" hidden="1">
      <c r="A496" s="21">
        <v>11563327</v>
      </c>
      <c r="B496" s="22">
        <v>43924</v>
      </c>
      <c r="C496" s="22">
        <v>43924</v>
      </c>
      <c r="D496" s="21" t="s">
        <v>10</v>
      </c>
      <c r="E496" s="23">
        <v>0</v>
      </c>
      <c r="F496" s="23">
        <v>0</v>
      </c>
      <c r="G496" s="23">
        <v>19198.61</v>
      </c>
      <c r="H496" s="23">
        <v>848292.72</v>
      </c>
      <c r="I496" s="21" t="s">
        <v>11</v>
      </c>
      <c r="J496" s="21" t="s">
        <v>12</v>
      </c>
      <c r="K496" s="21" t="str">
        <f t="shared" si="23"/>
        <v/>
      </c>
      <c r="L496" s="21" t="e">
        <f ca="1">IF(AND(K496&lt;&gt; "", COUNTIF(SAP!#REF!,K496)&gt;0),"Matched", "")</f>
        <v>#REF!</v>
      </c>
      <c r="M496" s="21" t="str">
        <f t="shared" si="24"/>
        <v/>
      </c>
      <c r="N496" s="21" t="e">
        <f ca="1">IF(AND(M496&lt;&gt; "", COUNTIF(SAP!#REF!,M496)&gt;0),"Matched", "")</f>
        <v>#REF!</v>
      </c>
      <c r="O496" s="21" t="str">
        <f t="shared" si="25"/>
        <v/>
      </c>
      <c r="P496" s="21" t="e">
        <f ca="1">IF(AND(O496&lt;&gt; "", COUNTIF(SAP!#REF!,O496)&gt;0),"Matched", "")</f>
        <v>#REF!</v>
      </c>
      <c r="Q496" s="21" t="str">
        <f ca="1">IF(OR(D496="AC",D496="TR"),"Logic4"&amp;"_"&amp;TEXT(C496,"dd.mm.yyyy") &amp;"_"&amp; 1174868.69,"")</f>
        <v>Logic4_03.04.2020_1174868.69</v>
      </c>
      <c r="R496" s="21" t="e">
        <f ca="1">IF(AND(Q496&lt;&gt; "", COUNTIF(SAP!#REF!,Q496)&gt;0),"Matched", "")</f>
        <v>#REF!</v>
      </c>
    </row>
    <row r="497" spans="1:20" hidden="1">
      <c r="A497" s="21">
        <v>11563327</v>
      </c>
      <c r="B497" s="22">
        <v>43924</v>
      </c>
      <c r="C497" s="22">
        <v>43924</v>
      </c>
      <c r="D497" s="21" t="s">
        <v>10</v>
      </c>
      <c r="E497" s="23">
        <v>0</v>
      </c>
      <c r="F497" s="23">
        <v>0</v>
      </c>
      <c r="G497" s="23">
        <v>20036.400000000001</v>
      </c>
      <c r="H497" s="23">
        <v>868329.12</v>
      </c>
      <c r="I497" s="21" t="s">
        <v>11</v>
      </c>
      <c r="J497" s="21" t="s">
        <v>12</v>
      </c>
      <c r="K497" s="21" t="str">
        <f t="shared" si="23"/>
        <v/>
      </c>
      <c r="L497" s="21" t="e">
        <f ca="1">IF(AND(K497&lt;&gt; "", COUNTIF(SAP!#REF!,K497)&gt;0),"Matched", "")</f>
        <v>#REF!</v>
      </c>
      <c r="M497" s="21" t="str">
        <f t="shared" si="24"/>
        <v/>
      </c>
      <c r="N497" s="21" t="e">
        <f ca="1">IF(AND(M497&lt;&gt; "", COUNTIF(SAP!#REF!,M497)&gt;0),"Matched", "")</f>
        <v>#REF!</v>
      </c>
      <c r="O497" s="21" t="str">
        <f t="shared" si="25"/>
        <v/>
      </c>
      <c r="P497" s="21" t="e">
        <f ca="1">IF(AND(O497&lt;&gt; "", COUNTIF(SAP!#REF!,O497)&gt;0),"Matched", "")</f>
        <v>#REF!</v>
      </c>
      <c r="Q497" s="21" t="str">
        <f ca="1">IF(OR(D497="AC",D497="TR"),"Logic4"&amp;"_"&amp;TEXT(C497,"dd.mm.yyyy") &amp;"_"&amp; 1174868.69,"")</f>
        <v>Logic4_03.04.2020_1174868.69</v>
      </c>
      <c r="R497" s="21" t="e">
        <f ca="1">IF(AND(Q497&lt;&gt; "", COUNTIF(SAP!#REF!,Q497)&gt;0),"Matched", "")</f>
        <v>#REF!</v>
      </c>
    </row>
    <row r="498" spans="1:20" hidden="1">
      <c r="A498" s="21">
        <v>11563327</v>
      </c>
      <c r="B498" s="22">
        <v>43924</v>
      </c>
      <c r="C498" s="22">
        <v>43924</v>
      </c>
      <c r="D498" s="21" t="s">
        <v>10</v>
      </c>
      <c r="E498" s="23">
        <v>0</v>
      </c>
      <c r="F498" s="23">
        <v>0</v>
      </c>
      <c r="G498" s="23">
        <v>21700</v>
      </c>
      <c r="H498" s="23">
        <v>890029.12</v>
      </c>
      <c r="I498" s="21" t="s">
        <v>11</v>
      </c>
      <c r="J498" s="21" t="s">
        <v>12</v>
      </c>
      <c r="K498" s="21" t="str">
        <f t="shared" si="23"/>
        <v/>
      </c>
      <c r="L498" s="21" t="e">
        <f ca="1">IF(AND(K498&lt;&gt; "", COUNTIF(SAP!#REF!,K498)&gt;0),"Matched", "")</f>
        <v>#REF!</v>
      </c>
      <c r="M498" s="21" t="str">
        <f t="shared" si="24"/>
        <v/>
      </c>
      <c r="N498" s="21" t="e">
        <f ca="1">IF(AND(M498&lt;&gt; "", COUNTIF(SAP!#REF!,M498)&gt;0),"Matched", "")</f>
        <v>#REF!</v>
      </c>
      <c r="O498" s="21" t="str">
        <f t="shared" si="25"/>
        <v/>
      </c>
      <c r="P498" s="21" t="e">
        <f ca="1">IF(AND(O498&lt;&gt; "", COUNTIF(SAP!#REF!,O498)&gt;0),"Matched", "")</f>
        <v>#REF!</v>
      </c>
      <c r="Q498" s="21" t="str">
        <f ca="1">IF(OR(D498="AC",D498="TR"),"Logic4"&amp;"_"&amp;TEXT(C498,"dd.mm.yyyy") &amp;"_"&amp; 1174868.69,"")</f>
        <v>Logic4_03.04.2020_1174868.69</v>
      </c>
      <c r="R498" s="21" t="e">
        <f ca="1">IF(AND(Q498&lt;&gt; "", COUNTIF(SAP!#REF!,Q498)&gt;0),"Matched", "")</f>
        <v>#REF!</v>
      </c>
    </row>
    <row r="499" spans="1:20" hidden="1">
      <c r="A499" s="21">
        <v>11563327</v>
      </c>
      <c r="B499" s="22">
        <v>43924</v>
      </c>
      <c r="C499" s="22">
        <v>43924</v>
      </c>
      <c r="D499" s="21" t="s">
        <v>10</v>
      </c>
      <c r="E499" s="23">
        <v>0</v>
      </c>
      <c r="F499" s="23">
        <v>0</v>
      </c>
      <c r="G499" s="23">
        <v>22971.89</v>
      </c>
      <c r="H499" s="23">
        <v>913001.01</v>
      </c>
      <c r="I499" s="21" t="s">
        <v>11</v>
      </c>
      <c r="J499" s="21" t="s">
        <v>12</v>
      </c>
      <c r="K499" s="21" t="str">
        <f t="shared" si="23"/>
        <v/>
      </c>
      <c r="L499" s="21" t="e">
        <f ca="1">IF(AND(K499&lt;&gt; "", COUNTIF(SAP!#REF!,K499)&gt;0),"Matched", "")</f>
        <v>#REF!</v>
      </c>
      <c r="M499" s="21" t="str">
        <f t="shared" si="24"/>
        <v/>
      </c>
      <c r="N499" s="21" t="e">
        <f ca="1">IF(AND(M499&lt;&gt; "", COUNTIF(SAP!#REF!,M499)&gt;0),"Matched", "")</f>
        <v>#REF!</v>
      </c>
      <c r="O499" s="21" t="str">
        <f t="shared" si="25"/>
        <v/>
      </c>
      <c r="P499" s="21" t="e">
        <f ca="1">IF(AND(O499&lt;&gt; "", COUNTIF(SAP!#REF!,O499)&gt;0),"Matched", "")</f>
        <v>#REF!</v>
      </c>
      <c r="Q499" s="21" t="str">
        <f ca="1">IF(OR(D499="AC",D499="TR"),"Logic4"&amp;"_"&amp;TEXT(C499,"dd.mm.yyyy") &amp;"_"&amp; 1174868.69,"")</f>
        <v>Logic4_03.04.2020_1174868.69</v>
      </c>
      <c r="R499" s="21" t="e">
        <f ca="1">IF(AND(Q499&lt;&gt; "", COUNTIF(SAP!#REF!,Q499)&gt;0),"Matched", "")</f>
        <v>#REF!</v>
      </c>
    </row>
    <row r="500" spans="1:20" hidden="1">
      <c r="A500" s="21">
        <v>11563327</v>
      </c>
      <c r="B500" s="22">
        <v>43924</v>
      </c>
      <c r="C500" s="22">
        <v>43924</v>
      </c>
      <c r="D500" s="21" t="s">
        <v>10</v>
      </c>
      <c r="E500" s="23">
        <v>0</v>
      </c>
      <c r="F500" s="23">
        <v>0</v>
      </c>
      <c r="G500" s="23">
        <v>25410.2</v>
      </c>
      <c r="H500" s="23">
        <v>938411.21</v>
      </c>
      <c r="I500" s="21" t="s">
        <v>11</v>
      </c>
      <c r="J500" s="21" t="s">
        <v>12</v>
      </c>
      <c r="K500" s="21" t="str">
        <f t="shared" si="23"/>
        <v/>
      </c>
      <c r="L500" s="21" t="e">
        <f ca="1">IF(AND(K500&lt;&gt; "", COUNTIF(SAP!#REF!,K500)&gt;0),"Matched", "")</f>
        <v>#REF!</v>
      </c>
      <c r="M500" s="21" t="str">
        <f t="shared" si="24"/>
        <v/>
      </c>
      <c r="N500" s="21" t="e">
        <f ca="1">IF(AND(M500&lt;&gt; "", COUNTIF(SAP!#REF!,M500)&gt;0),"Matched", "")</f>
        <v>#REF!</v>
      </c>
      <c r="O500" s="21" t="str">
        <f t="shared" si="25"/>
        <v/>
      </c>
      <c r="P500" s="21" t="e">
        <f ca="1">IF(AND(O500&lt;&gt; "", COUNTIF(SAP!#REF!,O500)&gt;0),"Matched", "")</f>
        <v>#REF!</v>
      </c>
      <c r="Q500" s="21" t="str">
        <f ca="1">IF(OR(D500="AC",D500="TR"),"Logic4"&amp;"_"&amp;TEXT(C500,"dd.mm.yyyy") &amp;"_"&amp; 1174868.69,"")</f>
        <v>Logic4_03.04.2020_1174868.69</v>
      </c>
      <c r="R500" s="21" t="e">
        <f ca="1">IF(AND(Q500&lt;&gt; "", COUNTIF(SAP!#REF!,Q500)&gt;0),"Matched", "")</f>
        <v>#REF!</v>
      </c>
    </row>
    <row r="501" spans="1:20" hidden="1">
      <c r="A501" s="21">
        <v>11563327</v>
      </c>
      <c r="B501" s="22">
        <v>43924</v>
      </c>
      <c r="C501" s="22">
        <v>43924</v>
      </c>
      <c r="D501" s="21" t="s">
        <v>10</v>
      </c>
      <c r="E501" s="23">
        <v>0</v>
      </c>
      <c r="F501" s="23">
        <v>0</v>
      </c>
      <c r="G501" s="23">
        <v>29950.7</v>
      </c>
      <c r="H501" s="23">
        <v>968361.91</v>
      </c>
      <c r="I501" s="21" t="s">
        <v>11</v>
      </c>
      <c r="J501" s="21" t="s">
        <v>12</v>
      </c>
      <c r="K501" s="21" t="str">
        <f t="shared" si="23"/>
        <v/>
      </c>
      <c r="L501" s="21" t="e">
        <f ca="1">IF(AND(K501&lt;&gt; "", COUNTIF(SAP!#REF!,K501)&gt;0),"Matched", "")</f>
        <v>#REF!</v>
      </c>
      <c r="M501" s="21" t="str">
        <f t="shared" si="24"/>
        <v/>
      </c>
      <c r="N501" s="21" t="e">
        <f ca="1">IF(AND(M501&lt;&gt; "", COUNTIF(SAP!#REF!,M501)&gt;0),"Matched", "")</f>
        <v>#REF!</v>
      </c>
      <c r="O501" s="21" t="str">
        <f t="shared" si="25"/>
        <v/>
      </c>
      <c r="P501" s="21" t="e">
        <f ca="1">IF(AND(O501&lt;&gt; "", COUNTIF(SAP!#REF!,O501)&gt;0),"Matched", "")</f>
        <v>#REF!</v>
      </c>
      <c r="Q501" s="21" t="str">
        <f ca="1">IF(OR(D501="AC",D501="TR"),"Logic4"&amp;"_"&amp;TEXT(C501,"dd.mm.yyyy") &amp;"_"&amp; 1174868.69,"")</f>
        <v>Logic4_03.04.2020_1174868.69</v>
      </c>
      <c r="R501" s="21" t="e">
        <f ca="1">IF(AND(Q501&lt;&gt; "", COUNTIF(SAP!#REF!,Q501)&gt;0),"Matched", "")</f>
        <v>#REF!</v>
      </c>
    </row>
    <row r="502" spans="1:20" hidden="1">
      <c r="A502" s="21">
        <v>11563327</v>
      </c>
      <c r="B502" s="22">
        <v>43924</v>
      </c>
      <c r="C502" s="22">
        <v>43924</v>
      </c>
      <c r="D502" s="21" t="s">
        <v>10</v>
      </c>
      <c r="E502" s="23">
        <v>0</v>
      </c>
      <c r="F502" s="23">
        <v>0</v>
      </c>
      <c r="G502" s="23">
        <v>37595.1</v>
      </c>
      <c r="H502" s="23">
        <v>1005957.01</v>
      </c>
      <c r="I502" s="21" t="s">
        <v>11</v>
      </c>
      <c r="J502" s="21" t="s">
        <v>12</v>
      </c>
      <c r="K502" s="21" t="str">
        <f t="shared" si="23"/>
        <v/>
      </c>
      <c r="L502" s="21" t="e">
        <f ca="1">IF(AND(K502&lt;&gt; "", COUNTIF(SAP!#REF!,K502)&gt;0),"Matched", "")</f>
        <v>#REF!</v>
      </c>
      <c r="M502" s="21" t="str">
        <f t="shared" si="24"/>
        <v/>
      </c>
      <c r="N502" s="21" t="e">
        <f ca="1">IF(AND(M502&lt;&gt; "", COUNTIF(SAP!#REF!,M502)&gt;0),"Matched", "")</f>
        <v>#REF!</v>
      </c>
      <c r="O502" s="21" t="str">
        <f t="shared" si="25"/>
        <v/>
      </c>
      <c r="P502" s="21" t="e">
        <f ca="1">IF(AND(O502&lt;&gt; "", COUNTIF(SAP!#REF!,O502)&gt;0),"Matched", "")</f>
        <v>#REF!</v>
      </c>
      <c r="Q502" s="21" t="str">
        <f ca="1">IF(OR(D502="AC",D502="TR"),"Logic4"&amp;"_"&amp;TEXT(C502,"dd.mm.yyyy") &amp;"_"&amp; 1174868.69,"")</f>
        <v>Logic4_03.04.2020_1174868.69</v>
      </c>
      <c r="R502" s="21" t="e">
        <f ca="1">IF(AND(Q502&lt;&gt; "", COUNTIF(SAP!#REF!,Q502)&gt;0),"Matched", "")</f>
        <v>#REF!</v>
      </c>
    </row>
    <row r="503" spans="1:20" hidden="1">
      <c r="A503" s="21">
        <v>11563327</v>
      </c>
      <c r="B503" s="22">
        <v>43924</v>
      </c>
      <c r="C503" s="22">
        <v>43924</v>
      </c>
      <c r="D503" s="21" t="s">
        <v>10</v>
      </c>
      <c r="E503" s="23">
        <v>0</v>
      </c>
      <c r="F503" s="23">
        <v>0</v>
      </c>
      <c r="G503" s="23">
        <v>43869.68</v>
      </c>
      <c r="H503" s="23">
        <v>1049826.69</v>
      </c>
      <c r="I503" s="21" t="s">
        <v>11</v>
      </c>
      <c r="J503" s="21" t="s">
        <v>12</v>
      </c>
      <c r="K503" s="21" t="str">
        <f t="shared" si="23"/>
        <v/>
      </c>
      <c r="L503" s="21" t="e">
        <f ca="1">IF(AND(K503&lt;&gt; "", COUNTIF(SAP!#REF!,K503)&gt;0),"Matched", "")</f>
        <v>#REF!</v>
      </c>
      <c r="M503" s="21" t="str">
        <f t="shared" si="24"/>
        <v/>
      </c>
      <c r="N503" s="21" t="e">
        <f ca="1">IF(AND(M503&lt;&gt; "", COUNTIF(SAP!#REF!,M503)&gt;0),"Matched", "")</f>
        <v>#REF!</v>
      </c>
      <c r="O503" s="21" t="str">
        <f t="shared" si="25"/>
        <v/>
      </c>
      <c r="P503" s="21" t="e">
        <f ca="1">IF(AND(O503&lt;&gt; "", COUNTIF(SAP!#REF!,O503)&gt;0),"Matched", "")</f>
        <v>#REF!</v>
      </c>
      <c r="Q503" s="21" t="str">
        <f ca="1">IF(OR(D503="AC",D503="TR"),"Logic4"&amp;"_"&amp;TEXT(C503,"dd.mm.yyyy") &amp;"_"&amp; 1174868.69,"")</f>
        <v>Logic4_03.04.2020_1174868.69</v>
      </c>
      <c r="R503" s="21" t="e">
        <f ca="1">IF(AND(Q503&lt;&gt; "", COUNTIF(SAP!#REF!,Q503)&gt;0),"Matched", "")</f>
        <v>#REF!</v>
      </c>
    </row>
    <row r="504" spans="1:20" hidden="1">
      <c r="A504" s="21">
        <v>11563327</v>
      </c>
      <c r="B504" s="22">
        <v>43924</v>
      </c>
      <c r="C504" s="22">
        <v>43924</v>
      </c>
      <c r="D504" s="21" t="s">
        <v>10</v>
      </c>
      <c r="E504" s="23">
        <v>0</v>
      </c>
      <c r="F504" s="23">
        <v>0</v>
      </c>
      <c r="G504" s="23">
        <v>60171.4</v>
      </c>
      <c r="H504" s="23">
        <v>1109998.0900000001</v>
      </c>
      <c r="I504" s="21" t="s">
        <v>11</v>
      </c>
      <c r="J504" s="21" t="s">
        <v>12</v>
      </c>
      <c r="K504" s="21" t="str">
        <f t="shared" si="23"/>
        <v/>
      </c>
      <c r="L504" s="21" t="e">
        <f ca="1">IF(AND(K504&lt;&gt; "", COUNTIF(SAP!#REF!,K504)&gt;0),"Matched", "")</f>
        <v>#REF!</v>
      </c>
      <c r="M504" s="21" t="str">
        <f t="shared" si="24"/>
        <v/>
      </c>
      <c r="N504" s="21" t="e">
        <f ca="1">IF(AND(M504&lt;&gt; "", COUNTIF(SAP!#REF!,M504)&gt;0),"Matched", "")</f>
        <v>#REF!</v>
      </c>
      <c r="O504" s="21" t="str">
        <f t="shared" si="25"/>
        <v/>
      </c>
      <c r="P504" s="21" t="e">
        <f ca="1">IF(AND(O504&lt;&gt; "", COUNTIF(SAP!#REF!,O504)&gt;0),"Matched", "")</f>
        <v>#REF!</v>
      </c>
      <c r="Q504" s="21" t="str">
        <f ca="1">IF(OR(D504="AC",D504="TR"),"Logic4"&amp;"_"&amp;TEXT(C504,"dd.mm.yyyy") &amp;"_"&amp; 1174868.69,"")</f>
        <v>Logic4_03.04.2020_1174868.69</v>
      </c>
      <c r="R504" s="21" t="e">
        <f ca="1">IF(AND(Q504&lt;&gt; "", COUNTIF(SAP!#REF!,Q504)&gt;0),"Matched", "")</f>
        <v>#REF!</v>
      </c>
    </row>
    <row r="505" spans="1:20" hidden="1">
      <c r="A505" s="21">
        <v>11563327</v>
      </c>
      <c r="B505" s="22">
        <v>43924</v>
      </c>
      <c r="C505" s="22">
        <v>43924</v>
      </c>
      <c r="D505" s="21" t="s">
        <v>10</v>
      </c>
      <c r="E505" s="23">
        <v>0</v>
      </c>
      <c r="F505" s="23">
        <v>0</v>
      </c>
      <c r="G505" s="23">
        <v>64870.6</v>
      </c>
      <c r="H505" s="23">
        <v>1174868.69</v>
      </c>
      <c r="I505" s="21" t="s">
        <v>11</v>
      </c>
      <c r="J505" s="21" t="s">
        <v>12</v>
      </c>
      <c r="K505" s="21" t="str">
        <f t="shared" si="23"/>
        <v/>
      </c>
      <c r="L505" s="21" t="e">
        <f ca="1">IF(AND(K505&lt;&gt; "", COUNTIF(SAP!#REF!,K505)&gt;0),"Matched", "")</f>
        <v>#REF!</v>
      </c>
      <c r="M505" s="21" t="str">
        <f t="shared" si="24"/>
        <v/>
      </c>
      <c r="N505" s="21" t="e">
        <f ca="1">IF(AND(M505&lt;&gt; "", COUNTIF(SAP!#REF!,M505)&gt;0),"Matched", "")</f>
        <v>#REF!</v>
      </c>
      <c r="O505" s="21" t="str">
        <f t="shared" si="25"/>
        <v/>
      </c>
      <c r="P505" s="21" t="e">
        <f ca="1">IF(AND(O505&lt;&gt; "", COUNTIF(SAP!#REF!,O505)&gt;0),"Matched", "")</f>
        <v>#REF!</v>
      </c>
      <c r="Q505" s="21" t="str">
        <f ca="1">IF(OR(D505="AC",D505="TR"),"Logic4"&amp;"_"&amp;TEXT(C505,"dd.mm.yyyy") &amp;"_"&amp; 1174868.69,"")</f>
        <v>Logic4_03.04.2020_1174868.69</v>
      </c>
      <c r="R505" s="21" t="e">
        <f ca="1">IF(AND(Q505&lt;&gt; "", COUNTIF(SAP!#REF!,Q505)&gt;0),"Matched", "")</f>
        <v>#REF!</v>
      </c>
    </row>
    <row r="506" spans="1:20" hidden="1">
      <c r="A506" s="21">
        <v>11563327</v>
      </c>
      <c r="B506" s="22">
        <v>43924</v>
      </c>
      <c r="C506" s="22">
        <v>43924</v>
      </c>
      <c r="D506" s="21" t="s">
        <v>13</v>
      </c>
      <c r="E506" s="23">
        <v>0</v>
      </c>
      <c r="F506" s="23">
        <v>5.14</v>
      </c>
      <c r="G506" s="23">
        <v>0</v>
      </c>
      <c r="H506" s="23">
        <v>1174863.55</v>
      </c>
      <c r="I506" s="21" t="s">
        <v>14</v>
      </c>
      <c r="J506" s="21" t="s">
        <v>15</v>
      </c>
      <c r="K506" s="21" t="str">
        <f t="shared" si="23"/>
        <v/>
      </c>
      <c r="L506" s="21" t="e">
        <f ca="1">IF(AND(K506&lt;&gt; "", COUNTIF(SAP!#REF!,K506)&gt;0),"Matched", "")</f>
        <v>#REF!</v>
      </c>
      <c r="M506" s="21" t="str">
        <f t="shared" si="24"/>
        <v/>
      </c>
      <c r="N506" s="21" t="e">
        <f ca="1">IF(AND(M506&lt;&gt; "", COUNTIF(SAP!#REF!,M506)&gt;0),"Matched", "")</f>
        <v>#REF!</v>
      </c>
      <c r="O506" s="21" t="str">
        <f t="shared" si="25"/>
        <v/>
      </c>
      <c r="P506" s="21" t="e">
        <f ca="1">IF(AND(O506&lt;&gt; "", COUNTIF(SAP!#REF!,O506)&gt;0),"Matched", "")</f>
        <v>#REF!</v>
      </c>
      <c r="R506" s="21" t="e">
        <f ca="1">IF(AND(Q506&lt;&gt; "", COUNTIF(SAP!#REF!,Q506)&gt;0),"Matched", "")</f>
        <v>#REF!</v>
      </c>
      <c r="S506" s="21" t="str">
        <f ca="1">IF(AND(D506="AD", I506="800TAX  "),"Logic5"&amp;"_"&amp;TEXT(C506,"dd.mm.yyyy") &amp;"_"&amp; 691.21,"")</f>
        <v>Logic5_03.04.2020_691.21</v>
      </c>
      <c r="T506" s="21" t="e">
        <f ca="1">IF(AND(S506&lt;&gt; "", COUNTIF(SAP!#REF!,S506)&gt;0),"Matched", "")</f>
        <v>#REF!</v>
      </c>
    </row>
    <row r="507" spans="1:20" hidden="1">
      <c r="A507" s="21">
        <v>11563327</v>
      </c>
      <c r="B507" s="22">
        <v>43924</v>
      </c>
      <c r="C507" s="22">
        <v>43924</v>
      </c>
      <c r="D507" s="21" t="s">
        <v>13</v>
      </c>
      <c r="E507" s="23">
        <v>0</v>
      </c>
      <c r="F507" s="23">
        <v>6.64</v>
      </c>
      <c r="G507" s="23">
        <v>0</v>
      </c>
      <c r="H507" s="23">
        <v>1174856.9099999999</v>
      </c>
      <c r="I507" s="21" t="s">
        <v>14</v>
      </c>
      <c r="J507" s="21" t="s">
        <v>15</v>
      </c>
      <c r="K507" s="21" t="str">
        <f t="shared" si="23"/>
        <v/>
      </c>
      <c r="L507" s="21" t="e">
        <f ca="1">IF(AND(K507&lt;&gt; "", COUNTIF(SAP!#REF!,K507)&gt;0),"Matched", "")</f>
        <v>#REF!</v>
      </c>
      <c r="M507" s="21" t="str">
        <f t="shared" si="24"/>
        <v/>
      </c>
      <c r="N507" s="21" t="e">
        <f ca="1">IF(AND(M507&lt;&gt; "", COUNTIF(SAP!#REF!,M507)&gt;0),"Matched", "")</f>
        <v>#REF!</v>
      </c>
      <c r="O507" s="21" t="str">
        <f t="shared" si="25"/>
        <v/>
      </c>
      <c r="P507" s="21" t="e">
        <f ca="1">IF(AND(O507&lt;&gt; "", COUNTIF(SAP!#REF!,O507)&gt;0),"Matched", "")</f>
        <v>#REF!</v>
      </c>
      <c r="R507" s="21" t="e">
        <f ca="1">IF(AND(Q507&lt;&gt; "", COUNTIF(SAP!#REF!,Q507)&gt;0),"Matched", "")</f>
        <v>#REF!</v>
      </c>
      <c r="S507" s="21" t="str">
        <f ca="1">IF(AND(D507="AD", I507="800TAX  "),"Logic5"&amp;"_"&amp;TEXT(C507,"dd.mm.yyyy") &amp;"_"&amp; 691.21,"")</f>
        <v>Logic5_03.04.2020_691.21</v>
      </c>
      <c r="T507" s="21" t="e">
        <f ca="1">IF(AND(S507&lt;&gt; "", COUNTIF(SAP!#REF!,S507)&gt;0),"Matched", "")</f>
        <v>#REF!</v>
      </c>
    </row>
    <row r="508" spans="1:20" hidden="1">
      <c r="A508" s="21">
        <v>11563327</v>
      </c>
      <c r="B508" s="22">
        <v>43924</v>
      </c>
      <c r="C508" s="22">
        <v>43924</v>
      </c>
      <c r="D508" s="21" t="s">
        <v>13</v>
      </c>
      <c r="E508" s="23">
        <v>0</v>
      </c>
      <c r="F508" s="23">
        <v>8.0399999999999991</v>
      </c>
      <c r="G508" s="23">
        <v>0</v>
      </c>
      <c r="H508" s="23">
        <v>1174848.8700000001</v>
      </c>
      <c r="I508" s="21" t="s">
        <v>14</v>
      </c>
      <c r="J508" s="21" t="s">
        <v>15</v>
      </c>
      <c r="K508" s="21" t="str">
        <f t="shared" si="23"/>
        <v/>
      </c>
      <c r="L508" s="21" t="e">
        <f ca="1">IF(AND(K508&lt;&gt; "", COUNTIF(SAP!#REF!,K508)&gt;0),"Matched", "")</f>
        <v>#REF!</v>
      </c>
      <c r="M508" s="21" t="str">
        <f t="shared" si="24"/>
        <v/>
      </c>
      <c r="N508" s="21" t="e">
        <f ca="1">IF(AND(M508&lt;&gt; "", COUNTIF(SAP!#REF!,M508)&gt;0),"Matched", "")</f>
        <v>#REF!</v>
      </c>
      <c r="O508" s="21" t="str">
        <f t="shared" si="25"/>
        <v/>
      </c>
      <c r="P508" s="21" t="e">
        <f ca="1">IF(AND(O508&lt;&gt; "", COUNTIF(SAP!#REF!,O508)&gt;0),"Matched", "")</f>
        <v>#REF!</v>
      </c>
      <c r="R508" s="21" t="e">
        <f ca="1">IF(AND(Q508&lt;&gt; "", COUNTIF(SAP!#REF!,Q508)&gt;0),"Matched", "")</f>
        <v>#REF!</v>
      </c>
      <c r="S508" s="21" t="str">
        <f ca="1">IF(AND(D508="AD", I508="800TAX  "),"Logic5"&amp;"_"&amp;TEXT(C508,"dd.mm.yyyy") &amp;"_"&amp; 691.21,"")</f>
        <v>Logic5_03.04.2020_691.21</v>
      </c>
      <c r="T508" s="21" t="e">
        <f ca="1">IF(AND(S508&lt;&gt; "", COUNTIF(SAP!#REF!,S508)&gt;0),"Matched", "")</f>
        <v>#REF!</v>
      </c>
    </row>
    <row r="509" spans="1:20" hidden="1">
      <c r="A509" s="21">
        <v>11563327</v>
      </c>
      <c r="B509" s="22">
        <v>43924</v>
      </c>
      <c r="C509" s="22">
        <v>43924</v>
      </c>
      <c r="D509" s="21" t="s">
        <v>13</v>
      </c>
      <c r="E509" s="23">
        <v>0</v>
      </c>
      <c r="F509" s="23">
        <v>8.6300000000000008</v>
      </c>
      <c r="G509" s="23">
        <v>0</v>
      </c>
      <c r="H509" s="23">
        <v>1174840.24</v>
      </c>
      <c r="I509" s="21" t="s">
        <v>14</v>
      </c>
      <c r="J509" s="21" t="s">
        <v>15</v>
      </c>
      <c r="K509" s="21" t="str">
        <f t="shared" si="23"/>
        <v/>
      </c>
      <c r="L509" s="21" t="e">
        <f ca="1">IF(AND(K509&lt;&gt; "", COUNTIF(SAP!#REF!,K509)&gt;0),"Matched", "")</f>
        <v>#REF!</v>
      </c>
      <c r="M509" s="21" t="str">
        <f t="shared" si="24"/>
        <v/>
      </c>
      <c r="N509" s="21" t="e">
        <f ca="1">IF(AND(M509&lt;&gt; "", COUNTIF(SAP!#REF!,M509)&gt;0),"Matched", "")</f>
        <v>#REF!</v>
      </c>
      <c r="O509" s="21" t="str">
        <f t="shared" si="25"/>
        <v/>
      </c>
      <c r="P509" s="21" t="e">
        <f ca="1">IF(AND(O509&lt;&gt; "", COUNTIF(SAP!#REF!,O509)&gt;0),"Matched", "")</f>
        <v>#REF!</v>
      </c>
      <c r="R509" s="21" t="e">
        <f ca="1">IF(AND(Q509&lt;&gt; "", COUNTIF(SAP!#REF!,Q509)&gt;0),"Matched", "")</f>
        <v>#REF!</v>
      </c>
      <c r="S509" s="21" t="str">
        <f ca="1">IF(AND(D509="AD", I509="800TAX  "),"Logic5"&amp;"_"&amp;TEXT(C509,"dd.mm.yyyy") &amp;"_"&amp; 691.21,"")</f>
        <v>Logic5_03.04.2020_691.21</v>
      </c>
      <c r="T509" s="21" t="e">
        <f ca="1">IF(AND(S509&lt;&gt; "", COUNTIF(SAP!#REF!,S509)&gt;0),"Matched", "")</f>
        <v>#REF!</v>
      </c>
    </row>
    <row r="510" spans="1:20" hidden="1">
      <c r="A510" s="21">
        <v>11563327</v>
      </c>
      <c r="B510" s="22">
        <v>43924</v>
      </c>
      <c r="C510" s="22">
        <v>43924</v>
      </c>
      <c r="D510" s="21" t="s">
        <v>13</v>
      </c>
      <c r="E510" s="23">
        <v>0</v>
      </c>
      <c r="F510" s="23">
        <v>9.35</v>
      </c>
      <c r="G510" s="23">
        <v>0</v>
      </c>
      <c r="H510" s="23">
        <v>1174830.8899999999</v>
      </c>
      <c r="I510" s="21" t="s">
        <v>14</v>
      </c>
      <c r="J510" s="21" t="s">
        <v>15</v>
      </c>
      <c r="K510" s="21" t="str">
        <f t="shared" si="23"/>
        <v/>
      </c>
      <c r="L510" s="21" t="e">
        <f ca="1">IF(AND(K510&lt;&gt; "", COUNTIF(SAP!#REF!,K510)&gt;0),"Matched", "")</f>
        <v>#REF!</v>
      </c>
      <c r="M510" s="21" t="str">
        <f t="shared" si="24"/>
        <v/>
      </c>
      <c r="N510" s="21" t="e">
        <f ca="1">IF(AND(M510&lt;&gt; "", COUNTIF(SAP!#REF!,M510)&gt;0),"Matched", "")</f>
        <v>#REF!</v>
      </c>
      <c r="O510" s="21" t="str">
        <f t="shared" si="25"/>
        <v/>
      </c>
      <c r="P510" s="21" t="e">
        <f ca="1">IF(AND(O510&lt;&gt; "", COUNTIF(SAP!#REF!,O510)&gt;0),"Matched", "")</f>
        <v>#REF!</v>
      </c>
      <c r="R510" s="21" t="e">
        <f ca="1">IF(AND(Q510&lt;&gt; "", COUNTIF(SAP!#REF!,Q510)&gt;0),"Matched", "")</f>
        <v>#REF!</v>
      </c>
      <c r="S510" s="21" t="str">
        <f ca="1">IF(AND(D510="AD", I510="800TAX  "),"Logic5"&amp;"_"&amp;TEXT(C510,"dd.mm.yyyy") &amp;"_"&amp; 691.21,"")</f>
        <v>Logic5_03.04.2020_691.21</v>
      </c>
      <c r="T510" s="21" t="e">
        <f ca="1">IF(AND(S510&lt;&gt; "", COUNTIF(SAP!#REF!,S510)&gt;0),"Matched", "")</f>
        <v>#REF!</v>
      </c>
    </row>
    <row r="511" spans="1:20" hidden="1">
      <c r="A511" s="21">
        <v>11563327</v>
      </c>
      <c r="B511" s="22">
        <v>43924</v>
      </c>
      <c r="C511" s="22">
        <v>43924</v>
      </c>
      <c r="D511" s="21" t="s">
        <v>13</v>
      </c>
      <c r="E511" s="23">
        <v>0</v>
      </c>
      <c r="F511" s="23">
        <v>9.6</v>
      </c>
      <c r="G511" s="23">
        <v>0</v>
      </c>
      <c r="H511" s="23">
        <v>1174821.29</v>
      </c>
      <c r="I511" s="21" t="s">
        <v>14</v>
      </c>
      <c r="J511" s="21" t="s">
        <v>15</v>
      </c>
      <c r="K511" s="21" t="str">
        <f t="shared" si="23"/>
        <v/>
      </c>
      <c r="L511" s="21" t="e">
        <f ca="1">IF(AND(K511&lt;&gt; "", COUNTIF(SAP!#REF!,K511)&gt;0),"Matched", "")</f>
        <v>#REF!</v>
      </c>
      <c r="M511" s="21" t="str">
        <f t="shared" si="24"/>
        <v/>
      </c>
      <c r="N511" s="21" t="e">
        <f ca="1">IF(AND(M511&lt;&gt; "", COUNTIF(SAP!#REF!,M511)&gt;0),"Matched", "")</f>
        <v>#REF!</v>
      </c>
      <c r="O511" s="21" t="str">
        <f t="shared" si="25"/>
        <v/>
      </c>
      <c r="P511" s="21" t="e">
        <f ca="1">IF(AND(O511&lt;&gt; "", COUNTIF(SAP!#REF!,O511)&gt;0),"Matched", "")</f>
        <v>#REF!</v>
      </c>
      <c r="R511" s="21" t="e">
        <f ca="1">IF(AND(Q511&lt;&gt; "", COUNTIF(SAP!#REF!,Q511)&gt;0),"Matched", "")</f>
        <v>#REF!</v>
      </c>
      <c r="S511" s="21" t="str">
        <f ca="1">IF(AND(D511="AD", I511="800TAX  "),"Logic5"&amp;"_"&amp;TEXT(C511,"dd.mm.yyyy") &amp;"_"&amp; 691.21,"")</f>
        <v>Logic5_03.04.2020_691.21</v>
      </c>
      <c r="T511" s="21" t="e">
        <f ca="1">IF(AND(S511&lt;&gt; "", COUNTIF(SAP!#REF!,S511)&gt;0),"Matched", "")</f>
        <v>#REF!</v>
      </c>
    </row>
    <row r="512" spans="1:20" hidden="1">
      <c r="A512" s="21">
        <v>11563327</v>
      </c>
      <c r="B512" s="22">
        <v>43924</v>
      </c>
      <c r="C512" s="22">
        <v>43924</v>
      </c>
      <c r="D512" s="21" t="s">
        <v>13</v>
      </c>
      <c r="E512" s="23">
        <v>0</v>
      </c>
      <c r="F512" s="23">
        <v>9.98</v>
      </c>
      <c r="G512" s="23">
        <v>0</v>
      </c>
      <c r="H512" s="23">
        <v>1174811.31</v>
      </c>
      <c r="I512" s="21" t="s">
        <v>14</v>
      </c>
      <c r="J512" s="21" t="s">
        <v>15</v>
      </c>
      <c r="K512" s="21" t="str">
        <f t="shared" si="23"/>
        <v/>
      </c>
      <c r="L512" s="21" t="e">
        <f ca="1">IF(AND(K512&lt;&gt; "", COUNTIF(SAP!#REF!,K512)&gt;0),"Matched", "")</f>
        <v>#REF!</v>
      </c>
      <c r="M512" s="21" t="str">
        <f t="shared" si="24"/>
        <v/>
      </c>
      <c r="N512" s="21" t="e">
        <f ca="1">IF(AND(M512&lt;&gt; "", COUNTIF(SAP!#REF!,M512)&gt;0),"Matched", "")</f>
        <v>#REF!</v>
      </c>
      <c r="O512" s="21" t="str">
        <f t="shared" si="25"/>
        <v/>
      </c>
      <c r="P512" s="21" t="e">
        <f ca="1">IF(AND(O512&lt;&gt; "", COUNTIF(SAP!#REF!,O512)&gt;0),"Matched", "")</f>
        <v>#REF!</v>
      </c>
      <c r="R512" s="21" t="e">
        <f ca="1">IF(AND(Q512&lt;&gt; "", COUNTIF(SAP!#REF!,Q512)&gt;0),"Matched", "")</f>
        <v>#REF!</v>
      </c>
      <c r="S512" s="21" t="str">
        <f ca="1">IF(AND(D512="AD", I512="800TAX  "),"Logic5"&amp;"_"&amp;TEXT(C512,"dd.mm.yyyy") &amp;"_"&amp; 691.21,"")</f>
        <v>Logic5_03.04.2020_691.21</v>
      </c>
      <c r="T512" s="21" t="e">
        <f ca="1">IF(AND(S512&lt;&gt; "", COUNTIF(SAP!#REF!,S512)&gt;0),"Matched", "")</f>
        <v>#REF!</v>
      </c>
    </row>
    <row r="513" spans="1:20" hidden="1">
      <c r="A513" s="21">
        <v>11563327</v>
      </c>
      <c r="B513" s="22">
        <v>43924</v>
      </c>
      <c r="C513" s="22">
        <v>43924</v>
      </c>
      <c r="D513" s="21" t="s">
        <v>13</v>
      </c>
      <c r="E513" s="23">
        <v>0</v>
      </c>
      <c r="F513" s="23">
        <v>10.02</v>
      </c>
      <c r="G513" s="23">
        <v>0</v>
      </c>
      <c r="H513" s="23">
        <v>1174801.29</v>
      </c>
      <c r="I513" s="21" t="s">
        <v>14</v>
      </c>
      <c r="J513" s="21" t="s">
        <v>15</v>
      </c>
      <c r="K513" s="21" t="str">
        <f t="shared" si="23"/>
        <v/>
      </c>
      <c r="L513" s="21" t="e">
        <f ca="1">IF(AND(K513&lt;&gt; "", COUNTIF(SAP!#REF!,K513)&gt;0),"Matched", "")</f>
        <v>#REF!</v>
      </c>
      <c r="M513" s="21" t="str">
        <f t="shared" si="24"/>
        <v/>
      </c>
      <c r="N513" s="21" t="e">
        <f ca="1">IF(AND(M513&lt;&gt; "", COUNTIF(SAP!#REF!,M513)&gt;0),"Matched", "")</f>
        <v>#REF!</v>
      </c>
      <c r="O513" s="21" t="str">
        <f t="shared" si="25"/>
        <v/>
      </c>
      <c r="P513" s="21" t="e">
        <f ca="1">IF(AND(O513&lt;&gt; "", COUNTIF(SAP!#REF!,O513)&gt;0),"Matched", "")</f>
        <v>#REF!</v>
      </c>
      <c r="R513" s="21" t="e">
        <f ca="1">IF(AND(Q513&lt;&gt; "", COUNTIF(SAP!#REF!,Q513)&gt;0),"Matched", "")</f>
        <v>#REF!</v>
      </c>
      <c r="S513" s="21" t="str">
        <f ca="1">IF(AND(D513="AD", I513="800TAX  "),"Logic5"&amp;"_"&amp;TEXT(C513,"dd.mm.yyyy") &amp;"_"&amp; 691.21,"")</f>
        <v>Logic5_03.04.2020_691.21</v>
      </c>
      <c r="T513" s="21" t="e">
        <f ca="1">IF(AND(S513&lt;&gt; "", COUNTIF(SAP!#REF!,S513)&gt;0),"Matched", "")</f>
        <v>#REF!</v>
      </c>
    </row>
    <row r="514" spans="1:20" hidden="1">
      <c r="A514" s="21">
        <v>11563327</v>
      </c>
      <c r="B514" s="22">
        <v>43924</v>
      </c>
      <c r="C514" s="22">
        <v>43924</v>
      </c>
      <c r="D514" s="21" t="s">
        <v>13</v>
      </c>
      <c r="E514" s="23">
        <v>0</v>
      </c>
      <c r="F514" s="23">
        <v>10.39</v>
      </c>
      <c r="G514" s="23">
        <v>0</v>
      </c>
      <c r="H514" s="23">
        <v>1174790.8999999999</v>
      </c>
      <c r="I514" s="21" t="s">
        <v>14</v>
      </c>
      <c r="J514" s="21" t="s">
        <v>15</v>
      </c>
      <c r="K514" s="21" t="str">
        <f t="shared" si="23"/>
        <v/>
      </c>
      <c r="L514" s="21" t="e">
        <f ca="1">IF(AND(K514&lt;&gt; "", COUNTIF(SAP!#REF!,K514)&gt;0),"Matched", "")</f>
        <v>#REF!</v>
      </c>
      <c r="M514" s="21" t="str">
        <f t="shared" si="24"/>
        <v/>
      </c>
      <c r="N514" s="21" t="e">
        <f ca="1">IF(AND(M514&lt;&gt; "", COUNTIF(SAP!#REF!,M514)&gt;0),"Matched", "")</f>
        <v>#REF!</v>
      </c>
      <c r="O514" s="21" t="str">
        <f t="shared" si="25"/>
        <v/>
      </c>
      <c r="P514" s="21" t="e">
        <f ca="1">IF(AND(O514&lt;&gt; "", COUNTIF(SAP!#REF!,O514)&gt;0),"Matched", "")</f>
        <v>#REF!</v>
      </c>
      <c r="R514" s="21" t="e">
        <f ca="1">IF(AND(Q514&lt;&gt; "", COUNTIF(SAP!#REF!,Q514)&gt;0),"Matched", "")</f>
        <v>#REF!</v>
      </c>
      <c r="S514" s="21" t="str">
        <f ca="1">IF(AND(D514="AD", I514="800TAX  "),"Logic5"&amp;"_"&amp;TEXT(C514,"dd.mm.yyyy") &amp;"_"&amp; 691.21,"")</f>
        <v>Logic5_03.04.2020_691.21</v>
      </c>
      <c r="T514" s="21" t="e">
        <f ca="1">IF(AND(S514&lt;&gt; "", COUNTIF(SAP!#REF!,S514)&gt;0),"Matched", "")</f>
        <v>#REF!</v>
      </c>
    </row>
    <row r="515" spans="1:20" hidden="1">
      <c r="A515" s="21">
        <v>11563327</v>
      </c>
      <c r="B515" s="22">
        <v>43924</v>
      </c>
      <c r="C515" s="22">
        <v>43924</v>
      </c>
      <c r="D515" s="21" t="s">
        <v>13</v>
      </c>
      <c r="E515" s="23">
        <v>0</v>
      </c>
      <c r="F515" s="23">
        <v>11.33</v>
      </c>
      <c r="G515" s="23">
        <v>0</v>
      </c>
      <c r="H515" s="23">
        <v>1174779.57</v>
      </c>
      <c r="I515" s="21" t="s">
        <v>14</v>
      </c>
      <c r="J515" s="21" t="s">
        <v>15</v>
      </c>
      <c r="K515" s="21" t="str">
        <f t="shared" ref="K515:K578" si="26">IF(D515="TF","Logic1"&amp;"_"&amp;TEXT(C515, "mm") &amp;"_"&amp; F515,"")</f>
        <v/>
      </c>
      <c r="L515" s="21" t="e">
        <f ca="1">IF(AND(K515&lt;&gt; "", COUNTIF(SAP!#REF!,K515)&gt;0),"Matched", "")</f>
        <v>#REF!</v>
      </c>
      <c r="M515" s="21" t="str">
        <f t="shared" si="24"/>
        <v/>
      </c>
      <c r="N515" s="21" t="e">
        <f ca="1">IF(AND(M515&lt;&gt; "", COUNTIF(SAP!#REF!,M515)&gt;0),"Matched", "")</f>
        <v>#REF!</v>
      </c>
      <c r="O515" s="21" t="str">
        <f t="shared" si="25"/>
        <v/>
      </c>
      <c r="P515" s="21" t="e">
        <f ca="1">IF(AND(O515&lt;&gt; "", COUNTIF(SAP!#REF!,O515)&gt;0),"Matched", "")</f>
        <v>#REF!</v>
      </c>
      <c r="R515" s="21" t="e">
        <f ca="1">IF(AND(Q515&lt;&gt; "", COUNTIF(SAP!#REF!,Q515)&gt;0),"Matched", "")</f>
        <v>#REF!</v>
      </c>
      <c r="S515" s="21" t="str">
        <f ca="1">IF(AND(D515="AD", I515="800TAX  "),"Logic5"&amp;"_"&amp;TEXT(C515,"dd.mm.yyyy") &amp;"_"&amp; 691.21,"")</f>
        <v>Logic5_03.04.2020_691.21</v>
      </c>
      <c r="T515" s="21" t="e">
        <f ca="1">IF(AND(S515&lt;&gt; "", COUNTIF(SAP!#REF!,S515)&gt;0),"Matched", "")</f>
        <v>#REF!</v>
      </c>
    </row>
    <row r="516" spans="1:20" hidden="1">
      <c r="A516" s="21">
        <v>11563327</v>
      </c>
      <c r="B516" s="22">
        <v>43924</v>
      </c>
      <c r="C516" s="22">
        <v>43924</v>
      </c>
      <c r="D516" s="21" t="s">
        <v>13</v>
      </c>
      <c r="E516" s="23">
        <v>0</v>
      </c>
      <c r="F516" s="23">
        <v>11.65</v>
      </c>
      <c r="G516" s="23">
        <v>0</v>
      </c>
      <c r="H516" s="23">
        <v>1174767.92</v>
      </c>
      <c r="I516" s="21" t="s">
        <v>14</v>
      </c>
      <c r="J516" s="21" t="s">
        <v>15</v>
      </c>
      <c r="K516" s="21" t="str">
        <f t="shared" si="26"/>
        <v/>
      </c>
      <c r="L516" s="21" t="e">
        <f ca="1">IF(AND(K516&lt;&gt; "", COUNTIF(SAP!#REF!,K516)&gt;0),"Matched", "")</f>
        <v>#REF!</v>
      </c>
      <c r="M516" s="21" t="str">
        <f t="shared" si="24"/>
        <v/>
      </c>
      <c r="N516" s="21" t="e">
        <f ca="1">IF(AND(M516&lt;&gt; "", COUNTIF(SAP!#REF!,M516)&gt;0),"Matched", "")</f>
        <v>#REF!</v>
      </c>
      <c r="O516" s="21" t="str">
        <f t="shared" si="25"/>
        <v/>
      </c>
      <c r="P516" s="21" t="e">
        <f ca="1">IF(AND(O516&lt;&gt; "", COUNTIF(SAP!#REF!,O516)&gt;0),"Matched", "")</f>
        <v>#REF!</v>
      </c>
      <c r="R516" s="21" t="e">
        <f ca="1">IF(AND(Q516&lt;&gt; "", COUNTIF(SAP!#REF!,Q516)&gt;0),"Matched", "")</f>
        <v>#REF!</v>
      </c>
      <c r="S516" s="21" t="str">
        <f ca="1">IF(AND(D516="AD", I516="800TAX  "),"Logic5"&amp;"_"&amp;TEXT(C516,"dd.mm.yyyy") &amp;"_"&amp; 691.21,"")</f>
        <v>Logic5_03.04.2020_691.21</v>
      </c>
      <c r="T516" s="21" t="e">
        <f ca="1">IF(AND(S516&lt;&gt; "", COUNTIF(SAP!#REF!,S516)&gt;0),"Matched", "")</f>
        <v>#REF!</v>
      </c>
    </row>
    <row r="517" spans="1:20" hidden="1">
      <c r="A517" s="21">
        <v>11563327</v>
      </c>
      <c r="B517" s="22">
        <v>43924</v>
      </c>
      <c r="C517" s="22">
        <v>43924</v>
      </c>
      <c r="D517" s="21" t="s">
        <v>13</v>
      </c>
      <c r="E517" s="23">
        <v>0</v>
      </c>
      <c r="F517" s="23">
        <v>11.68</v>
      </c>
      <c r="G517" s="23">
        <v>0</v>
      </c>
      <c r="H517" s="23">
        <v>1174756.24</v>
      </c>
      <c r="I517" s="21" t="s">
        <v>14</v>
      </c>
      <c r="J517" s="21" t="s">
        <v>15</v>
      </c>
      <c r="K517" s="21" t="str">
        <f t="shared" si="26"/>
        <v/>
      </c>
      <c r="L517" s="21" t="e">
        <f ca="1">IF(AND(K517&lt;&gt; "", COUNTIF(SAP!#REF!,K517)&gt;0),"Matched", "")</f>
        <v>#REF!</v>
      </c>
      <c r="M517" s="21" t="str">
        <f t="shared" si="24"/>
        <v/>
      </c>
      <c r="N517" s="21" t="e">
        <f ca="1">IF(AND(M517&lt;&gt; "", COUNTIF(SAP!#REF!,M517)&gt;0),"Matched", "")</f>
        <v>#REF!</v>
      </c>
      <c r="O517" s="21" t="str">
        <f t="shared" si="25"/>
        <v/>
      </c>
      <c r="P517" s="21" t="e">
        <f ca="1">IF(AND(O517&lt;&gt; "", COUNTIF(SAP!#REF!,O517)&gt;0),"Matched", "")</f>
        <v>#REF!</v>
      </c>
      <c r="R517" s="21" t="e">
        <f ca="1">IF(AND(Q517&lt;&gt; "", COUNTIF(SAP!#REF!,Q517)&gt;0),"Matched", "")</f>
        <v>#REF!</v>
      </c>
      <c r="S517" s="21" t="str">
        <f ca="1">IF(AND(D517="AD", I517="800TAX  "),"Logic5"&amp;"_"&amp;TEXT(C517,"dd.mm.yyyy") &amp;"_"&amp; 691.21,"")</f>
        <v>Logic5_03.04.2020_691.21</v>
      </c>
      <c r="T517" s="21" t="e">
        <f ca="1">IF(AND(S517&lt;&gt; "", COUNTIF(SAP!#REF!,S517)&gt;0),"Matched", "")</f>
        <v>#REF!</v>
      </c>
    </row>
    <row r="518" spans="1:20" hidden="1">
      <c r="A518" s="21">
        <v>11563327</v>
      </c>
      <c r="B518" s="22">
        <v>43924</v>
      </c>
      <c r="C518" s="22">
        <v>43924</v>
      </c>
      <c r="D518" s="21" t="s">
        <v>13</v>
      </c>
      <c r="E518" s="23">
        <v>0</v>
      </c>
      <c r="F518" s="23">
        <v>11.88</v>
      </c>
      <c r="G518" s="23">
        <v>0</v>
      </c>
      <c r="H518" s="23">
        <v>1174744.3600000001</v>
      </c>
      <c r="I518" s="21" t="s">
        <v>14</v>
      </c>
      <c r="J518" s="21" t="s">
        <v>15</v>
      </c>
      <c r="K518" s="21" t="str">
        <f t="shared" si="26"/>
        <v/>
      </c>
      <c r="L518" s="21" t="e">
        <f ca="1">IF(AND(K518&lt;&gt; "", COUNTIF(SAP!#REF!,K518)&gt;0),"Matched", "")</f>
        <v>#REF!</v>
      </c>
      <c r="M518" s="21" t="str">
        <f t="shared" si="24"/>
        <v/>
      </c>
      <c r="N518" s="21" t="e">
        <f ca="1">IF(AND(M518&lt;&gt; "", COUNTIF(SAP!#REF!,M518)&gt;0),"Matched", "")</f>
        <v>#REF!</v>
      </c>
      <c r="O518" s="21" t="str">
        <f t="shared" si="25"/>
        <v/>
      </c>
      <c r="P518" s="21" t="e">
        <f ca="1">IF(AND(O518&lt;&gt; "", COUNTIF(SAP!#REF!,O518)&gt;0),"Matched", "")</f>
        <v>#REF!</v>
      </c>
      <c r="R518" s="21" t="e">
        <f ca="1">IF(AND(Q518&lt;&gt; "", COUNTIF(SAP!#REF!,Q518)&gt;0),"Matched", "")</f>
        <v>#REF!</v>
      </c>
      <c r="S518" s="21" t="str">
        <f ca="1">IF(AND(D518="AD", I518="800TAX  "),"Logic5"&amp;"_"&amp;TEXT(C518,"dd.mm.yyyy") &amp;"_"&amp; 691.21,"")</f>
        <v>Logic5_03.04.2020_691.21</v>
      </c>
      <c r="T518" s="21" t="e">
        <f ca="1">IF(AND(S518&lt;&gt; "", COUNTIF(SAP!#REF!,S518)&gt;0),"Matched", "")</f>
        <v>#REF!</v>
      </c>
    </row>
    <row r="519" spans="1:20" hidden="1">
      <c r="A519" s="21">
        <v>11563327</v>
      </c>
      <c r="B519" s="22">
        <v>43924</v>
      </c>
      <c r="C519" s="22">
        <v>43924</v>
      </c>
      <c r="D519" s="21" t="s">
        <v>13</v>
      </c>
      <c r="E519" s="23">
        <v>0</v>
      </c>
      <c r="F519" s="23">
        <v>12.06</v>
      </c>
      <c r="G519" s="23">
        <v>0</v>
      </c>
      <c r="H519" s="23">
        <v>1174732.3</v>
      </c>
      <c r="I519" s="21" t="s">
        <v>14</v>
      </c>
      <c r="J519" s="21" t="s">
        <v>15</v>
      </c>
      <c r="K519" s="21" t="str">
        <f t="shared" si="26"/>
        <v/>
      </c>
      <c r="L519" s="21" t="e">
        <f ca="1">IF(AND(K519&lt;&gt; "", COUNTIF(SAP!#REF!,K519)&gt;0),"Matched", "")</f>
        <v>#REF!</v>
      </c>
      <c r="M519" s="21" t="str">
        <f t="shared" si="24"/>
        <v/>
      </c>
      <c r="N519" s="21" t="e">
        <f ca="1">IF(AND(M519&lt;&gt; "", COUNTIF(SAP!#REF!,M519)&gt;0),"Matched", "")</f>
        <v>#REF!</v>
      </c>
      <c r="O519" s="21" t="str">
        <f t="shared" si="25"/>
        <v/>
      </c>
      <c r="P519" s="21" t="e">
        <f ca="1">IF(AND(O519&lt;&gt; "", COUNTIF(SAP!#REF!,O519)&gt;0),"Matched", "")</f>
        <v>#REF!</v>
      </c>
      <c r="R519" s="21" t="e">
        <f ca="1">IF(AND(Q519&lt;&gt; "", COUNTIF(SAP!#REF!,Q519)&gt;0),"Matched", "")</f>
        <v>#REF!</v>
      </c>
      <c r="S519" s="21" t="str">
        <f ca="1">IF(AND(D519="AD", I519="800TAX  "),"Logic5"&amp;"_"&amp;TEXT(C519,"dd.mm.yyyy") &amp;"_"&amp; 691.21,"")</f>
        <v>Logic5_03.04.2020_691.21</v>
      </c>
      <c r="T519" s="21" t="e">
        <f ca="1">IF(AND(S519&lt;&gt; "", COUNTIF(SAP!#REF!,S519)&gt;0),"Matched", "")</f>
        <v>#REF!</v>
      </c>
    </row>
    <row r="520" spans="1:20" hidden="1">
      <c r="A520" s="21">
        <v>11563327</v>
      </c>
      <c r="B520" s="22">
        <v>43924</v>
      </c>
      <c r="C520" s="22">
        <v>43924</v>
      </c>
      <c r="D520" s="21" t="s">
        <v>13</v>
      </c>
      <c r="E520" s="23">
        <v>0</v>
      </c>
      <c r="F520" s="23">
        <v>15.89</v>
      </c>
      <c r="G520" s="23">
        <v>0</v>
      </c>
      <c r="H520" s="23">
        <v>1174716.4099999999</v>
      </c>
      <c r="I520" s="21" t="s">
        <v>14</v>
      </c>
      <c r="J520" s="21" t="s">
        <v>15</v>
      </c>
      <c r="K520" s="21" t="str">
        <f t="shared" si="26"/>
        <v/>
      </c>
      <c r="L520" s="21" t="e">
        <f ca="1">IF(AND(K520&lt;&gt; "", COUNTIF(SAP!#REF!,K520)&gt;0),"Matched", "")</f>
        <v>#REF!</v>
      </c>
      <c r="M520" s="21" t="str">
        <f t="shared" si="24"/>
        <v/>
      </c>
      <c r="N520" s="21" t="e">
        <f ca="1">IF(AND(M520&lt;&gt; "", COUNTIF(SAP!#REF!,M520)&gt;0),"Matched", "")</f>
        <v>#REF!</v>
      </c>
      <c r="O520" s="21" t="str">
        <f t="shared" si="25"/>
        <v/>
      </c>
      <c r="P520" s="21" t="e">
        <f ca="1">IF(AND(O520&lt;&gt; "", COUNTIF(SAP!#REF!,O520)&gt;0),"Matched", "")</f>
        <v>#REF!</v>
      </c>
      <c r="R520" s="21" t="e">
        <f ca="1">IF(AND(Q520&lt;&gt; "", COUNTIF(SAP!#REF!,Q520)&gt;0),"Matched", "")</f>
        <v>#REF!</v>
      </c>
      <c r="S520" s="21" t="str">
        <f ca="1">IF(AND(D520="AD", I520="800TAX  "),"Logic5"&amp;"_"&amp;TEXT(C520,"dd.mm.yyyy") &amp;"_"&amp; 691.21,"")</f>
        <v>Logic5_03.04.2020_691.21</v>
      </c>
      <c r="T520" s="21" t="e">
        <f ca="1">IF(AND(S520&lt;&gt; "", COUNTIF(SAP!#REF!,S520)&gt;0),"Matched", "")</f>
        <v>#REF!</v>
      </c>
    </row>
    <row r="521" spans="1:20" hidden="1">
      <c r="A521" s="21">
        <v>11563327</v>
      </c>
      <c r="B521" s="22">
        <v>43924</v>
      </c>
      <c r="C521" s="22">
        <v>43924</v>
      </c>
      <c r="D521" s="21" t="s">
        <v>13</v>
      </c>
      <c r="E521" s="23">
        <v>0</v>
      </c>
      <c r="F521" s="23">
        <v>23.17</v>
      </c>
      <c r="G521" s="23">
        <v>0</v>
      </c>
      <c r="H521" s="23">
        <v>1174693.24</v>
      </c>
      <c r="I521" s="21" t="s">
        <v>14</v>
      </c>
      <c r="J521" s="21" t="s">
        <v>15</v>
      </c>
      <c r="K521" s="21" t="str">
        <f t="shared" si="26"/>
        <v/>
      </c>
      <c r="L521" s="21" t="e">
        <f ca="1">IF(AND(K521&lt;&gt; "", COUNTIF(SAP!#REF!,K521)&gt;0),"Matched", "")</f>
        <v>#REF!</v>
      </c>
      <c r="M521" s="21" t="str">
        <f t="shared" si="24"/>
        <v/>
      </c>
      <c r="N521" s="21" t="e">
        <f ca="1">IF(AND(M521&lt;&gt; "", COUNTIF(SAP!#REF!,M521)&gt;0),"Matched", "")</f>
        <v>#REF!</v>
      </c>
      <c r="O521" s="21" t="str">
        <f t="shared" si="25"/>
        <v/>
      </c>
      <c r="P521" s="21" t="e">
        <f ca="1">IF(AND(O521&lt;&gt; "", COUNTIF(SAP!#REF!,O521)&gt;0),"Matched", "")</f>
        <v>#REF!</v>
      </c>
      <c r="R521" s="21" t="e">
        <f ca="1">IF(AND(Q521&lt;&gt; "", COUNTIF(SAP!#REF!,Q521)&gt;0),"Matched", "")</f>
        <v>#REF!</v>
      </c>
      <c r="S521" s="21" t="str">
        <f ca="1">IF(AND(D521="AD", I521="800TAX  "),"Logic5"&amp;"_"&amp;TEXT(C521,"dd.mm.yyyy") &amp;"_"&amp; 691.21,"")</f>
        <v>Logic5_03.04.2020_691.21</v>
      </c>
      <c r="T521" s="21" t="e">
        <f ca="1">IF(AND(S521&lt;&gt; "", COUNTIF(SAP!#REF!,S521)&gt;0),"Matched", "")</f>
        <v>#REF!</v>
      </c>
    </row>
    <row r="522" spans="1:20" hidden="1">
      <c r="A522" s="21">
        <v>11563327</v>
      </c>
      <c r="B522" s="22">
        <v>43924</v>
      </c>
      <c r="C522" s="22">
        <v>43924</v>
      </c>
      <c r="D522" s="21" t="s">
        <v>13</v>
      </c>
      <c r="E522" s="23">
        <v>0</v>
      </c>
      <c r="F522" s="23">
        <v>23.31</v>
      </c>
      <c r="G522" s="23">
        <v>0</v>
      </c>
      <c r="H522" s="23">
        <v>1174669.93</v>
      </c>
      <c r="I522" s="21" t="s">
        <v>14</v>
      </c>
      <c r="J522" s="21" t="s">
        <v>15</v>
      </c>
      <c r="K522" s="21" t="str">
        <f t="shared" si="26"/>
        <v/>
      </c>
      <c r="L522" s="21" t="e">
        <f ca="1">IF(AND(K522&lt;&gt; "", COUNTIF(SAP!#REF!,K522)&gt;0),"Matched", "")</f>
        <v>#REF!</v>
      </c>
      <c r="M522" s="21" t="str">
        <f t="shared" si="24"/>
        <v/>
      </c>
      <c r="N522" s="21" t="e">
        <f ca="1">IF(AND(M522&lt;&gt; "", COUNTIF(SAP!#REF!,M522)&gt;0),"Matched", "")</f>
        <v>#REF!</v>
      </c>
      <c r="O522" s="21" t="str">
        <f t="shared" si="25"/>
        <v/>
      </c>
      <c r="P522" s="21" t="e">
        <f ca="1">IF(AND(O522&lt;&gt; "", COUNTIF(SAP!#REF!,O522)&gt;0),"Matched", "")</f>
        <v>#REF!</v>
      </c>
      <c r="R522" s="21" t="e">
        <f ca="1">IF(AND(Q522&lt;&gt; "", COUNTIF(SAP!#REF!,Q522)&gt;0),"Matched", "")</f>
        <v>#REF!</v>
      </c>
      <c r="S522" s="21" t="str">
        <f ca="1">IF(AND(D522="AD", I522="800TAX  "),"Logic5"&amp;"_"&amp;TEXT(C522,"dd.mm.yyyy") &amp;"_"&amp; 691.21,"")</f>
        <v>Logic5_03.04.2020_691.21</v>
      </c>
      <c r="T522" s="21" t="e">
        <f ca="1">IF(AND(S522&lt;&gt; "", COUNTIF(SAP!#REF!,S522)&gt;0),"Matched", "")</f>
        <v>#REF!</v>
      </c>
    </row>
    <row r="523" spans="1:20" hidden="1">
      <c r="A523" s="21">
        <v>11563327</v>
      </c>
      <c r="B523" s="22">
        <v>43924</v>
      </c>
      <c r="C523" s="22">
        <v>43924</v>
      </c>
      <c r="D523" s="21" t="s">
        <v>13</v>
      </c>
      <c r="E523" s="23">
        <v>0</v>
      </c>
      <c r="F523" s="23">
        <v>24.68</v>
      </c>
      <c r="G523" s="23">
        <v>0</v>
      </c>
      <c r="H523" s="23">
        <v>1174645.25</v>
      </c>
      <c r="I523" s="21" t="s">
        <v>14</v>
      </c>
      <c r="J523" s="21" t="s">
        <v>15</v>
      </c>
      <c r="K523" s="21" t="str">
        <f t="shared" si="26"/>
        <v/>
      </c>
      <c r="L523" s="21" t="e">
        <f ca="1">IF(AND(K523&lt;&gt; "", COUNTIF(SAP!#REF!,K523)&gt;0),"Matched", "")</f>
        <v>#REF!</v>
      </c>
      <c r="M523" s="21" t="str">
        <f t="shared" si="24"/>
        <v/>
      </c>
      <c r="N523" s="21" t="e">
        <f ca="1">IF(AND(M523&lt;&gt; "", COUNTIF(SAP!#REF!,M523)&gt;0),"Matched", "")</f>
        <v>#REF!</v>
      </c>
      <c r="O523" s="21" t="str">
        <f t="shared" si="25"/>
        <v/>
      </c>
      <c r="P523" s="21" t="e">
        <f ca="1">IF(AND(O523&lt;&gt; "", COUNTIF(SAP!#REF!,O523)&gt;0),"Matched", "")</f>
        <v>#REF!</v>
      </c>
      <c r="R523" s="21" t="e">
        <f ca="1">IF(AND(Q523&lt;&gt; "", COUNTIF(SAP!#REF!,Q523)&gt;0),"Matched", "")</f>
        <v>#REF!</v>
      </c>
      <c r="S523" s="21" t="str">
        <f ca="1">IF(AND(D523="AD", I523="800TAX  "),"Logic5"&amp;"_"&amp;TEXT(C523,"dd.mm.yyyy") &amp;"_"&amp; 691.21,"")</f>
        <v>Logic5_03.04.2020_691.21</v>
      </c>
      <c r="T523" s="21" t="e">
        <f ca="1">IF(AND(S523&lt;&gt; "", COUNTIF(SAP!#REF!,S523)&gt;0),"Matched", "")</f>
        <v>#REF!</v>
      </c>
    </row>
    <row r="524" spans="1:20" hidden="1">
      <c r="A524" s="21">
        <v>11563327</v>
      </c>
      <c r="B524" s="22">
        <v>43924</v>
      </c>
      <c r="C524" s="22">
        <v>43924</v>
      </c>
      <c r="D524" s="21" t="s">
        <v>13</v>
      </c>
      <c r="E524" s="23">
        <v>0</v>
      </c>
      <c r="F524" s="23">
        <v>29.33</v>
      </c>
      <c r="G524" s="23">
        <v>0</v>
      </c>
      <c r="H524" s="23">
        <v>1174615.92</v>
      </c>
      <c r="I524" s="21" t="s">
        <v>14</v>
      </c>
      <c r="J524" s="21" t="s">
        <v>15</v>
      </c>
      <c r="K524" s="21" t="str">
        <f t="shared" si="26"/>
        <v/>
      </c>
      <c r="L524" s="21" t="e">
        <f ca="1">IF(AND(K524&lt;&gt; "", COUNTIF(SAP!#REF!,K524)&gt;0),"Matched", "")</f>
        <v>#REF!</v>
      </c>
      <c r="M524" s="21" t="str">
        <f t="shared" si="24"/>
        <v/>
      </c>
      <c r="N524" s="21" t="e">
        <f ca="1">IF(AND(M524&lt;&gt; "", COUNTIF(SAP!#REF!,M524)&gt;0),"Matched", "")</f>
        <v>#REF!</v>
      </c>
      <c r="O524" s="21" t="str">
        <f t="shared" si="25"/>
        <v/>
      </c>
      <c r="P524" s="21" t="e">
        <f ca="1">IF(AND(O524&lt;&gt; "", COUNTIF(SAP!#REF!,O524)&gt;0),"Matched", "")</f>
        <v>#REF!</v>
      </c>
      <c r="R524" s="21" t="e">
        <f ca="1">IF(AND(Q524&lt;&gt; "", COUNTIF(SAP!#REF!,Q524)&gt;0),"Matched", "")</f>
        <v>#REF!</v>
      </c>
      <c r="S524" s="21" t="str">
        <f ca="1">IF(AND(D524="AD", I524="800TAX  "),"Logic5"&amp;"_"&amp;TEXT(C524,"dd.mm.yyyy") &amp;"_"&amp; 691.21,"")</f>
        <v>Logic5_03.04.2020_691.21</v>
      </c>
      <c r="T524" s="21" t="e">
        <f ca="1">IF(AND(S524&lt;&gt; "", COUNTIF(SAP!#REF!,S524)&gt;0),"Matched", "")</f>
        <v>#REF!</v>
      </c>
    </row>
    <row r="525" spans="1:20" hidden="1">
      <c r="A525" s="21">
        <v>11563327</v>
      </c>
      <c r="B525" s="22">
        <v>43924</v>
      </c>
      <c r="C525" s="22">
        <v>43924</v>
      </c>
      <c r="D525" s="21" t="s">
        <v>13</v>
      </c>
      <c r="E525" s="23">
        <v>0</v>
      </c>
      <c r="F525" s="23">
        <v>31.02</v>
      </c>
      <c r="G525" s="23">
        <v>0</v>
      </c>
      <c r="H525" s="23">
        <v>1174584.8999999999</v>
      </c>
      <c r="I525" s="21" t="s">
        <v>14</v>
      </c>
      <c r="J525" s="21" t="s">
        <v>15</v>
      </c>
      <c r="K525" s="21" t="str">
        <f t="shared" si="26"/>
        <v/>
      </c>
      <c r="L525" s="21" t="e">
        <f ca="1">IF(AND(K525&lt;&gt; "", COUNTIF(SAP!#REF!,K525)&gt;0),"Matched", "")</f>
        <v>#REF!</v>
      </c>
      <c r="M525" s="21" t="str">
        <f t="shared" si="24"/>
        <v/>
      </c>
      <c r="N525" s="21" t="e">
        <f ca="1">IF(AND(M525&lt;&gt; "", COUNTIF(SAP!#REF!,M525)&gt;0),"Matched", "")</f>
        <v>#REF!</v>
      </c>
      <c r="O525" s="21" t="str">
        <f t="shared" si="25"/>
        <v/>
      </c>
      <c r="P525" s="21" t="e">
        <f ca="1">IF(AND(O525&lt;&gt; "", COUNTIF(SAP!#REF!,O525)&gt;0),"Matched", "")</f>
        <v>#REF!</v>
      </c>
      <c r="R525" s="21" t="e">
        <f ca="1">IF(AND(Q525&lt;&gt; "", COUNTIF(SAP!#REF!,Q525)&gt;0),"Matched", "")</f>
        <v>#REF!</v>
      </c>
      <c r="S525" s="21" t="str">
        <f ca="1">IF(AND(D525="AD", I525="800TAX  "),"Logic5"&amp;"_"&amp;TEXT(C525,"dd.mm.yyyy") &amp;"_"&amp; 691.21,"")</f>
        <v>Logic5_03.04.2020_691.21</v>
      </c>
      <c r="T525" s="21" t="e">
        <f ca="1">IF(AND(S525&lt;&gt; "", COUNTIF(SAP!#REF!,S525)&gt;0),"Matched", "")</f>
        <v>#REF!</v>
      </c>
    </row>
    <row r="526" spans="1:20" hidden="1">
      <c r="A526" s="21">
        <v>11563327</v>
      </c>
      <c r="B526" s="22">
        <v>43924</v>
      </c>
      <c r="C526" s="22">
        <v>43924</v>
      </c>
      <c r="D526" s="21" t="s">
        <v>13</v>
      </c>
      <c r="E526" s="23">
        <v>0</v>
      </c>
      <c r="F526" s="23">
        <v>47.39</v>
      </c>
      <c r="G526" s="23">
        <v>0</v>
      </c>
      <c r="H526" s="23">
        <v>1174537.51</v>
      </c>
      <c r="I526" s="21" t="s">
        <v>14</v>
      </c>
      <c r="J526" s="21" t="s">
        <v>15</v>
      </c>
      <c r="K526" s="21" t="str">
        <f t="shared" si="26"/>
        <v/>
      </c>
      <c r="L526" s="21" t="e">
        <f ca="1">IF(AND(K526&lt;&gt; "", COUNTIF(SAP!#REF!,K526)&gt;0),"Matched", "")</f>
        <v>#REF!</v>
      </c>
      <c r="M526" s="21" t="str">
        <f t="shared" si="24"/>
        <v/>
      </c>
      <c r="N526" s="21" t="e">
        <f ca="1">IF(AND(M526&lt;&gt; "", COUNTIF(SAP!#REF!,M526)&gt;0),"Matched", "")</f>
        <v>#REF!</v>
      </c>
      <c r="O526" s="21" t="str">
        <f t="shared" si="25"/>
        <v/>
      </c>
      <c r="P526" s="21" t="e">
        <f ca="1">IF(AND(O526&lt;&gt; "", COUNTIF(SAP!#REF!,O526)&gt;0),"Matched", "")</f>
        <v>#REF!</v>
      </c>
      <c r="R526" s="21" t="e">
        <f ca="1">IF(AND(Q526&lt;&gt; "", COUNTIF(SAP!#REF!,Q526)&gt;0),"Matched", "")</f>
        <v>#REF!</v>
      </c>
      <c r="S526" s="21" t="str">
        <f ca="1">IF(AND(D526="AD", I526="800TAX  "),"Logic5"&amp;"_"&amp;TEXT(C526,"dd.mm.yyyy") &amp;"_"&amp; 691.21,"")</f>
        <v>Logic5_03.04.2020_691.21</v>
      </c>
      <c r="T526" s="21" t="e">
        <f ca="1">IF(AND(S526&lt;&gt; "", COUNTIF(SAP!#REF!,S526)&gt;0),"Matched", "")</f>
        <v>#REF!</v>
      </c>
    </row>
    <row r="527" spans="1:20" hidden="1">
      <c r="A527" s="21">
        <v>11563327</v>
      </c>
      <c r="B527" s="22">
        <v>43924</v>
      </c>
      <c r="C527" s="22">
        <v>43924</v>
      </c>
      <c r="D527" s="21" t="s">
        <v>13</v>
      </c>
      <c r="E527" s="23">
        <v>0</v>
      </c>
      <c r="F527" s="23">
        <v>53</v>
      </c>
      <c r="G527" s="23">
        <v>0</v>
      </c>
      <c r="H527" s="23">
        <v>1174484.51</v>
      </c>
      <c r="I527" s="21" t="s">
        <v>14</v>
      </c>
      <c r="J527" s="21" t="s">
        <v>15</v>
      </c>
      <c r="K527" s="21" t="str">
        <f t="shared" si="26"/>
        <v/>
      </c>
      <c r="L527" s="21" t="e">
        <f ca="1">IF(AND(K527&lt;&gt; "", COUNTIF(SAP!#REF!,K527)&gt;0),"Matched", "")</f>
        <v>#REF!</v>
      </c>
      <c r="M527" s="21" t="str">
        <f t="shared" si="24"/>
        <v/>
      </c>
      <c r="N527" s="21" t="e">
        <f ca="1">IF(AND(M527&lt;&gt; "", COUNTIF(SAP!#REF!,M527)&gt;0),"Matched", "")</f>
        <v>#REF!</v>
      </c>
      <c r="O527" s="21" t="str">
        <f t="shared" si="25"/>
        <v/>
      </c>
      <c r="P527" s="21" t="e">
        <f ca="1">IF(AND(O527&lt;&gt; "", COUNTIF(SAP!#REF!,O527)&gt;0),"Matched", "")</f>
        <v>#REF!</v>
      </c>
      <c r="R527" s="21" t="e">
        <f ca="1">IF(AND(Q527&lt;&gt; "", COUNTIF(SAP!#REF!,Q527)&gt;0),"Matched", "")</f>
        <v>#REF!</v>
      </c>
      <c r="S527" s="21" t="str">
        <f ca="1">IF(AND(D527="AD", I527="800TAX  "),"Logic5"&amp;"_"&amp;TEXT(C527,"dd.mm.yyyy") &amp;"_"&amp; 691.21,"")</f>
        <v>Logic5_03.04.2020_691.21</v>
      </c>
      <c r="T527" s="21" t="e">
        <f ca="1">IF(AND(S527&lt;&gt; "", COUNTIF(SAP!#REF!,S527)&gt;0),"Matched", "")</f>
        <v>#REF!</v>
      </c>
    </row>
    <row r="528" spans="1:20" hidden="1">
      <c r="A528" s="21">
        <v>11563327</v>
      </c>
      <c r="B528" s="22">
        <v>43924</v>
      </c>
      <c r="C528" s="22">
        <v>43924</v>
      </c>
      <c r="D528" s="21" t="s">
        <v>13</v>
      </c>
      <c r="E528" s="23">
        <v>0</v>
      </c>
      <c r="F528" s="23">
        <v>75.45</v>
      </c>
      <c r="G528" s="23">
        <v>0</v>
      </c>
      <c r="H528" s="23">
        <v>1174409.06</v>
      </c>
      <c r="I528" s="21" t="s">
        <v>14</v>
      </c>
      <c r="J528" s="21" t="s">
        <v>15</v>
      </c>
      <c r="K528" s="21" t="str">
        <f t="shared" si="26"/>
        <v/>
      </c>
      <c r="L528" s="21" t="e">
        <f ca="1">IF(AND(K528&lt;&gt; "", COUNTIF(SAP!#REF!,K528)&gt;0),"Matched", "")</f>
        <v>#REF!</v>
      </c>
      <c r="M528" s="21" t="str">
        <f t="shared" si="24"/>
        <v/>
      </c>
      <c r="N528" s="21" t="e">
        <f ca="1">IF(AND(M528&lt;&gt; "", COUNTIF(SAP!#REF!,M528)&gt;0),"Matched", "")</f>
        <v>#REF!</v>
      </c>
      <c r="O528" s="21" t="str">
        <f t="shared" si="25"/>
        <v/>
      </c>
      <c r="P528" s="21" t="e">
        <f ca="1">IF(AND(O528&lt;&gt; "", COUNTIF(SAP!#REF!,O528)&gt;0),"Matched", "")</f>
        <v>#REF!</v>
      </c>
      <c r="R528" s="21" t="e">
        <f ca="1">IF(AND(Q528&lt;&gt; "", COUNTIF(SAP!#REF!,Q528)&gt;0),"Matched", "")</f>
        <v>#REF!</v>
      </c>
      <c r="S528" s="21" t="str">
        <f ca="1">IF(AND(D528="AD", I528="800TAX  "),"Logic5"&amp;"_"&amp;TEXT(C528,"dd.mm.yyyy") &amp;"_"&amp; 691.21,"")</f>
        <v>Logic5_03.04.2020_691.21</v>
      </c>
      <c r="T528" s="21" t="e">
        <f ca="1">IF(AND(S528&lt;&gt; "", COUNTIF(SAP!#REF!,S528)&gt;0),"Matched", "")</f>
        <v>#REF!</v>
      </c>
    </row>
    <row r="529" spans="1:20" hidden="1">
      <c r="A529" s="21">
        <v>11563327</v>
      </c>
      <c r="B529" s="22">
        <v>43924</v>
      </c>
      <c r="C529" s="22">
        <v>43924</v>
      </c>
      <c r="D529" s="21" t="s">
        <v>13</v>
      </c>
      <c r="E529" s="23">
        <v>0</v>
      </c>
      <c r="F529" s="23">
        <v>109.34</v>
      </c>
      <c r="G529" s="23">
        <v>0</v>
      </c>
      <c r="H529" s="23">
        <v>1174299.72</v>
      </c>
      <c r="I529" s="21" t="s">
        <v>14</v>
      </c>
      <c r="J529" s="21" t="s">
        <v>15</v>
      </c>
      <c r="K529" s="21" t="str">
        <f t="shared" si="26"/>
        <v/>
      </c>
      <c r="L529" s="21" t="e">
        <f ca="1">IF(AND(K529&lt;&gt; "", COUNTIF(SAP!#REF!,K529)&gt;0),"Matched", "")</f>
        <v>#REF!</v>
      </c>
      <c r="M529" s="21" t="str">
        <f t="shared" si="24"/>
        <v/>
      </c>
      <c r="N529" s="21" t="e">
        <f ca="1">IF(AND(M529&lt;&gt; "", COUNTIF(SAP!#REF!,M529)&gt;0),"Matched", "")</f>
        <v>#REF!</v>
      </c>
      <c r="O529" s="21" t="str">
        <f t="shared" si="25"/>
        <v/>
      </c>
      <c r="P529" s="21" t="e">
        <f ca="1">IF(AND(O529&lt;&gt; "", COUNTIF(SAP!#REF!,O529)&gt;0),"Matched", "")</f>
        <v>#REF!</v>
      </c>
      <c r="R529" s="21" t="e">
        <f ca="1">IF(AND(Q529&lt;&gt; "", COUNTIF(SAP!#REF!,Q529)&gt;0),"Matched", "")</f>
        <v>#REF!</v>
      </c>
      <c r="S529" s="21" t="str">
        <f ca="1">IF(AND(D529="AD", I529="800TAX  "),"Logic5"&amp;"_"&amp;TEXT(C529,"dd.mm.yyyy") &amp;"_"&amp; 691.21,"")</f>
        <v>Logic5_03.04.2020_691.21</v>
      </c>
      <c r="T529" s="21" t="e">
        <f ca="1">IF(AND(S529&lt;&gt; "", COUNTIF(SAP!#REF!,S529)&gt;0),"Matched", "")</f>
        <v>#REF!</v>
      </c>
    </row>
    <row r="530" spans="1:20" hidden="1">
      <c r="A530" s="21">
        <v>11563327</v>
      </c>
      <c r="B530" s="22">
        <v>43924</v>
      </c>
      <c r="C530" s="22">
        <v>43924</v>
      </c>
      <c r="D530" s="21" t="s">
        <v>13</v>
      </c>
      <c r="E530" s="23">
        <v>0</v>
      </c>
      <c r="F530" s="23">
        <v>122.24</v>
      </c>
      <c r="G530" s="23">
        <v>0</v>
      </c>
      <c r="H530" s="23">
        <v>1174177.48</v>
      </c>
      <c r="I530" s="21" t="s">
        <v>14</v>
      </c>
      <c r="J530" s="21" t="s">
        <v>15</v>
      </c>
      <c r="K530" s="21" t="str">
        <f t="shared" si="26"/>
        <v/>
      </c>
      <c r="L530" s="21" t="e">
        <f ca="1">IF(AND(K530&lt;&gt; "", COUNTIF(SAP!#REF!,K530)&gt;0),"Matched", "")</f>
        <v>#REF!</v>
      </c>
      <c r="M530" s="21" t="str">
        <f t="shared" si="24"/>
        <v/>
      </c>
      <c r="N530" s="21" t="e">
        <f ca="1">IF(AND(M530&lt;&gt; "", COUNTIF(SAP!#REF!,M530)&gt;0),"Matched", "")</f>
        <v>#REF!</v>
      </c>
      <c r="O530" s="21" t="str">
        <f t="shared" si="25"/>
        <v/>
      </c>
      <c r="P530" s="21" t="e">
        <f ca="1">IF(AND(O530&lt;&gt; "", COUNTIF(SAP!#REF!,O530)&gt;0),"Matched", "")</f>
        <v>#REF!</v>
      </c>
      <c r="R530" s="21" t="e">
        <f ca="1">IF(AND(Q530&lt;&gt; "", COUNTIF(SAP!#REF!,Q530)&gt;0),"Matched", "")</f>
        <v>#REF!</v>
      </c>
      <c r="S530" s="21" t="str">
        <f ca="1">IF(AND(D530="AD", I530="800TAX  "),"Logic5"&amp;"_"&amp;TEXT(C530,"dd.mm.yyyy") &amp;"_"&amp; 691.21,"")</f>
        <v>Logic5_03.04.2020_691.21</v>
      </c>
      <c r="T530" s="21" t="e">
        <f ca="1">IF(AND(S530&lt;&gt; "", COUNTIF(SAP!#REF!,S530)&gt;0),"Matched", "")</f>
        <v>#REF!</v>
      </c>
    </row>
    <row r="531" spans="1:20" hidden="1">
      <c r="A531" s="21">
        <v>11563327</v>
      </c>
      <c r="B531" s="22">
        <v>43924</v>
      </c>
      <c r="C531" s="22">
        <v>43924</v>
      </c>
      <c r="D531" s="21" t="s">
        <v>16</v>
      </c>
      <c r="E531" s="23">
        <v>0</v>
      </c>
      <c r="F531" s="23">
        <v>1174177.48</v>
      </c>
      <c r="G531" s="23">
        <v>0</v>
      </c>
      <c r="H531" s="23">
        <v>0</v>
      </c>
      <c r="I531" s="21" t="s">
        <v>17</v>
      </c>
      <c r="J531" s="21" t="s">
        <v>18</v>
      </c>
      <c r="K531" s="21" t="str">
        <f t="shared" si="26"/>
        <v>Logic1_04_1174177.48</v>
      </c>
      <c r="L531" s="21" t="e">
        <f ca="1">IF(AND(K531&lt;&gt; "", COUNTIF(SAP!#REF!,K531)&gt;0),"Matched", "")</f>
        <v>#REF!</v>
      </c>
    </row>
    <row r="532" spans="1:20" hidden="1">
      <c r="A532" s="21">
        <v>11563327</v>
      </c>
      <c r="B532" s="22">
        <v>43925</v>
      </c>
      <c r="C532" s="22">
        <v>43925</v>
      </c>
      <c r="D532" s="21" t="s">
        <v>10</v>
      </c>
      <c r="E532" s="23">
        <v>0</v>
      </c>
      <c r="F532" s="23">
        <v>0</v>
      </c>
      <c r="G532" s="23">
        <v>36.5</v>
      </c>
      <c r="H532" s="23">
        <v>36.5</v>
      </c>
      <c r="I532" s="21" t="s">
        <v>11</v>
      </c>
      <c r="J532" s="21" t="s">
        <v>12</v>
      </c>
      <c r="K532" s="21" t="str">
        <f t="shared" si="26"/>
        <v/>
      </c>
      <c r="L532" s="21" t="e">
        <f ca="1">IF(AND(K532&lt;&gt; "", COUNTIF(SAP!#REF!,K532)&gt;0),"Matched", "")</f>
        <v>#REF!</v>
      </c>
      <c r="M532" s="21" t="str">
        <f t="shared" ref="M532:M595" si="27">IF(D532="TR","Logic2"&amp;"_"&amp;TEXT(C532,"dd.mm.yyyy") &amp;"_"&amp; F532,"")</f>
        <v/>
      </c>
      <c r="N532" s="21" t="e">
        <f ca="1">IF(AND(M532&lt;&gt; "", COUNTIF(SAP!#REF!,M532)&gt;0),"Matched", "")</f>
        <v>#REF!</v>
      </c>
      <c r="O532" s="21" t="str">
        <f t="shared" ref="O532:O595" si="28">IF(D532="AF","Logic3"&amp;"_"&amp;G532,"")</f>
        <v/>
      </c>
      <c r="P532" s="21" t="e">
        <f ca="1">IF(AND(O532&lt;&gt; "", COUNTIF(SAP!#REF!,O532)&gt;0),"Matched", "")</f>
        <v>#REF!</v>
      </c>
      <c r="Q532" s="21" t="str">
        <f ca="1">IF(OR(D532="AC",D532="TR"),"Logic4"&amp;"_"&amp;TEXT(C532,"dd.mm.yyyy") &amp;"_"&amp; 710011.02,"")</f>
        <v>Logic4_04.04.2020_710011.02</v>
      </c>
      <c r="R532" s="21" t="e">
        <f ca="1">IF(AND(Q532&lt;&gt; "", COUNTIF(SAP!#REF!,Q532)&gt;0),"Matched", "")</f>
        <v>#REF!</v>
      </c>
    </row>
    <row r="533" spans="1:20" hidden="1">
      <c r="A533" s="21">
        <v>11563327</v>
      </c>
      <c r="B533" s="22">
        <v>43925</v>
      </c>
      <c r="C533" s="22">
        <v>43925</v>
      </c>
      <c r="D533" s="21" t="s">
        <v>10</v>
      </c>
      <c r="E533" s="23">
        <v>0</v>
      </c>
      <c r="F533" s="23">
        <v>0</v>
      </c>
      <c r="G533" s="23">
        <v>60</v>
      </c>
      <c r="H533" s="23">
        <v>96.5</v>
      </c>
      <c r="I533" s="21" t="s">
        <v>11</v>
      </c>
      <c r="J533" s="21" t="s">
        <v>12</v>
      </c>
      <c r="K533" s="21" t="str">
        <f t="shared" si="26"/>
        <v/>
      </c>
      <c r="L533" s="21" t="e">
        <f ca="1">IF(AND(K533&lt;&gt; "", COUNTIF(SAP!#REF!,K533)&gt;0),"Matched", "")</f>
        <v>#REF!</v>
      </c>
      <c r="M533" s="21" t="str">
        <f t="shared" si="27"/>
        <v/>
      </c>
      <c r="N533" s="21" t="e">
        <f ca="1">IF(AND(M533&lt;&gt; "", COUNTIF(SAP!#REF!,M533)&gt;0),"Matched", "")</f>
        <v>#REF!</v>
      </c>
      <c r="O533" s="21" t="str">
        <f t="shared" si="28"/>
        <v/>
      </c>
      <c r="P533" s="21" t="e">
        <f ca="1">IF(AND(O533&lt;&gt; "", COUNTIF(SAP!#REF!,O533)&gt;0),"Matched", "")</f>
        <v>#REF!</v>
      </c>
      <c r="Q533" s="21" t="str">
        <f ca="1">IF(OR(D533="AC",D533="TR"),"Logic4"&amp;"_"&amp;TEXT(C533,"dd.mm.yyyy") &amp;"_"&amp; 710011.02,"")</f>
        <v>Logic4_04.04.2020_710011.02</v>
      </c>
      <c r="R533" s="21" t="e">
        <f ca="1">IF(AND(Q533&lt;&gt; "", COUNTIF(SAP!#REF!,Q533)&gt;0),"Matched", "")</f>
        <v>#REF!</v>
      </c>
    </row>
    <row r="534" spans="1:20" hidden="1">
      <c r="A534" s="21">
        <v>11563327</v>
      </c>
      <c r="B534" s="22">
        <v>43925</v>
      </c>
      <c r="C534" s="22">
        <v>43925</v>
      </c>
      <c r="D534" s="21" t="s">
        <v>10</v>
      </c>
      <c r="E534" s="23">
        <v>0</v>
      </c>
      <c r="F534" s="23">
        <v>0</v>
      </c>
      <c r="G534" s="23">
        <v>70</v>
      </c>
      <c r="H534" s="23">
        <v>166.5</v>
      </c>
      <c r="I534" s="21" t="s">
        <v>11</v>
      </c>
      <c r="J534" s="21" t="s">
        <v>12</v>
      </c>
      <c r="K534" s="21" t="str">
        <f t="shared" si="26"/>
        <v/>
      </c>
      <c r="L534" s="21" t="e">
        <f ca="1">IF(AND(K534&lt;&gt; "", COUNTIF(SAP!#REF!,K534)&gt;0),"Matched", "")</f>
        <v>#REF!</v>
      </c>
      <c r="M534" s="21" t="str">
        <f t="shared" si="27"/>
        <v/>
      </c>
      <c r="N534" s="21" t="e">
        <f ca="1">IF(AND(M534&lt;&gt; "", COUNTIF(SAP!#REF!,M534)&gt;0),"Matched", "")</f>
        <v>#REF!</v>
      </c>
      <c r="O534" s="21" t="str">
        <f t="shared" si="28"/>
        <v/>
      </c>
      <c r="P534" s="21" t="e">
        <f ca="1">IF(AND(O534&lt;&gt; "", COUNTIF(SAP!#REF!,O534)&gt;0),"Matched", "")</f>
        <v>#REF!</v>
      </c>
      <c r="Q534" s="21" t="str">
        <f ca="1">IF(OR(D534="AC",D534="TR"),"Logic4"&amp;"_"&amp;TEXT(C534,"dd.mm.yyyy") &amp;"_"&amp; 710011.02,"")</f>
        <v>Logic4_04.04.2020_710011.02</v>
      </c>
      <c r="R534" s="21" t="e">
        <f ca="1">IF(AND(Q534&lt;&gt; "", COUNTIF(SAP!#REF!,Q534)&gt;0),"Matched", "")</f>
        <v>#REF!</v>
      </c>
    </row>
    <row r="535" spans="1:20" hidden="1">
      <c r="A535" s="21">
        <v>11563327</v>
      </c>
      <c r="B535" s="22">
        <v>43925</v>
      </c>
      <c r="C535" s="22">
        <v>43925</v>
      </c>
      <c r="D535" s="21" t="s">
        <v>10</v>
      </c>
      <c r="E535" s="23">
        <v>0</v>
      </c>
      <c r="F535" s="23">
        <v>0</v>
      </c>
      <c r="G535" s="23">
        <v>80</v>
      </c>
      <c r="H535" s="23">
        <v>246.5</v>
      </c>
      <c r="I535" s="21" t="s">
        <v>11</v>
      </c>
      <c r="J535" s="21" t="s">
        <v>12</v>
      </c>
      <c r="K535" s="21" t="str">
        <f t="shared" si="26"/>
        <v/>
      </c>
      <c r="L535" s="21" t="e">
        <f ca="1">IF(AND(K535&lt;&gt; "", COUNTIF(SAP!#REF!,K535)&gt;0),"Matched", "")</f>
        <v>#REF!</v>
      </c>
      <c r="M535" s="21" t="str">
        <f t="shared" si="27"/>
        <v/>
      </c>
      <c r="N535" s="21" t="e">
        <f ca="1">IF(AND(M535&lt;&gt; "", COUNTIF(SAP!#REF!,M535)&gt;0),"Matched", "")</f>
        <v>#REF!</v>
      </c>
      <c r="O535" s="21" t="str">
        <f t="shared" si="28"/>
        <v/>
      </c>
      <c r="P535" s="21" t="e">
        <f ca="1">IF(AND(O535&lt;&gt; "", COUNTIF(SAP!#REF!,O535)&gt;0),"Matched", "")</f>
        <v>#REF!</v>
      </c>
      <c r="Q535" s="21" t="str">
        <f ca="1">IF(OR(D535="AC",D535="TR"),"Logic4"&amp;"_"&amp;TEXT(C535,"dd.mm.yyyy") &amp;"_"&amp; 710011.02,"")</f>
        <v>Logic4_04.04.2020_710011.02</v>
      </c>
      <c r="R535" s="21" t="e">
        <f ca="1">IF(AND(Q535&lt;&gt; "", COUNTIF(SAP!#REF!,Q535)&gt;0),"Matched", "")</f>
        <v>#REF!</v>
      </c>
    </row>
    <row r="536" spans="1:20" hidden="1">
      <c r="A536" s="21">
        <v>11563327</v>
      </c>
      <c r="B536" s="22">
        <v>43925</v>
      </c>
      <c r="C536" s="22">
        <v>43925</v>
      </c>
      <c r="D536" s="21" t="s">
        <v>10</v>
      </c>
      <c r="E536" s="23">
        <v>0</v>
      </c>
      <c r="F536" s="23">
        <v>0</v>
      </c>
      <c r="G536" s="23">
        <v>370</v>
      </c>
      <c r="H536" s="23">
        <v>616.5</v>
      </c>
      <c r="I536" s="21" t="s">
        <v>11</v>
      </c>
      <c r="J536" s="21" t="s">
        <v>12</v>
      </c>
      <c r="K536" s="21" t="str">
        <f t="shared" si="26"/>
        <v/>
      </c>
      <c r="L536" s="21" t="e">
        <f ca="1">IF(AND(K536&lt;&gt; "", COUNTIF(SAP!#REF!,K536)&gt;0),"Matched", "")</f>
        <v>#REF!</v>
      </c>
      <c r="M536" s="21" t="str">
        <f t="shared" si="27"/>
        <v/>
      </c>
      <c r="N536" s="21" t="e">
        <f ca="1">IF(AND(M536&lt;&gt; "", COUNTIF(SAP!#REF!,M536)&gt;0),"Matched", "")</f>
        <v>#REF!</v>
      </c>
      <c r="O536" s="21" t="str">
        <f t="shared" si="28"/>
        <v/>
      </c>
      <c r="P536" s="21" t="e">
        <f ca="1">IF(AND(O536&lt;&gt; "", COUNTIF(SAP!#REF!,O536)&gt;0),"Matched", "")</f>
        <v>#REF!</v>
      </c>
      <c r="Q536" s="21" t="str">
        <f ca="1">IF(OR(D536="AC",D536="TR"),"Logic4"&amp;"_"&amp;TEXT(C536,"dd.mm.yyyy") &amp;"_"&amp; 710011.02,"")</f>
        <v>Logic4_04.04.2020_710011.02</v>
      </c>
      <c r="R536" s="21" t="e">
        <f ca="1">IF(AND(Q536&lt;&gt; "", COUNTIF(SAP!#REF!,Q536)&gt;0),"Matched", "")</f>
        <v>#REF!</v>
      </c>
    </row>
    <row r="537" spans="1:20" hidden="1">
      <c r="A537" s="21">
        <v>11563327</v>
      </c>
      <c r="B537" s="22">
        <v>43925</v>
      </c>
      <c r="C537" s="22">
        <v>43925</v>
      </c>
      <c r="D537" s="21" t="s">
        <v>10</v>
      </c>
      <c r="E537" s="23">
        <v>0</v>
      </c>
      <c r="F537" s="23">
        <v>0</v>
      </c>
      <c r="G537" s="23">
        <v>500</v>
      </c>
      <c r="H537" s="23">
        <v>1116.5</v>
      </c>
      <c r="I537" s="21" t="s">
        <v>11</v>
      </c>
      <c r="J537" s="21" t="s">
        <v>12</v>
      </c>
      <c r="K537" s="21" t="str">
        <f t="shared" si="26"/>
        <v/>
      </c>
      <c r="L537" s="21" t="e">
        <f ca="1">IF(AND(K537&lt;&gt; "", COUNTIF(SAP!#REF!,K537)&gt;0),"Matched", "")</f>
        <v>#REF!</v>
      </c>
      <c r="M537" s="21" t="str">
        <f t="shared" si="27"/>
        <v/>
      </c>
      <c r="N537" s="21" t="e">
        <f ca="1">IF(AND(M537&lt;&gt; "", COUNTIF(SAP!#REF!,M537)&gt;0),"Matched", "")</f>
        <v>#REF!</v>
      </c>
      <c r="O537" s="21" t="str">
        <f t="shared" si="28"/>
        <v/>
      </c>
      <c r="P537" s="21" t="e">
        <f ca="1">IF(AND(O537&lt;&gt; "", COUNTIF(SAP!#REF!,O537)&gt;0),"Matched", "")</f>
        <v>#REF!</v>
      </c>
      <c r="Q537" s="21" t="str">
        <f ca="1">IF(OR(D537="AC",D537="TR"),"Logic4"&amp;"_"&amp;TEXT(C537,"dd.mm.yyyy") &amp;"_"&amp; 710011.02,"")</f>
        <v>Logic4_04.04.2020_710011.02</v>
      </c>
      <c r="R537" s="21" t="e">
        <f ca="1">IF(AND(Q537&lt;&gt; "", COUNTIF(SAP!#REF!,Q537)&gt;0),"Matched", "")</f>
        <v>#REF!</v>
      </c>
    </row>
    <row r="538" spans="1:20" hidden="1">
      <c r="A538" s="21">
        <v>11563327</v>
      </c>
      <c r="B538" s="22">
        <v>43925</v>
      </c>
      <c r="C538" s="22">
        <v>43925</v>
      </c>
      <c r="D538" s="21" t="s">
        <v>10</v>
      </c>
      <c r="E538" s="23">
        <v>0</v>
      </c>
      <c r="F538" s="23">
        <v>0</v>
      </c>
      <c r="G538" s="23">
        <v>530</v>
      </c>
      <c r="H538" s="23">
        <v>1646.5</v>
      </c>
      <c r="I538" s="21" t="s">
        <v>11</v>
      </c>
      <c r="J538" s="21" t="s">
        <v>12</v>
      </c>
      <c r="K538" s="21" t="str">
        <f t="shared" si="26"/>
        <v/>
      </c>
      <c r="L538" s="21" t="e">
        <f ca="1">IF(AND(K538&lt;&gt; "", COUNTIF(SAP!#REF!,K538)&gt;0),"Matched", "")</f>
        <v>#REF!</v>
      </c>
      <c r="M538" s="21" t="str">
        <f t="shared" si="27"/>
        <v/>
      </c>
      <c r="N538" s="21" t="e">
        <f ca="1">IF(AND(M538&lt;&gt; "", COUNTIF(SAP!#REF!,M538)&gt;0),"Matched", "")</f>
        <v>#REF!</v>
      </c>
      <c r="O538" s="21" t="str">
        <f t="shared" si="28"/>
        <v/>
      </c>
      <c r="P538" s="21" t="e">
        <f ca="1">IF(AND(O538&lt;&gt; "", COUNTIF(SAP!#REF!,O538)&gt;0),"Matched", "")</f>
        <v>#REF!</v>
      </c>
      <c r="Q538" s="21" t="str">
        <f ca="1">IF(OR(D538="AC",D538="TR"),"Logic4"&amp;"_"&amp;TEXT(C538,"dd.mm.yyyy") &amp;"_"&amp; 710011.02,"")</f>
        <v>Logic4_04.04.2020_710011.02</v>
      </c>
      <c r="R538" s="21" t="e">
        <f ca="1">IF(AND(Q538&lt;&gt; "", COUNTIF(SAP!#REF!,Q538)&gt;0),"Matched", "")</f>
        <v>#REF!</v>
      </c>
    </row>
    <row r="539" spans="1:20" hidden="1">
      <c r="A539" s="21">
        <v>11563327</v>
      </c>
      <c r="B539" s="22">
        <v>43925</v>
      </c>
      <c r="C539" s="22">
        <v>43925</v>
      </c>
      <c r="D539" s="21" t="s">
        <v>10</v>
      </c>
      <c r="E539" s="23">
        <v>0</v>
      </c>
      <c r="F539" s="23">
        <v>0</v>
      </c>
      <c r="G539" s="23">
        <v>561.9</v>
      </c>
      <c r="H539" s="23">
        <v>2208.4</v>
      </c>
      <c r="I539" s="21" t="s">
        <v>11</v>
      </c>
      <c r="J539" s="21" t="s">
        <v>12</v>
      </c>
      <c r="K539" s="21" t="str">
        <f t="shared" si="26"/>
        <v/>
      </c>
      <c r="L539" s="21" t="e">
        <f ca="1">IF(AND(K539&lt;&gt; "", COUNTIF(SAP!#REF!,K539)&gt;0),"Matched", "")</f>
        <v>#REF!</v>
      </c>
      <c r="M539" s="21" t="str">
        <f t="shared" si="27"/>
        <v/>
      </c>
      <c r="N539" s="21" t="e">
        <f ca="1">IF(AND(M539&lt;&gt; "", COUNTIF(SAP!#REF!,M539)&gt;0),"Matched", "")</f>
        <v>#REF!</v>
      </c>
      <c r="O539" s="21" t="str">
        <f t="shared" si="28"/>
        <v/>
      </c>
      <c r="P539" s="21" t="e">
        <f ca="1">IF(AND(O539&lt;&gt; "", COUNTIF(SAP!#REF!,O539)&gt;0),"Matched", "")</f>
        <v>#REF!</v>
      </c>
      <c r="Q539" s="21" t="str">
        <f ca="1">IF(OR(D539="AC",D539="TR"),"Logic4"&amp;"_"&amp;TEXT(C539,"dd.mm.yyyy") &amp;"_"&amp; 710011.02,"")</f>
        <v>Logic4_04.04.2020_710011.02</v>
      </c>
      <c r="R539" s="21" t="e">
        <f ca="1">IF(AND(Q539&lt;&gt; "", COUNTIF(SAP!#REF!,Q539)&gt;0),"Matched", "")</f>
        <v>#REF!</v>
      </c>
    </row>
    <row r="540" spans="1:20" hidden="1">
      <c r="A540" s="21">
        <v>11563327</v>
      </c>
      <c r="B540" s="22">
        <v>43925</v>
      </c>
      <c r="C540" s="22">
        <v>43925</v>
      </c>
      <c r="D540" s="21" t="s">
        <v>10</v>
      </c>
      <c r="E540" s="23">
        <v>0</v>
      </c>
      <c r="F540" s="23">
        <v>0</v>
      </c>
      <c r="G540" s="23">
        <v>620</v>
      </c>
      <c r="H540" s="23">
        <v>2828.4</v>
      </c>
      <c r="I540" s="21" t="s">
        <v>11</v>
      </c>
      <c r="J540" s="21" t="s">
        <v>12</v>
      </c>
      <c r="K540" s="21" t="str">
        <f t="shared" si="26"/>
        <v/>
      </c>
      <c r="L540" s="21" t="e">
        <f ca="1">IF(AND(K540&lt;&gt; "", COUNTIF(SAP!#REF!,K540)&gt;0),"Matched", "")</f>
        <v>#REF!</v>
      </c>
      <c r="M540" s="21" t="str">
        <f t="shared" si="27"/>
        <v/>
      </c>
      <c r="N540" s="21" t="e">
        <f ca="1">IF(AND(M540&lt;&gt; "", COUNTIF(SAP!#REF!,M540)&gt;0),"Matched", "")</f>
        <v>#REF!</v>
      </c>
      <c r="O540" s="21" t="str">
        <f t="shared" si="28"/>
        <v/>
      </c>
      <c r="P540" s="21" t="e">
        <f ca="1">IF(AND(O540&lt;&gt; "", COUNTIF(SAP!#REF!,O540)&gt;0),"Matched", "")</f>
        <v>#REF!</v>
      </c>
      <c r="Q540" s="21" t="str">
        <f ca="1">IF(OR(D540="AC",D540="TR"),"Logic4"&amp;"_"&amp;TEXT(C540,"dd.mm.yyyy") &amp;"_"&amp; 710011.02,"")</f>
        <v>Logic4_04.04.2020_710011.02</v>
      </c>
      <c r="R540" s="21" t="e">
        <f ca="1">IF(AND(Q540&lt;&gt; "", COUNTIF(SAP!#REF!,Q540)&gt;0),"Matched", "")</f>
        <v>#REF!</v>
      </c>
    </row>
    <row r="541" spans="1:20" hidden="1">
      <c r="A541" s="21">
        <v>11563327</v>
      </c>
      <c r="B541" s="22">
        <v>43925</v>
      </c>
      <c r="C541" s="22">
        <v>43925</v>
      </c>
      <c r="D541" s="21" t="s">
        <v>10</v>
      </c>
      <c r="E541" s="23">
        <v>0</v>
      </c>
      <c r="F541" s="23">
        <v>0</v>
      </c>
      <c r="G541" s="23">
        <v>620</v>
      </c>
      <c r="H541" s="23">
        <v>3448.4</v>
      </c>
      <c r="I541" s="21" t="s">
        <v>11</v>
      </c>
      <c r="J541" s="21" t="s">
        <v>12</v>
      </c>
      <c r="K541" s="21" t="str">
        <f t="shared" si="26"/>
        <v/>
      </c>
      <c r="L541" s="21" t="e">
        <f ca="1">IF(AND(K541&lt;&gt; "", COUNTIF(SAP!#REF!,K541)&gt;0),"Matched", "")</f>
        <v>#REF!</v>
      </c>
      <c r="M541" s="21" t="str">
        <f t="shared" si="27"/>
        <v/>
      </c>
      <c r="N541" s="21" t="e">
        <f ca="1">IF(AND(M541&lt;&gt; "", COUNTIF(SAP!#REF!,M541)&gt;0),"Matched", "")</f>
        <v>#REF!</v>
      </c>
      <c r="O541" s="21" t="str">
        <f t="shared" si="28"/>
        <v/>
      </c>
      <c r="P541" s="21" t="e">
        <f ca="1">IF(AND(O541&lt;&gt; "", COUNTIF(SAP!#REF!,O541)&gt;0),"Matched", "")</f>
        <v>#REF!</v>
      </c>
      <c r="Q541" s="21" t="str">
        <f ca="1">IF(OR(D541="AC",D541="TR"),"Logic4"&amp;"_"&amp;TEXT(C541,"dd.mm.yyyy") &amp;"_"&amp; 710011.02,"")</f>
        <v>Logic4_04.04.2020_710011.02</v>
      </c>
      <c r="R541" s="21" t="e">
        <f ca="1">IF(AND(Q541&lt;&gt; "", COUNTIF(SAP!#REF!,Q541)&gt;0),"Matched", "")</f>
        <v>#REF!</v>
      </c>
    </row>
    <row r="542" spans="1:20" hidden="1">
      <c r="A542" s="21">
        <v>11563327</v>
      </c>
      <c r="B542" s="22">
        <v>43925</v>
      </c>
      <c r="C542" s="22">
        <v>43925</v>
      </c>
      <c r="D542" s="21" t="s">
        <v>10</v>
      </c>
      <c r="E542" s="23">
        <v>0</v>
      </c>
      <c r="F542" s="23">
        <v>0</v>
      </c>
      <c r="G542" s="23">
        <v>630</v>
      </c>
      <c r="H542" s="23">
        <v>4078.4</v>
      </c>
      <c r="I542" s="21" t="s">
        <v>11</v>
      </c>
      <c r="J542" s="21" t="s">
        <v>12</v>
      </c>
      <c r="K542" s="21" t="str">
        <f t="shared" si="26"/>
        <v/>
      </c>
      <c r="L542" s="21" t="e">
        <f ca="1">IF(AND(K542&lt;&gt; "", COUNTIF(SAP!#REF!,K542)&gt;0),"Matched", "")</f>
        <v>#REF!</v>
      </c>
      <c r="M542" s="21" t="str">
        <f t="shared" si="27"/>
        <v/>
      </c>
      <c r="N542" s="21" t="e">
        <f ca="1">IF(AND(M542&lt;&gt; "", COUNTIF(SAP!#REF!,M542)&gt;0),"Matched", "")</f>
        <v>#REF!</v>
      </c>
      <c r="O542" s="21" t="str">
        <f t="shared" si="28"/>
        <v/>
      </c>
      <c r="P542" s="21" t="e">
        <f ca="1">IF(AND(O542&lt;&gt; "", COUNTIF(SAP!#REF!,O542)&gt;0),"Matched", "")</f>
        <v>#REF!</v>
      </c>
      <c r="Q542" s="21" t="str">
        <f ca="1">IF(OR(D542="AC",D542="TR"),"Logic4"&amp;"_"&amp;TEXT(C542,"dd.mm.yyyy") &amp;"_"&amp; 710011.02,"")</f>
        <v>Logic4_04.04.2020_710011.02</v>
      </c>
      <c r="R542" s="21" t="e">
        <f ca="1">IF(AND(Q542&lt;&gt; "", COUNTIF(SAP!#REF!,Q542)&gt;0),"Matched", "")</f>
        <v>#REF!</v>
      </c>
    </row>
    <row r="543" spans="1:20" hidden="1">
      <c r="A543" s="21">
        <v>11563327</v>
      </c>
      <c r="B543" s="22">
        <v>43925</v>
      </c>
      <c r="C543" s="22">
        <v>43925</v>
      </c>
      <c r="D543" s="21" t="s">
        <v>10</v>
      </c>
      <c r="E543" s="23">
        <v>0</v>
      </c>
      <c r="F543" s="23">
        <v>0</v>
      </c>
      <c r="G543" s="23">
        <v>662.2</v>
      </c>
      <c r="H543" s="23">
        <v>4740.6000000000004</v>
      </c>
      <c r="I543" s="21" t="s">
        <v>11</v>
      </c>
      <c r="J543" s="21" t="s">
        <v>12</v>
      </c>
      <c r="K543" s="21" t="str">
        <f t="shared" si="26"/>
        <v/>
      </c>
      <c r="L543" s="21" t="e">
        <f ca="1">IF(AND(K543&lt;&gt; "", COUNTIF(SAP!#REF!,K543)&gt;0),"Matched", "")</f>
        <v>#REF!</v>
      </c>
      <c r="M543" s="21" t="str">
        <f t="shared" si="27"/>
        <v/>
      </c>
      <c r="N543" s="21" t="e">
        <f ca="1">IF(AND(M543&lt;&gt; "", COUNTIF(SAP!#REF!,M543)&gt;0),"Matched", "")</f>
        <v>#REF!</v>
      </c>
      <c r="O543" s="21" t="str">
        <f t="shared" si="28"/>
        <v/>
      </c>
      <c r="P543" s="21" t="e">
        <f ca="1">IF(AND(O543&lt;&gt; "", COUNTIF(SAP!#REF!,O543)&gt;0),"Matched", "")</f>
        <v>#REF!</v>
      </c>
      <c r="Q543" s="21" t="str">
        <f ca="1">IF(OR(D543="AC",D543="TR"),"Logic4"&amp;"_"&amp;TEXT(C543,"dd.mm.yyyy") &amp;"_"&amp; 710011.02,"")</f>
        <v>Logic4_04.04.2020_710011.02</v>
      </c>
      <c r="R543" s="21" t="e">
        <f ca="1">IF(AND(Q543&lt;&gt; "", COUNTIF(SAP!#REF!,Q543)&gt;0),"Matched", "")</f>
        <v>#REF!</v>
      </c>
    </row>
    <row r="544" spans="1:20" hidden="1">
      <c r="A544" s="21">
        <v>11563327</v>
      </c>
      <c r="B544" s="22">
        <v>43925</v>
      </c>
      <c r="C544" s="22">
        <v>43925</v>
      </c>
      <c r="D544" s="21" t="s">
        <v>10</v>
      </c>
      <c r="E544" s="23">
        <v>0</v>
      </c>
      <c r="F544" s="23">
        <v>0</v>
      </c>
      <c r="G544" s="23">
        <v>670</v>
      </c>
      <c r="H544" s="23">
        <v>5410.6</v>
      </c>
      <c r="I544" s="21" t="s">
        <v>11</v>
      </c>
      <c r="J544" s="21" t="s">
        <v>12</v>
      </c>
      <c r="K544" s="21" t="str">
        <f t="shared" si="26"/>
        <v/>
      </c>
      <c r="L544" s="21" t="e">
        <f ca="1">IF(AND(K544&lt;&gt; "", COUNTIF(SAP!#REF!,K544)&gt;0),"Matched", "")</f>
        <v>#REF!</v>
      </c>
      <c r="M544" s="21" t="str">
        <f t="shared" si="27"/>
        <v/>
      </c>
      <c r="N544" s="21" t="e">
        <f ca="1">IF(AND(M544&lt;&gt; "", COUNTIF(SAP!#REF!,M544)&gt;0),"Matched", "")</f>
        <v>#REF!</v>
      </c>
      <c r="O544" s="21" t="str">
        <f t="shared" si="28"/>
        <v/>
      </c>
      <c r="P544" s="21" t="e">
        <f ca="1">IF(AND(O544&lt;&gt; "", COUNTIF(SAP!#REF!,O544)&gt;0),"Matched", "")</f>
        <v>#REF!</v>
      </c>
      <c r="Q544" s="21" t="str">
        <f ca="1">IF(OR(D544="AC",D544="TR"),"Logic4"&amp;"_"&amp;TEXT(C544,"dd.mm.yyyy") &amp;"_"&amp; 710011.02,"")</f>
        <v>Logic4_04.04.2020_710011.02</v>
      </c>
      <c r="R544" s="21" t="e">
        <f ca="1">IF(AND(Q544&lt;&gt; "", COUNTIF(SAP!#REF!,Q544)&gt;0),"Matched", "")</f>
        <v>#REF!</v>
      </c>
    </row>
    <row r="545" spans="1:18" hidden="1">
      <c r="A545" s="21">
        <v>11563327</v>
      </c>
      <c r="B545" s="22">
        <v>43925</v>
      </c>
      <c r="C545" s="22">
        <v>43925</v>
      </c>
      <c r="D545" s="21" t="s">
        <v>10</v>
      </c>
      <c r="E545" s="23">
        <v>0</v>
      </c>
      <c r="F545" s="23">
        <v>0</v>
      </c>
      <c r="G545" s="23">
        <v>680</v>
      </c>
      <c r="H545" s="23">
        <v>6090.6</v>
      </c>
      <c r="I545" s="21" t="s">
        <v>11</v>
      </c>
      <c r="J545" s="21" t="s">
        <v>12</v>
      </c>
      <c r="K545" s="21" t="str">
        <f t="shared" si="26"/>
        <v/>
      </c>
      <c r="L545" s="21" t="e">
        <f ca="1">IF(AND(K545&lt;&gt; "", COUNTIF(SAP!#REF!,K545)&gt;0),"Matched", "")</f>
        <v>#REF!</v>
      </c>
      <c r="M545" s="21" t="str">
        <f t="shared" si="27"/>
        <v/>
      </c>
      <c r="N545" s="21" t="e">
        <f ca="1">IF(AND(M545&lt;&gt; "", COUNTIF(SAP!#REF!,M545)&gt;0),"Matched", "")</f>
        <v>#REF!</v>
      </c>
      <c r="O545" s="21" t="str">
        <f t="shared" si="28"/>
        <v/>
      </c>
      <c r="P545" s="21" t="e">
        <f ca="1">IF(AND(O545&lt;&gt; "", COUNTIF(SAP!#REF!,O545)&gt;0),"Matched", "")</f>
        <v>#REF!</v>
      </c>
      <c r="Q545" s="21" t="str">
        <f ca="1">IF(OR(D545="AC",D545="TR"),"Logic4"&amp;"_"&amp;TEXT(C545,"dd.mm.yyyy") &amp;"_"&amp; 710011.02,"")</f>
        <v>Logic4_04.04.2020_710011.02</v>
      </c>
      <c r="R545" s="21" t="e">
        <f ca="1">IF(AND(Q545&lt;&gt; "", COUNTIF(SAP!#REF!,Q545)&gt;0),"Matched", "")</f>
        <v>#REF!</v>
      </c>
    </row>
    <row r="546" spans="1:18" hidden="1">
      <c r="A546" s="21">
        <v>11563327</v>
      </c>
      <c r="B546" s="22">
        <v>43925</v>
      </c>
      <c r="C546" s="22">
        <v>43925</v>
      </c>
      <c r="D546" s="21" t="s">
        <v>10</v>
      </c>
      <c r="E546" s="23">
        <v>0</v>
      </c>
      <c r="F546" s="23">
        <v>0</v>
      </c>
      <c r="G546" s="23">
        <v>740</v>
      </c>
      <c r="H546" s="23">
        <v>6830.6</v>
      </c>
      <c r="I546" s="21" t="s">
        <v>11</v>
      </c>
      <c r="J546" s="21" t="s">
        <v>12</v>
      </c>
      <c r="K546" s="21" t="str">
        <f t="shared" si="26"/>
        <v/>
      </c>
      <c r="L546" s="21" t="e">
        <f ca="1">IF(AND(K546&lt;&gt; "", COUNTIF(SAP!#REF!,K546)&gt;0),"Matched", "")</f>
        <v>#REF!</v>
      </c>
      <c r="M546" s="21" t="str">
        <f t="shared" si="27"/>
        <v/>
      </c>
      <c r="N546" s="21" t="e">
        <f ca="1">IF(AND(M546&lt;&gt; "", COUNTIF(SAP!#REF!,M546)&gt;0),"Matched", "")</f>
        <v>#REF!</v>
      </c>
      <c r="O546" s="21" t="str">
        <f t="shared" si="28"/>
        <v/>
      </c>
      <c r="P546" s="21" t="e">
        <f ca="1">IF(AND(O546&lt;&gt; "", COUNTIF(SAP!#REF!,O546)&gt;0),"Matched", "")</f>
        <v>#REF!</v>
      </c>
      <c r="Q546" s="21" t="str">
        <f ca="1">IF(OR(D546="AC",D546="TR"),"Logic4"&amp;"_"&amp;TEXT(C546,"dd.mm.yyyy") &amp;"_"&amp; 710011.02,"")</f>
        <v>Logic4_04.04.2020_710011.02</v>
      </c>
      <c r="R546" s="21" t="e">
        <f ca="1">IF(AND(Q546&lt;&gt; "", COUNTIF(SAP!#REF!,Q546)&gt;0),"Matched", "")</f>
        <v>#REF!</v>
      </c>
    </row>
    <row r="547" spans="1:18" hidden="1">
      <c r="A547" s="21">
        <v>11563327</v>
      </c>
      <c r="B547" s="22">
        <v>43925</v>
      </c>
      <c r="C547" s="22">
        <v>43925</v>
      </c>
      <c r="D547" s="21" t="s">
        <v>10</v>
      </c>
      <c r="E547" s="23">
        <v>0</v>
      </c>
      <c r="F547" s="23">
        <v>0</v>
      </c>
      <c r="G547" s="23">
        <v>755.2</v>
      </c>
      <c r="H547" s="23">
        <v>7585.8</v>
      </c>
      <c r="I547" s="21" t="s">
        <v>11</v>
      </c>
      <c r="J547" s="21" t="s">
        <v>12</v>
      </c>
      <c r="K547" s="21" t="str">
        <f t="shared" si="26"/>
        <v/>
      </c>
      <c r="L547" s="21" t="e">
        <f ca="1">IF(AND(K547&lt;&gt; "", COUNTIF(SAP!#REF!,K547)&gt;0),"Matched", "")</f>
        <v>#REF!</v>
      </c>
      <c r="M547" s="21" t="str">
        <f t="shared" si="27"/>
        <v/>
      </c>
      <c r="N547" s="21" t="e">
        <f ca="1">IF(AND(M547&lt;&gt; "", COUNTIF(SAP!#REF!,M547)&gt;0),"Matched", "")</f>
        <v>#REF!</v>
      </c>
      <c r="O547" s="21" t="str">
        <f t="shared" si="28"/>
        <v/>
      </c>
      <c r="P547" s="21" t="e">
        <f ca="1">IF(AND(O547&lt;&gt; "", COUNTIF(SAP!#REF!,O547)&gt;0),"Matched", "")</f>
        <v>#REF!</v>
      </c>
      <c r="Q547" s="21" t="str">
        <f ca="1">IF(OR(D547="AC",D547="TR"),"Logic4"&amp;"_"&amp;TEXT(C547,"dd.mm.yyyy") &amp;"_"&amp; 710011.02,"")</f>
        <v>Logic4_04.04.2020_710011.02</v>
      </c>
      <c r="R547" s="21" t="e">
        <f ca="1">IF(AND(Q547&lt;&gt; "", COUNTIF(SAP!#REF!,Q547)&gt;0),"Matched", "")</f>
        <v>#REF!</v>
      </c>
    </row>
    <row r="548" spans="1:18" hidden="1">
      <c r="A548" s="21">
        <v>11563327</v>
      </c>
      <c r="B548" s="22">
        <v>43925</v>
      </c>
      <c r="C548" s="22">
        <v>43925</v>
      </c>
      <c r="D548" s="21" t="s">
        <v>10</v>
      </c>
      <c r="E548" s="23">
        <v>0</v>
      </c>
      <c r="F548" s="23">
        <v>0</v>
      </c>
      <c r="G548" s="23">
        <v>880</v>
      </c>
      <c r="H548" s="23">
        <v>8465.7999999999993</v>
      </c>
      <c r="I548" s="21" t="s">
        <v>11</v>
      </c>
      <c r="J548" s="21" t="s">
        <v>12</v>
      </c>
      <c r="K548" s="21" t="str">
        <f t="shared" si="26"/>
        <v/>
      </c>
      <c r="L548" s="21" t="e">
        <f ca="1">IF(AND(K548&lt;&gt; "", COUNTIF(SAP!#REF!,K548)&gt;0),"Matched", "")</f>
        <v>#REF!</v>
      </c>
      <c r="M548" s="21" t="str">
        <f t="shared" si="27"/>
        <v/>
      </c>
      <c r="N548" s="21" t="e">
        <f ca="1">IF(AND(M548&lt;&gt; "", COUNTIF(SAP!#REF!,M548)&gt;0),"Matched", "")</f>
        <v>#REF!</v>
      </c>
      <c r="O548" s="21" t="str">
        <f t="shared" si="28"/>
        <v/>
      </c>
      <c r="P548" s="21" t="e">
        <f ca="1">IF(AND(O548&lt;&gt; "", COUNTIF(SAP!#REF!,O548)&gt;0),"Matched", "")</f>
        <v>#REF!</v>
      </c>
      <c r="Q548" s="21" t="str">
        <f ca="1">IF(OR(D548="AC",D548="TR"),"Logic4"&amp;"_"&amp;TEXT(C548,"dd.mm.yyyy") &amp;"_"&amp; 710011.02,"")</f>
        <v>Logic4_04.04.2020_710011.02</v>
      </c>
      <c r="R548" s="21" t="e">
        <f ca="1">IF(AND(Q548&lt;&gt; "", COUNTIF(SAP!#REF!,Q548)&gt;0),"Matched", "")</f>
        <v>#REF!</v>
      </c>
    </row>
    <row r="549" spans="1:18" hidden="1">
      <c r="A549" s="21">
        <v>11563327</v>
      </c>
      <c r="B549" s="22">
        <v>43925</v>
      </c>
      <c r="C549" s="22">
        <v>43925</v>
      </c>
      <c r="D549" s="21" t="s">
        <v>10</v>
      </c>
      <c r="E549" s="23">
        <v>0</v>
      </c>
      <c r="F549" s="23">
        <v>0</v>
      </c>
      <c r="G549" s="23">
        <v>1029.5999999999999</v>
      </c>
      <c r="H549" s="23">
        <v>9495.4</v>
      </c>
      <c r="I549" s="21" t="s">
        <v>11</v>
      </c>
      <c r="J549" s="21" t="s">
        <v>12</v>
      </c>
      <c r="K549" s="21" t="str">
        <f t="shared" si="26"/>
        <v/>
      </c>
      <c r="L549" s="21" t="e">
        <f ca="1">IF(AND(K549&lt;&gt; "", COUNTIF(SAP!#REF!,K549)&gt;0),"Matched", "")</f>
        <v>#REF!</v>
      </c>
      <c r="M549" s="21" t="str">
        <f t="shared" si="27"/>
        <v/>
      </c>
      <c r="N549" s="21" t="e">
        <f ca="1">IF(AND(M549&lt;&gt; "", COUNTIF(SAP!#REF!,M549)&gt;0),"Matched", "")</f>
        <v>#REF!</v>
      </c>
      <c r="O549" s="21" t="str">
        <f t="shared" si="28"/>
        <v/>
      </c>
      <c r="P549" s="21" t="e">
        <f ca="1">IF(AND(O549&lt;&gt; "", COUNTIF(SAP!#REF!,O549)&gt;0),"Matched", "")</f>
        <v>#REF!</v>
      </c>
      <c r="Q549" s="21" t="str">
        <f ca="1">IF(OR(D549="AC",D549="TR"),"Logic4"&amp;"_"&amp;TEXT(C549,"dd.mm.yyyy") &amp;"_"&amp; 710011.02,"")</f>
        <v>Logic4_04.04.2020_710011.02</v>
      </c>
      <c r="R549" s="21" t="e">
        <f ca="1">IF(AND(Q549&lt;&gt; "", COUNTIF(SAP!#REF!,Q549)&gt;0),"Matched", "")</f>
        <v>#REF!</v>
      </c>
    </row>
    <row r="550" spans="1:18" hidden="1">
      <c r="A550" s="21">
        <v>11563327</v>
      </c>
      <c r="B550" s="22">
        <v>43925</v>
      </c>
      <c r="C550" s="22">
        <v>43925</v>
      </c>
      <c r="D550" s="21" t="s">
        <v>10</v>
      </c>
      <c r="E550" s="23">
        <v>0</v>
      </c>
      <c r="F550" s="23">
        <v>0</v>
      </c>
      <c r="G550" s="23">
        <v>1120</v>
      </c>
      <c r="H550" s="23">
        <v>10615.4</v>
      </c>
      <c r="I550" s="21" t="s">
        <v>11</v>
      </c>
      <c r="J550" s="21" t="s">
        <v>12</v>
      </c>
      <c r="K550" s="21" t="str">
        <f t="shared" si="26"/>
        <v/>
      </c>
      <c r="L550" s="21" t="e">
        <f ca="1">IF(AND(K550&lt;&gt; "", COUNTIF(SAP!#REF!,K550)&gt;0),"Matched", "")</f>
        <v>#REF!</v>
      </c>
      <c r="M550" s="21" t="str">
        <f t="shared" si="27"/>
        <v/>
      </c>
      <c r="N550" s="21" t="e">
        <f ca="1">IF(AND(M550&lt;&gt; "", COUNTIF(SAP!#REF!,M550)&gt;0),"Matched", "")</f>
        <v>#REF!</v>
      </c>
      <c r="O550" s="21" t="str">
        <f t="shared" si="28"/>
        <v/>
      </c>
      <c r="P550" s="21" t="e">
        <f ca="1">IF(AND(O550&lt;&gt; "", COUNTIF(SAP!#REF!,O550)&gt;0),"Matched", "")</f>
        <v>#REF!</v>
      </c>
      <c r="Q550" s="21" t="str">
        <f ca="1">IF(OR(D550="AC",D550="TR"),"Logic4"&amp;"_"&amp;TEXT(C550,"dd.mm.yyyy") &amp;"_"&amp; 710011.02,"")</f>
        <v>Logic4_04.04.2020_710011.02</v>
      </c>
      <c r="R550" s="21" t="e">
        <f ca="1">IF(AND(Q550&lt;&gt; "", COUNTIF(SAP!#REF!,Q550)&gt;0),"Matched", "")</f>
        <v>#REF!</v>
      </c>
    </row>
    <row r="551" spans="1:18" hidden="1">
      <c r="A551" s="21">
        <v>11563327</v>
      </c>
      <c r="B551" s="22">
        <v>43925</v>
      </c>
      <c r="C551" s="22">
        <v>43925</v>
      </c>
      <c r="D551" s="21" t="s">
        <v>10</v>
      </c>
      <c r="E551" s="23">
        <v>0</v>
      </c>
      <c r="F551" s="23">
        <v>0</v>
      </c>
      <c r="G551" s="23">
        <v>1130</v>
      </c>
      <c r="H551" s="23">
        <v>11745.4</v>
      </c>
      <c r="I551" s="21" t="s">
        <v>11</v>
      </c>
      <c r="J551" s="21" t="s">
        <v>12</v>
      </c>
      <c r="K551" s="21" t="str">
        <f t="shared" si="26"/>
        <v/>
      </c>
      <c r="L551" s="21" t="e">
        <f ca="1">IF(AND(K551&lt;&gt; "", COUNTIF(SAP!#REF!,K551)&gt;0),"Matched", "")</f>
        <v>#REF!</v>
      </c>
      <c r="M551" s="21" t="str">
        <f t="shared" si="27"/>
        <v/>
      </c>
      <c r="N551" s="21" t="e">
        <f ca="1">IF(AND(M551&lt;&gt; "", COUNTIF(SAP!#REF!,M551)&gt;0),"Matched", "")</f>
        <v>#REF!</v>
      </c>
      <c r="O551" s="21" t="str">
        <f t="shared" si="28"/>
        <v/>
      </c>
      <c r="P551" s="21" t="e">
        <f ca="1">IF(AND(O551&lt;&gt; "", COUNTIF(SAP!#REF!,O551)&gt;0),"Matched", "")</f>
        <v>#REF!</v>
      </c>
      <c r="Q551" s="21" t="str">
        <f ca="1">IF(OR(D551="AC",D551="TR"),"Logic4"&amp;"_"&amp;TEXT(C551,"dd.mm.yyyy") &amp;"_"&amp; 710011.02,"")</f>
        <v>Logic4_04.04.2020_710011.02</v>
      </c>
      <c r="R551" s="21" t="e">
        <f ca="1">IF(AND(Q551&lt;&gt; "", COUNTIF(SAP!#REF!,Q551)&gt;0),"Matched", "")</f>
        <v>#REF!</v>
      </c>
    </row>
    <row r="552" spans="1:18" hidden="1">
      <c r="A552" s="21">
        <v>11563327</v>
      </c>
      <c r="B552" s="22">
        <v>43925</v>
      </c>
      <c r="C552" s="22">
        <v>43925</v>
      </c>
      <c r="D552" s="21" t="s">
        <v>10</v>
      </c>
      <c r="E552" s="23">
        <v>0</v>
      </c>
      <c r="F552" s="23">
        <v>0</v>
      </c>
      <c r="G552" s="23">
        <v>1150</v>
      </c>
      <c r="H552" s="23">
        <v>12895.4</v>
      </c>
      <c r="I552" s="21" t="s">
        <v>11</v>
      </c>
      <c r="J552" s="21" t="s">
        <v>12</v>
      </c>
      <c r="K552" s="21" t="str">
        <f t="shared" si="26"/>
        <v/>
      </c>
      <c r="L552" s="21" t="e">
        <f ca="1">IF(AND(K552&lt;&gt; "", COUNTIF(SAP!#REF!,K552)&gt;0),"Matched", "")</f>
        <v>#REF!</v>
      </c>
      <c r="M552" s="21" t="str">
        <f t="shared" si="27"/>
        <v/>
      </c>
      <c r="N552" s="21" t="e">
        <f ca="1">IF(AND(M552&lt;&gt; "", COUNTIF(SAP!#REF!,M552)&gt;0),"Matched", "")</f>
        <v>#REF!</v>
      </c>
      <c r="O552" s="21" t="str">
        <f t="shared" si="28"/>
        <v/>
      </c>
      <c r="P552" s="21" t="e">
        <f ca="1">IF(AND(O552&lt;&gt; "", COUNTIF(SAP!#REF!,O552)&gt;0),"Matched", "")</f>
        <v>#REF!</v>
      </c>
      <c r="Q552" s="21" t="str">
        <f ca="1">IF(OR(D552="AC",D552="TR"),"Logic4"&amp;"_"&amp;TEXT(C552,"dd.mm.yyyy") &amp;"_"&amp; 710011.02,"")</f>
        <v>Logic4_04.04.2020_710011.02</v>
      </c>
      <c r="R552" s="21" t="e">
        <f ca="1">IF(AND(Q552&lt;&gt; "", COUNTIF(SAP!#REF!,Q552)&gt;0),"Matched", "")</f>
        <v>#REF!</v>
      </c>
    </row>
    <row r="553" spans="1:18" hidden="1">
      <c r="A553" s="21">
        <v>11563327</v>
      </c>
      <c r="B553" s="22">
        <v>43925</v>
      </c>
      <c r="C553" s="22">
        <v>43925</v>
      </c>
      <c r="D553" s="21" t="s">
        <v>10</v>
      </c>
      <c r="E553" s="23">
        <v>0</v>
      </c>
      <c r="F553" s="23">
        <v>0</v>
      </c>
      <c r="G553" s="23">
        <v>1150</v>
      </c>
      <c r="H553" s="23">
        <v>14045.4</v>
      </c>
      <c r="I553" s="21" t="s">
        <v>11</v>
      </c>
      <c r="J553" s="21" t="s">
        <v>12</v>
      </c>
      <c r="K553" s="21" t="str">
        <f t="shared" si="26"/>
        <v/>
      </c>
      <c r="L553" s="21" t="e">
        <f ca="1">IF(AND(K553&lt;&gt; "", COUNTIF(SAP!#REF!,K553)&gt;0),"Matched", "")</f>
        <v>#REF!</v>
      </c>
      <c r="M553" s="21" t="str">
        <f t="shared" si="27"/>
        <v/>
      </c>
      <c r="N553" s="21" t="e">
        <f ca="1">IF(AND(M553&lt;&gt; "", COUNTIF(SAP!#REF!,M553)&gt;0),"Matched", "")</f>
        <v>#REF!</v>
      </c>
      <c r="O553" s="21" t="str">
        <f t="shared" si="28"/>
        <v/>
      </c>
      <c r="P553" s="21" t="e">
        <f ca="1">IF(AND(O553&lt;&gt; "", COUNTIF(SAP!#REF!,O553)&gt;0),"Matched", "")</f>
        <v>#REF!</v>
      </c>
      <c r="Q553" s="21" t="str">
        <f ca="1">IF(OR(D553="AC",D553="TR"),"Logic4"&amp;"_"&amp;TEXT(C553,"dd.mm.yyyy") &amp;"_"&amp; 710011.02,"")</f>
        <v>Logic4_04.04.2020_710011.02</v>
      </c>
      <c r="R553" s="21" t="e">
        <f ca="1">IF(AND(Q553&lt;&gt; "", COUNTIF(SAP!#REF!,Q553)&gt;0),"Matched", "")</f>
        <v>#REF!</v>
      </c>
    </row>
    <row r="554" spans="1:18" hidden="1">
      <c r="A554" s="21">
        <v>11563327</v>
      </c>
      <c r="B554" s="22">
        <v>43925</v>
      </c>
      <c r="C554" s="22">
        <v>43925</v>
      </c>
      <c r="D554" s="21" t="s">
        <v>10</v>
      </c>
      <c r="E554" s="23">
        <v>0</v>
      </c>
      <c r="F554" s="23">
        <v>0</v>
      </c>
      <c r="G554" s="23">
        <v>1200</v>
      </c>
      <c r="H554" s="23">
        <v>15245.4</v>
      </c>
      <c r="I554" s="21" t="s">
        <v>11</v>
      </c>
      <c r="J554" s="21" t="s">
        <v>12</v>
      </c>
      <c r="K554" s="21" t="str">
        <f t="shared" si="26"/>
        <v/>
      </c>
      <c r="L554" s="21" t="e">
        <f ca="1">IF(AND(K554&lt;&gt; "", COUNTIF(SAP!#REF!,K554)&gt;0),"Matched", "")</f>
        <v>#REF!</v>
      </c>
      <c r="M554" s="21" t="str">
        <f t="shared" si="27"/>
        <v/>
      </c>
      <c r="N554" s="21" t="e">
        <f ca="1">IF(AND(M554&lt;&gt; "", COUNTIF(SAP!#REF!,M554)&gt;0),"Matched", "")</f>
        <v>#REF!</v>
      </c>
      <c r="O554" s="21" t="str">
        <f t="shared" si="28"/>
        <v/>
      </c>
      <c r="P554" s="21" t="e">
        <f ca="1">IF(AND(O554&lt;&gt; "", COUNTIF(SAP!#REF!,O554)&gt;0),"Matched", "")</f>
        <v>#REF!</v>
      </c>
      <c r="Q554" s="21" t="str">
        <f ca="1">IF(OR(D554="AC",D554="TR"),"Logic4"&amp;"_"&amp;TEXT(C554,"dd.mm.yyyy") &amp;"_"&amp; 710011.02,"")</f>
        <v>Logic4_04.04.2020_710011.02</v>
      </c>
      <c r="R554" s="21" t="e">
        <f ca="1">IF(AND(Q554&lt;&gt; "", COUNTIF(SAP!#REF!,Q554)&gt;0),"Matched", "")</f>
        <v>#REF!</v>
      </c>
    </row>
    <row r="555" spans="1:18" hidden="1">
      <c r="A555" s="21">
        <v>11563327</v>
      </c>
      <c r="B555" s="22">
        <v>43925</v>
      </c>
      <c r="C555" s="22">
        <v>43925</v>
      </c>
      <c r="D555" s="21" t="s">
        <v>10</v>
      </c>
      <c r="E555" s="23">
        <v>0</v>
      </c>
      <c r="F555" s="23">
        <v>0</v>
      </c>
      <c r="G555" s="23">
        <v>1200</v>
      </c>
      <c r="H555" s="23">
        <v>16445.400000000001</v>
      </c>
      <c r="I555" s="21" t="s">
        <v>11</v>
      </c>
      <c r="J555" s="21" t="s">
        <v>12</v>
      </c>
      <c r="K555" s="21" t="str">
        <f t="shared" si="26"/>
        <v/>
      </c>
      <c r="L555" s="21" t="e">
        <f ca="1">IF(AND(K555&lt;&gt; "", COUNTIF(SAP!#REF!,K555)&gt;0),"Matched", "")</f>
        <v>#REF!</v>
      </c>
      <c r="M555" s="21" t="str">
        <f t="shared" si="27"/>
        <v/>
      </c>
      <c r="N555" s="21" t="e">
        <f ca="1">IF(AND(M555&lt;&gt; "", COUNTIF(SAP!#REF!,M555)&gt;0),"Matched", "")</f>
        <v>#REF!</v>
      </c>
      <c r="O555" s="21" t="str">
        <f t="shared" si="28"/>
        <v/>
      </c>
      <c r="P555" s="21" t="e">
        <f ca="1">IF(AND(O555&lt;&gt; "", COUNTIF(SAP!#REF!,O555)&gt;0),"Matched", "")</f>
        <v>#REF!</v>
      </c>
      <c r="Q555" s="21" t="str">
        <f ca="1">IF(OR(D555="AC",D555="TR"),"Logic4"&amp;"_"&amp;TEXT(C555,"dd.mm.yyyy") &amp;"_"&amp; 710011.02,"")</f>
        <v>Logic4_04.04.2020_710011.02</v>
      </c>
      <c r="R555" s="21" t="e">
        <f ca="1">IF(AND(Q555&lt;&gt; "", COUNTIF(SAP!#REF!,Q555)&gt;0),"Matched", "")</f>
        <v>#REF!</v>
      </c>
    </row>
    <row r="556" spans="1:18" hidden="1">
      <c r="A556" s="21">
        <v>11563327</v>
      </c>
      <c r="B556" s="22">
        <v>43925</v>
      </c>
      <c r="C556" s="22">
        <v>43925</v>
      </c>
      <c r="D556" s="21" t="s">
        <v>10</v>
      </c>
      <c r="E556" s="23">
        <v>0</v>
      </c>
      <c r="F556" s="23">
        <v>0</v>
      </c>
      <c r="G556" s="23">
        <v>1210</v>
      </c>
      <c r="H556" s="23">
        <v>17655.400000000001</v>
      </c>
      <c r="I556" s="21" t="s">
        <v>11</v>
      </c>
      <c r="J556" s="21" t="s">
        <v>12</v>
      </c>
      <c r="K556" s="21" t="str">
        <f t="shared" si="26"/>
        <v/>
      </c>
      <c r="L556" s="21" t="e">
        <f ca="1">IF(AND(K556&lt;&gt; "", COUNTIF(SAP!#REF!,K556)&gt;0),"Matched", "")</f>
        <v>#REF!</v>
      </c>
      <c r="M556" s="21" t="str">
        <f t="shared" si="27"/>
        <v/>
      </c>
      <c r="N556" s="21" t="e">
        <f ca="1">IF(AND(M556&lt;&gt; "", COUNTIF(SAP!#REF!,M556)&gt;0),"Matched", "")</f>
        <v>#REF!</v>
      </c>
      <c r="O556" s="21" t="str">
        <f t="shared" si="28"/>
        <v/>
      </c>
      <c r="P556" s="21" t="e">
        <f ca="1">IF(AND(O556&lt;&gt; "", COUNTIF(SAP!#REF!,O556)&gt;0),"Matched", "")</f>
        <v>#REF!</v>
      </c>
      <c r="Q556" s="21" t="str">
        <f ca="1">IF(OR(D556="AC",D556="TR"),"Logic4"&amp;"_"&amp;TEXT(C556,"dd.mm.yyyy") &amp;"_"&amp; 710011.02,"")</f>
        <v>Logic4_04.04.2020_710011.02</v>
      </c>
      <c r="R556" s="21" t="e">
        <f ca="1">IF(AND(Q556&lt;&gt; "", COUNTIF(SAP!#REF!,Q556)&gt;0),"Matched", "")</f>
        <v>#REF!</v>
      </c>
    </row>
    <row r="557" spans="1:18" hidden="1">
      <c r="A557" s="21">
        <v>11563327</v>
      </c>
      <c r="B557" s="22">
        <v>43925</v>
      </c>
      <c r="C557" s="22">
        <v>43925</v>
      </c>
      <c r="D557" s="21" t="s">
        <v>10</v>
      </c>
      <c r="E557" s="23">
        <v>0</v>
      </c>
      <c r="F557" s="23">
        <v>0</v>
      </c>
      <c r="G557" s="23">
        <v>1260</v>
      </c>
      <c r="H557" s="23">
        <v>18915.400000000001</v>
      </c>
      <c r="I557" s="21" t="s">
        <v>11</v>
      </c>
      <c r="J557" s="21" t="s">
        <v>12</v>
      </c>
      <c r="K557" s="21" t="str">
        <f t="shared" si="26"/>
        <v/>
      </c>
      <c r="L557" s="21" t="e">
        <f ca="1">IF(AND(K557&lt;&gt; "", COUNTIF(SAP!#REF!,K557)&gt;0),"Matched", "")</f>
        <v>#REF!</v>
      </c>
      <c r="M557" s="21" t="str">
        <f t="shared" si="27"/>
        <v/>
      </c>
      <c r="N557" s="21" t="e">
        <f ca="1">IF(AND(M557&lt;&gt; "", COUNTIF(SAP!#REF!,M557)&gt;0),"Matched", "")</f>
        <v>#REF!</v>
      </c>
      <c r="O557" s="21" t="str">
        <f t="shared" si="28"/>
        <v/>
      </c>
      <c r="P557" s="21" t="e">
        <f ca="1">IF(AND(O557&lt;&gt; "", COUNTIF(SAP!#REF!,O557)&gt;0),"Matched", "")</f>
        <v>#REF!</v>
      </c>
      <c r="Q557" s="21" t="str">
        <f ca="1">IF(OR(D557="AC",D557="TR"),"Logic4"&amp;"_"&amp;TEXT(C557,"dd.mm.yyyy") &amp;"_"&amp; 710011.02,"")</f>
        <v>Logic4_04.04.2020_710011.02</v>
      </c>
      <c r="R557" s="21" t="e">
        <f ca="1">IF(AND(Q557&lt;&gt; "", COUNTIF(SAP!#REF!,Q557)&gt;0),"Matched", "")</f>
        <v>#REF!</v>
      </c>
    </row>
    <row r="558" spans="1:18" hidden="1">
      <c r="A558" s="21">
        <v>11563327</v>
      </c>
      <c r="B558" s="22">
        <v>43925</v>
      </c>
      <c r="C558" s="22">
        <v>43925</v>
      </c>
      <c r="D558" s="21" t="s">
        <v>10</v>
      </c>
      <c r="E558" s="23">
        <v>0</v>
      </c>
      <c r="F558" s="23">
        <v>0</v>
      </c>
      <c r="G558" s="23">
        <v>1300</v>
      </c>
      <c r="H558" s="23">
        <v>20215.400000000001</v>
      </c>
      <c r="I558" s="21" t="s">
        <v>11</v>
      </c>
      <c r="J558" s="21" t="s">
        <v>12</v>
      </c>
      <c r="K558" s="21" t="str">
        <f t="shared" si="26"/>
        <v/>
      </c>
      <c r="L558" s="21" t="e">
        <f ca="1">IF(AND(K558&lt;&gt; "", COUNTIF(SAP!#REF!,K558)&gt;0),"Matched", "")</f>
        <v>#REF!</v>
      </c>
      <c r="M558" s="21" t="str">
        <f t="shared" si="27"/>
        <v/>
      </c>
      <c r="N558" s="21" t="e">
        <f ca="1">IF(AND(M558&lt;&gt; "", COUNTIF(SAP!#REF!,M558)&gt;0),"Matched", "")</f>
        <v>#REF!</v>
      </c>
      <c r="O558" s="21" t="str">
        <f t="shared" si="28"/>
        <v/>
      </c>
      <c r="P558" s="21" t="e">
        <f ca="1">IF(AND(O558&lt;&gt; "", COUNTIF(SAP!#REF!,O558)&gt;0),"Matched", "")</f>
        <v>#REF!</v>
      </c>
      <c r="Q558" s="21" t="str">
        <f ca="1">IF(OR(D558="AC",D558="TR"),"Logic4"&amp;"_"&amp;TEXT(C558,"dd.mm.yyyy") &amp;"_"&amp; 710011.02,"")</f>
        <v>Logic4_04.04.2020_710011.02</v>
      </c>
      <c r="R558" s="21" t="e">
        <f ca="1">IF(AND(Q558&lt;&gt; "", COUNTIF(SAP!#REF!,Q558)&gt;0),"Matched", "")</f>
        <v>#REF!</v>
      </c>
    </row>
    <row r="559" spans="1:18" hidden="1">
      <c r="A559" s="21">
        <v>11563327</v>
      </c>
      <c r="B559" s="22">
        <v>43925</v>
      </c>
      <c r="C559" s="22">
        <v>43925</v>
      </c>
      <c r="D559" s="21" t="s">
        <v>10</v>
      </c>
      <c r="E559" s="23">
        <v>0</v>
      </c>
      <c r="F559" s="23">
        <v>0</v>
      </c>
      <c r="G559" s="23">
        <v>1319.8</v>
      </c>
      <c r="H559" s="23">
        <v>21535.200000000001</v>
      </c>
      <c r="I559" s="21" t="s">
        <v>11</v>
      </c>
      <c r="J559" s="21" t="s">
        <v>12</v>
      </c>
      <c r="K559" s="21" t="str">
        <f t="shared" si="26"/>
        <v/>
      </c>
      <c r="L559" s="21" t="e">
        <f ca="1">IF(AND(K559&lt;&gt; "", COUNTIF(SAP!#REF!,K559)&gt;0),"Matched", "")</f>
        <v>#REF!</v>
      </c>
      <c r="M559" s="21" t="str">
        <f t="shared" si="27"/>
        <v/>
      </c>
      <c r="N559" s="21" t="e">
        <f ca="1">IF(AND(M559&lt;&gt; "", COUNTIF(SAP!#REF!,M559)&gt;0),"Matched", "")</f>
        <v>#REF!</v>
      </c>
      <c r="O559" s="21" t="str">
        <f t="shared" si="28"/>
        <v/>
      </c>
      <c r="P559" s="21" t="e">
        <f ca="1">IF(AND(O559&lt;&gt; "", COUNTIF(SAP!#REF!,O559)&gt;0),"Matched", "")</f>
        <v>#REF!</v>
      </c>
      <c r="Q559" s="21" t="str">
        <f ca="1">IF(OR(D559="AC",D559="TR"),"Logic4"&amp;"_"&amp;TEXT(C559,"dd.mm.yyyy") &amp;"_"&amp; 710011.02,"")</f>
        <v>Logic4_04.04.2020_710011.02</v>
      </c>
      <c r="R559" s="21" t="e">
        <f ca="1">IF(AND(Q559&lt;&gt; "", COUNTIF(SAP!#REF!,Q559)&gt;0),"Matched", "")</f>
        <v>#REF!</v>
      </c>
    </row>
    <row r="560" spans="1:18" hidden="1">
      <c r="A560" s="21">
        <v>11563327</v>
      </c>
      <c r="B560" s="22">
        <v>43925</v>
      </c>
      <c r="C560" s="22">
        <v>43925</v>
      </c>
      <c r="D560" s="21" t="s">
        <v>10</v>
      </c>
      <c r="E560" s="23">
        <v>0</v>
      </c>
      <c r="F560" s="23">
        <v>0</v>
      </c>
      <c r="G560" s="23">
        <v>1350</v>
      </c>
      <c r="H560" s="23">
        <v>22885.200000000001</v>
      </c>
      <c r="I560" s="21" t="s">
        <v>11</v>
      </c>
      <c r="J560" s="21" t="s">
        <v>12</v>
      </c>
      <c r="K560" s="21" t="str">
        <f t="shared" si="26"/>
        <v/>
      </c>
      <c r="L560" s="21" t="e">
        <f ca="1">IF(AND(K560&lt;&gt; "", COUNTIF(SAP!#REF!,K560)&gt;0),"Matched", "")</f>
        <v>#REF!</v>
      </c>
      <c r="M560" s="21" t="str">
        <f t="shared" si="27"/>
        <v/>
      </c>
      <c r="N560" s="21" t="e">
        <f ca="1">IF(AND(M560&lt;&gt; "", COUNTIF(SAP!#REF!,M560)&gt;0),"Matched", "")</f>
        <v>#REF!</v>
      </c>
      <c r="O560" s="21" t="str">
        <f t="shared" si="28"/>
        <v/>
      </c>
      <c r="P560" s="21" t="e">
        <f ca="1">IF(AND(O560&lt;&gt; "", COUNTIF(SAP!#REF!,O560)&gt;0),"Matched", "")</f>
        <v>#REF!</v>
      </c>
      <c r="Q560" s="21" t="str">
        <f ca="1">IF(OR(D560="AC",D560="TR"),"Logic4"&amp;"_"&amp;TEXT(C560,"dd.mm.yyyy") &amp;"_"&amp; 710011.02,"")</f>
        <v>Logic4_04.04.2020_710011.02</v>
      </c>
      <c r="R560" s="21" t="e">
        <f ca="1">IF(AND(Q560&lt;&gt; "", COUNTIF(SAP!#REF!,Q560)&gt;0),"Matched", "")</f>
        <v>#REF!</v>
      </c>
    </row>
    <row r="561" spans="1:18" hidden="1">
      <c r="A561" s="21">
        <v>11563327</v>
      </c>
      <c r="B561" s="22">
        <v>43925</v>
      </c>
      <c r="C561" s="22">
        <v>43925</v>
      </c>
      <c r="D561" s="21" t="s">
        <v>10</v>
      </c>
      <c r="E561" s="23">
        <v>0</v>
      </c>
      <c r="F561" s="23">
        <v>0</v>
      </c>
      <c r="G561" s="23">
        <v>1427.6</v>
      </c>
      <c r="H561" s="23">
        <v>24312.799999999999</v>
      </c>
      <c r="I561" s="21" t="s">
        <v>11</v>
      </c>
      <c r="J561" s="21" t="s">
        <v>12</v>
      </c>
      <c r="K561" s="21" t="str">
        <f t="shared" si="26"/>
        <v/>
      </c>
      <c r="L561" s="21" t="e">
        <f ca="1">IF(AND(K561&lt;&gt; "", COUNTIF(SAP!#REF!,K561)&gt;0),"Matched", "")</f>
        <v>#REF!</v>
      </c>
      <c r="M561" s="21" t="str">
        <f t="shared" si="27"/>
        <v/>
      </c>
      <c r="N561" s="21" t="e">
        <f ca="1">IF(AND(M561&lt;&gt; "", COUNTIF(SAP!#REF!,M561)&gt;0),"Matched", "")</f>
        <v>#REF!</v>
      </c>
      <c r="O561" s="21" t="str">
        <f t="shared" si="28"/>
        <v/>
      </c>
      <c r="P561" s="21" t="e">
        <f ca="1">IF(AND(O561&lt;&gt; "", COUNTIF(SAP!#REF!,O561)&gt;0),"Matched", "")</f>
        <v>#REF!</v>
      </c>
      <c r="Q561" s="21" t="str">
        <f ca="1">IF(OR(D561="AC",D561="TR"),"Logic4"&amp;"_"&amp;TEXT(C561,"dd.mm.yyyy") &amp;"_"&amp; 710011.02,"")</f>
        <v>Logic4_04.04.2020_710011.02</v>
      </c>
      <c r="R561" s="21" t="e">
        <f ca="1">IF(AND(Q561&lt;&gt; "", COUNTIF(SAP!#REF!,Q561)&gt;0),"Matched", "")</f>
        <v>#REF!</v>
      </c>
    </row>
    <row r="562" spans="1:18" hidden="1">
      <c r="A562" s="21">
        <v>11563327</v>
      </c>
      <c r="B562" s="22">
        <v>43925</v>
      </c>
      <c r="C562" s="22">
        <v>43925</v>
      </c>
      <c r="D562" s="21" t="s">
        <v>10</v>
      </c>
      <c r="E562" s="23">
        <v>0</v>
      </c>
      <c r="F562" s="23">
        <v>0</v>
      </c>
      <c r="G562" s="23">
        <v>1447.8</v>
      </c>
      <c r="H562" s="23">
        <v>25760.6</v>
      </c>
      <c r="I562" s="21" t="s">
        <v>11</v>
      </c>
      <c r="J562" s="21" t="s">
        <v>12</v>
      </c>
      <c r="K562" s="21" t="str">
        <f t="shared" si="26"/>
        <v/>
      </c>
      <c r="L562" s="21" t="e">
        <f ca="1">IF(AND(K562&lt;&gt; "", COUNTIF(SAP!#REF!,K562)&gt;0),"Matched", "")</f>
        <v>#REF!</v>
      </c>
      <c r="M562" s="21" t="str">
        <f t="shared" si="27"/>
        <v/>
      </c>
      <c r="N562" s="21" t="e">
        <f ca="1">IF(AND(M562&lt;&gt; "", COUNTIF(SAP!#REF!,M562)&gt;0),"Matched", "")</f>
        <v>#REF!</v>
      </c>
      <c r="O562" s="21" t="str">
        <f t="shared" si="28"/>
        <v/>
      </c>
      <c r="P562" s="21" t="e">
        <f ca="1">IF(AND(O562&lt;&gt; "", COUNTIF(SAP!#REF!,O562)&gt;0),"Matched", "")</f>
        <v>#REF!</v>
      </c>
      <c r="Q562" s="21" t="str">
        <f ca="1">IF(OR(D562="AC",D562="TR"),"Logic4"&amp;"_"&amp;TEXT(C562,"dd.mm.yyyy") &amp;"_"&amp; 710011.02,"")</f>
        <v>Logic4_04.04.2020_710011.02</v>
      </c>
      <c r="R562" s="21" t="e">
        <f ca="1">IF(AND(Q562&lt;&gt; "", COUNTIF(SAP!#REF!,Q562)&gt;0),"Matched", "")</f>
        <v>#REF!</v>
      </c>
    </row>
    <row r="563" spans="1:18" hidden="1">
      <c r="A563" s="21">
        <v>11563327</v>
      </c>
      <c r="B563" s="22">
        <v>43925</v>
      </c>
      <c r="C563" s="22">
        <v>43925</v>
      </c>
      <c r="D563" s="21" t="s">
        <v>10</v>
      </c>
      <c r="E563" s="23">
        <v>0</v>
      </c>
      <c r="F563" s="23">
        <v>0</v>
      </c>
      <c r="G563" s="23">
        <v>1482.3</v>
      </c>
      <c r="H563" s="23">
        <v>27242.9</v>
      </c>
      <c r="I563" s="21" t="s">
        <v>11</v>
      </c>
      <c r="J563" s="21" t="s">
        <v>12</v>
      </c>
      <c r="K563" s="21" t="str">
        <f t="shared" si="26"/>
        <v/>
      </c>
      <c r="L563" s="21" t="e">
        <f ca="1">IF(AND(K563&lt;&gt; "", COUNTIF(SAP!#REF!,K563)&gt;0),"Matched", "")</f>
        <v>#REF!</v>
      </c>
      <c r="M563" s="21" t="str">
        <f t="shared" si="27"/>
        <v/>
      </c>
      <c r="N563" s="21" t="e">
        <f ca="1">IF(AND(M563&lt;&gt; "", COUNTIF(SAP!#REF!,M563)&gt;0),"Matched", "")</f>
        <v>#REF!</v>
      </c>
      <c r="O563" s="21" t="str">
        <f t="shared" si="28"/>
        <v/>
      </c>
      <c r="P563" s="21" t="e">
        <f ca="1">IF(AND(O563&lt;&gt; "", COUNTIF(SAP!#REF!,O563)&gt;0),"Matched", "")</f>
        <v>#REF!</v>
      </c>
      <c r="Q563" s="21" t="str">
        <f ca="1">IF(OR(D563="AC",D563="TR"),"Logic4"&amp;"_"&amp;TEXT(C563,"dd.mm.yyyy") &amp;"_"&amp; 710011.02,"")</f>
        <v>Logic4_04.04.2020_710011.02</v>
      </c>
      <c r="R563" s="21" t="e">
        <f ca="1">IF(AND(Q563&lt;&gt; "", COUNTIF(SAP!#REF!,Q563)&gt;0),"Matched", "")</f>
        <v>#REF!</v>
      </c>
    </row>
    <row r="564" spans="1:18" hidden="1">
      <c r="A564" s="21">
        <v>11563327</v>
      </c>
      <c r="B564" s="22">
        <v>43925</v>
      </c>
      <c r="C564" s="22">
        <v>43925</v>
      </c>
      <c r="D564" s="21" t="s">
        <v>10</v>
      </c>
      <c r="E564" s="23">
        <v>0</v>
      </c>
      <c r="F564" s="23">
        <v>0</v>
      </c>
      <c r="G564" s="23">
        <v>1530</v>
      </c>
      <c r="H564" s="23">
        <v>28772.9</v>
      </c>
      <c r="I564" s="21" t="s">
        <v>11</v>
      </c>
      <c r="J564" s="21" t="s">
        <v>12</v>
      </c>
      <c r="K564" s="21" t="str">
        <f t="shared" si="26"/>
        <v/>
      </c>
      <c r="L564" s="21" t="e">
        <f ca="1">IF(AND(K564&lt;&gt; "", COUNTIF(SAP!#REF!,K564)&gt;0),"Matched", "")</f>
        <v>#REF!</v>
      </c>
      <c r="M564" s="21" t="str">
        <f t="shared" si="27"/>
        <v/>
      </c>
      <c r="N564" s="21" t="e">
        <f ca="1">IF(AND(M564&lt;&gt; "", COUNTIF(SAP!#REF!,M564)&gt;0),"Matched", "")</f>
        <v>#REF!</v>
      </c>
      <c r="O564" s="21" t="str">
        <f t="shared" si="28"/>
        <v/>
      </c>
      <c r="P564" s="21" t="e">
        <f ca="1">IF(AND(O564&lt;&gt; "", COUNTIF(SAP!#REF!,O564)&gt;0),"Matched", "")</f>
        <v>#REF!</v>
      </c>
      <c r="Q564" s="21" t="str">
        <f ca="1">IF(OR(D564="AC",D564="TR"),"Logic4"&amp;"_"&amp;TEXT(C564,"dd.mm.yyyy") &amp;"_"&amp; 710011.02,"")</f>
        <v>Logic4_04.04.2020_710011.02</v>
      </c>
      <c r="R564" s="21" t="e">
        <f ca="1">IF(AND(Q564&lt;&gt; "", COUNTIF(SAP!#REF!,Q564)&gt;0),"Matched", "")</f>
        <v>#REF!</v>
      </c>
    </row>
    <row r="565" spans="1:18" hidden="1">
      <c r="A565" s="21">
        <v>11563327</v>
      </c>
      <c r="B565" s="22">
        <v>43925</v>
      </c>
      <c r="C565" s="22">
        <v>43925</v>
      </c>
      <c r="D565" s="21" t="s">
        <v>10</v>
      </c>
      <c r="E565" s="23">
        <v>0</v>
      </c>
      <c r="F565" s="23">
        <v>0</v>
      </c>
      <c r="G565" s="23">
        <v>1567</v>
      </c>
      <c r="H565" s="23">
        <v>30339.9</v>
      </c>
      <c r="I565" s="21" t="s">
        <v>11</v>
      </c>
      <c r="J565" s="21" t="s">
        <v>12</v>
      </c>
      <c r="K565" s="21" t="str">
        <f t="shared" si="26"/>
        <v/>
      </c>
      <c r="L565" s="21" t="e">
        <f ca="1">IF(AND(K565&lt;&gt; "", COUNTIF(SAP!#REF!,K565)&gt;0),"Matched", "")</f>
        <v>#REF!</v>
      </c>
      <c r="M565" s="21" t="str">
        <f t="shared" si="27"/>
        <v/>
      </c>
      <c r="N565" s="21" t="e">
        <f ca="1">IF(AND(M565&lt;&gt; "", COUNTIF(SAP!#REF!,M565)&gt;0),"Matched", "")</f>
        <v>#REF!</v>
      </c>
      <c r="O565" s="21" t="str">
        <f t="shared" si="28"/>
        <v/>
      </c>
      <c r="P565" s="21" t="e">
        <f ca="1">IF(AND(O565&lt;&gt; "", COUNTIF(SAP!#REF!,O565)&gt;0),"Matched", "")</f>
        <v>#REF!</v>
      </c>
      <c r="Q565" s="21" t="str">
        <f ca="1">IF(OR(D565="AC",D565="TR"),"Logic4"&amp;"_"&amp;TEXT(C565,"dd.mm.yyyy") &amp;"_"&amp; 710011.02,"")</f>
        <v>Logic4_04.04.2020_710011.02</v>
      </c>
      <c r="R565" s="21" t="e">
        <f ca="1">IF(AND(Q565&lt;&gt; "", COUNTIF(SAP!#REF!,Q565)&gt;0),"Matched", "")</f>
        <v>#REF!</v>
      </c>
    </row>
    <row r="566" spans="1:18" hidden="1">
      <c r="A566" s="21">
        <v>11563327</v>
      </c>
      <c r="B566" s="22">
        <v>43925</v>
      </c>
      <c r="C566" s="22">
        <v>43925</v>
      </c>
      <c r="D566" s="21" t="s">
        <v>10</v>
      </c>
      <c r="E566" s="23">
        <v>0</v>
      </c>
      <c r="F566" s="23">
        <v>0</v>
      </c>
      <c r="G566" s="23">
        <v>1590</v>
      </c>
      <c r="H566" s="23">
        <v>31929.9</v>
      </c>
      <c r="I566" s="21" t="s">
        <v>11</v>
      </c>
      <c r="J566" s="21" t="s">
        <v>12</v>
      </c>
      <c r="K566" s="21" t="str">
        <f t="shared" si="26"/>
        <v/>
      </c>
      <c r="L566" s="21" t="e">
        <f ca="1">IF(AND(K566&lt;&gt; "", COUNTIF(SAP!#REF!,K566)&gt;0),"Matched", "")</f>
        <v>#REF!</v>
      </c>
      <c r="M566" s="21" t="str">
        <f t="shared" si="27"/>
        <v/>
      </c>
      <c r="N566" s="21" t="e">
        <f ca="1">IF(AND(M566&lt;&gt; "", COUNTIF(SAP!#REF!,M566)&gt;0),"Matched", "")</f>
        <v>#REF!</v>
      </c>
      <c r="O566" s="21" t="str">
        <f t="shared" si="28"/>
        <v/>
      </c>
      <c r="P566" s="21" t="e">
        <f ca="1">IF(AND(O566&lt;&gt; "", COUNTIF(SAP!#REF!,O566)&gt;0),"Matched", "")</f>
        <v>#REF!</v>
      </c>
      <c r="Q566" s="21" t="str">
        <f ca="1">IF(OR(D566="AC",D566="TR"),"Logic4"&amp;"_"&amp;TEXT(C566,"dd.mm.yyyy") &amp;"_"&amp; 710011.02,"")</f>
        <v>Logic4_04.04.2020_710011.02</v>
      </c>
      <c r="R566" s="21" t="e">
        <f ca="1">IF(AND(Q566&lt;&gt; "", COUNTIF(SAP!#REF!,Q566)&gt;0),"Matched", "")</f>
        <v>#REF!</v>
      </c>
    </row>
    <row r="567" spans="1:18" hidden="1">
      <c r="A567" s="21">
        <v>11563327</v>
      </c>
      <c r="B567" s="22">
        <v>43925</v>
      </c>
      <c r="C567" s="22">
        <v>43925</v>
      </c>
      <c r="D567" s="21" t="s">
        <v>10</v>
      </c>
      <c r="E567" s="23">
        <v>0</v>
      </c>
      <c r="F567" s="23">
        <v>0</v>
      </c>
      <c r="G567" s="23">
        <v>1600.1</v>
      </c>
      <c r="H567" s="23">
        <v>33530</v>
      </c>
      <c r="I567" s="21" t="s">
        <v>11</v>
      </c>
      <c r="J567" s="21" t="s">
        <v>12</v>
      </c>
      <c r="K567" s="21" t="str">
        <f t="shared" si="26"/>
        <v/>
      </c>
      <c r="L567" s="21" t="e">
        <f ca="1">IF(AND(K567&lt;&gt; "", COUNTIF(SAP!#REF!,K567)&gt;0),"Matched", "")</f>
        <v>#REF!</v>
      </c>
      <c r="M567" s="21" t="str">
        <f t="shared" si="27"/>
        <v/>
      </c>
      <c r="N567" s="21" t="e">
        <f ca="1">IF(AND(M567&lt;&gt; "", COUNTIF(SAP!#REF!,M567)&gt;0),"Matched", "")</f>
        <v>#REF!</v>
      </c>
      <c r="O567" s="21" t="str">
        <f t="shared" si="28"/>
        <v/>
      </c>
      <c r="P567" s="21" t="e">
        <f ca="1">IF(AND(O567&lt;&gt; "", COUNTIF(SAP!#REF!,O567)&gt;0),"Matched", "")</f>
        <v>#REF!</v>
      </c>
      <c r="Q567" s="21" t="str">
        <f ca="1">IF(OR(D567="AC",D567="TR"),"Logic4"&amp;"_"&amp;TEXT(C567,"dd.mm.yyyy") &amp;"_"&amp; 710011.02,"")</f>
        <v>Logic4_04.04.2020_710011.02</v>
      </c>
      <c r="R567" s="21" t="e">
        <f ca="1">IF(AND(Q567&lt;&gt; "", COUNTIF(SAP!#REF!,Q567)&gt;0),"Matched", "")</f>
        <v>#REF!</v>
      </c>
    </row>
    <row r="568" spans="1:18" hidden="1">
      <c r="A568" s="21">
        <v>11563327</v>
      </c>
      <c r="B568" s="22">
        <v>43925</v>
      </c>
      <c r="C568" s="22">
        <v>43925</v>
      </c>
      <c r="D568" s="21" t="s">
        <v>10</v>
      </c>
      <c r="E568" s="23">
        <v>0</v>
      </c>
      <c r="F568" s="23">
        <v>0</v>
      </c>
      <c r="G568" s="23">
        <v>1675.1</v>
      </c>
      <c r="H568" s="23">
        <v>35205.1</v>
      </c>
      <c r="I568" s="21" t="s">
        <v>11</v>
      </c>
      <c r="J568" s="21" t="s">
        <v>12</v>
      </c>
      <c r="K568" s="21" t="str">
        <f t="shared" si="26"/>
        <v/>
      </c>
      <c r="L568" s="21" t="e">
        <f ca="1">IF(AND(K568&lt;&gt; "", COUNTIF(SAP!#REF!,K568)&gt;0),"Matched", "")</f>
        <v>#REF!</v>
      </c>
      <c r="M568" s="21" t="str">
        <f t="shared" si="27"/>
        <v/>
      </c>
      <c r="N568" s="21" t="e">
        <f ca="1">IF(AND(M568&lt;&gt; "", COUNTIF(SAP!#REF!,M568)&gt;0),"Matched", "")</f>
        <v>#REF!</v>
      </c>
      <c r="O568" s="21" t="str">
        <f t="shared" si="28"/>
        <v/>
      </c>
      <c r="P568" s="21" t="e">
        <f ca="1">IF(AND(O568&lt;&gt; "", COUNTIF(SAP!#REF!,O568)&gt;0),"Matched", "")</f>
        <v>#REF!</v>
      </c>
      <c r="Q568" s="21" t="str">
        <f ca="1">IF(OR(D568="AC",D568="TR"),"Logic4"&amp;"_"&amp;TEXT(C568,"dd.mm.yyyy") &amp;"_"&amp; 710011.02,"")</f>
        <v>Logic4_04.04.2020_710011.02</v>
      </c>
      <c r="R568" s="21" t="e">
        <f ca="1">IF(AND(Q568&lt;&gt; "", COUNTIF(SAP!#REF!,Q568)&gt;0),"Matched", "")</f>
        <v>#REF!</v>
      </c>
    </row>
    <row r="569" spans="1:18" hidden="1">
      <c r="A569" s="21">
        <v>11563327</v>
      </c>
      <c r="B569" s="22">
        <v>43925</v>
      </c>
      <c r="C569" s="22">
        <v>43925</v>
      </c>
      <c r="D569" s="21" t="s">
        <v>10</v>
      </c>
      <c r="E569" s="23">
        <v>0</v>
      </c>
      <c r="F569" s="23">
        <v>0</v>
      </c>
      <c r="G569" s="23">
        <v>1690</v>
      </c>
      <c r="H569" s="23">
        <v>36895.1</v>
      </c>
      <c r="I569" s="21" t="s">
        <v>11</v>
      </c>
      <c r="J569" s="21" t="s">
        <v>12</v>
      </c>
      <c r="K569" s="21" t="str">
        <f t="shared" si="26"/>
        <v/>
      </c>
      <c r="L569" s="21" t="e">
        <f ca="1">IF(AND(K569&lt;&gt; "", COUNTIF(SAP!#REF!,K569)&gt;0),"Matched", "")</f>
        <v>#REF!</v>
      </c>
      <c r="M569" s="21" t="str">
        <f t="shared" si="27"/>
        <v/>
      </c>
      <c r="N569" s="21" t="e">
        <f ca="1">IF(AND(M569&lt;&gt; "", COUNTIF(SAP!#REF!,M569)&gt;0),"Matched", "")</f>
        <v>#REF!</v>
      </c>
      <c r="O569" s="21" t="str">
        <f t="shared" si="28"/>
        <v/>
      </c>
      <c r="P569" s="21" t="e">
        <f ca="1">IF(AND(O569&lt;&gt; "", COUNTIF(SAP!#REF!,O569)&gt;0),"Matched", "")</f>
        <v>#REF!</v>
      </c>
      <c r="Q569" s="21" t="str">
        <f ca="1">IF(OR(D569="AC",D569="TR"),"Logic4"&amp;"_"&amp;TEXT(C569,"dd.mm.yyyy") &amp;"_"&amp; 710011.02,"")</f>
        <v>Logic4_04.04.2020_710011.02</v>
      </c>
      <c r="R569" s="21" t="e">
        <f ca="1">IF(AND(Q569&lt;&gt; "", COUNTIF(SAP!#REF!,Q569)&gt;0),"Matched", "")</f>
        <v>#REF!</v>
      </c>
    </row>
    <row r="570" spans="1:18" hidden="1">
      <c r="A570" s="21">
        <v>11563327</v>
      </c>
      <c r="B570" s="22">
        <v>43925</v>
      </c>
      <c r="C570" s="22">
        <v>43925</v>
      </c>
      <c r="D570" s="21" t="s">
        <v>10</v>
      </c>
      <c r="E570" s="23">
        <v>0</v>
      </c>
      <c r="F570" s="23">
        <v>0</v>
      </c>
      <c r="G570" s="23">
        <v>1729</v>
      </c>
      <c r="H570" s="23">
        <v>38624.1</v>
      </c>
      <c r="I570" s="21" t="s">
        <v>11</v>
      </c>
      <c r="J570" s="21" t="s">
        <v>12</v>
      </c>
      <c r="K570" s="21" t="str">
        <f t="shared" si="26"/>
        <v/>
      </c>
      <c r="L570" s="21" t="e">
        <f ca="1">IF(AND(K570&lt;&gt; "", COUNTIF(SAP!#REF!,K570)&gt;0),"Matched", "")</f>
        <v>#REF!</v>
      </c>
      <c r="M570" s="21" t="str">
        <f t="shared" si="27"/>
        <v/>
      </c>
      <c r="N570" s="21" t="e">
        <f ca="1">IF(AND(M570&lt;&gt; "", COUNTIF(SAP!#REF!,M570)&gt;0),"Matched", "")</f>
        <v>#REF!</v>
      </c>
      <c r="O570" s="21" t="str">
        <f t="shared" si="28"/>
        <v/>
      </c>
      <c r="P570" s="21" t="e">
        <f ca="1">IF(AND(O570&lt;&gt; "", COUNTIF(SAP!#REF!,O570)&gt;0),"Matched", "")</f>
        <v>#REF!</v>
      </c>
      <c r="Q570" s="21" t="str">
        <f ca="1">IF(OR(D570="AC",D570="TR"),"Logic4"&amp;"_"&amp;TEXT(C570,"dd.mm.yyyy") &amp;"_"&amp; 710011.02,"")</f>
        <v>Logic4_04.04.2020_710011.02</v>
      </c>
      <c r="R570" s="21" t="e">
        <f ca="1">IF(AND(Q570&lt;&gt; "", COUNTIF(SAP!#REF!,Q570)&gt;0),"Matched", "")</f>
        <v>#REF!</v>
      </c>
    </row>
    <row r="571" spans="1:18" hidden="1">
      <c r="A571" s="21">
        <v>11563327</v>
      </c>
      <c r="B571" s="22">
        <v>43925</v>
      </c>
      <c r="C571" s="22">
        <v>43925</v>
      </c>
      <c r="D571" s="21" t="s">
        <v>10</v>
      </c>
      <c r="E571" s="23">
        <v>0</v>
      </c>
      <c r="F571" s="23">
        <v>0</v>
      </c>
      <c r="G571" s="23">
        <v>1730</v>
      </c>
      <c r="H571" s="23">
        <v>40354.1</v>
      </c>
      <c r="I571" s="21" t="s">
        <v>11</v>
      </c>
      <c r="J571" s="21" t="s">
        <v>12</v>
      </c>
      <c r="K571" s="21" t="str">
        <f t="shared" si="26"/>
        <v/>
      </c>
      <c r="L571" s="21" t="e">
        <f ca="1">IF(AND(K571&lt;&gt; "", COUNTIF(SAP!#REF!,K571)&gt;0),"Matched", "")</f>
        <v>#REF!</v>
      </c>
      <c r="M571" s="21" t="str">
        <f t="shared" si="27"/>
        <v/>
      </c>
      <c r="N571" s="21" t="e">
        <f ca="1">IF(AND(M571&lt;&gt; "", COUNTIF(SAP!#REF!,M571)&gt;0),"Matched", "")</f>
        <v>#REF!</v>
      </c>
      <c r="O571" s="21" t="str">
        <f t="shared" si="28"/>
        <v/>
      </c>
      <c r="P571" s="21" t="e">
        <f ca="1">IF(AND(O571&lt;&gt; "", COUNTIF(SAP!#REF!,O571)&gt;0),"Matched", "")</f>
        <v>#REF!</v>
      </c>
      <c r="Q571" s="21" t="str">
        <f ca="1">IF(OR(D571="AC",D571="TR"),"Logic4"&amp;"_"&amp;TEXT(C571,"dd.mm.yyyy") &amp;"_"&amp; 710011.02,"")</f>
        <v>Logic4_04.04.2020_710011.02</v>
      </c>
      <c r="R571" s="21" t="e">
        <f ca="1">IF(AND(Q571&lt;&gt; "", COUNTIF(SAP!#REF!,Q571)&gt;0),"Matched", "")</f>
        <v>#REF!</v>
      </c>
    </row>
    <row r="572" spans="1:18" hidden="1">
      <c r="A572" s="21">
        <v>11563327</v>
      </c>
      <c r="B572" s="22">
        <v>43925</v>
      </c>
      <c r="C572" s="22">
        <v>43925</v>
      </c>
      <c r="D572" s="21" t="s">
        <v>10</v>
      </c>
      <c r="E572" s="23">
        <v>0</v>
      </c>
      <c r="F572" s="23">
        <v>0</v>
      </c>
      <c r="G572" s="23">
        <v>1760</v>
      </c>
      <c r="H572" s="23">
        <v>42114.1</v>
      </c>
      <c r="I572" s="21" t="s">
        <v>11</v>
      </c>
      <c r="J572" s="21" t="s">
        <v>12</v>
      </c>
      <c r="K572" s="21" t="str">
        <f t="shared" si="26"/>
        <v/>
      </c>
      <c r="L572" s="21" t="e">
        <f ca="1">IF(AND(K572&lt;&gt; "", COUNTIF(SAP!#REF!,K572)&gt;0),"Matched", "")</f>
        <v>#REF!</v>
      </c>
      <c r="M572" s="21" t="str">
        <f t="shared" si="27"/>
        <v/>
      </c>
      <c r="N572" s="21" t="e">
        <f ca="1">IF(AND(M572&lt;&gt; "", COUNTIF(SAP!#REF!,M572)&gt;0),"Matched", "")</f>
        <v>#REF!</v>
      </c>
      <c r="O572" s="21" t="str">
        <f t="shared" si="28"/>
        <v/>
      </c>
      <c r="P572" s="21" t="e">
        <f ca="1">IF(AND(O572&lt;&gt; "", COUNTIF(SAP!#REF!,O572)&gt;0),"Matched", "")</f>
        <v>#REF!</v>
      </c>
      <c r="Q572" s="21" t="str">
        <f ca="1">IF(OR(D572="AC",D572="TR"),"Logic4"&amp;"_"&amp;TEXT(C572,"dd.mm.yyyy") &amp;"_"&amp; 710011.02,"")</f>
        <v>Logic4_04.04.2020_710011.02</v>
      </c>
      <c r="R572" s="21" t="e">
        <f ca="1">IF(AND(Q572&lt;&gt; "", COUNTIF(SAP!#REF!,Q572)&gt;0),"Matched", "")</f>
        <v>#REF!</v>
      </c>
    </row>
    <row r="573" spans="1:18" hidden="1">
      <c r="A573" s="21">
        <v>11563327</v>
      </c>
      <c r="B573" s="22">
        <v>43925</v>
      </c>
      <c r="C573" s="22">
        <v>43925</v>
      </c>
      <c r="D573" s="21" t="s">
        <v>10</v>
      </c>
      <c r="E573" s="23">
        <v>0</v>
      </c>
      <c r="F573" s="23">
        <v>0</v>
      </c>
      <c r="G573" s="23">
        <v>1770</v>
      </c>
      <c r="H573" s="23">
        <v>43884.1</v>
      </c>
      <c r="I573" s="21" t="s">
        <v>11</v>
      </c>
      <c r="J573" s="21" t="s">
        <v>12</v>
      </c>
      <c r="K573" s="21" t="str">
        <f t="shared" si="26"/>
        <v/>
      </c>
      <c r="L573" s="21" t="e">
        <f ca="1">IF(AND(K573&lt;&gt; "", COUNTIF(SAP!#REF!,K573)&gt;0),"Matched", "")</f>
        <v>#REF!</v>
      </c>
      <c r="M573" s="21" t="str">
        <f t="shared" si="27"/>
        <v/>
      </c>
      <c r="N573" s="21" t="e">
        <f ca="1">IF(AND(M573&lt;&gt; "", COUNTIF(SAP!#REF!,M573)&gt;0),"Matched", "")</f>
        <v>#REF!</v>
      </c>
      <c r="O573" s="21" t="str">
        <f t="shared" si="28"/>
        <v/>
      </c>
      <c r="P573" s="21" t="e">
        <f ca="1">IF(AND(O573&lt;&gt; "", COUNTIF(SAP!#REF!,O573)&gt;0),"Matched", "")</f>
        <v>#REF!</v>
      </c>
      <c r="Q573" s="21" t="str">
        <f ca="1">IF(OR(D573="AC",D573="TR"),"Logic4"&amp;"_"&amp;TEXT(C573,"dd.mm.yyyy") &amp;"_"&amp; 710011.02,"")</f>
        <v>Logic4_04.04.2020_710011.02</v>
      </c>
      <c r="R573" s="21" t="e">
        <f ca="1">IF(AND(Q573&lt;&gt; "", COUNTIF(SAP!#REF!,Q573)&gt;0),"Matched", "")</f>
        <v>#REF!</v>
      </c>
    </row>
    <row r="574" spans="1:18" hidden="1">
      <c r="A574" s="21">
        <v>11563327</v>
      </c>
      <c r="B574" s="22">
        <v>43925</v>
      </c>
      <c r="C574" s="22">
        <v>43925</v>
      </c>
      <c r="D574" s="21" t="s">
        <v>10</v>
      </c>
      <c r="E574" s="23">
        <v>0</v>
      </c>
      <c r="F574" s="23">
        <v>0</v>
      </c>
      <c r="G574" s="23">
        <v>1786.98</v>
      </c>
      <c r="H574" s="23">
        <v>45671.08</v>
      </c>
      <c r="I574" s="21" t="s">
        <v>11</v>
      </c>
      <c r="J574" s="21" t="s">
        <v>12</v>
      </c>
      <c r="K574" s="21" t="str">
        <f t="shared" si="26"/>
        <v/>
      </c>
      <c r="L574" s="21" t="e">
        <f ca="1">IF(AND(K574&lt;&gt; "", COUNTIF(SAP!#REF!,K574)&gt;0),"Matched", "")</f>
        <v>#REF!</v>
      </c>
      <c r="M574" s="21" t="str">
        <f t="shared" si="27"/>
        <v/>
      </c>
      <c r="N574" s="21" t="e">
        <f ca="1">IF(AND(M574&lt;&gt; "", COUNTIF(SAP!#REF!,M574)&gt;0),"Matched", "")</f>
        <v>#REF!</v>
      </c>
      <c r="O574" s="21" t="str">
        <f t="shared" si="28"/>
        <v/>
      </c>
      <c r="P574" s="21" t="e">
        <f ca="1">IF(AND(O574&lt;&gt; "", COUNTIF(SAP!#REF!,O574)&gt;0),"Matched", "")</f>
        <v>#REF!</v>
      </c>
      <c r="Q574" s="21" t="str">
        <f ca="1">IF(OR(D574="AC",D574="TR"),"Logic4"&amp;"_"&amp;TEXT(C574,"dd.mm.yyyy") &amp;"_"&amp; 710011.02,"")</f>
        <v>Logic4_04.04.2020_710011.02</v>
      </c>
      <c r="R574" s="21" t="e">
        <f ca="1">IF(AND(Q574&lt;&gt; "", COUNTIF(SAP!#REF!,Q574)&gt;0),"Matched", "")</f>
        <v>#REF!</v>
      </c>
    </row>
    <row r="575" spans="1:18" hidden="1">
      <c r="A575" s="21">
        <v>11563327</v>
      </c>
      <c r="B575" s="22">
        <v>43925</v>
      </c>
      <c r="C575" s="22">
        <v>43925</v>
      </c>
      <c r="D575" s="21" t="s">
        <v>10</v>
      </c>
      <c r="E575" s="23">
        <v>0</v>
      </c>
      <c r="F575" s="23">
        <v>0</v>
      </c>
      <c r="G575" s="23">
        <v>1850.97</v>
      </c>
      <c r="H575" s="23">
        <v>47522.05</v>
      </c>
      <c r="I575" s="21" t="s">
        <v>11</v>
      </c>
      <c r="J575" s="21" t="s">
        <v>12</v>
      </c>
      <c r="K575" s="21" t="str">
        <f t="shared" si="26"/>
        <v/>
      </c>
      <c r="L575" s="21" t="e">
        <f ca="1">IF(AND(K575&lt;&gt; "", COUNTIF(SAP!#REF!,K575)&gt;0),"Matched", "")</f>
        <v>#REF!</v>
      </c>
      <c r="M575" s="21" t="str">
        <f t="shared" si="27"/>
        <v/>
      </c>
      <c r="N575" s="21" t="e">
        <f ca="1">IF(AND(M575&lt;&gt; "", COUNTIF(SAP!#REF!,M575)&gt;0),"Matched", "")</f>
        <v>#REF!</v>
      </c>
      <c r="O575" s="21" t="str">
        <f t="shared" si="28"/>
        <v/>
      </c>
      <c r="P575" s="21" t="e">
        <f ca="1">IF(AND(O575&lt;&gt; "", COUNTIF(SAP!#REF!,O575)&gt;0),"Matched", "")</f>
        <v>#REF!</v>
      </c>
      <c r="Q575" s="21" t="str">
        <f ca="1">IF(OR(D575="AC",D575="TR"),"Logic4"&amp;"_"&amp;TEXT(C575,"dd.mm.yyyy") &amp;"_"&amp; 710011.02,"")</f>
        <v>Logic4_04.04.2020_710011.02</v>
      </c>
      <c r="R575" s="21" t="e">
        <f ca="1">IF(AND(Q575&lt;&gt; "", COUNTIF(SAP!#REF!,Q575)&gt;0),"Matched", "")</f>
        <v>#REF!</v>
      </c>
    </row>
    <row r="576" spans="1:18" hidden="1">
      <c r="A576" s="21">
        <v>11563327</v>
      </c>
      <c r="B576" s="22">
        <v>43925</v>
      </c>
      <c r="C576" s="22">
        <v>43925</v>
      </c>
      <c r="D576" s="21" t="s">
        <v>10</v>
      </c>
      <c r="E576" s="23">
        <v>0</v>
      </c>
      <c r="F576" s="23">
        <v>0</v>
      </c>
      <c r="G576" s="23">
        <v>1877.82</v>
      </c>
      <c r="H576" s="23">
        <v>49399.87</v>
      </c>
      <c r="I576" s="21" t="s">
        <v>11</v>
      </c>
      <c r="J576" s="21" t="s">
        <v>12</v>
      </c>
      <c r="K576" s="21" t="str">
        <f t="shared" si="26"/>
        <v/>
      </c>
      <c r="L576" s="21" t="e">
        <f ca="1">IF(AND(K576&lt;&gt; "", COUNTIF(SAP!#REF!,K576)&gt;0),"Matched", "")</f>
        <v>#REF!</v>
      </c>
      <c r="M576" s="21" t="str">
        <f t="shared" si="27"/>
        <v/>
      </c>
      <c r="N576" s="21" t="e">
        <f ca="1">IF(AND(M576&lt;&gt; "", COUNTIF(SAP!#REF!,M576)&gt;0),"Matched", "")</f>
        <v>#REF!</v>
      </c>
      <c r="O576" s="21" t="str">
        <f t="shared" si="28"/>
        <v/>
      </c>
      <c r="P576" s="21" t="e">
        <f ca="1">IF(AND(O576&lt;&gt; "", COUNTIF(SAP!#REF!,O576)&gt;0),"Matched", "")</f>
        <v>#REF!</v>
      </c>
      <c r="Q576" s="21" t="str">
        <f ca="1">IF(OR(D576="AC",D576="TR"),"Logic4"&amp;"_"&amp;TEXT(C576,"dd.mm.yyyy") &amp;"_"&amp; 710011.02,"")</f>
        <v>Logic4_04.04.2020_710011.02</v>
      </c>
      <c r="R576" s="21" t="e">
        <f ca="1">IF(AND(Q576&lt;&gt; "", COUNTIF(SAP!#REF!,Q576)&gt;0),"Matched", "")</f>
        <v>#REF!</v>
      </c>
    </row>
    <row r="577" spans="1:18" hidden="1">
      <c r="A577" s="21">
        <v>11563327</v>
      </c>
      <c r="B577" s="22">
        <v>43925</v>
      </c>
      <c r="C577" s="22">
        <v>43925</v>
      </c>
      <c r="D577" s="21" t="s">
        <v>10</v>
      </c>
      <c r="E577" s="23">
        <v>0</v>
      </c>
      <c r="F577" s="23">
        <v>0</v>
      </c>
      <c r="G577" s="23">
        <v>1912.8</v>
      </c>
      <c r="H577" s="23">
        <v>51312.67</v>
      </c>
      <c r="I577" s="21" t="s">
        <v>11</v>
      </c>
      <c r="J577" s="21" t="s">
        <v>12</v>
      </c>
      <c r="K577" s="21" t="str">
        <f t="shared" si="26"/>
        <v/>
      </c>
      <c r="L577" s="21" t="e">
        <f ca="1">IF(AND(K577&lt;&gt; "", COUNTIF(SAP!#REF!,K577)&gt;0),"Matched", "")</f>
        <v>#REF!</v>
      </c>
      <c r="M577" s="21" t="str">
        <f t="shared" si="27"/>
        <v/>
      </c>
      <c r="N577" s="21" t="e">
        <f ca="1">IF(AND(M577&lt;&gt; "", COUNTIF(SAP!#REF!,M577)&gt;0),"Matched", "")</f>
        <v>#REF!</v>
      </c>
      <c r="O577" s="21" t="str">
        <f t="shared" si="28"/>
        <v/>
      </c>
      <c r="P577" s="21" t="e">
        <f ca="1">IF(AND(O577&lt;&gt; "", COUNTIF(SAP!#REF!,O577)&gt;0),"Matched", "")</f>
        <v>#REF!</v>
      </c>
      <c r="Q577" s="21" t="str">
        <f ca="1">IF(OR(D577="AC",D577="TR"),"Logic4"&amp;"_"&amp;TEXT(C577,"dd.mm.yyyy") &amp;"_"&amp; 710011.02,"")</f>
        <v>Logic4_04.04.2020_710011.02</v>
      </c>
      <c r="R577" s="21" t="e">
        <f ca="1">IF(AND(Q577&lt;&gt; "", COUNTIF(SAP!#REF!,Q577)&gt;0),"Matched", "")</f>
        <v>#REF!</v>
      </c>
    </row>
    <row r="578" spans="1:18" hidden="1">
      <c r="A578" s="21">
        <v>11563327</v>
      </c>
      <c r="B578" s="22">
        <v>43925</v>
      </c>
      <c r="C578" s="22">
        <v>43925</v>
      </c>
      <c r="D578" s="21" t="s">
        <v>10</v>
      </c>
      <c r="E578" s="23">
        <v>0</v>
      </c>
      <c r="F578" s="23">
        <v>0</v>
      </c>
      <c r="G578" s="23">
        <v>1966.2</v>
      </c>
      <c r="H578" s="23">
        <v>53278.87</v>
      </c>
      <c r="I578" s="21" t="s">
        <v>11</v>
      </c>
      <c r="J578" s="21" t="s">
        <v>12</v>
      </c>
      <c r="K578" s="21" t="str">
        <f t="shared" si="26"/>
        <v/>
      </c>
      <c r="L578" s="21" t="e">
        <f ca="1">IF(AND(K578&lt;&gt; "", COUNTIF(SAP!#REF!,K578)&gt;0),"Matched", "")</f>
        <v>#REF!</v>
      </c>
      <c r="M578" s="21" t="str">
        <f t="shared" si="27"/>
        <v/>
      </c>
      <c r="N578" s="21" t="e">
        <f ca="1">IF(AND(M578&lt;&gt; "", COUNTIF(SAP!#REF!,M578)&gt;0),"Matched", "")</f>
        <v>#REF!</v>
      </c>
      <c r="O578" s="21" t="str">
        <f t="shared" si="28"/>
        <v/>
      </c>
      <c r="P578" s="21" t="e">
        <f ca="1">IF(AND(O578&lt;&gt; "", COUNTIF(SAP!#REF!,O578)&gt;0),"Matched", "")</f>
        <v>#REF!</v>
      </c>
      <c r="Q578" s="21" t="str">
        <f ca="1">IF(OR(D578="AC",D578="TR"),"Logic4"&amp;"_"&amp;TEXT(C578,"dd.mm.yyyy") &amp;"_"&amp; 710011.02,"")</f>
        <v>Logic4_04.04.2020_710011.02</v>
      </c>
      <c r="R578" s="21" t="e">
        <f ca="1">IF(AND(Q578&lt;&gt; "", COUNTIF(SAP!#REF!,Q578)&gt;0),"Matched", "")</f>
        <v>#REF!</v>
      </c>
    </row>
    <row r="579" spans="1:18" hidden="1">
      <c r="A579" s="21">
        <v>11563327</v>
      </c>
      <c r="B579" s="22">
        <v>43925</v>
      </c>
      <c r="C579" s="22">
        <v>43925</v>
      </c>
      <c r="D579" s="21" t="s">
        <v>10</v>
      </c>
      <c r="E579" s="23">
        <v>0</v>
      </c>
      <c r="F579" s="23">
        <v>0</v>
      </c>
      <c r="G579" s="23">
        <v>1980</v>
      </c>
      <c r="H579" s="23">
        <v>55258.87</v>
      </c>
      <c r="I579" s="21" t="s">
        <v>11</v>
      </c>
      <c r="J579" s="21" t="s">
        <v>12</v>
      </c>
      <c r="K579" s="21" t="str">
        <f t="shared" ref="K579:K642" si="29">IF(D579="TF","Logic1"&amp;"_"&amp;TEXT(C579, "mm") &amp;"_"&amp; F579,"")</f>
        <v/>
      </c>
      <c r="L579" s="21" t="e">
        <f ca="1">IF(AND(K579&lt;&gt; "", COUNTIF(SAP!#REF!,K579)&gt;0),"Matched", "")</f>
        <v>#REF!</v>
      </c>
      <c r="M579" s="21" t="str">
        <f t="shared" si="27"/>
        <v/>
      </c>
      <c r="N579" s="21" t="e">
        <f ca="1">IF(AND(M579&lt;&gt; "", COUNTIF(SAP!#REF!,M579)&gt;0),"Matched", "")</f>
        <v>#REF!</v>
      </c>
      <c r="O579" s="21" t="str">
        <f t="shared" si="28"/>
        <v/>
      </c>
      <c r="P579" s="21" t="e">
        <f ca="1">IF(AND(O579&lt;&gt; "", COUNTIF(SAP!#REF!,O579)&gt;0),"Matched", "")</f>
        <v>#REF!</v>
      </c>
      <c r="Q579" s="21" t="str">
        <f ca="1">IF(OR(D579="AC",D579="TR"),"Logic4"&amp;"_"&amp;TEXT(C579,"dd.mm.yyyy") &amp;"_"&amp; 710011.02,"")</f>
        <v>Logic4_04.04.2020_710011.02</v>
      </c>
      <c r="R579" s="21" t="e">
        <f ca="1">IF(AND(Q579&lt;&gt; "", COUNTIF(SAP!#REF!,Q579)&gt;0),"Matched", "")</f>
        <v>#REF!</v>
      </c>
    </row>
    <row r="580" spans="1:18" hidden="1">
      <c r="A580" s="21">
        <v>11563327</v>
      </c>
      <c r="B580" s="22">
        <v>43925</v>
      </c>
      <c r="C580" s="22">
        <v>43925</v>
      </c>
      <c r="D580" s="21" t="s">
        <v>10</v>
      </c>
      <c r="E580" s="23">
        <v>0</v>
      </c>
      <c r="F580" s="23">
        <v>0</v>
      </c>
      <c r="G580" s="23">
        <v>2100</v>
      </c>
      <c r="H580" s="23">
        <v>57358.87</v>
      </c>
      <c r="I580" s="21" t="s">
        <v>11</v>
      </c>
      <c r="J580" s="21" t="s">
        <v>12</v>
      </c>
      <c r="K580" s="21" t="str">
        <f t="shared" si="29"/>
        <v/>
      </c>
      <c r="L580" s="21" t="e">
        <f ca="1">IF(AND(K580&lt;&gt; "", COUNTIF(SAP!#REF!,K580)&gt;0),"Matched", "")</f>
        <v>#REF!</v>
      </c>
      <c r="M580" s="21" t="str">
        <f t="shared" si="27"/>
        <v/>
      </c>
      <c r="N580" s="21" t="e">
        <f ca="1">IF(AND(M580&lt;&gt; "", COUNTIF(SAP!#REF!,M580)&gt;0),"Matched", "")</f>
        <v>#REF!</v>
      </c>
      <c r="O580" s="21" t="str">
        <f t="shared" si="28"/>
        <v/>
      </c>
      <c r="P580" s="21" t="e">
        <f ca="1">IF(AND(O580&lt;&gt; "", COUNTIF(SAP!#REF!,O580)&gt;0),"Matched", "")</f>
        <v>#REF!</v>
      </c>
      <c r="Q580" s="21" t="str">
        <f ca="1">IF(OR(D580="AC",D580="TR"),"Logic4"&amp;"_"&amp;TEXT(C580,"dd.mm.yyyy") &amp;"_"&amp; 710011.02,"")</f>
        <v>Logic4_04.04.2020_710011.02</v>
      </c>
      <c r="R580" s="21" t="e">
        <f ca="1">IF(AND(Q580&lt;&gt; "", COUNTIF(SAP!#REF!,Q580)&gt;0),"Matched", "")</f>
        <v>#REF!</v>
      </c>
    </row>
    <row r="581" spans="1:18" hidden="1">
      <c r="A581" s="21">
        <v>11563327</v>
      </c>
      <c r="B581" s="22">
        <v>43925</v>
      </c>
      <c r="C581" s="22">
        <v>43925</v>
      </c>
      <c r="D581" s="21" t="s">
        <v>10</v>
      </c>
      <c r="E581" s="23">
        <v>0</v>
      </c>
      <c r="F581" s="23">
        <v>0</v>
      </c>
      <c r="G581" s="23">
        <v>2130</v>
      </c>
      <c r="H581" s="23">
        <v>59488.87</v>
      </c>
      <c r="I581" s="21" t="s">
        <v>11</v>
      </c>
      <c r="J581" s="21" t="s">
        <v>12</v>
      </c>
      <c r="K581" s="21" t="str">
        <f t="shared" si="29"/>
        <v/>
      </c>
      <c r="L581" s="21" t="e">
        <f ca="1">IF(AND(K581&lt;&gt; "", COUNTIF(SAP!#REF!,K581)&gt;0),"Matched", "")</f>
        <v>#REF!</v>
      </c>
      <c r="M581" s="21" t="str">
        <f t="shared" si="27"/>
        <v/>
      </c>
      <c r="N581" s="21" t="e">
        <f ca="1">IF(AND(M581&lt;&gt; "", COUNTIF(SAP!#REF!,M581)&gt;0),"Matched", "")</f>
        <v>#REF!</v>
      </c>
      <c r="O581" s="21" t="str">
        <f t="shared" si="28"/>
        <v/>
      </c>
      <c r="P581" s="21" t="e">
        <f ca="1">IF(AND(O581&lt;&gt; "", COUNTIF(SAP!#REF!,O581)&gt;0),"Matched", "")</f>
        <v>#REF!</v>
      </c>
      <c r="Q581" s="21" t="str">
        <f ca="1">IF(OR(D581="AC",D581="TR"),"Logic4"&amp;"_"&amp;TEXT(C581,"dd.mm.yyyy") &amp;"_"&amp; 710011.02,"")</f>
        <v>Logic4_04.04.2020_710011.02</v>
      </c>
      <c r="R581" s="21" t="e">
        <f ca="1">IF(AND(Q581&lt;&gt; "", COUNTIF(SAP!#REF!,Q581)&gt;0),"Matched", "")</f>
        <v>#REF!</v>
      </c>
    </row>
    <row r="582" spans="1:18" hidden="1">
      <c r="A582" s="21">
        <v>11563327</v>
      </c>
      <c r="B582" s="22">
        <v>43925</v>
      </c>
      <c r="C582" s="22">
        <v>43925</v>
      </c>
      <c r="D582" s="21" t="s">
        <v>10</v>
      </c>
      <c r="E582" s="23">
        <v>0</v>
      </c>
      <c r="F582" s="23">
        <v>0</v>
      </c>
      <c r="G582" s="23">
        <v>2148.5</v>
      </c>
      <c r="H582" s="23">
        <v>61637.37</v>
      </c>
      <c r="I582" s="21" t="s">
        <v>11</v>
      </c>
      <c r="J582" s="21" t="s">
        <v>12</v>
      </c>
      <c r="K582" s="21" t="str">
        <f t="shared" si="29"/>
        <v/>
      </c>
      <c r="L582" s="21" t="e">
        <f ca="1">IF(AND(K582&lt;&gt; "", COUNTIF(SAP!#REF!,K582)&gt;0),"Matched", "")</f>
        <v>#REF!</v>
      </c>
      <c r="M582" s="21" t="str">
        <f t="shared" si="27"/>
        <v/>
      </c>
      <c r="N582" s="21" t="e">
        <f ca="1">IF(AND(M582&lt;&gt; "", COUNTIF(SAP!#REF!,M582)&gt;0),"Matched", "")</f>
        <v>#REF!</v>
      </c>
      <c r="O582" s="21" t="str">
        <f t="shared" si="28"/>
        <v/>
      </c>
      <c r="P582" s="21" t="e">
        <f ca="1">IF(AND(O582&lt;&gt; "", COUNTIF(SAP!#REF!,O582)&gt;0),"Matched", "")</f>
        <v>#REF!</v>
      </c>
      <c r="Q582" s="21" t="str">
        <f ca="1">IF(OR(D582="AC",D582="TR"),"Logic4"&amp;"_"&amp;TEXT(C582,"dd.mm.yyyy") &amp;"_"&amp; 710011.02,"")</f>
        <v>Logic4_04.04.2020_710011.02</v>
      </c>
      <c r="R582" s="21" t="e">
        <f ca="1">IF(AND(Q582&lt;&gt; "", COUNTIF(SAP!#REF!,Q582)&gt;0),"Matched", "")</f>
        <v>#REF!</v>
      </c>
    </row>
    <row r="583" spans="1:18" hidden="1">
      <c r="A583" s="21">
        <v>11563327</v>
      </c>
      <c r="B583" s="22">
        <v>43925</v>
      </c>
      <c r="C583" s="22">
        <v>43925</v>
      </c>
      <c r="D583" s="21" t="s">
        <v>10</v>
      </c>
      <c r="E583" s="23">
        <v>0</v>
      </c>
      <c r="F583" s="23">
        <v>0</v>
      </c>
      <c r="G583" s="23">
        <v>2200</v>
      </c>
      <c r="H583" s="23">
        <v>63837.37</v>
      </c>
      <c r="I583" s="21" t="s">
        <v>11</v>
      </c>
      <c r="J583" s="21" t="s">
        <v>12</v>
      </c>
      <c r="K583" s="21" t="str">
        <f t="shared" si="29"/>
        <v/>
      </c>
      <c r="L583" s="21" t="e">
        <f ca="1">IF(AND(K583&lt;&gt; "", COUNTIF(SAP!#REF!,K583)&gt;0),"Matched", "")</f>
        <v>#REF!</v>
      </c>
      <c r="M583" s="21" t="str">
        <f t="shared" si="27"/>
        <v/>
      </c>
      <c r="N583" s="21" t="e">
        <f ca="1">IF(AND(M583&lt;&gt; "", COUNTIF(SAP!#REF!,M583)&gt;0),"Matched", "")</f>
        <v>#REF!</v>
      </c>
      <c r="O583" s="21" t="str">
        <f t="shared" si="28"/>
        <v/>
      </c>
      <c r="P583" s="21" t="e">
        <f ca="1">IF(AND(O583&lt;&gt; "", COUNTIF(SAP!#REF!,O583)&gt;0),"Matched", "")</f>
        <v>#REF!</v>
      </c>
      <c r="Q583" s="21" t="str">
        <f ca="1">IF(OR(D583="AC",D583="TR"),"Logic4"&amp;"_"&amp;TEXT(C583,"dd.mm.yyyy") &amp;"_"&amp; 710011.02,"")</f>
        <v>Logic4_04.04.2020_710011.02</v>
      </c>
      <c r="R583" s="21" t="e">
        <f ca="1">IF(AND(Q583&lt;&gt; "", COUNTIF(SAP!#REF!,Q583)&gt;0),"Matched", "")</f>
        <v>#REF!</v>
      </c>
    </row>
    <row r="584" spans="1:18" hidden="1">
      <c r="A584" s="21">
        <v>11563327</v>
      </c>
      <c r="B584" s="22">
        <v>43925</v>
      </c>
      <c r="C584" s="22">
        <v>43925</v>
      </c>
      <c r="D584" s="21" t="s">
        <v>10</v>
      </c>
      <c r="E584" s="23">
        <v>0</v>
      </c>
      <c r="F584" s="23">
        <v>0</v>
      </c>
      <c r="G584" s="23">
        <v>2299</v>
      </c>
      <c r="H584" s="23">
        <v>66136.37</v>
      </c>
      <c r="I584" s="21" t="s">
        <v>11</v>
      </c>
      <c r="J584" s="21" t="s">
        <v>12</v>
      </c>
      <c r="K584" s="21" t="str">
        <f t="shared" si="29"/>
        <v/>
      </c>
      <c r="L584" s="21" t="e">
        <f ca="1">IF(AND(K584&lt;&gt; "", COUNTIF(SAP!#REF!,K584)&gt;0),"Matched", "")</f>
        <v>#REF!</v>
      </c>
      <c r="M584" s="21" t="str">
        <f t="shared" si="27"/>
        <v/>
      </c>
      <c r="N584" s="21" t="e">
        <f ca="1">IF(AND(M584&lt;&gt; "", COUNTIF(SAP!#REF!,M584)&gt;0),"Matched", "")</f>
        <v>#REF!</v>
      </c>
      <c r="O584" s="21" t="str">
        <f t="shared" si="28"/>
        <v/>
      </c>
      <c r="P584" s="21" t="e">
        <f ca="1">IF(AND(O584&lt;&gt; "", COUNTIF(SAP!#REF!,O584)&gt;0),"Matched", "")</f>
        <v>#REF!</v>
      </c>
      <c r="Q584" s="21" t="str">
        <f ca="1">IF(OR(D584="AC",D584="TR"),"Logic4"&amp;"_"&amp;TEXT(C584,"dd.mm.yyyy") &amp;"_"&amp; 710011.02,"")</f>
        <v>Logic4_04.04.2020_710011.02</v>
      </c>
      <c r="R584" s="21" t="e">
        <f ca="1">IF(AND(Q584&lt;&gt; "", COUNTIF(SAP!#REF!,Q584)&gt;0),"Matched", "")</f>
        <v>#REF!</v>
      </c>
    </row>
    <row r="585" spans="1:18" hidden="1">
      <c r="A585" s="21">
        <v>11563327</v>
      </c>
      <c r="B585" s="22">
        <v>43925</v>
      </c>
      <c r="C585" s="22">
        <v>43925</v>
      </c>
      <c r="D585" s="21" t="s">
        <v>10</v>
      </c>
      <c r="E585" s="23">
        <v>0</v>
      </c>
      <c r="F585" s="23">
        <v>0</v>
      </c>
      <c r="G585" s="23">
        <v>2320</v>
      </c>
      <c r="H585" s="23">
        <v>68456.37</v>
      </c>
      <c r="I585" s="21" t="s">
        <v>11</v>
      </c>
      <c r="J585" s="21" t="s">
        <v>12</v>
      </c>
      <c r="K585" s="21" t="str">
        <f t="shared" si="29"/>
        <v/>
      </c>
      <c r="L585" s="21" t="e">
        <f ca="1">IF(AND(K585&lt;&gt; "", COUNTIF(SAP!#REF!,K585)&gt;0),"Matched", "")</f>
        <v>#REF!</v>
      </c>
      <c r="M585" s="21" t="str">
        <f t="shared" si="27"/>
        <v/>
      </c>
      <c r="N585" s="21" t="e">
        <f ca="1">IF(AND(M585&lt;&gt; "", COUNTIF(SAP!#REF!,M585)&gt;0),"Matched", "")</f>
        <v>#REF!</v>
      </c>
      <c r="O585" s="21" t="str">
        <f t="shared" si="28"/>
        <v/>
      </c>
      <c r="P585" s="21" t="e">
        <f ca="1">IF(AND(O585&lt;&gt; "", COUNTIF(SAP!#REF!,O585)&gt;0),"Matched", "")</f>
        <v>#REF!</v>
      </c>
      <c r="Q585" s="21" t="str">
        <f ca="1">IF(OR(D585="AC",D585="TR"),"Logic4"&amp;"_"&amp;TEXT(C585,"dd.mm.yyyy") &amp;"_"&amp; 710011.02,"")</f>
        <v>Logic4_04.04.2020_710011.02</v>
      </c>
      <c r="R585" s="21" t="e">
        <f ca="1">IF(AND(Q585&lt;&gt; "", COUNTIF(SAP!#REF!,Q585)&gt;0),"Matched", "")</f>
        <v>#REF!</v>
      </c>
    </row>
    <row r="586" spans="1:18" hidden="1">
      <c r="A586" s="21">
        <v>11563327</v>
      </c>
      <c r="B586" s="22">
        <v>43925</v>
      </c>
      <c r="C586" s="22">
        <v>43925</v>
      </c>
      <c r="D586" s="21" t="s">
        <v>10</v>
      </c>
      <c r="E586" s="23">
        <v>0</v>
      </c>
      <c r="F586" s="23">
        <v>0</v>
      </c>
      <c r="G586" s="23">
        <v>2396.6</v>
      </c>
      <c r="H586" s="23">
        <v>70852.97</v>
      </c>
      <c r="I586" s="21" t="s">
        <v>11</v>
      </c>
      <c r="J586" s="21" t="s">
        <v>12</v>
      </c>
      <c r="K586" s="21" t="str">
        <f t="shared" si="29"/>
        <v/>
      </c>
      <c r="L586" s="21" t="e">
        <f ca="1">IF(AND(K586&lt;&gt; "", COUNTIF(SAP!#REF!,K586)&gt;0),"Matched", "")</f>
        <v>#REF!</v>
      </c>
      <c r="M586" s="21" t="str">
        <f t="shared" si="27"/>
        <v/>
      </c>
      <c r="N586" s="21" t="e">
        <f ca="1">IF(AND(M586&lt;&gt; "", COUNTIF(SAP!#REF!,M586)&gt;0),"Matched", "")</f>
        <v>#REF!</v>
      </c>
      <c r="O586" s="21" t="str">
        <f t="shared" si="28"/>
        <v/>
      </c>
      <c r="P586" s="21" t="e">
        <f ca="1">IF(AND(O586&lt;&gt; "", COUNTIF(SAP!#REF!,O586)&gt;0),"Matched", "")</f>
        <v>#REF!</v>
      </c>
      <c r="Q586" s="21" t="str">
        <f ca="1">IF(OR(D586="AC",D586="TR"),"Logic4"&amp;"_"&amp;TEXT(C586,"dd.mm.yyyy") &amp;"_"&amp; 710011.02,"")</f>
        <v>Logic4_04.04.2020_710011.02</v>
      </c>
      <c r="R586" s="21" t="e">
        <f ca="1">IF(AND(Q586&lt;&gt; "", COUNTIF(SAP!#REF!,Q586)&gt;0),"Matched", "")</f>
        <v>#REF!</v>
      </c>
    </row>
    <row r="587" spans="1:18" hidden="1">
      <c r="A587" s="21">
        <v>11563327</v>
      </c>
      <c r="B587" s="22">
        <v>43925</v>
      </c>
      <c r="C587" s="22">
        <v>43925</v>
      </c>
      <c r="D587" s="21" t="s">
        <v>10</v>
      </c>
      <c r="E587" s="23">
        <v>0</v>
      </c>
      <c r="F587" s="23">
        <v>0</v>
      </c>
      <c r="G587" s="23">
        <v>2420</v>
      </c>
      <c r="H587" s="23">
        <v>73272.97</v>
      </c>
      <c r="I587" s="21" t="s">
        <v>11</v>
      </c>
      <c r="J587" s="21" t="s">
        <v>12</v>
      </c>
      <c r="K587" s="21" t="str">
        <f t="shared" si="29"/>
        <v/>
      </c>
      <c r="L587" s="21" t="e">
        <f ca="1">IF(AND(K587&lt;&gt; "", COUNTIF(SAP!#REF!,K587)&gt;0),"Matched", "")</f>
        <v>#REF!</v>
      </c>
      <c r="M587" s="21" t="str">
        <f t="shared" si="27"/>
        <v/>
      </c>
      <c r="N587" s="21" t="e">
        <f ca="1">IF(AND(M587&lt;&gt; "", COUNTIF(SAP!#REF!,M587)&gt;0),"Matched", "")</f>
        <v>#REF!</v>
      </c>
      <c r="O587" s="21" t="str">
        <f t="shared" si="28"/>
        <v/>
      </c>
      <c r="P587" s="21" t="e">
        <f ca="1">IF(AND(O587&lt;&gt; "", COUNTIF(SAP!#REF!,O587)&gt;0),"Matched", "")</f>
        <v>#REF!</v>
      </c>
      <c r="Q587" s="21" t="str">
        <f ca="1">IF(OR(D587="AC",D587="TR"),"Logic4"&amp;"_"&amp;TEXT(C587,"dd.mm.yyyy") &amp;"_"&amp; 710011.02,"")</f>
        <v>Logic4_04.04.2020_710011.02</v>
      </c>
      <c r="R587" s="21" t="e">
        <f ca="1">IF(AND(Q587&lt;&gt; "", COUNTIF(SAP!#REF!,Q587)&gt;0),"Matched", "")</f>
        <v>#REF!</v>
      </c>
    </row>
    <row r="588" spans="1:18" hidden="1">
      <c r="A588" s="21">
        <v>11563327</v>
      </c>
      <c r="B588" s="22">
        <v>43925</v>
      </c>
      <c r="C588" s="22">
        <v>43925</v>
      </c>
      <c r="D588" s="21" t="s">
        <v>10</v>
      </c>
      <c r="E588" s="23">
        <v>0</v>
      </c>
      <c r="F588" s="23">
        <v>0</v>
      </c>
      <c r="G588" s="23">
        <v>2420</v>
      </c>
      <c r="H588" s="23">
        <v>75692.97</v>
      </c>
      <c r="I588" s="21" t="s">
        <v>11</v>
      </c>
      <c r="J588" s="21" t="s">
        <v>12</v>
      </c>
      <c r="K588" s="21" t="str">
        <f t="shared" si="29"/>
        <v/>
      </c>
      <c r="L588" s="21" t="e">
        <f ca="1">IF(AND(K588&lt;&gt; "", COUNTIF(SAP!#REF!,K588)&gt;0),"Matched", "")</f>
        <v>#REF!</v>
      </c>
      <c r="M588" s="21" t="str">
        <f t="shared" si="27"/>
        <v/>
      </c>
      <c r="N588" s="21" t="e">
        <f ca="1">IF(AND(M588&lt;&gt; "", COUNTIF(SAP!#REF!,M588)&gt;0),"Matched", "")</f>
        <v>#REF!</v>
      </c>
      <c r="O588" s="21" t="str">
        <f t="shared" si="28"/>
        <v/>
      </c>
      <c r="P588" s="21" t="e">
        <f ca="1">IF(AND(O588&lt;&gt; "", COUNTIF(SAP!#REF!,O588)&gt;0),"Matched", "")</f>
        <v>#REF!</v>
      </c>
      <c r="Q588" s="21" t="str">
        <f ca="1">IF(OR(D588="AC",D588="TR"),"Logic4"&amp;"_"&amp;TEXT(C588,"dd.mm.yyyy") &amp;"_"&amp; 710011.02,"")</f>
        <v>Logic4_04.04.2020_710011.02</v>
      </c>
      <c r="R588" s="21" t="e">
        <f ca="1">IF(AND(Q588&lt;&gt; "", COUNTIF(SAP!#REF!,Q588)&gt;0),"Matched", "")</f>
        <v>#REF!</v>
      </c>
    </row>
    <row r="589" spans="1:18" hidden="1">
      <c r="A589" s="21">
        <v>11563327</v>
      </c>
      <c r="B589" s="22">
        <v>43925</v>
      </c>
      <c r="C589" s="22">
        <v>43925</v>
      </c>
      <c r="D589" s="21" t="s">
        <v>10</v>
      </c>
      <c r="E589" s="23">
        <v>0</v>
      </c>
      <c r="F589" s="23">
        <v>0</v>
      </c>
      <c r="G589" s="23">
        <v>2480</v>
      </c>
      <c r="H589" s="23">
        <v>78172.97</v>
      </c>
      <c r="I589" s="21" t="s">
        <v>11</v>
      </c>
      <c r="J589" s="21" t="s">
        <v>12</v>
      </c>
      <c r="K589" s="21" t="str">
        <f t="shared" si="29"/>
        <v/>
      </c>
      <c r="L589" s="21" t="e">
        <f ca="1">IF(AND(K589&lt;&gt; "", COUNTIF(SAP!#REF!,K589)&gt;0),"Matched", "")</f>
        <v>#REF!</v>
      </c>
      <c r="M589" s="21" t="str">
        <f t="shared" si="27"/>
        <v/>
      </c>
      <c r="N589" s="21" t="e">
        <f ca="1">IF(AND(M589&lt;&gt; "", COUNTIF(SAP!#REF!,M589)&gt;0),"Matched", "")</f>
        <v>#REF!</v>
      </c>
      <c r="O589" s="21" t="str">
        <f t="shared" si="28"/>
        <v/>
      </c>
      <c r="P589" s="21" t="e">
        <f ca="1">IF(AND(O589&lt;&gt; "", COUNTIF(SAP!#REF!,O589)&gt;0),"Matched", "")</f>
        <v>#REF!</v>
      </c>
      <c r="Q589" s="21" t="str">
        <f ca="1">IF(OR(D589="AC",D589="TR"),"Logic4"&amp;"_"&amp;TEXT(C589,"dd.mm.yyyy") &amp;"_"&amp; 710011.02,"")</f>
        <v>Logic4_04.04.2020_710011.02</v>
      </c>
      <c r="R589" s="21" t="e">
        <f ca="1">IF(AND(Q589&lt;&gt; "", COUNTIF(SAP!#REF!,Q589)&gt;0),"Matched", "")</f>
        <v>#REF!</v>
      </c>
    </row>
    <row r="590" spans="1:18" hidden="1">
      <c r="A590" s="21">
        <v>11563327</v>
      </c>
      <c r="B590" s="22">
        <v>43925</v>
      </c>
      <c r="C590" s="22">
        <v>43925</v>
      </c>
      <c r="D590" s="21" t="s">
        <v>10</v>
      </c>
      <c r="E590" s="23">
        <v>0</v>
      </c>
      <c r="F590" s="23">
        <v>0</v>
      </c>
      <c r="G590" s="23">
        <v>2516.4</v>
      </c>
      <c r="H590" s="23">
        <v>80689.37</v>
      </c>
      <c r="I590" s="21" t="s">
        <v>11</v>
      </c>
      <c r="J590" s="21" t="s">
        <v>12</v>
      </c>
      <c r="K590" s="21" t="str">
        <f t="shared" si="29"/>
        <v/>
      </c>
      <c r="L590" s="21" t="e">
        <f ca="1">IF(AND(K590&lt;&gt; "", COUNTIF(SAP!#REF!,K590)&gt;0),"Matched", "")</f>
        <v>#REF!</v>
      </c>
      <c r="M590" s="21" t="str">
        <f t="shared" si="27"/>
        <v/>
      </c>
      <c r="N590" s="21" t="e">
        <f ca="1">IF(AND(M590&lt;&gt; "", COUNTIF(SAP!#REF!,M590)&gt;0),"Matched", "")</f>
        <v>#REF!</v>
      </c>
      <c r="O590" s="21" t="str">
        <f t="shared" si="28"/>
        <v/>
      </c>
      <c r="P590" s="21" t="e">
        <f ca="1">IF(AND(O590&lt;&gt; "", COUNTIF(SAP!#REF!,O590)&gt;0),"Matched", "")</f>
        <v>#REF!</v>
      </c>
      <c r="Q590" s="21" t="str">
        <f ca="1">IF(OR(D590="AC",D590="TR"),"Logic4"&amp;"_"&amp;TEXT(C590,"dd.mm.yyyy") &amp;"_"&amp; 710011.02,"")</f>
        <v>Logic4_04.04.2020_710011.02</v>
      </c>
      <c r="R590" s="21" t="e">
        <f ca="1">IF(AND(Q590&lt;&gt; "", COUNTIF(SAP!#REF!,Q590)&gt;0),"Matched", "")</f>
        <v>#REF!</v>
      </c>
    </row>
    <row r="591" spans="1:18" hidden="1">
      <c r="A591" s="21">
        <v>11563327</v>
      </c>
      <c r="B591" s="22">
        <v>43925</v>
      </c>
      <c r="C591" s="22">
        <v>43925</v>
      </c>
      <c r="D591" s="21" t="s">
        <v>10</v>
      </c>
      <c r="E591" s="23">
        <v>0</v>
      </c>
      <c r="F591" s="23">
        <v>0</v>
      </c>
      <c r="G591" s="23">
        <v>2525</v>
      </c>
      <c r="H591" s="23">
        <v>83214.37</v>
      </c>
      <c r="I591" s="21" t="s">
        <v>11</v>
      </c>
      <c r="J591" s="21" t="s">
        <v>12</v>
      </c>
      <c r="K591" s="21" t="str">
        <f t="shared" si="29"/>
        <v/>
      </c>
      <c r="L591" s="21" t="e">
        <f ca="1">IF(AND(K591&lt;&gt; "", COUNTIF(SAP!#REF!,K591)&gt;0),"Matched", "")</f>
        <v>#REF!</v>
      </c>
      <c r="M591" s="21" t="str">
        <f t="shared" si="27"/>
        <v/>
      </c>
      <c r="N591" s="21" t="e">
        <f ca="1">IF(AND(M591&lt;&gt; "", COUNTIF(SAP!#REF!,M591)&gt;0),"Matched", "")</f>
        <v>#REF!</v>
      </c>
      <c r="O591" s="21" t="str">
        <f t="shared" si="28"/>
        <v/>
      </c>
      <c r="P591" s="21" t="e">
        <f ca="1">IF(AND(O591&lt;&gt; "", COUNTIF(SAP!#REF!,O591)&gt;0),"Matched", "")</f>
        <v>#REF!</v>
      </c>
      <c r="Q591" s="21" t="str">
        <f ca="1">IF(OR(D591="AC",D591="TR"),"Logic4"&amp;"_"&amp;TEXT(C591,"dd.mm.yyyy") &amp;"_"&amp; 710011.02,"")</f>
        <v>Logic4_04.04.2020_710011.02</v>
      </c>
      <c r="R591" s="21" t="e">
        <f ca="1">IF(AND(Q591&lt;&gt; "", COUNTIF(SAP!#REF!,Q591)&gt;0),"Matched", "")</f>
        <v>#REF!</v>
      </c>
    </row>
    <row r="592" spans="1:18" hidden="1">
      <c r="A592" s="21">
        <v>11563327</v>
      </c>
      <c r="B592" s="22">
        <v>43925</v>
      </c>
      <c r="C592" s="22">
        <v>43925</v>
      </c>
      <c r="D592" s="21" t="s">
        <v>10</v>
      </c>
      <c r="E592" s="23">
        <v>0</v>
      </c>
      <c r="F592" s="23">
        <v>0</v>
      </c>
      <c r="G592" s="23">
        <v>2600</v>
      </c>
      <c r="H592" s="23">
        <v>85814.37</v>
      </c>
      <c r="I592" s="21" t="s">
        <v>11</v>
      </c>
      <c r="J592" s="21" t="s">
        <v>12</v>
      </c>
      <c r="K592" s="21" t="str">
        <f t="shared" si="29"/>
        <v/>
      </c>
      <c r="L592" s="21" t="e">
        <f ca="1">IF(AND(K592&lt;&gt; "", COUNTIF(SAP!#REF!,K592)&gt;0),"Matched", "")</f>
        <v>#REF!</v>
      </c>
      <c r="M592" s="21" t="str">
        <f t="shared" si="27"/>
        <v/>
      </c>
      <c r="N592" s="21" t="e">
        <f ca="1">IF(AND(M592&lt;&gt; "", COUNTIF(SAP!#REF!,M592)&gt;0),"Matched", "")</f>
        <v>#REF!</v>
      </c>
      <c r="O592" s="21" t="str">
        <f t="shared" si="28"/>
        <v/>
      </c>
      <c r="P592" s="21" t="e">
        <f ca="1">IF(AND(O592&lt;&gt; "", COUNTIF(SAP!#REF!,O592)&gt;0),"Matched", "")</f>
        <v>#REF!</v>
      </c>
      <c r="Q592" s="21" t="str">
        <f ca="1">IF(OR(D592="AC",D592="TR"),"Logic4"&amp;"_"&amp;TEXT(C592,"dd.mm.yyyy") &amp;"_"&amp; 710011.02,"")</f>
        <v>Logic4_04.04.2020_710011.02</v>
      </c>
      <c r="R592" s="21" t="e">
        <f ca="1">IF(AND(Q592&lt;&gt; "", COUNTIF(SAP!#REF!,Q592)&gt;0),"Matched", "")</f>
        <v>#REF!</v>
      </c>
    </row>
    <row r="593" spans="1:18" hidden="1">
      <c r="A593" s="21">
        <v>11563327</v>
      </c>
      <c r="B593" s="22">
        <v>43925</v>
      </c>
      <c r="C593" s="22">
        <v>43925</v>
      </c>
      <c r="D593" s="21" t="s">
        <v>10</v>
      </c>
      <c r="E593" s="23">
        <v>0</v>
      </c>
      <c r="F593" s="23">
        <v>0</v>
      </c>
      <c r="G593" s="23">
        <v>2602.4</v>
      </c>
      <c r="H593" s="23">
        <v>88416.77</v>
      </c>
      <c r="I593" s="21" t="s">
        <v>11</v>
      </c>
      <c r="J593" s="21" t="s">
        <v>12</v>
      </c>
      <c r="K593" s="21" t="str">
        <f t="shared" si="29"/>
        <v/>
      </c>
      <c r="L593" s="21" t="e">
        <f ca="1">IF(AND(K593&lt;&gt; "", COUNTIF(SAP!#REF!,K593)&gt;0),"Matched", "")</f>
        <v>#REF!</v>
      </c>
      <c r="M593" s="21" t="str">
        <f t="shared" si="27"/>
        <v/>
      </c>
      <c r="N593" s="21" t="e">
        <f ca="1">IF(AND(M593&lt;&gt; "", COUNTIF(SAP!#REF!,M593)&gt;0),"Matched", "")</f>
        <v>#REF!</v>
      </c>
      <c r="O593" s="21" t="str">
        <f t="shared" si="28"/>
        <v/>
      </c>
      <c r="P593" s="21" t="e">
        <f ca="1">IF(AND(O593&lt;&gt; "", COUNTIF(SAP!#REF!,O593)&gt;0),"Matched", "")</f>
        <v>#REF!</v>
      </c>
      <c r="Q593" s="21" t="str">
        <f ca="1">IF(OR(D593="AC",D593="TR"),"Logic4"&amp;"_"&amp;TEXT(C593,"dd.mm.yyyy") &amp;"_"&amp; 710011.02,"")</f>
        <v>Logic4_04.04.2020_710011.02</v>
      </c>
      <c r="R593" s="21" t="e">
        <f ca="1">IF(AND(Q593&lt;&gt; "", COUNTIF(SAP!#REF!,Q593)&gt;0),"Matched", "")</f>
        <v>#REF!</v>
      </c>
    </row>
    <row r="594" spans="1:18" hidden="1">
      <c r="A594" s="21">
        <v>11563327</v>
      </c>
      <c r="B594" s="22">
        <v>43925</v>
      </c>
      <c r="C594" s="22">
        <v>43925</v>
      </c>
      <c r="D594" s="21" t="s">
        <v>10</v>
      </c>
      <c r="E594" s="23">
        <v>0</v>
      </c>
      <c r="F594" s="23">
        <v>0</v>
      </c>
      <c r="G594" s="23">
        <v>2629.2</v>
      </c>
      <c r="H594" s="23">
        <v>91045.97</v>
      </c>
      <c r="I594" s="21" t="s">
        <v>11</v>
      </c>
      <c r="J594" s="21" t="s">
        <v>12</v>
      </c>
      <c r="K594" s="21" t="str">
        <f t="shared" si="29"/>
        <v/>
      </c>
      <c r="L594" s="21" t="e">
        <f ca="1">IF(AND(K594&lt;&gt; "", COUNTIF(SAP!#REF!,K594)&gt;0),"Matched", "")</f>
        <v>#REF!</v>
      </c>
      <c r="M594" s="21" t="str">
        <f t="shared" si="27"/>
        <v/>
      </c>
      <c r="N594" s="21" t="e">
        <f ca="1">IF(AND(M594&lt;&gt; "", COUNTIF(SAP!#REF!,M594)&gt;0),"Matched", "")</f>
        <v>#REF!</v>
      </c>
      <c r="O594" s="21" t="str">
        <f t="shared" si="28"/>
        <v/>
      </c>
      <c r="P594" s="21" t="e">
        <f ca="1">IF(AND(O594&lt;&gt; "", COUNTIF(SAP!#REF!,O594)&gt;0),"Matched", "")</f>
        <v>#REF!</v>
      </c>
      <c r="Q594" s="21" t="str">
        <f ca="1">IF(OR(D594="AC",D594="TR"),"Logic4"&amp;"_"&amp;TEXT(C594,"dd.mm.yyyy") &amp;"_"&amp; 710011.02,"")</f>
        <v>Logic4_04.04.2020_710011.02</v>
      </c>
      <c r="R594" s="21" t="e">
        <f ca="1">IF(AND(Q594&lt;&gt; "", COUNTIF(SAP!#REF!,Q594)&gt;0),"Matched", "")</f>
        <v>#REF!</v>
      </c>
    </row>
    <row r="595" spans="1:18" hidden="1">
      <c r="A595" s="21">
        <v>11563327</v>
      </c>
      <c r="B595" s="22">
        <v>43925</v>
      </c>
      <c r="C595" s="22">
        <v>43925</v>
      </c>
      <c r="D595" s="21" t="s">
        <v>10</v>
      </c>
      <c r="E595" s="23">
        <v>0</v>
      </c>
      <c r="F595" s="23">
        <v>0</v>
      </c>
      <c r="G595" s="23">
        <v>2720</v>
      </c>
      <c r="H595" s="23">
        <v>93765.97</v>
      </c>
      <c r="I595" s="21" t="s">
        <v>11</v>
      </c>
      <c r="J595" s="21" t="s">
        <v>12</v>
      </c>
      <c r="K595" s="21" t="str">
        <f t="shared" si="29"/>
        <v/>
      </c>
      <c r="L595" s="21" t="e">
        <f ca="1">IF(AND(K595&lt;&gt; "", COUNTIF(SAP!#REF!,K595)&gt;0),"Matched", "")</f>
        <v>#REF!</v>
      </c>
      <c r="M595" s="21" t="str">
        <f t="shared" si="27"/>
        <v/>
      </c>
      <c r="N595" s="21" t="e">
        <f ca="1">IF(AND(M595&lt;&gt; "", COUNTIF(SAP!#REF!,M595)&gt;0),"Matched", "")</f>
        <v>#REF!</v>
      </c>
      <c r="O595" s="21" t="str">
        <f t="shared" si="28"/>
        <v/>
      </c>
      <c r="P595" s="21" t="e">
        <f ca="1">IF(AND(O595&lt;&gt; "", COUNTIF(SAP!#REF!,O595)&gt;0),"Matched", "")</f>
        <v>#REF!</v>
      </c>
      <c r="Q595" s="21" t="str">
        <f ca="1">IF(OR(D595="AC",D595="TR"),"Logic4"&amp;"_"&amp;TEXT(C595,"dd.mm.yyyy") &amp;"_"&amp; 710011.02,"")</f>
        <v>Logic4_04.04.2020_710011.02</v>
      </c>
      <c r="R595" s="21" t="e">
        <f ca="1">IF(AND(Q595&lt;&gt; "", COUNTIF(SAP!#REF!,Q595)&gt;0),"Matched", "")</f>
        <v>#REF!</v>
      </c>
    </row>
    <row r="596" spans="1:18" hidden="1">
      <c r="A596" s="21">
        <v>11563327</v>
      </c>
      <c r="B596" s="22">
        <v>43925</v>
      </c>
      <c r="C596" s="22">
        <v>43925</v>
      </c>
      <c r="D596" s="21" t="s">
        <v>10</v>
      </c>
      <c r="E596" s="23">
        <v>0</v>
      </c>
      <c r="F596" s="23">
        <v>0</v>
      </c>
      <c r="G596" s="23">
        <v>2760.02</v>
      </c>
      <c r="H596" s="23">
        <v>96525.99</v>
      </c>
      <c r="I596" s="21" t="s">
        <v>11</v>
      </c>
      <c r="J596" s="21" t="s">
        <v>12</v>
      </c>
      <c r="K596" s="21" t="str">
        <f t="shared" si="29"/>
        <v/>
      </c>
      <c r="L596" s="21" t="e">
        <f ca="1">IF(AND(K596&lt;&gt; "", COUNTIF(SAP!#REF!,K596)&gt;0),"Matched", "")</f>
        <v>#REF!</v>
      </c>
      <c r="M596" s="21" t="str">
        <f t="shared" ref="M596:M659" si="30">IF(D596="TR","Logic2"&amp;"_"&amp;TEXT(C596,"dd.mm.yyyy") &amp;"_"&amp; F596,"")</f>
        <v/>
      </c>
      <c r="N596" s="21" t="e">
        <f ca="1">IF(AND(M596&lt;&gt; "", COUNTIF(SAP!#REF!,M596)&gt;0),"Matched", "")</f>
        <v>#REF!</v>
      </c>
      <c r="O596" s="21" t="str">
        <f t="shared" ref="O596:O659" si="31">IF(D596="AF","Logic3"&amp;"_"&amp;G596,"")</f>
        <v/>
      </c>
      <c r="P596" s="21" t="e">
        <f ca="1">IF(AND(O596&lt;&gt; "", COUNTIF(SAP!#REF!,O596)&gt;0),"Matched", "")</f>
        <v>#REF!</v>
      </c>
      <c r="Q596" s="21" t="str">
        <f ca="1">IF(OR(D596="AC",D596="TR"),"Logic4"&amp;"_"&amp;TEXT(C596,"dd.mm.yyyy") &amp;"_"&amp; 710011.02,"")</f>
        <v>Logic4_04.04.2020_710011.02</v>
      </c>
      <c r="R596" s="21" t="e">
        <f ca="1">IF(AND(Q596&lt;&gt; "", COUNTIF(SAP!#REF!,Q596)&gt;0),"Matched", "")</f>
        <v>#REF!</v>
      </c>
    </row>
    <row r="597" spans="1:18" hidden="1">
      <c r="A597" s="21">
        <v>11563327</v>
      </c>
      <c r="B597" s="22">
        <v>43925</v>
      </c>
      <c r="C597" s="22">
        <v>43925</v>
      </c>
      <c r="D597" s="21" t="s">
        <v>10</v>
      </c>
      <c r="E597" s="23">
        <v>0</v>
      </c>
      <c r="F597" s="23">
        <v>0</v>
      </c>
      <c r="G597" s="23">
        <v>2800</v>
      </c>
      <c r="H597" s="23">
        <v>99325.99</v>
      </c>
      <c r="I597" s="21" t="s">
        <v>11</v>
      </c>
      <c r="J597" s="21" t="s">
        <v>12</v>
      </c>
      <c r="K597" s="21" t="str">
        <f t="shared" si="29"/>
        <v/>
      </c>
      <c r="L597" s="21" t="e">
        <f ca="1">IF(AND(K597&lt;&gt; "", COUNTIF(SAP!#REF!,K597)&gt;0),"Matched", "")</f>
        <v>#REF!</v>
      </c>
      <c r="M597" s="21" t="str">
        <f t="shared" si="30"/>
        <v/>
      </c>
      <c r="N597" s="21" t="e">
        <f ca="1">IF(AND(M597&lt;&gt; "", COUNTIF(SAP!#REF!,M597)&gt;0),"Matched", "")</f>
        <v>#REF!</v>
      </c>
      <c r="O597" s="21" t="str">
        <f t="shared" si="31"/>
        <v/>
      </c>
      <c r="P597" s="21" t="e">
        <f ca="1">IF(AND(O597&lt;&gt; "", COUNTIF(SAP!#REF!,O597)&gt;0),"Matched", "")</f>
        <v>#REF!</v>
      </c>
      <c r="Q597" s="21" t="str">
        <f ca="1">IF(OR(D597="AC",D597="TR"),"Logic4"&amp;"_"&amp;TEXT(C597,"dd.mm.yyyy") &amp;"_"&amp; 710011.02,"")</f>
        <v>Logic4_04.04.2020_710011.02</v>
      </c>
      <c r="R597" s="21" t="e">
        <f ca="1">IF(AND(Q597&lt;&gt; "", COUNTIF(SAP!#REF!,Q597)&gt;0),"Matched", "")</f>
        <v>#REF!</v>
      </c>
    </row>
    <row r="598" spans="1:18" hidden="1">
      <c r="A598" s="21">
        <v>11563327</v>
      </c>
      <c r="B598" s="22">
        <v>43925</v>
      </c>
      <c r="C598" s="22">
        <v>43925</v>
      </c>
      <c r="D598" s="21" t="s">
        <v>10</v>
      </c>
      <c r="E598" s="23">
        <v>0</v>
      </c>
      <c r="F598" s="23">
        <v>0</v>
      </c>
      <c r="G598" s="23">
        <v>2894.8</v>
      </c>
      <c r="H598" s="23">
        <v>102220.79</v>
      </c>
      <c r="I598" s="21" t="s">
        <v>11</v>
      </c>
      <c r="J598" s="21" t="s">
        <v>12</v>
      </c>
      <c r="K598" s="21" t="str">
        <f t="shared" si="29"/>
        <v/>
      </c>
      <c r="L598" s="21" t="e">
        <f ca="1">IF(AND(K598&lt;&gt; "", COUNTIF(SAP!#REF!,K598)&gt;0),"Matched", "")</f>
        <v>#REF!</v>
      </c>
      <c r="M598" s="21" t="str">
        <f t="shared" si="30"/>
        <v/>
      </c>
      <c r="N598" s="21" t="e">
        <f ca="1">IF(AND(M598&lt;&gt; "", COUNTIF(SAP!#REF!,M598)&gt;0),"Matched", "")</f>
        <v>#REF!</v>
      </c>
      <c r="O598" s="21" t="str">
        <f t="shared" si="31"/>
        <v/>
      </c>
      <c r="P598" s="21" t="e">
        <f ca="1">IF(AND(O598&lt;&gt; "", COUNTIF(SAP!#REF!,O598)&gt;0),"Matched", "")</f>
        <v>#REF!</v>
      </c>
      <c r="Q598" s="21" t="str">
        <f ca="1">IF(OR(D598="AC",D598="TR"),"Logic4"&amp;"_"&amp;TEXT(C598,"dd.mm.yyyy") &amp;"_"&amp; 710011.02,"")</f>
        <v>Logic4_04.04.2020_710011.02</v>
      </c>
      <c r="R598" s="21" t="e">
        <f ca="1">IF(AND(Q598&lt;&gt; "", COUNTIF(SAP!#REF!,Q598)&gt;0),"Matched", "")</f>
        <v>#REF!</v>
      </c>
    </row>
    <row r="599" spans="1:18" hidden="1">
      <c r="A599" s="21">
        <v>11563327</v>
      </c>
      <c r="B599" s="22">
        <v>43925</v>
      </c>
      <c r="C599" s="22">
        <v>43925</v>
      </c>
      <c r="D599" s="21" t="s">
        <v>10</v>
      </c>
      <c r="E599" s="23">
        <v>0</v>
      </c>
      <c r="F599" s="23">
        <v>0</v>
      </c>
      <c r="G599" s="23">
        <v>2912</v>
      </c>
      <c r="H599" s="23">
        <v>105132.79</v>
      </c>
      <c r="I599" s="21" t="s">
        <v>11</v>
      </c>
      <c r="J599" s="21" t="s">
        <v>12</v>
      </c>
      <c r="K599" s="21" t="str">
        <f t="shared" si="29"/>
        <v/>
      </c>
      <c r="L599" s="21" t="e">
        <f ca="1">IF(AND(K599&lt;&gt; "", COUNTIF(SAP!#REF!,K599)&gt;0),"Matched", "")</f>
        <v>#REF!</v>
      </c>
      <c r="M599" s="21" t="str">
        <f t="shared" si="30"/>
        <v/>
      </c>
      <c r="N599" s="21" t="e">
        <f ca="1">IF(AND(M599&lt;&gt; "", COUNTIF(SAP!#REF!,M599)&gt;0),"Matched", "")</f>
        <v>#REF!</v>
      </c>
      <c r="O599" s="21" t="str">
        <f t="shared" si="31"/>
        <v/>
      </c>
      <c r="P599" s="21" t="e">
        <f ca="1">IF(AND(O599&lt;&gt; "", COUNTIF(SAP!#REF!,O599)&gt;0),"Matched", "")</f>
        <v>#REF!</v>
      </c>
      <c r="Q599" s="21" t="str">
        <f ca="1">IF(OR(D599="AC",D599="TR"),"Logic4"&amp;"_"&amp;TEXT(C599,"dd.mm.yyyy") &amp;"_"&amp; 710011.02,"")</f>
        <v>Logic4_04.04.2020_710011.02</v>
      </c>
      <c r="R599" s="21" t="e">
        <f ca="1">IF(AND(Q599&lt;&gt; "", COUNTIF(SAP!#REF!,Q599)&gt;0),"Matched", "")</f>
        <v>#REF!</v>
      </c>
    </row>
    <row r="600" spans="1:18" hidden="1">
      <c r="A600" s="21">
        <v>11563327</v>
      </c>
      <c r="B600" s="22">
        <v>43925</v>
      </c>
      <c r="C600" s="22">
        <v>43925</v>
      </c>
      <c r="D600" s="21" t="s">
        <v>10</v>
      </c>
      <c r="E600" s="23">
        <v>0</v>
      </c>
      <c r="F600" s="23">
        <v>0</v>
      </c>
      <c r="G600" s="23">
        <v>2930</v>
      </c>
      <c r="H600" s="23">
        <v>108062.79</v>
      </c>
      <c r="I600" s="21" t="s">
        <v>11</v>
      </c>
      <c r="J600" s="21" t="s">
        <v>12</v>
      </c>
      <c r="K600" s="21" t="str">
        <f t="shared" si="29"/>
        <v/>
      </c>
      <c r="L600" s="21" t="e">
        <f ca="1">IF(AND(K600&lt;&gt; "", COUNTIF(SAP!#REF!,K600)&gt;0),"Matched", "")</f>
        <v>#REF!</v>
      </c>
      <c r="M600" s="21" t="str">
        <f t="shared" si="30"/>
        <v/>
      </c>
      <c r="N600" s="21" t="e">
        <f ca="1">IF(AND(M600&lt;&gt; "", COUNTIF(SAP!#REF!,M600)&gt;0),"Matched", "")</f>
        <v>#REF!</v>
      </c>
      <c r="O600" s="21" t="str">
        <f t="shared" si="31"/>
        <v/>
      </c>
      <c r="P600" s="21" t="e">
        <f ca="1">IF(AND(O600&lt;&gt; "", COUNTIF(SAP!#REF!,O600)&gt;0),"Matched", "")</f>
        <v>#REF!</v>
      </c>
      <c r="Q600" s="21" t="str">
        <f ca="1">IF(OR(D600="AC",D600="TR"),"Logic4"&amp;"_"&amp;TEXT(C600,"dd.mm.yyyy") &amp;"_"&amp; 710011.02,"")</f>
        <v>Logic4_04.04.2020_710011.02</v>
      </c>
      <c r="R600" s="21" t="e">
        <f ca="1">IF(AND(Q600&lt;&gt; "", COUNTIF(SAP!#REF!,Q600)&gt;0),"Matched", "")</f>
        <v>#REF!</v>
      </c>
    </row>
    <row r="601" spans="1:18" hidden="1">
      <c r="A601" s="21">
        <v>11563327</v>
      </c>
      <c r="B601" s="22">
        <v>43925</v>
      </c>
      <c r="C601" s="22">
        <v>43925</v>
      </c>
      <c r="D601" s="21" t="s">
        <v>10</v>
      </c>
      <c r="E601" s="23">
        <v>0</v>
      </c>
      <c r="F601" s="23">
        <v>0</v>
      </c>
      <c r="G601" s="23">
        <v>2988.8</v>
      </c>
      <c r="H601" s="23">
        <v>111051.59</v>
      </c>
      <c r="I601" s="21" t="s">
        <v>11</v>
      </c>
      <c r="J601" s="21" t="s">
        <v>12</v>
      </c>
      <c r="K601" s="21" t="str">
        <f t="shared" si="29"/>
        <v/>
      </c>
      <c r="L601" s="21" t="e">
        <f ca="1">IF(AND(K601&lt;&gt; "", COUNTIF(SAP!#REF!,K601)&gt;0),"Matched", "")</f>
        <v>#REF!</v>
      </c>
      <c r="M601" s="21" t="str">
        <f t="shared" si="30"/>
        <v/>
      </c>
      <c r="N601" s="21" t="e">
        <f ca="1">IF(AND(M601&lt;&gt; "", COUNTIF(SAP!#REF!,M601)&gt;0),"Matched", "")</f>
        <v>#REF!</v>
      </c>
      <c r="O601" s="21" t="str">
        <f t="shared" si="31"/>
        <v/>
      </c>
      <c r="P601" s="21" t="e">
        <f ca="1">IF(AND(O601&lt;&gt; "", COUNTIF(SAP!#REF!,O601)&gt;0),"Matched", "")</f>
        <v>#REF!</v>
      </c>
      <c r="Q601" s="21" t="str">
        <f ca="1">IF(OR(D601="AC",D601="TR"),"Logic4"&amp;"_"&amp;TEXT(C601,"dd.mm.yyyy") &amp;"_"&amp; 710011.02,"")</f>
        <v>Logic4_04.04.2020_710011.02</v>
      </c>
      <c r="R601" s="21" t="e">
        <f ca="1">IF(AND(Q601&lt;&gt; "", COUNTIF(SAP!#REF!,Q601)&gt;0),"Matched", "")</f>
        <v>#REF!</v>
      </c>
    </row>
    <row r="602" spans="1:18" hidden="1">
      <c r="A602" s="21">
        <v>11563327</v>
      </c>
      <c r="B602" s="22">
        <v>43925</v>
      </c>
      <c r="C602" s="22">
        <v>43925</v>
      </c>
      <c r="D602" s="21" t="s">
        <v>10</v>
      </c>
      <c r="E602" s="23">
        <v>0</v>
      </c>
      <c r="F602" s="23">
        <v>0</v>
      </c>
      <c r="G602" s="23">
        <v>3036.2</v>
      </c>
      <c r="H602" s="23">
        <v>114087.79</v>
      </c>
      <c r="I602" s="21" t="s">
        <v>11</v>
      </c>
      <c r="J602" s="21" t="s">
        <v>12</v>
      </c>
      <c r="K602" s="21" t="str">
        <f t="shared" si="29"/>
        <v/>
      </c>
      <c r="L602" s="21" t="e">
        <f ca="1">IF(AND(K602&lt;&gt; "", COUNTIF(SAP!#REF!,K602)&gt;0),"Matched", "")</f>
        <v>#REF!</v>
      </c>
      <c r="M602" s="21" t="str">
        <f t="shared" si="30"/>
        <v/>
      </c>
      <c r="N602" s="21" t="e">
        <f ca="1">IF(AND(M602&lt;&gt; "", COUNTIF(SAP!#REF!,M602)&gt;0),"Matched", "")</f>
        <v>#REF!</v>
      </c>
      <c r="O602" s="21" t="str">
        <f t="shared" si="31"/>
        <v/>
      </c>
      <c r="P602" s="21" t="e">
        <f ca="1">IF(AND(O602&lt;&gt; "", COUNTIF(SAP!#REF!,O602)&gt;0),"Matched", "")</f>
        <v>#REF!</v>
      </c>
      <c r="Q602" s="21" t="str">
        <f ca="1">IF(OR(D602="AC",D602="TR"),"Logic4"&amp;"_"&amp;TEXT(C602,"dd.mm.yyyy") &amp;"_"&amp; 710011.02,"")</f>
        <v>Logic4_04.04.2020_710011.02</v>
      </c>
      <c r="R602" s="21" t="e">
        <f ca="1">IF(AND(Q602&lt;&gt; "", COUNTIF(SAP!#REF!,Q602)&gt;0),"Matched", "")</f>
        <v>#REF!</v>
      </c>
    </row>
    <row r="603" spans="1:18" hidden="1">
      <c r="A603" s="21">
        <v>11563327</v>
      </c>
      <c r="B603" s="22">
        <v>43925</v>
      </c>
      <c r="C603" s="22">
        <v>43925</v>
      </c>
      <c r="D603" s="21" t="s">
        <v>10</v>
      </c>
      <c r="E603" s="23">
        <v>0</v>
      </c>
      <c r="F603" s="23">
        <v>0</v>
      </c>
      <c r="G603" s="23">
        <v>3041.6</v>
      </c>
      <c r="H603" s="23">
        <v>117129.39</v>
      </c>
      <c r="I603" s="21" t="s">
        <v>11</v>
      </c>
      <c r="J603" s="21" t="s">
        <v>12</v>
      </c>
      <c r="K603" s="21" t="str">
        <f t="shared" si="29"/>
        <v/>
      </c>
      <c r="L603" s="21" t="e">
        <f ca="1">IF(AND(K603&lt;&gt; "", COUNTIF(SAP!#REF!,K603)&gt;0),"Matched", "")</f>
        <v>#REF!</v>
      </c>
      <c r="M603" s="21" t="str">
        <f t="shared" si="30"/>
        <v/>
      </c>
      <c r="N603" s="21" t="e">
        <f ca="1">IF(AND(M603&lt;&gt; "", COUNTIF(SAP!#REF!,M603)&gt;0),"Matched", "")</f>
        <v>#REF!</v>
      </c>
      <c r="O603" s="21" t="str">
        <f t="shared" si="31"/>
        <v/>
      </c>
      <c r="P603" s="21" t="e">
        <f ca="1">IF(AND(O603&lt;&gt; "", COUNTIF(SAP!#REF!,O603)&gt;0),"Matched", "")</f>
        <v>#REF!</v>
      </c>
      <c r="Q603" s="21" t="str">
        <f ca="1">IF(OR(D603="AC",D603="TR"),"Logic4"&amp;"_"&amp;TEXT(C603,"dd.mm.yyyy") &amp;"_"&amp; 710011.02,"")</f>
        <v>Logic4_04.04.2020_710011.02</v>
      </c>
      <c r="R603" s="21" t="e">
        <f ca="1">IF(AND(Q603&lt;&gt; "", COUNTIF(SAP!#REF!,Q603)&gt;0),"Matched", "")</f>
        <v>#REF!</v>
      </c>
    </row>
    <row r="604" spans="1:18" hidden="1">
      <c r="A604" s="21">
        <v>11563327</v>
      </c>
      <c r="B604" s="22">
        <v>43925</v>
      </c>
      <c r="C604" s="22">
        <v>43925</v>
      </c>
      <c r="D604" s="21" t="s">
        <v>10</v>
      </c>
      <c r="E604" s="23">
        <v>0</v>
      </c>
      <c r="F604" s="23">
        <v>0</v>
      </c>
      <c r="G604" s="23">
        <v>3086.1</v>
      </c>
      <c r="H604" s="23">
        <v>120215.49</v>
      </c>
      <c r="I604" s="21" t="s">
        <v>11</v>
      </c>
      <c r="J604" s="21" t="s">
        <v>12</v>
      </c>
      <c r="K604" s="21" t="str">
        <f t="shared" si="29"/>
        <v/>
      </c>
      <c r="L604" s="21" t="e">
        <f ca="1">IF(AND(K604&lt;&gt; "", COUNTIF(SAP!#REF!,K604)&gt;0),"Matched", "")</f>
        <v>#REF!</v>
      </c>
      <c r="M604" s="21" t="str">
        <f t="shared" si="30"/>
        <v/>
      </c>
      <c r="N604" s="21" t="e">
        <f ca="1">IF(AND(M604&lt;&gt; "", COUNTIF(SAP!#REF!,M604)&gt;0),"Matched", "")</f>
        <v>#REF!</v>
      </c>
      <c r="O604" s="21" t="str">
        <f t="shared" si="31"/>
        <v/>
      </c>
      <c r="P604" s="21" t="e">
        <f ca="1">IF(AND(O604&lt;&gt; "", COUNTIF(SAP!#REF!,O604)&gt;0),"Matched", "")</f>
        <v>#REF!</v>
      </c>
      <c r="Q604" s="21" t="str">
        <f ca="1">IF(OR(D604="AC",D604="TR"),"Logic4"&amp;"_"&amp;TEXT(C604,"dd.mm.yyyy") &amp;"_"&amp; 710011.02,"")</f>
        <v>Logic4_04.04.2020_710011.02</v>
      </c>
      <c r="R604" s="21" t="e">
        <f ca="1">IF(AND(Q604&lt;&gt; "", COUNTIF(SAP!#REF!,Q604)&gt;0),"Matched", "")</f>
        <v>#REF!</v>
      </c>
    </row>
    <row r="605" spans="1:18" hidden="1">
      <c r="A605" s="21">
        <v>11563327</v>
      </c>
      <c r="B605" s="22">
        <v>43925</v>
      </c>
      <c r="C605" s="22">
        <v>43925</v>
      </c>
      <c r="D605" s="21" t="s">
        <v>10</v>
      </c>
      <c r="E605" s="23">
        <v>0</v>
      </c>
      <c r="F605" s="23">
        <v>0</v>
      </c>
      <c r="G605" s="23">
        <v>3153</v>
      </c>
      <c r="H605" s="23">
        <v>123368.49</v>
      </c>
      <c r="I605" s="21" t="s">
        <v>11</v>
      </c>
      <c r="J605" s="21" t="s">
        <v>12</v>
      </c>
      <c r="K605" s="21" t="str">
        <f t="shared" si="29"/>
        <v/>
      </c>
      <c r="L605" s="21" t="e">
        <f ca="1">IF(AND(K605&lt;&gt; "", COUNTIF(SAP!#REF!,K605)&gt;0),"Matched", "")</f>
        <v>#REF!</v>
      </c>
      <c r="M605" s="21" t="str">
        <f t="shared" si="30"/>
        <v/>
      </c>
      <c r="N605" s="21" t="e">
        <f ca="1">IF(AND(M605&lt;&gt; "", COUNTIF(SAP!#REF!,M605)&gt;0),"Matched", "")</f>
        <v>#REF!</v>
      </c>
      <c r="O605" s="21" t="str">
        <f t="shared" si="31"/>
        <v/>
      </c>
      <c r="P605" s="21" t="e">
        <f ca="1">IF(AND(O605&lt;&gt; "", COUNTIF(SAP!#REF!,O605)&gt;0),"Matched", "")</f>
        <v>#REF!</v>
      </c>
      <c r="Q605" s="21" t="str">
        <f ca="1">IF(OR(D605="AC",D605="TR"),"Logic4"&amp;"_"&amp;TEXT(C605,"dd.mm.yyyy") &amp;"_"&amp; 710011.02,"")</f>
        <v>Logic4_04.04.2020_710011.02</v>
      </c>
      <c r="R605" s="21" t="e">
        <f ca="1">IF(AND(Q605&lt;&gt; "", COUNTIF(SAP!#REF!,Q605)&gt;0),"Matched", "")</f>
        <v>#REF!</v>
      </c>
    </row>
    <row r="606" spans="1:18" hidden="1">
      <c r="A606" s="21">
        <v>11563327</v>
      </c>
      <c r="B606" s="22">
        <v>43925</v>
      </c>
      <c r="C606" s="22">
        <v>43925</v>
      </c>
      <c r="D606" s="21" t="s">
        <v>10</v>
      </c>
      <c r="E606" s="23">
        <v>0</v>
      </c>
      <c r="F606" s="23">
        <v>0</v>
      </c>
      <c r="G606" s="23">
        <v>3186.11</v>
      </c>
      <c r="H606" s="23">
        <v>126554.6</v>
      </c>
      <c r="I606" s="21" t="s">
        <v>11</v>
      </c>
      <c r="J606" s="21" t="s">
        <v>12</v>
      </c>
      <c r="K606" s="21" t="str">
        <f t="shared" si="29"/>
        <v/>
      </c>
      <c r="L606" s="21" t="e">
        <f ca="1">IF(AND(K606&lt;&gt; "", COUNTIF(SAP!#REF!,K606)&gt;0),"Matched", "")</f>
        <v>#REF!</v>
      </c>
      <c r="M606" s="21" t="str">
        <f t="shared" si="30"/>
        <v/>
      </c>
      <c r="N606" s="21" t="e">
        <f ca="1">IF(AND(M606&lt;&gt; "", COUNTIF(SAP!#REF!,M606)&gt;0),"Matched", "")</f>
        <v>#REF!</v>
      </c>
      <c r="O606" s="21" t="str">
        <f t="shared" si="31"/>
        <v/>
      </c>
      <c r="P606" s="21" t="e">
        <f ca="1">IF(AND(O606&lt;&gt; "", COUNTIF(SAP!#REF!,O606)&gt;0),"Matched", "")</f>
        <v>#REF!</v>
      </c>
      <c r="Q606" s="21" t="str">
        <f ca="1">IF(OR(D606="AC",D606="TR"),"Logic4"&amp;"_"&amp;TEXT(C606,"dd.mm.yyyy") &amp;"_"&amp; 710011.02,"")</f>
        <v>Logic4_04.04.2020_710011.02</v>
      </c>
      <c r="R606" s="21" t="e">
        <f ca="1">IF(AND(Q606&lt;&gt; "", COUNTIF(SAP!#REF!,Q606)&gt;0),"Matched", "")</f>
        <v>#REF!</v>
      </c>
    </row>
    <row r="607" spans="1:18" hidden="1">
      <c r="A607" s="21">
        <v>11563327</v>
      </c>
      <c r="B607" s="22">
        <v>43925</v>
      </c>
      <c r="C607" s="22">
        <v>43925</v>
      </c>
      <c r="D607" s="21" t="s">
        <v>10</v>
      </c>
      <c r="E607" s="23">
        <v>0</v>
      </c>
      <c r="F607" s="23">
        <v>0</v>
      </c>
      <c r="G607" s="23">
        <v>3384.96</v>
      </c>
      <c r="H607" s="23">
        <v>129939.56</v>
      </c>
      <c r="I607" s="21" t="s">
        <v>11</v>
      </c>
      <c r="J607" s="21" t="s">
        <v>12</v>
      </c>
      <c r="K607" s="21" t="str">
        <f t="shared" si="29"/>
        <v/>
      </c>
      <c r="L607" s="21" t="e">
        <f ca="1">IF(AND(K607&lt;&gt; "", COUNTIF(SAP!#REF!,K607)&gt;0),"Matched", "")</f>
        <v>#REF!</v>
      </c>
      <c r="M607" s="21" t="str">
        <f t="shared" si="30"/>
        <v/>
      </c>
      <c r="N607" s="21" t="e">
        <f ca="1">IF(AND(M607&lt;&gt; "", COUNTIF(SAP!#REF!,M607)&gt;0),"Matched", "")</f>
        <v>#REF!</v>
      </c>
      <c r="O607" s="21" t="str">
        <f t="shared" si="31"/>
        <v/>
      </c>
      <c r="P607" s="21" t="e">
        <f ca="1">IF(AND(O607&lt;&gt; "", COUNTIF(SAP!#REF!,O607)&gt;0),"Matched", "")</f>
        <v>#REF!</v>
      </c>
      <c r="Q607" s="21" t="str">
        <f ca="1">IF(OR(D607="AC",D607="TR"),"Logic4"&amp;"_"&amp;TEXT(C607,"dd.mm.yyyy") &amp;"_"&amp; 710011.02,"")</f>
        <v>Logic4_04.04.2020_710011.02</v>
      </c>
      <c r="R607" s="21" t="e">
        <f ca="1">IF(AND(Q607&lt;&gt; "", COUNTIF(SAP!#REF!,Q607)&gt;0),"Matched", "")</f>
        <v>#REF!</v>
      </c>
    </row>
    <row r="608" spans="1:18" hidden="1">
      <c r="A608" s="21">
        <v>11563327</v>
      </c>
      <c r="B608" s="22">
        <v>43925</v>
      </c>
      <c r="C608" s="22">
        <v>43925</v>
      </c>
      <c r="D608" s="21" t="s">
        <v>10</v>
      </c>
      <c r="E608" s="23">
        <v>0</v>
      </c>
      <c r="F608" s="23">
        <v>0</v>
      </c>
      <c r="G608" s="23">
        <v>3700</v>
      </c>
      <c r="H608" s="23">
        <v>133639.56</v>
      </c>
      <c r="I608" s="21" t="s">
        <v>11</v>
      </c>
      <c r="J608" s="21" t="s">
        <v>12</v>
      </c>
      <c r="K608" s="21" t="str">
        <f t="shared" si="29"/>
        <v/>
      </c>
      <c r="L608" s="21" t="e">
        <f ca="1">IF(AND(K608&lt;&gt; "", COUNTIF(SAP!#REF!,K608)&gt;0),"Matched", "")</f>
        <v>#REF!</v>
      </c>
      <c r="M608" s="21" t="str">
        <f t="shared" si="30"/>
        <v/>
      </c>
      <c r="N608" s="21" t="e">
        <f ca="1">IF(AND(M608&lt;&gt; "", COUNTIF(SAP!#REF!,M608)&gt;0),"Matched", "")</f>
        <v>#REF!</v>
      </c>
      <c r="O608" s="21" t="str">
        <f t="shared" si="31"/>
        <v/>
      </c>
      <c r="P608" s="21" t="e">
        <f ca="1">IF(AND(O608&lt;&gt; "", COUNTIF(SAP!#REF!,O608)&gt;0),"Matched", "")</f>
        <v>#REF!</v>
      </c>
      <c r="Q608" s="21" t="str">
        <f ca="1">IF(OR(D608="AC",D608="TR"),"Logic4"&amp;"_"&amp;TEXT(C608,"dd.mm.yyyy") &amp;"_"&amp; 710011.02,"")</f>
        <v>Logic4_04.04.2020_710011.02</v>
      </c>
      <c r="R608" s="21" t="e">
        <f ca="1">IF(AND(Q608&lt;&gt; "", COUNTIF(SAP!#REF!,Q608)&gt;0),"Matched", "")</f>
        <v>#REF!</v>
      </c>
    </row>
    <row r="609" spans="1:18" hidden="1">
      <c r="A609" s="21">
        <v>11563327</v>
      </c>
      <c r="B609" s="22">
        <v>43925</v>
      </c>
      <c r="C609" s="22">
        <v>43925</v>
      </c>
      <c r="D609" s="21" t="s">
        <v>10</v>
      </c>
      <c r="E609" s="23">
        <v>0</v>
      </c>
      <c r="F609" s="23">
        <v>0</v>
      </c>
      <c r="G609" s="23">
        <v>3766</v>
      </c>
      <c r="H609" s="23">
        <v>137405.56</v>
      </c>
      <c r="I609" s="21" t="s">
        <v>11</v>
      </c>
      <c r="J609" s="21" t="s">
        <v>12</v>
      </c>
      <c r="K609" s="21" t="str">
        <f t="shared" si="29"/>
        <v/>
      </c>
      <c r="L609" s="21" t="e">
        <f ca="1">IF(AND(K609&lt;&gt; "", COUNTIF(SAP!#REF!,K609)&gt;0),"Matched", "")</f>
        <v>#REF!</v>
      </c>
      <c r="M609" s="21" t="str">
        <f t="shared" si="30"/>
        <v/>
      </c>
      <c r="N609" s="21" t="e">
        <f ca="1">IF(AND(M609&lt;&gt; "", COUNTIF(SAP!#REF!,M609)&gt;0),"Matched", "")</f>
        <v>#REF!</v>
      </c>
      <c r="O609" s="21" t="str">
        <f t="shared" si="31"/>
        <v/>
      </c>
      <c r="P609" s="21" t="e">
        <f ca="1">IF(AND(O609&lt;&gt; "", COUNTIF(SAP!#REF!,O609)&gt;0),"Matched", "")</f>
        <v>#REF!</v>
      </c>
      <c r="Q609" s="21" t="str">
        <f ca="1">IF(OR(D609="AC",D609="TR"),"Logic4"&amp;"_"&amp;TEXT(C609,"dd.mm.yyyy") &amp;"_"&amp; 710011.02,"")</f>
        <v>Logic4_04.04.2020_710011.02</v>
      </c>
      <c r="R609" s="21" t="e">
        <f ca="1">IF(AND(Q609&lt;&gt; "", COUNTIF(SAP!#REF!,Q609)&gt;0),"Matched", "")</f>
        <v>#REF!</v>
      </c>
    </row>
    <row r="610" spans="1:18" hidden="1">
      <c r="A610" s="21">
        <v>11563327</v>
      </c>
      <c r="B610" s="22">
        <v>43925</v>
      </c>
      <c r="C610" s="22">
        <v>43925</v>
      </c>
      <c r="D610" s="21" t="s">
        <v>10</v>
      </c>
      <c r="E610" s="23">
        <v>0</v>
      </c>
      <c r="F610" s="23">
        <v>0</v>
      </c>
      <c r="G610" s="23">
        <v>3855.23</v>
      </c>
      <c r="H610" s="23">
        <v>141260.79</v>
      </c>
      <c r="I610" s="21" t="s">
        <v>11</v>
      </c>
      <c r="J610" s="21" t="s">
        <v>12</v>
      </c>
      <c r="K610" s="21" t="str">
        <f t="shared" si="29"/>
        <v/>
      </c>
      <c r="L610" s="21" t="e">
        <f ca="1">IF(AND(K610&lt;&gt; "", COUNTIF(SAP!#REF!,K610)&gt;0),"Matched", "")</f>
        <v>#REF!</v>
      </c>
      <c r="M610" s="21" t="str">
        <f t="shared" si="30"/>
        <v/>
      </c>
      <c r="N610" s="21" t="e">
        <f ca="1">IF(AND(M610&lt;&gt; "", COUNTIF(SAP!#REF!,M610)&gt;0),"Matched", "")</f>
        <v>#REF!</v>
      </c>
      <c r="O610" s="21" t="str">
        <f t="shared" si="31"/>
        <v/>
      </c>
      <c r="P610" s="21" t="e">
        <f ca="1">IF(AND(O610&lt;&gt; "", COUNTIF(SAP!#REF!,O610)&gt;0),"Matched", "")</f>
        <v>#REF!</v>
      </c>
      <c r="Q610" s="21" t="str">
        <f ca="1">IF(OR(D610="AC",D610="TR"),"Logic4"&amp;"_"&amp;TEXT(C610,"dd.mm.yyyy") &amp;"_"&amp; 710011.02,"")</f>
        <v>Logic4_04.04.2020_710011.02</v>
      </c>
      <c r="R610" s="21" t="e">
        <f ca="1">IF(AND(Q610&lt;&gt; "", COUNTIF(SAP!#REF!,Q610)&gt;0),"Matched", "")</f>
        <v>#REF!</v>
      </c>
    </row>
    <row r="611" spans="1:18" hidden="1">
      <c r="A611" s="21">
        <v>11563327</v>
      </c>
      <c r="B611" s="22">
        <v>43925</v>
      </c>
      <c r="C611" s="22">
        <v>43925</v>
      </c>
      <c r="D611" s="21" t="s">
        <v>10</v>
      </c>
      <c r="E611" s="23">
        <v>0</v>
      </c>
      <c r="F611" s="23">
        <v>0</v>
      </c>
      <c r="G611" s="23">
        <v>3875.04</v>
      </c>
      <c r="H611" s="23">
        <v>145135.82999999999</v>
      </c>
      <c r="I611" s="21" t="s">
        <v>11</v>
      </c>
      <c r="J611" s="21" t="s">
        <v>12</v>
      </c>
      <c r="K611" s="21" t="str">
        <f t="shared" si="29"/>
        <v/>
      </c>
      <c r="L611" s="21" t="e">
        <f ca="1">IF(AND(K611&lt;&gt; "", COUNTIF(SAP!#REF!,K611)&gt;0),"Matched", "")</f>
        <v>#REF!</v>
      </c>
      <c r="M611" s="21" t="str">
        <f t="shared" si="30"/>
        <v/>
      </c>
      <c r="N611" s="21" t="e">
        <f ca="1">IF(AND(M611&lt;&gt; "", COUNTIF(SAP!#REF!,M611)&gt;0),"Matched", "")</f>
        <v>#REF!</v>
      </c>
      <c r="O611" s="21" t="str">
        <f t="shared" si="31"/>
        <v/>
      </c>
      <c r="P611" s="21" t="e">
        <f ca="1">IF(AND(O611&lt;&gt; "", COUNTIF(SAP!#REF!,O611)&gt;0),"Matched", "")</f>
        <v>#REF!</v>
      </c>
      <c r="Q611" s="21" t="str">
        <f ca="1">IF(OR(D611="AC",D611="TR"),"Logic4"&amp;"_"&amp;TEXT(C611,"dd.mm.yyyy") &amp;"_"&amp; 710011.02,"")</f>
        <v>Logic4_04.04.2020_710011.02</v>
      </c>
      <c r="R611" s="21" t="e">
        <f ca="1">IF(AND(Q611&lt;&gt; "", COUNTIF(SAP!#REF!,Q611)&gt;0),"Matched", "")</f>
        <v>#REF!</v>
      </c>
    </row>
    <row r="612" spans="1:18" hidden="1">
      <c r="A612" s="21">
        <v>11563327</v>
      </c>
      <c r="B612" s="22">
        <v>43925</v>
      </c>
      <c r="C612" s="22">
        <v>43925</v>
      </c>
      <c r="D612" s="21" t="s">
        <v>10</v>
      </c>
      <c r="E612" s="23">
        <v>0</v>
      </c>
      <c r="F612" s="23">
        <v>0</v>
      </c>
      <c r="G612" s="23">
        <v>3899</v>
      </c>
      <c r="H612" s="23">
        <v>149034.82999999999</v>
      </c>
      <c r="I612" s="21" t="s">
        <v>11</v>
      </c>
      <c r="J612" s="21" t="s">
        <v>12</v>
      </c>
      <c r="K612" s="21" t="str">
        <f t="shared" si="29"/>
        <v/>
      </c>
      <c r="L612" s="21" t="e">
        <f ca="1">IF(AND(K612&lt;&gt; "", COUNTIF(SAP!#REF!,K612)&gt;0),"Matched", "")</f>
        <v>#REF!</v>
      </c>
      <c r="M612" s="21" t="str">
        <f t="shared" si="30"/>
        <v/>
      </c>
      <c r="N612" s="21" t="e">
        <f ca="1">IF(AND(M612&lt;&gt; "", COUNTIF(SAP!#REF!,M612)&gt;0),"Matched", "")</f>
        <v>#REF!</v>
      </c>
      <c r="O612" s="21" t="str">
        <f t="shared" si="31"/>
        <v/>
      </c>
      <c r="P612" s="21" t="e">
        <f ca="1">IF(AND(O612&lt;&gt; "", COUNTIF(SAP!#REF!,O612)&gt;0),"Matched", "")</f>
        <v>#REF!</v>
      </c>
      <c r="Q612" s="21" t="str">
        <f ca="1">IF(OR(D612="AC",D612="TR"),"Logic4"&amp;"_"&amp;TEXT(C612,"dd.mm.yyyy") &amp;"_"&amp; 710011.02,"")</f>
        <v>Logic4_04.04.2020_710011.02</v>
      </c>
      <c r="R612" s="21" t="e">
        <f ca="1">IF(AND(Q612&lt;&gt; "", COUNTIF(SAP!#REF!,Q612)&gt;0),"Matched", "")</f>
        <v>#REF!</v>
      </c>
    </row>
    <row r="613" spans="1:18" hidden="1">
      <c r="A613" s="21">
        <v>11563327</v>
      </c>
      <c r="B613" s="22">
        <v>43925</v>
      </c>
      <c r="C613" s="22">
        <v>43925</v>
      </c>
      <c r="D613" s="21" t="s">
        <v>10</v>
      </c>
      <c r="E613" s="23">
        <v>0</v>
      </c>
      <c r="F613" s="23">
        <v>0</v>
      </c>
      <c r="G613" s="23">
        <v>3948.2</v>
      </c>
      <c r="H613" s="23">
        <v>152983.03</v>
      </c>
      <c r="I613" s="21" t="s">
        <v>11</v>
      </c>
      <c r="J613" s="21" t="s">
        <v>12</v>
      </c>
      <c r="K613" s="21" t="str">
        <f t="shared" si="29"/>
        <v/>
      </c>
      <c r="L613" s="21" t="e">
        <f ca="1">IF(AND(K613&lt;&gt; "", COUNTIF(SAP!#REF!,K613)&gt;0),"Matched", "")</f>
        <v>#REF!</v>
      </c>
      <c r="M613" s="21" t="str">
        <f t="shared" si="30"/>
        <v/>
      </c>
      <c r="N613" s="21" t="e">
        <f ca="1">IF(AND(M613&lt;&gt; "", COUNTIF(SAP!#REF!,M613)&gt;0),"Matched", "")</f>
        <v>#REF!</v>
      </c>
      <c r="O613" s="21" t="str">
        <f t="shared" si="31"/>
        <v/>
      </c>
      <c r="P613" s="21" t="e">
        <f ca="1">IF(AND(O613&lt;&gt; "", COUNTIF(SAP!#REF!,O613)&gt;0),"Matched", "")</f>
        <v>#REF!</v>
      </c>
      <c r="Q613" s="21" t="str">
        <f ca="1">IF(OR(D613="AC",D613="TR"),"Logic4"&amp;"_"&amp;TEXT(C613,"dd.mm.yyyy") &amp;"_"&amp; 710011.02,"")</f>
        <v>Logic4_04.04.2020_710011.02</v>
      </c>
      <c r="R613" s="21" t="e">
        <f ca="1">IF(AND(Q613&lt;&gt; "", COUNTIF(SAP!#REF!,Q613)&gt;0),"Matched", "")</f>
        <v>#REF!</v>
      </c>
    </row>
    <row r="614" spans="1:18" hidden="1">
      <c r="A614" s="21">
        <v>11563327</v>
      </c>
      <c r="B614" s="22">
        <v>43925</v>
      </c>
      <c r="C614" s="22">
        <v>43925</v>
      </c>
      <c r="D614" s="21" t="s">
        <v>10</v>
      </c>
      <c r="E614" s="23">
        <v>0</v>
      </c>
      <c r="F614" s="23">
        <v>0</v>
      </c>
      <c r="G614" s="23">
        <v>4024.93</v>
      </c>
      <c r="H614" s="23">
        <v>157007.96</v>
      </c>
      <c r="I614" s="21" t="s">
        <v>11</v>
      </c>
      <c r="J614" s="21" t="s">
        <v>12</v>
      </c>
      <c r="K614" s="21" t="str">
        <f t="shared" si="29"/>
        <v/>
      </c>
      <c r="L614" s="21" t="e">
        <f ca="1">IF(AND(K614&lt;&gt; "", COUNTIF(SAP!#REF!,K614)&gt;0),"Matched", "")</f>
        <v>#REF!</v>
      </c>
      <c r="M614" s="21" t="str">
        <f t="shared" si="30"/>
        <v/>
      </c>
      <c r="N614" s="21" t="e">
        <f ca="1">IF(AND(M614&lt;&gt; "", COUNTIF(SAP!#REF!,M614)&gt;0),"Matched", "")</f>
        <v>#REF!</v>
      </c>
      <c r="O614" s="21" t="str">
        <f t="shared" si="31"/>
        <v/>
      </c>
      <c r="P614" s="21" t="e">
        <f ca="1">IF(AND(O614&lt;&gt; "", COUNTIF(SAP!#REF!,O614)&gt;0),"Matched", "")</f>
        <v>#REF!</v>
      </c>
      <c r="Q614" s="21" t="str">
        <f ca="1">IF(OR(D614="AC",D614="TR"),"Logic4"&amp;"_"&amp;TEXT(C614,"dd.mm.yyyy") &amp;"_"&amp; 710011.02,"")</f>
        <v>Logic4_04.04.2020_710011.02</v>
      </c>
      <c r="R614" s="21" t="e">
        <f ca="1">IF(AND(Q614&lt;&gt; "", COUNTIF(SAP!#REF!,Q614)&gt;0),"Matched", "")</f>
        <v>#REF!</v>
      </c>
    </row>
    <row r="615" spans="1:18" hidden="1">
      <c r="A615" s="21">
        <v>11563327</v>
      </c>
      <c r="B615" s="22">
        <v>43925</v>
      </c>
      <c r="C615" s="22">
        <v>43925</v>
      </c>
      <c r="D615" s="21" t="s">
        <v>10</v>
      </c>
      <c r="E615" s="23">
        <v>0</v>
      </c>
      <c r="F615" s="23">
        <v>0</v>
      </c>
      <c r="G615" s="23">
        <v>4150.8999999999996</v>
      </c>
      <c r="H615" s="23">
        <v>161158.85999999999</v>
      </c>
      <c r="I615" s="21" t="s">
        <v>11</v>
      </c>
      <c r="J615" s="21" t="s">
        <v>12</v>
      </c>
      <c r="K615" s="21" t="str">
        <f t="shared" si="29"/>
        <v/>
      </c>
      <c r="L615" s="21" t="e">
        <f ca="1">IF(AND(K615&lt;&gt; "", COUNTIF(SAP!#REF!,K615)&gt;0),"Matched", "")</f>
        <v>#REF!</v>
      </c>
      <c r="M615" s="21" t="str">
        <f t="shared" si="30"/>
        <v/>
      </c>
      <c r="N615" s="21" t="e">
        <f ca="1">IF(AND(M615&lt;&gt; "", COUNTIF(SAP!#REF!,M615)&gt;0),"Matched", "")</f>
        <v>#REF!</v>
      </c>
      <c r="O615" s="21" t="str">
        <f t="shared" si="31"/>
        <v/>
      </c>
      <c r="P615" s="21" t="e">
        <f ca="1">IF(AND(O615&lt;&gt; "", COUNTIF(SAP!#REF!,O615)&gt;0),"Matched", "")</f>
        <v>#REF!</v>
      </c>
      <c r="Q615" s="21" t="str">
        <f ca="1">IF(OR(D615="AC",D615="TR"),"Logic4"&amp;"_"&amp;TEXT(C615,"dd.mm.yyyy") &amp;"_"&amp; 710011.02,"")</f>
        <v>Logic4_04.04.2020_710011.02</v>
      </c>
      <c r="R615" s="21" t="e">
        <f ca="1">IF(AND(Q615&lt;&gt; "", COUNTIF(SAP!#REF!,Q615)&gt;0),"Matched", "")</f>
        <v>#REF!</v>
      </c>
    </row>
    <row r="616" spans="1:18" hidden="1">
      <c r="A616" s="21">
        <v>11563327</v>
      </c>
      <c r="B616" s="22">
        <v>43925</v>
      </c>
      <c r="C616" s="22">
        <v>43925</v>
      </c>
      <c r="D616" s="21" t="s">
        <v>10</v>
      </c>
      <c r="E616" s="23">
        <v>0</v>
      </c>
      <c r="F616" s="23">
        <v>0</v>
      </c>
      <c r="G616" s="23">
        <v>4167</v>
      </c>
      <c r="H616" s="23">
        <v>165325.85999999999</v>
      </c>
      <c r="I616" s="21" t="s">
        <v>11</v>
      </c>
      <c r="J616" s="21" t="s">
        <v>12</v>
      </c>
      <c r="K616" s="21" t="str">
        <f t="shared" si="29"/>
        <v/>
      </c>
      <c r="L616" s="21" t="e">
        <f ca="1">IF(AND(K616&lt;&gt; "", COUNTIF(SAP!#REF!,K616)&gt;0),"Matched", "")</f>
        <v>#REF!</v>
      </c>
      <c r="M616" s="21" t="str">
        <f t="shared" si="30"/>
        <v/>
      </c>
      <c r="N616" s="21" t="e">
        <f ca="1">IF(AND(M616&lt;&gt; "", COUNTIF(SAP!#REF!,M616)&gt;0),"Matched", "")</f>
        <v>#REF!</v>
      </c>
      <c r="O616" s="21" t="str">
        <f t="shared" si="31"/>
        <v/>
      </c>
      <c r="P616" s="21" t="e">
        <f ca="1">IF(AND(O616&lt;&gt; "", COUNTIF(SAP!#REF!,O616)&gt;0),"Matched", "")</f>
        <v>#REF!</v>
      </c>
      <c r="Q616" s="21" t="str">
        <f ca="1">IF(OR(D616="AC",D616="TR"),"Logic4"&amp;"_"&amp;TEXT(C616,"dd.mm.yyyy") &amp;"_"&amp; 710011.02,"")</f>
        <v>Logic4_04.04.2020_710011.02</v>
      </c>
      <c r="R616" s="21" t="e">
        <f ca="1">IF(AND(Q616&lt;&gt; "", COUNTIF(SAP!#REF!,Q616)&gt;0),"Matched", "")</f>
        <v>#REF!</v>
      </c>
    </row>
    <row r="617" spans="1:18" hidden="1">
      <c r="A617" s="21">
        <v>11563327</v>
      </c>
      <c r="B617" s="22">
        <v>43925</v>
      </c>
      <c r="C617" s="22">
        <v>43925</v>
      </c>
      <c r="D617" s="21" t="s">
        <v>10</v>
      </c>
      <c r="E617" s="23">
        <v>0</v>
      </c>
      <c r="F617" s="23">
        <v>0</v>
      </c>
      <c r="G617" s="23">
        <v>4206</v>
      </c>
      <c r="H617" s="23">
        <v>169531.86</v>
      </c>
      <c r="I617" s="21" t="s">
        <v>11</v>
      </c>
      <c r="J617" s="21" t="s">
        <v>12</v>
      </c>
      <c r="K617" s="21" t="str">
        <f t="shared" si="29"/>
        <v/>
      </c>
      <c r="L617" s="21" t="e">
        <f ca="1">IF(AND(K617&lt;&gt; "", COUNTIF(SAP!#REF!,K617)&gt;0),"Matched", "")</f>
        <v>#REF!</v>
      </c>
      <c r="M617" s="21" t="str">
        <f t="shared" si="30"/>
        <v/>
      </c>
      <c r="N617" s="21" t="e">
        <f ca="1">IF(AND(M617&lt;&gt; "", COUNTIF(SAP!#REF!,M617)&gt;0),"Matched", "")</f>
        <v>#REF!</v>
      </c>
      <c r="O617" s="21" t="str">
        <f t="shared" si="31"/>
        <v/>
      </c>
      <c r="P617" s="21" t="e">
        <f ca="1">IF(AND(O617&lt;&gt; "", COUNTIF(SAP!#REF!,O617)&gt;0),"Matched", "")</f>
        <v>#REF!</v>
      </c>
      <c r="Q617" s="21" t="str">
        <f ca="1">IF(OR(D617="AC",D617="TR"),"Logic4"&amp;"_"&amp;TEXT(C617,"dd.mm.yyyy") &amp;"_"&amp; 710011.02,"")</f>
        <v>Logic4_04.04.2020_710011.02</v>
      </c>
      <c r="R617" s="21" t="e">
        <f ca="1">IF(AND(Q617&lt;&gt; "", COUNTIF(SAP!#REF!,Q617)&gt;0),"Matched", "")</f>
        <v>#REF!</v>
      </c>
    </row>
    <row r="618" spans="1:18" hidden="1">
      <c r="A618" s="21">
        <v>11563327</v>
      </c>
      <c r="B618" s="22">
        <v>43925</v>
      </c>
      <c r="C618" s="22">
        <v>43925</v>
      </c>
      <c r="D618" s="21" t="s">
        <v>10</v>
      </c>
      <c r="E618" s="23">
        <v>0</v>
      </c>
      <c r="F618" s="23">
        <v>0</v>
      </c>
      <c r="G618" s="23">
        <v>4217</v>
      </c>
      <c r="H618" s="23">
        <v>173748.86</v>
      </c>
      <c r="I618" s="21" t="s">
        <v>11</v>
      </c>
      <c r="J618" s="21" t="s">
        <v>12</v>
      </c>
      <c r="K618" s="21" t="str">
        <f t="shared" si="29"/>
        <v/>
      </c>
      <c r="L618" s="21" t="e">
        <f ca="1">IF(AND(K618&lt;&gt; "", COUNTIF(SAP!#REF!,K618)&gt;0),"Matched", "")</f>
        <v>#REF!</v>
      </c>
      <c r="M618" s="21" t="str">
        <f t="shared" si="30"/>
        <v/>
      </c>
      <c r="N618" s="21" t="e">
        <f ca="1">IF(AND(M618&lt;&gt; "", COUNTIF(SAP!#REF!,M618)&gt;0),"Matched", "")</f>
        <v>#REF!</v>
      </c>
      <c r="O618" s="21" t="str">
        <f t="shared" si="31"/>
        <v/>
      </c>
      <c r="P618" s="21" t="e">
        <f ca="1">IF(AND(O618&lt;&gt; "", COUNTIF(SAP!#REF!,O618)&gt;0),"Matched", "")</f>
        <v>#REF!</v>
      </c>
      <c r="Q618" s="21" t="str">
        <f ca="1">IF(OR(D618="AC",D618="TR"),"Logic4"&amp;"_"&amp;TEXT(C618,"dd.mm.yyyy") &amp;"_"&amp; 710011.02,"")</f>
        <v>Logic4_04.04.2020_710011.02</v>
      </c>
      <c r="R618" s="21" t="e">
        <f ca="1">IF(AND(Q618&lt;&gt; "", COUNTIF(SAP!#REF!,Q618)&gt;0),"Matched", "")</f>
        <v>#REF!</v>
      </c>
    </row>
    <row r="619" spans="1:18" hidden="1">
      <c r="A619" s="21">
        <v>11563327</v>
      </c>
      <c r="B619" s="22">
        <v>43925</v>
      </c>
      <c r="C619" s="22">
        <v>43925</v>
      </c>
      <c r="D619" s="21" t="s">
        <v>10</v>
      </c>
      <c r="E619" s="23">
        <v>0</v>
      </c>
      <c r="F619" s="23">
        <v>0</v>
      </c>
      <c r="G619" s="23">
        <v>4230</v>
      </c>
      <c r="H619" s="23">
        <v>177978.86</v>
      </c>
      <c r="I619" s="21" t="s">
        <v>11</v>
      </c>
      <c r="J619" s="21" t="s">
        <v>12</v>
      </c>
      <c r="K619" s="21" t="str">
        <f t="shared" si="29"/>
        <v/>
      </c>
      <c r="L619" s="21" t="e">
        <f ca="1">IF(AND(K619&lt;&gt; "", COUNTIF(SAP!#REF!,K619)&gt;0),"Matched", "")</f>
        <v>#REF!</v>
      </c>
      <c r="M619" s="21" t="str">
        <f t="shared" si="30"/>
        <v/>
      </c>
      <c r="N619" s="21" t="e">
        <f ca="1">IF(AND(M619&lt;&gt; "", COUNTIF(SAP!#REF!,M619)&gt;0),"Matched", "")</f>
        <v>#REF!</v>
      </c>
      <c r="O619" s="21" t="str">
        <f t="shared" si="31"/>
        <v/>
      </c>
      <c r="P619" s="21" t="e">
        <f ca="1">IF(AND(O619&lt;&gt; "", COUNTIF(SAP!#REF!,O619)&gt;0),"Matched", "")</f>
        <v>#REF!</v>
      </c>
      <c r="Q619" s="21" t="str">
        <f ca="1">IF(OR(D619="AC",D619="TR"),"Logic4"&amp;"_"&amp;TEXT(C619,"dd.mm.yyyy") &amp;"_"&amp; 710011.02,"")</f>
        <v>Logic4_04.04.2020_710011.02</v>
      </c>
      <c r="R619" s="21" t="e">
        <f ca="1">IF(AND(Q619&lt;&gt; "", COUNTIF(SAP!#REF!,Q619)&gt;0),"Matched", "")</f>
        <v>#REF!</v>
      </c>
    </row>
    <row r="620" spans="1:18" hidden="1">
      <c r="A620" s="21">
        <v>11563327</v>
      </c>
      <c r="B620" s="22">
        <v>43925</v>
      </c>
      <c r="C620" s="22">
        <v>43925</v>
      </c>
      <c r="D620" s="21" t="s">
        <v>10</v>
      </c>
      <c r="E620" s="23">
        <v>0</v>
      </c>
      <c r="F620" s="23">
        <v>0</v>
      </c>
      <c r="G620" s="23">
        <v>4258.47</v>
      </c>
      <c r="H620" s="23">
        <v>182237.33</v>
      </c>
      <c r="I620" s="21" t="s">
        <v>11</v>
      </c>
      <c r="J620" s="21" t="s">
        <v>12</v>
      </c>
      <c r="K620" s="21" t="str">
        <f t="shared" si="29"/>
        <v/>
      </c>
      <c r="L620" s="21" t="e">
        <f ca="1">IF(AND(K620&lt;&gt; "", COUNTIF(SAP!#REF!,K620)&gt;0),"Matched", "")</f>
        <v>#REF!</v>
      </c>
      <c r="M620" s="21" t="str">
        <f t="shared" si="30"/>
        <v/>
      </c>
      <c r="N620" s="21" t="e">
        <f ca="1">IF(AND(M620&lt;&gt; "", COUNTIF(SAP!#REF!,M620)&gt;0),"Matched", "")</f>
        <v>#REF!</v>
      </c>
      <c r="O620" s="21" t="str">
        <f t="shared" si="31"/>
        <v/>
      </c>
      <c r="P620" s="21" t="e">
        <f ca="1">IF(AND(O620&lt;&gt; "", COUNTIF(SAP!#REF!,O620)&gt;0),"Matched", "")</f>
        <v>#REF!</v>
      </c>
      <c r="Q620" s="21" t="str">
        <f ca="1">IF(OR(D620="AC",D620="TR"),"Logic4"&amp;"_"&amp;TEXT(C620,"dd.mm.yyyy") &amp;"_"&amp; 710011.02,"")</f>
        <v>Logic4_04.04.2020_710011.02</v>
      </c>
      <c r="R620" s="21" t="e">
        <f ca="1">IF(AND(Q620&lt;&gt; "", COUNTIF(SAP!#REF!,Q620)&gt;0),"Matched", "")</f>
        <v>#REF!</v>
      </c>
    </row>
    <row r="621" spans="1:18" hidden="1">
      <c r="A621" s="21">
        <v>11563327</v>
      </c>
      <c r="B621" s="22">
        <v>43925</v>
      </c>
      <c r="C621" s="22">
        <v>43925</v>
      </c>
      <c r="D621" s="21" t="s">
        <v>10</v>
      </c>
      <c r="E621" s="23">
        <v>0</v>
      </c>
      <c r="F621" s="23">
        <v>0</v>
      </c>
      <c r="G621" s="23">
        <v>4273.3</v>
      </c>
      <c r="H621" s="23">
        <v>186510.63</v>
      </c>
      <c r="I621" s="21" t="s">
        <v>11</v>
      </c>
      <c r="J621" s="21" t="s">
        <v>12</v>
      </c>
      <c r="K621" s="21" t="str">
        <f t="shared" si="29"/>
        <v/>
      </c>
      <c r="L621" s="21" t="e">
        <f ca="1">IF(AND(K621&lt;&gt; "", COUNTIF(SAP!#REF!,K621)&gt;0),"Matched", "")</f>
        <v>#REF!</v>
      </c>
      <c r="M621" s="21" t="str">
        <f t="shared" si="30"/>
        <v/>
      </c>
      <c r="N621" s="21" t="e">
        <f ca="1">IF(AND(M621&lt;&gt; "", COUNTIF(SAP!#REF!,M621)&gt;0),"Matched", "")</f>
        <v>#REF!</v>
      </c>
      <c r="O621" s="21" t="str">
        <f t="shared" si="31"/>
        <v/>
      </c>
      <c r="P621" s="21" t="e">
        <f ca="1">IF(AND(O621&lt;&gt; "", COUNTIF(SAP!#REF!,O621)&gt;0),"Matched", "")</f>
        <v>#REF!</v>
      </c>
      <c r="Q621" s="21" t="str">
        <f ca="1">IF(OR(D621="AC",D621="TR"),"Logic4"&amp;"_"&amp;TEXT(C621,"dd.mm.yyyy") &amp;"_"&amp; 710011.02,"")</f>
        <v>Logic4_04.04.2020_710011.02</v>
      </c>
      <c r="R621" s="21" t="e">
        <f ca="1">IF(AND(Q621&lt;&gt; "", COUNTIF(SAP!#REF!,Q621)&gt;0),"Matched", "")</f>
        <v>#REF!</v>
      </c>
    </row>
    <row r="622" spans="1:18" hidden="1">
      <c r="A622" s="21">
        <v>11563327</v>
      </c>
      <c r="B622" s="22">
        <v>43925</v>
      </c>
      <c r="C622" s="22">
        <v>43925</v>
      </c>
      <c r="D622" s="21" t="s">
        <v>10</v>
      </c>
      <c r="E622" s="23">
        <v>0</v>
      </c>
      <c r="F622" s="23">
        <v>0</v>
      </c>
      <c r="G622" s="23">
        <v>4418.3</v>
      </c>
      <c r="H622" s="23">
        <v>190928.93</v>
      </c>
      <c r="I622" s="21" t="s">
        <v>11</v>
      </c>
      <c r="J622" s="21" t="s">
        <v>12</v>
      </c>
      <c r="K622" s="21" t="str">
        <f t="shared" si="29"/>
        <v/>
      </c>
      <c r="L622" s="21" t="e">
        <f ca="1">IF(AND(K622&lt;&gt; "", COUNTIF(SAP!#REF!,K622)&gt;0),"Matched", "")</f>
        <v>#REF!</v>
      </c>
      <c r="M622" s="21" t="str">
        <f t="shared" si="30"/>
        <v/>
      </c>
      <c r="N622" s="21" t="e">
        <f ca="1">IF(AND(M622&lt;&gt; "", COUNTIF(SAP!#REF!,M622)&gt;0),"Matched", "")</f>
        <v>#REF!</v>
      </c>
      <c r="O622" s="21" t="str">
        <f t="shared" si="31"/>
        <v/>
      </c>
      <c r="P622" s="21" t="e">
        <f ca="1">IF(AND(O622&lt;&gt; "", COUNTIF(SAP!#REF!,O622)&gt;0),"Matched", "")</f>
        <v>#REF!</v>
      </c>
      <c r="Q622" s="21" t="str">
        <f ca="1">IF(OR(D622="AC",D622="TR"),"Logic4"&amp;"_"&amp;TEXT(C622,"dd.mm.yyyy") &amp;"_"&amp; 710011.02,"")</f>
        <v>Logic4_04.04.2020_710011.02</v>
      </c>
      <c r="R622" s="21" t="e">
        <f ca="1">IF(AND(Q622&lt;&gt; "", COUNTIF(SAP!#REF!,Q622)&gt;0),"Matched", "")</f>
        <v>#REF!</v>
      </c>
    </row>
    <row r="623" spans="1:18" hidden="1">
      <c r="A623" s="21">
        <v>11563327</v>
      </c>
      <c r="B623" s="22">
        <v>43925</v>
      </c>
      <c r="C623" s="22">
        <v>43925</v>
      </c>
      <c r="D623" s="21" t="s">
        <v>10</v>
      </c>
      <c r="E623" s="23">
        <v>0</v>
      </c>
      <c r="F623" s="23">
        <v>0</v>
      </c>
      <c r="G623" s="23">
        <v>4442</v>
      </c>
      <c r="H623" s="23">
        <v>195370.93</v>
      </c>
      <c r="I623" s="21" t="s">
        <v>11</v>
      </c>
      <c r="J623" s="21" t="s">
        <v>12</v>
      </c>
      <c r="K623" s="21" t="str">
        <f t="shared" si="29"/>
        <v/>
      </c>
      <c r="L623" s="21" t="e">
        <f ca="1">IF(AND(K623&lt;&gt; "", COUNTIF(SAP!#REF!,K623)&gt;0),"Matched", "")</f>
        <v>#REF!</v>
      </c>
      <c r="M623" s="21" t="str">
        <f t="shared" si="30"/>
        <v/>
      </c>
      <c r="N623" s="21" t="e">
        <f ca="1">IF(AND(M623&lt;&gt; "", COUNTIF(SAP!#REF!,M623)&gt;0),"Matched", "")</f>
        <v>#REF!</v>
      </c>
      <c r="O623" s="21" t="str">
        <f t="shared" si="31"/>
        <v/>
      </c>
      <c r="P623" s="21" t="e">
        <f ca="1">IF(AND(O623&lt;&gt; "", COUNTIF(SAP!#REF!,O623)&gt;0),"Matched", "")</f>
        <v>#REF!</v>
      </c>
      <c r="Q623" s="21" t="str">
        <f ca="1">IF(OR(D623="AC",D623="TR"),"Logic4"&amp;"_"&amp;TEXT(C623,"dd.mm.yyyy") &amp;"_"&amp; 710011.02,"")</f>
        <v>Logic4_04.04.2020_710011.02</v>
      </c>
      <c r="R623" s="21" t="e">
        <f ca="1">IF(AND(Q623&lt;&gt; "", COUNTIF(SAP!#REF!,Q623)&gt;0),"Matched", "")</f>
        <v>#REF!</v>
      </c>
    </row>
    <row r="624" spans="1:18" hidden="1">
      <c r="A624" s="21">
        <v>11563327</v>
      </c>
      <c r="B624" s="22">
        <v>43925</v>
      </c>
      <c r="C624" s="22">
        <v>43925</v>
      </c>
      <c r="D624" s="21" t="s">
        <v>10</v>
      </c>
      <c r="E624" s="23">
        <v>0</v>
      </c>
      <c r="F624" s="23">
        <v>0</v>
      </c>
      <c r="G624" s="23">
        <v>4491.6000000000004</v>
      </c>
      <c r="H624" s="23">
        <v>199862.53</v>
      </c>
      <c r="I624" s="21" t="s">
        <v>11</v>
      </c>
      <c r="J624" s="21" t="s">
        <v>12</v>
      </c>
      <c r="K624" s="21" t="str">
        <f t="shared" si="29"/>
        <v/>
      </c>
      <c r="L624" s="21" t="e">
        <f ca="1">IF(AND(K624&lt;&gt; "", COUNTIF(SAP!#REF!,K624)&gt;0),"Matched", "")</f>
        <v>#REF!</v>
      </c>
      <c r="M624" s="21" t="str">
        <f t="shared" si="30"/>
        <v/>
      </c>
      <c r="N624" s="21" t="e">
        <f ca="1">IF(AND(M624&lt;&gt; "", COUNTIF(SAP!#REF!,M624)&gt;0),"Matched", "")</f>
        <v>#REF!</v>
      </c>
      <c r="O624" s="21" t="str">
        <f t="shared" si="31"/>
        <v/>
      </c>
      <c r="P624" s="21" t="e">
        <f ca="1">IF(AND(O624&lt;&gt; "", COUNTIF(SAP!#REF!,O624)&gt;0),"Matched", "")</f>
        <v>#REF!</v>
      </c>
      <c r="Q624" s="21" t="str">
        <f ca="1">IF(OR(D624="AC",D624="TR"),"Logic4"&amp;"_"&amp;TEXT(C624,"dd.mm.yyyy") &amp;"_"&amp; 710011.02,"")</f>
        <v>Logic4_04.04.2020_710011.02</v>
      </c>
      <c r="R624" s="21" t="e">
        <f ca="1">IF(AND(Q624&lt;&gt; "", COUNTIF(SAP!#REF!,Q624)&gt;0),"Matched", "")</f>
        <v>#REF!</v>
      </c>
    </row>
    <row r="625" spans="1:18" hidden="1">
      <c r="A625" s="21">
        <v>11563327</v>
      </c>
      <c r="B625" s="22">
        <v>43925</v>
      </c>
      <c r="C625" s="22">
        <v>43925</v>
      </c>
      <c r="D625" s="21" t="s">
        <v>10</v>
      </c>
      <c r="E625" s="23">
        <v>0</v>
      </c>
      <c r="F625" s="23">
        <v>0</v>
      </c>
      <c r="G625" s="23">
        <v>4510</v>
      </c>
      <c r="H625" s="23">
        <v>204372.53</v>
      </c>
      <c r="I625" s="21" t="s">
        <v>11</v>
      </c>
      <c r="J625" s="21" t="s">
        <v>12</v>
      </c>
      <c r="K625" s="21" t="str">
        <f t="shared" si="29"/>
        <v/>
      </c>
      <c r="L625" s="21" t="e">
        <f ca="1">IF(AND(K625&lt;&gt; "", COUNTIF(SAP!#REF!,K625)&gt;0),"Matched", "")</f>
        <v>#REF!</v>
      </c>
      <c r="M625" s="21" t="str">
        <f t="shared" si="30"/>
        <v/>
      </c>
      <c r="N625" s="21" t="e">
        <f ca="1">IF(AND(M625&lt;&gt; "", COUNTIF(SAP!#REF!,M625)&gt;0),"Matched", "")</f>
        <v>#REF!</v>
      </c>
      <c r="O625" s="21" t="str">
        <f t="shared" si="31"/>
        <v/>
      </c>
      <c r="P625" s="21" t="e">
        <f ca="1">IF(AND(O625&lt;&gt; "", COUNTIF(SAP!#REF!,O625)&gt;0),"Matched", "")</f>
        <v>#REF!</v>
      </c>
      <c r="Q625" s="21" t="str">
        <f ca="1">IF(OR(D625="AC",D625="TR"),"Logic4"&amp;"_"&amp;TEXT(C625,"dd.mm.yyyy") &amp;"_"&amp; 710011.02,"")</f>
        <v>Logic4_04.04.2020_710011.02</v>
      </c>
      <c r="R625" s="21" t="e">
        <f ca="1">IF(AND(Q625&lt;&gt; "", COUNTIF(SAP!#REF!,Q625)&gt;0),"Matched", "")</f>
        <v>#REF!</v>
      </c>
    </row>
    <row r="626" spans="1:18" hidden="1">
      <c r="A626" s="21">
        <v>11563327</v>
      </c>
      <c r="B626" s="22">
        <v>43925</v>
      </c>
      <c r="C626" s="22">
        <v>43925</v>
      </c>
      <c r="D626" s="21" t="s">
        <v>10</v>
      </c>
      <c r="E626" s="23">
        <v>0</v>
      </c>
      <c r="F626" s="23">
        <v>0</v>
      </c>
      <c r="G626" s="23">
        <v>4529.3999999999996</v>
      </c>
      <c r="H626" s="23">
        <v>208901.93</v>
      </c>
      <c r="I626" s="21" t="s">
        <v>11</v>
      </c>
      <c r="J626" s="21" t="s">
        <v>12</v>
      </c>
      <c r="K626" s="21" t="str">
        <f t="shared" si="29"/>
        <v/>
      </c>
      <c r="L626" s="21" t="e">
        <f ca="1">IF(AND(K626&lt;&gt; "", COUNTIF(SAP!#REF!,K626)&gt;0),"Matched", "")</f>
        <v>#REF!</v>
      </c>
      <c r="M626" s="21" t="str">
        <f t="shared" si="30"/>
        <v/>
      </c>
      <c r="N626" s="21" t="e">
        <f ca="1">IF(AND(M626&lt;&gt; "", COUNTIF(SAP!#REF!,M626)&gt;0),"Matched", "")</f>
        <v>#REF!</v>
      </c>
      <c r="O626" s="21" t="str">
        <f t="shared" si="31"/>
        <v/>
      </c>
      <c r="P626" s="21" t="e">
        <f ca="1">IF(AND(O626&lt;&gt; "", COUNTIF(SAP!#REF!,O626)&gt;0),"Matched", "")</f>
        <v>#REF!</v>
      </c>
      <c r="Q626" s="21" t="str">
        <f ca="1">IF(OR(D626="AC",D626="TR"),"Logic4"&amp;"_"&amp;TEXT(C626,"dd.mm.yyyy") &amp;"_"&amp; 710011.02,"")</f>
        <v>Logic4_04.04.2020_710011.02</v>
      </c>
      <c r="R626" s="21" t="e">
        <f ca="1">IF(AND(Q626&lt;&gt; "", COUNTIF(SAP!#REF!,Q626)&gt;0),"Matched", "")</f>
        <v>#REF!</v>
      </c>
    </row>
    <row r="627" spans="1:18" hidden="1">
      <c r="A627" s="21">
        <v>11563327</v>
      </c>
      <c r="B627" s="22">
        <v>43925</v>
      </c>
      <c r="C627" s="22">
        <v>43925</v>
      </c>
      <c r="D627" s="21" t="s">
        <v>10</v>
      </c>
      <c r="E627" s="23">
        <v>0</v>
      </c>
      <c r="F627" s="23">
        <v>0</v>
      </c>
      <c r="G627" s="23">
        <v>4765</v>
      </c>
      <c r="H627" s="23">
        <v>213666.93</v>
      </c>
      <c r="I627" s="21" t="s">
        <v>11</v>
      </c>
      <c r="J627" s="21" t="s">
        <v>12</v>
      </c>
      <c r="K627" s="21" t="str">
        <f t="shared" si="29"/>
        <v/>
      </c>
      <c r="L627" s="21" t="e">
        <f ca="1">IF(AND(K627&lt;&gt; "", COUNTIF(SAP!#REF!,K627)&gt;0),"Matched", "")</f>
        <v>#REF!</v>
      </c>
      <c r="M627" s="21" t="str">
        <f t="shared" si="30"/>
        <v/>
      </c>
      <c r="N627" s="21" t="e">
        <f ca="1">IF(AND(M627&lt;&gt; "", COUNTIF(SAP!#REF!,M627)&gt;0),"Matched", "")</f>
        <v>#REF!</v>
      </c>
      <c r="O627" s="21" t="str">
        <f t="shared" si="31"/>
        <v/>
      </c>
      <c r="P627" s="21" t="e">
        <f ca="1">IF(AND(O627&lt;&gt; "", COUNTIF(SAP!#REF!,O627)&gt;0),"Matched", "")</f>
        <v>#REF!</v>
      </c>
      <c r="Q627" s="21" t="str">
        <f ca="1">IF(OR(D627="AC",D627="TR"),"Logic4"&amp;"_"&amp;TEXT(C627,"dd.mm.yyyy") &amp;"_"&amp; 710011.02,"")</f>
        <v>Logic4_04.04.2020_710011.02</v>
      </c>
      <c r="R627" s="21" t="e">
        <f ca="1">IF(AND(Q627&lt;&gt; "", COUNTIF(SAP!#REF!,Q627)&gt;0),"Matched", "")</f>
        <v>#REF!</v>
      </c>
    </row>
    <row r="628" spans="1:18" hidden="1">
      <c r="A628" s="21">
        <v>11563327</v>
      </c>
      <c r="B628" s="22">
        <v>43925</v>
      </c>
      <c r="C628" s="22">
        <v>43925</v>
      </c>
      <c r="D628" s="21" t="s">
        <v>10</v>
      </c>
      <c r="E628" s="23">
        <v>0</v>
      </c>
      <c r="F628" s="23">
        <v>0</v>
      </c>
      <c r="G628" s="23">
        <v>4890</v>
      </c>
      <c r="H628" s="23">
        <v>218556.93</v>
      </c>
      <c r="I628" s="21" t="s">
        <v>11</v>
      </c>
      <c r="J628" s="21" t="s">
        <v>12</v>
      </c>
      <c r="K628" s="21" t="str">
        <f t="shared" si="29"/>
        <v/>
      </c>
      <c r="L628" s="21" t="e">
        <f ca="1">IF(AND(K628&lt;&gt; "", COUNTIF(SAP!#REF!,K628)&gt;0),"Matched", "")</f>
        <v>#REF!</v>
      </c>
      <c r="M628" s="21" t="str">
        <f t="shared" si="30"/>
        <v/>
      </c>
      <c r="N628" s="21" t="e">
        <f ca="1">IF(AND(M628&lt;&gt; "", COUNTIF(SAP!#REF!,M628)&gt;0),"Matched", "")</f>
        <v>#REF!</v>
      </c>
      <c r="O628" s="21" t="str">
        <f t="shared" si="31"/>
        <v/>
      </c>
      <c r="P628" s="21" t="e">
        <f ca="1">IF(AND(O628&lt;&gt; "", COUNTIF(SAP!#REF!,O628)&gt;0),"Matched", "")</f>
        <v>#REF!</v>
      </c>
      <c r="Q628" s="21" t="str">
        <f ca="1">IF(OR(D628="AC",D628="TR"),"Logic4"&amp;"_"&amp;TEXT(C628,"dd.mm.yyyy") &amp;"_"&amp; 710011.02,"")</f>
        <v>Logic4_04.04.2020_710011.02</v>
      </c>
      <c r="R628" s="21" t="e">
        <f ca="1">IF(AND(Q628&lt;&gt; "", COUNTIF(SAP!#REF!,Q628)&gt;0),"Matched", "")</f>
        <v>#REF!</v>
      </c>
    </row>
    <row r="629" spans="1:18" hidden="1">
      <c r="A629" s="21">
        <v>11563327</v>
      </c>
      <c r="B629" s="22">
        <v>43925</v>
      </c>
      <c r="C629" s="22">
        <v>43925</v>
      </c>
      <c r="D629" s="21" t="s">
        <v>10</v>
      </c>
      <c r="E629" s="23">
        <v>0</v>
      </c>
      <c r="F629" s="23">
        <v>0</v>
      </c>
      <c r="G629" s="23">
        <v>5000</v>
      </c>
      <c r="H629" s="23">
        <v>223556.93</v>
      </c>
      <c r="I629" s="21" t="s">
        <v>11</v>
      </c>
      <c r="J629" s="21" t="s">
        <v>12</v>
      </c>
      <c r="K629" s="21" t="str">
        <f t="shared" si="29"/>
        <v/>
      </c>
      <c r="L629" s="21" t="e">
        <f ca="1">IF(AND(K629&lt;&gt; "", COUNTIF(SAP!#REF!,K629)&gt;0),"Matched", "")</f>
        <v>#REF!</v>
      </c>
      <c r="M629" s="21" t="str">
        <f t="shared" si="30"/>
        <v/>
      </c>
      <c r="N629" s="21" t="e">
        <f ca="1">IF(AND(M629&lt;&gt; "", COUNTIF(SAP!#REF!,M629)&gt;0),"Matched", "")</f>
        <v>#REF!</v>
      </c>
      <c r="O629" s="21" t="str">
        <f t="shared" si="31"/>
        <v/>
      </c>
      <c r="P629" s="21" t="e">
        <f ca="1">IF(AND(O629&lt;&gt; "", COUNTIF(SAP!#REF!,O629)&gt;0),"Matched", "")</f>
        <v>#REF!</v>
      </c>
      <c r="Q629" s="21" t="str">
        <f ca="1">IF(OR(D629="AC",D629="TR"),"Logic4"&amp;"_"&amp;TEXT(C629,"dd.mm.yyyy") &amp;"_"&amp; 710011.02,"")</f>
        <v>Logic4_04.04.2020_710011.02</v>
      </c>
      <c r="R629" s="21" t="e">
        <f ca="1">IF(AND(Q629&lt;&gt; "", COUNTIF(SAP!#REF!,Q629)&gt;0),"Matched", "")</f>
        <v>#REF!</v>
      </c>
    </row>
    <row r="630" spans="1:18" hidden="1">
      <c r="A630" s="21">
        <v>11563327</v>
      </c>
      <c r="B630" s="22">
        <v>43925</v>
      </c>
      <c r="C630" s="22">
        <v>43925</v>
      </c>
      <c r="D630" s="21" t="s">
        <v>10</v>
      </c>
      <c r="E630" s="23">
        <v>0</v>
      </c>
      <c r="F630" s="23">
        <v>0</v>
      </c>
      <c r="G630" s="23">
        <v>5137.2</v>
      </c>
      <c r="H630" s="23">
        <v>228694.13</v>
      </c>
      <c r="I630" s="21" t="s">
        <v>11</v>
      </c>
      <c r="J630" s="21" t="s">
        <v>12</v>
      </c>
      <c r="K630" s="21" t="str">
        <f t="shared" si="29"/>
        <v/>
      </c>
      <c r="L630" s="21" t="e">
        <f ca="1">IF(AND(K630&lt;&gt; "", COUNTIF(SAP!#REF!,K630)&gt;0),"Matched", "")</f>
        <v>#REF!</v>
      </c>
      <c r="M630" s="21" t="str">
        <f t="shared" si="30"/>
        <v/>
      </c>
      <c r="N630" s="21" t="e">
        <f ca="1">IF(AND(M630&lt;&gt; "", COUNTIF(SAP!#REF!,M630)&gt;0),"Matched", "")</f>
        <v>#REF!</v>
      </c>
      <c r="O630" s="21" t="str">
        <f t="shared" si="31"/>
        <v/>
      </c>
      <c r="P630" s="21" t="e">
        <f ca="1">IF(AND(O630&lt;&gt; "", COUNTIF(SAP!#REF!,O630)&gt;0),"Matched", "")</f>
        <v>#REF!</v>
      </c>
      <c r="Q630" s="21" t="str">
        <f ca="1">IF(OR(D630="AC",D630="TR"),"Logic4"&amp;"_"&amp;TEXT(C630,"dd.mm.yyyy") &amp;"_"&amp; 710011.02,"")</f>
        <v>Logic4_04.04.2020_710011.02</v>
      </c>
      <c r="R630" s="21" t="e">
        <f ca="1">IF(AND(Q630&lt;&gt; "", COUNTIF(SAP!#REF!,Q630)&gt;0),"Matched", "")</f>
        <v>#REF!</v>
      </c>
    </row>
    <row r="631" spans="1:18" hidden="1">
      <c r="A631" s="21">
        <v>11563327</v>
      </c>
      <c r="B631" s="22">
        <v>43925</v>
      </c>
      <c r="C631" s="22">
        <v>43925</v>
      </c>
      <c r="D631" s="21" t="s">
        <v>10</v>
      </c>
      <c r="E631" s="23">
        <v>0</v>
      </c>
      <c r="F631" s="23">
        <v>0</v>
      </c>
      <c r="G631" s="23">
        <v>5230</v>
      </c>
      <c r="H631" s="23">
        <v>233924.13</v>
      </c>
      <c r="I631" s="21" t="s">
        <v>11</v>
      </c>
      <c r="J631" s="21" t="s">
        <v>12</v>
      </c>
      <c r="K631" s="21" t="str">
        <f t="shared" si="29"/>
        <v/>
      </c>
      <c r="L631" s="21" t="e">
        <f ca="1">IF(AND(K631&lt;&gt; "", COUNTIF(SAP!#REF!,K631)&gt;0),"Matched", "")</f>
        <v>#REF!</v>
      </c>
      <c r="M631" s="21" t="str">
        <f t="shared" si="30"/>
        <v/>
      </c>
      <c r="N631" s="21" t="e">
        <f ca="1">IF(AND(M631&lt;&gt; "", COUNTIF(SAP!#REF!,M631)&gt;0),"Matched", "")</f>
        <v>#REF!</v>
      </c>
      <c r="O631" s="21" t="str">
        <f t="shared" si="31"/>
        <v/>
      </c>
      <c r="P631" s="21" t="e">
        <f ca="1">IF(AND(O631&lt;&gt; "", COUNTIF(SAP!#REF!,O631)&gt;0),"Matched", "")</f>
        <v>#REF!</v>
      </c>
      <c r="Q631" s="21" t="str">
        <f ca="1">IF(OR(D631="AC",D631="TR"),"Logic4"&amp;"_"&amp;TEXT(C631,"dd.mm.yyyy") &amp;"_"&amp; 710011.02,"")</f>
        <v>Logic4_04.04.2020_710011.02</v>
      </c>
      <c r="R631" s="21" t="e">
        <f ca="1">IF(AND(Q631&lt;&gt; "", COUNTIF(SAP!#REF!,Q631)&gt;0),"Matched", "")</f>
        <v>#REF!</v>
      </c>
    </row>
    <row r="632" spans="1:18" hidden="1">
      <c r="A632" s="21">
        <v>11563327</v>
      </c>
      <c r="B632" s="22">
        <v>43925</v>
      </c>
      <c r="C632" s="22">
        <v>43925</v>
      </c>
      <c r="D632" s="21" t="s">
        <v>10</v>
      </c>
      <c r="E632" s="23">
        <v>0</v>
      </c>
      <c r="F632" s="23">
        <v>0</v>
      </c>
      <c r="G632" s="23">
        <v>5457.46</v>
      </c>
      <c r="H632" s="23">
        <v>239381.59</v>
      </c>
      <c r="I632" s="21" t="s">
        <v>11</v>
      </c>
      <c r="J632" s="21" t="s">
        <v>12</v>
      </c>
      <c r="K632" s="21" t="str">
        <f t="shared" si="29"/>
        <v/>
      </c>
      <c r="L632" s="21" t="e">
        <f ca="1">IF(AND(K632&lt;&gt; "", COUNTIF(SAP!#REF!,K632)&gt;0),"Matched", "")</f>
        <v>#REF!</v>
      </c>
      <c r="M632" s="21" t="str">
        <f t="shared" si="30"/>
        <v/>
      </c>
      <c r="N632" s="21" t="e">
        <f ca="1">IF(AND(M632&lt;&gt; "", COUNTIF(SAP!#REF!,M632)&gt;0),"Matched", "")</f>
        <v>#REF!</v>
      </c>
      <c r="O632" s="21" t="str">
        <f t="shared" si="31"/>
        <v/>
      </c>
      <c r="P632" s="21" t="e">
        <f ca="1">IF(AND(O632&lt;&gt; "", COUNTIF(SAP!#REF!,O632)&gt;0),"Matched", "")</f>
        <v>#REF!</v>
      </c>
      <c r="Q632" s="21" t="str">
        <f ca="1">IF(OR(D632="AC",D632="TR"),"Logic4"&amp;"_"&amp;TEXT(C632,"dd.mm.yyyy") &amp;"_"&amp; 710011.02,"")</f>
        <v>Logic4_04.04.2020_710011.02</v>
      </c>
      <c r="R632" s="21" t="e">
        <f ca="1">IF(AND(Q632&lt;&gt; "", COUNTIF(SAP!#REF!,Q632)&gt;0),"Matched", "")</f>
        <v>#REF!</v>
      </c>
    </row>
    <row r="633" spans="1:18" hidden="1">
      <c r="A633" s="21">
        <v>11563327</v>
      </c>
      <c r="B633" s="22">
        <v>43925</v>
      </c>
      <c r="C633" s="22">
        <v>43925</v>
      </c>
      <c r="D633" s="21" t="s">
        <v>10</v>
      </c>
      <c r="E633" s="23">
        <v>0</v>
      </c>
      <c r="F633" s="23">
        <v>0</v>
      </c>
      <c r="G633" s="23">
        <v>5554</v>
      </c>
      <c r="H633" s="23">
        <v>244935.59</v>
      </c>
      <c r="I633" s="21" t="s">
        <v>11</v>
      </c>
      <c r="J633" s="21" t="s">
        <v>12</v>
      </c>
      <c r="K633" s="21" t="str">
        <f t="shared" si="29"/>
        <v/>
      </c>
      <c r="L633" s="21" t="e">
        <f ca="1">IF(AND(K633&lt;&gt; "", COUNTIF(SAP!#REF!,K633)&gt;0),"Matched", "")</f>
        <v>#REF!</v>
      </c>
      <c r="M633" s="21" t="str">
        <f t="shared" si="30"/>
        <v/>
      </c>
      <c r="N633" s="21" t="e">
        <f ca="1">IF(AND(M633&lt;&gt; "", COUNTIF(SAP!#REF!,M633)&gt;0),"Matched", "")</f>
        <v>#REF!</v>
      </c>
      <c r="O633" s="21" t="str">
        <f t="shared" si="31"/>
        <v/>
      </c>
      <c r="P633" s="21" t="e">
        <f ca="1">IF(AND(O633&lt;&gt; "", COUNTIF(SAP!#REF!,O633)&gt;0),"Matched", "")</f>
        <v>#REF!</v>
      </c>
      <c r="Q633" s="21" t="str">
        <f ca="1">IF(OR(D633="AC",D633="TR"),"Logic4"&amp;"_"&amp;TEXT(C633,"dd.mm.yyyy") &amp;"_"&amp; 710011.02,"")</f>
        <v>Logic4_04.04.2020_710011.02</v>
      </c>
      <c r="R633" s="21" t="e">
        <f ca="1">IF(AND(Q633&lt;&gt; "", COUNTIF(SAP!#REF!,Q633)&gt;0),"Matched", "")</f>
        <v>#REF!</v>
      </c>
    </row>
    <row r="634" spans="1:18" hidden="1">
      <c r="A634" s="21">
        <v>11563327</v>
      </c>
      <c r="B634" s="22">
        <v>43925</v>
      </c>
      <c r="C634" s="22">
        <v>43925</v>
      </c>
      <c r="D634" s="21" t="s">
        <v>10</v>
      </c>
      <c r="E634" s="23">
        <v>0</v>
      </c>
      <c r="F634" s="23">
        <v>0</v>
      </c>
      <c r="G634" s="23">
        <v>5555.6</v>
      </c>
      <c r="H634" s="23">
        <v>250491.19</v>
      </c>
      <c r="I634" s="21" t="s">
        <v>11</v>
      </c>
      <c r="J634" s="21" t="s">
        <v>12</v>
      </c>
      <c r="K634" s="21" t="str">
        <f t="shared" si="29"/>
        <v/>
      </c>
      <c r="L634" s="21" t="e">
        <f ca="1">IF(AND(K634&lt;&gt; "", COUNTIF(SAP!#REF!,K634)&gt;0),"Matched", "")</f>
        <v>#REF!</v>
      </c>
      <c r="M634" s="21" t="str">
        <f t="shared" si="30"/>
        <v/>
      </c>
      <c r="N634" s="21" t="e">
        <f ca="1">IF(AND(M634&lt;&gt; "", COUNTIF(SAP!#REF!,M634)&gt;0),"Matched", "")</f>
        <v>#REF!</v>
      </c>
      <c r="O634" s="21" t="str">
        <f t="shared" si="31"/>
        <v/>
      </c>
      <c r="P634" s="21" t="e">
        <f ca="1">IF(AND(O634&lt;&gt; "", COUNTIF(SAP!#REF!,O634)&gt;0),"Matched", "")</f>
        <v>#REF!</v>
      </c>
      <c r="Q634" s="21" t="str">
        <f ca="1">IF(OR(D634="AC",D634="TR"),"Logic4"&amp;"_"&amp;TEXT(C634,"dd.mm.yyyy") &amp;"_"&amp; 710011.02,"")</f>
        <v>Logic4_04.04.2020_710011.02</v>
      </c>
      <c r="R634" s="21" t="e">
        <f ca="1">IF(AND(Q634&lt;&gt; "", COUNTIF(SAP!#REF!,Q634)&gt;0),"Matched", "")</f>
        <v>#REF!</v>
      </c>
    </row>
    <row r="635" spans="1:18" hidden="1">
      <c r="A635" s="21">
        <v>11563327</v>
      </c>
      <c r="B635" s="22">
        <v>43925</v>
      </c>
      <c r="C635" s="22">
        <v>43925</v>
      </c>
      <c r="D635" s="21" t="s">
        <v>10</v>
      </c>
      <c r="E635" s="23">
        <v>0</v>
      </c>
      <c r="F635" s="23">
        <v>0</v>
      </c>
      <c r="G635" s="23">
        <v>5570</v>
      </c>
      <c r="H635" s="23">
        <v>256061.19</v>
      </c>
      <c r="I635" s="21" t="s">
        <v>11</v>
      </c>
      <c r="J635" s="21" t="s">
        <v>12</v>
      </c>
      <c r="K635" s="21" t="str">
        <f t="shared" si="29"/>
        <v/>
      </c>
      <c r="L635" s="21" t="e">
        <f ca="1">IF(AND(K635&lt;&gt; "", COUNTIF(SAP!#REF!,K635)&gt;0),"Matched", "")</f>
        <v>#REF!</v>
      </c>
      <c r="M635" s="21" t="str">
        <f t="shared" si="30"/>
        <v/>
      </c>
      <c r="N635" s="21" t="e">
        <f ca="1">IF(AND(M635&lt;&gt; "", COUNTIF(SAP!#REF!,M635)&gt;0),"Matched", "")</f>
        <v>#REF!</v>
      </c>
      <c r="O635" s="21" t="str">
        <f t="shared" si="31"/>
        <v/>
      </c>
      <c r="P635" s="21" t="e">
        <f ca="1">IF(AND(O635&lt;&gt; "", COUNTIF(SAP!#REF!,O635)&gt;0),"Matched", "")</f>
        <v>#REF!</v>
      </c>
      <c r="Q635" s="21" t="str">
        <f ca="1">IF(OR(D635="AC",D635="TR"),"Logic4"&amp;"_"&amp;TEXT(C635,"dd.mm.yyyy") &amp;"_"&amp; 710011.02,"")</f>
        <v>Logic4_04.04.2020_710011.02</v>
      </c>
      <c r="R635" s="21" t="e">
        <f ca="1">IF(AND(Q635&lt;&gt; "", COUNTIF(SAP!#REF!,Q635)&gt;0),"Matched", "")</f>
        <v>#REF!</v>
      </c>
    </row>
    <row r="636" spans="1:18" hidden="1">
      <c r="A636" s="21">
        <v>11563327</v>
      </c>
      <c r="B636" s="22">
        <v>43925</v>
      </c>
      <c r="C636" s="22">
        <v>43925</v>
      </c>
      <c r="D636" s="21" t="s">
        <v>10</v>
      </c>
      <c r="E636" s="23">
        <v>0</v>
      </c>
      <c r="F636" s="23">
        <v>0</v>
      </c>
      <c r="G636" s="23">
        <v>5588.6</v>
      </c>
      <c r="H636" s="23">
        <v>261649.79</v>
      </c>
      <c r="I636" s="21" t="s">
        <v>11</v>
      </c>
      <c r="J636" s="21" t="s">
        <v>12</v>
      </c>
      <c r="K636" s="21" t="str">
        <f t="shared" si="29"/>
        <v/>
      </c>
      <c r="L636" s="21" t="e">
        <f ca="1">IF(AND(K636&lt;&gt; "", COUNTIF(SAP!#REF!,K636)&gt;0),"Matched", "")</f>
        <v>#REF!</v>
      </c>
      <c r="M636" s="21" t="str">
        <f t="shared" si="30"/>
        <v/>
      </c>
      <c r="N636" s="21" t="e">
        <f ca="1">IF(AND(M636&lt;&gt; "", COUNTIF(SAP!#REF!,M636)&gt;0),"Matched", "")</f>
        <v>#REF!</v>
      </c>
      <c r="O636" s="21" t="str">
        <f t="shared" si="31"/>
        <v/>
      </c>
      <c r="P636" s="21" t="e">
        <f ca="1">IF(AND(O636&lt;&gt; "", COUNTIF(SAP!#REF!,O636)&gt;0),"Matched", "")</f>
        <v>#REF!</v>
      </c>
      <c r="Q636" s="21" t="str">
        <f ca="1">IF(OR(D636="AC",D636="TR"),"Logic4"&amp;"_"&amp;TEXT(C636,"dd.mm.yyyy") &amp;"_"&amp; 710011.02,"")</f>
        <v>Logic4_04.04.2020_710011.02</v>
      </c>
      <c r="R636" s="21" t="e">
        <f ca="1">IF(AND(Q636&lt;&gt; "", COUNTIF(SAP!#REF!,Q636)&gt;0),"Matched", "")</f>
        <v>#REF!</v>
      </c>
    </row>
    <row r="637" spans="1:18" hidden="1">
      <c r="A637" s="21">
        <v>11563327</v>
      </c>
      <c r="B637" s="22">
        <v>43925</v>
      </c>
      <c r="C637" s="22">
        <v>43925</v>
      </c>
      <c r="D637" s="21" t="s">
        <v>10</v>
      </c>
      <c r="E637" s="23">
        <v>0</v>
      </c>
      <c r="F637" s="23">
        <v>0</v>
      </c>
      <c r="G637" s="23">
        <v>5666.2</v>
      </c>
      <c r="H637" s="23">
        <v>267315.99</v>
      </c>
      <c r="I637" s="21" t="s">
        <v>11</v>
      </c>
      <c r="J637" s="21" t="s">
        <v>12</v>
      </c>
      <c r="K637" s="21" t="str">
        <f t="shared" si="29"/>
        <v/>
      </c>
      <c r="L637" s="21" t="e">
        <f ca="1">IF(AND(K637&lt;&gt; "", COUNTIF(SAP!#REF!,K637)&gt;0),"Matched", "")</f>
        <v>#REF!</v>
      </c>
      <c r="M637" s="21" t="str">
        <f t="shared" si="30"/>
        <v/>
      </c>
      <c r="N637" s="21" t="e">
        <f ca="1">IF(AND(M637&lt;&gt; "", COUNTIF(SAP!#REF!,M637)&gt;0),"Matched", "")</f>
        <v>#REF!</v>
      </c>
      <c r="O637" s="21" t="str">
        <f t="shared" si="31"/>
        <v/>
      </c>
      <c r="P637" s="21" t="e">
        <f ca="1">IF(AND(O637&lt;&gt; "", COUNTIF(SAP!#REF!,O637)&gt;0),"Matched", "")</f>
        <v>#REF!</v>
      </c>
      <c r="Q637" s="21" t="str">
        <f ca="1">IF(OR(D637="AC",D637="TR"),"Logic4"&amp;"_"&amp;TEXT(C637,"dd.mm.yyyy") &amp;"_"&amp; 710011.02,"")</f>
        <v>Logic4_04.04.2020_710011.02</v>
      </c>
      <c r="R637" s="21" t="e">
        <f ca="1">IF(AND(Q637&lt;&gt; "", COUNTIF(SAP!#REF!,Q637)&gt;0),"Matched", "")</f>
        <v>#REF!</v>
      </c>
    </row>
    <row r="638" spans="1:18" hidden="1">
      <c r="A638" s="21">
        <v>11563327</v>
      </c>
      <c r="B638" s="22">
        <v>43925</v>
      </c>
      <c r="C638" s="22">
        <v>43925</v>
      </c>
      <c r="D638" s="21" t="s">
        <v>10</v>
      </c>
      <c r="E638" s="23">
        <v>0</v>
      </c>
      <c r="F638" s="23">
        <v>0</v>
      </c>
      <c r="G638" s="23">
        <v>5680</v>
      </c>
      <c r="H638" s="23">
        <v>272995.99</v>
      </c>
      <c r="I638" s="21" t="s">
        <v>11</v>
      </c>
      <c r="J638" s="21" t="s">
        <v>12</v>
      </c>
      <c r="K638" s="21" t="str">
        <f t="shared" si="29"/>
        <v/>
      </c>
      <c r="L638" s="21" t="e">
        <f ca="1">IF(AND(K638&lt;&gt; "", COUNTIF(SAP!#REF!,K638)&gt;0),"Matched", "")</f>
        <v>#REF!</v>
      </c>
      <c r="M638" s="21" t="str">
        <f t="shared" si="30"/>
        <v/>
      </c>
      <c r="N638" s="21" t="e">
        <f ca="1">IF(AND(M638&lt;&gt; "", COUNTIF(SAP!#REF!,M638)&gt;0),"Matched", "")</f>
        <v>#REF!</v>
      </c>
      <c r="O638" s="21" t="str">
        <f t="shared" si="31"/>
        <v/>
      </c>
      <c r="P638" s="21" t="e">
        <f ca="1">IF(AND(O638&lt;&gt; "", COUNTIF(SAP!#REF!,O638)&gt;0),"Matched", "")</f>
        <v>#REF!</v>
      </c>
      <c r="Q638" s="21" t="str">
        <f ca="1">IF(OR(D638="AC",D638="TR"),"Logic4"&amp;"_"&amp;TEXT(C638,"dd.mm.yyyy") &amp;"_"&amp; 710011.02,"")</f>
        <v>Logic4_04.04.2020_710011.02</v>
      </c>
      <c r="R638" s="21" t="e">
        <f ca="1">IF(AND(Q638&lt;&gt; "", COUNTIF(SAP!#REF!,Q638)&gt;0),"Matched", "")</f>
        <v>#REF!</v>
      </c>
    </row>
    <row r="639" spans="1:18" hidden="1">
      <c r="A639" s="21">
        <v>11563327</v>
      </c>
      <c r="B639" s="22">
        <v>43925</v>
      </c>
      <c r="C639" s="22">
        <v>43925</v>
      </c>
      <c r="D639" s="21" t="s">
        <v>10</v>
      </c>
      <c r="E639" s="23">
        <v>0</v>
      </c>
      <c r="F639" s="23">
        <v>0</v>
      </c>
      <c r="G639" s="23">
        <v>5698.4</v>
      </c>
      <c r="H639" s="23">
        <v>278694.39</v>
      </c>
      <c r="I639" s="21" t="s">
        <v>11</v>
      </c>
      <c r="J639" s="21" t="s">
        <v>12</v>
      </c>
      <c r="K639" s="21" t="str">
        <f t="shared" si="29"/>
        <v/>
      </c>
      <c r="L639" s="21" t="e">
        <f ca="1">IF(AND(K639&lt;&gt; "", COUNTIF(SAP!#REF!,K639)&gt;0),"Matched", "")</f>
        <v>#REF!</v>
      </c>
      <c r="M639" s="21" t="str">
        <f t="shared" si="30"/>
        <v/>
      </c>
      <c r="N639" s="21" t="e">
        <f ca="1">IF(AND(M639&lt;&gt; "", COUNTIF(SAP!#REF!,M639)&gt;0),"Matched", "")</f>
        <v>#REF!</v>
      </c>
      <c r="O639" s="21" t="str">
        <f t="shared" si="31"/>
        <v/>
      </c>
      <c r="P639" s="21" t="e">
        <f ca="1">IF(AND(O639&lt;&gt; "", COUNTIF(SAP!#REF!,O639)&gt;0),"Matched", "")</f>
        <v>#REF!</v>
      </c>
      <c r="Q639" s="21" t="str">
        <f ca="1">IF(OR(D639="AC",D639="TR"),"Logic4"&amp;"_"&amp;TEXT(C639,"dd.mm.yyyy") &amp;"_"&amp; 710011.02,"")</f>
        <v>Logic4_04.04.2020_710011.02</v>
      </c>
      <c r="R639" s="21" t="e">
        <f ca="1">IF(AND(Q639&lt;&gt; "", COUNTIF(SAP!#REF!,Q639)&gt;0),"Matched", "")</f>
        <v>#REF!</v>
      </c>
    </row>
    <row r="640" spans="1:18" hidden="1">
      <c r="A640" s="21">
        <v>11563327</v>
      </c>
      <c r="B640" s="22">
        <v>43925</v>
      </c>
      <c r="C640" s="22">
        <v>43925</v>
      </c>
      <c r="D640" s="21" t="s">
        <v>10</v>
      </c>
      <c r="E640" s="23">
        <v>0</v>
      </c>
      <c r="F640" s="23">
        <v>0</v>
      </c>
      <c r="G640" s="23">
        <v>5841.6</v>
      </c>
      <c r="H640" s="23">
        <v>284535.99</v>
      </c>
      <c r="I640" s="21" t="s">
        <v>11</v>
      </c>
      <c r="J640" s="21" t="s">
        <v>12</v>
      </c>
      <c r="K640" s="21" t="str">
        <f t="shared" si="29"/>
        <v/>
      </c>
      <c r="L640" s="21" t="e">
        <f ca="1">IF(AND(K640&lt;&gt; "", COUNTIF(SAP!#REF!,K640)&gt;0),"Matched", "")</f>
        <v>#REF!</v>
      </c>
      <c r="M640" s="21" t="str">
        <f t="shared" si="30"/>
        <v/>
      </c>
      <c r="N640" s="21" t="e">
        <f ca="1">IF(AND(M640&lt;&gt; "", COUNTIF(SAP!#REF!,M640)&gt;0),"Matched", "")</f>
        <v>#REF!</v>
      </c>
      <c r="O640" s="21" t="str">
        <f t="shared" si="31"/>
        <v/>
      </c>
      <c r="P640" s="21" t="e">
        <f ca="1">IF(AND(O640&lt;&gt; "", COUNTIF(SAP!#REF!,O640)&gt;0),"Matched", "")</f>
        <v>#REF!</v>
      </c>
      <c r="Q640" s="21" t="str">
        <f ca="1">IF(OR(D640="AC",D640="TR"),"Logic4"&amp;"_"&amp;TEXT(C640,"dd.mm.yyyy") &amp;"_"&amp; 710011.02,"")</f>
        <v>Logic4_04.04.2020_710011.02</v>
      </c>
      <c r="R640" s="21" t="e">
        <f ca="1">IF(AND(Q640&lt;&gt; "", COUNTIF(SAP!#REF!,Q640)&gt;0),"Matched", "")</f>
        <v>#REF!</v>
      </c>
    </row>
    <row r="641" spans="1:18" hidden="1">
      <c r="A641" s="21">
        <v>11563327</v>
      </c>
      <c r="B641" s="22">
        <v>43925</v>
      </c>
      <c r="C641" s="22">
        <v>43925</v>
      </c>
      <c r="D641" s="21" t="s">
        <v>10</v>
      </c>
      <c r="E641" s="23">
        <v>0</v>
      </c>
      <c r="F641" s="23">
        <v>0</v>
      </c>
      <c r="G641" s="23">
        <v>5860</v>
      </c>
      <c r="H641" s="23">
        <v>290395.99</v>
      </c>
      <c r="I641" s="21" t="s">
        <v>11</v>
      </c>
      <c r="J641" s="21" t="s">
        <v>12</v>
      </c>
      <c r="K641" s="21" t="str">
        <f t="shared" si="29"/>
        <v/>
      </c>
      <c r="L641" s="21" t="e">
        <f ca="1">IF(AND(K641&lt;&gt; "", COUNTIF(SAP!#REF!,K641)&gt;0),"Matched", "")</f>
        <v>#REF!</v>
      </c>
      <c r="M641" s="21" t="str">
        <f t="shared" si="30"/>
        <v/>
      </c>
      <c r="N641" s="21" t="e">
        <f ca="1">IF(AND(M641&lt;&gt; "", COUNTIF(SAP!#REF!,M641)&gt;0),"Matched", "")</f>
        <v>#REF!</v>
      </c>
      <c r="O641" s="21" t="str">
        <f t="shared" si="31"/>
        <v/>
      </c>
      <c r="P641" s="21" t="e">
        <f ca="1">IF(AND(O641&lt;&gt; "", COUNTIF(SAP!#REF!,O641)&gt;0),"Matched", "")</f>
        <v>#REF!</v>
      </c>
      <c r="Q641" s="21" t="str">
        <f ca="1">IF(OR(D641="AC",D641="TR"),"Logic4"&amp;"_"&amp;TEXT(C641,"dd.mm.yyyy") &amp;"_"&amp; 710011.02,"")</f>
        <v>Logic4_04.04.2020_710011.02</v>
      </c>
      <c r="R641" s="21" t="e">
        <f ca="1">IF(AND(Q641&lt;&gt; "", COUNTIF(SAP!#REF!,Q641)&gt;0),"Matched", "")</f>
        <v>#REF!</v>
      </c>
    </row>
    <row r="642" spans="1:18" hidden="1">
      <c r="A642" s="21">
        <v>11563327</v>
      </c>
      <c r="B642" s="22">
        <v>43925</v>
      </c>
      <c r="C642" s="22">
        <v>43925</v>
      </c>
      <c r="D642" s="21" t="s">
        <v>10</v>
      </c>
      <c r="E642" s="23">
        <v>0</v>
      </c>
      <c r="F642" s="23">
        <v>0</v>
      </c>
      <c r="G642" s="23">
        <v>5910.9</v>
      </c>
      <c r="H642" s="23">
        <v>296306.89</v>
      </c>
      <c r="I642" s="21" t="s">
        <v>11</v>
      </c>
      <c r="J642" s="21" t="s">
        <v>12</v>
      </c>
      <c r="K642" s="21" t="str">
        <f t="shared" si="29"/>
        <v/>
      </c>
      <c r="L642" s="21" t="e">
        <f ca="1">IF(AND(K642&lt;&gt; "", COUNTIF(SAP!#REF!,K642)&gt;0),"Matched", "")</f>
        <v>#REF!</v>
      </c>
      <c r="M642" s="21" t="str">
        <f t="shared" si="30"/>
        <v/>
      </c>
      <c r="N642" s="21" t="e">
        <f ca="1">IF(AND(M642&lt;&gt; "", COUNTIF(SAP!#REF!,M642)&gt;0),"Matched", "")</f>
        <v>#REF!</v>
      </c>
      <c r="O642" s="21" t="str">
        <f t="shared" si="31"/>
        <v/>
      </c>
      <c r="P642" s="21" t="e">
        <f ca="1">IF(AND(O642&lt;&gt; "", COUNTIF(SAP!#REF!,O642)&gt;0),"Matched", "")</f>
        <v>#REF!</v>
      </c>
      <c r="Q642" s="21" t="str">
        <f ca="1">IF(OR(D642="AC",D642="TR"),"Logic4"&amp;"_"&amp;TEXT(C642,"dd.mm.yyyy") &amp;"_"&amp; 710011.02,"")</f>
        <v>Logic4_04.04.2020_710011.02</v>
      </c>
      <c r="R642" s="21" t="e">
        <f ca="1">IF(AND(Q642&lt;&gt; "", COUNTIF(SAP!#REF!,Q642)&gt;0),"Matched", "")</f>
        <v>#REF!</v>
      </c>
    </row>
    <row r="643" spans="1:18" hidden="1">
      <c r="A643" s="21">
        <v>11563327</v>
      </c>
      <c r="B643" s="22">
        <v>43925</v>
      </c>
      <c r="C643" s="22">
        <v>43925</v>
      </c>
      <c r="D643" s="21" t="s">
        <v>10</v>
      </c>
      <c r="E643" s="23">
        <v>0</v>
      </c>
      <c r="F643" s="23">
        <v>0</v>
      </c>
      <c r="G643" s="23">
        <v>6090</v>
      </c>
      <c r="H643" s="23">
        <v>302396.89</v>
      </c>
      <c r="I643" s="21" t="s">
        <v>11</v>
      </c>
      <c r="J643" s="21" t="s">
        <v>12</v>
      </c>
      <c r="K643" s="21" t="str">
        <f t="shared" ref="K643:K706" si="32">IF(D643="TF","Logic1"&amp;"_"&amp;TEXT(C643, "mm") &amp;"_"&amp; F643,"")</f>
        <v/>
      </c>
      <c r="L643" s="21" t="e">
        <f ca="1">IF(AND(K643&lt;&gt; "", COUNTIF(SAP!#REF!,K643)&gt;0),"Matched", "")</f>
        <v>#REF!</v>
      </c>
      <c r="M643" s="21" t="str">
        <f t="shared" si="30"/>
        <v/>
      </c>
      <c r="N643" s="21" t="e">
        <f ca="1">IF(AND(M643&lt;&gt; "", COUNTIF(SAP!#REF!,M643)&gt;0),"Matched", "")</f>
        <v>#REF!</v>
      </c>
      <c r="O643" s="21" t="str">
        <f t="shared" si="31"/>
        <v/>
      </c>
      <c r="P643" s="21" t="e">
        <f ca="1">IF(AND(O643&lt;&gt; "", COUNTIF(SAP!#REF!,O643)&gt;0),"Matched", "")</f>
        <v>#REF!</v>
      </c>
      <c r="Q643" s="21" t="str">
        <f ca="1">IF(OR(D643="AC",D643="TR"),"Logic4"&amp;"_"&amp;TEXT(C643,"dd.mm.yyyy") &amp;"_"&amp; 710011.02,"")</f>
        <v>Logic4_04.04.2020_710011.02</v>
      </c>
      <c r="R643" s="21" t="e">
        <f ca="1">IF(AND(Q643&lt;&gt; "", COUNTIF(SAP!#REF!,Q643)&gt;0),"Matched", "")</f>
        <v>#REF!</v>
      </c>
    </row>
    <row r="644" spans="1:18" hidden="1">
      <c r="A644" s="21">
        <v>11563327</v>
      </c>
      <c r="B644" s="22">
        <v>43925</v>
      </c>
      <c r="C644" s="22">
        <v>43925</v>
      </c>
      <c r="D644" s="21" t="s">
        <v>10</v>
      </c>
      <c r="E644" s="23">
        <v>0</v>
      </c>
      <c r="F644" s="23">
        <v>0</v>
      </c>
      <c r="G644" s="23">
        <v>6278.4</v>
      </c>
      <c r="H644" s="23">
        <v>308675.28999999998</v>
      </c>
      <c r="I644" s="21" t="s">
        <v>11</v>
      </c>
      <c r="J644" s="21" t="s">
        <v>12</v>
      </c>
      <c r="K644" s="21" t="str">
        <f t="shared" si="32"/>
        <v/>
      </c>
      <c r="L644" s="21" t="e">
        <f ca="1">IF(AND(K644&lt;&gt; "", COUNTIF(SAP!#REF!,K644)&gt;0),"Matched", "")</f>
        <v>#REF!</v>
      </c>
      <c r="M644" s="21" t="str">
        <f t="shared" si="30"/>
        <v/>
      </c>
      <c r="N644" s="21" t="e">
        <f ca="1">IF(AND(M644&lt;&gt; "", COUNTIF(SAP!#REF!,M644)&gt;0),"Matched", "")</f>
        <v>#REF!</v>
      </c>
      <c r="O644" s="21" t="str">
        <f t="shared" si="31"/>
        <v/>
      </c>
      <c r="P644" s="21" t="e">
        <f ca="1">IF(AND(O644&lt;&gt; "", COUNTIF(SAP!#REF!,O644)&gt;0),"Matched", "")</f>
        <v>#REF!</v>
      </c>
      <c r="Q644" s="21" t="str">
        <f ca="1">IF(OR(D644="AC",D644="TR"),"Logic4"&amp;"_"&amp;TEXT(C644,"dd.mm.yyyy") &amp;"_"&amp; 710011.02,"")</f>
        <v>Logic4_04.04.2020_710011.02</v>
      </c>
      <c r="R644" s="21" t="e">
        <f ca="1">IF(AND(Q644&lt;&gt; "", COUNTIF(SAP!#REF!,Q644)&gt;0),"Matched", "")</f>
        <v>#REF!</v>
      </c>
    </row>
    <row r="645" spans="1:18" hidden="1">
      <c r="A645" s="21">
        <v>11563327</v>
      </c>
      <c r="B645" s="22">
        <v>43925</v>
      </c>
      <c r="C645" s="22">
        <v>43925</v>
      </c>
      <c r="D645" s="21" t="s">
        <v>10</v>
      </c>
      <c r="E645" s="23">
        <v>0</v>
      </c>
      <c r="F645" s="23">
        <v>0</v>
      </c>
      <c r="G645" s="23">
        <v>6429.32</v>
      </c>
      <c r="H645" s="23">
        <v>315104.61</v>
      </c>
      <c r="I645" s="21" t="s">
        <v>11</v>
      </c>
      <c r="J645" s="21" t="s">
        <v>12</v>
      </c>
      <c r="K645" s="21" t="str">
        <f t="shared" si="32"/>
        <v/>
      </c>
      <c r="L645" s="21" t="e">
        <f ca="1">IF(AND(K645&lt;&gt; "", COUNTIF(SAP!#REF!,K645)&gt;0),"Matched", "")</f>
        <v>#REF!</v>
      </c>
      <c r="M645" s="21" t="str">
        <f t="shared" si="30"/>
        <v/>
      </c>
      <c r="N645" s="21" t="e">
        <f ca="1">IF(AND(M645&lt;&gt; "", COUNTIF(SAP!#REF!,M645)&gt;0),"Matched", "")</f>
        <v>#REF!</v>
      </c>
      <c r="O645" s="21" t="str">
        <f t="shared" si="31"/>
        <v/>
      </c>
      <c r="P645" s="21" t="e">
        <f ca="1">IF(AND(O645&lt;&gt; "", COUNTIF(SAP!#REF!,O645)&gt;0),"Matched", "")</f>
        <v>#REF!</v>
      </c>
      <c r="Q645" s="21" t="str">
        <f ca="1">IF(OR(D645="AC",D645="TR"),"Logic4"&amp;"_"&amp;TEXT(C645,"dd.mm.yyyy") &amp;"_"&amp; 710011.02,"")</f>
        <v>Logic4_04.04.2020_710011.02</v>
      </c>
      <c r="R645" s="21" t="e">
        <f ca="1">IF(AND(Q645&lt;&gt; "", COUNTIF(SAP!#REF!,Q645)&gt;0),"Matched", "")</f>
        <v>#REF!</v>
      </c>
    </row>
    <row r="646" spans="1:18" hidden="1">
      <c r="A646" s="21">
        <v>11563327</v>
      </c>
      <c r="B646" s="22">
        <v>43925</v>
      </c>
      <c r="C646" s="22">
        <v>43925</v>
      </c>
      <c r="D646" s="21" t="s">
        <v>10</v>
      </c>
      <c r="E646" s="23">
        <v>0</v>
      </c>
      <c r="F646" s="23">
        <v>0</v>
      </c>
      <c r="G646" s="23">
        <v>6647</v>
      </c>
      <c r="H646" s="23">
        <v>321751.61</v>
      </c>
      <c r="I646" s="21" t="s">
        <v>11</v>
      </c>
      <c r="J646" s="21" t="s">
        <v>12</v>
      </c>
      <c r="K646" s="21" t="str">
        <f t="shared" si="32"/>
        <v/>
      </c>
      <c r="L646" s="21" t="e">
        <f ca="1">IF(AND(K646&lt;&gt; "", COUNTIF(SAP!#REF!,K646)&gt;0),"Matched", "")</f>
        <v>#REF!</v>
      </c>
      <c r="M646" s="21" t="str">
        <f t="shared" si="30"/>
        <v/>
      </c>
      <c r="N646" s="21" t="e">
        <f ca="1">IF(AND(M646&lt;&gt; "", COUNTIF(SAP!#REF!,M646)&gt;0),"Matched", "")</f>
        <v>#REF!</v>
      </c>
      <c r="O646" s="21" t="str">
        <f t="shared" si="31"/>
        <v/>
      </c>
      <c r="P646" s="21" t="e">
        <f ca="1">IF(AND(O646&lt;&gt; "", COUNTIF(SAP!#REF!,O646)&gt;0),"Matched", "")</f>
        <v>#REF!</v>
      </c>
      <c r="Q646" s="21" t="str">
        <f ca="1">IF(OR(D646="AC",D646="TR"),"Logic4"&amp;"_"&amp;TEXT(C646,"dd.mm.yyyy") &amp;"_"&amp; 710011.02,"")</f>
        <v>Logic4_04.04.2020_710011.02</v>
      </c>
      <c r="R646" s="21" t="e">
        <f ca="1">IF(AND(Q646&lt;&gt; "", COUNTIF(SAP!#REF!,Q646)&gt;0),"Matched", "")</f>
        <v>#REF!</v>
      </c>
    </row>
    <row r="647" spans="1:18" hidden="1">
      <c r="A647" s="21">
        <v>11563327</v>
      </c>
      <c r="B647" s="22">
        <v>43925</v>
      </c>
      <c r="C647" s="22">
        <v>43925</v>
      </c>
      <c r="D647" s="21" t="s">
        <v>10</v>
      </c>
      <c r="E647" s="23">
        <v>0</v>
      </c>
      <c r="F647" s="23">
        <v>0</v>
      </c>
      <c r="G647" s="23">
        <v>7030</v>
      </c>
      <c r="H647" s="23">
        <v>328781.61</v>
      </c>
      <c r="I647" s="21" t="s">
        <v>11</v>
      </c>
      <c r="J647" s="21" t="s">
        <v>12</v>
      </c>
      <c r="K647" s="21" t="str">
        <f t="shared" si="32"/>
        <v/>
      </c>
      <c r="L647" s="21" t="e">
        <f ca="1">IF(AND(K647&lt;&gt; "", COUNTIF(SAP!#REF!,K647)&gt;0),"Matched", "")</f>
        <v>#REF!</v>
      </c>
      <c r="M647" s="21" t="str">
        <f t="shared" si="30"/>
        <v/>
      </c>
      <c r="N647" s="21" t="e">
        <f ca="1">IF(AND(M647&lt;&gt; "", COUNTIF(SAP!#REF!,M647)&gt;0),"Matched", "")</f>
        <v>#REF!</v>
      </c>
      <c r="O647" s="21" t="str">
        <f t="shared" si="31"/>
        <v/>
      </c>
      <c r="P647" s="21" t="e">
        <f ca="1">IF(AND(O647&lt;&gt; "", COUNTIF(SAP!#REF!,O647)&gt;0),"Matched", "")</f>
        <v>#REF!</v>
      </c>
      <c r="Q647" s="21" t="str">
        <f ca="1">IF(OR(D647="AC",D647="TR"),"Logic4"&amp;"_"&amp;TEXT(C647,"dd.mm.yyyy") &amp;"_"&amp; 710011.02,"")</f>
        <v>Logic4_04.04.2020_710011.02</v>
      </c>
      <c r="R647" s="21" t="e">
        <f ca="1">IF(AND(Q647&lt;&gt; "", COUNTIF(SAP!#REF!,Q647)&gt;0),"Matched", "")</f>
        <v>#REF!</v>
      </c>
    </row>
    <row r="648" spans="1:18" hidden="1">
      <c r="A648" s="21">
        <v>11563327</v>
      </c>
      <c r="B648" s="22">
        <v>43925</v>
      </c>
      <c r="C648" s="22">
        <v>43925</v>
      </c>
      <c r="D648" s="21" t="s">
        <v>10</v>
      </c>
      <c r="E648" s="23">
        <v>0</v>
      </c>
      <c r="F648" s="23">
        <v>0</v>
      </c>
      <c r="G648" s="23">
        <v>7235</v>
      </c>
      <c r="H648" s="23">
        <v>336016.61</v>
      </c>
      <c r="I648" s="21" t="s">
        <v>11</v>
      </c>
      <c r="J648" s="21" t="s">
        <v>12</v>
      </c>
      <c r="K648" s="21" t="str">
        <f t="shared" si="32"/>
        <v/>
      </c>
      <c r="L648" s="21" t="e">
        <f ca="1">IF(AND(K648&lt;&gt; "", COUNTIF(SAP!#REF!,K648)&gt;0),"Matched", "")</f>
        <v>#REF!</v>
      </c>
      <c r="M648" s="21" t="str">
        <f t="shared" si="30"/>
        <v/>
      </c>
      <c r="N648" s="21" t="e">
        <f ca="1">IF(AND(M648&lt;&gt; "", COUNTIF(SAP!#REF!,M648)&gt;0),"Matched", "")</f>
        <v>#REF!</v>
      </c>
      <c r="O648" s="21" t="str">
        <f t="shared" si="31"/>
        <v/>
      </c>
      <c r="P648" s="21" t="e">
        <f ca="1">IF(AND(O648&lt;&gt; "", COUNTIF(SAP!#REF!,O648)&gt;0),"Matched", "")</f>
        <v>#REF!</v>
      </c>
      <c r="Q648" s="21" t="str">
        <f ca="1">IF(OR(D648="AC",D648="TR"),"Logic4"&amp;"_"&amp;TEXT(C648,"dd.mm.yyyy") &amp;"_"&amp; 710011.02,"")</f>
        <v>Logic4_04.04.2020_710011.02</v>
      </c>
      <c r="R648" s="21" t="e">
        <f ca="1">IF(AND(Q648&lt;&gt; "", COUNTIF(SAP!#REF!,Q648)&gt;0),"Matched", "")</f>
        <v>#REF!</v>
      </c>
    </row>
    <row r="649" spans="1:18" hidden="1">
      <c r="A649" s="21">
        <v>11563327</v>
      </c>
      <c r="B649" s="22">
        <v>43925</v>
      </c>
      <c r="C649" s="22">
        <v>43925</v>
      </c>
      <c r="D649" s="21" t="s">
        <v>10</v>
      </c>
      <c r="E649" s="23">
        <v>0</v>
      </c>
      <c r="F649" s="23">
        <v>0</v>
      </c>
      <c r="G649" s="23">
        <v>7539.7</v>
      </c>
      <c r="H649" s="23">
        <v>343556.31</v>
      </c>
      <c r="I649" s="21" t="s">
        <v>11</v>
      </c>
      <c r="J649" s="21" t="s">
        <v>12</v>
      </c>
      <c r="K649" s="21" t="str">
        <f t="shared" si="32"/>
        <v/>
      </c>
      <c r="L649" s="21" t="e">
        <f ca="1">IF(AND(K649&lt;&gt; "", COUNTIF(SAP!#REF!,K649)&gt;0),"Matched", "")</f>
        <v>#REF!</v>
      </c>
      <c r="M649" s="21" t="str">
        <f t="shared" si="30"/>
        <v/>
      </c>
      <c r="N649" s="21" t="e">
        <f ca="1">IF(AND(M649&lt;&gt; "", COUNTIF(SAP!#REF!,M649)&gt;0),"Matched", "")</f>
        <v>#REF!</v>
      </c>
      <c r="O649" s="21" t="str">
        <f t="shared" si="31"/>
        <v/>
      </c>
      <c r="P649" s="21" t="e">
        <f ca="1">IF(AND(O649&lt;&gt; "", COUNTIF(SAP!#REF!,O649)&gt;0),"Matched", "")</f>
        <v>#REF!</v>
      </c>
      <c r="Q649" s="21" t="str">
        <f ca="1">IF(OR(D649="AC",D649="TR"),"Logic4"&amp;"_"&amp;TEXT(C649,"dd.mm.yyyy") &amp;"_"&amp; 710011.02,"")</f>
        <v>Logic4_04.04.2020_710011.02</v>
      </c>
      <c r="R649" s="21" t="e">
        <f ca="1">IF(AND(Q649&lt;&gt; "", COUNTIF(SAP!#REF!,Q649)&gt;0),"Matched", "")</f>
        <v>#REF!</v>
      </c>
    </row>
    <row r="650" spans="1:18" hidden="1">
      <c r="A650" s="21">
        <v>11563327</v>
      </c>
      <c r="B650" s="22">
        <v>43925</v>
      </c>
      <c r="C650" s="22">
        <v>43925</v>
      </c>
      <c r="D650" s="21" t="s">
        <v>10</v>
      </c>
      <c r="E650" s="23">
        <v>0</v>
      </c>
      <c r="F650" s="23">
        <v>0</v>
      </c>
      <c r="G650" s="23">
        <v>7570</v>
      </c>
      <c r="H650" s="23">
        <v>351126.31</v>
      </c>
      <c r="I650" s="21" t="s">
        <v>11</v>
      </c>
      <c r="J650" s="21" t="s">
        <v>12</v>
      </c>
      <c r="K650" s="21" t="str">
        <f t="shared" si="32"/>
        <v/>
      </c>
      <c r="L650" s="21" t="e">
        <f ca="1">IF(AND(K650&lt;&gt; "", COUNTIF(SAP!#REF!,K650)&gt;0),"Matched", "")</f>
        <v>#REF!</v>
      </c>
      <c r="M650" s="21" t="str">
        <f t="shared" si="30"/>
        <v/>
      </c>
      <c r="N650" s="21" t="e">
        <f ca="1">IF(AND(M650&lt;&gt; "", COUNTIF(SAP!#REF!,M650)&gt;0),"Matched", "")</f>
        <v>#REF!</v>
      </c>
      <c r="O650" s="21" t="str">
        <f t="shared" si="31"/>
        <v/>
      </c>
      <c r="P650" s="21" t="e">
        <f ca="1">IF(AND(O650&lt;&gt; "", COUNTIF(SAP!#REF!,O650)&gt;0),"Matched", "")</f>
        <v>#REF!</v>
      </c>
      <c r="Q650" s="21" t="str">
        <f ca="1">IF(OR(D650="AC",D650="TR"),"Logic4"&amp;"_"&amp;TEXT(C650,"dd.mm.yyyy") &amp;"_"&amp; 710011.02,"")</f>
        <v>Logic4_04.04.2020_710011.02</v>
      </c>
      <c r="R650" s="21" t="e">
        <f ca="1">IF(AND(Q650&lt;&gt; "", COUNTIF(SAP!#REF!,Q650)&gt;0),"Matched", "")</f>
        <v>#REF!</v>
      </c>
    </row>
    <row r="651" spans="1:18" hidden="1">
      <c r="A651" s="21">
        <v>11563327</v>
      </c>
      <c r="B651" s="22">
        <v>43925</v>
      </c>
      <c r="C651" s="22">
        <v>43925</v>
      </c>
      <c r="D651" s="21" t="s">
        <v>10</v>
      </c>
      <c r="E651" s="23">
        <v>0</v>
      </c>
      <c r="F651" s="23">
        <v>0</v>
      </c>
      <c r="G651" s="23">
        <v>7718.9</v>
      </c>
      <c r="H651" s="23">
        <v>358845.21</v>
      </c>
      <c r="I651" s="21" t="s">
        <v>11</v>
      </c>
      <c r="J651" s="21" t="s">
        <v>12</v>
      </c>
      <c r="K651" s="21" t="str">
        <f t="shared" si="32"/>
        <v/>
      </c>
      <c r="L651" s="21" t="e">
        <f ca="1">IF(AND(K651&lt;&gt; "", COUNTIF(SAP!#REF!,K651)&gt;0),"Matched", "")</f>
        <v>#REF!</v>
      </c>
      <c r="M651" s="21" t="str">
        <f t="shared" si="30"/>
        <v/>
      </c>
      <c r="N651" s="21" t="e">
        <f ca="1">IF(AND(M651&lt;&gt; "", COUNTIF(SAP!#REF!,M651)&gt;0),"Matched", "")</f>
        <v>#REF!</v>
      </c>
      <c r="O651" s="21" t="str">
        <f t="shared" si="31"/>
        <v/>
      </c>
      <c r="P651" s="21" t="e">
        <f ca="1">IF(AND(O651&lt;&gt; "", COUNTIF(SAP!#REF!,O651)&gt;0),"Matched", "")</f>
        <v>#REF!</v>
      </c>
      <c r="Q651" s="21" t="str">
        <f ca="1">IF(OR(D651="AC",D651="TR"),"Logic4"&amp;"_"&amp;TEXT(C651,"dd.mm.yyyy") &amp;"_"&amp; 710011.02,"")</f>
        <v>Logic4_04.04.2020_710011.02</v>
      </c>
      <c r="R651" s="21" t="e">
        <f ca="1">IF(AND(Q651&lt;&gt; "", COUNTIF(SAP!#REF!,Q651)&gt;0),"Matched", "")</f>
        <v>#REF!</v>
      </c>
    </row>
    <row r="652" spans="1:18" hidden="1">
      <c r="A652" s="21">
        <v>11563327</v>
      </c>
      <c r="B652" s="22">
        <v>43925</v>
      </c>
      <c r="C652" s="22">
        <v>43925</v>
      </c>
      <c r="D652" s="21" t="s">
        <v>10</v>
      </c>
      <c r="E652" s="23">
        <v>0</v>
      </c>
      <c r="F652" s="23">
        <v>0</v>
      </c>
      <c r="G652" s="23">
        <v>7804.2</v>
      </c>
      <c r="H652" s="23">
        <v>366649.41</v>
      </c>
      <c r="I652" s="21" t="s">
        <v>11</v>
      </c>
      <c r="J652" s="21" t="s">
        <v>12</v>
      </c>
      <c r="K652" s="21" t="str">
        <f t="shared" si="32"/>
        <v/>
      </c>
      <c r="L652" s="21" t="e">
        <f ca="1">IF(AND(K652&lt;&gt; "", COUNTIF(SAP!#REF!,K652)&gt;0),"Matched", "")</f>
        <v>#REF!</v>
      </c>
      <c r="M652" s="21" t="str">
        <f t="shared" si="30"/>
        <v/>
      </c>
      <c r="N652" s="21" t="e">
        <f ca="1">IF(AND(M652&lt;&gt; "", COUNTIF(SAP!#REF!,M652)&gt;0),"Matched", "")</f>
        <v>#REF!</v>
      </c>
      <c r="O652" s="21" t="str">
        <f t="shared" si="31"/>
        <v/>
      </c>
      <c r="P652" s="21" t="e">
        <f ca="1">IF(AND(O652&lt;&gt; "", COUNTIF(SAP!#REF!,O652)&gt;0),"Matched", "")</f>
        <v>#REF!</v>
      </c>
      <c r="Q652" s="21" t="str">
        <f ca="1">IF(OR(D652="AC",D652="TR"),"Logic4"&amp;"_"&amp;TEXT(C652,"dd.mm.yyyy") &amp;"_"&amp; 710011.02,"")</f>
        <v>Logic4_04.04.2020_710011.02</v>
      </c>
      <c r="R652" s="21" t="e">
        <f ca="1">IF(AND(Q652&lt;&gt; "", COUNTIF(SAP!#REF!,Q652)&gt;0),"Matched", "")</f>
        <v>#REF!</v>
      </c>
    </row>
    <row r="653" spans="1:18" hidden="1">
      <c r="A653" s="21">
        <v>11563327</v>
      </c>
      <c r="B653" s="22">
        <v>43925</v>
      </c>
      <c r="C653" s="22">
        <v>43925</v>
      </c>
      <c r="D653" s="21" t="s">
        <v>10</v>
      </c>
      <c r="E653" s="23">
        <v>0</v>
      </c>
      <c r="F653" s="23">
        <v>0</v>
      </c>
      <c r="G653" s="23">
        <v>7922</v>
      </c>
      <c r="H653" s="23">
        <v>374571.41</v>
      </c>
      <c r="I653" s="21" t="s">
        <v>11</v>
      </c>
      <c r="J653" s="21" t="s">
        <v>12</v>
      </c>
      <c r="K653" s="21" t="str">
        <f t="shared" si="32"/>
        <v/>
      </c>
      <c r="L653" s="21" t="e">
        <f ca="1">IF(AND(K653&lt;&gt; "", COUNTIF(SAP!#REF!,K653)&gt;0),"Matched", "")</f>
        <v>#REF!</v>
      </c>
      <c r="M653" s="21" t="str">
        <f t="shared" si="30"/>
        <v/>
      </c>
      <c r="N653" s="21" t="e">
        <f ca="1">IF(AND(M653&lt;&gt; "", COUNTIF(SAP!#REF!,M653)&gt;0),"Matched", "")</f>
        <v>#REF!</v>
      </c>
      <c r="O653" s="21" t="str">
        <f t="shared" si="31"/>
        <v/>
      </c>
      <c r="P653" s="21" t="e">
        <f ca="1">IF(AND(O653&lt;&gt; "", COUNTIF(SAP!#REF!,O653)&gt;0),"Matched", "")</f>
        <v>#REF!</v>
      </c>
      <c r="Q653" s="21" t="str">
        <f ca="1">IF(OR(D653="AC",D653="TR"),"Logic4"&amp;"_"&amp;TEXT(C653,"dd.mm.yyyy") &amp;"_"&amp; 710011.02,"")</f>
        <v>Logic4_04.04.2020_710011.02</v>
      </c>
      <c r="R653" s="21" t="e">
        <f ca="1">IF(AND(Q653&lt;&gt; "", COUNTIF(SAP!#REF!,Q653)&gt;0),"Matched", "")</f>
        <v>#REF!</v>
      </c>
    </row>
    <row r="654" spans="1:18" hidden="1">
      <c r="A654" s="21">
        <v>11563327</v>
      </c>
      <c r="B654" s="22">
        <v>43925</v>
      </c>
      <c r="C654" s="22">
        <v>43925</v>
      </c>
      <c r="D654" s="21" t="s">
        <v>10</v>
      </c>
      <c r="E654" s="23">
        <v>0</v>
      </c>
      <c r="F654" s="23">
        <v>0</v>
      </c>
      <c r="G654" s="23">
        <v>8220</v>
      </c>
      <c r="H654" s="23">
        <v>382791.41</v>
      </c>
      <c r="I654" s="21" t="s">
        <v>11</v>
      </c>
      <c r="J654" s="21" t="s">
        <v>12</v>
      </c>
      <c r="K654" s="21" t="str">
        <f t="shared" si="32"/>
        <v/>
      </c>
      <c r="L654" s="21" t="e">
        <f ca="1">IF(AND(K654&lt;&gt; "", COUNTIF(SAP!#REF!,K654)&gt;0),"Matched", "")</f>
        <v>#REF!</v>
      </c>
      <c r="M654" s="21" t="str">
        <f t="shared" si="30"/>
        <v/>
      </c>
      <c r="N654" s="21" t="e">
        <f ca="1">IF(AND(M654&lt;&gt; "", COUNTIF(SAP!#REF!,M654)&gt;0),"Matched", "")</f>
        <v>#REF!</v>
      </c>
      <c r="O654" s="21" t="str">
        <f t="shared" si="31"/>
        <v/>
      </c>
      <c r="P654" s="21" t="e">
        <f ca="1">IF(AND(O654&lt;&gt; "", COUNTIF(SAP!#REF!,O654)&gt;0),"Matched", "")</f>
        <v>#REF!</v>
      </c>
      <c r="Q654" s="21" t="str">
        <f ca="1">IF(OR(D654="AC",D654="TR"),"Logic4"&amp;"_"&amp;TEXT(C654,"dd.mm.yyyy") &amp;"_"&amp; 710011.02,"")</f>
        <v>Logic4_04.04.2020_710011.02</v>
      </c>
      <c r="R654" s="21" t="e">
        <f ca="1">IF(AND(Q654&lt;&gt; "", COUNTIF(SAP!#REF!,Q654)&gt;0),"Matched", "")</f>
        <v>#REF!</v>
      </c>
    </row>
    <row r="655" spans="1:18" hidden="1">
      <c r="A655" s="21">
        <v>11563327</v>
      </c>
      <c r="B655" s="22">
        <v>43925</v>
      </c>
      <c r="C655" s="22">
        <v>43925</v>
      </c>
      <c r="D655" s="21" t="s">
        <v>10</v>
      </c>
      <c r="E655" s="23">
        <v>0</v>
      </c>
      <c r="F655" s="23">
        <v>0</v>
      </c>
      <c r="G655" s="23">
        <v>8673.9599999999991</v>
      </c>
      <c r="H655" s="23">
        <v>391465.37</v>
      </c>
      <c r="I655" s="21" t="s">
        <v>11</v>
      </c>
      <c r="J655" s="21" t="s">
        <v>12</v>
      </c>
      <c r="K655" s="21" t="str">
        <f t="shared" si="32"/>
        <v/>
      </c>
      <c r="L655" s="21" t="e">
        <f ca="1">IF(AND(K655&lt;&gt; "", COUNTIF(SAP!#REF!,K655)&gt;0),"Matched", "")</f>
        <v>#REF!</v>
      </c>
      <c r="M655" s="21" t="str">
        <f t="shared" si="30"/>
        <v/>
      </c>
      <c r="N655" s="21" t="e">
        <f ca="1">IF(AND(M655&lt;&gt; "", COUNTIF(SAP!#REF!,M655)&gt;0),"Matched", "")</f>
        <v>#REF!</v>
      </c>
      <c r="O655" s="21" t="str">
        <f t="shared" si="31"/>
        <v/>
      </c>
      <c r="P655" s="21" t="e">
        <f ca="1">IF(AND(O655&lt;&gt; "", COUNTIF(SAP!#REF!,O655)&gt;0),"Matched", "")</f>
        <v>#REF!</v>
      </c>
      <c r="Q655" s="21" t="str">
        <f ca="1">IF(OR(D655="AC",D655="TR"),"Logic4"&amp;"_"&amp;TEXT(C655,"dd.mm.yyyy") &amp;"_"&amp; 710011.02,"")</f>
        <v>Logic4_04.04.2020_710011.02</v>
      </c>
      <c r="R655" s="21" t="e">
        <f ca="1">IF(AND(Q655&lt;&gt; "", COUNTIF(SAP!#REF!,Q655)&gt;0),"Matched", "")</f>
        <v>#REF!</v>
      </c>
    </row>
    <row r="656" spans="1:18" hidden="1">
      <c r="A656" s="21">
        <v>11563327</v>
      </c>
      <c r="B656" s="22">
        <v>43925</v>
      </c>
      <c r="C656" s="22">
        <v>43925</v>
      </c>
      <c r="D656" s="21" t="s">
        <v>10</v>
      </c>
      <c r="E656" s="23">
        <v>0</v>
      </c>
      <c r="F656" s="23">
        <v>0</v>
      </c>
      <c r="G656" s="23">
        <v>9120</v>
      </c>
      <c r="H656" s="23">
        <v>400585.37</v>
      </c>
      <c r="I656" s="21" t="s">
        <v>11</v>
      </c>
      <c r="J656" s="21" t="s">
        <v>12</v>
      </c>
      <c r="K656" s="21" t="str">
        <f t="shared" si="32"/>
        <v/>
      </c>
      <c r="L656" s="21" t="e">
        <f ca="1">IF(AND(K656&lt;&gt; "", COUNTIF(SAP!#REF!,K656)&gt;0),"Matched", "")</f>
        <v>#REF!</v>
      </c>
      <c r="M656" s="21" t="str">
        <f t="shared" si="30"/>
        <v/>
      </c>
      <c r="N656" s="21" t="e">
        <f ca="1">IF(AND(M656&lt;&gt; "", COUNTIF(SAP!#REF!,M656)&gt;0),"Matched", "")</f>
        <v>#REF!</v>
      </c>
      <c r="O656" s="21" t="str">
        <f t="shared" si="31"/>
        <v/>
      </c>
      <c r="P656" s="21" t="e">
        <f ca="1">IF(AND(O656&lt;&gt; "", COUNTIF(SAP!#REF!,O656)&gt;0),"Matched", "")</f>
        <v>#REF!</v>
      </c>
      <c r="Q656" s="21" t="str">
        <f ca="1">IF(OR(D656="AC",D656="TR"),"Logic4"&amp;"_"&amp;TEXT(C656,"dd.mm.yyyy") &amp;"_"&amp; 710011.02,"")</f>
        <v>Logic4_04.04.2020_710011.02</v>
      </c>
      <c r="R656" s="21" t="e">
        <f ca="1">IF(AND(Q656&lt;&gt; "", COUNTIF(SAP!#REF!,Q656)&gt;0),"Matched", "")</f>
        <v>#REF!</v>
      </c>
    </row>
    <row r="657" spans="1:18" hidden="1">
      <c r="A657" s="21">
        <v>11563327</v>
      </c>
      <c r="B657" s="22">
        <v>43925</v>
      </c>
      <c r="C657" s="22">
        <v>43925</v>
      </c>
      <c r="D657" s="21" t="s">
        <v>10</v>
      </c>
      <c r="E657" s="23">
        <v>0</v>
      </c>
      <c r="F657" s="23">
        <v>0</v>
      </c>
      <c r="G657" s="23">
        <v>9440</v>
      </c>
      <c r="H657" s="23">
        <v>410025.37</v>
      </c>
      <c r="I657" s="21" t="s">
        <v>11</v>
      </c>
      <c r="J657" s="21" t="s">
        <v>12</v>
      </c>
      <c r="K657" s="21" t="str">
        <f t="shared" si="32"/>
        <v/>
      </c>
      <c r="L657" s="21" t="e">
        <f ca="1">IF(AND(K657&lt;&gt; "", COUNTIF(SAP!#REF!,K657)&gt;0),"Matched", "")</f>
        <v>#REF!</v>
      </c>
      <c r="M657" s="21" t="str">
        <f t="shared" si="30"/>
        <v/>
      </c>
      <c r="N657" s="21" t="e">
        <f ca="1">IF(AND(M657&lt;&gt; "", COUNTIF(SAP!#REF!,M657)&gt;0),"Matched", "")</f>
        <v>#REF!</v>
      </c>
      <c r="O657" s="21" t="str">
        <f t="shared" si="31"/>
        <v/>
      </c>
      <c r="P657" s="21" t="e">
        <f ca="1">IF(AND(O657&lt;&gt; "", COUNTIF(SAP!#REF!,O657)&gt;0),"Matched", "")</f>
        <v>#REF!</v>
      </c>
      <c r="Q657" s="21" t="str">
        <f ca="1">IF(OR(D657="AC",D657="TR"),"Logic4"&amp;"_"&amp;TEXT(C657,"dd.mm.yyyy") &amp;"_"&amp; 710011.02,"")</f>
        <v>Logic4_04.04.2020_710011.02</v>
      </c>
      <c r="R657" s="21" t="e">
        <f ca="1">IF(AND(Q657&lt;&gt; "", COUNTIF(SAP!#REF!,Q657)&gt;0),"Matched", "")</f>
        <v>#REF!</v>
      </c>
    </row>
    <row r="658" spans="1:18" hidden="1">
      <c r="A658" s="21">
        <v>11563327</v>
      </c>
      <c r="B658" s="22">
        <v>43925</v>
      </c>
      <c r="C658" s="22">
        <v>43925</v>
      </c>
      <c r="D658" s="21" t="s">
        <v>10</v>
      </c>
      <c r="E658" s="23">
        <v>0</v>
      </c>
      <c r="F658" s="23">
        <v>0</v>
      </c>
      <c r="G658" s="23">
        <v>9596.7999999999993</v>
      </c>
      <c r="H658" s="23">
        <v>419622.17</v>
      </c>
      <c r="I658" s="21" t="s">
        <v>11</v>
      </c>
      <c r="J658" s="21" t="s">
        <v>12</v>
      </c>
      <c r="K658" s="21" t="str">
        <f t="shared" si="32"/>
        <v/>
      </c>
      <c r="L658" s="21" t="e">
        <f ca="1">IF(AND(K658&lt;&gt; "", COUNTIF(SAP!#REF!,K658)&gt;0),"Matched", "")</f>
        <v>#REF!</v>
      </c>
      <c r="M658" s="21" t="str">
        <f t="shared" si="30"/>
        <v/>
      </c>
      <c r="N658" s="21" t="e">
        <f ca="1">IF(AND(M658&lt;&gt; "", COUNTIF(SAP!#REF!,M658)&gt;0),"Matched", "")</f>
        <v>#REF!</v>
      </c>
      <c r="O658" s="21" t="str">
        <f t="shared" si="31"/>
        <v/>
      </c>
      <c r="P658" s="21" t="e">
        <f ca="1">IF(AND(O658&lt;&gt; "", COUNTIF(SAP!#REF!,O658)&gt;0),"Matched", "")</f>
        <v>#REF!</v>
      </c>
      <c r="Q658" s="21" t="str">
        <f ca="1">IF(OR(D658="AC",D658="TR"),"Logic4"&amp;"_"&amp;TEXT(C658,"dd.mm.yyyy") &amp;"_"&amp; 710011.02,"")</f>
        <v>Logic4_04.04.2020_710011.02</v>
      </c>
      <c r="R658" s="21" t="e">
        <f ca="1">IF(AND(Q658&lt;&gt; "", COUNTIF(SAP!#REF!,Q658)&gt;0),"Matched", "")</f>
        <v>#REF!</v>
      </c>
    </row>
    <row r="659" spans="1:18" hidden="1">
      <c r="A659" s="21">
        <v>11563327</v>
      </c>
      <c r="B659" s="22">
        <v>43925</v>
      </c>
      <c r="C659" s="22">
        <v>43925</v>
      </c>
      <c r="D659" s="21" t="s">
        <v>10</v>
      </c>
      <c r="E659" s="23">
        <v>0</v>
      </c>
      <c r="F659" s="23">
        <v>0</v>
      </c>
      <c r="G659" s="23">
        <v>9668.1</v>
      </c>
      <c r="H659" s="23">
        <v>429290.27</v>
      </c>
      <c r="I659" s="21" t="s">
        <v>11</v>
      </c>
      <c r="J659" s="21" t="s">
        <v>12</v>
      </c>
      <c r="K659" s="21" t="str">
        <f t="shared" si="32"/>
        <v/>
      </c>
      <c r="L659" s="21" t="e">
        <f ca="1">IF(AND(K659&lt;&gt; "", COUNTIF(SAP!#REF!,K659)&gt;0),"Matched", "")</f>
        <v>#REF!</v>
      </c>
      <c r="M659" s="21" t="str">
        <f t="shared" si="30"/>
        <v/>
      </c>
      <c r="N659" s="21" t="e">
        <f ca="1">IF(AND(M659&lt;&gt; "", COUNTIF(SAP!#REF!,M659)&gt;0),"Matched", "")</f>
        <v>#REF!</v>
      </c>
      <c r="O659" s="21" t="str">
        <f t="shared" si="31"/>
        <v/>
      </c>
      <c r="P659" s="21" t="e">
        <f ca="1">IF(AND(O659&lt;&gt; "", COUNTIF(SAP!#REF!,O659)&gt;0),"Matched", "")</f>
        <v>#REF!</v>
      </c>
      <c r="Q659" s="21" t="str">
        <f ca="1">IF(OR(D659="AC",D659="TR"),"Logic4"&amp;"_"&amp;TEXT(C659,"dd.mm.yyyy") &amp;"_"&amp; 710011.02,"")</f>
        <v>Logic4_04.04.2020_710011.02</v>
      </c>
      <c r="R659" s="21" t="e">
        <f ca="1">IF(AND(Q659&lt;&gt; "", COUNTIF(SAP!#REF!,Q659)&gt;0),"Matched", "")</f>
        <v>#REF!</v>
      </c>
    </row>
    <row r="660" spans="1:18" hidden="1">
      <c r="A660" s="21">
        <v>11563327</v>
      </c>
      <c r="B660" s="22">
        <v>43925</v>
      </c>
      <c r="C660" s="22">
        <v>43925</v>
      </c>
      <c r="D660" s="21" t="s">
        <v>10</v>
      </c>
      <c r="E660" s="23">
        <v>0</v>
      </c>
      <c r="F660" s="23">
        <v>0</v>
      </c>
      <c r="G660" s="23">
        <v>10731</v>
      </c>
      <c r="H660" s="23">
        <v>440021.27</v>
      </c>
      <c r="I660" s="21" t="s">
        <v>11</v>
      </c>
      <c r="J660" s="21" t="s">
        <v>12</v>
      </c>
      <c r="K660" s="21" t="str">
        <f t="shared" si="32"/>
        <v/>
      </c>
      <c r="L660" s="21" t="e">
        <f ca="1">IF(AND(K660&lt;&gt; "", COUNTIF(SAP!#REF!,K660)&gt;0),"Matched", "")</f>
        <v>#REF!</v>
      </c>
      <c r="M660" s="21" t="str">
        <f t="shared" ref="M660:M686" si="33">IF(D660="TR","Logic2"&amp;"_"&amp;TEXT(C660,"dd.mm.yyyy") &amp;"_"&amp; F660,"")</f>
        <v/>
      </c>
      <c r="N660" s="21" t="e">
        <f ca="1">IF(AND(M660&lt;&gt; "", COUNTIF(SAP!#REF!,M660)&gt;0),"Matched", "")</f>
        <v>#REF!</v>
      </c>
      <c r="O660" s="21" t="str">
        <f t="shared" ref="O660:O686" si="34">IF(D660="AF","Logic3"&amp;"_"&amp;G660,"")</f>
        <v/>
      </c>
      <c r="P660" s="21" t="e">
        <f ca="1">IF(AND(O660&lt;&gt; "", COUNTIF(SAP!#REF!,O660)&gt;0),"Matched", "")</f>
        <v>#REF!</v>
      </c>
      <c r="Q660" s="21" t="str">
        <f ca="1">IF(OR(D660="AC",D660="TR"),"Logic4"&amp;"_"&amp;TEXT(C660,"dd.mm.yyyy") &amp;"_"&amp; 710011.02,"")</f>
        <v>Logic4_04.04.2020_710011.02</v>
      </c>
      <c r="R660" s="21" t="e">
        <f ca="1">IF(AND(Q660&lt;&gt; "", COUNTIF(SAP!#REF!,Q660)&gt;0),"Matched", "")</f>
        <v>#REF!</v>
      </c>
    </row>
    <row r="661" spans="1:18" hidden="1">
      <c r="A661" s="21">
        <v>11563327</v>
      </c>
      <c r="B661" s="22">
        <v>43925</v>
      </c>
      <c r="C661" s="22">
        <v>43925</v>
      </c>
      <c r="D661" s="21" t="s">
        <v>10</v>
      </c>
      <c r="E661" s="23">
        <v>0</v>
      </c>
      <c r="F661" s="23">
        <v>0</v>
      </c>
      <c r="G661" s="23">
        <v>10740</v>
      </c>
      <c r="H661" s="23">
        <v>450761.27</v>
      </c>
      <c r="I661" s="21" t="s">
        <v>11</v>
      </c>
      <c r="J661" s="21" t="s">
        <v>12</v>
      </c>
      <c r="K661" s="21" t="str">
        <f t="shared" si="32"/>
        <v/>
      </c>
      <c r="L661" s="21" t="e">
        <f ca="1">IF(AND(K661&lt;&gt; "", COUNTIF(SAP!#REF!,K661)&gt;0),"Matched", "")</f>
        <v>#REF!</v>
      </c>
      <c r="M661" s="21" t="str">
        <f t="shared" si="33"/>
        <v/>
      </c>
      <c r="N661" s="21" t="e">
        <f ca="1">IF(AND(M661&lt;&gt; "", COUNTIF(SAP!#REF!,M661)&gt;0),"Matched", "")</f>
        <v>#REF!</v>
      </c>
      <c r="O661" s="21" t="str">
        <f t="shared" si="34"/>
        <v/>
      </c>
      <c r="P661" s="21" t="e">
        <f ca="1">IF(AND(O661&lt;&gt; "", COUNTIF(SAP!#REF!,O661)&gt;0),"Matched", "")</f>
        <v>#REF!</v>
      </c>
      <c r="Q661" s="21" t="str">
        <f ca="1">IF(OR(D661="AC",D661="TR"),"Logic4"&amp;"_"&amp;TEXT(C661,"dd.mm.yyyy") &amp;"_"&amp; 710011.02,"")</f>
        <v>Logic4_04.04.2020_710011.02</v>
      </c>
      <c r="R661" s="21" t="e">
        <f ca="1">IF(AND(Q661&lt;&gt; "", COUNTIF(SAP!#REF!,Q661)&gt;0),"Matched", "")</f>
        <v>#REF!</v>
      </c>
    </row>
    <row r="662" spans="1:18" hidden="1">
      <c r="A662" s="21">
        <v>11563327</v>
      </c>
      <c r="B662" s="22">
        <v>43925</v>
      </c>
      <c r="C662" s="22">
        <v>43925</v>
      </c>
      <c r="D662" s="21" t="s">
        <v>10</v>
      </c>
      <c r="E662" s="23">
        <v>0</v>
      </c>
      <c r="F662" s="23">
        <v>0</v>
      </c>
      <c r="G662" s="23">
        <v>11048.9</v>
      </c>
      <c r="H662" s="23">
        <v>461810.17</v>
      </c>
      <c r="I662" s="21" t="s">
        <v>11</v>
      </c>
      <c r="J662" s="21" t="s">
        <v>12</v>
      </c>
      <c r="K662" s="21" t="str">
        <f t="shared" si="32"/>
        <v/>
      </c>
      <c r="L662" s="21" t="e">
        <f ca="1">IF(AND(K662&lt;&gt; "", COUNTIF(SAP!#REF!,K662)&gt;0),"Matched", "")</f>
        <v>#REF!</v>
      </c>
      <c r="M662" s="21" t="str">
        <f t="shared" si="33"/>
        <v/>
      </c>
      <c r="N662" s="21" t="e">
        <f ca="1">IF(AND(M662&lt;&gt; "", COUNTIF(SAP!#REF!,M662)&gt;0),"Matched", "")</f>
        <v>#REF!</v>
      </c>
      <c r="O662" s="21" t="str">
        <f t="shared" si="34"/>
        <v/>
      </c>
      <c r="P662" s="21" t="e">
        <f ca="1">IF(AND(O662&lt;&gt; "", COUNTIF(SAP!#REF!,O662)&gt;0),"Matched", "")</f>
        <v>#REF!</v>
      </c>
      <c r="Q662" s="21" t="str">
        <f ca="1">IF(OR(D662="AC",D662="TR"),"Logic4"&amp;"_"&amp;TEXT(C662,"dd.mm.yyyy") &amp;"_"&amp; 710011.02,"")</f>
        <v>Logic4_04.04.2020_710011.02</v>
      </c>
      <c r="R662" s="21" t="e">
        <f ca="1">IF(AND(Q662&lt;&gt; "", COUNTIF(SAP!#REF!,Q662)&gt;0),"Matched", "")</f>
        <v>#REF!</v>
      </c>
    </row>
    <row r="663" spans="1:18" hidden="1">
      <c r="A663" s="21">
        <v>11563327</v>
      </c>
      <c r="B663" s="22">
        <v>43925</v>
      </c>
      <c r="C663" s="22">
        <v>43925</v>
      </c>
      <c r="D663" s="21" t="s">
        <v>10</v>
      </c>
      <c r="E663" s="23">
        <v>0</v>
      </c>
      <c r="F663" s="23">
        <v>0</v>
      </c>
      <c r="G663" s="23">
        <v>11146.5</v>
      </c>
      <c r="H663" s="23">
        <v>472956.67</v>
      </c>
      <c r="I663" s="21" t="s">
        <v>11</v>
      </c>
      <c r="J663" s="21" t="s">
        <v>12</v>
      </c>
      <c r="K663" s="21" t="str">
        <f t="shared" si="32"/>
        <v/>
      </c>
      <c r="L663" s="21" t="e">
        <f ca="1">IF(AND(K663&lt;&gt; "", COUNTIF(SAP!#REF!,K663)&gt;0),"Matched", "")</f>
        <v>#REF!</v>
      </c>
      <c r="M663" s="21" t="str">
        <f t="shared" si="33"/>
        <v/>
      </c>
      <c r="N663" s="21" t="e">
        <f ca="1">IF(AND(M663&lt;&gt; "", COUNTIF(SAP!#REF!,M663)&gt;0),"Matched", "")</f>
        <v>#REF!</v>
      </c>
      <c r="O663" s="21" t="str">
        <f t="shared" si="34"/>
        <v/>
      </c>
      <c r="P663" s="21" t="e">
        <f ca="1">IF(AND(O663&lt;&gt; "", COUNTIF(SAP!#REF!,O663)&gt;0),"Matched", "")</f>
        <v>#REF!</v>
      </c>
      <c r="Q663" s="21" t="str">
        <f ca="1">IF(OR(D663="AC",D663="TR"),"Logic4"&amp;"_"&amp;TEXT(C663,"dd.mm.yyyy") &amp;"_"&amp; 710011.02,"")</f>
        <v>Logic4_04.04.2020_710011.02</v>
      </c>
      <c r="R663" s="21" t="e">
        <f ca="1">IF(AND(Q663&lt;&gt; "", COUNTIF(SAP!#REF!,Q663)&gt;0),"Matched", "")</f>
        <v>#REF!</v>
      </c>
    </row>
    <row r="664" spans="1:18" hidden="1">
      <c r="A664" s="21">
        <v>11563327</v>
      </c>
      <c r="B664" s="22">
        <v>43925</v>
      </c>
      <c r="C664" s="22">
        <v>43925</v>
      </c>
      <c r="D664" s="21" t="s">
        <v>10</v>
      </c>
      <c r="E664" s="23">
        <v>0</v>
      </c>
      <c r="F664" s="23">
        <v>0</v>
      </c>
      <c r="G664" s="23">
        <v>11185.7</v>
      </c>
      <c r="H664" s="23">
        <v>484142.37</v>
      </c>
      <c r="I664" s="21" t="s">
        <v>11</v>
      </c>
      <c r="J664" s="21" t="s">
        <v>12</v>
      </c>
      <c r="K664" s="21" t="str">
        <f t="shared" si="32"/>
        <v/>
      </c>
      <c r="L664" s="21" t="e">
        <f ca="1">IF(AND(K664&lt;&gt; "", COUNTIF(SAP!#REF!,K664)&gt;0),"Matched", "")</f>
        <v>#REF!</v>
      </c>
      <c r="M664" s="21" t="str">
        <f t="shared" si="33"/>
        <v/>
      </c>
      <c r="N664" s="21" t="e">
        <f ca="1">IF(AND(M664&lt;&gt; "", COUNTIF(SAP!#REF!,M664)&gt;0),"Matched", "")</f>
        <v>#REF!</v>
      </c>
      <c r="O664" s="21" t="str">
        <f t="shared" si="34"/>
        <v/>
      </c>
      <c r="P664" s="21" t="e">
        <f ca="1">IF(AND(O664&lt;&gt; "", COUNTIF(SAP!#REF!,O664)&gt;0),"Matched", "")</f>
        <v>#REF!</v>
      </c>
      <c r="Q664" s="21" t="str">
        <f ca="1">IF(OR(D664="AC",D664="TR"),"Logic4"&amp;"_"&amp;TEXT(C664,"dd.mm.yyyy") &amp;"_"&amp; 710011.02,"")</f>
        <v>Logic4_04.04.2020_710011.02</v>
      </c>
      <c r="R664" s="21" t="e">
        <f ca="1">IF(AND(Q664&lt;&gt; "", COUNTIF(SAP!#REF!,Q664)&gt;0),"Matched", "")</f>
        <v>#REF!</v>
      </c>
    </row>
    <row r="665" spans="1:18" hidden="1">
      <c r="A665" s="21">
        <v>11563327</v>
      </c>
      <c r="B665" s="22">
        <v>43925</v>
      </c>
      <c r="C665" s="22">
        <v>43925</v>
      </c>
      <c r="D665" s="21" t="s">
        <v>10</v>
      </c>
      <c r="E665" s="23">
        <v>0</v>
      </c>
      <c r="F665" s="23">
        <v>0</v>
      </c>
      <c r="G665" s="23">
        <v>11444.1</v>
      </c>
      <c r="H665" s="23">
        <v>495586.47</v>
      </c>
      <c r="I665" s="21" t="s">
        <v>11</v>
      </c>
      <c r="J665" s="21" t="s">
        <v>12</v>
      </c>
      <c r="K665" s="21" t="str">
        <f t="shared" si="32"/>
        <v/>
      </c>
      <c r="L665" s="21" t="e">
        <f ca="1">IF(AND(K665&lt;&gt; "", COUNTIF(SAP!#REF!,K665)&gt;0),"Matched", "")</f>
        <v>#REF!</v>
      </c>
      <c r="M665" s="21" t="str">
        <f t="shared" si="33"/>
        <v/>
      </c>
      <c r="N665" s="21" t="e">
        <f ca="1">IF(AND(M665&lt;&gt; "", COUNTIF(SAP!#REF!,M665)&gt;0),"Matched", "")</f>
        <v>#REF!</v>
      </c>
      <c r="O665" s="21" t="str">
        <f t="shared" si="34"/>
        <v/>
      </c>
      <c r="P665" s="21" t="e">
        <f ca="1">IF(AND(O665&lt;&gt; "", COUNTIF(SAP!#REF!,O665)&gt;0),"Matched", "")</f>
        <v>#REF!</v>
      </c>
      <c r="Q665" s="21" t="str">
        <f ca="1">IF(OR(D665="AC",D665="TR"),"Logic4"&amp;"_"&amp;TEXT(C665,"dd.mm.yyyy") &amp;"_"&amp; 710011.02,"")</f>
        <v>Logic4_04.04.2020_710011.02</v>
      </c>
      <c r="R665" s="21" t="e">
        <f ca="1">IF(AND(Q665&lt;&gt; "", COUNTIF(SAP!#REF!,Q665)&gt;0),"Matched", "")</f>
        <v>#REF!</v>
      </c>
    </row>
    <row r="666" spans="1:18" hidden="1">
      <c r="A666" s="21">
        <v>11563327</v>
      </c>
      <c r="B666" s="22">
        <v>43925</v>
      </c>
      <c r="C666" s="22">
        <v>43925</v>
      </c>
      <c r="D666" s="21" t="s">
        <v>10</v>
      </c>
      <c r="E666" s="23">
        <v>0</v>
      </c>
      <c r="F666" s="23">
        <v>0</v>
      </c>
      <c r="G666" s="23">
        <v>12440</v>
      </c>
      <c r="H666" s="23">
        <v>508026.47</v>
      </c>
      <c r="I666" s="21" t="s">
        <v>11</v>
      </c>
      <c r="J666" s="21" t="s">
        <v>12</v>
      </c>
      <c r="K666" s="21" t="str">
        <f t="shared" si="32"/>
        <v/>
      </c>
      <c r="L666" s="21" t="e">
        <f ca="1">IF(AND(K666&lt;&gt; "", COUNTIF(SAP!#REF!,K666)&gt;0),"Matched", "")</f>
        <v>#REF!</v>
      </c>
      <c r="M666" s="21" t="str">
        <f t="shared" si="33"/>
        <v/>
      </c>
      <c r="N666" s="21" t="e">
        <f ca="1">IF(AND(M666&lt;&gt; "", COUNTIF(SAP!#REF!,M666)&gt;0),"Matched", "")</f>
        <v>#REF!</v>
      </c>
      <c r="O666" s="21" t="str">
        <f t="shared" si="34"/>
        <v/>
      </c>
      <c r="P666" s="21" t="e">
        <f ca="1">IF(AND(O666&lt;&gt; "", COUNTIF(SAP!#REF!,O666)&gt;0),"Matched", "")</f>
        <v>#REF!</v>
      </c>
      <c r="Q666" s="21" t="str">
        <f ca="1">IF(OR(D666="AC",D666="TR"),"Logic4"&amp;"_"&amp;TEXT(C666,"dd.mm.yyyy") &amp;"_"&amp; 710011.02,"")</f>
        <v>Logic4_04.04.2020_710011.02</v>
      </c>
      <c r="R666" s="21" t="e">
        <f ca="1">IF(AND(Q666&lt;&gt; "", COUNTIF(SAP!#REF!,Q666)&gt;0),"Matched", "")</f>
        <v>#REF!</v>
      </c>
    </row>
    <row r="667" spans="1:18" hidden="1">
      <c r="A667" s="21">
        <v>11563327</v>
      </c>
      <c r="B667" s="22">
        <v>43925</v>
      </c>
      <c r="C667" s="22">
        <v>43925</v>
      </c>
      <c r="D667" s="21" t="s">
        <v>10</v>
      </c>
      <c r="E667" s="23">
        <v>0</v>
      </c>
      <c r="F667" s="23">
        <v>0</v>
      </c>
      <c r="G667" s="23">
        <v>12715.81</v>
      </c>
      <c r="H667" s="23">
        <v>520742.28</v>
      </c>
      <c r="I667" s="21" t="s">
        <v>11</v>
      </c>
      <c r="J667" s="21" t="s">
        <v>12</v>
      </c>
      <c r="K667" s="21" t="str">
        <f t="shared" si="32"/>
        <v/>
      </c>
      <c r="L667" s="21" t="e">
        <f ca="1">IF(AND(K667&lt;&gt; "", COUNTIF(SAP!#REF!,K667)&gt;0),"Matched", "")</f>
        <v>#REF!</v>
      </c>
      <c r="M667" s="21" t="str">
        <f t="shared" si="33"/>
        <v/>
      </c>
      <c r="N667" s="21" t="e">
        <f ca="1">IF(AND(M667&lt;&gt; "", COUNTIF(SAP!#REF!,M667)&gt;0),"Matched", "")</f>
        <v>#REF!</v>
      </c>
      <c r="O667" s="21" t="str">
        <f t="shared" si="34"/>
        <v/>
      </c>
      <c r="P667" s="21" t="e">
        <f ca="1">IF(AND(O667&lt;&gt; "", COUNTIF(SAP!#REF!,O667)&gt;0),"Matched", "")</f>
        <v>#REF!</v>
      </c>
      <c r="Q667" s="21" t="str">
        <f ca="1">IF(OR(D667="AC",D667="TR"),"Logic4"&amp;"_"&amp;TEXT(C667,"dd.mm.yyyy") &amp;"_"&amp; 710011.02,"")</f>
        <v>Logic4_04.04.2020_710011.02</v>
      </c>
      <c r="R667" s="21" t="e">
        <f ca="1">IF(AND(Q667&lt;&gt; "", COUNTIF(SAP!#REF!,Q667)&gt;0),"Matched", "")</f>
        <v>#REF!</v>
      </c>
    </row>
    <row r="668" spans="1:18" hidden="1">
      <c r="A668" s="21">
        <v>11563327</v>
      </c>
      <c r="B668" s="22">
        <v>43925</v>
      </c>
      <c r="C668" s="22">
        <v>43925</v>
      </c>
      <c r="D668" s="21" t="s">
        <v>10</v>
      </c>
      <c r="E668" s="23">
        <v>0</v>
      </c>
      <c r="F668" s="23">
        <v>0</v>
      </c>
      <c r="G668" s="23">
        <v>13451.3</v>
      </c>
      <c r="H668" s="23">
        <v>534193.57999999996</v>
      </c>
      <c r="I668" s="21" t="s">
        <v>11</v>
      </c>
      <c r="J668" s="21" t="s">
        <v>12</v>
      </c>
      <c r="K668" s="21" t="str">
        <f t="shared" si="32"/>
        <v/>
      </c>
      <c r="L668" s="21" t="e">
        <f ca="1">IF(AND(K668&lt;&gt; "", COUNTIF(SAP!#REF!,K668)&gt;0),"Matched", "")</f>
        <v>#REF!</v>
      </c>
      <c r="M668" s="21" t="str">
        <f t="shared" si="33"/>
        <v/>
      </c>
      <c r="N668" s="21" t="e">
        <f ca="1">IF(AND(M668&lt;&gt; "", COUNTIF(SAP!#REF!,M668)&gt;0),"Matched", "")</f>
        <v>#REF!</v>
      </c>
      <c r="O668" s="21" t="str">
        <f t="shared" si="34"/>
        <v/>
      </c>
      <c r="P668" s="21" t="e">
        <f ca="1">IF(AND(O668&lt;&gt; "", COUNTIF(SAP!#REF!,O668)&gt;0),"Matched", "")</f>
        <v>#REF!</v>
      </c>
      <c r="Q668" s="21" t="str">
        <f ca="1">IF(OR(D668="AC",D668="TR"),"Logic4"&amp;"_"&amp;TEXT(C668,"dd.mm.yyyy") &amp;"_"&amp; 710011.02,"")</f>
        <v>Logic4_04.04.2020_710011.02</v>
      </c>
      <c r="R668" s="21" t="e">
        <f ca="1">IF(AND(Q668&lt;&gt; "", COUNTIF(SAP!#REF!,Q668)&gt;0),"Matched", "")</f>
        <v>#REF!</v>
      </c>
    </row>
    <row r="669" spans="1:18" hidden="1">
      <c r="A669" s="21">
        <v>11563327</v>
      </c>
      <c r="B669" s="22">
        <v>43925</v>
      </c>
      <c r="C669" s="22">
        <v>43925</v>
      </c>
      <c r="D669" s="21" t="s">
        <v>10</v>
      </c>
      <c r="E669" s="23">
        <v>0</v>
      </c>
      <c r="F669" s="23">
        <v>0</v>
      </c>
      <c r="G669" s="23">
        <v>13741.2</v>
      </c>
      <c r="H669" s="23">
        <v>547934.78</v>
      </c>
      <c r="I669" s="21" t="s">
        <v>11</v>
      </c>
      <c r="J669" s="21" t="s">
        <v>12</v>
      </c>
      <c r="K669" s="21" t="str">
        <f t="shared" si="32"/>
        <v/>
      </c>
      <c r="L669" s="21" t="e">
        <f ca="1">IF(AND(K669&lt;&gt; "", COUNTIF(SAP!#REF!,K669)&gt;0),"Matched", "")</f>
        <v>#REF!</v>
      </c>
      <c r="M669" s="21" t="str">
        <f t="shared" si="33"/>
        <v/>
      </c>
      <c r="N669" s="21" t="e">
        <f ca="1">IF(AND(M669&lt;&gt; "", COUNTIF(SAP!#REF!,M669)&gt;0),"Matched", "")</f>
        <v>#REF!</v>
      </c>
      <c r="O669" s="21" t="str">
        <f t="shared" si="34"/>
        <v/>
      </c>
      <c r="P669" s="21" t="e">
        <f ca="1">IF(AND(O669&lt;&gt; "", COUNTIF(SAP!#REF!,O669)&gt;0),"Matched", "")</f>
        <v>#REF!</v>
      </c>
      <c r="Q669" s="21" t="str">
        <f ca="1">IF(OR(D669="AC",D669="TR"),"Logic4"&amp;"_"&amp;TEXT(C669,"dd.mm.yyyy") &amp;"_"&amp; 710011.02,"")</f>
        <v>Logic4_04.04.2020_710011.02</v>
      </c>
      <c r="R669" s="21" t="e">
        <f ca="1">IF(AND(Q669&lt;&gt; "", COUNTIF(SAP!#REF!,Q669)&gt;0),"Matched", "")</f>
        <v>#REF!</v>
      </c>
    </row>
    <row r="670" spans="1:18" hidden="1">
      <c r="A670" s="21">
        <v>11563327</v>
      </c>
      <c r="B670" s="22">
        <v>43925</v>
      </c>
      <c r="C670" s="22">
        <v>43925</v>
      </c>
      <c r="D670" s="21" t="s">
        <v>10</v>
      </c>
      <c r="E670" s="23">
        <v>0</v>
      </c>
      <c r="F670" s="23">
        <v>0</v>
      </c>
      <c r="G670" s="23">
        <v>14142</v>
      </c>
      <c r="H670" s="23">
        <v>562076.78</v>
      </c>
      <c r="I670" s="21" t="s">
        <v>11</v>
      </c>
      <c r="J670" s="21" t="s">
        <v>12</v>
      </c>
      <c r="K670" s="21" t="str">
        <f t="shared" si="32"/>
        <v/>
      </c>
      <c r="L670" s="21" t="e">
        <f ca="1">IF(AND(K670&lt;&gt; "", COUNTIF(SAP!#REF!,K670)&gt;0),"Matched", "")</f>
        <v>#REF!</v>
      </c>
      <c r="M670" s="21" t="str">
        <f t="shared" si="33"/>
        <v/>
      </c>
      <c r="N670" s="21" t="e">
        <f ca="1">IF(AND(M670&lt;&gt; "", COUNTIF(SAP!#REF!,M670)&gt;0),"Matched", "")</f>
        <v>#REF!</v>
      </c>
      <c r="O670" s="21" t="str">
        <f t="shared" si="34"/>
        <v/>
      </c>
      <c r="P670" s="21" t="e">
        <f ca="1">IF(AND(O670&lt;&gt; "", COUNTIF(SAP!#REF!,O670)&gt;0),"Matched", "")</f>
        <v>#REF!</v>
      </c>
      <c r="Q670" s="21" t="str">
        <f ca="1">IF(OR(D670="AC",D670="TR"),"Logic4"&amp;"_"&amp;TEXT(C670,"dd.mm.yyyy") &amp;"_"&amp; 710011.02,"")</f>
        <v>Logic4_04.04.2020_710011.02</v>
      </c>
      <c r="R670" s="21" t="e">
        <f ca="1">IF(AND(Q670&lt;&gt; "", COUNTIF(SAP!#REF!,Q670)&gt;0),"Matched", "")</f>
        <v>#REF!</v>
      </c>
    </row>
    <row r="671" spans="1:18" hidden="1">
      <c r="A671" s="21">
        <v>11563327</v>
      </c>
      <c r="B671" s="22">
        <v>43925</v>
      </c>
      <c r="C671" s="22">
        <v>43925</v>
      </c>
      <c r="D671" s="21" t="s">
        <v>10</v>
      </c>
      <c r="E671" s="23">
        <v>0</v>
      </c>
      <c r="F671" s="23">
        <v>0</v>
      </c>
      <c r="G671" s="23">
        <v>15866.5</v>
      </c>
      <c r="H671" s="23">
        <v>577943.28</v>
      </c>
      <c r="I671" s="21" t="s">
        <v>11</v>
      </c>
      <c r="J671" s="21" t="s">
        <v>12</v>
      </c>
      <c r="K671" s="21" t="str">
        <f t="shared" si="32"/>
        <v/>
      </c>
      <c r="L671" s="21" t="e">
        <f ca="1">IF(AND(K671&lt;&gt; "", COUNTIF(SAP!#REF!,K671)&gt;0),"Matched", "")</f>
        <v>#REF!</v>
      </c>
      <c r="M671" s="21" t="str">
        <f t="shared" si="33"/>
        <v/>
      </c>
      <c r="N671" s="21" t="e">
        <f ca="1">IF(AND(M671&lt;&gt; "", COUNTIF(SAP!#REF!,M671)&gt;0),"Matched", "")</f>
        <v>#REF!</v>
      </c>
      <c r="O671" s="21" t="str">
        <f t="shared" si="34"/>
        <v/>
      </c>
      <c r="P671" s="21" t="e">
        <f ca="1">IF(AND(O671&lt;&gt; "", COUNTIF(SAP!#REF!,O671)&gt;0),"Matched", "")</f>
        <v>#REF!</v>
      </c>
      <c r="Q671" s="21" t="str">
        <f ca="1">IF(OR(D671="AC",D671="TR"),"Logic4"&amp;"_"&amp;TEXT(C671,"dd.mm.yyyy") &amp;"_"&amp; 710011.02,"")</f>
        <v>Logic4_04.04.2020_710011.02</v>
      </c>
      <c r="R671" s="21" t="e">
        <f ca="1">IF(AND(Q671&lt;&gt; "", COUNTIF(SAP!#REF!,Q671)&gt;0),"Matched", "")</f>
        <v>#REF!</v>
      </c>
    </row>
    <row r="672" spans="1:18" hidden="1">
      <c r="A672" s="21">
        <v>11563327</v>
      </c>
      <c r="B672" s="22">
        <v>43925</v>
      </c>
      <c r="C672" s="22">
        <v>43925</v>
      </c>
      <c r="D672" s="21" t="s">
        <v>10</v>
      </c>
      <c r="E672" s="23">
        <v>0</v>
      </c>
      <c r="F672" s="23">
        <v>0</v>
      </c>
      <c r="G672" s="23">
        <v>16033.71</v>
      </c>
      <c r="H672" s="23">
        <v>593976.99</v>
      </c>
      <c r="I672" s="21" t="s">
        <v>11</v>
      </c>
      <c r="J672" s="21" t="s">
        <v>12</v>
      </c>
      <c r="K672" s="21" t="str">
        <f t="shared" si="32"/>
        <v/>
      </c>
      <c r="L672" s="21" t="e">
        <f ca="1">IF(AND(K672&lt;&gt; "", COUNTIF(SAP!#REF!,K672)&gt;0),"Matched", "")</f>
        <v>#REF!</v>
      </c>
      <c r="M672" s="21" t="str">
        <f t="shared" si="33"/>
        <v/>
      </c>
      <c r="N672" s="21" t="e">
        <f ca="1">IF(AND(M672&lt;&gt; "", COUNTIF(SAP!#REF!,M672)&gt;0),"Matched", "")</f>
        <v>#REF!</v>
      </c>
      <c r="O672" s="21" t="str">
        <f t="shared" si="34"/>
        <v/>
      </c>
      <c r="P672" s="21" t="e">
        <f ca="1">IF(AND(O672&lt;&gt; "", COUNTIF(SAP!#REF!,O672)&gt;0),"Matched", "")</f>
        <v>#REF!</v>
      </c>
      <c r="Q672" s="21" t="str">
        <f ca="1">IF(OR(D672="AC",D672="TR"),"Logic4"&amp;"_"&amp;TEXT(C672,"dd.mm.yyyy") &amp;"_"&amp; 710011.02,"")</f>
        <v>Logic4_04.04.2020_710011.02</v>
      </c>
      <c r="R672" s="21" t="e">
        <f ca="1">IF(AND(Q672&lt;&gt; "", COUNTIF(SAP!#REF!,Q672)&gt;0),"Matched", "")</f>
        <v>#REF!</v>
      </c>
    </row>
    <row r="673" spans="1:20" hidden="1">
      <c r="A673" s="21">
        <v>11563327</v>
      </c>
      <c r="B673" s="22">
        <v>43925</v>
      </c>
      <c r="C673" s="22">
        <v>43925</v>
      </c>
      <c r="D673" s="21" t="s">
        <v>10</v>
      </c>
      <c r="E673" s="23">
        <v>0</v>
      </c>
      <c r="F673" s="23">
        <v>0</v>
      </c>
      <c r="G673" s="23">
        <v>17412</v>
      </c>
      <c r="H673" s="23">
        <v>611388.99</v>
      </c>
      <c r="I673" s="21" t="s">
        <v>11</v>
      </c>
      <c r="J673" s="21" t="s">
        <v>12</v>
      </c>
      <c r="K673" s="21" t="str">
        <f t="shared" si="32"/>
        <v/>
      </c>
      <c r="L673" s="21" t="e">
        <f ca="1">IF(AND(K673&lt;&gt; "", COUNTIF(SAP!#REF!,K673)&gt;0),"Matched", "")</f>
        <v>#REF!</v>
      </c>
      <c r="M673" s="21" t="str">
        <f t="shared" si="33"/>
        <v/>
      </c>
      <c r="N673" s="21" t="e">
        <f ca="1">IF(AND(M673&lt;&gt; "", COUNTIF(SAP!#REF!,M673)&gt;0),"Matched", "")</f>
        <v>#REF!</v>
      </c>
      <c r="O673" s="21" t="str">
        <f t="shared" si="34"/>
        <v/>
      </c>
      <c r="P673" s="21" t="e">
        <f ca="1">IF(AND(O673&lt;&gt; "", COUNTIF(SAP!#REF!,O673)&gt;0),"Matched", "")</f>
        <v>#REF!</v>
      </c>
      <c r="Q673" s="21" t="str">
        <f ca="1">IF(OR(D673="AC",D673="TR"),"Logic4"&amp;"_"&amp;TEXT(C673,"dd.mm.yyyy") &amp;"_"&amp; 710011.02,"")</f>
        <v>Logic4_04.04.2020_710011.02</v>
      </c>
      <c r="R673" s="21" t="e">
        <f ca="1">IF(AND(Q673&lt;&gt; "", COUNTIF(SAP!#REF!,Q673)&gt;0),"Matched", "")</f>
        <v>#REF!</v>
      </c>
    </row>
    <row r="674" spans="1:20" hidden="1">
      <c r="A674" s="21">
        <v>11563327</v>
      </c>
      <c r="B674" s="22">
        <v>43925</v>
      </c>
      <c r="C674" s="22">
        <v>43925</v>
      </c>
      <c r="D674" s="21" t="s">
        <v>10</v>
      </c>
      <c r="E674" s="23">
        <v>0</v>
      </c>
      <c r="F674" s="23">
        <v>0</v>
      </c>
      <c r="G674" s="23">
        <v>18310</v>
      </c>
      <c r="H674" s="23">
        <v>629698.99</v>
      </c>
      <c r="I674" s="21" t="s">
        <v>11</v>
      </c>
      <c r="J674" s="21" t="s">
        <v>12</v>
      </c>
      <c r="K674" s="21" t="str">
        <f t="shared" si="32"/>
        <v/>
      </c>
      <c r="L674" s="21" t="e">
        <f ca="1">IF(AND(K674&lt;&gt; "", COUNTIF(SAP!#REF!,K674)&gt;0),"Matched", "")</f>
        <v>#REF!</v>
      </c>
      <c r="M674" s="21" t="str">
        <f t="shared" si="33"/>
        <v/>
      </c>
      <c r="N674" s="21" t="e">
        <f ca="1">IF(AND(M674&lt;&gt; "", COUNTIF(SAP!#REF!,M674)&gt;0),"Matched", "")</f>
        <v>#REF!</v>
      </c>
      <c r="O674" s="21" t="str">
        <f t="shared" si="34"/>
        <v/>
      </c>
      <c r="P674" s="21" t="e">
        <f ca="1">IF(AND(O674&lt;&gt; "", COUNTIF(SAP!#REF!,O674)&gt;0),"Matched", "")</f>
        <v>#REF!</v>
      </c>
      <c r="Q674" s="21" t="str">
        <f ca="1">IF(OR(D674="AC",D674="TR"),"Logic4"&amp;"_"&amp;TEXT(C674,"dd.mm.yyyy") &amp;"_"&amp; 710011.02,"")</f>
        <v>Logic4_04.04.2020_710011.02</v>
      </c>
      <c r="R674" s="21" t="e">
        <f ca="1">IF(AND(Q674&lt;&gt; "", COUNTIF(SAP!#REF!,Q674)&gt;0),"Matched", "")</f>
        <v>#REF!</v>
      </c>
    </row>
    <row r="675" spans="1:20" hidden="1">
      <c r="A675" s="21">
        <v>11563327</v>
      </c>
      <c r="B675" s="22">
        <v>43925</v>
      </c>
      <c r="C675" s="22">
        <v>43925</v>
      </c>
      <c r="D675" s="21" t="s">
        <v>10</v>
      </c>
      <c r="E675" s="23">
        <v>0</v>
      </c>
      <c r="F675" s="23">
        <v>0</v>
      </c>
      <c r="G675" s="23">
        <v>24160.75</v>
      </c>
      <c r="H675" s="23">
        <v>653859.74</v>
      </c>
      <c r="I675" s="21" t="s">
        <v>11</v>
      </c>
      <c r="J675" s="21" t="s">
        <v>12</v>
      </c>
      <c r="K675" s="21" t="str">
        <f t="shared" si="32"/>
        <v/>
      </c>
      <c r="L675" s="21" t="e">
        <f ca="1">IF(AND(K675&lt;&gt; "", COUNTIF(SAP!#REF!,K675)&gt;0),"Matched", "")</f>
        <v>#REF!</v>
      </c>
      <c r="M675" s="21" t="str">
        <f t="shared" si="33"/>
        <v/>
      </c>
      <c r="N675" s="21" t="e">
        <f ca="1">IF(AND(M675&lt;&gt; "", COUNTIF(SAP!#REF!,M675)&gt;0),"Matched", "")</f>
        <v>#REF!</v>
      </c>
      <c r="O675" s="21" t="str">
        <f t="shared" si="34"/>
        <v/>
      </c>
      <c r="P675" s="21" t="e">
        <f ca="1">IF(AND(O675&lt;&gt; "", COUNTIF(SAP!#REF!,O675)&gt;0),"Matched", "")</f>
        <v>#REF!</v>
      </c>
      <c r="Q675" s="21" t="str">
        <f ca="1">IF(OR(D675="AC",D675="TR"),"Logic4"&amp;"_"&amp;TEXT(C675,"dd.mm.yyyy") &amp;"_"&amp; 710011.02,"")</f>
        <v>Logic4_04.04.2020_710011.02</v>
      </c>
      <c r="R675" s="21" t="e">
        <f ca="1">IF(AND(Q675&lt;&gt; "", COUNTIF(SAP!#REF!,Q675)&gt;0),"Matched", "")</f>
        <v>#REF!</v>
      </c>
    </row>
    <row r="676" spans="1:20" hidden="1">
      <c r="A676" s="21">
        <v>11563327</v>
      </c>
      <c r="B676" s="22">
        <v>43925</v>
      </c>
      <c r="C676" s="22">
        <v>43925</v>
      </c>
      <c r="D676" s="21" t="s">
        <v>10</v>
      </c>
      <c r="E676" s="23">
        <v>0</v>
      </c>
      <c r="F676" s="23">
        <v>0</v>
      </c>
      <c r="G676" s="23">
        <v>27572.28</v>
      </c>
      <c r="H676" s="23">
        <v>681432.02</v>
      </c>
      <c r="I676" s="21" t="s">
        <v>11</v>
      </c>
      <c r="J676" s="21" t="s">
        <v>12</v>
      </c>
      <c r="K676" s="21" t="str">
        <f t="shared" si="32"/>
        <v/>
      </c>
      <c r="L676" s="21" t="e">
        <f ca="1">IF(AND(K676&lt;&gt; "", COUNTIF(SAP!#REF!,K676)&gt;0),"Matched", "")</f>
        <v>#REF!</v>
      </c>
      <c r="M676" s="21" t="str">
        <f t="shared" si="33"/>
        <v/>
      </c>
      <c r="N676" s="21" t="e">
        <f ca="1">IF(AND(M676&lt;&gt; "", COUNTIF(SAP!#REF!,M676)&gt;0),"Matched", "")</f>
        <v>#REF!</v>
      </c>
      <c r="O676" s="21" t="str">
        <f t="shared" si="34"/>
        <v/>
      </c>
      <c r="P676" s="21" t="e">
        <f ca="1">IF(AND(O676&lt;&gt; "", COUNTIF(SAP!#REF!,O676)&gt;0),"Matched", "")</f>
        <v>#REF!</v>
      </c>
      <c r="Q676" s="21" t="str">
        <f ca="1">IF(OR(D676="AC",D676="TR"),"Logic4"&amp;"_"&amp;TEXT(C676,"dd.mm.yyyy") &amp;"_"&amp; 710011.02,"")</f>
        <v>Logic4_04.04.2020_710011.02</v>
      </c>
      <c r="R676" s="21" t="e">
        <f ca="1">IF(AND(Q676&lt;&gt; "", COUNTIF(SAP!#REF!,Q676)&gt;0),"Matched", "")</f>
        <v>#REF!</v>
      </c>
    </row>
    <row r="677" spans="1:20" hidden="1">
      <c r="A677" s="21">
        <v>11563327</v>
      </c>
      <c r="B677" s="22">
        <v>43925</v>
      </c>
      <c r="C677" s="22">
        <v>43925</v>
      </c>
      <c r="D677" s="21" t="s">
        <v>10</v>
      </c>
      <c r="E677" s="23">
        <v>0</v>
      </c>
      <c r="F677" s="23">
        <v>0</v>
      </c>
      <c r="G677" s="23">
        <v>28579</v>
      </c>
      <c r="H677" s="23">
        <v>710011.02</v>
      </c>
      <c r="I677" s="21" t="s">
        <v>11</v>
      </c>
      <c r="J677" s="21" t="s">
        <v>12</v>
      </c>
      <c r="K677" s="21" t="str">
        <f t="shared" si="32"/>
        <v/>
      </c>
      <c r="L677" s="21" t="e">
        <f ca="1">IF(AND(K677&lt;&gt; "", COUNTIF(SAP!#REF!,K677)&gt;0),"Matched", "")</f>
        <v>#REF!</v>
      </c>
      <c r="M677" s="21" t="str">
        <f t="shared" si="33"/>
        <v/>
      </c>
      <c r="N677" s="21" t="e">
        <f ca="1">IF(AND(M677&lt;&gt; "", COUNTIF(SAP!#REF!,M677)&gt;0),"Matched", "")</f>
        <v>#REF!</v>
      </c>
      <c r="O677" s="21" t="str">
        <f t="shared" si="34"/>
        <v/>
      </c>
      <c r="P677" s="21" t="e">
        <f ca="1">IF(AND(O677&lt;&gt; "", COUNTIF(SAP!#REF!,O677)&gt;0),"Matched", "")</f>
        <v>#REF!</v>
      </c>
      <c r="Q677" s="21" t="str">
        <f ca="1">IF(OR(D677="AC",D677="TR"),"Logic4"&amp;"_"&amp;TEXT(C677,"dd.mm.yyyy") &amp;"_"&amp; 710011.02,"")</f>
        <v>Logic4_04.04.2020_710011.02</v>
      </c>
      <c r="R677" s="21" t="e">
        <f ca="1">IF(AND(Q677&lt;&gt; "", COUNTIF(SAP!#REF!,Q677)&gt;0),"Matched", "")</f>
        <v>#REF!</v>
      </c>
    </row>
    <row r="678" spans="1:20" hidden="1">
      <c r="A678" s="21">
        <v>11563327</v>
      </c>
      <c r="B678" s="22">
        <v>43925</v>
      </c>
      <c r="C678" s="22">
        <v>43925</v>
      </c>
      <c r="D678" s="21" t="s">
        <v>13</v>
      </c>
      <c r="E678" s="23">
        <v>0</v>
      </c>
      <c r="F678" s="23">
        <v>6.33</v>
      </c>
      <c r="G678" s="23">
        <v>0</v>
      </c>
      <c r="H678" s="23">
        <v>710004.69</v>
      </c>
      <c r="I678" s="21" t="s">
        <v>14</v>
      </c>
      <c r="J678" s="21" t="s">
        <v>15</v>
      </c>
      <c r="K678" s="21" t="str">
        <f t="shared" si="32"/>
        <v/>
      </c>
      <c r="L678" s="21" t="e">
        <f ca="1">IF(AND(K678&lt;&gt; "", COUNTIF(SAP!#REF!,K678)&gt;0),"Matched", "")</f>
        <v>#REF!</v>
      </c>
      <c r="M678" s="21" t="str">
        <f t="shared" si="33"/>
        <v/>
      </c>
      <c r="N678" s="21" t="e">
        <f ca="1">IF(AND(M678&lt;&gt; "", COUNTIF(SAP!#REF!,M678)&gt;0),"Matched", "")</f>
        <v>#REF!</v>
      </c>
      <c r="O678" s="21" t="str">
        <f t="shared" si="34"/>
        <v/>
      </c>
      <c r="P678" s="21" t="e">
        <f ca="1">IF(AND(O678&lt;&gt; "", COUNTIF(SAP!#REF!,O678)&gt;0),"Matched", "")</f>
        <v>#REF!</v>
      </c>
      <c r="R678" s="21" t="e">
        <f ca="1">IF(AND(Q678&lt;&gt; "", COUNTIF(SAP!#REF!,Q678)&gt;0),"Matched", "")</f>
        <v>#REF!</v>
      </c>
      <c r="S678" s="21" t="str">
        <f ca="1">IF(AND(D678="AD", I678="800TAX  "),"Logic5"&amp;"_"&amp;TEXT(C678,"dd.mm.yyyy") &amp;"_"&amp; 98.39,"")</f>
        <v>Logic5_04.04.2020_98.39</v>
      </c>
      <c r="T678" s="21" t="e">
        <f ca="1">IF(AND(S678&lt;&gt; "", COUNTIF(SAP!#REF!,S678)&gt;0),"Matched", "")</f>
        <v>#REF!</v>
      </c>
    </row>
    <row r="679" spans="1:20" hidden="1">
      <c r="A679" s="21">
        <v>11563327</v>
      </c>
      <c r="B679" s="22">
        <v>43925</v>
      </c>
      <c r="C679" s="22">
        <v>43925</v>
      </c>
      <c r="D679" s="21" t="s">
        <v>13</v>
      </c>
      <c r="E679" s="23">
        <v>0</v>
      </c>
      <c r="F679" s="23">
        <v>6.54</v>
      </c>
      <c r="G679" s="23">
        <v>0</v>
      </c>
      <c r="H679" s="23">
        <v>709998.15</v>
      </c>
      <c r="I679" s="21" t="s">
        <v>14</v>
      </c>
      <c r="J679" s="21" t="s">
        <v>15</v>
      </c>
      <c r="K679" s="21" t="str">
        <f t="shared" si="32"/>
        <v/>
      </c>
      <c r="L679" s="21" t="e">
        <f ca="1">IF(AND(K679&lt;&gt; "", COUNTIF(SAP!#REF!,K679)&gt;0),"Matched", "")</f>
        <v>#REF!</v>
      </c>
      <c r="M679" s="21" t="str">
        <f t="shared" si="33"/>
        <v/>
      </c>
      <c r="N679" s="21" t="e">
        <f ca="1">IF(AND(M679&lt;&gt; "", COUNTIF(SAP!#REF!,M679)&gt;0),"Matched", "")</f>
        <v>#REF!</v>
      </c>
      <c r="O679" s="21" t="str">
        <f t="shared" si="34"/>
        <v/>
      </c>
      <c r="P679" s="21" t="e">
        <f ca="1">IF(AND(O679&lt;&gt; "", COUNTIF(SAP!#REF!,O679)&gt;0),"Matched", "")</f>
        <v>#REF!</v>
      </c>
      <c r="R679" s="21" t="e">
        <f ca="1">IF(AND(Q679&lt;&gt; "", COUNTIF(SAP!#REF!,Q679)&gt;0),"Matched", "")</f>
        <v>#REF!</v>
      </c>
      <c r="S679" s="21" t="str">
        <f ca="1">IF(AND(D679="AD", I679="800TAX  "),"Logic5"&amp;"_"&amp;TEXT(C679,"dd.mm.yyyy") &amp;"_"&amp; 98.39,"")</f>
        <v>Logic5_04.04.2020_98.39</v>
      </c>
      <c r="T679" s="21" t="e">
        <f ca="1">IF(AND(S679&lt;&gt; "", COUNTIF(SAP!#REF!,S679)&gt;0),"Matched", "")</f>
        <v>#REF!</v>
      </c>
    </row>
    <row r="680" spans="1:20" hidden="1">
      <c r="A680" s="21">
        <v>11563327</v>
      </c>
      <c r="B680" s="22">
        <v>43925</v>
      </c>
      <c r="C680" s="22">
        <v>43925</v>
      </c>
      <c r="D680" s="21" t="s">
        <v>13</v>
      </c>
      <c r="E680" s="23">
        <v>0</v>
      </c>
      <c r="F680" s="23">
        <v>7.48</v>
      </c>
      <c r="G680" s="23">
        <v>0</v>
      </c>
      <c r="H680" s="23">
        <v>709990.67</v>
      </c>
      <c r="I680" s="21" t="s">
        <v>14</v>
      </c>
      <c r="J680" s="21" t="s">
        <v>15</v>
      </c>
      <c r="K680" s="21" t="str">
        <f t="shared" si="32"/>
        <v/>
      </c>
      <c r="L680" s="21" t="e">
        <f ca="1">IF(AND(K680&lt;&gt; "", COUNTIF(SAP!#REF!,K680)&gt;0),"Matched", "")</f>
        <v>#REF!</v>
      </c>
      <c r="M680" s="21" t="str">
        <f t="shared" si="33"/>
        <v/>
      </c>
      <c r="N680" s="21" t="e">
        <f ca="1">IF(AND(M680&lt;&gt; "", COUNTIF(SAP!#REF!,M680)&gt;0),"Matched", "")</f>
        <v>#REF!</v>
      </c>
      <c r="O680" s="21" t="str">
        <f t="shared" si="34"/>
        <v/>
      </c>
      <c r="P680" s="21" t="e">
        <f ca="1">IF(AND(O680&lt;&gt; "", COUNTIF(SAP!#REF!,O680)&gt;0),"Matched", "")</f>
        <v>#REF!</v>
      </c>
      <c r="R680" s="21" t="e">
        <f ca="1">IF(AND(Q680&lt;&gt; "", COUNTIF(SAP!#REF!,Q680)&gt;0),"Matched", "")</f>
        <v>#REF!</v>
      </c>
      <c r="S680" s="21" t="str">
        <f ca="1">IF(AND(D680="AD", I680="800TAX  "),"Logic5"&amp;"_"&amp;TEXT(C680,"dd.mm.yyyy") &amp;"_"&amp; 98.39,"")</f>
        <v>Logic5_04.04.2020_98.39</v>
      </c>
      <c r="T680" s="21" t="e">
        <f ca="1">IF(AND(S680&lt;&gt; "", COUNTIF(SAP!#REF!,S680)&gt;0),"Matched", "")</f>
        <v>#REF!</v>
      </c>
    </row>
    <row r="681" spans="1:20" hidden="1">
      <c r="A681" s="21">
        <v>11563327</v>
      </c>
      <c r="B681" s="22">
        <v>43925</v>
      </c>
      <c r="C681" s="22">
        <v>43925</v>
      </c>
      <c r="D681" s="21" t="s">
        <v>13</v>
      </c>
      <c r="E681" s="23">
        <v>0</v>
      </c>
      <c r="F681" s="23">
        <v>8.69</v>
      </c>
      <c r="G681" s="23">
        <v>0</v>
      </c>
      <c r="H681" s="23">
        <v>709981.98</v>
      </c>
      <c r="I681" s="21" t="s">
        <v>14</v>
      </c>
      <c r="J681" s="21" t="s">
        <v>15</v>
      </c>
      <c r="K681" s="21" t="str">
        <f t="shared" si="32"/>
        <v/>
      </c>
      <c r="L681" s="21" t="e">
        <f ca="1">IF(AND(K681&lt;&gt; "", COUNTIF(SAP!#REF!,K681)&gt;0),"Matched", "")</f>
        <v>#REF!</v>
      </c>
      <c r="M681" s="21" t="str">
        <f t="shared" si="33"/>
        <v/>
      </c>
      <c r="N681" s="21" t="e">
        <f ca="1">IF(AND(M681&lt;&gt; "", COUNTIF(SAP!#REF!,M681)&gt;0),"Matched", "")</f>
        <v>#REF!</v>
      </c>
      <c r="O681" s="21" t="str">
        <f t="shared" si="34"/>
        <v/>
      </c>
      <c r="P681" s="21" t="e">
        <f ca="1">IF(AND(O681&lt;&gt; "", COUNTIF(SAP!#REF!,O681)&gt;0),"Matched", "")</f>
        <v>#REF!</v>
      </c>
      <c r="R681" s="21" t="e">
        <f ca="1">IF(AND(Q681&lt;&gt; "", COUNTIF(SAP!#REF!,Q681)&gt;0),"Matched", "")</f>
        <v>#REF!</v>
      </c>
      <c r="S681" s="21" t="str">
        <f ca="1">IF(AND(D681="AD", I681="800TAX  "),"Logic5"&amp;"_"&amp;TEXT(C681,"dd.mm.yyyy") &amp;"_"&amp; 98.39,"")</f>
        <v>Logic5_04.04.2020_98.39</v>
      </c>
      <c r="T681" s="21" t="e">
        <f ca="1">IF(AND(S681&lt;&gt; "", COUNTIF(SAP!#REF!,S681)&gt;0),"Matched", "")</f>
        <v>#REF!</v>
      </c>
    </row>
    <row r="682" spans="1:20" hidden="1">
      <c r="A682" s="21">
        <v>11563327</v>
      </c>
      <c r="B682" s="22">
        <v>43925</v>
      </c>
      <c r="C682" s="22">
        <v>43925</v>
      </c>
      <c r="D682" s="21" t="s">
        <v>13</v>
      </c>
      <c r="E682" s="23">
        <v>0</v>
      </c>
      <c r="F682" s="23">
        <v>9.16</v>
      </c>
      <c r="G682" s="23">
        <v>0</v>
      </c>
      <c r="H682" s="23">
        <v>709972.82</v>
      </c>
      <c r="I682" s="21" t="s">
        <v>14</v>
      </c>
      <c r="J682" s="21" t="s">
        <v>15</v>
      </c>
      <c r="K682" s="21" t="str">
        <f t="shared" si="32"/>
        <v/>
      </c>
      <c r="L682" s="21" t="e">
        <f ca="1">IF(AND(K682&lt;&gt; "", COUNTIF(SAP!#REF!,K682)&gt;0),"Matched", "")</f>
        <v>#REF!</v>
      </c>
      <c r="M682" s="21" t="str">
        <f t="shared" si="33"/>
        <v/>
      </c>
      <c r="N682" s="21" t="e">
        <f ca="1">IF(AND(M682&lt;&gt; "", COUNTIF(SAP!#REF!,M682)&gt;0),"Matched", "")</f>
        <v>#REF!</v>
      </c>
      <c r="O682" s="21" t="str">
        <f t="shared" si="34"/>
        <v/>
      </c>
      <c r="P682" s="21" t="e">
        <f ca="1">IF(AND(O682&lt;&gt; "", COUNTIF(SAP!#REF!,O682)&gt;0),"Matched", "")</f>
        <v>#REF!</v>
      </c>
      <c r="R682" s="21" t="e">
        <f ca="1">IF(AND(Q682&lt;&gt; "", COUNTIF(SAP!#REF!,Q682)&gt;0),"Matched", "")</f>
        <v>#REF!</v>
      </c>
      <c r="S682" s="21" t="str">
        <f ca="1">IF(AND(D682="AD", I682="800TAX  "),"Logic5"&amp;"_"&amp;TEXT(C682,"dd.mm.yyyy") &amp;"_"&amp; 98.39,"")</f>
        <v>Logic5_04.04.2020_98.39</v>
      </c>
      <c r="T682" s="21" t="e">
        <f ca="1">IF(AND(S682&lt;&gt; "", COUNTIF(SAP!#REF!,S682)&gt;0),"Matched", "")</f>
        <v>#REF!</v>
      </c>
    </row>
    <row r="683" spans="1:20" hidden="1">
      <c r="A683" s="21">
        <v>11563327</v>
      </c>
      <c r="B683" s="22">
        <v>43925</v>
      </c>
      <c r="C683" s="22">
        <v>43925</v>
      </c>
      <c r="D683" s="21" t="s">
        <v>13</v>
      </c>
      <c r="E683" s="23">
        <v>0</v>
      </c>
      <c r="F683" s="23">
        <v>9.2200000000000006</v>
      </c>
      <c r="G683" s="23">
        <v>0</v>
      </c>
      <c r="H683" s="23">
        <v>709963.6</v>
      </c>
      <c r="I683" s="21" t="s">
        <v>14</v>
      </c>
      <c r="J683" s="21" t="s">
        <v>15</v>
      </c>
      <c r="K683" s="21" t="str">
        <f t="shared" si="32"/>
        <v/>
      </c>
      <c r="L683" s="21" t="e">
        <f ca="1">IF(AND(K683&lt;&gt; "", COUNTIF(SAP!#REF!,K683)&gt;0),"Matched", "")</f>
        <v>#REF!</v>
      </c>
      <c r="M683" s="21" t="str">
        <f t="shared" si="33"/>
        <v/>
      </c>
      <c r="N683" s="21" t="e">
        <f ca="1">IF(AND(M683&lt;&gt; "", COUNTIF(SAP!#REF!,M683)&gt;0),"Matched", "")</f>
        <v>#REF!</v>
      </c>
      <c r="O683" s="21" t="str">
        <f t="shared" si="34"/>
        <v/>
      </c>
      <c r="P683" s="21" t="e">
        <f ca="1">IF(AND(O683&lt;&gt; "", COUNTIF(SAP!#REF!,O683)&gt;0),"Matched", "")</f>
        <v>#REF!</v>
      </c>
      <c r="R683" s="21" t="e">
        <f ca="1">IF(AND(Q683&lt;&gt; "", COUNTIF(SAP!#REF!,Q683)&gt;0),"Matched", "")</f>
        <v>#REF!</v>
      </c>
      <c r="S683" s="21" t="str">
        <f ca="1">IF(AND(D683="AD", I683="800TAX  "),"Logic5"&amp;"_"&amp;TEXT(C683,"dd.mm.yyyy") &amp;"_"&amp; 98.39,"")</f>
        <v>Logic5_04.04.2020_98.39</v>
      </c>
      <c r="T683" s="21" t="e">
        <f ca="1">IF(AND(S683&lt;&gt; "", COUNTIF(SAP!#REF!,S683)&gt;0),"Matched", "")</f>
        <v>#REF!</v>
      </c>
    </row>
    <row r="684" spans="1:20" hidden="1">
      <c r="A684" s="21">
        <v>11563327</v>
      </c>
      <c r="B684" s="22">
        <v>43925</v>
      </c>
      <c r="C684" s="22">
        <v>43925</v>
      </c>
      <c r="D684" s="21" t="s">
        <v>13</v>
      </c>
      <c r="E684" s="23">
        <v>0</v>
      </c>
      <c r="F684" s="23">
        <v>13.34</v>
      </c>
      <c r="G684" s="23">
        <v>0</v>
      </c>
      <c r="H684" s="23">
        <v>709950.26</v>
      </c>
      <c r="I684" s="21" t="s">
        <v>14</v>
      </c>
      <c r="J684" s="21" t="s">
        <v>15</v>
      </c>
      <c r="K684" s="21" t="str">
        <f t="shared" si="32"/>
        <v/>
      </c>
      <c r="L684" s="21" t="e">
        <f ca="1">IF(AND(K684&lt;&gt; "", COUNTIF(SAP!#REF!,K684)&gt;0),"Matched", "")</f>
        <v>#REF!</v>
      </c>
      <c r="M684" s="21" t="str">
        <f t="shared" si="33"/>
        <v/>
      </c>
      <c r="N684" s="21" t="e">
        <f ca="1">IF(AND(M684&lt;&gt; "", COUNTIF(SAP!#REF!,M684)&gt;0),"Matched", "")</f>
        <v>#REF!</v>
      </c>
      <c r="O684" s="21" t="str">
        <f t="shared" si="34"/>
        <v/>
      </c>
      <c r="P684" s="21" t="e">
        <f ca="1">IF(AND(O684&lt;&gt; "", COUNTIF(SAP!#REF!,O684)&gt;0),"Matched", "")</f>
        <v>#REF!</v>
      </c>
      <c r="R684" s="21" t="e">
        <f ca="1">IF(AND(Q684&lt;&gt; "", COUNTIF(SAP!#REF!,Q684)&gt;0),"Matched", "")</f>
        <v>#REF!</v>
      </c>
      <c r="S684" s="21" t="str">
        <f ca="1">IF(AND(D684="AD", I684="800TAX  "),"Logic5"&amp;"_"&amp;TEXT(C684,"dd.mm.yyyy") &amp;"_"&amp; 98.39,"")</f>
        <v>Logic5_04.04.2020_98.39</v>
      </c>
      <c r="T684" s="21" t="e">
        <f ca="1">IF(AND(S684&lt;&gt; "", COUNTIF(SAP!#REF!,S684)&gt;0),"Matched", "")</f>
        <v>#REF!</v>
      </c>
    </row>
    <row r="685" spans="1:20" hidden="1">
      <c r="A685" s="21">
        <v>11563327</v>
      </c>
      <c r="B685" s="22">
        <v>43925</v>
      </c>
      <c r="C685" s="22">
        <v>43925</v>
      </c>
      <c r="D685" s="21" t="s">
        <v>13</v>
      </c>
      <c r="E685" s="23">
        <v>0</v>
      </c>
      <c r="F685" s="23">
        <v>16.7</v>
      </c>
      <c r="G685" s="23">
        <v>0</v>
      </c>
      <c r="H685" s="23">
        <v>709933.56</v>
      </c>
      <c r="I685" s="21" t="s">
        <v>14</v>
      </c>
      <c r="J685" s="21" t="s">
        <v>15</v>
      </c>
      <c r="K685" s="21" t="str">
        <f t="shared" si="32"/>
        <v/>
      </c>
      <c r="L685" s="21" t="e">
        <f ca="1">IF(AND(K685&lt;&gt; "", COUNTIF(SAP!#REF!,K685)&gt;0),"Matched", "")</f>
        <v>#REF!</v>
      </c>
      <c r="M685" s="21" t="str">
        <f t="shared" si="33"/>
        <v/>
      </c>
      <c r="N685" s="21" t="e">
        <f ca="1">IF(AND(M685&lt;&gt; "", COUNTIF(SAP!#REF!,M685)&gt;0),"Matched", "")</f>
        <v>#REF!</v>
      </c>
      <c r="O685" s="21" t="str">
        <f t="shared" si="34"/>
        <v/>
      </c>
      <c r="P685" s="21" t="e">
        <f ca="1">IF(AND(O685&lt;&gt; "", COUNTIF(SAP!#REF!,O685)&gt;0),"Matched", "")</f>
        <v>#REF!</v>
      </c>
      <c r="R685" s="21" t="e">
        <f ca="1">IF(AND(Q685&lt;&gt; "", COUNTIF(SAP!#REF!,Q685)&gt;0),"Matched", "")</f>
        <v>#REF!</v>
      </c>
      <c r="S685" s="21" t="str">
        <f ca="1">IF(AND(D685="AD", I685="800TAX  "),"Logic5"&amp;"_"&amp;TEXT(C685,"dd.mm.yyyy") &amp;"_"&amp; 98.39,"")</f>
        <v>Logic5_04.04.2020_98.39</v>
      </c>
      <c r="T685" s="21" t="e">
        <f ca="1">IF(AND(S685&lt;&gt; "", COUNTIF(SAP!#REF!,S685)&gt;0),"Matched", "")</f>
        <v>#REF!</v>
      </c>
    </row>
    <row r="686" spans="1:20" hidden="1">
      <c r="A686" s="21">
        <v>11563327</v>
      </c>
      <c r="B686" s="22">
        <v>43925</v>
      </c>
      <c r="C686" s="22">
        <v>43925</v>
      </c>
      <c r="D686" s="21" t="s">
        <v>13</v>
      </c>
      <c r="E686" s="23">
        <v>0</v>
      </c>
      <c r="F686" s="23">
        <v>20.93</v>
      </c>
      <c r="G686" s="23">
        <v>0</v>
      </c>
      <c r="H686" s="23">
        <v>709912.63</v>
      </c>
      <c r="I686" s="21" t="s">
        <v>14</v>
      </c>
      <c r="J686" s="21" t="s">
        <v>15</v>
      </c>
      <c r="K686" s="21" t="str">
        <f t="shared" si="32"/>
        <v/>
      </c>
      <c r="L686" s="21" t="e">
        <f ca="1">IF(AND(K686&lt;&gt; "", COUNTIF(SAP!#REF!,K686)&gt;0),"Matched", "")</f>
        <v>#REF!</v>
      </c>
      <c r="M686" s="21" t="str">
        <f t="shared" si="33"/>
        <v/>
      </c>
      <c r="N686" s="21" t="e">
        <f ca="1">IF(AND(M686&lt;&gt; "", COUNTIF(SAP!#REF!,M686)&gt;0),"Matched", "")</f>
        <v>#REF!</v>
      </c>
      <c r="O686" s="21" t="str">
        <f t="shared" si="34"/>
        <v/>
      </c>
      <c r="P686" s="21" t="e">
        <f ca="1">IF(AND(O686&lt;&gt; "", COUNTIF(SAP!#REF!,O686)&gt;0),"Matched", "")</f>
        <v>#REF!</v>
      </c>
      <c r="R686" s="21" t="e">
        <f ca="1">IF(AND(Q686&lt;&gt; "", COUNTIF(SAP!#REF!,Q686)&gt;0),"Matched", "")</f>
        <v>#REF!</v>
      </c>
      <c r="S686" s="21" t="str">
        <f ca="1">IF(AND(D686="AD", I686="800TAX  "),"Logic5"&amp;"_"&amp;TEXT(C686,"dd.mm.yyyy") &amp;"_"&amp; 98.39,"")</f>
        <v>Logic5_04.04.2020_98.39</v>
      </c>
      <c r="T686" s="21" t="e">
        <f ca="1">IF(AND(S686&lt;&gt; "", COUNTIF(SAP!#REF!,S686)&gt;0),"Matched", "")</f>
        <v>#REF!</v>
      </c>
    </row>
    <row r="687" spans="1:20" hidden="1">
      <c r="A687" s="21">
        <v>11563327</v>
      </c>
      <c r="B687" s="22">
        <v>43925</v>
      </c>
      <c r="C687" s="22">
        <v>43925</v>
      </c>
      <c r="D687" s="21" t="s">
        <v>16</v>
      </c>
      <c r="E687" s="23">
        <v>0</v>
      </c>
      <c r="F687" s="23">
        <v>709912.63</v>
      </c>
      <c r="G687" s="23">
        <v>0</v>
      </c>
      <c r="H687" s="23">
        <v>0</v>
      </c>
      <c r="I687" s="21" t="s">
        <v>17</v>
      </c>
      <c r="J687" s="21" t="s">
        <v>18</v>
      </c>
      <c r="K687" s="21" t="str">
        <f t="shared" si="32"/>
        <v>Logic1_04_709912.63</v>
      </c>
      <c r="L687" s="21" t="e">
        <f ca="1">IF(AND(K687&lt;&gt; "", COUNTIF(SAP!#REF!,K687)&gt;0),"Matched", "")</f>
        <v>#REF!</v>
      </c>
    </row>
    <row r="688" spans="1:20" hidden="1">
      <c r="A688" s="21">
        <v>11563327</v>
      </c>
      <c r="B688" s="22">
        <v>43926</v>
      </c>
      <c r="C688" s="22">
        <v>43926</v>
      </c>
      <c r="D688" s="21" t="s">
        <v>10</v>
      </c>
      <c r="E688" s="23">
        <v>0</v>
      </c>
      <c r="F688" s="23">
        <v>0</v>
      </c>
      <c r="G688" s="23">
        <v>90</v>
      </c>
      <c r="H688" s="23">
        <v>90</v>
      </c>
      <c r="I688" s="21" t="s">
        <v>11</v>
      </c>
      <c r="J688" s="21" t="s">
        <v>12</v>
      </c>
      <c r="K688" s="21" t="str">
        <f t="shared" si="32"/>
        <v/>
      </c>
      <c r="L688" s="21" t="e">
        <f ca="1">IF(AND(K688&lt;&gt; "", COUNTIF(SAP!#REF!,K688)&gt;0),"Matched", "")</f>
        <v>#REF!</v>
      </c>
      <c r="M688" s="21" t="str">
        <f t="shared" ref="M688:M751" si="35">IF(D688="TR","Logic2"&amp;"_"&amp;TEXT(C688,"dd.mm.yyyy") &amp;"_"&amp; F688,"")</f>
        <v/>
      </c>
      <c r="N688" s="21" t="e">
        <f ca="1">IF(AND(M688&lt;&gt; "", COUNTIF(SAP!#REF!,M688)&gt;0),"Matched", "")</f>
        <v>#REF!</v>
      </c>
      <c r="O688" s="21" t="str">
        <f t="shared" ref="O688:O751" si="36">IF(D688="AF","Logic3"&amp;"_"&amp;G688,"")</f>
        <v/>
      </c>
      <c r="P688" s="21" t="e">
        <f ca="1">IF(AND(O688&lt;&gt; "", COUNTIF(SAP!#REF!,O688)&gt;0),"Matched", "")</f>
        <v>#REF!</v>
      </c>
      <c r="Q688" s="21" t="str">
        <f ca="1">IF(OR(D688="AC",D688="TR"),"Logic4"&amp;"_"&amp;TEXT(C688,"dd.mm.yyyy") &amp;"_"&amp; 384637.11,"")</f>
        <v>Logic4_05.04.2020_384637.11</v>
      </c>
      <c r="R688" s="21" t="e">
        <f ca="1">IF(AND(Q688&lt;&gt; "", COUNTIF(SAP!#REF!,Q688)&gt;0),"Matched", "")</f>
        <v>#REF!</v>
      </c>
    </row>
    <row r="689" spans="1:18" hidden="1">
      <c r="A689" s="21">
        <v>11563327</v>
      </c>
      <c r="B689" s="22">
        <v>43926</v>
      </c>
      <c r="C689" s="22">
        <v>43926</v>
      </c>
      <c r="D689" s="21" t="s">
        <v>10</v>
      </c>
      <c r="E689" s="23">
        <v>0</v>
      </c>
      <c r="F689" s="23">
        <v>0</v>
      </c>
      <c r="G689" s="23">
        <v>300</v>
      </c>
      <c r="H689" s="23">
        <v>390</v>
      </c>
      <c r="I689" s="21" t="s">
        <v>11</v>
      </c>
      <c r="J689" s="21" t="s">
        <v>12</v>
      </c>
      <c r="K689" s="21" t="str">
        <f t="shared" si="32"/>
        <v/>
      </c>
      <c r="L689" s="21" t="e">
        <f ca="1">IF(AND(K689&lt;&gt; "", COUNTIF(SAP!#REF!,K689)&gt;0),"Matched", "")</f>
        <v>#REF!</v>
      </c>
      <c r="M689" s="21" t="str">
        <f t="shared" si="35"/>
        <v/>
      </c>
      <c r="N689" s="21" t="e">
        <f ca="1">IF(AND(M689&lt;&gt; "", COUNTIF(SAP!#REF!,M689)&gt;0),"Matched", "")</f>
        <v>#REF!</v>
      </c>
      <c r="O689" s="21" t="str">
        <f t="shared" si="36"/>
        <v/>
      </c>
      <c r="P689" s="21" t="e">
        <f ca="1">IF(AND(O689&lt;&gt; "", COUNTIF(SAP!#REF!,O689)&gt;0),"Matched", "")</f>
        <v>#REF!</v>
      </c>
      <c r="Q689" s="21" t="str">
        <f ca="1">IF(OR(D689="AC",D689="TR"),"Logic4"&amp;"_"&amp;TEXT(C689,"dd.mm.yyyy") &amp;"_"&amp; 384637.11,"")</f>
        <v>Logic4_05.04.2020_384637.11</v>
      </c>
      <c r="R689" s="21" t="e">
        <f ca="1">IF(AND(Q689&lt;&gt; "", COUNTIF(SAP!#REF!,Q689)&gt;0),"Matched", "")</f>
        <v>#REF!</v>
      </c>
    </row>
    <row r="690" spans="1:18" hidden="1">
      <c r="A690" s="21">
        <v>11563327</v>
      </c>
      <c r="B690" s="22">
        <v>43926</v>
      </c>
      <c r="C690" s="22">
        <v>43926</v>
      </c>
      <c r="D690" s="21" t="s">
        <v>10</v>
      </c>
      <c r="E690" s="23">
        <v>0</v>
      </c>
      <c r="F690" s="23">
        <v>0</v>
      </c>
      <c r="G690" s="23">
        <v>480</v>
      </c>
      <c r="H690" s="23">
        <v>870</v>
      </c>
      <c r="I690" s="21" t="s">
        <v>11</v>
      </c>
      <c r="J690" s="21" t="s">
        <v>12</v>
      </c>
      <c r="K690" s="21" t="str">
        <f t="shared" si="32"/>
        <v/>
      </c>
      <c r="L690" s="21" t="e">
        <f ca="1">IF(AND(K690&lt;&gt; "", COUNTIF(SAP!#REF!,K690)&gt;0),"Matched", "")</f>
        <v>#REF!</v>
      </c>
      <c r="M690" s="21" t="str">
        <f t="shared" si="35"/>
        <v/>
      </c>
      <c r="N690" s="21" t="e">
        <f ca="1">IF(AND(M690&lt;&gt; "", COUNTIF(SAP!#REF!,M690)&gt;0),"Matched", "")</f>
        <v>#REF!</v>
      </c>
      <c r="O690" s="21" t="str">
        <f t="shared" si="36"/>
        <v/>
      </c>
      <c r="P690" s="21" t="e">
        <f ca="1">IF(AND(O690&lt;&gt; "", COUNTIF(SAP!#REF!,O690)&gt;0),"Matched", "")</f>
        <v>#REF!</v>
      </c>
      <c r="Q690" s="21" t="str">
        <f ca="1">IF(OR(D690="AC",D690="TR"),"Logic4"&amp;"_"&amp;TEXT(C690,"dd.mm.yyyy") &amp;"_"&amp; 384637.11,"")</f>
        <v>Logic4_05.04.2020_384637.11</v>
      </c>
      <c r="R690" s="21" t="e">
        <f ca="1">IF(AND(Q690&lt;&gt; "", COUNTIF(SAP!#REF!,Q690)&gt;0),"Matched", "")</f>
        <v>#REF!</v>
      </c>
    </row>
    <row r="691" spans="1:18" hidden="1">
      <c r="A691" s="21">
        <v>11563327</v>
      </c>
      <c r="B691" s="22">
        <v>43926</v>
      </c>
      <c r="C691" s="22">
        <v>43926</v>
      </c>
      <c r="D691" s="21" t="s">
        <v>10</v>
      </c>
      <c r="E691" s="23">
        <v>0</v>
      </c>
      <c r="F691" s="23">
        <v>0</v>
      </c>
      <c r="G691" s="23">
        <v>500</v>
      </c>
      <c r="H691" s="23">
        <v>1370</v>
      </c>
      <c r="I691" s="21" t="s">
        <v>11</v>
      </c>
      <c r="J691" s="21" t="s">
        <v>12</v>
      </c>
      <c r="K691" s="21" t="str">
        <f t="shared" si="32"/>
        <v/>
      </c>
      <c r="L691" s="21" t="e">
        <f ca="1">IF(AND(K691&lt;&gt; "", COUNTIF(SAP!#REF!,K691)&gt;0),"Matched", "")</f>
        <v>#REF!</v>
      </c>
      <c r="M691" s="21" t="str">
        <f t="shared" si="35"/>
        <v/>
      </c>
      <c r="N691" s="21" t="e">
        <f ca="1">IF(AND(M691&lt;&gt; "", COUNTIF(SAP!#REF!,M691)&gt;0),"Matched", "")</f>
        <v>#REF!</v>
      </c>
      <c r="O691" s="21" t="str">
        <f t="shared" si="36"/>
        <v/>
      </c>
      <c r="P691" s="21" t="e">
        <f ca="1">IF(AND(O691&lt;&gt; "", COUNTIF(SAP!#REF!,O691)&gt;0),"Matched", "")</f>
        <v>#REF!</v>
      </c>
      <c r="Q691" s="21" t="str">
        <f ca="1">IF(OR(D691="AC",D691="TR"),"Logic4"&amp;"_"&amp;TEXT(C691,"dd.mm.yyyy") &amp;"_"&amp; 384637.11,"")</f>
        <v>Logic4_05.04.2020_384637.11</v>
      </c>
      <c r="R691" s="21" t="e">
        <f ca="1">IF(AND(Q691&lt;&gt; "", COUNTIF(SAP!#REF!,Q691)&gt;0),"Matched", "")</f>
        <v>#REF!</v>
      </c>
    </row>
    <row r="692" spans="1:18" hidden="1">
      <c r="A692" s="21">
        <v>11563327</v>
      </c>
      <c r="B692" s="22">
        <v>43926</v>
      </c>
      <c r="C692" s="22">
        <v>43926</v>
      </c>
      <c r="D692" s="21" t="s">
        <v>10</v>
      </c>
      <c r="E692" s="23">
        <v>0</v>
      </c>
      <c r="F692" s="23">
        <v>0</v>
      </c>
      <c r="G692" s="23">
        <v>500</v>
      </c>
      <c r="H692" s="23">
        <v>1870</v>
      </c>
      <c r="I692" s="21" t="s">
        <v>11</v>
      </c>
      <c r="J692" s="21" t="s">
        <v>12</v>
      </c>
      <c r="K692" s="21" t="str">
        <f t="shared" si="32"/>
        <v/>
      </c>
      <c r="L692" s="21" t="e">
        <f ca="1">IF(AND(K692&lt;&gt; "", COUNTIF(SAP!#REF!,K692)&gt;0),"Matched", "")</f>
        <v>#REF!</v>
      </c>
      <c r="M692" s="21" t="str">
        <f t="shared" si="35"/>
        <v/>
      </c>
      <c r="N692" s="21" t="e">
        <f ca="1">IF(AND(M692&lt;&gt; "", COUNTIF(SAP!#REF!,M692)&gt;0),"Matched", "")</f>
        <v>#REF!</v>
      </c>
      <c r="O692" s="21" t="str">
        <f t="shared" si="36"/>
        <v/>
      </c>
      <c r="P692" s="21" t="e">
        <f ca="1">IF(AND(O692&lt;&gt; "", COUNTIF(SAP!#REF!,O692)&gt;0),"Matched", "")</f>
        <v>#REF!</v>
      </c>
      <c r="Q692" s="21" t="str">
        <f ca="1">IF(OR(D692="AC",D692="TR"),"Logic4"&amp;"_"&amp;TEXT(C692,"dd.mm.yyyy") &amp;"_"&amp; 384637.11,"")</f>
        <v>Logic4_05.04.2020_384637.11</v>
      </c>
      <c r="R692" s="21" t="e">
        <f ca="1">IF(AND(Q692&lt;&gt; "", COUNTIF(SAP!#REF!,Q692)&gt;0),"Matched", "")</f>
        <v>#REF!</v>
      </c>
    </row>
    <row r="693" spans="1:18" hidden="1">
      <c r="A693" s="21">
        <v>11563327</v>
      </c>
      <c r="B693" s="22">
        <v>43926</v>
      </c>
      <c r="C693" s="22">
        <v>43926</v>
      </c>
      <c r="D693" s="21" t="s">
        <v>10</v>
      </c>
      <c r="E693" s="23">
        <v>0</v>
      </c>
      <c r="F693" s="23">
        <v>0</v>
      </c>
      <c r="G693" s="23">
        <v>500</v>
      </c>
      <c r="H693" s="23">
        <v>2370</v>
      </c>
      <c r="I693" s="21" t="s">
        <v>11</v>
      </c>
      <c r="J693" s="21" t="s">
        <v>12</v>
      </c>
      <c r="K693" s="21" t="str">
        <f t="shared" si="32"/>
        <v/>
      </c>
      <c r="L693" s="21" t="e">
        <f ca="1">IF(AND(K693&lt;&gt; "", COUNTIF(SAP!#REF!,K693)&gt;0),"Matched", "")</f>
        <v>#REF!</v>
      </c>
      <c r="M693" s="21" t="str">
        <f t="shared" si="35"/>
        <v/>
      </c>
      <c r="N693" s="21" t="e">
        <f ca="1">IF(AND(M693&lt;&gt; "", COUNTIF(SAP!#REF!,M693)&gt;0),"Matched", "")</f>
        <v>#REF!</v>
      </c>
      <c r="O693" s="21" t="str">
        <f t="shared" si="36"/>
        <v/>
      </c>
      <c r="P693" s="21" t="e">
        <f ca="1">IF(AND(O693&lt;&gt; "", COUNTIF(SAP!#REF!,O693)&gt;0),"Matched", "")</f>
        <v>#REF!</v>
      </c>
      <c r="Q693" s="21" t="str">
        <f ca="1">IF(OR(D693="AC",D693="TR"),"Logic4"&amp;"_"&amp;TEXT(C693,"dd.mm.yyyy") &amp;"_"&amp; 384637.11,"")</f>
        <v>Logic4_05.04.2020_384637.11</v>
      </c>
      <c r="R693" s="21" t="e">
        <f ca="1">IF(AND(Q693&lt;&gt; "", COUNTIF(SAP!#REF!,Q693)&gt;0),"Matched", "")</f>
        <v>#REF!</v>
      </c>
    </row>
    <row r="694" spans="1:18" hidden="1">
      <c r="A694" s="21">
        <v>11563327</v>
      </c>
      <c r="B694" s="22">
        <v>43926</v>
      </c>
      <c r="C694" s="22">
        <v>43926</v>
      </c>
      <c r="D694" s="21" t="s">
        <v>10</v>
      </c>
      <c r="E694" s="23">
        <v>0</v>
      </c>
      <c r="F694" s="23">
        <v>0</v>
      </c>
      <c r="G694" s="23">
        <v>520</v>
      </c>
      <c r="H694" s="23">
        <v>2890</v>
      </c>
      <c r="I694" s="21" t="s">
        <v>11</v>
      </c>
      <c r="J694" s="21" t="s">
        <v>12</v>
      </c>
      <c r="K694" s="21" t="str">
        <f t="shared" si="32"/>
        <v/>
      </c>
      <c r="L694" s="21" t="e">
        <f ca="1">IF(AND(K694&lt;&gt; "", COUNTIF(SAP!#REF!,K694)&gt;0),"Matched", "")</f>
        <v>#REF!</v>
      </c>
      <c r="M694" s="21" t="str">
        <f t="shared" si="35"/>
        <v/>
      </c>
      <c r="N694" s="21" t="e">
        <f ca="1">IF(AND(M694&lt;&gt; "", COUNTIF(SAP!#REF!,M694)&gt;0),"Matched", "")</f>
        <v>#REF!</v>
      </c>
      <c r="O694" s="21" t="str">
        <f t="shared" si="36"/>
        <v/>
      </c>
      <c r="P694" s="21" t="e">
        <f ca="1">IF(AND(O694&lt;&gt; "", COUNTIF(SAP!#REF!,O694)&gt;0),"Matched", "")</f>
        <v>#REF!</v>
      </c>
      <c r="Q694" s="21" t="str">
        <f ca="1">IF(OR(D694="AC",D694="TR"),"Logic4"&amp;"_"&amp;TEXT(C694,"dd.mm.yyyy") &amp;"_"&amp; 384637.11,"")</f>
        <v>Logic4_05.04.2020_384637.11</v>
      </c>
      <c r="R694" s="21" t="e">
        <f ca="1">IF(AND(Q694&lt;&gt; "", COUNTIF(SAP!#REF!,Q694)&gt;0),"Matched", "")</f>
        <v>#REF!</v>
      </c>
    </row>
    <row r="695" spans="1:18" hidden="1">
      <c r="A695" s="21">
        <v>11563327</v>
      </c>
      <c r="B695" s="22">
        <v>43926</v>
      </c>
      <c r="C695" s="22">
        <v>43926</v>
      </c>
      <c r="D695" s="21" t="s">
        <v>10</v>
      </c>
      <c r="E695" s="23">
        <v>0</v>
      </c>
      <c r="F695" s="23">
        <v>0</v>
      </c>
      <c r="G695" s="23">
        <v>530</v>
      </c>
      <c r="H695" s="23">
        <v>3420</v>
      </c>
      <c r="I695" s="21" t="s">
        <v>11</v>
      </c>
      <c r="J695" s="21" t="s">
        <v>12</v>
      </c>
      <c r="K695" s="21" t="str">
        <f t="shared" si="32"/>
        <v/>
      </c>
      <c r="L695" s="21" t="e">
        <f ca="1">IF(AND(K695&lt;&gt; "", COUNTIF(SAP!#REF!,K695)&gt;0),"Matched", "")</f>
        <v>#REF!</v>
      </c>
      <c r="M695" s="21" t="str">
        <f t="shared" si="35"/>
        <v/>
      </c>
      <c r="N695" s="21" t="e">
        <f ca="1">IF(AND(M695&lt;&gt; "", COUNTIF(SAP!#REF!,M695)&gt;0),"Matched", "")</f>
        <v>#REF!</v>
      </c>
      <c r="O695" s="21" t="str">
        <f t="shared" si="36"/>
        <v/>
      </c>
      <c r="P695" s="21" t="e">
        <f ca="1">IF(AND(O695&lt;&gt; "", COUNTIF(SAP!#REF!,O695)&gt;0),"Matched", "")</f>
        <v>#REF!</v>
      </c>
      <c r="Q695" s="21" t="str">
        <f ca="1">IF(OR(D695="AC",D695="TR"),"Logic4"&amp;"_"&amp;TEXT(C695,"dd.mm.yyyy") &amp;"_"&amp; 384637.11,"")</f>
        <v>Logic4_05.04.2020_384637.11</v>
      </c>
      <c r="R695" s="21" t="e">
        <f ca="1">IF(AND(Q695&lt;&gt; "", COUNTIF(SAP!#REF!,Q695)&gt;0),"Matched", "")</f>
        <v>#REF!</v>
      </c>
    </row>
    <row r="696" spans="1:18" hidden="1">
      <c r="A696" s="21">
        <v>11563327</v>
      </c>
      <c r="B696" s="22">
        <v>43926</v>
      </c>
      <c r="C696" s="22">
        <v>43926</v>
      </c>
      <c r="D696" s="21" t="s">
        <v>10</v>
      </c>
      <c r="E696" s="23">
        <v>0</v>
      </c>
      <c r="F696" s="23">
        <v>0</v>
      </c>
      <c r="G696" s="23">
        <v>580</v>
      </c>
      <c r="H696" s="23">
        <v>4000</v>
      </c>
      <c r="I696" s="21" t="s">
        <v>11</v>
      </c>
      <c r="J696" s="21" t="s">
        <v>12</v>
      </c>
      <c r="K696" s="21" t="str">
        <f t="shared" si="32"/>
        <v/>
      </c>
      <c r="L696" s="21" t="e">
        <f ca="1">IF(AND(K696&lt;&gt; "", COUNTIF(SAP!#REF!,K696)&gt;0),"Matched", "")</f>
        <v>#REF!</v>
      </c>
      <c r="M696" s="21" t="str">
        <f t="shared" si="35"/>
        <v/>
      </c>
      <c r="N696" s="21" t="e">
        <f ca="1">IF(AND(M696&lt;&gt; "", COUNTIF(SAP!#REF!,M696)&gt;0),"Matched", "")</f>
        <v>#REF!</v>
      </c>
      <c r="O696" s="21" t="str">
        <f t="shared" si="36"/>
        <v/>
      </c>
      <c r="P696" s="21" t="e">
        <f ca="1">IF(AND(O696&lt;&gt; "", COUNTIF(SAP!#REF!,O696)&gt;0),"Matched", "")</f>
        <v>#REF!</v>
      </c>
      <c r="Q696" s="21" t="str">
        <f ca="1">IF(OR(D696="AC",D696="TR"),"Logic4"&amp;"_"&amp;TEXT(C696,"dd.mm.yyyy") &amp;"_"&amp; 384637.11,"")</f>
        <v>Logic4_05.04.2020_384637.11</v>
      </c>
      <c r="R696" s="21" t="e">
        <f ca="1">IF(AND(Q696&lt;&gt; "", COUNTIF(SAP!#REF!,Q696)&gt;0),"Matched", "")</f>
        <v>#REF!</v>
      </c>
    </row>
    <row r="697" spans="1:18" hidden="1">
      <c r="A697" s="21">
        <v>11563327</v>
      </c>
      <c r="B697" s="22">
        <v>43926</v>
      </c>
      <c r="C697" s="22">
        <v>43926</v>
      </c>
      <c r="D697" s="21" t="s">
        <v>10</v>
      </c>
      <c r="E697" s="23">
        <v>0</v>
      </c>
      <c r="F697" s="23">
        <v>0</v>
      </c>
      <c r="G697" s="23">
        <v>597</v>
      </c>
      <c r="H697" s="23">
        <v>4597</v>
      </c>
      <c r="I697" s="21" t="s">
        <v>11</v>
      </c>
      <c r="J697" s="21" t="s">
        <v>12</v>
      </c>
      <c r="K697" s="21" t="str">
        <f t="shared" si="32"/>
        <v/>
      </c>
      <c r="L697" s="21" t="e">
        <f ca="1">IF(AND(K697&lt;&gt; "", COUNTIF(SAP!#REF!,K697)&gt;0),"Matched", "")</f>
        <v>#REF!</v>
      </c>
      <c r="M697" s="21" t="str">
        <f t="shared" si="35"/>
        <v/>
      </c>
      <c r="N697" s="21" t="e">
        <f ca="1">IF(AND(M697&lt;&gt; "", COUNTIF(SAP!#REF!,M697)&gt;0),"Matched", "")</f>
        <v>#REF!</v>
      </c>
      <c r="O697" s="21" t="str">
        <f t="shared" si="36"/>
        <v/>
      </c>
      <c r="P697" s="21" t="e">
        <f ca="1">IF(AND(O697&lt;&gt; "", COUNTIF(SAP!#REF!,O697)&gt;0),"Matched", "")</f>
        <v>#REF!</v>
      </c>
      <c r="Q697" s="21" t="str">
        <f ca="1">IF(OR(D697="AC",D697="TR"),"Logic4"&amp;"_"&amp;TEXT(C697,"dd.mm.yyyy") &amp;"_"&amp; 384637.11,"")</f>
        <v>Logic4_05.04.2020_384637.11</v>
      </c>
      <c r="R697" s="21" t="e">
        <f ca="1">IF(AND(Q697&lt;&gt; "", COUNTIF(SAP!#REF!,Q697)&gt;0),"Matched", "")</f>
        <v>#REF!</v>
      </c>
    </row>
    <row r="698" spans="1:18" hidden="1">
      <c r="A698" s="21">
        <v>11563327</v>
      </c>
      <c r="B698" s="22">
        <v>43926</v>
      </c>
      <c r="C698" s="22">
        <v>43926</v>
      </c>
      <c r="D698" s="21" t="s">
        <v>10</v>
      </c>
      <c r="E698" s="23">
        <v>0</v>
      </c>
      <c r="F698" s="23">
        <v>0</v>
      </c>
      <c r="G698" s="23">
        <v>600</v>
      </c>
      <c r="H698" s="23">
        <v>5197</v>
      </c>
      <c r="I698" s="21" t="s">
        <v>11</v>
      </c>
      <c r="J698" s="21" t="s">
        <v>12</v>
      </c>
      <c r="K698" s="21" t="str">
        <f t="shared" si="32"/>
        <v/>
      </c>
      <c r="L698" s="21" t="e">
        <f ca="1">IF(AND(K698&lt;&gt; "", COUNTIF(SAP!#REF!,K698)&gt;0),"Matched", "")</f>
        <v>#REF!</v>
      </c>
      <c r="M698" s="21" t="str">
        <f t="shared" si="35"/>
        <v/>
      </c>
      <c r="N698" s="21" t="e">
        <f ca="1">IF(AND(M698&lt;&gt; "", COUNTIF(SAP!#REF!,M698)&gt;0),"Matched", "")</f>
        <v>#REF!</v>
      </c>
      <c r="O698" s="21" t="str">
        <f t="shared" si="36"/>
        <v/>
      </c>
      <c r="P698" s="21" t="e">
        <f ca="1">IF(AND(O698&lt;&gt; "", COUNTIF(SAP!#REF!,O698)&gt;0),"Matched", "")</f>
        <v>#REF!</v>
      </c>
      <c r="Q698" s="21" t="str">
        <f ca="1">IF(OR(D698="AC",D698="TR"),"Logic4"&amp;"_"&amp;TEXT(C698,"dd.mm.yyyy") &amp;"_"&amp; 384637.11,"")</f>
        <v>Logic4_05.04.2020_384637.11</v>
      </c>
      <c r="R698" s="21" t="e">
        <f ca="1">IF(AND(Q698&lt;&gt; "", COUNTIF(SAP!#REF!,Q698)&gt;0),"Matched", "")</f>
        <v>#REF!</v>
      </c>
    </row>
    <row r="699" spans="1:18" hidden="1">
      <c r="A699" s="21">
        <v>11563327</v>
      </c>
      <c r="B699" s="22">
        <v>43926</v>
      </c>
      <c r="C699" s="22">
        <v>43926</v>
      </c>
      <c r="D699" s="21" t="s">
        <v>10</v>
      </c>
      <c r="E699" s="23">
        <v>0</v>
      </c>
      <c r="F699" s="23">
        <v>0</v>
      </c>
      <c r="G699" s="23">
        <v>650</v>
      </c>
      <c r="H699" s="23">
        <v>5847</v>
      </c>
      <c r="I699" s="21" t="s">
        <v>11</v>
      </c>
      <c r="J699" s="21" t="s">
        <v>12</v>
      </c>
      <c r="K699" s="21" t="str">
        <f t="shared" si="32"/>
        <v/>
      </c>
      <c r="L699" s="21" t="e">
        <f ca="1">IF(AND(K699&lt;&gt; "", COUNTIF(SAP!#REF!,K699)&gt;0),"Matched", "")</f>
        <v>#REF!</v>
      </c>
      <c r="M699" s="21" t="str">
        <f t="shared" si="35"/>
        <v/>
      </c>
      <c r="N699" s="21" t="e">
        <f ca="1">IF(AND(M699&lt;&gt; "", COUNTIF(SAP!#REF!,M699)&gt;0),"Matched", "")</f>
        <v>#REF!</v>
      </c>
      <c r="O699" s="21" t="str">
        <f t="shared" si="36"/>
        <v/>
      </c>
      <c r="P699" s="21" t="e">
        <f ca="1">IF(AND(O699&lt;&gt; "", COUNTIF(SAP!#REF!,O699)&gt;0),"Matched", "")</f>
        <v>#REF!</v>
      </c>
      <c r="Q699" s="21" t="str">
        <f ca="1">IF(OR(D699="AC",D699="TR"),"Logic4"&amp;"_"&amp;TEXT(C699,"dd.mm.yyyy") &amp;"_"&amp; 384637.11,"")</f>
        <v>Logic4_05.04.2020_384637.11</v>
      </c>
      <c r="R699" s="21" t="e">
        <f ca="1">IF(AND(Q699&lt;&gt; "", COUNTIF(SAP!#REF!,Q699)&gt;0),"Matched", "")</f>
        <v>#REF!</v>
      </c>
    </row>
    <row r="700" spans="1:18" hidden="1">
      <c r="A700" s="21">
        <v>11563327</v>
      </c>
      <c r="B700" s="22">
        <v>43926</v>
      </c>
      <c r="C700" s="22">
        <v>43926</v>
      </c>
      <c r="D700" s="21" t="s">
        <v>10</v>
      </c>
      <c r="E700" s="23">
        <v>0</v>
      </c>
      <c r="F700" s="23">
        <v>0</v>
      </c>
      <c r="G700" s="23">
        <v>660</v>
      </c>
      <c r="H700" s="23">
        <v>6507</v>
      </c>
      <c r="I700" s="21" t="s">
        <v>11</v>
      </c>
      <c r="J700" s="21" t="s">
        <v>12</v>
      </c>
      <c r="K700" s="21" t="str">
        <f t="shared" si="32"/>
        <v/>
      </c>
      <c r="L700" s="21" t="e">
        <f ca="1">IF(AND(K700&lt;&gt; "", COUNTIF(SAP!#REF!,K700)&gt;0),"Matched", "")</f>
        <v>#REF!</v>
      </c>
      <c r="M700" s="21" t="str">
        <f t="shared" si="35"/>
        <v/>
      </c>
      <c r="N700" s="21" t="e">
        <f ca="1">IF(AND(M700&lt;&gt; "", COUNTIF(SAP!#REF!,M700)&gt;0),"Matched", "")</f>
        <v>#REF!</v>
      </c>
      <c r="O700" s="21" t="str">
        <f t="shared" si="36"/>
        <v/>
      </c>
      <c r="P700" s="21" t="e">
        <f ca="1">IF(AND(O700&lt;&gt; "", COUNTIF(SAP!#REF!,O700)&gt;0),"Matched", "")</f>
        <v>#REF!</v>
      </c>
      <c r="Q700" s="21" t="str">
        <f ca="1">IF(OR(D700="AC",D700="TR"),"Logic4"&amp;"_"&amp;TEXT(C700,"dd.mm.yyyy") &amp;"_"&amp; 384637.11,"")</f>
        <v>Logic4_05.04.2020_384637.11</v>
      </c>
      <c r="R700" s="21" t="e">
        <f ca="1">IF(AND(Q700&lt;&gt; "", COUNTIF(SAP!#REF!,Q700)&gt;0),"Matched", "")</f>
        <v>#REF!</v>
      </c>
    </row>
    <row r="701" spans="1:18" hidden="1">
      <c r="A701" s="21">
        <v>11563327</v>
      </c>
      <c r="B701" s="22">
        <v>43926</v>
      </c>
      <c r="C701" s="22">
        <v>43926</v>
      </c>
      <c r="D701" s="21" t="s">
        <v>10</v>
      </c>
      <c r="E701" s="23">
        <v>0</v>
      </c>
      <c r="F701" s="23">
        <v>0</v>
      </c>
      <c r="G701" s="23">
        <v>700</v>
      </c>
      <c r="H701" s="23">
        <v>7207</v>
      </c>
      <c r="I701" s="21" t="s">
        <v>11</v>
      </c>
      <c r="J701" s="21" t="s">
        <v>12</v>
      </c>
      <c r="K701" s="21" t="str">
        <f t="shared" si="32"/>
        <v/>
      </c>
      <c r="L701" s="21" t="e">
        <f ca="1">IF(AND(K701&lt;&gt; "", COUNTIF(SAP!#REF!,K701)&gt;0),"Matched", "")</f>
        <v>#REF!</v>
      </c>
      <c r="M701" s="21" t="str">
        <f t="shared" si="35"/>
        <v/>
      </c>
      <c r="N701" s="21" t="e">
        <f ca="1">IF(AND(M701&lt;&gt; "", COUNTIF(SAP!#REF!,M701)&gt;0),"Matched", "")</f>
        <v>#REF!</v>
      </c>
      <c r="O701" s="21" t="str">
        <f t="shared" si="36"/>
        <v/>
      </c>
      <c r="P701" s="21" t="e">
        <f ca="1">IF(AND(O701&lt;&gt; "", COUNTIF(SAP!#REF!,O701)&gt;0),"Matched", "")</f>
        <v>#REF!</v>
      </c>
      <c r="Q701" s="21" t="str">
        <f ca="1">IF(OR(D701="AC",D701="TR"),"Logic4"&amp;"_"&amp;TEXT(C701,"dd.mm.yyyy") &amp;"_"&amp; 384637.11,"")</f>
        <v>Logic4_05.04.2020_384637.11</v>
      </c>
      <c r="R701" s="21" t="e">
        <f ca="1">IF(AND(Q701&lt;&gt; "", COUNTIF(SAP!#REF!,Q701)&gt;0),"Matched", "")</f>
        <v>#REF!</v>
      </c>
    </row>
    <row r="702" spans="1:18" hidden="1">
      <c r="A702" s="21">
        <v>11563327</v>
      </c>
      <c r="B702" s="22">
        <v>43926</v>
      </c>
      <c r="C702" s="22">
        <v>43926</v>
      </c>
      <c r="D702" s="21" t="s">
        <v>10</v>
      </c>
      <c r="E702" s="23">
        <v>0</v>
      </c>
      <c r="F702" s="23">
        <v>0</v>
      </c>
      <c r="G702" s="23">
        <v>760</v>
      </c>
      <c r="H702" s="23">
        <v>7967</v>
      </c>
      <c r="I702" s="21" t="s">
        <v>11</v>
      </c>
      <c r="J702" s="21" t="s">
        <v>12</v>
      </c>
      <c r="K702" s="21" t="str">
        <f t="shared" si="32"/>
        <v/>
      </c>
      <c r="L702" s="21" t="e">
        <f ca="1">IF(AND(K702&lt;&gt; "", COUNTIF(SAP!#REF!,K702)&gt;0),"Matched", "")</f>
        <v>#REF!</v>
      </c>
      <c r="M702" s="21" t="str">
        <f t="shared" si="35"/>
        <v/>
      </c>
      <c r="N702" s="21" t="e">
        <f ca="1">IF(AND(M702&lt;&gt; "", COUNTIF(SAP!#REF!,M702)&gt;0),"Matched", "")</f>
        <v>#REF!</v>
      </c>
      <c r="O702" s="21" t="str">
        <f t="shared" si="36"/>
        <v/>
      </c>
      <c r="P702" s="21" t="e">
        <f ca="1">IF(AND(O702&lt;&gt; "", COUNTIF(SAP!#REF!,O702)&gt;0),"Matched", "")</f>
        <v>#REF!</v>
      </c>
      <c r="Q702" s="21" t="str">
        <f ca="1">IF(OR(D702="AC",D702="TR"),"Logic4"&amp;"_"&amp;TEXT(C702,"dd.mm.yyyy") &amp;"_"&amp; 384637.11,"")</f>
        <v>Logic4_05.04.2020_384637.11</v>
      </c>
      <c r="R702" s="21" t="e">
        <f ca="1">IF(AND(Q702&lt;&gt; "", COUNTIF(SAP!#REF!,Q702)&gt;0),"Matched", "")</f>
        <v>#REF!</v>
      </c>
    </row>
    <row r="703" spans="1:18" hidden="1">
      <c r="A703" s="21">
        <v>11563327</v>
      </c>
      <c r="B703" s="22">
        <v>43926</v>
      </c>
      <c r="C703" s="22">
        <v>43926</v>
      </c>
      <c r="D703" s="21" t="s">
        <v>10</v>
      </c>
      <c r="E703" s="23">
        <v>0</v>
      </c>
      <c r="F703" s="23">
        <v>0</v>
      </c>
      <c r="G703" s="23">
        <v>770</v>
      </c>
      <c r="H703" s="23">
        <v>8737</v>
      </c>
      <c r="I703" s="21" t="s">
        <v>11</v>
      </c>
      <c r="J703" s="21" t="s">
        <v>12</v>
      </c>
      <c r="K703" s="21" t="str">
        <f t="shared" si="32"/>
        <v/>
      </c>
      <c r="L703" s="21" t="e">
        <f ca="1">IF(AND(K703&lt;&gt; "", COUNTIF(SAP!#REF!,K703)&gt;0),"Matched", "")</f>
        <v>#REF!</v>
      </c>
      <c r="M703" s="21" t="str">
        <f t="shared" si="35"/>
        <v/>
      </c>
      <c r="N703" s="21" t="e">
        <f ca="1">IF(AND(M703&lt;&gt; "", COUNTIF(SAP!#REF!,M703)&gt;0),"Matched", "")</f>
        <v>#REF!</v>
      </c>
      <c r="O703" s="21" t="str">
        <f t="shared" si="36"/>
        <v/>
      </c>
      <c r="P703" s="21" t="e">
        <f ca="1">IF(AND(O703&lt;&gt; "", COUNTIF(SAP!#REF!,O703)&gt;0),"Matched", "")</f>
        <v>#REF!</v>
      </c>
      <c r="Q703" s="21" t="str">
        <f ca="1">IF(OR(D703="AC",D703="TR"),"Logic4"&amp;"_"&amp;TEXT(C703,"dd.mm.yyyy") &amp;"_"&amp; 384637.11,"")</f>
        <v>Logic4_05.04.2020_384637.11</v>
      </c>
      <c r="R703" s="21" t="e">
        <f ca="1">IF(AND(Q703&lt;&gt; "", COUNTIF(SAP!#REF!,Q703)&gt;0),"Matched", "")</f>
        <v>#REF!</v>
      </c>
    </row>
    <row r="704" spans="1:18" hidden="1">
      <c r="A704" s="21">
        <v>11563327</v>
      </c>
      <c r="B704" s="22">
        <v>43926</v>
      </c>
      <c r="C704" s="22">
        <v>43926</v>
      </c>
      <c r="D704" s="21" t="s">
        <v>10</v>
      </c>
      <c r="E704" s="23">
        <v>0</v>
      </c>
      <c r="F704" s="23">
        <v>0</v>
      </c>
      <c r="G704" s="23">
        <v>893</v>
      </c>
      <c r="H704" s="23">
        <v>9630</v>
      </c>
      <c r="I704" s="21" t="s">
        <v>11</v>
      </c>
      <c r="J704" s="21" t="s">
        <v>12</v>
      </c>
      <c r="K704" s="21" t="str">
        <f t="shared" si="32"/>
        <v/>
      </c>
      <c r="L704" s="21" t="e">
        <f ca="1">IF(AND(K704&lt;&gt; "", COUNTIF(SAP!#REF!,K704)&gt;0),"Matched", "")</f>
        <v>#REF!</v>
      </c>
      <c r="M704" s="21" t="str">
        <f t="shared" si="35"/>
        <v/>
      </c>
      <c r="N704" s="21" t="e">
        <f ca="1">IF(AND(M704&lt;&gt; "", COUNTIF(SAP!#REF!,M704)&gt;0),"Matched", "")</f>
        <v>#REF!</v>
      </c>
      <c r="O704" s="21" t="str">
        <f t="shared" si="36"/>
        <v/>
      </c>
      <c r="P704" s="21" t="e">
        <f ca="1">IF(AND(O704&lt;&gt; "", COUNTIF(SAP!#REF!,O704)&gt;0),"Matched", "")</f>
        <v>#REF!</v>
      </c>
      <c r="Q704" s="21" t="str">
        <f ca="1">IF(OR(D704="AC",D704="TR"),"Logic4"&amp;"_"&amp;TEXT(C704,"dd.mm.yyyy") &amp;"_"&amp; 384637.11,"")</f>
        <v>Logic4_05.04.2020_384637.11</v>
      </c>
      <c r="R704" s="21" t="e">
        <f ca="1">IF(AND(Q704&lt;&gt; "", COUNTIF(SAP!#REF!,Q704)&gt;0),"Matched", "")</f>
        <v>#REF!</v>
      </c>
    </row>
    <row r="705" spans="1:18" hidden="1">
      <c r="A705" s="21">
        <v>11563327</v>
      </c>
      <c r="B705" s="22">
        <v>43926</v>
      </c>
      <c r="C705" s="22">
        <v>43926</v>
      </c>
      <c r="D705" s="21" t="s">
        <v>10</v>
      </c>
      <c r="E705" s="23">
        <v>0</v>
      </c>
      <c r="F705" s="23">
        <v>0</v>
      </c>
      <c r="G705" s="23">
        <v>970</v>
      </c>
      <c r="H705" s="23">
        <v>10600</v>
      </c>
      <c r="I705" s="21" t="s">
        <v>11</v>
      </c>
      <c r="J705" s="21" t="s">
        <v>12</v>
      </c>
      <c r="K705" s="21" t="str">
        <f t="shared" si="32"/>
        <v/>
      </c>
      <c r="L705" s="21" t="e">
        <f ca="1">IF(AND(K705&lt;&gt; "", COUNTIF(SAP!#REF!,K705)&gt;0),"Matched", "")</f>
        <v>#REF!</v>
      </c>
      <c r="M705" s="21" t="str">
        <f t="shared" si="35"/>
        <v/>
      </c>
      <c r="N705" s="21" t="e">
        <f ca="1">IF(AND(M705&lt;&gt; "", COUNTIF(SAP!#REF!,M705)&gt;0),"Matched", "")</f>
        <v>#REF!</v>
      </c>
      <c r="O705" s="21" t="str">
        <f t="shared" si="36"/>
        <v/>
      </c>
      <c r="P705" s="21" t="e">
        <f ca="1">IF(AND(O705&lt;&gt; "", COUNTIF(SAP!#REF!,O705)&gt;0),"Matched", "")</f>
        <v>#REF!</v>
      </c>
      <c r="Q705" s="21" t="str">
        <f ca="1">IF(OR(D705="AC",D705="TR"),"Logic4"&amp;"_"&amp;TEXT(C705,"dd.mm.yyyy") &amp;"_"&amp; 384637.11,"")</f>
        <v>Logic4_05.04.2020_384637.11</v>
      </c>
      <c r="R705" s="21" t="e">
        <f ca="1">IF(AND(Q705&lt;&gt; "", COUNTIF(SAP!#REF!,Q705)&gt;0),"Matched", "")</f>
        <v>#REF!</v>
      </c>
    </row>
    <row r="706" spans="1:18" hidden="1">
      <c r="A706" s="21">
        <v>11563327</v>
      </c>
      <c r="B706" s="22">
        <v>43926</v>
      </c>
      <c r="C706" s="22">
        <v>43926</v>
      </c>
      <c r="D706" s="21" t="s">
        <v>10</v>
      </c>
      <c r="E706" s="23">
        <v>0</v>
      </c>
      <c r="F706" s="23">
        <v>0</v>
      </c>
      <c r="G706" s="23">
        <v>980</v>
      </c>
      <c r="H706" s="23">
        <v>11580</v>
      </c>
      <c r="I706" s="21" t="s">
        <v>11</v>
      </c>
      <c r="J706" s="21" t="s">
        <v>12</v>
      </c>
      <c r="K706" s="21" t="str">
        <f t="shared" si="32"/>
        <v/>
      </c>
      <c r="L706" s="21" t="e">
        <f ca="1">IF(AND(K706&lt;&gt; "", COUNTIF(SAP!#REF!,K706)&gt;0),"Matched", "")</f>
        <v>#REF!</v>
      </c>
      <c r="M706" s="21" t="str">
        <f t="shared" si="35"/>
        <v/>
      </c>
      <c r="N706" s="21" t="e">
        <f ca="1">IF(AND(M706&lt;&gt; "", COUNTIF(SAP!#REF!,M706)&gt;0),"Matched", "")</f>
        <v>#REF!</v>
      </c>
      <c r="O706" s="21" t="str">
        <f t="shared" si="36"/>
        <v/>
      </c>
      <c r="P706" s="21" t="e">
        <f ca="1">IF(AND(O706&lt;&gt; "", COUNTIF(SAP!#REF!,O706)&gt;0),"Matched", "")</f>
        <v>#REF!</v>
      </c>
      <c r="Q706" s="21" t="str">
        <f ca="1">IF(OR(D706="AC",D706="TR"),"Logic4"&amp;"_"&amp;TEXT(C706,"dd.mm.yyyy") &amp;"_"&amp; 384637.11,"")</f>
        <v>Logic4_05.04.2020_384637.11</v>
      </c>
      <c r="R706" s="21" t="e">
        <f ca="1">IF(AND(Q706&lt;&gt; "", COUNTIF(SAP!#REF!,Q706)&gt;0),"Matched", "")</f>
        <v>#REF!</v>
      </c>
    </row>
    <row r="707" spans="1:18" hidden="1">
      <c r="A707" s="21">
        <v>11563327</v>
      </c>
      <c r="B707" s="22">
        <v>43926</v>
      </c>
      <c r="C707" s="22">
        <v>43926</v>
      </c>
      <c r="D707" s="21" t="s">
        <v>10</v>
      </c>
      <c r="E707" s="23">
        <v>0</v>
      </c>
      <c r="F707" s="23">
        <v>0</v>
      </c>
      <c r="G707" s="23">
        <v>1000</v>
      </c>
      <c r="H707" s="23">
        <v>12580</v>
      </c>
      <c r="I707" s="21" t="s">
        <v>11</v>
      </c>
      <c r="J707" s="21" t="s">
        <v>12</v>
      </c>
      <c r="K707" s="21" t="str">
        <f t="shared" ref="K707:K770" si="37">IF(D707="TF","Logic1"&amp;"_"&amp;TEXT(C707, "mm") &amp;"_"&amp; F707,"")</f>
        <v/>
      </c>
      <c r="L707" s="21" t="e">
        <f ca="1">IF(AND(K707&lt;&gt; "", COUNTIF(SAP!#REF!,K707)&gt;0),"Matched", "")</f>
        <v>#REF!</v>
      </c>
      <c r="M707" s="21" t="str">
        <f t="shared" si="35"/>
        <v/>
      </c>
      <c r="N707" s="21" t="e">
        <f ca="1">IF(AND(M707&lt;&gt; "", COUNTIF(SAP!#REF!,M707)&gt;0),"Matched", "")</f>
        <v>#REF!</v>
      </c>
      <c r="O707" s="21" t="str">
        <f t="shared" si="36"/>
        <v/>
      </c>
      <c r="P707" s="21" t="e">
        <f ca="1">IF(AND(O707&lt;&gt; "", COUNTIF(SAP!#REF!,O707)&gt;0),"Matched", "")</f>
        <v>#REF!</v>
      </c>
      <c r="Q707" s="21" t="str">
        <f ca="1">IF(OR(D707="AC",D707="TR"),"Logic4"&amp;"_"&amp;TEXT(C707,"dd.mm.yyyy") &amp;"_"&amp; 384637.11,"")</f>
        <v>Logic4_05.04.2020_384637.11</v>
      </c>
      <c r="R707" s="21" t="e">
        <f ca="1">IF(AND(Q707&lt;&gt; "", COUNTIF(SAP!#REF!,Q707)&gt;0),"Matched", "")</f>
        <v>#REF!</v>
      </c>
    </row>
    <row r="708" spans="1:18" hidden="1">
      <c r="A708" s="21">
        <v>11563327</v>
      </c>
      <c r="B708" s="22">
        <v>43926</v>
      </c>
      <c r="C708" s="22">
        <v>43926</v>
      </c>
      <c r="D708" s="21" t="s">
        <v>10</v>
      </c>
      <c r="E708" s="23">
        <v>0</v>
      </c>
      <c r="F708" s="23">
        <v>0</v>
      </c>
      <c r="G708" s="23">
        <v>1050</v>
      </c>
      <c r="H708" s="23">
        <v>13630</v>
      </c>
      <c r="I708" s="21" t="s">
        <v>11</v>
      </c>
      <c r="J708" s="21" t="s">
        <v>12</v>
      </c>
      <c r="K708" s="21" t="str">
        <f t="shared" si="37"/>
        <v/>
      </c>
      <c r="L708" s="21" t="e">
        <f ca="1">IF(AND(K708&lt;&gt; "", COUNTIF(SAP!#REF!,K708)&gt;0),"Matched", "")</f>
        <v>#REF!</v>
      </c>
      <c r="M708" s="21" t="str">
        <f t="shared" si="35"/>
        <v/>
      </c>
      <c r="N708" s="21" t="e">
        <f ca="1">IF(AND(M708&lt;&gt; "", COUNTIF(SAP!#REF!,M708)&gt;0),"Matched", "")</f>
        <v>#REF!</v>
      </c>
      <c r="O708" s="21" t="str">
        <f t="shared" si="36"/>
        <v/>
      </c>
      <c r="P708" s="21" t="e">
        <f ca="1">IF(AND(O708&lt;&gt; "", COUNTIF(SAP!#REF!,O708)&gt;0),"Matched", "")</f>
        <v>#REF!</v>
      </c>
      <c r="Q708" s="21" t="str">
        <f ca="1">IF(OR(D708="AC",D708="TR"),"Logic4"&amp;"_"&amp;TEXT(C708,"dd.mm.yyyy") &amp;"_"&amp; 384637.11,"")</f>
        <v>Logic4_05.04.2020_384637.11</v>
      </c>
      <c r="R708" s="21" t="e">
        <f ca="1">IF(AND(Q708&lt;&gt; "", COUNTIF(SAP!#REF!,Q708)&gt;0),"Matched", "")</f>
        <v>#REF!</v>
      </c>
    </row>
    <row r="709" spans="1:18" hidden="1">
      <c r="A709" s="21">
        <v>11563327</v>
      </c>
      <c r="B709" s="22">
        <v>43926</v>
      </c>
      <c r="C709" s="22">
        <v>43926</v>
      </c>
      <c r="D709" s="21" t="s">
        <v>10</v>
      </c>
      <c r="E709" s="23">
        <v>0</v>
      </c>
      <c r="F709" s="23">
        <v>0</v>
      </c>
      <c r="G709" s="23">
        <v>1090</v>
      </c>
      <c r="H709" s="23">
        <v>14720</v>
      </c>
      <c r="I709" s="21" t="s">
        <v>11</v>
      </c>
      <c r="J709" s="21" t="s">
        <v>12</v>
      </c>
      <c r="K709" s="21" t="str">
        <f t="shared" si="37"/>
        <v/>
      </c>
      <c r="L709" s="21" t="e">
        <f ca="1">IF(AND(K709&lt;&gt; "", COUNTIF(SAP!#REF!,K709)&gt;0),"Matched", "")</f>
        <v>#REF!</v>
      </c>
      <c r="M709" s="21" t="str">
        <f t="shared" si="35"/>
        <v/>
      </c>
      <c r="N709" s="21" t="e">
        <f ca="1">IF(AND(M709&lt;&gt; "", COUNTIF(SAP!#REF!,M709)&gt;0),"Matched", "")</f>
        <v>#REF!</v>
      </c>
      <c r="O709" s="21" t="str">
        <f t="shared" si="36"/>
        <v/>
      </c>
      <c r="P709" s="21" t="e">
        <f ca="1">IF(AND(O709&lt;&gt; "", COUNTIF(SAP!#REF!,O709)&gt;0),"Matched", "")</f>
        <v>#REF!</v>
      </c>
      <c r="Q709" s="21" t="str">
        <f ca="1">IF(OR(D709="AC",D709="TR"),"Logic4"&amp;"_"&amp;TEXT(C709,"dd.mm.yyyy") &amp;"_"&amp; 384637.11,"")</f>
        <v>Logic4_05.04.2020_384637.11</v>
      </c>
      <c r="R709" s="21" t="e">
        <f ca="1">IF(AND(Q709&lt;&gt; "", COUNTIF(SAP!#REF!,Q709)&gt;0),"Matched", "")</f>
        <v>#REF!</v>
      </c>
    </row>
    <row r="710" spans="1:18" hidden="1">
      <c r="A710" s="21">
        <v>11563327</v>
      </c>
      <c r="B710" s="22">
        <v>43926</v>
      </c>
      <c r="C710" s="22">
        <v>43926</v>
      </c>
      <c r="D710" s="21" t="s">
        <v>10</v>
      </c>
      <c r="E710" s="23">
        <v>0</v>
      </c>
      <c r="F710" s="23">
        <v>0</v>
      </c>
      <c r="G710" s="23">
        <v>1090</v>
      </c>
      <c r="H710" s="23">
        <v>15810</v>
      </c>
      <c r="I710" s="21" t="s">
        <v>11</v>
      </c>
      <c r="J710" s="21" t="s">
        <v>12</v>
      </c>
      <c r="K710" s="21" t="str">
        <f t="shared" si="37"/>
        <v/>
      </c>
      <c r="L710" s="21" t="e">
        <f ca="1">IF(AND(K710&lt;&gt; "", COUNTIF(SAP!#REF!,K710)&gt;0),"Matched", "")</f>
        <v>#REF!</v>
      </c>
      <c r="M710" s="21" t="str">
        <f t="shared" si="35"/>
        <v/>
      </c>
      <c r="N710" s="21" t="e">
        <f ca="1">IF(AND(M710&lt;&gt; "", COUNTIF(SAP!#REF!,M710)&gt;0),"Matched", "")</f>
        <v>#REF!</v>
      </c>
      <c r="O710" s="21" t="str">
        <f t="shared" si="36"/>
        <v/>
      </c>
      <c r="P710" s="21" t="e">
        <f ca="1">IF(AND(O710&lt;&gt; "", COUNTIF(SAP!#REF!,O710)&gt;0),"Matched", "")</f>
        <v>#REF!</v>
      </c>
      <c r="Q710" s="21" t="str">
        <f ca="1">IF(OR(D710="AC",D710="TR"),"Logic4"&amp;"_"&amp;TEXT(C710,"dd.mm.yyyy") &amp;"_"&amp; 384637.11,"")</f>
        <v>Logic4_05.04.2020_384637.11</v>
      </c>
      <c r="R710" s="21" t="e">
        <f ca="1">IF(AND(Q710&lt;&gt; "", COUNTIF(SAP!#REF!,Q710)&gt;0),"Matched", "")</f>
        <v>#REF!</v>
      </c>
    </row>
    <row r="711" spans="1:18" hidden="1">
      <c r="A711" s="21">
        <v>11563327</v>
      </c>
      <c r="B711" s="22">
        <v>43926</v>
      </c>
      <c r="C711" s="22">
        <v>43926</v>
      </c>
      <c r="D711" s="21" t="s">
        <v>10</v>
      </c>
      <c r="E711" s="23">
        <v>0</v>
      </c>
      <c r="F711" s="23">
        <v>0</v>
      </c>
      <c r="G711" s="23">
        <v>1100</v>
      </c>
      <c r="H711" s="23">
        <v>16910</v>
      </c>
      <c r="I711" s="21" t="s">
        <v>11</v>
      </c>
      <c r="J711" s="21" t="s">
        <v>12</v>
      </c>
      <c r="K711" s="21" t="str">
        <f t="shared" si="37"/>
        <v/>
      </c>
      <c r="L711" s="21" t="e">
        <f ca="1">IF(AND(K711&lt;&gt; "", COUNTIF(SAP!#REF!,K711)&gt;0),"Matched", "")</f>
        <v>#REF!</v>
      </c>
      <c r="M711" s="21" t="str">
        <f t="shared" si="35"/>
        <v/>
      </c>
      <c r="N711" s="21" t="e">
        <f ca="1">IF(AND(M711&lt;&gt; "", COUNTIF(SAP!#REF!,M711)&gt;0),"Matched", "")</f>
        <v>#REF!</v>
      </c>
      <c r="O711" s="21" t="str">
        <f t="shared" si="36"/>
        <v/>
      </c>
      <c r="P711" s="21" t="e">
        <f ca="1">IF(AND(O711&lt;&gt; "", COUNTIF(SAP!#REF!,O711)&gt;0),"Matched", "")</f>
        <v>#REF!</v>
      </c>
      <c r="Q711" s="21" t="str">
        <f ca="1">IF(OR(D711="AC",D711="TR"),"Logic4"&amp;"_"&amp;TEXT(C711,"dd.mm.yyyy") &amp;"_"&amp; 384637.11,"")</f>
        <v>Logic4_05.04.2020_384637.11</v>
      </c>
      <c r="R711" s="21" t="e">
        <f ca="1">IF(AND(Q711&lt;&gt; "", COUNTIF(SAP!#REF!,Q711)&gt;0),"Matched", "")</f>
        <v>#REF!</v>
      </c>
    </row>
    <row r="712" spans="1:18" hidden="1">
      <c r="A712" s="21">
        <v>11563327</v>
      </c>
      <c r="B712" s="22">
        <v>43926</v>
      </c>
      <c r="C712" s="22">
        <v>43926</v>
      </c>
      <c r="D712" s="21" t="s">
        <v>10</v>
      </c>
      <c r="E712" s="23">
        <v>0</v>
      </c>
      <c r="F712" s="23">
        <v>0</v>
      </c>
      <c r="G712" s="23">
        <v>1104.5999999999999</v>
      </c>
      <c r="H712" s="23">
        <v>18014.599999999999</v>
      </c>
      <c r="I712" s="21" t="s">
        <v>11</v>
      </c>
      <c r="J712" s="21" t="s">
        <v>12</v>
      </c>
      <c r="K712" s="21" t="str">
        <f t="shared" si="37"/>
        <v/>
      </c>
      <c r="L712" s="21" t="e">
        <f ca="1">IF(AND(K712&lt;&gt; "", COUNTIF(SAP!#REF!,K712)&gt;0),"Matched", "")</f>
        <v>#REF!</v>
      </c>
      <c r="M712" s="21" t="str">
        <f t="shared" si="35"/>
        <v/>
      </c>
      <c r="N712" s="21" t="e">
        <f ca="1">IF(AND(M712&lt;&gt; "", COUNTIF(SAP!#REF!,M712)&gt;0),"Matched", "")</f>
        <v>#REF!</v>
      </c>
      <c r="O712" s="21" t="str">
        <f t="shared" si="36"/>
        <v/>
      </c>
      <c r="P712" s="21" t="e">
        <f ca="1">IF(AND(O712&lt;&gt; "", COUNTIF(SAP!#REF!,O712)&gt;0),"Matched", "")</f>
        <v>#REF!</v>
      </c>
      <c r="Q712" s="21" t="str">
        <f ca="1">IF(OR(D712="AC",D712="TR"),"Logic4"&amp;"_"&amp;TEXT(C712,"dd.mm.yyyy") &amp;"_"&amp; 384637.11,"")</f>
        <v>Logic4_05.04.2020_384637.11</v>
      </c>
      <c r="R712" s="21" t="e">
        <f ca="1">IF(AND(Q712&lt;&gt; "", COUNTIF(SAP!#REF!,Q712)&gt;0),"Matched", "")</f>
        <v>#REF!</v>
      </c>
    </row>
    <row r="713" spans="1:18" hidden="1">
      <c r="A713" s="21">
        <v>11563327</v>
      </c>
      <c r="B713" s="22">
        <v>43926</v>
      </c>
      <c r="C713" s="22">
        <v>43926</v>
      </c>
      <c r="D713" s="21" t="s">
        <v>10</v>
      </c>
      <c r="E713" s="23">
        <v>0</v>
      </c>
      <c r="F713" s="23">
        <v>0</v>
      </c>
      <c r="G713" s="23">
        <v>1150</v>
      </c>
      <c r="H713" s="23">
        <v>19164.599999999999</v>
      </c>
      <c r="I713" s="21" t="s">
        <v>11</v>
      </c>
      <c r="J713" s="21" t="s">
        <v>12</v>
      </c>
      <c r="K713" s="21" t="str">
        <f t="shared" si="37"/>
        <v/>
      </c>
      <c r="L713" s="21" t="e">
        <f ca="1">IF(AND(K713&lt;&gt; "", COUNTIF(SAP!#REF!,K713)&gt;0),"Matched", "")</f>
        <v>#REF!</v>
      </c>
      <c r="M713" s="21" t="str">
        <f t="shared" si="35"/>
        <v/>
      </c>
      <c r="N713" s="21" t="e">
        <f ca="1">IF(AND(M713&lt;&gt; "", COUNTIF(SAP!#REF!,M713)&gt;0),"Matched", "")</f>
        <v>#REF!</v>
      </c>
      <c r="O713" s="21" t="str">
        <f t="shared" si="36"/>
        <v/>
      </c>
      <c r="P713" s="21" t="e">
        <f ca="1">IF(AND(O713&lt;&gt; "", COUNTIF(SAP!#REF!,O713)&gt;0),"Matched", "")</f>
        <v>#REF!</v>
      </c>
      <c r="Q713" s="21" t="str">
        <f ca="1">IF(OR(D713="AC",D713="TR"),"Logic4"&amp;"_"&amp;TEXT(C713,"dd.mm.yyyy") &amp;"_"&amp; 384637.11,"")</f>
        <v>Logic4_05.04.2020_384637.11</v>
      </c>
      <c r="R713" s="21" t="e">
        <f ca="1">IF(AND(Q713&lt;&gt; "", COUNTIF(SAP!#REF!,Q713)&gt;0),"Matched", "")</f>
        <v>#REF!</v>
      </c>
    </row>
    <row r="714" spans="1:18" hidden="1">
      <c r="A714" s="21">
        <v>11563327</v>
      </c>
      <c r="B714" s="22">
        <v>43926</v>
      </c>
      <c r="C714" s="22">
        <v>43926</v>
      </c>
      <c r="D714" s="21" t="s">
        <v>10</v>
      </c>
      <c r="E714" s="23">
        <v>0</v>
      </c>
      <c r="F714" s="23">
        <v>0</v>
      </c>
      <c r="G714" s="23">
        <v>1150</v>
      </c>
      <c r="H714" s="23">
        <v>20314.599999999999</v>
      </c>
      <c r="I714" s="21" t="s">
        <v>11</v>
      </c>
      <c r="J714" s="21" t="s">
        <v>12</v>
      </c>
      <c r="K714" s="21" t="str">
        <f t="shared" si="37"/>
        <v/>
      </c>
      <c r="L714" s="21" t="e">
        <f ca="1">IF(AND(K714&lt;&gt; "", COUNTIF(SAP!#REF!,K714)&gt;0),"Matched", "")</f>
        <v>#REF!</v>
      </c>
      <c r="M714" s="21" t="str">
        <f t="shared" si="35"/>
        <v/>
      </c>
      <c r="N714" s="21" t="e">
        <f ca="1">IF(AND(M714&lt;&gt; "", COUNTIF(SAP!#REF!,M714)&gt;0),"Matched", "")</f>
        <v>#REF!</v>
      </c>
      <c r="O714" s="21" t="str">
        <f t="shared" si="36"/>
        <v/>
      </c>
      <c r="P714" s="21" t="e">
        <f ca="1">IF(AND(O714&lt;&gt; "", COUNTIF(SAP!#REF!,O714)&gt;0),"Matched", "")</f>
        <v>#REF!</v>
      </c>
      <c r="Q714" s="21" t="str">
        <f ca="1">IF(OR(D714="AC",D714="TR"),"Logic4"&amp;"_"&amp;TEXT(C714,"dd.mm.yyyy") &amp;"_"&amp; 384637.11,"")</f>
        <v>Logic4_05.04.2020_384637.11</v>
      </c>
      <c r="R714" s="21" t="e">
        <f ca="1">IF(AND(Q714&lt;&gt; "", COUNTIF(SAP!#REF!,Q714)&gt;0),"Matched", "")</f>
        <v>#REF!</v>
      </c>
    </row>
    <row r="715" spans="1:18" hidden="1">
      <c r="A715" s="21">
        <v>11563327</v>
      </c>
      <c r="B715" s="22">
        <v>43926</v>
      </c>
      <c r="C715" s="22">
        <v>43926</v>
      </c>
      <c r="D715" s="21" t="s">
        <v>10</v>
      </c>
      <c r="E715" s="23">
        <v>0</v>
      </c>
      <c r="F715" s="23">
        <v>0</v>
      </c>
      <c r="G715" s="23">
        <v>1160</v>
      </c>
      <c r="H715" s="23">
        <v>21474.6</v>
      </c>
      <c r="I715" s="21" t="s">
        <v>11</v>
      </c>
      <c r="J715" s="21" t="s">
        <v>12</v>
      </c>
      <c r="K715" s="21" t="str">
        <f t="shared" si="37"/>
        <v/>
      </c>
      <c r="L715" s="21" t="e">
        <f ca="1">IF(AND(K715&lt;&gt; "", COUNTIF(SAP!#REF!,K715)&gt;0),"Matched", "")</f>
        <v>#REF!</v>
      </c>
      <c r="M715" s="21" t="str">
        <f t="shared" si="35"/>
        <v/>
      </c>
      <c r="N715" s="21" t="e">
        <f ca="1">IF(AND(M715&lt;&gt; "", COUNTIF(SAP!#REF!,M715)&gt;0),"Matched", "")</f>
        <v>#REF!</v>
      </c>
      <c r="O715" s="21" t="str">
        <f t="shared" si="36"/>
        <v/>
      </c>
      <c r="P715" s="21" t="e">
        <f ca="1">IF(AND(O715&lt;&gt; "", COUNTIF(SAP!#REF!,O715)&gt;0),"Matched", "")</f>
        <v>#REF!</v>
      </c>
      <c r="Q715" s="21" t="str">
        <f ca="1">IF(OR(D715="AC",D715="TR"),"Logic4"&amp;"_"&amp;TEXT(C715,"dd.mm.yyyy") &amp;"_"&amp; 384637.11,"")</f>
        <v>Logic4_05.04.2020_384637.11</v>
      </c>
      <c r="R715" s="21" t="e">
        <f ca="1">IF(AND(Q715&lt;&gt; "", COUNTIF(SAP!#REF!,Q715)&gt;0),"Matched", "")</f>
        <v>#REF!</v>
      </c>
    </row>
    <row r="716" spans="1:18" hidden="1">
      <c r="A716" s="21">
        <v>11563327</v>
      </c>
      <c r="B716" s="22">
        <v>43926</v>
      </c>
      <c r="C716" s="22">
        <v>43926</v>
      </c>
      <c r="D716" s="21" t="s">
        <v>10</v>
      </c>
      <c r="E716" s="23">
        <v>0</v>
      </c>
      <c r="F716" s="23">
        <v>0</v>
      </c>
      <c r="G716" s="23">
        <v>1170</v>
      </c>
      <c r="H716" s="23">
        <v>22644.6</v>
      </c>
      <c r="I716" s="21" t="s">
        <v>11</v>
      </c>
      <c r="J716" s="21" t="s">
        <v>12</v>
      </c>
      <c r="K716" s="21" t="str">
        <f t="shared" si="37"/>
        <v/>
      </c>
      <c r="L716" s="21" t="e">
        <f ca="1">IF(AND(K716&lt;&gt; "", COUNTIF(SAP!#REF!,K716)&gt;0),"Matched", "")</f>
        <v>#REF!</v>
      </c>
      <c r="M716" s="21" t="str">
        <f t="shared" si="35"/>
        <v/>
      </c>
      <c r="N716" s="21" t="e">
        <f ca="1">IF(AND(M716&lt;&gt; "", COUNTIF(SAP!#REF!,M716)&gt;0),"Matched", "")</f>
        <v>#REF!</v>
      </c>
      <c r="O716" s="21" t="str">
        <f t="shared" si="36"/>
        <v/>
      </c>
      <c r="P716" s="21" t="e">
        <f ca="1">IF(AND(O716&lt;&gt; "", COUNTIF(SAP!#REF!,O716)&gt;0),"Matched", "")</f>
        <v>#REF!</v>
      </c>
      <c r="Q716" s="21" t="str">
        <f ca="1">IF(OR(D716="AC",D716="TR"),"Logic4"&amp;"_"&amp;TEXT(C716,"dd.mm.yyyy") &amp;"_"&amp; 384637.11,"")</f>
        <v>Logic4_05.04.2020_384637.11</v>
      </c>
      <c r="R716" s="21" t="e">
        <f ca="1">IF(AND(Q716&lt;&gt; "", COUNTIF(SAP!#REF!,Q716)&gt;0),"Matched", "")</f>
        <v>#REF!</v>
      </c>
    </row>
    <row r="717" spans="1:18" hidden="1">
      <c r="A717" s="21">
        <v>11563327</v>
      </c>
      <c r="B717" s="22">
        <v>43926</v>
      </c>
      <c r="C717" s="22">
        <v>43926</v>
      </c>
      <c r="D717" s="21" t="s">
        <v>10</v>
      </c>
      <c r="E717" s="23">
        <v>0</v>
      </c>
      <c r="F717" s="23">
        <v>0</v>
      </c>
      <c r="G717" s="23">
        <v>1200</v>
      </c>
      <c r="H717" s="23">
        <v>23844.6</v>
      </c>
      <c r="I717" s="21" t="s">
        <v>11</v>
      </c>
      <c r="J717" s="21" t="s">
        <v>12</v>
      </c>
      <c r="K717" s="21" t="str">
        <f t="shared" si="37"/>
        <v/>
      </c>
      <c r="L717" s="21" t="e">
        <f ca="1">IF(AND(K717&lt;&gt; "", COUNTIF(SAP!#REF!,K717)&gt;0),"Matched", "")</f>
        <v>#REF!</v>
      </c>
      <c r="M717" s="21" t="str">
        <f t="shared" si="35"/>
        <v/>
      </c>
      <c r="N717" s="21" t="e">
        <f ca="1">IF(AND(M717&lt;&gt; "", COUNTIF(SAP!#REF!,M717)&gt;0),"Matched", "")</f>
        <v>#REF!</v>
      </c>
      <c r="O717" s="21" t="str">
        <f t="shared" si="36"/>
        <v/>
      </c>
      <c r="P717" s="21" t="e">
        <f ca="1">IF(AND(O717&lt;&gt; "", COUNTIF(SAP!#REF!,O717)&gt;0),"Matched", "")</f>
        <v>#REF!</v>
      </c>
      <c r="Q717" s="21" t="str">
        <f ca="1">IF(OR(D717="AC",D717="TR"),"Logic4"&amp;"_"&amp;TEXT(C717,"dd.mm.yyyy") &amp;"_"&amp; 384637.11,"")</f>
        <v>Logic4_05.04.2020_384637.11</v>
      </c>
      <c r="R717" s="21" t="e">
        <f ca="1">IF(AND(Q717&lt;&gt; "", COUNTIF(SAP!#REF!,Q717)&gt;0),"Matched", "")</f>
        <v>#REF!</v>
      </c>
    </row>
    <row r="718" spans="1:18" hidden="1">
      <c r="A718" s="21">
        <v>11563327</v>
      </c>
      <c r="B718" s="22">
        <v>43926</v>
      </c>
      <c r="C718" s="22">
        <v>43926</v>
      </c>
      <c r="D718" s="21" t="s">
        <v>10</v>
      </c>
      <c r="E718" s="23">
        <v>0</v>
      </c>
      <c r="F718" s="23">
        <v>0</v>
      </c>
      <c r="G718" s="23">
        <v>1232.4000000000001</v>
      </c>
      <c r="H718" s="23">
        <v>25077</v>
      </c>
      <c r="I718" s="21" t="s">
        <v>11</v>
      </c>
      <c r="J718" s="21" t="s">
        <v>12</v>
      </c>
      <c r="K718" s="21" t="str">
        <f t="shared" si="37"/>
        <v/>
      </c>
      <c r="L718" s="21" t="e">
        <f ca="1">IF(AND(K718&lt;&gt; "", COUNTIF(SAP!#REF!,K718)&gt;0),"Matched", "")</f>
        <v>#REF!</v>
      </c>
      <c r="M718" s="21" t="str">
        <f t="shared" si="35"/>
        <v/>
      </c>
      <c r="N718" s="21" t="e">
        <f ca="1">IF(AND(M718&lt;&gt; "", COUNTIF(SAP!#REF!,M718)&gt;0),"Matched", "")</f>
        <v>#REF!</v>
      </c>
      <c r="O718" s="21" t="str">
        <f t="shared" si="36"/>
        <v/>
      </c>
      <c r="P718" s="21" t="e">
        <f ca="1">IF(AND(O718&lt;&gt; "", COUNTIF(SAP!#REF!,O718)&gt;0),"Matched", "")</f>
        <v>#REF!</v>
      </c>
      <c r="Q718" s="21" t="str">
        <f ca="1">IF(OR(D718="AC",D718="TR"),"Logic4"&amp;"_"&amp;TEXT(C718,"dd.mm.yyyy") &amp;"_"&amp; 384637.11,"")</f>
        <v>Logic4_05.04.2020_384637.11</v>
      </c>
      <c r="R718" s="21" t="e">
        <f ca="1">IF(AND(Q718&lt;&gt; "", COUNTIF(SAP!#REF!,Q718)&gt;0),"Matched", "")</f>
        <v>#REF!</v>
      </c>
    </row>
    <row r="719" spans="1:18" hidden="1">
      <c r="A719" s="21">
        <v>11563327</v>
      </c>
      <c r="B719" s="22">
        <v>43926</v>
      </c>
      <c r="C719" s="22">
        <v>43926</v>
      </c>
      <c r="D719" s="21" t="s">
        <v>10</v>
      </c>
      <c r="E719" s="23">
        <v>0</v>
      </c>
      <c r="F719" s="23">
        <v>0</v>
      </c>
      <c r="G719" s="23">
        <v>1260</v>
      </c>
      <c r="H719" s="23">
        <v>26337</v>
      </c>
      <c r="I719" s="21" t="s">
        <v>11</v>
      </c>
      <c r="J719" s="21" t="s">
        <v>12</v>
      </c>
      <c r="K719" s="21" t="str">
        <f t="shared" si="37"/>
        <v/>
      </c>
      <c r="L719" s="21" t="e">
        <f ca="1">IF(AND(K719&lt;&gt; "", COUNTIF(SAP!#REF!,K719)&gt;0),"Matched", "")</f>
        <v>#REF!</v>
      </c>
      <c r="M719" s="21" t="str">
        <f t="shared" si="35"/>
        <v/>
      </c>
      <c r="N719" s="21" t="e">
        <f ca="1">IF(AND(M719&lt;&gt; "", COUNTIF(SAP!#REF!,M719)&gt;0),"Matched", "")</f>
        <v>#REF!</v>
      </c>
      <c r="O719" s="21" t="str">
        <f t="shared" si="36"/>
        <v/>
      </c>
      <c r="P719" s="21" t="e">
        <f ca="1">IF(AND(O719&lt;&gt; "", COUNTIF(SAP!#REF!,O719)&gt;0),"Matched", "")</f>
        <v>#REF!</v>
      </c>
      <c r="Q719" s="21" t="str">
        <f ca="1">IF(OR(D719="AC",D719="TR"),"Logic4"&amp;"_"&amp;TEXT(C719,"dd.mm.yyyy") &amp;"_"&amp; 384637.11,"")</f>
        <v>Logic4_05.04.2020_384637.11</v>
      </c>
      <c r="R719" s="21" t="e">
        <f ca="1">IF(AND(Q719&lt;&gt; "", COUNTIF(SAP!#REF!,Q719)&gt;0),"Matched", "")</f>
        <v>#REF!</v>
      </c>
    </row>
    <row r="720" spans="1:18" hidden="1">
      <c r="A720" s="21">
        <v>11563327</v>
      </c>
      <c r="B720" s="22">
        <v>43926</v>
      </c>
      <c r="C720" s="22">
        <v>43926</v>
      </c>
      <c r="D720" s="21" t="s">
        <v>10</v>
      </c>
      <c r="E720" s="23">
        <v>0</v>
      </c>
      <c r="F720" s="23">
        <v>0</v>
      </c>
      <c r="G720" s="23">
        <v>1280</v>
      </c>
      <c r="H720" s="23">
        <v>27617</v>
      </c>
      <c r="I720" s="21" t="s">
        <v>11</v>
      </c>
      <c r="J720" s="21" t="s">
        <v>12</v>
      </c>
      <c r="K720" s="21" t="str">
        <f t="shared" si="37"/>
        <v/>
      </c>
      <c r="L720" s="21" t="e">
        <f ca="1">IF(AND(K720&lt;&gt; "", COUNTIF(SAP!#REF!,K720)&gt;0),"Matched", "")</f>
        <v>#REF!</v>
      </c>
      <c r="M720" s="21" t="str">
        <f t="shared" si="35"/>
        <v/>
      </c>
      <c r="N720" s="21" t="e">
        <f ca="1">IF(AND(M720&lt;&gt; "", COUNTIF(SAP!#REF!,M720)&gt;0),"Matched", "")</f>
        <v>#REF!</v>
      </c>
      <c r="O720" s="21" t="str">
        <f t="shared" si="36"/>
        <v/>
      </c>
      <c r="P720" s="21" t="e">
        <f ca="1">IF(AND(O720&lt;&gt; "", COUNTIF(SAP!#REF!,O720)&gt;0),"Matched", "")</f>
        <v>#REF!</v>
      </c>
      <c r="Q720" s="21" t="str">
        <f ca="1">IF(OR(D720="AC",D720="TR"),"Logic4"&amp;"_"&amp;TEXT(C720,"dd.mm.yyyy") &amp;"_"&amp; 384637.11,"")</f>
        <v>Logic4_05.04.2020_384637.11</v>
      </c>
      <c r="R720" s="21" t="e">
        <f ca="1">IF(AND(Q720&lt;&gt; "", COUNTIF(SAP!#REF!,Q720)&gt;0),"Matched", "")</f>
        <v>#REF!</v>
      </c>
    </row>
    <row r="721" spans="1:18" hidden="1">
      <c r="A721" s="21">
        <v>11563327</v>
      </c>
      <c r="B721" s="22">
        <v>43926</v>
      </c>
      <c r="C721" s="22">
        <v>43926</v>
      </c>
      <c r="D721" s="21" t="s">
        <v>10</v>
      </c>
      <c r="E721" s="23">
        <v>0</v>
      </c>
      <c r="F721" s="23">
        <v>0</v>
      </c>
      <c r="G721" s="23">
        <v>1360</v>
      </c>
      <c r="H721" s="23">
        <v>28977</v>
      </c>
      <c r="I721" s="21" t="s">
        <v>11</v>
      </c>
      <c r="J721" s="21" t="s">
        <v>12</v>
      </c>
      <c r="K721" s="21" t="str">
        <f t="shared" si="37"/>
        <v/>
      </c>
      <c r="L721" s="21" t="e">
        <f ca="1">IF(AND(K721&lt;&gt; "", COUNTIF(SAP!#REF!,K721)&gt;0),"Matched", "")</f>
        <v>#REF!</v>
      </c>
      <c r="M721" s="21" t="str">
        <f t="shared" si="35"/>
        <v/>
      </c>
      <c r="N721" s="21" t="e">
        <f ca="1">IF(AND(M721&lt;&gt; "", COUNTIF(SAP!#REF!,M721)&gt;0),"Matched", "")</f>
        <v>#REF!</v>
      </c>
      <c r="O721" s="21" t="str">
        <f t="shared" si="36"/>
        <v/>
      </c>
      <c r="P721" s="21" t="e">
        <f ca="1">IF(AND(O721&lt;&gt; "", COUNTIF(SAP!#REF!,O721)&gt;0),"Matched", "")</f>
        <v>#REF!</v>
      </c>
      <c r="Q721" s="21" t="str">
        <f ca="1">IF(OR(D721="AC",D721="TR"),"Logic4"&amp;"_"&amp;TEXT(C721,"dd.mm.yyyy") &amp;"_"&amp; 384637.11,"")</f>
        <v>Logic4_05.04.2020_384637.11</v>
      </c>
      <c r="R721" s="21" t="e">
        <f ca="1">IF(AND(Q721&lt;&gt; "", COUNTIF(SAP!#REF!,Q721)&gt;0),"Matched", "")</f>
        <v>#REF!</v>
      </c>
    </row>
    <row r="722" spans="1:18" hidden="1">
      <c r="A722" s="21">
        <v>11563327</v>
      </c>
      <c r="B722" s="22">
        <v>43926</v>
      </c>
      <c r="C722" s="22">
        <v>43926</v>
      </c>
      <c r="D722" s="21" t="s">
        <v>10</v>
      </c>
      <c r="E722" s="23">
        <v>0</v>
      </c>
      <c r="F722" s="23">
        <v>0</v>
      </c>
      <c r="G722" s="23">
        <v>1370</v>
      </c>
      <c r="H722" s="23">
        <v>30347</v>
      </c>
      <c r="I722" s="21" t="s">
        <v>11</v>
      </c>
      <c r="J722" s="21" t="s">
        <v>12</v>
      </c>
      <c r="K722" s="21" t="str">
        <f t="shared" si="37"/>
        <v/>
      </c>
      <c r="L722" s="21" t="e">
        <f ca="1">IF(AND(K722&lt;&gt; "", COUNTIF(SAP!#REF!,K722)&gt;0),"Matched", "")</f>
        <v>#REF!</v>
      </c>
      <c r="M722" s="21" t="str">
        <f t="shared" si="35"/>
        <v/>
      </c>
      <c r="N722" s="21" t="e">
        <f ca="1">IF(AND(M722&lt;&gt; "", COUNTIF(SAP!#REF!,M722)&gt;0),"Matched", "")</f>
        <v>#REF!</v>
      </c>
      <c r="O722" s="21" t="str">
        <f t="shared" si="36"/>
        <v/>
      </c>
      <c r="P722" s="21" t="e">
        <f ca="1">IF(AND(O722&lt;&gt; "", COUNTIF(SAP!#REF!,O722)&gt;0),"Matched", "")</f>
        <v>#REF!</v>
      </c>
      <c r="Q722" s="21" t="str">
        <f ca="1">IF(OR(D722="AC",D722="TR"),"Logic4"&amp;"_"&amp;TEXT(C722,"dd.mm.yyyy") &amp;"_"&amp; 384637.11,"")</f>
        <v>Logic4_05.04.2020_384637.11</v>
      </c>
      <c r="R722" s="21" t="e">
        <f ca="1">IF(AND(Q722&lt;&gt; "", COUNTIF(SAP!#REF!,Q722)&gt;0),"Matched", "")</f>
        <v>#REF!</v>
      </c>
    </row>
    <row r="723" spans="1:18" hidden="1">
      <c r="A723" s="21">
        <v>11563327</v>
      </c>
      <c r="B723" s="22">
        <v>43926</v>
      </c>
      <c r="C723" s="22">
        <v>43926</v>
      </c>
      <c r="D723" s="21" t="s">
        <v>10</v>
      </c>
      <c r="E723" s="23">
        <v>0</v>
      </c>
      <c r="F723" s="23">
        <v>0</v>
      </c>
      <c r="G723" s="23">
        <v>1400</v>
      </c>
      <c r="H723" s="23">
        <v>31747</v>
      </c>
      <c r="I723" s="21" t="s">
        <v>11</v>
      </c>
      <c r="J723" s="21" t="s">
        <v>12</v>
      </c>
      <c r="K723" s="21" t="str">
        <f t="shared" si="37"/>
        <v/>
      </c>
      <c r="L723" s="21" t="e">
        <f ca="1">IF(AND(K723&lt;&gt; "", COUNTIF(SAP!#REF!,K723)&gt;0),"Matched", "")</f>
        <v>#REF!</v>
      </c>
      <c r="M723" s="21" t="str">
        <f t="shared" si="35"/>
        <v/>
      </c>
      <c r="N723" s="21" t="e">
        <f ca="1">IF(AND(M723&lt;&gt; "", COUNTIF(SAP!#REF!,M723)&gt;0),"Matched", "")</f>
        <v>#REF!</v>
      </c>
      <c r="O723" s="21" t="str">
        <f t="shared" si="36"/>
        <v/>
      </c>
      <c r="P723" s="21" t="e">
        <f ca="1">IF(AND(O723&lt;&gt; "", COUNTIF(SAP!#REF!,O723)&gt;0),"Matched", "")</f>
        <v>#REF!</v>
      </c>
      <c r="Q723" s="21" t="str">
        <f ca="1">IF(OR(D723="AC",D723="TR"),"Logic4"&amp;"_"&amp;TEXT(C723,"dd.mm.yyyy") &amp;"_"&amp; 384637.11,"")</f>
        <v>Logic4_05.04.2020_384637.11</v>
      </c>
      <c r="R723" s="21" t="e">
        <f ca="1">IF(AND(Q723&lt;&gt; "", COUNTIF(SAP!#REF!,Q723)&gt;0),"Matched", "")</f>
        <v>#REF!</v>
      </c>
    </row>
    <row r="724" spans="1:18" hidden="1">
      <c r="A724" s="21">
        <v>11563327</v>
      </c>
      <c r="B724" s="22">
        <v>43926</v>
      </c>
      <c r="C724" s="22">
        <v>43926</v>
      </c>
      <c r="D724" s="21" t="s">
        <v>10</v>
      </c>
      <c r="E724" s="23">
        <v>0</v>
      </c>
      <c r="F724" s="23">
        <v>0</v>
      </c>
      <c r="G724" s="23">
        <v>1401.7</v>
      </c>
      <c r="H724" s="23">
        <v>33148.699999999997</v>
      </c>
      <c r="I724" s="21" t="s">
        <v>11</v>
      </c>
      <c r="J724" s="21" t="s">
        <v>12</v>
      </c>
      <c r="K724" s="21" t="str">
        <f t="shared" si="37"/>
        <v/>
      </c>
      <c r="L724" s="21" t="e">
        <f ca="1">IF(AND(K724&lt;&gt; "", COUNTIF(SAP!#REF!,K724)&gt;0),"Matched", "")</f>
        <v>#REF!</v>
      </c>
      <c r="M724" s="21" t="str">
        <f t="shared" si="35"/>
        <v/>
      </c>
      <c r="N724" s="21" t="e">
        <f ca="1">IF(AND(M724&lt;&gt; "", COUNTIF(SAP!#REF!,M724)&gt;0),"Matched", "")</f>
        <v>#REF!</v>
      </c>
      <c r="O724" s="21" t="str">
        <f t="shared" si="36"/>
        <v/>
      </c>
      <c r="P724" s="21" t="e">
        <f ca="1">IF(AND(O724&lt;&gt; "", COUNTIF(SAP!#REF!,O724)&gt;0),"Matched", "")</f>
        <v>#REF!</v>
      </c>
      <c r="Q724" s="21" t="str">
        <f ca="1">IF(OR(D724="AC",D724="TR"),"Logic4"&amp;"_"&amp;TEXT(C724,"dd.mm.yyyy") &amp;"_"&amp; 384637.11,"")</f>
        <v>Logic4_05.04.2020_384637.11</v>
      </c>
      <c r="R724" s="21" t="e">
        <f ca="1">IF(AND(Q724&lt;&gt; "", COUNTIF(SAP!#REF!,Q724)&gt;0),"Matched", "")</f>
        <v>#REF!</v>
      </c>
    </row>
    <row r="725" spans="1:18" hidden="1">
      <c r="A725" s="21">
        <v>11563327</v>
      </c>
      <c r="B725" s="22">
        <v>43926</v>
      </c>
      <c r="C725" s="22">
        <v>43926</v>
      </c>
      <c r="D725" s="21" t="s">
        <v>10</v>
      </c>
      <c r="E725" s="23">
        <v>0</v>
      </c>
      <c r="F725" s="23">
        <v>0</v>
      </c>
      <c r="G725" s="23">
        <v>1450</v>
      </c>
      <c r="H725" s="23">
        <v>34598.699999999997</v>
      </c>
      <c r="I725" s="21" t="s">
        <v>11</v>
      </c>
      <c r="J725" s="21" t="s">
        <v>12</v>
      </c>
      <c r="K725" s="21" t="str">
        <f t="shared" si="37"/>
        <v/>
      </c>
      <c r="L725" s="21" t="e">
        <f ca="1">IF(AND(K725&lt;&gt; "", COUNTIF(SAP!#REF!,K725)&gt;0),"Matched", "")</f>
        <v>#REF!</v>
      </c>
      <c r="M725" s="21" t="str">
        <f t="shared" si="35"/>
        <v/>
      </c>
      <c r="N725" s="21" t="e">
        <f ca="1">IF(AND(M725&lt;&gt; "", COUNTIF(SAP!#REF!,M725)&gt;0),"Matched", "")</f>
        <v>#REF!</v>
      </c>
      <c r="O725" s="21" t="str">
        <f t="shared" si="36"/>
        <v/>
      </c>
      <c r="P725" s="21" t="e">
        <f ca="1">IF(AND(O725&lt;&gt; "", COUNTIF(SAP!#REF!,O725)&gt;0),"Matched", "")</f>
        <v>#REF!</v>
      </c>
      <c r="Q725" s="21" t="str">
        <f ca="1">IF(OR(D725="AC",D725="TR"),"Logic4"&amp;"_"&amp;TEXT(C725,"dd.mm.yyyy") &amp;"_"&amp; 384637.11,"")</f>
        <v>Logic4_05.04.2020_384637.11</v>
      </c>
      <c r="R725" s="21" t="e">
        <f ca="1">IF(AND(Q725&lt;&gt; "", COUNTIF(SAP!#REF!,Q725)&gt;0),"Matched", "")</f>
        <v>#REF!</v>
      </c>
    </row>
    <row r="726" spans="1:18" hidden="1">
      <c r="A726" s="21">
        <v>11563327</v>
      </c>
      <c r="B726" s="22">
        <v>43926</v>
      </c>
      <c r="C726" s="22">
        <v>43926</v>
      </c>
      <c r="D726" s="21" t="s">
        <v>10</v>
      </c>
      <c r="E726" s="23">
        <v>0</v>
      </c>
      <c r="F726" s="23">
        <v>0</v>
      </c>
      <c r="G726" s="23">
        <v>1457.1</v>
      </c>
      <c r="H726" s="23">
        <v>36055.800000000003</v>
      </c>
      <c r="I726" s="21" t="s">
        <v>11</v>
      </c>
      <c r="J726" s="21" t="s">
        <v>12</v>
      </c>
      <c r="K726" s="21" t="str">
        <f t="shared" si="37"/>
        <v/>
      </c>
      <c r="L726" s="21" t="e">
        <f ca="1">IF(AND(K726&lt;&gt; "", COUNTIF(SAP!#REF!,K726)&gt;0),"Matched", "")</f>
        <v>#REF!</v>
      </c>
      <c r="M726" s="21" t="str">
        <f t="shared" si="35"/>
        <v/>
      </c>
      <c r="N726" s="21" t="e">
        <f ca="1">IF(AND(M726&lt;&gt; "", COUNTIF(SAP!#REF!,M726)&gt;0),"Matched", "")</f>
        <v>#REF!</v>
      </c>
      <c r="O726" s="21" t="str">
        <f t="shared" si="36"/>
        <v/>
      </c>
      <c r="P726" s="21" t="e">
        <f ca="1">IF(AND(O726&lt;&gt; "", COUNTIF(SAP!#REF!,O726)&gt;0),"Matched", "")</f>
        <v>#REF!</v>
      </c>
      <c r="Q726" s="21" t="str">
        <f ca="1">IF(OR(D726="AC",D726="TR"),"Logic4"&amp;"_"&amp;TEXT(C726,"dd.mm.yyyy") &amp;"_"&amp; 384637.11,"")</f>
        <v>Logic4_05.04.2020_384637.11</v>
      </c>
      <c r="R726" s="21" t="e">
        <f ca="1">IF(AND(Q726&lt;&gt; "", COUNTIF(SAP!#REF!,Q726)&gt;0),"Matched", "")</f>
        <v>#REF!</v>
      </c>
    </row>
    <row r="727" spans="1:18" hidden="1">
      <c r="A727" s="21">
        <v>11563327</v>
      </c>
      <c r="B727" s="22">
        <v>43926</v>
      </c>
      <c r="C727" s="22">
        <v>43926</v>
      </c>
      <c r="D727" s="21" t="s">
        <v>10</v>
      </c>
      <c r="E727" s="23">
        <v>0</v>
      </c>
      <c r="F727" s="23">
        <v>0</v>
      </c>
      <c r="G727" s="23">
        <v>1460</v>
      </c>
      <c r="H727" s="23">
        <v>37515.800000000003</v>
      </c>
      <c r="I727" s="21" t="s">
        <v>11</v>
      </c>
      <c r="J727" s="21" t="s">
        <v>12</v>
      </c>
      <c r="K727" s="21" t="str">
        <f t="shared" si="37"/>
        <v/>
      </c>
      <c r="L727" s="21" t="e">
        <f ca="1">IF(AND(K727&lt;&gt; "", COUNTIF(SAP!#REF!,K727)&gt;0),"Matched", "")</f>
        <v>#REF!</v>
      </c>
      <c r="M727" s="21" t="str">
        <f t="shared" si="35"/>
        <v/>
      </c>
      <c r="N727" s="21" t="e">
        <f ca="1">IF(AND(M727&lt;&gt; "", COUNTIF(SAP!#REF!,M727)&gt;0),"Matched", "")</f>
        <v>#REF!</v>
      </c>
      <c r="O727" s="21" t="str">
        <f t="shared" si="36"/>
        <v/>
      </c>
      <c r="P727" s="21" t="e">
        <f ca="1">IF(AND(O727&lt;&gt; "", COUNTIF(SAP!#REF!,O727)&gt;0),"Matched", "")</f>
        <v>#REF!</v>
      </c>
      <c r="Q727" s="21" t="str">
        <f ca="1">IF(OR(D727="AC",D727="TR"),"Logic4"&amp;"_"&amp;TEXT(C727,"dd.mm.yyyy") &amp;"_"&amp; 384637.11,"")</f>
        <v>Logic4_05.04.2020_384637.11</v>
      </c>
      <c r="R727" s="21" t="e">
        <f ca="1">IF(AND(Q727&lt;&gt; "", COUNTIF(SAP!#REF!,Q727)&gt;0),"Matched", "")</f>
        <v>#REF!</v>
      </c>
    </row>
    <row r="728" spans="1:18" hidden="1">
      <c r="A728" s="21">
        <v>11563327</v>
      </c>
      <c r="B728" s="22">
        <v>43926</v>
      </c>
      <c r="C728" s="22">
        <v>43926</v>
      </c>
      <c r="D728" s="21" t="s">
        <v>10</v>
      </c>
      <c r="E728" s="23">
        <v>0</v>
      </c>
      <c r="F728" s="23">
        <v>0</v>
      </c>
      <c r="G728" s="23">
        <v>1520</v>
      </c>
      <c r="H728" s="23">
        <v>39035.800000000003</v>
      </c>
      <c r="I728" s="21" t="s">
        <v>11</v>
      </c>
      <c r="J728" s="21" t="s">
        <v>12</v>
      </c>
      <c r="K728" s="21" t="str">
        <f t="shared" si="37"/>
        <v/>
      </c>
      <c r="L728" s="21" t="e">
        <f ca="1">IF(AND(K728&lt;&gt; "", COUNTIF(SAP!#REF!,K728)&gt;0),"Matched", "")</f>
        <v>#REF!</v>
      </c>
      <c r="M728" s="21" t="str">
        <f t="shared" si="35"/>
        <v/>
      </c>
      <c r="N728" s="21" t="e">
        <f ca="1">IF(AND(M728&lt;&gt; "", COUNTIF(SAP!#REF!,M728)&gt;0),"Matched", "")</f>
        <v>#REF!</v>
      </c>
      <c r="O728" s="21" t="str">
        <f t="shared" si="36"/>
        <v/>
      </c>
      <c r="P728" s="21" t="e">
        <f ca="1">IF(AND(O728&lt;&gt; "", COUNTIF(SAP!#REF!,O728)&gt;0),"Matched", "")</f>
        <v>#REF!</v>
      </c>
      <c r="Q728" s="21" t="str">
        <f ca="1">IF(OR(D728="AC",D728="TR"),"Logic4"&amp;"_"&amp;TEXT(C728,"dd.mm.yyyy") &amp;"_"&amp; 384637.11,"")</f>
        <v>Logic4_05.04.2020_384637.11</v>
      </c>
      <c r="R728" s="21" t="e">
        <f ca="1">IF(AND(Q728&lt;&gt; "", COUNTIF(SAP!#REF!,Q728)&gt;0),"Matched", "")</f>
        <v>#REF!</v>
      </c>
    </row>
    <row r="729" spans="1:18" hidden="1">
      <c r="A729" s="21">
        <v>11563327</v>
      </c>
      <c r="B729" s="22">
        <v>43926</v>
      </c>
      <c r="C729" s="22">
        <v>43926</v>
      </c>
      <c r="D729" s="21" t="s">
        <v>10</v>
      </c>
      <c r="E729" s="23">
        <v>0</v>
      </c>
      <c r="F729" s="23">
        <v>0</v>
      </c>
      <c r="G729" s="23">
        <v>1554.04</v>
      </c>
      <c r="H729" s="23">
        <v>40589.839999999997</v>
      </c>
      <c r="I729" s="21" t="s">
        <v>11</v>
      </c>
      <c r="J729" s="21" t="s">
        <v>12</v>
      </c>
      <c r="K729" s="21" t="str">
        <f t="shared" si="37"/>
        <v/>
      </c>
      <c r="L729" s="21" t="e">
        <f ca="1">IF(AND(K729&lt;&gt; "", COUNTIF(SAP!#REF!,K729)&gt;0),"Matched", "")</f>
        <v>#REF!</v>
      </c>
      <c r="M729" s="21" t="str">
        <f t="shared" si="35"/>
        <v/>
      </c>
      <c r="N729" s="21" t="e">
        <f ca="1">IF(AND(M729&lt;&gt; "", COUNTIF(SAP!#REF!,M729)&gt;0),"Matched", "")</f>
        <v>#REF!</v>
      </c>
      <c r="O729" s="21" t="str">
        <f t="shared" si="36"/>
        <v/>
      </c>
      <c r="P729" s="21" t="e">
        <f ca="1">IF(AND(O729&lt;&gt; "", COUNTIF(SAP!#REF!,O729)&gt;0),"Matched", "")</f>
        <v>#REF!</v>
      </c>
      <c r="Q729" s="21" t="str">
        <f ca="1">IF(OR(D729="AC",D729="TR"),"Logic4"&amp;"_"&amp;TEXT(C729,"dd.mm.yyyy") &amp;"_"&amp; 384637.11,"")</f>
        <v>Logic4_05.04.2020_384637.11</v>
      </c>
      <c r="R729" s="21" t="e">
        <f ca="1">IF(AND(Q729&lt;&gt; "", COUNTIF(SAP!#REF!,Q729)&gt;0),"Matched", "")</f>
        <v>#REF!</v>
      </c>
    </row>
    <row r="730" spans="1:18" hidden="1">
      <c r="A730" s="21">
        <v>11563327</v>
      </c>
      <c r="B730" s="22">
        <v>43926</v>
      </c>
      <c r="C730" s="22">
        <v>43926</v>
      </c>
      <c r="D730" s="21" t="s">
        <v>10</v>
      </c>
      <c r="E730" s="23">
        <v>0</v>
      </c>
      <c r="F730" s="23">
        <v>0</v>
      </c>
      <c r="G730" s="23">
        <v>1570.2</v>
      </c>
      <c r="H730" s="23">
        <v>42160.04</v>
      </c>
      <c r="I730" s="21" t="s">
        <v>11</v>
      </c>
      <c r="J730" s="21" t="s">
        <v>12</v>
      </c>
      <c r="K730" s="21" t="str">
        <f t="shared" si="37"/>
        <v/>
      </c>
      <c r="L730" s="21" t="e">
        <f ca="1">IF(AND(K730&lt;&gt; "", COUNTIF(SAP!#REF!,K730)&gt;0),"Matched", "")</f>
        <v>#REF!</v>
      </c>
      <c r="M730" s="21" t="str">
        <f t="shared" si="35"/>
        <v/>
      </c>
      <c r="N730" s="21" t="e">
        <f ca="1">IF(AND(M730&lt;&gt; "", COUNTIF(SAP!#REF!,M730)&gt;0),"Matched", "")</f>
        <v>#REF!</v>
      </c>
      <c r="O730" s="21" t="str">
        <f t="shared" si="36"/>
        <v/>
      </c>
      <c r="P730" s="21" t="e">
        <f ca="1">IF(AND(O730&lt;&gt; "", COUNTIF(SAP!#REF!,O730)&gt;0),"Matched", "")</f>
        <v>#REF!</v>
      </c>
      <c r="Q730" s="21" t="str">
        <f ca="1">IF(OR(D730="AC",D730="TR"),"Logic4"&amp;"_"&amp;TEXT(C730,"dd.mm.yyyy") &amp;"_"&amp; 384637.11,"")</f>
        <v>Logic4_05.04.2020_384637.11</v>
      </c>
      <c r="R730" s="21" t="e">
        <f ca="1">IF(AND(Q730&lt;&gt; "", COUNTIF(SAP!#REF!,Q730)&gt;0),"Matched", "")</f>
        <v>#REF!</v>
      </c>
    </row>
    <row r="731" spans="1:18" hidden="1">
      <c r="A731" s="21">
        <v>11563327</v>
      </c>
      <c r="B731" s="22">
        <v>43926</v>
      </c>
      <c r="C731" s="22">
        <v>43926</v>
      </c>
      <c r="D731" s="21" t="s">
        <v>10</v>
      </c>
      <c r="E731" s="23">
        <v>0</v>
      </c>
      <c r="F731" s="23">
        <v>0</v>
      </c>
      <c r="G731" s="23">
        <v>1640</v>
      </c>
      <c r="H731" s="23">
        <v>43800.04</v>
      </c>
      <c r="I731" s="21" t="s">
        <v>11</v>
      </c>
      <c r="J731" s="21" t="s">
        <v>12</v>
      </c>
      <c r="K731" s="21" t="str">
        <f t="shared" si="37"/>
        <v/>
      </c>
      <c r="L731" s="21" t="e">
        <f ca="1">IF(AND(K731&lt;&gt; "", COUNTIF(SAP!#REF!,K731)&gt;0),"Matched", "")</f>
        <v>#REF!</v>
      </c>
      <c r="M731" s="21" t="str">
        <f t="shared" si="35"/>
        <v/>
      </c>
      <c r="N731" s="21" t="e">
        <f ca="1">IF(AND(M731&lt;&gt; "", COUNTIF(SAP!#REF!,M731)&gt;0),"Matched", "")</f>
        <v>#REF!</v>
      </c>
      <c r="O731" s="21" t="str">
        <f t="shared" si="36"/>
        <v/>
      </c>
      <c r="P731" s="21" t="e">
        <f ca="1">IF(AND(O731&lt;&gt; "", COUNTIF(SAP!#REF!,O731)&gt;0),"Matched", "")</f>
        <v>#REF!</v>
      </c>
      <c r="Q731" s="21" t="str">
        <f ca="1">IF(OR(D731="AC",D731="TR"),"Logic4"&amp;"_"&amp;TEXT(C731,"dd.mm.yyyy") &amp;"_"&amp; 384637.11,"")</f>
        <v>Logic4_05.04.2020_384637.11</v>
      </c>
      <c r="R731" s="21" t="e">
        <f ca="1">IF(AND(Q731&lt;&gt; "", COUNTIF(SAP!#REF!,Q731)&gt;0),"Matched", "")</f>
        <v>#REF!</v>
      </c>
    </row>
    <row r="732" spans="1:18" hidden="1">
      <c r="A732" s="21">
        <v>11563327</v>
      </c>
      <c r="B732" s="22">
        <v>43926</v>
      </c>
      <c r="C732" s="22">
        <v>43926</v>
      </c>
      <c r="D732" s="21" t="s">
        <v>10</v>
      </c>
      <c r="E732" s="23">
        <v>0</v>
      </c>
      <c r="F732" s="23">
        <v>0</v>
      </c>
      <c r="G732" s="23">
        <v>1700</v>
      </c>
      <c r="H732" s="23">
        <v>45500.04</v>
      </c>
      <c r="I732" s="21" t="s">
        <v>11</v>
      </c>
      <c r="J732" s="21" t="s">
        <v>12</v>
      </c>
      <c r="K732" s="21" t="str">
        <f t="shared" si="37"/>
        <v/>
      </c>
      <c r="L732" s="21" t="e">
        <f ca="1">IF(AND(K732&lt;&gt; "", COUNTIF(SAP!#REF!,K732)&gt;0),"Matched", "")</f>
        <v>#REF!</v>
      </c>
      <c r="M732" s="21" t="str">
        <f t="shared" si="35"/>
        <v/>
      </c>
      <c r="N732" s="21" t="e">
        <f ca="1">IF(AND(M732&lt;&gt; "", COUNTIF(SAP!#REF!,M732)&gt;0),"Matched", "")</f>
        <v>#REF!</v>
      </c>
      <c r="O732" s="21" t="str">
        <f t="shared" si="36"/>
        <v/>
      </c>
      <c r="P732" s="21" t="e">
        <f ca="1">IF(AND(O732&lt;&gt; "", COUNTIF(SAP!#REF!,O732)&gt;0),"Matched", "")</f>
        <v>#REF!</v>
      </c>
      <c r="Q732" s="21" t="str">
        <f ca="1">IF(OR(D732="AC",D732="TR"),"Logic4"&amp;"_"&amp;TEXT(C732,"dd.mm.yyyy") &amp;"_"&amp; 384637.11,"")</f>
        <v>Logic4_05.04.2020_384637.11</v>
      </c>
      <c r="R732" s="21" t="e">
        <f ca="1">IF(AND(Q732&lt;&gt; "", COUNTIF(SAP!#REF!,Q732)&gt;0),"Matched", "")</f>
        <v>#REF!</v>
      </c>
    </row>
    <row r="733" spans="1:18" hidden="1">
      <c r="A733" s="21">
        <v>11563327</v>
      </c>
      <c r="B733" s="22">
        <v>43926</v>
      </c>
      <c r="C733" s="22">
        <v>43926</v>
      </c>
      <c r="D733" s="21" t="s">
        <v>10</v>
      </c>
      <c r="E733" s="23">
        <v>0</v>
      </c>
      <c r="F733" s="23">
        <v>0</v>
      </c>
      <c r="G733" s="23">
        <v>1730</v>
      </c>
      <c r="H733" s="23">
        <v>47230.04</v>
      </c>
      <c r="I733" s="21" t="s">
        <v>11</v>
      </c>
      <c r="J733" s="21" t="s">
        <v>12</v>
      </c>
      <c r="K733" s="21" t="str">
        <f t="shared" si="37"/>
        <v/>
      </c>
      <c r="L733" s="21" t="e">
        <f ca="1">IF(AND(K733&lt;&gt; "", COUNTIF(SAP!#REF!,K733)&gt;0),"Matched", "")</f>
        <v>#REF!</v>
      </c>
      <c r="M733" s="21" t="str">
        <f t="shared" si="35"/>
        <v/>
      </c>
      <c r="N733" s="21" t="e">
        <f ca="1">IF(AND(M733&lt;&gt; "", COUNTIF(SAP!#REF!,M733)&gt;0),"Matched", "")</f>
        <v>#REF!</v>
      </c>
      <c r="O733" s="21" t="str">
        <f t="shared" si="36"/>
        <v/>
      </c>
      <c r="P733" s="21" t="e">
        <f ca="1">IF(AND(O733&lt;&gt; "", COUNTIF(SAP!#REF!,O733)&gt;0),"Matched", "")</f>
        <v>#REF!</v>
      </c>
      <c r="Q733" s="21" t="str">
        <f ca="1">IF(OR(D733="AC",D733="TR"),"Logic4"&amp;"_"&amp;TEXT(C733,"dd.mm.yyyy") &amp;"_"&amp; 384637.11,"")</f>
        <v>Logic4_05.04.2020_384637.11</v>
      </c>
      <c r="R733" s="21" t="e">
        <f ca="1">IF(AND(Q733&lt;&gt; "", COUNTIF(SAP!#REF!,Q733)&gt;0),"Matched", "")</f>
        <v>#REF!</v>
      </c>
    </row>
    <row r="734" spans="1:18" hidden="1">
      <c r="A734" s="21">
        <v>11563327</v>
      </c>
      <c r="B734" s="22">
        <v>43926</v>
      </c>
      <c r="C734" s="22">
        <v>43926</v>
      </c>
      <c r="D734" s="21" t="s">
        <v>10</v>
      </c>
      <c r="E734" s="23">
        <v>0</v>
      </c>
      <c r="F734" s="23">
        <v>0</v>
      </c>
      <c r="G734" s="23">
        <v>1765</v>
      </c>
      <c r="H734" s="23">
        <v>48995.040000000001</v>
      </c>
      <c r="I734" s="21" t="s">
        <v>11</v>
      </c>
      <c r="J734" s="21" t="s">
        <v>12</v>
      </c>
      <c r="K734" s="21" t="str">
        <f t="shared" si="37"/>
        <v/>
      </c>
      <c r="L734" s="21" t="e">
        <f ca="1">IF(AND(K734&lt;&gt; "", COUNTIF(SAP!#REF!,K734)&gt;0),"Matched", "")</f>
        <v>#REF!</v>
      </c>
      <c r="M734" s="21" t="str">
        <f t="shared" si="35"/>
        <v/>
      </c>
      <c r="N734" s="21" t="e">
        <f ca="1">IF(AND(M734&lt;&gt; "", COUNTIF(SAP!#REF!,M734)&gt;0),"Matched", "")</f>
        <v>#REF!</v>
      </c>
      <c r="O734" s="21" t="str">
        <f t="shared" si="36"/>
        <v/>
      </c>
      <c r="P734" s="21" t="e">
        <f ca="1">IF(AND(O734&lt;&gt; "", COUNTIF(SAP!#REF!,O734)&gt;0),"Matched", "")</f>
        <v>#REF!</v>
      </c>
      <c r="Q734" s="21" t="str">
        <f ca="1">IF(OR(D734="AC",D734="TR"),"Logic4"&amp;"_"&amp;TEXT(C734,"dd.mm.yyyy") &amp;"_"&amp; 384637.11,"")</f>
        <v>Logic4_05.04.2020_384637.11</v>
      </c>
      <c r="R734" s="21" t="e">
        <f ca="1">IF(AND(Q734&lt;&gt; "", COUNTIF(SAP!#REF!,Q734)&gt;0),"Matched", "")</f>
        <v>#REF!</v>
      </c>
    </row>
    <row r="735" spans="1:18" hidden="1">
      <c r="A735" s="21">
        <v>11563327</v>
      </c>
      <c r="B735" s="22">
        <v>43926</v>
      </c>
      <c r="C735" s="22">
        <v>43926</v>
      </c>
      <c r="D735" s="21" t="s">
        <v>10</v>
      </c>
      <c r="E735" s="23">
        <v>0</v>
      </c>
      <c r="F735" s="23">
        <v>0</v>
      </c>
      <c r="G735" s="23">
        <v>1853.1</v>
      </c>
      <c r="H735" s="23">
        <v>50848.14</v>
      </c>
      <c r="I735" s="21" t="s">
        <v>11</v>
      </c>
      <c r="J735" s="21" t="s">
        <v>12</v>
      </c>
      <c r="K735" s="21" t="str">
        <f t="shared" si="37"/>
        <v/>
      </c>
      <c r="L735" s="21" t="e">
        <f ca="1">IF(AND(K735&lt;&gt; "", COUNTIF(SAP!#REF!,K735)&gt;0),"Matched", "")</f>
        <v>#REF!</v>
      </c>
      <c r="M735" s="21" t="str">
        <f t="shared" si="35"/>
        <v/>
      </c>
      <c r="N735" s="21" t="e">
        <f ca="1">IF(AND(M735&lt;&gt; "", COUNTIF(SAP!#REF!,M735)&gt;0),"Matched", "")</f>
        <v>#REF!</v>
      </c>
      <c r="O735" s="21" t="str">
        <f t="shared" si="36"/>
        <v/>
      </c>
      <c r="P735" s="21" t="e">
        <f ca="1">IF(AND(O735&lt;&gt; "", COUNTIF(SAP!#REF!,O735)&gt;0),"Matched", "")</f>
        <v>#REF!</v>
      </c>
      <c r="Q735" s="21" t="str">
        <f ca="1">IF(OR(D735="AC",D735="TR"),"Logic4"&amp;"_"&amp;TEXT(C735,"dd.mm.yyyy") &amp;"_"&amp; 384637.11,"")</f>
        <v>Logic4_05.04.2020_384637.11</v>
      </c>
      <c r="R735" s="21" t="e">
        <f ca="1">IF(AND(Q735&lt;&gt; "", COUNTIF(SAP!#REF!,Q735)&gt;0),"Matched", "")</f>
        <v>#REF!</v>
      </c>
    </row>
    <row r="736" spans="1:18" hidden="1">
      <c r="A736" s="21">
        <v>11563327</v>
      </c>
      <c r="B736" s="22">
        <v>43926</v>
      </c>
      <c r="C736" s="22">
        <v>43926</v>
      </c>
      <c r="D736" s="21" t="s">
        <v>10</v>
      </c>
      <c r="E736" s="23">
        <v>0</v>
      </c>
      <c r="F736" s="23">
        <v>0</v>
      </c>
      <c r="G736" s="23">
        <v>1860</v>
      </c>
      <c r="H736" s="23">
        <v>52708.14</v>
      </c>
      <c r="I736" s="21" t="s">
        <v>11</v>
      </c>
      <c r="J736" s="21" t="s">
        <v>12</v>
      </c>
      <c r="K736" s="21" t="str">
        <f t="shared" si="37"/>
        <v/>
      </c>
      <c r="L736" s="21" t="e">
        <f ca="1">IF(AND(K736&lt;&gt; "", COUNTIF(SAP!#REF!,K736)&gt;0),"Matched", "")</f>
        <v>#REF!</v>
      </c>
      <c r="M736" s="21" t="str">
        <f t="shared" si="35"/>
        <v/>
      </c>
      <c r="N736" s="21" t="e">
        <f ca="1">IF(AND(M736&lt;&gt; "", COUNTIF(SAP!#REF!,M736)&gt;0),"Matched", "")</f>
        <v>#REF!</v>
      </c>
      <c r="O736" s="21" t="str">
        <f t="shared" si="36"/>
        <v/>
      </c>
      <c r="P736" s="21" t="e">
        <f ca="1">IF(AND(O736&lt;&gt; "", COUNTIF(SAP!#REF!,O736)&gt;0),"Matched", "")</f>
        <v>#REF!</v>
      </c>
      <c r="Q736" s="21" t="str">
        <f ca="1">IF(OR(D736="AC",D736="TR"),"Logic4"&amp;"_"&amp;TEXT(C736,"dd.mm.yyyy") &amp;"_"&amp; 384637.11,"")</f>
        <v>Logic4_05.04.2020_384637.11</v>
      </c>
      <c r="R736" s="21" t="e">
        <f ca="1">IF(AND(Q736&lt;&gt; "", COUNTIF(SAP!#REF!,Q736)&gt;0),"Matched", "")</f>
        <v>#REF!</v>
      </c>
    </row>
    <row r="737" spans="1:18" hidden="1">
      <c r="A737" s="21">
        <v>11563327</v>
      </c>
      <c r="B737" s="22">
        <v>43926</v>
      </c>
      <c r="C737" s="22">
        <v>43926</v>
      </c>
      <c r="D737" s="21" t="s">
        <v>10</v>
      </c>
      <c r="E737" s="23">
        <v>0</v>
      </c>
      <c r="F737" s="23">
        <v>0</v>
      </c>
      <c r="G737" s="23">
        <v>1870</v>
      </c>
      <c r="H737" s="23">
        <v>54578.14</v>
      </c>
      <c r="I737" s="21" t="s">
        <v>11</v>
      </c>
      <c r="J737" s="21" t="s">
        <v>12</v>
      </c>
      <c r="K737" s="21" t="str">
        <f t="shared" si="37"/>
        <v/>
      </c>
      <c r="L737" s="21" t="e">
        <f ca="1">IF(AND(K737&lt;&gt; "", COUNTIF(SAP!#REF!,K737)&gt;0),"Matched", "")</f>
        <v>#REF!</v>
      </c>
      <c r="M737" s="21" t="str">
        <f t="shared" si="35"/>
        <v/>
      </c>
      <c r="N737" s="21" t="e">
        <f ca="1">IF(AND(M737&lt;&gt; "", COUNTIF(SAP!#REF!,M737)&gt;0),"Matched", "")</f>
        <v>#REF!</v>
      </c>
      <c r="O737" s="21" t="str">
        <f t="shared" si="36"/>
        <v/>
      </c>
      <c r="P737" s="21" t="e">
        <f ca="1">IF(AND(O737&lt;&gt; "", COUNTIF(SAP!#REF!,O737)&gt;0),"Matched", "")</f>
        <v>#REF!</v>
      </c>
      <c r="Q737" s="21" t="str">
        <f ca="1">IF(OR(D737="AC",D737="TR"),"Logic4"&amp;"_"&amp;TEXT(C737,"dd.mm.yyyy") &amp;"_"&amp; 384637.11,"")</f>
        <v>Logic4_05.04.2020_384637.11</v>
      </c>
      <c r="R737" s="21" t="e">
        <f ca="1">IF(AND(Q737&lt;&gt; "", COUNTIF(SAP!#REF!,Q737)&gt;0),"Matched", "")</f>
        <v>#REF!</v>
      </c>
    </row>
    <row r="738" spans="1:18" hidden="1">
      <c r="A738" s="21">
        <v>11563327</v>
      </c>
      <c r="B738" s="22">
        <v>43926</v>
      </c>
      <c r="C738" s="22">
        <v>43926</v>
      </c>
      <c r="D738" s="21" t="s">
        <v>10</v>
      </c>
      <c r="E738" s="23">
        <v>0</v>
      </c>
      <c r="F738" s="23">
        <v>0</v>
      </c>
      <c r="G738" s="23">
        <v>1904.6</v>
      </c>
      <c r="H738" s="23">
        <v>56482.74</v>
      </c>
      <c r="I738" s="21" t="s">
        <v>11</v>
      </c>
      <c r="J738" s="21" t="s">
        <v>12</v>
      </c>
      <c r="K738" s="21" t="str">
        <f t="shared" si="37"/>
        <v/>
      </c>
      <c r="L738" s="21" t="e">
        <f ca="1">IF(AND(K738&lt;&gt; "", COUNTIF(SAP!#REF!,K738)&gt;0),"Matched", "")</f>
        <v>#REF!</v>
      </c>
      <c r="M738" s="21" t="str">
        <f t="shared" si="35"/>
        <v/>
      </c>
      <c r="N738" s="21" t="e">
        <f ca="1">IF(AND(M738&lt;&gt; "", COUNTIF(SAP!#REF!,M738)&gt;0),"Matched", "")</f>
        <v>#REF!</v>
      </c>
      <c r="O738" s="21" t="str">
        <f t="shared" si="36"/>
        <v/>
      </c>
      <c r="P738" s="21" t="e">
        <f ca="1">IF(AND(O738&lt;&gt; "", COUNTIF(SAP!#REF!,O738)&gt;0),"Matched", "")</f>
        <v>#REF!</v>
      </c>
      <c r="Q738" s="21" t="str">
        <f ca="1">IF(OR(D738="AC",D738="TR"),"Logic4"&amp;"_"&amp;TEXT(C738,"dd.mm.yyyy") &amp;"_"&amp; 384637.11,"")</f>
        <v>Logic4_05.04.2020_384637.11</v>
      </c>
      <c r="R738" s="21" t="e">
        <f ca="1">IF(AND(Q738&lt;&gt; "", COUNTIF(SAP!#REF!,Q738)&gt;0),"Matched", "")</f>
        <v>#REF!</v>
      </c>
    </row>
    <row r="739" spans="1:18" hidden="1">
      <c r="A739" s="21">
        <v>11563327</v>
      </c>
      <c r="B739" s="22">
        <v>43926</v>
      </c>
      <c r="C739" s="22">
        <v>43926</v>
      </c>
      <c r="D739" s="21" t="s">
        <v>10</v>
      </c>
      <c r="E739" s="23">
        <v>0</v>
      </c>
      <c r="F739" s="23">
        <v>0</v>
      </c>
      <c r="G739" s="23">
        <v>1920</v>
      </c>
      <c r="H739" s="23">
        <v>58402.74</v>
      </c>
      <c r="I739" s="21" t="s">
        <v>11</v>
      </c>
      <c r="J739" s="21" t="s">
        <v>12</v>
      </c>
      <c r="K739" s="21" t="str">
        <f t="shared" si="37"/>
        <v/>
      </c>
      <c r="L739" s="21" t="e">
        <f ca="1">IF(AND(K739&lt;&gt; "", COUNTIF(SAP!#REF!,K739)&gt;0),"Matched", "")</f>
        <v>#REF!</v>
      </c>
      <c r="M739" s="21" t="str">
        <f t="shared" si="35"/>
        <v/>
      </c>
      <c r="N739" s="21" t="e">
        <f ca="1">IF(AND(M739&lt;&gt; "", COUNTIF(SAP!#REF!,M739)&gt;0),"Matched", "")</f>
        <v>#REF!</v>
      </c>
      <c r="O739" s="21" t="str">
        <f t="shared" si="36"/>
        <v/>
      </c>
      <c r="P739" s="21" t="e">
        <f ca="1">IF(AND(O739&lt;&gt; "", COUNTIF(SAP!#REF!,O739)&gt;0),"Matched", "")</f>
        <v>#REF!</v>
      </c>
      <c r="Q739" s="21" t="str">
        <f ca="1">IF(OR(D739="AC",D739="TR"),"Logic4"&amp;"_"&amp;TEXT(C739,"dd.mm.yyyy") &amp;"_"&amp; 384637.11,"")</f>
        <v>Logic4_05.04.2020_384637.11</v>
      </c>
      <c r="R739" s="21" t="e">
        <f ca="1">IF(AND(Q739&lt;&gt; "", COUNTIF(SAP!#REF!,Q739)&gt;0),"Matched", "")</f>
        <v>#REF!</v>
      </c>
    </row>
    <row r="740" spans="1:18" hidden="1">
      <c r="A740" s="21">
        <v>11563327</v>
      </c>
      <c r="B740" s="22">
        <v>43926</v>
      </c>
      <c r="C740" s="22">
        <v>43926</v>
      </c>
      <c r="D740" s="21" t="s">
        <v>10</v>
      </c>
      <c r="E740" s="23">
        <v>0</v>
      </c>
      <c r="F740" s="23">
        <v>0</v>
      </c>
      <c r="G740" s="23">
        <v>2010.5</v>
      </c>
      <c r="H740" s="23">
        <v>60413.24</v>
      </c>
      <c r="I740" s="21" t="s">
        <v>11</v>
      </c>
      <c r="J740" s="21" t="s">
        <v>12</v>
      </c>
      <c r="K740" s="21" t="str">
        <f t="shared" si="37"/>
        <v/>
      </c>
      <c r="L740" s="21" t="e">
        <f ca="1">IF(AND(K740&lt;&gt; "", COUNTIF(SAP!#REF!,K740)&gt;0),"Matched", "")</f>
        <v>#REF!</v>
      </c>
      <c r="M740" s="21" t="str">
        <f t="shared" si="35"/>
        <v/>
      </c>
      <c r="N740" s="21" t="e">
        <f ca="1">IF(AND(M740&lt;&gt; "", COUNTIF(SAP!#REF!,M740)&gt;0),"Matched", "")</f>
        <v>#REF!</v>
      </c>
      <c r="O740" s="21" t="str">
        <f t="shared" si="36"/>
        <v/>
      </c>
      <c r="P740" s="21" t="e">
        <f ca="1">IF(AND(O740&lt;&gt; "", COUNTIF(SAP!#REF!,O740)&gt;0),"Matched", "")</f>
        <v>#REF!</v>
      </c>
      <c r="Q740" s="21" t="str">
        <f ca="1">IF(OR(D740="AC",D740="TR"),"Logic4"&amp;"_"&amp;TEXT(C740,"dd.mm.yyyy") &amp;"_"&amp; 384637.11,"")</f>
        <v>Logic4_05.04.2020_384637.11</v>
      </c>
      <c r="R740" s="21" t="e">
        <f ca="1">IF(AND(Q740&lt;&gt; "", COUNTIF(SAP!#REF!,Q740)&gt;0),"Matched", "")</f>
        <v>#REF!</v>
      </c>
    </row>
    <row r="741" spans="1:18" hidden="1">
      <c r="A741" s="21">
        <v>11563327</v>
      </c>
      <c r="B741" s="22">
        <v>43926</v>
      </c>
      <c r="C741" s="22">
        <v>43926</v>
      </c>
      <c r="D741" s="21" t="s">
        <v>10</v>
      </c>
      <c r="E741" s="23">
        <v>0</v>
      </c>
      <c r="F741" s="23">
        <v>0</v>
      </c>
      <c r="G741" s="23">
        <v>2093.2199999999998</v>
      </c>
      <c r="H741" s="23">
        <v>62506.46</v>
      </c>
      <c r="I741" s="21" t="s">
        <v>11</v>
      </c>
      <c r="J741" s="21" t="s">
        <v>12</v>
      </c>
      <c r="K741" s="21" t="str">
        <f t="shared" si="37"/>
        <v/>
      </c>
      <c r="L741" s="21" t="e">
        <f ca="1">IF(AND(K741&lt;&gt; "", COUNTIF(SAP!#REF!,K741)&gt;0),"Matched", "")</f>
        <v>#REF!</v>
      </c>
      <c r="M741" s="21" t="str">
        <f t="shared" si="35"/>
        <v/>
      </c>
      <c r="N741" s="21" t="e">
        <f ca="1">IF(AND(M741&lt;&gt; "", COUNTIF(SAP!#REF!,M741)&gt;0),"Matched", "")</f>
        <v>#REF!</v>
      </c>
      <c r="O741" s="21" t="str">
        <f t="shared" si="36"/>
        <v/>
      </c>
      <c r="P741" s="21" t="e">
        <f ca="1">IF(AND(O741&lt;&gt; "", COUNTIF(SAP!#REF!,O741)&gt;0),"Matched", "")</f>
        <v>#REF!</v>
      </c>
      <c r="Q741" s="21" t="str">
        <f ca="1">IF(OR(D741="AC",D741="TR"),"Logic4"&amp;"_"&amp;TEXT(C741,"dd.mm.yyyy") &amp;"_"&amp; 384637.11,"")</f>
        <v>Logic4_05.04.2020_384637.11</v>
      </c>
      <c r="R741" s="21" t="e">
        <f ca="1">IF(AND(Q741&lt;&gt; "", COUNTIF(SAP!#REF!,Q741)&gt;0),"Matched", "")</f>
        <v>#REF!</v>
      </c>
    </row>
    <row r="742" spans="1:18" hidden="1">
      <c r="A742" s="21">
        <v>11563327</v>
      </c>
      <c r="B742" s="22">
        <v>43926</v>
      </c>
      <c r="C742" s="22">
        <v>43926</v>
      </c>
      <c r="D742" s="21" t="s">
        <v>10</v>
      </c>
      <c r="E742" s="23">
        <v>0</v>
      </c>
      <c r="F742" s="23">
        <v>0</v>
      </c>
      <c r="G742" s="23">
        <v>2160</v>
      </c>
      <c r="H742" s="23">
        <v>64666.46</v>
      </c>
      <c r="I742" s="21" t="s">
        <v>11</v>
      </c>
      <c r="J742" s="21" t="s">
        <v>12</v>
      </c>
      <c r="K742" s="21" t="str">
        <f t="shared" si="37"/>
        <v/>
      </c>
      <c r="L742" s="21" t="e">
        <f ca="1">IF(AND(K742&lt;&gt; "", COUNTIF(SAP!#REF!,K742)&gt;0),"Matched", "")</f>
        <v>#REF!</v>
      </c>
      <c r="M742" s="21" t="str">
        <f t="shared" si="35"/>
        <v/>
      </c>
      <c r="N742" s="21" t="e">
        <f ca="1">IF(AND(M742&lt;&gt; "", COUNTIF(SAP!#REF!,M742)&gt;0),"Matched", "")</f>
        <v>#REF!</v>
      </c>
      <c r="O742" s="21" t="str">
        <f t="shared" si="36"/>
        <v/>
      </c>
      <c r="P742" s="21" t="e">
        <f ca="1">IF(AND(O742&lt;&gt; "", COUNTIF(SAP!#REF!,O742)&gt;0),"Matched", "")</f>
        <v>#REF!</v>
      </c>
      <c r="Q742" s="21" t="str">
        <f ca="1">IF(OR(D742="AC",D742="TR"),"Logic4"&amp;"_"&amp;TEXT(C742,"dd.mm.yyyy") &amp;"_"&amp; 384637.11,"")</f>
        <v>Logic4_05.04.2020_384637.11</v>
      </c>
      <c r="R742" s="21" t="e">
        <f ca="1">IF(AND(Q742&lt;&gt; "", COUNTIF(SAP!#REF!,Q742)&gt;0),"Matched", "")</f>
        <v>#REF!</v>
      </c>
    </row>
    <row r="743" spans="1:18" hidden="1">
      <c r="A743" s="21">
        <v>11563327</v>
      </c>
      <c r="B743" s="22">
        <v>43926</v>
      </c>
      <c r="C743" s="22">
        <v>43926</v>
      </c>
      <c r="D743" s="21" t="s">
        <v>10</v>
      </c>
      <c r="E743" s="23">
        <v>0</v>
      </c>
      <c r="F743" s="23">
        <v>0</v>
      </c>
      <c r="G743" s="23">
        <v>2180</v>
      </c>
      <c r="H743" s="23">
        <v>66846.460000000006</v>
      </c>
      <c r="I743" s="21" t="s">
        <v>11</v>
      </c>
      <c r="J743" s="21" t="s">
        <v>12</v>
      </c>
      <c r="K743" s="21" t="str">
        <f t="shared" si="37"/>
        <v/>
      </c>
      <c r="L743" s="21" t="e">
        <f ca="1">IF(AND(K743&lt;&gt; "", COUNTIF(SAP!#REF!,K743)&gt;0),"Matched", "")</f>
        <v>#REF!</v>
      </c>
      <c r="M743" s="21" t="str">
        <f t="shared" si="35"/>
        <v/>
      </c>
      <c r="N743" s="21" t="e">
        <f ca="1">IF(AND(M743&lt;&gt; "", COUNTIF(SAP!#REF!,M743)&gt;0),"Matched", "")</f>
        <v>#REF!</v>
      </c>
      <c r="O743" s="21" t="str">
        <f t="shared" si="36"/>
        <v/>
      </c>
      <c r="P743" s="21" t="e">
        <f ca="1">IF(AND(O743&lt;&gt; "", COUNTIF(SAP!#REF!,O743)&gt;0),"Matched", "")</f>
        <v>#REF!</v>
      </c>
      <c r="Q743" s="21" t="str">
        <f ca="1">IF(OR(D743="AC",D743="TR"),"Logic4"&amp;"_"&amp;TEXT(C743,"dd.mm.yyyy") &amp;"_"&amp; 384637.11,"")</f>
        <v>Logic4_05.04.2020_384637.11</v>
      </c>
      <c r="R743" s="21" t="e">
        <f ca="1">IF(AND(Q743&lt;&gt; "", COUNTIF(SAP!#REF!,Q743)&gt;0),"Matched", "")</f>
        <v>#REF!</v>
      </c>
    </row>
    <row r="744" spans="1:18" hidden="1">
      <c r="A744" s="21">
        <v>11563327</v>
      </c>
      <c r="B744" s="22">
        <v>43926</v>
      </c>
      <c r="C744" s="22">
        <v>43926</v>
      </c>
      <c r="D744" s="21" t="s">
        <v>10</v>
      </c>
      <c r="E744" s="23">
        <v>0</v>
      </c>
      <c r="F744" s="23">
        <v>0</v>
      </c>
      <c r="G744" s="23">
        <v>2190</v>
      </c>
      <c r="H744" s="23">
        <v>69036.460000000006</v>
      </c>
      <c r="I744" s="21" t="s">
        <v>11</v>
      </c>
      <c r="J744" s="21" t="s">
        <v>12</v>
      </c>
      <c r="K744" s="21" t="str">
        <f t="shared" si="37"/>
        <v/>
      </c>
      <c r="L744" s="21" t="e">
        <f ca="1">IF(AND(K744&lt;&gt; "", COUNTIF(SAP!#REF!,K744)&gt;0),"Matched", "")</f>
        <v>#REF!</v>
      </c>
      <c r="M744" s="21" t="str">
        <f t="shared" si="35"/>
        <v/>
      </c>
      <c r="N744" s="21" t="e">
        <f ca="1">IF(AND(M744&lt;&gt; "", COUNTIF(SAP!#REF!,M744)&gt;0),"Matched", "")</f>
        <v>#REF!</v>
      </c>
      <c r="O744" s="21" t="str">
        <f t="shared" si="36"/>
        <v/>
      </c>
      <c r="P744" s="21" t="e">
        <f ca="1">IF(AND(O744&lt;&gt; "", COUNTIF(SAP!#REF!,O744)&gt;0),"Matched", "")</f>
        <v>#REF!</v>
      </c>
      <c r="Q744" s="21" t="str">
        <f ca="1">IF(OR(D744="AC",D744="TR"),"Logic4"&amp;"_"&amp;TEXT(C744,"dd.mm.yyyy") &amp;"_"&amp; 384637.11,"")</f>
        <v>Logic4_05.04.2020_384637.11</v>
      </c>
      <c r="R744" s="21" t="e">
        <f ca="1">IF(AND(Q744&lt;&gt; "", COUNTIF(SAP!#REF!,Q744)&gt;0),"Matched", "")</f>
        <v>#REF!</v>
      </c>
    </row>
    <row r="745" spans="1:18" hidden="1">
      <c r="A745" s="21">
        <v>11563327</v>
      </c>
      <c r="B745" s="22">
        <v>43926</v>
      </c>
      <c r="C745" s="22">
        <v>43926</v>
      </c>
      <c r="D745" s="21" t="s">
        <v>10</v>
      </c>
      <c r="E745" s="23">
        <v>0</v>
      </c>
      <c r="F745" s="23">
        <v>0</v>
      </c>
      <c r="G745" s="23">
        <v>2391.02</v>
      </c>
      <c r="H745" s="23">
        <v>71427.48</v>
      </c>
      <c r="I745" s="21" t="s">
        <v>11</v>
      </c>
      <c r="J745" s="21" t="s">
        <v>12</v>
      </c>
      <c r="K745" s="21" t="str">
        <f t="shared" si="37"/>
        <v/>
      </c>
      <c r="L745" s="21" t="e">
        <f ca="1">IF(AND(K745&lt;&gt; "", COUNTIF(SAP!#REF!,K745)&gt;0),"Matched", "")</f>
        <v>#REF!</v>
      </c>
      <c r="M745" s="21" t="str">
        <f t="shared" si="35"/>
        <v/>
      </c>
      <c r="N745" s="21" t="e">
        <f ca="1">IF(AND(M745&lt;&gt; "", COUNTIF(SAP!#REF!,M745)&gt;0),"Matched", "")</f>
        <v>#REF!</v>
      </c>
      <c r="O745" s="21" t="str">
        <f t="shared" si="36"/>
        <v/>
      </c>
      <c r="P745" s="21" t="e">
        <f ca="1">IF(AND(O745&lt;&gt; "", COUNTIF(SAP!#REF!,O745)&gt;0),"Matched", "")</f>
        <v>#REF!</v>
      </c>
      <c r="Q745" s="21" t="str">
        <f ca="1">IF(OR(D745="AC",D745="TR"),"Logic4"&amp;"_"&amp;TEXT(C745,"dd.mm.yyyy") &amp;"_"&amp; 384637.11,"")</f>
        <v>Logic4_05.04.2020_384637.11</v>
      </c>
      <c r="R745" s="21" t="e">
        <f ca="1">IF(AND(Q745&lt;&gt; "", COUNTIF(SAP!#REF!,Q745)&gt;0),"Matched", "")</f>
        <v>#REF!</v>
      </c>
    </row>
    <row r="746" spans="1:18" hidden="1">
      <c r="A746" s="21">
        <v>11563327</v>
      </c>
      <c r="B746" s="22">
        <v>43926</v>
      </c>
      <c r="C746" s="22">
        <v>43926</v>
      </c>
      <c r="D746" s="21" t="s">
        <v>10</v>
      </c>
      <c r="E746" s="23">
        <v>0</v>
      </c>
      <c r="F746" s="23">
        <v>0</v>
      </c>
      <c r="G746" s="23">
        <v>2467.5</v>
      </c>
      <c r="H746" s="23">
        <v>73894.98</v>
      </c>
      <c r="I746" s="21" t="s">
        <v>11</v>
      </c>
      <c r="J746" s="21" t="s">
        <v>12</v>
      </c>
      <c r="K746" s="21" t="str">
        <f t="shared" si="37"/>
        <v/>
      </c>
      <c r="L746" s="21" t="e">
        <f ca="1">IF(AND(K746&lt;&gt; "", COUNTIF(SAP!#REF!,K746)&gt;0),"Matched", "")</f>
        <v>#REF!</v>
      </c>
      <c r="M746" s="21" t="str">
        <f t="shared" si="35"/>
        <v/>
      </c>
      <c r="N746" s="21" t="e">
        <f ca="1">IF(AND(M746&lt;&gt; "", COUNTIF(SAP!#REF!,M746)&gt;0),"Matched", "")</f>
        <v>#REF!</v>
      </c>
      <c r="O746" s="21" t="str">
        <f t="shared" si="36"/>
        <v/>
      </c>
      <c r="P746" s="21" t="e">
        <f ca="1">IF(AND(O746&lt;&gt; "", COUNTIF(SAP!#REF!,O746)&gt;0),"Matched", "")</f>
        <v>#REF!</v>
      </c>
      <c r="Q746" s="21" t="str">
        <f ca="1">IF(OR(D746="AC",D746="TR"),"Logic4"&amp;"_"&amp;TEXT(C746,"dd.mm.yyyy") &amp;"_"&amp; 384637.11,"")</f>
        <v>Logic4_05.04.2020_384637.11</v>
      </c>
      <c r="R746" s="21" t="e">
        <f ca="1">IF(AND(Q746&lt;&gt; "", COUNTIF(SAP!#REF!,Q746)&gt;0),"Matched", "")</f>
        <v>#REF!</v>
      </c>
    </row>
    <row r="747" spans="1:18" hidden="1">
      <c r="A747" s="21">
        <v>11563327</v>
      </c>
      <c r="B747" s="22">
        <v>43926</v>
      </c>
      <c r="C747" s="22">
        <v>43926</v>
      </c>
      <c r="D747" s="21" t="s">
        <v>10</v>
      </c>
      <c r="E747" s="23">
        <v>0</v>
      </c>
      <c r="F747" s="23">
        <v>0</v>
      </c>
      <c r="G747" s="23">
        <v>2530.1</v>
      </c>
      <c r="H747" s="23">
        <v>76425.08</v>
      </c>
      <c r="I747" s="21" t="s">
        <v>11</v>
      </c>
      <c r="J747" s="21" t="s">
        <v>12</v>
      </c>
      <c r="K747" s="21" t="str">
        <f t="shared" si="37"/>
        <v/>
      </c>
      <c r="L747" s="21" t="e">
        <f ca="1">IF(AND(K747&lt;&gt; "", COUNTIF(SAP!#REF!,K747)&gt;0),"Matched", "")</f>
        <v>#REF!</v>
      </c>
      <c r="M747" s="21" t="str">
        <f t="shared" si="35"/>
        <v/>
      </c>
      <c r="N747" s="21" t="e">
        <f ca="1">IF(AND(M747&lt;&gt; "", COUNTIF(SAP!#REF!,M747)&gt;0),"Matched", "")</f>
        <v>#REF!</v>
      </c>
      <c r="O747" s="21" t="str">
        <f t="shared" si="36"/>
        <v/>
      </c>
      <c r="P747" s="21" t="e">
        <f ca="1">IF(AND(O747&lt;&gt; "", COUNTIF(SAP!#REF!,O747)&gt;0),"Matched", "")</f>
        <v>#REF!</v>
      </c>
      <c r="Q747" s="21" t="str">
        <f ca="1">IF(OR(D747="AC",D747="TR"),"Logic4"&amp;"_"&amp;TEXT(C747,"dd.mm.yyyy") &amp;"_"&amp; 384637.11,"")</f>
        <v>Logic4_05.04.2020_384637.11</v>
      </c>
      <c r="R747" s="21" t="e">
        <f ca="1">IF(AND(Q747&lt;&gt; "", COUNTIF(SAP!#REF!,Q747)&gt;0),"Matched", "")</f>
        <v>#REF!</v>
      </c>
    </row>
    <row r="748" spans="1:18" hidden="1">
      <c r="A748" s="21">
        <v>11563327</v>
      </c>
      <c r="B748" s="22">
        <v>43926</v>
      </c>
      <c r="C748" s="22">
        <v>43926</v>
      </c>
      <c r="D748" s="21" t="s">
        <v>10</v>
      </c>
      <c r="E748" s="23">
        <v>0</v>
      </c>
      <c r="F748" s="23">
        <v>0</v>
      </c>
      <c r="G748" s="23">
        <v>2580</v>
      </c>
      <c r="H748" s="23">
        <v>79005.08</v>
      </c>
      <c r="I748" s="21" t="s">
        <v>11</v>
      </c>
      <c r="J748" s="21" t="s">
        <v>12</v>
      </c>
      <c r="K748" s="21" t="str">
        <f t="shared" si="37"/>
        <v/>
      </c>
      <c r="L748" s="21" t="e">
        <f ca="1">IF(AND(K748&lt;&gt; "", COUNTIF(SAP!#REF!,K748)&gt;0),"Matched", "")</f>
        <v>#REF!</v>
      </c>
      <c r="M748" s="21" t="str">
        <f t="shared" si="35"/>
        <v/>
      </c>
      <c r="N748" s="21" t="e">
        <f ca="1">IF(AND(M748&lt;&gt; "", COUNTIF(SAP!#REF!,M748)&gt;0),"Matched", "")</f>
        <v>#REF!</v>
      </c>
      <c r="O748" s="21" t="str">
        <f t="shared" si="36"/>
        <v/>
      </c>
      <c r="P748" s="21" t="e">
        <f ca="1">IF(AND(O748&lt;&gt; "", COUNTIF(SAP!#REF!,O748)&gt;0),"Matched", "")</f>
        <v>#REF!</v>
      </c>
      <c r="Q748" s="21" t="str">
        <f ca="1">IF(OR(D748="AC",D748="TR"),"Logic4"&amp;"_"&amp;TEXT(C748,"dd.mm.yyyy") &amp;"_"&amp; 384637.11,"")</f>
        <v>Logic4_05.04.2020_384637.11</v>
      </c>
      <c r="R748" s="21" t="e">
        <f ca="1">IF(AND(Q748&lt;&gt; "", COUNTIF(SAP!#REF!,Q748)&gt;0),"Matched", "")</f>
        <v>#REF!</v>
      </c>
    </row>
    <row r="749" spans="1:18" hidden="1">
      <c r="A749" s="21">
        <v>11563327</v>
      </c>
      <c r="B749" s="22">
        <v>43926</v>
      </c>
      <c r="C749" s="22">
        <v>43926</v>
      </c>
      <c r="D749" s="21" t="s">
        <v>10</v>
      </c>
      <c r="E749" s="23">
        <v>0</v>
      </c>
      <c r="F749" s="23">
        <v>0</v>
      </c>
      <c r="G749" s="23">
        <v>2650</v>
      </c>
      <c r="H749" s="23">
        <v>81655.08</v>
      </c>
      <c r="I749" s="21" t="s">
        <v>11</v>
      </c>
      <c r="J749" s="21" t="s">
        <v>12</v>
      </c>
      <c r="K749" s="21" t="str">
        <f t="shared" si="37"/>
        <v/>
      </c>
      <c r="L749" s="21" t="e">
        <f ca="1">IF(AND(K749&lt;&gt; "", COUNTIF(SAP!#REF!,K749)&gt;0),"Matched", "")</f>
        <v>#REF!</v>
      </c>
      <c r="M749" s="21" t="str">
        <f t="shared" si="35"/>
        <v/>
      </c>
      <c r="N749" s="21" t="e">
        <f ca="1">IF(AND(M749&lt;&gt; "", COUNTIF(SAP!#REF!,M749)&gt;0),"Matched", "")</f>
        <v>#REF!</v>
      </c>
      <c r="O749" s="21" t="str">
        <f t="shared" si="36"/>
        <v/>
      </c>
      <c r="P749" s="21" t="e">
        <f ca="1">IF(AND(O749&lt;&gt; "", COUNTIF(SAP!#REF!,O749)&gt;0),"Matched", "")</f>
        <v>#REF!</v>
      </c>
      <c r="Q749" s="21" t="str">
        <f ca="1">IF(OR(D749="AC",D749="TR"),"Logic4"&amp;"_"&amp;TEXT(C749,"dd.mm.yyyy") &amp;"_"&amp; 384637.11,"")</f>
        <v>Logic4_05.04.2020_384637.11</v>
      </c>
      <c r="R749" s="21" t="e">
        <f ca="1">IF(AND(Q749&lt;&gt; "", COUNTIF(SAP!#REF!,Q749)&gt;0),"Matched", "")</f>
        <v>#REF!</v>
      </c>
    </row>
    <row r="750" spans="1:18" hidden="1">
      <c r="A750" s="21">
        <v>11563327</v>
      </c>
      <c r="B750" s="22">
        <v>43926</v>
      </c>
      <c r="C750" s="22">
        <v>43926</v>
      </c>
      <c r="D750" s="21" t="s">
        <v>10</v>
      </c>
      <c r="E750" s="23">
        <v>0</v>
      </c>
      <c r="F750" s="23">
        <v>0</v>
      </c>
      <c r="G750" s="23">
        <v>2670</v>
      </c>
      <c r="H750" s="23">
        <v>84325.08</v>
      </c>
      <c r="I750" s="21" t="s">
        <v>11</v>
      </c>
      <c r="J750" s="21" t="s">
        <v>12</v>
      </c>
      <c r="K750" s="21" t="str">
        <f t="shared" si="37"/>
        <v/>
      </c>
      <c r="L750" s="21" t="e">
        <f ca="1">IF(AND(K750&lt;&gt; "", COUNTIF(SAP!#REF!,K750)&gt;0),"Matched", "")</f>
        <v>#REF!</v>
      </c>
      <c r="M750" s="21" t="str">
        <f t="shared" si="35"/>
        <v/>
      </c>
      <c r="N750" s="21" t="e">
        <f ca="1">IF(AND(M750&lt;&gt; "", COUNTIF(SAP!#REF!,M750)&gt;0),"Matched", "")</f>
        <v>#REF!</v>
      </c>
      <c r="O750" s="21" t="str">
        <f t="shared" si="36"/>
        <v/>
      </c>
      <c r="P750" s="21" t="e">
        <f ca="1">IF(AND(O750&lt;&gt; "", COUNTIF(SAP!#REF!,O750)&gt;0),"Matched", "")</f>
        <v>#REF!</v>
      </c>
      <c r="Q750" s="21" t="str">
        <f ca="1">IF(OR(D750="AC",D750="TR"),"Logic4"&amp;"_"&amp;TEXT(C750,"dd.mm.yyyy") &amp;"_"&amp; 384637.11,"")</f>
        <v>Logic4_05.04.2020_384637.11</v>
      </c>
      <c r="R750" s="21" t="e">
        <f ca="1">IF(AND(Q750&lt;&gt; "", COUNTIF(SAP!#REF!,Q750)&gt;0),"Matched", "")</f>
        <v>#REF!</v>
      </c>
    </row>
    <row r="751" spans="1:18" hidden="1">
      <c r="A751" s="21">
        <v>11563327</v>
      </c>
      <c r="B751" s="22">
        <v>43926</v>
      </c>
      <c r="C751" s="22">
        <v>43926</v>
      </c>
      <c r="D751" s="21" t="s">
        <v>10</v>
      </c>
      <c r="E751" s="23">
        <v>0</v>
      </c>
      <c r="F751" s="23">
        <v>0</v>
      </c>
      <c r="G751" s="23">
        <v>2777</v>
      </c>
      <c r="H751" s="23">
        <v>87102.080000000002</v>
      </c>
      <c r="I751" s="21" t="s">
        <v>11</v>
      </c>
      <c r="J751" s="21" t="s">
        <v>12</v>
      </c>
      <c r="K751" s="21" t="str">
        <f t="shared" si="37"/>
        <v/>
      </c>
      <c r="L751" s="21" t="e">
        <f ca="1">IF(AND(K751&lt;&gt; "", COUNTIF(SAP!#REF!,K751)&gt;0),"Matched", "")</f>
        <v>#REF!</v>
      </c>
      <c r="M751" s="21" t="str">
        <f t="shared" si="35"/>
        <v/>
      </c>
      <c r="N751" s="21" t="e">
        <f ca="1">IF(AND(M751&lt;&gt; "", COUNTIF(SAP!#REF!,M751)&gt;0),"Matched", "")</f>
        <v>#REF!</v>
      </c>
      <c r="O751" s="21" t="str">
        <f t="shared" si="36"/>
        <v/>
      </c>
      <c r="P751" s="21" t="e">
        <f ca="1">IF(AND(O751&lt;&gt; "", COUNTIF(SAP!#REF!,O751)&gt;0),"Matched", "")</f>
        <v>#REF!</v>
      </c>
      <c r="Q751" s="21" t="str">
        <f ca="1">IF(OR(D751="AC",D751="TR"),"Logic4"&amp;"_"&amp;TEXT(C751,"dd.mm.yyyy") &amp;"_"&amp; 384637.11,"")</f>
        <v>Logic4_05.04.2020_384637.11</v>
      </c>
      <c r="R751" s="21" t="e">
        <f ca="1">IF(AND(Q751&lt;&gt; "", COUNTIF(SAP!#REF!,Q751)&gt;0),"Matched", "")</f>
        <v>#REF!</v>
      </c>
    </row>
    <row r="752" spans="1:18" hidden="1">
      <c r="A752" s="21">
        <v>11563327</v>
      </c>
      <c r="B752" s="22">
        <v>43926</v>
      </c>
      <c r="C752" s="22">
        <v>43926</v>
      </c>
      <c r="D752" s="21" t="s">
        <v>10</v>
      </c>
      <c r="E752" s="23">
        <v>0</v>
      </c>
      <c r="F752" s="23">
        <v>0</v>
      </c>
      <c r="G752" s="23">
        <v>2811</v>
      </c>
      <c r="H752" s="23">
        <v>89913.08</v>
      </c>
      <c r="I752" s="21" t="s">
        <v>11</v>
      </c>
      <c r="J752" s="21" t="s">
        <v>12</v>
      </c>
      <c r="K752" s="21" t="str">
        <f t="shared" si="37"/>
        <v/>
      </c>
      <c r="L752" s="21" t="e">
        <f ca="1">IF(AND(K752&lt;&gt; "", COUNTIF(SAP!#REF!,K752)&gt;0),"Matched", "")</f>
        <v>#REF!</v>
      </c>
      <c r="M752" s="21" t="str">
        <f t="shared" ref="M752:M815" si="38">IF(D752="TR","Logic2"&amp;"_"&amp;TEXT(C752,"dd.mm.yyyy") &amp;"_"&amp; F752,"")</f>
        <v/>
      </c>
      <c r="N752" s="21" t="e">
        <f ca="1">IF(AND(M752&lt;&gt; "", COUNTIF(SAP!#REF!,M752)&gt;0),"Matched", "")</f>
        <v>#REF!</v>
      </c>
      <c r="O752" s="21" t="str">
        <f t="shared" ref="O752:O815" si="39">IF(D752="AF","Logic3"&amp;"_"&amp;G752,"")</f>
        <v/>
      </c>
      <c r="P752" s="21" t="e">
        <f ca="1">IF(AND(O752&lt;&gt; "", COUNTIF(SAP!#REF!,O752)&gt;0),"Matched", "")</f>
        <v>#REF!</v>
      </c>
      <c r="Q752" s="21" t="str">
        <f ca="1">IF(OR(D752="AC",D752="TR"),"Logic4"&amp;"_"&amp;TEXT(C752,"dd.mm.yyyy") &amp;"_"&amp; 384637.11,"")</f>
        <v>Logic4_05.04.2020_384637.11</v>
      </c>
      <c r="R752" s="21" t="e">
        <f ca="1">IF(AND(Q752&lt;&gt; "", COUNTIF(SAP!#REF!,Q752)&gt;0),"Matched", "")</f>
        <v>#REF!</v>
      </c>
    </row>
    <row r="753" spans="1:18" hidden="1">
      <c r="A753" s="21">
        <v>11563327</v>
      </c>
      <c r="B753" s="22">
        <v>43926</v>
      </c>
      <c r="C753" s="22">
        <v>43926</v>
      </c>
      <c r="D753" s="21" t="s">
        <v>10</v>
      </c>
      <c r="E753" s="23">
        <v>0</v>
      </c>
      <c r="F753" s="23">
        <v>0</v>
      </c>
      <c r="G753" s="23">
        <v>2850</v>
      </c>
      <c r="H753" s="23">
        <v>92763.08</v>
      </c>
      <c r="I753" s="21" t="s">
        <v>11</v>
      </c>
      <c r="J753" s="21" t="s">
        <v>12</v>
      </c>
      <c r="K753" s="21" t="str">
        <f t="shared" si="37"/>
        <v/>
      </c>
      <c r="L753" s="21" t="e">
        <f ca="1">IF(AND(K753&lt;&gt; "", COUNTIF(SAP!#REF!,K753)&gt;0),"Matched", "")</f>
        <v>#REF!</v>
      </c>
      <c r="M753" s="21" t="str">
        <f t="shared" si="38"/>
        <v/>
      </c>
      <c r="N753" s="21" t="e">
        <f ca="1">IF(AND(M753&lt;&gt; "", COUNTIF(SAP!#REF!,M753)&gt;0),"Matched", "")</f>
        <v>#REF!</v>
      </c>
      <c r="O753" s="21" t="str">
        <f t="shared" si="39"/>
        <v/>
      </c>
      <c r="P753" s="21" t="e">
        <f ca="1">IF(AND(O753&lt;&gt; "", COUNTIF(SAP!#REF!,O753)&gt;0),"Matched", "")</f>
        <v>#REF!</v>
      </c>
      <c r="Q753" s="21" t="str">
        <f ca="1">IF(OR(D753="AC",D753="TR"),"Logic4"&amp;"_"&amp;TEXT(C753,"dd.mm.yyyy") &amp;"_"&amp; 384637.11,"")</f>
        <v>Logic4_05.04.2020_384637.11</v>
      </c>
      <c r="R753" s="21" t="e">
        <f ca="1">IF(AND(Q753&lt;&gt; "", COUNTIF(SAP!#REF!,Q753)&gt;0),"Matched", "")</f>
        <v>#REF!</v>
      </c>
    </row>
    <row r="754" spans="1:18" hidden="1">
      <c r="A754" s="21">
        <v>11563327</v>
      </c>
      <c r="B754" s="22">
        <v>43926</v>
      </c>
      <c r="C754" s="22">
        <v>43926</v>
      </c>
      <c r="D754" s="21" t="s">
        <v>10</v>
      </c>
      <c r="E754" s="23">
        <v>0</v>
      </c>
      <c r="F754" s="23">
        <v>0</v>
      </c>
      <c r="G754" s="23">
        <v>2860</v>
      </c>
      <c r="H754" s="23">
        <v>95623.08</v>
      </c>
      <c r="I754" s="21" t="s">
        <v>11</v>
      </c>
      <c r="J754" s="21" t="s">
        <v>12</v>
      </c>
      <c r="K754" s="21" t="str">
        <f t="shared" si="37"/>
        <v/>
      </c>
      <c r="L754" s="21" t="e">
        <f ca="1">IF(AND(K754&lt;&gt; "", COUNTIF(SAP!#REF!,K754)&gt;0),"Matched", "")</f>
        <v>#REF!</v>
      </c>
      <c r="M754" s="21" t="str">
        <f t="shared" si="38"/>
        <v/>
      </c>
      <c r="N754" s="21" t="e">
        <f ca="1">IF(AND(M754&lt;&gt; "", COUNTIF(SAP!#REF!,M754)&gt;0),"Matched", "")</f>
        <v>#REF!</v>
      </c>
      <c r="O754" s="21" t="str">
        <f t="shared" si="39"/>
        <v/>
      </c>
      <c r="P754" s="21" t="e">
        <f ca="1">IF(AND(O754&lt;&gt; "", COUNTIF(SAP!#REF!,O754)&gt;0),"Matched", "")</f>
        <v>#REF!</v>
      </c>
      <c r="Q754" s="21" t="str">
        <f ca="1">IF(OR(D754="AC",D754="TR"),"Logic4"&amp;"_"&amp;TEXT(C754,"dd.mm.yyyy") &amp;"_"&amp; 384637.11,"")</f>
        <v>Logic4_05.04.2020_384637.11</v>
      </c>
      <c r="R754" s="21" t="e">
        <f ca="1">IF(AND(Q754&lt;&gt; "", COUNTIF(SAP!#REF!,Q754)&gt;0),"Matched", "")</f>
        <v>#REF!</v>
      </c>
    </row>
    <row r="755" spans="1:18" hidden="1">
      <c r="A755" s="21">
        <v>11563327</v>
      </c>
      <c r="B755" s="22">
        <v>43926</v>
      </c>
      <c r="C755" s="22">
        <v>43926</v>
      </c>
      <c r="D755" s="21" t="s">
        <v>10</v>
      </c>
      <c r="E755" s="23">
        <v>0</v>
      </c>
      <c r="F755" s="23">
        <v>0</v>
      </c>
      <c r="G755" s="23">
        <v>2970</v>
      </c>
      <c r="H755" s="23">
        <v>98593.08</v>
      </c>
      <c r="I755" s="21" t="s">
        <v>11</v>
      </c>
      <c r="J755" s="21" t="s">
        <v>12</v>
      </c>
      <c r="K755" s="21" t="str">
        <f t="shared" si="37"/>
        <v/>
      </c>
      <c r="L755" s="21" t="e">
        <f ca="1">IF(AND(K755&lt;&gt; "", COUNTIF(SAP!#REF!,K755)&gt;0),"Matched", "")</f>
        <v>#REF!</v>
      </c>
      <c r="M755" s="21" t="str">
        <f t="shared" si="38"/>
        <v/>
      </c>
      <c r="N755" s="21" t="e">
        <f ca="1">IF(AND(M755&lt;&gt; "", COUNTIF(SAP!#REF!,M755)&gt;0),"Matched", "")</f>
        <v>#REF!</v>
      </c>
      <c r="O755" s="21" t="str">
        <f t="shared" si="39"/>
        <v/>
      </c>
      <c r="P755" s="21" t="e">
        <f ca="1">IF(AND(O755&lt;&gt; "", COUNTIF(SAP!#REF!,O755)&gt;0),"Matched", "")</f>
        <v>#REF!</v>
      </c>
      <c r="Q755" s="21" t="str">
        <f ca="1">IF(OR(D755="AC",D755="TR"),"Logic4"&amp;"_"&amp;TEXT(C755,"dd.mm.yyyy") &amp;"_"&amp; 384637.11,"")</f>
        <v>Logic4_05.04.2020_384637.11</v>
      </c>
      <c r="R755" s="21" t="e">
        <f ca="1">IF(AND(Q755&lt;&gt; "", COUNTIF(SAP!#REF!,Q755)&gt;0),"Matched", "")</f>
        <v>#REF!</v>
      </c>
    </row>
    <row r="756" spans="1:18" hidden="1">
      <c r="A756" s="21">
        <v>11563327</v>
      </c>
      <c r="B756" s="22">
        <v>43926</v>
      </c>
      <c r="C756" s="22">
        <v>43926</v>
      </c>
      <c r="D756" s="21" t="s">
        <v>10</v>
      </c>
      <c r="E756" s="23">
        <v>0</v>
      </c>
      <c r="F756" s="23">
        <v>0</v>
      </c>
      <c r="G756" s="23">
        <v>2981.8</v>
      </c>
      <c r="H756" s="23">
        <v>101574.88</v>
      </c>
      <c r="I756" s="21" t="s">
        <v>11</v>
      </c>
      <c r="J756" s="21" t="s">
        <v>12</v>
      </c>
      <c r="K756" s="21" t="str">
        <f t="shared" si="37"/>
        <v/>
      </c>
      <c r="L756" s="21" t="e">
        <f ca="1">IF(AND(K756&lt;&gt; "", COUNTIF(SAP!#REF!,K756)&gt;0),"Matched", "")</f>
        <v>#REF!</v>
      </c>
      <c r="M756" s="21" t="str">
        <f t="shared" si="38"/>
        <v/>
      </c>
      <c r="N756" s="21" t="e">
        <f ca="1">IF(AND(M756&lt;&gt; "", COUNTIF(SAP!#REF!,M756)&gt;0),"Matched", "")</f>
        <v>#REF!</v>
      </c>
      <c r="O756" s="21" t="str">
        <f t="shared" si="39"/>
        <v/>
      </c>
      <c r="P756" s="21" t="e">
        <f ca="1">IF(AND(O756&lt;&gt; "", COUNTIF(SAP!#REF!,O756)&gt;0),"Matched", "")</f>
        <v>#REF!</v>
      </c>
      <c r="Q756" s="21" t="str">
        <f ca="1">IF(OR(D756="AC",D756="TR"),"Logic4"&amp;"_"&amp;TEXT(C756,"dd.mm.yyyy") &amp;"_"&amp; 384637.11,"")</f>
        <v>Logic4_05.04.2020_384637.11</v>
      </c>
      <c r="R756" s="21" t="e">
        <f ca="1">IF(AND(Q756&lt;&gt; "", COUNTIF(SAP!#REF!,Q756)&gt;0),"Matched", "")</f>
        <v>#REF!</v>
      </c>
    </row>
    <row r="757" spans="1:18" hidden="1">
      <c r="A757" s="21">
        <v>11563327</v>
      </c>
      <c r="B757" s="22">
        <v>43926</v>
      </c>
      <c r="C757" s="22">
        <v>43926</v>
      </c>
      <c r="D757" s="21" t="s">
        <v>10</v>
      </c>
      <c r="E757" s="23">
        <v>0</v>
      </c>
      <c r="F757" s="23">
        <v>0</v>
      </c>
      <c r="G757" s="23">
        <v>3040.2</v>
      </c>
      <c r="H757" s="23">
        <v>104615.08</v>
      </c>
      <c r="I757" s="21" t="s">
        <v>11</v>
      </c>
      <c r="J757" s="21" t="s">
        <v>12</v>
      </c>
      <c r="K757" s="21" t="str">
        <f t="shared" si="37"/>
        <v/>
      </c>
      <c r="L757" s="21" t="e">
        <f ca="1">IF(AND(K757&lt;&gt; "", COUNTIF(SAP!#REF!,K757)&gt;0),"Matched", "")</f>
        <v>#REF!</v>
      </c>
      <c r="M757" s="21" t="str">
        <f t="shared" si="38"/>
        <v/>
      </c>
      <c r="N757" s="21" t="e">
        <f ca="1">IF(AND(M757&lt;&gt; "", COUNTIF(SAP!#REF!,M757)&gt;0),"Matched", "")</f>
        <v>#REF!</v>
      </c>
      <c r="O757" s="21" t="str">
        <f t="shared" si="39"/>
        <v/>
      </c>
      <c r="P757" s="21" t="e">
        <f ca="1">IF(AND(O757&lt;&gt; "", COUNTIF(SAP!#REF!,O757)&gt;0),"Matched", "")</f>
        <v>#REF!</v>
      </c>
      <c r="Q757" s="21" t="str">
        <f ca="1">IF(OR(D757="AC",D757="TR"),"Logic4"&amp;"_"&amp;TEXT(C757,"dd.mm.yyyy") &amp;"_"&amp; 384637.11,"")</f>
        <v>Logic4_05.04.2020_384637.11</v>
      </c>
      <c r="R757" s="21" t="e">
        <f ca="1">IF(AND(Q757&lt;&gt; "", COUNTIF(SAP!#REF!,Q757)&gt;0),"Matched", "")</f>
        <v>#REF!</v>
      </c>
    </row>
    <row r="758" spans="1:18" hidden="1">
      <c r="A758" s="21">
        <v>11563327</v>
      </c>
      <c r="B758" s="22">
        <v>43926</v>
      </c>
      <c r="C758" s="22">
        <v>43926</v>
      </c>
      <c r="D758" s="21" t="s">
        <v>10</v>
      </c>
      <c r="E758" s="23">
        <v>0</v>
      </c>
      <c r="F758" s="23">
        <v>0</v>
      </c>
      <c r="G758" s="23">
        <v>3070.3</v>
      </c>
      <c r="H758" s="23">
        <v>107685.38</v>
      </c>
      <c r="I758" s="21" t="s">
        <v>11</v>
      </c>
      <c r="J758" s="21" t="s">
        <v>12</v>
      </c>
      <c r="K758" s="21" t="str">
        <f t="shared" si="37"/>
        <v/>
      </c>
      <c r="L758" s="21" t="e">
        <f ca="1">IF(AND(K758&lt;&gt; "", COUNTIF(SAP!#REF!,K758)&gt;0),"Matched", "")</f>
        <v>#REF!</v>
      </c>
      <c r="M758" s="21" t="str">
        <f t="shared" si="38"/>
        <v/>
      </c>
      <c r="N758" s="21" t="e">
        <f ca="1">IF(AND(M758&lt;&gt; "", COUNTIF(SAP!#REF!,M758)&gt;0),"Matched", "")</f>
        <v>#REF!</v>
      </c>
      <c r="O758" s="21" t="str">
        <f t="shared" si="39"/>
        <v/>
      </c>
      <c r="P758" s="21" t="e">
        <f ca="1">IF(AND(O758&lt;&gt; "", COUNTIF(SAP!#REF!,O758)&gt;0),"Matched", "")</f>
        <v>#REF!</v>
      </c>
      <c r="Q758" s="21" t="str">
        <f ca="1">IF(OR(D758="AC",D758="TR"),"Logic4"&amp;"_"&amp;TEXT(C758,"dd.mm.yyyy") &amp;"_"&amp; 384637.11,"")</f>
        <v>Logic4_05.04.2020_384637.11</v>
      </c>
      <c r="R758" s="21" t="e">
        <f ca="1">IF(AND(Q758&lt;&gt; "", COUNTIF(SAP!#REF!,Q758)&gt;0),"Matched", "")</f>
        <v>#REF!</v>
      </c>
    </row>
    <row r="759" spans="1:18" hidden="1">
      <c r="A759" s="21">
        <v>11563327</v>
      </c>
      <c r="B759" s="22">
        <v>43926</v>
      </c>
      <c r="C759" s="22">
        <v>43926</v>
      </c>
      <c r="D759" s="21" t="s">
        <v>10</v>
      </c>
      <c r="E759" s="23">
        <v>0</v>
      </c>
      <c r="F759" s="23">
        <v>0</v>
      </c>
      <c r="G759" s="23">
        <v>3158.8</v>
      </c>
      <c r="H759" s="23">
        <v>110844.18</v>
      </c>
      <c r="I759" s="21" t="s">
        <v>11</v>
      </c>
      <c r="J759" s="21" t="s">
        <v>12</v>
      </c>
      <c r="K759" s="21" t="str">
        <f t="shared" si="37"/>
        <v/>
      </c>
      <c r="L759" s="21" t="e">
        <f ca="1">IF(AND(K759&lt;&gt; "", COUNTIF(SAP!#REF!,K759)&gt;0),"Matched", "")</f>
        <v>#REF!</v>
      </c>
      <c r="M759" s="21" t="str">
        <f t="shared" si="38"/>
        <v/>
      </c>
      <c r="N759" s="21" t="e">
        <f ca="1">IF(AND(M759&lt;&gt; "", COUNTIF(SAP!#REF!,M759)&gt;0),"Matched", "")</f>
        <v>#REF!</v>
      </c>
      <c r="O759" s="21" t="str">
        <f t="shared" si="39"/>
        <v/>
      </c>
      <c r="P759" s="21" t="e">
        <f ca="1">IF(AND(O759&lt;&gt; "", COUNTIF(SAP!#REF!,O759)&gt;0),"Matched", "")</f>
        <v>#REF!</v>
      </c>
      <c r="Q759" s="21" t="str">
        <f ca="1">IF(OR(D759="AC",D759="TR"),"Logic4"&amp;"_"&amp;TEXT(C759,"dd.mm.yyyy") &amp;"_"&amp; 384637.11,"")</f>
        <v>Logic4_05.04.2020_384637.11</v>
      </c>
      <c r="R759" s="21" t="e">
        <f ca="1">IF(AND(Q759&lt;&gt; "", COUNTIF(SAP!#REF!,Q759)&gt;0),"Matched", "")</f>
        <v>#REF!</v>
      </c>
    </row>
    <row r="760" spans="1:18" hidden="1">
      <c r="A760" s="21">
        <v>11563327</v>
      </c>
      <c r="B760" s="22">
        <v>43926</v>
      </c>
      <c r="C760" s="22">
        <v>43926</v>
      </c>
      <c r="D760" s="21" t="s">
        <v>10</v>
      </c>
      <c r="E760" s="23">
        <v>0</v>
      </c>
      <c r="F760" s="23">
        <v>0</v>
      </c>
      <c r="G760" s="23">
        <v>3247</v>
      </c>
      <c r="H760" s="23">
        <v>114091.18</v>
      </c>
      <c r="I760" s="21" t="s">
        <v>11</v>
      </c>
      <c r="J760" s="21" t="s">
        <v>12</v>
      </c>
      <c r="K760" s="21" t="str">
        <f t="shared" si="37"/>
        <v/>
      </c>
      <c r="L760" s="21" t="e">
        <f ca="1">IF(AND(K760&lt;&gt; "", COUNTIF(SAP!#REF!,K760)&gt;0),"Matched", "")</f>
        <v>#REF!</v>
      </c>
      <c r="M760" s="21" t="str">
        <f t="shared" si="38"/>
        <v/>
      </c>
      <c r="N760" s="21" t="e">
        <f ca="1">IF(AND(M760&lt;&gt; "", COUNTIF(SAP!#REF!,M760)&gt;0),"Matched", "")</f>
        <v>#REF!</v>
      </c>
      <c r="O760" s="21" t="str">
        <f t="shared" si="39"/>
        <v/>
      </c>
      <c r="P760" s="21" t="e">
        <f ca="1">IF(AND(O760&lt;&gt; "", COUNTIF(SAP!#REF!,O760)&gt;0),"Matched", "")</f>
        <v>#REF!</v>
      </c>
      <c r="Q760" s="21" t="str">
        <f ca="1">IF(OR(D760="AC",D760="TR"),"Logic4"&amp;"_"&amp;TEXT(C760,"dd.mm.yyyy") &amp;"_"&amp; 384637.11,"")</f>
        <v>Logic4_05.04.2020_384637.11</v>
      </c>
      <c r="R760" s="21" t="e">
        <f ca="1">IF(AND(Q760&lt;&gt; "", COUNTIF(SAP!#REF!,Q760)&gt;0),"Matched", "")</f>
        <v>#REF!</v>
      </c>
    </row>
    <row r="761" spans="1:18" hidden="1">
      <c r="A761" s="21">
        <v>11563327</v>
      </c>
      <c r="B761" s="22">
        <v>43926</v>
      </c>
      <c r="C761" s="22">
        <v>43926</v>
      </c>
      <c r="D761" s="21" t="s">
        <v>10</v>
      </c>
      <c r="E761" s="23">
        <v>0</v>
      </c>
      <c r="F761" s="23">
        <v>0</v>
      </c>
      <c r="G761" s="23">
        <v>3250</v>
      </c>
      <c r="H761" s="23">
        <v>117341.18</v>
      </c>
      <c r="I761" s="21" t="s">
        <v>11</v>
      </c>
      <c r="J761" s="21" t="s">
        <v>12</v>
      </c>
      <c r="K761" s="21" t="str">
        <f t="shared" si="37"/>
        <v/>
      </c>
      <c r="L761" s="21" t="e">
        <f ca="1">IF(AND(K761&lt;&gt; "", COUNTIF(SAP!#REF!,K761)&gt;0),"Matched", "")</f>
        <v>#REF!</v>
      </c>
      <c r="M761" s="21" t="str">
        <f t="shared" si="38"/>
        <v/>
      </c>
      <c r="N761" s="21" t="e">
        <f ca="1">IF(AND(M761&lt;&gt; "", COUNTIF(SAP!#REF!,M761)&gt;0),"Matched", "")</f>
        <v>#REF!</v>
      </c>
      <c r="O761" s="21" t="str">
        <f t="shared" si="39"/>
        <v/>
      </c>
      <c r="P761" s="21" t="e">
        <f ca="1">IF(AND(O761&lt;&gt; "", COUNTIF(SAP!#REF!,O761)&gt;0),"Matched", "")</f>
        <v>#REF!</v>
      </c>
      <c r="Q761" s="21" t="str">
        <f ca="1">IF(OR(D761="AC",D761="TR"),"Logic4"&amp;"_"&amp;TEXT(C761,"dd.mm.yyyy") &amp;"_"&amp; 384637.11,"")</f>
        <v>Logic4_05.04.2020_384637.11</v>
      </c>
      <c r="R761" s="21" t="e">
        <f ca="1">IF(AND(Q761&lt;&gt; "", COUNTIF(SAP!#REF!,Q761)&gt;0),"Matched", "")</f>
        <v>#REF!</v>
      </c>
    </row>
    <row r="762" spans="1:18" hidden="1">
      <c r="A762" s="21">
        <v>11563327</v>
      </c>
      <c r="B762" s="22">
        <v>43926</v>
      </c>
      <c r="C762" s="22">
        <v>43926</v>
      </c>
      <c r="D762" s="21" t="s">
        <v>10</v>
      </c>
      <c r="E762" s="23">
        <v>0</v>
      </c>
      <c r="F762" s="23">
        <v>0</v>
      </c>
      <c r="G762" s="23">
        <v>3505</v>
      </c>
      <c r="H762" s="23">
        <v>120846.18</v>
      </c>
      <c r="I762" s="21" t="s">
        <v>11</v>
      </c>
      <c r="J762" s="21" t="s">
        <v>12</v>
      </c>
      <c r="K762" s="21" t="str">
        <f t="shared" si="37"/>
        <v/>
      </c>
      <c r="L762" s="21" t="e">
        <f ca="1">IF(AND(K762&lt;&gt; "", COUNTIF(SAP!#REF!,K762)&gt;0),"Matched", "")</f>
        <v>#REF!</v>
      </c>
      <c r="M762" s="21" t="str">
        <f t="shared" si="38"/>
        <v/>
      </c>
      <c r="N762" s="21" t="e">
        <f ca="1">IF(AND(M762&lt;&gt; "", COUNTIF(SAP!#REF!,M762)&gt;0),"Matched", "")</f>
        <v>#REF!</v>
      </c>
      <c r="O762" s="21" t="str">
        <f t="shared" si="39"/>
        <v/>
      </c>
      <c r="P762" s="21" t="e">
        <f ca="1">IF(AND(O762&lt;&gt; "", COUNTIF(SAP!#REF!,O762)&gt;0),"Matched", "")</f>
        <v>#REF!</v>
      </c>
      <c r="Q762" s="21" t="str">
        <f ca="1">IF(OR(D762="AC",D762="TR"),"Logic4"&amp;"_"&amp;TEXT(C762,"dd.mm.yyyy") &amp;"_"&amp; 384637.11,"")</f>
        <v>Logic4_05.04.2020_384637.11</v>
      </c>
      <c r="R762" s="21" t="e">
        <f ca="1">IF(AND(Q762&lt;&gt; "", COUNTIF(SAP!#REF!,Q762)&gt;0),"Matched", "")</f>
        <v>#REF!</v>
      </c>
    </row>
    <row r="763" spans="1:18" hidden="1">
      <c r="A763" s="21">
        <v>11563327</v>
      </c>
      <c r="B763" s="22">
        <v>43926</v>
      </c>
      <c r="C763" s="22">
        <v>43926</v>
      </c>
      <c r="D763" s="21" t="s">
        <v>10</v>
      </c>
      <c r="E763" s="23">
        <v>0</v>
      </c>
      <c r="F763" s="23">
        <v>0</v>
      </c>
      <c r="G763" s="23">
        <v>3527.2</v>
      </c>
      <c r="H763" s="23">
        <v>124373.38</v>
      </c>
      <c r="I763" s="21" t="s">
        <v>11</v>
      </c>
      <c r="J763" s="21" t="s">
        <v>12</v>
      </c>
      <c r="K763" s="21" t="str">
        <f t="shared" si="37"/>
        <v/>
      </c>
      <c r="L763" s="21" t="e">
        <f ca="1">IF(AND(K763&lt;&gt; "", COUNTIF(SAP!#REF!,K763)&gt;0),"Matched", "")</f>
        <v>#REF!</v>
      </c>
      <c r="M763" s="21" t="str">
        <f t="shared" si="38"/>
        <v/>
      </c>
      <c r="N763" s="21" t="e">
        <f ca="1">IF(AND(M763&lt;&gt; "", COUNTIF(SAP!#REF!,M763)&gt;0),"Matched", "")</f>
        <v>#REF!</v>
      </c>
      <c r="O763" s="21" t="str">
        <f t="shared" si="39"/>
        <v/>
      </c>
      <c r="P763" s="21" t="e">
        <f ca="1">IF(AND(O763&lt;&gt; "", COUNTIF(SAP!#REF!,O763)&gt;0),"Matched", "")</f>
        <v>#REF!</v>
      </c>
      <c r="Q763" s="21" t="str">
        <f ca="1">IF(OR(D763="AC",D763="TR"),"Logic4"&amp;"_"&amp;TEXT(C763,"dd.mm.yyyy") &amp;"_"&amp; 384637.11,"")</f>
        <v>Logic4_05.04.2020_384637.11</v>
      </c>
      <c r="R763" s="21" t="e">
        <f ca="1">IF(AND(Q763&lt;&gt; "", COUNTIF(SAP!#REF!,Q763)&gt;0),"Matched", "")</f>
        <v>#REF!</v>
      </c>
    </row>
    <row r="764" spans="1:18" hidden="1">
      <c r="A764" s="21">
        <v>11563327</v>
      </c>
      <c r="B764" s="22">
        <v>43926</v>
      </c>
      <c r="C764" s="22">
        <v>43926</v>
      </c>
      <c r="D764" s="21" t="s">
        <v>10</v>
      </c>
      <c r="E764" s="23">
        <v>0</v>
      </c>
      <c r="F764" s="23">
        <v>0</v>
      </c>
      <c r="G764" s="23">
        <v>3528.2</v>
      </c>
      <c r="H764" s="23">
        <v>127901.58</v>
      </c>
      <c r="I764" s="21" t="s">
        <v>11</v>
      </c>
      <c r="J764" s="21" t="s">
        <v>12</v>
      </c>
      <c r="K764" s="21" t="str">
        <f t="shared" si="37"/>
        <v/>
      </c>
      <c r="L764" s="21" t="e">
        <f ca="1">IF(AND(K764&lt;&gt; "", COUNTIF(SAP!#REF!,K764)&gt;0),"Matched", "")</f>
        <v>#REF!</v>
      </c>
      <c r="M764" s="21" t="str">
        <f t="shared" si="38"/>
        <v/>
      </c>
      <c r="N764" s="21" t="e">
        <f ca="1">IF(AND(M764&lt;&gt; "", COUNTIF(SAP!#REF!,M764)&gt;0),"Matched", "")</f>
        <v>#REF!</v>
      </c>
      <c r="O764" s="21" t="str">
        <f t="shared" si="39"/>
        <v/>
      </c>
      <c r="P764" s="21" t="e">
        <f ca="1">IF(AND(O764&lt;&gt; "", COUNTIF(SAP!#REF!,O764)&gt;0),"Matched", "")</f>
        <v>#REF!</v>
      </c>
      <c r="Q764" s="21" t="str">
        <f ca="1">IF(OR(D764="AC",D764="TR"),"Logic4"&amp;"_"&amp;TEXT(C764,"dd.mm.yyyy") &amp;"_"&amp; 384637.11,"")</f>
        <v>Logic4_05.04.2020_384637.11</v>
      </c>
      <c r="R764" s="21" t="e">
        <f ca="1">IF(AND(Q764&lt;&gt; "", COUNTIF(SAP!#REF!,Q764)&gt;0),"Matched", "")</f>
        <v>#REF!</v>
      </c>
    </row>
    <row r="765" spans="1:18" hidden="1">
      <c r="A765" s="21">
        <v>11563327</v>
      </c>
      <c r="B765" s="22">
        <v>43926</v>
      </c>
      <c r="C765" s="22">
        <v>43926</v>
      </c>
      <c r="D765" s="21" t="s">
        <v>10</v>
      </c>
      <c r="E765" s="23">
        <v>0</v>
      </c>
      <c r="F765" s="23">
        <v>0</v>
      </c>
      <c r="G765" s="23">
        <v>3610</v>
      </c>
      <c r="H765" s="23">
        <v>131511.57999999999</v>
      </c>
      <c r="I765" s="21" t="s">
        <v>11</v>
      </c>
      <c r="J765" s="21" t="s">
        <v>12</v>
      </c>
      <c r="K765" s="21" t="str">
        <f t="shared" si="37"/>
        <v/>
      </c>
      <c r="L765" s="21" t="e">
        <f ca="1">IF(AND(K765&lt;&gt; "", COUNTIF(SAP!#REF!,K765)&gt;0),"Matched", "")</f>
        <v>#REF!</v>
      </c>
      <c r="M765" s="21" t="str">
        <f t="shared" si="38"/>
        <v/>
      </c>
      <c r="N765" s="21" t="e">
        <f ca="1">IF(AND(M765&lt;&gt; "", COUNTIF(SAP!#REF!,M765)&gt;0),"Matched", "")</f>
        <v>#REF!</v>
      </c>
      <c r="O765" s="21" t="str">
        <f t="shared" si="39"/>
        <v/>
      </c>
      <c r="P765" s="21" t="e">
        <f ca="1">IF(AND(O765&lt;&gt; "", COUNTIF(SAP!#REF!,O765)&gt;0),"Matched", "")</f>
        <v>#REF!</v>
      </c>
      <c r="Q765" s="21" t="str">
        <f ca="1">IF(OR(D765="AC",D765="TR"),"Logic4"&amp;"_"&amp;TEXT(C765,"dd.mm.yyyy") &amp;"_"&amp; 384637.11,"")</f>
        <v>Logic4_05.04.2020_384637.11</v>
      </c>
      <c r="R765" s="21" t="e">
        <f ca="1">IF(AND(Q765&lt;&gt; "", COUNTIF(SAP!#REF!,Q765)&gt;0),"Matched", "")</f>
        <v>#REF!</v>
      </c>
    </row>
    <row r="766" spans="1:18" hidden="1">
      <c r="A766" s="21">
        <v>11563327</v>
      </c>
      <c r="B766" s="22">
        <v>43926</v>
      </c>
      <c r="C766" s="22">
        <v>43926</v>
      </c>
      <c r="D766" s="21" t="s">
        <v>10</v>
      </c>
      <c r="E766" s="23">
        <v>0</v>
      </c>
      <c r="F766" s="23">
        <v>0</v>
      </c>
      <c r="G766" s="23">
        <v>3720</v>
      </c>
      <c r="H766" s="23">
        <v>135231.57999999999</v>
      </c>
      <c r="I766" s="21" t="s">
        <v>11</v>
      </c>
      <c r="J766" s="21" t="s">
        <v>12</v>
      </c>
      <c r="K766" s="21" t="str">
        <f t="shared" si="37"/>
        <v/>
      </c>
      <c r="L766" s="21" t="e">
        <f ca="1">IF(AND(K766&lt;&gt; "", COUNTIF(SAP!#REF!,K766)&gt;0),"Matched", "")</f>
        <v>#REF!</v>
      </c>
      <c r="M766" s="21" t="str">
        <f t="shared" si="38"/>
        <v/>
      </c>
      <c r="N766" s="21" t="e">
        <f ca="1">IF(AND(M766&lt;&gt; "", COUNTIF(SAP!#REF!,M766)&gt;0),"Matched", "")</f>
        <v>#REF!</v>
      </c>
      <c r="O766" s="21" t="str">
        <f t="shared" si="39"/>
        <v/>
      </c>
      <c r="P766" s="21" t="e">
        <f ca="1">IF(AND(O766&lt;&gt; "", COUNTIF(SAP!#REF!,O766)&gt;0),"Matched", "")</f>
        <v>#REF!</v>
      </c>
      <c r="Q766" s="21" t="str">
        <f ca="1">IF(OR(D766="AC",D766="TR"),"Logic4"&amp;"_"&amp;TEXT(C766,"dd.mm.yyyy") &amp;"_"&amp; 384637.11,"")</f>
        <v>Logic4_05.04.2020_384637.11</v>
      </c>
      <c r="R766" s="21" t="e">
        <f ca="1">IF(AND(Q766&lt;&gt; "", COUNTIF(SAP!#REF!,Q766)&gt;0),"Matched", "")</f>
        <v>#REF!</v>
      </c>
    </row>
    <row r="767" spans="1:18" hidden="1">
      <c r="A767" s="21">
        <v>11563327</v>
      </c>
      <c r="B767" s="22">
        <v>43926</v>
      </c>
      <c r="C767" s="22">
        <v>43926</v>
      </c>
      <c r="D767" s="21" t="s">
        <v>10</v>
      </c>
      <c r="E767" s="23">
        <v>0</v>
      </c>
      <c r="F767" s="23">
        <v>0</v>
      </c>
      <c r="G767" s="23">
        <v>3883.4</v>
      </c>
      <c r="H767" s="23">
        <v>139114.98000000001</v>
      </c>
      <c r="I767" s="21" t="s">
        <v>11</v>
      </c>
      <c r="J767" s="21" t="s">
        <v>12</v>
      </c>
      <c r="K767" s="21" t="str">
        <f t="shared" si="37"/>
        <v/>
      </c>
      <c r="L767" s="21" t="e">
        <f ca="1">IF(AND(K767&lt;&gt; "", COUNTIF(SAP!#REF!,K767)&gt;0),"Matched", "")</f>
        <v>#REF!</v>
      </c>
      <c r="M767" s="21" t="str">
        <f t="shared" si="38"/>
        <v/>
      </c>
      <c r="N767" s="21" t="e">
        <f ca="1">IF(AND(M767&lt;&gt; "", COUNTIF(SAP!#REF!,M767)&gt;0),"Matched", "")</f>
        <v>#REF!</v>
      </c>
      <c r="O767" s="21" t="str">
        <f t="shared" si="39"/>
        <v/>
      </c>
      <c r="P767" s="21" t="e">
        <f ca="1">IF(AND(O767&lt;&gt; "", COUNTIF(SAP!#REF!,O767)&gt;0),"Matched", "")</f>
        <v>#REF!</v>
      </c>
      <c r="Q767" s="21" t="str">
        <f ca="1">IF(OR(D767="AC",D767="TR"),"Logic4"&amp;"_"&amp;TEXT(C767,"dd.mm.yyyy") &amp;"_"&amp; 384637.11,"")</f>
        <v>Logic4_05.04.2020_384637.11</v>
      </c>
      <c r="R767" s="21" t="e">
        <f ca="1">IF(AND(Q767&lt;&gt; "", COUNTIF(SAP!#REF!,Q767)&gt;0),"Matched", "")</f>
        <v>#REF!</v>
      </c>
    </row>
    <row r="768" spans="1:18" hidden="1">
      <c r="A768" s="21">
        <v>11563327</v>
      </c>
      <c r="B768" s="22">
        <v>43926</v>
      </c>
      <c r="C768" s="22">
        <v>43926</v>
      </c>
      <c r="D768" s="21" t="s">
        <v>10</v>
      </c>
      <c r="E768" s="23">
        <v>0</v>
      </c>
      <c r="F768" s="23">
        <v>0</v>
      </c>
      <c r="G768" s="23">
        <v>3970</v>
      </c>
      <c r="H768" s="23">
        <v>143084.98000000001</v>
      </c>
      <c r="I768" s="21" t="s">
        <v>11</v>
      </c>
      <c r="J768" s="21" t="s">
        <v>12</v>
      </c>
      <c r="K768" s="21" t="str">
        <f t="shared" si="37"/>
        <v/>
      </c>
      <c r="L768" s="21" t="e">
        <f ca="1">IF(AND(K768&lt;&gt; "", COUNTIF(SAP!#REF!,K768)&gt;0),"Matched", "")</f>
        <v>#REF!</v>
      </c>
      <c r="M768" s="21" t="str">
        <f t="shared" si="38"/>
        <v/>
      </c>
      <c r="N768" s="21" t="e">
        <f ca="1">IF(AND(M768&lt;&gt; "", COUNTIF(SAP!#REF!,M768)&gt;0),"Matched", "")</f>
        <v>#REF!</v>
      </c>
      <c r="O768" s="21" t="str">
        <f t="shared" si="39"/>
        <v/>
      </c>
      <c r="P768" s="21" t="e">
        <f ca="1">IF(AND(O768&lt;&gt; "", COUNTIF(SAP!#REF!,O768)&gt;0),"Matched", "")</f>
        <v>#REF!</v>
      </c>
      <c r="Q768" s="21" t="str">
        <f ca="1">IF(OR(D768="AC",D768="TR"),"Logic4"&amp;"_"&amp;TEXT(C768,"dd.mm.yyyy") &amp;"_"&amp; 384637.11,"")</f>
        <v>Logic4_05.04.2020_384637.11</v>
      </c>
      <c r="R768" s="21" t="e">
        <f ca="1">IF(AND(Q768&lt;&gt; "", COUNTIF(SAP!#REF!,Q768)&gt;0),"Matched", "")</f>
        <v>#REF!</v>
      </c>
    </row>
    <row r="769" spans="1:18" hidden="1">
      <c r="A769" s="21">
        <v>11563327</v>
      </c>
      <c r="B769" s="22">
        <v>43926</v>
      </c>
      <c r="C769" s="22">
        <v>43926</v>
      </c>
      <c r="D769" s="21" t="s">
        <v>10</v>
      </c>
      <c r="E769" s="23">
        <v>0</v>
      </c>
      <c r="F769" s="23">
        <v>0</v>
      </c>
      <c r="G769" s="23">
        <v>4000</v>
      </c>
      <c r="H769" s="23">
        <v>147084.98000000001</v>
      </c>
      <c r="I769" s="21" t="s">
        <v>11</v>
      </c>
      <c r="J769" s="21" t="s">
        <v>12</v>
      </c>
      <c r="K769" s="21" t="str">
        <f t="shared" si="37"/>
        <v/>
      </c>
      <c r="L769" s="21" t="e">
        <f ca="1">IF(AND(K769&lt;&gt; "", COUNTIF(SAP!#REF!,K769)&gt;0),"Matched", "")</f>
        <v>#REF!</v>
      </c>
      <c r="M769" s="21" t="str">
        <f t="shared" si="38"/>
        <v/>
      </c>
      <c r="N769" s="21" t="e">
        <f ca="1">IF(AND(M769&lt;&gt; "", COUNTIF(SAP!#REF!,M769)&gt;0),"Matched", "")</f>
        <v>#REF!</v>
      </c>
      <c r="O769" s="21" t="str">
        <f t="shared" si="39"/>
        <v/>
      </c>
      <c r="P769" s="21" t="e">
        <f ca="1">IF(AND(O769&lt;&gt; "", COUNTIF(SAP!#REF!,O769)&gt;0),"Matched", "")</f>
        <v>#REF!</v>
      </c>
      <c r="Q769" s="21" t="str">
        <f ca="1">IF(OR(D769="AC",D769="TR"),"Logic4"&amp;"_"&amp;TEXT(C769,"dd.mm.yyyy") &amp;"_"&amp; 384637.11,"")</f>
        <v>Logic4_05.04.2020_384637.11</v>
      </c>
      <c r="R769" s="21" t="e">
        <f ca="1">IF(AND(Q769&lt;&gt; "", COUNTIF(SAP!#REF!,Q769)&gt;0),"Matched", "")</f>
        <v>#REF!</v>
      </c>
    </row>
    <row r="770" spans="1:18" hidden="1">
      <c r="A770" s="21">
        <v>11563327</v>
      </c>
      <c r="B770" s="22">
        <v>43926</v>
      </c>
      <c r="C770" s="22">
        <v>43926</v>
      </c>
      <c r="D770" s="21" t="s">
        <v>10</v>
      </c>
      <c r="E770" s="23">
        <v>0</v>
      </c>
      <c r="F770" s="23">
        <v>0</v>
      </c>
      <c r="G770" s="23">
        <v>4007.6</v>
      </c>
      <c r="H770" s="23">
        <v>151092.57999999999</v>
      </c>
      <c r="I770" s="21" t="s">
        <v>11</v>
      </c>
      <c r="J770" s="21" t="s">
        <v>12</v>
      </c>
      <c r="K770" s="21" t="str">
        <f t="shared" si="37"/>
        <v/>
      </c>
      <c r="L770" s="21" t="e">
        <f ca="1">IF(AND(K770&lt;&gt; "", COUNTIF(SAP!#REF!,K770)&gt;0),"Matched", "")</f>
        <v>#REF!</v>
      </c>
      <c r="M770" s="21" t="str">
        <f t="shared" si="38"/>
        <v/>
      </c>
      <c r="N770" s="21" t="e">
        <f ca="1">IF(AND(M770&lt;&gt; "", COUNTIF(SAP!#REF!,M770)&gt;0),"Matched", "")</f>
        <v>#REF!</v>
      </c>
      <c r="O770" s="21" t="str">
        <f t="shared" si="39"/>
        <v/>
      </c>
      <c r="P770" s="21" t="e">
        <f ca="1">IF(AND(O770&lt;&gt; "", COUNTIF(SAP!#REF!,O770)&gt;0),"Matched", "")</f>
        <v>#REF!</v>
      </c>
      <c r="Q770" s="21" t="str">
        <f ca="1">IF(OR(D770="AC",D770="TR"),"Logic4"&amp;"_"&amp;TEXT(C770,"dd.mm.yyyy") &amp;"_"&amp; 384637.11,"")</f>
        <v>Logic4_05.04.2020_384637.11</v>
      </c>
      <c r="R770" s="21" t="e">
        <f ca="1">IF(AND(Q770&lt;&gt; "", COUNTIF(SAP!#REF!,Q770)&gt;0),"Matched", "")</f>
        <v>#REF!</v>
      </c>
    </row>
    <row r="771" spans="1:18" hidden="1">
      <c r="A771" s="21">
        <v>11563327</v>
      </c>
      <c r="B771" s="22">
        <v>43926</v>
      </c>
      <c r="C771" s="22">
        <v>43926</v>
      </c>
      <c r="D771" s="21" t="s">
        <v>10</v>
      </c>
      <c r="E771" s="23">
        <v>0</v>
      </c>
      <c r="F771" s="23">
        <v>0</v>
      </c>
      <c r="G771" s="23">
        <v>4110</v>
      </c>
      <c r="H771" s="23">
        <v>155202.57999999999</v>
      </c>
      <c r="I771" s="21" t="s">
        <v>11</v>
      </c>
      <c r="J771" s="21" t="s">
        <v>12</v>
      </c>
      <c r="K771" s="21" t="str">
        <f t="shared" ref="K771:K834" si="40">IF(D771="TF","Logic1"&amp;"_"&amp;TEXT(C771, "mm") &amp;"_"&amp; F771,"")</f>
        <v/>
      </c>
      <c r="L771" s="21" t="e">
        <f ca="1">IF(AND(K771&lt;&gt; "", COUNTIF(SAP!#REF!,K771)&gt;0),"Matched", "")</f>
        <v>#REF!</v>
      </c>
      <c r="M771" s="21" t="str">
        <f t="shared" si="38"/>
        <v/>
      </c>
      <c r="N771" s="21" t="e">
        <f ca="1">IF(AND(M771&lt;&gt; "", COUNTIF(SAP!#REF!,M771)&gt;0),"Matched", "")</f>
        <v>#REF!</v>
      </c>
      <c r="O771" s="21" t="str">
        <f t="shared" si="39"/>
        <v/>
      </c>
      <c r="P771" s="21" t="e">
        <f ca="1">IF(AND(O771&lt;&gt; "", COUNTIF(SAP!#REF!,O771)&gt;0),"Matched", "")</f>
        <v>#REF!</v>
      </c>
      <c r="Q771" s="21" t="str">
        <f ca="1">IF(OR(D771="AC",D771="TR"),"Logic4"&amp;"_"&amp;TEXT(C771,"dd.mm.yyyy") &amp;"_"&amp; 384637.11,"")</f>
        <v>Logic4_05.04.2020_384637.11</v>
      </c>
      <c r="R771" s="21" t="e">
        <f ca="1">IF(AND(Q771&lt;&gt; "", COUNTIF(SAP!#REF!,Q771)&gt;0),"Matched", "")</f>
        <v>#REF!</v>
      </c>
    </row>
    <row r="772" spans="1:18" hidden="1">
      <c r="A772" s="21">
        <v>11563327</v>
      </c>
      <c r="B772" s="22">
        <v>43926</v>
      </c>
      <c r="C772" s="22">
        <v>43926</v>
      </c>
      <c r="D772" s="21" t="s">
        <v>10</v>
      </c>
      <c r="E772" s="23">
        <v>0</v>
      </c>
      <c r="F772" s="23">
        <v>0</v>
      </c>
      <c r="G772" s="23">
        <v>4160</v>
      </c>
      <c r="H772" s="23">
        <v>159362.57999999999</v>
      </c>
      <c r="I772" s="21" t="s">
        <v>11</v>
      </c>
      <c r="J772" s="21" t="s">
        <v>12</v>
      </c>
      <c r="K772" s="21" t="str">
        <f t="shared" si="40"/>
        <v/>
      </c>
      <c r="L772" s="21" t="e">
        <f ca="1">IF(AND(K772&lt;&gt; "", COUNTIF(SAP!#REF!,K772)&gt;0),"Matched", "")</f>
        <v>#REF!</v>
      </c>
      <c r="M772" s="21" t="str">
        <f t="shared" si="38"/>
        <v/>
      </c>
      <c r="N772" s="21" t="e">
        <f ca="1">IF(AND(M772&lt;&gt; "", COUNTIF(SAP!#REF!,M772)&gt;0),"Matched", "")</f>
        <v>#REF!</v>
      </c>
      <c r="O772" s="21" t="str">
        <f t="shared" si="39"/>
        <v/>
      </c>
      <c r="P772" s="21" t="e">
        <f ca="1">IF(AND(O772&lt;&gt; "", COUNTIF(SAP!#REF!,O772)&gt;0),"Matched", "")</f>
        <v>#REF!</v>
      </c>
      <c r="Q772" s="21" t="str">
        <f ca="1">IF(OR(D772="AC",D772="TR"),"Logic4"&amp;"_"&amp;TEXT(C772,"dd.mm.yyyy") &amp;"_"&amp; 384637.11,"")</f>
        <v>Logic4_05.04.2020_384637.11</v>
      </c>
      <c r="R772" s="21" t="e">
        <f ca="1">IF(AND(Q772&lt;&gt; "", COUNTIF(SAP!#REF!,Q772)&gt;0),"Matched", "")</f>
        <v>#REF!</v>
      </c>
    </row>
    <row r="773" spans="1:18" hidden="1">
      <c r="A773" s="21">
        <v>11563327</v>
      </c>
      <c r="B773" s="22">
        <v>43926</v>
      </c>
      <c r="C773" s="22">
        <v>43926</v>
      </c>
      <c r="D773" s="21" t="s">
        <v>10</v>
      </c>
      <c r="E773" s="23">
        <v>0</v>
      </c>
      <c r="F773" s="23">
        <v>0</v>
      </c>
      <c r="G773" s="23">
        <v>4165.1000000000004</v>
      </c>
      <c r="H773" s="23">
        <v>163527.67999999999</v>
      </c>
      <c r="I773" s="21" t="s">
        <v>11</v>
      </c>
      <c r="J773" s="21" t="s">
        <v>12</v>
      </c>
      <c r="K773" s="21" t="str">
        <f t="shared" si="40"/>
        <v/>
      </c>
      <c r="L773" s="21" t="e">
        <f ca="1">IF(AND(K773&lt;&gt; "", COUNTIF(SAP!#REF!,K773)&gt;0),"Matched", "")</f>
        <v>#REF!</v>
      </c>
      <c r="M773" s="21" t="str">
        <f t="shared" si="38"/>
        <v/>
      </c>
      <c r="N773" s="21" t="e">
        <f ca="1">IF(AND(M773&lt;&gt; "", COUNTIF(SAP!#REF!,M773)&gt;0),"Matched", "")</f>
        <v>#REF!</v>
      </c>
      <c r="O773" s="21" t="str">
        <f t="shared" si="39"/>
        <v/>
      </c>
      <c r="P773" s="21" t="e">
        <f ca="1">IF(AND(O773&lt;&gt; "", COUNTIF(SAP!#REF!,O773)&gt;0),"Matched", "")</f>
        <v>#REF!</v>
      </c>
      <c r="Q773" s="21" t="str">
        <f ca="1">IF(OR(D773="AC",D773="TR"),"Logic4"&amp;"_"&amp;TEXT(C773,"dd.mm.yyyy") &amp;"_"&amp; 384637.11,"")</f>
        <v>Logic4_05.04.2020_384637.11</v>
      </c>
      <c r="R773" s="21" t="e">
        <f ca="1">IF(AND(Q773&lt;&gt; "", COUNTIF(SAP!#REF!,Q773)&gt;0),"Matched", "")</f>
        <v>#REF!</v>
      </c>
    </row>
    <row r="774" spans="1:18" hidden="1">
      <c r="A774" s="21">
        <v>11563327</v>
      </c>
      <c r="B774" s="22">
        <v>43926</v>
      </c>
      <c r="C774" s="22">
        <v>43926</v>
      </c>
      <c r="D774" s="21" t="s">
        <v>10</v>
      </c>
      <c r="E774" s="23">
        <v>0</v>
      </c>
      <c r="F774" s="23">
        <v>0</v>
      </c>
      <c r="G774" s="23">
        <v>4368</v>
      </c>
      <c r="H774" s="23">
        <v>167895.67999999999</v>
      </c>
      <c r="I774" s="21" t="s">
        <v>11</v>
      </c>
      <c r="J774" s="21" t="s">
        <v>12</v>
      </c>
      <c r="K774" s="21" t="str">
        <f t="shared" si="40"/>
        <v/>
      </c>
      <c r="L774" s="21" t="e">
        <f ca="1">IF(AND(K774&lt;&gt; "", COUNTIF(SAP!#REF!,K774)&gt;0),"Matched", "")</f>
        <v>#REF!</v>
      </c>
      <c r="M774" s="21" t="str">
        <f t="shared" si="38"/>
        <v/>
      </c>
      <c r="N774" s="21" t="e">
        <f ca="1">IF(AND(M774&lt;&gt; "", COUNTIF(SAP!#REF!,M774)&gt;0),"Matched", "")</f>
        <v>#REF!</v>
      </c>
      <c r="O774" s="21" t="str">
        <f t="shared" si="39"/>
        <v/>
      </c>
      <c r="P774" s="21" t="e">
        <f ca="1">IF(AND(O774&lt;&gt; "", COUNTIF(SAP!#REF!,O774)&gt;0),"Matched", "")</f>
        <v>#REF!</v>
      </c>
      <c r="Q774" s="21" t="str">
        <f ca="1">IF(OR(D774="AC",D774="TR"),"Logic4"&amp;"_"&amp;TEXT(C774,"dd.mm.yyyy") &amp;"_"&amp; 384637.11,"")</f>
        <v>Logic4_05.04.2020_384637.11</v>
      </c>
      <c r="R774" s="21" t="e">
        <f ca="1">IF(AND(Q774&lt;&gt; "", COUNTIF(SAP!#REF!,Q774)&gt;0),"Matched", "")</f>
        <v>#REF!</v>
      </c>
    </row>
    <row r="775" spans="1:18" hidden="1">
      <c r="A775" s="21">
        <v>11563327</v>
      </c>
      <c r="B775" s="22">
        <v>43926</v>
      </c>
      <c r="C775" s="22">
        <v>43926</v>
      </c>
      <c r="D775" s="21" t="s">
        <v>10</v>
      </c>
      <c r="E775" s="23">
        <v>0</v>
      </c>
      <c r="F775" s="23">
        <v>0</v>
      </c>
      <c r="G775" s="23">
        <v>4390</v>
      </c>
      <c r="H775" s="23">
        <v>172285.68</v>
      </c>
      <c r="I775" s="21" t="s">
        <v>11</v>
      </c>
      <c r="J775" s="21" t="s">
        <v>12</v>
      </c>
      <c r="K775" s="21" t="str">
        <f t="shared" si="40"/>
        <v/>
      </c>
      <c r="L775" s="21" t="e">
        <f ca="1">IF(AND(K775&lt;&gt; "", COUNTIF(SAP!#REF!,K775)&gt;0),"Matched", "")</f>
        <v>#REF!</v>
      </c>
      <c r="M775" s="21" t="str">
        <f t="shared" si="38"/>
        <v/>
      </c>
      <c r="N775" s="21" t="e">
        <f ca="1">IF(AND(M775&lt;&gt; "", COUNTIF(SAP!#REF!,M775)&gt;0),"Matched", "")</f>
        <v>#REF!</v>
      </c>
      <c r="O775" s="21" t="str">
        <f t="shared" si="39"/>
        <v/>
      </c>
      <c r="P775" s="21" t="e">
        <f ca="1">IF(AND(O775&lt;&gt; "", COUNTIF(SAP!#REF!,O775)&gt;0),"Matched", "")</f>
        <v>#REF!</v>
      </c>
      <c r="Q775" s="21" t="str">
        <f ca="1">IF(OR(D775="AC",D775="TR"),"Logic4"&amp;"_"&amp;TEXT(C775,"dd.mm.yyyy") &amp;"_"&amp; 384637.11,"")</f>
        <v>Logic4_05.04.2020_384637.11</v>
      </c>
      <c r="R775" s="21" t="e">
        <f ca="1">IF(AND(Q775&lt;&gt; "", COUNTIF(SAP!#REF!,Q775)&gt;0),"Matched", "")</f>
        <v>#REF!</v>
      </c>
    </row>
    <row r="776" spans="1:18" hidden="1">
      <c r="A776" s="21">
        <v>11563327</v>
      </c>
      <c r="B776" s="22">
        <v>43926</v>
      </c>
      <c r="C776" s="22">
        <v>43926</v>
      </c>
      <c r="D776" s="21" t="s">
        <v>10</v>
      </c>
      <c r="E776" s="23">
        <v>0</v>
      </c>
      <c r="F776" s="23">
        <v>0</v>
      </c>
      <c r="G776" s="23">
        <v>4390.72</v>
      </c>
      <c r="H776" s="23">
        <v>176676.4</v>
      </c>
      <c r="I776" s="21" t="s">
        <v>11</v>
      </c>
      <c r="J776" s="21" t="s">
        <v>12</v>
      </c>
      <c r="K776" s="21" t="str">
        <f t="shared" si="40"/>
        <v/>
      </c>
      <c r="L776" s="21" t="e">
        <f ca="1">IF(AND(K776&lt;&gt; "", COUNTIF(SAP!#REF!,K776)&gt;0),"Matched", "")</f>
        <v>#REF!</v>
      </c>
      <c r="M776" s="21" t="str">
        <f t="shared" si="38"/>
        <v/>
      </c>
      <c r="N776" s="21" t="e">
        <f ca="1">IF(AND(M776&lt;&gt; "", COUNTIF(SAP!#REF!,M776)&gt;0),"Matched", "")</f>
        <v>#REF!</v>
      </c>
      <c r="O776" s="21" t="str">
        <f t="shared" si="39"/>
        <v/>
      </c>
      <c r="P776" s="21" t="e">
        <f ca="1">IF(AND(O776&lt;&gt; "", COUNTIF(SAP!#REF!,O776)&gt;0),"Matched", "")</f>
        <v>#REF!</v>
      </c>
      <c r="Q776" s="21" t="str">
        <f ca="1">IF(OR(D776="AC",D776="TR"),"Logic4"&amp;"_"&amp;TEXT(C776,"dd.mm.yyyy") &amp;"_"&amp; 384637.11,"")</f>
        <v>Logic4_05.04.2020_384637.11</v>
      </c>
      <c r="R776" s="21" t="e">
        <f ca="1">IF(AND(Q776&lt;&gt; "", COUNTIF(SAP!#REF!,Q776)&gt;0),"Matched", "")</f>
        <v>#REF!</v>
      </c>
    </row>
    <row r="777" spans="1:18" hidden="1">
      <c r="A777" s="21">
        <v>11563327</v>
      </c>
      <c r="B777" s="22">
        <v>43926</v>
      </c>
      <c r="C777" s="22">
        <v>43926</v>
      </c>
      <c r="D777" s="21" t="s">
        <v>10</v>
      </c>
      <c r="E777" s="23">
        <v>0</v>
      </c>
      <c r="F777" s="23">
        <v>0</v>
      </c>
      <c r="G777" s="23">
        <v>4554.8</v>
      </c>
      <c r="H777" s="23">
        <v>181231.2</v>
      </c>
      <c r="I777" s="21" t="s">
        <v>11</v>
      </c>
      <c r="J777" s="21" t="s">
        <v>12</v>
      </c>
      <c r="K777" s="21" t="str">
        <f t="shared" si="40"/>
        <v/>
      </c>
      <c r="L777" s="21" t="e">
        <f ca="1">IF(AND(K777&lt;&gt; "", COUNTIF(SAP!#REF!,K777)&gt;0),"Matched", "")</f>
        <v>#REF!</v>
      </c>
      <c r="M777" s="21" t="str">
        <f t="shared" si="38"/>
        <v/>
      </c>
      <c r="N777" s="21" t="e">
        <f ca="1">IF(AND(M777&lt;&gt; "", COUNTIF(SAP!#REF!,M777)&gt;0),"Matched", "")</f>
        <v>#REF!</v>
      </c>
      <c r="O777" s="21" t="str">
        <f t="shared" si="39"/>
        <v/>
      </c>
      <c r="P777" s="21" t="e">
        <f ca="1">IF(AND(O777&lt;&gt; "", COUNTIF(SAP!#REF!,O777)&gt;0),"Matched", "")</f>
        <v>#REF!</v>
      </c>
      <c r="Q777" s="21" t="str">
        <f ca="1">IF(OR(D777="AC",D777="TR"),"Logic4"&amp;"_"&amp;TEXT(C777,"dd.mm.yyyy") &amp;"_"&amp; 384637.11,"")</f>
        <v>Logic4_05.04.2020_384637.11</v>
      </c>
      <c r="R777" s="21" t="e">
        <f ca="1">IF(AND(Q777&lt;&gt; "", COUNTIF(SAP!#REF!,Q777)&gt;0),"Matched", "")</f>
        <v>#REF!</v>
      </c>
    </row>
    <row r="778" spans="1:18" hidden="1">
      <c r="A778" s="21">
        <v>11563327</v>
      </c>
      <c r="B778" s="22">
        <v>43926</v>
      </c>
      <c r="C778" s="22">
        <v>43926</v>
      </c>
      <c r="D778" s="21" t="s">
        <v>10</v>
      </c>
      <c r="E778" s="23">
        <v>0</v>
      </c>
      <c r="F778" s="23">
        <v>0</v>
      </c>
      <c r="G778" s="23">
        <v>4824</v>
      </c>
      <c r="H778" s="23">
        <v>186055.2</v>
      </c>
      <c r="I778" s="21" t="s">
        <v>11</v>
      </c>
      <c r="J778" s="21" t="s">
        <v>12</v>
      </c>
      <c r="K778" s="21" t="str">
        <f t="shared" si="40"/>
        <v/>
      </c>
      <c r="L778" s="21" t="e">
        <f ca="1">IF(AND(K778&lt;&gt; "", COUNTIF(SAP!#REF!,K778)&gt;0),"Matched", "")</f>
        <v>#REF!</v>
      </c>
      <c r="M778" s="21" t="str">
        <f t="shared" si="38"/>
        <v/>
      </c>
      <c r="N778" s="21" t="e">
        <f ca="1">IF(AND(M778&lt;&gt; "", COUNTIF(SAP!#REF!,M778)&gt;0),"Matched", "")</f>
        <v>#REF!</v>
      </c>
      <c r="O778" s="21" t="str">
        <f t="shared" si="39"/>
        <v/>
      </c>
      <c r="P778" s="21" t="e">
        <f ca="1">IF(AND(O778&lt;&gt; "", COUNTIF(SAP!#REF!,O778)&gt;0),"Matched", "")</f>
        <v>#REF!</v>
      </c>
      <c r="Q778" s="21" t="str">
        <f ca="1">IF(OR(D778="AC",D778="TR"),"Logic4"&amp;"_"&amp;TEXT(C778,"dd.mm.yyyy") &amp;"_"&amp; 384637.11,"")</f>
        <v>Logic4_05.04.2020_384637.11</v>
      </c>
      <c r="R778" s="21" t="e">
        <f ca="1">IF(AND(Q778&lt;&gt; "", COUNTIF(SAP!#REF!,Q778)&gt;0),"Matched", "")</f>
        <v>#REF!</v>
      </c>
    </row>
    <row r="779" spans="1:18" hidden="1">
      <c r="A779" s="21">
        <v>11563327</v>
      </c>
      <c r="B779" s="22">
        <v>43926</v>
      </c>
      <c r="C779" s="22">
        <v>43926</v>
      </c>
      <c r="D779" s="21" t="s">
        <v>10</v>
      </c>
      <c r="E779" s="23">
        <v>0</v>
      </c>
      <c r="F779" s="23">
        <v>0</v>
      </c>
      <c r="G779" s="23">
        <v>4960</v>
      </c>
      <c r="H779" s="23">
        <v>191015.2</v>
      </c>
      <c r="I779" s="21" t="s">
        <v>11</v>
      </c>
      <c r="J779" s="21" t="s">
        <v>12</v>
      </c>
      <c r="K779" s="21" t="str">
        <f t="shared" si="40"/>
        <v/>
      </c>
      <c r="L779" s="21" t="e">
        <f ca="1">IF(AND(K779&lt;&gt; "", COUNTIF(SAP!#REF!,K779)&gt;0),"Matched", "")</f>
        <v>#REF!</v>
      </c>
      <c r="M779" s="21" t="str">
        <f t="shared" si="38"/>
        <v/>
      </c>
      <c r="N779" s="21" t="e">
        <f ca="1">IF(AND(M779&lt;&gt; "", COUNTIF(SAP!#REF!,M779)&gt;0),"Matched", "")</f>
        <v>#REF!</v>
      </c>
      <c r="O779" s="21" t="str">
        <f t="shared" si="39"/>
        <v/>
      </c>
      <c r="P779" s="21" t="e">
        <f ca="1">IF(AND(O779&lt;&gt; "", COUNTIF(SAP!#REF!,O779)&gt;0),"Matched", "")</f>
        <v>#REF!</v>
      </c>
      <c r="Q779" s="21" t="str">
        <f ca="1">IF(OR(D779="AC",D779="TR"),"Logic4"&amp;"_"&amp;TEXT(C779,"dd.mm.yyyy") &amp;"_"&amp; 384637.11,"")</f>
        <v>Logic4_05.04.2020_384637.11</v>
      </c>
      <c r="R779" s="21" t="e">
        <f ca="1">IF(AND(Q779&lt;&gt; "", COUNTIF(SAP!#REF!,Q779)&gt;0),"Matched", "")</f>
        <v>#REF!</v>
      </c>
    </row>
    <row r="780" spans="1:18" hidden="1">
      <c r="A780" s="21">
        <v>11563327</v>
      </c>
      <c r="B780" s="22">
        <v>43926</v>
      </c>
      <c r="C780" s="22">
        <v>43926</v>
      </c>
      <c r="D780" s="21" t="s">
        <v>10</v>
      </c>
      <c r="E780" s="23">
        <v>0</v>
      </c>
      <c r="F780" s="23">
        <v>0</v>
      </c>
      <c r="G780" s="23">
        <v>5050</v>
      </c>
      <c r="H780" s="23">
        <v>196065.2</v>
      </c>
      <c r="I780" s="21" t="s">
        <v>11</v>
      </c>
      <c r="J780" s="21" t="s">
        <v>12</v>
      </c>
      <c r="K780" s="21" t="str">
        <f t="shared" si="40"/>
        <v/>
      </c>
      <c r="L780" s="21" t="e">
        <f ca="1">IF(AND(K780&lt;&gt; "", COUNTIF(SAP!#REF!,K780)&gt;0),"Matched", "")</f>
        <v>#REF!</v>
      </c>
      <c r="M780" s="21" t="str">
        <f t="shared" si="38"/>
        <v/>
      </c>
      <c r="N780" s="21" t="e">
        <f ca="1">IF(AND(M780&lt;&gt; "", COUNTIF(SAP!#REF!,M780)&gt;0),"Matched", "")</f>
        <v>#REF!</v>
      </c>
      <c r="O780" s="21" t="str">
        <f t="shared" si="39"/>
        <v/>
      </c>
      <c r="P780" s="21" t="e">
        <f ca="1">IF(AND(O780&lt;&gt; "", COUNTIF(SAP!#REF!,O780)&gt;0),"Matched", "")</f>
        <v>#REF!</v>
      </c>
      <c r="Q780" s="21" t="str">
        <f ca="1">IF(OR(D780="AC",D780="TR"),"Logic4"&amp;"_"&amp;TEXT(C780,"dd.mm.yyyy") &amp;"_"&amp; 384637.11,"")</f>
        <v>Logic4_05.04.2020_384637.11</v>
      </c>
      <c r="R780" s="21" t="e">
        <f ca="1">IF(AND(Q780&lt;&gt; "", COUNTIF(SAP!#REF!,Q780)&gt;0),"Matched", "")</f>
        <v>#REF!</v>
      </c>
    </row>
    <row r="781" spans="1:18" hidden="1">
      <c r="A781" s="21">
        <v>11563327</v>
      </c>
      <c r="B781" s="22">
        <v>43926</v>
      </c>
      <c r="C781" s="22">
        <v>43926</v>
      </c>
      <c r="D781" s="21" t="s">
        <v>10</v>
      </c>
      <c r="E781" s="23">
        <v>0</v>
      </c>
      <c r="F781" s="23">
        <v>0</v>
      </c>
      <c r="G781" s="23">
        <v>5321.8</v>
      </c>
      <c r="H781" s="23">
        <v>201387</v>
      </c>
      <c r="I781" s="21" t="s">
        <v>11</v>
      </c>
      <c r="J781" s="21" t="s">
        <v>12</v>
      </c>
      <c r="K781" s="21" t="str">
        <f t="shared" si="40"/>
        <v/>
      </c>
      <c r="L781" s="21" t="e">
        <f ca="1">IF(AND(K781&lt;&gt; "", COUNTIF(SAP!#REF!,K781)&gt;0),"Matched", "")</f>
        <v>#REF!</v>
      </c>
      <c r="M781" s="21" t="str">
        <f t="shared" si="38"/>
        <v/>
      </c>
      <c r="N781" s="21" t="e">
        <f ca="1">IF(AND(M781&lt;&gt; "", COUNTIF(SAP!#REF!,M781)&gt;0),"Matched", "")</f>
        <v>#REF!</v>
      </c>
      <c r="O781" s="21" t="str">
        <f t="shared" si="39"/>
        <v/>
      </c>
      <c r="P781" s="21" t="e">
        <f ca="1">IF(AND(O781&lt;&gt; "", COUNTIF(SAP!#REF!,O781)&gt;0),"Matched", "")</f>
        <v>#REF!</v>
      </c>
      <c r="Q781" s="21" t="str">
        <f ca="1">IF(OR(D781="AC",D781="TR"),"Logic4"&amp;"_"&amp;TEXT(C781,"dd.mm.yyyy") &amp;"_"&amp; 384637.11,"")</f>
        <v>Logic4_05.04.2020_384637.11</v>
      </c>
      <c r="R781" s="21" t="e">
        <f ca="1">IF(AND(Q781&lt;&gt; "", COUNTIF(SAP!#REF!,Q781)&gt;0),"Matched", "")</f>
        <v>#REF!</v>
      </c>
    </row>
    <row r="782" spans="1:18" hidden="1">
      <c r="A782" s="21">
        <v>11563327</v>
      </c>
      <c r="B782" s="22">
        <v>43926</v>
      </c>
      <c r="C782" s="22">
        <v>43926</v>
      </c>
      <c r="D782" s="21" t="s">
        <v>10</v>
      </c>
      <c r="E782" s="23">
        <v>0</v>
      </c>
      <c r="F782" s="23">
        <v>0</v>
      </c>
      <c r="G782" s="23">
        <v>5337</v>
      </c>
      <c r="H782" s="23">
        <v>206724</v>
      </c>
      <c r="I782" s="21" t="s">
        <v>11</v>
      </c>
      <c r="J782" s="21" t="s">
        <v>12</v>
      </c>
      <c r="K782" s="21" t="str">
        <f t="shared" si="40"/>
        <v/>
      </c>
      <c r="L782" s="21" t="e">
        <f ca="1">IF(AND(K782&lt;&gt; "", COUNTIF(SAP!#REF!,K782)&gt;0),"Matched", "")</f>
        <v>#REF!</v>
      </c>
      <c r="M782" s="21" t="str">
        <f t="shared" si="38"/>
        <v/>
      </c>
      <c r="N782" s="21" t="e">
        <f ca="1">IF(AND(M782&lt;&gt; "", COUNTIF(SAP!#REF!,M782)&gt;0),"Matched", "")</f>
        <v>#REF!</v>
      </c>
      <c r="O782" s="21" t="str">
        <f t="shared" si="39"/>
        <v/>
      </c>
      <c r="P782" s="21" t="e">
        <f ca="1">IF(AND(O782&lt;&gt; "", COUNTIF(SAP!#REF!,O782)&gt;0),"Matched", "")</f>
        <v>#REF!</v>
      </c>
      <c r="Q782" s="21" t="str">
        <f ca="1">IF(OR(D782="AC",D782="TR"),"Logic4"&amp;"_"&amp;TEXT(C782,"dd.mm.yyyy") &amp;"_"&amp; 384637.11,"")</f>
        <v>Logic4_05.04.2020_384637.11</v>
      </c>
      <c r="R782" s="21" t="e">
        <f ca="1">IF(AND(Q782&lt;&gt; "", COUNTIF(SAP!#REF!,Q782)&gt;0),"Matched", "")</f>
        <v>#REF!</v>
      </c>
    </row>
    <row r="783" spans="1:18" hidden="1">
      <c r="A783" s="21">
        <v>11563327</v>
      </c>
      <c r="B783" s="22">
        <v>43926</v>
      </c>
      <c r="C783" s="22">
        <v>43926</v>
      </c>
      <c r="D783" s="21" t="s">
        <v>10</v>
      </c>
      <c r="E783" s="23">
        <v>0</v>
      </c>
      <c r="F783" s="23">
        <v>0</v>
      </c>
      <c r="G783" s="23">
        <v>5410</v>
      </c>
      <c r="H783" s="23">
        <v>212134</v>
      </c>
      <c r="I783" s="21" t="s">
        <v>11</v>
      </c>
      <c r="J783" s="21" t="s">
        <v>12</v>
      </c>
      <c r="K783" s="21" t="str">
        <f t="shared" si="40"/>
        <v/>
      </c>
      <c r="L783" s="21" t="e">
        <f ca="1">IF(AND(K783&lt;&gt; "", COUNTIF(SAP!#REF!,K783)&gt;0),"Matched", "")</f>
        <v>#REF!</v>
      </c>
      <c r="M783" s="21" t="str">
        <f t="shared" si="38"/>
        <v/>
      </c>
      <c r="N783" s="21" t="e">
        <f ca="1">IF(AND(M783&lt;&gt; "", COUNTIF(SAP!#REF!,M783)&gt;0),"Matched", "")</f>
        <v>#REF!</v>
      </c>
      <c r="O783" s="21" t="str">
        <f t="shared" si="39"/>
        <v/>
      </c>
      <c r="P783" s="21" t="e">
        <f ca="1">IF(AND(O783&lt;&gt; "", COUNTIF(SAP!#REF!,O783)&gt;0),"Matched", "")</f>
        <v>#REF!</v>
      </c>
      <c r="Q783" s="21" t="str">
        <f ca="1">IF(OR(D783="AC",D783="TR"),"Logic4"&amp;"_"&amp;TEXT(C783,"dd.mm.yyyy") &amp;"_"&amp; 384637.11,"")</f>
        <v>Logic4_05.04.2020_384637.11</v>
      </c>
      <c r="R783" s="21" t="e">
        <f ca="1">IF(AND(Q783&lt;&gt; "", COUNTIF(SAP!#REF!,Q783)&gt;0),"Matched", "")</f>
        <v>#REF!</v>
      </c>
    </row>
    <row r="784" spans="1:18" hidden="1">
      <c r="A784" s="21">
        <v>11563327</v>
      </c>
      <c r="B784" s="22">
        <v>43926</v>
      </c>
      <c r="C784" s="22">
        <v>43926</v>
      </c>
      <c r="D784" s="21" t="s">
        <v>10</v>
      </c>
      <c r="E784" s="23">
        <v>0</v>
      </c>
      <c r="F784" s="23">
        <v>0</v>
      </c>
      <c r="G784" s="23">
        <v>5430</v>
      </c>
      <c r="H784" s="23">
        <v>217564</v>
      </c>
      <c r="I784" s="21" t="s">
        <v>11</v>
      </c>
      <c r="J784" s="21" t="s">
        <v>12</v>
      </c>
      <c r="K784" s="21" t="str">
        <f t="shared" si="40"/>
        <v/>
      </c>
      <c r="L784" s="21" t="e">
        <f ca="1">IF(AND(K784&lt;&gt; "", COUNTIF(SAP!#REF!,K784)&gt;0),"Matched", "")</f>
        <v>#REF!</v>
      </c>
      <c r="M784" s="21" t="str">
        <f t="shared" si="38"/>
        <v/>
      </c>
      <c r="N784" s="21" t="e">
        <f ca="1">IF(AND(M784&lt;&gt; "", COUNTIF(SAP!#REF!,M784)&gt;0),"Matched", "")</f>
        <v>#REF!</v>
      </c>
      <c r="O784" s="21" t="str">
        <f t="shared" si="39"/>
        <v/>
      </c>
      <c r="P784" s="21" t="e">
        <f ca="1">IF(AND(O784&lt;&gt; "", COUNTIF(SAP!#REF!,O784)&gt;0),"Matched", "")</f>
        <v>#REF!</v>
      </c>
      <c r="Q784" s="21" t="str">
        <f ca="1">IF(OR(D784="AC",D784="TR"),"Logic4"&amp;"_"&amp;TEXT(C784,"dd.mm.yyyy") &amp;"_"&amp; 384637.11,"")</f>
        <v>Logic4_05.04.2020_384637.11</v>
      </c>
      <c r="R784" s="21" t="e">
        <f ca="1">IF(AND(Q784&lt;&gt; "", COUNTIF(SAP!#REF!,Q784)&gt;0),"Matched", "")</f>
        <v>#REF!</v>
      </c>
    </row>
    <row r="785" spans="1:18" hidden="1">
      <c r="A785" s="21">
        <v>11563327</v>
      </c>
      <c r="B785" s="22">
        <v>43926</v>
      </c>
      <c r="C785" s="22">
        <v>43926</v>
      </c>
      <c r="D785" s="21" t="s">
        <v>10</v>
      </c>
      <c r="E785" s="23">
        <v>0</v>
      </c>
      <c r="F785" s="23">
        <v>0</v>
      </c>
      <c r="G785" s="23">
        <v>5710</v>
      </c>
      <c r="H785" s="23">
        <v>223274</v>
      </c>
      <c r="I785" s="21" t="s">
        <v>11</v>
      </c>
      <c r="J785" s="21" t="s">
        <v>12</v>
      </c>
      <c r="K785" s="21" t="str">
        <f t="shared" si="40"/>
        <v/>
      </c>
      <c r="L785" s="21" t="e">
        <f ca="1">IF(AND(K785&lt;&gt; "", COUNTIF(SAP!#REF!,K785)&gt;0),"Matched", "")</f>
        <v>#REF!</v>
      </c>
      <c r="M785" s="21" t="str">
        <f t="shared" si="38"/>
        <v/>
      </c>
      <c r="N785" s="21" t="e">
        <f ca="1">IF(AND(M785&lt;&gt; "", COUNTIF(SAP!#REF!,M785)&gt;0),"Matched", "")</f>
        <v>#REF!</v>
      </c>
      <c r="O785" s="21" t="str">
        <f t="shared" si="39"/>
        <v/>
      </c>
      <c r="P785" s="21" t="e">
        <f ca="1">IF(AND(O785&lt;&gt; "", COUNTIF(SAP!#REF!,O785)&gt;0),"Matched", "")</f>
        <v>#REF!</v>
      </c>
      <c r="Q785" s="21" t="str">
        <f ca="1">IF(OR(D785="AC",D785="TR"),"Logic4"&amp;"_"&amp;TEXT(C785,"dd.mm.yyyy") &amp;"_"&amp; 384637.11,"")</f>
        <v>Logic4_05.04.2020_384637.11</v>
      </c>
      <c r="R785" s="21" t="e">
        <f ca="1">IF(AND(Q785&lt;&gt; "", COUNTIF(SAP!#REF!,Q785)&gt;0),"Matched", "")</f>
        <v>#REF!</v>
      </c>
    </row>
    <row r="786" spans="1:18" hidden="1">
      <c r="A786" s="21">
        <v>11563327</v>
      </c>
      <c r="B786" s="22">
        <v>43926</v>
      </c>
      <c r="C786" s="22">
        <v>43926</v>
      </c>
      <c r="D786" s="21" t="s">
        <v>10</v>
      </c>
      <c r="E786" s="23">
        <v>0</v>
      </c>
      <c r="F786" s="23">
        <v>0</v>
      </c>
      <c r="G786" s="23">
        <v>5784.78</v>
      </c>
      <c r="H786" s="23">
        <v>229058.78</v>
      </c>
      <c r="I786" s="21" t="s">
        <v>11</v>
      </c>
      <c r="J786" s="21" t="s">
        <v>12</v>
      </c>
      <c r="K786" s="21" t="str">
        <f t="shared" si="40"/>
        <v/>
      </c>
      <c r="L786" s="21" t="e">
        <f ca="1">IF(AND(K786&lt;&gt; "", COUNTIF(SAP!#REF!,K786)&gt;0),"Matched", "")</f>
        <v>#REF!</v>
      </c>
      <c r="M786" s="21" t="str">
        <f t="shared" si="38"/>
        <v/>
      </c>
      <c r="N786" s="21" t="e">
        <f ca="1">IF(AND(M786&lt;&gt; "", COUNTIF(SAP!#REF!,M786)&gt;0),"Matched", "")</f>
        <v>#REF!</v>
      </c>
      <c r="O786" s="21" t="str">
        <f t="shared" si="39"/>
        <v/>
      </c>
      <c r="P786" s="21" t="e">
        <f ca="1">IF(AND(O786&lt;&gt; "", COUNTIF(SAP!#REF!,O786)&gt;0),"Matched", "")</f>
        <v>#REF!</v>
      </c>
      <c r="Q786" s="21" t="str">
        <f ca="1">IF(OR(D786="AC",D786="TR"),"Logic4"&amp;"_"&amp;TEXT(C786,"dd.mm.yyyy") &amp;"_"&amp; 384637.11,"")</f>
        <v>Logic4_05.04.2020_384637.11</v>
      </c>
      <c r="R786" s="21" t="e">
        <f ca="1">IF(AND(Q786&lt;&gt; "", COUNTIF(SAP!#REF!,Q786)&gt;0),"Matched", "")</f>
        <v>#REF!</v>
      </c>
    </row>
    <row r="787" spans="1:18" hidden="1">
      <c r="A787" s="21">
        <v>11563327</v>
      </c>
      <c r="B787" s="22">
        <v>43926</v>
      </c>
      <c r="C787" s="22">
        <v>43926</v>
      </c>
      <c r="D787" s="21" t="s">
        <v>10</v>
      </c>
      <c r="E787" s="23">
        <v>0</v>
      </c>
      <c r="F787" s="23">
        <v>0</v>
      </c>
      <c r="G787" s="23">
        <v>6140</v>
      </c>
      <c r="H787" s="23">
        <v>235198.78</v>
      </c>
      <c r="I787" s="21" t="s">
        <v>11</v>
      </c>
      <c r="J787" s="21" t="s">
        <v>12</v>
      </c>
      <c r="K787" s="21" t="str">
        <f t="shared" si="40"/>
        <v/>
      </c>
      <c r="L787" s="21" t="e">
        <f ca="1">IF(AND(K787&lt;&gt; "", COUNTIF(SAP!#REF!,K787)&gt;0),"Matched", "")</f>
        <v>#REF!</v>
      </c>
      <c r="M787" s="21" t="str">
        <f t="shared" si="38"/>
        <v/>
      </c>
      <c r="N787" s="21" t="e">
        <f ca="1">IF(AND(M787&lt;&gt; "", COUNTIF(SAP!#REF!,M787)&gt;0),"Matched", "")</f>
        <v>#REF!</v>
      </c>
      <c r="O787" s="21" t="str">
        <f t="shared" si="39"/>
        <v/>
      </c>
      <c r="P787" s="21" t="e">
        <f ca="1">IF(AND(O787&lt;&gt; "", COUNTIF(SAP!#REF!,O787)&gt;0),"Matched", "")</f>
        <v>#REF!</v>
      </c>
      <c r="Q787" s="21" t="str">
        <f ca="1">IF(OR(D787="AC",D787="TR"),"Logic4"&amp;"_"&amp;TEXT(C787,"dd.mm.yyyy") &amp;"_"&amp; 384637.11,"")</f>
        <v>Logic4_05.04.2020_384637.11</v>
      </c>
      <c r="R787" s="21" t="e">
        <f ca="1">IF(AND(Q787&lt;&gt; "", COUNTIF(SAP!#REF!,Q787)&gt;0),"Matched", "")</f>
        <v>#REF!</v>
      </c>
    </row>
    <row r="788" spans="1:18" hidden="1">
      <c r="A788" s="21">
        <v>11563327</v>
      </c>
      <c r="B788" s="22">
        <v>43926</v>
      </c>
      <c r="C788" s="22">
        <v>43926</v>
      </c>
      <c r="D788" s="21" t="s">
        <v>10</v>
      </c>
      <c r="E788" s="23">
        <v>0</v>
      </c>
      <c r="F788" s="23">
        <v>0</v>
      </c>
      <c r="G788" s="23">
        <v>6235.1</v>
      </c>
      <c r="H788" s="23">
        <v>241433.88</v>
      </c>
      <c r="I788" s="21" t="s">
        <v>11</v>
      </c>
      <c r="J788" s="21" t="s">
        <v>12</v>
      </c>
      <c r="K788" s="21" t="str">
        <f t="shared" si="40"/>
        <v/>
      </c>
      <c r="L788" s="21" t="e">
        <f ca="1">IF(AND(K788&lt;&gt; "", COUNTIF(SAP!#REF!,K788)&gt;0),"Matched", "")</f>
        <v>#REF!</v>
      </c>
      <c r="M788" s="21" t="str">
        <f t="shared" si="38"/>
        <v/>
      </c>
      <c r="N788" s="21" t="e">
        <f ca="1">IF(AND(M788&lt;&gt; "", COUNTIF(SAP!#REF!,M788)&gt;0),"Matched", "")</f>
        <v>#REF!</v>
      </c>
      <c r="O788" s="21" t="str">
        <f t="shared" si="39"/>
        <v/>
      </c>
      <c r="P788" s="21" t="e">
        <f ca="1">IF(AND(O788&lt;&gt; "", COUNTIF(SAP!#REF!,O788)&gt;0),"Matched", "")</f>
        <v>#REF!</v>
      </c>
      <c r="Q788" s="21" t="str">
        <f ca="1">IF(OR(D788="AC",D788="TR"),"Logic4"&amp;"_"&amp;TEXT(C788,"dd.mm.yyyy") &amp;"_"&amp; 384637.11,"")</f>
        <v>Logic4_05.04.2020_384637.11</v>
      </c>
      <c r="R788" s="21" t="e">
        <f ca="1">IF(AND(Q788&lt;&gt; "", COUNTIF(SAP!#REF!,Q788)&gt;0),"Matched", "")</f>
        <v>#REF!</v>
      </c>
    </row>
    <row r="789" spans="1:18" hidden="1">
      <c r="A789" s="21">
        <v>11563327</v>
      </c>
      <c r="B789" s="22">
        <v>43926</v>
      </c>
      <c r="C789" s="22">
        <v>43926</v>
      </c>
      <c r="D789" s="21" t="s">
        <v>10</v>
      </c>
      <c r="E789" s="23">
        <v>0</v>
      </c>
      <c r="F789" s="23">
        <v>0</v>
      </c>
      <c r="G789" s="23">
        <v>6477.5</v>
      </c>
      <c r="H789" s="23">
        <v>247911.38</v>
      </c>
      <c r="I789" s="21" t="s">
        <v>11</v>
      </c>
      <c r="J789" s="21" t="s">
        <v>12</v>
      </c>
      <c r="K789" s="21" t="str">
        <f t="shared" si="40"/>
        <v/>
      </c>
      <c r="L789" s="21" t="e">
        <f ca="1">IF(AND(K789&lt;&gt; "", COUNTIF(SAP!#REF!,K789)&gt;0),"Matched", "")</f>
        <v>#REF!</v>
      </c>
      <c r="M789" s="21" t="str">
        <f t="shared" si="38"/>
        <v/>
      </c>
      <c r="N789" s="21" t="e">
        <f ca="1">IF(AND(M789&lt;&gt; "", COUNTIF(SAP!#REF!,M789)&gt;0),"Matched", "")</f>
        <v>#REF!</v>
      </c>
      <c r="O789" s="21" t="str">
        <f t="shared" si="39"/>
        <v/>
      </c>
      <c r="P789" s="21" t="e">
        <f ca="1">IF(AND(O789&lt;&gt; "", COUNTIF(SAP!#REF!,O789)&gt;0),"Matched", "")</f>
        <v>#REF!</v>
      </c>
      <c r="Q789" s="21" t="str">
        <f ca="1">IF(OR(D789="AC",D789="TR"),"Logic4"&amp;"_"&amp;TEXT(C789,"dd.mm.yyyy") &amp;"_"&amp; 384637.11,"")</f>
        <v>Logic4_05.04.2020_384637.11</v>
      </c>
      <c r="R789" s="21" t="e">
        <f ca="1">IF(AND(Q789&lt;&gt; "", COUNTIF(SAP!#REF!,Q789)&gt;0),"Matched", "")</f>
        <v>#REF!</v>
      </c>
    </row>
    <row r="790" spans="1:18" hidden="1">
      <c r="A790" s="21">
        <v>11563327</v>
      </c>
      <c r="B790" s="22">
        <v>43926</v>
      </c>
      <c r="C790" s="22">
        <v>43926</v>
      </c>
      <c r="D790" s="21" t="s">
        <v>10</v>
      </c>
      <c r="E790" s="23">
        <v>0</v>
      </c>
      <c r="F790" s="23">
        <v>0</v>
      </c>
      <c r="G790" s="23">
        <v>6545.11</v>
      </c>
      <c r="H790" s="23">
        <v>254456.49</v>
      </c>
      <c r="I790" s="21" t="s">
        <v>11</v>
      </c>
      <c r="J790" s="21" t="s">
        <v>12</v>
      </c>
      <c r="K790" s="21" t="str">
        <f t="shared" si="40"/>
        <v/>
      </c>
      <c r="L790" s="21" t="e">
        <f ca="1">IF(AND(K790&lt;&gt; "", COUNTIF(SAP!#REF!,K790)&gt;0),"Matched", "")</f>
        <v>#REF!</v>
      </c>
      <c r="M790" s="21" t="str">
        <f t="shared" si="38"/>
        <v/>
      </c>
      <c r="N790" s="21" t="e">
        <f ca="1">IF(AND(M790&lt;&gt; "", COUNTIF(SAP!#REF!,M790)&gt;0),"Matched", "")</f>
        <v>#REF!</v>
      </c>
      <c r="O790" s="21" t="str">
        <f t="shared" si="39"/>
        <v/>
      </c>
      <c r="P790" s="21" t="e">
        <f ca="1">IF(AND(O790&lt;&gt; "", COUNTIF(SAP!#REF!,O790)&gt;0),"Matched", "")</f>
        <v>#REF!</v>
      </c>
      <c r="Q790" s="21" t="str">
        <f ca="1">IF(OR(D790="AC",D790="TR"),"Logic4"&amp;"_"&amp;TEXT(C790,"dd.mm.yyyy") &amp;"_"&amp; 384637.11,"")</f>
        <v>Logic4_05.04.2020_384637.11</v>
      </c>
      <c r="R790" s="21" t="e">
        <f ca="1">IF(AND(Q790&lt;&gt; "", COUNTIF(SAP!#REF!,Q790)&gt;0),"Matched", "")</f>
        <v>#REF!</v>
      </c>
    </row>
    <row r="791" spans="1:18" hidden="1">
      <c r="A791" s="21">
        <v>11563327</v>
      </c>
      <c r="B791" s="22">
        <v>43926</v>
      </c>
      <c r="C791" s="22">
        <v>43926</v>
      </c>
      <c r="D791" s="21" t="s">
        <v>10</v>
      </c>
      <c r="E791" s="23">
        <v>0</v>
      </c>
      <c r="F791" s="23">
        <v>0</v>
      </c>
      <c r="G791" s="23">
        <v>6764.8</v>
      </c>
      <c r="H791" s="23">
        <v>261221.29</v>
      </c>
      <c r="I791" s="21" t="s">
        <v>11</v>
      </c>
      <c r="J791" s="21" t="s">
        <v>12</v>
      </c>
      <c r="K791" s="21" t="str">
        <f t="shared" si="40"/>
        <v/>
      </c>
      <c r="L791" s="21" t="e">
        <f ca="1">IF(AND(K791&lt;&gt; "", COUNTIF(SAP!#REF!,K791)&gt;0),"Matched", "")</f>
        <v>#REF!</v>
      </c>
      <c r="M791" s="21" t="str">
        <f t="shared" si="38"/>
        <v/>
      </c>
      <c r="N791" s="21" t="e">
        <f ca="1">IF(AND(M791&lt;&gt; "", COUNTIF(SAP!#REF!,M791)&gt;0),"Matched", "")</f>
        <v>#REF!</v>
      </c>
      <c r="O791" s="21" t="str">
        <f t="shared" si="39"/>
        <v/>
      </c>
      <c r="P791" s="21" t="e">
        <f ca="1">IF(AND(O791&lt;&gt; "", COUNTIF(SAP!#REF!,O791)&gt;0),"Matched", "")</f>
        <v>#REF!</v>
      </c>
      <c r="Q791" s="21" t="str">
        <f ca="1">IF(OR(D791="AC",D791="TR"),"Logic4"&amp;"_"&amp;TEXT(C791,"dd.mm.yyyy") &amp;"_"&amp; 384637.11,"")</f>
        <v>Logic4_05.04.2020_384637.11</v>
      </c>
      <c r="R791" s="21" t="e">
        <f ca="1">IF(AND(Q791&lt;&gt; "", COUNTIF(SAP!#REF!,Q791)&gt;0),"Matched", "")</f>
        <v>#REF!</v>
      </c>
    </row>
    <row r="792" spans="1:18" hidden="1">
      <c r="A792" s="21">
        <v>11563327</v>
      </c>
      <c r="B792" s="22">
        <v>43926</v>
      </c>
      <c r="C792" s="22">
        <v>43926</v>
      </c>
      <c r="D792" s="21" t="s">
        <v>10</v>
      </c>
      <c r="E792" s="23">
        <v>0</v>
      </c>
      <c r="F792" s="23">
        <v>0</v>
      </c>
      <c r="G792" s="23">
        <v>6863.7</v>
      </c>
      <c r="H792" s="23">
        <v>268084.99</v>
      </c>
      <c r="I792" s="21" t="s">
        <v>11</v>
      </c>
      <c r="J792" s="21" t="s">
        <v>12</v>
      </c>
      <c r="K792" s="21" t="str">
        <f t="shared" si="40"/>
        <v/>
      </c>
      <c r="L792" s="21" t="e">
        <f ca="1">IF(AND(K792&lt;&gt; "", COUNTIF(SAP!#REF!,K792)&gt;0),"Matched", "")</f>
        <v>#REF!</v>
      </c>
      <c r="M792" s="21" t="str">
        <f t="shared" si="38"/>
        <v/>
      </c>
      <c r="N792" s="21" t="e">
        <f ca="1">IF(AND(M792&lt;&gt; "", COUNTIF(SAP!#REF!,M792)&gt;0),"Matched", "")</f>
        <v>#REF!</v>
      </c>
      <c r="O792" s="21" t="str">
        <f t="shared" si="39"/>
        <v/>
      </c>
      <c r="P792" s="21" t="e">
        <f ca="1">IF(AND(O792&lt;&gt; "", COUNTIF(SAP!#REF!,O792)&gt;0),"Matched", "")</f>
        <v>#REF!</v>
      </c>
      <c r="Q792" s="21" t="str">
        <f ca="1">IF(OR(D792="AC",D792="TR"),"Logic4"&amp;"_"&amp;TEXT(C792,"dd.mm.yyyy") &amp;"_"&amp; 384637.11,"")</f>
        <v>Logic4_05.04.2020_384637.11</v>
      </c>
      <c r="R792" s="21" t="e">
        <f ca="1">IF(AND(Q792&lt;&gt; "", COUNTIF(SAP!#REF!,Q792)&gt;0),"Matched", "")</f>
        <v>#REF!</v>
      </c>
    </row>
    <row r="793" spans="1:18" hidden="1">
      <c r="A793" s="21">
        <v>11563327</v>
      </c>
      <c r="B793" s="22">
        <v>43926</v>
      </c>
      <c r="C793" s="22">
        <v>43926</v>
      </c>
      <c r="D793" s="21" t="s">
        <v>10</v>
      </c>
      <c r="E793" s="23">
        <v>0</v>
      </c>
      <c r="F793" s="23">
        <v>0</v>
      </c>
      <c r="G793" s="23">
        <v>6972.74</v>
      </c>
      <c r="H793" s="23">
        <v>275057.73</v>
      </c>
      <c r="I793" s="21" t="s">
        <v>11</v>
      </c>
      <c r="J793" s="21" t="s">
        <v>12</v>
      </c>
      <c r="K793" s="21" t="str">
        <f t="shared" si="40"/>
        <v/>
      </c>
      <c r="L793" s="21" t="e">
        <f ca="1">IF(AND(K793&lt;&gt; "", COUNTIF(SAP!#REF!,K793)&gt;0),"Matched", "")</f>
        <v>#REF!</v>
      </c>
      <c r="M793" s="21" t="str">
        <f t="shared" si="38"/>
        <v/>
      </c>
      <c r="N793" s="21" t="e">
        <f ca="1">IF(AND(M793&lt;&gt; "", COUNTIF(SAP!#REF!,M793)&gt;0),"Matched", "")</f>
        <v>#REF!</v>
      </c>
      <c r="O793" s="21" t="str">
        <f t="shared" si="39"/>
        <v/>
      </c>
      <c r="P793" s="21" t="e">
        <f ca="1">IF(AND(O793&lt;&gt; "", COUNTIF(SAP!#REF!,O793)&gt;0),"Matched", "")</f>
        <v>#REF!</v>
      </c>
      <c r="Q793" s="21" t="str">
        <f ca="1">IF(OR(D793="AC",D793="TR"),"Logic4"&amp;"_"&amp;TEXT(C793,"dd.mm.yyyy") &amp;"_"&amp; 384637.11,"")</f>
        <v>Logic4_05.04.2020_384637.11</v>
      </c>
      <c r="R793" s="21" t="e">
        <f ca="1">IF(AND(Q793&lt;&gt; "", COUNTIF(SAP!#REF!,Q793)&gt;0),"Matched", "")</f>
        <v>#REF!</v>
      </c>
    </row>
    <row r="794" spans="1:18" hidden="1">
      <c r="A794" s="21">
        <v>11563327</v>
      </c>
      <c r="B794" s="22">
        <v>43926</v>
      </c>
      <c r="C794" s="22">
        <v>43926</v>
      </c>
      <c r="D794" s="21" t="s">
        <v>10</v>
      </c>
      <c r="E794" s="23">
        <v>0</v>
      </c>
      <c r="F794" s="23">
        <v>0</v>
      </c>
      <c r="G794" s="23">
        <v>6990</v>
      </c>
      <c r="H794" s="23">
        <v>282047.73</v>
      </c>
      <c r="I794" s="21" t="s">
        <v>11</v>
      </c>
      <c r="J794" s="21" t="s">
        <v>12</v>
      </c>
      <c r="K794" s="21" t="str">
        <f t="shared" si="40"/>
        <v/>
      </c>
      <c r="L794" s="21" t="e">
        <f ca="1">IF(AND(K794&lt;&gt; "", COUNTIF(SAP!#REF!,K794)&gt;0),"Matched", "")</f>
        <v>#REF!</v>
      </c>
      <c r="M794" s="21" t="str">
        <f t="shared" si="38"/>
        <v/>
      </c>
      <c r="N794" s="21" t="e">
        <f ca="1">IF(AND(M794&lt;&gt; "", COUNTIF(SAP!#REF!,M794)&gt;0),"Matched", "")</f>
        <v>#REF!</v>
      </c>
      <c r="O794" s="21" t="str">
        <f t="shared" si="39"/>
        <v/>
      </c>
      <c r="P794" s="21" t="e">
        <f ca="1">IF(AND(O794&lt;&gt; "", COUNTIF(SAP!#REF!,O794)&gt;0),"Matched", "")</f>
        <v>#REF!</v>
      </c>
      <c r="Q794" s="21" t="str">
        <f ca="1">IF(OR(D794="AC",D794="TR"),"Logic4"&amp;"_"&amp;TEXT(C794,"dd.mm.yyyy") &amp;"_"&amp; 384637.11,"")</f>
        <v>Logic4_05.04.2020_384637.11</v>
      </c>
      <c r="R794" s="21" t="e">
        <f ca="1">IF(AND(Q794&lt;&gt; "", COUNTIF(SAP!#REF!,Q794)&gt;0),"Matched", "")</f>
        <v>#REF!</v>
      </c>
    </row>
    <row r="795" spans="1:18" hidden="1">
      <c r="A795" s="21">
        <v>11563327</v>
      </c>
      <c r="B795" s="22">
        <v>43926</v>
      </c>
      <c r="C795" s="22">
        <v>43926</v>
      </c>
      <c r="D795" s="21" t="s">
        <v>10</v>
      </c>
      <c r="E795" s="23">
        <v>0</v>
      </c>
      <c r="F795" s="23">
        <v>0</v>
      </c>
      <c r="G795" s="23">
        <v>8151.6</v>
      </c>
      <c r="H795" s="23">
        <v>290199.33</v>
      </c>
      <c r="I795" s="21" t="s">
        <v>11</v>
      </c>
      <c r="J795" s="21" t="s">
        <v>12</v>
      </c>
      <c r="K795" s="21" t="str">
        <f t="shared" si="40"/>
        <v/>
      </c>
      <c r="L795" s="21" t="e">
        <f ca="1">IF(AND(K795&lt;&gt; "", COUNTIF(SAP!#REF!,K795)&gt;0),"Matched", "")</f>
        <v>#REF!</v>
      </c>
      <c r="M795" s="21" t="str">
        <f t="shared" si="38"/>
        <v/>
      </c>
      <c r="N795" s="21" t="e">
        <f ca="1">IF(AND(M795&lt;&gt; "", COUNTIF(SAP!#REF!,M795)&gt;0),"Matched", "")</f>
        <v>#REF!</v>
      </c>
      <c r="O795" s="21" t="str">
        <f t="shared" si="39"/>
        <v/>
      </c>
      <c r="P795" s="21" t="e">
        <f ca="1">IF(AND(O795&lt;&gt; "", COUNTIF(SAP!#REF!,O795)&gt;0),"Matched", "")</f>
        <v>#REF!</v>
      </c>
      <c r="Q795" s="21" t="str">
        <f ca="1">IF(OR(D795="AC",D795="TR"),"Logic4"&amp;"_"&amp;TEXT(C795,"dd.mm.yyyy") &amp;"_"&amp; 384637.11,"")</f>
        <v>Logic4_05.04.2020_384637.11</v>
      </c>
      <c r="R795" s="21" t="e">
        <f ca="1">IF(AND(Q795&lt;&gt; "", COUNTIF(SAP!#REF!,Q795)&gt;0),"Matched", "")</f>
        <v>#REF!</v>
      </c>
    </row>
    <row r="796" spans="1:18" hidden="1">
      <c r="A796" s="21">
        <v>11563327</v>
      </c>
      <c r="B796" s="22">
        <v>43926</v>
      </c>
      <c r="C796" s="22">
        <v>43926</v>
      </c>
      <c r="D796" s="21" t="s">
        <v>10</v>
      </c>
      <c r="E796" s="23">
        <v>0</v>
      </c>
      <c r="F796" s="23">
        <v>0</v>
      </c>
      <c r="G796" s="23">
        <v>8220</v>
      </c>
      <c r="H796" s="23">
        <v>298419.33</v>
      </c>
      <c r="I796" s="21" t="s">
        <v>11</v>
      </c>
      <c r="J796" s="21" t="s">
        <v>12</v>
      </c>
      <c r="K796" s="21" t="str">
        <f t="shared" si="40"/>
        <v/>
      </c>
      <c r="L796" s="21" t="e">
        <f ca="1">IF(AND(K796&lt;&gt; "", COUNTIF(SAP!#REF!,K796)&gt;0),"Matched", "")</f>
        <v>#REF!</v>
      </c>
      <c r="M796" s="21" t="str">
        <f t="shared" si="38"/>
        <v/>
      </c>
      <c r="N796" s="21" t="e">
        <f ca="1">IF(AND(M796&lt;&gt; "", COUNTIF(SAP!#REF!,M796)&gt;0),"Matched", "")</f>
        <v>#REF!</v>
      </c>
      <c r="O796" s="21" t="str">
        <f t="shared" si="39"/>
        <v/>
      </c>
      <c r="P796" s="21" t="e">
        <f ca="1">IF(AND(O796&lt;&gt; "", COUNTIF(SAP!#REF!,O796)&gt;0),"Matched", "")</f>
        <v>#REF!</v>
      </c>
      <c r="Q796" s="21" t="str">
        <f ca="1">IF(OR(D796="AC",D796="TR"),"Logic4"&amp;"_"&amp;TEXT(C796,"dd.mm.yyyy") &amp;"_"&amp; 384637.11,"")</f>
        <v>Logic4_05.04.2020_384637.11</v>
      </c>
      <c r="R796" s="21" t="e">
        <f ca="1">IF(AND(Q796&lt;&gt; "", COUNTIF(SAP!#REF!,Q796)&gt;0),"Matched", "")</f>
        <v>#REF!</v>
      </c>
    </row>
    <row r="797" spans="1:18" hidden="1">
      <c r="A797" s="21">
        <v>11563327</v>
      </c>
      <c r="B797" s="22">
        <v>43926</v>
      </c>
      <c r="C797" s="22">
        <v>43926</v>
      </c>
      <c r="D797" s="21" t="s">
        <v>10</v>
      </c>
      <c r="E797" s="23">
        <v>0</v>
      </c>
      <c r="F797" s="23">
        <v>0</v>
      </c>
      <c r="G797" s="23">
        <v>8260.2000000000007</v>
      </c>
      <c r="H797" s="23">
        <v>306679.53000000003</v>
      </c>
      <c r="I797" s="21" t="s">
        <v>11</v>
      </c>
      <c r="J797" s="21" t="s">
        <v>12</v>
      </c>
      <c r="K797" s="21" t="str">
        <f t="shared" si="40"/>
        <v/>
      </c>
      <c r="L797" s="21" t="e">
        <f ca="1">IF(AND(K797&lt;&gt; "", COUNTIF(SAP!#REF!,K797)&gt;0),"Matched", "")</f>
        <v>#REF!</v>
      </c>
      <c r="M797" s="21" t="str">
        <f t="shared" si="38"/>
        <v/>
      </c>
      <c r="N797" s="21" t="e">
        <f ca="1">IF(AND(M797&lt;&gt; "", COUNTIF(SAP!#REF!,M797)&gt;0),"Matched", "")</f>
        <v>#REF!</v>
      </c>
      <c r="O797" s="21" t="str">
        <f t="shared" si="39"/>
        <v/>
      </c>
      <c r="P797" s="21" t="e">
        <f ca="1">IF(AND(O797&lt;&gt; "", COUNTIF(SAP!#REF!,O797)&gt;0),"Matched", "")</f>
        <v>#REF!</v>
      </c>
      <c r="Q797" s="21" t="str">
        <f ca="1">IF(OR(D797="AC",D797="TR"),"Logic4"&amp;"_"&amp;TEXT(C797,"dd.mm.yyyy") &amp;"_"&amp; 384637.11,"")</f>
        <v>Logic4_05.04.2020_384637.11</v>
      </c>
      <c r="R797" s="21" t="e">
        <f ca="1">IF(AND(Q797&lt;&gt; "", COUNTIF(SAP!#REF!,Q797)&gt;0),"Matched", "")</f>
        <v>#REF!</v>
      </c>
    </row>
    <row r="798" spans="1:18" hidden="1">
      <c r="A798" s="21">
        <v>11563327</v>
      </c>
      <c r="B798" s="22">
        <v>43926</v>
      </c>
      <c r="C798" s="22">
        <v>43926</v>
      </c>
      <c r="D798" s="21" t="s">
        <v>10</v>
      </c>
      <c r="E798" s="23">
        <v>0</v>
      </c>
      <c r="F798" s="23">
        <v>0</v>
      </c>
      <c r="G798" s="23">
        <v>8310.7999999999993</v>
      </c>
      <c r="H798" s="23">
        <v>314990.33</v>
      </c>
      <c r="I798" s="21" t="s">
        <v>11</v>
      </c>
      <c r="J798" s="21" t="s">
        <v>12</v>
      </c>
      <c r="K798" s="21" t="str">
        <f t="shared" si="40"/>
        <v/>
      </c>
      <c r="L798" s="21" t="e">
        <f ca="1">IF(AND(K798&lt;&gt; "", COUNTIF(SAP!#REF!,K798)&gt;0),"Matched", "")</f>
        <v>#REF!</v>
      </c>
      <c r="M798" s="21" t="str">
        <f t="shared" si="38"/>
        <v/>
      </c>
      <c r="N798" s="21" t="e">
        <f ca="1">IF(AND(M798&lt;&gt; "", COUNTIF(SAP!#REF!,M798)&gt;0),"Matched", "")</f>
        <v>#REF!</v>
      </c>
      <c r="O798" s="21" t="str">
        <f t="shared" si="39"/>
        <v/>
      </c>
      <c r="P798" s="21" t="e">
        <f ca="1">IF(AND(O798&lt;&gt; "", COUNTIF(SAP!#REF!,O798)&gt;0),"Matched", "")</f>
        <v>#REF!</v>
      </c>
      <c r="Q798" s="21" t="str">
        <f ca="1">IF(OR(D798="AC",D798="TR"),"Logic4"&amp;"_"&amp;TEXT(C798,"dd.mm.yyyy") &amp;"_"&amp; 384637.11,"")</f>
        <v>Logic4_05.04.2020_384637.11</v>
      </c>
      <c r="R798" s="21" t="e">
        <f ca="1">IF(AND(Q798&lt;&gt; "", COUNTIF(SAP!#REF!,Q798)&gt;0),"Matched", "")</f>
        <v>#REF!</v>
      </c>
    </row>
    <row r="799" spans="1:18" hidden="1">
      <c r="A799" s="21">
        <v>11563327</v>
      </c>
      <c r="B799" s="22">
        <v>43926</v>
      </c>
      <c r="C799" s="22">
        <v>43926</v>
      </c>
      <c r="D799" s="21" t="s">
        <v>10</v>
      </c>
      <c r="E799" s="23">
        <v>0</v>
      </c>
      <c r="F799" s="23">
        <v>0</v>
      </c>
      <c r="G799" s="23">
        <v>9029</v>
      </c>
      <c r="H799" s="23">
        <v>324019.33</v>
      </c>
      <c r="I799" s="21" t="s">
        <v>11</v>
      </c>
      <c r="J799" s="21" t="s">
        <v>12</v>
      </c>
      <c r="K799" s="21" t="str">
        <f t="shared" si="40"/>
        <v/>
      </c>
      <c r="L799" s="21" t="e">
        <f ca="1">IF(AND(K799&lt;&gt; "", COUNTIF(SAP!#REF!,K799)&gt;0),"Matched", "")</f>
        <v>#REF!</v>
      </c>
      <c r="M799" s="21" t="str">
        <f t="shared" si="38"/>
        <v/>
      </c>
      <c r="N799" s="21" t="e">
        <f ca="1">IF(AND(M799&lt;&gt; "", COUNTIF(SAP!#REF!,M799)&gt;0),"Matched", "")</f>
        <v>#REF!</v>
      </c>
      <c r="O799" s="21" t="str">
        <f t="shared" si="39"/>
        <v/>
      </c>
      <c r="P799" s="21" t="e">
        <f ca="1">IF(AND(O799&lt;&gt; "", COUNTIF(SAP!#REF!,O799)&gt;0),"Matched", "")</f>
        <v>#REF!</v>
      </c>
      <c r="Q799" s="21" t="str">
        <f ca="1">IF(OR(D799="AC",D799="TR"),"Logic4"&amp;"_"&amp;TEXT(C799,"dd.mm.yyyy") &amp;"_"&amp; 384637.11,"")</f>
        <v>Logic4_05.04.2020_384637.11</v>
      </c>
      <c r="R799" s="21" t="e">
        <f ca="1">IF(AND(Q799&lt;&gt; "", COUNTIF(SAP!#REF!,Q799)&gt;0),"Matched", "")</f>
        <v>#REF!</v>
      </c>
    </row>
    <row r="800" spans="1:18" hidden="1">
      <c r="A800" s="21">
        <v>11563327</v>
      </c>
      <c r="B800" s="22">
        <v>43926</v>
      </c>
      <c r="C800" s="22">
        <v>43926</v>
      </c>
      <c r="D800" s="21" t="s">
        <v>10</v>
      </c>
      <c r="E800" s="23">
        <v>0</v>
      </c>
      <c r="F800" s="23">
        <v>0</v>
      </c>
      <c r="G800" s="23">
        <v>9450</v>
      </c>
      <c r="H800" s="23">
        <v>333469.33</v>
      </c>
      <c r="I800" s="21" t="s">
        <v>11</v>
      </c>
      <c r="J800" s="21" t="s">
        <v>12</v>
      </c>
      <c r="K800" s="21" t="str">
        <f t="shared" si="40"/>
        <v/>
      </c>
      <c r="L800" s="21" t="e">
        <f ca="1">IF(AND(K800&lt;&gt; "", COUNTIF(SAP!#REF!,K800)&gt;0),"Matched", "")</f>
        <v>#REF!</v>
      </c>
      <c r="M800" s="21" t="str">
        <f t="shared" si="38"/>
        <v/>
      </c>
      <c r="N800" s="21" t="e">
        <f ca="1">IF(AND(M800&lt;&gt; "", COUNTIF(SAP!#REF!,M800)&gt;0),"Matched", "")</f>
        <v>#REF!</v>
      </c>
      <c r="O800" s="21" t="str">
        <f t="shared" si="39"/>
        <v/>
      </c>
      <c r="P800" s="21" t="e">
        <f ca="1">IF(AND(O800&lt;&gt; "", COUNTIF(SAP!#REF!,O800)&gt;0),"Matched", "")</f>
        <v>#REF!</v>
      </c>
      <c r="Q800" s="21" t="str">
        <f ca="1">IF(OR(D800="AC",D800="TR"),"Logic4"&amp;"_"&amp;TEXT(C800,"dd.mm.yyyy") &amp;"_"&amp; 384637.11,"")</f>
        <v>Logic4_05.04.2020_384637.11</v>
      </c>
      <c r="R800" s="21" t="e">
        <f ca="1">IF(AND(Q800&lt;&gt; "", COUNTIF(SAP!#REF!,Q800)&gt;0),"Matched", "")</f>
        <v>#REF!</v>
      </c>
    </row>
    <row r="801" spans="1:20" hidden="1">
      <c r="A801" s="21">
        <v>11563327</v>
      </c>
      <c r="B801" s="22">
        <v>43926</v>
      </c>
      <c r="C801" s="22">
        <v>43926</v>
      </c>
      <c r="D801" s="21" t="s">
        <v>10</v>
      </c>
      <c r="E801" s="23">
        <v>0</v>
      </c>
      <c r="F801" s="23">
        <v>0</v>
      </c>
      <c r="G801" s="23">
        <v>9826.8799999999992</v>
      </c>
      <c r="H801" s="23">
        <v>343296.21</v>
      </c>
      <c r="I801" s="21" t="s">
        <v>11</v>
      </c>
      <c r="J801" s="21" t="s">
        <v>12</v>
      </c>
      <c r="K801" s="21" t="str">
        <f t="shared" si="40"/>
        <v/>
      </c>
      <c r="L801" s="21" t="e">
        <f ca="1">IF(AND(K801&lt;&gt; "", COUNTIF(SAP!#REF!,K801)&gt;0),"Matched", "")</f>
        <v>#REF!</v>
      </c>
      <c r="M801" s="21" t="str">
        <f t="shared" si="38"/>
        <v/>
      </c>
      <c r="N801" s="21" t="e">
        <f ca="1">IF(AND(M801&lt;&gt; "", COUNTIF(SAP!#REF!,M801)&gt;0),"Matched", "")</f>
        <v>#REF!</v>
      </c>
      <c r="O801" s="21" t="str">
        <f t="shared" si="39"/>
        <v/>
      </c>
      <c r="P801" s="21" t="e">
        <f ca="1">IF(AND(O801&lt;&gt; "", COUNTIF(SAP!#REF!,O801)&gt;0),"Matched", "")</f>
        <v>#REF!</v>
      </c>
      <c r="Q801" s="21" t="str">
        <f ca="1">IF(OR(D801="AC",D801="TR"),"Logic4"&amp;"_"&amp;TEXT(C801,"dd.mm.yyyy") &amp;"_"&amp; 384637.11,"")</f>
        <v>Logic4_05.04.2020_384637.11</v>
      </c>
      <c r="R801" s="21" t="e">
        <f ca="1">IF(AND(Q801&lt;&gt; "", COUNTIF(SAP!#REF!,Q801)&gt;0),"Matched", "")</f>
        <v>#REF!</v>
      </c>
    </row>
    <row r="802" spans="1:20" hidden="1">
      <c r="A802" s="21">
        <v>11563327</v>
      </c>
      <c r="B802" s="22">
        <v>43926</v>
      </c>
      <c r="C802" s="22">
        <v>43926</v>
      </c>
      <c r="D802" s="21" t="s">
        <v>10</v>
      </c>
      <c r="E802" s="23">
        <v>0</v>
      </c>
      <c r="F802" s="23">
        <v>0</v>
      </c>
      <c r="G802" s="23">
        <v>9830.7000000000007</v>
      </c>
      <c r="H802" s="23">
        <v>353126.91</v>
      </c>
      <c r="I802" s="21" t="s">
        <v>11</v>
      </c>
      <c r="J802" s="21" t="s">
        <v>12</v>
      </c>
      <c r="K802" s="21" t="str">
        <f t="shared" si="40"/>
        <v/>
      </c>
      <c r="L802" s="21" t="e">
        <f ca="1">IF(AND(K802&lt;&gt; "", COUNTIF(SAP!#REF!,K802)&gt;0),"Matched", "")</f>
        <v>#REF!</v>
      </c>
      <c r="M802" s="21" t="str">
        <f t="shared" si="38"/>
        <v/>
      </c>
      <c r="N802" s="21" t="e">
        <f ca="1">IF(AND(M802&lt;&gt; "", COUNTIF(SAP!#REF!,M802)&gt;0),"Matched", "")</f>
        <v>#REF!</v>
      </c>
      <c r="O802" s="21" t="str">
        <f t="shared" si="39"/>
        <v/>
      </c>
      <c r="P802" s="21" t="e">
        <f ca="1">IF(AND(O802&lt;&gt; "", COUNTIF(SAP!#REF!,O802)&gt;0),"Matched", "")</f>
        <v>#REF!</v>
      </c>
      <c r="Q802" s="21" t="str">
        <f ca="1">IF(OR(D802="AC",D802="TR"),"Logic4"&amp;"_"&amp;TEXT(C802,"dd.mm.yyyy") &amp;"_"&amp; 384637.11,"")</f>
        <v>Logic4_05.04.2020_384637.11</v>
      </c>
      <c r="R802" s="21" t="e">
        <f ca="1">IF(AND(Q802&lt;&gt; "", COUNTIF(SAP!#REF!,Q802)&gt;0),"Matched", "")</f>
        <v>#REF!</v>
      </c>
    </row>
    <row r="803" spans="1:20" hidden="1">
      <c r="A803" s="21">
        <v>11563327</v>
      </c>
      <c r="B803" s="22">
        <v>43926</v>
      </c>
      <c r="C803" s="22">
        <v>43926</v>
      </c>
      <c r="D803" s="21" t="s">
        <v>10</v>
      </c>
      <c r="E803" s="23">
        <v>0</v>
      </c>
      <c r="F803" s="23">
        <v>0</v>
      </c>
      <c r="G803" s="23">
        <v>11333.9</v>
      </c>
      <c r="H803" s="23">
        <v>364460.81</v>
      </c>
      <c r="I803" s="21" t="s">
        <v>11</v>
      </c>
      <c r="J803" s="21" t="s">
        <v>12</v>
      </c>
      <c r="K803" s="21" t="str">
        <f t="shared" si="40"/>
        <v/>
      </c>
      <c r="L803" s="21" t="e">
        <f ca="1">IF(AND(K803&lt;&gt; "", COUNTIF(SAP!#REF!,K803)&gt;0),"Matched", "")</f>
        <v>#REF!</v>
      </c>
      <c r="M803" s="21" t="str">
        <f t="shared" si="38"/>
        <v/>
      </c>
      <c r="N803" s="21" t="e">
        <f ca="1">IF(AND(M803&lt;&gt; "", COUNTIF(SAP!#REF!,M803)&gt;0),"Matched", "")</f>
        <v>#REF!</v>
      </c>
      <c r="O803" s="21" t="str">
        <f t="shared" si="39"/>
        <v/>
      </c>
      <c r="P803" s="21" t="e">
        <f ca="1">IF(AND(O803&lt;&gt; "", COUNTIF(SAP!#REF!,O803)&gt;0),"Matched", "")</f>
        <v>#REF!</v>
      </c>
      <c r="Q803" s="21" t="str">
        <f ca="1">IF(OR(D803="AC",D803="TR"),"Logic4"&amp;"_"&amp;TEXT(C803,"dd.mm.yyyy") &amp;"_"&amp; 384637.11,"")</f>
        <v>Logic4_05.04.2020_384637.11</v>
      </c>
      <c r="R803" s="21" t="e">
        <f ca="1">IF(AND(Q803&lt;&gt; "", COUNTIF(SAP!#REF!,Q803)&gt;0),"Matched", "")</f>
        <v>#REF!</v>
      </c>
    </row>
    <row r="804" spans="1:20" hidden="1">
      <c r="A804" s="21">
        <v>11563327</v>
      </c>
      <c r="B804" s="22">
        <v>43926</v>
      </c>
      <c r="C804" s="22">
        <v>43926</v>
      </c>
      <c r="D804" s="21" t="s">
        <v>10</v>
      </c>
      <c r="E804" s="23">
        <v>0</v>
      </c>
      <c r="F804" s="23">
        <v>0</v>
      </c>
      <c r="G804" s="23">
        <v>20176.3</v>
      </c>
      <c r="H804" s="23">
        <v>384637.11</v>
      </c>
      <c r="I804" s="21" t="s">
        <v>11</v>
      </c>
      <c r="J804" s="21" t="s">
        <v>12</v>
      </c>
      <c r="K804" s="21" t="str">
        <f t="shared" si="40"/>
        <v/>
      </c>
      <c r="L804" s="21" t="e">
        <f ca="1">IF(AND(K804&lt;&gt; "", COUNTIF(SAP!#REF!,K804)&gt;0),"Matched", "")</f>
        <v>#REF!</v>
      </c>
      <c r="M804" s="21" t="str">
        <f t="shared" si="38"/>
        <v/>
      </c>
      <c r="N804" s="21" t="e">
        <f ca="1">IF(AND(M804&lt;&gt; "", COUNTIF(SAP!#REF!,M804)&gt;0),"Matched", "")</f>
        <v>#REF!</v>
      </c>
      <c r="O804" s="21" t="str">
        <f t="shared" si="39"/>
        <v/>
      </c>
      <c r="P804" s="21" t="e">
        <f ca="1">IF(AND(O804&lt;&gt; "", COUNTIF(SAP!#REF!,O804)&gt;0),"Matched", "")</f>
        <v>#REF!</v>
      </c>
      <c r="Q804" s="21" t="str">
        <f ca="1">IF(OR(D804="AC",D804="TR"),"Logic4"&amp;"_"&amp;TEXT(C804,"dd.mm.yyyy") &amp;"_"&amp; 384637.11,"")</f>
        <v>Logic4_05.04.2020_384637.11</v>
      </c>
      <c r="R804" s="21" t="e">
        <f ca="1">IF(AND(Q804&lt;&gt; "", COUNTIF(SAP!#REF!,Q804)&gt;0),"Matched", "")</f>
        <v>#REF!</v>
      </c>
    </row>
    <row r="805" spans="1:20" hidden="1">
      <c r="A805" s="21">
        <v>11563327</v>
      </c>
      <c r="B805" s="22">
        <v>43926</v>
      </c>
      <c r="C805" s="22">
        <v>43926</v>
      </c>
      <c r="D805" s="21" t="s">
        <v>13</v>
      </c>
      <c r="E805" s="23">
        <v>0</v>
      </c>
      <c r="F805" s="23">
        <v>1.96</v>
      </c>
      <c r="G805" s="23">
        <v>0</v>
      </c>
      <c r="H805" s="23">
        <v>384635.15</v>
      </c>
      <c r="I805" s="21" t="s">
        <v>14</v>
      </c>
      <c r="J805" s="21" t="s">
        <v>15</v>
      </c>
      <c r="K805" s="21" t="str">
        <f t="shared" si="40"/>
        <v/>
      </c>
      <c r="L805" s="21" t="e">
        <f ca="1">IF(AND(K805&lt;&gt; "", COUNTIF(SAP!#REF!,K805)&gt;0),"Matched", "")</f>
        <v>#REF!</v>
      </c>
      <c r="M805" s="21" t="str">
        <f t="shared" si="38"/>
        <v/>
      </c>
      <c r="N805" s="21" t="e">
        <f ca="1">IF(AND(M805&lt;&gt; "", COUNTIF(SAP!#REF!,M805)&gt;0),"Matched", "")</f>
        <v>#REF!</v>
      </c>
      <c r="O805" s="21" t="str">
        <f t="shared" si="39"/>
        <v/>
      </c>
      <c r="P805" s="21" t="e">
        <f ca="1">IF(AND(O805&lt;&gt; "", COUNTIF(SAP!#REF!,O805)&gt;0),"Matched", "")</f>
        <v>#REF!</v>
      </c>
      <c r="R805" s="21" t="e">
        <f ca="1">IF(AND(Q805&lt;&gt; "", COUNTIF(SAP!#REF!,Q805)&gt;0),"Matched", "")</f>
        <v>#REF!</v>
      </c>
      <c r="S805" s="21" t="str">
        <f ca="1">IF(AND(D805="AD", I805="800TAX  "),"Logic5"&amp;"_"&amp;TEXT(C805,"dd.mm.yyyy") &amp;"_"&amp; 152.1,"")</f>
        <v>Logic5_05.04.2020_152.1</v>
      </c>
      <c r="T805" s="21" t="e">
        <f ca="1">IF(AND(S805&lt;&gt; "", COUNTIF(SAP!#REF!,S805)&gt;0),"Matched", "")</f>
        <v>#REF!</v>
      </c>
    </row>
    <row r="806" spans="1:20" hidden="1">
      <c r="A806" s="21">
        <v>11563327</v>
      </c>
      <c r="B806" s="22">
        <v>43926</v>
      </c>
      <c r="C806" s="22">
        <v>43926</v>
      </c>
      <c r="D806" s="21" t="s">
        <v>13</v>
      </c>
      <c r="E806" s="23">
        <v>0</v>
      </c>
      <c r="F806" s="23">
        <v>7.04</v>
      </c>
      <c r="G806" s="23">
        <v>0</v>
      </c>
      <c r="H806" s="23">
        <v>384628.11</v>
      </c>
      <c r="I806" s="21" t="s">
        <v>14</v>
      </c>
      <c r="J806" s="21" t="s">
        <v>15</v>
      </c>
      <c r="K806" s="21" t="str">
        <f t="shared" si="40"/>
        <v/>
      </c>
      <c r="L806" s="21" t="e">
        <f ca="1">IF(AND(K806&lt;&gt; "", COUNTIF(SAP!#REF!,K806)&gt;0),"Matched", "")</f>
        <v>#REF!</v>
      </c>
      <c r="M806" s="21" t="str">
        <f t="shared" si="38"/>
        <v/>
      </c>
      <c r="N806" s="21" t="e">
        <f ca="1">IF(AND(M806&lt;&gt; "", COUNTIF(SAP!#REF!,M806)&gt;0),"Matched", "")</f>
        <v>#REF!</v>
      </c>
      <c r="O806" s="21" t="str">
        <f t="shared" si="39"/>
        <v/>
      </c>
      <c r="P806" s="21" t="e">
        <f ca="1">IF(AND(O806&lt;&gt; "", COUNTIF(SAP!#REF!,O806)&gt;0),"Matched", "")</f>
        <v>#REF!</v>
      </c>
      <c r="R806" s="21" t="e">
        <f ca="1">IF(AND(Q806&lt;&gt; "", COUNTIF(SAP!#REF!,Q806)&gt;0),"Matched", "")</f>
        <v>#REF!</v>
      </c>
      <c r="S806" s="21" t="str">
        <f ca="1">IF(AND(D806="AD", I806="800TAX  "),"Logic5"&amp;"_"&amp;TEXT(C806,"dd.mm.yyyy") &amp;"_"&amp; 152.1,"")</f>
        <v>Logic5_05.04.2020_152.1</v>
      </c>
      <c r="T806" s="21" t="e">
        <f ca="1">IF(AND(S806&lt;&gt; "", COUNTIF(SAP!#REF!,S806)&gt;0),"Matched", "")</f>
        <v>#REF!</v>
      </c>
    </row>
    <row r="807" spans="1:20" hidden="1">
      <c r="A807" s="21">
        <v>11563327</v>
      </c>
      <c r="B807" s="22">
        <v>43926</v>
      </c>
      <c r="C807" s="22">
        <v>43926</v>
      </c>
      <c r="D807" s="21" t="s">
        <v>13</v>
      </c>
      <c r="E807" s="23">
        <v>0</v>
      </c>
      <c r="F807" s="23">
        <v>7.48</v>
      </c>
      <c r="G807" s="23">
        <v>0</v>
      </c>
      <c r="H807" s="23">
        <v>384620.63</v>
      </c>
      <c r="I807" s="21" t="s">
        <v>14</v>
      </c>
      <c r="J807" s="21" t="s">
        <v>15</v>
      </c>
      <c r="K807" s="21" t="str">
        <f t="shared" si="40"/>
        <v/>
      </c>
      <c r="L807" s="21" t="e">
        <f ca="1">IF(AND(K807&lt;&gt; "", COUNTIF(SAP!#REF!,K807)&gt;0),"Matched", "")</f>
        <v>#REF!</v>
      </c>
      <c r="M807" s="21" t="str">
        <f t="shared" si="38"/>
        <v/>
      </c>
      <c r="N807" s="21" t="e">
        <f ca="1">IF(AND(M807&lt;&gt; "", COUNTIF(SAP!#REF!,M807)&gt;0),"Matched", "")</f>
        <v>#REF!</v>
      </c>
      <c r="O807" s="21" t="str">
        <f t="shared" si="39"/>
        <v/>
      </c>
      <c r="P807" s="21" t="e">
        <f ca="1">IF(AND(O807&lt;&gt; "", COUNTIF(SAP!#REF!,O807)&gt;0),"Matched", "")</f>
        <v>#REF!</v>
      </c>
      <c r="R807" s="21" t="e">
        <f ca="1">IF(AND(Q807&lt;&gt; "", COUNTIF(SAP!#REF!,Q807)&gt;0),"Matched", "")</f>
        <v>#REF!</v>
      </c>
      <c r="S807" s="21" t="str">
        <f ca="1">IF(AND(D807="AD", I807="800TAX  "),"Logic5"&amp;"_"&amp;TEXT(C807,"dd.mm.yyyy") &amp;"_"&amp; 152.1,"")</f>
        <v>Logic5_05.04.2020_152.1</v>
      </c>
      <c r="T807" s="21" t="e">
        <f ca="1">IF(AND(S807&lt;&gt; "", COUNTIF(SAP!#REF!,S807)&gt;0),"Matched", "")</f>
        <v>#REF!</v>
      </c>
    </row>
    <row r="808" spans="1:20" hidden="1">
      <c r="A808" s="21">
        <v>11563327</v>
      </c>
      <c r="B808" s="22">
        <v>43926</v>
      </c>
      <c r="C808" s="22">
        <v>43926</v>
      </c>
      <c r="D808" s="21" t="s">
        <v>13</v>
      </c>
      <c r="E808" s="23">
        <v>0</v>
      </c>
      <c r="F808" s="23">
        <v>8.25</v>
      </c>
      <c r="G808" s="23">
        <v>0</v>
      </c>
      <c r="H808" s="23">
        <v>384612.38</v>
      </c>
      <c r="I808" s="21" t="s">
        <v>14</v>
      </c>
      <c r="J808" s="21" t="s">
        <v>15</v>
      </c>
      <c r="K808" s="21" t="str">
        <f t="shared" si="40"/>
        <v/>
      </c>
      <c r="L808" s="21" t="e">
        <f ca="1">IF(AND(K808&lt;&gt; "", COUNTIF(SAP!#REF!,K808)&gt;0),"Matched", "")</f>
        <v>#REF!</v>
      </c>
      <c r="M808" s="21" t="str">
        <f t="shared" si="38"/>
        <v/>
      </c>
      <c r="N808" s="21" t="e">
        <f ca="1">IF(AND(M808&lt;&gt; "", COUNTIF(SAP!#REF!,M808)&gt;0),"Matched", "")</f>
        <v>#REF!</v>
      </c>
      <c r="O808" s="21" t="str">
        <f t="shared" si="39"/>
        <v/>
      </c>
      <c r="P808" s="21" t="e">
        <f ca="1">IF(AND(O808&lt;&gt; "", COUNTIF(SAP!#REF!,O808)&gt;0),"Matched", "")</f>
        <v>#REF!</v>
      </c>
      <c r="R808" s="21" t="e">
        <f ca="1">IF(AND(Q808&lt;&gt; "", COUNTIF(SAP!#REF!,Q808)&gt;0),"Matched", "")</f>
        <v>#REF!</v>
      </c>
      <c r="S808" s="21" t="str">
        <f ca="1">IF(AND(D808="AD", I808="800TAX  "),"Logic5"&amp;"_"&amp;TEXT(C808,"dd.mm.yyyy") &amp;"_"&amp; 152.1,"")</f>
        <v>Logic5_05.04.2020_152.1</v>
      </c>
      <c r="T808" s="21" t="e">
        <f ca="1">IF(AND(S808&lt;&gt; "", COUNTIF(SAP!#REF!,S808)&gt;0),"Matched", "")</f>
        <v>#REF!</v>
      </c>
    </row>
    <row r="809" spans="1:20" hidden="1">
      <c r="A809" s="21">
        <v>11563327</v>
      </c>
      <c r="B809" s="22">
        <v>43926</v>
      </c>
      <c r="C809" s="22">
        <v>43926</v>
      </c>
      <c r="D809" s="21" t="s">
        <v>13</v>
      </c>
      <c r="E809" s="23">
        <v>0</v>
      </c>
      <c r="F809" s="23">
        <v>9.35</v>
      </c>
      <c r="G809" s="23">
        <v>0</v>
      </c>
      <c r="H809" s="23">
        <v>384603.03</v>
      </c>
      <c r="I809" s="21" t="s">
        <v>14</v>
      </c>
      <c r="J809" s="21" t="s">
        <v>15</v>
      </c>
      <c r="K809" s="21" t="str">
        <f t="shared" si="40"/>
        <v/>
      </c>
      <c r="L809" s="21" t="e">
        <f ca="1">IF(AND(K809&lt;&gt; "", COUNTIF(SAP!#REF!,K809)&gt;0),"Matched", "")</f>
        <v>#REF!</v>
      </c>
      <c r="M809" s="21" t="str">
        <f t="shared" si="38"/>
        <v/>
      </c>
      <c r="N809" s="21" t="e">
        <f ca="1">IF(AND(M809&lt;&gt; "", COUNTIF(SAP!#REF!,M809)&gt;0),"Matched", "")</f>
        <v>#REF!</v>
      </c>
      <c r="O809" s="21" t="str">
        <f t="shared" si="39"/>
        <v/>
      </c>
      <c r="P809" s="21" t="e">
        <f ca="1">IF(AND(O809&lt;&gt; "", COUNTIF(SAP!#REF!,O809)&gt;0),"Matched", "")</f>
        <v>#REF!</v>
      </c>
      <c r="R809" s="21" t="e">
        <f ca="1">IF(AND(Q809&lt;&gt; "", COUNTIF(SAP!#REF!,Q809)&gt;0),"Matched", "")</f>
        <v>#REF!</v>
      </c>
      <c r="S809" s="21" t="str">
        <f ca="1">IF(AND(D809="AD", I809="800TAX  "),"Logic5"&amp;"_"&amp;TEXT(C809,"dd.mm.yyyy") &amp;"_"&amp; 152.1,"")</f>
        <v>Logic5_05.04.2020_152.1</v>
      </c>
      <c r="T809" s="21" t="e">
        <f ca="1">IF(AND(S809&lt;&gt; "", COUNTIF(SAP!#REF!,S809)&gt;0),"Matched", "")</f>
        <v>#REF!</v>
      </c>
    </row>
    <row r="810" spans="1:20" hidden="1">
      <c r="A810" s="21">
        <v>11563327</v>
      </c>
      <c r="B810" s="22">
        <v>43926</v>
      </c>
      <c r="C810" s="22">
        <v>43926</v>
      </c>
      <c r="D810" s="21" t="s">
        <v>13</v>
      </c>
      <c r="E810" s="23">
        <v>0</v>
      </c>
      <c r="F810" s="23">
        <v>9.6</v>
      </c>
      <c r="G810" s="23">
        <v>0</v>
      </c>
      <c r="H810" s="23">
        <v>384593.43</v>
      </c>
      <c r="I810" s="21" t="s">
        <v>14</v>
      </c>
      <c r="J810" s="21" t="s">
        <v>15</v>
      </c>
      <c r="K810" s="21" t="str">
        <f t="shared" si="40"/>
        <v/>
      </c>
      <c r="L810" s="21" t="e">
        <f ca="1">IF(AND(K810&lt;&gt; "", COUNTIF(SAP!#REF!,K810)&gt;0),"Matched", "")</f>
        <v>#REF!</v>
      </c>
      <c r="M810" s="21" t="str">
        <f t="shared" si="38"/>
        <v/>
      </c>
      <c r="N810" s="21" t="e">
        <f ca="1">IF(AND(M810&lt;&gt; "", COUNTIF(SAP!#REF!,M810)&gt;0),"Matched", "")</f>
        <v>#REF!</v>
      </c>
      <c r="O810" s="21" t="str">
        <f t="shared" si="39"/>
        <v/>
      </c>
      <c r="P810" s="21" t="e">
        <f ca="1">IF(AND(O810&lt;&gt; "", COUNTIF(SAP!#REF!,O810)&gt;0),"Matched", "")</f>
        <v>#REF!</v>
      </c>
      <c r="R810" s="21" t="e">
        <f ca="1">IF(AND(Q810&lt;&gt; "", COUNTIF(SAP!#REF!,Q810)&gt;0),"Matched", "")</f>
        <v>#REF!</v>
      </c>
      <c r="S810" s="21" t="str">
        <f ca="1">IF(AND(D810="AD", I810="800TAX  "),"Logic5"&amp;"_"&amp;TEXT(C810,"dd.mm.yyyy") &amp;"_"&amp; 152.1,"")</f>
        <v>Logic5_05.04.2020_152.1</v>
      </c>
      <c r="T810" s="21" t="e">
        <f ca="1">IF(AND(S810&lt;&gt; "", COUNTIF(SAP!#REF!,S810)&gt;0),"Matched", "")</f>
        <v>#REF!</v>
      </c>
    </row>
    <row r="811" spans="1:20" hidden="1">
      <c r="A811" s="21">
        <v>11563327</v>
      </c>
      <c r="B811" s="22">
        <v>43926</v>
      </c>
      <c r="C811" s="22">
        <v>43926</v>
      </c>
      <c r="D811" s="21" t="s">
        <v>13</v>
      </c>
      <c r="E811" s="23">
        <v>0</v>
      </c>
      <c r="F811" s="23">
        <v>13.08</v>
      </c>
      <c r="G811" s="23">
        <v>0</v>
      </c>
      <c r="H811" s="23">
        <v>384580.35</v>
      </c>
      <c r="I811" s="21" t="s">
        <v>14</v>
      </c>
      <c r="J811" s="21" t="s">
        <v>15</v>
      </c>
      <c r="K811" s="21" t="str">
        <f t="shared" si="40"/>
        <v/>
      </c>
      <c r="L811" s="21" t="e">
        <f ca="1">IF(AND(K811&lt;&gt; "", COUNTIF(SAP!#REF!,K811)&gt;0),"Matched", "")</f>
        <v>#REF!</v>
      </c>
      <c r="M811" s="21" t="str">
        <f t="shared" si="38"/>
        <v/>
      </c>
      <c r="N811" s="21" t="e">
        <f ca="1">IF(AND(M811&lt;&gt; "", COUNTIF(SAP!#REF!,M811)&gt;0),"Matched", "")</f>
        <v>#REF!</v>
      </c>
      <c r="O811" s="21" t="str">
        <f t="shared" si="39"/>
        <v/>
      </c>
      <c r="P811" s="21" t="e">
        <f ca="1">IF(AND(O811&lt;&gt; "", COUNTIF(SAP!#REF!,O811)&gt;0),"Matched", "")</f>
        <v>#REF!</v>
      </c>
      <c r="R811" s="21" t="e">
        <f ca="1">IF(AND(Q811&lt;&gt; "", COUNTIF(SAP!#REF!,Q811)&gt;0),"Matched", "")</f>
        <v>#REF!</v>
      </c>
      <c r="S811" s="21" t="str">
        <f ca="1">IF(AND(D811="AD", I811="800TAX  "),"Logic5"&amp;"_"&amp;TEXT(C811,"dd.mm.yyyy") &amp;"_"&amp; 152.1,"")</f>
        <v>Logic5_05.04.2020_152.1</v>
      </c>
      <c r="T811" s="21" t="e">
        <f ca="1">IF(AND(S811&lt;&gt; "", COUNTIF(SAP!#REF!,S811)&gt;0),"Matched", "")</f>
        <v>#REF!</v>
      </c>
    </row>
    <row r="812" spans="1:20" hidden="1">
      <c r="A812" s="21">
        <v>11563327</v>
      </c>
      <c r="B812" s="22">
        <v>43926</v>
      </c>
      <c r="C812" s="22">
        <v>43926</v>
      </c>
      <c r="D812" s="21" t="s">
        <v>13</v>
      </c>
      <c r="E812" s="23">
        <v>0</v>
      </c>
      <c r="F812" s="23">
        <v>15.52</v>
      </c>
      <c r="G812" s="23">
        <v>0</v>
      </c>
      <c r="H812" s="23">
        <v>384564.83</v>
      </c>
      <c r="I812" s="21" t="s">
        <v>14</v>
      </c>
      <c r="J812" s="21" t="s">
        <v>15</v>
      </c>
      <c r="K812" s="21" t="str">
        <f t="shared" si="40"/>
        <v/>
      </c>
      <c r="L812" s="21" t="e">
        <f ca="1">IF(AND(K812&lt;&gt; "", COUNTIF(SAP!#REF!,K812)&gt;0),"Matched", "")</f>
        <v>#REF!</v>
      </c>
      <c r="M812" s="21" t="str">
        <f t="shared" si="38"/>
        <v/>
      </c>
      <c r="N812" s="21" t="e">
        <f ca="1">IF(AND(M812&lt;&gt; "", COUNTIF(SAP!#REF!,M812)&gt;0),"Matched", "")</f>
        <v>#REF!</v>
      </c>
      <c r="O812" s="21" t="str">
        <f t="shared" si="39"/>
        <v/>
      </c>
      <c r="P812" s="21" t="e">
        <f ca="1">IF(AND(O812&lt;&gt; "", COUNTIF(SAP!#REF!,O812)&gt;0),"Matched", "")</f>
        <v>#REF!</v>
      </c>
      <c r="R812" s="21" t="e">
        <f ca="1">IF(AND(Q812&lt;&gt; "", COUNTIF(SAP!#REF!,Q812)&gt;0),"Matched", "")</f>
        <v>#REF!</v>
      </c>
      <c r="S812" s="21" t="str">
        <f ca="1">IF(AND(D812="AD", I812="800TAX  "),"Logic5"&amp;"_"&amp;TEXT(C812,"dd.mm.yyyy") &amp;"_"&amp; 152.1,"")</f>
        <v>Logic5_05.04.2020_152.1</v>
      </c>
      <c r="T812" s="21" t="e">
        <f ca="1">IF(AND(S812&lt;&gt; "", COUNTIF(SAP!#REF!,S812)&gt;0),"Matched", "")</f>
        <v>#REF!</v>
      </c>
    </row>
    <row r="813" spans="1:20" hidden="1">
      <c r="A813" s="21">
        <v>11563327</v>
      </c>
      <c r="B813" s="22">
        <v>43926</v>
      </c>
      <c r="C813" s="22">
        <v>43926</v>
      </c>
      <c r="D813" s="21" t="s">
        <v>13</v>
      </c>
      <c r="E813" s="23">
        <v>0</v>
      </c>
      <c r="F813" s="23">
        <v>19.53</v>
      </c>
      <c r="G813" s="23">
        <v>0</v>
      </c>
      <c r="H813" s="23">
        <v>384545.3</v>
      </c>
      <c r="I813" s="21" t="s">
        <v>14</v>
      </c>
      <c r="J813" s="21" t="s">
        <v>15</v>
      </c>
      <c r="K813" s="21" t="str">
        <f t="shared" si="40"/>
        <v/>
      </c>
      <c r="L813" s="21" t="e">
        <f ca="1">IF(AND(K813&lt;&gt; "", COUNTIF(SAP!#REF!,K813)&gt;0),"Matched", "")</f>
        <v>#REF!</v>
      </c>
      <c r="M813" s="21" t="str">
        <f t="shared" si="38"/>
        <v/>
      </c>
      <c r="N813" s="21" t="e">
        <f ca="1">IF(AND(M813&lt;&gt; "", COUNTIF(SAP!#REF!,M813)&gt;0),"Matched", "")</f>
        <v>#REF!</v>
      </c>
      <c r="O813" s="21" t="str">
        <f t="shared" si="39"/>
        <v/>
      </c>
      <c r="P813" s="21" t="e">
        <f ca="1">IF(AND(O813&lt;&gt; "", COUNTIF(SAP!#REF!,O813)&gt;0),"Matched", "")</f>
        <v>#REF!</v>
      </c>
      <c r="R813" s="21" t="e">
        <f ca="1">IF(AND(Q813&lt;&gt; "", COUNTIF(SAP!#REF!,Q813)&gt;0),"Matched", "")</f>
        <v>#REF!</v>
      </c>
      <c r="S813" s="21" t="str">
        <f ca="1">IF(AND(D813="AD", I813="800TAX  "),"Logic5"&amp;"_"&amp;TEXT(C813,"dd.mm.yyyy") &amp;"_"&amp; 152.1,"")</f>
        <v>Logic5_05.04.2020_152.1</v>
      </c>
      <c r="T813" s="21" t="e">
        <f ca="1">IF(AND(S813&lt;&gt; "", COUNTIF(SAP!#REF!,S813)&gt;0),"Matched", "")</f>
        <v>#REF!</v>
      </c>
    </row>
    <row r="814" spans="1:20" hidden="1">
      <c r="A814" s="21">
        <v>11563327</v>
      </c>
      <c r="B814" s="22">
        <v>43926</v>
      </c>
      <c r="C814" s="22">
        <v>43926</v>
      </c>
      <c r="D814" s="21" t="s">
        <v>13</v>
      </c>
      <c r="E814" s="23">
        <v>0</v>
      </c>
      <c r="F814" s="23">
        <v>28.42</v>
      </c>
      <c r="G814" s="23">
        <v>0</v>
      </c>
      <c r="H814" s="23">
        <v>384516.88</v>
      </c>
      <c r="I814" s="21" t="s">
        <v>14</v>
      </c>
      <c r="J814" s="21" t="s">
        <v>15</v>
      </c>
      <c r="K814" s="21" t="str">
        <f t="shared" si="40"/>
        <v/>
      </c>
      <c r="L814" s="21" t="e">
        <f ca="1">IF(AND(K814&lt;&gt; "", COUNTIF(SAP!#REF!,K814)&gt;0),"Matched", "")</f>
        <v>#REF!</v>
      </c>
      <c r="M814" s="21" t="str">
        <f t="shared" si="38"/>
        <v/>
      </c>
      <c r="N814" s="21" t="e">
        <f ca="1">IF(AND(M814&lt;&gt; "", COUNTIF(SAP!#REF!,M814)&gt;0),"Matched", "")</f>
        <v>#REF!</v>
      </c>
      <c r="O814" s="21" t="str">
        <f t="shared" si="39"/>
        <v/>
      </c>
      <c r="P814" s="21" t="e">
        <f ca="1">IF(AND(O814&lt;&gt; "", COUNTIF(SAP!#REF!,O814)&gt;0),"Matched", "")</f>
        <v>#REF!</v>
      </c>
      <c r="R814" s="21" t="e">
        <f ca="1">IF(AND(Q814&lt;&gt; "", COUNTIF(SAP!#REF!,Q814)&gt;0),"Matched", "")</f>
        <v>#REF!</v>
      </c>
      <c r="S814" s="21" t="str">
        <f ca="1">IF(AND(D814="AD", I814="800TAX  "),"Logic5"&amp;"_"&amp;TEXT(C814,"dd.mm.yyyy") &amp;"_"&amp; 152.1,"")</f>
        <v>Logic5_05.04.2020_152.1</v>
      </c>
      <c r="T814" s="21" t="e">
        <f ca="1">IF(AND(S814&lt;&gt; "", COUNTIF(SAP!#REF!,S814)&gt;0),"Matched", "")</f>
        <v>#REF!</v>
      </c>
    </row>
    <row r="815" spans="1:20" hidden="1">
      <c r="A815" s="21">
        <v>11563327</v>
      </c>
      <c r="B815" s="22">
        <v>43926</v>
      </c>
      <c r="C815" s="22">
        <v>43926</v>
      </c>
      <c r="D815" s="21" t="s">
        <v>13</v>
      </c>
      <c r="E815" s="23">
        <v>0</v>
      </c>
      <c r="F815" s="23">
        <v>31.87</v>
      </c>
      <c r="G815" s="23">
        <v>0</v>
      </c>
      <c r="H815" s="23">
        <v>384485.01</v>
      </c>
      <c r="I815" s="21" t="s">
        <v>14</v>
      </c>
      <c r="J815" s="21" t="s">
        <v>15</v>
      </c>
      <c r="K815" s="21" t="str">
        <f t="shared" si="40"/>
        <v/>
      </c>
      <c r="L815" s="21" t="e">
        <f ca="1">IF(AND(K815&lt;&gt; "", COUNTIF(SAP!#REF!,K815)&gt;0),"Matched", "")</f>
        <v>#REF!</v>
      </c>
      <c r="M815" s="21" t="str">
        <f t="shared" si="38"/>
        <v/>
      </c>
      <c r="N815" s="21" t="e">
        <f ca="1">IF(AND(M815&lt;&gt; "", COUNTIF(SAP!#REF!,M815)&gt;0),"Matched", "")</f>
        <v>#REF!</v>
      </c>
      <c r="O815" s="21" t="str">
        <f t="shared" si="39"/>
        <v/>
      </c>
      <c r="P815" s="21" t="e">
        <f ca="1">IF(AND(O815&lt;&gt; "", COUNTIF(SAP!#REF!,O815)&gt;0),"Matched", "")</f>
        <v>#REF!</v>
      </c>
      <c r="R815" s="21" t="e">
        <f ca="1">IF(AND(Q815&lt;&gt; "", COUNTIF(SAP!#REF!,Q815)&gt;0),"Matched", "")</f>
        <v>#REF!</v>
      </c>
      <c r="S815" s="21" t="str">
        <f ca="1">IF(AND(D815="AD", I815="800TAX  "),"Logic5"&amp;"_"&amp;TEXT(C815,"dd.mm.yyyy") &amp;"_"&amp; 152.1,"")</f>
        <v>Logic5_05.04.2020_152.1</v>
      </c>
      <c r="T815" s="21" t="e">
        <f ca="1">IF(AND(S815&lt;&gt; "", COUNTIF(SAP!#REF!,S815)&gt;0),"Matched", "")</f>
        <v>#REF!</v>
      </c>
    </row>
    <row r="816" spans="1:20" hidden="1">
      <c r="A816" s="21">
        <v>11563327</v>
      </c>
      <c r="B816" s="22">
        <v>43926</v>
      </c>
      <c r="C816" s="22">
        <v>43926</v>
      </c>
      <c r="D816" s="21" t="s">
        <v>16</v>
      </c>
      <c r="E816" s="23">
        <v>0</v>
      </c>
      <c r="F816" s="23">
        <v>384485.01</v>
      </c>
      <c r="G816" s="23">
        <v>0</v>
      </c>
      <c r="H816" s="23">
        <v>0</v>
      </c>
      <c r="I816" s="21" t="s">
        <v>17</v>
      </c>
      <c r="J816" s="21" t="s">
        <v>18</v>
      </c>
      <c r="K816" s="21" t="str">
        <f t="shared" si="40"/>
        <v>Logic1_04_384485.01</v>
      </c>
      <c r="L816" s="21" t="e">
        <f ca="1">IF(AND(K816&lt;&gt; "", COUNTIF(SAP!#REF!,K816)&gt;0),"Matched", "")</f>
        <v>#REF!</v>
      </c>
    </row>
    <row r="817" spans="1:18" hidden="1">
      <c r="A817" s="21">
        <v>11563327</v>
      </c>
      <c r="B817" s="22">
        <v>43927</v>
      </c>
      <c r="C817" s="22">
        <v>43927</v>
      </c>
      <c r="D817" s="21" t="s">
        <v>10</v>
      </c>
      <c r="E817" s="23">
        <v>0</v>
      </c>
      <c r="F817" s="23">
        <v>0</v>
      </c>
      <c r="G817" s="23">
        <v>45.1</v>
      </c>
      <c r="H817" s="23">
        <v>45.1</v>
      </c>
      <c r="I817" s="21" t="s">
        <v>11</v>
      </c>
      <c r="J817" s="21" t="s">
        <v>12</v>
      </c>
      <c r="K817" s="21" t="str">
        <f t="shared" si="40"/>
        <v/>
      </c>
      <c r="L817" s="21" t="e">
        <f ca="1">IF(AND(K817&lt;&gt; "", COUNTIF(SAP!#REF!,K817)&gt;0),"Matched", "")</f>
        <v>#REF!</v>
      </c>
      <c r="M817" s="21" t="str">
        <f t="shared" ref="M817:M880" si="41">IF(D817="TR","Logic2"&amp;"_"&amp;TEXT(C817,"dd.mm.yyyy") &amp;"_"&amp; F817,"")</f>
        <v/>
      </c>
      <c r="N817" s="21" t="e">
        <f ca="1">IF(AND(M817&lt;&gt; "", COUNTIF(SAP!#REF!,M817)&gt;0),"Matched", "")</f>
        <v>#REF!</v>
      </c>
      <c r="O817" s="21" t="str">
        <f t="shared" ref="O817:O880" si="42">IF(D817="AF","Logic3"&amp;"_"&amp;G817,"")</f>
        <v/>
      </c>
      <c r="P817" s="21" t="e">
        <f ca="1">IF(AND(O817&lt;&gt; "", COUNTIF(SAP!#REF!,O817)&gt;0),"Matched", "")</f>
        <v>#REF!</v>
      </c>
      <c r="Q817" s="21" t="str">
        <f ca="1">IF(OR(D817="AC",D817="TR"),"Logic4"&amp;"_"&amp;TEXT(C817,"dd.mm.yyyy") &amp;"_"&amp; 551372.73,"")</f>
        <v>Logic4_06.04.2020_551372.73</v>
      </c>
      <c r="R817" s="21" t="e">
        <f ca="1">IF(AND(Q817&lt;&gt; "", COUNTIF(SAP!#REF!,Q817)&gt;0),"Matched", "")</f>
        <v>#REF!</v>
      </c>
    </row>
    <row r="818" spans="1:18" hidden="1">
      <c r="A818" s="21">
        <v>11563327</v>
      </c>
      <c r="B818" s="22">
        <v>43927</v>
      </c>
      <c r="C818" s="22">
        <v>43927</v>
      </c>
      <c r="D818" s="21" t="s">
        <v>10</v>
      </c>
      <c r="E818" s="23">
        <v>0</v>
      </c>
      <c r="F818" s="23">
        <v>0</v>
      </c>
      <c r="G818" s="23">
        <v>60</v>
      </c>
      <c r="H818" s="23">
        <v>105.1</v>
      </c>
      <c r="I818" s="21" t="s">
        <v>11</v>
      </c>
      <c r="J818" s="21" t="s">
        <v>12</v>
      </c>
      <c r="K818" s="21" t="str">
        <f t="shared" si="40"/>
        <v/>
      </c>
      <c r="L818" s="21" t="e">
        <f ca="1">IF(AND(K818&lt;&gt; "", COUNTIF(SAP!#REF!,K818)&gt;0),"Matched", "")</f>
        <v>#REF!</v>
      </c>
      <c r="M818" s="21" t="str">
        <f t="shared" si="41"/>
        <v/>
      </c>
      <c r="N818" s="21" t="e">
        <f ca="1">IF(AND(M818&lt;&gt; "", COUNTIF(SAP!#REF!,M818)&gt;0),"Matched", "")</f>
        <v>#REF!</v>
      </c>
      <c r="O818" s="21" t="str">
        <f t="shared" si="42"/>
        <v/>
      </c>
      <c r="P818" s="21" t="e">
        <f ca="1">IF(AND(O818&lt;&gt; "", COUNTIF(SAP!#REF!,O818)&gt;0),"Matched", "")</f>
        <v>#REF!</v>
      </c>
      <c r="Q818" s="21" t="str">
        <f ca="1">IF(OR(D818="AC",D818="TR"),"Logic4"&amp;"_"&amp;TEXT(C818,"dd.mm.yyyy") &amp;"_"&amp; 551372.73,"")</f>
        <v>Logic4_06.04.2020_551372.73</v>
      </c>
      <c r="R818" s="21" t="e">
        <f ca="1">IF(AND(Q818&lt;&gt; "", COUNTIF(SAP!#REF!,Q818)&gt;0),"Matched", "")</f>
        <v>#REF!</v>
      </c>
    </row>
    <row r="819" spans="1:18" hidden="1">
      <c r="A819" s="21">
        <v>11563327</v>
      </c>
      <c r="B819" s="22">
        <v>43927</v>
      </c>
      <c r="C819" s="22">
        <v>43927</v>
      </c>
      <c r="D819" s="21" t="s">
        <v>10</v>
      </c>
      <c r="E819" s="23">
        <v>0</v>
      </c>
      <c r="F819" s="23">
        <v>0</v>
      </c>
      <c r="G819" s="23">
        <v>65</v>
      </c>
      <c r="H819" s="23">
        <v>170.1</v>
      </c>
      <c r="I819" s="21" t="s">
        <v>11</v>
      </c>
      <c r="J819" s="21" t="s">
        <v>12</v>
      </c>
      <c r="K819" s="21" t="str">
        <f t="shared" si="40"/>
        <v/>
      </c>
      <c r="L819" s="21" t="e">
        <f ca="1">IF(AND(K819&lt;&gt; "", COUNTIF(SAP!#REF!,K819)&gt;0),"Matched", "")</f>
        <v>#REF!</v>
      </c>
      <c r="M819" s="21" t="str">
        <f t="shared" si="41"/>
        <v/>
      </c>
      <c r="N819" s="21" t="e">
        <f ca="1">IF(AND(M819&lt;&gt; "", COUNTIF(SAP!#REF!,M819)&gt;0),"Matched", "")</f>
        <v>#REF!</v>
      </c>
      <c r="O819" s="21" t="str">
        <f t="shared" si="42"/>
        <v/>
      </c>
      <c r="P819" s="21" t="e">
        <f ca="1">IF(AND(O819&lt;&gt; "", COUNTIF(SAP!#REF!,O819)&gt;0),"Matched", "")</f>
        <v>#REF!</v>
      </c>
      <c r="Q819" s="21" t="str">
        <f ca="1">IF(OR(D819="AC",D819="TR"),"Logic4"&amp;"_"&amp;TEXT(C819,"dd.mm.yyyy") &amp;"_"&amp; 551372.73,"")</f>
        <v>Logic4_06.04.2020_551372.73</v>
      </c>
      <c r="R819" s="21" t="e">
        <f ca="1">IF(AND(Q819&lt;&gt; "", COUNTIF(SAP!#REF!,Q819)&gt;0),"Matched", "")</f>
        <v>#REF!</v>
      </c>
    </row>
    <row r="820" spans="1:18" hidden="1">
      <c r="A820" s="21">
        <v>11563327</v>
      </c>
      <c r="B820" s="22">
        <v>43927</v>
      </c>
      <c r="C820" s="22">
        <v>43927</v>
      </c>
      <c r="D820" s="21" t="s">
        <v>10</v>
      </c>
      <c r="E820" s="23">
        <v>0</v>
      </c>
      <c r="F820" s="23">
        <v>0</v>
      </c>
      <c r="G820" s="23">
        <v>108</v>
      </c>
      <c r="H820" s="23">
        <v>278.10000000000002</v>
      </c>
      <c r="I820" s="21" t="s">
        <v>11</v>
      </c>
      <c r="J820" s="21" t="s">
        <v>12</v>
      </c>
      <c r="K820" s="21" t="str">
        <f t="shared" si="40"/>
        <v/>
      </c>
      <c r="L820" s="21" t="e">
        <f ca="1">IF(AND(K820&lt;&gt; "", COUNTIF(SAP!#REF!,K820)&gt;0),"Matched", "")</f>
        <v>#REF!</v>
      </c>
      <c r="M820" s="21" t="str">
        <f t="shared" si="41"/>
        <v/>
      </c>
      <c r="N820" s="21" t="e">
        <f ca="1">IF(AND(M820&lt;&gt; "", COUNTIF(SAP!#REF!,M820)&gt;0),"Matched", "")</f>
        <v>#REF!</v>
      </c>
      <c r="O820" s="21" t="str">
        <f t="shared" si="42"/>
        <v/>
      </c>
      <c r="P820" s="21" t="e">
        <f ca="1">IF(AND(O820&lt;&gt; "", COUNTIF(SAP!#REF!,O820)&gt;0),"Matched", "")</f>
        <v>#REF!</v>
      </c>
      <c r="Q820" s="21" t="str">
        <f ca="1">IF(OR(D820="AC",D820="TR"),"Logic4"&amp;"_"&amp;TEXT(C820,"dd.mm.yyyy") &amp;"_"&amp; 551372.73,"")</f>
        <v>Logic4_06.04.2020_551372.73</v>
      </c>
      <c r="R820" s="21" t="e">
        <f ca="1">IF(AND(Q820&lt;&gt; "", COUNTIF(SAP!#REF!,Q820)&gt;0),"Matched", "")</f>
        <v>#REF!</v>
      </c>
    </row>
    <row r="821" spans="1:18" hidden="1">
      <c r="A821" s="21">
        <v>11563327</v>
      </c>
      <c r="B821" s="22">
        <v>43927</v>
      </c>
      <c r="C821" s="22">
        <v>43927</v>
      </c>
      <c r="D821" s="21" t="s">
        <v>10</v>
      </c>
      <c r="E821" s="23">
        <v>0</v>
      </c>
      <c r="F821" s="23">
        <v>0</v>
      </c>
      <c r="G821" s="23">
        <v>300</v>
      </c>
      <c r="H821" s="23">
        <v>578.1</v>
      </c>
      <c r="I821" s="21" t="s">
        <v>11</v>
      </c>
      <c r="J821" s="21" t="s">
        <v>12</v>
      </c>
      <c r="K821" s="21" t="str">
        <f t="shared" si="40"/>
        <v/>
      </c>
      <c r="L821" s="21" t="e">
        <f ca="1">IF(AND(K821&lt;&gt; "", COUNTIF(SAP!#REF!,K821)&gt;0),"Matched", "")</f>
        <v>#REF!</v>
      </c>
      <c r="M821" s="21" t="str">
        <f t="shared" si="41"/>
        <v/>
      </c>
      <c r="N821" s="21" t="e">
        <f ca="1">IF(AND(M821&lt;&gt; "", COUNTIF(SAP!#REF!,M821)&gt;0),"Matched", "")</f>
        <v>#REF!</v>
      </c>
      <c r="O821" s="21" t="str">
        <f t="shared" si="42"/>
        <v/>
      </c>
      <c r="P821" s="21" t="e">
        <f ca="1">IF(AND(O821&lt;&gt; "", COUNTIF(SAP!#REF!,O821)&gt;0),"Matched", "")</f>
        <v>#REF!</v>
      </c>
      <c r="Q821" s="21" t="str">
        <f ca="1">IF(OR(D821="AC",D821="TR"),"Logic4"&amp;"_"&amp;TEXT(C821,"dd.mm.yyyy") &amp;"_"&amp; 551372.73,"")</f>
        <v>Logic4_06.04.2020_551372.73</v>
      </c>
      <c r="R821" s="21" t="e">
        <f ca="1">IF(AND(Q821&lt;&gt; "", COUNTIF(SAP!#REF!,Q821)&gt;0),"Matched", "")</f>
        <v>#REF!</v>
      </c>
    </row>
    <row r="822" spans="1:18" hidden="1">
      <c r="A822" s="21">
        <v>11563327</v>
      </c>
      <c r="B822" s="22">
        <v>43927</v>
      </c>
      <c r="C822" s="22">
        <v>43927</v>
      </c>
      <c r="D822" s="21" t="s">
        <v>10</v>
      </c>
      <c r="E822" s="23">
        <v>0</v>
      </c>
      <c r="F822" s="23">
        <v>0</v>
      </c>
      <c r="G822" s="23">
        <v>360</v>
      </c>
      <c r="H822" s="23">
        <v>938.1</v>
      </c>
      <c r="I822" s="21" t="s">
        <v>11</v>
      </c>
      <c r="J822" s="21" t="s">
        <v>12</v>
      </c>
      <c r="K822" s="21" t="str">
        <f t="shared" si="40"/>
        <v/>
      </c>
      <c r="L822" s="21" t="e">
        <f ca="1">IF(AND(K822&lt;&gt; "", COUNTIF(SAP!#REF!,K822)&gt;0),"Matched", "")</f>
        <v>#REF!</v>
      </c>
      <c r="M822" s="21" t="str">
        <f t="shared" si="41"/>
        <v/>
      </c>
      <c r="N822" s="21" t="e">
        <f ca="1">IF(AND(M822&lt;&gt; "", COUNTIF(SAP!#REF!,M822)&gt;0),"Matched", "")</f>
        <v>#REF!</v>
      </c>
      <c r="O822" s="21" t="str">
        <f t="shared" si="42"/>
        <v/>
      </c>
      <c r="P822" s="21" t="e">
        <f ca="1">IF(AND(O822&lt;&gt; "", COUNTIF(SAP!#REF!,O822)&gt;0),"Matched", "")</f>
        <v>#REF!</v>
      </c>
      <c r="Q822" s="21" t="str">
        <f ca="1">IF(OR(D822="AC",D822="TR"),"Logic4"&amp;"_"&amp;TEXT(C822,"dd.mm.yyyy") &amp;"_"&amp; 551372.73,"")</f>
        <v>Logic4_06.04.2020_551372.73</v>
      </c>
      <c r="R822" s="21" t="e">
        <f ca="1">IF(AND(Q822&lt;&gt; "", COUNTIF(SAP!#REF!,Q822)&gt;0),"Matched", "")</f>
        <v>#REF!</v>
      </c>
    </row>
    <row r="823" spans="1:18" hidden="1">
      <c r="A823" s="21">
        <v>11563327</v>
      </c>
      <c r="B823" s="22">
        <v>43927</v>
      </c>
      <c r="C823" s="22">
        <v>43927</v>
      </c>
      <c r="D823" s="21" t="s">
        <v>10</v>
      </c>
      <c r="E823" s="23">
        <v>0</v>
      </c>
      <c r="F823" s="23">
        <v>0</v>
      </c>
      <c r="G823" s="23">
        <v>500</v>
      </c>
      <c r="H823" s="23">
        <v>1438.1</v>
      </c>
      <c r="I823" s="21" t="s">
        <v>11</v>
      </c>
      <c r="J823" s="21" t="s">
        <v>12</v>
      </c>
      <c r="K823" s="21" t="str">
        <f t="shared" si="40"/>
        <v/>
      </c>
      <c r="L823" s="21" t="e">
        <f ca="1">IF(AND(K823&lt;&gt; "", COUNTIF(SAP!#REF!,K823)&gt;0),"Matched", "")</f>
        <v>#REF!</v>
      </c>
      <c r="M823" s="21" t="str">
        <f t="shared" si="41"/>
        <v/>
      </c>
      <c r="N823" s="21" t="e">
        <f ca="1">IF(AND(M823&lt;&gt; "", COUNTIF(SAP!#REF!,M823)&gt;0),"Matched", "")</f>
        <v>#REF!</v>
      </c>
      <c r="O823" s="21" t="str">
        <f t="shared" si="42"/>
        <v/>
      </c>
      <c r="P823" s="21" t="e">
        <f ca="1">IF(AND(O823&lt;&gt; "", COUNTIF(SAP!#REF!,O823)&gt;0),"Matched", "")</f>
        <v>#REF!</v>
      </c>
      <c r="Q823" s="21" t="str">
        <f ca="1">IF(OR(D823="AC",D823="TR"),"Logic4"&amp;"_"&amp;TEXT(C823,"dd.mm.yyyy") &amp;"_"&amp; 551372.73,"")</f>
        <v>Logic4_06.04.2020_551372.73</v>
      </c>
      <c r="R823" s="21" t="e">
        <f ca="1">IF(AND(Q823&lt;&gt; "", COUNTIF(SAP!#REF!,Q823)&gt;0),"Matched", "")</f>
        <v>#REF!</v>
      </c>
    </row>
    <row r="824" spans="1:18" hidden="1">
      <c r="A824" s="21">
        <v>11563327</v>
      </c>
      <c r="B824" s="22">
        <v>43927</v>
      </c>
      <c r="C824" s="22">
        <v>43927</v>
      </c>
      <c r="D824" s="21" t="s">
        <v>10</v>
      </c>
      <c r="E824" s="23">
        <v>0</v>
      </c>
      <c r="F824" s="23">
        <v>0</v>
      </c>
      <c r="G824" s="23">
        <v>500</v>
      </c>
      <c r="H824" s="23">
        <v>1938.1</v>
      </c>
      <c r="I824" s="21" t="s">
        <v>11</v>
      </c>
      <c r="J824" s="21" t="s">
        <v>12</v>
      </c>
      <c r="K824" s="21" t="str">
        <f t="shared" si="40"/>
        <v/>
      </c>
      <c r="L824" s="21" t="e">
        <f ca="1">IF(AND(K824&lt;&gt; "", COUNTIF(SAP!#REF!,K824)&gt;0),"Matched", "")</f>
        <v>#REF!</v>
      </c>
      <c r="M824" s="21" t="str">
        <f t="shared" si="41"/>
        <v/>
      </c>
      <c r="N824" s="21" t="e">
        <f ca="1">IF(AND(M824&lt;&gt; "", COUNTIF(SAP!#REF!,M824)&gt;0),"Matched", "")</f>
        <v>#REF!</v>
      </c>
      <c r="O824" s="21" t="str">
        <f t="shared" si="42"/>
        <v/>
      </c>
      <c r="P824" s="21" t="e">
        <f ca="1">IF(AND(O824&lt;&gt; "", COUNTIF(SAP!#REF!,O824)&gt;0),"Matched", "")</f>
        <v>#REF!</v>
      </c>
      <c r="Q824" s="21" t="str">
        <f ca="1">IF(OR(D824="AC",D824="TR"),"Logic4"&amp;"_"&amp;TEXT(C824,"dd.mm.yyyy") &amp;"_"&amp; 551372.73,"")</f>
        <v>Logic4_06.04.2020_551372.73</v>
      </c>
      <c r="R824" s="21" t="e">
        <f ca="1">IF(AND(Q824&lt;&gt; "", COUNTIF(SAP!#REF!,Q824)&gt;0),"Matched", "")</f>
        <v>#REF!</v>
      </c>
    </row>
    <row r="825" spans="1:18" hidden="1">
      <c r="A825" s="21">
        <v>11563327</v>
      </c>
      <c r="B825" s="22">
        <v>43927</v>
      </c>
      <c r="C825" s="22">
        <v>43927</v>
      </c>
      <c r="D825" s="21" t="s">
        <v>10</v>
      </c>
      <c r="E825" s="23">
        <v>0</v>
      </c>
      <c r="F825" s="23">
        <v>0</v>
      </c>
      <c r="G825" s="23">
        <v>500</v>
      </c>
      <c r="H825" s="23">
        <v>2438.1</v>
      </c>
      <c r="I825" s="21" t="s">
        <v>11</v>
      </c>
      <c r="J825" s="21" t="s">
        <v>12</v>
      </c>
      <c r="K825" s="21" t="str">
        <f t="shared" si="40"/>
        <v/>
      </c>
      <c r="L825" s="21" t="e">
        <f ca="1">IF(AND(K825&lt;&gt; "", COUNTIF(SAP!#REF!,K825)&gt;0),"Matched", "")</f>
        <v>#REF!</v>
      </c>
      <c r="M825" s="21" t="str">
        <f t="shared" si="41"/>
        <v/>
      </c>
      <c r="N825" s="21" t="e">
        <f ca="1">IF(AND(M825&lt;&gt; "", COUNTIF(SAP!#REF!,M825)&gt;0),"Matched", "")</f>
        <v>#REF!</v>
      </c>
      <c r="O825" s="21" t="str">
        <f t="shared" si="42"/>
        <v/>
      </c>
      <c r="P825" s="21" t="e">
        <f ca="1">IF(AND(O825&lt;&gt; "", COUNTIF(SAP!#REF!,O825)&gt;0),"Matched", "")</f>
        <v>#REF!</v>
      </c>
      <c r="Q825" s="21" t="str">
        <f ca="1">IF(OR(D825="AC",D825="TR"),"Logic4"&amp;"_"&amp;TEXT(C825,"dd.mm.yyyy") &amp;"_"&amp; 551372.73,"")</f>
        <v>Logic4_06.04.2020_551372.73</v>
      </c>
      <c r="R825" s="21" t="e">
        <f ca="1">IF(AND(Q825&lt;&gt; "", COUNTIF(SAP!#REF!,Q825)&gt;0),"Matched", "")</f>
        <v>#REF!</v>
      </c>
    </row>
    <row r="826" spans="1:18" hidden="1">
      <c r="A826" s="21">
        <v>11563327</v>
      </c>
      <c r="B826" s="22">
        <v>43927</v>
      </c>
      <c r="C826" s="22">
        <v>43927</v>
      </c>
      <c r="D826" s="21" t="s">
        <v>10</v>
      </c>
      <c r="E826" s="23">
        <v>0</v>
      </c>
      <c r="F826" s="23">
        <v>0</v>
      </c>
      <c r="G826" s="23">
        <v>520</v>
      </c>
      <c r="H826" s="23">
        <v>2958.1</v>
      </c>
      <c r="I826" s="21" t="s">
        <v>11</v>
      </c>
      <c r="J826" s="21" t="s">
        <v>12</v>
      </c>
      <c r="K826" s="21" t="str">
        <f t="shared" si="40"/>
        <v/>
      </c>
      <c r="L826" s="21" t="e">
        <f ca="1">IF(AND(K826&lt;&gt; "", COUNTIF(SAP!#REF!,K826)&gt;0),"Matched", "")</f>
        <v>#REF!</v>
      </c>
      <c r="M826" s="21" t="str">
        <f t="shared" si="41"/>
        <v/>
      </c>
      <c r="N826" s="21" t="e">
        <f ca="1">IF(AND(M826&lt;&gt; "", COUNTIF(SAP!#REF!,M826)&gt;0),"Matched", "")</f>
        <v>#REF!</v>
      </c>
      <c r="O826" s="21" t="str">
        <f t="shared" si="42"/>
        <v/>
      </c>
      <c r="P826" s="21" t="e">
        <f ca="1">IF(AND(O826&lt;&gt; "", COUNTIF(SAP!#REF!,O826)&gt;0),"Matched", "")</f>
        <v>#REF!</v>
      </c>
      <c r="Q826" s="21" t="str">
        <f ca="1">IF(OR(D826="AC",D826="TR"),"Logic4"&amp;"_"&amp;TEXT(C826,"dd.mm.yyyy") &amp;"_"&amp; 551372.73,"")</f>
        <v>Logic4_06.04.2020_551372.73</v>
      </c>
      <c r="R826" s="21" t="e">
        <f ca="1">IF(AND(Q826&lt;&gt; "", COUNTIF(SAP!#REF!,Q826)&gt;0),"Matched", "")</f>
        <v>#REF!</v>
      </c>
    </row>
    <row r="827" spans="1:18" hidden="1">
      <c r="A827" s="21">
        <v>11563327</v>
      </c>
      <c r="B827" s="22">
        <v>43927</v>
      </c>
      <c r="C827" s="22">
        <v>43927</v>
      </c>
      <c r="D827" s="21" t="s">
        <v>10</v>
      </c>
      <c r="E827" s="23">
        <v>0</v>
      </c>
      <c r="F827" s="23">
        <v>0</v>
      </c>
      <c r="G827" s="23">
        <v>520</v>
      </c>
      <c r="H827" s="23">
        <v>3478.1</v>
      </c>
      <c r="I827" s="21" t="s">
        <v>11</v>
      </c>
      <c r="J827" s="21" t="s">
        <v>12</v>
      </c>
      <c r="K827" s="21" t="str">
        <f t="shared" si="40"/>
        <v/>
      </c>
      <c r="L827" s="21" t="e">
        <f ca="1">IF(AND(K827&lt;&gt; "", COUNTIF(SAP!#REF!,K827)&gt;0),"Matched", "")</f>
        <v>#REF!</v>
      </c>
      <c r="M827" s="21" t="str">
        <f t="shared" si="41"/>
        <v/>
      </c>
      <c r="N827" s="21" t="e">
        <f ca="1">IF(AND(M827&lt;&gt; "", COUNTIF(SAP!#REF!,M827)&gt;0),"Matched", "")</f>
        <v>#REF!</v>
      </c>
      <c r="O827" s="21" t="str">
        <f t="shared" si="42"/>
        <v/>
      </c>
      <c r="P827" s="21" t="e">
        <f ca="1">IF(AND(O827&lt;&gt; "", COUNTIF(SAP!#REF!,O827)&gt;0),"Matched", "")</f>
        <v>#REF!</v>
      </c>
      <c r="Q827" s="21" t="str">
        <f ca="1">IF(OR(D827="AC",D827="TR"),"Logic4"&amp;"_"&amp;TEXT(C827,"dd.mm.yyyy") &amp;"_"&amp; 551372.73,"")</f>
        <v>Logic4_06.04.2020_551372.73</v>
      </c>
      <c r="R827" s="21" t="e">
        <f ca="1">IF(AND(Q827&lt;&gt; "", COUNTIF(SAP!#REF!,Q827)&gt;0),"Matched", "")</f>
        <v>#REF!</v>
      </c>
    </row>
    <row r="828" spans="1:18" hidden="1">
      <c r="A828" s="21">
        <v>11563327</v>
      </c>
      <c r="B828" s="22">
        <v>43927</v>
      </c>
      <c r="C828" s="22">
        <v>43927</v>
      </c>
      <c r="D828" s="21" t="s">
        <v>10</v>
      </c>
      <c r="E828" s="23">
        <v>0</v>
      </c>
      <c r="F828" s="23">
        <v>0</v>
      </c>
      <c r="G828" s="23">
        <v>540.9</v>
      </c>
      <c r="H828" s="23">
        <v>4019</v>
      </c>
      <c r="I828" s="21" t="s">
        <v>11</v>
      </c>
      <c r="J828" s="21" t="s">
        <v>12</v>
      </c>
      <c r="K828" s="21" t="str">
        <f t="shared" si="40"/>
        <v/>
      </c>
      <c r="L828" s="21" t="e">
        <f ca="1">IF(AND(K828&lt;&gt; "", COUNTIF(SAP!#REF!,K828)&gt;0),"Matched", "")</f>
        <v>#REF!</v>
      </c>
      <c r="M828" s="21" t="str">
        <f t="shared" si="41"/>
        <v/>
      </c>
      <c r="N828" s="21" t="e">
        <f ca="1">IF(AND(M828&lt;&gt; "", COUNTIF(SAP!#REF!,M828)&gt;0),"Matched", "")</f>
        <v>#REF!</v>
      </c>
      <c r="O828" s="21" t="str">
        <f t="shared" si="42"/>
        <v/>
      </c>
      <c r="P828" s="21" t="e">
        <f ca="1">IF(AND(O828&lt;&gt; "", COUNTIF(SAP!#REF!,O828)&gt;0),"Matched", "")</f>
        <v>#REF!</v>
      </c>
      <c r="Q828" s="21" t="str">
        <f ca="1">IF(OR(D828="AC",D828="TR"),"Logic4"&amp;"_"&amp;TEXT(C828,"dd.mm.yyyy") &amp;"_"&amp; 551372.73,"")</f>
        <v>Logic4_06.04.2020_551372.73</v>
      </c>
      <c r="R828" s="21" t="e">
        <f ca="1">IF(AND(Q828&lt;&gt; "", COUNTIF(SAP!#REF!,Q828)&gt;0),"Matched", "")</f>
        <v>#REF!</v>
      </c>
    </row>
    <row r="829" spans="1:18" hidden="1">
      <c r="A829" s="21">
        <v>11563327</v>
      </c>
      <c r="B829" s="22">
        <v>43927</v>
      </c>
      <c r="C829" s="22">
        <v>43927</v>
      </c>
      <c r="D829" s="21" t="s">
        <v>10</v>
      </c>
      <c r="E829" s="23">
        <v>0</v>
      </c>
      <c r="F829" s="23">
        <v>0</v>
      </c>
      <c r="G829" s="23">
        <v>570</v>
      </c>
      <c r="H829" s="23">
        <v>4589</v>
      </c>
      <c r="I829" s="21" t="s">
        <v>11</v>
      </c>
      <c r="J829" s="21" t="s">
        <v>12</v>
      </c>
      <c r="K829" s="21" t="str">
        <f t="shared" si="40"/>
        <v/>
      </c>
      <c r="L829" s="21" t="e">
        <f ca="1">IF(AND(K829&lt;&gt; "", COUNTIF(SAP!#REF!,K829)&gt;0),"Matched", "")</f>
        <v>#REF!</v>
      </c>
      <c r="M829" s="21" t="str">
        <f t="shared" si="41"/>
        <v/>
      </c>
      <c r="N829" s="21" t="e">
        <f ca="1">IF(AND(M829&lt;&gt; "", COUNTIF(SAP!#REF!,M829)&gt;0),"Matched", "")</f>
        <v>#REF!</v>
      </c>
      <c r="O829" s="21" t="str">
        <f t="shared" si="42"/>
        <v/>
      </c>
      <c r="P829" s="21" t="e">
        <f ca="1">IF(AND(O829&lt;&gt; "", COUNTIF(SAP!#REF!,O829)&gt;0),"Matched", "")</f>
        <v>#REF!</v>
      </c>
      <c r="Q829" s="21" t="str">
        <f ca="1">IF(OR(D829="AC",D829="TR"),"Logic4"&amp;"_"&amp;TEXT(C829,"dd.mm.yyyy") &amp;"_"&amp; 551372.73,"")</f>
        <v>Logic4_06.04.2020_551372.73</v>
      </c>
      <c r="R829" s="21" t="e">
        <f ca="1">IF(AND(Q829&lt;&gt; "", COUNTIF(SAP!#REF!,Q829)&gt;0),"Matched", "")</f>
        <v>#REF!</v>
      </c>
    </row>
    <row r="830" spans="1:18" hidden="1">
      <c r="A830" s="21">
        <v>11563327</v>
      </c>
      <c r="B830" s="22">
        <v>43927</v>
      </c>
      <c r="C830" s="22">
        <v>43927</v>
      </c>
      <c r="D830" s="21" t="s">
        <v>10</v>
      </c>
      <c r="E830" s="23">
        <v>0</v>
      </c>
      <c r="F830" s="23">
        <v>0</v>
      </c>
      <c r="G830" s="23">
        <v>580</v>
      </c>
      <c r="H830" s="23">
        <v>5169</v>
      </c>
      <c r="I830" s="21" t="s">
        <v>11</v>
      </c>
      <c r="J830" s="21" t="s">
        <v>12</v>
      </c>
      <c r="K830" s="21" t="str">
        <f t="shared" si="40"/>
        <v/>
      </c>
      <c r="L830" s="21" t="e">
        <f ca="1">IF(AND(K830&lt;&gt; "", COUNTIF(SAP!#REF!,K830)&gt;0),"Matched", "")</f>
        <v>#REF!</v>
      </c>
      <c r="M830" s="21" t="str">
        <f t="shared" si="41"/>
        <v/>
      </c>
      <c r="N830" s="21" t="e">
        <f ca="1">IF(AND(M830&lt;&gt; "", COUNTIF(SAP!#REF!,M830)&gt;0),"Matched", "")</f>
        <v>#REF!</v>
      </c>
      <c r="O830" s="21" t="str">
        <f t="shared" si="42"/>
        <v/>
      </c>
      <c r="P830" s="21" t="e">
        <f ca="1">IF(AND(O830&lt;&gt; "", COUNTIF(SAP!#REF!,O830)&gt;0),"Matched", "")</f>
        <v>#REF!</v>
      </c>
      <c r="Q830" s="21" t="str">
        <f ca="1">IF(OR(D830="AC",D830="TR"),"Logic4"&amp;"_"&amp;TEXT(C830,"dd.mm.yyyy") &amp;"_"&amp; 551372.73,"")</f>
        <v>Logic4_06.04.2020_551372.73</v>
      </c>
      <c r="R830" s="21" t="e">
        <f ca="1">IF(AND(Q830&lt;&gt; "", COUNTIF(SAP!#REF!,Q830)&gt;0),"Matched", "")</f>
        <v>#REF!</v>
      </c>
    </row>
    <row r="831" spans="1:18" hidden="1">
      <c r="A831" s="21">
        <v>11563327</v>
      </c>
      <c r="B831" s="22">
        <v>43927</v>
      </c>
      <c r="C831" s="22">
        <v>43927</v>
      </c>
      <c r="D831" s="21" t="s">
        <v>10</v>
      </c>
      <c r="E831" s="23">
        <v>0</v>
      </c>
      <c r="F831" s="23">
        <v>0</v>
      </c>
      <c r="G831" s="23">
        <v>598</v>
      </c>
      <c r="H831" s="23">
        <v>5767</v>
      </c>
      <c r="I831" s="21" t="s">
        <v>11</v>
      </c>
      <c r="J831" s="21" t="s">
        <v>12</v>
      </c>
      <c r="K831" s="21" t="str">
        <f t="shared" si="40"/>
        <v/>
      </c>
      <c r="L831" s="21" t="e">
        <f ca="1">IF(AND(K831&lt;&gt; "", COUNTIF(SAP!#REF!,K831)&gt;0),"Matched", "")</f>
        <v>#REF!</v>
      </c>
      <c r="M831" s="21" t="str">
        <f t="shared" si="41"/>
        <v/>
      </c>
      <c r="N831" s="21" t="e">
        <f ca="1">IF(AND(M831&lt;&gt; "", COUNTIF(SAP!#REF!,M831)&gt;0),"Matched", "")</f>
        <v>#REF!</v>
      </c>
      <c r="O831" s="21" t="str">
        <f t="shared" si="42"/>
        <v/>
      </c>
      <c r="P831" s="21" t="e">
        <f ca="1">IF(AND(O831&lt;&gt; "", COUNTIF(SAP!#REF!,O831)&gt;0),"Matched", "")</f>
        <v>#REF!</v>
      </c>
      <c r="Q831" s="21" t="str">
        <f ca="1">IF(OR(D831="AC",D831="TR"),"Logic4"&amp;"_"&amp;TEXT(C831,"dd.mm.yyyy") &amp;"_"&amp; 551372.73,"")</f>
        <v>Logic4_06.04.2020_551372.73</v>
      </c>
      <c r="R831" s="21" t="e">
        <f ca="1">IF(AND(Q831&lt;&gt; "", COUNTIF(SAP!#REF!,Q831)&gt;0),"Matched", "")</f>
        <v>#REF!</v>
      </c>
    </row>
    <row r="832" spans="1:18" hidden="1">
      <c r="A832" s="21">
        <v>11563327</v>
      </c>
      <c r="B832" s="22">
        <v>43927</v>
      </c>
      <c r="C832" s="22">
        <v>43927</v>
      </c>
      <c r="D832" s="21" t="s">
        <v>10</v>
      </c>
      <c r="E832" s="23">
        <v>0</v>
      </c>
      <c r="F832" s="23">
        <v>0</v>
      </c>
      <c r="G832" s="23">
        <v>610</v>
      </c>
      <c r="H832" s="23">
        <v>6377</v>
      </c>
      <c r="I832" s="21" t="s">
        <v>11</v>
      </c>
      <c r="J832" s="21" t="s">
        <v>12</v>
      </c>
      <c r="K832" s="21" t="str">
        <f t="shared" si="40"/>
        <v/>
      </c>
      <c r="L832" s="21" t="e">
        <f ca="1">IF(AND(K832&lt;&gt; "", COUNTIF(SAP!#REF!,K832)&gt;0),"Matched", "")</f>
        <v>#REF!</v>
      </c>
      <c r="M832" s="21" t="str">
        <f t="shared" si="41"/>
        <v/>
      </c>
      <c r="N832" s="21" t="e">
        <f ca="1">IF(AND(M832&lt;&gt; "", COUNTIF(SAP!#REF!,M832)&gt;0),"Matched", "")</f>
        <v>#REF!</v>
      </c>
      <c r="O832" s="21" t="str">
        <f t="shared" si="42"/>
        <v/>
      </c>
      <c r="P832" s="21" t="e">
        <f ca="1">IF(AND(O832&lt;&gt; "", COUNTIF(SAP!#REF!,O832)&gt;0),"Matched", "")</f>
        <v>#REF!</v>
      </c>
      <c r="Q832" s="21" t="str">
        <f ca="1">IF(OR(D832="AC",D832="TR"),"Logic4"&amp;"_"&amp;TEXT(C832,"dd.mm.yyyy") &amp;"_"&amp; 551372.73,"")</f>
        <v>Logic4_06.04.2020_551372.73</v>
      </c>
      <c r="R832" s="21" t="e">
        <f ca="1">IF(AND(Q832&lt;&gt; "", COUNTIF(SAP!#REF!,Q832)&gt;0),"Matched", "")</f>
        <v>#REF!</v>
      </c>
    </row>
    <row r="833" spans="1:18" hidden="1">
      <c r="A833" s="21">
        <v>11563327</v>
      </c>
      <c r="B833" s="22">
        <v>43927</v>
      </c>
      <c r="C833" s="22">
        <v>43927</v>
      </c>
      <c r="D833" s="21" t="s">
        <v>10</v>
      </c>
      <c r="E833" s="23">
        <v>0</v>
      </c>
      <c r="F833" s="23">
        <v>0</v>
      </c>
      <c r="G833" s="23">
        <v>620</v>
      </c>
      <c r="H833" s="23">
        <v>6997</v>
      </c>
      <c r="I833" s="21" t="s">
        <v>11</v>
      </c>
      <c r="J833" s="21" t="s">
        <v>12</v>
      </c>
      <c r="K833" s="21" t="str">
        <f t="shared" si="40"/>
        <v/>
      </c>
      <c r="L833" s="21" t="e">
        <f ca="1">IF(AND(K833&lt;&gt; "", COUNTIF(SAP!#REF!,K833)&gt;0),"Matched", "")</f>
        <v>#REF!</v>
      </c>
      <c r="M833" s="21" t="str">
        <f t="shared" si="41"/>
        <v/>
      </c>
      <c r="N833" s="21" t="e">
        <f ca="1">IF(AND(M833&lt;&gt; "", COUNTIF(SAP!#REF!,M833)&gt;0),"Matched", "")</f>
        <v>#REF!</v>
      </c>
      <c r="O833" s="21" t="str">
        <f t="shared" si="42"/>
        <v/>
      </c>
      <c r="P833" s="21" t="e">
        <f ca="1">IF(AND(O833&lt;&gt; "", COUNTIF(SAP!#REF!,O833)&gt;0),"Matched", "")</f>
        <v>#REF!</v>
      </c>
      <c r="Q833" s="21" t="str">
        <f ca="1">IF(OR(D833="AC",D833="TR"),"Logic4"&amp;"_"&amp;TEXT(C833,"dd.mm.yyyy") &amp;"_"&amp; 551372.73,"")</f>
        <v>Logic4_06.04.2020_551372.73</v>
      </c>
      <c r="R833" s="21" t="e">
        <f ca="1">IF(AND(Q833&lt;&gt; "", COUNTIF(SAP!#REF!,Q833)&gt;0),"Matched", "")</f>
        <v>#REF!</v>
      </c>
    </row>
    <row r="834" spans="1:18" hidden="1">
      <c r="A834" s="21">
        <v>11563327</v>
      </c>
      <c r="B834" s="22">
        <v>43927</v>
      </c>
      <c r="C834" s="22">
        <v>43927</v>
      </c>
      <c r="D834" s="21" t="s">
        <v>10</v>
      </c>
      <c r="E834" s="23">
        <v>0</v>
      </c>
      <c r="F834" s="23">
        <v>0</v>
      </c>
      <c r="G834" s="23">
        <v>700</v>
      </c>
      <c r="H834" s="23">
        <v>7697</v>
      </c>
      <c r="I834" s="21" t="s">
        <v>11</v>
      </c>
      <c r="J834" s="21" t="s">
        <v>12</v>
      </c>
      <c r="K834" s="21" t="str">
        <f t="shared" si="40"/>
        <v/>
      </c>
      <c r="L834" s="21" t="e">
        <f ca="1">IF(AND(K834&lt;&gt; "", COUNTIF(SAP!#REF!,K834)&gt;0),"Matched", "")</f>
        <v>#REF!</v>
      </c>
      <c r="M834" s="21" t="str">
        <f t="shared" si="41"/>
        <v/>
      </c>
      <c r="N834" s="21" t="e">
        <f ca="1">IF(AND(M834&lt;&gt; "", COUNTIF(SAP!#REF!,M834)&gt;0),"Matched", "")</f>
        <v>#REF!</v>
      </c>
      <c r="O834" s="21" t="str">
        <f t="shared" si="42"/>
        <v/>
      </c>
      <c r="P834" s="21" t="e">
        <f ca="1">IF(AND(O834&lt;&gt; "", COUNTIF(SAP!#REF!,O834)&gt;0),"Matched", "")</f>
        <v>#REF!</v>
      </c>
      <c r="Q834" s="21" t="str">
        <f ca="1">IF(OR(D834="AC",D834="TR"),"Logic4"&amp;"_"&amp;TEXT(C834,"dd.mm.yyyy") &amp;"_"&amp; 551372.73,"")</f>
        <v>Logic4_06.04.2020_551372.73</v>
      </c>
      <c r="R834" s="21" t="e">
        <f ca="1">IF(AND(Q834&lt;&gt; "", COUNTIF(SAP!#REF!,Q834)&gt;0),"Matched", "")</f>
        <v>#REF!</v>
      </c>
    </row>
    <row r="835" spans="1:18" hidden="1">
      <c r="A835" s="21">
        <v>11563327</v>
      </c>
      <c r="B835" s="22">
        <v>43927</v>
      </c>
      <c r="C835" s="22">
        <v>43927</v>
      </c>
      <c r="D835" s="21" t="s">
        <v>10</v>
      </c>
      <c r="E835" s="23">
        <v>0</v>
      </c>
      <c r="F835" s="23">
        <v>0</v>
      </c>
      <c r="G835" s="23">
        <v>730</v>
      </c>
      <c r="H835" s="23">
        <v>8427</v>
      </c>
      <c r="I835" s="21" t="s">
        <v>11</v>
      </c>
      <c r="J835" s="21" t="s">
        <v>12</v>
      </c>
      <c r="K835" s="21" t="str">
        <f t="shared" ref="K835:K898" si="43">IF(D835="TF","Logic1"&amp;"_"&amp;TEXT(C835, "mm") &amp;"_"&amp; F835,"")</f>
        <v/>
      </c>
      <c r="L835" s="21" t="e">
        <f ca="1">IF(AND(K835&lt;&gt; "", COUNTIF(SAP!#REF!,K835)&gt;0),"Matched", "")</f>
        <v>#REF!</v>
      </c>
      <c r="M835" s="21" t="str">
        <f t="shared" si="41"/>
        <v/>
      </c>
      <c r="N835" s="21" t="e">
        <f ca="1">IF(AND(M835&lt;&gt; "", COUNTIF(SAP!#REF!,M835)&gt;0),"Matched", "")</f>
        <v>#REF!</v>
      </c>
      <c r="O835" s="21" t="str">
        <f t="shared" si="42"/>
        <v/>
      </c>
      <c r="P835" s="21" t="e">
        <f ca="1">IF(AND(O835&lt;&gt; "", COUNTIF(SAP!#REF!,O835)&gt;0),"Matched", "")</f>
        <v>#REF!</v>
      </c>
      <c r="Q835" s="21" t="str">
        <f ca="1">IF(OR(D835="AC",D835="TR"),"Logic4"&amp;"_"&amp;TEXT(C835,"dd.mm.yyyy") &amp;"_"&amp; 551372.73,"")</f>
        <v>Logic4_06.04.2020_551372.73</v>
      </c>
      <c r="R835" s="21" t="e">
        <f ca="1">IF(AND(Q835&lt;&gt; "", COUNTIF(SAP!#REF!,Q835)&gt;0),"Matched", "")</f>
        <v>#REF!</v>
      </c>
    </row>
    <row r="836" spans="1:18" hidden="1">
      <c r="A836" s="21">
        <v>11563327</v>
      </c>
      <c r="B836" s="22">
        <v>43927</v>
      </c>
      <c r="C836" s="22">
        <v>43927</v>
      </c>
      <c r="D836" s="21" t="s">
        <v>10</v>
      </c>
      <c r="E836" s="23">
        <v>0</v>
      </c>
      <c r="F836" s="23">
        <v>0</v>
      </c>
      <c r="G836" s="23">
        <v>742.4</v>
      </c>
      <c r="H836" s="23">
        <v>9169.4</v>
      </c>
      <c r="I836" s="21" t="s">
        <v>11</v>
      </c>
      <c r="J836" s="21" t="s">
        <v>12</v>
      </c>
      <c r="K836" s="21" t="str">
        <f t="shared" si="43"/>
        <v/>
      </c>
      <c r="L836" s="21" t="e">
        <f ca="1">IF(AND(K836&lt;&gt; "", COUNTIF(SAP!#REF!,K836)&gt;0),"Matched", "")</f>
        <v>#REF!</v>
      </c>
      <c r="M836" s="21" t="str">
        <f t="shared" si="41"/>
        <v/>
      </c>
      <c r="N836" s="21" t="e">
        <f ca="1">IF(AND(M836&lt;&gt; "", COUNTIF(SAP!#REF!,M836)&gt;0),"Matched", "")</f>
        <v>#REF!</v>
      </c>
      <c r="O836" s="21" t="str">
        <f t="shared" si="42"/>
        <v/>
      </c>
      <c r="P836" s="21" t="e">
        <f ca="1">IF(AND(O836&lt;&gt; "", COUNTIF(SAP!#REF!,O836)&gt;0),"Matched", "")</f>
        <v>#REF!</v>
      </c>
      <c r="Q836" s="21" t="str">
        <f ca="1">IF(OR(D836="AC",D836="TR"),"Logic4"&amp;"_"&amp;TEXT(C836,"dd.mm.yyyy") &amp;"_"&amp; 551372.73,"")</f>
        <v>Logic4_06.04.2020_551372.73</v>
      </c>
      <c r="R836" s="21" t="e">
        <f ca="1">IF(AND(Q836&lt;&gt; "", COUNTIF(SAP!#REF!,Q836)&gt;0),"Matched", "")</f>
        <v>#REF!</v>
      </c>
    </row>
    <row r="837" spans="1:18" hidden="1">
      <c r="A837" s="21">
        <v>11563327</v>
      </c>
      <c r="B837" s="22">
        <v>43927</v>
      </c>
      <c r="C837" s="22">
        <v>43927</v>
      </c>
      <c r="D837" s="21" t="s">
        <v>10</v>
      </c>
      <c r="E837" s="23">
        <v>0</v>
      </c>
      <c r="F837" s="23">
        <v>0</v>
      </c>
      <c r="G837" s="23">
        <v>760</v>
      </c>
      <c r="H837" s="23">
        <v>9929.4</v>
      </c>
      <c r="I837" s="21" t="s">
        <v>11</v>
      </c>
      <c r="J837" s="21" t="s">
        <v>12</v>
      </c>
      <c r="K837" s="21" t="str">
        <f t="shared" si="43"/>
        <v/>
      </c>
      <c r="L837" s="21" t="e">
        <f ca="1">IF(AND(K837&lt;&gt; "", COUNTIF(SAP!#REF!,K837)&gt;0),"Matched", "")</f>
        <v>#REF!</v>
      </c>
      <c r="M837" s="21" t="str">
        <f t="shared" si="41"/>
        <v/>
      </c>
      <c r="N837" s="21" t="e">
        <f ca="1">IF(AND(M837&lt;&gt; "", COUNTIF(SAP!#REF!,M837)&gt;0),"Matched", "")</f>
        <v>#REF!</v>
      </c>
      <c r="O837" s="21" t="str">
        <f t="shared" si="42"/>
        <v/>
      </c>
      <c r="P837" s="21" t="e">
        <f ca="1">IF(AND(O837&lt;&gt; "", COUNTIF(SAP!#REF!,O837)&gt;0),"Matched", "")</f>
        <v>#REF!</v>
      </c>
      <c r="Q837" s="21" t="str">
        <f ca="1">IF(OR(D837="AC",D837="TR"),"Logic4"&amp;"_"&amp;TEXT(C837,"dd.mm.yyyy") &amp;"_"&amp; 551372.73,"")</f>
        <v>Logic4_06.04.2020_551372.73</v>
      </c>
      <c r="R837" s="21" t="e">
        <f ca="1">IF(AND(Q837&lt;&gt; "", COUNTIF(SAP!#REF!,Q837)&gt;0),"Matched", "")</f>
        <v>#REF!</v>
      </c>
    </row>
    <row r="838" spans="1:18" hidden="1">
      <c r="A838" s="21">
        <v>11563327</v>
      </c>
      <c r="B838" s="22">
        <v>43927</v>
      </c>
      <c r="C838" s="22">
        <v>43927</v>
      </c>
      <c r="D838" s="21" t="s">
        <v>10</v>
      </c>
      <c r="E838" s="23">
        <v>0</v>
      </c>
      <c r="F838" s="23">
        <v>0</v>
      </c>
      <c r="G838" s="23">
        <v>800.09</v>
      </c>
      <c r="H838" s="23">
        <v>10729.49</v>
      </c>
      <c r="I838" s="21" t="s">
        <v>11</v>
      </c>
      <c r="J838" s="21" t="s">
        <v>12</v>
      </c>
      <c r="K838" s="21" t="str">
        <f t="shared" si="43"/>
        <v/>
      </c>
      <c r="L838" s="21" t="e">
        <f ca="1">IF(AND(K838&lt;&gt; "", COUNTIF(SAP!#REF!,K838)&gt;0),"Matched", "")</f>
        <v>#REF!</v>
      </c>
      <c r="M838" s="21" t="str">
        <f t="shared" si="41"/>
        <v/>
      </c>
      <c r="N838" s="21" t="e">
        <f ca="1">IF(AND(M838&lt;&gt; "", COUNTIF(SAP!#REF!,M838)&gt;0),"Matched", "")</f>
        <v>#REF!</v>
      </c>
      <c r="O838" s="21" t="str">
        <f t="shared" si="42"/>
        <v/>
      </c>
      <c r="P838" s="21" t="e">
        <f ca="1">IF(AND(O838&lt;&gt; "", COUNTIF(SAP!#REF!,O838)&gt;0),"Matched", "")</f>
        <v>#REF!</v>
      </c>
      <c r="Q838" s="21" t="str">
        <f ca="1">IF(OR(D838="AC",D838="TR"),"Logic4"&amp;"_"&amp;TEXT(C838,"dd.mm.yyyy") &amp;"_"&amp; 551372.73,"")</f>
        <v>Logic4_06.04.2020_551372.73</v>
      </c>
      <c r="R838" s="21" t="e">
        <f ca="1">IF(AND(Q838&lt;&gt; "", COUNTIF(SAP!#REF!,Q838)&gt;0),"Matched", "")</f>
        <v>#REF!</v>
      </c>
    </row>
    <row r="839" spans="1:18" hidden="1">
      <c r="A839" s="21">
        <v>11563327</v>
      </c>
      <c r="B839" s="22">
        <v>43927</v>
      </c>
      <c r="C839" s="22">
        <v>43927</v>
      </c>
      <c r="D839" s="21" t="s">
        <v>10</v>
      </c>
      <c r="E839" s="23">
        <v>0</v>
      </c>
      <c r="F839" s="23">
        <v>0</v>
      </c>
      <c r="G839" s="23">
        <v>835</v>
      </c>
      <c r="H839" s="23">
        <v>11564.49</v>
      </c>
      <c r="I839" s="21" t="s">
        <v>11</v>
      </c>
      <c r="J839" s="21" t="s">
        <v>12</v>
      </c>
      <c r="K839" s="21" t="str">
        <f t="shared" si="43"/>
        <v/>
      </c>
      <c r="L839" s="21" t="e">
        <f ca="1">IF(AND(K839&lt;&gt; "", COUNTIF(SAP!#REF!,K839)&gt;0),"Matched", "")</f>
        <v>#REF!</v>
      </c>
      <c r="M839" s="21" t="str">
        <f t="shared" si="41"/>
        <v/>
      </c>
      <c r="N839" s="21" t="e">
        <f ca="1">IF(AND(M839&lt;&gt; "", COUNTIF(SAP!#REF!,M839)&gt;0),"Matched", "")</f>
        <v>#REF!</v>
      </c>
      <c r="O839" s="21" t="str">
        <f t="shared" si="42"/>
        <v/>
      </c>
      <c r="P839" s="21" t="e">
        <f ca="1">IF(AND(O839&lt;&gt; "", COUNTIF(SAP!#REF!,O839)&gt;0),"Matched", "")</f>
        <v>#REF!</v>
      </c>
      <c r="Q839" s="21" t="str">
        <f ca="1">IF(OR(D839="AC",D839="TR"),"Logic4"&amp;"_"&amp;TEXT(C839,"dd.mm.yyyy") &amp;"_"&amp; 551372.73,"")</f>
        <v>Logic4_06.04.2020_551372.73</v>
      </c>
      <c r="R839" s="21" t="e">
        <f ca="1">IF(AND(Q839&lt;&gt; "", COUNTIF(SAP!#REF!,Q839)&gt;0),"Matched", "")</f>
        <v>#REF!</v>
      </c>
    </row>
    <row r="840" spans="1:18" hidden="1">
      <c r="A840" s="21">
        <v>11563327</v>
      </c>
      <c r="B840" s="22">
        <v>43927</v>
      </c>
      <c r="C840" s="22">
        <v>43927</v>
      </c>
      <c r="D840" s="21" t="s">
        <v>10</v>
      </c>
      <c r="E840" s="23">
        <v>0</v>
      </c>
      <c r="F840" s="23">
        <v>0</v>
      </c>
      <c r="G840" s="23">
        <v>844</v>
      </c>
      <c r="H840" s="23">
        <v>12408.49</v>
      </c>
      <c r="I840" s="21" t="s">
        <v>11</v>
      </c>
      <c r="J840" s="21" t="s">
        <v>12</v>
      </c>
      <c r="K840" s="21" t="str">
        <f t="shared" si="43"/>
        <v/>
      </c>
      <c r="L840" s="21" t="e">
        <f ca="1">IF(AND(K840&lt;&gt; "", COUNTIF(SAP!#REF!,K840)&gt;0),"Matched", "")</f>
        <v>#REF!</v>
      </c>
      <c r="M840" s="21" t="str">
        <f t="shared" si="41"/>
        <v/>
      </c>
      <c r="N840" s="21" t="e">
        <f ca="1">IF(AND(M840&lt;&gt; "", COUNTIF(SAP!#REF!,M840)&gt;0),"Matched", "")</f>
        <v>#REF!</v>
      </c>
      <c r="O840" s="21" t="str">
        <f t="shared" si="42"/>
        <v/>
      </c>
      <c r="P840" s="21" t="e">
        <f ca="1">IF(AND(O840&lt;&gt; "", COUNTIF(SAP!#REF!,O840)&gt;0),"Matched", "")</f>
        <v>#REF!</v>
      </c>
      <c r="Q840" s="21" t="str">
        <f ca="1">IF(OR(D840="AC",D840="TR"),"Logic4"&amp;"_"&amp;TEXT(C840,"dd.mm.yyyy") &amp;"_"&amp; 551372.73,"")</f>
        <v>Logic4_06.04.2020_551372.73</v>
      </c>
      <c r="R840" s="21" t="e">
        <f ca="1">IF(AND(Q840&lt;&gt; "", COUNTIF(SAP!#REF!,Q840)&gt;0),"Matched", "")</f>
        <v>#REF!</v>
      </c>
    </row>
    <row r="841" spans="1:18" hidden="1">
      <c r="A841" s="21">
        <v>11563327</v>
      </c>
      <c r="B841" s="22">
        <v>43927</v>
      </c>
      <c r="C841" s="22">
        <v>43927</v>
      </c>
      <c r="D841" s="21" t="s">
        <v>10</v>
      </c>
      <c r="E841" s="23">
        <v>0</v>
      </c>
      <c r="F841" s="23">
        <v>0</v>
      </c>
      <c r="G841" s="23">
        <v>852.13</v>
      </c>
      <c r="H841" s="23">
        <v>13260.62</v>
      </c>
      <c r="I841" s="21" t="s">
        <v>11</v>
      </c>
      <c r="J841" s="21" t="s">
        <v>12</v>
      </c>
      <c r="K841" s="21" t="str">
        <f t="shared" si="43"/>
        <v/>
      </c>
      <c r="L841" s="21" t="e">
        <f ca="1">IF(AND(K841&lt;&gt; "", COUNTIF(SAP!#REF!,K841)&gt;0),"Matched", "")</f>
        <v>#REF!</v>
      </c>
      <c r="M841" s="21" t="str">
        <f t="shared" si="41"/>
        <v/>
      </c>
      <c r="N841" s="21" t="e">
        <f ca="1">IF(AND(M841&lt;&gt; "", COUNTIF(SAP!#REF!,M841)&gt;0),"Matched", "")</f>
        <v>#REF!</v>
      </c>
      <c r="O841" s="21" t="str">
        <f t="shared" si="42"/>
        <v/>
      </c>
      <c r="P841" s="21" t="e">
        <f ca="1">IF(AND(O841&lt;&gt; "", COUNTIF(SAP!#REF!,O841)&gt;0),"Matched", "")</f>
        <v>#REF!</v>
      </c>
      <c r="Q841" s="21" t="str">
        <f ca="1">IF(OR(D841="AC",D841="TR"),"Logic4"&amp;"_"&amp;TEXT(C841,"dd.mm.yyyy") &amp;"_"&amp; 551372.73,"")</f>
        <v>Logic4_06.04.2020_551372.73</v>
      </c>
      <c r="R841" s="21" t="e">
        <f ca="1">IF(AND(Q841&lt;&gt; "", COUNTIF(SAP!#REF!,Q841)&gt;0),"Matched", "")</f>
        <v>#REF!</v>
      </c>
    </row>
    <row r="842" spans="1:18" hidden="1">
      <c r="A842" s="21">
        <v>11563327</v>
      </c>
      <c r="B842" s="22">
        <v>43927</v>
      </c>
      <c r="C842" s="22">
        <v>43927</v>
      </c>
      <c r="D842" s="21" t="s">
        <v>10</v>
      </c>
      <c r="E842" s="23">
        <v>0</v>
      </c>
      <c r="F842" s="23">
        <v>0</v>
      </c>
      <c r="G842" s="23">
        <v>860</v>
      </c>
      <c r="H842" s="23">
        <v>14120.62</v>
      </c>
      <c r="I842" s="21" t="s">
        <v>11</v>
      </c>
      <c r="J842" s="21" t="s">
        <v>12</v>
      </c>
      <c r="K842" s="21" t="str">
        <f t="shared" si="43"/>
        <v/>
      </c>
      <c r="L842" s="21" t="e">
        <f ca="1">IF(AND(K842&lt;&gt; "", COUNTIF(SAP!#REF!,K842)&gt;0),"Matched", "")</f>
        <v>#REF!</v>
      </c>
      <c r="M842" s="21" t="str">
        <f t="shared" si="41"/>
        <v/>
      </c>
      <c r="N842" s="21" t="e">
        <f ca="1">IF(AND(M842&lt;&gt; "", COUNTIF(SAP!#REF!,M842)&gt;0),"Matched", "")</f>
        <v>#REF!</v>
      </c>
      <c r="O842" s="21" t="str">
        <f t="shared" si="42"/>
        <v/>
      </c>
      <c r="P842" s="21" t="e">
        <f ca="1">IF(AND(O842&lt;&gt; "", COUNTIF(SAP!#REF!,O842)&gt;0),"Matched", "")</f>
        <v>#REF!</v>
      </c>
      <c r="Q842" s="21" t="str">
        <f ca="1">IF(OR(D842="AC",D842="TR"),"Logic4"&amp;"_"&amp;TEXT(C842,"dd.mm.yyyy") &amp;"_"&amp; 551372.73,"")</f>
        <v>Logic4_06.04.2020_551372.73</v>
      </c>
      <c r="R842" s="21" t="e">
        <f ca="1">IF(AND(Q842&lt;&gt; "", COUNTIF(SAP!#REF!,Q842)&gt;0),"Matched", "")</f>
        <v>#REF!</v>
      </c>
    </row>
    <row r="843" spans="1:18" hidden="1">
      <c r="A843" s="21">
        <v>11563327</v>
      </c>
      <c r="B843" s="22">
        <v>43927</v>
      </c>
      <c r="C843" s="22">
        <v>43927</v>
      </c>
      <c r="D843" s="21" t="s">
        <v>10</v>
      </c>
      <c r="E843" s="23">
        <v>0</v>
      </c>
      <c r="F843" s="23">
        <v>0</v>
      </c>
      <c r="G843" s="23">
        <v>870</v>
      </c>
      <c r="H843" s="23">
        <v>14990.62</v>
      </c>
      <c r="I843" s="21" t="s">
        <v>11</v>
      </c>
      <c r="J843" s="21" t="s">
        <v>12</v>
      </c>
      <c r="K843" s="21" t="str">
        <f t="shared" si="43"/>
        <v/>
      </c>
      <c r="L843" s="21" t="e">
        <f ca="1">IF(AND(K843&lt;&gt; "", COUNTIF(SAP!#REF!,K843)&gt;0),"Matched", "")</f>
        <v>#REF!</v>
      </c>
      <c r="M843" s="21" t="str">
        <f t="shared" si="41"/>
        <v/>
      </c>
      <c r="N843" s="21" t="e">
        <f ca="1">IF(AND(M843&lt;&gt; "", COUNTIF(SAP!#REF!,M843)&gt;0),"Matched", "")</f>
        <v>#REF!</v>
      </c>
      <c r="O843" s="21" t="str">
        <f t="shared" si="42"/>
        <v/>
      </c>
      <c r="P843" s="21" t="e">
        <f ca="1">IF(AND(O843&lt;&gt; "", COUNTIF(SAP!#REF!,O843)&gt;0),"Matched", "")</f>
        <v>#REF!</v>
      </c>
      <c r="Q843" s="21" t="str">
        <f ca="1">IF(OR(D843="AC",D843="TR"),"Logic4"&amp;"_"&amp;TEXT(C843,"dd.mm.yyyy") &amp;"_"&amp; 551372.73,"")</f>
        <v>Logic4_06.04.2020_551372.73</v>
      </c>
      <c r="R843" s="21" t="e">
        <f ca="1">IF(AND(Q843&lt;&gt; "", COUNTIF(SAP!#REF!,Q843)&gt;0),"Matched", "")</f>
        <v>#REF!</v>
      </c>
    </row>
    <row r="844" spans="1:18" hidden="1">
      <c r="A844" s="21">
        <v>11563327</v>
      </c>
      <c r="B844" s="22">
        <v>43927</v>
      </c>
      <c r="C844" s="22">
        <v>43927</v>
      </c>
      <c r="D844" s="21" t="s">
        <v>10</v>
      </c>
      <c r="E844" s="23">
        <v>0</v>
      </c>
      <c r="F844" s="23">
        <v>0</v>
      </c>
      <c r="G844" s="23">
        <v>960</v>
      </c>
      <c r="H844" s="23">
        <v>15950.62</v>
      </c>
      <c r="I844" s="21" t="s">
        <v>11</v>
      </c>
      <c r="J844" s="21" t="s">
        <v>12</v>
      </c>
      <c r="K844" s="21" t="str">
        <f t="shared" si="43"/>
        <v/>
      </c>
      <c r="L844" s="21" t="e">
        <f ca="1">IF(AND(K844&lt;&gt; "", COUNTIF(SAP!#REF!,K844)&gt;0),"Matched", "")</f>
        <v>#REF!</v>
      </c>
      <c r="M844" s="21" t="str">
        <f t="shared" si="41"/>
        <v/>
      </c>
      <c r="N844" s="21" t="e">
        <f ca="1">IF(AND(M844&lt;&gt; "", COUNTIF(SAP!#REF!,M844)&gt;0),"Matched", "")</f>
        <v>#REF!</v>
      </c>
      <c r="O844" s="21" t="str">
        <f t="shared" si="42"/>
        <v/>
      </c>
      <c r="P844" s="21" t="e">
        <f ca="1">IF(AND(O844&lt;&gt; "", COUNTIF(SAP!#REF!,O844)&gt;0),"Matched", "")</f>
        <v>#REF!</v>
      </c>
      <c r="Q844" s="21" t="str">
        <f ca="1">IF(OR(D844="AC",D844="TR"),"Logic4"&amp;"_"&amp;TEXT(C844,"dd.mm.yyyy") &amp;"_"&amp; 551372.73,"")</f>
        <v>Logic4_06.04.2020_551372.73</v>
      </c>
      <c r="R844" s="21" t="e">
        <f ca="1">IF(AND(Q844&lt;&gt; "", COUNTIF(SAP!#REF!,Q844)&gt;0),"Matched", "")</f>
        <v>#REF!</v>
      </c>
    </row>
    <row r="845" spans="1:18" hidden="1">
      <c r="A845" s="21">
        <v>11563327</v>
      </c>
      <c r="B845" s="22">
        <v>43927</v>
      </c>
      <c r="C845" s="22">
        <v>43927</v>
      </c>
      <c r="D845" s="21" t="s">
        <v>10</v>
      </c>
      <c r="E845" s="23">
        <v>0</v>
      </c>
      <c r="F845" s="23">
        <v>0</v>
      </c>
      <c r="G845" s="23">
        <v>980</v>
      </c>
      <c r="H845" s="23">
        <v>16930.62</v>
      </c>
      <c r="I845" s="21" t="s">
        <v>11</v>
      </c>
      <c r="J845" s="21" t="s">
        <v>12</v>
      </c>
      <c r="K845" s="21" t="str">
        <f t="shared" si="43"/>
        <v/>
      </c>
      <c r="L845" s="21" t="e">
        <f ca="1">IF(AND(K845&lt;&gt; "", COUNTIF(SAP!#REF!,K845)&gt;0),"Matched", "")</f>
        <v>#REF!</v>
      </c>
      <c r="M845" s="21" t="str">
        <f t="shared" si="41"/>
        <v/>
      </c>
      <c r="N845" s="21" t="e">
        <f ca="1">IF(AND(M845&lt;&gt; "", COUNTIF(SAP!#REF!,M845)&gt;0),"Matched", "")</f>
        <v>#REF!</v>
      </c>
      <c r="O845" s="21" t="str">
        <f t="shared" si="42"/>
        <v/>
      </c>
      <c r="P845" s="21" t="e">
        <f ca="1">IF(AND(O845&lt;&gt; "", COUNTIF(SAP!#REF!,O845)&gt;0),"Matched", "")</f>
        <v>#REF!</v>
      </c>
      <c r="Q845" s="21" t="str">
        <f ca="1">IF(OR(D845="AC",D845="TR"),"Logic4"&amp;"_"&amp;TEXT(C845,"dd.mm.yyyy") &amp;"_"&amp; 551372.73,"")</f>
        <v>Logic4_06.04.2020_551372.73</v>
      </c>
      <c r="R845" s="21" t="e">
        <f ca="1">IF(AND(Q845&lt;&gt; "", COUNTIF(SAP!#REF!,Q845)&gt;0),"Matched", "")</f>
        <v>#REF!</v>
      </c>
    </row>
    <row r="846" spans="1:18" hidden="1">
      <c r="A846" s="21">
        <v>11563327</v>
      </c>
      <c r="B846" s="22">
        <v>43927</v>
      </c>
      <c r="C846" s="22">
        <v>43927</v>
      </c>
      <c r="D846" s="21" t="s">
        <v>10</v>
      </c>
      <c r="E846" s="23">
        <v>0</v>
      </c>
      <c r="F846" s="23">
        <v>0</v>
      </c>
      <c r="G846" s="23">
        <v>1000</v>
      </c>
      <c r="H846" s="23">
        <v>17930.62</v>
      </c>
      <c r="I846" s="21" t="s">
        <v>11</v>
      </c>
      <c r="J846" s="21" t="s">
        <v>12</v>
      </c>
      <c r="K846" s="21" t="str">
        <f t="shared" si="43"/>
        <v/>
      </c>
      <c r="L846" s="21" t="e">
        <f ca="1">IF(AND(K846&lt;&gt; "", COUNTIF(SAP!#REF!,K846)&gt;0),"Matched", "")</f>
        <v>#REF!</v>
      </c>
      <c r="M846" s="21" t="str">
        <f t="shared" si="41"/>
        <v/>
      </c>
      <c r="N846" s="21" t="e">
        <f ca="1">IF(AND(M846&lt;&gt; "", COUNTIF(SAP!#REF!,M846)&gt;0),"Matched", "")</f>
        <v>#REF!</v>
      </c>
      <c r="O846" s="21" t="str">
        <f t="shared" si="42"/>
        <v/>
      </c>
      <c r="P846" s="21" t="e">
        <f ca="1">IF(AND(O846&lt;&gt; "", COUNTIF(SAP!#REF!,O846)&gt;0),"Matched", "")</f>
        <v>#REF!</v>
      </c>
      <c r="Q846" s="21" t="str">
        <f ca="1">IF(OR(D846="AC",D846="TR"),"Logic4"&amp;"_"&amp;TEXT(C846,"dd.mm.yyyy") &amp;"_"&amp; 551372.73,"")</f>
        <v>Logic4_06.04.2020_551372.73</v>
      </c>
      <c r="R846" s="21" t="e">
        <f ca="1">IF(AND(Q846&lt;&gt; "", COUNTIF(SAP!#REF!,Q846)&gt;0),"Matched", "")</f>
        <v>#REF!</v>
      </c>
    </row>
    <row r="847" spans="1:18" hidden="1">
      <c r="A847" s="21">
        <v>11563327</v>
      </c>
      <c r="B847" s="22">
        <v>43927</v>
      </c>
      <c r="C847" s="22">
        <v>43927</v>
      </c>
      <c r="D847" s="21" t="s">
        <v>10</v>
      </c>
      <c r="E847" s="23">
        <v>0</v>
      </c>
      <c r="F847" s="23">
        <v>0</v>
      </c>
      <c r="G847" s="23">
        <v>1000</v>
      </c>
      <c r="H847" s="23">
        <v>18930.62</v>
      </c>
      <c r="I847" s="21" t="s">
        <v>11</v>
      </c>
      <c r="J847" s="21" t="s">
        <v>12</v>
      </c>
      <c r="K847" s="21" t="str">
        <f t="shared" si="43"/>
        <v/>
      </c>
      <c r="L847" s="21" t="e">
        <f ca="1">IF(AND(K847&lt;&gt; "", COUNTIF(SAP!#REF!,K847)&gt;0),"Matched", "")</f>
        <v>#REF!</v>
      </c>
      <c r="M847" s="21" t="str">
        <f t="shared" si="41"/>
        <v/>
      </c>
      <c r="N847" s="21" t="e">
        <f ca="1">IF(AND(M847&lt;&gt; "", COUNTIF(SAP!#REF!,M847)&gt;0),"Matched", "")</f>
        <v>#REF!</v>
      </c>
      <c r="O847" s="21" t="str">
        <f t="shared" si="42"/>
        <v/>
      </c>
      <c r="P847" s="21" t="e">
        <f ca="1">IF(AND(O847&lt;&gt; "", COUNTIF(SAP!#REF!,O847)&gt;0),"Matched", "")</f>
        <v>#REF!</v>
      </c>
      <c r="Q847" s="21" t="str">
        <f ca="1">IF(OR(D847="AC",D847="TR"),"Logic4"&amp;"_"&amp;TEXT(C847,"dd.mm.yyyy") &amp;"_"&amp; 551372.73,"")</f>
        <v>Logic4_06.04.2020_551372.73</v>
      </c>
      <c r="R847" s="21" t="e">
        <f ca="1">IF(AND(Q847&lt;&gt; "", COUNTIF(SAP!#REF!,Q847)&gt;0),"Matched", "")</f>
        <v>#REF!</v>
      </c>
    </row>
    <row r="848" spans="1:18" hidden="1">
      <c r="A848" s="21">
        <v>11563327</v>
      </c>
      <c r="B848" s="22">
        <v>43927</v>
      </c>
      <c r="C848" s="22">
        <v>43927</v>
      </c>
      <c r="D848" s="21" t="s">
        <v>10</v>
      </c>
      <c r="E848" s="23">
        <v>0</v>
      </c>
      <c r="F848" s="23">
        <v>0</v>
      </c>
      <c r="G848" s="23">
        <v>1000</v>
      </c>
      <c r="H848" s="23">
        <v>19930.62</v>
      </c>
      <c r="I848" s="21" t="s">
        <v>11</v>
      </c>
      <c r="J848" s="21" t="s">
        <v>12</v>
      </c>
      <c r="K848" s="21" t="str">
        <f t="shared" si="43"/>
        <v/>
      </c>
      <c r="L848" s="21" t="e">
        <f ca="1">IF(AND(K848&lt;&gt; "", COUNTIF(SAP!#REF!,K848)&gt;0),"Matched", "")</f>
        <v>#REF!</v>
      </c>
      <c r="M848" s="21" t="str">
        <f t="shared" si="41"/>
        <v/>
      </c>
      <c r="N848" s="21" t="e">
        <f ca="1">IF(AND(M848&lt;&gt; "", COUNTIF(SAP!#REF!,M848)&gt;0),"Matched", "")</f>
        <v>#REF!</v>
      </c>
      <c r="O848" s="21" t="str">
        <f t="shared" si="42"/>
        <v/>
      </c>
      <c r="P848" s="21" t="e">
        <f ca="1">IF(AND(O848&lt;&gt; "", COUNTIF(SAP!#REF!,O848)&gt;0),"Matched", "")</f>
        <v>#REF!</v>
      </c>
      <c r="Q848" s="21" t="str">
        <f ca="1">IF(OR(D848="AC",D848="TR"),"Logic4"&amp;"_"&amp;TEXT(C848,"dd.mm.yyyy") &amp;"_"&amp; 551372.73,"")</f>
        <v>Logic4_06.04.2020_551372.73</v>
      </c>
      <c r="R848" s="21" t="e">
        <f ca="1">IF(AND(Q848&lt;&gt; "", COUNTIF(SAP!#REF!,Q848)&gt;0),"Matched", "")</f>
        <v>#REF!</v>
      </c>
    </row>
    <row r="849" spans="1:18" hidden="1">
      <c r="A849" s="21">
        <v>11563327</v>
      </c>
      <c r="B849" s="22">
        <v>43927</v>
      </c>
      <c r="C849" s="22">
        <v>43927</v>
      </c>
      <c r="D849" s="21" t="s">
        <v>10</v>
      </c>
      <c r="E849" s="23">
        <v>0</v>
      </c>
      <c r="F849" s="23">
        <v>0</v>
      </c>
      <c r="G849" s="23">
        <v>1000</v>
      </c>
      <c r="H849" s="23">
        <v>20930.62</v>
      </c>
      <c r="I849" s="21" t="s">
        <v>11</v>
      </c>
      <c r="J849" s="21" t="s">
        <v>12</v>
      </c>
      <c r="K849" s="21" t="str">
        <f t="shared" si="43"/>
        <v/>
      </c>
      <c r="L849" s="21" t="e">
        <f ca="1">IF(AND(K849&lt;&gt; "", COUNTIF(SAP!#REF!,K849)&gt;0),"Matched", "")</f>
        <v>#REF!</v>
      </c>
      <c r="M849" s="21" t="str">
        <f t="shared" si="41"/>
        <v/>
      </c>
      <c r="N849" s="21" t="e">
        <f ca="1">IF(AND(M849&lt;&gt; "", COUNTIF(SAP!#REF!,M849)&gt;0),"Matched", "")</f>
        <v>#REF!</v>
      </c>
      <c r="O849" s="21" t="str">
        <f t="shared" si="42"/>
        <v/>
      </c>
      <c r="P849" s="21" t="e">
        <f ca="1">IF(AND(O849&lt;&gt; "", COUNTIF(SAP!#REF!,O849)&gt;0),"Matched", "")</f>
        <v>#REF!</v>
      </c>
      <c r="Q849" s="21" t="str">
        <f ca="1">IF(OR(D849="AC",D849="TR"),"Logic4"&amp;"_"&amp;TEXT(C849,"dd.mm.yyyy") &amp;"_"&amp; 551372.73,"")</f>
        <v>Logic4_06.04.2020_551372.73</v>
      </c>
      <c r="R849" s="21" t="e">
        <f ca="1">IF(AND(Q849&lt;&gt; "", COUNTIF(SAP!#REF!,Q849)&gt;0),"Matched", "")</f>
        <v>#REF!</v>
      </c>
    </row>
    <row r="850" spans="1:18" hidden="1">
      <c r="A850" s="21">
        <v>11563327</v>
      </c>
      <c r="B850" s="22">
        <v>43927</v>
      </c>
      <c r="C850" s="22">
        <v>43927</v>
      </c>
      <c r="D850" s="21" t="s">
        <v>10</v>
      </c>
      <c r="E850" s="23">
        <v>0</v>
      </c>
      <c r="F850" s="23">
        <v>0</v>
      </c>
      <c r="G850" s="23">
        <v>1000</v>
      </c>
      <c r="H850" s="23">
        <v>21930.62</v>
      </c>
      <c r="I850" s="21" t="s">
        <v>11</v>
      </c>
      <c r="J850" s="21" t="s">
        <v>12</v>
      </c>
      <c r="K850" s="21" t="str">
        <f t="shared" si="43"/>
        <v/>
      </c>
      <c r="L850" s="21" t="e">
        <f ca="1">IF(AND(K850&lt;&gt; "", COUNTIF(SAP!#REF!,K850)&gt;0),"Matched", "")</f>
        <v>#REF!</v>
      </c>
      <c r="M850" s="21" t="str">
        <f t="shared" si="41"/>
        <v/>
      </c>
      <c r="N850" s="21" t="e">
        <f ca="1">IF(AND(M850&lt;&gt; "", COUNTIF(SAP!#REF!,M850)&gt;0),"Matched", "")</f>
        <v>#REF!</v>
      </c>
      <c r="O850" s="21" t="str">
        <f t="shared" si="42"/>
        <v/>
      </c>
      <c r="P850" s="21" t="e">
        <f ca="1">IF(AND(O850&lt;&gt; "", COUNTIF(SAP!#REF!,O850)&gt;0),"Matched", "")</f>
        <v>#REF!</v>
      </c>
      <c r="Q850" s="21" t="str">
        <f ca="1">IF(OR(D850="AC",D850="TR"),"Logic4"&amp;"_"&amp;TEXT(C850,"dd.mm.yyyy") &amp;"_"&amp; 551372.73,"")</f>
        <v>Logic4_06.04.2020_551372.73</v>
      </c>
      <c r="R850" s="21" t="e">
        <f ca="1">IF(AND(Q850&lt;&gt; "", COUNTIF(SAP!#REF!,Q850)&gt;0),"Matched", "")</f>
        <v>#REF!</v>
      </c>
    </row>
    <row r="851" spans="1:18" hidden="1">
      <c r="A851" s="21">
        <v>11563327</v>
      </c>
      <c r="B851" s="22">
        <v>43927</v>
      </c>
      <c r="C851" s="22">
        <v>43927</v>
      </c>
      <c r="D851" s="21" t="s">
        <v>10</v>
      </c>
      <c r="E851" s="23">
        <v>0</v>
      </c>
      <c r="F851" s="23">
        <v>0</v>
      </c>
      <c r="G851" s="23">
        <v>1027</v>
      </c>
      <c r="H851" s="23">
        <v>22957.62</v>
      </c>
      <c r="I851" s="21" t="s">
        <v>11</v>
      </c>
      <c r="J851" s="21" t="s">
        <v>12</v>
      </c>
      <c r="K851" s="21" t="str">
        <f t="shared" si="43"/>
        <v/>
      </c>
      <c r="L851" s="21" t="e">
        <f ca="1">IF(AND(K851&lt;&gt; "", COUNTIF(SAP!#REF!,K851)&gt;0),"Matched", "")</f>
        <v>#REF!</v>
      </c>
      <c r="M851" s="21" t="str">
        <f t="shared" si="41"/>
        <v/>
      </c>
      <c r="N851" s="21" t="e">
        <f ca="1">IF(AND(M851&lt;&gt; "", COUNTIF(SAP!#REF!,M851)&gt;0),"Matched", "")</f>
        <v>#REF!</v>
      </c>
      <c r="O851" s="21" t="str">
        <f t="shared" si="42"/>
        <v/>
      </c>
      <c r="P851" s="21" t="e">
        <f ca="1">IF(AND(O851&lt;&gt; "", COUNTIF(SAP!#REF!,O851)&gt;0),"Matched", "")</f>
        <v>#REF!</v>
      </c>
      <c r="Q851" s="21" t="str">
        <f ca="1">IF(OR(D851="AC",D851="TR"),"Logic4"&amp;"_"&amp;TEXT(C851,"dd.mm.yyyy") &amp;"_"&amp; 551372.73,"")</f>
        <v>Logic4_06.04.2020_551372.73</v>
      </c>
      <c r="R851" s="21" t="e">
        <f ca="1">IF(AND(Q851&lt;&gt; "", COUNTIF(SAP!#REF!,Q851)&gt;0),"Matched", "")</f>
        <v>#REF!</v>
      </c>
    </row>
    <row r="852" spans="1:18" hidden="1">
      <c r="A852" s="21">
        <v>11563327</v>
      </c>
      <c r="B852" s="22">
        <v>43927</v>
      </c>
      <c r="C852" s="22">
        <v>43927</v>
      </c>
      <c r="D852" s="21" t="s">
        <v>10</v>
      </c>
      <c r="E852" s="23">
        <v>0</v>
      </c>
      <c r="F852" s="23">
        <v>0</v>
      </c>
      <c r="G852" s="23">
        <v>1060</v>
      </c>
      <c r="H852" s="23">
        <v>24017.62</v>
      </c>
      <c r="I852" s="21" t="s">
        <v>11</v>
      </c>
      <c r="J852" s="21" t="s">
        <v>12</v>
      </c>
      <c r="K852" s="21" t="str">
        <f t="shared" si="43"/>
        <v/>
      </c>
      <c r="L852" s="21" t="e">
        <f ca="1">IF(AND(K852&lt;&gt; "", COUNTIF(SAP!#REF!,K852)&gt;0),"Matched", "")</f>
        <v>#REF!</v>
      </c>
      <c r="M852" s="21" t="str">
        <f t="shared" si="41"/>
        <v/>
      </c>
      <c r="N852" s="21" t="e">
        <f ca="1">IF(AND(M852&lt;&gt; "", COUNTIF(SAP!#REF!,M852)&gt;0),"Matched", "")</f>
        <v>#REF!</v>
      </c>
      <c r="O852" s="21" t="str">
        <f t="shared" si="42"/>
        <v/>
      </c>
      <c r="P852" s="21" t="e">
        <f ca="1">IF(AND(O852&lt;&gt; "", COUNTIF(SAP!#REF!,O852)&gt;0),"Matched", "")</f>
        <v>#REF!</v>
      </c>
      <c r="Q852" s="21" t="str">
        <f ca="1">IF(OR(D852="AC",D852="TR"),"Logic4"&amp;"_"&amp;TEXT(C852,"dd.mm.yyyy") &amp;"_"&amp; 551372.73,"")</f>
        <v>Logic4_06.04.2020_551372.73</v>
      </c>
      <c r="R852" s="21" t="e">
        <f ca="1">IF(AND(Q852&lt;&gt; "", COUNTIF(SAP!#REF!,Q852)&gt;0),"Matched", "")</f>
        <v>#REF!</v>
      </c>
    </row>
    <row r="853" spans="1:18" hidden="1">
      <c r="A853" s="21">
        <v>11563327</v>
      </c>
      <c r="B853" s="22">
        <v>43927</v>
      </c>
      <c r="C853" s="22">
        <v>43927</v>
      </c>
      <c r="D853" s="21" t="s">
        <v>10</v>
      </c>
      <c r="E853" s="23">
        <v>0</v>
      </c>
      <c r="F853" s="23">
        <v>0</v>
      </c>
      <c r="G853" s="23">
        <v>1089</v>
      </c>
      <c r="H853" s="23">
        <v>25106.62</v>
      </c>
      <c r="I853" s="21" t="s">
        <v>11</v>
      </c>
      <c r="J853" s="21" t="s">
        <v>12</v>
      </c>
      <c r="K853" s="21" t="str">
        <f t="shared" si="43"/>
        <v/>
      </c>
      <c r="L853" s="21" t="e">
        <f ca="1">IF(AND(K853&lt;&gt; "", COUNTIF(SAP!#REF!,K853)&gt;0),"Matched", "")</f>
        <v>#REF!</v>
      </c>
      <c r="M853" s="21" t="str">
        <f t="shared" si="41"/>
        <v/>
      </c>
      <c r="N853" s="21" t="e">
        <f ca="1">IF(AND(M853&lt;&gt; "", COUNTIF(SAP!#REF!,M853)&gt;0),"Matched", "")</f>
        <v>#REF!</v>
      </c>
      <c r="O853" s="21" t="str">
        <f t="shared" si="42"/>
        <v/>
      </c>
      <c r="P853" s="21" t="e">
        <f ca="1">IF(AND(O853&lt;&gt; "", COUNTIF(SAP!#REF!,O853)&gt;0),"Matched", "")</f>
        <v>#REF!</v>
      </c>
      <c r="Q853" s="21" t="str">
        <f ca="1">IF(OR(D853="AC",D853="TR"),"Logic4"&amp;"_"&amp;TEXT(C853,"dd.mm.yyyy") &amp;"_"&amp; 551372.73,"")</f>
        <v>Logic4_06.04.2020_551372.73</v>
      </c>
      <c r="R853" s="21" t="e">
        <f ca="1">IF(AND(Q853&lt;&gt; "", COUNTIF(SAP!#REF!,Q853)&gt;0),"Matched", "")</f>
        <v>#REF!</v>
      </c>
    </row>
    <row r="854" spans="1:18" hidden="1">
      <c r="A854" s="21">
        <v>11563327</v>
      </c>
      <c r="B854" s="22">
        <v>43927</v>
      </c>
      <c r="C854" s="22">
        <v>43927</v>
      </c>
      <c r="D854" s="21" t="s">
        <v>10</v>
      </c>
      <c r="E854" s="23">
        <v>0</v>
      </c>
      <c r="F854" s="23">
        <v>0</v>
      </c>
      <c r="G854" s="23">
        <v>1097.2</v>
      </c>
      <c r="H854" s="23">
        <v>26203.82</v>
      </c>
      <c r="I854" s="21" t="s">
        <v>11</v>
      </c>
      <c r="J854" s="21" t="s">
        <v>12</v>
      </c>
      <c r="K854" s="21" t="str">
        <f t="shared" si="43"/>
        <v/>
      </c>
      <c r="L854" s="21" t="e">
        <f ca="1">IF(AND(K854&lt;&gt; "", COUNTIF(SAP!#REF!,K854)&gt;0),"Matched", "")</f>
        <v>#REF!</v>
      </c>
      <c r="M854" s="21" t="str">
        <f t="shared" si="41"/>
        <v/>
      </c>
      <c r="N854" s="21" t="e">
        <f ca="1">IF(AND(M854&lt;&gt; "", COUNTIF(SAP!#REF!,M854)&gt;0),"Matched", "")</f>
        <v>#REF!</v>
      </c>
      <c r="O854" s="21" t="str">
        <f t="shared" si="42"/>
        <v/>
      </c>
      <c r="P854" s="21" t="e">
        <f ca="1">IF(AND(O854&lt;&gt; "", COUNTIF(SAP!#REF!,O854)&gt;0),"Matched", "")</f>
        <v>#REF!</v>
      </c>
      <c r="Q854" s="21" t="str">
        <f ca="1">IF(OR(D854="AC",D854="TR"),"Logic4"&amp;"_"&amp;TEXT(C854,"dd.mm.yyyy") &amp;"_"&amp; 551372.73,"")</f>
        <v>Logic4_06.04.2020_551372.73</v>
      </c>
      <c r="R854" s="21" t="e">
        <f ca="1">IF(AND(Q854&lt;&gt; "", COUNTIF(SAP!#REF!,Q854)&gt;0),"Matched", "")</f>
        <v>#REF!</v>
      </c>
    </row>
    <row r="855" spans="1:18" hidden="1">
      <c r="A855" s="21">
        <v>11563327</v>
      </c>
      <c r="B855" s="22">
        <v>43927</v>
      </c>
      <c r="C855" s="22">
        <v>43927</v>
      </c>
      <c r="D855" s="21" t="s">
        <v>10</v>
      </c>
      <c r="E855" s="23">
        <v>0</v>
      </c>
      <c r="F855" s="23">
        <v>0</v>
      </c>
      <c r="G855" s="23">
        <v>1100</v>
      </c>
      <c r="H855" s="23">
        <v>27303.82</v>
      </c>
      <c r="I855" s="21" t="s">
        <v>11</v>
      </c>
      <c r="J855" s="21" t="s">
        <v>12</v>
      </c>
      <c r="K855" s="21" t="str">
        <f t="shared" si="43"/>
        <v/>
      </c>
      <c r="L855" s="21" t="e">
        <f ca="1">IF(AND(K855&lt;&gt; "", COUNTIF(SAP!#REF!,K855)&gt;0),"Matched", "")</f>
        <v>#REF!</v>
      </c>
      <c r="M855" s="21" t="str">
        <f t="shared" si="41"/>
        <v/>
      </c>
      <c r="N855" s="21" t="e">
        <f ca="1">IF(AND(M855&lt;&gt; "", COUNTIF(SAP!#REF!,M855)&gt;0),"Matched", "")</f>
        <v>#REF!</v>
      </c>
      <c r="O855" s="21" t="str">
        <f t="shared" si="42"/>
        <v/>
      </c>
      <c r="P855" s="21" t="e">
        <f ca="1">IF(AND(O855&lt;&gt; "", COUNTIF(SAP!#REF!,O855)&gt;0),"Matched", "")</f>
        <v>#REF!</v>
      </c>
      <c r="Q855" s="21" t="str">
        <f ca="1">IF(OR(D855="AC",D855="TR"),"Logic4"&amp;"_"&amp;TEXT(C855,"dd.mm.yyyy") &amp;"_"&amp; 551372.73,"")</f>
        <v>Logic4_06.04.2020_551372.73</v>
      </c>
      <c r="R855" s="21" t="e">
        <f ca="1">IF(AND(Q855&lt;&gt; "", COUNTIF(SAP!#REF!,Q855)&gt;0),"Matched", "")</f>
        <v>#REF!</v>
      </c>
    </row>
    <row r="856" spans="1:18" hidden="1">
      <c r="A856" s="21">
        <v>11563327</v>
      </c>
      <c r="B856" s="22">
        <v>43927</v>
      </c>
      <c r="C856" s="22">
        <v>43927</v>
      </c>
      <c r="D856" s="21" t="s">
        <v>10</v>
      </c>
      <c r="E856" s="23">
        <v>0</v>
      </c>
      <c r="F856" s="23">
        <v>0</v>
      </c>
      <c r="G856" s="23">
        <v>1130</v>
      </c>
      <c r="H856" s="23">
        <v>28433.82</v>
      </c>
      <c r="I856" s="21" t="s">
        <v>11</v>
      </c>
      <c r="J856" s="21" t="s">
        <v>12</v>
      </c>
      <c r="K856" s="21" t="str">
        <f t="shared" si="43"/>
        <v/>
      </c>
      <c r="L856" s="21" t="e">
        <f ca="1">IF(AND(K856&lt;&gt; "", COUNTIF(SAP!#REF!,K856)&gt;0),"Matched", "")</f>
        <v>#REF!</v>
      </c>
      <c r="M856" s="21" t="str">
        <f t="shared" si="41"/>
        <v/>
      </c>
      <c r="N856" s="21" t="e">
        <f ca="1">IF(AND(M856&lt;&gt; "", COUNTIF(SAP!#REF!,M856)&gt;0),"Matched", "")</f>
        <v>#REF!</v>
      </c>
      <c r="O856" s="21" t="str">
        <f t="shared" si="42"/>
        <v/>
      </c>
      <c r="P856" s="21" t="e">
        <f ca="1">IF(AND(O856&lt;&gt; "", COUNTIF(SAP!#REF!,O856)&gt;0),"Matched", "")</f>
        <v>#REF!</v>
      </c>
      <c r="Q856" s="21" t="str">
        <f ca="1">IF(OR(D856="AC",D856="TR"),"Logic4"&amp;"_"&amp;TEXT(C856,"dd.mm.yyyy") &amp;"_"&amp; 551372.73,"")</f>
        <v>Logic4_06.04.2020_551372.73</v>
      </c>
      <c r="R856" s="21" t="e">
        <f ca="1">IF(AND(Q856&lt;&gt; "", COUNTIF(SAP!#REF!,Q856)&gt;0),"Matched", "")</f>
        <v>#REF!</v>
      </c>
    </row>
    <row r="857" spans="1:18" hidden="1">
      <c r="A857" s="21">
        <v>11563327</v>
      </c>
      <c r="B857" s="22">
        <v>43927</v>
      </c>
      <c r="C857" s="22">
        <v>43927</v>
      </c>
      <c r="D857" s="21" t="s">
        <v>10</v>
      </c>
      <c r="E857" s="23">
        <v>0</v>
      </c>
      <c r="F857" s="23">
        <v>0</v>
      </c>
      <c r="G857" s="23">
        <v>1130.0999999999999</v>
      </c>
      <c r="H857" s="23">
        <v>29563.919999999998</v>
      </c>
      <c r="I857" s="21" t="s">
        <v>11</v>
      </c>
      <c r="J857" s="21" t="s">
        <v>12</v>
      </c>
      <c r="K857" s="21" t="str">
        <f t="shared" si="43"/>
        <v/>
      </c>
      <c r="L857" s="21" t="e">
        <f ca="1">IF(AND(K857&lt;&gt; "", COUNTIF(SAP!#REF!,K857)&gt;0),"Matched", "")</f>
        <v>#REF!</v>
      </c>
      <c r="M857" s="21" t="str">
        <f t="shared" si="41"/>
        <v/>
      </c>
      <c r="N857" s="21" t="e">
        <f ca="1">IF(AND(M857&lt;&gt; "", COUNTIF(SAP!#REF!,M857)&gt;0),"Matched", "")</f>
        <v>#REF!</v>
      </c>
      <c r="O857" s="21" t="str">
        <f t="shared" si="42"/>
        <v/>
      </c>
      <c r="P857" s="21" t="e">
        <f ca="1">IF(AND(O857&lt;&gt; "", COUNTIF(SAP!#REF!,O857)&gt;0),"Matched", "")</f>
        <v>#REF!</v>
      </c>
      <c r="Q857" s="21" t="str">
        <f ca="1">IF(OR(D857="AC",D857="TR"),"Logic4"&amp;"_"&amp;TEXT(C857,"dd.mm.yyyy") &amp;"_"&amp; 551372.73,"")</f>
        <v>Logic4_06.04.2020_551372.73</v>
      </c>
      <c r="R857" s="21" t="e">
        <f ca="1">IF(AND(Q857&lt;&gt; "", COUNTIF(SAP!#REF!,Q857)&gt;0),"Matched", "")</f>
        <v>#REF!</v>
      </c>
    </row>
    <row r="858" spans="1:18" hidden="1">
      <c r="A858" s="21">
        <v>11563327</v>
      </c>
      <c r="B858" s="22">
        <v>43927</v>
      </c>
      <c r="C858" s="22">
        <v>43927</v>
      </c>
      <c r="D858" s="21" t="s">
        <v>10</v>
      </c>
      <c r="E858" s="23">
        <v>0</v>
      </c>
      <c r="F858" s="23">
        <v>0</v>
      </c>
      <c r="G858" s="23">
        <v>1180</v>
      </c>
      <c r="H858" s="23">
        <v>30743.919999999998</v>
      </c>
      <c r="I858" s="21" t="s">
        <v>11</v>
      </c>
      <c r="J858" s="21" t="s">
        <v>12</v>
      </c>
      <c r="K858" s="21" t="str">
        <f t="shared" si="43"/>
        <v/>
      </c>
      <c r="L858" s="21" t="e">
        <f ca="1">IF(AND(K858&lt;&gt; "", COUNTIF(SAP!#REF!,K858)&gt;0),"Matched", "")</f>
        <v>#REF!</v>
      </c>
      <c r="M858" s="21" t="str">
        <f t="shared" si="41"/>
        <v/>
      </c>
      <c r="N858" s="21" t="e">
        <f ca="1">IF(AND(M858&lt;&gt; "", COUNTIF(SAP!#REF!,M858)&gt;0),"Matched", "")</f>
        <v>#REF!</v>
      </c>
      <c r="O858" s="21" t="str">
        <f t="shared" si="42"/>
        <v/>
      </c>
      <c r="P858" s="21" t="e">
        <f ca="1">IF(AND(O858&lt;&gt; "", COUNTIF(SAP!#REF!,O858)&gt;0),"Matched", "")</f>
        <v>#REF!</v>
      </c>
      <c r="Q858" s="21" t="str">
        <f ca="1">IF(OR(D858="AC",D858="TR"),"Logic4"&amp;"_"&amp;TEXT(C858,"dd.mm.yyyy") &amp;"_"&amp; 551372.73,"")</f>
        <v>Logic4_06.04.2020_551372.73</v>
      </c>
      <c r="R858" s="21" t="e">
        <f ca="1">IF(AND(Q858&lt;&gt; "", COUNTIF(SAP!#REF!,Q858)&gt;0),"Matched", "")</f>
        <v>#REF!</v>
      </c>
    </row>
    <row r="859" spans="1:18" hidden="1">
      <c r="A859" s="21">
        <v>11563327</v>
      </c>
      <c r="B859" s="22">
        <v>43927</v>
      </c>
      <c r="C859" s="22">
        <v>43927</v>
      </c>
      <c r="D859" s="21" t="s">
        <v>10</v>
      </c>
      <c r="E859" s="23">
        <v>0</v>
      </c>
      <c r="F859" s="23">
        <v>0</v>
      </c>
      <c r="G859" s="23">
        <v>1270</v>
      </c>
      <c r="H859" s="23">
        <v>32013.919999999998</v>
      </c>
      <c r="I859" s="21" t="s">
        <v>11</v>
      </c>
      <c r="J859" s="21" t="s">
        <v>12</v>
      </c>
      <c r="K859" s="21" t="str">
        <f t="shared" si="43"/>
        <v/>
      </c>
      <c r="L859" s="21" t="e">
        <f ca="1">IF(AND(K859&lt;&gt; "", COUNTIF(SAP!#REF!,K859)&gt;0),"Matched", "")</f>
        <v>#REF!</v>
      </c>
      <c r="M859" s="21" t="str">
        <f t="shared" si="41"/>
        <v/>
      </c>
      <c r="N859" s="21" t="e">
        <f ca="1">IF(AND(M859&lt;&gt; "", COUNTIF(SAP!#REF!,M859)&gt;0),"Matched", "")</f>
        <v>#REF!</v>
      </c>
      <c r="O859" s="21" t="str">
        <f t="shared" si="42"/>
        <v/>
      </c>
      <c r="P859" s="21" t="e">
        <f ca="1">IF(AND(O859&lt;&gt; "", COUNTIF(SAP!#REF!,O859)&gt;0),"Matched", "")</f>
        <v>#REF!</v>
      </c>
      <c r="Q859" s="21" t="str">
        <f ca="1">IF(OR(D859="AC",D859="TR"),"Logic4"&amp;"_"&amp;TEXT(C859,"dd.mm.yyyy") &amp;"_"&amp; 551372.73,"")</f>
        <v>Logic4_06.04.2020_551372.73</v>
      </c>
      <c r="R859" s="21" t="e">
        <f ca="1">IF(AND(Q859&lt;&gt; "", COUNTIF(SAP!#REF!,Q859)&gt;0),"Matched", "")</f>
        <v>#REF!</v>
      </c>
    </row>
    <row r="860" spans="1:18" hidden="1">
      <c r="A860" s="21">
        <v>11563327</v>
      </c>
      <c r="B860" s="22">
        <v>43927</v>
      </c>
      <c r="C860" s="22">
        <v>43927</v>
      </c>
      <c r="D860" s="21" t="s">
        <v>10</v>
      </c>
      <c r="E860" s="23">
        <v>0</v>
      </c>
      <c r="F860" s="23">
        <v>0</v>
      </c>
      <c r="G860" s="23">
        <v>1338.9</v>
      </c>
      <c r="H860" s="23">
        <v>33352.82</v>
      </c>
      <c r="I860" s="21" t="s">
        <v>11</v>
      </c>
      <c r="J860" s="21" t="s">
        <v>12</v>
      </c>
      <c r="K860" s="21" t="str">
        <f t="shared" si="43"/>
        <v/>
      </c>
      <c r="L860" s="21" t="e">
        <f ca="1">IF(AND(K860&lt;&gt; "", COUNTIF(SAP!#REF!,K860)&gt;0),"Matched", "")</f>
        <v>#REF!</v>
      </c>
      <c r="M860" s="21" t="str">
        <f t="shared" si="41"/>
        <v/>
      </c>
      <c r="N860" s="21" t="e">
        <f ca="1">IF(AND(M860&lt;&gt; "", COUNTIF(SAP!#REF!,M860)&gt;0),"Matched", "")</f>
        <v>#REF!</v>
      </c>
      <c r="O860" s="21" t="str">
        <f t="shared" si="42"/>
        <v/>
      </c>
      <c r="P860" s="21" t="e">
        <f ca="1">IF(AND(O860&lt;&gt; "", COUNTIF(SAP!#REF!,O860)&gt;0),"Matched", "")</f>
        <v>#REF!</v>
      </c>
      <c r="Q860" s="21" t="str">
        <f ca="1">IF(OR(D860="AC",D860="TR"),"Logic4"&amp;"_"&amp;TEXT(C860,"dd.mm.yyyy") &amp;"_"&amp; 551372.73,"")</f>
        <v>Logic4_06.04.2020_551372.73</v>
      </c>
      <c r="R860" s="21" t="e">
        <f ca="1">IF(AND(Q860&lt;&gt; "", COUNTIF(SAP!#REF!,Q860)&gt;0),"Matched", "")</f>
        <v>#REF!</v>
      </c>
    </row>
    <row r="861" spans="1:18" hidden="1">
      <c r="A861" s="21">
        <v>11563327</v>
      </c>
      <c r="B861" s="22">
        <v>43927</v>
      </c>
      <c r="C861" s="22">
        <v>43927</v>
      </c>
      <c r="D861" s="21" t="s">
        <v>10</v>
      </c>
      <c r="E861" s="23">
        <v>0</v>
      </c>
      <c r="F861" s="23">
        <v>0</v>
      </c>
      <c r="G861" s="23">
        <v>1370</v>
      </c>
      <c r="H861" s="23">
        <v>34722.82</v>
      </c>
      <c r="I861" s="21" t="s">
        <v>11</v>
      </c>
      <c r="J861" s="21" t="s">
        <v>12</v>
      </c>
      <c r="K861" s="21" t="str">
        <f t="shared" si="43"/>
        <v/>
      </c>
      <c r="L861" s="21" t="e">
        <f ca="1">IF(AND(K861&lt;&gt; "", COUNTIF(SAP!#REF!,K861)&gt;0),"Matched", "")</f>
        <v>#REF!</v>
      </c>
      <c r="M861" s="21" t="str">
        <f t="shared" si="41"/>
        <v/>
      </c>
      <c r="N861" s="21" t="e">
        <f ca="1">IF(AND(M861&lt;&gt; "", COUNTIF(SAP!#REF!,M861)&gt;0),"Matched", "")</f>
        <v>#REF!</v>
      </c>
      <c r="O861" s="21" t="str">
        <f t="shared" si="42"/>
        <v/>
      </c>
      <c r="P861" s="21" t="e">
        <f ca="1">IF(AND(O861&lt;&gt; "", COUNTIF(SAP!#REF!,O861)&gt;0),"Matched", "")</f>
        <v>#REF!</v>
      </c>
      <c r="Q861" s="21" t="str">
        <f ca="1">IF(OR(D861="AC",D861="TR"),"Logic4"&amp;"_"&amp;TEXT(C861,"dd.mm.yyyy") &amp;"_"&amp; 551372.73,"")</f>
        <v>Logic4_06.04.2020_551372.73</v>
      </c>
      <c r="R861" s="21" t="e">
        <f ca="1">IF(AND(Q861&lt;&gt; "", COUNTIF(SAP!#REF!,Q861)&gt;0),"Matched", "")</f>
        <v>#REF!</v>
      </c>
    </row>
    <row r="862" spans="1:18" hidden="1">
      <c r="A862" s="21">
        <v>11563327</v>
      </c>
      <c r="B862" s="22">
        <v>43927</v>
      </c>
      <c r="C862" s="22">
        <v>43927</v>
      </c>
      <c r="D862" s="21" t="s">
        <v>10</v>
      </c>
      <c r="E862" s="23">
        <v>0</v>
      </c>
      <c r="F862" s="23">
        <v>0</v>
      </c>
      <c r="G862" s="23">
        <v>1376.18</v>
      </c>
      <c r="H862" s="23">
        <v>36099</v>
      </c>
      <c r="I862" s="21" t="s">
        <v>11</v>
      </c>
      <c r="J862" s="21" t="s">
        <v>12</v>
      </c>
      <c r="K862" s="21" t="str">
        <f t="shared" si="43"/>
        <v/>
      </c>
      <c r="L862" s="21" t="e">
        <f ca="1">IF(AND(K862&lt;&gt; "", COUNTIF(SAP!#REF!,K862)&gt;0),"Matched", "")</f>
        <v>#REF!</v>
      </c>
      <c r="M862" s="21" t="str">
        <f t="shared" si="41"/>
        <v/>
      </c>
      <c r="N862" s="21" t="e">
        <f ca="1">IF(AND(M862&lt;&gt; "", COUNTIF(SAP!#REF!,M862)&gt;0),"Matched", "")</f>
        <v>#REF!</v>
      </c>
      <c r="O862" s="21" t="str">
        <f t="shared" si="42"/>
        <v/>
      </c>
      <c r="P862" s="21" t="e">
        <f ca="1">IF(AND(O862&lt;&gt; "", COUNTIF(SAP!#REF!,O862)&gt;0),"Matched", "")</f>
        <v>#REF!</v>
      </c>
      <c r="Q862" s="21" t="str">
        <f ca="1">IF(OR(D862="AC",D862="TR"),"Logic4"&amp;"_"&amp;TEXT(C862,"dd.mm.yyyy") &amp;"_"&amp; 551372.73,"")</f>
        <v>Logic4_06.04.2020_551372.73</v>
      </c>
      <c r="R862" s="21" t="e">
        <f ca="1">IF(AND(Q862&lt;&gt; "", COUNTIF(SAP!#REF!,Q862)&gt;0),"Matched", "")</f>
        <v>#REF!</v>
      </c>
    </row>
    <row r="863" spans="1:18" hidden="1">
      <c r="A863" s="21">
        <v>11563327</v>
      </c>
      <c r="B863" s="22">
        <v>43927</v>
      </c>
      <c r="C863" s="22">
        <v>43927</v>
      </c>
      <c r="D863" s="21" t="s">
        <v>10</v>
      </c>
      <c r="E863" s="23">
        <v>0</v>
      </c>
      <c r="F863" s="23">
        <v>0</v>
      </c>
      <c r="G863" s="23">
        <v>1394.4</v>
      </c>
      <c r="H863" s="23">
        <v>37493.4</v>
      </c>
      <c r="I863" s="21" t="s">
        <v>11</v>
      </c>
      <c r="J863" s="21" t="s">
        <v>12</v>
      </c>
      <c r="K863" s="21" t="str">
        <f t="shared" si="43"/>
        <v/>
      </c>
      <c r="L863" s="21" t="e">
        <f ca="1">IF(AND(K863&lt;&gt; "", COUNTIF(SAP!#REF!,K863)&gt;0),"Matched", "")</f>
        <v>#REF!</v>
      </c>
      <c r="M863" s="21" t="str">
        <f t="shared" si="41"/>
        <v/>
      </c>
      <c r="N863" s="21" t="e">
        <f ca="1">IF(AND(M863&lt;&gt; "", COUNTIF(SAP!#REF!,M863)&gt;0),"Matched", "")</f>
        <v>#REF!</v>
      </c>
      <c r="O863" s="21" t="str">
        <f t="shared" si="42"/>
        <v/>
      </c>
      <c r="P863" s="21" t="e">
        <f ca="1">IF(AND(O863&lt;&gt; "", COUNTIF(SAP!#REF!,O863)&gt;0),"Matched", "")</f>
        <v>#REF!</v>
      </c>
      <c r="Q863" s="21" t="str">
        <f ca="1">IF(OR(D863="AC",D863="TR"),"Logic4"&amp;"_"&amp;TEXT(C863,"dd.mm.yyyy") &amp;"_"&amp; 551372.73,"")</f>
        <v>Logic4_06.04.2020_551372.73</v>
      </c>
      <c r="R863" s="21" t="e">
        <f ca="1">IF(AND(Q863&lt;&gt; "", COUNTIF(SAP!#REF!,Q863)&gt;0),"Matched", "")</f>
        <v>#REF!</v>
      </c>
    </row>
    <row r="864" spans="1:18" hidden="1">
      <c r="A864" s="21">
        <v>11563327</v>
      </c>
      <c r="B864" s="22">
        <v>43927</v>
      </c>
      <c r="C864" s="22">
        <v>43927</v>
      </c>
      <c r="D864" s="21" t="s">
        <v>10</v>
      </c>
      <c r="E864" s="23">
        <v>0</v>
      </c>
      <c r="F864" s="23">
        <v>0</v>
      </c>
      <c r="G864" s="23">
        <v>1500</v>
      </c>
      <c r="H864" s="23">
        <v>38993.4</v>
      </c>
      <c r="I864" s="21" t="s">
        <v>11</v>
      </c>
      <c r="J864" s="21" t="s">
        <v>12</v>
      </c>
      <c r="K864" s="21" t="str">
        <f t="shared" si="43"/>
        <v/>
      </c>
      <c r="L864" s="21" t="e">
        <f ca="1">IF(AND(K864&lt;&gt; "", COUNTIF(SAP!#REF!,K864)&gt;0),"Matched", "")</f>
        <v>#REF!</v>
      </c>
      <c r="M864" s="21" t="str">
        <f t="shared" si="41"/>
        <v/>
      </c>
      <c r="N864" s="21" t="e">
        <f ca="1">IF(AND(M864&lt;&gt; "", COUNTIF(SAP!#REF!,M864)&gt;0),"Matched", "")</f>
        <v>#REF!</v>
      </c>
      <c r="O864" s="21" t="str">
        <f t="shared" si="42"/>
        <v/>
      </c>
      <c r="P864" s="21" t="e">
        <f ca="1">IF(AND(O864&lt;&gt; "", COUNTIF(SAP!#REF!,O864)&gt;0),"Matched", "")</f>
        <v>#REF!</v>
      </c>
      <c r="Q864" s="21" t="str">
        <f ca="1">IF(OR(D864="AC",D864="TR"),"Logic4"&amp;"_"&amp;TEXT(C864,"dd.mm.yyyy") &amp;"_"&amp; 551372.73,"")</f>
        <v>Logic4_06.04.2020_551372.73</v>
      </c>
      <c r="R864" s="21" t="e">
        <f ca="1">IF(AND(Q864&lt;&gt; "", COUNTIF(SAP!#REF!,Q864)&gt;0),"Matched", "")</f>
        <v>#REF!</v>
      </c>
    </row>
    <row r="865" spans="1:18" hidden="1">
      <c r="A865" s="21">
        <v>11563327</v>
      </c>
      <c r="B865" s="22">
        <v>43927</v>
      </c>
      <c r="C865" s="22">
        <v>43927</v>
      </c>
      <c r="D865" s="21" t="s">
        <v>10</v>
      </c>
      <c r="E865" s="23">
        <v>0</v>
      </c>
      <c r="F865" s="23">
        <v>0</v>
      </c>
      <c r="G865" s="23">
        <v>1515.6</v>
      </c>
      <c r="H865" s="23">
        <v>40509</v>
      </c>
      <c r="I865" s="21" t="s">
        <v>11</v>
      </c>
      <c r="J865" s="21" t="s">
        <v>12</v>
      </c>
      <c r="K865" s="21" t="str">
        <f t="shared" si="43"/>
        <v/>
      </c>
      <c r="L865" s="21" t="e">
        <f ca="1">IF(AND(K865&lt;&gt; "", COUNTIF(SAP!#REF!,K865)&gt;0),"Matched", "")</f>
        <v>#REF!</v>
      </c>
      <c r="M865" s="21" t="str">
        <f t="shared" si="41"/>
        <v/>
      </c>
      <c r="N865" s="21" t="e">
        <f ca="1">IF(AND(M865&lt;&gt; "", COUNTIF(SAP!#REF!,M865)&gt;0),"Matched", "")</f>
        <v>#REF!</v>
      </c>
      <c r="O865" s="21" t="str">
        <f t="shared" si="42"/>
        <v/>
      </c>
      <c r="P865" s="21" t="e">
        <f ca="1">IF(AND(O865&lt;&gt; "", COUNTIF(SAP!#REF!,O865)&gt;0),"Matched", "")</f>
        <v>#REF!</v>
      </c>
      <c r="Q865" s="21" t="str">
        <f ca="1">IF(OR(D865="AC",D865="TR"),"Logic4"&amp;"_"&amp;TEXT(C865,"dd.mm.yyyy") &amp;"_"&amp; 551372.73,"")</f>
        <v>Logic4_06.04.2020_551372.73</v>
      </c>
      <c r="R865" s="21" t="e">
        <f ca="1">IF(AND(Q865&lt;&gt; "", COUNTIF(SAP!#REF!,Q865)&gt;0),"Matched", "")</f>
        <v>#REF!</v>
      </c>
    </row>
    <row r="866" spans="1:18" hidden="1">
      <c r="A866" s="21">
        <v>11563327</v>
      </c>
      <c r="B866" s="22">
        <v>43927</v>
      </c>
      <c r="C866" s="22">
        <v>43927</v>
      </c>
      <c r="D866" s="21" t="s">
        <v>10</v>
      </c>
      <c r="E866" s="23">
        <v>0</v>
      </c>
      <c r="F866" s="23">
        <v>0</v>
      </c>
      <c r="G866" s="23">
        <v>1536.15</v>
      </c>
      <c r="H866" s="23">
        <v>42045.15</v>
      </c>
      <c r="I866" s="21" t="s">
        <v>11</v>
      </c>
      <c r="J866" s="21" t="s">
        <v>12</v>
      </c>
      <c r="K866" s="21" t="str">
        <f t="shared" si="43"/>
        <v/>
      </c>
      <c r="L866" s="21" t="e">
        <f ca="1">IF(AND(K866&lt;&gt; "", COUNTIF(SAP!#REF!,K866)&gt;0),"Matched", "")</f>
        <v>#REF!</v>
      </c>
      <c r="M866" s="21" t="str">
        <f t="shared" si="41"/>
        <v/>
      </c>
      <c r="N866" s="21" t="e">
        <f ca="1">IF(AND(M866&lt;&gt; "", COUNTIF(SAP!#REF!,M866)&gt;0),"Matched", "")</f>
        <v>#REF!</v>
      </c>
      <c r="O866" s="21" t="str">
        <f t="shared" si="42"/>
        <v/>
      </c>
      <c r="P866" s="21" t="e">
        <f ca="1">IF(AND(O866&lt;&gt; "", COUNTIF(SAP!#REF!,O866)&gt;0),"Matched", "")</f>
        <v>#REF!</v>
      </c>
      <c r="Q866" s="21" t="str">
        <f ca="1">IF(OR(D866="AC",D866="TR"),"Logic4"&amp;"_"&amp;TEXT(C866,"dd.mm.yyyy") &amp;"_"&amp; 551372.73,"")</f>
        <v>Logic4_06.04.2020_551372.73</v>
      </c>
      <c r="R866" s="21" t="e">
        <f ca="1">IF(AND(Q866&lt;&gt; "", COUNTIF(SAP!#REF!,Q866)&gt;0),"Matched", "")</f>
        <v>#REF!</v>
      </c>
    </row>
    <row r="867" spans="1:18" hidden="1">
      <c r="A867" s="21">
        <v>11563327</v>
      </c>
      <c r="B867" s="22">
        <v>43927</v>
      </c>
      <c r="C867" s="22">
        <v>43927</v>
      </c>
      <c r="D867" s="21" t="s">
        <v>10</v>
      </c>
      <c r="E867" s="23">
        <v>0</v>
      </c>
      <c r="F867" s="23">
        <v>0</v>
      </c>
      <c r="G867" s="23">
        <v>1560</v>
      </c>
      <c r="H867" s="23">
        <v>43605.15</v>
      </c>
      <c r="I867" s="21" t="s">
        <v>11</v>
      </c>
      <c r="J867" s="21" t="s">
        <v>12</v>
      </c>
      <c r="K867" s="21" t="str">
        <f t="shared" si="43"/>
        <v/>
      </c>
      <c r="L867" s="21" t="e">
        <f ca="1">IF(AND(K867&lt;&gt; "", COUNTIF(SAP!#REF!,K867)&gt;0),"Matched", "")</f>
        <v>#REF!</v>
      </c>
      <c r="M867" s="21" t="str">
        <f t="shared" si="41"/>
        <v/>
      </c>
      <c r="N867" s="21" t="e">
        <f ca="1">IF(AND(M867&lt;&gt; "", COUNTIF(SAP!#REF!,M867)&gt;0),"Matched", "")</f>
        <v>#REF!</v>
      </c>
      <c r="O867" s="21" t="str">
        <f t="shared" si="42"/>
        <v/>
      </c>
      <c r="P867" s="21" t="e">
        <f ca="1">IF(AND(O867&lt;&gt; "", COUNTIF(SAP!#REF!,O867)&gt;0),"Matched", "")</f>
        <v>#REF!</v>
      </c>
      <c r="Q867" s="21" t="str">
        <f ca="1">IF(OR(D867="AC",D867="TR"),"Logic4"&amp;"_"&amp;TEXT(C867,"dd.mm.yyyy") &amp;"_"&amp; 551372.73,"")</f>
        <v>Logic4_06.04.2020_551372.73</v>
      </c>
      <c r="R867" s="21" t="e">
        <f ca="1">IF(AND(Q867&lt;&gt; "", COUNTIF(SAP!#REF!,Q867)&gt;0),"Matched", "")</f>
        <v>#REF!</v>
      </c>
    </row>
    <row r="868" spans="1:18" hidden="1">
      <c r="A868" s="21">
        <v>11563327</v>
      </c>
      <c r="B868" s="22">
        <v>43927</v>
      </c>
      <c r="C868" s="22">
        <v>43927</v>
      </c>
      <c r="D868" s="21" t="s">
        <v>10</v>
      </c>
      <c r="E868" s="23">
        <v>0</v>
      </c>
      <c r="F868" s="23">
        <v>0</v>
      </c>
      <c r="G868" s="23">
        <v>1570</v>
      </c>
      <c r="H868" s="23">
        <v>45175.15</v>
      </c>
      <c r="I868" s="21" t="s">
        <v>11</v>
      </c>
      <c r="J868" s="21" t="s">
        <v>12</v>
      </c>
      <c r="K868" s="21" t="str">
        <f t="shared" si="43"/>
        <v/>
      </c>
      <c r="L868" s="21" t="e">
        <f ca="1">IF(AND(K868&lt;&gt; "", COUNTIF(SAP!#REF!,K868)&gt;0),"Matched", "")</f>
        <v>#REF!</v>
      </c>
      <c r="M868" s="21" t="str">
        <f t="shared" si="41"/>
        <v/>
      </c>
      <c r="N868" s="21" t="e">
        <f ca="1">IF(AND(M868&lt;&gt; "", COUNTIF(SAP!#REF!,M868)&gt;0),"Matched", "")</f>
        <v>#REF!</v>
      </c>
      <c r="O868" s="21" t="str">
        <f t="shared" si="42"/>
        <v/>
      </c>
      <c r="P868" s="21" t="e">
        <f ca="1">IF(AND(O868&lt;&gt; "", COUNTIF(SAP!#REF!,O868)&gt;0),"Matched", "")</f>
        <v>#REF!</v>
      </c>
      <c r="Q868" s="21" t="str">
        <f ca="1">IF(OR(D868="AC",D868="TR"),"Logic4"&amp;"_"&amp;TEXT(C868,"dd.mm.yyyy") &amp;"_"&amp; 551372.73,"")</f>
        <v>Logic4_06.04.2020_551372.73</v>
      </c>
      <c r="R868" s="21" t="e">
        <f ca="1">IF(AND(Q868&lt;&gt; "", COUNTIF(SAP!#REF!,Q868)&gt;0),"Matched", "")</f>
        <v>#REF!</v>
      </c>
    </row>
    <row r="869" spans="1:18" hidden="1">
      <c r="A869" s="21">
        <v>11563327</v>
      </c>
      <c r="B869" s="22">
        <v>43927</v>
      </c>
      <c r="C869" s="22">
        <v>43927</v>
      </c>
      <c r="D869" s="21" t="s">
        <v>10</v>
      </c>
      <c r="E869" s="23">
        <v>0</v>
      </c>
      <c r="F869" s="23">
        <v>0</v>
      </c>
      <c r="G869" s="23">
        <v>1600</v>
      </c>
      <c r="H869" s="23">
        <v>46775.15</v>
      </c>
      <c r="I869" s="21" t="s">
        <v>11</v>
      </c>
      <c r="J869" s="21" t="s">
        <v>12</v>
      </c>
      <c r="K869" s="21" t="str">
        <f t="shared" si="43"/>
        <v/>
      </c>
      <c r="L869" s="21" t="e">
        <f ca="1">IF(AND(K869&lt;&gt; "", COUNTIF(SAP!#REF!,K869)&gt;0),"Matched", "")</f>
        <v>#REF!</v>
      </c>
      <c r="M869" s="21" t="str">
        <f t="shared" si="41"/>
        <v/>
      </c>
      <c r="N869" s="21" t="e">
        <f ca="1">IF(AND(M869&lt;&gt; "", COUNTIF(SAP!#REF!,M869)&gt;0),"Matched", "")</f>
        <v>#REF!</v>
      </c>
      <c r="O869" s="21" t="str">
        <f t="shared" si="42"/>
        <v/>
      </c>
      <c r="P869" s="21" t="e">
        <f ca="1">IF(AND(O869&lt;&gt; "", COUNTIF(SAP!#REF!,O869)&gt;0),"Matched", "")</f>
        <v>#REF!</v>
      </c>
      <c r="Q869" s="21" t="str">
        <f ca="1">IF(OR(D869="AC",D869="TR"),"Logic4"&amp;"_"&amp;TEXT(C869,"dd.mm.yyyy") &amp;"_"&amp; 551372.73,"")</f>
        <v>Logic4_06.04.2020_551372.73</v>
      </c>
      <c r="R869" s="21" t="e">
        <f ca="1">IF(AND(Q869&lt;&gt; "", COUNTIF(SAP!#REF!,Q869)&gt;0),"Matched", "")</f>
        <v>#REF!</v>
      </c>
    </row>
    <row r="870" spans="1:18" hidden="1">
      <c r="A870" s="21">
        <v>11563327</v>
      </c>
      <c r="B870" s="22">
        <v>43927</v>
      </c>
      <c r="C870" s="22">
        <v>43927</v>
      </c>
      <c r="D870" s="21" t="s">
        <v>10</v>
      </c>
      <c r="E870" s="23">
        <v>0</v>
      </c>
      <c r="F870" s="23">
        <v>0</v>
      </c>
      <c r="G870" s="23">
        <v>1680</v>
      </c>
      <c r="H870" s="23">
        <v>48455.15</v>
      </c>
      <c r="I870" s="21" t="s">
        <v>11</v>
      </c>
      <c r="J870" s="21" t="s">
        <v>12</v>
      </c>
      <c r="K870" s="21" t="str">
        <f t="shared" si="43"/>
        <v/>
      </c>
      <c r="L870" s="21" t="e">
        <f ca="1">IF(AND(K870&lt;&gt; "", COUNTIF(SAP!#REF!,K870)&gt;0),"Matched", "")</f>
        <v>#REF!</v>
      </c>
      <c r="M870" s="21" t="str">
        <f t="shared" si="41"/>
        <v/>
      </c>
      <c r="N870" s="21" t="e">
        <f ca="1">IF(AND(M870&lt;&gt; "", COUNTIF(SAP!#REF!,M870)&gt;0),"Matched", "")</f>
        <v>#REF!</v>
      </c>
      <c r="O870" s="21" t="str">
        <f t="shared" si="42"/>
        <v/>
      </c>
      <c r="P870" s="21" t="e">
        <f ca="1">IF(AND(O870&lt;&gt; "", COUNTIF(SAP!#REF!,O870)&gt;0),"Matched", "")</f>
        <v>#REF!</v>
      </c>
      <c r="Q870" s="21" t="str">
        <f ca="1">IF(OR(D870="AC",D870="TR"),"Logic4"&amp;"_"&amp;TEXT(C870,"dd.mm.yyyy") &amp;"_"&amp; 551372.73,"")</f>
        <v>Logic4_06.04.2020_551372.73</v>
      </c>
      <c r="R870" s="21" t="e">
        <f ca="1">IF(AND(Q870&lt;&gt; "", COUNTIF(SAP!#REF!,Q870)&gt;0),"Matched", "")</f>
        <v>#REF!</v>
      </c>
    </row>
    <row r="871" spans="1:18" hidden="1">
      <c r="A871" s="21">
        <v>11563327</v>
      </c>
      <c r="B871" s="22">
        <v>43927</v>
      </c>
      <c r="C871" s="22">
        <v>43927</v>
      </c>
      <c r="D871" s="21" t="s">
        <v>10</v>
      </c>
      <c r="E871" s="23">
        <v>0</v>
      </c>
      <c r="F871" s="23">
        <v>0</v>
      </c>
      <c r="G871" s="23">
        <v>1690</v>
      </c>
      <c r="H871" s="23">
        <v>50145.15</v>
      </c>
      <c r="I871" s="21" t="s">
        <v>11</v>
      </c>
      <c r="J871" s="21" t="s">
        <v>12</v>
      </c>
      <c r="K871" s="21" t="str">
        <f t="shared" si="43"/>
        <v/>
      </c>
      <c r="L871" s="21" t="e">
        <f ca="1">IF(AND(K871&lt;&gt; "", COUNTIF(SAP!#REF!,K871)&gt;0),"Matched", "")</f>
        <v>#REF!</v>
      </c>
      <c r="M871" s="21" t="str">
        <f t="shared" si="41"/>
        <v/>
      </c>
      <c r="N871" s="21" t="e">
        <f ca="1">IF(AND(M871&lt;&gt; "", COUNTIF(SAP!#REF!,M871)&gt;0),"Matched", "")</f>
        <v>#REF!</v>
      </c>
      <c r="O871" s="21" t="str">
        <f t="shared" si="42"/>
        <v/>
      </c>
      <c r="P871" s="21" t="e">
        <f ca="1">IF(AND(O871&lt;&gt; "", COUNTIF(SAP!#REF!,O871)&gt;0),"Matched", "")</f>
        <v>#REF!</v>
      </c>
      <c r="Q871" s="21" t="str">
        <f ca="1">IF(OR(D871="AC",D871="TR"),"Logic4"&amp;"_"&amp;TEXT(C871,"dd.mm.yyyy") &amp;"_"&amp; 551372.73,"")</f>
        <v>Logic4_06.04.2020_551372.73</v>
      </c>
      <c r="R871" s="21" t="e">
        <f ca="1">IF(AND(Q871&lt;&gt; "", COUNTIF(SAP!#REF!,Q871)&gt;0),"Matched", "")</f>
        <v>#REF!</v>
      </c>
    </row>
    <row r="872" spans="1:18" hidden="1">
      <c r="A872" s="21">
        <v>11563327</v>
      </c>
      <c r="B872" s="22">
        <v>43927</v>
      </c>
      <c r="C872" s="22">
        <v>43927</v>
      </c>
      <c r="D872" s="21" t="s">
        <v>10</v>
      </c>
      <c r="E872" s="23">
        <v>0</v>
      </c>
      <c r="F872" s="23">
        <v>0</v>
      </c>
      <c r="G872" s="23">
        <v>1700</v>
      </c>
      <c r="H872" s="23">
        <v>51845.15</v>
      </c>
      <c r="I872" s="21" t="s">
        <v>11</v>
      </c>
      <c r="J872" s="21" t="s">
        <v>12</v>
      </c>
      <c r="K872" s="21" t="str">
        <f t="shared" si="43"/>
        <v/>
      </c>
      <c r="L872" s="21" t="e">
        <f ca="1">IF(AND(K872&lt;&gt; "", COUNTIF(SAP!#REF!,K872)&gt;0),"Matched", "")</f>
        <v>#REF!</v>
      </c>
      <c r="M872" s="21" t="str">
        <f t="shared" si="41"/>
        <v/>
      </c>
      <c r="N872" s="21" t="e">
        <f ca="1">IF(AND(M872&lt;&gt; "", COUNTIF(SAP!#REF!,M872)&gt;0),"Matched", "")</f>
        <v>#REF!</v>
      </c>
      <c r="O872" s="21" t="str">
        <f t="shared" si="42"/>
        <v/>
      </c>
      <c r="P872" s="21" t="e">
        <f ca="1">IF(AND(O872&lt;&gt; "", COUNTIF(SAP!#REF!,O872)&gt;0),"Matched", "")</f>
        <v>#REF!</v>
      </c>
      <c r="Q872" s="21" t="str">
        <f ca="1">IF(OR(D872="AC",D872="TR"),"Logic4"&amp;"_"&amp;TEXT(C872,"dd.mm.yyyy") &amp;"_"&amp; 551372.73,"")</f>
        <v>Logic4_06.04.2020_551372.73</v>
      </c>
      <c r="R872" s="21" t="e">
        <f ca="1">IF(AND(Q872&lt;&gt; "", COUNTIF(SAP!#REF!,Q872)&gt;0),"Matched", "")</f>
        <v>#REF!</v>
      </c>
    </row>
    <row r="873" spans="1:18" hidden="1">
      <c r="A873" s="21">
        <v>11563327</v>
      </c>
      <c r="B873" s="22">
        <v>43927</v>
      </c>
      <c r="C873" s="22">
        <v>43927</v>
      </c>
      <c r="D873" s="21" t="s">
        <v>10</v>
      </c>
      <c r="E873" s="23">
        <v>0</v>
      </c>
      <c r="F873" s="23">
        <v>0</v>
      </c>
      <c r="G873" s="23">
        <v>1720</v>
      </c>
      <c r="H873" s="23">
        <v>53565.15</v>
      </c>
      <c r="I873" s="21" t="s">
        <v>11</v>
      </c>
      <c r="J873" s="21" t="s">
        <v>12</v>
      </c>
      <c r="K873" s="21" t="str">
        <f t="shared" si="43"/>
        <v/>
      </c>
      <c r="L873" s="21" t="e">
        <f ca="1">IF(AND(K873&lt;&gt; "", COUNTIF(SAP!#REF!,K873)&gt;0),"Matched", "")</f>
        <v>#REF!</v>
      </c>
      <c r="M873" s="21" t="str">
        <f t="shared" si="41"/>
        <v/>
      </c>
      <c r="N873" s="21" t="e">
        <f ca="1">IF(AND(M873&lt;&gt; "", COUNTIF(SAP!#REF!,M873)&gt;0),"Matched", "")</f>
        <v>#REF!</v>
      </c>
      <c r="O873" s="21" t="str">
        <f t="shared" si="42"/>
        <v/>
      </c>
      <c r="P873" s="21" t="e">
        <f ca="1">IF(AND(O873&lt;&gt; "", COUNTIF(SAP!#REF!,O873)&gt;0),"Matched", "")</f>
        <v>#REF!</v>
      </c>
      <c r="Q873" s="21" t="str">
        <f ca="1">IF(OR(D873="AC",D873="TR"),"Logic4"&amp;"_"&amp;TEXT(C873,"dd.mm.yyyy") &amp;"_"&amp; 551372.73,"")</f>
        <v>Logic4_06.04.2020_551372.73</v>
      </c>
      <c r="R873" s="21" t="e">
        <f ca="1">IF(AND(Q873&lt;&gt; "", COUNTIF(SAP!#REF!,Q873)&gt;0),"Matched", "")</f>
        <v>#REF!</v>
      </c>
    </row>
    <row r="874" spans="1:18" hidden="1">
      <c r="A874" s="21">
        <v>11563327</v>
      </c>
      <c r="B874" s="22">
        <v>43927</v>
      </c>
      <c r="C874" s="22">
        <v>43927</v>
      </c>
      <c r="D874" s="21" t="s">
        <v>10</v>
      </c>
      <c r="E874" s="23">
        <v>0</v>
      </c>
      <c r="F874" s="23">
        <v>0</v>
      </c>
      <c r="G874" s="23">
        <v>1798.4</v>
      </c>
      <c r="H874" s="23">
        <v>55363.55</v>
      </c>
      <c r="I874" s="21" t="s">
        <v>11</v>
      </c>
      <c r="J874" s="21" t="s">
        <v>12</v>
      </c>
      <c r="K874" s="21" t="str">
        <f t="shared" si="43"/>
        <v/>
      </c>
      <c r="L874" s="21" t="e">
        <f ca="1">IF(AND(K874&lt;&gt; "", COUNTIF(SAP!#REF!,K874)&gt;0),"Matched", "")</f>
        <v>#REF!</v>
      </c>
      <c r="M874" s="21" t="str">
        <f t="shared" si="41"/>
        <v/>
      </c>
      <c r="N874" s="21" t="e">
        <f ca="1">IF(AND(M874&lt;&gt; "", COUNTIF(SAP!#REF!,M874)&gt;0),"Matched", "")</f>
        <v>#REF!</v>
      </c>
      <c r="O874" s="21" t="str">
        <f t="shared" si="42"/>
        <v/>
      </c>
      <c r="P874" s="21" t="e">
        <f ca="1">IF(AND(O874&lt;&gt; "", COUNTIF(SAP!#REF!,O874)&gt;0),"Matched", "")</f>
        <v>#REF!</v>
      </c>
      <c r="Q874" s="21" t="str">
        <f ca="1">IF(OR(D874="AC",D874="TR"),"Logic4"&amp;"_"&amp;TEXT(C874,"dd.mm.yyyy") &amp;"_"&amp; 551372.73,"")</f>
        <v>Logic4_06.04.2020_551372.73</v>
      </c>
      <c r="R874" s="21" t="e">
        <f ca="1">IF(AND(Q874&lt;&gt; "", COUNTIF(SAP!#REF!,Q874)&gt;0),"Matched", "")</f>
        <v>#REF!</v>
      </c>
    </row>
    <row r="875" spans="1:18" hidden="1">
      <c r="A875" s="21">
        <v>11563327</v>
      </c>
      <c r="B875" s="22">
        <v>43927</v>
      </c>
      <c r="C875" s="22">
        <v>43927</v>
      </c>
      <c r="D875" s="21" t="s">
        <v>10</v>
      </c>
      <c r="E875" s="23">
        <v>0</v>
      </c>
      <c r="F875" s="23">
        <v>0</v>
      </c>
      <c r="G875" s="23">
        <v>1800</v>
      </c>
      <c r="H875" s="23">
        <v>57163.55</v>
      </c>
      <c r="I875" s="21" t="s">
        <v>11</v>
      </c>
      <c r="J875" s="21" t="s">
        <v>12</v>
      </c>
      <c r="K875" s="21" t="str">
        <f t="shared" si="43"/>
        <v/>
      </c>
      <c r="L875" s="21" t="e">
        <f ca="1">IF(AND(K875&lt;&gt; "", COUNTIF(SAP!#REF!,K875)&gt;0),"Matched", "")</f>
        <v>#REF!</v>
      </c>
      <c r="M875" s="21" t="str">
        <f t="shared" si="41"/>
        <v/>
      </c>
      <c r="N875" s="21" t="e">
        <f ca="1">IF(AND(M875&lt;&gt; "", COUNTIF(SAP!#REF!,M875)&gt;0),"Matched", "")</f>
        <v>#REF!</v>
      </c>
      <c r="O875" s="21" t="str">
        <f t="shared" si="42"/>
        <v/>
      </c>
      <c r="P875" s="21" t="e">
        <f ca="1">IF(AND(O875&lt;&gt; "", COUNTIF(SAP!#REF!,O875)&gt;0),"Matched", "")</f>
        <v>#REF!</v>
      </c>
      <c r="Q875" s="21" t="str">
        <f ca="1">IF(OR(D875="AC",D875="TR"),"Logic4"&amp;"_"&amp;TEXT(C875,"dd.mm.yyyy") &amp;"_"&amp; 551372.73,"")</f>
        <v>Logic4_06.04.2020_551372.73</v>
      </c>
      <c r="R875" s="21" t="e">
        <f ca="1">IF(AND(Q875&lt;&gt; "", COUNTIF(SAP!#REF!,Q875)&gt;0),"Matched", "")</f>
        <v>#REF!</v>
      </c>
    </row>
    <row r="876" spans="1:18" hidden="1">
      <c r="A876" s="21">
        <v>11563327</v>
      </c>
      <c r="B876" s="22">
        <v>43927</v>
      </c>
      <c r="C876" s="22">
        <v>43927</v>
      </c>
      <c r="D876" s="21" t="s">
        <v>10</v>
      </c>
      <c r="E876" s="23">
        <v>0</v>
      </c>
      <c r="F876" s="23">
        <v>0</v>
      </c>
      <c r="G876" s="23">
        <v>1960</v>
      </c>
      <c r="H876" s="23">
        <v>59123.55</v>
      </c>
      <c r="I876" s="21" t="s">
        <v>11</v>
      </c>
      <c r="J876" s="21" t="s">
        <v>12</v>
      </c>
      <c r="K876" s="21" t="str">
        <f t="shared" si="43"/>
        <v/>
      </c>
      <c r="L876" s="21" t="e">
        <f ca="1">IF(AND(K876&lt;&gt; "", COUNTIF(SAP!#REF!,K876)&gt;0),"Matched", "")</f>
        <v>#REF!</v>
      </c>
      <c r="M876" s="21" t="str">
        <f t="shared" si="41"/>
        <v/>
      </c>
      <c r="N876" s="21" t="e">
        <f ca="1">IF(AND(M876&lt;&gt; "", COUNTIF(SAP!#REF!,M876)&gt;0),"Matched", "")</f>
        <v>#REF!</v>
      </c>
      <c r="O876" s="21" t="str">
        <f t="shared" si="42"/>
        <v/>
      </c>
      <c r="P876" s="21" t="e">
        <f ca="1">IF(AND(O876&lt;&gt; "", COUNTIF(SAP!#REF!,O876)&gt;0),"Matched", "")</f>
        <v>#REF!</v>
      </c>
      <c r="Q876" s="21" t="str">
        <f ca="1">IF(OR(D876="AC",D876="TR"),"Logic4"&amp;"_"&amp;TEXT(C876,"dd.mm.yyyy") &amp;"_"&amp; 551372.73,"")</f>
        <v>Logic4_06.04.2020_551372.73</v>
      </c>
      <c r="R876" s="21" t="e">
        <f ca="1">IF(AND(Q876&lt;&gt; "", COUNTIF(SAP!#REF!,Q876)&gt;0),"Matched", "")</f>
        <v>#REF!</v>
      </c>
    </row>
    <row r="877" spans="1:18" hidden="1">
      <c r="A877" s="21">
        <v>11563327</v>
      </c>
      <c r="B877" s="22">
        <v>43927</v>
      </c>
      <c r="C877" s="22">
        <v>43927</v>
      </c>
      <c r="D877" s="21" t="s">
        <v>10</v>
      </c>
      <c r="E877" s="23">
        <v>0</v>
      </c>
      <c r="F877" s="23">
        <v>0</v>
      </c>
      <c r="G877" s="23">
        <v>1992</v>
      </c>
      <c r="H877" s="23">
        <v>61115.55</v>
      </c>
      <c r="I877" s="21" t="s">
        <v>11</v>
      </c>
      <c r="J877" s="21" t="s">
        <v>12</v>
      </c>
      <c r="K877" s="21" t="str">
        <f t="shared" si="43"/>
        <v/>
      </c>
      <c r="L877" s="21" t="e">
        <f ca="1">IF(AND(K877&lt;&gt; "", COUNTIF(SAP!#REF!,K877)&gt;0),"Matched", "")</f>
        <v>#REF!</v>
      </c>
      <c r="M877" s="21" t="str">
        <f t="shared" si="41"/>
        <v/>
      </c>
      <c r="N877" s="21" t="e">
        <f ca="1">IF(AND(M877&lt;&gt; "", COUNTIF(SAP!#REF!,M877)&gt;0),"Matched", "")</f>
        <v>#REF!</v>
      </c>
      <c r="O877" s="21" t="str">
        <f t="shared" si="42"/>
        <v/>
      </c>
      <c r="P877" s="21" t="e">
        <f ca="1">IF(AND(O877&lt;&gt; "", COUNTIF(SAP!#REF!,O877)&gt;0),"Matched", "")</f>
        <v>#REF!</v>
      </c>
      <c r="Q877" s="21" t="str">
        <f ca="1">IF(OR(D877="AC",D877="TR"),"Logic4"&amp;"_"&amp;TEXT(C877,"dd.mm.yyyy") &amp;"_"&amp; 551372.73,"")</f>
        <v>Logic4_06.04.2020_551372.73</v>
      </c>
      <c r="R877" s="21" t="e">
        <f ca="1">IF(AND(Q877&lt;&gt; "", COUNTIF(SAP!#REF!,Q877)&gt;0),"Matched", "")</f>
        <v>#REF!</v>
      </c>
    </row>
    <row r="878" spans="1:18" hidden="1">
      <c r="A878" s="21">
        <v>11563327</v>
      </c>
      <c r="B878" s="22">
        <v>43927</v>
      </c>
      <c r="C878" s="22">
        <v>43927</v>
      </c>
      <c r="D878" s="21" t="s">
        <v>10</v>
      </c>
      <c r="E878" s="23">
        <v>0</v>
      </c>
      <c r="F878" s="23">
        <v>0</v>
      </c>
      <c r="G878" s="23">
        <v>2000</v>
      </c>
      <c r="H878" s="23">
        <v>63115.55</v>
      </c>
      <c r="I878" s="21" t="s">
        <v>11</v>
      </c>
      <c r="J878" s="21" t="s">
        <v>12</v>
      </c>
      <c r="K878" s="21" t="str">
        <f t="shared" si="43"/>
        <v/>
      </c>
      <c r="L878" s="21" t="e">
        <f ca="1">IF(AND(K878&lt;&gt; "", COUNTIF(SAP!#REF!,K878)&gt;0),"Matched", "")</f>
        <v>#REF!</v>
      </c>
      <c r="M878" s="21" t="str">
        <f t="shared" si="41"/>
        <v/>
      </c>
      <c r="N878" s="21" t="e">
        <f ca="1">IF(AND(M878&lt;&gt; "", COUNTIF(SAP!#REF!,M878)&gt;0),"Matched", "")</f>
        <v>#REF!</v>
      </c>
      <c r="O878" s="21" t="str">
        <f t="shared" si="42"/>
        <v/>
      </c>
      <c r="P878" s="21" t="e">
        <f ca="1">IF(AND(O878&lt;&gt; "", COUNTIF(SAP!#REF!,O878)&gt;0),"Matched", "")</f>
        <v>#REF!</v>
      </c>
      <c r="Q878" s="21" t="str">
        <f ca="1">IF(OR(D878="AC",D878="TR"),"Logic4"&amp;"_"&amp;TEXT(C878,"dd.mm.yyyy") &amp;"_"&amp; 551372.73,"")</f>
        <v>Logic4_06.04.2020_551372.73</v>
      </c>
      <c r="R878" s="21" t="e">
        <f ca="1">IF(AND(Q878&lt;&gt; "", COUNTIF(SAP!#REF!,Q878)&gt;0),"Matched", "")</f>
        <v>#REF!</v>
      </c>
    </row>
    <row r="879" spans="1:18" hidden="1">
      <c r="A879" s="21">
        <v>11563327</v>
      </c>
      <c r="B879" s="22">
        <v>43927</v>
      </c>
      <c r="C879" s="22">
        <v>43927</v>
      </c>
      <c r="D879" s="21" t="s">
        <v>10</v>
      </c>
      <c r="E879" s="23">
        <v>0</v>
      </c>
      <c r="F879" s="23">
        <v>0</v>
      </c>
      <c r="G879" s="23">
        <v>2030</v>
      </c>
      <c r="H879" s="23">
        <v>65145.55</v>
      </c>
      <c r="I879" s="21" t="s">
        <v>11</v>
      </c>
      <c r="J879" s="21" t="s">
        <v>12</v>
      </c>
      <c r="K879" s="21" t="str">
        <f t="shared" si="43"/>
        <v/>
      </c>
      <c r="L879" s="21" t="e">
        <f ca="1">IF(AND(K879&lt;&gt; "", COUNTIF(SAP!#REF!,K879)&gt;0),"Matched", "")</f>
        <v>#REF!</v>
      </c>
      <c r="M879" s="21" t="str">
        <f t="shared" si="41"/>
        <v/>
      </c>
      <c r="N879" s="21" t="e">
        <f ca="1">IF(AND(M879&lt;&gt; "", COUNTIF(SAP!#REF!,M879)&gt;0),"Matched", "")</f>
        <v>#REF!</v>
      </c>
      <c r="O879" s="21" t="str">
        <f t="shared" si="42"/>
        <v/>
      </c>
      <c r="P879" s="21" t="e">
        <f ca="1">IF(AND(O879&lt;&gt; "", COUNTIF(SAP!#REF!,O879)&gt;0),"Matched", "")</f>
        <v>#REF!</v>
      </c>
      <c r="Q879" s="21" t="str">
        <f ca="1">IF(OR(D879="AC",D879="TR"),"Logic4"&amp;"_"&amp;TEXT(C879,"dd.mm.yyyy") &amp;"_"&amp; 551372.73,"")</f>
        <v>Logic4_06.04.2020_551372.73</v>
      </c>
      <c r="R879" s="21" t="e">
        <f ca="1">IF(AND(Q879&lt;&gt; "", COUNTIF(SAP!#REF!,Q879)&gt;0),"Matched", "")</f>
        <v>#REF!</v>
      </c>
    </row>
    <row r="880" spans="1:18" hidden="1">
      <c r="A880" s="21">
        <v>11563327</v>
      </c>
      <c r="B880" s="22">
        <v>43927</v>
      </c>
      <c r="C880" s="22">
        <v>43927</v>
      </c>
      <c r="D880" s="21" t="s">
        <v>10</v>
      </c>
      <c r="E880" s="23">
        <v>0</v>
      </c>
      <c r="F880" s="23">
        <v>0</v>
      </c>
      <c r="G880" s="23">
        <v>2079.96</v>
      </c>
      <c r="H880" s="23">
        <v>67225.509999999995</v>
      </c>
      <c r="I880" s="21" t="s">
        <v>11</v>
      </c>
      <c r="J880" s="21" t="s">
        <v>12</v>
      </c>
      <c r="K880" s="21" t="str">
        <f t="shared" si="43"/>
        <v/>
      </c>
      <c r="L880" s="21" t="e">
        <f ca="1">IF(AND(K880&lt;&gt; "", COUNTIF(SAP!#REF!,K880)&gt;0),"Matched", "")</f>
        <v>#REF!</v>
      </c>
      <c r="M880" s="21" t="str">
        <f t="shared" si="41"/>
        <v/>
      </c>
      <c r="N880" s="21" t="e">
        <f ca="1">IF(AND(M880&lt;&gt; "", COUNTIF(SAP!#REF!,M880)&gt;0),"Matched", "")</f>
        <v>#REF!</v>
      </c>
      <c r="O880" s="21" t="str">
        <f t="shared" si="42"/>
        <v/>
      </c>
      <c r="P880" s="21" t="e">
        <f ca="1">IF(AND(O880&lt;&gt; "", COUNTIF(SAP!#REF!,O880)&gt;0),"Matched", "")</f>
        <v>#REF!</v>
      </c>
      <c r="Q880" s="21" t="str">
        <f ca="1">IF(OR(D880="AC",D880="TR"),"Logic4"&amp;"_"&amp;TEXT(C880,"dd.mm.yyyy") &amp;"_"&amp; 551372.73,"")</f>
        <v>Logic4_06.04.2020_551372.73</v>
      </c>
      <c r="R880" s="21" t="e">
        <f ca="1">IF(AND(Q880&lt;&gt; "", COUNTIF(SAP!#REF!,Q880)&gt;0),"Matched", "")</f>
        <v>#REF!</v>
      </c>
    </row>
    <row r="881" spans="1:18" hidden="1">
      <c r="A881" s="21">
        <v>11563327</v>
      </c>
      <c r="B881" s="22">
        <v>43927</v>
      </c>
      <c r="C881" s="22">
        <v>43927</v>
      </c>
      <c r="D881" s="21" t="s">
        <v>10</v>
      </c>
      <c r="E881" s="23">
        <v>0</v>
      </c>
      <c r="F881" s="23">
        <v>0</v>
      </c>
      <c r="G881" s="23">
        <v>2085</v>
      </c>
      <c r="H881" s="23">
        <v>69310.509999999995</v>
      </c>
      <c r="I881" s="21" t="s">
        <v>11</v>
      </c>
      <c r="J881" s="21" t="s">
        <v>12</v>
      </c>
      <c r="K881" s="21" t="str">
        <f t="shared" si="43"/>
        <v/>
      </c>
      <c r="L881" s="21" t="e">
        <f ca="1">IF(AND(K881&lt;&gt; "", COUNTIF(SAP!#REF!,K881)&gt;0),"Matched", "")</f>
        <v>#REF!</v>
      </c>
      <c r="M881" s="21" t="str">
        <f t="shared" ref="M881:M944" si="44">IF(D881="TR","Logic2"&amp;"_"&amp;TEXT(C881,"dd.mm.yyyy") &amp;"_"&amp; F881,"")</f>
        <v/>
      </c>
      <c r="N881" s="21" t="e">
        <f ca="1">IF(AND(M881&lt;&gt; "", COUNTIF(SAP!#REF!,M881)&gt;0),"Matched", "")</f>
        <v>#REF!</v>
      </c>
      <c r="O881" s="21" t="str">
        <f t="shared" ref="O881:O944" si="45">IF(D881="AF","Logic3"&amp;"_"&amp;G881,"")</f>
        <v/>
      </c>
      <c r="P881" s="21" t="e">
        <f ca="1">IF(AND(O881&lt;&gt; "", COUNTIF(SAP!#REF!,O881)&gt;0),"Matched", "")</f>
        <v>#REF!</v>
      </c>
      <c r="Q881" s="21" t="str">
        <f ca="1">IF(OR(D881="AC",D881="TR"),"Logic4"&amp;"_"&amp;TEXT(C881,"dd.mm.yyyy") &amp;"_"&amp; 551372.73,"")</f>
        <v>Logic4_06.04.2020_551372.73</v>
      </c>
      <c r="R881" s="21" t="e">
        <f ca="1">IF(AND(Q881&lt;&gt; "", COUNTIF(SAP!#REF!,Q881)&gt;0),"Matched", "")</f>
        <v>#REF!</v>
      </c>
    </row>
    <row r="882" spans="1:18" hidden="1">
      <c r="A882" s="21">
        <v>11563327</v>
      </c>
      <c r="B882" s="22">
        <v>43927</v>
      </c>
      <c r="C882" s="22">
        <v>43927</v>
      </c>
      <c r="D882" s="21" t="s">
        <v>10</v>
      </c>
      <c r="E882" s="23">
        <v>0</v>
      </c>
      <c r="F882" s="23">
        <v>0</v>
      </c>
      <c r="G882" s="23">
        <v>2100</v>
      </c>
      <c r="H882" s="23">
        <v>71410.509999999995</v>
      </c>
      <c r="I882" s="21" t="s">
        <v>11</v>
      </c>
      <c r="J882" s="21" t="s">
        <v>12</v>
      </c>
      <c r="K882" s="21" t="str">
        <f t="shared" si="43"/>
        <v/>
      </c>
      <c r="L882" s="21" t="e">
        <f ca="1">IF(AND(K882&lt;&gt; "", COUNTIF(SAP!#REF!,K882)&gt;0),"Matched", "")</f>
        <v>#REF!</v>
      </c>
      <c r="M882" s="21" t="str">
        <f t="shared" si="44"/>
        <v/>
      </c>
      <c r="N882" s="21" t="e">
        <f ca="1">IF(AND(M882&lt;&gt; "", COUNTIF(SAP!#REF!,M882)&gt;0),"Matched", "")</f>
        <v>#REF!</v>
      </c>
      <c r="O882" s="21" t="str">
        <f t="shared" si="45"/>
        <v/>
      </c>
      <c r="P882" s="21" t="e">
        <f ca="1">IF(AND(O882&lt;&gt; "", COUNTIF(SAP!#REF!,O882)&gt;0),"Matched", "")</f>
        <v>#REF!</v>
      </c>
      <c r="Q882" s="21" t="str">
        <f ca="1">IF(OR(D882="AC",D882="TR"),"Logic4"&amp;"_"&amp;TEXT(C882,"dd.mm.yyyy") &amp;"_"&amp; 551372.73,"")</f>
        <v>Logic4_06.04.2020_551372.73</v>
      </c>
      <c r="R882" s="21" t="e">
        <f ca="1">IF(AND(Q882&lt;&gt; "", COUNTIF(SAP!#REF!,Q882)&gt;0),"Matched", "")</f>
        <v>#REF!</v>
      </c>
    </row>
    <row r="883" spans="1:18" hidden="1">
      <c r="A883" s="21">
        <v>11563327</v>
      </c>
      <c r="B883" s="22">
        <v>43927</v>
      </c>
      <c r="C883" s="22">
        <v>43927</v>
      </c>
      <c r="D883" s="21" t="s">
        <v>10</v>
      </c>
      <c r="E883" s="23">
        <v>0</v>
      </c>
      <c r="F883" s="23">
        <v>0</v>
      </c>
      <c r="G883" s="23">
        <v>2200</v>
      </c>
      <c r="H883" s="23">
        <v>73610.509999999995</v>
      </c>
      <c r="I883" s="21" t="s">
        <v>11</v>
      </c>
      <c r="J883" s="21" t="s">
        <v>12</v>
      </c>
      <c r="K883" s="21" t="str">
        <f t="shared" si="43"/>
        <v/>
      </c>
      <c r="L883" s="21" t="e">
        <f ca="1">IF(AND(K883&lt;&gt; "", COUNTIF(SAP!#REF!,K883)&gt;0),"Matched", "")</f>
        <v>#REF!</v>
      </c>
      <c r="M883" s="21" t="str">
        <f t="shared" si="44"/>
        <v/>
      </c>
      <c r="N883" s="21" t="e">
        <f ca="1">IF(AND(M883&lt;&gt; "", COUNTIF(SAP!#REF!,M883)&gt;0),"Matched", "")</f>
        <v>#REF!</v>
      </c>
      <c r="O883" s="21" t="str">
        <f t="shared" si="45"/>
        <v/>
      </c>
      <c r="P883" s="21" t="e">
        <f ca="1">IF(AND(O883&lt;&gt; "", COUNTIF(SAP!#REF!,O883)&gt;0),"Matched", "")</f>
        <v>#REF!</v>
      </c>
      <c r="Q883" s="21" t="str">
        <f ca="1">IF(OR(D883="AC",D883="TR"),"Logic4"&amp;"_"&amp;TEXT(C883,"dd.mm.yyyy") &amp;"_"&amp; 551372.73,"")</f>
        <v>Logic4_06.04.2020_551372.73</v>
      </c>
      <c r="R883" s="21" t="e">
        <f ca="1">IF(AND(Q883&lt;&gt; "", COUNTIF(SAP!#REF!,Q883)&gt;0),"Matched", "")</f>
        <v>#REF!</v>
      </c>
    </row>
    <row r="884" spans="1:18" hidden="1">
      <c r="A884" s="21">
        <v>11563327</v>
      </c>
      <c r="B884" s="22">
        <v>43927</v>
      </c>
      <c r="C884" s="22">
        <v>43927</v>
      </c>
      <c r="D884" s="21" t="s">
        <v>10</v>
      </c>
      <c r="E884" s="23">
        <v>0</v>
      </c>
      <c r="F884" s="23">
        <v>0</v>
      </c>
      <c r="G884" s="23">
        <v>2220</v>
      </c>
      <c r="H884" s="23">
        <v>75830.509999999995</v>
      </c>
      <c r="I884" s="21" t="s">
        <v>11</v>
      </c>
      <c r="J884" s="21" t="s">
        <v>12</v>
      </c>
      <c r="K884" s="21" t="str">
        <f t="shared" si="43"/>
        <v/>
      </c>
      <c r="L884" s="21" t="e">
        <f ca="1">IF(AND(K884&lt;&gt; "", COUNTIF(SAP!#REF!,K884)&gt;0),"Matched", "")</f>
        <v>#REF!</v>
      </c>
      <c r="M884" s="21" t="str">
        <f t="shared" si="44"/>
        <v/>
      </c>
      <c r="N884" s="21" t="e">
        <f ca="1">IF(AND(M884&lt;&gt; "", COUNTIF(SAP!#REF!,M884)&gt;0),"Matched", "")</f>
        <v>#REF!</v>
      </c>
      <c r="O884" s="21" t="str">
        <f t="shared" si="45"/>
        <v/>
      </c>
      <c r="P884" s="21" t="e">
        <f ca="1">IF(AND(O884&lt;&gt; "", COUNTIF(SAP!#REF!,O884)&gt;0),"Matched", "")</f>
        <v>#REF!</v>
      </c>
      <c r="Q884" s="21" t="str">
        <f ca="1">IF(OR(D884="AC",D884="TR"),"Logic4"&amp;"_"&amp;TEXT(C884,"dd.mm.yyyy") &amp;"_"&amp; 551372.73,"")</f>
        <v>Logic4_06.04.2020_551372.73</v>
      </c>
      <c r="R884" s="21" t="e">
        <f ca="1">IF(AND(Q884&lt;&gt; "", COUNTIF(SAP!#REF!,Q884)&gt;0),"Matched", "")</f>
        <v>#REF!</v>
      </c>
    </row>
    <row r="885" spans="1:18" hidden="1">
      <c r="A885" s="21">
        <v>11563327</v>
      </c>
      <c r="B885" s="22">
        <v>43927</v>
      </c>
      <c r="C885" s="22">
        <v>43927</v>
      </c>
      <c r="D885" s="21" t="s">
        <v>10</v>
      </c>
      <c r="E885" s="23">
        <v>0</v>
      </c>
      <c r="F885" s="23">
        <v>0</v>
      </c>
      <c r="G885" s="23">
        <v>2420</v>
      </c>
      <c r="H885" s="23">
        <v>78250.509999999995</v>
      </c>
      <c r="I885" s="21" t="s">
        <v>11</v>
      </c>
      <c r="J885" s="21" t="s">
        <v>12</v>
      </c>
      <c r="K885" s="21" t="str">
        <f t="shared" si="43"/>
        <v/>
      </c>
      <c r="L885" s="21" t="e">
        <f ca="1">IF(AND(K885&lt;&gt; "", COUNTIF(SAP!#REF!,K885)&gt;0),"Matched", "")</f>
        <v>#REF!</v>
      </c>
      <c r="M885" s="21" t="str">
        <f t="shared" si="44"/>
        <v/>
      </c>
      <c r="N885" s="21" t="e">
        <f ca="1">IF(AND(M885&lt;&gt; "", COUNTIF(SAP!#REF!,M885)&gt;0),"Matched", "")</f>
        <v>#REF!</v>
      </c>
      <c r="O885" s="21" t="str">
        <f t="shared" si="45"/>
        <v/>
      </c>
      <c r="P885" s="21" t="e">
        <f ca="1">IF(AND(O885&lt;&gt; "", COUNTIF(SAP!#REF!,O885)&gt;0),"Matched", "")</f>
        <v>#REF!</v>
      </c>
      <c r="Q885" s="21" t="str">
        <f ca="1">IF(OR(D885="AC",D885="TR"),"Logic4"&amp;"_"&amp;TEXT(C885,"dd.mm.yyyy") &amp;"_"&amp; 551372.73,"")</f>
        <v>Logic4_06.04.2020_551372.73</v>
      </c>
      <c r="R885" s="21" t="e">
        <f ca="1">IF(AND(Q885&lt;&gt; "", COUNTIF(SAP!#REF!,Q885)&gt;0),"Matched", "")</f>
        <v>#REF!</v>
      </c>
    </row>
    <row r="886" spans="1:18" hidden="1">
      <c r="A886" s="21">
        <v>11563327</v>
      </c>
      <c r="B886" s="22">
        <v>43927</v>
      </c>
      <c r="C886" s="22">
        <v>43927</v>
      </c>
      <c r="D886" s="21" t="s">
        <v>10</v>
      </c>
      <c r="E886" s="23">
        <v>0</v>
      </c>
      <c r="F886" s="23">
        <v>0</v>
      </c>
      <c r="G886" s="23">
        <v>2440</v>
      </c>
      <c r="H886" s="23">
        <v>80690.509999999995</v>
      </c>
      <c r="I886" s="21" t="s">
        <v>11</v>
      </c>
      <c r="J886" s="21" t="s">
        <v>12</v>
      </c>
      <c r="K886" s="21" t="str">
        <f t="shared" si="43"/>
        <v/>
      </c>
      <c r="L886" s="21" t="e">
        <f ca="1">IF(AND(K886&lt;&gt; "", COUNTIF(SAP!#REF!,K886)&gt;0),"Matched", "")</f>
        <v>#REF!</v>
      </c>
      <c r="M886" s="21" t="str">
        <f t="shared" si="44"/>
        <v/>
      </c>
      <c r="N886" s="21" t="e">
        <f ca="1">IF(AND(M886&lt;&gt; "", COUNTIF(SAP!#REF!,M886)&gt;0),"Matched", "")</f>
        <v>#REF!</v>
      </c>
      <c r="O886" s="21" t="str">
        <f t="shared" si="45"/>
        <v/>
      </c>
      <c r="P886" s="21" t="e">
        <f ca="1">IF(AND(O886&lt;&gt; "", COUNTIF(SAP!#REF!,O886)&gt;0),"Matched", "")</f>
        <v>#REF!</v>
      </c>
      <c r="Q886" s="21" t="str">
        <f ca="1">IF(OR(D886="AC",D886="TR"),"Logic4"&amp;"_"&amp;TEXT(C886,"dd.mm.yyyy") &amp;"_"&amp; 551372.73,"")</f>
        <v>Logic4_06.04.2020_551372.73</v>
      </c>
      <c r="R886" s="21" t="e">
        <f ca="1">IF(AND(Q886&lt;&gt; "", COUNTIF(SAP!#REF!,Q886)&gt;0),"Matched", "")</f>
        <v>#REF!</v>
      </c>
    </row>
    <row r="887" spans="1:18" hidden="1">
      <c r="A887" s="21">
        <v>11563327</v>
      </c>
      <c r="B887" s="22">
        <v>43927</v>
      </c>
      <c r="C887" s="22">
        <v>43927</v>
      </c>
      <c r="D887" s="21" t="s">
        <v>10</v>
      </c>
      <c r="E887" s="23">
        <v>0</v>
      </c>
      <c r="F887" s="23">
        <v>0</v>
      </c>
      <c r="G887" s="23">
        <v>2510</v>
      </c>
      <c r="H887" s="23">
        <v>83200.509999999995</v>
      </c>
      <c r="I887" s="21" t="s">
        <v>11</v>
      </c>
      <c r="J887" s="21" t="s">
        <v>12</v>
      </c>
      <c r="K887" s="21" t="str">
        <f t="shared" si="43"/>
        <v/>
      </c>
      <c r="L887" s="21" t="e">
        <f ca="1">IF(AND(K887&lt;&gt; "", COUNTIF(SAP!#REF!,K887)&gt;0),"Matched", "")</f>
        <v>#REF!</v>
      </c>
      <c r="M887" s="21" t="str">
        <f t="shared" si="44"/>
        <v/>
      </c>
      <c r="N887" s="21" t="e">
        <f ca="1">IF(AND(M887&lt;&gt; "", COUNTIF(SAP!#REF!,M887)&gt;0),"Matched", "")</f>
        <v>#REF!</v>
      </c>
      <c r="O887" s="21" t="str">
        <f t="shared" si="45"/>
        <v/>
      </c>
      <c r="P887" s="21" t="e">
        <f ca="1">IF(AND(O887&lt;&gt; "", COUNTIF(SAP!#REF!,O887)&gt;0),"Matched", "")</f>
        <v>#REF!</v>
      </c>
      <c r="Q887" s="21" t="str">
        <f ca="1">IF(OR(D887="AC",D887="TR"),"Logic4"&amp;"_"&amp;TEXT(C887,"dd.mm.yyyy") &amp;"_"&amp; 551372.73,"")</f>
        <v>Logic4_06.04.2020_551372.73</v>
      </c>
      <c r="R887" s="21" t="e">
        <f ca="1">IF(AND(Q887&lt;&gt; "", COUNTIF(SAP!#REF!,Q887)&gt;0),"Matched", "")</f>
        <v>#REF!</v>
      </c>
    </row>
    <row r="888" spans="1:18" hidden="1">
      <c r="A888" s="21">
        <v>11563327</v>
      </c>
      <c r="B888" s="22">
        <v>43927</v>
      </c>
      <c r="C888" s="22">
        <v>43927</v>
      </c>
      <c r="D888" s="21" t="s">
        <v>10</v>
      </c>
      <c r="E888" s="23">
        <v>0</v>
      </c>
      <c r="F888" s="23">
        <v>0</v>
      </c>
      <c r="G888" s="23">
        <v>2527</v>
      </c>
      <c r="H888" s="23">
        <v>85727.51</v>
      </c>
      <c r="I888" s="21" t="s">
        <v>11</v>
      </c>
      <c r="J888" s="21" t="s">
        <v>12</v>
      </c>
      <c r="K888" s="21" t="str">
        <f t="shared" si="43"/>
        <v/>
      </c>
      <c r="L888" s="21" t="e">
        <f ca="1">IF(AND(K888&lt;&gt; "", COUNTIF(SAP!#REF!,K888)&gt;0),"Matched", "")</f>
        <v>#REF!</v>
      </c>
      <c r="M888" s="21" t="str">
        <f t="shared" si="44"/>
        <v/>
      </c>
      <c r="N888" s="21" t="e">
        <f ca="1">IF(AND(M888&lt;&gt; "", COUNTIF(SAP!#REF!,M888)&gt;0),"Matched", "")</f>
        <v>#REF!</v>
      </c>
      <c r="O888" s="21" t="str">
        <f t="shared" si="45"/>
        <v/>
      </c>
      <c r="P888" s="21" t="e">
        <f ca="1">IF(AND(O888&lt;&gt; "", COUNTIF(SAP!#REF!,O888)&gt;0),"Matched", "")</f>
        <v>#REF!</v>
      </c>
      <c r="Q888" s="21" t="str">
        <f ca="1">IF(OR(D888="AC",D888="TR"),"Logic4"&amp;"_"&amp;TEXT(C888,"dd.mm.yyyy") &amp;"_"&amp; 551372.73,"")</f>
        <v>Logic4_06.04.2020_551372.73</v>
      </c>
      <c r="R888" s="21" t="e">
        <f ca="1">IF(AND(Q888&lt;&gt; "", COUNTIF(SAP!#REF!,Q888)&gt;0),"Matched", "")</f>
        <v>#REF!</v>
      </c>
    </row>
    <row r="889" spans="1:18" hidden="1">
      <c r="A889" s="21">
        <v>11563327</v>
      </c>
      <c r="B889" s="22">
        <v>43927</v>
      </c>
      <c r="C889" s="22">
        <v>43927</v>
      </c>
      <c r="D889" s="21" t="s">
        <v>10</v>
      </c>
      <c r="E889" s="23">
        <v>0</v>
      </c>
      <c r="F889" s="23">
        <v>0</v>
      </c>
      <c r="G889" s="23">
        <v>2642.1</v>
      </c>
      <c r="H889" s="23">
        <v>88369.61</v>
      </c>
      <c r="I889" s="21" t="s">
        <v>11</v>
      </c>
      <c r="J889" s="21" t="s">
        <v>12</v>
      </c>
      <c r="K889" s="21" t="str">
        <f t="shared" si="43"/>
        <v/>
      </c>
      <c r="L889" s="21" t="e">
        <f ca="1">IF(AND(K889&lt;&gt; "", COUNTIF(SAP!#REF!,K889)&gt;0),"Matched", "")</f>
        <v>#REF!</v>
      </c>
      <c r="M889" s="21" t="str">
        <f t="shared" si="44"/>
        <v/>
      </c>
      <c r="N889" s="21" t="e">
        <f ca="1">IF(AND(M889&lt;&gt; "", COUNTIF(SAP!#REF!,M889)&gt;0),"Matched", "")</f>
        <v>#REF!</v>
      </c>
      <c r="O889" s="21" t="str">
        <f t="shared" si="45"/>
        <v/>
      </c>
      <c r="P889" s="21" t="e">
        <f ca="1">IF(AND(O889&lt;&gt; "", COUNTIF(SAP!#REF!,O889)&gt;0),"Matched", "")</f>
        <v>#REF!</v>
      </c>
      <c r="Q889" s="21" t="str">
        <f ca="1">IF(OR(D889="AC",D889="TR"),"Logic4"&amp;"_"&amp;TEXT(C889,"dd.mm.yyyy") &amp;"_"&amp; 551372.73,"")</f>
        <v>Logic4_06.04.2020_551372.73</v>
      </c>
      <c r="R889" s="21" t="e">
        <f ca="1">IF(AND(Q889&lt;&gt; "", COUNTIF(SAP!#REF!,Q889)&gt;0),"Matched", "")</f>
        <v>#REF!</v>
      </c>
    </row>
    <row r="890" spans="1:18" hidden="1">
      <c r="A890" s="21">
        <v>11563327</v>
      </c>
      <c r="B890" s="22">
        <v>43927</v>
      </c>
      <c r="C890" s="22">
        <v>43927</v>
      </c>
      <c r="D890" s="21" t="s">
        <v>10</v>
      </c>
      <c r="E890" s="23">
        <v>0</v>
      </c>
      <c r="F890" s="23">
        <v>0</v>
      </c>
      <c r="G890" s="23">
        <v>2670</v>
      </c>
      <c r="H890" s="23">
        <v>91039.61</v>
      </c>
      <c r="I890" s="21" t="s">
        <v>11</v>
      </c>
      <c r="J890" s="21" t="s">
        <v>12</v>
      </c>
      <c r="K890" s="21" t="str">
        <f t="shared" si="43"/>
        <v/>
      </c>
      <c r="L890" s="21" t="e">
        <f ca="1">IF(AND(K890&lt;&gt; "", COUNTIF(SAP!#REF!,K890)&gt;0),"Matched", "")</f>
        <v>#REF!</v>
      </c>
      <c r="M890" s="21" t="str">
        <f t="shared" si="44"/>
        <v/>
      </c>
      <c r="N890" s="21" t="e">
        <f ca="1">IF(AND(M890&lt;&gt; "", COUNTIF(SAP!#REF!,M890)&gt;0),"Matched", "")</f>
        <v>#REF!</v>
      </c>
      <c r="O890" s="21" t="str">
        <f t="shared" si="45"/>
        <v/>
      </c>
      <c r="P890" s="21" t="e">
        <f ca="1">IF(AND(O890&lt;&gt; "", COUNTIF(SAP!#REF!,O890)&gt;0),"Matched", "")</f>
        <v>#REF!</v>
      </c>
      <c r="Q890" s="21" t="str">
        <f ca="1">IF(OR(D890="AC",D890="TR"),"Logic4"&amp;"_"&amp;TEXT(C890,"dd.mm.yyyy") &amp;"_"&amp; 551372.73,"")</f>
        <v>Logic4_06.04.2020_551372.73</v>
      </c>
      <c r="R890" s="21" t="e">
        <f ca="1">IF(AND(Q890&lt;&gt; "", COUNTIF(SAP!#REF!,Q890)&gt;0),"Matched", "")</f>
        <v>#REF!</v>
      </c>
    </row>
    <row r="891" spans="1:18" hidden="1">
      <c r="A891" s="21">
        <v>11563327</v>
      </c>
      <c r="B891" s="22">
        <v>43927</v>
      </c>
      <c r="C891" s="22">
        <v>43927</v>
      </c>
      <c r="D891" s="21" t="s">
        <v>10</v>
      </c>
      <c r="E891" s="23">
        <v>0</v>
      </c>
      <c r="F891" s="23">
        <v>0</v>
      </c>
      <c r="G891" s="23">
        <v>2724.56</v>
      </c>
      <c r="H891" s="23">
        <v>93764.17</v>
      </c>
      <c r="I891" s="21" t="s">
        <v>11</v>
      </c>
      <c r="J891" s="21" t="s">
        <v>12</v>
      </c>
      <c r="K891" s="21" t="str">
        <f t="shared" si="43"/>
        <v/>
      </c>
      <c r="L891" s="21" t="e">
        <f ca="1">IF(AND(K891&lt;&gt; "", COUNTIF(SAP!#REF!,K891)&gt;0),"Matched", "")</f>
        <v>#REF!</v>
      </c>
      <c r="M891" s="21" t="str">
        <f t="shared" si="44"/>
        <v/>
      </c>
      <c r="N891" s="21" t="e">
        <f ca="1">IF(AND(M891&lt;&gt; "", COUNTIF(SAP!#REF!,M891)&gt;0),"Matched", "")</f>
        <v>#REF!</v>
      </c>
      <c r="O891" s="21" t="str">
        <f t="shared" si="45"/>
        <v/>
      </c>
      <c r="P891" s="21" t="e">
        <f ca="1">IF(AND(O891&lt;&gt; "", COUNTIF(SAP!#REF!,O891)&gt;0),"Matched", "")</f>
        <v>#REF!</v>
      </c>
      <c r="Q891" s="21" t="str">
        <f ca="1">IF(OR(D891="AC",D891="TR"),"Logic4"&amp;"_"&amp;TEXT(C891,"dd.mm.yyyy") &amp;"_"&amp; 551372.73,"")</f>
        <v>Logic4_06.04.2020_551372.73</v>
      </c>
      <c r="R891" s="21" t="e">
        <f ca="1">IF(AND(Q891&lt;&gt; "", COUNTIF(SAP!#REF!,Q891)&gt;0),"Matched", "")</f>
        <v>#REF!</v>
      </c>
    </row>
    <row r="892" spans="1:18" hidden="1">
      <c r="A892" s="21">
        <v>11563327</v>
      </c>
      <c r="B892" s="22">
        <v>43927</v>
      </c>
      <c r="C892" s="22">
        <v>43927</v>
      </c>
      <c r="D892" s="21" t="s">
        <v>10</v>
      </c>
      <c r="E892" s="23">
        <v>0</v>
      </c>
      <c r="F892" s="23">
        <v>0</v>
      </c>
      <c r="G892" s="23">
        <v>2743.6</v>
      </c>
      <c r="H892" s="23">
        <v>96507.77</v>
      </c>
      <c r="I892" s="21" t="s">
        <v>11</v>
      </c>
      <c r="J892" s="21" t="s">
        <v>12</v>
      </c>
      <c r="K892" s="21" t="str">
        <f t="shared" si="43"/>
        <v/>
      </c>
      <c r="L892" s="21" t="e">
        <f ca="1">IF(AND(K892&lt;&gt; "", COUNTIF(SAP!#REF!,K892)&gt;0),"Matched", "")</f>
        <v>#REF!</v>
      </c>
      <c r="M892" s="21" t="str">
        <f t="shared" si="44"/>
        <v/>
      </c>
      <c r="N892" s="21" t="e">
        <f ca="1">IF(AND(M892&lt;&gt; "", COUNTIF(SAP!#REF!,M892)&gt;0),"Matched", "")</f>
        <v>#REF!</v>
      </c>
      <c r="O892" s="21" t="str">
        <f t="shared" si="45"/>
        <v/>
      </c>
      <c r="P892" s="21" t="e">
        <f ca="1">IF(AND(O892&lt;&gt; "", COUNTIF(SAP!#REF!,O892)&gt;0),"Matched", "")</f>
        <v>#REF!</v>
      </c>
      <c r="Q892" s="21" t="str">
        <f ca="1">IF(OR(D892="AC",D892="TR"),"Logic4"&amp;"_"&amp;TEXT(C892,"dd.mm.yyyy") &amp;"_"&amp; 551372.73,"")</f>
        <v>Logic4_06.04.2020_551372.73</v>
      </c>
      <c r="R892" s="21" t="e">
        <f ca="1">IF(AND(Q892&lt;&gt; "", COUNTIF(SAP!#REF!,Q892)&gt;0),"Matched", "")</f>
        <v>#REF!</v>
      </c>
    </row>
    <row r="893" spans="1:18" hidden="1">
      <c r="A893" s="21">
        <v>11563327</v>
      </c>
      <c r="B893" s="22">
        <v>43927</v>
      </c>
      <c r="C893" s="22">
        <v>43927</v>
      </c>
      <c r="D893" s="21" t="s">
        <v>10</v>
      </c>
      <c r="E893" s="23">
        <v>0</v>
      </c>
      <c r="F893" s="23">
        <v>0</v>
      </c>
      <c r="G893" s="23">
        <v>2783.1</v>
      </c>
      <c r="H893" s="23">
        <v>99290.87</v>
      </c>
      <c r="I893" s="21" t="s">
        <v>11</v>
      </c>
      <c r="J893" s="21" t="s">
        <v>12</v>
      </c>
      <c r="K893" s="21" t="str">
        <f t="shared" si="43"/>
        <v/>
      </c>
      <c r="L893" s="21" t="e">
        <f ca="1">IF(AND(K893&lt;&gt; "", COUNTIF(SAP!#REF!,K893)&gt;0),"Matched", "")</f>
        <v>#REF!</v>
      </c>
      <c r="M893" s="21" t="str">
        <f t="shared" si="44"/>
        <v/>
      </c>
      <c r="N893" s="21" t="e">
        <f ca="1">IF(AND(M893&lt;&gt; "", COUNTIF(SAP!#REF!,M893)&gt;0),"Matched", "")</f>
        <v>#REF!</v>
      </c>
      <c r="O893" s="21" t="str">
        <f t="shared" si="45"/>
        <v/>
      </c>
      <c r="P893" s="21" t="e">
        <f ca="1">IF(AND(O893&lt;&gt; "", COUNTIF(SAP!#REF!,O893)&gt;0),"Matched", "")</f>
        <v>#REF!</v>
      </c>
      <c r="Q893" s="21" t="str">
        <f ca="1">IF(OR(D893="AC",D893="TR"),"Logic4"&amp;"_"&amp;TEXT(C893,"dd.mm.yyyy") &amp;"_"&amp; 551372.73,"")</f>
        <v>Logic4_06.04.2020_551372.73</v>
      </c>
      <c r="R893" s="21" t="e">
        <f ca="1">IF(AND(Q893&lt;&gt; "", COUNTIF(SAP!#REF!,Q893)&gt;0),"Matched", "")</f>
        <v>#REF!</v>
      </c>
    </row>
    <row r="894" spans="1:18" hidden="1">
      <c r="A894" s="21">
        <v>11563327</v>
      </c>
      <c r="B894" s="22">
        <v>43927</v>
      </c>
      <c r="C894" s="22">
        <v>43927</v>
      </c>
      <c r="D894" s="21" t="s">
        <v>10</v>
      </c>
      <c r="E894" s="23">
        <v>0</v>
      </c>
      <c r="F894" s="23">
        <v>0</v>
      </c>
      <c r="G894" s="23">
        <v>2825</v>
      </c>
      <c r="H894" s="23">
        <v>102115.87</v>
      </c>
      <c r="I894" s="21" t="s">
        <v>11</v>
      </c>
      <c r="J894" s="21" t="s">
        <v>12</v>
      </c>
      <c r="K894" s="21" t="str">
        <f t="shared" si="43"/>
        <v/>
      </c>
      <c r="L894" s="21" t="e">
        <f ca="1">IF(AND(K894&lt;&gt; "", COUNTIF(SAP!#REF!,K894)&gt;0),"Matched", "")</f>
        <v>#REF!</v>
      </c>
      <c r="M894" s="21" t="str">
        <f t="shared" si="44"/>
        <v/>
      </c>
      <c r="N894" s="21" t="e">
        <f ca="1">IF(AND(M894&lt;&gt; "", COUNTIF(SAP!#REF!,M894)&gt;0),"Matched", "")</f>
        <v>#REF!</v>
      </c>
      <c r="O894" s="21" t="str">
        <f t="shared" si="45"/>
        <v/>
      </c>
      <c r="P894" s="21" t="e">
        <f ca="1">IF(AND(O894&lt;&gt; "", COUNTIF(SAP!#REF!,O894)&gt;0),"Matched", "")</f>
        <v>#REF!</v>
      </c>
      <c r="Q894" s="21" t="str">
        <f ca="1">IF(OR(D894="AC",D894="TR"),"Logic4"&amp;"_"&amp;TEXT(C894,"dd.mm.yyyy") &amp;"_"&amp; 551372.73,"")</f>
        <v>Logic4_06.04.2020_551372.73</v>
      </c>
      <c r="R894" s="21" t="e">
        <f ca="1">IF(AND(Q894&lt;&gt; "", COUNTIF(SAP!#REF!,Q894)&gt;0),"Matched", "")</f>
        <v>#REF!</v>
      </c>
    </row>
    <row r="895" spans="1:18" hidden="1">
      <c r="A895" s="21">
        <v>11563327</v>
      </c>
      <c r="B895" s="22">
        <v>43927</v>
      </c>
      <c r="C895" s="22">
        <v>43927</v>
      </c>
      <c r="D895" s="21" t="s">
        <v>10</v>
      </c>
      <c r="E895" s="23">
        <v>0</v>
      </c>
      <c r="F895" s="23">
        <v>0</v>
      </c>
      <c r="G895" s="23">
        <v>2888.8</v>
      </c>
      <c r="H895" s="23">
        <v>105004.67</v>
      </c>
      <c r="I895" s="21" t="s">
        <v>11</v>
      </c>
      <c r="J895" s="21" t="s">
        <v>12</v>
      </c>
      <c r="K895" s="21" t="str">
        <f t="shared" si="43"/>
        <v/>
      </c>
      <c r="L895" s="21" t="e">
        <f ca="1">IF(AND(K895&lt;&gt; "", COUNTIF(SAP!#REF!,K895)&gt;0),"Matched", "")</f>
        <v>#REF!</v>
      </c>
      <c r="M895" s="21" t="str">
        <f t="shared" si="44"/>
        <v/>
      </c>
      <c r="N895" s="21" t="e">
        <f ca="1">IF(AND(M895&lt;&gt; "", COUNTIF(SAP!#REF!,M895)&gt;0),"Matched", "")</f>
        <v>#REF!</v>
      </c>
      <c r="O895" s="21" t="str">
        <f t="shared" si="45"/>
        <v/>
      </c>
      <c r="P895" s="21" t="e">
        <f ca="1">IF(AND(O895&lt;&gt; "", COUNTIF(SAP!#REF!,O895)&gt;0),"Matched", "")</f>
        <v>#REF!</v>
      </c>
      <c r="Q895" s="21" t="str">
        <f ca="1">IF(OR(D895="AC",D895="TR"),"Logic4"&amp;"_"&amp;TEXT(C895,"dd.mm.yyyy") &amp;"_"&amp; 551372.73,"")</f>
        <v>Logic4_06.04.2020_551372.73</v>
      </c>
      <c r="R895" s="21" t="e">
        <f ca="1">IF(AND(Q895&lt;&gt; "", COUNTIF(SAP!#REF!,Q895)&gt;0),"Matched", "")</f>
        <v>#REF!</v>
      </c>
    </row>
    <row r="896" spans="1:18" hidden="1">
      <c r="A896" s="21">
        <v>11563327</v>
      </c>
      <c r="B896" s="22">
        <v>43927</v>
      </c>
      <c r="C896" s="22">
        <v>43927</v>
      </c>
      <c r="D896" s="21" t="s">
        <v>10</v>
      </c>
      <c r="E896" s="23">
        <v>0</v>
      </c>
      <c r="F896" s="23">
        <v>0</v>
      </c>
      <c r="G896" s="23">
        <v>2968</v>
      </c>
      <c r="H896" s="23">
        <v>107972.67</v>
      </c>
      <c r="I896" s="21" t="s">
        <v>11</v>
      </c>
      <c r="J896" s="21" t="s">
        <v>12</v>
      </c>
      <c r="K896" s="21" t="str">
        <f t="shared" si="43"/>
        <v/>
      </c>
      <c r="L896" s="21" t="e">
        <f ca="1">IF(AND(K896&lt;&gt; "", COUNTIF(SAP!#REF!,K896)&gt;0),"Matched", "")</f>
        <v>#REF!</v>
      </c>
      <c r="M896" s="21" t="str">
        <f t="shared" si="44"/>
        <v/>
      </c>
      <c r="N896" s="21" t="e">
        <f ca="1">IF(AND(M896&lt;&gt; "", COUNTIF(SAP!#REF!,M896)&gt;0),"Matched", "")</f>
        <v>#REF!</v>
      </c>
      <c r="O896" s="21" t="str">
        <f t="shared" si="45"/>
        <v/>
      </c>
      <c r="P896" s="21" t="e">
        <f ca="1">IF(AND(O896&lt;&gt; "", COUNTIF(SAP!#REF!,O896)&gt;0),"Matched", "")</f>
        <v>#REF!</v>
      </c>
      <c r="Q896" s="21" t="str">
        <f ca="1">IF(OR(D896="AC",D896="TR"),"Logic4"&amp;"_"&amp;TEXT(C896,"dd.mm.yyyy") &amp;"_"&amp; 551372.73,"")</f>
        <v>Logic4_06.04.2020_551372.73</v>
      </c>
      <c r="R896" s="21" t="e">
        <f ca="1">IF(AND(Q896&lt;&gt; "", COUNTIF(SAP!#REF!,Q896)&gt;0),"Matched", "")</f>
        <v>#REF!</v>
      </c>
    </row>
    <row r="897" spans="1:18" hidden="1">
      <c r="A897" s="21">
        <v>11563327</v>
      </c>
      <c r="B897" s="22">
        <v>43927</v>
      </c>
      <c r="C897" s="22">
        <v>43927</v>
      </c>
      <c r="D897" s="21" t="s">
        <v>10</v>
      </c>
      <c r="E897" s="23">
        <v>0</v>
      </c>
      <c r="F897" s="23">
        <v>0</v>
      </c>
      <c r="G897" s="23">
        <v>3051.31</v>
      </c>
      <c r="H897" s="23">
        <v>111023.98</v>
      </c>
      <c r="I897" s="21" t="s">
        <v>11</v>
      </c>
      <c r="J897" s="21" t="s">
        <v>12</v>
      </c>
      <c r="K897" s="21" t="str">
        <f t="shared" si="43"/>
        <v/>
      </c>
      <c r="L897" s="21" t="e">
        <f ca="1">IF(AND(K897&lt;&gt; "", COUNTIF(SAP!#REF!,K897)&gt;0),"Matched", "")</f>
        <v>#REF!</v>
      </c>
      <c r="M897" s="21" t="str">
        <f t="shared" si="44"/>
        <v/>
      </c>
      <c r="N897" s="21" t="e">
        <f ca="1">IF(AND(M897&lt;&gt; "", COUNTIF(SAP!#REF!,M897)&gt;0),"Matched", "")</f>
        <v>#REF!</v>
      </c>
      <c r="O897" s="21" t="str">
        <f t="shared" si="45"/>
        <v/>
      </c>
      <c r="P897" s="21" t="e">
        <f ca="1">IF(AND(O897&lt;&gt; "", COUNTIF(SAP!#REF!,O897)&gt;0),"Matched", "")</f>
        <v>#REF!</v>
      </c>
      <c r="Q897" s="21" t="str">
        <f ca="1">IF(OR(D897="AC",D897="TR"),"Logic4"&amp;"_"&amp;TEXT(C897,"dd.mm.yyyy") &amp;"_"&amp; 551372.73,"")</f>
        <v>Logic4_06.04.2020_551372.73</v>
      </c>
      <c r="R897" s="21" t="e">
        <f ca="1">IF(AND(Q897&lt;&gt; "", COUNTIF(SAP!#REF!,Q897)&gt;0),"Matched", "")</f>
        <v>#REF!</v>
      </c>
    </row>
    <row r="898" spans="1:18" hidden="1">
      <c r="A898" s="21">
        <v>11563327</v>
      </c>
      <c r="B898" s="22">
        <v>43927</v>
      </c>
      <c r="C898" s="22">
        <v>43927</v>
      </c>
      <c r="D898" s="21" t="s">
        <v>10</v>
      </c>
      <c r="E898" s="23">
        <v>0</v>
      </c>
      <c r="F898" s="23">
        <v>0</v>
      </c>
      <c r="G898" s="23">
        <v>3090</v>
      </c>
      <c r="H898" s="23">
        <v>114113.98</v>
      </c>
      <c r="I898" s="21" t="s">
        <v>11</v>
      </c>
      <c r="J898" s="21" t="s">
        <v>12</v>
      </c>
      <c r="K898" s="21" t="str">
        <f t="shared" si="43"/>
        <v/>
      </c>
      <c r="L898" s="21" t="e">
        <f ca="1">IF(AND(K898&lt;&gt; "", COUNTIF(SAP!#REF!,K898)&gt;0),"Matched", "")</f>
        <v>#REF!</v>
      </c>
      <c r="M898" s="21" t="str">
        <f t="shared" si="44"/>
        <v/>
      </c>
      <c r="N898" s="21" t="e">
        <f ca="1">IF(AND(M898&lt;&gt; "", COUNTIF(SAP!#REF!,M898)&gt;0),"Matched", "")</f>
        <v>#REF!</v>
      </c>
      <c r="O898" s="21" t="str">
        <f t="shared" si="45"/>
        <v/>
      </c>
      <c r="P898" s="21" t="e">
        <f ca="1">IF(AND(O898&lt;&gt; "", COUNTIF(SAP!#REF!,O898)&gt;0),"Matched", "")</f>
        <v>#REF!</v>
      </c>
      <c r="Q898" s="21" t="str">
        <f ca="1">IF(OR(D898="AC",D898="TR"),"Logic4"&amp;"_"&amp;TEXT(C898,"dd.mm.yyyy") &amp;"_"&amp; 551372.73,"")</f>
        <v>Logic4_06.04.2020_551372.73</v>
      </c>
      <c r="R898" s="21" t="e">
        <f ca="1">IF(AND(Q898&lt;&gt; "", COUNTIF(SAP!#REF!,Q898)&gt;0),"Matched", "")</f>
        <v>#REF!</v>
      </c>
    </row>
    <row r="899" spans="1:18" hidden="1">
      <c r="A899" s="21">
        <v>11563327</v>
      </c>
      <c r="B899" s="22">
        <v>43927</v>
      </c>
      <c r="C899" s="22">
        <v>43927</v>
      </c>
      <c r="D899" s="21" t="s">
        <v>10</v>
      </c>
      <c r="E899" s="23">
        <v>0</v>
      </c>
      <c r="F899" s="23">
        <v>0</v>
      </c>
      <c r="G899" s="23">
        <v>3098</v>
      </c>
      <c r="H899" s="23">
        <v>117211.98</v>
      </c>
      <c r="I899" s="21" t="s">
        <v>11</v>
      </c>
      <c r="J899" s="21" t="s">
        <v>12</v>
      </c>
      <c r="K899" s="21" t="str">
        <f t="shared" ref="K899:K962" si="46">IF(D899="TF","Logic1"&amp;"_"&amp;TEXT(C899, "mm") &amp;"_"&amp; F899,"")</f>
        <v/>
      </c>
      <c r="L899" s="21" t="e">
        <f ca="1">IF(AND(K899&lt;&gt; "", COUNTIF(SAP!#REF!,K899)&gt;0),"Matched", "")</f>
        <v>#REF!</v>
      </c>
      <c r="M899" s="21" t="str">
        <f t="shared" si="44"/>
        <v/>
      </c>
      <c r="N899" s="21" t="e">
        <f ca="1">IF(AND(M899&lt;&gt; "", COUNTIF(SAP!#REF!,M899)&gt;0),"Matched", "")</f>
        <v>#REF!</v>
      </c>
      <c r="O899" s="21" t="str">
        <f t="shared" si="45"/>
        <v/>
      </c>
      <c r="P899" s="21" t="e">
        <f ca="1">IF(AND(O899&lt;&gt; "", COUNTIF(SAP!#REF!,O899)&gt;0),"Matched", "")</f>
        <v>#REF!</v>
      </c>
      <c r="Q899" s="21" t="str">
        <f ca="1">IF(OR(D899="AC",D899="TR"),"Logic4"&amp;"_"&amp;TEXT(C899,"dd.mm.yyyy") &amp;"_"&amp; 551372.73,"")</f>
        <v>Logic4_06.04.2020_551372.73</v>
      </c>
      <c r="R899" s="21" t="e">
        <f ca="1">IF(AND(Q899&lt;&gt; "", COUNTIF(SAP!#REF!,Q899)&gt;0),"Matched", "")</f>
        <v>#REF!</v>
      </c>
    </row>
    <row r="900" spans="1:18" hidden="1">
      <c r="A900" s="21">
        <v>11563327</v>
      </c>
      <c r="B900" s="22">
        <v>43927</v>
      </c>
      <c r="C900" s="22">
        <v>43927</v>
      </c>
      <c r="D900" s="21" t="s">
        <v>10</v>
      </c>
      <c r="E900" s="23">
        <v>0</v>
      </c>
      <c r="F900" s="23">
        <v>0</v>
      </c>
      <c r="G900" s="23">
        <v>3207.01</v>
      </c>
      <c r="H900" s="23">
        <v>120418.99</v>
      </c>
      <c r="I900" s="21" t="s">
        <v>11</v>
      </c>
      <c r="J900" s="21" t="s">
        <v>12</v>
      </c>
      <c r="K900" s="21" t="str">
        <f t="shared" si="46"/>
        <v/>
      </c>
      <c r="L900" s="21" t="e">
        <f ca="1">IF(AND(K900&lt;&gt; "", COUNTIF(SAP!#REF!,K900)&gt;0),"Matched", "")</f>
        <v>#REF!</v>
      </c>
      <c r="M900" s="21" t="str">
        <f t="shared" si="44"/>
        <v/>
      </c>
      <c r="N900" s="21" t="e">
        <f ca="1">IF(AND(M900&lt;&gt; "", COUNTIF(SAP!#REF!,M900)&gt;0),"Matched", "")</f>
        <v>#REF!</v>
      </c>
      <c r="O900" s="21" t="str">
        <f t="shared" si="45"/>
        <v/>
      </c>
      <c r="P900" s="21" t="e">
        <f ca="1">IF(AND(O900&lt;&gt; "", COUNTIF(SAP!#REF!,O900)&gt;0),"Matched", "")</f>
        <v>#REF!</v>
      </c>
      <c r="Q900" s="21" t="str">
        <f ca="1">IF(OR(D900="AC",D900="TR"),"Logic4"&amp;"_"&amp;TEXT(C900,"dd.mm.yyyy") &amp;"_"&amp; 551372.73,"")</f>
        <v>Logic4_06.04.2020_551372.73</v>
      </c>
      <c r="R900" s="21" t="e">
        <f ca="1">IF(AND(Q900&lt;&gt; "", COUNTIF(SAP!#REF!,Q900)&gt;0),"Matched", "")</f>
        <v>#REF!</v>
      </c>
    </row>
    <row r="901" spans="1:18" hidden="1">
      <c r="A901" s="21">
        <v>11563327</v>
      </c>
      <c r="B901" s="22">
        <v>43927</v>
      </c>
      <c r="C901" s="22">
        <v>43927</v>
      </c>
      <c r="D901" s="21" t="s">
        <v>10</v>
      </c>
      <c r="E901" s="23">
        <v>0</v>
      </c>
      <c r="F901" s="23">
        <v>0</v>
      </c>
      <c r="G901" s="23">
        <v>3244.29</v>
      </c>
      <c r="H901" s="23">
        <v>123663.28</v>
      </c>
      <c r="I901" s="21" t="s">
        <v>11</v>
      </c>
      <c r="J901" s="21" t="s">
        <v>12</v>
      </c>
      <c r="K901" s="21" t="str">
        <f t="shared" si="46"/>
        <v/>
      </c>
      <c r="L901" s="21" t="e">
        <f ca="1">IF(AND(K901&lt;&gt; "", COUNTIF(SAP!#REF!,K901)&gt;0),"Matched", "")</f>
        <v>#REF!</v>
      </c>
      <c r="M901" s="21" t="str">
        <f t="shared" si="44"/>
        <v/>
      </c>
      <c r="N901" s="21" t="e">
        <f ca="1">IF(AND(M901&lt;&gt; "", COUNTIF(SAP!#REF!,M901)&gt;0),"Matched", "")</f>
        <v>#REF!</v>
      </c>
      <c r="O901" s="21" t="str">
        <f t="shared" si="45"/>
        <v/>
      </c>
      <c r="P901" s="21" t="e">
        <f ca="1">IF(AND(O901&lt;&gt; "", COUNTIF(SAP!#REF!,O901)&gt;0),"Matched", "")</f>
        <v>#REF!</v>
      </c>
      <c r="Q901" s="21" t="str">
        <f ca="1">IF(OR(D901="AC",D901="TR"),"Logic4"&amp;"_"&amp;TEXT(C901,"dd.mm.yyyy") &amp;"_"&amp; 551372.73,"")</f>
        <v>Logic4_06.04.2020_551372.73</v>
      </c>
      <c r="R901" s="21" t="e">
        <f ca="1">IF(AND(Q901&lt;&gt; "", COUNTIF(SAP!#REF!,Q901)&gt;0),"Matched", "")</f>
        <v>#REF!</v>
      </c>
    </row>
    <row r="902" spans="1:18" hidden="1">
      <c r="A902" s="21">
        <v>11563327</v>
      </c>
      <c r="B902" s="22">
        <v>43927</v>
      </c>
      <c r="C902" s="22">
        <v>43927</v>
      </c>
      <c r="D902" s="21" t="s">
        <v>10</v>
      </c>
      <c r="E902" s="23">
        <v>0</v>
      </c>
      <c r="F902" s="23">
        <v>0</v>
      </c>
      <c r="G902" s="23">
        <v>3304.9</v>
      </c>
      <c r="H902" s="23">
        <v>126968.18</v>
      </c>
      <c r="I902" s="21" t="s">
        <v>11</v>
      </c>
      <c r="J902" s="21" t="s">
        <v>12</v>
      </c>
      <c r="K902" s="21" t="str">
        <f t="shared" si="46"/>
        <v/>
      </c>
      <c r="L902" s="21" t="e">
        <f ca="1">IF(AND(K902&lt;&gt; "", COUNTIF(SAP!#REF!,K902)&gt;0),"Matched", "")</f>
        <v>#REF!</v>
      </c>
      <c r="M902" s="21" t="str">
        <f t="shared" si="44"/>
        <v/>
      </c>
      <c r="N902" s="21" t="e">
        <f ca="1">IF(AND(M902&lt;&gt; "", COUNTIF(SAP!#REF!,M902)&gt;0),"Matched", "")</f>
        <v>#REF!</v>
      </c>
      <c r="O902" s="21" t="str">
        <f t="shared" si="45"/>
        <v/>
      </c>
      <c r="P902" s="21" t="e">
        <f ca="1">IF(AND(O902&lt;&gt; "", COUNTIF(SAP!#REF!,O902)&gt;0),"Matched", "")</f>
        <v>#REF!</v>
      </c>
      <c r="Q902" s="21" t="str">
        <f ca="1">IF(OR(D902="AC",D902="TR"),"Logic4"&amp;"_"&amp;TEXT(C902,"dd.mm.yyyy") &amp;"_"&amp; 551372.73,"")</f>
        <v>Logic4_06.04.2020_551372.73</v>
      </c>
      <c r="R902" s="21" t="e">
        <f ca="1">IF(AND(Q902&lt;&gt; "", COUNTIF(SAP!#REF!,Q902)&gt;0),"Matched", "")</f>
        <v>#REF!</v>
      </c>
    </row>
    <row r="903" spans="1:18" hidden="1">
      <c r="A903" s="21">
        <v>11563327</v>
      </c>
      <c r="B903" s="22">
        <v>43927</v>
      </c>
      <c r="C903" s="22">
        <v>43927</v>
      </c>
      <c r="D903" s="21" t="s">
        <v>10</v>
      </c>
      <c r="E903" s="23">
        <v>0</v>
      </c>
      <c r="F903" s="23">
        <v>0</v>
      </c>
      <c r="G903" s="23">
        <v>3430</v>
      </c>
      <c r="H903" s="23">
        <v>130398.18</v>
      </c>
      <c r="I903" s="21" t="s">
        <v>11</v>
      </c>
      <c r="J903" s="21" t="s">
        <v>12</v>
      </c>
      <c r="K903" s="21" t="str">
        <f t="shared" si="46"/>
        <v/>
      </c>
      <c r="L903" s="21" t="e">
        <f ca="1">IF(AND(K903&lt;&gt; "", COUNTIF(SAP!#REF!,K903)&gt;0),"Matched", "")</f>
        <v>#REF!</v>
      </c>
      <c r="M903" s="21" t="str">
        <f t="shared" si="44"/>
        <v/>
      </c>
      <c r="N903" s="21" t="e">
        <f ca="1">IF(AND(M903&lt;&gt; "", COUNTIF(SAP!#REF!,M903)&gt;0),"Matched", "")</f>
        <v>#REF!</v>
      </c>
      <c r="O903" s="21" t="str">
        <f t="shared" si="45"/>
        <v/>
      </c>
      <c r="P903" s="21" t="e">
        <f ca="1">IF(AND(O903&lt;&gt; "", COUNTIF(SAP!#REF!,O903)&gt;0),"Matched", "")</f>
        <v>#REF!</v>
      </c>
      <c r="Q903" s="21" t="str">
        <f ca="1">IF(OR(D903="AC",D903="TR"),"Logic4"&amp;"_"&amp;TEXT(C903,"dd.mm.yyyy") &amp;"_"&amp; 551372.73,"")</f>
        <v>Logic4_06.04.2020_551372.73</v>
      </c>
      <c r="R903" s="21" t="e">
        <f ca="1">IF(AND(Q903&lt;&gt; "", COUNTIF(SAP!#REF!,Q903)&gt;0),"Matched", "")</f>
        <v>#REF!</v>
      </c>
    </row>
    <row r="904" spans="1:18" hidden="1">
      <c r="A904" s="21">
        <v>11563327</v>
      </c>
      <c r="B904" s="22">
        <v>43927</v>
      </c>
      <c r="C904" s="22">
        <v>43927</v>
      </c>
      <c r="D904" s="21" t="s">
        <v>10</v>
      </c>
      <c r="E904" s="23">
        <v>0</v>
      </c>
      <c r="F904" s="23">
        <v>0</v>
      </c>
      <c r="G904" s="23">
        <v>3460</v>
      </c>
      <c r="H904" s="23">
        <v>133858.18</v>
      </c>
      <c r="I904" s="21" t="s">
        <v>11</v>
      </c>
      <c r="J904" s="21" t="s">
        <v>12</v>
      </c>
      <c r="K904" s="21" t="str">
        <f t="shared" si="46"/>
        <v/>
      </c>
      <c r="L904" s="21" t="e">
        <f ca="1">IF(AND(K904&lt;&gt; "", COUNTIF(SAP!#REF!,K904)&gt;0),"Matched", "")</f>
        <v>#REF!</v>
      </c>
      <c r="M904" s="21" t="str">
        <f t="shared" si="44"/>
        <v/>
      </c>
      <c r="N904" s="21" t="e">
        <f ca="1">IF(AND(M904&lt;&gt; "", COUNTIF(SAP!#REF!,M904)&gt;0),"Matched", "")</f>
        <v>#REF!</v>
      </c>
      <c r="O904" s="21" t="str">
        <f t="shared" si="45"/>
        <v/>
      </c>
      <c r="P904" s="21" t="e">
        <f ca="1">IF(AND(O904&lt;&gt; "", COUNTIF(SAP!#REF!,O904)&gt;0),"Matched", "")</f>
        <v>#REF!</v>
      </c>
      <c r="Q904" s="21" t="str">
        <f ca="1">IF(OR(D904="AC",D904="TR"),"Logic4"&amp;"_"&amp;TEXT(C904,"dd.mm.yyyy") &amp;"_"&amp; 551372.73,"")</f>
        <v>Logic4_06.04.2020_551372.73</v>
      </c>
      <c r="R904" s="21" t="e">
        <f ca="1">IF(AND(Q904&lt;&gt; "", COUNTIF(SAP!#REF!,Q904)&gt;0),"Matched", "")</f>
        <v>#REF!</v>
      </c>
    </row>
    <row r="905" spans="1:18" hidden="1">
      <c r="A905" s="21">
        <v>11563327</v>
      </c>
      <c r="B905" s="22">
        <v>43927</v>
      </c>
      <c r="C905" s="22">
        <v>43927</v>
      </c>
      <c r="D905" s="21" t="s">
        <v>10</v>
      </c>
      <c r="E905" s="23">
        <v>0</v>
      </c>
      <c r="F905" s="23">
        <v>0</v>
      </c>
      <c r="G905" s="23">
        <v>3553.5</v>
      </c>
      <c r="H905" s="23">
        <v>137411.68</v>
      </c>
      <c r="I905" s="21" t="s">
        <v>11</v>
      </c>
      <c r="J905" s="21" t="s">
        <v>12</v>
      </c>
      <c r="K905" s="21" t="str">
        <f t="shared" si="46"/>
        <v/>
      </c>
      <c r="L905" s="21" t="e">
        <f ca="1">IF(AND(K905&lt;&gt; "", COUNTIF(SAP!#REF!,K905)&gt;0),"Matched", "")</f>
        <v>#REF!</v>
      </c>
      <c r="M905" s="21" t="str">
        <f t="shared" si="44"/>
        <v/>
      </c>
      <c r="N905" s="21" t="e">
        <f ca="1">IF(AND(M905&lt;&gt; "", COUNTIF(SAP!#REF!,M905)&gt;0),"Matched", "")</f>
        <v>#REF!</v>
      </c>
      <c r="O905" s="21" t="str">
        <f t="shared" si="45"/>
        <v/>
      </c>
      <c r="P905" s="21" t="e">
        <f ca="1">IF(AND(O905&lt;&gt; "", COUNTIF(SAP!#REF!,O905)&gt;0),"Matched", "")</f>
        <v>#REF!</v>
      </c>
      <c r="Q905" s="21" t="str">
        <f ca="1">IF(OR(D905="AC",D905="TR"),"Logic4"&amp;"_"&amp;TEXT(C905,"dd.mm.yyyy") &amp;"_"&amp; 551372.73,"")</f>
        <v>Logic4_06.04.2020_551372.73</v>
      </c>
      <c r="R905" s="21" t="e">
        <f ca="1">IF(AND(Q905&lt;&gt; "", COUNTIF(SAP!#REF!,Q905)&gt;0),"Matched", "")</f>
        <v>#REF!</v>
      </c>
    </row>
    <row r="906" spans="1:18" hidden="1">
      <c r="A906" s="21">
        <v>11563327</v>
      </c>
      <c r="B906" s="22">
        <v>43927</v>
      </c>
      <c r="C906" s="22">
        <v>43927</v>
      </c>
      <c r="D906" s="21" t="s">
        <v>10</v>
      </c>
      <c r="E906" s="23">
        <v>0</v>
      </c>
      <c r="F906" s="23">
        <v>0</v>
      </c>
      <c r="G906" s="23">
        <v>3710</v>
      </c>
      <c r="H906" s="23">
        <v>141121.68</v>
      </c>
      <c r="I906" s="21" t="s">
        <v>11</v>
      </c>
      <c r="J906" s="21" t="s">
        <v>12</v>
      </c>
      <c r="K906" s="21" t="str">
        <f t="shared" si="46"/>
        <v/>
      </c>
      <c r="L906" s="21" t="e">
        <f ca="1">IF(AND(K906&lt;&gt; "", COUNTIF(SAP!#REF!,K906)&gt;0),"Matched", "")</f>
        <v>#REF!</v>
      </c>
      <c r="M906" s="21" t="str">
        <f t="shared" si="44"/>
        <v/>
      </c>
      <c r="N906" s="21" t="e">
        <f ca="1">IF(AND(M906&lt;&gt; "", COUNTIF(SAP!#REF!,M906)&gt;0),"Matched", "")</f>
        <v>#REF!</v>
      </c>
      <c r="O906" s="21" t="str">
        <f t="shared" si="45"/>
        <v/>
      </c>
      <c r="P906" s="21" t="e">
        <f ca="1">IF(AND(O906&lt;&gt; "", COUNTIF(SAP!#REF!,O906)&gt;0),"Matched", "")</f>
        <v>#REF!</v>
      </c>
      <c r="Q906" s="21" t="str">
        <f ca="1">IF(OR(D906="AC",D906="TR"),"Logic4"&amp;"_"&amp;TEXT(C906,"dd.mm.yyyy") &amp;"_"&amp; 551372.73,"")</f>
        <v>Logic4_06.04.2020_551372.73</v>
      </c>
      <c r="R906" s="21" t="e">
        <f ca="1">IF(AND(Q906&lt;&gt; "", COUNTIF(SAP!#REF!,Q906)&gt;0),"Matched", "")</f>
        <v>#REF!</v>
      </c>
    </row>
    <row r="907" spans="1:18" hidden="1">
      <c r="A907" s="21">
        <v>11563327</v>
      </c>
      <c r="B907" s="22">
        <v>43927</v>
      </c>
      <c r="C907" s="22">
        <v>43927</v>
      </c>
      <c r="D907" s="21" t="s">
        <v>10</v>
      </c>
      <c r="E907" s="23">
        <v>0</v>
      </c>
      <c r="F907" s="23">
        <v>0</v>
      </c>
      <c r="G907" s="23">
        <v>3750</v>
      </c>
      <c r="H907" s="23">
        <v>144871.67999999999</v>
      </c>
      <c r="I907" s="21" t="s">
        <v>11</v>
      </c>
      <c r="J907" s="21" t="s">
        <v>12</v>
      </c>
      <c r="K907" s="21" t="str">
        <f t="shared" si="46"/>
        <v/>
      </c>
      <c r="L907" s="21" t="e">
        <f ca="1">IF(AND(K907&lt;&gt; "", COUNTIF(SAP!#REF!,K907)&gt;0),"Matched", "")</f>
        <v>#REF!</v>
      </c>
      <c r="M907" s="21" t="str">
        <f t="shared" si="44"/>
        <v/>
      </c>
      <c r="N907" s="21" t="e">
        <f ca="1">IF(AND(M907&lt;&gt; "", COUNTIF(SAP!#REF!,M907)&gt;0),"Matched", "")</f>
        <v>#REF!</v>
      </c>
      <c r="O907" s="21" t="str">
        <f t="shared" si="45"/>
        <v/>
      </c>
      <c r="P907" s="21" t="e">
        <f ca="1">IF(AND(O907&lt;&gt; "", COUNTIF(SAP!#REF!,O907)&gt;0),"Matched", "")</f>
        <v>#REF!</v>
      </c>
      <c r="Q907" s="21" t="str">
        <f ca="1">IF(OR(D907="AC",D907="TR"),"Logic4"&amp;"_"&amp;TEXT(C907,"dd.mm.yyyy") &amp;"_"&amp; 551372.73,"")</f>
        <v>Logic4_06.04.2020_551372.73</v>
      </c>
      <c r="R907" s="21" t="e">
        <f ca="1">IF(AND(Q907&lt;&gt; "", COUNTIF(SAP!#REF!,Q907)&gt;0),"Matched", "")</f>
        <v>#REF!</v>
      </c>
    </row>
    <row r="908" spans="1:18" hidden="1">
      <c r="A908" s="21">
        <v>11563327</v>
      </c>
      <c r="B908" s="22">
        <v>43927</v>
      </c>
      <c r="C908" s="22">
        <v>43927</v>
      </c>
      <c r="D908" s="21" t="s">
        <v>10</v>
      </c>
      <c r="E908" s="23">
        <v>0</v>
      </c>
      <c r="F908" s="23">
        <v>0</v>
      </c>
      <c r="G908" s="23">
        <v>3760</v>
      </c>
      <c r="H908" s="23">
        <v>148631.67999999999</v>
      </c>
      <c r="I908" s="21" t="s">
        <v>11</v>
      </c>
      <c r="J908" s="21" t="s">
        <v>12</v>
      </c>
      <c r="K908" s="21" t="str">
        <f t="shared" si="46"/>
        <v/>
      </c>
      <c r="L908" s="21" t="e">
        <f ca="1">IF(AND(K908&lt;&gt; "", COUNTIF(SAP!#REF!,K908)&gt;0),"Matched", "")</f>
        <v>#REF!</v>
      </c>
      <c r="M908" s="21" t="str">
        <f t="shared" si="44"/>
        <v/>
      </c>
      <c r="N908" s="21" t="e">
        <f ca="1">IF(AND(M908&lt;&gt; "", COUNTIF(SAP!#REF!,M908)&gt;0),"Matched", "")</f>
        <v>#REF!</v>
      </c>
      <c r="O908" s="21" t="str">
        <f t="shared" si="45"/>
        <v/>
      </c>
      <c r="P908" s="21" t="e">
        <f ca="1">IF(AND(O908&lt;&gt; "", COUNTIF(SAP!#REF!,O908)&gt;0),"Matched", "")</f>
        <v>#REF!</v>
      </c>
      <c r="Q908" s="21" t="str">
        <f ca="1">IF(OR(D908="AC",D908="TR"),"Logic4"&amp;"_"&amp;TEXT(C908,"dd.mm.yyyy") &amp;"_"&amp; 551372.73,"")</f>
        <v>Logic4_06.04.2020_551372.73</v>
      </c>
      <c r="R908" s="21" t="e">
        <f ca="1">IF(AND(Q908&lt;&gt; "", COUNTIF(SAP!#REF!,Q908)&gt;0),"Matched", "")</f>
        <v>#REF!</v>
      </c>
    </row>
    <row r="909" spans="1:18" hidden="1">
      <c r="A909" s="21">
        <v>11563327</v>
      </c>
      <c r="B909" s="22">
        <v>43927</v>
      </c>
      <c r="C909" s="22">
        <v>43927</v>
      </c>
      <c r="D909" s="21" t="s">
        <v>10</v>
      </c>
      <c r="E909" s="23">
        <v>0</v>
      </c>
      <c r="F909" s="23">
        <v>0</v>
      </c>
      <c r="G909" s="23">
        <v>3870</v>
      </c>
      <c r="H909" s="23">
        <v>152501.68</v>
      </c>
      <c r="I909" s="21" t="s">
        <v>11</v>
      </c>
      <c r="J909" s="21" t="s">
        <v>12</v>
      </c>
      <c r="K909" s="21" t="str">
        <f t="shared" si="46"/>
        <v/>
      </c>
      <c r="L909" s="21" t="e">
        <f ca="1">IF(AND(K909&lt;&gt; "", COUNTIF(SAP!#REF!,K909)&gt;0),"Matched", "")</f>
        <v>#REF!</v>
      </c>
      <c r="M909" s="21" t="str">
        <f t="shared" si="44"/>
        <v/>
      </c>
      <c r="N909" s="21" t="e">
        <f ca="1">IF(AND(M909&lt;&gt; "", COUNTIF(SAP!#REF!,M909)&gt;0),"Matched", "")</f>
        <v>#REF!</v>
      </c>
      <c r="O909" s="21" t="str">
        <f t="shared" si="45"/>
        <v/>
      </c>
      <c r="P909" s="21" t="e">
        <f ca="1">IF(AND(O909&lt;&gt; "", COUNTIF(SAP!#REF!,O909)&gt;0),"Matched", "")</f>
        <v>#REF!</v>
      </c>
      <c r="Q909" s="21" t="str">
        <f ca="1">IF(OR(D909="AC",D909="TR"),"Logic4"&amp;"_"&amp;TEXT(C909,"dd.mm.yyyy") &amp;"_"&amp; 551372.73,"")</f>
        <v>Logic4_06.04.2020_551372.73</v>
      </c>
      <c r="R909" s="21" t="e">
        <f ca="1">IF(AND(Q909&lt;&gt; "", COUNTIF(SAP!#REF!,Q909)&gt;0),"Matched", "")</f>
        <v>#REF!</v>
      </c>
    </row>
    <row r="910" spans="1:18" hidden="1">
      <c r="A910" s="21">
        <v>11563327</v>
      </c>
      <c r="B910" s="22">
        <v>43927</v>
      </c>
      <c r="C910" s="22">
        <v>43927</v>
      </c>
      <c r="D910" s="21" t="s">
        <v>10</v>
      </c>
      <c r="E910" s="23">
        <v>0</v>
      </c>
      <c r="F910" s="23">
        <v>0</v>
      </c>
      <c r="G910" s="23">
        <v>3950</v>
      </c>
      <c r="H910" s="23">
        <v>156451.68</v>
      </c>
      <c r="I910" s="21" t="s">
        <v>11</v>
      </c>
      <c r="J910" s="21" t="s">
        <v>12</v>
      </c>
      <c r="K910" s="21" t="str">
        <f t="shared" si="46"/>
        <v/>
      </c>
      <c r="L910" s="21" t="e">
        <f ca="1">IF(AND(K910&lt;&gt; "", COUNTIF(SAP!#REF!,K910)&gt;0),"Matched", "")</f>
        <v>#REF!</v>
      </c>
      <c r="M910" s="21" t="str">
        <f t="shared" si="44"/>
        <v/>
      </c>
      <c r="N910" s="21" t="e">
        <f ca="1">IF(AND(M910&lt;&gt; "", COUNTIF(SAP!#REF!,M910)&gt;0),"Matched", "")</f>
        <v>#REF!</v>
      </c>
      <c r="O910" s="21" t="str">
        <f t="shared" si="45"/>
        <v/>
      </c>
      <c r="P910" s="21" t="e">
        <f ca="1">IF(AND(O910&lt;&gt; "", COUNTIF(SAP!#REF!,O910)&gt;0),"Matched", "")</f>
        <v>#REF!</v>
      </c>
      <c r="Q910" s="21" t="str">
        <f ca="1">IF(OR(D910="AC",D910="TR"),"Logic4"&amp;"_"&amp;TEXT(C910,"dd.mm.yyyy") &amp;"_"&amp; 551372.73,"")</f>
        <v>Logic4_06.04.2020_551372.73</v>
      </c>
      <c r="R910" s="21" t="e">
        <f ca="1">IF(AND(Q910&lt;&gt; "", COUNTIF(SAP!#REF!,Q910)&gt;0),"Matched", "")</f>
        <v>#REF!</v>
      </c>
    </row>
    <row r="911" spans="1:18" hidden="1">
      <c r="A911" s="21">
        <v>11563327</v>
      </c>
      <c r="B911" s="22">
        <v>43927</v>
      </c>
      <c r="C911" s="22">
        <v>43927</v>
      </c>
      <c r="D911" s="21" t="s">
        <v>10</v>
      </c>
      <c r="E911" s="23">
        <v>0</v>
      </c>
      <c r="F911" s="23">
        <v>0</v>
      </c>
      <c r="G911" s="23">
        <v>3990</v>
      </c>
      <c r="H911" s="23">
        <v>160441.68</v>
      </c>
      <c r="I911" s="21" t="s">
        <v>11</v>
      </c>
      <c r="J911" s="21" t="s">
        <v>12</v>
      </c>
      <c r="K911" s="21" t="str">
        <f t="shared" si="46"/>
        <v/>
      </c>
      <c r="L911" s="21" t="e">
        <f ca="1">IF(AND(K911&lt;&gt; "", COUNTIF(SAP!#REF!,K911)&gt;0),"Matched", "")</f>
        <v>#REF!</v>
      </c>
      <c r="M911" s="21" t="str">
        <f t="shared" si="44"/>
        <v/>
      </c>
      <c r="N911" s="21" t="e">
        <f ca="1">IF(AND(M911&lt;&gt; "", COUNTIF(SAP!#REF!,M911)&gt;0),"Matched", "")</f>
        <v>#REF!</v>
      </c>
      <c r="O911" s="21" t="str">
        <f t="shared" si="45"/>
        <v/>
      </c>
      <c r="P911" s="21" t="e">
        <f ca="1">IF(AND(O911&lt;&gt; "", COUNTIF(SAP!#REF!,O911)&gt;0),"Matched", "")</f>
        <v>#REF!</v>
      </c>
      <c r="Q911" s="21" t="str">
        <f ca="1">IF(OR(D911="AC",D911="TR"),"Logic4"&amp;"_"&amp;TEXT(C911,"dd.mm.yyyy") &amp;"_"&amp; 551372.73,"")</f>
        <v>Logic4_06.04.2020_551372.73</v>
      </c>
      <c r="R911" s="21" t="e">
        <f ca="1">IF(AND(Q911&lt;&gt; "", COUNTIF(SAP!#REF!,Q911)&gt;0),"Matched", "")</f>
        <v>#REF!</v>
      </c>
    </row>
    <row r="912" spans="1:18" hidden="1">
      <c r="A912" s="21">
        <v>11563327</v>
      </c>
      <c r="B912" s="22">
        <v>43927</v>
      </c>
      <c r="C912" s="22">
        <v>43927</v>
      </c>
      <c r="D912" s="21" t="s">
        <v>10</v>
      </c>
      <c r="E912" s="23">
        <v>0</v>
      </c>
      <c r="F912" s="23">
        <v>0</v>
      </c>
      <c r="G912" s="23">
        <v>4154.3</v>
      </c>
      <c r="H912" s="23">
        <v>164595.98000000001</v>
      </c>
      <c r="I912" s="21" t="s">
        <v>11</v>
      </c>
      <c r="J912" s="21" t="s">
        <v>12</v>
      </c>
      <c r="K912" s="21" t="str">
        <f t="shared" si="46"/>
        <v/>
      </c>
      <c r="L912" s="21" t="e">
        <f ca="1">IF(AND(K912&lt;&gt; "", COUNTIF(SAP!#REF!,K912)&gt;0),"Matched", "")</f>
        <v>#REF!</v>
      </c>
      <c r="M912" s="21" t="str">
        <f t="shared" si="44"/>
        <v/>
      </c>
      <c r="N912" s="21" t="e">
        <f ca="1">IF(AND(M912&lt;&gt; "", COUNTIF(SAP!#REF!,M912)&gt;0),"Matched", "")</f>
        <v>#REF!</v>
      </c>
      <c r="O912" s="21" t="str">
        <f t="shared" si="45"/>
        <v/>
      </c>
      <c r="P912" s="21" t="e">
        <f ca="1">IF(AND(O912&lt;&gt; "", COUNTIF(SAP!#REF!,O912)&gt;0),"Matched", "")</f>
        <v>#REF!</v>
      </c>
      <c r="Q912" s="21" t="str">
        <f ca="1">IF(OR(D912="AC",D912="TR"),"Logic4"&amp;"_"&amp;TEXT(C912,"dd.mm.yyyy") &amp;"_"&amp; 551372.73,"")</f>
        <v>Logic4_06.04.2020_551372.73</v>
      </c>
      <c r="R912" s="21" t="e">
        <f ca="1">IF(AND(Q912&lt;&gt; "", COUNTIF(SAP!#REF!,Q912)&gt;0),"Matched", "")</f>
        <v>#REF!</v>
      </c>
    </row>
    <row r="913" spans="1:18" hidden="1">
      <c r="A913" s="21">
        <v>11563327</v>
      </c>
      <c r="B913" s="22">
        <v>43927</v>
      </c>
      <c r="C913" s="22">
        <v>43927</v>
      </c>
      <c r="D913" s="21" t="s">
        <v>10</v>
      </c>
      <c r="E913" s="23">
        <v>0</v>
      </c>
      <c r="F913" s="23">
        <v>0</v>
      </c>
      <c r="G913" s="23">
        <v>4191.59</v>
      </c>
      <c r="H913" s="23">
        <v>168787.57</v>
      </c>
      <c r="I913" s="21" t="s">
        <v>11</v>
      </c>
      <c r="J913" s="21" t="s">
        <v>12</v>
      </c>
      <c r="K913" s="21" t="str">
        <f t="shared" si="46"/>
        <v/>
      </c>
      <c r="L913" s="21" t="e">
        <f ca="1">IF(AND(K913&lt;&gt; "", COUNTIF(SAP!#REF!,K913)&gt;0),"Matched", "")</f>
        <v>#REF!</v>
      </c>
      <c r="M913" s="21" t="str">
        <f t="shared" si="44"/>
        <v/>
      </c>
      <c r="N913" s="21" t="e">
        <f ca="1">IF(AND(M913&lt;&gt; "", COUNTIF(SAP!#REF!,M913)&gt;0),"Matched", "")</f>
        <v>#REF!</v>
      </c>
      <c r="O913" s="21" t="str">
        <f t="shared" si="45"/>
        <v/>
      </c>
      <c r="P913" s="21" t="e">
        <f ca="1">IF(AND(O913&lt;&gt; "", COUNTIF(SAP!#REF!,O913)&gt;0),"Matched", "")</f>
        <v>#REF!</v>
      </c>
      <c r="Q913" s="21" t="str">
        <f ca="1">IF(OR(D913="AC",D913="TR"),"Logic4"&amp;"_"&amp;TEXT(C913,"dd.mm.yyyy") &amp;"_"&amp; 551372.73,"")</f>
        <v>Logic4_06.04.2020_551372.73</v>
      </c>
      <c r="R913" s="21" t="e">
        <f ca="1">IF(AND(Q913&lt;&gt; "", COUNTIF(SAP!#REF!,Q913)&gt;0),"Matched", "")</f>
        <v>#REF!</v>
      </c>
    </row>
    <row r="914" spans="1:18" hidden="1">
      <c r="A914" s="21">
        <v>11563327</v>
      </c>
      <c r="B914" s="22">
        <v>43927</v>
      </c>
      <c r="C914" s="22">
        <v>43927</v>
      </c>
      <c r="D914" s="21" t="s">
        <v>10</v>
      </c>
      <c r="E914" s="23">
        <v>0</v>
      </c>
      <c r="F914" s="23">
        <v>0</v>
      </c>
      <c r="G914" s="23">
        <v>4250</v>
      </c>
      <c r="H914" s="23">
        <v>173037.57</v>
      </c>
      <c r="I914" s="21" t="s">
        <v>11</v>
      </c>
      <c r="J914" s="21" t="s">
        <v>12</v>
      </c>
      <c r="K914" s="21" t="str">
        <f t="shared" si="46"/>
        <v/>
      </c>
      <c r="L914" s="21" t="e">
        <f ca="1">IF(AND(K914&lt;&gt; "", COUNTIF(SAP!#REF!,K914)&gt;0),"Matched", "")</f>
        <v>#REF!</v>
      </c>
      <c r="M914" s="21" t="str">
        <f t="shared" si="44"/>
        <v/>
      </c>
      <c r="N914" s="21" t="e">
        <f ca="1">IF(AND(M914&lt;&gt; "", COUNTIF(SAP!#REF!,M914)&gt;0),"Matched", "")</f>
        <v>#REF!</v>
      </c>
      <c r="O914" s="21" t="str">
        <f t="shared" si="45"/>
        <v/>
      </c>
      <c r="P914" s="21" t="e">
        <f ca="1">IF(AND(O914&lt;&gt; "", COUNTIF(SAP!#REF!,O914)&gt;0),"Matched", "")</f>
        <v>#REF!</v>
      </c>
      <c r="Q914" s="21" t="str">
        <f ca="1">IF(OR(D914="AC",D914="TR"),"Logic4"&amp;"_"&amp;TEXT(C914,"dd.mm.yyyy") &amp;"_"&amp; 551372.73,"")</f>
        <v>Logic4_06.04.2020_551372.73</v>
      </c>
      <c r="R914" s="21" t="e">
        <f ca="1">IF(AND(Q914&lt;&gt; "", COUNTIF(SAP!#REF!,Q914)&gt;0),"Matched", "")</f>
        <v>#REF!</v>
      </c>
    </row>
    <row r="915" spans="1:18" hidden="1">
      <c r="A915" s="21">
        <v>11563327</v>
      </c>
      <c r="B915" s="22">
        <v>43927</v>
      </c>
      <c r="C915" s="22">
        <v>43927</v>
      </c>
      <c r="D915" s="21" t="s">
        <v>10</v>
      </c>
      <c r="E915" s="23">
        <v>0</v>
      </c>
      <c r="F915" s="23">
        <v>0</v>
      </c>
      <c r="G915" s="23">
        <v>4410</v>
      </c>
      <c r="H915" s="23">
        <v>177447.57</v>
      </c>
      <c r="I915" s="21" t="s">
        <v>11</v>
      </c>
      <c r="J915" s="21" t="s">
        <v>12</v>
      </c>
      <c r="K915" s="21" t="str">
        <f t="shared" si="46"/>
        <v/>
      </c>
      <c r="L915" s="21" t="e">
        <f ca="1">IF(AND(K915&lt;&gt; "", COUNTIF(SAP!#REF!,K915)&gt;0),"Matched", "")</f>
        <v>#REF!</v>
      </c>
      <c r="M915" s="21" t="str">
        <f t="shared" si="44"/>
        <v/>
      </c>
      <c r="N915" s="21" t="e">
        <f ca="1">IF(AND(M915&lt;&gt; "", COUNTIF(SAP!#REF!,M915)&gt;0),"Matched", "")</f>
        <v>#REF!</v>
      </c>
      <c r="O915" s="21" t="str">
        <f t="shared" si="45"/>
        <v/>
      </c>
      <c r="P915" s="21" t="e">
        <f ca="1">IF(AND(O915&lt;&gt; "", COUNTIF(SAP!#REF!,O915)&gt;0),"Matched", "")</f>
        <v>#REF!</v>
      </c>
      <c r="Q915" s="21" t="str">
        <f ca="1">IF(OR(D915="AC",D915="TR"),"Logic4"&amp;"_"&amp;TEXT(C915,"dd.mm.yyyy") &amp;"_"&amp; 551372.73,"")</f>
        <v>Logic4_06.04.2020_551372.73</v>
      </c>
      <c r="R915" s="21" t="e">
        <f ca="1">IF(AND(Q915&lt;&gt; "", COUNTIF(SAP!#REF!,Q915)&gt;0),"Matched", "")</f>
        <v>#REF!</v>
      </c>
    </row>
    <row r="916" spans="1:18" hidden="1">
      <c r="A916" s="21">
        <v>11563327</v>
      </c>
      <c r="B916" s="22">
        <v>43927</v>
      </c>
      <c r="C916" s="22">
        <v>43927</v>
      </c>
      <c r="D916" s="21" t="s">
        <v>10</v>
      </c>
      <c r="E916" s="23">
        <v>0</v>
      </c>
      <c r="F916" s="23">
        <v>0</v>
      </c>
      <c r="G916" s="23">
        <v>4420</v>
      </c>
      <c r="H916" s="23">
        <v>181867.57</v>
      </c>
      <c r="I916" s="21" t="s">
        <v>11</v>
      </c>
      <c r="J916" s="21" t="s">
        <v>12</v>
      </c>
      <c r="K916" s="21" t="str">
        <f t="shared" si="46"/>
        <v/>
      </c>
      <c r="L916" s="21" t="e">
        <f ca="1">IF(AND(K916&lt;&gt; "", COUNTIF(SAP!#REF!,K916)&gt;0),"Matched", "")</f>
        <v>#REF!</v>
      </c>
      <c r="M916" s="21" t="str">
        <f t="shared" si="44"/>
        <v/>
      </c>
      <c r="N916" s="21" t="e">
        <f ca="1">IF(AND(M916&lt;&gt; "", COUNTIF(SAP!#REF!,M916)&gt;0),"Matched", "")</f>
        <v>#REF!</v>
      </c>
      <c r="O916" s="21" t="str">
        <f t="shared" si="45"/>
        <v/>
      </c>
      <c r="P916" s="21" t="e">
        <f ca="1">IF(AND(O916&lt;&gt; "", COUNTIF(SAP!#REF!,O916)&gt;0),"Matched", "")</f>
        <v>#REF!</v>
      </c>
      <c r="Q916" s="21" t="str">
        <f ca="1">IF(OR(D916="AC",D916="TR"),"Logic4"&amp;"_"&amp;TEXT(C916,"dd.mm.yyyy") &amp;"_"&amp; 551372.73,"")</f>
        <v>Logic4_06.04.2020_551372.73</v>
      </c>
      <c r="R916" s="21" t="e">
        <f ca="1">IF(AND(Q916&lt;&gt; "", COUNTIF(SAP!#REF!,Q916)&gt;0),"Matched", "")</f>
        <v>#REF!</v>
      </c>
    </row>
    <row r="917" spans="1:18" hidden="1">
      <c r="A917" s="21">
        <v>11563327</v>
      </c>
      <c r="B917" s="22">
        <v>43927</v>
      </c>
      <c r="C917" s="22">
        <v>43927</v>
      </c>
      <c r="D917" s="21" t="s">
        <v>10</v>
      </c>
      <c r="E917" s="23">
        <v>0</v>
      </c>
      <c r="F917" s="23">
        <v>0</v>
      </c>
      <c r="G917" s="23">
        <v>4473.2</v>
      </c>
      <c r="H917" s="23">
        <v>186340.77</v>
      </c>
      <c r="I917" s="21" t="s">
        <v>11</v>
      </c>
      <c r="J917" s="21" t="s">
        <v>12</v>
      </c>
      <c r="K917" s="21" t="str">
        <f t="shared" si="46"/>
        <v/>
      </c>
      <c r="L917" s="21" t="e">
        <f ca="1">IF(AND(K917&lt;&gt; "", COUNTIF(SAP!#REF!,K917)&gt;0),"Matched", "")</f>
        <v>#REF!</v>
      </c>
      <c r="M917" s="21" t="str">
        <f t="shared" si="44"/>
        <v/>
      </c>
      <c r="N917" s="21" t="e">
        <f ca="1">IF(AND(M917&lt;&gt; "", COUNTIF(SAP!#REF!,M917)&gt;0),"Matched", "")</f>
        <v>#REF!</v>
      </c>
      <c r="O917" s="21" t="str">
        <f t="shared" si="45"/>
        <v/>
      </c>
      <c r="P917" s="21" t="e">
        <f ca="1">IF(AND(O917&lt;&gt; "", COUNTIF(SAP!#REF!,O917)&gt;0),"Matched", "")</f>
        <v>#REF!</v>
      </c>
      <c r="Q917" s="21" t="str">
        <f ca="1">IF(OR(D917="AC",D917="TR"),"Logic4"&amp;"_"&amp;TEXT(C917,"dd.mm.yyyy") &amp;"_"&amp; 551372.73,"")</f>
        <v>Logic4_06.04.2020_551372.73</v>
      </c>
      <c r="R917" s="21" t="e">
        <f ca="1">IF(AND(Q917&lt;&gt; "", COUNTIF(SAP!#REF!,Q917)&gt;0),"Matched", "")</f>
        <v>#REF!</v>
      </c>
    </row>
    <row r="918" spans="1:18" hidden="1">
      <c r="A918" s="21">
        <v>11563327</v>
      </c>
      <c r="B918" s="22">
        <v>43927</v>
      </c>
      <c r="C918" s="22">
        <v>43927</v>
      </c>
      <c r="D918" s="21" t="s">
        <v>10</v>
      </c>
      <c r="E918" s="23">
        <v>0</v>
      </c>
      <c r="F918" s="23">
        <v>0</v>
      </c>
      <c r="G918" s="23">
        <v>4670</v>
      </c>
      <c r="H918" s="23">
        <v>191010.77</v>
      </c>
      <c r="I918" s="21" t="s">
        <v>11</v>
      </c>
      <c r="J918" s="21" t="s">
        <v>12</v>
      </c>
      <c r="K918" s="21" t="str">
        <f t="shared" si="46"/>
        <v/>
      </c>
      <c r="L918" s="21" t="e">
        <f ca="1">IF(AND(K918&lt;&gt; "", COUNTIF(SAP!#REF!,K918)&gt;0),"Matched", "")</f>
        <v>#REF!</v>
      </c>
      <c r="M918" s="21" t="str">
        <f t="shared" si="44"/>
        <v/>
      </c>
      <c r="N918" s="21" t="e">
        <f ca="1">IF(AND(M918&lt;&gt; "", COUNTIF(SAP!#REF!,M918)&gt;0),"Matched", "")</f>
        <v>#REF!</v>
      </c>
      <c r="O918" s="21" t="str">
        <f t="shared" si="45"/>
        <v/>
      </c>
      <c r="P918" s="21" t="e">
        <f ca="1">IF(AND(O918&lt;&gt; "", COUNTIF(SAP!#REF!,O918)&gt;0),"Matched", "")</f>
        <v>#REF!</v>
      </c>
      <c r="Q918" s="21" t="str">
        <f ca="1">IF(OR(D918="AC",D918="TR"),"Logic4"&amp;"_"&amp;TEXT(C918,"dd.mm.yyyy") &amp;"_"&amp; 551372.73,"")</f>
        <v>Logic4_06.04.2020_551372.73</v>
      </c>
      <c r="R918" s="21" t="e">
        <f ca="1">IF(AND(Q918&lt;&gt; "", COUNTIF(SAP!#REF!,Q918)&gt;0),"Matched", "")</f>
        <v>#REF!</v>
      </c>
    </row>
    <row r="919" spans="1:18" hidden="1">
      <c r="A919" s="21">
        <v>11563327</v>
      </c>
      <c r="B919" s="22">
        <v>43927</v>
      </c>
      <c r="C919" s="22">
        <v>43927</v>
      </c>
      <c r="D919" s="21" t="s">
        <v>10</v>
      </c>
      <c r="E919" s="23">
        <v>0</v>
      </c>
      <c r="F919" s="23">
        <v>0</v>
      </c>
      <c r="G919" s="23">
        <v>4740</v>
      </c>
      <c r="H919" s="23">
        <v>195750.77</v>
      </c>
      <c r="I919" s="21" t="s">
        <v>11</v>
      </c>
      <c r="J919" s="21" t="s">
        <v>12</v>
      </c>
      <c r="K919" s="21" t="str">
        <f t="shared" si="46"/>
        <v/>
      </c>
      <c r="L919" s="21" t="e">
        <f ca="1">IF(AND(K919&lt;&gt; "", COUNTIF(SAP!#REF!,K919)&gt;0),"Matched", "")</f>
        <v>#REF!</v>
      </c>
      <c r="M919" s="21" t="str">
        <f t="shared" si="44"/>
        <v/>
      </c>
      <c r="N919" s="21" t="e">
        <f ca="1">IF(AND(M919&lt;&gt; "", COUNTIF(SAP!#REF!,M919)&gt;0),"Matched", "")</f>
        <v>#REF!</v>
      </c>
      <c r="O919" s="21" t="str">
        <f t="shared" si="45"/>
        <v/>
      </c>
      <c r="P919" s="21" t="e">
        <f ca="1">IF(AND(O919&lt;&gt; "", COUNTIF(SAP!#REF!,O919)&gt;0),"Matched", "")</f>
        <v>#REF!</v>
      </c>
      <c r="Q919" s="21" t="str">
        <f ca="1">IF(OR(D919="AC",D919="TR"),"Logic4"&amp;"_"&amp;TEXT(C919,"dd.mm.yyyy") &amp;"_"&amp; 551372.73,"")</f>
        <v>Logic4_06.04.2020_551372.73</v>
      </c>
      <c r="R919" s="21" t="e">
        <f ca="1">IF(AND(Q919&lt;&gt; "", COUNTIF(SAP!#REF!,Q919)&gt;0),"Matched", "")</f>
        <v>#REF!</v>
      </c>
    </row>
    <row r="920" spans="1:18" hidden="1">
      <c r="A920" s="21">
        <v>11563327</v>
      </c>
      <c r="B920" s="22">
        <v>43927</v>
      </c>
      <c r="C920" s="22">
        <v>43927</v>
      </c>
      <c r="D920" s="21" t="s">
        <v>10</v>
      </c>
      <c r="E920" s="23">
        <v>0</v>
      </c>
      <c r="F920" s="23">
        <v>0</v>
      </c>
      <c r="G920" s="23">
        <v>5131.8</v>
      </c>
      <c r="H920" s="23">
        <v>200882.57</v>
      </c>
      <c r="I920" s="21" t="s">
        <v>11</v>
      </c>
      <c r="J920" s="21" t="s">
        <v>12</v>
      </c>
      <c r="K920" s="21" t="str">
        <f t="shared" si="46"/>
        <v/>
      </c>
      <c r="L920" s="21" t="e">
        <f ca="1">IF(AND(K920&lt;&gt; "", COUNTIF(SAP!#REF!,K920)&gt;0),"Matched", "")</f>
        <v>#REF!</v>
      </c>
      <c r="M920" s="21" t="str">
        <f t="shared" si="44"/>
        <v/>
      </c>
      <c r="N920" s="21" t="e">
        <f ca="1">IF(AND(M920&lt;&gt; "", COUNTIF(SAP!#REF!,M920)&gt;0),"Matched", "")</f>
        <v>#REF!</v>
      </c>
      <c r="O920" s="21" t="str">
        <f t="shared" si="45"/>
        <v/>
      </c>
      <c r="P920" s="21" t="e">
        <f ca="1">IF(AND(O920&lt;&gt; "", COUNTIF(SAP!#REF!,O920)&gt;0),"Matched", "")</f>
        <v>#REF!</v>
      </c>
      <c r="Q920" s="21" t="str">
        <f ca="1">IF(OR(D920="AC",D920="TR"),"Logic4"&amp;"_"&amp;TEXT(C920,"dd.mm.yyyy") &amp;"_"&amp; 551372.73,"")</f>
        <v>Logic4_06.04.2020_551372.73</v>
      </c>
      <c r="R920" s="21" t="e">
        <f ca="1">IF(AND(Q920&lt;&gt; "", COUNTIF(SAP!#REF!,Q920)&gt;0),"Matched", "")</f>
        <v>#REF!</v>
      </c>
    </row>
    <row r="921" spans="1:18" hidden="1">
      <c r="A921" s="21">
        <v>11563327</v>
      </c>
      <c r="B921" s="22">
        <v>43927</v>
      </c>
      <c r="C921" s="22">
        <v>43927</v>
      </c>
      <c r="D921" s="21" t="s">
        <v>10</v>
      </c>
      <c r="E921" s="23">
        <v>0</v>
      </c>
      <c r="F921" s="23">
        <v>0</v>
      </c>
      <c r="G921" s="23">
        <v>5143.43</v>
      </c>
      <c r="H921" s="23">
        <v>206026</v>
      </c>
      <c r="I921" s="21" t="s">
        <v>11</v>
      </c>
      <c r="J921" s="21" t="s">
        <v>12</v>
      </c>
      <c r="K921" s="21" t="str">
        <f t="shared" si="46"/>
        <v/>
      </c>
      <c r="L921" s="21" t="e">
        <f ca="1">IF(AND(K921&lt;&gt; "", COUNTIF(SAP!#REF!,K921)&gt;0),"Matched", "")</f>
        <v>#REF!</v>
      </c>
      <c r="M921" s="21" t="str">
        <f t="shared" si="44"/>
        <v/>
      </c>
      <c r="N921" s="21" t="e">
        <f ca="1">IF(AND(M921&lt;&gt; "", COUNTIF(SAP!#REF!,M921)&gt;0),"Matched", "")</f>
        <v>#REF!</v>
      </c>
      <c r="O921" s="21" t="str">
        <f t="shared" si="45"/>
        <v/>
      </c>
      <c r="P921" s="21" t="e">
        <f ca="1">IF(AND(O921&lt;&gt; "", COUNTIF(SAP!#REF!,O921)&gt;0),"Matched", "")</f>
        <v>#REF!</v>
      </c>
      <c r="Q921" s="21" t="str">
        <f ca="1">IF(OR(D921="AC",D921="TR"),"Logic4"&amp;"_"&amp;TEXT(C921,"dd.mm.yyyy") &amp;"_"&amp; 551372.73,"")</f>
        <v>Logic4_06.04.2020_551372.73</v>
      </c>
      <c r="R921" s="21" t="e">
        <f ca="1">IF(AND(Q921&lt;&gt; "", COUNTIF(SAP!#REF!,Q921)&gt;0),"Matched", "")</f>
        <v>#REF!</v>
      </c>
    </row>
    <row r="922" spans="1:18" hidden="1">
      <c r="A922" s="21">
        <v>11563327</v>
      </c>
      <c r="B922" s="22">
        <v>43927</v>
      </c>
      <c r="C922" s="22">
        <v>43927</v>
      </c>
      <c r="D922" s="21" t="s">
        <v>10</v>
      </c>
      <c r="E922" s="23">
        <v>0</v>
      </c>
      <c r="F922" s="23">
        <v>0</v>
      </c>
      <c r="G922" s="23">
        <v>5195</v>
      </c>
      <c r="H922" s="23">
        <v>211221</v>
      </c>
      <c r="I922" s="21" t="s">
        <v>11</v>
      </c>
      <c r="J922" s="21" t="s">
        <v>12</v>
      </c>
      <c r="K922" s="21" t="str">
        <f t="shared" si="46"/>
        <v/>
      </c>
      <c r="L922" s="21" t="e">
        <f ca="1">IF(AND(K922&lt;&gt; "", COUNTIF(SAP!#REF!,K922)&gt;0),"Matched", "")</f>
        <v>#REF!</v>
      </c>
      <c r="M922" s="21" t="str">
        <f t="shared" si="44"/>
        <v/>
      </c>
      <c r="N922" s="21" t="e">
        <f ca="1">IF(AND(M922&lt;&gt; "", COUNTIF(SAP!#REF!,M922)&gt;0),"Matched", "")</f>
        <v>#REF!</v>
      </c>
      <c r="O922" s="21" t="str">
        <f t="shared" si="45"/>
        <v/>
      </c>
      <c r="P922" s="21" t="e">
        <f ca="1">IF(AND(O922&lt;&gt; "", COUNTIF(SAP!#REF!,O922)&gt;0),"Matched", "")</f>
        <v>#REF!</v>
      </c>
      <c r="Q922" s="21" t="str">
        <f ca="1">IF(OR(D922="AC",D922="TR"),"Logic4"&amp;"_"&amp;TEXT(C922,"dd.mm.yyyy") &amp;"_"&amp; 551372.73,"")</f>
        <v>Logic4_06.04.2020_551372.73</v>
      </c>
      <c r="R922" s="21" t="e">
        <f ca="1">IF(AND(Q922&lt;&gt; "", COUNTIF(SAP!#REF!,Q922)&gt;0),"Matched", "")</f>
        <v>#REF!</v>
      </c>
    </row>
    <row r="923" spans="1:18" hidden="1">
      <c r="A923" s="21">
        <v>11563327</v>
      </c>
      <c r="B923" s="22">
        <v>43927</v>
      </c>
      <c r="C923" s="22">
        <v>43927</v>
      </c>
      <c r="D923" s="21" t="s">
        <v>10</v>
      </c>
      <c r="E923" s="23">
        <v>0</v>
      </c>
      <c r="F923" s="23">
        <v>0</v>
      </c>
      <c r="G923" s="23">
        <v>5590.74</v>
      </c>
      <c r="H923" s="23">
        <v>216811.74</v>
      </c>
      <c r="I923" s="21" t="s">
        <v>11</v>
      </c>
      <c r="J923" s="21" t="s">
        <v>12</v>
      </c>
      <c r="K923" s="21" t="str">
        <f t="shared" si="46"/>
        <v/>
      </c>
      <c r="L923" s="21" t="e">
        <f ca="1">IF(AND(K923&lt;&gt; "", COUNTIF(SAP!#REF!,K923)&gt;0),"Matched", "")</f>
        <v>#REF!</v>
      </c>
      <c r="M923" s="21" t="str">
        <f t="shared" si="44"/>
        <v/>
      </c>
      <c r="N923" s="21" t="e">
        <f ca="1">IF(AND(M923&lt;&gt; "", COUNTIF(SAP!#REF!,M923)&gt;0),"Matched", "")</f>
        <v>#REF!</v>
      </c>
      <c r="O923" s="21" t="str">
        <f t="shared" si="45"/>
        <v/>
      </c>
      <c r="P923" s="21" t="e">
        <f ca="1">IF(AND(O923&lt;&gt; "", COUNTIF(SAP!#REF!,O923)&gt;0),"Matched", "")</f>
        <v>#REF!</v>
      </c>
      <c r="Q923" s="21" t="str">
        <f ca="1">IF(OR(D923="AC",D923="TR"),"Logic4"&amp;"_"&amp;TEXT(C923,"dd.mm.yyyy") &amp;"_"&amp; 551372.73,"")</f>
        <v>Logic4_06.04.2020_551372.73</v>
      </c>
      <c r="R923" s="21" t="e">
        <f ca="1">IF(AND(Q923&lt;&gt; "", COUNTIF(SAP!#REF!,Q923)&gt;0),"Matched", "")</f>
        <v>#REF!</v>
      </c>
    </row>
    <row r="924" spans="1:18" hidden="1">
      <c r="A924" s="21">
        <v>11563327</v>
      </c>
      <c r="B924" s="22">
        <v>43927</v>
      </c>
      <c r="C924" s="22">
        <v>43927</v>
      </c>
      <c r="D924" s="21" t="s">
        <v>10</v>
      </c>
      <c r="E924" s="23">
        <v>0</v>
      </c>
      <c r="F924" s="23">
        <v>0</v>
      </c>
      <c r="G924" s="23">
        <v>5776</v>
      </c>
      <c r="H924" s="23">
        <v>222587.74</v>
      </c>
      <c r="I924" s="21" t="s">
        <v>11</v>
      </c>
      <c r="J924" s="21" t="s">
        <v>12</v>
      </c>
      <c r="K924" s="21" t="str">
        <f t="shared" si="46"/>
        <v/>
      </c>
      <c r="L924" s="21" t="e">
        <f ca="1">IF(AND(K924&lt;&gt; "", COUNTIF(SAP!#REF!,K924)&gt;0),"Matched", "")</f>
        <v>#REF!</v>
      </c>
      <c r="M924" s="21" t="str">
        <f t="shared" si="44"/>
        <v/>
      </c>
      <c r="N924" s="21" t="e">
        <f ca="1">IF(AND(M924&lt;&gt; "", COUNTIF(SAP!#REF!,M924)&gt;0),"Matched", "")</f>
        <v>#REF!</v>
      </c>
      <c r="O924" s="21" t="str">
        <f t="shared" si="45"/>
        <v/>
      </c>
      <c r="P924" s="21" t="e">
        <f ca="1">IF(AND(O924&lt;&gt; "", COUNTIF(SAP!#REF!,O924)&gt;0),"Matched", "")</f>
        <v>#REF!</v>
      </c>
      <c r="Q924" s="21" t="str">
        <f ca="1">IF(OR(D924="AC",D924="TR"),"Logic4"&amp;"_"&amp;TEXT(C924,"dd.mm.yyyy") &amp;"_"&amp; 551372.73,"")</f>
        <v>Logic4_06.04.2020_551372.73</v>
      </c>
      <c r="R924" s="21" t="e">
        <f ca="1">IF(AND(Q924&lt;&gt; "", COUNTIF(SAP!#REF!,Q924)&gt;0),"Matched", "")</f>
        <v>#REF!</v>
      </c>
    </row>
    <row r="925" spans="1:18" hidden="1">
      <c r="A925" s="21">
        <v>11563327</v>
      </c>
      <c r="B925" s="22">
        <v>43927</v>
      </c>
      <c r="C925" s="22">
        <v>43927</v>
      </c>
      <c r="D925" s="21" t="s">
        <v>10</v>
      </c>
      <c r="E925" s="23">
        <v>0</v>
      </c>
      <c r="F925" s="23">
        <v>0</v>
      </c>
      <c r="G925" s="23">
        <v>5790</v>
      </c>
      <c r="H925" s="23">
        <v>228377.74</v>
      </c>
      <c r="I925" s="21" t="s">
        <v>11</v>
      </c>
      <c r="J925" s="21" t="s">
        <v>12</v>
      </c>
      <c r="K925" s="21" t="str">
        <f t="shared" si="46"/>
        <v/>
      </c>
      <c r="L925" s="21" t="e">
        <f ca="1">IF(AND(K925&lt;&gt; "", COUNTIF(SAP!#REF!,K925)&gt;0),"Matched", "")</f>
        <v>#REF!</v>
      </c>
      <c r="M925" s="21" t="str">
        <f t="shared" si="44"/>
        <v/>
      </c>
      <c r="N925" s="21" t="e">
        <f ca="1">IF(AND(M925&lt;&gt; "", COUNTIF(SAP!#REF!,M925)&gt;0),"Matched", "")</f>
        <v>#REF!</v>
      </c>
      <c r="O925" s="21" t="str">
        <f t="shared" si="45"/>
        <v/>
      </c>
      <c r="P925" s="21" t="e">
        <f ca="1">IF(AND(O925&lt;&gt; "", COUNTIF(SAP!#REF!,O925)&gt;0),"Matched", "")</f>
        <v>#REF!</v>
      </c>
      <c r="Q925" s="21" t="str">
        <f ca="1">IF(OR(D925="AC",D925="TR"),"Logic4"&amp;"_"&amp;TEXT(C925,"dd.mm.yyyy") &amp;"_"&amp; 551372.73,"")</f>
        <v>Logic4_06.04.2020_551372.73</v>
      </c>
      <c r="R925" s="21" t="e">
        <f ca="1">IF(AND(Q925&lt;&gt; "", COUNTIF(SAP!#REF!,Q925)&gt;0),"Matched", "")</f>
        <v>#REF!</v>
      </c>
    </row>
    <row r="926" spans="1:18" hidden="1">
      <c r="A926" s="21">
        <v>11563327</v>
      </c>
      <c r="B926" s="22">
        <v>43927</v>
      </c>
      <c r="C926" s="22">
        <v>43927</v>
      </c>
      <c r="D926" s="21" t="s">
        <v>10</v>
      </c>
      <c r="E926" s="23">
        <v>0</v>
      </c>
      <c r="F926" s="23">
        <v>0</v>
      </c>
      <c r="G926" s="23">
        <v>5943.9</v>
      </c>
      <c r="H926" s="23">
        <v>234321.64</v>
      </c>
      <c r="I926" s="21" t="s">
        <v>11</v>
      </c>
      <c r="J926" s="21" t="s">
        <v>12</v>
      </c>
      <c r="K926" s="21" t="str">
        <f t="shared" si="46"/>
        <v/>
      </c>
      <c r="L926" s="21" t="e">
        <f ca="1">IF(AND(K926&lt;&gt; "", COUNTIF(SAP!#REF!,K926)&gt;0),"Matched", "")</f>
        <v>#REF!</v>
      </c>
      <c r="M926" s="21" t="str">
        <f t="shared" si="44"/>
        <v/>
      </c>
      <c r="N926" s="21" t="e">
        <f ca="1">IF(AND(M926&lt;&gt; "", COUNTIF(SAP!#REF!,M926)&gt;0),"Matched", "")</f>
        <v>#REF!</v>
      </c>
      <c r="O926" s="21" t="str">
        <f t="shared" si="45"/>
        <v/>
      </c>
      <c r="P926" s="21" t="e">
        <f ca="1">IF(AND(O926&lt;&gt; "", COUNTIF(SAP!#REF!,O926)&gt;0),"Matched", "")</f>
        <v>#REF!</v>
      </c>
      <c r="Q926" s="21" t="str">
        <f ca="1">IF(OR(D926="AC",D926="TR"),"Logic4"&amp;"_"&amp;TEXT(C926,"dd.mm.yyyy") &amp;"_"&amp; 551372.73,"")</f>
        <v>Logic4_06.04.2020_551372.73</v>
      </c>
      <c r="R926" s="21" t="e">
        <f ca="1">IF(AND(Q926&lt;&gt; "", COUNTIF(SAP!#REF!,Q926)&gt;0),"Matched", "")</f>
        <v>#REF!</v>
      </c>
    </row>
    <row r="927" spans="1:18" hidden="1">
      <c r="A927" s="21">
        <v>11563327</v>
      </c>
      <c r="B927" s="22">
        <v>43927</v>
      </c>
      <c r="C927" s="22">
        <v>43927</v>
      </c>
      <c r="D927" s="21" t="s">
        <v>10</v>
      </c>
      <c r="E927" s="23">
        <v>0</v>
      </c>
      <c r="F927" s="23">
        <v>0</v>
      </c>
      <c r="G927" s="23">
        <v>6070</v>
      </c>
      <c r="H927" s="23">
        <v>240391.64</v>
      </c>
      <c r="I927" s="21" t="s">
        <v>11</v>
      </c>
      <c r="J927" s="21" t="s">
        <v>12</v>
      </c>
      <c r="K927" s="21" t="str">
        <f t="shared" si="46"/>
        <v/>
      </c>
      <c r="L927" s="21" t="e">
        <f ca="1">IF(AND(K927&lt;&gt; "", COUNTIF(SAP!#REF!,K927)&gt;0),"Matched", "")</f>
        <v>#REF!</v>
      </c>
      <c r="M927" s="21" t="str">
        <f t="shared" si="44"/>
        <v/>
      </c>
      <c r="N927" s="21" t="e">
        <f ca="1">IF(AND(M927&lt;&gt; "", COUNTIF(SAP!#REF!,M927)&gt;0),"Matched", "")</f>
        <v>#REF!</v>
      </c>
      <c r="O927" s="21" t="str">
        <f t="shared" si="45"/>
        <v/>
      </c>
      <c r="P927" s="21" t="e">
        <f ca="1">IF(AND(O927&lt;&gt; "", COUNTIF(SAP!#REF!,O927)&gt;0),"Matched", "")</f>
        <v>#REF!</v>
      </c>
      <c r="Q927" s="21" t="str">
        <f ca="1">IF(OR(D927="AC",D927="TR"),"Logic4"&amp;"_"&amp;TEXT(C927,"dd.mm.yyyy") &amp;"_"&amp; 551372.73,"")</f>
        <v>Logic4_06.04.2020_551372.73</v>
      </c>
      <c r="R927" s="21" t="e">
        <f ca="1">IF(AND(Q927&lt;&gt; "", COUNTIF(SAP!#REF!,Q927)&gt;0),"Matched", "")</f>
        <v>#REF!</v>
      </c>
    </row>
    <row r="928" spans="1:18" hidden="1">
      <c r="A928" s="21">
        <v>11563327</v>
      </c>
      <c r="B928" s="22">
        <v>43927</v>
      </c>
      <c r="C928" s="22">
        <v>43927</v>
      </c>
      <c r="D928" s="21" t="s">
        <v>10</v>
      </c>
      <c r="E928" s="23">
        <v>0</v>
      </c>
      <c r="F928" s="23">
        <v>0</v>
      </c>
      <c r="G928" s="23">
        <v>6419.4</v>
      </c>
      <c r="H928" s="23">
        <v>246811.04</v>
      </c>
      <c r="I928" s="21" t="s">
        <v>11</v>
      </c>
      <c r="J928" s="21" t="s">
        <v>12</v>
      </c>
      <c r="K928" s="21" t="str">
        <f t="shared" si="46"/>
        <v/>
      </c>
      <c r="L928" s="21" t="e">
        <f ca="1">IF(AND(K928&lt;&gt; "", COUNTIF(SAP!#REF!,K928)&gt;0),"Matched", "")</f>
        <v>#REF!</v>
      </c>
      <c r="M928" s="21" t="str">
        <f t="shared" si="44"/>
        <v/>
      </c>
      <c r="N928" s="21" t="e">
        <f ca="1">IF(AND(M928&lt;&gt; "", COUNTIF(SAP!#REF!,M928)&gt;0),"Matched", "")</f>
        <v>#REF!</v>
      </c>
      <c r="O928" s="21" t="str">
        <f t="shared" si="45"/>
        <v/>
      </c>
      <c r="P928" s="21" t="e">
        <f ca="1">IF(AND(O928&lt;&gt; "", COUNTIF(SAP!#REF!,O928)&gt;0),"Matched", "")</f>
        <v>#REF!</v>
      </c>
      <c r="Q928" s="21" t="str">
        <f ca="1">IF(OR(D928="AC",D928="TR"),"Logic4"&amp;"_"&amp;TEXT(C928,"dd.mm.yyyy") &amp;"_"&amp; 551372.73,"")</f>
        <v>Logic4_06.04.2020_551372.73</v>
      </c>
      <c r="R928" s="21" t="e">
        <f ca="1">IF(AND(Q928&lt;&gt; "", COUNTIF(SAP!#REF!,Q928)&gt;0),"Matched", "")</f>
        <v>#REF!</v>
      </c>
    </row>
    <row r="929" spans="1:18" hidden="1">
      <c r="A929" s="21">
        <v>11563327</v>
      </c>
      <c r="B929" s="22">
        <v>43927</v>
      </c>
      <c r="C929" s="22">
        <v>43927</v>
      </c>
      <c r="D929" s="21" t="s">
        <v>10</v>
      </c>
      <c r="E929" s="23">
        <v>0</v>
      </c>
      <c r="F929" s="23">
        <v>0</v>
      </c>
      <c r="G929" s="23">
        <v>6484.68</v>
      </c>
      <c r="H929" s="23">
        <v>253295.72</v>
      </c>
      <c r="I929" s="21" t="s">
        <v>11</v>
      </c>
      <c r="J929" s="21" t="s">
        <v>12</v>
      </c>
      <c r="K929" s="21" t="str">
        <f t="shared" si="46"/>
        <v/>
      </c>
      <c r="L929" s="21" t="e">
        <f ca="1">IF(AND(K929&lt;&gt; "", COUNTIF(SAP!#REF!,K929)&gt;0),"Matched", "")</f>
        <v>#REF!</v>
      </c>
      <c r="M929" s="21" t="str">
        <f t="shared" si="44"/>
        <v/>
      </c>
      <c r="N929" s="21" t="e">
        <f ca="1">IF(AND(M929&lt;&gt; "", COUNTIF(SAP!#REF!,M929)&gt;0),"Matched", "")</f>
        <v>#REF!</v>
      </c>
      <c r="O929" s="21" t="str">
        <f t="shared" si="45"/>
        <v/>
      </c>
      <c r="P929" s="21" t="e">
        <f ca="1">IF(AND(O929&lt;&gt; "", COUNTIF(SAP!#REF!,O929)&gt;0),"Matched", "")</f>
        <v>#REF!</v>
      </c>
      <c r="Q929" s="21" t="str">
        <f ca="1">IF(OR(D929="AC",D929="TR"),"Logic4"&amp;"_"&amp;TEXT(C929,"dd.mm.yyyy") &amp;"_"&amp; 551372.73,"")</f>
        <v>Logic4_06.04.2020_551372.73</v>
      </c>
      <c r="R929" s="21" t="e">
        <f ca="1">IF(AND(Q929&lt;&gt; "", COUNTIF(SAP!#REF!,Q929)&gt;0),"Matched", "")</f>
        <v>#REF!</v>
      </c>
    </row>
    <row r="930" spans="1:18" hidden="1">
      <c r="A930" s="21">
        <v>11563327</v>
      </c>
      <c r="B930" s="22">
        <v>43927</v>
      </c>
      <c r="C930" s="22">
        <v>43927</v>
      </c>
      <c r="D930" s="21" t="s">
        <v>10</v>
      </c>
      <c r="E930" s="23">
        <v>0</v>
      </c>
      <c r="F930" s="23">
        <v>0</v>
      </c>
      <c r="G930" s="23">
        <v>6816</v>
      </c>
      <c r="H930" s="23">
        <v>260111.72</v>
      </c>
      <c r="I930" s="21" t="s">
        <v>11</v>
      </c>
      <c r="J930" s="21" t="s">
        <v>12</v>
      </c>
      <c r="K930" s="21" t="str">
        <f t="shared" si="46"/>
        <v/>
      </c>
      <c r="L930" s="21" t="e">
        <f ca="1">IF(AND(K930&lt;&gt; "", COUNTIF(SAP!#REF!,K930)&gt;0),"Matched", "")</f>
        <v>#REF!</v>
      </c>
      <c r="M930" s="21" t="str">
        <f t="shared" si="44"/>
        <v/>
      </c>
      <c r="N930" s="21" t="e">
        <f ca="1">IF(AND(M930&lt;&gt; "", COUNTIF(SAP!#REF!,M930)&gt;0),"Matched", "")</f>
        <v>#REF!</v>
      </c>
      <c r="O930" s="21" t="str">
        <f t="shared" si="45"/>
        <v/>
      </c>
      <c r="P930" s="21" t="e">
        <f ca="1">IF(AND(O930&lt;&gt; "", COUNTIF(SAP!#REF!,O930)&gt;0),"Matched", "")</f>
        <v>#REF!</v>
      </c>
      <c r="Q930" s="21" t="str">
        <f ca="1">IF(OR(D930="AC",D930="TR"),"Logic4"&amp;"_"&amp;TEXT(C930,"dd.mm.yyyy") &amp;"_"&amp; 551372.73,"")</f>
        <v>Logic4_06.04.2020_551372.73</v>
      </c>
      <c r="R930" s="21" t="e">
        <f ca="1">IF(AND(Q930&lt;&gt; "", COUNTIF(SAP!#REF!,Q930)&gt;0),"Matched", "")</f>
        <v>#REF!</v>
      </c>
    </row>
    <row r="931" spans="1:18" hidden="1">
      <c r="A931" s="21">
        <v>11563327</v>
      </c>
      <c r="B931" s="22">
        <v>43927</v>
      </c>
      <c r="C931" s="22">
        <v>43927</v>
      </c>
      <c r="D931" s="21" t="s">
        <v>10</v>
      </c>
      <c r="E931" s="23">
        <v>0</v>
      </c>
      <c r="F931" s="23">
        <v>0</v>
      </c>
      <c r="G931" s="23">
        <v>6970.1</v>
      </c>
      <c r="H931" s="23">
        <v>267081.82</v>
      </c>
      <c r="I931" s="21" t="s">
        <v>11</v>
      </c>
      <c r="J931" s="21" t="s">
        <v>12</v>
      </c>
      <c r="K931" s="21" t="str">
        <f t="shared" si="46"/>
        <v/>
      </c>
      <c r="L931" s="21" t="e">
        <f ca="1">IF(AND(K931&lt;&gt; "", COUNTIF(SAP!#REF!,K931)&gt;0),"Matched", "")</f>
        <v>#REF!</v>
      </c>
      <c r="M931" s="21" t="str">
        <f t="shared" si="44"/>
        <v/>
      </c>
      <c r="N931" s="21" t="e">
        <f ca="1">IF(AND(M931&lt;&gt; "", COUNTIF(SAP!#REF!,M931)&gt;0),"Matched", "")</f>
        <v>#REF!</v>
      </c>
      <c r="O931" s="21" t="str">
        <f t="shared" si="45"/>
        <v/>
      </c>
      <c r="P931" s="21" t="e">
        <f ca="1">IF(AND(O931&lt;&gt; "", COUNTIF(SAP!#REF!,O931)&gt;0),"Matched", "")</f>
        <v>#REF!</v>
      </c>
      <c r="Q931" s="21" t="str">
        <f ca="1">IF(OR(D931="AC",D931="TR"),"Logic4"&amp;"_"&amp;TEXT(C931,"dd.mm.yyyy") &amp;"_"&amp; 551372.73,"")</f>
        <v>Logic4_06.04.2020_551372.73</v>
      </c>
      <c r="R931" s="21" t="e">
        <f ca="1">IF(AND(Q931&lt;&gt; "", COUNTIF(SAP!#REF!,Q931)&gt;0),"Matched", "")</f>
        <v>#REF!</v>
      </c>
    </row>
    <row r="932" spans="1:18" hidden="1">
      <c r="A932" s="21">
        <v>11563327</v>
      </c>
      <c r="B932" s="22">
        <v>43927</v>
      </c>
      <c r="C932" s="22">
        <v>43927</v>
      </c>
      <c r="D932" s="21" t="s">
        <v>10</v>
      </c>
      <c r="E932" s="23">
        <v>0</v>
      </c>
      <c r="F932" s="23">
        <v>0</v>
      </c>
      <c r="G932" s="23">
        <v>7468</v>
      </c>
      <c r="H932" s="23">
        <v>274549.82</v>
      </c>
      <c r="I932" s="21" t="s">
        <v>11</v>
      </c>
      <c r="J932" s="21" t="s">
        <v>12</v>
      </c>
      <c r="K932" s="21" t="str">
        <f t="shared" si="46"/>
        <v/>
      </c>
      <c r="L932" s="21" t="e">
        <f ca="1">IF(AND(K932&lt;&gt; "", COUNTIF(SAP!#REF!,K932)&gt;0),"Matched", "")</f>
        <v>#REF!</v>
      </c>
      <c r="M932" s="21" t="str">
        <f t="shared" si="44"/>
        <v/>
      </c>
      <c r="N932" s="21" t="e">
        <f ca="1">IF(AND(M932&lt;&gt; "", COUNTIF(SAP!#REF!,M932)&gt;0),"Matched", "")</f>
        <v>#REF!</v>
      </c>
      <c r="O932" s="21" t="str">
        <f t="shared" si="45"/>
        <v/>
      </c>
      <c r="P932" s="21" t="e">
        <f ca="1">IF(AND(O932&lt;&gt; "", COUNTIF(SAP!#REF!,O932)&gt;0),"Matched", "")</f>
        <v>#REF!</v>
      </c>
      <c r="Q932" s="21" t="str">
        <f ca="1">IF(OR(D932="AC",D932="TR"),"Logic4"&amp;"_"&amp;TEXT(C932,"dd.mm.yyyy") &amp;"_"&amp; 551372.73,"")</f>
        <v>Logic4_06.04.2020_551372.73</v>
      </c>
      <c r="R932" s="21" t="e">
        <f ca="1">IF(AND(Q932&lt;&gt; "", COUNTIF(SAP!#REF!,Q932)&gt;0),"Matched", "")</f>
        <v>#REF!</v>
      </c>
    </row>
    <row r="933" spans="1:18" hidden="1">
      <c r="A933" s="21">
        <v>11563327</v>
      </c>
      <c r="B933" s="22">
        <v>43927</v>
      </c>
      <c r="C933" s="22">
        <v>43927</v>
      </c>
      <c r="D933" s="21" t="s">
        <v>10</v>
      </c>
      <c r="E933" s="23">
        <v>0</v>
      </c>
      <c r="F933" s="23">
        <v>0</v>
      </c>
      <c r="G933" s="23">
        <v>7513.8</v>
      </c>
      <c r="H933" s="23">
        <v>282063.62</v>
      </c>
      <c r="I933" s="21" t="s">
        <v>11</v>
      </c>
      <c r="J933" s="21" t="s">
        <v>12</v>
      </c>
      <c r="K933" s="21" t="str">
        <f t="shared" si="46"/>
        <v/>
      </c>
      <c r="L933" s="21" t="e">
        <f ca="1">IF(AND(K933&lt;&gt; "", COUNTIF(SAP!#REF!,K933)&gt;0),"Matched", "")</f>
        <v>#REF!</v>
      </c>
      <c r="M933" s="21" t="str">
        <f t="shared" si="44"/>
        <v/>
      </c>
      <c r="N933" s="21" t="e">
        <f ca="1">IF(AND(M933&lt;&gt; "", COUNTIF(SAP!#REF!,M933)&gt;0),"Matched", "")</f>
        <v>#REF!</v>
      </c>
      <c r="O933" s="21" t="str">
        <f t="shared" si="45"/>
        <v/>
      </c>
      <c r="P933" s="21" t="e">
        <f ca="1">IF(AND(O933&lt;&gt; "", COUNTIF(SAP!#REF!,O933)&gt;0),"Matched", "")</f>
        <v>#REF!</v>
      </c>
      <c r="Q933" s="21" t="str">
        <f ca="1">IF(OR(D933="AC",D933="TR"),"Logic4"&amp;"_"&amp;TEXT(C933,"dd.mm.yyyy") &amp;"_"&amp; 551372.73,"")</f>
        <v>Logic4_06.04.2020_551372.73</v>
      </c>
      <c r="R933" s="21" t="e">
        <f ca="1">IF(AND(Q933&lt;&gt; "", COUNTIF(SAP!#REF!,Q933)&gt;0),"Matched", "")</f>
        <v>#REF!</v>
      </c>
    </row>
    <row r="934" spans="1:18" hidden="1">
      <c r="A934" s="21">
        <v>11563327</v>
      </c>
      <c r="B934" s="22">
        <v>43927</v>
      </c>
      <c r="C934" s="22">
        <v>43927</v>
      </c>
      <c r="D934" s="21" t="s">
        <v>10</v>
      </c>
      <c r="E934" s="23">
        <v>0</v>
      </c>
      <c r="F934" s="23">
        <v>0</v>
      </c>
      <c r="G934" s="23">
        <v>7792</v>
      </c>
      <c r="H934" s="23">
        <v>289855.62</v>
      </c>
      <c r="I934" s="21" t="s">
        <v>11</v>
      </c>
      <c r="J934" s="21" t="s">
        <v>12</v>
      </c>
      <c r="K934" s="21" t="str">
        <f t="shared" si="46"/>
        <v/>
      </c>
      <c r="L934" s="21" t="e">
        <f ca="1">IF(AND(K934&lt;&gt; "", COUNTIF(SAP!#REF!,K934)&gt;0),"Matched", "")</f>
        <v>#REF!</v>
      </c>
      <c r="M934" s="21" t="str">
        <f t="shared" si="44"/>
        <v/>
      </c>
      <c r="N934" s="21" t="e">
        <f ca="1">IF(AND(M934&lt;&gt; "", COUNTIF(SAP!#REF!,M934)&gt;0),"Matched", "")</f>
        <v>#REF!</v>
      </c>
      <c r="O934" s="21" t="str">
        <f t="shared" si="45"/>
        <v/>
      </c>
      <c r="P934" s="21" t="e">
        <f ca="1">IF(AND(O934&lt;&gt; "", COUNTIF(SAP!#REF!,O934)&gt;0),"Matched", "")</f>
        <v>#REF!</v>
      </c>
      <c r="Q934" s="21" t="str">
        <f ca="1">IF(OR(D934="AC",D934="TR"),"Logic4"&amp;"_"&amp;TEXT(C934,"dd.mm.yyyy") &amp;"_"&amp; 551372.73,"")</f>
        <v>Logic4_06.04.2020_551372.73</v>
      </c>
      <c r="R934" s="21" t="e">
        <f ca="1">IF(AND(Q934&lt;&gt; "", COUNTIF(SAP!#REF!,Q934)&gt;0),"Matched", "")</f>
        <v>#REF!</v>
      </c>
    </row>
    <row r="935" spans="1:18" hidden="1">
      <c r="A935" s="21">
        <v>11563327</v>
      </c>
      <c r="B935" s="22">
        <v>43927</v>
      </c>
      <c r="C935" s="22">
        <v>43927</v>
      </c>
      <c r="D935" s="21" t="s">
        <v>10</v>
      </c>
      <c r="E935" s="23">
        <v>0</v>
      </c>
      <c r="F935" s="23">
        <v>0</v>
      </c>
      <c r="G935" s="23">
        <v>7878.7</v>
      </c>
      <c r="H935" s="23">
        <v>297734.32</v>
      </c>
      <c r="I935" s="21" t="s">
        <v>11</v>
      </c>
      <c r="J935" s="21" t="s">
        <v>12</v>
      </c>
      <c r="K935" s="21" t="str">
        <f t="shared" si="46"/>
        <v/>
      </c>
      <c r="L935" s="21" t="e">
        <f ca="1">IF(AND(K935&lt;&gt; "", COUNTIF(SAP!#REF!,K935)&gt;0),"Matched", "")</f>
        <v>#REF!</v>
      </c>
      <c r="M935" s="21" t="str">
        <f t="shared" si="44"/>
        <v/>
      </c>
      <c r="N935" s="21" t="e">
        <f ca="1">IF(AND(M935&lt;&gt; "", COUNTIF(SAP!#REF!,M935)&gt;0),"Matched", "")</f>
        <v>#REF!</v>
      </c>
      <c r="O935" s="21" t="str">
        <f t="shared" si="45"/>
        <v/>
      </c>
      <c r="P935" s="21" t="e">
        <f ca="1">IF(AND(O935&lt;&gt; "", COUNTIF(SAP!#REF!,O935)&gt;0),"Matched", "")</f>
        <v>#REF!</v>
      </c>
      <c r="Q935" s="21" t="str">
        <f ca="1">IF(OR(D935="AC",D935="TR"),"Logic4"&amp;"_"&amp;TEXT(C935,"dd.mm.yyyy") &amp;"_"&amp; 551372.73,"")</f>
        <v>Logic4_06.04.2020_551372.73</v>
      </c>
      <c r="R935" s="21" t="e">
        <f ca="1">IF(AND(Q935&lt;&gt; "", COUNTIF(SAP!#REF!,Q935)&gt;0),"Matched", "")</f>
        <v>#REF!</v>
      </c>
    </row>
    <row r="936" spans="1:18" hidden="1">
      <c r="A936" s="21">
        <v>11563327</v>
      </c>
      <c r="B936" s="22">
        <v>43927</v>
      </c>
      <c r="C936" s="22">
        <v>43927</v>
      </c>
      <c r="D936" s="21" t="s">
        <v>10</v>
      </c>
      <c r="E936" s="23">
        <v>0</v>
      </c>
      <c r="F936" s="23">
        <v>0</v>
      </c>
      <c r="G936" s="23">
        <v>8047.5</v>
      </c>
      <c r="H936" s="23">
        <v>305781.82</v>
      </c>
      <c r="I936" s="21" t="s">
        <v>11</v>
      </c>
      <c r="J936" s="21" t="s">
        <v>12</v>
      </c>
      <c r="K936" s="21" t="str">
        <f t="shared" si="46"/>
        <v/>
      </c>
      <c r="L936" s="21" t="e">
        <f ca="1">IF(AND(K936&lt;&gt; "", COUNTIF(SAP!#REF!,K936)&gt;0),"Matched", "")</f>
        <v>#REF!</v>
      </c>
      <c r="M936" s="21" t="str">
        <f t="shared" si="44"/>
        <v/>
      </c>
      <c r="N936" s="21" t="e">
        <f ca="1">IF(AND(M936&lt;&gt; "", COUNTIF(SAP!#REF!,M936)&gt;0),"Matched", "")</f>
        <v>#REF!</v>
      </c>
      <c r="O936" s="21" t="str">
        <f t="shared" si="45"/>
        <v/>
      </c>
      <c r="P936" s="21" t="e">
        <f ca="1">IF(AND(O936&lt;&gt; "", COUNTIF(SAP!#REF!,O936)&gt;0),"Matched", "")</f>
        <v>#REF!</v>
      </c>
      <c r="Q936" s="21" t="str">
        <f ca="1">IF(OR(D936="AC",D936="TR"),"Logic4"&amp;"_"&amp;TEXT(C936,"dd.mm.yyyy") &amp;"_"&amp; 551372.73,"")</f>
        <v>Logic4_06.04.2020_551372.73</v>
      </c>
      <c r="R936" s="21" t="e">
        <f ca="1">IF(AND(Q936&lt;&gt; "", COUNTIF(SAP!#REF!,Q936)&gt;0),"Matched", "")</f>
        <v>#REF!</v>
      </c>
    </row>
    <row r="937" spans="1:18" hidden="1">
      <c r="A937" s="21">
        <v>11563327</v>
      </c>
      <c r="B937" s="22">
        <v>43927</v>
      </c>
      <c r="C937" s="22">
        <v>43927</v>
      </c>
      <c r="D937" s="21" t="s">
        <v>10</v>
      </c>
      <c r="E937" s="23">
        <v>0</v>
      </c>
      <c r="F937" s="23">
        <v>0</v>
      </c>
      <c r="G937" s="23">
        <v>8100</v>
      </c>
      <c r="H937" s="23">
        <v>313881.82</v>
      </c>
      <c r="I937" s="21" t="s">
        <v>11</v>
      </c>
      <c r="J937" s="21" t="s">
        <v>12</v>
      </c>
      <c r="K937" s="21" t="str">
        <f t="shared" si="46"/>
        <v/>
      </c>
      <c r="L937" s="21" t="e">
        <f ca="1">IF(AND(K937&lt;&gt; "", COUNTIF(SAP!#REF!,K937)&gt;0),"Matched", "")</f>
        <v>#REF!</v>
      </c>
      <c r="M937" s="21" t="str">
        <f t="shared" si="44"/>
        <v/>
      </c>
      <c r="N937" s="21" t="e">
        <f ca="1">IF(AND(M937&lt;&gt; "", COUNTIF(SAP!#REF!,M937)&gt;0),"Matched", "")</f>
        <v>#REF!</v>
      </c>
      <c r="O937" s="21" t="str">
        <f t="shared" si="45"/>
        <v/>
      </c>
      <c r="P937" s="21" t="e">
        <f ca="1">IF(AND(O937&lt;&gt; "", COUNTIF(SAP!#REF!,O937)&gt;0),"Matched", "")</f>
        <v>#REF!</v>
      </c>
      <c r="Q937" s="21" t="str">
        <f ca="1">IF(OR(D937="AC",D937="TR"),"Logic4"&amp;"_"&amp;TEXT(C937,"dd.mm.yyyy") &amp;"_"&amp; 551372.73,"")</f>
        <v>Logic4_06.04.2020_551372.73</v>
      </c>
      <c r="R937" s="21" t="e">
        <f ca="1">IF(AND(Q937&lt;&gt; "", COUNTIF(SAP!#REF!,Q937)&gt;0),"Matched", "")</f>
        <v>#REF!</v>
      </c>
    </row>
    <row r="938" spans="1:18" hidden="1">
      <c r="A938" s="21">
        <v>11563327</v>
      </c>
      <c r="B938" s="22">
        <v>43927</v>
      </c>
      <c r="C938" s="22">
        <v>43927</v>
      </c>
      <c r="D938" s="21" t="s">
        <v>10</v>
      </c>
      <c r="E938" s="23">
        <v>0</v>
      </c>
      <c r="F938" s="23">
        <v>0</v>
      </c>
      <c r="G938" s="23">
        <v>8356</v>
      </c>
      <c r="H938" s="23">
        <v>322237.82</v>
      </c>
      <c r="I938" s="21" t="s">
        <v>11</v>
      </c>
      <c r="J938" s="21" t="s">
        <v>12</v>
      </c>
      <c r="K938" s="21" t="str">
        <f t="shared" si="46"/>
        <v/>
      </c>
      <c r="L938" s="21" t="e">
        <f ca="1">IF(AND(K938&lt;&gt; "", COUNTIF(SAP!#REF!,K938)&gt;0),"Matched", "")</f>
        <v>#REF!</v>
      </c>
      <c r="M938" s="21" t="str">
        <f t="shared" si="44"/>
        <v/>
      </c>
      <c r="N938" s="21" t="e">
        <f ca="1">IF(AND(M938&lt;&gt; "", COUNTIF(SAP!#REF!,M938)&gt;0),"Matched", "")</f>
        <v>#REF!</v>
      </c>
      <c r="O938" s="21" t="str">
        <f t="shared" si="45"/>
        <v/>
      </c>
      <c r="P938" s="21" t="e">
        <f ca="1">IF(AND(O938&lt;&gt; "", COUNTIF(SAP!#REF!,O938)&gt;0),"Matched", "")</f>
        <v>#REF!</v>
      </c>
      <c r="Q938" s="21" t="str">
        <f ca="1">IF(OR(D938="AC",D938="TR"),"Logic4"&amp;"_"&amp;TEXT(C938,"dd.mm.yyyy") &amp;"_"&amp; 551372.73,"")</f>
        <v>Logic4_06.04.2020_551372.73</v>
      </c>
      <c r="R938" s="21" t="e">
        <f ca="1">IF(AND(Q938&lt;&gt; "", COUNTIF(SAP!#REF!,Q938)&gt;0),"Matched", "")</f>
        <v>#REF!</v>
      </c>
    </row>
    <row r="939" spans="1:18" hidden="1">
      <c r="A939" s="21">
        <v>11563327</v>
      </c>
      <c r="B939" s="22">
        <v>43927</v>
      </c>
      <c r="C939" s="22">
        <v>43927</v>
      </c>
      <c r="D939" s="21" t="s">
        <v>10</v>
      </c>
      <c r="E939" s="23">
        <v>0</v>
      </c>
      <c r="F939" s="23">
        <v>0</v>
      </c>
      <c r="G939" s="23">
        <v>8498.6</v>
      </c>
      <c r="H939" s="23">
        <v>330736.42</v>
      </c>
      <c r="I939" s="21" t="s">
        <v>11</v>
      </c>
      <c r="J939" s="21" t="s">
        <v>12</v>
      </c>
      <c r="K939" s="21" t="str">
        <f t="shared" si="46"/>
        <v/>
      </c>
      <c r="L939" s="21" t="e">
        <f ca="1">IF(AND(K939&lt;&gt; "", COUNTIF(SAP!#REF!,K939)&gt;0),"Matched", "")</f>
        <v>#REF!</v>
      </c>
      <c r="M939" s="21" t="str">
        <f t="shared" si="44"/>
        <v/>
      </c>
      <c r="N939" s="21" t="e">
        <f ca="1">IF(AND(M939&lt;&gt; "", COUNTIF(SAP!#REF!,M939)&gt;0),"Matched", "")</f>
        <v>#REF!</v>
      </c>
      <c r="O939" s="21" t="str">
        <f t="shared" si="45"/>
        <v/>
      </c>
      <c r="P939" s="21" t="e">
        <f ca="1">IF(AND(O939&lt;&gt; "", COUNTIF(SAP!#REF!,O939)&gt;0),"Matched", "")</f>
        <v>#REF!</v>
      </c>
      <c r="Q939" s="21" t="str">
        <f ca="1">IF(OR(D939="AC",D939="TR"),"Logic4"&amp;"_"&amp;TEXT(C939,"dd.mm.yyyy") &amp;"_"&amp; 551372.73,"")</f>
        <v>Logic4_06.04.2020_551372.73</v>
      </c>
      <c r="R939" s="21" t="e">
        <f ca="1">IF(AND(Q939&lt;&gt; "", COUNTIF(SAP!#REF!,Q939)&gt;0),"Matched", "")</f>
        <v>#REF!</v>
      </c>
    </row>
    <row r="940" spans="1:18" hidden="1">
      <c r="A940" s="21">
        <v>11563327</v>
      </c>
      <c r="B940" s="22">
        <v>43927</v>
      </c>
      <c r="C940" s="22">
        <v>43927</v>
      </c>
      <c r="D940" s="21" t="s">
        <v>10</v>
      </c>
      <c r="E940" s="23">
        <v>0</v>
      </c>
      <c r="F940" s="23">
        <v>0</v>
      </c>
      <c r="G940" s="23">
        <v>9150</v>
      </c>
      <c r="H940" s="23">
        <v>339886.42</v>
      </c>
      <c r="I940" s="21" t="s">
        <v>11</v>
      </c>
      <c r="J940" s="21" t="s">
        <v>12</v>
      </c>
      <c r="K940" s="21" t="str">
        <f t="shared" si="46"/>
        <v/>
      </c>
      <c r="L940" s="21" t="e">
        <f ca="1">IF(AND(K940&lt;&gt; "", COUNTIF(SAP!#REF!,K940)&gt;0),"Matched", "")</f>
        <v>#REF!</v>
      </c>
      <c r="M940" s="21" t="str">
        <f t="shared" si="44"/>
        <v/>
      </c>
      <c r="N940" s="21" t="e">
        <f ca="1">IF(AND(M940&lt;&gt; "", COUNTIF(SAP!#REF!,M940)&gt;0),"Matched", "")</f>
        <v>#REF!</v>
      </c>
      <c r="O940" s="21" t="str">
        <f t="shared" si="45"/>
        <v/>
      </c>
      <c r="P940" s="21" t="e">
        <f ca="1">IF(AND(O940&lt;&gt; "", COUNTIF(SAP!#REF!,O940)&gt;0),"Matched", "")</f>
        <v>#REF!</v>
      </c>
      <c r="Q940" s="21" t="str">
        <f ca="1">IF(OR(D940="AC",D940="TR"),"Logic4"&amp;"_"&amp;TEXT(C940,"dd.mm.yyyy") &amp;"_"&amp; 551372.73,"")</f>
        <v>Logic4_06.04.2020_551372.73</v>
      </c>
      <c r="R940" s="21" t="e">
        <f ca="1">IF(AND(Q940&lt;&gt; "", COUNTIF(SAP!#REF!,Q940)&gt;0),"Matched", "")</f>
        <v>#REF!</v>
      </c>
    </row>
    <row r="941" spans="1:18" hidden="1">
      <c r="A941" s="21">
        <v>11563327</v>
      </c>
      <c r="B941" s="22">
        <v>43927</v>
      </c>
      <c r="C941" s="22">
        <v>43927</v>
      </c>
      <c r="D941" s="21" t="s">
        <v>10</v>
      </c>
      <c r="E941" s="23">
        <v>0</v>
      </c>
      <c r="F941" s="23">
        <v>0</v>
      </c>
      <c r="G941" s="23">
        <v>9485.5</v>
      </c>
      <c r="H941" s="23">
        <v>349371.92</v>
      </c>
      <c r="I941" s="21" t="s">
        <v>11</v>
      </c>
      <c r="J941" s="21" t="s">
        <v>12</v>
      </c>
      <c r="K941" s="21" t="str">
        <f t="shared" si="46"/>
        <v/>
      </c>
      <c r="L941" s="21" t="e">
        <f ca="1">IF(AND(K941&lt;&gt; "", COUNTIF(SAP!#REF!,K941)&gt;0),"Matched", "")</f>
        <v>#REF!</v>
      </c>
      <c r="M941" s="21" t="str">
        <f t="shared" si="44"/>
        <v/>
      </c>
      <c r="N941" s="21" t="e">
        <f ca="1">IF(AND(M941&lt;&gt; "", COUNTIF(SAP!#REF!,M941)&gt;0),"Matched", "")</f>
        <v>#REF!</v>
      </c>
      <c r="O941" s="21" t="str">
        <f t="shared" si="45"/>
        <v/>
      </c>
      <c r="P941" s="21" t="e">
        <f ca="1">IF(AND(O941&lt;&gt; "", COUNTIF(SAP!#REF!,O941)&gt;0),"Matched", "")</f>
        <v>#REF!</v>
      </c>
      <c r="Q941" s="21" t="str">
        <f ca="1">IF(OR(D941="AC",D941="TR"),"Logic4"&amp;"_"&amp;TEXT(C941,"dd.mm.yyyy") &amp;"_"&amp; 551372.73,"")</f>
        <v>Logic4_06.04.2020_551372.73</v>
      </c>
      <c r="R941" s="21" t="e">
        <f ca="1">IF(AND(Q941&lt;&gt; "", COUNTIF(SAP!#REF!,Q941)&gt;0),"Matched", "")</f>
        <v>#REF!</v>
      </c>
    </row>
    <row r="942" spans="1:18" hidden="1">
      <c r="A942" s="21">
        <v>11563327</v>
      </c>
      <c r="B942" s="22">
        <v>43927</v>
      </c>
      <c r="C942" s="22">
        <v>43927</v>
      </c>
      <c r="D942" s="21" t="s">
        <v>10</v>
      </c>
      <c r="E942" s="23">
        <v>0</v>
      </c>
      <c r="F942" s="23">
        <v>0</v>
      </c>
      <c r="G942" s="23">
        <v>9537</v>
      </c>
      <c r="H942" s="23">
        <v>358908.92</v>
      </c>
      <c r="I942" s="21" t="s">
        <v>11</v>
      </c>
      <c r="J942" s="21" t="s">
        <v>12</v>
      </c>
      <c r="K942" s="21" t="str">
        <f t="shared" si="46"/>
        <v/>
      </c>
      <c r="L942" s="21" t="e">
        <f ca="1">IF(AND(K942&lt;&gt; "", COUNTIF(SAP!#REF!,K942)&gt;0),"Matched", "")</f>
        <v>#REF!</v>
      </c>
      <c r="M942" s="21" t="str">
        <f t="shared" si="44"/>
        <v/>
      </c>
      <c r="N942" s="21" t="e">
        <f ca="1">IF(AND(M942&lt;&gt; "", COUNTIF(SAP!#REF!,M942)&gt;0),"Matched", "")</f>
        <v>#REF!</v>
      </c>
      <c r="O942" s="21" t="str">
        <f t="shared" si="45"/>
        <v/>
      </c>
      <c r="P942" s="21" t="e">
        <f ca="1">IF(AND(O942&lt;&gt; "", COUNTIF(SAP!#REF!,O942)&gt;0),"Matched", "")</f>
        <v>#REF!</v>
      </c>
      <c r="Q942" s="21" t="str">
        <f ca="1">IF(OR(D942="AC",D942="TR"),"Logic4"&amp;"_"&amp;TEXT(C942,"dd.mm.yyyy") &amp;"_"&amp; 551372.73,"")</f>
        <v>Logic4_06.04.2020_551372.73</v>
      </c>
      <c r="R942" s="21" t="e">
        <f ca="1">IF(AND(Q942&lt;&gt; "", COUNTIF(SAP!#REF!,Q942)&gt;0),"Matched", "")</f>
        <v>#REF!</v>
      </c>
    </row>
    <row r="943" spans="1:18" hidden="1">
      <c r="A943" s="21">
        <v>11563327</v>
      </c>
      <c r="B943" s="22">
        <v>43927</v>
      </c>
      <c r="C943" s="22">
        <v>43927</v>
      </c>
      <c r="D943" s="21" t="s">
        <v>10</v>
      </c>
      <c r="E943" s="23">
        <v>0</v>
      </c>
      <c r="F943" s="23">
        <v>0</v>
      </c>
      <c r="G943" s="23">
        <v>9621.6</v>
      </c>
      <c r="H943" s="23">
        <v>368530.52</v>
      </c>
      <c r="I943" s="21" t="s">
        <v>11</v>
      </c>
      <c r="J943" s="21" t="s">
        <v>12</v>
      </c>
      <c r="K943" s="21" t="str">
        <f t="shared" si="46"/>
        <v/>
      </c>
      <c r="L943" s="21" t="e">
        <f ca="1">IF(AND(K943&lt;&gt; "", COUNTIF(SAP!#REF!,K943)&gt;0),"Matched", "")</f>
        <v>#REF!</v>
      </c>
      <c r="M943" s="21" t="str">
        <f t="shared" si="44"/>
        <v/>
      </c>
      <c r="N943" s="21" t="e">
        <f ca="1">IF(AND(M943&lt;&gt; "", COUNTIF(SAP!#REF!,M943)&gt;0),"Matched", "")</f>
        <v>#REF!</v>
      </c>
      <c r="O943" s="21" t="str">
        <f t="shared" si="45"/>
        <v/>
      </c>
      <c r="P943" s="21" t="e">
        <f ca="1">IF(AND(O943&lt;&gt; "", COUNTIF(SAP!#REF!,O943)&gt;0),"Matched", "")</f>
        <v>#REF!</v>
      </c>
      <c r="Q943" s="21" t="str">
        <f ca="1">IF(OR(D943="AC",D943="TR"),"Logic4"&amp;"_"&amp;TEXT(C943,"dd.mm.yyyy") &amp;"_"&amp; 551372.73,"")</f>
        <v>Logic4_06.04.2020_551372.73</v>
      </c>
      <c r="R943" s="21" t="e">
        <f ca="1">IF(AND(Q943&lt;&gt; "", COUNTIF(SAP!#REF!,Q943)&gt;0),"Matched", "")</f>
        <v>#REF!</v>
      </c>
    </row>
    <row r="944" spans="1:18" hidden="1">
      <c r="A944" s="21">
        <v>11563327</v>
      </c>
      <c r="B944" s="22">
        <v>43927</v>
      </c>
      <c r="C944" s="22">
        <v>43927</v>
      </c>
      <c r="D944" s="21" t="s">
        <v>10</v>
      </c>
      <c r="E944" s="23">
        <v>0</v>
      </c>
      <c r="F944" s="23">
        <v>0</v>
      </c>
      <c r="G944" s="23">
        <v>10481.4</v>
      </c>
      <c r="H944" s="23">
        <v>379011.92</v>
      </c>
      <c r="I944" s="21" t="s">
        <v>11</v>
      </c>
      <c r="J944" s="21" t="s">
        <v>12</v>
      </c>
      <c r="K944" s="21" t="str">
        <f t="shared" si="46"/>
        <v/>
      </c>
      <c r="L944" s="21" t="e">
        <f ca="1">IF(AND(K944&lt;&gt; "", COUNTIF(SAP!#REF!,K944)&gt;0),"Matched", "")</f>
        <v>#REF!</v>
      </c>
      <c r="M944" s="21" t="str">
        <f t="shared" si="44"/>
        <v/>
      </c>
      <c r="N944" s="21" t="e">
        <f ca="1">IF(AND(M944&lt;&gt; "", COUNTIF(SAP!#REF!,M944)&gt;0),"Matched", "")</f>
        <v>#REF!</v>
      </c>
      <c r="O944" s="21" t="str">
        <f t="shared" si="45"/>
        <v/>
      </c>
      <c r="P944" s="21" t="e">
        <f ca="1">IF(AND(O944&lt;&gt; "", COUNTIF(SAP!#REF!,O944)&gt;0),"Matched", "")</f>
        <v>#REF!</v>
      </c>
      <c r="Q944" s="21" t="str">
        <f ca="1">IF(OR(D944="AC",D944="TR"),"Logic4"&amp;"_"&amp;TEXT(C944,"dd.mm.yyyy") &amp;"_"&amp; 551372.73,"")</f>
        <v>Logic4_06.04.2020_551372.73</v>
      </c>
      <c r="R944" s="21" t="e">
        <f ca="1">IF(AND(Q944&lt;&gt; "", COUNTIF(SAP!#REF!,Q944)&gt;0),"Matched", "")</f>
        <v>#REF!</v>
      </c>
    </row>
    <row r="945" spans="1:20" hidden="1">
      <c r="A945" s="21">
        <v>11563327</v>
      </c>
      <c r="B945" s="22">
        <v>43927</v>
      </c>
      <c r="C945" s="22">
        <v>43927</v>
      </c>
      <c r="D945" s="21" t="s">
        <v>10</v>
      </c>
      <c r="E945" s="23">
        <v>0</v>
      </c>
      <c r="F945" s="23">
        <v>0</v>
      </c>
      <c r="G945" s="23">
        <v>11248.98</v>
      </c>
      <c r="H945" s="23">
        <v>390260.9</v>
      </c>
      <c r="I945" s="21" t="s">
        <v>11</v>
      </c>
      <c r="J945" s="21" t="s">
        <v>12</v>
      </c>
      <c r="K945" s="21" t="str">
        <f t="shared" si="46"/>
        <v/>
      </c>
      <c r="L945" s="21" t="e">
        <f ca="1">IF(AND(K945&lt;&gt; "", COUNTIF(SAP!#REF!,K945)&gt;0),"Matched", "")</f>
        <v>#REF!</v>
      </c>
      <c r="M945" s="21" t="str">
        <f t="shared" ref="M945:M964" si="47">IF(D945="TR","Logic2"&amp;"_"&amp;TEXT(C945,"dd.mm.yyyy") &amp;"_"&amp; F945,"")</f>
        <v/>
      </c>
      <c r="N945" s="21" t="e">
        <f ca="1">IF(AND(M945&lt;&gt; "", COUNTIF(SAP!#REF!,M945)&gt;0),"Matched", "")</f>
        <v>#REF!</v>
      </c>
      <c r="O945" s="21" t="str">
        <f t="shared" ref="O945:O964" si="48">IF(D945="AF","Logic3"&amp;"_"&amp;G945,"")</f>
        <v/>
      </c>
      <c r="P945" s="21" t="e">
        <f ca="1">IF(AND(O945&lt;&gt; "", COUNTIF(SAP!#REF!,O945)&gt;0),"Matched", "")</f>
        <v>#REF!</v>
      </c>
      <c r="Q945" s="21" t="str">
        <f ca="1">IF(OR(D945="AC",D945="TR"),"Logic4"&amp;"_"&amp;TEXT(C945,"dd.mm.yyyy") &amp;"_"&amp; 551372.73,"")</f>
        <v>Logic4_06.04.2020_551372.73</v>
      </c>
      <c r="R945" s="21" t="e">
        <f ca="1">IF(AND(Q945&lt;&gt; "", COUNTIF(SAP!#REF!,Q945)&gt;0),"Matched", "")</f>
        <v>#REF!</v>
      </c>
    </row>
    <row r="946" spans="1:20" hidden="1">
      <c r="A946" s="21">
        <v>11563327</v>
      </c>
      <c r="B946" s="22">
        <v>43927</v>
      </c>
      <c r="C946" s="22">
        <v>43927</v>
      </c>
      <c r="D946" s="21" t="s">
        <v>10</v>
      </c>
      <c r="E946" s="23">
        <v>0</v>
      </c>
      <c r="F946" s="23">
        <v>0</v>
      </c>
      <c r="G946" s="23">
        <v>13088.9</v>
      </c>
      <c r="H946" s="23">
        <v>403349.8</v>
      </c>
      <c r="I946" s="21" t="s">
        <v>11</v>
      </c>
      <c r="J946" s="21" t="s">
        <v>12</v>
      </c>
      <c r="K946" s="21" t="str">
        <f t="shared" si="46"/>
        <v/>
      </c>
      <c r="L946" s="21" t="e">
        <f ca="1">IF(AND(K946&lt;&gt; "", COUNTIF(SAP!#REF!,K946)&gt;0),"Matched", "")</f>
        <v>#REF!</v>
      </c>
      <c r="M946" s="21" t="str">
        <f t="shared" si="47"/>
        <v/>
      </c>
      <c r="N946" s="21" t="e">
        <f ca="1">IF(AND(M946&lt;&gt; "", COUNTIF(SAP!#REF!,M946)&gt;0),"Matched", "")</f>
        <v>#REF!</v>
      </c>
      <c r="O946" s="21" t="str">
        <f t="shared" si="48"/>
        <v/>
      </c>
      <c r="P946" s="21" t="e">
        <f ca="1">IF(AND(O946&lt;&gt; "", COUNTIF(SAP!#REF!,O946)&gt;0),"Matched", "")</f>
        <v>#REF!</v>
      </c>
      <c r="Q946" s="21" t="str">
        <f ca="1">IF(OR(D946="AC",D946="TR"),"Logic4"&amp;"_"&amp;TEXT(C946,"dd.mm.yyyy") &amp;"_"&amp; 551372.73,"")</f>
        <v>Logic4_06.04.2020_551372.73</v>
      </c>
      <c r="R946" s="21" t="e">
        <f ca="1">IF(AND(Q946&lt;&gt; "", COUNTIF(SAP!#REF!,Q946)&gt;0),"Matched", "")</f>
        <v>#REF!</v>
      </c>
    </row>
    <row r="947" spans="1:20" hidden="1">
      <c r="A947" s="21">
        <v>11563327</v>
      </c>
      <c r="B947" s="22">
        <v>43927</v>
      </c>
      <c r="C947" s="22">
        <v>43927</v>
      </c>
      <c r="D947" s="21" t="s">
        <v>10</v>
      </c>
      <c r="E947" s="23">
        <v>0</v>
      </c>
      <c r="F947" s="23">
        <v>0</v>
      </c>
      <c r="G947" s="23">
        <v>13287</v>
      </c>
      <c r="H947" s="23">
        <v>416636.8</v>
      </c>
      <c r="I947" s="21" t="s">
        <v>11</v>
      </c>
      <c r="J947" s="21" t="s">
        <v>12</v>
      </c>
      <c r="K947" s="21" t="str">
        <f t="shared" si="46"/>
        <v/>
      </c>
      <c r="L947" s="21" t="e">
        <f ca="1">IF(AND(K947&lt;&gt; "", COUNTIF(SAP!#REF!,K947)&gt;0),"Matched", "")</f>
        <v>#REF!</v>
      </c>
      <c r="M947" s="21" t="str">
        <f t="shared" si="47"/>
        <v/>
      </c>
      <c r="N947" s="21" t="e">
        <f ca="1">IF(AND(M947&lt;&gt; "", COUNTIF(SAP!#REF!,M947)&gt;0),"Matched", "")</f>
        <v>#REF!</v>
      </c>
      <c r="O947" s="21" t="str">
        <f t="shared" si="48"/>
        <v/>
      </c>
      <c r="P947" s="21" t="e">
        <f ca="1">IF(AND(O947&lt;&gt; "", COUNTIF(SAP!#REF!,O947)&gt;0),"Matched", "")</f>
        <v>#REF!</v>
      </c>
      <c r="Q947" s="21" t="str">
        <f ca="1">IF(OR(D947="AC",D947="TR"),"Logic4"&amp;"_"&amp;TEXT(C947,"dd.mm.yyyy") &amp;"_"&amp; 551372.73,"")</f>
        <v>Logic4_06.04.2020_551372.73</v>
      </c>
      <c r="R947" s="21" t="e">
        <f ca="1">IF(AND(Q947&lt;&gt; "", COUNTIF(SAP!#REF!,Q947)&gt;0),"Matched", "")</f>
        <v>#REF!</v>
      </c>
    </row>
    <row r="948" spans="1:20" hidden="1">
      <c r="A948" s="21">
        <v>11563327</v>
      </c>
      <c r="B948" s="22">
        <v>43927</v>
      </c>
      <c r="C948" s="22">
        <v>43927</v>
      </c>
      <c r="D948" s="21" t="s">
        <v>10</v>
      </c>
      <c r="E948" s="23">
        <v>0</v>
      </c>
      <c r="F948" s="23">
        <v>0</v>
      </c>
      <c r="G948" s="23">
        <v>13625.3</v>
      </c>
      <c r="H948" s="23">
        <v>430262.1</v>
      </c>
      <c r="I948" s="21" t="s">
        <v>11</v>
      </c>
      <c r="J948" s="21" t="s">
        <v>12</v>
      </c>
      <c r="K948" s="21" t="str">
        <f t="shared" si="46"/>
        <v/>
      </c>
      <c r="L948" s="21" t="e">
        <f ca="1">IF(AND(K948&lt;&gt; "", COUNTIF(SAP!#REF!,K948)&gt;0),"Matched", "")</f>
        <v>#REF!</v>
      </c>
      <c r="M948" s="21" t="str">
        <f t="shared" si="47"/>
        <v/>
      </c>
      <c r="N948" s="21" t="e">
        <f ca="1">IF(AND(M948&lt;&gt; "", COUNTIF(SAP!#REF!,M948)&gt;0),"Matched", "")</f>
        <v>#REF!</v>
      </c>
      <c r="O948" s="21" t="str">
        <f t="shared" si="48"/>
        <v/>
      </c>
      <c r="P948" s="21" t="e">
        <f ca="1">IF(AND(O948&lt;&gt; "", COUNTIF(SAP!#REF!,O948)&gt;0),"Matched", "")</f>
        <v>#REF!</v>
      </c>
      <c r="Q948" s="21" t="str">
        <f ca="1">IF(OR(D948="AC",D948="TR"),"Logic4"&amp;"_"&amp;TEXT(C948,"dd.mm.yyyy") &amp;"_"&amp; 551372.73,"")</f>
        <v>Logic4_06.04.2020_551372.73</v>
      </c>
      <c r="R948" s="21" t="e">
        <f ca="1">IF(AND(Q948&lt;&gt; "", COUNTIF(SAP!#REF!,Q948)&gt;0),"Matched", "")</f>
        <v>#REF!</v>
      </c>
    </row>
    <row r="949" spans="1:20" hidden="1">
      <c r="A949" s="21">
        <v>11563327</v>
      </c>
      <c r="B949" s="22">
        <v>43927</v>
      </c>
      <c r="C949" s="22">
        <v>43927</v>
      </c>
      <c r="D949" s="21" t="s">
        <v>10</v>
      </c>
      <c r="E949" s="23">
        <v>0</v>
      </c>
      <c r="F949" s="23">
        <v>0</v>
      </c>
      <c r="G949" s="23">
        <v>15446.6</v>
      </c>
      <c r="H949" s="23">
        <v>445708.7</v>
      </c>
      <c r="I949" s="21" t="s">
        <v>11</v>
      </c>
      <c r="J949" s="21" t="s">
        <v>12</v>
      </c>
      <c r="K949" s="21" t="str">
        <f t="shared" si="46"/>
        <v/>
      </c>
      <c r="L949" s="21" t="e">
        <f ca="1">IF(AND(K949&lt;&gt; "", COUNTIF(SAP!#REF!,K949)&gt;0),"Matched", "")</f>
        <v>#REF!</v>
      </c>
      <c r="M949" s="21" t="str">
        <f t="shared" si="47"/>
        <v/>
      </c>
      <c r="N949" s="21" t="e">
        <f ca="1">IF(AND(M949&lt;&gt; "", COUNTIF(SAP!#REF!,M949)&gt;0),"Matched", "")</f>
        <v>#REF!</v>
      </c>
      <c r="O949" s="21" t="str">
        <f t="shared" si="48"/>
        <v/>
      </c>
      <c r="P949" s="21" t="e">
        <f ca="1">IF(AND(O949&lt;&gt; "", COUNTIF(SAP!#REF!,O949)&gt;0),"Matched", "")</f>
        <v>#REF!</v>
      </c>
      <c r="Q949" s="21" t="str">
        <f ca="1">IF(OR(D949="AC",D949="TR"),"Logic4"&amp;"_"&amp;TEXT(C949,"dd.mm.yyyy") &amp;"_"&amp; 551372.73,"")</f>
        <v>Logic4_06.04.2020_551372.73</v>
      </c>
      <c r="R949" s="21" t="e">
        <f ca="1">IF(AND(Q949&lt;&gt; "", COUNTIF(SAP!#REF!,Q949)&gt;0),"Matched", "")</f>
        <v>#REF!</v>
      </c>
    </row>
    <row r="950" spans="1:20" hidden="1">
      <c r="A950" s="21">
        <v>11563327</v>
      </c>
      <c r="B950" s="22">
        <v>43927</v>
      </c>
      <c r="C950" s="22">
        <v>43927</v>
      </c>
      <c r="D950" s="21" t="s">
        <v>10</v>
      </c>
      <c r="E950" s="23">
        <v>0</v>
      </c>
      <c r="F950" s="23">
        <v>0</v>
      </c>
      <c r="G950" s="23">
        <v>15990</v>
      </c>
      <c r="H950" s="23">
        <v>461698.7</v>
      </c>
      <c r="I950" s="21" t="s">
        <v>11</v>
      </c>
      <c r="J950" s="21" t="s">
        <v>12</v>
      </c>
      <c r="K950" s="21" t="str">
        <f t="shared" si="46"/>
        <v/>
      </c>
      <c r="L950" s="21" t="e">
        <f ca="1">IF(AND(K950&lt;&gt; "", COUNTIF(SAP!#REF!,K950)&gt;0),"Matched", "")</f>
        <v>#REF!</v>
      </c>
      <c r="M950" s="21" t="str">
        <f t="shared" si="47"/>
        <v/>
      </c>
      <c r="N950" s="21" t="e">
        <f ca="1">IF(AND(M950&lt;&gt; "", COUNTIF(SAP!#REF!,M950)&gt;0),"Matched", "")</f>
        <v>#REF!</v>
      </c>
      <c r="O950" s="21" t="str">
        <f t="shared" si="48"/>
        <v/>
      </c>
      <c r="P950" s="21" t="e">
        <f ca="1">IF(AND(O950&lt;&gt; "", COUNTIF(SAP!#REF!,O950)&gt;0),"Matched", "")</f>
        <v>#REF!</v>
      </c>
      <c r="Q950" s="21" t="str">
        <f ca="1">IF(OR(D950="AC",D950="TR"),"Logic4"&amp;"_"&amp;TEXT(C950,"dd.mm.yyyy") &amp;"_"&amp; 551372.73,"")</f>
        <v>Logic4_06.04.2020_551372.73</v>
      </c>
      <c r="R950" s="21" t="e">
        <f ca="1">IF(AND(Q950&lt;&gt; "", COUNTIF(SAP!#REF!,Q950)&gt;0),"Matched", "")</f>
        <v>#REF!</v>
      </c>
    </row>
    <row r="951" spans="1:20" hidden="1">
      <c r="A951" s="21">
        <v>11563327</v>
      </c>
      <c r="B951" s="22">
        <v>43927</v>
      </c>
      <c r="C951" s="22">
        <v>43927</v>
      </c>
      <c r="D951" s="21" t="s">
        <v>10</v>
      </c>
      <c r="E951" s="23">
        <v>0</v>
      </c>
      <c r="F951" s="23">
        <v>0</v>
      </c>
      <c r="G951" s="23">
        <v>19292.22</v>
      </c>
      <c r="H951" s="23">
        <v>480990.92</v>
      </c>
      <c r="I951" s="21" t="s">
        <v>11</v>
      </c>
      <c r="J951" s="21" t="s">
        <v>12</v>
      </c>
      <c r="K951" s="21" t="str">
        <f t="shared" si="46"/>
        <v/>
      </c>
      <c r="L951" s="21" t="e">
        <f ca="1">IF(AND(K951&lt;&gt; "", COUNTIF(SAP!#REF!,K951)&gt;0),"Matched", "")</f>
        <v>#REF!</v>
      </c>
      <c r="M951" s="21" t="str">
        <f t="shared" si="47"/>
        <v/>
      </c>
      <c r="N951" s="21" t="e">
        <f ca="1">IF(AND(M951&lt;&gt; "", COUNTIF(SAP!#REF!,M951)&gt;0),"Matched", "")</f>
        <v>#REF!</v>
      </c>
      <c r="O951" s="21" t="str">
        <f t="shared" si="48"/>
        <v/>
      </c>
      <c r="P951" s="21" t="e">
        <f ca="1">IF(AND(O951&lt;&gt; "", COUNTIF(SAP!#REF!,O951)&gt;0),"Matched", "")</f>
        <v>#REF!</v>
      </c>
      <c r="Q951" s="21" t="str">
        <f ca="1">IF(OR(D951="AC",D951="TR"),"Logic4"&amp;"_"&amp;TEXT(C951,"dd.mm.yyyy") &amp;"_"&amp; 551372.73,"")</f>
        <v>Logic4_06.04.2020_551372.73</v>
      </c>
      <c r="R951" s="21" t="e">
        <f ca="1">IF(AND(Q951&lt;&gt; "", COUNTIF(SAP!#REF!,Q951)&gt;0),"Matched", "")</f>
        <v>#REF!</v>
      </c>
    </row>
    <row r="952" spans="1:20" hidden="1">
      <c r="A952" s="21">
        <v>11563327</v>
      </c>
      <c r="B952" s="22">
        <v>43927</v>
      </c>
      <c r="C952" s="22">
        <v>43927</v>
      </c>
      <c r="D952" s="21" t="s">
        <v>10</v>
      </c>
      <c r="E952" s="23">
        <v>0</v>
      </c>
      <c r="F952" s="23">
        <v>0</v>
      </c>
      <c r="G952" s="23">
        <v>19723.64</v>
      </c>
      <c r="H952" s="23">
        <v>500714.56</v>
      </c>
      <c r="I952" s="21" t="s">
        <v>11</v>
      </c>
      <c r="J952" s="21" t="s">
        <v>12</v>
      </c>
      <c r="K952" s="21" t="str">
        <f t="shared" si="46"/>
        <v/>
      </c>
      <c r="L952" s="21" t="e">
        <f ca="1">IF(AND(K952&lt;&gt; "", COUNTIF(SAP!#REF!,K952)&gt;0),"Matched", "")</f>
        <v>#REF!</v>
      </c>
      <c r="M952" s="21" t="str">
        <f t="shared" si="47"/>
        <v/>
      </c>
      <c r="N952" s="21" t="e">
        <f ca="1">IF(AND(M952&lt;&gt; "", COUNTIF(SAP!#REF!,M952)&gt;0),"Matched", "")</f>
        <v>#REF!</v>
      </c>
      <c r="O952" s="21" t="str">
        <f t="shared" si="48"/>
        <v/>
      </c>
      <c r="P952" s="21" t="e">
        <f ca="1">IF(AND(O952&lt;&gt; "", COUNTIF(SAP!#REF!,O952)&gt;0),"Matched", "")</f>
        <v>#REF!</v>
      </c>
      <c r="Q952" s="21" t="str">
        <f ca="1">IF(OR(D952="AC",D952="TR"),"Logic4"&amp;"_"&amp;TEXT(C952,"dd.mm.yyyy") &amp;"_"&amp; 551372.73,"")</f>
        <v>Logic4_06.04.2020_551372.73</v>
      </c>
      <c r="R952" s="21" t="e">
        <f ca="1">IF(AND(Q952&lt;&gt; "", COUNTIF(SAP!#REF!,Q952)&gt;0),"Matched", "")</f>
        <v>#REF!</v>
      </c>
    </row>
    <row r="953" spans="1:20" hidden="1">
      <c r="A953" s="21">
        <v>11563327</v>
      </c>
      <c r="B953" s="22">
        <v>43927</v>
      </c>
      <c r="C953" s="22">
        <v>43927</v>
      </c>
      <c r="D953" s="21" t="s">
        <v>10</v>
      </c>
      <c r="E953" s="23">
        <v>0</v>
      </c>
      <c r="F953" s="23">
        <v>0</v>
      </c>
      <c r="G953" s="23">
        <v>22640.97</v>
      </c>
      <c r="H953" s="23">
        <v>523355.53</v>
      </c>
      <c r="I953" s="21" t="s">
        <v>11</v>
      </c>
      <c r="J953" s="21" t="s">
        <v>12</v>
      </c>
      <c r="K953" s="21" t="str">
        <f t="shared" si="46"/>
        <v/>
      </c>
      <c r="L953" s="21" t="e">
        <f ca="1">IF(AND(K953&lt;&gt; "", COUNTIF(SAP!#REF!,K953)&gt;0),"Matched", "")</f>
        <v>#REF!</v>
      </c>
      <c r="M953" s="21" t="str">
        <f t="shared" si="47"/>
        <v/>
      </c>
      <c r="N953" s="21" t="e">
        <f ca="1">IF(AND(M953&lt;&gt; "", COUNTIF(SAP!#REF!,M953)&gt;0),"Matched", "")</f>
        <v>#REF!</v>
      </c>
      <c r="O953" s="21" t="str">
        <f t="shared" si="48"/>
        <v/>
      </c>
      <c r="P953" s="21" t="e">
        <f ca="1">IF(AND(O953&lt;&gt; "", COUNTIF(SAP!#REF!,O953)&gt;0),"Matched", "")</f>
        <v>#REF!</v>
      </c>
      <c r="Q953" s="21" t="str">
        <f ca="1">IF(OR(D953="AC",D953="TR"),"Logic4"&amp;"_"&amp;TEXT(C953,"dd.mm.yyyy") &amp;"_"&amp; 551372.73,"")</f>
        <v>Logic4_06.04.2020_551372.73</v>
      </c>
      <c r="R953" s="21" t="e">
        <f ca="1">IF(AND(Q953&lt;&gt; "", COUNTIF(SAP!#REF!,Q953)&gt;0),"Matched", "")</f>
        <v>#REF!</v>
      </c>
    </row>
    <row r="954" spans="1:20" hidden="1">
      <c r="A954" s="21">
        <v>11563327</v>
      </c>
      <c r="B954" s="22">
        <v>43927</v>
      </c>
      <c r="C954" s="22">
        <v>43927</v>
      </c>
      <c r="D954" s="21" t="s">
        <v>10</v>
      </c>
      <c r="E954" s="23">
        <v>0</v>
      </c>
      <c r="F954" s="23">
        <v>0</v>
      </c>
      <c r="G954" s="23">
        <v>28017.200000000001</v>
      </c>
      <c r="H954" s="23">
        <v>551372.73</v>
      </c>
      <c r="I954" s="21" t="s">
        <v>11</v>
      </c>
      <c r="J954" s="21" t="s">
        <v>12</v>
      </c>
      <c r="K954" s="21" t="str">
        <f t="shared" si="46"/>
        <v/>
      </c>
      <c r="L954" s="21" t="e">
        <f ca="1">IF(AND(K954&lt;&gt; "", COUNTIF(SAP!#REF!,K954)&gt;0),"Matched", "")</f>
        <v>#REF!</v>
      </c>
      <c r="M954" s="21" t="str">
        <f t="shared" si="47"/>
        <v/>
      </c>
      <c r="N954" s="21" t="e">
        <f ca="1">IF(AND(M954&lt;&gt; "", COUNTIF(SAP!#REF!,M954)&gt;0),"Matched", "")</f>
        <v>#REF!</v>
      </c>
      <c r="O954" s="21" t="str">
        <f t="shared" si="48"/>
        <v/>
      </c>
      <c r="P954" s="21" t="e">
        <f ca="1">IF(AND(O954&lt;&gt; "", COUNTIF(SAP!#REF!,O954)&gt;0),"Matched", "")</f>
        <v>#REF!</v>
      </c>
      <c r="Q954" s="21" t="str">
        <f ca="1">IF(OR(D954="AC",D954="TR"),"Logic4"&amp;"_"&amp;TEXT(C954,"dd.mm.yyyy") &amp;"_"&amp; 551372.73,"")</f>
        <v>Logic4_06.04.2020_551372.73</v>
      </c>
      <c r="R954" s="21" t="e">
        <f ca="1">IF(AND(Q954&lt;&gt; "", COUNTIF(SAP!#REF!,Q954)&gt;0),"Matched", "")</f>
        <v>#REF!</v>
      </c>
    </row>
    <row r="955" spans="1:20" hidden="1">
      <c r="A955" s="21">
        <v>11563327</v>
      </c>
      <c r="B955" s="22">
        <v>43927</v>
      </c>
      <c r="C955" s="22">
        <v>43927</v>
      </c>
      <c r="D955" s="21" t="s">
        <v>13</v>
      </c>
      <c r="E955" s="23">
        <v>0</v>
      </c>
      <c r="F955" s="23">
        <v>5.95</v>
      </c>
      <c r="G955" s="23">
        <v>0</v>
      </c>
      <c r="H955" s="23">
        <v>551366.78</v>
      </c>
      <c r="I955" s="21" t="s">
        <v>14</v>
      </c>
      <c r="J955" s="21" t="s">
        <v>15</v>
      </c>
      <c r="K955" s="21" t="str">
        <f t="shared" si="46"/>
        <v/>
      </c>
      <c r="L955" s="21" t="e">
        <f ca="1">IF(AND(K955&lt;&gt; "", COUNTIF(SAP!#REF!,K955)&gt;0),"Matched", "")</f>
        <v>#REF!</v>
      </c>
      <c r="M955" s="21" t="str">
        <f t="shared" si="47"/>
        <v/>
      </c>
      <c r="N955" s="21" t="e">
        <f ca="1">IF(AND(M955&lt;&gt; "", COUNTIF(SAP!#REF!,M955)&gt;0),"Matched", "")</f>
        <v>#REF!</v>
      </c>
      <c r="O955" s="21" t="str">
        <f t="shared" si="48"/>
        <v/>
      </c>
      <c r="P955" s="21" t="e">
        <f ca="1">IF(AND(O955&lt;&gt; "", COUNTIF(SAP!#REF!,O955)&gt;0),"Matched", "")</f>
        <v>#REF!</v>
      </c>
      <c r="R955" s="21" t="e">
        <f ca="1">IF(AND(Q955&lt;&gt; "", COUNTIF(SAP!#REF!,Q955)&gt;0),"Matched", "")</f>
        <v>#REF!</v>
      </c>
      <c r="S955" s="21" t="str">
        <f ca="1">IF(AND(D955="AD", I955="800TAX  "),"Logic5"&amp;"_"&amp;TEXT(C955,"dd.mm.yyyy") &amp;"_"&amp; 154.09,"")</f>
        <v>Logic5_06.04.2020_154.09</v>
      </c>
      <c r="T955" s="21" t="e">
        <f ca="1">IF(AND(S955&lt;&gt; "", COUNTIF(SAP!#REF!,S955)&gt;0),"Matched", "")</f>
        <v>#REF!</v>
      </c>
    </row>
    <row r="956" spans="1:20" hidden="1">
      <c r="A956" s="21">
        <v>11563327</v>
      </c>
      <c r="B956" s="22">
        <v>43927</v>
      </c>
      <c r="C956" s="22">
        <v>43927</v>
      </c>
      <c r="D956" s="21" t="s">
        <v>13</v>
      </c>
      <c r="E956" s="23">
        <v>0</v>
      </c>
      <c r="F956" s="23">
        <v>8.41</v>
      </c>
      <c r="G956" s="23">
        <v>0</v>
      </c>
      <c r="H956" s="23">
        <v>551358.37</v>
      </c>
      <c r="I956" s="21" t="s">
        <v>14</v>
      </c>
      <c r="J956" s="21" t="s">
        <v>15</v>
      </c>
      <c r="K956" s="21" t="str">
        <f t="shared" si="46"/>
        <v/>
      </c>
      <c r="L956" s="21" t="e">
        <f ca="1">IF(AND(K956&lt;&gt; "", COUNTIF(SAP!#REF!,K956)&gt;0),"Matched", "")</f>
        <v>#REF!</v>
      </c>
      <c r="M956" s="21" t="str">
        <f t="shared" si="47"/>
        <v/>
      </c>
      <c r="N956" s="21" t="e">
        <f ca="1">IF(AND(M956&lt;&gt; "", COUNTIF(SAP!#REF!,M956)&gt;0),"Matched", "")</f>
        <v>#REF!</v>
      </c>
      <c r="O956" s="21" t="str">
        <f t="shared" si="48"/>
        <v/>
      </c>
      <c r="P956" s="21" t="e">
        <f ca="1">IF(AND(O956&lt;&gt; "", COUNTIF(SAP!#REF!,O956)&gt;0),"Matched", "")</f>
        <v>#REF!</v>
      </c>
      <c r="R956" s="21" t="e">
        <f ca="1">IF(AND(Q956&lt;&gt; "", COUNTIF(SAP!#REF!,Q956)&gt;0),"Matched", "")</f>
        <v>#REF!</v>
      </c>
      <c r="S956" s="21" t="str">
        <f ca="1">IF(AND(D956="AD", I956="800TAX  "),"Logic5"&amp;"_"&amp;TEXT(C956,"dd.mm.yyyy") &amp;"_"&amp; 154.09,"")</f>
        <v>Logic5_06.04.2020_154.09</v>
      </c>
      <c r="T956" s="21" t="e">
        <f ca="1">IF(AND(S956&lt;&gt; "", COUNTIF(SAP!#REF!,S956)&gt;0),"Matched", "")</f>
        <v>#REF!</v>
      </c>
    </row>
    <row r="957" spans="1:20" hidden="1">
      <c r="A957" s="21">
        <v>11563327</v>
      </c>
      <c r="B957" s="22">
        <v>43927</v>
      </c>
      <c r="C957" s="22">
        <v>43927</v>
      </c>
      <c r="D957" s="21" t="s">
        <v>13</v>
      </c>
      <c r="E957" s="23">
        <v>0</v>
      </c>
      <c r="F957" s="23">
        <v>8.41</v>
      </c>
      <c r="G957" s="23">
        <v>0</v>
      </c>
      <c r="H957" s="23">
        <v>551349.96</v>
      </c>
      <c r="I957" s="21" t="s">
        <v>14</v>
      </c>
      <c r="J957" s="21" t="s">
        <v>15</v>
      </c>
      <c r="K957" s="21" t="str">
        <f t="shared" si="46"/>
        <v/>
      </c>
      <c r="L957" s="21" t="e">
        <f ca="1">IF(AND(K957&lt;&gt; "", COUNTIF(SAP!#REF!,K957)&gt;0),"Matched", "")</f>
        <v>#REF!</v>
      </c>
      <c r="M957" s="21" t="str">
        <f t="shared" si="47"/>
        <v/>
      </c>
      <c r="N957" s="21" t="e">
        <f ca="1">IF(AND(M957&lt;&gt; "", COUNTIF(SAP!#REF!,M957)&gt;0),"Matched", "")</f>
        <v>#REF!</v>
      </c>
      <c r="O957" s="21" t="str">
        <f t="shared" si="48"/>
        <v/>
      </c>
      <c r="P957" s="21" t="e">
        <f ca="1">IF(AND(O957&lt;&gt; "", COUNTIF(SAP!#REF!,O957)&gt;0),"Matched", "")</f>
        <v>#REF!</v>
      </c>
      <c r="R957" s="21" t="e">
        <f ca="1">IF(AND(Q957&lt;&gt; "", COUNTIF(SAP!#REF!,Q957)&gt;0),"Matched", "")</f>
        <v>#REF!</v>
      </c>
      <c r="S957" s="21" t="str">
        <f ca="1">IF(AND(D957="AD", I957="800TAX  "),"Logic5"&amp;"_"&amp;TEXT(C957,"dd.mm.yyyy") &amp;"_"&amp; 154.09,"")</f>
        <v>Logic5_06.04.2020_154.09</v>
      </c>
      <c r="T957" s="21" t="e">
        <f ca="1">IF(AND(S957&lt;&gt; "", COUNTIF(SAP!#REF!,S957)&gt;0),"Matched", "")</f>
        <v>#REF!</v>
      </c>
    </row>
    <row r="958" spans="1:20" hidden="1">
      <c r="A958" s="21">
        <v>11563327</v>
      </c>
      <c r="B958" s="22">
        <v>43927</v>
      </c>
      <c r="C958" s="22">
        <v>43927</v>
      </c>
      <c r="D958" s="21" t="s">
        <v>13</v>
      </c>
      <c r="E958" s="23">
        <v>0</v>
      </c>
      <c r="F958" s="23">
        <v>9.16</v>
      </c>
      <c r="G958" s="23">
        <v>0</v>
      </c>
      <c r="H958" s="23">
        <v>551340.80000000005</v>
      </c>
      <c r="I958" s="21" t="s">
        <v>14</v>
      </c>
      <c r="J958" s="21" t="s">
        <v>15</v>
      </c>
      <c r="K958" s="21" t="str">
        <f t="shared" si="46"/>
        <v/>
      </c>
      <c r="L958" s="21" t="e">
        <f ca="1">IF(AND(K958&lt;&gt; "", COUNTIF(SAP!#REF!,K958)&gt;0),"Matched", "")</f>
        <v>#REF!</v>
      </c>
      <c r="M958" s="21" t="str">
        <f t="shared" si="47"/>
        <v/>
      </c>
      <c r="N958" s="21" t="e">
        <f ca="1">IF(AND(M958&lt;&gt; "", COUNTIF(SAP!#REF!,M958)&gt;0),"Matched", "")</f>
        <v>#REF!</v>
      </c>
      <c r="O958" s="21" t="str">
        <f t="shared" si="48"/>
        <v/>
      </c>
      <c r="P958" s="21" t="e">
        <f ca="1">IF(AND(O958&lt;&gt; "", COUNTIF(SAP!#REF!,O958)&gt;0),"Matched", "")</f>
        <v>#REF!</v>
      </c>
      <c r="R958" s="21" t="e">
        <f ca="1">IF(AND(Q958&lt;&gt; "", COUNTIF(SAP!#REF!,Q958)&gt;0),"Matched", "")</f>
        <v>#REF!</v>
      </c>
      <c r="S958" s="21" t="str">
        <f ca="1">IF(AND(D958="AD", I958="800TAX  "),"Logic5"&amp;"_"&amp;TEXT(C958,"dd.mm.yyyy") &amp;"_"&amp; 154.09,"")</f>
        <v>Logic5_06.04.2020_154.09</v>
      </c>
      <c r="T958" s="21" t="e">
        <f ca="1">IF(AND(S958&lt;&gt; "", COUNTIF(SAP!#REF!,S958)&gt;0),"Matched", "")</f>
        <v>#REF!</v>
      </c>
    </row>
    <row r="959" spans="1:20" hidden="1">
      <c r="A959" s="21">
        <v>11563327</v>
      </c>
      <c r="B959" s="22">
        <v>43927</v>
      </c>
      <c r="C959" s="22">
        <v>43927</v>
      </c>
      <c r="D959" s="21" t="s">
        <v>13</v>
      </c>
      <c r="E959" s="23">
        <v>0</v>
      </c>
      <c r="F959" s="23">
        <v>11.22</v>
      </c>
      <c r="G959" s="23">
        <v>0</v>
      </c>
      <c r="H959" s="23">
        <v>551329.57999999996</v>
      </c>
      <c r="I959" s="21" t="s">
        <v>14</v>
      </c>
      <c r="J959" s="21" t="s">
        <v>15</v>
      </c>
      <c r="K959" s="21" t="str">
        <f t="shared" si="46"/>
        <v/>
      </c>
      <c r="L959" s="21" t="e">
        <f ca="1">IF(AND(K959&lt;&gt; "", COUNTIF(SAP!#REF!,K959)&gt;0),"Matched", "")</f>
        <v>#REF!</v>
      </c>
      <c r="M959" s="21" t="str">
        <f t="shared" si="47"/>
        <v/>
      </c>
      <c r="N959" s="21" t="e">
        <f ca="1">IF(AND(M959&lt;&gt; "", COUNTIF(SAP!#REF!,M959)&gt;0),"Matched", "")</f>
        <v>#REF!</v>
      </c>
      <c r="O959" s="21" t="str">
        <f t="shared" si="48"/>
        <v/>
      </c>
      <c r="P959" s="21" t="e">
        <f ca="1">IF(AND(O959&lt;&gt; "", COUNTIF(SAP!#REF!,O959)&gt;0),"Matched", "")</f>
        <v>#REF!</v>
      </c>
      <c r="R959" s="21" t="e">
        <f ca="1">IF(AND(Q959&lt;&gt; "", COUNTIF(SAP!#REF!,Q959)&gt;0),"Matched", "")</f>
        <v>#REF!</v>
      </c>
      <c r="S959" s="21" t="str">
        <f ca="1">IF(AND(D959="AD", I959="800TAX  "),"Logic5"&amp;"_"&amp;TEXT(C959,"dd.mm.yyyy") &amp;"_"&amp; 154.09,"")</f>
        <v>Logic5_06.04.2020_154.09</v>
      </c>
      <c r="T959" s="21" t="e">
        <f ca="1">IF(AND(S959&lt;&gt; "", COUNTIF(SAP!#REF!,S959)&gt;0),"Matched", "")</f>
        <v>#REF!</v>
      </c>
    </row>
    <row r="960" spans="1:20" hidden="1">
      <c r="A960" s="21">
        <v>11563327</v>
      </c>
      <c r="B960" s="22">
        <v>43927</v>
      </c>
      <c r="C960" s="22">
        <v>43927</v>
      </c>
      <c r="D960" s="21" t="s">
        <v>13</v>
      </c>
      <c r="E960" s="23">
        <v>0</v>
      </c>
      <c r="F960" s="23">
        <v>11.5</v>
      </c>
      <c r="G960" s="23">
        <v>0</v>
      </c>
      <c r="H960" s="23">
        <v>551318.07999999996</v>
      </c>
      <c r="I960" s="21" t="s">
        <v>14</v>
      </c>
      <c r="J960" s="21" t="s">
        <v>15</v>
      </c>
      <c r="K960" s="21" t="str">
        <f t="shared" si="46"/>
        <v/>
      </c>
      <c r="L960" s="21" t="e">
        <f ca="1">IF(AND(K960&lt;&gt; "", COUNTIF(SAP!#REF!,K960)&gt;0),"Matched", "")</f>
        <v>#REF!</v>
      </c>
      <c r="M960" s="21" t="str">
        <f t="shared" si="47"/>
        <v/>
      </c>
      <c r="N960" s="21" t="e">
        <f ca="1">IF(AND(M960&lt;&gt; "", COUNTIF(SAP!#REF!,M960)&gt;0),"Matched", "")</f>
        <v>#REF!</v>
      </c>
      <c r="O960" s="21" t="str">
        <f t="shared" si="48"/>
        <v/>
      </c>
      <c r="P960" s="21" t="e">
        <f ca="1">IF(AND(O960&lt;&gt; "", COUNTIF(SAP!#REF!,O960)&gt;0),"Matched", "")</f>
        <v>#REF!</v>
      </c>
      <c r="R960" s="21" t="e">
        <f ca="1">IF(AND(Q960&lt;&gt; "", COUNTIF(SAP!#REF!,Q960)&gt;0),"Matched", "")</f>
        <v>#REF!</v>
      </c>
      <c r="S960" s="21" t="str">
        <f ca="1">IF(AND(D960="AD", I960="800TAX  "),"Logic5"&amp;"_"&amp;TEXT(C960,"dd.mm.yyyy") &amp;"_"&amp; 154.09,"")</f>
        <v>Logic5_06.04.2020_154.09</v>
      </c>
      <c r="T960" s="21" t="e">
        <f ca="1">IF(AND(S960&lt;&gt; "", COUNTIF(SAP!#REF!,S960)&gt;0),"Matched", "")</f>
        <v>#REF!</v>
      </c>
    </row>
    <row r="961" spans="1:20" hidden="1">
      <c r="A961" s="21">
        <v>11563327</v>
      </c>
      <c r="B961" s="22">
        <v>43927</v>
      </c>
      <c r="C961" s="22">
        <v>43927</v>
      </c>
      <c r="D961" s="21" t="s">
        <v>13</v>
      </c>
      <c r="E961" s="23">
        <v>0</v>
      </c>
      <c r="F961" s="23">
        <v>12.79</v>
      </c>
      <c r="G961" s="23">
        <v>0</v>
      </c>
      <c r="H961" s="23">
        <v>551305.29</v>
      </c>
      <c r="I961" s="21" t="s">
        <v>14</v>
      </c>
      <c r="J961" s="21" t="s">
        <v>15</v>
      </c>
      <c r="K961" s="21" t="str">
        <f t="shared" si="46"/>
        <v/>
      </c>
      <c r="L961" s="21" t="e">
        <f ca="1">IF(AND(K961&lt;&gt; "", COUNTIF(SAP!#REF!,K961)&gt;0),"Matched", "")</f>
        <v>#REF!</v>
      </c>
      <c r="M961" s="21" t="str">
        <f t="shared" si="47"/>
        <v/>
      </c>
      <c r="N961" s="21" t="e">
        <f ca="1">IF(AND(M961&lt;&gt; "", COUNTIF(SAP!#REF!,M961)&gt;0),"Matched", "")</f>
        <v>#REF!</v>
      </c>
      <c r="O961" s="21" t="str">
        <f t="shared" si="48"/>
        <v/>
      </c>
      <c r="P961" s="21" t="e">
        <f ca="1">IF(AND(O961&lt;&gt; "", COUNTIF(SAP!#REF!,O961)&gt;0),"Matched", "")</f>
        <v>#REF!</v>
      </c>
      <c r="R961" s="21" t="e">
        <f ca="1">IF(AND(Q961&lt;&gt; "", COUNTIF(SAP!#REF!,Q961)&gt;0),"Matched", "")</f>
        <v>#REF!</v>
      </c>
      <c r="S961" s="21" t="str">
        <f ca="1">IF(AND(D961="AD", I961="800TAX  "),"Logic5"&amp;"_"&amp;TEXT(C961,"dd.mm.yyyy") &amp;"_"&amp; 154.09,"")</f>
        <v>Logic5_06.04.2020_154.09</v>
      </c>
      <c r="T961" s="21" t="e">
        <f ca="1">IF(AND(S961&lt;&gt; "", COUNTIF(SAP!#REF!,S961)&gt;0),"Matched", "")</f>
        <v>#REF!</v>
      </c>
    </row>
    <row r="962" spans="1:20" hidden="1">
      <c r="A962" s="21">
        <v>11563327</v>
      </c>
      <c r="B962" s="22">
        <v>43927</v>
      </c>
      <c r="C962" s="22">
        <v>43927</v>
      </c>
      <c r="D962" s="21" t="s">
        <v>13</v>
      </c>
      <c r="E962" s="23">
        <v>0</v>
      </c>
      <c r="F962" s="23">
        <v>13.41</v>
      </c>
      <c r="G962" s="23">
        <v>0</v>
      </c>
      <c r="H962" s="23">
        <v>551291.88</v>
      </c>
      <c r="I962" s="21" t="s">
        <v>14</v>
      </c>
      <c r="J962" s="21" t="s">
        <v>15</v>
      </c>
      <c r="K962" s="21" t="str">
        <f t="shared" si="46"/>
        <v/>
      </c>
      <c r="L962" s="21" t="e">
        <f ca="1">IF(AND(K962&lt;&gt; "", COUNTIF(SAP!#REF!,K962)&gt;0),"Matched", "")</f>
        <v>#REF!</v>
      </c>
      <c r="M962" s="21" t="str">
        <f t="shared" si="47"/>
        <v/>
      </c>
      <c r="N962" s="21" t="e">
        <f ca="1">IF(AND(M962&lt;&gt; "", COUNTIF(SAP!#REF!,M962)&gt;0),"Matched", "")</f>
        <v>#REF!</v>
      </c>
      <c r="O962" s="21" t="str">
        <f t="shared" si="48"/>
        <v/>
      </c>
      <c r="P962" s="21" t="e">
        <f ca="1">IF(AND(O962&lt;&gt; "", COUNTIF(SAP!#REF!,O962)&gt;0),"Matched", "")</f>
        <v>#REF!</v>
      </c>
      <c r="R962" s="21" t="e">
        <f ca="1">IF(AND(Q962&lt;&gt; "", COUNTIF(SAP!#REF!,Q962)&gt;0),"Matched", "")</f>
        <v>#REF!</v>
      </c>
      <c r="S962" s="21" t="str">
        <f ca="1">IF(AND(D962="AD", I962="800TAX  "),"Logic5"&amp;"_"&amp;TEXT(C962,"dd.mm.yyyy") &amp;"_"&amp; 154.09,"")</f>
        <v>Logic5_06.04.2020_154.09</v>
      </c>
      <c r="T962" s="21" t="e">
        <f ca="1">IF(AND(S962&lt;&gt; "", COUNTIF(SAP!#REF!,S962)&gt;0),"Matched", "")</f>
        <v>#REF!</v>
      </c>
    </row>
    <row r="963" spans="1:20" hidden="1">
      <c r="A963" s="21">
        <v>11563327</v>
      </c>
      <c r="B963" s="22">
        <v>43927</v>
      </c>
      <c r="C963" s="22">
        <v>43927</v>
      </c>
      <c r="D963" s="21" t="s">
        <v>13</v>
      </c>
      <c r="E963" s="23">
        <v>0</v>
      </c>
      <c r="F963" s="23">
        <v>31.27</v>
      </c>
      <c r="G963" s="23">
        <v>0</v>
      </c>
      <c r="H963" s="23">
        <v>551260.61</v>
      </c>
      <c r="I963" s="21" t="s">
        <v>14</v>
      </c>
      <c r="J963" s="21" t="s">
        <v>15</v>
      </c>
      <c r="K963" s="21" t="str">
        <f t="shared" ref="K963:K1026" si="49">IF(D963="TF","Logic1"&amp;"_"&amp;TEXT(C963, "mm") &amp;"_"&amp; F963,"")</f>
        <v/>
      </c>
      <c r="L963" s="21" t="e">
        <f ca="1">IF(AND(K963&lt;&gt; "", COUNTIF(SAP!#REF!,K963)&gt;0),"Matched", "")</f>
        <v>#REF!</v>
      </c>
      <c r="M963" s="21" t="str">
        <f t="shared" si="47"/>
        <v/>
      </c>
      <c r="N963" s="21" t="e">
        <f ca="1">IF(AND(M963&lt;&gt; "", COUNTIF(SAP!#REF!,M963)&gt;0),"Matched", "")</f>
        <v>#REF!</v>
      </c>
      <c r="O963" s="21" t="str">
        <f t="shared" si="48"/>
        <v/>
      </c>
      <c r="P963" s="21" t="e">
        <f ca="1">IF(AND(O963&lt;&gt; "", COUNTIF(SAP!#REF!,O963)&gt;0),"Matched", "")</f>
        <v>#REF!</v>
      </c>
      <c r="R963" s="21" t="e">
        <f ca="1">IF(AND(Q963&lt;&gt; "", COUNTIF(SAP!#REF!,Q963)&gt;0),"Matched", "")</f>
        <v>#REF!</v>
      </c>
      <c r="S963" s="21" t="str">
        <f ca="1">IF(AND(D963="AD", I963="800TAX  "),"Logic5"&amp;"_"&amp;TEXT(C963,"dd.mm.yyyy") &amp;"_"&amp; 154.09,"")</f>
        <v>Logic5_06.04.2020_154.09</v>
      </c>
      <c r="T963" s="21" t="e">
        <f ca="1">IF(AND(S963&lt;&gt; "", COUNTIF(SAP!#REF!,S963)&gt;0),"Matched", "")</f>
        <v>#REF!</v>
      </c>
    </row>
    <row r="964" spans="1:20" hidden="1">
      <c r="A964" s="21">
        <v>11563327</v>
      </c>
      <c r="B964" s="22">
        <v>43927</v>
      </c>
      <c r="C964" s="22">
        <v>43927</v>
      </c>
      <c r="D964" s="21" t="s">
        <v>13</v>
      </c>
      <c r="E964" s="23">
        <v>0</v>
      </c>
      <c r="F964" s="23">
        <v>41.97</v>
      </c>
      <c r="G964" s="23">
        <v>0</v>
      </c>
      <c r="H964" s="23">
        <v>551218.64</v>
      </c>
      <c r="I964" s="21" t="s">
        <v>14</v>
      </c>
      <c r="J964" s="21" t="s">
        <v>15</v>
      </c>
      <c r="K964" s="21" t="str">
        <f t="shared" si="49"/>
        <v/>
      </c>
      <c r="L964" s="21" t="e">
        <f ca="1">IF(AND(K964&lt;&gt; "", COUNTIF(SAP!#REF!,K964)&gt;0),"Matched", "")</f>
        <v>#REF!</v>
      </c>
      <c r="M964" s="21" t="str">
        <f t="shared" si="47"/>
        <v/>
      </c>
      <c r="N964" s="21" t="e">
        <f ca="1">IF(AND(M964&lt;&gt; "", COUNTIF(SAP!#REF!,M964)&gt;0),"Matched", "")</f>
        <v>#REF!</v>
      </c>
      <c r="O964" s="21" t="str">
        <f t="shared" si="48"/>
        <v/>
      </c>
      <c r="P964" s="21" t="e">
        <f ca="1">IF(AND(O964&lt;&gt; "", COUNTIF(SAP!#REF!,O964)&gt;0),"Matched", "")</f>
        <v>#REF!</v>
      </c>
      <c r="R964" s="21" t="e">
        <f ca="1">IF(AND(Q964&lt;&gt; "", COUNTIF(SAP!#REF!,Q964)&gt;0),"Matched", "")</f>
        <v>#REF!</v>
      </c>
      <c r="S964" s="21" t="str">
        <f ca="1">IF(AND(D964="AD", I964="800TAX  "),"Logic5"&amp;"_"&amp;TEXT(C964,"dd.mm.yyyy") &amp;"_"&amp; 154.09,"")</f>
        <v>Logic5_06.04.2020_154.09</v>
      </c>
      <c r="T964" s="21" t="e">
        <f ca="1">IF(AND(S964&lt;&gt; "", COUNTIF(SAP!#REF!,S964)&gt;0),"Matched", "")</f>
        <v>#REF!</v>
      </c>
    </row>
    <row r="965" spans="1:20" hidden="1">
      <c r="A965" s="21">
        <v>11563327</v>
      </c>
      <c r="B965" s="22">
        <v>43927</v>
      </c>
      <c r="C965" s="22">
        <v>43927</v>
      </c>
      <c r="D965" s="21" t="s">
        <v>16</v>
      </c>
      <c r="E965" s="23">
        <v>0</v>
      </c>
      <c r="F965" s="23">
        <v>551218.64</v>
      </c>
      <c r="G965" s="23">
        <v>0</v>
      </c>
      <c r="H965" s="23">
        <v>0</v>
      </c>
      <c r="I965" s="21" t="s">
        <v>17</v>
      </c>
      <c r="J965" s="21" t="s">
        <v>18</v>
      </c>
      <c r="K965" s="21" t="str">
        <f t="shared" si="49"/>
        <v>Logic1_04_551218.64</v>
      </c>
      <c r="L965" s="21" t="e">
        <f ca="1">IF(AND(K965&lt;&gt; "", COUNTIF(SAP!#REF!,K965)&gt;0),"Matched", "")</f>
        <v>#REF!</v>
      </c>
    </row>
    <row r="966" spans="1:20" hidden="1">
      <c r="A966" s="21">
        <v>11563327</v>
      </c>
      <c r="B966" s="22">
        <v>43928</v>
      </c>
      <c r="C966" s="22">
        <v>43928</v>
      </c>
      <c r="D966" s="21" t="s">
        <v>10</v>
      </c>
      <c r="E966" s="23">
        <v>0</v>
      </c>
      <c r="F966" s="23">
        <v>0</v>
      </c>
      <c r="G966" s="23">
        <v>150.5</v>
      </c>
      <c r="H966" s="23">
        <v>150.5</v>
      </c>
      <c r="I966" s="21" t="s">
        <v>11</v>
      </c>
      <c r="J966" s="21" t="s">
        <v>12</v>
      </c>
      <c r="K966" s="21" t="str">
        <f t="shared" si="49"/>
        <v/>
      </c>
      <c r="L966" s="21" t="e">
        <f ca="1">IF(AND(K966&lt;&gt; "", COUNTIF(SAP!#REF!,K966)&gt;0),"Matched", "")</f>
        <v>#REF!</v>
      </c>
      <c r="M966" s="21" t="str">
        <f t="shared" ref="M966:M1029" si="50">IF(D966="TR","Logic2"&amp;"_"&amp;TEXT(C966,"dd.mm.yyyy") &amp;"_"&amp; F966,"")</f>
        <v/>
      </c>
      <c r="N966" s="21" t="e">
        <f ca="1">IF(AND(M966&lt;&gt; "", COUNTIF(SAP!#REF!,M966)&gt;0),"Matched", "")</f>
        <v>#REF!</v>
      </c>
      <c r="O966" s="21" t="str">
        <f t="shared" ref="O966:O1029" si="51">IF(D966="AF","Logic3"&amp;"_"&amp;G966,"")</f>
        <v/>
      </c>
      <c r="P966" s="21" t="e">
        <f ca="1">IF(AND(O966&lt;&gt; "", COUNTIF(SAP!#REF!,O966)&gt;0),"Matched", "")</f>
        <v>#REF!</v>
      </c>
      <c r="Q966" s="21" t="str">
        <f ca="1">IF(OR(D966="AC",D966="TR"),"Logic4"&amp;"_"&amp;TEXT(C966,"dd.mm.yyyy") &amp;"_"&amp; 978323.49,"")</f>
        <v>Logic4_07.04.2020_978323.49</v>
      </c>
      <c r="R966" s="21" t="e">
        <f ca="1">IF(AND(Q966&lt;&gt; "", COUNTIF(SAP!#REF!,Q966)&gt;0),"Matched", "")</f>
        <v>#REF!</v>
      </c>
    </row>
    <row r="967" spans="1:20" hidden="1">
      <c r="A967" s="21">
        <v>11563327</v>
      </c>
      <c r="B967" s="22">
        <v>43928</v>
      </c>
      <c r="C967" s="22">
        <v>43928</v>
      </c>
      <c r="D967" s="21" t="s">
        <v>10</v>
      </c>
      <c r="E967" s="23">
        <v>0</v>
      </c>
      <c r="F967" s="23">
        <v>0</v>
      </c>
      <c r="G967" s="23">
        <v>195</v>
      </c>
      <c r="H967" s="23">
        <v>345.5</v>
      </c>
      <c r="I967" s="21" t="s">
        <v>11</v>
      </c>
      <c r="J967" s="21" t="s">
        <v>12</v>
      </c>
      <c r="K967" s="21" t="str">
        <f t="shared" si="49"/>
        <v/>
      </c>
      <c r="L967" s="21" t="e">
        <f ca="1">IF(AND(K967&lt;&gt; "", COUNTIF(SAP!#REF!,K967)&gt;0),"Matched", "")</f>
        <v>#REF!</v>
      </c>
      <c r="M967" s="21" t="str">
        <f t="shared" si="50"/>
        <v/>
      </c>
      <c r="N967" s="21" t="e">
        <f ca="1">IF(AND(M967&lt;&gt; "", COUNTIF(SAP!#REF!,M967)&gt;0),"Matched", "")</f>
        <v>#REF!</v>
      </c>
      <c r="O967" s="21" t="str">
        <f t="shared" si="51"/>
        <v/>
      </c>
      <c r="P967" s="21" t="e">
        <f ca="1">IF(AND(O967&lt;&gt; "", COUNTIF(SAP!#REF!,O967)&gt;0),"Matched", "")</f>
        <v>#REF!</v>
      </c>
      <c r="Q967" s="21" t="str">
        <f ca="1">IF(OR(D967="AC",D967="TR"),"Logic4"&amp;"_"&amp;TEXT(C967,"dd.mm.yyyy") &amp;"_"&amp; 978323.49,"")</f>
        <v>Logic4_07.04.2020_978323.49</v>
      </c>
      <c r="R967" s="21" t="e">
        <f ca="1">IF(AND(Q967&lt;&gt; "", COUNTIF(SAP!#REF!,Q967)&gt;0),"Matched", "")</f>
        <v>#REF!</v>
      </c>
    </row>
    <row r="968" spans="1:20" hidden="1">
      <c r="A968" s="21">
        <v>11563327</v>
      </c>
      <c r="B968" s="22">
        <v>43928</v>
      </c>
      <c r="C968" s="22">
        <v>43928</v>
      </c>
      <c r="D968" s="21" t="s">
        <v>10</v>
      </c>
      <c r="E968" s="23">
        <v>0</v>
      </c>
      <c r="F968" s="23">
        <v>0</v>
      </c>
      <c r="G968" s="23">
        <v>350</v>
      </c>
      <c r="H968" s="23">
        <v>695.5</v>
      </c>
      <c r="I968" s="21" t="s">
        <v>11</v>
      </c>
      <c r="J968" s="21" t="s">
        <v>12</v>
      </c>
      <c r="K968" s="21" t="str">
        <f t="shared" si="49"/>
        <v/>
      </c>
      <c r="L968" s="21" t="e">
        <f ca="1">IF(AND(K968&lt;&gt; "", COUNTIF(SAP!#REF!,K968)&gt;0),"Matched", "")</f>
        <v>#REF!</v>
      </c>
      <c r="M968" s="21" t="str">
        <f t="shared" si="50"/>
        <v/>
      </c>
      <c r="N968" s="21" t="e">
        <f ca="1">IF(AND(M968&lt;&gt; "", COUNTIF(SAP!#REF!,M968)&gt;0),"Matched", "")</f>
        <v>#REF!</v>
      </c>
      <c r="O968" s="21" t="str">
        <f t="shared" si="51"/>
        <v/>
      </c>
      <c r="P968" s="21" t="e">
        <f ca="1">IF(AND(O968&lt;&gt; "", COUNTIF(SAP!#REF!,O968)&gt;0),"Matched", "")</f>
        <v>#REF!</v>
      </c>
      <c r="Q968" s="21" t="str">
        <f ca="1">IF(OR(D968="AC",D968="TR"),"Logic4"&amp;"_"&amp;TEXT(C968,"dd.mm.yyyy") &amp;"_"&amp; 978323.49,"")</f>
        <v>Logic4_07.04.2020_978323.49</v>
      </c>
      <c r="R968" s="21" t="e">
        <f ca="1">IF(AND(Q968&lt;&gt; "", COUNTIF(SAP!#REF!,Q968)&gt;0),"Matched", "")</f>
        <v>#REF!</v>
      </c>
    </row>
    <row r="969" spans="1:20" hidden="1">
      <c r="A969" s="21">
        <v>11563327</v>
      </c>
      <c r="B969" s="22">
        <v>43928</v>
      </c>
      <c r="C969" s="22">
        <v>43928</v>
      </c>
      <c r="D969" s="21" t="s">
        <v>10</v>
      </c>
      <c r="E969" s="23">
        <v>0</v>
      </c>
      <c r="F969" s="23">
        <v>0</v>
      </c>
      <c r="G969" s="23">
        <v>480</v>
      </c>
      <c r="H969" s="23">
        <v>1175.5</v>
      </c>
      <c r="I969" s="21" t="s">
        <v>11</v>
      </c>
      <c r="J969" s="21" t="s">
        <v>12</v>
      </c>
      <c r="K969" s="21" t="str">
        <f t="shared" si="49"/>
        <v/>
      </c>
      <c r="L969" s="21" t="e">
        <f ca="1">IF(AND(K969&lt;&gt; "", COUNTIF(SAP!#REF!,K969)&gt;0),"Matched", "")</f>
        <v>#REF!</v>
      </c>
      <c r="M969" s="21" t="str">
        <f t="shared" si="50"/>
        <v/>
      </c>
      <c r="N969" s="21" t="e">
        <f ca="1">IF(AND(M969&lt;&gt; "", COUNTIF(SAP!#REF!,M969)&gt;0),"Matched", "")</f>
        <v>#REF!</v>
      </c>
      <c r="O969" s="21" t="str">
        <f t="shared" si="51"/>
        <v/>
      </c>
      <c r="P969" s="21" t="e">
        <f ca="1">IF(AND(O969&lt;&gt; "", COUNTIF(SAP!#REF!,O969)&gt;0),"Matched", "")</f>
        <v>#REF!</v>
      </c>
      <c r="Q969" s="21" t="str">
        <f ca="1">IF(OR(D969="AC",D969="TR"),"Logic4"&amp;"_"&amp;TEXT(C969,"dd.mm.yyyy") &amp;"_"&amp; 978323.49,"")</f>
        <v>Logic4_07.04.2020_978323.49</v>
      </c>
      <c r="R969" s="21" t="e">
        <f ca="1">IF(AND(Q969&lt;&gt; "", COUNTIF(SAP!#REF!,Q969)&gt;0),"Matched", "")</f>
        <v>#REF!</v>
      </c>
    </row>
    <row r="970" spans="1:20" hidden="1">
      <c r="A970" s="21">
        <v>11563327</v>
      </c>
      <c r="B970" s="22">
        <v>43928</v>
      </c>
      <c r="C970" s="22">
        <v>43928</v>
      </c>
      <c r="D970" s="21" t="s">
        <v>10</v>
      </c>
      <c r="E970" s="23">
        <v>0</v>
      </c>
      <c r="F970" s="23">
        <v>0</v>
      </c>
      <c r="G970" s="23">
        <v>500</v>
      </c>
      <c r="H970" s="23">
        <v>1675.5</v>
      </c>
      <c r="I970" s="21" t="s">
        <v>11</v>
      </c>
      <c r="J970" s="21" t="s">
        <v>12</v>
      </c>
      <c r="K970" s="21" t="str">
        <f t="shared" si="49"/>
        <v/>
      </c>
      <c r="L970" s="21" t="e">
        <f ca="1">IF(AND(K970&lt;&gt; "", COUNTIF(SAP!#REF!,K970)&gt;0),"Matched", "")</f>
        <v>#REF!</v>
      </c>
      <c r="M970" s="21" t="str">
        <f t="shared" si="50"/>
        <v/>
      </c>
      <c r="N970" s="21" t="e">
        <f ca="1">IF(AND(M970&lt;&gt; "", COUNTIF(SAP!#REF!,M970)&gt;0),"Matched", "")</f>
        <v>#REF!</v>
      </c>
      <c r="O970" s="21" t="str">
        <f t="shared" si="51"/>
        <v/>
      </c>
      <c r="P970" s="21" t="e">
        <f ca="1">IF(AND(O970&lt;&gt; "", COUNTIF(SAP!#REF!,O970)&gt;0),"Matched", "")</f>
        <v>#REF!</v>
      </c>
      <c r="Q970" s="21" t="str">
        <f ca="1">IF(OR(D970="AC",D970="TR"),"Logic4"&amp;"_"&amp;TEXT(C970,"dd.mm.yyyy") &amp;"_"&amp; 978323.49,"")</f>
        <v>Logic4_07.04.2020_978323.49</v>
      </c>
      <c r="R970" s="21" t="e">
        <f ca="1">IF(AND(Q970&lt;&gt; "", COUNTIF(SAP!#REF!,Q970)&gt;0),"Matched", "")</f>
        <v>#REF!</v>
      </c>
    </row>
    <row r="971" spans="1:20" hidden="1">
      <c r="A971" s="21">
        <v>11563327</v>
      </c>
      <c r="B971" s="22">
        <v>43928</v>
      </c>
      <c r="C971" s="22">
        <v>43928</v>
      </c>
      <c r="D971" s="21" t="s">
        <v>10</v>
      </c>
      <c r="E971" s="23">
        <v>0</v>
      </c>
      <c r="F971" s="23">
        <v>0</v>
      </c>
      <c r="G971" s="23">
        <v>500</v>
      </c>
      <c r="H971" s="23">
        <v>2175.5</v>
      </c>
      <c r="I971" s="21" t="s">
        <v>11</v>
      </c>
      <c r="J971" s="21" t="s">
        <v>12</v>
      </c>
      <c r="K971" s="21" t="str">
        <f t="shared" si="49"/>
        <v/>
      </c>
      <c r="L971" s="21" t="e">
        <f ca="1">IF(AND(K971&lt;&gt; "", COUNTIF(SAP!#REF!,K971)&gt;0),"Matched", "")</f>
        <v>#REF!</v>
      </c>
      <c r="M971" s="21" t="str">
        <f t="shared" si="50"/>
        <v/>
      </c>
      <c r="N971" s="21" t="e">
        <f ca="1">IF(AND(M971&lt;&gt; "", COUNTIF(SAP!#REF!,M971)&gt;0),"Matched", "")</f>
        <v>#REF!</v>
      </c>
      <c r="O971" s="21" t="str">
        <f t="shared" si="51"/>
        <v/>
      </c>
      <c r="P971" s="21" t="e">
        <f ca="1">IF(AND(O971&lt;&gt; "", COUNTIF(SAP!#REF!,O971)&gt;0),"Matched", "")</f>
        <v>#REF!</v>
      </c>
      <c r="Q971" s="21" t="str">
        <f ca="1">IF(OR(D971="AC",D971="TR"),"Logic4"&amp;"_"&amp;TEXT(C971,"dd.mm.yyyy") &amp;"_"&amp; 978323.49,"")</f>
        <v>Logic4_07.04.2020_978323.49</v>
      </c>
      <c r="R971" s="21" t="e">
        <f ca="1">IF(AND(Q971&lt;&gt; "", COUNTIF(SAP!#REF!,Q971)&gt;0),"Matched", "")</f>
        <v>#REF!</v>
      </c>
    </row>
    <row r="972" spans="1:20" hidden="1">
      <c r="A972" s="21">
        <v>11563327</v>
      </c>
      <c r="B972" s="22">
        <v>43928</v>
      </c>
      <c r="C972" s="22">
        <v>43928</v>
      </c>
      <c r="D972" s="21" t="s">
        <v>10</v>
      </c>
      <c r="E972" s="23">
        <v>0</v>
      </c>
      <c r="F972" s="23">
        <v>0</v>
      </c>
      <c r="G972" s="23">
        <v>500</v>
      </c>
      <c r="H972" s="23">
        <v>2675.5</v>
      </c>
      <c r="I972" s="21" t="s">
        <v>11</v>
      </c>
      <c r="J972" s="21" t="s">
        <v>12</v>
      </c>
      <c r="K972" s="21" t="str">
        <f t="shared" si="49"/>
        <v/>
      </c>
      <c r="L972" s="21" t="e">
        <f ca="1">IF(AND(K972&lt;&gt; "", COUNTIF(SAP!#REF!,K972)&gt;0),"Matched", "")</f>
        <v>#REF!</v>
      </c>
      <c r="M972" s="21" t="str">
        <f t="shared" si="50"/>
        <v/>
      </c>
      <c r="N972" s="21" t="e">
        <f ca="1">IF(AND(M972&lt;&gt; "", COUNTIF(SAP!#REF!,M972)&gt;0),"Matched", "")</f>
        <v>#REF!</v>
      </c>
      <c r="O972" s="21" t="str">
        <f t="shared" si="51"/>
        <v/>
      </c>
      <c r="P972" s="21" t="e">
        <f ca="1">IF(AND(O972&lt;&gt; "", COUNTIF(SAP!#REF!,O972)&gt;0),"Matched", "")</f>
        <v>#REF!</v>
      </c>
      <c r="Q972" s="21" t="str">
        <f ca="1">IF(OR(D972="AC",D972="TR"),"Logic4"&amp;"_"&amp;TEXT(C972,"dd.mm.yyyy") &amp;"_"&amp; 978323.49,"")</f>
        <v>Logic4_07.04.2020_978323.49</v>
      </c>
      <c r="R972" s="21" t="e">
        <f ca="1">IF(AND(Q972&lt;&gt; "", COUNTIF(SAP!#REF!,Q972)&gt;0),"Matched", "")</f>
        <v>#REF!</v>
      </c>
    </row>
    <row r="973" spans="1:20" hidden="1">
      <c r="A973" s="21">
        <v>11563327</v>
      </c>
      <c r="B973" s="22">
        <v>43928</v>
      </c>
      <c r="C973" s="22">
        <v>43928</v>
      </c>
      <c r="D973" s="21" t="s">
        <v>10</v>
      </c>
      <c r="E973" s="23">
        <v>0</v>
      </c>
      <c r="F973" s="23">
        <v>0</v>
      </c>
      <c r="G973" s="23">
        <v>510</v>
      </c>
      <c r="H973" s="23">
        <v>3185.5</v>
      </c>
      <c r="I973" s="21" t="s">
        <v>11</v>
      </c>
      <c r="J973" s="21" t="s">
        <v>12</v>
      </c>
      <c r="K973" s="21" t="str">
        <f t="shared" si="49"/>
        <v/>
      </c>
      <c r="L973" s="21" t="e">
        <f ca="1">IF(AND(K973&lt;&gt; "", COUNTIF(SAP!#REF!,K973)&gt;0),"Matched", "")</f>
        <v>#REF!</v>
      </c>
      <c r="M973" s="21" t="str">
        <f t="shared" si="50"/>
        <v/>
      </c>
      <c r="N973" s="21" t="e">
        <f ca="1">IF(AND(M973&lt;&gt; "", COUNTIF(SAP!#REF!,M973)&gt;0),"Matched", "")</f>
        <v>#REF!</v>
      </c>
      <c r="O973" s="21" t="str">
        <f t="shared" si="51"/>
        <v/>
      </c>
      <c r="P973" s="21" t="e">
        <f ca="1">IF(AND(O973&lt;&gt; "", COUNTIF(SAP!#REF!,O973)&gt;0),"Matched", "")</f>
        <v>#REF!</v>
      </c>
      <c r="Q973" s="21" t="str">
        <f ca="1">IF(OR(D973="AC",D973="TR"),"Logic4"&amp;"_"&amp;TEXT(C973,"dd.mm.yyyy") &amp;"_"&amp; 978323.49,"")</f>
        <v>Logic4_07.04.2020_978323.49</v>
      </c>
      <c r="R973" s="21" t="e">
        <f ca="1">IF(AND(Q973&lt;&gt; "", COUNTIF(SAP!#REF!,Q973)&gt;0),"Matched", "")</f>
        <v>#REF!</v>
      </c>
    </row>
    <row r="974" spans="1:20" hidden="1">
      <c r="A974" s="21">
        <v>11563327</v>
      </c>
      <c r="B974" s="22">
        <v>43928</v>
      </c>
      <c r="C974" s="22">
        <v>43928</v>
      </c>
      <c r="D974" s="21" t="s">
        <v>10</v>
      </c>
      <c r="E974" s="23">
        <v>0</v>
      </c>
      <c r="F974" s="23">
        <v>0</v>
      </c>
      <c r="G974" s="23">
        <v>560</v>
      </c>
      <c r="H974" s="23">
        <v>3745.5</v>
      </c>
      <c r="I974" s="21" t="s">
        <v>11</v>
      </c>
      <c r="J974" s="21" t="s">
        <v>12</v>
      </c>
      <c r="K974" s="21" t="str">
        <f t="shared" si="49"/>
        <v/>
      </c>
      <c r="L974" s="21" t="e">
        <f ca="1">IF(AND(K974&lt;&gt; "", COUNTIF(SAP!#REF!,K974)&gt;0),"Matched", "")</f>
        <v>#REF!</v>
      </c>
      <c r="M974" s="21" t="str">
        <f t="shared" si="50"/>
        <v/>
      </c>
      <c r="N974" s="21" t="e">
        <f ca="1">IF(AND(M974&lt;&gt; "", COUNTIF(SAP!#REF!,M974)&gt;0),"Matched", "")</f>
        <v>#REF!</v>
      </c>
      <c r="O974" s="21" t="str">
        <f t="shared" si="51"/>
        <v/>
      </c>
      <c r="P974" s="21" t="e">
        <f ca="1">IF(AND(O974&lt;&gt; "", COUNTIF(SAP!#REF!,O974)&gt;0),"Matched", "")</f>
        <v>#REF!</v>
      </c>
      <c r="Q974" s="21" t="str">
        <f ca="1">IF(OR(D974="AC",D974="TR"),"Logic4"&amp;"_"&amp;TEXT(C974,"dd.mm.yyyy") &amp;"_"&amp; 978323.49,"")</f>
        <v>Logic4_07.04.2020_978323.49</v>
      </c>
      <c r="R974" s="21" t="e">
        <f ca="1">IF(AND(Q974&lt;&gt; "", COUNTIF(SAP!#REF!,Q974)&gt;0),"Matched", "")</f>
        <v>#REF!</v>
      </c>
    </row>
    <row r="975" spans="1:20" hidden="1">
      <c r="A975" s="21">
        <v>11563327</v>
      </c>
      <c r="B975" s="22">
        <v>43928</v>
      </c>
      <c r="C975" s="22">
        <v>43928</v>
      </c>
      <c r="D975" s="21" t="s">
        <v>10</v>
      </c>
      <c r="E975" s="23">
        <v>0</v>
      </c>
      <c r="F975" s="23">
        <v>0</v>
      </c>
      <c r="G975" s="23">
        <v>610</v>
      </c>
      <c r="H975" s="23">
        <v>4355.5</v>
      </c>
      <c r="I975" s="21" t="s">
        <v>11</v>
      </c>
      <c r="J975" s="21" t="s">
        <v>12</v>
      </c>
      <c r="K975" s="21" t="str">
        <f t="shared" si="49"/>
        <v/>
      </c>
      <c r="L975" s="21" t="e">
        <f ca="1">IF(AND(K975&lt;&gt; "", COUNTIF(SAP!#REF!,K975)&gt;0),"Matched", "")</f>
        <v>#REF!</v>
      </c>
      <c r="M975" s="21" t="str">
        <f t="shared" si="50"/>
        <v/>
      </c>
      <c r="N975" s="21" t="e">
        <f ca="1">IF(AND(M975&lt;&gt; "", COUNTIF(SAP!#REF!,M975)&gt;0),"Matched", "")</f>
        <v>#REF!</v>
      </c>
      <c r="O975" s="21" t="str">
        <f t="shared" si="51"/>
        <v/>
      </c>
      <c r="P975" s="21" t="e">
        <f ca="1">IF(AND(O975&lt;&gt; "", COUNTIF(SAP!#REF!,O975)&gt;0),"Matched", "")</f>
        <v>#REF!</v>
      </c>
      <c r="Q975" s="21" t="str">
        <f ca="1">IF(OR(D975="AC",D975="TR"),"Logic4"&amp;"_"&amp;TEXT(C975,"dd.mm.yyyy") &amp;"_"&amp; 978323.49,"")</f>
        <v>Logic4_07.04.2020_978323.49</v>
      </c>
      <c r="R975" s="21" t="e">
        <f ca="1">IF(AND(Q975&lt;&gt; "", COUNTIF(SAP!#REF!,Q975)&gt;0),"Matched", "")</f>
        <v>#REF!</v>
      </c>
    </row>
    <row r="976" spans="1:20" hidden="1">
      <c r="A976" s="21">
        <v>11563327</v>
      </c>
      <c r="B976" s="22">
        <v>43928</v>
      </c>
      <c r="C976" s="22">
        <v>43928</v>
      </c>
      <c r="D976" s="21" t="s">
        <v>10</v>
      </c>
      <c r="E976" s="23">
        <v>0</v>
      </c>
      <c r="F976" s="23">
        <v>0</v>
      </c>
      <c r="G976" s="23">
        <v>650</v>
      </c>
      <c r="H976" s="23">
        <v>5005.5</v>
      </c>
      <c r="I976" s="21" t="s">
        <v>11</v>
      </c>
      <c r="J976" s="21" t="s">
        <v>12</v>
      </c>
      <c r="K976" s="21" t="str">
        <f t="shared" si="49"/>
        <v/>
      </c>
      <c r="L976" s="21" t="e">
        <f ca="1">IF(AND(K976&lt;&gt; "", COUNTIF(SAP!#REF!,K976)&gt;0),"Matched", "")</f>
        <v>#REF!</v>
      </c>
      <c r="M976" s="21" t="str">
        <f t="shared" si="50"/>
        <v/>
      </c>
      <c r="N976" s="21" t="e">
        <f ca="1">IF(AND(M976&lt;&gt; "", COUNTIF(SAP!#REF!,M976)&gt;0),"Matched", "")</f>
        <v>#REF!</v>
      </c>
      <c r="O976" s="21" t="str">
        <f t="shared" si="51"/>
        <v/>
      </c>
      <c r="P976" s="21" t="e">
        <f ca="1">IF(AND(O976&lt;&gt; "", COUNTIF(SAP!#REF!,O976)&gt;0),"Matched", "")</f>
        <v>#REF!</v>
      </c>
      <c r="Q976" s="21" t="str">
        <f ca="1">IF(OR(D976="AC",D976="TR"),"Logic4"&amp;"_"&amp;TEXT(C976,"dd.mm.yyyy") &amp;"_"&amp; 978323.49,"")</f>
        <v>Logic4_07.04.2020_978323.49</v>
      </c>
      <c r="R976" s="21" t="e">
        <f ca="1">IF(AND(Q976&lt;&gt; "", COUNTIF(SAP!#REF!,Q976)&gt;0),"Matched", "")</f>
        <v>#REF!</v>
      </c>
    </row>
    <row r="977" spans="1:18" hidden="1">
      <c r="A977" s="21">
        <v>11563327</v>
      </c>
      <c r="B977" s="22">
        <v>43928</v>
      </c>
      <c r="C977" s="22">
        <v>43928</v>
      </c>
      <c r="D977" s="21" t="s">
        <v>10</v>
      </c>
      <c r="E977" s="23">
        <v>0</v>
      </c>
      <c r="F977" s="23">
        <v>0</v>
      </c>
      <c r="G977" s="23">
        <v>700</v>
      </c>
      <c r="H977" s="23">
        <v>5705.5</v>
      </c>
      <c r="I977" s="21" t="s">
        <v>11</v>
      </c>
      <c r="J977" s="21" t="s">
        <v>12</v>
      </c>
      <c r="K977" s="21" t="str">
        <f t="shared" si="49"/>
        <v/>
      </c>
      <c r="L977" s="21" t="e">
        <f ca="1">IF(AND(K977&lt;&gt; "", COUNTIF(SAP!#REF!,K977)&gt;0),"Matched", "")</f>
        <v>#REF!</v>
      </c>
      <c r="M977" s="21" t="str">
        <f t="shared" si="50"/>
        <v/>
      </c>
      <c r="N977" s="21" t="e">
        <f ca="1">IF(AND(M977&lt;&gt; "", COUNTIF(SAP!#REF!,M977)&gt;0),"Matched", "")</f>
        <v>#REF!</v>
      </c>
      <c r="O977" s="21" t="str">
        <f t="shared" si="51"/>
        <v/>
      </c>
      <c r="P977" s="21" t="e">
        <f ca="1">IF(AND(O977&lt;&gt; "", COUNTIF(SAP!#REF!,O977)&gt;0),"Matched", "")</f>
        <v>#REF!</v>
      </c>
      <c r="Q977" s="21" t="str">
        <f ca="1">IF(OR(D977="AC",D977="TR"),"Logic4"&amp;"_"&amp;TEXT(C977,"dd.mm.yyyy") &amp;"_"&amp; 978323.49,"")</f>
        <v>Logic4_07.04.2020_978323.49</v>
      </c>
      <c r="R977" s="21" t="e">
        <f ca="1">IF(AND(Q977&lt;&gt; "", COUNTIF(SAP!#REF!,Q977)&gt;0),"Matched", "")</f>
        <v>#REF!</v>
      </c>
    </row>
    <row r="978" spans="1:18" hidden="1">
      <c r="A978" s="21">
        <v>11563327</v>
      </c>
      <c r="B978" s="22">
        <v>43928</v>
      </c>
      <c r="C978" s="22">
        <v>43928</v>
      </c>
      <c r="D978" s="21" t="s">
        <v>10</v>
      </c>
      <c r="E978" s="23">
        <v>0</v>
      </c>
      <c r="F978" s="23">
        <v>0</v>
      </c>
      <c r="G978" s="23">
        <v>713</v>
      </c>
      <c r="H978" s="23">
        <v>6418.5</v>
      </c>
      <c r="I978" s="21" t="s">
        <v>11</v>
      </c>
      <c r="J978" s="21" t="s">
        <v>12</v>
      </c>
      <c r="K978" s="21" t="str">
        <f t="shared" si="49"/>
        <v/>
      </c>
      <c r="L978" s="21" t="e">
        <f ca="1">IF(AND(K978&lt;&gt; "", COUNTIF(SAP!#REF!,K978)&gt;0),"Matched", "")</f>
        <v>#REF!</v>
      </c>
      <c r="M978" s="21" t="str">
        <f t="shared" si="50"/>
        <v/>
      </c>
      <c r="N978" s="21" t="e">
        <f ca="1">IF(AND(M978&lt;&gt; "", COUNTIF(SAP!#REF!,M978)&gt;0),"Matched", "")</f>
        <v>#REF!</v>
      </c>
      <c r="O978" s="21" t="str">
        <f t="shared" si="51"/>
        <v/>
      </c>
      <c r="P978" s="21" t="e">
        <f ca="1">IF(AND(O978&lt;&gt; "", COUNTIF(SAP!#REF!,O978)&gt;0),"Matched", "")</f>
        <v>#REF!</v>
      </c>
      <c r="Q978" s="21" t="str">
        <f ca="1">IF(OR(D978="AC",D978="TR"),"Logic4"&amp;"_"&amp;TEXT(C978,"dd.mm.yyyy") &amp;"_"&amp; 978323.49,"")</f>
        <v>Logic4_07.04.2020_978323.49</v>
      </c>
      <c r="R978" s="21" t="e">
        <f ca="1">IF(AND(Q978&lt;&gt; "", COUNTIF(SAP!#REF!,Q978)&gt;0),"Matched", "")</f>
        <v>#REF!</v>
      </c>
    </row>
    <row r="979" spans="1:18" hidden="1">
      <c r="A979" s="21">
        <v>11563327</v>
      </c>
      <c r="B979" s="22">
        <v>43928</v>
      </c>
      <c r="C979" s="22">
        <v>43928</v>
      </c>
      <c r="D979" s="21" t="s">
        <v>10</v>
      </c>
      <c r="E979" s="23">
        <v>0</v>
      </c>
      <c r="F979" s="23">
        <v>0</v>
      </c>
      <c r="G979" s="23">
        <v>800</v>
      </c>
      <c r="H979" s="23">
        <v>7218.5</v>
      </c>
      <c r="I979" s="21" t="s">
        <v>11</v>
      </c>
      <c r="J979" s="21" t="s">
        <v>12</v>
      </c>
      <c r="K979" s="21" t="str">
        <f t="shared" si="49"/>
        <v/>
      </c>
      <c r="L979" s="21" t="e">
        <f ca="1">IF(AND(K979&lt;&gt; "", COUNTIF(SAP!#REF!,K979)&gt;0),"Matched", "")</f>
        <v>#REF!</v>
      </c>
      <c r="M979" s="21" t="str">
        <f t="shared" si="50"/>
        <v/>
      </c>
      <c r="N979" s="21" t="e">
        <f ca="1">IF(AND(M979&lt;&gt; "", COUNTIF(SAP!#REF!,M979)&gt;0),"Matched", "")</f>
        <v>#REF!</v>
      </c>
      <c r="O979" s="21" t="str">
        <f t="shared" si="51"/>
        <v/>
      </c>
      <c r="P979" s="21" t="e">
        <f ca="1">IF(AND(O979&lt;&gt; "", COUNTIF(SAP!#REF!,O979)&gt;0),"Matched", "")</f>
        <v>#REF!</v>
      </c>
      <c r="Q979" s="21" t="str">
        <f ca="1">IF(OR(D979="AC",D979="TR"),"Logic4"&amp;"_"&amp;TEXT(C979,"dd.mm.yyyy") &amp;"_"&amp; 978323.49,"")</f>
        <v>Logic4_07.04.2020_978323.49</v>
      </c>
      <c r="R979" s="21" t="e">
        <f ca="1">IF(AND(Q979&lt;&gt; "", COUNTIF(SAP!#REF!,Q979)&gt;0),"Matched", "")</f>
        <v>#REF!</v>
      </c>
    </row>
    <row r="980" spans="1:18" hidden="1">
      <c r="A980" s="21">
        <v>11563327</v>
      </c>
      <c r="B980" s="22">
        <v>43928</v>
      </c>
      <c r="C980" s="22">
        <v>43928</v>
      </c>
      <c r="D980" s="21" t="s">
        <v>10</v>
      </c>
      <c r="E980" s="23">
        <v>0</v>
      </c>
      <c r="F980" s="23">
        <v>0</v>
      </c>
      <c r="G980" s="23">
        <v>880</v>
      </c>
      <c r="H980" s="23">
        <v>8098.5</v>
      </c>
      <c r="I980" s="21" t="s">
        <v>11</v>
      </c>
      <c r="J980" s="21" t="s">
        <v>12</v>
      </c>
      <c r="K980" s="21" t="str">
        <f t="shared" si="49"/>
        <v/>
      </c>
      <c r="L980" s="21" t="e">
        <f ca="1">IF(AND(K980&lt;&gt; "", COUNTIF(SAP!#REF!,K980)&gt;0),"Matched", "")</f>
        <v>#REF!</v>
      </c>
      <c r="M980" s="21" t="str">
        <f t="shared" si="50"/>
        <v/>
      </c>
      <c r="N980" s="21" t="e">
        <f ca="1">IF(AND(M980&lt;&gt; "", COUNTIF(SAP!#REF!,M980)&gt;0),"Matched", "")</f>
        <v>#REF!</v>
      </c>
      <c r="O980" s="21" t="str">
        <f t="shared" si="51"/>
        <v/>
      </c>
      <c r="P980" s="21" t="e">
        <f ca="1">IF(AND(O980&lt;&gt; "", COUNTIF(SAP!#REF!,O980)&gt;0),"Matched", "")</f>
        <v>#REF!</v>
      </c>
      <c r="Q980" s="21" t="str">
        <f ca="1">IF(OR(D980="AC",D980="TR"),"Logic4"&amp;"_"&amp;TEXT(C980,"dd.mm.yyyy") &amp;"_"&amp; 978323.49,"")</f>
        <v>Logic4_07.04.2020_978323.49</v>
      </c>
      <c r="R980" s="21" t="e">
        <f ca="1">IF(AND(Q980&lt;&gt; "", COUNTIF(SAP!#REF!,Q980)&gt;0),"Matched", "")</f>
        <v>#REF!</v>
      </c>
    </row>
    <row r="981" spans="1:18" hidden="1">
      <c r="A981" s="21">
        <v>11563327</v>
      </c>
      <c r="B981" s="22">
        <v>43928</v>
      </c>
      <c r="C981" s="22">
        <v>43928</v>
      </c>
      <c r="D981" s="21" t="s">
        <v>10</v>
      </c>
      <c r="E981" s="23">
        <v>0</v>
      </c>
      <c r="F981" s="23">
        <v>0</v>
      </c>
      <c r="G981" s="23">
        <v>1040</v>
      </c>
      <c r="H981" s="23">
        <v>9138.5</v>
      </c>
      <c r="I981" s="21" t="s">
        <v>11</v>
      </c>
      <c r="J981" s="21" t="s">
        <v>12</v>
      </c>
      <c r="K981" s="21" t="str">
        <f t="shared" si="49"/>
        <v/>
      </c>
      <c r="L981" s="21" t="e">
        <f ca="1">IF(AND(K981&lt;&gt; "", COUNTIF(SAP!#REF!,K981)&gt;0),"Matched", "")</f>
        <v>#REF!</v>
      </c>
      <c r="M981" s="21" t="str">
        <f t="shared" si="50"/>
        <v/>
      </c>
      <c r="N981" s="21" t="e">
        <f ca="1">IF(AND(M981&lt;&gt; "", COUNTIF(SAP!#REF!,M981)&gt;0),"Matched", "")</f>
        <v>#REF!</v>
      </c>
      <c r="O981" s="21" t="str">
        <f t="shared" si="51"/>
        <v/>
      </c>
      <c r="P981" s="21" t="e">
        <f ca="1">IF(AND(O981&lt;&gt; "", COUNTIF(SAP!#REF!,O981)&gt;0),"Matched", "")</f>
        <v>#REF!</v>
      </c>
      <c r="Q981" s="21" t="str">
        <f ca="1">IF(OR(D981="AC",D981="TR"),"Logic4"&amp;"_"&amp;TEXT(C981,"dd.mm.yyyy") &amp;"_"&amp; 978323.49,"")</f>
        <v>Logic4_07.04.2020_978323.49</v>
      </c>
      <c r="R981" s="21" t="e">
        <f ca="1">IF(AND(Q981&lt;&gt; "", COUNTIF(SAP!#REF!,Q981)&gt;0),"Matched", "")</f>
        <v>#REF!</v>
      </c>
    </row>
    <row r="982" spans="1:18" hidden="1">
      <c r="A982" s="21">
        <v>11563327</v>
      </c>
      <c r="B982" s="22">
        <v>43928</v>
      </c>
      <c r="C982" s="22">
        <v>43928</v>
      </c>
      <c r="D982" s="21" t="s">
        <v>10</v>
      </c>
      <c r="E982" s="23">
        <v>0</v>
      </c>
      <c r="F982" s="23">
        <v>0</v>
      </c>
      <c r="G982" s="23">
        <v>1100</v>
      </c>
      <c r="H982" s="23">
        <v>10238.5</v>
      </c>
      <c r="I982" s="21" t="s">
        <v>11</v>
      </c>
      <c r="J982" s="21" t="s">
        <v>12</v>
      </c>
      <c r="K982" s="21" t="str">
        <f t="shared" si="49"/>
        <v/>
      </c>
      <c r="L982" s="21" t="e">
        <f ca="1">IF(AND(K982&lt;&gt; "", COUNTIF(SAP!#REF!,K982)&gt;0),"Matched", "")</f>
        <v>#REF!</v>
      </c>
      <c r="M982" s="21" t="str">
        <f t="shared" si="50"/>
        <v/>
      </c>
      <c r="N982" s="21" t="e">
        <f ca="1">IF(AND(M982&lt;&gt; "", COUNTIF(SAP!#REF!,M982)&gt;0),"Matched", "")</f>
        <v>#REF!</v>
      </c>
      <c r="O982" s="21" t="str">
        <f t="shared" si="51"/>
        <v/>
      </c>
      <c r="P982" s="21" t="e">
        <f ca="1">IF(AND(O982&lt;&gt; "", COUNTIF(SAP!#REF!,O982)&gt;0),"Matched", "")</f>
        <v>#REF!</v>
      </c>
      <c r="Q982" s="21" t="str">
        <f ca="1">IF(OR(D982="AC",D982="TR"),"Logic4"&amp;"_"&amp;TEXT(C982,"dd.mm.yyyy") &amp;"_"&amp; 978323.49,"")</f>
        <v>Logic4_07.04.2020_978323.49</v>
      </c>
      <c r="R982" s="21" t="e">
        <f ca="1">IF(AND(Q982&lt;&gt; "", COUNTIF(SAP!#REF!,Q982)&gt;0),"Matched", "")</f>
        <v>#REF!</v>
      </c>
    </row>
    <row r="983" spans="1:18" hidden="1">
      <c r="A983" s="21">
        <v>11563327</v>
      </c>
      <c r="B983" s="22">
        <v>43928</v>
      </c>
      <c r="C983" s="22">
        <v>43928</v>
      </c>
      <c r="D983" s="21" t="s">
        <v>10</v>
      </c>
      <c r="E983" s="23">
        <v>0</v>
      </c>
      <c r="F983" s="23">
        <v>0</v>
      </c>
      <c r="G983" s="23">
        <v>1150</v>
      </c>
      <c r="H983" s="23">
        <v>11388.5</v>
      </c>
      <c r="I983" s="21" t="s">
        <v>11</v>
      </c>
      <c r="J983" s="21" t="s">
        <v>12</v>
      </c>
      <c r="K983" s="21" t="str">
        <f t="shared" si="49"/>
        <v/>
      </c>
      <c r="L983" s="21" t="e">
        <f ca="1">IF(AND(K983&lt;&gt; "", COUNTIF(SAP!#REF!,K983)&gt;0),"Matched", "")</f>
        <v>#REF!</v>
      </c>
      <c r="M983" s="21" t="str">
        <f t="shared" si="50"/>
        <v/>
      </c>
      <c r="N983" s="21" t="e">
        <f ca="1">IF(AND(M983&lt;&gt; "", COUNTIF(SAP!#REF!,M983)&gt;0),"Matched", "")</f>
        <v>#REF!</v>
      </c>
      <c r="O983" s="21" t="str">
        <f t="shared" si="51"/>
        <v/>
      </c>
      <c r="P983" s="21" t="e">
        <f ca="1">IF(AND(O983&lt;&gt; "", COUNTIF(SAP!#REF!,O983)&gt;0),"Matched", "")</f>
        <v>#REF!</v>
      </c>
      <c r="Q983" s="21" t="str">
        <f ca="1">IF(OR(D983="AC",D983="TR"),"Logic4"&amp;"_"&amp;TEXT(C983,"dd.mm.yyyy") &amp;"_"&amp; 978323.49,"")</f>
        <v>Logic4_07.04.2020_978323.49</v>
      </c>
      <c r="R983" s="21" t="e">
        <f ca="1">IF(AND(Q983&lt;&gt; "", COUNTIF(SAP!#REF!,Q983)&gt;0),"Matched", "")</f>
        <v>#REF!</v>
      </c>
    </row>
    <row r="984" spans="1:18" hidden="1">
      <c r="A984" s="21">
        <v>11563327</v>
      </c>
      <c r="B984" s="22">
        <v>43928</v>
      </c>
      <c r="C984" s="22">
        <v>43928</v>
      </c>
      <c r="D984" s="21" t="s">
        <v>10</v>
      </c>
      <c r="E984" s="23">
        <v>0</v>
      </c>
      <c r="F984" s="23">
        <v>0</v>
      </c>
      <c r="G984" s="23">
        <v>1157.3</v>
      </c>
      <c r="H984" s="23">
        <v>12545.8</v>
      </c>
      <c r="I984" s="21" t="s">
        <v>11</v>
      </c>
      <c r="J984" s="21" t="s">
        <v>12</v>
      </c>
      <c r="K984" s="21" t="str">
        <f t="shared" si="49"/>
        <v/>
      </c>
      <c r="L984" s="21" t="e">
        <f ca="1">IF(AND(K984&lt;&gt; "", COUNTIF(SAP!#REF!,K984)&gt;0),"Matched", "")</f>
        <v>#REF!</v>
      </c>
      <c r="M984" s="21" t="str">
        <f t="shared" si="50"/>
        <v/>
      </c>
      <c r="N984" s="21" t="e">
        <f ca="1">IF(AND(M984&lt;&gt; "", COUNTIF(SAP!#REF!,M984)&gt;0),"Matched", "")</f>
        <v>#REF!</v>
      </c>
      <c r="O984" s="21" t="str">
        <f t="shared" si="51"/>
        <v/>
      </c>
      <c r="P984" s="21" t="e">
        <f ca="1">IF(AND(O984&lt;&gt; "", COUNTIF(SAP!#REF!,O984)&gt;0),"Matched", "")</f>
        <v>#REF!</v>
      </c>
      <c r="Q984" s="21" t="str">
        <f ca="1">IF(OR(D984="AC",D984="TR"),"Logic4"&amp;"_"&amp;TEXT(C984,"dd.mm.yyyy") &amp;"_"&amp; 978323.49,"")</f>
        <v>Logic4_07.04.2020_978323.49</v>
      </c>
      <c r="R984" s="21" t="e">
        <f ca="1">IF(AND(Q984&lt;&gt; "", COUNTIF(SAP!#REF!,Q984)&gt;0),"Matched", "")</f>
        <v>#REF!</v>
      </c>
    </row>
    <row r="985" spans="1:18" hidden="1">
      <c r="A985" s="21">
        <v>11563327</v>
      </c>
      <c r="B985" s="22">
        <v>43928</v>
      </c>
      <c r="C985" s="22">
        <v>43928</v>
      </c>
      <c r="D985" s="21" t="s">
        <v>10</v>
      </c>
      <c r="E985" s="23">
        <v>0</v>
      </c>
      <c r="F985" s="23">
        <v>0</v>
      </c>
      <c r="G985" s="23">
        <v>1180</v>
      </c>
      <c r="H985" s="23">
        <v>13725.8</v>
      </c>
      <c r="I985" s="21" t="s">
        <v>11</v>
      </c>
      <c r="J985" s="21" t="s">
        <v>12</v>
      </c>
      <c r="K985" s="21" t="str">
        <f t="shared" si="49"/>
        <v/>
      </c>
      <c r="L985" s="21" t="e">
        <f ca="1">IF(AND(K985&lt;&gt; "", COUNTIF(SAP!#REF!,K985)&gt;0),"Matched", "")</f>
        <v>#REF!</v>
      </c>
      <c r="M985" s="21" t="str">
        <f t="shared" si="50"/>
        <v/>
      </c>
      <c r="N985" s="21" t="e">
        <f ca="1">IF(AND(M985&lt;&gt; "", COUNTIF(SAP!#REF!,M985)&gt;0),"Matched", "")</f>
        <v>#REF!</v>
      </c>
      <c r="O985" s="21" t="str">
        <f t="shared" si="51"/>
        <v/>
      </c>
      <c r="P985" s="21" t="e">
        <f ca="1">IF(AND(O985&lt;&gt; "", COUNTIF(SAP!#REF!,O985)&gt;0),"Matched", "")</f>
        <v>#REF!</v>
      </c>
      <c r="Q985" s="21" t="str">
        <f ca="1">IF(OR(D985="AC",D985="TR"),"Logic4"&amp;"_"&amp;TEXT(C985,"dd.mm.yyyy") &amp;"_"&amp; 978323.49,"")</f>
        <v>Logic4_07.04.2020_978323.49</v>
      </c>
      <c r="R985" s="21" t="e">
        <f ca="1">IF(AND(Q985&lt;&gt; "", COUNTIF(SAP!#REF!,Q985)&gt;0),"Matched", "")</f>
        <v>#REF!</v>
      </c>
    </row>
    <row r="986" spans="1:18" hidden="1">
      <c r="A986" s="21">
        <v>11563327</v>
      </c>
      <c r="B986" s="22">
        <v>43928</v>
      </c>
      <c r="C986" s="22">
        <v>43928</v>
      </c>
      <c r="D986" s="21" t="s">
        <v>10</v>
      </c>
      <c r="E986" s="23">
        <v>0</v>
      </c>
      <c r="F986" s="23">
        <v>0</v>
      </c>
      <c r="G986" s="23">
        <v>1200</v>
      </c>
      <c r="H986" s="23">
        <v>14925.8</v>
      </c>
      <c r="I986" s="21" t="s">
        <v>11</v>
      </c>
      <c r="J986" s="21" t="s">
        <v>12</v>
      </c>
      <c r="K986" s="21" t="str">
        <f t="shared" si="49"/>
        <v/>
      </c>
      <c r="L986" s="21" t="e">
        <f ca="1">IF(AND(K986&lt;&gt; "", COUNTIF(SAP!#REF!,K986)&gt;0),"Matched", "")</f>
        <v>#REF!</v>
      </c>
      <c r="M986" s="21" t="str">
        <f t="shared" si="50"/>
        <v/>
      </c>
      <c r="N986" s="21" t="e">
        <f ca="1">IF(AND(M986&lt;&gt; "", COUNTIF(SAP!#REF!,M986)&gt;0),"Matched", "")</f>
        <v>#REF!</v>
      </c>
      <c r="O986" s="21" t="str">
        <f t="shared" si="51"/>
        <v/>
      </c>
      <c r="P986" s="21" t="e">
        <f ca="1">IF(AND(O986&lt;&gt; "", COUNTIF(SAP!#REF!,O986)&gt;0),"Matched", "")</f>
        <v>#REF!</v>
      </c>
      <c r="Q986" s="21" t="str">
        <f ca="1">IF(OR(D986="AC",D986="TR"),"Logic4"&amp;"_"&amp;TEXT(C986,"dd.mm.yyyy") &amp;"_"&amp; 978323.49,"")</f>
        <v>Logic4_07.04.2020_978323.49</v>
      </c>
      <c r="R986" s="21" t="e">
        <f ca="1">IF(AND(Q986&lt;&gt; "", COUNTIF(SAP!#REF!,Q986)&gt;0),"Matched", "")</f>
        <v>#REF!</v>
      </c>
    </row>
    <row r="987" spans="1:18" hidden="1">
      <c r="A987" s="21">
        <v>11563327</v>
      </c>
      <c r="B987" s="22">
        <v>43928</v>
      </c>
      <c r="C987" s="22">
        <v>43928</v>
      </c>
      <c r="D987" s="21" t="s">
        <v>10</v>
      </c>
      <c r="E987" s="23">
        <v>0</v>
      </c>
      <c r="F987" s="23">
        <v>0</v>
      </c>
      <c r="G987" s="23">
        <v>1200</v>
      </c>
      <c r="H987" s="23">
        <v>16125.8</v>
      </c>
      <c r="I987" s="21" t="s">
        <v>11</v>
      </c>
      <c r="J987" s="21" t="s">
        <v>12</v>
      </c>
      <c r="K987" s="21" t="str">
        <f t="shared" si="49"/>
        <v/>
      </c>
      <c r="L987" s="21" t="e">
        <f ca="1">IF(AND(K987&lt;&gt; "", COUNTIF(SAP!#REF!,K987)&gt;0),"Matched", "")</f>
        <v>#REF!</v>
      </c>
      <c r="M987" s="21" t="str">
        <f t="shared" si="50"/>
        <v/>
      </c>
      <c r="N987" s="21" t="e">
        <f ca="1">IF(AND(M987&lt;&gt; "", COUNTIF(SAP!#REF!,M987)&gt;0),"Matched", "")</f>
        <v>#REF!</v>
      </c>
      <c r="O987" s="21" t="str">
        <f t="shared" si="51"/>
        <v/>
      </c>
      <c r="P987" s="21" t="e">
        <f ca="1">IF(AND(O987&lt;&gt; "", COUNTIF(SAP!#REF!,O987)&gt;0),"Matched", "")</f>
        <v>#REF!</v>
      </c>
      <c r="Q987" s="21" t="str">
        <f ca="1">IF(OR(D987="AC",D987="TR"),"Logic4"&amp;"_"&amp;TEXT(C987,"dd.mm.yyyy") &amp;"_"&amp; 978323.49,"")</f>
        <v>Logic4_07.04.2020_978323.49</v>
      </c>
      <c r="R987" s="21" t="e">
        <f ca="1">IF(AND(Q987&lt;&gt; "", COUNTIF(SAP!#REF!,Q987)&gt;0),"Matched", "")</f>
        <v>#REF!</v>
      </c>
    </row>
    <row r="988" spans="1:18" hidden="1">
      <c r="A988" s="21">
        <v>11563327</v>
      </c>
      <c r="B988" s="22">
        <v>43928</v>
      </c>
      <c r="C988" s="22">
        <v>43928</v>
      </c>
      <c r="D988" s="21" t="s">
        <v>10</v>
      </c>
      <c r="E988" s="23">
        <v>0</v>
      </c>
      <c r="F988" s="23">
        <v>0</v>
      </c>
      <c r="G988" s="23">
        <v>1240</v>
      </c>
      <c r="H988" s="23">
        <v>17365.8</v>
      </c>
      <c r="I988" s="21" t="s">
        <v>11</v>
      </c>
      <c r="J988" s="21" t="s">
        <v>12</v>
      </c>
      <c r="K988" s="21" t="str">
        <f t="shared" si="49"/>
        <v/>
      </c>
      <c r="L988" s="21" t="e">
        <f ca="1">IF(AND(K988&lt;&gt; "", COUNTIF(SAP!#REF!,K988)&gt;0),"Matched", "")</f>
        <v>#REF!</v>
      </c>
      <c r="M988" s="21" t="str">
        <f t="shared" si="50"/>
        <v/>
      </c>
      <c r="N988" s="21" t="e">
        <f ca="1">IF(AND(M988&lt;&gt; "", COUNTIF(SAP!#REF!,M988)&gt;0),"Matched", "")</f>
        <v>#REF!</v>
      </c>
      <c r="O988" s="21" t="str">
        <f t="shared" si="51"/>
        <v/>
      </c>
      <c r="P988" s="21" t="e">
        <f ca="1">IF(AND(O988&lt;&gt; "", COUNTIF(SAP!#REF!,O988)&gt;0),"Matched", "")</f>
        <v>#REF!</v>
      </c>
      <c r="Q988" s="21" t="str">
        <f ca="1">IF(OR(D988="AC",D988="TR"),"Logic4"&amp;"_"&amp;TEXT(C988,"dd.mm.yyyy") &amp;"_"&amp; 978323.49,"")</f>
        <v>Logic4_07.04.2020_978323.49</v>
      </c>
      <c r="R988" s="21" t="e">
        <f ca="1">IF(AND(Q988&lt;&gt; "", COUNTIF(SAP!#REF!,Q988)&gt;0),"Matched", "")</f>
        <v>#REF!</v>
      </c>
    </row>
    <row r="989" spans="1:18" hidden="1">
      <c r="A989" s="21">
        <v>11563327</v>
      </c>
      <c r="B989" s="22">
        <v>43928</v>
      </c>
      <c r="C989" s="22">
        <v>43928</v>
      </c>
      <c r="D989" s="21" t="s">
        <v>10</v>
      </c>
      <c r="E989" s="23">
        <v>0</v>
      </c>
      <c r="F989" s="23">
        <v>0</v>
      </c>
      <c r="G989" s="23">
        <v>1250</v>
      </c>
      <c r="H989" s="23">
        <v>18615.8</v>
      </c>
      <c r="I989" s="21" t="s">
        <v>11</v>
      </c>
      <c r="J989" s="21" t="s">
        <v>12</v>
      </c>
      <c r="K989" s="21" t="str">
        <f t="shared" si="49"/>
        <v/>
      </c>
      <c r="L989" s="21" t="e">
        <f ca="1">IF(AND(K989&lt;&gt; "", COUNTIF(SAP!#REF!,K989)&gt;0),"Matched", "")</f>
        <v>#REF!</v>
      </c>
      <c r="M989" s="21" t="str">
        <f t="shared" si="50"/>
        <v/>
      </c>
      <c r="N989" s="21" t="e">
        <f ca="1">IF(AND(M989&lt;&gt; "", COUNTIF(SAP!#REF!,M989)&gt;0),"Matched", "")</f>
        <v>#REF!</v>
      </c>
      <c r="O989" s="21" t="str">
        <f t="shared" si="51"/>
        <v/>
      </c>
      <c r="P989" s="21" t="e">
        <f ca="1">IF(AND(O989&lt;&gt; "", COUNTIF(SAP!#REF!,O989)&gt;0),"Matched", "")</f>
        <v>#REF!</v>
      </c>
      <c r="Q989" s="21" t="str">
        <f ca="1">IF(OR(D989="AC",D989="TR"),"Logic4"&amp;"_"&amp;TEXT(C989,"dd.mm.yyyy") &amp;"_"&amp; 978323.49,"")</f>
        <v>Logic4_07.04.2020_978323.49</v>
      </c>
      <c r="R989" s="21" t="e">
        <f ca="1">IF(AND(Q989&lt;&gt; "", COUNTIF(SAP!#REF!,Q989)&gt;0),"Matched", "")</f>
        <v>#REF!</v>
      </c>
    </row>
    <row r="990" spans="1:18" hidden="1">
      <c r="A990" s="21">
        <v>11563327</v>
      </c>
      <c r="B990" s="22">
        <v>43928</v>
      </c>
      <c r="C990" s="22">
        <v>43928</v>
      </c>
      <c r="D990" s="21" t="s">
        <v>10</v>
      </c>
      <c r="E990" s="23">
        <v>0</v>
      </c>
      <c r="F990" s="23">
        <v>0</v>
      </c>
      <c r="G990" s="23">
        <v>1260</v>
      </c>
      <c r="H990" s="23">
        <v>19875.8</v>
      </c>
      <c r="I990" s="21" t="s">
        <v>11</v>
      </c>
      <c r="J990" s="21" t="s">
        <v>12</v>
      </c>
      <c r="K990" s="21" t="str">
        <f t="shared" si="49"/>
        <v/>
      </c>
      <c r="L990" s="21" t="e">
        <f ca="1">IF(AND(K990&lt;&gt; "", COUNTIF(SAP!#REF!,K990)&gt;0),"Matched", "")</f>
        <v>#REF!</v>
      </c>
      <c r="M990" s="21" t="str">
        <f t="shared" si="50"/>
        <v/>
      </c>
      <c r="N990" s="21" t="e">
        <f ca="1">IF(AND(M990&lt;&gt; "", COUNTIF(SAP!#REF!,M990)&gt;0),"Matched", "")</f>
        <v>#REF!</v>
      </c>
      <c r="O990" s="21" t="str">
        <f t="shared" si="51"/>
        <v/>
      </c>
      <c r="P990" s="21" t="e">
        <f ca="1">IF(AND(O990&lt;&gt; "", COUNTIF(SAP!#REF!,O990)&gt;0),"Matched", "")</f>
        <v>#REF!</v>
      </c>
      <c r="Q990" s="21" t="str">
        <f ca="1">IF(OR(D990="AC",D990="TR"),"Logic4"&amp;"_"&amp;TEXT(C990,"dd.mm.yyyy") &amp;"_"&amp; 978323.49,"")</f>
        <v>Logic4_07.04.2020_978323.49</v>
      </c>
      <c r="R990" s="21" t="e">
        <f ca="1">IF(AND(Q990&lt;&gt; "", COUNTIF(SAP!#REF!,Q990)&gt;0),"Matched", "")</f>
        <v>#REF!</v>
      </c>
    </row>
    <row r="991" spans="1:18" hidden="1">
      <c r="A991" s="21">
        <v>11563327</v>
      </c>
      <c r="B991" s="22">
        <v>43928</v>
      </c>
      <c r="C991" s="22">
        <v>43928</v>
      </c>
      <c r="D991" s="21" t="s">
        <v>10</v>
      </c>
      <c r="E991" s="23">
        <v>0</v>
      </c>
      <c r="F991" s="23">
        <v>0</v>
      </c>
      <c r="G991" s="23">
        <v>1400</v>
      </c>
      <c r="H991" s="23">
        <v>21275.8</v>
      </c>
      <c r="I991" s="21" t="s">
        <v>11</v>
      </c>
      <c r="J991" s="21" t="s">
        <v>12</v>
      </c>
      <c r="K991" s="21" t="str">
        <f t="shared" si="49"/>
        <v/>
      </c>
      <c r="L991" s="21" t="e">
        <f ca="1">IF(AND(K991&lt;&gt; "", COUNTIF(SAP!#REF!,K991)&gt;0),"Matched", "")</f>
        <v>#REF!</v>
      </c>
      <c r="M991" s="21" t="str">
        <f t="shared" si="50"/>
        <v/>
      </c>
      <c r="N991" s="21" t="e">
        <f ca="1">IF(AND(M991&lt;&gt; "", COUNTIF(SAP!#REF!,M991)&gt;0),"Matched", "")</f>
        <v>#REF!</v>
      </c>
      <c r="O991" s="21" t="str">
        <f t="shared" si="51"/>
        <v/>
      </c>
      <c r="P991" s="21" t="e">
        <f ca="1">IF(AND(O991&lt;&gt; "", COUNTIF(SAP!#REF!,O991)&gt;0),"Matched", "")</f>
        <v>#REF!</v>
      </c>
      <c r="Q991" s="21" t="str">
        <f ca="1">IF(OR(D991="AC",D991="TR"),"Logic4"&amp;"_"&amp;TEXT(C991,"dd.mm.yyyy") &amp;"_"&amp; 978323.49,"")</f>
        <v>Logic4_07.04.2020_978323.49</v>
      </c>
      <c r="R991" s="21" t="e">
        <f ca="1">IF(AND(Q991&lt;&gt; "", COUNTIF(SAP!#REF!,Q991)&gt;0),"Matched", "")</f>
        <v>#REF!</v>
      </c>
    </row>
    <row r="992" spans="1:18" hidden="1">
      <c r="A992" s="21">
        <v>11563327</v>
      </c>
      <c r="B992" s="22">
        <v>43928</v>
      </c>
      <c r="C992" s="22">
        <v>43928</v>
      </c>
      <c r="D992" s="21" t="s">
        <v>10</v>
      </c>
      <c r="E992" s="23">
        <v>0</v>
      </c>
      <c r="F992" s="23">
        <v>0</v>
      </c>
      <c r="G992" s="23">
        <v>1400</v>
      </c>
      <c r="H992" s="23">
        <v>22675.8</v>
      </c>
      <c r="I992" s="21" t="s">
        <v>11</v>
      </c>
      <c r="J992" s="21" t="s">
        <v>12</v>
      </c>
      <c r="K992" s="21" t="str">
        <f t="shared" si="49"/>
        <v/>
      </c>
      <c r="L992" s="21" t="e">
        <f ca="1">IF(AND(K992&lt;&gt; "", COUNTIF(SAP!#REF!,K992)&gt;0),"Matched", "")</f>
        <v>#REF!</v>
      </c>
      <c r="M992" s="21" t="str">
        <f t="shared" si="50"/>
        <v/>
      </c>
      <c r="N992" s="21" t="e">
        <f ca="1">IF(AND(M992&lt;&gt; "", COUNTIF(SAP!#REF!,M992)&gt;0),"Matched", "")</f>
        <v>#REF!</v>
      </c>
      <c r="O992" s="21" t="str">
        <f t="shared" si="51"/>
        <v/>
      </c>
      <c r="P992" s="21" t="e">
        <f ca="1">IF(AND(O992&lt;&gt; "", COUNTIF(SAP!#REF!,O992)&gt;0),"Matched", "")</f>
        <v>#REF!</v>
      </c>
      <c r="Q992" s="21" t="str">
        <f ca="1">IF(OR(D992="AC",D992="TR"),"Logic4"&amp;"_"&amp;TEXT(C992,"dd.mm.yyyy") &amp;"_"&amp; 978323.49,"")</f>
        <v>Logic4_07.04.2020_978323.49</v>
      </c>
      <c r="R992" s="21" t="e">
        <f ca="1">IF(AND(Q992&lt;&gt; "", COUNTIF(SAP!#REF!,Q992)&gt;0),"Matched", "")</f>
        <v>#REF!</v>
      </c>
    </row>
    <row r="993" spans="1:18" hidden="1">
      <c r="A993" s="21">
        <v>11563327</v>
      </c>
      <c r="B993" s="22">
        <v>43928</v>
      </c>
      <c r="C993" s="22">
        <v>43928</v>
      </c>
      <c r="D993" s="21" t="s">
        <v>10</v>
      </c>
      <c r="E993" s="23">
        <v>0</v>
      </c>
      <c r="F993" s="23">
        <v>0</v>
      </c>
      <c r="G993" s="23">
        <v>1480</v>
      </c>
      <c r="H993" s="23">
        <v>24155.8</v>
      </c>
      <c r="I993" s="21" t="s">
        <v>11</v>
      </c>
      <c r="J993" s="21" t="s">
        <v>12</v>
      </c>
      <c r="K993" s="21" t="str">
        <f t="shared" si="49"/>
        <v/>
      </c>
      <c r="L993" s="21" t="e">
        <f ca="1">IF(AND(K993&lt;&gt; "", COUNTIF(SAP!#REF!,K993)&gt;0),"Matched", "")</f>
        <v>#REF!</v>
      </c>
      <c r="M993" s="21" t="str">
        <f t="shared" si="50"/>
        <v/>
      </c>
      <c r="N993" s="21" t="e">
        <f ca="1">IF(AND(M993&lt;&gt; "", COUNTIF(SAP!#REF!,M993)&gt;0),"Matched", "")</f>
        <v>#REF!</v>
      </c>
      <c r="O993" s="21" t="str">
        <f t="shared" si="51"/>
        <v/>
      </c>
      <c r="P993" s="21" t="e">
        <f ca="1">IF(AND(O993&lt;&gt; "", COUNTIF(SAP!#REF!,O993)&gt;0),"Matched", "")</f>
        <v>#REF!</v>
      </c>
      <c r="Q993" s="21" t="str">
        <f ca="1">IF(OR(D993="AC",D993="TR"),"Logic4"&amp;"_"&amp;TEXT(C993,"dd.mm.yyyy") &amp;"_"&amp; 978323.49,"")</f>
        <v>Logic4_07.04.2020_978323.49</v>
      </c>
      <c r="R993" s="21" t="e">
        <f ca="1">IF(AND(Q993&lt;&gt; "", COUNTIF(SAP!#REF!,Q993)&gt;0),"Matched", "")</f>
        <v>#REF!</v>
      </c>
    </row>
    <row r="994" spans="1:18" hidden="1">
      <c r="A994" s="21">
        <v>11563327</v>
      </c>
      <c r="B994" s="22">
        <v>43928</v>
      </c>
      <c r="C994" s="22">
        <v>43928</v>
      </c>
      <c r="D994" s="21" t="s">
        <v>10</v>
      </c>
      <c r="E994" s="23">
        <v>0</v>
      </c>
      <c r="F994" s="23">
        <v>0</v>
      </c>
      <c r="G994" s="23">
        <v>1560</v>
      </c>
      <c r="H994" s="23">
        <v>25715.8</v>
      </c>
      <c r="I994" s="21" t="s">
        <v>11</v>
      </c>
      <c r="J994" s="21" t="s">
        <v>12</v>
      </c>
      <c r="K994" s="21" t="str">
        <f t="shared" si="49"/>
        <v/>
      </c>
      <c r="L994" s="21" t="e">
        <f ca="1">IF(AND(K994&lt;&gt; "", COUNTIF(SAP!#REF!,K994)&gt;0),"Matched", "")</f>
        <v>#REF!</v>
      </c>
      <c r="M994" s="21" t="str">
        <f t="shared" si="50"/>
        <v/>
      </c>
      <c r="N994" s="21" t="e">
        <f ca="1">IF(AND(M994&lt;&gt; "", COUNTIF(SAP!#REF!,M994)&gt;0),"Matched", "")</f>
        <v>#REF!</v>
      </c>
      <c r="O994" s="21" t="str">
        <f t="shared" si="51"/>
        <v/>
      </c>
      <c r="P994" s="21" t="e">
        <f ca="1">IF(AND(O994&lt;&gt; "", COUNTIF(SAP!#REF!,O994)&gt;0),"Matched", "")</f>
        <v>#REF!</v>
      </c>
      <c r="Q994" s="21" t="str">
        <f ca="1">IF(OR(D994="AC",D994="TR"),"Logic4"&amp;"_"&amp;TEXT(C994,"dd.mm.yyyy") &amp;"_"&amp; 978323.49,"")</f>
        <v>Logic4_07.04.2020_978323.49</v>
      </c>
      <c r="R994" s="21" t="e">
        <f ca="1">IF(AND(Q994&lt;&gt; "", COUNTIF(SAP!#REF!,Q994)&gt;0),"Matched", "")</f>
        <v>#REF!</v>
      </c>
    </row>
    <row r="995" spans="1:18" hidden="1">
      <c r="A995" s="21">
        <v>11563327</v>
      </c>
      <c r="B995" s="22">
        <v>43928</v>
      </c>
      <c r="C995" s="22">
        <v>43928</v>
      </c>
      <c r="D995" s="21" t="s">
        <v>10</v>
      </c>
      <c r="E995" s="23">
        <v>0</v>
      </c>
      <c r="F995" s="23">
        <v>0</v>
      </c>
      <c r="G995" s="23">
        <v>1585.5</v>
      </c>
      <c r="H995" s="23">
        <v>27301.3</v>
      </c>
      <c r="I995" s="21" t="s">
        <v>11</v>
      </c>
      <c r="J995" s="21" t="s">
        <v>12</v>
      </c>
      <c r="K995" s="21" t="str">
        <f t="shared" si="49"/>
        <v/>
      </c>
      <c r="L995" s="21" t="e">
        <f ca="1">IF(AND(K995&lt;&gt; "", COUNTIF(SAP!#REF!,K995)&gt;0),"Matched", "")</f>
        <v>#REF!</v>
      </c>
      <c r="M995" s="21" t="str">
        <f t="shared" si="50"/>
        <v/>
      </c>
      <c r="N995" s="21" t="e">
        <f ca="1">IF(AND(M995&lt;&gt; "", COUNTIF(SAP!#REF!,M995)&gt;0),"Matched", "")</f>
        <v>#REF!</v>
      </c>
      <c r="O995" s="21" t="str">
        <f t="shared" si="51"/>
        <v/>
      </c>
      <c r="P995" s="21" t="e">
        <f ca="1">IF(AND(O995&lt;&gt; "", COUNTIF(SAP!#REF!,O995)&gt;0),"Matched", "")</f>
        <v>#REF!</v>
      </c>
      <c r="Q995" s="21" t="str">
        <f ca="1">IF(OR(D995="AC",D995="TR"),"Logic4"&amp;"_"&amp;TEXT(C995,"dd.mm.yyyy") &amp;"_"&amp; 978323.49,"")</f>
        <v>Logic4_07.04.2020_978323.49</v>
      </c>
      <c r="R995" s="21" t="e">
        <f ca="1">IF(AND(Q995&lt;&gt; "", COUNTIF(SAP!#REF!,Q995)&gt;0),"Matched", "")</f>
        <v>#REF!</v>
      </c>
    </row>
    <row r="996" spans="1:18" hidden="1">
      <c r="A996" s="21">
        <v>11563327</v>
      </c>
      <c r="B996" s="22">
        <v>43928</v>
      </c>
      <c r="C996" s="22">
        <v>43928</v>
      </c>
      <c r="D996" s="21" t="s">
        <v>10</v>
      </c>
      <c r="E996" s="23">
        <v>0</v>
      </c>
      <c r="F996" s="23">
        <v>0</v>
      </c>
      <c r="G996" s="23">
        <v>1620</v>
      </c>
      <c r="H996" s="23">
        <v>28921.3</v>
      </c>
      <c r="I996" s="21" t="s">
        <v>11</v>
      </c>
      <c r="J996" s="21" t="s">
        <v>12</v>
      </c>
      <c r="K996" s="21" t="str">
        <f t="shared" si="49"/>
        <v/>
      </c>
      <c r="L996" s="21" t="e">
        <f ca="1">IF(AND(K996&lt;&gt; "", COUNTIF(SAP!#REF!,K996)&gt;0),"Matched", "")</f>
        <v>#REF!</v>
      </c>
      <c r="M996" s="21" t="str">
        <f t="shared" si="50"/>
        <v/>
      </c>
      <c r="N996" s="21" t="e">
        <f ca="1">IF(AND(M996&lt;&gt; "", COUNTIF(SAP!#REF!,M996)&gt;0),"Matched", "")</f>
        <v>#REF!</v>
      </c>
      <c r="O996" s="21" t="str">
        <f t="shared" si="51"/>
        <v/>
      </c>
      <c r="P996" s="21" t="e">
        <f ca="1">IF(AND(O996&lt;&gt; "", COUNTIF(SAP!#REF!,O996)&gt;0),"Matched", "")</f>
        <v>#REF!</v>
      </c>
      <c r="Q996" s="21" t="str">
        <f ca="1">IF(OR(D996="AC",D996="TR"),"Logic4"&amp;"_"&amp;TEXT(C996,"dd.mm.yyyy") &amp;"_"&amp; 978323.49,"")</f>
        <v>Logic4_07.04.2020_978323.49</v>
      </c>
      <c r="R996" s="21" t="e">
        <f ca="1">IF(AND(Q996&lt;&gt; "", COUNTIF(SAP!#REF!,Q996)&gt;0),"Matched", "")</f>
        <v>#REF!</v>
      </c>
    </row>
    <row r="997" spans="1:18" hidden="1">
      <c r="A997" s="21">
        <v>11563327</v>
      </c>
      <c r="B997" s="22">
        <v>43928</v>
      </c>
      <c r="C997" s="22">
        <v>43928</v>
      </c>
      <c r="D997" s="21" t="s">
        <v>10</v>
      </c>
      <c r="E997" s="23">
        <v>0</v>
      </c>
      <c r="F997" s="23">
        <v>0</v>
      </c>
      <c r="G997" s="23">
        <v>1649.3</v>
      </c>
      <c r="H997" s="23">
        <v>30570.6</v>
      </c>
      <c r="I997" s="21" t="s">
        <v>11</v>
      </c>
      <c r="J997" s="21" t="s">
        <v>12</v>
      </c>
      <c r="K997" s="21" t="str">
        <f t="shared" si="49"/>
        <v/>
      </c>
      <c r="L997" s="21" t="e">
        <f ca="1">IF(AND(K997&lt;&gt; "", COUNTIF(SAP!#REF!,K997)&gt;0),"Matched", "")</f>
        <v>#REF!</v>
      </c>
      <c r="M997" s="21" t="str">
        <f t="shared" si="50"/>
        <v/>
      </c>
      <c r="N997" s="21" t="e">
        <f ca="1">IF(AND(M997&lt;&gt; "", COUNTIF(SAP!#REF!,M997)&gt;0),"Matched", "")</f>
        <v>#REF!</v>
      </c>
      <c r="O997" s="21" t="str">
        <f t="shared" si="51"/>
        <v/>
      </c>
      <c r="P997" s="21" t="e">
        <f ca="1">IF(AND(O997&lt;&gt; "", COUNTIF(SAP!#REF!,O997)&gt;0),"Matched", "")</f>
        <v>#REF!</v>
      </c>
      <c r="Q997" s="21" t="str">
        <f ca="1">IF(OR(D997="AC",D997="TR"),"Logic4"&amp;"_"&amp;TEXT(C997,"dd.mm.yyyy") &amp;"_"&amp; 978323.49,"")</f>
        <v>Logic4_07.04.2020_978323.49</v>
      </c>
      <c r="R997" s="21" t="e">
        <f ca="1">IF(AND(Q997&lt;&gt; "", COUNTIF(SAP!#REF!,Q997)&gt;0),"Matched", "")</f>
        <v>#REF!</v>
      </c>
    </row>
    <row r="998" spans="1:18" hidden="1">
      <c r="A998" s="21">
        <v>11563327</v>
      </c>
      <c r="B998" s="22">
        <v>43928</v>
      </c>
      <c r="C998" s="22">
        <v>43928</v>
      </c>
      <c r="D998" s="21" t="s">
        <v>10</v>
      </c>
      <c r="E998" s="23">
        <v>0</v>
      </c>
      <c r="F998" s="23">
        <v>0</v>
      </c>
      <c r="G998" s="23">
        <v>1700</v>
      </c>
      <c r="H998" s="23">
        <v>32270.6</v>
      </c>
      <c r="I998" s="21" t="s">
        <v>11</v>
      </c>
      <c r="J998" s="21" t="s">
        <v>12</v>
      </c>
      <c r="K998" s="21" t="str">
        <f t="shared" si="49"/>
        <v/>
      </c>
      <c r="L998" s="21" t="e">
        <f ca="1">IF(AND(K998&lt;&gt; "", COUNTIF(SAP!#REF!,K998)&gt;0),"Matched", "")</f>
        <v>#REF!</v>
      </c>
      <c r="M998" s="21" t="str">
        <f t="shared" si="50"/>
        <v/>
      </c>
      <c r="N998" s="21" t="e">
        <f ca="1">IF(AND(M998&lt;&gt; "", COUNTIF(SAP!#REF!,M998)&gt;0),"Matched", "")</f>
        <v>#REF!</v>
      </c>
      <c r="O998" s="21" t="str">
        <f t="shared" si="51"/>
        <v/>
      </c>
      <c r="P998" s="21" t="e">
        <f ca="1">IF(AND(O998&lt;&gt; "", COUNTIF(SAP!#REF!,O998)&gt;0),"Matched", "")</f>
        <v>#REF!</v>
      </c>
      <c r="Q998" s="21" t="str">
        <f ca="1">IF(OR(D998="AC",D998="TR"),"Logic4"&amp;"_"&amp;TEXT(C998,"dd.mm.yyyy") &amp;"_"&amp; 978323.49,"")</f>
        <v>Logic4_07.04.2020_978323.49</v>
      </c>
      <c r="R998" s="21" t="e">
        <f ca="1">IF(AND(Q998&lt;&gt; "", COUNTIF(SAP!#REF!,Q998)&gt;0),"Matched", "")</f>
        <v>#REF!</v>
      </c>
    </row>
    <row r="999" spans="1:18" hidden="1">
      <c r="A999" s="21">
        <v>11563327</v>
      </c>
      <c r="B999" s="22">
        <v>43928</v>
      </c>
      <c r="C999" s="22">
        <v>43928</v>
      </c>
      <c r="D999" s="21" t="s">
        <v>10</v>
      </c>
      <c r="E999" s="23">
        <v>0</v>
      </c>
      <c r="F999" s="23">
        <v>0</v>
      </c>
      <c r="G999" s="23">
        <v>1770</v>
      </c>
      <c r="H999" s="23">
        <v>34040.6</v>
      </c>
      <c r="I999" s="21" t="s">
        <v>11</v>
      </c>
      <c r="J999" s="21" t="s">
        <v>12</v>
      </c>
      <c r="K999" s="21" t="str">
        <f t="shared" si="49"/>
        <v/>
      </c>
      <c r="L999" s="21" t="e">
        <f ca="1">IF(AND(K999&lt;&gt; "", COUNTIF(SAP!#REF!,K999)&gt;0),"Matched", "")</f>
        <v>#REF!</v>
      </c>
      <c r="M999" s="21" t="str">
        <f t="shared" si="50"/>
        <v/>
      </c>
      <c r="N999" s="21" t="e">
        <f ca="1">IF(AND(M999&lt;&gt; "", COUNTIF(SAP!#REF!,M999)&gt;0),"Matched", "")</f>
        <v>#REF!</v>
      </c>
      <c r="O999" s="21" t="str">
        <f t="shared" si="51"/>
        <v/>
      </c>
      <c r="P999" s="21" t="e">
        <f ca="1">IF(AND(O999&lt;&gt; "", COUNTIF(SAP!#REF!,O999)&gt;0),"Matched", "")</f>
        <v>#REF!</v>
      </c>
      <c r="Q999" s="21" t="str">
        <f ca="1">IF(OR(D999="AC",D999="TR"),"Logic4"&amp;"_"&amp;TEXT(C999,"dd.mm.yyyy") &amp;"_"&amp; 978323.49,"")</f>
        <v>Logic4_07.04.2020_978323.49</v>
      </c>
      <c r="R999" s="21" t="e">
        <f ca="1">IF(AND(Q999&lt;&gt; "", COUNTIF(SAP!#REF!,Q999)&gt;0),"Matched", "")</f>
        <v>#REF!</v>
      </c>
    </row>
    <row r="1000" spans="1:18" hidden="1">
      <c r="A1000" s="21">
        <v>11563327</v>
      </c>
      <c r="B1000" s="22">
        <v>43928</v>
      </c>
      <c r="C1000" s="22">
        <v>43928</v>
      </c>
      <c r="D1000" s="21" t="s">
        <v>10</v>
      </c>
      <c r="E1000" s="23">
        <v>0</v>
      </c>
      <c r="F1000" s="23">
        <v>0</v>
      </c>
      <c r="G1000" s="23">
        <v>1795</v>
      </c>
      <c r="H1000" s="23">
        <v>35835.599999999999</v>
      </c>
      <c r="I1000" s="21" t="s">
        <v>11</v>
      </c>
      <c r="J1000" s="21" t="s">
        <v>12</v>
      </c>
      <c r="K1000" s="21" t="str">
        <f t="shared" si="49"/>
        <v/>
      </c>
      <c r="L1000" s="21" t="e">
        <f ca="1">IF(AND(K1000&lt;&gt; "", COUNTIF(SAP!#REF!,K1000)&gt;0),"Matched", "")</f>
        <v>#REF!</v>
      </c>
      <c r="M1000" s="21" t="str">
        <f t="shared" si="50"/>
        <v/>
      </c>
      <c r="N1000" s="21" t="e">
        <f ca="1">IF(AND(M1000&lt;&gt; "", COUNTIF(SAP!#REF!,M1000)&gt;0),"Matched", "")</f>
        <v>#REF!</v>
      </c>
      <c r="O1000" s="21" t="str">
        <f t="shared" si="51"/>
        <v/>
      </c>
      <c r="P1000" s="21" t="e">
        <f ca="1">IF(AND(O1000&lt;&gt; "", COUNTIF(SAP!#REF!,O1000)&gt;0),"Matched", "")</f>
        <v>#REF!</v>
      </c>
      <c r="Q1000" s="21" t="str">
        <f ca="1">IF(OR(D1000="AC",D1000="TR"),"Logic4"&amp;"_"&amp;TEXT(C1000,"dd.mm.yyyy") &amp;"_"&amp; 978323.49,"")</f>
        <v>Logic4_07.04.2020_978323.49</v>
      </c>
      <c r="R1000" s="21" t="e">
        <f ca="1">IF(AND(Q1000&lt;&gt; "", COUNTIF(SAP!#REF!,Q1000)&gt;0),"Matched", "")</f>
        <v>#REF!</v>
      </c>
    </row>
    <row r="1001" spans="1:18" hidden="1">
      <c r="A1001" s="21">
        <v>11563327</v>
      </c>
      <c r="B1001" s="22">
        <v>43928</v>
      </c>
      <c r="C1001" s="22">
        <v>43928</v>
      </c>
      <c r="D1001" s="21" t="s">
        <v>10</v>
      </c>
      <c r="E1001" s="23">
        <v>0</v>
      </c>
      <c r="F1001" s="23">
        <v>0</v>
      </c>
      <c r="G1001" s="23">
        <v>1830</v>
      </c>
      <c r="H1001" s="23">
        <v>37665.599999999999</v>
      </c>
      <c r="I1001" s="21" t="s">
        <v>11</v>
      </c>
      <c r="J1001" s="21" t="s">
        <v>12</v>
      </c>
      <c r="K1001" s="21" t="str">
        <f t="shared" si="49"/>
        <v/>
      </c>
      <c r="L1001" s="21" t="e">
        <f ca="1">IF(AND(K1001&lt;&gt; "", COUNTIF(SAP!#REF!,K1001)&gt;0),"Matched", "")</f>
        <v>#REF!</v>
      </c>
      <c r="M1001" s="21" t="str">
        <f t="shared" si="50"/>
        <v/>
      </c>
      <c r="N1001" s="21" t="e">
        <f ca="1">IF(AND(M1001&lt;&gt; "", COUNTIF(SAP!#REF!,M1001)&gt;0),"Matched", "")</f>
        <v>#REF!</v>
      </c>
      <c r="O1001" s="21" t="str">
        <f t="shared" si="51"/>
        <v/>
      </c>
      <c r="P1001" s="21" t="e">
        <f ca="1">IF(AND(O1001&lt;&gt; "", COUNTIF(SAP!#REF!,O1001)&gt;0),"Matched", "")</f>
        <v>#REF!</v>
      </c>
      <c r="Q1001" s="21" t="str">
        <f ca="1">IF(OR(D1001="AC",D1001="TR"),"Logic4"&amp;"_"&amp;TEXT(C1001,"dd.mm.yyyy") &amp;"_"&amp; 978323.49,"")</f>
        <v>Logic4_07.04.2020_978323.49</v>
      </c>
      <c r="R1001" s="21" t="e">
        <f ca="1">IF(AND(Q1001&lt;&gt; "", COUNTIF(SAP!#REF!,Q1001)&gt;0),"Matched", "")</f>
        <v>#REF!</v>
      </c>
    </row>
    <row r="1002" spans="1:18" hidden="1">
      <c r="A1002" s="21">
        <v>11563327</v>
      </c>
      <c r="B1002" s="22">
        <v>43928</v>
      </c>
      <c r="C1002" s="22">
        <v>43928</v>
      </c>
      <c r="D1002" s="21" t="s">
        <v>10</v>
      </c>
      <c r="E1002" s="23">
        <v>0</v>
      </c>
      <c r="F1002" s="23">
        <v>0</v>
      </c>
      <c r="G1002" s="23">
        <v>1908.62</v>
      </c>
      <c r="H1002" s="23">
        <v>39574.22</v>
      </c>
      <c r="I1002" s="21" t="s">
        <v>11</v>
      </c>
      <c r="J1002" s="21" t="s">
        <v>12</v>
      </c>
      <c r="K1002" s="21" t="str">
        <f t="shared" si="49"/>
        <v/>
      </c>
      <c r="L1002" s="21" t="e">
        <f ca="1">IF(AND(K1002&lt;&gt; "", COUNTIF(SAP!#REF!,K1002)&gt;0),"Matched", "")</f>
        <v>#REF!</v>
      </c>
      <c r="M1002" s="21" t="str">
        <f t="shared" si="50"/>
        <v/>
      </c>
      <c r="N1002" s="21" t="e">
        <f ca="1">IF(AND(M1002&lt;&gt; "", COUNTIF(SAP!#REF!,M1002)&gt;0),"Matched", "")</f>
        <v>#REF!</v>
      </c>
      <c r="O1002" s="21" t="str">
        <f t="shared" si="51"/>
        <v/>
      </c>
      <c r="P1002" s="21" t="e">
        <f ca="1">IF(AND(O1002&lt;&gt; "", COUNTIF(SAP!#REF!,O1002)&gt;0),"Matched", "")</f>
        <v>#REF!</v>
      </c>
      <c r="Q1002" s="21" t="str">
        <f ca="1">IF(OR(D1002="AC",D1002="TR"),"Logic4"&amp;"_"&amp;TEXT(C1002,"dd.mm.yyyy") &amp;"_"&amp; 978323.49,"")</f>
        <v>Logic4_07.04.2020_978323.49</v>
      </c>
      <c r="R1002" s="21" t="e">
        <f ca="1">IF(AND(Q1002&lt;&gt; "", COUNTIF(SAP!#REF!,Q1002)&gt;0),"Matched", "")</f>
        <v>#REF!</v>
      </c>
    </row>
    <row r="1003" spans="1:18" hidden="1">
      <c r="A1003" s="21">
        <v>11563327</v>
      </c>
      <c r="B1003" s="22">
        <v>43928</v>
      </c>
      <c r="C1003" s="22">
        <v>43928</v>
      </c>
      <c r="D1003" s="21" t="s">
        <v>10</v>
      </c>
      <c r="E1003" s="23">
        <v>0</v>
      </c>
      <c r="F1003" s="23">
        <v>0</v>
      </c>
      <c r="G1003" s="23">
        <v>1909</v>
      </c>
      <c r="H1003" s="23">
        <v>41483.22</v>
      </c>
      <c r="I1003" s="21" t="s">
        <v>11</v>
      </c>
      <c r="J1003" s="21" t="s">
        <v>12</v>
      </c>
      <c r="K1003" s="21" t="str">
        <f t="shared" si="49"/>
        <v/>
      </c>
      <c r="L1003" s="21" t="e">
        <f ca="1">IF(AND(K1003&lt;&gt; "", COUNTIF(SAP!#REF!,K1003)&gt;0),"Matched", "")</f>
        <v>#REF!</v>
      </c>
      <c r="M1003" s="21" t="str">
        <f t="shared" si="50"/>
        <v/>
      </c>
      <c r="N1003" s="21" t="e">
        <f ca="1">IF(AND(M1003&lt;&gt; "", COUNTIF(SAP!#REF!,M1003)&gt;0),"Matched", "")</f>
        <v>#REF!</v>
      </c>
      <c r="O1003" s="21" t="str">
        <f t="shared" si="51"/>
        <v/>
      </c>
      <c r="P1003" s="21" t="e">
        <f ca="1">IF(AND(O1003&lt;&gt; "", COUNTIF(SAP!#REF!,O1003)&gt;0),"Matched", "")</f>
        <v>#REF!</v>
      </c>
      <c r="Q1003" s="21" t="str">
        <f ca="1">IF(OR(D1003="AC",D1003="TR"),"Logic4"&amp;"_"&amp;TEXT(C1003,"dd.mm.yyyy") &amp;"_"&amp; 978323.49,"")</f>
        <v>Logic4_07.04.2020_978323.49</v>
      </c>
      <c r="R1003" s="21" t="e">
        <f ca="1">IF(AND(Q1003&lt;&gt; "", COUNTIF(SAP!#REF!,Q1003)&gt;0),"Matched", "")</f>
        <v>#REF!</v>
      </c>
    </row>
    <row r="1004" spans="1:18" hidden="1">
      <c r="A1004" s="21">
        <v>11563327</v>
      </c>
      <c r="B1004" s="22">
        <v>43928</v>
      </c>
      <c r="C1004" s="22">
        <v>43928</v>
      </c>
      <c r="D1004" s="21" t="s">
        <v>10</v>
      </c>
      <c r="E1004" s="23">
        <v>0</v>
      </c>
      <c r="F1004" s="23">
        <v>0</v>
      </c>
      <c r="G1004" s="23">
        <v>1910</v>
      </c>
      <c r="H1004" s="23">
        <v>43393.22</v>
      </c>
      <c r="I1004" s="21" t="s">
        <v>11</v>
      </c>
      <c r="J1004" s="21" t="s">
        <v>12</v>
      </c>
      <c r="K1004" s="21" t="str">
        <f t="shared" si="49"/>
        <v/>
      </c>
      <c r="L1004" s="21" t="e">
        <f ca="1">IF(AND(K1004&lt;&gt; "", COUNTIF(SAP!#REF!,K1004)&gt;0),"Matched", "")</f>
        <v>#REF!</v>
      </c>
      <c r="M1004" s="21" t="str">
        <f t="shared" si="50"/>
        <v/>
      </c>
      <c r="N1004" s="21" t="e">
        <f ca="1">IF(AND(M1004&lt;&gt; "", COUNTIF(SAP!#REF!,M1004)&gt;0),"Matched", "")</f>
        <v>#REF!</v>
      </c>
      <c r="O1004" s="21" t="str">
        <f t="shared" si="51"/>
        <v/>
      </c>
      <c r="P1004" s="21" t="e">
        <f ca="1">IF(AND(O1004&lt;&gt; "", COUNTIF(SAP!#REF!,O1004)&gt;0),"Matched", "")</f>
        <v>#REF!</v>
      </c>
      <c r="Q1004" s="21" t="str">
        <f ca="1">IF(OR(D1004="AC",D1004="TR"),"Logic4"&amp;"_"&amp;TEXT(C1004,"dd.mm.yyyy") &amp;"_"&amp; 978323.49,"")</f>
        <v>Logic4_07.04.2020_978323.49</v>
      </c>
      <c r="R1004" s="21" t="e">
        <f ca="1">IF(AND(Q1004&lt;&gt; "", COUNTIF(SAP!#REF!,Q1004)&gt;0),"Matched", "")</f>
        <v>#REF!</v>
      </c>
    </row>
    <row r="1005" spans="1:18" hidden="1">
      <c r="A1005" s="21">
        <v>11563327</v>
      </c>
      <c r="B1005" s="22">
        <v>43928</v>
      </c>
      <c r="C1005" s="22">
        <v>43928</v>
      </c>
      <c r="D1005" s="21" t="s">
        <v>10</v>
      </c>
      <c r="E1005" s="23">
        <v>0</v>
      </c>
      <c r="F1005" s="23">
        <v>0</v>
      </c>
      <c r="G1005" s="23">
        <v>1958.2</v>
      </c>
      <c r="H1005" s="23">
        <v>45351.42</v>
      </c>
      <c r="I1005" s="21" t="s">
        <v>11</v>
      </c>
      <c r="J1005" s="21" t="s">
        <v>12</v>
      </c>
      <c r="K1005" s="21" t="str">
        <f t="shared" si="49"/>
        <v/>
      </c>
      <c r="L1005" s="21" t="e">
        <f ca="1">IF(AND(K1005&lt;&gt; "", COUNTIF(SAP!#REF!,K1005)&gt;0),"Matched", "")</f>
        <v>#REF!</v>
      </c>
      <c r="M1005" s="21" t="str">
        <f t="shared" si="50"/>
        <v/>
      </c>
      <c r="N1005" s="21" t="e">
        <f ca="1">IF(AND(M1005&lt;&gt; "", COUNTIF(SAP!#REF!,M1005)&gt;0),"Matched", "")</f>
        <v>#REF!</v>
      </c>
      <c r="O1005" s="21" t="str">
        <f t="shared" si="51"/>
        <v/>
      </c>
      <c r="P1005" s="21" t="e">
        <f ca="1">IF(AND(O1005&lt;&gt; "", COUNTIF(SAP!#REF!,O1005)&gt;0),"Matched", "")</f>
        <v>#REF!</v>
      </c>
      <c r="Q1005" s="21" t="str">
        <f ca="1">IF(OR(D1005="AC",D1005="TR"),"Logic4"&amp;"_"&amp;TEXT(C1005,"dd.mm.yyyy") &amp;"_"&amp; 978323.49,"")</f>
        <v>Logic4_07.04.2020_978323.49</v>
      </c>
      <c r="R1005" s="21" t="e">
        <f ca="1">IF(AND(Q1005&lt;&gt; "", COUNTIF(SAP!#REF!,Q1005)&gt;0),"Matched", "")</f>
        <v>#REF!</v>
      </c>
    </row>
    <row r="1006" spans="1:18" hidden="1">
      <c r="A1006" s="21">
        <v>11563327</v>
      </c>
      <c r="B1006" s="22">
        <v>43928</v>
      </c>
      <c r="C1006" s="22">
        <v>43928</v>
      </c>
      <c r="D1006" s="21" t="s">
        <v>10</v>
      </c>
      <c r="E1006" s="23">
        <v>0</v>
      </c>
      <c r="F1006" s="23">
        <v>0</v>
      </c>
      <c r="G1006" s="23">
        <v>2120</v>
      </c>
      <c r="H1006" s="23">
        <v>47471.42</v>
      </c>
      <c r="I1006" s="21" t="s">
        <v>11</v>
      </c>
      <c r="J1006" s="21" t="s">
        <v>12</v>
      </c>
      <c r="K1006" s="21" t="str">
        <f t="shared" si="49"/>
        <v/>
      </c>
      <c r="L1006" s="21" t="e">
        <f ca="1">IF(AND(K1006&lt;&gt; "", COUNTIF(SAP!#REF!,K1006)&gt;0),"Matched", "")</f>
        <v>#REF!</v>
      </c>
      <c r="M1006" s="21" t="str">
        <f t="shared" si="50"/>
        <v/>
      </c>
      <c r="N1006" s="21" t="e">
        <f ca="1">IF(AND(M1006&lt;&gt; "", COUNTIF(SAP!#REF!,M1006)&gt;0),"Matched", "")</f>
        <v>#REF!</v>
      </c>
      <c r="O1006" s="21" t="str">
        <f t="shared" si="51"/>
        <v/>
      </c>
      <c r="P1006" s="21" t="e">
        <f ca="1">IF(AND(O1006&lt;&gt; "", COUNTIF(SAP!#REF!,O1006)&gt;0),"Matched", "")</f>
        <v>#REF!</v>
      </c>
      <c r="Q1006" s="21" t="str">
        <f ca="1">IF(OR(D1006="AC",D1006="TR"),"Logic4"&amp;"_"&amp;TEXT(C1006,"dd.mm.yyyy") &amp;"_"&amp; 978323.49,"")</f>
        <v>Logic4_07.04.2020_978323.49</v>
      </c>
      <c r="R1006" s="21" t="e">
        <f ca="1">IF(AND(Q1006&lt;&gt; "", COUNTIF(SAP!#REF!,Q1006)&gt;0),"Matched", "")</f>
        <v>#REF!</v>
      </c>
    </row>
    <row r="1007" spans="1:18" hidden="1">
      <c r="A1007" s="21">
        <v>11563327</v>
      </c>
      <c r="B1007" s="22">
        <v>43928</v>
      </c>
      <c r="C1007" s="22">
        <v>43928</v>
      </c>
      <c r="D1007" s="21" t="s">
        <v>10</v>
      </c>
      <c r="E1007" s="23">
        <v>0</v>
      </c>
      <c r="F1007" s="23">
        <v>0</v>
      </c>
      <c r="G1007" s="23">
        <v>2140</v>
      </c>
      <c r="H1007" s="23">
        <v>49611.42</v>
      </c>
      <c r="I1007" s="21" t="s">
        <v>11</v>
      </c>
      <c r="J1007" s="21" t="s">
        <v>12</v>
      </c>
      <c r="K1007" s="21" t="str">
        <f t="shared" si="49"/>
        <v/>
      </c>
      <c r="L1007" s="21" t="e">
        <f ca="1">IF(AND(K1007&lt;&gt; "", COUNTIF(SAP!#REF!,K1007)&gt;0),"Matched", "")</f>
        <v>#REF!</v>
      </c>
      <c r="M1007" s="21" t="str">
        <f t="shared" si="50"/>
        <v/>
      </c>
      <c r="N1007" s="21" t="e">
        <f ca="1">IF(AND(M1007&lt;&gt; "", COUNTIF(SAP!#REF!,M1007)&gt;0),"Matched", "")</f>
        <v>#REF!</v>
      </c>
      <c r="O1007" s="21" t="str">
        <f t="shared" si="51"/>
        <v/>
      </c>
      <c r="P1007" s="21" t="e">
        <f ca="1">IF(AND(O1007&lt;&gt; "", COUNTIF(SAP!#REF!,O1007)&gt;0),"Matched", "")</f>
        <v>#REF!</v>
      </c>
      <c r="Q1007" s="21" t="str">
        <f ca="1">IF(OR(D1007="AC",D1007="TR"),"Logic4"&amp;"_"&amp;TEXT(C1007,"dd.mm.yyyy") &amp;"_"&amp; 978323.49,"")</f>
        <v>Logic4_07.04.2020_978323.49</v>
      </c>
      <c r="R1007" s="21" t="e">
        <f ca="1">IF(AND(Q1007&lt;&gt; "", COUNTIF(SAP!#REF!,Q1007)&gt;0),"Matched", "")</f>
        <v>#REF!</v>
      </c>
    </row>
    <row r="1008" spans="1:18" hidden="1">
      <c r="A1008" s="21">
        <v>11563327</v>
      </c>
      <c r="B1008" s="22">
        <v>43928</v>
      </c>
      <c r="C1008" s="22">
        <v>43928</v>
      </c>
      <c r="D1008" s="21" t="s">
        <v>10</v>
      </c>
      <c r="E1008" s="23">
        <v>0</v>
      </c>
      <c r="F1008" s="23">
        <v>0</v>
      </c>
      <c r="G1008" s="23">
        <v>2172</v>
      </c>
      <c r="H1008" s="23">
        <v>51783.42</v>
      </c>
      <c r="I1008" s="21" t="s">
        <v>11</v>
      </c>
      <c r="J1008" s="21" t="s">
        <v>12</v>
      </c>
      <c r="K1008" s="21" t="str">
        <f t="shared" si="49"/>
        <v/>
      </c>
      <c r="L1008" s="21" t="e">
        <f ca="1">IF(AND(K1008&lt;&gt; "", COUNTIF(SAP!#REF!,K1008)&gt;0),"Matched", "")</f>
        <v>#REF!</v>
      </c>
      <c r="M1008" s="21" t="str">
        <f t="shared" si="50"/>
        <v/>
      </c>
      <c r="N1008" s="21" t="e">
        <f ca="1">IF(AND(M1008&lt;&gt; "", COUNTIF(SAP!#REF!,M1008)&gt;0),"Matched", "")</f>
        <v>#REF!</v>
      </c>
      <c r="O1008" s="21" t="str">
        <f t="shared" si="51"/>
        <v/>
      </c>
      <c r="P1008" s="21" t="e">
        <f ca="1">IF(AND(O1008&lt;&gt; "", COUNTIF(SAP!#REF!,O1008)&gt;0),"Matched", "")</f>
        <v>#REF!</v>
      </c>
      <c r="Q1008" s="21" t="str">
        <f ca="1">IF(OR(D1008="AC",D1008="TR"),"Logic4"&amp;"_"&amp;TEXT(C1008,"dd.mm.yyyy") &amp;"_"&amp; 978323.49,"")</f>
        <v>Logic4_07.04.2020_978323.49</v>
      </c>
      <c r="R1008" s="21" t="e">
        <f ca="1">IF(AND(Q1008&lt;&gt; "", COUNTIF(SAP!#REF!,Q1008)&gt;0),"Matched", "")</f>
        <v>#REF!</v>
      </c>
    </row>
    <row r="1009" spans="1:18" hidden="1">
      <c r="A1009" s="21">
        <v>11563327</v>
      </c>
      <c r="B1009" s="22">
        <v>43928</v>
      </c>
      <c r="C1009" s="22">
        <v>43928</v>
      </c>
      <c r="D1009" s="21" t="s">
        <v>10</v>
      </c>
      <c r="E1009" s="23">
        <v>0</v>
      </c>
      <c r="F1009" s="23">
        <v>0</v>
      </c>
      <c r="G1009" s="23">
        <v>2240</v>
      </c>
      <c r="H1009" s="23">
        <v>54023.42</v>
      </c>
      <c r="I1009" s="21" t="s">
        <v>11</v>
      </c>
      <c r="J1009" s="21" t="s">
        <v>12</v>
      </c>
      <c r="K1009" s="21" t="str">
        <f t="shared" si="49"/>
        <v/>
      </c>
      <c r="L1009" s="21" t="e">
        <f ca="1">IF(AND(K1009&lt;&gt; "", COUNTIF(SAP!#REF!,K1009)&gt;0),"Matched", "")</f>
        <v>#REF!</v>
      </c>
      <c r="M1009" s="21" t="str">
        <f t="shared" si="50"/>
        <v/>
      </c>
      <c r="N1009" s="21" t="e">
        <f ca="1">IF(AND(M1009&lt;&gt; "", COUNTIF(SAP!#REF!,M1009)&gt;0),"Matched", "")</f>
        <v>#REF!</v>
      </c>
      <c r="O1009" s="21" t="str">
        <f t="shared" si="51"/>
        <v/>
      </c>
      <c r="P1009" s="21" t="e">
        <f ca="1">IF(AND(O1009&lt;&gt; "", COUNTIF(SAP!#REF!,O1009)&gt;0),"Matched", "")</f>
        <v>#REF!</v>
      </c>
      <c r="Q1009" s="21" t="str">
        <f ca="1">IF(OR(D1009="AC",D1009="TR"),"Logic4"&amp;"_"&amp;TEXT(C1009,"dd.mm.yyyy") &amp;"_"&amp; 978323.49,"")</f>
        <v>Logic4_07.04.2020_978323.49</v>
      </c>
      <c r="R1009" s="21" t="e">
        <f ca="1">IF(AND(Q1009&lt;&gt; "", COUNTIF(SAP!#REF!,Q1009)&gt;0),"Matched", "")</f>
        <v>#REF!</v>
      </c>
    </row>
    <row r="1010" spans="1:18" hidden="1">
      <c r="A1010" s="21">
        <v>11563327</v>
      </c>
      <c r="B1010" s="22">
        <v>43928</v>
      </c>
      <c r="C1010" s="22">
        <v>43928</v>
      </c>
      <c r="D1010" s="21" t="s">
        <v>10</v>
      </c>
      <c r="E1010" s="23">
        <v>0</v>
      </c>
      <c r="F1010" s="23">
        <v>0</v>
      </c>
      <c r="G1010" s="23">
        <v>2320</v>
      </c>
      <c r="H1010" s="23">
        <v>56343.42</v>
      </c>
      <c r="I1010" s="21" t="s">
        <v>11</v>
      </c>
      <c r="J1010" s="21" t="s">
        <v>12</v>
      </c>
      <c r="K1010" s="21" t="str">
        <f t="shared" si="49"/>
        <v/>
      </c>
      <c r="L1010" s="21" t="e">
        <f ca="1">IF(AND(K1010&lt;&gt; "", COUNTIF(SAP!#REF!,K1010)&gt;0),"Matched", "")</f>
        <v>#REF!</v>
      </c>
      <c r="M1010" s="21" t="str">
        <f t="shared" si="50"/>
        <v/>
      </c>
      <c r="N1010" s="21" t="e">
        <f ca="1">IF(AND(M1010&lt;&gt; "", COUNTIF(SAP!#REF!,M1010)&gt;0),"Matched", "")</f>
        <v>#REF!</v>
      </c>
      <c r="O1010" s="21" t="str">
        <f t="shared" si="51"/>
        <v/>
      </c>
      <c r="P1010" s="21" t="e">
        <f ca="1">IF(AND(O1010&lt;&gt; "", COUNTIF(SAP!#REF!,O1010)&gt;0),"Matched", "")</f>
        <v>#REF!</v>
      </c>
      <c r="Q1010" s="21" t="str">
        <f ca="1">IF(OR(D1010="AC",D1010="TR"),"Logic4"&amp;"_"&amp;TEXT(C1010,"dd.mm.yyyy") &amp;"_"&amp; 978323.49,"")</f>
        <v>Logic4_07.04.2020_978323.49</v>
      </c>
      <c r="R1010" s="21" t="e">
        <f ca="1">IF(AND(Q1010&lt;&gt; "", COUNTIF(SAP!#REF!,Q1010)&gt;0),"Matched", "")</f>
        <v>#REF!</v>
      </c>
    </row>
    <row r="1011" spans="1:18" hidden="1">
      <c r="A1011" s="21">
        <v>11563327</v>
      </c>
      <c r="B1011" s="22">
        <v>43928</v>
      </c>
      <c r="C1011" s="22">
        <v>43928</v>
      </c>
      <c r="D1011" s="21" t="s">
        <v>10</v>
      </c>
      <c r="E1011" s="23">
        <v>0</v>
      </c>
      <c r="F1011" s="23">
        <v>0</v>
      </c>
      <c r="G1011" s="23">
        <v>2440</v>
      </c>
      <c r="H1011" s="23">
        <v>58783.42</v>
      </c>
      <c r="I1011" s="21" t="s">
        <v>11</v>
      </c>
      <c r="J1011" s="21" t="s">
        <v>12</v>
      </c>
      <c r="K1011" s="21" t="str">
        <f t="shared" si="49"/>
        <v/>
      </c>
      <c r="L1011" s="21" t="e">
        <f ca="1">IF(AND(K1011&lt;&gt; "", COUNTIF(SAP!#REF!,K1011)&gt;0),"Matched", "")</f>
        <v>#REF!</v>
      </c>
      <c r="M1011" s="21" t="str">
        <f t="shared" si="50"/>
        <v/>
      </c>
      <c r="N1011" s="21" t="e">
        <f ca="1">IF(AND(M1011&lt;&gt; "", COUNTIF(SAP!#REF!,M1011)&gt;0),"Matched", "")</f>
        <v>#REF!</v>
      </c>
      <c r="O1011" s="21" t="str">
        <f t="shared" si="51"/>
        <v/>
      </c>
      <c r="P1011" s="21" t="e">
        <f ca="1">IF(AND(O1011&lt;&gt; "", COUNTIF(SAP!#REF!,O1011)&gt;0),"Matched", "")</f>
        <v>#REF!</v>
      </c>
      <c r="Q1011" s="21" t="str">
        <f ca="1">IF(OR(D1011="AC",D1011="TR"),"Logic4"&amp;"_"&amp;TEXT(C1011,"dd.mm.yyyy") &amp;"_"&amp; 978323.49,"")</f>
        <v>Logic4_07.04.2020_978323.49</v>
      </c>
      <c r="R1011" s="21" t="e">
        <f ca="1">IF(AND(Q1011&lt;&gt; "", COUNTIF(SAP!#REF!,Q1011)&gt;0),"Matched", "")</f>
        <v>#REF!</v>
      </c>
    </row>
    <row r="1012" spans="1:18" hidden="1">
      <c r="A1012" s="21">
        <v>11563327</v>
      </c>
      <c r="B1012" s="22">
        <v>43928</v>
      </c>
      <c r="C1012" s="22">
        <v>43928</v>
      </c>
      <c r="D1012" s="21" t="s">
        <v>10</v>
      </c>
      <c r="E1012" s="23">
        <v>0</v>
      </c>
      <c r="F1012" s="23">
        <v>0</v>
      </c>
      <c r="G1012" s="23">
        <v>2472.1999999999998</v>
      </c>
      <c r="H1012" s="23">
        <v>61255.62</v>
      </c>
      <c r="I1012" s="21" t="s">
        <v>11</v>
      </c>
      <c r="J1012" s="21" t="s">
        <v>12</v>
      </c>
      <c r="K1012" s="21" t="str">
        <f t="shared" si="49"/>
        <v/>
      </c>
      <c r="L1012" s="21" t="e">
        <f ca="1">IF(AND(K1012&lt;&gt; "", COUNTIF(SAP!#REF!,K1012)&gt;0),"Matched", "")</f>
        <v>#REF!</v>
      </c>
      <c r="M1012" s="21" t="str">
        <f t="shared" si="50"/>
        <v/>
      </c>
      <c r="N1012" s="21" t="e">
        <f ca="1">IF(AND(M1012&lt;&gt; "", COUNTIF(SAP!#REF!,M1012)&gt;0),"Matched", "")</f>
        <v>#REF!</v>
      </c>
      <c r="O1012" s="21" t="str">
        <f t="shared" si="51"/>
        <v/>
      </c>
      <c r="P1012" s="21" t="e">
        <f ca="1">IF(AND(O1012&lt;&gt; "", COUNTIF(SAP!#REF!,O1012)&gt;0),"Matched", "")</f>
        <v>#REF!</v>
      </c>
      <c r="Q1012" s="21" t="str">
        <f ca="1">IF(OR(D1012="AC",D1012="TR"),"Logic4"&amp;"_"&amp;TEXT(C1012,"dd.mm.yyyy") &amp;"_"&amp; 978323.49,"")</f>
        <v>Logic4_07.04.2020_978323.49</v>
      </c>
      <c r="R1012" s="21" t="e">
        <f ca="1">IF(AND(Q1012&lt;&gt; "", COUNTIF(SAP!#REF!,Q1012)&gt;0),"Matched", "")</f>
        <v>#REF!</v>
      </c>
    </row>
    <row r="1013" spans="1:18" hidden="1">
      <c r="A1013" s="21">
        <v>11563327</v>
      </c>
      <c r="B1013" s="22">
        <v>43928</v>
      </c>
      <c r="C1013" s="22">
        <v>43928</v>
      </c>
      <c r="D1013" s="21" t="s">
        <v>10</v>
      </c>
      <c r="E1013" s="23">
        <v>0</v>
      </c>
      <c r="F1013" s="23">
        <v>0</v>
      </c>
      <c r="G1013" s="23">
        <v>2484</v>
      </c>
      <c r="H1013" s="23">
        <v>63739.62</v>
      </c>
      <c r="I1013" s="21" t="s">
        <v>11</v>
      </c>
      <c r="J1013" s="21" t="s">
        <v>12</v>
      </c>
      <c r="K1013" s="21" t="str">
        <f t="shared" si="49"/>
        <v/>
      </c>
      <c r="L1013" s="21" t="e">
        <f ca="1">IF(AND(K1013&lt;&gt; "", COUNTIF(SAP!#REF!,K1013)&gt;0),"Matched", "")</f>
        <v>#REF!</v>
      </c>
      <c r="M1013" s="21" t="str">
        <f t="shared" si="50"/>
        <v/>
      </c>
      <c r="N1013" s="21" t="e">
        <f ca="1">IF(AND(M1013&lt;&gt; "", COUNTIF(SAP!#REF!,M1013)&gt;0),"Matched", "")</f>
        <v>#REF!</v>
      </c>
      <c r="O1013" s="21" t="str">
        <f t="shared" si="51"/>
        <v/>
      </c>
      <c r="P1013" s="21" t="e">
        <f ca="1">IF(AND(O1013&lt;&gt; "", COUNTIF(SAP!#REF!,O1013)&gt;0),"Matched", "")</f>
        <v>#REF!</v>
      </c>
      <c r="Q1013" s="21" t="str">
        <f ca="1">IF(OR(D1013="AC",D1013="TR"),"Logic4"&amp;"_"&amp;TEXT(C1013,"dd.mm.yyyy") &amp;"_"&amp; 978323.49,"")</f>
        <v>Logic4_07.04.2020_978323.49</v>
      </c>
      <c r="R1013" s="21" t="e">
        <f ca="1">IF(AND(Q1013&lt;&gt; "", COUNTIF(SAP!#REF!,Q1013)&gt;0),"Matched", "")</f>
        <v>#REF!</v>
      </c>
    </row>
    <row r="1014" spans="1:18" hidden="1">
      <c r="A1014" s="21">
        <v>11563327</v>
      </c>
      <c r="B1014" s="22">
        <v>43928</v>
      </c>
      <c r="C1014" s="22">
        <v>43928</v>
      </c>
      <c r="D1014" s="21" t="s">
        <v>10</v>
      </c>
      <c r="E1014" s="23">
        <v>0</v>
      </c>
      <c r="F1014" s="23">
        <v>0</v>
      </c>
      <c r="G1014" s="23">
        <v>2510</v>
      </c>
      <c r="H1014" s="23">
        <v>66249.62</v>
      </c>
      <c r="I1014" s="21" t="s">
        <v>11</v>
      </c>
      <c r="J1014" s="21" t="s">
        <v>12</v>
      </c>
      <c r="K1014" s="21" t="str">
        <f t="shared" si="49"/>
        <v/>
      </c>
      <c r="L1014" s="21" t="e">
        <f ca="1">IF(AND(K1014&lt;&gt; "", COUNTIF(SAP!#REF!,K1014)&gt;0),"Matched", "")</f>
        <v>#REF!</v>
      </c>
      <c r="M1014" s="21" t="str">
        <f t="shared" si="50"/>
        <v/>
      </c>
      <c r="N1014" s="21" t="e">
        <f ca="1">IF(AND(M1014&lt;&gt; "", COUNTIF(SAP!#REF!,M1014)&gt;0),"Matched", "")</f>
        <v>#REF!</v>
      </c>
      <c r="O1014" s="21" t="str">
        <f t="shared" si="51"/>
        <v/>
      </c>
      <c r="P1014" s="21" t="e">
        <f ca="1">IF(AND(O1014&lt;&gt; "", COUNTIF(SAP!#REF!,O1014)&gt;0),"Matched", "")</f>
        <v>#REF!</v>
      </c>
      <c r="Q1014" s="21" t="str">
        <f ca="1">IF(OR(D1014="AC",D1014="TR"),"Logic4"&amp;"_"&amp;TEXT(C1014,"dd.mm.yyyy") &amp;"_"&amp; 978323.49,"")</f>
        <v>Logic4_07.04.2020_978323.49</v>
      </c>
      <c r="R1014" s="21" t="e">
        <f ca="1">IF(AND(Q1014&lt;&gt; "", COUNTIF(SAP!#REF!,Q1014)&gt;0),"Matched", "")</f>
        <v>#REF!</v>
      </c>
    </row>
    <row r="1015" spans="1:18" hidden="1">
      <c r="A1015" s="21">
        <v>11563327</v>
      </c>
      <c r="B1015" s="22">
        <v>43928</v>
      </c>
      <c r="C1015" s="22">
        <v>43928</v>
      </c>
      <c r="D1015" s="21" t="s">
        <v>10</v>
      </c>
      <c r="E1015" s="23">
        <v>0</v>
      </c>
      <c r="F1015" s="23">
        <v>0</v>
      </c>
      <c r="G1015" s="23">
        <v>2590</v>
      </c>
      <c r="H1015" s="23">
        <v>68839.62</v>
      </c>
      <c r="I1015" s="21" t="s">
        <v>11</v>
      </c>
      <c r="J1015" s="21" t="s">
        <v>12</v>
      </c>
      <c r="K1015" s="21" t="str">
        <f t="shared" si="49"/>
        <v/>
      </c>
      <c r="L1015" s="21" t="e">
        <f ca="1">IF(AND(K1015&lt;&gt; "", COUNTIF(SAP!#REF!,K1015)&gt;0),"Matched", "")</f>
        <v>#REF!</v>
      </c>
      <c r="M1015" s="21" t="str">
        <f t="shared" si="50"/>
        <v/>
      </c>
      <c r="N1015" s="21" t="e">
        <f ca="1">IF(AND(M1015&lt;&gt; "", COUNTIF(SAP!#REF!,M1015)&gt;0),"Matched", "")</f>
        <v>#REF!</v>
      </c>
      <c r="O1015" s="21" t="str">
        <f t="shared" si="51"/>
        <v/>
      </c>
      <c r="P1015" s="21" t="e">
        <f ca="1">IF(AND(O1015&lt;&gt; "", COUNTIF(SAP!#REF!,O1015)&gt;0),"Matched", "")</f>
        <v>#REF!</v>
      </c>
      <c r="Q1015" s="21" t="str">
        <f ca="1">IF(OR(D1015="AC",D1015="TR"),"Logic4"&amp;"_"&amp;TEXT(C1015,"dd.mm.yyyy") &amp;"_"&amp; 978323.49,"")</f>
        <v>Logic4_07.04.2020_978323.49</v>
      </c>
      <c r="R1015" s="21" t="e">
        <f ca="1">IF(AND(Q1015&lt;&gt; "", COUNTIF(SAP!#REF!,Q1015)&gt;0),"Matched", "")</f>
        <v>#REF!</v>
      </c>
    </row>
    <row r="1016" spans="1:18" hidden="1">
      <c r="A1016" s="21">
        <v>11563327</v>
      </c>
      <c r="B1016" s="22">
        <v>43928</v>
      </c>
      <c r="C1016" s="22">
        <v>43928</v>
      </c>
      <c r="D1016" s="21" t="s">
        <v>10</v>
      </c>
      <c r="E1016" s="23">
        <v>0</v>
      </c>
      <c r="F1016" s="23">
        <v>0</v>
      </c>
      <c r="G1016" s="23">
        <v>2604.1</v>
      </c>
      <c r="H1016" s="23">
        <v>71443.72</v>
      </c>
      <c r="I1016" s="21" t="s">
        <v>11</v>
      </c>
      <c r="J1016" s="21" t="s">
        <v>12</v>
      </c>
      <c r="K1016" s="21" t="str">
        <f t="shared" si="49"/>
        <v/>
      </c>
      <c r="L1016" s="21" t="e">
        <f ca="1">IF(AND(K1016&lt;&gt; "", COUNTIF(SAP!#REF!,K1016)&gt;0),"Matched", "")</f>
        <v>#REF!</v>
      </c>
      <c r="M1016" s="21" t="str">
        <f t="shared" si="50"/>
        <v/>
      </c>
      <c r="N1016" s="21" t="e">
        <f ca="1">IF(AND(M1016&lt;&gt; "", COUNTIF(SAP!#REF!,M1016)&gt;0),"Matched", "")</f>
        <v>#REF!</v>
      </c>
      <c r="O1016" s="21" t="str">
        <f t="shared" si="51"/>
        <v/>
      </c>
      <c r="P1016" s="21" t="e">
        <f ca="1">IF(AND(O1016&lt;&gt; "", COUNTIF(SAP!#REF!,O1016)&gt;0),"Matched", "")</f>
        <v>#REF!</v>
      </c>
      <c r="Q1016" s="21" t="str">
        <f ca="1">IF(OR(D1016="AC",D1016="TR"),"Logic4"&amp;"_"&amp;TEXT(C1016,"dd.mm.yyyy") &amp;"_"&amp; 978323.49,"")</f>
        <v>Logic4_07.04.2020_978323.49</v>
      </c>
      <c r="R1016" s="21" t="e">
        <f ca="1">IF(AND(Q1016&lt;&gt; "", COUNTIF(SAP!#REF!,Q1016)&gt;0),"Matched", "")</f>
        <v>#REF!</v>
      </c>
    </row>
    <row r="1017" spans="1:18" hidden="1">
      <c r="A1017" s="21">
        <v>11563327</v>
      </c>
      <c r="B1017" s="22">
        <v>43928</v>
      </c>
      <c r="C1017" s="22">
        <v>43928</v>
      </c>
      <c r="D1017" s="21" t="s">
        <v>10</v>
      </c>
      <c r="E1017" s="23">
        <v>0</v>
      </c>
      <c r="F1017" s="23">
        <v>0</v>
      </c>
      <c r="G1017" s="23">
        <v>2700</v>
      </c>
      <c r="H1017" s="23">
        <v>74143.72</v>
      </c>
      <c r="I1017" s="21" t="s">
        <v>11</v>
      </c>
      <c r="J1017" s="21" t="s">
        <v>12</v>
      </c>
      <c r="K1017" s="21" t="str">
        <f t="shared" si="49"/>
        <v/>
      </c>
      <c r="L1017" s="21" t="e">
        <f ca="1">IF(AND(K1017&lt;&gt; "", COUNTIF(SAP!#REF!,K1017)&gt;0),"Matched", "")</f>
        <v>#REF!</v>
      </c>
      <c r="M1017" s="21" t="str">
        <f t="shared" si="50"/>
        <v/>
      </c>
      <c r="N1017" s="21" t="e">
        <f ca="1">IF(AND(M1017&lt;&gt; "", COUNTIF(SAP!#REF!,M1017)&gt;0),"Matched", "")</f>
        <v>#REF!</v>
      </c>
      <c r="O1017" s="21" t="str">
        <f t="shared" si="51"/>
        <v/>
      </c>
      <c r="P1017" s="21" t="e">
        <f ca="1">IF(AND(O1017&lt;&gt; "", COUNTIF(SAP!#REF!,O1017)&gt;0),"Matched", "")</f>
        <v>#REF!</v>
      </c>
      <c r="Q1017" s="21" t="str">
        <f ca="1">IF(OR(D1017="AC",D1017="TR"),"Logic4"&amp;"_"&amp;TEXT(C1017,"dd.mm.yyyy") &amp;"_"&amp; 978323.49,"")</f>
        <v>Logic4_07.04.2020_978323.49</v>
      </c>
      <c r="R1017" s="21" t="e">
        <f ca="1">IF(AND(Q1017&lt;&gt; "", COUNTIF(SAP!#REF!,Q1017)&gt;0),"Matched", "")</f>
        <v>#REF!</v>
      </c>
    </row>
    <row r="1018" spans="1:18" hidden="1">
      <c r="A1018" s="21">
        <v>11563327</v>
      </c>
      <c r="B1018" s="22">
        <v>43928</v>
      </c>
      <c r="C1018" s="22">
        <v>43928</v>
      </c>
      <c r="D1018" s="21" t="s">
        <v>10</v>
      </c>
      <c r="E1018" s="23">
        <v>0</v>
      </c>
      <c r="F1018" s="23">
        <v>0</v>
      </c>
      <c r="G1018" s="23">
        <v>2720</v>
      </c>
      <c r="H1018" s="23">
        <v>76863.72</v>
      </c>
      <c r="I1018" s="21" t="s">
        <v>11</v>
      </c>
      <c r="J1018" s="21" t="s">
        <v>12</v>
      </c>
      <c r="K1018" s="21" t="str">
        <f t="shared" si="49"/>
        <v/>
      </c>
      <c r="L1018" s="21" t="e">
        <f ca="1">IF(AND(K1018&lt;&gt; "", COUNTIF(SAP!#REF!,K1018)&gt;0),"Matched", "")</f>
        <v>#REF!</v>
      </c>
      <c r="M1018" s="21" t="str">
        <f t="shared" si="50"/>
        <v/>
      </c>
      <c r="N1018" s="21" t="e">
        <f ca="1">IF(AND(M1018&lt;&gt; "", COUNTIF(SAP!#REF!,M1018)&gt;0),"Matched", "")</f>
        <v>#REF!</v>
      </c>
      <c r="O1018" s="21" t="str">
        <f t="shared" si="51"/>
        <v/>
      </c>
      <c r="P1018" s="21" t="e">
        <f ca="1">IF(AND(O1018&lt;&gt; "", COUNTIF(SAP!#REF!,O1018)&gt;0),"Matched", "")</f>
        <v>#REF!</v>
      </c>
      <c r="Q1018" s="21" t="str">
        <f ca="1">IF(OR(D1018="AC",D1018="TR"),"Logic4"&amp;"_"&amp;TEXT(C1018,"dd.mm.yyyy") &amp;"_"&amp; 978323.49,"")</f>
        <v>Logic4_07.04.2020_978323.49</v>
      </c>
      <c r="R1018" s="21" t="e">
        <f ca="1">IF(AND(Q1018&lt;&gt; "", COUNTIF(SAP!#REF!,Q1018)&gt;0),"Matched", "")</f>
        <v>#REF!</v>
      </c>
    </row>
    <row r="1019" spans="1:18" hidden="1">
      <c r="A1019" s="21">
        <v>11563327</v>
      </c>
      <c r="B1019" s="22">
        <v>43928</v>
      </c>
      <c r="C1019" s="22">
        <v>43928</v>
      </c>
      <c r="D1019" s="21" t="s">
        <v>10</v>
      </c>
      <c r="E1019" s="23">
        <v>0</v>
      </c>
      <c r="F1019" s="23">
        <v>0</v>
      </c>
      <c r="G1019" s="23">
        <v>2881</v>
      </c>
      <c r="H1019" s="23">
        <v>79744.72</v>
      </c>
      <c r="I1019" s="21" t="s">
        <v>11</v>
      </c>
      <c r="J1019" s="21" t="s">
        <v>12</v>
      </c>
      <c r="K1019" s="21" t="str">
        <f t="shared" si="49"/>
        <v/>
      </c>
      <c r="L1019" s="21" t="e">
        <f ca="1">IF(AND(K1019&lt;&gt; "", COUNTIF(SAP!#REF!,K1019)&gt;0),"Matched", "")</f>
        <v>#REF!</v>
      </c>
      <c r="M1019" s="21" t="str">
        <f t="shared" si="50"/>
        <v/>
      </c>
      <c r="N1019" s="21" t="e">
        <f ca="1">IF(AND(M1019&lt;&gt; "", COUNTIF(SAP!#REF!,M1019)&gt;0),"Matched", "")</f>
        <v>#REF!</v>
      </c>
      <c r="O1019" s="21" t="str">
        <f t="shared" si="51"/>
        <v/>
      </c>
      <c r="P1019" s="21" t="e">
        <f ca="1">IF(AND(O1019&lt;&gt; "", COUNTIF(SAP!#REF!,O1019)&gt;0),"Matched", "")</f>
        <v>#REF!</v>
      </c>
      <c r="Q1019" s="21" t="str">
        <f ca="1">IF(OR(D1019="AC",D1019="TR"),"Logic4"&amp;"_"&amp;TEXT(C1019,"dd.mm.yyyy") &amp;"_"&amp; 978323.49,"")</f>
        <v>Logic4_07.04.2020_978323.49</v>
      </c>
      <c r="R1019" s="21" t="e">
        <f ca="1">IF(AND(Q1019&lt;&gt; "", COUNTIF(SAP!#REF!,Q1019)&gt;0),"Matched", "")</f>
        <v>#REF!</v>
      </c>
    </row>
    <row r="1020" spans="1:18" hidden="1">
      <c r="A1020" s="21">
        <v>11563327</v>
      </c>
      <c r="B1020" s="22">
        <v>43928</v>
      </c>
      <c r="C1020" s="22">
        <v>43928</v>
      </c>
      <c r="D1020" s="21" t="s">
        <v>10</v>
      </c>
      <c r="E1020" s="23">
        <v>0</v>
      </c>
      <c r="F1020" s="23">
        <v>0</v>
      </c>
      <c r="G1020" s="23">
        <v>2914</v>
      </c>
      <c r="H1020" s="23">
        <v>82658.720000000001</v>
      </c>
      <c r="I1020" s="21" t="s">
        <v>11</v>
      </c>
      <c r="J1020" s="21" t="s">
        <v>12</v>
      </c>
      <c r="K1020" s="21" t="str">
        <f t="shared" si="49"/>
        <v/>
      </c>
      <c r="L1020" s="21" t="e">
        <f ca="1">IF(AND(K1020&lt;&gt; "", COUNTIF(SAP!#REF!,K1020)&gt;0),"Matched", "")</f>
        <v>#REF!</v>
      </c>
      <c r="M1020" s="21" t="str">
        <f t="shared" si="50"/>
        <v/>
      </c>
      <c r="N1020" s="21" t="e">
        <f ca="1">IF(AND(M1020&lt;&gt; "", COUNTIF(SAP!#REF!,M1020)&gt;0),"Matched", "")</f>
        <v>#REF!</v>
      </c>
      <c r="O1020" s="21" t="str">
        <f t="shared" si="51"/>
        <v/>
      </c>
      <c r="P1020" s="21" t="e">
        <f ca="1">IF(AND(O1020&lt;&gt; "", COUNTIF(SAP!#REF!,O1020)&gt;0),"Matched", "")</f>
        <v>#REF!</v>
      </c>
      <c r="Q1020" s="21" t="str">
        <f ca="1">IF(OR(D1020="AC",D1020="TR"),"Logic4"&amp;"_"&amp;TEXT(C1020,"dd.mm.yyyy") &amp;"_"&amp; 978323.49,"")</f>
        <v>Logic4_07.04.2020_978323.49</v>
      </c>
      <c r="R1020" s="21" t="e">
        <f ca="1">IF(AND(Q1020&lt;&gt; "", COUNTIF(SAP!#REF!,Q1020)&gt;0),"Matched", "")</f>
        <v>#REF!</v>
      </c>
    </row>
    <row r="1021" spans="1:18" hidden="1">
      <c r="A1021" s="21">
        <v>11563327</v>
      </c>
      <c r="B1021" s="22">
        <v>43928</v>
      </c>
      <c r="C1021" s="22">
        <v>43928</v>
      </c>
      <c r="D1021" s="21" t="s">
        <v>10</v>
      </c>
      <c r="E1021" s="23">
        <v>0</v>
      </c>
      <c r="F1021" s="23">
        <v>0</v>
      </c>
      <c r="G1021" s="23">
        <v>2991.6</v>
      </c>
      <c r="H1021" s="23">
        <v>85650.32</v>
      </c>
      <c r="I1021" s="21" t="s">
        <v>11</v>
      </c>
      <c r="J1021" s="21" t="s">
        <v>12</v>
      </c>
      <c r="K1021" s="21" t="str">
        <f t="shared" si="49"/>
        <v/>
      </c>
      <c r="L1021" s="21" t="e">
        <f ca="1">IF(AND(K1021&lt;&gt; "", COUNTIF(SAP!#REF!,K1021)&gt;0),"Matched", "")</f>
        <v>#REF!</v>
      </c>
      <c r="M1021" s="21" t="str">
        <f t="shared" si="50"/>
        <v/>
      </c>
      <c r="N1021" s="21" t="e">
        <f ca="1">IF(AND(M1021&lt;&gt; "", COUNTIF(SAP!#REF!,M1021)&gt;0),"Matched", "")</f>
        <v>#REF!</v>
      </c>
      <c r="O1021" s="21" t="str">
        <f t="shared" si="51"/>
        <v/>
      </c>
      <c r="P1021" s="21" t="e">
        <f ca="1">IF(AND(O1021&lt;&gt; "", COUNTIF(SAP!#REF!,O1021)&gt;0),"Matched", "")</f>
        <v>#REF!</v>
      </c>
      <c r="Q1021" s="21" t="str">
        <f ca="1">IF(OR(D1021="AC",D1021="TR"),"Logic4"&amp;"_"&amp;TEXT(C1021,"dd.mm.yyyy") &amp;"_"&amp; 978323.49,"")</f>
        <v>Logic4_07.04.2020_978323.49</v>
      </c>
      <c r="R1021" s="21" t="e">
        <f ca="1">IF(AND(Q1021&lt;&gt; "", COUNTIF(SAP!#REF!,Q1021)&gt;0),"Matched", "")</f>
        <v>#REF!</v>
      </c>
    </row>
    <row r="1022" spans="1:18" hidden="1">
      <c r="A1022" s="21">
        <v>11563327</v>
      </c>
      <c r="B1022" s="22">
        <v>43928</v>
      </c>
      <c r="C1022" s="22">
        <v>43928</v>
      </c>
      <c r="D1022" s="21" t="s">
        <v>10</v>
      </c>
      <c r="E1022" s="23">
        <v>0</v>
      </c>
      <c r="F1022" s="23">
        <v>0</v>
      </c>
      <c r="G1022" s="23">
        <v>3000.05</v>
      </c>
      <c r="H1022" s="23">
        <v>88650.37</v>
      </c>
      <c r="I1022" s="21" t="s">
        <v>11</v>
      </c>
      <c r="J1022" s="21" t="s">
        <v>12</v>
      </c>
      <c r="K1022" s="21" t="str">
        <f t="shared" si="49"/>
        <v/>
      </c>
      <c r="L1022" s="21" t="e">
        <f ca="1">IF(AND(K1022&lt;&gt; "", COUNTIF(SAP!#REF!,K1022)&gt;0),"Matched", "")</f>
        <v>#REF!</v>
      </c>
      <c r="M1022" s="21" t="str">
        <f t="shared" si="50"/>
        <v/>
      </c>
      <c r="N1022" s="21" t="e">
        <f ca="1">IF(AND(M1022&lt;&gt; "", COUNTIF(SAP!#REF!,M1022)&gt;0),"Matched", "")</f>
        <v>#REF!</v>
      </c>
      <c r="O1022" s="21" t="str">
        <f t="shared" si="51"/>
        <v/>
      </c>
      <c r="P1022" s="21" t="e">
        <f ca="1">IF(AND(O1022&lt;&gt; "", COUNTIF(SAP!#REF!,O1022)&gt;0),"Matched", "")</f>
        <v>#REF!</v>
      </c>
      <c r="Q1022" s="21" t="str">
        <f ca="1">IF(OR(D1022="AC",D1022="TR"),"Logic4"&amp;"_"&amp;TEXT(C1022,"dd.mm.yyyy") &amp;"_"&amp; 978323.49,"")</f>
        <v>Logic4_07.04.2020_978323.49</v>
      </c>
      <c r="R1022" s="21" t="e">
        <f ca="1">IF(AND(Q1022&lt;&gt; "", COUNTIF(SAP!#REF!,Q1022)&gt;0),"Matched", "")</f>
        <v>#REF!</v>
      </c>
    </row>
    <row r="1023" spans="1:18" hidden="1">
      <c r="A1023" s="21">
        <v>11563327</v>
      </c>
      <c r="B1023" s="22">
        <v>43928</v>
      </c>
      <c r="C1023" s="22">
        <v>43928</v>
      </c>
      <c r="D1023" s="21" t="s">
        <v>10</v>
      </c>
      <c r="E1023" s="23">
        <v>0</v>
      </c>
      <c r="F1023" s="23">
        <v>0</v>
      </c>
      <c r="G1023" s="23">
        <v>3060</v>
      </c>
      <c r="H1023" s="23">
        <v>91710.37</v>
      </c>
      <c r="I1023" s="21" t="s">
        <v>11</v>
      </c>
      <c r="J1023" s="21" t="s">
        <v>12</v>
      </c>
      <c r="K1023" s="21" t="str">
        <f t="shared" si="49"/>
        <v/>
      </c>
      <c r="L1023" s="21" t="e">
        <f ca="1">IF(AND(K1023&lt;&gt; "", COUNTIF(SAP!#REF!,K1023)&gt;0),"Matched", "")</f>
        <v>#REF!</v>
      </c>
      <c r="M1023" s="21" t="str">
        <f t="shared" si="50"/>
        <v/>
      </c>
      <c r="N1023" s="21" t="e">
        <f ca="1">IF(AND(M1023&lt;&gt; "", COUNTIF(SAP!#REF!,M1023)&gt;0),"Matched", "")</f>
        <v>#REF!</v>
      </c>
      <c r="O1023" s="21" t="str">
        <f t="shared" si="51"/>
        <v/>
      </c>
      <c r="P1023" s="21" t="e">
        <f ca="1">IF(AND(O1023&lt;&gt; "", COUNTIF(SAP!#REF!,O1023)&gt;0),"Matched", "")</f>
        <v>#REF!</v>
      </c>
      <c r="Q1023" s="21" t="str">
        <f ca="1">IF(OR(D1023="AC",D1023="TR"),"Logic4"&amp;"_"&amp;TEXT(C1023,"dd.mm.yyyy") &amp;"_"&amp; 978323.49,"")</f>
        <v>Logic4_07.04.2020_978323.49</v>
      </c>
      <c r="R1023" s="21" t="e">
        <f ca="1">IF(AND(Q1023&lt;&gt; "", COUNTIF(SAP!#REF!,Q1023)&gt;0),"Matched", "")</f>
        <v>#REF!</v>
      </c>
    </row>
    <row r="1024" spans="1:18" hidden="1">
      <c r="A1024" s="21">
        <v>11563327</v>
      </c>
      <c r="B1024" s="22">
        <v>43928</v>
      </c>
      <c r="C1024" s="22">
        <v>43928</v>
      </c>
      <c r="D1024" s="21" t="s">
        <v>10</v>
      </c>
      <c r="E1024" s="23">
        <v>0</v>
      </c>
      <c r="F1024" s="23">
        <v>0</v>
      </c>
      <c r="G1024" s="23">
        <v>3120</v>
      </c>
      <c r="H1024" s="23">
        <v>94830.37</v>
      </c>
      <c r="I1024" s="21" t="s">
        <v>11</v>
      </c>
      <c r="J1024" s="21" t="s">
        <v>12</v>
      </c>
      <c r="K1024" s="21" t="str">
        <f t="shared" si="49"/>
        <v/>
      </c>
      <c r="L1024" s="21" t="e">
        <f ca="1">IF(AND(K1024&lt;&gt; "", COUNTIF(SAP!#REF!,K1024)&gt;0),"Matched", "")</f>
        <v>#REF!</v>
      </c>
      <c r="M1024" s="21" t="str">
        <f t="shared" si="50"/>
        <v/>
      </c>
      <c r="N1024" s="21" t="e">
        <f ca="1">IF(AND(M1024&lt;&gt; "", COUNTIF(SAP!#REF!,M1024)&gt;0),"Matched", "")</f>
        <v>#REF!</v>
      </c>
      <c r="O1024" s="21" t="str">
        <f t="shared" si="51"/>
        <v/>
      </c>
      <c r="P1024" s="21" t="e">
        <f ca="1">IF(AND(O1024&lt;&gt; "", COUNTIF(SAP!#REF!,O1024)&gt;0),"Matched", "")</f>
        <v>#REF!</v>
      </c>
      <c r="Q1024" s="21" t="str">
        <f ca="1">IF(OR(D1024="AC",D1024="TR"),"Logic4"&amp;"_"&amp;TEXT(C1024,"dd.mm.yyyy") &amp;"_"&amp; 978323.49,"")</f>
        <v>Logic4_07.04.2020_978323.49</v>
      </c>
      <c r="R1024" s="21" t="e">
        <f ca="1">IF(AND(Q1024&lt;&gt; "", COUNTIF(SAP!#REF!,Q1024)&gt;0),"Matched", "")</f>
        <v>#REF!</v>
      </c>
    </row>
    <row r="1025" spans="1:18" hidden="1">
      <c r="A1025" s="21">
        <v>11563327</v>
      </c>
      <c r="B1025" s="22">
        <v>43928</v>
      </c>
      <c r="C1025" s="22">
        <v>43928</v>
      </c>
      <c r="D1025" s="21" t="s">
        <v>10</v>
      </c>
      <c r="E1025" s="23">
        <v>0</v>
      </c>
      <c r="F1025" s="23">
        <v>0</v>
      </c>
      <c r="G1025" s="23">
        <v>3139.09</v>
      </c>
      <c r="H1025" s="23">
        <v>97969.46</v>
      </c>
      <c r="I1025" s="21" t="s">
        <v>11</v>
      </c>
      <c r="J1025" s="21" t="s">
        <v>12</v>
      </c>
      <c r="K1025" s="21" t="str">
        <f t="shared" si="49"/>
        <v/>
      </c>
      <c r="L1025" s="21" t="e">
        <f ca="1">IF(AND(K1025&lt;&gt; "", COUNTIF(SAP!#REF!,K1025)&gt;0),"Matched", "")</f>
        <v>#REF!</v>
      </c>
      <c r="M1025" s="21" t="str">
        <f t="shared" si="50"/>
        <v/>
      </c>
      <c r="N1025" s="21" t="e">
        <f ca="1">IF(AND(M1025&lt;&gt; "", COUNTIF(SAP!#REF!,M1025)&gt;0),"Matched", "")</f>
        <v>#REF!</v>
      </c>
      <c r="O1025" s="21" t="str">
        <f t="shared" si="51"/>
        <v/>
      </c>
      <c r="P1025" s="21" t="e">
        <f ca="1">IF(AND(O1025&lt;&gt; "", COUNTIF(SAP!#REF!,O1025)&gt;0),"Matched", "")</f>
        <v>#REF!</v>
      </c>
      <c r="Q1025" s="21" t="str">
        <f ca="1">IF(OR(D1025="AC",D1025="TR"),"Logic4"&amp;"_"&amp;TEXT(C1025,"dd.mm.yyyy") &amp;"_"&amp; 978323.49,"")</f>
        <v>Logic4_07.04.2020_978323.49</v>
      </c>
      <c r="R1025" s="21" t="e">
        <f ca="1">IF(AND(Q1025&lt;&gt; "", COUNTIF(SAP!#REF!,Q1025)&gt;0),"Matched", "")</f>
        <v>#REF!</v>
      </c>
    </row>
    <row r="1026" spans="1:18" hidden="1">
      <c r="A1026" s="21">
        <v>11563327</v>
      </c>
      <c r="B1026" s="22">
        <v>43928</v>
      </c>
      <c r="C1026" s="22">
        <v>43928</v>
      </c>
      <c r="D1026" s="21" t="s">
        <v>10</v>
      </c>
      <c r="E1026" s="23">
        <v>0</v>
      </c>
      <c r="F1026" s="23">
        <v>0</v>
      </c>
      <c r="G1026" s="23">
        <v>3150</v>
      </c>
      <c r="H1026" s="23">
        <v>101119.46</v>
      </c>
      <c r="I1026" s="21" t="s">
        <v>11</v>
      </c>
      <c r="J1026" s="21" t="s">
        <v>12</v>
      </c>
      <c r="K1026" s="21" t="str">
        <f t="shared" si="49"/>
        <v/>
      </c>
      <c r="L1026" s="21" t="e">
        <f ca="1">IF(AND(K1026&lt;&gt; "", COUNTIF(SAP!#REF!,K1026)&gt;0),"Matched", "")</f>
        <v>#REF!</v>
      </c>
      <c r="M1026" s="21" t="str">
        <f t="shared" si="50"/>
        <v/>
      </c>
      <c r="N1026" s="21" t="e">
        <f ca="1">IF(AND(M1026&lt;&gt; "", COUNTIF(SAP!#REF!,M1026)&gt;0),"Matched", "")</f>
        <v>#REF!</v>
      </c>
      <c r="O1026" s="21" t="str">
        <f t="shared" si="51"/>
        <v/>
      </c>
      <c r="P1026" s="21" t="e">
        <f ca="1">IF(AND(O1026&lt;&gt; "", COUNTIF(SAP!#REF!,O1026)&gt;0),"Matched", "")</f>
        <v>#REF!</v>
      </c>
      <c r="Q1026" s="21" t="str">
        <f ca="1">IF(OR(D1026="AC",D1026="TR"),"Logic4"&amp;"_"&amp;TEXT(C1026,"dd.mm.yyyy") &amp;"_"&amp; 978323.49,"")</f>
        <v>Logic4_07.04.2020_978323.49</v>
      </c>
      <c r="R1026" s="21" t="e">
        <f ca="1">IF(AND(Q1026&lt;&gt; "", COUNTIF(SAP!#REF!,Q1026)&gt;0),"Matched", "")</f>
        <v>#REF!</v>
      </c>
    </row>
    <row r="1027" spans="1:18" hidden="1">
      <c r="A1027" s="21">
        <v>11563327</v>
      </c>
      <c r="B1027" s="22">
        <v>43928</v>
      </c>
      <c r="C1027" s="22">
        <v>43928</v>
      </c>
      <c r="D1027" s="21" t="s">
        <v>10</v>
      </c>
      <c r="E1027" s="23">
        <v>0</v>
      </c>
      <c r="F1027" s="23">
        <v>0</v>
      </c>
      <c r="G1027" s="23">
        <v>3190</v>
      </c>
      <c r="H1027" s="23">
        <v>104309.46</v>
      </c>
      <c r="I1027" s="21" t="s">
        <v>11</v>
      </c>
      <c r="J1027" s="21" t="s">
        <v>12</v>
      </c>
      <c r="K1027" s="21" t="str">
        <f t="shared" ref="K1027:K1090" si="52">IF(D1027="TF","Logic1"&amp;"_"&amp;TEXT(C1027, "mm") &amp;"_"&amp; F1027,"")</f>
        <v/>
      </c>
      <c r="L1027" s="21" t="e">
        <f ca="1">IF(AND(K1027&lt;&gt; "", COUNTIF(SAP!#REF!,K1027)&gt;0),"Matched", "")</f>
        <v>#REF!</v>
      </c>
      <c r="M1027" s="21" t="str">
        <f t="shared" si="50"/>
        <v/>
      </c>
      <c r="N1027" s="21" t="e">
        <f ca="1">IF(AND(M1027&lt;&gt; "", COUNTIF(SAP!#REF!,M1027)&gt;0),"Matched", "")</f>
        <v>#REF!</v>
      </c>
      <c r="O1027" s="21" t="str">
        <f t="shared" si="51"/>
        <v/>
      </c>
      <c r="P1027" s="21" t="e">
        <f ca="1">IF(AND(O1027&lt;&gt; "", COUNTIF(SAP!#REF!,O1027)&gt;0),"Matched", "")</f>
        <v>#REF!</v>
      </c>
      <c r="Q1027" s="21" t="str">
        <f ca="1">IF(OR(D1027="AC",D1027="TR"),"Logic4"&amp;"_"&amp;TEXT(C1027,"dd.mm.yyyy") &amp;"_"&amp; 978323.49,"")</f>
        <v>Logic4_07.04.2020_978323.49</v>
      </c>
      <c r="R1027" s="21" t="e">
        <f ca="1">IF(AND(Q1027&lt;&gt; "", COUNTIF(SAP!#REF!,Q1027)&gt;0),"Matched", "")</f>
        <v>#REF!</v>
      </c>
    </row>
    <row r="1028" spans="1:18" hidden="1">
      <c r="A1028" s="21">
        <v>11563327</v>
      </c>
      <c r="B1028" s="22">
        <v>43928</v>
      </c>
      <c r="C1028" s="22">
        <v>43928</v>
      </c>
      <c r="D1028" s="21" t="s">
        <v>10</v>
      </c>
      <c r="E1028" s="23">
        <v>0</v>
      </c>
      <c r="F1028" s="23">
        <v>0</v>
      </c>
      <c r="G1028" s="23">
        <v>3240</v>
      </c>
      <c r="H1028" s="23">
        <v>107549.46</v>
      </c>
      <c r="I1028" s="21" t="s">
        <v>11</v>
      </c>
      <c r="J1028" s="21" t="s">
        <v>12</v>
      </c>
      <c r="K1028" s="21" t="str">
        <f t="shared" si="52"/>
        <v/>
      </c>
      <c r="L1028" s="21" t="e">
        <f ca="1">IF(AND(K1028&lt;&gt; "", COUNTIF(SAP!#REF!,K1028)&gt;0),"Matched", "")</f>
        <v>#REF!</v>
      </c>
      <c r="M1028" s="21" t="str">
        <f t="shared" si="50"/>
        <v/>
      </c>
      <c r="N1028" s="21" t="e">
        <f ca="1">IF(AND(M1028&lt;&gt; "", COUNTIF(SAP!#REF!,M1028)&gt;0),"Matched", "")</f>
        <v>#REF!</v>
      </c>
      <c r="O1028" s="21" t="str">
        <f t="shared" si="51"/>
        <v/>
      </c>
      <c r="P1028" s="21" t="e">
        <f ca="1">IF(AND(O1028&lt;&gt; "", COUNTIF(SAP!#REF!,O1028)&gt;0),"Matched", "")</f>
        <v>#REF!</v>
      </c>
      <c r="Q1028" s="21" t="str">
        <f ca="1">IF(OR(D1028="AC",D1028="TR"),"Logic4"&amp;"_"&amp;TEXT(C1028,"dd.mm.yyyy") &amp;"_"&amp; 978323.49,"")</f>
        <v>Logic4_07.04.2020_978323.49</v>
      </c>
      <c r="R1028" s="21" t="e">
        <f ca="1">IF(AND(Q1028&lt;&gt; "", COUNTIF(SAP!#REF!,Q1028)&gt;0),"Matched", "")</f>
        <v>#REF!</v>
      </c>
    </row>
    <row r="1029" spans="1:18" hidden="1">
      <c r="A1029" s="21">
        <v>11563327</v>
      </c>
      <c r="B1029" s="22">
        <v>43928</v>
      </c>
      <c r="C1029" s="22">
        <v>43928</v>
      </c>
      <c r="D1029" s="21" t="s">
        <v>10</v>
      </c>
      <c r="E1029" s="23">
        <v>0</v>
      </c>
      <c r="F1029" s="23">
        <v>0</v>
      </c>
      <c r="G1029" s="23">
        <v>3266.52</v>
      </c>
      <c r="H1029" s="23">
        <v>110815.98</v>
      </c>
      <c r="I1029" s="21" t="s">
        <v>11</v>
      </c>
      <c r="J1029" s="21" t="s">
        <v>12</v>
      </c>
      <c r="K1029" s="21" t="str">
        <f t="shared" si="52"/>
        <v/>
      </c>
      <c r="L1029" s="21" t="e">
        <f ca="1">IF(AND(K1029&lt;&gt; "", COUNTIF(SAP!#REF!,K1029)&gt;0),"Matched", "")</f>
        <v>#REF!</v>
      </c>
      <c r="M1029" s="21" t="str">
        <f t="shared" si="50"/>
        <v/>
      </c>
      <c r="N1029" s="21" t="e">
        <f ca="1">IF(AND(M1029&lt;&gt; "", COUNTIF(SAP!#REF!,M1029)&gt;0),"Matched", "")</f>
        <v>#REF!</v>
      </c>
      <c r="O1029" s="21" t="str">
        <f t="shared" si="51"/>
        <v/>
      </c>
      <c r="P1029" s="21" t="e">
        <f ca="1">IF(AND(O1029&lt;&gt; "", COUNTIF(SAP!#REF!,O1029)&gt;0),"Matched", "")</f>
        <v>#REF!</v>
      </c>
      <c r="Q1029" s="21" t="str">
        <f ca="1">IF(OR(D1029="AC",D1029="TR"),"Logic4"&amp;"_"&amp;TEXT(C1029,"dd.mm.yyyy") &amp;"_"&amp; 978323.49,"")</f>
        <v>Logic4_07.04.2020_978323.49</v>
      </c>
      <c r="R1029" s="21" t="e">
        <f ca="1">IF(AND(Q1029&lt;&gt; "", COUNTIF(SAP!#REF!,Q1029)&gt;0),"Matched", "")</f>
        <v>#REF!</v>
      </c>
    </row>
    <row r="1030" spans="1:18" hidden="1">
      <c r="A1030" s="21">
        <v>11563327</v>
      </c>
      <c r="B1030" s="22">
        <v>43928</v>
      </c>
      <c r="C1030" s="22">
        <v>43928</v>
      </c>
      <c r="D1030" s="21" t="s">
        <v>10</v>
      </c>
      <c r="E1030" s="23">
        <v>0</v>
      </c>
      <c r="F1030" s="23">
        <v>0</v>
      </c>
      <c r="G1030" s="23">
        <v>3320</v>
      </c>
      <c r="H1030" s="23">
        <v>114135.98</v>
      </c>
      <c r="I1030" s="21" t="s">
        <v>11</v>
      </c>
      <c r="J1030" s="21" t="s">
        <v>12</v>
      </c>
      <c r="K1030" s="21" t="str">
        <f t="shared" si="52"/>
        <v/>
      </c>
      <c r="L1030" s="21" t="e">
        <f ca="1">IF(AND(K1030&lt;&gt; "", COUNTIF(SAP!#REF!,K1030)&gt;0),"Matched", "")</f>
        <v>#REF!</v>
      </c>
      <c r="M1030" s="21" t="str">
        <f t="shared" ref="M1030:M1093" si="53">IF(D1030="TR","Logic2"&amp;"_"&amp;TEXT(C1030,"dd.mm.yyyy") &amp;"_"&amp; F1030,"")</f>
        <v/>
      </c>
      <c r="N1030" s="21" t="e">
        <f ca="1">IF(AND(M1030&lt;&gt; "", COUNTIF(SAP!#REF!,M1030)&gt;0),"Matched", "")</f>
        <v>#REF!</v>
      </c>
      <c r="O1030" s="21" t="str">
        <f t="shared" ref="O1030:O1093" si="54">IF(D1030="AF","Logic3"&amp;"_"&amp;G1030,"")</f>
        <v/>
      </c>
      <c r="P1030" s="21" t="e">
        <f ca="1">IF(AND(O1030&lt;&gt; "", COUNTIF(SAP!#REF!,O1030)&gt;0),"Matched", "")</f>
        <v>#REF!</v>
      </c>
      <c r="Q1030" s="21" t="str">
        <f ca="1">IF(OR(D1030="AC",D1030="TR"),"Logic4"&amp;"_"&amp;TEXT(C1030,"dd.mm.yyyy") &amp;"_"&amp; 978323.49,"")</f>
        <v>Logic4_07.04.2020_978323.49</v>
      </c>
      <c r="R1030" s="21" t="e">
        <f ca="1">IF(AND(Q1030&lt;&gt; "", COUNTIF(SAP!#REF!,Q1030)&gt;0),"Matched", "")</f>
        <v>#REF!</v>
      </c>
    </row>
    <row r="1031" spans="1:18" hidden="1">
      <c r="A1031" s="21">
        <v>11563327</v>
      </c>
      <c r="B1031" s="22">
        <v>43928</v>
      </c>
      <c r="C1031" s="22">
        <v>43928</v>
      </c>
      <c r="D1031" s="21" t="s">
        <v>10</v>
      </c>
      <c r="E1031" s="23">
        <v>0</v>
      </c>
      <c r="F1031" s="23">
        <v>0</v>
      </c>
      <c r="G1031" s="23">
        <v>3410</v>
      </c>
      <c r="H1031" s="23">
        <v>117545.98</v>
      </c>
      <c r="I1031" s="21" t="s">
        <v>11</v>
      </c>
      <c r="J1031" s="21" t="s">
        <v>12</v>
      </c>
      <c r="K1031" s="21" t="str">
        <f t="shared" si="52"/>
        <v/>
      </c>
      <c r="L1031" s="21" t="e">
        <f ca="1">IF(AND(K1031&lt;&gt; "", COUNTIF(SAP!#REF!,K1031)&gt;0),"Matched", "")</f>
        <v>#REF!</v>
      </c>
      <c r="M1031" s="21" t="str">
        <f t="shared" si="53"/>
        <v/>
      </c>
      <c r="N1031" s="21" t="e">
        <f ca="1">IF(AND(M1031&lt;&gt; "", COUNTIF(SAP!#REF!,M1031)&gt;0),"Matched", "")</f>
        <v>#REF!</v>
      </c>
      <c r="O1031" s="21" t="str">
        <f t="shared" si="54"/>
        <v/>
      </c>
      <c r="P1031" s="21" t="e">
        <f ca="1">IF(AND(O1031&lt;&gt; "", COUNTIF(SAP!#REF!,O1031)&gt;0),"Matched", "")</f>
        <v>#REF!</v>
      </c>
      <c r="Q1031" s="21" t="str">
        <f ca="1">IF(OR(D1031="AC",D1031="TR"),"Logic4"&amp;"_"&amp;TEXT(C1031,"dd.mm.yyyy") &amp;"_"&amp; 978323.49,"")</f>
        <v>Logic4_07.04.2020_978323.49</v>
      </c>
      <c r="R1031" s="21" t="e">
        <f ca="1">IF(AND(Q1031&lt;&gt; "", COUNTIF(SAP!#REF!,Q1031)&gt;0),"Matched", "")</f>
        <v>#REF!</v>
      </c>
    </row>
    <row r="1032" spans="1:18" hidden="1">
      <c r="A1032" s="21">
        <v>11563327</v>
      </c>
      <c r="B1032" s="22">
        <v>43928</v>
      </c>
      <c r="C1032" s="22">
        <v>43928</v>
      </c>
      <c r="D1032" s="21" t="s">
        <v>10</v>
      </c>
      <c r="E1032" s="23">
        <v>0</v>
      </c>
      <c r="F1032" s="23">
        <v>0</v>
      </c>
      <c r="G1032" s="23">
        <v>3460</v>
      </c>
      <c r="H1032" s="23">
        <v>121005.98</v>
      </c>
      <c r="I1032" s="21" t="s">
        <v>11</v>
      </c>
      <c r="J1032" s="21" t="s">
        <v>12</v>
      </c>
      <c r="K1032" s="21" t="str">
        <f t="shared" si="52"/>
        <v/>
      </c>
      <c r="L1032" s="21" t="e">
        <f ca="1">IF(AND(K1032&lt;&gt; "", COUNTIF(SAP!#REF!,K1032)&gt;0),"Matched", "")</f>
        <v>#REF!</v>
      </c>
      <c r="M1032" s="21" t="str">
        <f t="shared" si="53"/>
        <v/>
      </c>
      <c r="N1032" s="21" t="e">
        <f ca="1">IF(AND(M1032&lt;&gt; "", COUNTIF(SAP!#REF!,M1032)&gt;0),"Matched", "")</f>
        <v>#REF!</v>
      </c>
      <c r="O1032" s="21" t="str">
        <f t="shared" si="54"/>
        <v/>
      </c>
      <c r="P1032" s="21" t="e">
        <f ca="1">IF(AND(O1032&lt;&gt; "", COUNTIF(SAP!#REF!,O1032)&gt;0),"Matched", "")</f>
        <v>#REF!</v>
      </c>
      <c r="Q1032" s="21" t="str">
        <f ca="1">IF(OR(D1032="AC",D1032="TR"),"Logic4"&amp;"_"&amp;TEXT(C1032,"dd.mm.yyyy") &amp;"_"&amp; 978323.49,"")</f>
        <v>Logic4_07.04.2020_978323.49</v>
      </c>
      <c r="R1032" s="21" t="e">
        <f ca="1">IF(AND(Q1032&lt;&gt; "", COUNTIF(SAP!#REF!,Q1032)&gt;0),"Matched", "")</f>
        <v>#REF!</v>
      </c>
    </row>
    <row r="1033" spans="1:18" hidden="1">
      <c r="A1033" s="21">
        <v>11563327</v>
      </c>
      <c r="B1033" s="22">
        <v>43928</v>
      </c>
      <c r="C1033" s="22">
        <v>43928</v>
      </c>
      <c r="D1033" s="21" t="s">
        <v>10</v>
      </c>
      <c r="E1033" s="23">
        <v>0</v>
      </c>
      <c r="F1033" s="23">
        <v>0</v>
      </c>
      <c r="G1033" s="23">
        <v>3482</v>
      </c>
      <c r="H1033" s="23">
        <v>124487.98</v>
      </c>
      <c r="I1033" s="21" t="s">
        <v>11</v>
      </c>
      <c r="J1033" s="21" t="s">
        <v>12</v>
      </c>
      <c r="K1033" s="21" t="str">
        <f t="shared" si="52"/>
        <v/>
      </c>
      <c r="L1033" s="21" t="e">
        <f ca="1">IF(AND(K1033&lt;&gt; "", COUNTIF(SAP!#REF!,K1033)&gt;0),"Matched", "")</f>
        <v>#REF!</v>
      </c>
      <c r="M1033" s="21" t="str">
        <f t="shared" si="53"/>
        <v/>
      </c>
      <c r="N1033" s="21" t="e">
        <f ca="1">IF(AND(M1033&lt;&gt; "", COUNTIF(SAP!#REF!,M1033)&gt;0),"Matched", "")</f>
        <v>#REF!</v>
      </c>
      <c r="O1033" s="21" t="str">
        <f t="shared" si="54"/>
        <v/>
      </c>
      <c r="P1033" s="21" t="e">
        <f ca="1">IF(AND(O1033&lt;&gt; "", COUNTIF(SAP!#REF!,O1033)&gt;0),"Matched", "")</f>
        <v>#REF!</v>
      </c>
      <c r="Q1033" s="21" t="str">
        <f ca="1">IF(OR(D1033="AC",D1033="TR"),"Logic4"&amp;"_"&amp;TEXT(C1033,"dd.mm.yyyy") &amp;"_"&amp; 978323.49,"")</f>
        <v>Logic4_07.04.2020_978323.49</v>
      </c>
      <c r="R1033" s="21" t="e">
        <f ca="1">IF(AND(Q1033&lt;&gt; "", COUNTIF(SAP!#REF!,Q1033)&gt;0),"Matched", "")</f>
        <v>#REF!</v>
      </c>
    </row>
    <row r="1034" spans="1:18" hidden="1">
      <c r="A1034" s="21">
        <v>11563327</v>
      </c>
      <c r="B1034" s="22">
        <v>43928</v>
      </c>
      <c r="C1034" s="22">
        <v>43928</v>
      </c>
      <c r="D1034" s="21" t="s">
        <v>10</v>
      </c>
      <c r="E1034" s="23">
        <v>0</v>
      </c>
      <c r="F1034" s="23">
        <v>0</v>
      </c>
      <c r="G1034" s="23">
        <v>3494.2</v>
      </c>
      <c r="H1034" s="23">
        <v>127982.18</v>
      </c>
      <c r="I1034" s="21" t="s">
        <v>11</v>
      </c>
      <c r="J1034" s="21" t="s">
        <v>12</v>
      </c>
      <c r="K1034" s="21" t="str">
        <f t="shared" si="52"/>
        <v/>
      </c>
      <c r="L1034" s="21" t="e">
        <f ca="1">IF(AND(K1034&lt;&gt; "", COUNTIF(SAP!#REF!,K1034)&gt;0),"Matched", "")</f>
        <v>#REF!</v>
      </c>
      <c r="M1034" s="21" t="str">
        <f t="shared" si="53"/>
        <v/>
      </c>
      <c r="N1034" s="21" t="e">
        <f ca="1">IF(AND(M1034&lt;&gt; "", COUNTIF(SAP!#REF!,M1034)&gt;0),"Matched", "")</f>
        <v>#REF!</v>
      </c>
      <c r="O1034" s="21" t="str">
        <f t="shared" si="54"/>
        <v/>
      </c>
      <c r="P1034" s="21" t="e">
        <f ca="1">IF(AND(O1034&lt;&gt; "", COUNTIF(SAP!#REF!,O1034)&gt;0),"Matched", "")</f>
        <v>#REF!</v>
      </c>
      <c r="Q1034" s="21" t="str">
        <f ca="1">IF(OR(D1034="AC",D1034="TR"),"Logic4"&amp;"_"&amp;TEXT(C1034,"dd.mm.yyyy") &amp;"_"&amp; 978323.49,"")</f>
        <v>Logic4_07.04.2020_978323.49</v>
      </c>
      <c r="R1034" s="21" t="e">
        <f ca="1">IF(AND(Q1034&lt;&gt; "", COUNTIF(SAP!#REF!,Q1034)&gt;0),"Matched", "")</f>
        <v>#REF!</v>
      </c>
    </row>
    <row r="1035" spans="1:18" hidden="1">
      <c r="A1035" s="21">
        <v>11563327</v>
      </c>
      <c r="B1035" s="22">
        <v>43928</v>
      </c>
      <c r="C1035" s="22">
        <v>43928</v>
      </c>
      <c r="D1035" s="21" t="s">
        <v>10</v>
      </c>
      <c r="E1035" s="23">
        <v>0</v>
      </c>
      <c r="F1035" s="23">
        <v>0</v>
      </c>
      <c r="G1035" s="23">
        <v>3510</v>
      </c>
      <c r="H1035" s="23">
        <v>131492.18</v>
      </c>
      <c r="I1035" s="21" t="s">
        <v>11</v>
      </c>
      <c r="J1035" s="21" t="s">
        <v>12</v>
      </c>
      <c r="K1035" s="21" t="str">
        <f t="shared" si="52"/>
        <v/>
      </c>
      <c r="L1035" s="21" t="e">
        <f ca="1">IF(AND(K1035&lt;&gt; "", COUNTIF(SAP!#REF!,K1035)&gt;0),"Matched", "")</f>
        <v>#REF!</v>
      </c>
      <c r="M1035" s="21" t="str">
        <f t="shared" si="53"/>
        <v/>
      </c>
      <c r="N1035" s="21" t="e">
        <f ca="1">IF(AND(M1035&lt;&gt; "", COUNTIF(SAP!#REF!,M1035)&gt;0),"Matched", "")</f>
        <v>#REF!</v>
      </c>
      <c r="O1035" s="21" t="str">
        <f t="shared" si="54"/>
        <v/>
      </c>
      <c r="P1035" s="21" t="e">
        <f ca="1">IF(AND(O1035&lt;&gt; "", COUNTIF(SAP!#REF!,O1035)&gt;0),"Matched", "")</f>
        <v>#REF!</v>
      </c>
      <c r="Q1035" s="21" t="str">
        <f ca="1">IF(OR(D1035="AC",D1035="TR"),"Logic4"&amp;"_"&amp;TEXT(C1035,"dd.mm.yyyy") &amp;"_"&amp; 978323.49,"")</f>
        <v>Logic4_07.04.2020_978323.49</v>
      </c>
      <c r="R1035" s="21" t="e">
        <f ca="1">IF(AND(Q1035&lt;&gt; "", COUNTIF(SAP!#REF!,Q1035)&gt;0),"Matched", "")</f>
        <v>#REF!</v>
      </c>
    </row>
    <row r="1036" spans="1:18" hidden="1">
      <c r="A1036" s="21">
        <v>11563327</v>
      </c>
      <c r="B1036" s="22">
        <v>43928</v>
      </c>
      <c r="C1036" s="22">
        <v>43928</v>
      </c>
      <c r="D1036" s="21" t="s">
        <v>10</v>
      </c>
      <c r="E1036" s="23">
        <v>0</v>
      </c>
      <c r="F1036" s="23">
        <v>0</v>
      </c>
      <c r="G1036" s="23">
        <v>3535.6</v>
      </c>
      <c r="H1036" s="23">
        <v>135027.78</v>
      </c>
      <c r="I1036" s="21" t="s">
        <v>11</v>
      </c>
      <c r="J1036" s="21" t="s">
        <v>12</v>
      </c>
      <c r="K1036" s="21" t="str">
        <f t="shared" si="52"/>
        <v/>
      </c>
      <c r="L1036" s="21" t="e">
        <f ca="1">IF(AND(K1036&lt;&gt; "", COUNTIF(SAP!#REF!,K1036)&gt;0),"Matched", "")</f>
        <v>#REF!</v>
      </c>
      <c r="M1036" s="21" t="str">
        <f t="shared" si="53"/>
        <v/>
      </c>
      <c r="N1036" s="21" t="e">
        <f ca="1">IF(AND(M1036&lt;&gt; "", COUNTIF(SAP!#REF!,M1036)&gt;0),"Matched", "")</f>
        <v>#REF!</v>
      </c>
      <c r="O1036" s="21" t="str">
        <f t="shared" si="54"/>
        <v/>
      </c>
      <c r="P1036" s="21" t="e">
        <f ca="1">IF(AND(O1036&lt;&gt; "", COUNTIF(SAP!#REF!,O1036)&gt;0),"Matched", "")</f>
        <v>#REF!</v>
      </c>
      <c r="Q1036" s="21" t="str">
        <f ca="1">IF(OR(D1036="AC",D1036="TR"),"Logic4"&amp;"_"&amp;TEXT(C1036,"dd.mm.yyyy") &amp;"_"&amp; 978323.49,"")</f>
        <v>Logic4_07.04.2020_978323.49</v>
      </c>
      <c r="R1036" s="21" t="e">
        <f ca="1">IF(AND(Q1036&lt;&gt; "", COUNTIF(SAP!#REF!,Q1036)&gt;0),"Matched", "")</f>
        <v>#REF!</v>
      </c>
    </row>
    <row r="1037" spans="1:18" hidden="1">
      <c r="A1037" s="21">
        <v>11563327</v>
      </c>
      <c r="B1037" s="22">
        <v>43928</v>
      </c>
      <c r="C1037" s="22">
        <v>43928</v>
      </c>
      <c r="D1037" s="21" t="s">
        <v>10</v>
      </c>
      <c r="E1037" s="23">
        <v>0</v>
      </c>
      <c r="F1037" s="23">
        <v>0</v>
      </c>
      <c r="G1037" s="23">
        <v>3567.5</v>
      </c>
      <c r="H1037" s="23">
        <v>138595.28</v>
      </c>
      <c r="I1037" s="21" t="s">
        <v>11</v>
      </c>
      <c r="J1037" s="21" t="s">
        <v>12</v>
      </c>
      <c r="K1037" s="21" t="str">
        <f t="shared" si="52"/>
        <v/>
      </c>
      <c r="L1037" s="21" t="e">
        <f ca="1">IF(AND(K1037&lt;&gt; "", COUNTIF(SAP!#REF!,K1037)&gt;0),"Matched", "")</f>
        <v>#REF!</v>
      </c>
      <c r="M1037" s="21" t="str">
        <f t="shared" si="53"/>
        <v/>
      </c>
      <c r="N1037" s="21" t="e">
        <f ca="1">IF(AND(M1037&lt;&gt; "", COUNTIF(SAP!#REF!,M1037)&gt;0),"Matched", "")</f>
        <v>#REF!</v>
      </c>
      <c r="O1037" s="21" t="str">
        <f t="shared" si="54"/>
        <v/>
      </c>
      <c r="P1037" s="21" t="e">
        <f ca="1">IF(AND(O1037&lt;&gt; "", COUNTIF(SAP!#REF!,O1037)&gt;0),"Matched", "")</f>
        <v>#REF!</v>
      </c>
      <c r="Q1037" s="21" t="str">
        <f ca="1">IF(OR(D1037="AC",D1037="TR"),"Logic4"&amp;"_"&amp;TEXT(C1037,"dd.mm.yyyy") &amp;"_"&amp; 978323.49,"")</f>
        <v>Logic4_07.04.2020_978323.49</v>
      </c>
      <c r="R1037" s="21" t="e">
        <f ca="1">IF(AND(Q1037&lt;&gt; "", COUNTIF(SAP!#REF!,Q1037)&gt;0),"Matched", "")</f>
        <v>#REF!</v>
      </c>
    </row>
    <row r="1038" spans="1:18" hidden="1">
      <c r="A1038" s="21">
        <v>11563327</v>
      </c>
      <c r="B1038" s="22">
        <v>43928</v>
      </c>
      <c r="C1038" s="22">
        <v>43928</v>
      </c>
      <c r="D1038" s="21" t="s">
        <v>10</v>
      </c>
      <c r="E1038" s="23">
        <v>0</v>
      </c>
      <c r="F1038" s="23">
        <v>0</v>
      </c>
      <c r="G1038" s="23">
        <v>3600</v>
      </c>
      <c r="H1038" s="23">
        <v>142195.28</v>
      </c>
      <c r="I1038" s="21" t="s">
        <v>11</v>
      </c>
      <c r="J1038" s="21" t="s">
        <v>12</v>
      </c>
      <c r="K1038" s="21" t="str">
        <f t="shared" si="52"/>
        <v/>
      </c>
      <c r="L1038" s="21" t="e">
        <f ca="1">IF(AND(K1038&lt;&gt; "", COUNTIF(SAP!#REF!,K1038)&gt;0),"Matched", "")</f>
        <v>#REF!</v>
      </c>
      <c r="M1038" s="21" t="str">
        <f t="shared" si="53"/>
        <v/>
      </c>
      <c r="N1038" s="21" t="e">
        <f ca="1">IF(AND(M1038&lt;&gt; "", COUNTIF(SAP!#REF!,M1038)&gt;0),"Matched", "")</f>
        <v>#REF!</v>
      </c>
      <c r="O1038" s="21" t="str">
        <f t="shared" si="54"/>
        <v/>
      </c>
      <c r="P1038" s="21" t="e">
        <f ca="1">IF(AND(O1038&lt;&gt; "", COUNTIF(SAP!#REF!,O1038)&gt;0),"Matched", "")</f>
        <v>#REF!</v>
      </c>
      <c r="Q1038" s="21" t="str">
        <f ca="1">IF(OR(D1038="AC",D1038="TR"),"Logic4"&amp;"_"&amp;TEXT(C1038,"dd.mm.yyyy") &amp;"_"&amp; 978323.49,"")</f>
        <v>Logic4_07.04.2020_978323.49</v>
      </c>
      <c r="R1038" s="21" t="e">
        <f ca="1">IF(AND(Q1038&lt;&gt; "", COUNTIF(SAP!#REF!,Q1038)&gt;0),"Matched", "")</f>
        <v>#REF!</v>
      </c>
    </row>
    <row r="1039" spans="1:18" hidden="1">
      <c r="A1039" s="21">
        <v>11563327</v>
      </c>
      <c r="B1039" s="22">
        <v>43928</v>
      </c>
      <c r="C1039" s="22">
        <v>43928</v>
      </c>
      <c r="D1039" s="21" t="s">
        <v>10</v>
      </c>
      <c r="E1039" s="23">
        <v>0</v>
      </c>
      <c r="F1039" s="23">
        <v>0</v>
      </c>
      <c r="G1039" s="23">
        <v>3700</v>
      </c>
      <c r="H1039" s="23">
        <v>145895.28</v>
      </c>
      <c r="I1039" s="21" t="s">
        <v>11</v>
      </c>
      <c r="J1039" s="21" t="s">
        <v>12</v>
      </c>
      <c r="K1039" s="21" t="str">
        <f t="shared" si="52"/>
        <v/>
      </c>
      <c r="L1039" s="21" t="e">
        <f ca="1">IF(AND(K1039&lt;&gt; "", COUNTIF(SAP!#REF!,K1039)&gt;0),"Matched", "")</f>
        <v>#REF!</v>
      </c>
      <c r="M1039" s="21" t="str">
        <f t="shared" si="53"/>
        <v/>
      </c>
      <c r="N1039" s="21" t="e">
        <f ca="1">IF(AND(M1039&lt;&gt; "", COUNTIF(SAP!#REF!,M1039)&gt;0),"Matched", "")</f>
        <v>#REF!</v>
      </c>
      <c r="O1039" s="21" t="str">
        <f t="shared" si="54"/>
        <v/>
      </c>
      <c r="P1039" s="21" t="e">
        <f ca="1">IF(AND(O1039&lt;&gt; "", COUNTIF(SAP!#REF!,O1039)&gt;0),"Matched", "")</f>
        <v>#REF!</v>
      </c>
      <c r="Q1039" s="21" t="str">
        <f ca="1">IF(OR(D1039="AC",D1039="TR"),"Logic4"&amp;"_"&amp;TEXT(C1039,"dd.mm.yyyy") &amp;"_"&amp; 978323.49,"")</f>
        <v>Logic4_07.04.2020_978323.49</v>
      </c>
      <c r="R1039" s="21" t="e">
        <f ca="1">IF(AND(Q1039&lt;&gt; "", COUNTIF(SAP!#REF!,Q1039)&gt;0),"Matched", "")</f>
        <v>#REF!</v>
      </c>
    </row>
    <row r="1040" spans="1:18" hidden="1">
      <c r="A1040" s="21">
        <v>11563327</v>
      </c>
      <c r="B1040" s="22">
        <v>43928</v>
      </c>
      <c r="C1040" s="22">
        <v>43928</v>
      </c>
      <c r="D1040" s="21" t="s">
        <v>10</v>
      </c>
      <c r="E1040" s="23">
        <v>0</v>
      </c>
      <c r="F1040" s="23">
        <v>0</v>
      </c>
      <c r="G1040" s="23">
        <v>3707.5</v>
      </c>
      <c r="H1040" s="23">
        <v>149602.78</v>
      </c>
      <c r="I1040" s="21" t="s">
        <v>11</v>
      </c>
      <c r="J1040" s="21" t="s">
        <v>12</v>
      </c>
      <c r="K1040" s="21" t="str">
        <f t="shared" si="52"/>
        <v/>
      </c>
      <c r="L1040" s="21" t="e">
        <f ca="1">IF(AND(K1040&lt;&gt; "", COUNTIF(SAP!#REF!,K1040)&gt;0),"Matched", "")</f>
        <v>#REF!</v>
      </c>
      <c r="M1040" s="21" t="str">
        <f t="shared" si="53"/>
        <v/>
      </c>
      <c r="N1040" s="21" t="e">
        <f ca="1">IF(AND(M1040&lt;&gt; "", COUNTIF(SAP!#REF!,M1040)&gt;0),"Matched", "")</f>
        <v>#REF!</v>
      </c>
      <c r="O1040" s="21" t="str">
        <f t="shared" si="54"/>
        <v/>
      </c>
      <c r="P1040" s="21" t="e">
        <f ca="1">IF(AND(O1040&lt;&gt; "", COUNTIF(SAP!#REF!,O1040)&gt;0),"Matched", "")</f>
        <v>#REF!</v>
      </c>
      <c r="Q1040" s="21" t="str">
        <f ca="1">IF(OR(D1040="AC",D1040="TR"),"Logic4"&amp;"_"&amp;TEXT(C1040,"dd.mm.yyyy") &amp;"_"&amp; 978323.49,"")</f>
        <v>Logic4_07.04.2020_978323.49</v>
      </c>
      <c r="R1040" s="21" t="e">
        <f ca="1">IF(AND(Q1040&lt;&gt; "", COUNTIF(SAP!#REF!,Q1040)&gt;0),"Matched", "")</f>
        <v>#REF!</v>
      </c>
    </row>
    <row r="1041" spans="1:18" hidden="1">
      <c r="A1041" s="21">
        <v>11563327</v>
      </c>
      <c r="B1041" s="22">
        <v>43928</v>
      </c>
      <c r="C1041" s="22">
        <v>43928</v>
      </c>
      <c r="D1041" s="21" t="s">
        <v>10</v>
      </c>
      <c r="E1041" s="23">
        <v>0</v>
      </c>
      <c r="F1041" s="23">
        <v>0</v>
      </c>
      <c r="G1041" s="23">
        <v>3800</v>
      </c>
      <c r="H1041" s="23">
        <v>153402.78</v>
      </c>
      <c r="I1041" s="21" t="s">
        <v>11</v>
      </c>
      <c r="J1041" s="21" t="s">
        <v>12</v>
      </c>
      <c r="K1041" s="21" t="str">
        <f t="shared" si="52"/>
        <v/>
      </c>
      <c r="L1041" s="21" t="e">
        <f ca="1">IF(AND(K1041&lt;&gt; "", COUNTIF(SAP!#REF!,K1041)&gt;0),"Matched", "")</f>
        <v>#REF!</v>
      </c>
      <c r="M1041" s="21" t="str">
        <f t="shared" si="53"/>
        <v/>
      </c>
      <c r="N1041" s="21" t="e">
        <f ca="1">IF(AND(M1041&lt;&gt; "", COUNTIF(SAP!#REF!,M1041)&gt;0),"Matched", "")</f>
        <v>#REF!</v>
      </c>
      <c r="O1041" s="21" t="str">
        <f t="shared" si="54"/>
        <v/>
      </c>
      <c r="P1041" s="21" t="e">
        <f ca="1">IF(AND(O1041&lt;&gt; "", COUNTIF(SAP!#REF!,O1041)&gt;0),"Matched", "")</f>
        <v>#REF!</v>
      </c>
      <c r="Q1041" s="21" t="str">
        <f ca="1">IF(OR(D1041="AC",D1041="TR"),"Logic4"&amp;"_"&amp;TEXT(C1041,"dd.mm.yyyy") &amp;"_"&amp; 978323.49,"")</f>
        <v>Logic4_07.04.2020_978323.49</v>
      </c>
      <c r="R1041" s="21" t="e">
        <f ca="1">IF(AND(Q1041&lt;&gt; "", COUNTIF(SAP!#REF!,Q1041)&gt;0),"Matched", "")</f>
        <v>#REF!</v>
      </c>
    </row>
    <row r="1042" spans="1:18" hidden="1">
      <c r="A1042" s="21">
        <v>11563327</v>
      </c>
      <c r="B1042" s="22">
        <v>43928</v>
      </c>
      <c r="C1042" s="22">
        <v>43928</v>
      </c>
      <c r="D1042" s="21" t="s">
        <v>10</v>
      </c>
      <c r="E1042" s="23">
        <v>0</v>
      </c>
      <c r="F1042" s="23">
        <v>0</v>
      </c>
      <c r="G1042" s="23">
        <v>3933.3</v>
      </c>
      <c r="H1042" s="23">
        <v>157336.07999999999</v>
      </c>
      <c r="I1042" s="21" t="s">
        <v>11</v>
      </c>
      <c r="J1042" s="21" t="s">
        <v>12</v>
      </c>
      <c r="K1042" s="21" t="str">
        <f t="shared" si="52"/>
        <v/>
      </c>
      <c r="L1042" s="21" t="e">
        <f ca="1">IF(AND(K1042&lt;&gt; "", COUNTIF(SAP!#REF!,K1042)&gt;0),"Matched", "")</f>
        <v>#REF!</v>
      </c>
      <c r="M1042" s="21" t="str">
        <f t="shared" si="53"/>
        <v/>
      </c>
      <c r="N1042" s="21" t="e">
        <f ca="1">IF(AND(M1042&lt;&gt; "", COUNTIF(SAP!#REF!,M1042)&gt;0),"Matched", "")</f>
        <v>#REF!</v>
      </c>
      <c r="O1042" s="21" t="str">
        <f t="shared" si="54"/>
        <v/>
      </c>
      <c r="P1042" s="21" t="e">
        <f ca="1">IF(AND(O1042&lt;&gt; "", COUNTIF(SAP!#REF!,O1042)&gt;0),"Matched", "")</f>
        <v>#REF!</v>
      </c>
      <c r="Q1042" s="21" t="str">
        <f ca="1">IF(OR(D1042="AC",D1042="TR"),"Logic4"&amp;"_"&amp;TEXT(C1042,"dd.mm.yyyy") &amp;"_"&amp; 978323.49,"")</f>
        <v>Logic4_07.04.2020_978323.49</v>
      </c>
      <c r="R1042" s="21" t="e">
        <f ca="1">IF(AND(Q1042&lt;&gt; "", COUNTIF(SAP!#REF!,Q1042)&gt;0),"Matched", "")</f>
        <v>#REF!</v>
      </c>
    </row>
    <row r="1043" spans="1:18" hidden="1">
      <c r="A1043" s="21">
        <v>11563327</v>
      </c>
      <c r="B1043" s="22">
        <v>43928</v>
      </c>
      <c r="C1043" s="22">
        <v>43928</v>
      </c>
      <c r="D1043" s="21" t="s">
        <v>10</v>
      </c>
      <c r="E1043" s="23">
        <v>0</v>
      </c>
      <c r="F1043" s="23">
        <v>0</v>
      </c>
      <c r="G1043" s="23">
        <v>3957.5</v>
      </c>
      <c r="H1043" s="23">
        <v>161293.57999999999</v>
      </c>
      <c r="I1043" s="21" t="s">
        <v>11</v>
      </c>
      <c r="J1043" s="21" t="s">
        <v>12</v>
      </c>
      <c r="K1043" s="21" t="str">
        <f t="shared" si="52"/>
        <v/>
      </c>
      <c r="L1043" s="21" t="e">
        <f ca="1">IF(AND(K1043&lt;&gt; "", COUNTIF(SAP!#REF!,K1043)&gt;0),"Matched", "")</f>
        <v>#REF!</v>
      </c>
      <c r="M1043" s="21" t="str">
        <f t="shared" si="53"/>
        <v/>
      </c>
      <c r="N1043" s="21" t="e">
        <f ca="1">IF(AND(M1043&lt;&gt; "", COUNTIF(SAP!#REF!,M1043)&gt;0),"Matched", "")</f>
        <v>#REF!</v>
      </c>
      <c r="O1043" s="21" t="str">
        <f t="shared" si="54"/>
        <v/>
      </c>
      <c r="P1043" s="21" t="e">
        <f ca="1">IF(AND(O1043&lt;&gt; "", COUNTIF(SAP!#REF!,O1043)&gt;0),"Matched", "")</f>
        <v>#REF!</v>
      </c>
      <c r="Q1043" s="21" t="str">
        <f ca="1">IF(OR(D1043="AC",D1043="TR"),"Logic4"&amp;"_"&amp;TEXT(C1043,"dd.mm.yyyy") &amp;"_"&amp; 978323.49,"")</f>
        <v>Logic4_07.04.2020_978323.49</v>
      </c>
      <c r="R1043" s="21" t="e">
        <f ca="1">IF(AND(Q1043&lt;&gt; "", COUNTIF(SAP!#REF!,Q1043)&gt;0),"Matched", "")</f>
        <v>#REF!</v>
      </c>
    </row>
    <row r="1044" spans="1:18" hidden="1">
      <c r="A1044" s="21">
        <v>11563327</v>
      </c>
      <c r="B1044" s="22">
        <v>43928</v>
      </c>
      <c r="C1044" s="22">
        <v>43928</v>
      </c>
      <c r="D1044" s="21" t="s">
        <v>10</v>
      </c>
      <c r="E1044" s="23">
        <v>0</v>
      </c>
      <c r="F1044" s="23">
        <v>0</v>
      </c>
      <c r="G1044" s="23">
        <v>3984</v>
      </c>
      <c r="H1044" s="23">
        <v>165277.57999999999</v>
      </c>
      <c r="I1044" s="21" t="s">
        <v>11</v>
      </c>
      <c r="J1044" s="21" t="s">
        <v>12</v>
      </c>
      <c r="K1044" s="21" t="str">
        <f t="shared" si="52"/>
        <v/>
      </c>
      <c r="L1044" s="21" t="e">
        <f ca="1">IF(AND(K1044&lt;&gt; "", COUNTIF(SAP!#REF!,K1044)&gt;0),"Matched", "")</f>
        <v>#REF!</v>
      </c>
      <c r="M1044" s="21" t="str">
        <f t="shared" si="53"/>
        <v/>
      </c>
      <c r="N1044" s="21" t="e">
        <f ca="1">IF(AND(M1044&lt;&gt; "", COUNTIF(SAP!#REF!,M1044)&gt;0),"Matched", "")</f>
        <v>#REF!</v>
      </c>
      <c r="O1044" s="21" t="str">
        <f t="shared" si="54"/>
        <v/>
      </c>
      <c r="P1044" s="21" t="e">
        <f ca="1">IF(AND(O1044&lt;&gt; "", COUNTIF(SAP!#REF!,O1044)&gt;0),"Matched", "")</f>
        <v>#REF!</v>
      </c>
      <c r="Q1044" s="21" t="str">
        <f ca="1">IF(OR(D1044="AC",D1044="TR"),"Logic4"&amp;"_"&amp;TEXT(C1044,"dd.mm.yyyy") &amp;"_"&amp; 978323.49,"")</f>
        <v>Logic4_07.04.2020_978323.49</v>
      </c>
      <c r="R1044" s="21" t="e">
        <f ca="1">IF(AND(Q1044&lt;&gt; "", COUNTIF(SAP!#REF!,Q1044)&gt;0),"Matched", "")</f>
        <v>#REF!</v>
      </c>
    </row>
    <row r="1045" spans="1:18" hidden="1">
      <c r="A1045" s="21">
        <v>11563327</v>
      </c>
      <c r="B1045" s="22">
        <v>43928</v>
      </c>
      <c r="C1045" s="22">
        <v>43928</v>
      </c>
      <c r="D1045" s="21" t="s">
        <v>10</v>
      </c>
      <c r="E1045" s="23">
        <v>0</v>
      </c>
      <c r="F1045" s="23">
        <v>0</v>
      </c>
      <c r="G1045" s="23">
        <v>4010</v>
      </c>
      <c r="H1045" s="23">
        <v>169287.58</v>
      </c>
      <c r="I1045" s="21" t="s">
        <v>11</v>
      </c>
      <c r="J1045" s="21" t="s">
        <v>12</v>
      </c>
      <c r="K1045" s="21" t="str">
        <f t="shared" si="52"/>
        <v/>
      </c>
      <c r="L1045" s="21" t="e">
        <f ca="1">IF(AND(K1045&lt;&gt; "", COUNTIF(SAP!#REF!,K1045)&gt;0),"Matched", "")</f>
        <v>#REF!</v>
      </c>
      <c r="M1045" s="21" t="str">
        <f t="shared" si="53"/>
        <v/>
      </c>
      <c r="N1045" s="21" t="e">
        <f ca="1">IF(AND(M1045&lt;&gt; "", COUNTIF(SAP!#REF!,M1045)&gt;0),"Matched", "")</f>
        <v>#REF!</v>
      </c>
      <c r="O1045" s="21" t="str">
        <f t="shared" si="54"/>
        <v/>
      </c>
      <c r="P1045" s="21" t="e">
        <f ca="1">IF(AND(O1045&lt;&gt; "", COUNTIF(SAP!#REF!,O1045)&gt;0),"Matched", "")</f>
        <v>#REF!</v>
      </c>
      <c r="Q1045" s="21" t="str">
        <f ca="1">IF(OR(D1045="AC",D1045="TR"),"Logic4"&amp;"_"&amp;TEXT(C1045,"dd.mm.yyyy") &amp;"_"&amp; 978323.49,"")</f>
        <v>Logic4_07.04.2020_978323.49</v>
      </c>
      <c r="R1045" s="21" t="e">
        <f ca="1">IF(AND(Q1045&lt;&gt; "", COUNTIF(SAP!#REF!,Q1045)&gt;0),"Matched", "")</f>
        <v>#REF!</v>
      </c>
    </row>
    <row r="1046" spans="1:18" hidden="1">
      <c r="A1046" s="21">
        <v>11563327</v>
      </c>
      <c r="B1046" s="22">
        <v>43928</v>
      </c>
      <c r="C1046" s="22">
        <v>43928</v>
      </c>
      <c r="D1046" s="21" t="s">
        <v>10</v>
      </c>
      <c r="E1046" s="23">
        <v>0</v>
      </c>
      <c r="F1046" s="23">
        <v>0</v>
      </c>
      <c r="G1046" s="23">
        <v>4053.3</v>
      </c>
      <c r="H1046" s="23">
        <v>173340.88</v>
      </c>
      <c r="I1046" s="21" t="s">
        <v>11</v>
      </c>
      <c r="J1046" s="21" t="s">
        <v>12</v>
      </c>
      <c r="K1046" s="21" t="str">
        <f t="shared" si="52"/>
        <v/>
      </c>
      <c r="L1046" s="21" t="e">
        <f ca="1">IF(AND(K1046&lt;&gt; "", COUNTIF(SAP!#REF!,K1046)&gt;0),"Matched", "")</f>
        <v>#REF!</v>
      </c>
      <c r="M1046" s="21" t="str">
        <f t="shared" si="53"/>
        <v/>
      </c>
      <c r="N1046" s="21" t="e">
        <f ca="1">IF(AND(M1046&lt;&gt; "", COUNTIF(SAP!#REF!,M1046)&gt;0),"Matched", "")</f>
        <v>#REF!</v>
      </c>
      <c r="O1046" s="21" t="str">
        <f t="shared" si="54"/>
        <v/>
      </c>
      <c r="P1046" s="21" t="e">
        <f ca="1">IF(AND(O1046&lt;&gt; "", COUNTIF(SAP!#REF!,O1046)&gt;0),"Matched", "")</f>
        <v>#REF!</v>
      </c>
      <c r="Q1046" s="21" t="str">
        <f ca="1">IF(OR(D1046="AC",D1046="TR"),"Logic4"&amp;"_"&amp;TEXT(C1046,"dd.mm.yyyy") &amp;"_"&amp; 978323.49,"")</f>
        <v>Logic4_07.04.2020_978323.49</v>
      </c>
      <c r="R1046" s="21" t="e">
        <f ca="1">IF(AND(Q1046&lt;&gt; "", COUNTIF(SAP!#REF!,Q1046)&gt;0),"Matched", "")</f>
        <v>#REF!</v>
      </c>
    </row>
    <row r="1047" spans="1:18" hidden="1">
      <c r="A1047" s="21">
        <v>11563327</v>
      </c>
      <c r="B1047" s="22">
        <v>43928</v>
      </c>
      <c r="C1047" s="22">
        <v>43928</v>
      </c>
      <c r="D1047" s="21" t="s">
        <v>10</v>
      </c>
      <c r="E1047" s="23">
        <v>0</v>
      </c>
      <c r="F1047" s="23">
        <v>0</v>
      </c>
      <c r="G1047" s="23">
        <v>4080</v>
      </c>
      <c r="H1047" s="23">
        <v>177420.88</v>
      </c>
      <c r="I1047" s="21" t="s">
        <v>11</v>
      </c>
      <c r="J1047" s="21" t="s">
        <v>12</v>
      </c>
      <c r="K1047" s="21" t="str">
        <f t="shared" si="52"/>
        <v/>
      </c>
      <c r="L1047" s="21" t="e">
        <f ca="1">IF(AND(K1047&lt;&gt; "", COUNTIF(SAP!#REF!,K1047)&gt;0),"Matched", "")</f>
        <v>#REF!</v>
      </c>
      <c r="M1047" s="21" t="str">
        <f t="shared" si="53"/>
        <v/>
      </c>
      <c r="N1047" s="21" t="e">
        <f ca="1">IF(AND(M1047&lt;&gt; "", COUNTIF(SAP!#REF!,M1047)&gt;0),"Matched", "")</f>
        <v>#REF!</v>
      </c>
      <c r="O1047" s="21" t="str">
        <f t="shared" si="54"/>
        <v/>
      </c>
      <c r="P1047" s="21" t="e">
        <f ca="1">IF(AND(O1047&lt;&gt; "", COUNTIF(SAP!#REF!,O1047)&gt;0),"Matched", "")</f>
        <v>#REF!</v>
      </c>
      <c r="Q1047" s="21" t="str">
        <f ca="1">IF(OR(D1047="AC",D1047="TR"),"Logic4"&amp;"_"&amp;TEXT(C1047,"dd.mm.yyyy") &amp;"_"&amp; 978323.49,"")</f>
        <v>Logic4_07.04.2020_978323.49</v>
      </c>
      <c r="R1047" s="21" t="e">
        <f ca="1">IF(AND(Q1047&lt;&gt; "", COUNTIF(SAP!#REF!,Q1047)&gt;0),"Matched", "")</f>
        <v>#REF!</v>
      </c>
    </row>
    <row r="1048" spans="1:18" hidden="1">
      <c r="A1048" s="21">
        <v>11563327</v>
      </c>
      <c r="B1048" s="22">
        <v>43928</v>
      </c>
      <c r="C1048" s="22">
        <v>43928</v>
      </c>
      <c r="D1048" s="21" t="s">
        <v>10</v>
      </c>
      <c r="E1048" s="23">
        <v>0</v>
      </c>
      <c r="F1048" s="23">
        <v>0</v>
      </c>
      <c r="G1048" s="23">
        <v>4107.7</v>
      </c>
      <c r="H1048" s="23">
        <v>181528.58</v>
      </c>
      <c r="I1048" s="21" t="s">
        <v>11</v>
      </c>
      <c r="J1048" s="21" t="s">
        <v>12</v>
      </c>
      <c r="K1048" s="21" t="str">
        <f t="shared" si="52"/>
        <v/>
      </c>
      <c r="L1048" s="21" t="e">
        <f ca="1">IF(AND(K1048&lt;&gt; "", COUNTIF(SAP!#REF!,K1048)&gt;0),"Matched", "")</f>
        <v>#REF!</v>
      </c>
      <c r="M1048" s="21" t="str">
        <f t="shared" si="53"/>
        <v/>
      </c>
      <c r="N1048" s="21" t="e">
        <f ca="1">IF(AND(M1048&lt;&gt; "", COUNTIF(SAP!#REF!,M1048)&gt;0),"Matched", "")</f>
        <v>#REF!</v>
      </c>
      <c r="O1048" s="21" t="str">
        <f t="shared" si="54"/>
        <v/>
      </c>
      <c r="P1048" s="21" t="e">
        <f ca="1">IF(AND(O1048&lt;&gt; "", COUNTIF(SAP!#REF!,O1048)&gt;0),"Matched", "")</f>
        <v>#REF!</v>
      </c>
      <c r="Q1048" s="21" t="str">
        <f ca="1">IF(OR(D1048="AC",D1048="TR"),"Logic4"&amp;"_"&amp;TEXT(C1048,"dd.mm.yyyy") &amp;"_"&amp; 978323.49,"")</f>
        <v>Logic4_07.04.2020_978323.49</v>
      </c>
      <c r="R1048" s="21" t="e">
        <f ca="1">IF(AND(Q1048&lt;&gt; "", COUNTIF(SAP!#REF!,Q1048)&gt;0),"Matched", "")</f>
        <v>#REF!</v>
      </c>
    </row>
    <row r="1049" spans="1:18" hidden="1">
      <c r="A1049" s="21">
        <v>11563327</v>
      </c>
      <c r="B1049" s="22">
        <v>43928</v>
      </c>
      <c r="C1049" s="22">
        <v>43928</v>
      </c>
      <c r="D1049" s="21" t="s">
        <v>10</v>
      </c>
      <c r="E1049" s="23">
        <v>0</v>
      </c>
      <c r="F1049" s="23">
        <v>0</v>
      </c>
      <c r="G1049" s="23">
        <v>4110</v>
      </c>
      <c r="H1049" s="23">
        <v>185638.58</v>
      </c>
      <c r="I1049" s="21" t="s">
        <v>11</v>
      </c>
      <c r="J1049" s="21" t="s">
        <v>12</v>
      </c>
      <c r="K1049" s="21" t="str">
        <f t="shared" si="52"/>
        <v/>
      </c>
      <c r="L1049" s="21" t="e">
        <f ca="1">IF(AND(K1049&lt;&gt; "", COUNTIF(SAP!#REF!,K1049)&gt;0),"Matched", "")</f>
        <v>#REF!</v>
      </c>
      <c r="M1049" s="21" t="str">
        <f t="shared" si="53"/>
        <v/>
      </c>
      <c r="N1049" s="21" t="e">
        <f ca="1">IF(AND(M1049&lt;&gt; "", COUNTIF(SAP!#REF!,M1049)&gt;0),"Matched", "")</f>
        <v>#REF!</v>
      </c>
      <c r="O1049" s="21" t="str">
        <f t="shared" si="54"/>
        <v/>
      </c>
      <c r="P1049" s="21" t="e">
        <f ca="1">IF(AND(O1049&lt;&gt; "", COUNTIF(SAP!#REF!,O1049)&gt;0),"Matched", "")</f>
        <v>#REF!</v>
      </c>
      <c r="Q1049" s="21" t="str">
        <f ca="1">IF(OR(D1049="AC",D1049="TR"),"Logic4"&amp;"_"&amp;TEXT(C1049,"dd.mm.yyyy") &amp;"_"&amp; 978323.49,"")</f>
        <v>Logic4_07.04.2020_978323.49</v>
      </c>
      <c r="R1049" s="21" t="e">
        <f ca="1">IF(AND(Q1049&lt;&gt; "", COUNTIF(SAP!#REF!,Q1049)&gt;0),"Matched", "")</f>
        <v>#REF!</v>
      </c>
    </row>
    <row r="1050" spans="1:18" hidden="1">
      <c r="A1050" s="21">
        <v>11563327</v>
      </c>
      <c r="B1050" s="22">
        <v>43928</v>
      </c>
      <c r="C1050" s="22">
        <v>43928</v>
      </c>
      <c r="D1050" s="21" t="s">
        <v>10</v>
      </c>
      <c r="E1050" s="23">
        <v>0</v>
      </c>
      <c r="F1050" s="23">
        <v>0</v>
      </c>
      <c r="G1050" s="23">
        <v>4180</v>
      </c>
      <c r="H1050" s="23">
        <v>189818.58</v>
      </c>
      <c r="I1050" s="21" t="s">
        <v>11</v>
      </c>
      <c r="J1050" s="21" t="s">
        <v>12</v>
      </c>
      <c r="K1050" s="21" t="str">
        <f t="shared" si="52"/>
        <v/>
      </c>
      <c r="L1050" s="21" t="e">
        <f ca="1">IF(AND(K1050&lt;&gt; "", COUNTIF(SAP!#REF!,K1050)&gt;0),"Matched", "")</f>
        <v>#REF!</v>
      </c>
      <c r="M1050" s="21" t="str">
        <f t="shared" si="53"/>
        <v/>
      </c>
      <c r="N1050" s="21" t="e">
        <f ca="1">IF(AND(M1050&lt;&gt; "", COUNTIF(SAP!#REF!,M1050)&gt;0),"Matched", "")</f>
        <v>#REF!</v>
      </c>
      <c r="O1050" s="21" t="str">
        <f t="shared" si="54"/>
        <v/>
      </c>
      <c r="P1050" s="21" t="e">
        <f ca="1">IF(AND(O1050&lt;&gt; "", COUNTIF(SAP!#REF!,O1050)&gt;0),"Matched", "")</f>
        <v>#REF!</v>
      </c>
      <c r="Q1050" s="21" t="str">
        <f ca="1">IF(OR(D1050="AC",D1050="TR"),"Logic4"&amp;"_"&amp;TEXT(C1050,"dd.mm.yyyy") &amp;"_"&amp; 978323.49,"")</f>
        <v>Logic4_07.04.2020_978323.49</v>
      </c>
      <c r="R1050" s="21" t="e">
        <f ca="1">IF(AND(Q1050&lt;&gt; "", COUNTIF(SAP!#REF!,Q1050)&gt;0),"Matched", "")</f>
        <v>#REF!</v>
      </c>
    </row>
    <row r="1051" spans="1:18" hidden="1">
      <c r="A1051" s="21">
        <v>11563327</v>
      </c>
      <c r="B1051" s="22">
        <v>43928</v>
      </c>
      <c r="C1051" s="22">
        <v>43928</v>
      </c>
      <c r="D1051" s="21" t="s">
        <v>10</v>
      </c>
      <c r="E1051" s="23">
        <v>0</v>
      </c>
      <c r="F1051" s="23">
        <v>0</v>
      </c>
      <c r="G1051" s="23">
        <v>4256.2</v>
      </c>
      <c r="H1051" s="23">
        <v>194074.78</v>
      </c>
      <c r="I1051" s="21" t="s">
        <v>11</v>
      </c>
      <c r="J1051" s="21" t="s">
        <v>12</v>
      </c>
      <c r="K1051" s="21" t="str">
        <f t="shared" si="52"/>
        <v/>
      </c>
      <c r="L1051" s="21" t="e">
        <f ca="1">IF(AND(K1051&lt;&gt; "", COUNTIF(SAP!#REF!,K1051)&gt;0),"Matched", "")</f>
        <v>#REF!</v>
      </c>
      <c r="M1051" s="21" t="str">
        <f t="shared" si="53"/>
        <v/>
      </c>
      <c r="N1051" s="21" t="e">
        <f ca="1">IF(AND(M1051&lt;&gt; "", COUNTIF(SAP!#REF!,M1051)&gt;0),"Matched", "")</f>
        <v>#REF!</v>
      </c>
      <c r="O1051" s="21" t="str">
        <f t="shared" si="54"/>
        <v/>
      </c>
      <c r="P1051" s="21" t="e">
        <f ca="1">IF(AND(O1051&lt;&gt; "", COUNTIF(SAP!#REF!,O1051)&gt;0),"Matched", "")</f>
        <v>#REF!</v>
      </c>
      <c r="Q1051" s="21" t="str">
        <f ca="1">IF(OR(D1051="AC",D1051="TR"),"Logic4"&amp;"_"&amp;TEXT(C1051,"dd.mm.yyyy") &amp;"_"&amp; 978323.49,"")</f>
        <v>Logic4_07.04.2020_978323.49</v>
      </c>
      <c r="R1051" s="21" t="e">
        <f ca="1">IF(AND(Q1051&lt;&gt; "", COUNTIF(SAP!#REF!,Q1051)&gt;0),"Matched", "")</f>
        <v>#REF!</v>
      </c>
    </row>
    <row r="1052" spans="1:18" hidden="1">
      <c r="A1052" s="21">
        <v>11563327</v>
      </c>
      <c r="B1052" s="22">
        <v>43928</v>
      </c>
      <c r="C1052" s="22">
        <v>43928</v>
      </c>
      <c r="D1052" s="21" t="s">
        <v>10</v>
      </c>
      <c r="E1052" s="23">
        <v>0</v>
      </c>
      <c r="F1052" s="23">
        <v>0</v>
      </c>
      <c r="G1052" s="23">
        <v>4287.5</v>
      </c>
      <c r="H1052" s="23">
        <v>198362.28</v>
      </c>
      <c r="I1052" s="21" t="s">
        <v>11</v>
      </c>
      <c r="J1052" s="21" t="s">
        <v>12</v>
      </c>
      <c r="K1052" s="21" t="str">
        <f t="shared" si="52"/>
        <v/>
      </c>
      <c r="L1052" s="21" t="e">
        <f ca="1">IF(AND(K1052&lt;&gt; "", COUNTIF(SAP!#REF!,K1052)&gt;0),"Matched", "")</f>
        <v>#REF!</v>
      </c>
      <c r="M1052" s="21" t="str">
        <f t="shared" si="53"/>
        <v/>
      </c>
      <c r="N1052" s="21" t="e">
        <f ca="1">IF(AND(M1052&lt;&gt; "", COUNTIF(SAP!#REF!,M1052)&gt;0),"Matched", "")</f>
        <v>#REF!</v>
      </c>
      <c r="O1052" s="21" t="str">
        <f t="shared" si="54"/>
        <v/>
      </c>
      <c r="P1052" s="21" t="e">
        <f ca="1">IF(AND(O1052&lt;&gt; "", COUNTIF(SAP!#REF!,O1052)&gt;0),"Matched", "")</f>
        <v>#REF!</v>
      </c>
      <c r="Q1052" s="21" t="str">
        <f ca="1">IF(OR(D1052="AC",D1052="TR"),"Logic4"&amp;"_"&amp;TEXT(C1052,"dd.mm.yyyy") &amp;"_"&amp; 978323.49,"")</f>
        <v>Logic4_07.04.2020_978323.49</v>
      </c>
      <c r="R1052" s="21" t="e">
        <f ca="1">IF(AND(Q1052&lt;&gt; "", COUNTIF(SAP!#REF!,Q1052)&gt;0),"Matched", "")</f>
        <v>#REF!</v>
      </c>
    </row>
    <row r="1053" spans="1:18" hidden="1">
      <c r="A1053" s="21">
        <v>11563327</v>
      </c>
      <c r="B1053" s="22">
        <v>43928</v>
      </c>
      <c r="C1053" s="22">
        <v>43928</v>
      </c>
      <c r="D1053" s="21" t="s">
        <v>10</v>
      </c>
      <c r="E1053" s="23">
        <v>0</v>
      </c>
      <c r="F1053" s="23">
        <v>0</v>
      </c>
      <c r="G1053" s="23">
        <v>4370</v>
      </c>
      <c r="H1053" s="23">
        <v>202732.28</v>
      </c>
      <c r="I1053" s="21" t="s">
        <v>11</v>
      </c>
      <c r="J1053" s="21" t="s">
        <v>12</v>
      </c>
      <c r="K1053" s="21" t="str">
        <f t="shared" si="52"/>
        <v/>
      </c>
      <c r="L1053" s="21" t="e">
        <f ca="1">IF(AND(K1053&lt;&gt; "", COUNTIF(SAP!#REF!,K1053)&gt;0),"Matched", "")</f>
        <v>#REF!</v>
      </c>
      <c r="M1053" s="21" t="str">
        <f t="shared" si="53"/>
        <v/>
      </c>
      <c r="N1053" s="21" t="e">
        <f ca="1">IF(AND(M1053&lt;&gt; "", COUNTIF(SAP!#REF!,M1053)&gt;0),"Matched", "")</f>
        <v>#REF!</v>
      </c>
      <c r="O1053" s="21" t="str">
        <f t="shared" si="54"/>
        <v/>
      </c>
      <c r="P1053" s="21" t="e">
        <f ca="1">IF(AND(O1053&lt;&gt; "", COUNTIF(SAP!#REF!,O1053)&gt;0),"Matched", "")</f>
        <v>#REF!</v>
      </c>
      <c r="Q1053" s="21" t="str">
        <f ca="1">IF(OR(D1053="AC",D1053="TR"),"Logic4"&amp;"_"&amp;TEXT(C1053,"dd.mm.yyyy") &amp;"_"&amp; 978323.49,"")</f>
        <v>Logic4_07.04.2020_978323.49</v>
      </c>
      <c r="R1053" s="21" t="e">
        <f ca="1">IF(AND(Q1053&lt;&gt; "", COUNTIF(SAP!#REF!,Q1053)&gt;0),"Matched", "")</f>
        <v>#REF!</v>
      </c>
    </row>
    <row r="1054" spans="1:18" hidden="1">
      <c r="A1054" s="21">
        <v>11563327</v>
      </c>
      <c r="B1054" s="22">
        <v>43928</v>
      </c>
      <c r="C1054" s="22">
        <v>43928</v>
      </c>
      <c r="D1054" s="21" t="s">
        <v>10</v>
      </c>
      <c r="E1054" s="23">
        <v>0</v>
      </c>
      <c r="F1054" s="23">
        <v>0</v>
      </c>
      <c r="G1054" s="23">
        <v>4390.68</v>
      </c>
      <c r="H1054" s="23">
        <v>207122.96</v>
      </c>
      <c r="I1054" s="21" t="s">
        <v>11</v>
      </c>
      <c r="J1054" s="21" t="s">
        <v>12</v>
      </c>
      <c r="K1054" s="21" t="str">
        <f t="shared" si="52"/>
        <v/>
      </c>
      <c r="L1054" s="21" t="e">
        <f ca="1">IF(AND(K1054&lt;&gt; "", COUNTIF(SAP!#REF!,K1054)&gt;0),"Matched", "")</f>
        <v>#REF!</v>
      </c>
      <c r="M1054" s="21" t="str">
        <f t="shared" si="53"/>
        <v/>
      </c>
      <c r="N1054" s="21" t="e">
        <f ca="1">IF(AND(M1054&lt;&gt; "", COUNTIF(SAP!#REF!,M1054)&gt;0),"Matched", "")</f>
        <v>#REF!</v>
      </c>
      <c r="O1054" s="21" t="str">
        <f t="shared" si="54"/>
        <v/>
      </c>
      <c r="P1054" s="21" t="e">
        <f ca="1">IF(AND(O1054&lt;&gt; "", COUNTIF(SAP!#REF!,O1054)&gt;0),"Matched", "")</f>
        <v>#REF!</v>
      </c>
      <c r="Q1054" s="21" t="str">
        <f ca="1">IF(OR(D1054="AC",D1054="TR"),"Logic4"&amp;"_"&amp;TEXT(C1054,"dd.mm.yyyy") &amp;"_"&amp; 978323.49,"")</f>
        <v>Logic4_07.04.2020_978323.49</v>
      </c>
      <c r="R1054" s="21" t="e">
        <f ca="1">IF(AND(Q1054&lt;&gt; "", COUNTIF(SAP!#REF!,Q1054)&gt;0),"Matched", "")</f>
        <v>#REF!</v>
      </c>
    </row>
    <row r="1055" spans="1:18" hidden="1">
      <c r="A1055" s="21">
        <v>11563327</v>
      </c>
      <c r="B1055" s="22">
        <v>43928</v>
      </c>
      <c r="C1055" s="22">
        <v>43928</v>
      </c>
      <c r="D1055" s="21" t="s">
        <v>10</v>
      </c>
      <c r="E1055" s="23">
        <v>0</v>
      </c>
      <c r="F1055" s="23">
        <v>0</v>
      </c>
      <c r="G1055" s="23">
        <v>4470</v>
      </c>
      <c r="H1055" s="23">
        <v>211592.95999999999</v>
      </c>
      <c r="I1055" s="21" t="s">
        <v>11</v>
      </c>
      <c r="J1055" s="21" t="s">
        <v>12</v>
      </c>
      <c r="K1055" s="21" t="str">
        <f t="shared" si="52"/>
        <v/>
      </c>
      <c r="L1055" s="21" t="e">
        <f ca="1">IF(AND(K1055&lt;&gt; "", COUNTIF(SAP!#REF!,K1055)&gt;0),"Matched", "")</f>
        <v>#REF!</v>
      </c>
      <c r="M1055" s="21" t="str">
        <f t="shared" si="53"/>
        <v/>
      </c>
      <c r="N1055" s="21" t="e">
        <f ca="1">IF(AND(M1055&lt;&gt; "", COUNTIF(SAP!#REF!,M1055)&gt;0),"Matched", "")</f>
        <v>#REF!</v>
      </c>
      <c r="O1055" s="21" t="str">
        <f t="shared" si="54"/>
        <v/>
      </c>
      <c r="P1055" s="21" t="e">
        <f ca="1">IF(AND(O1055&lt;&gt; "", COUNTIF(SAP!#REF!,O1055)&gt;0),"Matched", "")</f>
        <v>#REF!</v>
      </c>
      <c r="Q1055" s="21" t="str">
        <f ca="1">IF(OR(D1055="AC",D1055="TR"),"Logic4"&amp;"_"&amp;TEXT(C1055,"dd.mm.yyyy") &amp;"_"&amp; 978323.49,"")</f>
        <v>Logic4_07.04.2020_978323.49</v>
      </c>
      <c r="R1055" s="21" t="e">
        <f ca="1">IF(AND(Q1055&lt;&gt; "", COUNTIF(SAP!#REF!,Q1055)&gt;0),"Matched", "")</f>
        <v>#REF!</v>
      </c>
    </row>
    <row r="1056" spans="1:18" hidden="1">
      <c r="A1056" s="21">
        <v>11563327</v>
      </c>
      <c r="B1056" s="22">
        <v>43928</v>
      </c>
      <c r="C1056" s="22">
        <v>43928</v>
      </c>
      <c r="D1056" s="21" t="s">
        <v>10</v>
      </c>
      <c r="E1056" s="23">
        <v>0</v>
      </c>
      <c r="F1056" s="23">
        <v>0</v>
      </c>
      <c r="G1056" s="23">
        <v>4557.12</v>
      </c>
      <c r="H1056" s="23">
        <v>216150.08</v>
      </c>
      <c r="I1056" s="21" t="s">
        <v>11</v>
      </c>
      <c r="J1056" s="21" t="s">
        <v>12</v>
      </c>
      <c r="K1056" s="21" t="str">
        <f t="shared" si="52"/>
        <v/>
      </c>
      <c r="L1056" s="21" t="e">
        <f ca="1">IF(AND(K1056&lt;&gt; "", COUNTIF(SAP!#REF!,K1056)&gt;0),"Matched", "")</f>
        <v>#REF!</v>
      </c>
      <c r="M1056" s="21" t="str">
        <f t="shared" si="53"/>
        <v/>
      </c>
      <c r="N1056" s="21" t="e">
        <f ca="1">IF(AND(M1056&lt;&gt; "", COUNTIF(SAP!#REF!,M1056)&gt;0),"Matched", "")</f>
        <v>#REF!</v>
      </c>
      <c r="O1056" s="21" t="str">
        <f t="shared" si="54"/>
        <v/>
      </c>
      <c r="P1056" s="21" t="e">
        <f ca="1">IF(AND(O1056&lt;&gt; "", COUNTIF(SAP!#REF!,O1056)&gt;0),"Matched", "")</f>
        <v>#REF!</v>
      </c>
      <c r="Q1056" s="21" t="str">
        <f ca="1">IF(OR(D1056="AC",D1056="TR"),"Logic4"&amp;"_"&amp;TEXT(C1056,"dd.mm.yyyy") &amp;"_"&amp; 978323.49,"")</f>
        <v>Logic4_07.04.2020_978323.49</v>
      </c>
      <c r="R1056" s="21" t="e">
        <f ca="1">IF(AND(Q1056&lt;&gt; "", COUNTIF(SAP!#REF!,Q1056)&gt;0),"Matched", "")</f>
        <v>#REF!</v>
      </c>
    </row>
    <row r="1057" spans="1:18" hidden="1">
      <c r="A1057" s="21">
        <v>11563327</v>
      </c>
      <c r="B1057" s="22">
        <v>43928</v>
      </c>
      <c r="C1057" s="22">
        <v>43928</v>
      </c>
      <c r="D1057" s="21" t="s">
        <v>10</v>
      </c>
      <c r="E1057" s="23">
        <v>0</v>
      </c>
      <c r="F1057" s="23">
        <v>0</v>
      </c>
      <c r="G1057" s="23">
        <v>4664.3</v>
      </c>
      <c r="H1057" s="23">
        <v>220814.38</v>
      </c>
      <c r="I1057" s="21" t="s">
        <v>11</v>
      </c>
      <c r="J1057" s="21" t="s">
        <v>12</v>
      </c>
      <c r="K1057" s="21" t="str">
        <f t="shared" si="52"/>
        <v/>
      </c>
      <c r="L1057" s="21" t="e">
        <f ca="1">IF(AND(K1057&lt;&gt; "", COUNTIF(SAP!#REF!,K1057)&gt;0),"Matched", "")</f>
        <v>#REF!</v>
      </c>
      <c r="M1057" s="21" t="str">
        <f t="shared" si="53"/>
        <v/>
      </c>
      <c r="N1057" s="21" t="e">
        <f ca="1">IF(AND(M1057&lt;&gt; "", COUNTIF(SAP!#REF!,M1057)&gt;0),"Matched", "")</f>
        <v>#REF!</v>
      </c>
      <c r="O1057" s="21" t="str">
        <f t="shared" si="54"/>
        <v/>
      </c>
      <c r="P1057" s="21" t="e">
        <f ca="1">IF(AND(O1057&lt;&gt; "", COUNTIF(SAP!#REF!,O1057)&gt;0),"Matched", "")</f>
        <v>#REF!</v>
      </c>
      <c r="Q1057" s="21" t="str">
        <f ca="1">IF(OR(D1057="AC",D1057="TR"),"Logic4"&amp;"_"&amp;TEXT(C1057,"dd.mm.yyyy") &amp;"_"&amp; 978323.49,"")</f>
        <v>Logic4_07.04.2020_978323.49</v>
      </c>
      <c r="R1057" s="21" t="e">
        <f ca="1">IF(AND(Q1057&lt;&gt; "", COUNTIF(SAP!#REF!,Q1057)&gt;0),"Matched", "")</f>
        <v>#REF!</v>
      </c>
    </row>
    <row r="1058" spans="1:18" hidden="1">
      <c r="A1058" s="21">
        <v>11563327</v>
      </c>
      <c r="B1058" s="22">
        <v>43928</v>
      </c>
      <c r="C1058" s="22">
        <v>43928</v>
      </c>
      <c r="D1058" s="21" t="s">
        <v>10</v>
      </c>
      <c r="E1058" s="23">
        <v>0</v>
      </c>
      <c r="F1058" s="23">
        <v>0</v>
      </c>
      <c r="G1058" s="23">
        <v>4672.3999999999996</v>
      </c>
      <c r="H1058" s="23">
        <v>225486.78</v>
      </c>
      <c r="I1058" s="21" t="s">
        <v>11</v>
      </c>
      <c r="J1058" s="21" t="s">
        <v>12</v>
      </c>
      <c r="K1058" s="21" t="str">
        <f t="shared" si="52"/>
        <v/>
      </c>
      <c r="L1058" s="21" t="e">
        <f ca="1">IF(AND(K1058&lt;&gt; "", COUNTIF(SAP!#REF!,K1058)&gt;0),"Matched", "")</f>
        <v>#REF!</v>
      </c>
      <c r="M1058" s="21" t="str">
        <f t="shared" si="53"/>
        <v/>
      </c>
      <c r="N1058" s="21" t="e">
        <f ca="1">IF(AND(M1058&lt;&gt; "", COUNTIF(SAP!#REF!,M1058)&gt;0),"Matched", "")</f>
        <v>#REF!</v>
      </c>
      <c r="O1058" s="21" t="str">
        <f t="shared" si="54"/>
        <v/>
      </c>
      <c r="P1058" s="21" t="e">
        <f ca="1">IF(AND(O1058&lt;&gt; "", COUNTIF(SAP!#REF!,O1058)&gt;0),"Matched", "")</f>
        <v>#REF!</v>
      </c>
      <c r="Q1058" s="21" t="str">
        <f ca="1">IF(OR(D1058="AC",D1058="TR"),"Logic4"&amp;"_"&amp;TEXT(C1058,"dd.mm.yyyy") &amp;"_"&amp; 978323.49,"")</f>
        <v>Logic4_07.04.2020_978323.49</v>
      </c>
      <c r="R1058" s="21" t="e">
        <f ca="1">IF(AND(Q1058&lt;&gt; "", COUNTIF(SAP!#REF!,Q1058)&gt;0),"Matched", "")</f>
        <v>#REF!</v>
      </c>
    </row>
    <row r="1059" spans="1:18" hidden="1">
      <c r="A1059" s="21">
        <v>11563327</v>
      </c>
      <c r="B1059" s="22">
        <v>43928</v>
      </c>
      <c r="C1059" s="22">
        <v>43928</v>
      </c>
      <c r="D1059" s="21" t="s">
        <v>10</v>
      </c>
      <c r="E1059" s="23">
        <v>0</v>
      </c>
      <c r="F1059" s="23">
        <v>0</v>
      </c>
      <c r="G1059" s="23">
        <v>4707.63</v>
      </c>
      <c r="H1059" s="23">
        <v>230194.41</v>
      </c>
      <c r="I1059" s="21" t="s">
        <v>11</v>
      </c>
      <c r="J1059" s="21" t="s">
        <v>12</v>
      </c>
      <c r="K1059" s="21" t="str">
        <f t="shared" si="52"/>
        <v/>
      </c>
      <c r="L1059" s="21" t="e">
        <f ca="1">IF(AND(K1059&lt;&gt; "", COUNTIF(SAP!#REF!,K1059)&gt;0),"Matched", "")</f>
        <v>#REF!</v>
      </c>
      <c r="M1059" s="21" t="str">
        <f t="shared" si="53"/>
        <v/>
      </c>
      <c r="N1059" s="21" t="e">
        <f ca="1">IF(AND(M1059&lt;&gt; "", COUNTIF(SAP!#REF!,M1059)&gt;0),"Matched", "")</f>
        <v>#REF!</v>
      </c>
      <c r="O1059" s="21" t="str">
        <f t="shared" si="54"/>
        <v/>
      </c>
      <c r="P1059" s="21" t="e">
        <f ca="1">IF(AND(O1059&lt;&gt; "", COUNTIF(SAP!#REF!,O1059)&gt;0),"Matched", "")</f>
        <v>#REF!</v>
      </c>
      <c r="Q1059" s="21" t="str">
        <f ca="1">IF(OR(D1059="AC",D1059="TR"),"Logic4"&amp;"_"&amp;TEXT(C1059,"dd.mm.yyyy") &amp;"_"&amp; 978323.49,"")</f>
        <v>Logic4_07.04.2020_978323.49</v>
      </c>
      <c r="R1059" s="21" t="e">
        <f ca="1">IF(AND(Q1059&lt;&gt; "", COUNTIF(SAP!#REF!,Q1059)&gt;0),"Matched", "")</f>
        <v>#REF!</v>
      </c>
    </row>
    <row r="1060" spans="1:18" hidden="1">
      <c r="A1060" s="21">
        <v>11563327</v>
      </c>
      <c r="B1060" s="22">
        <v>43928</v>
      </c>
      <c r="C1060" s="22">
        <v>43928</v>
      </c>
      <c r="D1060" s="21" t="s">
        <v>10</v>
      </c>
      <c r="E1060" s="23">
        <v>0</v>
      </c>
      <c r="F1060" s="23">
        <v>0</v>
      </c>
      <c r="G1060" s="23">
        <v>4750</v>
      </c>
      <c r="H1060" s="23">
        <v>234944.41</v>
      </c>
      <c r="I1060" s="21" t="s">
        <v>11</v>
      </c>
      <c r="J1060" s="21" t="s">
        <v>12</v>
      </c>
      <c r="K1060" s="21" t="str">
        <f t="shared" si="52"/>
        <v/>
      </c>
      <c r="L1060" s="21" t="e">
        <f ca="1">IF(AND(K1060&lt;&gt; "", COUNTIF(SAP!#REF!,K1060)&gt;0),"Matched", "")</f>
        <v>#REF!</v>
      </c>
      <c r="M1060" s="21" t="str">
        <f t="shared" si="53"/>
        <v/>
      </c>
      <c r="N1060" s="21" t="e">
        <f ca="1">IF(AND(M1060&lt;&gt; "", COUNTIF(SAP!#REF!,M1060)&gt;0),"Matched", "")</f>
        <v>#REF!</v>
      </c>
      <c r="O1060" s="21" t="str">
        <f t="shared" si="54"/>
        <v/>
      </c>
      <c r="P1060" s="21" t="e">
        <f ca="1">IF(AND(O1060&lt;&gt; "", COUNTIF(SAP!#REF!,O1060)&gt;0),"Matched", "")</f>
        <v>#REF!</v>
      </c>
      <c r="Q1060" s="21" t="str">
        <f ca="1">IF(OR(D1060="AC",D1060="TR"),"Logic4"&amp;"_"&amp;TEXT(C1060,"dd.mm.yyyy") &amp;"_"&amp; 978323.49,"")</f>
        <v>Logic4_07.04.2020_978323.49</v>
      </c>
      <c r="R1060" s="21" t="e">
        <f ca="1">IF(AND(Q1060&lt;&gt; "", COUNTIF(SAP!#REF!,Q1060)&gt;0),"Matched", "")</f>
        <v>#REF!</v>
      </c>
    </row>
    <row r="1061" spans="1:18" hidden="1">
      <c r="A1061" s="21">
        <v>11563327</v>
      </c>
      <c r="B1061" s="22">
        <v>43928</v>
      </c>
      <c r="C1061" s="22">
        <v>43928</v>
      </c>
      <c r="D1061" s="21" t="s">
        <v>10</v>
      </c>
      <c r="E1061" s="23">
        <v>0</v>
      </c>
      <c r="F1061" s="23">
        <v>0</v>
      </c>
      <c r="G1061" s="23">
        <v>5090</v>
      </c>
      <c r="H1061" s="23">
        <v>240034.41</v>
      </c>
      <c r="I1061" s="21" t="s">
        <v>11</v>
      </c>
      <c r="J1061" s="21" t="s">
        <v>12</v>
      </c>
      <c r="K1061" s="21" t="str">
        <f t="shared" si="52"/>
        <v/>
      </c>
      <c r="L1061" s="21" t="e">
        <f ca="1">IF(AND(K1061&lt;&gt; "", COUNTIF(SAP!#REF!,K1061)&gt;0),"Matched", "")</f>
        <v>#REF!</v>
      </c>
      <c r="M1061" s="21" t="str">
        <f t="shared" si="53"/>
        <v/>
      </c>
      <c r="N1061" s="21" t="e">
        <f ca="1">IF(AND(M1061&lt;&gt; "", COUNTIF(SAP!#REF!,M1061)&gt;0),"Matched", "")</f>
        <v>#REF!</v>
      </c>
      <c r="O1061" s="21" t="str">
        <f t="shared" si="54"/>
        <v/>
      </c>
      <c r="P1061" s="21" t="e">
        <f ca="1">IF(AND(O1061&lt;&gt; "", COUNTIF(SAP!#REF!,O1061)&gt;0),"Matched", "")</f>
        <v>#REF!</v>
      </c>
      <c r="Q1061" s="21" t="str">
        <f ca="1">IF(OR(D1061="AC",D1061="TR"),"Logic4"&amp;"_"&amp;TEXT(C1061,"dd.mm.yyyy") &amp;"_"&amp; 978323.49,"")</f>
        <v>Logic4_07.04.2020_978323.49</v>
      </c>
      <c r="R1061" s="21" t="e">
        <f ca="1">IF(AND(Q1061&lt;&gt; "", COUNTIF(SAP!#REF!,Q1061)&gt;0),"Matched", "")</f>
        <v>#REF!</v>
      </c>
    </row>
    <row r="1062" spans="1:18" hidden="1">
      <c r="A1062" s="21">
        <v>11563327</v>
      </c>
      <c r="B1062" s="22">
        <v>43928</v>
      </c>
      <c r="C1062" s="22">
        <v>43928</v>
      </c>
      <c r="D1062" s="21" t="s">
        <v>10</v>
      </c>
      <c r="E1062" s="23">
        <v>0</v>
      </c>
      <c r="F1062" s="23">
        <v>0</v>
      </c>
      <c r="G1062" s="23">
        <v>5175.1000000000004</v>
      </c>
      <c r="H1062" s="23">
        <v>245209.51</v>
      </c>
      <c r="I1062" s="21" t="s">
        <v>11</v>
      </c>
      <c r="J1062" s="21" t="s">
        <v>12</v>
      </c>
      <c r="K1062" s="21" t="str">
        <f t="shared" si="52"/>
        <v/>
      </c>
      <c r="L1062" s="21" t="e">
        <f ca="1">IF(AND(K1062&lt;&gt; "", COUNTIF(SAP!#REF!,K1062)&gt;0),"Matched", "")</f>
        <v>#REF!</v>
      </c>
      <c r="M1062" s="21" t="str">
        <f t="shared" si="53"/>
        <v/>
      </c>
      <c r="N1062" s="21" t="e">
        <f ca="1">IF(AND(M1062&lt;&gt; "", COUNTIF(SAP!#REF!,M1062)&gt;0),"Matched", "")</f>
        <v>#REF!</v>
      </c>
      <c r="O1062" s="21" t="str">
        <f t="shared" si="54"/>
        <v/>
      </c>
      <c r="P1062" s="21" t="e">
        <f ca="1">IF(AND(O1062&lt;&gt; "", COUNTIF(SAP!#REF!,O1062)&gt;0),"Matched", "")</f>
        <v>#REF!</v>
      </c>
      <c r="Q1062" s="21" t="str">
        <f ca="1">IF(OR(D1062="AC",D1062="TR"),"Logic4"&amp;"_"&amp;TEXT(C1062,"dd.mm.yyyy") &amp;"_"&amp; 978323.49,"")</f>
        <v>Logic4_07.04.2020_978323.49</v>
      </c>
      <c r="R1062" s="21" t="e">
        <f ca="1">IF(AND(Q1062&lt;&gt; "", COUNTIF(SAP!#REF!,Q1062)&gt;0),"Matched", "")</f>
        <v>#REF!</v>
      </c>
    </row>
    <row r="1063" spans="1:18" hidden="1">
      <c r="A1063" s="21">
        <v>11563327</v>
      </c>
      <c r="B1063" s="22">
        <v>43928</v>
      </c>
      <c r="C1063" s="22">
        <v>43928</v>
      </c>
      <c r="D1063" s="21" t="s">
        <v>10</v>
      </c>
      <c r="E1063" s="23">
        <v>0</v>
      </c>
      <c r="F1063" s="23">
        <v>0</v>
      </c>
      <c r="G1063" s="23">
        <v>5260</v>
      </c>
      <c r="H1063" s="23">
        <v>250469.51</v>
      </c>
      <c r="I1063" s="21" t="s">
        <v>11</v>
      </c>
      <c r="J1063" s="21" t="s">
        <v>12</v>
      </c>
      <c r="K1063" s="21" t="str">
        <f t="shared" si="52"/>
        <v/>
      </c>
      <c r="L1063" s="21" t="e">
        <f ca="1">IF(AND(K1063&lt;&gt; "", COUNTIF(SAP!#REF!,K1063)&gt;0),"Matched", "")</f>
        <v>#REF!</v>
      </c>
      <c r="M1063" s="21" t="str">
        <f t="shared" si="53"/>
        <v/>
      </c>
      <c r="N1063" s="21" t="e">
        <f ca="1">IF(AND(M1063&lt;&gt; "", COUNTIF(SAP!#REF!,M1063)&gt;0),"Matched", "")</f>
        <v>#REF!</v>
      </c>
      <c r="O1063" s="21" t="str">
        <f t="shared" si="54"/>
        <v/>
      </c>
      <c r="P1063" s="21" t="e">
        <f ca="1">IF(AND(O1063&lt;&gt; "", COUNTIF(SAP!#REF!,O1063)&gt;0),"Matched", "")</f>
        <v>#REF!</v>
      </c>
      <c r="Q1063" s="21" t="str">
        <f ca="1">IF(OR(D1063="AC",D1063="TR"),"Logic4"&amp;"_"&amp;TEXT(C1063,"dd.mm.yyyy") &amp;"_"&amp; 978323.49,"")</f>
        <v>Logic4_07.04.2020_978323.49</v>
      </c>
      <c r="R1063" s="21" t="e">
        <f ca="1">IF(AND(Q1063&lt;&gt; "", COUNTIF(SAP!#REF!,Q1063)&gt;0),"Matched", "")</f>
        <v>#REF!</v>
      </c>
    </row>
    <row r="1064" spans="1:18" hidden="1">
      <c r="A1064" s="21">
        <v>11563327</v>
      </c>
      <c r="B1064" s="22">
        <v>43928</v>
      </c>
      <c r="C1064" s="22">
        <v>43928</v>
      </c>
      <c r="D1064" s="21" t="s">
        <v>10</v>
      </c>
      <c r="E1064" s="23">
        <v>0</v>
      </c>
      <c r="F1064" s="23">
        <v>0</v>
      </c>
      <c r="G1064" s="23">
        <v>5390</v>
      </c>
      <c r="H1064" s="23">
        <v>255859.51</v>
      </c>
      <c r="I1064" s="21" t="s">
        <v>11</v>
      </c>
      <c r="J1064" s="21" t="s">
        <v>12</v>
      </c>
      <c r="K1064" s="21" t="str">
        <f t="shared" si="52"/>
        <v/>
      </c>
      <c r="L1064" s="21" t="e">
        <f ca="1">IF(AND(K1064&lt;&gt; "", COUNTIF(SAP!#REF!,K1064)&gt;0),"Matched", "")</f>
        <v>#REF!</v>
      </c>
      <c r="M1064" s="21" t="str">
        <f t="shared" si="53"/>
        <v/>
      </c>
      <c r="N1064" s="21" t="e">
        <f ca="1">IF(AND(M1064&lt;&gt; "", COUNTIF(SAP!#REF!,M1064)&gt;0),"Matched", "")</f>
        <v>#REF!</v>
      </c>
      <c r="O1064" s="21" t="str">
        <f t="shared" si="54"/>
        <v/>
      </c>
      <c r="P1064" s="21" t="e">
        <f ca="1">IF(AND(O1064&lt;&gt; "", COUNTIF(SAP!#REF!,O1064)&gt;0),"Matched", "")</f>
        <v>#REF!</v>
      </c>
      <c r="Q1064" s="21" t="str">
        <f ca="1">IF(OR(D1064="AC",D1064="TR"),"Logic4"&amp;"_"&amp;TEXT(C1064,"dd.mm.yyyy") &amp;"_"&amp; 978323.49,"")</f>
        <v>Logic4_07.04.2020_978323.49</v>
      </c>
      <c r="R1064" s="21" t="e">
        <f ca="1">IF(AND(Q1064&lt;&gt; "", COUNTIF(SAP!#REF!,Q1064)&gt;0),"Matched", "")</f>
        <v>#REF!</v>
      </c>
    </row>
    <row r="1065" spans="1:18" hidden="1">
      <c r="A1065" s="21">
        <v>11563327</v>
      </c>
      <c r="B1065" s="22">
        <v>43928</v>
      </c>
      <c r="C1065" s="22">
        <v>43928</v>
      </c>
      <c r="D1065" s="21" t="s">
        <v>10</v>
      </c>
      <c r="E1065" s="23">
        <v>0</v>
      </c>
      <c r="F1065" s="23">
        <v>0</v>
      </c>
      <c r="G1065" s="23">
        <v>5719</v>
      </c>
      <c r="H1065" s="23">
        <v>261578.51</v>
      </c>
      <c r="I1065" s="21" t="s">
        <v>11</v>
      </c>
      <c r="J1065" s="21" t="s">
        <v>12</v>
      </c>
      <c r="K1065" s="21" t="str">
        <f t="shared" si="52"/>
        <v/>
      </c>
      <c r="L1065" s="21" t="e">
        <f ca="1">IF(AND(K1065&lt;&gt; "", COUNTIF(SAP!#REF!,K1065)&gt;0),"Matched", "")</f>
        <v>#REF!</v>
      </c>
      <c r="M1065" s="21" t="str">
        <f t="shared" si="53"/>
        <v/>
      </c>
      <c r="N1065" s="21" t="e">
        <f ca="1">IF(AND(M1065&lt;&gt; "", COUNTIF(SAP!#REF!,M1065)&gt;0),"Matched", "")</f>
        <v>#REF!</v>
      </c>
      <c r="O1065" s="21" t="str">
        <f t="shared" si="54"/>
        <v/>
      </c>
      <c r="P1065" s="21" t="e">
        <f ca="1">IF(AND(O1065&lt;&gt; "", COUNTIF(SAP!#REF!,O1065)&gt;0),"Matched", "")</f>
        <v>#REF!</v>
      </c>
      <c r="Q1065" s="21" t="str">
        <f ca="1">IF(OR(D1065="AC",D1065="TR"),"Logic4"&amp;"_"&amp;TEXT(C1065,"dd.mm.yyyy") &amp;"_"&amp; 978323.49,"")</f>
        <v>Logic4_07.04.2020_978323.49</v>
      </c>
      <c r="R1065" s="21" t="e">
        <f ca="1">IF(AND(Q1065&lt;&gt; "", COUNTIF(SAP!#REF!,Q1065)&gt;0),"Matched", "")</f>
        <v>#REF!</v>
      </c>
    </row>
    <row r="1066" spans="1:18" hidden="1">
      <c r="A1066" s="21">
        <v>11563327</v>
      </c>
      <c r="B1066" s="22">
        <v>43928</v>
      </c>
      <c r="C1066" s="22">
        <v>43928</v>
      </c>
      <c r="D1066" s="21" t="s">
        <v>10</v>
      </c>
      <c r="E1066" s="23">
        <v>0</v>
      </c>
      <c r="F1066" s="23">
        <v>0</v>
      </c>
      <c r="G1066" s="23">
        <v>5773.22</v>
      </c>
      <c r="H1066" s="23">
        <v>267351.73</v>
      </c>
      <c r="I1066" s="21" t="s">
        <v>11</v>
      </c>
      <c r="J1066" s="21" t="s">
        <v>12</v>
      </c>
      <c r="K1066" s="21" t="str">
        <f t="shared" si="52"/>
        <v/>
      </c>
      <c r="L1066" s="21" t="e">
        <f ca="1">IF(AND(K1066&lt;&gt; "", COUNTIF(SAP!#REF!,K1066)&gt;0),"Matched", "")</f>
        <v>#REF!</v>
      </c>
      <c r="M1066" s="21" t="str">
        <f t="shared" si="53"/>
        <v/>
      </c>
      <c r="N1066" s="21" t="e">
        <f ca="1">IF(AND(M1066&lt;&gt; "", COUNTIF(SAP!#REF!,M1066)&gt;0),"Matched", "")</f>
        <v>#REF!</v>
      </c>
      <c r="O1066" s="21" t="str">
        <f t="shared" si="54"/>
        <v/>
      </c>
      <c r="P1066" s="21" t="e">
        <f ca="1">IF(AND(O1066&lt;&gt; "", COUNTIF(SAP!#REF!,O1066)&gt;0),"Matched", "")</f>
        <v>#REF!</v>
      </c>
      <c r="Q1066" s="21" t="str">
        <f ca="1">IF(OR(D1066="AC",D1066="TR"),"Logic4"&amp;"_"&amp;TEXT(C1066,"dd.mm.yyyy") &amp;"_"&amp; 978323.49,"")</f>
        <v>Logic4_07.04.2020_978323.49</v>
      </c>
      <c r="R1066" s="21" t="e">
        <f ca="1">IF(AND(Q1066&lt;&gt; "", COUNTIF(SAP!#REF!,Q1066)&gt;0),"Matched", "")</f>
        <v>#REF!</v>
      </c>
    </row>
    <row r="1067" spans="1:18" hidden="1">
      <c r="A1067" s="21">
        <v>11563327</v>
      </c>
      <c r="B1067" s="22">
        <v>43928</v>
      </c>
      <c r="C1067" s="22">
        <v>43928</v>
      </c>
      <c r="D1067" s="21" t="s">
        <v>10</v>
      </c>
      <c r="E1067" s="23">
        <v>0</v>
      </c>
      <c r="F1067" s="23">
        <v>0</v>
      </c>
      <c r="G1067" s="23">
        <v>5810</v>
      </c>
      <c r="H1067" s="23">
        <v>273161.73</v>
      </c>
      <c r="I1067" s="21" t="s">
        <v>11</v>
      </c>
      <c r="J1067" s="21" t="s">
        <v>12</v>
      </c>
      <c r="K1067" s="21" t="str">
        <f t="shared" si="52"/>
        <v/>
      </c>
      <c r="L1067" s="21" t="e">
        <f ca="1">IF(AND(K1067&lt;&gt; "", COUNTIF(SAP!#REF!,K1067)&gt;0),"Matched", "")</f>
        <v>#REF!</v>
      </c>
      <c r="M1067" s="21" t="str">
        <f t="shared" si="53"/>
        <v/>
      </c>
      <c r="N1067" s="21" t="e">
        <f ca="1">IF(AND(M1067&lt;&gt; "", COUNTIF(SAP!#REF!,M1067)&gt;0),"Matched", "")</f>
        <v>#REF!</v>
      </c>
      <c r="O1067" s="21" t="str">
        <f t="shared" si="54"/>
        <v/>
      </c>
      <c r="P1067" s="21" t="e">
        <f ca="1">IF(AND(O1067&lt;&gt; "", COUNTIF(SAP!#REF!,O1067)&gt;0),"Matched", "")</f>
        <v>#REF!</v>
      </c>
      <c r="Q1067" s="21" t="str">
        <f ca="1">IF(OR(D1067="AC",D1067="TR"),"Logic4"&amp;"_"&amp;TEXT(C1067,"dd.mm.yyyy") &amp;"_"&amp; 978323.49,"")</f>
        <v>Logic4_07.04.2020_978323.49</v>
      </c>
      <c r="R1067" s="21" t="e">
        <f ca="1">IF(AND(Q1067&lt;&gt; "", COUNTIF(SAP!#REF!,Q1067)&gt;0),"Matched", "")</f>
        <v>#REF!</v>
      </c>
    </row>
    <row r="1068" spans="1:18" hidden="1">
      <c r="A1068" s="21">
        <v>11563327</v>
      </c>
      <c r="B1068" s="22">
        <v>43928</v>
      </c>
      <c r="C1068" s="22">
        <v>43928</v>
      </c>
      <c r="D1068" s="21" t="s">
        <v>10</v>
      </c>
      <c r="E1068" s="23">
        <v>0</v>
      </c>
      <c r="F1068" s="23">
        <v>0</v>
      </c>
      <c r="G1068" s="23">
        <v>5884.9</v>
      </c>
      <c r="H1068" s="23">
        <v>279046.63</v>
      </c>
      <c r="I1068" s="21" t="s">
        <v>11</v>
      </c>
      <c r="J1068" s="21" t="s">
        <v>12</v>
      </c>
      <c r="K1068" s="21" t="str">
        <f t="shared" si="52"/>
        <v/>
      </c>
      <c r="L1068" s="21" t="e">
        <f ca="1">IF(AND(K1068&lt;&gt; "", COUNTIF(SAP!#REF!,K1068)&gt;0),"Matched", "")</f>
        <v>#REF!</v>
      </c>
      <c r="M1068" s="21" t="str">
        <f t="shared" si="53"/>
        <v/>
      </c>
      <c r="N1068" s="21" t="e">
        <f ca="1">IF(AND(M1068&lt;&gt; "", COUNTIF(SAP!#REF!,M1068)&gt;0),"Matched", "")</f>
        <v>#REF!</v>
      </c>
      <c r="O1068" s="21" t="str">
        <f t="shared" si="54"/>
        <v/>
      </c>
      <c r="P1068" s="21" t="e">
        <f ca="1">IF(AND(O1068&lt;&gt; "", COUNTIF(SAP!#REF!,O1068)&gt;0),"Matched", "")</f>
        <v>#REF!</v>
      </c>
      <c r="Q1068" s="21" t="str">
        <f ca="1">IF(OR(D1068="AC",D1068="TR"),"Logic4"&amp;"_"&amp;TEXT(C1068,"dd.mm.yyyy") &amp;"_"&amp; 978323.49,"")</f>
        <v>Logic4_07.04.2020_978323.49</v>
      </c>
      <c r="R1068" s="21" t="e">
        <f ca="1">IF(AND(Q1068&lt;&gt; "", COUNTIF(SAP!#REF!,Q1068)&gt;0),"Matched", "")</f>
        <v>#REF!</v>
      </c>
    </row>
    <row r="1069" spans="1:18" hidden="1">
      <c r="A1069" s="21">
        <v>11563327</v>
      </c>
      <c r="B1069" s="22">
        <v>43928</v>
      </c>
      <c r="C1069" s="22">
        <v>43928</v>
      </c>
      <c r="D1069" s="21" t="s">
        <v>10</v>
      </c>
      <c r="E1069" s="23">
        <v>0</v>
      </c>
      <c r="F1069" s="23">
        <v>0</v>
      </c>
      <c r="G1069" s="23">
        <v>5894.54</v>
      </c>
      <c r="H1069" s="23">
        <v>284941.17</v>
      </c>
      <c r="I1069" s="21" t="s">
        <v>11</v>
      </c>
      <c r="J1069" s="21" t="s">
        <v>12</v>
      </c>
      <c r="K1069" s="21" t="str">
        <f t="shared" si="52"/>
        <v/>
      </c>
      <c r="L1069" s="21" t="e">
        <f ca="1">IF(AND(K1069&lt;&gt; "", COUNTIF(SAP!#REF!,K1069)&gt;0),"Matched", "")</f>
        <v>#REF!</v>
      </c>
      <c r="M1069" s="21" t="str">
        <f t="shared" si="53"/>
        <v/>
      </c>
      <c r="N1069" s="21" t="e">
        <f ca="1">IF(AND(M1069&lt;&gt; "", COUNTIF(SAP!#REF!,M1069)&gt;0),"Matched", "")</f>
        <v>#REF!</v>
      </c>
      <c r="O1069" s="21" t="str">
        <f t="shared" si="54"/>
        <v/>
      </c>
      <c r="P1069" s="21" t="e">
        <f ca="1">IF(AND(O1069&lt;&gt; "", COUNTIF(SAP!#REF!,O1069)&gt;0),"Matched", "")</f>
        <v>#REF!</v>
      </c>
      <c r="Q1069" s="21" t="str">
        <f ca="1">IF(OR(D1069="AC",D1069="TR"),"Logic4"&amp;"_"&amp;TEXT(C1069,"dd.mm.yyyy") &amp;"_"&amp; 978323.49,"")</f>
        <v>Logic4_07.04.2020_978323.49</v>
      </c>
      <c r="R1069" s="21" t="e">
        <f ca="1">IF(AND(Q1069&lt;&gt; "", COUNTIF(SAP!#REF!,Q1069)&gt;0),"Matched", "")</f>
        <v>#REF!</v>
      </c>
    </row>
    <row r="1070" spans="1:18" hidden="1">
      <c r="A1070" s="21">
        <v>11563327</v>
      </c>
      <c r="B1070" s="22">
        <v>43928</v>
      </c>
      <c r="C1070" s="22">
        <v>43928</v>
      </c>
      <c r="D1070" s="21" t="s">
        <v>10</v>
      </c>
      <c r="E1070" s="23">
        <v>0</v>
      </c>
      <c r="F1070" s="23">
        <v>0</v>
      </c>
      <c r="G1070" s="23">
        <v>6064</v>
      </c>
      <c r="H1070" s="23">
        <v>291005.17</v>
      </c>
      <c r="I1070" s="21" t="s">
        <v>11</v>
      </c>
      <c r="J1070" s="21" t="s">
        <v>12</v>
      </c>
      <c r="K1070" s="21" t="str">
        <f t="shared" si="52"/>
        <v/>
      </c>
      <c r="L1070" s="21" t="e">
        <f ca="1">IF(AND(K1070&lt;&gt; "", COUNTIF(SAP!#REF!,K1070)&gt;0),"Matched", "")</f>
        <v>#REF!</v>
      </c>
      <c r="M1070" s="21" t="str">
        <f t="shared" si="53"/>
        <v/>
      </c>
      <c r="N1070" s="21" t="e">
        <f ca="1">IF(AND(M1070&lt;&gt; "", COUNTIF(SAP!#REF!,M1070)&gt;0),"Matched", "")</f>
        <v>#REF!</v>
      </c>
      <c r="O1070" s="21" t="str">
        <f t="shared" si="54"/>
        <v/>
      </c>
      <c r="P1070" s="21" t="e">
        <f ca="1">IF(AND(O1070&lt;&gt; "", COUNTIF(SAP!#REF!,O1070)&gt;0),"Matched", "")</f>
        <v>#REF!</v>
      </c>
      <c r="Q1070" s="21" t="str">
        <f ca="1">IF(OR(D1070="AC",D1070="TR"),"Logic4"&amp;"_"&amp;TEXT(C1070,"dd.mm.yyyy") &amp;"_"&amp; 978323.49,"")</f>
        <v>Logic4_07.04.2020_978323.49</v>
      </c>
      <c r="R1070" s="21" t="e">
        <f ca="1">IF(AND(Q1070&lt;&gt; "", COUNTIF(SAP!#REF!,Q1070)&gt;0),"Matched", "")</f>
        <v>#REF!</v>
      </c>
    </row>
    <row r="1071" spans="1:18" hidden="1">
      <c r="A1071" s="21">
        <v>11563327</v>
      </c>
      <c r="B1071" s="22">
        <v>43928</v>
      </c>
      <c r="C1071" s="22">
        <v>43928</v>
      </c>
      <c r="D1071" s="21" t="s">
        <v>10</v>
      </c>
      <c r="E1071" s="23">
        <v>0</v>
      </c>
      <c r="F1071" s="23">
        <v>0</v>
      </c>
      <c r="G1071" s="23">
        <v>6090</v>
      </c>
      <c r="H1071" s="23">
        <v>297095.17</v>
      </c>
      <c r="I1071" s="21" t="s">
        <v>11</v>
      </c>
      <c r="J1071" s="21" t="s">
        <v>12</v>
      </c>
      <c r="K1071" s="21" t="str">
        <f t="shared" si="52"/>
        <v/>
      </c>
      <c r="L1071" s="21" t="e">
        <f ca="1">IF(AND(K1071&lt;&gt; "", COUNTIF(SAP!#REF!,K1071)&gt;0),"Matched", "")</f>
        <v>#REF!</v>
      </c>
      <c r="M1071" s="21" t="str">
        <f t="shared" si="53"/>
        <v/>
      </c>
      <c r="N1071" s="21" t="e">
        <f ca="1">IF(AND(M1071&lt;&gt; "", COUNTIF(SAP!#REF!,M1071)&gt;0),"Matched", "")</f>
        <v>#REF!</v>
      </c>
      <c r="O1071" s="21" t="str">
        <f t="shared" si="54"/>
        <v/>
      </c>
      <c r="P1071" s="21" t="e">
        <f ca="1">IF(AND(O1071&lt;&gt; "", COUNTIF(SAP!#REF!,O1071)&gt;0),"Matched", "")</f>
        <v>#REF!</v>
      </c>
      <c r="Q1071" s="21" t="str">
        <f ca="1">IF(OR(D1071="AC",D1071="TR"),"Logic4"&amp;"_"&amp;TEXT(C1071,"dd.mm.yyyy") &amp;"_"&amp; 978323.49,"")</f>
        <v>Logic4_07.04.2020_978323.49</v>
      </c>
      <c r="R1071" s="21" t="e">
        <f ca="1">IF(AND(Q1071&lt;&gt; "", COUNTIF(SAP!#REF!,Q1071)&gt;0),"Matched", "")</f>
        <v>#REF!</v>
      </c>
    </row>
    <row r="1072" spans="1:18" hidden="1">
      <c r="A1072" s="21">
        <v>11563327</v>
      </c>
      <c r="B1072" s="22">
        <v>43928</v>
      </c>
      <c r="C1072" s="22">
        <v>43928</v>
      </c>
      <c r="D1072" s="21" t="s">
        <v>10</v>
      </c>
      <c r="E1072" s="23">
        <v>0</v>
      </c>
      <c r="F1072" s="23">
        <v>0</v>
      </c>
      <c r="G1072" s="23">
        <v>6091.2</v>
      </c>
      <c r="H1072" s="23">
        <v>303186.37</v>
      </c>
      <c r="I1072" s="21" t="s">
        <v>11</v>
      </c>
      <c r="J1072" s="21" t="s">
        <v>12</v>
      </c>
      <c r="K1072" s="21" t="str">
        <f t="shared" si="52"/>
        <v/>
      </c>
      <c r="L1072" s="21" t="e">
        <f ca="1">IF(AND(K1072&lt;&gt; "", COUNTIF(SAP!#REF!,K1072)&gt;0),"Matched", "")</f>
        <v>#REF!</v>
      </c>
      <c r="M1072" s="21" t="str">
        <f t="shared" si="53"/>
        <v/>
      </c>
      <c r="N1072" s="21" t="e">
        <f ca="1">IF(AND(M1072&lt;&gt; "", COUNTIF(SAP!#REF!,M1072)&gt;0),"Matched", "")</f>
        <v>#REF!</v>
      </c>
      <c r="O1072" s="21" t="str">
        <f t="shared" si="54"/>
        <v/>
      </c>
      <c r="P1072" s="21" t="e">
        <f ca="1">IF(AND(O1072&lt;&gt; "", COUNTIF(SAP!#REF!,O1072)&gt;0),"Matched", "")</f>
        <v>#REF!</v>
      </c>
      <c r="Q1072" s="21" t="str">
        <f ca="1">IF(OR(D1072="AC",D1072="TR"),"Logic4"&amp;"_"&amp;TEXT(C1072,"dd.mm.yyyy") &amp;"_"&amp; 978323.49,"")</f>
        <v>Logic4_07.04.2020_978323.49</v>
      </c>
      <c r="R1072" s="21" t="e">
        <f ca="1">IF(AND(Q1072&lt;&gt; "", COUNTIF(SAP!#REF!,Q1072)&gt;0),"Matched", "")</f>
        <v>#REF!</v>
      </c>
    </row>
    <row r="1073" spans="1:18" hidden="1">
      <c r="A1073" s="21">
        <v>11563327</v>
      </c>
      <c r="B1073" s="22">
        <v>43928</v>
      </c>
      <c r="C1073" s="22">
        <v>43928</v>
      </c>
      <c r="D1073" s="21" t="s">
        <v>10</v>
      </c>
      <c r="E1073" s="23">
        <v>0</v>
      </c>
      <c r="F1073" s="23">
        <v>0</v>
      </c>
      <c r="G1073" s="23">
        <v>6625</v>
      </c>
      <c r="H1073" s="23">
        <v>309811.37</v>
      </c>
      <c r="I1073" s="21" t="s">
        <v>11</v>
      </c>
      <c r="J1073" s="21" t="s">
        <v>12</v>
      </c>
      <c r="K1073" s="21" t="str">
        <f t="shared" si="52"/>
        <v/>
      </c>
      <c r="L1073" s="21" t="e">
        <f ca="1">IF(AND(K1073&lt;&gt; "", COUNTIF(SAP!#REF!,K1073)&gt;0),"Matched", "")</f>
        <v>#REF!</v>
      </c>
      <c r="M1073" s="21" t="str">
        <f t="shared" si="53"/>
        <v/>
      </c>
      <c r="N1073" s="21" t="e">
        <f ca="1">IF(AND(M1073&lt;&gt; "", COUNTIF(SAP!#REF!,M1073)&gt;0),"Matched", "")</f>
        <v>#REF!</v>
      </c>
      <c r="O1073" s="21" t="str">
        <f t="shared" si="54"/>
        <v/>
      </c>
      <c r="P1073" s="21" t="e">
        <f ca="1">IF(AND(O1073&lt;&gt; "", COUNTIF(SAP!#REF!,O1073)&gt;0),"Matched", "")</f>
        <v>#REF!</v>
      </c>
      <c r="Q1073" s="21" t="str">
        <f ca="1">IF(OR(D1073="AC",D1073="TR"),"Logic4"&amp;"_"&amp;TEXT(C1073,"dd.mm.yyyy") &amp;"_"&amp; 978323.49,"")</f>
        <v>Logic4_07.04.2020_978323.49</v>
      </c>
      <c r="R1073" s="21" t="e">
        <f ca="1">IF(AND(Q1073&lt;&gt; "", COUNTIF(SAP!#REF!,Q1073)&gt;0),"Matched", "")</f>
        <v>#REF!</v>
      </c>
    </row>
    <row r="1074" spans="1:18" hidden="1">
      <c r="A1074" s="21">
        <v>11563327</v>
      </c>
      <c r="B1074" s="22">
        <v>43928</v>
      </c>
      <c r="C1074" s="22">
        <v>43928</v>
      </c>
      <c r="D1074" s="21" t="s">
        <v>10</v>
      </c>
      <c r="E1074" s="23">
        <v>0</v>
      </c>
      <c r="F1074" s="23">
        <v>0</v>
      </c>
      <c r="G1074" s="23">
        <v>7440.6</v>
      </c>
      <c r="H1074" s="23">
        <v>317251.96999999997</v>
      </c>
      <c r="I1074" s="21" t="s">
        <v>11</v>
      </c>
      <c r="J1074" s="21" t="s">
        <v>12</v>
      </c>
      <c r="K1074" s="21" t="str">
        <f t="shared" si="52"/>
        <v/>
      </c>
      <c r="L1074" s="21" t="e">
        <f ca="1">IF(AND(K1074&lt;&gt; "", COUNTIF(SAP!#REF!,K1074)&gt;0),"Matched", "")</f>
        <v>#REF!</v>
      </c>
      <c r="M1074" s="21" t="str">
        <f t="shared" si="53"/>
        <v/>
      </c>
      <c r="N1074" s="21" t="e">
        <f ca="1">IF(AND(M1074&lt;&gt; "", COUNTIF(SAP!#REF!,M1074)&gt;0),"Matched", "")</f>
        <v>#REF!</v>
      </c>
      <c r="O1074" s="21" t="str">
        <f t="shared" si="54"/>
        <v/>
      </c>
      <c r="P1074" s="21" t="e">
        <f ca="1">IF(AND(O1074&lt;&gt; "", COUNTIF(SAP!#REF!,O1074)&gt;0),"Matched", "")</f>
        <v>#REF!</v>
      </c>
      <c r="Q1074" s="21" t="str">
        <f ca="1">IF(OR(D1074="AC",D1074="TR"),"Logic4"&amp;"_"&amp;TEXT(C1074,"dd.mm.yyyy") &amp;"_"&amp; 978323.49,"")</f>
        <v>Logic4_07.04.2020_978323.49</v>
      </c>
      <c r="R1074" s="21" t="e">
        <f ca="1">IF(AND(Q1074&lt;&gt; "", COUNTIF(SAP!#REF!,Q1074)&gt;0),"Matched", "")</f>
        <v>#REF!</v>
      </c>
    </row>
    <row r="1075" spans="1:18" hidden="1">
      <c r="A1075" s="21">
        <v>11563327</v>
      </c>
      <c r="B1075" s="22">
        <v>43928</v>
      </c>
      <c r="C1075" s="22">
        <v>43928</v>
      </c>
      <c r="D1075" s="21" t="s">
        <v>10</v>
      </c>
      <c r="E1075" s="23">
        <v>0</v>
      </c>
      <c r="F1075" s="23">
        <v>0</v>
      </c>
      <c r="G1075" s="23">
        <v>7690.8</v>
      </c>
      <c r="H1075" s="23">
        <v>324942.77</v>
      </c>
      <c r="I1075" s="21" t="s">
        <v>11</v>
      </c>
      <c r="J1075" s="21" t="s">
        <v>12</v>
      </c>
      <c r="K1075" s="21" t="str">
        <f t="shared" si="52"/>
        <v/>
      </c>
      <c r="L1075" s="21" t="e">
        <f ca="1">IF(AND(K1075&lt;&gt; "", COUNTIF(SAP!#REF!,K1075)&gt;0),"Matched", "")</f>
        <v>#REF!</v>
      </c>
      <c r="M1075" s="21" t="str">
        <f t="shared" si="53"/>
        <v/>
      </c>
      <c r="N1075" s="21" t="e">
        <f ca="1">IF(AND(M1075&lt;&gt; "", COUNTIF(SAP!#REF!,M1075)&gt;0),"Matched", "")</f>
        <v>#REF!</v>
      </c>
      <c r="O1075" s="21" t="str">
        <f t="shared" si="54"/>
        <v/>
      </c>
      <c r="P1075" s="21" t="e">
        <f ca="1">IF(AND(O1075&lt;&gt; "", COUNTIF(SAP!#REF!,O1075)&gt;0),"Matched", "")</f>
        <v>#REF!</v>
      </c>
      <c r="Q1075" s="21" t="str">
        <f ca="1">IF(OR(D1075="AC",D1075="TR"),"Logic4"&amp;"_"&amp;TEXT(C1075,"dd.mm.yyyy") &amp;"_"&amp; 978323.49,"")</f>
        <v>Logic4_07.04.2020_978323.49</v>
      </c>
      <c r="R1075" s="21" t="e">
        <f ca="1">IF(AND(Q1075&lt;&gt; "", COUNTIF(SAP!#REF!,Q1075)&gt;0),"Matched", "")</f>
        <v>#REF!</v>
      </c>
    </row>
    <row r="1076" spans="1:18" hidden="1">
      <c r="A1076" s="21">
        <v>11563327</v>
      </c>
      <c r="B1076" s="22">
        <v>43928</v>
      </c>
      <c r="C1076" s="22">
        <v>43928</v>
      </c>
      <c r="D1076" s="21" t="s">
        <v>10</v>
      </c>
      <c r="E1076" s="23">
        <v>0</v>
      </c>
      <c r="F1076" s="23">
        <v>0</v>
      </c>
      <c r="G1076" s="23">
        <v>8512.9</v>
      </c>
      <c r="H1076" s="23">
        <v>333455.67</v>
      </c>
      <c r="I1076" s="21" t="s">
        <v>11</v>
      </c>
      <c r="J1076" s="21" t="s">
        <v>12</v>
      </c>
      <c r="K1076" s="21" t="str">
        <f t="shared" si="52"/>
        <v/>
      </c>
      <c r="L1076" s="21" t="e">
        <f ca="1">IF(AND(K1076&lt;&gt; "", COUNTIF(SAP!#REF!,K1076)&gt;0),"Matched", "")</f>
        <v>#REF!</v>
      </c>
      <c r="M1076" s="21" t="str">
        <f t="shared" si="53"/>
        <v/>
      </c>
      <c r="N1076" s="21" t="e">
        <f ca="1">IF(AND(M1076&lt;&gt; "", COUNTIF(SAP!#REF!,M1076)&gt;0),"Matched", "")</f>
        <v>#REF!</v>
      </c>
      <c r="O1076" s="21" t="str">
        <f t="shared" si="54"/>
        <v/>
      </c>
      <c r="P1076" s="21" t="e">
        <f ca="1">IF(AND(O1076&lt;&gt; "", COUNTIF(SAP!#REF!,O1076)&gt;0),"Matched", "")</f>
        <v>#REF!</v>
      </c>
      <c r="Q1076" s="21" t="str">
        <f ca="1">IF(OR(D1076="AC",D1076="TR"),"Logic4"&amp;"_"&amp;TEXT(C1076,"dd.mm.yyyy") &amp;"_"&amp; 978323.49,"")</f>
        <v>Logic4_07.04.2020_978323.49</v>
      </c>
      <c r="R1076" s="21" t="e">
        <f ca="1">IF(AND(Q1076&lt;&gt; "", COUNTIF(SAP!#REF!,Q1076)&gt;0),"Matched", "")</f>
        <v>#REF!</v>
      </c>
    </row>
    <row r="1077" spans="1:18" hidden="1">
      <c r="A1077" s="21">
        <v>11563327</v>
      </c>
      <c r="B1077" s="22">
        <v>43928</v>
      </c>
      <c r="C1077" s="22">
        <v>43928</v>
      </c>
      <c r="D1077" s="21" t="s">
        <v>10</v>
      </c>
      <c r="E1077" s="23">
        <v>0</v>
      </c>
      <c r="F1077" s="23">
        <v>0</v>
      </c>
      <c r="G1077" s="23">
        <v>8596</v>
      </c>
      <c r="H1077" s="23">
        <v>342051.67</v>
      </c>
      <c r="I1077" s="21" t="s">
        <v>11</v>
      </c>
      <c r="J1077" s="21" t="s">
        <v>12</v>
      </c>
      <c r="K1077" s="21" t="str">
        <f t="shared" si="52"/>
        <v/>
      </c>
      <c r="L1077" s="21" t="e">
        <f ca="1">IF(AND(K1077&lt;&gt; "", COUNTIF(SAP!#REF!,K1077)&gt;0),"Matched", "")</f>
        <v>#REF!</v>
      </c>
      <c r="M1077" s="21" t="str">
        <f t="shared" si="53"/>
        <v/>
      </c>
      <c r="N1077" s="21" t="e">
        <f ca="1">IF(AND(M1077&lt;&gt; "", COUNTIF(SAP!#REF!,M1077)&gt;0),"Matched", "")</f>
        <v>#REF!</v>
      </c>
      <c r="O1077" s="21" t="str">
        <f t="shared" si="54"/>
        <v/>
      </c>
      <c r="P1077" s="21" t="e">
        <f ca="1">IF(AND(O1077&lt;&gt; "", COUNTIF(SAP!#REF!,O1077)&gt;0),"Matched", "")</f>
        <v>#REF!</v>
      </c>
      <c r="Q1077" s="21" t="str">
        <f ca="1">IF(OR(D1077="AC",D1077="TR"),"Logic4"&amp;"_"&amp;TEXT(C1077,"dd.mm.yyyy") &amp;"_"&amp; 978323.49,"")</f>
        <v>Logic4_07.04.2020_978323.49</v>
      </c>
      <c r="R1077" s="21" t="e">
        <f ca="1">IF(AND(Q1077&lt;&gt; "", COUNTIF(SAP!#REF!,Q1077)&gt;0),"Matched", "")</f>
        <v>#REF!</v>
      </c>
    </row>
    <row r="1078" spans="1:18" hidden="1">
      <c r="A1078" s="21">
        <v>11563327</v>
      </c>
      <c r="B1078" s="22">
        <v>43928</v>
      </c>
      <c r="C1078" s="22">
        <v>43928</v>
      </c>
      <c r="D1078" s="21" t="s">
        <v>10</v>
      </c>
      <c r="E1078" s="23">
        <v>0</v>
      </c>
      <c r="F1078" s="23">
        <v>0</v>
      </c>
      <c r="G1078" s="23">
        <v>8750</v>
      </c>
      <c r="H1078" s="23">
        <v>350801.67</v>
      </c>
      <c r="I1078" s="21" t="s">
        <v>11</v>
      </c>
      <c r="J1078" s="21" t="s">
        <v>12</v>
      </c>
      <c r="K1078" s="21" t="str">
        <f t="shared" si="52"/>
        <v/>
      </c>
      <c r="L1078" s="21" t="e">
        <f ca="1">IF(AND(K1078&lt;&gt; "", COUNTIF(SAP!#REF!,K1078)&gt;0),"Matched", "")</f>
        <v>#REF!</v>
      </c>
      <c r="M1078" s="21" t="str">
        <f t="shared" si="53"/>
        <v/>
      </c>
      <c r="N1078" s="21" t="e">
        <f ca="1">IF(AND(M1078&lt;&gt; "", COUNTIF(SAP!#REF!,M1078)&gt;0),"Matched", "")</f>
        <v>#REF!</v>
      </c>
      <c r="O1078" s="21" t="str">
        <f t="shared" si="54"/>
        <v/>
      </c>
      <c r="P1078" s="21" t="e">
        <f ca="1">IF(AND(O1078&lt;&gt; "", COUNTIF(SAP!#REF!,O1078)&gt;0),"Matched", "")</f>
        <v>#REF!</v>
      </c>
      <c r="Q1078" s="21" t="str">
        <f ca="1">IF(OR(D1078="AC",D1078="TR"),"Logic4"&amp;"_"&amp;TEXT(C1078,"dd.mm.yyyy") &amp;"_"&amp; 978323.49,"")</f>
        <v>Logic4_07.04.2020_978323.49</v>
      </c>
      <c r="R1078" s="21" t="e">
        <f ca="1">IF(AND(Q1078&lt;&gt; "", COUNTIF(SAP!#REF!,Q1078)&gt;0),"Matched", "")</f>
        <v>#REF!</v>
      </c>
    </row>
    <row r="1079" spans="1:18" hidden="1">
      <c r="A1079" s="21">
        <v>11563327</v>
      </c>
      <c r="B1079" s="22">
        <v>43928</v>
      </c>
      <c r="C1079" s="22">
        <v>43928</v>
      </c>
      <c r="D1079" s="21" t="s">
        <v>10</v>
      </c>
      <c r="E1079" s="23">
        <v>0</v>
      </c>
      <c r="F1079" s="23">
        <v>0</v>
      </c>
      <c r="G1079" s="23">
        <v>8840.85</v>
      </c>
      <c r="H1079" s="23">
        <v>359642.52</v>
      </c>
      <c r="I1079" s="21" t="s">
        <v>11</v>
      </c>
      <c r="J1079" s="21" t="s">
        <v>12</v>
      </c>
      <c r="K1079" s="21" t="str">
        <f t="shared" si="52"/>
        <v/>
      </c>
      <c r="L1079" s="21" t="e">
        <f ca="1">IF(AND(K1079&lt;&gt; "", COUNTIF(SAP!#REF!,K1079)&gt;0),"Matched", "")</f>
        <v>#REF!</v>
      </c>
      <c r="M1079" s="21" t="str">
        <f t="shared" si="53"/>
        <v/>
      </c>
      <c r="N1079" s="21" t="e">
        <f ca="1">IF(AND(M1079&lt;&gt; "", COUNTIF(SAP!#REF!,M1079)&gt;0),"Matched", "")</f>
        <v>#REF!</v>
      </c>
      <c r="O1079" s="21" t="str">
        <f t="shared" si="54"/>
        <v/>
      </c>
      <c r="P1079" s="21" t="e">
        <f ca="1">IF(AND(O1079&lt;&gt; "", COUNTIF(SAP!#REF!,O1079)&gt;0),"Matched", "")</f>
        <v>#REF!</v>
      </c>
      <c r="Q1079" s="21" t="str">
        <f ca="1">IF(OR(D1079="AC",D1079="TR"),"Logic4"&amp;"_"&amp;TEXT(C1079,"dd.mm.yyyy") &amp;"_"&amp; 978323.49,"")</f>
        <v>Logic4_07.04.2020_978323.49</v>
      </c>
      <c r="R1079" s="21" t="e">
        <f ca="1">IF(AND(Q1079&lt;&gt; "", COUNTIF(SAP!#REF!,Q1079)&gt;0),"Matched", "")</f>
        <v>#REF!</v>
      </c>
    </row>
    <row r="1080" spans="1:18" hidden="1">
      <c r="A1080" s="21">
        <v>11563327</v>
      </c>
      <c r="B1080" s="22">
        <v>43928</v>
      </c>
      <c r="C1080" s="22">
        <v>43928</v>
      </c>
      <c r="D1080" s="21" t="s">
        <v>10</v>
      </c>
      <c r="E1080" s="23">
        <v>0</v>
      </c>
      <c r="F1080" s="23">
        <v>0</v>
      </c>
      <c r="G1080" s="23">
        <v>9240</v>
      </c>
      <c r="H1080" s="23">
        <v>368882.52</v>
      </c>
      <c r="I1080" s="21" t="s">
        <v>11</v>
      </c>
      <c r="J1080" s="21" t="s">
        <v>12</v>
      </c>
      <c r="K1080" s="21" t="str">
        <f t="shared" si="52"/>
        <v/>
      </c>
      <c r="L1080" s="21" t="e">
        <f ca="1">IF(AND(K1080&lt;&gt; "", COUNTIF(SAP!#REF!,K1080)&gt;0),"Matched", "")</f>
        <v>#REF!</v>
      </c>
      <c r="M1080" s="21" t="str">
        <f t="shared" si="53"/>
        <v/>
      </c>
      <c r="N1080" s="21" t="e">
        <f ca="1">IF(AND(M1080&lt;&gt; "", COUNTIF(SAP!#REF!,M1080)&gt;0),"Matched", "")</f>
        <v>#REF!</v>
      </c>
      <c r="O1080" s="21" t="str">
        <f t="shared" si="54"/>
        <v/>
      </c>
      <c r="P1080" s="21" t="e">
        <f ca="1">IF(AND(O1080&lt;&gt; "", COUNTIF(SAP!#REF!,O1080)&gt;0),"Matched", "")</f>
        <v>#REF!</v>
      </c>
      <c r="Q1080" s="21" t="str">
        <f ca="1">IF(OR(D1080="AC",D1080="TR"),"Logic4"&amp;"_"&amp;TEXT(C1080,"dd.mm.yyyy") &amp;"_"&amp; 978323.49,"")</f>
        <v>Logic4_07.04.2020_978323.49</v>
      </c>
      <c r="R1080" s="21" t="e">
        <f ca="1">IF(AND(Q1080&lt;&gt; "", COUNTIF(SAP!#REF!,Q1080)&gt;0),"Matched", "")</f>
        <v>#REF!</v>
      </c>
    </row>
    <row r="1081" spans="1:18" hidden="1">
      <c r="A1081" s="21">
        <v>11563327</v>
      </c>
      <c r="B1081" s="22">
        <v>43928</v>
      </c>
      <c r="C1081" s="22">
        <v>43928</v>
      </c>
      <c r="D1081" s="21" t="s">
        <v>10</v>
      </c>
      <c r="E1081" s="23">
        <v>0</v>
      </c>
      <c r="F1081" s="23">
        <v>0</v>
      </c>
      <c r="G1081" s="23">
        <v>9515.91</v>
      </c>
      <c r="H1081" s="23">
        <v>378398.43</v>
      </c>
      <c r="I1081" s="21" t="s">
        <v>11</v>
      </c>
      <c r="J1081" s="21" t="s">
        <v>12</v>
      </c>
      <c r="K1081" s="21" t="str">
        <f t="shared" si="52"/>
        <v/>
      </c>
      <c r="L1081" s="21" t="e">
        <f ca="1">IF(AND(K1081&lt;&gt; "", COUNTIF(SAP!#REF!,K1081)&gt;0),"Matched", "")</f>
        <v>#REF!</v>
      </c>
      <c r="M1081" s="21" t="str">
        <f t="shared" si="53"/>
        <v/>
      </c>
      <c r="N1081" s="21" t="e">
        <f ca="1">IF(AND(M1081&lt;&gt; "", COUNTIF(SAP!#REF!,M1081)&gt;0),"Matched", "")</f>
        <v>#REF!</v>
      </c>
      <c r="O1081" s="21" t="str">
        <f t="shared" si="54"/>
        <v/>
      </c>
      <c r="P1081" s="21" t="e">
        <f ca="1">IF(AND(O1081&lt;&gt; "", COUNTIF(SAP!#REF!,O1081)&gt;0),"Matched", "")</f>
        <v>#REF!</v>
      </c>
      <c r="Q1081" s="21" t="str">
        <f ca="1">IF(OR(D1081="AC",D1081="TR"),"Logic4"&amp;"_"&amp;TEXT(C1081,"dd.mm.yyyy") &amp;"_"&amp; 978323.49,"")</f>
        <v>Logic4_07.04.2020_978323.49</v>
      </c>
      <c r="R1081" s="21" t="e">
        <f ca="1">IF(AND(Q1081&lt;&gt; "", COUNTIF(SAP!#REF!,Q1081)&gt;0),"Matched", "")</f>
        <v>#REF!</v>
      </c>
    </row>
    <row r="1082" spans="1:18" hidden="1">
      <c r="A1082" s="21">
        <v>11563327</v>
      </c>
      <c r="B1082" s="22">
        <v>43928</v>
      </c>
      <c r="C1082" s="22">
        <v>43928</v>
      </c>
      <c r="D1082" s="21" t="s">
        <v>10</v>
      </c>
      <c r="E1082" s="23">
        <v>0</v>
      </c>
      <c r="F1082" s="23">
        <v>0</v>
      </c>
      <c r="G1082" s="23">
        <v>9811.48</v>
      </c>
      <c r="H1082" s="23">
        <v>388209.91</v>
      </c>
      <c r="I1082" s="21" t="s">
        <v>11</v>
      </c>
      <c r="J1082" s="21" t="s">
        <v>12</v>
      </c>
      <c r="K1082" s="21" t="str">
        <f t="shared" si="52"/>
        <v/>
      </c>
      <c r="L1082" s="21" t="e">
        <f ca="1">IF(AND(K1082&lt;&gt; "", COUNTIF(SAP!#REF!,K1082)&gt;0),"Matched", "")</f>
        <v>#REF!</v>
      </c>
      <c r="M1082" s="21" t="str">
        <f t="shared" si="53"/>
        <v/>
      </c>
      <c r="N1082" s="21" t="e">
        <f ca="1">IF(AND(M1082&lt;&gt; "", COUNTIF(SAP!#REF!,M1082)&gt;0),"Matched", "")</f>
        <v>#REF!</v>
      </c>
      <c r="O1082" s="21" t="str">
        <f t="shared" si="54"/>
        <v/>
      </c>
      <c r="P1082" s="21" t="e">
        <f ca="1">IF(AND(O1082&lt;&gt; "", COUNTIF(SAP!#REF!,O1082)&gt;0),"Matched", "")</f>
        <v>#REF!</v>
      </c>
      <c r="Q1082" s="21" t="str">
        <f ca="1">IF(OR(D1082="AC",D1082="TR"),"Logic4"&amp;"_"&amp;TEXT(C1082,"dd.mm.yyyy") &amp;"_"&amp; 978323.49,"")</f>
        <v>Logic4_07.04.2020_978323.49</v>
      </c>
      <c r="R1082" s="21" t="e">
        <f ca="1">IF(AND(Q1082&lt;&gt; "", COUNTIF(SAP!#REF!,Q1082)&gt;0),"Matched", "")</f>
        <v>#REF!</v>
      </c>
    </row>
    <row r="1083" spans="1:18" hidden="1">
      <c r="A1083" s="21">
        <v>11563327</v>
      </c>
      <c r="B1083" s="22">
        <v>43928</v>
      </c>
      <c r="C1083" s="22">
        <v>43928</v>
      </c>
      <c r="D1083" s="21" t="s">
        <v>10</v>
      </c>
      <c r="E1083" s="23">
        <v>0</v>
      </c>
      <c r="F1083" s="23">
        <v>0</v>
      </c>
      <c r="G1083" s="23">
        <v>10063</v>
      </c>
      <c r="H1083" s="23">
        <v>398272.91</v>
      </c>
      <c r="I1083" s="21" t="s">
        <v>11</v>
      </c>
      <c r="J1083" s="21" t="s">
        <v>12</v>
      </c>
      <c r="K1083" s="21" t="str">
        <f t="shared" si="52"/>
        <v/>
      </c>
      <c r="L1083" s="21" t="e">
        <f ca="1">IF(AND(K1083&lt;&gt; "", COUNTIF(SAP!#REF!,K1083)&gt;0),"Matched", "")</f>
        <v>#REF!</v>
      </c>
      <c r="M1083" s="21" t="str">
        <f t="shared" si="53"/>
        <v/>
      </c>
      <c r="N1083" s="21" t="e">
        <f ca="1">IF(AND(M1083&lt;&gt; "", COUNTIF(SAP!#REF!,M1083)&gt;0),"Matched", "")</f>
        <v>#REF!</v>
      </c>
      <c r="O1083" s="21" t="str">
        <f t="shared" si="54"/>
        <v/>
      </c>
      <c r="P1083" s="21" t="e">
        <f ca="1">IF(AND(O1083&lt;&gt; "", COUNTIF(SAP!#REF!,O1083)&gt;0),"Matched", "")</f>
        <v>#REF!</v>
      </c>
      <c r="Q1083" s="21" t="str">
        <f ca="1">IF(OR(D1083="AC",D1083="TR"),"Logic4"&amp;"_"&amp;TEXT(C1083,"dd.mm.yyyy") &amp;"_"&amp; 978323.49,"")</f>
        <v>Logic4_07.04.2020_978323.49</v>
      </c>
      <c r="R1083" s="21" t="e">
        <f ca="1">IF(AND(Q1083&lt;&gt; "", COUNTIF(SAP!#REF!,Q1083)&gt;0),"Matched", "")</f>
        <v>#REF!</v>
      </c>
    </row>
    <row r="1084" spans="1:18" hidden="1">
      <c r="A1084" s="21">
        <v>11563327</v>
      </c>
      <c r="B1084" s="22">
        <v>43928</v>
      </c>
      <c r="C1084" s="22">
        <v>43928</v>
      </c>
      <c r="D1084" s="21" t="s">
        <v>10</v>
      </c>
      <c r="E1084" s="23">
        <v>0</v>
      </c>
      <c r="F1084" s="23">
        <v>0</v>
      </c>
      <c r="G1084" s="23">
        <v>10064.4</v>
      </c>
      <c r="H1084" s="23">
        <v>408337.31</v>
      </c>
      <c r="I1084" s="21" t="s">
        <v>11</v>
      </c>
      <c r="J1084" s="21" t="s">
        <v>12</v>
      </c>
      <c r="K1084" s="21" t="str">
        <f t="shared" si="52"/>
        <v/>
      </c>
      <c r="L1084" s="21" t="e">
        <f ca="1">IF(AND(K1084&lt;&gt; "", COUNTIF(SAP!#REF!,K1084)&gt;0),"Matched", "")</f>
        <v>#REF!</v>
      </c>
      <c r="M1084" s="21" t="str">
        <f t="shared" si="53"/>
        <v/>
      </c>
      <c r="N1084" s="21" t="e">
        <f ca="1">IF(AND(M1084&lt;&gt; "", COUNTIF(SAP!#REF!,M1084)&gt;0),"Matched", "")</f>
        <v>#REF!</v>
      </c>
      <c r="O1084" s="21" t="str">
        <f t="shared" si="54"/>
        <v/>
      </c>
      <c r="P1084" s="21" t="e">
        <f ca="1">IF(AND(O1084&lt;&gt; "", COUNTIF(SAP!#REF!,O1084)&gt;0),"Matched", "")</f>
        <v>#REF!</v>
      </c>
      <c r="Q1084" s="21" t="str">
        <f ca="1">IF(OR(D1084="AC",D1084="TR"),"Logic4"&amp;"_"&amp;TEXT(C1084,"dd.mm.yyyy") &amp;"_"&amp; 978323.49,"")</f>
        <v>Logic4_07.04.2020_978323.49</v>
      </c>
      <c r="R1084" s="21" t="e">
        <f ca="1">IF(AND(Q1084&lt;&gt; "", COUNTIF(SAP!#REF!,Q1084)&gt;0),"Matched", "")</f>
        <v>#REF!</v>
      </c>
    </row>
    <row r="1085" spans="1:18" hidden="1">
      <c r="A1085" s="21">
        <v>11563327</v>
      </c>
      <c r="B1085" s="22">
        <v>43928</v>
      </c>
      <c r="C1085" s="22">
        <v>43928</v>
      </c>
      <c r="D1085" s="21" t="s">
        <v>10</v>
      </c>
      <c r="E1085" s="23">
        <v>0</v>
      </c>
      <c r="F1085" s="23">
        <v>0</v>
      </c>
      <c r="G1085" s="23">
        <v>10470</v>
      </c>
      <c r="H1085" s="23">
        <v>418807.31</v>
      </c>
      <c r="I1085" s="21" t="s">
        <v>11</v>
      </c>
      <c r="J1085" s="21" t="s">
        <v>12</v>
      </c>
      <c r="K1085" s="21" t="str">
        <f t="shared" si="52"/>
        <v/>
      </c>
      <c r="L1085" s="21" t="e">
        <f ca="1">IF(AND(K1085&lt;&gt; "", COUNTIF(SAP!#REF!,K1085)&gt;0),"Matched", "")</f>
        <v>#REF!</v>
      </c>
      <c r="M1085" s="21" t="str">
        <f t="shared" si="53"/>
        <v/>
      </c>
      <c r="N1085" s="21" t="e">
        <f ca="1">IF(AND(M1085&lt;&gt; "", COUNTIF(SAP!#REF!,M1085)&gt;0),"Matched", "")</f>
        <v>#REF!</v>
      </c>
      <c r="O1085" s="21" t="str">
        <f t="shared" si="54"/>
        <v/>
      </c>
      <c r="P1085" s="21" t="e">
        <f ca="1">IF(AND(O1085&lt;&gt; "", COUNTIF(SAP!#REF!,O1085)&gt;0),"Matched", "")</f>
        <v>#REF!</v>
      </c>
      <c r="Q1085" s="21" t="str">
        <f ca="1">IF(OR(D1085="AC",D1085="TR"),"Logic4"&amp;"_"&amp;TEXT(C1085,"dd.mm.yyyy") &amp;"_"&amp; 978323.49,"")</f>
        <v>Logic4_07.04.2020_978323.49</v>
      </c>
      <c r="R1085" s="21" t="e">
        <f ca="1">IF(AND(Q1085&lt;&gt; "", COUNTIF(SAP!#REF!,Q1085)&gt;0),"Matched", "")</f>
        <v>#REF!</v>
      </c>
    </row>
    <row r="1086" spans="1:18" hidden="1">
      <c r="A1086" s="21">
        <v>11563327</v>
      </c>
      <c r="B1086" s="22">
        <v>43928</v>
      </c>
      <c r="C1086" s="22">
        <v>43928</v>
      </c>
      <c r="D1086" s="21" t="s">
        <v>10</v>
      </c>
      <c r="E1086" s="23">
        <v>0</v>
      </c>
      <c r="F1086" s="23">
        <v>0</v>
      </c>
      <c r="G1086" s="23">
        <v>10591.6</v>
      </c>
      <c r="H1086" s="23">
        <v>429398.91</v>
      </c>
      <c r="I1086" s="21" t="s">
        <v>11</v>
      </c>
      <c r="J1086" s="21" t="s">
        <v>12</v>
      </c>
      <c r="K1086" s="21" t="str">
        <f t="shared" si="52"/>
        <v/>
      </c>
      <c r="L1086" s="21" t="e">
        <f ca="1">IF(AND(K1086&lt;&gt; "", COUNTIF(SAP!#REF!,K1086)&gt;0),"Matched", "")</f>
        <v>#REF!</v>
      </c>
      <c r="M1086" s="21" t="str">
        <f t="shared" si="53"/>
        <v/>
      </c>
      <c r="N1086" s="21" t="e">
        <f ca="1">IF(AND(M1086&lt;&gt; "", COUNTIF(SAP!#REF!,M1086)&gt;0),"Matched", "")</f>
        <v>#REF!</v>
      </c>
      <c r="O1086" s="21" t="str">
        <f t="shared" si="54"/>
        <v/>
      </c>
      <c r="P1086" s="21" t="e">
        <f ca="1">IF(AND(O1086&lt;&gt; "", COUNTIF(SAP!#REF!,O1086)&gt;0),"Matched", "")</f>
        <v>#REF!</v>
      </c>
      <c r="Q1086" s="21" t="str">
        <f ca="1">IF(OR(D1086="AC",D1086="TR"),"Logic4"&amp;"_"&amp;TEXT(C1086,"dd.mm.yyyy") &amp;"_"&amp; 978323.49,"")</f>
        <v>Logic4_07.04.2020_978323.49</v>
      </c>
      <c r="R1086" s="21" t="e">
        <f ca="1">IF(AND(Q1086&lt;&gt; "", COUNTIF(SAP!#REF!,Q1086)&gt;0),"Matched", "")</f>
        <v>#REF!</v>
      </c>
    </row>
    <row r="1087" spans="1:18" hidden="1">
      <c r="A1087" s="21">
        <v>11563327</v>
      </c>
      <c r="B1087" s="22">
        <v>43928</v>
      </c>
      <c r="C1087" s="22">
        <v>43928</v>
      </c>
      <c r="D1087" s="21" t="s">
        <v>10</v>
      </c>
      <c r="E1087" s="23">
        <v>0</v>
      </c>
      <c r="F1087" s="23">
        <v>0</v>
      </c>
      <c r="G1087" s="23">
        <v>10766</v>
      </c>
      <c r="H1087" s="23">
        <v>440164.91</v>
      </c>
      <c r="I1087" s="21" t="s">
        <v>11</v>
      </c>
      <c r="J1087" s="21" t="s">
        <v>12</v>
      </c>
      <c r="K1087" s="21" t="str">
        <f t="shared" si="52"/>
        <v/>
      </c>
      <c r="L1087" s="21" t="e">
        <f ca="1">IF(AND(K1087&lt;&gt; "", COUNTIF(SAP!#REF!,K1087)&gt;0),"Matched", "")</f>
        <v>#REF!</v>
      </c>
      <c r="M1087" s="21" t="str">
        <f t="shared" si="53"/>
        <v/>
      </c>
      <c r="N1087" s="21" t="e">
        <f ca="1">IF(AND(M1087&lt;&gt; "", COUNTIF(SAP!#REF!,M1087)&gt;0),"Matched", "")</f>
        <v>#REF!</v>
      </c>
      <c r="O1087" s="21" t="str">
        <f t="shared" si="54"/>
        <v/>
      </c>
      <c r="P1087" s="21" t="e">
        <f ca="1">IF(AND(O1087&lt;&gt; "", COUNTIF(SAP!#REF!,O1087)&gt;0),"Matched", "")</f>
        <v>#REF!</v>
      </c>
      <c r="Q1087" s="21" t="str">
        <f ca="1">IF(OR(D1087="AC",D1087="TR"),"Logic4"&amp;"_"&amp;TEXT(C1087,"dd.mm.yyyy") &amp;"_"&amp; 978323.49,"")</f>
        <v>Logic4_07.04.2020_978323.49</v>
      </c>
      <c r="R1087" s="21" t="e">
        <f ca="1">IF(AND(Q1087&lt;&gt; "", COUNTIF(SAP!#REF!,Q1087)&gt;0),"Matched", "")</f>
        <v>#REF!</v>
      </c>
    </row>
    <row r="1088" spans="1:18" hidden="1">
      <c r="A1088" s="21">
        <v>11563327</v>
      </c>
      <c r="B1088" s="22">
        <v>43928</v>
      </c>
      <c r="C1088" s="22">
        <v>43928</v>
      </c>
      <c r="D1088" s="21" t="s">
        <v>10</v>
      </c>
      <c r="E1088" s="23">
        <v>0</v>
      </c>
      <c r="F1088" s="23">
        <v>0</v>
      </c>
      <c r="G1088" s="23">
        <v>10772.9</v>
      </c>
      <c r="H1088" s="23">
        <v>450937.81</v>
      </c>
      <c r="I1088" s="21" t="s">
        <v>11</v>
      </c>
      <c r="J1088" s="21" t="s">
        <v>12</v>
      </c>
      <c r="K1088" s="21" t="str">
        <f t="shared" si="52"/>
        <v/>
      </c>
      <c r="L1088" s="21" t="e">
        <f ca="1">IF(AND(K1088&lt;&gt; "", COUNTIF(SAP!#REF!,K1088)&gt;0),"Matched", "")</f>
        <v>#REF!</v>
      </c>
      <c r="M1088" s="21" t="str">
        <f t="shared" si="53"/>
        <v/>
      </c>
      <c r="N1088" s="21" t="e">
        <f ca="1">IF(AND(M1088&lt;&gt; "", COUNTIF(SAP!#REF!,M1088)&gt;0),"Matched", "")</f>
        <v>#REF!</v>
      </c>
      <c r="O1088" s="21" t="str">
        <f t="shared" si="54"/>
        <v/>
      </c>
      <c r="P1088" s="21" t="e">
        <f ca="1">IF(AND(O1088&lt;&gt; "", COUNTIF(SAP!#REF!,O1088)&gt;0),"Matched", "")</f>
        <v>#REF!</v>
      </c>
      <c r="Q1088" s="21" t="str">
        <f ca="1">IF(OR(D1088="AC",D1088="TR"),"Logic4"&amp;"_"&amp;TEXT(C1088,"dd.mm.yyyy") &amp;"_"&amp; 978323.49,"")</f>
        <v>Logic4_07.04.2020_978323.49</v>
      </c>
      <c r="R1088" s="21" t="e">
        <f ca="1">IF(AND(Q1088&lt;&gt; "", COUNTIF(SAP!#REF!,Q1088)&gt;0),"Matched", "")</f>
        <v>#REF!</v>
      </c>
    </row>
    <row r="1089" spans="1:18" hidden="1">
      <c r="A1089" s="21">
        <v>11563327</v>
      </c>
      <c r="B1089" s="22">
        <v>43928</v>
      </c>
      <c r="C1089" s="22">
        <v>43928</v>
      </c>
      <c r="D1089" s="21" t="s">
        <v>10</v>
      </c>
      <c r="E1089" s="23">
        <v>0</v>
      </c>
      <c r="F1089" s="23">
        <v>0</v>
      </c>
      <c r="G1089" s="23">
        <v>11073.9</v>
      </c>
      <c r="H1089" s="23">
        <v>462011.71</v>
      </c>
      <c r="I1089" s="21" t="s">
        <v>11</v>
      </c>
      <c r="J1089" s="21" t="s">
        <v>12</v>
      </c>
      <c r="K1089" s="21" t="str">
        <f t="shared" si="52"/>
        <v/>
      </c>
      <c r="L1089" s="21" t="e">
        <f ca="1">IF(AND(K1089&lt;&gt; "", COUNTIF(SAP!#REF!,K1089)&gt;0),"Matched", "")</f>
        <v>#REF!</v>
      </c>
      <c r="M1089" s="21" t="str">
        <f t="shared" si="53"/>
        <v/>
      </c>
      <c r="N1089" s="21" t="e">
        <f ca="1">IF(AND(M1089&lt;&gt; "", COUNTIF(SAP!#REF!,M1089)&gt;0),"Matched", "")</f>
        <v>#REF!</v>
      </c>
      <c r="O1089" s="21" t="str">
        <f t="shared" si="54"/>
        <v/>
      </c>
      <c r="P1089" s="21" t="e">
        <f ca="1">IF(AND(O1089&lt;&gt; "", COUNTIF(SAP!#REF!,O1089)&gt;0),"Matched", "")</f>
        <v>#REF!</v>
      </c>
      <c r="Q1089" s="21" t="str">
        <f ca="1">IF(OR(D1089="AC",D1089="TR"),"Logic4"&amp;"_"&amp;TEXT(C1089,"dd.mm.yyyy") &amp;"_"&amp; 978323.49,"")</f>
        <v>Logic4_07.04.2020_978323.49</v>
      </c>
      <c r="R1089" s="21" t="e">
        <f ca="1">IF(AND(Q1089&lt;&gt; "", COUNTIF(SAP!#REF!,Q1089)&gt;0),"Matched", "")</f>
        <v>#REF!</v>
      </c>
    </row>
    <row r="1090" spans="1:18" hidden="1">
      <c r="A1090" s="21">
        <v>11563327</v>
      </c>
      <c r="B1090" s="22">
        <v>43928</v>
      </c>
      <c r="C1090" s="22">
        <v>43928</v>
      </c>
      <c r="D1090" s="21" t="s">
        <v>10</v>
      </c>
      <c r="E1090" s="23">
        <v>0</v>
      </c>
      <c r="F1090" s="23">
        <v>0</v>
      </c>
      <c r="G1090" s="23">
        <v>11438.1</v>
      </c>
      <c r="H1090" s="23">
        <v>473449.81</v>
      </c>
      <c r="I1090" s="21" t="s">
        <v>11</v>
      </c>
      <c r="J1090" s="21" t="s">
        <v>12</v>
      </c>
      <c r="K1090" s="21" t="str">
        <f t="shared" si="52"/>
        <v/>
      </c>
      <c r="L1090" s="21" t="e">
        <f ca="1">IF(AND(K1090&lt;&gt; "", COUNTIF(SAP!#REF!,K1090)&gt;0),"Matched", "")</f>
        <v>#REF!</v>
      </c>
      <c r="M1090" s="21" t="str">
        <f t="shared" si="53"/>
        <v/>
      </c>
      <c r="N1090" s="21" t="e">
        <f ca="1">IF(AND(M1090&lt;&gt; "", COUNTIF(SAP!#REF!,M1090)&gt;0),"Matched", "")</f>
        <v>#REF!</v>
      </c>
      <c r="O1090" s="21" t="str">
        <f t="shared" si="54"/>
        <v/>
      </c>
      <c r="P1090" s="21" t="e">
        <f ca="1">IF(AND(O1090&lt;&gt; "", COUNTIF(SAP!#REF!,O1090)&gt;0),"Matched", "")</f>
        <v>#REF!</v>
      </c>
      <c r="Q1090" s="21" t="str">
        <f ca="1">IF(OR(D1090="AC",D1090="TR"),"Logic4"&amp;"_"&amp;TEXT(C1090,"dd.mm.yyyy") &amp;"_"&amp; 978323.49,"")</f>
        <v>Logic4_07.04.2020_978323.49</v>
      </c>
      <c r="R1090" s="21" t="e">
        <f ca="1">IF(AND(Q1090&lt;&gt; "", COUNTIF(SAP!#REF!,Q1090)&gt;0),"Matched", "")</f>
        <v>#REF!</v>
      </c>
    </row>
    <row r="1091" spans="1:18" hidden="1">
      <c r="A1091" s="21">
        <v>11563327</v>
      </c>
      <c r="B1091" s="22">
        <v>43928</v>
      </c>
      <c r="C1091" s="22">
        <v>43928</v>
      </c>
      <c r="D1091" s="21" t="s">
        <v>10</v>
      </c>
      <c r="E1091" s="23">
        <v>0</v>
      </c>
      <c r="F1091" s="23">
        <v>0</v>
      </c>
      <c r="G1091" s="23">
        <v>11645.46</v>
      </c>
      <c r="H1091" s="23">
        <v>485095.27</v>
      </c>
      <c r="I1091" s="21" t="s">
        <v>11</v>
      </c>
      <c r="J1091" s="21" t="s">
        <v>12</v>
      </c>
      <c r="K1091" s="21" t="str">
        <f t="shared" ref="K1091:K1154" si="55">IF(D1091="TF","Logic1"&amp;"_"&amp;TEXT(C1091, "mm") &amp;"_"&amp; F1091,"")</f>
        <v/>
      </c>
      <c r="L1091" s="21" t="e">
        <f ca="1">IF(AND(K1091&lt;&gt; "", COUNTIF(SAP!#REF!,K1091)&gt;0),"Matched", "")</f>
        <v>#REF!</v>
      </c>
      <c r="M1091" s="21" t="str">
        <f t="shared" si="53"/>
        <v/>
      </c>
      <c r="N1091" s="21" t="e">
        <f ca="1">IF(AND(M1091&lt;&gt; "", COUNTIF(SAP!#REF!,M1091)&gt;0),"Matched", "")</f>
        <v>#REF!</v>
      </c>
      <c r="O1091" s="21" t="str">
        <f t="shared" si="54"/>
        <v/>
      </c>
      <c r="P1091" s="21" t="e">
        <f ca="1">IF(AND(O1091&lt;&gt; "", COUNTIF(SAP!#REF!,O1091)&gt;0),"Matched", "")</f>
        <v>#REF!</v>
      </c>
      <c r="Q1091" s="21" t="str">
        <f ca="1">IF(OR(D1091="AC",D1091="TR"),"Logic4"&amp;"_"&amp;TEXT(C1091,"dd.mm.yyyy") &amp;"_"&amp; 978323.49,"")</f>
        <v>Logic4_07.04.2020_978323.49</v>
      </c>
      <c r="R1091" s="21" t="e">
        <f ca="1">IF(AND(Q1091&lt;&gt; "", COUNTIF(SAP!#REF!,Q1091)&gt;0),"Matched", "")</f>
        <v>#REF!</v>
      </c>
    </row>
    <row r="1092" spans="1:18" hidden="1">
      <c r="A1092" s="21">
        <v>11563327</v>
      </c>
      <c r="B1092" s="22">
        <v>43928</v>
      </c>
      <c r="C1092" s="22">
        <v>43928</v>
      </c>
      <c r="D1092" s="21" t="s">
        <v>10</v>
      </c>
      <c r="E1092" s="23">
        <v>0</v>
      </c>
      <c r="F1092" s="23">
        <v>0</v>
      </c>
      <c r="G1092" s="23">
        <v>11960</v>
      </c>
      <c r="H1092" s="23">
        <v>497055.27</v>
      </c>
      <c r="I1092" s="21" t="s">
        <v>11</v>
      </c>
      <c r="J1092" s="21" t="s">
        <v>12</v>
      </c>
      <c r="K1092" s="21" t="str">
        <f t="shared" si="55"/>
        <v/>
      </c>
      <c r="L1092" s="21" t="e">
        <f ca="1">IF(AND(K1092&lt;&gt; "", COUNTIF(SAP!#REF!,K1092)&gt;0),"Matched", "")</f>
        <v>#REF!</v>
      </c>
      <c r="M1092" s="21" t="str">
        <f t="shared" si="53"/>
        <v/>
      </c>
      <c r="N1092" s="21" t="e">
        <f ca="1">IF(AND(M1092&lt;&gt; "", COUNTIF(SAP!#REF!,M1092)&gt;0),"Matched", "")</f>
        <v>#REF!</v>
      </c>
      <c r="O1092" s="21" t="str">
        <f t="shared" si="54"/>
        <v/>
      </c>
      <c r="P1092" s="21" t="e">
        <f ca="1">IF(AND(O1092&lt;&gt; "", COUNTIF(SAP!#REF!,O1092)&gt;0),"Matched", "")</f>
        <v>#REF!</v>
      </c>
      <c r="Q1092" s="21" t="str">
        <f ca="1">IF(OR(D1092="AC",D1092="TR"),"Logic4"&amp;"_"&amp;TEXT(C1092,"dd.mm.yyyy") &amp;"_"&amp; 978323.49,"")</f>
        <v>Logic4_07.04.2020_978323.49</v>
      </c>
      <c r="R1092" s="21" t="e">
        <f ca="1">IF(AND(Q1092&lt;&gt; "", COUNTIF(SAP!#REF!,Q1092)&gt;0),"Matched", "")</f>
        <v>#REF!</v>
      </c>
    </row>
    <row r="1093" spans="1:18" hidden="1">
      <c r="A1093" s="21">
        <v>11563327</v>
      </c>
      <c r="B1093" s="22">
        <v>43928</v>
      </c>
      <c r="C1093" s="22">
        <v>43928</v>
      </c>
      <c r="D1093" s="21" t="s">
        <v>10</v>
      </c>
      <c r="E1093" s="23">
        <v>0</v>
      </c>
      <c r="F1093" s="23">
        <v>0</v>
      </c>
      <c r="G1093" s="23">
        <v>12968.3</v>
      </c>
      <c r="H1093" s="23">
        <v>510023.57</v>
      </c>
      <c r="I1093" s="21" t="s">
        <v>11</v>
      </c>
      <c r="J1093" s="21" t="s">
        <v>12</v>
      </c>
      <c r="K1093" s="21" t="str">
        <f t="shared" si="55"/>
        <v/>
      </c>
      <c r="L1093" s="21" t="e">
        <f ca="1">IF(AND(K1093&lt;&gt; "", COUNTIF(SAP!#REF!,K1093)&gt;0),"Matched", "")</f>
        <v>#REF!</v>
      </c>
      <c r="M1093" s="21" t="str">
        <f t="shared" si="53"/>
        <v/>
      </c>
      <c r="N1093" s="21" t="e">
        <f ca="1">IF(AND(M1093&lt;&gt; "", COUNTIF(SAP!#REF!,M1093)&gt;0),"Matched", "")</f>
        <v>#REF!</v>
      </c>
      <c r="O1093" s="21" t="str">
        <f t="shared" si="54"/>
        <v/>
      </c>
      <c r="P1093" s="21" t="e">
        <f ca="1">IF(AND(O1093&lt;&gt; "", COUNTIF(SAP!#REF!,O1093)&gt;0),"Matched", "")</f>
        <v>#REF!</v>
      </c>
      <c r="Q1093" s="21" t="str">
        <f ca="1">IF(OR(D1093="AC",D1093="TR"),"Logic4"&amp;"_"&amp;TEXT(C1093,"dd.mm.yyyy") &amp;"_"&amp; 978323.49,"")</f>
        <v>Logic4_07.04.2020_978323.49</v>
      </c>
      <c r="R1093" s="21" t="e">
        <f ca="1">IF(AND(Q1093&lt;&gt; "", COUNTIF(SAP!#REF!,Q1093)&gt;0),"Matched", "")</f>
        <v>#REF!</v>
      </c>
    </row>
    <row r="1094" spans="1:18" hidden="1">
      <c r="A1094" s="21">
        <v>11563327</v>
      </c>
      <c r="B1094" s="22">
        <v>43928</v>
      </c>
      <c r="C1094" s="22">
        <v>43928</v>
      </c>
      <c r="D1094" s="21" t="s">
        <v>10</v>
      </c>
      <c r="E1094" s="23">
        <v>0</v>
      </c>
      <c r="F1094" s="23">
        <v>0</v>
      </c>
      <c r="G1094" s="23">
        <v>13869.9</v>
      </c>
      <c r="H1094" s="23">
        <v>523893.47</v>
      </c>
      <c r="I1094" s="21" t="s">
        <v>11</v>
      </c>
      <c r="J1094" s="21" t="s">
        <v>12</v>
      </c>
      <c r="K1094" s="21" t="str">
        <f t="shared" si="55"/>
        <v/>
      </c>
      <c r="L1094" s="21" t="e">
        <f ca="1">IF(AND(K1094&lt;&gt; "", COUNTIF(SAP!#REF!,K1094)&gt;0),"Matched", "")</f>
        <v>#REF!</v>
      </c>
      <c r="M1094" s="21" t="str">
        <f t="shared" ref="M1094:M1141" si="56">IF(D1094="TR","Logic2"&amp;"_"&amp;TEXT(C1094,"dd.mm.yyyy") &amp;"_"&amp; F1094,"")</f>
        <v/>
      </c>
      <c r="N1094" s="21" t="e">
        <f ca="1">IF(AND(M1094&lt;&gt; "", COUNTIF(SAP!#REF!,M1094)&gt;0),"Matched", "")</f>
        <v>#REF!</v>
      </c>
      <c r="O1094" s="21" t="str">
        <f t="shared" ref="O1094:O1141" si="57">IF(D1094="AF","Logic3"&amp;"_"&amp;G1094,"")</f>
        <v/>
      </c>
      <c r="P1094" s="21" t="e">
        <f ca="1">IF(AND(O1094&lt;&gt; "", COUNTIF(SAP!#REF!,O1094)&gt;0),"Matched", "")</f>
        <v>#REF!</v>
      </c>
      <c r="Q1094" s="21" t="str">
        <f ca="1">IF(OR(D1094="AC",D1094="TR"),"Logic4"&amp;"_"&amp;TEXT(C1094,"dd.mm.yyyy") &amp;"_"&amp; 978323.49,"")</f>
        <v>Logic4_07.04.2020_978323.49</v>
      </c>
      <c r="R1094" s="21" t="e">
        <f ca="1">IF(AND(Q1094&lt;&gt; "", COUNTIF(SAP!#REF!,Q1094)&gt;0),"Matched", "")</f>
        <v>#REF!</v>
      </c>
    </row>
    <row r="1095" spans="1:18" hidden="1">
      <c r="A1095" s="21">
        <v>11563327</v>
      </c>
      <c r="B1095" s="22">
        <v>43928</v>
      </c>
      <c r="C1095" s="22">
        <v>43928</v>
      </c>
      <c r="D1095" s="21" t="s">
        <v>10</v>
      </c>
      <c r="E1095" s="23">
        <v>0</v>
      </c>
      <c r="F1095" s="23">
        <v>0</v>
      </c>
      <c r="G1095" s="23">
        <v>13909.8</v>
      </c>
      <c r="H1095" s="23">
        <v>537803.27</v>
      </c>
      <c r="I1095" s="21" t="s">
        <v>11</v>
      </c>
      <c r="J1095" s="21" t="s">
        <v>12</v>
      </c>
      <c r="K1095" s="21" t="str">
        <f t="shared" si="55"/>
        <v/>
      </c>
      <c r="L1095" s="21" t="e">
        <f ca="1">IF(AND(K1095&lt;&gt; "", COUNTIF(SAP!#REF!,K1095)&gt;0),"Matched", "")</f>
        <v>#REF!</v>
      </c>
      <c r="M1095" s="21" t="str">
        <f t="shared" si="56"/>
        <v/>
      </c>
      <c r="N1095" s="21" t="e">
        <f ca="1">IF(AND(M1095&lt;&gt; "", COUNTIF(SAP!#REF!,M1095)&gt;0),"Matched", "")</f>
        <v>#REF!</v>
      </c>
      <c r="O1095" s="21" t="str">
        <f t="shared" si="57"/>
        <v/>
      </c>
      <c r="P1095" s="21" t="e">
        <f ca="1">IF(AND(O1095&lt;&gt; "", COUNTIF(SAP!#REF!,O1095)&gt;0),"Matched", "")</f>
        <v>#REF!</v>
      </c>
      <c r="Q1095" s="21" t="str">
        <f ca="1">IF(OR(D1095="AC",D1095="TR"),"Logic4"&amp;"_"&amp;TEXT(C1095,"dd.mm.yyyy") &amp;"_"&amp; 978323.49,"")</f>
        <v>Logic4_07.04.2020_978323.49</v>
      </c>
      <c r="R1095" s="21" t="e">
        <f ca="1">IF(AND(Q1095&lt;&gt; "", COUNTIF(SAP!#REF!,Q1095)&gt;0),"Matched", "")</f>
        <v>#REF!</v>
      </c>
    </row>
    <row r="1096" spans="1:18" hidden="1">
      <c r="A1096" s="21">
        <v>11563327</v>
      </c>
      <c r="B1096" s="22">
        <v>43928</v>
      </c>
      <c r="C1096" s="22">
        <v>43928</v>
      </c>
      <c r="D1096" s="21" t="s">
        <v>10</v>
      </c>
      <c r="E1096" s="23">
        <v>0</v>
      </c>
      <c r="F1096" s="23">
        <v>0</v>
      </c>
      <c r="G1096" s="23">
        <v>13912.12</v>
      </c>
      <c r="H1096" s="23">
        <v>551715.39</v>
      </c>
      <c r="I1096" s="21" t="s">
        <v>11</v>
      </c>
      <c r="J1096" s="21" t="s">
        <v>12</v>
      </c>
      <c r="K1096" s="21" t="str">
        <f t="shared" si="55"/>
        <v/>
      </c>
      <c r="L1096" s="21" t="e">
        <f ca="1">IF(AND(K1096&lt;&gt; "", COUNTIF(SAP!#REF!,K1096)&gt;0),"Matched", "")</f>
        <v>#REF!</v>
      </c>
      <c r="M1096" s="21" t="str">
        <f t="shared" si="56"/>
        <v/>
      </c>
      <c r="N1096" s="21" t="e">
        <f ca="1">IF(AND(M1096&lt;&gt; "", COUNTIF(SAP!#REF!,M1096)&gt;0),"Matched", "")</f>
        <v>#REF!</v>
      </c>
      <c r="O1096" s="21" t="str">
        <f t="shared" si="57"/>
        <v/>
      </c>
      <c r="P1096" s="21" t="e">
        <f ca="1">IF(AND(O1096&lt;&gt; "", COUNTIF(SAP!#REF!,O1096)&gt;0),"Matched", "")</f>
        <v>#REF!</v>
      </c>
      <c r="Q1096" s="21" t="str">
        <f ca="1">IF(OR(D1096="AC",D1096="TR"),"Logic4"&amp;"_"&amp;TEXT(C1096,"dd.mm.yyyy") &amp;"_"&amp; 978323.49,"")</f>
        <v>Logic4_07.04.2020_978323.49</v>
      </c>
      <c r="R1096" s="21" t="e">
        <f ca="1">IF(AND(Q1096&lt;&gt; "", COUNTIF(SAP!#REF!,Q1096)&gt;0),"Matched", "")</f>
        <v>#REF!</v>
      </c>
    </row>
    <row r="1097" spans="1:18" hidden="1">
      <c r="A1097" s="21">
        <v>11563327</v>
      </c>
      <c r="B1097" s="22">
        <v>43928</v>
      </c>
      <c r="C1097" s="22">
        <v>43928</v>
      </c>
      <c r="D1097" s="21" t="s">
        <v>10</v>
      </c>
      <c r="E1097" s="23">
        <v>0</v>
      </c>
      <c r="F1097" s="23">
        <v>0</v>
      </c>
      <c r="G1097" s="23">
        <v>14572</v>
      </c>
      <c r="H1097" s="23">
        <v>566287.39</v>
      </c>
      <c r="I1097" s="21" t="s">
        <v>11</v>
      </c>
      <c r="J1097" s="21" t="s">
        <v>12</v>
      </c>
      <c r="K1097" s="21" t="str">
        <f t="shared" si="55"/>
        <v/>
      </c>
      <c r="L1097" s="21" t="e">
        <f ca="1">IF(AND(K1097&lt;&gt; "", COUNTIF(SAP!#REF!,K1097)&gt;0),"Matched", "")</f>
        <v>#REF!</v>
      </c>
      <c r="M1097" s="21" t="str">
        <f t="shared" si="56"/>
        <v/>
      </c>
      <c r="N1097" s="21" t="e">
        <f ca="1">IF(AND(M1097&lt;&gt; "", COUNTIF(SAP!#REF!,M1097)&gt;0),"Matched", "")</f>
        <v>#REF!</v>
      </c>
      <c r="O1097" s="21" t="str">
        <f t="shared" si="57"/>
        <v/>
      </c>
      <c r="P1097" s="21" t="e">
        <f ca="1">IF(AND(O1097&lt;&gt; "", COUNTIF(SAP!#REF!,O1097)&gt;0),"Matched", "")</f>
        <v>#REF!</v>
      </c>
      <c r="Q1097" s="21" t="str">
        <f ca="1">IF(OR(D1097="AC",D1097="TR"),"Logic4"&amp;"_"&amp;TEXT(C1097,"dd.mm.yyyy") &amp;"_"&amp; 978323.49,"")</f>
        <v>Logic4_07.04.2020_978323.49</v>
      </c>
      <c r="R1097" s="21" t="e">
        <f ca="1">IF(AND(Q1097&lt;&gt; "", COUNTIF(SAP!#REF!,Q1097)&gt;0),"Matched", "")</f>
        <v>#REF!</v>
      </c>
    </row>
    <row r="1098" spans="1:18" hidden="1">
      <c r="A1098" s="21">
        <v>11563327</v>
      </c>
      <c r="B1098" s="22">
        <v>43928</v>
      </c>
      <c r="C1098" s="22">
        <v>43928</v>
      </c>
      <c r="D1098" s="21" t="s">
        <v>10</v>
      </c>
      <c r="E1098" s="23">
        <v>0</v>
      </c>
      <c r="F1098" s="23">
        <v>0</v>
      </c>
      <c r="G1098" s="23">
        <v>14829.12</v>
      </c>
      <c r="H1098" s="23">
        <v>581116.51</v>
      </c>
      <c r="I1098" s="21" t="s">
        <v>11</v>
      </c>
      <c r="J1098" s="21" t="s">
        <v>12</v>
      </c>
      <c r="K1098" s="21" t="str">
        <f t="shared" si="55"/>
        <v/>
      </c>
      <c r="L1098" s="21" t="e">
        <f ca="1">IF(AND(K1098&lt;&gt; "", COUNTIF(SAP!#REF!,K1098)&gt;0),"Matched", "")</f>
        <v>#REF!</v>
      </c>
      <c r="M1098" s="21" t="str">
        <f t="shared" si="56"/>
        <v/>
      </c>
      <c r="N1098" s="21" t="e">
        <f ca="1">IF(AND(M1098&lt;&gt; "", COUNTIF(SAP!#REF!,M1098)&gt;0),"Matched", "")</f>
        <v>#REF!</v>
      </c>
      <c r="O1098" s="21" t="str">
        <f t="shared" si="57"/>
        <v/>
      </c>
      <c r="P1098" s="21" t="e">
        <f ca="1">IF(AND(O1098&lt;&gt; "", COUNTIF(SAP!#REF!,O1098)&gt;0),"Matched", "")</f>
        <v>#REF!</v>
      </c>
      <c r="Q1098" s="21" t="str">
        <f ca="1">IF(OR(D1098="AC",D1098="TR"),"Logic4"&amp;"_"&amp;TEXT(C1098,"dd.mm.yyyy") &amp;"_"&amp; 978323.49,"")</f>
        <v>Logic4_07.04.2020_978323.49</v>
      </c>
      <c r="R1098" s="21" t="e">
        <f ca="1">IF(AND(Q1098&lt;&gt; "", COUNTIF(SAP!#REF!,Q1098)&gt;0),"Matched", "")</f>
        <v>#REF!</v>
      </c>
    </row>
    <row r="1099" spans="1:18" hidden="1">
      <c r="A1099" s="21">
        <v>11563327</v>
      </c>
      <c r="B1099" s="22">
        <v>43928</v>
      </c>
      <c r="C1099" s="22">
        <v>43928</v>
      </c>
      <c r="D1099" s="21" t="s">
        <v>10</v>
      </c>
      <c r="E1099" s="23">
        <v>0</v>
      </c>
      <c r="F1099" s="23">
        <v>0</v>
      </c>
      <c r="G1099" s="23">
        <v>15012</v>
      </c>
      <c r="H1099" s="23">
        <v>596128.51</v>
      </c>
      <c r="I1099" s="21" t="s">
        <v>11</v>
      </c>
      <c r="J1099" s="21" t="s">
        <v>12</v>
      </c>
      <c r="K1099" s="21" t="str">
        <f t="shared" si="55"/>
        <v/>
      </c>
      <c r="L1099" s="21" t="e">
        <f ca="1">IF(AND(K1099&lt;&gt; "", COUNTIF(SAP!#REF!,K1099)&gt;0),"Matched", "")</f>
        <v>#REF!</v>
      </c>
      <c r="M1099" s="21" t="str">
        <f t="shared" si="56"/>
        <v/>
      </c>
      <c r="N1099" s="21" t="e">
        <f ca="1">IF(AND(M1099&lt;&gt; "", COUNTIF(SAP!#REF!,M1099)&gt;0),"Matched", "")</f>
        <v>#REF!</v>
      </c>
      <c r="O1099" s="21" t="str">
        <f t="shared" si="57"/>
        <v/>
      </c>
      <c r="P1099" s="21" t="e">
        <f ca="1">IF(AND(O1099&lt;&gt; "", COUNTIF(SAP!#REF!,O1099)&gt;0),"Matched", "")</f>
        <v>#REF!</v>
      </c>
      <c r="Q1099" s="21" t="str">
        <f ca="1">IF(OR(D1099="AC",D1099="TR"),"Logic4"&amp;"_"&amp;TEXT(C1099,"dd.mm.yyyy") &amp;"_"&amp; 978323.49,"")</f>
        <v>Logic4_07.04.2020_978323.49</v>
      </c>
      <c r="R1099" s="21" t="e">
        <f ca="1">IF(AND(Q1099&lt;&gt; "", COUNTIF(SAP!#REF!,Q1099)&gt;0),"Matched", "")</f>
        <v>#REF!</v>
      </c>
    </row>
    <row r="1100" spans="1:18" hidden="1">
      <c r="A1100" s="21">
        <v>11563327</v>
      </c>
      <c r="B1100" s="22">
        <v>43928</v>
      </c>
      <c r="C1100" s="22">
        <v>43928</v>
      </c>
      <c r="D1100" s="21" t="s">
        <v>10</v>
      </c>
      <c r="E1100" s="23">
        <v>0</v>
      </c>
      <c r="F1100" s="23">
        <v>0</v>
      </c>
      <c r="G1100" s="23">
        <v>15070</v>
      </c>
      <c r="H1100" s="23">
        <v>611198.51</v>
      </c>
      <c r="I1100" s="21" t="s">
        <v>11</v>
      </c>
      <c r="J1100" s="21" t="s">
        <v>12</v>
      </c>
      <c r="K1100" s="21" t="str">
        <f t="shared" si="55"/>
        <v/>
      </c>
      <c r="L1100" s="21" t="e">
        <f ca="1">IF(AND(K1100&lt;&gt; "", COUNTIF(SAP!#REF!,K1100)&gt;0),"Matched", "")</f>
        <v>#REF!</v>
      </c>
      <c r="M1100" s="21" t="str">
        <f t="shared" si="56"/>
        <v/>
      </c>
      <c r="N1100" s="21" t="e">
        <f ca="1">IF(AND(M1100&lt;&gt; "", COUNTIF(SAP!#REF!,M1100)&gt;0),"Matched", "")</f>
        <v>#REF!</v>
      </c>
      <c r="O1100" s="21" t="str">
        <f t="shared" si="57"/>
        <v/>
      </c>
      <c r="P1100" s="21" t="e">
        <f ca="1">IF(AND(O1100&lt;&gt; "", COUNTIF(SAP!#REF!,O1100)&gt;0),"Matched", "")</f>
        <v>#REF!</v>
      </c>
      <c r="Q1100" s="21" t="str">
        <f ca="1">IF(OR(D1100="AC",D1100="TR"),"Logic4"&amp;"_"&amp;TEXT(C1100,"dd.mm.yyyy") &amp;"_"&amp; 978323.49,"")</f>
        <v>Logic4_07.04.2020_978323.49</v>
      </c>
      <c r="R1100" s="21" t="e">
        <f ca="1">IF(AND(Q1100&lt;&gt; "", COUNTIF(SAP!#REF!,Q1100)&gt;0),"Matched", "")</f>
        <v>#REF!</v>
      </c>
    </row>
    <row r="1101" spans="1:18" hidden="1">
      <c r="A1101" s="21">
        <v>11563327</v>
      </c>
      <c r="B1101" s="22">
        <v>43928</v>
      </c>
      <c r="C1101" s="22">
        <v>43928</v>
      </c>
      <c r="D1101" s="21" t="s">
        <v>10</v>
      </c>
      <c r="E1101" s="23">
        <v>0</v>
      </c>
      <c r="F1101" s="23">
        <v>0</v>
      </c>
      <c r="G1101" s="23">
        <v>15206.2</v>
      </c>
      <c r="H1101" s="23">
        <v>626404.71</v>
      </c>
      <c r="I1101" s="21" t="s">
        <v>11</v>
      </c>
      <c r="J1101" s="21" t="s">
        <v>12</v>
      </c>
      <c r="K1101" s="21" t="str">
        <f t="shared" si="55"/>
        <v/>
      </c>
      <c r="L1101" s="21" t="e">
        <f ca="1">IF(AND(K1101&lt;&gt; "", COUNTIF(SAP!#REF!,K1101)&gt;0),"Matched", "")</f>
        <v>#REF!</v>
      </c>
      <c r="M1101" s="21" t="str">
        <f t="shared" si="56"/>
        <v/>
      </c>
      <c r="N1101" s="21" t="e">
        <f ca="1">IF(AND(M1101&lt;&gt; "", COUNTIF(SAP!#REF!,M1101)&gt;0),"Matched", "")</f>
        <v>#REF!</v>
      </c>
      <c r="O1101" s="21" t="str">
        <f t="shared" si="57"/>
        <v/>
      </c>
      <c r="P1101" s="21" t="e">
        <f ca="1">IF(AND(O1101&lt;&gt; "", COUNTIF(SAP!#REF!,O1101)&gt;0),"Matched", "")</f>
        <v>#REF!</v>
      </c>
      <c r="Q1101" s="21" t="str">
        <f ca="1">IF(OR(D1101="AC",D1101="TR"),"Logic4"&amp;"_"&amp;TEXT(C1101,"dd.mm.yyyy") &amp;"_"&amp; 978323.49,"")</f>
        <v>Logic4_07.04.2020_978323.49</v>
      </c>
      <c r="R1101" s="21" t="e">
        <f ca="1">IF(AND(Q1101&lt;&gt; "", COUNTIF(SAP!#REF!,Q1101)&gt;0),"Matched", "")</f>
        <v>#REF!</v>
      </c>
    </row>
    <row r="1102" spans="1:18" hidden="1">
      <c r="A1102" s="21">
        <v>11563327</v>
      </c>
      <c r="B1102" s="22">
        <v>43928</v>
      </c>
      <c r="C1102" s="22">
        <v>43928</v>
      </c>
      <c r="D1102" s="21" t="s">
        <v>10</v>
      </c>
      <c r="E1102" s="23">
        <v>0</v>
      </c>
      <c r="F1102" s="23">
        <v>0</v>
      </c>
      <c r="G1102" s="23">
        <v>15299.1</v>
      </c>
      <c r="H1102" s="23">
        <v>641703.81000000006</v>
      </c>
      <c r="I1102" s="21" t="s">
        <v>11</v>
      </c>
      <c r="J1102" s="21" t="s">
        <v>12</v>
      </c>
      <c r="K1102" s="21" t="str">
        <f t="shared" si="55"/>
        <v/>
      </c>
      <c r="L1102" s="21" t="e">
        <f ca="1">IF(AND(K1102&lt;&gt; "", COUNTIF(SAP!#REF!,K1102)&gt;0),"Matched", "")</f>
        <v>#REF!</v>
      </c>
      <c r="M1102" s="21" t="str">
        <f t="shared" si="56"/>
        <v/>
      </c>
      <c r="N1102" s="21" t="e">
        <f ca="1">IF(AND(M1102&lt;&gt; "", COUNTIF(SAP!#REF!,M1102)&gt;0),"Matched", "")</f>
        <v>#REF!</v>
      </c>
      <c r="O1102" s="21" t="str">
        <f t="shared" si="57"/>
        <v/>
      </c>
      <c r="P1102" s="21" t="e">
        <f ca="1">IF(AND(O1102&lt;&gt; "", COUNTIF(SAP!#REF!,O1102)&gt;0),"Matched", "")</f>
        <v>#REF!</v>
      </c>
      <c r="Q1102" s="21" t="str">
        <f ca="1">IF(OR(D1102="AC",D1102="TR"),"Logic4"&amp;"_"&amp;TEXT(C1102,"dd.mm.yyyy") &amp;"_"&amp; 978323.49,"")</f>
        <v>Logic4_07.04.2020_978323.49</v>
      </c>
      <c r="R1102" s="21" t="e">
        <f ca="1">IF(AND(Q1102&lt;&gt; "", COUNTIF(SAP!#REF!,Q1102)&gt;0),"Matched", "")</f>
        <v>#REF!</v>
      </c>
    </row>
    <row r="1103" spans="1:18" hidden="1">
      <c r="A1103" s="21">
        <v>11563327</v>
      </c>
      <c r="B1103" s="22">
        <v>43928</v>
      </c>
      <c r="C1103" s="22">
        <v>43928</v>
      </c>
      <c r="D1103" s="21" t="s">
        <v>10</v>
      </c>
      <c r="E1103" s="23">
        <v>0</v>
      </c>
      <c r="F1103" s="23">
        <v>0</v>
      </c>
      <c r="G1103" s="23">
        <v>15332.08</v>
      </c>
      <c r="H1103" s="23">
        <v>657035.89</v>
      </c>
      <c r="I1103" s="21" t="s">
        <v>11</v>
      </c>
      <c r="J1103" s="21" t="s">
        <v>12</v>
      </c>
      <c r="K1103" s="21" t="str">
        <f t="shared" si="55"/>
        <v/>
      </c>
      <c r="L1103" s="21" t="e">
        <f ca="1">IF(AND(K1103&lt;&gt; "", COUNTIF(SAP!#REF!,K1103)&gt;0),"Matched", "")</f>
        <v>#REF!</v>
      </c>
      <c r="M1103" s="21" t="str">
        <f t="shared" si="56"/>
        <v/>
      </c>
      <c r="N1103" s="21" t="e">
        <f ca="1">IF(AND(M1103&lt;&gt; "", COUNTIF(SAP!#REF!,M1103)&gt;0),"Matched", "")</f>
        <v>#REF!</v>
      </c>
      <c r="O1103" s="21" t="str">
        <f t="shared" si="57"/>
        <v/>
      </c>
      <c r="P1103" s="21" t="e">
        <f ca="1">IF(AND(O1103&lt;&gt; "", COUNTIF(SAP!#REF!,O1103)&gt;0),"Matched", "")</f>
        <v>#REF!</v>
      </c>
      <c r="Q1103" s="21" t="str">
        <f ca="1">IF(OR(D1103="AC",D1103="TR"),"Logic4"&amp;"_"&amp;TEXT(C1103,"dd.mm.yyyy") &amp;"_"&amp; 978323.49,"")</f>
        <v>Logic4_07.04.2020_978323.49</v>
      </c>
      <c r="R1103" s="21" t="e">
        <f ca="1">IF(AND(Q1103&lt;&gt; "", COUNTIF(SAP!#REF!,Q1103)&gt;0),"Matched", "")</f>
        <v>#REF!</v>
      </c>
    </row>
    <row r="1104" spans="1:18" hidden="1">
      <c r="A1104" s="21">
        <v>11563327</v>
      </c>
      <c r="B1104" s="22">
        <v>43928</v>
      </c>
      <c r="C1104" s="22">
        <v>43928</v>
      </c>
      <c r="D1104" s="21" t="s">
        <v>10</v>
      </c>
      <c r="E1104" s="23">
        <v>0</v>
      </c>
      <c r="F1104" s="23">
        <v>0</v>
      </c>
      <c r="G1104" s="23">
        <v>18200</v>
      </c>
      <c r="H1104" s="23">
        <v>675235.89</v>
      </c>
      <c r="I1104" s="21" t="s">
        <v>11</v>
      </c>
      <c r="J1104" s="21" t="s">
        <v>12</v>
      </c>
      <c r="K1104" s="21" t="str">
        <f t="shared" si="55"/>
        <v/>
      </c>
      <c r="L1104" s="21" t="e">
        <f ca="1">IF(AND(K1104&lt;&gt; "", COUNTIF(SAP!#REF!,K1104)&gt;0),"Matched", "")</f>
        <v>#REF!</v>
      </c>
      <c r="M1104" s="21" t="str">
        <f t="shared" si="56"/>
        <v/>
      </c>
      <c r="N1104" s="21" t="e">
        <f ca="1">IF(AND(M1104&lt;&gt; "", COUNTIF(SAP!#REF!,M1104)&gt;0),"Matched", "")</f>
        <v>#REF!</v>
      </c>
      <c r="O1104" s="21" t="str">
        <f t="shared" si="57"/>
        <v/>
      </c>
      <c r="P1104" s="21" t="e">
        <f ca="1">IF(AND(O1104&lt;&gt; "", COUNTIF(SAP!#REF!,O1104)&gt;0),"Matched", "")</f>
        <v>#REF!</v>
      </c>
      <c r="Q1104" s="21" t="str">
        <f ca="1">IF(OR(D1104="AC",D1104="TR"),"Logic4"&amp;"_"&amp;TEXT(C1104,"dd.mm.yyyy") &amp;"_"&amp; 978323.49,"")</f>
        <v>Logic4_07.04.2020_978323.49</v>
      </c>
      <c r="R1104" s="21" t="e">
        <f ca="1">IF(AND(Q1104&lt;&gt; "", COUNTIF(SAP!#REF!,Q1104)&gt;0),"Matched", "")</f>
        <v>#REF!</v>
      </c>
    </row>
    <row r="1105" spans="1:20" hidden="1">
      <c r="A1105" s="21">
        <v>11563327</v>
      </c>
      <c r="B1105" s="22">
        <v>43928</v>
      </c>
      <c r="C1105" s="22">
        <v>43928</v>
      </c>
      <c r="D1105" s="21" t="s">
        <v>10</v>
      </c>
      <c r="E1105" s="23">
        <v>0</v>
      </c>
      <c r="F1105" s="23">
        <v>0</v>
      </c>
      <c r="G1105" s="23">
        <v>19040.52</v>
      </c>
      <c r="H1105" s="23">
        <v>694276.41</v>
      </c>
      <c r="I1105" s="21" t="s">
        <v>11</v>
      </c>
      <c r="J1105" s="21" t="s">
        <v>12</v>
      </c>
      <c r="K1105" s="21" t="str">
        <f t="shared" si="55"/>
        <v/>
      </c>
      <c r="L1105" s="21" t="e">
        <f ca="1">IF(AND(K1105&lt;&gt; "", COUNTIF(SAP!#REF!,K1105)&gt;0),"Matched", "")</f>
        <v>#REF!</v>
      </c>
      <c r="M1105" s="21" t="str">
        <f t="shared" si="56"/>
        <v/>
      </c>
      <c r="N1105" s="21" t="e">
        <f ca="1">IF(AND(M1105&lt;&gt; "", COUNTIF(SAP!#REF!,M1105)&gt;0),"Matched", "")</f>
        <v>#REF!</v>
      </c>
      <c r="O1105" s="21" t="str">
        <f t="shared" si="57"/>
        <v/>
      </c>
      <c r="P1105" s="21" t="e">
        <f ca="1">IF(AND(O1105&lt;&gt; "", COUNTIF(SAP!#REF!,O1105)&gt;0),"Matched", "")</f>
        <v>#REF!</v>
      </c>
      <c r="Q1105" s="21" t="str">
        <f ca="1">IF(OR(D1105="AC",D1105="TR"),"Logic4"&amp;"_"&amp;TEXT(C1105,"dd.mm.yyyy") &amp;"_"&amp; 978323.49,"")</f>
        <v>Logic4_07.04.2020_978323.49</v>
      </c>
      <c r="R1105" s="21" t="e">
        <f ca="1">IF(AND(Q1105&lt;&gt; "", COUNTIF(SAP!#REF!,Q1105)&gt;0),"Matched", "")</f>
        <v>#REF!</v>
      </c>
    </row>
    <row r="1106" spans="1:20" hidden="1">
      <c r="A1106" s="21">
        <v>11563327</v>
      </c>
      <c r="B1106" s="22">
        <v>43928</v>
      </c>
      <c r="C1106" s="22">
        <v>43928</v>
      </c>
      <c r="D1106" s="21" t="s">
        <v>10</v>
      </c>
      <c r="E1106" s="23">
        <v>0</v>
      </c>
      <c r="F1106" s="23">
        <v>0</v>
      </c>
      <c r="G1106" s="23">
        <v>19602.5</v>
      </c>
      <c r="H1106" s="23">
        <v>713878.91</v>
      </c>
      <c r="I1106" s="21" t="s">
        <v>11</v>
      </c>
      <c r="J1106" s="21" t="s">
        <v>12</v>
      </c>
      <c r="K1106" s="21" t="str">
        <f t="shared" si="55"/>
        <v/>
      </c>
      <c r="L1106" s="21" t="e">
        <f ca="1">IF(AND(K1106&lt;&gt; "", COUNTIF(SAP!#REF!,K1106)&gt;0),"Matched", "")</f>
        <v>#REF!</v>
      </c>
      <c r="M1106" s="21" t="str">
        <f t="shared" si="56"/>
        <v/>
      </c>
      <c r="N1106" s="21" t="e">
        <f ca="1">IF(AND(M1106&lt;&gt; "", COUNTIF(SAP!#REF!,M1106)&gt;0),"Matched", "")</f>
        <v>#REF!</v>
      </c>
      <c r="O1106" s="21" t="str">
        <f t="shared" si="57"/>
        <v/>
      </c>
      <c r="P1106" s="21" t="e">
        <f ca="1">IF(AND(O1106&lt;&gt; "", COUNTIF(SAP!#REF!,O1106)&gt;0),"Matched", "")</f>
        <v>#REF!</v>
      </c>
      <c r="Q1106" s="21" t="str">
        <f ca="1">IF(OR(D1106="AC",D1106="TR"),"Logic4"&amp;"_"&amp;TEXT(C1106,"dd.mm.yyyy") &amp;"_"&amp; 978323.49,"")</f>
        <v>Logic4_07.04.2020_978323.49</v>
      </c>
      <c r="R1106" s="21" t="e">
        <f ca="1">IF(AND(Q1106&lt;&gt; "", COUNTIF(SAP!#REF!,Q1106)&gt;0),"Matched", "")</f>
        <v>#REF!</v>
      </c>
    </row>
    <row r="1107" spans="1:20" hidden="1">
      <c r="A1107" s="21">
        <v>11563327</v>
      </c>
      <c r="B1107" s="22">
        <v>43928</v>
      </c>
      <c r="C1107" s="22">
        <v>43928</v>
      </c>
      <c r="D1107" s="21" t="s">
        <v>10</v>
      </c>
      <c r="E1107" s="23">
        <v>0</v>
      </c>
      <c r="F1107" s="23">
        <v>0</v>
      </c>
      <c r="G1107" s="23">
        <v>20676</v>
      </c>
      <c r="H1107" s="23">
        <v>734554.91</v>
      </c>
      <c r="I1107" s="21" t="s">
        <v>11</v>
      </c>
      <c r="J1107" s="21" t="s">
        <v>12</v>
      </c>
      <c r="K1107" s="21" t="str">
        <f t="shared" si="55"/>
        <v/>
      </c>
      <c r="L1107" s="21" t="e">
        <f ca="1">IF(AND(K1107&lt;&gt; "", COUNTIF(SAP!#REF!,K1107)&gt;0),"Matched", "")</f>
        <v>#REF!</v>
      </c>
      <c r="M1107" s="21" t="str">
        <f t="shared" si="56"/>
        <v/>
      </c>
      <c r="N1107" s="21" t="e">
        <f ca="1">IF(AND(M1107&lt;&gt; "", COUNTIF(SAP!#REF!,M1107)&gt;0),"Matched", "")</f>
        <v>#REF!</v>
      </c>
      <c r="O1107" s="21" t="str">
        <f t="shared" si="57"/>
        <v/>
      </c>
      <c r="P1107" s="21" t="e">
        <f ca="1">IF(AND(O1107&lt;&gt; "", COUNTIF(SAP!#REF!,O1107)&gt;0),"Matched", "")</f>
        <v>#REF!</v>
      </c>
      <c r="Q1107" s="21" t="str">
        <f ca="1">IF(OR(D1107="AC",D1107="TR"),"Logic4"&amp;"_"&amp;TEXT(C1107,"dd.mm.yyyy") &amp;"_"&amp; 978323.49,"")</f>
        <v>Logic4_07.04.2020_978323.49</v>
      </c>
      <c r="R1107" s="21" t="e">
        <f ca="1">IF(AND(Q1107&lt;&gt; "", COUNTIF(SAP!#REF!,Q1107)&gt;0),"Matched", "")</f>
        <v>#REF!</v>
      </c>
    </row>
    <row r="1108" spans="1:20" hidden="1">
      <c r="A1108" s="21">
        <v>11563327</v>
      </c>
      <c r="B1108" s="22">
        <v>43928</v>
      </c>
      <c r="C1108" s="22">
        <v>43928</v>
      </c>
      <c r="D1108" s="21" t="s">
        <v>10</v>
      </c>
      <c r="E1108" s="23">
        <v>0</v>
      </c>
      <c r="F1108" s="23">
        <v>0</v>
      </c>
      <c r="G1108" s="23">
        <v>20812.8</v>
      </c>
      <c r="H1108" s="23">
        <v>755367.71</v>
      </c>
      <c r="I1108" s="21" t="s">
        <v>11</v>
      </c>
      <c r="J1108" s="21" t="s">
        <v>12</v>
      </c>
      <c r="K1108" s="21" t="str">
        <f t="shared" si="55"/>
        <v/>
      </c>
      <c r="L1108" s="21" t="e">
        <f ca="1">IF(AND(K1108&lt;&gt; "", COUNTIF(SAP!#REF!,K1108)&gt;0),"Matched", "")</f>
        <v>#REF!</v>
      </c>
      <c r="M1108" s="21" t="str">
        <f t="shared" si="56"/>
        <v/>
      </c>
      <c r="N1108" s="21" t="e">
        <f ca="1">IF(AND(M1108&lt;&gt; "", COUNTIF(SAP!#REF!,M1108)&gt;0),"Matched", "")</f>
        <v>#REF!</v>
      </c>
      <c r="O1108" s="21" t="str">
        <f t="shared" si="57"/>
        <v/>
      </c>
      <c r="P1108" s="21" t="e">
        <f ca="1">IF(AND(O1108&lt;&gt; "", COUNTIF(SAP!#REF!,O1108)&gt;0),"Matched", "")</f>
        <v>#REF!</v>
      </c>
      <c r="Q1108" s="21" t="str">
        <f ca="1">IF(OR(D1108="AC",D1108="TR"),"Logic4"&amp;"_"&amp;TEXT(C1108,"dd.mm.yyyy") &amp;"_"&amp; 978323.49,"")</f>
        <v>Logic4_07.04.2020_978323.49</v>
      </c>
      <c r="R1108" s="21" t="e">
        <f ca="1">IF(AND(Q1108&lt;&gt; "", COUNTIF(SAP!#REF!,Q1108)&gt;0),"Matched", "")</f>
        <v>#REF!</v>
      </c>
    </row>
    <row r="1109" spans="1:20" hidden="1">
      <c r="A1109" s="21">
        <v>11563327</v>
      </c>
      <c r="B1109" s="22">
        <v>43928</v>
      </c>
      <c r="C1109" s="22">
        <v>43928</v>
      </c>
      <c r="D1109" s="21" t="s">
        <v>10</v>
      </c>
      <c r="E1109" s="23">
        <v>0</v>
      </c>
      <c r="F1109" s="23">
        <v>0</v>
      </c>
      <c r="G1109" s="23">
        <v>20870.3</v>
      </c>
      <c r="H1109" s="23">
        <v>776238.01</v>
      </c>
      <c r="I1109" s="21" t="s">
        <v>11</v>
      </c>
      <c r="J1109" s="21" t="s">
        <v>12</v>
      </c>
      <c r="K1109" s="21" t="str">
        <f t="shared" si="55"/>
        <v/>
      </c>
      <c r="L1109" s="21" t="e">
        <f ca="1">IF(AND(K1109&lt;&gt; "", COUNTIF(SAP!#REF!,K1109)&gt;0),"Matched", "")</f>
        <v>#REF!</v>
      </c>
      <c r="M1109" s="21" t="str">
        <f t="shared" si="56"/>
        <v/>
      </c>
      <c r="N1109" s="21" t="e">
        <f ca="1">IF(AND(M1109&lt;&gt; "", COUNTIF(SAP!#REF!,M1109)&gt;0),"Matched", "")</f>
        <v>#REF!</v>
      </c>
      <c r="O1109" s="21" t="str">
        <f t="shared" si="57"/>
        <v/>
      </c>
      <c r="P1109" s="21" t="e">
        <f ca="1">IF(AND(O1109&lt;&gt; "", COUNTIF(SAP!#REF!,O1109)&gt;0),"Matched", "")</f>
        <v>#REF!</v>
      </c>
      <c r="Q1109" s="21" t="str">
        <f ca="1">IF(OR(D1109="AC",D1109="TR"),"Logic4"&amp;"_"&amp;TEXT(C1109,"dd.mm.yyyy") &amp;"_"&amp; 978323.49,"")</f>
        <v>Logic4_07.04.2020_978323.49</v>
      </c>
      <c r="R1109" s="21" t="e">
        <f ca="1">IF(AND(Q1109&lt;&gt; "", COUNTIF(SAP!#REF!,Q1109)&gt;0),"Matched", "")</f>
        <v>#REF!</v>
      </c>
    </row>
    <row r="1110" spans="1:20" hidden="1">
      <c r="A1110" s="21">
        <v>11563327</v>
      </c>
      <c r="B1110" s="22">
        <v>43928</v>
      </c>
      <c r="C1110" s="22">
        <v>43928</v>
      </c>
      <c r="D1110" s="21" t="s">
        <v>10</v>
      </c>
      <c r="E1110" s="23">
        <v>0</v>
      </c>
      <c r="F1110" s="23">
        <v>0</v>
      </c>
      <c r="G1110" s="23">
        <v>22163.9</v>
      </c>
      <c r="H1110" s="23">
        <v>798401.91</v>
      </c>
      <c r="I1110" s="21" t="s">
        <v>11</v>
      </c>
      <c r="J1110" s="21" t="s">
        <v>12</v>
      </c>
      <c r="K1110" s="21" t="str">
        <f t="shared" si="55"/>
        <v/>
      </c>
      <c r="L1110" s="21" t="e">
        <f ca="1">IF(AND(K1110&lt;&gt; "", COUNTIF(SAP!#REF!,K1110)&gt;0),"Matched", "")</f>
        <v>#REF!</v>
      </c>
      <c r="M1110" s="21" t="str">
        <f t="shared" si="56"/>
        <v/>
      </c>
      <c r="N1110" s="21" t="e">
        <f ca="1">IF(AND(M1110&lt;&gt; "", COUNTIF(SAP!#REF!,M1110)&gt;0),"Matched", "")</f>
        <v>#REF!</v>
      </c>
      <c r="O1110" s="21" t="str">
        <f t="shared" si="57"/>
        <v/>
      </c>
      <c r="P1110" s="21" t="e">
        <f ca="1">IF(AND(O1110&lt;&gt; "", COUNTIF(SAP!#REF!,O1110)&gt;0),"Matched", "")</f>
        <v>#REF!</v>
      </c>
      <c r="Q1110" s="21" t="str">
        <f ca="1">IF(OR(D1110="AC",D1110="TR"),"Logic4"&amp;"_"&amp;TEXT(C1110,"dd.mm.yyyy") &amp;"_"&amp; 978323.49,"")</f>
        <v>Logic4_07.04.2020_978323.49</v>
      </c>
      <c r="R1110" s="21" t="e">
        <f ca="1">IF(AND(Q1110&lt;&gt; "", COUNTIF(SAP!#REF!,Q1110)&gt;0),"Matched", "")</f>
        <v>#REF!</v>
      </c>
    </row>
    <row r="1111" spans="1:20" hidden="1">
      <c r="A1111" s="21">
        <v>11563327</v>
      </c>
      <c r="B1111" s="22">
        <v>43928</v>
      </c>
      <c r="C1111" s="22">
        <v>43928</v>
      </c>
      <c r="D1111" s="21" t="s">
        <v>10</v>
      </c>
      <c r="E1111" s="23">
        <v>0</v>
      </c>
      <c r="F1111" s="23">
        <v>0</v>
      </c>
      <c r="G1111" s="23">
        <v>24653.16</v>
      </c>
      <c r="H1111" s="23">
        <v>823055.07</v>
      </c>
      <c r="I1111" s="21" t="s">
        <v>11</v>
      </c>
      <c r="J1111" s="21" t="s">
        <v>12</v>
      </c>
      <c r="K1111" s="21" t="str">
        <f t="shared" si="55"/>
        <v/>
      </c>
      <c r="L1111" s="21" t="e">
        <f ca="1">IF(AND(K1111&lt;&gt; "", COUNTIF(SAP!#REF!,K1111)&gt;0),"Matched", "")</f>
        <v>#REF!</v>
      </c>
      <c r="M1111" s="21" t="str">
        <f t="shared" si="56"/>
        <v/>
      </c>
      <c r="N1111" s="21" t="e">
        <f ca="1">IF(AND(M1111&lt;&gt; "", COUNTIF(SAP!#REF!,M1111)&gt;0),"Matched", "")</f>
        <v>#REF!</v>
      </c>
      <c r="O1111" s="21" t="str">
        <f t="shared" si="57"/>
        <v/>
      </c>
      <c r="P1111" s="21" t="e">
        <f ca="1">IF(AND(O1111&lt;&gt; "", COUNTIF(SAP!#REF!,O1111)&gt;0),"Matched", "")</f>
        <v>#REF!</v>
      </c>
      <c r="Q1111" s="21" t="str">
        <f ca="1">IF(OR(D1111="AC",D1111="TR"),"Logic4"&amp;"_"&amp;TEXT(C1111,"dd.mm.yyyy") &amp;"_"&amp; 978323.49,"")</f>
        <v>Logic4_07.04.2020_978323.49</v>
      </c>
      <c r="R1111" s="21" t="e">
        <f ca="1">IF(AND(Q1111&lt;&gt; "", COUNTIF(SAP!#REF!,Q1111)&gt;0),"Matched", "")</f>
        <v>#REF!</v>
      </c>
    </row>
    <row r="1112" spans="1:20" hidden="1">
      <c r="A1112" s="21">
        <v>11563327</v>
      </c>
      <c r="B1112" s="22">
        <v>43928</v>
      </c>
      <c r="C1112" s="22">
        <v>43928</v>
      </c>
      <c r="D1112" s="21" t="s">
        <v>10</v>
      </c>
      <c r="E1112" s="23">
        <v>0</v>
      </c>
      <c r="F1112" s="23">
        <v>0</v>
      </c>
      <c r="G1112" s="23">
        <v>31505.98</v>
      </c>
      <c r="H1112" s="23">
        <v>854561.05</v>
      </c>
      <c r="I1112" s="21" t="s">
        <v>11</v>
      </c>
      <c r="J1112" s="21" t="s">
        <v>12</v>
      </c>
      <c r="K1112" s="21" t="str">
        <f t="shared" si="55"/>
        <v/>
      </c>
      <c r="L1112" s="21" t="e">
        <f ca="1">IF(AND(K1112&lt;&gt; "", COUNTIF(SAP!#REF!,K1112)&gt;0),"Matched", "")</f>
        <v>#REF!</v>
      </c>
      <c r="M1112" s="21" t="str">
        <f t="shared" si="56"/>
        <v/>
      </c>
      <c r="N1112" s="21" t="e">
        <f ca="1">IF(AND(M1112&lt;&gt; "", COUNTIF(SAP!#REF!,M1112)&gt;0),"Matched", "")</f>
        <v>#REF!</v>
      </c>
      <c r="O1112" s="21" t="str">
        <f t="shared" si="57"/>
        <v/>
      </c>
      <c r="P1112" s="21" t="e">
        <f ca="1">IF(AND(O1112&lt;&gt; "", COUNTIF(SAP!#REF!,O1112)&gt;0),"Matched", "")</f>
        <v>#REF!</v>
      </c>
      <c r="Q1112" s="21" t="str">
        <f ca="1">IF(OR(D1112="AC",D1112="TR"),"Logic4"&amp;"_"&amp;TEXT(C1112,"dd.mm.yyyy") &amp;"_"&amp; 978323.49,"")</f>
        <v>Logic4_07.04.2020_978323.49</v>
      </c>
      <c r="R1112" s="21" t="e">
        <f ca="1">IF(AND(Q1112&lt;&gt; "", COUNTIF(SAP!#REF!,Q1112)&gt;0),"Matched", "")</f>
        <v>#REF!</v>
      </c>
    </row>
    <row r="1113" spans="1:20" hidden="1">
      <c r="A1113" s="21">
        <v>11563327</v>
      </c>
      <c r="B1113" s="22">
        <v>43928</v>
      </c>
      <c r="C1113" s="22">
        <v>43928</v>
      </c>
      <c r="D1113" s="21" t="s">
        <v>10</v>
      </c>
      <c r="E1113" s="23">
        <v>0</v>
      </c>
      <c r="F1113" s="23">
        <v>0</v>
      </c>
      <c r="G1113" s="23">
        <v>33920.44</v>
      </c>
      <c r="H1113" s="23">
        <v>888481.49</v>
      </c>
      <c r="I1113" s="21" t="s">
        <v>11</v>
      </c>
      <c r="J1113" s="21" t="s">
        <v>12</v>
      </c>
      <c r="K1113" s="21" t="str">
        <f t="shared" si="55"/>
        <v/>
      </c>
      <c r="L1113" s="21" t="e">
        <f ca="1">IF(AND(K1113&lt;&gt; "", COUNTIF(SAP!#REF!,K1113)&gt;0),"Matched", "")</f>
        <v>#REF!</v>
      </c>
      <c r="M1113" s="21" t="str">
        <f t="shared" si="56"/>
        <v/>
      </c>
      <c r="N1113" s="21" t="e">
        <f ca="1">IF(AND(M1113&lt;&gt; "", COUNTIF(SAP!#REF!,M1113)&gt;0),"Matched", "")</f>
        <v>#REF!</v>
      </c>
      <c r="O1113" s="21" t="str">
        <f t="shared" si="57"/>
        <v/>
      </c>
      <c r="P1113" s="21" t="e">
        <f ca="1">IF(AND(O1113&lt;&gt; "", COUNTIF(SAP!#REF!,O1113)&gt;0),"Matched", "")</f>
        <v>#REF!</v>
      </c>
      <c r="Q1113" s="21" t="str">
        <f ca="1">IF(OR(D1113="AC",D1113="TR"),"Logic4"&amp;"_"&amp;TEXT(C1113,"dd.mm.yyyy") &amp;"_"&amp; 978323.49,"")</f>
        <v>Logic4_07.04.2020_978323.49</v>
      </c>
      <c r="R1113" s="21" t="e">
        <f ca="1">IF(AND(Q1113&lt;&gt; "", COUNTIF(SAP!#REF!,Q1113)&gt;0),"Matched", "")</f>
        <v>#REF!</v>
      </c>
    </row>
    <row r="1114" spans="1:20" hidden="1">
      <c r="A1114" s="21">
        <v>11563327</v>
      </c>
      <c r="B1114" s="22">
        <v>43928</v>
      </c>
      <c r="C1114" s="22">
        <v>43928</v>
      </c>
      <c r="D1114" s="21" t="s">
        <v>10</v>
      </c>
      <c r="E1114" s="23">
        <v>0</v>
      </c>
      <c r="F1114" s="23">
        <v>0</v>
      </c>
      <c r="G1114" s="23">
        <v>39712</v>
      </c>
      <c r="H1114" s="23">
        <v>928193.49</v>
      </c>
      <c r="I1114" s="21" t="s">
        <v>11</v>
      </c>
      <c r="J1114" s="21" t="s">
        <v>12</v>
      </c>
      <c r="K1114" s="21" t="str">
        <f t="shared" si="55"/>
        <v/>
      </c>
      <c r="L1114" s="21" t="e">
        <f ca="1">IF(AND(K1114&lt;&gt; "", COUNTIF(SAP!#REF!,K1114)&gt;0),"Matched", "")</f>
        <v>#REF!</v>
      </c>
      <c r="M1114" s="21" t="str">
        <f t="shared" si="56"/>
        <v/>
      </c>
      <c r="N1114" s="21" t="e">
        <f ca="1">IF(AND(M1114&lt;&gt; "", COUNTIF(SAP!#REF!,M1114)&gt;0),"Matched", "")</f>
        <v>#REF!</v>
      </c>
      <c r="O1114" s="21" t="str">
        <f t="shared" si="57"/>
        <v/>
      </c>
      <c r="P1114" s="21" t="e">
        <f ca="1">IF(AND(O1114&lt;&gt; "", COUNTIF(SAP!#REF!,O1114)&gt;0),"Matched", "")</f>
        <v>#REF!</v>
      </c>
      <c r="Q1114" s="21" t="str">
        <f ca="1">IF(OR(D1114="AC",D1114="TR"),"Logic4"&amp;"_"&amp;TEXT(C1114,"dd.mm.yyyy") &amp;"_"&amp; 978323.49,"")</f>
        <v>Logic4_07.04.2020_978323.49</v>
      </c>
      <c r="R1114" s="21" t="e">
        <f ca="1">IF(AND(Q1114&lt;&gt; "", COUNTIF(SAP!#REF!,Q1114)&gt;0),"Matched", "")</f>
        <v>#REF!</v>
      </c>
    </row>
    <row r="1115" spans="1:20" hidden="1">
      <c r="A1115" s="21">
        <v>11563327</v>
      </c>
      <c r="B1115" s="22">
        <v>43928</v>
      </c>
      <c r="C1115" s="22">
        <v>43928</v>
      </c>
      <c r="D1115" s="21" t="s">
        <v>10</v>
      </c>
      <c r="E1115" s="23">
        <v>0</v>
      </c>
      <c r="F1115" s="23">
        <v>0</v>
      </c>
      <c r="G1115" s="23">
        <v>50130</v>
      </c>
      <c r="H1115" s="23">
        <v>978323.49</v>
      </c>
      <c r="I1115" s="21" t="s">
        <v>11</v>
      </c>
      <c r="J1115" s="21" t="s">
        <v>12</v>
      </c>
      <c r="K1115" s="21" t="str">
        <f t="shared" si="55"/>
        <v/>
      </c>
      <c r="L1115" s="21" t="e">
        <f ca="1">IF(AND(K1115&lt;&gt; "", COUNTIF(SAP!#REF!,K1115)&gt;0),"Matched", "")</f>
        <v>#REF!</v>
      </c>
      <c r="M1115" s="21" t="str">
        <f t="shared" si="56"/>
        <v/>
      </c>
      <c r="N1115" s="21" t="e">
        <f ca="1">IF(AND(M1115&lt;&gt; "", COUNTIF(SAP!#REF!,M1115)&gt;0),"Matched", "")</f>
        <v>#REF!</v>
      </c>
      <c r="O1115" s="21" t="str">
        <f t="shared" si="57"/>
        <v/>
      </c>
      <c r="P1115" s="21" t="e">
        <f ca="1">IF(AND(O1115&lt;&gt; "", COUNTIF(SAP!#REF!,O1115)&gt;0),"Matched", "")</f>
        <v>#REF!</v>
      </c>
      <c r="Q1115" s="21" t="str">
        <f ca="1">IF(OR(D1115="AC",D1115="TR"),"Logic4"&amp;"_"&amp;TEXT(C1115,"dd.mm.yyyy") &amp;"_"&amp; 978323.49,"")</f>
        <v>Logic4_07.04.2020_978323.49</v>
      </c>
      <c r="R1115" s="21" t="e">
        <f ca="1">IF(AND(Q1115&lt;&gt; "", COUNTIF(SAP!#REF!,Q1115)&gt;0),"Matched", "")</f>
        <v>#REF!</v>
      </c>
    </row>
    <row r="1116" spans="1:20" hidden="1">
      <c r="A1116" s="21">
        <v>11563327</v>
      </c>
      <c r="B1116" s="22">
        <v>43928</v>
      </c>
      <c r="C1116" s="22">
        <v>43928</v>
      </c>
      <c r="D1116" s="21" t="s">
        <v>13</v>
      </c>
      <c r="E1116" s="23">
        <v>0</v>
      </c>
      <c r="F1116" s="23">
        <v>2.16</v>
      </c>
      <c r="G1116" s="23">
        <v>0</v>
      </c>
      <c r="H1116" s="23">
        <v>978321.33</v>
      </c>
      <c r="I1116" s="21" t="s">
        <v>14</v>
      </c>
      <c r="J1116" s="21" t="s">
        <v>15</v>
      </c>
      <c r="K1116" s="21" t="str">
        <f t="shared" si="55"/>
        <v/>
      </c>
      <c r="L1116" s="21" t="e">
        <f ca="1">IF(AND(K1116&lt;&gt; "", COUNTIF(SAP!#REF!,K1116)&gt;0),"Matched", "")</f>
        <v>#REF!</v>
      </c>
      <c r="M1116" s="21" t="str">
        <f t="shared" si="56"/>
        <v/>
      </c>
      <c r="N1116" s="21" t="e">
        <f ca="1">IF(AND(M1116&lt;&gt; "", COUNTIF(SAP!#REF!,M1116)&gt;0),"Matched", "")</f>
        <v>#REF!</v>
      </c>
      <c r="O1116" s="21" t="str">
        <f t="shared" si="57"/>
        <v/>
      </c>
      <c r="P1116" s="21" t="e">
        <f ca="1">IF(AND(O1116&lt;&gt; "", COUNTIF(SAP!#REF!,O1116)&gt;0),"Matched", "")</f>
        <v>#REF!</v>
      </c>
      <c r="R1116" s="21" t="e">
        <f ca="1">IF(AND(Q1116&lt;&gt; "", COUNTIF(SAP!#REF!,Q1116)&gt;0),"Matched", "")</f>
        <v>#REF!</v>
      </c>
      <c r="S1116" s="21" t="str">
        <f ca="1">IF(AND(D1116="AD", I1116="800TAX  "),"Logic5"&amp;"_"&amp;TEXT(C1116,"dd.mm.yyyy") &amp;"_"&amp; 641.86,"")</f>
        <v>Logic5_07.04.2020_641.86</v>
      </c>
      <c r="T1116" s="21" t="e">
        <f ca="1">IF(AND(S1116&lt;&gt; "", COUNTIF(SAP!#REF!,S1116)&gt;0),"Matched", "")</f>
        <v>#REF!</v>
      </c>
    </row>
    <row r="1117" spans="1:20" hidden="1">
      <c r="A1117" s="21">
        <v>11563327</v>
      </c>
      <c r="B1117" s="22">
        <v>43928</v>
      </c>
      <c r="C1117" s="22">
        <v>43928</v>
      </c>
      <c r="D1117" s="21" t="s">
        <v>13</v>
      </c>
      <c r="E1117" s="23">
        <v>0</v>
      </c>
      <c r="F1117" s="23">
        <v>4.3</v>
      </c>
      <c r="G1117" s="23">
        <v>0</v>
      </c>
      <c r="H1117" s="23">
        <v>978317.03</v>
      </c>
      <c r="I1117" s="21" t="s">
        <v>14</v>
      </c>
      <c r="J1117" s="21" t="s">
        <v>15</v>
      </c>
      <c r="K1117" s="21" t="str">
        <f t="shared" si="55"/>
        <v/>
      </c>
      <c r="L1117" s="21" t="e">
        <f ca="1">IF(AND(K1117&lt;&gt; "", COUNTIF(SAP!#REF!,K1117)&gt;0),"Matched", "")</f>
        <v>#REF!</v>
      </c>
      <c r="M1117" s="21" t="str">
        <f t="shared" si="56"/>
        <v/>
      </c>
      <c r="N1117" s="21" t="e">
        <f ca="1">IF(AND(M1117&lt;&gt; "", COUNTIF(SAP!#REF!,M1117)&gt;0),"Matched", "")</f>
        <v>#REF!</v>
      </c>
      <c r="O1117" s="21" t="str">
        <f t="shared" si="57"/>
        <v/>
      </c>
      <c r="P1117" s="21" t="e">
        <f ca="1">IF(AND(O1117&lt;&gt; "", COUNTIF(SAP!#REF!,O1117)&gt;0),"Matched", "")</f>
        <v>#REF!</v>
      </c>
      <c r="R1117" s="21" t="e">
        <f ca="1">IF(AND(Q1117&lt;&gt; "", COUNTIF(SAP!#REF!,Q1117)&gt;0),"Matched", "")</f>
        <v>#REF!</v>
      </c>
      <c r="S1117" s="21" t="str">
        <f ca="1">IF(AND(D1117="AD", I1117="800TAX  "),"Logic5"&amp;"_"&amp;TEXT(C1117,"dd.mm.yyyy") &amp;"_"&amp; 641.86,"")</f>
        <v>Logic5_07.04.2020_641.86</v>
      </c>
      <c r="T1117" s="21" t="e">
        <f ca="1">IF(AND(S1117&lt;&gt; "", COUNTIF(SAP!#REF!,S1117)&gt;0),"Matched", "")</f>
        <v>#REF!</v>
      </c>
    </row>
    <row r="1118" spans="1:20" hidden="1">
      <c r="A1118" s="21">
        <v>11563327</v>
      </c>
      <c r="B1118" s="22">
        <v>43928</v>
      </c>
      <c r="C1118" s="22">
        <v>43928</v>
      </c>
      <c r="D1118" s="21" t="s">
        <v>13</v>
      </c>
      <c r="E1118" s="23">
        <v>0</v>
      </c>
      <c r="F1118" s="23">
        <v>4.67</v>
      </c>
      <c r="G1118" s="23">
        <v>0</v>
      </c>
      <c r="H1118" s="23">
        <v>978312.36</v>
      </c>
      <c r="I1118" s="21" t="s">
        <v>14</v>
      </c>
      <c r="J1118" s="21" t="s">
        <v>15</v>
      </c>
      <c r="K1118" s="21" t="str">
        <f t="shared" si="55"/>
        <v/>
      </c>
      <c r="L1118" s="21" t="e">
        <f ca="1">IF(AND(K1118&lt;&gt; "", COUNTIF(SAP!#REF!,K1118)&gt;0),"Matched", "")</f>
        <v>#REF!</v>
      </c>
      <c r="M1118" s="21" t="str">
        <f t="shared" si="56"/>
        <v/>
      </c>
      <c r="N1118" s="21" t="e">
        <f ca="1">IF(AND(M1118&lt;&gt; "", COUNTIF(SAP!#REF!,M1118)&gt;0),"Matched", "")</f>
        <v>#REF!</v>
      </c>
      <c r="O1118" s="21" t="str">
        <f t="shared" si="57"/>
        <v/>
      </c>
      <c r="P1118" s="21" t="e">
        <f ca="1">IF(AND(O1118&lt;&gt; "", COUNTIF(SAP!#REF!,O1118)&gt;0),"Matched", "")</f>
        <v>#REF!</v>
      </c>
      <c r="R1118" s="21" t="e">
        <f ca="1">IF(AND(Q1118&lt;&gt; "", COUNTIF(SAP!#REF!,Q1118)&gt;0),"Matched", "")</f>
        <v>#REF!</v>
      </c>
      <c r="S1118" s="21" t="str">
        <f ca="1">IF(AND(D1118="AD", I1118="800TAX  "),"Logic5"&amp;"_"&amp;TEXT(C1118,"dd.mm.yyyy") &amp;"_"&amp; 641.86,"")</f>
        <v>Logic5_07.04.2020_641.86</v>
      </c>
      <c r="T1118" s="21" t="e">
        <f ca="1">IF(AND(S1118&lt;&gt; "", COUNTIF(SAP!#REF!,S1118)&gt;0),"Matched", "")</f>
        <v>#REF!</v>
      </c>
    </row>
    <row r="1119" spans="1:20" hidden="1">
      <c r="A1119" s="21">
        <v>11563327</v>
      </c>
      <c r="B1119" s="22">
        <v>43928</v>
      </c>
      <c r="C1119" s="22">
        <v>43928</v>
      </c>
      <c r="D1119" s="21" t="s">
        <v>13</v>
      </c>
      <c r="E1119" s="23">
        <v>0</v>
      </c>
      <c r="F1119" s="23">
        <v>6.54</v>
      </c>
      <c r="G1119" s="23">
        <v>0</v>
      </c>
      <c r="H1119" s="23">
        <v>978305.82</v>
      </c>
      <c r="I1119" s="21" t="s">
        <v>14</v>
      </c>
      <c r="J1119" s="21" t="s">
        <v>15</v>
      </c>
      <c r="K1119" s="21" t="str">
        <f t="shared" si="55"/>
        <v/>
      </c>
      <c r="L1119" s="21" t="e">
        <f ca="1">IF(AND(K1119&lt;&gt; "", COUNTIF(SAP!#REF!,K1119)&gt;0),"Matched", "")</f>
        <v>#REF!</v>
      </c>
      <c r="M1119" s="21" t="str">
        <f t="shared" si="56"/>
        <v/>
      </c>
      <c r="N1119" s="21" t="e">
        <f ca="1">IF(AND(M1119&lt;&gt; "", COUNTIF(SAP!#REF!,M1119)&gt;0),"Matched", "")</f>
        <v>#REF!</v>
      </c>
      <c r="O1119" s="21" t="str">
        <f t="shared" si="57"/>
        <v/>
      </c>
      <c r="P1119" s="21" t="e">
        <f ca="1">IF(AND(O1119&lt;&gt; "", COUNTIF(SAP!#REF!,O1119)&gt;0),"Matched", "")</f>
        <v>#REF!</v>
      </c>
      <c r="R1119" s="21" t="e">
        <f ca="1">IF(AND(Q1119&lt;&gt; "", COUNTIF(SAP!#REF!,Q1119)&gt;0),"Matched", "")</f>
        <v>#REF!</v>
      </c>
      <c r="S1119" s="21" t="str">
        <f ca="1">IF(AND(D1119="AD", I1119="800TAX  "),"Logic5"&amp;"_"&amp;TEXT(C1119,"dd.mm.yyyy") &amp;"_"&amp; 641.86,"")</f>
        <v>Logic5_07.04.2020_641.86</v>
      </c>
      <c r="T1119" s="21" t="e">
        <f ca="1">IF(AND(S1119&lt;&gt; "", COUNTIF(SAP!#REF!,S1119)&gt;0),"Matched", "")</f>
        <v>#REF!</v>
      </c>
    </row>
    <row r="1120" spans="1:20" hidden="1">
      <c r="A1120" s="21">
        <v>11563327</v>
      </c>
      <c r="B1120" s="22">
        <v>43928</v>
      </c>
      <c r="C1120" s="22">
        <v>43928</v>
      </c>
      <c r="D1120" s="21" t="s">
        <v>13</v>
      </c>
      <c r="E1120" s="23">
        <v>0</v>
      </c>
      <c r="F1120" s="23">
        <v>7.48</v>
      </c>
      <c r="G1120" s="23">
        <v>0</v>
      </c>
      <c r="H1120" s="23">
        <v>978298.34</v>
      </c>
      <c r="I1120" s="21" t="s">
        <v>14</v>
      </c>
      <c r="J1120" s="21" t="s">
        <v>15</v>
      </c>
      <c r="K1120" s="21" t="str">
        <f t="shared" si="55"/>
        <v/>
      </c>
      <c r="L1120" s="21" t="e">
        <f ca="1">IF(AND(K1120&lt;&gt; "", COUNTIF(SAP!#REF!,K1120)&gt;0),"Matched", "")</f>
        <v>#REF!</v>
      </c>
      <c r="M1120" s="21" t="str">
        <f t="shared" si="56"/>
        <v/>
      </c>
      <c r="N1120" s="21" t="e">
        <f ca="1">IF(AND(M1120&lt;&gt; "", COUNTIF(SAP!#REF!,M1120)&gt;0),"Matched", "")</f>
        <v>#REF!</v>
      </c>
      <c r="O1120" s="21" t="str">
        <f t="shared" si="57"/>
        <v/>
      </c>
      <c r="P1120" s="21" t="e">
        <f ca="1">IF(AND(O1120&lt;&gt; "", COUNTIF(SAP!#REF!,O1120)&gt;0),"Matched", "")</f>
        <v>#REF!</v>
      </c>
      <c r="R1120" s="21" t="e">
        <f ca="1">IF(AND(Q1120&lt;&gt; "", COUNTIF(SAP!#REF!,Q1120)&gt;0),"Matched", "")</f>
        <v>#REF!</v>
      </c>
      <c r="S1120" s="21" t="str">
        <f ca="1">IF(AND(D1120="AD", I1120="800TAX  "),"Logic5"&amp;"_"&amp;TEXT(C1120,"dd.mm.yyyy") &amp;"_"&amp; 641.86,"")</f>
        <v>Logic5_07.04.2020_641.86</v>
      </c>
      <c r="T1120" s="21" t="e">
        <f ca="1">IF(AND(S1120&lt;&gt; "", COUNTIF(SAP!#REF!,S1120)&gt;0),"Matched", "")</f>
        <v>#REF!</v>
      </c>
    </row>
    <row r="1121" spans="1:20" hidden="1">
      <c r="A1121" s="21">
        <v>11563327</v>
      </c>
      <c r="B1121" s="22">
        <v>43928</v>
      </c>
      <c r="C1121" s="22">
        <v>43928</v>
      </c>
      <c r="D1121" s="21" t="s">
        <v>13</v>
      </c>
      <c r="E1121" s="23">
        <v>0</v>
      </c>
      <c r="F1121" s="23">
        <v>8.25</v>
      </c>
      <c r="G1121" s="23">
        <v>0</v>
      </c>
      <c r="H1121" s="23">
        <v>978290.09</v>
      </c>
      <c r="I1121" s="21" t="s">
        <v>14</v>
      </c>
      <c r="J1121" s="21" t="s">
        <v>15</v>
      </c>
      <c r="K1121" s="21" t="str">
        <f t="shared" si="55"/>
        <v/>
      </c>
      <c r="L1121" s="21" t="e">
        <f ca="1">IF(AND(K1121&lt;&gt; "", COUNTIF(SAP!#REF!,K1121)&gt;0),"Matched", "")</f>
        <v>#REF!</v>
      </c>
      <c r="M1121" s="21" t="str">
        <f t="shared" si="56"/>
        <v/>
      </c>
      <c r="N1121" s="21" t="e">
        <f ca="1">IF(AND(M1121&lt;&gt; "", COUNTIF(SAP!#REF!,M1121)&gt;0),"Matched", "")</f>
        <v>#REF!</v>
      </c>
      <c r="O1121" s="21" t="str">
        <f t="shared" si="57"/>
        <v/>
      </c>
      <c r="P1121" s="21" t="e">
        <f ca="1">IF(AND(O1121&lt;&gt; "", COUNTIF(SAP!#REF!,O1121)&gt;0),"Matched", "")</f>
        <v>#REF!</v>
      </c>
      <c r="R1121" s="21" t="e">
        <f ca="1">IF(AND(Q1121&lt;&gt; "", COUNTIF(SAP!#REF!,Q1121)&gt;0),"Matched", "")</f>
        <v>#REF!</v>
      </c>
      <c r="S1121" s="21" t="str">
        <f ca="1">IF(AND(D1121="AD", I1121="800TAX  "),"Logic5"&amp;"_"&amp;TEXT(C1121,"dd.mm.yyyy") &amp;"_"&amp; 641.86,"")</f>
        <v>Logic5_07.04.2020_641.86</v>
      </c>
      <c r="T1121" s="21" t="e">
        <f ca="1">IF(AND(S1121&lt;&gt; "", COUNTIF(SAP!#REF!,S1121)&gt;0),"Matched", "")</f>
        <v>#REF!</v>
      </c>
    </row>
    <row r="1122" spans="1:20" hidden="1">
      <c r="A1122" s="21">
        <v>11563327</v>
      </c>
      <c r="B1122" s="22">
        <v>43928</v>
      </c>
      <c r="C1122" s="22">
        <v>43928</v>
      </c>
      <c r="D1122" s="21" t="s">
        <v>13</v>
      </c>
      <c r="E1122" s="23">
        <v>0</v>
      </c>
      <c r="F1122" s="23">
        <v>10.17</v>
      </c>
      <c r="G1122" s="23">
        <v>0</v>
      </c>
      <c r="H1122" s="23">
        <v>978279.92</v>
      </c>
      <c r="I1122" s="21" t="s">
        <v>14</v>
      </c>
      <c r="J1122" s="21" t="s">
        <v>15</v>
      </c>
      <c r="K1122" s="21" t="str">
        <f t="shared" si="55"/>
        <v/>
      </c>
      <c r="L1122" s="21" t="e">
        <f ca="1">IF(AND(K1122&lt;&gt; "", COUNTIF(SAP!#REF!,K1122)&gt;0),"Matched", "")</f>
        <v>#REF!</v>
      </c>
      <c r="M1122" s="21" t="str">
        <f t="shared" si="56"/>
        <v/>
      </c>
      <c r="N1122" s="21" t="e">
        <f ca="1">IF(AND(M1122&lt;&gt; "", COUNTIF(SAP!#REF!,M1122)&gt;0),"Matched", "")</f>
        <v>#REF!</v>
      </c>
      <c r="O1122" s="21" t="str">
        <f t="shared" si="57"/>
        <v/>
      </c>
      <c r="P1122" s="21" t="e">
        <f ca="1">IF(AND(O1122&lt;&gt; "", COUNTIF(SAP!#REF!,O1122)&gt;0),"Matched", "")</f>
        <v>#REF!</v>
      </c>
      <c r="R1122" s="21" t="e">
        <f ca="1">IF(AND(Q1122&lt;&gt; "", COUNTIF(SAP!#REF!,Q1122)&gt;0),"Matched", "")</f>
        <v>#REF!</v>
      </c>
      <c r="S1122" s="21" t="str">
        <f ca="1">IF(AND(D1122="AD", I1122="800TAX  "),"Logic5"&amp;"_"&amp;TEXT(C1122,"dd.mm.yyyy") &amp;"_"&amp; 641.86,"")</f>
        <v>Logic5_07.04.2020_641.86</v>
      </c>
      <c r="T1122" s="21" t="e">
        <f ca="1">IF(AND(S1122&lt;&gt; "", COUNTIF(SAP!#REF!,S1122)&gt;0),"Matched", "")</f>
        <v>#REF!</v>
      </c>
    </row>
    <row r="1123" spans="1:20" hidden="1">
      <c r="A1123" s="21">
        <v>11563327</v>
      </c>
      <c r="B1123" s="22">
        <v>43928</v>
      </c>
      <c r="C1123" s="22">
        <v>43928</v>
      </c>
      <c r="D1123" s="21" t="s">
        <v>13</v>
      </c>
      <c r="E1123" s="23">
        <v>0</v>
      </c>
      <c r="F1123" s="23">
        <v>10.35</v>
      </c>
      <c r="G1123" s="23">
        <v>0</v>
      </c>
      <c r="H1123" s="23">
        <v>978269.57</v>
      </c>
      <c r="I1123" s="21" t="s">
        <v>14</v>
      </c>
      <c r="J1123" s="21" t="s">
        <v>15</v>
      </c>
      <c r="K1123" s="21" t="str">
        <f t="shared" si="55"/>
        <v/>
      </c>
      <c r="L1123" s="21" t="e">
        <f ca="1">IF(AND(K1123&lt;&gt; "", COUNTIF(SAP!#REF!,K1123)&gt;0),"Matched", "")</f>
        <v>#REF!</v>
      </c>
      <c r="M1123" s="21" t="str">
        <f t="shared" si="56"/>
        <v/>
      </c>
      <c r="N1123" s="21" t="e">
        <f ca="1">IF(AND(M1123&lt;&gt; "", COUNTIF(SAP!#REF!,M1123)&gt;0),"Matched", "")</f>
        <v>#REF!</v>
      </c>
      <c r="O1123" s="21" t="str">
        <f t="shared" si="57"/>
        <v/>
      </c>
      <c r="P1123" s="21" t="e">
        <f ca="1">IF(AND(O1123&lt;&gt; "", COUNTIF(SAP!#REF!,O1123)&gt;0),"Matched", "")</f>
        <v>#REF!</v>
      </c>
      <c r="R1123" s="21" t="e">
        <f ca="1">IF(AND(Q1123&lt;&gt; "", COUNTIF(SAP!#REF!,Q1123)&gt;0),"Matched", "")</f>
        <v>#REF!</v>
      </c>
      <c r="S1123" s="21" t="str">
        <f ca="1">IF(AND(D1123="AD", I1123="800TAX  "),"Logic5"&amp;"_"&amp;TEXT(C1123,"dd.mm.yyyy") &amp;"_"&amp; 641.86,"")</f>
        <v>Logic5_07.04.2020_641.86</v>
      </c>
      <c r="T1123" s="21" t="e">
        <f ca="1">IF(AND(S1123&lt;&gt; "", COUNTIF(SAP!#REF!,S1123)&gt;0),"Matched", "")</f>
        <v>#REF!</v>
      </c>
    </row>
    <row r="1124" spans="1:20" hidden="1">
      <c r="A1124" s="21">
        <v>11563327</v>
      </c>
      <c r="B1124" s="22">
        <v>43928</v>
      </c>
      <c r="C1124" s="22">
        <v>43928</v>
      </c>
      <c r="D1124" s="21" t="s">
        <v>13</v>
      </c>
      <c r="E1124" s="23">
        <v>0</v>
      </c>
      <c r="F1124" s="23">
        <v>10.39</v>
      </c>
      <c r="G1124" s="23">
        <v>0</v>
      </c>
      <c r="H1124" s="23">
        <v>978259.18</v>
      </c>
      <c r="I1124" s="21" t="s">
        <v>14</v>
      </c>
      <c r="J1124" s="21" t="s">
        <v>15</v>
      </c>
      <c r="K1124" s="21" t="str">
        <f t="shared" si="55"/>
        <v/>
      </c>
      <c r="L1124" s="21" t="e">
        <f ca="1">IF(AND(K1124&lt;&gt; "", COUNTIF(SAP!#REF!,K1124)&gt;0),"Matched", "")</f>
        <v>#REF!</v>
      </c>
      <c r="M1124" s="21" t="str">
        <f t="shared" si="56"/>
        <v/>
      </c>
      <c r="N1124" s="21" t="e">
        <f ca="1">IF(AND(M1124&lt;&gt; "", COUNTIF(SAP!#REF!,M1124)&gt;0),"Matched", "")</f>
        <v>#REF!</v>
      </c>
      <c r="O1124" s="21" t="str">
        <f t="shared" si="57"/>
        <v/>
      </c>
      <c r="P1124" s="21" t="e">
        <f ca="1">IF(AND(O1124&lt;&gt; "", COUNTIF(SAP!#REF!,O1124)&gt;0),"Matched", "")</f>
        <v>#REF!</v>
      </c>
      <c r="R1124" s="21" t="e">
        <f ca="1">IF(AND(Q1124&lt;&gt; "", COUNTIF(SAP!#REF!,Q1124)&gt;0),"Matched", "")</f>
        <v>#REF!</v>
      </c>
      <c r="S1124" s="21" t="str">
        <f ca="1">IF(AND(D1124="AD", I1124="800TAX  "),"Logic5"&amp;"_"&amp;TEXT(C1124,"dd.mm.yyyy") &amp;"_"&amp; 641.86,"")</f>
        <v>Logic5_07.04.2020_641.86</v>
      </c>
      <c r="T1124" s="21" t="e">
        <f ca="1">IF(AND(S1124&lt;&gt; "", COUNTIF(SAP!#REF!,S1124)&gt;0),"Matched", "")</f>
        <v>#REF!</v>
      </c>
    </row>
    <row r="1125" spans="1:20" hidden="1">
      <c r="A1125" s="21">
        <v>11563327</v>
      </c>
      <c r="B1125" s="22">
        <v>43928</v>
      </c>
      <c r="C1125" s="22">
        <v>43928</v>
      </c>
      <c r="D1125" s="21" t="s">
        <v>13</v>
      </c>
      <c r="E1125" s="23">
        <v>0</v>
      </c>
      <c r="F1125" s="23">
        <v>11.78</v>
      </c>
      <c r="G1125" s="23">
        <v>0</v>
      </c>
      <c r="H1125" s="23">
        <v>978247.4</v>
      </c>
      <c r="I1125" s="21" t="s">
        <v>14</v>
      </c>
      <c r="J1125" s="21" t="s">
        <v>15</v>
      </c>
      <c r="K1125" s="21" t="str">
        <f t="shared" si="55"/>
        <v/>
      </c>
      <c r="L1125" s="21" t="e">
        <f ca="1">IF(AND(K1125&lt;&gt; "", COUNTIF(SAP!#REF!,K1125)&gt;0),"Matched", "")</f>
        <v>#REF!</v>
      </c>
      <c r="M1125" s="21" t="str">
        <f t="shared" si="56"/>
        <v/>
      </c>
      <c r="N1125" s="21" t="e">
        <f ca="1">IF(AND(M1125&lt;&gt; "", COUNTIF(SAP!#REF!,M1125)&gt;0),"Matched", "")</f>
        <v>#REF!</v>
      </c>
      <c r="O1125" s="21" t="str">
        <f t="shared" si="57"/>
        <v/>
      </c>
      <c r="P1125" s="21" t="e">
        <f ca="1">IF(AND(O1125&lt;&gt; "", COUNTIF(SAP!#REF!,O1125)&gt;0),"Matched", "")</f>
        <v>#REF!</v>
      </c>
      <c r="R1125" s="21" t="e">
        <f ca="1">IF(AND(Q1125&lt;&gt; "", COUNTIF(SAP!#REF!,Q1125)&gt;0),"Matched", "")</f>
        <v>#REF!</v>
      </c>
      <c r="S1125" s="21" t="str">
        <f ca="1">IF(AND(D1125="AD", I1125="800TAX  "),"Logic5"&amp;"_"&amp;TEXT(C1125,"dd.mm.yyyy") &amp;"_"&amp; 641.86,"")</f>
        <v>Logic5_07.04.2020_641.86</v>
      </c>
      <c r="T1125" s="21" t="e">
        <f ca="1">IF(AND(S1125&lt;&gt; "", COUNTIF(SAP!#REF!,S1125)&gt;0),"Matched", "")</f>
        <v>#REF!</v>
      </c>
    </row>
    <row r="1126" spans="1:20" hidden="1">
      <c r="A1126" s="21">
        <v>11563327</v>
      </c>
      <c r="B1126" s="22">
        <v>43928</v>
      </c>
      <c r="C1126" s="22">
        <v>43928</v>
      </c>
      <c r="D1126" s="21" t="s">
        <v>13</v>
      </c>
      <c r="E1126" s="23">
        <v>0</v>
      </c>
      <c r="F1126" s="23">
        <v>12.43</v>
      </c>
      <c r="G1126" s="23">
        <v>0</v>
      </c>
      <c r="H1126" s="23">
        <v>978234.97</v>
      </c>
      <c r="I1126" s="21" t="s">
        <v>14</v>
      </c>
      <c r="J1126" s="21" t="s">
        <v>15</v>
      </c>
      <c r="K1126" s="21" t="str">
        <f t="shared" si="55"/>
        <v/>
      </c>
      <c r="L1126" s="21" t="e">
        <f ca="1">IF(AND(K1126&lt;&gt; "", COUNTIF(SAP!#REF!,K1126)&gt;0),"Matched", "")</f>
        <v>#REF!</v>
      </c>
      <c r="M1126" s="21" t="str">
        <f t="shared" si="56"/>
        <v/>
      </c>
      <c r="N1126" s="21" t="e">
        <f ca="1">IF(AND(M1126&lt;&gt; "", COUNTIF(SAP!#REF!,M1126)&gt;0),"Matched", "")</f>
        <v>#REF!</v>
      </c>
      <c r="O1126" s="21" t="str">
        <f t="shared" si="57"/>
        <v/>
      </c>
      <c r="P1126" s="21" t="e">
        <f ca="1">IF(AND(O1126&lt;&gt; "", COUNTIF(SAP!#REF!,O1126)&gt;0),"Matched", "")</f>
        <v>#REF!</v>
      </c>
      <c r="R1126" s="21" t="e">
        <f ca="1">IF(AND(Q1126&lt;&gt; "", COUNTIF(SAP!#REF!,Q1126)&gt;0),"Matched", "")</f>
        <v>#REF!</v>
      </c>
      <c r="S1126" s="21" t="str">
        <f ca="1">IF(AND(D1126="AD", I1126="800TAX  "),"Logic5"&amp;"_"&amp;TEXT(C1126,"dd.mm.yyyy") &amp;"_"&amp; 641.86,"")</f>
        <v>Logic5_07.04.2020_641.86</v>
      </c>
      <c r="T1126" s="21" t="e">
        <f ca="1">IF(AND(S1126&lt;&gt; "", COUNTIF(SAP!#REF!,S1126)&gt;0),"Matched", "")</f>
        <v>#REF!</v>
      </c>
    </row>
    <row r="1127" spans="1:20" hidden="1">
      <c r="A1127" s="21">
        <v>11563327</v>
      </c>
      <c r="B1127" s="22">
        <v>43928</v>
      </c>
      <c r="C1127" s="22">
        <v>43928</v>
      </c>
      <c r="D1127" s="21" t="s">
        <v>13</v>
      </c>
      <c r="E1127" s="23">
        <v>0</v>
      </c>
      <c r="F1127" s="23">
        <v>13.82</v>
      </c>
      <c r="G1127" s="23">
        <v>0</v>
      </c>
      <c r="H1127" s="23">
        <v>978221.15</v>
      </c>
      <c r="I1127" s="21" t="s">
        <v>14</v>
      </c>
      <c r="J1127" s="21" t="s">
        <v>15</v>
      </c>
      <c r="K1127" s="21" t="str">
        <f t="shared" si="55"/>
        <v/>
      </c>
      <c r="L1127" s="21" t="e">
        <f ca="1">IF(AND(K1127&lt;&gt; "", COUNTIF(SAP!#REF!,K1127)&gt;0),"Matched", "")</f>
        <v>#REF!</v>
      </c>
      <c r="M1127" s="21" t="str">
        <f t="shared" si="56"/>
        <v/>
      </c>
      <c r="N1127" s="21" t="e">
        <f ca="1">IF(AND(M1127&lt;&gt; "", COUNTIF(SAP!#REF!,M1127)&gt;0),"Matched", "")</f>
        <v>#REF!</v>
      </c>
      <c r="O1127" s="21" t="str">
        <f t="shared" si="57"/>
        <v/>
      </c>
      <c r="P1127" s="21" t="e">
        <f ca="1">IF(AND(O1127&lt;&gt; "", COUNTIF(SAP!#REF!,O1127)&gt;0),"Matched", "")</f>
        <v>#REF!</v>
      </c>
      <c r="R1127" s="21" t="e">
        <f ca="1">IF(AND(Q1127&lt;&gt; "", COUNTIF(SAP!#REF!,Q1127)&gt;0),"Matched", "")</f>
        <v>#REF!</v>
      </c>
      <c r="S1127" s="21" t="str">
        <f ca="1">IF(AND(D1127="AD", I1127="800TAX  "),"Logic5"&amp;"_"&amp;TEXT(C1127,"dd.mm.yyyy") &amp;"_"&amp; 641.86,"")</f>
        <v>Logic5_07.04.2020_641.86</v>
      </c>
      <c r="T1127" s="21" t="e">
        <f ca="1">IF(AND(S1127&lt;&gt; "", COUNTIF(SAP!#REF!,S1127)&gt;0),"Matched", "")</f>
        <v>#REF!</v>
      </c>
    </row>
    <row r="1128" spans="1:20" hidden="1">
      <c r="A1128" s="21">
        <v>11563327</v>
      </c>
      <c r="B1128" s="22">
        <v>43928</v>
      </c>
      <c r="C1128" s="22">
        <v>43928</v>
      </c>
      <c r="D1128" s="21" t="s">
        <v>13</v>
      </c>
      <c r="E1128" s="23">
        <v>0</v>
      </c>
      <c r="F1128" s="23">
        <v>15.89</v>
      </c>
      <c r="G1128" s="23">
        <v>0</v>
      </c>
      <c r="H1128" s="23">
        <v>978205.26</v>
      </c>
      <c r="I1128" s="21" t="s">
        <v>14</v>
      </c>
      <c r="J1128" s="21" t="s">
        <v>15</v>
      </c>
      <c r="K1128" s="21" t="str">
        <f t="shared" si="55"/>
        <v/>
      </c>
      <c r="L1128" s="21" t="e">
        <f ca="1">IF(AND(K1128&lt;&gt; "", COUNTIF(SAP!#REF!,K1128)&gt;0),"Matched", "")</f>
        <v>#REF!</v>
      </c>
      <c r="M1128" s="21" t="str">
        <f t="shared" si="56"/>
        <v/>
      </c>
      <c r="N1128" s="21" t="e">
        <f ca="1">IF(AND(M1128&lt;&gt; "", COUNTIF(SAP!#REF!,M1128)&gt;0),"Matched", "")</f>
        <v>#REF!</v>
      </c>
      <c r="O1128" s="21" t="str">
        <f t="shared" si="57"/>
        <v/>
      </c>
      <c r="P1128" s="21" t="e">
        <f ca="1">IF(AND(O1128&lt;&gt; "", COUNTIF(SAP!#REF!,O1128)&gt;0),"Matched", "")</f>
        <v>#REF!</v>
      </c>
      <c r="R1128" s="21" t="e">
        <f ca="1">IF(AND(Q1128&lt;&gt; "", COUNTIF(SAP!#REF!,Q1128)&gt;0),"Matched", "")</f>
        <v>#REF!</v>
      </c>
      <c r="S1128" s="21" t="str">
        <f ca="1">IF(AND(D1128="AD", I1128="800TAX  "),"Logic5"&amp;"_"&amp;TEXT(C1128,"dd.mm.yyyy") &amp;"_"&amp; 641.86,"")</f>
        <v>Logic5_07.04.2020_641.86</v>
      </c>
      <c r="T1128" s="21" t="e">
        <f ca="1">IF(AND(S1128&lt;&gt; "", COUNTIF(SAP!#REF!,S1128)&gt;0),"Matched", "")</f>
        <v>#REF!</v>
      </c>
    </row>
    <row r="1129" spans="1:20" hidden="1">
      <c r="A1129" s="21">
        <v>11563327</v>
      </c>
      <c r="B1129" s="22">
        <v>43928</v>
      </c>
      <c r="C1129" s="22">
        <v>43928</v>
      </c>
      <c r="D1129" s="21" t="s">
        <v>13</v>
      </c>
      <c r="E1129" s="23">
        <v>0</v>
      </c>
      <c r="F1129" s="23">
        <v>18.23</v>
      </c>
      <c r="G1129" s="23">
        <v>0</v>
      </c>
      <c r="H1129" s="23">
        <v>978187.03</v>
      </c>
      <c r="I1129" s="21" t="s">
        <v>14</v>
      </c>
      <c r="J1129" s="21" t="s">
        <v>15</v>
      </c>
      <c r="K1129" s="21" t="str">
        <f t="shared" si="55"/>
        <v/>
      </c>
      <c r="L1129" s="21" t="e">
        <f ca="1">IF(AND(K1129&lt;&gt; "", COUNTIF(SAP!#REF!,K1129)&gt;0),"Matched", "")</f>
        <v>#REF!</v>
      </c>
      <c r="M1129" s="21" t="str">
        <f t="shared" si="56"/>
        <v/>
      </c>
      <c r="N1129" s="21" t="e">
        <f ca="1">IF(AND(M1129&lt;&gt; "", COUNTIF(SAP!#REF!,M1129)&gt;0),"Matched", "")</f>
        <v>#REF!</v>
      </c>
      <c r="O1129" s="21" t="str">
        <f t="shared" si="57"/>
        <v/>
      </c>
      <c r="P1129" s="21" t="e">
        <f ca="1">IF(AND(O1129&lt;&gt; "", COUNTIF(SAP!#REF!,O1129)&gt;0),"Matched", "")</f>
        <v>#REF!</v>
      </c>
      <c r="R1129" s="21" t="e">
        <f ca="1">IF(AND(Q1129&lt;&gt; "", COUNTIF(SAP!#REF!,Q1129)&gt;0),"Matched", "")</f>
        <v>#REF!</v>
      </c>
      <c r="S1129" s="21" t="str">
        <f ca="1">IF(AND(D1129="AD", I1129="800TAX  "),"Logic5"&amp;"_"&amp;TEXT(C1129,"dd.mm.yyyy") &amp;"_"&amp; 641.86,"")</f>
        <v>Logic5_07.04.2020_641.86</v>
      </c>
      <c r="T1129" s="21" t="e">
        <f ca="1">IF(AND(S1129&lt;&gt; "", COUNTIF(SAP!#REF!,S1129)&gt;0),"Matched", "")</f>
        <v>#REF!</v>
      </c>
    </row>
    <row r="1130" spans="1:20" hidden="1">
      <c r="A1130" s="21">
        <v>11563327</v>
      </c>
      <c r="B1130" s="22">
        <v>43928</v>
      </c>
      <c r="C1130" s="22">
        <v>43928</v>
      </c>
      <c r="D1130" s="21" t="s">
        <v>13</v>
      </c>
      <c r="E1130" s="23">
        <v>0</v>
      </c>
      <c r="F1130" s="23">
        <v>18.71</v>
      </c>
      <c r="G1130" s="23">
        <v>0</v>
      </c>
      <c r="H1130" s="23">
        <v>978168.31999999995</v>
      </c>
      <c r="I1130" s="21" t="s">
        <v>14</v>
      </c>
      <c r="J1130" s="21" t="s">
        <v>15</v>
      </c>
      <c r="K1130" s="21" t="str">
        <f t="shared" si="55"/>
        <v/>
      </c>
      <c r="L1130" s="21" t="e">
        <f ca="1">IF(AND(K1130&lt;&gt; "", COUNTIF(SAP!#REF!,K1130)&gt;0),"Matched", "")</f>
        <v>#REF!</v>
      </c>
      <c r="M1130" s="21" t="str">
        <f t="shared" si="56"/>
        <v/>
      </c>
      <c r="N1130" s="21" t="e">
        <f ca="1">IF(AND(M1130&lt;&gt; "", COUNTIF(SAP!#REF!,M1130)&gt;0),"Matched", "")</f>
        <v>#REF!</v>
      </c>
      <c r="O1130" s="21" t="str">
        <f t="shared" si="57"/>
        <v/>
      </c>
      <c r="P1130" s="21" t="e">
        <f ca="1">IF(AND(O1130&lt;&gt; "", COUNTIF(SAP!#REF!,O1130)&gt;0),"Matched", "")</f>
        <v>#REF!</v>
      </c>
      <c r="R1130" s="21" t="e">
        <f ca="1">IF(AND(Q1130&lt;&gt; "", COUNTIF(SAP!#REF!,Q1130)&gt;0),"Matched", "")</f>
        <v>#REF!</v>
      </c>
      <c r="S1130" s="21" t="str">
        <f ca="1">IF(AND(D1130="AD", I1130="800TAX  "),"Logic5"&amp;"_"&amp;TEXT(C1130,"dd.mm.yyyy") &amp;"_"&amp; 641.86,"")</f>
        <v>Logic5_07.04.2020_641.86</v>
      </c>
      <c r="T1130" s="21" t="e">
        <f ca="1">IF(AND(S1130&lt;&gt; "", COUNTIF(SAP!#REF!,S1130)&gt;0),"Matched", "")</f>
        <v>#REF!</v>
      </c>
    </row>
    <row r="1131" spans="1:20" hidden="1">
      <c r="A1131" s="21">
        <v>11563327</v>
      </c>
      <c r="B1131" s="22">
        <v>43928</v>
      </c>
      <c r="C1131" s="22">
        <v>43928</v>
      </c>
      <c r="D1131" s="21" t="s">
        <v>13</v>
      </c>
      <c r="E1131" s="23">
        <v>0</v>
      </c>
      <c r="F1131" s="23">
        <v>20.75</v>
      </c>
      <c r="G1131" s="23">
        <v>0</v>
      </c>
      <c r="H1131" s="23">
        <v>978147.57</v>
      </c>
      <c r="I1131" s="21" t="s">
        <v>14</v>
      </c>
      <c r="J1131" s="21" t="s">
        <v>15</v>
      </c>
      <c r="K1131" s="21" t="str">
        <f t="shared" si="55"/>
        <v/>
      </c>
      <c r="L1131" s="21" t="e">
        <f ca="1">IF(AND(K1131&lt;&gt; "", COUNTIF(SAP!#REF!,K1131)&gt;0),"Matched", "")</f>
        <v>#REF!</v>
      </c>
      <c r="M1131" s="21" t="str">
        <f t="shared" si="56"/>
        <v/>
      </c>
      <c r="N1131" s="21" t="e">
        <f ca="1">IF(AND(M1131&lt;&gt; "", COUNTIF(SAP!#REF!,M1131)&gt;0),"Matched", "")</f>
        <v>#REF!</v>
      </c>
      <c r="O1131" s="21" t="str">
        <f t="shared" si="57"/>
        <v/>
      </c>
      <c r="P1131" s="21" t="e">
        <f ca="1">IF(AND(O1131&lt;&gt; "", COUNTIF(SAP!#REF!,O1131)&gt;0),"Matched", "")</f>
        <v>#REF!</v>
      </c>
      <c r="R1131" s="21" t="e">
        <f ca="1">IF(AND(Q1131&lt;&gt; "", COUNTIF(SAP!#REF!,Q1131)&gt;0),"Matched", "")</f>
        <v>#REF!</v>
      </c>
      <c r="S1131" s="21" t="str">
        <f ca="1">IF(AND(D1131="AD", I1131="800TAX  "),"Logic5"&amp;"_"&amp;TEXT(C1131,"dd.mm.yyyy") &amp;"_"&amp; 641.86,"")</f>
        <v>Logic5_07.04.2020_641.86</v>
      </c>
      <c r="T1131" s="21" t="e">
        <f ca="1">IF(AND(S1131&lt;&gt; "", COUNTIF(SAP!#REF!,S1131)&gt;0),"Matched", "")</f>
        <v>#REF!</v>
      </c>
    </row>
    <row r="1132" spans="1:20" hidden="1">
      <c r="A1132" s="21">
        <v>11563327</v>
      </c>
      <c r="B1132" s="22">
        <v>43928</v>
      </c>
      <c r="C1132" s="22">
        <v>43928</v>
      </c>
      <c r="D1132" s="21" t="s">
        <v>13</v>
      </c>
      <c r="E1132" s="23">
        <v>0</v>
      </c>
      <c r="F1132" s="23">
        <v>25.1</v>
      </c>
      <c r="G1132" s="23">
        <v>0</v>
      </c>
      <c r="H1132" s="23">
        <v>978122.47</v>
      </c>
      <c r="I1132" s="21" t="s">
        <v>14</v>
      </c>
      <c r="J1132" s="21" t="s">
        <v>15</v>
      </c>
      <c r="K1132" s="21" t="str">
        <f t="shared" si="55"/>
        <v/>
      </c>
      <c r="L1132" s="21" t="e">
        <f ca="1">IF(AND(K1132&lt;&gt; "", COUNTIF(SAP!#REF!,K1132)&gt;0),"Matched", "")</f>
        <v>#REF!</v>
      </c>
      <c r="M1132" s="21" t="str">
        <f t="shared" si="56"/>
        <v/>
      </c>
      <c r="N1132" s="21" t="e">
        <f ca="1">IF(AND(M1132&lt;&gt; "", COUNTIF(SAP!#REF!,M1132)&gt;0),"Matched", "")</f>
        <v>#REF!</v>
      </c>
      <c r="O1132" s="21" t="str">
        <f t="shared" si="57"/>
        <v/>
      </c>
      <c r="P1132" s="21" t="e">
        <f ca="1">IF(AND(O1132&lt;&gt; "", COUNTIF(SAP!#REF!,O1132)&gt;0),"Matched", "")</f>
        <v>#REF!</v>
      </c>
      <c r="R1132" s="21" t="e">
        <f ca="1">IF(AND(Q1132&lt;&gt; "", COUNTIF(SAP!#REF!,Q1132)&gt;0),"Matched", "")</f>
        <v>#REF!</v>
      </c>
      <c r="S1132" s="21" t="str">
        <f ca="1">IF(AND(D1132="AD", I1132="800TAX  "),"Logic5"&amp;"_"&amp;TEXT(C1132,"dd.mm.yyyy") &amp;"_"&amp; 641.86,"")</f>
        <v>Logic5_07.04.2020_641.86</v>
      </c>
      <c r="T1132" s="21" t="e">
        <f ca="1">IF(AND(S1132&lt;&gt; "", COUNTIF(SAP!#REF!,S1132)&gt;0),"Matched", "")</f>
        <v>#REF!</v>
      </c>
    </row>
    <row r="1133" spans="1:20" hidden="1">
      <c r="A1133" s="21">
        <v>11563327</v>
      </c>
      <c r="B1133" s="22">
        <v>43928</v>
      </c>
      <c r="C1133" s="22">
        <v>43928</v>
      </c>
      <c r="D1133" s="21" t="s">
        <v>13</v>
      </c>
      <c r="E1133" s="23">
        <v>0</v>
      </c>
      <c r="F1133" s="23">
        <v>25.15</v>
      </c>
      <c r="G1133" s="23">
        <v>0</v>
      </c>
      <c r="H1133" s="23">
        <v>978097.32</v>
      </c>
      <c r="I1133" s="21" t="s">
        <v>14</v>
      </c>
      <c r="J1133" s="21" t="s">
        <v>15</v>
      </c>
      <c r="K1133" s="21" t="str">
        <f t="shared" si="55"/>
        <v/>
      </c>
      <c r="L1133" s="21" t="e">
        <f ca="1">IF(AND(K1133&lt;&gt; "", COUNTIF(SAP!#REF!,K1133)&gt;0),"Matched", "")</f>
        <v>#REF!</v>
      </c>
      <c r="M1133" s="21" t="str">
        <f t="shared" si="56"/>
        <v/>
      </c>
      <c r="N1133" s="21" t="e">
        <f ca="1">IF(AND(M1133&lt;&gt; "", COUNTIF(SAP!#REF!,M1133)&gt;0),"Matched", "")</f>
        <v>#REF!</v>
      </c>
      <c r="O1133" s="21" t="str">
        <f t="shared" si="57"/>
        <v/>
      </c>
      <c r="P1133" s="21" t="e">
        <f ca="1">IF(AND(O1133&lt;&gt; "", COUNTIF(SAP!#REF!,O1133)&gt;0),"Matched", "")</f>
        <v>#REF!</v>
      </c>
      <c r="R1133" s="21" t="e">
        <f ca="1">IF(AND(Q1133&lt;&gt; "", COUNTIF(SAP!#REF!,Q1133)&gt;0),"Matched", "")</f>
        <v>#REF!</v>
      </c>
      <c r="S1133" s="21" t="str">
        <f ca="1">IF(AND(D1133="AD", I1133="800TAX  "),"Logic5"&amp;"_"&amp;TEXT(C1133,"dd.mm.yyyy") &amp;"_"&amp; 641.86,"")</f>
        <v>Logic5_07.04.2020_641.86</v>
      </c>
      <c r="T1133" s="21" t="e">
        <f ca="1">IF(AND(S1133&lt;&gt; "", COUNTIF(SAP!#REF!,S1133)&gt;0),"Matched", "")</f>
        <v>#REF!</v>
      </c>
    </row>
    <row r="1134" spans="1:20" hidden="1">
      <c r="A1134" s="21">
        <v>11563327</v>
      </c>
      <c r="B1134" s="22">
        <v>43928</v>
      </c>
      <c r="C1134" s="22">
        <v>43928</v>
      </c>
      <c r="D1134" s="21" t="s">
        <v>13</v>
      </c>
      <c r="E1134" s="23">
        <v>0</v>
      </c>
      <c r="F1134" s="23">
        <v>26.74</v>
      </c>
      <c r="G1134" s="23">
        <v>0</v>
      </c>
      <c r="H1134" s="23">
        <v>978070.58</v>
      </c>
      <c r="I1134" s="21" t="s">
        <v>14</v>
      </c>
      <c r="J1134" s="21" t="s">
        <v>15</v>
      </c>
      <c r="K1134" s="21" t="str">
        <f t="shared" si="55"/>
        <v/>
      </c>
      <c r="L1134" s="21" t="e">
        <f ca="1">IF(AND(K1134&lt;&gt; "", COUNTIF(SAP!#REF!,K1134)&gt;0),"Matched", "")</f>
        <v>#REF!</v>
      </c>
      <c r="M1134" s="21" t="str">
        <f t="shared" si="56"/>
        <v/>
      </c>
      <c r="N1134" s="21" t="e">
        <f ca="1">IF(AND(M1134&lt;&gt; "", COUNTIF(SAP!#REF!,M1134)&gt;0),"Matched", "")</f>
        <v>#REF!</v>
      </c>
      <c r="O1134" s="21" t="str">
        <f t="shared" si="57"/>
        <v/>
      </c>
      <c r="P1134" s="21" t="e">
        <f ca="1">IF(AND(O1134&lt;&gt; "", COUNTIF(SAP!#REF!,O1134)&gt;0),"Matched", "")</f>
        <v>#REF!</v>
      </c>
      <c r="R1134" s="21" t="e">
        <f ca="1">IF(AND(Q1134&lt;&gt; "", COUNTIF(SAP!#REF!,Q1134)&gt;0),"Matched", "")</f>
        <v>#REF!</v>
      </c>
      <c r="S1134" s="21" t="str">
        <f ca="1">IF(AND(D1134="AD", I1134="800TAX  "),"Logic5"&amp;"_"&amp;TEXT(C1134,"dd.mm.yyyy") &amp;"_"&amp; 641.86,"")</f>
        <v>Logic5_07.04.2020_641.86</v>
      </c>
      <c r="T1134" s="21" t="e">
        <f ca="1">IF(AND(S1134&lt;&gt; "", COUNTIF(SAP!#REF!,S1134)&gt;0),"Matched", "")</f>
        <v>#REF!</v>
      </c>
    </row>
    <row r="1135" spans="1:20" hidden="1">
      <c r="A1135" s="21">
        <v>11563327</v>
      </c>
      <c r="B1135" s="22">
        <v>43928</v>
      </c>
      <c r="C1135" s="22">
        <v>43928</v>
      </c>
      <c r="D1135" s="21" t="s">
        <v>13</v>
      </c>
      <c r="E1135" s="23">
        <v>0</v>
      </c>
      <c r="F1135" s="23">
        <v>27.81</v>
      </c>
      <c r="G1135" s="23">
        <v>0</v>
      </c>
      <c r="H1135" s="23">
        <v>978042.77</v>
      </c>
      <c r="I1135" s="21" t="s">
        <v>14</v>
      </c>
      <c r="J1135" s="21" t="s">
        <v>15</v>
      </c>
      <c r="K1135" s="21" t="str">
        <f t="shared" si="55"/>
        <v/>
      </c>
      <c r="L1135" s="21" t="e">
        <f ca="1">IF(AND(K1135&lt;&gt; "", COUNTIF(SAP!#REF!,K1135)&gt;0),"Matched", "")</f>
        <v>#REF!</v>
      </c>
      <c r="M1135" s="21" t="str">
        <f t="shared" si="56"/>
        <v/>
      </c>
      <c r="N1135" s="21" t="e">
        <f ca="1">IF(AND(M1135&lt;&gt; "", COUNTIF(SAP!#REF!,M1135)&gt;0),"Matched", "")</f>
        <v>#REF!</v>
      </c>
      <c r="O1135" s="21" t="str">
        <f t="shared" si="57"/>
        <v/>
      </c>
      <c r="P1135" s="21" t="e">
        <f ca="1">IF(AND(O1135&lt;&gt; "", COUNTIF(SAP!#REF!,O1135)&gt;0),"Matched", "")</f>
        <v>#REF!</v>
      </c>
      <c r="R1135" s="21" t="e">
        <f ca="1">IF(AND(Q1135&lt;&gt; "", COUNTIF(SAP!#REF!,Q1135)&gt;0),"Matched", "")</f>
        <v>#REF!</v>
      </c>
      <c r="S1135" s="21" t="str">
        <f ca="1">IF(AND(D1135="AD", I1135="800TAX  "),"Logic5"&amp;"_"&amp;TEXT(C1135,"dd.mm.yyyy") &amp;"_"&amp; 641.86,"")</f>
        <v>Logic5_07.04.2020_641.86</v>
      </c>
      <c r="T1135" s="21" t="e">
        <f ca="1">IF(AND(S1135&lt;&gt; "", COUNTIF(SAP!#REF!,S1135)&gt;0),"Matched", "")</f>
        <v>#REF!</v>
      </c>
    </row>
    <row r="1136" spans="1:20" hidden="1">
      <c r="A1136" s="21">
        <v>11563327</v>
      </c>
      <c r="B1136" s="22">
        <v>43928</v>
      </c>
      <c r="C1136" s="22">
        <v>43928</v>
      </c>
      <c r="D1136" s="21" t="s">
        <v>13</v>
      </c>
      <c r="E1136" s="23">
        <v>0</v>
      </c>
      <c r="F1136" s="23">
        <v>34.29</v>
      </c>
      <c r="G1136" s="23">
        <v>0</v>
      </c>
      <c r="H1136" s="23">
        <v>978008.48</v>
      </c>
      <c r="I1136" s="21" t="s">
        <v>14</v>
      </c>
      <c r="J1136" s="21" t="s">
        <v>15</v>
      </c>
      <c r="K1136" s="21" t="str">
        <f t="shared" si="55"/>
        <v/>
      </c>
      <c r="L1136" s="21" t="e">
        <f ca="1">IF(AND(K1136&lt;&gt; "", COUNTIF(SAP!#REF!,K1136)&gt;0),"Matched", "")</f>
        <v>#REF!</v>
      </c>
      <c r="M1136" s="21" t="str">
        <f t="shared" si="56"/>
        <v/>
      </c>
      <c r="N1136" s="21" t="e">
        <f ca="1">IF(AND(M1136&lt;&gt; "", COUNTIF(SAP!#REF!,M1136)&gt;0),"Matched", "")</f>
        <v>#REF!</v>
      </c>
      <c r="O1136" s="21" t="str">
        <f t="shared" si="57"/>
        <v/>
      </c>
      <c r="P1136" s="21" t="e">
        <f ca="1">IF(AND(O1136&lt;&gt; "", COUNTIF(SAP!#REF!,O1136)&gt;0),"Matched", "")</f>
        <v>#REF!</v>
      </c>
      <c r="R1136" s="21" t="e">
        <f ca="1">IF(AND(Q1136&lt;&gt; "", COUNTIF(SAP!#REF!,Q1136)&gt;0),"Matched", "")</f>
        <v>#REF!</v>
      </c>
      <c r="S1136" s="21" t="str">
        <f ca="1">IF(AND(D1136="AD", I1136="800TAX  "),"Logic5"&amp;"_"&amp;TEXT(C1136,"dd.mm.yyyy") &amp;"_"&amp; 641.86,"")</f>
        <v>Logic5_07.04.2020_641.86</v>
      </c>
      <c r="T1136" s="21" t="e">
        <f ca="1">IF(AND(S1136&lt;&gt; "", COUNTIF(SAP!#REF!,S1136)&gt;0),"Matched", "")</f>
        <v>#REF!</v>
      </c>
    </row>
    <row r="1137" spans="1:20" hidden="1">
      <c r="A1137" s="21">
        <v>11563327</v>
      </c>
      <c r="B1137" s="22">
        <v>43928</v>
      </c>
      <c r="C1137" s="22">
        <v>43928</v>
      </c>
      <c r="D1137" s="21" t="s">
        <v>13</v>
      </c>
      <c r="E1137" s="23">
        <v>0</v>
      </c>
      <c r="F1137" s="23">
        <v>42.04</v>
      </c>
      <c r="G1137" s="23">
        <v>0</v>
      </c>
      <c r="H1137" s="23">
        <v>977966.44</v>
      </c>
      <c r="I1137" s="21" t="s">
        <v>14</v>
      </c>
      <c r="J1137" s="21" t="s">
        <v>15</v>
      </c>
      <c r="K1137" s="21" t="str">
        <f t="shared" si="55"/>
        <v/>
      </c>
      <c r="L1137" s="21" t="e">
        <f ca="1">IF(AND(K1137&lt;&gt; "", COUNTIF(SAP!#REF!,K1137)&gt;0),"Matched", "")</f>
        <v>#REF!</v>
      </c>
      <c r="M1137" s="21" t="str">
        <f t="shared" si="56"/>
        <v/>
      </c>
      <c r="N1137" s="21" t="e">
        <f ca="1">IF(AND(M1137&lt;&gt; "", COUNTIF(SAP!#REF!,M1137)&gt;0),"Matched", "")</f>
        <v>#REF!</v>
      </c>
      <c r="O1137" s="21" t="str">
        <f t="shared" si="57"/>
        <v/>
      </c>
      <c r="P1137" s="21" t="e">
        <f ca="1">IF(AND(O1137&lt;&gt; "", COUNTIF(SAP!#REF!,O1137)&gt;0),"Matched", "")</f>
        <v>#REF!</v>
      </c>
      <c r="R1137" s="21" t="e">
        <f ca="1">IF(AND(Q1137&lt;&gt; "", COUNTIF(SAP!#REF!,Q1137)&gt;0),"Matched", "")</f>
        <v>#REF!</v>
      </c>
      <c r="S1137" s="21" t="str">
        <f ca="1">IF(AND(D1137="AD", I1137="800TAX  "),"Logic5"&amp;"_"&amp;TEXT(C1137,"dd.mm.yyyy") &amp;"_"&amp; 641.86,"")</f>
        <v>Logic5_07.04.2020_641.86</v>
      </c>
      <c r="T1137" s="21" t="e">
        <f ca="1">IF(AND(S1137&lt;&gt; "", COUNTIF(SAP!#REF!,S1137)&gt;0),"Matched", "")</f>
        <v>#REF!</v>
      </c>
    </row>
    <row r="1138" spans="1:20" hidden="1">
      <c r="A1138" s="21">
        <v>11563327</v>
      </c>
      <c r="B1138" s="22">
        <v>43928</v>
      </c>
      <c r="C1138" s="22">
        <v>43928</v>
      </c>
      <c r="D1138" s="21" t="s">
        <v>13</v>
      </c>
      <c r="E1138" s="23">
        <v>0</v>
      </c>
      <c r="F1138" s="23">
        <v>52.21</v>
      </c>
      <c r="G1138" s="23">
        <v>0</v>
      </c>
      <c r="H1138" s="23">
        <v>977914.23</v>
      </c>
      <c r="I1138" s="21" t="s">
        <v>14</v>
      </c>
      <c r="J1138" s="21" t="s">
        <v>15</v>
      </c>
      <c r="K1138" s="21" t="str">
        <f t="shared" si="55"/>
        <v/>
      </c>
      <c r="L1138" s="21" t="e">
        <f ca="1">IF(AND(K1138&lt;&gt; "", COUNTIF(SAP!#REF!,K1138)&gt;0),"Matched", "")</f>
        <v>#REF!</v>
      </c>
      <c r="M1138" s="21" t="str">
        <f t="shared" si="56"/>
        <v/>
      </c>
      <c r="N1138" s="21" t="e">
        <f ca="1">IF(AND(M1138&lt;&gt; "", COUNTIF(SAP!#REF!,M1138)&gt;0),"Matched", "")</f>
        <v>#REF!</v>
      </c>
      <c r="O1138" s="21" t="str">
        <f t="shared" si="57"/>
        <v/>
      </c>
      <c r="P1138" s="21" t="e">
        <f ca="1">IF(AND(O1138&lt;&gt; "", COUNTIF(SAP!#REF!,O1138)&gt;0),"Matched", "")</f>
        <v>#REF!</v>
      </c>
      <c r="R1138" s="21" t="e">
        <f ca="1">IF(AND(Q1138&lt;&gt; "", COUNTIF(SAP!#REF!,Q1138)&gt;0),"Matched", "")</f>
        <v>#REF!</v>
      </c>
      <c r="S1138" s="21" t="str">
        <f ca="1">IF(AND(D1138="AD", I1138="800TAX  "),"Logic5"&amp;"_"&amp;TEXT(C1138,"dd.mm.yyyy") &amp;"_"&amp; 641.86,"")</f>
        <v>Logic5_07.04.2020_641.86</v>
      </c>
      <c r="T1138" s="21" t="e">
        <f ca="1">IF(AND(S1138&lt;&gt; "", COUNTIF(SAP!#REF!,S1138)&gt;0),"Matched", "")</f>
        <v>#REF!</v>
      </c>
    </row>
    <row r="1139" spans="1:20" hidden="1">
      <c r="A1139" s="21">
        <v>11563327</v>
      </c>
      <c r="B1139" s="22">
        <v>43928</v>
      </c>
      <c r="C1139" s="22">
        <v>43928</v>
      </c>
      <c r="D1139" s="21" t="s">
        <v>13</v>
      </c>
      <c r="E1139" s="23">
        <v>0</v>
      </c>
      <c r="F1139" s="23">
        <v>61.22</v>
      </c>
      <c r="G1139" s="23">
        <v>0</v>
      </c>
      <c r="H1139" s="23">
        <v>977853.01</v>
      </c>
      <c r="I1139" s="21" t="s">
        <v>14</v>
      </c>
      <c r="J1139" s="21" t="s">
        <v>15</v>
      </c>
      <c r="K1139" s="21" t="str">
        <f t="shared" si="55"/>
        <v/>
      </c>
      <c r="L1139" s="21" t="e">
        <f ca="1">IF(AND(K1139&lt;&gt; "", COUNTIF(SAP!#REF!,K1139)&gt;0),"Matched", "")</f>
        <v>#REF!</v>
      </c>
      <c r="M1139" s="21" t="str">
        <f t="shared" si="56"/>
        <v/>
      </c>
      <c r="N1139" s="21" t="e">
        <f ca="1">IF(AND(M1139&lt;&gt; "", COUNTIF(SAP!#REF!,M1139)&gt;0),"Matched", "")</f>
        <v>#REF!</v>
      </c>
      <c r="O1139" s="21" t="str">
        <f t="shared" si="57"/>
        <v/>
      </c>
      <c r="P1139" s="21" t="e">
        <f ca="1">IF(AND(O1139&lt;&gt; "", COUNTIF(SAP!#REF!,O1139)&gt;0),"Matched", "")</f>
        <v>#REF!</v>
      </c>
      <c r="R1139" s="21" t="e">
        <f ca="1">IF(AND(Q1139&lt;&gt; "", COUNTIF(SAP!#REF!,Q1139)&gt;0),"Matched", "")</f>
        <v>#REF!</v>
      </c>
      <c r="S1139" s="21" t="str">
        <f ca="1">IF(AND(D1139="AD", I1139="800TAX  "),"Logic5"&amp;"_"&amp;TEXT(C1139,"dd.mm.yyyy") &amp;"_"&amp; 641.86,"")</f>
        <v>Logic5_07.04.2020_641.86</v>
      </c>
      <c r="T1139" s="21" t="e">
        <f ca="1">IF(AND(S1139&lt;&gt; "", COUNTIF(SAP!#REF!,S1139)&gt;0),"Matched", "")</f>
        <v>#REF!</v>
      </c>
    </row>
    <row r="1140" spans="1:20" hidden="1">
      <c r="A1140" s="21">
        <v>11563327</v>
      </c>
      <c r="B1140" s="22">
        <v>43928</v>
      </c>
      <c r="C1140" s="22">
        <v>43928</v>
      </c>
      <c r="D1140" s="21" t="s">
        <v>13</v>
      </c>
      <c r="E1140" s="23">
        <v>0</v>
      </c>
      <c r="F1140" s="23">
        <v>72.569999999999993</v>
      </c>
      <c r="G1140" s="23">
        <v>0</v>
      </c>
      <c r="H1140" s="23">
        <v>977780.44</v>
      </c>
      <c r="I1140" s="21" t="s">
        <v>14</v>
      </c>
      <c r="J1140" s="21" t="s">
        <v>15</v>
      </c>
      <c r="K1140" s="21" t="str">
        <f t="shared" si="55"/>
        <v/>
      </c>
      <c r="L1140" s="21" t="e">
        <f ca="1">IF(AND(K1140&lt;&gt; "", COUNTIF(SAP!#REF!,K1140)&gt;0),"Matched", "")</f>
        <v>#REF!</v>
      </c>
      <c r="M1140" s="21" t="str">
        <f t="shared" si="56"/>
        <v/>
      </c>
      <c r="N1140" s="21" t="e">
        <f ca="1">IF(AND(M1140&lt;&gt; "", COUNTIF(SAP!#REF!,M1140)&gt;0),"Matched", "")</f>
        <v>#REF!</v>
      </c>
      <c r="O1140" s="21" t="str">
        <f t="shared" si="57"/>
        <v/>
      </c>
      <c r="P1140" s="21" t="e">
        <f ca="1">IF(AND(O1140&lt;&gt; "", COUNTIF(SAP!#REF!,O1140)&gt;0),"Matched", "")</f>
        <v>#REF!</v>
      </c>
      <c r="R1140" s="21" t="e">
        <f ca="1">IF(AND(Q1140&lt;&gt; "", COUNTIF(SAP!#REF!,Q1140)&gt;0),"Matched", "")</f>
        <v>#REF!</v>
      </c>
      <c r="S1140" s="21" t="str">
        <f ca="1">IF(AND(D1140="AD", I1140="800TAX  "),"Logic5"&amp;"_"&amp;TEXT(C1140,"dd.mm.yyyy") &amp;"_"&amp; 641.86,"")</f>
        <v>Logic5_07.04.2020_641.86</v>
      </c>
      <c r="T1140" s="21" t="e">
        <f ca="1">IF(AND(S1140&lt;&gt; "", COUNTIF(SAP!#REF!,S1140)&gt;0),"Matched", "")</f>
        <v>#REF!</v>
      </c>
    </row>
    <row r="1141" spans="1:20" hidden="1">
      <c r="A1141" s="21">
        <v>11563327</v>
      </c>
      <c r="B1141" s="22">
        <v>43928</v>
      </c>
      <c r="C1141" s="22">
        <v>43928</v>
      </c>
      <c r="D1141" s="21" t="s">
        <v>13</v>
      </c>
      <c r="E1141" s="23">
        <v>0</v>
      </c>
      <c r="F1141" s="23">
        <v>98.81</v>
      </c>
      <c r="G1141" s="23">
        <v>0</v>
      </c>
      <c r="H1141" s="23">
        <v>977681.63</v>
      </c>
      <c r="I1141" s="21" t="s">
        <v>14</v>
      </c>
      <c r="J1141" s="21" t="s">
        <v>15</v>
      </c>
      <c r="K1141" s="21" t="str">
        <f t="shared" si="55"/>
        <v/>
      </c>
      <c r="L1141" s="21" t="e">
        <f ca="1">IF(AND(K1141&lt;&gt; "", COUNTIF(SAP!#REF!,K1141)&gt;0),"Matched", "")</f>
        <v>#REF!</v>
      </c>
      <c r="M1141" s="21" t="str">
        <f t="shared" si="56"/>
        <v/>
      </c>
      <c r="N1141" s="21" t="e">
        <f ca="1">IF(AND(M1141&lt;&gt; "", COUNTIF(SAP!#REF!,M1141)&gt;0),"Matched", "")</f>
        <v>#REF!</v>
      </c>
      <c r="O1141" s="21" t="str">
        <f t="shared" si="57"/>
        <v/>
      </c>
      <c r="P1141" s="21" t="e">
        <f ca="1">IF(AND(O1141&lt;&gt; "", COUNTIF(SAP!#REF!,O1141)&gt;0),"Matched", "")</f>
        <v>#REF!</v>
      </c>
      <c r="R1141" s="21" t="e">
        <f ca="1">IF(AND(Q1141&lt;&gt; "", COUNTIF(SAP!#REF!,Q1141)&gt;0),"Matched", "")</f>
        <v>#REF!</v>
      </c>
      <c r="S1141" s="21" t="str">
        <f ca="1">IF(AND(D1141="AD", I1141="800TAX  "),"Logic5"&amp;"_"&amp;TEXT(C1141,"dd.mm.yyyy") &amp;"_"&amp; 641.86,"")</f>
        <v>Logic5_07.04.2020_641.86</v>
      </c>
      <c r="T1141" s="21" t="e">
        <f ca="1">IF(AND(S1141&lt;&gt; "", COUNTIF(SAP!#REF!,S1141)&gt;0),"Matched", "")</f>
        <v>#REF!</v>
      </c>
    </row>
    <row r="1142" spans="1:20" hidden="1">
      <c r="A1142" s="21">
        <v>11563327</v>
      </c>
      <c r="B1142" s="22">
        <v>43928</v>
      </c>
      <c r="C1142" s="22">
        <v>43928</v>
      </c>
      <c r="D1142" s="21" t="s">
        <v>16</v>
      </c>
      <c r="E1142" s="23">
        <v>0</v>
      </c>
      <c r="F1142" s="23">
        <v>977681.63</v>
      </c>
      <c r="G1142" s="23">
        <v>0</v>
      </c>
      <c r="H1142" s="23">
        <v>0</v>
      </c>
      <c r="I1142" s="21" t="s">
        <v>17</v>
      </c>
      <c r="J1142" s="21" t="s">
        <v>18</v>
      </c>
      <c r="K1142" s="21" t="str">
        <f t="shared" si="55"/>
        <v>Logic1_04_977681.63</v>
      </c>
      <c r="L1142" s="21" t="e">
        <f ca="1">IF(AND(K1142&lt;&gt; "", COUNTIF(SAP!#REF!,K1142)&gt;0),"Matched", "")</f>
        <v>#REF!</v>
      </c>
    </row>
    <row r="1143" spans="1:20" hidden="1">
      <c r="A1143" s="21">
        <v>11563327</v>
      </c>
      <c r="B1143" s="22">
        <v>43929</v>
      </c>
      <c r="C1143" s="22">
        <v>43929</v>
      </c>
      <c r="D1143" s="21" t="s">
        <v>10</v>
      </c>
      <c r="E1143" s="23">
        <v>0</v>
      </c>
      <c r="F1143" s="23">
        <v>0</v>
      </c>
      <c r="G1143" s="23">
        <v>56.2</v>
      </c>
      <c r="H1143" s="23">
        <v>56.2</v>
      </c>
      <c r="I1143" s="21" t="s">
        <v>11</v>
      </c>
      <c r="J1143" s="21" t="s">
        <v>12</v>
      </c>
      <c r="K1143" s="21" t="str">
        <f t="shared" si="55"/>
        <v/>
      </c>
      <c r="L1143" s="21" t="e">
        <f ca="1">IF(AND(K1143&lt;&gt; "", COUNTIF(SAP!#REF!,K1143)&gt;0),"Matched", "")</f>
        <v>#REF!</v>
      </c>
      <c r="M1143" s="21" t="str">
        <f t="shared" ref="M1143:M1206" si="58">IF(D1143="TR","Logic2"&amp;"_"&amp;TEXT(C1143,"dd.mm.yyyy") &amp;"_"&amp; F1143,"")</f>
        <v/>
      </c>
      <c r="N1143" s="21" t="e">
        <f ca="1">IF(AND(M1143&lt;&gt; "", COUNTIF(SAP!#REF!,M1143)&gt;0),"Matched", "")</f>
        <v>#REF!</v>
      </c>
      <c r="O1143" s="21" t="str">
        <f t="shared" ref="O1143:O1206" si="59">IF(D1143="AF","Logic3"&amp;"_"&amp;G1143,"")</f>
        <v/>
      </c>
      <c r="P1143" s="21" t="e">
        <f ca="1">IF(AND(O1143&lt;&gt; "", COUNTIF(SAP!#REF!,O1143)&gt;0),"Matched", "")</f>
        <v>#REF!</v>
      </c>
      <c r="Q1143" s="21" t="str">
        <f ca="1">IF(OR(D1143="AC",D1143="TR"),"Logic4"&amp;"_"&amp;TEXT(C1143,"dd.mm.yyyy") &amp;"_"&amp; 898478.88,"")</f>
        <v>Logic4_08.04.2020_898478.88</v>
      </c>
      <c r="R1143" s="21" t="e">
        <f ca="1">IF(AND(Q1143&lt;&gt; "", COUNTIF(SAP!#REF!,Q1143)&gt;0),"Matched", "")</f>
        <v>#REF!</v>
      </c>
    </row>
    <row r="1144" spans="1:20" hidden="1">
      <c r="A1144" s="21">
        <v>11563327</v>
      </c>
      <c r="B1144" s="22">
        <v>43929</v>
      </c>
      <c r="C1144" s="22">
        <v>43929</v>
      </c>
      <c r="D1144" s="21" t="s">
        <v>10</v>
      </c>
      <c r="E1144" s="23">
        <v>0</v>
      </c>
      <c r="F1144" s="23">
        <v>0</v>
      </c>
      <c r="G1144" s="23">
        <v>122.18</v>
      </c>
      <c r="H1144" s="23">
        <v>178.38</v>
      </c>
      <c r="I1144" s="21" t="s">
        <v>11</v>
      </c>
      <c r="J1144" s="21" t="s">
        <v>12</v>
      </c>
      <c r="K1144" s="21" t="str">
        <f t="shared" si="55"/>
        <v/>
      </c>
      <c r="L1144" s="21" t="e">
        <f ca="1">IF(AND(K1144&lt;&gt; "", COUNTIF(SAP!#REF!,K1144)&gt;0),"Matched", "")</f>
        <v>#REF!</v>
      </c>
      <c r="M1144" s="21" t="str">
        <f t="shared" si="58"/>
        <v/>
      </c>
      <c r="N1144" s="21" t="e">
        <f ca="1">IF(AND(M1144&lt;&gt; "", COUNTIF(SAP!#REF!,M1144)&gt;0),"Matched", "")</f>
        <v>#REF!</v>
      </c>
      <c r="O1144" s="21" t="str">
        <f t="shared" si="59"/>
        <v/>
      </c>
      <c r="P1144" s="21" t="e">
        <f ca="1">IF(AND(O1144&lt;&gt; "", COUNTIF(SAP!#REF!,O1144)&gt;0),"Matched", "")</f>
        <v>#REF!</v>
      </c>
      <c r="Q1144" s="21" t="str">
        <f ca="1">IF(OR(D1144="AC",D1144="TR"),"Logic4"&amp;"_"&amp;TEXT(C1144,"dd.mm.yyyy") &amp;"_"&amp; 898478.88,"")</f>
        <v>Logic4_08.04.2020_898478.88</v>
      </c>
      <c r="R1144" s="21" t="e">
        <f ca="1">IF(AND(Q1144&lt;&gt; "", COUNTIF(SAP!#REF!,Q1144)&gt;0),"Matched", "")</f>
        <v>#REF!</v>
      </c>
    </row>
    <row r="1145" spans="1:20" hidden="1">
      <c r="A1145" s="21">
        <v>11563327</v>
      </c>
      <c r="B1145" s="22">
        <v>43929</v>
      </c>
      <c r="C1145" s="22">
        <v>43929</v>
      </c>
      <c r="D1145" s="21" t="s">
        <v>10</v>
      </c>
      <c r="E1145" s="23">
        <v>0</v>
      </c>
      <c r="F1145" s="23">
        <v>0</v>
      </c>
      <c r="G1145" s="23">
        <v>450</v>
      </c>
      <c r="H1145" s="23">
        <v>628.38</v>
      </c>
      <c r="I1145" s="21" t="s">
        <v>11</v>
      </c>
      <c r="J1145" s="21" t="s">
        <v>12</v>
      </c>
      <c r="K1145" s="21" t="str">
        <f t="shared" si="55"/>
        <v/>
      </c>
      <c r="L1145" s="21" t="e">
        <f ca="1">IF(AND(K1145&lt;&gt; "", COUNTIF(SAP!#REF!,K1145)&gt;0),"Matched", "")</f>
        <v>#REF!</v>
      </c>
      <c r="M1145" s="21" t="str">
        <f t="shared" si="58"/>
        <v/>
      </c>
      <c r="N1145" s="21" t="e">
        <f ca="1">IF(AND(M1145&lt;&gt; "", COUNTIF(SAP!#REF!,M1145)&gt;0),"Matched", "")</f>
        <v>#REF!</v>
      </c>
      <c r="O1145" s="21" t="str">
        <f t="shared" si="59"/>
        <v/>
      </c>
      <c r="P1145" s="21" t="e">
        <f ca="1">IF(AND(O1145&lt;&gt; "", COUNTIF(SAP!#REF!,O1145)&gt;0),"Matched", "")</f>
        <v>#REF!</v>
      </c>
      <c r="Q1145" s="21" t="str">
        <f ca="1">IF(OR(D1145="AC",D1145="TR"),"Logic4"&amp;"_"&amp;TEXT(C1145,"dd.mm.yyyy") &amp;"_"&amp; 898478.88,"")</f>
        <v>Logic4_08.04.2020_898478.88</v>
      </c>
      <c r="R1145" s="21" t="e">
        <f ca="1">IF(AND(Q1145&lt;&gt; "", COUNTIF(SAP!#REF!,Q1145)&gt;0),"Matched", "")</f>
        <v>#REF!</v>
      </c>
    </row>
    <row r="1146" spans="1:20" hidden="1">
      <c r="A1146" s="21">
        <v>11563327</v>
      </c>
      <c r="B1146" s="22">
        <v>43929</v>
      </c>
      <c r="C1146" s="22">
        <v>43929</v>
      </c>
      <c r="D1146" s="21" t="s">
        <v>10</v>
      </c>
      <c r="E1146" s="23">
        <v>0</v>
      </c>
      <c r="F1146" s="23">
        <v>0</v>
      </c>
      <c r="G1146" s="23">
        <v>500</v>
      </c>
      <c r="H1146" s="23">
        <v>1128.3800000000001</v>
      </c>
      <c r="I1146" s="21" t="s">
        <v>11</v>
      </c>
      <c r="J1146" s="21" t="s">
        <v>12</v>
      </c>
      <c r="K1146" s="21" t="str">
        <f t="shared" si="55"/>
        <v/>
      </c>
      <c r="L1146" s="21" t="e">
        <f ca="1">IF(AND(K1146&lt;&gt; "", COUNTIF(SAP!#REF!,K1146)&gt;0),"Matched", "")</f>
        <v>#REF!</v>
      </c>
      <c r="M1146" s="21" t="str">
        <f t="shared" si="58"/>
        <v/>
      </c>
      <c r="N1146" s="21" t="e">
        <f ca="1">IF(AND(M1146&lt;&gt; "", COUNTIF(SAP!#REF!,M1146)&gt;0),"Matched", "")</f>
        <v>#REF!</v>
      </c>
      <c r="O1146" s="21" t="str">
        <f t="shared" si="59"/>
        <v/>
      </c>
      <c r="P1146" s="21" t="e">
        <f ca="1">IF(AND(O1146&lt;&gt; "", COUNTIF(SAP!#REF!,O1146)&gt;0),"Matched", "")</f>
        <v>#REF!</v>
      </c>
      <c r="Q1146" s="21" t="str">
        <f ca="1">IF(OR(D1146="AC",D1146="TR"),"Logic4"&amp;"_"&amp;TEXT(C1146,"dd.mm.yyyy") &amp;"_"&amp; 898478.88,"")</f>
        <v>Logic4_08.04.2020_898478.88</v>
      </c>
      <c r="R1146" s="21" t="e">
        <f ca="1">IF(AND(Q1146&lt;&gt; "", COUNTIF(SAP!#REF!,Q1146)&gt;0),"Matched", "")</f>
        <v>#REF!</v>
      </c>
    </row>
    <row r="1147" spans="1:20" hidden="1">
      <c r="A1147" s="21">
        <v>11563327</v>
      </c>
      <c r="B1147" s="22">
        <v>43929</v>
      </c>
      <c r="C1147" s="22">
        <v>43929</v>
      </c>
      <c r="D1147" s="21" t="s">
        <v>10</v>
      </c>
      <c r="E1147" s="23">
        <v>0</v>
      </c>
      <c r="F1147" s="23">
        <v>0</v>
      </c>
      <c r="G1147" s="23">
        <v>529.29999999999995</v>
      </c>
      <c r="H1147" s="23">
        <v>1657.68</v>
      </c>
      <c r="I1147" s="21" t="s">
        <v>11</v>
      </c>
      <c r="J1147" s="21" t="s">
        <v>12</v>
      </c>
      <c r="K1147" s="21" t="str">
        <f t="shared" si="55"/>
        <v/>
      </c>
      <c r="L1147" s="21" t="e">
        <f ca="1">IF(AND(K1147&lt;&gt; "", COUNTIF(SAP!#REF!,K1147)&gt;0),"Matched", "")</f>
        <v>#REF!</v>
      </c>
      <c r="M1147" s="21" t="str">
        <f t="shared" si="58"/>
        <v/>
      </c>
      <c r="N1147" s="21" t="e">
        <f ca="1">IF(AND(M1147&lt;&gt; "", COUNTIF(SAP!#REF!,M1147)&gt;0),"Matched", "")</f>
        <v>#REF!</v>
      </c>
      <c r="O1147" s="21" t="str">
        <f t="shared" si="59"/>
        <v/>
      </c>
      <c r="P1147" s="21" t="e">
        <f ca="1">IF(AND(O1147&lt;&gt; "", COUNTIF(SAP!#REF!,O1147)&gt;0),"Matched", "")</f>
        <v>#REF!</v>
      </c>
      <c r="Q1147" s="21" t="str">
        <f ca="1">IF(OR(D1147="AC",D1147="TR"),"Logic4"&amp;"_"&amp;TEXT(C1147,"dd.mm.yyyy") &amp;"_"&amp; 898478.88,"")</f>
        <v>Logic4_08.04.2020_898478.88</v>
      </c>
      <c r="R1147" s="21" t="e">
        <f ca="1">IF(AND(Q1147&lt;&gt; "", COUNTIF(SAP!#REF!,Q1147)&gt;0),"Matched", "")</f>
        <v>#REF!</v>
      </c>
    </row>
    <row r="1148" spans="1:20" hidden="1">
      <c r="A1148" s="21">
        <v>11563327</v>
      </c>
      <c r="B1148" s="22">
        <v>43929</v>
      </c>
      <c r="C1148" s="22">
        <v>43929</v>
      </c>
      <c r="D1148" s="21" t="s">
        <v>10</v>
      </c>
      <c r="E1148" s="23">
        <v>0</v>
      </c>
      <c r="F1148" s="23">
        <v>0</v>
      </c>
      <c r="G1148" s="23">
        <v>550</v>
      </c>
      <c r="H1148" s="23">
        <v>2207.6799999999998</v>
      </c>
      <c r="I1148" s="21" t="s">
        <v>11</v>
      </c>
      <c r="J1148" s="21" t="s">
        <v>12</v>
      </c>
      <c r="K1148" s="21" t="str">
        <f t="shared" si="55"/>
        <v/>
      </c>
      <c r="L1148" s="21" t="e">
        <f ca="1">IF(AND(K1148&lt;&gt; "", COUNTIF(SAP!#REF!,K1148)&gt;0),"Matched", "")</f>
        <v>#REF!</v>
      </c>
      <c r="M1148" s="21" t="str">
        <f t="shared" si="58"/>
        <v/>
      </c>
      <c r="N1148" s="21" t="e">
        <f ca="1">IF(AND(M1148&lt;&gt; "", COUNTIF(SAP!#REF!,M1148)&gt;0),"Matched", "")</f>
        <v>#REF!</v>
      </c>
      <c r="O1148" s="21" t="str">
        <f t="shared" si="59"/>
        <v/>
      </c>
      <c r="P1148" s="21" t="e">
        <f ca="1">IF(AND(O1148&lt;&gt; "", COUNTIF(SAP!#REF!,O1148)&gt;0),"Matched", "")</f>
        <v>#REF!</v>
      </c>
      <c r="Q1148" s="21" t="str">
        <f ca="1">IF(OR(D1148="AC",D1148="TR"),"Logic4"&amp;"_"&amp;TEXT(C1148,"dd.mm.yyyy") &amp;"_"&amp; 898478.88,"")</f>
        <v>Logic4_08.04.2020_898478.88</v>
      </c>
      <c r="R1148" s="21" t="e">
        <f ca="1">IF(AND(Q1148&lt;&gt; "", COUNTIF(SAP!#REF!,Q1148)&gt;0),"Matched", "")</f>
        <v>#REF!</v>
      </c>
    </row>
    <row r="1149" spans="1:20" hidden="1">
      <c r="A1149" s="21">
        <v>11563327</v>
      </c>
      <c r="B1149" s="22">
        <v>43929</v>
      </c>
      <c r="C1149" s="22">
        <v>43929</v>
      </c>
      <c r="D1149" s="21" t="s">
        <v>10</v>
      </c>
      <c r="E1149" s="23">
        <v>0</v>
      </c>
      <c r="F1149" s="23">
        <v>0</v>
      </c>
      <c r="G1149" s="23">
        <v>620</v>
      </c>
      <c r="H1149" s="23">
        <v>2827.68</v>
      </c>
      <c r="I1149" s="21" t="s">
        <v>11</v>
      </c>
      <c r="J1149" s="21" t="s">
        <v>12</v>
      </c>
      <c r="K1149" s="21" t="str">
        <f t="shared" si="55"/>
        <v/>
      </c>
      <c r="L1149" s="21" t="e">
        <f ca="1">IF(AND(K1149&lt;&gt; "", COUNTIF(SAP!#REF!,K1149)&gt;0),"Matched", "")</f>
        <v>#REF!</v>
      </c>
      <c r="M1149" s="21" t="str">
        <f t="shared" si="58"/>
        <v/>
      </c>
      <c r="N1149" s="21" t="e">
        <f ca="1">IF(AND(M1149&lt;&gt; "", COUNTIF(SAP!#REF!,M1149)&gt;0),"Matched", "")</f>
        <v>#REF!</v>
      </c>
      <c r="O1149" s="21" t="str">
        <f t="shared" si="59"/>
        <v/>
      </c>
      <c r="P1149" s="21" t="e">
        <f ca="1">IF(AND(O1149&lt;&gt; "", COUNTIF(SAP!#REF!,O1149)&gt;0),"Matched", "")</f>
        <v>#REF!</v>
      </c>
      <c r="Q1149" s="21" t="str">
        <f ca="1">IF(OR(D1149="AC",D1149="TR"),"Logic4"&amp;"_"&amp;TEXT(C1149,"dd.mm.yyyy") &amp;"_"&amp; 898478.88,"")</f>
        <v>Logic4_08.04.2020_898478.88</v>
      </c>
      <c r="R1149" s="21" t="e">
        <f ca="1">IF(AND(Q1149&lt;&gt; "", COUNTIF(SAP!#REF!,Q1149)&gt;0),"Matched", "")</f>
        <v>#REF!</v>
      </c>
    </row>
    <row r="1150" spans="1:20" hidden="1">
      <c r="A1150" s="21">
        <v>11563327</v>
      </c>
      <c r="B1150" s="22">
        <v>43929</v>
      </c>
      <c r="C1150" s="22">
        <v>43929</v>
      </c>
      <c r="D1150" s="21" t="s">
        <v>10</v>
      </c>
      <c r="E1150" s="23">
        <v>0</v>
      </c>
      <c r="F1150" s="23">
        <v>0</v>
      </c>
      <c r="G1150" s="23">
        <v>670</v>
      </c>
      <c r="H1150" s="23">
        <v>3497.68</v>
      </c>
      <c r="I1150" s="21" t="s">
        <v>11</v>
      </c>
      <c r="J1150" s="21" t="s">
        <v>12</v>
      </c>
      <c r="K1150" s="21" t="str">
        <f t="shared" si="55"/>
        <v/>
      </c>
      <c r="L1150" s="21" t="e">
        <f ca="1">IF(AND(K1150&lt;&gt; "", COUNTIF(SAP!#REF!,K1150)&gt;0),"Matched", "")</f>
        <v>#REF!</v>
      </c>
      <c r="M1150" s="21" t="str">
        <f t="shared" si="58"/>
        <v/>
      </c>
      <c r="N1150" s="21" t="e">
        <f ca="1">IF(AND(M1150&lt;&gt; "", COUNTIF(SAP!#REF!,M1150)&gt;0),"Matched", "")</f>
        <v>#REF!</v>
      </c>
      <c r="O1150" s="21" t="str">
        <f t="shared" si="59"/>
        <v/>
      </c>
      <c r="P1150" s="21" t="e">
        <f ca="1">IF(AND(O1150&lt;&gt; "", COUNTIF(SAP!#REF!,O1150)&gt;0),"Matched", "")</f>
        <v>#REF!</v>
      </c>
      <c r="Q1150" s="21" t="str">
        <f ca="1">IF(OR(D1150="AC",D1150="TR"),"Logic4"&amp;"_"&amp;TEXT(C1150,"dd.mm.yyyy") &amp;"_"&amp; 898478.88,"")</f>
        <v>Logic4_08.04.2020_898478.88</v>
      </c>
      <c r="R1150" s="21" t="e">
        <f ca="1">IF(AND(Q1150&lt;&gt; "", COUNTIF(SAP!#REF!,Q1150)&gt;0),"Matched", "")</f>
        <v>#REF!</v>
      </c>
    </row>
    <row r="1151" spans="1:20" hidden="1">
      <c r="A1151" s="21">
        <v>11563327</v>
      </c>
      <c r="B1151" s="22">
        <v>43929</v>
      </c>
      <c r="C1151" s="22">
        <v>43929</v>
      </c>
      <c r="D1151" s="21" t="s">
        <v>10</v>
      </c>
      <c r="E1151" s="23">
        <v>0</v>
      </c>
      <c r="F1151" s="23">
        <v>0</v>
      </c>
      <c r="G1151" s="23">
        <v>716</v>
      </c>
      <c r="H1151" s="23">
        <v>4213.68</v>
      </c>
      <c r="I1151" s="21" t="s">
        <v>11</v>
      </c>
      <c r="J1151" s="21" t="s">
        <v>12</v>
      </c>
      <c r="K1151" s="21" t="str">
        <f t="shared" si="55"/>
        <v/>
      </c>
      <c r="L1151" s="21" t="e">
        <f ca="1">IF(AND(K1151&lt;&gt; "", COUNTIF(SAP!#REF!,K1151)&gt;0),"Matched", "")</f>
        <v>#REF!</v>
      </c>
      <c r="M1151" s="21" t="str">
        <f t="shared" si="58"/>
        <v/>
      </c>
      <c r="N1151" s="21" t="e">
        <f ca="1">IF(AND(M1151&lt;&gt; "", COUNTIF(SAP!#REF!,M1151)&gt;0),"Matched", "")</f>
        <v>#REF!</v>
      </c>
      <c r="O1151" s="21" t="str">
        <f t="shared" si="59"/>
        <v/>
      </c>
      <c r="P1151" s="21" t="e">
        <f ca="1">IF(AND(O1151&lt;&gt; "", COUNTIF(SAP!#REF!,O1151)&gt;0),"Matched", "")</f>
        <v>#REF!</v>
      </c>
      <c r="Q1151" s="21" t="str">
        <f ca="1">IF(OR(D1151="AC",D1151="TR"),"Logic4"&amp;"_"&amp;TEXT(C1151,"dd.mm.yyyy") &amp;"_"&amp; 898478.88,"")</f>
        <v>Logic4_08.04.2020_898478.88</v>
      </c>
      <c r="R1151" s="21" t="e">
        <f ca="1">IF(AND(Q1151&lt;&gt; "", COUNTIF(SAP!#REF!,Q1151)&gt;0),"Matched", "")</f>
        <v>#REF!</v>
      </c>
    </row>
    <row r="1152" spans="1:20" hidden="1">
      <c r="A1152" s="21">
        <v>11563327</v>
      </c>
      <c r="B1152" s="22">
        <v>43929</v>
      </c>
      <c r="C1152" s="22">
        <v>43929</v>
      </c>
      <c r="D1152" s="21" t="s">
        <v>10</v>
      </c>
      <c r="E1152" s="23">
        <v>0</v>
      </c>
      <c r="F1152" s="23">
        <v>0</v>
      </c>
      <c r="G1152" s="23">
        <v>810</v>
      </c>
      <c r="H1152" s="23">
        <v>5023.68</v>
      </c>
      <c r="I1152" s="21" t="s">
        <v>11</v>
      </c>
      <c r="J1152" s="21" t="s">
        <v>12</v>
      </c>
      <c r="K1152" s="21" t="str">
        <f t="shared" si="55"/>
        <v/>
      </c>
      <c r="L1152" s="21" t="e">
        <f ca="1">IF(AND(K1152&lt;&gt; "", COUNTIF(SAP!#REF!,K1152)&gt;0),"Matched", "")</f>
        <v>#REF!</v>
      </c>
      <c r="M1152" s="21" t="str">
        <f t="shared" si="58"/>
        <v/>
      </c>
      <c r="N1152" s="21" t="e">
        <f ca="1">IF(AND(M1152&lt;&gt; "", COUNTIF(SAP!#REF!,M1152)&gt;0),"Matched", "")</f>
        <v>#REF!</v>
      </c>
      <c r="O1152" s="21" t="str">
        <f t="shared" si="59"/>
        <v/>
      </c>
      <c r="P1152" s="21" t="e">
        <f ca="1">IF(AND(O1152&lt;&gt; "", COUNTIF(SAP!#REF!,O1152)&gt;0),"Matched", "")</f>
        <v>#REF!</v>
      </c>
      <c r="Q1152" s="21" t="str">
        <f ca="1">IF(OR(D1152="AC",D1152="TR"),"Logic4"&amp;"_"&amp;TEXT(C1152,"dd.mm.yyyy") &amp;"_"&amp; 898478.88,"")</f>
        <v>Logic4_08.04.2020_898478.88</v>
      </c>
      <c r="R1152" s="21" t="e">
        <f ca="1">IF(AND(Q1152&lt;&gt; "", COUNTIF(SAP!#REF!,Q1152)&gt;0),"Matched", "")</f>
        <v>#REF!</v>
      </c>
    </row>
    <row r="1153" spans="1:18" hidden="1">
      <c r="A1153" s="21">
        <v>11563327</v>
      </c>
      <c r="B1153" s="22">
        <v>43929</v>
      </c>
      <c r="C1153" s="22">
        <v>43929</v>
      </c>
      <c r="D1153" s="21" t="s">
        <v>10</v>
      </c>
      <c r="E1153" s="23">
        <v>0</v>
      </c>
      <c r="F1153" s="23">
        <v>0</v>
      </c>
      <c r="G1153" s="23">
        <v>870</v>
      </c>
      <c r="H1153" s="23">
        <v>5893.68</v>
      </c>
      <c r="I1153" s="21" t="s">
        <v>11</v>
      </c>
      <c r="J1153" s="21" t="s">
        <v>12</v>
      </c>
      <c r="K1153" s="21" t="str">
        <f t="shared" si="55"/>
        <v/>
      </c>
      <c r="L1153" s="21" t="e">
        <f ca="1">IF(AND(K1153&lt;&gt; "", COUNTIF(SAP!#REF!,K1153)&gt;0),"Matched", "")</f>
        <v>#REF!</v>
      </c>
      <c r="M1153" s="21" t="str">
        <f t="shared" si="58"/>
        <v/>
      </c>
      <c r="N1153" s="21" t="e">
        <f ca="1">IF(AND(M1153&lt;&gt; "", COUNTIF(SAP!#REF!,M1153)&gt;0),"Matched", "")</f>
        <v>#REF!</v>
      </c>
      <c r="O1153" s="21" t="str">
        <f t="shared" si="59"/>
        <v/>
      </c>
      <c r="P1153" s="21" t="e">
        <f ca="1">IF(AND(O1153&lt;&gt; "", COUNTIF(SAP!#REF!,O1153)&gt;0),"Matched", "")</f>
        <v>#REF!</v>
      </c>
      <c r="Q1153" s="21" t="str">
        <f ca="1">IF(OR(D1153="AC",D1153="TR"),"Logic4"&amp;"_"&amp;TEXT(C1153,"dd.mm.yyyy") &amp;"_"&amp; 898478.88,"")</f>
        <v>Logic4_08.04.2020_898478.88</v>
      </c>
      <c r="R1153" s="21" t="e">
        <f ca="1">IF(AND(Q1153&lt;&gt; "", COUNTIF(SAP!#REF!,Q1153)&gt;0),"Matched", "")</f>
        <v>#REF!</v>
      </c>
    </row>
    <row r="1154" spans="1:18" hidden="1">
      <c r="A1154" s="21">
        <v>11563327</v>
      </c>
      <c r="B1154" s="22">
        <v>43929</v>
      </c>
      <c r="C1154" s="22">
        <v>43929</v>
      </c>
      <c r="D1154" s="21" t="s">
        <v>10</v>
      </c>
      <c r="E1154" s="23">
        <v>0</v>
      </c>
      <c r="F1154" s="23">
        <v>0</v>
      </c>
      <c r="G1154" s="23">
        <v>901.5</v>
      </c>
      <c r="H1154" s="23">
        <v>6795.18</v>
      </c>
      <c r="I1154" s="21" t="s">
        <v>11</v>
      </c>
      <c r="J1154" s="21" t="s">
        <v>12</v>
      </c>
      <c r="K1154" s="21" t="str">
        <f t="shared" si="55"/>
        <v/>
      </c>
      <c r="L1154" s="21" t="e">
        <f ca="1">IF(AND(K1154&lt;&gt; "", COUNTIF(SAP!#REF!,K1154)&gt;0),"Matched", "")</f>
        <v>#REF!</v>
      </c>
      <c r="M1154" s="21" t="str">
        <f t="shared" si="58"/>
        <v/>
      </c>
      <c r="N1154" s="21" t="e">
        <f ca="1">IF(AND(M1154&lt;&gt; "", COUNTIF(SAP!#REF!,M1154)&gt;0),"Matched", "")</f>
        <v>#REF!</v>
      </c>
      <c r="O1154" s="21" t="str">
        <f t="shared" si="59"/>
        <v/>
      </c>
      <c r="P1154" s="21" t="e">
        <f ca="1">IF(AND(O1154&lt;&gt; "", COUNTIF(SAP!#REF!,O1154)&gt;0),"Matched", "")</f>
        <v>#REF!</v>
      </c>
      <c r="Q1154" s="21" t="str">
        <f ca="1">IF(OR(D1154="AC",D1154="TR"),"Logic4"&amp;"_"&amp;TEXT(C1154,"dd.mm.yyyy") &amp;"_"&amp; 898478.88,"")</f>
        <v>Logic4_08.04.2020_898478.88</v>
      </c>
      <c r="R1154" s="21" t="e">
        <f ca="1">IF(AND(Q1154&lt;&gt; "", COUNTIF(SAP!#REF!,Q1154)&gt;0),"Matched", "")</f>
        <v>#REF!</v>
      </c>
    </row>
    <row r="1155" spans="1:18" hidden="1">
      <c r="A1155" s="21">
        <v>11563327</v>
      </c>
      <c r="B1155" s="22">
        <v>43929</v>
      </c>
      <c r="C1155" s="22">
        <v>43929</v>
      </c>
      <c r="D1155" s="21" t="s">
        <v>10</v>
      </c>
      <c r="E1155" s="23">
        <v>0</v>
      </c>
      <c r="F1155" s="23">
        <v>0</v>
      </c>
      <c r="G1155" s="23">
        <v>980</v>
      </c>
      <c r="H1155" s="23">
        <v>7775.18</v>
      </c>
      <c r="I1155" s="21" t="s">
        <v>11</v>
      </c>
      <c r="J1155" s="21" t="s">
        <v>12</v>
      </c>
      <c r="K1155" s="21" t="str">
        <f t="shared" ref="K1155:K1218" si="60">IF(D1155="TF","Logic1"&amp;"_"&amp;TEXT(C1155, "mm") &amp;"_"&amp; F1155,"")</f>
        <v/>
      </c>
      <c r="L1155" s="21" t="e">
        <f ca="1">IF(AND(K1155&lt;&gt; "", COUNTIF(SAP!#REF!,K1155)&gt;0),"Matched", "")</f>
        <v>#REF!</v>
      </c>
      <c r="M1155" s="21" t="str">
        <f t="shared" si="58"/>
        <v/>
      </c>
      <c r="N1155" s="21" t="e">
        <f ca="1">IF(AND(M1155&lt;&gt; "", COUNTIF(SAP!#REF!,M1155)&gt;0),"Matched", "")</f>
        <v>#REF!</v>
      </c>
      <c r="O1155" s="21" t="str">
        <f t="shared" si="59"/>
        <v/>
      </c>
      <c r="P1155" s="21" t="e">
        <f ca="1">IF(AND(O1155&lt;&gt; "", COUNTIF(SAP!#REF!,O1155)&gt;0),"Matched", "")</f>
        <v>#REF!</v>
      </c>
      <c r="Q1155" s="21" t="str">
        <f ca="1">IF(OR(D1155="AC",D1155="TR"),"Logic4"&amp;"_"&amp;TEXT(C1155,"dd.mm.yyyy") &amp;"_"&amp; 898478.88,"")</f>
        <v>Logic4_08.04.2020_898478.88</v>
      </c>
      <c r="R1155" s="21" t="e">
        <f ca="1">IF(AND(Q1155&lt;&gt; "", COUNTIF(SAP!#REF!,Q1155)&gt;0),"Matched", "")</f>
        <v>#REF!</v>
      </c>
    </row>
    <row r="1156" spans="1:18" hidden="1">
      <c r="A1156" s="21">
        <v>11563327</v>
      </c>
      <c r="B1156" s="22">
        <v>43929</v>
      </c>
      <c r="C1156" s="22">
        <v>43929</v>
      </c>
      <c r="D1156" s="21" t="s">
        <v>10</v>
      </c>
      <c r="E1156" s="23">
        <v>0</v>
      </c>
      <c r="F1156" s="23">
        <v>0</v>
      </c>
      <c r="G1156" s="23">
        <v>1000</v>
      </c>
      <c r="H1156" s="23">
        <v>8775.18</v>
      </c>
      <c r="I1156" s="21" t="s">
        <v>11</v>
      </c>
      <c r="J1156" s="21" t="s">
        <v>12</v>
      </c>
      <c r="K1156" s="21" t="str">
        <f t="shared" si="60"/>
        <v/>
      </c>
      <c r="L1156" s="21" t="e">
        <f ca="1">IF(AND(K1156&lt;&gt; "", COUNTIF(SAP!#REF!,K1156)&gt;0),"Matched", "")</f>
        <v>#REF!</v>
      </c>
      <c r="M1156" s="21" t="str">
        <f t="shared" si="58"/>
        <v/>
      </c>
      <c r="N1156" s="21" t="e">
        <f ca="1">IF(AND(M1156&lt;&gt; "", COUNTIF(SAP!#REF!,M1156)&gt;0),"Matched", "")</f>
        <v>#REF!</v>
      </c>
      <c r="O1156" s="21" t="str">
        <f t="shared" si="59"/>
        <v/>
      </c>
      <c r="P1156" s="21" t="e">
        <f ca="1">IF(AND(O1156&lt;&gt; "", COUNTIF(SAP!#REF!,O1156)&gt;0),"Matched", "")</f>
        <v>#REF!</v>
      </c>
      <c r="Q1156" s="21" t="str">
        <f ca="1">IF(OR(D1156="AC",D1156="TR"),"Logic4"&amp;"_"&amp;TEXT(C1156,"dd.mm.yyyy") &amp;"_"&amp; 898478.88,"")</f>
        <v>Logic4_08.04.2020_898478.88</v>
      </c>
      <c r="R1156" s="21" t="e">
        <f ca="1">IF(AND(Q1156&lt;&gt; "", COUNTIF(SAP!#REF!,Q1156)&gt;0),"Matched", "")</f>
        <v>#REF!</v>
      </c>
    </row>
    <row r="1157" spans="1:18" hidden="1">
      <c r="A1157" s="21">
        <v>11563327</v>
      </c>
      <c r="B1157" s="22">
        <v>43929</v>
      </c>
      <c r="C1157" s="22">
        <v>43929</v>
      </c>
      <c r="D1157" s="21" t="s">
        <v>10</v>
      </c>
      <c r="E1157" s="23">
        <v>0</v>
      </c>
      <c r="F1157" s="23">
        <v>0</v>
      </c>
      <c r="G1157" s="23">
        <v>1071.5999999999999</v>
      </c>
      <c r="H1157" s="23">
        <v>9846.7800000000007</v>
      </c>
      <c r="I1157" s="21" t="s">
        <v>11</v>
      </c>
      <c r="J1157" s="21" t="s">
        <v>12</v>
      </c>
      <c r="K1157" s="21" t="str">
        <f t="shared" si="60"/>
        <v/>
      </c>
      <c r="L1157" s="21" t="e">
        <f ca="1">IF(AND(K1157&lt;&gt; "", COUNTIF(SAP!#REF!,K1157)&gt;0),"Matched", "")</f>
        <v>#REF!</v>
      </c>
      <c r="M1157" s="21" t="str">
        <f t="shared" si="58"/>
        <v/>
      </c>
      <c r="N1157" s="21" t="e">
        <f ca="1">IF(AND(M1157&lt;&gt; "", COUNTIF(SAP!#REF!,M1157)&gt;0),"Matched", "")</f>
        <v>#REF!</v>
      </c>
      <c r="O1157" s="21" t="str">
        <f t="shared" si="59"/>
        <v/>
      </c>
      <c r="P1157" s="21" t="e">
        <f ca="1">IF(AND(O1157&lt;&gt; "", COUNTIF(SAP!#REF!,O1157)&gt;0),"Matched", "")</f>
        <v>#REF!</v>
      </c>
      <c r="Q1157" s="21" t="str">
        <f ca="1">IF(OR(D1157="AC",D1157="TR"),"Logic4"&amp;"_"&amp;TEXT(C1157,"dd.mm.yyyy") &amp;"_"&amp; 898478.88,"")</f>
        <v>Logic4_08.04.2020_898478.88</v>
      </c>
      <c r="R1157" s="21" t="e">
        <f ca="1">IF(AND(Q1157&lt;&gt; "", COUNTIF(SAP!#REF!,Q1157)&gt;0),"Matched", "")</f>
        <v>#REF!</v>
      </c>
    </row>
    <row r="1158" spans="1:18" hidden="1">
      <c r="A1158" s="21">
        <v>11563327</v>
      </c>
      <c r="B1158" s="22">
        <v>43929</v>
      </c>
      <c r="C1158" s="22">
        <v>43929</v>
      </c>
      <c r="D1158" s="21" t="s">
        <v>10</v>
      </c>
      <c r="E1158" s="23">
        <v>0</v>
      </c>
      <c r="F1158" s="23">
        <v>0</v>
      </c>
      <c r="G1158" s="23">
        <v>1094.4000000000001</v>
      </c>
      <c r="H1158" s="23">
        <v>10941.18</v>
      </c>
      <c r="I1158" s="21" t="s">
        <v>11</v>
      </c>
      <c r="J1158" s="21" t="s">
        <v>12</v>
      </c>
      <c r="K1158" s="21" t="str">
        <f t="shared" si="60"/>
        <v/>
      </c>
      <c r="L1158" s="21" t="e">
        <f ca="1">IF(AND(K1158&lt;&gt; "", COUNTIF(SAP!#REF!,K1158)&gt;0),"Matched", "")</f>
        <v>#REF!</v>
      </c>
      <c r="M1158" s="21" t="str">
        <f t="shared" si="58"/>
        <v/>
      </c>
      <c r="N1158" s="21" t="e">
        <f ca="1">IF(AND(M1158&lt;&gt; "", COUNTIF(SAP!#REF!,M1158)&gt;0),"Matched", "")</f>
        <v>#REF!</v>
      </c>
      <c r="O1158" s="21" t="str">
        <f t="shared" si="59"/>
        <v/>
      </c>
      <c r="P1158" s="21" t="e">
        <f ca="1">IF(AND(O1158&lt;&gt; "", COUNTIF(SAP!#REF!,O1158)&gt;0),"Matched", "")</f>
        <v>#REF!</v>
      </c>
      <c r="Q1158" s="21" t="str">
        <f ca="1">IF(OR(D1158="AC",D1158="TR"),"Logic4"&amp;"_"&amp;TEXT(C1158,"dd.mm.yyyy") &amp;"_"&amp; 898478.88,"")</f>
        <v>Logic4_08.04.2020_898478.88</v>
      </c>
      <c r="R1158" s="21" t="e">
        <f ca="1">IF(AND(Q1158&lt;&gt; "", COUNTIF(SAP!#REF!,Q1158)&gt;0),"Matched", "")</f>
        <v>#REF!</v>
      </c>
    </row>
    <row r="1159" spans="1:18" hidden="1">
      <c r="A1159" s="21">
        <v>11563327</v>
      </c>
      <c r="B1159" s="22">
        <v>43929</v>
      </c>
      <c r="C1159" s="22">
        <v>43929</v>
      </c>
      <c r="D1159" s="21" t="s">
        <v>10</v>
      </c>
      <c r="E1159" s="23">
        <v>0</v>
      </c>
      <c r="F1159" s="23">
        <v>0</v>
      </c>
      <c r="G1159" s="23">
        <v>1100</v>
      </c>
      <c r="H1159" s="23">
        <v>12041.18</v>
      </c>
      <c r="I1159" s="21" t="s">
        <v>11</v>
      </c>
      <c r="J1159" s="21" t="s">
        <v>12</v>
      </c>
      <c r="K1159" s="21" t="str">
        <f t="shared" si="60"/>
        <v/>
      </c>
      <c r="L1159" s="21" t="e">
        <f ca="1">IF(AND(K1159&lt;&gt; "", COUNTIF(SAP!#REF!,K1159)&gt;0),"Matched", "")</f>
        <v>#REF!</v>
      </c>
      <c r="M1159" s="21" t="str">
        <f t="shared" si="58"/>
        <v/>
      </c>
      <c r="N1159" s="21" t="e">
        <f ca="1">IF(AND(M1159&lt;&gt; "", COUNTIF(SAP!#REF!,M1159)&gt;0),"Matched", "")</f>
        <v>#REF!</v>
      </c>
      <c r="O1159" s="21" t="str">
        <f t="shared" si="59"/>
        <v/>
      </c>
      <c r="P1159" s="21" t="e">
        <f ca="1">IF(AND(O1159&lt;&gt; "", COUNTIF(SAP!#REF!,O1159)&gt;0),"Matched", "")</f>
        <v>#REF!</v>
      </c>
      <c r="Q1159" s="21" t="str">
        <f ca="1">IF(OR(D1159="AC",D1159="TR"),"Logic4"&amp;"_"&amp;TEXT(C1159,"dd.mm.yyyy") &amp;"_"&amp; 898478.88,"")</f>
        <v>Logic4_08.04.2020_898478.88</v>
      </c>
      <c r="R1159" s="21" t="e">
        <f ca="1">IF(AND(Q1159&lt;&gt; "", COUNTIF(SAP!#REF!,Q1159)&gt;0),"Matched", "")</f>
        <v>#REF!</v>
      </c>
    </row>
    <row r="1160" spans="1:18" hidden="1">
      <c r="A1160" s="21">
        <v>11563327</v>
      </c>
      <c r="B1160" s="22">
        <v>43929</v>
      </c>
      <c r="C1160" s="22">
        <v>43929</v>
      </c>
      <c r="D1160" s="21" t="s">
        <v>10</v>
      </c>
      <c r="E1160" s="23">
        <v>0</v>
      </c>
      <c r="F1160" s="23">
        <v>0</v>
      </c>
      <c r="G1160" s="23">
        <v>1110</v>
      </c>
      <c r="H1160" s="23">
        <v>13151.18</v>
      </c>
      <c r="I1160" s="21" t="s">
        <v>11</v>
      </c>
      <c r="J1160" s="21" t="s">
        <v>12</v>
      </c>
      <c r="K1160" s="21" t="str">
        <f t="shared" si="60"/>
        <v/>
      </c>
      <c r="L1160" s="21" t="e">
        <f ca="1">IF(AND(K1160&lt;&gt; "", COUNTIF(SAP!#REF!,K1160)&gt;0),"Matched", "")</f>
        <v>#REF!</v>
      </c>
      <c r="M1160" s="21" t="str">
        <f t="shared" si="58"/>
        <v/>
      </c>
      <c r="N1160" s="21" t="e">
        <f ca="1">IF(AND(M1160&lt;&gt; "", COUNTIF(SAP!#REF!,M1160)&gt;0),"Matched", "")</f>
        <v>#REF!</v>
      </c>
      <c r="O1160" s="21" t="str">
        <f t="shared" si="59"/>
        <v/>
      </c>
      <c r="P1160" s="21" t="e">
        <f ca="1">IF(AND(O1160&lt;&gt; "", COUNTIF(SAP!#REF!,O1160)&gt;0),"Matched", "")</f>
        <v>#REF!</v>
      </c>
      <c r="Q1160" s="21" t="str">
        <f ca="1">IF(OR(D1160="AC",D1160="TR"),"Logic4"&amp;"_"&amp;TEXT(C1160,"dd.mm.yyyy") &amp;"_"&amp; 898478.88,"")</f>
        <v>Logic4_08.04.2020_898478.88</v>
      </c>
      <c r="R1160" s="21" t="e">
        <f ca="1">IF(AND(Q1160&lt;&gt; "", COUNTIF(SAP!#REF!,Q1160)&gt;0),"Matched", "")</f>
        <v>#REF!</v>
      </c>
    </row>
    <row r="1161" spans="1:18" hidden="1">
      <c r="A1161" s="21">
        <v>11563327</v>
      </c>
      <c r="B1161" s="22">
        <v>43929</v>
      </c>
      <c r="C1161" s="22">
        <v>43929</v>
      </c>
      <c r="D1161" s="21" t="s">
        <v>10</v>
      </c>
      <c r="E1161" s="23">
        <v>0</v>
      </c>
      <c r="F1161" s="23">
        <v>0</v>
      </c>
      <c r="G1161" s="23">
        <v>1130</v>
      </c>
      <c r="H1161" s="23">
        <v>14281.18</v>
      </c>
      <c r="I1161" s="21" t="s">
        <v>11</v>
      </c>
      <c r="J1161" s="21" t="s">
        <v>12</v>
      </c>
      <c r="K1161" s="21" t="str">
        <f t="shared" si="60"/>
        <v/>
      </c>
      <c r="L1161" s="21" t="e">
        <f ca="1">IF(AND(K1161&lt;&gt; "", COUNTIF(SAP!#REF!,K1161)&gt;0),"Matched", "")</f>
        <v>#REF!</v>
      </c>
      <c r="M1161" s="21" t="str">
        <f t="shared" si="58"/>
        <v/>
      </c>
      <c r="N1161" s="21" t="e">
        <f ca="1">IF(AND(M1161&lt;&gt; "", COUNTIF(SAP!#REF!,M1161)&gt;0),"Matched", "")</f>
        <v>#REF!</v>
      </c>
      <c r="O1161" s="21" t="str">
        <f t="shared" si="59"/>
        <v/>
      </c>
      <c r="P1161" s="21" t="e">
        <f ca="1">IF(AND(O1161&lt;&gt; "", COUNTIF(SAP!#REF!,O1161)&gt;0),"Matched", "")</f>
        <v>#REF!</v>
      </c>
      <c r="Q1161" s="21" t="str">
        <f ca="1">IF(OR(D1161="AC",D1161="TR"),"Logic4"&amp;"_"&amp;TEXT(C1161,"dd.mm.yyyy") &amp;"_"&amp; 898478.88,"")</f>
        <v>Logic4_08.04.2020_898478.88</v>
      </c>
      <c r="R1161" s="21" t="e">
        <f ca="1">IF(AND(Q1161&lt;&gt; "", COUNTIF(SAP!#REF!,Q1161)&gt;0),"Matched", "")</f>
        <v>#REF!</v>
      </c>
    </row>
    <row r="1162" spans="1:18" hidden="1">
      <c r="A1162" s="21">
        <v>11563327</v>
      </c>
      <c r="B1162" s="22">
        <v>43929</v>
      </c>
      <c r="C1162" s="22">
        <v>43929</v>
      </c>
      <c r="D1162" s="21" t="s">
        <v>10</v>
      </c>
      <c r="E1162" s="23">
        <v>0</v>
      </c>
      <c r="F1162" s="23">
        <v>0</v>
      </c>
      <c r="G1162" s="23">
        <v>1170</v>
      </c>
      <c r="H1162" s="23">
        <v>15451.18</v>
      </c>
      <c r="I1162" s="21" t="s">
        <v>11</v>
      </c>
      <c r="J1162" s="21" t="s">
        <v>12</v>
      </c>
      <c r="K1162" s="21" t="str">
        <f t="shared" si="60"/>
        <v/>
      </c>
      <c r="L1162" s="21" t="e">
        <f ca="1">IF(AND(K1162&lt;&gt; "", COUNTIF(SAP!#REF!,K1162)&gt;0),"Matched", "")</f>
        <v>#REF!</v>
      </c>
      <c r="M1162" s="21" t="str">
        <f t="shared" si="58"/>
        <v/>
      </c>
      <c r="N1162" s="21" t="e">
        <f ca="1">IF(AND(M1162&lt;&gt; "", COUNTIF(SAP!#REF!,M1162)&gt;0),"Matched", "")</f>
        <v>#REF!</v>
      </c>
      <c r="O1162" s="21" t="str">
        <f t="shared" si="59"/>
        <v/>
      </c>
      <c r="P1162" s="21" t="e">
        <f ca="1">IF(AND(O1162&lt;&gt; "", COUNTIF(SAP!#REF!,O1162)&gt;0),"Matched", "")</f>
        <v>#REF!</v>
      </c>
      <c r="Q1162" s="21" t="str">
        <f ca="1">IF(OR(D1162="AC",D1162="TR"),"Logic4"&amp;"_"&amp;TEXT(C1162,"dd.mm.yyyy") &amp;"_"&amp; 898478.88,"")</f>
        <v>Logic4_08.04.2020_898478.88</v>
      </c>
      <c r="R1162" s="21" t="e">
        <f ca="1">IF(AND(Q1162&lt;&gt; "", COUNTIF(SAP!#REF!,Q1162)&gt;0),"Matched", "")</f>
        <v>#REF!</v>
      </c>
    </row>
    <row r="1163" spans="1:18" hidden="1">
      <c r="A1163" s="21">
        <v>11563327</v>
      </c>
      <c r="B1163" s="22">
        <v>43929</v>
      </c>
      <c r="C1163" s="22">
        <v>43929</v>
      </c>
      <c r="D1163" s="21" t="s">
        <v>10</v>
      </c>
      <c r="E1163" s="23">
        <v>0</v>
      </c>
      <c r="F1163" s="23">
        <v>0</v>
      </c>
      <c r="G1163" s="23">
        <v>1180</v>
      </c>
      <c r="H1163" s="23">
        <v>16631.18</v>
      </c>
      <c r="I1163" s="21" t="s">
        <v>11</v>
      </c>
      <c r="J1163" s="21" t="s">
        <v>12</v>
      </c>
      <c r="K1163" s="21" t="str">
        <f t="shared" si="60"/>
        <v/>
      </c>
      <c r="L1163" s="21" t="e">
        <f ca="1">IF(AND(K1163&lt;&gt; "", COUNTIF(SAP!#REF!,K1163)&gt;0),"Matched", "")</f>
        <v>#REF!</v>
      </c>
      <c r="M1163" s="21" t="str">
        <f t="shared" si="58"/>
        <v/>
      </c>
      <c r="N1163" s="21" t="e">
        <f ca="1">IF(AND(M1163&lt;&gt; "", COUNTIF(SAP!#REF!,M1163)&gt;0),"Matched", "")</f>
        <v>#REF!</v>
      </c>
      <c r="O1163" s="21" t="str">
        <f t="shared" si="59"/>
        <v/>
      </c>
      <c r="P1163" s="21" t="e">
        <f ca="1">IF(AND(O1163&lt;&gt; "", COUNTIF(SAP!#REF!,O1163)&gt;0),"Matched", "")</f>
        <v>#REF!</v>
      </c>
      <c r="Q1163" s="21" t="str">
        <f ca="1">IF(OR(D1163="AC",D1163="TR"),"Logic4"&amp;"_"&amp;TEXT(C1163,"dd.mm.yyyy") &amp;"_"&amp; 898478.88,"")</f>
        <v>Logic4_08.04.2020_898478.88</v>
      </c>
      <c r="R1163" s="21" t="e">
        <f ca="1">IF(AND(Q1163&lt;&gt; "", COUNTIF(SAP!#REF!,Q1163)&gt;0),"Matched", "")</f>
        <v>#REF!</v>
      </c>
    </row>
    <row r="1164" spans="1:18" hidden="1">
      <c r="A1164" s="21">
        <v>11563327</v>
      </c>
      <c r="B1164" s="22">
        <v>43929</v>
      </c>
      <c r="C1164" s="22">
        <v>43929</v>
      </c>
      <c r="D1164" s="21" t="s">
        <v>10</v>
      </c>
      <c r="E1164" s="23">
        <v>0</v>
      </c>
      <c r="F1164" s="23">
        <v>0</v>
      </c>
      <c r="G1164" s="23">
        <v>1180</v>
      </c>
      <c r="H1164" s="23">
        <v>17811.18</v>
      </c>
      <c r="I1164" s="21" t="s">
        <v>11</v>
      </c>
      <c r="J1164" s="21" t="s">
        <v>12</v>
      </c>
      <c r="K1164" s="21" t="str">
        <f t="shared" si="60"/>
        <v/>
      </c>
      <c r="L1164" s="21" t="e">
        <f ca="1">IF(AND(K1164&lt;&gt; "", COUNTIF(SAP!#REF!,K1164)&gt;0),"Matched", "")</f>
        <v>#REF!</v>
      </c>
      <c r="M1164" s="21" t="str">
        <f t="shared" si="58"/>
        <v/>
      </c>
      <c r="N1164" s="21" t="e">
        <f ca="1">IF(AND(M1164&lt;&gt; "", COUNTIF(SAP!#REF!,M1164)&gt;0),"Matched", "")</f>
        <v>#REF!</v>
      </c>
      <c r="O1164" s="21" t="str">
        <f t="shared" si="59"/>
        <v/>
      </c>
      <c r="P1164" s="21" t="e">
        <f ca="1">IF(AND(O1164&lt;&gt; "", COUNTIF(SAP!#REF!,O1164)&gt;0),"Matched", "")</f>
        <v>#REF!</v>
      </c>
      <c r="Q1164" s="21" t="str">
        <f ca="1">IF(OR(D1164="AC",D1164="TR"),"Logic4"&amp;"_"&amp;TEXT(C1164,"dd.mm.yyyy") &amp;"_"&amp; 898478.88,"")</f>
        <v>Logic4_08.04.2020_898478.88</v>
      </c>
      <c r="R1164" s="21" t="e">
        <f ca="1">IF(AND(Q1164&lt;&gt; "", COUNTIF(SAP!#REF!,Q1164)&gt;0),"Matched", "")</f>
        <v>#REF!</v>
      </c>
    </row>
    <row r="1165" spans="1:18" hidden="1">
      <c r="A1165" s="21">
        <v>11563327</v>
      </c>
      <c r="B1165" s="22">
        <v>43929</v>
      </c>
      <c r="C1165" s="22">
        <v>43929</v>
      </c>
      <c r="D1165" s="21" t="s">
        <v>10</v>
      </c>
      <c r="E1165" s="23">
        <v>0</v>
      </c>
      <c r="F1165" s="23">
        <v>0</v>
      </c>
      <c r="G1165" s="23">
        <v>1200</v>
      </c>
      <c r="H1165" s="23">
        <v>19011.18</v>
      </c>
      <c r="I1165" s="21" t="s">
        <v>11</v>
      </c>
      <c r="J1165" s="21" t="s">
        <v>12</v>
      </c>
      <c r="K1165" s="21" t="str">
        <f t="shared" si="60"/>
        <v/>
      </c>
      <c r="L1165" s="21" t="e">
        <f ca="1">IF(AND(K1165&lt;&gt; "", COUNTIF(SAP!#REF!,K1165)&gt;0),"Matched", "")</f>
        <v>#REF!</v>
      </c>
      <c r="M1165" s="21" t="str">
        <f t="shared" si="58"/>
        <v/>
      </c>
      <c r="N1165" s="21" t="e">
        <f ca="1">IF(AND(M1165&lt;&gt; "", COUNTIF(SAP!#REF!,M1165)&gt;0),"Matched", "")</f>
        <v>#REF!</v>
      </c>
      <c r="O1165" s="21" t="str">
        <f t="shared" si="59"/>
        <v/>
      </c>
      <c r="P1165" s="21" t="e">
        <f ca="1">IF(AND(O1165&lt;&gt; "", COUNTIF(SAP!#REF!,O1165)&gt;0),"Matched", "")</f>
        <v>#REF!</v>
      </c>
      <c r="Q1165" s="21" t="str">
        <f ca="1">IF(OR(D1165="AC",D1165="TR"),"Logic4"&amp;"_"&amp;TEXT(C1165,"dd.mm.yyyy") &amp;"_"&amp; 898478.88,"")</f>
        <v>Logic4_08.04.2020_898478.88</v>
      </c>
      <c r="R1165" s="21" t="e">
        <f ca="1">IF(AND(Q1165&lt;&gt; "", COUNTIF(SAP!#REF!,Q1165)&gt;0),"Matched", "")</f>
        <v>#REF!</v>
      </c>
    </row>
    <row r="1166" spans="1:18" hidden="1">
      <c r="A1166" s="21">
        <v>11563327</v>
      </c>
      <c r="B1166" s="22">
        <v>43929</v>
      </c>
      <c r="C1166" s="22">
        <v>43929</v>
      </c>
      <c r="D1166" s="21" t="s">
        <v>10</v>
      </c>
      <c r="E1166" s="23">
        <v>0</v>
      </c>
      <c r="F1166" s="23">
        <v>0</v>
      </c>
      <c r="G1166" s="23">
        <v>1305.5</v>
      </c>
      <c r="H1166" s="23">
        <v>20316.68</v>
      </c>
      <c r="I1166" s="21" t="s">
        <v>11</v>
      </c>
      <c r="J1166" s="21" t="s">
        <v>12</v>
      </c>
      <c r="K1166" s="21" t="str">
        <f t="shared" si="60"/>
        <v/>
      </c>
      <c r="L1166" s="21" t="e">
        <f ca="1">IF(AND(K1166&lt;&gt; "", COUNTIF(SAP!#REF!,K1166)&gt;0),"Matched", "")</f>
        <v>#REF!</v>
      </c>
      <c r="M1166" s="21" t="str">
        <f t="shared" si="58"/>
        <v/>
      </c>
      <c r="N1166" s="21" t="e">
        <f ca="1">IF(AND(M1166&lt;&gt; "", COUNTIF(SAP!#REF!,M1166)&gt;0),"Matched", "")</f>
        <v>#REF!</v>
      </c>
      <c r="O1166" s="21" t="str">
        <f t="shared" si="59"/>
        <v/>
      </c>
      <c r="P1166" s="21" t="e">
        <f ca="1">IF(AND(O1166&lt;&gt; "", COUNTIF(SAP!#REF!,O1166)&gt;0),"Matched", "")</f>
        <v>#REF!</v>
      </c>
      <c r="Q1166" s="21" t="str">
        <f ca="1">IF(OR(D1166="AC",D1166="TR"),"Logic4"&amp;"_"&amp;TEXT(C1166,"dd.mm.yyyy") &amp;"_"&amp; 898478.88,"")</f>
        <v>Logic4_08.04.2020_898478.88</v>
      </c>
      <c r="R1166" s="21" t="e">
        <f ca="1">IF(AND(Q1166&lt;&gt; "", COUNTIF(SAP!#REF!,Q1166)&gt;0),"Matched", "")</f>
        <v>#REF!</v>
      </c>
    </row>
    <row r="1167" spans="1:18" hidden="1">
      <c r="A1167" s="21">
        <v>11563327</v>
      </c>
      <c r="B1167" s="22">
        <v>43929</v>
      </c>
      <c r="C1167" s="22">
        <v>43929</v>
      </c>
      <c r="D1167" s="21" t="s">
        <v>10</v>
      </c>
      <c r="E1167" s="23">
        <v>0</v>
      </c>
      <c r="F1167" s="23">
        <v>0</v>
      </c>
      <c r="G1167" s="23">
        <v>1370</v>
      </c>
      <c r="H1167" s="23">
        <v>21686.68</v>
      </c>
      <c r="I1167" s="21" t="s">
        <v>11</v>
      </c>
      <c r="J1167" s="21" t="s">
        <v>12</v>
      </c>
      <c r="K1167" s="21" t="str">
        <f t="shared" si="60"/>
        <v/>
      </c>
      <c r="L1167" s="21" t="e">
        <f ca="1">IF(AND(K1167&lt;&gt; "", COUNTIF(SAP!#REF!,K1167)&gt;0),"Matched", "")</f>
        <v>#REF!</v>
      </c>
      <c r="M1167" s="21" t="str">
        <f t="shared" si="58"/>
        <v/>
      </c>
      <c r="N1167" s="21" t="e">
        <f ca="1">IF(AND(M1167&lt;&gt; "", COUNTIF(SAP!#REF!,M1167)&gt;0),"Matched", "")</f>
        <v>#REF!</v>
      </c>
      <c r="O1167" s="21" t="str">
        <f t="shared" si="59"/>
        <v/>
      </c>
      <c r="P1167" s="21" t="e">
        <f ca="1">IF(AND(O1167&lt;&gt; "", COUNTIF(SAP!#REF!,O1167)&gt;0),"Matched", "")</f>
        <v>#REF!</v>
      </c>
      <c r="Q1167" s="21" t="str">
        <f ca="1">IF(OR(D1167="AC",D1167="TR"),"Logic4"&amp;"_"&amp;TEXT(C1167,"dd.mm.yyyy") &amp;"_"&amp; 898478.88,"")</f>
        <v>Logic4_08.04.2020_898478.88</v>
      </c>
      <c r="R1167" s="21" t="e">
        <f ca="1">IF(AND(Q1167&lt;&gt; "", COUNTIF(SAP!#REF!,Q1167)&gt;0),"Matched", "")</f>
        <v>#REF!</v>
      </c>
    </row>
    <row r="1168" spans="1:18" hidden="1">
      <c r="A1168" s="21">
        <v>11563327</v>
      </c>
      <c r="B1168" s="22">
        <v>43929</v>
      </c>
      <c r="C1168" s="22">
        <v>43929</v>
      </c>
      <c r="D1168" s="21" t="s">
        <v>10</v>
      </c>
      <c r="E1168" s="23">
        <v>0</v>
      </c>
      <c r="F1168" s="23">
        <v>0</v>
      </c>
      <c r="G1168" s="23">
        <v>1380</v>
      </c>
      <c r="H1168" s="23">
        <v>23066.68</v>
      </c>
      <c r="I1168" s="21" t="s">
        <v>11</v>
      </c>
      <c r="J1168" s="21" t="s">
        <v>12</v>
      </c>
      <c r="K1168" s="21" t="str">
        <f t="shared" si="60"/>
        <v/>
      </c>
      <c r="L1168" s="21" t="e">
        <f ca="1">IF(AND(K1168&lt;&gt; "", COUNTIF(SAP!#REF!,K1168)&gt;0),"Matched", "")</f>
        <v>#REF!</v>
      </c>
      <c r="M1168" s="21" t="str">
        <f t="shared" si="58"/>
        <v/>
      </c>
      <c r="N1168" s="21" t="e">
        <f ca="1">IF(AND(M1168&lt;&gt; "", COUNTIF(SAP!#REF!,M1168)&gt;0),"Matched", "")</f>
        <v>#REF!</v>
      </c>
      <c r="O1168" s="21" t="str">
        <f t="shared" si="59"/>
        <v/>
      </c>
      <c r="P1168" s="21" t="e">
        <f ca="1">IF(AND(O1168&lt;&gt; "", COUNTIF(SAP!#REF!,O1168)&gt;0),"Matched", "")</f>
        <v>#REF!</v>
      </c>
      <c r="Q1168" s="21" t="str">
        <f ca="1">IF(OR(D1168="AC",D1168="TR"),"Logic4"&amp;"_"&amp;TEXT(C1168,"dd.mm.yyyy") &amp;"_"&amp; 898478.88,"")</f>
        <v>Logic4_08.04.2020_898478.88</v>
      </c>
      <c r="R1168" s="21" t="e">
        <f ca="1">IF(AND(Q1168&lt;&gt; "", COUNTIF(SAP!#REF!,Q1168)&gt;0),"Matched", "")</f>
        <v>#REF!</v>
      </c>
    </row>
    <row r="1169" spans="1:18" hidden="1">
      <c r="A1169" s="21">
        <v>11563327</v>
      </c>
      <c r="B1169" s="22">
        <v>43929</v>
      </c>
      <c r="C1169" s="22">
        <v>43929</v>
      </c>
      <c r="D1169" s="21" t="s">
        <v>10</v>
      </c>
      <c r="E1169" s="23">
        <v>0</v>
      </c>
      <c r="F1169" s="23">
        <v>0</v>
      </c>
      <c r="G1169" s="23">
        <v>1400</v>
      </c>
      <c r="H1169" s="23">
        <v>24466.68</v>
      </c>
      <c r="I1169" s="21" t="s">
        <v>11</v>
      </c>
      <c r="J1169" s="21" t="s">
        <v>12</v>
      </c>
      <c r="K1169" s="21" t="str">
        <f t="shared" si="60"/>
        <v/>
      </c>
      <c r="L1169" s="21" t="e">
        <f ca="1">IF(AND(K1169&lt;&gt; "", COUNTIF(SAP!#REF!,K1169)&gt;0),"Matched", "")</f>
        <v>#REF!</v>
      </c>
      <c r="M1169" s="21" t="str">
        <f t="shared" si="58"/>
        <v/>
      </c>
      <c r="N1169" s="21" t="e">
        <f ca="1">IF(AND(M1169&lt;&gt; "", COUNTIF(SAP!#REF!,M1169)&gt;0),"Matched", "")</f>
        <v>#REF!</v>
      </c>
      <c r="O1169" s="21" t="str">
        <f t="shared" si="59"/>
        <v/>
      </c>
      <c r="P1169" s="21" t="e">
        <f ca="1">IF(AND(O1169&lt;&gt; "", COUNTIF(SAP!#REF!,O1169)&gt;0),"Matched", "")</f>
        <v>#REF!</v>
      </c>
      <c r="Q1169" s="21" t="str">
        <f ca="1">IF(OR(D1169="AC",D1169="TR"),"Logic4"&amp;"_"&amp;TEXT(C1169,"dd.mm.yyyy") &amp;"_"&amp; 898478.88,"")</f>
        <v>Logic4_08.04.2020_898478.88</v>
      </c>
      <c r="R1169" s="21" t="e">
        <f ca="1">IF(AND(Q1169&lt;&gt; "", COUNTIF(SAP!#REF!,Q1169)&gt;0),"Matched", "")</f>
        <v>#REF!</v>
      </c>
    </row>
    <row r="1170" spans="1:18" hidden="1">
      <c r="A1170" s="21">
        <v>11563327</v>
      </c>
      <c r="B1170" s="22">
        <v>43929</v>
      </c>
      <c r="C1170" s="22">
        <v>43929</v>
      </c>
      <c r="D1170" s="21" t="s">
        <v>10</v>
      </c>
      <c r="E1170" s="23">
        <v>0</v>
      </c>
      <c r="F1170" s="23">
        <v>0</v>
      </c>
      <c r="G1170" s="23">
        <v>1471</v>
      </c>
      <c r="H1170" s="23">
        <v>25937.68</v>
      </c>
      <c r="I1170" s="21" t="s">
        <v>11</v>
      </c>
      <c r="J1170" s="21" t="s">
        <v>12</v>
      </c>
      <c r="K1170" s="21" t="str">
        <f t="shared" si="60"/>
        <v/>
      </c>
      <c r="L1170" s="21" t="e">
        <f ca="1">IF(AND(K1170&lt;&gt; "", COUNTIF(SAP!#REF!,K1170)&gt;0),"Matched", "")</f>
        <v>#REF!</v>
      </c>
      <c r="M1170" s="21" t="str">
        <f t="shared" si="58"/>
        <v/>
      </c>
      <c r="N1170" s="21" t="e">
        <f ca="1">IF(AND(M1170&lt;&gt; "", COUNTIF(SAP!#REF!,M1170)&gt;0),"Matched", "")</f>
        <v>#REF!</v>
      </c>
      <c r="O1170" s="21" t="str">
        <f t="shared" si="59"/>
        <v/>
      </c>
      <c r="P1170" s="21" t="e">
        <f ca="1">IF(AND(O1170&lt;&gt; "", COUNTIF(SAP!#REF!,O1170)&gt;0),"Matched", "")</f>
        <v>#REF!</v>
      </c>
      <c r="Q1170" s="21" t="str">
        <f ca="1">IF(OR(D1170="AC",D1170="TR"),"Logic4"&amp;"_"&amp;TEXT(C1170,"dd.mm.yyyy") &amp;"_"&amp; 898478.88,"")</f>
        <v>Logic4_08.04.2020_898478.88</v>
      </c>
      <c r="R1170" s="21" t="e">
        <f ca="1">IF(AND(Q1170&lt;&gt; "", COUNTIF(SAP!#REF!,Q1170)&gt;0),"Matched", "")</f>
        <v>#REF!</v>
      </c>
    </row>
    <row r="1171" spans="1:18" hidden="1">
      <c r="A1171" s="21">
        <v>11563327</v>
      </c>
      <c r="B1171" s="22">
        <v>43929</v>
      </c>
      <c r="C1171" s="22">
        <v>43929</v>
      </c>
      <c r="D1171" s="21" t="s">
        <v>10</v>
      </c>
      <c r="E1171" s="23">
        <v>0</v>
      </c>
      <c r="F1171" s="23">
        <v>0</v>
      </c>
      <c r="G1171" s="23">
        <v>1500</v>
      </c>
      <c r="H1171" s="23">
        <v>27437.68</v>
      </c>
      <c r="I1171" s="21" t="s">
        <v>11</v>
      </c>
      <c r="J1171" s="21" t="s">
        <v>12</v>
      </c>
      <c r="K1171" s="21" t="str">
        <f t="shared" si="60"/>
        <v/>
      </c>
      <c r="L1171" s="21" t="e">
        <f ca="1">IF(AND(K1171&lt;&gt; "", COUNTIF(SAP!#REF!,K1171)&gt;0),"Matched", "")</f>
        <v>#REF!</v>
      </c>
      <c r="M1171" s="21" t="str">
        <f t="shared" si="58"/>
        <v/>
      </c>
      <c r="N1171" s="21" t="e">
        <f ca="1">IF(AND(M1171&lt;&gt; "", COUNTIF(SAP!#REF!,M1171)&gt;0),"Matched", "")</f>
        <v>#REF!</v>
      </c>
      <c r="O1171" s="21" t="str">
        <f t="shared" si="59"/>
        <v/>
      </c>
      <c r="P1171" s="21" t="e">
        <f ca="1">IF(AND(O1171&lt;&gt; "", COUNTIF(SAP!#REF!,O1171)&gt;0),"Matched", "")</f>
        <v>#REF!</v>
      </c>
      <c r="Q1171" s="21" t="str">
        <f ca="1">IF(OR(D1171="AC",D1171="TR"),"Logic4"&amp;"_"&amp;TEXT(C1171,"dd.mm.yyyy") &amp;"_"&amp; 898478.88,"")</f>
        <v>Logic4_08.04.2020_898478.88</v>
      </c>
      <c r="R1171" s="21" t="e">
        <f ca="1">IF(AND(Q1171&lt;&gt; "", COUNTIF(SAP!#REF!,Q1171)&gt;0),"Matched", "")</f>
        <v>#REF!</v>
      </c>
    </row>
    <row r="1172" spans="1:18" hidden="1">
      <c r="A1172" s="21">
        <v>11563327</v>
      </c>
      <c r="B1172" s="22">
        <v>43929</v>
      </c>
      <c r="C1172" s="22">
        <v>43929</v>
      </c>
      <c r="D1172" s="21" t="s">
        <v>10</v>
      </c>
      <c r="E1172" s="23">
        <v>0</v>
      </c>
      <c r="F1172" s="23">
        <v>0</v>
      </c>
      <c r="G1172" s="23">
        <v>1500</v>
      </c>
      <c r="H1172" s="23">
        <v>28937.68</v>
      </c>
      <c r="I1172" s="21" t="s">
        <v>11</v>
      </c>
      <c r="J1172" s="21" t="s">
        <v>12</v>
      </c>
      <c r="K1172" s="21" t="str">
        <f t="shared" si="60"/>
        <v/>
      </c>
      <c r="L1172" s="21" t="e">
        <f ca="1">IF(AND(K1172&lt;&gt; "", COUNTIF(SAP!#REF!,K1172)&gt;0),"Matched", "")</f>
        <v>#REF!</v>
      </c>
      <c r="M1172" s="21" t="str">
        <f t="shared" si="58"/>
        <v/>
      </c>
      <c r="N1172" s="21" t="e">
        <f ca="1">IF(AND(M1172&lt;&gt; "", COUNTIF(SAP!#REF!,M1172)&gt;0),"Matched", "")</f>
        <v>#REF!</v>
      </c>
      <c r="O1172" s="21" t="str">
        <f t="shared" si="59"/>
        <v/>
      </c>
      <c r="P1172" s="21" t="e">
        <f ca="1">IF(AND(O1172&lt;&gt; "", COUNTIF(SAP!#REF!,O1172)&gt;0),"Matched", "")</f>
        <v>#REF!</v>
      </c>
      <c r="Q1172" s="21" t="str">
        <f ca="1">IF(OR(D1172="AC",D1172="TR"),"Logic4"&amp;"_"&amp;TEXT(C1172,"dd.mm.yyyy") &amp;"_"&amp; 898478.88,"")</f>
        <v>Logic4_08.04.2020_898478.88</v>
      </c>
      <c r="R1172" s="21" t="e">
        <f ca="1">IF(AND(Q1172&lt;&gt; "", COUNTIF(SAP!#REF!,Q1172)&gt;0),"Matched", "")</f>
        <v>#REF!</v>
      </c>
    </row>
    <row r="1173" spans="1:18" hidden="1">
      <c r="A1173" s="21">
        <v>11563327</v>
      </c>
      <c r="B1173" s="22">
        <v>43929</v>
      </c>
      <c r="C1173" s="22">
        <v>43929</v>
      </c>
      <c r="D1173" s="21" t="s">
        <v>10</v>
      </c>
      <c r="E1173" s="23">
        <v>0</v>
      </c>
      <c r="F1173" s="23">
        <v>0</v>
      </c>
      <c r="G1173" s="23">
        <v>1530</v>
      </c>
      <c r="H1173" s="23">
        <v>30467.68</v>
      </c>
      <c r="I1173" s="21" t="s">
        <v>11</v>
      </c>
      <c r="J1173" s="21" t="s">
        <v>12</v>
      </c>
      <c r="K1173" s="21" t="str">
        <f t="shared" si="60"/>
        <v/>
      </c>
      <c r="L1173" s="21" t="e">
        <f ca="1">IF(AND(K1173&lt;&gt; "", COUNTIF(SAP!#REF!,K1173)&gt;0),"Matched", "")</f>
        <v>#REF!</v>
      </c>
      <c r="M1173" s="21" t="str">
        <f t="shared" si="58"/>
        <v/>
      </c>
      <c r="N1173" s="21" t="e">
        <f ca="1">IF(AND(M1173&lt;&gt; "", COUNTIF(SAP!#REF!,M1173)&gt;0),"Matched", "")</f>
        <v>#REF!</v>
      </c>
      <c r="O1173" s="21" t="str">
        <f t="shared" si="59"/>
        <v/>
      </c>
      <c r="P1173" s="21" t="e">
        <f ca="1">IF(AND(O1173&lt;&gt; "", COUNTIF(SAP!#REF!,O1173)&gt;0),"Matched", "")</f>
        <v>#REF!</v>
      </c>
      <c r="Q1173" s="21" t="str">
        <f ca="1">IF(OR(D1173="AC",D1173="TR"),"Logic4"&amp;"_"&amp;TEXT(C1173,"dd.mm.yyyy") &amp;"_"&amp; 898478.88,"")</f>
        <v>Logic4_08.04.2020_898478.88</v>
      </c>
      <c r="R1173" s="21" t="e">
        <f ca="1">IF(AND(Q1173&lt;&gt; "", COUNTIF(SAP!#REF!,Q1173)&gt;0),"Matched", "")</f>
        <v>#REF!</v>
      </c>
    </row>
    <row r="1174" spans="1:18" hidden="1">
      <c r="A1174" s="21">
        <v>11563327</v>
      </c>
      <c r="B1174" s="22">
        <v>43929</v>
      </c>
      <c r="C1174" s="22">
        <v>43929</v>
      </c>
      <c r="D1174" s="21" t="s">
        <v>10</v>
      </c>
      <c r="E1174" s="23">
        <v>0</v>
      </c>
      <c r="F1174" s="23">
        <v>0</v>
      </c>
      <c r="G1174" s="23">
        <v>1557.2</v>
      </c>
      <c r="H1174" s="23">
        <v>32024.880000000001</v>
      </c>
      <c r="I1174" s="21" t="s">
        <v>11</v>
      </c>
      <c r="J1174" s="21" t="s">
        <v>12</v>
      </c>
      <c r="K1174" s="21" t="str">
        <f t="shared" si="60"/>
        <v/>
      </c>
      <c r="L1174" s="21" t="e">
        <f ca="1">IF(AND(K1174&lt;&gt; "", COUNTIF(SAP!#REF!,K1174)&gt;0),"Matched", "")</f>
        <v>#REF!</v>
      </c>
      <c r="M1174" s="21" t="str">
        <f t="shared" si="58"/>
        <v/>
      </c>
      <c r="N1174" s="21" t="e">
        <f ca="1">IF(AND(M1174&lt;&gt; "", COUNTIF(SAP!#REF!,M1174)&gt;0),"Matched", "")</f>
        <v>#REF!</v>
      </c>
      <c r="O1174" s="21" t="str">
        <f t="shared" si="59"/>
        <v/>
      </c>
      <c r="P1174" s="21" t="e">
        <f ca="1">IF(AND(O1174&lt;&gt; "", COUNTIF(SAP!#REF!,O1174)&gt;0),"Matched", "")</f>
        <v>#REF!</v>
      </c>
      <c r="Q1174" s="21" t="str">
        <f ca="1">IF(OR(D1174="AC",D1174="TR"),"Logic4"&amp;"_"&amp;TEXT(C1174,"dd.mm.yyyy") &amp;"_"&amp; 898478.88,"")</f>
        <v>Logic4_08.04.2020_898478.88</v>
      </c>
      <c r="R1174" s="21" t="e">
        <f ca="1">IF(AND(Q1174&lt;&gt; "", COUNTIF(SAP!#REF!,Q1174)&gt;0),"Matched", "")</f>
        <v>#REF!</v>
      </c>
    </row>
    <row r="1175" spans="1:18" hidden="1">
      <c r="A1175" s="21">
        <v>11563327</v>
      </c>
      <c r="B1175" s="22">
        <v>43929</v>
      </c>
      <c r="C1175" s="22">
        <v>43929</v>
      </c>
      <c r="D1175" s="21" t="s">
        <v>10</v>
      </c>
      <c r="E1175" s="23">
        <v>0</v>
      </c>
      <c r="F1175" s="23">
        <v>0</v>
      </c>
      <c r="G1175" s="23">
        <v>1583</v>
      </c>
      <c r="H1175" s="23">
        <v>33607.879999999997</v>
      </c>
      <c r="I1175" s="21" t="s">
        <v>11</v>
      </c>
      <c r="J1175" s="21" t="s">
        <v>12</v>
      </c>
      <c r="K1175" s="21" t="str">
        <f t="shared" si="60"/>
        <v/>
      </c>
      <c r="L1175" s="21" t="e">
        <f ca="1">IF(AND(K1175&lt;&gt; "", COUNTIF(SAP!#REF!,K1175)&gt;0),"Matched", "")</f>
        <v>#REF!</v>
      </c>
      <c r="M1175" s="21" t="str">
        <f t="shared" si="58"/>
        <v/>
      </c>
      <c r="N1175" s="21" t="e">
        <f ca="1">IF(AND(M1175&lt;&gt; "", COUNTIF(SAP!#REF!,M1175)&gt;0),"Matched", "")</f>
        <v>#REF!</v>
      </c>
      <c r="O1175" s="21" t="str">
        <f t="shared" si="59"/>
        <v/>
      </c>
      <c r="P1175" s="21" t="e">
        <f ca="1">IF(AND(O1175&lt;&gt; "", COUNTIF(SAP!#REF!,O1175)&gt;0),"Matched", "")</f>
        <v>#REF!</v>
      </c>
      <c r="Q1175" s="21" t="str">
        <f ca="1">IF(OR(D1175="AC",D1175="TR"),"Logic4"&amp;"_"&amp;TEXT(C1175,"dd.mm.yyyy") &amp;"_"&amp; 898478.88,"")</f>
        <v>Logic4_08.04.2020_898478.88</v>
      </c>
      <c r="R1175" s="21" t="e">
        <f ca="1">IF(AND(Q1175&lt;&gt; "", COUNTIF(SAP!#REF!,Q1175)&gt;0),"Matched", "")</f>
        <v>#REF!</v>
      </c>
    </row>
    <row r="1176" spans="1:18" hidden="1">
      <c r="A1176" s="21">
        <v>11563327</v>
      </c>
      <c r="B1176" s="22">
        <v>43929</v>
      </c>
      <c r="C1176" s="22">
        <v>43929</v>
      </c>
      <c r="D1176" s="21" t="s">
        <v>10</v>
      </c>
      <c r="E1176" s="23">
        <v>0</v>
      </c>
      <c r="F1176" s="23">
        <v>0</v>
      </c>
      <c r="G1176" s="23">
        <v>1657</v>
      </c>
      <c r="H1176" s="23">
        <v>35264.879999999997</v>
      </c>
      <c r="I1176" s="21" t="s">
        <v>11</v>
      </c>
      <c r="J1176" s="21" t="s">
        <v>12</v>
      </c>
      <c r="K1176" s="21" t="str">
        <f t="shared" si="60"/>
        <v/>
      </c>
      <c r="L1176" s="21" t="e">
        <f ca="1">IF(AND(K1176&lt;&gt; "", COUNTIF(SAP!#REF!,K1176)&gt;0),"Matched", "")</f>
        <v>#REF!</v>
      </c>
      <c r="M1176" s="21" t="str">
        <f t="shared" si="58"/>
        <v/>
      </c>
      <c r="N1176" s="21" t="e">
        <f ca="1">IF(AND(M1176&lt;&gt; "", COUNTIF(SAP!#REF!,M1176)&gt;0),"Matched", "")</f>
        <v>#REF!</v>
      </c>
      <c r="O1176" s="21" t="str">
        <f t="shared" si="59"/>
        <v/>
      </c>
      <c r="P1176" s="21" t="e">
        <f ca="1">IF(AND(O1176&lt;&gt; "", COUNTIF(SAP!#REF!,O1176)&gt;0),"Matched", "")</f>
        <v>#REF!</v>
      </c>
      <c r="Q1176" s="21" t="str">
        <f ca="1">IF(OR(D1176="AC",D1176="TR"),"Logic4"&amp;"_"&amp;TEXT(C1176,"dd.mm.yyyy") &amp;"_"&amp; 898478.88,"")</f>
        <v>Logic4_08.04.2020_898478.88</v>
      </c>
      <c r="R1176" s="21" t="e">
        <f ca="1">IF(AND(Q1176&lt;&gt; "", COUNTIF(SAP!#REF!,Q1176)&gt;0),"Matched", "")</f>
        <v>#REF!</v>
      </c>
    </row>
    <row r="1177" spans="1:18" hidden="1">
      <c r="A1177" s="21">
        <v>11563327</v>
      </c>
      <c r="B1177" s="22">
        <v>43929</v>
      </c>
      <c r="C1177" s="22">
        <v>43929</v>
      </c>
      <c r="D1177" s="21" t="s">
        <v>10</v>
      </c>
      <c r="E1177" s="23">
        <v>0</v>
      </c>
      <c r="F1177" s="23">
        <v>0</v>
      </c>
      <c r="G1177" s="23">
        <v>1700</v>
      </c>
      <c r="H1177" s="23">
        <v>36964.879999999997</v>
      </c>
      <c r="I1177" s="21" t="s">
        <v>11</v>
      </c>
      <c r="J1177" s="21" t="s">
        <v>12</v>
      </c>
      <c r="K1177" s="21" t="str">
        <f t="shared" si="60"/>
        <v/>
      </c>
      <c r="L1177" s="21" t="e">
        <f ca="1">IF(AND(K1177&lt;&gt; "", COUNTIF(SAP!#REF!,K1177)&gt;0),"Matched", "")</f>
        <v>#REF!</v>
      </c>
      <c r="M1177" s="21" t="str">
        <f t="shared" si="58"/>
        <v/>
      </c>
      <c r="N1177" s="21" t="e">
        <f ca="1">IF(AND(M1177&lt;&gt; "", COUNTIF(SAP!#REF!,M1177)&gt;0),"Matched", "")</f>
        <v>#REF!</v>
      </c>
      <c r="O1177" s="21" t="str">
        <f t="shared" si="59"/>
        <v/>
      </c>
      <c r="P1177" s="21" t="e">
        <f ca="1">IF(AND(O1177&lt;&gt; "", COUNTIF(SAP!#REF!,O1177)&gt;0),"Matched", "")</f>
        <v>#REF!</v>
      </c>
      <c r="Q1177" s="21" t="str">
        <f ca="1">IF(OR(D1177="AC",D1177="TR"),"Logic4"&amp;"_"&amp;TEXT(C1177,"dd.mm.yyyy") &amp;"_"&amp; 898478.88,"")</f>
        <v>Logic4_08.04.2020_898478.88</v>
      </c>
      <c r="R1177" s="21" t="e">
        <f ca="1">IF(AND(Q1177&lt;&gt; "", COUNTIF(SAP!#REF!,Q1177)&gt;0),"Matched", "")</f>
        <v>#REF!</v>
      </c>
    </row>
    <row r="1178" spans="1:18" hidden="1">
      <c r="A1178" s="21">
        <v>11563327</v>
      </c>
      <c r="B1178" s="22">
        <v>43929</v>
      </c>
      <c r="C1178" s="22">
        <v>43929</v>
      </c>
      <c r="D1178" s="21" t="s">
        <v>10</v>
      </c>
      <c r="E1178" s="23">
        <v>0</v>
      </c>
      <c r="F1178" s="23">
        <v>0</v>
      </c>
      <c r="G1178" s="23">
        <v>1819.53</v>
      </c>
      <c r="H1178" s="23">
        <v>38784.410000000003</v>
      </c>
      <c r="I1178" s="21" t="s">
        <v>11</v>
      </c>
      <c r="J1178" s="21" t="s">
        <v>12</v>
      </c>
      <c r="K1178" s="21" t="str">
        <f t="shared" si="60"/>
        <v/>
      </c>
      <c r="L1178" s="21" t="e">
        <f ca="1">IF(AND(K1178&lt;&gt; "", COUNTIF(SAP!#REF!,K1178)&gt;0),"Matched", "")</f>
        <v>#REF!</v>
      </c>
      <c r="M1178" s="21" t="str">
        <f t="shared" si="58"/>
        <v/>
      </c>
      <c r="N1178" s="21" t="e">
        <f ca="1">IF(AND(M1178&lt;&gt; "", COUNTIF(SAP!#REF!,M1178)&gt;0),"Matched", "")</f>
        <v>#REF!</v>
      </c>
      <c r="O1178" s="21" t="str">
        <f t="shared" si="59"/>
        <v/>
      </c>
      <c r="P1178" s="21" t="e">
        <f ca="1">IF(AND(O1178&lt;&gt; "", COUNTIF(SAP!#REF!,O1178)&gt;0),"Matched", "")</f>
        <v>#REF!</v>
      </c>
      <c r="Q1178" s="21" t="str">
        <f ca="1">IF(OR(D1178="AC",D1178="TR"),"Logic4"&amp;"_"&amp;TEXT(C1178,"dd.mm.yyyy") &amp;"_"&amp; 898478.88,"")</f>
        <v>Logic4_08.04.2020_898478.88</v>
      </c>
      <c r="R1178" s="21" t="e">
        <f ca="1">IF(AND(Q1178&lt;&gt; "", COUNTIF(SAP!#REF!,Q1178)&gt;0),"Matched", "")</f>
        <v>#REF!</v>
      </c>
    </row>
    <row r="1179" spans="1:18" hidden="1">
      <c r="A1179" s="21">
        <v>11563327</v>
      </c>
      <c r="B1179" s="22">
        <v>43929</v>
      </c>
      <c r="C1179" s="22">
        <v>43929</v>
      </c>
      <c r="D1179" s="21" t="s">
        <v>10</v>
      </c>
      <c r="E1179" s="23">
        <v>0</v>
      </c>
      <c r="F1179" s="23">
        <v>0</v>
      </c>
      <c r="G1179" s="23">
        <v>1850</v>
      </c>
      <c r="H1179" s="23">
        <v>40634.410000000003</v>
      </c>
      <c r="I1179" s="21" t="s">
        <v>11</v>
      </c>
      <c r="J1179" s="21" t="s">
        <v>12</v>
      </c>
      <c r="K1179" s="21" t="str">
        <f t="shared" si="60"/>
        <v/>
      </c>
      <c r="L1179" s="21" t="e">
        <f ca="1">IF(AND(K1179&lt;&gt; "", COUNTIF(SAP!#REF!,K1179)&gt;0),"Matched", "")</f>
        <v>#REF!</v>
      </c>
      <c r="M1179" s="21" t="str">
        <f t="shared" si="58"/>
        <v/>
      </c>
      <c r="N1179" s="21" t="e">
        <f ca="1">IF(AND(M1179&lt;&gt; "", COUNTIF(SAP!#REF!,M1179)&gt;0),"Matched", "")</f>
        <v>#REF!</v>
      </c>
      <c r="O1179" s="21" t="str">
        <f t="shared" si="59"/>
        <v/>
      </c>
      <c r="P1179" s="21" t="e">
        <f ca="1">IF(AND(O1179&lt;&gt; "", COUNTIF(SAP!#REF!,O1179)&gt;0),"Matched", "")</f>
        <v>#REF!</v>
      </c>
      <c r="Q1179" s="21" t="str">
        <f ca="1">IF(OR(D1179="AC",D1179="TR"),"Logic4"&amp;"_"&amp;TEXT(C1179,"dd.mm.yyyy") &amp;"_"&amp; 898478.88,"")</f>
        <v>Logic4_08.04.2020_898478.88</v>
      </c>
      <c r="R1179" s="21" t="e">
        <f ca="1">IF(AND(Q1179&lt;&gt; "", COUNTIF(SAP!#REF!,Q1179)&gt;0),"Matched", "")</f>
        <v>#REF!</v>
      </c>
    </row>
    <row r="1180" spans="1:18" hidden="1">
      <c r="A1180" s="21">
        <v>11563327</v>
      </c>
      <c r="B1180" s="22">
        <v>43929</v>
      </c>
      <c r="C1180" s="22">
        <v>43929</v>
      </c>
      <c r="D1180" s="21" t="s">
        <v>10</v>
      </c>
      <c r="E1180" s="23">
        <v>0</v>
      </c>
      <c r="F1180" s="23">
        <v>0</v>
      </c>
      <c r="G1180" s="23">
        <v>1850</v>
      </c>
      <c r="H1180" s="23">
        <v>42484.41</v>
      </c>
      <c r="I1180" s="21" t="s">
        <v>11</v>
      </c>
      <c r="J1180" s="21" t="s">
        <v>12</v>
      </c>
      <c r="K1180" s="21" t="str">
        <f t="shared" si="60"/>
        <v/>
      </c>
      <c r="L1180" s="21" t="e">
        <f ca="1">IF(AND(K1180&lt;&gt; "", COUNTIF(SAP!#REF!,K1180)&gt;0),"Matched", "")</f>
        <v>#REF!</v>
      </c>
      <c r="M1180" s="21" t="str">
        <f t="shared" si="58"/>
        <v/>
      </c>
      <c r="N1180" s="21" t="e">
        <f ca="1">IF(AND(M1180&lt;&gt; "", COUNTIF(SAP!#REF!,M1180)&gt;0),"Matched", "")</f>
        <v>#REF!</v>
      </c>
      <c r="O1180" s="21" t="str">
        <f t="shared" si="59"/>
        <v/>
      </c>
      <c r="P1180" s="21" t="e">
        <f ca="1">IF(AND(O1180&lt;&gt; "", COUNTIF(SAP!#REF!,O1180)&gt;0),"Matched", "")</f>
        <v>#REF!</v>
      </c>
      <c r="Q1180" s="21" t="str">
        <f ca="1">IF(OR(D1180="AC",D1180="TR"),"Logic4"&amp;"_"&amp;TEXT(C1180,"dd.mm.yyyy") &amp;"_"&amp; 898478.88,"")</f>
        <v>Logic4_08.04.2020_898478.88</v>
      </c>
      <c r="R1180" s="21" t="e">
        <f ca="1">IF(AND(Q1180&lt;&gt; "", COUNTIF(SAP!#REF!,Q1180)&gt;0),"Matched", "")</f>
        <v>#REF!</v>
      </c>
    </row>
    <row r="1181" spans="1:18" hidden="1">
      <c r="A1181" s="21">
        <v>11563327</v>
      </c>
      <c r="B1181" s="22">
        <v>43929</v>
      </c>
      <c r="C1181" s="22">
        <v>43929</v>
      </c>
      <c r="D1181" s="21" t="s">
        <v>10</v>
      </c>
      <c r="E1181" s="23">
        <v>0</v>
      </c>
      <c r="F1181" s="23">
        <v>0</v>
      </c>
      <c r="G1181" s="23">
        <v>1950</v>
      </c>
      <c r="H1181" s="23">
        <v>44434.41</v>
      </c>
      <c r="I1181" s="21" t="s">
        <v>11</v>
      </c>
      <c r="J1181" s="21" t="s">
        <v>12</v>
      </c>
      <c r="K1181" s="21" t="str">
        <f t="shared" si="60"/>
        <v/>
      </c>
      <c r="L1181" s="21" t="e">
        <f ca="1">IF(AND(K1181&lt;&gt; "", COUNTIF(SAP!#REF!,K1181)&gt;0),"Matched", "")</f>
        <v>#REF!</v>
      </c>
      <c r="M1181" s="21" t="str">
        <f t="shared" si="58"/>
        <v/>
      </c>
      <c r="N1181" s="21" t="e">
        <f ca="1">IF(AND(M1181&lt;&gt; "", COUNTIF(SAP!#REF!,M1181)&gt;0),"Matched", "")</f>
        <v>#REF!</v>
      </c>
      <c r="O1181" s="21" t="str">
        <f t="shared" si="59"/>
        <v/>
      </c>
      <c r="P1181" s="21" t="e">
        <f ca="1">IF(AND(O1181&lt;&gt; "", COUNTIF(SAP!#REF!,O1181)&gt;0),"Matched", "")</f>
        <v>#REF!</v>
      </c>
      <c r="Q1181" s="21" t="str">
        <f ca="1">IF(OR(D1181="AC",D1181="TR"),"Logic4"&amp;"_"&amp;TEXT(C1181,"dd.mm.yyyy") &amp;"_"&amp; 898478.88,"")</f>
        <v>Logic4_08.04.2020_898478.88</v>
      </c>
      <c r="R1181" s="21" t="e">
        <f ca="1">IF(AND(Q1181&lt;&gt; "", COUNTIF(SAP!#REF!,Q1181)&gt;0),"Matched", "")</f>
        <v>#REF!</v>
      </c>
    </row>
    <row r="1182" spans="1:18" hidden="1">
      <c r="A1182" s="21">
        <v>11563327</v>
      </c>
      <c r="B1182" s="22">
        <v>43929</v>
      </c>
      <c r="C1182" s="22">
        <v>43929</v>
      </c>
      <c r="D1182" s="21" t="s">
        <v>10</v>
      </c>
      <c r="E1182" s="23">
        <v>0</v>
      </c>
      <c r="F1182" s="23">
        <v>0</v>
      </c>
      <c r="G1182" s="23">
        <v>2000</v>
      </c>
      <c r="H1182" s="23">
        <v>46434.41</v>
      </c>
      <c r="I1182" s="21" t="s">
        <v>11</v>
      </c>
      <c r="J1182" s="21" t="s">
        <v>12</v>
      </c>
      <c r="K1182" s="21" t="str">
        <f t="shared" si="60"/>
        <v/>
      </c>
      <c r="L1182" s="21" t="e">
        <f ca="1">IF(AND(K1182&lt;&gt; "", COUNTIF(SAP!#REF!,K1182)&gt;0),"Matched", "")</f>
        <v>#REF!</v>
      </c>
      <c r="M1182" s="21" t="str">
        <f t="shared" si="58"/>
        <v/>
      </c>
      <c r="N1182" s="21" t="e">
        <f ca="1">IF(AND(M1182&lt;&gt; "", COUNTIF(SAP!#REF!,M1182)&gt;0),"Matched", "")</f>
        <v>#REF!</v>
      </c>
      <c r="O1182" s="21" t="str">
        <f t="shared" si="59"/>
        <v/>
      </c>
      <c r="P1182" s="21" t="e">
        <f ca="1">IF(AND(O1182&lt;&gt; "", COUNTIF(SAP!#REF!,O1182)&gt;0),"Matched", "")</f>
        <v>#REF!</v>
      </c>
      <c r="Q1182" s="21" t="str">
        <f ca="1">IF(OR(D1182="AC",D1182="TR"),"Logic4"&amp;"_"&amp;TEXT(C1182,"dd.mm.yyyy") &amp;"_"&amp; 898478.88,"")</f>
        <v>Logic4_08.04.2020_898478.88</v>
      </c>
      <c r="R1182" s="21" t="e">
        <f ca="1">IF(AND(Q1182&lt;&gt; "", COUNTIF(SAP!#REF!,Q1182)&gt;0),"Matched", "")</f>
        <v>#REF!</v>
      </c>
    </row>
    <row r="1183" spans="1:18" hidden="1">
      <c r="A1183" s="21">
        <v>11563327</v>
      </c>
      <c r="B1183" s="22">
        <v>43929</v>
      </c>
      <c r="C1183" s="22">
        <v>43929</v>
      </c>
      <c r="D1183" s="21" t="s">
        <v>10</v>
      </c>
      <c r="E1183" s="23">
        <v>0</v>
      </c>
      <c r="F1183" s="23">
        <v>0</v>
      </c>
      <c r="G1183" s="23">
        <v>2100</v>
      </c>
      <c r="H1183" s="23">
        <v>48534.41</v>
      </c>
      <c r="I1183" s="21" t="s">
        <v>11</v>
      </c>
      <c r="J1183" s="21" t="s">
        <v>12</v>
      </c>
      <c r="K1183" s="21" t="str">
        <f t="shared" si="60"/>
        <v/>
      </c>
      <c r="L1183" s="21" t="e">
        <f ca="1">IF(AND(K1183&lt;&gt; "", COUNTIF(SAP!#REF!,K1183)&gt;0),"Matched", "")</f>
        <v>#REF!</v>
      </c>
      <c r="M1183" s="21" t="str">
        <f t="shared" si="58"/>
        <v/>
      </c>
      <c r="N1183" s="21" t="e">
        <f ca="1">IF(AND(M1183&lt;&gt; "", COUNTIF(SAP!#REF!,M1183)&gt;0),"Matched", "")</f>
        <v>#REF!</v>
      </c>
      <c r="O1183" s="21" t="str">
        <f t="shared" si="59"/>
        <v/>
      </c>
      <c r="P1183" s="21" t="e">
        <f ca="1">IF(AND(O1183&lt;&gt; "", COUNTIF(SAP!#REF!,O1183)&gt;0),"Matched", "")</f>
        <v>#REF!</v>
      </c>
      <c r="Q1183" s="21" t="str">
        <f ca="1">IF(OR(D1183="AC",D1183="TR"),"Logic4"&amp;"_"&amp;TEXT(C1183,"dd.mm.yyyy") &amp;"_"&amp; 898478.88,"")</f>
        <v>Logic4_08.04.2020_898478.88</v>
      </c>
      <c r="R1183" s="21" t="e">
        <f ca="1">IF(AND(Q1183&lt;&gt; "", COUNTIF(SAP!#REF!,Q1183)&gt;0),"Matched", "")</f>
        <v>#REF!</v>
      </c>
    </row>
    <row r="1184" spans="1:18" hidden="1">
      <c r="A1184" s="21">
        <v>11563327</v>
      </c>
      <c r="B1184" s="22">
        <v>43929</v>
      </c>
      <c r="C1184" s="22">
        <v>43929</v>
      </c>
      <c r="D1184" s="21" t="s">
        <v>10</v>
      </c>
      <c r="E1184" s="23">
        <v>0</v>
      </c>
      <c r="F1184" s="23">
        <v>0</v>
      </c>
      <c r="G1184" s="23">
        <v>2100</v>
      </c>
      <c r="H1184" s="23">
        <v>50634.41</v>
      </c>
      <c r="I1184" s="21" t="s">
        <v>11</v>
      </c>
      <c r="J1184" s="21" t="s">
        <v>12</v>
      </c>
      <c r="K1184" s="21" t="str">
        <f t="shared" si="60"/>
        <v/>
      </c>
      <c r="L1184" s="21" t="e">
        <f ca="1">IF(AND(K1184&lt;&gt; "", COUNTIF(SAP!#REF!,K1184)&gt;0),"Matched", "")</f>
        <v>#REF!</v>
      </c>
      <c r="M1184" s="21" t="str">
        <f t="shared" si="58"/>
        <v/>
      </c>
      <c r="N1184" s="21" t="e">
        <f ca="1">IF(AND(M1184&lt;&gt; "", COUNTIF(SAP!#REF!,M1184)&gt;0),"Matched", "")</f>
        <v>#REF!</v>
      </c>
      <c r="O1184" s="21" t="str">
        <f t="shared" si="59"/>
        <v/>
      </c>
      <c r="P1184" s="21" t="e">
        <f ca="1">IF(AND(O1184&lt;&gt; "", COUNTIF(SAP!#REF!,O1184)&gt;0),"Matched", "")</f>
        <v>#REF!</v>
      </c>
      <c r="Q1184" s="21" t="str">
        <f ca="1">IF(OR(D1184="AC",D1184="TR"),"Logic4"&amp;"_"&amp;TEXT(C1184,"dd.mm.yyyy") &amp;"_"&amp; 898478.88,"")</f>
        <v>Logic4_08.04.2020_898478.88</v>
      </c>
      <c r="R1184" s="21" t="e">
        <f ca="1">IF(AND(Q1184&lt;&gt; "", COUNTIF(SAP!#REF!,Q1184)&gt;0),"Matched", "")</f>
        <v>#REF!</v>
      </c>
    </row>
    <row r="1185" spans="1:18" hidden="1">
      <c r="A1185" s="21">
        <v>11563327</v>
      </c>
      <c r="B1185" s="22">
        <v>43929</v>
      </c>
      <c r="C1185" s="22">
        <v>43929</v>
      </c>
      <c r="D1185" s="21" t="s">
        <v>10</v>
      </c>
      <c r="E1185" s="23">
        <v>0</v>
      </c>
      <c r="F1185" s="23">
        <v>0</v>
      </c>
      <c r="G1185" s="23">
        <v>2150</v>
      </c>
      <c r="H1185" s="23">
        <v>52784.41</v>
      </c>
      <c r="I1185" s="21" t="s">
        <v>11</v>
      </c>
      <c r="J1185" s="21" t="s">
        <v>12</v>
      </c>
      <c r="K1185" s="21" t="str">
        <f t="shared" si="60"/>
        <v/>
      </c>
      <c r="L1185" s="21" t="e">
        <f ca="1">IF(AND(K1185&lt;&gt; "", COUNTIF(SAP!#REF!,K1185)&gt;0),"Matched", "")</f>
        <v>#REF!</v>
      </c>
      <c r="M1185" s="21" t="str">
        <f t="shared" si="58"/>
        <v/>
      </c>
      <c r="N1185" s="21" t="e">
        <f ca="1">IF(AND(M1185&lt;&gt; "", COUNTIF(SAP!#REF!,M1185)&gt;0),"Matched", "")</f>
        <v>#REF!</v>
      </c>
      <c r="O1185" s="21" t="str">
        <f t="shared" si="59"/>
        <v/>
      </c>
      <c r="P1185" s="21" t="e">
        <f ca="1">IF(AND(O1185&lt;&gt; "", COUNTIF(SAP!#REF!,O1185)&gt;0),"Matched", "")</f>
        <v>#REF!</v>
      </c>
      <c r="Q1185" s="21" t="str">
        <f ca="1">IF(OR(D1185="AC",D1185="TR"),"Logic4"&amp;"_"&amp;TEXT(C1185,"dd.mm.yyyy") &amp;"_"&amp; 898478.88,"")</f>
        <v>Logic4_08.04.2020_898478.88</v>
      </c>
      <c r="R1185" s="21" t="e">
        <f ca="1">IF(AND(Q1185&lt;&gt; "", COUNTIF(SAP!#REF!,Q1185)&gt;0),"Matched", "")</f>
        <v>#REF!</v>
      </c>
    </row>
    <row r="1186" spans="1:18" hidden="1">
      <c r="A1186" s="21">
        <v>11563327</v>
      </c>
      <c r="B1186" s="22">
        <v>43929</v>
      </c>
      <c r="C1186" s="22">
        <v>43929</v>
      </c>
      <c r="D1186" s="21" t="s">
        <v>10</v>
      </c>
      <c r="E1186" s="23">
        <v>0</v>
      </c>
      <c r="F1186" s="23">
        <v>0</v>
      </c>
      <c r="G1186" s="23">
        <v>2150</v>
      </c>
      <c r="H1186" s="23">
        <v>54934.41</v>
      </c>
      <c r="I1186" s="21" t="s">
        <v>11</v>
      </c>
      <c r="J1186" s="21" t="s">
        <v>12</v>
      </c>
      <c r="K1186" s="21" t="str">
        <f t="shared" si="60"/>
        <v/>
      </c>
      <c r="L1186" s="21" t="e">
        <f ca="1">IF(AND(K1186&lt;&gt; "", COUNTIF(SAP!#REF!,K1186)&gt;0),"Matched", "")</f>
        <v>#REF!</v>
      </c>
      <c r="M1186" s="21" t="str">
        <f t="shared" si="58"/>
        <v/>
      </c>
      <c r="N1186" s="21" t="e">
        <f ca="1">IF(AND(M1186&lt;&gt; "", COUNTIF(SAP!#REF!,M1186)&gt;0),"Matched", "")</f>
        <v>#REF!</v>
      </c>
      <c r="O1186" s="21" t="str">
        <f t="shared" si="59"/>
        <v/>
      </c>
      <c r="P1186" s="21" t="e">
        <f ca="1">IF(AND(O1186&lt;&gt; "", COUNTIF(SAP!#REF!,O1186)&gt;0),"Matched", "")</f>
        <v>#REF!</v>
      </c>
      <c r="Q1186" s="21" t="str">
        <f ca="1">IF(OR(D1186="AC",D1186="TR"),"Logic4"&amp;"_"&amp;TEXT(C1186,"dd.mm.yyyy") &amp;"_"&amp; 898478.88,"")</f>
        <v>Logic4_08.04.2020_898478.88</v>
      </c>
      <c r="R1186" s="21" t="e">
        <f ca="1">IF(AND(Q1186&lt;&gt; "", COUNTIF(SAP!#REF!,Q1186)&gt;0),"Matched", "")</f>
        <v>#REF!</v>
      </c>
    </row>
    <row r="1187" spans="1:18" hidden="1">
      <c r="A1187" s="21">
        <v>11563327</v>
      </c>
      <c r="B1187" s="22">
        <v>43929</v>
      </c>
      <c r="C1187" s="22">
        <v>43929</v>
      </c>
      <c r="D1187" s="21" t="s">
        <v>10</v>
      </c>
      <c r="E1187" s="23">
        <v>0</v>
      </c>
      <c r="F1187" s="23">
        <v>0</v>
      </c>
      <c r="G1187" s="23">
        <v>2249.6999999999998</v>
      </c>
      <c r="H1187" s="23">
        <v>57184.11</v>
      </c>
      <c r="I1187" s="21" t="s">
        <v>11</v>
      </c>
      <c r="J1187" s="21" t="s">
        <v>12</v>
      </c>
      <c r="K1187" s="21" t="str">
        <f t="shared" si="60"/>
        <v/>
      </c>
      <c r="L1187" s="21" t="e">
        <f ca="1">IF(AND(K1187&lt;&gt; "", COUNTIF(SAP!#REF!,K1187)&gt;0),"Matched", "")</f>
        <v>#REF!</v>
      </c>
      <c r="M1187" s="21" t="str">
        <f t="shared" si="58"/>
        <v/>
      </c>
      <c r="N1187" s="21" t="e">
        <f ca="1">IF(AND(M1187&lt;&gt; "", COUNTIF(SAP!#REF!,M1187)&gt;0),"Matched", "")</f>
        <v>#REF!</v>
      </c>
      <c r="O1187" s="21" t="str">
        <f t="shared" si="59"/>
        <v/>
      </c>
      <c r="P1187" s="21" t="e">
        <f ca="1">IF(AND(O1187&lt;&gt; "", COUNTIF(SAP!#REF!,O1187)&gt;0),"Matched", "")</f>
        <v>#REF!</v>
      </c>
      <c r="Q1187" s="21" t="str">
        <f ca="1">IF(OR(D1187="AC",D1187="TR"),"Logic4"&amp;"_"&amp;TEXT(C1187,"dd.mm.yyyy") &amp;"_"&amp; 898478.88,"")</f>
        <v>Logic4_08.04.2020_898478.88</v>
      </c>
      <c r="R1187" s="21" t="e">
        <f ca="1">IF(AND(Q1187&lt;&gt; "", COUNTIF(SAP!#REF!,Q1187)&gt;0),"Matched", "")</f>
        <v>#REF!</v>
      </c>
    </row>
    <row r="1188" spans="1:18" hidden="1">
      <c r="A1188" s="21">
        <v>11563327</v>
      </c>
      <c r="B1188" s="22">
        <v>43929</v>
      </c>
      <c r="C1188" s="22">
        <v>43929</v>
      </c>
      <c r="D1188" s="21" t="s">
        <v>10</v>
      </c>
      <c r="E1188" s="23">
        <v>0</v>
      </c>
      <c r="F1188" s="23">
        <v>0</v>
      </c>
      <c r="G1188" s="23">
        <v>2250.02</v>
      </c>
      <c r="H1188" s="23">
        <v>59434.13</v>
      </c>
      <c r="I1188" s="21" t="s">
        <v>11</v>
      </c>
      <c r="J1188" s="21" t="s">
        <v>12</v>
      </c>
      <c r="K1188" s="21" t="str">
        <f t="shared" si="60"/>
        <v/>
      </c>
      <c r="L1188" s="21" t="e">
        <f ca="1">IF(AND(K1188&lt;&gt; "", COUNTIF(SAP!#REF!,K1188)&gt;0),"Matched", "")</f>
        <v>#REF!</v>
      </c>
      <c r="M1188" s="21" t="str">
        <f t="shared" si="58"/>
        <v/>
      </c>
      <c r="N1188" s="21" t="e">
        <f ca="1">IF(AND(M1188&lt;&gt; "", COUNTIF(SAP!#REF!,M1188)&gt;0),"Matched", "")</f>
        <v>#REF!</v>
      </c>
      <c r="O1188" s="21" t="str">
        <f t="shared" si="59"/>
        <v/>
      </c>
      <c r="P1188" s="21" t="e">
        <f ca="1">IF(AND(O1188&lt;&gt; "", COUNTIF(SAP!#REF!,O1188)&gt;0),"Matched", "")</f>
        <v>#REF!</v>
      </c>
      <c r="Q1188" s="21" t="str">
        <f ca="1">IF(OR(D1188="AC",D1188="TR"),"Logic4"&amp;"_"&amp;TEXT(C1188,"dd.mm.yyyy") &amp;"_"&amp; 898478.88,"")</f>
        <v>Logic4_08.04.2020_898478.88</v>
      </c>
      <c r="R1188" s="21" t="e">
        <f ca="1">IF(AND(Q1188&lt;&gt; "", COUNTIF(SAP!#REF!,Q1188)&gt;0),"Matched", "")</f>
        <v>#REF!</v>
      </c>
    </row>
    <row r="1189" spans="1:18" hidden="1">
      <c r="A1189" s="21">
        <v>11563327</v>
      </c>
      <c r="B1189" s="22">
        <v>43929</v>
      </c>
      <c r="C1189" s="22">
        <v>43929</v>
      </c>
      <c r="D1189" s="21" t="s">
        <v>10</v>
      </c>
      <c r="E1189" s="23">
        <v>0</v>
      </c>
      <c r="F1189" s="23">
        <v>0</v>
      </c>
      <c r="G1189" s="23">
        <v>2260</v>
      </c>
      <c r="H1189" s="23">
        <v>61694.13</v>
      </c>
      <c r="I1189" s="21" t="s">
        <v>11</v>
      </c>
      <c r="J1189" s="21" t="s">
        <v>12</v>
      </c>
      <c r="K1189" s="21" t="str">
        <f t="shared" si="60"/>
        <v/>
      </c>
      <c r="L1189" s="21" t="e">
        <f ca="1">IF(AND(K1189&lt;&gt; "", COUNTIF(SAP!#REF!,K1189)&gt;0),"Matched", "")</f>
        <v>#REF!</v>
      </c>
      <c r="M1189" s="21" t="str">
        <f t="shared" si="58"/>
        <v/>
      </c>
      <c r="N1189" s="21" t="e">
        <f ca="1">IF(AND(M1189&lt;&gt; "", COUNTIF(SAP!#REF!,M1189)&gt;0),"Matched", "")</f>
        <v>#REF!</v>
      </c>
      <c r="O1189" s="21" t="str">
        <f t="shared" si="59"/>
        <v/>
      </c>
      <c r="P1189" s="21" t="e">
        <f ca="1">IF(AND(O1189&lt;&gt; "", COUNTIF(SAP!#REF!,O1189)&gt;0),"Matched", "")</f>
        <v>#REF!</v>
      </c>
      <c r="Q1189" s="21" t="str">
        <f ca="1">IF(OR(D1189="AC",D1189="TR"),"Logic4"&amp;"_"&amp;TEXT(C1189,"dd.mm.yyyy") &amp;"_"&amp; 898478.88,"")</f>
        <v>Logic4_08.04.2020_898478.88</v>
      </c>
      <c r="R1189" s="21" t="e">
        <f ca="1">IF(AND(Q1189&lt;&gt; "", COUNTIF(SAP!#REF!,Q1189)&gt;0),"Matched", "")</f>
        <v>#REF!</v>
      </c>
    </row>
    <row r="1190" spans="1:18" hidden="1">
      <c r="A1190" s="21">
        <v>11563327</v>
      </c>
      <c r="B1190" s="22">
        <v>43929</v>
      </c>
      <c r="C1190" s="22">
        <v>43929</v>
      </c>
      <c r="D1190" s="21" t="s">
        <v>10</v>
      </c>
      <c r="E1190" s="23">
        <v>0</v>
      </c>
      <c r="F1190" s="23">
        <v>0</v>
      </c>
      <c r="G1190" s="23">
        <v>2330</v>
      </c>
      <c r="H1190" s="23">
        <v>64024.13</v>
      </c>
      <c r="I1190" s="21" t="s">
        <v>11</v>
      </c>
      <c r="J1190" s="21" t="s">
        <v>12</v>
      </c>
      <c r="K1190" s="21" t="str">
        <f t="shared" si="60"/>
        <v/>
      </c>
      <c r="L1190" s="21" t="e">
        <f ca="1">IF(AND(K1190&lt;&gt; "", COUNTIF(SAP!#REF!,K1190)&gt;0),"Matched", "")</f>
        <v>#REF!</v>
      </c>
      <c r="M1190" s="21" t="str">
        <f t="shared" si="58"/>
        <v/>
      </c>
      <c r="N1190" s="21" t="e">
        <f ca="1">IF(AND(M1190&lt;&gt; "", COUNTIF(SAP!#REF!,M1190)&gt;0),"Matched", "")</f>
        <v>#REF!</v>
      </c>
      <c r="O1190" s="21" t="str">
        <f t="shared" si="59"/>
        <v/>
      </c>
      <c r="P1190" s="21" t="e">
        <f ca="1">IF(AND(O1190&lt;&gt; "", COUNTIF(SAP!#REF!,O1190)&gt;0),"Matched", "")</f>
        <v>#REF!</v>
      </c>
      <c r="Q1190" s="21" t="str">
        <f ca="1">IF(OR(D1190="AC",D1190="TR"),"Logic4"&amp;"_"&amp;TEXT(C1190,"dd.mm.yyyy") &amp;"_"&amp; 898478.88,"")</f>
        <v>Logic4_08.04.2020_898478.88</v>
      </c>
      <c r="R1190" s="21" t="e">
        <f ca="1">IF(AND(Q1190&lt;&gt; "", COUNTIF(SAP!#REF!,Q1190)&gt;0),"Matched", "")</f>
        <v>#REF!</v>
      </c>
    </row>
    <row r="1191" spans="1:18" hidden="1">
      <c r="A1191" s="21">
        <v>11563327</v>
      </c>
      <c r="B1191" s="22">
        <v>43929</v>
      </c>
      <c r="C1191" s="22">
        <v>43929</v>
      </c>
      <c r="D1191" s="21" t="s">
        <v>10</v>
      </c>
      <c r="E1191" s="23">
        <v>0</v>
      </c>
      <c r="F1191" s="23">
        <v>0</v>
      </c>
      <c r="G1191" s="23">
        <v>2442.1</v>
      </c>
      <c r="H1191" s="23">
        <v>66466.23</v>
      </c>
      <c r="I1191" s="21" t="s">
        <v>11</v>
      </c>
      <c r="J1191" s="21" t="s">
        <v>12</v>
      </c>
      <c r="K1191" s="21" t="str">
        <f t="shared" si="60"/>
        <v/>
      </c>
      <c r="L1191" s="21" t="e">
        <f ca="1">IF(AND(K1191&lt;&gt; "", COUNTIF(SAP!#REF!,K1191)&gt;0),"Matched", "")</f>
        <v>#REF!</v>
      </c>
      <c r="M1191" s="21" t="str">
        <f t="shared" si="58"/>
        <v/>
      </c>
      <c r="N1191" s="21" t="e">
        <f ca="1">IF(AND(M1191&lt;&gt; "", COUNTIF(SAP!#REF!,M1191)&gt;0),"Matched", "")</f>
        <v>#REF!</v>
      </c>
      <c r="O1191" s="21" t="str">
        <f t="shared" si="59"/>
        <v/>
      </c>
      <c r="P1191" s="21" t="e">
        <f ca="1">IF(AND(O1191&lt;&gt; "", COUNTIF(SAP!#REF!,O1191)&gt;0),"Matched", "")</f>
        <v>#REF!</v>
      </c>
      <c r="Q1191" s="21" t="str">
        <f ca="1">IF(OR(D1191="AC",D1191="TR"),"Logic4"&amp;"_"&amp;TEXT(C1191,"dd.mm.yyyy") &amp;"_"&amp; 898478.88,"")</f>
        <v>Logic4_08.04.2020_898478.88</v>
      </c>
      <c r="R1191" s="21" t="e">
        <f ca="1">IF(AND(Q1191&lt;&gt; "", COUNTIF(SAP!#REF!,Q1191)&gt;0),"Matched", "")</f>
        <v>#REF!</v>
      </c>
    </row>
    <row r="1192" spans="1:18" hidden="1">
      <c r="A1192" s="21">
        <v>11563327</v>
      </c>
      <c r="B1192" s="22">
        <v>43929</v>
      </c>
      <c r="C1192" s="22">
        <v>43929</v>
      </c>
      <c r="D1192" s="21" t="s">
        <v>10</v>
      </c>
      <c r="E1192" s="23">
        <v>0</v>
      </c>
      <c r="F1192" s="23">
        <v>0</v>
      </c>
      <c r="G1192" s="23">
        <v>2526.1999999999998</v>
      </c>
      <c r="H1192" s="23">
        <v>68992.429999999993</v>
      </c>
      <c r="I1192" s="21" t="s">
        <v>11</v>
      </c>
      <c r="J1192" s="21" t="s">
        <v>12</v>
      </c>
      <c r="K1192" s="21" t="str">
        <f t="shared" si="60"/>
        <v/>
      </c>
      <c r="L1192" s="21" t="e">
        <f ca="1">IF(AND(K1192&lt;&gt; "", COUNTIF(SAP!#REF!,K1192)&gt;0),"Matched", "")</f>
        <v>#REF!</v>
      </c>
      <c r="M1192" s="21" t="str">
        <f t="shared" si="58"/>
        <v/>
      </c>
      <c r="N1192" s="21" t="e">
        <f ca="1">IF(AND(M1192&lt;&gt; "", COUNTIF(SAP!#REF!,M1192)&gt;0),"Matched", "")</f>
        <v>#REF!</v>
      </c>
      <c r="O1192" s="21" t="str">
        <f t="shared" si="59"/>
        <v/>
      </c>
      <c r="P1192" s="21" t="e">
        <f ca="1">IF(AND(O1192&lt;&gt; "", COUNTIF(SAP!#REF!,O1192)&gt;0),"Matched", "")</f>
        <v>#REF!</v>
      </c>
      <c r="Q1192" s="21" t="str">
        <f ca="1">IF(OR(D1192="AC",D1192="TR"),"Logic4"&amp;"_"&amp;TEXT(C1192,"dd.mm.yyyy") &amp;"_"&amp; 898478.88,"")</f>
        <v>Logic4_08.04.2020_898478.88</v>
      </c>
      <c r="R1192" s="21" t="e">
        <f ca="1">IF(AND(Q1192&lt;&gt; "", COUNTIF(SAP!#REF!,Q1192)&gt;0),"Matched", "")</f>
        <v>#REF!</v>
      </c>
    </row>
    <row r="1193" spans="1:18" hidden="1">
      <c r="A1193" s="21">
        <v>11563327</v>
      </c>
      <c r="B1193" s="22">
        <v>43929</v>
      </c>
      <c r="C1193" s="22">
        <v>43929</v>
      </c>
      <c r="D1193" s="21" t="s">
        <v>10</v>
      </c>
      <c r="E1193" s="23">
        <v>0</v>
      </c>
      <c r="F1193" s="23">
        <v>0</v>
      </c>
      <c r="G1193" s="23">
        <v>2626.8</v>
      </c>
      <c r="H1193" s="23">
        <v>71619.23</v>
      </c>
      <c r="I1193" s="21" t="s">
        <v>11</v>
      </c>
      <c r="J1193" s="21" t="s">
        <v>12</v>
      </c>
      <c r="K1193" s="21" t="str">
        <f t="shared" si="60"/>
        <v/>
      </c>
      <c r="L1193" s="21" t="e">
        <f ca="1">IF(AND(K1193&lt;&gt; "", COUNTIF(SAP!#REF!,K1193)&gt;0),"Matched", "")</f>
        <v>#REF!</v>
      </c>
      <c r="M1193" s="21" t="str">
        <f t="shared" si="58"/>
        <v/>
      </c>
      <c r="N1193" s="21" t="e">
        <f ca="1">IF(AND(M1193&lt;&gt; "", COUNTIF(SAP!#REF!,M1193)&gt;0),"Matched", "")</f>
        <v>#REF!</v>
      </c>
      <c r="O1193" s="21" t="str">
        <f t="shared" si="59"/>
        <v/>
      </c>
      <c r="P1193" s="21" t="e">
        <f ca="1">IF(AND(O1193&lt;&gt; "", COUNTIF(SAP!#REF!,O1193)&gt;0),"Matched", "")</f>
        <v>#REF!</v>
      </c>
      <c r="Q1193" s="21" t="str">
        <f ca="1">IF(OR(D1193="AC",D1193="TR"),"Logic4"&amp;"_"&amp;TEXT(C1193,"dd.mm.yyyy") &amp;"_"&amp; 898478.88,"")</f>
        <v>Logic4_08.04.2020_898478.88</v>
      </c>
      <c r="R1193" s="21" t="e">
        <f ca="1">IF(AND(Q1193&lt;&gt; "", COUNTIF(SAP!#REF!,Q1193)&gt;0),"Matched", "")</f>
        <v>#REF!</v>
      </c>
    </row>
    <row r="1194" spans="1:18" hidden="1">
      <c r="A1194" s="21">
        <v>11563327</v>
      </c>
      <c r="B1194" s="22">
        <v>43929</v>
      </c>
      <c r="C1194" s="22">
        <v>43929</v>
      </c>
      <c r="D1194" s="21" t="s">
        <v>10</v>
      </c>
      <c r="E1194" s="23">
        <v>0</v>
      </c>
      <c r="F1194" s="23">
        <v>0</v>
      </c>
      <c r="G1194" s="23">
        <v>2640</v>
      </c>
      <c r="H1194" s="23">
        <v>74259.23</v>
      </c>
      <c r="I1194" s="21" t="s">
        <v>11</v>
      </c>
      <c r="J1194" s="21" t="s">
        <v>12</v>
      </c>
      <c r="K1194" s="21" t="str">
        <f t="shared" si="60"/>
        <v/>
      </c>
      <c r="L1194" s="21" t="e">
        <f ca="1">IF(AND(K1194&lt;&gt; "", COUNTIF(SAP!#REF!,K1194)&gt;0),"Matched", "")</f>
        <v>#REF!</v>
      </c>
      <c r="M1194" s="21" t="str">
        <f t="shared" si="58"/>
        <v/>
      </c>
      <c r="N1194" s="21" t="e">
        <f ca="1">IF(AND(M1194&lt;&gt; "", COUNTIF(SAP!#REF!,M1194)&gt;0),"Matched", "")</f>
        <v>#REF!</v>
      </c>
      <c r="O1194" s="21" t="str">
        <f t="shared" si="59"/>
        <v/>
      </c>
      <c r="P1194" s="21" t="e">
        <f ca="1">IF(AND(O1194&lt;&gt; "", COUNTIF(SAP!#REF!,O1194)&gt;0),"Matched", "")</f>
        <v>#REF!</v>
      </c>
      <c r="Q1194" s="21" t="str">
        <f ca="1">IF(OR(D1194="AC",D1194="TR"),"Logic4"&amp;"_"&amp;TEXT(C1194,"dd.mm.yyyy") &amp;"_"&amp; 898478.88,"")</f>
        <v>Logic4_08.04.2020_898478.88</v>
      </c>
      <c r="R1194" s="21" t="e">
        <f ca="1">IF(AND(Q1194&lt;&gt; "", COUNTIF(SAP!#REF!,Q1194)&gt;0),"Matched", "")</f>
        <v>#REF!</v>
      </c>
    </row>
    <row r="1195" spans="1:18" hidden="1">
      <c r="A1195" s="21">
        <v>11563327</v>
      </c>
      <c r="B1195" s="22">
        <v>43929</v>
      </c>
      <c r="C1195" s="22">
        <v>43929</v>
      </c>
      <c r="D1195" s="21" t="s">
        <v>10</v>
      </c>
      <c r="E1195" s="23">
        <v>0</v>
      </c>
      <c r="F1195" s="23">
        <v>0</v>
      </c>
      <c r="G1195" s="23">
        <v>2710</v>
      </c>
      <c r="H1195" s="23">
        <v>76969.23</v>
      </c>
      <c r="I1195" s="21" t="s">
        <v>11</v>
      </c>
      <c r="J1195" s="21" t="s">
        <v>12</v>
      </c>
      <c r="K1195" s="21" t="str">
        <f t="shared" si="60"/>
        <v/>
      </c>
      <c r="L1195" s="21" t="e">
        <f ca="1">IF(AND(K1195&lt;&gt; "", COUNTIF(SAP!#REF!,K1195)&gt;0),"Matched", "")</f>
        <v>#REF!</v>
      </c>
      <c r="M1195" s="21" t="str">
        <f t="shared" si="58"/>
        <v/>
      </c>
      <c r="N1195" s="21" t="e">
        <f ca="1">IF(AND(M1195&lt;&gt; "", COUNTIF(SAP!#REF!,M1195)&gt;0),"Matched", "")</f>
        <v>#REF!</v>
      </c>
      <c r="O1195" s="21" t="str">
        <f t="shared" si="59"/>
        <v/>
      </c>
      <c r="P1195" s="21" t="e">
        <f ca="1">IF(AND(O1195&lt;&gt; "", COUNTIF(SAP!#REF!,O1195)&gt;0),"Matched", "")</f>
        <v>#REF!</v>
      </c>
      <c r="Q1195" s="21" t="str">
        <f ca="1">IF(OR(D1195="AC",D1195="TR"),"Logic4"&amp;"_"&amp;TEXT(C1195,"dd.mm.yyyy") &amp;"_"&amp; 898478.88,"")</f>
        <v>Logic4_08.04.2020_898478.88</v>
      </c>
      <c r="R1195" s="21" t="e">
        <f ca="1">IF(AND(Q1195&lt;&gt; "", COUNTIF(SAP!#REF!,Q1195)&gt;0),"Matched", "")</f>
        <v>#REF!</v>
      </c>
    </row>
    <row r="1196" spans="1:18" hidden="1">
      <c r="A1196" s="21">
        <v>11563327</v>
      </c>
      <c r="B1196" s="22">
        <v>43929</v>
      </c>
      <c r="C1196" s="22">
        <v>43929</v>
      </c>
      <c r="D1196" s="21" t="s">
        <v>10</v>
      </c>
      <c r="E1196" s="23">
        <v>0</v>
      </c>
      <c r="F1196" s="23">
        <v>0</v>
      </c>
      <c r="G1196" s="23">
        <v>2720</v>
      </c>
      <c r="H1196" s="23">
        <v>79689.23</v>
      </c>
      <c r="I1196" s="21" t="s">
        <v>11</v>
      </c>
      <c r="J1196" s="21" t="s">
        <v>12</v>
      </c>
      <c r="K1196" s="21" t="str">
        <f t="shared" si="60"/>
        <v/>
      </c>
      <c r="L1196" s="21" t="e">
        <f ca="1">IF(AND(K1196&lt;&gt; "", COUNTIF(SAP!#REF!,K1196)&gt;0),"Matched", "")</f>
        <v>#REF!</v>
      </c>
      <c r="M1196" s="21" t="str">
        <f t="shared" si="58"/>
        <v/>
      </c>
      <c r="N1196" s="21" t="e">
        <f ca="1">IF(AND(M1196&lt;&gt; "", COUNTIF(SAP!#REF!,M1196)&gt;0),"Matched", "")</f>
        <v>#REF!</v>
      </c>
      <c r="O1196" s="21" t="str">
        <f t="shared" si="59"/>
        <v/>
      </c>
      <c r="P1196" s="21" t="e">
        <f ca="1">IF(AND(O1196&lt;&gt; "", COUNTIF(SAP!#REF!,O1196)&gt;0),"Matched", "")</f>
        <v>#REF!</v>
      </c>
      <c r="Q1196" s="21" t="str">
        <f ca="1">IF(OR(D1196="AC",D1196="TR"),"Logic4"&amp;"_"&amp;TEXT(C1196,"dd.mm.yyyy") &amp;"_"&amp; 898478.88,"")</f>
        <v>Logic4_08.04.2020_898478.88</v>
      </c>
      <c r="R1196" s="21" t="e">
        <f ca="1">IF(AND(Q1196&lt;&gt; "", COUNTIF(SAP!#REF!,Q1196)&gt;0),"Matched", "")</f>
        <v>#REF!</v>
      </c>
    </row>
    <row r="1197" spans="1:18" hidden="1">
      <c r="A1197" s="21">
        <v>11563327</v>
      </c>
      <c r="B1197" s="22">
        <v>43929</v>
      </c>
      <c r="C1197" s="22">
        <v>43929</v>
      </c>
      <c r="D1197" s="21" t="s">
        <v>10</v>
      </c>
      <c r="E1197" s="23">
        <v>0</v>
      </c>
      <c r="F1197" s="23">
        <v>0</v>
      </c>
      <c r="G1197" s="23">
        <v>2730</v>
      </c>
      <c r="H1197" s="23">
        <v>82419.23</v>
      </c>
      <c r="I1197" s="21" t="s">
        <v>11</v>
      </c>
      <c r="J1197" s="21" t="s">
        <v>12</v>
      </c>
      <c r="K1197" s="21" t="str">
        <f t="shared" si="60"/>
        <v/>
      </c>
      <c r="L1197" s="21" t="e">
        <f ca="1">IF(AND(K1197&lt;&gt; "", COUNTIF(SAP!#REF!,K1197)&gt;0),"Matched", "")</f>
        <v>#REF!</v>
      </c>
      <c r="M1197" s="21" t="str">
        <f t="shared" si="58"/>
        <v/>
      </c>
      <c r="N1197" s="21" t="e">
        <f ca="1">IF(AND(M1197&lt;&gt; "", COUNTIF(SAP!#REF!,M1197)&gt;0),"Matched", "")</f>
        <v>#REF!</v>
      </c>
      <c r="O1197" s="21" t="str">
        <f t="shared" si="59"/>
        <v/>
      </c>
      <c r="P1197" s="21" t="e">
        <f ca="1">IF(AND(O1197&lt;&gt; "", COUNTIF(SAP!#REF!,O1197)&gt;0),"Matched", "")</f>
        <v>#REF!</v>
      </c>
      <c r="Q1197" s="21" t="str">
        <f ca="1">IF(OR(D1197="AC",D1197="TR"),"Logic4"&amp;"_"&amp;TEXT(C1197,"dd.mm.yyyy") &amp;"_"&amp; 898478.88,"")</f>
        <v>Logic4_08.04.2020_898478.88</v>
      </c>
      <c r="R1197" s="21" t="e">
        <f ca="1">IF(AND(Q1197&lt;&gt; "", COUNTIF(SAP!#REF!,Q1197)&gt;0),"Matched", "")</f>
        <v>#REF!</v>
      </c>
    </row>
    <row r="1198" spans="1:18" hidden="1">
      <c r="A1198" s="21">
        <v>11563327</v>
      </c>
      <c r="B1198" s="22">
        <v>43929</v>
      </c>
      <c r="C1198" s="22">
        <v>43929</v>
      </c>
      <c r="D1198" s="21" t="s">
        <v>10</v>
      </c>
      <c r="E1198" s="23">
        <v>0</v>
      </c>
      <c r="F1198" s="23">
        <v>0</v>
      </c>
      <c r="G1198" s="23">
        <v>2740.4</v>
      </c>
      <c r="H1198" s="23">
        <v>85159.63</v>
      </c>
      <c r="I1198" s="21" t="s">
        <v>11</v>
      </c>
      <c r="J1198" s="21" t="s">
        <v>12</v>
      </c>
      <c r="K1198" s="21" t="str">
        <f t="shared" si="60"/>
        <v/>
      </c>
      <c r="L1198" s="21" t="e">
        <f ca="1">IF(AND(K1198&lt;&gt; "", COUNTIF(SAP!#REF!,K1198)&gt;0),"Matched", "")</f>
        <v>#REF!</v>
      </c>
      <c r="M1198" s="21" t="str">
        <f t="shared" si="58"/>
        <v/>
      </c>
      <c r="N1198" s="21" t="e">
        <f ca="1">IF(AND(M1198&lt;&gt; "", COUNTIF(SAP!#REF!,M1198)&gt;0),"Matched", "")</f>
        <v>#REF!</v>
      </c>
      <c r="O1198" s="21" t="str">
        <f t="shared" si="59"/>
        <v/>
      </c>
      <c r="P1198" s="21" t="e">
        <f ca="1">IF(AND(O1198&lt;&gt; "", COUNTIF(SAP!#REF!,O1198)&gt;0),"Matched", "")</f>
        <v>#REF!</v>
      </c>
      <c r="Q1198" s="21" t="str">
        <f ca="1">IF(OR(D1198="AC",D1198="TR"),"Logic4"&amp;"_"&amp;TEXT(C1198,"dd.mm.yyyy") &amp;"_"&amp; 898478.88,"")</f>
        <v>Logic4_08.04.2020_898478.88</v>
      </c>
      <c r="R1198" s="21" t="e">
        <f ca="1">IF(AND(Q1198&lt;&gt; "", COUNTIF(SAP!#REF!,Q1198)&gt;0),"Matched", "")</f>
        <v>#REF!</v>
      </c>
    </row>
    <row r="1199" spans="1:18" hidden="1">
      <c r="A1199" s="21">
        <v>11563327</v>
      </c>
      <c r="B1199" s="22">
        <v>43929</v>
      </c>
      <c r="C1199" s="22">
        <v>43929</v>
      </c>
      <c r="D1199" s="21" t="s">
        <v>10</v>
      </c>
      <c r="E1199" s="23">
        <v>0</v>
      </c>
      <c r="F1199" s="23">
        <v>0</v>
      </c>
      <c r="G1199" s="23">
        <v>2857</v>
      </c>
      <c r="H1199" s="23">
        <v>88016.63</v>
      </c>
      <c r="I1199" s="21" t="s">
        <v>11</v>
      </c>
      <c r="J1199" s="21" t="s">
        <v>12</v>
      </c>
      <c r="K1199" s="21" t="str">
        <f t="shared" si="60"/>
        <v/>
      </c>
      <c r="L1199" s="21" t="e">
        <f ca="1">IF(AND(K1199&lt;&gt; "", COUNTIF(SAP!#REF!,K1199)&gt;0),"Matched", "")</f>
        <v>#REF!</v>
      </c>
      <c r="M1199" s="21" t="str">
        <f t="shared" si="58"/>
        <v/>
      </c>
      <c r="N1199" s="21" t="e">
        <f ca="1">IF(AND(M1199&lt;&gt; "", COUNTIF(SAP!#REF!,M1199)&gt;0),"Matched", "")</f>
        <v>#REF!</v>
      </c>
      <c r="O1199" s="21" t="str">
        <f t="shared" si="59"/>
        <v/>
      </c>
      <c r="P1199" s="21" t="e">
        <f ca="1">IF(AND(O1199&lt;&gt; "", COUNTIF(SAP!#REF!,O1199)&gt;0),"Matched", "")</f>
        <v>#REF!</v>
      </c>
      <c r="Q1199" s="21" t="str">
        <f ca="1">IF(OR(D1199="AC",D1199="TR"),"Logic4"&amp;"_"&amp;TEXT(C1199,"dd.mm.yyyy") &amp;"_"&amp; 898478.88,"")</f>
        <v>Logic4_08.04.2020_898478.88</v>
      </c>
      <c r="R1199" s="21" t="e">
        <f ca="1">IF(AND(Q1199&lt;&gt; "", COUNTIF(SAP!#REF!,Q1199)&gt;0),"Matched", "")</f>
        <v>#REF!</v>
      </c>
    </row>
    <row r="1200" spans="1:18" hidden="1">
      <c r="A1200" s="21">
        <v>11563327</v>
      </c>
      <c r="B1200" s="22">
        <v>43929</v>
      </c>
      <c r="C1200" s="22">
        <v>43929</v>
      </c>
      <c r="D1200" s="21" t="s">
        <v>10</v>
      </c>
      <c r="E1200" s="23">
        <v>0</v>
      </c>
      <c r="F1200" s="23">
        <v>0</v>
      </c>
      <c r="G1200" s="23">
        <v>2903.1</v>
      </c>
      <c r="H1200" s="23">
        <v>90919.73</v>
      </c>
      <c r="I1200" s="21" t="s">
        <v>11</v>
      </c>
      <c r="J1200" s="21" t="s">
        <v>12</v>
      </c>
      <c r="K1200" s="21" t="str">
        <f t="shared" si="60"/>
        <v/>
      </c>
      <c r="L1200" s="21" t="e">
        <f ca="1">IF(AND(K1200&lt;&gt; "", COUNTIF(SAP!#REF!,K1200)&gt;0),"Matched", "")</f>
        <v>#REF!</v>
      </c>
      <c r="M1200" s="21" t="str">
        <f t="shared" si="58"/>
        <v/>
      </c>
      <c r="N1200" s="21" t="e">
        <f ca="1">IF(AND(M1200&lt;&gt; "", COUNTIF(SAP!#REF!,M1200)&gt;0),"Matched", "")</f>
        <v>#REF!</v>
      </c>
      <c r="O1200" s="21" t="str">
        <f t="shared" si="59"/>
        <v/>
      </c>
      <c r="P1200" s="21" t="e">
        <f ca="1">IF(AND(O1200&lt;&gt; "", COUNTIF(SAP!#REF!,O1200)&gt;0),"Matched", "")</f>
        <v>#REF!</v>
      </c>
      <c r="Q1200" s="21" t="str">
        <f ca="1">IF(OR(D1200="AC",D1200="TR"),"Logic4"&amp;"_"&amp;TEXT(C1200,"dd.mm.yyyy") &amp;"_"&amp; 898478.88,"")</f>
        <v>Logic4_08.04.2020_898478.88</v>
      </c>
      <c r="R1200" s="21" t="e">
        <f ca="1">IF(AND(Q1200&lt;&gt; "", COUNTIF(SAP!#REF!,Q1200)&gt;0),"Matched", "")</f>
        <v>#REF!</v>
      </c>
    </row>
    <row r="1201" spans="1:18" hidden="1">
      <c r="A1201" s="21">
        <v>11563327</v>
      </c>
      <c r="B1201" s="22">
        <v>43929</v>
      </c>
      <c r="C1201" s="22">
        <v>43929</v>
      </c>
      <c r="D1201" s="21" t="s">
        <v>10</v>
      </c>
      <c r="E1201" s="23">
        <v>0</v>
      </c>
      <c r="F1201" s="23">
        <v>0</v>
      </c>
      <c r="G1201" s="23">
        <v>3020</v>
      </c>
      <c r="H1201" s="23">
        <v>93939.73</v>
      </c>
      <c r="I1201" s="21" t="s">
        <v>11</v>
      </c>
      <c r="J1201" s="21" t="s">
        <v>12</v>
      </c>
      <c r="K1201" s="21" t="str">
        <f t="shared" si="60"/>
        <v/>
      </c>
      <c r="L1201" s="21" t="e">
        <f ca="1">IF(AND(K1201&lt;&gt; "", COUNTIF(SAP!#REF!,K1201)&gt;0),"Matched", "")</f>
        <v>#REF!</v>
      </c>
      <c r="M1201" s="21" t="str">
        <f t="shared" si="58"/>
        <v/>
      </c>
      <c r="N1201" s="21" t="e">
        <f ca="1">IF(AND(M1201&lt;&gt; "", COUNTIF(SAP!#REF!,M1201)&gt;0),"Matched", "")</f>
        <v>#REF!</v>
      </c>
      <c r="O1201" s="21" t="str">
        <f t="shared" si="59"/>
        <v/>
      </c>
      <c r="P1201" s="21" t="e">
        <f ca="1">IF(AND(O1201&lt;&gt; "", COUNTIF(SAP!#REF!,O1201)&gt;0),"Matched", "")</f>
        <v>#REF!</v>
      </c>
      <c r="Q1201" s="21" t="str">
        <f ca="1">IF(OR(D1201="AC",D1201="TR"),"Logic4"&amp;"_"&amp;TEXT(C1201,"dd.mm.yyyy") &amp;"_"&amp; 898478.88,"")</f>
        <v>Logic4_08.04.2020_898478.88</v>
      </c>
      <c r="R1201" s="21" t="e">
        <f ca="1">IF(AND(Q1201&lt;&gt; "", COUNTIF(SAP!#REF!,Q1201)&gt;0),"Matched", "")</f>
        <v>#REF!</v>
      </c>
    </row>
    <row r="1202" spans="1:18" hidden="1">
      <c r="A1202" s="21">
        <v>11563327</v>
      </c>
      <c r="B1202" s="22">
        <v>43929</v>
      </c>
      <c r="C1202" s="22">
        <v>43929</v>
      </c>
      <c r="D1202" s="21" t="s">
        <v>10</v>
      </c>
      <c r="E1202" s="23">
        <v>0</v>
      </c>
      <c r="F1202" s="23">
        <v>0</v>
      </c>
      <c r="G1202" s="23">
        <v>3130</v>
      </c>
      <c r="H1202" s="23">
        <v>97069.73</v>
      </c>
      <c r="I1202" s="21" t="s">
        <v>11</v>
      </c>
      <c r="J1202" s="21" t="s">
        <v>12</v>
      </c>
      <c r="K1202" s="21" t="str">
        <f t="shared" si="60"/>
        <v/>
      </c>
      <c r="L1202" s="21" t="e">
        <f ca="1">IF(AND(K1202&lt;&gt; "", COUNTIF(SAP!#REF!,K1202)&gt;0),"Matched", "")</f>
        <v>#REF!</v>
      </c>
      <c r="M1202" s="21" t="str">
        <f t="shared" si="58"/>
        <v/>
      </c>
      <c r="N1202" s="21" t="e">
        <f ca="1">IF(AND(M1202&lt;&gt; "", COUNTIF(SAP!#REF!,M1202)&gt;0),"Matched", "")</f>
        <v>#REF!</v>
      </c>
      <c r="O1202" s="21" t="str">
        <f t="shared" si="59"/>
        <v/>
      </c>
      <c r="P1202" s="21" t="e">
        <f ca="1">IF(AND(O1202&lt;&gt; "", COUNTIF(SAP!#REF!,O1202)&gt;0),"Matched", "")</f>
        <v>#REF!</v>
      </c>
      <c r="Q1202" s="21" t="str">
        <f ca="1">IF(OR(D1202="AC",D1202="TR"),"Logic4"&amp;"_"&amp;TEXT(C1202,"dd.mm.yyyy") &amp;"_"&amp; 898478.88,"")</f>
        <v>Logic4_08.04.2020_898478.88</v>
      </c>
      <c r="R1202" s="21" t="e">
        <f ca="1">IF(AND(Q1202&lt;&gt; "", COUNTIF(SAP!#REF!,Q1202)&gt;0),"Matched", "")</f>
        <v>#REF!</v>
      </c>
    </row>
    <row r="1203" spans="1:18" hidden="1">
      <c r="A1203" s="21">
        <v>11563327</v>
      </c>
      <c r="B1203" s="22">
        <v>43929</v>
      </c>
      <c r="C1203" s="22">
        <v>43929</v>
      </c>
      <c r="D1203" s="21" t="s">
        <v>10</v>
      </c>
      <c r="E1203" s="23">
        <v>0</v>
      </c>
      <c r="F1203" s="23">
        <v>0</v>
      </c>
      <c r="G1203" s="23">
        <v>3140</v>
      </c>
      <c r="H1203" s="23">
        <v>100209.73</v>
      </c>
      <c r="I1203" s="21" t="s">
        <v>11</v>
      </c>
      <c r="J1203" s="21" t="s">
        <v>12</v>
      </c>
      <c r="K1203" s="21" t="str">
        <f t="shared" si="60"/>
        <v/>
      </c>
      <c r="L1203" s="21" t="e">
        <f ca="1">IF(AND(K1203&lt;&gt; "", COUNTIF(SAP!#REF!,K1203)&gt;0),"Matched", "")</f>
        <v>#REF!</v>
      </c>
      <c r="M1203" s="21" t="str">
        <f t="shared" si="58"/>
        <v/>
      </c>
      <c r="N1203" s="21" t="e">
        <f ca="1">IF(AND(M1203&lt;&gt; "", COUNTIF(SAP!#REF!,M1203)&gt;0),"Matched", "")</f>
        <v>#REF!</v>
      </c>
      <c r="O1203" s="21" t="str">
        <f t="shared" si="59"/>
        <v/>
      </c>
      <c r="P1203" s="21" t="e">
        <f ca="1">IF(AND(O1203&lt;&gt; "", COUNTIF(SAP!#REF!,O1203)&gt;0),"Matched", "")</f>
        <v>#REF!</v>
      </c>
      <c r="Q1203" s="21" t="str">
        <f ca="1">IF(OR(D1203="AC",D1203="TR"),"Logic4"&amp;"_"&amp;TEXT(C1203,"dd.mm.yyyy") &amp;"_"&amp; 898478.88,"")</f>
        <v>Logic4_08.04.2020_898478.88</v>
      </c>
      <c r="R1203" s="21" t="e">
        <f ca="1">IF(AND(Q1203&lt;&gt; "", COUNTIF(SAP!#REF!,Q1203)&gt;0),"Matched", "")</f>
        <v>#REF!</v>
      </c>
    </row>
    <row r="1204" spans="1:18" hidden="1">
      <c r="A1204" s="21">
        <v>11563327</v>
      </c>
      <c r="B1204" s="22">
        <v>43929</v>
      </c>
      <c r="C1204" s="22">
        <v>43929</v>
      </c>
      <c r="D1204" s="21" t="s">
        <v>10</v>
      </c>
      <c r="E1204" s="23">
        <v>0</v>
      </c>
      <c r="F1204" s="23">
        <v>0</v>
      </c>
      <c r="G1204" s="23">
        <v>3390</v>
      </c>
      <c r="H1204" s="23">
        <v>103599.73</v>
      </c>
      <c r="I1204" s="21" t="s">
        <v>11</v>
      </c>
      <c r="J1204" s="21" t="s">
        <v>12</v>
      </c>
      <c r="K1204" s="21" t="str">
        <f t="shared" si="60"/>
        <v/>
      </c>
      <c r="L1204" s="21" t="e">
        <f ca="1">IF(AND(K1204&lt;&gt; "", COUNTIF(SAP!#REF!,K1204)&gt;0),"Matched", "")</f>
        <v>#REF!</v>
      </c>
      <c r="M1204" s="21" t="str">
        <f t="shared" si="58"/>
        <v/>
      </c>
      <c r="N1204" s="21" t="e">
        <f ca="1">IF(AND(M1204&lt;&gt; "", COUNTIF(SAP!#REF!,M1204)&gt;0),"Matched", "")</f>
        <v>#REF!</v>
      </c>
      <c r="O1204" s="21" t="str">
        <f t="shared" si="59"/>
        <v/>
      </c>
      <c r="P1204" s="21" t="e">
        <f ca="1">IF(AND(O1204&lt;&gt; "", COUNTIF(SAP!#REF!,O1204)&gt;0),"Matched", "")</f>
        <v>#REF!</v>
      </c>
      <c r="Q1204" s="21" t="str">
        <f ca="1">IF(OR(D1204="AC",D1204="TR"),"Logic4"&amp;"_"&amp;TEXT(C1204,"dd.mm.yyyy") &amp;"_"&amp; 898478.88,"")</f>
        <v>Logic4_08.04.2020_898478.88</v>
      </c>
      <c r="R1204" s="21" t="e">
        <f ca="1">IF(AND(Q1204&lt;&gt; "", COUNTIF(SAP!#REF!,Q1204)&gt;0),"Matched", "")</f>
        <v>#REF!</v>
      </c>
    </row>
    <row r="1205" spans="1:18" hidden="1">
      <c r="A1205" s="21">
        <v>11563327</v>
      </c>
      <c r="B1205" s="22">
        <v>43929</v>
      </c>
      <c r="C1205" s="22">
        <v>43929</v>
      </c>
      <c r="D1205" s="21" t="s">
        <v>10</v>
      </c>
      <c r="E1205" s="23">
        <v>0</v>
      </c>
      <c r="F1205" s="23">
        <v>0</v>
      </c>
      <c r="G1205" s="23">
        <v>3460</v>
      </c>
      <c r="H1205" s="23">
        <v>107059.73</v>
      </c>
      <c r="I1205" s="21" t="s">
        <v>11</v>
      </c>
      <c r="J1205" s="21" t="s">
        <v>12</v>
      </c>
      <c r="K1205" s="21" t="str">
        <f t="shared" si="60"/>
        <v/>
      </c>
      <c r="L1205" s="21" t="e">
        <f ca="1">IF(AND(K1205&lt;&gt; "", COUNTIF(SAP!#REF!,K1205)&gt;0),"Matched", "")</f>
        <v>#REF!</v>
      </c>
      <c r="M1205" s="21" t="str">
        <f t="shared" si="58"/>
        <v/>
      </c>
      <c r="N1205" s="21" t="e">
        <f ca="1">IF(AND(M1205&lt;&gt; "", COUNTIF(SAP!#REF!,M1205)&gt;0),"Matched", "")</f>
        <v>#REF!</v>
      </c>
      <c r="O1205" s="21" t="str">
        <f t="shared" si="59"/>
        <v/>
      </c>
      <c r="P1205" s="21" t="e">
        <f ca="1">IF(AND(O1205&lt;&gt; "", COUNTIF(SAP!#REF!,O1205)&gt;0),"Matched", "")</f>
        <v>#REF!</v>
      </c>
      <c r="Q1205" s="21" t="str">
        <f ca="1">IF(OR(D1205="AC",D1205="TR"),"Logic4"&amp;"_"&amp;TEXT(C1205,"dd.mm.yyyy") &amp;"_"&amp; 898478.88,"")</f>
        <v>Logic4_08.04.2020_898478.88</v>
      </c>
      <c r="R1205" s="21" t="e">
        <f ca="1">IF(AND(Q1205&lt;&gt; "", COUNTIF(SAP!#REF!,Q1205)&gt;0),"Matched", "")</f>
        <v>#REF!</v>
      </c>
    </row>
    <row r="1206" spans="1:18" hidden="1">
      <c r="A1206" s="21">
        <v>11563327</v>
      </c>
      <c r="B1206" s="22">
        <v>43929</v>
      </c>
      <c r="C1206" s="22">
        <v>43929</v>
      </c>
      <c r="D1206" s="21" t="s">
        <v>10</v>
      </c>
      <c r="E1206" s="23">
        <v>0</v>
      </c>
      <c r="F1206" s="23">
        <v>0</v>
      </c>
      <c r="G1206" s="23">
        <v>3481</v>
      </c>
      <c r="H1206" s="23">
        <v>110540.73</v>
      </c>
      <c r="I1206" s="21" t="s">
        <v>11</v>
      </c>
      <c r="J1206" s="21" t="s">
        <v>12</v>
      </c>
      <c r="K1206" s="21" t="str">
        <f t="shared" si="60"/>
        <v/>
      </c>
      <c r="L1206" s="21" t="e">
        <f ca="1">IF(AND(K1206&lt;&gt; "", COUNTIF(SAP!#REF!,K1206)&gt;0),"Matched", "")</f>
        <v>#REF!</v>
      </c>
      <c r="M1206" s="21" t="str">
        <f t="shared" si="58"/>
        <v/>
      </c>
      <c r="N1206" s="21" t="e">
        <f ca="1">IF(AND(M1206&lt;&gt; "", COUNTIF(SAP!#REF!,M1206)&gt;0),"Matched", "")</f>
        <v>#REF!</v>
      </c>
      <c r="O1206" s="21" t="str">
        <f t="shared" si="59"/>
        <v/>
      </c>
      <c r="P1206" s="21" t="e">
        <f ca="1">IF(AND(O1206&lt;&gt; "", COUNTIF(SAP!#REF!,O1206)&gt;0),"Matched", "")</f>
        <v>#REF!</v>
      </c>
      <c r="Q1206" s="21" t="str">
        <f ca="1">IF(OR(D1206="AC",D1206="TR"),"Logic4"&amp;"_"&amp;TEXT(C1206,"dd.mm.yyyy") &amp;"_"&amp; 898478.88,"")</f>
        <v>Logic4_08.04.2020_898478.88</v>
      </c>
      <c r="R1206" s="21" t="e">
        <f ca="1">IF(AND(Q1206&lt;&gt; "", COUNTIF(SAP!#REF!,Q1206)&gt;0),"Matched", "")</f>
        <v>#REF!</v>
      </c>
    </row>
    <row r="1207" spans="1:18" hidden="1">
      <c r="A1207" s="21">
        <v>11563327</v>
      </c>
      <c r="B1207" s="22">
        <v>43929</v>
      </c>
      <c r="C1207" s="22">
        <v>43929</v>
      </c>
      <c r="D1207" s="21" t="s">
        <v>10</v>
      </c>
      <c r="E1207" s="23">
        <v>0</v>
      </c>
      <c r="F1207" s="23">
        <v>0</v>
      </c>
      <c r="G1207" s="23">
        <v>3510</v>
      </c>
      <c r="H1207" s="23">
        <v>114050.73</v>
      </c>
      <c r="I1207" s="21" t="s">
        <v>11</v>
      </c>
      <c r="J1207" s="21" t="s">
        <v>12</v>
      </c>
      <c r="K1207" s="21" t="str">
        <f t="shared" si="60"/>
        <v/>
      </c>
      <c r="L1207" s="21" t="e">
        <f ca="1">IF(AND(K1207&lt;&gt; "", COUNTIF(SAP!#REF!,K1207)&gt;0),"Matched", "")</f>
        <v>#REF!</v>
      </c>
      <c r="M1207" s="21" t="str">
        <f t="shared" ref="M1207:M1270" si="61">IF(D1207="TR","Logic2"&amp;"_"&amp;TEXT(C1207,"dd.mm.yyyy") &amp;"_"&amp; F1207,"")</f>
        <v/>
      </c>
      <c r="N1207" s="21" t="e">
        <f ca="1">IF(AND(M1207&lt;&gt; "", COUNTIF(SAP!#REF!,M1207)&gt;0),"Matched", "")</f>
        <v>#REF!</v>
      </c>
      <c r="O1207" s="21" t="str">
        <f t="shared" ref="O1207:O1270" si="62">IF(D1207="AF","Logic3"&amp;"_"&amp;G1207,"")</f>
        <v/>
      </c>
      <c r="P1207" s="21" t="e">
        <f ca="1">IF(AND(O1207&lt;&gt; "", COUNTIF(SAP!#REF!,O1207)&gt;0),"Matched", "")</f>
        <v>#REF!</v>
      </c>
      <c r="Q1207" s="21" t="str">
        <f ca="1">IF(OR(D1207="AC",D1207="TR"),"Logic4"&amp;"_"&amp;TEXT(C1207,"dd.mm.yyyy") &amp;"_"&amp; 898478.88,"")</f>
        <v>Logic4_08.04.2020_898478.88</v>
      </c>
      <c r="R1207" s="21" t="e">
        <f ca="1">IF(AND(Q1207&lt;&gt; "", COUNTIF(SAP!#REF!,Q1207)&gt;0),"Matched", "")</f>
        <v>#REF!</v>
      </c>
    </row>
    <row r="1208" spans="1:18" hidden="1">
      <c r="A1208" s="21">
        <v>11563327</v>
      </c>
      <c r="B1208" s="22">
        <v>43929</v>
      </c>
      <c r="C1208" s="22">
        <v>43929</v>
      </c>
      <c r="D1208" s="21" t="s">
        <v>10</v>
      </c>
      <c r="E1208" s="23">
        <v>0</v>
      </c>
      <c r="F1208" s="23">
        <v>0</v>
      </c>
      <c r="G1208" s="23">
        <v>3646.5</v>
      </c>
      <c r="H1208" s="23">
        <v>117697.23</v>
      </c>
      <c r="I1208" s="21" t="s">
        <v>11</v>
      </c>
      <c r="J1208" s="21" t="s">
        <v>12</v>
      </c>
      <c r="K1208" s="21" t="str">
        <f t="shared" si="60"/>
        <v/>
      </c>
      <c r="L1208" s="21" t="e">
        <f ca="1">IF(AND(K1208&lt;&gt; "", COUNTIF(SAP!#REF!,K1208)&gt;0),"Matched", "")</f>
        <v>#REF!</v>
      </c>
      <c r="M1208" s="21" t="str">
        <f t="shared" si="61"/>
        <v/>
      </c>
      <c r="N1208" s="21" t="e">
        <f ca="1">IF(AND(M1208&lt;&gt; "", COUNTIF(SAP!#REF!,M1208)&gt;0),"Matched", "")</f>
        <v>#REF!</v>
      </c>
      <c r="O1208" s="21" t="str">
        <f t="shared" si="62"/>
        <v/>
      </c>
      <c r="P1208" s="21" t="e">
        <f ca="1">IF(AND(O1208&lt;&gt; "", COUNTIF(SAP!#REF!,O1208)&gt;0),"Matched", "")</f>
        <v>#REF!</v>
      </c>
      <c r="Q1208" s="21" t="str">
        <f ca="1">IF(OR(D1208="AC",D1208="TR"),"Logic4"&amp;"_"&amp;TEXT(C1208,"dd.mm.yyyy") &amp;"_"&amp; 898478.88,"")</f>
        <v>Logic4_08.04.2020_898478.88</v>
      </c>
      <c r="R1208" s="21" t="e">
        <f ca="1">IF(AND(Q1208&lt;&gt; "", COUNTIF(SAP!#REF!,Q1208)&gt;0),"Matched", "")</f>
        <v>#REF!</v>
      </c>
    </row>
    <row r="1209" spans="1:18" hidden="1">
      <c r="A1209" s="21">
        <v>11563327</v>
      </c>
      <c r="B1209" s="22">
        <v>43929</v>
      </c>
      <c r="C1209" s="22">
        <v>43929</v>
      </c>
      <c r="D1209" s="21" t="s">
        <v>10</v>
      </c>
      <c r="E1209" s="23">
        <v>0</v>
      </c>
      <c r="F1209" s="23">
        <v>0</v>
      </c>
      <c r="G1209" s="23">
        <v>3657.1</v>
      </c>
      <c r="H1209" s="23">
        <v>121354.33</v>
      </c>
      <c r="I1209" s="21" t="s">
        <v>11</v>
      </c>
      <c r="J1209" s="21" t="s">
        <v>12</v>
      </c>
      <c r="K1209" s="21" t="str">
        <f t="shared" si="60"/>
        <v/>
      </c>
      <c r="L1209" s="21" t="e">
        <f ca="1">IF(AND(K1209&lt;&gt; "", COUNTIF(SAP!#REF!,K1209)&gt;0),"Matched", "")</f>
        <v>#REF!</v>
      </c>
      <c r="M1209" s="21" t="str">
        <f t="shared" si="61"/>
        <v/>
      </c>
      <c r="N1209" s="21" t="e">
        <f ca="1">IF(AND(M1209&lt;&gt; "", COUNTIF(SAP!#REF!,M1209)&gt;0),"Matched", "")</f>
        <v>#REF!</v>
      </c>
      <c r="O1209" s="21" t="str">
        <f t="shared" si="62"/>
        <v/>
      </c>
      <c r="P1209" s="21" t="e">
        <f ca="1">IF(AND(O1209&lt;&gt; "", COUNTIF(SAP!#REF!,O1209)&gt;0),"Matched", "")</f>
        <v>#REF!</v>
      </c>
      <c r="Q1209" s="21" t="str">
        <f ca="1">IF(OR(D1209="AC",D1209="TR"),"Logic4"&amp;"_"&amp;TEXT(C1209,"dd.mm.yyyy") &amp;"_"&amp; 898478.88,"")</f>
        <v>Logic4_08.04.2020_898478.88</v>
      </c>
      <c r="R1209" s="21" t="e">
        <f ca="1">IF(AND(Q1209&lt;&gt; "", COUNTIF(SAP!#REF!,Q1209)&gt;0),"Matched", "")</f>
        <v>#REF!</v>
      </c>
    </row>
    <row r="1210" spans="1:18" hidden="1">
      <c r="A1210" s="21">
        <v>11563327</v>
      </c>
      <c r="B1210" s="22">
        <v>43929</v>
      </c>
      <c r="C1210" s="22">
        <v>43929</v>
      </c>
      <c r="D1210" s="21" t="s">
        <v>10</v>
      </c>
      <c r="E1210" s="23">
        <v>0</v>
      </c>
      <c r="F1210" s="23">
        <v>0</v>
      </c>
      <c r="G1210" s="23">
        <v>3709.5</v>
      </c>
      <c r="H1210" s="23">
        <v>125063.83</v>
      </c>
      <c r="I1210" s="21" t="s">
        <v>11</v>
      </c>
      <c r="J1210" s="21" t="s">
        <v>12</v>
      </c>
      <c r="K1210" s="21" t="str">
        <f t="shared" si="60"/>
        <v/>
      </c>
      <c r="L1210" s="21" t="e">
        <f ca="1">IF(AND(K1210&lt;&gt; "", COUNTIF(SAP!#REF!,K1210)&gt;0),"Matched", "")</f>
        <v>#REF!</v>
      </c>
      <c r="M1210" s="21" t="str">
        <f t="shared" si="61"/>
        <v/>
      </c>
      <c r="N1210" s="21" t="e">
        <f ca="1">IF(AND(M1210&lt;&gt; "", COUNTIF(SAP!#REF!,M1210)&gt;0),"Matched", "")</f>
        <v>#REF!</v>
      </c>
      <c r="O1210" s="21" t="str">
        <f t="shared" si="62"/>
        <v/>
      </c>
      <c r="P1210" s="21" t="e">
        <f ca="1">IF(AND(O1210&lt;&gt; "", COUNTIF(SAP!#REF!,O1210)&gt;0),"Matched", "")</f>
        <v>#REF!</v>
      </c>
      <c r="Q1210" s="21" t="str">
        <f ca="1">IF(OR(D1210="AC",D1210="TR"),"Logic4"&amp;"_"&amp;TEXT(C1210,"dd.mm.yyyy") &amp;"_"&amp; 898478.88,"")</f>
        <v>Logic4_08.04.2020_898478.88</v>
      </c>
      <c r="R1210" s="21" t="e">
        <f ca="1">IF(AND(Q1210&lt;&gt; "", COUNTIF(SAP!#REF!,Q1210)&gt;0),"Matched", "")</f>
        <v>#REF!</v>
      </c>
    </row>
    <row r="1211" spans="1:18" hidden="1">
      <c r="A1211" s="21">
        <v>11563327</v>
      </c>
      <c r="B1211" s="22">
        <v>43929</v>
      </c>
      <c r="C1211" s="22">
        <v>43929</v>
      </c>
      <c r="D1211" s="21" t="s">
        <v>10</v>
      </c>
      <c r="E1211" s="23">
        <v>0</v>
      </c>
      <c r="F1211" s="23">
        <v>0</v>
      </c>
      <c r="G1211" s="23">
        <v>3750</v>
      </c>
      <c r="H1211" s="23">
        <v>128813.83</v>
      </c>
      <c r="I1211" s="21" t="s">
        <v>11</v>
      </c>
      <c r="J1211" s="21" t="s">
        <v>12</v>
      </c>
      <c r="K1211" s="21" t="str">
        <f t="shared" si="60"/>
        <v/>
      </c>
      <c r="L1211" s="21" t="e">
        <f ca="1">IF(AND(K1211&lt;&gt; "", COUNTIF(SAP!#REF!,K1211)&gt;0),"Matched", "")</f>
        <v>#REF!</v>
      </c>
      <c r="M1211" s="21" t="str">
        <f t="shared" si="61"/>
        <v/>
      </c>
      <c r="N1211" s="21" t="e">
        <f ca="1">IF(AND(M1211&lt;&gt; "", COUNTIF(SAP!#REF!,M1211)&gt;0),"Matched", "")</f>
        <v>#REF!</v>
      </c>
      <c r="O1211" s="21" t="str">
        <f t="shared" si="62"/>
        <v/>
      </c>
      <c r="P1211" s="21" t="e">
        <f ca="1">IF(AND(O1211&lt;&gt; "", COUNTIF(SAP!#REF!,O1211)&gt;0),"Matched", "")</f>
        <v>#REF!</v>
      </c>
      <c r="Q1211" s="21" t="str">
        <f ca="1">IF(OR(D1211="AC",D1211="TR"),"Logic4"&amp;"_"&amp;TEXT(C1211,"dd.mm.yyyy") &amp;"_"&amp; 898478.88,"")</f>
        <v>Logic4_08.04.2020_898478.88</v>
      </c>
      <c r="R1211" s="21" t="e">
        <f ca="1">IF(AND(Q1211&lt;&gt; "", COUNTIF(SAP!#REF!,Q1211)&gt;0),"Matched", "")</f>
        <v>#REF!</v>
      </c>
    </row>
    <row r="1212" spans="1:18" hidden="1">
      <c r="A1212" s="21">
        <v>11563327</v>
      </c>
      <c r="B1212" s="22">
        <v>43929</v>
      </c>
      <c r="C1212" s="22">
        <v>43929</v>
      </c>
      <c r="D1212" s="21" t="s">
        <v>10</v>
      </c>
      <c r="E1212" s="23">
        <v>0</v>
      </c>
      <c r="F1212" s="23">
        <v>0</v>
      </c>
      <c r="G1212" s="23">
        <v>3750</v>
      </c>
      <c r="H1212" s="23">
        <v>132563.82999999999</v>
      </c>
      <c r="I1212" s="21" t="s">
        <v>11</v>
      </c>
      <c r="J1212" s="21" t="s">
        <v>12</v>
      </c>
      <c r="K1212" s="21" t="str">
        <f t="shared" si="60"/>
        <v/>
      </c>
      <c r="L1212" s="21" t="e">
        <f ca="1">IF(AND(K1212&lt;&gt; "", COUNTIF(SAP!#REF!,K1212)&gt;0),"Matched", "")</f>
        <v>#REF!</v>
      </c>
      <c r="M1212" s="21" t="str">
        <f t="shared" si="61"/>
        <v/>
      </c>
      <c r="N1212" s="21" t="e">
        <f ca="1">IF(AND(M1212&lt;&gt; "", COUNTIF(SAP!#REF!,M1212)&gt;0),"Matched", "")</f>
        <v>#REF!</v>
      </c>
      <c r="O1212" s="21" t="str">
        <f t="shared" si="62"/>
        <v/>
      </c>
      <c r="P1212" s="21" t="e">
        <f ca="1">IF(AND(O1212&lt;&gt; "", COUNTIF(SAP!#REF!,O1212)&gt;0),"Matched", "")</f>
        <v>#REF!</v>
      </c>
      <c r="Q1212" s="21" t="str">
        <f ca="1">IF(OR(D1212="AC",D1212="TR"),"Logic4"&amp;"_"&amp;TEXT(C1212,"dd.mm.yyyy") &amp;"_"&amp; 898478.88,"")</f>
        <v>Logic4_08.04.2020_898478.88</v>
      </c>
      <c r="R1212" s="21" t="e">
        <f ca="1">IF(AND(Q1212&lt;&gt; "", COUNTIF(SAP!#REF!,Q1212)&gt;0),"Matched", "")</f>
        <v>#REF!</v>
      </c>
    </row>
    <row r="1213" spans="1:18" hidden="1">
      <c r="A1213" s="21">
        <v>11563327</v>
      </c>
      <c r="B1213" s="22">
        <v>43929</v>
      </c>
      <c r="C1213" s="22">
        <v>43929</v>
      </c>
      <c r="D1213" s="21" t="s">
        <v>10</v>
      </c>
      <c r="E1213" s="23">
        <v>0</v>
      </c>
      <c r="F1213" s="23">
        <v>0</v>
      </c>
      <c r="G1213" s="23">
        <v>3825.7</v>
      </c>
      <c r="H1213" s="23">
        <v>136389.53</v>
      </c>
      <c r="I1213" s="21" t="s">
        <v>11</v>
      </c>
      <c r="J1213" s="21" t="s">
        <v>12</v>
      </c>
      <c r="K1213" s="21" t="str">
        <f t="shared" si="60"/>
        <v/>
      </c>
      <c r="L1213" s="21" t="e">
        <f ca="1">IF(AND(K1213&lt;&gt; "", COUNTIF(SAP!#REF!,K1213)&gt;0),"Matched", "")</f>
        <v>#REF!</v>
      </c>
      <c r="M1213" s="21" t="str">
        <f t="shared" si="61"/>
        <v/>
      </c>
      <c r="N1213" s="21" t="e">
        <f ca="1">IF(AND(M1213&lt;&gt; "", COUNTIF(SAP!#REF!,M1213)&gt;0),"Matched", "")</f>
        <v>#REF!</v>
      </c>
      <c r="O1213" s="21" t="str">
        <f t="shared" si="62"/>
        <v/>
      </c>
      <c r="P1213" s="21" t="e">
        <f ca="1">IF(AND(O1213&lt;&gt; "", COUNTIF(SAP!#REF!,O1213)&gt;0),"Matched", "")</f>
        <v>#REF!</v>
      </c>
      <c r="Q1213" s="21" t="str">
        <f ca="1">IF(OR(D1213="AC",D1213="TR"),"Logic4"&amp;"_"&amp;TEXT(C1213,"dd.mm.yyyy") &amp;"_"&amp; 898478.88,"")</f>
        <v>Logic4_08.04.2020_898478.88</v>
      </c>
      <c r="R1213" s="21" t="e">
        <f ca="1">IF(AND(Q1213&lt;&gt; "", COUNTIF(SAP!#REF!,Q1213)&gt;0),"Matched", "")</f>
        <v>#REF!</v>
      </c>
    </row>
    <row r="1214" spans="1:18" hidden="1">
      <c r="A1214" s="21">
        <v>11563327</v>
      </c>
      <c r="B1214" s="22">
        <v>43929</v>
      </c>
      <c r="C1214" s="22">
        <v>43929</v>
      </c>
      <c r="D1214" s="21" t="s">
        <v>10</v>
      </c>
      <c r="E1214" s="23">
        <v>0</v>
      </c>
      <c r="F1214" s="23">
        <v>0</v>
      </c>
      <c r="G1214" s="23">
        <v>3920</v>
      </c>
      <c r="H1214" s="23">
        <v>140309.53</v>
      </c>
      <c r="I1214" s="21" t="s">
        <v>11</v>
      </c>
      <c r="J1214" s="21" t="s">
        <v>12</v>
      </c>
      <c r="K1214" s="21" t="str">
        <f t="shared" si="60"/>
        <v/>
      </c>
      <c r="L1214" s="21" t="e">
        <f ca="1">IF(AND(K1214&lt;&gt; "", COUNTIF(SAP!#REF!,K1214)&gt;0),"Matched", "")</f>
        <v>#REF!</v>
      </c>
      <c r="M1214" s="21" t="str">
        <f t="shared" si="61"/>
        <v/>
      </c>
      <c r="N1214" s="21" t="e">
        <f ca="1">IF(AND(M1214&lt;&gt; "", COUNTIF(SAP!#REF!,M1214)&gt;0),"Matched", "")</f>
        <v>#REF!</v>
      </c>
      <c r="O1214" s="21" t="str">
        <f t="shared" si="62"/>
        <v/>
      </c>
      <c r="P1214" s="21" t="e">
        <f ca="1">IF(AND(O1214&lt;&gt; "", COUNTIF(SAP!#REF!,O1214)&gt;0),"Matched", "")</f>
        <v>#REF!</v>
      </c>
      <c r="Q1214" s="21" t="str">
        <f ca="1">IF(OR(D1214="AC",D1214="TR"),"Logic4"&amp;"_"&amp;TEXT(C1214,"dd.mm.yyyy") &amp;"_"&amp; 898478.88,"")</f>
        <v>Logic4_08.04.2020_898478.88</v>
      </c>
      <c r="R1214" s="21" t="e">
        <f ca="1">IF(AND(Q1214&lt;&gt; "", COUNTIF(SAP!#REF!,Q1214)&gt;0),"Matched", "")</f>
        <v>#REF!</v>
      </c>
    </row>
    <row r="1215" spans="1:18" hidden="1">
      <c r="A1215" s="21">
        <v>11563327</v>
      </c>
      <c r="B1215" s="22">
        <v>43929</v>
      </c>
      <c r="C1215" s="22">
        <v>43929</v>
      </c>
      <c r="D1215" s="21" t="s">
        <v>10</v>
      </c>
      <c r="E1215" s="23">
        <v>0</v>
      </c>
      <c r="F1215" s="23">
        <v>0</v>
      </c>
      <c r="G1215" s="23">
        <v>3960.1</v>
      </c>
      <c r="H1215" s="23">
        <v>144269.63</v>
      </c>
      <c r="I1215" s="21" t="s">
        <v>11</v>
      </c>
      <c r="J1215" s="21" t="s">
        <v>12</v>
      </c>
      <c r="K1215" s="21" t="str">
        <f t="shared" si="60"/>
        <v/>
      </c>
      <c r="L1215" s="21" t="e">
        <f ca="1">IF(AND(K1215&lt;&gt; "", COUNTIF(SAP!#REF!,K1215)&gt;0),"Matched", "")</f>
        <v>#REF!</v>
      </c>
      <c r="M1215" s="21" t="str">
        <f t="shared" si="61"/>
        <v/>
      </c>
      <c r="N1215" s="21" t="e">
        <f ca="1">IF(AND(M1215&lt;&gt; "", COUNTIF(SAP!#REF!,M1215)&gt;0),"Matched", "")</f>
        <v>#REF!</v>
      </c>
      <c r="O1215" s="21" t="str">
        <f t="shared" si="62"/>
        <v/>
      </c>
      <c r="P1215" s="21" t="e">
        <f ca="1">IF(AND(O1215&lt;&gt; "", COUNTIF(SAP!#REF!,O1215)&gt;0),"Matched", "")</f>
        <v>#REF!</v>
      </c>
      <c r="Q1215" s="21" t="str">
        <f ca="1">IF(OR(D1215="AC",D1215="TR"),"Logic4"&amp;"_"&amp;TEXT(C1215,"dd.mm.yyyy") &amp;"_"&amp; 898478.88,"")</f>
        <v>Logic4_08.04.2020_898478.88</v>
      </c>
      <c r="R1215" s="21" t="e">
        <f ca="1">IF(AND(Q1215&lt;&gt; "", COUNTIF(SAP!#REF!,Q1215)&gt;0),"Matched", "")</f>
        <v>#REF!</v>
      </c>
    </row>
    <row r="1216" spans="1:18" hidden="1">
      <c r="A1216" s="21">
        <v>11563327</v>
      </c>
      <c r="B1216" s="22">
        <v>43929</v>
      </c>
      <c r="C1216" s="22">
        <v>43929</v>
      </c>
      <c r="D1216" s="21" t="s">
        <v>10</v>
      </c>
      <c r="E1216" s="23">
        <v>0</v>
      </c>
      <c r="F1216" s="23">
        <v>0</v>
      </c>
      <c r="G1216" s="23">
        <v>3970</v>
      </c>
      <c r="H1216" s="23">
        <v>148239.63</v>
      </c>
      <c r="I1216" s="21" t="s">
        <v>11</v>
      </c>
      <c r="J1216" s="21" t="s">
        <v>12</v>
      </c>
      <c r="K1216" s="21" t="str">
        <f t="shared" si="60"/>
        <v/>
      </c>
      <c r="L1216" s="21" t="e">
        <f ca="1">IF(AND(K1216&lt;&gt; "", COUNTIF(SAP!#REF!,K1216)&gt;0),"Matched", "")</f>
        <v>#REF!</v>
      </c>
      <c r="M1216" s="21" t="str">
        <f t="shared" si="61"/>
        <v/>
      </c>
      <c r="N1216" s="21" t="e">
        <f ca="1">IF(AND(M1216&lt;&gt; "", COUNTIF(SAP!#REF!,M1216)&gt;0),"Matched", "")</f>
        <v>#REF!</v>
      </c>
      <c r="O1216" s="21" t="str">
        <f t="shared" si="62"/>
        <v/>
      </c>
      <c r="P1216" s="21" t="e">
        <f ca="1">IF(AND(O1216&lt;&gt; "", COUNTIF(SAP!#REF!,O1216)&gt;0),"Matched", "")</f>
        <v>#REF!</v>
      </c>
      <c r="Q1216" s="21" t="str">
        <f ca="1">IF(OR(D1216="AC",D1216="TR"),"Logic4"&amp;"_"&amp;TEXT(C1216,"dd.mm.yyyy") &amp;"_"&amp; 898478.88,"")</f>
        <v>Logic4_08.04.2020_898478.88</v>
      </c>
      <c r="R1216" s="21" t="e">
        <f ca="1">IF(AND(Q1216&lt;&gt; "", COUNTIF(SAP!#REF!,Q1216)&gt;0),"Matched", "")</f>
        <v>#REF!</v>
      </c>
    </row>
    <row r="1217" spans="1:18" hidden="1">
      <c r="A1217" s="21">
        <v>11563327</v>
      </c>
      <c r="B1217" s="22">
        <v>43929</v>
      </c>
      <c r="C1217" s="22">
        <v>43929</v>
      </c>
      <c r="D1217" s="21" t="s">
        <v>10</v>
      </c>
      <c r="E1217" s="23">
        <v>0</v>
      </c>
      <c r="F1217" s="23">
        <v>0</v>
      </c>
      <c r="G1217" s="23">
        <v>3990</v>
      </c>
      <c r="H1217" s="23">
        <v>152229.63</v>
      </c>
      <c r="I1217" s="21" t="s">
        <v>11</v>
      </c>
      <c r="J1217" s="21" t="s">
        <v>12</v>
      </c>
      <c r="K1217" s="21" t="str">
        <f t="shared" si="60"/>
        <v/>
      </c>
      <c r="L1217" s="21" t="e">
        <f ca="1">IF(AND(K1217&lt;&gt; "", COUNTIF(SAP!#REF!,K1217)&gt;0),"Matched", "")</f>
        <v>#REF!</v>
      </c>
      <c r="M1217" s="21" t="str">
        <f t="shared" si="61"/>
        <v/>
      </c>
      <c r="N1217" s="21" t="e">
        <f ca="1">IF(AND(M1217&lt;&gt; "", COUNTIF(SAP!#REF!,M1217)&gt;0),"Matched", "")</f>
        <v>#REF!</v>
      </c>
      <c r="O1217" s="21" t="str">
        <f t="shared" si="62"/>
        <v/>
      </c>
      <c r="P1217" s="21" t="e">
        <f ca="1">IF(AND(O1217&lt;&gt; "", COUNTIF(SAP!#REF!,O1217)&gt;0),"Matched", "")</f>
        <v>#REF!</v>
      </c>
      <c r="Q1217" s="21" t="str">
        <f ca="1">IF(OR(D1217="AC",D1217="TR"),"Logic4"&amp;"_"&amp;TEXT(C1217,"dd.mm.yyyy") &amp;"_"&amp; 898478.88,"")</f>
        <v>Logic4_08.04.2020_898478.88</v>
      </c>
      <c r="R1217" s="21" t="e">
        <f ca="1">IF(AND(Q1217&lt;&gt; "", COUNTIF(SAP!#REF!,Q1217)&gt;0),"Matched", "")</f>
        <v>#REF!</v>
      </c>
    </row>
    <row r="1218" spans="1:18" hidden="1">
      <c r="A1218" s="21">
        <v>11563327</v>
      </c>
      <c r="B1218" s="22">
        <v>43929</v>
      </c>
      <c r="C1218" s="22">
        <v>43929</v>
      </c>
      <c r="D1218" s="21" t="s">
        <v>10</v>
      </c>
      <c r="E1218" s="23">
        <v>0</v>
      </c>
      <c r="F1218" s="23">
        <v>0</v>
      </c>
      <c r="G1218" s="23">
        <v>4000</v>
      </c>
      <c r="H1218" s="23">
        <v>156229.63</v>
      </c>
      <c r="I1218" s="21" t="s">
        <v>11</v>
      </c>
      <c r="J1218" s="21" t="s">
        <v>12</v>
      </c>
      <c r="K1218" s="21" t="str">
        <f t="shared" si="60"/>
        <v/>
      </c>
      <c r="L1218" s="21" t="e">
        <f ca="1">IF(AND(K1218&lt;&gt; "", COUNTIF(SAP!#REF!,K1218)&gt;0),"Matched", "")</f>
        <v>#REF!</v>
      </c>
      <c r="M1218" s="21" t="str">
        <f t="shared" si="61"/>
        <v/>
      </c>
      <c r="N1218" s="21" t="e">
        <f ca="1">IF(AND(M1218&lt;&gt; "", COUNTIF(SAP!#REF!,M1218)&gt;0),"Matched", "")</f>
        <v>#REF!</v>
      </c>
      <c r="O1218" s="21" t="str">
        <f t="shared" si="62"/>
        <v/>
      </c>
      <c r="P1218" s="21" t="e">
        <f ca="1">IF(AND(O1218&lt;&gt; "", COUNTIF(SAP!#REF!,O1218)&gt;0),"Matched", "")</f>
        <v>#REF!</v>
      </c>
      <c r="Q1218" s="21" t="str">
        <f ca="1">IF(OR(D1218="AC",D1218="TR"),"Logic4"&amp;"_"&amp;TEXT(C1218,"dd.mm.yyyy") &amp;"_"&amp; 898478.88,"")</f>
        <v>Logic4_08.04.2020_898478.88</v>
      </c>
      <c r="R1218" s="21" t="e">
        <f ca="1">IF(AND(Q1218&lt;&gt; "", COUNTIF(SAP!#REF!,Q1218)&gt;0),"Matched", "")</f>
        <v>#REF!</v>
      </c>
    </row>
    <row r="1219" spans="1:18" hidden="1">
      <c r="A1219" s="21">
        <v>11563327</v>
      </c>
      <c r="B1219" s="22">
        <v>43929</v>
      </c>
      <c r="C1219" s="22">
        <v>43929</v>
      </c>
      <c r="D1219" s="21" t="s">
        <v>10</v>
      </c>
      <c r="E1219" s="23">
        <v>0</v>
      </c>
      <c r="F1219" s="23">
        <v>0</v>
      </c>
      <c r="G1219" s="23">
        <v>4000</v>
      </c>
      <c r="H1219" s="23">
        <v>160229.63</v>
      </c>
      <c r="I1219" s="21" t="s">
        <v>11</v>
      </c>
      <c r="J1219" s="21" t="s">
        <v>12</v>
      </c>
      <c r="K1219" s="21" t="str">
        <f t="shared" ref="K1219:K1282" si="63">IF(D1219="TF","Logic1"&amp;"_"&amp;TEXT(C1219, "mm") &amp;"_"&amp; F1219,"")</f>
        <v/>
      </c>
      <c r="L1219" s="21" t="e">
        <f ca="1">IF(AND(K1219&lt;&gt; "", COUNTIF(SAP!#REF!,K1219)&gt;0),"Matched", "")</f>
        <v>#REF!</v>
      </c>
      <c r="M1219" s="21" t="str">
        <f t="shared" si="61"/>
        <v/>
      </c>
      <c r="N1219" s="21" t="e">
        <f ca="1">IF(AND(M1219&lt;&gt; "", COUNTIF(SAP!#REF!,M1219)&gt;0),"Matched", "")</f>
        <v>#REF!</v>
      </c>
      <c r="O1219" s="21" t="str">
        <f t="shared" si="62"/>
        <v/>
      </c>
      <c r="P1219" s="21" t="e">
        <f ca="1">IF(AND(O1219&lt;&gt; "", COUNTIF(SAP!#REF!,O1219)&gt;0),"Matched", "")</f>
        <v>#REF!</v>
      </c>
      <c r="Q1219" s="21" t="str">
        <f ca="1">IF(OR(D1219="AC",D1219="TR"),"Logic4"&amp;"_"&amp;TEXT(C1219,"dd.mm.yyyy") &amp;"_"&amp; 898478.88,"")</f>
        <v>Logic4_08.04.2020_898478.88</v>
      </c>
      <c r="R1219" s="21" t="e">
        <f ca="1">IF(AND(Q1219&lt;&gt; "", COUNTIF(SAP!#REF!,Q1219)&gt;0),"Matched", "")</f>
        <v>#REF!</v>
      </c>
    </row>
    <row r="1220" spans="1:18" hidden="1">
      <c r="A1220" s="21">
        <v>11563327</v>
      </c>
      <c r="B1220" s="22">
        <v>43929</v>
      </c>
      <c r="C1220" s="22">
        <v>43929</v>
      </c>
      <c r="D1220" s="21" t="s">
        <v>10</v>
      </c>
      <c r="E1220" s="23">
        <v>0</v>
      </c>
      <c r="F1220" s="23">
        <v>0</v>
      </c>
      <c r="G1220" s="23">
        <v>4004.8</v>
      </c>
      <c r="H1220" s="23">
        <v>164234.43</v>
      </c>
      <c r="I1220" s="21" t="s">
        <v>11</v>
      </c>
      <c r="J1220" s="21" t="s">
        <v>12</v>
      </c>
      <c r="K1220" s="21" t="str">
        <f t="shared" si="63"/>
        <v/>
      </c>
      <c r="L1220" s="21" t="e">
        <f ca="1">IF(AND(K1220&lt;&gt; "", COUNTIF(SAP!#REF!,K1220)&gt;0),"Matched", "")</f>
        <v>#REF!</v>
      </c>
      <c r="M1220" s="21" t="str">
        <f t="shared" si="61"/>
        <v/>
      </c>
      <c r="N1220" s="21" t="e">
        <f ca="1">IF(AND(M1220&lt;&gt; "", COUNTIF(SAP!#REF!,M1220)&gt;0),"Matched", "")</f>
        <v>#REF!</v>
      </c>
      <c r="O1220" s="21" t="str">
        <f t="shared" si="62"/>
        <v/>
      </c>
      <c r="P1220" s="21" t="e">
        <f ca="1">IF(AND(O1220&lt;&gt; "", COUNTIF(SAP!#REF!,O1220)&gt;0),"Matched", "")</f>
        <v>#REF!</v>
      </c>
      <c r="Q1220" s="21" t="str">
        <f ca="1">IF(OR(D1220="AC",D1220="TR"),"Logic4"&amp;"_"&amp;TEXT(C1220,"dd.mm.yyyy") &amp;"_"&amp; 898478.88,"")</f>
        <v>Logic4_08.04.2020_898478.88</v>
      </c>
      <c r="R1220" s="21" t="e">
        <f ca="1">IF(AND(Q1220&lt;&gt; "", COUNTIF(SAP!#REF!,Q1220)&gt;0),"Matched", "")</f>
        <v>#REF!</v>
      </c>
    </row>
    <row r="1221" spans="1:18" hidden="1">
      <c r="A1221" s="21">
        <v>11563327</v>
      </c>
      <c r="B1221" s="22">
        <v>43929</v>
      </c>
      <c r="C1221" s="22">
        <v>43929</v>
      </c>
      <c r="D1221" s="21" t="s">
        <v>10</v>
      </c>
      <c r="E1221" s="23">
        <v>0</v>
      </c>
      <c r="F1221" s="23">
        <v>0</v>
      </c>
      <c r="G1221" s="23">
        <v>4102</v>
      </c>
      <c r="H1221" s="23">
        <v>168336.43</v>
      </c>
      <c r="I1221" s="21" t="s">
        <v>11</v>
      </c>
      <c r="J1221" s="21" t="s">
        <v>12</v>
      </c>
      <c r="K1221" s="21" t="str">
        <f t="shared" si="63"/>
        <v/>
      </c>
      <c r="L1221" s="21" t="e">
        <f ca="1">IF(AND(K1221&lt;&gt; "", COUNTIF(SAP!#REF!,K1221)&gt;0),"Matched", "")</f>
        <v>#REF!</v>
      </c>
      <c r="M1221" s="21" t="str">
        <f t="shared" si="61"/>
        <v/>
      </c>
      <c r="N1221" s="21" t="e">
        <f ca="1">IF(AND(M1221&lt;&gt; "", COUNTIF(SAP!#REF!,M1221)&gt;0),"Matched", "")</f>
        <v>#REF!</v>
      </c>
      <c r="O1221" s="21" t="str">
        <f t="shared" si="62"/>
        <v/>
      </c>
      <c r="P1221" s="21" t="e">
        <f ca="1">IF(AND(O1221&lt;&gt; "", COUNTIF(SAP!#REF!,O1221)&gt;0),"Matched", "")</f>
        <v>#REF!</v>
      </c>
      <c r="Q1221" s="21" t="str">
        <f ca="1">IF(OR(D1221="AC",D1221="TR"),"Logic4"&amp;"_"&amp;TEXT(C1221,"dd.mm.yyyy") &amp;"_"&amp; 898478.88,"")</f>
        <v>Logic4_08.04.2020_898478.88</v>
      </c>
      <c r="R1221" s="21" t="e">
        <f ca="1">IF(AND(Q1221&lt;&gt; "", COUNTIF(SAP!#REF!,Q1221)&gt;0),"Matched", "")</f>
        <v>#REF!</v>
      </c>
    </row>
    <row r="1222" spans="1:18" hidden="1">
      <c r="A1222" s="21">
        <v>11563327</v>
      </c>
      <c r="B1222" s="22">
        <v>43929</v>
      </c>
      <c r="C1222" s="22">
        <v>43929</v>
      </c>
      <c r="D1222" s="21" t="s">
        <v>10</v>
      </c>
      <c r="E1222" s="23">
        <v>0</v>
      </c>
      <c r="F1222" s="23">
        <v>0</v>
      </c>
      <c r="G1222" s="23">
        <v>4180</v>
      </c>
      <c r="H1222" s="23">
        <v>172516.43</v>
      </c>
      <c r="I1222" s="21" t="s">
        <v>11</v>
      </c>
      <c r="J1222" s="21" t="s">
        <v>12</v>
      </c>
      <c r="K1222" s="21" t="str">
        <f t="shared" si="63"/>
        <v/>
      </c>
      <c r="L1222" s="21" t="e">
        <f ca="1">IF(AND(K1222&lt;&gt; "", COUNTIF(SAP!#REF!,K1222)&gt;0),"Matched", "")</f>
        <v>#REF!</v>
      </c>
      <c r="M1222" s="21" t="str">
        <f t="shared" si="61"/>
        <v/>
      </c>
      <c r="N1222" s="21" t="e">
        <f ca="1">IF(AND(M1222&lt;&gt; "", COUNTIF(SAP!#REF!,M1222)&gt;0),"Matched", "")</f>
        <v>#REF!</v>
      </c>
      <c r="O1222" s="21" t="str">
        <f t="shared" si="62"/>
        <v/>
      </c>
      <c r="P1222" s="21" t="e">
        <f ca="1">IF(AND(O1222&lt;&gt; "", COUNTIF(SAP!#REF!,O1222)&gt;0),"Matched", "")</f>
        <v>#REF!</v>
      </c>
      <c r="Q1222" s="21" t="str">
        <f ca="1">IF(OR(D1222="AC",D1222="TR"),"Logic4"&amp;"_"&amp;TEXT(C1222,"dd.mm.yyyy") &amp;"_"&amp; 898478.88,"")</f>
        <v>Logic4_08.04.2020_898478.88</v>
      </c>
      <c r="R1222" s="21" t="e">
        <f ca="1">IF(AND(Q1222&lt;&gt; "", COUNTIF(SAP!#REF!,Q1222)&gt;0),"Matched", "")</f>
        <v>#REF!</v>
      </c>
    </row>
    <row r="1223" spans="1:18" hidden="1">
      <c r="A1223" s="21">
        <v>11563327</v>
      </c>
      <c r="B1223" s="22">
        <v>43929</v>
      </c>
      <c r="C1223" s="22">
        <v>43929</v>
      </c>
      <c r="D1223" s="21" t="s">
        <v>10</v>
      </c>
      <c r="E1223" s="23">
        <v>0</v>
      </c>
      <c r="F1223" s="23">
        <v>0</v>
      </c>
      <c r="G1223" s="23">
        <v>4269.3999999999996</v>
      </c>
      <c r="H1223" s="23">
        <v>176785.83</v>
      </c>
      <c r="I1223" s="21" t="s">
        <v>11</v>
      </c>
      <c r="J1223" s="21" t="s">
        <v>12</v>
      </c>
      <c r="K1223" s="21" t="str">
        <f t="shared" si="63"/>
        <v/>
      </c>
      <c r="L1223" s="21" t="e">
        <f ca="1">IF(AND(K1223&lt;&gt; "", COUNTIF(SAP!#REF!,K1223)&gt;0),"Matched", "")</f>
        <v>#REF!</v>
      </c>
      <c r="M1223" s="21" t="str">
        <f t="shared" si="61"/>
        <v/>
      </c>
      <c r="N1223" s="21" t="e">
        <f ca="1">IF(AND(M1223&lt;&gt; "", COUNTIF(SAP!#REF!,M1223)&gt;0),"Matched", "")</f>
        <v>#REF!</v>
      </c>
      <c r="O1223" s="21" t="str">
        <f t="shared" si="62"/>
        <v/>
      </c>
      <c r="P1223" s="21" t="e">
        <f ca="1">IF(AND(O1223&lt;&gt; "", COUNTIF(SAP!#REF!,O1223)&gt;0),"Matched", "")</f>
        <v>#REF!</v>
      </c>
      <c r="Q1223" s="21" t="str">
        <f ca="1">IF(OR(D1223="AC",D1223="TR"),"Logic4"&amp;"_"&amp;TEXT(C1223,"dd.mm.yyyy") &amp;"_"&amp; 898478.88,"")</f>
        <v>Logic4_08.04.2020_898478.88</v>
      </c>
      <c r="R1223" s="21" t="e">
        <f ca="1">IF(AND(Q1223&lt;&gt; "", COUNTIF(SAP!#REF!,Q1223)&gt;0),"Matched", "")</f>
        <v>#REF!</v>
      </c>
    </row>
    <row r="1224" spans="1:18" hidden="1">
      <c r="A1224" s="21">
        <v>11563327</v>
      </c>
      <c r="B1224" s="22">
        <v>43929</v>
      </c>
      <c r="C1224" s="22">
        <v>43929</v>
      </c>
      <c r="D1224" s="21" t="s">
        <v>10</v>
      </c>
      <c r="E1224" s="23">
        <v>0</v>
      </c>
      <c r="F1224" s="23">
        <v>0</v>
      </c>
      <c r="G1224" s="23">
        <v>4329.2</v>
      </c>
      <c r="H1224" s="23">
        <v>181115.03</v>
      </c>
      <c r="I1224" s="21" t="s">
        <v>11</v>
      </c>
      <c r="J1224" s="21" t="s">
        <v>12</v>
      </c>
      <c r="K1224" s="21" t="str">
        <f t="shared" si="63"/>
        <v/>
      </c>
      <c r="L1224" s="21" t="e">
        <f ca="1">IF(AND(K1224&lt;&gt; "", COUNTIF(SAP!#REF!,K1224)&gt;0),"Matched", "")</f>
        <v>#REF!</v>
      </c>
      <c r="M1224" s="21" t="str">
        <f t="shared" si="61"/>
        <v/>
      </c>
      <c r="N1224" s="21" t="e">
        <f ca="1">IF(AND(M1224&lt;&gt; "", COUNTIF(SAP!#REF!,M1224)&gt;0),"Matched", "")</f>
        <v>#REF!</v>
      </c>
      <c r="O1224" s="21" t="str">
        <f t="shared" si="62"/>
        <v/>
      </c>
      <c r="P1224" s="21" t="e">
        <f ca="1">IF(AND(O1224&lt;&gt; "", COUNTIF(SAP!#REF!,O1224)&gt;0),"Matched", "")</f>
        <v>#REF!</v>
      </c>
      <c r="Q1224" s="21" t="str">
        <f ca="1">IF(OR(D1224="AC",D1224="TR"),"Logic4"&amp;"_"&amp;TEXT(C1224,"dd.mm.yyyy") &amp;"_"&amp; 898478.88,"")</f>
        <v>Logic4_08.04.2020_898478.88</v>
      </c>
      <c r="R1224" s="21" t="e">
        <f ca="1">IF(AND(Q1224&lt;&gt; "", COUNTIF(SAP!#REF!,Q1224)&gt;0),"Matched", "")</f>
        <v>#REF!</v>
      </c>
    </row>
    <row r="1225" spans="1:18" hidden="1">
      <c r="A1225" s="21">
        <v>11563327</v>
      </c>
      <c r="B1225" s="22">
        <v>43929</v>
      </c>
      <c r="C1225" s="22">
        <v>43929</v>
      </c>
      <c r="D1225" s="21" t="s">
        <v>10</v>
      </c>
      <c r="E1225" s="23">
        <v>0</v>
      </c>
      <c r="F1225" s="23">
        <v>0</v>
      </c>
      <c r="G1225" s="23">
        <v>4473.1000000000004</v>
      </c>
      <c r="H1225" s="23">
        <v>185588.13</v>
      </c>
      <c r="I1225" s="21" t="s">
        <v>11</v>
      </c>
      <c r="J1225" s="21" t="s">
        <v>12</v>
      </c>
      <c r="K1225" s="21" t="str">
        <f t="shared" si="63"/>
        <v/>
      </c>
      <c r="L1225" s="21" t="e">
        <f ca="1">IF(AND(K1225&lt;&gt; "", COUNTIF(SAP!#REF!,K1225)&gt;0),"Matched", "")</f>
        <v>#REF!</v>
      </c>
      <c r="M1225" s="21" t="str">
        <f t="shared" si="61"/>
        <v/>
      </c>
      <c r="N1225" s="21" t="e">
        <f ca="1">IF(AND(M1225&lt;&gt; "", COUNTIF(SAP!#REF!,M1225)&gt;0),"Matched", "")</f>
        <v>#REF!</v>
      </c>
      <c r="O1225" s="21" t="str">
        <f t="shared" si="62"/>
        <v/>
      </c>
      <c r="P1225" s="21" t="e">
        <f ca="1">IF(AND(O1225&lt;&gt; "", COUNTIF(SAP!#REF!,O1225)&gt;0),"Matched", "")</f>
        <v>#REF!</v>
      </c>
      <c r="Q1225" s="21" t="str">
        <f ca="1">IF(OR(D1225="AC",D1225="TR"),"Logic4"&amp;"_"&amp;TEXT(C1225,"dd.mm.yyyy") &amp;"_"&amp; 898478.88,"")</f>
        <v>Logic4_08.04.2020_898478.88</v>
      </c>
      <c r="R1225" s="21" t="e">
        <f ca="1">IF(AND(Q1225&lt;&gt; "", COUNTIF(SAP!#REF!,Q1225)&gt;0),"Matched", "")</f>
        <v>#REF!</v>
      </c>
    </row>
    <row r="1226" spans="1:18" hidden="1">
      <c r="A1226" s="21">
        <v>11563327</v>
      </c>
      <c r="B1226" s="22">
        <v>43929</v>
      </c>
      <c r="C1226" s="22">
        <v>43929</v>
      </c>
      <c r="D1226" s="21" t="s">
        <v>10</v>
      </c>
      <c r="E1226" s="23">
        <v>0</v>
      </c>
      <c r="F1226" s="23">
        <v>0</v>
      </c>
      <c r="G1226" s="23">
        <v>4480</v>
      </c>
      <c r="H1226" s="23">
        <v>190068.13</v>
      </c>
      <c r="I1226" s="21" t="s">
        <v>11</v>
      </c>
      <c r="J1226" s="21" t="s">
        <v>12</v>
      </c>
      <c r="K1226" s="21" t="str">
        <f t="shared" si="63"/>
        <v/>
      </c>
      <c r="L1226" s="21" t="e">
        <f ca="1">IF(AND(K1226&lt;&gt; "", COUNTIF(SAP!#REF!,K1226)&gt;0),"Matched", "")</f>
        <v>#REF!</v>
      </c>
      <c r="M1226" s="21" t="str">
        <f t="shared" si="61"/>
        <v/>
      </c>
      <c r="N1226" s="21" t="e">
        <f ca="1">IF(AND(M1226&lt;&gt; "", COUNTIF(SAP!#REF!,M1226)&gt;0),"Matched", "")</f>
        <v>#REF!</v>
      </c>
      <c r="O1226" s="21" t="str">
        <f t="shared" si="62"/>
        <v/>
      </c>
      <c r="P1226" s="21" t="e">
        <f ca="1">IF(AND(O1226&lt;&gt; "", COUNTIF(SAP!#REF!,O1226)&gt;0),"Matched", "")</f>
        <v>#REF!</v>
      </c>
      <c r="Q1226" s="21" t="str">
        <f ca="1">IF(OR(D1226="AC",D1226="TR"),"Logic4"&amp;"_"&amp;TEXT(C1226,"dd.mm.yyyy") &amp;"_"&amp; 898478.88,"")</f>
        <v>Logic4_08.04.2020_898478.88</v>
      </c>
      <c r="R1226" s="21" t="e">
        <f ca="1">IF(AND(Q1226&lt;&gt; "", COUNTIF(SAP!#REF!,Q1226)&gt;0),"Matched", "")</f>
        <v>#REF!</v>
      </c>
    </row>
    <row r="1227" spans="1:18" hidden="1">
      <c r="A1227" s="21">
        <v>11563327</v>
      </c>
      <c r="B1227" s="22">
        <v>43929</v>
      </c>
      <c r="C1227" s="22">
        <v>43929</v>
      </c>
      <c r="D1227" s="21" t="s">
        <v>10</v>
      </c>
      <c r="E1227" s="23">
        <v>0</v>
      </c>
      <c r="F1227" s="23">
        <v>0</v>
      </c>
      <c r="G1227" s="23">
        <v>4570</v>
      </c>
      <c r="H1227" s="23">
        <v>194638.13</v>
      </c>
      <c r="I1227" s="21" t="s">
        <v>11</v>
      </c>
      <c r="J1227" s="21" t="s">
        <v>12</v>
      </c>
      <c r="K1227" s="21" t="str">
        <f t="shared" si="63"/>
        <v/>
      </c>
      <c r="L1227" s="21" t="e">
        <f ca="1">IF(AND(K1227&lt;&gt; "", COUNTIF(SAP!#REF!,K1227)&gt;0),"Matched", "")</f>
        <v>#REF!</v>
      </c>
      <c r="M1227" s="21" t="str">
        <f t="shared" si="61"/>
        <v/>
      </c>
      <c r="N1227" s="21" t="e">
        <f ca="1">IF(AND(M1227&lt;&gt; "", COUNTIF(SAP!#REF!,M1227)&gt;0),"Matched", "")</f>
        <v>#REF!</v>
      </c>
      <c r="O1227" s="21" t="str">
        <f t="shared" si="62"/>
        <v/>
      </c>
      <c r="P1227" s="21" t="e">
        <f ca="1">IF(AND(O1227&lt;&gt; "", COUNTIF(SAP!#REF!,O1227)&gt;0),"Matched", "")</f>
        <v>#REF!</v>
      </c>
      <c r="Q1227" s="21" t="str">
        <f ca="1">IF(OR(D1227="AC",D1227="TR"),"Logic4"&amp;"_"&amp;TEXT(C1227,"dd.mm.yyyy") &amp;"_"&amp; 898478.88,"")</f>
        <v>Logic4_08.04.2020_898478.88</v>
      </c>
      <c r="R1227" s="21" t="e">
        <f ca="1">IF(AND(Q1227&lt;&gt; "", COUNTIF(SAP!#REF!,Q1227)&gt;0),"Matched", "")</f>
        <v>#REF!</v>
      </c>
    </row>
    <row r="1228" spans="1:18" hidden="1">
      <c r="A1228" s="21">
        <v>11563327</v>
      </c>
      <c r="B1228" s="22">
        <v>43929</v>
      </c>
      <c r="C1228" s="22">
        <v>43929</v>
      </c>
      <c r="D1228" s="21" t="s">
        <v>10</v>
      </c>
      <c r="E1228" s="23">
        <v>0</v>
      </c>
      <c r="F1228" s="23">
        <v>0</v>
      </c>
      <c r="G1228" s="23">
        <v>4643.63</v>
      </c>
      <c r="H1228" s="23">
        <v>199281.76</v>
      </c>
      <c r="I1228" s="21" t="s">
        <v>11</v>
      </c>
      <c r="J1228" s="21" t="s">
        <v>12</v>
      </c>
      <c r="K1228" s="21" t="str">
        <f t="shared" si="63"/>
        <v/>
      </c>
      <c r="L1228" s="21" t="e">
        <f ca="1">IF(AND(K1228&lt;&gt; "", COUNTIF(SAP!#REF!,K1228)&gt;0),"Matched", "")</f>
        <v>#REF!</v>
      </c>
      <c r="M1228" s="21" t="str">
        <f t="shared" si="61"/>
        <v/>
      </c>
      <c r="N1228" s="21" t="e">
        <f ca="1">IF(AND(M1228&lt;&gt; "", COUNTIF(SAP!#REF!,M1228)&gt;0),"Matched", "")</f>
        <v>#REF!</v>
      </c>
      <c r="O1228" s="21" t="str">
        <f t="shared" si="62"/>
        <v/>
      </c>
      <c r="P1228" s="21" t="e">
        <f ca="1">IF(AND(O1228&lt;&gt; "", COUNTIF(SAP!#REF!,O1228)&gt;0),"Matched", "")</f>
        <v>#REF!</v>
      </c>
      <c r="Q1228" s="21" t="str">
        <f ca="1">IF(OR(D1228="AC",D1228="TR"),"Logic4"&amp;"_"&amp;TEXT(C1228,"dd.mm.yyyy") &amp;"_"&amp; 898478.88,"")</f>
        <v>Logic4_08.04.2020_898478.88</v>
      </c>
      <c r="R1228" s="21" t="e">
        <f ca="1">IF(AND(Q1228&lt;&gt; "", COUNTIF(SAP!#REF!,Q1228)&gt;0),"Matched", "")</f>
        <v>#REF!</v>
      </c>
    </row>
    <row r="1229" spans="1:18" hidden="1">
      <c r="A1229" s="21">
        <v>11563327</v>
      </c>
      <c r="B1229" s="22">
        <v>43929</v>
      </c>
      <c r="C1229" s="22">
        <v>43929</v>
      </c>
      <c r="D1229" s="21" t="s">
        <v>10</v>
      </c>
      <c r="E1229" s="23">
        <v>0</v>
      </c>
      <c r="F1229" s="23">
        <v>0</v>
      </c>
      <c r="G1229" s="23">
        <v>4887.6000000000004</v>
      </c>
      <c r="H1229" s="23">
        <v>204169.36</v>
      </c>
      <c r="I1229" s="21" t="s">
        <v>11</v>
      </c>
      <c r="J1229" s="21" t="s">
        <v>12</v>
      </c>
      <c r="K1229" s="21" t="str">
        <f t="shared" si="63"/>
        <v/>
      </c>
      <c r="L1229" s="21" t="e">
        <f ca="1">IF(AND(K1229&lt;&gt; "", COUNTIF(SAP!#REF!,K1229)&gt;0),"Matched", "")</f>
        <v>#REF!</v>
      </c>
      <c r="M1229" s="21" t="str">
        <f t="shared" si="61"/>
        <v/>
      </c>
      <c r="N1229" s="21" t="e">
        <f ca="1">IF(AND(M1229&lt;&gt; "", COUNTIF(SAP!#REF!,M1229)&gt;0),"Matched", "")</f>
        <v>#REF!</v>
      </c>
      <c r="O1229" s="21" t="str">
        <f t="shared" si="62"/>
        <v/>
      </c>
      <c r="P1229" s="21" t="e">
        <f ca="1">IF(AND(O1229&lt;&gt; "", COUNTIF(SAP!#REF!,O1229)&gt;0),"Matched", "")</f>
        <v>#REF!</v>
      </c>
      <c r="Q1229" s="21" t="str">
        <f ca="1">IF(OR(D1229="AC",D1229="TR"),"Logic4"&amp;"_"&amp;TEXT(C1229,"dd.mm.yyyy") &amp;"_"&amp; 898478.88,"")</f>
        <v>Logic4_08.04.2020_898478.88</v>
      </c>
      <c r="R1229" s="21" t="e">
        <f ca="1">IF(AND(Q1229&lt;&gt; "", COUNTIF(SAP!#REF!,Q1229)&gt;0),"Matched", "")</f>
        <v>#REF!</v>
      </c>
    </row>
    <row r="1230" spans="1:18" hidden="1">
      <c r="A1230" s="21">
        <v>11563327</v>
      </c>
      <c r="B1230" s="22">
        <v>43929</v>
      </c>
      <c r="C1230" s="22">
        <v>43929</v>
      </c>
      <c r="D1230" s="21" t="s">
        <v>10</v>
      </c>
      <c r="E1230" s="23">
        <v>0</v>
      </c>
      <c r="F1230" s="23">
        <v>0</v>
      </c>
      <c r="G1230" s="23">
        <v>5290</v>
      </c>
      <c r="H1230" s="23">
        <v>209459.36</v>
      </c>
      <c r="I1230" s="21" t="s">
        <v>11</v>
      </c>
      <c r="J1230" s="21" t="s">
        <v>12</v>
      </c>
      <c r="K1230" s="21" t="str">
        <f t="shared" si="63"/>
        <v/>
      </c>
      <c r="L1230" s="21" t="e">
        <f ca="1">IF(AND(K1230&lt;&gt; "", COUNTIF(SAP!#REF!,K1230)&gt;0),"Matched", "")</f>
        <v>#REF!</v>
      </c>
      <c r="M1230" s="21" t="str">
        <f t="shared" si="61"/>
        <v/>
      </c>
      <c r="N1230" s="21" t="e">
        <f ca="1">IF(AND(M1230&lt;&gt; "", COUNTIF(SAP!#REF!,M1230)&gt;0),"Matched", "")</f>
        <v>#REF!</v>
      </c>
      <c r="O1230" s="21" t="str">
        <f t="shared" si="62"/>
        <v/>
      </c>
      <c r="P1230" s="21" t="e">
        <f ca="1">IF(AND(O1230&lt;&gt; "", COUNTIF(SAP!#REF!,O1230)&gt;0),"Matched", "")</f>
        <v>#REF!</v>
      </c>
      <c r="Q1230" s="21" t="str">
        <f ca="1">IF(OR(D1230="AC",D1230="TR"),"Logic4"&amp;"_"&amp;TEXT(C1230,"dd.mm.yyyy") &amp;"_"&amp; 898478.88,"")</f>
        <v>Logic4_08.04.2020_898478.88</v>
      </c>
      <c r="R1230" s="21" t="e">
        <f ca="1">IF(AND(Q1230&lt;&gt; "", COUNTIF(SAP!#REF!,Q1230)&gt;0),"Matched", "")</f>
        <v>#REF!</v>
      </c>
    </row>
    <row r="1231" spans="1:18" hidden="1">
      <c r="A1231" s="21">
        <v>11563327</v>
      </c>
      <c r="B1231" s="22">
        <v>43929</v>
      </c>
      <c r="C1231" s="22">
        <v>43929</v>
      </c>
      <c r="D1231" s="21" t="s">
        <v>10</v>
      </c>
      <c r="E1231" s="23">
        <v>0</v>
      </c>
      <c r="F1231" s="23">
        <v>0</v>
      </c>
      <c r="G1231" s="23">
        <v>5306.7</v>
      </c>
      <c r="H1231" s="23">
        <v>214766.06</v>
      </c>
      <c r="I1231" s="21" t="s">
        <v>11</v>
      </c>
      <c r="J1231" s="21" t="s">
        <v>12</v>
      </c>
      <c r="K1231" s="21" t="str">
        <f t="shared" si="63"/>
        <v/>
      </c>
      <c r="L1231" s="21" t="e">
        <f ca="1">IF(AND(K1231&lt;&gt; "", COUNTIF(SAP!#REF!,K1231)&gt;0),"Matched", "")</f>
        <v>#REF!</v>
      </c>
      <c r="M1231" s="21" t="str">
        <f t="shared" si="61"/>
        <v/>
      </c>
      <c r="N1231" s="21" t="e">
        <f ca="1">IF(AND(M1231&lt;&gt; "", COUNTIF(SAP!#REF!,M1231)&gt;0),"Matched", "")</f>
        <v>#REF!</v>
      </c>
      <c r="O1231" s="21" t="str">
        <f t="shared" si="62"/>
        <v/>
      </c>
      <c r="P1231" s="21" t="e">
        <f ca="1">IF(AND(O1231&lt;&gt; "", COUNTIF(SAP!#REF!,O1231)&gt;0),"Matched", "")</f>
        <v>#REF!</v>
      </c>
      <c r="Q1231" s="21" t="str">
        <f ca="1">IF(OR(D1231="AC",D1231="TR"),"Logic4"&amp;"_"&amp;TEXT(C1231,"dd.mm.yyyy") &amp;"_"&amp; 898478.88,"")</f>
        <v>Logic4_08.04.2020_898478.88</v>
      </c>
      <c r="R1231" s="21" t="e">
        <f ca="1">IF(AND(Q1231&lt;&gt; "", COUNTIF(SAP!#REF!,Q1231)&gt;0),"Matched", "")</f>
        <v>#REF!</v>
      </c>
    </row>
    <row r="1232" spans="1:18" hidden="1">
      <c r="A1232" s="21">
        <v>11563327</v>
      </c>
      <c r="B1232" s="22">
        <v>43929</v>
      </c>
      <c r="C1232" s="22">
        <v>43929</v>
      </c>
      <c r="D1232" s="21" t="s">
        <v>10</v>
      </c>
      <c r="E1232" s="23">
        <v>0</v>
      </c>
      <c r="F1232" s="23">
        <v>0</v>
      </c>
      <c r="G1232" s="23">
        <v>5519.9</v>
      </c>
      <c r="H1232" s="23">
        <v>220285.96</v>
      </c>
      <c r="I1232" s="21" t="s">
        <v>11</v>
      </c>
      <c r="J1232" s="21" t="s">
        <v>12</v>
      </c>
      <c r="K1232" s="21" t="str">
        <f t="shared" si="63"/>
        <v/>
      </c>
      <c r="L1232" s="21" t="e">
        <f ca="1">IF(AND(K1232&lt;&gt; "", COUNTIF(SAP!#REF!,K1232)&gt;0),"Matched", "")</f>
        <v>#REF!</v>
      </c>
      <c r="M1232" s="21" t="str">
        <f t="shared" si="61"/>
        <v/>
      </c>
      <c r="N1232" s="21" t="e">
        <f ca="1">IF(AND(M1232&lt;&gt; "", COUNTIF(SAP!#REF!,M1232)&gt;0),"Matched", "")</f>
        <v>#REF!</v>
      </c>
      <c r="O1232" s="21" t="str">
        <f t="shared" si="62"/>
        <v/>
      </c>
      <c r="P1232" s="21" t="e">
        <f ca="1">IF(AND(O1232&lt;&gt; "", COUNTIF(SAP!#REF!,O1232)&gt;0),"Matched", "")</f>
        <v>#REF!</v>
      </c>
      <c r="Q1232" s="21" t="str">
        <f ca="1">IF(OR(D1232="AC",D1232="TR"),"Logic4"&amp;"_"&amp;TEXT(C1232,"dd.mm.yyyy") &amp;"_"&amp; 898478.88,"")</f>
        <v>Logic4_08.04.2020_898478.88</v>
      </c>
      <c r="R1232" s="21" t="e">
        <f ca="1">IF(AND(Q1232&lt;&gt; "", COUNTIF(SAP!#REF!,Q1232)&gt;0),"Matched", "")</f>
        <v>#REF!</v>
      </c>
    </row>
    <row r="1233" spans="1:18" hidden="1">
      <c r="A1233" s="21">
        <v>11563327</v>
      </c>
      <c r="B1233" s="22">
        <v>43929</v>
      </c>
      <c r="C1233" s="22">
        <v>43929</v>
      </c>
      <c r="D1233" s="21" t="s">
        <v>10</v>
      </c>
      <c r="E1233" s="23">
        <v>0</v>
      </c>
      <c r="F1233" s="23">
        <v>0</v>
      </c>
      <c r="G1233" s="23">
        <v>5619.5</v>
      </c>
      <c r="H1233" s="23">
        <v>225905.46</v>
      </c>
      <c r="I1233" s="21" t="s">
        <v>11</v>
      </c>
      <c r="J1233" s="21" t="s">
        <v>12</v>
      </c>
      <c r="K1233" s="21" t="str">
        <f t="shared" si="63"/>
        <v/>
      </c>
      <c r="L1233" s="21" t="e">
        <f ca="1">IF(AND(K1233&lt;&gt; "", COUNTIF(SAP!#REF!,K1233)&gt;0),"Matched", "")</f>
        <v>#REF!</v>
      </c>
      <c r="M1233" s="21" t="str">
        <f t="shared" si="61"/>
        <v/>
      </c>
      <c r="N1233" s="21" t="e">
        <f ca="1">IF(AND(M1233&lt;&gt; "", COUNTIF(SAP!#REF!,M1233)&gt;0),"Matched", "")</f>
        <v>#REF!</v>
      </c>
      <c r="O1233" s="21" t="str">
        <f t="shared" si="62"/>
        <v/>
      </c>
      <c r="P1233" s="21" t="e">
        <f ca="1">IF(AND(O1233&lt;&gt; "", COUNTIF(SAP!#REF!,O1233)&gt;0),"Matched", "")</f>
        <v>#REF!</v>
      </c>
      <c r="Q1233" s="21" t="str">
        <f ca="1">IF(OR(D1233="AC",D1233="TR"),"Logic4"&amp;"_"&amp;TEXT(C1233,"dd.mm.yyyy") &amp;"_"&amp; 898478.88,"")</f>
        <v>Logic4_08.04.2020_898478.88</v>
      </c>
      <c r="R1233" s="21" t="e">
        <f ca="1">IF(AND(Q1233&lt;&gt; "", COUNTIF(SAP!#REF!,Q1233)&gt;0),"Matched", "")</f>
        <v>#REF!</v>
      </c>
    </row>
    <row r="1234" spans="1:18" hidden="1">
      <c r="A1234" s="21">
        <v>11563327</v>
      </c>
      <c r="B1234" s="22">
        <v>43929</v>
      </c>
      <c r="C1234" s="22">
        <v>43929</v>
      </c>
      <c r="D1234" s="21" t="s">
        <v>10</v>
      </c>
      <c r="E1234" s="23">
        <v>0</v>
      </c>
      <c r="F1234" s="23">
        <v>0</v>
      </c>
      <c r="G1234" s="23">
        <v>5775.92</v>
      </c>
      <c r="H1234" s="23">
        <v>231681.38</v>
      </c>
      <c r="I1234" s="21" t="s">
        <v>11</v>
      </c>
      <c r="J1234" s="21" t="s">
        <v>12</v>
      </c>
      <c r="K1234" s="21" t="str">
        <f t="shared" si="63"/>
        <v/>
      </c>
      <c r="L1234" s="21" t="e">
        <f ca="1">IF(AND(K1234&lt;&gt; "", COUNTIF(SAP!#REF!,K1234)&gt;0),"Matched", "")</f>
        <v>#REF!</v>
      </c>
      <c r="M1234" s="21" t="str">
        <f t="shared" si="61"/>
        <v/>
      </c>
      <c r="N1234" s="21" t="e">
        <f ca="1">IF(AND(M1234&lt;&gt; "", COUNTIF(SAP!#REF!,M1234)&gt;0),"Matched", "")</f>
        <v>#REF!</v>
      </c>
      <c r="O1234" s="21" t="str">
        <f t="shared" si="62"/>
        <v/>
      </c>
      <c r="P1234" s="21" t="e">
        <f ca="1">IF(AND(O1234&lt;&gt; "", COUNTIF(SAP!#REF!,O1234)&gt;0),"Matched", "")</f>
        <v>#REF!</v>
      </c>
      <c r="Q1234" s="21" t="str">
        <f ca="1">IF(OR(D1234="AC",D1234="TR"),"Logic4"&amp;"_"&amp;TEXT(C1234,"dd.mm.yyyy") &amp;"_"&amp; 898478.88,"")</f>
        <v>Logic4_08.04.2020_898478.88</v>
      </c>
      <c r="R1234" s="21" t="e">
        <f ca="1">IF(AND(Q1234&lt;&gt; "", COUNTIF(SAP!#REF!,Q1234)&gt;0),"Matched", "")</f>
        <v>#REF!</v>
      </c>
    </row>
    <row r="1235" spans="1:18" hidden="1">
      <c r="A1235" s="21">
        <v>11563327</v>
      </c>
      <c r="B1235" s="22">
        <v>43929</v>
      </c>
      <c r="C1235" s="22">
        <v>43929</v>
      </c>
      <c r="D1235" s="21" t="s">
        <v>10</v>
      </c>
      <c r="E1235" s="23">
        <v>0</v>
      </c>
      <c r="F1235" s="23">
        <v>0</v>
      </c>
      <c r="G1235" s="23">
        <v>5920</v>
      </c>
      <c r="H1235" s="23">
        <v>237601.38</v>
      </c>
      <c r="I1235" s="21" t="s">
        <v>11</v>
      </c>
      <c r="J1235" s="21" t="s">
        <v>12</v>
      </c>
      <c r="K1235" s="21" t="str">
        <f t="shared" si="63"/>
        <v/>
      </c>
      <c r="L1235" s="21" t="e">
        <f ca="1">IF(AND(K1235&lt;&gt; "", COUNTIF(SAP!#REF!,K1235)&gt;0),"Matched", "")</f>
        <v>#REF!</v>
      </c>
      <c r="M1235" s="21" t="str">
        <f t="shared" si="61"/>
        <v/>
      </c>
      <c r="N1235" s="21" t="e">
        <f ca="1">IF(AND(M1235&lt;&gt; "", COUNTIF(SAP!#REF!,M1235)&gt;0),"Matched", "")</f>
        <v>#REF!</v>
      </c>
      <c r="O1235" s="21" t="str">
        <f t="shared" si="62"/>
        <v/>
      </c>
      <c r="P1235" s="21" t="e">
        <f ca="1">IF(AND(O1235&lt;&gt; "", COUNTIF(SAP!#REF!,O1235)&gt;0),"Matched", "")</f>
        <v>#REF!</v>
      </c>
      <c r="Q1235" s="21" t="str">
        <f ca="1">IF(OR(D1235="AC",D1235="TR"),"Logic4"&amp;"_"&amp;TEXT(C1235,"dd.mm.yyyy") &amp;"_"&amp; 898478.88,"")</f>
        <v>Logic4_08.04.2020_898478.88</v>
      </c>
      <c r="R1235" s="21" t="e">
        <f ca="1">IF(AND(Q1235&lt;&gt; "", COUNTIF(SAP!#REF!,Q1235)&gt;0),"Matched", "")</f>
        <v>#REF!</v>
      </c>
    </row>
    <row r="1236" spans="1:18" hidden="1">
      <c r="A1236" s="21">
        <v>11563327</v>
      </c>
      <c r="B1236" s="22">
        <v>43929</v>
      </c>
      <c r="C1236" s="22">
        <v>43929</v>
      </c>
      <c r="D1236" s="21" t="s">
        <v>10</v>
      </c>
      <c r="E1236" s="23">
        <v>0</v>
      </c>
      <c r="F1236" s="23">
        <v>0</v>
      </c>
      <c r="G1236" s="23">
        <v>5960</v>
      </c>
      <c r="H1236" s="23">
        <v>243561.38</v>
      </c>
      <c r="I1236" s="21" t="s">
        <v>11</v>
      </c>
      <c r="J1236" s="21" t="s">
        <v>12</v>
      </c>
      <c r="K1236" s="21" t="str">
        <f t="shared" si="63"/>
        <v/>
      </c>
      <c r="L1236" s="21" t="e">
        <f ca="1">IF(AND(K1236&lt;&gt; "", COUNTIF(SAP!#REF!,K1236)&gt;0),"Matched", "")</f>
        <v>#REF!</v>
      </c>
      <c r="M1236" s="21" t="str">
        <f t="shared" si="61"/>
        <v/>
      </c>
      <c r="N1236" s="21" t="e">
        <f ca="1">IF(AND(M1236&lt;&gt; "", COUNTIF(SAP!#REF!,M1236)&gt;0),"Matched", "")</f>
        <v>#REF!</v>
      </c>
      <c r="O1236" s="21" t="str">
        <f t="shared" si="62"/>
        <v/>
      </c>
      <c r="P1236" s="21" t="e">
        <f ca="1">IF(AND(O1236&lt;&gt; "", COUNTIF(SAP!#REF!,O1236)&gt;0),"Matched", "")</f>
        <v>#REF!</v>
      </c>
      <c r="Q1236" s="21" t="str">
        <f ca="1">IF(OR(D1236="AC",D1236="TR"),"Logic4"&amp;"_"&amp;TEXT(C1236,"dd.mm.yyyy") &amp;"_"&amp; 898478.88,"")</f>
        <v>Logic4_08.04.2020_898478.88</v>
      </c>
      <c r="R1236" s="21" t="e">
        <f ca="1">IF(AND(Q1236&lt;&gt; "", COUNTIF(SAP!#REF!,Q1236)&gt;0),"Matched", "")</f>
        <v>#REF!</v>
      </c>
    </row>
    <row r="1237" spans="1:18" hidden="1">
      <c r="A1237" s="21">
        <v>11563327</v>
      </c>
      <c r="B1237" s="22">
        <v>43929</v>
      </c>
      <c r="C1237" s="22">
        <v>43929</v>
      </c>
      <c r="D1237" s="21" t="s">
        <v>10</v>
      </c>
      <c r="E1237" s="23">
        <v>0</v>
      </c>
      <c r="F1237" s="23">
        <v>0</v>
      </c>
      <c r="G1237" s="23">
        <v>6050.4</v>
      </c>
      <c r="H1237" s="23">
        <v>249611.78</v>
      </c>
      <c r="I1237" s="21" t="s">
        <v>11</v>
      </c>
      <c r="J1237" s="21" t="s">
        <v>12</v>
      </c>
      <c r="K1237" s="21" t="str">
        <f t="shared" si="63"/>
        <v/>
      </c>
      <c r="L1237" s="21" t="e">
        <f ca="1">IF(AND(K1237&lt;&gt; "", COUNTIF(SAP!#REF!,K1237)&gt;0),"Matched", "")</f>
        <v>#REF!</v>
      </c>
      <c r="M1237" s="21" t="str">
        <f t="shared" si="61"/>
        <v/>
      </c>
      <c r="N1237" s="21" t="e">
        <f ca="1">IF(AND(M1237&lt;&gt; "", COUNTIF(SAP!#REF!,M1237)&gt;0),"Matched", "")</f>
        <v>#REF!</v>
      </c>
      <c r="O1237" s="21" t="str">
        <f t="shared" si="62"/>
        <v/>
      </c>
      <c r="P1237" s="21" t="e">
        <f ca="1">IF(AND(O1237&lt;&gt; "", COUNTIF(SAP!#REF!,O1237)&gt;0),"Matched", "")</f>
        <v>#REF!</v>
      </c>
      <c r="Q1237" s="21" t="str">
        <f ca="1">IF(OR(D1237="AC",D1237="TR"),"Logic4"&amp;"_"&amp;TEXT(C1237,"dd.mm.yyyy") &amp;"_"&amp; 898478.88,"")</f>
        <v>Logic4_08.04.2020_898478.88</v>
      </c>
      <c r="R1237" s="21" t="e">
        <f ca="1">IF(AND(Q1237&lt;&gt; "", COUNTIF(SAP!#REF!,Q1237)&gt;0),"Matched", "")</f>
        <v>#REF!</v>
      </c>
    </row>
    <row r="1238" spans="1:18" hidden="1">
      <c r="A1238" s="21">
        <v>11563327</v>
      </c>
      <c r="B1238" s="22">
        <v>43929</v>
      </c>
      <c r="C1238" s="22">
        <v>43929</v>
      </c>
      <c r="D1238" s="21" t="s">
        <v>10</v>
      </c>
      <c r="E1238" s="23">
        <v>0</v>
      </c>
      <c r="F1238" s="23">
        <v>0</v>
      </c>
      <c r="G1238" s="23">
        <v>6061.2</v>
      </c>
      <c r="H1238" s="23">
        <v>255672.98</v>
      </c>
      <c r="I1238" s="21" t="s">
        <v>11</v>
      </c>
      <c r="J1238" s="21" t="s">
        <v>12</v>
      </c>
      <c r="K1238" s="21" t="str">
        <f t="shared" si="63"/>
        <v/>
      </c>
      <c r="L1238" s="21" t="e">
        <f ca="1">IF(AND(K1238&lt;&gt; "", COUNTIF(SAP!#REF!,K1238)&gt;0),"Matched", "")</f>
        <v>#REF!</v>
      </c>
      <c r="M1238" s="21" t="str">
        <f t="shared" si="61"/>
        <v/>
      </c>
      <c r="N1238" s="21" t="e">
        <f ca="1">IF(AND(M1238&lt;&gt; "", COUNTIF(SAP!#REF!,M1238)&gt;0),"Matched", "")</f>
        <v>#REF!</v>
      </c>
      <c r="O1238" s="21" t="str">
        <f t="shared" si="62"/>
        <v/>
      </c>
      <c r="P1238" s="21" t="e">
        <f ca="1">IF(AND(O1238&lt;&gt; "", COUNTIF(SAP!#REF!,O1238)&gt;0),"Matched", "")</f>
        <v>#REF!</v>
      </c>
      <c r="Q1238" s="21" t="str">
        <f ca="1">IF(OR(D1238="AC",D1238="TR"),"Logic4"&amp;"_"&amp;TEXT(C1238,"dd.mm.yyyy") &amp;"_"&amp; 898478.88,"")</f>
        <v>Logic4_08.04.2020_898478.88</v>
      </c>
      <c r="R1238" s="21" t="e">
        <f ca="1">IF(AND(Q1238&lt;&gt; "", COUNTIF(SAP!#REF!,Q1238)&gt;0),"Matched", "")</f>
        <v>#REF!</v>
      </c>
    </row>
    <row r="1239" spans="1:18" hidden="1">
      <c r="A1239" s="21">
        <v>11563327</v>
      </c>
      <c r="B1239" s="22">
        <v>43929</v>
      </c>
      <c r="C1239" s="22">
        <v>43929</v>
      </c>
      <c r="D1239" s="21" t="s">
        <v>10</v>
      </c>
      <c r="E1239" s="23">
        <v>0</v>
      </c>
      <c r="F1239" s="23">
        <v>0</v>
      </c>
      <c r="G1239" s="23">
        <v>6105.64</v>
      </c>
      <c r="H1239" s="23">
        <v>261778.62</v>
      </c>
      <c r="I1239" s="21" t="s">
        <v>11</v>
      </c>
      <c r="J1239" s="21" t="s">
        <v>12</v>
      </c>
      <c r="K1239" s="21" t="str">
        <f t="shared" si="63"/>
        <v/>
      </c>
      <c r="L1239" s="21" t="e">
        <f ca="1">IF(AND(K1239&lt;&gt; "", COUNTIF(SAP!#REF!,K1239)&gt;0),"Matched", "")</f>
        <v>#REF!</v>
      </c>
      <c r="M1239" s="21" t="str">
        <f t="shared" si="61"/>
        <v/>
      </c>
      <c r="N1239" s="21" t="e">
        <f ca="1">IF(AND(M1239&lt;&gt; "", COUNTIF(SAP!#REF!,M1239)&gt;0),"Matched", "")</f>
        <v>#REF!</v>
      </c>
      <c r="O1239" s="21" t="str">
        <f t="shared" si="62"/>
        <v/>
      </c>
      <c r="P1239" s="21" t="e">
        <f ca="1">IF(AND(O1239&lt;&gt; "", COUNTIF(SAP!#REF!,O1239)&gt;0),"Matched", "")</f>
        <v>#REF!</v>
      </c>
      <c r="Q1239" s="21" t="str">
        <f ca="1">IF(OR(D1239="AC",D1239="TR"),"Logic4"&amp;"_"&amp;TEXT(C1239,"dd.mm.yyyy") &amp;"_"&amp; 898478.88,"")</f>
        <v>Logic4_08.04.2020_898478.88</v>
      </c>
      <c r="R1239" s="21" t="e">
        <f ca="1">IF(AND(Q1239&lt;&gt; "", COUNTIF(SAP!#REF!,Q1239)&gt;0),"Matched", "")</f>
        <v>#REF!</v>
      </c>
    </row>
    <row r="1240" spans="1:18" hidden="1">
      <c r="A1240" s="21">
        <v>11563327</v>
      </c>
      <c r="B1240" s="22">
        <v>43929</v>
      </c>
      <c r="C1240" s="22">
        <v>43929</v>
      </c>
      <c r="D1240" s="21" t="s">
        <v>10</v>
      </c>
      <c r="E1240" s="23">
        <v>0</v>
      </c>
      <c r="F1240" s="23">
        <v>0</v>
      </c>
      <c r="G1240" s="23">
        <v>6116.3</v>
      </c>
      <c r="H1240" s="23">
        <v>267894.92</v>
      </c>
      <c r="I1240" s="21" t="s">
        <v>11</v>
      </c>
      <c r="J1240" s="21" t="s">
        <v>12</v>
      </c>
      <c r="K1240" s="21" t="str">
        <f t="shared" si="63"/>
        <v/>
      </c>
      <c r="L1240" s="21" t="e">
        <f ca="1">IF(AND(K1240&lt;&gt; "", COUNTIF(SAP!#REF!,K1240)&gt;0),"Matched", "")</f>
        <v>#REF!</v>
      </c>
      <c r="M1240" s="21" t="str">
        <f t="shared" si="61"/>
        <v/>
      </c>
      <c r="N1240" s="21" t="e">
        <f ca="1">IF(AND(M1240&lt;&gt; "", COUNTIF(SAP!#REF!,M1240)&gt;0),"Matched", "")</f>
        <v>#REF!</v>
      </c>
      <c r="O1240" s="21" t="str">
        <f t="shared" si="62"/>
        <v/>
      </c>
      <c r="P1240" s="21" t="e">
        <f ca="1">IF(AND(O1240&lt;&gt; "", COUNTIF(SAP!#REF!,O1240)&gt;0),"Matched", "")</f>
        <v>#REF!</v>
      </c>
      <c r="Q1240" s="21" t="str">
        <f ca="1">IF(OR(D1240="AC",D1240="TR"),"Logic4"&amp;"_"&amp;TEXT(C1240,"dd.mm.yyyy") &amp;"_"&amp; 898478.88,"")</f>
        <v>Logic4_08.04.2020_898478.88</v>
      </c>
      <c r="R1240" s="21" t="e">
        <f ca="1">IF(AND(Q1240&lt;&gt; "", COUNTIF(SAP!#REF!,Q1240)&gt;0),"Matched", "")</f>
        <v>#REF!</v>
      </c>
    </row>
    <row r="1241" spans="1:18" hidden="1">
      <c r="A1241" s="21">
        <v>11563327</v>
      </c>
      <c r="B1241" s="22">
        <v>43929</v>
      </c>
      <c r="C1241" s="22">
        <v>43929</v>
      </c>
      <c r="D1241" s="21" t="s">
        <v>10</v>
      </c>
      <c r="E1241" s="23">
        <v>0</v>
      </c>
      <c r="F1241" s="23">
        <v>0</v>
      </c>
      <c r="G1241" s="23">
        <v>6204.38</v>
      </c>
      <c r="H1241" s="23">
        <v>274099.3</v>
      </c>
      <c r="I1241" s="21" t="s">
        <v>11</v>
      </c>
      <c r="J1241" s="21" t="s">
        <v>12</v>
      </c>
      <c r="K1241" s="21" t="str">
        <f t="shared" si="63"/>
        <v/>
      </c>
      <c r="L1241" s="21" t="e">
        <f ca="1">IF(AND(K1241&lt;&gt; "", COUNTIF(SAP!#REF!,K1241)&gt;0),"Matched", "")</f>
        <v>#REF!</v>
      </c>
      <c r="M1241" s="21" t="str">
        <f t="shared" si="61"/>
        <v/>
      </c>
      <c r="N1241" s="21" t="e">
        <f ca="1">IF(AND(M1241&lt;&gt; "", COUNTIF(SAP!#REF!,M1241)&gt;0),"Matched", "")</f>
        <v>#REF!</v>
      </c>
      <c r="O1241" s="21" t="str">
        <f t="shared" si="62"/>
        <v/>
      </c>
      <c r="P1241" s="21" t="e">
        <f ca="1">IF(AND(O1241&lt;&gt; "", COUNTIF(SAP!#REF!,O1241)&gt;0),"Matched", "")</f>
        <v>#REF!</v>
      </c>
      <c r="Q1241" s="21" t="str">
        <f ca="1">IF(OR(D1241="AC",D1241="TR"),"Logic4"&amp;"_"&amp;TEXT(C1241,"dd.mm.yyyy") &amp;"_"&amp; 898478.88,"")</f>
        <v>Logic4_08.04.2020_898478.88</v>
      </c>
      <c r="R1241" s="21" t="e">
        <f ca="1">IF(AND(Q1241&lt;&gt; "", COUNTIF(SAP!#REF!,Q1241)&gt;0),"Matched", "")</f>
        <v>#REF!</v>
      </c>
    </row>
    <row r="1242" spans="1:18" hidden="1">
      <c r="A1242" s="21">
        <v>11563327</v>
      </c>
      <c r="B1242" s="22">
        <v>43929</v>
      </c>
      <c r="C1242" s="22">
        <v>43929</v>
      </c>
      <c r="D1242" s="21" t="s">
        <v>10</v>
      </c>
      <c r="E1242" s="23">
        <v>0</v>
      </c>
      <c r="F1242" s="23">
        <v>0</v>
      </c>
      <c r="G1242" s="23">
        <v>6224.2</v>
      </c>
      <c r="H1242" s="23">
        <v>280323.5</v>
      </c>
      <c r="I1242" s="21" t="s">
        <v>11</v>
      </c>
      <c r="J1242" s="21" t="s">
        <v>12</v>
      </c>
      <c r="K1242" s="21" t="str">
        <f t="shared" si="63"/>
        <v/>
      </c>
      <c r="L1242" s="21" t="e">
        <f ca="1">IF(AND(K1242&lt;&gt; "", COUNTIF(SAP!#REF!,K1242)&gt;0),"Matched", "")</f>
        <v>#REF!</v>
      </c>
      <c r="M1242" s="21" t="str">
        <f t="shared" si="61"/>
        <v/>
      </c>
      <c r="N1242" s="21" t="e">
        <f ca="1">IF(AND(M1242&lt;&gt; "", COUNTIF(SAP!#REF!,M1242)&gt;0),"Matched", "")</f>
        <v>#REF!</v>
      </c>
      <c r="O1242" s="21" t="str">
        <f t="shared" si="62"/>
        <v/>
      </c>
      <c r="P1242" s="21" t="e">
        <f ca="1">IF(AND(O1242&lt;&gt; "", COUNTIF(SAP!#REF!,O1242)&gt;0),"Matched", "")</f>
        <v>#REF!</v>
      </c>
      <c r="Q1242" s="21" t="str">
        <f ca="1">IF(OR(D1242="AC",D1242="TR"),"Logic4"&amp;"_"&amp;TEXT(C1242,"dd.mm.yyyy") &amp;"_"&amp; 898478.88,"")</f>
        <v>Logic4_08.04.2020_898478.88</v>
      </c>
      <c r="R1242" s="21" t="e">
        <f ca="1">IF(AND(Q1242&lt;&gt; "", COUNTIF(SAP!#REF!,Q1242)&gt;0),"Matched", "")</f>
        <v>#REF!</v>
      </c>
    </row>
    <row r="1243" spans="1:18" hidden="1">
      <c r="A1243" s="21">
        <v>11563327</v>
      </c>
      <c r="B1243" s="22">
        <v>43929</v>
      </c>
      <c r="C1243" s="22">
        <v>43929</v>
      </c>
      <c r="D1243" s="21" t="s">
        <v>10</v>
      </c>
      <c r="E1243" s="23">
        <v>0</v>
      </c>
      <c r="F1243" s="23">
        <v>0</v>
      </c>
      <c r="G1243" s="23">
        <v>6424.1</v>
      </c>
      <c r="H1243" s="23">
        <v>286747.59999999998</v>
      </c>
      <c r="I1243" s="21" t="s">
        <v>11</v>
      </c>
      <c r="J1243" s="21" t="s">
        <v>12</v>
      </c>
      <c r="K1243" s="21" t="str">
        <f t="shared" si="63"/>
        <v/>
      </c>
      <c r="L1243" s="21" t="e">
        <f ca="1">IF(AND(K1243&lt;&gt; "", COUNTIF(SAP!#REF!,K1243)&gt;0),"Matched", "")</f>
        <v>#REF!</v>
      </c>
      <c r="M1243" s="21" t="str">
        <f t="shared" si="61"/>
        <v/>
      </c>
      <c r="N1243" s="21" t="e">
        <f ca="1">IF(AND(M1243&lt;&gt; "", COUNTIF(SAP!#REF!,M1243)&gt;0),"Matched", "")</f>
        <v>#REF!</v>
      </c>
      <c r="O1243" s="21" t="str">
        <f t="shared" si="62"/>
        <v/>
      </c>
      <c r="P1243" s="21" t="e">
        <f ca="1">IF(AND(O1243&lt;&gt; "", COUNTIF(SAP!#REF!,O1243)&gt;0),"Matched", "")</f>
        <v>#REF!</v>
      </c>
      <c r="Q1243" s="21" t="str">
        <f ca="1">IF(OR(D1243="AC",D1243="TR"),"Logic4"&amp;"_"&amp;TEXT(C1243,"dd.mm.yyyy") &amp;"_"&amp; 898478.88,"")</f>
        <v>Logic4_08.04.2020_898478.88</v>
      </c>
      <c r="R1243" s="21" t="e">
        <f ca="1">IF(AND(Q1243&lt;&gt; "", COUNTIF(SAP!#REF!,Q1243)&gt;0),"Matched", "")</f>
        <v>#REF!</v>
      </c>
    </row>
    <row r="1244" spans="1:18" hidden="1">
      <c r="A1244" s="21">
        <v>11563327</v>
      </c>
      <c r="B1244" s="22">
        <v>43929</v>
      </c>
      <c r="C1244" s="22">
        <v>43929</v>
      </c>
      <c r="D1244" s="21" t="s">
        <v>10</v>
      </c>
      <c r="E1244" s="23">
        <v>0</v>
      </c>
      <c r="F1244" s="23">
        <v>0</v>
      </c>
      <c r="G1244" s="23">
        <v>6475.5</v>
      </c>
      <c r="H1244" s="23">
        <v>293223.09999999998</v>
      </c>
      <c r="I1244" s="21" t="s">
        <v>11</v>
      </c>
      <c r="J1244" s="21" t="s">
        <v>12</v>
      </c>
      <c r="K1244" s="21" t="str">
        <f t="shared" si="63"/>
        <v/>
      </c>
      <c r="L1244" s="21" t="e">
        <f ca="1">IF(AND(K1244&lt;&gt; "", COUNTIF(SAP!#REF!,K1244)&gt;0),"Matched", "")</f>
        <v>#REF!</v>
      </c>
      <c r="M1244" s="21" t="str">
        <f t="shared" si="61"/>
        <v/>
      </c>
      <c r="N1244" s="21" t="e">
        <f ca="1">IF(AND(M1244&lt;&gt; "", COUNTIF(SAP!#REF!,M1244)&gt;0),"Matched", "")</f>
        <v>#REF!</v>
      </c>
      <c r="O1244" s="21" t="str">
        <f t="shared" si="62"/>
        <v/>
      </c>
      <c r="P1244" s="21" t="e">
        <f ca="1">IF(AND(O1244&lt;&gt; "", COUNTIF(SAP!#REF!,O1244)&gt;0),"Matched", "")</f>
        <v>#REF!</v>
      </c>
      <c r="Q1244" s="21" t="str">
        <f ca="1">IF(OR(D1244="AC",D1244="TR"),"Logic4"&amp;"_"&amp;TEXT(C1244,"dd.mm.yyyy") &amp;"_"&amp; 898478.88,"")</f>
        <v>Logic4_08.04.2020_898478.88</v>
      </c>
      <c r="R1244" s="21" t="e">
        <f ca="1">IF(AND(Q1244&lt;&gt; "", COUNTIF(SAP!#REF!,Q1244)&gt;0),"Matched", "")</f>
        <v>#REF!</v>
      </c>
    </row>
    <row r="1245" spans="1:18" hidden="1">
      <c r="A1245" s="21">
        <v>11563327</v>
      </c>
      <c r="B1245" s="22">
        <v>43929</v>
      </c>
      <c r="C1245" s="22">
        <v>43929</v>
      </c>
      <c r="D1245" s="21" t="s">
        <v>10</v>
      </c>
      <c r="E1245" s="23">
        <v>0</v>
      </c>
      <c r="F1245" s="23">
        <v>0</v>
      </c>
      <c r="G1245" s="23">
        <v>6486</v>
      </c>
      <c r="H1245" s="23">
        <v>299709.09999999998</v>
      </c>
      <c r="I1245" s="21" t="s">
        <v>11</v>
      </c>
      <c r="J1245" s="21" t="s">
        <v>12</v>
      </c>
      <c r="K1245" s="21" t="str">
        <f t="shared" si="63"/>
        <v/>
      </c>
      <c r="L1245" s="21" t="e">
        <f ca="1">IF(AND(K1245&lt;&gt; "", COUNTIF(SAP!#REF!,K1245)&gt;0),"Matched", "")</f>
        <v>#REF!</v>
      </c>
      <c r="M1245" s="21" t="str">
        <f t="shared" si="61"/>
        <v/>
      </c>
      <c r="N1245" s="21" t="e">
        <f ca="1">IF(AND(M1245&lt;&gt; "", COUNTIF(SAP!#REF!,M1245)&gt;0),"Matched", "")</f>
        <v>#REF!</v>
      </c>
      <c r="O1245" s="21" t="str">
        <f t="shared" si="62"/>
        <v/>
      </c>
      <c r="P1245" s="21" t="e">
        <f ca="1">IF(AND(O1245&lt;&gt; "", COUNTIF(SAP!#REF!,O1245)&gt;0),"Matched", "")</f>
        <v>#REF!</v>
      </c>
      <c r="Q1245" s="21" t="str">
        <f ca="1">IF(OR(D1245="AC",D1245="TR"),"Logic4"&amp;"_"&amp;TEXT(C1245,"dd.mm.yyyy") &amp;"_"&amp; 898478.88,"")</f>
        <v>Logic4_08.04.2020_898478.88</v>
      </c>
      <c r="R1245" s="21" t="e">
        <f ca="1">IF(AND(Q1245&lt;&gt; "", COUNTIF(SAP!#REF!,Q1245)&gt;0),"Matched", "")</f>
        <v>#REF!</v>
      </c>
    </row>
    <row r="1246" spans="1:18" hidden="1">
      <c r="A1246" s="21">
        <v>11563327</v>
      </c>
      <c r="B1246" s="22">
        <v>43929</v>
      </c>
      <c r="C1246" s="22">
        <v>43929</v>
      </c>
      <c r="D1246" s="21" t="s">
        <v>10</v>
      </c>
      <c r="E1246" s="23">
        <v>0</v>
      </c>
      <c r="F1246" s="23">
        <v>0</v>
      </c>
      <c r="G1246" s="23">
        <v>6614.56</v>
      </c>
      <c r="H1246" s="23">
        <v>306323.65999999997</v>
      </c>
      <c r="I1246" s="21" t="s">
        <v>11</v>
      </c>
      <c r="J1246" s="21" t="s">
        <v>12</v>
      </c>
      <c r="K1246" s="21" t="str">
        <f t="shared" si="63"/>
        <v/>
      </c>
      <c r="L1246" s="21" t="e">
        <f ca="1">IF(AND(K1246&lt;&gt; "", COUNTIF(SAP!#REF!,K1246)&gt;0),"Matched", "")</f>
        <v>#REF!</v>
      </c>
      <c r="M1246" s="21" t="str">
        <f t="shared" si="61"/>
        <v/>
      </c>
      <c r="N1246" s="21" t="e">
        <f ca="1">IF(AND(M1246&lt;&gt; "", COUNTIF(SAP!#REF!,M1246)&gt;0),"Matched", "")</f>
        <v>#REF!</v>
      </c>
      <c r="O1246" s="21" t="str">
        <f t="shared" si="62"/>
        <v/>
      </c>
      <c r="P1246" s="21" t="e">
        <f ca="1">IF(AND(O1246&lt;&gt; "", COUNTIF(SAP!#REF!,O1246)&gt;0),"Matched", "")</f>
        <v>#REF!</v>
      </c>
      <c r="Q1246" s="21" t="str">
        <f ca="1">IF(OR(D1246="AC",D1246="TR"),"Logic4"&amp;"_"&amp;TEXT(C1246,"dd.mm.yyyy") &amp;"_"&amp; 898478.88,"")</f>
        <v>Logic4_08.04.2020_898478.88</v>
      </c>
      <c r="R1246" s="21" t="e">
        <f ca="1">IF(AND(Q1246&lt;&gt; "", COUNTIF(SAP!#REF!,Q1246)&gt;0),"Matched", "")</f>
        <v>#REF!</v>
      </c>
    </row>
    <row r="1247" spans="1:18" hidden="1">
      <c r="A1247" s="21">
        <v>11563327</v>
      </c>
      <c r="B1247" s="22">
        <v>43929</v>
      </c>
      <c r="C1247" s="22">
        <v>43929</v>
      </c>
      <c r="D1247" s="21" t="s">
        <v>10</v>
      </c>
      <c r="E1247" s="23">
        <v>0</v>
      </c>
      <c r="F1247" s="23">
        <v>0</v>
      </c>
      <c r="G1247" s="23">
        <v>7024.6</v>
      </c>
      <c r="H1247" s="23">
        <v>313348.26</v>
      </c>
      <c r="I1247" s="21" t="s">
        <v>11</v>
      </c>
      <c r="J1247" s="21" t="s">
        <v>12</v>
      </c>
      <c r="K1247" s="21" t="str">
        <f t="shared" si="63"/>
        <v/>
      </c>
      <c r="L1247" s="21" t="e">
        <f ca="1">IF(AND(K1247&lt;&gt; "", COUNTIF(SAP!#REF!,K1247)&gt;0),"Matched", "")</f>
        <v>#REF!</v>
      </c>
      <c r="M1247" s="21" t="str">
        <f t="shared" si="61"/>
        <v/>
      </c>
      <c r="N1247" s="21" t="e">
        <f ca="1">IF(AND(M1247&lt;&gt; "", COUNTIF(SAP!#REF!,M1247)&gt;0),"Matched", "")</f>
        <v>#REF!</v>
      </c>
      <c r="O1247" s="21" t="str">
        <f t="shared" si="62"/>
        <v/>
      </c>
      <c r="P1247" s="21" t="e">
        <f ca="1">IF(AND(O1247&lt;&gt; "", COUNTIF(SAP!#REF!,O1247)&gt;0),"Matched", "")</f>
        <v>#REF!</v>
      </c>
      <c r="Q1247" s="21" t="str">
        <f ca="1">IF(OR(D1247="AC",D1247="TR"),"Logic4"&amp;"_"&amp;TEXT(C1247,"dd.mm.yyyy") &amp;"_"&amp; 898478.88,"")</f>
        <v>Logic4_08.04.2020_898478.88</v>
      </c>
      <c r="R1247" s="21" t="e">
        <f ca="1">IF(AND(Q1247&lt;&gt; "", COUNTIF(SAP!#REF!,Q1247)&gt;0),"Matched", "")</f>
        <v>#REF!</v>
      </c>
    </row>
    <row r="1248" spans="1:18" hidden="1">
      <c r="A1248" s="21">
        <v>11563327</v>
      </c>
      <c r="B1248" s="22">
        <v>43929</v>
      </c>
      <c r="C1248" s="22">
        <v>43929</v>
      </c>
      <c r="D1248" s="21" t="s">
        <v>10</v>
      </c>
      <c r="E1248" s="23">
        <v>0</v>
      </c>
      <c r="F1248" s="23">
        <v>0</v>
      </c>
      <c r="G1248" s="23">
        <v>7053.14</v>
      </c>
      <c r="H1248" s="23">
        <v>320401.40000000002</v>
      </c>
      <c r="I1248" s="21" t="s">
        <v>11</v>
      </c>
      <c r="J1248" s="21" t="s">
        <v>12</v>
      </c>
      <c r="K1248" s="21" t="str">
        <f t="shared" si="63"/>
        <v/>
      </c>
      <c r="L1248" s="21" t="e">
        <f ca="1">IF(AND(K1248&lt;&gt; "", COUNTIF(SAP!#REF!,K1248)&gt;0),"Matched", "")</f>
        <v>#REF!</v>
      </c>
      <c r="M1248" s="21" t="str">
        <f t="shared" si="61"/>
        <v/>
      </c>
      <c r="N1248" s="21" t="e">
        <f ca="1">IF(AND(M1248&lt;&gt; "", COUNTIF(SAP!#REF!,M1248)&gt;0),"Matched", "")</f>
        <v>#REF!</v>
      </c>
      <c r="O1248" s="21" t="str">
        <f t="shared" si="62"/>
        <v/>
      </c>
      <c r="P1248" s="21" t="e">
        <f ca="1">IF(AND(O1248&lt;&gt; "", COUNTIF(SAP!#REF!,O1248)&gt;0),"Matched", "")</f>
        <v>#REF!</v>
      </c>
      <c r="Q1248" s="21" t="str">
        <f ca="1">IF(OR(D1248="AC",D1248="TR"),"Logic4"&amp;"_"&amp;TEXT(C1248,"dd.mm.yyyy") &amp;"_"&amp; 898478.88,"")</f>
        <v>Logic4_08.04.2020_898478.88</v>
      </c>
      <c r="R1248" s="21" t="e">
        <f ca="1">IF(AND(Q1248&lt;&gt; "", COUNTIF(SAP!#REF!,Q1248)&gt;0),"Matched", "")</f>
        <v>#REF!</v>
      </c>
    </row>
    <row r="1249" spans="1:18" hidden="1">
      <c r="A1249" s="21">
        <v>11563327</v>
      </c>
      <c r="B1249" s="22">
        <v>43929</v>
      </c>
      <c r="C1249" s="22">
        <v>43929</v>
      </c>
      <c r="D1249" s="21" t="s">
        <v>10</v>
      </c>
      <c r="E1249" s="23">
        <v>0</v>
      </c>
      <c r="F1249" s="23">
        <v>0</v>
      </c>
      <c r="G1249" s="23">
        <v>7113.2</v>
      </c>
      <c r="H1249" s="23">
        <v>327514.59999999998</v>
      </c>
      <c r="I1249" s="21" t="s">
        <v>11</v>
      </c>
      <c r="J1249" s="21" t="s">
        <v>12</v>
      </c>
      <c r="K1249" s="21" t="str">
        <f t="shared" si="63"/>
        <v/>
      </c>
      <c r="L1249" s="21" t="e">
        <f ca="1">IF(AND(K1249&lt;&gt; "", COUNTIF(SAP!#REF!,K1249)&gt;0),"Matched", "")</f>
        <v>#REF!</v>
      </c>
      <c r="M1249" s="21" t="str">
        <f t="shared" si="61"/>
        <v/>
      </c>
      <c r="N1249" s="21" t="e">
        <f ca="1">IF(AND(M1249&lt;&gt; "", COUNTIF(SAP!#REF!,M1249)&gt;0),"Matched", "")</f>
        <v>#REF!</v>
      </c>
      <c r="O1249" s="21" t="str">
        <f t="shared" si="62"/>
        <v/>
      </c>
      <c r="P1249" s="21" t="e">
        <f ca="1">IF(AND(O1249&lt;&gt; "", COUNTIF(SAP!#REF!,O1249)&gt;0),"Matched", "")</f>
        <v>#REF!</v>
      </c>
      <c r="Q1249" s="21" t="str">
        <f ca="1">IF(OR(D1249="AC",D1249="TR"),"Logic4"&amp;"_"&amp;TEXT(C1249,"dd.mm.yyyy") &amp;"_"&amp; 898478.88,"")</f>
        <v>Logic4_08.04.2020_898478.88</v>
      </c>
      <c r="R1249" s="21" t="e">
        <f ca="1">IF(AND(Q1249&lt;&gt; "", COUNTIF(SAP!#REF!,Q1249)&gt;0),"Matched", "")</f>
        <v>#REF!</v>
      </c>
    </row>
    <row r="1250" spans="1:18" hidden="1">
      <c r="A1250" s="21">
        <v>11563327</v>
      </c>
      <c r="B1250" s="22">
        <v>43929</v>
      </c>
      <c r="C1250" s="22">
        <v>43929</v>
      </c>
      <c r="D1250" s="21" t="s">
        <v>10</v>
      </c>
      <c r="E1250" s="23">
        <v>0</v>
      </c>
      <c r="F1250" s="23">
        <v>0</v>
      </c>
      <c r="G1250" s="23">
        <v>7249.1</v>
      </c>
      <c r="H1250" s="23">
        <v>334763.7</v>
      </c>
      <c r="I1250" s="21" t="s">
        <v>11</v>
      </c>
      <c r="J1250" s="21" t="s">
        <v>12</v>
      </c>
      <c r="K1250" s="21" t="str">
        <f t="shared" si="63"/>
        <v/>
      </c>
      <c r="L1250" s="21" t="e">
        <f ca="1">IF(AND(K1250&lt;&gt; "", COUNTIF(SAP!#REF!,K1250)&gt;0),"Matched", "")</f>
        <v>#REF!</v>
      </c>
      <c r="M1250" s="21" t="str">
        <f t="shared" si="61"/>
        <v/>
      </c>
      <c r="N1250" s="21" t="e">
        <f ca="1">IF(AND(M1250&lt;&gt; "", COUNTIF(SAP!#REF!,M1250)&gt;0),"Matched", "")</f>
        <v>#REF!</v>
      </c>
      <c r="O1250" s="21" t="str">
        <f t="shared" si="62"/>
        <v/>
      </c>
      <c r="P1250" s="21" t="e">
        <f ca="1">IF(AND(O1250&lt;&gt; "", COUNTIF(SAP!#REF!,O1250)&gt;0),"Matched", "")</f>
        <v>#REF!</v>
      </c>
      <c r="Q1250" s="21" t="str">
        <f ca="1">IF(OR(D1250="AC",D1250="TR"),"Logic4"&amp;"_"&amp;TEXT(C1250,"dd.mm.yyyy") &amp;"_"&amp; 898478.88,"")</f>
        <v>Logic4_08.04.2020_898478.88</v>
      </c>
      <c r="R1250" s="21" t="e">
        <f ca="1">IF(AND(Q1250&lt;&gt; "", COUNTIF(SAP!#REF!,Q1250)&gt;0),"Matched", "")</f>
        <v>#REF!</v>
      </c>
    </row>
    <row r="1251" spans="1:18" hidden="1">
      <c r="A1251" s="21">
        <v>11563327</v>
      </c>
      <c r="B1251" s="22">
        <v>43929</v>
      </c>
      <c r="C1251" s="22">
        <v>43929</v>
      </c>
      <c r="D1251" s="21" t="s">
        <v>10</v>
      </c>
      <c r="E1251" s="23">
        <v>0</v>
      </c>
      <c r="F1251" s="23">
        <v>0</v>
      </c>
      <c r="G1251" s="23">
        <v>7320</v>
      </c>
      <c r="H1251" s="23">
        <v>342083.7</v>
      </c>
      <c r="I1251" s="21" t="s">
        <v>11</v>
      </c>
      <c r="J1251" s="21" t="s">
        <v>12</v>
      </c>
      <c r="K1251" s="21" t="str">
        <f t="shared" si="63"/>
        <v/>
      </c>
      <c r="L1251" s="21" t="e">
        <f ca="1">IF(AND(K1251&lt;&gt; "", COUNTIF(SAP!#REF!,K1251)&gt;0),"Matched", "")</f>
        <v>#REF!</v>
      </c>
      <c r="M1251" s="21" t="str">
        <f t="shared" si="61"/>
        <v/>
      </c>
      <c r="N1251" s="21" t="e">
        <f ca="1">IF(AND(M1251&lt;&gt; "", COUNTIF(SAP!#REF!,M1251)&gt;0),"Matched", "")</f>
        <v>#REF!</v>
      </c>
      <c r="O1251" s="21" t="str">
        <f t="shared" si="62"/>
        <v/>
      </c>
      <c r="P1251" s="21" t="e">
        <f ca="1">IF(AND(O1251&lt;&gt; "", COUNTIF(SAP!#REF!,O1251)&gt;0),"Matched", "")</f>
        <v>#REF!</v>
      </c>
      <c r="Q1251" s="21" t="str">
        <f ca="1">IF(OR(D1251="AC",D1251="TR"),"Logic4"&amp;"_"&amp;TEXT(C1251,"dd.mm.yyyy") &amp;"_"&amp; 898478.88,"")</f>
        <v>Logic4_08.04.2020_898478.88</v>
      </c>
      <c r="R1251" s="21" t="e">
        <f ca="1">IF(AND(Q1251&lt;&gt; "", COUNTIF(SAP!#REF!,Q1251)&gt;0),"Matched", "")</f>
        <v>#REF!</v>
      </c>
    </row>
    <row r="1252" spans="1:18" hidden="1">
      <c r="A1252" s="21">
        <v>11563327</v>
      </c>
      <c r="B1252" s="22">
        <v>43929</v>
      </c>
      <c r="C1252" s="22">
        <v>43929</v>
      </c>
      <c r="D1252" s="21" t="s">
        <v>10</v>
      </c>
      <c r="E1252" s="23">
        <v>0</v>
      </c>
      <c r="F1252" s="23">
        <v>0</v>
      </c>
      <c r="G1252" s="23">
        <v>7740</v>
      </c>
      <c r="H1252" s="23">
        <v>349823.7</v>
      </c>
      <c r="I1252" s="21" t="s">
        <v>11</v>
      </c>
      <c r="J1252" s="21" t="s">
        <v>12</v>
      </c>
      <c r="K1252" s="21" t="str">
        <f t="shared" si="63"/>
        <v/>
      </c>
      <c r="L1252" s="21" t="e">
        <f ca="1">IF(AND(K1252&lt;&gt; "", COUNTIF(SAP!#REF!,K1252)&gt;0),"Matched", "")</f>
        <v>#REF!</v>
      </c>
      <c r="M1252" s="21" t="str">
        <f t="shared" si="61"/>
        <v/>
      </c>
      <c r="N1252" s="21" t="e">
        <f ca="1">IF(AND(M1252&lt;&gt; "", COUNTIF(SAP!#REF!,M1252)&gt;0),"Matched", "")</f>
        <v>#REF!</v>
      </c>
      <c r="O1252" s="21" t="str">
        <f t="shared" si="62"/>
        <v/>
      </c>
      <c r="P1252" s="21" t="e">
        <f ca="1">IF(AND(O1252&lt;&gt; "", COUNTIF(SAP!#REF!,O1252)&gt;0),"Matched", "")</f>
        <v>#REF!</v>
      </c>
      <c r="Q1252" s="21" t="str">
        <f ca="1">IF(OR(D1252="AC",D1252="TR"),"Logic4"&amp;"_"&amp;TEXT(C1252,"dd.mm.yyyy") &amp;"_"&amp; 898478.88,"")</f>
        <v>Logic4_08.04.2020_898478.88</v>
      </c>
      <c r="R1252" s="21" t="e">
        <f ca="1">IF(AND(Q1252&lt;&gt; "", COUNTIF(SAP!#REF!,Q1252)&gt;0),"Matched", "")</f>
        <v>#REF!</v>
      </c>
    </row>
    <row r="1253" spans="1:18" hidden="1">
      <c r="A1253" s="21">
        <v>11563327</v>
      </c>
      <c r="B1253" s="22">
        <v>43929</v>
      </c>
      <c r="C1253" s="22">
        <v>43929</v>
      </c>
      <c r="D1253" s="21" t="s">
        <v>10</v>
      </c>
      <c r="E1253" s="23">
        <v>0</v>
      </c>
      <c r="F1253" s="23">
        <v>0</v>
      </c>
      <c r="G1253" s="23">
        <v>8160</v>
      </c>
      <c r="H1253" s="23">
        <v>357983.7</v>
      </c>
      <c r="I1253" s="21" t="s">
        <v>11</v>
      </c>
      <c r="J1253" s="21" t="s">
        <v>12</v>
      </c>
      <c r="K1253" s="21" t="str">
        <f t="shared" si="63"/>
        <v/>
      </c>
      <c r="L1253" s="21" t="e">
        <f ca="1">IF(AND(K1253&lt;&gt; "", COUNTIF(SAP!#REF!,K1253)&gt;0),"Matched", "")</f>
        <v>#REF!</v>
      </c>
      <c r="M1253" s="21" t="str">
        <f t="shared" si="61"/>
        <v/>
      </c>
      <c r="N1253" s="21" t="e">
        <f ca="1">IF(AND(M1253&lt;&gt; "", COUNTIF(SAP!#REF!,M1253)&gt;0),"Matched", "")</f>
        <v>#REF!</v>
      </c>
      <c r="O1253" s="21" t="str">
        <f t="shared" si="62"/>
        <v/>
      </c>
      <c r="P1253" s="21" t="e">
        <f ca="1">IF(AND(O1253&lt;&gt; "", COUNTIF(SAP!#REF!,O1253)&gt;0),"Matched", "")</f>
        <v>#REF!</v>
      </c>
      <c r="Q1253" s="21" t="str">
        <f ca="1">IF(OR(D1253="AC",D1253="TR"),"Logic4"&amp;"_"&amp;TEXT(C1253,"dd.mm.yyyy") &amp;"_"&amp; 898478.88,"")</f>
        <v>Logic4_08.04.2020_898478.88</v>
      </c>
      <c r="R1253" s="21" t="e">
        <f ca="1">IF(AND(Q1253&lt;&gt; "", COUNTIF(SAP!#REF!,Q1253)&gt;0),"Matched", "")</f>
        <v>#REF!</v>
      </c>
    </row>
    <row r="1254" spans="1:18" hidden="1">
      <c r="A1254" s="21">
        <v>11563327</v>
      </c>
      <c r="B1254" s="22">
        <v>43929</v>
      </c>
      <c r="C1254" s="22">
        <v>43929</v>
      </c>
      <c r="D1254" s="21" t="s">
        <v>10</v>
      </c>
      <c r="E1254" s="23">
        <v>0</v>
      </c>
      <c r="F1254" s="23">
        <v>0</v>
      </c>
      <c r="G1254" s="23">
        <v>8450.7000000000007</v>
      </c>
      <c r="H1254" s="23">
        <v>366434.4</v>
      </c>
      <c r="I1254" s="21" t="s">
        <v>11</v>
      </c>
      <c r="J1254" s="21" t="s">
        <v>12</v>
      </c>
      <c r="K1254" s="21" t="str">
        <f t="shared" si="63"/>
        <v/>
      </c>
      <c r="L1254" s="21" t="e">
        <f ca="1">IF(AND(K1254&lt;&gt; "", COUNTIF(SAP!#REF!,K1254)&gt;0),"Matched", "")</f>
        <v>#REF!</v>
      </c>
      <c r="M1254" s="21" t="str">
        <f t="shared" si="61"/>
        <v/>
      </c>
      <c r="N1254" s="21" t="e">
        <f ca="1">IF(AND(M1254&lt;&gt; "", COUNTIF(SAP!#REF!,M1254)&gt;0),"Matched", "")</f>
        <v>#REF!</v>
      </c>
      <c r="O1254" s="21" t="str">
        <f t="shared" si="62"/>
        <v/>
      </c>
      <c r="P1254" s="21" t="e">
        <f ca="1">IF(AND(O1254&lt;&gt; "", COUNTIF(SAP!#REF!,O1254)&gt;0),"Matched", "")</f>
        <v>#REF!</v>
      </c>
      <c r="Q1254" s="21" t="str">
        <f ca="1">IF(OR(D1254="AC",D1254="TR"),"Logic4"&amp;"_"&amp;TEXT(C1254,"dd.mm.yyyy") &amp;"_"&amp; 898478.88,"")</f>
        <v>Logic4_08.04.2020_898478.88</v>
      </c>
      <c r="R1254" s="21" t="e">
        <f ca="1">IF(AND(Q1254&lt;&gt; "", COUNTIF(SAP!#REF!,Q1254)&gt;0),"Matched", "")</f>
        <v>#REF!</v>
      </c>
    </row>
    <row r="1255" spans="1:18" hidden="1">
      <c r="A1255" s="21">
        <v>11563327</v>
      </c>
      <c r="B1255" s="22">
        <v>43929</v>
      </c>
      <c r="C1255" s="22">
        <v>43929</v>
      </c>
      <c r="D1255" s="21" t="s">
        <v>10</v>
      </c>
      <c r="E1255" s="23">
        <v>0</v>
      </c>
      <c r="F1255" s="23">
        <v>0</v>
      </c>
      <c r="G1255" s="23">
        <v>8559</v>
      </c>
      <c r="H1255" s="23">
        <v>374993.4</v>
      </c>
      <c r="I1255" s="21" t="s">
        <v>11</v>
      </c>
      <c r="J1255" s="21" t="s">
        <v>12</v>
      </c>
      <c r="K1255" s="21" t="str">
        <f t="shared" si="63"/>
        <v/>
      </c>
      <c r="L1255" s="21" t="e">
        <f ca="1">IF(AND(K1255&lt;&gt; "", COUNTIF(SAP!#REF!,K1255)&gt;0),"Matched", "")</f>
        <v>#REF!</v>
      </c>
      <c r="M1255" s="21" t="str">
        <f t="shared" si="61"/>
        <v/>
      </c>
      <c r="N1255" s="21" t="e">
        <f ca="1">IF(AND(M1255&lt;&gt; "", COUNTIF(SAP!#REF!,M1255)&gt;0),"Matched", "")</f>
        <v>#REF!</v>
      </c>
      <c r="O1255" s="21" t="str">
        <f t="shared" si="62"/>
        <v/>
      </c>
      <c r="P1255" s="21" t="e">
        <f ca="1">IF(AND(O1255&lt;&gt; "", COUNTIF(SAP!#REF!,O1255)&gt;0),"Matched", "")</f>
        <v>#REF!</v>
      </c>
      <c r="Q1255" s="21" t="str">
        <f ca="1">IF(OR(D1255="AC",D1255="TR"),"Logic4"&amp;"_"&amp;TEXT(C1255,"dd.mm.yyyy") &amp;"_"&amp; 898478.88,"")</f>
        <v>Logic4_08.04.2020_898478.88</v>
      </c>
      <c r="R1255" s="21" t="e">
        <f ca="1">IF(AND(Q1255&lt;&gt; "", COUNTIF(SAP!#REF!,Q1255)&gt;0),"Matched", "")</f>
        <v>#REF!</v>
      </c>
    </row>
    <row r="1256" spans="1:18" hidden="1">
      <c r="A1256" s="21">
        <v>11563327</v>
      </c>
      <c r="B1256" s="22">
        <v>43929</v>
      </c>
      <c r="C1256" s="22">
        <v>43929</v>
      </c>
      <c r="D1256" s="21" t="s">
        <v>10</v>
      </c>
      <c r="E1256" s="23">
        <v>0</v>
      </c>
      <c r="F1256" s="23">
        <v>0</v>
      </c>
      <c r="G1256" s="23">
        <v>8577</v>
      </c>
      <c r="H1256" s="23">
        <v>383570.4</v>
      </c>
      <c r="I1256" s="21" t="s">
        <v>11</v>
      </c>
      <c r="J1256" s="21" t="s">
        <v>12</v>
      </c>
      <c r="K1256" s="21" t="str">
        <f t="shared" si="63"/>
        <v/>
      </c>
      <c r="L1256" s="21" t="e">
        <f ca="1">IF(AND(K1256&lt;&gt; "", COUNTIF(SAP!#REF!,K1256)&gt;0),"Matched", "")</f>
        <v>#REF!</v>
      </c>
      <c r="M1256" s="21" t="str">
        <f t="shared" si="61"/>
        <v/>
      </c>
      <c r="N1256" s="21" t="e">
        <f ca="1">IF(AND(M1256&lt;&gt; "", COUNTIF(SAP!#REF!,M1256)&gt;0),"Matched", "")</f>
        <v>#REF!</v>
      </c>
      <c r="O1256" s="21" t="str">
        <f t="shared" si="62"/>
        <v/>
      </c>
      <c r="P1256" s="21" t="e">
        <f ca="1">IF(AND(O1256&lt;&gt; "", COUNTIF(SAP!#REF!,O1256)&gt;0),"Matched", "")</f>
        <v>#REF!</v>
      </c>
      <c r="Q1256" s="21" t="str">
        <f ca="1">IF(OR(D1256="AC",D1256="TR"),"Logic4"&amp;"_"&amp;TEXT(C1256,"dd.mm.yyyy") &amp;"_"&amp; 898478.88,"")</f>
        <v>Logic4_08.04.2020_898478.88</v>
      </c>
      <c r="R1256" s="21" t="e">
        <f ca="1">IF(AND(Q1256&lt;&gt; "", COUNTIF(SAP!#REF!,Q1256)&gt;0),"Matched", "")</f>
        <v>#REF!</v>
      </c>
    </row>
    <row r="1257" spans="1:18" hidden="1">
      <c r="A1257" s="21">
        <v>11563327</v>
      </c>
      <c r="B1257" s="22">
        <v>43929</v>
      </c>
      <c r="C1257" s="22">
        <v>43929</v>
      </c>
      <c r="D1257" s="21" t="s">
        <v>10</v>
      </c>
      <c r="E1257" s="23">
        <v>0</v>
      </c>
      <c r="F1257" s="23">
        <v>0</v>
      </c>
      <c r="G1257" s="23">
        <v>8622</v>
      </c>
      <c r="H1257" s="23">
        <v>392192.4</v>
      </c>
      <c r="I1257" s="21" t="s">
        <v>11</v>
      </c>
      <c r="J1257" s="21" t="s">
        <v>12</v>
      </c>
      <c r="K1257" s="21" t="str">
        <f t="shared" si="63"/>
        <v/>
      </c>
      <c r="L1257" s="21" t="e">
        <f ca="1">IF(AND(K1257&lt;&gt; "", COUNTIF(SAP!#REF!,K1257)&gt;0),"Matched", "")</f>
        <v>#REF!</v>
      </c>
      <c r="M1257" s="21" t="str">
        <f t="shared" si="61"/>
        <v/>
      </c>
      <c r="N1257" s="21" t="e">
        <f ca="1">IF(AND(M1257&lt;&gt; "", COUNTIF(SAP!#REF!,M1257)&gt;0),"Matched", "")</f>
        <v>#REF!</v>
      </c>
      <c r="O1257" s="21" t="str">
        <f t="shared" si="62"/>
        <v/>
      </c>
      <c r="P1257" s="21" t="e">
        <f ca="1">IF(AND(O1257&lt;&gt; "", COUNTIF(SAP!#REF!,O1257)&gt;0),"Matched", "")</f>
        <v>#REF!</v>
      </c>
      <c r="Q1257" s="21" t="str">
        <f ca="1">IF(OR(D1257="AC",D1257="TR"),"Logic4"&amp;"_"&amp;TEXT(C1257,"dd.mm.yyyy") &amp;"_"&amp; 898478.88,"")</f>
        <v>Logic4_08.04.2020_898478.88</v>
      </c>
      <c r="R1257" s="21" t="e">
        <f ca="1">IF(AND(Q1257&lt;&gt; "", COUNTIF(SAP!#REF!,Q1257)&gt;0),"Matched", "")</f>
        <v>#REF!</v>
      </c>
    </row>
    <row r="1258" spans="1:18" hidden="1">
      <c r="A1258" s="21">
        <v>11563327</v>
      </c>
      <c r="B1258" s="22">
        <v>43929</v>
      </c>
      <c r="C1258" s="22">
        <v>43929</v>
      </c>
      <c r="D1258" s="21" t="s">
        <v>10</v>
      </c>
      <c r="E1258" s="23">
        <v>0</v>
      </c>
      <c r="F1258" s="23">
        <v>0</v>
      </c>
      <c r="G1258" s="23">
        <v>8699</v>
      </c>
      <c r="H1258" s="23">
        <v>400891.4</v>
      </c>
      <c r="I1258" s="21" t="s">
        <v>11</v>
      </c>
      <c r="J1258" s="21" t="s">
        <v>12</v>
      </c>
      <c r="K1258" s="21" t="str">
        <f t="shared" si="63"/>
        <v/>
      </c>
      <c r="L1258" s="21" t="e">
        <f ca="1">IF(AND(K1258&lt;&gt; "", COUNTIF(SAP!#REF!,K1258)&gt;0),"Matched", "")</f>
        <v>#REF!</v>
      </c>
      <c r="M1258" s="21" t="str">
        <f t="shared" si="61"/>
        <v/>
      </c>
      <c r="N1258" s="21" t="e">
        <f ca="1">IF(AND(M1258&lt;&gt; "", COUNTIF(SAP!#REF!,M1258)&gt;0),"Matched", "")</f>
        <v>#REF!</v>
      </c>
      <c r="O1258" s="21" t="str">
        <f t="shared" si="62"/>
        <v/>
      </c>
      <c r="P1258" s="21" t="e">
        <f ca="1">IF(AND(O1258&lt;&gt; "", COUNTIF(SAP!#REF!,O1258)&gt;0),"Matched", "")</f>
        <v>#REF!</v>
      </c>
      <c r="Q1258" s="21" t="str">
        <f ca="1">IF(OR(D1258="AC",D1258="TR"),"Logic4"&amp;"_"&amp;TEXT(C1258,"dd.mm.yyyy") &amp;"_"&amp; 898478.88,"")</f>
        <v>Logic4_08.04.2020_898478.88</v>
      </c>
      <c r="R1258" s="21" t="e">
        <f ca="1">IF(AND(Q1258&lt;&gt; "", COUNTIF(SAP!#REF!,Q1258)&gt;0),"Matched", "")</f>
        <v>#REF!</v>
      </c>
    </row>
    <row r="1259" spans="1:18" hidden="1">
      <c r="A1259" s="21">
        <v>11563327</v>
      </c>
      <c r="B1259" s="22">
        <v>43929</v>
      </c>
      <c r="C1259" s="22">
        <v>43929</v>
      </c>
      <c r="D1259" s="21" t="s">
        <v>10</v>
      </c>
      <c r="E1259" s="23">
        <v>0</v>
      </c>
      <c r="F1259" s="23">
        <v>0</v>
      </c>
      <c r="G1259" s="23">
        <v>9071.6</v>
      </c>
      <c r="H1259" s="23">
        <v>409963</v>
      </c>
      <c r="I1259" s="21" t="s">
        <v>11</v>
      </c>
      <c r="J1259" s="21" t="s">
        <v>12</v>
      </c>
      <c r="K1259" s="21" t="str">
        <f t="shared" si="63"/>
        <v/>
      </c>
      <c r="L1259" s="21" t="e">
        <f ca="1">IF(AND(K1259&lt;&gt; "", COUNTIF(SAP!#REF!,K1259)&gt;0),"Matched", "")</f>
        <v>#REF!</v>
      </c>
      <c r="M1259" s="21" t="str">
        <f t="shared" si="61"/>
        <v/>
      </c>
      <c r="N1259" s="21" t="e">
        <f ca="1">IF(AND(M1259&lt;&gt; "", COUNTIF(SAP!#REF!,M1259)&gt;0),"Matched", "")</f>
        <v>#REF!</v>
      </c>
      <c r="O1259" s="21" t="str">
        <f t="shared" si="62"/>
        <v/>
      </c>
      <c r="P1259" s="21" t="e">
        <f ca="1">IF(AND(O1259&lt;&gt; "", COUNTIF(SAP!#REF!,O1259)&gt;0),"Matched", "")</f>
        <v>#REF!</v>
      </c>
      <c r="Q1259" s="21" t="str">
        <f ca="1">IF(OR(D1259="AC",D1259="TR"),"Logic4"&amp;"_"&amp;TEXT(C1259,"dd.mm.yyyy") &amp;"_"&amp; 898478.88,"")</f>
        <v>Logic4_08.04.2020_898478.88</v>
      </c>
      <c r="R1259" s="21" t="e">
        <f ca="1">IF(AND(Q1259&lt;&gt; "", COUNTIF(SAP!#REF!,Q1259)&gt;0),"Matched", "")</f>
        <v>#REF!</v>
      </c>
    </row>
    <row r="1260" spans="1:18" hidden="1">
      <c r="A1260" s="21">
        <v>11563327</v>
      </c>
      <c r="B1260" s="22">
        <v>43929</v>
      </c>
      <c r="C1260" s="22">
        <v>43929</v>
      </c>
      <c r="D1260" s="21" t="s">
        <v>10</v>
      </c>
      <c r="E1260" s="23">
        <v>0</v>
      </c>
      <c r="F1260" s="23">
        <v>0</v>
      </c>
      <c r="G1260" s="23">
        <v>9345</v>
      </c>
      <c r="H1260" s="23">
        <v>419308</v>
      </c>
      <c r="I1260" s="21" t="s">
        <v>11</v>
      </c>
      <c r="J1260" s="21" t="s">
        <v>12</v>
      </c>
      <c r="K1260" s="21" t="str">
        <f t="shared" si="63"/>
        <v/>
      </c>
      <c r="L1260" s="21" t="e">
        <f ca="1">IF(AND(K1260&lt;&gt; "", COUNTIF(SAP!#REF!,K1260)&gt;0),"Matched", "")</f>
        <v>#REF!</v>
      </c>
      <c r="M1260" s="21" t="str">
        <f t="shared" si="61"/>
        <v/>
      </c>
      <c r="N1260" s="21" t="e">
        <f ca="1">IF(AND(M1260&lt;&gt; "", COUNTIF(SAP!#REF!,M1260)&gt;0),"Matched", "")</f>
        <v>#REF!</v>
      </c>
      <c r="O1260" s="21" t="str">
        <f t="shared" si="62"/>
        <v/>
      </c>
      <c r="P1260" s="21" t="e">
        <f ca="1">IF(AND(O1260&lt;&gt; "", COUNTIF(SAP!#REF!,O1260)&gt;0),"Matched", "")</f>
        <v>#REF!</v>
      </c>
      <c r="Q1260" s="21" t="str">
        <f ca="1">IF(OR(D1260="AC",D1260="TR"),"Logic4"&amp;"_"&amp;TEXT(C1260,"dd.mm.yyyy") &amp;"_"&amp; 898478.88,"")</f>
        <v>Logic4_08.04.2020_898478.88</v>
      </c>
      <c r="R1260" s="21" t="e">
        <f ca="1">IF(AND(Q1260&lt;&gt; "", COUNTIF(SAP!#REF!,Q1260)&gt;0),"Matched", "")</f>
        <v>#REF!</v>
      </c>
    </row>
    <row r="1261" spans="1:18" hidden="1">
      <c r="A1261" s="21">
        <v>11563327</v>
      </c>
      <c r="B1261" s="22">
        <v>43929</v>
      </c>
      <c r="C1261" s="22">
        <v>43929</v>
      </c>
      <c r="D1261" s="21" t="s">
        <v>10</v>
      </c>
      <c r="E1261" s="23">
        <v>0</v>
      </c>
      <c r="F1261" s="23">
        <v>0</v>
      </c>
      <c r="G1261" s="23">
        <v>9692.1</v>
      </c>
      <c r="H1261" s="23">
        <v>429000.1</v>
      </c>
      <c r="I1261" s="21" t="s">
        <v>11</v>
      </c>
      <c r="J1261" s="21" t="s">
        <v>12</v>
      </c>
      <c r="K1261" s="21" t="str">
        <f t="shared" si="63"/>
        <v/>
      </c>
      <c r="L1261" s="21" t="e">
        <f ca="1">IF(AND(K1261&lt;&gt; "", COUNTIF(SAP!#REF!,K1261)&gt;0),"Matched", "")</f>
        <v>#REF!</v>
      </c>
      <c r="M1261" s="21" t="str">
        <f t="shared" si="61"/>
        <v/>
      </c>
      <c r="N1261" s="21" t="e">
        <f ca="1">IF(AND(M1261&lt;&gt; "", COUNTIF(SAP!#REF!,M1261)&gt;0),"Matched", "")</f>
        <v>#REF!</v>
      </c>
      <c r="O1261" s="21" t="str">
        <f t="shared" si="62"/>
        <v/>
      </c>
      <c r="P1261" s="21" t="e">
        <f ca="1">IF(AND(O1261&lt;&gt; "", COUNTIF(SAP!#REF!,O1261)&gt;0),"Matched", "")</f>
        <v>#REF!</v>
      </c>
      <c r="Q1261" s="21" t="str">
        <f ca="1">IF(OR(D1261="AC",D1261="TR"),"Logic4"&amp;"_"&amp;TEXT(C1261,"dd.mm.yyyy") &amp;"_"&amp; 898478.88,"")</f>
        <v>Logic4_08.04.2020_898478.88</v>
      </c>
      <c r="R1261" s="21" t="e">
        <f ca="1">IF(AND(Q1261&lt;&gt; "", COUNTIF(SAP!#REF!,Q1261)&gt;0),"Matched", "")</f>
        <v>#REF!</v>
      </c>
    </row>
    <row r="1262" spans="1:18" hidden="1">
      <c r="A1262" s="21">
        <v>11563327</v>
      </c>
      <c r="B1262" s="22">
        <v>43929</v>
      </c>
      <c r="C1262" s="22">
        <v>43929</v>
      </c>
      <c r="D1262" s="21" t="s">
        <v>10</v>
      </c>
      <c r="E1262" s="23">
        <v>0</v>
      </c>
      <c r="F1262" s="23">
        <v>0</v>
      </c>
      <c r="G1262" s="23">
        <v>9800.91</v>
      </c>
      <c r="H1262" s="23">
        <v>438801.01</v>
      </c>
      <c r="I1262" s="21" t="s">
        <v>11</v>
      </c>
      <c r="J1262" s="21" t="s">
        <v>12</v>
      </c>
      <c r="K1262" s="21" t="str">
        <f t="shared" si="63"/>
        <v/>
      </c>
      <c r="L1262" s="21" t="e">
        <f ca="1">IF(AND(K1262&lt;&gt; "", COUNTIF(SAP!#REF!,K1262)&gt;0),"Matched", "")</f>
        <v>#REF!</v>
      </c>
      <c r="M1262" s="21" t="str">
        <f t="shared" si="61"/>
        <v/>
      </c>
      <c r="N1262" s="21" t="e">
        <f ca="1">IF(AND(M1262&lt;&gt; "", COUNTIF(SAP!#REF!,M1262)&gt;0),"Matched", "")</f>
        <v>#REF!</v>
      </c>
      <c r="O1262" s="21" t="str">
        <f t="shared" si="62"/>
        <v/>
      </c>
      <c r="P1262" s="21" t="e">
        <f ca="1">IF(AND(O1262&lt;&gt; "", COUNTIF(SAP!#REF!,O1262)&gt;0),"Matched", "")</f>
        <v>#REF!</v>
      </c>
      <c r="Q1262" s="21" t="str">
        <f ca="1">IF(OR(D1262="AC",D1262="TR"),"Logic4"&amp;"_"&amp;TEXT(C1262,"dd.mm.yyyy") &amp;"_"&amp; 898478.88,"")</f>
        <v>Logic4_08.04.2020_898478.88</v>
      </c>
      <c r="R1262" s="21" t="e">
        <f ca="1">IF(AND(Q1262&lt;&gt; "", COUNTIF(SAP!#REF!,Q1262)&gt;0),"Matched", "")</f>
        <v>#REF!</v>
      </c>
    </row>
    <row r="1263" spans="1:18" hidden="1">
      <c r="A1263" s="21">
        <v>11563327</v>
      </c>
      <c r="B1263" s="22">
        <v>43929</v>
      </c>
      <c r="C1263" s="22">
        <v>43929</v>
      </c>
      <c r="D1263" s="21" t="s">
        <v>10</v>
      </c>
      <c r="E1263" s="23">
        <v>0</v>
      </c>
      <c r="F1263" s="23">
        <v>0</v>
      </c>
      <c r="G1263" s="23">
        <v>9857.1</v>
      </c>
      <c r="H1263" s="23">
        <v>448658.11</v>
      </c>
      <c r="I1263" s="21" t="s">
        <v>11</v>
      </c>
      <c r="J1263" s="21" t="s">
        <v>12</v>
      </c>
      <c r="K1263" s="21" t="str">
        <f t="shared" si="63"/>
        <v/>
      </c>
      <c r="L1263" s="21" t="e">
        <f ca="1">IF(AND(K1263&lt;&gt; "", COUNTIF(SAP!#REF!,K1263)&gt;0),"Matched", "")</f>
        <v>#REF!</v>
      </c>
      <c r="M1263" s="21" t="str">
        <f t="shared" si="61"/>
        <v/>
      </c>
      <c r="N1263" s="21" t="e">
        <f ca="1">IF(AND(M1263&lt;&gt; "", COUNTIF(SAP!#REF!,M1263)&gt;0),"Matched", "")</f>
        <v>#REF!</v>
      </c>
      <c r="O1263" s="21" t="str">
        <f t="shared" si="62"/>
        <v/>
      </c>
      <c r="P1263" s="21" t="e">
        <f ca="1">IF(AND(O1263&lt;&gt; "", COUNTIF(SAP!#REF!,O1263)&gt;0),"Matched", "")</f>
        <v>#REF!</v>
      </c>
      <c r="Q1263" s="21" t="str">
        <f ca="1">IF(OR(D1263="AC",D1263="TR"),"Logic4"&amp;"_"&amp;TEXT(C1263,"dd.mm.yyyy") &amp;"_"&amp; 898478.88,"")</f>
        <v>Logic4_08.04.2020_898478.88</v>
      </c>
      <c r="R1263" s="21" t="e">
        <f ca="1">IF(AND(Q1263&lt;&gt; "", COUNTIF(SAP!#REF!,Q1263)&gt;0),"Matched", "")</f>
        <v>#REF!</v>
      </c>
    </row>
    <row r="1264" spans="1:18" hidden="1">
      <c r="A1264" s="21">
        <v>11563327</v>
      </c>
      <c r="B1264" s="22">
        <v>43929</v>
      </c>
      <c r="C1264" s="22">
        <v>43929</v>
      </c>
      <c r="D1264" s="21" t="s">
        <v>10</v>
      </c>
      <c r="E1264" s="23">
        <v>0</v>
      </c>
      <c r="F1264" s="23">
        <v>0</v>
      </c>
      <c r="G1264" s="23">
        <v>10018.1</v>
      </c>
      <c r="H1264" s="23">
        <v>458676.21</v>
      </c>
      <c r="I1264" s="21" t="s">
        <v>11</v>
      </c>
      <c r="J1264" s="21" t="s">
        <v>12</v>
      </c>
      <c r="K1264" s="21" t="str">
        <f t="shared" si="63"/>
        <v/>
      </c>
      <c r="L1264" s="21" t="e">
        <f ca="1">IF(AND(K1264&lt;&gt; "", COUNTIF(SAP!#REF!,K1264)&gt;0),"Matched", "")</f>
        <v>#REF!</v>
      </c>
      <c r="M1264" s="21" t="str">
        <f t="shared" si="61"/>
        <v/>
      </c>
      <c r="N1264" s="21" t="e">
        <f ca="1">IF(AND(M1264&lt;&gt; "", COUNTIF(SAP!#REF!,M1264)&gt;0),"Matched", "")</f>
        <v>#REF!</v>
      </c>
      <c r="O1264" s="21" t="str">
        <f t="shared" si="62"/>
        <v/>
      </c>
      <c r="P1264" s="21" t="e">
        <f ca="1">IF(AND(O1264&lt;&gt; "", COUNTIF(SAP!#REF!,O1264)&gt;0),"Matched", "")</f>
        <v>#REF!</v>
      </c>
      <c r="Q1264" s="21" t="str">
        <f ca="1">IF(OR(D1264="AC",D1264="TR"),"Logic4"&amp;"_"&amp;TEXT(C1264,"dd.mm.yyyy") &amp;"_"&amp; 898478.88,"")</f>
        <v>Logic4_08.04.2020_898478.88</v>
      </c>
      <c r="R1264" s="21" t="e">
        <f ca="1">IF(AND(Q1264&lt;&gt; "", COUNTIF(SAP!#REF!,Q1264)&gt;0),"Matched", "")</f>
        <v>#REF!</v>
      </c>
    </row>
    <row r="1265" spans="1:18" hidden="1">
      <c r="A1265" s="21">
        <v>11563327</v>
      </c>
      <c r="B1265" s="22">
        <v>43929</v>
      </c>
      <c r="C1265" s="22">
        <v>43929</v>
      </c>
      <c r="D1265" s="21" t="s">
        <v>10</v>
      </c>
      <c r="E1265" s="23">
        <v>0</v>
      </c>
      <c r="F1265" s="23">
        <v>0</v>
      </c>
      <c r="G1265" s="23">
        <v>10693.72</v>
      </c>
      <c r="H1265" s="23">
        <v>469369.93</v>
      </c>
      <c r="I1265" s="21" t="s">
        <v>11</v>
      </c>
      <c r="J1265" s="21" t="s">
        <v>12</v>
      </c>
      <c r="K1265" s="21" t="str">
        <f t="shared" si="63"/>
        <v/>
      </c>
      <c r="L1265" s="21" t="e">
        <f ca="1">IF(AND(K1265&lt;&gt; "", COUNTIF(SAP!#REF!,K1265)&gt;0),"Matched", "")</f>
        <v>#REF!</v>
      </c>
      <c r="M1265" s="21" t="str">
        <f t="shared" si="61"/>
        <v/>
      </c>
      <c r="N1265" s="21" t="e">
        <f ca="1">IF(AND(M1265&lt;&gt; "", COUNTIF(SAP!#REF!,M1265)&gt;0),"Matched", "")</f>
        <v>#REF!</v>
      </c>
      <c r="O1265" s="21" t="str">
        <f t="shared" si="62"/>
        <v/>
      </c>
      <c r="P1265" s="21" t="e">
        <f ca="1">IF(AND(O1265&lt;&gt; "", COUNTIF(SAP!#REF!,O1265)&gt;0),"Matched", "")</f>
        <v>#REF!</v>
      </c>
      <c r="Q1265" s="21" t="str">
        <f ca="1">IF(OR(D1265="AC",D1265="TR"),"Logic4"&amp;"_"&amp;TEXT(C1265,"dd.mm.yyyy") &amp;"_"&amp; 898478.88,"")</f>
        <v>Logic4_08.04.2020_898478.88</v>
      </c>
      <c r="R1265" s="21" t="e">
        <f ca="1">IF(AND(Q1265&lt;&gt; "", COUNTIF(SAP!#REF!,Q1265)&gt;0),"Matched", "")</f>
        <v>#REF!</v>
      </c>
    </row>
    <row r="1266" spans="1:18" hidden="1">
      <c r="A1266" s="21">
        <v>11563327</v>
      </c>
      <c r="B1266" s="22">
        <v>43929</v>
      </c>
      <c r="C1266" s="22">
        <v>43929</v>
      </c>
      <c r="D1266" s="21" t="s">
        <v>10</v>
      </c>
      <c r="E1266" s="23">
        <v>0</v>
      </c>
      <c r="F1266" s="23">
        <v>0</v>
      </c>
      <c r="G1266" s="23">
        <v>10830.2</v>
      </c>
      <c r="H1266" s="23">
        <v>480200.13</v>
      </c>
      <c r="I1266" s="21" t="s">
        <v>11</v>
      </c>
      <c r="J1266" s="21" t="s">
        <v>12</v>
      </c>
      <c r="K1266" s="21" t="str">
        <f t="shared" si="63"/>
        <v/>
      </c>
      <c r="L1266" s="21" t="e">
        <f ca="1">IF(AND(K1266&lt;&gt; "", COUNTIF(SAP!#REF!,K1266)&gt;0),"Matched", "")</f>
        <v>#REF!</v>
      </c>
      <c r="M1266" s="21" t="str">
        <f t="shared" si="61"/>
        <v/>
      </c>
      <c r="N1266" s="21" t="e">
        <f ca="1">IF(AND(M1266&lt;&gt; "", COUNTIF(SAP!#REF!,M1266)&gt;0),"Matched", "")</f>
        <v>#REF!</v>
      </c>
      <c r="O1266" s="21" t="str">
        <f t="shared" si="62"/>
        <v/>
      </c>
      <c r="P1266" s="21" t="e">
        <f ca="1">IF(AND(O1266&lt;&gt; "", COUNTIF(SAP!#REF!,O1266)&gt;0),"Matched", "")</f>
        <v>#REF!</v>
      </c>
      <c r="Q1266" s="21" t="str">
        <f ca="1">IF(OR(D1266="AC",D1266="TR"),"Logic4"&amp;"_"&amp;TEXT(C1266,"dd.mm.yyyy") &amp;"_"&amp; 898478.88,"")</f>
        <v>Logic4_08.04.2020_898478.88</v>
      </c>
      <c r="R1266" s="21" t="e">
        <f ca="1">IF(AND(Q1266&lt;&gt; "", COUNTIF(SAP!#REF!,Q1266)&gt;0),"Matched", "")</f>
        <v>#REF!</v>
      </c>
    </row>
    <row r="1267" spans="1:18" hidden="1">
      <c r="A1267" s="21">
        <v>11563327</v>
      </c>
      <c r="B1267" s="22">
        <v>43929</v>
      </c>
      <c r="C1267" s="22">
        <v>43929</v>
      </c>
      <c r="D1267" s="21" t="s">
        <v>10</v>
      </c>
      <c r="E1267" s="23">
        <v>0</v>
      </c>
      <c r="F1267" s="23">
        <v>0</v>
      </c>
      <c r="G1267" s="23">
        <v>11236.3</v>
      </c>
      <c r="H1267" s="23">
        <v>491436.43</v>
      </c>
      <c r="I1267" s="21" t="s">
        <v>11</v>
      </c>
      <c r="J1267" s="21" t="s">
        <v>12</v>
      </c>
      <c r="K1267" s="21" t="str">
        <f t="shared" si="63"/>
        <v/>
      </c>
      <c r="L1267" s="21" t="e">
        <f ca="1">IF(AND(K1267&lt;&gt; "", COUNTIF(SAP!#REF!,K1267)&gt;0),"Matched", "")</f>
        <v>#REF!</v>
      </c>
      <c r="M1267" s="21" t="str">
        <f t="shared" si="61"/>
        <v/>
      </c>
      <c r="N1267" s="21" t="e">
        <f ca="1">IF(AND(M1267&lt;&gt; "", COUNTIF(SAP!#REF!,M1267)&gt;0),"Matched", "")</f>
        <v>#REF!</v>
      </c>
      <c r="O1267" s="21" t="str">
        <f t="shared" si="62"/>
        <v/>
      </c>
      <c r="P1267" s="21" t="e">
        <f ca="1">IF(AND(O1267&lt;&gt; "", COUNTIF(SAP!#REF!,O1267)&gt;0),"Matched", "")</f>
        <v>#REF!</v>
      </c>
      <c r="Q1267" s="21" t="str">
        <f ca="1">IF(OR(D1267="AC",D1267="TR"),"Logic4"&amp;"_"&amp;TEXT(C1267,"dd.mm.yyyy") &amp;"_"&amp; 898478.88,"")</f>
        <v>Logic4_08.04.2020_898478.88</v>
      </c>
      <c r="R1267" s="21" t="e">
        <f ca="1">IF(AND(Q1267&lt;&gt; "", COUNTIF(SAP!#REF!,Q1267)&gt;0),"Matched", "")</f>
        <v>#REF!</v>
      </c>
    </row>
    <row r="1268" spans="1:18" hidden="1">
      <c r="A1268" s="21">
        <v>11563327</v>
      </c>
      <c r="B1268" s="22">
        <v>43929</v>
      </c>
      <c r="C1268" s="22">
        <v>43929</v>
      </c>
      <c r="D1268" s="21" t="s">
        <v>10</v>
      </c>
      <c r="E1268" s="23">
        <v>0</v>
      </c>
      <c r="F1268" s="23">
        <v>0</v>
      </c>
      <c r="G1268" s="23">
        <v>11570</v>
      </c>
      <c r="H1268" s="23">
        <v>503006.43</v>
      </c>
      <c r="I1268" s="21" t="s">
        <v>11</v>
      </c>
      <c r="J1268" s="21" t="s">
        <v>12</v>
      </c>
      <c r="K1268" s="21" t="str">
        <f t="shared" si="63"/>
        <v/>
      </c>
      <c r="L1268" s="21" t="e">
        <f ca="1">IF(AND(K1268&lt;&gt; "", COUNTIF(SAP!#REF!,K1268)&gt;0),"Matched", "")</f>
        <v>#REF!</v>
      </c>
      <c r="M1268" s="21" t="str">
        <f t="shared" si="61"/>
        <v/>
      </c>
      <c r="N1268" s="21" t="e">
        <f ca="1">IF(AND(M1268&lt;&gt; "", COUNTIF(SAP!#REF!,M1268)&gt;0),"Matched", "")</f>
        <v>#REF!</v>
      </c>
      <c r="O1268" s="21" t="str">
        <f t="shared" si="62"/>
        <v/>
      </c>
      <c r="P1268" s="21" t="e">
        <f ca="1">IF(AND(O1268&lt;&gt; "", COUNTIF(SAP!#REF!,O1268)&gt;0),"Matched", "")</f>
        <v>#REF!</v>
      </c>
      <c r="Q1268" s="21" t="str">
        <f ca="1">IF(OR(D1268="AC",D1268="TR"),"Logic4"&amp;"_"&amp;TEXT(C1268,"dd.mm.yyyy") &amp;"_"&amp; 898478.88,"")</f>
        <v>Logic4_08.04.2020_898478.88</v>
      </c>
      <c r="R1268" s="21" t="e">
        <f ca="1">IF(AND(Q1268&lt;&gt; "", COUNTIF(SAP!#REF!,Q1268)&gt;0),"Matched", "")</f>
        <v>#REF!</v>
      </c>
    </row>
    <row r="1269" spans="1:18" hidden="1">
      <c r="A1269" s="21">
        <v>11563327</v>
      </c>
      <c r="B1269" s="22">
        <v>43929</v>
      </c>
      <c r="C1269" s="22">
        <v>43929</v>
      </c>
      <c r="D1269" s="21" t="s">
        <v>10</v>
      </c>
      <c r="E1269" s="23">
        <v>0</v>
      </c>
      <c r="F1269" s="23">
        <v>0</v>
      </c>
      <c r="G1269" s="23">
        <v>12434.9</v>
      </c>
      <c r="H1269" s="23">
        <v>515441.33</v>
      </c>
      <c r="I1269" s="21" t="s">
        <v>11</v>
      </c>
      <c r="J1269" s="21" t="s">
        <v>12</v>
      </c>
      <c r="K1269" s="21" t="str">
        <f t="shared" si="63"/>
        <v/>
      </c>
      <c r="L1269" s="21" t="e">
        <f ca="1">IF(AND(K1269&lt;&gt; "", COUNTIF(SAP!#REF!,K1269)&gt;0),"Matched", "")</f>
        <v>#REF!</v>
      </c>
      <c r="M1269" s="21" t="str">
        <f t="shared" si="61"/>
        <v/>
      </c>
      <c r="N1269" s="21" t="e">
        <f ca="1">IF(AND(M1269&lt;&gt; "", COUNTIF(SAP!#REF!,M1269)&gt;0),"Matched", "")</f>
        <v>#REF!</v>
      </c>
      <c r="O1269" s="21" t="str">
        <f t="shared" si="62"/>
        <v/>
      </c>
      <c r="P1269" s="21" t="e">
        <f ca="1">IF(AND(O1269&lt;&gt; "", COUNTIF(SAP!#REF!,O1269)&gt;0),"Matched", "")</f>
        <v>#REF!</v>
      </c>
      <c r="Q1269" s="21" t="str">
        <f ca="1">IF(OR(D1269="AC",D1269="TR"),"Logic4"&amp;"_"&amp;TEXT(C1269,"dd.mm.yyyy") &amp;"_"&amp; 898478.88,"")</f>
        <v>Logic4_08.04.2020_898478.88</v>
      </c>
      <c r="R1269" s="21" t="e">
        <f ca="1">IF(AND(Q1269&lt;&gt; "", COUNTIF(SAP!#REF!,Q1269)&gt;0),"Matched", "")</f>
        <v>#REF!</v>
      </c>
    </row>
    <row r="1270" spans="1:18" hidden="1">
      <c r="A1270" s="21">
        <v>11563327</v>
      </c>
      <c r="B1270" s="22">
        <v>43929</v>
      </c>
      <c r="C1270" s="22">
        <v>43929</v>
      </c>
      <c r="D1270" s="21" t="s">
        <v>10</v>
      </c>
      <c r="E1270" s="23">
        <v>0</v>
      </c>
      <c r="F1270" s="23">
        <v>0</v>
      </c>
      <c r="G1270" s="23">
        <v>12544.5</v>
      </c>
      <c r="H1270" s="23">
        <v>527985.82999999996</v>
      </c>
      <c r="I1270" s="21" t="s">
        <v>11</v>
      </c>
      <c r="J1270" s="21" t="s">
        <v>12</v>
      </c>
      <c r="K1270" s="21" t="str">
        <f t="shared" si="63"/>
        <v/>
      </c>
      <c r="L1270" s="21" t="e">
        <f ca="1">IF(AND(K1270&lt;&gt; "", COUNTIF(SAP!#REF!,K1270)&gt;0),"Matched", "")</f>
        <v>#REF!</v>
      </c>
      <c r="M1270" s="21" t="str">
        <f t="shared" si="61"/>
        <v/>
      </c>
      <c r="N1270" s="21" t="e">
        <f ca="1">IF(AND(M1270&lt;&gt; "", COUNTIF(SAP!#REF!,M1270)&gt;0),"Matched", "")</f>
        <v>#REF!</v>
      </c>
      <c r="O1270" s="21" t="str">
        <f t="shared" si="62"/>
        <v/>
      </c>
      <c r="P1270" s="21" t="e">
        <f ca="1">IF(AND(O1270&lt;&gt; "", COUNTIF(SAP!#REF!,O1270)&gt;0),"Matched", "")</f>
        <v>#REF!</v>
      </c>
      <c r="Q1270" s="21" t="str">
        <f ca="1">IF(OR(D1270="AC",D1270="TR"),"Logic4"&amp;"_"&amp;TEXT(C1270,"dd.mm.yyyy") &amp;"_"&amp; 898478.88,"")</f>
        <v>Logic4_08.04.2020_898478.88</v>
      </c>
      <c r="R1270" s="21" t="e">
        <f ca="1">IF(AND(Q1270&lt;&gt; "", COUNTIF(SAP!#REF!,Q1270)&gt;0),"Matched", "")</f>
        <v>#REF!</v>
      </c>
    </row>
    <row r="1271" spans="1:18" hidden="1">
      <c r="A1271" s="21">
        <v>11563327</v>
      </c>
      <c r="B1271" s="22">
        <v>43929</v>
      </c>
      <c r="C1271" s="22">
        <v>43929</v>
      </c>
      <c r="D1271" s="21" t="s">
        <v>10</v>
      </c>
      <c r="E1271" s="23">
        <v>0</v>
      </c>
      <c r="F1271" s="23">
        <v>0</v>
      </c>
      <c r="G1271" s="23">
        <v>12560.2</v>
      </c>
      <c r="H1271" s="23">
        <v>540546.03</v>
      </c>
      <c r="I1271" s="21" t="s">
        <v>11</v>
      </c>
      <c r="J1271" s="21" t="s">
        <v>12</v>
      </c>
      <c r="K1271" s="21" t="str">
        <f t="shared" si="63"/>
        <v/>
      </c>
      <c r="L1271" s="21" t="e">
        <f ca="1">IF(AND(K1271&lt;&gt; "", COUNTIF(SAP!#REF!,K1271)&gt;0),"Matched", "")</f>
        <v>#REF!</v>
      </c>
      <c r="M1271" s="21" t="str">
        <f t="shared" ref="M1271:M1310" si="64">IF(D1271="TR","Logic2"&amp;"_"&amp;TEXT(C1271,"dd.mm.yyyy") &amp;"_"&amp; F1271,"")</f>
        <v/>
      </c>
      <c r="N1271" s="21" t="e">
        <f ca="1">IF(AND(M1271&lt;&gt; "", COUNTIF(SAP!#REF!,M1271)&gt;0),"Matched", "")</f>
        <v>#REF!</v>
      </c>
      <c r="O1271" s="21" t="str">
        <f t="shared" ref="O1271:O1310" si="65">IF(D1271="AF","Logic3"&amp;"_"&amp;G1271,"")</f>
        <v/>
      </c>
      <c r="P1271" s="21" t="e">
        <f ca="1">IF(AND(O1271&lt;&gt; "", COUNTIF(SAP!#REF!,O1271)&gt;0),"Matched", "")</f>
        <v>#REF!</v>
      </c>
      <c r="Q1271" s="21" t="str">
        <f ca="1">IF(OR(D1271="AC",D1271="TR"),"Logic4"&amp;"_"&amp;TEXT(C1271,"dd.mm.yyyy") &amp;"_"&amp; 898478.88,"")</f>
        <v>Logic4_08.04.2020_898478.88</v>
      </c>
      <c r="R1271" s="21" t="e">
        <f ca="1">IF(AND(Q1271&lt;&gt; "", COUNTIF(SAP!#REF!,Q1271)&gt;0),"Matched", "")</f>
        <v>#REF!</v>
      </c>
    </row>
    <row r="1272" spans="1:18" hidden="1">
      <c r="A1272" s="21">
        <v>11563327</v>
      </c>
      <c r="B1272" s="22">
        <v>43929</v>
      </c>
      <c r="C1272" s="22">
        <v>43929</v>
      </c>
      <c r="D1272" s="21" t="s">
        <v>10</v>
      </c>
      <c r="E1272" s="23">
        <v>0</v>
      </c>
      <c r="F1272" s="23">
        <v>0</v>
      </c>
      <c r="G1272" s="23">
        <v>13337.8</v>
      </c>
      <c r="H1272" s="23">
        <v>553883.82999999996</v>
      </c>
      <c r="I1272" s="21" t="s">
        <v>11</v>
      </c>
      <c r="J1272" s="21" t="s">
        <v>12</v>
      </c>
      <c r="K1272" s="21" t="str">
        <f t="shared" si="63"/>
        <v/>
      </c>
      <c r="L1272" s="21" t="e">
        <f ca="1">IF(AND(K1272&lt;&gt; "", COUNTIF(SAP!#REF!,K1272)&gt;0),"Matched", "")</f>
        <v>#REF!</v>
      </c>
      <c r="M1272" s="21" t="str">
        <f t="shared" si="64"/>
        <v/>
      </c>
      <c r="N1272" s="21" t="e">
        <f ca="1">IF(AND(M1272&lt;&gt; "", COUNTIF(SAP!#REF!,M1272)&gt;0),"Matched", "")</f>
        <v>#REF!</v>
      </c>
      <c r="O1272" s="21" t="str">
        <f t="shared" si="65"/>
        <v/>
      </c>
      <c r="P1272" s="21" t="e">
        <f ca="1">IF(AND(O1272&lt;&gt; "", COUNTIF(SAP!#REF!,O1272)&gt;0),"Matched", "")</f>
        <v>#REF!</v>
      </c>
      <c r="Q1272" s="21" t="str">
        <f ca="1">IF(OR(D1272="AC",D1272="TR"),"Logic4"&amp;"_"&amp;TEXT(C1272,"dd.mm.yyyy") &amp;"_"&amp; 898478.88,"")</f>
        <v>Logic4_08.04.2020_898478.88</v>
      </c>
      <c r="R1272" s="21" t="e">
        <f ca="1">IF(AND(Q1272&lt;&gt; "", COUNTIF(SAP!#REF!,Q1272)&gt;0),"Matched", "")</f>
        <v>#REF!</v>
      </c>
    </row>
    <row r="1273" spans="1:18" hidden="1">
      <c r="A1273" s="21">
        <v>11563327</v>
      </c>
      <c r="B1273" s="22">
        <v>43929</v>
      </c>
      <c r="C1273" s="22">
        <v>43929</v>
      </c>
      <c r="D1273" s="21" t="s">
        <v>10</v>
      </c>
      <c r="E1273" s="23">
        <v>0</v>
      </c>
      <c r="F1273" s="23">
        <v>0</v>
      </c>
      <c r="G1273" s="23">
        <v>13368.4</v>
      </c>
      <c r="H1273" s="23">
        <v>567252.23</v>
      </c>
      <c r="I1273" s="21" t="s">
        <v>11</v>
      </c>
      <c r="J1273" s="21" t="s">
        <v>12</v>
      </c>
      <c r="K1273" s="21" t="str">
        <f t="shared" si="63"/>
        <v/>
      </c>
      <c r="L1273" s="21" t="e">
        <f ca="1">IF(AND(K1273&lt;&gt; "", COUNTIF(SAP!#REF!,K1273)&gt;0),"Matched", "")</f>
        <v>#REF!</v>
      </c>
      <c r="M1273" s="21" t="str">
        <f t="shared" si="64"/>
        <v/>
      </c>
      <c r="N1273" s="21" t="e">
        <f ca="1">IF(AND(M1273&lt;&gt; "", COUNTIF(SAP!#REF!,M1273)&gt;0),"Matched", "")</f>
        <v>#REF!</v>
      </c>
      <c r="O1273" s="21" t="str">
        <f t="shared" si="65"/>
        <v/>
      </c>
      <c r="P1273" s="21" t="e">
        <f ca="1">IF(AND(O1273&lt;&gt; "", COUNTIF(SAP!#REF!,O1273)&gt;0),"Matched", "")</f>
        <v>#REF!</v>
      </c>
      <c r="Q1273" s="21" t="str">
        <f ca="1">IF(OR(D1273="AC",D1273="TR"),"Logic4"&amp;"_"&amp;TEXT(C1273,"dd.mm.yyyy") &amp;"_"&amp; 898478.88,"")</f>
        <v>Logic4_08.04.2020_898478.88</v>
      </c>
      <c r="R1273" s="21" t="e">
        <f ca="1">IF(AND(Q1273&lt;&gt; "", COUNTIF(SAP!#REF!,Q1273)&gt;0),"Matched", "")</f>
        <v>#REF!</v>
      </c>
    </row>
    <row r="1274" spans="1:18" hidden="1">
      <c r="A1274" s="21">
        <v>11563327</v>
      </c>
      <c r="B1274" s="22">
        <v>43929</v>
      </c>
      <c r="C1274" s="22">
        <v>43929</v>
      </c>
      <c r="D1274" s="21" t="s">
        <v>10</v>
      </c>
      <c r="E1274" s="23">
        <v>0</v>
      </c>
      <c r="F1274" s="23">
        <v>0</v>
      </c>
      <c r="G1274" s="23">
        <v>13452.2</v>
      </c>
      <c r="H1274" s="23">
        <v>580704.43000000005</v>
      </c>
      <c r="I1274" s="21" t="s">
        <v>11</v>
      </c>
      <c r="J1274" s="21" t="s">
        <v>12</v>
      </c>
      <c r="K1274" s="21" t="str">
        <f t="shared" si="63"/>
        <v/>
      </c>
      <c r="L1274" s="21" t="e">
        <f ca="1">IF(AND(K1274&lt;&gt; "", COUNTIF(SAP!#REF!,K1274)&gt;0),"Matched", "")</f>
        <v>#REF!</v>
      </c>
      <c r="M1274" s="21" t="str">
        <f t="shared" si="64"/>
        <v/>
      </c>
      <c r="N1274" s="21" t="e">
        <f ca="1">IF(AND(M1274&lt;&gt; "", COUNTIF(SAP!#REF!,M1274)&gt;0),"Matched", "")</f>
        <v>#REF!</v>
      </c>
      <c r="O1274" s="21" t="str">
        <f t="shared" si="65"/>
        <v/>
      </c>
      <c r="P1274" s="21" t="e">
        <f ca="1">IF(AND(O1274&lt;&gt; "", COUNTIF(SAP!#REF!,O1274)&gt;0),"Matched", "")</f>
        <v>#REF!</v>
      </c>
      <c r="Q1274" s="21" t="str">
        <f ca="1">IF(OR(D1274="AC",D1274="TR"),"Logic4"&amp;"_"&amp;TEXT(C1274,"dd.mm.yyyy") &amp;"_"&amp; 898478.88,"")</f>
        <v>Logic4_08.04.2020_898478.88</v>
      </c>
      <c r="R1274" s="21" t="e">
        <f ca="1">IF(AND(Q1274&lt;&gt; "", COUNTIF(SAP!#REF!,Q1274)&gt;0),"Matched", "")</f>
        <v>#REF!</v>
      </c>
    </row>
    <row r="1275" spans="1:18" hidden="1">
      <c r="A1275" s="21">
        <v>11563327</v>
      </c>
      <c r="B1275" s="22">
        <v>43929</v>
      </c>
      <c r="C1275" s="22">
        <v>43929</v>
      </c>
      <c r="D1275" s="21" t="s">
        <v>10</v>
      </c>
      <c r="E1275" s="23">
        <v>0</v>
      </c>
      <c r="F1275" s="23">
        <v>0</v>
      </c>
      <c r="G1275" s="23">
        <v>13730.1</v>
      </c>
      <c r="H1275" s="23">
        <v>594434.53</v>
      </c>
      <c r="I1275" s="21" t="s">
        <v>11</v>
      </c>
      <c r="J1275" s="21" t="s">
        <v>12</v>
      </c>
      <c r="K1275" s="21" t="str">
        <f t="shared" si="63"/>
        <v/>
      </c>
      <c r="L1275" s="21" t="e">
        <f ca="1">IF(AND(K1275&lt;&gt; "", COUNTIF(SAP!#REF!,K1275)&gt;0),"Matched", "")</f>
        <v>#REF!</v>
      </c>
      <c r="M1275" s="21" t="str">
        <f t="shared" si="64"/>
        <v/>
      </c>
      <c r="N1275" s="21" t="e">
        <f ca="1">IF(AND(M1275&lt;&gt; "", COUNTIF(SAP!#REF!,M1275)&gt;0),"Matched", "")</f>
        <v>#REF!</v>
      </c>
      <c r="O1275" s="21" t="str">
        <f t="shared" si="65"/>
        <v/>
      </c>
      <c r="P1275" s="21" t="e">
        <f ca="1">IF(AND(O1275&lt;&gt; "", COUNTIF(SAP!#REF!,O1275)&gt;0),"Matched", "")</f>
        <v>#REF!</v>
      </c>
      <c r="Q1275" s="21" t="str">
        <f ca="1">IF(OR(D1275="AC",D1275="TR"),"Logic4"&amp;"_"&amp;TEXT(C1275,"dd.mm.yyyy") &amp;"_"&amp; 898478.88,"")</f>
        <v>Logic4_08.04.2020_898478.88</v>
      </c>
      <c r="R1275" s="21" t="e">
        <f ca="1">IF(AND(Q1275&lt;&gt; "", COUNTIF(SAP!#REF!,Q1275)&gt;0),"Matched", "")</f>
        <v>#REF!</v>
      </c>
    </row>
    <row r="1276" spans="1:18" hidden="1">
      <c r="A1276" s="21">
        <v>11563327</v>
      </c>
      <c r="B1276" s="22">
        <v>43929</v>
      </c>
      <c r="C1276" s="22">
        <v>43929</v>
      </c>
      <c r="D1276" s="21" t="s">
        <v>10</v>
      </c>
      <c r="E1276" s="23">
        <v>0</v>
      </c>
      <c r="F1276" s="23">
        <v>0</v>
      </c>
      <c r="G1276" s="23">
        <v>13880.04</v>
      </c>
      <c r="H1276" s="23">
        <v>608314.56999999995</v>
      </c>
      <c r="I1276" s="21" t="s">
        <v>11</v>
      </c>
      <c r="J1276" s="21" t="s">
        <v>12</v>
      </c>
      <c r="K1276" s="21" t="str">
        <f t="shared" si="63"/>
        <v/>
      </c>
      <c r="L1276" s="21" t="e">
        <f ca="1">IF(AND(K1276&lt;&gt; "", COUNTIF(SAP!#REF!,K1276)&gt;0),"Matched", "")</f>
        <v>#REF!</v>
      </c>
      <c r="M1276" s="21" t="str">
        <f t="shared" si="64"/>
        <v/>
      </c>
      <c r="N1276" s="21" t="e">
        <f ca="1">IF(AND(M1276&lt;&gt; "", COUNTIF(SAP!#REF!,M1276)&gt;0),"Matched", "")</f>
        <v>#REF!</v>
      </c>
      <c r="O1276" s="21" t="str">
        <f t="shared" si="65"/>
        <v/>
      </c>
      <c r="P1276" s="21" t="e">
        <f ca="1">IF(AND(O1276&lt;&gt; "", COUNTIF(SAP!#REF!,O1276)&gt;0),"Matched", "")</f>
        <v>#REF!</v>
      </c>
      <c r="Q1276" s="21" t="str">
        <f ca="1">IF(OR(D1276="AC",D1276="TR"),"Logic4"&amp;"_"&amp;TEXT(C1276,"dd.mm.yyyy") &amp;"_"&amp; 898478.88,"")</f>
        <v>Logic4_08.04.2020_898478.88</v>
      </c>
      <c r="R1276" s="21" t="e">
        <f ca="1">IF(AND(Q1276&lt;&gt; "", COUNTIF(SAP!#REF!,Q1276)&gt;0),"Matched", "")</f>
        <v>#REF!</v>
      </c>
    </row>
    <row r="1277" spans="1:18" hidden="1">
      <c r="A1277" s="21">
        <v>11563327</v>
      </c>
      <c r="B1277" s="22">
        <v>43929</v>
      </c>
      <c r="C1277" s="22">
        <v>43929</v>
      </c>
      <c r="D1277" s="21" t="s">
        <v>10</v>
      </c>
      <c r="E1277" s="23">
        <v>0</v>
      </c>
      <c r="F1277" s="23">
        <v>0</v>
      </c>
      <c r="G1277" s="23">
        <v>14486.6</v>
      </c>
      <c r="H1277" s="23">
        <v>622801.17000000004</v>
      </c>
      <c r="I1277" s="21" t="s">
        <v>11</v>
      </c>
      <c r="J1277" s="21" t="s">
        <v>12</v>
      </c>
      <c r="K1277" s="21" t="str">
        <f t="shared" si="63"/>
        <v/>
      </c>
      <c r="L1277" s="21" t="e">
        <f ca="1">IF(AND(K1277&lt;&gt; "", COUNTIF(SAP!#REF!,K1277)&gt;0),"Matched", "")</f>
        <v>#REF!</v>
      </c>
      <c r="M1277" s="21" t="str">
        <f t="shared" si="64"/>
        <v/>
      </c>
      <c r="N1277" s="21" t="e">
        <f ca="1">IF(AND(M1277&lt;&gt; "", COUNTIF(SAP!#REF!,M1277)&gt;0),"Matched", "")</f>
        <v>#REF!</v>
      </c>
      <c r="O1277" s="21" t="str">
        <f t="shared" si="65"/>
        <v/>
      </c>
      <c r="P1277" s="21" t="e">
        <f ca="1">IF(AND(O1277&lt;&gt; "", COUNTIF(SAP!#REF!,O1277)&gt;0),"Matched", "")</f>
        <v>#REF!</v>
      </c>
      <c r="Q1277" s="21" t="str">
        <f ca="1">IF(OR(D1277="AC",D1277="TR"),"Logic4"&amp;"_"&amp;TEXT(C1277,"dd.mm.yyyy") &amp;"_"&amp; 898478.88,"")</f>
        <v>Logic4_08.04.2020_898478.88</v>
      </c>
      <c r="R1277" s="21" t="e">
        <f ca="1">IF(AND(Q1277&lt;&gt; "", COUNTIF(SAP!#REF!,Q1277)&gt;0),"Matched", "")</f>
        <v>#REF!</v>
      </c>
    </row>
    <row r="1278" spans="1:18" hidden="1">
      <c r="A1278" s="21">
        <v>11563327</v>
      </c>
      <c r="B1278" s="22">
        <v>43929</v>
      </c>
      <c r="C1278" s="22">
        <v>43929</v>
      </c>
      <c r="D1278" s="21" t="s">
        <v>10</v>
      </c>
      <c r="E1278" s="23">
        <v>0</v>
      </c>
      <c r="F1278" s="23">
        <v>0</v>
      </c>
      <c r="G1278" s="23">
        <v>15360</v>
      </c>
      <c r="H1278" s="23">
        <v>638161.17000000004</v>
      </c>
      <c r="I1278" s="21" t="s">
        <v>11</v>
      </c>
      <c r="J1278" s="21" t="s">
        <v>12</v>
      </c>
      <c r="K1278" s="21" t="str">
        <f t="shared" si="63"/>
        <v/>
      </c>
      <c r="L1278" s="21" t="e">
        <f ca="1">IF(AND(K1278&lt;&gt; "", COUNTIF(SAP!#REF!,K1278)&gt;0),"Matched", "")</f>
        <v>#REF!</v>
      </c>
      <c r="M1278" s="21" t="str">
        <f t="shared" si="64"/>
        <v/>
      </c>
      <c r="N1278" s="21" t="e">
        <f ca="1">IF(AND(M1278&lt;&gt; "", COUNTIF(SAP!#REF!,M1278)&gt;0),"Matched", "")</f>
        <v>#REF!</v>
      </c>
      <c r="O1278" s="21" t="str">
        <f t="shared" si="65"/>
        <v/>
      </c>
      <c r="P1278" s="21" t="e">
        <f ca="1">IF(AND(O1278&lt;&gt; "", COUNTIF(SAP!#REF!,O1278)&gt;0),"Matched", "")</f>
        <v>#REF!</v>
      </c>
      <c r="Q1278" s="21" t="str">
        <f ca="1">IF(OR(D1278="AC",D1278="TR"),"Logic4"&amp;"_"&amp;TEXT(C1278,"dd.mm.yyyy") &amp;"_"&amp; 898478.88,"")</f>
        <v>Logic4_08.04.2020_898478.88</v>
      </c>
      <c r="R1278" s="21" t="e">
        <f ca="1">IF(AND(Q1278&lt;&gt; "", COUNTIF(SAP!#REF!,Q1278)&gt;0),"Matched", "")</f>
        <v>#REF!</v>
      </c>
    </row>
    <row r="1279" spans="1:18" hidden="1">
      <c r="A1279" s="21">
        <v>11563327</v>
      </c>
      <c r="B1279" s="22">
        <v>43929</v>
      </c>
      <c r="C1279" s="22">
        <v>43929</v>
      </c>
      <c r="D1279" s="21" t="s">
        <v>10</v>
      </c>
      <c r="E1279" s="23">
        <v>0</v>
      </c>
      <c r="F1279" s="23">
        <v>0</v>
      </c>
      <c r="G1279" s="23">
        <v>16299.7</v>
      </c>
      <c r="H1279" s="23">
        <v>654460.87</v>
      </c>
      <c r="I1279" s="21" t="s">
        <v>11</v>
      </c>
      <c r="J1279" s="21" t="s">
        <v>12</v>
      </c>
      <c r="K1279" s="21" t="str">
        <f t="shared" si="63"/>
        <v/>
      </c>
      <c r="L1279" s="21" t="e">
        <f ca="1">IF(AND(K1279&lt;&gt; "", COUNTIF(SAP!#REF!,K1279)&gt;0),"Matched", "")</f>
        <v>#REF!</v>
      </c>
      <c r="M1279" s="21" t="str">
        <f t="shared" si="64"/>
        <v/>
      </c>
      <c r="N1279" s="21" t="e">
        <f ca="1">IF(AND(M1279&lt;&gt; "", COUNTIF(SAP!#REF!,M1279)&gt;0),"Matched", "")</f>
        <v>#REF!</v>
      </c>
      <c r="O1279" s="21" t="str">
        <f t="shared" si="65"/>
        <v/>
      </c>
      <c r="P1279" s="21" t="e">
        <f ca="1">IF(AND(O1279&lt;&gt; "", COUNTIF(SAP!#REF!,O1279)&gt;0),"Matched", "")</f>
        <v>#REF!</v>
      </c>
      <c r="Q1279" s="21" t="str">
        <f ca="1">IF(OR(D1279="AC",D1279="TR"),"Logic4"&amp;"_"&amp;TEXT(C1279,"dd.mm.yyyy") &amp;"_"&amp; 898478.88,"")</f>
        <v>Logic4_08.04.2020_898478.88</v>
      </c>
      <c r="R1279" s="21" t="e">
        <f ca="1">IF(AND(Q1279&lt;&gt; "", COUNTIF(SAP!#REF!,Q1279)&gt;0),"Matched", "")</f>
        <v>#REF!</v>
      </c>
    </row>
    <row r="1280" spans="1:18" hidden="1">
      <c r="A1280" s="21">
        <v>11563327</v>
      </c>
      <c r="B1280" s="22">
        <v>43929</v>
      </c>
      <c r="C1280" s="22">
        <v>43929</v>
      </c>
      <c r="D1280" s="21" t="s">
        <v>10</v>
      </c>
      <c r="E1280" s="23">
        <v>0</v>
      </c>
      <c r="F1280" s="23">
        <v>0</v>
      </c>
      <c r="G1280" s="23">
        <v>18230</v>
      </c>
      <c r="H1280" s="23">
        <v>672690.87</v>
      </c>
      <c r="I1280" s="21" t="s">
        <v>11</v>
      </c>
      <c r="J1280" s="21" t="s">
        <v>12</v>
      </c>
      <c r="K1280" s="21" t="str">
        <f t="shared" si="63"/>
        <v/>
      </c>
      <c r="L1280" s="21" t="e">
        <f ca="1">IF(AND(K1280&lt;&gt; "", COUNTIF(SAP!#REF!,K1280)&gt;0),"Matched", "")</f>
        <v>#REF!</v>
      </c>
      <c r="M1280" s="21" t="str">
        <f t="shared" si="64"/>
        <v/>
      </c>
      <c r="N1280" s="21" t="e">
        <f ca="1">IF(AND(M1280&lt;&gt; "", COUNTIF(SAP!#REF!,M1280)&gt;0),"Matched", "")</f>
        <v>#REF!</v>
      </c>
      <c r="O1280" s="21" t="str">
        <f t="shared" si="65"/>
        <v/>
      </c>
      <c r="P1280" s="21" t="e">
        <f ca="1">IF(AND(O1280&lt;&gt; "", COUNTIF(SAP!#REF!,O1280)&gt;0),"Matched", "")</f>
        <v>#REF!</v>
      </c>
      <c r="Q1280" s="21" t="str">
        <f ca="1">IF(OR(D1280="AC",D1280="TR"),"Logic4"&amp;"_"&amp;TEXT(C1280,"dd.mm.yyyy") &amp;"_"&amp; 898478.88,"")</f>
        <v>Logic4_08.04.2020_898478.88</v>
      </c>
      <c r="R1280" s="21" t="e">
        <f ca="1">IF(AND(Q1280&lt;&gt; "", COUNTIF(SAP!#REF!,Q1280)&gt;0),"Matched", "")</f>
        <v>#REF!</v>
      </c>
    </row>
    <row r="1281" spans="1:20" hidden="1">
      <c r="A1281" s="21">
        <v>11563327</v>
      </c>
      <c r="B1281" s="22">
        <v>43929</v>
      </c>
      <c r="C1281" s="22">
        <v>43929</v>
      </c>
      <c r="D1281" s="21" t="s">
        <v>10</v>
      </c>
      <c r="E1281" s="23">
        <v>0</v>
      </c>
      <c r="F1281" s="23">
        <v>0</v>
      </c>
      <c r="G1281" s="23">
        <v>18464.689999999999</v>
      </c>
      <c r="H1281" s="23">
        <v>691155.56</v>
      </c>
      <c r="I1281" s="21" t="s">
        <v>11</v>
      </c>
      <c r="J1281" s="21" t="s">
        <v>12</v>
      </c>
      <c r="K1281" s="21" t="str">
        <f t="shared" si="63"/>
        <v/>
      </c>
      <c r="L1281" s="21" t="e">
        <f ca="1">IF(AND(K1281&lt;&gt; "", COUNTIF(SAP!#REF!,K1281)&gt;0),"Matched", "")</f>
        <v>#REF!</v>
      </c>
      <c r="M1281" s="21" t="str">
        <f t="shared" si="64"/>
        <v/>
      </c>
      <c r="N1281" s="21" t="e">
        <f ca="1">IF(AND(M1281&lt;&gt; "", COUNTIF(SAP!#REF!,M1281)&gt;0),"Matched", "")</f>
        <v>#REF!</v>
      </c>
      <c r="O1281" s="21" t="str">
        <f t="shared" si="65"/>
        <v/>
      </c>
      <c r="P1281" s="21" t="e">
        <f ca="1">IF(AND(O1281&lt;&gt; "", COUNTIF(SAP!#REF!,O1281)&gt;0),"Matched", "")</f>
        <v>#REF!</v>
      </c>
      <c r="Q1281" s="21" t="str">
        <f ca="1">IF(OR(D1281="AC",D1281="TR"),"Logic4"&amp;"_"&amp;TEXT(C1281,"dd.mm.yyyy") &amp;"_"&amp; 898478.88,"")</f>
        <v>Logic4_08.04.2020_898478.88</v>
      </c>
      <c r="R1281" s="21" t="e">
        <f ca="1">IF(AND(Q1281&lt;&gt; "", COUNTIF(SAP!#REF!,Q1281)&gt;0),"Matched", "")</f>
        <v>#REF!</v>
      </c>
    </row>
    <row r="1282" spans="1:20" hidden="1">
      <c r="A1282" s="21">
        <v>11563327</v>
      </c>
      <c r="B1282" s="22">
        <v>43929</v>
      </c>
      <c r="C1282" s="22">
        <v>43929</v>
      </c>
      <c r="D1282" s="21" t="s">
        <v>10</v>
      </c>
      <c r="E1282" s="23">
        <v>0</v>
      </c>
      <c r="F1282" s="23">
        <v>0</v>
      </c>
      <c r="G1282" s="23">
        <v>19074.66</v>
      </c>
      <c r="H1282" s="23">
        <v>710230.22</v>
      </c>
      <c r="I1282" s="21" t="s">
        <v>11</v>
      </c>
      <c r="J1282" s="21" t="s">
        <v>12</v>
      </c>
      <c r="K1282" s="21" t="str">
        <f t="shared" si="63"/>
        <v/>
      </c>
      <c r="L1282" s="21" t="e">
        <f ca="1">IF(AND(K1282&lt;&gt; "", COUNTIF(SAP!#REF!,K1282)&gt;0),"Matched", "")</f>
        <v>#REF!</v>
      </c>
      <c r="M1282" s="21" t="str">
        <f t="shared" si="64"/>
        <v/>
      </c>
      <c r="N1282" s="21" t="e">
        <f ca="1">IF(AND(M1282&lt;&gt; "", COUNTIF(SAP!#REF!,M1282)&gt;0),"Matched", "")</f>
        <v>#REF!</v>
      </c>
      <c r="O1282" s="21" t="str">
        <f t="shared" si="65"/>
        <v/>
      </c>
      <c r="P1282" s="21" t="e">
        <f ca="1">IF(AND(O1282&lt;&gt; "", COUNTIF(SAP!#REF!,O1282)&gt;0),"Matched", "")</f>
        <v>#REF!</v>
      </c>
      <c r="Q1282" s="21" t="str">
        <f ca="1">IF(OR(D1282="AC",D1282="TR"),"Logic4"&amp;"_"&amp;TEXT(C1282,"dd.mm.yyyy") &amp;"_"&amp; 898478.88,"")</f>
        <v>Logic4_08.04.2020_898478.88</v>
      </c>
      <c r="R1282" s="21" t="e">
        <f ca="1">IF(AND(Q1282&lt;&gt; "", COUNTIF(SAP!#REF!,Q1282)&gt;0),"Matched", "")</f>
        <v>#REF!</v>
      </c>
    </row>
    <row r="1283" spans="1:20" hidden="1">
      <c r="A1283" s="21">
        <v>11563327</v>
      </c>
      <c r="B1283" s="22">
        <v>43929</v>
      </c>
      <c r="C1283" s="22">
        <v>43929</v>
      </c>
      <c r="D1283" s="21" t="s">
        <v>10</v>
      </c>
      <c r="E1283" s="23">
        <v>0</v>
      </c>
      <c r="F1283" s="23">
        <v>0</v>
      </c>
      <c r="G1283" s="23">
        <v>20862</v>
      </c>
      <c r="H1283" s="23">
        <v>731092.22</v>
      </c>
      <c r="I1283" s="21" t="s">
        <v>11</v>
      </c>
      <c r="J1283" s="21" t="s">
        <v>12</v>
      </c>
      <c r="K1283" s="21" t="str">
        <f t="shared" ref="K1283:K1346" si="66">IF(D1283="TF","Logic1"&amp;"_"&amp;TEXT(C1283, "mm") &amp;"_"&amp; F1283,"")</f>
        <v/>
      </c>
      <c r="L1283" s="21" t="e">
        <f ca="1">IF(AND(K1283&lt;&gt; "", COUNTIF(SAP!#REF!,K1283)&gt;0),"Matched", "")</f>
        <v>#REF!</v>
      </c>
      <c r="M1283" s="21" t="str">
        <f t="shared" si="64"/>
        <v/>
      </c>
      <c r="N1283" s="21" t="e">
        <f ca="1">IF(AND(M1283&lt;&gt; "", COUNTIF(SAP!#REF!,M1283)&gt;0),"Matched", "")</f>
        <v>#REF!</v>
      </c>
      <c r="O1283" s="21" t="str">
        <f t="shared" si="65"/>
        <v/>
      </c>
      <c r="P1283" s="21" t="e">
        <f ca="1">IF(AND(O1283&lt;&gt; "", COUNTIF(SAP!#REF!,O1283)&gt;0),"Matched", "")</f>
        <v>#REF!</v>
      </c>
      <c r="Q1283" s="21" t="str">
        <f ca="1">IF(OR(D1283="AC",D1283="TR"),"Logic4"&amp;"_"&amp;TEXT(C1283,"dd.mm.yyyy") &amp;"_"&amp; 898478.88,"")</f>
        <v>Logic4_08.04.2020_898478.88</v>
      </c>
      <c r="R1283" s="21" t="e">
        <f ca="1">IF(AND(Q1283&lt;&gt; "", COUNTIF(SAP!#REF!,Q1283)&gt;0),"Matched", "")</f>
        <v>#REF!</v>
      </c>
    </row>
    <row r="1284" spans="1:20" hidden="1">
      <c r="A1284" s="21">
        <v>11563327</v>
      </c>
      <c r="B1284" s="22">
        <v>43929</v>
      </c>
      <c r="C1284" s="22">
        <v>43929</v>
      </c>
      <c r="D1284" s="21" t="s">
        <v>10</v>
      </c>
      <c r="E1284" s="23">
        <v>0</v>
      </c>
      <c r="F1284" s="23">
        <v>0</v>
      </c>
      <c r="G1284" s="23">
        <v>23697.4</v>
      </c>
      <c r="H1284" s="23">
        <v>754789.62</v>
      </c>
      <c r="I1284" s="21" t="s">
        <v>11</v>
      </c>
      <c r="J1284" s="21" t="s">
        <v>12</v>
      </c>
      <c r="K1284" s="21" t="str">
        <f t="shared" si="66"/>
        <v/>
      </c>
      <c r="L1284" s="21" t="e">
        <f ca="1">IF(AND(K1284&lt;&gt; "", COUNTIF(SAP!#REF!,K1284)&gt;0),"Matched", "")</f>
        <v>#REF!</v>
      </c>
      <c r="M1284" s="21" t="str">
        <f t="shared" si="64"/>
        <v/>
      </c>
      <c r="N1284" s="21" t="e">
        <f ca="1">IF(AND(M1284&lt;&gt; "", COUNTIF(SAP!#REF!,M1284)&gt;0),"Matched", "")</f>
        <v>#REF!</v>
      </c>
      <c r="O1284" s="21" t="str">
        <f t="shared" si="65"/>
        <v/>
      </c>
      <c r="P1284" s="21" t="e">
        <f ca="1">IF(AND(O1284&lt;&gt; "", COUNTIF(SAP!#REF!,O1284)&gt;0),"Matched", "")</f>
        <v>#REF!</v>
      </c>
      <c r="Q1284" s="21" t="str">
        <f ca="1">IF(OR(D1284="AC",D1284="TR"),"Logic4"&amp;"_"&amp;TEXT(C1284,"dd.mm.yyyy") &amp;"_"&amp; 898478.88,"")</f>
        <v>Logic4_08.04.2020_898478.88</v>
      </c>
      <c r="R1284" s="21" t="e">
        <f ca="1">IF(AND(Q1284&lt;&gt; "", COUNTIF(SAP!#REF!,Q1284)&gt;0),"Matched", "")</f>
        <v>#REF!</v>
      </c>
    </row>
    <row r="1285" spans="1:20" hidden="1">
      <c r="A1285" s="21">
        <v>11563327</v>
      </c>
      <c r="B1285" s="22">
        <v>43929</v>
      </c>
      <c r="C1285" s="22">
        <v>43929</v>
      </c>
      <c r="D1285" s="21" t="s">
        <v>10</v>
      </c>
      <c r="E1285" s="23">
        <v>0</v>
      </c>
      <c r="F1285" s="23">
        <v>0</v>
      </c>
      <c r="G1285" s="23">
        <v>25203.200000000001</v>
      </c>
      <c r="H1285" s="23">
        <v>779992.82</v>
      </c>
      <c r="I1285" s="21" t="s">
        <v>11</v>
      </c>
      <c r="J1285" s="21" t="s">
        <v>12</v>
      </c>
      <c r="K1285" s="21" t="str">
        <f t="shared" si="66"/>
        <v/>
      </c>
      <c r="L1285" s="21" t="e">
        <f ca="1">IF(AND(K1285&lt;&gt; "", COUNTIF(SAP!#REF!,K1285)&gt;0),"Matched", "")</f>
        <v>#REF!</v>
      </c>
      <c r="M1285" s="21" t="str">
        <f t="shared" si="64"/>
        <v/>
      </c>
      <c r="N1285" s="21" t="e">
        <f ca="1">IF(AND(M1285&lt;&gt; "", COUNTIF(SAP!#REF!,M1285)&gt;0),"Matched", "")</f>
        <v>#REF!</v>
      </c>
      <c r="O1285" s="21" t="str">
        <f t="shared" si="65"/>
        <v/>
      </c>
      <c r="P1285" s="21" t="e">
        <f ca="1">IF(AND(O1285&lt;&gt; "", COUNTIF(SAP!#REF!,O1285)&gt;0),"Matched", "")</f>
        <v>#REF!</v>
      </c>
      <c r="Q1285" s="21" t="str">
        <f ca="1">IF(OR(D1285="AC",D1285="TR"),"Logic4"&amp;"_"&amp;TEXT(C1285,"dd.mm.yyyy") &amp;"_"&amp; 898478.88,"")</f>
        <v>Logic4_08.04.2020_898478.88</v>
      </c>
      <c r="R1285" s="21" t="e">
        <f ca="1">IF(AND(Q1285&lt;&gt; "", COUNTIF(SAP!#REF!,Q1285)&gt;0),"Matched", "")</f>
        <v>#REF!</v>
      </c>
    </row>
    <row r="1286" spans="1:20" hidden="1">
      <c r="A1286" s="21">
        <v>11563327</v>
      </c>
      <c r="B1286" s="22">
        <v>43929</v>
      </c>
      <c r="C1286" s="22">
        <v>43929</v>
      </c>
      <c r="D1286" s="21" t="s">
        <v>10</v>
      </c>
      <c r="E1286" s="23">
        <v>0</v>
      </c>
      <c r="F1286" s="23">
        <v>0</v>
      </c>
      <c r="G1286" s="23">
        <v>25433.58</v>
      </c>
      <c r="H1286" s="23">
        <v>805426.4</v>
      </c>
      <c r="I1286" s="21" t="s">
        <v>11</v>
      </c>
      <c r="J1286" s="21" t="s">
        <v>12</v>
      </c>
      <c r="K1286" s="21" t="str">
        <f t="shared" si="66"/>
        <v/>
      </c>
      <c r="L1286" s="21" t="e">
        <f ca="1">IF(AND(K1286&lt;&gt; "", COUNTIF(SAP!#REF!,K1286)&gt;0),"Matched", "")</f>
        <v>#REF!</v>
      </c>
      <c r="M1286" s="21" t="str">
        <f t="shared" si="64"/>
        <v/>
      </c>
      <c r="N1286" s="21" t="e">
        <f ca="1">IF(AND(M1286&lt;&gt; "", COUNTIF(SAP!#REF!,M1286)&gt;0),"Matched", "")</f>
        <v>#REF!</v>
      </c>
      <c r="O1286" s="21" t="str">
        <f t="shared" si="65"/>
        <v/>
      </c>
      <c r="P1286" s="21" t="e">
        <f ca="1">IF(AND(O1286&lt;&gt; "", COUNTIF(SAP!#REF!,O1286)&gt;0),"Matched", "")</f>
        <v>#REF!</v>
      </c>
      <c r="Q1286" s="21" t="str">
        <f ca="1">IF(OR(D1286="AC",D1286="TR"),"Logic4"&amp;"_"&amp;TEXT(C1286,"dd.mm.yyyy") &amp;"_"&amp; 898478.88,"")</f>
        <v>Logic4_08.04.2020_898478.88</v>
      </c>
      <c r="R1286" s="21" t="e">
        <f ca="1">IF(AND(Q1286&lt;&gt; "", COUNTIF(SAP!#REF!,Q1286)&gt;0),"Matched", "")</f>
        <v>#REF!</v>
      </c>
    </row>
    <row r="1287" spans="1:20" hidden="1">
      <c r="A1287" s="21">
        <v>11563327</v>
      </c>
      <c r="B1287" s="22">
        <v>43929</v>
      </c>
      <c r="C1287" s="22">
        <v>43929</v>
      </c>
      <c r="D1287" s="21" t="s">
        <v>10</v>
      </c>
      <c r="E1287" s="23">
        <v>0</v>
      </c>
      <c r="F1287" s="23">
        <v>0</v>
      </c>
      <c r="G1287" s="23">
        <v>29479.14</v>
      </c>
      <c r="H1287" s="23">
        <v>834905.54</v>
      </c>
      <c r="I1287" s="21" t="s">
        <v>11</v>
      </c>
      <c r="J1287" s="21" t="s">
        <v>12</v>
      </c>
      <c r="K1287" s="21" t="str">
        <f t="shared" si="66"/>
        <v/>
      </c>
      <c r="L1287" s="21" t="e">
        <f ca="1">IF(AND(K1287&lt;&gt; "", COUNTIF(SAP!#REF!,K1287)&gt;0),"Matched", "")</f>
        <v>#REF!</v>
      </c>
      <c r="M1287" s="21" t="str">
        <f t="shared" si="64"/>
        <v/>
      </c>
      <c r="N1287" s="21" t="e">
        <f ca="1">IF(AND(M1287&lt;&gt; "", COUNTIF(SAP!#REF!,M1287)&gt;0),"Matched", "")</f>
        <v>#REF!</v>
      </c>
      <c r="O1287" s="21" t="str">
        <f t="shared" si="65"/>
        <v/>
      </c>
      <c r="P1287" s="21" t="e">
        <f ca="1">IF(AND(O1287&lt;&gt; "", COUNTIF(SAP!#REF!,O1287)&gt;0),"Matched", "")</f>
        <v>#REF!</v>
      </c>
      <c r="Q1287" s="21" t="str">
        <f ca="1">IF(OR(D1287="AC",D1287="TR"),"Logic4"&amp;"_"&amp;TEXT(C1287,"dd.mm.yyyy") &amp;"_"&amp; 898478.88,"")</f>
        <v>Logic4_08.04.2020_898478.88</v>
      </c>
      <c r="R1287" s="21" t="e">
        <f ca="1">IF(AND(Q1287&lt;&gt; "", COUNTIF(SAP!#REF!,Q1287)&gt;0),"Matched", "")</f>
        <v>#REF!</v>
      </c>
    </row>
    <row r="1288" spans="1:20" hidden="1">
      <c r="A1288" s="21">
        <v>11563327</v>
      </c>
      <c r="B1288" s="22">
        <v>43929</v>
      </c>
      <c r="C1288" s="22">
        <v>43929</v>
      </c>
      <c r="D1288" s="21" t="s">
        <v>10</v>
      </c>
      <c r="E1288" s="23">
        <v>0</v>
      </c>
      <c r="F1288" s="23">
        <v>0</v>
      </c>
      <c r="G1288" s="23">
        <v>29956.34</v>
      </c>
      <c r="H1288" s="23">
        <v>864861.88</v>
      </c>
      <c r="I1288" s="21" t="s">
        <v>11</v>
      </c>
      <c r="J1288" s="21" t="s">
        <v>12</v>
      </c>
      <c r="K1288" s="21" t="str">
        <f t="shared" si="66"/>
        <v/>
      </c>
      <c r="L1288" s="21" t="e">
        <f ca="1">IF(AND(K1288&lt;&gt; "", COUNTIF(SAP!#REF!,K1288)&gt;0),"Matched", "")</f>
        <v>#REF!</v>
      </c>
      <c r="M1288" s="21" t="str">
        <f t="shared" si="64"/>
        <v/>
      </c>
      <c r="N1288" s="21" t="e">
        <f ca="1">IF(AND(M1288&lt;&gt; "", COUNTIF(SAP!#REF!,M1288)&gt;0),"Matched", "")</f>
        <v>#REF!</v>
      </c>
      <c r="O1288" s="21" t="str">
        <f t="shared" si="65"/>
        <v/>
      </c>
      <c r="P1288" s="21" t="e">
        <f ca="1">IF(AND(O1288&lt;&gt; "", COUNTIF(SAP!#REF!,O1288)&gt;0),"Matched", "")</f>
        <v>#REF!</v>
      </c>
      <c r="Q1288" s="21" t="str">
        <f ca="1">IF(OR(D1288="AC",D1288="TR"),"Logic4"&amp;"_"&amp;TEXT(C1288,"dd.mm.yyyy") &amp;"_"&amp; 898478.88,"")</f>
        <v>Logic4_08.04.2020_898478.88</v>
      </c>
      <c r="R1288" s="21" t="e">
        <f ca="1">IF(AND(Q1288&lt;&gt; "", COUNTIF(SAP!#REF!,Q1288)&gt;0),"Matched", "")</f>
        <v>#REF!</v>
      </c>
    </row>
    <row r="1289" spans="1:20" hidden="1">
      <c r="A1289" s="21">
        <v>11563327</v>
      </c>
      <c r="B1289" s="22">
        <v>43929</v>
      </c>
      <c r="C1289" s="22">
        <v>43929</v>
      </c>
      <c r="D1289" s="21" t="s">
        <v>10</v>
      </c>
      <c r="E1289" s="23">
        <v>0</v>
      </c>
      <c r="F1289" s="23">
        <v>0</v>
      </c>
      <c r="G1289" s="23">
        <v>33617</v>
      </c>
      <c r="H1289" s="23">
        <v>898478.88</v>
      </c>
      <c r="I1289" s="21" t="s">
        <v>11</v>
      </c>
      <c r="J1289" s="21" t="s">
        <v>12</v>
      </c>
      <c r="K1289" s="21" t="str">
        <f t="shared" si="66"/>
        <v/>
      </c>
      <c r="L1289" s="21" t="e">
        <f ca="1">IF(AND(K1289&lt;&gt; "", COUNTIF(SAP!#REF!,K1289)&gt;0),"Matched", "")</f>
        <v>#REF!</v>
      </c>
      <c r="M1289" s="21" t="str">
        <f t="shared" si="64"/>
        <v/>
      </c>
      <c r="N1289" s="21" t="e">
        <f ca="1">IF(AND(M1289&lt;&gt; "", COUNTIF(SAP!#REF!,M1289)&gt;0),"Matched", "")</f>
        <v>#REF!</v>
      </c>
      <c r="O1289" s="21" t="str">
        <f t="shared" si="65"/>
        <v/>
      </c>
      <c r="P1289" s="21" t="e">
        <f ca="1">IF(AND(O1289&lt;&gt; "", COUNTIF(SAP!#REF!,O1289)&gt;0),"Matched", "")</f>
        <v>#REF!</v>
      </c>
      <c r="Q1289" s="21" t="str">
        <f ca="1">IF(OR(D1289="AC",D1289="TR"),"Logic4"&amp;"_"&amp;TEXT(C1289,"dd.mm.yyyy") &amp;"_"&amp; 898478.88,"")</f>
        <v>Logic4_08.04.2020_898478.88</v>
      </c>
      <c r="R1289" s="21" t="e">
        <f ca="1">IF(AND(Q1289&lt;&gt; "", COUNTIF(SAP!#REF!,Q1289)&gt;0),"Matched", "")</f>
        <v>#REF!</v>
      </c>
    </row>
    <row r="1290" spans="1:20" hidden="1">
      <c r="A1290" s="21">
        <v>11563327</v>
      </c>
      <c r="B1290" s="22">
        <v>43929</v>
      </c>
      <c r="C1290" s="22">
        <v>43929</v>
      </c>
      <c r="D1290" s="21" t="s">
        <v>13</v>
      </c>
      <c r="E1290" s="23">
        <v>0</v>
      </c>
      <c r="F1290" s="23">
        <v>8.8800000000000008</v>
      </c>
      <c r="G1290" s="23">
        <v>0</v>
      </c>
      <c r="H1290" s="23">
        <v>898470</v>
      </c>
      <c r="I1290" s="21" t="s">
        <v>14</v>
      </c>
      <c r="J1290" s="21" t="s">
        <v>15</v>
      </c>
      <c r="K1290" s="21" t="str">
        <f t="shared" si="66"/>
        <v/>
      </c>
      <c r="L1290" s="21" t="e">
        <f ca="1">IF(AND(K1290&lt;&gt; "", COUNTIF(SAP!#REF!,K1290)&gt;0),"Matched", "")</f>
        <v>#REF!</v>
      </c>
      <c r="M1290" s="21" t="str">
        <f t="shared" si="64"/>
        <v/>
      </c>
      <c r="N1290" s="21" t="e">
        <f ca="1">IF(AND(M1290&lt;&gt; "", COUNTIF(SAP!#REF!,M1290)&gt;0),"Matched", "")</f>
        <v>#REF!</v>
      </c>
      <c r="O1290" s="21" t="str">
        <f t="shared" si="65"/>
        <v/>
      </c>
      <c r="P1290" s="21" t="e">
        <f ca="1">IF(AND(O1290&lt;&gt; "", COUNTIF(SAP!#REF!,O1290)&gt;0),"Matched", "")</f>
        <v>#REF!</v>
      </c>
      <c r="R1290" s="21" t="e">
        <f ca="1">IF(AND(Q1290&lt;&gt; "", COUNTIF(SAP!#REF!,Q1290)&gt;0),"Matched", "")</f>
        <v>#REF!</v>
      </c>
      <c r="S1290" s="21" t="str">
        <f ca="1">IF(AND(D1290="AD", I1290="800TAX  "),"Logic5"&amp;"_"&amp;TEXT(C1290,"dd.mm.yyyy") &amp;"_"&amp; 594.59,"")</f>
        <v>Logic5_08.04.2020_594.59</v>
      </c>
      <c r="T1290" s="21" t="e">
        <f ca="1">IF(AND(S1290&lt;&gt; "", COUNTIF(SAP!#REF!,S1290)&gt;0),"Matched", "")</f>
        <v>#REF!</v>
      </c>
    </row>
    <row r="1291" spans="1:20" hidden="1">
      <c r="A1291" s="21">
        <v>11563327</v>
      </c>
      <c r="B1291" s="22">
        <v>43929</v>
      </c>
      <c r="C1291" s="22">
        <v>43929</v>
      </c>
      <c r="D1291" s="21" t="s">
        <v>13</v>
      </c>
      <c r="E1291" s="23">
        <v>0</v>
      </c>
      <c r="F1291" s="23">
        <v>10.42</v>
      </c>
      <c r="G1291" s="23">
        <v>0</v>
      </c>
      <c r="H1291" s="23">
        <v>898459.58</v>
      </c>
      <c r="I1291" s="21" t="s">
        <v>14</v>
      </c>
      <c r="J1291" s="21" t="s">
        <v>15</v>
      </c>
      <c r="K1291" s="21" t="str">
        <f t="shared" si="66"/>
        <v/>
      </c>
      <c r="L1291" s="21" t="e">
        <f ca="1">IF(AND(K1291&lt;&gt; "", COUNTIF(SAP!#REF!,K1291)&gt;0),"Matched", "")</f>
        <v>#REF!</v>
      </c>
      <c r="M1291" s="21" t="str">
        <f t="shared" si="64"/>
        <v/>
      </c>
      <c r="N1291" s="21" t="e">
        <f ca="1">IF(AND(M1291&lt;&gt; "", COUNTIF(SAP!#REF!,M1291)&gt;0),"Matched", "")</f>
        <v>#REF!</v>
      </c>
      <c r="O1291" s="21" t="str">
        <f t="shared" si="65"/>
        <v/>
      </c>
      <c r="P1291" s="21" t="e">
        <f ca="1">IF(AND(O1291&lt;&gt; "", COUNTIF(SAP!#REF!,O1291)&gt;0),"Matched", "")</f>
        <v>#REF!</v>
      </c>
      <c r="R1291" s="21" t="e">
        <f ca="1">IF(AND(Q1291&lt;&gt; "", COUNTIF(SAP!#REF!,Q1291)&gt;0),"Matched", "")</f>
        <v>#REF!</v>
      </c>
      <c r="S1291" s="21" t="str">
        <f ca="1">IF(AND(D1291="AD", I1291="800TAX  "),"Logic5"&amp;"_"&amp;TEXT(C1291,"dd.mm.yyyy") &amp;"_"&amp; 594.59,"")</f>
        <v>Logic5_08.04.2020_594.59</v>
      </c>
      <c r="T1291" s="21" t="e">
        <f ca="1">IF(AND(S1291&lt;&gt; "", COUNTIF(SAP!#REF!,S1291)&gt;0),"Matched", "")</f>
        <v>#REF!</v>
      </c>
    </row>
    <row r="1292" spans="1:20" hidden="1">
      <c r="A1292" s="21">
        <v>11563327</v>
      </c>
      <c r="B1292" s="22">
        <v>43929</v>
      </c>
      <c r="C1292" s="22">
        <v>43929</v>
      </c>
      <c r="D1292" s="21" t="s">
        <v>13</v>
      </c>
      <c r="E1292" s="23">
        <v>0</v>
      </c>
      <c r="F1292" s="23">
        <v>11.22</v>
      </c>
      <c r="G1292" s="23">
        <v>0</v>
      </c>
      <c r="H1292" s="23">
        <v>898448.36</v>
      </c>
      <c r="I1292" s="21" t="s">
        <v>14</v>
      </c>
      <c r="J1292" s="21" t="s">
        <v>15</v>
      </c>
      <c r="K1292" s="21" t="str">
        <f t="shared" si="66"/>
        <v/>
      </c>
      <c r="L1292" s="21" t="e">
        <f ca="1">IF(AND(K1292&lt;&gt; "", COUNTIF(SAP!#REF!,K1292)&gt;0),"Matched", "")</f>
        <v>#REF!</v>
      </c>
      <c r="M1292" s="21" t="str">
        <f t="shared" si="64"/>
        <v/>
      </c>
      <c r="N1292" s="21" t="e">
        <f ca="1">IF(AND(M1292&lt;&gt; "", COUNTIF(SAP!#REF!,M1292)&gt;0),"Matched", "")</f>
        <v>#REF!</v>
      </c>
      <c r="O1292" s="21" t="str">
        <f t="shared" si="65"/>
        <v/>
      </c>
      <c r="P1292" s="21" t="e">
        <f ca="1">IF(AND(O1292&lt;&gt; "", COUNTIF(SAP!#REF!,O1292)&gt;0),"Matched", "")</f>
        <v>#REF!</v>
      </c>
      <c r="R1292" s="21" t="e">
        <f ca="1">IF(AND(Q1292&lt;&gt; "", COUNTIF(SAP!#REF!,Q1292)&gt;0),"Matched", "")</f>
        <v>#REF!</v>
      </c>
      <c r="S1292" s="21" t="str">
        <f ca="1">IF(AND(D1292="AD", I1292="800TAX  "),"Logic5"&amp;"_"&amp;TEXT(C1292,"dd.mm.yyyy") &amp;"_"&amp; 594.59,"")</f>
        <v>Logic5_08.04.2020_594.59</v>
      </c>
      <c r="T1292" s="21" t="e">
        <f ca="1">IF(AND(S1292&lt;&gt; "", COUNTIF(SAP!#REF!,S1292)&gt;0),"Matched", "")</f>
        <v>#REF!</v>
      </c>
    </row>
    <row r="1293" spans="1:20" hidden="1">
      <c r="A1293" s="21">
        <v>11563327</v>
      </c>
      <c r="B1293" s="22">
        <v>43929</v>
      </c>
      <c r="C1293" s="22">
        <v>43929</v>
      </c>
      <c r="D1293" s="21" t="s">
        <v>13</v>
      </c>
      <c r="E1293" s="23">
        <v>0</v>
      </c>
      <c r="F1293" s="23">
        <v>12.48</v>
      </c>
      <c r="G1293" s="23">
        <v>0</v>
      </c>
      <c r="H1293" s="23">
        <v>898435.88</v>
      </c>
      <c r="I1293" s="21" t="s">
        <v>14</v>
      </c>
      <c r="J1293" s="21" t="s">
        <v>15</v>
      </c>
      <c r="K1293" s="21" t="str">
        <f t="shared" si="66"/>
        <v/>
      </c>
      <c r="L1293" s="21" t="e">
        <f ca="1">IF(AND(K1293&lt;&gt; "", COUNTIF(SAP!#REF!,K1293)&gt;0),"Matched", "")</f>
        <v>#REF!</v>
      </c>
      <c r="M1293" s="21" t="str">
        <f t="shared" si="64"/>
        <v/>
      </c>
      <c r="N1293" s="21" t="e">
        <f ca="1">IF(AND(M1293&lt;&gt; "", COUNTIF(SAP!#REF!,M1293)&gt;0),"Matched", "")</f>
        <v>#REF!</v>
      </c>
      <c r="O1293" s="21" t="str">
        <f t="shared" si="65"/>
        <v/>
      </c>
      <c r="P1293" s="21" t="e">
        <f ca="1">IF(AND(O1293&lt;&gt; "", COUNTIF(SAP!#REF!,O1293)&gt;0),"Matched", "")</f>
        <v>#REF!</v>
      </c>
      <c r="R1293" s="21" t="e">
        <f ca="1">IF(AND(Q1293&lt;&gt; "", COUNTIF(SAP!#REF!,Q1293)&gt;0),"Matched", "")</f>
        <v>#REF!</v>
      </c>
      <c r="S1293" s="21" t="str">
        <f ca="1">IF(AND(D1293="AD", I1293="800TAX  "),"Logic5"&amp;"_"&amp;TEXT(C1293,"dd.mm.yyyy") &amp;"_"&amp; 594.59,"")</f>
        <v>Logic5_08.04.2020_594.59</v>
      </c>
      <c r="T1293" s="21" t="e">
        <f ca="1">IF(AND(S1293&lt;&gt; "", COUNTIF(SAP!#REF!,S1293)&gt;0),"Matched", "")</f>
        <v>#REF!</v>
      </c>
    </row>
    <row r="1294" spans="1:20" hidden="1">
      <c r="A1294" s="21">
        <v>11563327</v>
      </c>
      <c r="B1294" s="22">
        <v>43929</v>
      </c>
      <c r="C1294" s="22">
        <v>43929</v>
      </c>
      <c r="D1294" s="21" t="s">
        <v>13</v>
      </c>
      <c r="E1294" s="23">
        <v>0</v>
      </c>
      <c r="F1294" s="23">
        <v>12.67</v>
      </c>
      <c r="G1294" s="23">
        <v>0</v>
      </c>
      <c r="H1294" s="23">
        <v>898423.21</v>
      </c>
      <c r="I1294" s="21" t="s">
        <v>14</v>
      </c>
      <c r="J1294" s="21" t="s">
        <v>15</v>
      </c>
      <c r="K1294" s="21" t="str">
        <f t="shared" si="66"/>
        <v/>
      </c>
      <c r="L1294" s="21" t="e">
        <f ca="1">IF(AND(K1294&lt;&gt; "", COUNTIF(SAP!#REF!,K1294)&gt;0),"Matched", "")</f>
        <v>#REF!</v>
      </c>
      <c r="M1294" s="21" t="str">
        <f t="shared" si="64"/>
        <v/>
      </c>
      <c r="N1294" s="21" t="e">
        <f ca="1">IF(AND(M1294&lt;&gt; "", COUNTIF(SAP!#REF!,M1294)&gt;0),"Matched", "")</f>
        <v>#REF!</v>
      </c>
      <c r="O1294" s="21" t="str">
        <f t="shared" si="65"/>
        <v/>
      </c>
      <c r="P1294" s="21" t="e">
        <f ca="1">IF(AND(O1294&lt;&gt; "", COUNTIF(SAP!#REF!,O1294)&gt;0),"Matched", "")</f>
        <v>#REF!</v>
      </c>
      <c r="R1294" s="21" t="e">
        <f ca="1">IF(AND(Q1294&lt;&gt; "", COUNTIF(SAP!#REF!,Q1294)&gt;0),"Matched", "")</f>
        <v>#REF!</v>
      </c>
      <c r="S1294" s="21" t="str">
        <f ca="1">IF(AND(D1294="AD", I1294="800TAX  "),"Logic5"&amp;"_"&amp;TEXT(C1294,"dd.mm.yyyy") &amp;"_"&amp; 594.59,"")</f>
        <v>Logic5_08.04.2020_594.59</v>
      </c>
      <c r="T1294" s="21" t="e">
        <f ca="1">IF(AND(S1294&lt;&gt; "", COUNTIF(SAP!#REF!,S1294)&gt;0),"Matched", "")</f>
        <v>#REF!</v>
      </c>
    </row>
    <row r="1295" spans="1:20" hidden="1">
      <c r="A1295" s="21">
        <v>11563327</v>
      </c>
      <c r="B1295" s="22">
        <v>43929</v>
      </c>
      <c r="C1295" s="22">
        <v>43929</v>
      </c>
      <c r="D1295" s="21" t="s">
        <v>13</v>
      </c>
      <c r="E1295" s="23">
        <v>0</v>
      </c>
      <c r="F1295" s="23">
        <v>15.43</v>
      </c>
      <c r="G1295" s="23">
        <v>0</v>
      </c>
      <c r="H1295" s="23">
        <v>898407.78</v>
      </c>
      <c r="I1295" s="21" t="s">
        <v>14</v>
      </c>
      <c r="J1295" s="21" t="s">
        <v>15</v>
      </c>
      <c r="K1295" s="21" t="str">
        <f t="shared" si="66"/>
        <v/>
      </c>
      <c r="L1295" s="21" t="e">
        <f ca="1">IF(AND(K1295&lt;&gt; "", COUNTIF(SAP!#REF!,K1295)&gt;0),"Matched", "")</f>
        <v>#REF!</v>
      </c>
      <c r="M1295" s="21" t="str">
        <f t="shared" si="64"/>
        <v/>
      </c>
      <c r="N1295" s="21" t="e">
        <f ca="1">IF(AND(M1295&lt;&gt; "", COUNTIF(SAP!#REF!,M1295)&gt;0),"Matched", "")</f>
        <v>#REF!</v>
      </c>
      <c r="O1295" s="21" t="str">
        <f t="shared" si="65"/>
        <v/>
      </c>
      <c r="P1295" s="21" t="e">
        <f ca="1">IF(AND(O1295&lt;&gt; "", COUNTIF(SAP!#REF!,O1295)&gt;0),"Matched", "")</f>
        <v>#REF!</v>
      </c>
      <c r="R1295" s="21" t="e">
        <f ca="1">IF(AND(Q1295&lt;&gt; "", COUNTIF(SAP!#REF!,Q1295)&gt;0),"Matched", "")</f>
        <v>#REF!</v>
      </c>
      <c r="S1295" s="21" t="str">
        <f ca="1">IF(AND(D1295="AD", I1295="800TAX  "),"Logic5"&amp;"_"&amp;TEXT(C1295,"dd.mm.yyyy") &amp;"_"&amp; 594.59,"")</f>
        <v>Logic5_08.04.2020_594.59</v>
      </c>
      <c r="T1295" s="21" t="e">
        <f ca="1">IF(AND(S1295&lt;&gt; "", COUNTIF(SAP!#REF!,S1295)&gt;0),"Matched", "")</f>
        <v>#REF!</v>
      </c>
    </row>
    <row r="1296" spans="1:20" hidden="1">
      <c r="A1296" s="21">
        <v>11563327</v>
      </c>
      <c r="B1296" s="22">
        <v>43929</v>
      </c>
      <c r="C1296" s="22">
        <v>43929</v>
      </c>
      <c r="D1296" s="21" t="s">
        <v>13</v>
      </c>
      <c r="E1296" s="23">
        <v>0</v>
      </c>
      <c r="F1296" s="23">
        <v>18.88</v>
      </c>
      <c r="G1296" s="23">
        <v>0</v>
      </c>
      <c r="H1296" s="23">
        <v>898388.9</v>
      </c>
      <c r="I1296" s="21" t="s">
        <v>14</v>
      </c>
      <c r="J1296" s="21" t="s">
        <v>15</v>
      </c>
      <c r="K1296" s="21" t="str">
        <f t="shared" si="66"/>
        <v/>
      </c>
      <c r="L1296" s="21" t="e">
        <f ca="1">IF(AND(K1296&lt;&gt; "", COUNTIF(SAP!#REF!,K1296)&gt;0),"Matched", "")</f>
        <v>#REF!</v>
      </c>
      <c r="M1296" s="21" t="str">
        <f t="shared" si="64"/>
        <v/>
      </c>
      <c r="N1296" s="21" t="e">
        <f ca="1">IF(AND(M1296&lt;&gt; "", COUNTIF(SAP!#REF!,M1296)&gt;0),"Matched", "")</f>
        <v>#REF!</v>
      </c>
      <c r="O1296" s="21" t="str">
        <f t="shared" si="65"/>
        <v/>
      </c>
      <c r="P1296" s="21" t="e">
        <f ca="1">IF(AND(O1296&lt;&gt; "", COUNTIF(SAP!#REF!,O1296)&gt;0),"Matched", "")</f>
        <v>#REF!</v>
      </c>
      <c r="R1296" s="21" t="e">
        <f ca="1">IF(AND(Q1296&lt;&gt; "", COUNTIF(SAP!#REF!,Q1296)&gt;0),"Matched", "")</f>
        <v>#REF!</v>
      </c>
      <c r="S1296" s="21" t="str">
        <f ca="1">IF(AND(D1296="AD", I1296="800TAX  "),"Logic5"&amp;"_"&amp;TEXT(C1296,"dd.mm.yyyy") &amp;"_"&amp; 594.59,"")</f>
        <v>Logic5_08.04.2020_594.59</v>
      </c>
      <c r="T1296" s="21" t="e">
        <f ca="1">IF(AND(S1296&lt;&gt; "", COUNTIF(SAP!#REF!,S1296)&gt;0),"Matched", "")</f>
        <v>#REF!</v>
      </c>
    </row>
    <row r="1297" spans="1:20" hidden="1">
      <c r="A1297" s="21">
        <v>11563327</v>
      </c>
      <c r="B1297" s="22">
        <v>43929</v>
      </c>
      <c r="C1297" s="22">
        <v>43929</v>
      </c>
      <c r="D1297" s="21" t="s">
        <v>13</v>
      </c>
      <c r="E1297" s="23">
        <v>0</v>
      </c>
      <c r="F1297" s="23">
        <v>19.02</v>
      </c>
      <c r="G1297" s="23">
        <v>0</v>
      </c>
      <c r="H1297" s="23">
        <v>898369.88</v>
      </c>
      <c r="I1297" s="21" t="s">
        <v>14</v>
      </c>
      <c r="J1297" s="21" t="s">
        <v>15</v>
      </c>
      <c r="K1297" s="21" t="str">
        <f t="shared" si="66"/>
        <v/>
      </c>
      <c r="L1297" s="21" t="e">
        <f ca="1">IF(AND(K1297&lt;&gt; "", COUNTIF(SAP!#REF!,K1297)&gt;0),"Matched", "")</f>
        <v>#REF!</v>
      </c>
      <c r="M1297" s="21" t="str">
        <f t="shared" si="64"/>
        <v/>
      </c>
      <c r="N1297" s="21" t="e">
        <f ca="1">IF(AND(M1297&lt;&gt; "", COUNTIF(SAP!#REF!,M1297)&gt;0),"Matched", "")</f>
        <v>#REF!</v>
      </c>
      <c r="O1297" s="21" t="str">
        <f t="shared" si="65"/>
        <v/>
      </c>
      <c r="P1297" s="21" t="e">
        <f ca="1">IF(AND(O1297&lt;&gt; "", COUNTIF(SAP!#REF!,O1297)&gt;0),"Matched", "")</f>
        <v>#REF!</v>
      </c>
      <c r="R1297" s="21" t="e">
        <f ca="1">IF(AND(Q1297&lt;&gt; "", COUNTIF(SAP!#REF!,Q1297)&gt;0),"Matched", "")</f>
        <v>#REF!</v>
      </c>
      <c r="S1297" s="21" t="str">
        <f ca="1">IF(AND(D1297="AD", I1297="800TAX  "),"Logic5"&amp;"_"&amp;TEXT(C1297,"dd.mm.yyyy") &amp;"_"&amp; 594.59,"")</f>
        <v>Logic5_08.04.2020_594.59</v>
      </c>
      <c r="T1297" s="21" t="e">
        <f ca="1">IF(AND(S1297&lt;&gt; "", COUNTIF(SAP!#REF!,S1297)&gt;0),"Matched", "")</f>
        <v>#REF!</v>
      </c>
    </row>
    <row r="1298" spans="1:20" hidden="1">
      <c r="A1298" s="21">
        <v>11563327</v>
      </c>
      <c r="B1298" s="22">
        <v>43929</v>
      </c>
      <c r="C1298" s="22">
        <v>43929</v>
      </c>
      <c r="D1298" s="21" t="s">
        <v>13</v>
      </c>
      <c r="E1298" s="23">
        <v>0</v>
      </c>
      <c r="F1298" s="23">
        <v>21.31</v>
      </c>
      <c r="G1298" s="23">
        <v>0</v>
      </c>
      <c r="H1298" s="23">
        <v>898348.57</v>
      </c>
      <c r="I1298" s="21" t="s">
        <v>14</v>
      </c>
      <c r="J1298" s="21" t="s">
        <v>15</v>
      </c>
      <c r="K1298" s="21" t="str">
        <f t="shared" si="66"/>
        <v/>
      </c>
      <c r="L1298" s="21" t="e">
        <f ca="1">IF(AND(K1298&lt;&gt; "", COUNTIF(SAP!#REF!,K1298)&gt;0),"Matched", "")</f>
        <v>#REF!</v>
      </c>
      <c r="M1298" s="21" t="str">
        <f t="shared" si="64"/>
        <v/>
      </c>
      <c r="N1298" s="21" t="e">
        <f ca="1">IF(AND(M1298&lt;&gt; "", COUNTIF(SAP!#REF!,M1298)&gt;0),"Matched", "")</f>
        <v>#REF!</v>
      </c>
      <c r="O1298" s="21" t="str">
        <f t="shared" si="65"/>
        <v/>
      </c>
      <c r="P1298" s="21" t="e">
        <f ca="1">IF(AND(O1298&lt;&gt; "", COUNTIF(SAP!#REF!,O1298)&gt;0),"Matched", "")</f>
        <v>#REF!</v>
      </c>
      <c r="R1298" s="21" t="e">
        <f ca="1">IF(AND(Q1298&lt;&gt; "", COUNTIF(SAP!#REF!,Q1298)&gt;0),"Matched", "")</f>
        <v>#REF!</v>
      </c>
      <c r="S1298" s="21" t="str">
        <f ca="1">IF(AND(D1298="AD", I1298="800TAX  "),"Logic5"&amp;"_"&amp;TEXT(C1298,"dd.mm.yyyy") &amp;"_"&amp; 594.59,"")</f>
        <v>Logic5_08.04.2020_594.59</v>
      </c>
      <c r="T1298" s="21" t="e">
        <f ca="1">IF(AND(S1298&lt;&gt; "", COUNTIF(SAP!#REF!,S1298)&gt;0),"Matched", "")</f>
        <v>#REF!</v>
      </c>
    </row>
    <row r="1299" spans="1:20" hidden="1">
      <c r="A1299" s="21">
        <v>11563327</v>
      </c>
      <c r="B1299" s="22">
        <v>43929</v>
      </c>
      <c r="C1299" s="22">
        <v>43929</v>
      </c>
      <c r="D1299" s="21" t="s">
        <v>13</v>
      </c>
      <c r="E1299" s="23">
        <v>0</v>
      </c>
      <c r="F1299" s="23">
        <v>22.82</v>
      </c>
      <c r="G1299" s="23">
        <v>0</v>
      </c>
      <c r="H1299" s="23">
        <v>898325.75</v>
      </c>
      <c r="I1299" s="21" t="s">
        <v>14</v>
      </c>
      <c r="J1299" s="21" t="s">
        <v>15</v>
      </c>
      <c r="K1299" s="21" t="str">
        <f t="shared" si="66"/>
        <v/>
      </c>
      <c r="L1299" s="21" t="e">
        <f ca="1">IF(AND(K1299&lt;&gt; "", COUNTIF(SAP!#REF!,K1299)&gt;0),"Matched", "")</f>
        <v>#REF!</v>
      </c>
      <c r="M1299" s="21" t="str">
        <f t="shared" si="64"/>
        <v/>
      </c>
      <c r="N1299" s="21" t="e">
        <f ca="1">IF(AND(M1299&lt;&gt; "", COUNTIF(SAP!#REF!,M1299)&gt;0),"Matched", "")</f>
        <v>#REF!</v>
      </c>
      <c r="O1299" s="21" t="str">
        <f t="shared" si="65"/>
        <v/>
      </c>
      <c r="P1299" s="21" t="e">
        <f ca="1">IF(AND(O1299&lt;&gt; "", COUNTIF(SAP!#REF!,O1299)&gt;0),"Matched", "")</f>
        <v>#REF!</v>
      </c>
      <c r="R1299" s="21" t="e">
        <f ca="1">IF(AND(Q1299&lt;&gt; "", COUNTIF(SAP!#REF!,Q1299)&gt;0),"Matched", "")</f>
        <v>#REF!</v>
      </c>
      <c r="S1299" s="21" t="str">
        <f ca="1">IF(AND(D1299="AD", I1299="800TAX  "),"Logic5"&amp;"_"&amp;TEXT(C1299,"dd.mm.yyyy") &amp;"_"&amp; 594.59,"")</f>
        <v>Logic5_08.04.2020_594.59</v>
      </c>
      <c r="T1299" s="21" t="e">
        <f ca="1">IF(AND(S1299&lt;&gt; "", COUNTIF(SAP!#REF!,S1299)&gt;0),"Matched", "")</f>
        <v>#REF!</v>
      </c>
    </row>
    <row r="1300" spans="1:20" hidden="1">
      <c r="A1300" s="21">
        <v>11563327</v>
      </c>
      <c r="B1300" s="22">
        <v>43929</v>
      </c>
      <c r="C1300" s="22">
        <v>43929</v>
      </c>
      <c r="D1300" s="21" t="s">
        <v>13</v>
      </c>
      <c r="E1300" s="23">
        <v>0</v>
      </c>
      <c r="F1300" s="23">
        <v>23.17</v>
      </c>
      <c r="G1300" s="23">
        <v>0</v>
      </c>
      <c r="H1300" s="23">
        <v>898302.58</v>
      </c>
      <c r="I1300" s="21" t="s">
        <v>14</v>
      </c>
      <c r="J1300" s="21" t="s">
        <v>15</v>
      </c>
      <c r="K1300" s="21" t="str">
        <f t="shared" si="66"/>
        <v/>
      </c>
      <c r="L1300" s="21" t="e">
        <f ca="1">IF(AND(K1300&lt;&gt; "", COUNTIF(SAP!#REF!,K1300)&gt;0),"Matched", "")</f>
        <v>#REF!</v>
      </c>
      <c r="M1300" s="21" t="str">
        <f t="shared" si="64"/>
        <v/>
      </c>
      <c r="N1300" s="21" t="e">
        <f ca="1">IF(AND(M1300&lt;&gt; "", COUNTIF(SAP!#REF!,M1300)&gt;0),"Matched", "")</f>
        <v>#REF!</v>
      </c>
      <c r="O1300" s="21" t="str">
        <f t="shared" si="65"/>
        <v/>
      </c>
      <c r="P1300" s="21" t="e">
        <f ca="1">IF(AND(O1300&lt;&gt; "", COUNTIF(SAP!#REF!,O1300)&gt;0),"Matched", "")</f>
        <v>#REF!</v>
      </c>
      <c r="R1300" s="21" t="e">
        <f ca="1">IF(AND(Q1300&lt;&gt; "", COUNTIF(SAP!#REF!,Q1300)&gt;0),"Matched", "")</f>
        <v>#REF!</v>
      </c>
      <c r="S1300" s="21" t="str">
        <f ca="1">IF(AND(D1300="AD", I1300="800TAX  "),"Logic5"&amp;"_"&amp;TEXT(C1300,"dd.mm.yyyy") &amp;"_"&amp; 594.59,"")</f>
        <v>Logic5_08.04.2020_594.59</v>
      </c>
      <c r="T1300" s="21" t="e">
        <f ca="1">IF(AND(S1300&lt;&gt; "", COUNTIF(SAP!#REF!,S1300)&gt;0),"Matched", "")</f>
        <v>#REF!</v>
      </c>
    </row>
    <row r="1301" spans="1:20" hidden="1">
      <c r="A1301" s="21">
        <v>11563327</v>
      </c>
      <c r="B1301" s="22">
        <v>43929</v>
      </c>
      <c r="C1301" s="22">
        <v>43929</v>
      </c>
      <c r="D1301" s="21" t="s">
        <v>13</v>
      </c>
      <c r="E1301" s="23">
        <v>0</v>
      </c>
      <c r="F1301" s="23">
        <v>25.65</v>
      </c>
      <c r="G1301" s="23">
        <v>0</v>
      </c>
      <c r="H1301" s="23">
        <v>898276.93</v>
      </c>
      <c r="I1301" s="21" t="s">
        <v>14</v>
      </c>
      <c r="J1301" s="21" t="s">
        <v>15</v>
      </c>
      <c r="K1301" s="21" t="str">
        <f t="shared" si="66"/>
        <v/>
      </c>
      <c r="L1301" s="21" t="e">
        <f ca="1">IF(AND(K1301&lt;&gt; "", COUNTIF(SAP!#REF!,K1301)&gt;0),"Matched", "")</f>
        <v>#REF!</v>
      </c>
      <c r="M1301" s="21" t="str">
        <f t="shared" si="64"/>
        <v/>
      </c>
      <c r="N1301" s="21" t="e">
        <f ca="1">IF(AND(M1301&lt;&gt; "", COUNTIF(SAP!#REF!,M1301)&gt;0),"Matched", "")</f>
        <v>#REF!</v>
      </c>
      <c r="O1301" s="21" t="str">
        <f t="shared" si="65"/>
        <v/>
      </c>
      <c r="P1301" s="21" t="e">
        <f ca="1">IF(AND(O1301&lt;&gt; "", COUNTIF(SAP!#REF!,O1301)&gt;0),"Matched", "")</f>
        <v>#REF!</v>
      </c>
      <c r="R1301" s="21" t="e">
        <f ca="1">IF(AND(Q1301&lt;&gt; "", COUNTIF(SAP!#REF!,Q1301)&gt;0),"Matched", "")</f>
        <v>#REF!</v>
      </c>
      <c r="S1301" s="21" t="str">
        <f ca="1">IF(AND(D1301="AD", I1301="800TAX  "),"Logic5"&amp;"_"&amp;TEXT(C1301,"dd.mm.yyyy") &amp;"_"&amp; 594.59,"")</f>
        <v>Logic5_08.04.2020_594.59</v>
      </c>
      <c r="T1301" s="21" t="e">
        <f ca="1">IF(AND(S1301&lt;&gt; "", COUNTIF(SAP!#REF!,S1301)&gt;0),"Matched", "")</f>
        <v>#REF!</v>
      </c>
    </row>
    <row r="1302" spans="1:20" hidden="1">
      <c r="A1302" s="21">
        <v>11563327</v>
      </c>
      <c r="B1302" s="22">
        <v>43929</v>
      </c>
      <c r="C1302" s="22">
        <v>43929</v>
      </c>
      <c r="D1302" s="21" t="s">
        <v>13</v>
      </c>
      <c r="E1302" s="23">
        <v>0</v>
      </c>
      <c r="F1302" s="23">
        <v>28.79</v>
      </c>
      <c r="G1302" s="23">
        <v>0</v>
      </c>
      <c r="H1302" s="23">
        <v>898248.14</v>
      </c>
      <c r="I1302" s="21" t="s">
        <v>14</v>
      </c>
      <c r="J1302" s="21" t="s">
        <v>15</v>
      </c>
      <c r="K1302" s="21" t="str">
        <f t="shared" si="66"/>
        <v/>
      </c>
      <c r="L1302" s="21" t="e">
        <f ca="1">IF(AND(K1302&lt;&gt; "", COUNTIF(SAP!#REF!,K1302)&gt;0),"Matched", "")</f>
        <v>#REF!</v>
      </c>
      <c r="M1302" s="21" t="str">
        <f t="shared" si="64"/>
        <v/>
      </c>
      <c r="N1302" s="21" t="e">
        <f ca="1">IF(AND(M1302&lt;&gt; "", COUNTIF(SAP!#REF!,M1302)&gt;0),"Matched", "")</f>
        <v>#REF!</v>
      </c>
      <c r="O1302" s="21" t="str">
        <f t="shared" si="65"/>
        <v/>
      </c>
      <c r="P1302" s="21" t="e">
        <f ca="1">IF(AND(O1302&lt;&gt; "", COUNTIF(SAP!#REF!,O1302)&gt;0),"Matched", "")</f>
        <v>#REF!</v>
      </c>
      <c r="R1302" s="21" t="e">
        <f ca="1">IF(AND(Q1302&lt;&gt; "", COUNTIF(SAP!#REF!,Q1302)&gt;0),"Matched", "")</f>
        <v>#REF!</v>
      </c>
      <c r="S1302" s="21" t="str">
        <f ca="1">IF(AND(D1302="AD", I1302="800TAX  "),"Logic5"&amp;"_"&amp;TEXT(C1302,"dd.mm.yyyy") &amp;"_"&amp; 594.59,"")</f>
        <v>Logic5_08.04.2020_594.59</v>
      </c>
      <c r="T1302" s="21" t="e">
        <f ca="1">IF(AND(S1302&lt;&gt; "", COUNTIF(SAP!#REF!,S1302)&gt;0),"Matched", "")</f>
        <v>#REF!</v>
      </c>
    </row>
    <row r="1303" spans="1:20" hidden="1">
      <c r="A1303" s="21">
        <v>11563327</v>
      </c>
      <c r="B1303" s="22">
        <v>43929</v>
      </c>
      <c r="C1303" s="22">
        <v>43929</v>
      </c>
      <c r="D1303" s="21" t="s">
        <v>13</v>
      </c>
      <c r="E1303" s="23">
        <v>0</v>
      </c>
      <c r="F1303" s="23">
        <v>29.75</v>
      </c>
      <c r="G1303" s="23">
        <v>0</v>
      </c>
      <c r="H1303" s="23">
        <v>898218.39</v>
      </c>
      <c r="I1303" s="21" t="s">
        <v>14</v>
      </c>
      <c r="J1303" s="21" t="s">
        <v>15</v>
      </c>
      <c r="K1303" s="21" t="str">
        <f t="shared" si="66"/>
        <v/>
      </c>
      <c r="L1303" s="21" t="e">
        <f ca="1">IF(AND(K1303&lt;&gt; "", COUNTIF(SAP!#REF!,K1303)&gt;0),"Matched", "")</f>
        <v>#REF!</v>
      </c>
      <c r="M1303" s="21" t="str">
        <f t="shared" si="64"/>
        <v/>
      </c>
      <c r="N1303" s="21" t="e">
        <f ca="1">IF(AND(M1303&lt;&gt; "", COUNTIF(SAP!#REF!,M1303)&gt;0),"Matched", "")</f>
        <v>#REF!</v>
      </c>
      <c r="O1303" s="21" t="str">
        <f t="shared" si="65"/>
        <v/>
      </c>
      <c r="P1303" s="21" t="e">
        <f ca="1">IF(AND(O1303&lt;&gt; "", COUNTIF(SAP!#REF!,O1303)&gt;0),"Matched", "")</f>
        <v>#REF!</v>
      </c>
      <c r="R1303" s="21" t="e">
        <f ca="1">IF(AND(Q1303&lt;&gt; "", COUNTIF(SAP!#REF!,Q1303)&gt;0),"Matched", "")</f>
        <v>#REF!</v>
      </c>
      <c r="S1303" s="21" t="str">
        <f ca="1">IF(AND(D1303="AD", I1303="800TAX  "),"Logic5"&amp;"_"&amp;TEXT(C1303,"dd.mm.yyyy") &amp;"_"&amp; 594.59,"")</f>
        <v>Logic5_08.04.2020_594.59</v>
      </c>
      <c r="T1303" s="21" t="e">
        <f ca="1">IF(AND(S1303&lt;&gt; "", COUNTIF(SAP!#REF!,S1303)&gt;0),"Matched", "")</f>
        <v>#REF!</v>
      </c>
    </row>
    <row r="1304" spans="1:20" hidden="1">
      <c r="A1304" s="21">
        <v>11563327</v>
      </c>
      <c r="B1304" s="22">
        <v>43929</v>
      </c>
      <c r="C1304" s="22">
        <v>43929</v>
      </c>
      <c r="D1304" s="21" t="s">
        <v>13</v>
      </c>
      <c r="E1304" s="23">
        <v>0</v>
      </c>
      <c r="F1304" s="23">
        <v>33.53</v>
      </c>
      <c r="G1304" s="23">
        <v>0</v>
      </c>
      <c r="H1304" s="23">
        <v>898184.86</v>
      </c>
      <c r="I1304" s="21" t="s">
        <v>14</v>
      </c>
      <c r="J1304" s="21" t="s">
        <v>15</v>
      </c>
      <c r="K1304" s="21" t="str">
        <f t="shared" si="66"/>
        <v/>
      </c>
      <c r="L1304" s="21" t="e">
        <f ca="1">IF(AND(K1304&lt;&gt; "", COUNTIF(SAP!#REF!,K1304)&gt;0),"Matched", "")</f>
        <v>#REF!</v>
      </c>
      <c r="M1304" s="21" t="str">
        <f t="shared" si="64"/>
        <v/>
      </c>
      <c r="N1304" s="21" t="e">
        <f ca="1">IF(AND(M1304&lt;&gt; "", COUNTIF(SAP!#REF!,M1304)&gt;0),"Matched", "")</f>
        <v>#REF!</v>
      </c>
      <c r="O1304" s="21" t="str">
        <f t="shared" si="65"/>
        <v/>
      </c>
      <c r="P1304" s="21" t="e">
        <f ca="1">IF(AND(O1304&lt;&gt; "", COUNTIF(SAP!#REF!,O1304)&gt;0),"Matched", "")</f>
        <v>#REF!</v>
      </c>
      <c r="R1304" s="21" t="e">
        <f ca="1">IF(AND(Q1304&lt;&gt; "", COUNTIF(SAP!#REF!,Q1304)&gt;0),"Matched", "")</f>
        <v>#REF!</v>
      </c>
      <c r="S1304" s="21" t="str">
        <f ca="1">IF(AND(D1304="AD", I1304="800TAX  "),"Logic5"&amp;"_"&amp;TEXT(C1304,"dd.mm.yyyy") &amp;"_"&amp; 594.59,"")</f>
        <v>Logic5_08.04.2020_594.59</v>
      </c>
      <c r="T1304" s="21" t="e">
        <f ca="1">IF(AND(S1304&lt;&gt; "", COUNTIF(SAP!#REF!,S1304)&gt;0),"Matched", "")</f>
        <v>#REF!</v>
      </c>
    </row>
    <row r="1305" spans="1:20" hidden="1">
      <c r="A1305" s="21">
        <v>11563327</v>
      </c>
      <c r="B1305" s="22">
        <v>43929</v>
      </c>
      <c r="C1305" s="22">
        <v>43929</v>
      </c>
      <c r="D1305" s="21" t="s">
        <v>13</v>
      </c>
      <c r="E1305" s="23">
        <v>0</v>
      </c>
      <c r="F1305" s="23">
        <v>34.31</v>
      </c>
      <c r="G1305" s="23">
        <v>0</v>
      </c>
      <c r="H1305" s="23">
        <v>898150.55</v>
      </c>
      <c r="I1305" s="21" t="s">
        <v>14</v>
      </c>
      <c r="J1305" s="21" t="s">
        <v>15</v>
      </c>
      <c r="K1305" s="21" t="str">
        <f t="shared" si="66"/>
        <v/>
      </c>
      <c r="L1305" s="21" t="e">
        <f ca="1">IF(AND(K1305&lt;&gt; "", COUNTIF(SAP!#REF!,K1305)&gt;0),"Matched", "")</f>
        <v>#REF!</v>
      </c>
      <c r="M1305" s="21" t="str">
        <f t="shared" si="64"/>
        <v/>
      </c>
      <c r="N1305" s="21" t="e">
        <f ca="1">IF(AND(M1305&lt;&gt; "", COUNTIF(SAP!#REF!,M1305)&gt;0),"Matched", "")</f>
        <v>#REF!</v>
      </c>
      <c r="O1305" s="21" t="str">
        <f t="shared" si="65"/>
        <v/>
      </c>
      <c r="P1305" s="21" t="e">
        <f ca="1">IF(AND(O1305&lt;&gt; "", COUNTIF(SAP!#REF!,O1305)&gt;0),"Matched", "")</f>
        <v>#REF!</v>
      </c>
      <c r="R1305" s="21" t="e">
        <f ca="1">IF(AND(Q1305&lt;&gt; "", COUNTIF(SAP!#REF!,Q1305)&gt;0),"Matched", "")</f>
        <v>#REF!</v>
      </c>
      <c r="S1305" s="21" t="str">
        <f ca="1">IF(AND(D1305="AD", I1305="800TAX  "),"Logic5"&amp;"_"&amp;TEXT(C1305,"dd.mm.yyyy") &amp;"_"&amp; 594.59,"")</f>
        <v>Logic5_08.04.2020_594.59</v>
      </c>
      <c r="T1305" s="21" t="e">
        <f ca="1">IF(AND(S1305&lt;&gt; "", COUNTIF(SAP!#REF!,S1305)&gt;0),"Matched", "")</f>
        <v>#REF!</v>
      </c>
    </row>
    <row r="1306" spans="1:20" hidden="1">
      <c r="A1306" s="21">
        <v>11563327</v>
      </c>
      <c r="B1306" s="22">
        <v>43929</v>
      </c>
      <c r="C1306" s="22">
        <v>43929</v>
      </c>
      <c r="D1306" s="21" t="s">
        <v>13</v>
      </c>
      <c r="E1306" s="23">
        <v>0</v>
      </c>
      <c r="F1306" s="23">
        <v>36.69</v>
      </c>
      <c r="G1306" s="23">
        <v>0</v>
      </c>
      <c r="H1306" s="23">
        <v>898113.86</v>
      </c>
      <c r="I1306" s="21" t="s">
        <v>14</v>
      </c>
      <c r="J1306" s="21" t="s">
        <v>15</v>
      </c>
      <c r="K1306" s="21" t="str">
        <f t="shared" si="66"/>
        <v/>
      </c>
      <c r="L1306" s="21" t="e">
        <f ca="1">IF(AND(K1306&lt;&gt; "", COUNTIF(SAP!#REF!,K1306)&gt;0),"Matched", "")</f>
        <v>#REF!</v>
      </c>
      <c r="M1306" s="21" t="str">
        <f t="shared" si="64"/>
        <v/>
      </c>
      <c r="N1306" s="21" t="e">
        <f ca="1">IF(AND(M1306&lt;&gt; "", COUNTIF(SAP!#REF!,M1306)&gt;0),"Matched", "")</f>
        <v>#REF!</v>
      </c>
      <c r="O1306" s="21" t="str">
        <f t="shared" si="65"/>
        <v/>
      </c>
      <c r="P1306" s="21" t="e">
        <f ca="1">IF(AND(O1306&lt;&gt; "", COUNTIF(SAP!#REF!,O1306)&gt;0),"Matched", "")</f>
        <v>#REF!</v>
      </c>
      <c r="R1306" s="21" t="e">
        <f ca="1">IF(AND(Q1306&lt;&gt; "", COUNTIF(SAP!#REF!,Q1306)&gt;0),"Matched", "")</f>
        <v>#REF!</v>
      </c>
      <c r="S1306" s="21" t="str">
        <f ca="1">IF(AND(D1306="AD", I1306="800TAX  "),"Logic5"&amp;"_"&amp;TEXT(C1306,"dd.mm.yyyy") &amp;"_"&amp; 594.59,"")</f>
        <v>Logic5_08.04.2020_594.59</v>
      </c>
      <c r="T1306" s="21" t="e">
        <f ca="1">IF(AND(S1306&lt;&gt; "", COUNTIF(SAP!#REF!,S1306)&gt;0),"Matched", "")</f>
        <v>#REF!</v>
      </c>
    </row>
    <row r="1307" spans="1:20" hidden="1">
      <c r="A1307" s="21">
        <v>11563327</v>
      </c>
      <c r="B1307" s="22">
        <v>43929</v>
      </c>
      <c r="C1307" s="22">
        <v>43929</v>
      </c>
      <c r="D1307" s="21" t="s">
        <v>13</v>
      </c>
      <c r="E1307" s="23">
        <v>0</v>
      </c>
      <c r="F1307" s="23">
        <v>51.87</v>
      </c>
      <c r="G1307" s="23">
        <v>0</v>
      </c>
      <c r="H1307" s="23">
        <v>898061.99</v>
      </c>
      <c r="I1307" s="21" t="s">
        <v>14</v>
      </c>
      <c r="J1307" s="21" t="s">
        <v>15</v>
      </c>
      <c r="K1307" s="21" t="str">
        <f t="shared" si="66"/>
        <v/>
      </c>
      <c r="L1307" s="21" t="e">
        <f ca="1">IF(AND(K1307&lt;&gt; "", COUNTIF(SAP!#REF!,K1307)&gt;0),"Matched", "")</f>
        <v>#REF!</v>
      </c>
      <c r="M1307" s="21" t="str">
        <f t="shared" si="64"/>
        <v/>
      </c>
      <c r="N1307" s="21" t="e">
        <f ca="1">IF(AND(M1307&lt;&gt; "", COUNTIF(SAP!#REF!,M1307)&gt;0),"Matched", "")</f>
        <v>#REF!</v>
      </c>
      <c r="O1307" s="21" t="str">
        <f t="shared" si="65"/>
        <v/>
      </c>
      <c r="P1307" s="21" t="e">
        <f ca="1">IF(AND(O1307&lt;&gt; "", COUNTIF(SAP!#REF!,O1307)&gt;0),"Matched", "")</f>
        <v>#REF!</v>
      </c>
      <c r="R1307" s="21" t="e">
        <f ca="1">IF(AND(Q1307&lt;&gt; "", COUNTIF(SAP!#REF!,Q1307)&gt;0),"Matched", "")</f>
        <v>#REF!</v>
      </c>
      <c r="S1307" s="21" t="str">
        <f ca="1">IF(AND(D1307="AD", I1307="800TAX  "),"Logic5"&amp;"_"&amp;TEXT(C1307,"dd.mm.yyyy") &amp;"_"&amp; 594.59,"")</f>
        <v>Logic5_08.04.2020_594.59</v>
      </c>
      <c r="T1307" s="21" t="e">
        <f ca="1">IF(AND(S1307&lt;&gt; "", COUNTIF(SAP!#REF!,S1307)&gt;0),"Matched", "")</f>
        <v>#REF!</v>
      </c>
    </row>
    <row r="1308" spans="1:20" hidden="1">
      <c r="A1308" s="21">
        <v>11563327</v>
      </c>
      <c r="B1308" s="22">
        <v>43929</v>
      </c>
      <c r="C1308" s="22">
        <v>43929</v>
      </c>
      <c r="D1308" s="21" t="s">
        <v>13</v>
      </c>
      <c r="E1308" s="23">
        <v>0</v>
      </c>
      <c r="F1308" s="23">
        <v>52.52</v>
      </c>
      <c r="G1308" s="23">
        <v>0</v>
      </c>
      <c r="H1308" s="23">
        <v>898009.47</v>
      </c>
      <c r="I1308" s="21" t="s">
        <v>14</v>
      </c>
      <c r="J1308" s="21" t="s">
        <v>15</v>
      </c>
      <c r="K1308" s="21" t="str">
        <f t="shared" si="66"/>
        <v/>
      </c>
      <c r="L1308" s="21" t="e">
        <f ca="1">IF(AND(K1308&lt;&gt; "", COUNTIF(SAP!#REF!,K1308)&gt;0),"Matched", "")</f>
        <v>#REF!</v>
      </c>
      <c r="M1308" s="21" t="str">
        <f t="shared" si="64"/>
        <v/>
      </c>
      <c r="N1308" s="21" t="e">
        <f ca="1">IF(AND(M1308&lt;&gt; "", COUNTIF(SAP!#REF!,M1308)&gt;0),"Matched", "")</f>
        <v>#REF!</v>
      </c>
      <c r="O1308" s="21" t="str">
        <f t="shared" si="65"/>
        <v/>
      </c>
      <c r="P1308" s="21" t="e">
        <f ca="1">IF(AND(O1308&lt;&gt; "", COUNTIF(SAP!#REF!,O1308)&gt;0),"Matched", "")</f>
        <v>#REF!</v>
      </c>
      <c r="R1308" s="21" t="e">
        <f ca="1">IF(AND(Q1308&lt;&gt; "", COUNTIF(SAP!#REF!,Q1308)&gt;0),"Matched", "")</f>
        <v>#REF!</v>
      </c>
      <c r="S1308" s="21" t="str">
        <f ca="1">IF(AND(D1308="AD", I1308="800TAX  "),"Logic5"&amp;"_"&amp;TEXT(C1308,"dd.mm.yyyy") &amp;"_"&amp; 594.59,"")</f>
        <v>Logic5_08.04.2020_594.59</v>
      </c>
      <c r="T1308" s="21" t="e">
        <f ca="1">IF(AND(S1308&lt;&gt; "", COUNTIF(SAP!#REF!,S1308)&gt;0),"Matched", "")</f>
        <v>#REF!</v>
      </c>
    </row>
    <row r="1309" spans="1:20" hidden="1">
      <c r="A1309" s="21">
        <v>11563327</v>
      </c>
      <c r="B1309" s="22">
        <v>43929</v>
      </c>
      <c r="C1309" s="22">
        <v>43929</v>
      </c>
      <c r="D1309" s="21" t="s">
        <v>13</v>
      </c>
      <c r="E1309" s="23">
        <v>0</v>
      </c>
      <c r="F1309" s="23">
        <v>59.76</v>
      </c>
      <c r="G1309" s="23">
        <v>0</v>
      </c>
      <c r="H1309" s="23">
        <v>897949.71</v>
      </c>
      <c r="I1309" s="21" t="s">
        <v>14</v>
      </c>
      <c r="J1309" s="21" t="s">
        <v>15</v>
      </c>
      <c r="K1309" s="21" t="str">
        <f t="shared" si="66"/>
        <v/>
      </c>
      <c r="L1309" s="21" t="e">
        <f ca="1">IF(AND(K1309&lt;&gt; "", COUNTIF(SAP!#REF!,K1309)&gt;0),"Matched", "")</f>
        <v>#REF!</v>
      </c>
      <c r="M1309" s="21" t="str">
        <f t="shared" si="64"/>
        <v/>
      </c>
      <c r="N1309" s="21" t="e">
        <f ca="1">IF(AND(M1309&lt;&gt; "", COUNTIF(SAP!#REF!,M1309)&gt;0),"Matched", "")</f>
        <v>#REF!</v>
      </c>
      <c r="O1309" s="21" t="str">
        <f t="shared" si="65"/>
        <v/>
      </c>
      <c r="P1309" s="21" t="e">
        <f ca="1">IF(AND(O1309&lt;&gt; "", COUNTIF(SAP!#REF!,O1309)&gt;0),"Matched", "")</f>
        <v>#REF!</v>
      </c>
      <c r="R1309" s="21" t="e">
        <f ca="1">IF(AND(Q1309&lt;&gt; "", COUNTIF(SAP!#REF!,Q1309)&gt;0),"Matched", "")</f>
        <v>#REF!</v>
      </c>
      <c r="S1309" s="21" t="str">
        <f ca="1">IF(AND(D1309="AD", I1309="800TAX  "),"Logic5"&amp;"_"&amp;TEXT(C1309,"dd.mm.yyyy") &amp;"_"&amp; 594.59,"")</f>
        <v>Logic5_08.04.2020_594.59</v>
      </c>
      <c r="T1309" s="21" t="e">
        <f ca="1">IF(AND(S1309&lt;&gt; "", COUNTIF(SAP!#REF!,S1309)&gt;0),"Matched", "")</f>
        <v>#REF!</v>
      </c>
    </row>
    <row r="1310" spans="1:20" hidden="1">
      <c r="A1310" s="21">
        <v>11563327</v>
      </c>
      <c r="B1310" s="22">
        <v>43929</v>
      </c>
      <c r="C1310" s="22">
        <v>43929</v>
      </c>
      <c r="D1310" s="21" t="s">
        <v>13</v>
      </c>
      <c r="E1310" s="23">
        <v>0</v>
      </c>
      <c r="F1310" s="23">
        <v>65.42</v>
      </c>
      <c r="G1310" s="23">
        <v>0</v>
      </c>
      <c r="H1310" s="23">
        <v>897884.29</v>
      </c>
      <c r="I1310" s="21" t="s">
        <v>14</v>
      </c>
      <c r="J1310" s="21" t="s">
        <v>15</v>
      </c>
      <c r="K1310" s="21" t="str">
        <f t="shared" si="66"/>
        <v/>
      </c>
      <c r="L1310" s="21" t="e">
        <f ca="1">IF(AND(K1310&lt;&gt; "", COUNTIF(SAP!#REF!,K1310)&gt;0),"Matched", "")</f>
        <v>#REF!</v>
      </c>
      <c r="M1310" s="21" t="str">
        <f t="shared" si="64"/>
        <v/>
      </c>
      <c r="N1310" s="21" t="e">
        <f ca="1">IF(AND(M1310&lt;&gt; "", COUNTIF(SAP!#REF!,M1310)&gt;0),"Matched", "")</f>
        <v>#REF!</v>
      </c>
      <c r="O1310" s="21" t="str">
        <f t="shared" si="65"/>
        <v/>
      </c>
      <c r="P1310" s="21" t="e">
        <f ca="1">IF(AND(O1310&lt;&gt; "", COUNTIF(SAP!#REF!,O1310)&gt;0),"Matched", "")</f>
        <v>#REF!</v>
      </c>
      <c r="R1310" s="21" t="e">
        <f ca="1">IF(AND(Q1310&lt;&gt; "", COUNTIF(SAP!#REF!,Q1310)&gt;0),"Matched", "")</f>
        <v>#REF!</v>
      </c>
      <c r="S1310" s="21" t="str">
        <f ca="1">IF(AND(D1310="AD", I1310="800TAX  "),"Logic5"&amp;"_"&amp;TEXT(C1310,"dd.mm.yyyy") &amp;"_"&amp; 594.59,"")</f>
        <v>Logic5_08.04.2020_594.59</v>
      </c>
      <c r="T1310" s="21" t="e">
        <f ca="1">IF(AND(S1310&lt;&gt; "", COUNTIF(SAP!#REF!,S1310)&gt;0),"Matched", "")</f>
        <v>#REF!</v>
      </c>
    </row>
    <row r="1311" spans="1:20" hidden="1">
      <c r="A1311" s="21">
        <v>11563327</v>
      </c>
      <c r="B1311" s="22">
        <v>43929</v>
      </c>
      <c r="C1311" s="22">
        <v>43929</v>
      </c>
      <c r="D1311" s="21" t="s">
        <v>16</v>
      </c>
      <c r="E1311" s="23">
        <v>0</v>
      </c>
      <c r="F1311" s="23">
        <v>897884.29</v>
      </c>
      <c r="G1311" s="23">
        <v>0</v>
      </c>
      <c r="H1311" s="23">
        <v>0</v>
      </c>
      <c r="I1311" s="21" t="s">
        <v>17</v>
      </c>
      <c r="J1311" s="21" t="s">
        <v>18</v>
      </c>
      <c r="K1311" s="21" t="str">
        <f t="shared" si="66"/>
        <v>Logic1_04_897884.29</v>
      </c>
      <c r="L1311" s="21" t="e">
        <f ca="1">IF(AND(K1311&lt;&gt; "", COUNTIF(SAP!#REF!,K1311)&gt;0),"Matched", "")</f>
        <v>#REF!</v>
      </c>
    </row>
    <row r="1312" spans="1:20" hidden="1">
      <c r="A1312" s="21">
        <v>11563327</v>
      </c>
      <c r="B1312" s="22">
        <v>43930</v>
      </c>
      <c r="C1312" s="22">
        <v>43930</v>
      </c>
      <c r="D1312" s="21" t="s">
        <v>10</v>
      </c>
      <c r="E1312" s="23">
        <v>0</v>
      </c>
      <c r="F1312" s="23">
        <v>0</v>
      </c>
      <c r="G1312" s="23">
        <v>100</v>
      </c>
      <c r="H1312" s="23">
        <v>100</v>
      </c>
      <c r="I1312" s="21" t="s">
        <v>11</v>
      </c>
      <c r="J1312" s="21" t="s">
        <v>12</v>
      </c>
      <c r="K1312" s="21" t="str">
        <f t="shared" si="66"/>
        <v/>
      </c>
      <c r="L1312" s="21" t="e">
        <f ca="1">IF(AND(K1312&lt;&gt; "", COUNTIF(SAP!#REF!,K1312)&gt;0),"Matched", "")</f>
        <v>#REF!</v>
      </c>
      <c r="M1312" s="21" t="str">
        <f t="shared" ref="M1312:M1375" si="67">IF(D1312="TR","Logic2"&amp;"_"&amp;TEXT(C1312,"dd.mm.yyyy") &amp;"_"&amp; F1312,"")</f>
        <v/>
      </c>
      <c r="N1312" s="21" t="e">
        <f ca="1">IF(AND(M1312&lt;&gt; "", COUNTIF(SAP!#REF!,M1312)&gt;0),"Matched", "")</f>
        <v>#REF!</v>
      </c>
      <c r="O1312" s="21" t="str">
        <f t="shared" ref="O1312:O1375" si="68">IF(D1312="AF","Logic3"&amp;"_"&amp;G1312,"")</f>
        <v/>
      </c>
      <c r="P1312" s="21" t="e">
        <f ca="1">IF(AND(O1312&lt;&gt; "", COUNTIF(SAP!#REF!,O1312)&gt;0),"Matched", "")</f>
        <v>#REF!</v>
      </c>
      <c r="Q1312" s="21" t="str">
        <f ca="1">IF(OR(D1312="AC",D1312="TR"),"Logic4"&amp;"_"&amp;TEXT(C1312,"dd.mm.yyyy") &amp;"_"&amp; 905157.84,"")</f>
        <v>Logic4_09.04.2020_905157.84</v>
      </c>
      <c r="R1312" s="21" t="e">
        <f ca="1">IF(AND(Q1312&lt;&gt; "", COUNTIF(SAP!#REF!,Q1312)&gt;0),"Matched", "")</f>
        <v>#REF!</v>
      </c>
    </row>
    <row r="1313" spans="1:18" hidden="1">
      <c r="A1313" s="21">
        <v>11563327</v>
      </c>
      <c r="B1313" s="22">
        <v>43930</v>
      </c>
      <c r="C1313" s="22">
        <v>43930</v>
      </c>
      <c r="D1313" s="21" t="s">
        <v>10</v>
      </c>
      <c r="E1313" s="23">
        <v>0</v>
      </c>
      <c r="F1313" s="23">
        <v>0</v>
      </c>
      <c r="G1313" s="23">
        <v>300</v>
      </c>
      <c r="H1313" s="23">
        <v>400</v>
      </c>
      <c r="I1313" s="21" t="s">
        <v>11</v>
      </c>
      <c r="J1313" s="21" t="s">
        <v>12</v>
      </c>
      <c r="K1313" s="21" t="str">
        <f t="shared" si="66"/>
        <v/>
      </c>
      <c r="L1313" s="21" t="e">
        <f ca="1">IF(AND(K1313&lt;&gt; "", COUNTIF(SAP!#REF!,K1313)&gt;0),"Matched", "")</f>
        <v>#REF!</v>
      </c>
      <c r="M1313" s="21" t="str">
        <f t="shared" si="67"/>
        <v/>
      </c>
      <c r="N1313" s="21" t="e">
        <f ca="1">IF(AND(M1313&lt;&gt; "", COUNTIF(SAP!#REF!,M1313)&gt;0),"Matched", "")</f>
        <v>#REF!</v>
      </c>
      <c r="O1313" s="21" t="str">
        <f t="shared" si="68"/>
        <v/>
      </c>
      <c r="P1313" s="21" t="e">
        <f ca="1">IF(AND(O1313&lt;&gt; "", COUNTIF(SAP!#REF!,O1313)&gt;0),"Matched", "")</f>
        <v>#REF!</v>
      </c>
      <c r="Q1313" s="21" t="str">
        <f ca="1">IF(OR(D1313="AC",D1313="TR"),"Logic4"&amp;"_"&amp;TEXT(C1313,"dd.mm.yyyy") &amp;"_"&amp; 905157.84,"")</f>
        <v>Logic4_09.04.2020_905157.84</v>
      </c>
      <c r="R1313" s="21" t="e">
        <f ca="1">IF(AND(Q1313&lt;&gt; "", COUNTIF(SAP!#REF!,Q1313)&gt;0),"Matched", "")</f>
        <v>#REF!</v>
      </c>
    </row>
    <row r="1314" spans="1:18" hidden="1">
      <c r="A1314" s="21">
        <v>11563327</v>
      </c>
      <c r="B1314" s="22">
        <v>43930</v>
      </c>
      <c r="C1314" s="22">
        <v>43930</v>
      </c>
      <c r="D1314" s="21" t="s">
        <v>10</v>
      </c>
      <c r="E1314" s="23">
        <v>0</v>
      </c>
      <c r="F1314" s="23">
        <v>0</v>
      </c>
      <c r="G1314" s="23">
        <v>490</v>
      </c>
      <c r="H1314" s="23">
        <v>890</v>
      </c>
      <c r="I1314" s="21" t="s">
        <v>11</v>
      </c>
      <c r="J1314" s="21" t="s">
        <v>12</v>
      </c>
      <c r="K1314" s="21" t="str">
        <f t="shared" si="66"/>
        <v/>
      </c>
      <c r="L1314" s="21" t="e">
        <f ca="1">IF(AND(K1314&lt;&gt; "", COUNTIF(SAP!#REF!,K1314)&gt;0),"Matched", "")</f>
        <v>#REF!</v>
      </c>
      <c r="M1314" s="21" t="str">
        <f t="shared" si="67"/>
        <v/>
      </c>
      <c r="N1314" s="21" t="e">
        <f ca="1">IF(AND(M1314&lt;&gt; "", COUNTIF(SAP!#REF!,M1314)&gt;0),"Matched", "")</f>
        <v>#REF!</v>
      </c>
      <c r="O1314" s="21" t="str">
        <f t="shared" si="68"/>
        <v/>
      </c>
      <c r="P1314" s="21" t="e">
        <f ca="1">IF(AND(O1314&lt;&gt; "", COUNTIF(SAP!#REF!,O1314)&gt;0),"Matched", "")</f>
        <v>#REF!</v>
      </c>
      <c r="Q1314" s="21" t="str">
        <f ca="1">IF(OR(D1314="AC",D1314="TR"),"Logic4"&amp;"_"&amp;TEXT(C1314,"dd.mm.yyyy") &amp;"_"&amp; 905157.84,"")</f>
        <v>Logic4_09.04.2020_905157.84</v>
      </c>
      <c r="R1314" s="21" t="e">
        <f ca="1">IF(AND(Q1314&lt;&gt; "", COUNTIF(SAP!#REF!,Q1314)&gt;0),"Matched", "")</f>
        <v>#REF!</v>
      </c>
    </row>
    <row r="1315" spans="1:18" hidden="1">
      <c r="A1315" s="21">
        <v>11563327</v>
      </c>
      <c r="B1315" s="22">
        <v>43930</v>
      </c>
      <c r="C1315" s="22">
        <v>43930</v>
      </c>
      <c r="D1315" s="21" t="s">
        <v>10</v>
      </c>
      <c r="E1315" s="23">
        <v>0</v>
      </c>
      <c r="F1315" s="23">
        <v>0</v>
      </c>
      <c r="G1315" s="23">
        <v>500</v>
      </c>
      <c r="H1315" s="23">
        <v>1390</v>
      </c>
      <c r="I1315" s="21" t="s">
        <v>11</v>
      </c>
      <c r="J1315" s="21" t="s">
        <v>12</v>
      </c>
      <c r="K1315" s="21" t="str">
        <f t="shared" si="66"/>
        <v/>
      </c>
      <c r="L1315" s="21" t="e">
        <f ca="1">IF(AND(K1315&lt;&gt; "", COUNTIF(SAP!#REF!,K1315)&gt;0),"Matched", "")</f>
        <v>#REF!</v>
      </c>
      <c r="M1315" s="21" t="str">
        <f t="shared" si="67"/>
        <v/>
      </c>
      <c r="N1315" s="21" t="e">
        <f ca="1">IF(AND(M1315&lt;&gt; "", COUNTIF(SAP!#REF!,M1315)&gt;0),"Matched", "")</f>
        <v>#REF!</v>
      </c>
      <c r="O1315" s="21" t="str">
        <f t="shared" si="68"/>
        <v/>
      </c>
      <c r="P1315" s="21" t="e">
        <f ca="1">IF(AND(O1315&lt;&gt; "", COUNTIF(SAP!#REF!,O1315)&gt;0),"Matched", "")</f>
        <v>#REF!</v>
      </c>
      <c r="Q1315" s="21" t="str">
        <f ca="1">IF(OR(D1315="AC",D1315="TR"),"Logic4"&amp;"_"&amp;TEXT(C1315,"dd.mm.yyyy") &amp;"_"&amp; 905157.84,"")</f>
        <v>Logic4_09.04.2020_905157.84</v>
      </c>
      <c r="R1315" s="21" t="e">
        <f ca="1">IF(AND(Q1315&lt;&gt; "", COUNTIF(SAP!#REF!,Q1315)&gt;0),"Matched", "")</f>
        <v>#REF!</v>
      </c>
    </row>
    <row r="1316" spans="1:18" hidden="1">
      <c r="A1316" s="21">
        <v>11563327</v>
      </c>
      <c r="B1316" s="22">
        <v>43930</v>
      </c>
      <c r="C1316" s="22">
        <v>43930</v>
      </c>
      <c r="D1316" s="21" t="s">
        <v>10</v>
      </c>
      <c r="E1316" s="23">
        <v>0</v>
      </c>
      <c r="F1316" s="23">
        <v>0</v>
      </c>
      <c r="G1316" s="23">
        <v>500</v>
      </c>
      <c r="H1316" s="23">
        <v>1890</v>
      </c>
      <c r="I1316" s="21" t="s">
        <v>11</v>
      </c>
      <c r="J1316" s="21" t="s">
        <v>12</v>
      </c>
      <c r="K1316" s="21" t="str">
        <f t="shared" si="66"/>
        <v/>
      </c>
      <c r="L1316" s="21" t="e">
        <f ca="1">IF(AND(K1316&lt;&gt; "", COUNTIF(SAP!#REF!,K1316)&gt;0),"Matched", "")</f>
        <v>#REF!</v>
      </c>
      <c r="M1316" s="21" t="str">
        <f t="shared" si="67"/>
        <v/>
      </c>
      <c r="N1316" s="21" t="e">
        <f ca="1">IF(AND(M1316&lt;&gt; "", COUNTIF(SAP!#REF!,M1316)&gt;0),"Matched", "")</f>
        <v>#REF!</v>
      </c>
      <c r="O1316" s="21" t="str">
        <f t="shared" si="68"/>
        <v/>
      </c>
      <c r="P1316" s="21" t="e">
        <f ca="1">IF(AND(O1316&lt;&gt; "", COUNTIF(SAP!#REF!,O1316)&gt;0),"Matched", "")</f>
        <v>#REF!</v>
      </c>
      <c r="Q1316" s="21" t="str">
        <f ca="1">IF(OR(D1316="AC",D1316="TR"),"Logic4"&amp;"_"&amp;TEXT(C1316,"dd.mm.yyyy") &amp;"_"&amp; 905157.84,"")</f>
        <v>Logic4_09.04.2020_905157.84</v>
      </c>
      <c r="R1316" s="21" t="e">
        <f ca="1">IF(AND(Q1316&lt;&gt; "", COUNTIF(SAP!#REF!,Q1316)&gt;0),"Matched", "")</f>
        <v>#REF!</v>
      </c>
    </row>
    <row r="1317" spans="1:18" hidden="1">
      <c r="A1317" s="21">
        <v>11563327</v>
      </c>
      <c r="B1317" s="22">
        <v>43930</v>
      </c>
      <c r="C1317" s="22">
        <v>43930</v>
      </c>
      <c r="D1317" s="21" t="s">
        <v>10</v>
      </c>
      <c r="E1317" s="23">
        <v>0</v>
      </c>
      <c r="F1317" s="23">
        <v>0</v>
      </c>
      <c r="G1317" s="23">
        <v>530</v>
      </c>
      <c r="H1317" s="23">
        <v>2420</v>
      </c>
      <c r="I1317" s="21" t="s">
        <v>11</v>
      </c>
      <c r="J1317" s="21" t="s">
        <v>12</v>
      </c>
      <c r="K1317" s="21" t="str">
        <f t="shared" si="66"/>
        <v/>
      </c>
      <c r="L1317" s="21" t="e">
        <f ca="1">IF(AND(K1317&lt;&gt; "", COUNTIF(SAP!#REF!,K1317)&gt;0),"Matched", "")</f>
        <v>#REF!</v>
      </c>
      <c r="M1317" s="21" t="str">
        <f t="shared" si="67"/>
        <v/>
      </c>
      <c r="N1317" s="21" t="e">
        <f ca="1">IF(AND(M1317&lt;&gt; "", COUNTIF(SAP!#REF!,M1317)&gt;0),"Matched", "")</f>
        <v>#REF!</v>
      </c>
      <c r="O1317" s="21" t="str">
        <f t="shared" si="68"/>
        <v/>
      </c>
      <c r="P1317" s="21" t="e">
        <f ca="1">IF(AND(O1317&lt;&gt; "", COUNTIF(SAP!#REF!,O1317)&gt;0),"Matched", "")</f>
        <v>#REF!</v>
      </c>
      <c r="Q1317" s="21" t="str">
        <f ca="1">IF(OR(D1317="AC",D1317="TR"),"Logic4"&amp;"_"&amp;TEXT(C1317,"dd.mm.yyyy") &amp;"_"&amp; 905157.84,"")</f>
        <v>Logic4_09.04.2020_905157.84</v>
      </c>
      <c r="R1317" s="21" t="e">
        <f ca="1">IF(AND(Q1317&lt;&gt; "", COUNTIF(SAP!#REF!,Q1317)&gt;0),"Matched", "")</f>
        <v>#REF!</v>
      </c>
    </row>
    <row r="1318" spans="1:18" hidden="1">
      <c r="A1318" s="21">
        <v>11563327</v>
      </c>
      <c r="B1318" s="22">
        <v>43930</v>
      </c>
      <c r="C1318" s="22">
        <v>43930</v>
      </c>
      <c r="D1318" s="21" t="s">
        <v>10</v>
      </c>
      <c r="E1318" s="23">
        <v>0</v>
      </c>
      <c r="F1318" s="23">
        <v>0</v>
      </c>
      <c r="G1318" s="23">
        <v>560</v>
      </c>
      <c r="H1318" s="23">
        <v>2980</v>
      </c>
      <c r="I1318" s="21" t="s">
        <v>11</v>
      </c>
      <c r="J1318" s="21" t="s">
        <v>12</v>
      </c>
      <c r="K1318" s="21" t="str">
        <f t="shared" si="66"/>
        <v/>
      </c>
      <c r="L1318" s="21" t="e">
        <f ca="1">IF(AND(K1318&lt;&gt; "", COUNTIF(SAP!#REF!,K1318)&gt;0),"Matched", "")</f>
        <v>#REF!</v>
      </c>
      <c r="M1318" s="21" t="str">
        <f t="shared" si="67"/>
        <v/>
      </c>
      <c r="N1318" s="21" t="e">
        <f ca="1">IF(AND(M1318&lt;&gt; "", COUNTIF(SAP!#REF!,M1318)&gt;0),"Matched", "")</f>
        <v>#REF!</v>
      </c>
      <c r="O1318" s="21" t="str">
        <f t="shared" si="68"/>
        <v/>
      </c>
      <c r="P1318" s="21" t="e">
        <f ca="1">IF(AND(O1318&lt;&gt; "", COUNTIF(SAP!#REF!,O1318)&gt;0),"Matched", "")</f>
        <v>#REF!</v>
      </c>
      <c r="Q1318" s="21" t="str">
        <f ca="1">IF(OR(D1318="AC",D1318="TR"),"Logic4"&amp;"_"&amp;TEXT(C1318,"dd.mm.yyyy") &amp;"_"&amp; 905157.84,"")</f>
        <v>Logic4_09.04.2020_905157.84</v>
      </c>
      <c r="R1318" s="21" t="e">
        <f ca="1">IF(AND(Q1318&lt;&gt; "", COUNTIF(SAP!#REF!,Q1318)&gt;0),"Matched", "")</f>
        <v>#REF!</v>
      </c>
    </row>
    <row r="1319" spans="1:18" hidden="1">
      <c r="A1319" s="21">
        <v>11563327</v>
      </c>
      <c r="B1319" s="22">
        <v>43930</v>
      </c>
      <c r="C1319" s="22">
        <v>43930</v>
      </c>
      <c r="D1319" s="21" t="s">
        <v>10</v>
      </c>
      <c r="E1319" s="23">
        <v>0</v>
      </c>
      <c r="F1319" s="23">
        <v>0</v>
      </c>
      <c r="G1319" s="23">
        <v>563.4</v>
      </c>
      <c r="H1319" s="23">
        <v>3543.4</v>
      </c>
      <c r="I1319" s="21" t="s">
        <v>11</v>
      </c>
      <c r="J1319" s="21" t="s">
        <v>12</v>
      </c>
      <c r="K1319" s="21" t="str">
        <f t="shared" si="66"/>
        <v/>
      </c>
      <c r="L1319" s="21" t="e">
        <f ca="1">IF(AND(K1319&lt;&gt; "", COUNTIF(SAP!#REF!,K1319)&gt;0),"Matched", "")</f>
        <v>#REF!</v>
      </c>
      <c r="M1319" s="21" t="str">
        <f t="shared" si="67"/>
        <v/>
      </c>
      <c r="N1319" s="21" t="e">
        <f ca="1">IF(AND(M1319&lt;&gt; "", COUNTIF(SAP!#REF!,M1319)&gt;0),"Matched", "")</f>
        <v>#REF!</v>
      </c>
      <c r="O1319" s="21" t="str">
        <f t="shared" si="68"/>
        <v/>
      </c>
      <c r="P1319" s="21" t="e">
        <f ca="1">IF(AND(O1319&lt;&gt; "", COUNTIF(SAP!#REF!,O1319)&gt;0),"Matched", "")</f>
        <v>#REF!</v>
      </c>
      <c r="Q1319" s="21" t="str">
        <f ca="1">IF(OR(D1319="AC",D1319="TR"),"Logic4"&amp;"_"&amp;TEXT(C1319,"dd.mm.yyyy") &amp;"_"&amp; 905157.84,"")</f>
        <v>Logic4_09.04.2020_905157.84</v>
      </c>
      <c r="R1319" s="21" t="e">
        <f ca="1">IF(AND(Q1319&lt;&gt; "", COUNTIF(SAP!#REF!,Q1319)&gt;0),"Matched", "")</f>
        <v>#REF!</v>
      </c>
    </row>
    <row r="1320" spans="1:18" hidden="1">
      <c r="A1320" s="21">
        <v>11563327</v>
      </c>
      <c r="B1320" s="22">
        <v>43930</v>
      </c>
      <c r="C1320" s="22">
        <v>43930</v>
      </c>
      <c r="D1320" s="21" t="s">
        <v>10</v>
      </c>
      <c r="E1320" s="23">
        <v>0</v>
      </c>
      <c r="F1320" s="23">
        <v>0</v>
      </c>
      <c r="G1320" s="23">
        <v>826.8</v>
      </c>
      <c r="H1320" s="23">
        <v>4370.2</v>
      </c>
      <c r="I1320" s="21" t="s">
        <v>11</v>
      </c>
      <c r="J1320" s="21" t="s">
        <v>12</v>
      </c>
      <c r="K1320" s="21" t="str">
        <f t="shared" si="66"/>
        <v/>
      </c>
      <c r="L1320" s="21" t="e">
        <f ca="1">IF(AND(K1320&lt;&gt; "", COUNTIF(SAP!#REF!,K1320)&gt;0),"Matched", "")</f>
        <v>#REF!</v>
      </c>
      <c r="M1320" s="21" t="str">
        <f t="shared" si="67"/>
        <v/>
      </c>
      <c r="N1320" s="21" t="e">
        <f ca="1">IF(AND(M1320&lt;&gt; "", COUNTIF(SAP!#REF!,M1320)&gt;0),"Matched", "")</f>
        <v>#REF!</v>
      </c>
      <c r="O1320" s="21" t="str">
        <f t="shared" si="68"/>
        <v/>
      </c>
      <c r="P1320" s="21" t="e">
        <f ca="1">IF(AND(O1320&lt;&gt; "", COUNTIF(SAP!#REF!,O1320)&gt;0),"Matched", "")</f>
        <v>#REF!</v>
      </c>
      <c r="Q1320" s="21" t="str">
        <f ca="1">IF(OR(D1320="AC",D1320="TR"),"Logic4"&amp;"_"&amp;TEXT(C1320,"dd.mm.yyyy") &amp;"_"&amp; 905157.84,"")</f>
        <v>Logic4_09.04.2020_905157.84</v>
      </c>
      <c r="R1320" s="21" t="e">
        <f ca="1">IF(AND(Q1320&lt;&gt; "", COUNTIF(SAP!#REF!,Q1320)&gt;0),"Matched", "")</f>
        <v>#REF!</v>
      </c>
    </row>
    <row r="1321" spans="1:18" hidden="1">
      <c r="A1321" s="21">
        <v>11563327</v>
      </c>
      <c r="B1321" s="22">
        <v>43930</v>
      </c>
      <c r="C1321" s="22">
        <v>43930</v>
      </c>
      <c r="D1321" s="21" t="s">
        <v>10</v>
      </c>
      <c r="E1321" s="23">
        <v>0</v>
      </c>
      <c r="F1321" s="23">
        <v>0</v>
      </c>
      <c r="G1321" s="23">
        <v>870</v>
      </c>
      <c r="H1321" s="23">
        <v>5240.2</v>
      </c>
      <c r="I1321" s="21" t="s">
        <v>11</v>
      </c>
      <c r="J1321" s="21" t="s">
        <v>12</v>
      </c>
      <c r="K1321" s="21" t="str">
        <f t="shared" si="66"/>
        <v/>
      </c>
      <c r="L1321" s="21" t="e">
        <f ca="1">IF(AND(K1321&lt;&gt; "", COUNTIF(SAP!#REF!,K1321)&gt;0),"Matched", "")</f>
        <v>#REF!</v>
      </c>
      <c r="M1321" s="21" t="str">
        <f t="shared" si="67"/>
        <v/>
      </c>
      <c r="N1321" s="21" t="e">
        <f ca="1">IF(AND(M1321&lt;&gt; "", COUNTIF(SAP!#REF!,M1321)&gt;0),"Matched", "")</f>
        <v>#REF!</v>
      </c>
      <c r="O1321" s="21" t="str">
        <f t="shared" si="68"/>
        <v/>
      </c>
      <c r="P1321" s="21" t="e">
        <f ca="1">IF(AND(O1321&lt;&gt; "", COUNTIF(SAP!#REF!,O1321)&gt;0),"Matched", "")</f>
        <v>#REF!</v>
      </c>
      <c r="Q1321" s="21" t="str">
        <f ca="1">IF(OR(D1321="AC",D1321="TR"),"Logic4"&amp;"_"&amp;TEXT(C1321,"dd.mm.yyyy") &amp;"_"&amp; 905157.84,"")</f>
        <v>Logic4_09.04.2020_905157.84</v>
      </c>
      <c r="R1321" s="21" t="e">
        <f ca="1">IF(AND(Q1321&lt;&gt; "", COUNTIF(SAP!#REF!,Q1321)&gt;0),"Matched", "")</f>
        <v>#REF!</v>
      </c>
    </row>
    <row r="1322" spans="1:18" hidden="1">
      <c r="A1322" s="21">
        <v>11563327</v>
      </c>
      <c r="B1322" s="22">
        <v>43930</v>
      </c>
      <c r="C1322" s="22">
        <v>43930</v>
      </c>
      <c r="D1322" s="21" t="s">
        <v>10</v>
      </c>
      <c r="E1322" s="23">
        <v>0</v>
      </c>
      <c r="F1322" s="23">
        <v>0</v>
      </c>
      <c r="G1322" s="23">
        <v>1000</v>
      </c>
      <c r="H1322" s="23">
        <v>6240.2</v>
      </c>
      <c r="I1322" s="21" t="s">
        <v>11</v>
      </c>
      <c r="J1322" s="21" t="s">
        <v>12</v>
      </c>
      <c r="K1322" s="21" t="str">
        <f t="shared" si="66"/>
        <v/>
      </c>
      <c r="L1322" s="21" t="e">
        <f ca="1">IF(AND(K1322&lt;&gt; "", COUNTIF(SAP!#REF!,K1322)&gt;0),"Matched", "")</f>
        <v>#REF!</v>
      </c>
      <c r="M1322" s="21" t="str">
        <f t="shared" si="67"/>
        <v/>
      </c>
      <c r="N1322" s="21" t="e">
        <f ca="1">IF(AND(M1322&lt;&gt; "", COUNTIF(SAP!#REF!,M1322)&gt;0),"Matched", "")</f>
        <v>#REF!</v>
      </c>
      <c r="O1322" s="21" t="str">
        <f t="shared" si="68"/>
        <v/>
      </c>
      <c r="P1322" s="21" t="e">
        <f ca="1">IF(AND(O1322&lt;&gt; "", COUNTIF(SAP!#REF!,O1322)&gt;0),"Matched", "")</f>
        <v>#REF!</v>
      </c>
      <c r="Q1322" s="21" t="str">
        <f ca="1">IF(OR(D1322="AC",D1322="TR"),"Logic4"&amp;"_"&amp;TEXT(C1322,"dd.mm.yyyy") &amp;"_"&amp; 905157.84,"")</f>
        <v>Logic4_09.04.2020_905157.84</v>
      </c>
      <c r="R1322" s="21" t="e">
        <f ca="1">IF(AND(Q1322&lt;&gt; "", COUNTIF(SAP!#REF!,Q1322)&gt;0),"Matched", "")</f>
        <v>#REF!</v>
      </c>
    </row>
    <row r="1323" spans="1:18" hidden="1">
      <c r="A1323" s="21">
        <v>11563327</v>
      </c>
      <c r="B1323" s="22">
        <v>43930</v>
      </c>
      <c r="C1323" s="22">
        <v>43930</v>
      </c>
      <c r="D1323" s="21" t="s">
        <v>10</v>
      </c>
      <c r="E1323" s="23">
        <v>0</v>
      </c>
      <c r="F1323" s="23">
        <v>0</v>
      </c>
      <c r="G1323" s="23">
        <v>1000</v>
      </c>
      <c r="H1323" s="23">
        <v>7240.2</v>
      </c>
      <c r="I1323" s="21" t="s">
        <v>11</v>
      </c>
      <c r="J1323" s="21" t="s">
        <v>12</v>
      </c>
      <c r="K1323" s="21" t="str">
        <f t="shared" si="66"/>
        <v/>
      </c>
      <c r="L1323" s="21" t="e">
        <f ca="1">IF(AND(K1323&lt;&gt; "", COUNTIF(SAP!#REF!,K1323)&gt;0),"Matched", "")</f>
        <v>#REF!</v>
      </c>
      <c r="M1323" s="21" t="str">
        <f t="shared" si="67"/>
        <v/>
      </c>
      <c r="N1323" s="21" t="e">
        <f ca="1">IF(AND(M1323&lt;&gt; "", COUNTIF(SAP!#REF!,M1323)&gt;0),"Matched", "")</f>
        <v>#REF!</v>
      </c>
      <c r="O1323" s="21" t="str">
        <f t="shared" si="68"/>
        <v/>
      </c>
      <c r="P1323" s="21" t="e">
        <f ca="1">IF(AND(O1323&lt;&gt; "", COUNTIF(SAP!#REF!,O1323)&gt;0),"Matched", "")</f>
        <v>#REF!</v>
      </c>
      <c r="Q1323" s="21" t="str">
        <f ca="1">IF(OR(D1323="AC",D1323="TR"),"Logic4"&amp;"_"&amp;TEXT(C1323,"dd.mm.yyyy") &amp;"_"&amp; 905157.84,"")</f>
        <v>Logic4_09.04.2020_905157.84</v>
      </c>
      <c r="R1323" s="21" t="e">
        <f ca="1">IF(AND(Q1323&lt;&gt; "", COUNTIF(SAP!#REF!,Q1323)&gt;0),"Matched", "")</f>
        <v>#REF!</v>
      </c>
    </row>
    <row r="1324" spans="1:18" hidden="1">
      <c r="A1324" s="21">
        <v>11563327</v>
      </c>
      <c r="B1324" s="22">
        <v>43930</v>
      </c>
      <c r="C1324" s="22">
        <v>43930</v>
      </c>
      <c r="D1324" s="21" t="s">
        <v>10</v>
      </c>
      <c r="E1324" s="23">
        <v>0</v>
      </c>
      <c r="F1324" s="23">
        <v>0</v>
      </c>
      <c r="G1324" s="23">
        <v>1000</v>
      </c>
      <c r="H1324" s="23">
        <v>8240.2000000000007</v>
      </c>
      <c r="I1324" s="21" t="s">
        <v>11</v>
      </c>
      <c r="J1324" s="21" t="s">
        <v>12</v>
      </c>
      <c r="K1324" s="21" t="str">
        <f t="shared" si="66"/>
        <v/>
      </c>
      <c r="L1324" s="21" t="e">
        <f ca="1">IF(AND(K1324&lt;&gt; "", COUNTIF(SAP!#REF!,K1324)&gt;0),"Matched", "")</f>
        <v>#REF!</v>
      </c>
      <c r="M1324" s="21" t="str">
        <f t="shared" si="67"/>
        <v/>
      </c>
      <c r="N1324" s="21" t="e">
        <f ca="1">IF(AND(M1324&lt;&gt; "", COUNTIF(SAP!#REF!,M1324)&gt;0),"Matched", "")</f>
        <v>#REF!</v>
      </c>
      <c r="O1324" s="21" t="str">
        <f t="shared" si="68"/>
        <v/>
      </c>
      <c r="P1324" s="21" t="e">
        <f ca="1">IF(AND(O1324&lt;&gt; "", COUNTIF(SAP!#REF!,O1324)&gt;0),"Matched", "")</f>
        <v>#REF!</v>
      </c>
      <c r="Q1324" s="21" t="str">
        <f ca="1">IF(OR(D1324="AC",D1324="TR"),"Logic4"&amp;"_"&amp;TEXT(C1324,"dd.mm.yyyy") &amp;"_"&amp; 905157.84,"")</f>
        <v>Logic4_09.04.2020_905157.84</v>
      </c>
      <c r="R1324" s="21" t="e">
        <f ca="1">IF(AND(Q1324&lt;&gt; "", COUNTIF(SAP!#REF!,Q1324)&gt;0),"Matched", "")</f>
        <v>#REF!</v>
      </c>
    </row>
    <row r="1325" spans="1:18" hidden="1">
      <c r="A1325" s="21">
        <v>11563327</v>
      </c>
      <c r="B1325" s="22">
        <v>43930</v>
      </c>
      <c r="C1325" s="22">
        <v>43930</v>
      </c>
      <c r="D1325" s="21" t="s">
        <v>10</v>
      </c>
      <c r="E1325" s="23">
        <v>0</v>
      </c>
      <c r="F1325" s="23">
        <v>0</v>
      </c>
      <c r="G1325" s="23">
        <v>1050</v>
      </c>
      <c r="H1325" s="23">
        <v>9290.2000000000007</v>
      </c>
      <c r="I1325" s="21" t="s">
        <v>11</v>
      </c>
      <c r="J1325" s="21" t="s">
        <v>12</v>
      </c>
      <c r="K1325" s="21" t="str">
        <f t="shared" si="66"/>
        <v/>
      </c>
      <c r="L1325" s="21" t="e">
        <f ca="1">IF(AND(K1325&lt;&gt; "", COUNTIF(SAP!#REF!,K1325)&gt;0),"Matched", "")</f>
        <v>#REF!</v>
      </c>
      <c r="M1325" s="21" t="str">
        <f t="shared" si="67"/>
        <v/>
      </c>
      <c r="N1325" s="21" t="e">
        <f ca="1">IF(AND(M1325&lt;&gt; "", COUNTIF(SAP!#REF!,M1325)&gt;0),"Matched", "")</f>
        <v>#REF!</v>
      </c>
      <c r="O1325" s="21" t="str">
        <f t="shared" si="68"/>
        <v/>
      </c>
      <c r="P1325" s="21" t="e">
        <f ca="1">IF(AND(O1325&lt;&gt; "", COUNTIF(SAP!#REF!,O1325)&gt;0),"Matched", "")</f>
        <v>#REF!</v>
      </c>
      <c r="Q1325" s="21" t="str">
        <f ca="1">IF(OR(D1325="AC",D1325="TR"),"Logic4"&amp;"_"&amp;TEXT(C1325,"dd.mm.yyyy") &amp;"_"&amp; 905157.84,"")</f>
        <v>Logic4_09.04.2020_905157.84</v>
      </c>
      <c r="R1325" s="21" t="e">
        <f ca="1">IF(AND(Q1325&lt;&gt; "", COUNTIF(SAP!#REF!,Q1325)&gt;0),"Matched", "")</f>
        <v>#REF!</v>
      </c>
    </row>
    <row r="1326" spans="1:18" hidden="1">
      <c r="A1326" s="21">
        <v>11563327</v>
      </c>
      <c r="B1326" s="22">
        <v>43930</v>
      </c>
      <c r="C1326" s="22">
        <v>43930</v>
      </c>
      <c r="D1326" s="21" t="s">
        <v>10</v>
      </c>
      <c r="E1326" s="23">
        <v>0</v>
      </c>
      <c r="F1326" s="23">
        <v>0</v>
      </c>
      <c r="G1326" s="23">
        <v>1080</v>
      </c>
      <c r="H1326" s="23">
        <v>10370.200000000001</v>
      </c>
      <c r="I1326" s="21" t="s">
        <v>11</v>
      </c>
      <c r="J1326" s="21" t="s">
        <v>12</v>
      </c>
      <c r="K1326" s="21" t="str">
        <f t="shared" si="66"/>
        <v/>
      </c>
      <c r="L1326" s="21" t="e">
        <f ca="1">IF(AND(K1326&lt;&gt; "", COUNTIF(SAP!#REF!,K1326)&gt;0),"Matched", "")</f>
        <v>#REF!</v>
      </c>
      <c r="M1326" s="21" t="str">
        <f t="shared" si="67"/>
        <v/>
      </c>
      <c r="N1326" s="21" t="e">
        <f ca="1">IF(AND(M1326&lt;&gt; "", COUNTIF(SAP!#REF!,M1326)&gt;0),"Matched", "")</f>
        <v>#REF!</v>
      </c>
      <c r="O1326" s="21" t="str">
        <f t="shared" si="68"/>
        <v/>
      </c>
      <c r="P1326" s="21" t="e">
        <f ca="1">IF(AND(O1326&lt;&gt; "", COUNTIF(SAP!#REF!,O1326)&gt;0),"Matched", "")</f>
        <v>#REF!</v>
      </c>
      <c r="Q1326" s="21" t="str">
        <f ca="1">IF(OR(D1326="AC",D1326="TR"),"Logic4"&amp;"_"&amp;TEXT(C1326,"dd.mm.yyyy") &amp;"_"&amp; 905157.84,"")</f>
        <v>Logic4_09.04.2020_905157.84</v>
      </c>
      <c r="R1326" s="21" t="e">
        <f ca="1">IF(AND(Q1326&lt;&gt; "", COUNTIF(SAP!#REF!,Q1326)&gt;0),"Matched", "")</f>
        <v>#REF!</v>
      </c>
    </row>
    <row r="1327" spans="1:18" hidden="1">
      <c r="A1327" s="21">
        <v>11563327</v>
      </c>
      <c r="B1327" s="22">
        <v>43930</v>
      </c>
      <c r="C1327" s="22">
        <v>43930</v>
      </c>
      <c r="D1327" s="21" t="s">
        <v>10</v>
      </c>
      <c r="E1327" s="23">
        <v>0</v>
      </c>
      <c r="F1327" s="23">
        <v>0</v>
      </c>
      <c r="G1327" s="23">
        <v>1130</v>
      </c>
      <c r="H1327" s="23">
        <v>11500.2</v>
      </c>
      <c r="I1327" s="21" t="s">
        <v>11</v>
      </c>
      <c r="J1327" s="21" t="s">
        <v>12</v>
      </c>
      <c r="K1327" s="21" t="str">
        <f t="shared" si="66"/>
        <v/>
      </c>
      <c r="L1327" s="21" t="e">
        <f ca="1">IF(AND(K1327&lt;&gt; "", COUNTIF(SAP!#REF!,K1327)&gt;0),"Matched", "")</f>
        <v>#REF!</v>
      </c>
      <c r="M1327" s="21" t="str">
        <f t="shared" si="67"/>
        <v/>
      </c>
      <c r="N1327" s="21" t="e">
        <f ca="1">IF(AND(M1327&lt;&gt; "", COUNTIF(SAP!#REF!,M1327)&gt;0),"Matched", "")</f>
        <v>#REF!</v>
      </c>
      <c r="O1327" s="21" t="str">
        <f t="shared" si="68"/>
        <v/>
      </c>
      <c r="P1327" s="21" t="e">
        <f ca="1">IF(AND(O1327&lt;&gt; "", COUNTIF(SAP!#REF!,O1327)&gt;0),"Matched", "")</f>
        <v>#REF!</v>
      </c>
      <c r="Q1327" s="21" t="str">
        <f ca="1">IF(OR(D1327="AC",D1327="TR"),"Logic4"&amp;"_"&amp;TEXT(C1327,"dd.mm.yyyy") &amp;"_"&amp; 905157.84,"")</f>
        <v>Logic4_09.04.2020_905157.84</v>
      </c>
      <c r="R1327" s="21" t="e">
        <f ca="1">IF(AND(Q1327&lt;&gt; "", COUNTIF(SAP!#REF!,Q1327)&gt;0),"Matched", "")</f>
        <v>#REF!</v>
      </c>
    </row>
    <row r="1328" spans="1:18" hidden="1">
      <c r="A1328" s="21">
        <v>11563327</v>
      </c>
      <c r="B1328" s="22">
        <v>43930</v>
      </c>
      <c r="C1328" s="22">
        <v>43930</v>
      </c>
      <c r="D1328" s="21" t="s">
        <v>10</v>
      </c>
      <c r="E1328" s="23">
        <v>0</v>
      </c>
      <c r="F1328" s="23">
        <v>0</v>
      </c>
      <c r="G1328" s="23">
        <v>1160</v>
      </c>
      <c r="H1328" s="23">
        <v>12660.2</v>
      </c>
      <c r="I1328" s="21" t="s">
        <v>11</v>
      </c>
      <c r="J1328" s="21" t="s">
        <v>12</v>
      </c>
      <c r="K1328" s="21" t="str">
        <f t="shared" si="66"/>
        <v/>
      </c>
      <c r="L1328" s="21" t="e">
        <f ca="1">IF(AND(K1328&lt;&gt; "", COUNTIF(SAP!#REF!,K1328)&gt;0),"Matched", "")</f>
        <v>#REF!</v>
      </c>
      <c r="M1328" s="21" t="str">
        <f t="shared" si="67"/>
        <v/>
      </c>
      <c r="N1328" s="21" t="e">
        <f ca="1">IF(AND(M1328&lt;&gt; "", COUNTIF(SAP!#REF!,M1328)&gt;0),"Matched", "")</f>
        <v>#REF!</v>
      </c>
      <c r="O1328" s="21" t="str">
        <f t="shared" si="68"/>
        <v/>
      </c>
      <c r="P1328" s="21" t="e">
        <f ca="1">IF(AND(O1328&lt;&gt; "", COUNTIF(SAP!#REF!,O1328)&gt;0),"Matched", "")</f>
        <v>#REF!</v>
      </c>
      <c r="Q1328" s="21" t="str">
        <f ca="1">IF(OR(D1328="AC",D1328="TR"),"Logic4"&amp;"_"&amp;TEXT(C1328,"dd.mm.yyyy") &amp;"_"&amp; 905157.84,"")</f>
        <v>Logic4_09.04.2020_905157.84</v>
      </c>
      <c r="R1328" s="21" t="e">
        <f ca="1">IF(AND(Q1328&lt;&gt; "", COUNTIF(SAP!#REF!,Q1328)&gt;0),"Matched", "")</f>
        <v>#REF!</v>
      </c>
    </row>
    <row r="1329" spans="1:18" hidden="1">
      <c r="A1329" s="21">
        <v>11563327</v>
      </c>
      <c r="B1329" s="22">
        <v>43930</v>
      </c>
      <c r="C1329" s="22">
        <v>43930</v>
      </c>
      <c r="D1329" s="21" t="s">
        <v>10</v>
      </c>
      <c r="E1329" s="23">
        <v>0</v>
      </c>
      <c r="F1329" s="23">
        <v>0</v>
      </c>
      <c r="G1329" s="23">
        <v>1190</v>
      </c>
      <c r="H1329" s="23">
        <v>13850.2</v>
      </c>
      <c r="I1329" s="21" t="s">
        <v>11</v>
      </c>
      <c r="J1329" s="21" t="s">
        <v>12</v>
      </c>
      <c r="K1329" s="21" t="str">
        <f t="shared" si="66"/>
        <v/>
      </c>
      <c r="L1329" s="21" t="e">
        <f ca="1">IF(AND(K1329&lt;&gt; "", COUNTIF(SAP!#REF!,K1329)&gt;0),"Matched", "")</f>
        <v>#REF!</v>
      </c>
      <c r="M1329" s="21" t="str">
        <f t="shared" si="67"/>
        <v/>
      </c>
      <c r="N1329" s="21" t="e">
        <f ca="1">IF(AND(M1329&lt;&gt; "", COUNTIF(SAP!#REF!,M1329)&gt;0),"Matched", "")</f>
        <v>#REF!</v>
      </c>
      <c r="O1329" s="21" t="str">
        <f t="shared" si="68"/>
        <v/>
      </c>
      <c r="P1329" s="21" t="e">
        <f ca="1">IF(AND(O1329&lt;&gt; "", COUNTIF(SAP!#REF!,O1329)&gt;0),"Matched", "")</f>
        <v>#REF!</v>
      </c>
      <c r="Q1329" s="21" t="str">
        <f ca="1">IF(OR(D1329="AC",D1329="TR"),"Logic4"&amp;"_"&amp;TEXT(C1329,"dd.mm.yyyy") &amp;"_"&amp; 905157.84,"")</f>
        <v>Logic4_09.04.2020_905157.84</v>
      </c>
      <c r="R1329" s="21" t="e">
        <f ca="1">IF(AND(Q1329&lt;&gt; "", COUNTIF(SAP!#REF!,Q1329)&gt;0),"Matched", "")</f>
        <v>#REF!</v>
      </c>
    </row>
    <row r="1330" spans="1:18" hidden="1">
      <c r="A1330" s="21">
        <v>11563327</v>
      </c>
      <c r="B1330" s="22">
        <v>43930</v>
      </c>
      <c r="C1330" s="22">
        <v>43930</v>
      </c>
      <c r="D1330" s="21" t="s">
        <v>10</v>
      </c>
      <c r="E1330" s="23">
        <v>0</v>
      </c>
      <c r="F1330" s="23">
        <v>0</v>
      </c>
      <c r="G1330" s="23">
        <v>1190</v>
      </c>
      <c r="H1330" s="23">
        <v>15040.2</v>
      </c>
      <c r="I1330" s="21" t="s">
        <v>11</v>
      </c>
      <c r="J1330" s="21" t="s">
        <v>12</v>
      </c>
      <c r="K1330" s="21" t="str">
        <f t="shared" si="66"/>
        <v/>
      </c>
      <c r="L1330" s="21" t="e">
        <f ca="1">IF(AND(K1330&lt;&gt; "", COUNTIF(SAP!#REF!,K1330)&gt;0),"Matched", "")</f>
        <v>#REF!</v>
      </c>
      <c r="M1330" s="21" t="str">
        <f t="shared" si="67"/>
        <v/>
      </c>
      <c r="N1330" s="21" t="e">
        <f ca="1">IF(AND(M1330&lt;&gt; "", COUNTIF(SAP!#REF!,M1330)&gt;0),"Matched", "")</f>
        <v>#REF!</v>
      </c>
      <c r="O1330" s="21" t="str">
        <f t="shared" si="68"/>
        <v/>
      </c>
      <c r="P1330" s="21" t="e">
        <f ca="1">IF(AND(O1330&lt;&gt; "", COUNTIF(SAP!#REF!,O1330)&gt;0),"Matched", "")</f>
        <v>#REF!</v>
      </c>
      <c r="Q1330" s="21" t="str">
        <f ca="1">IF(OR(D1330="AC",D1330="TR"),"Logic4"&amp;"_"&amp;TEXT(C1330,"dd.mm.yyyy") &amp;"_"&amp; 905157.84,"")</f>
        <v>Logic4_09.04.2020_905157.84</v>
      </c>
      <c r="R1330" s="21" t="e">
        <f ca="1">IF(AND(Q1330&lt;&gt; "", COUNTIF(SAP!#REF!,Q1330)&gt;0),"Matched", "")</f>
        <v>#REF!</v>
      </c>
    </row>
    <row r="1331" spans="1:18" hidden="1">
      <c r="A1331" s="21">
        <v>11563327</v>
      </c>
      <c r="B1331" s="22">
        <v>43930</v>
      </c>
      <c r="C1331" s="22">
        <v>43930</v>
      </c>
      <c r="D1331" s="21" t="s">
        <v>10</v>
      </c>
      <c r="E1331" s="23">
        <v>0</v>
      </c>
      <c r="F1331" s="23">
        <v>0</v>
      </c>
      <c r="G1331" s="23">
        <v>1200</v>
      </c>
      <c r="H1331" s="23">
        <v>16240.2</v>
      </c>
      <c r="I1331" s="21" t="s">
        <v>11</v>
      </c>
      <c r="J1331" s="21" t="s">
        <v>12</v>
      </c>
      <c r="K1331" s="21" t="str">
        <f t="shared" si="66"/>
        <v/>
      </c>
      <c r="L1331" s="21" t="e">
        <f ca="1">IF(AND(K1331&lt;&gt; "", COUNTIF(SAP!#REF!,K1331)&gt;0),"Matched", "")</f>
        <v>#REF!</v>
      </c>
      <c r="M1331" s="21" t="str">
        <f t="shared" si="67"/>
        <v/>
      </c>
      <c r="N1331" s="21" t="e">
        <f ca="1">IF(AND(M1331&lt;&gt; "", COUNTIF(SAP!#REF!,M1331)&gt;0),"Matched", "")</f>
        <v>#REF!</v>
      </c>
      <c r="O1331" s="21" t="str">
        <f t="shared" si="68"/>
        <v/>
      </c>
      <c r="P1331" s="21" t="e">
        <f ca="1">IF(AND(O1331&lt;&gt; "", COUNTIF(SAP!#REF!,O1331)&gt;0),"Matched", "")</f>
        <v>#REF!</v>
      </c>
      <c r="Q1331" s="21" t="str">
        <f ca="1">IF(OR(D1331="AC",D1331="TR"),"Logic4"&amp;"_"&amp;TEXT(C1331,"dd.mm.yyyy") &amp;"_"&amp; 905157.84,"")</f>
        <v>Logic4_09.04.2020_905157.84</v>
      </c>
      <c r="R1331" s="21" t="e">
        <f ca="1">IF(AND(Q1331&lt;&gt; "", COUNTIF(SAP!#REF!,Q1331)&gt;0),"Matched", "")</f>
        <v>#REF!</v>
      </c>
    </row>
    <row r="1332" spans="1:18" hidden="1">
      <c r="A1332" s="21">
        <v>11563327</v>
      </c>
      <c r="B1332" s="22">
        <v>43930</v>
      </c>
      <c r="C1332" s="22">
        <v>43930</v>
      </c>
      <c r="D1332" s="21" t="s">
        <v>10</v>
      </c>
      <c r="E1332" s="23">
        <v>0</v>
      </c>
      <c r="F1332" s="23">
        <v>0</v>
      </c>
      <c r="G1332" s="23">
        <v>1220</v>
      </c>
      <c r="H1332" s="23">
        <v>17460.2</v>
      </c>
      <c r="I1332" s="21" t="s">
        <v>11</v>
      </c>
      <c r="J1332" s="21" t="s">
        <v>12</v>
      </c>
      <c r="K1332" s="21" t="str">
        <f t="shared" si="66"/>
        <v/>
      </c>
      <c r="L1332" s="21" t="e">
        <f ca="1">IF(AND(K1332&lt;&gt; "", COUNTIF(SAP!#REF!,K1332)&gt;0),"Matched", "")</f>
        <v>#REF!</v>
      </c>
      <c r="M1332" s="21" t="str">
        <f t="shared" si="67"/>
        <v/>
      </c>
      <c r="N1332" s="21" t="e">
        <f ca="1">IF(AND(M1332&lt;&gt; "", COUNTIF(SAP!#REF!,M1332)&gt;0),"Matched", "")</f>
        <v>#REF!</v>
      </c>
      <c r="O1332" s="21" t="str">
        <f t="shared" si="68"/>
        <v/>
      </c>
      <c r="P1332" s="21" t="e">
        <f ca="1">IF(AND(O1332&lt;&gt; "", COUNTIF(SAP!#REF!,O1332)&gt;0),"Matched", "")</f>
        <v>#REF!</v>
      </c>
      <c r="Q1332" s="21" t="str">
        <f ca="1">IF(OR(D1332="AC",D1332="TR"),"Logic4"&amp;"_"&amp;TEXT(C1332,"dd.mm.yyyy") &amp;"_"&amp; 905157.84,"")</f>
        <v>Logic4_09.04.2020_905157.84</v>
      </c>
      <c r="R1332" s="21" t="e">
        <f ca="1">IF(AND(Q1332&lt;&gt; "", COUNTIF(SAP!#REF!,Q1332)&gt;0),"Matched", "")</f>
        <v>#REF!</v>
      </c>
    </row>
    <row r="1333" spans="1:18" hidden="1">
      <c r="A1333" s="21">
        <v>11563327</v>
      </c>
      <c r="B1333" s="22">
        <v>43930</v>
      </c>
      <c r="C1333" s="22">
        <v>43930</v>
      </c>
      <c r="D1333" s="21" t="s">
        <v>10</v>
      </c>
      <c r="E1333" s="23">
        <v>0</v>
      </c>
      <c r="F1333" s="23">
        <v>0</v>
      </c>
      <c r="G1333" s="23">
        <v>1230</v>
      </c>
      <c r="H1333" s="23">
        <v>18690.2</v>
      </c>
      <c r="I1333" s="21" t="s">
        <v>11</v>
      </c>
      <c r="J1333" s="21" t="s">
        <v>12</v>
      </c>
      <c r="K1333" s="21" t="str">
        <f t="shared" si="66"/>
        <v/>
      </c>
      <c r="L1333" s="21" t="e">
        <f ca="1">IF(AND(K1333&lt;&gt; "", COUNTIF(SAP!#REF!,K1333)&gt;0),"Matched", "")</f>
        <v>#REF!</v>
      </c>
      <c r="M1333" s="21" t="str">
        <f t="shared" si="67"/>
        <v/>
      </c>
      <c r="N1333" s="21" t="e">
        <f ca="1">IF(AND(M1333&lt;&gt; "", COUNTIF(SAP!#REF!,M1333)&gt;0),"Matched", "")</f>
        <v>#REF!</v>
      </c>
      <c r="O1333" s="21" t="str">
        <f t="shared" si="68"/>
        <v/>
      </c>
      <c r="P1333" s="21" t="e">
        <f ca="1">IF(AND(O1333&lt;&gt; "", COUNTIF(SAP!#REF!,O1333)&gt;0),"Matched", "")</f>
        <v>#REF!</v>
      </c>
      <c r="Q1333" s="21" t="str">
        <f ca="1">IF(OR(D1333="AC",D1333="TR"),"Logic4"&amp;"_"&amp;TEXT(C1333,"dd.mm.yyyy") &amp;"_"&amp; 905157.84,"")</f>
        <v>Logic4_09.04.2020_905157.84</v>
      </c>
      <c r="R1333" s="21" t="e">
        <f ca="1">IF(AND(Q1333&lt;&gt; "", COUNTIF(SAP!#REF!,Q1333)&gt;0),"Matched", "")</f>
        <v>#REF!</v>
      </c>
    </row>
    <row r="1334" spans="1:18" hidden="1">
      <c r="A1334" s="21">
        <v>11563327</v>
      </c>
      <c r="B1334" s="22">
        <v>43930</v>
      </c>
      <c r="C1334" s="22">
        <v>43930</v>
      </c>
      <c r="D1334" s="21" t="s">
        <v>10</v>
      </c>
      <c r="E1334" s="23">
        <v>0</v>
      </c>
      <c r="F1334" s="23">
        <v>0</v>
      </c>
      <c r="G1334" s="23">
        <v>1262.2</v>
      </c>
      <c r="H1334" s="23">
        <v>19952.400000000001</v>
      </c>
      <c r="I1334" s="21" t="s">
        <v>11</v>
      </c>
      <c r="J1334" s="21" t="s">
        <v>12</v>
      </c>
      <c r="K1334" s="21" t="str">
        <f t="shared" si="66"/>
        <v/>
      </c>
      <c r="L1334" s="21" t="e">
        <f ca="1">IF(AND(K1334&lt;&gt; "", COUNTIF(SAP!#REF!,K1334)&gt;0),"Matched", "")</f>
        <v>#REF!</v>
      </c>
      <c r="M1334" s="21" t="str">
        <f t="shared" si="67"/>
        <v/>
      </c>
      <c r="N1334" s="21" t="e">
        <f ca="1">IF(AND(M1334&lt;&gt; "", COUNTIF(SAP!#REF!,M1334)&gt;0),"Matched", "")</f>
        <v>#REF!</v>
      </c>
      <c r="O1334" s="21" t="str">
        <f t="shared" si="68"/>
        <v/>
      </c>
      <c r="P1334" s="21" t="e">
        <f ca="1">IF(AND(O1334&lt;&gt; "", COUNTIF(SAP!#REF!,O1334)&gt;0),"Matched", "")</f>
        <v>#REF!</v>
      </c>
      <c r="Q1334" s="21" t="str">
        <f ca="1">IF(OR(D1334="AC",D1334="TR"),"Logic4"&amp;"_"&amp;TEXT(C1334,"dd.mm.yyyy") &amp;"_"&amp; 905157.84,"")</f>
        <v>Logic4_09.04.2020_905157.84</v>
      </c>
      <c r="R1334" s="21" t="e">
        <f ca="1">IF(AND(Q1334&lt;&gt; "", COUNTIF(SAP!#REF!,Q1334)&gt;0),"Matched", "")</f>
        <v>#REF!</v>
      </c>
    </row>
    <row r="1335" spans="1:18" hidden="1">
      <c r="A1335" s="21">
        <v>11563327</v>
      </c>
      <c r="B1335" s="22">
        <v>43930</v>
      </c>
      <c r="C1335" s="22">
        <v>43930</v>
      </c>
      <c r="D1335" s="21" t="s">
        <v>10</v>
      </c>
      <c r="E1335" s="23">
        <v>0</v>
      </c>
      <c r="F1335" s="23">
        <v>0</v>
      </c>
      <c r="G1335" s="23">
        <v>1280.52</v>
      </c>
      <c r="H1335" s="23">
        <v>21232.92</v>
      </c>
      <c r="I1335" s="21" t="s">
        <v>11</v>
      </c>
      <c r="J1335" s="21" t="s">
        <v>12</v>
      </c>
      <c r="K1335" s="21" t="str">
        <f t="shared" si="66"/>
        <v/>
      </c>
      <c r="L1335" s="21" t="e">
        <f ca="1">IF(AND(K1335&lt;&gt; "", COUNTIF(SAP!#REF!,K1335)&gt;0),"Matched", "")</f>
        <v>#REF!</v>
      </c>
      <c r="M1335" s="21" t="str">
        <f t="shared" si="67"/>
        <v/>
      </c>
      <c r="N1335" s="21" t="e">
        <f ca="1">IF(AND(M1335&lt;&gt; "", COUNTIF(SAP!#REF!,M1335)&gt;0),"Matched", "")</f>
        <v>#REF!</v>
      </c>
      <c r="O1335" s="21" t="str">
        <f t="shared" si="68"/>
        <v/>
      </c>
      <c r="P1335" s="21" t="e">
        <f ca="1">IF(AND(O1335&lt;&gt; "", COUNTIF(SAP!#REF!,O1335)&gt;0),"Matched", "")</f>
        <v>#REF!</v>
      </c>
      <c r="Q1335" s="21" t="str">
        <f ca="1">IF(OR(D1335="AC",D1335="TR"),"Logic4"&amp;"_"&amp;TEXT(C1335,"dd.mm.yyyy") &amp;"_"&amp; 905157.84,"")</f>
        <v>Logic4_09.04.2020_905157.84</v>
      </c>
      <c r="R1335" s="21" t="e">
        <f ca="1">IF(AND(Q1335&lt;&gt; "", COUNTIF(SAP!#REF!,Q1335)&gt;0),"Matched", "")</f>
        <v>#REF!</v>
      </c>
    </row>
    <row r="1336" spans="1:18" hidden="1">
      <c r="A1336" s="21">
        <v>11563327</v>
      </c>
      <c r="B1336" s="22">
        <v>43930</v>
      </c>
      <c r="C1336" s="22">
        <v>43930</v>
      </c>
      <c r="D1336" s="21" t="s">
        <v>10</v>
      </c>
      <c r="E1336" s="23">
        <v>0</v>
      </c>
      <c r="F1336" s="23">
        <v>0</v>
      </c>
      <c r="G1336" s="23">
        <v>1300</v>
      </c>
      <c r="H1336" s="23">
        <v>22532.92</v>
      </c>
      <c r="I1336" s="21" t="s">
        <v>11</v>
      </c>
      <c r="J1336" s="21" t="s">
        <v>12</v>
      </c>
      <c r="K1336" s="21" t="str">
        <f t="shared" si="66"/>
        <v/>
      </c>
      <c r="L1336" s="21" t="e">
        <f ca="1">IF(AND(K1336&lt;&gt; "", COUNTIF(SAP!#REF!,K1336)&gt;0),"Matched", "")</f>
        <v>#REF!</v>
      </c>
      <c r="M1336" s="21" t="str">
        <f t="shared" si="67"/>
        <v/>
      </c>
      <c r="N1336" s="21" t="e">
        <f ca="1">IF(AND(M1336&lt;&gt; "", COUNTIF(SAP!#REF!,M1336)&gt;0),"Matched", "")</f>
        <v>#REF!</v>
      </c>
      <c r="O1336" s="21" t="str">
        <f t="shared" si="68"/>
        <v/>
      </c>
      <c r="P1336" s="21" t="e">
        <f ca="1">IF(AND(O1336&lt;&gt; "", COUNTIF(SAP!#REF!,O1336)&gt;0),"Matched", "")</f>
        <v>#REF!</v>
      </c>
      <c r="Q1336" s="21" t="str">
        <f ca="1">IF(OR(D1336="AC",D1336="TR"),"Logic4"&amp;"_"&amp;TEXT(C1336,"dd.mm.yyyy") &amp;"_"&amp; 905157.84,"")</f>
        <v>Logic4_09.04.2020_905157.84</v>
      </c>
      <c r="R1336" s="21" t="e">
        <f ca="1">IF(AND(Q1336&lt;&gt; "", COUNTIF(SAP!#REF!,Q1336)&gt;0),"Matched", "")</f>
        <v>#REF!</v>
      </c>
    </row>
    <row r="1337" spans="1:18" hidden="1">
      <c r="A1337" s="21">
        <v>11563327</v>
      </c>
      <c r="B1337" s="22">
        <v>43930</v>
      </c>
      <c r="C1337" s="22">
        <v>43930</v>
      </c>
      <c r="D1337" s="21" t="s">
        <v>10</v>
      </c>
      <c r="E1337" s="23">
        <v>0</v>
      </c>
      <c r="F1337" s="23">
        <v>0</v>
      </c>
      <c r="G1337" s="23">
        <v>1350</v>
      </c>
      <c r="H1337" s="23">
        <v>23882.92</v>
      </c>
      <c r="I1337" s="21" t="s">
        <v>11</v>
      </c>
      <c r="J1337" s="21" t="s">
        <v>12</v>
      </c>
      <c r="K1337" s="21" t="str">
        <f t="shared" si="66"/>
        <v/>
      </c>
      <c r="L1337" s="21" t="e">
        <f ca="1">IF(AND(K1337&lt;&gt; "", COUNTIF(SAP!#REF!,K1337)&gt;0),"Matched", "")</f>
        <v>#REF!</v>
      </c>
      <c r="M1337" s="21" t="str">
        <f t="shared" si="67"/>
        <v/>
      </c>
      <c r="N1337" s="21" t="e">
        <f ca="1">IF(AND(M1337&lt;&gt; "", COUNTIF(SAP!#REF!,M1337)&gt;0),"Matched", "")</f>
        <v>#REF!</v>
      </c>
      <c r="O1337" s="21" t="str">
        <f t="shared" si="68"/>
        <v/>
      </c>
      <c r="P1337" s="21" t="e">
        <f ca="1">IF(AND(O1337&lt;&gt; "", COUNTIF(SAP!#REF!,O1337)&gt;0),"Matched", "")</f>
        <v>#REF!</v>
      </c>
      <c r="Q1337" s="21" t="str">
        <f ca="1">IF(OR(D1337="AC",D1337="TR"),"Logic4"&amp;"_"&amp;TEXT(C1337,"dd.mm.yyyy") &amp;"_"&amp; 905157.84,"")</f>
        <v>Logic4_09.04.2020_905157.84</v>
      </c>
      <c r="R1337" s="21" t="e">
        <f ca="1">IF(AND(Q1337&lt;&gt; "", COUNTIF(SAP!#REF!,Q1337)&gt;0),"Matched", "")</f>
        <v>#REF!</v>
      </c>
    </row>
    <row r="1338" spans="1:18" hidden="1">
      <c r="A1338" s="21">
        <v>11563327</v>
      </c>
      <c r="B1338" s="22">
        <v>43930</v>
      </c>
      <c r="C1338" s="22">
        <v>43930</v>
      </c>
      <c r="D1338" s="21" t="s">
        <v>10</v>
      </c>
      <c r="E1338" s="23">
        <v>0</v>
      </c>
      <c r="F1338" s="23">
        <v>0</v>
      </c>
      <c r="G1338" s="23">
        <v>1390</v>
      </c>
      <c r="H1338" s="23">
        <v>25272.92</v>
      </c>
      <c r="I1338" s="21" t="s">
        <v>11</v>
      </c>
      <c r="J1338" s="21" t="s">
        <v>12</v>
      </c>
      <c r="K1338" s="21" t="str">
        <f t="shared" si="66"/>
        <v/>
      </c>
      <c r="L1338" s="21" t="e">
        <f ca="1">IF(AND(K1338&lt;&gt; "", COUNTIF(SAP!#REF!,K1338)&gt;0),"Matched", "")</f>
        <v>#REF!</v>
      </c>
      <c r="M1338" s="21" t="str">
        <f t="shared" si="67"/>
        <v/>
      </c>
      <c r="N1338" s="21" t="e">
        <f ca="1">IF(AND(M1338&lt;&gt; "", COUNTIF(SAP!#REF!,M1338)&gt;0),"Matched", "")</f>
        <v>#REF!</v>
      </c>
      <c r="O1338" s="21" t="str">
        <f t="shared" si="68"/>
        <v/>
      </c>
      <c r="P1338" s="21" t="e">
        <f ca="1">IF(AND(O1338&lt;&gt; "", COUNTIF(SAP!#REF!,O1338)&gt;0),"Matched", "")</f>
        <v>#REF!</v>
      </c>
      <c r="Q1338" s="21" t="str">
        <f ca="1">IF(OR(D1338="AC",D1338="TR"),"Logic4"&amp;"_"&amp;TEXT(C1338,"dd.mm.yyyy") &amp;"_"&amp; 905157.84,"")</f>
        <v>Logic4_09.04.2020_905157.84</v>
      </c>
      <c r="R1338" s="21" t="e">
        <f ca="1">IF(AND(Q1338&lt;&gt; "", COUNTIF(SAP!#REF!,Q1338)&gt;0),"Matched", "")</f>
        <v>#REF!</v>
      </c>
    </row>
    <row r="1339" spans="1:18" hidden="1">
      <c r="A1339" s="21">
        <v>11563327</v>
      </c>
      <c r="B1339" s="22">
        <v>43930</v>
      </c>
      <c r="C1339" s="22">
        <v>43930</v>
      </c>
      <c r="D1339" s="21" t="s">
        <v>10</v>
      </c>
      <c r="E1339" s="23">
        <v>0</v>
      </c>
      <c r="F1339" s="23">
        <v>0</v>
      </c>
      <c r="G1339" s="23">
        <v>1400</v>
      </c>
      <c r="H1339" s="23">
        <v>26672.92</v>
      </c>
      <c r="I1339" s="21" t="s">
        <v>11</v>
      </c>
      <c r="J1339" s="21" t="s">
        <v>12</v>
      </c>
      <c r="K1339" s="21" t="str">
        <f t="shared" si="66"/>
        <v/>
      </c>
      <c r="L1339" s="21" t="e">
        <f ca="1">IF(AND(K1339&lt;&gt; "", COUNTIF(SAP!#REF!,K1339)&gt;0),"Matched", "")</f>
        <v>#REF!</v>
      </c>
      <c r="M1339" s="21" t="str">
        <f t="shared" si="67"/>
        <v/>
      </c>
      <c r="N1339" s="21" t="e">
        <f ca="1">IF(AND(M1339&lt;&gt; "", COUNTIF(SAP!#REF!,M1339)&gt;0),"Matched", "")</f>
        <v>#REF!</v>
      </c>
      <c r="O1339" s="21" t="str">
        <f t="shared" si="68"/>
        <v/>
      </c>
      <c r="P1339" s="21" t="e">
        <f ca="1">IF(AND(O1339&lt;&gt; "", COUNTIF(SAP!#REF!,O1339)&gt;0),"Matched", "")</f>
        <v>#REF!</v>
      </c>
      <c r="Q1339" s="21" t="str">
        <f ca="1">IF(OR(D1339="AC",D1339="TR"),"Logic4"&amp;"_"&amp;TEXT(C1339,"dd.mm.yyyy") &amp;"_"&amp; 905157.84,"")</f>
        <v>Logic4_09.04.2020_905157.84</v>
      </c>
      <c r="R1339" s="21" t="e">
        <f ca="1">IF(AND(Q1339&lt;&gt; "", COUNTIF(SAP!#REF!,Q1339)&gt;0),"Matched", "")</f>
        <v>#REF!</v>
      </c>
    </row>
    <row r="1340" spans="1:18" hidden="1">
      <c r="A1340" s="21">
        <v>11563327</v>
      </c>
      <c r="B1340" s="22">
        <v>43930</v>
      </c>
      <c r="C1340" s="22">
        <v>43930</v>
      </c>
      <c r="D1340" s="21" t="s">
        <v>10</v>
      </c>
      <c r="E1340" s="23">
        <v>0</v>
      </c>
      <c r="F1340" s="23">
        <v>0</v>
      </c>
      <c r="G1340" s="23">
        <v>1530</v>
      </c>
      <c r="H1340" s="23">
        <v>28202.92</v>
      </c>
      <c r="I1340" s="21" t="s">
        <v>11</v>
      </c>
      <c r="J1340" s="21" t="s">
        <v>12</v>
      </c>
      <c r="K1340" s="21" t="str">
        <f t="shared" si="66"/>
        <v/>
      </c>
      <c r="L1340" s="21" t="e">
        <f ca="1">IF(AND(K1340&lt;&gt; "", COUNTIF(SAP!#REF!,K1340)&gt;0),"Matched", "")</f>
        <v>#REF!</v>
      </c>
      <c r="M1340" s="21" t="str">
        <f t="shared" si="67"/>
        <v/>
      </c>
      <c r="N1340" s="21" t="e">
        <f ca="1">IF(AND(M1340&lt;&gt; "", COUNTIF(SAP!#REF!,M1340)&gt;0),"Matched", "")</f>
        <v>#REF!</v>
      </c>
      <c r="O1340" s="21" t="str">
        <f t="shared" si="68"/>
        <v/>
      </c>
      <c r="P1340" s="21" t="e">
        <f ca="1">IF(AND(O1340&lt;&gt; "", COUNTIF(SAP!#REF!,O1340)&gt;0),"Matched", "")</f>
        <v>#REF!</v>
      </c>
      <c r="Q1340" s="21" t="str">
        <f ca="1">IF(OR(D1340="AC",D1340="TR"),"Logic4"&amp;"_"&amp;TEXT(C1340,"dd.mm.yyyy") &amp;"_"&amp; 905157.84,"")</f>
        <v>Logic4_09.04.2020_905157.84</v>
      </c>
      <c r="R1340" s="21" t="e">
        <f ca="1">IF(AND(Q1340&lt;&gt; "", COUNTIF(SAP!#REF!,Q1340)&gt;0),"Matched", "")</f>
        <v>#REF!</v>
      </c>
    </row>
    <row r="1341" spans="1:18" hidden="1">
      <c r="A1341" s="21">
        <v>11563327</v>
      </c>
      <c r="B1341" s="22">
        <v>43930</v>
      </c>
      <c r="C1341" s="22">
        <v>43930</v>
      </c>
      <c r="D1341" s="21" t="s">
        <v>10</v>
      </c>
      <c r="E1341" s="23">
        <v>0</v>
      </c>
      <c r="F1341" s="23">
        <v>0</v>
      </c>
      <c r="G1341" s="23">
        <v>1586.8</v>
      </c>
      <c r="H1341" s="23">
        <v>29789.72</v>
      </c>
      <c r="I1341" s="21" t="s">
        <v>11</v>
      </c>
      <c r="J1341" s="21" t="s">
        <v>12</v>
      </c>
      <c r="K1341" s="21" t="str">
        <f t="shared" si="66"/>
        <v/>
      </c>
      <c r="L1341" s="21" t="e">
        <f ca="1">IF(AND(K1341&lt;&gt; "", COUNTIF(SAP!#REF!,K1341)&gt;0),"Matched", "")</f>
        <v>#REF!</v>
      </c>
      <c r="M1341" s="21" t="str">
        <f t="shared" si="67"/>
        <v/>
      </c>
      <c r="N1341" s="21" t="e">
        <f ca="1">IF(AND(M1341&lt;&gt; "", COUNTIF(SAP!#REF!,M1341)&gt;0),"Matched", "")</f>
        <v>#REF!</v>
      </c>
      <c r="O1341" s="21" t="str">
        <f t="shared" si="68"/>
        <v/>
      </c>
      <c r="P1341" s="21" t="e">
        <f ca="1">IF(AND(O1341&lt;&gt; "", COUNTIF(SAP!#REF!,O1341)&gt;0),"Matched", "")</f>
        <v>#REF!</v>
      </c>
      <c r="Q1341" s="21" t="str">
        <f ca="1">IF(OR(D1341="AC",D1341="TR"),"Logic4"&amp;"_"&amp;TEXT(C1341,"dd.mm.yyyy") &amp;"_"&amp; 905157.84,"")</f>
        <v>Logic4_09.04.2020_905157.84</v>
      </c>
      <c r="R1341" s="21" t="e">
        <f ca="1">IF(AND(Q1341&lt;&gt; "", COUNTIF(SAP!#REF!,Q1341)&gt;0),"Matched", "")</f>
        <v>#REF!</v>
      </c>
    </row>
    <row r="1342" spans="1:18" hidden="1">
      <c r="A1342" s="21">
        <v>11563327</v>
      </c>
      <c r="B1342" s="22">
        <v>43930</v>
      </c>
      <c r="C1342" s="22">
        <v>43930</v>
      </c>
      <c r="D1342" s="21" t="s">
        <v>10</v>
      </c>
      <c r="E1342" s="23">
        <v>0</v>
      </c>
      <c r="F1342" s="23">
        <v>0</v>
      </c>
      <c r="G1342" s="23">
        <v>1656.52</v>
      </c>
      <c r="H1342" s="23">
        <v>31446.240000000002</v>
      </c>
      <c r="I1342" s="21" t="s">
        <v>11</v>
      </c>
      <c r="J1342" s="21" t="s">
        <v>12</v>
      </c>
      <c r="K1342" s="21" t="str">
        <f t="shared" si="66"/>
        <v/>
      </c>
      <c r="L1342" s="21" t="e">
        <f ca="1">IF(AND(K1342&lt;&gt; "", COUNTIF(SAP!#REF!,K1342)&gt;0),"Matched", "")</f>
        <v>#REF!</v>
      </c>
      <c r="M1342" s="21" t="str">
        <f t="shared" si="67"/>
        <v/>
      </c>
      <c r="N1342" s="21" t="e">
        <f ca="1">IF(AND(M1342&lt;&gt; "", COUNTIF(SAP!#REF!,M1342)&gt;0),"Matched", "")</f>
        <v>#REF!</v>
      </c>
      <c r="O1342" s="21" t="str">
        <f t="shared" si="68"/>
        <v/>
      </c>
      <c r="P1342" s="21" t="e">
        <f ca="1">IF(AND(O1342&lt;&gt; "", COUNTIF(SAP!#REF!,O1342)&gt;0),"Matched", "")</f>
        <v>#REF!</v>
      </c>
      <c r="Q1342" s="21" t="str">
        <f ca="1">IF(OR(D1342="AC",D1342="TR"),"Logic4"&amp;"_"&amp;TEXT(C1342,"dd.mm.yyyy") &amp;"_"&amp; 905157.84,"")</f>
        <v>Logic4_09.04.2020_905157.84</v>
      </c>
      <c r="R1342" s="21" t="e">
        <f ca="1">IF(AND(Q1342&lt;&gt; "", COUNTIF(SAP!#REF!,Q1342)&gt;0),"Matched", "")</f>
        <v>#REF!</v>
      </c>
    </row>
    <row r="1343" spans="1:18" hidden="1">
      <c r="A1343" s="21">
        <v>11563327</v>
      </c>
      <c r="B1343" s="22">
        <v>43930</v>
      </c>
      <c r="C1343" s="22">
        <v>43930</v>
      </c>
      <c r="D1343" s="21" t="s">
        <v>10</v>
      </c>
      <c r="E1343" s="23">
        <v>0</v>
      </c>
      <c r="F1343" s="23">
        <v>0</v>
      </c>
      <c r="G1343" s="23">
        <v>1730</v>
      </c>
      <c r="H1343" s="23">
        <v>33176.239999999998</v>
      </c>
      <c r="I1343" s="21" t="s">
        <v>11</v>
      </c>
      <c r="J1343" s="21" t="s">
        <v>12</v>
      </c>
      <c r="K1343" s="21" t="str">
        <f t="shared" si="66"/>
        <v/>
      </c>
      <c r="L1343" s="21" t="e">
        <f ca="1">IF(AND(K1343&lt;&gt; "", COUNTIF(SAP!#REF!,K1343)&gt;0),"Matched", "")</f>
        <v>#REF!</v>
      </c>
      <c r="M1343" s="21" t="str">
        <f t="shared" si="67"/>
        <v/>
      </c>
      <c r="N1343" s="21" t="e">
        <f ca="1">IF(AND(M1343&lt;&gt; "", COUNTIF(SAP!#REF!,M1343)&gt;0),"Matched", "")</f>
        <v>#REF!</v>
      </c>
      <c r="O1343" s="21" t="str">
        <f t="shared" si="68"/>
        <v/>
      </c>
      <c r="P1343" s="21" t="e">
        <f ca="1">IF(AND(O1343&lt;&gt; "", COUNTIF(SAP!#REF!,O1343)&gt;0),"Matched", "")</f>
        <v>#REF!</v>
      </c>
      <c r="Q1343" s="21" t="str">
        <f ca="1">IF(OR(D1343="AC",D1343="TR"),"Logic4"&amp;"_"&amp;TEXT(C1343,"dd.mm.yyyy") &amp;"_"&amp; 905157.84,"")</f>
        <v>Logic4_09.04.2020_905157.84</v>
      </c>
      <c r="R1343" s="21" t="e">
        <f ca="1">IF(AND(Q1343&lt;&gt; "", COUNTIF(SAP!#REF!,Q1343)&gt;0),"Matched", "")</f>
        <v>#REF!</v>
      </c>
    </row>
    <row r="1344" spans="1:18" hidden="1">
      <c r="A1344" s="21">
        <v>11563327</v>
      </c>
      <c r="B1344" s="22">
        <v>43930</v>
      </c>
      <c r="C1344" s="22">
        <v>43930</v>
      </c>
      <c r="D1344" s="21" t="s">
        <v>10</v>
      </c>
      <c r="E1344" s="23">
        <v>0</v>
      </c>
      <c r="F1344" s="23">
        <v>0</v>
      </c>
      <c r="G1344" s="23">
        <v>1760</v>
      </c>
      <c r="H1344" s="23">
        <v>34936.239999999998</v>
      </c>
      <c r="I1344" s="21" t="s">
        <v>11</v>
      </c>
      <c r="J1344" s="21" t="s">
        <v>12</v>
      </c>
      <c r="K1344" s="21" t="str">
        <f t="shared" si="66"/>
        <v/>
      </c>
      <c r="L1344" s="21" t="e">
        <f ca="1">IF(AND(K1344&lt;&gt; "", COUNTIF(SAP!#REF!,K1344)&gt;0),"Matched", "")</f>
        <v>#REF!</v>
      </c>
      <c r="M1344" s="21" t="str">
        <f t="shared" si="67"/>
        <v/>
      </c>
      <c r="N1344" s="21" t="e">
        <f ca="1">IF(AND(M1344&lt;&gt; "", COUNTIF(SAP!#REF!,M1344)&gt;0),"Matched", "")</f>
        <v>#REF!</v>
      </c>
      <c r="O1344" s="21" t="str">
        <f t="shared" si="68"/>
        <v/>
      </c>
      <c r="P1344" s="21" t="e">
        <f ca="1">IF(AND(O1344&lt;&gt; "", COUNTIF(SAP!#REF!,O1344)&gt;0),"Matched", "")</f>
        <v>#REF!</v>
      </c>
      <c r="Q1344" s="21" t="str">
        <f ca="1">IF(OR(D1344="AC",D1344="TR"),"Logic4"&amp;"_"&amp;TEXT(C1344,"dd.mm.yyyy") &amp;"_"&amp; 905157.84,"")</f>
        <v>Logic4_09.04.2020_905157.84</v>
      </c>
      <c r="R1344" s="21" t="e">
        <f ca="1">IF(AND(Q1344&lt;&gt; "", COUNTIF(SAP!#REF!,Q1344)&gt;0),"Matched", "")</f>
        <v>#REF!</v>
      </c>
    </row>
    <row r="1345" spans="1:18" hidden="1">
      <c r="A1345" s="21">
        <v>11563327</v>
      </c>
      <c r="B1345" s="22">
        <v>43930</v>
      </c>
      <c r="C1345" s="22">
        <v>43930</v>
      </c>
      <c r="D1345" s="21" t="s">
        <v>10</v>
      </c>
      <c r="E1345" s="23">
        <v>0</v>
      </c>
      <c r="F1345" s="23">
        <v>0</v>
      </c>
      <c r="G1345" s="23">
        <v>1780</v>
      </c>
      <c r="H1345" s="23">
        <v>36716.239999999998</v>
      </c>
      <c r="I1345" s="21" t="s">
        <v>11</v>
      </c>
      <c r="J1345" s="21" t="s">
        <v>12</v>
      </c>
      <c r="K1345" s="21" t="str">
        <f t="shared" si="66"/>
        <v/>
      </c>
      <c r="L1345" s="21" t="e">
        <f ca="1">IF(AND(K1345&lt;&gt; "", COUNTIF(SAP!#REF!,K1345)&gt;0),"Matched", "")</f>
        <v>#REF!</v>
      </c>
      <c r="M1345" s="21" t="str">
        <f t="shared" si="67"/>
        <v/>
      </c>
      <c r="N1345" s="21" t="e">
        <f ca="1">IF(AND(M1345&lt;&gt; "", COUNTIF(SAP!#REF!,M1345)&gt;0),"Matched", "")</f>
        <v>#REF!</v>
      </c>
      <c r="O1345" s="21" t="str">
        <f t="shared" si="68"/>
        <v/>
      </c>
      <c r="P1345" s="21" t="e">
        <f ca="1">IF(AND(O1345&lt;&gt; "", COUNTIF(SAP!#REF!,O1345)&gt;0),"Matched", "")</f>
        <v>#REF!</v>
      </c>
      <c r="Q1345" s="21" t="str">
        <f ca="1">IF(OR(D1345="AC",D1345="TR"),"Logic4"&amp;"_"&amp;TEXT(C1345,"dd.mm.yyyy") &amp;"_"&amp; 905157.84,"")</f>
        <v>Logic4_09.04.2020_905157.84</v>
      </c>
      <c r="R1345" s="21" t="e">
        <f ca="1">IF(AND(Q1345&lt;&gt; "", COUNTIF(SAP!#REF!,Q1345)&gt;0),"Matched", "")</f>
        <v>#REF!</v>
      </c>
    </row>
    <row r="1346" spans="1:18" hidden="1">
      <c r="A1346" s="21">
        <v>11563327</v>
      </c>
      <c r="B1346" s="22">
        <v>43930</v>
      </c>
      <c r="C1346" s="22">
        <v>43930</v>
      </c>
      <c r="D1346" s="21" t="s">
        <v>10</v>
      </c>
      <c r="E1346" s="23">
        <v>0</v>
      </c>
      <c r="F1346" s="23">
        <v>0</v>
      </c>
      <c r="G1346" s="23">
        <v>1800</v>
      </c>
      <c r="H1346" s="23">
        <v>38516.239999999998</v>
      </c>
      <c r="I1346" s="21" t="s">
        <v>11</v>
      </c>
      <c r="J1346" s="21" t="s">
        <v>12</v>
      </c>
      <c r="K1346" s="21" t="str">
        <f t="shared" si="66"/>
        <v/>
      </c>
      <c r="L1346" s="21" t="e">
        <f ca="1">IF(AND(K1346&lt;&gt; "", COUNTIF(SAP!#REF!,K1346)&gt;0),"Matched", "")</f>
        <v>#REF!</v>
      </c>
      <c r="M1346" s="21" t="str">
        <f t="shared" si="67"/>
        <v/>
      </c>
      <c r="N1346" s="21" t="e">
        <f ca="1">IF(AND(M1346&lt;&gt; "", COUNTIF(SAP!#REF!,M1346)&gt;0),"Matched", "")</f>
        <v>#REF!</v>
      </c>
      <c r="O1346" s="21" t="str">
        <f t="shared" si="68"/>
        <v/>
      </c>
      <c r="P1346" s="21" t="e">
        <f ca="1">IF(AND(O1346&lt;&gt; "", COUNTIF(SAP!#REF!,O1346)&gt;0),"Matched", "")</f>
        <v>#REF!</v>
      </c>
      <c r="Q1346" s="21" t="str">
        <f ca="1">IF(OR(D1346="AC",D1346="TR"),"Logic4"&amp;"_"&amp;TEXT(C1346,"dd.mm.yyyy") &amp;"_"&amp; 905157.84,"")</f>
        <v>Logic4_09.04.2020_905157.84</v>
      </c>
      <c r="R1346" s="21" t="e">
        <f ca="1">IF(AND(Q1346&lt;&gt; "", COUNTIF(SAP!#REF!,Q1346)&gt;0),"Matched", "")</f>
        <v>#REF!</v>
      </c>
    </row>
    <row r="1347" spans="1:18" hidden="1">
      <c r="A1347" s="21">
        <v>11563327</v>
      </c>
      <c r="B1347" s="22">
        <v>43930</v>
      </c>
      <c r="C1347" s="22">
        <v>43930</v>
      </c>
      <c r="D1347" s="21" t="s">
        <v>10</v>
      </c>
      <c r="E1347" s="23">
        <v>0</v>
      </c>
      <c r="F1347" s="23">
        <v>0</v>
      </c>
      <c r="G1347" s="23">
        <v>1830</v>
      </c>
      <c r="H1347" s="23">
        <v>40346.239999999998</v>
      </c>
      <c r="I1347" s="21" t="s">
        <v>11</v>
      </c>
      <c r="J1347" s="21" t="s">
        <v>12</v>
      </c>
      <c r="K1347" s="21" t="str">
        <f t="shared" ref="K1347:K1410" si="69">IF(D1347="TF","Logic1"&amp;"_"&amp;TEXT(C1347, "mm") &amp;"_"&amp; F1347,"")</f>
        <v/>
      </c>
      <c r="L1347" s="21" t="e">
        <f ca="1">IF(AND(K1347&lt;&gt; "", COUNTIF(SAP!#REF!,K1347)&gt;0),"Matched", "")</f>
        <v>#REF!</v>
      </c>
      <c r="M1347" s="21" t="str">
        <f t="shared" si="67"/>
        <v/>
      </c>
      <c r="N1347" s="21" t="e">
        <f ca="1">IF(AND(M1347&lt;&gt; "", COUNTIF(SAP!#REF!,M1347)&gt;0),"Matched", "")</f>
        <v>#REF!</v>
      </c>
      <c r="O1347" s="21" t="str">
        <f t="shared" si="68"/>
        <v/>
      </c>
      <c r="P1347" s="21" t="e">
        <f ca="1">IF(AND(O1347&lt;&gt; "", COUNTIF(SAP!#REF!,O1347)&gt;0),"Matched", "")</f>
        <v>#REF!</v>
      </c>
      <c r="Q1347" s="21" t="str">
        <f ca="1">IF(OR(D1347="AC",D1347="TR"),"Logic4"&amp;"_"&amp;TEXT(C1347,"dd.mm.yyyy") &amp;"_"&amp; 905157.84,"")</f>
        <v>Logic4_09.04.2020_905157.84</v>
      </c>
      <c r="R1347" s="21" t="e">
        <f ca="1">IF(AND(Q1347&lt;&gt; "", COUNTIF(SAP!#REF!,Q1347)&gt;0),"Matched", "")</f>
        <v>#REF!</v>
      </c>
    </row>
    <row r="1348" spans="1:18" hidden="1">
      <c r="A1348" s="21">
        <v>11563327</v>
      </c>
      <c r="B1348" s="22">
        <v>43930</v>
      </c>
      <c r="C1348" s="22">
        <v>43930</v>
      </c>
      <c r="D1348" s="21" t="s">
        <v>10</v>
      </c>
      <c r="E1348" s="23">
        <v>0</v>
      </c>
      <c r="F1348" s="23">
        <v>0</v>
      </c>
      <c r="G1348" s="23">
        <v>1844.4</v>
      </c>
      <c r="H1348" s="23">
        <v>42190.64</v>
      </c>
      <c r="I1348" s="21" t="s">
        <v>11</v>
      </c>
      <c r="J1348" s="21" t="s">
        <v>12</v>
      </c>
      <c r="K1348" s="21" t="str">
        <f t="shared" si="69"/>
        <v/>
      </c>
      <c r="L1348" s="21" t="e">
        <f ca="1">IF(AND(K1348&lt;&gt; "", COUNTIF(SAP!#REF!,K1348)&gt;0),"Matched", "")</f>
        <v>#REF!</v>
      </c>
      <c r="M1348" s="21" t="str">
        <f t="shared" si="67"/>
        <v/>
      </c>
      <c r="N1348" s="21" t="e">
        <f ca="1">IF(AND(M1348&lt;&gt; "", COUNTIF(SAP!#REF!,M1348)&gt;0),"Matched", "")</f>
        <v>#REF!</v>
      </c>
      <c r="O1348" s="21" t="str">
        <f t="shared" si="68"/>
        <v/>
      </c>
      <c r="P1348" s="21" t="e">
        <f ca="1">IF(AND(O1348&lt;&gt; "", COUNTIF(SAP!#REF!,O1348)&gt;0),"Matched", "")</f>
        <v>#REF!</v>
      </c>
      <c r="Q1348" s="21" t="str">
        <f ca="1">IF(OR(D1348="AC",D1348="TR"),"Logic4"&amp;"_"&amp;TEXT(C1348,"dd.mm.yyyy") &amp;"_"&amp; 905157.84,"")</f>
        <v>Logic4_09.04.2020_905157.84</v>
      </c>
      <c r="R1348" s="21" t="e">
        <f ca="1">IF(AND(Q1348&lt;&gt; "", COUNTIF(SAP!#REF!,Q1348)&gt;0),"Matched", "")</f>
        <v>#REF!</v>
      </c>
    </row>
    <row r="1349" spans="1:18" hidden="1">
      <c r="A1349" s="21">
        <v>11563327</v>
      </c>
      <c r="B1349" s="22">
        <v>43930</v>
      </c>
      <c r="C1349" s="22">
        <v>43930</v>
      </c>
      <c r="D1349" s="21" t="s">
        <v>10</v>
      </c>
      <c r="E1349" s="23">
        <v>0</v>
      </c>
      <c r="F1349" s="23">
        <v>0</v>
      </c>
      <c r="G1349" s="23">
        <v>1895</v>
      </c>
      <c r="H1349" s="23">
        <v>44085.64</v>
      </c>
      <c r="I1349" s="21" t="s">
        <v>11</v>
      </c>
      <c r="J1349" s="21" t="s">
        <v>12</v>
      </c>
      <c r="K1349" s="21" t="str">
        <f t="shared" si="69"/>
        <v/>
      </c>
      <c r="L1349" s="21" t="e">
        <f ca="1">IF(AND(K1349&lt;&gt; "", COUNTIF(SAP!#REF!,K1349)&gt;0),"Matched", "")</f>
        <v>#REF!</v>
      </c>
      <c r="M1349" s="21" t="str">
        <f t="shared" si="67"/>
        <v/>
      </c>
      <c r="N1349" s="21" t="e">
        <f ca="1">IF(AND(M1349&lt;&gt; "", COUNTIF(SAP!#REF!,M1349)&gt;0),"Matched", "")</f>
        <v>#REF!</v>
      </c>
      <c r="O1349" s="21" t="str">
        <f t="shared" si="68"/>
        <v/>
      </c>
      <c r="P1349" s="21" t="e">
        <f ca="1">IF(AND(O1349&lt;&gt; "", COUNTIF(SAP!#REF!,O1349)&gt;0),"Matched", "")</f>
        <v>#REF!</v>
      </c>
      <c r="Q1349" s="21" t="str">
        <f ca="1">IF(OR(D1349="AC",D1349="TR"),"Logic4"&amp;"_"&amp;TEXT(C1349,"dd.mm.yyyy") &amp;"_"&amp; 905157.84,"")</f>
        <v>Logic4_09.04.2020_905157.84</v>
      </c>
      <c r="R1349" s="21" t="e">
        <f ca="1">IF(AND(Q1349&lt;&gt; "", COUNTIF(SAP!#REF!,Q1349)&gt;0),"Matched", "")</f>
        <v>#REF!</v>
      </c>
    </row>
    <row r="1350" spans="1:18" hidden="1">
      <c r="A1350" s="21">
        <v>11563327</v>
      </c>
      <c r="B1350" s="22">
        <v>43930</v>
      </c>
      <c r="C1350" s="22">
        <v>43930</v>
      </c>
      <c r="D1350" s="21" t="s">
        <v>10</v>
      </c>
      <c r="E1350" s="23">
        <v>0</v>
      </c>
      <c r="F1350" s="23">
        <v>0</v>
      </c>
      <c r="G1350" s="23">
        <v>2009</v>
      </c>
      <c r="H1350" s="23">
        <v>46094.64</v>
      </c>
      <c r="I1350" s="21" t="s">
        <v>11</v>
      </c>
      <c r="J1350" s="21" t="s">
        <v>12</v>
      </c>
      <c r="K1350" s="21" t="str">
        <f t="shared" si="69"/>
        <v/>
      </c>
      <c r="L1350" s="21" t="e">
        <f ca="1">IF(AND(K1350&lt;&gt; "", COUNTIF(SAP!#REF!,K1350)&gt;0),"Matched", "")</f>
        <v>#REF!</v>
      </c>
      <c r="M1350" s="21" t="str">
        <f t="shared" si="67"/>
        <v/>
      </c>
      <c r="N1350" s="21" t="e">
        <f ca="1">IF(AND(M1350&lt;&gt; "", COUNTIF(SAP!#REF!,M1350)&gt;0),"Matched", "")</f>
        <v>#REF!</v>
      </c>
      <c r="O1350" s="21" t="str">
        <f t="shared" si="68"/>
        <v/>
      </c>
      <c r="P1350" s="21" t="e">
        <f ca="1">IF(AND(O1350&lt;&gt; "", COUNTIF(SAP!#REF!,O1350)&gt;0),"Matched", "")</f>
        <v>#REF!</v>
      </c>
      <c r="Q1350" s="21" t="str">
        <f ca="1">IF(OR(D1350="AC",D1350="TR"),"Logic4"&amp;"_"&amp;TEXT(C1350,"dd.mm.yyyy") &amp;"_"&amp; 905157.84,"")</f>
        <v>Logic4_09.04.2020_905157.84</v>
      </c>
      <c r="R1350" s="21" t="e">
        <f ca="1">IF(AND(Q1350&lt;&gt; "", COUNTIF(SAP!#REF!,Q1350)&gt;0),"Matched", "")</f>
        <v>#REF!</v>
      </c>
    </row>
    <row r="1351" spans="1:18" hidden="1">
      <c r="A1351" s="21">
        <v>11563327</v>
      </c>
      <c r="B1351" s="22">
        <v>43930</v>
      </c>
      <c r="C1351" s="22">
        <v>43930</v>
      </c>
      <c r="D1351" s="21" t="s">
        <v>10</v>
      </c>
      <c r="E1351" s="23">
        <v>0</v>
      </c>
      <c r="F1351" s="23">
        <v>0</v>
      </c>
      <c r="G1351" s="23">
        <v>2016.2</v>
      </c>
      <c r="H1351" s="23">
        <v>48110.84</v>
      </c>
      <c r="I1351" s="21" t="s">
        <v>11</v>
      </c>
      <c r="J1351" s="21" t="s">
        <v>12</v>
      </c>
      <c r="K1351" s="21" t="str">
        <f t="shared" si="69"/>
        <v/>
      </c>
      <c r="L1351" s="21" t="e">
        <f ca="1">IF(AND(K1351&lt;&gt; "", COUNTIF(SAP!#REF!,K1351)&gt;0),"Matched", "")</f>
        <v>#REF!</v>
      </c>
      <c r="M1351" s="21" t="str">
        <f t="shared" si="67"/>
        <v/>
      </c>
      <c r="N1351" s="21" t="e">
        <f ca="1">IF(AND(M1351&lt;&gt; "", COUNTIF(SAP!#REF!,M1351)&gt;0),"Matched", "")</f>
        <v>#REF!</v>
      </c>
      <c r="O1351" s="21" t="str">
        <f t="shared" si="68"/>
        <v/>
      </c>
      <c r="P1351" s="21" t="e">
        <f ca="1">IF(AND(O1351&lt;&gt; "", COUNTIF(SAP!#REF!,O1351)&gt;0),"Matched", "")</f>
        <v>#REF!</v>
      </c>
      <c r="Q1351" s="21" t="str">
        <f ca="1">IF(OR(D1351="AC",D1351="TR"),"Logic4"&amp;"_"&amp;TEXT(C1351,"dd.mm.yyyy") &amp;"_"&amp; 905157.84,"")</f>
        <v>Logic4_09.04.2020_905157.84</v>
      </c>
      <c r="R1351" s="21" t="e">
        <f ca="1">IF(AND(Q1351&lt;&gt; "", COUNTIF(SAP!#REF!,Q1351)&gt;0),"Matched", "")</f>
        <v>#REF!</v>
      </c>
    </row>
    <row r="1352" spans="1:18" hidden="1">
      <c r="A1352" s="21">
        <v>11563327</v>
      </c>
      <c r="B1352" s="22">
        <v>43930</v>
      </c>
      <c r="C1352" s="22">
        <v>43930</v>
      </c>
      <c r="D1352" s="21" t="s">
        <v>10</v>
      </c>
      <c r="E1352" s="23">
        <v>0</v>
      </c>
      <c r="F1352" s="23">
        <v>0</v>
      </c>
      <c r="G1352" s="23">
        <v>2220.9</v>
      </c>
      <c r="H1352" s="23">
        <v>50331.74</v>
      </c>
      <c r="I1352" s="21" t="s">
        <v>11</v>
      </c>
      <c r="J1352" s="21" t="s">
        <v>12</v>
      </c>
      <c r="K1352" s="21" t="str">
        <f t="shared" si="69"/>
        <v/>
      </c>
      <c r="L1352" s="21" t="e">
        <f ca="1">IF(AND(K1352&lt;&gt; "", COUNTIF(SAP!#REF!,K1352)&gt;0),"Matched", "")</f>
        <v>#REF!</v>
      </c>
      <c r="M1352" s="21" t="str">
        <f t="shared" si="67"/>
        <v/>
      </c>
      <c r="N1352" s="21" t="e">
        <f ca="1">IF(AND(M1352&lt;&gt; "", COUNTIF(SAP!#REF!,M1352)&gt;0),"Matched", "")</f>
        <v>#REF!</v>
      </c>
      <c r="O1352" s="21" t="str">
        <f t="shared" si="68"/>
        <v/>
      </c>
      <c r="P1352" s="21" t="e">
        <f ca="1">IF(AND(O1352&lt;&gt; "", COUNTIF(SAP!#REF!,O1352)&gt;0),"Matched", "")</f>
        <v>#REF!</v>
      </c>
      <c r="Q1352" s="21" t="str">
        <f ca="1">IF(OR(D1352="AC",D1352="TR"),"Logic4"&amp;"_"&amp;TEXT(C1352,"dd.mm.yyyy") &amp;"_"&amp; 905157.84,"")</f>
        <v>Logic4_09.04.2020_905157.84</v>
      </c>
      <c r="R1352" s="21" t="e">
        <f ca="1">IF(AND(Q1352&lt;&gt; "", COUNTIF(SAP!#REF!,Q1352)&gt;0),"Matched", "")</f>
        <v>#REF!</v>
      </c>
    </row>
    <row r="1353" spans="1:18" hidden="1">
      <c r="A1353" s="21">
        <v>11563327</v>
      </c>
      <c r="B1353" s="22">
        <v>43930</v>
      </c>
      <c r="C1353" s="22">
        <v>43930</v>
      </c>
      <c r="D1353" s="21" t="s">
        <v>10</v>
      </c>
      <c r="E1353" s="23">
        <v>0</v>
      </c>
      <c r="F1353" s="23">
        <v>0</v>
      </c>
      <c r="G1353" s="23">
        <v>2240</v>
      </c>
      <c r="H1353" s="23">
        <v>52571.74</v>
      </c>
      <c r="I1353" s="21" t="s">
        <v>11</v>
      </c>
      <c r="J1353" s="21" t="s">
        <v>12</v>
      </c>
      <c r="K1353" s="21" t="str">
        <f t="shared" si="69"/>
        <v/>
      </c>
      <c r="L1353" s="21" t="e">
        <f ca="1">IF(AND(K1353&lt;&gt; "", COUNTIF(SAP!#REF!,K1353)&gt;0),"Matched", "")</f>
        <v>#REF!</v>
      </c>
      <c r="M1353" s="21" t="str">
        <f t="shared" si="67"/>
        <v/>
      </c>
      <c r="N1353" s="21" t="e">
        <f ca="1">IF(AND(M1353&lt;&gt; "", COUNTIF(SAP!#REF!,M1353)&gt;0),"Matched", "")</f>
        <v>#REF!</v>
      </c>
      <c r="O1353" s="21" t="str">
        <f t="shared" si="68"/>
        <v/>
      </c>
      <c r="P1353" s="21" t="e">
        <f ca="1">IF(AND(O1353&lt;&gt; "", COUNTIF(SAP!#REF!,O1353)&gt;0),"Matched", "")</f>
        <v>#REF!</v>
      </c>
      <c r="Q1353" s="21" t="str">
        <f ca="1">IF(OR(D1353="AC",D1353="TR"),"Logic4"&amp;"_"&amp;TEXT(C1353,"dd.mm.yyyy") &amp;"_"&amp; 905157.84,"")</f>
        <v>Logic4_09.04.2020_905157.84</v>
      </c>
      <c r="R1353" s="21" t="e">
        <f ca="1">IF(AND(Q1353&lt;&gt; "", COUNTIF(SAP!#REF!,Q1353)&gt;0),"Matched", "")</f>
        <v>#REF!</v>
      </c>
    </row>
    <row r="1354" spans="1:18" hidden="1">
      <c r="A1354" s="21">
        <v>11563327</v>
      </c>
      <c r="B1354" s="22">
        <v>43930</v>
      </c>
      <c r="C1354" s="22">
        <v>43930</v>
      </c>
      <c r="D1354" s="21" t="s">
        <v>10</v>
      </c>
      <c r="E1354" s="23">
        <v>0</v>
      </c>
      <c r="F1354" s="23">
        <v>0</v>
      </c>
      <c r="G1354" s="23">
        <v>2251.6</v>
      </c>
      <c r="H1354" s="23">
        <v>54823.34</v>
      </c>
      <c r="I1354" s="21" t="s">
        <v>11</v>
      </c>
      <c r="J1354" s="21" t="s">
        <v>12</v>
      </c>
      <c r="K1354" s="21" t="str">
        <f t="shared" si="69"/>
        <v/>
      </c>
      <c r="L1354" s="21" t="e">
        <f ca="1">IF(AND(K1354&lt;&gt; "", COUNTIF(SAP!#REF!,K1354)&gt;0),"Matched", "")</f>
        <v>#REF!</v>
      </c>
      <c r="M1354" s="21" t="str">
        <f t="shared" si="67"/>
        <v/>
      </c>
      <c r="N1354" s="21" t="e">
        <f ca="1">IF(AND(M1354&lt;&gt; "", COUNTIF(SAP!#REF!,M1354)&gt;0),"Matched", "")</f>
        <v>#REF!</v>
      </c>
      <c r="O1354" s="21" t="str">
        <f t="shared" si="68"/>
        <v/>
      </c>
      <c r="P1354" s="21" t="e">
        <f ca="1">IF(AND(O1354&lt;&gt; "", COUNTIF(SAP!#REF!,O1354)&gt;0),"Matched", "")</f>
        <v>#REF!</v>
      </c>
      <c r="Q1354" s="21" t="str">
        <f ca="1">IF(OR(D1354="AC",D1354="TR"),"Logic4"&amp;"_"&amp;TEXT(C1354,"dd.mm.yyyy") &amp;"_"&amp; 905157.84,"")</f>
        <v>Logic4_09.04.2020_905157.84</v>
      </c>
      <c r="R1354" s="21" t="e">
        <f ca="1">IF(AND(Q1354&lt;&gt; "", COUNTIF(SAP!#REF!,Q1354)&gt;0),"Matched", "")</f>
        <v>#REF!</v>
      </c>
    </row>
    <row r="1355" spans="1:18" hidden="1">
      <c r="A1355" s="21">
        <v>11563327</v>
      </c>
      <c r="B1355" s="22">
        <v>43930</v>
      </c>
      <c r="C1355" s="22">
        <v>43930</v>
      </c>
      <c r="D1355" s="21" t="s">
        <v>10</v>
      </c>
      <c r="E1355" s="23">
        <v>0</v>
      </c>
      <c r="F1355" s="23">
        <v>0</v>
      </c>
      <c r="G1355" s="23">
        <v>2300</v>
      </c>
      <c r="H1355" s="23">
        <v>57123.34</v>
      </c>
      <c r="I1355" s="21" t="s">
        <v>11</v>
      </c>
      <c r="J1355" s="21" t="s">
        <v>12</v>
      </c>
      <c r="K1355" s="21" t="str">
        <f t="shared" si="69"/>
        <v/>
      </c>
      <c r="L1355" s="21" t="e">
        <f ca="1">IF(AND(K1355&lt;&gt; "", COUNTIF(SAP!#REF!,K1355)&gt;0),"Matched", "")</f>
        <v>#REF!</v>
      </c>
      <c r="M1355" s="21" t="str">
        <f t="shared" si="67"/>
        <v/>
      </c>
      <c r="N1355" s="21" t="e">
        <f ca="1">IF(AND(M1355&lt;&gt; "", COUNTIF(SAP!#REF!,M1355)&gt;0),"Matched", "")</f>
        <v>#REF!</v>
      </c>
      <c r="O1355" s="21" t="str">
        <f t="shared" si="68"/>
        <v/>
      </c>
      <c r="P1355" s="21" t="e">
        <f ca="1">IF(AND(O1355&lt;&gt; "", COUNTIF(SAP!#REF!,O1355)&gt;0),"Matched", "")</f>
        <v>#REF!</v>
      </c>
      <c r="Q1355" s="21" t="str">
        <f ca="1">IF(OR(D1355="AC",D1355="TR"),"Logic4"&amp;"_"&amp;TEXT(C1355,"dd.mm.yyyy") &amp;"_"&amp; 905157.84,"")</f>
        <v>Logic4_09.04.2020_905157.84</v>
      </c>
      <c r="R1355" s="21" t="e">
        <f ca="1">IF(AND(Q1355&lt;&gt; "", COUNTIF(SAP!#REF!,Q1355)&gt;0),"Matched", "")</f>
        <v>#REF!</v>
      </c>
    </row>
    <row r="1356" spans="1:18" hidden="1">
      <c r="A1356" s="21">
        <v>11563327</v>
      </c>
      <c r="B1356" s="22">
        <v>43930</v>
      </c>
      <c r="C1356" s="22">
        <v>43930</v>
      </c>
      <c r="D1356" s="21" t="s">
        <v>10</v>
      </c>
      <c r="E1356" s="23">
        <v>0</v>
      </c>
      <c r="F1356" s="23">
        <v>0</v>
      </c>
      <c r="G1356" s="23">
        <v>2310</v>
      </c>
      <c r="H1356" s="23">
        <v>59433.34</v>
      </c>
      <c r="I1356" s="21" t="s">
        <v>11</v>
      </c>
      <c r="J1356" s="21" t="s">
        <v>12</v>
      </c>
      <c r="K1356" s="21" t="str">
        <f t="shared" si="69"/>
        <v/>
      </c>
      <c r="L1356" s="21" t="e">
        <f ca="1">IF(AND(K1356&lt;&gt; "", COUNTIF(SAP!#REF!,K1356)&gt;0),"Matched", "")</f>
        <v>#REF!</v>
      </c>
      <c r="M1356" s="21" t="str">
        <f t="shared" si="67"/>
        <v/>
      </c>
      <c r="N1356" s="21" t="e">
        <f ca="1">IF(AND(M1356&lt;&gt; "", COUNTIF(SAP!#REF!,M1356)&gt;0),"Matched", "")</f>
        <v>#REF!</v>
      </c>
      <c r="O1356" s="21" t="str">
        <f t="shared" si="68"/>
        <v/>
      </c>
      <c r="P1356" s="21" t="e">
        <f ca="1">IF(AND(O1356&lt;&gt; "", COUNTIF(SAP!#REF!,O1356)&gt;0),"Matched", "")</f>
        <v>#REF!</v>
      </c>
      <c r="Q1356" s="21" t="str">
        <f ca="1">IF(OR(D1356="AC",D1356="TR"),"Logic4"&amp;"_"&amp;TEXT(C1356,"dd.mm.yyyy") &amp;"_"&amp; 905157.84,"")</f>
        <v>Logic4_09.04.2020_905157.84</v>
      </c>
      <c r="R1356" s="21" t="e">
        <f ca="1">IF(AND(Q1356&lt;&gt; "", COUNTIF(SAP!#REF!,Q1356)&gt;0),"Matched", "")</f>
        <v>#REF!</v>
      </c>
    </row>
    <row r="1357" spans="1:18" hidden="1">
      <c r="A1357" s="21">
        <v>11563327</v>
      </c>
      <c r="B1357" s="22">
        <v>43930</v>
      </c>
      <c r="C1357" s="22">
        <v>43930</v>
      </c>
      <c r="D1357" s="21" t="s">
        <v>10</v>
      </c>
      <c r="E1357" s="23">
        <v>0</v>
      </c>
      <c r="F1357" s="23">
        <v>0</v>
      </c>
      <c r="G1357" s="23">
        <v>2360</v>
      </c>
      <c r="H1357" s="23">
        <v>61793.34</v>
      </c>
      <c r="I1357" s="21" t="s">
        <v>11</v>
      </c>
      <c r="J1357" s="21" t="s">
        <v>12</v>
      </c>
      <c r="K1357" s="21" t="str">
        <f t="shared" si="69"/>
        <v/>
      </c>
      <c r="L1357" s="21" t="e">
        <f ca="1">IF(AND(K1357&lt;&gt; "", COUNTIF(SAP!#REF!,K1357)&gt;0),"Matched", "")</f>
        <v>#REF!</v>
      </c>
      <c r="M1357" s="21" t="str">
        <f t="shared" si="67"/>
        <v/>
      </c>
      <c r="N1357" s="21" t="e">
        <f ca="1">IF(AND(M1357&lt;&gt; "", COUNTIF(SAP!#REF!,M1357)&gt;0),"Matched", "")</f>
        <v>#REF!</v>
      </c>
      <c r="O1357" s="21" t="str">
        <f t="shared" si="68"/>
        <v/>
      </c>
      <c r="P1357" s="21" t="e">
        <f ca="1">IF(AND(O1357&lt;&gt; "", COUNTIF(SAP!#REF!,O1357)&gt;0),"Matched", "")</f>
        <v>#REF!</v>
      </c>
      <c r="Q1357" s="21" t="str">
        <f ca="1">IF(OR(D1357="AC",D1357="TR"),"Logic4"&amp;"_"&amp;TEXT(C1357,"dd.mm.yyyy") &amp;"_"&amp; 905157.84,"")</f>
        <v>Logic4_09.04.2020_905157.84</v>
      </c>
      <c r="R1357" s="21" t="e">
        <f ca="1">IF(AND(Q1357&lt;&gt; "", COUNTIF(SAP!#REF!,Q1357)&gt;0),"Matched", "")</f>
        <v>#REF!</v>
      </c>
    </row>
    <row r="1358" spans="1:18" hidden="1">
      <c r="A1358" s="21">
        <v>11563327</v>
      </c>
      <c r="B1358" s="22">
        <v>43930</v>
      </c>
      <c r="C1358" s="22">
        <v>43930</v>
      </c>
      <c r="D1358" s="21" t="s">
        <v>10</v>
      </c>
      <c r="E1358" s="23">
        <v>0</v>
      </c>
      <c r="F1358" s="23">
        <v>0</v>
      </c>
      <c r="G1358" s="23">
        <v>2403.8000000000002</v>
      </c>
      <c r="H1358" s="23">
        <v>64197.14</v>
      </c>
      <c r="I1358" s="21" t="s">
        <v>11</v>
      </c>
      <c r="J1358" s="21" t="s">
        <v>12</v>
      </c>
      <c r="K1358" s="21" t="str">
        <f t="shared" si="69"/>
        <v/>
      </c>
      <c r="L1358" s="21" t="e">
        <f ca="1">IF(AND(K1358&lt;&gt; "", COUNTIF(SAP!#REF!,K1358)&gt;0),"Matched", "")</f>
        <v>#REF!</v>
      </c>
      <c r="M1358" s="21" t="str">
        <f t="shared" si="67"/>
        <v/>
      </c>
      <c r="N1358" s="21" t="e">
        <f ca="1">IF(AND(M1358&lt;&gt; "", COUNTIF(SAP!#REF!,M1358)&gt;0),"Matched", "")</f>
        <v>#REF!</v>
      </c>
      <c r="O1358" s="21" t="str">
        <f t="shared" si="68"/>
        <v/>
      </c>
      <c r="P1358" s="21" t="e">
        <f ca="1">IF(AND(O1358&lt;&gt; "", COUNTIF(SAP!#REF!,O1358)&gt;0),"Matched", "")</f>
        <v>#REF!</v>
      </c>
      <c r="Q1358" s="21" t="str">
        <f ca="1">IF(OR(D1358="AC",D1358="TR"),"Logic4"&amp;"_"&amp;TEXT(C1358,"dd.mm.yyyy") &amp;"_"&amp; 905157.84,"")</f>
        <v>Logic4_09.04.2020_905157.84</v>
      </c>
      <c r="R1358" s="21" t="e">
        <f ca="1">IF(AND(Q1358&lt;&gt; "", COUNTIF(SAP!#REF!,Q1358)&gt;0),"Matched", "")</f>
        <v>#REF!</v>
      </c>
    </row>
    <row r="1359" spans="1:18" hidden="1">
      <c r="A1359" s="21">
        <v>11563327</v>
      </c>
      <c r="B1359" s="22">
        <v>43930</v>
      </c>
      <c r="C1359" s="22">
        <v>43930</v>
      </c>
      <c r="D1359" s="21" t="s">
        <v>10</v>
      </c>
      <c r="E1359" s="23">
        <v>0</v>
      </c>
      <c r="F1359" s="23">
        <v>0</v>
      </c>
      <c r="G1359" s="23">
        <v>2482</v>
      </c>
      <c r="H1359" s="23">
        <v>66679.14</v>
      </c>
      <c r="I1359" s="21" t="s">
        <v>11</v>
      </c>
      <c r="J1359" s="21" t="s">
        <v>12</v>
      </c>
      <c r="K1359" s="21" t="str">
        <f t="shared" si="69"/>
        <v/>
      </c>
      <c r="L1359" s="21" t="e">
        <f ca="1">IF(AND(K1359&lt;&gt; "", COUNTIF(SAP!#REF!,K1359)&gt;0),"Matched", "")</f>
        <v>#REF!</v>
      </c>
      <c r="M1359" s="21" t="str">
        <f t="shared" si="67"/>
        <v/>
      </c>
      <c r="N1359" s="21" t="e">
        <f ca="1">IF(AND(M1359&lt;&gt; "", COUNTIF(SAP!#REF!,M1359)&gt;0),"Matched", "")</f>
        <v>#REF!</v>
      </c>
      <c r="O1359" s="21" t="str">
        <f t="shared" si="68"/>
        <v/>
      </c>
      <c r="P1359" s="21" t="e">
        <f ca="1">IF(AND(O1359&lt;&gt; "", COUNTIF(SAP!#REF!,O1359)&gt;0),"Matched", "")</f>
        <v>#REF!</v>
      </c>
      <c r="Q1359" s="21" t="str">
        <f ca="1">IF(OR(D1359="AC",D1359="TR"),"Logic4"&amp;"_"&amp;TEXT(C1359,"dd.mm.yyyy") &amp;"_"&amp; 905157.84,"")</f>
        <v>Logic4_09.04.2020_905157.84</v>
      </c>
      <c r="R1359" s="21" t="e">
        <f ca="1">IF(AND(Q1359&lt;&gt; "", COUNTIF(SAP!#REF!,Q1359)&gt;0),"Matched", "")</f>
        <v>#REF!</v>
      </c>
    </row>
    <row r="1360" spans="1:18" hidden="1">
      <c r="A1360" s="21">
        <v>11563327</v>
      </c>
      <c r="B1360" s="22">
        <v>43930</v>
      </c>
      <c r="C1360" s="22">
        <v>43930</v>
      </c>
      <c r="D1360" s="21" t="s">
        <v>10</v>
      </c>
      <c r="E1360" s="23">
        <v>0</v>
      </c>
      <c r="F1360" s="23">
        <v>0</v>
      </c>
      <c r="G1360" s="23">
        <v>2520</v>
      </c>
      <c r="H1360" s="23">
        <v>69199.14</v>
      </c>
      <c r="I1360" s="21" t="s">
        <v>11</v>
      </c>
      <c r="J1360" s="21" t="s">
        <v>12</v>
      </c>
      <c r="K1360" s="21" t="str">
        <f t="shared" si="69"/>
        <v/>
      </c>
      <c r="L1360" s="21" t="e">
        <f ca="1">IF(AND(K1360&lt;&gt; "", COUNTIF(SAP!#REF!,K1360)&gt;0),"Matched", "")</f>
        <v>#REF!</v>
      </c>
      <c r="M1360" s="21" t="str">
        <f t="shared" si="67"/>
        <v/>
      </c>
      <c r="N1360" s="21" t="e">
        <f ca="1">IF(AND(M1360&lt;&gt; "", COUNTIF(SAP!#REF!,M1360)&gt;0),"Matched", "")</f>
        <v>#REF!</v>
      </c>
      <c r="O1360" s="21" t="str">
        <f t="shared" si="68"/>
        <v/>
      </c>
      <c r="P1360" s="21" t="e">
        <f ca="1">IF(AND(O1360&lt;&gt; "", COUNTIF(SAP!#REF!,O1360)&gt;0),"Matched", "")</f>
        <v>#REF!</v>
      </c>
      <c r="Q1360" s="21" t="str">
        <f ca="1">IF(OR(D1360="AC",D1360="TR"),"Logic4"&amp;"_"&amp;TEXT(C1360,"dd.mm.yyyy") &amp;"_"&amp; 905157.84,"")</f>
        <v>Logic4_09.04.2020_905157.84</v>
      </c>
      <c r="R1360" s="21" t="e">
        <f ca="1">IF(AND(Q1360&lt;&gt; "", COUNTIF(SAP!#REF!,Q1360)&gt;0),"Matched", "")</f>
        <v>#REF!</v>
      </c>
    </row>
    <row r="1361" spans="1:18" hidden="1">
      <c r="A1361" s="21">
        <v>11563327</v>
      </c>
      <c r="B1361" s="22">
        <v>43930</v>
      </c>
      <c r="C1361" s="22">
        <v>43930</v>
      </c>
      <c r="D1361" s="21" t="s">
        <v>10</v>
      </c>
      <c r="E1361" s="23">
        <v>0</v>
      </c>
      <c r="F1361" s="23">
        <v>0</v>
      </c>
      <c r="G1361" s="23">
        <v>2521.5</v>
      </c>
      <c r="H1361" s="23">
        <v>71720.639999999999</v>
      </c>
      <c r="I1361" s="21" t="s">
        <v>11</v>
      </c>
      <c r="J1361" s="21" t="s">
        <v>12</v>
      </c>
      <c r="K1361" s="21" t="str">
        <f t="shared" si="69"/>
        <v/>
      </c>
      <c r="L1361" s="21" t="e">
        <f ca="1">IF(AND(K1361&lt;&gt; "", COUNTIF(SAP!#REF!,K1361)&gt;0),"Matched", "")</f>
        <v>#REF!</v>
      </c>
      <c r="M1361" s="21" t="str">
        <f t="shared" si="67"/>
        <v/>
      </c>
      <c r="N1361" s="21" t="e">
        <f ca="1">IF(AND(M1361&lt;&gt; "", COUNTIF(SAP!#REF!,M1361)&gt;0),"Matched", "")</f>
        <v>#REF!</v>
      </c>
      <c r="O1361" s="21" t="str">
        <f t="shared" si="68"/>
        <v/>
      </c>
      <c r="P1361" s="21" t="e">
        <f ca="1">IF(AND(O1361&lt;&gt; "", COUNTIF(SAP!#REF!,O1361)&gt;0),"Matched", "")</f>
        <v>#REF!</v>
      </c>
      <c r="Q1361" s="21" t="str">
        <f ca="1">IF(OR(D1361="AC",D1361="TR"),"Logic4"&amp;"_"&amp;TEXT(C1361,"dd.mm.yyyy") &amp;"_"&amp; 905157.84,"")</f>
        <v>Logic4_09.04.2020_905157.84</v>
      </c>
      <c r="R1361" s="21" t="e">
        <f ca="1">IF(AND(Q1361&lt;&gt; "", COUNTIF(SAP!#REF!,Q1361)&gt;0),"Matched", "")</f>
        <v>#REF!</v>
      </c>
    </row>
    <row r="1362" spans="1:18" hidden="1">
      <c r="A1362" s="21">
        <v>11563327</v>
      </c>
      <c r="B1362" s="22">
        <v>43930</v>
      </c>
      <c r="C1362" s="22">
        <v>43930</v>
      </c>
      <c r="D1362" s="21" t="s">
        <v>10</v>
      </c>
      <c r="E1362" s="23">
        <v>0</v>
      </c>
      <c r="F1362" s="23">
        <v>0</v>
      </c>
      <c r="G1362" s="23">
        <v>2600</v>
      </c>
      <c r="H1362" s="23">
        <v>74320.639999999999</v>
      </c>
      <c r="I1362" s="21" t="s">
        <v>11</v>
      </c>
      <c r="J1362" s="21" t="s">
        <v>12</v>
      </c>
      <c r="K1362" s="21" t="str">
        <f t="shared" si="69"/>
        <v/>
      </c>
      <c r="L1362" s="21" t="e">
        <f ca="1">IF(AND(K1362&lt;&gt; "", COUNTIF(SAP!#REF!,K1362)&gt;0),"Matched", "")</f>
        <v>#REF!</v>
      </c>
      <c r="M1362" s="21" t="str">
        <f t="shared" si="67"/>
        <v/>
      </c>
      <c r="N1362" s="21" t="e">
        <f ca="1">IF(AND(M1362&lt;&gt; "", COUNTIF(SAP!#REF!,M1362)&gt;0),"Matched", "")</f>
        <v>#REF!</v>
      </c>
      <c r="O1362" s="21" t="str">
        <f t="shared" si="68"/>
        <v/>
      </c>
      <c r="P1362" s="21" t="e">
        <f ca="1">IF(AND(O1362&lt;&gt; "", COUNTIF(SAP!#REF!,O1362)&gt;0),"Matched", "")</f>
        <v>#REF!</v>
      </c>
      <c r="Q1362" s="21" t="str">
        <f ca="1">IF(OR(D1362="AC",D1362="TR"),"Logic4"&amp;"_"&amp;TEXT(C1362,"dd.mm.yyyy") &amp;"_"&amp; 905157.84,"")</f>
        <v>Logic4_09.04.2020_905157.84</v>
      </c>
      <c r="R1362" s="21" t="e">
        <f ca="1">IF(AND(Q1362&lt;&gt; "", COUNTIF(SAP!#REF!,Q1362)&gt;0),"Matched", "")</f>
        <v>#REF!</v>
      </c>
    </row>
    <row r="1363" spans="1:18" hidden="1">
      <c r="A1363" s="21">
        <v>11563327</v>
      </c>
      <c r="B1363" s="22">
        <v>43930</v>
      </c>
      <c r="C1363" s="22">
        <v>43930</v>
      </c>
      <c r="D1363" s="21" t="s">
        <v>10</v>
      </c>
      <c r="E1363" s="23">
        <v>0</v>
      </c>
      <c r="F1363" s="23">
        <v>0</v>
      </c>
      <c r="G1363" s="23">
        <v>2611.6999999999998</v>
      </c>
      <c r="H1363" s="23">
        <v>76932.34</v>
      </c>
      <c r="I1363" s="21" t="s">
        <v>11</v>
      </c>
      <c r="J1363" s="21" t="s">
        <v>12</v>
      </c>
      <c r="K1363" s="21" t="str">
        <f t="shared" si="69"/>
        <v/>
      </c>
      <c r="L1363" s="21" t="e">
        <f ca="1">IF(AND(K1363&lt;&gt; "", COUNTIF(SAP!#REF!,K1363)&gt;0),"Matched", "")</f>
        <v>#REF!</v>
      </c>
      <c r="M1363" s="21" t="str">
        <f t="shared" si="67"/>
        <v/>
      </c>
      <c r="N1363" s="21" t="e">
        <f ca="1">IF(AND(M1363&lt;&gt; "", COUNTIF(SAP!#REF!,M1363)&gt;0),"Matched", "")</f>
        <v>#REF!</v>
      </c>
      <c r="O1363" s="21" t="str">
        <f t="shared" si="68"/>
        <v/>
      </c>
      <c r="P1363" s="21" t="e">
        <f ca="1">IF(AND(O1363&lt;&gt; "", COUNTIF(SAP!#REF!,O1363)&gt;0),"Matched", "")</f>
        <v>#REF!</v>
      </c>
      <c r="Q1363" s="21" t="str">
        <f ca="1">IF(OR(D1363="AC",D1363="TR"),"Logic4"&amp;"_"&amp;TEXT(C1363,"dd.mm.yyyy") &amp;"_"&amp; 905157.84,"")</f>
        <v>Logic4_09.04.2020_905157.84</v>
      </c>
      <c r="R1363" s="21" t="e">
        <f ca="1">IF(AND(Q1363&lt;&gt; "", COUNTIF(SAP!#REF!,Q1363)&gt;0),"Matched", "")</f>
        <v>#REF!</v>
      </c>
    </row>
    <row r="1364" spans="1:18" hidden="1">
      <c r="A1364" s="21">
        <v>11563327</v>
      </c>
      <c r="B1364" s="22">
        <v>43930</v>
      </c>
      <c r="C1364" s="22">
        <v>43930</v>
      </c>
      <c r="D1364" s="21" t="s">
        <v>10</v>
      </c>
      <c r="E1364" s="23">
        <v>0</v>
      </c>
      <c r="F1364" s="23">
        <v>0</v>
      </c>
      <c r="G1364" s="23">
        <v>2660</v>
      </c>
      <c r="H1364" s="23">
        <v>79592.34</v>
      </c>
      <c r="I1364" s="21" t="s">
        <v>11</v>
      </c>
      <c r="J1364" s="21" t="s">
        <v>12</v>
      </c>
      <c r="K1364" s="21" t="str">
        <f t="shared" si="69"/>
        <v/>
      </c>
      <c r="L1364" s="21" t="e">
        <f ca="1">IF(AND(K1364&lt;&gt; "", COUNTIF(SAP!#REF!,K1364)&gt;0),"Matched", "")</f>
        <v>#REF!</v>
      </c>
      <c r="M1364" s="21" t="str">
        <f t="shared" si="67"/>
        <v/>
      </c>
      <c r="N1364" s="21" t="e">
        <f ca="1">IF(AND(M1364&lt;&gt; "", COUNTIF(SAP!#REF!,M1364)&gt;0),"Matched", "")</f>
        <v>#REF!</v>
      </c>
      <c r="O1364" s="21" t="str">
        <f t="shared" si="68"/>
        <v/>
      </c>
      <c r="P1364" s="21" t="e">
        <f ca="1">IF(AND(O1364&lt;&gt; "", COUNTIF(SAP!#REF!,O1364)&gt;0),"Matched", "")</f>
        <v>#REF!</v>
      </c>
      <c r="Q1364" s="21" t="str">
        <f ca="1">IF(OR(D1364="AC",D1364="TR"),"Logic4"&amp;"_"&amp;TEXT(C1364,"dd.mm.yyyy") &amp;"_"&amp; 905157.84,"")</f>
        <v>Logic4_09.04.2020_905157.84</v>
      </c>
      <c r="R1364" s="21" t="e">
        <f ca="1">IF(AND(Q1364&lt;&gt; "", COUNTIF(SAP!#REF!,Q1364)&gt;0),"Matched", "")</f>
        <v>#REF!</v>
      </c>
    </row>
    <row r="1365" spans="1:18" hidden="1">
      <c r="A1365" s="21">
        <v>11563327</v>
      </c>
      <c r="B1365" s="22">
        <v>43930</v>
      </c>
      <c r="C1365" s="22">
        <v>43930</v>
      </c>
      <c r="D1365" s="21" t="s">
        <v>10</v>
      </c>
      <c r="E1365" s="23">
        <v>0</v>
      </c>
      <c r="F1365" s="23">
        <v>0</v>
      </c>
      <c r="G1365" s="23">
        <v>2740</v>
      </c>
      <c r="H1365" s="23">
        <v>82332.34</v>
      </c>
      <c r="I1365" s="21" t="s">
        <v>11</v>
      </c>
      <c r="J1365" s="21" t="s">
        <v>12</v>
      </c>
      <c r="K1365" s="21" t="str">
        <f t="shared" si="69"/>
        <v/>
      </c>
      <c r="L1365" s="21" t="e">
        <f ca="1">IF(AND(K1365&lt;&gt; "", COUNTIF(SAP!#REF!,K1365)&gt;0),"Matched", "")</f>
        <v>#REF!</v>
      </c>
      <c r="M1365" s="21" t="str">
        <f t="shared" si="67"/>
        <v/>
      </c>
      <c r="N1365" s="21" t="e">
        <f ca="1">IF(AND(M1365&lt;&gt; "", COUNTIF(SAP!#REF!,M1365)&gt;0),"Matched", "")</f>
        <v>#REF!</v>
      </c>
      <c r="O1365" s="21" t="str">
        <f t="shared" si="68"/>
        <v/>
      </c>
      <c r="P1365" s="21" t="e">
        <f ca="1">IF(AND(O1365&lt;&gt; "", COUNTIF(SAP!#REF!,O1365)&gt;0),"Matched", "")</f>
        <v>#REF!</v>
      </c>
      <c r="Q1365" s="21" t="str">
        <f ca="1">IF(OR(D1365="AC",D1365="TR"),"Logic4"&amp;"_"&amp;TEXT(C1365,"dd.mm.yyyy") &amp;"_"&amp; 905157.84,"")</f>
        <v>Logic4_09.04.2020_905157.84</v>
      </c>
      <c r="R1365" s="21" t="e">
        <f ca="1">IF(AND(Q1365&lt;&gt; "", COUNTIF(SAP!#REF!,Q1365)&gt;0),"Matched", "")</f>
        <v>#REF!</v>
      </c>
    </row>
    <row r="1366" spans="1:18" hidden="1">
      <c r="A1366" s="21">
        <v>11563327</v>
      </c>
      <c r="B1366" s="22">
        <v>43930</v>
      </c>
      <c r="C1366" s="22">
        <v>43930</v>
      </c>
      <c r="D1366" s="21" t="s">
        <v>10</v>
      </c>
      <c r="E1366" s="23">
        <v>0</v>
      </c>
      <c r="F1366" s="23">
        <v>0</v>
      </c>
      <c r="G1366" s="23">
        <v>2806.8</v>
      </c>
      <c r="H1366" s="23">
        <v>85139.14</v>
      </c>
      <c r="I1366" s="21" t="s">
        <v>11</v>
      </c>
      <c r="J1366" s="21" t="s">
        <v>12</v>
      </c>
      <c r="K1366" s="21" t="str">
        <f t="shared" si="69"/>
        <v/>
      </c>
      <c r="L1366" s="21" t="e">
        <f ca="1">IF(AND(K1366&lt;&gt; "", COUNTIF(SAP!#REF!,K1366)&gt;0),"Matched", "")</f>
        <v>#REF!</v>
      </c>
      <c r="M1366" s="21" t="str">
        <f t="shared" si="67"/>
        <v/>
      </c>
      <c r="N1366" s="21" t="e">
        <f ca="1">IF(AND(M1366&lt;&gt; "", COUNTIF(SAP!#REF!,M1366)&gt;0),"Matched", "")</f>
        <v>#REF!</v>
      </c>
      <c r="O1366" s="21" t="str">
        <f t="shared" si="68"/>
        <v/>
      </c>
      <c r="P1366" s="21" t="e">
        <f ca="1">IF(AND(O1366&lt;&gt; "", COUNTIF(SAP!#REF!,O1366)&gt;0),"Matched", "")</f>
        <v>#REF!</v>
      </c>
      <c r="Q1366" s="21" t="str">
        <f ca="1">IF(OR(D1366="AC",D1366="TR"),"Logic4"&amp;"_"&amp;TEXT(C1366,"dd.mm.yyyy") &amp;"_"&amp; 905157.84,"")</f>
        <v>Logic4_09.04.2020_905157.84</v>
      </c>
      <c r="R1366" s="21" t="e">
        <f ca="1">IF(AND(Q1366&lt;&gt; "", COUNTIF(SAP!#REF!,Q1366)&gt;0),"Matched", "")</f>
        <v>#REF!</v>
      </c>
    </row>
    <row r="1367" spans="1:18" hidden="1">
      <c r="A1367" s="21">
        <v>11563327</v>
      </c>
      <c r="B1367" s="22">
        <v>43930</v>
      </c>
      <c r="C1367" s="22">
        <v>43930</v>
      </c>
      <c r="D1367" s="21" t="s">
        <v>10</v>
      </c>
      <c r="E1367" s="23">
        <v>0</v>
      </c>
      <c r="F1367" s="23">
        <v>0</v>
      </c>
      <c r="G1367" s="23">
        <v>2810</v>
      </c>
      <c r="H1367" s="23">
        <v>87949.14</v>
      </c>
      <c r="I1367" s="21" t="s">
        <v>11</v>
      </c>
      <c r="J1367" s="21" t="s">
        <v>12</v>
      </c>
      <c r="K1367" s="21" t="str">
        <f t="shared" si="69"/>
        <v/>
      </c>
      <c r="L1367" s="21" t="e">
        <f ca="1">IF(AND(K1367&lt;&gt; "", COUNTIF(SAP!#REF!,K1367)&gt;0),"Matched", "")</f>
        <v>#REF!</v>
      </c>
      <c r="M1367" s="21" t="str">
        <f t="shared" si="67"/>
        <v/>
      </c>
      <c r="N1367" s="21" t="e">
        <f ca="1">IF(AND(M1367&lt;&gt; "", COUNTIF(SAP!#REF!,M1367)&gt;0),"Matched", "")</f>
        <v>#REF!</v>
      </c>
      <c r="O1367" s="21" t="str">
        <f t="shared" si="68"/>
        <v/>
      </c>
      <c r="P1367" s="21" t="e">
        <f ca="1">IF(AND(O1367&lt;&gt; "", COUNTIF(SAP!#REF!,O1367)&gt;0),"Matched", "")</f>
        <v>#REF!</v>
      </c>
      <c r="Q1367" s="21" t="str">
        <f ca="1">IF(OR(D1367="AC",D1367="TR"),"Logic4"&amp;"_"&amp;TEXT(C1367,"dd.mm.yyyy") &amp;"_"&amp; 905157.84,"")</f>
        <v>Logic4_09.04.2020_905157.84</v>
      </c>
      <c r="R1367" s="21" t="e">
        <f ca="1">IF(AND(Q1367&lt;&gt; "", COUNTIF(SAP!#REF!,Q1367)&gt;0),"Matched", "")</f>
        <v>#REF!</v>
      </c>
    </row>
    <row r="1368" spans="1:18" hidden="1">
      <c r="A1368" s="21">
        <v>11563327</v>
      </c>
      <c r="B1368" s="22">
        <v>43930</v>
      </c>
      <c r="C1368" s="22">
        <v>43930</v>
      </c>
      <c r="D1368" s="21" t="s">
        <v>10</v>
      </c>
      <c r="E1368" s="23">
        <v>0</v>
      </c>
      <c r="F1368" s="23">
        <v>0</v>
      </c>
      <c r="G1368" s="23">
        <v>2910</v>
      </c>
      <c r="H1368" s="23">
        <v>90859.14</v>
      </c>
      <c r="I1368" s="21" t="s">
        <v>11</v>
      </c>
      <c r="J1368" s="21" t="s">
        <v>12</v>
      </c>
      <c r="K1368" s="21" t="str">
        <f t="shared" si="69"/>
        <v/>
      </c>
      <c r="L1368" s="21" t="e">
        <f ca="1">IF(AND(K1368&lt;&gt; "", COUNTIF(SAP!#REF!,K1368)&gt;0),"Matched", "")</f>
        <v>#REF!</v>
      </c>
      <c r="M1368" s="21" t="str">
        <f t="shared" si="67"/>
        <v/>
      </c>
      <c r="N1368" s="21" t="e">
        <f ca="1">IF(AND(M1368&lt;&gt; "", COUNTIF(SAP!#REF!,M1368)&gt;0),"Matched", "")</f>
        <v>#REF!</v>
      </c>
      <c r="O1368" s="21" t="str">
        <f t="shared" si="68"/>
        <v/>
      </c>
      <c r="P1368" s="21" t="e">
        <f ca="1">IF(AND(O1368&lt;&gt; "", COUNTIF(SAP!#REF!,O1368)&gt;0),"Matched", "")</f>
        <v>#REF!</v>
      </c>
      <c r="Q1368" s="21" t="str">
        <f ca="1">IF(OR(D1368="AC",D1368="TR"),"Logic4"&amp;"_"&amp;TEXT(C1368,"dd.mm.yyyy") &amp;"_"&amp; 905157.84,"")</f>
        <v>Logic4_09.04.2020_905157.84</v>
      </c>
      <c r="R1368" s="21" t="e">
        <f ca="1">IF(AND(Q1368&lt;&gt; "", COUNTIF(SAP!#REF!,Q1368)&gt;0),"Matched", "")</f>
        <v>#REF!</v>
      </c>
    </row>
    <row r="1369" spans="1:18" hidden="1">
      <c r="A1369" s="21">
        <v>11563327</v>
      </c>
      <c r="B1369" s="22">
        <v>43930</v>
      </c>
      <c r="C1369" s="22">
        <v>43930</v>
      </c>
      <c r="D1369" s="21" t="s">
        <v>10</v>
      </c>
      <c r="E1369" s="23">
        <v>0</v>
      </c>
      <c r="F1369" s="23">
        <v>0</v>
      </c>
      <c r="G1369" s="23">
        <v>2940</v>
      </c>
      <c r="H1369" s="23">
        <v>93799.14</v>
      </c>
      <c r="I1369" s="21" t="s">
        <v>11</v>
      </c>
      <c r="J1369" s="21" t="s">
        <v>12</v>
      </c>
      <c r="K1369" s="21" t="str">
        <f t="shared" si="69"/>
        <v/>
      </c>
      <c r="L1369" s="21" t="e">
        <f ca="1">IF(AND(K1369&lt;&gt; "", COUNTIF(SAP!#REF!,K1369)&gt;0),"Matched", "")</f>
        <v>#REF!</v>
      </c>
      <c r="M1369" s="21" t="str">
        <f t="shared" si="67"/>
        <v/>
      </c>
      <c r="N1369" s="21" t="e">
        <f ca="1">IF(AND(M1369&lt;&gt; "", COUNTIF(SAP!#REF!,M1369)&gt;0),"Matched", "")</f>
        <v>#REF!</v>
      </c>
      <c r="O1369" s="21" t="str">
        <f t="shared" si="68"/>
        <v/>
      </c>
      <c r="P1369" s="21" t="e">
        <f ca="1">IF(AND(O1369&lt;&gt; "", COUNTIF(SAP!#REF!,O1369)&gt;0),"Matched", "")</f>
        <v>#REF!</v>
      </c>
      <c r="Q1369" s="21" t="str">
        <f ca="1">IF(OR(D1369="AC",D1369="TR"),"Logic4"&amp;"_"&amp;TEXT(C1369,"dd.mm.yyyy") &amp;"_"&amp; 905157.84,"")</f>
        <v>Logic4_09.04.2020_905157.84</v>
      </c>
      <c r="R1369" s="21" t="e">
        <f ca="1">IF(AND(Q1369&lt;&gt; "", COUNTIF(SAP!#REF!,Q1369)&gt;0),"Matched", "")</f>
        <v>#REF!</v>
      </c>
    </row>
    <row r="1370" spans="1:18" hidden="1">
      <c r="A1370" s="21">
        <v>11563327</v>
      </c>
      <c r="B1370" s="22">
        <v>43930</v>
      </c>
      <c r="C1370" s="22">
        <v>43930</v>
      </c>
      <c r="D1370" s="21" t="s">
        <v>10</v>
      </c>
      <c r="E1370" s="23">
        <v>0</v>
      </c>
      <c r="F1370" s="23">
        <v>0</v>
      </c>
      <c r="G1370" s="23">
        <v>3060</v>
      </c>
      <c r="H1370" s="23">
        <v>96859.14</v>
      </c>
      <c r="I1370" s="21" t="s">
        <v>11</v>
      </c>
      <c r="J1370" s="21" t="s">
        <v>12</v>
      </c>
      <c r="K1370" s="21" t="str">
        <f t="shared" si="69"/>
        <v/>
      </c>
      <c r="L1370" s="21" t="e">
        <f ca="1">IF(AND(K1370&lt;&gt; "", COUNTIF(SAP!#REF!,K1370)&gt;0),"Matched", "")</f>
        <v>#REF!</v>
      </c>
      <c r="M1370" s="21" t="str">
        <f t="shared" si="67"/>
        <v/>
      </c>
      <c r="N1370" s="21" t="e">
        <f ca="1">IF(AND(M1370&lt;&gt; "", COUNTIF(SAP!#REF!,M1370)&gt;0),"Matched", "")</f>
        <v>#REF!</v>
      </c>
      <c r="O1370" s="21" t="str">
        <f t="shared" si="68"/>
        <v/>
      </c>
      <c r="P1370" s="21" t="e">
        <f ca="1">IF(AND(O1370&lt;&gt; "", COUNTIF(SAP!#REF!,O1370)&gt;0),"Matched", "")</f>
        <v>#REF!</v>
      </c>
      <c r="Q1370" s="21" t="str">
        <f ca="1">IF(OR(D1370="AC",D1370="TR"),"Logic4"&amp;"_"&amp;TEXT(C1370,"dd.mm.yyyy") &amp;"_"&amp; 905157.84,"")</f>
        <v>Logic4_09.04.2020_905157.84</v>
      </c>
      <c r="R1370" s="21" t="e">
        <f ca="1">IF(AND(Q1370&lt;&gt; "", COUNTIF(SAP!#REF!,Q1370)&gt;0),"Matched", "")</f>
        <v>#REF!</v>
      </c>
    </row>
    <row r="1371" spans="1:18" hidden="1">
      <c r="A1371" s="21">
        <v>11563327</v>
      </c>
      <c r="B1371" s="22">
        <v>43930</v>
      </c>
      <c r="C1371" s="22">
        <v>43930</v>
      </c>
      <c r="D1371" s="21" t="s">
        <v>10</v>
      </c>
      <c r="E1371" s="23">
        <v>0</v>
      </c>
      <c r="F1371" s="23">
        <v>0</v>
      </c>
      <c r="G1371" s="23">
        <v>3210</v>
      </c>
      <c r="H1371" s="23">
        <v>100069.14</v>
      </c>
      <c r="I1371" s="21" t="s">
        <v>11</v>
      </c>
      <c r="J1371" s="21" t="s">
        <v>12</v>
      </c>
      <c r="K1371" s="21" t="str">
        <f t="shared" si="69"/>
        <v/>
      </c>
      <c r="L1371" s="21" t="e">
        <f ca="1">IF(AND(K1371&lt;&gt; "", COUNTIF(SAP!#REF!,K1371)&gt;0),"Matched", "")</f>
        <v>#REF!</v>
      </c>
      <c r="M1371" s="21" t="str">
        <f t="shared" si="67"/>
        <v/>
      </c>
      <c r="N1371" s="21" t="e">
        <f ca="1">IF(AND(M1371&lt;&gt; "", COUNTIF(SAP!#REF!,M1371)&gt;0),"Matched", "")</f>
        <v>#REF!</v>
      </c>
      <c r="O1371" s="21" t="str">
        <f t="shared" si="68"/>
        <v/>
      </c>
      <c r="P1371" s="21" t="e">
        <f ca="1">IF(AND(O1371&lt;&gt; "", COUNTIF(SAP!#REF!,O1371)&gt;0),"Matched", "")</f>
        <v>#REF!</v>
      </c>
      <c r="Q1371" s="21" t="str">
        <f ca="1">IF(OR(D1371="AC",D1371="TR"),"Logic4"&amp;"_"&amp;TEXT(C1371,"dd.mm.yyyy") &amp;"_"&amp; 905157.84,"")</f>
        <v>Logic4_09.04.2020_905157.84</v>
      </c>
      <c r="R1371" s="21" t="e">
        <f ca="1">IF(AND(Q1371&lt;&gt; "", COUNTIF(SAP!#REF!,Q1371)&gt;0),"Matched", "")</f>
        <v>#REF!</v>
      </c>
    </row>
    <row r="1372" spans="1:18" hidden="1">
      <c r="A1372" s="21">
        <v>11563327</v>
      </c>
      <c r="B1372" s="22">
        <v>43930</v>
      </c>
      <c r="C1372" s="22">
        <v>43930</v>
      </c>
      <c r="D1372" s="21" t="s">
        <v>10</v>
      </c>
      <c r="E1372" s="23">
        <v>0</v>
      </c>
      <c r="F1372" s="23">
        <v>0</v>
      </c>
      <c r="G1372" s="23">
        <v>3293.5</v>
      </c>
      <c r="H1372" s="23">
        <v>103362.64</v>
      </c>
      <c r="I1372" s="21" t="s">
        <v>11</v>
      </c>
      <c r="J1372" s="21" t="s">
        <v>12</v>
      </c>
      <c r="K1372" s="21" t="str">
        <f t="shared" si="69"/>
        <v/>
      </c>
      <c r="L1372" s="21" t="e">
        <f ca="1">IF(AND(K1372&lt;&gt; "", COUNTIF(SAP!#REF!,K1372)&gt;0),"Matched", "")</f>
        <v>#REF!</v>
      </c>
      <c r="M1372" s="21" t="str">
        <f t="shared" si="67"/>
        <v/>
      </c>
      <c r="N1372" s="21" t="e">
        <f ca="1">IF(AND(M1372&lt;&gt; "", COUNTIF(SAP!#REF!,M1372)&gt;0),"Matched", "")</f>
        <v>#REF!</v>
      </c>
      <c r="O1372" s="21" t="str">
        <f t="shared" si="68"/>
        <v/>
      </c>
      <c r="P1372" s="21" t="e">
        <f ca="1">IF(AND(O1372&lt;&gt; "", COUNTIF(SAP!#REF!,O1372)&gt;0),"Matched", "")</f>
        <v>#REF!</v>
      </c>
      <c r="Q1372" s="21" t="str">
        <f ca="1">IF(OR(D1372="AC",D1372="TR"),"Logic4"&amp;"_"&amp;TEXT(C1372,"dd.mm.yyyy") &amp;"_"&amp; 905157.84,"")</f>
        <v>Logic4_09.04.2020_905157.84</v>
      </c>
      <c r="R1372" s="21" t="e">
        <f ca="1">IF(AND(Q1372&lt;&gt; "", COUNTIF(SAP!#REF!,Q1372)&gt;0),"Matched", "")</f>
        <v>#REF!</v>
      </c>
    </row>
    <row r="1373" spans="1:18" hidden="1">
      <c r="A1373" s="21">
        <v>11563327</v>
      </c>
      <c r="B1373" s="22">
        <v>43930</v>
      </c>
      <c r="C1373" s="22">
        <v>43930</v>
      </c>
      <c r="D1373" s="21" t="s">
        <v>10</v>
      </c>
      <c r="E1373" s="23">
        <v>0</v>
      </c>
      <c r="F1373" s="23">
        <v>0</v>
      </c>
      <c r="G1373" s="23">
        <v>3320</v>
      </c>
      <c r="H1373" s="23">
        <v>106682.64</v>
      </c>
      <c r="I1373" s="21" t="s">
        <v>11</v>
      </c>
      <c r="J1373" s="21" t="s">
        <v>12</v>
      </c>
      <c r="K1373" s="21" t="str">
        <f t="shared" si="69"/>
        <v/>
      </c>
      <c r="L1373" s="21" t="e">
        <f ca="1">IF(AND(K1373&lt;&gt; "", COUNTIF(SAP!#REF!,K1373)&gt;0),"Matched", "")</f>
        <v>#REF!</v>
      </c>
      <c r="M1373" s="21" t="str">
        <f t="shared" si="67"/>
        <v/>
      </c>
      <c r="N1373" s="21" t="e">
        <f ca="1">IF(AND(M1373&lt;&gt; "", COUNTIF(SAP!#REF!,M1373)&gt;0),"Matched", "")</f>
        <v>#REF!</v>
      </c>
      <c r="O1373" s="21" t="str">
        <f t="shared" si="68"/>
        <v/>
      </c>
      <c r="P1373" s="21" t="e">
        <f ca="1">IF(AND(O1373&lt;&gt; "", COUNTIF(SAP!#REF!,O1373)&gt;0),"Matched", "")</f>
        <v>#REF!</v>
      </c>
      <c r="Q1373" s="21" t="str">
        <f ca="1">IF(OR(D1373="AC",D1373="TR"),"Logic4"&amp;"_"&amp;TEXT(C1373,"dd.mm.yyyy") &amp;"_"&amp; 905157.84,"")</f>
        <v>Logic4_09.04.2020_905157.84</v>
      </c>
      <c r="R1373" s="21" t="e">
        <f ca="1">IF(AND(Q1373&lt;&gt; "", COUNTIF(SAP!#REF!,Q1373)&gt;0),"Matched", "")</f>
        <v>#REF!</v>
      </c>
    </row>
    <row r="1374" spans="1:18" hidden="1">
      <c r="A1374" s="21">
        <v>11563327</v>
      </c>
      <c r="B1374" s="22">
        <v>43930</v>
      </c>
      <c r="C1374" s="22">
        <v>43930</v>
      </c>
      <c r="D1374" s="21" t="s">
        <v>10</v>
      </c>
      <c r="E1374" s="23">
        <v>0</v>
      </c>
      <c r="F1374" s="23">
        <v>0</v>
      </c>
      <c r="G1374" s="23">
        <v>3400</v>
      </c>
      <c r="H1374" s="23">
        <v>110082.64</v>
      </c>
      <c r="I1374" s="21" t="s">
        <v>11</v>
      </c>
      <c r="J1374" s="21" t="s">
        <v>12</v>
      </c>
      <c r="K1374" s="21" t="str">
        <f t="shared" si="69"/>
        <v/>
      </c>
      <c r="L1374" s="21" t="e">
        <f ca="1">IF(AND(K1374&lt;&gt; "", COUNTIF(SAP!#REF!,K1374)&gt;0),"Matched", "")</f>
        <v>#REF!</v>
      </c>
      <c r="M1374" s="21" t="str">
        <f t="shared" si="67"/>
        <v/>
      </c>
      <c r="N1374" s="21" t="e">
        <f ca="1">IF(AND(M1374&lt;&gt; "", COUNTIF(SAP!#REF!,M1374)&gt;0),"Matched", "")</f>
        <v>#REF!</v>
      </c>
      <c r="O1374" s="21" t="str">
        <f t="shared" si="68"/>
        <v/>
      </c>
      <c r="P1374" s="21" t="e">
        <f ca="1">IF(AND(O1374&lt;&gt; "", COUNTIF(SAP!#REF!,O1374)&gt;0),"Matched", "")</f>
        <v>#REF!</v>
      </c>
      <c r="Q1374" s="21" t="str">
        <f ca="1">IF(OR(D1374="AC",D1374="TR"),"Logic4"&amp;"_"&amp;TEXT(C1374,"dd.mm.yyyy") &amp;"_"&amp; 905157.84,"")</f>
        <v>Logic4_09.04.2020_905157.84</v>
      </c>
      <c r="R1374" s="21" t="e">
        <f ca="1">IF(AND(Q1374&lt;&gt; "", COUNTIF(SAP!#REF!,Q1374)&gt;0),"Matched", "")</f>
        <v>#REF!</v>
      </c>
    </row>
    <row r="1375" spans="1:18" hidden="1">
      <c r="A1375" s="21">
        <v>11563327</v>
      </c>
      <c r="B1375" s="22">
        <v>43930</v>
      </c>
      <c r="C1375" s="22">
        <v>43930</v>
      </c>
      <c r="D1375" s="21" t="s">
        <v>10</v>
      </c>
      <c r="E1375" s="23">
        <v>0</v>
      </c>
      <c r="F1375" s="23">
        <v>0</v>
      </c>
      <c r="G1375" s="23">
        <v>3470</v>
      </c>
      <c r="H1375" s="23">
        <v>113552.64</v>
      </c>
      <c r="I1375" s="21" t="s">
        <v>11</v>
      </c>
      <c r="J1375" s="21" t="s">
        <v>12</v>
      </c>
      <c r="K1375" s="21" t="str">
        <f t="shared" si="69"/>
        <v/>
      </c>
      <c r="L1375" s="21" t="e">
        <f ca="1">IF(AND(K1375&lt;&gt; "", COUNTIF(SAP!#REF!,K1375)&gt;0),"Matched", "")</f>
        <v>#REF!</v>
      </c>
      <c r="M1375" s="21" t="str">
        <f t="shared" si="67"/>
        <v/>
      </c>
      <c r="N1375" s="21" t="e">
        <f ca="1">IF(AND(M1375&lt;&gt; "", COUNTIF(SAP!#REF!,M1375)&gt;0),"Matched", "")</f>
        <v>#REF!</v>
      </c>
      <c r="O1375" s="21" t="str">
        <f t="shared" si="68"/>
        <v/>
      </c>
      <c r="P1375" s="21" t="e">
        <f ca="1">IF(AND(O1375&lt;&gt; "", COUNTIF(SAP!#REF!,O1375)&gt;0),"Matched", "")</f>
        <v>#REF!</v>
      </c>
      <c r="Q1375" s="21" t="str">
        <f ca="1">IF(OR(D1375="AC",D1375="TR"),"Logic4"&amp;"_"&amp;TEXT(C1375,"dd.mm.yyyy") &amp;"_"&amp; 905157.84,"")</f>
        <v>Logic4_09.04.2020_905157.84</v>
      </c>
      <c r="R1375" s="21" t="e">
        <f ca="1">IF(AND(Q1375&lt;&gt; "", COUNTIF(SAP!#REF!,Q1375)&gt;0),"Matched", "")</f>
        <v>#REF!</v>
      </c>
    </row>
    <row r="1376" spans="1:18" hidden="1">
      <c r="A1376" s="21">
        <v>11563327</v>
      </c>
      <c r="B1376" s="22">
        <v>43930</v>
      </c>
      <c r="C1376" s="22">
        <v>43930</v>
      </c>
      <c r="D1376" s="21" t="s">
        <v>10</v>
      </c>
      <c r="E1376" s="23">
        <v>0</v>
      </c>
      <c r="F1376" s="23">
        <v>0</v>
      </c>
      <c r="G1376" s="23">
        <v>3500</v>
      </c>
      <c r="H1376" s="23">
        <v>117052.64</v>
      </c>
      <c r="I1376" s="21" t="s">
        <v>11</v>
      </c>
      <c r="J1376" s="21" t="s">
        <v>12</v>
      </c>
      <c r="K1376" s="21" t="str">
        <f t="shared" si="69"/>
        <v/>
      </c>
      <c r="L1376" s="21" t="e">
        <f ca="1">IF(AND(K1376&lt;&gt; "", COUNTIF(SAP!#REF!,K1376)&gt;0),"Matched", "")</f>
        <v>#REF!</v>
      </c>
      <c r="M1376" s="21" t="str">
        <f t="shared" ref="M1376:M1439" si="70">IF(D1376="TR","Logic2"&amp;"_"&amp;TEXT(C1376,"dd.mm.yyyy") &amp;"_"&amp; F1376,"")</f>
        <v/>
      </c>
      <c r="N1376" s="21" t="e">
        <f ca="1">IF(AND(M1376&lt;&gt; "", COUNTIF(SAP!#REF!,M1376)&gt;0),"Matched", "")</f>
        <v>#REF!</v>
      </c>
      <c r="O1376" s="21" t="str">
        <f t="shared" ref="O1376:O1439" si="71">IF(D1376="AF","Logic3"&amp;"_"&amp;G1376,"")</f>
        <v/>
      </c>
      <c r="P1376" s="21" t="e">
        <f ca="1">IF(AND(O1376&lt;&gt; "", COUNTIF(SAP!#REF!,O1376)&gt;0),"Matched", "")</f>
        <v>#REF!</v>
      </c>
      <c r="Q1376" s="21" t="str">
        <f ca="1">IF(OR(D1376="AC",D1376="TR"),"Logic4"&amp;"_"&amp;TEXT(C1376,"dd.mm.yyyy") &amp;"_"&amp; 905157.84,"")</f>
        <v>Logic4_09.04.2020_905157.84</v>
      </c>
      <c r="R1376" s="21" t="e">
        <f ca="1">IF(AND(Q1376&lt;&gt; "", COUNTIF(SAP!#REF!,Q1376)&gt;0),"Matched", "")</f>
        <v>#REF!</v>
      </c>
    </row>
    <row r="1377" spans="1:18" hidden="1">
      <c r="A1377" s="21">
        <v>11563327</v>
      </c>
      <c r="B1377" s="22">
        <v>43930</v>
      </c>
      <c r="C1377" s="22">
        <v>43930</v>
      </c>
      <c r="D1377" s="21" t="s">
        <v>10</v>
      </c>
      <c r="E1377" s="23">
        <v>0</v>
      </c>
      <c r="F1377" s="23">
        <v>0</v>
      </c>
      <c r="G1377" s="23">
        <v>3560</v>
      </c>
      <c r="H1377" s="23">
        <v>120612.64</v>
      </c>
      <c r="I1377" s="21" t="s">
        <v>11</v>
      </c>
      <c r="J1377" s="21" t="s">
        <v>12</v>
      </c>
      <c r="K1377" s="21" t="str">
        <f t="shared" si="69"/>
        <v/>
      </c>
      <c r="L1377" s="21" t="e">
        <f ca="1">IF(AND(K1377&lt;&gt; "", COUNTIF(SAP!#REF!,K1377)&gt;0),"Matched", "")</f>
        <v>#REF!</v>
      </c>
      <c r="M1377" s="21" t="str">
        <f t="shared" si="70"/>
        <v/>
      </c>
      <c r="N1377" s="21" t="e">
        <f ca="1">IF(AND(M1377&lt;&gt; "", COUNTIF(SAP!#REF!,M1377)&gt;0),"Matched", "")</f>
        <v>#REF!</v>
      </c>
      <c r="O1377" s="21" t="str">
        <f t="shared" si="71"/>
        <v/>
      </c>
      <c r="P1377" s="21" t="e">
        <f ca="1">IF(AND(O1377&lt;&gt; "", COUNTIF(SAP!#REF!,O1377)&gt;0),"Matched", "")</f>
        <v>#REF!</v>
      </c>
      <c r="Q1377" s="21" t="str">
        <f ca="1">IF(OR(D1377="AC",D1377="TR"),"Logic4"&amp;"_"&amp;TEXT(C1377,"dd.mm.yyyy") &amp;"_"&amp; 905157.84,"")</f>
        <v>Logic4_09.04.2020_905157.84</v>
      </c>
      <c r="R1377" s="21" t="e">
        <f ca="1">IF(AND(Q1377&lt;&gt; "", COUNTIF(SAP!#REF!,Q1377)&gt;0),"Matched", "")</f>
        <v>#REF!</v>
      </c>
    </row>
    <row r="1378" spans="1:18" hidden="1">
      <c r="A1378" s="21">
        <v>11563327</v>
      </c>
      <c r="B1378" s="22">
        <v>43930</v>
      </c>
      <c r="C1378" s="22">
        <v>43930</v>
      </c>
      <c r="D1378" s="21" t="s">
        <v>10</v>
      </c>
      <c r="E1378" s="23">
        <v>0</v>
      </c>
      <c r="F1378" s="23">
        <v>0</v>
      </c>
      <c r="G1378" s="23">
        <v>3561.6</v>
      </c>
      <c r="H1378" s="23">
        <v>124174.24</v>
      </c>
      <c r="I1378" s="21" t="s">
        <v>11</v>
      </c>
      <c r="J1378" s="21" t="s">
        <v>12</v>
      </c>
      <c r="K1378" s="21" t="str">
        <f t="shared" si="69"/>
        <v/>
      </c>
      <c r="L1378" s="21" t="e">
        <f ca="1">IF(AND(K1378&lt;&gt; "", COUNTIF(SAP!#REF!,K1378)&gt;0),"Matched", "")</f>
        <v>#REF!</v>
      </c>
      <c r="M1378" s="21" t="str">
        <f t="shared" si="70"/>
        <v/>
      </c>
      <c r="N1378" s="21" t="e">
        <f ca="1">IF(AND(M1378&lt;&gt; "", COUNTIF(SAP!#REF!,M1378)&gt;0),"Matched", "")</f>
        <v>#REF!</v>
      </c>
      <c r="O1378" s="21" t="str">
        <f t="shared" si="71"/>
        <v/>
      </c>
      <c r="P1378" s="21" t="e">
        <f ca="1">IF(AND(O1378&lt;&gt; "", COUNTIF(SAP!#REF!,O1378)&gt;0),"Matched", "")</f>
        <v>#REF!</v>
      </c>
      <c r="Q1378" s="21" t="str">
        <f ca="1">IF(OR(D1378="AC",D1378="TR"),"Logic4"&amp;"_"&amp;TEXT(C1378,"dd.mm.yyyy") &amp;"_"&amp; 905157.84,"")</f>
        <v>Logic4_09.04.2020_905157.84</v>
      </c>
      <c r="R1378" s="21" t="e">
        <f ca="1">IF(AND(Q1378&lt;&gt; "", COUNTIF(SAP!#REF!,Q1378)&gt;0),"Matched", "")</f>
        <v>#REF!</v>
      </c>
    </row>
    <row r="1379" spans="1:18" hidden="1">
      <c r="A1379" s="21">
        <v>11563327</v>
      </c>
      <c r="B1379" s="22">
        <v>43930</v>
      </c>
      <c r="C1379" s="22">
        <v>43930</v>
      </c>
      <c r="D1379" s="21" t="s">
        <v>10</v>
      </c>
      <c r="E1379" s="23">
        <v>0</v>
      </c>
      <c r="F1379" s="23">
        <v>0</v>
      </c>
      <c r="G1379" s="23">
        <v>3562</v>
      </c>
      <c r="H1379" s="23">
        <v>127736.24</v>
      </c>
      <c r="I1379" s="21" t="s">
        <v>11</v>
      </c>
      <c r="J1379" s="21" t="s">
        <v>12</v>
      </c>
      <c r="K1379" s="21" t="str">
        <f t="shared" si="69"/>
        <v/>
      </c>
      <c r="L1379" s="21" t="e">
        <f ca="1">IF(AND(K1379&lt;&gt; "", COUNTIF(SAP!#REF!,K1379)&gt;0),"Matched", "")</f>
        <v>#REF!</v>
      </c>
      <c r="M1379" s="21" t="str">
        <f t="shared" si="70"/>
        <v/>
      </c>
      <c r="N1379" s="21" t="e">
        <f ca="1">IF(AND(M1379&lt;&gt; "", COUNTIF(SAP!#REF!,M1379)&gt;0),"Matched", "")</f>
        <v>#REF!</v>
      </c>
      <c r="O1379" s="21" t="str">
        <f t="shared" si="71"/>
        <v/>
      </c>
      <c r="P1379" s="21" t="e">
        <f ca="1">IF(AND(O1379&lt;&gt; "", COUNTIF(SAP!#REF!,O1379)&gt;0),"Matched", "")</f>
        <v>#REF!</v>
      </c>
      <c r="Q1379" s="21" t="str">
        <f ca="1">IF(OR(D1379="AC",D1379="TR"),"Logic4"&amp;"_"&amp;TEXT(C1379,"dd.mm.yyyy") &amp;"_"&amp; 905157.84,"")</f>
        <v>Logic4_09.04.2020_905157.84</v>
      </c>
      <c r="R1379" s="21" t="e">
        <f ca="1">IF(AND(Q1379&lt;&gt; "", COUNTIF(SAP!#REF!,Q1379)&gt;0),"Matched", "")</f>
        <v>#REF!</v>
      </c>
    </row>
    <row r="1380" spans="1:18" hidden="1">
      <c r="A1380" s="21">
        <v>11563327</v>
      </c>
      <c r="B1380" s="22">
        <v>43930</v>
      </c>
      <c r="C1380" s="22">
        <v>43930</v>
      </c>
      <c r="D1380" s="21" t="s">
        <v>10</v>
      </c>
      <c r="E1380" s="23">
        <v>0</v>
      </c>
      <c r="F1380" s="23">
        <v>0</v>
      </c>
      <c r="G1380" s="23">
        <v>3617</v>
      </c>
      <c r="H1380" s="23">
        <v>131353.24</v>
      </c>
      <c r="I1380" s="21" t="s">
        <v>11</v>
      </c>
      <c r="J1380" s="21" t="s">
        <v>12</v>
      </c>
      <c r="K1380" s="21" t="str">
        <f t="shared" si="69"/>
        <v/>
      </c>
      <c r="L1380" s="21" t="e">
        <f ca="1">IF(AND(K1380&lt;&gt; "", COUNTIF(SAP!#REF!,K1380)&gt;0),"Matched", "")</f>
        <v>#REF!</v>
      </c>
      <c r="M1380" s="21" t="str">
        <f t="shared" si="70"/>
        <v/>
      </c>
      <c r="N1380" s="21" t="e">
        <f ca="1">IF(AND(M1380&lt;&gt; "", COUNTIF(SAP!#REF!,M1380)&gt;0),"Matched", "")</f>
        <v>#REF!</v>
      </c>
      <c r="O1380" s="21" t="str">
        <f t="shared" si="71"/>
        <v/>
      </c>
      <c r="P1380" s="21" t="e">
        <f ca="1">IF(AND(O1380&lt;&gt; "", COUNTIF(SAP!#REF!,O1380)&gt;0),"Matched", "")</f>
        <v>#REF!</v>
      </c>
      <c r="Q1380" s="21" t="str">
        <f ca="1">IF(OR(D1380="AC",D1380="TR"),"Logic4"&amp;"_"&amp;TEXT(C1380,"dd.mm.yyyy") &amp;"_"&amp; 905157.84,"")</f>
        <v>Logic4_09.04.2020_905157.84</v>
      </c>
      <c r="R1380" s="21" t="e">
        <f ca="1">IF(AND(Q1380&lt;&gt; "", COUNTIF(SAP!#REF!,Q1380)&gt;0),"Matched", "")</f>
        <v>#REF!</v>
      </c>
    </row>
    <row r="1381" spans="1:18" hidden="1">
      <c r="A1381" s="21">
        <v>11563327</v>
      </c>
      <c r="B1381" s="22">
        <v>43930</v>
      </c>
      <c r="C1381" s="22">
        <v>43930</v>
      </c>
      <c r="D1381" s="21" t="s">
        <v>10</v>
      </c>
      <c r="E1381" s="23">
        <v>0</v>
      </c>
      <c r="F1381" s="23">
        <v>0</v>
      </c>
      <c r="G1381" s="23">
        <v>3713.79</v>
      </c>
      <c r="H1381" s="23">
        <v>135067.03</v>
      </c>
      <c r="I1381" s="21" t="s">
        <v>11</v>
      </c>
      <c r="J1381" s="21" t="s">
        <v>12</v>
      </c>
      <c r="K1381" s="21" t="str">
        <f t="shared" si="69"/>
        <v/>
      </c>
      <c r="L1381" s="21" t="e">
        <f ca="1">IF(AND(K1381&lt;&gt; "", COUNTIF(SAP!#REF!,K1381)&gt;0),"Matched", "")</f>
        <v>#REF!</v>
      </c>
      <c r="M1381" s="21" t="str">
        <f t="shared" si="70"/>
        <v/>
      </c>
      <c r="N1381" s="21" t="e">
        <f ca="1">IF(AND(M1381&lt;&gt; "", COUNTIF(SAP!#REF!,M1381)&gt;0),"Matched", "")</f>
        <v>#REF!</v>
      </c>
      <c r="O1381" s="21" t="str">
        <f t="shared" si="71"/>
        <v/>
      </c>
      <c r="P1381" s="21" t="e">
        <f ca="1">IF(AND(O1381&lt;&gt; "", COUNTIF(SAP!#REF!,O1381)&gt;0),"Matched", "")</f>
        <v>#REF!</v>
      </c>
      <c r="Q1381" s="21" t="str">
        <f ca="1">IF(OR(D1381="AC",D1381="TR"),"Logic4"&amp;"_"&amp;TEXT(C1381,"dd.mm.yyyy") &amp;"_"&amp; 905157.84,"")</f>
        <v>Logic4_09.04.2020_905157.84</v>
      </c>
      <c r="R1381" s="21" t="e">
        <f ca="1">IF(AND(Q1381&lt;&gt; "", COUNTIF(SAP!#REF!,Q1381)&gt;0),"Matched", "")</f>
        <v>#REF!</v>
      </c>
    </row>
    <row r="1382" spans="1:18" hidden="1">
      <c r="A1382" s="21">
        <v>11563327</v>
      </c>
      <c r="B1382" s="22">
        <v>43930</v>
      </c>
      <c r="C1382" s="22">
        <v>43930</v>
      </c>
      <c r="D1382" s="21" t="s">
        <v>10</v>
      </c>
      <c r="E1382" s="23">
        <v>0</v>
      </c>
      <c r="F1382" s="23">
        <v>0</v>
      </c>
      <c r="G1382" s="23">
        <v>3770</v>
      </c>
      <c r="H1382" s="23">
        <v>138837.03</v>
      </c>
      <c r="I1382" s="21" t="s">
        <v>11</v>
      </c>
      <c r="J1382" s="21" t="s">
        <v>12</v>
      </c>
      <c r="K1382" s="21" t="str">
        <f t="shared" si="69"/>
        <v/>
      </c>
      <c r="L1382" s="21" t="e">
        <f ca="1">IF(AND(K1382&lt;&gt; "", COUNTIF(SAP!#REF!,K1382)&gt;0),"Matched", "")</f>
        <v>#REF!</v>
      </c>
      <c r="M1382" s="21" t="str">
        <f t="shared" si="70"/>
        <v/>
      </c>
      <c r="N1382" s="21" t="e">
        <f ca="1">IF(AND(M1382&lt;&gt; "", COUNTIF(SAP!#REF!,M1382)&gt;0),"Matched", "")</f>
        <v>#REF!</v>
      </c>
      <c r="O1382" s="21" t="str">
        <f t="shared" si="71"/>
        <v/>
      </c>
      <c r="P1382" s="21" t="e">
        <f ca="1">IF(AND(O1382&lt;&gt; "", COUNTIF(SAP!#REF!,O1382)&gt;0),"Matched", "")</f>
        <v>#REF!</v>
      </c>
      <c r="Q1382" s="21" t="str">
        <f ca="1">IF(OR(D1382="AC",D1382="TR"),"Logic4"&amp;"_"&amp;TEXT(C1382,"dd.mm.yyyy") &amp;"_"&amp; 905157.84,"")</f>
        <v>Logic4_09.04.2020_905157.84</v>
      </c>
      <c r="R1382" s="21" t="e">
        <f ca="1">IF(AND(Q1382&lt;&gt; "", COUNTIF(SAP!#REF!,Q1382)&gt;0),"Matched", "")</f>
        <v>#REF!</v>
      </c>
    </row>
    <row r="1383" spans="1:18" hidden="1">
      <c r="A1383" s="21">
        <v>11563327</v>
      </c>
      <c r="B1383" s="22">
        <v>43930</v>
      </c>
      <c r="C1383" s="22">
        <v>43930</v>
      </c>
      <c r="D1383" s="21" t="s">
        <v>10</v>
      </c>
      <c r="E1383" s="23">
        <v>0</v>
      </c>
      <c r="F1383" s="23">
        <v>0</v>
      </c>
      <c r="G1383" s="23">
        <v>3810</v>
      </c>
      <c r="H1383" s="23">
        <v>142647.03</v>
      </c>
      <c r="I1383" s="21" t="s">
        <v>11</v>
      </c>
      <c r="J1383" s="21" t="s">
        <v>12</v>
      </c>
      <c r="K1383" s="21" t="str">
        <f t="shared" si="69"/>
        <v/>
      </c>
      <c r="L1383" s="21" t="e">
        <f ca="1">IF(AND(K1383&lt;&gt; "", COUNTIF(SAP!#REF!,K1383)&gt;0),"Matched", "")</f>
        <v>#REF!</v>
      </c>
      <c r="M1383" s="21" t="str">
        <f t="shared" si="70"/>
        <v/>
      </c>
      <c r="N1383" s="21" t="e">
        <f ca="1">IF(AND(M1383&lt;&gt; "", COUNTIF(SAP!#REF!,M1383)&gt;0),"Matched", "")</f>
        <v>#REF!</v>
      </c>
      <c r="O1383" s="21" t="str">
        <f t="shared" si="71"/>
        <v/>
      </c>
      <c r="P1383" s="21" t="e">
        <f ca="1">IF(AND(O1383&lt;&gt; "", COUNTIF(SAP!#REF!,O1383)&gt;0),"Matched", "")</f>
        <v>#REF!</v>
      </c>
      <c r="Q1383" s="21" t="str">
        <f ca="1">IF(OR(D1383="AC",D1383="TR"),"Logic4"&amp;"_"&amp;TEXT(C1383,"dd.mm.yyyy") &amp;"_"&amp; 905157.84,"")</f>
        <v>Logic4_09.04.2020_905157.84</v>
      </c>
      <c r="R1383" s="21" t="e">
        <f ca="1">IF(AND(Q1383&lt;&gt; "", COUNTIF(SAP!#REF!,Q1383)&gt;0),"Matched", "")</f>
        <v>#REF!</v>
      </c>
    </row>
    <row r="1384" spans="1:18" hidden="1">
      <c r="A1384" s="21">
        <v>11563327</v>
      </c>
      <c r="B1384" s="22">
        <v>43930</v>
      </c>
      <c r="C1384" s="22">
        <v>43930</v>
      </c>
      <c r="D1384" s="21" t="s">
        <v>10</v>
      </c>
      <c r="E1384" s="23">
        <v>0</v>
      </c>
      <c r="F1384" s="23">
        <v>0</v>
      </c>
      <c r="G1384" s="23">
        <v>3830</v>
      </c>
      <c r="H1384" s="23">
        <v>146477.03</v>
      </c>
      <c r="I1384" s="21" t="s">
        <v>11</v>
      </c>
      <c r="J1384" s="21" t="s">
        <v>12</v>
      </c>
      <c r="K1384" s="21" t="str">
        <f t="shared" si="69"/>
        <v/>
      </c>
      <c r="L1384" s="21" t="e">
        <f ca="1">IF(AND(K1384&lt;&gt; "", COUNTIF(SAP!#REF!,K1384)&gt;0),"Matched", "")</f>
        <v>#REF!</v>
      </c>
      <c r="M1384" s="21" t="str">
        <f t="shared" si="70"/>
        <v/>
      </c>
      <c r="N1384" s="21" t="e">
        <f ca="1">IF(AND(M1384&lt;&gt; "", COUNTIF(SAP!#REF!,M1384)&gt;0),"Matched", "")</f>
        <v>#REF!</v>
      </c>
      <c r="O1384" s="21" t="str">
        <f t="shared" si="71"/>
        <v/>
      </c>
      <c r="P1384" s="21" t="e">
        <f ca="1">IF(AND(O1384&lt;&gt; "", COUNTIF(SAP!#REF!,O1384)&gt;0),"Matched", "")</f>
        <v>#REF!</v>
      </c>
      <c r="Q1384" s="21" t="str">
        <f ca="1">IF(OR(D1384="AC",D1384="TR"),"Logic4"&amp;"_"&amp;TEXT(C1384,"dd.mm.yyyy") &amp;"_"&amp; 905157.84,"")</f>
        <v>Logic4_09.04.2020_905157.84</v>
      </c>
      <c r="R1384" s="21" t="e">
        <f ca="1">IF(AND(Q1384&lt;&gt; "", COUNTIF(SAP!#REF!,Q1384)&gt;0),"Matched", "")</f>
        <v>#REF!</v>
      </c>
    </row>
    <row r="1385" spans="1:18" hidden="1">
      <c r="A1385" s="21">
        <v>11563327</v>
      </c>
      <c r="B1385" s="22">
        <v>43930</v>
      </c>
      <c r="C1385" s="22">
        <v>43930</v>
      </c>
      <c r="D1385" s="21" t="s">
        <v>10</v>
      </c>
      <c r="E1385" s="23">
        <v>0</v>
      </c>
      <c r="F1385" s="23">
        <v>0</v>
      </c>
      <c r="G1385" s="23">
        <v>3830</v>
      </c>
      <c r="H1385" s="23">
        <v>150307.03</v>
      </c>
      <c r="I1385" s="21" t="s">
        <v>11</v>
      </c>
      <c r="J1385" s="21" t="s">
        <v>12</v>
      </c>
      <c r="K1385" s="21" t="str">
        <f t="shared" si="69"/>
        <v/>
      </c>
      <c r="L1385" s="21" t="e">
        <f ca="1">IF(AND(K1385&lt;&gt; "", COUNTIF(SAP!#REF!,K1385)&gt;0),"Matched", "")</f>
        <v>#REF!</v>
      </c>
      <c r="M1385" s="21" t="str">
        <f t="shared" si="70"/>
        <v/>
      </c>
      <c r="N1385" s="21" t="e">
        <f ca="1">IF(AND(M1385&lt;&gt; "", COUNTIF(SAP!#REF!,M1385)&gt;0),"Matched", "")</f>
        <v>#REF!</v>
      </c>
      <c r="O1385" s="21" t="str">
        <f t="shared" si="71"/>
        <v/>
      </c>
      <c r="P1385" s="21" t="e">
        <f ca="1">IF(AND(O1385&lt;&gt; "", COUNTIF(SAP!#REF!,O1385)&gt;0),"Matched", "")</f>
        <v>#REF!</v>
      </c>
      <c r="Q1385" s="21" t="str">
        <f ca="1">IF(OR(D1385="AC",D1385="TR"),"Logic4"&amp;"_"&amp;TEXT(C1385,"dd.mm.yyyy") &amp;"_"&amp; 905157.84,"")</f>
        <v>Logic4_09.04.2020_905157.84</v>
      </c>
      <c r="R1385" s="21" t="e">
        <f ca="1">IF(AND(Q1385&lt;&gt; "", COUNTIF(SAP!#REF!,Q1385)&gt;0),"Matched", "")</f>
        <v>#REF!</v>
      </c>
    </row>
    <row r="1386" spans="1:18" hidden="1">
      <c r="A1386" s="21">
        <v>11563327</v>
      </c>
      <c r="B1386" s="22">
        <v>43930</v>
      </c>
      <c r="C1386" s="22">
        <v>43930</v>
      </c>
      <c r="D1386" s="21" t="s">
        <v>10</v>
      </c>
      <c r="E1386" s="23">
        <v>0</v>
      </c>
      <c r="F1386" s="23">
        <v>0</v>
      </c>
      <c r="G1386" s="23">
        <v>3910.1</v>
      </c>
      <c r="H1386" s="23">
        <v>154217.13</v>
      </c>
      <c r="I1386" s="21" t="s">
        <v>11</v>
      </c>
      <c r="J1386" s="21" t="s">
        <v>12</v>
      </c>
      <c r="K1386" s="21" t="str">
        <f t="shared" si="69"/>
        <v/>
      </c>
      <c r="L1386" s="21" t="e">
        <f ca="1">IF(AND(K1386&lt;&gt; "", COUNTIF(SAP!#REF!,K1386)&gt;0),"Matched", "")</f>
        <v>#REF!</v>
      </c>
      <c r="M1386" s="21" t="str">
        <f t="shared" si="70"/>
        <v/>
      </c>
      <c r="N1386" s="21" t="e">
        <f ca="1">IF(AND(M1386&lt;&gt; "", COUNTIF(SAP!#REF!,M1386)&gt;0),"Matched", "")</f>
        <v>#REF!</v>
      </c>
      <c r="O1386" s="21" t="str">
        <f t="shared" si="71"/>
        <v/>
      </c>
      <c r="P1386" s="21" t="e">
        <f ca="1">IF(AND(O1386&lt;&gt; "", COUNTIF(SAP!#REF!,O1386)&gt;0),"Matched", "")</f>
        <v>#REF!</v>
      </c>
      <c r="Q1386" s="21" t="str">
        <f ca="1">IF(OR(D1386="AC",D1386="TR"),"Logic4"&amp;"_"&amp;TEXT(C1386,"dd.mm.yyyy") &amp;"_"&amp; 905157.84,"")</f>
        <v>Logic4_09.04.2020_905157.84</v>
      </c>
      <c r="R1386" s="21" t="e">
        <f ca="1">IF(AND(Q1386&lt;&gt; "", COUNTIF(SAP!#REF!,Q1386)&gt;0),"Matched", "")</f>
        <v>#REF!</v>
      </c>
    </row>
    <row r="1387" spans="1:18" hidden="1">
      <c r="A1387" s="21">
        <v>11563327</v>
      </c>
      <c r="B1387" s="22">
        <v>43930</v>
      </c>
      <c r="C1387" s="22">
        <v>43930</v>
      </c>
      <c r="D1387" s="21" t="s">
        <v>10</v>
      </c>
      <c r="E1387" s="23">
        <v>0</v>
      </c>
      <c r="F1387" s="23">
        <v>0</v>
      </c>
      <c r="G1387" s="23">
        <v>3950</v>
      </c>
      <c r="H1387" s="23">
        <v>158167.13</v>
      </c>
      <c r="I1387" s="21" t="s">
        <v>11</v>
      </c>
      <c r="J1387" s="21" t="s">
        <v>12</v>
      </c>
      <c r="K1387" s="21" t="str">
        <f t="shared" si="69"/>
        <v/>
      </c>
      <c r="L1387" s="21" t="e">
        <f ca="1">IF(AND(K1387&lt;&gt; "", COUNTIF(SAP!#REF!,K1387)&gt;0),"Matched", "")</f>
        <v>#REF!</v>
      </c>
      <c r="M1387" s="21" t="str">
        <f t="shared" si="70"/>
        <v/>
      </c>
      <c r="N1387" s="21" t="e">
        <f ca="1">IF(AND(M1387&lt;&gt; "", COUNTIF(SAP!#REF!,M1387)&gt;0),"Matched", "")</f>
        <v>#REF!</v>
      </c>
      <c r="O1387" s="21" t="str">
        <f t="shared" si="71"/>
        <v/>
      </c>
      <c r="P1387" s="21" t="e">
        <f ca="1">IF(AND(O1387&lt;&gt; "", COUNTIF(SAP!#REF!,O1387)&gt;0),"Matched", "")</f>
        <v>#REF!</v>
      </c>
      <c r="Q1387" s="21" t="str">
        <f ca="1">IF(OR(D1387="AC",D1387="TR"),"Logic4"&amp;"_"&amp;TEXT(C1387,"dd.mm.yyyy") &amp;"_"&amp; 905157.84,"")</f>
        <v>Logic4_09.04.2020_905157.84</v>
      </c>
      <c r="R1387" s="21" t="e">
        <f ca="1">IF(AND(Q1387&lt;&gt; "", COUNTIF(SAP!#REF!,Q1387)&gt;0),"Matched", "")</f>
        <v>#REF!</v>
      </c>
    </row>
    <row r="1388" spans="1:18" hidden="1">
      <c r="A1388" s="21">
        <v>11563327</v>
      </c>
      <c r="B1388" s="22">
        <v>43930</v>
      </c>
      <c r="C1388" s="22">
        <v>43930</v>
      </c>
      <c r="D1388" s="21" t="s">
        <v>10</v>
      </c>
      <c r="E1388" s="23">
        <v>0</v>
      </c>
      <c r="F1388" s="23">
        <v>0</v>
      </c>
      <c r="G1388" s="23">
        <v>4010</v>
      </c>
      <c r="H1388" s="23">
        <v>162177.13</v>
      </c>
      <c r="I1388" s="21" t="s">
        <v>11</v>
      </c>
      <c r="J1388" s="21" t="s">
        <v>12</v>
      </c>
      <c r="K1388" s="21" t="str">
        <f t="shared" si="69"/>
        <v/>
      </c>
      <c r="L1388" s="21" t="e">
        <f ca="1">IF(AND(K1388&lt;&gt; "", COUNTIF(SAP!#REF!,K1388)&gt;0),"Matched", "")</f>
        <v>#REF!</v>
      </c>
      <c r="M1388" s="21" t="str">
        <f t="shared" si="70"/>
        <v/>
      </c>
      <c r="N1388" s="21" t="e">
        <f ca="1">IF(AND(M1388&lt;&gt; "", COUNTIF(SAP!#REF!,M1388)&gt;0),"Matched", "")</f>
        <v>#REF!</v>
      </c>
      <c r="O1388" s="21" t="str">
        <f t="shared" si="71"/>
        <v/>
      </c>
      <c r="P1388" s="21" t="e">
        <f ca="1">IF(AND(O1388&lt;&gt; "", COUNTIF(SAP!#REF!,O1388)&gt;0),"Matched", "")</f>
        <v>#REF!</v>
      </c>
      <c r="Q1388" s="21" t="str">
        <f ca="1">IF(OR(D1388="AC",D1388="TR"),"Logic4"&amp;"_"&amp;TEXT(C1388,"dd.mm.yyyy") &amp;"_"&amp; 905157.84,"")</f>
        <v>Logic4_09.04.2020_905157.84</v>
      </c>
      <c r="R1388" s="21" t="e">
        <f ca="1">IF(AND(Q1388&lt;&gt; "", COUNTIF(SAP!#REF!,Q1388)&gt;0),"Matched", "")</f>
        <v>#REF!</v>
      </c>
    </row>
    <row r="1389" spans="1:18" hidden="1">
      <c r="A1389" s="21">
        <v>11563327</v>
      </c>
      <c r="B1389" s="22">
        <v>43930</v>
      </c>
      <c r="C1389" s="22">
        <v>43930</v>
      </c>
      <c r="D1389" s="21" t="s">
        <v>10</v>
      </c>
      <c r="E1389" s="23">
        <v>0</v>
      </c>
      <c r="F1389" s="23">
        <v>0</v>
      </c>
      <c r="G1389" s="23">
        <v>4130</v>
      </c>
      <c r="H1389" s="23">
        <v>166307.13</v>
      </c>
      <c r="I1389" s="21" t="s">
        <v>11</v>
      </c>
      <c r="J1389" s="21" t="s">
        <v>12</v>
      </c>
      <c r="K1389" s="21" t="str">
        <f t="shared" si="69"/>
        <v/>
      </c>
      <c r="L1389" s="21" t="e">
        <f ca="1">IF(AND(K1389&lt;&gt; "", COUNTIF(SAP!#REF!,K1389)&gt;0),"Matched", "")</f>
        <v>#REF!</v>
      </c>
      <c r="M1389" s="21" t="str">
        <f t="shared" si="70"/>
        <v/>
      </c>
      <c r="N1389" s="21" t="e">
        <f ca="1">IF(AND(M1389&lt;&gt; "", COUNTIF(SAP!#REF!,M1389)&gt;0),"Matched", "")</f>
        <v>#REF!</v>
      </c>
      <c r="O1389" s="21" t="str">
        <f t="shared" si="71"/>
        <v/>
      </c>
      <c r="P1389" s="21" t="e">
        <f ca="1">IF(AND(O1389&lt;&gt; "", COUNTIF(SAP!#REF!,O1389)&gt;0),"Matched", "")</f>
        <v>#REF!</v>
      </c>
      <c r="Q1389" s="21" t="str">
        <f ca="1">IF(OR(D1389="AC",D1389="TR"),"Logic4"&amp;"_"&amp;TEXT(C1389,"dd.mm.yyyy") &amp;"_"&amp; 905157.84,"")</f>
        <v>Logic4_09.04.2020_905157.84</v>
      </c>
      <c r="R1389" s="21" t="e">
        <f ca="1">IF(AND(Q1389&lt;&gt; "", COUNTIF(SAP!#REF!,Q1389)&gt;0),"Matched", "")</f>
        <v>#REF!</v>
      </c>
    </row>
    <row r="1390" spans="1:18" hidden="1">
      <c r="A1390" s="21">
        <v>11563327</v>
      </c>
      <c r="B1390" s="22">
        <v>43930</v>
      </c>
      <c r="C1390" s="22">
        <v>43930</v>
      </c>
      <c r="D1390" s="21" t="s">
        <v>10</v>
      </c>
      <c r="E1390" s="23">
        <v>0</v>
      </c>
      <c r="F1390" s="23">
        <v>0</v>
      </c>
      <c r="G1390" s="23">
        <v>4210</v>
      </c>
      <c r="H1390" s="23">
        <v>170517.13</v>
      </c>
      <c r="I1390" s="21" t="s">
        <v>11</v>
      </c>
      <c r="J1390" s="21" t="s">
        <v>12</v>
      </c>
      <c r="K1390" s="21" t="str">
        <f t="shared" si="69"/>
        <v/>
      </c>
      <c r="L1390" s="21" t="e">
        <f ca="1">IF(AND(K1390&lt;&gt; "", COUNTIF(SAP!#REF!,K1390)&gt;0),"Matched", "")</f>
        <v>#REF!</v>
      </c>
      <c r="M1390" s="21" t="str">
        <f t="shared" si="70"/>
        <v/>
      </c>
      <c r="N1390" s="21" t="e">
        <f ca="1">IF(AND(M1390&lt;&gt; "", COUNTIF(SAP!#REF!,M1390)&gt;0),"Matched", "")</f>
        <v>#REF!</v>
      </c>
      <c r="O1390" s="21" t="str">
        <f t="shared" si="71"/>
        <v/>
      </c>
      <c r="P1390" s="21" t="e">
        <f ca="1">IF(AND(O1390&lt;&gt; "", COUNTIF(SAP!#REF!,O1390)&gt;0),"Matched", "")</f>
        <v>#REF!</v>
      </c>
      <c r="Q1390" s="21" t="str">
        <f ca="1">IF(OR(D1390="AC",D1390="TR"),"Logic4"&amp;"_"&amp;TEXT(C1390,"dd.mm.yyyy") &amp;"_"&amp; 905157.84,"")</f>
        <v>Logic4_09.04.2020_905157.84</v>
      </c>
      <c r="R1390" s="21" t="e">
        <f ca="1">IF(AND(Q1390&lt;&gt; "", COUNTIF(SAP!#REF!,Q1390)&gt;0),"Matched", "")</f>
        <v>#REF!</v>
      </c>
    </row>
    <row r="1391" spans="1:18" hidden="1">
      <c r="A1391" s="21">
        <v>11563327</v>
      </c>
      <c r="B1391" s="22">
        <v>43930</v>
      </c>
      <c r="C1391" s="22">
        <v>43930</v>
      </c>
      <c r="D1391" s="21" t="s">
        <v>10</v>
      </c>
      <c r="E1391" s="23">
        <v>0</v>
      </c>
      <c r="F1391" s="23">
        <v>0</v>
      </c>
      <c r="G1391" s="23">
        <v>4303.8999999999996</v>
      </c>
      <c r="H1391" s="23">
        <v>174821.03</v>
      </c>
      <c r="I1391" s="21" t="s">
        <v>11</v>
      </c>
      <c r="J1391" s="21" t="s">
        <v>12</v>
      </c>
      <c r="K1391" s="21" t="str">
        <f t="shared" si="69"/>
        <v/>
      </c>
      <c r="L1391" s="21" t="e">
        <f ca="1">IF(AND(K1391&lt;&gt; "", COUNTIF(SAP!#REF!,K1391)&gt;0),"Matched", "")</f>
        <v>#REF!</v>
      </c>
      <c r="M1391" s="21" t="str">
        <f t="shared" si="70"/>
        <v/>
      </c>
      <c r="N1391" s="21" t="e">
        <f ca="1">IF(AND(M1391&lt;&gt; "", COUNTIF(SAP!#REF!,M1391)&gt;0),"Matched", "")</f>
        <v>#REF!</v>
      </c>
      <c r="O1391" s="21" t="str">
        <f t="shared" si="71"/>
        <v/>
      </c>
      <c r="P1391" s="21" t="e">
        <f ca="1">IF(AND(O1391&lt;&gt; "", COUNTIF(SAP!#REF!,O1391)&gt;0),"Matched", "")</f>
        <v>#REF!</v>
      </c>
      <c r="Q1391" s="21" t="str">
        <f ca="1">IF(OR(D1391="AC",D1391="TR"),"Logic4"&amp;"_"&amp;TEXT(C1391,"dd.mm.yyyy") &amp;"_"&amp; 905157.84,"")</f>
        <v>Logic4_09.04.2020_905157.84</v>
      </c>
      <c r="R1391" s="21" t="e">
        <f ca="1">IF(AND(Q1391&lt;&gt; "", COUNTIF(SAP!#REF!,Q1391)&gt;0),"Matched", "")</f>
        <v>#REF!</v>
      </c>
    </row>
    <row r="1392" spans="1:18" hidden="1">
      <c r="A1392" s="21">
        <v>11563327</v>
      </c>
      <c r="B1392" s="22">
        <v>43930</v>
      </c>
      <c r="C1392" s="22">
        <v>43930</v>
      </c>
      <c r="D1392" s="21" t="s">
        <v>10</v>
      </c>
      <c r="E1392" s="23">
        <v>0</v>
      </c>
      <c r="F1392" s="23">
        <v>0</v>
      </c>
      <c r="G1392" s="23">
        <v>4350</v>
      </c>
      <c r="H1392" s="23">
        <v>179171.03</v>
      </c>
      <c r="I1392" s="21" t="s">
        <v>11</v>
      </c>
      <c r="J1392" s="21" t="s">
        <v>12</v>
      </c>
      <c r="K1392" s="21" t="str">
        <f t="shared" si="69"/>
        <v/>
      </c>
      <c r="L1392" s="21" t="e">
        <f ca="1">IF(AND(K1392&lt;&gt; "", COUNTIF(SAP!#REF!,K1392)&gt;0),"Matched", "")</f>
        <v>#REF!</v>
      </c>
      <c r="M1392" s="21" t="str">
        <f t="shared" si="70"/>
        <v/>
      </c>
      <c r="N1392" s="21" t="e">
        <f ca="1">IF(AND(M1392&lt;&gt; "", COUNTIF(SAP!#REF!,M1392)&gt;0),"Matched", "")</f>
        <v>#REF!</v>
      </c>
      <c r="O1392" s="21" t="str">
        <f t="shared" si="71"/>
        <v/>
      </c>
      <c r="P1392" s="21" t="e">
        <f ca="1">IF(AND(O1392&lt;&gt; "", COUNTIF(SAP!#REF!,O1392)&gt;0),"Matched", "")</f>
        <v>#REF!</v>
      </c>
      <c r="Q1392" s="21" t="str">
        <f ca="1">IF(OR(D1392="AC",D1392="TR"),"Logic4"&amp;"_"&amp;TEXT(C1392,"dd.mm.yyyy") &amp;"_"&amp; 905157.84,"")</f>
        <v>Logic4_09.04.2020_905157.84</v>
      </c>
      <c r="R1392" s="21" t="e">
        <f ca="1">IF(AND(Q1392&lt;&gt; "", COUNTIF(SAP!#REF!,Q1392)&gt;0),"Matched", "")</f>
        <v>#REF!</v>
      </c>
    </row>
    <row r="1393" spans="1:18" hidden="1">
      <c r="A1393" s="21">
        <v>11563327</v>
      </c>
      <c r="B1393" s="22">
        <v>43930</v>
      </c>
      <c r="C1393" s="22">
        <v>43930</v>
      </c>
      <c r="D1393" s="21" t="s">
        <v>10</v>
      </c>
      <c r="E1393" s="23">
        <v>0</v>
      </c>
      <c r="F1393" s="23">
        <v>0</v>
      </c>
      <c r="G1393" s="23">
        <v>4375.1000000000004</v>
      </c>
      <c r="H1393" s="23">
        <v>183546.13</v>
      </c>
      <c r="I1393" s="21" t="s">
        <v>11</v>
      </c>
      <c r="J1393" s="21" t="s">
        <v>12</v>
      </c>
      <c r="K1393" s="21" t="str">
        <f t="shared" si="69"/>
        <v/>
      </c>
      <c r="L1393" s="21" t="e">
        <f ca="1">IF(AND(K1393&lt;&gt; "", COUNTIF(SAP!#REF!,K1393)&gt;0),"Matched", "")</f>
        <v>#REF!</v>
      </c>
      <c r="M1393" s="21" t="str">
        <f t="shared" si="70"/>
        <v/>
      </c>
      <c r="N1393" s="21" t="e">
        <f ca="1">IF(AND(M1393&lt;&gt; "", COUNTIF(SAP!#REF!,M1393)&gt;0),"Matched", "")</f>
        <v>#REF!</v>
      </c>
      <c r="O1393" s="21" t="str">
        <f t="shared" si="71"/>
        <v/>
      </c>
      <c r="P1393" s="21" t="e">
        <f ca="1">IF(AND(O1393&lt;&gt; "", COUNTIF(SAP!#REF!,O1393)&gt;0),"Matched", "")</f>
        <v>#REF!</v>
      </c>
      <c r="Q1393" s="21" t="str">
        <f ca="1">IF(OR(D1393="AC",D1393="TR"),"Logic4"&amp;"_"&amp;TEXT(C1393,"dd.mm.yyyy") &amp;"_"&amp; 905157.84,"")</f>
        <v>Logic4_09.04.2020_905157.84</v>
      </c>
      <c r="R1393" s="21" t="e">
        <f ca="1">IF(AND(Q1393&lt;&gt; "", COUNTIF(SAP!#REF!,Q1393)&gt;0),"Matched", "")</f>
        <v>#REF!</v>
      </c>
    </row>
    <row r="1394" spans="1:18" hidden="1">
      <c r="A1394" s="21">
        <v>11563327</v>
      </c>
      <c r="B1394" s="22">
        <v>43930</v>
      </c>
      <c r="C1394" s="22">
        <v>43930</v>
      </c>
      <c r="D1394" s="21" t="s">
        <v>10</v>
      </c>
      <c r="E1394" s="23">
        <v>0</v>
      </c>
      <c r="F1394" s="23">
        <v>0</v>
      </c>
      <c r="G1394" s="23">
        <v>4409.5</v>
      </c>
      <c r="H1394" s="23">
        <v>187955.63</v>
      </c>
      <c r="I1394" s="21" t="s">
        <v>11</v>
      </c>
      <c r="J1394" s="21" t="s">
        <v>12</v>
      </c>
      <c r="K1394" s="21" t="str">
        <f t="shared" si="69"/>
        <v/>
      </c>
      <c r="L1394" s="21" t="e">
        <f ca="1">IF(AND(K1394&lt;&gt; "", COUNTIF(SAP!#REF!,K1394)&gt;0),"Matched", "")</f>
        <v>#REF!</v>
      </c>
      <c r="M1394" s="21" t="str">
        <f t="shared" si="70"/>
        <v/>
      </c>
      <c r="N1394" s="21" t="e">
        <f ca="1">IF(AND(M1394&lt;&gt; "", COUNTIF(SAP!#REF!,M1394)&gt;0),"Matched", "")</f>
        <v>#REF!</v>
      </c>
      <c r="O1394" s="21" t="str">
        <f t="shared" si="71"/>
        <v/>
      </c>
      <c r="P1394" s="21" t="e">
        <f ca="1">IF(AND(O1394&lt;&gt; "", COUNTIF(SAP!#REF!,O1394)&gt;0),"Matched", "")</f>
        <v>#REF!</v>
      </c>
      <c r="Q1394" s="21" t="str">
        <f ca="1">IF(OR(D1394="AC",D1394="TR"),"Logic4"&amp;"_"&amp;TEXT(C1394,"dd.mm.yyyy") &amp;"_"&amp; 905157.84,"")</f>
        <v>Logic4_09.04.2020_905157.84</v>
      </c>
      <c r="R1394" s="21" t="e">
        <f ca="1">IF(AND(Q1394&lt;&gt; "", COUNTIF(SAP!#REF!,Q1394)&gt;0),"Matched", "")</f>
        <v>#REF!</v>
      </c>
    </row>
    <row r="1395" spans="1:18" hidden="1">
      <c r="A1395" s="21">
        <v>11563327</v>
      </c>
      <c r="B1395" s="22">
        <v>43930</v>
      </c>
      <c r="C1395" s="22">
        <v>43930</v>
      </c>
      <c r="D1395" s="21" t="s">
        <v>10</v>
      </c>
      <c r="E1395" s="23">
        <v>0</v>
      </c>
      <c r="F1395" s="23">
        <v>0</v>
      </c>
      <c r="G1395" s="23">
        <v>4447.8</v>
      </c>
      <c r="H1395" s="23">
        <v>192403.43</v>
      </c>
      <c r="I1395" s="21" t="s">
        <v>11</v>
      </c>
      <c r="J1395" s="21" t="s">
        <v>12</v>
      </c>
      <c r="K1395" s="21" t="str">
        <f t="shared" si="69"/>
        <v/>
      </c>
      <c r="L1395" s="21" t="e">
        <f ca="1">IF(AND(K1395&lt;&gt; "", COUNTIF(SAP!#REF!,K1395)&gt;0),"Matched", "")</f>
        <v>#REF!</v>
      </c>
      <c r="M1395" s="21" t="str">
        <f t="shared" si="70"/>
        <v/>
      </c>
      <c r="N1395" s="21" t="e">
        <f ca="1">IF(AND(M1395&lt;&gt; "", COUNTIF(SAP!#REF!,M1395)&gt;0),"Matched", "")</f>
        <v>#REF!</v>
      </c>
      <c r="O1395" s="21" t="str">
        <f t="shared" si="71"/>
        <v/>
      </c>
      <c r="P1395" s="21" t="e">
        <f ca="1">IF(AND(O1395&lt;&gt; "", COUNTIF(SAP!#REF!,O1395)&gt;0),"Matched", "")</f>
        <v>#REF!</v>
      </c>
      <c r="Q1395" s="21" t="str">
        <f ca="1">IF(OR(D1395="AC",D1395="TR"),"Logic4"&amp;"_"&amp;TEXT(C1395,"dd.mm.yyyy") &amp;"_"&amp; 905157.84,"")</f>
        <v>Logic4_09.04.2020_905157.84</v>
      </c>
      <c r="R1395" s="21" t="e">
        <f ca="1">IF(AND(Q1395&lt;&gt; "", COUNTIF(SAP!#REF!,Q1395)&gt;0),"Matched", "")</f>
        <v>#REF!</v>
      </c>
    </row>
    <row r="1396" spans="1:18" hidden="1">
      <c r="A1396" s="21">
        <v>11563327</v>
      </c>
      <c r="B1396" s="22">
        <v>43930</v>
      </c>
      <c r="C1396" s="22">
        <v>43930</v>
      </c>
      <c r="D1396" s="21" t="s">
        <v>10</v>
      </c>
      <c r="E1396" s="23">
        <v>0</v>
      </c>
      <c r="F1396" s="23">
        <v>0</v>
      </c>
      <c r="G1396" s="23">
        <v>4492.3999999999996</v>
      </c>
      <c r="H1396" s="23">
        <v>196895.83</v>
      </c>
      <c r="I1396" s="21" t="s">
        <v>11</v>
      </c>
      <c r="J1396" s="21" t="s">
        <v>12</v>
      </c>
      <c r="K1396" s="21" t="str">
        <f t="shared" si="69"/>
        <v/>
      </c>
      <c r="L1396" s="21" t="e">
        <f ca="1">IF(AND(K1396&lt;&gt; "", COUNTIF(SAP!#REF!,K1396)&gt;0),"Matched", "")</f>
        <v>#REF!</v>
      </c>
      <c r="M1396" s="21" t="str">
        <f t="shared" si="70"/>
        <v/>
      </c>
      <c r="N1396" s="21" t="e">
        <f ca="1">IF(AND(M1396&lt;&gt; "", COUNTIF(SAP!#REF!,M1396)&gt;0),"Matched", "")</f>
        <v>#REF!</v>
      </c>
      <c r="O1396" s="21" t="str">
        <f t="shared" si="71"/>
        <v/>
      </c>
      <c r="P1396" s="21" t="e">
        <f ca="1">IF(AND(O1396&lt;&gt; "", COUNTIF(SAP!#REF!,O1396)&gt;0),"Matched", "")</f>
        <v>#REF!</v>
      </c>
      <c r="Q1396" s="21" t="str">
        <f ca="1">IF(OR(D1396="AC",D1396="TR"),"Logic4"&amp;"_"&amp;TEXT(C1396,"dd.mm.yyyy") &amp;"_"&amp; 905157.84,"")</f>
        <v>Logic4_09.04.2020_905157.84</v>
      </c>
      <c r="R1396" s="21" t="e">
        <f ca="1">IF(AND(Q1396&lt;&gt; "", COUNTIF(SAP!#REF!,Q1396)&gt;0),"Matched", "")</f>
        <v>#REF!</v>
      </c>
    </row>
    <row r="1397" spans="1:18" hidden="1">
      <c r="A1397" s="21">
        <v>11563327</v>
      </c>
      <c r="B1397" s="22">
        <v>43930</v>
      </c>
      <c r="C1397" s="22">
        <v>43930</v>
      </c>
      <c r="D1397" s="21" t="s">
        <v>10</v>
      </c>
      <c r="E1397" s="23">
        <v>0</v>
      </c>
      <c r="F1397" s="23">
        <v>0</v>
      </c>
      <c r="G1397" s="23">
        <v>4603.3</v>
      </c>
      <c r="H1397" s="23">
        <v>201499.13</v>
      </c>
      <c r="I1397" s="21" t="s">
        <v>11</v>
      </c>
      <c r="J1397" s="21" t="s">
        <v>12</v>
      </c>
      <c r="K1397" s="21" t="str">
        <f t="shared" si="69"/>
        <v/>
      </c>
      <c r="L1397" s="21" t="e">
        <f ca="1">IF(AND(K1397&lt;&gt; "", COUNTIF(SAP!#REF!,K1397)&gt;0),"Matched", "")</f>
        <v>#REF!</v>
      </c>
      <c r="M1397" s="21" t="str">
        <f t="shared" si="70"/>
        <v/>
      </c>
      <c r="N1397" s="21" t="e">
        <f ca="1">IF(AND(M1397&lt;&gt; "", COUNTIF(SAP!#REF!,M1397)&gt;0),"Matched", "")</f>
        <v>#REF!</v>
      </c>
      <c r="O1397" s="21" t="str">
        <f t="shared" si="71"/>
        <v/>
      </c>
      <c r="P1397" s="21" t="e">
        <f ca="1">IF(AND(O1397&lt;&gt; "", COUNTIF(SAP!#REF!,O1397)&gt;0),"Matched", "")</f>
        <v>#REF!</v>
      </c>
      <c r="Q1397" s="21" t="str">
        <f ca="1">IF(OR(D1397="AC",D1397="TR"),"Logic4"&amp;"_"&amp;TEXT(C1397,"dd.mm.yyyy") &amp;"_"&amp; 905157.84,"")</f>
        <v>Logic4_09.04.2020_905157.84</v>
      </c>
      <c r="R1397" s="21" t="e">
        <f ca="1">IF(AND(Q1397&lt;&gt; "", COUNTIF(SAP!#REF!,Q1397)&gt;0),"Matched", "")</f>
        <v>#REF!</v>
      </c>
    </row>
    <row r="1398" spans="1:18" hidden="1">
      <c r="A1398" s="21">
        <v>11563327</v>
      </c>
      <c r="B1398" s="22">
        <v>43930</v>
      </c>
      <c r="C1398" s="22">
        <v>43930</v>
      </c>
      <c r="D1398" s="21" t="s">
        <v>10</v>
      </c>
      <c r="E1398" s="23">
        <v>0</v>
      </c>
      <c r="F1398" s="23">
        <v>0</v>
      </c>
      <c r="G1398" s="23">
        <v>4610</v>
      </c>
      <c r="H1398" s="23">
        <v>206109.13</v>
      </c>
      <c r="I1398" s="21" t="s">
        <v>11</v>
      </c>
      <c r="J1398" s="21" t="s">
        <v>12</v>
      </c>
      <c r="K1398" s="21" t="str">
        <f t="shared" si="69"/>
        <v/>
      </c>
      <c r="L1398" s="21" t="e">
        <f ca="1">IF(AND(K1398&lt;&gt; "", COUNTIF(SAP!#REF!,K1398)&gt;0),"Matched", "")</f>
        <v>#REF!</v>
      </c>
      <c r="M1398" s="21" t="str">
        <f t="shared" si="70"/>
        <v/>
      </c>
      <c r="N1398" s="21" t="e">
        <f ca="1">IF(AND(M1398&lt;&gt; "", COUNTIF(SAP!#REF!,M1398)&gt;0),"Matched", "")</f>
        <v>#REF!</v>
      </c>
      <c r="O1398" s="21" t="str">
        <f t="shared" si="71"/>
        <v/>
      </c>
      <c r="P1398" s="21" t="e">
        <f ca="1">IF(AND(O1398&lt;&gt; "", COUNTIF(SAP!#REF!,O1398)&gt;0),"Matched", "")</f>
        <v>#REF!</v>
      </c>
      <c r="Q1398" s="21" t="str">
        <f ca="1">IF(OR(D1398="AC",D1398="TR"),"Logic4"&amp;"_"&amp;TEXT(C1398,"dd.mm.yyyy") &amp;"_"&amp; 905157.84,"")</f>
        <v>Logic4_09.04.2020_905157.84</v>
      </c>
      <c r="R1398" s="21" t="e">
        <f ca="1">IF(AND(Q1398&lt;&gt; "", COUNTIF(SAP!#REF!,Q1398)&gt;0),"Matched", "")</f>
        <v>#REF!</v>
      </c>
    </row>
    <row r="1399" spans="1:18" hidden="1">
      <c r="A1399" s="21">
        <v>11563327</v>
      </c>
      <c r="B1399" s="22">
        <v>43930</v>
      </c>
      <c r="C1399" s="22">
        <v>43930</v>
      </c>
      <c r="D1399" s="21" t="s">
        <v>10</v>
      </c>
      <c r="E1399" s="23">
        <v>0</v>
      </c>
      <c r="F1399" s="23">
        <v>0</v>
      </c>
      <c r="G1399" s="23">
        <v>4689.5</v>
      </c>
      <c r="H1399" s="23">
        <v>210798.63</v>
      </c>
      <c r="I1399" s="21" t="s">
        <v>11</v>
      </c>
      <c r="J1399" s="21" t="s">
        <v>12</v>
      </c>
      <c r="K1399" s="21" t="str">
        <f t="shared" si="69"/>
        <v/>
      </c>
      <c r="L1399" s="21" t="e">
        <f ca="1">IF(AND(K1399&lt;&gt; "", COUNTIF(SAP!#REF!,K1399)&gt;0),"Matched", "")</f>
        <v>#REF!</v>
      </c>
      <c r="M1399" s="21" t="str">
        <f t="shared" si="70"/>
        <v/>
      </c>
      <c r="N1399" s="21" t="e">
        <f ca="1">IF(AND(M1399&lt;&gt; "", COUNTIF(SAP!#REF!,M1399)&gt;0),"Matched", "")</f>
        <v>#REF!</v>
      </c>
      <c r="O1399" s="21" t="str">
        <f t="shared" si="71"/>
        <v/>
      </c>
      <c r="P1399" s="21" t="e">
        <f ca="1">IF(AND(O1399&lt;&gt; "", COUNTIF(SAP!#REF!,O1399)&gt;0),"Matched", "")</f>
        <v>#REF!</v>
      </c>
      <c r="Q1399" s="21" t="str">
        <f ca="1">IF(OR(D1399="AC",D1399="TR"),"Logic4"&amp;"_"&amp;TEXT(C1399,"dd.mm.yyyy") &amp;"_"&amp; 905157.84,"")</f>
        <v>Logic4_09.04.2020_905157.84</v>
      </c>
      <c r="R1399" s="21" t="e">
        <f ca="1">IF(AND(Q1399&lt;&gt; "", COUNTIF(SAP!#REF!,Q1399)&gt;0),"Matched", "")</f>
        <v>#REF!</v>
      </c>
    </row>
    <row r="1400" spans="1:18" hidden="1">
      <c r="A1400" s="21">
        <v>11563327</v>
      </c>
      <c r="B1400" s="22">
        <v>43930</v>
      </c>
      <c r="C1400" s="22">
        <v>43930</v>
      </c>
      <c r="D1400" s="21" t="s">
        <v>10</v>
      </c>
      <c r="E1400" s="23">
        <v>0</v>
      </c>
      <c r="F1400" s="23">
        <v>0</v>
      </c>
      <c r="G1400" s="23">
        <v>4757</v>
      </c>
      <c r="H1400" s="23">
        <v>215555.63</v>
      </c>
      <c r="I1400" s="21" t="s">
        <v>11</v>
      </c>
      <c r="J1400" s="21" t="s">
        <v>12</v>
      </c>
      <c r="K1400" s="21" t="str">
        <f t="shared" si="69"/>
        <v/>
      </c>
      <c r="L1400" s="21" t="e">
        <f ca="1">IF(AND(K1400&lt;&gt; "", COUNTIF(SAP!#REF!,K1400)&gt;0),"Matched", "")</f>
        <v>#REF!</v>
      </c>
      <c r="M1400" s="21" t="str">
        <f t="shared" si="70"/>
        <v/>
      </c>
      <c r="N1400" s="21" t="e">
        <f ca="1">IF(AND(M1400&lt;&gt; "", COUNTIF(SAP!#REF!,M1400)&gt;0),"Matched", "")</f>
        <v>#REF!</v>
      </c>
      <c r="O1400" s="21" t="str">
        <f t="shared" si="71"/>
        <v/>
      </c>
      <c r="P1400" s="21" t="e">
        <f ca="1">IF(AND(O1400&lt;&gt; "", COUNTIF(SAP!#REF!,O1400)&gt;0),"Matched", "")</f>
        <v>#REF!</v>
      </c>
      <c r="Q1400" s="21" t="str">
        <f ca="1">IF(OR(D1400="AC",D1400="TR"),"Logic4"&amp;"_"&amp;TEXT(C1400,"dd.mm.yyyy") &amp;"_"&amp; 905157.84,"")</f>
        <v>Logic4_09.04.2020_905157.84</v>
      </c>
      <c r="R1400" s="21" t="e">
        <f ca="1">IF(AND(Q1400&lt;&gt; "", COUNTIF(SAP!#REF!,Q1400)&gt;0),"Matched", "")</f>
        <v>#REF!</v>
      </c>
    </row>
    <row r="1401" spans="1:18" hidden="1">
      <c r="A1401" s="21">
        <v>11563327</v>
      </c>
      <c r="B1401" s="22">
        <v>43930</v>
      </c>
      <c r="C1401" s="22">
        <v>43930</v>
      </c>
      <c r="D1401" s="21" t="s">
        <v>10</v>
      </c>
      <c r="E1401" s="23">
        <v>0</v>
      </c>
      <c r="F1401" s="23">
        <v>0</v>
      </c>
      <c r="G1401" s="23">
        <v>4790</v>
      </c>
      <c r="H1401" s="23">
        <v>220345.63</v>
      </c>
      <c r="I1401" s="21" t="s">
        <v>11</v>
      </c>
      <c r="J1401" s="21" t="s">
        <v>12</v>
      </c>
      <c r="K1401" s="21" t="str">
        <f t="shared" si="69"/>
        <v/>
      </c>
      <c r="L1401" s="21" t="e">
        <f ca="1">IF(AND(K1401&lt;&gt; "", COUNTIF(SAP!#REF!,K1401)&gt;0),"Matched", "")</f>
        <v>#REF!</v>
      </c>
      <c r="M1401" s="21" t="str">
        <f t="shared" si="70"/>
        <v/>
      </c>
      <c r="N1401" s="21" t="e">
        <f ca="1">IF(AND(M1401&lt;&gt; "", COUNTIF(SAP!#REF!,M1401)&gt;0),"Matched", "")</f>
        <v>#REF!</v>
      </c>
      <c r="O1401" s="21" t="str">
        <f t="shared" si="71"/>
        <v/>
      </c>
      <c r="P1401" s="21" t="e">
        <f ca="1">IF(AND(O1401&lt;&gt; "", COUNTIF(SAP!#REF!,O1401)&gt;0),"Matched", "")</f>
        <v>#REF!</v>
      </c>
      <c r="Q1401" s="21" t="str">
        <f ca="1">IF(OR(D1401="AC",D1401="TR"),"Logic4"&amp;"_"&amp;TEXT(C1401,"dd.mm.yyyy") &amp;"_"&amp; 905157.84,"")</f>
        <v>Logic4_09.04.2020_905157.84</v>
      </c>
      <c r="R1401" s="21" t="e">
        <f ca="1">IF(AND(Q1401&lt;&gt; "", COUNTIF(SAP!#REF!,Q1401)&gt;0),"Matched", "")</f>
        <v>#REF!</v>
      </c>
    </row>
    <row r="1402" spans="1:18" hidden="1">
      <c r="A1402" s="21">
        <v>11563327</v>
      </c>
      <c r="B1402" s="22">
        <v>43930</v>
      </c>
      <c r="C1402" s="22">
        <v>43930</v>
      </c>
      <c r="D1402" s="21" t="s">
        <v>10</v>
      </c>
      <c r="E1402" s="23">
        <v>0</v>
      </c>
      <c r="F1402" s="23">
        <v>0</v>
      </c>
      <c r="G1402" s="23">
        <v>4924.5600000000004</v>
      </c>
      <c r="H1402" s="23">
        <v>225270.19</v>
      </c>
      <c r="I1402" s="21" t="s">
        <v>11</v>
      </c>
      <c r="J1402" s="21" t="s">
        <v>12</v>
      </c>
      <c r="K1402" s="21" t="str">
        <f t="shared" si="69"/>
        <v/>
      </c>
      <c r="L1402" s="21" t="e">
        <f ca="1">IF(AND(K1402&lt;&gt; "", COUNTIF(SAP!#REF!,K1402)&gt;0),"Matched", "")</f>
        <v>#REF!</v>
      </c>
      <c r="M1402" s="21" t="str">
        <f t="shared" si="70"/>
        <v/>
      </c>
      <c r="N1402" s="21" t="e">
        <f ca="1">IF(AND(M1402&lt;&gt; "", COUNTIF(SAP!#REF!,M1402)&gt;0),"Matched", "")</f>
        <v>#REF!</v>
      </c>
      <c r="O1402" s="21" t="str">
        <f t="shared" si="71"/>
        <v/>
      </c>
      <c r="P1402" s="21" t="e">
        <f ca="1">IF(AND(O1402&lt;&gt; "", COUNTIF(SAP!#REF!,O1402)&gt;0),"Matched", "")</f>
        <v>#REF!</v>
      </c>
      <c r="Q1402" s="21" t="str">
        <f ca="1">IF(OR(D1402="AC",D1402="TR"),"Logic4"&amp;"_"&amp;TEXT(C1402,"dd.mm.yyyy") &amp;"_"&amp; 905157.84,"")</f>
        <v>Logic4_09.04.2020_905157.84</v>
      </c>
      <c r="R1402" s="21" t="e">
        <f ca="1">IF(AND(Q1402&lt;&gt; "", COUNTIF(SAP!#REF!,Q1402)&gt;0),"Matched", "")</f>
        <v>#REF!</v>
      </c>
    </row>
    <row r="1403" spans="1:18" hidden="1">
      <c r="A1403" s="21">
        <v>11563327</v>
      </c>
      <c r="B1403" s="22">
        <v>43930</v>
      </c>
      <c r="C1403" s="22">
        <v>43930</v>
      </c>
      <c r="D1403" s="21" t="s">
        <v>10</v>
      </c>
      <c r="E1403" s="23">
        <v>0</v>
      </c>
      <c r="F1403" s="23">
        <v>0</v>
      </c>
      <c r="G1403" s="23">
        <v>4986.8</v>
      </c>
      <c r="H1403" s="23">
        <v>230256.99</v>
      </c>
      <c r="I1403" s="21" t="s">
        <v>11</v>
      </c>
      <c r="J1403" s="21" t="s">
        <v>12</v>
      </c>
      <c r="K1403" s="21" t="str">
        <f t="shared" si="69"/>
        <v/>
      </c>
      <c r="L1403" s="21" t="e">
        <f ca="1">IF(AND(K1403&lt;&gt; "", COUNTIF(SAP!#REF!,K1403)&gt;0),"Matched", "")</f>
        <v>#REF!</v>
      </c>
      <c r="M1403" s="21" t="str">
        <f t="shared" si="70"/>
        <v/>
      </c>
      <c r="N1403" s="21" t="e">
        <f ca="1">IF(AND(M1403&lt;&gt; "", COUNTIF(SAP!#REF!,M1403)&gt;0),"Matched", "")</f>
        <v>#REF!</v>
      </c>
      <c r="O1403" s="21" t="str">
        <f t="shared" si="71"/>
        <v/>
      </c>
      <c r="P1403" s="21" t="e">
        <f ca="1">IF(AND(O1403&lt;&gt; "", COUNTIF(SAP!#REF!,O1403)&gt;0),"Matched", "")</f>
        <v>#REF!</v>
      </c>
      <c r="Q1403" s="21" t="str">
        <f ca="1">IF(OR(D1403="AC",D1403="TR"),"Logic4"&amp;"_"&amp;TEXT(C1403,"dd.mm.yyyy") &amp;"_"&amp; 905157.84,"")</f>
        <v>Logic4_09.04.2020_905157.84</v>
      </c>
      <c r="R1403" s="21" t="e">
        <f ca="1">IF(AND(Q1403&lt;&gt; "", COUNTIF(SAP!#REF!,Q1403)&gt;0),"Matched", "")</f>
        <v>#REF!</v>
      </c>
    </row>
    <row r="1404" spans="1:18" hidden="1">
      <c r="A1404" s="21">
        <v>11563327</v>
      </c>
      <c r="B1404" s="22">
        <v>43930</v>
      </c>
      <c r="C1404" s="22">
        <v>43930</v>
      </c>
      <c r="D1404" s="21" t="s">
        <v>10</v>
      </c>
      <c r="E1404" s="23">
        <v>0</v>
      </c>
      <c r="F1404" s="23">
        <v>0</v>
      </c>
      <c r="G1404" s="23">
        <v>5050</v>
      </c>
      <c r="H1404" s="23">
        <v>235306.99</v>
      </c>
      <c r="I1404" s="21" t="s">
        <v>11</v>
      </c>
      <c r="J1404" s="21" t="s">
        <v>12</v>
      </c>
      <c r="K1404" s="21" t="str">
        <f t="shared" si="69"/>
        <v/>
      </c>
      <c r="L1404" s="21" t="e">
        <f ca="1">IF(AND(K1404&lt;&gt; "", COUNTIF(SAP!#REF!,K1404)&gt;0),"Matched", "")</f>
        <v>#REF!</v>
      </c>
      <c r="M1404" s="21" t="str">
        <f t="shared" si="70"/>
        <v/>
      </c>
      <c r="N1404" s="21" t="e">
        <f ca="1">IF(AND(M1404&lt;&gt; "", COUNTIF(SAP!#REF!,M1404)&gt;0),"Matched", "")</f>
        <v>#REF!</v>
      </c>
      <c r="O1404" s="21" t="str">
        <f t="shared" si="71"/>
        <v/>
      </c>
      <c r="P1404" s="21" t="e">
        <f ca="1">IF(AND(O1404&lt;&gt; "", COUNTIF(SAP!#REF!,O1404)&gt;0),"Matched", "")</f>
        <v>#REF!</v>
      </c>
      <c r="Q1404" s="21" t="str">
        <f ca="1">IF(OR(D1404="AC",D1404="TR"),"Logic4"&amp;"_"&amp;TEXT(C1404,"dd.mm.yyyy") &amp;"_"&amp; 905157.84,"")</f>
        <v>Logic4_09.04.2020_905157.84</v>
      </c>
      <c r="R1404" s="21" t="e">
        <f ca="1">IF(AND(Q1404&lt;&gt; "", COUNTIF(SAP!#REF!,Q1404)&gt;0),"Matched", "")</f>
        <v>#REF!</v>
      </c>
    </row>
    <row r="1405" spans="1:18" hidden="1">
      <c r="A1405" s="21">
        <v>11563327</v>
      </c>
      <c r="B1405" s="22">
        <v>43930</v>
      </c>
      <c r="C1405" s="22">
        <v>43930</v>
      </c>
      <c r="D1405" s="21" t="s">
        <v>10</v>
      </c>
      <c r="E1405" s="23">
        <v>0</v>
      </c>
      <c r="F1405" s="23">
        <v>0</v>
      </c>
      <c r="G1405" s="23">
        <v>5090</v>
      </c>
      <c r="H1405" s="23">
        <v>240396.99</v>
      </c>
      <c r="I1405" s="21" t="s">
        <v>11</v>
      </c>
      <c r="J1405" s="21" t="s">
        <v>12</v>
      </c>
      <c r="K1405" s="21" t="str">
        <f t="shared" si="69"/>
        <v/>
      </c>
      <c r="L1405" s="21" t="e">
        <f ca="1">IF(AND(K1405&lt;&gt; "", COUNTIF(SAP!#REF!,K1405)&gt;0),"Matched", "")</f>
        <v>#REF!</v>
      </c>
      <c r="M1405" s="21" t="str">
        <f t="shared" si="70"/>
        <v/>
      </c>
      <c r="N1405" s="21" t="e">
        <f ca="1">IF(AND(M1405&lt;&gt; "", COUNTIF(SAP!#REF!,M1405)&gt;0),"Matched", "")</f>
        <v>#REF!</v>
      </c>
      <c r="O1405" s="21" t="str">
        <f t="shared" si="71"/>
        <v/>
      </c>
      <c r="P1405" s="21" t="e">
        <f ca="1">IF(AND(O1405&lt;&gt; "", COUNTIF(SAP!#REF!,O1405)&gt;0),"Matched", "")</f>
        <v>#REF!</v>
      </c>
      <c r="Q1405" s="21" t="str">
        <f ca="1">IF(OR(D1405="AC",D1405="TR"),"Logic4"&amp;"_"&amp;TEXT(C1405,"dd.mm.yyyy") &amp;"_"&amp; 905157.84,"")</f>
        <v>Logic4_09.04.2020_905157.84</v>
      </c>
      <c r="R1405" s="21" t="e">
        <f ca="1">IF(AND(Q1405&lt;&gt; "", COUNTIF(SAP!#REF!,Q1405)&gt;0),"Matched", "")</f>
        <v>#REF!</v>
      </c>
    </row>
    <row r="1406" spans="1:18" hidden="1">
      <c r="A1406" s="21">
        <v>11563327</v>
      </c>
      <c r="B1406" s="22">
        <v>43930</v>
      </c>
      <c r="C1406" s="22">
        <v>43930</v>
      </c>
      <c r="D1406" s="21" t="s">
        <v>10</v>
      </c>
      <c r="E1406" s="23">
        <v>0</v>
      </c>
      <c r="F1406" s="23">
        <v>0</v>
      </c>
      <c r="G1406" s="23">
        <v>5290</v>
      </c>
      <c r="H1406" s="23">
        <v>245686.99</v>
      </c>
      <c r="I1406" s="21" t="s">
        <v>11</v>
      </c>
      <c r="J1406" s="21" t="s">
        <v>12</v>
      </c>
      <c r="K1406" s="21" t="str">
        <f t="shared" si="69"/>
        <v/>
      </c>
      <c r="L1406" s="21" t="e">
        <f ca="1">IF(AND(K1406&lt;&gt; "", COUNTIF(SAP!#REF!,K1406)&gt;0),"Matched", "")</f>
        <v>#REF!</v>
      </c>
      <c r="M1406" s="21" t="str">
        <f t="shared" si="70"/>
        <v/>
      </c>
      <c r="N1406" s="21" t="e">
        <f ca="1">IF(AND(M1406&lt;&gt; "", COUNTIF(SAP!#REF!,M1406)&gt;0),"Matched", "")</f>
        <v>#REF!</v>
      </c>
      <c r="O1406" s="21" t="str">
        <f t="shared" si="71"/>
        <v/>
      </c>
      <c r="P1406" s="21" t="e">
        <f ca="1">IF(AND(O1406&lt;&gt; "", COUNTIF(SAP!#REF!,O1406)&gt;0),"Matched", "")</f>
        <v>#REF!</v>
      </c>
      <c r="Q1406" s="21" t="str">
        <f ca="1">IF(OR(D1406="AC",D1406="TR"),"Logic4"&amp;"_"&amp;TEXT(C1406,"dd.mm.yyyy") &amp;"_"&amp; 905157.84,"")</f>
        <v>Logic4_09.04.2020_905157.84</v>
      </c>
      <c r="R1406" s="21" t="e">
        <f ca="1">IF(AND(Q1406&lt;&gt; "", COUNTIF(SAP!#REF!,Q1406)&gt;0),"Matched", "")</f>
        <v>#REF!</v>
      </c>
    </row>
    <row r="1407" spans="1:18" hidden="1">
      <c r="A1407" s="21">
        <v>11563327</v>
      </c>
      <c r="B1407" s="22">
        <v>43930</v>
      </c>
      <c r="C1407" s="22">
        <v>43930</v>
      </c>
      <c r="D1407" s="21" t="s">
        <v>10</v>
      </c>
      <c r="E1407" s="23">
        <v>0</v>
      </c>
      <c r="F1407" s="23">
        <v>0</v>
      </c>
      <c r="G1407" s="23">
        <v>5424.2</v>
      </c>
      <c r="H1407" s="23">
        <v>251111.19</v>
      </c>
      <c r="I1407" s="21" t="s">
        <v>11</v>
      </c>
      <c r="J1407" s="21" t="s">
        <v>12</v>
      </c>
      <c r="K1407" s="21" t="str">
        <f t="shared" si="69"/>
        <v/>
      </c>
      <c r="L1407" s="21" t="e">
        <f ca="1">IF(AND(K1407&lt;&gt; "", COUNTIF(SAP!#REF!,K1407)&gt;0),"Matched", "")</f>
        <v>#REF!</v>
      </c>
      <c r="M1407" s="21" t="str">
        <f t="shared" si="70"/>
        <v/>
      </c>
      <c r="N1407" s="21" t="e">
        <f ca="1">IF(AND(M1407&lt;&gt; "", COUNTIF(SAP!#REF!,M1407)&gt;0),"Matched", "")</f>
        <v>#REF!</v>
      </c>
      <c r="O1407" s="21" t="str">
        <f t="shared" si="71"/>
        <v/>
      </c>
      <c r="P1407" s="21" t="e">
        <f ca="1">IF(AND(O1407&lt;&gt; "", COUNTIF(SAP!#REF!,O1407)&gt;0),"Matched", "")</f>
        <v>#REF!</v>
      </c>
      <c r="Q1407" s="21" t="str">
        <f ca="1">IF(OR(D1407="AC",D1407="TR"),"Logic4"&amp;"_"&amp;TEXT(C1407,"dd.mm.yyyy") &amp;"_"&amp; 905157.84,"")</f>
        <v>Logic4_09.04.2020_905157.84</v>
      </c>
      <c r="R1407" s="21" t="e">
        <f ca="1">IF(AND(Q1407&lt;&gt; "", COUNTIF(SAP!#REF!,Q1407)&gt;0),"Matched", "")</f>
        <v>#REF!</v>
      </c>
    </row>
    <row r="1408" spans="1:18" hidden="1">
      <c r="A1408" s="21">
        <v>11563327</v>
      </c>
      <c r="B1408" s="22">
        <v>43930</v>
      </c>
      <c r="C1408" s="22">
        <v>43930</v>
      </c>
      <c r="D1408" s="21" t="s">
        <v>10</v>
      </c>
      <c r="E1408" s="23">
        <v>0</v>
      </c>
      <c r="F1408" s="23">
        <v>0</v>
      </c>
      <c r="G1408" s="23">
        <v>5560</v>
      </c>
      <c r="H1408" s="23">
        <v>256671.19</v>
      </c>
      <c r="I1408" s="21" t="s">
        <v>11</v>
      </c>
      <c r="J1408" s="21" t="s">
        <v>12</v>
      </c>
      <c r="K1408" s="21" t="str">
        <f t="shared" si="69"/>
        <v/>
      </c>
      <c r="L1408" s="21" t="e">
        <f ca="1">IF(AND(K1408&lt;&gt; "", COUNTIF(SAP!#REF!,K1408)&gt;0),"Matched", "")</f>
        <v>#REF!</v>
      </c>
      <c r="M1408" s="21" t="str">
        <f t="shared" si="70"/>
        <v/>
      </c>
      <c r="N1408" s="21" t="e">
        <f ca="1">IF(AND(M1408&lt;&gt; "", COUNTIF(SAP!#REF!,M1408)&gt;0),"Matched", "")</f>
        <v>#REF!</v>
      </c>
      <c r="O1408" s="21" t="str">
        <f t="shared" si="71"/>
        <v/>
      </c>
      <c r="P1408" s="21" t="e">
        <f ca="1">IF(AND(O1408&lt;&gt; "", COUNTIF(SAP!#REF!,O1408)&gt;0),"Matched", "")</f>
        <v>#REF!</v>
      </c>
      <c r="Q1408" s="21" t="str">
        <f ca="1">IF(OR(D1408="AC",D1408="TR"),"Logic4"&amp;"_"&amp;TEXT(C1408,"dd.mm.yyyy") &amp;"_"&amp; 905157.84,"")</f>
        <v>Logic4_09.04.2020_905157.84</v>
      </c>
      <c r="R1408" s="21" t="e">
        <f ca="1">IF(AND(Q1408&lt;&gt; "", COUNTIF(SAP!#REF!,Q1408)&gt;0),"Matched", "")</f>
        <v>#REF!</v>
      </c>
    </row>
    <row r="1409" spans="1:18" hidden="1">
      <c r="A1409" s="21">
        <v>11563327</v>
      </c>
      <c r="B1409" s="22">
        <v>43930</v>
      </c>
      <c r="C1409" s="22">
        <v>43930</v>
      </c>
      <c r="D1409" s="21" t="s">
        <v>10</v>
      </c>
      <c r="E1409" s="23">
        <v>0</v>
      </c>
      <c r="F1409" s="23">
        <v>0</v>
      </c>
      <c r="G1409" s="23">
        <v>5750</v>
      </c>
      <c r="H1409" s="23">
        <v>262421.19</v>
      </c>
      <c r="I1409" s="21" t="s">
        <v>11</v>
      </c>
      <c r="J1409" s="21" t="s">
        <v>12</v>
      </c>
      <c r="K1409" s="21" t="str">
        <f t="shared" si="69"/>
        <v/>
      </c>
      <c r="L1409" s="21" t="e">
        <f ca="1">IF(AND(K1409&lt;&gt; "", COUNTIF(SAP!#REF!,K1409)&gt;0),"Matched", "")</f>
        <v>#REF!</v>
      </c>
      <c r="M1409" s="21" t="str">
        <f t="shared" si="70"/>
        <v/>
      </c>
      <c r="N1409" s="21" t="e">
        <f ca="1">IF(AND(M1409&lt;&gt; "", COUNTIF(SAP!#REF!,M1409)&gt;0),"Matched", "")</f>
        <v>#REF!</v>
      </c>
      <c r="O1409" s="21" t="str">
        <f t="shared" si="71"/>
        <v/>
      </c>
      <c r="P1409" s="21" t="e">
        <f ca="1">IF(AND(O1409&lt;&gt; "", COUNTIF(SAP!#REF!,O1409)&gt;0),"Matched", "")</f>
        <v>#REF!</v>
      </c>
      <c r="Q1409" s="21" t="str">
        <f ca="1">IF(OR(D1409="AC",D1409="TR"),"Logic4"&amp;"_"&amp;TEXT(C1409,"dd.mm.yyyy") &amp;"_"&amp; 905157.84,"")</f>
        <v>Logic4_09.04.2020_905157.84</v>
      </c>
      <c r="R1409" s="21" t="e">
        <f ca="1">IF(AND(Q1409&lt;&gt; "", COUNTIF(SAP!#REF!,Q1409)&gt;0),"Matched", "")</f>
        <v>#REF!</v>
      </c>
    </row>
    <row r="1410" spans="1:18" hidden="1">
      <c r="A1410" s="21">
        <v>11563327</v>
      </c>
      <c r="B1410" s="22">
        <v>43930</v>
      </c>
      <c r="C1410" s="22">
        <v>43930</v>
      </c>
      <c r="D1410" s="21" t="s">
        <v>10</v>
      </c>
      <c r="E1410" s="23">
        <v>0</v>
      </c>
      <c r="F1410" s="23">
        <v>0</v>
      </c>
      <c r="G1410" s="23">
        <v>5762.3</v>
      </c>
      <c r="H1410" s="23">
        <v>268183.49</v>
      </c>
      <c r="I1410" s="21" t="s">
        <v>11</v>
      </c>
      <c r="J1410" s="21" t="s">
        <v>12</v>
      </c>
      <c r="K1410" s="21" t="str">
        <f t="shared" si="69"/>
        <v/>
      </c>
      <c r="L1410" s="21" t="e">
        <f ca="1">IF(AND(K1410&lt;&gt; "", COUNTIF(SAP!#REF!,K1410)&gt;0),"Matched", "")</f>
        <v>#REF!</v>
      </c>
      <c r="M1410" s="21" t="str">
        <f t="shared" si="70"/>
        <v/>
      </c>
      <c r="N1410" s="21" t="e">
        <f ca="1">IF(AND(M1410&lt;&gt; "", COUNTIF(SAP!#REF!,M1410)&gt;0),"Matched", "")</f>
        <v>#REF!</v>
      </c>
      <c r="O1410" s="21" t="str">
        <f t="shared" si="71"/>
        <v/>
      </c>
      <c r="P1410" s="21" t="e">
        <f ca="1">IF(AND(O1410&lt;&gt; "", COUNTIF(SAP!#REF!,O1410)&gt;0),"Matched", "")</f>
        <v>#REF!</v>
      </c>
      <c r="Q1410" s="21" t="str">
        <f ca="1">IF(OR(D1410="AC",D1410="TR"),"Logic4"&amp;"_"&amp;TEXT(C1410,"dd.mm.yyyy") &amp;"_"&amp; 905157.84,"")</f>
        <v>Logic4_09.04.2020_905157.84</v>
      </c>
      <c r="R1410" s="21" t="e">
        <f ca="1">IF(AND(Q1410&lt;&gt; "", COUNTIF(SAP!#REF!,Q1410)&gt;0),"Matched", "")</f>
        <v>#REF!</v>
      </c>
    </row>
    <row r="1411" spans="1:18" hidden="1">
      <c r="A1411" s="21">
        <v>11563327</v>
      </c>
      <c r="B1411" s="22">
        <v>43930</v>
      </c>
      <c r="C1411" s="22">
        <v>43930</v>
      </c>
      <c r="D1411" s="21" t="s">
        <v>10</v>
      </c>
      <c r="E1411" s="23">
        <v>0</v>
      </c>
      <c r="F1411" s="23">
        <v>0</v>
      </c>
      <c r="G1411" s="23">
        <v>5840</v>
      </c>
      <c r="H1411" s="23">
        <v>274023.49</v>
      </c>
      <c r="I1411" s="21" t="s">
        <v>11</v>
      </c>
      <c r="J1411" s="21" t="s">
        <v>12</v>
      </c>
      <c r="K1411" s="21" t="str">
        <f t="shared" ref="K1411:K1474" si="72">IF(D1411="TF","Logic1"&amp;"_"&amp;TEXT(C1411, "mm") &amp;"_"&amp; F1411,"")</f>
        <v/>
      </c>
      <c r="L1411" s="21" t="e">
        <f ca="1">IF(AND(K1411&lt;&gt; "", COUNTIF(SAP!#REF!,K1411)&gt;0),"Matched", "")</f>
        <v>#REF!</v>
      </c>
      <c r="M1411" s="21" t="str">
        <f t="shared" si="70"/>
        <v/>
      </c>
      <c r="N1411" s="21" t="e">
        <f ca="1">IF(AND(M1411&lt;&gt; "", COUNTIF(SAP!#REF!,M1411)&gt;0),"Matched", "")</f>
        <v>#REF!</v>
      </c>
      <c r="O1411" s="21" t="str">
        <f t="shared" si="71"/>
        <v/>
      </c>
      <c r="P1411" s="21" t="e">
        <f ca="1">IF(AND(O1411&lt;&gt; "", COUNTIF(SAP!#REF!,O1411)&gt;0),"Matched", "")</f>
        <v>#REF!</v>
      </c>
      <c r="Q1411" s="21" t="str">
        <f ca="1">IF(OR(D1411="AC",D1411="TR"),"Logic4"&amp;"_"&amp;TEXT(C1411,"dd.mm.yyyy") &amp;"_"&amp; 905157.84,"")</f>
        <v>Logic4_09.04.2020_905157.84</v>
      </c>
      <c r="R1411" s="21" t="e">
        <f ca="1">IF(AND(Q1411&lt;&gt; "", COUNTIF(SAP!#REF!,Q1411)&gt;0),"Matched", "")</f>
        <v>#REF!</v>
      </c>
    </row>
    <row r="1412" spans="1:18" hidden="1">
      <c r="A1412" s="21">
        <v>11563327</v>
      </c>
      <c r="B1412" s="22">
        <v>43930</v>
      </c>
      <c r="C1412" s="22">
        <v>43930</v>
      </c>
      <c r="D1412" s="21" t="s">
        <v>10</v>
      </c>
      <c r="E1412" s="23">
        <v>0</v>
      </c>
      <c r="F1412" s="23">
        <v>0</v>
      </c>
      <c r="G1412" s="23">
        <v>5997</v>
      </c>
      <c r="H1412" s="23">
        <v>280020.49</v>
      </c>
      <c r="I1412" s="21" t="s">
        <v>11</v>
      </c>
      <c r="J1412" s="21" t="s">
        <v>12</v>
      </c>
      <c r="K1412" s="21" t="str">
        <f t="shared" si="72"/>
        <v/>
      </c>
      <c r="L1412" s="21" t="e">
        <f ca="1">IF(AND(K1412&lt;&gt; "", COUNTIF(SAP!#REF!,K1412)&gt;0),"Matched", "")</f>
        <v>#REF!</v>
      </c>
      <c r="M1412" s="21" t="str">
        <f t="shared" si="70"/>
        <v/>
      </c>
      <c r="N1412" s="21" t="e">
        <f ca="1">IF(AND(M1412&lt;&gt; "", COUNTIF(SAP!#REF!,M1412)&gt;0),"Matched", "")</f>
        <v>#REF!</v>
      </c>
      <c r="O1412" s="21" t="str">
        <f t="shared" si="71"/>
        <v/>
      </c>
      <c r="P1412" s="21" t="e">
        <f ca="1">IF(AND(O1412&lt;&gt; "", COUNTIF(SAP!#REF!,O1412)&gt;0),"Matched", "")</f>
        <v>#REF!</v>
      </c>
      <c r="Q1412" s="21" t="str">
        <f ca="1">IF(OR(D1412="AC",D1412="TR"),"Logic4"&amp;"_"&amp;TEXT(C1412,"dd.mm.yyyy") &amp;"_"&amp; 905157.84,"")</f>
        <v>Logic4_09.04.2020_905157.84</v>
      </c>
      <c r="R1412" s="21" t="e">
        <f ca="1">IF(AND(Q1412&lt;&gt; "", COUNTIF(SAP!#REF!,Q1412)&gt;0),"Matched", "")</f>
        <v>#REF!</v>
      </c>
    </row>
    <row r="1413" spans="1:18" hidden="1">
      <c r="A1413" s="21">
        <v>11563327</v>
      </c>
      <c r="B1413" s="22">
        <v>43930</v>
      </c>
      <c r="C1413" s="22">
        <v>43930</v>
      </c>
      <c r="D1413" s="21" t="s">
        <v>10</v>
      </c>
      <c r="E1413" s="23">
        <v>0</v>
      </c>
      <c r="F1413" s="23">
        <v>0</v>
      </c>
      <c r="G1413" s="23">
        <v>6140.1</v>
      </c>
      <c r="H1413" s="23">
        <v>286160.59000000003</v>
      </c>
      <c r="I1413" s="21" t="s">
        <v>11</v>
      </c>
      <c r="J1413" s="21" t="s">
        <v>12</v>
      </c>
      <c r="K1413" s="21" t="str">
        <f t="shared" si="72"/>
        <v/>
      </c>
      <c r="L1413" s="21" t="e">
        <f ca="1">IF(AND(K1413&lt;&gt; "", COUNTIF(SAP!#REF!,K1413)&gt;0),"Matched", "")</f>
        <v>#REF!</v>
      </c>
      <c r="M1413" s="21" t="str">
        <f t="shared" si="70"/>
        <v/>
      </c>
      <c r="N1413" s="21" t="e">
        <f ca="1">IF(AND(M1413&lt;&gt; "", COUNTIF(SAP!#REF!,M1413)&gt;0),"Matched", "")</f>
        <v>#REF!</v>
      </c>
      <c r="O1413" s="21" t="str">
        <f t="shared" si="71"/>
        <v/>
      </c>
      <c r="P1413" s="21" t="e">
        <f ca="1">IF(AND(O1413&lt;&gt; "", COUNTIF(SAP!#REF!,O1413)&gt;0),"Matched", "")</f>
        <v>#REF!</v>
      </c>
      <c r="Q1413" s="21" t="str">
        <f ca="1">IF(OR(D1413="AC",D1413="TR"),"Logic4"&amp;"_"&amp;TEXT(C1413,"dd.mm.yyyy") &amp;"_"&amp; 905157.84,"")</f>
        <v>Logic4_09.04.2020_905157.84</v>
      </c>
      <c r="R1413" s="21" t="e">
        <f ca="1">IF(AND(Q1413&lt;&gt; "", COUNTIF(SAP!#REF!,Q1413)&gt;0),"Matched", "")</f>
        <v>#REF!</v>
      </c>
    </row>
    <row r="1414" spans="1:18" hidden="1">
      <c r="A1414" s="21">
        <v>11563327</v>
      </c>
      <c r="B1414" s="22">
        <v>43930</v>
      </c>
      <c r="C1414" s="22">
        <v>43930</v>
      </c>
      <c r="D1414" s="21" t="s">
        <v>10</v>
      </c>
      <c r="E1414" s="23">
        <v>0</v>
      </c>
      <c r="F1414" s="23">
        <v>0</v>
      </c>
      <c r="G1414" s="23">
        <v>6255.3</v>
      </c>
      <c r="H1414" s="23">
        <v>292415.89</v>
      </c>
      <c r="I1414" s="21" t="s">
        <v>11</v>
      </c>
      <c r="J1414" s="21" t="s">
        <v>12</v>
      </c>
      <c r="K1414" s="21" t="str">
        <f t="shared" si="72"/>
        <v/>
      </c>
      <c r="L1414" s="21" t="e">
        <f ca="1">IF(AND(K1414&lt;&gt; "", COUNTIF(SAP!#REF!,K1414)&gt;0),"Matched", "")</f>
        <v>#REF!</v>
      </c>
      <c r="M1414" s="21" t="str">
        <f t="shared" si="70"/>
        <v/>
      </c>
      <c r="N1414" s="21" t="e">
        <f ca="1">IF(AND(M1414&lt;&gt; "", COUNTIF(SAP!#REF!,M1414)&gt;0),"Matched", "")</f>
        <v>#REF!</v>
      </c>
      <c r="O1414" s="21" t="str">
        <f t="shared" si="71"/>
        <v/>
      </c>
      <c r="P1414" s="21" t="e">
        <f ca="1">IF(AND(O1414&lt;&gt; "", COUNTIF(SAP!#REF!,O1414)&gt;0),"Matched", "")</f>
        <v>#REF!</v>
      </c>
      <c r="Q1414" s="21" t="str">
        <f ca="1">IF(OR(D1414="AC",D1414="TR"),"Logic4"&amp;"_"&amp;TEXT(C1414,"dd.mm.yyyy") &amp;"_"&amp; 905157.84,"")</f>
        <v>Logic4_09.04.2020_905157.84</v>
      </c>
      <c r="R1414" s="21" t="e">
        <f ca="1">IF(AND(Q1414&lt;&gt; "", COUNTIF(SAP!#REF!,Q1414)&gt;0),"Matched", "")</f>
        <v>#REF!</v>
      </c>
    </row>
    <row r="1415" spans="1:18" hidden="1">
      <c r="A1415" s="21">
        <v>11563327</v>
      </c>
      <c r="B1415" s="22">
        <v>43930</v>
      </c>
      <c r="C1415" s="22">
        <v>43930</v>
      </c>
      <c r="D1415" s="21" t="s">
        <v>10</v>
      </c>
      <c r="E1415" s="23">
        <v>0</v>
      </c>
      <c r="F1415" s="23">
        <v>0</v>
      </c>
      <c r="G1415" s="23">
        <v>6326.9</v>
      </c>
      <c r="H1415" s="23">
        <v>298742.78999999998</v>
      </c>
      <c r="I1415" s="21" t="s">
        <v>11</v>
      </c>
      <c r="J1415" s="21" t="s">
        <v>12</v>
      </c>
      <c r="K1415" s="21" t="str">
        <f t="shared" si="72"/>
        <v/>
      </c>
      <c r="L1415" s="21" t="e">
        <f ca="1">IF(AND(K1415&lt;&gt; "", COUNTIF(SAP!#REF!,K1415)&gt;0),"Matched", "")</f>
        <v>#REF!</v>
      </c>
      <c r="M1415" s="21" t="str">
        <f t="shared" si="70"/>
        <v/>
      </c>
      <c r="N1415" s="21" t="e">
        <f ca="1">IF(AND(M1415&lt;&gt; "", COUNTIF(SAP!#REF!,M1415)&gt;0),"Matched", "")</f>
        <v>#REF!</v>
      </c>
      <c r="O1415" s="21" t="str">
        <f t="shared" si="71"/>
        <v/>
      </c>
      <c r="P1415" s="21" t="e">
        <f ca="1">IF(AND(O1415&lt;&gt; "", COUNTIF(SAP!#REF!,O1415)&gt;0),"Matched", "")</f>
        <v>#REF!</v>
      </c>
      <c r="Q1415" s="21" t="str">
        <f ca="1">IF(OR(D1415="AC",D1415="TR"),"Logic4"&amp;"_"&amp;TEXT(C1415,"dd.mm.yyyy") &amp;"_"&amp; 905157.84,"")</f>
        <v>Logic4_09.04.2020_905157.84</v>
      </c>
      <c r="R1415" s="21" t="e">
        <f ca="1">IF(AND(Q1415&lt;&gt; "", COUNTIF(SAP!#REF!,Q1415)&gt;0),"Matched", "")</f>
        <v>#REF!</v>
      </c>
    </row>
    <row r="1416" spans="1:18" hidden="1">
      <c r="A1416" s="21">
        <v>11563327</v>
      </c>
      <c r="B1416" s="22">
        <v>43930</v>
      </c>
      <c r="C1416" s="22">
        <v>43930</v>
      </c>
      <c r="D1416" s="21" t="s">
        <v>10</v>
      </c>
      <c r="E1416" s="23">
        <v>0</v>
      </c>
      <c r="F1416" s="23">
        <v>0</v>
      </c>
      <c r="G1416" s="23">
        <v>6458.4</v>
      </c>
      <c r="H1416" s="23">
        <v>305201.19</v>
      </c>
      <c r="I1416" s="21" t="s">
        <v>11</v>
      </c>
      <c r="J1416" s="21" t="s">
        <v>12</v>
      </c>
      <c r="K1416" s="21" t="str">
        <f t="shared" si="72"/>
        <v/>
      </c>
      <c r="L1416" s="21" t="e">
        <f ca="1">IF(AND(K1416&lt;&gt; "", COUNTIF(SAP!#REF!,K1416)&gt;0),"Matched", "")</f>
        <v>#REF!</v>
      </c>
      <c r="M1416" s="21" t="str">
        <f t="shared" si="70"/>
        <v/>
      </c>
      <c r="N1416" s="21" t="e">
        <f ca="1">IF(AND(M1416&lt;&gt; "", COUNTIF(SAP!#REF!,M1416)&gt;0),"Matched", "")</f>
        <v>#REF!</v>
      </c>
      <c r="O1416" s="21" t="str">
        <f t="shared" si="71"/>
        <v/>
      </c>
      <c r="P1416" s="21" t="e">
        <f ca="1">IF(AND(O1416&lt;&gt; "", COUNTIF(SAP!#REF!,O1416)&gt;0),"Matched", "")</f>
        <v>#REF!</v>
      </c>
      <c r="Q1416" s="21" t="str">
        <f ca="1">IF(OR(D1416="AC",D1416="TR"),"Logic4"&amp;"_"&amp;TEXT(C1416,"dd.mm.yyyy") &amp;"_"&amp; 905157.84,"")</f>
        <v>Logic4_09.04.2020_905157.84</v>
      </c>
      <c r="R1416" s="21" t="e">
        <f ca="1">IF(AND(Q1416&lt;&gt; "", COUNTIF(SAP!#REF!,Q1416)&gt;0),"Matched", "")</f>
        <v>#REF!</v>
      </c>
    </row>
    <row r="1417" spans="1:18" hidden="1">
      <c r="A1417" s="21">
        <v>11563327</v>
      </c>
      <c r="B1417" s="22">
        <v>43930</v>
      </c>
      <c r="C1417" s="22">
        <v>43930</v>
      </c>
      <c r="D1417" s="21" t="s">
        <v>10</v>
      </c>
      <c r="E1417" s="23">
        <v>0</v>
      </c>
      <c r="F1417" s="23">
        <v>0</v>
      </c>
      <c r="G1417" s="23">
        <v>6748.3</v>
      </c>
      <c r="H1417" s="23">
        <v>311949.49</v>
      </c>
      <c r="I1417" s="21" t="s">
        <v>11</v>
      </c>
      <c r="J1417" s="21" t="s">
        <v>12</v>
      </c>
      <c r="K1417" s="21" t="str">
        <f t="shared" si="72"/>
        <v/>
      </c>
      <c r="L1417" s="21" t="e">
        <f ca="1">IF(AND(K1417&lt;&gt; "", COUNTIF(SAP!#REF!,K1417)&gt;0),"Matched", "")</f>
        <v>#REF!</v>
      </c>
      <c r="M1417" s="21" t="str">
        <f t="shared" si="70"/>
        <v/>
      </c>
      <c r="N1417" s="21" t="e">
        <f ca="1">IF(AND(M1417&lt;&gt; "", COUNTIF(SAP!#REF!,M1417)&gt;0),"Matched", "")</f>
        <v>#REF!</v>
      </c>
      <c r="O1417" s="21" t="str">
        <f t="shared" si="71"/>
        <v/>
      </c>
      <c r="P1417" s="21" t="e">
        <f ca="1">IF(AND(O1417&lt;&gt; "", COUNTIF(SAP!#REF!,O1417)&gt;0),"Matched", "")</f>
        <v>#REF!</v>
      </c>
      <c r="Q1417" s="21" t="str">
        <f ca="1">IF(OR(D1417="AC",D1417="TR"),"Logic4"&amp;"_"&amp;TEXT(C1417,"dd.mm.yyyy") &amp;"_"&amp; 905157.84,"")</f>
        <v>Logic4_09.04.2020_905157.84</v>
      </c>
      <c r="R1417" s="21" t="e">
        <f ca="1">IF(AND(Q1417&lt;&gt; "", COUNTIF(SAP!#REF!,Q1417)&gt;0),"Matched", "")</f>
        <v>#REF!</v>
      </c>
    </row>
    <row r="1418" spans="1:18" hidden="1">
      <c r="A1418" s="21">
        <v>11563327</v>
      </c>
      <c r="B1418" s="22">
        <v>43930</v>
      </c>
      <c r="C1418" s="22">
        <v>43930</v>
      </c>
      <c r="D1418" s="21" t="s">
        <v>10</v>
      </c>
      <c r="E1418" s="23">
        <v>0</v>
      </c>
      <c r="F1418" s="23">
        <v>0</v>
      </c>
      <c r="G1418" s="23">
        <v>6794.15</v>
      </c>
      <c r="H1418" s="23">
        <v>318743.64</v>
      </c>
      <c r="I1418" s="21" t="s">
        <v>11</v>
      </c>
      <c r="J1418" s="21" t="s">
        <v>12</v>
      </c>
      <c r="K1418" s="21" t="str">
        <f t="shared" si="72"/>
        <v/>
      </c>
      <c r="L1418" s="21" t="e">
        <f ca="1">IF(AND(K1418&lt;&gt; "", COUNTIF(SAP!#REF!,K1418)&gt;0),"Matched", "")</f>
        <v>#REF!</v>
      </c>
      <c r="M1418" s="21" t="str">
        <f t="shared" si="70"/>
        <v/>
      </c>
      <c r="N1418" s="21" t="e">
        <f ca="1">IF(AND(M1418&lt;&gt; "", COUNTIF(SAP!#REF!,M1418)&gt;0),"Matched", "")</f>
        <v>#REF!</v>
      </c>
      <c r="O1418" s="21" t="str">
        <f t="shared" si="71"/>
        <v/>
      </c>
      <c r="P1418" s="21" t="e">
        <f ca="1">IF(AND(O1418&lt;&gt; "", COUNTIF(SAP!#REF!,O1418)&gt;0),"Matched", "")</f>
        <v>#REF!</v>
      </c>
      <c r="Q1418" s="21" t="str">
        <f ca="1">IF(OR(D1418="AC",D1418="TR"),"Logic4"&amp;"_"&amp;TEXT(C1418,"dd.mm.yyyy") &amp;"_"&amp; 905157.84,"")</f>
        <v>Logic4_09.04.2020_905157.84</v>
      </c>
      <c r="R1418" s="21" t="e">
        <f ca="1">IF(AND(Q1418&lt;&gt; "", COUNTIF(SAP!#REF!,Q1418)&gt;0),"Matched", "")</f>
        <v>#REF!</v>
      </c>
    </row>
    <row r="1419" spans="1:18" hidden="1">
      <c r="A1419" s="21">
        <v>11563327</v>
      </c>
      <c r="B1419" s="22">
        <v>43930</v>
      </c>
      <c r="C1419" s="22">
        <v>43930</v>
      </c>
      <c r="D1419" s="21" t="s">
        <v>10</v>
      </c>
      <c r="E1419" s="23">
        <v>0</v>
      </c>
      <c r="F1419" s="23">
        <v>0</v>
      </c>
      <c r="G1419" s="23">
        <v>6880.9</v>
      </c>
      <c r="H1419" s="23">
        <v>325624.53999999998</v>
      </c>
      <c r="I1419" s="21" t="s">
        <v>11</v>
      </c>
      <c r="J1419" s="21" t="s">
        <v>12</v>
      </c>
      <c r="K1419" s="21" t="str">
        <f t="shared" si="72"/>
        <v/>
      </c>
      <c r="L1419" s="21" t="e">
        <f ca="1">IF(AND(K1419&lt;&gt; "", COUNTIF(SAP!#REF!,K1419)&gt;0),"Matched", "")</f>
        <v>#REF!</v>
      </c>
      <c r="M1419" s="21" t="str">
        <f t="shared" si="70"/>
        <v/>
      </c>
      <c r="N1419" s="21" t="e">
        <f ca="1">IF(AND(M1419&lt;&gt; "", COUNTIF(SAP!#REF!,M1419)&gt;0),"Matched", "")</f>
        <v>#REF!</v>
      </c>
      <c r="O1419" s="21" t="str">
        <f t="shared" si="71"/>
        <v/>
      </c>
      <c r="P1419" s="21" t="e">
        <f ca="1">IF(AND(O1419&lt;&gt; "", COUNTIF(SAP!#REF!,O1419)&gt;0),"Matched", "")</f>
        <v>#REF!</v>
      </c>
      <c r="Q1419" s="21" t="str">
        <f ca="1">IF(OR(D1419="AC",D1419="TR"),"Logic4"&amp;"_"&amp;TEXT(C1419,"dd.mm.yyyy") &amp;"_"&amp; 905157.84,"")</f>
        <v>Logic4_09.04.2020_905157.84</v>
      </c>
      <c r="R1419" s="21" t="e">
        <f ca="1">IF(AND(Q1419&lt;&gt; "", COUNTIF(SAP!#REF!,Q1419)&gt;0),"Matched", "")</f>
        <v>#REF!</v>
      </c>
    </row>
    <row r="1420" spans="1:18" hidden="1">
      <c r="A1420" s="21">
        <v>11563327</v>
      </c>
      <c r="B1420" s="22">
        <v>43930</v>
      </c>
      <c r="C1420" s="22">
        <v>43930</v>
      </c>
      <c r="D1420" s="21" t="s">
        <v>10</v>
      </c>
      <c r="E1420" s="23">
        <v>0</v>
      </c>
      <c r="F1420" s="23">
        <v>0</v>
      </c>
      <c r="G1420" s="23">
        <v>6917.9</v>
      </c>
      <c r="H1420" s="23">
        <v>332542.44</v>
      </c>
      <c r="I1420" s="21" t="s">
        <v>11</v>
      </c>
      <c r="J1420" s="21" t="s">
        <v>12</v>
      </c>
      <c r="K1420" s="21" t="str">
        <f t="shared" si="72"/>
        <v/>
      </c>
      <c r="L1420" s="21" t="e">
        <f ca="1">IF(AND(K1420&lt;&gt; "", COUNTIF(SAP!#REF!,K1420)&gt;0),"Matched", "")</f>
        <v>#REF!</v>
      </c>
      <c r="M1420" s="21" t="str">
        <f t="shared" si="70"/>
        <v/>
      </c>
      <c r="N1420" s="21" t="e">
        <f ca="1">IF(AND(M1420&lt;&gt; "", COUNTIF(SAP!#REF!,M1420)&gt;0),"Matched", "")</f>
        <v>#REF!</v>
      </c>
      <c r="O1420" s="21" t="str">
        <f t="shared" si="71"/>
        <v/>
      </c>
      <c r="P1420" s="21" t="e">
        <f ca="1">IF(AND(O1420&lt;&gt; "", COUNTIF(SAP!#REF!,O1420)&gt;0),"Matched", "")</f>
        <v>#REF!</v>
      </c>
      <c r="Q1420" s="21" t="str">
        <f ca="1">IF(OR(D1420="AC",D1420="TR"),"Logic4"&amp;"_"&amp;TEXT(C1420,"dd.mm.yyyy") &amp;"_"&amp; 905157.84,"")</f>
        <v>Logic4_09.04.2020_905157.84</v>
      </c>
      <c r="R1420" s="21" t="e">
        <f ca="1">IF(AND(Q1420&lt;&gt; "", COUNTIF(SAP!#REF!,Q1420)&gt;0),"Matched", "")</f>
        <v>#REF!</v>
      </c>
    </row>
    <row r="1421" spans="1:18" hidden="1">
      <c r="A1421" s="21">
        <v>11563327</v>
      </c>
      <c r="B1421" s="22">
        <v>43930</v>
      </c>
      <c r="C1421" s="22">
        <v>43930</v>
      </c>
      <c r="D1421" s="21" t="s">
        <v>10</v>
      </c>
      <c r="E1421" s="23">
        <v>0</v>
      </c>
      <c r="F1421" s="23">
        <v>0</v>
      </c>
      <c r="G1421" s="23">
        <v>6952.3</v>
      </c>
      <c r="H1421" s="23">
        <v>339494.74</v>
      </c>
      <c r="I1421" s="21" t="s">
        <v>11</v>
      </c>
      <c r="J1421" s="21" t="s">
        <v>12</v>
      </c>
      <c r="K1421" s="21" t="str">
        <f t="shared" si="72"/>
        <v/>
      </c>
      <c r="L1421" s="21" t="e">
        <f ca="1">IF(AND(K1421&lt;&gt; "", COUNTIF(SAP!#REF!,K1421)&gt;0),"Matched", "")</f>
        <v>#REF!</v>
      </c>
      <c r="M1421" s="21" t="str">
        <f t="shared" si="70"/>
        <v/>
      </c>
      <c r="N1421" s="21" t="e">
        <f ca="1">IF(AND(M1421&lt;&gt; "", COUNTIF(SAP!#REF!,M1421)&gt;0),"Matched", "")</f>
        <v>#REF!</v>
      </c>
      <c r="O1421" s="21" t="str">
        <f t="shared" si="71"/>
        <v/>
      </c>
      <c r="P1421" s="21" t="e">
        <f ca="1">IF(AND(O1421&lt;&gt; "", COUNTIF(SAP!#REF!,O1421)&gt;0),"Matched", "")</f>
        <v>#REF!</v>
      </c>
      <c r="Q1421" s="21" t="str">
        <f ca="1">IF(OR(D1421="AC",D1421="TR"),"Logic4"&amp;"_"&amp;TEXT(C1421,"dd.mm.yyyy") &amp;"_"&amp; 905157.84,"")</f>
        <v>Logic4_09.04.2020_905157.84</v>
      </c>
      <c r="R1421" s="21" t="e">
        <f ca="1">IF(AND(Q1421&lt;&gt; "", COUNTIF(SAP!#REF!,Q1421)&gt;0),"Matched", "")</f>
        <v>#REF!</v>
      </c>
    </row>
    <row r="1422" spans="1:18" hidden="1">
      <c r="A1422" s="21">
        <v>11563327</v>
      </c>
      <c r="B1422" s="22">
        <v>43930</v>
      </c>
      <c r="C1422" s="22">
        <v>43930</v>
      </c>
      <c r="D1422" s="21" t="s">
        <v>10</v>
      </c>
      <c r="E1422" s="23">
        <v>0</v>
      </c>
      <c r="F1422" s="23">
        <v>0</v>
      </c>
      <c r="G1422" s="23">
        <v>6968.7</v>
      </c>
      <c r="H1422" s="23">
        <v>346463.44</v>
      </c>
      <c r="I1422" s="21" t="s">
        <v>11</v>
      </c>
      <c r="J1422" s="21" t="s">
        <v>12</v>
      </c>
      <c r="K1422" s="21" t="str">
        <f t="shared" si="72"/>
        <v/>
      </c>
      <c r="L1422" s="21" t="e">
        <f ca="1">IF(AND(K1422&lt;&gt; "", COUNTIF(SAP!#REF!,K1422)&gt;0),"Matched", "")</f>
        <v>#REF!</v>
      </c>
      <c r="M1422" s="21" t="str">
        <f t="shared" si="70"/>
        <v/>
      </c>
      <c r="N1422" s="21" t="e">
        <f ca="1">IF(AND(M1422&lt;&gt; "", COUNTIF(SAP!#REF!,M1422)&gt;0),"Matched", "")</f>
        <v>#REF!</v>
      </c>
      <c r="O1422" s="21" t="str">
        <f t="shared" si="71"/>
        <v/>
      </c>
      <c r="P1422" s="21" t="e">
        <f ca="1">IF(AND(O1422&lt;&gt; "", COUNTIF(SAP!#REF!,O1422)&gt;0),"Matched", "")</f>
        <v>#REF!</v>
      </c>
      <c r="Q1422" s="21" t="str">
        <f ca="1">IF(OR(D1422="AC",D1422="TR"),"Logic4"&amp;"_"&amp;TEXT(C1422,"dd.mm.yyyy") &amp;"_"&amp; 905157.84,"")</f>
        <v>Logic4_09.04.2020_905157.84</v>
      </c>
      <c r="R1422" s="21" t="e">
        <f ca="1">IF(AND(Q1422&lt;&gt; "", COUNTIF(SAP!#REF!,Q1422)&gt;0),"Matched", "")</f>
        <v>#REF!</v>
      </c>
    </row>
    <row r="1423" spans="1:18" hidden="1">
      <c r="A1423" s="21">
        <v>11563327</v>
      </c>
      <c r="B1423" s="22">
        <v>43930</v>
      </c>
      <c r="C1423" s="22">
        <v>43930</v>
      </c>
      <c r="D1423" s="21" t="s">
        <v>10</v>
      </c>
      <c r="E1423" s="23">
        <v>0</v>
      </c>
      <c r="F1423" s="23">
        <v>0</v>
      </c>
      <c r="G1423" s="23">
        <v>6989</v>
      </c>
      <c r="H1423" s="23">
        <v>353452.44</v>
      </c>
      <c r="I1423" s="21" t="s">
        <v>11</v>
      </c>
      <c r="J1423" s="21" t="s">
        <v>12</v>
      </c>
      <c r="K1423" s="21" t="str">
        <f t="shared" si="72"/>
        <v/>
      </c>
      <c r="L1423" s="21" t="e">
        <f ca="1">IF(AND(K1423&lt;&gt; "", COUNTIF(SAP!#REF!,K1423)&gt;0),"Matched", "")</f>
        <v>#REF!</v>
      </c>
      <c r="M1423" s="21" t="str">
        <f t="shared" si="70"/>
        <v/>
      </c>
      <c r="N1423" s="21" t="e">
        <f ca="1">IF(AND(M1423&lt;&gt; "", COUNTIF(SAP!#REF!,M1423)&gt;0),"Matched", "")</f>
        <v>#REF!</v>
      </c>
      <c r="O1423" s="21" t="str">
        <f t="shared" si="71"/>
        <v/>
      </c>
      <c r="P1423" s="21" t="e">
        <f ca="1">IF(AND(O1423&lt;&gt; "", COUNTIF(SAP!#REF!,O1423)&gt;0),"Matched", "")</f>
        <v>#REF!</v>
      </c>
      <c r="Q1423" s="21" t="str">
        <f ca="1">IF(OR(D1423="AC",D1423="TR"),"Logic4"&amp;"_"&amp;TEXT(C1423,"dd.mm.yyyy") &amp;"_"&amp; 905157.84,"")</f>
        <v>Logic4_09.04.2020_905157.84</v>
      </c>
      <c r="R1423" s="21" t="e">
        <f ca="1">IF(AND(Q1423&lt;&gt; "", COUNTIF(SAP!#REF!,Q1423)&gt;0),"Matched", "")</f>
        <v>#REF!</v>
      </c>
    </row>
    <row r="1424" spans="1:18" hidden="1">
      <c r="A1424" s="21">
        <v>11563327</v>
      </c>
      <c r="B1424" s="22">
        <v>43930</v>
      </c>
      <c r="C1424" s="22">
        <v>43930</v>
      </c>
      <c r="D1424" s="21" t="s">
        <v>10</v>
      </c>
      <c r="E1424" s="23">
        <v>0</v>
      </c>
      <c r="F1424" s="23">
        <v>0</v>
      </c>
      <c r="G1424" s="23">
        <v>6990.1</v>
      </c>
      <c r="H1424" s="23">
        <v>360442.54</v>
      </c>
      <c r="I1424" s="21" t="s">
        <v>11</v>
      </c>
      <c r="J1424" s="21" t="s">
        <v>12</v>
      </c>
      <c r="K1424" s="21" t="str">
        <f t="shared" si="72"/>
        <v/>
      </c>
      <c r="L1424" s="21" t="e">
        <f ca="1">IF(AND(K1424&lt;&gt; "", COUNTIF(SAP!#REF!,K1424)&gt;0),"Matched", "")</f>
        <v>#REF!</v>
      </c>
      <c r="M1424" s="21" t="str">
        <f t="shared" si="70"/>
        <v/>
      </c>
      <c r="N1424" s="21" t="e">
        <f ca="1">IF(AND(M1424&lt;&gt; "", COUNTIF(SAP!#REF!,M1424)&gt;0),"Matched", "")</f>
        <v>#REF!</v>
      </c>
      <c r="O1424" s="21" t="str">
        <f t="shared" si="71"/>
        <v/>
      </c>
      <c r="P1424" s="21" t="e">
        <f ca="1">IF(AND(O1424&lt;&gt; "", COUNTIF(SAP!#REF!,O1424)&gt;0),"Matched", "")</f>
        <v>#REF!</v>
      </c>
      <c r="Q1424" s="21" t="str">
        <f ca="1">IF(OR(D1424="AC",D1424="TR"),"Logic4"&amp;"_"&amp;TEXT(C1424,"dd.mm.yyyy") &amp;"_"&amp; 905157.84,"")</f>
        <v>Logic4_09.04.2020_905157.84</v>
      </c>
      <c r="R1424" s="21" t="e">
        <f ca="1">IF(AND(Q1424&lt;&gt; "", COUNTIF(SAP!#REF!,Q1424)&gt;0),"Matched", "")</f>
        <v>#REF!</v>
      </c>
    </row>
    <row r="1425" spans="1:18" hidden="1">
      <c r="A1425" s="21">
        <v>11563327</v>
      </c>
      <c r="B1425" s="22">
        <v>43930</v>
      </c>
      <c r="C1425" s="22">
        <v>43930</v>
      </c>
      <c r="D1425" s="21" t="s">
        <v>10</v>
      </c>
      <c r="E1425" s="23">
        <v>0</v>
      </c>
      <c r="F1425" s="23">
        <v>0</v>
      </c>
      <c r="G1425" s="23">
        <v>7005.1</v>
      </c>
      <c r="H1425" s="23">
        <v>367447.64</v>
      </c>
      <c r="I1425" s="21" t="s">
        <v>11</v>
      </c>
      <c r="J1425" s="21" t="s">
        <v>12</v>
      </c>
      <c r="K1425" s="21" t="str">
        <f t="shared" si="72"/>
        <v/>
      </c>
      <c r="L1425" s="21" t="e">
        <f ca="1">IF(AND(K1425&lt;&gt; "", COUNTIF(SAP!#REF!,K1425)&gt;0),"Matched", "")</f>
        <v>#REF!</v>
      </c>
      <c r="M1425" s="21" t="str">
        <f t="shared" si="70"/>
        <v/>
      </c>
      <c r="N1425" s="21" t="e">
        <f ca="1">IF(AND(M1425&lt;&gt; "", COUNTIF(SAP!#REF!,M1425)&gt;0),"Matched", "")</f>
        <v>#REF!</v>
      </c>
      <c r="O1425" s="21" t="str">
        <f t="shared" si="71"/>
        <v/>
      </c>
      <c r="P1425" s="21" t="e">
        <f ca="1">IF(AND(O1425&lt;&gt; "", COUNTIF(SAP!#REF!,O1425)&gt;0),"Matched", "")</f>
        <v>#REF!</v>
      </c>
      <c r="Q1425" s="21" t="str">
        <f ca="1">IF(OR(D1425="AC",D1425="TR"),"Logic4"&amp;"_"&amp;TEXT(C1425,"dd.mm.yyyy") &amp;"_"&amp; 905157.84,"")</f>
        <v>Logic4_09.04.2020_905157.84</v>
      </c>
      <c r="R1425" s="21" t="e">
        <f ca="1">IF(AND(Q1425&lt;&gt; "", COUNTIF(SAP!#REF!,Q1425)&gt;0),"Matched", "")</f>
        <v>#REF!</v>
      </c>
    </row>
    <row r="1426" spans="1:18" hidden="1">
      <c r="A1426" s="21">
        <v>11563327</v>
      </c>
      <c r="B1426" s="22">
        <v>43930</v>
      </c>
      <c r="C1426" s="22">
        <v>43930</v>
      </c>
      <c r="D1426" s="21" t="s">
        <v>10</v>
      </c>
      <c r="E1426" s="23">
        <v>0</v>
      </c>
      <c r="F1426" s="23">
        <v>0</v>
      </c>
      <c r="G1426" s="23">
        <v>7447</v>
      </c>
      <c r="H1426" s="23">
        <v>374894.64</v>
      </c>
      <c r="I1426" s="21" t="s">
        <v>11</v>
      </c>
      <c r="J1426" s="21" t="s">
        <v>12</v>
      </c>
      <c r="K1426" s="21" t="str">
        <f t="shared" si="72"/>
        <v/>
      </c>
      <c r="L1426" s="21" t="e">
        <f ca="1">IF(AND(K1426&lt;&gt; "", COUNTIF(SAP!#REF!,K1426)&gt;0),"Matched", "")</f>
        <v>#REF!</v>
      </c>
      <c r="M1426" s="21" t="str">
        <f t="shared" si="70"/>
        <v/>
      </c>
      <c r="N1426" s="21" t="e">
        <f ca="1">IF(AND(M1426&lt;&gt; "", COUNTIF(SAP!#REF!,M1426)&gt;0),"Matched", "")</f>
        <v>#REF!</v>
      </c>
      <c r="O1426" s="21" t="str">
        <f t="shared" si="71"/>
        <v/>
      </c>
      <c r="P1426" s="21" t="e">
        <f ca="1">IF(AND(O1426&lt;&gt; "", COUNTIF(SAP!#REF!,O1426)&gt;0),"Matched", "")</f>
        <v>#REF!</v>
      </c>
      <c r="Q1426" s="21" t="str">
        <f ca="1">IF(OR(D1426="AC",D1426="TR"),"Logic4"&amp;"_"&amp;TEXT(C1426,"dd.mm.yyyy") &amp;"_"&amp; 905157.84,"")</f>
        <v>Logic4_09.04.2020_905157.84</v>
      </c>
      <c r="R1426" s="21" t="e">
        <f ca="1">IF(AND(Q1426&lt;&gt; "", COUNTIF(SAP!#REF!,Q1426)&gt;0),"Matched", "")</f>
        <v>#REF!</v>
      </c>
    </row>
    <row r="1427" spans="1:18" hidden="1">
      <c r="A1427" s="21">
        <v>11563327</v>
      </c>
      <c r="B1427" s="22">
        <v>43930</v>
      </c>
      <c r="C1427" s="22">
        <v>43930</v>
      </c>
      <c r="D1427" s="21" t="s">
        <v>10</v>
      </c>
      <c r="E1427" s="23">
        <v>0</v>
      </c>
      <c r="F1427" s="23">
        <v>0</v>
      </c>
      <c r="G1427" s="23">
        <v>7467</v>
      </c>
      <c r="H1427" s="23">
        <v>382361.64</v>
      </c>
      <c r="I1427" s="21" t="s">
        <v>11</v>
      </c>
      <c r="J1427" s="21" t="s">
        <v>12</v>
      </c>
      <c r="K1427" s="21" t="str">
        <f t="shared" si="72"/>
        <v/>
      </c>
      <c r="L1427" s="21" t="e">
        <f ca="1">IF(AND(K1427&lt;&gt; "", COUNTIF(SAP!#REF!,K1427)&gt;0),"Matched", "")</f>
        <v>#REF!</v>
      </c>
      <c r="M1427" s="21" t="str">
        <f t="shared" si="70"/>
        <v/>
      </c>
      <c r="N1427" s="21" t="e">
        <f ca="1">IF(AND(M1427&lt;&gt; "", COUNTIF(SAP!#REF!,M1427)&gt;0),"Matched", "")</f>
        <v>#REF!</v>
      </c>
      <c r="O1427" s="21" t="str">
        <f t="shared" si="71"/>
        <v/>
      </c>
      <c r="P1427" s="21" t="e">
        <f ca="1">IF(AND(O1427&lt;&gt; "", COUNTIF(SAP!#REF!,O1427)&gt;0),"Matched", "")</f>
        <v>#REF!</v>
      </c>
      <c r="Q1427" s="21" t="str">
        <f ca="1">IF(OR(D1427="AC",D1427="TR"),"Logic4"&amp;"_"&amp;TEXT(C1427,"dd.mm.yyyy") &amp;"_"&amp; 905157.84,"")</f>
        <v>Logic4_09.04.2020_905157.84</v>
      </c>
      <c r="R1427" s="21" t="e">
        <f ca="1">IF(AND(Q1427&lt;&gt; "", COUNTIF(SAP!#REF!,Q1427)&gt;0),"Matched", "")</f>
        <v>#REF!</v>
      </c>
    </row>
    <row r="1428" spans="1:18" hidden="1">
      <c r="A1428" s="21">
        <v>11563327</v>
      </c>
      <c r="B1428" s="22">
        <v>43930</v>
      </c>
      <c r="C1428" s="22">
        <v>43930</v>
      </c>
      <c r="D1428" s="21" t="s">
        <v>10</v>
      </c>
      <c r="E1428" s="23">
        <v>0</v>
      </c>
      <c r="F1428" s="23">
        <v>0</v>
      </c>
      <c r="G1428" s="23">
        <v>7478.9</v>
      </c>
      <c r="H1428" s="23">
        <v>389840.54</v>
      </c>
      <c r="I1428" s="21" t="s">
        <v>11</v>
      </c>
      <c r="J1428" s="21" t="s">
        <v>12</v>
      </c>
      <c r="K1428" s="21" t="str">
        <f t="shared" si="72"/>
        <v/>
      </c>
      <c r="L1428" s="21" t="e">
        <f ca="1">IF(AND(K1428&lt;&gt; "", COUNTIF(SAP!#REF!,K1428)&gt;0),"Matched", "")</f>
        <v>#REF!</v>
      </c>
      <c r="M1428" s="21" t="str">
        <f t="shared" si="70"/>
        <v/>
      </c>
      <c r="N1428" s="21" t="e">
        <f ca="1">IF(AND(M1428&lt;&gt; "", COUNTIF(SAP!#REF!,M1428)&gt;0),"Matched", "")</f>
        <v>#REF!</v>
      </c>
      <c r="O1428" s="21" t="str">
        <f t="shared" si="71"/>
        <v/>
      </c>
      <c r="P1428" s="21" t="e">
        <f ca="1">IF(AND(O1428&lt;&gt; "", COUNTIF(SAP!#REF!,O1428)&gt;0),"Matched", "")</f>
        <v>#REF!</v>
      </c>
      <c r="Q1428" s="21" t="str">
        <f ca="1">IF(OR(D1428="AC",D1428="TR"),"Logic4"&amp;"_"&amp;TEXT(C1428,"dd.mm.yyyy") &amp;"_"&amp; 905157.84,"")</f>
        <v>Logic4_09.04.2020_905157.84</v>
      </c>
      <c r="R1428" s="21" t="e">
        <f ca="1">IF(AND(Q1428&lt;&gt; "", COUNTIF(SAP!#REF!,Q1428)&gt;0),"Matched", "")</f>
        <v>#REF!</v>
      </c>
    </row>
    <row r="1429" spans="1:18" hidden="1">
      <c r="A1429" s="21">
        <v>11563327</v>
      </c>
      <c r="B1429" s="22">
        <v>43930</v>
      </c>
      <c r="C1429" s="22">
        <v>43930</v>
      </c>
      <c r="D1429" s="21" t="s">
        <v>10</v>
      </c>
      <c r="E1429" s="23">
        <v>0</v>
      </c>
      <c r="F1429" s="23">
        <v>0</v>
      </c>
      <c r="G1429" s="23">
        <v>7640</v>
      </c>
      <c r="H1429" s="23">
        <v>397480.54</v>
      </c>
      <c r="I1429" s="21" t="s">
        <v>11</v>
      </c>
      <c r="J1429" s="21" t="s">
        <v>12</v>
      </c>
      <c r="K1429" s="21" t="str">
        <f t="shared" si="72"/>
        <v/>
      </c>
      <c r="L1429" s="21" t="e">
        <f ca="1">IF(AND(K1429&lt;&gt; "", COUNTIF(SAP!#REF!,K1429)&gt;0),"Matched", "")</f>
        <v>#REF!</v>
      </c>
      <c r="M1429" s="21" t="str">
        <f t="shared" si="70"/>
        <v/>
      </c>
      <c r="N1429" s="21" t="e">
        <f ca="1">IF(AND(M1429&lt;&gt; "", COUNTIF(SAP!#REF!,M1429)&gt;0),"Matched", "")</f>
        <v>#REF!</v>
      </c>
      <c r="O1429" s="21" t="str">
        <f t="shared" si="71"/>
        <v/>
      </c>
      <c r="P1429" s="21" t="e">
        <f ca="1">IF(AND(O1429&lt;&gt; "", COUNTIF(SAP!#REF!,O1429)&gt;0),"Matched", "")</f>
        <v>#REF!</v>
      </c>
      <c r="Q1429" s="21" t="str">
        <f ca="1">IF(OR(D1429="AC",D1429="TR"),"Logic4"&amp;"_"&amp;TEXT(C1429,"dd.mm.yyyy") &amp;"_"&amp; 905157.84,"")</f>
        <v>Logic4_09.04.2020_905157.84</v>
      </c>
      <c r="R1429" s="21" t="e">
        <f ca="1">IF(AND(Q1429&lt;&gt; "", COUNTIF(SAP!#REF!,Q1429)&gt;0),"Matched", "")</f>
        <v>#REF!</v>
      </c>
    </row>
    <row r="1430" spans="1:18" hidden="1">
      <c r="A1430" s="21">
        <v>11563327</v>
      </c>
      <c r="B1430" s="22">
        <v>43930</v>
      </c>
      <c r="C1430" s="22">
        <v>43930</v>
      </c>
      <c r="D1430" s="21" t="s">
        <v>10</v>
      </c>
      <c r="E1430" s="23">
        <v>0</v>
      </c>
      <c r="F1430" s="23">
        <v>0</v>
      </c>
      <c r="G1430" s="23">
        <v>7719</v>
      </c>
      <c r="H1430" s="23">
        <v>405199.54</v>
      </c>
      <c r="I1430" s="21" t="s">
        <v>11</v>
      </c>
      <c r="J1430" s="21" t="s">
        <v>12</v>
      </c>
      <c r="K1430" s="21" t="str">
        <f t="shared" si="72"/>
        <v/>
      </c>
      <c r="L1430" s="21" t="e">
        <f ca="1">IF(AND(K1430&lt;&gt; "", COUNTIF(SAP!#REF!,K1430)&gt;0),"Matched", "")</f>
        <v>#REF!</v>
      </c>
      <c r="M1430" s="21" t="str">
        <f t="shared" si="70"/>
        <v/>
      </c>
      <c r="N1430" s="21" t="e">
        <f ca="1">IF(AND(M1430&lt;&gt; "", COUNTIF(SAP!#REF!,M1430)&gt;0),"Matched", "")</f>
        <v>#REF!</v>
      </c>
      <c r="O1430" s="21" t="str">
        <f t="shared" si="71"/>
        <v/>
      </c>
      <c r="P1430" s="21" t="e">
        <f ca="1">IF(AND(O1430&lt;&gt; "", COUNTIF(SAP!#REF!,O1430)&gt;0),"Matched", "")</f>
        <v>#REF!</v>
      </c>
      <c r="Q1430" s="21" t="str">
        <f ca="1">IF(OR(D1430="AC",D1430="TR"),"Logic4"&amp;"_"&amp;TEXT(C1430,"dd.mm.yyyy") &amp;"_"&amp; 905157.84,"")</f>
        <v>Logic4_09.04.2020_905157.84</v>
      </c>
      <c r="R1430" s="21" t="e">
        <f ca="1">IF(AND(Q1430&lt;&gt; "", COUNTIF(SAP!#REF!,Q1430)&gt;0),"Matched", "")</f>
        <v>#REF!</v>
      </c>
    </row>
    <row r="1431" spans="1:18" hidden="1">
      <c r="A1431" s="21">
        <v>11563327</v>
      </c>
      <c r="B1431" s="22">
        <v>43930</v>
      </c>
      <c r="C1431" s="22">
        <v>43930</v>
      </c>
      <c r="D1431" s="21" t="s">
        <v>10</v>
      </c>
      <c r="E1431" s="23">
        <v>0</v>
      </c>
      <c r="F1431" s="23">
        <v>0</v>
      </c>
      <c r="G1431" s="23">
        <v>7848.1</v>
      </c>
      <c r="H1431" s="23">
        <v>413047.64</v>
      </c>
      <c r="I1431" s="21" t="s">
        <v>11</v>
      </c>
      <c r="J1431" s="21" t="s">
        <v>12</v>
      </c>
      <c r="K1431" s="21" t="str">
        <f t="shared" si="72"/>
        <v/>
      </c>
      <c r="L1431" s="21" t="e">
        <f ca="1">IF(AND(K1431&lt;&gt; "", COUNTIF(SAP!#REF!,K1431)&gt;0),"Matched", "")</f>
        <v>#REF!</v>
      </c>
      <c r="M1431" s="21" t="str">
        <f t="shared" si="70"/>
        <v/>
      </c>
      <c r="N1431" s="21" t="e">
        <f ca="1">IF(AND(M1431&lt;&gt; "", COUNTIF(SAP!#REF!,M1431)&gt;0),"Matched", "")</f>
        <v>#REF!</v>
      </c>
      <c r="O1431" s="21" t="str">
        <f t="shared" si="71"/>
        <v/>
      </c>
      <c r="P1431" s="21" t="e">
        <f ca="1">IF(AND(O1431&lt;&gt; "", COUNTIF(SAP!#REF!,O1431)&gt;0),"Matched", "")</f>
        <v>#REF!</v>
      </c>
      <c r="Q1431" s="21" t="str">
        <f ca="1">IF(OR(D1431="AC",D1431="TR"),"Logic4"&amp;"_"&amp;TEXT(C1431,"dd.mm.yyyy") &amp;"_"&amp; 905157.84,"")</f>
        <v>Logic4_09.04.2020_905157.84</v>
      </c>
      <c r="R1431" s="21" t="e">
        <f ca="1">IF(AND(Q1431&lt;&gt; "", COUNTIF(SAP!#REF!,Q1431)&gt;0),"Matched", "")</f>
        <v>#REF!</v>
      </c>
    </row>
    <row r="1432" spans="1:18" hidden="1">
      <c r="A1432" s="21">
        <v>11563327</v>
      </c>
      <c r="B1432" s="22">
        <v>43930</v>
      </c>
      <c r="C1432" s="22">
        <v>43930</v>
      </c>
      <c r="D1432" s="21" t="s">
        <v>10</v>
      </c>
      <c r="E1432" s="23">
        <v>0</v>
      </c>
      <c r="F1432" s="23">
        <v>0</v>
      </c>
      <c r="G1432" s="23">
        <v>8082.4</v>
      </c>
      <c r="H1432" s="23">
        <v>421130.04</v>
      </c>
      <c r="I1432" s="21" t="s">
        <v>11</v>
      </c>
      <c r="J1432" s="21" t="s">
        <v>12</v>
      </c>
      <c r="K1432" s="21" t="str">
        <f t="shared" si="72"/>
        <v/>
      </c>
      <c r="L1432" s="21" t="e">
        <f ca="1">IF(AND(K1432&lt;&gt; "", COUNTIF(SAP!#REF!,K1432)&gt;0),"Matched", "")</f>
        <v>#REF!</v>
      </c>
      <c r="M1432" s="21" t="str">
        <f t="shared" si="70"/>
        <v/>
      </c>
      <c r="N1432" s="21" t="e">
        <f ca="1">IF(AND(M1432&lt;&gt; "", COUNTIF(SAP!#REF!,M1432)&gt;0),"Matched", "")</f>
        <v>#REF!</v>
      </c>
      <c r="O1432" s="21" t="str">
        <f t="shared" si="71"/>
        <v/>
      </c>
      <c r="P1432" s="21" t="e">
        <f ca="1">IF(AND(O1432&lt;&gt; "", COUNTIF(SAP!#REF!,O1432)&gt;0),"Matched", "")</f>
        <v>#REF!</v>
      </c>
      <c r="Q1432" s="21" t="str">
        <f ca="1">IF(OR(D1432="AC",D1432="TR"),"Logic4"&amp;"_"&amp;TEXT(C1432,"dd.mm.yyyy") &amp;"_"&amp; 905157.84,"")</f>
        <v>Logic4_09.04.2020_905157.84</v>
      </c>
      <c r="R1432" s="21" t="e">
        <f ca="1">IF(AND(Q1432&lt;&gt; "", COUNTIF(SAP!#REF!,Q1432)&gt;0),"Matched", "")</f>
        <v>#REF!</v>
      </c>
    </row>
    <row r="1433" spans="1:18" hidden="1">
      <c r="A1433" s="21">
        <v>11563327</v>
      </c>
      <c r="B1433" s="22">
        <v>43930</v>
      </c>
      <c r="C1433" s="22">
        <v>43930</v>
      </c>
      <c r="D1433" s="21" t="s">
        <v>10</v>
      </c>
      <c r="E1433" s="23">
        <v>0</v>
      </c>
      <c r="F1433" s="23">
        <v>0</v>
      </c>
      <c r="G1433" s="23">
        <v>8252.5</v>
      </c>
      <c r="H1433" s="23">
        <v>429382.54</v>
      </c>
      <c r="I1433" s="21" t="s">
        <v>11</v>
      </c>
      <c r="J1433" s="21" t="s">
        <v>12</v>
      </c>
      <c r="K1433" s="21" t="str">
        <f t="shared" si="72"/>
        <v/>
      </c>
      <c r="L1433" s="21" t="e">
        <f ca="1">IF(AND(K1433&lt;&gt; "", COUNTIF(SAP!#REF!,K1433)&gt;0),"Matched", "")</f>
        <v>#REF!</v>
      </c>
      <c r="M1433" s="21" t="str">
        <f t="shared" si="70"/>
        <v/>
      </c>
      <c r="N1433" s="21" t="e">
        <f ca="1">IF(AND(M1433&lt;&gt; "", COUNTIF(SAP!#REF!,M1433)&gt;0),"Matched", "")</f>
        <v>#REF!</v>
      </c>
      <c r="O1433" s="21" t="str">
        <f t="shared" si="71"/>
        <v/>
      </c>
      <c r="P1433" s="21" t="e">
        <f ca="1">IF(AND(O1433&lt;&gt; "", COUNTIF(SAP!#REF!,O1433)&gt;0),"Matched", "")</f>
        <v>#REF!</v>
      </c>
      <c r="Q1433" s="21" t="str">
        <f ca="1">IF(OR(D1433="AC",D1433="TR"),"Logic4"&amp;"_"&amp;TEXT(C1433,"dd.mm.yyyy") &amp;"_"&amp; 905157.84,"")</f>
        <v>Logic4_09.04.2020_905157.84</v>
      </c>
      <c r="R1433" s="21" t="e">
        <f ca="1">IF(AND(Q1433&lt;&gt; "", COUNTIF(SAP!#REF!,Q1433)&gt;0),"Matched", "")</f>
        <v>#REF!</v>
      </c>
    </row>
    <row r="1434" spans="1:18" hidden="1">
      <c r="A1434" s="21">
        <v>11563327</v>
      </c>
      <c r="B1434" s="22">
        <v>43930</v>
      </c>
      <c r="C1434" s="22">
        <v>43930</v>
      </c>
      <c r="D1434" s="21" t="s">
        <v>10</v>
      </c>
      <c r="E1434" s="23">
        <v>0</v>
      </c>
      <c r="F1434" s="23">
        <v>0</v>
      </c>
      <c r="G1434" s="23">
        <v>8343.52</v>
      </c>
      <c r="H1434" s="23">
        <v>437726.06</v>
      </c>
      <c r="I1434" s="21" t="s">
        <v>11</v>
      </c>
      <c r="J1434" s="21" t="s">
        <v>12</v>
      </c>
      <c r="K1434" s="21" t="str">
        <f t="shared" si="72"/>
        <v/>
      </c>
      <c r="L1434" s="21" t="e">
        <f ca="1">IF(AND(K1434&lt;&gt; "", COUNTIF(SAP!#REF!,K1434)&gt;0),"Matched", "")</f>
        <v>#REF!</v>
      </c>
      <c r="M1434" s="21" t="str">
        <f t="shared" si="70"/>
        <v/>
      </c>
      <c r="N1434" s="21" t="e">
        <f ca="1">IF(AND(M1434&lt;&gt; "", COUNTIF(SAP!#REF!,M1434)&gt;0),"Matched", "")</f>
        <v>#REF!</v>
      </c>
      <c r="O1434" s="21" t="str">
        <f t="shared" si="71"/>
        <v/>
      </c>
      <c r="P1434" s="21" t="e">
        <f ca="1">IF(AND(O1434&lt;&gt; "", COUNTIF(SAP!#REF!,O1434)&gt;0),"Matched", "")</f>
        <v>#REF!</v>
      </c>
      <c r="Q1434" s="21" t="str">
        <f ca="1">IF(OR(D1434="AC",D1434="TR"),"Logic4"&amp;"_"&amp;TEXT(C1434,"dd.mm.yyyy") &amp;"_"&amp; 905157.84,"")</f>
        <v>Logic4_09.04.2020_905157.84</v>
      </c>
      <c r="R1434" s="21" t="e">
        <f ca="1">IF(AND(Q1434&lt;&gt; "", COUNTIF(SAP!#REF!,Q1434)&gt;0),"Matched", "")</f>
        <v>#REF!</v>
      </c>
    </row>
    <row r="1435" spans="1:18" hidden="1">
      <c r="A1435" s="21">
        <v>11563327</v>
      </c>
      <c r="B1435" s="22">
        <v>43930</v>
      </c>
      <c r="C1435" s="22">
        <v>43930</v>
      </c>
      <c r="D1435" s="21" t="s">
        <v>10</v>
      </c>
      <c r="E1435" s="23">
        <v>0</v>
      </c>
      <c r="F1435" s="23">
        <v>0</v>
      </c>
      <c r="G1435" s="23">
        <v>8344</v>
      </c>
      <c r="H1435" s="23">
        <v>446070.06</v>
      </c>
      <c r="I1435" s="21" t="s">
        <v>11</v>
      </c>
      <c r="J1435" s="21" t="s">
        <v>12</v>
      </c>
      <c r="K1435" s="21" t="str">
        <f t="shared" si="72"/>
        <v/>
      </c>
      <c r="L1435" s="21" t="e">
        <f ca="1">IF(AND(K1435&lt;&gt; "", COUNTIF(SAP!#REF!,K1435)&gt;0),"Matched", "")</f>
        <v>#REF!</v>
      </c>
      <c r="M1435" s="21" t="str">
        <f t="shared" si="70"/>
        <v/>
      </c>
      <c r="N1435" s="21" t="e">
        <f ca="1">IF(AND(M1435&lt;&gt; "", COUNTIF(SAP!#REF!,M1435)&gt;0),"Matched", "")</f>
        <v>#REF!</v>
      </c>
      <c r="O1435" s="21" t="str">
        <f t="shared" si="71"/>
        <v/>
      </c>
      <c r="P1435" s="21" t="e">
        <f ca="1">IF(AND(O1435&lt;&gt; "", COUNTIF(SAP!#REF!,O1435)&gt;0),"Matched", "")</f>
        <v>#REF!</v>
      </c>
      <c r="Q1435" s="21" t="str">
        <f ca="1">IF(OR(D1435="AC",D1435="TR"),"Logic4"&amp;"_"&amp;TEXT(C1435,"dd.mm.yyyy") &amp;"_"&amp; 905157.84,"")</f>
        <v>Logic4_09.04.2020_905157.84</v>
      </c>
      <c r="R1435" s="21" t="e">
        <f ca="1">IF(AND(Q1435&lt;&gt; "", COUNTIF(SAP!#REF!,Q1435)&gt;0),"Matched", "")</f>
        <v>#REF!</v>
      </c>
    </row>
    <row r="1436" spans="1:18" hidden="1">
      <c r="A1436" s="21">
        <v>11563327</v>
      </c>
      <c r="B1436" s="22">
        <v>43930</v>
      </c>
      <c r="C1436" s="22">
        <v>43930</v>
      </c>
      <c r="D1436" s="21" t="s">
        <v>10</v>
      </c>
      <c r="E1436" s="23">
        <v>0</v>
      </c>
      <c r="F1436" s="23">
        <v>0</v>
      </c>
      <c r="G1436" s="23">
        <v>8441.15</v>
      </c>
      <c r="H1436" s="23">
        <v>454511.21</v>
      </c>
      <c r="I1436" s="21" t="s">
        <v>11</v>
      </c>
      <c r="J1436" s="21" t="s">
        <v>12</v>
      </c>
      <c r="K1436" s="21" t="str">
        <f t="shared" si="72"/>
        <v/>
      </c>
      <c r="L1436" s="21" t="e">
        <f ca="1">IF(AND(K1436&lt;&gt; "", COUNTIF(SAP!#REF!,K1436)&gt;0),"Matched", "")</f>
        <v>#REF!</v>
      </c>
      <c r="M1436" s="21" t="str">
        <f t="shared" si="70"/>
        <v/>
      </c>
      <c r="N1436" s="21" t="e">
        <f ca="1">IF(AND(M1436&lt;&gt; "", COUNTIF(SAP!#REF!,M1436)&gt;0),"Matched", "")</f>
        <v>#REF!</v>
      </c>
      <c r="O1436" s="21" t="str">
        <f t="shared" si="71"/>
        <v/>
      </c>
      <c r="P1436" s="21" t="e">
        <f ca="1">IF(AND(O1436&lt;&gt; "", COUNTIF(SAP!#REF!,O1436)&gt;0),"Matched", "")</f>
        <v>#REF!</v>
      </c>
      <c r="Q1436" s="21" t="str">
        <f ca="1">IF(OR(D1436="AC",D1436="TR"),"Logic4"&amp;"_"&amp;TEXT(C1436,"dd.mm.yyyy") &amp;"_"&amp; 905157.84,"")</f>
        <v>Logic4_09.04.2020_905157.84</v>
      </c>
      <c r="R1436" s="21" t="e">
        <f ca="1">IF(AND(Q1436&lt;&gt; "", COUNTIF(SAP!#REF!,Q1436)&gt;0),"Matched", "")</f>
        <v>#REF!</v>
      </c>
    </row>
    <row r="1437" spans="1:18" hidden="1">
      <c r="A1437" s="21">
        <v>11563327</v>
      </c>
      <c r="B1437" s="22">
        <v>43930</v>
      </c>
      <c r="C1437" s="22">
        <v>43930</v>
      </c>
      <c r="D1437" s="21" t="s">
        <v>10</v>
      </c>
      <c r="E1437" s="23">
        <v>0</v>
      </c>
      <c r="F1437" s="23">
        <v>0</v>
      </c>
      <c r="G1437" s="23">
        <v>9058.6</v>
      </c>
      <c r="H1437" s="23">
        <v>463569.81</v>
      </c>
      <c r="I1437" s="21" t="s">
        <v>11</v>
      </c>
      <c r="J1437" s="21" t="s">
        <v>12</v>
      </c>
      <c r="K1437" s="21" t="str">
        <f t="shared" si="72"/>
        <v/>
      </c>
      <c r="L1437" s="21" t="e">
        <f ca="1">IF(AND(K1437&lt;&gt; "", COUNTIF(SAP!#REF!,K1437)&gt;0),"Matched", "")</f>
        <v>#REF!</v>
      </c>
      <c r="M1437" s="21" t="str">
        <f t="shared" si="70"/>
        <v/>
      </c>
      <c r="N1437" s="21" t="e">
        <f ca="1">IF(AND(M1437&lt;&gt; "", COUNTIF(SAP!#REF!,M1437)&gt;0),"Matched", "")</f>
        <v>#REF!</v>
      </c>
      <c r="O1437" s="21" t="str">
        <f t="shared" si="71"/>
        <v/>
      </c>
      <c r="P1437" s="21" t="e">
        <f ca="1">IF(AND(O1437&lt;&gt; "", COUNTIF(SAP!#REF!,O1437)&gt;0),"Matched", "")</f>
        <v>#REF!</v>
      </c>
      <c r="Q1437" s="21" t="str">
        <f ca="1">IF(OR(D1437="AC",D1437="TR"),"Logic4"&amp;"_"&amp;TEXT(C1437,"dd.mm.yyyy") &amp;"_"&amp; 905157.84,"")</f>
        <v>Logic4_09.04.2020_905157.84</v>
      </c>
      <c r="R1437" s="21" t="e">
        <f ca="1">IF(AND(Q1437&lt;&gt; "", COUNTIF(SAP!#REF!,Q1437)&gt;0),"Matched", "")</f>
        <v>#REF!</v>
      </c>
    </row>
    <row r="1438" spans="1:18" hidden="1">
      <c r="A1438" s="21">
        <v>11563327</v>
      </c>
      <c r="B1438" s="22">
        <v>43930</v>
      </c>
      <c r="C1438" s="22">
        <v>43930</v>
      </c>
      <c r="D1438" s="21" t="s">
        <v>10</v>
      </c>
      <c r="E1438" s="23">
        <v>0</v>
      </c>
      <c r="F1438" s="23">
        <v>0</v>
      </c>
      <c r="G1438" s="23">
        <v>9234</v>
      </c>
      <c r="H1438" s="23">
        <v>472803.81</v>
      </c>
      <c r="I1438" s="21" t="s">
        <v>11</v>
      </c>
      <c r="J1438" s="21" t="s">
        <v>12</v>
      </c>
      <c r="K1438" s="21" t="str">
        <f t="shared" si="72"/>
        <v/>
      </c>
      <c r="L1438" s="21" t="e">
        <f ca="1">IF(AND(K1438&lt;&gt; "", COUNTIF(SAP!#REF!,K1438)&gt;0),"Matched", "")</f>
        <v>#REF!</v>
      </c>
      <c r="M1438" s="21" t="str">
        <f t="shared" si="70"/>
        <v/>
      </c>
      <c r="N1438" s="21" t="e">
        <f ca="1">IF(AND(M1438&lt;&gt; "", COUNTIF(SAP!#REF!,M1438)&gt;0),"Matched", "")</f>
        <v>#REF!</v>
      </c>
      <c r="O1438" s="21" t="str">
        <f t="shared" si="71"/>
        <v/>
      </c>
      <c r="P1438" s="21" t="e">
        <f ca="1">IF(AND(O1438&lt;&gt; "", COUNTIF(SAP!#REF!,O1438)&gt;0),"Matched", "")</f>
        <v>#REF!</v>
      </c>
      <c r="Q1438" s="21" t="str">
        <f ca="1">IF(OR(D1438="AC",D1438="TR"),"Logic4"&amp;"_"&amp;TEXT(C1438,"dd.mm.yyyy") &amp;"_"&amp; 905157.84,"")</f>
        <v>Logic4_09.04.2020_905157.84</v>
      </c>
      <c r="R1438" s="21" t="e">
        <f ca="1">IF(AND(Q1438&lt;&gt; "", COUNTIF(SAP!#REF!,Q1438)&gt;0),"Matched", "")</f>
        <v>#REF!</v>
      </c>
    </row>
    <row r="1439" spans="1:18" hidden="1">
      <c r="A1439" s="21">
        <v>11563327</v>
      </c>
      <c r="B1439" s="22">
        <v>43930</v>
      </c>
      <c r="C1439" s="22">
        <v>43930</v>
      </c>
      <c r="D1439" s="21" t="s">
        <v>10</v>
      </c>
      <c r="E1439" s="23">
        <v>0</v>
      </c>
      <c r="F1439" s="23">
        <v>0</v>
      </c>
      <c r="G1439" s="23">
        <v>9341.6</v>
      </c>
      <c r="H1439" s="23">
        <v>482145.41</v>
      </c>
      <c r="I1439" s="21" t="s">
        <v>11</v>
      </c>
      <c r="J1439" s="21" t="s">
        <v>12</v>
      </c>
      <c r="K1439" s="21" t="str">
        <f t="shared" si="72"/>
        <v/>
      </c>
      <c r="L1439" s="21" t="e">
        <f ca="1">IF(AND(K1439&lt;&gt; "", COUNTIF(SAP!#REF!,K1439)&gt;0),"Matched", "")</f>
        <v>#REF!</v>
      </c>
      <c r="M1439" s="21" t="str">
        <f t="shared" si="70"/>
        <v/>
      </c>
      <c r="N1439" s="21" t="e">
        <f ca="1">IF(AND(M1439&lt;&gt; "", COUNTIF(SAP!#REF!,M1439)&gt;0),"Matched", "")</f>
        <v>#REF!</v>
      </c>
      <c r="O1439" s="21" t="str">
        <f t="shared" si="71"/>
        <v/>
      </c>
      <c r="P1439" s="21" t="e">
        <f ca="1">IF(AND(O1439&lt;&gt; "", COUNTIF(SAP!#REF!,O1439)&gt;0),"Matched", "")</f>
        <v>#REF!</v>
      </c>
      <c r="Q1439" s="21" t="str">
        <f ca="1">IF(OR(D1439="AC",D1439="TR"),"Logic4"&amp;"_"&amp;TEXT(C1439,"dd.mm.yyyy") &amp;"_"&amp; 905157.84,"")</f>
        <v>Logic4_09.04.2020_905157.84</v>
      </c>
      <c r="R1439" s="21" t="e">
        <f ca="1">IF(AND(Q1439&lt;&gt; "", COUNTIF(SAP!#REF!,Q1439)&gt;0),"Matched", "")</f>
        <v>#REF!</v>
      </c>
    </row>
    <row r="1440" spans="1:18" hidden="1">
      <c r="A1440" s="21">
        <v>11563327</v>
      </c>
      <c r="B1440" s="22">
        <v>43930</v>
      </c>
      <c r="C1440" s="22">
        <v>43930</v>
      </c>
      <c r="D1440" s="21" t="s">
        <v>10</v>
      </c>
      <c r="E1440" s="23">
        <v>0</v>
      </c>
      <c r="F1440" s="23">
        <v>0</v>
      </c>
      <c r="G1440" s="23">
        <v>9502.7999999999993</v>
      </c>
      <c r="H1440" s="23">
        <v>491648.21</v>
      </c>
      <c r="I1440" s="21" t="s">
        <v>11</v>
      </c>
      <c r="J1440" s="21" t="s">
        <v>12</v>
      </c>
      <c r="K1440" s="21" t="str">
        <f t="shared" si="72"/>
        <v/>
      </c>
      <c r="L1440" s="21" t="e">
        <f ca="1">IF(AND(K1440&lt;&gt; "", COUNTIF(SAP!#REF!,K1440)&gt;0),"Matched", "")</f>
        <v>#REF!</v>
      </c>
      <c r="M1440" s="21" t="str">
        <f t="shared" ref="M1440:M1485" si="73">IF(D1440="TR","Logic2"&amp;"_"&amp;TEXT(C1440,"dd.mm.yyyy") &amp;"_"&amp; F1440,"")</f>
        <v/>
      </c>
      <c r="N1440" s="21" t="e">
        <f ca="1">IF(AND(M1440&lt;&gt; "", COUNTIF(SAP!#REF!,M1440)&gt;0),"Matched", "")</f>
        <v>#REF!</v>
      </c>
      <c r="O1440" s="21" t="str">
        <f t="shared" ref="O1440:O1485" si="74">IF(D1440="AF","Logic3"&amp;"_"&amp;G1440,"")</f>
        <v/>
      </c>
      <c r="P1440" s="21" t="e">
        <f ca="1">IF(AND(O1440&lt;&gt; "", COUNTIF(SAP!#REF!,O1440)&gt;0),"Matched", "")</f>
        <v>#REF!</v>
      </c>
      <c r="Q1440" s="21" t="str">
        <f ca="1">IF(OR(D1440="AC",D1440="TR"),"Logic4"&amp;"_"&amp;TEXT(C1440,"dd.mm.yyyy") &amp;"_"&amp; 905157.84,"")</f>
        <v>Logic4_09.04.2020_905157.84</v>
      </c>
      <c r="R1440" s="21" t="e">
        <f ca="1">IF(AND(Q1440&lt;&gt; "", COUNTIF(SAP!#REF!,Q1440)&gt;0),"Matched", "")</f>
        <v>#REF!</v>
      </c>
    </row>
    <row r="1441" spans="1:18" hidden="1">
      <c r="A1441" s="21">
        <v>11563327</v>
      </c>
      <c r="B1441" s="22">
        <v>43930</v>
      </c>
      <c r="C1441" s="22">
        <v>43930</v>
      </c>
      <c r="D1441" s="21" t="s">
        <v>10</v>
      </c>
      <c r="E1441" s="23">
        <v>0</v>
      </c>
      <c r="F1441" s="23">
        <v>0</v>
      </c>
      <c r="G1441" s="23">
        <v>10047.5</v>
      </c>
      <c r="H1441" s="23">
        <v>501695.71</v>
      </c>
      <c r="I1441" s="21" t="s">
        <v>11</v>
      </c>
      <c r="J1441" s="21" t="s">
        <v>12</v>
      </c>
      <c r="K1441" s="21" t="str">
        <f t="shared" si="72"/>
        <v/>
      </c>
      <c r="L1441" s="21" t="e">
        <f ca="1">IF(AND(K1441&lt;&gt; "", COUNTIF(SAP!#REF!,K1441)&gt;0),"Matched", "")</f>
        <v>#REF!</v>
      </c>
      <c r="M1441" s="21" t="str">
        <f t="shared" si="73"/>
        <v/>
      </c>
      <c r="N1441" s="21" t="e">
        <f ca="1">IF(AND(M1441&lt;&gt; "", COUNTIF(SAP!#REF!,M1441)&gt;0),"Matched", "")</f>
        <v>#REF!</v>
      </c>
      <c r="O1441" s="21" t="str">
        <f t="shared" si="74"/>
        <v/>
      </c>
      <c r="P1441" s="21" t="e">
        <f ca="1">IF(AND(O1441&lt;&gt; "", COUNTIF(SAP!#REF!,O1441)&gt;0),"Matched", "")</f>
        <v>#REF!</v>
      </c>
      <c r="Q1441" s="21" t="str">
        <f ca="1">IF(OR(D1441="AC",D1441="TR"),"Logic4"&amp;"_"&amp;TEXT(C1441,"dd.mm.yyyy") &amp;"_"&amp; 905157.84,"")</f>
        <v>Logic4_09.04.2020_905157.84</v>
      </c>
      <c r="R1441" s="21" t="e">
        <f ca="1">IF(AND(Q1441&lt;&gt; "", COUNTIF(SAP!#REF!,Q1441)&gt;0),"Matched", "")</f>
        <v>#REF!</v>
      </c>
    </row>
    <row r="1442" spans="1:18" hidden="1">
      <c r="A1442" s="21">
        <v>11563327</v>
      </c>
      <c r="B1442" s="22">
        <v>43930</v>
      </c>
      <c r="C1442" s="22">
        <v>43930</v>
      </c>
      <c r="D1442" s="21" t="s">
        <v>10</v>
      </c>
      <c r="E1442" s="23">
        <v>0</v>
      </c>
      <c r="F1442" s="23">
        <v>0</v>
      </c>
      <c r="G1442" s="23">
        <v>10102.27</v>
      </c>
      <c r="H1442" s="23">
        <v>511797.98</v>
      </c>
      <c r="I1442" s="21" t="s">
        <v>11</v>
      </c>
      <c r="J1442" s="21" t="s">
        <v>12</v>
      </c>
      <c r="K1442" s="21" t="str">
        <f t="shared" si="72"/>
        <v/>
      </c>
      <c r="L1442" s="21" t="e">
        <f ca="1">IF(AND(K1442&lt;&gt; "", COUNTIF(SAP!#REF!,K1442)&gt;0),"Matched", "")</f>
        <v>#REF!</v>
      </c>
      <c r="M1442" s="21" t="str">
        <f t="shared" si="73"/>
        <v/>
      </c>
      <c r="N1442" s="21" t="e">
        <f ca="1">IF(AND(M1442&lt;&gt; "", COUNTIF(SAP!#REF!,M1442)&gt;0),"Matched", "")</f>
        <v>#REF!</v>
      </c>
      <c r="O1442" s="21" t="str">
        <f t="shared" si="74"/>
        <v/>
      </c>
      <c r="P1442" s="21" t="e">
        <f ca="1">IF(AND(O1442&lt;&gt; "", COUNTIF(SAP!#REF!,O1442)&gt;0),"Matched", "")</f>
        <v>#REF!</v>
      </c>
      <c r="Q1442" s="21" t="str">
        <f ca="1">IF(OR(D1442="AC",D1442="TR"),"Logic4"&amp;"_"&amp;TEXT(C1442,"dd.mm.yyyy") &amp;"_"&amp; 905157.84,"")</f>
        <v>Logic4_09.04.2020_905157.84</v>
      </c>
      <c r="R1442" s="21" t="e">
        <f ca="1">IF(AND(Q1442&lt;&gt; "", COUNTIF(SAP!#REF!,Q1442)&gt;0),"Matched", "")</f>
        <v>#REF!</v>
      </c>
    </row>
    <row r="1443" spans="1:18" hidden="1">
      <c r="A1443" s="21">
        <v>11563327</v>
      </c>
      <c r="B1443" s="22">
        <v>43930</v>
      </c>
      <c r="C1443" s="22">
        <v>43930</v>
      </c>
      <c r="D1443" s="21" t="s">
        <v>10</v>
      </c>
      <c r="E1443" s="23">
        <v>0</v>
      </c>
      <c r="F1443" s="23">
        <v>0</v>
      </c>
      <c r="G1443" s="23">
        <v>10507.1</v>
      </c>
      <c r="H1443" s="23">
        <v>522305.08</v>
      </c>
      <c r="I1443" s="21" t="s">
        <v>11</v>
      </c>
      <c r="J1443" s="21" t="s">
        <v>12</v>
      </c>
      <c r="K1443" s="21" t="str">
        <f t="shared" si="72"/>
        <v/>
      </c>
      <c r="L1443" s="21" t="e">
        <f ca="1">IF(AND(K1443&lt;&gt; "", COUNTIF(SAP!#REF!,K1443)&gt;0),"Matched", "")</f>
        <v>#REF!</v>
      </c>
      <c r="M1443" s="21" t="str">
        <f t="shared" si="73"/>
        <v/>
      </c>
      <c r="N1443" s="21" t="e">
        <f ca="1">IF(AND(M1443&lt;&gt; "", COUNTIF(SAP!#REF!,M1443)&gt;0),"Matched", "")</f>
        <v>#REF!</v>
      </c>
      <c r="O1443" s="21" t="str">
        <f t="shared" si="74"/>
        <v/>
      </c>
      <c r="P1443" s="21" t="e">
        <f ca="1">IF(AND(O1443&lt;&gt; "", COUNTIF(SAP!#REF!,O1443)&gt;0),"Matched", "")</f>
        <v>#REF!</v>
      </c>
      <c r="Q1443" s="21" t="str">
        <f ca="1">IF(OR(D1443="AC",D1443="TR"),"Logic4"&amp;"_"&amp;TEXT(C1443,"dd.mm.yyyy") &amp;"_"&amp; 905157.84,"")</f>
        <v>Logic4_09.04.2020_905157.84</v>
      </c>
      <c r="R1443" s="21" t="e">
        <f ca="1">IF(AND(Q1443&lt;&gt; "", COUNTIF(SAP!#REF!,Q1443)&gt;0),"Matched", "")</f>
        <v>#REF!</v>
      </c>
    </row>
    <row r="1444" spans="1:18" hidden="1">
      <c r="A1444" s="21">
        <v>11563327</v>
      </c>
      <c r="B1444" s="22">
        <v>43930</v>
      </c>
      <c r="C1444" s="22">
        <v>43930</v>
      </c>
      <c r="D1444" s="21" t="s">
        <v>10</v>
      </c>
      <c r="E1444" s="23">
        <v>0</v>
      </c>
      <c r="F1444" s="23">
        <v>0</v>
      </c>
      <c r="G1444" s="23">
        <v>10870</v>
      </c>
      <c r="H1444" s="23">
        <v>533175.07999999996</v>
      </c>
      <c r="I1444" s="21" t="s">
        <v>11</v>
      </c>
      <c r="J1444" s="21" t="s">
        <v>12</v>
      </c>
      <c r="K1444" s="21" t="str">
        <f t="shared" si="72"/>
        <v/>
      </c>
      <c r="L1444" s="21" t="e">
        <f ca="1">IF(AND(K1444&lt;&gt; "", COUNTIF(SAP!#REF!,K1444)&gt;0),"Matched", "")</f>
        <v>#REF!</v>
      </c>
      <c r="M1444" s="21" t="str">
        <f t="shared" si="73"/>
        <v/>
      </c>
      <c r="N1444" s="21" t="e">
        <f ca="1">IF(AND(M1444&lt;&gt; "", COUNTIF(SAP!#REF!,M1444)&gt;0),"Matched", "")</f>
        <v>#REF!</v>
      </c>
      <c r="O1444" s="21" t="str">
        <f t="shared" si="74"/>
        <v/>
      </c>
      <c r="P1444" s="21" t="e">
        <f ca="1">IF(AND(O1444&lt;&gt; "", COUNTIF(SAP!#REF!,O1444)&gt;0),"Matched", "")</f>
        <v>#REF!</v>
      </c>
      <c r="Q1444" s="21" t="str">
        <f ca="1">IF(OR(D1444="AC",D1444="TR"),"Logic4"&amp;"_"&amp;TEXT(C1444,"dd.mm.yyyy") &amp;"_"&amp; 905157.84,"")</f>
        <v>Logic4_09.04.2020_905157.84</v>
      </c>
      <c r="R1444" s="21" t="e">
        <f ca="1">IF(AND(Q1444&lt;&gt; "", COUNTIF(SAP!#REF!,Q1444)&gt;0),"Matched", "")</f>
        <v>#REF!</v>
      </c>
    </row>
    <row r="1445" spans="1:18" hidden="1">
      <c r="A1445" s="21">
        <v>11563327</v>
      </c>
      <c r="B1445" s="22">
        <v>43930</v>
      </c>
      <c r="C1445" s="22">
        <v>43930</v>
      </c>
      <c r="D1445" s="21" t="s">
        <v>10</v>
      </c>
      <c r="E1445" s="23">
        <v>0</v>
      </c>
      <c r="F1445" s="23">
        <v>0</v>
      </c>
      <c r="G1445" s="23">
        <v>11051.6</v>
      </c>
      <c r="H1445" s="23">
        <v>544226.68000000005</v>
      </c>
      <c r="I1445" s="21" t="s">
        <v>11</v>
      </c>
      <c r="J1445" s="21" t="s">
        <v>12</v>
      </c>
      <c r="K1445" s="21" t="str">
        <f t="shared" si="72"/>
        <v/>
      </c>
      <c r="L1445" s="21" t="e">
        <f ca="1">IF(AND(K1445&lt;&gt; "", COUNTIF(SAP!#REF!,K1445)&gt;0),"Matched", "")</f>
        <v>#REF!</v>
      </c>
      <c r="M1445" s="21" t="str">
        <f t="shared" si="73"/>
        <v/>
      </c>
      <c r="N1445" s="21" t="e">
        <f ca="1">IF(AND(M1445&lt;&gt; "", COUNTIF(SAP!#REF!,M1445)&gt;0),"Matched", "")</f>
        <v>#REF!</v>
      </c>
      <c r="O1445" s="21" t="str">
        <f t="shared" si="74"/>
        <v/>
      </c>
      <c r="P1445" s="21" t="e">
        <f ca="1">IF(AND(O1445&lt;&gt; "", COUNTIF(SAP!#REF!,O1445)&gt;0),"Matched", "")</f>
        <v>#REF!</v>
      </c>
      <c r="Q1445" s="21" t="str">
        <f ca="1">IF(OR(D1445="AC",D1445="TR"),"Logic4"&amp;"_"&amp;TEXT(C1445,"dd.mm.yyyy") &amp;"_"&amp; 905157.84,"")</f>
        <v>Logic4_09.04.2020_905157.84</v>
      </c>
      <c r="R1445" s="21" t="e">
        <f ca="1">IF(AND(Q1445&lt;&gt; "", COUNTIF(SAP!#REF!,Q1445)&gt;0),"Matched", "")</f>
        <v>#REF!</v>
      </c>
    </row>
    <row r="1446" spans="1:18" hidden="1">
      <c r="A1446" s="21">
        <v>11563327</v>
      </c>
      <c r="B1446" s="22">
        <v>43930</v>
      </c>
      <c r="C1446" s="22">
        <v>43930</v>
      </c>
      <c r="D1446" s="21" t="s">
        <v>10</v>
      </c>
      <c r="E1446" s="23">
        <v>0</v>
      </c>
      <c r="F1446" s="23">
        <v>0</v>
      </c>
      <c r="G1446" s="23">
        <v>11282.86</v>
      </c>
      <c r="H1446" s="23">
        <v>555509.54</v>
      </c>
      <c r="I1446" s="21" t="s">
        <v>11</v>
      </c>
      <c r="J1446" s="21" t="s">
        <v>12</v>
      </c>
      <c r="K1446" s="21" t="str">
        <f t="shared" si="72"/>
        <v/>
      </c>
      <c r="L1446" s="21" t="e">
        <f ca="1">IF(AND(K1446&lt;&gt; "", COUNTIF(SAP!#REF!,K1446)&gt;0),"Matched", "")</f>
        <v>#REF!</v>
      </c>
      <c r="M1446" s="21" t="str">
        <f t="shared" si="73"/>
        <v/>
      </c>
      <c r="N1446" s="21" t="e">
        <f ca="1">IF(AND(M1446&lt;&gt; "", COUNTIF(SAP!#REF!,M1446)&gt;0),"Matched", "")</f>
        <v>#REF!</v>
      </c>
      <c r="O1446" s="21" t="str">
        <f t="shared" si="74"/>
        <v/>
      </c>
      <c r="P1446" s="21" t="e">
        <f ca="1">IF(AND(O1446&lt;&gt; "", COUNTIF(SAP!#REF!,O1446)&gt;0),"Matched", "")</f>
        <v>#REF!</v>
      </c>
      <c r="Q1446" s="21" t="str">
        <f ca="1">IF(OR(D1446="AC",D1446="TR"),"Logic4"&amp;"_"&amp;TEXT(C1446,"dd.mm.yyyy") &amp;"_"&amp; 905157.84,"")</f>
        <v>Logic4_09.04.2020_905157.84</v>
      </c>
      <c r="R1446" s="21" t="e">
        <f ca="1">IF(AND(Q1446&lt;&gt; "", COUNTIF(SAP!#REF!,Q1446)&gt;0),"Matched", "")</f>
        <v>#REF!</v>
      </c>
    </row>
    <row r="1447" spans="1:18" hidden="1">
      <c r="A1447" s="21">
        <v>11563327</v>
      </c>
      <c r="B1447" s="22">
        <v>43930</v>
      </c>
      <c r="C1447" s="22">
        <v>43930</v>
      </c>
      <c r="D1447" s="21" t="s">
        <v>10</v>
      </c>
      <c r="E1447" s="23">
        <v>0</v>
      </c>
      <c r="F1447" s="23">
        <v>0</v>
      </c>
      <c r="G1447" s="23">
        <v>11600.81</v>
      </c>
      <c r="H1447" s="23">
        <v>567110.35</v>
      </c>
      <c r="I1447" s="21" t="s">
        <v>11</v>
      </c>
      <c r="J1447" s="21" t="s">
        <v>12</v>
      </c>
      <c r="K1447" s="21" t="str">
        <f t="shared" si="72"/>
        <v/>
      </c>
      <c r="L1447" s="21" t="e">
        <f ca="1">IF(AND(K1447&lt;&gt; "", COUNTIF(SAP!#REF!,K1447)&gt;0),"Matched", "")</f>
        <v>#REF!</v>
      </c>
      <c r="M1447" s="21" t="str">
        <f t="shared" si="73"/>
        <v/>
      </c>
      <c r="N1447" s="21" t="e">
        <f ca="1">IF(AND(M1447&lt;&gt; "", COUNTIF(SAP!#REF!,M1447)&gt;0),"Matched", "")</f>
        <v>#REF!</v>
      </c>
      <c r="O1447" s="21" t="str">
        <f t="shared" si="74"/>
        <v/>
      </c>
      <c r="P1447" s="21" t="e">
        <f ca="1">IF(AND(O1447&lt;&gt; "", COUNTIF(SAP!#REF!,O1447)&gt;0),"Matched", "")</f>
        <v>#REF!</v>
      </c>
      <c r="Q1447" s="21" t="str">
        <f ca="1">IF(OR(D1447="AC",D1447="TR"),"Logic4"&amp;"_"&amp;TEXT(C1447,"dd.mm.yyyy") &amp;"_"&amp; 905157.84,"")</f>
        <v>Logic4_09.04.2020_905157.84</v>
      </c>
      <c r="R1447" s="21" t="e">
        <f ca="1">IF(AND(Q1447&lt;&gt; "", COUNTIF(SAP!#REF!,Q1447)&gt;0),"Matched", "")</f>
        <v>#REF!</v>
      </c>
    </row>
    <row r="1448" spans="1:18" hidden="1">
      <c r="A1448" s="21">
        <v>11563327</v>
      </c>
      <c r="B1448" s="22">
        <v>43930</v>
      </c>
      <c r="C1448" s="22">
        <v>43930</v>
      </c>
      <c r="D1448" s="21" t="s">
        <v>10</v>
      </c>
      <c r="E1448" s="23">
        <v>0</v>
      </c>
      <c r="F1448" s="23">
        <v>0</v>
      </c>
      <c r="G1448" s="23">
        <v>11680.8</v>
      </c>
      <c r="H1448" s="23">
        <v>578791.15</v>
      </c>
      <c r="I1448" s="21" t="s">
        <v>11</v>
      </c>
      <c r="J1448" s="21" t="s">
        <v>12</v>
      </c>
      <c r="K1448" s="21" t="str">
        <f t="shared" si="72"/>
        <v/>
      </c>
      <c r="L1448" s="21" t="e">
        <f ca="1">IF(AND(K1448&lt;&gt; "", COUNTIF(SAP!#REF!,K1448)&gt;0),"Matched", "")</f>
        <v>#REF!</v>
      </c>
      <c r="M1448" s="21" t="str">
        <f t="shared" si="73"/>
        <v/>
      </c>
      <c r="N1448" s="21" t="e">
        <f ca="1">IF(AND(M1448&lt;&gt; "", COUNTIF(SAP!#REF!,M1448)&gt;0),"Matched", "")</f>
        <v>#REF!</v>
      </c>
      <c r="O1448" s="21" t="str">
        <f t="shared" si="74"/>
        <v/>
      </c>
      <c r="P1448" s="21" t="e">
        <f ca="1">IF(AND(O1448&lt;&gt; "", COUNTIF(SAP!#REF!,O1448)&gt;0),"Matched", "")</f>
        <v>#REF!</v>
      </c>
      <c r="Q1448" s="21" t="str">
        <f ca="1">IF(OR(D1448="AC",D1448="TR"),"Logic4"&amp;"_"&amp;TEXT(C1448,"dd.mm.yyyy") &amp;"_"&amp; 905157.84,"")</f>
        <v>Logic4_09.04.2020_905157.84</v>
      </c>
      <c r="R1448" s="21" t="e">
        <f ca="1">IF(AND(Q1448&lt;&gt; "", COUNTIF(SAP!#REF!,Q1448)&gt;0),"Matched", "")</f>
        <v>#REF!</v>
      </c>
    </row>
    <row r="1449" spans="1:18" hidden="1">
      <c r="A1449" s="21">
        <v>11563327</v>
      </c>
      <c r="B1449" s="22">
        <v>43930</v>
      </c>
      <c r="C1449" s="22">
        <v>43930</v>
      </c>
      <c r="D1449" s="21" t="s">
        <v>10</v>
      </c>
      <c r="E1449" s="23">
        <v>0</v>
      </c>
      <c r="F1449" s="23">
        <v>0</v>
      </c>
      <c r="G1449" s="23">
        <v>13028.2</v>
      </c>
      <c r="H1449" s="23">
        <v>591819.35</v>
      </c>
      <c r="I1449" s="21" t="s">
        <v>11</v>
      </c>
      <c r="J1449" s="21" t="s">
        <v>12</v>
      </c>
      <c r="K1449" s="21" t="str">
        <f t="shared" si="72"/>
        <v/>
      </c>
      <c r="L1449" s="21" t="e">
        <f ca="1">IF(AND(K1449&lt;&gt; "", COUNTIF(SAP!#REF!,K1449)&gt;0),"Matched", "")</f>
        <v>#REF!</v>
      </c>
      <c r="M1449" s="21" t="str">
        <f t="shared" si="73"/>
        <v/>
      </c>
      <c r="N1449" s="21" t="e">
        <f ca="1">IF(AND(M1449&lt;&gt; "", COUNTIF(SAP!#REF!,M1449)&gt;0),"Matched", "")</f>
        <v>#REF!</v>
      </c>
      <c r="O1449" s="21" t="str">
        <f t="shared" si="74"/>
        <v/>
      </c>
      <c r="P1449" s="21" t="e">
        <f ca="1">IF(AND(O1449&lt;&gt; "", COUNTIF(SAP!#REF!,O1449)&gt;0),"Matched", "")</f>
        <v>#REF!</v>
      </c>
      <c r="Q1449" s="21" t="str">
        <f ca="1">IF(OR(D1449="AC",D1449="TR"),"Logic4"&amp;"_"&amp;TEXT(C1449,"dd.mm.yyyy") &amp;"_"&amp; 905157.84,"")</f>
        <v>Logic4_09.04.2020_905157.84</v>
      </c>
      <c r="R1449" s="21" t="e">
        <f ca="1">IF(AND(Q1449&lt;&gt; "", COUNTIF(SAP!#REF!,Q1449)&gt;0),"Matched", "")</f>
        <v>#REF!</v>
      </c>
    </row>
    <row r="1450" spans="1:18" hidden="1">
      <c r="A1450" s="21">
        <v>11563327</v>
      </c>
      <c r="B1450" s="22">
        <v>43930</v>
      </c>
      <c r="C1450" s="22">
        <v>43930</v>
      </c>
      <c r="D1450" s="21" t="s">
        <v>10</v>
      </c>
      <c r="E1450" s="23">
        <v>0</v>
      </c>
      <c r="F1450" s="23">
        <v>0</v>
      </c>
      <c r="G1450" s="23">
        <v>13086.9</v>
      </c>
      <c r="H1450" s="23">
        <v>604906.25</v>
      </c>
      <c r="I1450" s="21" t="s">
        <v>11</v>
      </c>
      <c r="J1450" s="21" t="s">
        <v>12</v>
      </c>
      <c r="K1450" s="21" t="str">
        <f t="shared" si="72"/>
        <v/>
      </c>
      <c r="L1450" s="21" t="e">
        <f ca="1">IF(AND(K1450&lt;&gt; "", COUNTIF(SAP!#REF!,K1450)&gt;0),"Matched", "")</f>
        <v>#REF!</v>
      </c>
      <c r="M1450" s="21" t="str">
        <f t="shared" si="73"/>
        <v/>
      </c>
      <c r="N1450" s="21" t="e">
        <f ca="1">IF(AND(M1450&lt;&gt; "", COUNTIF(SAP!#REF!,M1450)&gt;0),"Matched", "")</f>
        <v>#REF!</v>
      </c>
      <c r="O1450" s="21" t="str">
        <f t="shared" si="74"/>
        <v/>
      </c>
      <c r="P1450" s="21" t="e">
        <f ca="1">IF(AND(O1450&lt;&gt; "", COUNTIF(SAP!#REF!,O1450)&gt;0),"Matched", "")</f>
        <v>#REF!</v>
      </c>
      <c r="Q1450" s="21" t="str">
        <f ca="1">IF(OR(D1450="AC",D1450="TR"),"Logic4"&amp;"_"&amp;TEXT(C1450,"dd.mm.yyyy") &amp;"_"&amp; 905157.84,"")</f>
        <v>Logic4_09.04.2020_905157.84</v>
      </c>
      <c r="R1450" s="21" t="e">
        <f ca="1">IF(AND(Q1450&lt;&gt; "", COUNTIF(SAP!#REF!,Q1450)&gt;0),"Matched", "")</f>
        <v>#REF!</v>
      </c>
    </row>
    <row r="1451" spans="1:18" hidden="1">
      <c r="A1451" s="21">
        <v>11563327</v>
      </c>
      <c r="B1451" s="22">
        <v>43930</v>
      </c>
      <c r="C1451" s="22">
        <v>43930</v>
      </c>
      <c r="D1451" s="21" t="s">
        <v>10</v>
      </c>
      <c r="E1451" s="23">
        <v>0</v>
      </c>
      <c r="F1451" s="23">
        <v>0</v>
      </c>
      <c r="G1451" s="23">
        <v>13590</v>
      </c>
      <c r="H1451" s="23">
        <v>618496.25</v>
      </c>
      <c r="I1451" s="21" t="s">
        <v>11</v>
      </c>
      <c r="J1451" s="21" t="s">
        <v>12</v>
      </c>
      <c r="K1451" s="21" t="str">
        <f t="shared" si="72"/>
        <v/>
      </c>
      <c r="L1451" s="21" t="e">
        <f ca="1">IF(AND(K1451&lt;&gt; "", COUNTIF(SAP!#REF!,K1451)&gt;0),"Matched", "")</f>
        <v>#REF!</v>
      </c>
      <c r="M1451" s="21" t="str">
        <f t="shared" si="73"/>
        <v/>
      </c>
      <c r="N1451" s="21" t="e">
        <f ca="1">IF(AND(M1451&lt;&gt; "", COUNTIF(SAP!#REF!,M1451)&gt;0),"Matched", "")</f>
        <v>#REF!</v>
      </c>
      <c r="O1451" s="21" t="str">
        <f t="shared" si="74"/>
        <v/>
      </c>
      <c r="P1451" s="21" t="e">
        <f ca="1">IF(AND(O1451&lt;&gt; "", COUNTIF(SAP!#REF!,O1451)&gt;0),"Matched", "")</f>
        <v>#REF!</v>
      </c>
      <c r="Q1451" s="21" t="str">
        <f ca="1">IF(OR(D1451="AC",D1451="TR"),"Logic4"&amp;"_"&amp;TEXT(C1451,"dd.mm.yyyy") &amp;"_"&amp; 905157.84,"")</f>
        <v>Logic4_09.04.2020_905157.84</v>
      </c>
      <c r="R1451" s="21" t="e">
        <f ca="1">IF(AND(Q1451&lt;&gt; "", COUNTIF(SAP!#REF!,Q1451)&gt;0),"Matched", "")</f>
        <v>#REF!</v>
      </c>
    </row>
    <row r="1452" spans="1:18" hidden="1">
      <c r="A1452" s="21">
        <v>11563327</v>
      </c>
      <c r="B1452" s="22">
        <v>43930</v>
      </c>
      <c r="C1452" s="22">
        <v>43930</v>
      </c>
      <c r="D1452" s="21" t="s">
        <v>10</v>
      </c>
      <c r="E1452" s="23">
        <v>0</v>
      </c>
      <c r="F1452" s="23">
        <v>0</v>
      </c>
      <c r="G1452" s="23">
        <v>13738.8</v>
      </c>
      <c r="H1452" s="23">
        <v>632235.05000000005</v>
      </c>
      <c r="I1452" s="21" t="s">
        <v>11</v>
      </c>
      <c r="J1452" s="21" t="s">
        <v>12</v>
      </c>
      <c r="K1452" s="21" t="str">
        <f t="shared" si="72"/>
        <v/>
      </c>
      <c r="L1452" s="21" t="e">
        <f ca="1">IF(AND(K1452&lt;&gt; "", COUNTIF(SAP!#REF!,K1452)&gt;0),"Matched", "")</f>
        <v>#REF!</v>
      </c>
      <c r="M1452" s="21" t="str">
        <f t="shared" si="73"/>
        <v/>
      </c>
      <c r="N1452" s="21" t="e">
        <f ca="1">IF(AND(M1452&lt;&gt; "", COUNTIF(SAP!#REF!,M1452)&gt;0),"Matched", "")</f>
        <v>#REF!</v>
      </c>
      <c r="O1452" s="21" t="str">
        <f t="shared" si="74"/>
        <v/>
      </c>
      <c r="P1452" s="21" t="e">
        <f ca="1">IF(AND(O1452&lt;&gt; "", COUNTIF(SAP!#REF!,O1452)&gt;0),"Matched", "")</f>
        <v>#REF!</v>
      </c>
      <c r="Q1452" s="21" t="str">
        <f ca="1">IF(OR(D1452="AC",D1452="TR"),"Logic4"&amp;"_"&amp;TEXT(C1452,"dd.mm.yyyy") &amp;"_"&amp; 905157.84,"")</f>
        <v>Logic4_09.04.2020_905157.84</v>
      </c>
      <c r="R1452" s="21" t="e">
        <f ca="1">IF(AND(Q1452&lt;&gt; "", COUNTIF(SAP!#REF!,Q1452)&gt;0),"Matched", "")</f>
        <v>#REF!</v>
      </c>
    </row>
    <row r="1453" spans="1:18" hidden="1">
      <c r="A1453" s="21">
        <v>11563327</v>
      </c>
      <c r="B1453" s="22">
        <v>43930</v>
      </c>
      <c r="C1453" s="22">
        <v>43930</v>
      </c>
      <c r="D1453" s="21" t="s">
        <v>10</v>
      </c>
      <c r="E1453" s="23">
        <v>0</v>
      </c>
      <c r="F1453" s="23">
        <v>0</v>
      </c>
      <c r="G1453" s="23">
        <v>14517.9</v>
      </c>
      <c r="H1453" s="23">
        <v>646752.94999999995</v>
      </c>
      <c r="I1453" s="21" t="s">
        <v>11</v>
      </c>
      <c r="J1453" s="21" t="s">
        <v>12</v>
      </c>
      <c r="K1453" s="21" t="str">
        <f t="shared" si="72"/>
        <v/>
      </c>
      <c r="L1453" s="21" t="e">
        <f ca="1">IF(AND(K1453&lt;&gt; "", COUNTIF(SAP!#REF!,K1453)&gt;0),"Matched", "")</f>
        <v>#REF!</v>
      </c>
      <c r="M1453" s="21" t="str">
        <f t="shared" si="73"/>
        <v/>
      </c>
      <c r="N1453" s="21" t="e">
        <f ca="1">IF(AND(M1453&lt;&gt; "", COUNTIF(SAP!#REF!,M1453)&gt;0),"Matched", "")</f>
        <v>#REF!</v>
      </c>
      <c r="O1453" s="21" t="str">
        <f t="shared" si="74"/>
        <v/>
      </c>
      <c r="P1453" s="21" t="e">
        <f ca="1">IF(AND(O1453&lt;&gt; "", COUNTIF(SAP!#REF!,O1453)&gt;0),"Matched", "")</f>
        <v>#REF!</v>
      </c>
      <c r="Q1453" s="21" t="str">
        <f ca="1">IF(OR(D1453="AC",D1453="TR"),"Logic4"&amp;"_"&amp;TEXT(C1453,"dd.mm.yyyy") &amp;"_"&amp; 905157.84,"")</f>
        <v>Logic4_09.04.2020_905157.84</v>
      </c>
      <c r="R1453" s="21" t="e">
        <f ca="1">IF(AND(Q1453&lt;&gt; "", COUNTIF(SAP!#REF!,Q1453)&gt;0),"Matched", "")</f>
        <v>#REF!</v>
      </c>
    </row>
    <row r="1454" spans="1:18" hidden="1">
      <c r="A1454" s="21">
        <v>11563327</v>
      </c>
      <c r="B1454" s="22">
        <v>43930</v>
      </c>
      <c r="C1454" s="22">
        <v>43930</v>
      </c>
      <c r="D1454" s="21" t="s">
        <v>10</v>
      </c>
      <c r="E1454" s="23">
        <v>0</v>
      </c>
      <c r="F1454" s="23">
        <v>0</v>
      </c>
      <c r="G1454" s="23">
        <v>14917.78</v>
      </c>
      <c r="H1454" s="23">
        <v>661670.73</v>
      </c>
      <c r="I1454" s="21" t="s">
        <v>11</v>
      </c>
      <c r="J1454" s="21" t="s">
        <v>12</v>
      </c>
      <c r="K1454" s="21" t="str">
        <f t="shared" si="72"/>
        <v/>
      </c>
      <c r="L1454" s="21" t="e">
        <f ca="1">IF(AND(K1454&lt;&gt; "", COUNTIF(SAP!#REF!,K1454)&gt;0),"Matched", "")</f>
        <v>#REF!</v>
      </c>
      <c r="M1454" s="21" t="str">
        <f t="shared" si="73"/>
        <v/>
      </c>
      <c r="N1454" s="21" t="e">
        <f ca="1">IF(AND(M1454&lt;&gt; "", COUNTIF(SAP!#REF!,M1454)&gt;0),"Matched", "")</f>
        <v>#REF!</v>
      </c>
      <c r="O1454" s="21" t="str">
        <f t="shared" si="74"/>
        <v/>
      </c>
      <c r="P1454" s="21" t="e">
        <f ca="1">IF(AND(O1454&lt;&gt; "", COUNTIF(SAP!#REF!,O1454)&gt;0),"Matched", "")</f>
        <v>#REF!</v>
      </c>
      <c r="Q1454" s="21" t="str">
        <f ca="1">IF(OR(D1454="AC",D1454="TR"),"Logic4"&amp;"_"&amp;TEXT(C1454,"dd.mm.yyyy") &amp;"_"&amp; 905157.84,"")</f>
        <v>Logic4_09.04.2020_905157.84</v>
      </c>
      <c r="R1454" s="21" t="e">
        <f ca="1">IF(AND(Q1454&lt;&gt; "", COUNTIF(SAP!#REF!,Q1454)&gt;0),"Matched", "")</f>
        <v>#REF!</v>
      </c>
    </row>
    <row r="1455" spans="1:18" hidden="1">
      <c r="A1455" s="21">
        <v>11563327</v>
      </c>
      <c r="B1455" s="22">
        <v>43930</v>
      </c>
      <c r="C1455" s="22">
        <v>43930</v>
      </c>
      <c r="D1455" s="21" t="s">
        <v>10</v>
      </c>
      <c r="E1455" s="23">
        <v>0</v>
      </c>
      <c r="F1455" s="23">
        <v>0</v>
      </c>
      <c r="G1455" s="23">
        <v>16366</v>
      </c>
      <c r="H1455" s="23">
        <v>678036.73</v>
      </c>
      <c r="I1455" s="21" t="s">
        <v>11</v>
      </c>
      <c r="J1455" s="21" t="s">
        <v>12</v>
      </c>
      <c r="K1455" s="21" t="str">
        <f t="shared" si="72"/>
        <v/>
      </c>
      <c r="L1455" s="21" t="e">
        <f ca="1">IF(AND(K1455&lt;&gt; "", COUNTIF(SAP!#REF!,K1455)&gt;0),"Matched", "")</f>
        <v>#REF!</v>
      </c>
      <c r="M1455" s="21" t="str">
        <f t="shared" si="73"/>
        <v/>
      </c>
      <c r="N1455" s="21" t="e">
        <f ca="1">IF(AND(M1455&lt;&gt; "", COUNTIF(SAP!#REF!,M1455)&gt;0),"Matched", "")</f>
        <v>#REF!</v>
      </c>
      <c r="O1455" s="21" t="str">
        <f t="shared" si="74"/>
        <v/>
      </c>
      <c r="P1455" s="21" t="e">
        <f ca="1">IF(AND(O1455&lt;&gt; "", COUNTIF(SAP!#REF!,O1455)&gt;0),"Matched", "")</f>
        <v>#REF!</v>
      </c>
      <c r="Q1455" s="21" t="str">
        <f ca="1">IF(OR(D1455="AC",D1455="TR"),"Logic4"&amp;"_"&amp;TEXT(C1455,"dd.mm.yyyy") &amp;"_"&amp; 905157.84,"")</f>
        <v>Logic4_09.04.2020_905157.84</v>
      </c>
      <c r="R1455" s="21" t="e">
        <f ca="1">IF(AND(Q1455&lt;&gt; "", COUNTIF(SAP!#REF!,Q1455)&gt;0),"Matched", "")</f>
        <v>#REF!</v>
      </c>
    </row>
    <row r="1456" spans="1:18" hidden="1">
      <c r="A1456" s="21">
        <v>11563327</v>
      </c>
      <c r="B1456" s="22">
        <v>43930</v>
      </c>
      <c r="C1456" s="22">
        <v>43930</v>
      </c>
      <c r="D1456" s="21" t="s">
        <v>10</v>
      </c>
      <c r="E1456" s="23">
        <v>0</v>
      </c>
      <c r="F1456" s="23">
        <v>0</v>
      </c>
      <c r="G1456" s="23">
        <v>19317.400000000001</v>
      </c>
      <c r="H1456" s="23">
        <v>697354.13</v>
      </c>
      <c r="I1456" s="21" t="s">
        <v>11</v>
      </c>
      <c r="J1456" s="21" t="s">
        <v>12</v>
      </c>
      <c r="K1456" s="21" t="str">
        <f t="shared" si="72"/>
        <v/>
      </c>
      <c r="L1456" s="21" t="e">
        <f ca="1">IF(AND(K1456&lt;&gt; "", COUNTIF(SAP!#REF!,K1456)&gt;0),"Matched", "")</f>
        <v>#REF!</v>
      </c>
      <c r="M1456" s="21" t="str">
        <f t="shared" si="73"/>
        <v/>
      </c>
      <c r="N1456" s="21" t="e">
        <f ca="1">IF(AND(M1456&lt;&gt; "", COUNTIF(SAP!#REF!,M1456)&gt;0),"Matched", "")</f>
        <v>#REF!</v>
      </c>
      <c r="O1456" s="21" t="str">
        <f t="shared" si="74"/>
        <v/>
      </c>
      <c r="P1456" s="21" t="e">
        <f ca="1">IF(AND(O1456&lt;&gt; "", COUNTIF(SAP!#REF!,O1456)&gt;0),"Matched", "")</f>
        <v>#REF!</v>
      </c>
      <c r="Q1456" s="21" t="str">
        <f ca="1">IF(OR(D1456="AC",D1456="TR"),"Logic4"&amp;"_"&amp;TEXT(C1456,"dd.mm.yyyy") &amp;"_"&amp; 905157.84,"")</f>
        <v>Logic4_09.04.2020_905157.84</v>
      </c>
      <c r="R1456" s="21" t="e">
        <f ca="1">IF(AND(Q1456&lt;&gt; "", COUNTIF(SAP!#REF!,Q1456)&gt;0),"Matched", "")</f>
        <v>#REF!</v>
      </c>
    </row>
    <row r="1457" spans="1:20" hidden="1">
      <c r="A1457" s="21">
        <v>11563327</v>
      </c>
      <c r="B1457" s="22">
        <v>43930</v>
      </c>
      <c r="C1457" s="22">
        <v>43930</v>
      </c>
      <c r="D1457" s="21" t="s">
        <v>10</v>
      </c>
      <c r="E1457" s="23">
        <v>0</v>
      </c>
      <c r="F1457" s="23">
        <v>0</v>
      </c>
      <c r="G1457" s="23">
        <v>20349.830000000002</v>
      </c>
      <c r="H1457" s="23">
        <v>717703.96</v>
      </c>
      <c r="I1457" s="21" t="s">
        <v>11</v>
      </c>
      <c r="J1457" s="21" t="s">
        <v>12</v>
      </c>
      <c r="K1457" s="21" t="str">
        <f t="shared" si="72"/>
        <v/>
      </c>
      <c r="L1457" s="21" t="e">
        <f ca="1">IF(AND(K1457&lt;&gt; "", COUNTIF(SAP!#REF!,K1457)&gt;0),"Matched", "")</f>
        <v>#REF!</v>
      </c>
      <c r="M1457" s="21" t="str">
        <f t="shared" si="73"/>
        <v/>
      </c>
      <c r="N1457" s="21" t="e">
        <f ca="1">IF(AND(M1457&lt;&gt; "", COUNTIF(SAP!#REF!,M1457)&gt;0),"Matched", "")</f>
        <v>#REF!</v>
      </c>
      <c r="O1457" s="21" t="str">
        <f t="shared" si="74"/>
        <v/>
      </c>
      <c r="P1457" s="21" t="e">
        <f ca="1">IF(AND(O1457&lt;&gt; "", COUNTIF(SAP!#REF!,O1457)&gt;0),"Matched", "")</f>
        <v>#REF!</v>
      </c>
      <c r="Q1457" s="21" t="str">
        <f ca="1">IF(OR(D1457="AC",D1457="TR"),"Logic4"&amp;"_"&amp;TEXT(C1457,"dd.mm.yyyy") &amp;"_"&amp; 905157.84,"")</f>
        <v>Logic4_09.04.2020_905157.84</v>
      </c>
      <c r="R1457" s="21" t="e">
        <f ca="1">IF(AND(Q1457&lt;&gt; "", COUNTIF(SAP!#REF!,Q1457)&gt;0),"Matched", "")</f>
        <v>#REF!</v>
      </c>
    </row>
    <row r="1458" spans="1:20" hidden="1">
      <c r="A1458" s="21">
        <v>11563327</v>
      </c>
      <c r="B1458" s="22">
        <v>43930</v>
      </c>
      <c r="C1458" s="22">
        <v>43930</v>
      </c>
      <c r="D1458" s="21" t="s">
        <v>10</v>
      </c>
      <c r="E1458" s="23">
        <v>0</v>
      </c>
      <c r="F1458" s="23">
        <v>0</v>
      </c>
      <c r="G1458" s="23">
        <v>20767.330000000002</v>
      </c>
      <c r="H1458" s="23">
        <v>738471.29</v>
      </c>
      <c r="I1458" s="21" t="s">
        <v>11</v>
      </c>
      <c r="J1458" s="21" t="s">
        <v>12</v>
      </c>
      <c r="K1458" s="21" t="str">
        <f t="shared" si="72"/>
        <v/>
      </c>
      <c r="L1458" s="21" t="e">
        <f ca="1">IF(AND(K1458&lt;&gt; "", COUNTIF(SAP!#REF!,K1458)&gt;0),"Matched", "")</f>
        <v>#REF!</v>
      </c>
      <c r="M1458" s="21" t="str">
        <f t="shared" si="73"/>
        <v/>
      </c>
      <c r="N1458" s="21" t="e">
        <f ca="1">IF(AND(M1458&lt;&gt; "", COUNTIF(SAP!#REF!,M1458)&gt;0),"Matched", "")</f>
        <v>#REF!</v>
      </c>
      <c r="O1458" s="21" t="str">
        <f t="shared" si="74"/>
        <v/>
      </c>
      <c r="P1458" s="21" t="e">
        <f ca="1">IF(AND(O1458&lt;&gt; "", COUNTIF(SAP!#REF!,O1458)&gt;0),"Matched", "")</f>
        <v>#REF!</v>
      </c>
      <c r="Q1458" s="21" t="str">
        <f ca="1">IF(OR(D1458="AC",D1458="TR"),"Logic4"&amp;"_"&amp;TEXT(C1458,"dd.mm.yyyy") &amp;"_"&amp; 905157.84,"")</f>
        <v>Logic4_09.04.2020_905157.84</v>
      </c>
      <c r="R1458" s="21" t="e">
        <f ca="1">IF(AND(Q1458&lt;&gt; "", COUNTIF(SAP!#REF!,Q1458)&gt;0),"Matched", "")</f>
        <v>#REF!</v>
      </c>
    </row>
    <row r="1459" spans="1:20" hidden="1">
      <c r="A1459" s="21">
        <v>11563327</v>
      </c>
      <c r="B1459" s="22">
        <v>43930</v>
      </c>
      <c r="C1459" s="22">
        <v>43930</v>
      </c>
      <c r="D1459" s="21" t="s">
        <v>10</v>
      </c>
      <c r="E1459" s="23">
        <v>0</v>
      </c>
      <c r="F1459" s="23">
        <v>0</v>
      </c>
      <c r="G1459" s="23">
        <v>22753</v>
      </c>
      <c r="H1459" s="23">
        <v>761224.29</v>
      </c>
      <c r="I1459" s="21" t="s">
        <v>11</v>
      </c>
      <c r="J1459" s="21" t="s">
        <v>12</v>
      </c>
      <c r="K1459" s="21" t="str">
        <f t="shared" si="72"/>
        <v/>
      </c>
      <c r="L1459" s="21" t="e">
        <f ca="1">IF(AND(K1459&lt;&gt; "", COUNTIF(SAP!#REF!,K1459)&gt;0),"Matched", "")</f>
        <v>#REF!</v>
      </c>
      <c r="M1459" s="21" t="str">
        <f t="shared" si="73"/>
        <v/>
      </c>
      <c r="N1459" s="21" t="e">
        <f ca="1">IF(AND(M1459&lt;&gt; "", COUNTIF(SAP!#REF!,M1459)&gt;0),"Matched", "")</f>
        <v>#REF!</v>
      </c>
      <c r="O1459" s="21" t="str">
        <f t="shared" si="74"/>
        <v/>
      </c>
      <c r="P1459" s="21" t="e">
        <f ca="1">IF(AND(O1459&lt;&gt; "", COUNTIF(SAP!#REF!,O1459)&gt;0),"Matched", "")</f>
        <v>#REF!</v>
      </c>
      <c r="Q1459" s="21" t="str">
        <f ca="1">IF(OR(D1459="AC",D1459="TR"),"Logic4"&amp;"_"&amp;TEXT(C1459,"dd.mm.yyyy") &amp;"_"&amp; 905157.84,"")</f>
        <v>Logic4_09.04.2020_905157.84</v>
      </c>
      <c r="R1459" s="21" t="e">
        <f ca="1">IF(AND(Q1459&lt;&gt; "", COUNTIF(SAP!#REF!,Q1459)&gt;0),"Matched", "")</f>
        <v>#REF!</v>
      </c>
    </row>
    <row r="1460" spans="1:20" hidden="1">
      <c r="A1460" s="21">
        <v>11563327</v>
      </c>
      <c r="B1460" s="22">
        <v>43930</v>
      </c>
      <c r="C1460" s="22">
        <v>43930</v>
      </c>
      <c r="D1460" s="21" t="s">
        <v>10</v>
      </c>
      <c r="E1460" s="23">
        <v>0</v>
      </c>
      <c r="F1460" s="23">
        <v>0</v>
      </c>
      <c r="G1460" s="23">
        <v>23673.9</v>
      </c>
      <c r="H1460" s="23">
        <v>784898.19</v>
      </c>
      <c r="I1460" s="21" t="s">
        <v>11</v>
      </c>
      <c r="J1460" s="21" t="s">
        <v>12</v>
      </c>
      <c r="K1460" s="21" t="str">
        <f t="shared" si="72"/>
        <v/>
      </c>
      <c r="L1460" s="21" t="e">
        <f ca="1">IF(AND(K1460&lt;&gt; "", COUNTIF(SAP!#REF!,K1460)&gt;0),"Matched", "")</f>
        <v>#REF!</v>
      </c>
      <c r="M1460" s="21" t="str">
        <f t="shared" si="73"/>
        <v/>
      </c>
      <c r="N1460" s="21" t="e">
        <f ca="1">IF(AND(M1460&lt;&gt; "", COUNTIF(SAP!#REF!,M1460)&gt;0),"Matched", "")</f>
        <v>#REF!</v>
      </c>
      <c r="O1460" s="21" t="str">
        <f t="shared" si="74"/>
        <v/>
      </c>
      <c r="P1460" s="21" t="e">
        <f ca="1">IF(AND(O1460&lt;&gt; "", COUNTIF(SAP!#REF!,O1460)&gt;0),"Matched", "")</f>
        <v>#REF!</v>
      </c>
      <c r="Q1460" s="21" t="str">
        <f ca="1">IF(OR(D1460="AC",D1460="TR"),"Logic4"&amp;"_"&amp;TEXT(C1460,"dd.mm.yyyy") &amp;"_"&amp; 905157.84,"")</f>
        <v>Logic4_09.04.2020_905157.84</v>
      </c>
      <c r="R1460" s="21" t="e">
        <f ca="1">IF(AND(Q1460&lt;&gt; "", COUNTIF(SAP!#REF!,Q1460)&gt;0),"Matched", "")</f>
        <v>#REF!</v>
      </c>
    </row>
    <row r="1461" spans="1:20" hidden="1">
      <c r="A1461" s="21">
        <v>11563327</v>
      </c>
      <c r="B1461" s="22">
        <v>43930</v>
      </c>
      <c r="C1461" s="22">
        <v>43930</v>
      </c>
      <c r="D1461" s="21" t="s">
        <v>10</v>
      </c>
      <c r="E1461" s="23">
        <v>0</v>
      </c>
      <c r="F1461" s="23">
        <v>0</v>
      </c>
      <c r="G1461" s="23">
        <v>23866.9</v>
      </c>
      <c r="H1461" s="23">
        <v>808765.09</v>
      </c>
      <c r="I1461" s="21" t="s">
        <v>11</v>
      </c>
      <c r="J1461" s="21" t="s">
        <v>12</v>
      </c>
      <c r="K1461" s="21" t="str">
        <f t="shared" si="72"/>
        <v/>
      </c>
      <c r="L1461" s="21" t="e">
        <f ca="1">IF(AND(K1461&lt;&gt; "", COUNTIF(SAP!#REF!,K1461)&gt;0),"Matched", "")</f>
        <v>#REF!</v>
      </c>
      <c r="M1461" s="21" t="str">
        <f t="shared" si="73"/>
        <v/>
      </c>
      <c r="N1461" s="21" t="e">
        <f ca="1">IF(AND(M1461&lt;&gt; "", COUNTIF(SAP!#REF!,M1461)&gt;0),"Matched", "")</f>
        <v>#REF!</v>
      </c>
      <c r="O1461" s="21" t="str">
        <f t="shared" si="74"/>
        <v/>
      </c>
      <c r="P1461" s="21" t="e">
        <f ca="1">IF(AND(O1461&lt;&gt; "", COUNTIF(SAP!#REF!,O1461)&gt;0),"Matched", "")</f>
        <v>#REF!</v>
      </c>
      <c r="Q1461" s="21" t="str">
        <f ca="1">IF(OR(D1461="AC",D1461="TR"),"Logic4"&amp;"_"&amp;TEXT(C1461,"dd.mm.yyyy") &amp;"_"&amp; 905157.84,"")</f>
        <v>Logic4_09.04.2020_905157.84</v>
      </c>
      <c r="R1461" s="21" t="e">
        <f ca="1">IF(AND(Q1461&lt;&gt; "", COUNTIF(SAP!#REF!,Q1461)&gt;0),"Matched", "")</f>
        <v>#REF!</v>
      </c>
    </row>
    <row r="1462" spans="1:20" hidden="1">
      <c r="A1462" s="21">
        <v>11563327</v>
      </c>
      <c r="B1462" s="22">
        <v>43930</v>
      </c>
      <c r="C1462" s="22">
        <v>43930</v>
      </c>
      <c r="D1462" s="21" t="s">
        <v>10</v>
      </c>
      <c r="E1462" s="23">
        <v>0</v>
      </c>
      <c r="F1462" s="23">
        <v>0</v>
      </c>
      <c r="G1462" s="23">
        <v>24295.119999999999</v>
      </c>
      <c r="H1462" s="23">
        <v>833060.21</v>
      </c>
      <c r="I1462" s="21" t="s">
        <v>11</v>
      </c>
      <c r="J1462" s="21" t="s">
        <v>12</v>
      </c>
      <c r="K1462" s="21" t="str">
        <f t="shared" si="72"/>
        <v/>
      </c>
      <c r="L1462" s="21" t="e">
        <f ca="1">IF(AND(K1462&lt;&gt; "", COUNTIF(SAP!#REF!,K1462)&gt;0),"Matched", "")</f>
        <v>#REF!</v>
      </c>
      <c r="M1462" s="21" t="str">
        <f t="shared" si="73"/>
        <v/>
      </c>
      <c r="N1462" s="21" t="e">
        <f ca="1">IF(AND(M1462&lt;&gt; "", COUNTIF(SAP!#REF!,M1462)&gt;0),"Matched", "")</f>
        <v>#REF!</v>
      </c>
      <c r="O1462" s="21" t="str">
        <f t="shared" si="74"/>
        <v/>
      </c>
      <c r="P1462" s="21" t="e">
        <f ca="1">IF(AND(O1462&lt;&gt; "", COUNTIF(SAP!#REF!,O1462)&gt;0),"Matched", "")</f>
        <v>#REF!</v>
      </c>
      <c r="Q1462" s="21" t="str">
        <f ca="1">IF(OR(D1462="AC",D1462="TR"),"Logic4"&amp;"_"&amp;TEXT(C1462,"dd.mm.yyyy") &amp;"_"&amp; 905157.84,"")</f>
        <v>Logic4_09.04.2020_905157.84</v>
      </c>
      <c r="R1462" s="21" t="e">
        <f ca="1">IF(AND(Q1462&lt;&gt; "", COUNTIF(SAP!#REF!,Q1462)&gt;0),"Matched", "")</f>
        <v>#REF!</v>
      </c>
    </row>
    <row r="1463" spans="1:20" hidden="1">
      <c r="A1463" s="21">
        <v>11563327</v>
      </c>
      <c r="B1463" s="22">
        <v>43930</v>
      </c>
      <c r="C1463" s="22">
        <v>43930</v>
      </c>
      <c r="D1463" s="21" t="s">
        <v>10</v>
      </c>
      <c r="E1463" s="23">
        <v>0</v>
      </c>
      <c r="F1463" s="23">
        <v>0</v>
      </c>
      <c r="G1463" s="23">
        <v>27993.919999999998</v>
      </c>
      <c r="H1463" s="23">
        <v>861054.13</v>
      </c>
      <c r="I1463" s="21" t="s">
        <v>11</v>
      </c>
      <c r="J1463" s="21" t="s">
        <v>12</v>
      </c>
      <c r="K1463" s="21" t="str">
        <f t="shared" si="72"/>
        <v/>
      </c>
      <c r="L1463" s="21" t="e">
        <f ca="1">IF(AND(K1463&lt;&gt; "", COUNTIF(SAP!#REF!,K1463)&gt;0),"Matched", "")</f>
        <v>#REF!</v>
      </c>
      <c r="M1463" s="21" t="str">
        <f t="shared" si="73"/>
        <v/>
      </c>
      <c r="N1463" s="21" t="e">
        <f ca="1">IF(AND(M1463&lt;&gt; "", COUNTIF(SAP!#REF!,M1463)&gt;0),"Matched", "")</f>
        <v>#REF!</v>
      </c>
      <c r="O1463" s="21" t="str">
        <f t="shared" si="74"/>
        <v/>
      </c>
      <c r="P1463" s="21" t="e">
        <f ca="1">IF(AND(O1463&lt;&gt; "", COUNTIF(SAP!#REF!,O1463)&gt;0),"Matched", "")</f>
        <v>#REF!</v>
      </c>
      <c r="Q1463" s="21" t="str">
        <f ca="1">IF(OR(D1463="AC",D1463="TR"),"Logic4"&amp;"_"&amp;TEXT(C1463,"dd.mm.yyyy") &amp;"_"&amp; 905157.84,"")</f>
        <v>Logic4_09.04.2020_905157.84</v>
      </c>
      <c r="R1463" s="21" t="e">
        <f ca="1">IF(AND(Q1463&lt;&gt; "", COUNTIF(SAP!#REF!,Q1463)&gt;0),"Matched", "")</f>
        <v>#REF!</v>
      </c>
    </row>
    <row r="1464" spans="1:20" hidden="1">
      <c r="A1464" s="21">
        <v>11563327</v>
      </c>
      <c r="B1464" s="22">
        <v>43930</v>
      </c>
      <c r="C1464" s="22">
        <v>43930</v>
      </c>
      <c r="D1464" s="21" t="s">
        <v>10</v>
      </c>
      <c r="E1464" s="23">
        <v>0</v>
      </c>
      <c r="F1464" s="23">
        <v>0</v>
      </c>
      <c r="G1464" s="23">
        <v>44103.71</v>
      </c>
      <c r="H1464" s="23">
        <v>905157.84</v>
      </c>
      <c r="I1464" s="21" t="s">
        <v>11</v>
      </c>
      <c r="J1464" s="21" t="s">
        <v>12</v>
      </c>
      <c r="K1464" s="21" t="str">
        <f t="shared" si="72"/>
        <v/>
      </c>
      <c r="L1464" s="21" t="e">
        <f ca="1">IF(AND(K1464&lt;&gt; "", COUNTIF(SAP!#REF!,K1464)&gt;0),"Matched", "")</f>
        <v>#REF!</v>
      </c>
      <c r="M1464" s="21" t="str">
        <f t="shared" si="73"/>
        <v/>
      </c>
      <c r="N1464" s="21" t="e">
        <f ca="1">IF(AND(M1464&lt;&gt; "", COUNTIF(SAP!#REF!,M1464)&gt;0),"Matched", "")</f>
        <v>#REF!</v>
      </c>
      <c r="O1464" s="21" t="str">
        <f t="shared" si="74"/>
        <v/>
      </c>
      <c r="P1464" s="21" t="e">
        <f ca="1">IF(AND(O1464&lt;&gt; "", COUNTIF(SAP!#REF!,O1464)&gt;0),"Matched", "")</f>
        <v>#REF!</v>
      </c>
      <c r="Q1464" s="21" t="str">
        <f ca="1">IF(OR(D1464="AC",D1464="TR"),"Logic4"&amp;"_"&amp;TEXT(C1464,"dd.mm.yyyy") &amp;"_"&amp; 905157.84,"")</f>
        <v>Logic4_09.04.2020_905157.84</v>
      </c>
      <c r="R1464" s="21" t="e">
        <f ca="1">IF(AND(Q1464&lt;&gt; "", COUNTIF(SAP!#REF!,Q1464)&gt;0),"Matched", "")</f>
        <v>#REF!</v>
      </c>
    </row>
    <row r="1465" spans="1:20" hidden="1">
      <c r="A1465" s="21">
        <v>11563327</v>
      </c>
      <c r="B1465" s="22">
        <v>43930</v>
      </c>
      <c r="C1465" s="22">
        <v>43930</v>
      </c>
      <c r="D1465" s="21" t="s">
        <v>13</v>
      </c>
      <c r="E1465" s="23">
        <v>0</v>
      </c>
      <c r="F1465" s="23">
        <v>4.67</v>
      </c>
      <c r="G1465" s="23">
        <v>0</v>
      </c>
      <c r="H1465" s="23">
        <v>905153.17</v>
      </c>
      <c r="I1465" s="21" t="s">
        <v>14</v>
      </c>
      <c r="J1465" s="21" t="s">
        <v>15</v>
      </c>
      <c r="K1465" s="21" t="str">
        <f t="shared" si="72"/>
        <v/>
      </c>
      <c r="L1465" s="21" t="e">
        <f ca="1">IF(AND(K1465&lt;&gt; "", COUNTIF(SAP!#REF!,K1465)&gt;0),"Matched", "")</f>
        <v>#REF!</v>
      </c>
      <c r="M1465" s="21" t="str">
        <f t="shared" si="73"/>
        <v/>
      </c>
      <c r="N1465" s="21" t="e">
        <f ca="1">IF(AND(M1465&lt;&gt; "", COUNTIF(SAP!#REF!,M1465)&gt;0),"Matched", "")</f>
        <v>#REF!</v>
      </c>
      <c r="O1465" s="21" t="str">
        <f t="shared" si="74"/>
        <v/>
      </c>
      <c r="P1465" s="21" t="e">
        <f ca="1">IF(AND(O1465&lt;&gt; "", COUNTIF(SAP!#REF!,O1465)&gt;0),"Matched", "")</f>
        <v>#REF!</v>
      </c>
      <c r="R1465" s="21" t="e">
        <f ca="1">IF(AND(Q1465&lt;&gt; "", COUNTIF(SAP!#REF!,Q1465)&gt;0),"Matched", "")</f>
        <v>#REF!</v>
      </c>
      <c r="S1465" s="21" t="str">
        <f ca="1">IF(AND(D1465="AD", I1465="800TAX  "),"Logic5"&amp;"_"&amp;TEXT(C1465,"dd.mm.yyyy") &amp;"_"&amp; 465.46,"")</f>
        <v>Logic5_09.04.2020_465.46</v>
      </c>
      <c r="T1465" s="21" t="e">
        <f ca="1">IF(AND(S1465&lt;&gt; "", COUNTIF(SAP!#REF!,S1465)&gt;0),"Matched", "")</f>
        <v>#REF!</v>
      </c>
    </row>
    <row r="1466" spans="1:20" hidden="1">
      <c r="A1466" s="21">
        <v>11563327</v>
      </c>
      <c r="B1466" s="22">
        <v>43930</v>
      </c>
      <c r="C1466" s="22">
        <v>43930</v>
      </c>
      <c r="D1466" s="21" t="s">
        <v>13</v>
      </c>
      <c r="E1466" s="23">
        <v>0</v>
      </c>
      <c r="F1466" s="23">
        <v>5.57</v>
      </c>
      <c r="G1466" s="23">
        <v>0</v>
      </c>
      <c r="H1466" s="23">
        <v>905147.6</v>
      </c>
      <c r="I1466" s="21" t="s">
        <v>14</v>
      </c>
      <c r="J1466" s="21" t="s">
        <v>15</v>
      </c>
      <c r="K1466" s="21" t="str">
        <f t="shared" si="72"/>
        <v/>
      </c>
      <c r="L1466" s="21" t="e">
        <f ca="1">IF(AND(K1466&lt;&gt; "", COUNTIF(SAP!#REF!,K1466)&gt;0),"Matched", "")</f>
        <v>#REF!</v>
      </c>
      <c r="M1466" s="21" t="str">
        <f t="shared" si="73"/>
        <v/>
      </c>
      <c r="N1466" s="21" t="e">
        <f ca="1">IF(AND(M1466&lt;&gt; "", COUNTIF(SAP!#REF!,M1466)&gt;0),"Matched", "")</f>
        <v>#REF!</v>
      </c>
      <c r="O1466" s="21" t="str">
        <f t="shared" si="74"/>
        <v/>
      </c>
      <c r="P1466" s="21" t="e">
        <f ca="1">IF(AND(O1466&lt;&gt; "", COUNTIF(SAP!#REF!,O1466)&gt;0),"Matched", "")</f>
        <v>#REF!</v>
      </c>
      <c r="R1466" s="21" t="e">
        <f ca="1">IF(AND(Q1466&lt;&gt; "", COUNTIF(SAP!#REF!,Q1466)&gt;0),"Matched", "")</f>
        <v>#REF!</v>
      </c>
      <c r="S1466" s="21" t="str">
        <f ca="1">IF(AND(D1466="AD", I1466="800TAX  "),"Logic5"&amp;"_"&amp;TEXT(C1466,"dd.mm.yyyy") &amp;"_"&amp; 465.46,"")</f>
        <v>Logic5_09.04.2020_465.46</v>
      </c>
      <c r="T1466" s="21" t="e">
        <f ca="1">IF(AND(S1466&lt;&gt; "", COUNTIF(SAP!#REF!,S1466)&gt;0),"Matched", "")</f>
        <v>#REF!</v>
      </c>
    </row>
    <row r="1467" spans="1:20" hidden="1">
      <c r="A1467" s="21">
        <v>11563327</v>
      </c>
      <c r="B1467" s="22">
        <v>43930</v>
      </c>
      <c r="C1467" s="22">
        <v>43930</v>
      </c>
      <c r="D1467" s="21" t="s">
        <v>13</v>
      </c>
      <c r="E1467" s="23">
        <v>0</v>
      </c>
      <c r="F1467" s="23">
        <v>7.29</v>
      </c>
      <c r="G1467" s="23">
        <v>0</v>
      </c>
      <c r="H1467" s="23">
        <v>905140.31</v>
      </c>
      <c r="I1467" s="21" t="s">
        <v>14</v>
      </c>
      <c r="J1467" s="21" t="s">
        <v>15</v>
      </c>
      <c r="K1467" s="21" t="str">
        <f t="shared" si="72"/>
        <v/>
      </c>
      <c r="L1467" s="21" t="e">
        <f ca="1">IF(AND(K1467&lt;&gt; "", COUNTIF(SAP!#REF!,K1467)&gt;0),"Matched", "")</f>
        <v>#REF!</v>
      </c>
      <c r="M1467" s="21" t="str">
        <f t="shared" si="73"/>
        <v/>
      </c>
      <c r="N1467" s="21" t="e">
        <f ca="1">IF(AND(M1467&lt;&gt; "", COUNTIF(SAP!#REF!,M1467)&gt;0),"Matched", "")</f>
        <v>#REF!</v>
      </c>
      <c r="O1467" s="21" t="str">
        <f t="shared" si="74"/>
        <v/>
      </c>
      <c r="P1467" s="21" t="e">
        <f ca="1">IF(AND(O1467&lt;&gt; "", COUNTIF(SAP!#REF!,O1467)&gt;0),"Matched", "")</f>
        <v>#REF!</v>
      </c>
      <c r="R1467" s="21" t="e">
        <f ca="1">IF(AND(Q1467&lt;&gt; "", COUNTIF(SAP!#REF!,Q1467)&gt;0),"Matched", "")</f>
        <v>#REF!</v>
      </c>
      <c r="S1467" s="21" t="str">
        <f ca="1">IF(AND(D1467="AD", I1467="800TAX  "),"Logic5"&amp;"_"&amp;TEXT(C1467,"dd.mm.yyyy") &amp;"_"&amp; 465.46,"")</f>
        <v>Logic5_09.04.2020_465.46</v>
      </c>
      <c r="T1467" s="21" t="e">
        <f ca="1">IF(AND(S1467&lt;&gt; "", COUNTIF(SAP!#REF!,S1467)&gt;0),"Matched", "")</f>
        <v>#REF!</v>
      </c>
    </row>
    <row r="1468" spans="1:20" hidden="1">
      <c r="A1468" s="21">
        <v>11563327</v>
      </c>
      <c r="B1468" s="22">
        <v>43930</v>
      </c>
      <c r="C1468" s="22">
        <v>43930</v>
      </c>
      <c r="D1468" s="21" t="s">
        <v>13</v>
      </c>
      <c r="E1468" s="23">
        <v>0</v>
      </c>
      <c r="F1468" s="23">
        <v>8.4499999999999993</v>
      </c>
      <c r="G1468" s="23">
        <v>0</v>
      </c>
      <c r="H1468" s="23">
        <v>905131.86</v>
      </c>
      <c r="I1468" s="21" t="s">
        <v>14</v>
      </c>
      <c r="J1468" s="21" t="s">
        <v>15</v>
      </c>
      <c r="K1468" s="21" t="str">
        <f t="shared" si="72"/>
        <v/>
      </c>
      <c r="L1468" s="21" t="e">
        <f ca="1">IF(AND(K1468&lt;&gt; "", COUNTIF(SAP!#REF!,K1468)&gt;0),"Matched", "")</f>
        <v>#REF!</v>
      </c>
      <c r="M1468" s="21" t="str">
        <f t="shared" si="73"/>
        <v/>
      </c>
      <c r="N1468" s="21" t="e">
        <f ca="1">IF(AND(M1468&lt;&gt; "", COUNTIF(SAP!#REF!,M1468)&gt;0),"Matched", "")</f>
        <v>#REF!</v>
      </c>
      <c r="O1468" s="21" t="str">
        <f t="shared" si="74"/>
        <v/>
      </c>
      <c r="P1468" s="21" t="e">
        <f ca="1">IF(AND(O1468&lt;&gt; "", COUNTIF(SAP!#REF!,O1468)&gt;0),"Matched", "")</f>
        <v>#REF!</v>
      </c>
      <c r="R1468" s="21" t="e">
        <f ca="1">IF(AND(Q1468&lt;&gt; "", COUNTIF(SAP!#REF!,Q1468)&gt;0),"Matched", "")</f>
        <v>#REF!</v>
      </c>
      <c r="S1468" s="21" t="str">
        <f ca="1">IF(AND(D1468="AD", I1468="800TAX  "),"Logic5"&amp;"_"&amp;TEXT(C1468,"dd.mm.yyyy") &amp;"_"&amp; 465.46,"")</f>
        <v>Logic5_09.04.2020_465.46</v>
      </c>
      <c r="T1468" s="21" t="e">
        <f ca="1">IF(AND(S1468&lt;&gt; "", COUNTIF(SAP!#REF!,S1468)&gt;0),"Matched", "")</f>
        <v>#REF!</v>
      </c>
    </row>
    <row r="1469" spans="1:20" hidden="1">
      <c r="A1469" s="21">
        <v>11563327</v>
      </c>
      <c r="B1469" s="22">
        <v>43930</v>
      </c>
      <c r="C1469" s="22">
        <v>43930</v>
      </c>
      <c r="D1469" s="21" t="s">
        <v>13</v>
      </c>
      <c r="E1469" s="23">
        <v>0</v>
      </c>
      <c r="F1469" s="23">
        <v>11.12</v>
      </c>
      <c r="G1469" s="23">
        <v>0</v>
      </c>
      <c r="H1469" s="23">
        <v>905120.74</v>
      </c>
      <c r="I1469" s="21" t="s">
        <v>14</v>
      </c>
      <c r="J1469" s="21" t="s">
        <v>15</v>
      </c>
      <c r="K1469" s="21" t="str">
        <f t="shared" si="72"/>
        <v/>
      </c>
      <c r="L1469" s="21" t="e">
        <f ca="1">IF(AND(K1469&lt;&gt; "", COUNTIF(SAP!#REF!,K1469)&gt;0),"Matched", "")</f>
        <v>#REF!</v>
      </c>
      <c r="M1469" s="21" t="str">
        <f t="shared" si="73"/>
        <v/>
      </c>
      <c r="N1469" s="21" t="e">
        <f ca="1">IF(AND(M1469&lt;&gt; "", COUNTIF(SAP!#REF!,M1469)&gt;0),"Matched", "")</f>
        <v>#REF!</v>
      </c>
      <c r="O1469" s="21" t="str">
        <f t="shared" si="74"/>
        <v/>
      </c>
      <c r="P1469" s="21" t="e">
        <f ca="1">IF(AND(O1469&lt;&gt; "", COUNTIF(SAP!#REF!,O1469)&gt;0),"Matched", "")</f>
        <v>#REF!</v>
      </c>
      <c r="R1469" s="21" t="e">
        <f ca="1">IF(AND(Q1469&lt;&gt; "", COUNTIF(SAP!#REF!,Q1469)&gt;0),"Matched", "")</f>
        <v>#REF!</v>
      </c>
      <c r="S1469" s="21" t="str">
        <f ca="1">IF(AND(D1469="AD", I1469="800TAX  "),"Logic5"&amp;"_"&amp;TEXT(C1469,"dd.mm.yyyy") &amp;"_"&amp; 465.46,"")</f>
        <v>Logic5_09.04.2020_465.46</v>
      </c>
      <c r="T1469" s="21" t="e">
        <f ca="1">IF(AND(S1469&lt;&gt; "", COUNTIF(SAP!#REF!,S1469)&gt;0),"Matched", "")</f>
        <v>#REF!</v>
      </c>
    </row>
    <row r="1470" spans="1:20" hidden="1">
      <c r="A1470" s="21">
        <v>11563327</v>
      </c>
      <c r="B1470" s="22">
        <v>43930</v>
      </c>
      <c r="C1470" s="22">
        <v>43930</v>
      </c>
      <c r="D1470" s="21" t="s">
        <v>13</v>
      </c>
      <c r="E1470" s="23">
        <v>0</v>
      </c>
      <c r="F1470" s="23">
        <v>11.22</v>
      </c>
      <c r="G1470" s="23">
        <v>0</v>
      </c>
      <c r="H1470" s="23">
        <v>905109.52</v>
      </c>
      <c r="I1470" s="21" t="s">
        <v>14</v>
      </c>
      <c r="J1470" s="21" t="s">
        <v>15</v>
      </c>
      <c r="K1470" s="21" t="str">
        <f t="shared" si="72"/>
        <v/>
      </c>
      <c r="L1470" s="21" t="e">
        <f ca="1">IF(AND(K1470&lt;&gt; "", COUNTIF(SAP!#REF!,K1470)&gt;0),"Matched", "")</f>
        <v>#REF!</v>
      </c>
      <c r="M1470" s="21" t="str">
        <f t="shared" si="73"/>
        <v/>
      </c>
      <c r="N1470" s="21" t="e">
        <f ca="1">IF(AND(M1470&lt;&gt; "", COUNTIF(SAP!#REF!,M1470)&gt;0),"Matched", "")</f>
        <v>#REF!</v>
      </c>
      <c r="O1470" s="21" t="str">
        <f t="shared" si="74"/>
        <v/>
      </c>
      <c r="P1470" s="21" t="e">
        <f ca="1">IF(AND(O1470&lt;&gt; "", COUNTIF(SAP!#REF!,O1470)&gt;0),"Matched", "")</f>
        <v>#REF!</v>
      </c>
      <c r="R1470" s="21" t="e">
        <f ca="1">IF(AND(Q1470&lt;&gt; "", COUNTIF(SAP!#REF!,Q1470)&gt;0),"Matched", "")</f>
        <v>#REF!</v>
      </c>
      <c r="S1470" s="21" t="str">
        <f ca="1">IF(AND(D1470="AD", I1470="800TAX  "),"Logic5"&amp;"_"&amp;TEXT(C1470,"dd.mm.yyyy") &amp;"_"&amp; 465.46,"")</f>
        <v>Logic5_09.04.2020_465.46</v>
      </c>
      <c r="T1470" s="21" t="e">
        <f ca="1">IF(AND(S1470&lt;&gt; "", COUNTIF(SAP!#REF!,S1470)&gt;0),"Matched", "")</f>
        <v>#REF!</v>
      </c>
    </row>
    <row r="1471" spans="1:20" hidden="1">
      <c r="A1471" s="21">
        <v>11563327</v>
      </c>
      <c r="B1471" s="22">
        <v>43930</v>
      </c>
      <c r="C1471" s="22">
        <v>43930</v>
      </c>
      <c r="D1471" s="21" t="s">
        <v>13</v>
      </c>
      <c r="E1471" s="23">
        <v>0</v>
      </c>
      <c r="F1471" s="23">
        <v>12.15</v>
      </c>
      <c r="G1471" s="23">
        <v>0</v>
      </c>
      <c r="H1471" s="23">
        <v>905097.37</v>
      </c>
      <c r="I1471" s="21" t="s">
        <v>14</v>
      </c>
      <c r="J1471" s="21" t="s">
        <v>15</v>
      </c>
      <c r="K1471" s="21" t="str">
        <f t="shared" si="72"/>
        <v/>
      </c>
      <c r="L1471" s="21" t="e">
        <f ca="1">IF(AND(K1471&lt;&gt; "", COUNTIF(SAP!#REF!,K1471)&gt;0),"Matched", "")</f>
        <v>#REF!</v>
      </c>
      <c r="M1471" s="21" t="str">
        <f t="shared" si="73"/>
        <v/>
      </c>
      <c r="N1471" s="21" t="e">
        <f ca="1">IF(AND(M1471&lt;&gt; "", COUNTIF(SAP!#REF!,M1471)&gt;0),"Matched", "")</f>
        <v>#REF!</v>
      </c>
      <c r="O1471" s="21" t="str">
        <f t="shared" si="74"/>
        <v/>
      </c>
      <c r="P1471" s="21" t="e">
        <f ca="1">IF(AND(O1471&lt;&gt; "", COUNTIF(SAP!#REF!,O1471)&gt;0),"Matched", "")</f>
        <v>#REF!</v>
      </c>
      <c r="R1471" s="21" t="e">
        <f ca="1">IF(AND(Q1471&lt;&gt; "", COUNTIF(SAP!#REF!,Q1471)&gt;0),"Matched", "")</f>
        <v>#REF!</v>
      </c>
      <c r="S1471" s="21" t="str">
        <f ca="1">IF(AND(D1471="AD", I1471="800TAX  "),"Logic5"&amp;"_"&amp;TEXT(C1471,"dd.mm.yyyy") &amp;"_"&amp; 465.46,"")</f>
        <v>Logic5_09.04.2020_465.46</v>
      </c>
      <c r="T1471" s="21" t="e">
        <f ca="1">IF(AND(S1471&lt;&gt; "", COUNTIF(SAP!#REF!,S1471)&gt;0),"Matched", "")</f>
        <v>#REF!</v>
      </c>
    </row>
    <row r="1472" spans="1:20" hidden="1">
      <c r="A1472" s="21">
        <v>11563327</v>
      </c>
      <c r="B1472" s="22">
        <v>43930</v>
      </c>
      <c r="C1472" s="22">
        <v>43930</v>
      </c>
      <c r="D1472" s="21" t="s">
        <v>13</v>
      </c>
      <c r="E1472" s="23">
        <v>0</v>
      </c>
      <c r="F1472" s="23">
        <v>12.29</v>
      </c>
      <c r="G1472" s="23">
        <v>0</v>
      </c>
      <c r="H1472" s="23">
        <v>905085.08</v>
      </c>
      <c r="I1472" s="21" t="s">
        <v>14</v>
      </c>
      <c r="J1472" s="21" t="s">
        <v>15</v>
      </c>
      <c r="K1472" s="21" t="str">
        <f t="shared" si="72"/>
        <v/>
      </c>
      <c r="L1472" s="21" t="e">
        <f ca="1">IF(AND(K1472&lt;&gt; "", COUNTIF(SAP!#REF!,K1472)&gt;0),"Matched", "")</f>
        <v>#REF!</v>
      </c>
      <c r="M1472" s="21" t="str">
        <f t="shared" si="73"/>
        <v/>
      </c>
      <c r="N1472" s="21" t="e">
        <f ca="1">IF(AND(M1472&lt;&gt; "", COUNTIF(SAP!#REF!,M1472)&gt;0),"Matched", "")</f>
        <v>#REF!</v>
      </c>
      <c r="O1472" s="21" t="str">
        <f t="shared" si="74"/>
        <v/>
      </c>
      <c r="P1472" s="21" t="e">
        <f ca="1">IF(AND(O1472&lt;&gt; "", COUNTIF(SAP!#REF!,O1472)&gt;0),"Matched", "")</f>
        <v>#REF!</v>
      </c>
      <c r="R1472" s="21" t="e">
        <f ca="1">IF(AND(Q1472&lt;&gt; "", COUNTIF(SAP!#REF!,Q1472)&gt;0),"Matched", "")</f>
        <v>#REF!</v>
      </c>
      <c r="S1472" s="21" t="str">
        <f ca="1">IF(AND(D1472="AD", I1472="800TAX  "),"Logic5"&amp;"_"&amp;TEXT(C1472,"dd.mm.yyyy") &amp;"_"&amp; 465.46,"")</f>
        <v>Logic5_09.04.2020_465.46</v>
      </c>
      <c r="T1472" s="21" t="e">
        <f ca="1">IF(AND(S1472&lt;&gt; "", COUNTIF(SAP!#REF!,S1472)&gt;0),"Matched", "")</f>
        <v>#REF!</v>
      </c>
    </row>
    <row r="1473" spans="1:20" hidden="1">
      <c r="A1473" s="21">
        <v>11563327</v>
      </c>
      <c r="B1473" s="22">
        <v>43930</v>
      </c>
      <c r="C1473" s="22">
        <v>43930</v>
      </c>
      <c r="D1473" s="21" t="s">
        <v>13</v>
      </c>
      <c r="E1473" s="23">
        <v>0</v>
      </c>
      <c r="F1473" s="23">
        <v>12.74</v>
      </c>
      <c r="G1473" s="23">
        <v>0</v>
      </c>
      <c r="H1473" s="23">
        <v>905072.34</v>
      </c>
      <c r="I1473" s="21" t="s">
        <v>14</v>
      </c>
      <c r="J1473" s="21" t="s">
        <v>15</v>
      </c>
      <c r="K1473" s="21" t="str">
        <f t="shared" si="72"/>
        <v/>
      </c>
      <c r="L1473" s="21" t="e">
        <f ca="1">IF(AND(K1473&lt;&gt; "", COUNTIF(SAP!#REF!,K1473)&gt;0),"Matched", "")</f>
        <v>#REF!</v>
      </c>
      <c r="M1473" s="21" t="str">
        <f t="shared" si="73"/>
        <v/>
      </c>
      <c r="N1473" s="21" t="e">
        <f ca="1">IF(AND(M1473&lt;&gt; "", COUNTIF(SAP!#REF!,M1473)&gt;0),"Matched", "")</f>
        <v>#REF!</v>
      </c>
      <c r="O1473" s="21" t="str">
        <f t="shared" si="74"/>
        <v/>
      </c>
      <c r="P1473" s="21" t="e">
        <f ca="1">IF(AND(O1473&lt;&gt; "", COUNTIF(SAP!#REF!,O1473)&gt;0),"Matched", "")</f>
        <v>#REF!</v>
      </c>
      <c r="R1473" s="21" t="e">
        <f ca="1">IF(AND(Q1473&lt;&gt; "", COUNTIF(SAP!#REF!,Q1473)&gt;0),"Matched", "")</f>
        <v>#REF!</v>
      </c>
      <c r="S1473" s="21" t="str">
        <f ca="1">IF(AND(D1473="AD", I1473="800TAX  "),"Logic5"&amp;"_"&amp;TEXT(C1473,"dd.mm.yyyy") &amp;"_"&amp; 465.46,"")</f>
        <v>Logic5_09.04.2020_465.46</v>
      </c>
      <c r="T1473" s="21" t="e">
        <f ca="1">IF(AND(S1473&lt;&gt; "", COUNTIF(SAP!#REF!,S1473)&gt;0),"Matched", "")</f>
        <v>#REF!</v>
      </c>
    </row>
    <row r="1474" spans="1:20" hidden="1">
      <c r="A1474" s="21">
        <v>11563327</v>
      </c>
      <c r="B1474" s="22">
        <v>43930</v>
      </c>
      <c r="C1474" s="22">
        <v>43930</v>
      </c>
      <c r="D1474" s="21" t="s">
        <v>13</v>
      </c>
      <c r="E1474" s="23">
        <v>0</v>
      </c>
      <c r="F1474" s="23">
        <v>13.92</v>
      </c>
      <c r="G1474" s="23">
        <v>0</v>
      </c>
      <c r="H1474" s="23">
        <v>905058.42</v>
      </c>
      <c r="I1474" s="21" t="s">
        <v>14</v>
      </c>
      <c r="J1474" s="21" t="s">
        <v>15</v>
      </c>
      <c r="K1474" s="21" t="str">
        <f t="shared" si="72"/>
        <v/>
      </c>
      <c r="L1474" s="21" t="e">
        <f ca="1">IF(AND(K1474&lt;&gt; "", COUNTIF(SAP!#REF!,K1474)&gt;0),"Matched", "")</f>
        <v>#REF!</v>
      </c>
      <c r="M1474" s="21" t="str">
        <f t="shared" si="73"/>
        <v/>
      </c>
      <c r="N1474" s="21" t="e">
        <f ca="1">IF(AND(M1474&lt;&gt; "", COUNTIF(SAP!#REF!,M1474)&gt;0),"Matched", "")</f>
        <v>#REF!</v>
      </c>
      <c r="O1474" s="21" t="str">
        <f t="shared" si="74"/>
        <v/>
      </c>
      <c r="P1474" s="21" t="e">
        <f ca="1">IF(AND(O1474&lt;&gt; "", COUNTIF(SAP!#REF!,O1474)&gt;0),"Matched", "")</f>
        <v>#REF!</v>
      </c>
      <c r="R1474" s="21" t="e">
        <f ca="1">IF(AND(Q1474&lt;&gt; "", COUNTIF(SAP!#REF!,Q1474)&gt;0),"Matched", "")</f>
        <v>#REF!</v>
      </c>
      <c r="S1474" s="21" t="str">
        <f ca="1">IF(AND(D1474="AD", I1474="800TAX  "),"Logic5"&amp;"_"&amp;TEXT(C1474,"dd.mm.yyyy") &amp;"_"&amp; 465.46,"")</f>
        <v>Logic5_09.04.2020_465.46</v>
      </c>
      <c r="T1474" s="21" t="e">
        <f ca="1">IF(AND(S1474&lt;&gt; "", COUNTIF(SAP!#REF!,S1474)&gt;0),"Matched", "")</f>
        <v>#REF!</v>
      </c>
    </row>
    <row r="1475" spans="1:20" hidden="1">
      <c r="A1475" s="21">
        <v>11563327</v>
      </c>
      <c r="B1475" s="22">
        <v>43930</v>
      </c>
      <c r="C1475" s="22">
        <v>43930</v>
      </c>
      <c r="D1475" s="21" t="s">
        <v>13</v>
      </c>
      <c r="E1475" s="23">
        <v>0</v>
      </c>
      <c r="F1475" s="23">
        <v>14.02</v>
      </c>
      <c r="G1475" s="23">
        <v>0</v>
      </c>
      <c r="H1475" s="23">
        <v>905044.4</v>
      </c>
      <c r="I1475" s="21" t="s">
        <v>14</v>
      </c>
      <c r="J1475" s="21" t="s">
        <v>15</v>
      </c>
      <c r="K1475" s="21" t="str">
        <f t="shared" ref="K1475:K1538" si="75">IF(D1475="TF","Logic1"&amp;"_"&amp;TEXT(C1475, "mm") &amp;"_"&amp; F1475,"")</f>
        <v/>
      </c>
      <c r="L1475" s="21" t="e">
        <f ca="1">IF(AND(K1475&lt;&gt; "", COUNTIF(SAP!#REF!,K1475)&gt;0),"Matched", "")</f>
        <v>#REF!</v>
      </c>
      <c r="M1475" s="21" t="str">
        <f t="shared" si="73"/>
        <v/>
      </c>
      <c r="N1475" s="21" t="e">
        <f ca="1">IF(AND(M1475&lt;&gt; "", COUNTIF(SAP!#REF!,M1475)&gt;0),"Matched", "")</f>
        <v>#REF!</v>
      </c>
      <c r="O1475" s="21" t="str">
        <f t="shared" si="74"/>
        <v/>
      </c>
      <c r="P1475" s="21" t="e">
        <f ca="1">IF(AND(O1475&lt;&gt; "", COUNTIF(SAP!#REF!,O1475)&gt;0),"Matched", "")</f>
        <v>#REF!</v>
      </c>
      <c r="R1475" s="21" t="e">
        <f ca="1">IF(AND(Q1475&lt;&gt; "", COUNTIF(SAP!#REF!,Q1475)&gt;0),"Matched", "")</f>
        <v>#REF!</v>
      </c>
      <c r="S1475" s="21" t="str">
        <f ca="1">IF(AND(D1475="AD", I1475="800TAX  "),"Logic5"&amp;"_"&amp;TEXT(C1475,"dd.mm.yyyy") &amp;"_"&amp; 465.46,"")</f>
        <v>Logic5_09.04.2020_465.46</v>
      </c>
      <c r="T1475" s="21" t="e">
        <f ca="1">IF(AND(S1475&lt;&gt; "", COUNTIF(SAP!#REF!,S1475)&gt;0),"Matched", "")</f>
        <v>#REF!</v>
      </c>
    </row>
    <row r="1476" spans="1:20" hidden="1">
      <c r="A1476" s="21">
        <v>11563327</v>
      </c>
      <c r="B1476" s="22">
        <v>43930</v>
      </c>
      <c r="C1476" s="22">
        <v>43930</v>
      </c>
      <c r="D1476" s="21" t="s">
        <v>13</v>
      </c>
      <c r="E1476" s="23">
        <v>0</v>
      </c>
      <c r="F1476" s="23">
        <v>18.41</v>
      </c>
      <c r="G1476" s="23">
        <v>0</v>
      </c>
      <c r="H1476" s="23">
        <v>905025.99</v>
      </c>
      <c r="I1476" s="21" t="s">
        <v>14</v>
      </c>
      <c r="J1476" s="21" t="s">
        <v>15</v>
      </c>
      <c r="K1476" s="21" t="str">
        <f t="shared" si="75"/>
        <v/>
      </c>
      <c r="L1476" s="21" t="e">
        <f ca="1">IF(AND(K1476&lt;&gt; "", COUNTIF(SAP!#REF!,K1476)&gt;0),"Matched", "")</f>
        <v>#REF!</v>
      </c>
      <c r="M1476" s="21" t="str">
        <f t="shared" si="73"/>
        <v/>
      </c>
      <c r="N1476" s="21" t="e">
        <f ca="1">IF(AND(M1476&lt;&gt; "", COUNTIF(SAP!#REF!,M1476)&gt;0),"Matched", "")</f>
        <v>#REF!</v>
      </c>
      <c r="O1476" s="21" t="str">
        <f t="shared" si="74"/>
        <v/>
      </c>
      <c r="P1476" s="21" t="e">
        <f ca="1">IF(AND(O1476&lt;&gt; "", COUNTIF(SAP!#REF!,O1476)&gt;0),"Matched", "")</f>
        <v>#REF!</v>
      </c>
      <c r="R1476" s="21" t="e">
        <f ca="1">IF(AND(Q1476&lt;&gt; "", COUNTIF(SAP!#REF!,Q1476)&gt;0),"Matched", "")</f>
        <v>#REF!</v>
      </c>
      <c r="S1476" s="21" t="str">
        <f ca="1">IF(AND(D1476="AD", I1476="800TAX  "),"Logic5"&amp;"_"&amp;TEXT(C1476,"dd.mm.yyyy") &amp;"_"&amp; 465.46,"")</f>
        <v>Logic5_09.04.2020_465.46</v>
      </c>
      <c r="T1476" s="21" t="e">
        <f ca="1">IF(AND(S1476&lt;&gt; "", COUNTIF(SAP!#REF!,S1476)&gt;0),"Matched", "")</f>
        <v>#REF!</v>
      </c>
    </row>
    <row r="1477" spans="1:20" hidden="1">
      <c r="A1477" s="21">
        <v>11563327</v>
      </c>
      <c r="B1477" s="22">
        <v>43930</v>
      </c>
      <c r="C1477" s="22">
        <v>43930</v>
      </c>
      <c r="D1477" s="21" t="s">
        <v>13</v>
      </c>
      <c r="E1477" s="23">
        <v>0</v>
      </c>
      <c r="F1477" s="23">
        <v>18.809999999999999</v>
      </c>
      <c r="G1477" s="23">
        <v>0</v>
      </c>
      <c r="H1477" s="23">
        <v>905007.18</v>
      </c>
      <c r="I1477" s="21" t="s">
        <v>14</v>
      </c>
      <c r="J1477" s="21" t="s">
        <v>15</v>
      </c>
      <c r="K1477" s="21" t="str">
        <f t="shared" si="75"/>
        <v/>
      </c>
      <c r="L1477" s="21" t="e">
        <f ca="1">IF(AND(K1477&lt;&gt; "", COUNTIF(SAP!#REF!,K1477)&gt;0),"Matched", "")</f>
        <v>#REF!</v>
      </c>
      <c r="M1477" s="21" t="str">
        <f t="shared" si="73"/>
        <v/>
      </c>
      <c r="N1477" s="21" t="e">
        <f ca="1">IF(AND(M1477&lt;&gt; "", COUNTIF(SAP!#REF!,M1477)&gt;0),"Matched", "")</f>
        <v>#REF!</v>
      </c>
      <c r="O1477" s="21" t="str">
        <f t="shared" si="74"/>
        <v/>
      </c>
      <c r="P1477" s="21" t="e">
        <f ca="1">IF(AND(O1477&lt;&gt; "", COUNTIF(SAP!#REF!,O1477)&gt;0),"Matched", "")</f>
        <v>#REF!</v>
      </c>
      <c r="R1477" s="21" t="e">
        <f ca="1">IF(AND(Q1477&lt;&gt; "", COUNTIF(SAP!#REF!,Q1477)&gt;0),"Matched", "")</f>
        <v>#REF!</v>
      </c>
      <c r="S1477" s="21" t="str">
        <f ca="1">IF(AND(D1477="AD", I1477="800TAX  "),"Logic5"&amp;"_"&amp;TEXT(C1477,"dd.mm.yyyy") &amp;"_"&amp; 465.46,"")</f>
        <v>Logic5_09.04.2020_465.46</v>
      </c>
      <c r="T1477" s="21" t="e">
        <f ca="1">IF(AND(S1477&lt;&gt; "", COUNTIF(SAP!#REF!,S1477)&gt;0),"Matched", "")</f>
        <v>#REF!</v>
      </c>
    </row>
    <row r="1478" spans="1:20" hidden="1">
      <c r="A1478" s="21">
        <v>11563327</v>
      </c>
      <c r="B1478" s="22">
        <v>43930</v>
      </c>
      <c r="C1478" s="22">
        <v>43930</v>
      </c>
      <c r="D1478" s="21" t="s">
        <v>13</v>
      </c>
      <c r="E1478" s="23">
        <v>0</v>
      </c>
      <c r="F1478" s="23">
        <v>20.93</v>
      </c>
      <c r="G1478" s="23">
        <v>0</v>
      </c>
      <c r="H1478" s="23">
        <v>904986.25</v>
      </c>
      <c r="I1478" s="21" t="s">
        <v>14</v>
      </c>
      <c r="J1478" s="21" t="s">
        <v>15</v>
      </c>
      <c r="K1478" s="21" t="str">
        <f t="shared" si="75"/>
        <v/>
      </c>
      <c r="L1478" s="21" t="e">
        <f ca="1">IF(AND(K1478&lt;&gt; "", COUNTIF(SAP!#REF!,K1478)&gt;0),"Matched", "")</f>
        <v>#REF!</v>
      </c>
      <c r="M1478" s="21" t="str">
        <f t="shared" si="73"/>
        <v/>
      </c>
      <c r="N1478" s="21" t="e">
        <f ca="1">IF(AND(M1478&lt;&gt; "", COUNTIF(SAP!#REF!,M1478)&gt;0),"Matched", "")</f>
        <v>#REF!</v>
      </c>
      <c r="O1478" s="21" t="str">
        <f t="shared" si="74"/>
        <v/>
      </c>
      <c r="P1478" s="21" t="e">
        <f ca="1">IF(AND(O1478&lt;&gt; "", COUNTIF(SAP!#REF!,O1478)&gt;0),"Matched", "")</f>
        <v>#REF!</v>
      </c>
      <c r="R1478" s="21" t="e">
        <f ca="1">IF(AND(Q1478&lt;&gt; "", COUNTIF(SAP!#REF!,Q1478)&gt;0),"Matched", "")</f>
        <v>#REF!</v>
      </c>
      <c r="S1478" s="21" t="str">
        <f ca="1">IF(AND(D1478="AD", I1478="800TAX  "),"Logic5"&amp;"_"&amp;TEXT(C1478,"dd.mm.yyyy") &amp;"_"&amp; 465.46,"")</f>
        <v>Logic5_09.04.2020_465.46</v>
      </c>
      <c r="T1478" s="21" t="e">
        <f ca="1">IF(AND(S1478&lt;&gt; "", COUNTIF(SAP!#REF!,S1478)&gt;0),"Matched", "")</f>
        <v>#REF!</v>
      </c>
    </row>
    <row r="1479" spans="1:20" hidden="1">
      <c r="A1479" s="21">
        <v>11563327</v>
      </c>
      <c r="B1479" s="22">
        <v>43930</v>
      </c>
      <c r="C1479" s="22">
        <v>43930</v>
      </c>
      <c r="D1479" s="21" t="s">
        <v>13</v>
      </c>
      <c r="E1479" s="23">
        <v>0</v>
      </c>
      <c r="F1479" s="23">
        <v>26.3</v>
      </c>
      <c r="G1479" s="23">
        <v>0</v>
      </c>
      <c r="H1479" s="23">
        <v>904959.95</v>
      </c>
      <c r="I1479" s="21" t="s">
        <v>14</v>
      </c>
      <c r="J1479" s="21" t="s">
        <v>15</v>
      </c>
      <c r="K1479" s="21" t="str">
        <f t="shared" si="75"/>
        <v/>
      </c>
      <c r="L1479" s="21" t="e">
        <f ca="1">IF(AND(K1479&lt;&gt; "", COUNTIF(SAP!#REF!,K1479)&gt;0),"Matched", "")</f>
        <v>#REF!</v>
      </c>
      <c r="M1479" s="21" t="str">
        <f t="shared" si="73"/>
        <v/>
      </c>
      <c r="N1479" s="21" t="e">
        <f ca="1">IF(AND(M1479&lt;&gt; "", COUNTIF(SAP!#REF!,M1479)&gt;0),"Matched", "")</f>
        <v>#REF!</v>
      </c>
      <c r="O1479" s="21" t="str">
        <f t="shared" si="74"/>
        <v/>
      </c>
      <c r="P1479" s="21" t="e">
        <f ca="1">IF(AND(O1479&lt;&gt; "", COUNTIF(SAP!#REF!,O1479)&gt;0),"Matched", "")</f>
        <v>#REF!</v>
      </c>
      <c r="R1479" s="21" t="e">
        <f ca="1">IF(AND(Q1479&lt;&gt; "", COUNTIF(SAP!#REF!,Q1479)&gt;0),"Matched", "")</f>
        <v>#REF!</v>
      </c>
      <c r="S1479" s="21" t="str">
        <f ca="1">IF(AND(D1479="AD", I1479="800TAX  "),"Logic5"&amp;"_"&amp;TEXT(C1479,"dd.mm.yyyy") &amp;"_"&amp; 465.46,"")</f>
        <v>Logic5_09.04.2020_465.46</v>
      </c>
      <c r="T1479" s="21" t="e">
        <f ca="1">IF(AND(S1479&lt;&gt; "", COUNTIF(SAP!#REF!,S1479)&gt;0),"Matched", "")</f>
        <v>#REF!</v>
      </c>
    </row>
    <row r="1480" spans="1:20" hidden="1">
      <c r="A1480" s="21">
        <v>11563327</v>
      </c>
      <c r="B1480" s="22">
        <v>43930</v>
      </c>
      <c r="C1480" s="22">
        <v>43930</v>
      </c>
      <c r="D1480" s="21" t="s">
        <v>13</v>
      </c>
      <c r="E1480" s="23">
        <v>0</v>
      </c>
      <c r="F1480" s="23">
        <v>28.97</v>
      </c>
      <c r="G1480" s="23">
        <v>0</v>
      </c>
      <c r="H1480" s="23">
        <v>904930.98</v>
      </c>
      <c r="I1480" s="21" t="s">
        <v>14</v>
      </c>
      <c r="J1480" s="21" t="s">
        <v>15</v>
      </c>
      <c r="K1480" s="21" t="str">
        <f t="shared" si="75"/>
        <v/>
      </c>
      <c r="L1480" s="21" t="e">
        <f ca="1">IF(AND(K1480&lt;&gt; "", COUNTIF(SAP!#REF!,K1480)&gt;0),"Matched", "")</f>
        <v>#REF!</v>
      </c>
      <c r="M1480" s="21" t="str">
        <f t="shared" si="73"/>
        <v/>
      </c>
      <c r="N1480" s="21" t="e">
        <f ca="1">IF(AND(M1480&lt;&gt; "", COUNTIF(SAP!#REF!,M1480)&gt;0),"Matched", "")</f>
        <v>#REF!</v>
      </c>
      <c r="O1480" s="21" t="str">
        <f t="shared" si="74"/>
        <v/>
      </c>
      <c r="P1480" s="21" t="e">
        <f ca="1">IF(AND(O1480&lt;&gt; "", COUNTIF(SAP!#REF!,O1480)&gt;0),"Matched", "")</f>
        <v>#REF!</v>
      </c>
      <c r="R1480" s="21" t="e">
        <f ca="1">IF(AND(Q1480&lt;&gt; "", COUNTIF(SAP!#REF!,Q1480)&gt;0),"Matched", "")</f>
        <v>#REF!</v>
      </c>
      <c r="S1480" s="21" t="str">
        <f ca="1">IF(AND(D1480="AD", I1480="800TAX  "),"Logic5"&amp;"_"&amp;TEXT(C1480,"dd.mm.yyyy") &amp;"_"&amp; 465.46,"")</f>
        <v>Logic5_09.04.2020_465.46</v>
      </c>
      <c r="T1480" s="21" t="e">
        <f ca="1">IF(AND(S1480&lt;&gt; "", COUNTIF(SAP!#REF!,S1480)&gt;0),"Matched", "")</f>
        <v>#REF!</v>
      </c>
    </row>
    <row r="1481" spans="1:20" hidden="1">
      <c r="A1481" s="21">
        <v>11563327</v>
      </c>
      <c r="B1481" s="22">
        <v>43930</v>
      </c>
      <c r="C1481" s="22">
        <v>43930</v>
      </c>
      <c r="D1481" s="21" t="s">
        <v>13</v>
      </c>
      <c r="E1481" s="23">
        <v>0</v>
      </c>
      <c r="F1481" s="23">
        <v>30.52</v>
      </c>
      <c r="G1481" s="23">
        <v>0</v>
      </c>
      <c r="H1481" s="23">
        <v>904900.46</v>
      </c>
      <c r="I1481" s="21" t="s">
        <v>14</v>
      </c>
      <c r="J1481" s="21" t="s">
        <v>15</v>
      </c>
      <c r="K1481" s="21" t="str">
        <f t="shared" si="75"/>
        <v/>
      </c>
      <c r="L1481" s="21" t="e">
        <f ca="1">IF(AND(K1481&lt;&gt; "", COUNTIF(SAP!#REF!,K1481)&gt;0),"Matched", "")</f>
        <v>#REF!</v>
      </c>
      <c r="M1481" s="21" t="str">
        <f t="shared" si="73"/>
        <v/>
      </c>
      <c r="N1481" s="21" t="e">
        <f ca="1">IF(AND(M1481&lt;&gt; "", COUNTIF(SAP!#REF!,M1481)&gt;0),"Matched", "")</f>
        <v>#REF!</v>
      </c>
      <c r="O1481" s="21" t="str">
        <f t="shared" si="74"/>
        <v/>
      </c>
      <c r="P1481" s="21" t="e">
        <f ca="1">IF(AND(O1481&lt;&gt; "", COUNTIF(SAP!#REF!,O1481)&gt;0),"Matched", "")</f>
        <v>#REF!</v>
      </c>
      <c r="R1481" s="21" t="e">
        <f ca="1">IF(AND(Q1481&lt;&gt; "", COUNTIF(SAP!#REF!,Q1481)&gt;0),"Matched", "")</f>
        <v>#REF!</v>
      </c>
      <c r="S1481" s="21" t="str">
        <f ca="1">IF(AND(D1481="AD", I1481="800TAX  "),"Logic5"&amp;"_"&amp;TEXT(C1481,"dd.mm.yyyy") &amp;"_"&amp; 465.46,"")</f>
        <v>Logic5_09.04.2020_465.46</v>
      </c>
      <c r="T1481" s="21" t="e">
        <f ca="1">IF(AND(S1481&lt;&gt; "", COUNTIF(SAP!#REF!,S1481)&gt;0),"Matched", "")</f>
        <v>#REF!</v>
      </c>
    </row>
    <row r="1482" spans="1:20" hidden="1">
      <c r="A1482" s="21">
        <v>11563327</v>
      </c>
      <c r="B1482" s="22">
        <v>43930</v>
      </c>
      <c r="C1482" s="22">
        <v>43930</v>
      </c>
      <c r="D1482" s="21" t="s">
        <v>13</v>
      </c>
      <c r="E1482" s="23">
        <v>0</v>
      </c>
      <c r="F1482" s="23">
        <v>30.84</v>
      </c>
      <c r="G1482" s="23">
        <v>0</v>
      </c>
      <c r="H1482" s="23">
        <v>904869.62</v>
      </c>
      <c r="I1482" s="21" t="s">
        <v>14</v>
      </c>
      <c r="J1482" s="21" t="s">
        <v>15</v>
      </c>
      <c r="K1482" s="21" t="str">
        <f t="shared" si="75"/>
        <v/>
      </c>
      <c r="L1482" s="21" t="e">
        <f ca="1">IF(AND(K1482&lt;&gt; "", COUNTIF(SAP!#REF!,K1482)&gt;0),"Matched", "")</f>
        <v>#REF!</v>
      </c>
      <c r="M1482" s="21" t="str">
        <f t="shared" si="73"/>
        <v/>
      </c>
      <c r="N1482" s="21" t="e">
        <f ca="1">IF(AND(M1482&lt;&gt; "", COUNTIF(SAP!#REF!,M1482)&gt;0),"Matched", "")</f>
        <v>#REF!</v>
      </c>
      <c r="O1482" s="21" t="str">
        <f t="shared" si="74"/>
        <v/>
      </c>
      <c r="P1482" s="21" t="e">
        <f ca="1">IF(AND(O1482&lt;&gt; "", COUNTIF(SAP!#REF!,O1482)&gt;0),"Matched", "")</f>
        <v>#REF!</v>
      </c>
      <c r="R1482" s="21" t="e">
        <f ca="1">IF(AND(Q1482&lt;&gt; "", COUNTIF(SAP!#REF!,Q1482)&gt;0),"Matched", "")</f>
        <v>#REF!</v>
      </c>
      <c r="S1482" s="21" t="str">
        <f ca="1">IF(AND(D1482="AD", I1482="800TAX  "),"Logic5"&amp;"_"&amp;TEXT(C1482,"dd.mm.yyyy") &amp;"_"&amp; 465.46,"")</f>
        <v>Logic5_09.04.2020_465.46</v>
      </c>
      <c r="T1482" s="21" t="e">
        <f ca="1">IF(AND(S1482&lt;&gt; "", COUNTIF(SAP!#REF!,S1482)&gt;0),"Matched", "")</f>
        <v>#REF!</v>
      </c>
    </row>
    <row r="1483" spans="1:20" hidden="1">
      <c r="A1483" s="21">
        <v>11563327</v>
      </c>
      <c r="B1483" s="22">
        <v>43930</v>
      </c>
      <c r="C1483" s="22">
        <v>43930</v>
      </c>
      <c r="D1483" s="21" t="s">
        <v>13</v>
      </c>
      <c r="E1483" s="23">
        <v>0</v>
      </c>
      <c r="F1483" s="23">
        <v>35.56</v>
      </c>
      <c r="G1483" s="23">
        <v>0</v>
      </c>
      <c r="H1483" s="23">
        <v>904834.06</v>
      </c>
      <c r="I1483" s="21" t="s">
        <v>14</v>
      </c>
      <c r="J1483" s="21" t="s">
        <v>15</v>
      </c>
      <c r="K1483" s="21" t="str">
        <f t="shared" si="75"/>
        <v/>
      </c>
      <c r="L1483" s="21" t="e">
        <f ca="1">IF(AND(K1483&lt;&gt; "", COUNTIF(SAP!#REF!,K1483)&gt;0),"Matched", "")</f>
        <v>#REF!</v>
      </c>
      <c r="M1483" s="21" t="str">
        <f t="shared" si="73"/>
        <v/>
      </c>
      <c r="N1483" s="21" t="e">
        <f ca="1">IF(AND(M1483&lt;&gt; "", COUNTIF(SAP!#REF!,M1483)&gt;0),"Matched", "")</f>
        <v>#REF!</v>
      </c>
      <c r="O1483" s="21" t="str">
        <f t="shared" si="74"/>
        <v/>
      </c>
      <c r="P1483" s="21" t="e">
        <f ca="1">IF(AND(O1483&lt;&gt; "", COUNTIF(SAP!#REF!,O1483)&gt;0),"Matched", "")</f>
        <v>#REF!</v>
      </c>
      <c r="R1483" s="21" t="e">
        <f ca="1">IF(AND(Q1483&lt;&gt; "", COUNTIF(SAP!#REF!,Q1483)&gt;0),"Matched", "")</f>
        <v>#REF!</v>
      </c>
      <c r="S1483" s="21" t="str">
        <f ca="1">IF(AND(D1483="AD", I1483="800TAX  "),"Logic5"&amp;"_"&amp;TEXT(C1483,"dd.mm.yyyy") &amp;"_"&amp; 465.46,"")</f>
        <v>Logic5_09.04.2020_465.46</v>
      </c>
      <c r="T1483" s="21" t="e">
        <f ca="1">IF(AND(S1483&lt;&gt; "", COUNTIF(SAP!#REF!,S1483)&gt;0),"Matched", "")</f>
        <v>#REF!</v>
      </c>
    </row>
    <row r="1484" spans="1:20" hidden="1">
      <c r="A1484" s="21">
        <v>11563327</v>
      </c>
      <c r="B1484" s="22">
        <v>43930</v>
      </c>
      <c r="C1484" s="22">
        <v>43930</v>
      </c>
      <c r="D1484" s="21" t="s">
        <v>13</v>
      </c>
      <c r="E1484" s="23">
        <v>0</v>
      </c>
      <c r="F1484" s="23">
        <v>45.71</v>
      </c>
      <c r="G1484" s="23">
        <v>0</v>
      </c>
      <c r="H1484" s="23">
        <v>904788.35</v>
      </c>
      <c r="I1484" s="21" t="s">
        <v>14</v>
      </c>
      <c r="J1484" s="21" t="s">
        <v>15</v>
      </c>
      <c r="K1484" s="21" t="str">
        <f t="shared" si="75"/>
        <v/>
      </c>
      <c r="L1484" s="21" t="e">
        <f ca="1">IF(AND(K1484&lt;&gt; "", COUNTIF(SAP!#REF!,K1484)&gt;0),"Matched", "")</f>
        <v>#REF!</v>
      </c>
      <c r="M1484" s="21" t="str">
        <f t="shared" si="73"/>
        <v/>
      </c>
      <c r="N1484" s="21" t="e">
        <f ca="1">IF(AND(M1484&lt;&gt; "", COUNTIF(SAP!#REF!,M1484)&gt;0),"Matched", "")</f>
        <v>#REF!</v>
      </c>
      <c r="O1484" s="21" t="str">
        <f t="shared" si="74"/>
        <v/>
      </c>
      <c r="P1484" s="21" t="e">
        <f ca="1">IF(AND(O1484&lt;&gt; "", COUNTIF(SAP!#REF!,O1484)&gt;0),"Matched", "")</f>
        <v>#REF!</v>
      </c>
      <c r="R1484" s="21" t="e">
        <f ca="1">IF(AND(Q1484&lt;&gt; "", COUNTIF(SAP!#REF!,Q1484)&gt;0),"Matched", "")</f>
        <v>#REF!</v>
      </c>
      <c r="S1484" s="21" t="str">
        <f ca="1">IF(AND(D1484="AD", I1484="800TAX  "),"Logic5"&amp;"_"&amp;TEXT(C1484,"dd.mm.yyyy") &amp;"_"&amp; 465.46,"")</f>
        <v>Logic5_09.04.2020_465.46</v>
      </c>
      <c r="T1484" s="21" t="e">
        <f ca="1">IF(AND(S1484&lt;&gt; "", COUNTIF(SAP!#REF!,S1484)&gt;0),"Matched", "")</f>
        <v>#REF!</v>
      </c>
    </row>
    <row r="1485" spans="1:20" hidden="1">
      <c r="A1485" s="21">
        <v>11563327</v>
      </c>
      <c r="B1485" s="22">
        <v>43930</v>
      </c>
      <c r="C1485" s="22">
        <v>43930</v>
      </c>
      <c r="D1485" s="21" t="s">
        <v>13</v>
      </c>
      <c r="E1485" s="23">
        <v>0</v>
      </c>
      <c r="F1485" s="23">
        <v>95.97</v>
      </c>
      <c r="G1485" s="23">
        <v>0</v>
      </c>
      <c r="H1485" s="23">
        <v>904692.38</v>
      </c>
      <c r="I1485" s="21" t="s">
        <v>14</v>
      </c>
      <c r="J1485" s="21" t="s">
        <v>15</v>
      </c>
      <c r="K1485" s="21" t="str">
        <f t="shared" si="75"/>
        <v/>
      </c>
      <c r="L1485" s="21" t="e">
        <f ca="1">IF(AND(K1485&lt;&gt; "", COUNTIF(SAP!#REF!,K1485)&gt;0),"Matched", "")</f>
        <v>#REF!</v>
      </c>
      <c r="M1485" s="21" t="str">
        <f t="shared" si="73"/>
        <v/>
      </c>
      <c r="N1485" s="21" t="e">
        <f ca="1">IF(AND(M1485&lt;&gt; "", COUNTIF(SAP!#REF!,M1485)&gt;0),"Matched", "")</f>
        <v>#REF!</v>
      </c>
      <c r="O1485" s="21" t="str">
        <f t="shared" si="74"/>
        <v/>
      </c>
      <c r="P1485" s="21" t="e">
        <f ca="1">IF(AND(O1485&lt;&gt; "", COUNTIF(SAP!#REF!,O1485)&gt;0),"Matched", "")</f>
        <v>#REF!</v>
      </c>
      <c r="R1485" s="21" t="e">
        <f ca="1">IF(AND(Q1485&lt;&gt; "", COUNTIF(SAP!#REF!,Q1485)&gt;0),"Matched", "")</f>
        <v>#REF!</v>
      </c>
      <c r="S1485" s="21" t="str">
        <f ca="1">IF(AND(D1485="AD", I1485="800TAX  "),"Logic5"&amp;"_"&amp;TEXT(C1485,"dd.mm.yyyy") &amp;"_"&amp; 465.46,"")</f>
        <v>Logic5_09.04.2020_465.46</v>
      </c>
      <c r="T1485" s="21" t="e">
        <f ca="1">IF(AND(S1485&lt;&gt; "", COUNTIF(SAP!#REF!,S1485)&gt;0),"Matched", "")</f>
        <v>#REF!</v>
      </c>
    </row>
    <row r="1486" spans="1:20" hidden="1">
      <c r="A1486" s="21">
        <v>11563327</v>
      </c>
      <c r="B1486" s="22">
        <v>43930</v>
      </c>
      <c r="C1486" s="22">
        <v>43930</v>
      </c>
      <c r="D1486" s="21" t="s">
        <v>16</v>
      </c>
      <c r="E1486" s="23">
        <v>0</v>
      </c>
      <c r="F1486" s="23">
        <v>904692.38</v>
      </c>
      <c r="G1486" s="23">
        <v>0</v>
      </c>
      <c r="H1486" s="23">
        <v>0</v>
      </c>
      <c r="I1486" s="21" t="s">
        <v>17</v>
      </c>
      <c r="J1486" s="21" t="s">
        <v>18</v>
      </c>
      <c r="K1486" s="21" t="str">
        <f t="shared" si="75"/>
        <v>Logic1_04_904692.38</v>
      </c>
      <c r="L1486" s="21" t="e">
        <f ca="1">IF(AND(K1486&lt;&gt; "", COUNTIF(SAP!#REF!,K1486)&gt;0),"Matched", "")</f>
        <v>#REF!</v>
      </c>
    </row>
    <row r="1487" spans="1:20" hidden="1">
      <c r="A1487" s="21">
        <v>11563327</v>
      </c>
      <c r="B1487" s="22">
        <v>43931</v>
      </c>
      <c r="C1487" s="22">
        <v>43931</v>
      </c>
      <c r="D1487" s="21" t="s">
        <v>10</v>
      </c>
      <c r="E1487" s="23">
        <v>0</v>
      </c>
      <c r="F1487" s="23">
        <v>0</v>
      </c>
      <c r="G1487" s="23">
        <v>400</v>
      </c>
      <c r="H1487" s="23">
        <v>400</v>
      </c>
      <c r="I1487" s="21" t="s">
        <v>11</v>
      </c>
      <c r="J1487" s="21" t="s">
        <v>12</v>
      </c>
      <c r="K1487" s="21" t="str">
        <f t="shared" si="75"/>
        <v/>
      </c>
      <c r="L1487" s="21" t="e">
        <f ca="1">IF(AND(K1487&lt;&gt; "", COUNTIF(SAP!#REF!,K1487)&gt;0),"Matched", "")</f>
        <v>#REF!</v>
      </c>
      <c r="M1487" s="21" t="str">
        <f t="shared" ref="M1487:M1550" si="76">IF(D1487="TR","Logic2"&amp;"_"&amp;TEXT(C1487,"dd.mm.yyyy") &amp;"_"&amp; F1487,"")</f>
        <v/>
      </c>
      <c r="N1487" s="21" t="e">
        <f ca="1">IF(AND(M1487&lt;&gt; "", COUNTIF(SAP!#REF!,M1487)&gt;0),"Matched", "")</f>
        <v>#REF!</v>
      </c>
      <c r="O1487" s="21" t="str">
        <f t="shared" ref="O1487:O1550" si="77">IF(D1487="AF","Logic3"&amp;"_"&amp;G1487,"")</f>
        <v/>
      </c>
      <c r="P1487" s="21" t="e">
        <f ca="1">IF(AND(O1487&lt;&gt; "", COUNTIF(SAP!#REF!,O1487)&gt;0),"Matched", "")</f>
        <v>#REF!</v>
      </c>
      <c r="Q1487" s="21" t="str">
        <f ca="1">IF(OR(D1487="AC",D1487="TR"),"Logic4"&amp;"_"&amp;TEXT(C1487,"dd.mm.yyyy") &amp;"_"&amp; 970325.83,"")</f>
        <v>Logic4_10.04.2020_970325.83</v>
      </c>
      <c r="R1487" s="21" t="e">
        <f ca="1">IF(AND(Q1487&lt;&gt; "", COUNTIF(SAP!#REF!,Q1487)&gt;0),"Matched", "")</f>
        <v>#REF!</v>
      </c>
    </row>
    <row r="1488" spans="1:20" hidden="1">
      <c r="A1488" s="21">
        <v>11563327</v>
      </c>
      <c r="B1488" s="22">
        <v>43931</v>
      </c>
      <c r="C1488" s="22">
        <v>43931</v>
      </c>
      <c r="D1488" s="21" t="s">
        <v>10</v>
      </c>
      <c r="E1488" s="23">
        <v>0</v>
      </c>
      <c r="F1488" s="23">
        <v>0</v>
      </c>
      <c r="G1488" s="23">
        <v>412.4</v>
      </c>
      <c r="H1488" s="23">
        <v>812.4</v>
      </c>
      <c r="I1488" s="21" t="s">
        <v>11</v>
      </c>
      <c r="J1488" s="21" t="s">
        <v>12</v>
      </c>
      <c r="K1488" s="21" t="str">
        <f t="shared" si="75"/>
        <v/>
      </c>
      <c r="L1488" s="21" t="e">
        <f ca="1">IF(AND(K1488&lt;&gt; "", COUNTIF(SAP!#REF!,K1488)&gt;0),"Matched", "")</f>
        <v>#REF!</v>
      </c>
      <c r="M1488" s="21" t="str">
        <f t="shared" si="76"/>
        <v/>
      </c>
      <c r="N1488" s="21" t="e">
        <f ca="1">IF(AND(M1488&lt;&gt; "", COUNTIF(SAP!#REF!,M1488)&gt;0),"Matched", "")</f>
        <v>#REF!</v>
      </c>
      <c r="O1488" s="21" t="str">
        <f t="shared" si="77"/>
        <v/>
      </c>
      <c r="P1488" s="21" t="e">
        <f ca="1">IF(AND(O1488&lt;&gt; "", COUNTIF(SAP!#REF!,O1488)&gt;0),"Matched", "")</f>
        <v>#REF!</v>
      </c>
      <c r="Q1488" s="21" t="str">
        <f ca="1">IF(OR(D1488="AC",D1488="TR"),"Logic4"&amp;"_"&amp;TEXT(C1488,"dd.mm.yyyy") &amp;"_"&amp; 970325.83,"")</f>
        <v>Logic4_10.04.2020_970325.83</v>
      </c>
      <c r="R1488" s="21" t="e">
        <f ca="1">IF(AND(Q1488&lt;&gt; "", COUNTIF(SAP!#REF!,Q1488)&gt;0),"Matched", "")</f>
        <v>#REF!</v>
      </c>
    </row>
    <row r="1489" spans="1:18" hidden="1">
      <c r="A1489" s="21">
        <v>11563327</v>
      </c>
      <c r="B1489" s="22">
        <v>43931</v>
      </c>
      <c r="C1489" s="22">
        <v>43931</v>
      </c>
      <c r="D1489" s="21" t="s">
        <v>10</v>
      </c>
      <c r="E1489" s="23">
        <v>0</v>
      </c>
      <c r="F1489" s="23">
        <v>0</v>
      </c>
      <c r="G1489" s="23">
        <v>460</v>
      </c>
      <c r="H1489" s="23">
        <v>1272.4000000000001</v>
      </c>
      <c r="I1489" s="21" t="s">
        <v>11</v>
      </c>
      <c r="J1489" s="21" t="s">
        <v>12</v>
      </c>
      <c r="K1489" s="21" t="str">
        <f t="shared" si="75"/>
        <v/>
      </c>
      <c r="L1489" s="21" t="e">
        <f ca="1">IF(AND(K1489&lt;&gt; "", COUNTIF(SAP!#REF!,K1489)&gt;0),"Matched", "")</f>
        <v>#REF!</v>
      </c>
      <c r="M1489" s="21" t="str">
        <f t="shared" si="76"/>
        <v/>
      </c>
      <c r="N1489" s="21" t="e">
        <f ca="1">IF(AND(M1489&lt;&gt; "", COUNTIF(SAP!#REF!,M1489)&gt;0),"Matched", "")</f>
        <v>#REF!</v>
      </c>
      <c r="O1489" s="21" t="str">
        <f t="shared" si="77"/>
        <v/>
      </c>
      <c r="P1489" s="21" t="e">
        <f ca="1">IF(AND(O1489&lt;&gt; "", COUNTIF(SAP!#REF!,O1489)&gt;0),"Matched", "")</f>
        <v>#REF!</v>
      </c>
      <c r="Q1489" s="21" t="str">
        <f ca="1">IF(OR(D1489="AC",D1489="TR"),"Logic4"&amp;"_"&amp;TEXT(C1489,"dd.mm.yyyy") &amp;"_"&amp; 970325.83,"")</f>
        <v>Logic4_10.04.2020_970325.83</v>
      </c>
      <c r="R1489" s="21" t="e">
        <f ca="1">IF(AND(Q1489&lt;&gt; "", COUNTIF(SAP!#REF!,Q1489)&gt;0),"Matched", "")</f>
        <v>#REF!</v>
      </c>
    </row>
    <row r="1490" spans="1:18" hidden="1">
      <c r="A1490" s="21">
        <v>11563327</v>
      </c>
      <c r="B1490" s="22">
        <v>43931</v>
      </c>
      <c r="C1490" s="22">
        <v>43931</v>
      </c>
      <c r="D1490" s="21" t="s">
        <v>10</v>
      </c>
      <c r="E1490" s="23">
        <v>0</v>
      </c>
      <c r="F1490" s="23">
        <v>0</v>
      </c>
      <c r="G1490" s="23">
        <v>500</v>
      </c>
      <c r="H1490" s="23">
        <v>1772.4</v>
      </c>
      <c r="I1490" s="21" t="s">
        <v>11</v>
      </c>
      <c r="J1490" s="21" t="s">
        <v>12</v>
      </c>
      <c r="K1490" s="21" t="str">
        <f t="shared" si="75"/>
        <v/>
      </c>
      <c r="L1490" s="21" t="e">
        <f ca="1">IF(AND(K1490&lt;&gt; "", COUNTIF(SAP!#REF!,K1490)&gt;0),"Matched", "")</f>
        <v>#REF!</v>
      </c>
      <c r="M1490" s="21" t="str">
        <f t="shared" si="76"/>
        <v/>
      </c>
      <c r="N1490" s="21" t="e">
        <f ca="1">IF(AND(M1490&lt;&gt; "", COUNTIF(SAP!#REF!,M1490)&gt;0),"Matched", "")</f>
        <v>#REF!</v>
      </c>
      <c r="O1490" s="21" t="str">
        <f t="shared" si="77"/>
        <v/>
      </c>
      <c r="P1490" s="21" t="e">
        <f ca="1">IF(AND(O1490&lt;&gt; "", COUNTIF(SAP!#REF!,O1490)&gt;0),"Matched", "")</f>
        <v>#REF!</v>
      </c>
      <c r="Q1490" s="21" t="str">
        <f ca="1">IF(OR(D1490="AC",D1490="TR"),"Logic4"&amp;"_"&amp;TEXT(C1490,"dd.mm.yyyy") &amp;"_"&amp; 970325.83,"")</f>
        <v>Logic4_10.04.2020_970325.83</v>
      </c>
      <c r="R1490" s="21" t="e">
        <f ca="1">IF(AND(Q1490&lt;&gt; "", COUNTIF(SAP!#REF!,Q1490)&gt;0),"Matched", "")</f>
        <v>#REF!</v>
      </c>
    </row>
    <row r="1491" spans="1:18" hidden="1">
      <c r="A1491" s="21">
        <v>11563327</v>
      </c>
      <c r="B1491" s="22">
        <v>43931</v>
      </c>
      <c r="C1491" s="22">
        <v>43931</v>
      </c>
      <c r="D1491" s="21" t="s">
        <v>10</v>
      </c>
      <c r="E1491" s="23">
        <v>0</v>
      </c>
      <c r="F1491" s="23">
        <v>0</v>
      </c>
      <c r="G1491" s="23">
        <v>500</v>
      </c>
      <c r="H1491" s="23">
        <v>2272.4</v>
      </c>
      <c r="I1491" s="21" t="s">
        <v>11</v>
      </c>
      <c r="J1491" s="21" t="s">
        <v>12</v>
      </c>
      <c r="K1491" s="21" t="str">
        <f t="shared" si="75"/>
        <v/>
      </c>
      <c r="L1491" s="21" t="e">
        <f ca="1">IF(AND(K1491&lt;&gt; "", COUNTIF(SAP!#REF!,K1491)&gt;0),"Matched", "")</f>
        <v>#REF!</v>
      </c>
      <c r="M1491" s="21" t="str">
        <f t="shared" si="76"/>
        <v/>
      </c>
      <c r="N1491" s="21" t="e">
        <f ca="1">IF(AND(M1491&lt;&gt; "", COUNTIF(SAP!#REF!,M1491)&gt;0),"Matched", "")</f>
        <v>#REF!</v>
      </c>
      <c r="O1491" s="21" t="str">
        <f t="shared" si="77"/>
        <v/>
      </c>
      <c r="P1491" s="21" t="e">
        <f ca="1">IF(AND(O1491&lt;&gt; "", COUNTIF(SAP!#REF!,O1491)&gt;0),"Matched", "")</f>
        <v>#REF!</v>
      </c>
      <c r="Q1491" s="21" t="str">
        <f ca="1">IF(OR(D1491="AC",D1491="TR"),"Logic4"&amp;"_"&amp;TEXT(C1491,"dd.mm.yyyy") &amp;"_"&amp; 970325.83,"")</f>
        <v>Logic4_10.04.2020_970325.83</v>
      </c>
      <c r="R1491" s="21" t="e">
        <f ca="1">IF(AND(Q1491&lt;&gt; "", COUNTIF(SAP!#REF!,Q1491)&gt;0),"Matched", "")</f>
        <v>#REF!</v>
      </c>
    </row>
    <row r="1492" spans="1:18" hidden="1">
      <c r="A1492" s="21">
        <v>11563327</v>
      </c>
      <c r="B1492" s="22">
        <v>43931</v>
      </c>
      <c r="C1492" s="22">
        <v>43931</v>
      </c>
      <c r="D1492" s="21" t="s">
        <v>10</v>
      </c>
      <c r="E1492" s="23">
        <v>0</v>
      </c>
      <c r="F1492" s="23">
        <v>0</v>
      </c>
      <c r="G1492" s="23">
        <v>500</v>
      </c>
      <c r="H1492" s="23">
        <v>2772.4</v>
      </c>
      <c r="I1492" s="21" t="s">
        <v>11</v>
      </c>
      <c r="J1492" s="21" t="s">
        <v>12</v>
      </c>
      <c r="K1492" s="21" t="str">
        <f t="shared" si="75"/>
        <v/>
      </c>
      <c r="L1492" s="21" t="e">
        <f ca="1">IF(AND(K1492&lt;&gt; "", COUNTIF(SAP!#REF!,K1492)&gt;0),"Matched", "")</f>
        <v>#REF!</v>
      </c>
      <c r="M1492" s="21" t="str">
        <f t="shared" si="76"/>
        <v/>
      </c>
      <c r="N1492" s="21" t="e">
        <f ca="1">IF(AND(M1492&lt;&gt; "", COUNTIF(SAP!#REF!,M1492)&gt;0),"Matched", "")</f>
        <v>#REF!</v>
      </c>
      <c r="O1492" s="21" t="str">
        <f t="shared" si="77"/>
        <v/>
      </c>
      <c r="P1492" s="21" t="e">
        <f ca="1">IF(AND(O1492&lt;&gt; "", COUNTIF(SAP!#REF!,O1492)&gt;0),"Matched", "")</f>
        <v>#REF!</v>
      </c>
      <c r="Q1492" s="21" t="str">
        <f ca="1">IF(OR(D1492="AC",D1492="TR"),"Logic4"&amp;"_"&amp;TEXT(C1492,"dd.mm.yyyy") &amp;"_"&amp; 970325.83,"")</f>
        <v>Logic4_10.04.2020_970325.83</v>
      </c>
      <c r="R1492" s="21" t="e">
        <f ca="1">IF(AND(Q1492&lt;&gt; "", COUNTIF(SAP!#REF!,Q1492)&gt;0),"Matched", "")</f>
        <v>#REF!</v>
      </c>
    </row>
    <row r="1493" spans="1:18" hidden="1">
      <c r="A1493" s="21">
        <v>11563327</v>
      </c>
      <c r="B1493" s="22">
        <v>43931</v>
      </c>
      <c r="C1493" s="22">
        <v>43931</v>
      </c>
      <c r="D1493" s="21" t="s">
        <v>10</v>
      </c>
      <c r="E1493" s="23">
        <v>0</v>
      </c>
      <c r="F1493" s="23">
        <v>0</v>
      </c>
      <c r="G1493" s="23">
        <v>520</v>
      </c>
      <c r="H1493" s="23">
        <v>3292.4</v>
      </c>
      <c r="I1493" s="21" t="s">
        <v>11</v>
      </c>
      <c r="J1493" s="21" t="s">
        <v>12</v>
      </c>
      <c r="K1493" s="21" t="str">
        <f t="shared" si="75"/>
        <v/>
      </c>
      <c r="L1493" s="21" t="e">
        <f ca="1">IF(AND(K1493&lt;&gt; "", COUNTIF(SAP!#REF!,K1493)&gt;0),"Matched", "")</f>
        <v>#REF!</v>
      </c>
      <c r="M1493" s="21" t="str">
        <f t="shared" si="76"/>
        <v/>
      </c>
      <c r="N1493" s="21" t="e">
        <f ca="1">IF(AND(M1493&lt;&gt; "", COUNTIF(SAP!#REF!,M1493)&gt;0),"Matched", "")</f>
        <v>#REF!</v>
      </c>
      <c r="O1493" s="21" t="str">
        <f t="shared" si="77"/>
        <v/>
      </c>
      <c r="P1493" s="21" t="e">
        <f ca="1">IF(AND(O1493&lt;&gt; "", COUNTIF(SAP!#REF!,O1493)&gt;0),"Matched", "")</f>
        <v>#REF!</v>
      </c>
      <c r="Q1493" s="21" t="str">
        <f ca="1">IF(OR(D1493="AC",D1493="TR"),"Logic4"&amp;"_"&amp;TEXT(C1493,"dd.mm.yyyy") &amp;"_"&amp; 970325.83,"")</f>
        <v>Logic4_10.04.2020_970325.83</v>
      </c>
      <c r="R1493" s="21" t="e">
        <f ca="1">IF(AND(Q1493&lt;&gt; "", COUNTIF(SAP!#REF!,Q1493)&gt;0),"Matched", "")</f>
        <v>#REF!</v>
      </c>
    </row>
    <row r="1494" spans="1:18" hidden="1">
      <c r="A1494" s="21">
        <v>11563327</v>
      </c>
      <c r="B1494" s="22">
        <v>43931</v>
      </c>
      <c r="C1494" s="22">
        <v>43931</v>
      </c>
      <c r="D1494" s="21" t="s">
        <v>10</v>
      </c>
      <c r="E1494" s="23">
        <v>0</v>
      </c>
      <c r="F1494" s="23">
        <v>0</v>
      </c>
      <c r="G1494" s="23">
        <v>600</v>
      </c>
      <c r="H1494" s="23">
        <v>3892.4</v>
      </c>
      <c r="I1494" s="21" t="s">
        <v>11</v>
      </c>
      <c r="J1494" s="21" t="s">
        <v>12</v>
      </c>
      <c r="K1494" s="21" t="str">
        <f t="shared" si="75"/>
        <v/>
      </c>
      <c r="L1494" s="21" t="e">
        <f ca="1">IF(AND(K1494&lt;&gt; "", COUNTIF(SAP!#REF!,K1494)&gt;0),"Matched", "")</f>
        <v>#REF!</v>
      </c>
      <c r="M1494" s="21" t="str">
        <f t="shared" si="76"/>
        <v/>
      </c>
      <c r="N1494" s="21" t="e">
        <f ca="1">IF(AND(M1494&lt;&gt; "", COUNTIF(SAP!#REF!,M1494)&gt;0),"Matched", "")</f>
        <v>#REF!</v>
      </c>
      <c r="O1494" s="21" t="str">
        <f t="shared" si="77"/>
        <v/>
      </c>
      <c r="P1494" s="21" t="e">
        <f ca="1">IF(AND(O1494&lt;&gt; "", COUNTIF(SAP!#REF!,O1494)&gt;0),"Matched", "")</f>
        <v>#REF!</v>
      </c>
      <c r="Q1494" s="21" t="str">
        <f ca="1">IF(OR(D1494="AC",D1494="TR"),"Logic4"&amp;"_"&amp;TEXT(C1494,"dd.mm.yyyy") &amp;"_"&amp; 970325.83,"")</f>
        <v>Logic4_10.04.2020_970325.83</v>
      </c>
      <c r="R1494" s="21" t="e">
        <f ca="1">IF(AND(Q1494&lt;&gt; "", COUNTIF(SAP!#REF!,Q1494)&gt;0),"Matched", "")</f>
        <v>#REF!</v>
      </c>
    </row>
    <row r="1495" spans="1:18" hidden="1">
      <c r="A1495" s="21">
        <v>11563327</v>
      </c>
      <c r="B1495" s="22">
        <v>43931</v>
      </c>
      <c r="C1495" s="22">
        <v>43931</v>
      </c>
      <c r="D1495" s="21" t="s">
        <v>10</v>
      </c>
      <c r="E1495" s="23">
        <v>0</v>
      </c>
      <c r="F1495" s="23">
        <v>0</v>
      </c>
      <c r="G1495" s="23">
        <v>670</v>
      </c>
      <c r="H1495" s="23">
        <v>4562.3999999999996</v>
      </c>
      <c r="I1495" s="21" t="s">
        <v>11</v>
      </c>
      <c r="J1495" s="21" t="s">
        <v>12</v>
      </c>
      <c r="K1495" s="21" t="str">
        <f t="shared" si="75"/>
        <v/>
      </c>
      <c r="L1495" s="21" t="e">
        <f ca="1">IF(AND(K1495&lt;&gt; "", COUNTIF(SAP!#REF!,K1495)&gt;0),"Matched", "")</f>
        <v>#REF!</v>
      </c>
      <c r="M1495" s="21" t="str">
        <f t="shared" si="76"/>
        <v/>
      </c>
      <c r="N1495" s="21" t="e">
        <f ca="1">IF(AND(M1495&lt;&gt; "", COUNTIF(SAP!#REF!,M1495)&gt;0),"Matched", "")</f>
        <v>#REF!</v>
      </c>
      <c r="O1495" s="21" t="str">
        <f t="shared" si="77"/>
        <v/>
      </c>
      <c r="P1495" s="21" t="e">
        <f ca="1">IF(AND(O1495&lt;&gt; "", COUNTIF(SAP!#REF!,O1495)&gt;0),"Matched", "")</f>
        <v>#REF!</v>
      </c>
      <c r="Q1495" s="21" t="str">
        <f ca="1">IF(OR(D1495="AC",D1495="TR"),"Logic4"&amp;"_"&amp;TEXT(C1495,"dd.mm.yyyy") &amp;"_"&amp; 970325.83,"")</f>
        <v>Logic4_10.04.2020_970325.83</v>
      </c>
      <c r="R1495" s="21" t="e">
        <f ca="1">IF(AND(Q1495&lt;&gt; "", COUNTIF(SAP!#REF!,Q1495)&gt;0),"Matched", "")</f>
        <v>#REF!</v>
      </c>
    </row>
    <row r="1496" spans="1:18" hidden="1">
      <c r="A1496" s="21">
        <v>11563327</v>
      </c>
      <c r="B1496" s="22">
        <v>43931</v>
      </c>
      <c r="C1496" s="22">
        <v>43931</v>
      </c>
      <c r="D1496" s="21" t="s">
        <v>10</v>
      </c>
      <c r="E1496" s="23">
        <v>0</v>
      </c>
      <c r="F1496" s="23">
        <v>0</v>
      </c>
      <c r="G1496" s="23">
        <v>696.9</v>
      </c>
      <c r="H1496" s="23">
        <v>5259.3</v>
      </c>
      <c r="I1496" s="21" t="s">
        <v>11</v>
      </c>
      <c r="J1496" s="21" t="s">
        <v>12</v>
      </c>
      <c r="K1496" s="21" t="str">
        <f t="shared" si="75"/>
        <v/>
      </c>
      <c r="L1496" s="21" t="e">
        <f ca="1">IF(AND(K1496&lt;&gt; "", COUNTIF(SAP!#REF!,K1496)&gt;0),"Matched", "")</f>
        <v>#REF!</v>
      </c>
      <c r="M1496" s="21" t="str">
        <f t="shared" si="76"/>
        <v/>
      </c>
      <c r="N1496" s="21" t="e">
        <f ca="1">IF(AND(M1496&lt;&gt; "", COUNTIF(SAP!#REF!,M1496)&gt;0),"Matched", "")</f>
        <v>#REF!</v>
      </c>
      <c r="O1496" s="21" t="str">
        <f t="shared" si="77"/>
        <v/>
      </c>
      <c r="P1496" s="21" t="e">
        <f ca="1">IF(AND(O1496&lt;&gt; "", COUNTIF(SAP!#REF!,O1496)&gt;0),"Matched", "")</f>
        <v>#REF!</v>
      </c>
      <c r="Q1496" s="21" t="str">
        <f ca="1">IF(OR(D1496="AC",D1496="TR"),"Logic4"&amp;"_"&amp;TEXT(C1496,"dd.mm.yyyy") &amp;"_"&amp; 970325.83,"")</f>
        <v>Logic4_10.04.2020_970325.83</v>
      </c>
      <c r="R1496" s="21" t="e">
        <f ca="1">IF(AND(Q1496&lt;&gt; "", COUNTIF(SAP!#REF!,Q1496)&gt;0),"Matched", "")</f>
        <v>#REF!</v>
      </c>
    </row>
    <row r="1497" spans="1:18" hidden="1">
      <c r="A1497" s="21">
        <v>11563327</v>
      </c>
      <c r="B1497" s="22">
        <v>43931</v>
      </c>
      <c r="C1497" s="22">
        <v>43931</v>
      </c>
      <c r="D1497" s="21" t="s">
        <v>10</v>
      </c>
      <c r="E1497" s="23">
        <v>0</v>
      </c>
      <c r="F1497" s="23">
        <v>0</v>
      </c>
      <c r="G1497" s="23">
        <v>770</v>
      </c>
      <c r="H1497" s="23">
        <v>6029.3</v>
      </c>
      <c r="I1497" s="21" t="s">
        <v>11</v>
      </c>
      <c r="J1497" s="21" t="s">
        <v>12</v>
      </c>
      <c r="K1497" s="21" t="str">
        <f t="shared" si="75"/>
        <v/>
      </c>
      <c r="L1497" s="21" t="e">
        <f ca="1">IF(AND(K1497&lt;&gt; "", COUNTIF(SAP!#REF!,K1497)&gt;0),"Matched", "")</f>
        <v>#REF!</v>
      </c>
      <c r="M1497" s="21" t="str">
        <f t="shared" si="76"/>
        <v/>
      </c>
      <c r="N1497" s="21" t="e">
        <f ca="1">IF(AND(M1497&lt;&gt; "", COUNTIF(SAP!#REF!,M1497)&gt;0),"Matched", "")</f>
        <v>#REF!</v>
      </c>
      <c r="O1497" s="21" t="str">
        <f t="shared" si="77"/>
        <v/>
      </c>
      <c r="P1497" s="21" t="e">
        <f ca="1">IF(AND(O1497&lt;&gt; "", COUNTIF(SAP!#REF!,O1497)&gt;0),"Matched", "")</f>
        <v>#REF!</v>
      </c>
      <c r="Q1497" s="21" t="str">
        <f ca="1">IF(OR(D1497="AC",D1497="TR"),"Logic4"&amp;"_"&amp;TEXT(C1497,"dd.mm.yyyy") &amp;"_"&amp; 970325.83,"")</f>
        <v>Logic4_10.04.2020_970325.83</v>
      </c>
      <c r="R1497" s="21" t="e">
        <f ca="1">IF(AND(Q1497&lt;&gt; "", COUNTIF(SAP!#REF!,Q1497)&gt;0),"Matched", "")</f>
        <v>#REF!</v>
      </c>
    </row>
    <row r="1498" spans="1:18" hidden="1">
      <c r="A1498" s="21">
        <v>11563327</v>
      </c>
      <c r="B1498" s="22">
        <v>43931</v>
      </c>
      <c r="C1498" s="22">
        <v>43931</v>
      </c>
      <c r="D1498" s="21" t="s">
        <v>10</v>
      </c>
      <c r="E1498" s="23">
        <v>0</v>
      </c>
      <c r="F1498" s="23">
        <v>0</v>
      </c>
      <c r="G1498" s="23">
        <v>820</v>
      </c>
      <c r="H1498" s="23">
        <v>6849.3</v>
      </c>
      <c r="I1498" s="21" t="s">
        <v>11</v>
      </c>
      <c r="J1498" s="21" t="s">
        <v>12</v>
      </c>
      <c r="K1498" s="21" t="str">
        <f t="shared" si="75"/>
        <v/>
      </c>
      <c r="L1498" s="21" t="e">
        <f ca="1">IF(AND(K1498&lt;&gt; "", COUNTIF(SAP!#REF!,K1498)&gt;0),"Matched", "")</f>
        <v>#REF!</v>
      </c>
      <c r="M1498" s="21" t="str">
        <f t="shared" si="76"/>
        <v/>
      </c>
      <c r="N1498" s="21" t="e">
        <f ca="1">IF(AND(M1498&lt;&gt; "", COUNTIF(SAP!#REF!,M1498)&gt;0),"Matched", "")</f>
        <v>#REF!</v>
      </c>
      <c r="O1498" s="21" t="str">
        <f t="shared" si="77"/>
        <v/>
      </c>
      <c r="P1498" s="21" t="e">
        <f ca="1">IF(AND(O1498&lt;&gt; "", COUNTIF(SAP!#REF!,O1498)&gt;0),"Matched", "")</f>
        <v>#REF!</v>
      </c>
      <c r="Q1498" s="21" t="str">
        <f ca="1">IF(OR(D1498="AC",D1498="TR"),"Logic4"&amp;"_"&amp;TEXT(C1498,"dd.mm.yyyy") &amp;"_"&amp; 970325.83,"")</f>
        <v>Logic4_10.04.2020_970325.83</v>
      </c>
      <c r="R1498" s="21" t="e">
        <f ca="1">IF(AND(Q1498&lt;&gt; "", COUNTIF(SAP!#REF!,Q1498)&gt;0),"Matched", "")</f>
        <v>#REF!</v>
      </c>
    </row>
    <row r="1499" spans="1:18" hidden="1">
      <c r="A1499" s="21">
        <v>11563327</v>
      </c>
      <c r="B1499" s="22">
        <v>43931</v>
      </c>
      <c r="C1499" s="22">
        <v>43931</v>
      </c>
      <c r="D1499" s="21" t="s">
        <v>10</v>
      </c>
      <c r="E1499" s="23">
        <v>0</v>
      </c>
      <c r="F1499" s="23">
        <v>0</v>
      </c>
      <c r="G1499" s="23">
        <v>840</v>
      </c>
      <c r="H1499" s="23">
        <v>7689.3</v>
      </c>
      <c r="I1499" s="21" t="s">
        <v>11</v>
      </c>
      <c r="J1499" s="21" t="s">
        <v>12</v>
      </c>
      <c r="K1499" s="21" t="str">
        <f t="shared" si="75"/>
        <v/>
      </c>
      <c r="L1499" s="21" t="e">
        <f ca="1">IF(AND(K1499&lt;&gt; "", COUNTIF(SAP!#REF!,K1499)&gt;0),"Matched", "")</f>
        <v>#REF!</v>
      </c>
      <c r="M1499" s="21" t="str">
        <f t="shared" si="76"/>
        <v/>
      </c>
      <c r="N1499" s="21" t="e">
        <f ca="1">IF(AND(M1499&lt;&gt; "", COUNTIF(SAP!#REF!,M1499)&gt;0),"Matched", "")</f>
        <v>#REF!</v>
      </c>
      <c r="O1499" s="21" t="str">
        <f t="shared" si="77"/>
        <v/>
      </c>
      <c r="P1499" s="21" t="e">
        <f ca="1">IF(AND(O1499&lt;&gt; "", COUNTIF(SAP!#REF!,O1499)&gt;0),"Matched", "")</f>
        <v>#REF!</v>
      </c>
      <c r="Q1499" s="21" t="str">
        <f ca="1">IF(OR(D1499="AC",D1499="TR"),"Logic4"&amp;"_"&amp;TEXT(C1499,"dd.mm.yyyy") &amp;"_"&amp; 970325.83,"")</f>
        <v>Logic4_10.04.2020_970325.83</v>
      </c>
      <c r="R1499" s="21" t="e">
        <f ca="1">IF(AND(Q1499&lt;&gt; "", COUNTIF(SAP!#REF!,Q1499)&gt;0),"Matched", "")</f>
        <v>#REF!</v>
      </c>
    </row>
    <row r="1500" spans="1:18" hidden="1">
      <c r="A1500" s="21">
        <v>11563327</v>
      </c>
      <c r="B1500" s="22">
        <v>43931</v>
      </c>
      <c r="C1500" s="22">
        <v>43931</v>
      </c>
      <c r="D1500" s="21" t="s">
        <v>10</v>
      </c>
      <c r="E1500" s="23">
        <v>0</v>
      </c>
      <c r="F1500" s="23">
        <v>0</v>
      </c>
      <c r="G1500" s="23">
        <v>850</v>
      </c>
      <c r="H1500" s="23">
        <v>8539.2999999999993</v>
      </c>
      <c r="I1500" s="21" t="s">
        <v>11</v>
      </c>
      <c r="J1500" s="21" t="s">
        <v>12</v>
      </c>
      <c r="K1500" s="21" t="str">
        <f t="shared" si="75"/>
        <v/>
      </c>
      <c r="L1500" s="21" t="e">
        <f ca="1">IF(AND(K1500&lt;&gt; "", COUNTIF(SAP!#REF!,K1500)&gt;0),"Matched", "")</f>
        <v>#REF!</v>
      </c>
      <c r="M1500" s="21" t="str">
        <f t="shared" si="76"/>
        <v/>
      </c>
      <c r="N1500" s="21" t="e">
        <f ca="1">IF(AND(M1500&lt;&gt; "", COUNTIF(SAP!#REF!,M1500)&gt;0),"Matched", "")</f>
        <v>#REF!</v>
      </c>
      <c r="O1500" s="21" t="str">
        <f t="shared" si="77"/>
        <v/>
      </c>
      <c r="P1500" s="21" t="e">
        <f ca="1">IF(AND(O1500&lt;&gt; "", COUNTIF(SAP!#REF!,O1500)&gt;0),"Matched", "")</f>
        <v>#REF!</v>
      </c>
      <c r="Q1500" s="21" t="str">
        <f ca="1">IF(OR(D1500="AC",D1500="TR"),"Logic4"&amp;"_"&amp;TEXT(C1500,"dd.mm.yyyy") &amp;"_"&amp; 970325.83,"")</f>
        <v>Logic4_10.04.2020_970325.83</v>
      </c>
      <c r="R1500" s="21" t="e">
        <f ca="1">IF(AND(Q1500&lt;&gt; "", COUNTIF(SAP!#REF!,Q1500)&gt;0),"Matched", "")</f>
        <v>#REF!</v>
      </c>
    </row>
    <row r="1501" spans="1:18" hidden="1">
      <c r="A1501" s="21">
        <v>11563327</v>
      </c>
      <c r="B1501" s="22">
        <v>43931</v>
      </c>
      <c r="C1501" s="22">
        <v>43931</v>
      </c>
      <c r="D1501" s="21" t="s">
        <v>10</v>
      </c>
      <c r="E1501" s="23">
        <v>0</v>
      </c>
      <c r="F1501" s="23">
        <v>0</v>
      </c>
      <c r="G1501" s="23">
        <v>910</v>
      </c>
      <c r="H1501" s="23">
        <v>9449.2999999999993</v>
      </c>
      <c r="I1501" s="21" t="s">
        <v>11</v>
      </c>
      <c r="J1501" s="21" t="s">
        <v>12</v>
      </c>
      <c r="K1501" s="21" t="str">
        <f t="shared" si="75"/>
        <v/>
      </c>
      <c r="L1501" s="21" t="e">
        <f ca="1">IF(AND(K1501&lt;&gt; "", COUNTIF(SAP!#REF!,K1501)&gt;0),"Matched", "")</f>
        <v>#REF!</v>
      </c>
      <c r="M1501" s="21" t="str">
        <f t="shared" si="76"/>
        <v/>
      </c>
      <c r="N1501" s="21" t="e">
        <f ca="1">IF(AND(M1501&lt;&gt; "", COUNTIF(SAP!#REF!,M1501)&gt;0),"Matched", "")</f>
        <v>#REF!</v>
      </c>
      <c r="O1501" s="21" t="str">
        <f t="shared" si="77"/>
        <v/>
      </c>
      <c r="P1501" s="21" t="e">
        <f ca="1">IF(AND(O1501&lt;&gt; "", COUNTIF(SAP!#REF!,O1501)&gt;0),"Matched", "")</f>
        <v>#REF!</v>
      </c>
      <c r="Q1501" s="21" t="str">
        <f ca="1">IF(OR(D1501="AC",D1501="TR"),"Logic4"&amp;"_"&amp;TEXT(C1501,"dd.mm.yyyy") &amp;"_"&amp; 970325.83,"")</f>
        <v>Logic4_10.04.2020_970325.83</v>
      </c>
      <c r="R1501" s="21" t="e">
        <f ca="1">IF(AND(Q1501&lt;&gt; "", COUNTIF(SAP!#REF!,Q1501)&gt;0),"Matched", "")</f>
        <v>#REF!</v>
      </c>
    </row>
    <row r="1502" spans="1:18" hidden="1">
      <c r="A1502" s="21">
        <v>11563327</v>
      </c>
      <c r="B1502" s="22">
        <v>43931</v>
      </c>
      <c r="C1502" s="22">
        <v>43931</v>
      </c>
      <c r="D1502" s="21" t="s">
        <v>10</v>
      </c>
      <c r="E1502" s="23">
        <v>0</v>
      </c>
      <c r="F1502" s="23">
        <v>0</v>
      </c>
      <c r="G1502" s="23">
        <v>935.8</v>
      </c>
      <c r="H1502" s="23">
        <v>10385.1</v>
      </c>
      <c r="I1502" s="21" t="s">
        <v>11</v>
      </c>
      <c r="J1502" s="21" t="s">
        <v>12</v>
      </c>
      <c r="K1502" s="21" t="str">
        <f t="shared" si="75"/>
        <v/>
      </c>
      <c r="L1502" s="21" t="e">
        <f ca="1">IF(AND(K1502&lt;&gt; "", COUNTIF(SAP!#REF!,K1502)&gt;0),"Matched", "")</f>
        <v>#REF!</v>
      </c>
      <c r="M1502" s="21" t="str">
        <f t="shared" si="76"/>
        <v/>
      </c>
      <c r="N1502" s="21" t="e">
        <f ca="1">IF(AND(M1502&lt;&gt; "", COUNTIF(SAP!#REF!,M1502)&gt;0),"Matched", "")</f>
        <v>#REF!</v>
      </c>
      <c r="O1502" s="21" t="str">
        <f t="shared" si="77"/>
        <v/>
      </c>
      <c r="P1502" s="21" t="e">
        <f ca="1">IF(AND(O1502&lt;&gt; "", COUNTIF(SAP!#REF!,O1502)&gt;0),"Matched", "")</f>
        <v>#REF!</v>
      </c>
      <c r="Q1502" s="21" t="str">
        <f ca="1">IF(OR(D1502="AC",D1502="TR"),"Logic4"&amp;"_"&amp;TEXT(C1502,"dd.mm.yyyy") &amp;"_"&amp; 970325.83,"")</f>
        <v>Logic4_10.04.2020_970325.83</v>
      </c>
      <c r="R1502" s="21" t="e">
        <f ca="1">IF(AND(Q1502&lt;&gt; "", COUNTIF(SAP!#REF!,Q1502)&gt;0),"Matched", "")</f>
        <v>#REF!</v>
      </c>
    </row>
    <row r="1503" spans="1:18" hidden="1">
      <c r="A1503" s="21">
        <v>11563327</v>
      </c>
      <c r="B1503" s="22">
        <v>43931</v>
      </c>
      <c r="C1503" s="22">
        <v>43931</v>
      </c>
      <c r="D1503" s="21" t="s">
        <v>10</v>
      </c>
      <c r="E1503" s="23">
        <v>0</v>
      </c>
      <c r="F1503" s="23">
        <v>0</v>
      </c>
      <c r="G1503" s="23">
        <v>1000</v>
      </c>
      <c r="H1503" s="23">
        <v>11385.1</v>
      </c>
      <c r="I1503" s="21" t="s">
        <v>11</v>
      </c>
      <c r="J1503" s="21" t="s">
        <v>12</v>
      </c>
      <c r="K1503" s="21" t="str">
        <f t="shared" si="75"/>
        <v/>
      </c>
      <c r="L1503" s="21" t="e">
        <f ca="1">IF(AND(K1503&lt;&gt; "", COUNTIF(SAP!#REF!,K1503)&gt;0),"Matched", "")</f>
        <v>#REF!</v>
      </c>
      <c r="M1503" s="21" t="str">
        <f t="shared" si="76"/>
        <v/>
      </c>
      <c r="N1503" s="21" t="e">
        <f ca="1">IF(AND(M1503&lt;&gt; "", COUNTIF(SAP!#REF!,M1503)&gt;0),"Matched", "")</f>
        <v>#REF!</v>
      </c>
      <c r="O1503" s="21" t="str">
        <f t="shared" si="77"/>
        <v/>
      </c>
      <c r="P1503" s="21" t="e">
        <f ca="1">IF(AND(O1503&lt;&gt; "", COUNTIF(SAP!#REF!,O1503)&gt;0),"Matched", "")</f>
        <v>#REF!</v>
      </c>
      <c r="Q1503" s="21" t="str">
        <f ca="1">IF(OR(D1503="AC",D1503="TR"),"Logic4"&amp;"_"&amp;TEXT(C1503,"dd.mm.yyyy") &amp;"_"&amp; 970325.83,"")</f>
        <v>Logic4_10.04.2020_970325.83</v>
      </c>
      <c r="R1503" s="21" t="e">
        <f ca="1">IF(AND(Q1503&lt;&gt; "", COUNTIF(SAP!#REF!,Q1503)&gt;0),"Matched", "")</f>
        <v>#REF!</v>
      </c>
    </row>
    <row r="1504" spans="1:18" hidden="1">
      <c r="A1504" s="21">
        <v>11563327</v>
      </c>
      <c r="B1504" s="22">
        <v>43931</v>
      </c>
      <c r="C1504" s="22">
        <v>43931</v>
      </c>
      <c r="D1504" s="21" t="s">
        <v>10</v>
      </c>
      <c r="E1504" s="23">
        <v>0</v>
      </c>
      <c r="F1504" s="23">
        <v>0</v>
      </c>
      <c r="G1504" s="23">
        <v>1023</v>
      </c>
      <c r="H1504" s="23">
        <v>12408.1</v>
      </c>
      <c r="I1504" s="21" t="s">
        <v>11</v>
      </c>
      <c r="J1504" s="21" t="s">
        <v>12</v>
      </c>
      <c r="K1504" s="21" t="str">
        <f t="shared" si="75"/>
        <v/>
      </c>
      <c r="L1504" s="21" t="e">
        <f ca="1">IF(AND(K1504&lt;&gt; "", COUNTIF(SAP!#REF!,K1504)&gt;0),"Matched", "")</f>
        <v>#REF!</v>
      </c>
      <c r="M1504" s="21" t="str">
        <f t="shared" si="76"/>
        <v/>
      </c>
      <c r="N1504" s="21" t="e">
        <f ca="1">IF(AND(M1504&lt;&gt; "", COUNTIF(SAP!#REF!,M1504)&gt;0),"Matched", "")</f>
        <v>#REF!</v>
      </c>
      <c r="O1504" s="21" t="str">
        <f t="shared" si="77"/>
        <v/>
      </c>
      <c r="P1504" s="21" t="e">
        <f ca="1">IF(AND(O1504&lt;&gt; "", COUNTIF(SAP!#REF!,O1504)&gt;0),"Matched", "")</f>
        <v>#REF!</v>
      </c>
      <c r="Q1504" s="21" t="str">
        <f ca="1">IF(OR(D1504="AC",D1504="TR"),"Logic4"&amp;"_"&amp;TEXT(C1504,"dd.mm.yyyy") &amp;"_"&amp; 970325.83,"")</f>
        <v>Logic4_10.04.2020_970325.83</v>
      </c>
      <c r="R1504" s="21" t="e">
        <f ca="1">IF(AND(Q1504&lt;&gt; "", COUNTIF(SAP!#REF!,Q1504)&gt;0),"Matched", "")</f>
        <v>#REF!</v>
      </c>
    </row>
    <row r="1505" spans="1:18" hidden="1">
      <c r="A1505" s="21">
        <v>11563327</v>
      </c>
      <c r="B1505" s="22">
        <v>43931</v>
      </c>
      <c r="C1505" s="22">
        <v>43931</v>
      </c>
      <c r="D1505" s="21" t="s">
        <v>10</v>
      </c>
      <c r="E1505" s="23">
        <v>0</v>
      </c>
      <c r="F1505" s="23">
        <v>0</v>
      </c>
      <c r="G1505" s="23">
        <v>1140</v>
      </c>
      <c r="H1505" s="23">
        <v>13548.1</v>
      </c>
      <c r="I1505" s="21" t="s">
        <v>11</v>
      </c>
      <c r="J1505" s="21" t="s">
        <v>12</v>
      </c>
      <c r="K1505" s="21" t="str">
        <f t="shared" si="75"/>
        <v/>
      </c>
      <c r="L1505" s="21" t="e">
        <f ca="1">IF(AND(K1505&lt;&gt; "", COUNTIF(SAP!#REF!,K1505)&gt;0),"Matched", "")</f>
        <v>#REF!</v>
      </c>
      <c r="M1505" s="21" t="str">
        <f t="shared" si="76"/>
        <v/>
      </c>
      <c r="N1505" s="21" t="e">
        <f ca="1">IF(AND(M1505&lt;&gt; "", COUNTIF(SAP!#REF!,M1505)&gt;0),"Matched", "")</f>
        <v>#REF!</v>
      </c>
      <c r="O1505" s="21" t="str">
        <f t="shared" si="77"/>
        <v/>
      </c>
      <c r="P1505" s="21" t="e">
        <f ca="1">IF(AND(O1505&lt;&gt; "", COUNTIF(SAP!#REF!,O1505)&gt;0),"Matched", "")</f>
        <v>#REF!</v>
      </c>
      <c r="Q1505" s="21" t="str">
        <f ca="1">IF(OR(D1505="AC",D1505="TR"),"Logic4"&amp;"_"&amp;TEXT(C1505,"dd.mm.yyyy") &amp;"_"&amp; 970325.83,"")</f>
        <v>Logic4_10.04.2020_970325.83</v>
      </c>
      <c r="R1505" s="21" t="e">
        <f ca="1">IF(AND(Q1505&lt;&gt; "", COUNTIF(SAP!#REF!,Q1505)&gt;0),"Matched", "")</f>
        <v>#REF!</v>
      </c>
    </row>
    <row r="1506" spans="1:18" hidden="1">
      <c r="A1506" s="21">
        <v>11563327</v>
      </c>
      <c r="B1506" s="22">
        <v>43931</v>
      </c>
      <c r="C1506" s="22">
        <v>43931</v>
      </c>
      <c r="D1506" s="21" t="s">
        <v>10</v>
      </c>
      <c r="E1506" s="23">
        <v>0</v>
      </c>
      <c r="F1506" s="23">
        <v>0</v>
      </c>
      <c r="G1506" s="23">
        <v>1280</v>
      </c>
      <c r="H1506" s="23">
        <v>14828.1</v>
      </c>
      <c r="I1506" s="21" t="s">
        <v>11</v>
      </c>
      <c r="J1506" s="21" t="s">
        <v>12</v>
      </c>
      <c r="K1506" s="21" t="str">
        <f t="shared" si="75"/>
        <v/>
      </c>
      <c r="L1506" s="21" t="e">
        <f ca="1">IF(AND(K1506&lt;&gt; "", COUNTIF(SAP!#REF!,K1506)&gt;0),"Matched", "")</f>
        <v>#REF!</v>
      </c>
      <c r="M1506" s="21" t="str">
        <f t="shared" si="76"/>
        <v/>
      </c>
      <c r="N1506" s="21" t="e">
        <f ca="1">IF(AND(M1506&lt;&gt; "", COUNTIF(SAP!#REF!,M1506)&gt;0),"Matched", "")</f>
        <v>#REF!</v>
      </c>
      <c r="O1506" s="21" t="str">
        <f t="shared" si="77"/>
        <v/>
      </c>
      <c r="P1506" s="21" t="e">
        <f ca="1">IF(AND(O1506&lt;&gt; "", COUNTIF(SAP!#REF!,O1506)&gt;0),"Matched", "")</f>
        <v>#REF!</v>
      </c>
      <c r="Q1506" s="21" t="str">
        <f ca="1">IF(OR(D1506="AC",D1506="TR"),"Logic4"&amp;"_"&amp;TEXT(C1506,"dd.mm.yyyy") &amp;"_"&amp; 970325.83,"")</f>
        <v>Logic4_10.04.2020_970325.83</v>
      </c>
      <c r="R1506" s="21" t="e">
        <f ca="1">IF(AND(Q1506&lt;&gt; "", COUNTIF(SAP!#REF!,Q1506)&gt;0),"Matched", "")</f>
        <v>#REF!</v>
      </c>
    </row>
    <row r="1507" spans="1:18" hidden="1">
      <c r="A1507" s="21">
        <v>11563327</v>
      </c>
      <c r="B1507" s="22">
        <v>43931</v>
      </c>
      <c r="C1507" s="22">
        <v>43931</v>
      </c>
      <c r="D1507" s="21" t="s">
        <v>10</v>
      </c>
      <c r="E1507" s="23">
        <v>0</v>
      </c>
      <c r="F1507" s="23">
        <v>0</v>
      </c>
      <c r="G1507" s="23">
        <v>1477</v>
      </c>
      <c r="H1507" s="23">
        <v>16305.1</v>
      </c>
      <c r="I1507" s="21" t="s">
        <v>11</v>
      </c>
      <c r="J1507" s="21" t="s">
        <v>12</v>
      </c>
      <c r="K1507" s="21" t="str">
        <f t="shared" si="75"/>
        <v/>
      </c>
      <c r="L1507" s="21" t="e">
        <f ca="1">IF(AND(K1507&lt;&gt; "", COUNTIF(SAP!#REF!,K1507)&gt;0),"Matched", "")</f>
        <v>#REF!</v>
      </c>
      <c r="M1507" s="21" t="str">
        <f t="shared" si="76"/>
        <v/>
      </c>
      <c r="N1507" s="21" t="e">
        <f ca="1">IF(AND(M1507&lt;&gt; "", COUNTIF(SAP!#REF!,M1507)&gt;0),"Matched", "")</f>
        <v>#REF!</v>
      </c>
      <c r="O1507" s="21" t="str">
        <f t="shared" si="77"/>
        <v/>
      </c>
      <c r="P1507" s="21" t="e">
        <f ca="1">IF(AND(O1507&lt;&gt; "", COUNTIF(SAP!#REF!,O1507)&gt;0),"Matched", "")</f>
        <v>#REF!</v>
      </c>
      <c r="Q1507" s="21" t="str">
        <f ca="1">IF(OR(D1507="AC",D1507="TR"),"Logic4"&amp;"_"&amp;TEXT(C1507,"dd.mm.yyyy") &amp;"_"&amp; 970325.83,"")</f>
        <v>Logic4_10.04.2020_970325.83</v>
      </c>
      <c r="R1507" s="21" t="e">
        <f ca="1">IF(AND(Q1507&lt;&gt; "", COUNTIF(SAP!#REF!,Q1507)&gt;0),"Matched", "")</f>
        <v>#REF!</v>
      </c>
    </row>
    <row r="1508" spans="1:18" hidden="1">
      <c r="A1508" s="21">
        <v>11563327</v>
      </c>
      <c r="B1508" s="22">
        <v>43931</v>
      </c>
      <c r="C1508" s="22">
        <v>43931</v>
      </c>
      <c r="D1508" s="21" t="s">
        <v>10</v>
      </c>
      <c r="E1508" s="23">
        <v>0</v>
      </c>
      <c r="F1508" s="23">
        <v>0</v>
      </c>
      <c r="G1508" s="23">
        <v>1613</v>
      </c>
      <c r="H1508" s="23">
        <v>17918.099999999999</v>
      </c>
      <c r="I1508" s="21" t="s">
        <v>11</v>
      </c>
      <c r="J1508" s="21" t="s">
        <v>12</v>
      </c>
      <c r="K1508" s="21" t="str">
        <f t="shared" si="75"/>
        <v/>
      </c>
      <c r="L1508" s="21" t="e">
        <f ca="1">IF(AND(K1508&lt;&gt; "", COUNTIF(SAP!#REF!,K1508)&gt;0),"Matched", "")</f>
        <v>#REF!</v>
      </c>
      <c r="M1508" s="21" t="str">
        <f t="shared" si="76"/>
        <v/>
      </c>
      <c r="N1508" s="21" t="e">
        <f ca="1">IF(AND(M1508&lt;&gt; "", COUNTIF(SAP!#REF!,M1508)&gt;0),"Matched", "")</f>
        <v>#REF!</v>
      </c>
      <c r="O1508" s="21" t="str">
        <f t="shared" si="77"/>
        <v/>
      </c>
      <c r="P1508" s="21" t="e">
        <f ca="1">IF(AND(O1508&lt;&gt; "", COUNTIF(SAP!#REF!,O1508)&gt;0),"Matched", "")</f>
        <v>#REF!</v>
      </c>
      <c r="Q1508" s="21" t="str">
        <f ca="1">IF(OR(D1508="AC",D1508="TR"),"Logic4"&amp;"_"&amp;TEXT(C1508,"dd.mm.yyyy") &amp;"_"&amp; 970325.83,"")</f>
        <v>Logic4_10.04.2020_970325.83</v>
      </c>
      <c r="R1508" s="21" t="e">
        <f ca="1">IF(AND(Q1508&lt;&gt; "", COUNTIF(SAP!#REF!,Q1508)&gt;0),"Matched", "")</f>
        <v>#REF!</v>
      </c>
    </row>
    <row r="1509" spans="1:18" hidden="1">
      <c r="A1509" s="21">
        <v>11563327</v>
      </c>
      <c r="B1509" s="22">
        <v>43931</v>
      </c>
      <c r="C1509" s="22">
        <v>43931</v>
      </c>
      <c r="D1509" s="21" t="s">
        <v>10</v>
      </c>
      <c r="E1509" s="23">
        <v>0</v>
      </c>
      <c r="F1509" s="23">
        <v>0</v>
      </c>
      <c r="G1509" s="23">
        <v>1690</v>
      </c>
      <c r="H1509" s="23">
        <v>19608.099999999999</v>
      </c>
      <c r="I1509" s="21" t="s">
        <v>11</v>
      </c>
      <c r="J1509" s="21" t="s">
        <v>12</v>
      </c>
      <c r="K1509" s="21" t="str">
        <f t="shared" si="75"/>
        <v/>
      </c>
      <c r="L1509" s="21" t="e">
        <f ca="1">IF(AND(K1509&lt;&gt; "", COUNTIF(SAP!#REF!,K1509)&gt;0),"Matched", "")</f>
        <v>#REF!</v>
      </c>
      <c r="M1509" s="21" t="str">
        <f t="shared" si="76"/>
        <v/>
      </c>
      <c r="N1509" s="21" t="e">
        <f ca="1">IF(AND(M1509&lt;&gt; "", COUNTIF(SAP!#REF!,M1509)&gt;0),"Matched", "")</f>
        <v>#REF!</v>
      </c>
      <c r="O1509" s="21" t="str">
        <f t="shared" si="77"/>
        <v/>
      </c>
      <c r="P1509" s="21" t="e">
        <f ca="1">IF(AND(O1509&lt;&gt; "", COUNTIF(SAP!#REF!,O1509)&gt;0),"Matched", "")</f>
        <v>#REF!</v>
      </c>
      <c r="Q1509" s="21" t="str">
        <f ca="1">IF(OR(D1509="AC",D1509="TR"),"Logic4"&amp;"_"&amp;TEXT(C1509,"dd.mm.yyyy") &amp;"_"&amp; 970325.83,"")</f>
        <v>Logic4_10.04.2020_970325.83</v>
      </c>
      <c r="R1509" s="21" t="e">
        <f ca="1">IF(AND(Q1509&lt;&gt; "", COUNTIF(SAP!#REF!,Q1509)&gt;0),"Matched", "")</f>
        <v>#REF!</v>
      </c>
    </row>
    <row r="1510" spans="1:18" hidden="1">
      <c r="A1510" s="21">
        <v>11563327</v>
      </c>
      <c r="B1510" s="22">
        <v>43931</v>
      </c>
      <c r="C1510" s="22">
        <v>43931</v>
      </c>
      <c r="D1510" s="21" t="s">
        <v>10</v>
      </c>
      <c r="E1510" s="23">
        <v>0</v>
      </c>
      <c r="F1510" s="23">
        <v>0</v>
      </c>
      <c r="G1510" s="23">
        <v>1690</v>
      </c>
      <c r="H1510" s="23">
        <v>21298.1</v>
      </c>
      <c r="I1510" s="21" t="s">
        <v>11</v>
      </c>
      <c r="J1510" s="21" t="s">
        <v>12</v>
      </c>
      <c r="K1510" s="21" t="str">
        <f t="shared" si="75"/>
        <v/>
      </c>
      <c r="L1510" s="21" t="e">
        <f ca="1">IF(AND(K1510&lt;&gt; "", COUNTIF(SAP!#REF!,K1510)&gt;0),"Matched", "")</f>
        <v>#REF!</v>
      </c>
      <c r="M1510" s="21" t="str">
        <f t="shared" si="76"/>
        <v/>
      </c>
      <c r="N1510" s="21" t="e">
        <f ca="1">IF(AND(M1510&lt;&gt; "", COUNTIF(SAP!#REF!,M1510)&gt;0),"Matched", "")</f>
        <v>#REF!</v>
      </c>
      <c r="O1510" s="21" t="str">
        <f t="shared" si="77"/>
        <v/>
      </c>
      <c r="P1510" s="21" t="e">
        <f ca="1">IF(AND(O1510&lt;&gt; "", COUNTIF(SAP!#REF!,O1510)&gt;0),"Matched", "")</f>
        <v>#REF!</v>
      </c>
      <c r="Q1510" s="21" t="str">
        <f ca="1">IF(OR(D1510="AC",D1510="TR"),"Logic4"&amp;"_"&amp;TEXT(C1510,"dd.mm.yyyy") &amp;"_"&amp; 970325.83,"")</f>
        <v>Logic4_10.04.2020_970325.83</v>
      </c>
      <c r="R1510" s="21" t="e">
        <f ca="1">IF(AND(Q1510&lt;&gt; "", COUNTIF(SAP!#REF!,Q1510)&gt;0),"Matched", "")</f>
        <v>#REF!</v>
      </c>
    </row>
    <row r="1511" spans="1:18" hidden="1">
      <c r="A1511" s="21">
        <v>11563327</v>
      </c>
      <c r="B1511" s="22">
        <v>43931</v>
      </c>
      <c r="C1511" s="22">
        <v>43931</v>
      </c>
      <c r="D1511" s="21" t="s">
        <v>10</v>
      </c>
      <c r="E1511" s="23">
        <v>0</v>
      </c>
      <c r="F1511" s="23">
        <v>0</v>
      </c>
      <c r="G1511" s="23">
        <v>1695.03</v>
      </c>
      <c r="H1511" s="23">
        <v>22993.13</v>
      </c>
      <c r="I1511" s="21" t="s">
        <v>11</v>
      </c>
      <c r="J1511" s="21" t="s">
        <v>12</v>
      </c>
      <c r="K1511" s="21" t="str">
        <f t="shared" si="75"/>
        <v/>
      </c>
      <c r="L1511" s="21" t="e">
        <f ca="1">IF(AND(K1511&lt;&gt; "", COUNTIF(SAP!#REF!,K1511)&gt;0),"Matched", "")</f>
        <v>#REF!</v>
      </c>
      <c r="M1511" s="21" t="str">
        <f t="shared" si="76"/>
        <v/>
      </c>
      <c r="N1511" s="21" t="e">
        <f ca="1">IF(AND(M1511&lt;&gt; "", COUNTIF(SAP!#REF!,M1511)&gt;0),"Matched", "")</f>
        <v>#REF!</v>
      </c>
      <c r="O1511" s="21" t="str">
        <f t="shared" si="77"/>
        <v/>
      </c>
      <c r="P1511" s="21" t="e">
        <f ca="1">IF(AND(O1511&lt;&gt; "", COUNTIF(SAP!#REF!,O1511)&gt;0),"Matched", "")</f>
        <v>#REF!</v>
      </c>
      <c r="Q1511" s="21" t="str">
        <f ca="1">IF(OR(D1511="AC",D1511="TR"),"Logic4"&amp;"_"&amp;TEXT(C1511,"dd.mm.yyyy") &amp;"_"&amp; 970325.83,"")</f>
        <v>Logic4_10.04.2020_970325.83</v>
      </c>
      <c r="R1511" s="21" t="e">
        <f ca="1">IF(AND(Q1511&lt;&gt; "", COUNTIF(SAP!#REF!,Q1511)&gt;0),"Matched", "")</f>
        <v>#REF!</v>
      </c>
    </row>
    <row r="1512" spans="1:18" hidden="1">
      <c r="A1512" s="21">
        <v>11563327</v>
      </c>
      <c r="B1512" s="22">
        <v>43931</v>
      </c>
      <c r="C1512" s="22">
        <v>43931</v>
      </c>
      <c r="D1512" s="21" t="s">
        <v>10</v>
      </c>
      <c r="E1512" s="23">
        <v>0</v>
      </c>
      <c r="F1512" s="23">
        <v>0</v>
      </c>
      <c r="G1512" s="23">
        <v>1697.03</v>
      </c>
      <c r="H1512" s="23">
        <v>24690.16</v>
      </c>
      <c r="I1512" s="21" t="s">
        <v>11</v>
      </c>
      <c r="J1512" s="21" t="s">
        <v>12</v>
      </c>
      <c r="K1512" s="21" t="str">
        <f t="shared" si="75"/>
        <v/>
      </c>
      <c r="L1512" s="21" t="e">
        <f ca="1">IF(AND(K1512&lt;&gt; "", COUNTIF(SAP!#REF!,K1512)&gt;0),"Matched", "")</f>
        <v>#REF!</v>
      </c>
      <c r="M1512" s="21" t="str">
        <f t="shared" si="76"/>
        <v/>
      </c>
      <c r="N1512" s="21" t="e">
        <f ca="1">IF(AND(M1512&lt;&gt; "", COUNTIF(SAP!#REF!,M1512)&gt;0),"Matched", "")</f>
        <v>#REF!</v>
      </c>
      <c r="O1512" s="21" t="str">
        <f t="shared" si="77"/>
        <v/>
      </c>
      <c r="P1512" s="21" t="e">
        <f ca="1">IF(AND(O1512&lt;&gt; "", COUNTIF(SAP!#REF!,O1512)&gt;0),"Matched", "")</f>
        <v>#REF!</v>
      </c>
      <c r="Q1512" s="21" t="str">
        <f ca="1">IF(OR(D1512="AC",D1512="TR"),"Logic4"&amp;"_"&amp;TEXT(C1512,"dd.mm.yyyy") &amp;"_"&amp; 970325.83,"")</f>
        <v>Logic4_10.04.2020_970325.83</v>
      </c>
      <c r="R1512" s="21" t="e">
        <f ca="1">IF(AND(Q1512&lt;&gt; "", COUNTIF(SAP!#REF!,Q1512)&gt;0),"Matched", "")</f>
        <v>#REF!</v>
      </c>
    </row>
    <row r="1513" spans="1:18" hidden="1">
      <c r="A1513" s="21">
        <v>11563327</v>
      </c>
      <c r="B1513" s="22">
        <v>43931</v>
      </c>
      <c r="C1513" s="22">
        <v>43931</v>
      </c>
      <c r="D1513" s="21" t="s">
        <v>10</v>
      </c>
      <c r="E1513" s="23">
        <v>0</v>
      </c>
      <c r="F1513" s="23">
        <v>0</v>
      </c>
      <c r="G1513" s="23">
        <v>1743.6</v>
      </c>
      <c r="H1513" s="23">
        <v>26433.759999999998</v>
      </c>
      <c r="I1513" s="21" t="s">
        <v>11</v>
      </c>
      <c r="J1513" s="21" t="s">
        <v>12</v>
      </c>
      <c r="K1513" s="21" t="str">
        <f t="shared" si="75"/>
        <v/>
      </c>
      <c r="L1513" s="21" t="e">
        <f ca="1">IF(AND(K1513&lt;&gt; "", COUNTIF(SAP!#REF!,K1513)&gt;0),"Matched", "")</f>
        <v>#REF!</v>
      </c>
      <c r="M1513" s="21" t="str">
        <f t="shared" si="76"/>
        <v/>
      </c>
      <c r="N1513" s="21" t="e">
        <f ca="1">IF(AND(M1513&lt;&gt; "", COUNTIF(SAP!#REF!,M1513)&gt;0),"Matched", "")</f>
        <v>#REF!</v>
      </c>
      <c r="O1513" s="21" t="str">
        <f t="shared" si="77"/>
        <v/>
      </c>
      <c r="P1513" s="21" t="e">
        <f ca="1">IF(AND(O1513&lt;&gt; "", COUNTIF(SAP!#REF!,O1513)&gt;0),"Matched", "")</f>
        <v>#REF!</v>
      </c>
      <c r="Q1513" s="21" t="str">
        <f ca="1">IF(OR(D1513="AC",D1513="TR"),"Logic4"&amp;"_"&amp;TEXT(C1513,"dd.mm.yyyy") &amp;"_"&amp; 970325.83,"")</f>
        <v>Logic4_10.04.2020_970325.83</v>
      </c>
      <c r="R1513" s="21" t="e">
        <f ca="1">IF(AND(Q1513&lt;&gt; "", COUNTIF(SAP!#REF!,Q1513)&gt;0),"Matched", "")</f>
        <v>#REF!</v>
      </c>
    </row>
    <row r="1514" spans="1:18" hidden="1">
      <c r="A1514" s="21">
        <v>11563327</v>
      </c>
      <c r="B1514" s="22">
        <v>43931</v>
      </c>
      <c r="C1514" s="22">
        <v>43931</v>
      </c>
      <c r="D1514" s="21" t="s">
        <v>10</v>
      </c>
      <c r="E1514" s="23">
        <v>0</v>
      </c>
      <c r="F1514" s="23">
        <v>0</v>
      </c>
      <c r="G1514" s="23">
        <v>1757.5</v>
      </c>
      <c r="H1514" s="23">
        <v>28191.26</v>
      </c>
      <c r="I1514" s="21" t="s">
        <v>11</v>
      </c>
      <c r="J1514" s="21" t="s">
        <v>12</v>
      </c>
      <c r="K1514" s="21" t="str">
        <f t="shared" si="75"/>
        <v/>
      </c>
      <c r="L1514" s="21" t="e">
        <f ca="1">IF(AND(K1514&lt;&gt; "", COUNTIF(SAP!#REF!,K1514)&gt;0),"Matched", "")</f>
        <v>#REF!</v>
      </c>
      <c r="M1514" s="21" t="str">
        <f t="shared" si="76"/>
        <v/>
      </c>
      <c r="N1514" s="21" t="e">
        <f ca="1">IF(AND(M1514&lt;&gt; "", COUNTIF(SAP!#REF!,M1514)&gt;0),"Matched", "")</f>
        <v>#REF!</v>
      </c>
      <c r="O1514" s="21" t="str">
        <f t="shared" si="77"/>
        <v/>
      </c>
      <c r="P1514" s="21" t="e">
        <f ca="1">IF(AND(O1514&lt;&gt; "", COUNTIF(SAP!#REF!,O1514)&gt;0),"Matched", "")</f>
        <v>#REF!</v>
      </c>
      <c r="Q1514" s="21" t="str">
        <f ca="1">IF(OR(D1514="AC",D1514="TR"),"Logic4"&amp;"_"&amp;TEXT(C1514,"dd.mm.yyyy") &amp;"_"&amp; 970325.83,"")</f>
        <v>Logic4_10.04.2020_970325.83</v>
      </c>
      <c r="R1514" s="21" t="e">
        <f ca="1">IF(AND(Q1514&lt;&gt; "", COUNTIF(SAP!#REF!,Q1514)&gt;0),"Matched", "")</f>
        <v>#REF!</v>
      </c>
    </row>
    <row r="1515" spans="1:18" hidden="1">
      <c r="A1515" s="21">
        <v>11563327</v>
      </c>
      <c r="B1515" s="22">
        <v>43931</v>
      </c>
      <c r="C1515" s="22">
        <v>43931</v>
      </c>
      <c r="D1515" s="21" t="s">
        <v>10</v>
      </c>
      <c r="E1515" s="23">
        <v>0</v>
      </c>
      <c r="F1515" s="23">
        <v>0</v>
      </c>
      <c r="G1515" s="23">
        <v>1790</v>
      </c>
      <c r="H1515" s="23">
        <v>29981.26</v>
      </c>
      <c r="I1515" s="21" t="s">
        <v>11</v>
      </c>
      <c r="J1515" s="21" t="s">
        <v>12</v>
      </c>
      <c r="K1515" s="21" t="str">
        <f t="shared" si="75"/>
        <v/>
      </c>
      <c r="L1515" s="21" t="e">
        <f ca="1">IF(AND(K1515&lt;&gt; "", COUNTIF(SAP!#REF!,K1515)&gt;0),"Matched", "")</f>
        <v>#REF!</v>
      </c>
      <c r="M1515" s="21" t="str">
        <f t="shared" si="76"/>
        <v/>
      </c>
      <c r="N1515" s="21" t="e">
        <f ca="1">IF(AND(M1515&lt;&gt; "", COUNTIF(SAP!#REF!,M1515)&gt;0),"Matched", "")</f>
        <v>#REF!</v>
      </c>
      <c r="O1515" s="21" t="str">
        <f t="shared" si="77"/>
        <v/>
      </c>
      <c r="P1515" s="21" t="e">
        <f ca="1">IF(AND(O1515&lt;&gt; "", COUNTIF(SAP!#REF!,O1515)&gt;0),"Matched", "")</f>
        <v>#REF!</v>
      </c>
      <c r="Q1515" s="21" t="str">
        <f ca="1">IF(OR(D1515="AC",D1515="TR"),"Logic4"&amp;"_"&amp;TEXT(C1515,"dd.mm.yyyy") &amp;"_"&amp; 970325.83,"")</f>
        <v>Logic4_10.04.2020_970325.83</v>
      </c>
      <c r="R1515" s="21" t="e">
        <f ca="1">IF(AND(Q1515&lt;&gt; "", COUNTIF(SAP!#REF!,Q1515)&gt;0),"Matched", "")</f>
        <v>#REF!</v>
      </c>
    </row>
    <row r="1516" spans="1:18" hidden="1">
      <c r="A1516" s="21">
        <v>11563327</v>
      </c>
      <c r="B1516" s="22">
        <v>43931</v>
      </c>
      <c r="C1516" s="22">
        <v>43931</v>
      </c>
      <c r="D1516" s="21" t="s">
        <v>10</v>
      </c>
      <c r="E1516" s="23">
        <v>0</v>
      </c>
      <c r="F1516" s="23">
        <v>0</v>
      </c>
      <c r="G1516" s="23">
        <v>2000</v>
      </c>
      <c r="H1516" s="23">
        <v>31981.26</v>
      </c>
      <c r="I1516" s="21" t="s">
        <v>11</v>
      </c>
      <c r="J1516" s="21" t="s">
        <v>12</v>
      </c>
      <c r="K1516" s="21" t="str">
        <f t="shared" si="75"/>
        <v/>
      </c>
      <c r="L1516" s="21" t="e">
        <f ca="1">IF(AND(K1516&lt;&gt; "", COUNTIF(SAP!#REF!,K1516)&gt;0),"Matched", "")</f>
        <v>#REF!</v>
      </c>
      <c r="M1516" s="21" t="str">
        <f t="shared" si="76"/>
        <v/>
      </c>
      <c r="N1516" s="21" t="e">
        <f ca="1">IF(AND(M1516&lt;&gt; "", COUNTIF(SAP!#REF!,M1516)&gt;0),"Matched", "")</f>
        <v>#REF!</v>
      </c>
      <c r="O1516" s="21" t="str">
        <f t="shared" si="77"/>
        <v/>
      </c>
      <c r="P1516" s="21" t="e">
        <f ca="1">IF(AND(O1516&lt;&gt; "", COUNTIF(SAP!#REF!,O1516)&gt;0),"Matched", "")</f>
        <v>#REF!</v>
      </c>
      <c r="Q1516" s="21" t="str">
        <f ca="1">IF(OR(D1516="AC",D1516="TR"),"Logic4"&amp;"_"&amp;TEXT(C1516,"dd.mm.yyyy") &amp;"_"&amp; 970325.83,"")</f>
        <v>Logic4_10.04.2020_970325.83</v>
      </c>
      <c r="R1516" s="21" t="e">
        <f ca="1">IF(AND(Q1516&lt;&gt; "", COUNTIF(SAP!#REF!,Q1516)&gt;0),"Matched", "")</f>
        <v>#REF!</v>
      </c>
    </row>
    <row r="1517" spans="1:18" hidden="1">
      <c r="A1517" s="21">
        <v>11563327</v>
      </c>
      <c r="B1517" s="22">
        <v>43931</v>
      </c>
      <c r="C1517" s="22">
        <v>43931</v>
      </c>
      <c r="D1517" s="21" t="s">
        <v>10</v>
      </c>
      <c r="E1517" s="23">
        <v>0</v>
      </c>
      <c r="F1517" s="23">
        <v>0</v>
      </c>
      <c r="G1517" s="23">
        <v>2010</v>
      </c>
      <c r="H1517" s="23">
        <v>33991.26</v>
      </c>
      <c r="I1517" s="21" t="s">
        <v>11</v>
      </c>
      <c r="J1517" s="21" t="s">
        <v>12</v>
      </c>
      <c r="K1517" s="21" t="str">
        <f t="shared" si="75"/>
        <v/>
      </c>
      <c r="L1517" s="21" t="e">
        <f ca="1">IF(AND(K1517&lt;&gt; "", COUNTIF(SAP!#REF!,K1517)&gt;0),"Matched", "")</f>
        <v>#REF!</v>
      </c>
      <c r="M1517" s="21" t="str">
        <f t="shared" si="76"/>
        <v/>
      </c>
      <c r="N1517" s="21" t="e">
        <f ca="1">IF(AND(M1517&lt;&gt; "", COUNTIF(SAP!#REF!,M1517)&gt;0),"Matched", "")</f>
        <v>#REF!</v>
      </c>
      <c r="O1517" s="21" t="str">
        <f t="shared" si="77"/>
        <v/>
      </c>
      <c r="P1517" s="21" t="e">
        <f ca="1">IF(AND(O1517&lt;&gt; "", COUNTIF(SAP!#REF!,O1517)&gt;0),"Matched", "")</f>
        <v>#REF!</v>
      </c>
      <c r="Q1517" s="21" t="str">
        <f ca="1">IF(OR(D1517="AC",D1517="TR"),"Logic4"&amp;"_"&amp;TEXT(C1517,"dd.mm.yyyy") &amp;"_"&amp; 970325.83,"")</f>
        <v>Logic4_10.04.2020_970325.83</v>
      </c>
      <c r="R1517" s="21" t="e">
        <f ca="1">IF(AND(Q1517&lt;&gt; "", COUNTIF(SAP!#REF!,Q1517)&gt;0),"Matched", "")</f>
        <v>#REF!</v>
      </c>
    </row>
    <row r="1518" spans="1:18" hidden="1">
      <c r="A1518" s="21">
        <v>11563327</v>
      </c>
      <c r="B1518" s="22">
        <v>43931</v>
      </c>
      <c r="C1518" s="22">
        <v>43931</v>
      </c>
      <c r="D1518" s="21" t="s">
        <v>10</v>
      </c>
      <c r="E1518" s="23">
        <v>0</v>
      </c>
      <c r="F1518" s="23">
        <v>0</v>
      </c>
      <c r="G1518" s="23">
        <v>2160</v>
      </c>
      <c r="H1518" s="23">
        <v>36151.26</v>
      </c>
      <c r="I1518" s="21" t="s">
        <v>11</v>
      </c>
      <c r="J1518" s="21" t="s">
        <v>12</v>
      </c>
      <c r="K1518" s="21" t="str">
        <f t="shared" si="75"/>
        <v/>
      </c>
      <c r="L1518" s="21" t="e">
        <f ca="1">IF(AND(K1518&lt;&gt; "", COUNTIF(SAP!#REF!,K1518)&gt;0),"Matched", "")</f>
        <v>#REF!</v>
      </c>
      <c r="M1518" s="21" t="str">
        <f t="shared" si="76"/>
        <v/>
      </c>
      <c r="N1518" s="21" t="e">
        <f ca="1">IF(AND(M1518&lt;&gt; "", COUNTIF(SAP!#REF!,M1518)&gt;0),"Matched", "")</f>
        <v>#REF!</v>
      </c>
      <c r="O1518" s="21" t="str">
        <f t="shared" si="77"/>
        <v/>
      </c>
      <c r="P1518" s="21" t="e">
        <f ca="1">IF(AND(O1518&lt;&gt; "", COUNTIF(SAP!#REF!,O1518)&gt;0),"Matched", "")</f>
        <v>#REF!</v>
      </c>
      <c r="Q1518" s="21" t="str">
        <f ca="1">IF(OR(D1518="AC",D1518="TR"),"Logic4"&amp;"_"&amp;TEXT(C1518,"dd.mm.yyyy") &amp;"_"&amp; 970325.83,"")</f>
        <v>Logic4_10.04.2020_970325.83</v>
      </c>
      <c r="R1518" s="21" t="e">
        <f ca="1">IF(AND(Q1518&lt;&gt; "", COUNTIF(SAP!#REF!,Q1518)&gt;0),"Matched", "")</f>
        <v>#REF!</v>
      </c>
    </row>
    <row r="1519" spans="1:18" hidden="1">
      <c r="A1519" s="21">
        <v>11563327</v>
      </c>
      <c r="B1519" s="22">
        <v>43931</v>
      </c>
      <c r="C1519" s="22">
        <v>43931</v>
      </c>
      <c r="D1519" s="21" t="s">
        <v>10</v>
      </c>
      <c r="E1519" s="23">
        <v>0</v>
      </c>
      <c r="F1519" s="23">
        <v>0</v>
      </c>
      <c r="G1519" s="23">
        <v>2235</v>
      </c>
      <c r="H1519" s="23">
        <v>38386.26</v>
      </c>
      <c r="I1519" s="21" t="s">
        <v>11</v>
      </c>
      <c r="J1519" s="21" t="s">
        <v>12</v>
      </c>
      <c r="K1519" s="21" t="str">
        <f t="shared" si="75"/>
        <v/>
      </c>
      <c r="L1519" s="21" t="e">
        <f ca="1">IF(AND(K1519&lt;&gt; "", COUNTIF(SAP!#REF!,K1519)&gt;0),"Matched", "")</f>
        <v>#REF!</v>
      </c>
      <c r="M1519" s="21" t="str">
        <f t="shared" si="76"/>
        <v/>
      </c>
      <c r="N1519" s="21" t="e">
        <f ca="1">IF(AND(M1519&lt;&gt; "", COUNTIF(SAP!#REF!,M1519)&gt;0),"Matched", "")</f>
        <v>#REF!</v>
      </c>
      <c r="O1519" s="21" t="str">
        <f t="shared" si="77"/>
        <v/>
      </c>
      <c r="P1519" s="21" t="e">
        <f ca="1">IF(AND(O1519&lt;&gt; "", COUNTIF(SAP!#REF!,O1519)&gt;0),"Matched", "")</f>
        <v>#REF!</v>
      </c>
      <c r="Q1519" s="21" t="str">
        <f ca="1">IF(OR(D1519="AC",D1519="TR"),"Logic4"&amp;"_"&amp;TEXT(C1519,"dd.mm.yyyy") &amp;"_"&amp; 970325.83,"")</f>
        <v>Logic4_10.04.2020_970325.83</v>
      </c>
      <c r="R1519" s="21" t="e">
        <f ca="1">IF(AND(Q1519&lt;&gt; "", COUNTIF(SAP!#REF!,Q1519)&gt;0),"Matched", "")</f>
        <v>#REF!</v>
      </c>
    </row>
    <row r="1520" spans="1:18" hidden="1">
      <c r="A1520" s="21">
        <v>11563327</v>
      </c>
      <c r="B1520" s="22">
        <v>43931</v>
      </c>
      <c r="C1520" s="22">
        <v>43931</v>
      </c>
      <c r="D1520" s="21" t="s">
        <v>10</v>
      </c>
      <c r="E1520" s="23">
        <v>0</v>
      </c>
      <c r="F1520" s="23">
        <v>0</v>
      </c>
      <c r="G1520" s="23">
        <v>2380</v>
      </c>
      <c r="H1520" s="23">
        <v>40766.26</v>
      </c>
      <c r="I1520" s="21" t="s">
        <v>11</v>
      </c>
      <c r="J1520" s="21" t="s">
        <v>12</v>
      </c>
      <c r="K1520" s="21" t="str">
        <f t="shared" si="75"/>
        <v/>
      </c>
      <c r="L1520" s="21" t="e">
        <f ca="1">IF(AND(K1520&lt;&gt; "", COUNTIF(SAP!#REF!,K1520)&gt;0),"Matched", "")</f>
        <v>#REF!</v>
      </c>
      <c r="M1520" s="21" t="str">
        <f t="shared" si="76"/>
        <v/>
      </c>
      <c r="N1520" s="21" t="e">
        <f ca="1">IF(AND(M1520&lt;&gt; "", COUNTIF(SAP!#REF!,M1520)&gt;0),"Matched", "")</f>
        <v>#REF!</v>
      </c>
      <c r="O1520" s="21" t="str">
        <f t="shared" si="77"/>
        <v/>
      </c>
      <c r="P1520" s="21" t="e">
        <f ca="1">IF(AND(O1520&lt;&gt; "", COUNTIF(SAP!#REF!,O1520)&gt;0),"Matched", "")</f>
        <v>#REF!</v>
      </c>
      <c r="Q1520" s="21" t="str">
        <f ca="1">IF(OR(D1520="AC",D1520="TR"),"Logic4"&amp;"_"&amp;TEXT(C1520,"dd.mm.yyyy") &amp;"_"&amp; 970325.83,"")</f>
        <v>Logic4_10.04.2020_970325.83</v>
      </c>
      <c r="R1520" s="21" t="e">
        <f ca="1">IF(AND(Q1520&lt;&gt; "", COUNTIF(SAP!#REF!,Q1520)&gt;0),"Matched", "")</f>
        <v>#REF!</v>
      </c>
    </row>
    <row r="1521" spans="1:18" hidden="1">
      <c r="A1521" s="21">
        <v>11563327</v>
      </c>
      <c r="B1521" s="22">
        <v>43931</v>
      </c>
      <c r="C1521" s="22">
        <v>43931</v>
      </c>
      <c r="D1521" s="21" t="s">
        <v>10</v>
      </c>
      <c r="E1521" s="23">
        <v>0</v>
      </c>
      <c r="F1521" s="23">
        <v>0</v>
      </c>
      <c r="G1521" s="23">
        <v>2397.1999999999998</v>
      </c>
      <c r="H1521" s="23">
        <v>43163.46</v>
      </c>
      <c r="I1521" s="21" t="s">
        <v>11</v>
      </c>
      <c r="J1521" s="21" t="s">
        <v>12</v>
      </c>
      <c r="K1521" s="21" t="str">
        <f t="shared" si="75"/>
        <v/>
      </c>
      <c r="L1521" s="21" t="e">
        <f ca="1">IF(AND(K1521&lt;&gt; "", COUNTIF(SAP!#REF!,K1521)&gt;0),"Matched", "")</f>
        <v>#REF!</v>
      </c>
      <c r="M1521" s="21" t="str">
        <f t="shared" si="76"/>
        <v/>
      </c>
      <c r="N1521" s="21" t="e">
        <f ca="1">IF(AND(M1521&lt;&gt; "", COUNTIF(SAP!#REF!,M1521)&gt;0),"Matched", "")</f>
        <v>#REF!</v>
      </c>
      <c r="O1521" s="21" t="str">
        <f t="shared" si="77"/>
        <v/>
      </c>
      <c r="P1521" s="21" t="e">
        <f ca="1">IF(AND(O1521&lt;&gt; "", COUNTIF(SAP!#REF!,O1521)&gt;0),"Matched", "")</f>
        <v>#REF!</v>
      </c>
      <c r="Q1521" s="21" t="str">
        <f ca="1">IF(OR(D1521="AC",D1521="TR"),"Logic4"&amp;"_"&amp;TEXT(C1521,"dd.mm.yyyy") &amp;"_"&amp; 970325.83,"")</f>
        <v>Logic4_10.04.2020_970325.83</v>
      </c>
      <c r="R1521" s="21" t="e">
        <f ca="1">IF(AND(Q1521&lt;&gt; "", COUNTIF(SAP!#REF!,Q1521)&gt;0),"Matched", "")</f>
        <v>#REF!</v>
      </c>
    </row>
    <row r="1522" spans="1:18" hidden="1">
      <c r="A1522" s="21">
        <v>11563327</v>
      </c>
      <c r="B1522" s="22">
        <v>43931</v>
      </c>
      <c r="C1522" s="22">
        <v>43931</v>
      </c>
      <c r="D1522" s="21" t="s">
        <v>10</v>
      </c>
      <c r="E1522" s="23">
        <v>0</v>
      </c>
      <c r="F1522" s="23">
        <v>0</v>
      </c>
      <c r="G1522" s="23">
        <v>2410</v>
      </c>
      <c r="H1522" s="23">
        <v>45573.46</v>
      </c>
      <c r="I1522" s="21" t="s">
        <v>11</v>
      </c>
      <c r="J1522" s="21" t="s">
        <v>12</v>
      </c>
      <c r="K1522" s="21" t="str">
        <f t="shared" si="75"/>
        <v/>
      </c>
      <c r="L1522" s="21" t="e">
        <f ca="1">IF(AND(K1522&lt;&gt; "", COUNTIF(SAP!#REF!,K1522)&gt;0),"Matched", "")</f>
        <v>#REF!</v>
      </c>
      <c r="M1522" s="21" t="str">
        <f t="shared" si="76"/>
        <v/>
      </c>
      <c r="N1522" s="21" t="e">
        <f ca="1">IF(AND(M1522&lt;&gt; "", COUNTIF(SAP!#REF!,M1522)&gt;0),"Matched", "")</f>
        <v>#REF!</v>
      </c>
      <c r="O1522" s="21" t="str">
        <f t="shared" si="77"/>
        <v/>
      </c>
      <c r="P1522" s="21" t="e">
        <f ca="1">IF(AND(O1522&lt;&gt; "", COUNTIF(SAP!#REF!,O1522)&gt;0),"Matched", "")</f>
        <v>#REF!</v>
      </c>
      <c r="Q1522" s="21" t="str">
        <f ca="1">IF(OR(D1522="AC",D1522="TR"),"Logic4"&amp;"_"&amp;TEXT(C1522,"dd.mm.yyyy") &amp;"_"&amp; 970325.83,"")</f>
        <v>Logic4_10.04.2020_970325.83</v>
      </c>
      <c r="R1522" s="21" t="e">
        <f ca="1">IF(AND(Q1522&lt;&gt; "", COUNTIF(SAP!#REF!,Q1522)&gt;0),"Matched", "")</f>
        <v>#REF!</v>
      </c>
    </row>
    <row r="1523" spans="1:18" hidden="1">
      <c r="A1523" s="21">
        <v>11563327</v>
      </c>
      <c r="B1523" s="22">
        <v>43931</v>
      </c>
      <c r="C1523" s="22">
        <v>43931</v>
      </c>
      <c r="D1523" s="21" t="s">
        <v>10</v>
      </c>
      <c r="E1523" s="23">
        <v>0</v>
      </c>
      <c r="F1523" s="23">
        <v>0</v>
      </c>
      <c r="G1523" s="23">
        <v>2447.91</v>
      </c>
      <c r="H1523" s="23">
        <v>48021.37</v>
      </c>
      <c r="I1523" s="21" t="s">
        <v>11</v>
      </c>
      <c r="J1523" s="21" t="s">
        <v>12</v>
      </c>
      <c r="K1523" s="21" t="str">
        <f t="shared" si="75"/>
        <v/>
      </c>
      <c r="L1523" s="21" t="e">
        <f ca="1">IF(AND(K1523&lt;&gt; "", COUNTIF(SAP!#REF!,K1523)&gt;0),"Matched", "")</f>
        <v>#REF!</v>
      </c>
      <c r="M1523" s="21" t="str">
        <f t="shared" si="76"/>
        <v/>
      </c>
      <c r="N1523" s="21" t="e">
        <f ca="1">IF(AND(M1523&lt;&gt; "", COUNTIF(SAP!#REF!,M1523)&gt;0),"Matched", "")</f>
        <v>#REF!</v>
      </c>
      <c r="O1523" s="21" t="str">
        <f t="shared" si="77"/>
        <v/>
      </c>
      <c r="P1523" s="21" t="e">
        <f ca="1">IF(AND(O1523&lt;&gt; "", COUNTIF(SAP!#REF!,O1523)&gt;0),"Matched", "")</f>
        <v>#REF!</v>
      </c>
      <c r="Q1523" s="21" t="str">
        <f ca="1">IF(OR(D1523="AC",D1523="TR"),"Logic4"&amp;"_"&amp;TEXT(C1523,"dd.mm.yyyy") &amp;"_"&amp; 970325.83,"")</f>
        <v>Logic4_10.04.2020_970325.83</v>
      </c>
      <c r="R1523" s="21" t="e">
        <f ca="1">IF(AND(Q1523&lt;&gt; "", COUNTIF(SAP!#REF!,Q1523)&gt;0),"Matched", "")</f>
        <v>#REF!</v>
      </c>
    </row>
    <row r="1524" spans="1:18" hidden="1">
      <c r="A1524" s="21">
        <v>11563327</v>
      </c>
      <c r="B1524" s="22">
        <v>43931</v>
      </c>
      <c r="C1524" s="22">
        <v>43931</v>
      </c>
      <c r="D1524" s="21" t="s">
        <v>10</v>
      </c>
      <c r="E1524" s="23">
        <v>0</v>
      </c>
      <c r="F1524" s="23">
        <v>0</v>
      </c>
      <c r="G1524" s="23">
        <v>2456.37</v>
      </c>
      <c r="H1524" s="23">
        <v>50477.74</v>
      </c>
      <c r="I1524" s="21" t="s">
        <v>11</v>
      </c>
      <c r="J1524" s="21" t="s">
        <v>12</v>
      </c>
      <c r="K1524" s="21" t="str">
        <f t="shared" si="75"/>
        <v/>
      </c>
      <c r="L1524" s="21" t="e">
        <f ca="1">IF(AND(K1524&lt;&gt; "", COUNTIF(SAP!#REF!,K1524)&gt;0),"Matched", "")</f>
        <v>#REF!</v>
      </c>
      <c r="M1524" s="21" t="str">
        <f t="shared" si="76"/>
        <v/>
      </c>
      <c r="N1524" s="21" t="e">
        <f ca="1">IF(AND(M1524&lt;&gt; "", COUNTIF(SAP!#REF!,M1524)&gt;0),"Matched", "")</f>
        <v>#REF!</v>
      </c>
      <c r="O1524" s="21" t="str">
        <f t="shared" si="77"/>
        <v/>
      </c>
      <c r="P1524" s="21" t="e">
        <f ca="1">IF(AND(O1524&lt;&gt; "", COUNTIF(SAP!#REF!,O1524)&gt;0),"Matched", "")</f>
        <v>#REF!</v>
      </c>
      <c r="Q1524" s="21" t="str">
        <f ca="1">IF(OR(D1524="AC",D1524="TR"),"Logic4"&amp;"_"&amp;TEXT(C1524,"dd.mm.yyyy") &amp;"_"&amp; 970325.83,"")</f>
        <v>Logic4_10.04.2020_970325.83</v>
      </c>
      <c r="R1524" s="21" t="e">
        <f ca="1">IF(AND(Q1524&lt;&gt; "", COUNTIF(SAP!#REF!,Q1524)&gt;0),"Matched", "")</f>
        <v>#REF!</v>
      </c>
    </row>
    <row r="1525" spans="1:18" hidden="1">
      <c r="A1525" s="21">
        <v>11563327</v>
      </c>
      <c r="B1525" s="22">
        <v>43931</v>
      </c>
      <c r="C1525" s="22">
        <v>43931</v>
      </c>
      <c r="D1525" s="21" t="s">
        <v>10</v>
      </c>
      <c r="E1525" s="23">
        <v>0</v>
      </c>
      <c r="F1525" s="23">
        <v>0</v>
      </c>
      <c r="G1525" s="23">
        <v>2459.5</v>
      </c>
      <c r="H1525" s="23">
        <v>52937.24</v>
      </c>
      <c r="I1525" s="21" t="s">
        <v>11</v>
      </c>
      <c r="J1525" s="21" t="s">
        <v>12</v>
      </c>
      <c r="K1525" s="21" t="str">
        <f t="shared" si="75"/>
        <v/>
      </c>
      <c r="L1525" s="21" t="e">
        <f ca="1">IF(AND(K1525&lt;&gt; "", COUNTIF(SAP!#REF!,K1525)&gt;0),"Matched", "")</f>
        <v>#REF!</v>
      </c>
      <c r="M1525" s="21" t="str">
        <f t="shared" si="76"/>
        <v/>
      </c>
      <c r="N1525" s="21" t="e">
        <f ca="1">IF(AND(M1525&lt;&gt; "", COUNTIF(SAP!#REF!,M1525)&gt;0),"Matched", "")</f>
        <v>#REF!</v>
      </c>
      <c r="O1525" s="21" t="str">
        <f t="shared" si="77"/>
        <v/>
      </c>
      <c r="P1525" s="21" t="e">
        <f ca="1">IF(AND(O1525&lt;&gt; "", COUNTIF(SAP!#REF!,O1525)&gt;0),"Matched", "")</f>
        <v>#REF!</v>
      </c>
      <c r="Q1525" s="21" t="str">
        <f ca="1">IF(OR(D1525="AC",D1525="TR"),"Logic4"&amp;"_"&amp;TEXT(C1525,"dd.mm.yyyy") &amp;"_"&amp; 970325.83,"")</f>
        <v>Logic4_10.04.2020_970325.83</v>
      </c>
      <c r="R1525" s="21" t="e">
        <f ca="1">IF(AND(Q1525&lt;&gt; "", COUNTIF(SAP!#REF!,Q1525)&gt;0),"Matched", "")</f>
        <v>#REF!</v>
      </c>
    </row>
    <row r="1526" spans="1:18" hidden="1">
      <c r="A1526" s="21">
        <v>11563327</v>
      </c>
      <c r="B1526" s="22">
        <v>43931</v>
      </c>
      <c r="C1526" s="22">
        <v>43931</v>
      </c>
      <c r="D1526" s="21" t="s">
        <v>10</v>
      </c>
      <c r="E1526" s="23">
        <v>0</v>
      </c>
      <c r="F1526" s="23">
        <v>0</v>
      </c>
      <c r="G1526" s="23">
        <v>2460</v>
      </c>
      <c r="H1526" s="23">
        <v>55397.24</v>
      </c>
      <c r="I1526" s="21" t="s">
        <v>11</v>
      </c>
      <c r="J1526" s="21" t="s">
        <v>12</v>
      </c>
      <c r="K1526" s="21" t="str">
        <f t="shared" si="75"/>
        <v/>
      </c>
      <c r="L1526" s="21" t="e">
        <f ca="1">IF(AND(K1526&lt;&gt; "", COUNTIF(SAP!#REF!,K1526)&gt;0),"Matched", "")</f>
        <v>#REF!</v>
      </c>
      <c r="M1526" s="21" t="str">
        <f t="shared" si="76"/>
        <v/>
      </c>
      <c r="N1526" s="21" t="e">
        <f ca="1">IF(AND(M1526&lt;&gt; "", COUNTIF(SAP!#REF!,M1526)&gt;0),"Matched", "")</f>
        <v>#REF!</v>
      </c>
      <c r="O1526" s="21" t="str">
        <f t="shared" si="77"/>
        <v/>
      </c>
      <c r="P1526" s="21" t="e">
        <f ca="1">IF(AND(O1526&lt;&gt; "", COUNTIF(SAP!#REF!,O1526)&gt;0),"Matched", "")</f>
        <v>#REF!</v>
      </c>
      <c r="Q1526" s="21" t="str">
        <f ca="1">IF(OR(D1526="AC",D1526="TR"),"Logic4"&amp;"_"&amp;TEXT(C1526,"dd.mm.yyyy") &amp;"_"&amp; 970325.83,"")</f>
        <v>Logic4_10.04.2020_970325.83</v>
      </c>
      <c r="R1526" s="21" t="e">
        <f ca="1">IF(AND(Q1526&lt;&gt; "", COUNTIF(SAP!#REF!,Q1526)&gt;0),"Matched", "")</f>
        <v>#REF!</v>
      </c>
    </row>
    <row r="1527" spans="1:18" hidden="1">
      <c r="A1527" s="21">
        <v>11563327</v>
      </c>
      <c r="B1527" s="22">
        <v>43931</v>
      </c>
      <c r="C1527" s="22">
        <v>43931</v>
      </c>
      <c r="D1527" s="21" t="s">
        <v>10</v>
      </c>
      <c r="E1527" s="23">
        <v>0</v>
      </c>
      <c r="F1527" s="23">
        <v>0</v>
      </c>
      <c r="G1527" s="23">
        <v>2500</v>
      </c>
      <c r="H1527" s="23">
        <v>57897.24</v>
      </c>
      <c r="I1527" s="21" t="s">
        <v>11</v>
      </c>
      <c r="J1527" s="21" t="s">
        <v>12</v>
      </c>
      <c r="K1527" s="21" t="str">
        <f t="shared" si="75"/>
        <v/>
      </c>
      <c r="L1527" s="21" t="e">
        <f ca="1">IF(AND(K1527&lt;&gt; "", COUNTIF(SAP!#REF!,K1527)&gt;0),"Matched", "")</f>
        <v>#REF!</v>
      </c>
      <c r="M1527" s="21" t="str">
        <f t="shared" si="76"/>
        <v/>
      </c>
      <c r="N1527" s="21" t="e">
        <f ca="1">IF(AND(M1527&lt;&gt; "", COUNTIF(SAP!#REF!,M1527)&gt;0),"Matched", "")</f>
        <v>#REF!</v>
      </c>
      <c r="O1527" s="21" t="str">
        <f t="shared" si="77"/>
        <v/>
      </c>
      <c r="P1527" s="21" t="e">
        <f ca="1">IF(AND(O1527&lt;&gt; "", COUNTIF(SAP!#REF!,O1527)&gt;0),"Matched", "")</f>
        <v>#REF!</v>
      </c>
      <c r="Q1527" s="21" t="str">
        <f ca="1">IF(OR(D1527="AC",D1527="TR"),"Logic4"&amp;"_"&amp;TEXT(C1527,"dd.mm.yyyy") &amp;"_"&amp; 970325.83,"")</f>
        <v>Logic4_10.04.2020_970325.83</v>
      </c>
      <c r="R1527" s="21" t="e">
        <f ca="1">IF(AND(Q1527&lt;&gt; "", COUNTIF(SAP!#REF!,Q1527)&gt;0),"Matched", "")</f>
        <v>#REF!</v>
      </c>
    </row>
    <row r="1528" spans="1:18" hidden="1">
      <c r="A1528" s="21">
        <v>11563327</v>
      </c>
      <c r="B1528" s="22">
        <v>43931</v>
      </c>
      <c r="C1528" s="22">
        <v>43931</v>
      </c>
      <c r="D1528" s="21" t="s">
        <v>10</v>
      </c>
      <c r="E1528" s="23">
        <v>0</v>
      </c>
      <c r="F1528" s="23">
        <v>0</v>
      </c>
      <c r="G1528" s="23">
        <v>2518</v>
      </c>
      <c r="H1528" s="23">
        <v>60415.24</v>
      </c>
      <c r="I1528" s="21" t="s">
        <v>11</v>
      </c>
      <c r="J1528" s="21" t="s">
        <v>12</v>
      </c>
      <c r="K1528" s="21" t="str">
        <f t="shared" si="75"/>
        <v/>
      </c>
      <c r="L1528" s="21" t="e">
        <f ca="1">IF(AND(K1528&lt;&gt; "", COUNTIF(SAP!#REF!,K1528)&gt;0),"Matched", "")</f>
        <v>#REF!</v>
      </c>
      <c r="M1528" s="21" t="str">
        <f t="shared" si="76"/>
        <v/>
      </c>
      <c r="N1528" s="21" t="e">
        <f ca="1">IF(AND(M1528&lt;&gt; "", COUNTIF(SAP!#REF!,M1528)&gt;0),"Matched", "")</f>
        <v>#REF!</v>
      </c>
      <c r="O1528" s="21" t="str">
        <f t="shared" si="77"/>
        <v/>
      </c>
      <c r="P1528" s="21" t="e">
        <f ca="1">IF(AND(O1528&lt;&gt; "", COUNTIF(SAP!#REF!,O1528)&gt;0),"Matched", "")</f>
        <v>#REF!</v>
      </c>
      <c r="Q1528" s="21" t="str">
        <f ca="1">IF(OR(D1528="AC",D1528="TR"),"Logic4"&amp;"_"&amp;TEXT(C1528,"dd.mm.yyyy") &amp;"_"&amp; 970325.83,"")</f>
        <v>Logic4_10.04.2020_970325.83</v>
      </c>
      <c r="R1528" s="21" t="e">
        <f ca="1">IF(AND(Q1528&lt;&gt; "", COUNTIF(SAP!#REF!,Q1528)&gt;0),"Matched", "")</f>
        <v>#REF!</v>
      </c>
    </row>
    <row r="1529" spans="1:18" hidden="1">
      <c r="A1529" s="21">
        <v>11563327</v>
      </c>
      <c r="B1529" s="22">
        <v>43931</v>
      </c>
      <c r="C1529" s="22">
        <v>43931</v>
      </c>
      <c r="D1529" s="21" t="s">
        <v>10</v>
      </c>
      <c r="E1529" s="23">
        <v>0</v>
      </c>
      <c r="F1529" s="23">
        <v>0</v>
      </c>
      <c r="G1529" s="23">
        <v>2650.9</v>
      </c>
      <c r="H1529" s="23">
        <v>63066.14</v>
      </c>
      <c r="I1529" s="21" t="s">
        <v>11</v>
      </c>
      <c r="J1529" s="21" t="s">
        <v>12</v>
      </c>
      <c r="K1529" s="21" t="str">
        <f t="shared" si="75"/>
        <v/>
      </c>
      <c r="L1529" s="21" t="e">
        <f ca="1">IF(AND(K1529&lt;&gt; "", COUNTIF(SAP!#REF!,K1529)&gt;0),"Matched", "")</f>
        <v>#REF!</v>
      </c>
      <c r="M1529" s="21" t="str">
        <f t="shared" si="76"/>
        <v/>
      </c>
      <c r="N1529" s="21" t="e">
        <f ca="1">IF(AND(M1529&lt;&gt; "", COUNTIF(SAP!#REF!,M1529)&gt;0),"Matched", "")</f>
        <v>#REF!</v>
      </c>
      <c r="O1529" s="21" t="str">
        <f t="shared" si="77"/>
        <v/>
      </c>
      <c r="P1529" s="21" t="e">
        <f ca="1">IF(AND(O1529&lt;&gt; "", COUNTIF(SAP!#REF!,O1529)&gt;0),"Matched", "")</f>
        <v>#REF!</v>
      </c>
      <c r="Q1529" s="21" t="str">
        <f ca="1">IF(OR(D1529="AC",D1529="TR"),"Logic4"&amp;"_"&amp;TEXT(C1529,"dd.mm.yyyy") &amp;"_"&amp; 970325.83,"")</f>
        <v>Logic4_10.04.2020_970325.83</v>
      </c>
      <c r="R1529" s="21" t="e">
        <f ca="1">IF(AND(Q1529&lt;&gt; "", COUNTIF(SAP!#REF!,Q1529)&gt;0),"Matched", "")</f>
        <v>#REF!</v>
      </c>
    </row>
    <row r="1530" spans="1:18" hidden="1">
      <c r="A1530" s="21">
        <v>11563327</v>
      </c>
      <c r="B1530" s="22">
        <v>43931</v>
      </c>
      <c r="C1530" s="22">
        <v>43931</v>
      </c>
      <c r="D1530" s="21" t="s">
        <v>10</v>
      </c>
      <c r="E1530" s="23">
        <v>0</v>
      </c>
      <c r="F1530" s="23">
        <v>0</v>
      </c>
      <c r="G1530" s="23">
        <v>2680</v>
      </c>
      <c r="H1530" s="23">
        <v>65746.14</v>
      </c>
      <c r="I1530" s="21" t="s">
        <v>11</v>
      </c>
      <c r="J1530" s="21" t="s">
        <v>12</v>
      </c>
      <c r="K1530" s="21" t="str">
        <f t="shared" si="75"/>
        <v/>
      </c>
      <c r="L1530" s="21" t="e">
        <f ca="1">IF(AND(K1530&lt;&gt; "", COUNTIF(SAP!#REF!,K1530)&gt;0),"Matched", "")</f>
        <v>#REF!</v>
      </c>
      <c r="M1530" s="21" t="str">
        <f t="shared" si="76"/>
        <v/>
      </c>
      <c r="N1530" s="21" t="e">
        <f ca="1">IF(AND(M1530&lt;&gt; "", COUNTIF(SAP!#REF!,M1530)&gt;0),"Matched", "")</f>
        <v>#REF!</v>
      </c>
      <c r="O1530" s="21" t="str">
        <f t="shared" si="77"/>
        <v/>
      </c>
      <c r="P1530" s="21" t="e">
        <f ca="1">IF(AND(O1530&lt;&gt; "", COUNTIF(SAP!#REF!,O1530)&gt;0),"Matched", "")</f>
        <v>#REF!</v>
      </c>
      <c r="Q1530" s="21" t="str">
        <f ca="1">IF(OR(D1530="AC",D1530="TR"),"Logic4"&amp;"_"&amp;TEXT(C1530,"dd.mm.yyyy") &amp;"_"&amp; 970325.83,"")</f>
        <v>Logic4_10.04.2020_970325.83</v>
      </c>
      <c r="R1530" s="21" t="e">
        <f ca="1">IF(AND(Q1530&lt;&gt; "", COUNTIF(SAP!#REF!,Q1530)&gt;0),"Matched", "")</f>
        <v>#REF!</v>
      </c>
    </row>
    <row r="1531" spans="1:18" hidden="1">
      <c r="A1531" s="21">
        <v>11563327</v>
      </c>
      <c r="B1531" s="22">
        <v>43931</v>
      </c>
      <c r="C1531" s="22">
        <v>43931</v>
      </c>
      <c r="D1531" s="21" t="s">
        <v>10</v>
      </c>
      <c r="E1531" s="23">
        <v>0</v>
      </c>
      <c r="F1531" s="23">
        <v>0</v>
      </c>
      <c r="G1531" s="23">
        <v>2730</v>
      </c>
      <c r="H1531" s="23">
        <v>68476.14</v>
      </c>
      <c r="I1531" s="21" t="s">
        <v>11</v>
      </c>
      <c r="J1531" s="21" t="s">
        <v>12</v>
      </c>
      <c r="K1531" s="21" t="str">
        <f t="shared" si="75"/>
        <v/>
      </c>
      <c r="L1531" s="21" t="e">
        <f ca="1">IF(AND(K1531&lt;&gt; "", COUNTIF(SAP!#REF!,K1531)&gt;0),"Matched", "")</f>
        <v>#REF!</v>
      </c>
      <c r="M1531" s="21" t="str">
        <f t="shared" si="76"/>
        <v/>
      </c>
      <c r="N1531" s="21" t="e">
        <f ca="1">IF(AND(M1531&lt;&gt; "", COUNTIF(SAP!#REF!,M1531)&gt;0),"Matched", "")</f>
        <v>#REF!</v>
      </c>
      <c r="O1531" s="21" t="str">
        <f t="shared" si="77"/>
        <v/>
      </c>
      <c r="P1531" s="21" t="e">
        <f ca="1">IF(AND(O1531&lt;&gt; "", COUNTIF(SAP!#REF!,O1531)&gt;0),"Matched", "")</f>
        <v>#REF!</v>
      </c>
      <c r="Q1531" s="21" t="str">
        <f ca="1">IF(OR(D1531="AC",D1531="TR"),"Logic4"&amp;"_"&amp;TEXT(C1531,"dd.mm.yyyy") &amp;"_"&amp; 970325.83,"")</f>
        <v>Logic4_10.04.2020_970325.83</v>
      </c>
      <c r="R1531" s="21" t="e">
        <f ca="1">IF(AND(Q1531&lt;&gt; "", COUNTIF(SAP!#REF!,Q1531)&gt;0),"Matched", "")</f>
        <v>#REF!</v>
      </c>
    </row>
    <row r="1532" spans="1:18" hidden="1">
      <c r="A1532" s="21">
        <v>11563327</v>
      </c>
      <c r="B1532" s="22">
        <v>43931</v>
      </c>
      <c r="C1532" s="22">
        <v>43931</v>
      </c>
      <c r="D1532" s="21" t="s">
        <v>10</v>
      </c>
      <c r="E1532" s="23">
        <v>0</v>
      </c>
      <c r="F1532" s="23">
        <v>0</v>
      </c>
      <c r="G1532" s="23">
        <v>2740</v>
      </c>
      <c r="H1532" s="23">
        <v>71216.14</v>
      </c>
      <c r="I1532" s="21" t="s">
        <v>11</v>
      </c>
      <c r="J1532" s="21" t="s">
        <v>12</v>
      </c>
      <c r="K1532" s="21" t="str">
        <f t="shared" si="75"/>
        <v/>
      </c>
      <c r="L1532" s="21" t="e">
        <f ca="1">IF(AND(K1532&lt;&gt; "", COUNTIF(SAP!#REF!,K1532)&gt;0),"Matched", "")</f>
        <v>#REF!</v>
      </c>
      <c r="M1532" s="21" t="str">
        <f t="shared" si="76"/>
        <v/>
      </c>
      <c r="N1532" s="21" t="e">
        <f ca="1">IF(AND(M1532&lt;&gt; "", COUNTIF(SAP!#REF!,M1532)&gt;0),"Matched", "")</f>
        <v>#REF!</v>
      </c>
      <c r="O1532" s="21" t="str">
        <f t="shared" si="77"/>
        <v/>
      </c>
      <c r="P1532" s="21" t="e">
        <f ca="1">IF(AND(O1532&lt;&gt; "", COUNTIF(SAP!#REF!,O1532)&gt;0),"Matched", "")</f>
        <v>#REF!</v>
      </c>
      <c r="Q1532" s="21" t="str">
        <f ca="1">IF(OR(D1532="AC",D1532="TR"),"Logic4"&amp;"_"&amp;TEXT(C1532,"dd.mm.yyyy") &amp;"_"&amp; 970325.83,"")</f>
        <v>Logic4_10.04.2020_970325.83</v>
      </c>
      <c r="R1532" s="21" t="e">
        <f ca="1">IF(AND(Q1532&lt;&gt; "", COUNTIF(SAP!#REF!,Q1532)&gt;0),"Matched", "")</f>
        <v>#REF!</v>
      </c>
    </row>
    <row r="1533" spans="1:18" hidden="1">
      <c r="A1533" s="21">
        <v>11563327</v>
      </c>
      <c r="B1533" s="22">
        <v>43931</v>
      </c>
      <c r="C1533" s="22">
        <v>43931</v>
      </c>
      <c r="D1533" s="21" t="s">
        <v>10</v>
      </c>
      <c r="E1533" s="23">
        <v>0</v>
      </c>
      <c r="F1533" s="23">
        <v>0</v>
      </c>
      <c r="G1533" s="23">
        <v>2832</v>
      </c>
      <c r="H1533" s="23">
        <v>74048.14</v>
      </c>
      <c r="I1533" s="21" t="s">
        <v>11</v>
      </c>
      <c r="J1533" s="21" t="s">
        <v>12</v>
      </c>
      <c r="K1533" s="21" t="str">
        <f t="shared" si="75"/>
        <v/>
      </c>
      <c r="L1533" s="21" t="e">
        <f ca="1">IF(AND(K1533&lt;&gt; "", COUNTIF(SAP!#REF!,K1533)&gt;0),"Matched", "")</f>
        <v>#REF!</v>
      </c>
      <c r="M1533" s="21" t="str">
        <f t="shared" si="76"/>
        <v/>
      </c>
      <c r="N1533" s="21" t="e">
        <f ca="1">IF(AND(M1533&lt;&gt; "", COUNTIF(SAP!#REF!,M1533)&gt;0),"Matched", "")</f>
        <v>#REF!</v>
      </c>
      <c r="O1533" s="21" t="str">
        <f t="shared" si="77"/>
        <v/>
      </c>
      <c r="P1533" s="21" t="e">
        <f ca="1">IF(AND(O1533&lt;&gt; "", COUNTIF(SAP!#REF!,O1533)&gt;0),"Matched", "")</f>
        <v>#REF!</v>
      </c>
      <c r="Q1533" s="21" t="str">
        <f ca="1">IF(OR(D1533="AC",D1533="TR"),"Logic4"&amp;"_"&amp;TEXT(C1533,"dd.mm.yyyy") &amp;"_"&amp; 970325.83,"")</f>
        <v>Logic4_10.04.2020_970325.83</v>
      </c>
      <c r="R1533" s="21" t="e">
        <f ca="1">IF(AND(Q1533&lt;&gt; "", COUNTIF(SAP!#REF!,Q1533)&gt;0),"Matched", "")</f>
        <v>#REF!</v>
      </c>
    </row>
    <row r="1534" spans="1:18" hidden="1">
      <c r="A1534" s="21">
        <v>11563327</v>
      </c>
      <c r="B1534" s="22">
        <v>43931</v>
      </c>
      <c r="C1534" s="22">
        <v>43931</v>
      </c>
      <c r="D1534" s="21" t="s">
        <v>10</v>
      </c>
      <c r="E1534" s="23">
        <v>0</v>
      </c>
      <c r="F1534" s="23">
        <v>0</v>
      </c>
      <c r="G1534" s="23">
        <v>2870</v>
      </c>
      <c r="H1534" s="23">
        <v>76918.14</v>
      </c>
      <c r="I1534" s="21" t="s">
        <v>11</v>
      </c>
      <c r="J1534" s="21" t="s">
        <v>12</v>
      </c>
      <c r="K1534" s="21" t="str">
        <f t="shared" si="75"/>
        <v/>
      </c>
      <c r="L1534" s="21" t="e">
        <f ca="1">IF(AND(K1534&lt;&gt; "", COUNTIF(SAP!#REF!,K1534)&gt;0),"Matched", "")</f>
        <v>#REF!</v>
      </c>
      <c r="M1534" s="21" t="str">
        <f t="shared" si="76"/>
        <v/>
      </c>
      <c r="N1534" s="21" t="e">
        <f ca="1">IF(AND(M1534&lt;&gt; "", COUNTIF(SAP!#REF!,M1534)&gt;0),"Matched", "")</f>
        <v>#REF!</v>
      </c>
      <c r="O1534" s="21" t="str">
        <f t="shared" si="77"/>
        <v/>
      </c>
      <c r="P1534" s="21" t="e">
        <f ca="1">IF(AND(O1534&lt;&gt; "", COUNTIF(SAP!#REF!,O1534)&gt;0),"Matched", "")</f>
        <v>#REF!</v>
      </c>
      <c r="Q1534" s="21" t="str">
        <f ca="1">IF(OR(D1534="AC",D1534="TR"),"Logic4"&amp;"_"&amp;TEXT(C1534,"dd.mm.yyyy") &amp;"_"&amp; 970325.83,"")</f>
        <v>Logic4_10.04.2020_970325.83</v>
      </c>
      <c r="R1534" s="21" t="e">
        <f ca="1">IF(AND(Q1534&lt;&gt; "", COUNTIF(SAP!#REF!,Q1534)&gt;0),"Matched", "")</f>
        <v>#REF!</v>
      </c>
    </row>
    <row r="1535" spans="1:18" hidden="1">
      <c r="A1535" s="21">
        <v>11563327</v>
      </c>
      <c r="B1535" s="22">
        <v>43931</v>
      </c>
      <c r="C1535" s="22">
        <v>43931</v>
      </c>
      <c r="D1535" s="21" t="s">
        <v>10</v>
      </c>
      <c r="E1535" s="23">
        <v>0</v>
      </c>
      <c r="F1535" s="23">
        <v>0</v>
      </c>
      <c r="G1535" s="23">
        <v>2890.6</v>
      </c>
      <c r="H1535" s="23">
        <v>79808.740000000005</v>
      </c>
      <c r="I1535" s="21" t="s">
        <v>11</v>
      </c>
      <c r="J1535" s="21" t="s">
        <v>12</v>
      </c>
      <c r="K1535" s="21" t="str">
        <f t="shared" si="75"/>
        <v/>
      </c>
      <c r="L1535" s="21" t="e">
        <f ca="1">IF(AND(K1535&lt;&gt; "", COUNTIF(SAP!#REF!,K1535)&gt;0),"Matched", "")</f>
        <v>#REF!</v>
      </c>
      <c r="M1535" s="21" t="str">
        <f t="shared" si="76"/>
        <v/>
      </c>
      <c r="N1535" s="21" t="e">
        <f ca="1">IF(AND(M1535&lt;&gt; "", COUNTIF(SAP!#REF!,M1535)&gt;0),"Matched", "")</f>
        <v>#REF!</v>
      </c>
      <c r="O1535" s="21" t="str">
        <f t="shared" si="77"/>
        <v/>
      </c>
      <c r="P1535" s="21" t="e">
        <f ca="1">IF(AND(O1535&lt;&gt; "", COUNTIF(SAP!#REF!,O1535)&gt;0),"Matched", "")</f>
        <v>#REF!</v>
      </c>
      <c r="Q1535" s="21" t="str">
        <f ca="1">IF(OR(D1535="AC",D1535="TR"),"Logic4"&amp;"_"&amp;TEXT(C1535,"dd.mm.yyyy") &amp;"_"&amp; 970325.83,"")</f>
        <v>Logic4_10.04.2020_970325.83</v>
      </c>
      <c r="R1535" s="21" t="e">
        <f ca="1">IF(AND(Q1535&lt;&gt; "", COUNTIF(SAP!#REF!,Q1535)&gt;0),"Matched", "")</f>
        <v>#REF!</v>
      </c>
    </row>
    <row r="1536" spans="1:18" hidden="1">
      <c r="A1536" s="21">
        <v>11563327</v>
      </c>
      <c r="B1536" s="22">
        <v>43931</v>
      </c>
      <c r="C1536" s="22">
        <v>43931</v>
      </c>
      <c r="D1536" s="21" t="s">
        <v>10</v>
      </c>
      <c r="E1536" s="23">
        <v>0</v>
      </c>
      <c r="F1536" s="23">
        <v>0</v>
      </c>
      <c r="G1536" s="23">
        <v>2910</v>
      </c>
      <c r="H1536" s="23">
        <v>82718.740000000005</v>
      </c>
      <c r="I1536" s="21" t="s">
        <v>11</v>
      </c>
      <c r="J1536" s="21" t="s">
        <v>12</v>
      </c>
      <c r="K1536" s="21" t="str">
        <f t="shared" si="75"/>
        <v/>
      </c>
      <c r="L1536" s="21" t="e">
        <f ca="1">IF(AND(K1536&lt;&gt; "", COUNTIF(SAP!#REF!,K1536)&gt;0),"Matched", "")</f>
        <v>#REF!</v>
      </c>
      <c r="M1536" s="21" t="str">
        <f t="shared" si="76"/>
        <v/>
      </c>
      <c r="N1536" s="21" t="e">
        <f ca="1">IF(AND(M1536&lt;&gt; "", COUNTIF(SAP!#REF!,M1536)&gt;0),"Matched", "")</f>
        <v>#REF!</v>
      </c>
      <c r="O1536" s="21" t="str">
        <f t="shared" si="77"/>
        <v/>
      </c>
      <c r="P1536" s="21" t="e">
        <f ca="1">IF(AND(O1536&lt;&gt; "", COUNTIF(SAP!#REF!,O1536)&gt;0),"Matched", "")</f>
        <v>#REF!</v>
      </c>
      <c r="Q1536" s="21" t="str">
        <f ca="1">IF(OR(D1536="AC",D1536="TR"),"Logic4"&amp;"_"&amp;TEXT(C1536,"dd.mm.yyyy") &amp;"_"&amp; 970325.83,"")</f>
        <v>Logic4_10.04.2020_970325.83</v>
      </c>
      <c r="R1536" s="21" t="e">
        <f ca="1">IF(AND(Q1536&lt;&gt; "", COUNTIF(SAP!#REF!,Q1536)&gt;0),"Matched", "")</f>
        <v>#REF!</v>
      </c>
    </row>
    <row r="1537" spans="1:18" hidden="1">
      <c r="A1537" s="21">
        <v>11563327</v>
      </c>
      <c r="B1537" s="22">
        <v>43931</v>
      </c>
      <c r="C1537" s="22">
        <v>43931</v>
      </c>
      <c r="D1537" s="21" t="s">
        <v>10</v>
      </c>
      <c r="E1537" s="23">
        <v>0</v>
      </c>
      <c r="F1537" s="23">
        <v>0</v>
      </c>
      <c r="G1537" s="23">
        <v>2937.2</v>
      </c>
      <c r="H1537" s="23">
        <v>85655.94</v>
      </c>
      <c r="I1537" s="21" t="s">
        <v>11</v>
      </c>
      <c r="J1537" s="21" t="s">
        <v>12</v>
      </c>
      <c r="K1537" s="21" t="str">
        <f t="shared" si="75"/>
        <v/>
      </c>
      <c r="L1537" s="21" t="e">
        <f ca="1">IF(AND(K1537&lt;&gt; "", COUNTIF(SAP!#REF!,K1537)&gt;0),"Matched", "")</f>
        <v>#REF!</v>
      </c>
      <c r="M1537" s="21" t="str">
        <f t="shared" si="76"/>
        <v/>
      </c>
      <c r="N1537" s="21" t="e">
        <f ca="1">IF(AND(M1537&lt;&gt; "", COUNTIF(SAP!#REF!,M1537)&gt;0),"Matched", "")</f>
        <v>#REF!</v>
      </c>
      <c r="O1537" s="21" t="str">
        <f t="shared" si="77"/>
        <v/>
      </c>
      <c r="P1537" s="21" t="e">
        <f ca="1">IF(AND(O1537&lt;&gt; "", COUNTIF(SAP!#REF!,O1537)&gt;0),"Matched", "")</f>
        <v>#REF!</v>
      </c>
      <c r="Q1537" s="21" t="str">
        <f ca="1">IF(OR(D1537="AC",D1537="TR"),"Logic4"&amp;"_"&amp;TEXT(C1537,"dd.mm.yyyy") &amp;"_"&amp; 970325.83,"")</f>
        <v>Logic4_10.04.2020_970325.83</v>
      </c>
      <c r="R1537" s="21" t="e">
        <f ca="1">IF(AND(Q1537&lt;&gt; "", COUNTIF(SAP!#REF!,Q1537)&gt;0),"Matched", "")</f>
        <v>#REF!</v>
      </c>
    </row>
    <row r="1538" spans="1:18" hidden="1">
      <c r="A1538" s="21">
        <v>11563327</v>
      </c>
      <c r="B1538" s="22">
        <v>43931</v>
      </c>
      <c r="C1538" s="22">
        <v>43931</v>
      </c>
      <c r="D1538" s="21" t="s">
        <v>10</v>
      </c>
      <c r="E1538" s="23">
        <v>0</v>
      </c>
      <c r="F1538" s="23">
        <v>0</v>
      </c>
      <c r="G1538" s="23">
        <v>2950</v>
      </c>
      <c r="H1538" s="23">
        <v>88605.94</v>
      </c>
      <c r="I1538" s="21" t="s">
        <v>11</v>
      </c>
      <c r="J1538" s="21" t="s">
        <v>12</v>
      </c>
      <c r="K1538" s="21" t="str">
        <f t="shared" si="75"/>
        <v/>
      </c>
      <c r="L1538" s="21" t="e">
        <f ca="1">IF(AND(K1538&lt;&gt; "", COUNTIF(SAP!#REF!,K1538)&gt;0),"Matched", "")</f>
        <v>#REF!</v>
      </c>
      <c r="M1538" s="21" t="str">
        <f t="shared" si="76"/>
        <v/>
      </c>
      <c r="N1538" s="21" t="e">
        <f ca="1">IF(AND(M1538&lt;&gt; "", COUNTIF(SAP!#REF!,M1538)&gt;0),"Matched", "")</f>
        <v>#REF!</v>
      </c>
      <c r="O1538" s="21" t="str">
        <f t="shared" si="77"/>
        <v/>
      </c>
      <c r="P1538" s="21" t="e">
        <f ca="1">IF(AND(O1538&lt;&gt; "", COUNTIF(SAP!#REF!,O1538)&gt;0),"Matched", "")</f>
        <v>#REF!</v>
      </c>
      <c r="Q1538" s="21" t="str">
        <f ca="1">IF(OR(D1538="AC",D1538="TR"),"Logic4"&amp;"_"&amp;TEXT(C1538,"dd.mm.yyyy") &amp;"_"&amp; 970325.83,"")</f>
        <v>Logic4_10.04.2020_970325.83</v>
      </c>
      <c r="R1538" s="21" t="e">
        <f ca="1">IF(AND(Q1538&lt;&gt; "", COUNTIF(SAP!#REF!,Q1538)&gt;0),"Matched", "")</f>
        <v>#REF!</v>
      </c>
    </row>
    <row r="1539" spans="1:18" hidden="1">
      <c r="A1539" s="21">
        <v>11563327</v>
      </c>
      <c r="B1539" s="22">
        <v>43931</v>
      </c>
      <c r="C1539" s="22">
        <v>43931</v>
      </c>
      <c r="D1539" s="21" t="s">
        <v>10</v>
      </c>
      <c r="E1539" s="23">
        <v>0</v>
      </c>
      <c r="F1539" s="23">
        <v>0</v>
      </c>
      <c r="G1539" s="23">
        <v>3163.5</v>
      </c>
      <c r="H1539" s="23">
        <v>91769.44</v>
      </c>
      <c r="I1539" s="21" t="s">
        <v>11</v>
      </c>
      <c r="J1539" s="21" t="s">
        <v>12</v>
      </c>
      <c r="K1539" s="21" t="str">
        <f t="shared" ref="K1539:K1602" si="78">IF(D1539="TF","Logic1"&amp;"_"&amp;TEXT(C1539, "mm") &amp;"_"&amp; F1539,"")</f>
        <v/>
      </c>
      <c r="L1539" s="21" t="e">
        <f ca="1">IF(AND(K1539&lt;&gt; "", COUNTIF(SAP!#REF!,K1539)&gt;0),"Matched", "")</f>
        <v>#REF!</v>
      </c>
      <c r="M1539" s="21" t="str">
        <f t="shared" si="76"/>
        <v/>
      </c>
      <c r="N1539" s="21" t="e">
        <f ca="1">IF(AND(M1539&lt;&gt; "", COUNTIF(SAP!#REF!,M1539)&gt;0),"Matched", "")</f>
        <v>#REF!</v>
      </c>
      <c r="O1539" s="21" t="str">
        <f t="shared" si="77"/>
        <v/>
      </c>
      <c r="P1539" s="21" t="e">
        <f ca="1">IF(AND(O1539&lt;&gt; "", COUNTIF(SAP!#REF!,O1539)&gt;0),"Matched", "")</f>
        <v>#REF!</v>
      </c>
      <c r="Q1539" s="21" t="str">
        <f ca="1">IF(OR(D1539="AC",D1539="TR"),"Logic4"&amp;"_"&amp;TEXT(C1539,"dd.mm.yyyy") &amp;"_"&amp; 970325.83,"")</f>
        <v>Logic4_10.04.2020_970325.83</v>
      </c>
      <c r="R1539" s="21" t="e">
        <f ca="1">IF(AND(Q1539&lt;&gt; "", COUNTIF(SAP!#REF!,Q1539)&gt;0),"Matched", "")</f>
        <v>#REF!</v>
      </c>
    </row>
    <row r="1540" spans="1:18" hidden="1">
      <c r="A1540" s="21">
        <v>11563327</v>
      </c>
      <c r="B1540" s="22">
        <v>43931</v>
      </c>
      <c r="C1540" s="22">
        <v>43931</v>
      </c>
      <c r="D1540" s="21" t="s">
        <v>10</v>
      </c>
      <c r="E1540" s="23">
        <v>0</v>
      </c>
      <c r="F1540" s="23">
        <v>0</v>
      </c>
      <c r="G1540" s="23">
        <v>3222.3</v>
      </c>
      <c r="H1540" s="23">
        <v>94991.74</v>
      </c>
      <c r="I1540" s="21" t="s">
        <v>11</v>
      </c>
      <c r="J1540" s="21" t="s">
        <v>12</v>
      </c>
      <c r="K1540" s="21" t="str">
        <f t="shared" si="78"/>
        <v/>
      </c>
      <c r="L1540" s="21" t="e">
        <f ca="1">IF(AND(K1540&lt;&gt; "", COUNTIF(SAP!#REF!,K1540)&gt;0),"Matched", "")</f>
        <v>#REF!</v>
      </c>
      <c r="M1540" s="21" t="str">
        <f t="shared" si="76"/>
        <v/>
      </c>
      <c r="N1540" s="21" t="e">
        <f ca="1">IF(AND(M1540&lt;&gt; "", COUNTIF(SAP!#REF!,M1540)&gt;0),"Matched", "")</f>
        <v>#REF!</v>
      </c>
      <c r="O1540" s="21" t="str">
        <f t="shared" si="77"/>
        <v/>
      </c>
      <c r="P1540" s="21" t="e">
        <f ca="1">IF(AND(O1540&lt;&gt; "", COUNTIF(SAP!#REF!,O1540)&gt;0),"Matched", "")</f>
        <v>#REF!</v>
      </c>
      <c r="Q1540" s="21" t="str">
        <f ca="1">IF(OR(D1540="AC",D1540="TR"),"Logic4"&amp;"_"&amp;TEXT(C1540,"dd.mm.yyyy") &amp;"_"&amp; 970325.83,"")</f>
        <v>Logic4_10.04.2020_970325.83</v>
      </c>
      <c r="R1540" s="21" t="e">
        <f ca="1">IF(AND(Q1540&lt;&gt; "", COUNTIF(SAP!#REF!,Q1540)&gt;0),"Matched", "")</f>
        <v>#REF!</v>
      </c>
    </row>
    <row r="1541" spans="1:18" hidden="1">
      <c r="A1541" s="21">
        <v>11563327</v>
      </c>
      <c r="B1541" s="22">
        <v>43931</v>
      </c>
      <c r="C1541" s="22">
        <v>43931</v>
      </c>
      <c r="D1541" s="21" t="s">
        <v>10</v>
      </c>
      <c r="E1541" s="23">
        <v>0</v>
      </c>
      <c r="F1541" s="23">
        <v>0</v>
      </c>
      <c r="G1541" s="23">
        <v>3255</v>
      </c>
      <c r="H1541" s="23">
        <v>98246.74</v>
      </c>
      <c r="I1541" s="21" t="s">
        <v>11</v>
      </c>
      <c r="J1541" s="21" t="s">
        <v>12</v>
      </c>
      <c r="K1541" s="21" t="str">
        <f t="shared" si="78"/>
        <v/>
      </c>
      <c r="L1541" s="21" t="e">
        <f ca="1">IF(AND(K1541&lt;&gt; "", COUNTIF(SAP!#REF!,K1541)&gt;0),"Matched", "")</f>
        <v>#REF!</v>
      </c>
      <c r="M1541" s="21" t="str">
        <f t="shared" si="76"/>
        <v/>
      </c>
      <c r="N1541" s="21" t="e">
        <f ca="1">IF(AND(M1541&lt;&gt; "", COUNTIF(SAP!#REF!,M1541)&gt;0),"Matched", "")</f>
        <v>#REF!</v>
      </c>
      <c r="O1541" s="21" t="str">
        <f t="shared" si="77"/>
        <v/>
      </c>
      <c r="P1541" s="21" t="e">
        <f ca="1">IF(AND(O1541&lt;&gt; "", COUNTIF(SAP!#REF!,O1541)&gt;0),"Matched", "")</f>
        <v>#REF!</v>
      </c>
      <c r="Q1541" s="21" t="str">
        <f ca="1">IF(OR(D1541="AC",D1541="TR"),"Logic4"&amp;"_"&amp;TEXT(C1541,"dd.mm.yyyy") &amp;"_"&amp; 970325.83,"")</f>
        <v>Logic4_10.04.2020_970325.83</v>
      </c>
      <c r="R1541" s="21" t="e">
        <f ca="1">IF(AND(Q1541&lt;&gt; "", COUNTIF(SAP!#REF!,Q1541)&gt;0),"Matched", "")</f>
        <v>#REF!</v>
      </c>
    </row>
    <row r="1542" spans="1:18" hidden="1">
      <c r="A1542" s="21">
        <v>11563327</v>
      </c>
      <c r="B1542" s="22">
        <v>43931</v>
      </c>
      <c r="C1542" s="22">
        <v>43931</v>
      </c>
      <c r="D1542" s="21" t="s">
        <v>10</v>
      </c>
      <c r="E1542" s="23">
        <v>0</v>
      </c>
      <c r="F1542" s="23">
        <v>0</v>
      </c>
      <c r="G1542" s="23">
        <v>3580</v>
      </c>
      <c r="H1542" s="23">
        <v>101826.74</v>
      </c>
      <c r="I1542" s="21" t="s">
        <v>11</v>
      </c>
      <c r="J1542" s="21" t="s">
        <v>12</v>
      </c>
      <c r="K1542" s="21" t="str">
        <f t="shared" si="78"/>
        <v/>
      </c>
      <c r="L1542" s="21" t="e">
        <f ca="1">IF(AND(K1542&lt;&gt; "", COUNTIF(SAP!#REF!,K1542)&gt;0),"Matched", "")</f>
        <v>#REF!</v>
      </c>
      <c r="M1542" s="21" t="str">
        <f t="shared" si="76"/>
        <v/>
      </c>
      <c r="N1542" s="21" t="e">
        <f ca="1">IF(AND(M1542&lt;&gt; "", COUNTIF(SAP!#REF!,M1542)&gt;0),"Matched", "")</f>
        <v>#REF!</v>
      </c>
      <c r="O1542" s="21" t="str">
        <f t="shared" si="77"/>
        <v/>
      </c>
      <c r="P1542" s="21" t="e">
        <f ca="1">IF(AND(O1542&lt;&gt; "", COUNTIF(SAP!#REF!,O1542)&gt;0),"Matched", "")</f>
        <v>#REF!</v>
      </c>
      <c r="Q1542" s="21" t="str">
        <f ca="1">IF(OR(D1542="AC",D1542="TR"),"Logic4"&amp;"_"&amp;TEXT(C1542,"dd.mm.yyyy") &amp;"_"&amp; 970325.83,"")</f>
        <v>Logic4_10.04.2020_970325.83</v>
      </c>
      <c r="R1542" s="21" t="e">
        <f ca="1">IF(AND(Q1542&lt;&gt; "", COUNTIF(SAP!#REF!,Q1542)&gt;0),"Matched", "")</f>
        <v>#REF!</v>
      </c>
    </row>
    <row r="1543" spans="1:18" hidden="1">
      <c r="A1543" s="21">
        <v>11563327</v>
      </c>
      <c r="B1543" s="22">
        <v>43931</v>
      </c>
      <c r="C1543" s="22">
        <v>43931</v>
      </c>
      <c r="D1543" s="21" t="s">
        <v>10</v>
      </c>
      <c r="E1543" s="23">
        <v>0</v>
      </c>
      <c r="F1543" s="23">
        <v>0</v>
      </c>
      <c r="G1543" s="23">
        <v>3592</v>
      </c>
      <c r="H1543" s="23">
        <v>105418.74</v>
      </c>
      <c r="I1543" s="21" t="s">
        <v>11</v>
      </c>
      <c r="J1543" s="21" t="s">
        <v>12</v>
      </c>
      <c r="K1543" s="21" t="str">
        <f t="shared" si="78"/>
        <v/>
      </c>
      <c r="L1543" s="21" t="e">
        <f ca="1">IF(AND(K1543&lt;&gt; "", COUNTIF(SAP!#REF!,K1543)&gt;0),"Matched", "")</f>
        <v>#REF!</v>
      </c>
      <c r="M1543" s="21" t="str">
        <f t="shared" si="76"/>
        <v/>
      </c>
      <c r="N1543" s="21" t="e">
        <f ca="1">IF(AND(M1543&lt;&gt; "", COUNTIF(SAP!#REF!,M1543)&gt;0),"Matched", "")</f>
        <v>#REF!</v>
      </c>
      <c r="O1543" s="21" t="str">
        <f t="shared" si="77"/>
        <v/>
      </c>
      <c r="P1543" s="21" t="e">
        <f ca="1">IF(AND(O1543&lt;&gt; "", COUNTIF(SAP!#REF!,O1543)&gt;0),"Matched", "")</f>
        <v>#REF!</v>
      </c>
      <c r="Q1543" s="21" t="str">
        <f ca="1">IF(OR(D1543="AC",D1543="TR"),"Logic4"&amp;"_"&amp;TEXT(C1543,"dd.mm.yyyy") &amp;"_"&amp; 970325.83,"")</f>
        <v>Logic4_10.04.2020_970325.83</v>
      </c>
      <c r="R1543" s="21" t="e">
        <f ca="1">IF(AND(Q1543&lt;&gt; "", COUNTIF(SAP!#REF!,Q1543)&gt;0),"Matched", "")</f>
        <v>#REF!</v>
      </c>
    </row>
    <row r="1544" spans="1:18" hidden="1">
      <c r="A1544" s="21">
        <v>11563327</v>
      </c>
      <c r="B1544" s="22">
        <v>43931</v>
      </c>
      <c r="C1544" s="22">
        <v>43931</v>
      </c>
      <c r="D1544" s="21" t="s">
        <v>10</v>
      </c>
      <c r="E1544" s="23">
        <v>0</v>
      </c>
      <c r="F1544" s="23">
        <v>0</v>
      </c>
      <c r="G1544" s="23">
        <v>3612</v>
      </c>
      <c r="H1544" s="23">
        <v>109030.74</v>
      </c>
      <c r="I1544" s="21" t="s">
        <v>11</v>
      </c>
      <c r="J1544" s="21" t="s">
        <v>12</v>
      </c>
      <c r="K1544" s="21" t="str">
        <f t="shared" si="78"/>
        <v/>
      </c>
      <c r="L1544" s="21" t="e">
        <f ca="1">IF(AND(K1544&lt;&gt; "", COUNTIF(SAP!#REF!,K1544)&gt;0),"Matched", "")</f>
        <v>#REF!</v>
      </c>
      <c r="M1544" s="21" t="str">
        <f t="shared" si="76"/>
        <v/>
      </c>
      <c r="N1544" s="21" t="e">
        <f ca="1">IF(AND(M1544&lt;&gt; "", COUNTIF(SAP!#REF!,M1544)&gt;0),"Matched", "")</f>
        <v>#REF!</v>
      </c>
      <c r="O1544" s="21" t="str">
        <f t="shared" si="77"/>
        <v/>
      </c>
      <c r="P1544" s="21" t="e">
        <f ca="1">IF(AND(O1544&lt;&gt; "", COUNTIF(SAP!#REF!,O1544)&gt;0),"Matched", "")</f>
        <v>#REF!</v>
      </c>
      <c r="Q1544" s="21" t="str">
        <f ca="1">IF(OR(D1544="AC",D1544="TR"),"Logic4"&amp;"_"&amp;TEXT(C1544,"dd.mm.yyyy") &amp;"_"&amp; 970325.83,"")</f>
        <v>Logic4_10.04.2020_970325.83</v>
      </c>
      <c r="R1544" s="21" t="e">
        <f ca="1">IF(AND(Q1544&lt;&gt; "", COUNTIF(SAP!#REF!,Q1544)&gt;0),"Matched", "")</f>
        <v>#REF!</v>
      </c>
    </row>
    <row r="1545" spans="1:18" hidden="1">
      <c r="A1545" s="21">
        <v>11563327</v>
      </c>
      <c r="B1545" s="22">
        <v>43931</v>
      </c>
      <c r="C1545" s="22">
        <v>43931</v>
      </c>
      <c r="D1545" s="21" t="s">
        <v>10</v>
      </c>
      <c r="E1545" s="23">
        <v>0</v>
      </c>
      <c r="F1545" s="23">
        <v>0</v>
      </c>
      <c r="G1545" s="23">
        <v>3625.4</v>
      </c>
      <c r="H1545" s="23">
        <v>112656.14</v>
      </c>
      <c r="I1545" s="21" t="s">
        <v>11</v>
      </c>
      <c r="J1545" s="21" t="s">
        <v>12</v>
      </c>
      <c r="K1545" s="21" t="str">
        <f t="shared" si="78"/>
        <v/>
      </c>
      <c r="L1545" s="21" t="e">
        <f ca="1">IF(AND(K1545&lt;&gt; "", COUNTIF(SAP!#REF!,K1545)&gt;0),"Matched", "")</f>
        <v>#REF!</v>
      </c>
      <c r="M1545" s="21" t="str">
        <f t="shared" si="76"/>
        <v/>
      </c>
      <c r="N1545" s="21" t="e">
        <f ca="1">IF(AND(M1545&lt;&gt; "", COUNTIF(SAP!#REF!,M1545)&gt;0),"Matched", "")</f>
        <v>#REF!</v>
      </c>
      <c r="O1545" s="21" t="str">
        <f t="shared" si="77"/>
        <v/>
      </c>
      <c r="P1545" s="21" t="e">
        <f ca="1">IF(AND(O1545&lt;&gt; "", COUNTIF(SAP!#REF!,O1545)&gt;0),"Matched", "")</f>
        <v>#REF!</v>
      </c>
      <c r="Q1545" s="21" t="str">
        <f ca="1">IF(OR(D1545="AC",D1545="TR"),"Logic4"&amp;"_"&amp;TEXT(C1545,"dd.mm.yyyy") &amp;"_"&amp; 970325.83,"")</f>
        <v>Logic4_10.04.2020_970325.83</v>
      </c>
      <c r="R1545" s="21" t="e">
        <f ca="1">IF(AND(Q1545&lt;&gt; "", COUNTIF(SAP!#REF!,Q1545)&gt;0),"Matched", "")</f>
        <v>#REF!</v>
      </c>
    </row>
    <row r="1546" spans="1:18" hidden="1">
      <c r="A1546" s="21">
        <v>11563327</v>
      </c>
      <c r="B1546" s="22">
        <v>43931</v>
      </c>
      <c r="C1546" s="22">
        <v>43931</v>
      </c>
      <c r="D1546" s="21" t="s">
        <v>10</v>
      </c>
      <c r="E1546" s="23">
        <v>0</v>
      </c>
      <c r="F1546" s="23">
        <v>0</v>
      </c>
      <c r="G1546" s="23">
        <v>3633.8</v>
      </c>
      <c r="H1546" s="23">
        <v>116289.94</v>
      </c>
      <c r="I1546" s="21" t="s">
        <v>11</v>
      </c>
      <c r="J1546" s="21" t="s">
        <v>12</v>
      </c>
      <c r="K1546" s="21" t="str">
        <f t="shared" si="78"/>
        <v/>
      </c>
      <c r="L1546" s="21" t="e">
        <f ca="1">IF(AND(K1546&lt;&gt; "", COUNTIF(SAP!#REF!,K1546)&gt;0),"Matched", "")</f>
        <v>#REF!</v>
      </c>
      <c r="M1546" s="21" t="str">
        <f t="shared" si="76"/>
        <v/>
      </c>
      <c r="N1546" s="21" t="e">
        <f ca="1">IF(AND(M1546&lt;&gt; "", COUNTIF(SAP!#REF!,M1546)&gt;0),"Matched", "")</f>
        <v>#REF!</v>
      </c>
      <c r="O1546" s="21" t="str">
        <f t="shared" si="77"/>
        <v/>
      </c>
      <c r="P1546" s="21" t="e">
        <f ca="1">IF(AND(O1546&lt;&gt; "", COUNTIF(SAP!#REF!,O1546)&gt;0),"Matched", "")</f>
        <v>#REF!</v>
      </c>
      <c r="Q1546" s="21" t="str">
        <f ca="1">IF(OR(D1546="AC",D1546="TR"),"Logic4"&amp;"_"&amp;TEXT(C1546,"dd.mm.yyyy") &amp;"_"&amp; 970325.83,"")</f>
        <v>Logic4_10.04.2020_970325.83</v>
      </c>
      <c r="R1546" s="21" t="e">
        <f ca="1">IF(AND(Q1546&lt;&gt; "", COUNTIF(SAP!#REF!,Q1546)&gt;0),"Matched", "")</f>
        <v>#REF!</v>
      </c>
    </row>
    <row r="1547" spans="1:18" hidden="1">
      <c r="A1547" s="21">
        <v>11563327</v>
      </c>
      <c r="B1547" s="22">
        <v>43931</v>
      </c>
      <c r="C1547" s="22">
        <v>43931</v>
      </c>
      <c r="D1547" s="21" t="s">
        <v>10</v>
      </c>
      <c r="E1547" s="23">
        <v>0</v>
      </c>
      <c r="F1547" s="23">
        <v>0</v>
      </c>
      <c r="G1547" s="23">
        <v>3660</v>
      </c>
      <c r="H1547" s="23">
        <v>119949.94</v>
      </c>
      <c r="I1547" s="21" t="s">
        <v>11</v>
      </c>
      <c r="J1547" s="21" t="s">
        <v>12</v>
      </c>
      <c r="K1547" s="21" t="str">
        <f t="shared" si="78"/>
        <v/>
      </c>
      <c r="L1547" s="21" t="e">
        <f ca="1">IF(AND(K1547&lt;&gt; "", COUNTIF(SAP!#REF!,K1547)&gt;0),"Matched", "")</f>
        <v>#REF!</v>
      </c>
      <c r="M1547" s="21" t="str">
        <f t="shared" si="76"/>
        <v/>
      </c>
      <c r="N1547" s="21" t="e">
        <f ca="1">IF(AND(M1547&lt;&gt; "", COUNTIF(SAP!#REF!,M1547)&gt;0),"Matched", "")</f>
        <v>#REF!</v>
      </c>
      <c r="O1547" s="21" t="str">
        <f t="shared" si="77"/>
        <v/>
      </c>
      <c r="P1547" s="21" t="e">
        <f ca="1">IF(AND(O1547&lt;&gt; "", COUNTIF(SAP!#REF!,O1547)&gt;0),"Matched", "")</f>
        <v>#REF!</v>
      </c>
      <c r="Q1547" s="21" t="str">
        <f ca="1">IF(OR(D1547="AC",D1547="TR"),"Logic4"&amp;"_"&amp;TEXT(C1547,"dd.mm.yyyy") &amp;"_"&amp; 970325.83,"")</f>
        <v>Logic4_10.04.2020_970325.83</v>
      </c>
      <c r="R1547" s="21" t="e">
        <f ca="1">IF(AND(Q1547&lt;&gt; "", COUNTIF(SAP!#REF!,Q1547)&gt;0),"Matched", "")</f>
        <v>#REF!</v>
      </c>
    </row>
    <row r="1548" spans="1:18" hidden="1">
      <c r="A1548" s="21">
        <v>11563327</v>
      </c>
      <c r="B1548" s="22">
        <v>43931</v>
      </c>
      <c r="C1548" s="22">
        <v>43931</v>
      </c>
      <c r="D1548" s="21" t="s">
        <v>10</v>
      </c>
      <c r="E1548" s="23">
        <v>0</v>
      </c>
      <c r="F1548" s="23">
        <v>0</v>
      </c>
      <c r="G1548" s="23">
        <v>3720</v>
      </c>
      <c r="H1548" s="23">
        <v>123669.94</v>
      </c>
      <c r="I1548" s="21" t="s">
        <v>11</v>
      </c>
      <c r="J1548" s="21" t="s">
        <v>12</v>
      </c>
      <c r="K1548" s="21" t="str">
        <f t="shared" si="78"/>
        <v/>
      </c>
      <c r="L1548" s="21" t="e">
        <f ca="1">IF(AND(K1548&lt;&gt; "", COUNTIF(SAP!#REF!,K1548)&gt;0),"Matched", "")</f>
        <v>#REF!</v>
      </c>
      <c r="M1548" s="21" t="str">
        <f t="shared" si="76"/>
        <v/>
      </c>
      <c r="N1548" s="21" t="e">
        <f ca="1">IF(AND(M1548&lt;&gt; "", COUNTIF(SAP!#REF!,M1548)&gt;0),"Matched", "")</f>
        <v>#REF!</v>
      </c>
      <c r="O1548" s="21" t="str">
        <f t="shared" si="77"/>
        <v/>
      </c>
      <c r="P1548" s="21" t="e">
        <f ca="1">IF(AND(O1548&lt;&gt; "", COUNTIF(SAP!#REF!,O1548)&gt;0),"Matched", "")</f>
        <v>#REF!</v>
      </c>
      <c r="Q1548" s="21" t="str">
        <f ca="1">IF(OR(D1548="AC",D1548="TR"),"Logic4"&amp;"_"&amp;TEXT(C1548,"dd.mm.yyyy") &amp;"_"&amp; 970325.83,"")</f>
        <v>Logic4_10.04.2020_970325.83</v>
      </c>
      <c r="R1548" s="21" t="e">
        <f ca="1">IF(AND(Q1548&lt;&gt; "", COUNTIF(SAP!#REF!,Q1548)&gt;0),"Matched", "")</f>
        <v>#REF!</v>
      </c>
    </row>
    <row r="1549" spans="1:18" hidden="1">
      <c r="A1549" s="21">
        <v>11563327</v>
      </c>
      <c r="B1549" s="22">
        <v>43931</v>
      </c>
      <c r="C1549" s="22">
        <v>43931</v>
      </c>
      <c r="D1549" s="21" t="s">
        <v>10</v>
      </c>
      <c r="E1549" s="23">
        <v>0</v>
      </c>
      <c r="F1549" s="23">
        <v>0</v>
      </c>
      <c r="G1549" s="23">
        <v>3756.2</v>
      </c>
      <c r="H1549" s="23">
        <v>127426.14</v>
      </c>
      <c r="I1549" s="21" t="s">
        <v>11</v>
      </c>
      <c r="J1549" s="21" t="s">
        <v>12</v>
      </c>
      <c r="K1549" s="21" t="str">
        <f t="shared" si="78"/>
        <v/>
      </c>
      <c r="L1549" s="21" t="e">
        <f ca="1">IF(AND(K1549&lt;&gt; "", COUNTIF(SAP!#REF!,K1549)&gt;0),"Matched", "")</f>
        <v>#REF!</v>
      </c>
      <c r="M1549" s="21" t="str">
        <f t="shared" si="76"/>
        <v/>
      </c>
      <c r="N1549" s="21" t="e">
        <f ca="1">IF(AND(M1549&lt;&gt; "", COUNTIF(SAP!#REF!,M1549)&gt;0),"Matched", "")</f>
        <v>#REF!</v>
      </c>
      <c r="O1549" s="21" t="str">
        <f t="shared" si="77"/>
        <v/>
      </c>
      <c r="P1549" s="21" t="e">
        <f ca="1">IF(AND(O1549&lt;&gt; "", COUNTIF(SAP!#REF!,O1549)&gt;0),"Matched", "")</f>
        <v>#REF!</v>
      </c>
      <c r="Q1549" s="21" t="str">
        <f ca="1">IF(OR(D1549="AC",D1549="TR"),"Logic4"&amp;"_"&amp;TEXT(C1549,"dd.mm.yyyy") &amp;"_"&amp; 970325.83,"")</f>
        <v>Logic4_10.04.2020_970325.83</v>
      </c>
      <c r="R1549" s="21" t="e">
        <f ca="1">IF(AND(Q1549&lt;&gt; "", COUNTIF(SAP!#REF!,Q1549)&gt;0),"Matched", "")</f>
        <v>#REF!</v>
      </c>
    </row>
    <row r="1550" spans="1:18" hidden="1">
      <c r="A1550" s="21">
        <v>11563327</v>
      </c>
      <c r="B1550" s="22">
        <v>43931</v>
      </c>
      <c r="C1550" s="22">
        <v>43931</v>
      </c>
      <c r="D1550" s="21" t="s">
        <v>10</v>
      </c>
      <c r="E1550" s="23">
        <v>0</v>
      </c>
      <c r="F1550" s="23">
        <v>0</v>
      </c>
      <c r="G1550" s="23">
        <v>3800</v>
      </c>
      <c r="H1550" s="23">
        <v>131226.14000000001</v>
      </c>
      <c r="I1550" s="21" t="s">
        <v>11</v>
      </c>
      <c r="J1550" s="21" t="s">
        <v>12</v>
      </c>
      <c r="K1550" s="21" t="str">
        <f t="shared" si="78"/>
        <v/>
      </c>
      <c r="L1550" s="21" t="e">
        <f ca="1">IF(AND(K1550&lt;&gt; "", COUNTIF(SAP!#REF!,K1550)&gt;0),"Matched", "")</f>
        <v>#REF!</v>
      </c>
      <c r="M1550" s="21" t="str">
        <f t="shared" si="76"/>
        <v/>
      </c>
      <c r="N1550" s="21" t="e">
        <f ca="1">IF(AND(M1550&lt;&gt; "", COUNTIF(SAP!#REF!,M1550)&gt;0),"Matched", "")</f>
        <v>#REF!</v>
      </c>
      <c r="O1550" s="21" t="str">
        <f t="shared" si="77"/>
        <v/>
      </c>
      <c r="P1550" s="21" t="e">
        <f ca="1">IF(AND(O1550&lt;&gt; "", COUNTIF(SAP!#REF!,O1550)&gt;0),"Matched", "")</f>
        <v>#REF!</v>
      </c>
      <c r="Q1550" s="21" t="str">
        <f ca="1">IF(OR(D1550="AC",D1550="TR"),"Logic4"&amp;"_"&amp;TEXT(C1550,"dd.mm.yyyy") &amp;"_"&amp; 970325.83,"")</f>
        <v>Logic4_10.04.2020_970325.83</v>
      </c>
      <c r="R1550" s="21" t="e">
        <f ca="1">IF(AND(Q1550&lt;&gt; "", COUNTIF(SAP!#REF!,Q1550)&gt;0),"Matched", "")</f>
        <v>#REF!</v>
      </c>
    </row>
    <row r="1551" spans="1:18" hidden="1">
      <c r="A1551" s="21">
        <v>11563327</v>
      </c>
      <c r="B1551" s="22">
        <v>43931</v>
      </c>
      <c r="C1551" s="22">
        <v>43931</v>
      </c>
      <c r="D1551" s="21" t="s">
        <v>10</v>
      </c>
      <c r="E1551" s="23">
        <v>0</v>
      </c>
      <c r="F1551" s="23">
        <v>0</v>
      </c>
      <c r="G1551" s="23">
        <v>3830</v>
      </c>
      <c r="H1551" s="23">
        <v>135056.14000000001</v>
      </c>
      <c r="I1551" s="21" t="s">
        <v>11</v>
      </c>
      <c r="J1551" s="21" t="s">
        <v>12</v>
      </c>
      <c r="K1551" s="21" t="str">
        <f t="shared" si="78"/>
        <v/>
      </c>
      <c r="L1551" s="21" t="e">
        <f ca="1">IF(AND(K1551&lt;&gt; "", COUNTIF(SAP!#REF!,K1551)&gt;0),"Matched", "")</f>
        <v>#REF!</v>
      </c>
      <c r="M1551" s="21" t="str">
        <f t="shared" ref="M1551:M1614" si="79">IF(D1551="TR","Logic2"&amp;"_"&amp;TEXT(C1551,"dd.mm.yyyy") &amp;"_"&amp; F1551,"")</f>
        <v/>
      </c>
      <c r="N1551" s="21" t="e">
        <f ca="1">IF(AND(M1551&lt;&gt; "", COUNTIF(SAP!#REF!,M1551)&gt;0),"Matched", "")</f>
        <v>#REF!</v>
      </c>
      <c r="O1551" s="21" t="str">
        <f t="shared" ref="O1551:O1614" si="80">IF(D1551="AF","Logic3"&amp;"_"&amp;G1551,"")</f>
        <v/>
      </c>
      <c r="P1551" s="21" t="e">
        <f ca="1">IF(AND(O1551&lt;&gt; "", COUNTIF(SAP!#REF!,O1551)&gt;0),"Matched", "")</f>
        <v>#REF!</v>
      </c>
      <c r="Q1551" s="21" t="str">
        <f ca="1">IF(OR(D1551="AC",D1551="TR"),"Logic4"&amp;"_"&amp;TEXT(C1551,"dd.mm.yyyy") &amp;"_"&amp; 970325.83,"")</f>
        <v>Logic4_10.04.2020_970325.83</v>
      </c>
      <c r="R1551" s="21" t="e">
        <f ca="1">IF(AND(Q1551&lt;&gt; "", COUNTIF(SAP!#REF!,Q1551)&gt;0),"Matched", "")</f>
        <v>#REF!</v>
      </c>
    </row>
    <row r="1552" spans="1:18" hidden="1">
      <c r="A1552" s="21">
        <v>11563327</v>
      </c>
      <c r="B1552" s="22">
        <v>43931</v>
      </c>
      <c r="C1552" s="22">
        <v>43931</v>
      </c>
      <c r="D1552" s="21" t="s">
        <v>10</v>
      </c>
      <c r="E1552" s="23">
        <v>0</v>
      </c>
      <c r="F1552" s="23">
        <v>0</v>
      </c>
      <c r="G1552" s="23">
        <v>3926.1</v>
      </c>
      <c r="H1552" s="23">
        <v>138982.24</v>
      </c>
      <c r="I1552" s="21" t="s">
        <v>11</v>
      </c>
      <c r="J1552" s="21" t="s">
        <v>12</v>
      </c>
      <c r="K1552" s="21" t="str">
        <f t="shared" si="78"/>
        <v/>
      </c>
      <c r="L1552" s="21" t="e">
        <f ca="1">IF(AND(K1552&lt;&gt; "", COUNTIF(SAP!#REF!,K1552)&gt;0),"Matched", "")</f>
        <v>#REF!</v>
      </c>
      <c r="M1552" s="21" t="str">
        <f t="shared" si="79"/>
        <v/>
      </c>
      <c r="N1552" s="21" t="e">
        <f ca="1">IF(AND(M1552&lt;&gt; "", COUNTIF(SAP!#REF!,M1552)&gt;0),"Matched", "")</f>
        <v>#REF!</v>
      </c>
      <c r="O1552" s="21" t="str">
        <f t="shared" si="80"/>
        <v/>
      </c>
      <c r="P1552" s="21" t="e">
        <f ca="1">IF(AND(O1552&lt;&gt; "", COUNTIF(SAP!#REF!,O1552)&gt;0),"Matched", "")</f>
        <v>#REF!</v>
      </c>
      <c r="Q1552" s="21" t="str">
        <f ca="1">IF(OR(D1552="AC",D1552="TR"),"Logic4"&amp;"_"&amp;TEXT(C1552,"dd.mm.yyyy") &amp;"_"&amp; 970325.83,"")</f>
        <v>Logic4_10.04.2020_970325.83</v>
      </c>
      <c r="R1552" s="21" t="e">
        <f ca="1">IF(AND(Q1552&lt;&gt; "", COUNTIF(SAP!#REF!,Q1552)&gt;0),"Matched", "")</f>
        <v>#REF!</v>
      </c>
    </row>
    <row r="1553" spans="1:18" hidden="1">
      <c r="A1553" s="21">
        <v>11563327</v>
      </c>
      <c r="B1553" s="22">
        <v>43931</v>
      </c>
      <c r="C1553" s="22">
        <v>43931</v>
      </c>
      <c r="D1553" s="21" t="s">
        <v>10</v>
      </c>
      <c r="E1553" s="23">
        <v>0</v>
      </c>
      <c r="F1553" s="23">
        <v>0</v>
      </c>
      <c r="G1553" s="23">
        <v>3980</v>
      </c>
      <c r="H1553" s="23">
        <v>142962.23999999999</v>
      </c>
      <c r="I1553" s="21" t="s">
        <v>11</v>
      </c>
      <c r="J1553" s="21" t="s">
        <v>12</v>
      </c>
      <c r="K1553" s="21" t="str">
        <f t="shared" si="78"/>
        <v/>
      </c>
      <c r="L1553" s="21" t="e">
        <f ca="1">IF(AND(K1553&lt;&gt; "", COUNTIF(SAP!#REF!,K1553)&gt;0),"Matched", "")</f>
        <v>#REF!</v>
      </c>
      <c r="M1553" s="21" t="str">
        <f t="shared" si="79"/>
        <v/>
      </c>
      <c r="N1553" s="21" t="e">
        <f ca="1">IF(AND(M1553&lt;&gt; "", COUNTIF(SAP!#REF!,M1553)&gt;0),"Matched", "")</f>
        <v>#REF!</v>
      </c>
      <c r="O1553" s="21" t="str">
        <f t="shared" si="80"/>
        <v/>
      </c>
      <c r="P1553" s="21" t="e">
        <f ca="1">IF(AND(O1553&lt;&gt; "", COUNTIF(SAP!#REF!,O1553)&gt;0),"Matched", "")</f>
        <v>#REF!</v>
      </c>
      <c r="Q1553" s="21" t="str">
        <f ca="1">IF(OR(D1553="AC",D1553="TR"),"Logic4"&amp;"_"&amp;TEXT(C1553,"dd.mm.yyyy") &amp;"_"&amp; 970325.83,"")</f>
        <v>Logic4_10.04.2020_970325.83</v>
      </c>
      <c r="R1553" s="21" t="e">
        <f ca="1">IF(AND(Q1553&lt;&gt; "", COUNTIF(SAP!#REF!,Q1553)&gt;0),"Matched", "")</f>
        <v>#REF!</v>
      </c>
    </row>
    <row r="1554" spans="1:18" hidden="1">
      <c r="A1554" s="21">
        <v>11563327</v>
      </c>
      <c r="B1554" s="22">
        <v>43931</v>
      </c>
      <c r="C1554" s="22">
        <v>43931</v>
      </c>
      <c r="D1554" s="21" t="s">
        <v>10</v>
      </c>
      <c r="E1554" s="23">
        <v>0</v>
      </c>
      <c r="F1554" s="23">
        <v>0</v>
      </c>
      <c r="G1554" s="23">
        <v>4030</v>
      </c>
      <c r="H1554" s="23">
        <v>146992.24</v>
      </c>
      <c r="I1554" s="21" t="s">
        <v>11</v>
      </c>
      <c r="J1554" s="21" t="s">
        <v>12</v>
      </c>
      <c r="K1554" s="21" t="str">
        <f t="shared" si="78"/>
        <v/>
      </c>
      <c r="L1554" s="21" t="e">
        <f ca="1">IF(AND(K1554&lt;&gt; "", COUNTIF(SAP!#REF!,K1554)&gt;0),"Matched", "")</f>
        <v>#REF!</v>
      </c>
      <c r="M1554" s="21" t="str">
        <f t="shared" si="79"/>
        <v/>
      </c>
      <c r="N1554" s="21" t="e">
        <f ca="1">IF(AND(M1554&lt;&gt; "", COUNTIF(SAP!#REF!,M1554)&gt;0),"Matched", "")</f>
        <v>#REF!</v>
      </c>
      <c r="O1554" s="21" t="str">
        <f t="shared" si="80"/>
        <v/>
      </c>
      <c r="P1554" s="21" t="e">
        <f ca="1">IF(AND(O1554&lt;&gt; "", COUNTIF(SAP!#REF!,O1554)&gt;0),"Matched", "")</f>
        <v>#REF!</v>
      </c>
      <c r="Q1554" s="21" t="str">
        <f ca="1">IF(OR(D1554="AC",D1554="TR"),"Logic4"&amp;"_"&amp;TEXT(C1554,"dd.mm.yyyy") &amp;"_"&amp; 970325.83,"")</f>
        <v>Logic4_10.04.2020_970325.83</v>
      </c>
      <c r="R1554" s="21" t="e">
        <f ca="1">IF(AND(Q1554&lt;&gt; "", COUNTIF(SAP!#REF!,Q1554)&gt;0),"Matched", "")</f>
        <v>#REF!</v>
      </c>
    </row>
    <row r="1555" spans="1:18" hidden="1">
      <c r="A1555" s="21">
        <v>11563327</v>
      </c>
      <c r="B1555" s="22">
        <v>43931</v>
      </c>
      <c r="C1555" s="22">
        <v>43931</v>
      </c>
      <c r="D1555" s="21" t="s">
        <v>10</v>
      </c>
      <c r="E1555" s="23">
        <v>0</v>
      </c>
      <c r="F1555" s="23">
        <v>0</v>
      </c>
      <c r="G1555" s="23">
        <v>4300</v>
      </c>
      <c r="H1555" s="23">
        <v>151292.24</v>
      </c>
      <c r="I1555" s="21" t="s">
        <v>11</v>
      </c>
      <c r="J1555" s="21" t="s">
        <v>12</v>
      </c>
      <c r="K1555" s="21" t="str">
        <f t="shared" si="78"/>
        <v/>
      </c>
      <c r="L1555" s="21" t="e">
        <f ca="1">IF(AND(K1555&lt;&gt; "", COUNTIF(SAP!#REF!,K1555)&gt;0),"Matched", "")</f>
        <v>#REF!</v>
      </c>
      <c r="M1555" s="21" t="str">
        <f t="shared" si="79"/>
        <v/>
      </c>
      <c r="N1555" s="21" t="e">
        <f ca="1">IF(AND(M1555&lt;&gt; "", COUNTIF(SAP!#REF!,M1555)&gt;0),"Matched", "")</f>
        <v>#REF!</v>
      </c>
      <c r="O1555" s="21" t="str">
        <f t="shared" si="80"/>
        <v/>
      </c>
      <c r="P1555" s="21" t="e">
        <f ca="1">IF(AND(O1555&lt;&gt; "", COUNTIF(SAP!#REF!,O1555)&gt;0),"Matched", "")</f>
        <v>#REF!</v>
      </c>
      <c r="Q1555" s="21" t="str">
        <f ca="1">IF(OR(D1555="AC",D1555="TR"),"Logic4"&amp;"_"&amp;TEXT(C1555,"dd.mm.yyyy") &amp;"_"&amp; 970325.83,"")</f>
        <v>Logic4_10.04.2020_970325.83</v>
      </c>
      <c r="R1555" s="21" t="e">
        <f ca="1">IF(AND(Q1555&lt;&gt; "", COUNTIF(SAP!#REF!,Q1555)&gt;0),"Matched", "")</f>
        <v>#REF!</v>
      </c>
    </row>
    <row r="1556" spans="1:18" hidden="1">
      <c r="A1556" s="21">
        <v>11563327</v>
      </c>
      <c r="B1556" s="22">
        <v>43931</v>
      </c>
      <c r="C1556" s="22">
        <v>43931</v>
      </c>
      <c r="D1556" s="21" t="s">
        <v>10</v>
      </c>
      <c r="E1556" s="23">
        <v>0</v>
      </c>
      <c r="F1556" s="23">
        <v>0</v>
      </c>
      <c r="G1556" s="23">
        <v>4360</v>
      </c>
      <c r="H1556" s="23">
        <v>155652.24</v>
      </c>
      <c r="I1556" s="21" t="s">
        <v>11</v>
      </c>
      <c r="J1556" s="21" t="s">
        <v>12</v>
      </c>
      <c r="K1556" s="21" t="str">
        <f t="shared" si="78"/>
        <v/>
      </c>
      <c r="L1556" s="21" t="e">
        <f ca="1">IF(AND(K1556&lt;&gt; "", COUNTIF(SAP!#REF!,K1556)&gt;0),"Matched", "")</f>
        <v>#REF!</v>
      </c>
      <c r="M1556" s="21" t="str">
        <f t="shared" si="79"/>
        <v/>
      </c>
      <c r="N1556" s="21" t="e">
        <f ca="1">IF(AND(M1556&lt;&gt; "", COUNTIF(SAP!#REF!,M1556)&gt;0),"Matched", "")</f>
        <v>#REF!</v>
      </c>
      <c r="O1556" s="21" t="str">
        <f t="shared" si="80"/>
        <v/>
      </c>
      <c r="P1556" s="21" t="e">
        <f ca="1">IF(AND(O1556&lt;&gt; "", COUNTIF(SAP!#REF!,O1556)&gt;0),"Matched", "")</f>
        <v>#REF!</v>
      </c>
      <c r="Q1556" s="21" t="str">
        <f ca="1">IF(OR(D1556="AC",D1556="TR"),"Logic4"&amp;"_"&amp;TEXT(C1556,"dd.mm.yyyy") &amp;"_"&amp; 970325.83,"")</f>
        <v>Logic4_10.04.2020_970325.83</v>
      </c>
      <c r="R1556" s="21" t="e">
        <f ca="1">IF(AND(Q1556&lt;&gt; "", COUNTIF(SAP!#REF!,Q1556)&gt;0),"Matched", "")</f>
        <v>#REF!</v>
      </c>
    </row>
    <row r="1557" spans="1:18" hidden="1">
      <c r="A1557" s="21">
        <v>11563327</v>
      </c>
      <c r="B1557" s="22">
        <v>43931</v>
      </c>
      <c r="C1557" s="22">
        <v>43931</v>
      </c>
      <c r="D1557" s="21" t="s">
        <v>10</v>
      </c>
      <c r="E1557" s="23">
        <v>0</v>
      </c>
      <c r="F1557" s="23">
        <v>0</v>
      </c>
      <c r="G1557" s="23">
        <v>4410</v>
      </c>
      <c r="H1557" s="23">
        <v>160062.24</v>
      </c>
      <c r="I1557" s="21" t="s">
        <v>11</v>
      </c>
      <c r="J1557" s="21" t="s">
        <v>12</v>
      </c>
      <c r="K1557" s="21" t="str">
        <f t="shared" si="78"/>
        <v/>
      </c>
      <c r="L1557" s="21" t="e">
        <f ca="1">IF(AND(K1557&lt;&gt; "", COUNTIF(SAP!#REF!,K1557)&gt;0),"Matched", "")</f>
        <v>#REF!</v>
      </c>
      <c r="M1557" s="21" t="str">
        <f t="shared" si="79"/>
        <v/>
      </c>
      <c r="N1557" s="21" t="e">
        <f ca="1">IF(AND(M1557&lt;&gt; "", COUNTIF(SAP!#REF!,M1557)&gt;0),"Matched", "")</f>
        <v>#REF!</v>
      </c>
      <c r="O1557" s="21" t="str">
        <f t="shared" si="80"/>
        <v/>
      </c>
      <c r="P1557" s="21" t="e">
        <f ca="1">IF(AND(O1557&lt;&gt; "", COUNTIF(SAP!#REF!,O1557)&gt;0),"Matched", "")</f>
        <v>#REF!</v>
      </c>
      <c r="Q1557" s="21" t="str">
        <f ca="1">IF(OR(D1557="AC",D1557="TR"),"Logic4"&amp;"_"&amp;TEXT(C1557,"dd.mm.yyyy") &amp;"_"&amp; 970325.83,"")</f>
        <v>Logic4_10.04.2020_970325.83</v>
      </c>
      <c r="R1557" s="21" t="e">
        <f ca="1">IF(AND(Q1557&lt;&gt; "", COUNTIF(SAP!#REF!,Q1557)&gt;0),"Matched", "")</f>
        <v>#REF!</v>
      </c>
    </row>
    <row r="1558" spans="1:18" hidden="1">
      <c r="A1558" s="21">
        <v>11563327</v>
      </c>
      <c r="B1558" s="22">
        <v>43931</v>
      </c>
      <c r="C1558" s="22">
        <v>43931</v>
      </c>
      <c r="D1558" s="21" t="s">
        <v>10</v>
      </c>
      <c r="E1558" s="23">
        <v>0</v>
      </c>
      <c r="F1558" s="23">
        <v>0</v>
      </c>
      <c r="G1558" s="23">
        <v>4432.5</v>
      </c>
      <c r="H1558" s="23">
        <v>164494.74</v>
      </c>
      <c r="I1558" s="21" t="s">
        <v>11</v>
      </c>
      <c r="J1558" s="21" t="s">
        <v>12</v>
      </c>
      <c r="K1558" s="21" t="str">
        <f t="shared" si="78"/>
        <v/>
      </c>
      <c r="L1558" s="21" t="e">
        <f ca="1">IF(AND(K1558&lt;&gt; "", COUNTIF(SAP!#REF!,K1558)&gt;0),"Matched", "")</f>
        <v>#REF!</v>
      </c>
      <c r="M1558" s="21" t="str">
        <f t="shared" si="79"/>
        <v/>
      </c>
      <c r="N1558" s="21" t="e">
        <f ca="1">IF(AND(M1558&lt;&gt; "", COUNTIF(SAP!#REF!,M1558)&gt;0),"Matched", "")</f>
        <v>#REF!</v>
      </c>
      <c r="O1558" s="21" t="str">
        <f t="shared" si="80"/>
        <v/>
      </c>
      <c r="P1558" s="21" t="e">
        <f ca="1">IF(AND(O1558&lt;&gt; "", COUNTIF(SAP!#REF!,O1558)&gt;0),"Matched", "")</f>
        <v>#REF!</v>
      </c>
      <c r="Q1558" s="21" t="str">
        <f ca="1">IF(OR(D1558="AC",D1558="TR"),"Logic4"&amp;"_"&amp;TEXT(C1558,"dd.mm.yyyy") &amp;"_"&amp; 970325.83,"")</f>
        <v>Logic4_10.04.2020_970325.83</v>
      </c>
      <c r="R1558" s="21" t="e">
        <f ca="1">IF(AND(Q1558&lt;&gt; "", COUNTIF(SAP!#REF!,Q1558)&gt;0),"Matched", "")</f>
        <v>#REF!</v>
      </c>
    </row>
    <row r="1559" spans="1:18" hidden="1">
      <c r="A1559" s="21">
        <v>11563327</v>
      </c>
      <c r="B1559" s="22">
        <v>43931</v>
      </c>
      <c r="C1559" s="22">
        <v>43931</v>
      </c>
      <c r="D1559" s="21" t="s">
        <v>10</v>
      </c>
      <c r="E1559" s="23">
        <v>0</v>
      </c>
      <c r="F1559" s="23">
        <v>0</v>
      </c>
      <c r="G1559" s="23">
        <v>4500</v>
      </c>
      <c r="H1559" s="23">
        <v>168994.74</v>
      </c>
      <c r="I1559" s="21" t="s">
        <v>11</v>
      </c>
      <c r="J1559" s="21" t="s">
        <v>12</v>
      </c>
      <c r="K1559" s="21" t="str">
        <f t="shared" si="78"/>
        <v/>
      </c>
      <c r="L1559" s="21" t="e">
        <f ca="1">IF(AND(K1559&lt;&gt; "", COUNTIF(SAP!#REF!,K1559)&gt;0),"Matched", "")</f>
        <v>#REF!</v>
      </c>
      <c r="M1559" s="21" t="str">
        <f t="shared" si="79"/>
        <v/>
      </c>
      <c r="N1559" s="21" t="e">
        <f ca="1">IF(AND(M1559&lt;&gt; "", COUNTIF(SAP!#REF!,M1559)&gt;0),"Matched", "")</f>
        <v>#REF!</v>
      </c>
      <c r="O1559" s="21" t="str">
        <f t="shared" si="80"/>
        <v/>
      </c>
      <c r="P1559" s="21" t="e">
        <f ca="1">IF(AND(O1559&lt;&gt; "", COUNTIF(SAP!#REF!,O1559)&gt;0),"Matched", "")</f>
        <v>#REF!</v>
      </c>
      <c r="Q1559" s="21" t="str">
        <f ca="1">IF(OR(D1559="AC",D1559="TR"),"Logic4"&amp;"_"&amp;TEXT(C1559,"dd.mm.yyyy") &amp;"_"&amp; 970325.83,"")</f>
        <v>Logic4_10.04.2020_970325.83</v>
      </c>
      <c r="R1559" s="21" t="e">
        <f ca="1">IF(AND(Q1559&lt;&gt; "", COUNTIF(SAP!#REF!,Q1559)&gt;0),"Matched", "")</f>
        <v>#REF!</v>
      </c>
    </row>
    <row r="1560" spans="1:18" hidden="1">
      <c r="A1560" s="21">
        <v>11563327</v>
      </c>
      <c r="B1560" s="22">
        <v>43931</v>
      </c>
      <c r="C1560" s="22">
        <v>43931</v>
      </c>
      <c r="D1560" s="21" t="s">
        <v>10</v>
      </c>
      <c r="E1560" s="23">
        <v>0</v>
      </c>
      <c r="F1560" s="23">
        <v>0</v>
      </c>
      <c r="G1560" s="23">
        <v>4548</v>
      </c>
      <c r="H1560" s="23">
        <v>173542.74</v>
      </c>
      <c r="I1560" s="21" t="s">
        <v>11</v>
      </c>
      <c r="J1560" s="21" t="s">
        <v>12</v>
      </c>
      <c r="K1560" s="21" t="str">
        <f t="shared" si="78"/>
        <v/>
      </c>
      <c r="L1560" s="21" t="e">
        <f ca="1">IF(AND(K1560&lt;&gt; "", COUNTIF(SAP!#REF!,K1560)&gt;0),"Matched", "")</f>
        <v>#REF!</v>
      </c>
      <c r="M1560" s="21" t="str">
        <f t="shared" si="79"/>
        <v/>
      </c>
      <c r="N1560" s="21" t="e">
        <f ca="1">IF(AND(M1560&lt;&gt; "", COUNTIF(SAP!#REF!,M1560)&gt;0),"Matched", "")</f>
        <v>#REF!</v>
      </c>
      <c r="O1560" s="21" t="str">
        <f t="shared" si="80"/>
        <v/>
      </c>
      <c r="P1560" s="21" t="e">
        <f ca="1">IF(AND(O1560&lt;&gt; "", COUNTIF(SAP!#REF!,O1560)&gt;0),"Matched", "")</f>
        <v>#REF!</v>
      </c>
      <c r="Q1560" s="21" t="str">
        <f ca="1">IF(OR(D1560="AC",D1560="TR"),"Logic4"&amp;"_"&amp;TEXT(C1560,"dd.mm.yyyy") &amp;"_"&amp; 970325.83,"")</f>
        <v>Logic4_10.04.2020_970325.83</v>
      </c>
      <c r="R1560" s="21" t="e">
        <f ca="1">IF(AND(Q1560&lt;&gt; "", COUNTIF(SAP!#REF!,Q1560)&gt;0),"Matched", "")</f>
        <v>#REF!</v>
      </c>
    </row>
    <row r="1561" spans="1:18" hidden="1">
      <c r="A1561" s="21">
        <v>11563327</v>
      </c>
      <c r="B1561" s="22">
        <v>43931</v>
      </c>
      <c r="C1561" s="22">
        <v>43931</v>
      </c>
      <c r="D1561" s="21" t="s">
        <v>10</v>
      </c>
      <c r="E1561" s="23">
        <v>0</v>
      </c>
      <c r="F1561" s="23">
        <v>0</v>
      </c>
      <c r="G1561" s="23">
        <v>4595.2</v>
      </c>
      <c r="H1561" s="23">
        <v>178137.94</v>
      </c>
      <c r="I1561" s="21" t="s">
        <v>11</v>
      </c>
      <c r="J1561" s="21" t="s">
        <v>12</v>
      </c>
      <c r="K1561" s="21" t="str">
        <f t="shared" si="78"/>
        <v/>
      </c>
      <c r="L1561" s="21" t="e">
        <f ca="1">IF(AND(K1561&lt;&gt; "", COUNTIF(SAP!#REF!,K1561)&gt;0),"Matched", "")</f>
        <v>#REF!</v>
      </c>
      <c r="M1561" s="21" t="str">
        <f t="shared" si="79"/>
        <v/>
      </c>
      <c r="N1561" s="21" t="e">
        <f ca="1">IF(AND(M1561&lt;&gt; "", COUNTIF(SAP!#REF!,M1561)&gt;0),"Matched", "")</f>
        <v>#REF!</v>
      </c>
      <c r="O1561" s="21" t="str">
        <f t="shared" si="80"/>
        <v/>
      </c>
      <c r="P1561" s="21" t="e">
        <f ca="1">IF(AND(O1561&lt;&gt; "", COUNTIF(SAP!#REF!,O1561)&gt;0),"Matched", "")</f>
        <v>#REF!</v>
      </c>
      <c r="Q1561" s="21" t="str">
        <f ca="1">IF(OR(D1561="AC",D1561="TR"),"Logic4"&amp;"_"&amp;TEXT(C1561,"dd.mm.yyyy") &amp;"_"&amp; 970325.83,"")</f>
        <v>Logic4_10.04.2020_970325.83</v>
      </c>
      <c r="R1561" s="21" t="e">
        <f ca="1">IF(AND(Q1561&lt;&gt; "", COUNTIF(SAP!#REF!,Q1561)&gt;0),"Matched", "")</f>
        <v>#REF!</v>
      </c>
    </row>
    <row r="1562" spans="1:18" hidden="1">
      <c r="A1562" s="21">
        <v>11563327</v>
      </c>
      <c r="B1562" s="22">
        <v>43931</v>
      </c>
      <c r="C1562" s="22">
        <v>43931</v>
      </c>
      <c r="D1562" s="21" t="s">
        <v>10</v>
      </c>
      <c r="E1562" s="23">
        <v>0</v>
      </c>
      <c r="F1562" s="23">
        <v>0</v>
      </c>
      <c r="G1562" s="23">
        <v>4690</v>
      </c>
      <c r="H1562" s="23">
        <v>182827.94</v>
      </c>
      <c r="I1562" s="21" t="s">
        <v>11</v>
      </c>
      <c r="J1562" s="21" t="s">
        <v>12</v>
      </c>
      <c r="K1562" s="21" t="str">
        <f t="shared" si="78"/>
        <v/>
      </c>
      <c r="L1562" s="21" t="e">
        <f ca="1">IF(AND(K1562&lt;&gt; "", COUNTIF(SAP!#REF!,K1562)&gt;0),"Matched", "")</f>
        <v>#REF!</v>
      </c>
      <c r="M1562" s="21" t="str">
        <f t="shared" si="79"/>
        <v/>
      </c>
      <c r="N1562" s="21" t="e">
        <f ca="1">IF(AND(M1562&lt;&gt; "", COUNTIF(SAP!#REF!,M1562)&gt;0),"Matched", "")</f>
        <v>#REF!</v>
      </c>
      <c r="O1562" s="21" t="str">
        <f t="shared" si="80"/>
        <v/>
      </c>
      <c r="P1562" s="21" t="e">
        <f ca="1">IF(AND(O1562&lt;&gt; "", COUNTIF(SAP!#REF!,O1562)&gt;0),"Matched", "")</f>
        <v>#REF!</v>
      </c>
      <c r="Q1562" s="21" t="str">
        <f ca="1">IF(OR(D1562="AC",D1562="TR"),"Logic4"&amp;"_"&amp;TEXT(C1562,"dd.mm.yyyy") &amp;"_"&amp; 970325.83,"")</f>
        <v>Logic4_10.04.2020_970325.83</v>
      </c>
      <c r="R1562" s="21" t="e">
        <f ca="1">IF(AND(Q1562&lt;&gt; "", COUNTIF(SAP!#REF!,Q1562)&gt;0),"Matched", "")</f>
        <v>#REF!</v>
      </c>
    </row>
    <row r="1563" spans="1:18" hidden="1">
      <c r="A1563" s="21">
        <v>11563327</v>
      </c>
      <c r="B1563" s="22">
        <v>43931</v>
      </c>
      <c r="C1563" s="22">
        <v>43931</v>
      </c>
      <c r="D1563" s="21" t="s">
        <v>10</v>
      </c>
      <c r="E1563" s="23">
        <v>0</v>
      </c>
      <c r="F1563" s="23">
        <v>0</v>
      </c>
      <c r="G1563" s="23">
        <v>4756.8</v>
      </c>
      <c r="H1563" s="23">
        <v>187584.74</v>
      </c>
      <c r="I1563" s="21" t="s">
        <v>11</v>
      </c>
      <c r="J1563" s="21" t="s">
        <v>12</v>
      </c>
      <c r="K1563" s="21" t="str">
        <f t="shared" si="78"/>
        <v/>
      </c>
      <c r="L1563" s="21" t="e">
        <f ca="1">IF(AND(K1563&lt;&gt; "", COUNTIF(SAP!#REF!,K1563)&gt;0),"Matched", "")</f>
        <v>#REF!</v>
      </c>
      <c r="M1563" s="21" t="str">
        <f t="shared" si="79"/>
        <v/>
      </c>
      <c r="N1563" s="21" t="e">
        <f ca="1">IF(AND(M1563&lt;&gt; "", COUNTIF(SAP!#REF!,M1563)&gt;0),"Matched", "")</f>
        <v>#REF!</v>
      </c>
      <c r="O1563" s="21" t="str">
        <f t="shared" si="80"/>
        <v/>
      </c>
      <c r="P1563" s="21" t="e">
        <f ca="1">IF(AND(O1563&lt;&gt; "", COUNTIF(SAP!#REF!,O1563)&gt;0),"Matched", "")</f>
        <v>#REF!</v>
      </c>
      <c r="Q1563" s="21" t="str">
        <f ca="1">IF(OR(D1563="AC",D1563="TR"),"Logic4"&amp;"_"&amp;TEXT(C1563,"dd.mm.yyyy") &amp;"_"&amp; 970325.83,"")</f>
        <v>Logic4_10.04.2020_970325.83</v>
      </c>
      <c r="R1563" s="21" t="e">
        <f ca="1">IF(AND(Q1563&lt;&gt; "", COUNTIF(SAP!#REF!,Q1563)&gt;0),"Matched", "")</f>
        <v>#REF!</v>
      </c>
    </row>
    <row r="1564" spans="1:18" hidden="1">
      <c r="A1564" s="21">
        <v>11563327</v>
      </c>
      <c r="B1564" s="22">
        <v>43931</v>
      </c>
      <c r="C1564" s="22">
        <v>43931</v>
      </c>
      <c r="D1564" s="21" t="s">
        <v>10</v>
      </c>
      <c r="E1564" s="23">
        <v>0</v>
      </c>
      <c r="F1564" s="23">
        <v>0</v>
      </c>
      <c r="G1564" s="23">
        <v>4856</v>
      </c>
      <c r="H1564" s="23">
        <v>192440.74</v>
      </c>
      <c r="I1564" s="21" t="s">
        <v>11</v>
      </c>
      <c r="J1564" s="21" t="s">
        <v>12</v>
      </c>
      <c r="K1564" s="21" t="str">
        <f t="shared" si="78"/>
        <v/>
      </c>
      <c r="L1564" s="21" t="e">
        <f ca="1">IF(AND(K1564&lt;&gt; "", COUNTIF(SAP!#REF!,K1564)&gt;0),"Matched", "")</f>
        <v>#REF!</v>
      </c>
      <c r="M1564" s="21" t="str">
        <f t="shared" si="79"/>
        <v/>
      </c>
      <c r="N1564" s="21" t="e">
        <f ca="1">IF(AND(M1564&lt;&gt; "", COUNTIF(SAP!#REF!,M1564)&gt;0),"Matched", "")</f>
        <v>#REF!</v>
      </c>
      <c r="O1564" s="21" t="str">
        <f t="shared" si="80"/>
        <v/>
      </c>
      <c r="P1564" s="21" t="e">
        <f ca="1">IF(AND(O1564&lt;&gt; "", COUNTIF(SAP!#REF!,O1564)&gt;0),"Matched", "")</f>
        <v>#REF!</v>
      </c>
      <c r="Q1564" s="21" t="str">
        <f ca="1">IF(OR(D1564="AC",D1564="TR"),"Logic4"&amp;"_"&amp;TEXT(C1564,"dd.mm.yyyy") &amp;"_"&amp; 970325.83,"")</f>
        <v>Logic4_10.04.2020_970325.83</v>
      </c>
      <c r="R1564" s="21" t="e">
        <f ca="1">IF(AND(Q1564&lt;&gt; "", COUNTIF(SAP!#REF!,Q1564)&gt;0),"Matched", "")</f>
        <v>#REF!</v>
      </c>
    </row>
    <row r="1565" spans="1:18" hidden="1">
      <c r="A1565" s="21">
        <v>11563327</v>
      </c>
      <c r="B1565" s="22">
        <v>43931</v>
      </c>
      <c r="C1565" s="22">
        <v>43931</v>
      </c>
      <c r="D1565" s="21" t="s">
        <v>10</v>
      </c>
      <c r="E1565" s="23">
        <v>0</v>
      </c>
      <c r="F1565" s="23">
        <v>0</v>
      </c>
      <c r="G1565" s="23">
        <v>5154.3999999999996</v>
      </c>
      <c r="H1565" s="23">
        <v>197595.14</v>
      </c>
      <c r="I1565" s="21" t="s">
        <v>11</v>
      </c>
      <c r="J1565" s="21" t="s">
        <v>12</v>
      </c>
      <c r="K1565" s="21" t="str">
        <f t="shared" si="78"/>
        <v/>
      </c>
      <c r="L1565" s="21" t="e">
        <f ca="1">IF(AND(K1565&lt;&gt; "", COUNTIF(SAP!#REF!,K1565)&gt;0),"Matched", "")</f>
        <v>#REF!</v>
      </c>
      <c r="M1565" s="21" t="str">
        <f t="shared" si="79"/>
        <v/>
      </c>
      <c r="N1565" s="21" t="e">
        <f ca="1">IF(AND(M1565&lt;&gt; "", COUNTIF(SAP!#REF!,M1565)&gt;0),"Matched", "")</f>
        <v>#REF!</v>
      </c>
      <c r="O1565" s="21" t="str">
        <f t="shared" si="80"/>
        <v/>
      </c>
      <c r="P1565" s="21" t="e">
        <f ca="1">IF(AND(O1565&lt;&gt; "", COUNTIF(SAP!#REF!,O1565)&gt;0),"Matched", "")</f>
        <v>#REF!</v>
      </c>
      <c r="Q1565" s="21" t="str">
        <f ca="1">IF(OR(D1565="AC",D1565="TR"),"Logic4"&amp;"_"&amp;TEXT(C1565,"dd.mm.yyyy") &amp;"_"&amp; 970325.83,"")</f>
        <v>Logic4_10.04.2020_970325.83</v>
      </c>
      <c r="R1565" s="21" t="e">
        <f ca="1">IF(AND(Q1565&lt;&gt; "", COUNTIF(SAP!#REF!,Q1565)&gt;0),"Matched", "")</f>
        <v>#REF!</v>
      </c>
    </row>
    <row r="1566" spans="1:18" hidden="1">
      <c r="A1566" s="21">
        <v>11563327</v>
      </c>
      <c r="B1566" s="22">
        <v>43931</v>
      </c>
      <c r="C1566" s="22">
        <v>43931</v>
      </c>
      <c r="D1566" s="21" t="s">
        <v>10</v>
      </c>
      <c r="E1566" s="23">
        <v>0</v>
      </c>
      <c r="F1566" s="23">
        <v>0</v>
      </c>
      <c r="G1566" s="23">
        <v>5270</v>
      </c>
      <c r="H1566" s="23">
        <v>202865.14</v>
      </c>
      <c r="I1566" s="21" t="s">
        <v>11</v>
      </c>
      <c r="J1566" s="21" t="s">
        <v>12</v>
      </c>
      <c r="K1566" s="21" t="str">
        <f t="shared" si="78"/>
        <v/>
      </c>
      <c r="L1566" s="21" t="e">
        <f ca="1">IF(AND(K1566&lt;&gt; "", COUNTIF(SAP!#REF!,K1566)&gt;0),"Matched", "")</f>
        <v>#REF!</v>
      </c>
      <c r="M1566" s="21" t="str">
        <f t="shared" si="79"/>
        <v/>
      </c>
      <c r="N1566" s="21" t="e">
        <f ca="1">IF(AND(M1566&lt;&gt; "", COUNTIF(SAP!#REF!,M1566)&gt;0),"Matched", "")</f>
        <v>#REF!</v>
      </c>
      <c r="O1566" s="21" t="str">
        <f t="shared" si="80"/>
        <v/>
      </c>
      <c r="P1566" s="21" t="e">
        <f ca="1">IF(AND(O1566&lt;&gt; "", COUNTIF(SAP!#REF!,O1566)&gt;0),"Matched", "")</f>
        <v>#REF!</v>
      </c>
      <c r="Q1566" s="21" t="str">
        <f ca="1">IF(OR(D1566="AC",D1566="TR"),"Logic4"&amp;"_"&amp;TEXT(C1566,"dd.mm.yyyy") &amp;"_"&amp; 970325.83,"")</f>
        <v>Logic4_10.04.2020_970325.83</v>
      </c>
      <c r="R1566" s="21" t="e">
        <f ca="1">IF(AND(Q1566&lt;&gt; "", COUNTIF(SAP!#REF!,Q1566)&gt;0),"Matched", "")</f>
        <v>#REF!</v>
      </c>
    </row>
    <row r="1567" spans="1:18" hidden="1">
      <c r="A1567" s="21">
        <v>11563327</v>
      </c>
      <c r="B1567" s="22">
        <v>43931</v>
      </c>
      <c r="C1567" s="22">
        <v>43931</v>
      </c>
      <c r="D1567" s="21" t="s">
        <v>10</v>
      </c>
      <c r="E1567" s="23">
        <v>0</v>
      </c>
      <c r="F1567" s="23">
        <v>0</v>
      </c>
      <c r="G1567" s="23">
        <v>5282</v>
      </c>
      <c r="H1567" s="23">
        <v>208147.14</v>
      </c>
      <c r="I1567" s="21" t="s">
        <v>11</v>
      </c>
      <c r="J1567" s="21" t="s">
        <v>12</v>
      </c>
      <c r="K1567" s="21" t="str">
        <f t="shared" si="78"/>
        <v/>
      </c>
      <c r="L1567" s="21" t="e">
        <f ca="1">IF(AND(K1567&lt;&gt; "", COUNTIF(SAP!#REF!,K1567)&gt;0),"Matched", "")</f>
        <v>#REF!</v>
      </c>
      <c r="M1567" s="21" t="str">
        <f t="shared" si="79"/>
        <v/>
      </c>
      <c r="N1567" s="21" t="e">
        <f ca="1">IF(AND(M1567&lt;&gt; "", COUNTIF(SAP!#REF!,M1567)&gt;0),"Matched", "")</f>
        <v>#REF!</v>
      </c>
      <c r="O1567" s="21" t="str">
        <f t="shared" si="80"/>
        <v/>
      </c>
      <c r="P1567" s="21" t="e">
        <f ca="1">IF(AND(O1567&lt;&gt; "", COUNTIF(SAP!#REF!,O1567)&gt;0),"Matched", "")</f>
        <v>#REF!</v>
      </c>
      <c r="Q1567" s="21" t="str">
        <f ca="1">IF(OR(D1567="AC",D1567="TR"),"Logic4"&amp;"_"&amp;TEXT(C1567,"dd.mm.yyyy") &amp;"_"&amp; 970325.83,"")</f>
        <v>Logic4_10.04.2020_970325.83</v>
      </c>
      <c r="R1567" s="21" t="e">
        <f ca="1">IF(AND(Q1567&lt;&gt; "", COUNTIF(SAP!#REF!,Q1567)&gt;0),"Matched", "")</f>
        <v>#REF!</v>
      </c>
    </row>
    <row r="1568" spans="1:18" hidden="1">
      <c r="A1568" s="21">
        <v>11563327</v>
      </c>
      <c r="B1568" s="22">
        <v>43931</v>
      </c>
      <c r="C1568" s="22">
        <v>43931</v>
      </c>
      <c r="D1568" s="21" t="s">
        <v>10</v>
      </c>
      <c r="E1568" s="23">
        <v>0</v>
      </c>
      <c r="F1568" s="23">
        <v>0</v>
      </c>
      <c r="G1568" s="23">
        <v>5394.4</v>
      </c>
      <c r="H1568" s="23">
        <v>213541.54</v>
      </c>
      <c r="I1568" s="21" t="s">
        <v>11</v>
      </c>
      <c r="J1568" s="21" t="s">
        <v>12</v>
      </c>
      <c r="K1568" s="21" t="str">
        <f t="shared" si="78"/>
        <v/>
      </c>
      <c r="L1568" s="21" t="e">
        <f ca="1">IF(AND(K1568&lt;&gt; "", COUNTIF(SAP!#REF!,K1568)&gt;0),"Matched", "")</f>
        <v>#REF!</v>
      </c>
      <c r="M1568" s="21" t="str">
        <f t="shared" si="79"/>
        <v/>
      </c>
      <c r="N1568" s="21" t="e">
        <f ca="1">IF(AND(M1568&lt;&gt; "", COUNTIF(SAP!#REF!,M1568)&gt;0),"Matched", "")</f>
        <v>#REF!</v>
      </c>
      <c r="O1568" s="21" t="str">
        <f t="shared" si="80"/>
        <v/>
      </c>
      <c r="P1568" s="21" t="e">
        <f ca="1">IF(AND(O1568&lt;&gt; "", COUNTIF(SAP!#REF!,O1568)&gt;0),"Matched", "")</f>
        <v>#REF!</v>
      </c>
      <c r="Q1568" s="21" t="str">
        <f ca="1">IF(OR(D1568="AC",D1568="TR"),"Logic4"&amp;"_"&amp;TEXT(C1568,"dd.mm.yyyy") &amp;"_"&amp; 970325.83,"")</f>
        <v>Logic4_10.04.2020_970325.83</v>
      </c>
      <c r="R1568" s="21" t="e">
        <f ca="1">IF(AND(Q1568&lt;&gt; "", COUNTIF(SAP!#REF!,Q1568)&gt;0),"Matched", "")</f>
        <v>#REF!</v>
      </c>
    </row>
    <row r="1569" spans="1:18" hidden="1">
      <c r="A1569" s="21">
        <v>11563327</v>
      </c>
      <c r="B1569" s="22">
        <v>43931</v>
      </c>
      <c r="C1569" s="22">
        <v>43931</v>
      </c>
      <c r="D1569" s="21" t="s">
        <v>10</v>
      </c>
      <c r="E1569" s="23">
        <v>0</v>
      </c>
      <c r="F1569" s="23">
        <v>0</v>
      </c>
      <c r="G1569" s="23">
        <v>5492.2</v>
      </c>
      <c r="H1569" s="23">
        <v>219033.74</v>
      </c>
      <c r="I1569" s="21" t="s">
        <v>11</v>
      </c>
      <c r="J1569" s="21" t="s">
        <v>12</v>
      </c>
      <c r="K1569" s="21" t="str">
        <f t="shared" si="78"/>
        <v/>
      </c>
      <c r="L1569" s="21" t="e">
        <f ca="1">IF(AND(K1569&lt;&gt; "", COUNTIF(SAP!#REF!,K1569)&gt;0),"Matched", "")</f>
        <v>#REF!</v>
      </c>
      <c r="M1569" s="21" t="str">
        <f t="shared" si="79"/>
        <v/>
      </c>
      <c r="N1569" s="21" t="e">
        <f ca="1">IF(AND(M1569&lt;&gt; "", COUNTIF(SAP!#REF!,M1569)&gt;0),"Matched", "")</f>
        <v>#REF!</v>
      </c>
      <c r="O1569" s="21" t="str">
        <f t="shared" si="80"/>
        <v/>
      </c>
      <c r="P1569" s="21" t="e">
        <f ca="1">IF(AND(O1569&lt;&gt; "", COUNTIF(SAP!#REF!,O1569)&gt;0),"Matched", "")</f>
        <v>#REF!</v>
      </c>
      <c r="Q1569" s="21" t="str">
        <f ca="1">IF(OR(D1569="AC",D1569="TR"),"Logic4"&amp;"_"&amp;TEXT(C1569,"dd.mm.yyyy") &amp;"_"&amp; 970325.83,"")</f>
        <v>Logic4_10.04.2020_970325.83</v>
      </c>
      <c r="R1569" s="21" t="e">
        <f ca="1">IF(AND(Q1569&lt;&gt; "", COUNTIF(SAP!#REF!,Q1569)&gt;0),"Matched", "")</f>
        <v>#REF!</v>
      </c>
    </row>
    <row r="1570" spans="1:18" hidden="1">
      <c r="A1570" s="21">
        <v>11563327</v>
      </c>
      <c r="B1570" s="22">
        <v>43931</v>
      </c>
      <c r="C1570" s="22">
        <v>43931</v>
      </c>
      <c r="D1570" s="21" t="s">
        <v>10</v>
      </c>
      <c r="E1570" s="23">
        <v>0</v>
      </c>
      <c r="F1570" s="23">
        <v>0</v>
      </c>
      <c r="G1570" s="23">
        <v>5502.8</v>
      </c>
      <c r="H1570" s="23">
        <v>224536.54</v>
      </c>
      <c r="I1570" s="21" t="s">
        <v>11</v>
      </c>
      <c r="J1570" s="21" t="s">
        <v>12</v>
      </c>
      <c r="K1570" s="21" t="str">
        <f t="shared" si="78"/>
        <v/>
      </c>
      <c r="L1570" s="21" t="e">
        <f ca="1">IF(AND(K1570&lt;&gt; "", COUNTIF(SAP!#REF!,K1570)&gt;0),"Matched", "")</f>
        <v>#REF!</v>
      </c>
      <c r="M1570" s="21" t="str">
        <f t="shared" si="79"/>
        <v/>
      </c>
      <c r="N1570" s="21" t="e">
        <f ca="1">IF(AND(M1570&lt;&gt; "", COUNTIF(SAP!#REF!,M1570)&gt;0),"Matched", "")</f>
        <v>#REF!</v>
      </c>
      <c r="O1570" s="21" t="str">
        <f t="shared" si="80"/>
        <v/>
      </c>
      <c r="P1570" s="21" t="e">
        <f ca="1">IF(AND(O1570&lt;&gt; "", COUNTIF(SAP!#REF!,O1570)&gt;0),"Matched", "")</f>
        <v>#REF!</v>
      </c>
      <c r="Q1570" s="21" t="str">
        <f ca="1">IF(OR(D1570="AC",D1570="TR"),"Logic4"&amp;"_"&amp;TEXT(C1570,"dd.mm.yyyy") &amp;"_"&amp; 970325.83,"")</f>
        <v>Logic4_10.04.2020_970325.83</v>
      </c>
      <c r="R1570" s="21" t="e">
        <f ca="1">IF(AND(Q1570&lt;&gt; "", COUNTIF(SAP!#REF!,Q1570)&gt;0),"Matched", "")</f>
        <v>#REF!</v>
      </c>
    </row>
    <row r="1571" spans="1:18" hidden="1">
      <c r="A1571" s="21">
        <v>11563327</v>
      </c>
      <c r="B1571" s="22">
        <v>43931</v>
      </c>
      <c r="C1571" s="22">
        <v>43931</v>
      </c>
      <c r="D1571" s="21" t="s">
        <v>10</v>
      </c>
      <c r="E1571" s="23">
        <v>0</v>
      </c>
      <c r="F1571" s="23">
        <v>0</v>
      </c>
      <c r="G1571" s="23">
        <v>5544.72</v>
      </c>
      <c r="H1571" s="23">
        <v>230081.26</v>
      </c>
      <c r="I1571" s="21" t="s">
        <v>11</v>
      </c>
      <c r="J1571" s="21" t="s">
        <v>12</v>
      </c>
      <c r="K1571" s="21" t="str">
        <f t="shared" si="78"/>
        <v/>
      </c>
      <c r="L1571" s="21" t="e">
        <f ca="1">IF(AND(K1571&lt;&gt; "", COUNTIF(SAP!#REF!,K1571)&gt;0),"Matched", "")</f>
        <v>#REF!</v>
      </c>
      <c r="M1571" s="21" t="str">
        <f t="shared" si="79"/>
        <v/>
      </c>
      <c r="N1571" s="21" t="e">
        <f ca="1">IF(AND(M1571&lt;&gt; "", COUNTIF(SAP!#REF!,M1571)&gt;0),"Matched", "")</f>
        <v>#REF!</v>
      </c>
      <c r="O1571" s="21" t="str">
        <f t="shared" si="80"/>
        <v/>
      </c>
      <c r="P1571" s="21" t="e">
        <f ca="1">IF(AND(O1571&lt;&gt; "", COUNTIF(SAP!#REF!,O1571)&gt;0),"Matched", "")</f>
        <v>#REF!</v>
      </c>
      <c r="Q1571" s="21" t="str">
        <f ca="1">IF(OR(D1571="AC",D1571="TR"),"Logic4"&amp;"_"&amp;TEXT(C1571,"dd.mm.yyyy") &amp;"_"&amp; 970325.83,"")</f>
        <v>Logic4_10.04.2020_970325.83</v>
      </c>
      <c r="R1571" s="21" t="e">
        <f ca="1">IF(AND(Q1571&lt;&gt; "", COUNTIF(SAP!#REF!,Q1571)&gt;0),"Matched", "")</f>
        <v>#REF!</v>
      </c>
    </row>
    <row r="1572" spans="1:18" hidden="1">
      <c r="A1572" s="21">
        <v>11563327</v>
      </c>
      <c r="B1572" s="22">
        <v>43931</v>
      </c>
      <c r="C1572" s="22">
        <v>43931</v>
      </c>
      <c r="D1572" s="21" t="s">
        <v>10</v>
      </c>
      <c r="E1572" s="23">
        <v>0</v>
      </c>
      <c r="F1572" s="23">
        <v>0</v>
      </c>
      <c r="G1572" s="23">
        <v>5593.6</v>
      </c>
      <c r="H1572" s="23">
        <v>235674.86</v>
      </c>
      <c r="I1572" s="21" t="s">
        <v>11</v>
      </c>
      <c r="J1572" s="21" t="s">
        <v>12</v>
      </c>
      <c r="K1572" s="21" t="str">
        <f t="shared" si="78"/>
        <v/>
      </c>
      <c r="L1572" s="21" t="e">
        <f ca="1">IF(AND(K1572&lt;&gt; "", COUNTIF(SAP!#REF!,K1572)&gt;0),"Matched", "")</f>
        <v>#REF!</v>
      </c>
      <c r="M1572" s="21" t="str">
        <f t="shared" si="79"/>
        <v/>
      </c>
      <c r="N1572" s="21" t="e">
        <f ca="1">IF(AND(M1572&lt;&gt; "", COUNTIF(SAP!#REF!,M1572)&gt;0),"Matched", "")</f>
        <v>#REF!</v>
      </c>
      <c r="O1572" s="21" t="str">
        <f t="shared" si="80"/>
        <v/>
      </c>
      <c r="P1572" s="21" t="e">
        <f ca="1">IF(AND(O1572&lt;&gt; "", COUNTIF(SAP!#REF!,O1572)&gt;0),"Matched", "")</f>
        <v>#REF!</v>
      </c>
      <c r="Q1572" s="21" t="str">
        <f ca="1">IF(OR(D1572="AC",D1572="TR"),"Logic4"&amp;"_"&amp;TEXT(C1572,"dd.mm.yyyy") &amp;"_"&amp; 970325.83,"")</f>
        <v>Logic4_10.04.2020_970325.83</v>
      </c>
      <c r="R1572" s="21" t="e">
        <f ca="1">IF(AND(Q1572&lt;&gt; "", COUNTIF(SAP!#REF!,Q1572)&gt;0),"Matched", "")</f>
        <v>#REF!</v>
      </c>
    </row>
    <row r="1573" spans="1:18" hidden="1">
      <c r="A1573" s="21">
        <v>11563327</v>
      </c>
      <c r="B1573" s="22">
        <v>43931</v>
      </c>
      <c r="C1573" s="22">
        <v>43931</v>
      </c>
      <c r="D1573" s="21" t="s">
        <v>10</v>
      </c>
      <c r="E1573" s="23">
        <v>0</v>
      </c>
      <c r="F1573" s="23">
        <v>0</v>
      </c>
      <c r="G1573" s="23">
        <v>5610</v>
      </c>
      <c r="H1573" s="23">
        <v>241284.86</v>
      </c>
      <c r="I1573" s="21" t="s">
        <v>11</v>
      </c>
      <c r="J1573" s="21" t="s">
        <v>12</v>
      </c>
      <c r="K1573" s="21" t="str">
        <f t="shared" si="78"/>
        <v/>
      </c>
      <c r="L1573" s="21" t="e">
        <f ca="1">IF(AND(K1573&lt;&gt; "", COUNTIF(SAP!#REF!,K1573)&gt;0),"Matched", "")</f>
        <v>#REF!</v>
      </c>
      <c r="M1573" s="21" t="str">
        <f t="shared" si="79"/>
        <v/>
      </c>
      <c r="N1573" s="21" t="e">
        <f ca="1">IF(AND(M1573&lt;&gt; "", COUNTIF(SAP!#REF!,M1573)&gt;0),"Matched", "")</f>
        <v>#REF!</v>
      </c>
      <c r="O1573" s="21" t="str">
        <f t="shared" si="80"/>
        <v/>
      </c>
      <c r="P1573" s="21" t="e">
        <f ca="1">IF(AND(O1573&lt;&gt; "", COUNTIF(SAP!#REF!,O1573)&gt;0),"Matched", "")</f>
        <v>#REF!</v>
      </c>
      <c r="Q1573" s="21" t="str">
        <f ca="1">IF(OR(D1573="AC",D1573="TR"),"Logic4"&amp;"_"&amp;TEXT(C1573,"dd.mm.yyyy") &amp;"_"&amp; 970325.83,"")</f>
        <v>Logic4_10.04.2020_970325.83</v>
      </c>
      <c r="R1573" s="21" t="e">
        <f ca="1">IF(AND(Q1573&lt;&gt; "", COUNTIF(SAP!#REF!,Q1573)&gt;0),"Matched", "")</f>
        <v>#REF!</v>
      </c>
    </row>
    <row r="1574" spans="1:18" hidden="1">
      <c r="A1574" s="21">
        <v>11563327</v>
      </c>
      <c r="B1574" s="22">
        <v>43931</v>
      </c>
      <c r="C1574" s="22">
        <v>43931</v>
      </c>
      <c r="D1574" s="21" t="s">
        <v>10</v>
      </c>
      <c r="E1574" s="23">
        <v>0</v>
      </c>
      <c r="F1574" s="23">
        <v>0</v>
      </c>
      <c r="G1574" s="23">
        <v>5685.71</v>
      </c>
      <c r="H1574" s="23">
        <v>246970.57</v>
      </c>
      <c r="I1574" s="21" t="s">
        <v>11</v>
      </c>
      <c r="J1574" s="21" t="s">
        <v>12</v>
      </c>
      <c r="K1574" s="21" t="str">
        <f t="shared" si="78"/>
        <v/>
      </c>
      <c r="L1574" s="21" t="e">
        <f ca="1">IF(AND(K1574&lt;&gt; "", COUNTIF(SAP!#REF!,K1574)&gt;0),"Matched", "")</f>
        <v>#REF!</v>
      </c>
      <c r="M1574" s="21" t="str">
        <f t="shared" si="79"/>
        <v/>
      </c>
      <c r="N1574" s="21" t="e">
        <f ca="1">IF(AND(M1574&lt;&gt; "", COUNTIF(SAP!#REF!,M1574)&gt;0),"Matched", "")</f>
        <v>#REF!</v>
      </c>
      <c r="O1574" s="21" t="str">
        <f t="shared" si="80"/>
        <v/>
      </c>
      <c r="P1574" s="21" t="e">
        <f ca="1">IF(AND(O1574&lt;&gt; "", COUNTIF(SAP!#REF!,O1574)&gt;0),"Matched", "")</f>
        <v>#REF!</v>
      </c>
      <c r="Q1574" s="21" t="str">
        <f ca="1">IF(OR(D1574="AC",D1574="TR"),"Logic4"&amp;"_"&amp;TEXT(C1574,"dd.mm.yyyy") &amp;"_"&amp; 970325.83,"")</f>
        <v>Logic4_10.04.2020_970325.83</v>
      </c>
      <c r="R1574" s="21" t="e">
        <f ca="1">IF(AND(Q1574&lt;&gt; "", COUNTIF(SAP!#REF!,Q1574)&gt;0),"Matched", "")</f>
        <v>#REF!</v>
      </c>
    </row>
    <row r="1575" spans="1:18" hidden="1">
      <c r="A1575" s="21">
        <v>11563327</v>
      </c>
      <c r="B1575" s="22">
        <v>43931</v>
      </c>
      <c r="C1575" s="22">
        <v>43931</v>
      </c>
      <c r="D1575" s="21" t="s">
        <v>10</v>
      </c>
      <c r="E1575" s="23">
        <v>0</v>
      </c>
      <c r="F1575" s="23">
        <v>0</v>
      </c>
      <c r="G1575" s="23">
        <v>5708.6</v>
      </c>
      <c r="H1575" s="23">
        <v>252679.17</v>
      </c>
      <c r="I1575" s="21" t="s">
        <v>11</v>
      </c>
      <c r="J1575" s="21" t="s">
        <v>12</v>
      </c>
      <c r="K1575" s="21" t="str">
        <f t="shared" si="78"/>
        <v/>
      </c>
      <c r="L1575" s="21" t="e">
        <f ca="1">IF(AND(K1575&lt;&gt; "", COUNTIF(SAP!#REF!,K1575)&gt;0),"Matched", "")</f>
        <v>#REF!</v>
      </c>
      <c r="M1575" s="21" t="str">
        <f t="shared" si="79"/>
        <v/>
      </c>
      <c r="N1575" s="21" t="e">
        <f ca="1">IF(AND(M1575&lt;&gt; "", COUNTIF(SAP!#REF!,M1575)&gt;0),"Matched", "")</f>
        <v>#REF!</v>
      </c>
      <c r="O1575" s="21" t="str">
        <f t="shared" si="80"/>
        <v/>
      </c>
      <c r="P1575" s="21" t="e">
        <f ca="1">IF(AND(O1575&lt;&gt; "", COUNTIF(SAP!#REF!,O1575)&gt;0),"Matched", "")</f>
        <v>#REF!</v>
      </c>
      <c r="Q1575" s="21" t="str">
        <f ca="1">IF(OR(D1575="AC",D1575="TR"),"Logic4"&amp;"_"&amp;TEXT(C1575,"dd.mm.yyyy") &amp;"_"&amp; 970325.83,"")</f>
        <v>Logic4_10.04.2020_970325.83</v>
      </c>
      <c r="R1575" s="21" t="e">
        <f ca="1">IF(AND(Q1575&lt;&gt; "", COUNTIF(SAP!#REF!,Q1575)&gt;0),"Matched", "")</f>
        <v>#REF!</v>
      </c>
    </row>
    <row r="1576" spans="1:18" hidden="1">
      <c r="A1576" s="21">
        <v>11563327</v>
      </c>
      <c r="B1576" s="22">
        <v>43931</v>
      </c>
      <c r="C1576" s="22">
        <v>43931</v>
      </c>
      <c r="D1576" s="21" t="s">
        <v>10</v>
      </c>
      <c r="E1576" s="23">
        <v>0</v>
      </c>
      <c r="F1576" s="23">
        <v>0</v>
      </c>
      <c r="G1576" s="23">
        <v>5724.8</v>
      </c>
      <c r="H1576" s="23">
        <v>258403.97</v>
      </c>
      <c r="I1576" s="21" t="s">
        <v>11</v>
      </c>
      <c r="J1576" s="21" t="s">
        <v>12</v>
      </c>
      <c r="K1576" s="21" t="str">
        <f t="shared" si="78"/>
        <v/>
      </c>
      <c r="L1576" s="21" t="e">
        <f ca="1">IF(AND(K1576&lt;&gt; "", COUNTIF(SAP!#REF!,K1576)&gt;0),"Matched", "")</f>
        <v>#REF!</v>
      </c>
      <c r="M1576" s="21" t="str">
        <f t="shared" si="79"/>
        <v/>
      </c>
      <c r="N1576" s="21" t="e">
        <f ca="1">IF(AND(M1576&lt;&gt; "", COUNTIF(SAP!#REF!,M1576)&gt;0),"Matched", "")</f>
        <v>#REF!</v>
      </c>
      <c r="O1576" s="21" t="str">
        <f t="shared" si="80"/>
        <v/>
      </c>
      <c r="P1576" s="21" t="e">
        <f ca="1">IF(AND(O1576&lt;&gt; "", COUNTIF(SAP!#REF!,O1576)&gt;0),"Matched", "")</f>
        <v>#REF!</v>
      </c>
      <c r="Q1576" s="21" t="str">
        <f ca="1">IF(OR(D1576="AC",D1576="TR"),"Logic4"&amp;"_"&amp;TEXT(C1576,"dd.mm.yyyy") &amp;"_"&amp; 970325.83,"")</f>
        <v>Logic4_10.04.2020_970325.83</v>
      </c>
      <c r="R1576" s="21" t="e">
        <f ca="1">IF(AND(Q1576&lt;&gt; "", COUNTIF(SAP!#REF!,Q1576)&gt;0),"Matched", "")</f>
        <v>#REF!</v>
      </c>
    </row>
    <row r="1577" spans="1:18" hidden="1">
      <c r="A1577" s="21">
        <v>11563327</v>
      </c>
      <c r="B1577" s="22">
        <v>43931</v>
      </c>
      <c r="C1577" s="22">
        <v>43931</v>
      </c>
      <c r="D1577" s="21" t="s">
        <v>10</v>
      </c>
      <c r="E1577" s="23">
        <v>0</v>
      </c>
      <c r="F1577" s="23">
        <v>0</v>
      </c>
      <c r="G1577" s="23">
        <v>5740</v>
      </c>
      <c r="H1577" s="23">
        <v>264143.96999999997</v>
      </c>
      <c r="I1577" s="21" t="s">
        <v>11</v>
      </c>
      <c r="J1577" s="21" t="s">
        <v>12</v>
      </c>
      <c r="K1577" s="21" t="str">
        <f t="shared" si="78"/>
        <v/>
      </c>
      <c r="L1577" s="21" t="e">
        <f ca="1">IF(AND(K1577&lt;&gt; "", COUNTIF(SAP!#REF!,K1577)&gt;0),"Matched", "")</f>
        <v>#REF!</v>
      </c>
      <c r="M1577" s="21" t="str">
        <f t="shared" si="79"/>
        <v/>
      </c>
      <c r="N1577" s="21" t="e">
        <f ca="1">IF(AND(M1577&lt;&gt; "", COUNTIF(SAP!#REF!,M1577)&gt;0),"Matched", "")</f>
        <v>#REF!</v>
      </c>
      <c r="O1577" s="21" t="str">
        <f t="shared" si="80"/>
        <v/>
      </c>
      <c r="P1577" s="21" t="e">
        <f ca="1">IF(AND(O1577&lt;&gt; "", COUNTIF(SAP!#REF!,O1577)&gt;0),"Matched", "")</f>
        <v>#REF!</v>
      </c>
      <c r="Q1577" s="21" t="str">
        <f ca="1">IF(OR(D1577="AC",D1577="TR"),"Logic4"&amp;"_"&amp;TEXT(C1577,"dd.mm.yyyy") &amp;"_"&amp; 970325.83,"")</f>
        <v>Logic4_10.04.2020_970325.83</v>
      </c>
      <c r="R1577" s="21" t="e">
        <f ca="1">IF(AND(Q1577&lt;&gt; "", COUNTIF(SAP!#REF!,Q1577)&gt;0),"Matched", "")</f>
        <v>#REF!</v>
      </c>
    </row>
    <row r="1578" spans="1:18" hidden="1">
      <c r="A1578" s="21">
        <v>11563327</v>
      </c>
      <c r="B1578" s="22">
        <v>43931</v>
      </c>
      <c r="C1578" s="22">
        <v>43931</v>
      </c>
      <c r="D1578" s="21" t="s">
        <v>10</v>
      </c>
      <c r="E1578" s="23">
        <v>0</v>
      </c>
      <c r="F1578" s="23">
        <v>0</v>
      </c>
      <c r="G1578" s="23">
        <v>5835.1</v>
      </c>
      <c r="H1578" s="23">
        <v>269979.07</v>
      </c>
      <c r="I1578" s="21" t="s">
        <v>11</v>
      </c>
      <c r="J1578" s="21" t="s">
        <v>12</v>
      </c>
      <c r="K1578" s="21" t="str">
        <f t="shared" si="78"/>
        <v/>
      </c>
      <c r="L1578" s="21" t="e">
        <f ca="1">IF(AND(K1578&lt;&gt; "", COUNTIF(SAP!#REF!,K1578)&gt;0),"Matched", "")</f>
        <v>#REF!</v>
      </c>
      <c r="M1578" s="21" t="str">
        <f t="shared" si="79"/>
        <v/>
      </c>
      <c r="N1578" s="21" t="e">
        <f ca="1">IF(AND(M1578&lt;&gt; "", COUNTIF(SAP!#REF!,M1578)&gt;0),"Matched", "")</f>
        <v>#REF!</v>
      </c>
      <c r="O1578" s="21" t="str">
        <f t="shared" si="80"/>
        <v/>
      </c>
      <c r="P1578" s="21" t="e">
        <f ca="1">IF(AND(O1578&lt;&gt; "", COUNTIF(SAP!#REF!,O1578)&gt;0),"Matched", "")</f>
        <v>#REF!</v>
      </c>
      <c r="Q1578" s="21" t="str">
        <f ca="1">IF(OR(D1578="AC",D1578="TR"),"Logic4"&amp;"_"&amp;TEXT(C1578,"dd.mm.yyyy") &amp;"_"&amp; 970325.83,"")</f>
        <v>Logic4_10.04.2020_970325.83</v>
      </c>
      <c r="R1578" s="21" t="e">
        <f ca="1">IF(AND(Q1578&lt;&gt; "", COUNTIF(SAP!#REF!,Q1578)&gt;0),"Matched", "")</f>
        <v>#REF!</v>
      </c>
    </row>
    <row r="1579" spans="1:18" hidden="1">
      <c r="A1579" s="21">
        <v>11563327</v>
      </c>
      <c r="B1579" s="22">
        <v>43931</v>
      </c>
      <c r="C1579" s="22">
        <v>43931</v>
      </c>
      <c r="D1579" s="21" t="s">
        <v>10</v>
      </c>
      <c r="E1579" s="23">
        <v>0</v>
      </c>
      <c r="F1579" s="23">
        <v>0</v>
      </c>
      <c r="G1579" s="23">
        <v>5909.6</v>
      </c>
      <c r="H1579" s="23">
        <v>275888.67</v>
      </c>
      <c r="I1579" s="21" t="s">
        <v>11</v>
      </c>
      <c r="J1579" s="21" t="s">
        <v>12</v>
      </c>
      <c r="K1579" s="21" t="str">
        <f t="shared" si="78"/>
        <v/>
      </c>
      <c r="L1579" s="21" t="e">
        <f ca="1">IF(AND(K1579&lt;&gt; "", COUNTIF(SAP!#REF!,K1579)&gt;0),"Matched", "")</f>
        <v>#REF!</v>
      </c>
      <c r="M1579" s="21" t="str">
        <f t="shared" si="79"/>
        <v/>
      </c>
      <c r="N1579" s="21" t="e">
        <f ca="1">IF(AND(M1579&lt;&gt; "", COUNTIF(SAP!#REF!,M1579)&gt;0),"Matched", "")</f>
        <v>#REF!</v>
      </c>
      <c r="O1579" s="21" t="str">
        <f t="shared" si="80"/>
        <v/>
      </c>
      <c r="P1579" s="21" t="e">
        <f ca="1">IF(AND(O1579&lt;&gt; "", COUNTIF(SAP!#REF!,O1579)&gt;0),"Matched", "")</f>
        <v>#REF!</v>
      </c>
      <c r="Q1579" s="21" t="str">
        <f ca="1">IF(OR(D1579="AC",D1579="TR"),"Logic4"&amp;"_"&amp;TEXT(C1579,"dd.mm.yyyy") &amp;"_"&amp; 970325.83,"")</f>
        <v>Logic4_10.04.2020_970325.83</v>
      </c>
      <c r="R1579" s="21" t="e">
        <f ca="1">IF(AND(Q1579&lt;&gt; "", COUNTIF(SAP!#REF!,Q1579)&gt;0),"Matched", "")</f>
        <v>#REF!</v>
      </c>
    </row>
    <row r="1580" spans="1:18" hidden="1">
      <c r="A1580" s="21">
        <v>11563327</v>
      </c>
      <c r="B1580" s="22">
        <v>43931</v>
      </c>
      <c r="C1580" s="22">
        <v>43931</v>
      </c>
      <c r="D1580" s="21" t="s">
        <v>10</v>
      </c>
      <c r="E1580" s="23">
        <v>0</v>
      </c>
      <c r="F1580" s="23">
        <v>0</v>
      </c>
      <c r="G1580" s="23">
        <v>5928.43</v>
      </c>
      <c r="H1580" s="23">
        <v>281817.09999999998</v>
      </c>
      <c r="I1580" s="21" t="s">
        <v>11</v>
      </c>
      <c r="J1580" s="21" t="s">
        <v>12</v>
      </c>
      <c r="K1580" s="21" t="str">
        <f t="shared" si="78"/>
        <v/>
      </c>
      <c r="L1580" s="21" t="e">
        <f ca="1">IF(AND(K1580&lt;&gt; "", COUNTIF(SAP!#REF!,K1580)&gt;0),"Matched", "")</f>
        <v>#REF!</v>
      </c>
      <c r="M1580" s="21" t="str">
        <f t="shared" si="79"/>
        <v/>
      </c>
      <c r="N1580" s="21" t="e">
        <f ca="1">IF(AND(M1580&lt;&gt; "", COUNTIF(SAP!#REF!,M1580)&gt;0),"Matched", "")</f>
        <v>#REF!</v>
      </c>
      <c r="O1580" s="21" t="str">
        <f t="shared" si="80"/>
        <v/>
      </c>
      <c r="P1580" s="21" t="e">
        <f ca="1">IF(AND(O1580&lt;&gt; "", COUNTIF(SAP!#REF!,O1580)&gt;0),"Matched", "")</f>
        <v>#REF!</v>
      </c>
      <c r="Q1580" s="21" t="str">
        <f ca="1">IF(OR(D1580="AC",D1580="TR"),"Logic4"&amp;"_"&amp;TEXT(C1580,"dd.mm.yyyy") &amp;"_"&amp; 970325.83,"")</f>
        <v>Logic4_10.04.2020_970325.83</v>
      </c>
      <c r="R1580" s="21" t="e">
        <f ca="1">IF(AND(Q1580&lt;&gt; "", COUNTIF(SAP!#REF!,Q1580)&gt;0),"Matched", "")</f>
        <v>#REF!</v>
      </c>
    </row>
    <row r="1581" spans="1:18" hidden="1">
      <c r="A1581" s="21">
        <v>11563327</v>
      </c>
      <c r="B1581" s="22">
        <v>43931</v>
      </c>
      <c r="C1581" s="22">
        <v>43931</v>
      </c>
      <c r="D1581" s="21" t="s">
        <v>10</v>
      </c>
      <c r="E1581" s="23">
        <v>0</v>
      </c>
      <c r="F1581" s="23">
        <v>0</v>
      </c>
      <c r="G1581" s="23">
        <v>5997.2</v>
      </c>
      <c r="H1581" s="23">
        <v>287814.3</v>
      </c>
      <c r="I1581" s="21" t="s">
        <v>11</v>
      </c>
      <c r="J1581" s="21" t="s">
        <v>12</v>
      </c>
      <c r="K1581" s="21" t="str">
        <f t="shared" si="78"/>
        <v/>
      </c>
      <c r="L1581" s="21" t="e">
        <f ca="1">IF(AND(K1581&lt;&gt; "", COUNTIF(SAP!#REF!,K1581)&gt;0),"Matched", "")</f>
        <v>#REF!</v>
      </c>
      <c r="M1581" s="21" t="str">
        <f t="shared" si="79"/>
        <v/>
      </c>
      <c r="N1581" s="21" t="e">
        <f ca="1">IF(AND(M1581&lt;&gt; "", COUNTIF(SAP!#REF!,M1581)&gt;0),"Matched", "")</f>
        <v>#REF!</v>
      </c>
      <c r="O1581" s="21" t="str">
        <f t="shared" si="80"/>
        <v/>
      </c>
      <c r="P1581" s="21" t="e">
        <f ca="1">IF(AND(O1581&lt;&gt; "", COUNTIF(SAP!#REF!,O1581)&gt;0),"Matched", "")</f>
        <v>#REF!</v>
      </c>
      <c r="Q1581" s="21" t="str">
        <f ca="1">IF(OR(D1581="AC",D1581="TR"),"Logic4"&amp;"_"&amp;TEXT(C1581,"dd.mm.yyyy") &amp;"_"&amp; 970325.83,"")</f>
        <v>Logic4_10.04.2020_970325.83</v>
      </c>
      <c r="R1581" s="21" t="e">
        <f ca="1">IF(AND(Q1581&lt;&gt; "", COUNTIF(SAP!#REF!,Q1581)&gt;0),"Matched", "")</f>
        <v>#REF!</v>
      </c>
    </row>
    <row r="1582" spans="1:18" hidden="1">
      <c r="A1582" s="21">
        <v>11563327</v>
      </c>
      <c r="B1582" s="22">
        <v>43931</v>
      </c>
      <c r="C1582" s="22">
        <v>43931</v>
      </c>
      <c r="D1582" s="21" t="s">
        <v>10</v>
      </c>
      <c r="E1582" s="23">
        <v>0</v>
      </c>
      <c r="F1582" s="23">
        <v>0</v>
      </c>
      <c r="G1582" s="23">
        <v>6060</v>
      </c>
      <c r="H1582" s="23">
        <v>293874.3</v>
      </c>
      <c r="I1582" s="21" t="s">
        <v>11</v>
      </c>
      <c r="J1582" s="21" t="s">
        <v>12</v>
      </c>
      <c r="K1582" s="21" t="str">
        <f t="shared" si="78"/>
        <v/>
      </c>
      <c r="L1582" s="21" t="e">
        <f ca="1">IF(AND(K1582&lt;&gt; "", COUNTIF(SAP!#REF!,K1582)&gt;0),"Matched", "")</f>
        <v>#REF!</v>
      </c>
      <c r="M1582" s="21" t="str">
        <f t="shared" si="79"/>
        <v/>
      </c>
      <c r="N1582" s="21" t="e">
        <f ca="1">IF(AND(M1582&lt;&gt; "", COUNTIF(SAP!#REF!,M1582)&gt;0),"Matched", "")</f>
        <v>#REF!</v>
      </c>
      <c r="O1582" s="21" t="str">
        <f t="shared" si="80"/>
        <v/>
      </c>
      <c r="P1582" s="21" t="e">
        <f ca="1">IF(AND(O1582&lt;&gt; "", COUNTIF(SAP!#REF!,O1582)&gt;0),"Matched", "")</f>
        <v>#REF!</v>
      </c>
      <c r="Q1582" s="21" t="str">
        <f ca="1">IF(OR(D1582="AC",D1582="TR"),"Logic4"&amp;"_"&amp;TEXT(C1582,"dd.mm.yyyy") &amp;"_"&amp; 970325.83,"")</f>
        <v>Logic4_10.04.2020_970325.83</v>
      </c>
      <c r="R1582" s="21" t="e">
        <f ca="1">IF(AND(Q1582&lt;&gt; "", COUNTIF(SAP!#REF!,Q1582)&gt;0),"Matched", "")</f>
        <v>#REF!</v>
      </c>
    </row>
    <row r="1583" spans="1:18" hidden="1">
      <c r="A1583" s="21">
        <v>11563327</v>
      </c>
      <c r="B1583" s="22">
        <v>43931</v>
      </c>
      <c r="C1583" s="22">
        <v>43931</v>
      </c>
      <c r="D1583" s="21" t="s">
        <v>10</v>
      </c>
      <c r="E1583" s="23">
        <v>0</v>
      </c>
      <c r="F1583" s="23">
        <v>0</v>
      </c>
      <c r="G1583" s="23">
        <v>6060</v>
      </c>
      <c r="H1583" s="23">
        <v>299934.3</v>
      </c>
      <c r="I1583" s="21" t="s">
        <v>11</v>
      </c>
      <c r="J1583" s="21" t="s">
        <v>12</v>
      </c>
      <c r="K1583" s="21" t="str">
        <f t="shared" si="78"/>
        <v/>
      </c>
      <c r="L1583" s="21" t="e">
        <f ca="1">IF(AND(K1583&lt;&gt; "", COUNTIF(SAP!#REF!,K1583)&gt;0),"Matched", "")</f>
        <v>#REF!</v>
      </c>
      <c r="M1583" s="21" t="str">
        <f t="shared" si="79"/>
        <v/>
      </c>
      <c r="N1583" s="21" t="e">
        <f ca="1">IF(AND(M1583&lt;&gt; "", COUNTIF(SAP!#REF!,M1583)&gt;0),"Matched", "")</f>
        <v>#REF!</v>
      </c>
      <c r="O1583" s="21" t="str">
        <f t="shared" si="80"/>
        <v/>
      </c>
      <c r="P1583" s="21" t="e">
        <f ca="1">IF(AND(O1583&lt;&gt; "", COUNTIF(SAP!#REF!,O1583)&gt;0),"Matched", "")</f>
        <v>#REF!</v>
      </c>
      <c r="Q1583" s="21" t="str">
        <f ca="1">IF(OR(D1583="AC",D1583="TR"),"Logic4"&amp;"_"&amp;TEXT(C1583,"dd.mm.yyyy") &amp;"_"&amp; 970325.83,"")</f>
        <v>Logic4_10.04.2020_970325.83</v>
      </c>
      <c r="R1583" s="21" t="e">
        <f ca="1">IF(AND(Q1583&lt;&gt; "", COUNTIF(SAP!#REF!,Q1583)&gt;0),"Matched", "")</f>
        <v>#REF!</v>
      </c>
    </row>
    <row r="1584" spans="1:18" hidden="1">
      <c r="A1584" s="21">
        <v>11563327</v>
      </c>
      <c r="B1584" s="22">
        <v>43931</v>
      </c>
      <c r="C1584" s="22">
        <v>43931</v>
      </c>
      <c r="D1584" s="21" t="s">
        <v>10</v>
      </c>
      <c r="E1584" s="23">
        <v>0</v>
      </c>
      <c r="F1584" s="23">
        <v>0</v>
      </c>
      <c r="G1584" s="23">
        <v>6280</v>
      </c>
      <c r="H1584" s="23">
        <v>306214.3</v>
      </c>
      <c r="I1584" s="21" t="s">
        <v>11</v>
      </c>
      <c r="J1584" s="21" t="s">
        <v>12</v>
      </c>
      <c r="K1584" s="21" t="str">
        <f t="shared" si="78"/>
        <v/>
      </c>
      <c r="L1584" s="21" t="e">
        <f ca="1">IF(AND(K1584&lt;&gt; "", COUNTIF(SAP!#REF!,K1584)&gt;0),"Matched", "")</f>
        <v>#REF!</v>
      </c>
      <c r="M1584" s="21" t="str">
        <f t="shared" si="79"/>
        <v/>
      </c>
      <c r="N1584" s="21" t="e">
        <f ca="1">IF(AND(M1584&lt;&gt; "", COUNTIF(SAP!#REF!,M1584)&gt;0),"Matched", "")</f>
        <v>#REF!</v>
      </c>
      <c r="O1584" s="21" t="str">
        <f t="shared" si="80"/>
        <v/>
      </c>
      <c r="P1584" s="21" t="e">
        <f ca="1">IF(AND(O1584&lt;&gt; "", COUNTIF(SAP!#REF!,O1584)&gt;0),"Matched", "")</f>
        <v>#REF!</v>
      </c>
      <c r="Q1584" s="21" t="str">
        <f ca="1">IF(OR(D1584="AC",D1584="TR"),"Logic4"&amp;"_"&amp;TEXT(C1584,"dd.mm.yyyy") &amp;"_"&amp; 970325.83,"")</f>
        <v>Logic4_10.04.2020_970325.83</v>
      </c>
      <c r="R1584" s="21" t="e">
        <f ca="1">IF(AND(Q1584&lt;&gt; "", COUNTIF(SAP!#REF!,Q1584)&gt;0),"Matched", "")</f>
        <v>#REF!</v>
      </c>
    </row>
    <row r="1585" spans="1:18" hidden="1">
      <c r="A1585" s="21">
        <v>11563327</v>
      </c>
      <c r="B1585" s="22">
        <v>43931</v>
      </c>
      <c r="C1585" s="22">
        <v>43931</v>
      </c>
      <c r="D1585" s="21" t="s">
        <v>10</v>
      </c>
      <c r="E1585" s="23">
        <v>0</v>
      </c>
      <c r="F1585" s="23">
        <v>0</v>
      </c>
      <c r="G1585" s="23">
        <v>6515.06</v>
      </c>
      <c r="H1585" s="23">
        <v>312729.36</v>
      </c>
      <c r="I1585" s="21" t="s">
        <v>11</v>
      </c>
      <c r="J1585" s="21" t="s">
        <v>12</v>
      </c>
      <c r="K1585" s="21" t="str">
        <f t="shared" si="78"/>
        <v/>
      </c>
      <c r="L1585" s="21" t="e">
        <f ca="1">IF(AND(K1585&lt;&gt; "", COUNTIF(SAP!#REF!,K1585)&gt;0),"Matched", "")</f>
        <v>#REF!</v>
      </c>
      <c r="M1585" s="21" t="str">
        <f t="shared" si="79"/>
        <v/>
      </c>
      <c r="N1585" s="21" t="e">
        <f ca="1">IF(AND(M1585&lt;&gt; "", COUNTIF(SAP!#REF!,M1585)&gt;0),"Matched", "")</f>
        <v>#REF!</v>
      </c>
      <c r="O1585" s="21" t="str">
        <f t="shared" si="80"/>
        <v/>
      </c>
      <c r="P1585" s="21" t="e">
        <f ca="1">IF(AND(O1585&lt;&gt; "", COUNTIF(SAP!#REF!,O1585)&gt;0),"Matched", "")</f>
        <v>#REF!</v>
      </c>
      <c r="Q1585" s="21" t="str">
        <f ca="1">IF(OR(D1585="AC",D1585="TR"),"Logic4"&amp;"_"&amp;TEXT(C1585,"dd.mm.yyyy") &amp;"_"&amp; 970325.83,"")</f>
        <v>Logic4_10.04.2020_970325.83</v>
      </c>
      <c r="R1585" s="21" t="e">
        <f ca="1">IF(AND(Q1585&lt;&gt; "", COUNTIF(SAP!#REF!,Q1585)&gt;0),"Matched", "")</f>
        <v>#REF!</v>
      </c>
    </row>
    <row r="1586" spans="1:18" hidden="1">
      <c r="A1586" s="21">
        <v>11563327</v>
      </c>
      <c r="B1586" s="22">
        <v>43931</v>
      </c>
      <c r="C1586" s="22">
        <v>43931</v>
      </c>
      <c r="D1586" s="21" t="s">
        <v>10</v>
      </c>
      <c r="E1586" s="23">
        <v>0</v>
      </c>
      <c r="F1586" s="23">
        <v>0</v>
      </c>
      <c r="G1586" s="23">
        <v>6740</v>
      </c>
      <c r="H1586" s="23">
        <v>319469.36</v>
      </c>
      <c r="I1586" s="21" t="s">
        <v>11</v>
      </c>
      <c r="J1586" s="21" t="s">
        <v>12</v>
      </c>
      <c r="K1586" s="21" t="str">
        <f t="shared" si="78"/>
        <v/>
      </c>
      <c r="L1586" s="21" t="e">
        <f ca="1">IF(AND(K1586&lt;&gt; "", COUNTIF(SAP!#REF!,K1586)&gt;0),"Matched", "")</f>
        <v>#REF!</v>
      </c>
      <c r="M1586" s="21" t="str">
        <f t="shared" si="79"/>
        <v/>
      </c>
      <c r="N1586" s="21" t="e">
        <f ca="1">IF(AND(M1586&lt;&gt; "", COUNTIF(SAP!#REF!,M1586)&gt;0),"Matched", "")</f>
        <v>#REF!</v>
      </c>
      <c r="O1586" s="21" t="str">
        <f t="shared" si="80"/>
        <v/>
      </c>
      <c r="P1586" s="21" t="e">
        <f ca="1">IF(AND(O1586&lt;&gt; "", COUNTIF(SAP!#REF!,O1586)&gt;0),"Matched", "")</f>
        <v>#REF!</v>
      </c>
      <c r="Q1586" s="21" t="str">
        <f ca="1">IF(OR(D1586="AC",D1586="TR"),"Logic4"&amp;"_"&amp;TEXT(C1586,"dd.mm.yyyy") &amp;"_"&amp; 970325.83,"")</f>
        <v>Logic4_10.04.2020_970325.83</v>
      </c>
      <c r="R1586" s="21" t="e">
        <f ca="1">IF(AND(Q1586&lt;&gt; "", COUNTIF(SAP!#REF!,Q1586)&gt;0),"Matched", "")</f>
        <v>#REF!</v>
      </c>
    </row>
    <row r="1587" spans="1:18" hidden="1">
      <c r="A1587" s="21">
        <v>11563327</v>
      </c>
      <c r="B1587" s="22">
        <v>43931</v>
      </c>
      <c r="C1587" s="22">
        <v>43931</v>
      </c>
      <c r="D1587" s="21" t="s">
        <v>10</v>
      </c>
      <c r="E1587" s="23">
        <v>0</v>
      </c>
      <c r="F1587" s="23">
        <v>0</v>
      </c>
      <c r="G1587" s="23">
        <v>6740</v>
      </c>
      <c r="H1587" s="23">
        <v>326209.36</v>
      </c>
      <c r="I1587" s="21" t="s">
        <v>11</v>
      </c>
      <c r="J1587" s="21" t="s">
        <v>12</v>
      </c>
      <c r="K1587" s="21" t="str">
        <f t="shared" si="78"/>
        <v/>
      </c>
      <c r="L1587" s="21" t="e">
        <f ca="1">IF(AND(K1587&lt;&gt; "", COUNTIF(SAP!#REF!,K1587)&gt;0),"Matched", "")</f>
        <v>#REF!</v>
      </c>
      <c r="M1587" s="21" t="str">
        <f t="shared" si="79"/>
        <v/>
      </c>
      <c r="N1587" s="21" t="e">
        <f ca="1">IF(AND(M1587&lt;&gt; "", COUNTIF(SAP!#REF!,M1587)&gt;0),"Matched", "")</f>
        <v>#REF!</v>
      </c>
      <c r="O1587" s="21" t="str">
        <f t="shared" si="80"/>
        <v/>
      </c>
      <c r="P1587" s="21" t="e">
        <f ca="1">IF(AND(O1587&lt;&gt; "", COUNTIF(SAP!#REF!,O1587)&gt;0),"Matched", "")</f>
        <v>#REF!</v>
      </c>
      <c r="Q1587" s="21" t="str">
        <f ca="1">IF(OR(D1587="AC",D1587="TR"),"Logic4"&amp;"_"&amp;TEXT(C1587,"dd.mm.yyyy") &amp;"_"&amp; 970325.83,"")</f>
        <v>Logic4_10.04.2020_970325.83</v>
      </c>
      <c r="R1587" s="21" t="e">
        <f ca="1">IF(AND(Q1587&lt;&gt; "", COUNTIF(SAP!#REF!,Q1587)&gt;0),"Matched", "")</f>
        <v>#REF!</v>
      </c>
    </row>
    <row r="1588" spans="1:18" hidden="1">
      <c r="A1588" s="21">
        <v>11563327</v>
      </c>
      <c r="B1588" s="22">
        <v>43931</v>
      </c>
      <c r="C1588" s="22">
        <v>43931</v>
      </c>
      <c r="D1588" s="21" t="s">
        <v>10</v>
      </c>
      <c r="E1588" s="23">
        <v>0</v>
      </c>
      <c r="F1588" s="23">
        <v>0</v>
      </c>
      <c r="G1588" s="23">
        <v>6907.25</v>
      </c>
      <c r="H1588" s="23">
        <v>333116.61</v>
      </c>
      <c r="I1588" s="21" t="s">
        <v>11</v>
      </c>
      <c r="J1588" s="21" t="s">
        <v>12</v>
      </c>
      <c r="K1588" s="21" t="str">
        <f t="shared" si="78"/>
        <v/>
      </c>
      <c r="L1588" s="21" t="e">
        <f ca="1">IF(AND(K1588&lt;&gt; "", COUNTIF(SAP!#REF!,K1588)&gt;0),"Matched", "")</f>
        <v>#REF!</v>
      </c>
      <c r="M1588" s="21" t="str">
        <f t="shared" si="79"/>
        <v/>
      </c>
      <c r="N1588" s="21" t="e">
        <f ca="1">IF(AND(M1588&lt;&gt; "", COUNTIF(SAP!#REF!,M1588)&gt;0),"Matched", "")</f>
        <v>#REF!</v>
      </c>
      <c r="O1588" s="21" t="str">
        <f t="shared" si="80"/>
        <v/>
      </c>
      <c r="P1588" s="21" t="e">
        <f ca="1">IF(AND(O1588&lt;&gt; "", COUNTIF(SAP!#REF!,O1588)&gt;0),"Matched", "")</f>
        <v>#REF!</v>
      </c>
      <c r="Q1588" s="21" t="str">
        <f ca="1">IF(OR(D1588="AC",D1588="TR"),"Logic4"&amp;"_"&amp;TEXT(C1588,"dd.mm.yyyy") &amp;"_"&amp; 970325.83,"")</f>
        <v>Logic4_10.04.2020_970325.83</v>
      </c>
      <c r="R1588" s="21" t="e">
        <f ca="1">IF(AND(Q1588&lt;&gt; "", COUNTIF(SAP!#REF!,Q1588)&gt;0),"Matched", "")</f>
        <v>#REF!</v>
      </c>
    </row>
    <row r="1589" spans="1:18" hidden="1">
      <c r="A1589" s="21">
        <v>11563327</v>
      </c>
      <c r="B1589" s="22">
        <v>43931</v>
      </c>
      <c r="C1589" s="22">
        <v>43931</v>
      </c>
      <c r="D1589" s="21" t="s">
        <v>10</v>
      </c>
      <c r="E1589" s="23">
        <v>0</v>
      </c>
      <c r="F1589" s="23">
        <v>0</v>
      </c>
      <c r="G1589" s="23">
        <v>6946.5</v>
      </c>
      <c r="H1589" s="23">
        <v>340063.11</v>
      </c>
      <c r="I1589" s="21" t="s">
        <v>11</v>
      </c>
      <c r="J1589" s="21" t="s">
        <v>12</v>
      </c>
      <c r="K1589" s="21" t="str">
        <f t="shared" si="78"/>
        <v/>
      </c>
      <c r="L1589" s="21" t="e">
        <f ca="1">IF(AND(K1589&lt;&gt; "", COUNTIF(SAP!#REF!,K1589)&gt;0),"Matched", "")</f>
        <v>#REF!</v>
      </c>
      <c r="M1589" s="21" t="str">
        <f t="shared" si="79"/>
        <v/>
      </c>
      <c r="N1589" s="21" t="e">
        <f ca="1">IF(AND(M1589&lt;&gt; "", COUNTIF(SAP!#REF!,M1589)&gt;0),"Matched", "")</f>
        <v>#REF!</v>
      </c>
      <c r="O1589" s="21" t="str">
        <f t="shared" si="80"/>
        <v/>
      </c>
      <c r="P1589" s="21" t="e">
        <f ca="1">IF(AND(O1589&lt;&gt; "", COUNTIF(SAP!#REF!,O1589)&gt;0),"Matched", "")</f>
        <v>#REF!</v>
      </c>
      <c r="Q1589" s="21" t="str">
        <f ca="1">IF(OR(D1589="AC",D1589="TR"),"Logic4"&amp;"_"&amp;TEXT(C1589,"dd.mm.yyyy") &amp;"_"&amp; 970325.83,"")</f>
        <v>Logic4_10.04.2020_970325.83</v>
      </c>
      <c r="R1589" s="21" t="e">
        <f ca="1">IF(AND(Q1589&lt;&gt; "", COUNTIF(SAP!#REF!,Q1589)&gt;0),"Matched", "")</f>
        <v>#REF!</v>
      </c>
    </row>
    <row r="1590" spans="1:18" hidden="1">
      <c r="A1590" s="21">
        <v>11563327</v>
      </c>
      <c r="B1590" s="22">
        <v>43931</v>
      </c>
      <c r="C1590" s="22">
        <v>43931</v>
      </c>
      <c r="D1590" s="21" t="s">
        <v>10</v>
      </c>
      <c r="E1590" s="23">
        <v>0</v>
      </c>
      <c r="F1590" s="23">
        <v>0</v>
      </c>
      <c r="G1590" s="23">
        <v>7199.8</v>
      </c>
      <c r="H1590" s="23">
        <v>347262.91</v>
      </c>
      <c r="I1590" s="21" t="s">
        <v>11</v>
      </c>
      <c r="J1590" s="21" t="s">
        <v>12</v>
      </c>
      <c r="K1590" s="21" t="str">
        <f t="shared" si="78"/>
        <v/>
      </c>
      <c r="L1590" s="21" t="e">
        <f ca="1">IF(AND(K1590&lt;&gt; "", COUNTIF(SAP!#REF!,K1590)&gt;0),"Matched", "")</f>
        <v>#REF!</v>
      </c>
      <c r="M1590" s="21" t="str">
        <f t="shared" si="79"/>
        <v/>
      </c>
      <c r="N1590" s="21" t="e">
        <f ca="1">IF(AND(M1590&lt;&gt; "", COUNTIF(SAP!#REF!,M1590)&gt;0),"Matched", "")</f>
        <v>#REF!</v>
      </c>
      <c r="O1590" s="21" t="str">
        <f t="shared" si="80"/>
        <v/>
      </c>
      <c r="P1590" s="21" t="e">
        <f ca="1">IF(AND(O1590&lt;&gt; "", COUNTIF(SAP!#REF!,O1590)&gt;0),"Matched", "")</f>
        <v>#REF!</v>
      </c>
      <c r="Q1590" s="21" t="str">
        <f ca="1">IF(OR(D1590="AC",D1590="TR"),"Logic4"&amp;"_"&amp;TEXT(C1590,"dd.mm.yyyy") &amp;"_"&amp; 970325.83,"")</f>
        <v>Logic4_10.04.2020_970325.83</v>
      </c>
      <c r="R1590" s="21" t="e">
        <f ca="1">IF(AND(Q1590&lt;&gt; "", COUNTIF(SAP!#REF!,Q1590)&gt;0),"Matched", "")</f>
        <v>#REF!</v>
      </c>
    </row>
    <row r="1591" spans="1:18" hidden="1">
      <c r="A1591" s="21">
        <v>11563327</v>
      </c>
      <c r="B1591" s="22">
        <v>43931</v>
      </c>
      <c r="C1591" s="22">
        <v>43931</v>
      </c>
      <c r="D1591" s="21" t="s">
        <v>10</v>
      </c>
      <c r="E1591" s="23">
        <v>0</v>
      </c>
      <c r="F1591" s="23">
        <v>0</v>
      </c>
      <c r="G1591" s="23">
        <v>7249.3</v>
      </c>
      <c r="H1591" s="23">
        <v>354512.21</v>
      </c>
      <c r="I1591" s="21" t="s">
        <v>11</v>
      </c>
      <c r="J1591" s="21" t="s">
        <v>12</v>
      </c>
      <c r="K1591" s="21" t="str">
        <f t="shared" si="78"/>
        <v/>
      </c>
      <c r="L1591" s="21" t="e">
        <f ca="1">IF(AND(K1591&lt;&gt; "", COUNTIF(SAP!#REF!,K1591)&gt;0),"Matched", "")</f>
        <v>#REF!</v>
      </c>
      <c r="M1591" s="21" t="str">
        <f t="shared" si="79"/>
        <v/>
      </c>
      <c r="N1591" s="21" t="e">
        <f ca="1">IF(AND(M1591&lt;&gt; "", COUNTIF(SAP!#REF!,M1591)&gt;0),"Matched", "")</f>
        <v>#REF!</v>
      </c>
      <c r="O1591" s="21" t="str">
        <f t="shared" si="80"/>
        <v/>
      </c>
      <c r="P1591" s="21" t="e">
        <f ca="1">IF(AND(O1591&lt;&gt; "", COUNTIF(SAP!#REF!,O1591)&gt;0),"Matched", "")</f>
        <v>#REF!</v>
      </c>
      <c r="Q1591" s="21" t="str">
        <f ca="1">IF(OR(D1591="AC",D1591="TR"),"Logic4"&amp;"_"&amp;TEXT(C1591,"dd.mm.yyyy") &amp;"_"&amp; 970325.83,"")</f>
        <v>Logic4_10.04.2020_970325.83</v>
      </c>
      <c r="R1591" s="21" t="e">
        <f ca="1">IF(AND(Q1591&lt;&gt; "", COUNTIF(SAP!#REF!,Q1591)&gt;0),"Matched", "")</f>
        <v>#REF!</v>
      </c>
    </row>
    <row r="1592" spans="1:18" hidden="1">
      <c r="A1592" s="21">
        <v>11563327</v>
      </c>
      <c r="B1592" s="22">
        <v>43931</v>
      </c>
      <c r="C1592" s="22">
        <v>43931</v>
      </c>
      <c r="D1592" s="21" t="s">
        <v>10</v>
      </c>
      <c r="E1592" s="23">
        <v>0</v>
      </c>
      <c r="F1592" s="23">
        <v>0</v>
      </c>
      <c r="G1592" s="23">
        <v>7312.5</v>
      </c>
      <c r="H1592" s="23">
        <v>361824.71</v>
      </c>
      <c r="I1592" s="21" t="s">
        <v>11</v>
      </c>
      <c r="J1592" s="21" t="s">
        <v>12</v>
      </c>
      <c r="K1592" s="21" t="str">
        <f t="shared" si="78"/>
        <v/>
      </c>
      <c r="L1592" s="21" t="e">
        <f ca="1">IF(AND(K1592&lt;&gt; "", COUNTIF(SAP!#REF!,K1592)&gt;0),"Matched", "")</f>
        <v>#REF!</v>
      </c>
      <c r="M1592" s="21" t="str">
        <f t="shared" si="79"/>
        <v/>
      </c>
      <c r="N1592" s="21" t="e">
        <f ca="1">IF(AND(M1592&lt;&gt; "", COUNTIF(SAP!#REF!,M1592)&gt;0),"Matched", "")</f>
        <v>#REF!</v>
      </c>
      <c r="O1592" s="21" t="str">
        <f t="shared" si="80"/>
        <v/>
      </c>
      <c r="P1592" s="21" t="e">
        <f ca="1">IF(AND(O1592&lt;&gt; "", COUNTIF(SAP!#REF!,O1592)&gt;0),"Matched", "")</f>
        <v>#REF!</v>
      </c>
      <c r="Q1592" s="21" t="str">
        <f ca="1">IF(OR(D1592="AC",D1592="TR"),"Logic4"&amp;"_"&amp;TEXT(C1592,"dd.mm.yyyy") &amp;"_"&amp; 970325.83,"")</f>
        <v>Logic4_10.04.2020_970325.83</v>
      </c>
      <c r="R1592" s="21" t="e">
        <f ca="1">IF(AND(Q1592&lt;&gt; "", COUNTIF(SAP!#REF!,Q1592)&gt;0),"Matched", "")</f>
        <v>#REF!</v>
      </c>
    </row>
    <row r="1593" spans="1:18" hidden="1">
      <c r="A1593" s="21">
        <v>11563327</v>
      </c>
      <c r="B1593" s="22">
        <v>43931</v>
      </c>
      <c r="C1593" s="22">
        <v>43931</v>
      </c>
      <c r="D1593" s="21" t="s">
        <v>10</v>
      </c>
      <c r="E1593" s="23">
        <v>0</v>
      </c>
      <c r="F1593" s="23">
        <v>0</v>
      </c>
      <c r="G1593" s="23">
        <v>7318.1</v>
      </c>
      <c r="H1593" s="23">
        <v>369142.81</v>
      </c>
      <c r="I1593" s="21" t="s">
        <v>11</v>
      </c>
      <c r="J1593" s="21" t="s">
        <v>12</v>
      </c>
      <c r="K1593" s="21" t="str">
        <f t="shared" si="78"/>
        <v/>
      </c>
      <c r="L1593" s="21" t="e">
        <f ca="1">IF(AND(K1593&lt;&gt; "", COUNTIF(SAP!#REF!,K1593)&gt;0),"Matched", "")</f>
        <v>#REF!</v>
      </c>
      <c r="M1593" s="21" t="str">
        <f t="shared" si="79"/>
        <v/>
      </c>
      <c r="N1593" s="21" t="e">
        <f ca="1">IF(AND(M1593&lt;&gt; "", COUNTIF(SAP!#REF!,M1593)&gt;0),"Matched", "")</f>
        <v>#REF!</v>
      </c>
      <c r="O1593" s="21" t="str">
        <f t="shared" si="80"/>
        <v/>
      </c>
      <c r="P1593" s="21" t="e">
        <f ca="1">IF(AND(O1593&lt;&gt; "", COUNTIF(SAP!#REF!,O1593)&gt;0),"Matched", "")</f>
        <v>#REF!</v>
      </c>
      <c r="Q1593" s="21" t="str">
        <f ca="1">IF(OR(D1593="AC",D1593="TR"),"Logic4"&amp;"_"&amp;TEXT(C1593,"dd.mm.yyyy") &amp;"_"&amp; 970325.83,"")</f>
        <v>Logic4_10.04.2020_970325.83</v>
      </c>
      <c r="R1593" s="21" t="e">
        <f ca="1">IF(AND(Q1593&lt;&gt; "", COUNTIF(SAP!#REF!,Q1593)&gt;0),"Matched", "")</f>
        <v>#REF!</v>
      </c>
    </row>
    <row r="1594" spans="1:18" hidden="1">
      <c r="A1594" s="21">
        <v>11563327</v>
      </c>
      <c r="B1594" s="22">
        <v>43931</v>
      </c>
      <c r="C1594" s="22">
        <v>43931</v>
      </c>
      <c r="D1594" s="21" t="s">
        <v>10</v>
      </c>
      <c r="E1594" s="23">
        <v>0</v>
      </c>
      <c r="F1594" s="23">
        <v>0</v>
      </c>
      <c r="G1594" s="23">
        <v>7390</v>
      </c>
      <c r="H1594" s="23">
        <v>376532.81</v>
      </c>
      <c r="I1594" s="21" t="s">
        <v>11</v>
      </c>
      <c r="J1594" s="21" t="s">
        <v>12</v>
      </c>
      <c r="K1594" s="21" t="str">
        <f t="shared" si="78"/>
        <v/>
      </c>
      <c r="L1594" s="21" t="e">
        <f ca="1">IF(AND(K1594&lt;&gt; "", COUNTIF(SAP!#REF!,K1594)&gt;0),"Matched", "")</f>
        <v>#REF!</v>
      </c>
      <c r="M1594" s="21" t="str">
        <f t="shared" si="79"/>
        <v/>
      </c>
      <c r="N1594" s="21" t="e">
        <f ca="1">IF(AND(M1594&lt;&gt; "", COUNTIF(SAP!#REF!,M1594)&gt;0),"Matched", "")</f>
        <v>#REF!</v>
      </c>
      <c r="O1594" s="21" t="str">
        <f t="shared" si="80"/>
        <v/>
      </c>
      <c r="P1594" s="21" t="e">
        <f ca="1">IF(AND(O1594&lt;&gt; "", COUNTIF(SAP!#REF!,O1594)&gt;0),"Matched", "")</f>
        <v>#REF!</v>
      </c>
      <c r="Q1594" s="21" t="str">
        <f ca="1">IF(OR(D1594="AC",D1594="TR"),"Logic4"&amp;"_"&amp;TEXT(C1594,"dd.mm.yyyy") &amp;"_"&amp; 970325.83,"")</f>
        <v>Logic4_10.04.2020_970325.83</v>
      </c>
      <c r="R1594" s="21" t="e">
        <f ca="1">IF(AND(Q1594&lt;&gt; "", COUNTIF(SAP!#REF!,Q1594)&gt;0),"Matched", "")</f>
        <v>#REF!</v>
      </c>
    </row>
    <row r="1595" spans="1:18" hidden="1">
      <c r="A1595" s="21">
        <v>11563327</v>
      </c>
      <c r="B1595" s="22">
        <v>43931</v>
      </c>
      <c r="C1595" s="22">
        <v>43931</v>
      </c>
      <c r="D1595" s="21" t="s">
        <v>10</v>
      </c>
      <c r="E1595" s="23">
        <v>0</v>
      </c>
      <c r="F1595" s="23">
        <v>0</v>
      </c>
      <c r="G1595" s="23">
        <v>7547.2</v>
      </c>
      <c r="H1595" s="23">
        <v>384080.01</v>
      </c>
      <c r="I1595" s="21" t="s">
        <v>11</v>
      </c>
      <c r="J1595" s="21" t="s">
        <v>12</v>
      </c>
      <c r="K1595" s="21" t="str">
        <f t="shared" si="78"/>
        <v/>
      </c>
      <c r="L1595" s="21" t="e">
        <f ca="1">IF(AND(K1595&lt;&gt; "", COUNTIF(SAP!#REF!,K1595)&gt;0),"Matched", "")</f>
        <v>#REF!</v>
      </c>
      <c r="M1595" s="21" t="str">
        <f t="shared" si="79"/>
        <v/>
      </c>
      <c r="N1595" s="21" t="e">
        <f ca="1">IF(AND(M1595&lt;&gt; "", COUNTIF(SAP!#REF!,M1595)&gt;0),"Matched", "")</f>
        <v>#REF!</v>
      </c>
      <c r="O1595" s="21" t="str">
        <f t="shared" si="80"/>
        <v/>
      </c>
      <c r="P1595" s="21" t="e">
        <f ca="1">IF(AND(O1595&lt;&gt; "", COUNTIF(SAP!#REF!,O1595)&gt;0),"Matched", "")</f>
        <v>#REF!</v>
      </c>
      <c r="Q1595" s="21" t="str">
        <f ca="1">IF(OR(D1595="AC",D1595="TR"),"Logic4"&amp;"_"&amp;TEXT(C1595,"dd.mm.yyyy") &amp;"_"&amp; 970325.83,"")</f>
        <v>Logic4_10.04.2020_970325.83</v>
      </c>
      <c r="R1595" s="21" t="e">
        <f ca="1">IF(AND(Q1595&lt;&gt; "", COUNTIF(SAP!#REF!,Q1595)&gt;0),"Matched", "")</f>
        <v>#REF!</v>
      </c>
    </row>
    <row r="1596" spans="1:18" hidden="1">
      <c r="A1596" s="21">
        <v>11563327</v>
      </c>
      <c r="B1596" s="22">
        <v>43931</v>
      </c>
      <c r="C1596" s="22">
        <v>43931</v>
      </c>
      <c r="D1596" s="21" t="s">
        <v>10</v>
      </c>
      <c r="E1596" s="23">
        <v>0</v>
      </c>
      <c r="F1596" s="23">
        <v>0</v>
      </c>
      <c r="G1596" s="23">
        <v>7574.4</v>
      </c>
      <c r="H1596" s="23">
        <v>391654.41</v>
      </c>
      <c r="I1596" s="21" t="s">
        <v>11</v>
      </c>
      <c r="J1596" s="21" t="s">
        <v>12</v>
      </c>
      <c r="K1596" s="21" t="str">
        <f t="shared" si="78"/>
        <v/>
      </c>
      <c r="L1596" s="21" t="e">
        <f ca="1">IF(AND(K1596&lt;&gt; "", COUNTIF(SAP!#REF!,K1596)&gt;0),"Matched", "")</f>
        <v>#REF!</v>
      </c>
      <c r="M1596" s="21" t="str">
        <f t="shared" si="79"/>
        <v/>
      </c>
      <c r="N1596" s="21" t="e">
        <f ca="1">IF(AND(M1596&lt;&gt; "", COUNTIF(SAP!#REF!,M1596)&gt;0),"Matched", "")</f>
        <v>#REF!</v>
      </c>
      <c r="O1596" s="21" t="str">
        <f t="shared" si="80"/>
        <v/>
      </c>
      <c r="P1596" s="21" t="e">
        <f ca="1">IF(AND(O1596&lt;&gt; "", COUNTIF(SAP!#REF!,O1596)&gt;0),"Matched", "")</f>
        <v>#REF!</v>
      </c>
      <c r="Q1596" s="21" t="str">
        <f ca="1">IF(OR(D1596="AC",D1596="TR"),"Logic4"&amp;"_"&amp;TEXT(C1596,"dd.mm.yyyy") &amp;"_"&amp; 970325.83,"")</f>
        <v>Logic4_10.04.2020_970325.83</v>
      </c>
      <c r="R1596" s="21" t="e">
        <f ca="1">IF(AND(Q1596&lt;&gt; "", COUNTIF(SAP!#REF!,Q1596)&gt;0),"Matched", "")</f>
        <v>#REF!</v>
      </c>
    </row>
    <row r="1597" spans="1:18" hidden="1">
      <c r="A1597" s="21">
        <v>11563327</v>
      </c>
      <c r="B1597" s="22">
        <v>43931</v>
      </c>
      <c r="C1597" s="22">
        <v>43931</v>
      </c>
      <c r="D1597" s="21" t="s">
        <v>10</v>
      </c>
      <c r="E1597" s="23">
        <v>0</v>
      </c>
      <c r="F1597" s="23">
        <v>0</v>
      </c>
      <c r="G1597" s="23">
        <v>7580</v>
      </c>
      <c r="H1597" s="23">
        <v>399234.41</v>
      </c>
      <c r="I1597" s="21" t="s">
        <v>11</v>
      </c>
      <c r="J1597" s="21" t="s">
        <v>12</v>
      </c>
      <c r="K1597" s="21" t="str">
        <f t="shared" si="78"/>
        <v/>
      </c>
      <c r="L1597" s="21" t="e">
        <f ca="1">IF(AND(K1597&lt;&gt; "", COUNTIF(SAP!#REF!,K1597)&gt;0),"Matched", "")</f>
        <v>#REF!</v>
      </c>
      <c r="M1597" s="21" t="str">
        <f t="shared" si="79"/>
        <v/>
      </c>
      <c r="N1597" s="21" t="e">
        <f ca="1">IF(AND(M1597&lt;&gt; "", COUNTIF(SAP!#REF!,M1597)&gt;0),"Matched", "")</f>
        <v>#REF!</v>
      </c>
      <c r="O1597" s="21" t="str">
        <f t="shared" si="80"/>
        <v/>
      </c>
      <c r="P1597" s="21" t="e">
        <f ca="1">IF(AND(O1597&lt;&gt; "", COUNTIF(SAP!#REF!,O1597)&gt;0),"Matched", "")</f>
        <v>#REF!</v>
      </c>
      <c r="Q1597" s="21" t="str">
        <f ca="1">IF(OR(D1597="AC",D1597="TR"),"Logic4"&amp;"_"&amp;TEXT(C1597,"dd.mm.yyyy") &amp;"_"&amp; 970325.83,"")</f>
        <v>Logic4_10.04.2020_970325.83</v>
      </c>
      <c r="R1597" s="21" t="e">
        <f ca="1">IF(AND(Q1597&lt;&gt; "", COUNTIF(SAP!#REF!,Q1597)&gt;0),"Matched", "")</f>
        <v>#REF!</v>
      </c>
    </row>
    <row r="1598" spans="1:18" hidden="1">
      <c r="A1598" s="21">
        <v>11563327</v>
      </c>
      <c r="B1598" s="22">
        <v>43931</v>
      </c>
      <c r="C1598" s="22">
        <v>43931</v>
      </c>
      <c r="D1598" s="21" t="s">
        <v>10</v>
      </c>
      <c r="E1598" s="23">
        <v>0</v>
      </c>
      <c r="F1598" s="23">
        <v>0</v>
      </c>
      <c r="G1598" s="23">
        <v>7803.5</v>
      </c>
      <c r="H1598" s="23">
        <v>407037.91</v>
      </c>
      <c r="I1598" s="21" t="s">
        <v>11</v>
      </c>
      <c r="J1598" s="21" t="s">
        <v>12</v>
      </c>
      <c r="K1598" s="21" t="str">
        <f t="shared" si="78"/>
        <v/>
      </c>
      <c r="L1598" s="21" t="e">
        <f ca="1">IF(AND(K1598&lt;&gt; "", COUNTIF(SAP!#REF!,K1598)&gt;0),"Matched", "")</f>
        <v>#REF!</v>
      </c>
      <c r="M1598" s="21" t="str">
        <f t="shared" si="79"/>
        <v/>
      </c>
      <c r="N1598" s="21" t="e">
        <f ca="1">IF(AND(M1598&lt;&gt; "", COUNTIF(SAP!#REF!,M1598)&gt;0),"Matched", "")</f>
        <v>#REF!</v>
      </c>
      <c r="O1598" s="21" t="str">
        <f t="shared" si="80"/>
        <v/>
      </c>
      <c r="P1598" s="21" t="e">
        <f ca="1">IF(AND(O1598&lt;&gt; "", COUNTIF(SAP!#REF!,O1598)&gt;0),"Matched", "")</f>
        <v>#REF!</v>
      </c>
      <c r="Q1598" s="21" t="str">
        <f ca="1">IF(OR(D1598="AC",D1598="TR"),"Logic4"&amp;"_"&amp;TEXT(C1598,"dd.mm.yyyy") &amp;"_"&amp; 970325.83,"")</f>
        <v>Logic4_10.04.2020_970325.83</v>
      </c>
      <c r="R1598" s="21" t="e">
        <f ca="1">IF(AND(Q1598&lt;&gt; "", COUNTIF(SAP!#REF!,Q1598)&gt;0),"Matched", "")</f>
        <v>#REF!</v>
      </c>
    </row>
    <row r="1599" spans="1:18" hidden="1">
      <c r="A1599" s="21">
        <v>11563327</v>
      </c>
      <c r="B1599" s="22">
        <v>43931</v>
      </c>
      <c r="C1599" s="22">
        <v>43931</v>
      </c>
      <c r="D1599" s="21" t="s">
        <v>10</v>
      </c>
      <c r="E1599" s="23">
        <v>0</v>
      </c>
      <c r="F1599" s="23">
        <v>0</v>
      </c>
      <c r="G1599" s="23">
        <v>7823.6</v>
      </c>
      <c r="H1599" s="23">
        <v>414861.51</v>
      </c>
      <c r="I1599" s="21" t="s">
        <v>11</v>
      </c>
      <c r="J1599" s="21" t="s">
        <v>12</v>
      </c>
      <c r="K1599" s="21" t="str">
        <f t="shared" si="78"/>
        <v/>
      </c>
      <c r="L1599" s="21" t="e">
        <f ca="1">IF(AND(K1599&lt;&gt; "", COUNTIF(SAP!#REF!,K1599)&gt;0),"Matched", "")</f>
        <v>#REF!</v>
      </c>
      <c r="M1599" s="21" t="str">
        <f t="shared" si="79"/>
        <v/>
      </c>
      <c r="N1599" s="21" t="e">
        <f ca="1">IF(AND(M1599&lt;&gt; "", COUNTIF(SAP!#REF!,M1599)&gt;0),"Matched", "")</f>
        <v>#REF!</v>
      </c>
      <c r="O1599" s="21" t="str">
        <f t="shared" si="80"/>
        <v/>
      </c>
      <c r="P1599" s="21" t="e">
        <f ca="1">IF(AND(O1599&lt;&gt; "", COUNTIF(SAP!#REF!,O1599)&gt;0),"Matched", "")</f>
        <v>#REF!</v>
      </c>
      <c r="Q1599" s="21" t="str">
        <f ca="1">IF(OR(D1599="AC",D1599="TR"),"Logic4"&amp;"_"&amp;TEXT(C1599,"dd.mm.yyyy") &amp;"_"&amp; 970325.83,"")</f>
        <v>Logic4_10.04.2020_970325.83</v>
      </c>
      <c r="R1599" s="21" t="e">
        <f ca="1">IF(AND(Q1599&lt;&gt; "", COUNTIF(SAP!#REF!,Q1599)&gt;0),"Matched", "")</f>
        <v>#REF!</v>
      </c>
    </row>
    <row r="1600" spans="1:18" hidden="1">
      <c r="A1600" s="21">
        <v>11563327</v>
      </c>
      <c r="B1600" s="22">
        <v>43931</v>
      </c>
      <c r="C1600" s="22">
        <v>43931</v>
      </c>
      <c r="D1600" s="21" t="s">
        <v>10</v>
      </c>
      <c r="E1600" s="23">
        <v>0</v>
      </c>
      <c r="F1600" s="23">
        <v>0</v>
      </c>
      <c r="G1600" s="23">
        <v>8036.3</v>
      </c>
      <c r="H1600" s="23">
        <v>422897.81</v>
      </c>
      <c r="I1600" s="21" t="s">
        <v>11</v>
      </c>
      <c r="J1600" s="21" t="s">
        <v>12</v>
      </c>
      <c r="K1600" s="21" t="str">
        <f t="shared" si="78"/>
        <v/>
      </c>
      <c r="L1600" s="21" t="e">
        <f ca="1">IF(AND(K1600&lt;&gt; "", COUNTIF(SAP!#REF!,K1600)&gt;0),"Matched", "")</f>
        <v>#REF!</v>
      </c>
      <c r="M1600" s="21" t="str">
        <f t="shared" si="79"/>
        <v/>
      </c>
      <c r="N1600" s="21" t="e">
        <f ca="1">IF(AND(M1600&lt;&gt; "", COUNTIF(SAP!#REF!,M1600)&gt;0),"Matched", "")</f>
        <v>#REF!</v>
      </c>
      <c r="O1600" s="21" t="str">
        <f t="shared" si="80"/>
        <v/>
      </c>
      <c r="P1600" s="21" t="e">
        <f ca="1">IF(AND(O1600&lt;&gt; "", COUNTIF(SAP!#REF!,O1600)&gt;0),"Matched", "")</f>
        <v>#REF!</v>
      </c>
      <c r="Q1600" s="21" t="str">
        <f ca="1">IF(OR(D1600="AC",D1600="TR"),"Logic4"&amp;"_"&amp;TEXT(C1600,"dd.mm.yyyy") &amp;"_"&amp; 970325.83,"")</f>
        <v>Logic4_10.04.2020_970325.83</v>
      </c>
      <c r="R1600" s="21" t="e">
        <f ca="1">IF(AND(Q1600&lt;&gt; "", COUNTIF(SAP!#REF!,Q1600)&gt;0),"Matched", "")</f>
        <v>#REF!</v>
      </c>
    </row>
    <row r="1601" spans="1:18" hidden="1">
      <c r="A1601" s="21">
        <v>11563327</v>
      </c>
      <c r="B1601" s="22">
        <v>43931</v>
      </c>
      <c r="C1601" s="22">
        <v>43931</v>
      </c>
      <c r="D1601" s="21" t="s">
        <v>10</v>
      </c>
      <c r="E1601" s="23">
        <v>0</v>
      </c>
      <c r="F1601" s="23">
        <v>0</v>
      </c>
      <c r="G1601" s="23">
        <v>8071.97</v>
      </c>
      <c r="H1601" s="23">
        <v>430969.78</v>
      </c>
      <c r="I1601" s="21" t="s">
        <v>11</v>
      </c>
      <c r="J1601" s="21" t="s">
        <v>12</v>
      </c>
      <c r="K1601" s="21" t="str">
        <f t="shared" si="78"/>
        <v/>
      </c>
      <c r="L1601" s="21" t="e">
        <f ca="1">IF(AND(K1601&lt;&gt; "", COUNTIF(SAP!#REF!,K1601)&gt;0),"Matched", "")</f>
        <v>#REF!</v>
      </c>
      <c r="M1601" s="21" t="str">
        <f t="shared" si="79"/>
        <v/>
      </c>
      <c r="N1601" s="21" t="e">
        <f ca="1">IF(AND(M1601&lt;&gt; "", COUNTIF(SAP!#REF!,M1601)&gt;0),"Matched", "")</f>
        <v>#REF!</v>
      </c>
      <c r="O1601" s="21" t="str">
        <f t="shared" si="80"/>
        <v/>
      </c>
      <c r="P1601" s="21" t="e">
        <f ca="1">IF(AND(O1601&lt;&gt; "", COUNTIF(SAP!#REF!,O1601)&gt;0),"Matched", "")</f>
        <v>#REF!</v>
      </c>
      <c r="Q1601" s="21" t="str">
        <f ca="1">IF(OR(D1601="AC",D1601="TR"),"Logic4"&amp;"_"&amp;TEXT(C1601,"dd.mm.yyyy") &amp;"_"&amp; 970325.83,"")</f>
        <v>Logic4_10.04.2020_970325.83</v>
      </c>
      <c r="R1601" s="21" t="e">
        <f ca="1">IF(AND(Q1601&lt;&gt; "", COUNTIF(SAP!#REF!,Q1601)&gt;0),"Matched", "")</f>
        <v>#REF!</v>
      </c>
    </row>
    <row r="1602" spans="1:18" hidden="1">
      <c r="A1602" s="21">
        <v>11563327</v>
      </c>
      <c r="B1602" s="22">
        <v>43931</v>
      </c>
      <c r="C1602" s="22">
        <v>43931</v>
      </c>
      <c r="D1602" s="21" t="s">
        <v>10</v>
      </c>
      <c r="E1602" s="23">
        <v>0</v>
      </c>
      <c r="F1602" s="23">
        <v>0</v>
      </c>
      <c r="G1602" s="23">
        <v>8136.5</v>
      </c>
      <c r="H1602" s="23">
        <v>439106.28</v>
      </c>
      <c r="I1602" s="21" t="s">
        <v>11</v>
      </c>
      <c r="J1602" s="21" t="s">
        <v>12</v>
      </c>
      <c r="K1602" s="21" t="str">
        <f t="shared" si="78"/>
        <v/>
      </c>
      <c r="L1602" s="21" t="e">
        <f ca="1">IF(AND(K1602&lt;&gt; "", COUNTIF(SAP!#REF!,K1602)&gt;0),"Matched", "")</f>
        <v>#REF!</v>
      </c>
      <c r="M1602" s="21" t="str">
        <f t="shared" si="79"/>
        <v/>
      </c>
      <c r="N1602" s="21" t="e">
        <f ca="1">IF(AND(M1602&lt;&gt; "", COUNTIF(SAP!#REF!,M1602)&gt;0),"Matched", "")</f>
        <v>#REF!</v>
      </c>
      <c r="O1602" s="21" t="str">
        <f t="shared" si="80"/>
        <v/>
      </c>
      <c r="P1602" s="21" t="e">
        <f ca="1">IF(AND(O1602&lt;&gt; "", COUNTIF(SAP!#REF!,O1602)&gt;0),"Matched", "")</f>
        <v>#REF!</v>
      </c>
      <c r="Q1602" s="21" t="str">
        <f ca="1">IF(OR(D1602="AC",D1602="TR"),"Logic4"&amp;"_"&amp;TEXT(C1602,"dd.mm.yyyy") &amp;"_"&amp; 970325.83,"")</f>
        <v>Logic4_10.04.2020_970325.83</v>
      </c>
      <c r="R1602" s="21" t="e">
        <f ca="1">IF(AND(Q1602&lt;&gt; "", COUNTIF(SAP!#REF!,Q1602)&gt;0),"Matched", "")</f>
        <v>#REF!</v>
      </c>
    </row>
    <row r="1603" spans="1:18" hidden="1">
      <c r="A1603" s="21">
        <v>11563327</v>
      </c>
      <c r="B1603" s="22">
        <v>43931</v>
      </c>
      <c r="C1603" s="22">
        <v>43931</v>
      </c>
      <c r="D1603" s="21" t="s">
        <v>10</v>
      </c>
      <c r="E1603" s="23">
        <v>0</v>
      </c>
      <c r="F1603" s="23">
        <v>0</v>
      </c>
      <c r="G1603" s="23">
        <v>8161</v>
      </c>
      <c r="H1603" s="23">
        <v>447267.28</v>
      </c>
      <c r="I1603" s="21" t="s">
        <v>11</v>
      </c>
      <c r="J1603" s="21" t="s">
        <v>12</v>
      </c>
      <c r="K1603" s="21" t="str">
        <f t="shared" ref="K1603:K1666" si="81">IF(D1603="TF","Logic1"&amp;"_"&amp;TEXT(C1603, "mm") &amp;"_"&amp; F1603,"")</f>
        <v/>
      </c>
      <c r="L1603" s="21" t="e">
        <f ca="1">IF(AND(K1603&lt;&gt; "", COUNTIF(SAP!#REF!,K1603)&gt;0),"Matched", "")</f>
        <v>#REF!</v>
      </c>
      <c r="M1603" s="21" t="str">
        <f t="shared" si="79"/>
        <v/>
      </c>
      <c r="N1603" s="21" t="e">
        <f ca="1">IF(AND(M1603&lt;&gt; "", COUNTIF(SAP!#REF!,M1603)&gt;0),"Matched", "")</f>
        <v>#REF!</v>
      </c>
      <c r="O1603" s="21" t="str">
        <f t="shared" si="80"/>
        <v/>
      </c>
      <c r="P1603" s="21" t="e">
        <f ca="1">IF(AND(O1603&lt;&gt; "", COUNTIF(SAP!#REF!,O1603)&gt;0),"Matched", "")</f>
        <v>#REF!</v>
      </c>
      <c r="Q1603" s="21" t="str">
        <f ca="1">IF(OR(D1603="AC",D1603="TR"),"Logic4"&amp;"_"&amp;TEXT(C1603,"dd.mm.yyyy") &amp;"_"&amp; 970325.83,"")</f>
        <v>Logic4_10.04.2020_970325.83</v>
      </c>
      <c r="R1603" s="21" t="e">
        <f ca="1">IF(AND(Q1603&lt;&gt; "", COUNTIF(SAP!#REF!,Q1603)&gt;0),"Matched", "")</f>
        <v>#REF!</v>
      </c>
    </row>
    <row r="1604" spans="1:18" hidden="1">
      <c r="A1604" s="21">
        <v>11563327</v>
      </c>
      <c r="B1604" s="22">
        <v>43931</v>
      </c>
      <c r="C1604" s="22">
        <v>43931</v>
      </c>
      <c r="D1604" s="21" t="s">
        <v>10</v>
      </c>
      <c r="E1604" s="23">
        <v>0</v>
      </c>
      <c r="F1604" s="23">
        <v>0</v>
      </c>
      <c r="G1604" s="23">
        <v>8490</v>
      </c>
      <c r="H1604" s="23">
        <v>455757.28</v>
      </c>
      <c r="I1604" s="21" t="s">
        <v>11</v>
      </c>
      <c r="J1604" s="21" t="s">
        <v>12</v>
      </c>
      <c r="K1604" s="21" t="str">
        <f t="shared" si="81"/>
        <v/>
      </c>
      <c r="L1604" s="21" t="e">
        <f ca="1">IF(AND(K1604&lt;&gt; "", COUNTIF(SAP!#REF!,K1604)&gt;0),"Matched", "")</f>
        <v>#REF!</v>
      </c>
      <c r="M1604" s="21" t="str">
        <f t="shared" si="79"/>
        <v/>
      </c>
      <c r="N1604" s="21" t="e">
        <f ca="1">IF(AND(M1604&lt;&gt; "", COUNTIF(SAP!#REF!,M1604)&gt;0),"Matched", "")</f>
        <v>#REF!</v>
      </c>
      <c r="O1604" s="21" t="str">
        <f t="shared" si="80"/>
        <v/>
      </c>
      <c r="P1604" s="21" t="e">
        <f ca="1">IF(AND(O1604&lt;&gt; "", COUNTIF(SAP!#REF!,O1604)&gt;0),"Matched", "")</f>
        <v>#REF!</v>
      </c>
      <c r="Q1604" s="21" t="str">
        <f ca="1">IF(OR(D1604="AC",D1604="TR"),"Logic4"&amp;"_"&amp;TEXT(C1604,"dd.mm.yyyy") &amp;"_"&amp; 970325.83,"")</f>
        <v>Logic4_10.04.2020_970325.83</v>
      </c>
      <c r="R1604" s="21" t="e">
        <f ca="1">IF(AND(Q1604&lt;&gt; "", COUNTIF(SAP!#REF!,Q1604)&gt;0),"Matched", "")</f>
        <v>#REF!</v>
      </c>
    </row>
    <row r="1605" spans="1:18" hidden="1">
      <c r="A1605" s="21">
        <v>11563327</v>
      </c>
      <c r="B1605" s="22">
        <v>43931</v>
      </c>
      <c r="C1605" s="22">
        <v>43931</v>
      </c>
      <c r="D1605" s="21" t="s">
        <v>10</v>
      </c>
      <c r="E1605" s="23">
        <v>0</v>
      </c>
      <c r="F1605" s="23">
        <v>0</v>
      </c>
      <c r="G1605" s="23">
        <v>8490.2000000000007</v>
      </c>
      <c r="H1605" s="23">
        <v>464247.48</v>
      </c>
      <c r="I1605" s="21" t="s">
        <v>11</v>
      </c>
      <c r="J1605" s="21" t="s">
        <v>12</v>
      </c>
      <c r="K1605" s="21" t="str">
        <f t="shared" si="81"/>
        <v/>
      </c>
      <c r="L1605" s="21" t="e">
        <f ca="1">IF(AND(K1605&lt;&gt; "", COUNTIF(SAP!#REF!,K1605)&gt;0),"Matched", "")</f>
        <v>#REF!</v>
      </c>
      <c r="M1605" s="21" t="str">
        <f t="shared" si="79"/>
        <v/>
      </c>
      <c r="N1605" s="21" t="e">
        <f ca="1">IF(AND(M1605&lt;&gt; "", COUNTIF(SAP!#REF!,M1605)&gt;0),"Matched", "")</f>
        <v>#REF!</v>
      </c>
      <c r="O1605" s="21" t="str">
        <f t="shared" si="80"/>
        <v/>
      </c>
      <c r="P1605" s="21" t="e">
        <f ca="1">IF(AND(O1605&lt;&gt; "", COUNTIF(SAP!#REF!,O1605)&gt;0),"Matched", "")</f>
        <v>#REF!</v>
      </c>
      <c r="Q1605" s="21" t="str">
        <f ca="1">IF(OR(D1605="AC",D1605="TR"),"Logic4"&amp;"_"&amp;TEXT(C1605,"dd.mm.yyyy") &amp;"_"&amp; 970325.83,"")</f>
        <v>Logic4_10.04.2020_970325.83</v>
      </c>
      <c r="R1605" s="21" t="e">
        <f ca="1">IF(AND(Q1605&lt;&gt; "", COUNTIF(SAP!#REF!,Q1605)&gt;0),"Matched", "")</f>
        <v>#REF!</v>
      </c>
    </row>
    <row r="1606" spans="1:18" hidden="1">
      <c r="A1606" s="21">
        <v>11563327</v>
      </c>
      <c r="B1606" s="22">
        <v>43931</v>
      </c>
      <c r="C1606" s="22">
        <v>43931</v>
      </c>
      <c r="D1606" s="21" t="s">
        <v>10</v>
      </c>
      <c r="E1606" s="23">
        <v>0</v>
      </c>
      <c r="F1606" s="23">
        <v>0</v>
      </c>
      <c r="G1606" s="23">
        <v>8989.6</v>
      </c>
      <c r="H1606" s="23">
        <v>473237.08</v>
      </c>
      <c r="I1606" s="21" t="s">
        <v>11</v>
      </c>
      <c r="J1606" s="21" t="s">
        <v>12</v>
      </c>
      <c r="K1606" s="21" t="str">
        <f t="shared" si="81"/>
        <v/>
      </c>
      <c r="L1606" s="21" t="e">
        <f ca="1">IF(AND(K1606&lt;&gt; "", COUNTIF(SAP!#REF!,K1606)&gt;0),"Matched", "")</f>
        <v>#REF!</v>
      </c>
      <c r="M1606" s="21" t="str">
        <f t="shared" si="79"/>
        <v/>
      </c>
      <c r="N1606" s="21" t="e">
        <f ca="1">IF(AND(M1606&lt;&gt; "", COUNTIF(SAP!#REF!,M1606)&gt;0),"Matched", "")</f>
        <v>#REF!</v>
      </c>
      <c r="O1606" s="21" t="str">
        <f t="shared" si="80"/>
        <v/>
      </c>
      <c r="P1606" s="21" t="e">
        <f ca="1">IF(AND(O1606&lt;&gt; "", COUNTIF(SAP!#REF!,O1606)&gt;0),"Matched", "")</f>
        <v>#REF!</v>
      </c>
      <c r="Q1606" s="21" t="str">
        <f ca="1">IF(OR(D1606="AC",D1606="TR"),"Logic4"&amp;"_"&amp;TEXT(C1606,"dd.mm.yyyy") &amp;"_"&amp; 970325.83,"")</f>
        <v>Logic4_10.04.2020_970325.83</v>
      </c>
      <c r="R1606" s="21" t="e">
        <f ca="1">IF(AND(Q1606&lt;&gt; "", COUNTIF(SAP!#REF!,Q1606)&gt;0),"Matched", "")</f>
        <v>#REF!</v>
      </c>
    </row>
    <row r="1607" spans="1:18" hidden="1">
      <c r="A1607" s="21">
        <v>11563327</v>
      </c>
      <c r="B1607" s="22">
        <v>43931</v>
      </c>
      <c r="C1607" s="22">
        <v>43931</v>
      </c>
      <c r="D1607" s="21" t="s">
        <v>10</v>
      </c>
      <c r="E1607" s="23">
        <v>0</v>
      </c>
      <c r="F1607" s="23">
        <v>0</v>
      </c>
      <c r="G1607" s="23">
        <v>9114.1</v>
      </c>
      <c r="H1607" s="23">
        <v>482351.18</v>
      </c>
      <c r="I1607" s="21" t="s">
        <v>11</v>
      </c>
      <c r="J1607" s="21" t="s">
        <v>12</v>
      </c>
      <c r="K1607" s="21" t="str">
        <f t="shared" si="81"/>
        <v/>
      </c>
      <c r="L1607" s="21" t="e">
        <f ca="1">IF(AND(K1607&lt;&gt; "", COUNTIF(SAP!#REF!,K1607)&gt;0),"Matched", "")</f>
        <v>#REF!</v>
      </c>
      <c r="M1607" s="21" t="str">
        <f t="shared" si="79"/>
        <v/>
      </c>
      <c r="N1607" s="21" t="e">
        <f ca="1">IF(AND(M1607&lt;&gt; "", COUNTIF(SAP!#REF!,M1607)&gt;0),"Matched", "")</f>
        <v>#REF!</v>
      </c>
      <c r="O1607" s="21" t="str">
        <f t="shared" si="80"/>
        <v/>
      </c>
      <c r="P1607" s="21" t="e">
        <f ca="1">IF(AND(O1607&lt;&gt; "", COUNTIF(SAP!#REF!,O1607)&gt;0),"Matched", "")</f>
        <v>#REF!</v>
      </c>
      <c r="Q1607" s="21" t="str">
        <f ca="1">IF(OR(D1607="AC",D1607="TR"),"Logic4"&amp;"_"&amp;TEXT(C1607,"dd.mm.yyyy") &amp;"_"&amp; 970325.83,"")</f>
        <v>Logic4_10.04.2020_970325.83</v>
      </c>
      <c r="R1607" s="21" t="e">
        <f ca="1">IF(AND(Q1607&lt;&gt; "", COUNTIF(SAP!#REF!,Q1607)&gt;0),"Matched", "")</f>
        <v>#REF!</v>
      </c>
    </row>
    <row r="1608" spans="1:18" hidden="1">
      <c r="A1608" s="21">
        <v>11563327</v>
      </c>
      <c r="B1608" s="22">
        <v>43931</v>
      </c>
      <c r="C1608" s="22">
        <v>43931</v>
      </c>
      <c r="D1608" s="21" t="s">
        <v>10</v>
      </c>
      <c r="E1608" s="23">
        <v>0</v>
      </c>
      <c r="F1608" s="23">
        <v>0</v>
      </c>
      <c r="G1608" s="23">
        <v>9534</v>
      </c>
      <c r="H1608" s="23">
        <v>491885.18</v>
      </c>
      <c r="I1608" s="21" t="s">
        <v>11</v>
      </c>
      <c r="J1608" s="21" t="s">
        <v>12</v>
      </c>
      <c r="K1608" s="21" t="str">
        <f t="shared" si="81"/>
        <v/>
      </c>
      <c r="L1608" s="21" t="e">
        <f ca="1">IF(AND(K1608&lt;&gt; "", COUNTIF(SAP!#REF!,K1608)&gt;0),"Matched", "")</f>
        <v>#REF!</v>
      </c>
      <c r="M1608" s="21" t="str">
        <f t="shared" si="79"/>
        <v/>
      </c>
      <c r="N1608" s="21" t="e">
        <f ca="1">IF(AND(M1608&lt;&gt; "", COUNTIF(SAP!#REF!,M1608)&gt;0),"Matched", "")</f>
        <v>#REF!</v>
      </c>
      <c r="O1608" s="21" t="str">
        <f t="shared" si="80"/>
        <v/>
      </c>
      <c r="P1608" s="21" t="e">
        <f ca="1">IF(AND(O1608&lt;&gt; "", COUNTIF(SAP!#REF!,O1608)&gt;0),"Matched", "")</f>
        <v>#REF!</v>
      </c>
      <c r="Q1608" s="21" t="str">
        <f ca="1">IF(OR(D1608="AC",D1608="TR"),"Logic4"&amp;"_"&amp;TEXT(C1608,"dd.mm.yyyy") &amp;"_"&amp; 970325.83,"")</f>
        <v>Logic4_10.04.2020_970325.83</v>
      </c>
      <c r="R1608" s="21" t="e">
        <f ca="1">IF(AND(Q1608&lt;&gt; "", COUNTIF(SAP!#REF!,Q1608)&gt;0),"Matched", "")</f>
        <v>#REF!</v>
      </c>
    </row>
    <row r="1609" spans="1:18" hidden="1">
      <c r="A1609" s="21">
        <v>11563327</v>
      </c>
      <c r="B1609" s="22">
        <v>43931</v>
      </c>
      <c r="C1609" s="22">
        <v>43931</v>
      </c>
      <c r="D1609" s="21" t="s">
        <v>10</v>
      </c>
      <c r="E1609" s="23">
        <v>0</v>
      </c>
      <c r="F1609" s="23">
        <v>0</v>
      </c>
      <c r="G1609" s="23">
        <v>10170</v>
      </c>
      <c r="H1609" s="23">
        <v>502055.18</v>
      </c>
      <c r="I1609" s="21" t="s">
        <v>11</v>
      </c>
      <c r="J1609" s="21" t="s">
        <v>12</v>
      </c>
      <c r="K1609" s="21" t="str">
        <f t="shared" si="81"/>
        <v/>
      </c>
      <c r="L1609" s="21" t="e">
        <f ca="1">IF(AND(K1609&lt;&gt; "", COUNTIF(SAP!#REF!,K1609)&gt;0),"Matched", "")</f>
        <v>#REF!</v>
      </c>
      <c r="M1609" s="21" t="str">
        <f t="shared" si="79"/>
        <v/>
      </c>
      <c r="N1609" s="21" t="e">
        <f ca="1">IF(AND(M1609&lt;&gt; "", COUNTIF(SAP!#REF!,M1609)&gt;0),"Matched", "")</f>
        <v>#REF!</v>
      </c>
      <c r="O1609" s="21" t="str">
        <f t="shared" si="80"/>
        <v/>
      </c>
      <c r="P1609" s="21" t="e">
        <f ca="1">IF(AND(O1609&lt;&gt; "", COUNTIF(SAP!#REF!,O1609)&gt;0),"Matched", "")</f>
        <v>#REF!</v>
      </c>
      <c r="Q1609" s="21" t="str">
        <f ca="1">IF(OR(D1609="AC",D1609="TR"),"Logic4"&amp;"_"&amp;TEXT(C1609,"dd.mm.yyyy") &amp;"_"&amp; 970325.83,"")</f>
        <v>Logic4_10.04.2020_970325.83</v>
      </c>
      <c r="R1609" s="21" t="e">
        <f ca="1">IF(AND(Q1609&lt;&gt; "", COUNTIF(SAP!#REF!,Q1609)&gt;0),"Matched", "")</f>
        <v>#REF!</v>
      </c>
    </row>
    <row r="1610" spans="1:18" hidden="1">
      <c r="A1610" s="21">
        <v>11563327</v>
      </c>
      <c r="B1610" s="22">
        <v>43931</v>
      </c>
      <c r="C1610" s="22">
        <v>43931</v>
      </c>
      <c r="D1610" s="21" t="s">
        <v>10</v>
      </c>
      <c r="E1610" s="23">
        <v>0</v>
      </c>
      <c r="F1610" s="23">
        <v>0</v>
      </c>
      <c r="G1610" s="23">
        <v>10376.41</v>
      </c>
      <c r="H1610" s="23">
        <v>512431.59</v>
      </c>
      <c r="I1610" s="21" t="s">
        <v>11</v>
      </c>
      <c r="J1610" s="21" t="s">
        <v>12</v>
      </c>
      <c r="K1610" s="21" t="str">
        <f t="shared" si="81"/>
        <v/>
      </c>
      <c r="L1610" s="21" t="e">
        <f ca="1">IF(AND(K1610&lt;&gt; "", COUNTIF(SAP!#REF!,K1610)&gt;0),"Matched", "")</f>
        <v>#REF!</v>
      </c>
      <c r="M1610" s="21" t="str">
        <f t="shared" si="79"/>
        <v/>
      </c>
      <c r="N1610" s="21" t="e">
        <f ca="1">IF(AND(M1610&lt;&gt; "", COUNTIF(SAP!#REF!,M1610)&gt;0),"Matched", "")</f>
        <v>#REF!</v>
      </c>
      <c r="O1610" s="21" t="str">
        <f t="shared" si="80"/>
        <v/>
      </c>
      <c r="P1610" s="21" t="e">
        <f ca="1">IF(AND(O1610&lt;&gt; "", COUNTIF(SAP!#REF!,O1610)&gt;0),"Matched", "")</f>
        <v>#REF!</v>
      </c>
      <c r="Q1610" s="21" t="str">
        <f ca="1">IF(OR(D1610="AC",D1610="TR"),"Logic4"&amp;"_"&amp;TEXT(C1610,"dd.mm.yyyy") &amp;"_"&amp; 970325.83,"")</f>
        <v>Logic4_10.04.2020_970325.83</v>
      </c>
      <c r="R1610" s="21" t="e">
        <f ca="1">IF(AND(Q1610&lt;&gt; "", COUNTIF(SAP!#REF!,Q1610)&gt;0),"Matched", "")</f>
        <v>#REF!</v>
      </c>
    </row>
    <row r="1611" spans="1:18" hidden="1">
      <c r="A1611" s="21">
        <v>11563327</v>
      </c>
      <c r="B1611" s="22">
        <v>43931</v>
      </c>
      <c r="C1611" s="22">
        <v>43931</v>
      </c>
      <c r="D1611" s="21" t="s">
        <v>10</v>
      </c>
      <c r="E1611" s="23">
        <v>0</v>
      </c>
      <c r="F1611" s="23">
        <v>0</v>
      </c>
      <c r="G1611" s="23">
        <v>10682</v>
      </c>
      <c r="H1611" s="23">
        <v>523113.59</v>
      </c>
      <c r="I1611" s="21" t="s">
        <v>11</v>
      </c>
      <c r="J1611" s="21" t="s">
        <v>12</v>
      </c>
      <c r="K1611" s="21" t="str">
        <f t="shared" si="81"/>
        <v/>
      </c>
      <c r="L1611" s="21" t="e">
        <f ca="1">IF(AND(K1611&lt;&gt; "", COUNTIF(SAP!#REF!,K1611)&gt;0),"Matched", "")</f>
        <v>#REF!</v>
      </c>
      <c r="M1611" s="21" t="str">
        <f t="shared" si="79"/>
        <v/>
      </c>
      <c r="N1611" s="21" t="e">
        <f ca="1">IF(AND(M1611&lt;&gt; "", COUNTIF(SAP!#REF!,M1611)&gt;0),"Matched", "")</f>
        <v>#REF!</v>
      </c>
      <c r="O1611" s="21" t="str">
        <f t="shared" si="80"/>
        <v/>
      </c>
      <c r="P1611" s="21" t="e">
        <f ca="1">IF(AND(O1611&lt;&gt; "", COUNTIF(SAP!#REF!,O1611)&gt;0),"Matched", "")</f>
        <v>#REF!</v>
      </c>
      <c r="Q1611" s="21" t="str">
        <f ca="1">IF(OR(D1611="AC",D1611="TR"),"Logic4"&amp;"_"&amp;TEXT(C1611,"dd.mm.yyyy") &amp;"_"&amp; 970325.83,"")</f>
        <v>Logic4_10.04.2020_970325.83</v>
      </c>
      <c r="R1611" s="21" t="e">
        <f ca="1">IF(AND(Q1611&lt;&gt; "", COUNTIF(SAP!#REF!,Q1611)&gt;0),"Matched", "")</f>
        <v>#REF!</v>
      </c>
    </row>
    <row r="1612" spans="1:18" hidden="1">
      <c r="A1612" s="21">
        <v>11563327</v>
      </c>
      <c r="B1612" s="22">
        <v>43931</v>
      </c>
      <c r="C1612" s="22">
        <v>43931</v>
      </c>
      <c r="D1612" s="21" t="s">
        <v>10</v>
      </c>
      <c r="E1612" s="23">
        <v>0</v>
      </c>
      <c r="F1612" s="23">
        <v>0</v>
      </c>
      <c r="G1612" s="23">
        <v>10789.6</v>
      </c>
      <c r="H1612" s="23">
        <v>533903.18999999994</v>
      </c>
      <c r="I1612" s="21" t="s">
        <v>11</v>
      </c>
      <c r="J1612" s="21" t="s">
        <v>12</v>
      </c>
      <c r="K1612" s="21" t="str">
        <f t="shared" si="81"/>
        <v/>
      </c>
      <c r="L1612" s="21" t="e">
        <f ca="1">IF(AND(K1612&lt;&gt; "", COUNTIF(SAP!#REF!,K1612)&gt;0),"Matched", "")</f>
        <v>#REF!</v>
      </c>
      <c r="M1612" s="21" t="str">
        <f t="shared" si="79"/>
        <v/>
      </c>
      <c r="N1612" s="21" t="e">
        <f ca="1">IF(AND(M1612&lt;&gt; "", COUNTIF(SAP!#REF!,M1612)&gt;0),"Matched", "")</f>
        <v>#REF!</v>
      </c>
      <c r="O1612" s="21" t="str">
        <f t="shared" si="80"/>
        <v/>
      </c>
      <c r="P1612" s="21" t="e">
        <f ca="1">IF(AND(O1612&lt;&gt; "", COUNTIF(SAP!#REF!,O1612)&gt;0),"Matched", "")</f>
        <v>#REF!</v>
      </c>
      <c r="Q1612" s="21" t="str">
        <f ca="1">IF(OR(D1612="AC",D1612="TR"),"Logic4"&amp;"_"&amp;TEXT(C1612,"dd.mm.yyyy") &amp;"_"&amp; 970325.83,"")</f>
        <v>Logic4_10.04.2020_970325.83</v>
      </c>
      <c r="R1612" s="21" t="e">
        <f ca="1">IF(AND(Q1612&lt;&gt; "", COUNTIF(SAP!#REF!,Q1612)&gt;0),"Matched", "")</f>
        <v>#REF!</v>
      </c>
    </row>
    <row r="1613" spans="1:18" hidden="1">
      <c r="A1613" s="21">
        <v>11563327</v>
      </c>
      <c r="B1613" s="22">
        <v>43931</v>
      </c>
      <c r="C1613" s="22">
        <v>43931</v>
      </c>
      <c r="D1613" s="21" t="s">
        <v>10</v>
      </c>
      <c r="E1613" s="23">
        <v>0</v>
      </c>
      <c r="F1613" s="23">
        <v>0</v>
      </c>
      <c r="G1613" s="23">
        <v>11016.8</v>
      </c>
      <c r="H1613" s="23">
        <v>544919.99</v>
      </c>
      <c r="I1613" s="21" t="s">
        <v>11</v>
      </c>
      <c r="J1613" s="21" t="s">
        <v>12</v>
      </c>
      <c r="K1613" s="21" t="str">
        <f t="shared" si="81"/>
        <v/>
      </c>
      <c r="L1613" s="21" t="e">
        <f ca="1">IF(AND(K1613&lt;&gt; "", COUNTIF(SAP!#REF!,K1613)&gt;0),"Matched", "")</f>
        <v>#REF!</v>
      </c>
      <c r="M1613" s="21" t="str">
        <f t="shared" si="79"/>
        <v/>
      </c>
      <c r="N1613" s="21" t="e">
        <f ca="1">IF(AND(M1613&lt;&gt; "", COUNTIF(SAP!#REF!,M1613)&gt;0),"Matched", "")</f>
        <v>#REF!</v>
      </c>
      <c r="O1613" s="21" t="str">
        <f t="shared" si="80"/>
        <v/>
      </c>
      <c r="P1613" s="21" t="e">
        <f ca="1">IF(AND(O1613&lt;&gt; "", COUNTIF(SAP!#REF!,O1613)&gt;0),"Matched", "")</f>
        <v>#REF!</v>
      </c>
      <c r="Q1613" s="21" t="str">
        <f ca="1">IF(OR(D1613="AC",D1613="TR"),"Logic4"&amp;"_"&amp;TEXT(C1613,"dd.mm.yyyy") &amp;"_"&amp; 970325.83,"")</f>
        <v>Logic4_10.04.2020_970325.83</v>
      </c>
      <c r="R1613" s="21" t="e">
        <f ca="1">IF(AND(Q1613&lt;&gt; "", COUNTIF(SAP!#REF!,Q1613)&gt;0),"Matched", "")</f>
        <v>#REF!</v>
      </c>
    </row>
    <row r="1614" spans="1:18" hidden="1">
      <c r="A1614" s="21">
        <v>11563327</v>
      </c>
      <c r="B1614" s="22">
        <v>43931</v>
      </c>
      <c r="C1614" s="22">
        <v>43931</v>
      </c>
      <c r="D1614" s="21" t="s">
        <v>10</v>
      </c>
      <c r="E1614" s="23">
        <v>0</v>
      </c>
      <c r="F1614" s="23">
        <v>0</v>
      </c>
      <c r="G1614" s="23">
        <v>12075.8</v>
      </c>
      <c r="H1614" s="23">
        <v>556995.79</v>
      </c>
      <c r="I1614" s="21" t="s">
        <v>11</v>
      </c>
      <c r="J1614" s="21" t="s">
        <v>12</v>
      </c>
      <c r="K1614" s="21" t="str">
        <f t="shared" si="81"/>
        <v/>
      </c>
      <c r="L1614" s="21" t="e">
        <f ca="1">IF(AND(K1614&lt;&gt; "", COUNTIF(SAP!#REF!,K1614)&gt;0),"Matched", "")</f>
        <v>#REF!</v>
      </c>
      <c r="M1614" s="21" t="str">
        <f t="shared" si="79"/>
        <v/>
      </c>
      <c r="N1614" s="21" t="e">
        <f ca="1">IF(AND(M1614&lt;&gt; "", COUNTIF(SAP!#REF!,M1614)&gt;0),"Matched", "")</f>
        <v>#REF!</v>
      </c>
      <c r="O1614" s="21" t="str">
        <f t="shared" si="80"/>
        <v/>
      </c>
      <c r="P1614" s="21" t="e">
        <f ca="1">IF(AND(O1614&lt;&gt; "", COUNTIF(SAP!#REF!,O1614)&gt;0),"Matched", "")</f>
        <v>#REF!</v>
      </c>
      <c r="Q1614" s="21" t="str">
        <f ca="1">IF(OR(D1614="AC",D1614="TR"),"Logic4"&amp;"_"&amp;TEXT(C1614,"dd.mm.yyyy") &amp;"_"&amp; 970325.83,"")</f>
        <v>Logic4_10.04.2020_970325.83</v>
      </c>
      <c r="R1614" s="21" t="e">
        <f ca="1">IF(AND(Q1614&lt;&gt; "", COUNTIF(SAP!#REF!,Q1614)&gt;0),"Matched", "")</f>
        <v>#REF!</v>
      </c>
    </row>
    <row r="1615" spans="1:18" hidden="1">
      <c r="A1615" s="21">
        <v>11563327</v>
      </c>
      <c r="B1615" s="22">
        <v>43931</v>
      </c>
      <c r="C1615" s="22">
        <v>43931</v>
      </c>
      <c r="D1615" s="21" t="s">
        <v>10</v>
      </c>
      <c r="E1615" s="23">
        <v>0</v>
      </c>
      <c r="F1615" s="23">
        <v>0</v>
      </c>
      <c r="G1615" s="23">
        <v>12859.6</v>
      </c>
      <c r="H1615" s="23">
        <v>569855.39</v>
      </c>
      <c r="I1615" s="21" t="s">
        <v>11</v>
      </c>
      <c r="J1615" s="21" t="s">
        <v>12</v>
      </c>
      <c r="K1615" s="21" t="str">
        <f t="shared" si="81"/>
        <v/>
      </c>
      <c r="L1615" s="21" t="e">
        <f ca="1">IF(AND(K1615&lt;&gt; "", COUNTIF(SAP!#REF!,K1615)&gt;0),"Matched", "")</f>
        <v>#REF!</v>
      </c>
      <c r="M1615" s="21" t="str">
        <f t="shared" ref="M1615:M1656" si="82">IF(D1615="TR","Logic2"&amp;"_"&amp;TEXT(C1615,"dd.mm.yyyy") &amp;"_"&amp; F1615,"")</f>
        <v/>
      </c>
      <c r="N1615" s="21" t="e">
        <f ca="1">IF(AND(M1615&lt;&gt; "", COUNTIF(SAP!#REF!,M1615)&gt;0),"Matched", "")</f>
        <v>#REF!</v>
      </c>
      <c r="O1615" s="21" t="str">
        <f t="shared" ref="O1615:O1656" si="83">IF(D1615="AF","Logic3"&amp;"_"&amp;G1615,"")</f>
        <v/>
      </c>
      <c r="P1615" s="21" t="e">
        <f ca="1">IF(AND(O1615&lt;&gt; "", COUNTIF(SAP!#REF!,O1615)&gt;0),"Matched", "")</f>
        <v>#REF!</v>
      </c>
      <c r="Q1615" s="21" t="str">
        <f ca="1">IF(OR(D1615="AC",D1615="TR"),"Logic4"&amp;"_"&amp;TEXT(C1615,"dd.mm.yyyy") &amp;"_"&amp; 970325.83,"")</f>
        <v>Logic4_10.04.2020_970325.83</v>
      </c>
      <c r="R1615" s="21" t="e">
        <f ca="1">IF(AND(Q1615&lt;&gt; "", COUNTIF(SAP!#REF!,Q1615)&gt;0),"Matched", "")</f>
        <v>#REF!</v>
      </c>
    </row>
    <row r="1616" spans="1:18" hidden="1">
      <c r="A1616" s="21">
        <v>11563327</v>
      </c>
      <c r="B1616" s="22">
        <v>43931</v>
      </c>
      <c r="C1616" s="22">
        <v>43931</v>
      </c>
      <c r="D1616" s="21" t="s">
        <v>10</v>
      </c>
      <c r="E1616" s="23">
        <v>0</v>
      </c>
      <c r="F1616" s="23">
        <v>0</v>
      </c>
      <c r="G1616" s="23">
        <v>12957.2</v>
      </c>
      <c r="H1616" s="23">
        <v>582812.59</v>
      </c>
      <c r="I1616" s="21" t="s">
        <v>11</v>
      </c>
      <c r="J1616" s="21" t="s">
        <v>12</v>
      </c>
      <c r="K1616" s="21" t="str">
        <f t="shared" si="81"/>
        <v/>
      </c>
      <c r="L1616" s="21" t="e">
        <f ca="1">IF(AND(K1616&lt;&gt; "", COUNTIF(SAP!#REF!,K1616)&gt;0),"Matched", "")</f>
        <v>#REF!</v>
      </c>
      <c r="M1616" s="21" t="str">
        <f t="shared" si="82"/>
        <v/>
      </c>
      <c r="N1616" s="21" t="e">
        <f ca="1">IF(AND(M1616&lt;&gt; "", COUNTIF(SAP!#REF!,M1616)&gt;0),"Matched", "")</f>
        <v>#REF!</v>
      </c>
      <c r="O1616" s="21" t="str">
        <f t="shared" si="83"/>
        <v/>
      </c>
      <c r="P1616" s="21" t="e">
        <f ca="1">IF(AND(O1616&lt;&gt; "", COUNTIF(SAP!#REF!,O1616)&gt;0),"Matched", "")</f>
        <v>#REF!</v>
      </c>
      <c r="Q1616" s="21" t="str">
        <f ca="1">IF(OR(D1616="AC",D1616="TR"),"Logic4"&amp;"_"&amp;TEXT(C1616,"dd.mm.yyyy") &amp;"_"&amp; 970325.83,"")</f>
        <v>Logic4_10.04.2020_970325.83</v>
      </c>
      <c r="R1616" s="21" t="e">
        <f ca="1">IF(AND(Q1616&lt;&gt; "", COUNTIF(SAP!#REF!,Q1616)&gt;0),"Matched", "")</f>
        <v>#REF!</v>
      </c>
    </row>
    <row r="1617" spans="1:18" hidden="1">
      <c r="A1617" s="21">
        <v>11563327</v>
      </c>
      <c r="B1617" s="22">
        <v>43931</v>
      </c>
      <c r="C1617" s="22">
        <v>43931</v>
      </c>
      <c r="D1617" s="21" t="s">
        <v>10</v>
      </c>
      <c r="E1617" s="23">
        <v>0</v>
      </c>
      <c r="F1617" s="23">
        <v>0</v>
      </c>
      <c r="G1617" s="23">
        <v>13047.6</v>
      </c>
      <c r="H1617" s="23">
        <v>595860.18999999994</v>
      </c>
      <c r="I1617" s="21" t="s">
        <v>11</v>
      </c>
      <c r="J1617" s="21" t="s">
        <v>12</v>
      </c>
      <c r="K1617" s="21" t="str">
        <f t="shared" si="81"/>
        <v/>
      </c>
      <c r="L1617" s="21" t="e">
        <f ca="1">IF(AND(K1617&lt;&gt; "", COUNTIF(SAP!#REF!,K1617)&gt;0),"Matched", "")</f>
        <v>#REF!</v>
      </c>
      <c r="M1617" s="21" t="str">
        <f t="shared" si="82"/>
        <v/>
      </c>
      <c r="N1617" s="21" t="e">
        <f ca="1">IF(AND(M1617&lt;&gt; "", COUNTIF(SAP!#REF!,M1617)&gt;0),"Matched", "")</f>
        <v>#REF!</v>
      </c>
      <c r="O1617" s="21" t="str">
        <f t="shared" si="83"/>
        <v/>
      </c>
      <c r="P1617" s="21" t="e">
        <f ca="1">IF(AND(O1617&lt;&gt; "", COUNTIF(SAP!#REF!,O1617)&gt;0),"Matched", "")</f>
        <v>#REF!</v>
      </c>
      <c r="Q1617" s="21" t="str">
        <f ca="1">IF(OR(D1617="AC",D1617="TR"),"Logic4"&amp;"_"&amp;TEXT(C1617,"dd.mm.yyyy") &amp;"_"&amp; 970325.83,"")</f>
        <v>Logic4_10.04.2020_970325.83</v>
      </c>
      <c r="R1617" s="21" t="e">
        <f ca="1">IF(AND(Q1617&lt;&gt; "", COUNTIF(SAP!#REF!,Q1617)&gt;0),"Matched", "")</f>
        <v>#REF!</v>
      </c>
    </row>
    <row r="1618" spans="1:18" hidden="1">
      <c r="A1618" s="21">
        <v>11563327</v>
      </c>
      <c r="B1618" s="22">
        <v>43931</v>
      </c>
      <c r="C1618" s="22">
        <v>43931</v>
      </c>
      <c r="D1618" s="21" t="s">
        <v>10</v>
      </c>
      <c r="E1618" s="23">
        <v>0</v>
      </c>
      <c r="F1618" s="23">
        <v>0</v>
      </c>
      <c r="G1618" s="23">
        <v>13205.9</v>
      </c>
      <c r="H1618" s="23">
        <v>609066.09</v>
      </c>
      <c r="I1618" s="21" t="s">
        <v>11</v>
      </c>
      <c r="J1618" s="21" t="s">
        <v>12</v>
      </c>
      <c r="K1618" s="21" t="str">
        <f t="shared" si="81"/>
        <v/>
      </c>
      <c r="L1618" s="21" t="e">
        <f ca="1">IF(AND(K1618&lt;&gt; "", COUNTIF(SAP!#REF!,K1618)&gt;0),"Matched", "")</f>
        <v>#REF!</v>
      </c>
      <c r="M1618" s="21" t="str">
        <f t="shared" si="82"/>
        <v/>
      </c>
      <c r="N1618" s="21" t="e">
        <f ca="1">IF(AND(M1618&lt;&gt; "", COUNTIF(SAP!#REF!,M1618)&gt;0),"Matched", "")</f>
        <v>#REF!</v>
      </c>
      <c r="O1618" s="21" t="str">
        <f t="shared" si="83"/>
        <v/>
      </c>
      <c r="P1618" s="21" t="e">
        <f ca="1">IF(AND(O1618&lt;&gt; "", COUNTIF(SAP!#REF!,O1618)&gt;0),"Matched", "")</f>
        <v>#REF!</v>
      </c>
      <c r="Q1618" s="21" t="str">
        <f ca="1">IF(OR(D1618="AC",D1618="TR"),"Logic4"&amp;"_"&amp;TEXT(C1618,"dd.mm.yyyy") &amp;"_"&amp; 970325.83,"")</f>
        <v>Logic4_10.04.2020_970325.83</v>
      </c>
      <c r="R1618" s="21" t="e">
        <f ca="1">IF(AND(Q1618&lt;&gt; "", COUNTIF(SAP!#REF!,Q1618)&gt;0),"Matched", "")</f>
        <v>#REF!</v>
      </c>
    </row>
    <row r="1619" spans="1:18" hidden="1">
      <c r="A1619" s="21">
        <v>11563327</v>
      </c>
      <c r="B1619" s="22">
        <v>43931</v>
      </c>
      <c r="C1619" s="22">
        <v>43931</v>
      </c>
      <c r="D1619" s="21" t="s">
        <v>10</v>
      </c>
      <c r="E1619" s="23">
        <v>0</v>
      </c>
      <c r="F1619" s="23">
        <v>0</v>
      </c>
      <c r="G1619" s="23">
        <v>13718.6</v>
      </c>
      <c r="H1619" s="23">
        <v>622784.68999999994</v>
      </c>
      <c r="I1619" s="21" t="s">
        <v>11</v>
      </c>
      <c r="J1619" s="21" t="s">
        <v>12</v>
      </c>
      <c r="K1619" s="21" t="str">
        <f t="shared" si="81"/>
        <v/>
      </c>
      <c r="L1619" s="21" t="e">
        <f ca="1">IF(AND(K1619&lt;&gt; "", COUNTIF(SAP!#REF!,K1619)&gt;0),"Matched", "")</f>
        <v>#REF!</v>
      </c>
      <c r="M1619" s="21" t="str">
        <f t="shared" si="82"/>
        <v/>
      </c>
      <c r="N1619" s="21" t="e">
        <f ca="1">IF(AND(M1619&lt;&gt; "", COUNTIF(SAP!#REF!,M1619)&gt;0),"Matched", "")</f>
        <v>#REF!</v>
      </c>
      <c r="O1619" s="21" t="str">
        <f t="shared" si="83"/>
        <v/>
      </c>
      <c r="P1619" s="21" t="e">
        <f ca="1">IF(AND(O1619&lt;&gt; "", COUNTIF(SAP!#REF!,O1619)&gt;0),"Matched", "")</f>
        <v>#REF!</v>
      </c>
      <c r="Q1619" s="21" t="str">
        <f ca="1">IF(OR(D1619="AC",D1619="TR"),"Logic4"&amp;"_"&amp;TEXT(C1619,"dd.mm.yyyy") &amp;"_"&amp; 970325.83,"")</f>
        <v>Logic4_10.04.2020_970325.83</v>
      </c>
      <c r="R1619" s="21" t="e">
        <f ca="1">IF(AND(Q1619&lt;&gt; "", COUNTIF(SAP!#REF!,Q1619)&gt;0),"Matched", "")</f>
        <v>#REF!</v>
      </c>
    </row>
    <row r="1620" spans="1:18" hidden="1">
      <c r="A1620" s="21">
        <v>11563327</v>
      </c>
      <c r="B1620" s="22">
        <v>43931</v>
      </c>
      <c r="C1620" s="22">
        <v>43931</v>
      </c>
      <c r="D1620" s="21" t="s">
        <v>10</v>
      </c>
      <c r="E1620" s="23">
        <v>0</v>
      </c>
      <c r="F1620" s="23">
        <v>0</v>
      </c>
      <c r="G1620" s="23">
        <v>13783.5</v>
      </c>
      <c r="H1620" s="23">
        <v>636568.18999999994</v>
      </c>
      <c r="I1620" s="21" t="s">
        <v>11</v>
      </c>
      <c r="J1620" s="21" t="s">
        <v>12</v>
      </c>
      <c r="K1620" s="21" t="str">
        <f t="shared" si="81"/>
        <v/>
      </c>
      <c r="L1620" s="21" t="e">
        <f ca="1">IF(AND(K1620&lt;&gt; "", COUNTIF(SAP!#REF!,K1620)&gt;0),"Matched", "")</f>
        <v>#REF!</v>
      </c>
      <c r="M1620" s="21" t="str">
        <f t="shared" si="82"/>
        <v/>
      </c>
      <c r="N1620" s="21" t="e">
        <f ca="1">IF(AND(M1620&lt;&gt; "", COUNTIF(SAP!#REF!,M1620)&gt;0),"Matched", "")</f>
        <v>#REF!</v>
      </c>
      <c r="O1620" s="21" t="str">
        <f t="shared" si="83"/>
        <v/>
      </c>
      <c r="P1620" s="21" t="e">
        <f ca="1">IF(AND(O1620&lt;&gt; "", COUNTIF(SAP!#REF!,O1620)&gt;0),"Matched", "")</f>
        <v>#REF!</v>
      </c>
      <c r="Q1620" s="21" t="str">
        <f ca="1">IF(OR(D1620="AC",D1620="TR"),"Logic4"&amp;"_"&amp;TEXT(C1620,"dd.mm.yyyy") &amp;"_"&amp; 970325.83,"")</f>
        <v>Logic4_10.04.2020_970325.83</v>
      </c>
      <c r="R1620" s="21" t="e">
        <f ca="1">IF(AND(Q1620&lt;&gt; "", COUNTIF(SAP!#REF!,Q1620)&gt;0),"Matched", "")</f>
        <v>#REF!</v>
      </c>
    </row>
    <row r="1621" spans="1:18" hidden="1">
      <c r="A1621" s="21">
        <v>11563327</v>
      </c>
      <c r="B1621" s="22">
        <v>43931</v>
      </c>
      <c r="C1621" s="22">
        <v>43931</v>
      </c>
      <c r="D1621" s="21" t="s">
        <v>10</v>
      </c>
      <c r="E1621" s="23">
        <v>0</v>
      </c>
      <c r="F1621" s="23">
        <v>0</v>
      </c>
      <c r="G1621" s="23">
        <v>15188.7</v>
      </c>
      <c r="H1621" s="23">
        <v>651756.89</v>
      </c>
      <c r="I1621" s="21" t="s">
        <v>11</v>
      </c>
      <c r="J1621" s="21" t="s">
        <v>12</v>
      </c>
      <c r="K1621" s="21" t="str">
        <f t="shared" si="81"/>
        <v/>
      </c>
      <c r="L1621" s="21" t="e">
        <f ca="1">IF(AND(K1621&lt;&gt; "", COUNTIF(SAP!#REF!,K1621)&gt;0),"Matched", "")</f>
        <v>#REF!</v>
      </c>
      <c r="M1621" s="21" t="str">
        <f t="shared" si="82"/>
        <v/>
      </c>
      <c r="N1621" s="21" t="e">
        <f ca="1">IF(AND(M1621&lt;&gt; "", COUNTIF(SAP!#REF!,M1621)&gt;0),"Matched", "")</f>
        <v>#REF!</v>
      </c>
      <c r="O1621" s="21" t="str">
        <f t="shared" si="83"/>
        <v/>
      </c>
      <c r="P1621" s="21" t="e">
        <f ca="1">IF(AND(O1621&lt;&gt; "", COUNTIF(SAP!#REF!,O1621)&gt;0),"Matched", "")</f>
        <v>#REF!</v>
      </c>
      <c r="Q1621" s="21" t="str">
        <f ca="1">IF(OR(D1621="AC",D1621="TR"),"Logic4"&amp;"_"&amp;TEXT(C1621,"dd.mm.yyyy") &amp;"_"&amp; 970325.83,"")</f>
        <v>Logic4_10.04.2020_970325.83</v>
      </c>
      <c r="R1621" s="21" t="e">
        <f ca="1">IF(AND(Q1621&lt;&gt; "", COUNTIF(SAP!#REF!,Q1621)&gt;0),"Matched", "")</f>
        <v>#REF!</v>
      </c>
    </row>
    <row r="1622" spans="1:18" hidden="1">
      <c r="A1622" s="21">
        <v>11563327</v>
      </c>
      <c r="B1622" s="22">
        <v>43931</v>
      </c>
      <c r="C1622" s="22">
        <v>43931</v>
      </c>
      <c r="D1622" s="21" t="s">
        <v>10</v>
      </c>
      <c r="E1622" s="23">
        <v>0</v>
      </c>
      <c r="F1622" s="23">
        <v>0</v>
      </c>
      <c r="G1622" s="23">
        <v>15210.6</v>
      </c>
      <c r="H1622" s="23">
        <v>666967.49</v>
      </c>
      <c r="I1622" s="21" t="s">
        <v>11</v>
      </c>
      <c r="J1622" s="21" t="s">
        <v>12</v>
      </c>
      <c r="K1622" s="21" t="str">
        <f t="shared" si="81"/>
        <v/>
      </c>
      <c r="L1622" s="21" t="e">
        <f ca="1">IF(AND(K1622&lt;&gt; "", COUNTIF(SAP!#REF!,K1622)&gt;0),"Matched", "")</f>
        <v>#REF!</v>
      </c>
      <c r="M1622" s="21" t="str">
        <f t="shared" si="82"/>
        <v/>
      </c>
      <c r="N1622" s="21" t="e">
        <f ca="1">IF(AND(M1622&lt;&gt; "", COUNTIF(SAP!#REF!,M1622)&gt;0),"Matched", "")</f>
        <v>#REF!</v>
      </c>
      <c r="O1622" s="21" t="str">
        <f t="shared" si="83"/>
        <v/>
      </c>
      <c r="P1622" s="21" t="e">
        <f ca="1">IF(AND(O1622&lt;&gt; "", COUNTIF(SAP!#REF!,O1622)&gt;0),"Matched", "")</f>
        <v>#REF!</v>
      </c>
      <c r="Q1622" s="21" t="str">
        <f ca="1">IF(OR(D1622="AC",D1622="TR"),"Logic4"&amp;"_"&amp;TEXT(C1622,"dd.mm.yyyy") &amp;"_"&amp; 970325.83,"")</f>
        <v>Logic4_10.04.2020_970325.83</v>
      </c>
      <c r="R1622" s="21" t="e">
        <f ca="1">IF(AND(Q1622&lt;&gt; "", COUNTIF(SAP!#REF!,Q1622)&gt;0),"Matched", "")</f>
        <v>#REF!</v>
      </c>
    </row>
    <row r="1623" spans="1:18" hidden="1">
      <c r="A1623" s="21">
        <v>11563327</v>
      </c>
      <c r="B1623" s="22">
        <v>43931</v>
      </c>
      <c r="C1623" s="22">
        <v>43931</v>
      </c>
      <c r="D1623" s="21" t="s">
        <v>10</v>
      </c>
      <c r="E1623" s="23">
        <v>0</v>
      </c>
      <c r="F1623" s="23">
        <v>0</v>
      </c>
      <c r="G1623" s="23">
        <v>16482.68</v>
      </c>
      <c r="H1623" s="23">
        <v>683450.17</v>
      </c>
      <c r="I1623" s="21" t="s">
        <v>11</v>
      </c>
      <c r="J1623" s="21" t="s">
        <v>12</v>
      </c>
      <c r="K1623" s="21" t="str">
        <f t="shared" si="81"/>
        <v/>
      </c>
      <c r="L1623" s="21" t="e">
        <f ca="1">IF(AND(K1623&lt;&gt; "", COUNTIF(SAP!#REF!,K1623)&gt;0),"Matched", "")</f>
        <v>#REF!</v>
      </c>
      <c r="M1623" s="21" t="str">
        <f t="shared" si="82"/>
        <v/>
      </c>
      <c r="N1623" s="21" t="e">
        <f ca="1">IF(AND(M1623&lt;&gt; "", COUNTIF(SAP!#REF!,M1623)&gt;0),"Matched", "")</f>
        <v>#REF!</v>
      </c>
      <c r="O1623" s="21" t="str">
        <f t="shared" si="83"/>
        <v/>
      </c>
      <c r="P1623" s="21" t="e">
        <f ca="1">IF(AND(O1623&lt;&gt; "", COUNTIF(SAP!#REF!,O1623)&gt;0),"Matched", "")</f>
        <v>#REF!</v>
      </c>
      <c r="Q1623" s="21" t="str">
        <f ca="1">IF(OR(D1623="AC",D1623="TR"),"Logic4"&amp;"_"&amp;TEXT(C1623,"dd.mm.yyyy") &amp;"_"&amp; 970325.83,"")</f>
        <v>Logic4_10.04.2020_970325.83</v>
      </c>
      <c r="R1623" s="21" t="e">
        <f ca="1">IF(AND(Q1623&lt;&gt; "", COUNTIF(SAP!#REF!,Q1623)&gt;0),"Matched", "")</f>
        <v>#REF!</v>
      </c>
    </row>
    <row r="1624" spans="1:18" hidden="1">
      <c r="A1624" s="21">
        <v>11563327</v>
      </c>
      <c r="B1624" s="22">
        <v>43931</v>
      </c>
      <c r="C1624" s="22">
        <v>43931</v>
      </c>
      <c r="D1624" s="21" t="s">
        <v>10</v>
      </c>
      <c r="E1624" s="23">
        <v>0</v>
      </c>
      <c r="F1624" s="23">
        <v>0</v>
      </c>
      <c r="G1624" s="23">
        <v>16774.650000000001</v>
      </c>
      <c r="H1624" s="23">
        <v>700224.82</v>
      </c>
      <c r="I1624" s="21" t="s">
        <v>11</v>
      </c>
      <c r="J1624" s="21" t="s">
        <v>12</v>
      </c>
      <c r="K1624" s="21" t="str">
        <f t="shared" si="81"/>
        <v/>
      </c>
      <c r="L1624" s="21" t="e">
        <f ca="1">IF(AND(K1624&lt;&gt; "", COUNTIF(SAP!#REF!,K1624)&gt;0),"Matched", "")</f>
        <v>#REF!</v>
      </c>
      <c r="M1624" s="21" t="str">
        <f t="shared" si="82"/>
        <v/>
      </c>
      <c r="N1624" s="21" t="e">
        <f ca="1">IF(AND(M1624&lt;&gt; "", COUNTIF(SAP!#REF!,M1624)&gt;0),"Matched", "")</f>
        <v>#REF!</v>
      </c>
      <c r="O1624" s="21" t="str">
        <f t="shared" si="83"/>
        <v/>
      </c>
      <c r="P1624" s="21" t="e">
        <f ca="1">IF(AND(O1624&lt;&gt; "", COUNTIF(SAP!#REF!,O1624)&gt;0),"Matched", "")</f>
        <v>#REF!</v>
      </c>
      <c r="Q1624" s="21" t="str">
        <f ca="1">IF(OR(D1624="AC",D1624="TR"),"Logic4"&amp;"_"&amp;TEXT(C1624,"dd.mm.yyyy") &amp;"_"&amp; 970325.83,"")</f>
        <v>Logic4_10.04.2020_970325.83</v>
      </c>
      <c r="R1624" s="21" t="e">
        <f ca="1">IF(AND(Q1624&lt;&gt; "", COUNTIF(SAP!#REF!,Q1624)&gt;0),"Matched", "")</f>
        <v>#REF!</v>
      </c>
    </row>
    <row r="1625" spans="1:18" hidden="1">
      <c r="A1625" s="21">
        <v>11563327</v>
      </c>
      <c r="B1625" s="22">
        <v>43931</v>
      </c>
      <c r="C1625" s="22">
        <v>43931</v>
      </c>
      <c r="D1625" s="21" t="s">
        <v>10</v>
      </c>
      <c r="E1625" s="23">
        <v>0</v>
      </c>
      <c r="F1625" s="23">
        <v>0</v>
      </c>
      <c r="G1625" s="23">
        <v>18354.400000000001</v>
      </c>
      <c r="H1625" s="23">
        <v>718579.22</v>
      </c>
      <c r="I1625" s="21" t="s">
        <v>11</v>
      </c>
      <c r="J1625" s="21" t="s">
        <v>12</v>
      </c>
      <c r="K1625" s="21" t="str">
        <f t="shared" si="81"/>
        <v/>
      </c>
      <c r="L1625" s="21" t="e">
        <f ca="1">IF(AND(K1625&lt;&gt; "", COUNTIF(SAP!#REF!,K1625)&gt;0),"Matched", "")</f>
        <v>#REF!</v>
      </c>
      <c r="M1625" s="21" t="str">
        <f t="shared" si="82"/>
        <v/>
      </c>
      <c r="N1625" s="21" t="e">
        <f ca="1">IF(AND(M1625&lt;&gt; "", COUNTIF(SAP!#REF!,M1625)&gt;0),"Matched", "")</f>
        <v>#REF!</v>
      </c>
      <c r="O1625" s="21" t="str">
        <f t="shared" si="83"/>
        <v/>
      </c>
      <c r="P1625" s="21" t="e">
        <f ca="1">IF(AND(O1625&lt;&gt; "", COUNTIF(SAP!#REF!,O1625)&gt;0),"Matched", "")</f>
        <v>#REF!</v>
      </c>
      <c r="Q1625" s="21" t="str">
        <f ca="1">IF(OR(D1625="AC",D1625="TR"),"Logic4"&amp;"_"&amp;TEXT(C1625,"dd.mm.yyyy") &amp;"_"&amp; 970325.83,"")</f>
        <v>Logic4_10.04.2020_970325.83</v>
      </c>
      <c r="R1625" s="21" t="e">
        <f ca="1">IF(AND(Q1625&lt;&gt; "", COUNTIF(SAP!#REF!,Q1625)&gt;0),"Matched", "")</f>
        <v>#REF!</v>
      </c>
    </row>
    <row r="1626" spans="1:18" hidden="1">
      <c r="A1626" s="21">
        <v>11563327</v>
      </c>
      <c r="B1626" s="22">
        <v>43931</v>
      </c>
      <c r="C1626" s="22">
        <v>43931</v>
      </c>
      <c r="D1626" s="21" t="s">
        <v>10</v>
      </c>
      <c r="E1626" s="23">
        <v>0</v>
      </c>
      <c r="F1626" s="23">
        <v>0</v>
      </c>
      <c r="G1626" s="23">
        <v>20835.5</v>
      </c>
      <c r="H1626" s="23">
        <v>739414.72</v>
      </c>
      <c r="I1626" s="21" t="s">
        <v>11</v>
      </c>
      <c r="J1626" s="21" t="s">
        <v>12</v>
      </c>
      <c r="K1626" s="21" t="str">
        <f t="shared" si="81"/>
        <v/>
      </c>
      <c r="L1626" s="21" t="e">
        <f ca="1">IF(AND(K1626&lt;&gt; "", COUNTIF(SAP!#REF!,K1626)&gt;0),"Matched", "")</f>
        <v>#REF!</v>
      </c>
      <c r="M1626" s="21" t="str">
        <f t="shared" si="82"/>
        <v/>
      </c>
      <c r="N1626" s="21" t="e">
        <f ca="1">IF(AND(M1626&lt;&gt; "", COUNTIF(SAP!#REF!,M1626)&gt;0),"Matched", "")</f>
        <v>#REF!</v>
      </c>
      <c r="O1626" s="21" t="str">
        <f t="shared" si="83"/>
        <v/>
      </c>
      <c r="P1626" s="21" t="e">
        <f ca="1">IF(AND(O1626&lt;&gt; "", COUNTIF(SAP!#REF!,O1626)&gt;0),"Matched", "")</f>
        <v>#REF!</v>
      </c>
      <c r="Q1626" s="21" t="str">
        <f ca="1">IF(OR(D1626="AC",D1626="TR"),"Logic4"&amp;"_"&amp;TEXT(C1626,"dd.mm.yyyy") &amp;"_"&amp; 970325.83,"")</f>
        <v>Logic4_10.04.2020_970325.83</v>
      </c>
      <c r="R1626" s="21" t="e">
        <f ca="1">IF(AND(Q1626&lt;&gt; "", COUNTIF(SAP!#REF!,Q1626)&gt;0),"Matched", "")</f>
        <v>#REF!</v>
      </c>
    </row>
    <row r="1627" spans="1:18" hidden="1">
      <c r="A1627" s="21">
        <v>11563327</v>
      </c>
      <c r="B1627" s="22">
        <v>43931</v>
      </c>
      <c r="C1627" s="22">
        <v>43931</v>
      </c>
      <c r="D1627" s="21" t="s">
        <v>10</v>
      </c>
      <c r="E1627" s="23">
        <v>0</v>
      </c>
      <c r="F1627" s="23">
        <v>0</v>
      </c>
      <c r="G1627" s="23">
        <v>24280</v>
      </c>
      <c r="H1627" s="23">
        <v>763694.72</v>
      </c>
      <c r="I1627" s="21" t="s">
        <v>11</v>
      </c>
      <c r="J1627" s="21" t="s">
        <v>12</v>
      </c>
      <c r="K1627" s="21" t="str">
        <f t="shared" si="81"/>
        <v/>
      </c>
      <c r="L1627" s="21" t="e">
        <f ca="1">IF(AND(K1627&lt;&gt; "", COUNTIF(SAP!#REF!,K1627)&gt;0),"Matched", "")</f>
        <v>#REF!</v>
      </c>
      <c r="M1627" s="21" t="str">
        <f t="shared" si="82"/>
        <v/>
      </c>
      <c r="N1627" s="21" t="e">
        <f ca="1">IF(AND(M1627&lt;&gt; "", COUNTIF(SAP!#REF!,M1627)&gt;0),"Matched", "")</f>
        <v>#REF!</v>
      </c>
      <c r="O1627" s="21" t="str">
        <f t="shared" si="83"/>
        <v/>
      </c>
      <c r="P1627" s="21" t="e">
        <f ca="1">IF(AND(O1627&lt;&gt; "", COUNTIF(SAP!#REF!,O1627)&gt;0),"Matched", "")</f>
        <v>#REF!</v>
      </c>
      <c r="Q1627" s="21" t="str">
        <f ca="1">IF(OR(D1627="AC",D1627="TR"),"Logic4"&amp;"_"&amp;TEXT(C1627,"dd.mm.yyyy") &amp;"_"&amp; 970325.83,"")</f>
        <v>Logic4_10.04.2020_970325.83</v>
      </c>
      <c r="R1627" s="21" t="e">
        <f ca="1">IF(AND(Q1627&lt;&gt; "", COUNTIF(SAP!#REF!,Q1627)&gt;0),"Matched", "")</f>
        <v>#REF!</v>
      </c>
    </row>
    <row r="1628" spans="1:18" hidden="1">
      <c r="A1628" s="21">
        <v>11563327</v>
      </c>
      <c r="B1628" s="22">
        <v>43931</v>
      </c>
      <c r="C1628" s="22">
        <v>43931</v>
      </c>
      <c r="D1628" s="21" t="s">
        <v>10</v>
      </c>
      <c r="E1628" s="23">
        <v>0</v>
      </c>
      <c r="F1628" s="23">
        <v>0</v>
      </c>
      <c r="G1628" s="23">
        <v>27226.799999999999</v>
      </c>
      <c r="H1628" s="23">
        <v>790921.52</v>
      </c>
      <c r="I1628" s="21" t="s">
        <v>11</v>
      </c>
      <c r="J1628" s="21" t="s">
        <v>12</v>
      </c>
      <c r="K1628" s="21" t="str">
        <f t="shared" si="81"/>
        <v/>
      </c>
      <c r="L1628" s="21" t="e">
        <f ca="1">IF(AND(K1628&lt;&gt; "", COUNTIF(SAP!#REF!,K1628)&gt;0),"Matched", "")</f>
        <v>#REF!</v>
      </c>
      <c r="M1628" s="21" t="str">
        <f t="shared" si="82"/>
        <v/>
      </c>
      <c r="N1628" s="21" t="e">
        <f ca="1">IF(AND(M1628&lt;&gt; "", COUNTIF(SAP!#REF!,M1628)&gt;0),"Matched", "")</f>
        <v>#REF!</v>
      </c>
      <c r="O1628" s="21" t="str">
        <f t="shared" si="83"/>
        <v/>
      </c>
      <c r="P1628" s="21" t="e">
        <f ca="1">IF(AND(O1628&lt;&gt; "", COUNTIF(SAP!#REF!,O1628)&gt;0),"Matched", "")</f>
        <v>#REF!</v>
      </c>
      <c r="Q1628" s="21" t="str">
        <f ca="1">IF(OR(D1628="AC",D1628="TR"),"Logic4"&amp;"_"&amp;TEXT(C1628,"dd.mm.yyyy") &amp;"_"&amp; 970325.83,"")</f>
        <v>Logic4_10.04.2020_970325.83</v>
      </c>
      <c r="R1628" s="21" t="e">
        <f ca="1">IF(AND(Q1628&lt;&gt; "", COUNTIF(SAP!#REF!,Q1628)&gt;0),"Matched", "")</f>
        <v>#REF!</v>
      </c>
    </row>
    <row r="1629" spans="1:18" hidden="1">
      <c r="A1629" s="21">
        <v>11563327</v>
      </c>
      <c r="B1629" s="22">
        <v>43931</v>
      </c>
      <c r="C1629" s="22">
        <v>43931</v>
      </c>
      <c r="D1629" s="21" t="s">
        <v>10</v>
      </c>
      <c r="E1629" s="23">
        <v>0</v>
      </c>
      <c r="F1629" s="23">
        <v>0</v>
      </c>
      <c r="G1629" s="23">
        <v>28333.45</v>
      </c>
      <c r="H1629" s="23">
        <v>819254.97</v>
      </c>
      <c r="I1629" s="21" t="s">
        <v>11</v>
      </c>
      <c r="J1629" s="21" t="s">
        <v>12</v>
      </c>
      <c r="K1629" s="21" t="str">
        <f t="shared" si="81"/>
        <v/>
      </c>
      <c r="L1629" s="21" t="e">
        <f ca="1">IF(AND(K1629&lt;&gt; "", COUNTIF(SAP!#REF!,K1629)&gt;0),"Matched", "")</f>
        <v>#REF!</v>
      </c>
      <c r="M1629" s="21" t="str">
        <f t="shared" si="82"/>
        <v/>
      </c>
      <c r="N1629" s="21" t="e">
        <f ca="1">IF(AND(M1629&lt;&gt; "", COUNTIF(SAP!#REF!,M1629)&gt;0),"Matched", "")</f>
        <v>#REF!</v>
      </c>
      <c r="O1629" s="21" t="str">
        <f t="shared" si="83"/>
        <v/>
      </c>
      <c r="P1629" s="21" t="e">
        <f ca="1">IF(AND(O1629&lt;&gt; "", COUNTIF(SAP!#REF!,O1629)&gt;0),"Matched", "")</f>
        <v>#REF!</v>
      </c>
      <c r="Q1629" s="21" t="str">
        <f ca="1">IF(OR(D1629="AC",D1629="TR"),"Logic4"&amp;"_"&amp;TEXT(C1629,"dd.mm.yyyy") &amp;"_"&amp; 970325.83,"")</f>
        <v>Logic4_10.04.2020_970325.83</v>
      </c>
      <c r="R1629" s="21" t="e">
        <f ca="1">IF(AND(Q1629&lt;&gt; "", COUNTIF(SAP!#REF!,Q1629)&gt;0),"Matched", "")</f>
        <v>#REF!</v>
      </c>
    </row>
    <row r="1630" spans="1:18" hidden="1">
      <c r="A1630" s="21">
        <v>11563327</v>
      </c>
      <c r="B1630" s="22">
        <v>43931</v>
      </c>
      <c r="C1630" s="22">
        <v>43931</v>
      </c>
      <c r="D1630" s="21" t="s">
        <v>10</v>
      </c>
      <c r="E1630" s="23">
        <v>0</v>
      </c>
      <c r="F1630" s="23">
        <v>0</v>
      </c>
      <c r="G1630" s="23">
        <v>28990.799999999999</v>
      </c>
      <c r="H1630" s="23">
        <v>848245.77</v>
      </c>
      <c r="I1630" s="21" t="s">
        <v>11</v>
      </c>
      <c r="J1630" s="21" t="s">
        <v>12</v>
      </c>
      <c r="K1630" s="21" t="str">
        <f t="shared" si="81"/>
        <v/>
      </c>
      <c r="L1630" s="21" t="e">
        <f ca="1">IF(AND(K1630&lt;&gt; "", COUNTIF(SAP!#REF!,K1630)&gt;0),"Matched", "")</f>
        <v>#REF!</v>
      </c>
      <c r="M1630" s="21" t="str">
        <f t="shared" si="82"/>
        <v/>
      </c>
      <c r="N1630" s="21" t="e">
        <f ca="1">IF(AND(M1630&lt;&gt; "", COUNTIF(SAP!#REF!,M1630)&gt;0),"Matched", "")</f>
        <v>#REF!</v>
      </c>
      <c r="O1630" s="21" t="str">
        <f t="shared" si="83"/>
        <v/>
      </c>
      <c r="P1630" s="21" t="e">
        <f ca="1">IF(AND(O1630&lt;&gt; "", COUNTIF(SAP!#REF!,O1630)&gt;0),"Matched", "")</f>
        <v>#REF!</v>
      </c>
      <c r="Q1630" s="21" t="str">
        <f ca="1">IF(OR(D1630="AC",D1630="TR"),"Logic4"&amp;"_"&amp;TEXT(C1630,"dd.mm.yyyy") &amp;"_"&amp; 970325.83,"")</f>
        <v>Logic4_10.04.2020_970325.83</v>
      </c>
      <c r="R1630" s="21" t="e">
        <f ca="1">IF(AND(Q1630&lt;&gt; "", COUNTIF(SAP!#REF!,Q1630)&gt;0),"Matched", "")</f>
        <v>#REF!</v>
      </c>
    </row>
    <row r="1631" spans="1:18" hidden="1">
      <c r="A1631" s="21">
        <v>11563327</v>
      </c>
      <c r="B1631" s="22">
        <v>43931</v>
      </c>
      <c r="C1631" s="22">
        <v>43931</v>
      </c>
      <c r="D1631" s="21" t="s">
        <v>10</v>
      </c>
      <c r="E1631" s="23">
        <v>0</v>
      </c>
      <c r="F1631" s="23">
        <v>0</v>
      </c>
      <c r="G1631" s="23">
        <v>32229.46</v>
      </c>
      <c r="H1631" s="23">
        <v>880475.23</v>
      </c>
      <c r="I1631" s="21" t="s">
        <v>11</v>
      </c>
      <c r="J1631" s="21" t="s">
        <v>12</v>
      </c>
      <c r="K1631" s="21" t="str">
        <f t="shared" si="81"/>
        <v/>
      </c>
      <c r="L1631" s="21" t="e">
        <f ca="1">IF(AND(K1631&lt;&gt; "", COUNTIF(SAP!#REF!,K1631)&gt;0),"Matched", "")</f>
        <v>#REF!</v>
      </c>
      <c r="M1631" s="21" t="str">
        <f t="shared" si="82"/>
        <v/>
      </c>
      <c r="N1631" s="21" t="e">
        <f ca="1">IF(AND(M1631&lt;&gt; "", COUNTIF(SAP!#REF!,M1631)&gt;0),"Matched", "")</f>
        <v>#REF!</v>
      </c>
      <c r="O1631" s="21" t="str">
        <f t="shared" si="83"/>
        <v/>
      </c>
      <c r="P1631" s="21" t="e">
        <f ca="1">IF(AND(O1631&lt;&gt; "", COUNTIF(SAP!#REF!,O1631)&gt;0),"Matched", "")</f>
        <v>#REF!</v>
      </c>
      <c r="Q1631" s="21" t="str">
        <f ca="1">IF(OR(D1631="AC",D1631="TR"),"Logic4"&amp;"_"&amp;TEXT(C1631,"dd.mm.yyyy") &amp;"_"&amp; 970325.83,"")</f>
        <v>Logic4_10.04.2020_970325.83</v>
      </c>
      <c r="R1631" s="21" t="e">
        <f ca="1">IF(AND(Q1631&lt;&gt; "", COUNTIF(SAP!#REF!,Q1631)&gt;0),"Matched", "")</f>
        <v>#REF!</v>
      </c>
    </row>
    <row r="1632" spans="1:18" hidden="1">
      <c r="A1632" s="21">
        <v>11563327</v>
      </c>
      <c r="B1632" s="22">
        <v>43931</v>
      </c>
      <c r="C1632" s="22">
        <v>43931</v>
      </c>
      <c r="D1632" s="21" t="s">
        <v>10</v>
      </c>
      <c r="E1632" s="23">
        <v>0</v>
      </c>
      <c r="F1632" s="23">
        <v>0</v>
      </c>
      <c r="G1632" s="23">
        <v>40621.699999999997</v>
      </c>
      <c r="H1632" s="23">
        <v>921096.93</v>
      </c>
      <c r="I1632" s="21" t="s">
        <v>11</v>
      </c>
      <c r="J1632" s="21" t="s">
        <v>12</v>
      </c>
      <c r="K1632" s="21" t="str">
        <f t="shared" si="81"/>
        <v/>
      </c>
      <c r="L1632" s="21" t="e">
        <f ca="1">IF(AND(K1632&lt;&gt; "", COUNTIF(SAP!#REF!,K1632)&gt;0),"Matched", "")</f>
        <v>#REF!</v>
      </c>
      <c r="M1632" s="21" t="str">
        <f t="shared" si="82"/>
        <v/>
      </c>
      <c r="N1632" s="21" t="e">
        <f ca="1">IF(AND(M1632&lt;&gt; "", COUNTIF(SAP!#REF!,M1632)&gt;0),"Matched", "")</f>
        <v>#REF!</v>
      </c>
      <c r="O1632" s="21" t="str">
        <f t="shared" si="83"/>
        <v/>
      </c>
      <c r="P1632" s="21" t="e">
        <f ca="1">IF(AND(O1632&lt;&gt; "", COUNTIF(SAP!#REF!,O1632)&gt;0),"Matched", "")</f>
        <v>#REF!</v>
      </c>
      <c r="Q1632" s="21" t="str">
        <f ca="1">IF(OR(D1632="AC",D1632="TR"),"Logic4"&amp;"_"&amp;TEXT(C1632,"dd.mm.yyyy") &amp;"_"&amp; 970325.83,"")</f>
        <v>Logic4_10.04.2020_970325.83</v>
      </c>
      <c r="R1632" s="21" t="e">
        <f ca="1">IF(AND(Q1632&lt;&gt; "", COUNTIF(SAP!#REF!,Q1632)&gt;0),"Matched", "")</f>
        <v>#REF!</v>
      </c>
    </row>
    <row r="1633" spans="1:20" hidden="1">
      <c r="A1633" s="21">
        <v>11563327</v>
      </c>
      <c r="B1633" s="22">
        <v>43931</v>
      </c>
      <c r="C1633" s="22">
        <v>43931</v>
      </c>
      <c r="D1633" s="21" t="s">
        <v>10</v>
      </c>
      <c r="E1633" s="23">
        <v>0</v>
      </c>
      <c r="F1633" s="23">
        <v>0</v>
      </c>
      <c r="G1633" s="23">
        <v>49228.9</v>
      </c>
      <c r="H1633" s="23">
        <v>970325.83</v>
      </c>
      <c r="I1633" s="21" t="s">
        <v>11</v>
      </c>
      <c r="J1633" s="21" t="s">
        <v>12</v>
      </c>
      <c r="K1633" s="21" t="str">
        <f t="shared" si="81"/>
        <v/>
      </c>
      <c r="L1633" s="21" t="e">
        <f ca="1">IF(AND(K1633&lt;&gt; "", COUNTIF(SAP!#REF!,K1633)&gt;0),"Matched", "")</f>
        <v>#REF!</v>
      </c>
      <c r="M1633" s="21" t="str">
        <f t="shared" si="82"/>
        <v/>
      </c>
      <c r="N1633" s="21" t="e">
        <f ca="1">IF(AND(M1633&lt;&gt; "", COUNTIF(SAP!#REF!,M1633)&gt;0),"Matched", "")</f>
        <v>#REF!</v>
      </c>
      <c r="O1633" s="21" t="str">
        <f t="shared" si="83"/>
        <v/>
      </c>
      <c r="P1633" s="21" t="e">
        <f ca="1">IF(AND(O1633&lt;&gt; "", COUNTIF(SAP!#REF!,O1633)&gt;0),"Matched", "")</f>
        <v>#REF!</v>
      </c>
      <c r="Q1633" s="21" t="str">
        <f ca="1">IF(OR(D1633="AC",D1633="TR"),"Logic4"&amp;"_"&amp;TEXT(C1633,"dd.mm.yyyy") &amp;"_"&amp; 970325.83,"")</f>
        <v>Logic4_10.04.2020_970325.83</v>
      </c>
      <c r="R1633" s="21" t="e">
        <f ca="1">IF(AND(Q1633&lt;&gt; "", COUNTIF(SAP!#REF!,Q1633)&gt;0),"Matched", "")</f>
        <v>#REF!</v>
      </c>
    </row>
    <row r="1634" spans="1:20" hidden="1">
      <c r="A1634" s="21">
        <v>11563327</v>
      </c>
      <c r="B1634" s="22">
        <v>43931</v>
      </c>
      <c r="C1634" s="22">
        <v>43931</v>
      </c>
      <c r="D1634" s="21" t="s">
        <v>13</v>
      </c>
      <c r="E1634" s="23">
        <v>0</v>
      </c>
      <c r="F1634" s="23">
        <v>3.36</v>
      </c>
      <c r="G1634" s="23">
        <v>0</v>
      </c>
      <c r="H1634" s="23">
        <v>970322.47</v>
      </c>
      <c r="I1634" s="21" t="s">
        <v>14</v>
      </c>
      <c r="J1634" s="21" t="s">
        <v>15</v>
      </c>
      <c r="K1634" s="21" t="str">
        <f t="shared" si="81"/>
        <v/>
      </c>
      <c r="L1634" s="21" t="e">
        <f ca="1">IF(AND(K1634&lt;&gt; "", COUNTIF(SAP!#REF!,K1634)&gt;0),"Matched", "")</f>
        <v>#REF!</v>
      </c>
      <c r="M1634" s="21" t="str">
        <f t="shared" si="82"/>
        <v/>
      </c>
      <c r="N1634" s="21" t="e">
        <f ca="1">IF(AND(M1634&lt;&gt; "", COUNTIF(SAP!#REF!,M1634)&gt;0),"Matched", "")</f>
        <v>#REF!</v>
      </c>
      <c r="O1634" s="21" t="str">
        <f t="shared" si="83"/>
        <v/>
      </c>
      <c r="P1634" s="21" t="e">
        <f ca="1">IF(AND(O1634&lt;&gt; "", COUNTIF(SAP!#REF!,O1634)&gt;0),"Matched", "")</f>
        <v>#REF!</v>
      </c>
      <c r="R1634" s="21" t="e">
        <f ca="1">IF(AND(Q1634&lt;&gt; "", COUNTIF(SAP!#REF!,Q1634)&gt;0),"Matched", "")</f>
        <v>#REF!</v>
      </c>
      <c r="S1634" s="21" t="str">
        <f ca="1">IF(AND(D1634="AD", I1634="800TAX  "),"Logic5"&amp;"_"&amp;TEXT(C1634,"dd.mm.yyyy") &amp;"_"&amp; 477.34,"")</f>
        <v>Logic5_10.04.2020_477.34</v>
      </c>
      <c r="T1634" s="21" t="e">
        <f ca="1">IF(AND(S1634&lt;&gt; "", COUNTIF(SAP!#REF!,S1634)&gt;0),"Matched", "")</f>
        <v>#REF!</v>
      </c>
    </row>
    <row r="1635" spans="1:20" hidden="1">
      <c r="A1635" s="21">
        <v>11563327</v>
      </c>
      <c r="B1635" s="22">
        <v>43931</v>
      </c>
      <c r="C1635" s="22">
        <v>43931</v>
      </c>
      <c r="D1635" s="21" t="s">
        <v>13</v>
      </c>
      <c r="E1635" s="23">
        <v>0</v>
      </c>
      <c r="F1635" s="23">
        <v>6.54</v>
      </c>
      <c r="G1635" s="23">
        <v>0</v>
      </c>
      <c r="H1635" s="23">
        <v>970315.93</v>
      </c>
      <c r="I1635" s="21" t="s">
        <v>14</v>
      </c>
      <c r="J1635" s="21" t="s">
        <v>15</v>
      </c>
      <c r="K1635" s="21" t="str">
        <f t="shared" si="81"/>
        <v/>
      </c>
      <c r="L1635" s="21" t="e">
        <f ca="1">IF(AND(K1635&lt;&gt; "", COUNTIF(SAP!#REF!,K1635)&gt;0),"Matched", "")</f>
        <v>#REF!</v>
      </c>
      <c r="M1635" s="21" t="str">
        <f t="shared" si="82"/>
        <v/>
      </c>
      <c r="N1635" s="21" t="e">
        <f ca="1">IF(AND(M1635&lt;&gt; "", COUNTIF(SAP!#REF!,M1635)&gt;0),"Matched", "")</f>
        <v>#REF!</v>
      </c>
      <c r="O1635" s="21" t="str">
        <f t="shared" si="83"/>
        <v/>
      </c>
      <c r="P1635" s="21" t="e">
        <f ca="1">IF(AND(O1635&lt;&gt; "", COUNTIF(SAP!#REF!,O1635)&gt;0),"Matched", "")</f>
        <v>#REF!</v>
      </c>
      <c r="R1635" s="21" t="e">
        <f ca="1">IF(AND(Q1635&lt;&gt; "", COUNTIF(SAP!#REF!,Q1635)&gt;0),"Matched", "")</f>
        <v>#REF!</v>
      </c>
      <c r="S1635" s="21" t="str">
        <f ca="1">IF(AND(D1635="AD", I1635="800TAX  "),"Logic5"&amp;"_"&amp;TEXT(C1635,"dd.mm.yyyy") &amp;"_"&amp; 477.34,"")</f>
        <v>Logic5_10.04.2020_477.34</v>
      </c>
      <c r="T1635" s="21" t="e">
        <f ca="1">IF(AND(S1635&lt;&gt; "", COUNTIF(SAP!#REF!,S1635)&gt;0),"Matched", "")</f>
        <v>#REF!</v>
      </c>
    </row>
    <row r="1636" spans="1:20" hidden="1">
      <c r="A1636" s="21">
        <v>11563327</v>
      </c>
      <c r="B1636" s="22">
        <v>43931</v>
      </c>
      <c r="C1636" s="22">
        <v>43931</v>
      </c>
      <c r="D1636" s="21" t="s">
        <v>13</v>
      </c>
      <c r="E1636" s="23">
        <v>0</v>
      </c>
      <c r="F1636" s="23">
        <v>6.73</v>
      </c>
      <c r="G1636" s="23">
        <v>0</v>
      </c>
      <c r="H1636" s="23">
        <v>970309.2</v>
      </c>
      <c r="I1636" s="21" t="s">
        <v>14</v>
      </c>
      <c r="J1636" s="21" t="s">
        <v>15</v>
      </c>
      <c r="K1636" s="21" t="str">
        <f t="shared" si="81"/>
        <v/>
      </c>
      <c r="L1636" s="21" t="e">
        <f ca="1">IF(AND(K1636&lt;&gt; "", COUNTIF(SAP!#REF!,K1636)&gt;0),"Matched", "")</f>
        <v>#REF!</v>
      </c>
      <c r="M1636" s="21" t="str">
        <f t="shared" si="82"/>
        <v/>
      </c>
      <c r="N1636" s="21" t="e">
        <f ca="1">IF(AND(M1636&lt;&gt; "", COUNTIF(SAP!#REF!,M1636)&gt;0),"Matched", "")</f>
        <v>#REF!</v>
      </c>
      <c r="O1636" s="21" t="str">
        <f t="shared" si="83"/>
        <v/>
      </c>
      <c r="P1636" s="21" t="e">
        <f ca="1">IF(AND(O1636&lt;&gt; "", COUNTIF(SAP!#REF!,O1636)&gt;0),"Matched", "")</f>
        <v>#REF!</v>
      </c>
      <c r="R1636" s="21" t="e">
        <f ca="1">IF(AND(Q1636&lt;&gt; "", COUNTIF(SAP!#REF!,Q1636)&gt;0),"Matched", "")</f>
        <v>#REF!</v>
      </c>
      <c r="S1636" s="21" t="str">
        <f ca="1">IF(AND(D1636="AD", I1636="800TAX  "),"Logic5"&amp;"_"&amp;TEXT(C1636,"dd.mm.yyyy") &amp;"_"&amp; 477.34,"")</f>
        <v>Logic5_10.04.2020_477.34</v>
      </c>
      <c r="T1636" s="21" t="e">
        <f ca="1">IF(AND(S1636&lt;&gt; "", COUNTIF(SAP!#REF!,S1636)&gt;0),"Matched", "")</f>
        <v>#REF!</v>
      </c>
    </row>
    <row r="1637" spans="1:20" hidden="1">
      <c r="A1637" s="21">
        <v>11563327</v>
      </c>
      <c r="B1637" s="22">
        <v>43931</v>
      </c>
      <c r="C1637" s="22">
        <v>43931</v>
      </c>
      <c r="D1637" s="21" t="s">
        <v>13</v>
      </c>
      <c r="E1637" s="23">
        <v>0</v>
      </c>
      <c r="F1637" s="23">
        <v>8.89</v>
      </c>
      <c r="G1637" s="23">
        <v>0</v>
      </c>
      <c r="H1637" s="23">
        <v>970300.31</v>
      </c>
      <c r="I1637" s="21" t="s">
        <v>14</v>
      </c>
      <c r="J1637" s="21" t="s">
        <v>15</v>
      </c>
      <c r="K1637" s="21" t="str">
        <f t="shared" si="81"/>
        <v/>
      </c>
      <c r="L1637" s="21" t="e">
        <f ca="1">IF(AND(K1637&lt;&gt; "", COUNTIF(SAP!#REF!,K1637)&gt;0),"Matched", "")</f>
        <v>#REF!</v>
      </c>
      <c r="M1637" s="21" t="str">
        <f t="shared" si="82"/>
        <v/>
      </c>
      <c r="N1637" s="21" t="e">
        <f ca="1">IF(AND(M1637&lt;&gt; "", COUNTIF(SAP!#REF!,M1637)&gt;0),"Matched", "")</f>
        <v>#REF!</v>
      </c>
      <c r="O1637" s="21" t="str">
        <f t="shared" si="83"/>
        <v/>
      </c>
      <c r="P1637" s="21" t="e">
        <f ca="1">IF(AND(O1637&lt;&gt; "", COUNTIF(SAP!#REF!,O1637)&gt;0),"Matched", "")</f>
        <v>#REF!</v>
      </c>
      <c r="R1637" s="21" t="e">
        <f ca="1">IF(AND(Q1637&lt;&gt; "", COUNTIF(SAP!#REF!,Q1637)&gt;0),"Matched", "")</f>
        <v>#REF!</v>
      </c>
      <c r="S1637" s="21" t="str">
        <f ca="1">IF(AND(D1637="AD", I1637="800TAX  "),"Logic5"&amp;"_"&amp;TEXT(C1637,"dd.mm.yyyy") &amp;"_"&amp; 477.34,"")</f>
        <v>Logic5_10.04.2020_477.34</v>
      </c>
      <c r="T1637" s="21" t="e">
        <f ca="1">IF(AND(S1637&lt;&gt; "", COUNTIF(SAP!#REF!,S1637)&gt;0),"Matched", "")</f>
        <v>#REF!</v>
      </c>
    </row>
    <row r="1638" spans="1:20" hidden="1">
      <c r="A1638" s="21">
        <v>11563327</v>
      </c>
      <c r="B1638" s="22">
        <v>43931</v>
      </c>
      <c r="C1638" s="22">
        <v>43931</v>
      </c>
      <c r="D1638" s="21" t="s">
        <v>13</v>
      </c>
      <c r="E1638" s="23">
        <v>0</v>
      </c>
      <c r="F1638" s="23">
        <v>10.78</v>
      </c>
      <c r="G1638" s="23">
        <v>0</v>
      </c>
      <c r="H1638" s="23">
        <v>970289.53</v>
      </c>
      <c r="I1638" s="21" t="s">
        <v>14</v>
      </c>
      <c r="J1638" s="21" t="s">
        <v>15</v>
      </c>
      <c r="K1638" s="21" t="str">
        <f t="shared" si="81"/>
        <v/>
      </c>
      <c r="L1638" s="21" t="e">
        <f ca="1">IF(AND(K1638&lt;&gt; "", COUNTIF(SAP!#REF!,K1638)&gt;0),"Matched", "")</f>
        <v>#REF!</v>
      </c>
      <c r="M1638" s="21" t="str">
        <f t="shared" si="82"/>
        <v/>
      </c>
      <c r="N1638" s="21" t="e">
        <f ca="1">IF(AND(M1638&lt;&gt; "", COUNTIF(SAP!#REF!,M1638)&gt;0),"Matched", "")</f>
        <v>#REF!</v>
      </c>
      <c r="O1638" s="21" t="str">
        <f t="shared" si="83"/>
        <v/>
      </c>
      <c r="P1638" s="21" t="e">
        <f ca="1">IF(AND(O1638&lt;&gt; "", COUNTIF(SAP!#REF!,O1638)&gt;0),"Matched", "")</f>
        <v>#REF!</v>
      </c>
      <c r="R1638" s="21" t="e">
        <f ca="1">IF(AND(Q1638&lt;&gt; "", COUNTIF(SAP!#REF!,Q1638)&gt;0),"Matched", "")</f>
        <v>#REF!</v>
      </c>
      <c r="S1638" s="21" t="str">
        <f ca="1">IF(AND(D1638="AD", I1638="800TAX  "),"Logic5"&amp;"_"&amp;TEXT(C1638,"dd.mm.yyyy") &amp;"_"&amp; 477.34,"")</f>
        <v>Logic5_10.04.2020_477.34</v>
      </c>
      <c r="T1638" s="21" t="e">
        <f ca="1">IF(AND(S1638&lt;&gt; "", COUNTIF(SAP!#REF!,S1638)&gt;0),"Matched", "")</f>
        <v>#REF!</v>
      </c>
    </row>
    <row r="1639" spans="1:20" hidden="1">
      <c r="A1639" s="21">
        <v>11563327</v>
      </c>
      <c r="B1639" s="22">
        <v>43931</v>
      </c>
      <c r="C1639" s="22">
        <v>43931</v>
      </c>
      <c r="D1639" s="21" t="s">
        <v>13</v>
      </c>
      <c r="E1639" s="23">
        <v>0</v>
      </c>
      <c r="F1639" s="23">
        <v>12.15</v>
      </c>
      <c r="G1639" s="23">
        <v>0</v>
      </c>
      <c r="H1639" s="23">
        <v>970277.38</v>
      </c>
      <c r="I1639" s="21" t="s">
        <v>14</v>
      </c>
      <c r="J1639" s="21" t="s">
        <v>15</v>
      </c>
      <c r="K1639" s="21" t="str">
        <f t="shared" si="81"/>
        <v/>
      </c>
      <c r="L1639" s="21" t="e">
        <f ca="1">IF(AND(K1639&lt;&gt; "", COUNTIF(SAP!#REF!,K1639)&gt;0),"Matched", "")</f>
        <v>#REF!</v>
      </c>
      <c r="M1639" s="21" t="str">
        <f t="shared" si="82"/>
        <v/>
      </c>
      <c r="N1639" s="21" t="e">
        <f ca="1">IF(AND(M1639&lt;&gt; "", COUNTIF(SAP!#REF!,M1639)&gt;0),"Matched", "")</f>
        <v>#REF!</v>
      </c>
      <c r="O1639" s="21" t="str">
        <f t="shared" si="83"/>
        <v/>
      </c>
      <c r="P1639" s="21" t="e">
        <f ca="1">IF(AND(O1639&lt;&gt; "", COUNTIF(SAP!#REF!,O1639)&gt;0),"Matched", "")</f>
        <v>#REF!</v>
      </c>
      <c r="R1639" s="21" t="e">
        <f ca="1">IF(AND(Q1639&lt;&gt; "", COUNTIF(SAP!#REF!,Q1639)&gt;0),"Matched", "")</f>
        <v>#REF!</v>
      </c>
      <c r="S1639" s="21" t="str">
        <f ca="1">IF(AND(D1639="AD", I1639="800TAX  "),"Logic5"&amp;"_"&amp;TEXT(C1639,"dd.mm.yyyy") &amp;"_"&amp; 477.34,"")</f>
        <v>Logic5_10.04.2020_477.34</v>
      </c>
      <c r="T1639" s="21" t="e">
        <f ca="1">IF(AND(S1639&lt;&gt; "", COUNTIF(SAP!#REF!,S1639)&gt;0),"Matched", "")</f>
        <v>#REF!</v>
      </c>
    </row>
    <row r="1640" spans="1:20" hidden="1">
      <c r="A1640" s="21">
        <v>11563327</v>
      </c>
      <c r="B1640" s="22">
        <v>43931</v>
      </c>
      <c r="C1640" s="22">
        <v>43931</v>
      </c>
      <c r="D1640" s="21" t="s">
        <v>13</v>
      </c>
      <c r="E1640" s="23">
        <v>0</v>
      </c>
      <c r="F1640" s="23">
        <v>12.47</v>
      </c>
      <c r="G1640" s="23">
        <v>0</v>
      </c>
      <c r="H1640" s="23">
        <v>970264.91</v>
      </c>
      <c r="I1640" s="21" t="s">
        <v>14</v>
      </c>
      <c r="J1640" s="21" t="s">
        <v>15</v>
      </c>
      <c r="K1640" s="21" t="str">
        <f t="shared" si="81"/>
        <v/>
      </c>
      <c r="L1640" s="21" t="e">
        <f ca="1">IF(AND(K1640&lt;&gt; "", COUNTIF(SAP!#REF!,K1640)&gt;0),"Matched", "")</f>
        <v>#REF!</v>
      </c>
      <c r="M1640" s="21" t="str">
        <f t="shared" si="82"/>
        <v/>
      </c>
      <c r="N1640" s="21" t="e">
        <f ca="1">IF(AND(M1640&lt;&gt; "", COUNTIF(SAP!#REF!,M1640)&gt;0),"Matched", "")</f>
        <v>#REF!</v>
      </c>
      <c r="O1640" s="21" t="str">
        <f t="shared" si="83"/>
        <v/>
      </c>
      <c r="P1640" s="21" t="e">
        <f ca="1">IF(AND(O1640&lt;&gt; "", COUNTIF(SAP!#REF!,O1640)&gt;0),"Matched", "")</f>
        <v>#REF!</v>
      </c>
      <c r="R1640" s="21" t="e">
        <f ca="1">IF(AND(Q1640&lt;&gt; "", COUNTIF(SAP!#REF!,Q1640)&gt;0),"Matched", "")</f>
        <v>#REF!</v>
      </c>
      <c r="S1640" s="21" t="str">
        <f ca="1">IF(AND(D1640="AD", I1640="800TAX  "),"Logic5"&amp;"_"&amp;TEXT(C1640,"dd.mm.yyyy") &amp;"_"&amp; 477.34,"")</f>
        <v>Logic5_10.04.2020_477.34</v>
      </c>
      <c r="T1640" s="21" t="e">
        <f ca="1">IF(AND(S1640&lt;&gt; "", COUNTIF(SAP!#REF!,S1640)&gt;0),"Matched", "")</f>
        <v>#REF!</v>
      </c>
    </row>
    <row r="1641" spans="1:20" hidden="1">
      <c r="A1641" s="21">
        <v>11563327</v>
      </c>
      <c r="B1641" s="22">
        <v>43931</v>
      </c>
      <c r="C1641" s="22">
        <v>43931</v>
      </c>
      <c r="D1641" s="21" t="s">
        <v>13</v>
      </c>
      <c r="E1641" s="23">
        <v>0</v>
      </c>
      <c r="F1641" s="23">
        <v>12.48</v>
      </c>
      <c r="G1641" s="23">
        <v>0</v>
      </c>
      <c r="H1641" s="23">
        <v>970252.43</v>
      </c>
      <c r="I1641" s="21" t="s">
        <v>14</v>
      </c>
      <c r="J1641" s="21" t="s">
        <v>15</v>
      </c>
      <c r="K1641" s="21" t="str">
        <f t="shared" si="81"/>
        <v/>
      </c>
      <c r="L1641" s="21" t="e">
        <f ca="1">IF(AND(K1641&lt;&gt; "", COUNTIF(SAP!#REF!,K1641)&gt;0),"Matched", "")</f>
        <v>#REF!</v>
      </c>
      <c r="M1641" s="21" t="str">
        <f t="shared" si="82"/>
        <v/>
      </c>
      <c r="N1641" s="21" t="e">
        <f ca="1">IF(AND(M1641&lt;&gt; "", COUNTIF(SAP!#REF!,M1641)&gt;0),"Matched", "")</f>
        <v>#REF!</v>
      </c>
      <c r="O1641" s="21" t="str">
        <f t="shared" si="83"/>
        <v/>
      </c>
      <c r="P1641" s="21" t="e">
        <f ca="1">IF(AND(O1641&lt;&gt; "", COUNTIF(SAP!#REF!,O1641)&gt;0),"Matched", "")</f>
        <v>#REF!</v>
      </c>
      <c r="R1641" s="21" t="e">
        <f ca="1">IF(AND(Q1641&lt;&gt; "", COUNTIF(SAP!#REF!,Q1641)&gt;0),"Matched", "")</f>
        <v>#REF!</v>
      </c>
      <c r="S1641" s="21" t="str">
        <f ca="1">IF(AND(D1641="AD", I1641="800TAX  "),"Logic5"&amp;"_"&amp;TEXT(C1641,"dd.mm.yyyy") &amp;"_"&amp; 477.34,"")</f>
        <v>Logic5_10.04.2020_477.34</v>
      </c>
      <c r="T1641" s="21" t="e">
        <f ca="1">IF(AND(S1641&lt;&gt; "", COUNTIF(SAP!#REF!,S1641)&gt;0),"Matched", "")</f>
        <v>#REF!</v>
      </c>
    </row>
    <row r="1642" spans="1:20" hidden="1">
      <c r="A1642" s="21">
        <v>11563327</v>
      </c>
      <c r="B1642" s="22">
        <v>43931</v>
      </c>
      <c r="C1642" s="22">
        <v>43931</v>
      </c>
      <c r="D1642" s="21" t="s">
        <v>13</v>
      </c>
      <c r="E1642" s="23">
        <v>0</v>
      </c>
      <c r="F1642" s="23">
        <v>12.65</v>
      </c>
      <c r="G1642" s="23">
        <v>0</v>
      </c>
      <c r="H1642" s="23">
        <v>970239.78</v>
      </c>
      <c r="I1642" s="21" t="s">
        <v>14</v>
      </c>
      <c r="J1642" s="21" t="s">
        <v>15</v>
      </c>
      <c r="K1642" s="21" t="str">
        <f t="shared" si="81"/>
        <v/>
      </c>
      <c r="L1642" s="21" t="e">
        <f ca="1">IF(AND(K1642&lt;&gt; "", COUNTIF(SAP!#REF!,K1642)&gt;0),"Matched", "")</f>
        <v>#REF!</v>
      </c>
      <c r="M1642" s="21" t="str">
        <f t="shared" si="82"/>
        <v/>
      </c>
      <c r="N1642" s="21" t="e">
        <f ca="1">IF(AND(M1642&lt;&gt; "", COUNTIF(SAP!#REF!,M1642)&gt;0),"Matched", "")</f>
        <v>#REF!</v>
      </c>
      <c r="O1642" s="21" t="str">
        <f t="shared" si="83"/>
        <v/>
      </c>
      <c r="P1642" s="21" t="e">
        <f ca="1">IF(AND(O1642&lt;&gt; "", COUNTIF(SAP!#REF!,O1642)&gt;0),"Matched", "")</f>
        <v>#REF!</v>
      </c>
      <c r="R1642" s="21" t="e">
        <f ca="1">IF(AND(Q1642&lt;&gt; "", COUNTIF(SAP!#REF!,Q1642)&gt;0),"Matched", "")</f>
        <v>#REF!</v>
      </c>
      <c r="S1642" s="21" t="str">
        <f ca="1">IF(AND(D1642="AD", I1642="800TAX  "),"Logic5"&amp;"_"&amp;TEXT(C1642,"dd.mm.yyyy") &amp;"_"&amp; 477.34,"")</f>
        <v>Logic5_10.04.2020_477.34</v>
      </c>
      <c r="T1642" s="21" t="e">
        <f ca="1">IF(AND(S1642&lt;&gt; "", COUNTIF(SAP!#REF!,S1642)&gt;0),"Matched", "")</f>
        <v>#REF!</v>
      </c>
    </row>
    <row r="1643" spans="1:20" hidden="1">
      <c r="A1643" s="21">
        <v>11563327</v>
      </c>
      <c r="B1643" s="22">
        <v>43931</v>
      </c>
      <c r="C1643" s="22">
        <v>43931</v>
      </c>
      <c r="D1643" s="21" t="s">
        <v>13</v>
      </c>
      <c r="E1643" s="23">
        <v>0</v>
      </c>
      <c r="F1643" s="23">
        <v>13.63</v>
      </c>
      <c r="G1643" s="23">
        <v>0</v>
      </c>
      <c r="H1643" s="23">
        <v>970226.15</v>
      </c>
      <c r="I1643" s="21" t="s">
        <v>14</v>
      </c>
      <c r="J1643" s="21" t="s">
        <v>15</v>
      </c>
      <c r="K1643" s="21" t="str">
        <f t="shared" si="81"/>
        <v/>
      </c>
      <c r="L1643" s="21" t="e">
        <f ca="1">IF(AND(K1643&lt;&gt; "", COUNTIF(SAP!#REF!,K1643)&gt;0),"Matched", "")</f>
        <v>#REF!</v>
      </c>
      <c r="M1643" s="21" t="str">
        <f t="shared" si="82"/>
        <v/>
      </c>
      <c r="N1643" s="21" t="e">
        <f ca="1">IF(AND(M1643&lt;&gt; "", COUNTIF(SAP!#REF!,M1643)&gt;0),"Matched", "")</f>
        <v>#REF!</v>
      </c>
      <c r="O1643" s="21" t="str">
        <f t="shared" si="83"/>
        <v/>
      </c>
      <c r="P1643" s="21" t="e">
        <f ca="1">IF(AND(O1643&lt;&gt; "", COUNTIF(SAP!#REF!,O1643)&gt;0),"Matched", "")</f>
        <v>#REF!</v>
      </c>
      <c r="R1643" s="21" t="e">
        <f ca="1">IF(AND(Q1643&lt;&gt; "", COUNTIF(SAP!#REF!,Q1643)&gt;0),"Matched", "")</f>
        <v>#REF!</v>
      </c>
      <c r="S1643" s="21" t="str">
        <f ca="1">IF(AND(D1643="AD", I1643="800TAX  "),"Logic5"&amp;"_"&amp;TEXT(C1643,"dd.mm.yyyy") &amp;"_"&amp; 477.34,"")</f>
        <v>Logic5_10.04.2020_477.34</v>
      </c>
      <c r="T1643" s="21" t="e">
        <f ca="1">IF(AND(S1643&lt;&gt; "", COUNTIF(SAP!#REF!,S1643)&gt;0),"Matched", "")</f>
        <v>#REF!</v>
      </c>
    </row>
    <row r="1644" spans="1:20" hidden="1">
      <c r="A1644" s="21">
        <v>11563327</v>
      </c>
      <c r="B1644" s="22">
        <v>43931</v>
      </c>
      <c r="C1644" s="22">
        <v>43931</v>
      </c>
      <c r="D1644" s="21" t="s">
        <v>13</v>
      </c>
      <c r="E1644" s="23">
        <v>0</v>
      </c>
      <c r="F1644" s="23">
        <v>19.18</v>
      </c>
      <c r="G1644" s="23">
        <v>0</v>
      </c>
      <c r="H1644" s="23">
        <v>970206.97</v>
      </c>
      <c r="I1644" s="21" t="s">
        <v>14</v>
      </c>
      <c r="J1644" s="21" t="s">
        <v>15</v>
      </c>
      <c r="K1644" s="21" t="str">
        <f t="shared" si="81"/>
        <v/>
      </c>
      <c r="L1644" s="21" t="e">
        <f ca="1">IF(AND(K1644&lt;&gt; "", COUNTIF(SAP!#REF!,K1644)&gt;0),"Matched", "")</f>
        <v>#REF!</v>
      </c>
      <c r="M1644" s="21" t="str">
        <f t="shared" si="82"/>
        <v/>
      </c>
      <c r="N1644" s="21" t="e">
        <f ca="1">IF(AND(M1644&lt;&gt; "", COUNTIF(SAP!#REF!,M1644)&gt;0),"Matched", "")</f>
        <v>#REF!</v>
      </c>
      <c r="O1644" s="21" t="str">
        <f t="shared" si="83"/>
        <v/>
      </c>
      <c r="P1644" s="21" t="e">
        <f ca="1">IF(AND(O1644&lt;&gt; "", COUNTIF(SAP!#REF!,O1644)&gt;0),"Matched", "")</f>
        <v>#REF!</v>
      </c>
      <c r="R1644" s="21" t="e">
        <f ca="1">IF(AND(Q1644&lt;&gt; "", COUNTIF(SAP!#REF!,Q1644)&gt;0),"Matched", "")</f>
        <v>#REF!</v>
      </c>
      <c r="S1644" s="21" t="str">
        <f ca="1">IF(AND(D1644="AD", I1644="800TAX  "),"Logic5"&amp;"_"&amp;TEXT(C1644,"dd.mm.yyyy") &amp;"_"&amp; 477.34,"")</f>
        <v>Logic5_10.04.2020_477.34</v>
      </c>
      <c r="T1644" s="21" t="e">
        <f ca="1">IF(AND(S1644&lt;&gt; "", COUNTIF(SAP!#REF!,S1644)&gt;0),"Matched", "")</f>
        <v>#REF!</v>
      </c>
    </row>
    <row r="1645" spans="1:20" hidden="1">
      <c r="A1645" s="21">
        <v>11563327</v>
      </c>
      <c r="B1645" s="22">
        <v>43931</v>
      </c>
      <c r="C1645" s="22">
        <v>43931</v>
      </c>
      <c r="D1645" s="21" t="s">
        <v>13</v>
      </c>
      <c r="E1645" s="23">
        <v>0</v>
      </c>
      <c r="F1645" s="23">
        <v>19.48</v>
      </c>
      <c r="G1645" s="23">
        <v>0</v>
      </c>
      <c r="H1645" s="23">
        <v>970187.49</v>
      </c>
      <c r="I1645" s="21" t="s">
        <v>14</v>
      </c>
      <c r="J1645" s="21" t="s">
        <v>15</v>
      </c>
      <c r="K1645" s="21" t="str">
        <f t="shared" si="81"/>
        <v/>
      </c>
      <c r="L1645" s="21" t="e">
        <f ca="1">IF(AND(K1645&lt;&gt; "", COUNTIF(SAP!#REF!,K1645)&gt;0),"Matched", "")</f>
        <v>#REF!</v>
      </c>
      <c r="M1645" s="21" t="str">
        <f t="shared" si="82"/>
        <v/>
      </c>
      <c r="N1645" s="21" t="e">
        <f ca="1">IF(AND(M1645&lt;&gt; "", COUNTIF(SAP!#REF!,M1645)&gt;0),"Matched", "")</f>
        <v>#REF!</v>
      </c>
      <c r="O1645" s="21" t="str">
        <f t="shared" si="83"/>
        <v/>
      </c>
      <c r="P1645" s="21" t="e">
        <f ca="1">IF(AND(O1645&lt;&gt; "", COUNTIF(SAP!#REF!,O1645)&gt;0),"Matched", "")</f>
        <v>#REF!</v>
      </c>
      <c r="R1645" s="21" t="e">
        <f ca="1">IF(AND(Q1645&lt;&gt; "", COUNTIF(SAP!#REF!,Q1645)&gt;0),"Matched", "")</f>
        <v>#REF!</v>
      </c>
      <c r="S1645" s="21" t="str">
        <f ca="1">IF(AND(D1645="AD", I1645="800TAX  "),"Logic5"&amp;"_"&amp;TEXT(C1645,"dd.mm.yyyy") &amp;"_"&amp; 477.34,"")</f>
        <v>Logic5_10.04.2020_477.34</v>
      </c>
      <c r="T1645" s="21" t="e">
        <f ca="1">IF(AND(S1645&lt;&gt; "", COUNTIF(SAP!#REF!,S1645)&gt;0),"Matched", "")</f>
        <v>#REF!</v>
      </c>
    </row>
    <row r="1646" spans="1:20" hidden="1">
      <c r="A1646" s="21">
        <v>11563327</v>
      </c>
      <c r="B1646" s="22">
        <v>43931</v>
      </c>
      <c r="C1646" s="22">
        <v>43931</v>
      </c>
      <c r="D1646" s="21" t="s">
        <v>13</v>
      </c>
      <c r="E1646" s="23">
        <v>0</v>
      </c>
      <c r="F1646" s="23">
        <v>19.809999999999999</v>
      </c>
      <c r="G1646" s="23">
        <v>0</v>
      </c>
      <c r="H1646" s="23">
        <v>970167.68</v>
      </c>
      <c r="I1646" s="21" t="s">
        <v>14</v>
      </c>
      <c r="J1646" s="21" t="s">
        <v>15</v>
      </c>
      <c r="K1646" s="21" t="str">
        <f t="shared" si="81"/>
        <v/>
      </c>
      <c r="L1646" s="21" t="e">
        <f ca="1">IF(AND(K1646&lt;&gt; "", COUNTIF(SAP!#REF!,K1646)&gt;0),"Matched", "")</f>
        <v>#REF!</v>
      </c>
      <c r="M1646" s="21" t="str">
        <f t="shared" si="82"/>
        <v/>
      </c>
      <c r="N1646" s="21" t="e">
        <f ca="1">IF(AND(M1646&lt;&gt; "", COUNTIF(SAP!#REF!,M1646)&gt;0),"Matched", "")</f>
        <v>#REF!</v>
      </c>
      <c r="O1646" s="21" t="str">
        <f t="shared" si="83"/>
        <v/>
      </c>
      <c r="P1646" s="21" t="e">
        <f ca="1">IF(AND(O1646&lt;&gt; "", COUNTIF(SAP!#REF!,O1646)&gt;0),"Matched", "")</f>
        <v>#REF!</v>
      </c>
      <c r="R1646" s="21" t="e">
        <f ca="1">IF(AND(Q1646&lt;&gt; "", COUNTIF(SAP!#REF!,Q1646)&gt;0),"Matched", "")</f>
        <v>#REF!</v>
      </c>
      <c r="S1646" s="21" t="str">
        <f ca="1">IF(AND(D1646="AD", I1646="800TAX  "),"Logic5"&amp;"_"&amp;TEXT(C1646,"dd.mm.yyyy") &amp;"_"&amp; 477.34,"")</f>
        <v>Logic5_10.04.2020_477.34</v>
      </c>
      <c r="T1646" s="21" t="e">
        <f ca="1">IF(AND(S1646&lt;&gt; "", COUNTIF(SAP!#REF!,S1646)&gt;0),"Matched", "")</f>
        <v>#REF!</v>
      </c>
    </row>
    <row r="1647" spans="1:20" hidden="1">
      <c r="A1647" s="21">
        <v>11563327</v>
      </c>
      <c r="B1647" s="22">
        <v>43931</v>
      </c>
      <c r="C1647" s="22">
        <v>43931</v>
      </c>
      <c r="D1647" s="21" t="s">
        <v>13</v>
      </c>
      <c r="E1647" s="23">
        <v>0</v>
      </c>
      <c r="F1647" s="23">
        <v>20.09</v>
      </c>
      <c r="G1647" s="23">
        <v>0</v>
      </c>
      <c r="H1647" s="23">
        <v>970147.59</v>
      </c>
      <c r="I1647" s="21" t="s">
        <v>14</v>
      </c>
      <c r="J1647" s="21" t="s">
        <v>15</v>
      </c>
      <c r="K1647" s="21" t="str">
        <f t="shared" si="81"/>
        <v/>
      </c>
      <c r="L1647" s="21" t="e">
        <f ca="1">IF(AND(K1647&lt;&gt; "", COUNTIF(SAP!#REF!,K1647)&gt;0),"Matched", "")</f>
        <v>#REF!</v>
      </c>
      <c r="M1647" s="21" t="str">
        <f t="shared" si="82"/>
        <v/>
      </c>
      <c r="N1647" s="21" t="e">
        <f ca="1">IF(AND(M1647&lt;&gt; "", COUNTIF(SAP!#REF!,M1647)&gt;0),"Matched", "")</f>
        <v>#REF!</v>
      </c>
      <c r="O1647" s="21" t="str">
        <f t="shared" si="83"/>
        <v/>
      </c>
      <c r="P1647" s="21" t="e">
        <f ca="1">IF(AND(O1647&lt;&gt; "", COUNTIF(SAP!#REF!,O1647)&gt;0),"Matched", "")</f>
        <v>#REF!</v>
      </c>
      <c r="R1647" s="21" t="e">
        <f ca="1">IF(AND(Q1647&lt;&gt; "", COUNTIF(SAP!#REF!,Q1647)&gt;0),"Matched", "")</f>
        <v>#REF!</v>
      </c>
      <c r="S1647" s="21" t="str">
        <f ca="1">IF(AND(D1647="AD", I1647="800TAX  "),"Logic5"&amp;"_"&amp;TEXT(C1647,"dd.mm.yyyy") &amp;"_"&amp; 477.34,"")</f>
        <v>Logic5_10.04.2020_477.34</v>
      </c>
      <c r="T1647" s="21" t="e">
        <f ca="1">IF(AND(S1647&lt;&gt; "", COUNTIF(SAP!#REF!,S1647)&gt;0),"Matched", "")</f>
        <v>#REF!</v>
      </c>
    </row>
    <row r="1648" spans="1:20" hidden="1">
      <c r="A1648" s="21">
        <v>11563327</v>
      </c>
      <c r="B1648" s="22">
        <v>43931</v>
      </c>
      <c r="C1648" s="22">
        <v>43931</v>
      </c>
      <c r="D1648" s="21" t="s">
        <v>13</v>
      </c>
      <c r="E1648" s="23">
        <v>0</v>
      </c>
      <c r="F1648" s="23">
        <v>22.33</v>
      </c>
      <c r="G1648" s="23">
        <v>0</v>
      </c>
      <c r="H1648" s="23">
        <v>970125.26</v>
      </c>
      <c r="I1648" s="21" t="s">
        <v>14</v>
      </c>
      <c r="J1648" s="21" t="s">
        <v>15</v>
      </c>
      <c r="K1648" s="21" t="str">
        <f t="shared" si="81"/>
        <v/>
      </c>
      <c r="L1648" s="21" t="e">
        <f ca="1">IF(AND(K1648&lt;&gt; "", COUNTIF(SAP!#REF!,K1648)&gt;0),"Matched", "")</f>
        <v>#REF!</v>
      </c>
      <c r="M1648" s="21" t="str">
        <f t="shared" si="82"/>
        <v/>
      </c>
      <c r="N1648" s="21" t="e">
        <f ca="1">IF(AND(M1648&lt;&gt; "", COUNTIF(SAP!#REF!,M1648)&gt;0),"Matched", "")</f>
        <v>#REF!</v>
      </c>
      <c r="O1648" s="21" t="str">
        <f t="shared" si="83"/>
        <v/>
      </c>
      <c r="P1648" s="21" t="e">
        <f ca="1">IF(AND(O1648&lt;&gt; "", COUNTIF(SAP!#REF!,O1648)&gt;0),"Matched", "")</f>
        <v>#REF!</v>
      </c>
      <c r="R1648" s="21" t="e">
        <f ca="1">IF(AND(Q1648&lt;&gt; "", COUNTIF(SAP!#REF!,Q1648)&gt;0),"Matched", "")</f>
        <v>#REF!</v>
      </c>
      <c r="S1648" s="21" t="str">
        <f ca="1">IF(AND(D1648="AD", I1648="800TAX  "),"Logic5"&amp;"_"&amp;TEXT(C1648,"dd.mm.yyyy") &amp;"_"&amp; 477.34,"")</f>
        <v>Logic5_10.04.2020_477.34</v>
      </c>
      <c r="T1648" s="21" t="e">
        <f ca="1">IF(AND(S1648&lt;&gt; "", COUNTIF(SAP!#REF!,S1648)&gt;0),"Matched", "")</f>
        <v>#REF!</v>
      </c>
    </row>
    <row r="1649" spans="1:20" hidden="1">
      <c r="A1649" s="21">
        <v>11563327</v>
      </c>
      <c r="B1649" s="22">
        <v>43931</v>
      </c>
      <c r="C1649" s="22">
        <v>43931</v>
      </c>
      <c r="D1649" s="21" t="s">
        <v>13</v>
      </c>
      <c r="E1649" s="23">
        <v>0</v>
      </c>
      <c r="F1649" s="23">
        <v>24.71</v>
      </c>
      <c r="G1649" s="23">
        <v>0</v>
      </c>
      <c r="H1649" s="23">
        <v>970100.55</v>
      </c>
      <c r="I1649" s="21" t="s">
        <v>14</v>
      </c>
      <c r="J1649" s="21" t="s">
        <v>15</v>
      </c>
      <c r="K1649" s="21" t="str">
        <f t="shared" si="81"/>
        <v/>
      </c>
      <c r="L1649" s="21" t="e">
        <f ca="1">IF(AND(K1649&lt;&gt; "", COUNTIF(SAP!#REF!,K1649)&gt;0),"Matched", "")</f>
        <v>#REF!</v>
      </c>
      <c r="M1649" s="21" t="str">
        <f t="shared" si="82"/>
        <v/>
      </c>
      <c r="N1649" s="21" t="e">
        <f ca="1">IF(AND(M1649&lt;&gt; "", COUNTIF(SAP!#REF!,M1649)&gt;0),"Matched", "")</f>
        <v>#REF!</v>
      </c>
      <c r="O1649" s="21" t="str">
        <f t="shared" si="83"/>
        <v/>
      </c>
      <c r="P1649" s="21" t="e">
        <f ca="1">IF(AND(O1649&lt;&gt; "", COUNTIF(SAP!#REF!,O1649)&gt;0),"Matched", "")</f>
        <v>#REF!</v>
      </c>
      <c r="R1649" s="21" t="e">
        <f ca="1">IF(AND(Q1649&lt;&gt; "", COUNTIF(SAP!#REF!,Q1649)&gt;0),"Matched", "")</f>
        <v>#REF!</v>
      </c>
      <c r="S1649" s="21" t="str">
        <f ca="1">IF(AND(D1649="AD", I1649="800TAX  "),"Logic5"&amp;"_"&amp;TEXT(C1649,"dd.mm.yyyy") &amp;"_"&amp; 477.34,"")</f>
        <v>Logic5_10.04.2020_477.34</v>
      </c>
      <c r="T1649" s="21" t="e">
        <f ca="1">IF(AND(S1649&lt;&gt; "", COUNTIF(SAP!#REF!,S1649)&gt;0),"Matched", "")</f>
        <v>#REF!</v>
      </c>
    </row>
    <row r="1650" spans="1:20" hidden="1">
      <c r="A1650" s="21">
        <v>11563327</v>
      </c>
      <c r="B1650" s="22">
        <v>43931</v>
      </c>
      <c r="C1650" s="22">
        <v>43931</v>
      </c>
      <c r="D1650" s="21" t="s">
        <v>13</v>
      </c>
      <c r="E1650" s="23">
        <v>0</v>
      </c>
      <c r="F1650" s="23">
        <v>24.77</v>
      </c>
      <c r="G1650" s="23">
        <v>0</v>
      </c>
      <c r="H1650" s="23">
        <v>970075.78</v>
      </c>
      <c r="I1650" s="21" t="s">
        <v>14</v>
      </c>
      <c r="J1650" s="21" t="s">
        <v>15</v>
      </c>
      <c r="K1650" s="21" t="str">
        <f t="shared" si="81"/>
        <v/>
      </c>
      <c r="L1650" s="21" t="e">
        <f ca="1">IF(AND(K1650&lt;&gt; "", COUNTIF(SAP!#REF!,K1650)&gt;0),"Matched", "")</f>
        <v>#REF!</v>
      </c>
      <c r="M1650" s="21" t="str">
        <f t="shared" si="82"/>
        <v/>
      </c>
      <c r="N1650" s="21" t="e">
        <f ca="1">IF(AND(M1650&lt;&gt; "", COUNTIF(SAP!#REF!,M1650)&gt;0),"Matched", "")</f>
        <v>#REF!</v>
      </c>
      <c r="O1650" s="21" t="str">
        <f t="shared" si="83"/>
        <v/>
      </c>
      <c r="P1650" s="21" t="e">
        <f ca="1">IF(AND(O1650&lt;&gt; "", COUNTIF(SAP!#REF!,O1650)&gt;0),"Matched", "")</f>
        <v>#REF!</v>
      </c>
      <c r="R1650" s="21" t="e">
        <f ca="1">IF(AND(Q1650&lt;&gt; "", COUNTIF(SAP!#REF!,Q1650)&gt;0),"Matched", "")</f>
        <v>#REF!</v>
      </c>
      <c r="S1650" s="21" t="str">
        <f ca="1">IF(AND(D1650="AD", I1650="800TAX  "),"Logic5"&amp;"_"&amp;TEXT(C1650,"dd.mm.yyyy") &amp;"_"&amp; 477.34,"")</f>
        <v>Logic5_10.04.2020_477.34</v>
      </c>
      <c r="T1650" s="21" t="e">
        <f ca="1">IF(AND(S1650&lt;&gt; "", COUNTIF(SAP!#REF!,S1650)&gt;0),"Matched", "")</f>
        <v>#REF!</v>
      </c>
    </row>
    <row r="1651" spans="1:20" hidden="1">
      <c r="A1651" s="21">
        <v>11563327</v>
      </c>
      <c r="B1651" s="22">
        <v>43931</v>
      </c>
      <c r="C1651" s="22">
        <v>43931</v>
      </c>
      <c r="D1651" s="21" t="s">
        <v>13</v>
      </c>
      <c r="E1651" s="23">
        <v>0</v>
      </c>
      <c r="F1651" s="23">
        <v>30.47</v>
      </c>
      <c r="G1651" s="23">
        <v>0</v>
      </c>
      <c r="H1651" s="23">
        <v>970045.31</v>
      </c>
      <c r="I1651" s="21" t="s">
        <v>14</v>
      </c>
      <c r="J1651" s="21" t="s">
        <v>15</v>
      </c>
      <c r="K1651" s="21" t="str">
        <f t="shared" si="81"/>
        <v/>
      </c>
      <c r="L1651" s="21" t="e">
        <f ca="1">IF(AND(K1651&lt;&gt; "", COUNTIF(SAP!#REF!,K1651)&gt;0),"Matched", "")</f>
        <v>#REF!</v>
      </c>
      <c r="M1651" s="21" t="str">
        <f t="shared" si="82"/>
        <v/>
      </c>
      <c r="N1651" s="21" t="e">
        <f ca="1">IF(AND(M1651&lt;&gt; "", COUNTIF(SAP!#REF!,M1651)&gt;0),"Matched", "")</f>
        <v>#REF!</v>
      </c>
      <c r="O1651" s="21" t="str">
        <f t="shared" si="83"/>
        <v/>
      </c>
      <c r="P1651" s="21" t="e">
        <f ca="1">IF(AND(O1651&lt;&gt; "", COUNTIF(SAP!#REF!,O1651)&gt;0),"Matched", "")</f>
        <v>#REF!</v>
      </c>
      <c r="R1651" s="21" t="e">
        <f ca="1">IF(AND(Q1651&lt;&gt; "", COUNTIF(SAP!#REF!,Q1651)&gt;0),"Matched", "")</f>
        <v>#REF!</v>
      </c>
      <c r="S1651" s="21" t="str">
        <f ca="1">IF(AND(D1651="AD", I1651="800TAX  "),"Logic5"&amp;"_"&amp;TEXT(C1651,"dd.mm.yyyy") &amp;"_"&amp; 477.34,"")</f>
        <v>Logic5_10.04.2020_477.34</v>
      </c>
      <c r="T1651" s="21" t="e">
        <f ca="1">IF(AND(S1651&lt;&gt; "", COUNTIF(SAP!#REF!,S1651)&gt;0),"Matched", "")</f>
        <v>#REF!</v>
      </c>
    </row>
    <row r="1652" spans="1:20" hidden="1">
      <c r="A1652" s="21">
        <v>11563327</v>
      </c>
      <c r="B1652" s="22">
        <v>43931</v>
      </c>
      <c r="C1652" s="22">
        <v>43931</v>
      </c>
      <c r="D1652" s="21" t="s">
        <v>13</v>
      </c>
      <c r="E1652" s="23">
        <v>0</v>
      </c>
      <c r="F1652" s="23">
        <v>32.159999999999997</v>
      </c>
      <c r="G1652" s="23">
        <v>0</v>
      </c>
      <c r="H1652" s="23">
        <v>970013.15</v>
      </c>
      <c r="I1652" s="21" t="s">
        <v>14</v>
      </c>
      <c r="J1652" s="21" t="s">
        <v>15</v>
      </c>
      <c r="K1652" s="21" t="str">
        <f t="shared" si="81"/>
        <v/>
      </c>
      <c r="L1652" s="21" t="e">
        <f ca="1">IF(AND(K1652&lt;&gt; "", COUNTIF(SAP!#REF!,K1652)&gt;0),"Matched", "")</f>
        <v>#REF!</v>
      </c>
      <c r="M1652" s="21" t="str">
        <f t="shared" si="82"/>
        <v/>
      </c>
      <c r="N1652" s="21" t="e">
        <f ca="1">IF(AND(M1652&lt;&gt; "", COUNTIF(SAP!#REF!,M1652)&gt;0),"Matched", "")</f>
        <v>#REF!</v>
      </c>
      <c r="O1652" s="21" t="str">
        <f t="shared" si="83"/>
        <v/>
      </c>
      <c r="P1652" s="21" t="e">
        <f ca="1">IF(AND(O1652&lt;&gt; "", COUNTIF(SAP!#REF!,O1652)&gt;0),"Matched", "")</f>
        <v>#REF!</v>
      </c>
      <c r="R1652" s="21" t="e">
        <f ca="1">IF(AND(Q1652&lt;&gt; "", COUNTIF(SAP!#REF!,Q1652)&gt;0),"Matched", "")</f>
        <v>#REF!</v>
      </c>
      <c r="S1652" s="21" t="str">
        <f ca="1">IF(AND(D1652="AD", I1652="800TAX  "),"Logic5"&amp;"_"&amp;TEXT(C1652,"dd.mm.yyyy") &amp;"_"&amp; 477.34,"")</f>
        <v>Logic5_10.04.2020_477.34</v>
      </c>
      <c r="T1652" s="21" t="e">
        <f ca="1">IF(AND(S1652&lt;&gt; "", COUNTIF(SAP!#REF!,S1652)&gt;0),"Matched", "")</f>
        <v>#REF!</v>
      </c>
    </row>
    <row r="1653" spans="1:20" hidden="1">
      <c r="A1653" s="21">
        <v>11563327</v>
      </c>
      <c r="B1653" s="22">
        <v>43931</v>
      </c>
      <c r="C1653" s="22">
        <v>43931</v>
      </c>
      <c r="D1653" s="21" t="s">
        <v>13</v>
      </c>
      <c r="E1653" s="23">
        <v>0</v>
      </c>
      <c r="F1653" s="23">
        <v>32.86</v>
      </c>
      <c r="G1653" s="23">
        <v>0</v>
      </c>
      <c r="H1653" s="23">
        <v>969980.29</v>
      </c>
      <c r="I1653" s="21" t="s">
        <v>14</v>
      </c>
      <c r="J1653" s="21" t="s">
        <v>15</v>
      </c>
      <c r="K1653" s="21" t="str">
        <f t="shared" si="81"/>
        <v/>
      </c>
      <c r="L1653" s="21" t="e">
        <f ca="1">IF(AND(K1653&lt;&gt; "", COUNTIF(SAP!#REF!,K1653)&gt;0),"Matched", "")</f>
        <v>#REF!</v>
      </c>
      <c r="M1653" s="21" t="str">
        <f t="shared" si="82"/>
        <v/>
      </c>
      <c r="N1653" s="21" t="e">
        <f ca="1">IF(AND(M1653&lt;&gt; "", COUNTIF(SAP!#REF!,M1653)&gt;0),"Matched", "")</f>
        <v>#REF!</v>
      </c>
      <c r="O1653" s="21" t="str">
        <f t="shared" si="83"/>
        <v/>
      </c>
      <c r="P1653" s="21" t="e">
        <f ca="1">IF(AND(O1653&lt;&gt; "", COUNTIF(SAP!#REF!,O1653)&gt;0),"Matched", "")</f>
        <v>#REF!</v>
      </c>
      <c r="R1653" s="21" t="e">
        <f ca="1">IF(AND(Q1653&lt;&gt; "", COUNTIF(SAP!#REF!,Q1653)&gt;0),"Matched", "")</f>
        <v>#REF!</v>
      </c>
      <c r="S1653" s="21" t="str">
        <f ca="1">IF(AND(D1653="AD", I1653="800TAX  "),"Logic5"&amp;"_"&amp;TEXT(C1653,"dd.mm.yyyy") &amp;"_"&amp; 477.34,"")</f>
        <v>Logic5_10.04.2020_477.34</v>
      </c>
      <c r="T1653" s="21" t="e">
        <f ca="1">IF(AND(S1653&lt;&gt; "", COUNTIF(SAP!#REF!,S1653)&gt;0),"Matched", "")</f>
        <v>#REF!</v>
      </c>
    </row>
    <row r="1654" spans="1:20" hidden="1">
      <c r="A1654" s="21">
        <v>11563327</v>
      </c>
      <c r="B1654" s="22">
        <v>43931</v>
      </c>
      <c r="C1654" s="22">
        <v>43931</v>
      </c>
      <c r="D1654" s="21" t="s">
        <v>13</v>
      </c>
      <c r="E1654" s="23">
        <v>0</v>
      </c>
      <c r="F1654" s="23">
        <v>33.11</v>
      </c>
      <c r="G1654" s="23">
        <v>0</v>
      </c>
      <c r="H1654" s="23">
        <v>969947.18</v>
      </c>
      <c r="I1654" s="21" t="s">
        <v>14</v>
      </c>
      <c r="J1654" s="21" t="s">
        <v>15</v>
      </c>
      <c r="K1654" s="21" t="str">
        <f t="shared" si="81"/>
        <v/>
      </c>
      <c r="L1654" s="21" t="e">
        <f ca="1">IF(AND(K1654&lt;&gt; "", COUNTIF(SAP!#REF!,K1654)&gt;0),"Matched", "")</f>
        <v>#REF!</v>
      </c>
      <c r="M1654" s="21" t="str">
        <f t="shared" si="82"/>
        <v/>
      </c>
      <c r="N1654" s="21" t="e">
        <f ca="1">IF(AND(M1654&lt;&gt; "", COUNTIF(SAP!#REF!,M1654)&gt;0),"Matched", "")</f>
        <v>#REF!</v>
      </c>
      <c r="O1654" s="21" t="str">
        <f t="shared" si="83"/>
        <v/>
      </c>
      <c r="P1654" s="21" t="e">
        <f ca="1">IF(AND(O1654&lt;&gt; "", COUNTIF(SAP!#REF!,O1654)&gt;0),"Matched", "")</f>
        <v>#REF!</v>
      </c>
      <c r="R1654" s="21" t="e">
        <f ca="1">IF(AND(Q1654&lt;&gt; "", COUNTIF(SAP!#REF!,Q1654)&gt;0),"Matched", "")</f>
        <v>#REF!</v>
      </c>
      <c r="S1654" s="21" t="str">
        <f ca="1">IF(AND(D1654="AD", I1654="800TAX  "),"Logic5"&amp;"_"&amp;TEXT(C1654,"dd.mm.yyyy") &amp;"_"&amp; 477.34,"")</f>
        <v>Logic5_10.04.2020_477.34</v>
      </c>
      <c r="T1654" s="21" t="e">
        <f ca="1">IF(AND(S1654&lt;&gt; "", COUNTIF(SAP!#REF!,S1654)&gt;0),"Matched", "")</f>
        <v>#REF!</v>
      </c>
    </row>
    <row r="1655" spans="1:20" hidden="1">
      <c r="A1655" s="21">
        <v>11563327</v>
      </c>
      <c r="B1655" s="22">
        <v>43931</v>
      </c>
      <c r="C1655" s="22">
        <v>43931</v>
      </c>
      <c r="D1655" s="21" t="s">
        <v>13</v>
      </c>
      <c r="E1655" s="23">
        <v>0</v>
      </c>
      <c r="F1655" s="23">
        <v>42.73</v>
      </c>
      <c r="G1655" s="23">
        <v>0</v>
      </c>
      <c r="H1655" s="23">
        <v>969904.45</v>
      </c>
      <c r="I1655" s="21" t="s">
        <v>14</v>
      </c>
      <c r="J1655" s="21" t="s">
        <v>15</v>
      </c>
      <c r="K1655" s="21" t="str">
        <f t="shared" si="81"/>
        <v/>
      </c>
      <c r="L1655" s="21" t="e">
        <f ca="1">IF(AND(K1655&lt;&gt; "", COUNTIF(SAP!#REF!,K1655)&gt;0),"Matched", "")</f>
        <v>#REF!</v>
      </c>
      <c r="M1655" s="21" t="str">
        <f t="shared" si="82"/>
        <v/>
      </c>
      <c r="N1655" s="21" t="e">
        <f ca="1">IF(AND(M1655&lt;&gt; "", COUNTIF(SAP!#REF!,M1655)&gt;0),"Matched", "")</f>
        <v>#REF!</v>
      </c>
      <c r="O1655" s="21" t="str">
        <f t="shared" si="83"/>
        <v/>
      </c>
      <c r="P1655" s="21" t="e">
        <f ca="1">IF(AND(O1655&lt;&gt; "", COUNTIF(SAP!#REF!,O1655)&gt;0),"Matched", "")</f>
        <v>#REF!</v>
      </c>
      <c r="R1655" s="21" t="e">
        <f ca="1">IF(AND(Q1655&lt;&gt; "", COUNTIF(SAP!#REF!,Q1655)&gt;0),"Matched", "")</f>
        <v>#REF!</v>
      </c>
      <c r="S1655" s="21" t="str">
        <f ca="1">IF(AND(D1655="AD", I1655="800TAX  "),"Logic5"&amp;"_"&amp;TEXT(C1655,"dd.mm.yyyy") &amp;"_"&amp; 477.34,"")</f>
        <v>Logic5_10.04.2020_477.34</v>
      </c>
      <c r="T1655" s="21" t="e">
        <f ca="1">IF(AND(S1655&lt;&gt; "", COUNTIF(SAP!#REF!,S1655)&gt;0),"Matched", "")</f>
        <v>#REF!</v>
      </c>
    </row>
    <row r="1656" spans="1:20" hidden="1">
      <c r="A1656" s="21">
        <v>11563327</v>
      </c>
      <c r="B1656" s="22">
        <v>43931</v>
      </c>
      <c r="C1656" s="22">
        <v>43931</v>
      </c>
      <c r="D1656" s="21" t="s">
        <v>13</v>
      </c>
      <c r="E1656" s="23">
        <v>0</v>
      </c>
      <c r="F1656" s="23">
        <v>55.96</v>
      </c>
      <c r="G1656" s="23">
        <v>0</v>
      </c>
      <c r="H1656" s="23">
        <v>969848.49</v>
      </c>
      <c r="I1656" s="21" t="s">
        <v>14</v>
      </c>
      <c r="J1656" s="21" t="s">
        <v>15</v>
      </c>
      <c r="K1656" s="21" t="str">
        <f t="shared" si="81"/>
        <v/>
      </c>
      <c r="L1656" s="21" t="e">
        <f ca="1">IF(AND(K1656&lt;&gt; "", COUNTIF(SAP!#REF!,K1656)&gt;0),"Matched", "")</f>
        <v>#REF!</v>
      </c>
      <c r="M1656" s="21" t="str">
        <f t="shared" si="82"/>
        <v/>
      </c>
      <c r="N1656" s="21" t="e">
        <f ca="1">IF(AND(M1656&lt;&gt; "", COUNTIF(SAP!#REF!,M1656)&gt;0),"Matched", "")</f>
        <v>#REF!</v>
      </c>
      <c r="O1656" s="21" t="str">
        <f t="shared" si="83"/>
        <v/>
      </c>
      <c r="P1656" s="21" t="e">
        <f ca="1">IF(AND(O1656&lt;&gt; "", COUNTIF(SAP!#REF!,O1656)&gt;0),"Matched", "")</f>
        <v>#REF!</v>
      </c>
      <c r="R1656" s="21" t="e">
        <f ca="1">IF(AND(Q1656&lt;&gt; "", COUNTIF(SAP!#REF!,Q1656)&gt;0),"Matched", "")</f>
        <v>#REF!</v>
      </c>
      <c r="S1656" s="21" t="str">
        <f ca="1">IF(AND(D1656="AD", I1656="800TAX  "),"Logic5"&amp;"_"&amp;TEXT(C1656,"dd.mm.yyyy") &amp;"_"&amp; 477.34,"")</f>
        <v>Logic5_10.04.2020_477.34</v>
      </c>
      <c r="T1656" s="21" t="e">
        <f ca="1">IF(AND(S1656&lt;&gt; "", COUNTIF(SAP!#REF!,S1656)&gt;0),"Matched", "")</f>
        <v>#REF!</v>
      </c>
    </row>
    <row r="1657" spans="1:20" hidden="1">
      <c r="A1657" s="21">
        <v>11563327</v>
      </c>
      <c r="B1657" s="22">
        <v>43931</v>
      </c>
      <c r="C1657" s="22">
        <v>43931</v>
      </c>
      <c r="D1657" s="21" t="s">
        <v>16</v>
      </c>
      <c r="E1657" s="23">
        <v>0</v>
      </c>
      <c r="F1657" s="23">
        <v>969848.49</v>
      </c>
      <c r="G1657" s="23">
        <v>0</v>
      </c>
      <c r="H1657" s="23">
        <v>0</v>
      </c>
      <c r="I1657" s="21" t="s">
        <v>17</v>
      </c>
      <c r="J1657" s="21" t="s">
        <v>18</v>
      </c>
      <c r="K1657" s="21" t="str">
        <f t="shared" si="81"/>
        <v>Logic1_04_969848.49</v>
      </c>
      <c r="L1657" s="21" t="e">
        <f ca="1">IF(AND(K1657&lt;&gt; "", COUNTIF(SAP!#REF!,K1657)&gt;0),"Matched", "")</f>
        <v>#REF!</v>
      </c>
    </row>
    <row r="1658" spans="1:20" hidden="1">
      <c r="A1658" s="21">
        <v>11563327</v>
      </c>
      <c r="B1658" s="22">
        <v>43932</v>
      </c>
      <c r="C1658" s="22">
        <v>43932</v>
      </c>
      <c r="D1658" s="21" t="s">
        <v>10</v>
      </c>
      <c r="E1658" s="23">
        <v>0</v>
      </c>
      <c r="F1658" s="23">
        <v>0</v>
      </c>
      <c r="G1658" s="23">
        <v>50</v>
      </c>
      <c r="H1658" s="23">
        <v>50</v>
      </c>
      <c r="I1658" s="21" t="s">
        <v>11</v>
      </c>
      <c r="J1658" s="21" t="s">
        <v>12</v>
      </c>
      <c r="K1658" s="21" t="str">
        <f t="shared" si="81"/>
        <v/>
      </c>
      <c r="L1658" s="21" t="e">
        <f ca="1">IF(AND(K1658&lt;&gt; "", COUNTIF(SAP!#REF!,K1658)&gt;0),"Matched", "")</f>
        <v>#REF!</v>
      </c>
      <c r="M1658" s="21" t="str">
        <f t="shared" ref="M1658:M1721" si="84">IF(D1658="TR","Logic2"&amp;"_"&amp;TEXT(C1658,"dd.mm.yyyy") &amp;"_"&amp; F1658,"")</f>
        <v/>
      </c>
      <c r="N1658" s="21" t="e">
        <f ca="1">IF(AND(M1658&lt;&gt; "", COUNTIF(SAP!#REF!,M1658)&gt;0),"Matched", "")</f>
        <v>#REF!</v>
      </c>
      <c r="O1658" s="21" t="str">
        <f t="shared" ref="O1658:O1721" si="85">IF(D1658="AF","Logic3"&amp;"_"&amp;G1658,"")</f>
        <v/>
      </c>
      <c r="P1658" s="21" t="e">
        <f ca="1">IF(AND(O1658&lt;&gt; "", COUNTIF(SAP!#REF!,O1658)&gt;0),"Matched", "")</f>
        <v>#REF!</v>
      </c>
      <c r="Q1658" s="21" t="str">
        <f ca="1">IF(OR(D1658="AC",D1658="TR"),"Logic4"&amp;"_"&amp;TEXT(C1658,"dd.mm.yyyy") &amp;"_"&amp; 756094.29,"")</f>
        <v>Logic4_11.04.2020_756094.29</v>
      </c>
      <c r="R1658" s="21" t="e">
        <f ca="1">IF(AND(Q1658&lt;&gt; "", COUNTIF(SAP!#REF!,Q1658)&gt;0),"Matched", "")</f>
        <v>#REF!</v>
      </c>
    </row>
    <row r="1659" spans="1:20" hidden="1">
      <c r="A1659" s="21">
        <v>11563327</v>
      </c>
      <c r="B1659" s="22">
        <v>43932</v>
      </c>
      <c r="C1659" s="22">
        <v>43932</v>
      </c>
      <c r="D1659" s="21" t="s">
        <v>10</v>
      </c>
      <c r="E1659" s="23">
        <v>0</v>
      </c>
      <c r="F1659" s="23">
        <v>0</v>
      </c>
      <c r="G1659" s="23">
        <v>50.41</v>
      </c>
      <c r="H1659" s="23">
        <v>100.41</v>
      </c>
      <c r="I1659" s="21" t="s">
        <v>11</v>
      </c>
      <c r="J1659" s="21" t="s">
        <v>12</v>
      </c>
      <c r="K1659" s="21" t="str">
        <f t="shared" si="81"/>
        <v/>
      </c>
      <c r="L1659" s="21" t="e">
        <f ca="1">IF(AND(K1659&lt;&gt; "", COUNTIF(SAP!#REF!,K1659)&gt;0),"Matched", "")</f>
        <v>#REF!</v>
      </c>
      <c r="M1659" s="21" t="str">
        <f t="shared" si="84"/>
        <v/>
      </c>
      <c r="N1659" s="21" t="e">
        <f ca="1">IF(AND(M1659&lt;&gt; "", COUNTIF(SAP!#REF!,M1659)&gt;0),"Matched", "")</f>
        <v>#REF!</v>
      </c>
      <c r="O1659" s="21" t="str">
        <f t="shared" si="85"/>
        <v/>
      </c>
      <c r="P1659" s="21" t="e">
        <f ca="1">IF(AND(O1659&lt;&gt; "", COUNTIF(SAP!#REF!,O1659)&gt;0),"Matched", "")</f>
        <v>#REF!</v>
      </c>
      <c r="Q1659" s="21" t="str">
        <f ca="1">IF(OR(D1659="AC",D1659="TR"),"Logic4"&amp;"_"&amp;TEXT(C1659,"dd.mm.yyyy") &amp;"_"&amp; 756094.29,"")</f>
        <v>Logic4_11.04.2020_756094.29</v>
      </c>
      <c r="R1659" s="21" t="e">
        <f ca="1">IF(AND(Q1659&lt;&gt; "", COUNTIF(SAP!#REF!,Q1659)&gt;0),"Matched", "")</f>
        <v>#REF!</v>
      </c>
    </row>
    <row r="1660" spans="1:20" hidden="1">
      <c r="A1660" s="21">
        <v>11563327</v>
      </c>
      <c r="B1660" s="22">
        <v>43932</v>
      </c>
      <c r="C1660" s="22">
        <v>43932</v>
      </c>
      <c r="D1660" s="21" t="s">
        <v>10</v>
      </c>
      <c r="E1660" s="23">
        <v>0</v>
      </c>
      <c r="F1660" s="23">
        <v>0</v>
      </c>
      <c r="G1660" s="23">
        <v>200</v>
      </c>
      <c r="H1660" s="23">
        <v>300.41000000000003</v>
      </c>
      <c r="I1660" s="21" t="s">
        <v>11</v>
      </c>
      <c r="J1660" s="21" t="s">
        <v>12</v>
      </c>
      <c r="K1660" s="21" t="str">
        <f t="shared" si="81"/>
        <v/>
      </c>
      <c r="L1660" s="21" t="e">
        <f ca="1">IF(AND(K1660&lt;&gt; "", COUNTIF(SAP!#REF!,K1660)&gt;0),"Matched", "")</f>
        <v>#REF!</v>
      </c>
      <c r="M1660" s="21" t="str">
        <f t="shared" si="84"/>
        <v/>
      </c>
      <c r="N1660" s="21" t="e">
        <f ca="1">IF(AND(M1660&lt;&gt; "", COUNTIF(SAP!#REF!,M1660)&gt;0),"Matched", "")</f>
        <v>#REF!</v>
      </c>
      <c r="O1660" s="21" t="str">
        <f t="shared" si="85"/>
        <v/>
      </c>
      <c r="P1660" s="21" t="e">
        <f ca="1">IF(AND(O1660&lt;&gt; "", COUNTIF(SAP!#REF!,O1660)&gt;0),"Matched", "")</f>
        <v>#REF!</v>
      </c>
      <c r="Q1660" s="21" t="str">
        <f ca="1">IF(OR(D1660="AC",D1660="TR"),"Logic4"&amp;"_"&amp;TEXT(C1660,"dd.mm.yyyy") &amp;"_"&amp; 756094.29,"")</f>
        <v>Logic4_11.04.2020_756094.29</v>
      </c>
      <c r="R1660" s="21" t="e">
        <f ca="1">IF(AND(Q1660&lt;&gt; "", COUNTIF(SAP!#REF!,Q1660)&gt;0),"Matched", "")</f>
        <v>#REF!</v>
      </c>
    </row>
    <row r="1661" spans="1:20" hidden="1">
      <c r="A1661" s="21">
        <v>11563327</v>
      </c>
      <c r="B1661" s="22">
        <v>43932</v>
      </c>
      <c r="C1661" s="22">
        <v>43932</v>
      </c>
      <c r="D1661" s="21" t="s">
        <v>10</v>
      </c>
      <c r="E1661" s="23">
        <v>0</v>
      </c>
      <c r="F1661" s="23">
        <v>0</v>
      </c>
      <c r="G1661" s="23">
        <v>250</v>
      </c>
      <c r="H1661" s="23">
        <v>550.41</v>
      </c>
      <c r="I1661" s="21" t="s">
        <v>11</v>
      </c>
      <c r="J1661" s="21" t="s">
        <v>12</v>
      </c>
      <c r="K1661" s="21" t="str">
        <f t="shared" si="81"/>
        <v/>
      </c>
      <c r="L1661" s="21" t="e">
        <f ca="1">IF(AND(K1661&lt;&gt; "", COUNTIF(SAP!#REF!,K1661)&gt;0),"Matched", "")</f>
        <v>#REF!</v>
      </c>
      <c r="M1661" s="21" t="str">
        <f t="shared" si="84"/>
        <v/>
      </c>
      <c r="N1661" s="21" t="e">
        <f ca="1">IF(AND(M1661&lt;&gt; "", COUNTIF(SAP!#REF!,M1661)&gt;0),"Matched", "")</f>
        <v>#REF!</v>
      </c>
      <c r="O1661" s="21" t="str">
        <f t="shared" si="85"/>
        <v/>
      </c>
      <c r="P1661" s="21" t="e">
        <f ca="1">IF(AND(O1661&lt;&gt; "", COUNTIF(SAP!#REF!,O1661)&gt;0),"Matched", "")</f>
        <v>#REF!</v>
      </c>
      <c r="Q1661" s="21" t="str">
        <f ca="1">IF(OR(D1661="AC",D1661="TR"),"Logic4"&amp;"_"&amp;TEXT(C1661,"dd.mm.yyyy") &amp;"_"&amp; 756094.29,"")</f>
        <v>Logic4_11.04.2020_756094.29</v>
      </c>
      <c r="R1661" s="21" t="e">
        <f ca="1">IF(AND(Q1661&lt;&gt; "", COUNTIF(SAP!#REF!,Q1661)&gt;0),"Matched", "")</f>
        <v>#REF!</v>
      </c>
    </row>
    <row r="1662" spans="1:20" hidden="1">
      <c r="A1662" s="21">
        <v>11563327</v>
      </c>
      <c r="B1662" s="22">
        <v>43932</v>
      </c>
      <c r="C1662" s="22">
        <v>43932</v>
      </c>
      <c r="D1662" s="21" t="s">
        <v>10</v>
      </c>
      <c r="E1662" s="23">
        <v>0</v>
      </c>
      <c r="F1662" s="23">
        <v>0</v>
      </c>
      <c r="G1662" s="23">
        <v>290</v>
      </c>
      <c r="H1662" s="23">
        <v>840.41</v>
      </c>
      <c r="I1662" s="21" t="s">
        <v>11</v>
      </c>
      <c r="J1662" s="21" t="s">
        <v>12</v>
      </c>
      <c r="K1662" s="21" t="str">
        <f t="shared" si="81"/>
        <v/>
      </c>
      <c r="L1662" s="21" t="e">
        <f ca="1">IF(AND(K1662&lt;&gt; "", COUNTIF(SAP!#REF!,K1662)&gt;0),"Matched", "")</f>
        <v>#REF!</v>
      </c>
      <c r="M1662" s="21" t="str">
        <f t="shared" si="84"/>
        <v/>
      </c>
      <c r="N1662" s="21" t="e">
        <f ca="1">IF(AND(M1662&lt;&gt; "", COUNTIF(SAP!#REF!,M1662)&gt;0),"Matched", "")</f>
        <v>#REF!</v>
      </c>
      <c r="O1662" s="21" t="str">
        <f t="shared" si="85"/>
        <v/>
      </c>
      <c r="P1662" s="21" t="e">
        <f ca="1">IF(AND(O1662&lt;&gt; "", COUNTIF(SAP!#REF!,O1662)&gt;0),"Matched", "")</f>
        <v>#REF!</v>
      </c>
      <c r="Q1662" s="21" t="str">
        <f ca="1">IF(OR(D1662="AC",D1662="TR"),"Logic4"&amp;"_"&amp;TEXT(C1662,"dd.mm.yyyy") &amp;"_"&amp; 756094.29,"")</f>
        <v>Logic4_11.04.2020_756094.29</v>
      </c>
      <c r="R1662" s="21" t="e">
        <f ca="1">IF(AND(Q1662&lt;&gt; "", COUNTIF(SAP!#REF!,Q1662)&gt;0),"Matched", "")</f>
        <v>#REF!</v>
      </c>
    </row>
    <row r="1663" spans="1:20" hidden="1">
      <c r="A1663" s="21">
        <v>11563327</v>
      </c>
      <c r="B1663" s="22">
        <v>43932</v>
      </c>
      <c r="C1663" s="22">
        <v>43932</v>
      </c>
      <c r="D1663" s="21" t="s">
        <v>10</v>
      </c>
      <c r="E1663" s="23">
        <v>0</v>
      </c>
      <c r="F1663" s="23">
        <v>0</v>
      </c>
      <c r="G1663" s="23">
        <v>330</v>
      </c>
      <c r="H1663" s="23">
        <v>1170.4100000000001</v>
      </c>
      <c r="I1663" s="21" t="s">
        <v>11</v>
      </c>
      <c r="J1663" s="21" t="s">
        <v>12</v>
      </c>
      <c r="K1663" s="21" t="str">
        <f t="shared" si="81"/>
        <v/>
      </c>
      <c r="L1663" s="21" t="e">
        <f ca="1">IF(AND(K1663&lt;&gt; "", COUNTIF(SAP!#REF!,K1663)&gt;0),"Matched", "")</f>
        <v>#REF!</v>
      </c>
      <c r="M1663" s="21" t="str">
        <f t="shared" si="84"/>
        <v/>
      </c>
      <c r="N1663" s="21" t="e">
        <f ca="1">IF(AND(M1663&lt;&gt; "", COUNTIF(SAP!#REF!,M1663)&gt;0),"Matched", "")</f>
        <v>#REF!</v>
      </c>
      <c r="O1663" s="21" t="str">
        <f t="shared" si="85"/>
        <v/>
      </c>
      <c r="P1663" s="21" t="e">
        <f ca="1">IF(AND(O1663&lt;&gt; "", COUNTIF(SAP!#REF!,O1663)&gt;0),"Matched", "")</f>
        <v>#REF!</v>
      </c>
      <c r="Q1663" s="21" t="str">
        <f ca="1">IF(OR(D1663="AC",D1663="TR"),"Logic4"&amp;"_"&amp;TEXT(C1663,"dd.mm.yyyy") &amp;"_"&amp; 756094.29,"")</f>
        <v>Logic4_11.04.2020_756094.29</v>
      </c>
      <c r="R1663" s="21" t="e">
        <f ca="1">IF(AND(Q1663&lt;&gt; "", COUNTIF(SAP!#REF!,Q1663)&gt;0),"Matched", "")</f>
        <v>#REF!</v>
      </c>
    </row>
    <row r="1664" spans="1:20" hidden="1">
      <c r="A1664" s="21">
        <v>11563327</v>
      </c>
      <c r="B1664" s="22">
        <v>43932</v>
      </c>
      <c r="C1664" s="22">
        <v>43932</v>
      </c>
      <c r="D1664" s="21" t="s">
        <v>10</v>
      </c>
      <c r="E1664" s="23">
        <v>0</v>
      </c>
      <c r="F1664" s="23">
        <v>0</v>
      </c>
      <c r="G1664" s="23">
        <v>400</v>
      </c>
      <c r="H1664" s="23">
        <v>1570.41</v>
      </c>
      <c r="I1664" s="21" t="s">
        <v>11</v>
      </c>
      <c r="J1664" s="21" t="s">
        <v>12</v>
      </c>
      <c r="K1664" s="21" t="str">
        <f t="shared" si="81"/>
        <v/>
      </c>
      <c r="L1664" s="21" t="e">
        <f ca="1">IF(AND(K1664&lt;&gt; "", COUNTIF(SAP!#REF!,K1664)&gt;0),"Matched", "")</f>
        <v>#REF!</v>
      </c>
      <c r="M1664" s="21" t="str">
        <f t="shared" si="84"/>
        <v/>
      </c>
      <c r="N1664" s="21" t="e">
        <f ca="1">IF(AND(M1664&lt;&gt; "", COUNTIF(SAP!#REF!,M1664)&gt;0),"Matched", "")</f>
        <v>#REF!</v>
      </c>
      <c r="O1664" s="21" t="str">
        <f t="shared" si="85"/>
        <v/>
      </c>
      <c r="P1664" s="21" t="e">
        <f ca="1">IF(AND(O1664&lt;&gt; "", COUNTIF(SAP!#REF!,O1664)&gt;0),"Matched", "")</f>
        <v>#REF!</v>
      </c>
      <c r="Q1664" s="21" t="str">
        <f ca="1">IF(OR(D1664="AC",D1664="TR"),"Logic4"&amp;"_"&amp;TEXT(C1664,"dd.mm.yyyy") &amp;"_"&amp; 756094.29,"")</f>
        <v>Logic4_11.04.2020_756094.29</v>
      </c>
      <c r="R1664" s="21" t="e">
        <f ca="1">IF(AND(Q1664&lt;&gt; "", COUNTIF(SAP!#REF!,Q1664)&gt;0),"Matched", "")</f>
        <v>#REF!</v>
      </c>
    </row>
    <row r="1665" spans="1:18" hidden="1">
      <c r="A1665" s="21">
        <v>11563327</v>
      </c>
      <c r="B1665" s="22">
        <v>43932</v>
      </c>
      <c r="C1665" s="22">
        <v>43932</v>
      </c>
      <c r="D1665" s="21" t="s">
        <v>10</v>
      </c>
      <c r="E1665" s="23">
        <v>0</v>
      </c>
      <c r="F1665" s="23">
        <v>0</v>
      </c>
      <c r="G1665" s="23">
        <v>500</v>
      </c>
      <c r="H1665" s="23">
        <v>2070.41</v>
      </c>
      <c r="I1665" s="21" t="s">
        <v>11</v>
      </c>
      <c r="J1665" s="21" t="s">
        <v>12</v>
      </c>
      <c r="K1665" s="21" t="str">
        <f t="shared" si="81"/>
        <v/>
      </c>
      <c r="L1665" s="21" t="e">
        <f ca="1">IF(AND(K1665&lt;&gt; "", COUNTIF(SAP!#REF!,K1665)&gt;0),"Matched", "")</f>
        <v>#REF!</v>
      </c>
      <c r="M1665" s="21" t="str">
        <f t="shared" si="84"/>
        <v/>
      </c>
      <c r="N1665" s="21" t="e">
        <f ca="1">IF(AND(M1665&lt;&gt; "", COUNTIF(SAP!#REF!,M1665)&gt;0),"Matched", "")</f>
        <v>#REF!</v>
      </c>
      <c r="O1665" s="21" t="str">
        <f t="shared" si="85"/>
        <v/>
      </c>
      <c r="P1665" s="21" t="e">
        <f ca="1">IF(AND(O1665&lt;&gt; "", COUNTIF(SAP!#REF!,O1665)&gt;0),"Matched", "")</f>
        <v>#REF!</v>
      </c>
      <c r="Q1665" s="21" t="str">
        <f ca="1">IF(OR(D1665="AC",D1665="TR"),"Logic4"&amp;"_"&amp;TEXT(C1665,"dd.mm.yyyy") &amp;"_"&amp; 756094.29,"")</f>
        <v>Logic4_11.04.2020_756094.29</v>
      </c>
      <c r="R1665" s="21" t="e">
        <f ca="1">IF(AND(Q1665&lt;&gt; "", COUNTIF(SAP!#REF!,Q1665)&gt;0),"Matched", "")</f>
        <v>#REF!</v>
      </c>
    </row>
    <row r="1666" spans="1:18" hidden="1">
      <c r="A1666" s="21">
        <v>11563327</v>
      </c>
      <c r="B1666" s="22">
        <v>43932</v>
      </c>
      <c r="C1666" s="22">
        <v>43932</v>
      </c>
      <c r="D1666" s="21" t="s">
        <v>10</v>
      </c>
      <c r="E1666" s="23">
        <v>0</v>
      </c>
      <c r="F1666" s="23">
        <v>0</v>
      </c>
      <c r="G1666" s="23">
        <v>500</v>
      </c>
      <c r="H1666" s="23">
        <v>2570.41</v>
      </c>
      <c r="I1666" s="21" t="s">
        <v>11</v>
      </c>
      <c r="J1666" s="21" t="s">
        <v>12</v>
      </c>
      <c r="K1666" s="21" t="str">
        <f t="shared" si="81"/>
        <v/>
      </c>
      <c r="L1666" s="21" t="e">
        <f ca="1">IF(AND(K1666&lt;&gt; "", COUNTIF(SAP!#REF!,K1666)&gt;0),"Matched", "")</f>
        <v>#REF!</v>
      </c>
      <c r="M1666" s="21" t="str">
        <f t="shared" si="84"/>
        <v/>
      </c>
      <c r="N1666" s="21" t="e">
        <f ca="1">IF(AND(M1666&lt;&gt; "", COUNTIF(SAP!#REF!,M1666)&gt;0),"Matched", "")</f>
        <v>#REF!</v>
      </c>
      <c r="O1666" s="21" t="str">
        <f t="shared" si="85"/>
        <v/>
      </c>
      <c r="P1666" s="21" t="e">
        <f ca="1">IF(AND(O1666&lt;&gt; "", COUNTIF(SAP!#REF!,O1666)&gt;0),"Matched", "")</f>
        <v>#REF!</v>
      </c>
      <c r="Q1666" s="21" t="str">
        <f ca="1">IF(OR(D1666="AC",D1666="TR"),"Logic4"&amp;"_"&amp;TEXT(C1666,"dd.mm.yyyy") &amp;"_"&amp; 756094.29,"")</f>
        <v>Logic4_11.04.2020_756094.29</v>
      </c>
      <c r="R1666" s="21" t="e">
        <f ca="1">IF(AND(Q1666&lt;&gt; "", COUNTIF(SAP!#REF!,Q1666)&gt;0),"Matched", "")</f>
        <v>#REF!</v>
      </c>
    </row>
    <row r="1667" spans="1:18" hidden="1">
      <c r="A1667" s="21">
        <v>11563327</v>
      </c>
      <c r="B1667" s="22">
        <v>43932</v>
      </c>
      <c r="C1667" s="22">
        <v>43932</v>
      </c>
      <c r="D1667" s="21" t="s">
        <v>10</v>
      </c>
      <c r="E1667" s="23">
        <v>0</v>
      </c>
      <c r="F1667" s="23">
        <v>0</v>
      </c>
      <c r="G1667" s="23">
        <v>500</v>
      </c>
      <c r="H1667" s="23">
        <v>3070.41</v>
      </c>
      <c r="I1667" s="21" t="s">
        <v>11</v>
      </c>
      <c r="J1667" s="21" t="s">
        <v>12</v>
      </c>
      <c r="K1667" s="21" t="str">
        <f t="shared" ref="K1667:K1730" si="86">IF(D1667="TF","Logic1"&amp;"_"&amp;TEXT(C1667, "mm") &amp;"_"&amp; F1667,"")</f>
        <v/>
      </c>
      <c r="L1667" s="21" t="e">
        <f ca="1">IF(AND(K1667&lt;&gt; "", COUNTIF(SAP!#REF!,K1667)&gt;0),"Matched", "")</f>
        <v>#REF!</v>
      </c>
      <c r="M1667" s="21" t="str">
        <f t="shared" si="84"/>
        <v/>
      </c>
      <c r="N1667" s="21" t="e">
        <f ca="1">IF(AND(M1667&lt;&gt; "", COUNTIF(SAP!#REF!,M1667)&gt;0),"Matched", "")</f>
        <v>#REF!</v>
      </c>
      <c r="O1667" s="21" t="str">
        <f t="shared" si="85"/>
        <v/>
      </c>
      <c r="P1667" s="21" t="e">
        <f ca="1">IF(AND(O1667&lt;&gt; "", COUNTIF(SAP!#REF!,O1667)&gt;0),"Matched", "")</f>
        <v>#REF!</v>
      </c>
      <c r="Q1667" s="21" t="str">
        <f ca="1">IF(OR(D1667="AC",D1667="TR"),"Logic4"&amp;"_"&amp;TEXT(C1667,"dd.mm.yyyy") &amp;"_"&amp; 756094.29,"")</f>
        <v>Logic4_11.04.2020_756094.29</v>
      </c>
      <c r="R1667" s="21" t="e">
        <f ca="1">IF(AND(Q1667&lt;&gt; "", COUNTIF(SAP!#REF!,Q1667)&gt;0),"Matched", "")</f>
        <v>#REF!</v>
      </c>
    </row>
    <row r="1668" spans="1:18" hidden="1">
      <c r="A1668" s="21">
        <v>11563327</v>
      </c>
      <c r="B1668" s="22">
        <v>43932</v>
      </c>
      <c r="C1668" s="22">
        <v>43932</v>
      </c>
      <c r="D1668" s="21" t="s">
        <v>10</v>
      </c>
      <c r="E1668" s="23">
        <v>0</v>
      </c>
      <c r="F1668" s="23">
        <v>0</v>
      </c>
      <c r="G1668" s="23">
        <v>700</v>
      </c>
      <c r="H1668" s="23">
        <v>3770.41</v>
      </c>
      <c r="I1668" s="21" t="s">
        <v>11</v>
      </c>
      <c r="J1668" s="21" t="s">
        <v>12</v>
      </c>
      <c r="K1668" s="21" t="str">
        <f t="shared" si="86"/>
        <v/>
      </c>
      <c r="L1668" s="21" t="e">
        <f ca="1">IF(AND(K1668&lt;&gt; "", COUNTIF(SAP!#REF!,K1668)&gt;0),"Matched", "")</f>
        <v>#REF!</v>
      </c>
      <c r="M1668" s="21" t="str">
        <f t="shared" si="84"/>
        <v/>
      </c>
      <c r="N1668" s="21" t="e">
        <f ca="1">IF(AND(M1668&lt;&gt; "", COUNTIF(SAP!#REF!,M1668)&gt;0),"Matched", "")</f>
        <v>#REF!</v>
      </c>
      <c r="O1668" s="21" t="str">
        <f t="shared" si="85"/>
        <v/>
      </c>
      <c r="P1668" s="21" t="e">
        <f ca="1">IF(AND(O1668&lt;&gt; "", COUNTIF(SAP!#REF!,O1668)&gt;0),"Matched", "")</f>
        <v>#REF!</v>
      </c>
      <c r="Q1668" s="21" t="str">
        <f ca="1">IF(OR(D1668="AC",D1668="TR"),"Logic4"&amp;"_"&amp;TEXT(C1668,"dd.mm.yyyy") &amp;"_"&amp; 756094.29,"")</f>
        <v>Logic4_11.04.2020_756094.29</v>
      </c>
      <c r="R1668" s="21" t="e">
        <f ca="1">IF(AND(Q1668&lt;&gt; "", COUNTIF(SAP!#REF!,Q1668)&gt;0),"Matched", "")</f>
        <v>#REF!</v>
      </c>
    </row>
    <row r="1669" spans="1:18" hidden="1">
      <c r="A1669" s="21">
        <v>11563327</v>
      </c>
      <c r="B1669" s="22">
        <v>43932</v>
      </c>
      <c r="C1669" s="22">
        <v>43932</v>
      </c>
      <c r="D1669" s="21" t="s">
        <v>10</v>
      </c>
      <c r="E1669" s="23">
        <v>0</v>
      </c>
      <c r="F1669" s="23">
        <v>0</v>
      </c>
      <c r="G1669" s="23">
        <v>700</v>
      </c>
      <c r="H1669" s="23">
        <v>4470.41</v>
      </c>
      <c r="I1669" s="21" t="s">
        <v>11</v>
      </c>
      <c r="J1669" s="21" t="s">
        <v>12</v>
      </c>
      <c r="K1669" s="21" t="str">
        <f t="shared" si="86"/>
        <v/>
      </c>
      <c r="L1669" s="21" t="e">
        <f ca="1">IF(AND(K1669&lt;&gt; "", COUNTIF(SAP!#REF!,K1669)&gt;0),"Matched", "")</f>
        <v>#REF!</v>
      </c>
      <c r="M1669" s="21" t="str">
        <f t="shared" si="84"/>
        <v/>
      </c>
      <c r="N1669" s="21" t="e">
        <f ca="1">IF(AND(M1669&lt;&gt; "", COUNTIF(SAP!#REF!,M1669)&gt;0),"Matched", "")</f>
        <v>#REF!</v>
      </c>
      <c r="O1669" s="21" t="str">
        <f t="shared" si="85"/>
        <v/>
      </c>
      <c r="P1669" s="21" t="e">
        <f ca="1">IF(AND(O1669&lt;&gt; "", COUNTIF(SAP!#REF!,O1669)&gt;0),"Matched", "")</f>
        <v>#REF!</v>
      </c>
      <c r="Q1669" s="21" t="str">
        <f ca="1">IF(OR(D1669="AC",D1669="TR"),"Logic4"&amp;"_"&amp;TEXT(C1669,"dd.mm.yyyy") &amp;"_"&amp; 756094.29,"")</f>
        <v>Logic4_11.04.2020_756094.29</v>
      </c>
      <c r="R1669" s="21" t="e">
        <f ca="1">IF(AND(Q1669&lt;&gt; "", COUNTIF(SAP!#REF!,Q1669)&gt;0),"Matched", "")</f>
        <v>#REF!</v>
      </c>
    </row>
    <row r="1670" spans="1:18" hidden="1">
      <c r="A1670" s="21">
        <v>11563327</v>
      </c>
      <c r="B1670" s="22">
        <v>43932</v>
      </c>
      <c r="C1670" s="22">
        <v>43932</v>
      </c>
      <c r="D1670" s="21" t="s">
        <v>10</v>
      </c>
      <c r="E1670" s="23">
        <v>0</v>
      </c>
      <c r="F1670" s="23">
        <v>0</v>
      </c>
      <c r="G1670" s="23">
        <v>740</v>
      </c>
      <c r="H1670" s="23">
        <v>5210.41</v>
      </c>
      <c r="I1670" s="21" t="s">
        <v>11</v>
      </c>
      <c r="J1670" s="21" t="s">
        <v>12</v>
      </c>
      <c r="K1670" s="21" t="str">
        <f t="shared" si="86"/>
        <v/>
      </c>
      <c r="L1670" s="21" t="e">
        <f ca="1">IF(AND(K1670&lt;&gt; "", COUNTIF(SAP!#REF!,K1670)&gt;0),"Matched", "")</f>
        <v>#REF!</v>
      </c>
      <c r="M1670" s="21" t="str">
        <f t="shared" si="84"/>
        <v/>
      </c>
      <c r="N1670" s="21" t="e">
        <f ca="1">IF(AND(M1670&lt;&gt; "", COUNTIF(SAP!#REF!,M1670)&gt;0),"Matched", "")</f>
        <v>#REF!</v>
      </c>
      <c r="O1670" s="21" t="str">
        <f t="shared" si="85"/>
        <v/>
      </c>
      <c r="P1670" s="21" t="e">
        <f ca="1">IF(AND(O1670&lt;&gt; "", COUNTIF(SAP!#REF!,O1670)&gt;0),"Matched", "")</f>
        <v>#REF!</v>
      </c>
      <c r="Q1670" s="21" t="str">
        <f ca="1">IF(OR(D1670="AC",D1670="TR"),"Logic4"&amp;"_"&amp;TEXT(C1670,"dd.mm.yyyy") &amp;"_"&amp; 756094.29,"")</f>
        <v>Logic4_11.04.2020_756094.29</v>
      </c>
      <c r="R1670" s="21" t="e">
        <f ca="1">IF(AND(Q1670&lt;&gt; "", COUNTIF(SAP!#REF!,Q1670)&gt;0),"Matched", "")</f>
        <v>#REF!</v>
      </c>
    </row>
    <row r="1671" spans="1:18" hidden="1">
      <c r="A1671" s="21">
        <v>11563327</v>
      </c>
      <c r="B1671" s="22">
        <v>43932</v>
      </c>
      <c r="C1671" s="22">
        <v>43932</v>
      </c>
      <c r="D1671" s="21" t="s">
        <v>10</v>
      </c>
      <c r="E1671" s="23">
        <v>0</v>
      </c>
      <c r="F1671" s="23">
        <v>0</v>
      </c>
      <c r="G1671" s="23">
        <v>750</v>
      </c>
      <c r="H1671" s="23">
        <v>5960.41</v>
      </c>
      <c r="I1671" s="21" t="s">
        <v>11</v>
      </c>
      <c r="J1671" s="21" t="s">
        <v>12</v>
      </c>
      <c r="K1671" s="21" t="str">
        <f t="shared" si="86"/>
        <v/>
      </c>
      <c r="L1671" s="21" t="e">
        <f ca="1">IF(AND(K1671&lt;&gt; "", COUNTIF(SAP!#REF!,K1671)&gt;0),"Matched", "")</f>
        <v>#REF!</v>
      </c>
      <c r="M1671" s="21" t="str">
        <f t="shared" si="84"/>
        <v/>
      </c>
      <c r="N1671" s="21" t="e">
        <f ca="1">IF(AND(M1671&lt;&gt; "", COUNTIF(SAP!#REF!,M1671)&gt;0),"Matched", "")</f>
        <v>#REF!</v>
      </c>
      <c r="O1671" s="21" t="str">
        <f t="shared" si="85"/>
        <v/>
      </c>
      <c r="P1671" s="21" t="e">
        <f ca="1">IF(AND(O1671&lt;&gt; "", COUNTIF(SAP!#REF!,O1671)&gt;0),"Matched", "")</f>
        <v>#REF!</v>
      </c>
      <c r="Q1671" s="21" t="str">
        <f ca="1">IF(OR(D1671="AC",D1671="TR"),"Logic4"&amp;"_"&amp;TEXT(C1671,"dd.mm.yyyy") &amp;"_"&amp; 756094.29,"")</f>
        <v>Logic4_11.04.2020_756094.29</v>
      </c>
      <c r="R1671" s="21" t="e">
        <f ca="1">IF(AND(Q1671&lt;&gt; "", COUNTIF(SAP!#REF!,Q1671)&gt;0),"Matched", "")</f>
        <v>#REF!</v>
      </c>
    </row>
    <row r="1672" spans="1:18" hidden="1">
      <c r="A1672" s="21">
        <v>11563327</v>
      </c>
      <c r="B1672" s="22">
        <v>43932</v>
      </c>
      <c r="C1672" s="22">
        <v>43932</v>
      </c>
      <c r="D1672" s="21" t="s">
        <v>10</v>
      </c>
      <c r="E1672" s="23">
        <v>0</v>
      </c>
      <c r="F1672" s="23">
        <v>0</v>
      </c>
      <c r="G1672" s="23">
        <v>820</v>
      </c>
      <c r="H1672" s="23">
        <v>6780.41</v>
      </c>
      <c r="I1672" s="21" t="s">
        <v>11</v>
      </c>
      <c r="J1672" s="21" t="s">
        <v>12</v>
      </c>
      <c r="K1672" s="21" t="str">
        <f t="shared" si="86"/>
        <v/>
      </c>
      <c r="L1672" s="21" t="e">
        <f ca="1">IF(AND(K1672&lt;&gt; "", COUNTIF(SAP!#REF!,K1672)&gt;0),"Matched", "")</f>
        <v>#REF!</v>
      </c>
      <c r="M1672" s="21" t="str">
        <f t="shared" si="84"/>
        <v/>
      </c>
      <c r="N1672" s="21" t="e">
        <f ca="1">IF(AND(M1672&lt;&gt; "", COUNTIF(SAP!#REF!,M1672)&gt;0),"Matched", "")</f>
        <v>#REF!</v>
      </c>
      <c r="O1672" s="21" t="str">
        <f t="shared" si="85"/>
        <v/>
      </c>
      <c r="P1672" s="21" t="e">
        <f ca="1">IF(AND(O1672&lt;&gt; "", COUNTIF(SAP!#REF!,O1672)&gt;0),"Matched", "")</f>
        <v>#REF!</v>
      </c>
      <c r="Q1672" s="21" t="str">
        <f ca="1">IF(OR(D1672="AC",D1672="TR"),"Logic4"&amp;"_"&amp;TEXT(C1672,"dd.mm.yyyy") &amp;"_"&amp; 756094.29,"")</f>
        <v>Logic4_11.04.2020_756094.29</v>
      </c>
      <c r="R1672" s="21" t="e">
        <f ca="1">IF(AND(Q1672&lt;&gt; "", COUNTIF(SAP!#REF!,Q1672)&gt;0),"Matched", "")</f>
        <v>#REF!</v>
      </c>
    </row>
    <row r="1673" spans="1:18" hidden="1">
      <c r="A1673" s="21">
        <v>11563327</v>
      </c>
      <c r="B1673" s="22">
        <v>43932</v>
      </c>
      <c r="C1673" s="22">
        <v>43932</v>
      </c>
      <c r="D1673" s="21" t="s">
        <v>10</v>
      </c>
      <c r="E1673" s="23">
        <v>0</v>
      </c>
      <c r="F1673" s="23">
        <v>0</v>
      </c>
      <c r="G1673" s="23">
        <v>860</v>
      </c>
      <c r="H1673" s="23">
        <v>7640.41</v>
      </c>
      <c r="I1673" s="21" t="s">
        <v>11</v>
      </c>
      <c r="J1673" s="21" t="s">
        <v>12</v>
      </c>
      <c r="K1673" s="21" t="str">
        <f t="shared" si="86"/>
        <v/>
      </c>
      <c r="L1673" s="21" t="e">
        <f ca="1">IF(AND(K1673&lt;&gt; "", COUNTIF(SAP!#REF!,K1673)&gt;0),"Matched", "")</f>
        <v>#REF!</v>
      </c>
      <c r="M1673" s="21" t="str">
        <f t="shared" si="84"/>
        <v/>
      </c>
      <c r="N1673" s="21" t="e">
        <f ca="1">IF(AND(M1673&lt;&gt; "", COUNTIF(SAP!#REF!,M1673)&gt;0),"Matched", "")</f>
        <v>#REF!</v>
      </c>
      <c r="O1673" s="21" t="str">
        <f t="shared" si="85"/>
        <v/>
      </c>
      <c r="P1673" s="21" t="e">
        <f ca="1">IF(AND(O1673&lt;&gt; "", COUNTIF(SAP!#REF!,O1673)&gt;0),"Matched", "")</f>
        <v>#REF!</v>
      </c>
      <c r="Q1673" s="21" t="str">
        <f ca="1">IF(OR(D1673="AC",D1673="TR"),"Logic4"&amp;"_"&amp;TEXT(C1673,"dd.mm.yyyy") &amp;"_"&amp; 756094.29,"")</f>
        <v>Logic4_11.04.2020_756094.29</v>
      </c>
      <c r="R1673" s="21" t="e">
        <f ca="1">IF(AND(Q1673&lt;&gt; "", COUNTIF(SAP!#REF!,Q1673)&gt;0),"Matched", "")</f>
        <v>#REF!</v>
      </c>
    </row>
    <row r="1674" spans="1:18" hidden="1">
      <c r="A1674" s="21">
        <v>11563327</v>
      </c>
      <c r="B1674" s="22">
        <v>43932</v>
      </c>
      <c r="C1674" s="22">
        <v>43932</v>
      </c>
      <c r="D1674" s="21" t="s">
        <v>10</v>
      </c>
      <c r="E1674" s="23">
        <v>0</v>
      </c>
      <c r="F1674" s="23">
        <v>0</v>
      </c>
      <c r="G1674" s="23">
        <v>890.9</v>
      </c>
      <c r="H1674" s="23">
        <v>8531.31</v>
      </c>
      <c r="I1674" s="21" t="s">
        <v>11</v>
      </c>
      <c r="J1674" s="21" t="s">
        <v>12</v>
      </c>
      <c r="K1674" s="21" t="str">
        <f t="shared" si="86"/>
        <v/>
      </c>
      <c r="L1674" s="21" t="e">
        <f ca="1">IF(AND(K1674&lt;&gt; "", COUNTIF(SAP!#REF!,K1674)&gt;0),"Matched", "")</f>
        <v>#REF!</v>
      </c>
      <c r="M1674" s="21" t="str">
        <f t="shared" si="84"/>
        <v/>
      </c>
      <c r="N1674" s="21" t="e">
        <f ca="1">IF(AND(M1674&lt;&gt; "", COUNTIF(SAP!#REF!,M1674)&gt;0),"Matched", "")</f>
        <v>#REF!</v>
      </c>
      <c r="O1674" s="21" t="str">
        <f t="shared" si="85"/>
        <v/>
      </c>
      <c r="P1674" s="21" t="e">
        <f ca="1">IF(AND(O1674&lt;&gt; "", COUNTIF(SAP!#REF!,O1674)&gt;0),"Matched", "")</f>
        <v>#REF!</v>
      </c>
      <c r="Q1674" s="21" t="str">
        <f ca="1">IF(OR(D1674="AC",D1674="TR"),"Logic4"&amp;"_"&amp;TEXT(C1674,"dd.mm.yyyy") &amp;"_"&amp; 756094.29,"")</f>
        <v>Logic4_11.04.2020_756094.29</v>
      </c>
      <c r="R1674" s="21" t="e">
        <f ca="1">IF(AND(Q1674&lt;&gt; "", COUNTIF(SAP!#REF!,Q1674)&gt;0),"Matched", "")</f>
        <v>#REF!</v>
      </c>
    </row>
    <row r="1675" spans="1:18" hidden="1">
      <c r="A1675" s="21">
        <v>11563327</v>
      </c>
      <c r="B1675" s="22">
        <v>43932</v>
      </c>
      <c r="C1675" s="22">
        <v>43932</v>
      </c>
      <c r="D1675" s="21" t="s">
        <v>10</v>
      </c>
      <c r="E1675" s="23">
        <v>0</v>
      </c>
      <c r="F1675" s="23">
        <v>0</v>
      </c>
      <c r="G1675" s="23">
        <v>970</v>
      </c>
      <c r="H1675" s="23">
        <v>9501.31</v>
      </c>
      <c r="I1675" s="21" t="s">
        <v>11</v>
      </c>
      <c r="J1675" s="21" t="s">
        <v>12</v>
      </c>
      <c r="K1675" s="21" t="str">
        <f t="shared" si="86"/>
        <v/>
      </c>
      <c r="L1675" s="21" t="e">
        <f ca="1">IF(AND(K1675&lt;&gt; "", COUNTIF(SAP!#REF!,K1675)&gt;0),"Matched", "")</f>
        <v>#REF!</v>
      </c>
      <c r="M1675" s="21" t="str">
        <f t="shared" si="84"/>
        <v/>
      </c>
      <c r="N1675" s="21" t="e">
        <f ca="1">IF(AND(M1675&lt;&gt; "", COUNTIF(SAP!#REF!,M1675)&gt;0),"Matched", "")</f>
        <v>#REF!</v>
      </c>
      <c r="O1675" s="21" t="str">
        <f t="shared" si="85"/>
        <v/>
      </c>
      <c r="P1675" s="21" t="e">
        <f ca="1">IF(AND(O1675&lt;&gt; "", COUNTIF(SAP!#REF!,O1675)&gt;0),"Matched", "")</f>
        <v>#REF!</v>
      </c>
      <c r="Q1675" s="21" t="str">
        <f ca="1">IF(OR(D1675="AC",D1675="TR"),"Logic4"&amp;"_"&amp;TEXT(C1675,"dd.mm.yyyy") &amp;"_"&amp; 756094.29,"")</f>
        <v>Logic4_11.04.2020_756094.29</v>
      </c>
      <c r="R1675" s="21" t="e">
        <f ca="1">IF(AND(Q1675&lt;&gt; "", COUNTIF(SAP!#REF!,Q1675)&gt;0),"Matched", "")</f>
        <v>#REF!</v>
      </c>
    </row>
    <row r="1676" spans="1:18" hidden="1">
      <c r="A1676" s="21">
        <v>11563327</v>
      </c>
      <c r="B1676" s="22">
        <v>43932</v>
      </c>
      <c r="C1676" s="22">
        <v>43932</v>
      </c>
      <c r="D1676" s="21" t="s">
        <v>10</v>
      </c>
      <c r="E1676" s="23">
        <v>0</v>
      </c>
      <c r="F1676" s="23">
        <v>0</v>
      </c>
      <c r="G1676" s="23">
        <v>1000</v>
      </c>
      <c r="H1676" s="23">
        <v>10501.31</v>
      </c>
      <c r="I1676" s="21" t="s">
        <v>11</v>
      </c>
      <c r="J1676" s="21" t="s">
        <v>12</v>
      </c>
      <c r="K1676" s="21" t="str">
        <f t="shared" si="86"/>
        <v/>
      </c>
      <c r="L1676" s="21" t="e">
        <f ca="1">IF(AND(K1676&lt;&gt; "", COUNTIF(SAP!#REF!,K1676)&gt;0),"Matched", "")</f>
        <v>#REF!</v>
      </c>
      <c r="M1676" s="21" t="str">
        <f t="shared" si="84"/>
        <v/>
      </c>
      <c r="N1676" s="21" t="e">
        <f ca="1">IF(AND(M1676&lt;&gt; "", COUNTIF(SAP!#REF!,M1676)&gt;0),"Matched", "")</f>
        <v>#REF!</v>
      </c>
      <c r="O1676" s="21" t="str">
        <f t="shared" si="85"/>
        <v/>
      </c>
      <c r="P1676" s="21" t="e">
        <f ca="1">IF(AND(O1676&lt;&gt; "", COUNTIF(SAP!#REF!,O1676)&gt;0),"Matched", "")</f>
        <v>#REF!</v>
      </c>
      <c r="Q1676" s="21" t="str">
        <f ca="1">IF(OR(D1676="AC",D1676="TR"),"Logic4"&amp;"_"&amp;TEXT(C1676,"dd.mm.yyyy") &amp;"_"&amp; 756094.29,"")</f>
        <v>Logic4_11.04.2020_756094.29</v>
      </c>
      <c r="R1676" s="21" t="e">
        <f ca="1">IF(AND(Q1676&lt;&gt; "", COUNTIF(SAP!#REF!,Q1676)&gt;0),"Matched", "")</f>
        <v>#REF!</v>
      </c>
    </row>
    <row r="1677" spans="1:18" hidden="1">
      <c r="A1677" s="21">
        <v>11563327</v>
      </c>
      <c r="B1677" s="22">
        <v>43932</v>
      </c>
      <c r="C1677" s="22">
        <v>43932</v>
      </c>
      <c r="D1677" s="21" t="s">
        <v>10</v>
      </c>
      <c r="E1677" s="23">
        <v>0</v>
      </c>
      <c r="F1677" s="23">
        <v>0</v>
      </c>
      <c r="G1677" s="23">
        <v>1000</v>
      </c>
      <c r="H1677" s="23">
        <v>11501.31</v>
      </c>
      <c r="I1677" s="21" t="s">
        <v>11</v>
      </c>
      <c r="J1677" s="21" t="s">
        <v>12</v>
      </c>
      <c r="K1677" s="21" t="str">
        <f t="shared" si="86"/>
        <v/>
      </c>
      <c r="L1677" s="21" t="e">
        <f ca="1">IF(AND(K1677&lt;&gt; "", COUNTIF(SAP!#REF!,K1677)&gt;0),"Matched", "")</f>
        <v>#REF!</v>
      </c>
      <c r="M1677" s="21" t="str">
        <f t="shared" si="84"/>
        <v/>
      </c>
      <c r="N1677" s="21" t="e">
        <f ca="1">IF(AND(M1677&lt;&gt; "", COUNTIF(SAP!#REF!,M1677)&gt;0),"Matched", "")</f>
        <v>#REF!</v>
      </c>
      <c r="O1677" s="21" t="str">
        <f t="shared" si="85"/>
        <v/>
      </c>
      <c r="P1677" s="21" t="e">
        <f ca="1">IF(AND(O1677&lt;&gt; "", COUNTIF(SAP!#REF!,O1677)&gt;0),"Matched", "")</f>
        <v>#REF!</v>
      </c>
      <c r="Q1677" s="21" t="str">
        <f ca="1">IF(OR(D1677="AC",D1677="TR"),"Logic4"&amp;"_"&amp;TEXT(C1677,"dd.mm.yyyy") &amp;"_"&amp; 756094.29,"")</f>
        <v>Logic4_11.04.2020_756094.29</v>
      </c>
      <c r="R1677" s="21" t="e">
        <f ca="1">IF(AND(Q1677&lt;&gt; "", COUNTIF(SAP!#REF!,Q1677)&gt;0),"Matched", "")</f>
        <v>#REF!</v>
      </c>
    </row>
    <row r="1678" spans="1:18" hidden="1">
      <c r="A1678" s="21">
        <v>11563327</v>
      </c>
      <c r="B1678" s="22">
        <v>43932</v>
      </c>
      <c r="C1678" s="22">
        <v>43932</v>
      </c>
      <c r="D1678" s="21" t="s">
        <v>10</v>
      </c>
      <c r="E1678" s="23">
        <v>0</v>
      </c>
      <c r="F1678" s="23">
        <v>0</v>
      </c>
      <c r="G1678" s="23">
        <v>1010</v>
      </c>
      <c r="H1678" s="23">
        <v>12511.31</v>
      </c>
      <c r="I1678" s="21" t="s">
        <v>11</v>
      </c>
      <c r="J1678" s="21" t="s">
        <v>12</v>
      </c>
      <c r="K1678" s="21" t="str">
        <f t="shared" si="86"/>
        <v/>
      </c>
      <c r="L1678" s="21" t="e">
        <f ca="1">IF(AND(K1678&lt;&gt; "", COUNTIF(SAP!#REF!,K1678)&gt;0),"Matched", "")</f>
        <v>#REF!</v>
      </c>
      <c r="M1678" s="21" t="str">
        <f t="shared" si="84"/>
        <v/>
      </c>
      <c r="N1678" s="21" t="e">
        <f ca="1">IF(AND(M1678&lt;&gt; "", COUNTIF(SAP!#REF!,M1678)&gt;0),"Matched", "")</f>
        <v>#REF!</v>
      </c>
      <c r="O1678" s="21" t="str">
        <f t="shared" si="85"/>
        <v/>
      </c>
      <c r="P1678" s="21" t="e">
        <f ca="1">IF(AND(O1678&lt;&gt; "", COUNTIF(SAP!#REF!,O1678)&gt;0),"Matched", "")</f>
        <v>#REF!</v>
      </c>
      <c r="Q1678" s="21" t="str">
        <f ca="1">IF(OR(D1678="AC",D1678="TR"),"Logic4"&amp;"_"&amp;TEXT(C1678,"dd.mm.yyyy") &amp;"_"&amp; 756094.29,"")</f>
        <v>Logic4_11.04.2020_756094.29</v>
      </c>
      <c r="R1678" s="21" t="e">
        <f ca="1">IF(AND(Q1678&lt;&gt; "", COUNTIF(SAP!#REF!,Q1678)&gt;0),"Matched", "")</f>
        <v>#REF!</v>
      </c>
    </row>
    <row r="1679" spans="1:18" hidden="1">
      <c r="A1679" s="21">
        <v>11563327</v>
      </c>
      <c r="B1679" s="22">
        <v>43932</v>
      </c>
      <c r="C1679" s="22">
        <v>43932</v>
      </c>
      <c r="D1679" s="21" t="s">
        <v>10</v>
      </c>
      <c r="E1679" s="23">
        <v>0</v>
      </c>
      <c r="F1679" s="23">
        <v>0</v>
      </c>
      <c r="G1679" s="23">
        <v>1025.2</v>
      </c>
      <c r="H1679" s="23">
        <v>13536.51</v>
      </c>
      <c r="I1679" s="21" t="s">
        <v>11</v>
      </c>
      <c r="J1679" s="21" t="s">
        <v>12</v>
      </c>
      <c r="K1679" s="21" t="str">
        <f t="shared" si="86"/>
        <v/>
      </c>
      <c r="L1679" s="21" t="e">
        <f ca="1">IF(AND(K1679&lt;&gt; "", COUNTIF(SAP!#REF!,K1679)&gt;0),"Matched", "")</f>
        <v>#REF!</v>
      </c>
      <c r="M1679" s="21" t="str">
        <f t="shared" si="84"/>
        <v/>
      </c>
      <c r="N1679" s="21" t="e">
        <f ca="1">IF(AND(M1679&lt;&gt; "", COUNTIF(SAP!#REF!,M1679)&gt;0),"Matched", "")</f>
        <v>#REF!</v>
      </c>
      <c r="O1679" s="21" t="str">
        <f t="shared" si="85"/>
        <v/>
      </c>
      <c r="P1679" s="21" t="e">
        <f ca="1">IF(AND(O1679&lt;&gt; "", COUNTIF(SAP!#REF!,O1679)&gt;0),"Matched", "")</f>
        <v>#REF!</v>
      </c>
      <c r="Q1679" s="21" t="str">
        <f ca="1">IF(OR(D1679="AC",D1679="TR"),"Logic4"&amp;"_"&amp;TEXT(C1679,"dd.mm.yyyy") &amp;"_"&amp; 756094.29,"")</f>
        <v>Logic4_11.04.2020_756094.29</v>
      </c>
      <c r="R1679" s="21" t="e">
        <f ca="1">IF(AND(Q1679&lt;&gt; "", COUNTIF(SAP!#REF!,Q1679)&gt;0),"Matched", "")</f>
        <v>#REF!</v>
      </c>
    </row>
    <row r="1680" spans="1:18" hidden="1">
      <c r="A1680" s="21">
        <v>11563327</v>
      </c>
      <c r="B1680" s="22">
        <v>43932</v>
      </c>
      <c r="C1680" s="22">
        <v>43932</v>
      </c>
      <c r="D1680" s="21" t="s">
        <v>10</v>
      </c>
      <c r="E1680" s="23">
        <v>0</v>
      </c>
      <c r="F1680" s="23">
        <v>0</v>
      </c>
      <c r="G1680" s="23">
        <v>1050</v>
      </c>
      <c r="H1680" s="23">
        <v>14586.51</v>
      </c>
      <c r="I1680" s="21" t="s">
        <v>11</v>
      </c>
      <c r="J1680" s="21" t="s">
        <v>12</v>
      </c>
      <c r="K1680" s="21" t="str">
        <f t="shared" si="86"/>
        <v/>
      </c>
      <c r="L1680" s="21" t="e">
        <f ca="1">IF(AND(K1680&lt;&gt; "", COUNTIF(SAP!#REF!,K1680)&gt;0),"Matched", "")</f>
        <v>#REF!</v>
      </c>
      <c r="M1680" s="21" t="str">
        <f t="shared" si="84"/>
        <v/>
      </c>
      <c r="N1680" s="21" t="e">
        <f ca="1">IF(AND(M1680&lt;&gt; "", COUNTIF(SAP!#REF!,M1680)&gt;0),"Matched", "")</f>
        <v>#REF!</v>
      </c>
      <c r="O1680" s="21" t="str">
        <f t="shared" si="85"/>
        <v/>
      </c>
      <c r="P1680" s="21" t="e">
        <f ca="1">IF(AND(O1680&lt;&gt; "", COUNTIF(SAP!#REF!,O1680)&gt;0),"Matched", "")</f>
        <v>#REF!</v>
      </c>
      <c r="Q1680" s="21" t="str">
        <f ca="1">IF(OR(D1680="AC",D1680="TR"),"Logic4"&amp;"_"&amp;TEXT(C1680,"dd.mm.yyyy") &amp;"_"&amp; 756094.29,"")</f>
        <v>Logic4_11.04.2020_756094.29</v>
      </c>
      <c r="R1680" s="21" t="e">
        <f ca="1">IF(AND(Q1680&lt;&gt; "", COUNTIF(SAP!#REF!,Q1680)&gt;0),"Matched", "")</f>
        <v>#REF!</v>
      </c>
    </row>
    <row r="1681" spans="1:18" hidden="1">
      <c r="A1681" s="21">
        <v>11563327</v>
      </c>
      <c r="B1681" s="22">
        <v>43932</v>
      </c>
      <c r="C1681" s="22">
        <v>43932</v>
      </c>
      <c r="D1681" s="21" t="s">
        <v>10</v>
      </c>
      <c r="E1681" s="23">
        <v>0</v>
      </c>
      <c r="F1681" s="23">
        <v>0</v>
      </c>
      <c r="G1681" s="23">
        <v>1067.2</v>
      </c>
      <c r="H1681" s="23">
        <v>15653.71</v>
      </c>
      <c r="I1681" s="21" t="s">
        <v>11</v>
      </c>
      <c r="J1681" s="21" t="s">
        <v>12</v>
      </c>
      <c r="K1681" s="21" t="str">
        <f t="shared" si="86"/>
        <v/>
      </c>
      <c r="L1681" s="21" t="e">
        <f ca="1">IF(AND(K1681&lt;&gt; "", COUNTIF(SAP!#REF!,K1681)&gt;0),"Matched", "")</f>
        <v>#REF!</v>
      </c>
      <c r="M1681" s="21" t="str">
        <f t="shared" si="84"/>
        <v/>
      </c>
      <c r="N1681" s="21" t="e">
        <f ca="1">IF(AND(M1681&lt;&gt; "", COUNTIF(SAP!#REF!,M1681)&gt;0),"Matched", "")</f>
        <v>#REF!</v>
      </c>
      <c r="O1681" s="21" t="str">
        <f t="shared" si="85"/>
        <v/>
      </c>
      <c r="P1681" s="21" t="e">
        <f ca="1">IF(AND(O1681&lt;&gt; "", COUNTIF(SAP!#REF!,O1681)&gt;0),"Matched", "")</f>
        <v>#REF!</v>
      </c>
      <c r="Q1681" s="21" t="str">
        <f ca="1">IF(OR(D1681="AC",D1681="TR"),"Logic4"&amp;"_"&amp;TEXT(C1681,"dd.mm.yyyy") &amp;"_"&amp; 756094.29,"")</f>
        <v>Logic4_11.04.2020_756094.29</v>
      </c>
      <c r="R1681" s="21" t="e">
        <f ca="1">IF(AND(Q1681&lt;&gt; "", COUNTIF(SAP!#REF!,Q1681)&gt;0),"Matched", "")</f>
        <v>#REF!</v>
      </c>
    </row>
    <row r="1682" spans="1:18" hidden="1">
      <c r="A1682" s="21">
        <v>11563327</v>
      </c>
      <c r="B1682" s="22">
        <v>43932</v>
      </c>
      <c r="C1682" s="22">
        <v>43932</v>
      </c>
      <c r="D1682" s="21" t="s">
        <v>10</v>
      </c>
      <c r="E1682" s="23">
        <v>0</v>
      </c>
      <c r="F1682" s="23">
        <v>0</v>
      </c>
      <c r="G1682" s="23">
        <v>1100</v>
      </c>
      <c r="H1682" s="23">
        <v>16753.71</v>
      </c>
      <c r="I1682" s="21" t="s">
        <v>11</v>
      </c>
      <c r="J1682" s="21" t="s">
        <v>12</v>
      </c>
      <c r="K1682" s="21" t="str">
        <f t="shared" si="86"/>
        <v/>
      </c>
      <c r="L1682" s="21" t="e">
        <f ca="1">IF(AND(K1682&lt;&gt; "", COUNTIF(SAP!#REF!,K1682)&gt;0),"Matched", "")</f>
        <v>#REF!</v>
      </c>
      <c r="M1682" s="21" t="str">
        <f t="shared" si="84"/>
        <v/>
      </c>
      <c r="N1682" s="21" t="e">
        <f ca="1">IF(AND(M1682&lt;&gt; "", COUNTIF(SAP!#REF!,M1682)&gt;0),"Matched", "")</f>
        <v>#REF!</v>
      </c>
      <c r="O1682" s="21" t="str">
        <f t="shared" si="85"/>
        <v/>
      </c>
      <c r="P1682" s="21" t="e">
        <f ca="1">IF(AND(O1682&lt;&gt; "", COUNTIF(SAP!#REF!,O1682)&gt;0),"Matched", "")</f>
        <v>#REF!</v>
      </c>
      <c r="Q1682" s="21" t="str">
        <f ca="1">IF(OR(D1682="AC",D1682="TR"),"Logic4"&amp;"_"&amp;TEXT(C1682,"dd.mm.yyyy") &amp;"_"&amp; 756094.29,"")</f>
        <v>Logic4_11.04.2020_756094.29</v>
      </c>
      <c r="R1682" s="21" t="e">
        <f ca="1">IF(AND(Q1682&lt;&gt; "", COUNTIF(SAP!#REF!,Q1682)&gt;0),"Matched", "")</f>
        <v>#REF!</v>
      </c>
    </row>
    <row r="1683" spans="1:18" hidden="1">
      <c r="A1683" s="21">
        <v>11563327</v>
      </c>
      <c r="B1683" s="22">
        <v>43932</v>
      </c>
      <c r="C1683" s="22">
        <v>43932</v>
      </c>
      <c r="D1683" s="21" t="s">
        <v>10</v>
      </c>
      <c r="E1683" s="23">
        <v>0</v>
      </c>
      <c r="F1683" s="23">
        <v>0</v>
      </c>
      <c r="G1683" s="23">
        <v>1110</v>
      </c>
      <c r="H1683" s="23">
        <v>17863.71</v>
      </c>
      <c r="I1683" s="21" t="s">
        <v>11</v>
      </c>
      <c r="J1683" s="21" t="s">
        <v>12</v>
      </c>
      <c r="K1683" s="21" t="str">
        <f t="shared" si="86"/>
        <v/>
      </c>
      <c r="L1683" s="21" t="e">
        <f ca="1">IF(AND(K1683&lt;&gt; "", COUNTIF(SAP!#REF!,K1683)&gt;0),"Matched", "")</f>
        <v>#REF!</v>
      </c>
      <c r="M1683" s="21" t="str">
        <f t="shared" si="84"/>
        <v/>
      </c>
      <c r="N1683" s="21" t="e">
        <f ca="1">IF(AND(M1683&lt;&gt; "", COUNTIF(SAP!#REF!,M1683)&gt;0),"Matched", "")</f>
        <v>#REF!</v>
      </c>
      <c r="O1683" s="21" t="str">
        <f t="shared" si="85"/>
        <v/>
      </c>
      <c r="P1683" s="21" t="e">
        <f ca="1">IF(AND(O1683&lt;&gt; "", COUNTIF(SAP!#REF!,O1683)&gt;0),"Matched", "")</f>
        <v>#REF!</v>
      </c>
      <c r="Q1683" s="21" t="str">
        <f ca="1">IF(OR(D1683="AC",D1683="TR"),"Logic4"&amp;"_"&amp;TEXT(C1683,"dd.mm.yyyy") &amp;"_"&amp; 756094.29,"")</f>
        <v>Logic4_11.04.2020_756094.29</v>
      </c>
      <c r="R1683" s="21" t="e">
        <f ca="1">IF(AND(Q1683&lt;&gt; "", COUNTIF(SAP!#REF!,Q1683)&gt;0),"Matched", "")</f>
        <v>#REF!</v>
      </c>
    </row>
    <row r="1684" spans="1:18" hidden="1">
      <c r="A1684" s="21">
        <v>11563327</v>
      </c>
      <c r="B1684" s="22">
        <v>43932</v>
      </c>
      <c r="C1684" s="22">
        <v>43932</v>
      </c>
      <c r="D1684" s="21" t="s">
        <v>10</v>
      </c>
      <c r="E1684" s="23">
        <v>0</v>
      </c>
      <c r="F1684" s="23">
        <v>0</v>
      </c>
      <c r="G1684" s="23">
        <v>1130.8</v>
      </c>
      <c r="H1684" s="23">
        <v>18994.509999999998</v>
      </c>
      <c r="I1684" s="21" t="s">
        <v>11</v>
      </c>
      <c r="J1684" s="21" t="s">
        <v>12</v>
      </c>
      <c r="K1684" s="21" t="str">
        <f t="shared" si="86"/>
        <v/>
      </c>
      <c r="L1684" s="21" t="e">
        <f ca="1">IF(AND(K1684&lt;&gt; "", COUNTIF(SAP!#REF!,K1684)&gt;0),"Matched", "")</f>
        <v>#REF!</v>
      </c>
      <c r="M1684" s="21" t="str">
        <f t="shared" si="84"/>
        <v/>
      </c>
      <c r="N1684" s="21" t="e">
        <f ca="1">IF(AND(M1684&lt;&gt; "", COUNTIF(SAP!#REF!,M1684)&gt;0),"Matched", "")</f>
        <v>#REF!</v>
      </c>
      <c r="O1684" s="21" t="str">
        <f t="shared" si="85"/>
        <v/>
      </c>
      <c r="P1684" s="21" t="e">
        <f ca="1">IF(AND(O1684&lt;&gt; "", COUNTIF(SAP!#REF!,O1684)&gt;0),"Matched", "")</f>
        <v>#REF!</v>
      </c>
      <c r="Q1684" s="21" t="str">
        <f ca="1">IF(OR(D1684="AC",D1684="TR"),"Logic4"&amp;"_"&amp;TEXT(C1684,"dd.mm.yyyy") &amp;"_"&amp; 756094.29,"")</f>
        <v>Logic4_11.04.2020_756094.29</v>
      </c>
      <c r="R1684" s="21" t="e">
        <f ca="1">IF(AND(Q1684&lt;&gt; "", COUNTIF(SAP!#REF!,Q1684)&gt;0),"Matched", "")</f>
        <v>#REF!</v>
      </c>
    </row>
    <row r="1685" spans="1:18" hidden="1">
      <c r="A1685" s="21">
        <v>11563327</v>
      </c>
      <c r="B1685" s="22">
        <v>43932</v>
      </c>
      <c r="C1685" s="22">
        <v>43932</v>
      </c>
      <c r="D1685" s="21" t="s">
        <v>10</v>
      </c>
      <c r="E1685" s="23">
        <v>0</v>
      </c>
      <c r="F1685" s="23">
        <v>0</v>
      </c>
      <c r="G1685" s="23">
        <v>1150</v>
      </c>
      <c r="H1685" s="23">
        <v>20144.509999999998</v>
      </c>
      <c r="I1685" s="21" t="s">
        <v>11</v>
      </c>
      <c r="J1685" s="21" t="s">
        <v>12</v>
      </c>
      <c r="K1685" s="21" t="str">
        <f t="shared" si="86"/>
        <v/>
      </c>
      <c r="L1685" s="21" t="e">
        <f ca="1">IF(AND(K1685&lt;&gt; "", COUNTIF(SAP!#REF!,K1685)&gt;0),"Matched", "")</f>
        <v>#REF!</v>
      </c>
      <c r="M1685" s="21" t="str">
        <f t="shared" si="84"/>
        <v/>
      </c>
      <c r="N1685" s="21" t="e">
        <f ca="1">IF(AND(M1685&lt;&gt; "", COUNTIF(SAP!#REF!,M1685)&gt;0),"Matched", "")</f>
        <v>#REF!</v>
      </c>
      <c r="O1685" s="21" t="str">
        <f t="shared" si="85"/>
        <v/>
      </c>
      <c r="P1685" s="21" t="e">
        <f ca="1">IF(AND(O1685&lt;&gt; "", COUNTIF(SAP!#REF!,O1685)&gt;0),"Matched", "")</f>
        <v>#REF!</v>
      </c>
      <c r="Q1685" s="21" t="str">
        <f ca="1">IF(OR(D1685="AC",D1685="TR"),"Logic4"&amp;"_"&amp;TEXT(C1685,"dd.mm.yyyy") &amp;"_"&amp; 756094.29,"")</f>
        <v>Logic4_11.04.2020_756094.29</v>
      </c>
      <c r="R1685" s="21" t="e">
        <f ca="1">IF(AND(Q1685&lt;&gt; "", COUNTIF(SAP!#REF!,Q1685)&gt;0),"Matched", "")</f>
        <v>#REF!</v>
      </c>
    </row>
    <row r="1686" spans="1:18" hidden="1">
      <c r="A1686" s="21">
        <v>11563327</v>
      </c>
      <c r="B1686" s="22">
        <v>43932</v>
      </c>
      <c r="C1686" s="22">
        <v>43932</v>
      </c>
      <c r="D1686" s="21" t="s">
        <v>10</v>
      </c>
      <c r="E1686" s="23">
        <v>0</v>
      </c>
      <c r="F1686" s="23">
        <v>0</v>
      </c>
      <c r="G1686" s="23">
        <v>1240</v>
      </c>
      <c r="H1686" s="23">
        <v>21384.51</v>
      </c>
      <c r="I1686" s="21" t="s">
        <v>11</v>
      </c>
      <c r="J1686" s="21" t="s">
        <v>12</v>
      </c>
      <c r="K1686" s="21" t="str">
        <f t="shared" si="86"/>
        <v/>
      </c>
      <c r="L1686" s="21" t="e">
        <f ca="1">IF(AND(K1686&lt;&gt; "", COUNTIF(SAP!#REF!,K1686)&gt;0),"Matched", "")</f>
        <v>#REF!</v>
      </c>
      <c r="M1686" s="21" t="str">
        <f t="shared" si="84"/>
        <v/>
      </c>
      <c r="N1686" s="21" t="e">
        <f ca="1">IF(AND(M1686&lt;&gt; "", COUNTIF(SAP!#REF!,M1686)&gt;0),"Matched", "")</f>
        <v>#REF!</v>
      </c>
      <c r="O1686" s="21" t="str">
        <f t="shared" si="85"/>
        <v/>
      </c>
      <c r="P1686" s="21" t="e">
        <f ca="1">IF(AND(O1686&lt;&gt; "", COUNTIF(SAP!#REF!,O1686)&gt;0),"Matched", "")</f>
        <v>#REF!</v>
      </c>
      <c r="Q1686" s="21" t="str">
        <f ca="1">IF(OR(D1686="AC",D1686="TR"),"Logic4"&amp;"_"&amp;TEXT(C1686,"dd.mm.yyyy") &amp;"_"&amp; 756094.29,"")</f>
        <v>Logic4_11.04.2020_756094.29</v>
      </c>
      <c r="R1686" s="21" t="e">
        <f ca="1">IF(AND(Q1686&lt;&gt; "", COUNTIF(SAP!#REF!,Q1686)&gt;0),"Matched", "")</f>
        <v>#REF!</v>
      </c>
    </row>
    <row r="1687" spans="1:18" hidden="1">
      <c r="A1687" s="21">
        <v>11563327</v>
      </c>
      <c r="B1687" s="22">
        <v>43932</v>
      </c>
      <c r="C1687" s="22">
        <v>43932</v>
      </c>
      <c r="D1687" s="21" t="s">
        <v>10</v>
      </c>
      <c r="E1687" s="23">
        <v>0</v>
      </c>
      <c r="F1687" s="23">
        <v>0</v>
      </c>
      <c r="G1687" s="23">
        <v>1240</v>
      </c>
      <c r="H1687" s="23">
        <v>22624.51</v>
      </c>
      <c r="I1687" s="21" t="s">
        <v>11</v>
      </c>
      <c r="J1687" s="21" t="s">
        <v>12</v>
      </c>
      <c r="K1687" s="21" t="str">
        <f t="shared" si="86"/>
        <v/>
      </c>
      <c r="L1687" s="21" t="e">
        <f ca="1">IF(AND(K1687&lt;&gt; "", COUNTIF(SAP!#REF!,K1687)&gt;0),"Matched", "")</f>
        <v>#REF!</v>
      </c>
      <c r="M1687" s="21" t="str">
        <f t="shared" si="84"/>
        <v/>
      </c>
      <c r="N1687" s="21" t="e">
        <f ca="1">IF(AND(M1687&lt;&gt; "", COUNTIF(SAP!#REF!,M1687)&gt;0),"Matched", "")</f>
        <v>#REF!</v>
      </c>
      <c r="O1687" s="21" t="str">
        <f t="shared" si="85"/>
        <v/>
      </c>
      <c r="P1687" s="21" t="e">
        <f ca="1">IF(AND(O1687&lt;&gt; "", COUNTIF(SAP!#REF!,O1687)&gt;0),"Matched", "")</f>
        <v>#REF!</v>
      </c>
      <c r="Q1687" s="21" t="str">
        <f ca="1">IF(OR(D1687="AC",D1687="TR"),"Logic4"&amp;"_"&amp;TEXT(C1687,"dd.mm.yyyy") &amp;"_"&amp; 756094.29,"")</f>
        <v>Logic4_11.04.2020_756094.29</v>
      </c>
      <c r="R1687" s="21" t="e">
        <f ca="1">IF(AND(Q1687&lt;&gt; "", COUNTIF(SAP!#REF!,Q1687)&gt;0),"Matched", "")</f>
        <v>#REF!</v>
      </c>
    </row>
    <row r="1688" spans="1:18" hidden="1">
      <c r="A1688" s="21">
        <v>11563327</v>
      </c>
      <c r="B1688" s="22">
        <v>43932</v>
      </c>
      <c r="C1688" s="22">
        <v>43932</v>
      </c>
      <c r="D1688" s="21" t="s">
        <v>10</v>
      </c>
      <c r="E1688" s="23">
        <v>0</v>
      </c>
      <c r="F1688" s="23">
        <v>0</v>
      </c>
      <c r="G1688" s="23">
        <v>1240.8</v>
      </c>
      <c r="H1688" s="23">
        <v>23865.31</v>
      </c>
      <c r="I1688" s="21" t="s">
        <v>11</v>
      </c>
      <c r="J1688" s="21" t="s">
        <v>12</v>
      </c>
      <c r="K1688" s="21" t="str">
        <f t="shared" si="86"/>
        <v/>
      </c>
      <c r="L1688" s="21" t="e">
        <f ca="1">IF(AND(K1688&lt;&gt; "", COUNTIF(SAP!#REF!,K1688)&gt;0),"Matched", "")</f>
        <v>#REF!</v>
      </c>
      <c r="M1688" s="21" t="str">
        <f t="shared" si="84"/>
        <v/>
      </c>
      <c r="N1688" s="21" t="e">
        <f ca="1">IF(AND(M1688&lt;&gt; "", COUNTIF(SAP!#REF!,M1688)&gt;0),"Matched", "")</f>
        <v>#REF!</v>
      </c>
      <c r="O1688" s="21" t="str">
        <f t="shared" si="85"/>
        <v/>
      </c>
      <c r="P1688" s="21" t="e">
        <f ca="1">IF(AND(O1688&lt;&gt; "", COUNTIF(SAP!#REF!,O1688)&gt;0),"Matched", "")</f>
        <v>#REF!</v>
      </c>
      <c r="Q1688" s="21" t="str">
        <f ca="1">IF(OR(D1688="AC",D1688="TR"),"Logic4"&amp;"_"&amp;TEXT(C1688,"dd.mm.yyyy") &amp;"_"&amp; 756094.29,"")</f>
        <v>Logic4_11.04.2020_756094.29</v>
      </c>
      <c r="R1688" s="21" t="e">
        <f ca="1">IF(AND(Q1688&lt;&gt; "", COUNTIF(SAP!#REF!,Q1688)&gt;0),"Matched", "")</f>
        <v>#REF!</v>
      </c>
    </row>
    <row r="1689" spans="1:18" hidden="1">
      <c r="A1689" s="21">
        <v>11563327</v>
      </c>
      <c r="B1689" s="22">
        <v>43932</v>
      </c>
      <c r="C1689" s="22">
        <v>43932</v>
      </c>
      <c r="D1689" s="21" t="s">
        <v>10</v>
      </c>
      <c r="E1689" s="23">
        <v>0</v>
      </c>
      <c r="F1689" s="23">
        <v>0</v>
      </c>
      <c r="G1689" s="23">
        <v>1288.9000000000001</v>
      </c>
      <c r="H1689" s="23">
        <v>25154.21</v>
      </c>
      <c r="I1689" s="21" t="s">
        <v>11</v>
      </c>
      <c r="J1689" s="21" t="s">
        <v>12</v>
      </c>
      <c r="K1689" s="21" t="str">
        <f t="shared" si="86"/>
        <v/>
      </c>
      <c r="L1689" s="21" t="e">
        <f ca="1">IF(AND(K1689&lt;&gt; "", COUNTIF(SAP!#REF!,K1689)&gt;0),"Matched", "")</f>
        <v>#REF!</v>
      </c>
      <c r="M1689" s="21" t="str">
        <f t="shared" si="84"/>
        <v/>
      </c>
      <c r="N1689" s="21" t="e">
        <f ca="1">IF(AND(M1689&lt;&gt; "", COUNTIF(SAP!#REF!,M1689)&gt;0),"Matched", "")</f>
        <v>#REF!</v>
      </c>
      <c r="O1689" s="21" t="str">
        <f t="shared" si="85"/>
        <v/>
      </c>
      <c r="P1689" s="21" t="e">
        <f ca="1">IF(AND(O1689&lt;&gt; "", COUNTIF(SAP!#REF!,O1689)&gt;0),"Matched", "")</f>
        <v>#REF!</v>
      </c>
      <c r="Q1689" s="21" t="str">
        <f ca="1">IF(OR(D1689="AC",D1689="TR"),"Logic4"&amp;"_"&amp;TEXT(C1689,"dd.mm.yyyy") &amp;"_"&amp; 756094.29,"")</f>
        <v>Logic4_11.04.2020_756094.29</v>
      </c>
      <c r="R1689" s="21" t="e">
        <f ca="1">IF(AND(Q1689&lt;&gt; "", COUNTIF(SAP!#REF!,Q1689)&gt;0),"Matched", "")</f>
        <v>#REF!</v>
      </c>
    </row>
    <row r="1690" spans="1:18" hidden="1">
      <c r="A1690" s="21">
        <v>11563327</v>
      </c>
      <c r="B1690" s="22">
        <v>43932</v>
      </c>
      <c r="C1690" s="22">
        <v>43932</v>
      </c>
      <c r="D1690" s="21" t="s">
        <v>10</v>
      </c>
      <c r="E1690" s="23">
        <v>0</v>
      </c>
      <c r="F1690" s="23">
        <v>0</v>
      </c>
      <c r="G1690" s="23">
        <v>1310</v>
      </c>
      <c r="H1690" s="23">
        <v>26464.21</v>
      </c>
      <c r="I1690" s="21" t="s">
        <v>11</v>
      </c>
      <c r="J1690" s="21" t="s">
        <v>12</v>
      </c>
      <c r="K1690" s="21" t="str">
        <f t="shared" si="86"/>
        <v/>
      </c>
      <c r="L1690" s="21" t="e">
        <f ca="1">IF(AND(K1690&lt;&gt; "", COUNTIF(SAP!#REF!,K1690)&gt;0),"Matched", "")</f>
        <v>#REF!</v>
      </c>
      <c r="M1690" s="21" t="str">
        <f t="shared" si="84"/>
        <v/>
      </c>
      <c r="N1690" s="21" t="e">
        <f ca="1">IF(AND(M1690&lt;&gt; "", COUNTIF(SAP!#REF!,M1690)&gt;0),"Matched", "")</f>
        <v>#REF!</v>
      </c>
      <c r="O1690" s="21" t="str">
        <f t="shared" si="85"/>
        <v/>
      </c>
      <c r="P1690" s="21" t="e">
        <f ca="1">IF(AND(O1690&lt;&gt; "", COUNTIF(SAP!#REF!,O1690)&gt;0),"Matched", "")</f>
        <v>#REF!</v>
      </c>
      <c r="Q1690" s="21" t="str">
        <f ca="1">IF(OR(D1690="AC",D1690="TR"),"Logic4"&amp;"_"&amp;TEXT(C1690,"dd.mm.yyyy") &amp;"_"&amp; 756094.29,"")</f>
        <v>Logic4_11.04.2020_756094.29</v>
      </c>
      <c r="R1690" s="21" t="e">
        <f ca="1">IF(AND(Q1690&lt;&gt; "", COUNTIF(SAP!#REF!,Q1690)&gt;0),"Matched", "")</f>
        <v>#REF!</v>
      </c>
    </row>
    <row r="1691" spans="1:18" hidden="1">
      <c r="A1691" s="21">
        <v>11563327</v>
      </c>
      <c r="B1691" s="22">
        <v>43932</v>
      </c>
      <c r="C1691" s="22">
        <v>43932</v>
      </c>
      <c r="D1691" s="21" t="s">
        <v>10</v>
      </c>
      <c r="E1691" s="23">
        <v>0</v>
      </c>
      <c r="F1691" s="23">
        <v>0</v>
      </c>
      <c r="G1691" s="23">
        <v>1310.0999999999999</v>
      </c>
      <c r="H1691" s="23">
        <v>27774.31</v>
      </c>
      <c r="I1691" s="21" t="s">
        <v>11</v>
      </c>
      <c r="J1691" s="21" t="s">
        <v>12</v>
      </c>
      <c r="K1691" s="21" t="str">
        <f t="shared" si="86"/>
        <v/>
      </c>
      <c r="L1691" s="21" t="e">
        <f ca="1">IF(AND(K1691&lt;&gt; "", COUNTIF(SAP!#REF!,K1691)&gt;0),"Matched", "")</f>
        <v>#REF!</v>
      </c>
      <c r="M1691" s="21" t="str">
        <f t="shared" si="84"/>
        <v/>
      </c>
      <c r="N1691" s="21" t="e">
        <f ca="1">IF(AND(M1691&lt;&gt; "", COUNTIF(SAP!#REF!,M1691)&gt;0),"Matched", "")</f>
        <v>#REF!</v>
      </c>
      <c r="O1691" s="21" t="str">
        <f t="shared" si="85"/>
        <v/>
      </c>
      <c r="P1691" s="21" t="e">
        <f ca="1">IF(AND(O1691&lt;&gt; "", COUNTIF(SAP!#REF!,O1691)&gt;0),"Matched", "")</f>
        <v>#REF!</v>
      </c>
      <c r="Q1691" s="21" t="str">
        <f ca="1">IF(OR(D1691="AC",D1691="TR"),"Logic4"&amp;"_"&amp;TEXT(C1691,"dd.mm.yyyy") &amp;"_"&amp; 756094.29,"")</f>
        <v>Logic4_11.04.2020_756094.29</v>
      </c>
      <c r="R1691" s="21" t="e">
        <f ca="1">IF(AND(Q1691&lt;&gt; "", COUNTIF(SAP!#REF!,Q1691)&gt;0),"Matched", "")</f>
        <v>#REF!</v>
      </c>
    </row>
    <row r="1692" spans="1:18" hidden="1">
      <c r="A1692" s="21">
        <v>11563327</v>
      </c>
      <c r="B1692" s="22">
        <v>43932</v>
      </c>
      <c r="C1692" s="22">
        <v>43932</v>
      </c>
      <c r="D1692" s="21" t="s">
        <v>10</v>
      </c>
      <c r="E1692" s="23">
        <v>0</v>
      </c>
      <c r="F1692" s="23">
        <v>0</v>
      </c>
      <c r="G1692" s="23">
        <v>1330</v>
      </c>
      <c r="H1692" s="23">
        <v>29104.31</v>
      </c>
      <c r="I1692" s="21" t="s">
        <v>11</v>
      </c>
      <c r="J1692" s="21" t="s">
        <v>12</v>
      </c>
      <c r="K1692" s="21" t="str">
        <f t="shared" si="86"/>
        <v/>
      </c>
      <c r="L1692" s="21" t="e">
        <f ca="1">IF(AND(K1692&lt;&gt; "", COUNTIF(SAP!#REF!,K1692)&gt;0),"Matched", "")</f>
        <v>#REF!</v>
      </c>
      <c r="M1692" s="21" t="str">
        <f t="shared" si="84"/>
        <v/>
      </c>
      <c r="N1692" s="21" t="e">
        <f ca="1">IF(AND(M1692&lt;&gt; "", COUNTIF(SAP!#REF!,M1692)&gt;0),"Matched", "")</f>
        <v>#REF!</v>
      </c>
      <c r="O1692" s="21" t="str">
        <f t="shared" si="85"/>
        <v/>
      </c>
      <c r="P1692" s="21" t="e">
        <f ca="1">IF(AND(O1692&lt;&gt; "", COUNTIF(SAP!#REF!,O1692)&gt;0),"Matched", "")</f>
        <v>#REF!</v>
      </c>
      <c r="Q1692" s="21" t="str">
        <f ca="1">IF(OR(D1692="AC",D1692="TR"),"Logic4"&amp;"_"&amp;TEXT(C1692,"dd.mm.yyyy") &amp;"_"&amp; 756094.29,"")</f>
        <v>Logic4_11.04.2020_756094.29</v>
      </c>
      <c r="R1692" s="21" t="e">
        <f ca="1">IF(AND(Q1692&lt;&gt; "", COUNTIF(SAP!#REF!,Q1692)&gt;0),"Matched", "")</f>
        <v>#REF!</v>
      </c>
    </row>
    <row r="1693" spans="1:18" hidden="1">
      <c r="A1693" s="21">
        <v>11563327</v>
      </c>
      <c r="B1693" s="22">
        <v>43932</v>
      </c>
      <c r="C1693" s="22">
        <v>43932</v>
      </c>
      <c r="D1693" s="21" t="s">
        <v>10</v>
      </c>
      <c r="E1693" s="23">
        <v>0</v>
      </c>
      <c r="F1693" s="23">
        <v>0</v>
      </c>
      <c r="G1693" s="23">
        <v>1350</v>
      </c>
      <c r="H1693" s="23">
        <v>30454.31</v>
      </c>
      <c r="I1693" s="21" t="s">
        <v>11</v>
      </c>
      <c r="J1693" s="21" t="s">
        <v>12</v>
      </c>
      <c r="K1693" s="21" t="str">
        <f t="shared" si="86"/>
        <v/>
      </c>
      <c r="L1693" s="21" t="e">
        <f ca="1">IF(AND(K1693&lt;&gt; "", COUNTIF(SAP!#REF!,K1693)&gt;0),"Matched", "")</f>
        <v>#REF!</v>
      </c>
      <c r="M1693" s="21" t="str">
        <f t="shared" si="84"/>
        <v/>
      </c>
      <c r="N1693" s="21" t="e">
        <f ca="1">IF(AND(M1693&lt;&gt; "", COUNTIF(SAP!#REF!,M1693)&gt;0),"Matched", "")</f>
        <v>#REF!</v>
      </c>
      <c r="O1693" s="21" t="str">
        <f t="shared" si="85"/>
        <v/>
      </c>
      <c r="P1693" s="21" t="e">
        <f ca="1">IF(AND(O1693&lt;&gt; "", COUNTIF(SAP!#REF!,O1693)&gt;0),"Matched", "")</f>
        <v>#REF!</v>
      </c>
      <c r="Q1693" s="21" t="str">
        <f ca="1">IF(OR(D1693="AC",D1693="TR"),"Logic4"&amp;"_"&amp;TEXT(C1693,"dd.mm.yyyy") &amp;"_"&amp; 756094.29,"")</f>
        <v>Logic4_11.04.2020_756094.29</v>
      </c>
      <c r="R1693" s="21" t="e">
        <f ca="1">IF(AND(Q1693&lt;&gt; "", COUNTIF(SAP!#REF!,Q1693)&gt;0),"Matched", "")</f>
        <v>#REF!</v>
      </c>
    </row>
    <row r="1694" spans="1:18" hidden="1">
      <c r="A1694" s="21">
        <v>11563327</v>
      </c>
      <c r="B1694" s="22">
        <v>43932</v>
      </c>
      <c r="C1694" s="22">
        <v>43932</v>
      </c>
      <c r="D1694" s="21" t="s">
        <v>10</v>
      </c>
      <c r="E1694" s="23">
        <v>0</v>
      </c>
      <c r="F1694" s="23">
        <v>0</v>
      </c>
      <c r="G1694" s="23">
        <v>1376.3</v>
      </c>
      <c r="H1694" s="23">
        <v>31830.61</v>
      </c>
      <c r="I1694" s="21" t="s">
        <v>11</v>
      </c>
      <c r="J1694" s="21" t="s">
        <v>12</v>
      </c>
      <c r="K1694" s="21" t="str">
        <f t="shared" si="86"/>
        <v/>
      </c>
      <c r="L1694" s="21" t="e">
        <f ca="1">IF(AND(K1694&lt;&gt; "", COUNTIF(SAP!#REF!,K1694)&gt;0),"Matched", "")</f>
        <v>#REF!</v>
      </c>
      <c r="M1694" s="21" t="str">
        <f t="shared" si="84"/>
        <v/>
      </c>
      <c r="N1694" s="21" t="e">
        <f ca="1">IF(AND(M1694&lt;&gt; "", COUNTIF(SAP!#REF!,M1694)&gt;0),"Matched", "")</f>
        <v>#REF!</v>
      </c>
      <c r="O1694" s="21" t="str">
        <f t="shared" si="85"/>
        <v/>
      </c>
      <c r="P1694" s="21" t="e">
        <f ca="1">IF(AND(O1694&lt;&gt; "", COUNTIF(SAP!#REF!,O1694)&gt;0),"Matched", "")</f>
        <v>#REF!</v>
      </c>
      <c r="Q1694" s="21" t="str">
        <f ca="1">IF(OR(D1694="AC",D1694="TR"),"Logic4"&amp;"_"&amp;TEXT(C1694,"dd.mm.yyyy") &amp;"_"&amp; 756094.29,"")</f>
        <v>Logic4_11.04.2020_756094.29</v>
      </c>
      <c r="R1694" s="21" t="e">
        <f ca="1">IF(AND(Q1694&lt;&gt; "", COUNTIF(SAP!#REF!,Q1694)&gt;0),"Matched", "")</f>
        <v>#REF!</v>
      </c>
    </row>
    <row r="1695" spans="1:18" hidden="1">
      <c r="A1695" s="21">
        <v>11563327</v>
      </c>
      <c r="B1695" s="22">
        <v>43932</v>
      </c>
      <c r="C1695" s="22">
        <v>43932</v>
      </c>
      <c r="D1695" s="21" t="s">
        <v>10</v>
      </c>
      <c r="E1695" s="23">
        <v>0</v>
      </c>
      <c r="F1695" s="23">
        <v>0</v>
      </c>
      <c r="G1695" s="23">
        <v>1379</v>
      </c>
      <c r="H1695" s="23">
        <v>33209.61</v>
      </c>
      <c r="I1695" s="21" t="s">
        <v>11</v>
      </c>
      <c r="J1695" s="21" t="s">
        <v>12</v>
      </c>
      <c r="K1695" s="21" t="str">
        <f t="shared" si="86"/>
        <v/>
      </c>
      <c r="L1695" s="21" t="e">
        <f ca="1">IF(AND(K1695&lt;&gt; "", COUNTIF(SAP!#REF!,K1695)&gt;0),"Matched", "")</f>
        <v>#REF!</v>
      </c>
      <c r="M1695" s="21" t="str">
        <f t="shared" si="84"/>
        <v/>
      </c>
      <c r="N1695" s="21" t="e">
        <f ca="1">IF(AND(M1695&lt;&gt; "", COUNTIF(SAP!#REF!,M1695)&gt;0),"Matched", "")</f>
        <v>#REF!</v>
      </c>
      <c r="O1695" s="21" t="str">
        <f t="shared" si="85"/>
        <v/>
      </c>
      <c r="P1695" s="21" t="e">
        <f ca="1">IF(AND(O1695&lt;&gt; "", COUNTIF(SAP!#REF!,O1695)&gt;0),"Matched", "")</f>
        <v>#REF!</v>
      </c>
      <c r="Q1695" s="21" t="str">
        <f ca="1">IF(OR(D1695="AC",D1695="TR"),"Logic4"&amp;"_"&amp;TEXT(C1695,"dd.mm.yyyy") &amp;"_"&amp; 756094.29,"")</f>
        <v>Logic4_11.04.2020_756094.29</v>
      </c>
      <c r="R1695" s="21" t="e">
        <f ca="1">IF(AND(Q1695&lt;&gt; "", COUNTIF(SAP!#REF!,Q1695)&gt;0),"Matched", "")</f>
        <v>#REF!</v>
      </c>
    </row>
    <row r="1696" spans="1:18" hidden="1">
      <c r="A1696" s="21">
        <v>11563327</v>
      </c>
      <c r="B1696" s="22">
        <v>43932</v>
      </c>
      <c r="C1696" s="22">
        <v>43932</v>
      </c>
      <c r="D1696" s="21" t="s">
        <v>10</v>
      </c>
      <c r="E1696" s="23">
        <v>0</v>
      </c>
      <c r="F1696" s="23">
        <v>0</v>
      </c>
      <c r="G1696" s="23">
        <v>1400</v>
      </c>
      <c r="H1696" s="23">
        <v>34609.61</v>
      </c>
      <c r="I1696" s="21" t="s">
        <v>11</v>
      </c>
      <c r="J1696" s="21" t="s">
        <v>12</v>
      </c>
      <c r="K1696" s="21" t="str">
        <f t="shared" si="86"/>
        <v/>
      </c>
      <c r="L1696" s="21" t="e">
        <f ca="1">IF(AND(K1696&lt;&gt; "", COUNTIF(SAP!#REF!,K1696)&gt;0),"Matched", "")</f>
        <v>#REF!</v>
      </c>
      <c r="M1696" s="21" t="str">
        <f t="shared" si="84"/>
        <v/>
      </c>
      <c r="N1696" s="21" t="e">
        <f ca="1">IF(AND(M1696&lt;&gt; "", COUNTIF(SAP!#REF!,M1696)&gt;0),"Matched", "")</f>
        <v>#REF!</v>
      </c>
      <c r="O1696" s="21" t="str">
        <f t="shared" si="85"/>
        <v/>
      </c>
      <c r="P1696" s="21" t="e">
        <f ca="1">IF(AND(O1696&lt;&gt; "", COUNTIF(SAP!#REF!,O1696)&gt;0),"Matched", "")</f>
        <v>#REF!</v>
      </c>
      <c r="Q1696" s="21" t="str">
        <f ca="1">IF(OR(D1696="AC",D1696="TR"),"Logic4"&amp;"_"&amp;TEXT(C1696,"dd.mm.yyyy") &amp;"_"&amp; 756094.29,"")</f>
        <v>Logic4_11.04.2020_756094.29</v>
      </c>
      <c r="R1696" s="21" t="e">
        <f ca="1">IF(AND(Q1696&lt;&gt; "", COUNTIF(SAP!#REF!,Q1696)&gt;0),"Matched", "")</f>
        <v>#REF!</v>
      </c>
    </row>
    <row r="1697" spans="1:18" hidden="1">
      <c r="A1697" s="21">
        <v>11563327</v>
      </c>
      <c r="B1697" s="22">
        <v>43932</v>
      </c>
      <c r="C1697" s="22">
        <v>43932</v>
      </c>
      <c r="D1697" s="21" t="s">
        <v>10</v>
      </c>
      <c r="E1697" s="23">
        <v>0</v>
      </c>
      <c r="F1697" s="23">
        <v>0</v>
      </c>
      <c r="G1697" s="23">
        <v>1400</v>
      </c>
      <c r="H1697" s="23">
        <v>36009.61</v>
      </c>
      <c r="I1697" s="21" t="s">
        <v>11</v>
      </c>
      <c r="J1697" s="21" t="s">
        <v>12</v>
      </c>
      <c r="K1697" s="21" t="str">
        <f t="shared" si="86"/>
        <v/>
      </c>
      <c r="L1697" s="21" t="e">
        <f ca="1">IF(AND(K1697&lt;&gt; "", COUNTIF(SAP!#REF!,K1697)&gt;0),"Matched", "")</f>
        <v>#REF!</v>
      </c>
      <c r="M1697" s="21" t="str">
        <f t="shared" si="84"/>
        <v/>
      </c>
      <c r="N1697" s="21" t="e">
        <f ca="1">IF(AND(M1697&lt;&gt; "", COUNTIF(SAP!#REF!,M1697)&gt;0),"Matched", "")</f>
        <v>#REF!</v>
      </c>
      <c r="O1697" s="21" t="str">
        <f t="shared" si="85"/>
        <v/>
      </c>
      <c r="P1697" s="21" t="e">
        <f ca="1">IF(AND(O1697&lt;&gt; "", COUNTIF(SAP!#REF!,O1697)&gt;0),"Matched", "")</f>
        <v>#REF!</v>
      </c>
      <c r="Q1697" s="21" t="str">
        <f ca="1">IF(OR(D1697="AC",D1697="TR"),"Logic4"&amp;"_"&amp;TEXT(C1697,"dd.mm.yyyy") &amp;"_"&amp; 756094.29,"")</f>
        <v>Logic4_11.04.2020_756094.29</v>
      </c>
      <c r="R1697" s="21" t="e">
        <f ca="1">IF(AND(Q1697&lt;&gt; "", COUNTIF(SAP!#REF!,Q1697)&gt;0),"Matched", "")</f>
        <v>#REF!</v>
      </c>
    </row>
    <row r="1698" spans="1:18" hidden="1">
      <c r="A1698" s="21">
        <v>11563327</v>
      </c>
      <c r="B1698" s="22">
        <v>43932</v>
      </c>
      <c r="C1698" s="22">
        <v>43932</v>
      </c>
      <c r="D1698" s="21" t="s">
        <v>10</v>
      </c>
      <c r="E1698" s="23">
        <v>0</v>
      </c>
      <c r="F1698" s="23">
        <v>0</v>
      </c>
      <c r="G1698" s="23">
        <v>1420</v>
      </c>
      <c r="H1698" s="23">
        <v>37429.61</v>
      </c>
      <c r="I1698" s="21" t="s">
        <v>11</v>
      </c>
      <c r="J1698" s="21" t="s">
        <v>12</v>
      </c>
      <c r="K1698" s="21" t="str">
        <f t="shared" si="86"/>
        <v/>
      </c>
      <c r="L1698" s="21" t="e">
        <f ca="1">IF(AND(K1698&lt;&gt; "", COUNTIF(SAP!#REF!,K1698)&gt;0),"Matched", "")</f>
        <v>#REF!</v>
      </c>
      <c r="M1698" s="21" t="str">
        <f t="shared" si="84"/>
        <v/>
      </c>
      <c r="N1698" s="21" t="e">
        <f ca="1">IF(AND(M1698&lt;&gt; "", COUNTIF(SAP!#REF!,M1698)&gt;0),"Matched", "")</f>
        <v>#REF!</v>
      </c>
      <c r="O1698" s="21" t="str">
        <f t="shared" si="85"/>
        <v/>
      </c>
      <c r="P1698" s="21" t="e">
        <f ca="1">IF(AND(O1698&lt;&gt; "", COUNTIF(SAP!#REF!,O1698)&gt;0),"Matched", "")</f>
        <v>#REF!</v>
      </c>
      <c r="Q1698" s="21" t="str">
        <f ca="1">IF(OR(D1698="AC",D1698="TR"),"Logic4"&amp;"_"&amp;TEXT(C1698,"dd.mm.yyyy") &amp;"_"&amp; 756094.29,"")</f>
        <v>Logic4_11.04.2020_756094.29</v>
      </c>
      <c r="R1698" s="21" t="e">
        <f ca="1">IF(AND(Q1698&lt;&gt; "", COUNTIF(SAP!#REF!,Q1698)&gt;0),"Matched", "")</f>
        <v>#REF!</v>
      </c>
    </row>
    <row r="1699" spans="1:18" hidden="1">
      <c r="A1699" s="21">
        <v>11563327</v>
      </c>
      <c r="B1699" s="22">
        <v>43932</v>
      </c>
      <c r="C1699" s="22">
        <v>43932</v>
      </c>
      <c r="D1699" s="21" t="s">
        <v>10</v>
      </c>
      <c r="E1699" s="23">
        <v>0</v>
      </c>
      <c r="F1699" s="23">
        <v>0</v>
      </c>
      <c r="G1699" s="23">
        <v>1552</v>
      </c>
      <c r="H1699" s="23">
        <v>38981.61</v>
      </c>
      <c r="I1699" s="21" t="s">
        <v>11</v>
      </c>
      <c r="J1699" s="21" t="s">
        <v>12</v>
      </c>
      <c r="K1699" s="21" t="str">
        <f t="shared" si="86"/>
        <v/>
      </c>
      <c r="L1699" s="21" t="e">
        <f ca="1">IF(AND(K1699&lt;&gt; "", COUNTIF(SAP!#REF!,K1699)&gt;0),"Matched", "")</f>
        <v>#REF!</v>
      </c>
      <c r="M1699" s="21" t="str">
        <f t="shared" si="84"/>
        <v/>
      </c>
      <c r="N1699" s="21" t="e">
        <f ca="1">IF(AND(M1699&lt;&gt; "", COUNTIF(SAP!#REF!,M1699)&gt;0),"Matched", "")</f>
        <v>#REF!</v>
      </c>
      <c r="O1699" s="21" t="str">
        <f t="shared" si="85"/>
        <v/>
      </c>
      <c r="P1699" s="21" t="e">
        <f ca="1">IF(AND(O1699&lt;&gt; "", COUNTIF(SAP!#REF!,O1699)&gt;0),"Matched", "")</f>
        <v>#REF!</v>
      </c>
      <c r="Q1699" s="21" t="str">
        <f ca="1">IF(OR(D1699="AC",D1699="TR"),"Logic4"&amp;"_"&amp;TEXT(C1699,"dd.mm.yyyy") &amp;"_"&amp; 756094.29,"")</f>
        <v>Logic4_11.04.2020_756094.29</v>
      </c>
      <c r="R1699" s="21" t="e">
        <f ca="1">IF(AND(Q1699&lt;&gt; "", COUNTIF(SAP!#REF!,Q1699)&gt;0),"Matched", "")</f>
        <v>#REF!</v>
      </c>
    </row>
    <row r="1700" spans="1:18" hidden="1">
      <c r="A1700" s="21">
        <v>11563327</v>
      </c>
      <c r="B1700" s="22">
        <v>43932</v>
      </c>
      <c r="C1700" s="22">
        <v>43932</v>
      </c>
      <c r="D1700" s="21" t="s">
        <v>10</v>
      </c>
      <c r="E1700" s="23">
        <v>0</v>
      </c>
      <c r="F1700" s="23">
        <v>0</v>
      </c>
      <c r="G1700" s="23">
        <v>1590</v>
      </c>
      <c r="H1700" s="23">
        <v>40571.61</v>
      </c>
      <c r="I1700" s="21" t="s">
        <v>11</v>
      </c>
      <c r="J1700" s="21" t="s">
        <v>12</v>
      </c>
      <c r="K1700" s="21" t="str">
        <f t="shared" si="86"/>
        <v/>
      </c>
      <c r="L1700" s="21" t="e">
        <f ca="1">IF(AND(K1700&lt;&gt; "", COUNTIF(SAP!#REF!,K1700)&gt;0),"Matched", "")</f>
        <v>#REF!</v>
      </c>
      <c r="M1700" s="21" t="str">
        <f t="shared" si="84"/>
        <v/>
      </c>
      <c r="N1700" s="21" t="e">
        <f ca="1">IF(AND(M1700&lt;&gt; "", COUNTIF(SAP!#REF!,M1700)&gt;0),"Matched", "")</f>
        <v>#REF!</v>
      </c>
      <c r="O1700" s="21" t="str">
        <f t="shared" si="85"/>
        <v/>
      </c>
      <c r="P1700" s="21" t="e">
        <f ca="1">IF(AND(O1700&lt;&gt; "", COUNTIF(SAP!#REF!,O1700)&gt;0),"Matched", "")</f>
        <v>#REF!</v>
      </c>
      <c r="Q1700" s="21" t="str">
        <f ca="1">IF(OR(D1700="AC",D1700="TR"),"Logic4"&amp;"_"&amp;TEXT(C1700,"dd.mm.yyyy") &amp;"_"&amp; 756094.29,"")</f>
        <v>Logic4_11.04.2020_756094.29</v>
      </c>
      <c r="R1700" s="21" t="e">
        <f ca="1">IF(AND(Q1700&lt;&gt; "", COUNTIF(SAP!#REF!,Q1700)&gt;0),"Matched", "")</f>
        <v>#REF!</v>
      </c>
    </row>
    <row r="1701" spans="1:18" hidden="1">
      <c r="A1701" s="21">
        <v>11563327</v>
      </c>
      <c r="B1701" s="22">
        <v>43932</v>
      </c>
      <c r="C1701" s="22">
        <v>43932</v>
      </c>
      <c r="D1701" s="21" t="s">
        <v>10</v>
      </c>
      <c r="E1701" s="23">
        <v>0</v>
      </c>
      <c r="F1701" s="23">
        <v>0</v>
      </c>
      <c r="G1701" s="23">
        <v>1639.6</v>
      </c>
      <c r="H1701" s="23">
        <v>42211.21</v>
      </c>
      <c r="I1701" s="21" t="s">
        <v>11</v>
      </c>
      <c r="J1701" s="21" t="s">
        <v>12</v>
      </c>
      <c r="K1701" s="21" t="str">
        <f t="shared" si="86"/>
        <v/>
      </c>
      <c r="L1701" s="21" t="e">
        <f ca="1">IF(AND(K1701&lt;&gt; "", COUNTIF(SAP!#REF!,K1701)&gt;0),"Matched", "")</f>
        <v>#REF!</v>
      </c>
      <c r="M1701" s="21" t="str">
        <f t="shared" si="84"/>
        <v/>
      </c>
      <c r="N1701" s="21" t="e">
        <f ca="1">IF(AND(M1701&lt;&gt; "", COUNTIF(SAP!#REF!,M1701)&gt;0),"Matched", "")</f>
        <v>#REF!</v>
      </c>
      <c r="O1701" s="21" t="str">
        <f t="shared" si="85"/>
        <v/>
      </c>
      <c r="P1701" s="21" t="e">
        <f ca="1">IF(AND(O1701&lt;&gt; "", COUNTIF(SAP!#REF!,O1701)&gt;0),"Matched", "")</f>
        <v>#REF!</v>
      </c>
      <c r="Q1701" s="21" t="str">
        <f ca="1">IF(OR(D1701="AC",D1701="TR"),"Logic4"&amp;"_"&amp;TEXT(C1701,"dd.mm.yyyy") &amp;"_"&amp; 756094.29,"")</f>
        <v>Logic4_11.04.2020_756094.29</v>
      </c>
      <c r="R1701" s="21" t="e">
        <f ca="1">IF(AND(Q1701&lt;&gt; "", COUNTIF(SAP!#REF!,Q1701)&gt;0),"Matched", "")</f>
        <v>#REF!</v>
      </c>
    </row>
    <row r="1702" spans="1:18" hidden="1">
      <c r="A1702" s="21">
        <v>11563327</v>
      </c>
      <c r="B1702" s="22">
        <v>43932</v>
      </c>
      <c r="C1702" s="22">
        <v>43932</v>
      </c>
      <c r="D1702" s="21" t="s">
        <v>10</v>
      </c>
      <c r="E1702" s="23">
        <v>0</v>
      </c>
      <c r="F1702" s="23">
        <v>0</v>
      </c>
      <c r="G1702" s="23">
        <v>1900</v>
      </c>
      <c r="H1702" s="23">
        <v>44111.21</v>
      </c>
      <c r="I1702" s="21" t="s">
        <v>11</v>
      </c>
      <c r="J1702" s="21" t="s">
        <v>12</v>
      </c>
      <c r="K1702" s="21" t="str">
        <f t="shared" si="86"/>
        <v/>
      </c>
      <c r="L1702" s="21" t="e">
        <f ca="1">IF(AND(K1702&lt;&gt; "", COUNTIF(SAP!#REF!,K1702)&gt;0),"Matched", "")</f>
        <v>#REF!</v>
      </c>
      <c r="M1702" s="21" t="str">
        <f t="shared" si="84"/>
        <v/>
      </c>
      <c r="N1702" s="21" t="e">
        <f ca="1">IF(AND(M1702&lt;&gt; "", COUNTIF(SAP!#REF!,M1702)&gt;0),"Matched", "")</f>
        <v>#REF!</v>
      </c>
      <c r="O1702" s="21" t="str">
        <f t="shared" si="85"/>
        <v/>
      </c>
      <c r="P1702" s="21" t="e">
        <f ca="1">IF(AND(O1702&lt;&gt; "", COUNTIF(SAP!#REF!,O1702)&gt;0),"Matched", "")</f>
        <v>#REF!</v>
      </c>
      <c r="Q1702" s="21" t="str">
        <f ca="1">IF(OR(D1702="AC",D1702="TR"),"Logic4"&amp;"_"&amp;TEXT(C1702,"dd.mm.yyyy") &amp;"_"&amp; 756094.29,"")</f>
        <v>Logic4_11.04.2020_756094.29</v>
      </c>
      <c r="R1702" s="21" t="e">
        <f ca="1">IF(AND(Q1702&lt;&gt; "", COUNTIF(SAP!#REF!,Q1702)&gt;0),"Matched", "")</f>
        <v>#REF!</v>
      </c>
    </row>
    <row r="1703" spans="1:18" hidden="1">
      <c r="A1703" s="21">
        <v>11563327</v>
      </c>
      <c r="B1703" s="22">
        <v>43932</v>
      </c>
      <c r="C1703" s="22">
        <v>43932</v>
      </c>
      <c r="D1703" s="21" t="s">
        <v>10</v>
      </c>
      <c r="E1703" s="23">
        <v>0</v>
      </c>
      <c r="F1703" s="23">
        <v>0</v>
      </c>
      <c r="G1703" s="23">
        <v>1920</v>
      </c>
      <c r="H1703" s="23">
        <v>46031.21</v>
      </c>
      <c r="I1703" s="21" t="s">
        <v>11</v>
      </c>
      <c r="J1703" s="21" t="s">
        <v>12</v>
      </c>
      <c r="K1703" s="21" t="str">
        <f t="shared" si="86"/>
        <v/>
      </c>
      <c r="L1703" s="21" t="e">
        <f ca="1">IF(AND(K1703&lt;&gt; "", COUNTIF(SAP!#REF!,K1703)&gt;0),"Matched", "")</f>
        <v>#REF!</v>
      </c>
      <c r="M1703" s="21" t="str">
        <f t="shared" si="84"/>
        <v/>
      </c>
      <c r="N1703" s="21" t="e">
        <f ca="1">IF(AND(M1703&lt;&gt; "", COUNTIF(SAP!#REF!,M1703)&gt;0),"Matched", "")</f>
        <v>#REF!</v>
      </c>
      <c r="O1703" s="21" t="str">
        <f t="shared" si="85"/>
        <v/>
      </c>
      <c r="P1703" s="21" t="e">
        <f ca="1">IF(AND(O1703&lt;&gt; "", COUNTIF(SAP!#REF!,O1703)&gt;0),"Matched", "")</f>
        <v>#REF!</v>
      </c>
      <c r="Q1703" s="21" t="str">
        <f ca="1">IF(OR(D1703="AC",D1703="TR"),"Logic4"&amp;"_"&amp;TEXT(C1703,"dd.mm.yyyy") &amp;"_"&amp; 756094.29,"")</f>
        <v>Logic4_11.04.2020_756094.29</v>
      </c>
      <c r="R1703" s="21" t="e">
        <f ca="1">IF(AND(Q1703&lt;&gt; "", COUNTIF(SAP!#REF!,Q1703)&gt;0),"Matched", "")</f>
        <v>#REF!</v>
      </c>
    </row>
    <row r="1704" spans="1:18" hidden="1">
      <c r="A1704" s="21">
        <v>11563327</v>
      </c>
      <c r="B1704" s="22">
        <v>43932</v>
      </c>
      <c r="C1704" s="22">
        <v>43932</v>
      </c>
      <c r="D1704" s="21" t="s">
        <v>10</v>
      </c>
      <c r="E1704" s="23">
        <v>0</v>
      </c>
      <c r="F1704" s="23">
        <v>0</v>
      </c>
      <c r="G1704" s="23">
        <v>1980</v>
      </c>
      <c r="H1704" s="23">
        <v>48011.21</v>
      </c>
      <c r="I1704" s="21" t="s">
        <v>11</v>
      </c>
      <c r="J1704" s="21" t="s">
        <v>12</v>
      </c>
      <c r="K1704" s="21" t="str">
        <f t="shared" si="86"/>
        <v/>
      </c>
      <c r="L1704" s="21" t="e">
        <f ca="1">IF(AND(K1704&lt;&gt; "", COUNTIF(SAP!#REF!,K1704)&gt;0),"Matched", "")</f>
        <v>#REF!</v>
      </c>
      <c r="M1704" s="21" t="str">
        <f t="shared" si="84"/>
        <v/>
      </c>
      <c r="N1704" s="21" t="e">
        <f ca="1">IF(AND(M1704&lt;&gt; "", COUNTIF(SAP!#REF!,M1704)&gt;0),"Matched", "")</f>
        <v>#REF!</v>
      </c>
      <c r="O1704" s="21" t="str">
        <f t="shared" si="85"/>
        <v/>
      </c>
      <c r="P1704" s="21" t="e">
        <f ca="1">IF(AND(O1704&lt;&gt; "", COUNTIF(SAP!#REF!,O1704)&gt;0),"Matched", "")</f>
        <v>#REF!</v>
      </c>
      <c r="Q1704" s="21" t="str">
        <f ca="1">IF(OR(D1704="AC",D1704="TR"),"Logic4"&amp;"_"&amp;TEXT(C1704,"dd.mm.yyyy") &amp;"_"&amp; 756094.29,"")</f>
        <v>Logic4_11.04.2020_756094.29</v>
      </c>
      <c r="R1704" s="21" t="e">
        <f ca="1">IF(AND(Q1704&lt;&gt; "", COUNTIF(SAP!#REF!,Q1704)&gt;0),"Matched", "")</f>
        <v>#REF!</v>
      </c>
    </row>
    <row r="1705" spans="1:18" hidden="1">
      <c r="A1705" s="21">
        <v>11563327</v>
      </c>
      <c r="B1705" s="22">
        <v>43932</v>
      </c>
      <c r="C1705" s="22">
        <v>43932</v>
      </c>
      <c r="D1705" s="21" t="s">
        <v>10</v>
      </c>
      <c r="E1705" s="23">
        <v>0</v>
      </c>
      <c r="F1705" s="23">
        <v>0</v>
      </c>
      <c r="G1705" s="23">
        <v>2030.1</v>
      </c>
      <c r="H1705" s="23">
        <v>50041.31</v>
      </c>
      <c r="I1705" s="21" t="s">
        <v>11</v>
      </c>
      <c r="J1705" s="21" t="s">
        <v>12</v>
      </c>
      <c r="K1705" s="21" t="str">
        <f t="shared" si="86"/>
        <v/>
      </c>
      <c r="L1705" s="21" t="e">
        <f ca="1">IF(AND(K1705&lt;&gt; "", COUNTIF(SAP!#REF!,K1705)&gt;0),"Matched", "")</f>
        <v>#REF!</v>
      </c>
      <c r="M1705" s="21" t="str">
        <f t="shared" si="84"/>
        <v/>
      </c>
      <c r="N1705" s="21" t="e">
        <f ca="1">IF(AND(M1705&lt;&gt; "", COUNTIF(SAP!#REF!,M1705)&gt;0),"Matched", "")</f>
        <v>#REF!</v>
      </c>
      <c r="O1705" s="21" t="str">
        <f t="shared" si="85"/>
        <v/>
      </c>
      <c r="P1705" s="21" t="e">
        <f ca="1">IF(AND(O1705&lt;&gt; "", COUNTIF(SAP!#REF!,O1705)&gt;0),"Matched", "")</f>
        <v>#REF!</v>
      </c>
      <c r="Q1705" s="21" t="str">
        <f ca="1">IF(OR(D1705="AC",D1705="TR"),"Logic4"&amp;"_"&amp;TEXT(C1705,"dd.mm.yyyy") &amp;"_"&amp; 756094.29,"")</f>
        <v>Logic4_11.04.2020_756094.29</v>
      </c>
      <c r="R1705" s="21" t="e">
        <f ca="1">IF(AND(Q1705&lt;&gt; "", COUNTIF(SAP!#REF!,Q1705)&gt;0),"Matched", "")</f>
        <v>#REF!</v>
      </c>
    </row>
    <row r="1706" spans="1:18" hidden="1">
      <c r="A1706" s="21">
        <v>11563327</v>
      </c>
      <c r="B1706" s="22">
        <v>43932</v>
      </c>
      <c r="C1706" s="22">
        <v>43932</v>
      </c>
      <c r="D1706" s="21" t="s">
        <v>10</v>
      </c>
      <c r="E1706" s="23">
        <v>0</v>
      </c>
      <c r="F1706" s="23">
        <v>0</v>
      </c>
      <c r="G1706" s="23">
        <v>2100</v>
      </c>
      <c r="H1706" s="23">
        <v>52141.31</v>
      </c>
      <c r="I1706" s="21" t="s">
        <v>11</v>
      </c>
      <c r="J1706" s="21" t="s">
        <v>12</v>
      </c>
      <c r="K1706" s="21" t="str">
        <f t="shared" si="86"/>
        <v/>
      </c>
      <c r="L1706" s="21" t="e">
        <f ca="1">IF(AND(K1706&lt;&gt; "", COUNTIF(SAP!#REF!,K1706)&gt;0),"Matched", "")</f>
        <v>#REF!</v>
      </c>
      <c r="M1706" s="21" t="str">
        <f t="shared" si="84"/>
        <v/>
      </c>
      <c r="N1706" s="21" t="e">
        <f ca="1">IF(AND(M1706&lt;&gt; "", COUNTIF(SAP!#REF!,M1706)&gt;0),"Matched", "")</f>
        <v>#REF!</v>
      </c>
      <c r="O1706" s="21" t="str">
        <f t="shared" si="85"/>
        <v/>
      </c>
      <c r="P1706" s="21" t="e">
        <f ca="1">IF(AND(O1706&lt;&gt; "", COUNTIF(SAP!#REF!,O1706)&gt;0),"Matched", "")</f>
        <v>#REF!</v>
      </c>
      <c r="Q1706" s="21" t="str">
        <f ca="1">IF(OR(D1706="AC",D1706="TR"),"Logic4"&amp;"_"&amp;TEXT(C1706,"dd.mm.yyyy") &amp;"_"&amp; 756094.29,"")</f>
        <v>Logic4_11.04.2020_756094.29</v>
      </c>
      <c r="R1706" s="21" t="e">
        <f ca="1">IF(AND(Q1706&lt;&gt; "", COUNTIF(SAP!#REF!,Q1706)&gt;0),"Matched", "")</f>
        <v>#REF!</v>
      </c>
    </row>
    <row r="1707" spans="1:18" hidden="1">
      <c r="A1707" s="21">
        <v>11563327</v>
      </c>
      <c r="B1707" s="22">
        <v>43932</v>
      </c>
      <c r="C1707" s="22">
        <v>43932</v>
      </c>
      <c r="D1707" s="21" t="s">
        <v>10</v>
      </c>
      <c r="E1707" s="23">
        <v>0</v>
      </c>
      <c r="F1707" s="23">
        <v>0</v>
      </c>
      <c r="G1707" s="23">
        <v>2100</v>
      </c>
      <c r="H1707" s="23">
        <v>54241.31</v>
      </c>
      <c r="I1707" s="21" t="s">
        <v>11</v>
      </c>
      <c r="J1707" s="21" t="s">
        <v>12</v>
      </c>
      <c r="K1707" s="21" t="str">
        <f t="shared" si="86"/>
        <v/>
      </c>
      <c r="L1707" s="21" t="e">
        <f ca="1">IF(AND(K1707&lt;&gt; "", COUNTIF(SAP!#REF!,K1707)&gt;0),"Matched", "")</f>
        <v>#REF!</v>
      </c>
      <c r="M1707" s="21" t="str">
        <f t="shared" si="84"/>
        <v/>
      </c>
      <c r="N1707" s="21" t="e">
        <f ca="1">IF(AND(M1707&lt;&gt; "", COUNTIF(SAP!#REF!,M1707)&gt;0),"Matched", "")</f>
        <v>#REF!</v>
      </c>
      <c r="O1707" s="21" t="str">
        <f t="shared" si="85"/>
        <v/>
      </c>
      <c r="P1707" s="21" t="e">
        <f ca="1">IF(AND(O1707&lt;&gt; "", COUNTIF(SAP!#REF!,O1707)&gt;0),"Matched", "")</f>
        <v>#REF!</v>
      </c>
      <c r="Q1707" s="21" t="str">
        <f ca="1">IF(OR(D1707="AC",D1707="TR"),"Logic4"&amp;"_"&amp;TEXT(C1707,"dd.mm.yyyy") &amp;"_"&amp; 756094.29,"")</f>
        <v>Logic4_11.04.2020_756094.29</v>
      </c>
      <c r="R1707" s="21" t="e">
        <f ca="1">IF(AND(Q1707&lt;&gt; "", COUNTIF(SAP!#REF!,Q1707)&gt;0),"Matched", "")</f>
        <v>#REF!</v>
      </c>
    </row>
    <row r="1708" spans="1:18" hidden="1">
      <c r="A1708" s="21">
        <v>11563327</v>
      </c>
      <c r="B1708" s="22">
        <v>43932</v>
      </c>
      <c r="C1708" s="22">
        <v>43932</v>
      </c>
      <c r="D1708" s="21" t="s">
        <v>10</v>
      </c>
      <c r="E1708" s="23">
        <v>0</v>
      </c>
      <c r="F1708" s="23">
        <v>0</v>
      </c>
      <c r="G1708" s="23">
        <v>2134.6999999999998</v>
      </c>
      <c r="H1708" s="23">
        <v>56376.01</v>
      </c>
      <c r="I1708" s="21" t="s">
        <v>11</v>
      </c>
      <c r="J1708" s="21" t="s">
        <v>12</v>
      </c>
      <c r="K1708" s="21" t="str">
        <f t="shared" si="86"/>
        <v/>
      </c>
      <c r="L1708" s="21" t="e">
        <f ca="1">IF(AND(K1708&lt;&gt; "", COUNTIF(SAP!#REF!,K1708)&gt;0),"Matched", "")</f>
        <v>#REF!</v>
      </c>
      <c r="M1708" s="21" t="str">
        <f t="shared" si="84"/>
        <v/>
      </c>
      <c r="N1708" s="21" t="e">
        <f ca="1">IF(AND(M1708&lt;&gt; "", COUNTIF(SAP!#REF!,M1708)&gt;0),"Matched", "")</f>
        <v>#REF!</v>
      </c>
      <c r="O1708" s="21" t="str">
        <f t="shared" si="85"/>
        <v/>
      </c>
      <c r="P1708" s="21" t="e">
        <f ca="1">IF(AND(O1708&lt;&gt; "", COUNTIF(SAP!#REF!,O1708)&gt;0),"Matched", "")</f>
        <v>#REF!</v>
      </c>
      <c r="Q1708" s="21" t="str">
        <f ca="1">IF(OR(D1708="AC",D1708="TR"),"Logic4"&amp;"_"&amp;TEXT(C1708,"dd.mm.yyyy") &amp;"_"&amp; 756094.29,"")</f>
        <v>Logic4_11.04.2020_756094.29</v>
      </c>
      <c r="R1708" s="21" t="e">
        <f ca="1">IF(AND(Q1708&lt;&gt; "", COUNTIF(SAP!#REF!,Q1708)&gt;0),"Matched", "")</f>
        <v>#REF!</v>
      </c>
    </row>
    <row r="1709" spans="1:18" hidden="1">
      <c r="A1709" s="21">
        <v>11563327</v>
      </c>
      <c r="B1709" s="22">
        <v>43932</v>
      </c>
      <c r="C1709" s="22">
        <v>43932</v>
      </c>
      <c r="D1709" s="21" t="s">
        <v>10</v>
      </c>
      <c r="E1709" s="23">
        <v>0</v>
      </c>
      <c r="F1709" s="23">
        <v>0</v>
      </c>
      <c r="G1709" s="23">
        <v>2220</v>
      </c>
      <c r="H1709" s="23">
        <v>58596.01</v>
      </c>
      <c r="I1709" s="21" t="s">
        <v>11</v>
      </c>
      <c r="J1709" s="21" t="s">
        <v>12</v>
      </c>
      <c r="K1709" s="21" t="str">
        <f t="shared" si="86"/>
        <v/>
      </c>
      <c r="L1709" s="21" t="e">
        <f ca="1">IF(AND(K1709&lt;&gt; "", COUNTIF(SAP!#REF!,K1709)&gt;0),"Matched", "")</f>
        <v>#REF!</v>
      </c>
      <c r="M1709" s="21" t="str">
        <f t="shared" si="84"/>
        <v/>
      </c>
      <c r="N1709" s="21" t="e">
        <f ca="1">IF(AND(M1709&lt;&gt; "", COUNTIF(SAP!#REF!,M1709)&gt;0),"Matched", "")</f>
        <v>#REF!</v>
      </c>
      <c r="O1709" s="21" t="str">
        <f t="shared" si="85"/>
        <v/>
      </c>
      <c r="P1709" s="21" t="e">
        <f ca="1">IF(AND(O1709&lt;&gt; "", COUNTIF(SAP!#REF!,O1709)&gt;0),"Matched", "")</f>
        <v>#REF!</v>
      </c>
      <c r="Q1709" s="21" t="str">
        <f ca="1">IF(OR(D1709="AC",D1709="TR"),"Logic4"&amp;"_"&amp;TEXT(C1709,"dd.mm.yyyy") &amp;"_"&amp; 756094.29,"")</f>
        <v>Logic4_11.04.2020_756094.29</v>
      </c>
      <c r="R1709" s="21" t="e">
        <f ca="1">IF(AND(Q1709&lt;&gt; "", COUNTIF(SAP!#REF!,Q1709)&gt;0),"Matched", "")</f>
        <v>#REF!</v>
      </c>
    </row>
    <row r="1710" spans="1:18" hidden="1">
      <c r="A1710" s="21">
        <v>11563327</v>
      </c>
      <c r="B1710" s="22">
        <v>43932</v>
      </c>
      <c r="C1710" s="22">
        <v>43932</v>
      </c>
      <c r="D1710" s="21" t="s">
        <v>10</v>
      </c>
      <c r="E1710" s="23">
        <v>0</v>
      </c>
      <c r="F1710" s="23">
        <v>0</v>
      </c>
      <c r="G1710" s="23">
        <v>2250</v>
      </c>
      <c r="H1710" s="23">
        <v>60846.01</v>
      </c>
      <c r="I1710" s="21" t="s">
        <v>11</v>
      </c>
      <c r="J1710" s="21" t="s">
        <v>12</v>
      </c>
      <c r="K1710" s="21" t="str">
        <f t="shared" si="86"/>
        <v/>
      </c>
      <c r="L1710" s="21" t="e">
        <f ca="1">IF(AND(K1710&lt;&gt; "", COUNTIF(SAP!#REF!,K1710)&gt;0),"Matched", "")</f>
        <v>#REF!</v>
      </c>
      <c r="M1710" s="21" t="str">
        <f t="shared" si="84"/>
        <v/>
      </c>
      <c r="N1710" s="21" t="e">
        <f ca="1">IF(AND(M1710&lt;&gt; "", COUNTIF(SAP!#REF!,M1710)&gt;0),"Matched", "")</f>
        <v>#REF!</v>
      </c>
      <c r="O1710" s="21" t="str">
        <f t="shared" si="85"/>
        <v/>
      </c>
      <c r="P1710" s="21" t="e">
        <f ca="1">IF(AND(O1710&lt;&gt; "", COUNTIF(SAP!#REF!,O1710)&gt;0),"Matched", "")</f>
        <v>#REF!</v>
      </c>
      <c r="Q1710" s="21" t="str">
        <f ca="1">IF(OR(D1710="AC",D1710="TR"),"Logic4"&amp;"_"&amp;TEXT(C1710,"dd.mm.yyyy") &amp;"_"&amp; 756094.29,"")</f>
        <v>Logic4_11.04.2020_756094.29</v>
      </c>
      <c r="R1710" s="21" t="e">
        <f ca="1">IF(AND(Q1710&lt;&gt; "", COUNTIF(SAP!#REF!,Q1710)&gt;0),"Matched", "")</f>
        <v>#REF!</v>
      </c>
    </row>
    <row r="1711" spans="1:18" hidden="1">
      <c r="A1711" s="21">
        <v>11563327</v>
      </c>
      <c r="B1711" s="22">
        <v>43932</v>
      </c>
      <c r="C1711" s="22">
        <v>43932</v>
      </c>
      <c r="D1711" s="21" t="s">
        <v>10</v>
      </c>
      <c r="E1711" s="23">
        <v>0</v>
      </c>
      <c r="F1711" s="23">
        <v>0</v>
      </c>
      <c r="G1711" s="23">
        <v>2260</v>
      </c>
      <c r="H1711" s="23">
        <v>63106.01</v>
      </c>
      <c r="I1711" s="21" t="s">
        <v>11</v>
      </c>
      <c r="J1711" s="21" t="s">
        <v>12</v>
      </c>
      <c r="K1711" s="21" t="str">
        <f t="shared" si="86"/>
        <v/>
      </c>
      <c r="L1711" s="21" t="e">
        <f ca="1">IF(AND(K1711&lt;&gt; "", COUNTIF(SAP!#REF!,K1711)&gt;0),"Matched", "")</f>
        <v>#REF!</v>
      </c>
      <c r="M1711" s="21" t="str">
        <f t="shared" si="84"/>
        <v/>
      </c>
      <c r="N1711" s="21" t="e">
        <f ca="1">IF(AND(M1711&lt;&gt; "", COUNTIF(SAP!#REF!,M1711)&gt;0),"Matched", "")</f>
        <v>#REF!</v>
      </c>
      <c r="O1711" s="21" t="str">
        <f t="shared" si="85"/>
        <v/>
      </c>
      <c r="P1711" s="21" t="e">
        <f ca="1">IF(AND(O1711&lt;&gt; "", COUNTIF(SAP!#REF!,O1711)&gt;0),"Matched", "")</f>
        <v>#REF!</v>
      </c>
      <c r="Q1711" s="21" t="str">
        <f ca="1">IF(OR(D1711="AC",D1711="TR"),"Logic4"&amp;"_"&amp;TEXT(C1711,"dd.mm.yyyy") &amp;"_"&amp; 756094.29,"")</f>
        <v>Logic4_11.04.2020_756094.29</v>
      </c>
      <c r="R1711" s="21" t="e">
        <f ca="1">IF(AND(Q1711&lt;&gt; "", COUNTIF(SAP!#REF!,Q1711)&gt;0),"Matched", "")</f>
        <v>#REF!</v>
      </c>
    </row>
    <row r="1712" spans="1:18" hidden="1">
      <c r="A1712" s="21">
        <v>11563327</v>
      </c>
      <c r="B1712" s="22">
        <v>43932</v>
      </c>
      <c r="C1712" s="22">
        <v>43932</v>
      </c>
      <c r="D1712" s="21" t="s">
        <v>10</v>
      </c>
      <c r="E1712" s="23">
        <v>0</v>
      </c>
      <c r="F1712" s="23">
        <v>0</v>
      </c>
      <c r="G1712" s="23">
        <v>2262</v>
      </c>
      <c r="H1712" s="23">
        <v>65368.01</v>
      </c>
      <c r="I1712" s="21" t="s">
        <v>11</v>
      </c>
      <c r="J1712" s="21" t="s">
        <v>12</v>
      </c>
      <c r="K1712" s="21" t="str">
        <f t="shared" si="86"/>
        <v/>
      </c>
      <c r="L1712" s="21" t="e">
        <f ca="1">IF(AND(K1712&lt;&gt; "", COUNTIF(SAP!#REF!,K1712)&gt;0),"Matched", "")</f>
        <v>#REF!</v>
      </c>
      <c r="M1712" s="21" t="str">
        <f t="shared" si="84"/>
        <v/>
      </c>
      <c r="N1712" s="21" t="e">
        <f ca="1">IF(AND(M1712&lt;&gt; "", COUNTIF(SAP!#REF!,M1712)&gt;0),"Matched", "")</f>
        <v>#REF!</v>
      </c>
      <c r="O1712" s="21" t="str">
        <f t="shared" si="85"/>
        <v/>
      </c>
      <c r="P1712" s="21" t="e">
        <f ca="1">IF(AND(O1712&lt;&gt; "", COUNTIF(SAP!#REF!,O1712)&gt;0),"Matched", "")</f>
        <v>#REF!</v>
      </c>
      <c r="Q1712" s="21" t="str">
        <f ca="1">IF(OR(D1712="AC",D1712="TR"),"Logic4"&amp;"_"&amp;TEXT(C1712,"dd.mm.yyyy") &amp;"_"&amp; 756094.29,"")</f>
        <v>Logic4_11.04.2020_756094.29</v>
      </c>
      <c r="R1712" s="21" t="e">
        <f ca="1">IF(AND(Q1712&lt;&gt; "", COUNTIF(SAP!#REF!,Q1712)&gt;0),"Matched", "")</f>
        <v>#REF!</v>
      </c>
    </row>
    <row r="1713" spans="1:18" hidden="1">
      <c r="A1713" s="21">
        <v>11563327</v>
      </c>
      <c r="B1713" s="22">
        <v>43932</v>
      </c>
      <c r="C1713" s="22">
        <v>43932</v>
      </c>
      <c r="D1713" s="21" t="s">
        <v>10</v>
      </c>
      <c r="E1713" s="23">
        <v>0</v>
      </c>
      <c r="F1713" s="23">
        <v>0</v>
      </c>
      <c r="G1713" s="23">
        <v>2417.5</v>
      </c>
      <c r="H1713" s="23">
        <v>67785.509999999995</v>
      </c>
      <c r="I1713" s="21" t="s">
        <v>11</v>
      </c>
      <c r="J1713" s="21" t="s">
        <v>12</v>
      </c>
      <c r="K1713" s="21" t="str">
        <f t="shared" si="86"/>
        <v/>
      </c>
      <c r="L1713" s="21" t="e">
        <f ca="1">IF(AND(K1713&lt;&gt; "", COUNTIF(SAP!#REF!,K1713)&gt;0),"Matched", "")</f>
        <v>#REF!</v>
      </c>
      <c r="M1713" s="21" t="str">
        <f t="shared" si="84"/>
        <v/>
      </c>
      <c r="N1713" s="21" t="e">
        <f ca="1">IF(AND(M1713&lt;&gt; "", COUNTIF(SAP!#REF!,M1713)&gt;0),"Matched", "")</f>
        <v>#REF!</v>
      </c>
      <c r="O1713" s="21" t="str">
        <f t="shared" si="85"/>
        <v/>
      </c>
      <c r="P1713" s="21" t="e">
        <f ca="1">IF(AND(O1713&lt;&gt; "", COUNTIF(SAP!#REF!,O1713)&gt;0),"Matched", "")</f>
        <v>#REF!</v>
      </c>
      <c r="Q1713" s="21" t="str">
        <f ca="1">IF(OR(D1713="AC",D1713="TR"),"Logic4"&amp;"_"&amp;TEXT(C1713,"dd.mm.yyyy") &amp;"_"&amp; 756094.29,"")</f>
        <v>Logic4_11.04.2020_756094.29</v>
      </c>
      <c r="R1713" s="21" t="e">
        <f ca="1">IF(AND(Q1713&lt;&gt; "", COUNTIF(SAP!#REF!,Q1713)&gt;0),"Matched", "")</f>
        <v>#REF!</v>
      </c>
    </row>
    <row r="1714" spans="1:18" hidden="1">
      <c r="A1714" s="21">
        <v>11563327</v>
      </c>
      <c r="B1714" s="22">
        <v>43932</v>
      </c>
      <c r="C1714" s="22">
        <v>43932</v>
      </c>
      <c r="D1714" s="21" t="s">
        <v>10</v>
      </c>
      <c r="E1714" s="23">
        <v>0</v>
      </c>
      <c r="F1714" s="23">
        <v>0</v>
      </c>
      <c r="G1714" s="23">
        <v>2440</v>
      </c>
      <c r="H1714" s="23">
        <v>70225.509999999995</v>
      </c>
      <c r="I1714" s="21" t="s">
        <v>11</v>
      </c>
      <c r="J1714" s="21" t="s">
        <v>12</v>
      </c>
      <c r="K1714" s="21" t="str">
        <f t="shared" si="86"/>
        <v/>
      </c>
      <c r="L1714" s="21" t="e">
        <f ca="1">IF(AND(K1714&lt;&gt; "", COUNTIF(SAP!#REF!,K1714)&gt;0),"Matched", "")</f>
        <v>#REF!</v>
      </c>
      <c r="M1714" s="21" t="str">
        <f t="shared" si="84"/>
        <v/>
      </c>
      <c r="N1714" s="21" t="e">
        <f ca="1">IF(AND(M1714&lt;&gt; "", COUNTIF(SAP!#REF!,M1714)&gt;0),"Matched", "")</f>
        <v>#REF!</v>
      </c>
      <c r="O1714" s="21" t="str">
        <f t="shared" si="85"/>
        <v/>
      </c>
      <c r="P1714" s="21" t="e">
        <f ca="1">IF(AND(O1714&lt;&gt; "", COUNTIF(SAP!#REF!,O1714)&gt;0),"Matched", "")</f>
        <v>#REF!</v>
      </c>
      <c r="Q1714" s="21" t="str">
        <f ca="1">IF(OR(D1714="AC",D1714="TR"),"Logic4"&amp;"_"&amp;TEXT(C1714,"dd.mm.yyyy") &amp;"_"&amp; 756094.29,"")</f>
        <v>Logic4_11.04.2020_756094.29</v>
      </c>
      <c r="R1714" s="21" t="e">
        <f ca="1">IF(AND(Q1714&lt;&gt; "", COUNTIF(SAP!#REF!,Q1714)&gt;0),"Matched", "")</f>
        <v>#REF!</v>
      </c>
    </row>
    <row r="1715" spans="1:18" hidden="1">
      <c r="A1715" s="21">
        <v>11563327</v>
      </c>
      <c r="B1715" s="22">
        <v>43932</v>
      </c>
      <c r="C1715" s="22">
        <v>43932</v>
      </c>
      <c r="D1715" s="21" t="s">
        <v>10</v>
      </c>
      <c r="E1715" s="23">
        <v>0</v>
      </c>
      <c r="F1715" s="23">
        <v>0</v>
      </c>
      <c r="G1715" s="23">
        <v>2440</v>
      </c>
      <c r="H1715" s="23">
        <v>72665.509999999995</v>
      </c>
      <c r="I1715" s="21" t="s">
        <v>11</v>
      </c>
      <c r="J1715" s="21" t="s">
        <v>12</v>
      </c>
      <c r="K1715" s="21" t="str">
        <f t="shared" si="86"/>
        <v/>
      </c>
      <c r="L1715" s="21" t="e">
        <f ca="1">IF(AND(K1715&lt;&gt; "", COUNTIF(SAP!#REF!,K1715)&gt;0),"Matched", "")</f>
        <v>#REF!</v>
      </c>
      <c r="M1715" s="21" t="str">
        <f t="shared" si="84"/>
        <v/>
      </c>
      <c r="N1715" s="21" t="e">
        <f ca="1">IF(AND(M1715&lt;&gt; "", COUNTIF(SAP!#REF!,M1715)&gt;0),"Matched", "")</f>
        <v>#REF!</v>
      </c>
      <c r="O1715" s="21" t="str">
        <f t="shared" si="85"/>
        <v/>
      </c>
      <c r="P1715" s="21" t="e">
        <f ca="1">IF(AND(O1715&lt;&gt; "", COUNTIF(SAP!#REF!,O1715)&gt;0),"Matched", "")</f>
        <v>#REF!</v>
      </c>
      <c r="Q1715" s="21" t="str">
        <f ca="1">IF(OR(D1715="AC",D1715="TR"),"Logic4"&amp;"_"&amp;TEXT(C1715,"dd.mm.yyyy") &amp;"_"&amp; 756094.29,"")</f>
        <v>Logic4_11.04.2020_756094.29</v>
      </c>
      <c r="R1715" s="21" t="e">
        <f ca="1">IF(AND(Q1715&lt;&gt; "", COUNTIF(SAP!#REF!,Q1715)&gt;0),"Matched", "")</f>
        <v>#REF!</v>
      </c>
    </row>
    <row r="1716" spans="1:18" hidden="1">
      <c r="A1716" s="21">
        <v>11563327</v>
      </c>
      <c r="B1716" s="22">
        <v>43932</v>
      </c>
      <c r="C1716" s="22">
        <v>43932</v>
      </c>
      <c r="D1716" s="21" t="s">
        <v>10</v>
      </c>
      <c r="E1716" s="23">
        <v>0</v>
      </c>
      <c r="F1716" s="23">
        <v>0</v>
      </c>
      <c r="G1716" s="23">
        <v>2460</v>
      </c>
      <c r="H1716" s="23">
        <v>75125.509999999995</v>
      </c>
      <c r="I1716" s="21" t="s">
        <v>11</v>
      </c>
      <c r="J1716" s="21" t="s">
        <v>12</v>
      </c>
      <c r="K1716" s="21" t="str">
        <f t="shared" si="86"/>
        <v/>
      </c>
      <c r="L1716" s="21" t="e">
        <f ca="1">IF(AND(K1716&lt;&gt; "", COUNTIF(SAP!#REF!,K1716)&gt;0),"Matched", "")</f>
        <v>#REF!</v>
      </c>
      <c r="M1716" s="21" t="str">
        <f t="shared" si="84"/>
        <v/>
      </c>
      <c r="N1716" s="21" t="e">
        <f ca="1">IF(AND(M1716&lt;&gt; "", COUNTIF(SAP!#REF!,M1716)&gt;0),"Matched", "")</f>
        <v>#REF!</v>
      </c>
      <c r="O1716" s="21" t="str">
        <f t="shared" si="85"/>
        <v/>
      </c>
      <c r="P1716" s="21" t="e">
        <f ca="1">IF(AND(O1716&lt;&gt; "", COUNTIF(SAP!#REF!,O1716)&gt;0),"Matched", "")</f>
        <v>#REF!</v>
      </c>
      <c r="Q1716" s="21" t="str">
        <f ca="1">IF(OR(D1716="AC",D1716="TR"),"Logic4"&amp;"_"&amp;TEXT(C1716,"dd.mm.yyyy") &amp;"_"&amp; 756094.29,"")</f>
        <v>Logic4_11.04.2020_756094.29</v>
      </c>
      <c r="R1716" s="21" t="e">
        <f ca="1">IF(AND(Q1716&lt;&gt; "", COUNTIF(SAP!#REF!,Q1716)&gt;0),"Matched", "")</f>
        <v>#REF!</v>
      </c>
    </row>
    <row r="1717" spans="1:18" hidden="1">
      <c r="A1717" s="21">
        <v>11563327</v>
      </c>
      <c r="B1717" s="22">
        <v>43932</v>
      </c>
      <c r="C1717" s="22">
        <v>43932</v>
      </c>
      <c r="D1717" s="21" t="s">
        <v>10</v>
      </c>
      <c r="E1717" s="23">
        <v>0</v>
      </c>
      <c r="F1717" s="23">
        <v>0</v>
      </c>
      <c r="G1717" s="23">
        <v>2531.6</v>
      </c>
      <c r="H1717" s="23">
        <v>77657.11</v>
      </c>
      <c r="I1717" s="21" t="s">
        <v>11</v>
      </c>
      <c r="J1717" s="21" t="s">
        <v>12</v>
      </c>
      <c r="K1717" s="21" t="str">
        <f t="shared" si="86"/>
        <v/>
      </c>
      <c r="L1717" s="21" t="e">
        <f ca="1">IF(AND(K1717&lt;&gt; "", COUNTIF(SAP!#REF!,K1717)&gt;0),"Matched", "")</f>
        <v>#REF!</v>
      </c>
      <c r="M1717" s="21" t="str">
        <f t="shared" si="84"/>
        <v/>
      </c>
      <c r="N1717" s="21" t="e">
        <f ca="1">IF(AND(M1717&lt;&gt; "", COUNTIF(SAP!#REF!,M1717)&gt;0),"Matched", "")</f>
        <v>#REF!</v>
      </c>
      <c r="O1717" s="21" t="str">
        <f t="shared" si="85"/>
        <v/>
      </c>
      <c r="P1717" s="21" t="e">
        <f ca="1">IF(AND(O1717&lt;&gt; "", COUNTIF(SAP!#REF!,O1717)&gt;0),"Matched", "")</f>
        <v>#REF!</v>
      </c>
      <c r="Q1717" s="21" t="str">
        <f ca="1">IF(OR(D1717="AC",D1717="TR"),"Logic4"&amp;"_"&amp;TEXT(C1717,"dd.mm.yyyy") &amp;"_"&amp; 756094.29,"")</f>
        <v>Logic4_11.04.2020_756094.29</v>
      </c>
      <c r="R1717" s="21" t="e">
        <f ca="1">IF(AND(Q1717&lt;&gt; "", COUNTIF(SAP!#REF!,Q1717)&gt;0),"Matched", "")</f>
        <v>#REF!</v>
      </c>
    </row>
    <row r="1718" spans="1:18" hidden="1">
      <c r="A1718" s="21">
        <v>11563327</v>
      </c>
      <c r="B1718" s="22">
        <v>43932</v>
      </c>
      <c r="C1718" s="22">
        <v>43932</v>
      </c>
      <c r="D1718" s="21" t="s">
        <v>10</v>
      </c>
      <c r="E1718" s="23">
        <v>0</v>
      </c>
      <c r="F1718" s="23">
        <v>0</v>
      </c>
      <c r="G1718" s="23">
        <v>2560</v>
      </c>
      <c r="H1718" s="23">
        <v>80217.11</v>
      </c>
      <c r="I1718" s="21" t="s">
        <v>11</v>
      </c>
      <c r="J1718" s="21" t="s">
        <v>12</v>
      </c>
      <c r="K1718" s="21" t="str">
        <f t="shared" si="86"/>
        <v/>
      </c>
      <c r="L1718" s="21" t="e">
        <f ca="1">IF(AND(K1718&lt;&gt; "", COUNTIF(SAP!#REF!,K1718)&gt;0),"Matched", "")</f>
        <v>#REF!</v>
      </c>
      <c r="M1718" s="21" t="str">
        <f t="shared" si="84"/>
        <v/>
      </c>
      <c r="N1718" s="21" t="e">
        <f ca="1">IF(AND(M1718&lt;&gt; "", COUNTIF(SAP!#REF!,M1718)&gt;0),"Matched", "")</f>
        <v>#REF!</v>
      </c>
      <c r="O1718" s="21" t="str">
        <f t="shared" si="85"/>
        <v/>
      </c>
      <c r="P1718" s="21" t="e">
        <f ca="1">IF(AND(O1718&lt;&gt; "", COUNTIF(SAP!#REF!,O1718)&gt;0),"Matched", "")</f>
        <v>#REF!</v>
      </c>
      <c r="Q1718" s="21" t="str">
        <f ca="1">IF(OR(D1718="AC",D1718="TR"),"Logic4"&amp;"_"&amp;TEXT(C1718,"dd.mm.yyyy") &amp;"_"&amp; 756094.29,"")</f>
        <v>Logic4_11.04.2020_756094.29</v>
      </c>
      <c r="R1718" s="21" t="e">
        <f ca="1">IF(AND(Q1718&lt;&gt; "", COUNTIF(SAP!#REF!,Q1718)&gt;0),"Matched", "")</f>
        <v>#REF!</v>
      </c>
    </row>
    <row r="1719" spans="1:18" hidden="1">
      <c r="A1719" s="21">
        <v>11563327</v>
      </c>
      <c r="B1719" s="22">
        <v>43932</v>
      </c>
      <c r="C1719" s="22">
        <v>43932</v>
      </c>
      <c r="D1719" s="21" t="s">
        <v>10</v>
      </c>
      <c r="E1719" s="23">
        <v>0</v>
      </c>
      <c r="F1719" s="23">
        <v>0</v>
      </c>
      <c r="G1719" s="23">
        <v>2630</v>
      </c>
      <c r="H1719" s="23">
        <v>82847.11</v>
      </c>
      <c r="I1719" s="21" t="s">
        <v>11</v>
      </c>
      <c r="J1719" s="21" t="s">
        <v>12</v>
      </c>
      <c r="K1719" s="21" t="str">
        <f t="shared" si="86"/>
        <v/>
      </c>
      <c r="L1719" s="21" t="e">
        <f ca="1">IF(AND(K1719&lt;&gt; "", COUNTIF(SAP!#REF!,K1719)&gt;0),"Matched", "")</f>
        <v>#REF!</v>
      </c>
      <c r="M1719" s="21" t="str">
        <f t="shared" si="84"/>
        <v/>
      </c>
      <c r="N1719" s="21" t="e">
        <f ca="1">IF(AND(M1719&lt;&gt; "", COUNTIF(SAP!#REF!,M1719)&gt;0),"Matched", "")</f>
        <v>#REF!</v>
      </c>
      <c r="O1719" s="21" t="str">
        <f t="shared" si="85"/>
        <v/>
      </c>
      <c r="P1719" s="21" t="e">
        <f ca="1">IF(AND(O1719&lt;&gt; "", COUNTIF(SAP!#REF!,O1719)&gt;0),"Matched", "")</f>
        <v>#REF!</v>
      </c>
      <c r="Q1719" s="21" t="str">
        <f ca="1">IF(OR(D1719="AC",D1719="TR"),"Logic4"&amp;"_"&amp;TEXT(C1719,"dd.mm.yyyy") &amp;"_"&amp; 756094.29,"")</f>
        <v>Logic4_11.04.2020_756094.29</v>
      </c>
      <c r="R1719" s="21" t="e">
        <f ca="1">IF(AND(Q1719&lt;&gt; "", COUNTIF(SAP!#REF!,Q1719)&gt;0),"Matched", "")</f>
        <v>#REF!</v>
      </c>
    </row>
    <row r="1720" spans="1:18" hidden="1">
      <c r="A1720" s="21">
        <v>11563327</v>
      </c>
      <c r="B1720" s="22">
        <v>43932</v>
      </c>
      <c r="C1720" s="22">
        <v>43932</v>
      </c>
      <c r="D1720" s="21" t="s">
        <v>10</v>
      </c>
      <c r="E1720" s="23">
        <v>0</v>
      </c>
      <c r="F1720" s="23">
        <v>0</v>
      </c>
      <c r="G1720" s="23">
        <v>2670</v>
      </c>
      <c r="H1720" s="23">
        <v>85517.11</v>
      </c>
      <c r="I1720" s="21" t="s">
        <v>11</v>
      </c>
      <c r="J1720" s="21" t="s">
        <v>12</v>
      </c>
      <c r="K1720" s="21" t="str">
        <f t="shared" si="86"/>
        <v/>
      </c>
      <c r="L1720" s="21" t="e">
        <f ca="1">IF(AND(K1720&lt;&gt; "", COUNTIF(SAP!#REF!,K1720)&gt;0),"Matched", "")</f>
        <v>#REF!</v>
      </c>
      <c r="M1720" s="21" t="str">
        <f t="shared" si="84"/>
        <v/>
      </c>
      <c r="N1720" s="21" t="e">
        <f ca="1">IF(AND(M1720&lt;&gt; "", COUNTIF(SAP!#REF!,M1720)&gt;0),"Matched", "")</f>
        <v>#REF!</v>
      </c>
      <c r="O1720" s="21" t="str">
        <f t="shared" si="85"/>
        <v/>
      </c>
      <c r="P1720" s="21" t="e">
        <f ca="1">IF(AND(O1720&lt;&gt; "", COUNTIF(SAP!#REF!,O1720)&gt;0),"Matched", "")</f>
        <v>#REF!</v>
      </c>
      <c r="Q1720" s="21" t="str">
        <f ca="1">IF(OR(D1720="AC",D1720="TR"),"Logic4"&amp;"_"&amp;TEXT(C1720,"dd.mm.yyyy") &amp;"_"&amp; 756094.29,"")</f>
        <v>Logic4_11.04.2020_756094.29</v>
      </c>
      <c r="R1720" s="21" t="e">
        <f ca="1">IF(AND(Q1720&lt;&gt; "", COUNTIF(SAP!#REF!,Q1720)&gt;0),"Matched", "")</f>
        <v>#REF!</v>
      </c>
    </row>
    <row r="1721" spans="1:18" hidden="1">
      <c r="A1721" s="21">
        <v>11563327</v>
      </c>
      <c r="B1721" s="22">
        <v>43932</v>
      </c>
      <c r="C1721" s="22">
        <v>43932</v>
      </c>
      <c r="D1721" s="21" t="s">
        <v>10</v>
      </c>
      <c r="E1721" s="23">
        <v>0</v>
      </c>
      <c r="F1721" s="23">
        <v>0</v>
      </c>
      <c r="G1721" s="23">
        <v>2840</v>
      </c>
      <c r="H1721" s="23">
        <v>88357.11</v>
      </c>
      <c r="I1721" s="21" t="s">
        <v>11</v>
      </c>
      <c r="J1721" s="21" t="s">
        <v>12</v>
      </c>
      <c r="K1721" s="21" t="str">
        <f t="shared" si="86"/>
        <v/>
      </c>
      <c r="L1721" s="21" t="e">
        <f ca="1">IF(AND(K1721&lt;&gt; "", COUNTIF(SAP!#REF!,K1721)&gt;0),"Matched", "")</f>
        <v>#REF!</v>
      </c>
      <c r="M1721" s="21" t="str">
        <f t="shared" si="84"/>
        <v/>
      </c>
      <c r="N1721" s="21" t="e">
        <f ca="1">IF(AND(M1721&lt;&gt; "", COUNTIF(SAP!#REF!,M1721)&gt;0),"Matched", "")</f>
        <v>#REF!</v>
      </c>
      <c r="O1721" s="21" t="str">
        <f t="shared" si="85"/>
        <v/>
      </c>
      <c r="P1721" s="21" t="e">
        <f ca="1">IF(AND(O1721&lt;&gt; "", COUNTIF(SAP!#REF!,O1721)&gt;0),"Matched", "")</f>
        <v>#REF!</v>
      </c>
      <c r="Q1721" s="21" t="str">
        <f ca="1">IF(OR(D1721="AC",D1721="TR"),"Logic4"&amp;"_"&amp;TEXT(C1721,"dd.mm.yyyy") &amp;"_"&amp; 756094.29,"")</f>
        <v>Logic4_11.04.2020_756094.29</v>
      </c>
      <c r="R1721" s="21" t="e">
        <f ca="1">IF(AND(Q1721&lt;&gt; "", COUNTIF(SAP!#REF!,Q1721)&gt;0),"Matched", "")</f>
        <v>#REF!</v>
      </c>
    </row>
    <row r="1722" spans="1:18" hidden="1">
      <c r="A1722" s="21">
        <v>11563327</v>
      </c>
      <c r="B1722" s="22">
        <v>43932</v>
      </c>
      <c r="C1722" s="22">
        <v>43932</v>
      </c>
      <c r="D1722" s="21" t="s">
        <v>10</v>
      </c>
      <c r="E1722" s="23">
        <v>0</v>
      </c>
      <c r="F1722" s="23">
        <v>0</v>
      </c>
      <c r="G1722" s="23">
        <v>2965</v>
      </c>
      <c r="H1722" s="23">
        <v>91322.11</v>
      </c>
      <c r="I1722" s="21" t="s">
        <v>11</v>
      </c>
      <c r="J1722" s="21" t="s">
        <v>12</v>
      </c>
      <c r="K1722" s="21" t="str">
        <f t="shared" si="86"/>
        <v/>
      </c>
      <c r="L1722" s="21" t="e">
        <f ca="1">IF(AND(K1722&lt;&gt; "", COUNTIF(SAP!#REF!,K1722)&gt;0),"Matched", "")</f>
        <v>#REF!</v>
      </c>
      <c r="M1722" s="21" t="str">
        <f t="shared" ref="M1722:M1785" si="87">IF(D1722="TR","Logic2"&amp;"_"&amp;TEXT(C1722,"dd.mm.yyyy") &amp;"_"&amp; F1722,"")</f>
        <v/>
      </c>
      <c r="N1722" s="21" t="e">
        <f ca="1">IF(AND(M1722&lt;&gt; "", COUNTIF(SAP!#REF!,M1722)&gt;0),"Matched", "")</f>
        <v>#REF!</v>
      </c>
      <c r="O1722" s="21" t="str">
        <f t="shared" ref="O1722:O1785" si="88">IF(D1722="AF","Logic3"&amp;"_"&amp;G1722,"")</f>
        <v/>
      </c>
      <c r="P1722" s="21" t="e">
        <f ca="1">IF(AND(O1722&lt;&gt; "", COUNTIF(SAP!#REF!,O1722)&gt;0),"Matched", "")</f>
        <v>#REF!</v>
      </c>
      <c r="Q1722" s="21" t="str">
        <f ca="1">IF(OR(D1722="AC",D1722="TR"),"Logic4"&amp;"_"&amp;TEXT(C1722,"dd.mm.yyyy") &amp;"_"&amp; 756094.29,"")</f>
        <v>Logic4_11.04.2020_756094.29</v>
      </c>
      <c r="R1722" s="21" t="e">
        <f ca="1">IF(AND(Q1722&lt;&gt; "", COUNTIF(SAP!#REF!,Q1722)&gt;0),"Matched", "")</f>
        <v>#REF!</v>
      </c>
    </row>
    <row r="1723" spans="1:18" hidden="1">
      <c r="A1723" s="21">
        <v>11563327</v>
      </c>
      <c r="B1723" s="22">
        <v>43932</v>
      </c>
      <c r="C1723" s="22">
        <v>43932</v>
      </c>
      <c r="D1723" s="21" t="s">
        <v>10</v>
      </c>
      <c r="E1723" s="23">
        <v>0</v>
      </c>
      <c r="F1723" s="23">
        <v>0</v>
      </c>
      <c r="G1723" s="23">
        <v>3020</v>
      </c>
      <c r="H1723" s="23">
        <v>94342.11</v>
      </c>
      <c r="I1723" s="21" t="s">
        <v>11</v>
      </c>
      <c r="J1723" s="21" t="s">
        <v>12</v>
      </c>
      <c r="K1723" s="21" t="str">
        <f t="shared" si="86"/>
        <v/>
      </c>
      <c r="L1723" s="21" t="e">
        <f ca="1">IF(AND(K1723&lt;&gt; "", COUNTIF(SAP!#REF!,K1723)&gt;0),"Matched", "")</f>
        <v>#REF!</v>
      </c>
      <c r="M1723" s="21" t="str">
        <f t="shared" si="87"/>
        <v/>
      </c>
      <c r="N1723" s="21" t="e">
        <f ca="1">IF(AND(M1723&lt;&gt; "", COUNTIF(SAP!#REF!,M1723)&gt;0),"Matched", "")</f>
        <v>#REF!</v>
      </c>
      <c r="O1723" s="21" t="str">
        <f t="shared" si="88"/>
        <v/>
      </c>
      <c r="P1723" s="21" t="e">
        <f ca="1">IF(AND(O1723&lt;&gt; "", COUNTIF(SAP!#REF!,O1723)&gt;0),"Matched", "")</f>
        <v>#REF!</v>
      </c>
      <c r="Q1723" s="21" t="str">
        <f ca="1">IF(OR(D1723="AC",D1723="TR"),"Logic4"&amp;"_"&amp;TEXT(C1723,"dd.mm.yyyy") &amp;"_"&amp; 756094.29,"")</f>
        <v>Logic4_11.04.2020_756094.29</v>
      </c>
      <c r="R1723" s="21" t="e">
        <f ca="1">IF(AND(Q1723&lt;&gt; "", COUNTIF(SAP!#REF!,Q1723)&gt;0),"Matched", "")</f>
        <v>#REF!</v>
      </c>
    </row>
    <row r="1724" spans="1:18" hidden="1">
      <c r="A1724" s="21">
        <v>11563327</v>
      </c>
      <c r="B1724" s="22">
        <v>43932</v>
      </c>
      <c r="C1724" s="22">
        <v>43932</v>
      </c>
      <c r="D1724" s="21" t="s">
        <v>10</v>
      </c>
      <c r="E1724" s="23">
        <v>0</v>
      </c>
      <c r="F1724" s="23">
        <v>0</v>
      </c>
      <c r="G1724" s="23">
        <v>3028.3</v>
      </c>
      <c r="H1724" s="23">
        <v>97370.41</v>
      </c>
      <c r="I1724" s="21" t="s">
        <v>11</v>
      </c>
      <c r="J1724" s="21" t="s">
        <v>12</v>
      </c>
      <c r="K1724" s="21" t="str">
        <f t="shared" si="86"/>
        <v/>
      </c>
      <c r="L1724" s="21" t="e">
        <f ca="1">IF(AND(K1724&lt;&gt; "", COUNTIF(SAP!#REF!,K1724)&gt;0),"Matched", "")</f>
        <v>#REF!</v>
      </c>
      <c r="M1724" s="21" t="str">
        <f t="shared" si="87"/>
        <v/>
      </c>
      <c r="N1724" s="21" t="e">
        <f ca="1">IF(AND(M1724&lt;&gt; "", COUNTIF(SAP!#REF!,M1724)&gt;0),"Matched", "")</f>
        <v>#REF!</v>
      </c>
      <c r="O1724" s="21" t="str">
        <f t="shared" si="88"/>
        <v/>
      </c>
      <c r="P1724" s="21" t="e">
        <f ca="1">IF(AND(O1724&lt;&gt; "", COUNTIF(SAP!#REF!,O1724)&gt;0),"Matched", "")</f>
        <v>#REF!</v>
      </c>
      <c r="Q1724" s="21" t="str">
        <f ca="1">IF(OR(D1724="AC",D1724="TR"),"Logic4"&amp;"_"&amp;TEXT(C1724,"dd.mm.yyyy") &amp;"_"&amp; 756094.29,"")</f>
        <v>Logic4_11.04.2020_756094.29</v>
      </c>
      <c r="R1724" s="21" t="e">
        <f ca="1">IF(AND(Q1724&lt;&gt; "", COUNTIF(SAP!#REF!,Q1724)&gt;0),"Matched", "")</f>
        <v>#REF!</v>
      </c>
    </row>
    <row r="1725" spans="1:18" hidden="1">
      <c r="A1725" s="21">
        <v>11563327</v>
      </c>
      <c r="B1725" s="22">
        <v>43932</v>
      </c>
      <c r="C1725" s="22">
        <v>43932</v>
      </c>
      <c r="D1725" s="21" t="s">
        <v>10</v>
      </c>
      <c r="E1725" s="23">
        <v>0</v>
      </c>
      <c r="F1725" s="23">
        <v>0</v>
      </c>
      <c r="G1725" s="23">
        <v>3033.2</v>
      </c>
      <c r="H1725" s="23">
        <v>100403.61</v>
      </c>
      <c r="I1725" s="21" t="s">
        <v>11</v>
      </c>
      <c r="J1725" s="21" t="s">
        <v>12</v>
      </c>
      <c r="K1725" s="21" t="str">
        <f t="shared" si="86"/>
        <v/>
      </c>
      <c r="L1725" s="21" t="e">
        <f ca="1">IF(AND(K1725&lt;&gt; "", COUNTIF(SAP!#REF!,K1725)&gt;0),"Matched", "")</f>
        <v>#REF!</v>
      </c>
      <c r="M1725" s="21" t="str">
        <f t="shared" si="87"/>
        <v/>
      </c>
      <c r="N1725" s="21" t="e">
        <f ca="1">IF(AND(M1725&lt;&gt; "", COUNTIF(SAP!#REF!,M1725)&gt;0),"Matched", "")</f>
        <v>#REF!</v>
      </c>
      <c r="O1725" s="21" t="str">
        <f t="shared" si="88"/>
        <v/>
      </c>
      <c r="P1725" s="21" t="e">
        <f ca="1">IF(AND(O1725&lt;&gt; "", COUNTIF(SAP!#REF!,O1725)&gt;0),"Matched", "")</f>
        <v>#REF!</v>
      </c>
      <c r="Q1725" s="21" t="str">
        <f ca="1">IF(OR(D1725="AC",D1725="TR"),"Logic4"&amp;"_"&amp;TEXT(C1725,"dd.mm.yyyy") &amp;"_"&amp; 756094.29,"")</f>
        <v>Logic4_11.04.2020_756094.29</v>
      </c>
      <c r="R1725" s="21" t="e">
        <f ca="1">IF(AND(Q1725&lt;&gt; "", COUNTIF(SAP!#REF!,Q1725)&gt;0),"Matched", "")</f>
        <v>#REF!</v>
      </c>
    </row>
    <row r="1726" spans="1:18" hidden="1">
      <c r="A1726" s="21">
        <v>11563327</v>
      </c>
      <c r="B1726" s="22">
        <v>43932</v>
      </c>
      <c r="C1726" s="22">
        <v>43932</v>
      </c>
      <c r="D1726" s="21" t="s">
        <v>10</v>
      </c>
      <c r="E1726" s="23">
        <v>0</v>
      </c>
      <c r="F1726" s="23">
        <v>0</v>
      </c>
      <c r="G1726" s="23">
        <v>3035.05</v>
      </c>
      <c r="H1726" s="23">
        <v>103438.66</v>
      </c>
      <c r="I1726" s="21" t="s">
        <v>11</v>
      </c>
      <c r="J1726" s="21" t="s">
        <v>12</v>
      </c>
      <c r="K1726" s="21" t="str">
        <f t="shared" si="86"/>
        <v/>
      </c>
      <c r="L1726" s="21" t="e">
        <f ca="1">IF(AND(K1726&lt;&gt; "", COUNTIF(SAP!#REF!,K1726)&gt;0),"Matched", "")</f>
        <v>#REF!</v>
      </c>
      <c r="M1726" s="21" t="str">
        <f t="shared" si="87"/>
        <v/>
      </c>
      <c r="N1726" s="21" t="e">
        <f ca="1">IF(AND(M1726&lt;&gt; "", COUNTIF(SAP!#REF!,M1726)&gt;0),"Matched", "")</f>
        <v>#REF!</v>
      </c>
      <c r="O1726" s="21" t="str">
        <f t="shared" si="88"/>
        <v/>
      </c>
      <c r="P1726" s="21" t="e">
        <f ca="1">IF(AND(O1726&lt;&gt; "", COUNTIF(SAP!#REF!,O1726)&gt;0),"Matched", "")</f>
        <v>#REF!</v>
      </c>
      <c r="Q1726" s="21" t="str">
        <f ca="1">IF(OR(D1726="AC",D1726="TR"),"Logic4"&amp;"_"&amp;TEXT(C1726,"dd.mm.yyyy") &amp;"_"&amp; 756094.29,"")</f>
        <v>Logic4_11.04.2020_756094.29</v>
      </c>
      <c r="R1726" s="21" t="e">
        <f ca="1">IF(AND(Q1726&lt;&gt; "", COUNTIF(SAP!#REF!,Q1726)&gt;0),"Matched", "")</f>
        <v>#REF!</v>
      </c>
    </row>
    <row r="1727" spans="1:18" hidden="1">
      <c r="A1727" s="21">
        <v>11563327</v>
      </c>
      <c r="B1727" s="22">
        <v>43932</v>
      </c>
      <c r="C1727" s="22">
        <v>43932</v>
      </c>
      <c r="D1727" s="21" t="s">
        <v>10</v>
      </c>
      <c r="E1727" s="23">
        <v>0</v>
      </c>
      <c r="F1727" s="23">
        <v>0</v>
      </c>
      <c r="G1727" s="23">
        <v>3118.59</v>
      </c>
      <c r="H1727" s="23">
        <v>106557.25</v>
      </c>
      <c r="I1727" s="21" t="s">
        <v>11</v>
      </c>
      <c r="J1727" s="21" t="s">
        <v>12</v>
      </c>
      <c r="K1727" s="21" t="str">
        <f t="shared" si="86"/>
        <v/>
      </c>
      <c r="L1727" s="21" t="e">
        <f ca="1">IF(AND(K1727&lt;&gt; "", COUNTIF(SAP!#REF!,K1727)&gt;0),"Matched", "")</f>
        <v>#REF!</v>
      </c>
      <c r="M1727" s="21" t="str">
        <f t="shared" si="87"/>
        <v/>
      </c>
      <c r="N1727" s="21" t="e">
        <f ca="1">IF(AND(M1727&lt;&gt; "", COUNTIF(SAP!#REF!,M1727)&gt;0),"Matched", "")</f>
        <v>#REF!</v>
      </c>
      <c r="O1727" s="21" t="str">
        <f t="shared" si="88"/>
        <v/>
      </c>
      <c r="P1727" s="21" t="e">
        <f ca="1">IF(AND(O1727&lt;&gt; "", COUNTIF(SAP!#REF!,O1727)&gt;0),"Matched", "")</f>
        <v>#REF!</v>
      </c>
      <c r="Q1727" s="21" t="str">
        <f ca="1">IF(OR(D1727="AC",D1727="TR"),"Logic4"&amp;"_"&amp;TEXT(C1727,"dd.mm.yyyy") &amp;"_"&amp; 756094.29,"")</f>
        <v>Logic4_11.04.2020_756094.29</v>
      </c>
      <c r="R1727" s="21" t="e">
        <f ca="1">IF(AND(Q1727&lt;&gt; "", COUNTIF(SAP!#REF!,Q1727)&gt;0),"Matched", "")</f>
        <v>#REF!</v>
      </c>
    </row>
    <row r="1728" spans="1:18" hidden="1">
      <c r="A1728" s="21">
        <v>11563327</v>
      </c>
      <c r="B1728" s="22">
        <v>43932</v>
      </c>
      <c r="C1728" s="22">
        <v>43932</v>
      </c>
      <c r="D1728" s="21" t="s">
        <v>10</v>
      </c>
      <c r="E1728" s="23">
        <v>0</v>
      </c>
      <c r="F1728" s="23">
        <v>0</v>
      </c>
      <c r="G1728" s="23">
        <v>3192.4</v>
      </c>
      <c r="H1728" s="23">
        <v>109749.65</v>
      </c>
      <c r="I1728" s="21" t="s">
        <v>11</v>
      </c>
      <c r="J1728" s="21" t="s">
        <v>12</v>
      </c>
      <c r="K1728" s="21" t="str">
        <f t="shared" si="86"/>
        <v/>
      </c>
      <c r="L1728" s="21" t="e">
        <f ca="1">IF(AND(K1728&lt;&gt; "", COUNTIF(SAP!#REF!,K1728)&gt;0),"Matched", "")</f>
        <v>#REF!</v>
      </c>
      <c r="M1728" s="21" t="str">
        <f t="shared" si="87"/>
        <v/>
      </c>
      <c r="N1728" s="21" t="e">
        <f ca="1">IF(AND(M1728&lt;&gt; "", COUNTIF(SAP!#REF!,M1728)&gt;0),"Matched", "")</f>
        <v>#REF!</v>
      </c>
      <c r="O1728" s="21" t="str">
        <f t="shared" si="88"/>
        <v/>
      </c>
      <c r="P1728" s="21" t="e">
        <f ca="1">IF(AND(O1728&lt;&gt; "", COUNTIF(SAP!#REF!,O1728)&gt;0),"Matched", "")</f>
        <v>#REF!</v>
      </c>
      <c r="Q1728" s="21" t="str">
        <f ca="1">IF(OR(D1728="AC",D1728="TR"),"Logic4"&amp;"_"&amp;TEXT(C1728,"dd.mm.yyyy") &amp;"_"&amp; 756094.29,"")</f>
        <v>Logic4_11.04.2020_756094.29</v>
      </c>
      <c r="R1728" s="21" t="e">
        <f ca="1">IF(AND(Q1728&lt;&gt; "", COUNTIF(SAP!#REF!,Q1728)&gt;0),"Matched", "")</f>
        <v>#REF!</v>
      </c>
    </row>
    <row r="1729" spans="1:18" hidden="1">
      <c r="A1729" s="21">
        <v>11563327</v>
      </c>
      <c r="B1729" s="22">
        <v>43932</v>
      </c>
      <c r="C1729" s="22">
        <v>43932</v>
      </c>
      <c r="D1729" s="21" t="s">
        <v>10</v>
      </c>
      <c r="E1729" s="23">
        <v>0</v>
      </c>
      <c r="F1729" s="23">
        <v>0</v>
      </c>
      <c r="G1729" s="23">
        <v>3280</v>
      </c>
      <c r="H1729" s="23">
        <v>113029.65</v>
      </c>
      <c r="I1729" s="21" t="s">
        <v>11</v>
      </c>
      <c r="J1729" s="21" t="s">
        <v>12</v>
      </c>
      <c r="K1729" s="21" t="str">
        <f t="shared" si="86"/>
        <v/>
      </c>
      <c r="L1729" s="21" t="e">
        <f ca="1">IF(AND(K1729&lt;&gt; "", COUNTIF(SAP!#REF!,K1729)&gt;0),"Matched", "")</f>
        <v>#REF!</v>
      </c>
      <c r="M1729" s="21" t="str">
        <f t="shared" si="87"/>
        <v/>
      </c>
      <c r="N1729" s="21" t="e">
        <f ca="1">IF(AND(M1729&lt;&gt; "", COUNTIF(SAP!#REF!,M1729)&gt;0),"Matched", "")</f>
        <v>#REF!</v>
      </c>
      <c r="O1729" s="21" t="str">
        <f t="shared" si="88"/>
        <v/>
      </c>
      <c r="P1729" s="21" t="e">
        <f ca="1">IF(AND(O1729&lt;&gt; "", COUNTIF(SAP!#REF!,O1729)&gt;0),"Matched", "")</f>
        <v>#REF!</v>
      </c>
      <c r="Q1729" s="21" t="str">
        <f ca="1">IF(OR(D1729="AC",D1729="TR"),"Logic4"&amp;"_"&amp;TEXT(C1729,"dd.mm.yyyy") &amp;"_"&amp; 756094.29,"")</f>
        <v>Logic4_11.04.2020_756094.29</v>
      </c>
      <c r="R1729" s="21" t="e">
        <f ca="1">IF(AND(Q1729&lt;&gt; "", COUNTIF(SAP!#REF!,Q1729)&gt;0),"Matched", "")</f>
        <v>#REF!</v>
      </c>
    </row>
    <row r="1730" spans="1:18" hidden="1">
      <c r="A1730" s="21">
        <v>11563327</v>
      </c>
      <c r="B1730" s="22">
        <v>43932</v>
      </c>
      <c r="C1730" s="22">
        <v>43932</v>
      </c>
      <c r="D1730" s="21" t="s">
        <v>10</v>
      </c>
      <c r="E1730" s="23">
        <v>0</v>
      </c>
      <c r="F1730" s="23">
        <v>0</v>
      </c>
      <c r="G1730" s="23">
        <v>3310</v>
      </c>
      <c r="H1730" s="23">
        <v>116339.65</v>
      </c>
      <c r="I1730" s="21" t="s">
        <v>11</v>
      </c>
      <c r="J1730" s="21" t="s">
        <v>12</v>
      </c>
      <c r="K1730" s="21" t="str">
        <f t="shared" si="86"/>
        <v/>
      </c>
      <c r="L1730" s="21" t="e">
        <f ca="1">IF(AND(K1730&lt;&gt; "", COUNTIF(SAP!#REF!,K1730)&gt;0),"Matched", "")</f>
        <v>#REF!</v>
      </c>
      <c r="M1730" s="21" t="str">
        <f t="shared" si="87"/>
        <v/>
      </c>
      <c r="N1730" s="21" t="e">
        <f ca="1">IF(AND(M1730&lt;&gt; "", COUNTIF(SAP!#REF!,M1730)&gt;0),"Matched", "")</f>
        <v>#REF!</v>
      </c>
      <c r="O1730" s="21" t="str">
        <f t="shared" si="88"/>
        <v/>
      </c>
      <c r="P1730" s="21" t="e">
        <f ca="1">IF(AND(O1730&lt;&gt; "", COUNTIF(SAP!#REF!,O1730)&gt;0),"Matched", "")</f>
        <v>#REF!</v>
      </c>
      <c r="Q1730" s="21" t="str">
        <f ca="1">IF(OR(D1730="AC",D1730="TR"),"Logic4"&amp;"_"&amp;TEXT(C1730,"dd.mm.yyyy") &amp;"_"&amp; 756094.29,"")</f>
        <v>Logic4_11.04.2020_756094.29</v>
      </c>
      <c r="R1730" s="21" t="e">
        <f ca="1">IF(AND(Q1730&lt;&gt; "", COUNTIF(SAP!#REF!,Q1730)&gt;0),"Matched", "")</f>
        <v>#REF!</v>
      </c>
    </row>
    <row r="1731" spans="1:18" hidden="1">
      <c r="A1731" s="21">
        <v>11563327</v>
      </c>
      <c r="B1731" s="22">
        <v>43932</v>
      </c>
      <c r="C1731" s="22">
        <v>43932</v>
      </c>
      <c r="D1731" s="21" t="s">
        <v>10</v>
      </c>
      <c r="E1731" s="23">
        <v>0</v>
      </c>
      <c r="F1731" s="23">
        <v>0</v>
      </c>
      <c r="G1731" s="23">
        <v>3316</v>
      </c>
      <c r="H1731" s="23">
        <v>119655.65</v>
      </c>
      <c r="I1731" s="21" t="s">
        <v>11</v>
      </c>
      <c r="J1731" s="21" t="s">
        <v>12</v>
      </c>
      <c r="K1731" s="21" t="str">
        <f t="shared" ref="K1731:K1794" si="89">IF(D1731="TF","Logic1"&amp;"_"&amp;TEXT(C1731, "mm") &amp;"_"&amp; F1731,"")</f>
        <v/>
      </c>
      <c r="L1731" s="21" t="e">
        <f ca="1">IF(AND(K1731&lt;&gt; "", COUNTIF(SAP!#REF!,K1731)&gt;0),"Matched", "")</f>
        <v>#REF!</v>
      </c>
      <c r="M1731" s="21" t="str">
        <f t="shared" si="87"/>
        <v/>
      </c>
      <c r="N1731" s="21" t="e">
        <f ca="1">IF(AND(M1731&lt;&gt; "", COUNTIF(SAP!#REF!,M1731)&gt;0),"Matched", "")</f>
        <v>#REF!</v>
      </c>
      <c r="O1731" s="21" t="str">
        <f t="shared" si="88"/>
        <v/>
      </c>
      <c r="P1731" s="21" t="e">
        <f ca="1">IF(AND(O1731&lt;&gt; "", COUNTIF(SAP!#REF!,O1731)&gt;0),"Matched", "")</f>
        <v>#REF!</v>
      </c>
      <c r="Q1731" s="21" t="str">
        <f ca="1">IF(OR(D1731="AC",D1731="TR"),"Logic4"&amp;"_"&amp;TEXT(C1731,"dd.mm.yyyy") &amp;"_"&amp; 756094.29,"")</f>
        <v>Logic4_11.04.2020_756094.29</v>
      </c>
      <c r="R1731" s="21" t="e">
        <f ca="1">IF(AND(Q1731&lt;&gt; "", COUNTIF(SAP!#REF!,Q1731)&gt;0),"Matched", "")</f>
        <v>#REF!</v>
      </c>
    </row>
    <row r="1732" spans="1:18" hidden="1">
      <c r="A1732" s="21">
        <v>11563327</v>
      </c>
      <c r="B1732" s="22">
        <v>43932</v>
      </c>
      <c r="C1732" s="22">
        <v>43932</v>
      </c>
      <c r="D1732" s="21" t="s">
        <v>10</v>
      </c>
      <c r="E1732" s="23">
        <v>0</v>
      </c>
      <c r="F1732" s="23">
        <v>0</v>
      </c>
      <c r="G1732" s="23">
        <v>3320.3</v>
      </c>
      <c r="H1732" s="23">
        <v>122975.95</v>
      </c>
      <c r="I1732" s="21" t="s">
        <v>11</v>
      </c>
      <c r="J1732" s="21" t="s">
        <v>12</v>
      </c>
      <c r="K1732" s="21" t="str">
        <f t="shared" si="89"/>
        <v/>
      </c>
      <c r="L1732" s="21" t="e">
        <f ca="1">IF(AND(K1732&lt;&gt; "", COUNTIF(SAP!#REF!,K1732)&gt;0),"Matched", "")</f>
        <v>#REF!</v>
      </c>
      <c r="M1732" s="21" t="str">
        <f t="shared" si="87"/>
        <v/>
      </c>
      <c r="N1732" s="21" t="e">
        <f ca="1">IF(AND(M1732&lt;&gt; "", COUNTIF(SAP!#REF!,M1732)&gt;0),"Matched", "")</f>
        <v>#REF!</v>
      </c>
      <c r="O1732" s="21" t="str">
        <f t="shared" si="88"/>
        <v/>
      </c>
      <c r="P1732" s="21" t="e">
        <f ca="1">IF(AND(O1732&lt;&gt; "", COUNTIF(SAP!#REF!,O1732)&gt;0),"Matched", "")</f>
        <v>#REF!</v>
      </c>
      <c r="Q1732" s="21" t="str">
        <f ca="1">IF(OR(D1732="AC",D1732="TR"),"Logic4"&amp;"_"&amp;TEXT(C1732,"dd.mm.yyyy") &amp;"_"&amp; 756094.29,"")</f>
        <v>Logic4_11.04.2020_756094.29</v>
      </c>
      <c r="R1732" s="21" t="e">
        <f ca="1">IF(AND(Q1732&lt;&gt; "", COUNTIF(SAP!#REF!,Q1732)&gt;0),"Matched", "")</f>
        <v>#REF!</v>
      </c>
    </row>
    <row r="1733" spans="1:18" hidden="1">
      <c r="A1733" s="21">
        <v>11563327</v>
      </c>
      <c r="B1733" s="22">
        <v>43932</v>
      </c>
      <c r="C1733" s="22">
        <v>43932</v>
      </c>
      <c r="D1733" s="21" t="s">
        <v>10</v>
      </c>
      <c r="E1733" s="23">
        <v>0</v>
      </c>
      <c r="F1733" s="23">
        <v>0</v>
      </c>
      <c r="G1733" s="23">
        <v>3460</v>
      </c>
      <c r="H1733" s="23">
        <v>126435.95</v>
      </c>
      <c r="I1733" s="21" t="s">
        <v>11</v>
      </c>
      <c r="J1733" s="21" t="s">
        <v>12</v>
      </c>
      <c r="K1733" s="21" t="str">
        <f t="shared" si="89"/>
        <v/>
      </c>
      <c r="L1733" s="21" t="e">
        <f ca="1">IF(AND(K1733&lt;&gt; "", COUNTIF(SAP!#REF!,K1733)&gt;0),"Matched", "")</f>
        <v>#REF!</v>
      </c>
      <c r="M1733" s="21" t="str">
        <f t="shared" si="87"/>
        <v/>
      </c>
      <c r="N1733" s="21" t="e">
        <f ca="1">IF(AND(M1733&lt;&gt; "", COUNTIF(SAP!#REF!,M1733)&gt;0),"Matched", "")</f>
        <v>#REF!</v>
      </c>
      <c r="O1733" s="21" t="str">
        <f t="shared" si="88"/>
        <v/>
      </c>
      <c r="P1733" s="21" t="e">
        <f ca="1">IF(AND(O1733&lt;&gt; "", COUNTIF(SAP!#REF!,O1733)&gt;0),"Matched", "")</f>
        <v>#REF!</v>
      </c>
      <c r="Q1733" s="21" t="str">
        <f ca="1">IF(OR(D1733="AC",D1733="TR"),"Logic4"&amp;"_"&amp;TEXT(C1733,"dd.mm.yyyy") &amp;"_"&amp; 756094.29,"")</f>
        <v>Logic4_11.04.2020_756094.29</v>
      </c>
      <c r="R1733" s="21" t="e">
        <f ca="1">IF(AND(Q1733&lt;&gt; "", COUNTIF(SAP!#REF!,Q1733)&gt;0),"Matched", "")</f>
        <v>#REF!</v>
      </c>
    </row>
    <row r="1734" spans="1:18" hidden="1">
      <c r="A1734" s="21">
        <v>11563327</v>
      </c>
      <c r="B1734" s="22">
        <v>43932</v>
      </c>
      <c r="C1734" s="22">
        <v>43932</v>
      </c>
      <c r="D1734" s="21" t="s">
        <v>10</v>
      </c>
      <c r="E1734" s="23">
        <v>0</v>
      </c>
      <c r="F1734" s="23">
        <v>0</v>
      </c>
      <c r="G1734" s="23">
        <v>3470</v>
      </c>
      <c r="H1734" s="23">
        <v>129905.95</v>
      </c>
      <c r="I1734" s="21" t="s">
        <v>11</v>
      </c>
      <c r="J1734" s="21" t="s">
        <v>12</v>
      </c>
      <c r="K1734" s="21" t="str">
        <f t="shared" si="89"/>
        <v/>
      </c>
      <c r="L1734" s="21" t="e">
        <f ca="1">IF(AND(K1734&lt;&gt; "", COUNTIF(SAP!#REF!,K1734)&gt;0),"Matched", "")</f>
        <v>#REF!</v>
      </c>
      <c r="M1734" s="21" t="str">
        <f t="shared" si="87"/>
        <v/>
      </c>
      <c r="N1734" s="21" t="e">
        <f ca="1">IF(AND(M1734&lt;&gt; "", COUNTIF(SAP!#REF!,M1734)&gt;0),"Matched", "")</f>
        <v>#REF!</v>
      </c>
      <c r="O1734" s="21" t="str">
        <f t="shared" si="88"/>
        <v/>
      </c>
      <c r="P1734" s="21" t="e">
        <f ca="1">IF(AND(O1734&lt;&gt; "", COUNTIF(SAP!#REF!,O1734)&gt;0),"Matched", "")</f>
        <v>#REF!</v>
      </c>
      <c r="Q1734" s="21" t="str">
        <f ca="1">IF(OR(D1734="AC",D1734="TR"),"Logic4"&amp;"_"&amp;TEXT(C1734,"dd.mm.yyyy") &amp;"_"&amp; 756094.29,"")</f>
        <v>Logic4_11.04.2020_756094.29</v>
      </c>
      <c r="R1734" s="21" t="e">
        <f ca="1">IF(AND(Q1734&lt;&gt; "", COUNTIF(SAP!#REF!,Q1734)&gt;0),"Matched", "")</f>
        <v>#REF!</v>
      </c>
    </row>
    <row r="1735" spans="1:18" hidden="1">
      <c r="A1735" s="21">
        <v>11563327</v>
      </c>
      <c r="B1735" s="22">
        <v>43932</v>
      </c>
      <c r="C1735" s="22">
        <v>43932</v>
      </c>
      <c r="D1735" s="21" t="s">
        <v>10</v>
      </c>
      <c r="E1735" s="23">
        <v>0</v>
      </c>
      <c r="F1735" s="23">
        <v>0</v>
      </c>
      <c r="G1735" s="23">
        <v>3480</v>
      </c>
      <c r="H1735" s="23">
        <v>133385.95000000001</v>
      </c>
      <c r="I1735" s="21" t="s">
        <v>11</v>
      </c>
      <c r="J1735" s="21" t="s">
        <v>12</v>
      </c>
      <c r="K1735" s="21" t="str">
        <f t="shared" si="89"/>
        <v/>
      </c>
      <c r="L1735" s="21" t="e">
        <f ca="1">IF(AND(K1735&lt;&gt; "", COUNTIF(SAP!#REF!,K1735)&gt;0),"Matched", "")</f>
        <v>#REF!</v>
      </c>
      <c r="M1735" s="21" t="str">
        <f t="shared" si="87"/>
        <v/>
      </c>
      <c r="N1735" s="21" t="e">
        <f ca="1">IF(AND(M1735&lt;&gt; "", COUNTIF(SAP!#REF!,M1735)&gt;0),"Matched", "")</f>
        <v>#REF!</v>
      </c>
      <c r="O1735" s="21" t="str">
        <f t="shared" si="88"/>
        <v/>
      </c>
      <c r="P1735" s="21" t="e">
        <f ca="1">IF(AND(O1735&lt;&gt; "", COUNTIF(SAP!#REF!,O1735)&gt;0),"Matched", "")</f>
        <v>#REF!</v>
      </c>
      <c r="Q1735" s="21" t="str">
        <f ca="1">IF(OR(D1735="AC",D1735="TR"),"Logic4"&amp;"_"&amp;TEXT(C1735,"dd.mm.yyyy") &amp;"_"&amp; 756094.29,"")</f>
        <v>Logic4_11.04.2020_756094.29</v>
      </c>
      <c r="R1735" s="21" t="e">
        <f ca="1">IF(AND(Q1735&lt;&gt; "", COUNTIF(SAP!#REF!,Q1735)&gt;0),"Matched", "")</f>
        <v>#REF!</v>
      </c>
    </row>
    <row r="1736" spans="1:18" hidden="1">
      <c r="A1736" s="21">
        <v>11563327</v>
      </c>
      <c r="B1736" s="22">
        <v>43932</v>
      </c>
      <c r="C1736" s="22">
        <v>43932</v>
      </c>
      <c r="D1736" s="21" t="s">
        <v>10</v>
      </c>
      <c r="E1736" s="23">
        <v>0</v>
      </c>
      <c r="F1736" s="23">
        <v>0</v>
      </c>
      <c r="G1736" s="23">
        <v>3490</v>
      </c>
      <c r="H1736" s="23">
        <v>136875.95000000001</v>
      </c>
      <c r="I1736" s="21" t="s">
        <v>11</v>
      </c>
      <c r="J1736" s="21" t="s">
        <v>12</v>
      </c>
      <c r="K1736" s="21" t="str">
        <f t="shared" si="89"/>
        <v/>
      </c>
      <c r="L1736" s="21" t="e">
        <f ca="1">IF(AND(K1736&lt;&gt; "", COUNTIF(SAP!#REF!,K1736)&gt;0),"Matched", "")</f>
        <v>#REF!</v>
      </c>
      <c r="M1736" s="21" t="str">
        <f t="shared" si="87"/>
        <v/>
      </c>
      <c r="N1736" s="21" t="e">
        <f ca="1">IF(AND(M1736&lt;&gt; "", COUNTIF(SAP!#REF!,M1736)&gt;0),"Matched", "")</f>
        <v>#REF!</v>
      </c>
      <c r="O1736" s="21" t="str">
        <f t="shared" si="88"/>
        <v/>
      </c>
      <c r="P1736" s="21" t="e">
        <f ca="1">IF(AND(O1736&lt;&gt; "", COUNTIF(SAP!#REF!,O1736)&gt;0),"Matched", "")</f>
        <v>#REF!</v>
      </c>
      <c r="Q1736" s="21" t="str">
        <f ca="1">IF(OR(D1736="AC",D1736="TR"),"Logic4"&amp;"_"&amp;TEXT(C1736,"dd.mm.yyyy") &amp;"_"&amp; 756094.29,"")</f>
        <v>Logic4_11.04.2020_756094.29</v>
      </c>
      <c r="R1736" s="21" t="e">
        <f ca="1">IF(AND(Q1736&lt;&gt; "", COUNTIF(SAP!#REF!,Q1736)&gt;0),"Matched", "")</f>
        <v>#REF!</v>
      </c>
    </row>
    <row r="1737" spans="1:18" hidden="1">
      <c r="A1737" s="21">
        <v>11563327</v>
      </c>
      <c r="B1737" s="22">
        <v>43932</v>
      </c>
      <c r="C1737" s="22">
        <v>43932</v>
      </c>
      <c r="D1737" s="21" t="s">
        <v>10</v>
      </c>
      <c r="E1737" s="23">
        <v>0</v>
      </c>
      <c r="F1737" s="23">
        <v>0</v>
      </c>
      <c r="G1737" s="23">
        <v>3534.5</v>
      </c>
      <c r="H1737" s="23">
        <v>140410.45000000001</v>
      </c>
      <c r="I1737" s="21" t="s">
        <v>11</v>
      </c>
      <c r="J1737" s="21" t="s">
        <v>12</v>
      </c>
      <c r="K1737" s="21" t="str">
        <f t="shared" si="89"/>
        <v/>
      </c>
      <c r="L1737" s="21" t="e">
        <f ca="1">IF(AND(K1737&lt;&gt; "", COUNTIF(SAP!#REF!,K1737)&gt;0),"Matched", "")</f>
        <v>#REF!</v>
      </c>
      <c r="M1737" s="21" t="str">
        <f t="shared" si="87"/>
        <v/>
      </c>
      <c r="N1737" s="21" t="e">
        <f ca="1">IF(AND(M1737&lt;&gt; "", COUNTIF(SAP!#REF!,M1737)&gt;0),"Matched", "")</f>
        <v>#REF!</v>
      </c>
      <c r="O1737" s="21" t="str">
        <f t="shared" si="88"/>
        <v/>
      </c>
      <c r="P1737" s="21" t="e">
        <f ca="1">IF(AND(O1737&lt;&gt; "", COUNTIF(SAP!#REF!,O1737)&gt;0),"Matched", "")</f>
        <v>#REF!</v>
      </c>
      <c r="Q1737" s="21" t="str">
        <f ca="1">IF(OR(D1737="AC",D1737="TR"),"Logic4"&amp;"_"&amp;TEXT(C1737,"dd.mm.yyyy") &amp;"_"&amp; 756094.29,"")</f>
        <v>Logic4_11.04.2020_756094.29</v>
      </c>
      <c r="R1737" s="21" t="e">
        <f ca="1">IF(AND(Q1737&lt;&gt; "", COUNTIF(SAP!#REF!,Q1737)&gt;0),"Matched", "")</f>
        <v>#REF!</v>
      </c>
    </row>
    <row r="1738" spans="1:18" hidden="1">
      <c r="A1738" s="21">
        <v>11563327</v>
      </c>
      <c r="B1738" s="22">
        <v>43932</v>
      </c>
      <c r="C1738" s="22">
        <v>43932</v>
      </c>
      <c r="D1738" s="21" t="s">
        <v>10</v>
      </c>
      <c r="E1738" s="23">
        <v>0</v>
      </c>
      <c r="F1738" s="23">
        <v>0</v>
      </c>
      <c r="G1738" s="23">
        <v>3556</v>
      </c>
      <c r="H1738" s="23">
        <v>143966.45000000001</v>
      </c>
      <c r="I1738" s="21" t="s">
        <v>11</v>
      </c>
      <c r="J1738" s="21" t="s">
        <v>12</v>
      </c>
      <c r="K1738" s="21" t="str">
        <f t="shared" si="89"/>
        <v/>
      </c>
      <c r="L1738" s="21" t="e">
        <f ca="1">IF(AND(K1738&lt;&gt; "", COUNTIF(SAP!#REF!,K1738)&gt;0),"Matched", "")</f>
        <v>#REF!</v>
      </c>
      <c r="M1738" s="21" t="str">
        <f t="shared" si="87"/>
        <v/>
      </c>
      <c r="N1738" s="21" t="e">
        <f ca="1">IF(AND(M1738&lt;&gt; "", COUNTIF(SAP!#REF!,M1738)&gt;0),"Matched", "")</f>
        <v>#REF!</v>
      </c>
      <c r="O1738" s="21" t="str">
        <f t="shared" si="88"/>
        <v/>
      </c>
      <c r="P1738" s="21" t="e">
        <f ca="1">IF(AND(O1738&lt;&gt; "", COUNTIF(SAP!#REF!,O1738)&gt;0),"Matched", "")</f>
        <v>#REF!</v>
      </c>
      <c r="Q1738" s="21" t="str">
        <f ca="1">IF(OR(D1738="AC",D1738="TR"),"Logic4"&amp;"_"&amp;TEXT(C1738,"dd.mm.yyyy") &amp;"_"&amp; 756094.29,"")</f>
        <v>Logic4_11.04.2020_756094.29</v>
      </c>
      <c r="R1738" s="21" t="e">
        <f ca="1">IF(AND(Q1738&lt;&gt; "", COUNTIF(SAP!#REF!,Q1738)&gt;0),"Matched", "")</f>
        <v>#REF!</v>
      </c>
    </row>
    <row r="1739" spans="1:18" hidden="1">
      <c r="A1739" s="21">
        <v>11563327</v>
      </c>
      <c r="B1739" s="22">
        <v>43932</v>
      </c>
      <c r="C1739" s="22">
        <v>43932</v>
      </c>
      <c r="D1739" s="21" t="s">
        <v>10</v>
      </c>
      <c r="E1739" s="23">
        <v>0</v>
      </c>
      <c r="F1739" s="23">
        <v>0</v>
      </c>
      <c r="G1739" s="23">
        <v>3585.09</v>
      </c>
      <c r="H1739" s="23">
        <v>147551.54</v>
      </c>
      <c r="I1739" s="21" t="s">
        <v>11</v>
      </c>
      <c r="J1739" s="21" t="s">
        <v>12</v>
      </c>
      <c r="K1739" s="21" t="str">
        <f t="shared" si="89"/>
        <v/>
      </c>
      <c r="L1739" s="21" t="e">
        <f ca="1">IF(AND(K1739&lt;&gt; "", COUNTIF(SAP!#REF!,K1739)&gt;0),"Matched", "")</f>
        <v>#REF!</v>
      </c>
      <c r="M1739" s="21" t="str">
        <f t="shared" si="87"/>
        <v/>
      </c>
      <c r="N1739" s="21" t="e">
        <f ca="1">IF(AND(M1739&lt;&gt; "", COUNTIF(SAP!#REF!,M1739)&gt;0),"Matched", "")</f>
        <v>#REF!</v>
      </c>
      <c r="O1739" s="21" t="str">
        <f t="shared" si="88"/>
        <v/>
      </c>
      <c r="P1739" s="21" t="e">
        <f ca="1">IF(AND(O1739&lt;&gt; "", COUNTIF(SAP!#REF!,O1739)&gt;0),"Matched", "")</f>
        <v>#REF!</v>
      </c>
      <c r="Q1739" s="21" t="str">
        <f ca="1">IF(OR(D1739="AC",D1739="TR"),"Logic4"&amp;"_"&amp;TEXT(C1739,"dd.mm.yyyy") &amp;"_"&amp; 756094.29,"")</f>
        <v>Logic4_11.04.2020_756094.29</v>
      </c>
      <c r="R1739" s="21" t="e">
        <f ca="1">IF(AND(Q1739&lt;&gt; "", COUNTIF(SAP!#REF!,Q1739)&gt;0),"Matched", "")</f>
        <v>#REF!</v>
      </c>
    </row>
    <row r="1740" spans="1:18" hidden="1">
      <c r="A1740" s="21">
        <v>11563327</v>
      </c>
      <c r="B1740" s="22">
        <v>43932</v>
      </c>
      <c r="C1740" s="22">
        <v>43932</v>
      </c>
      <c r="D1740" s="21" t="s">
        <v>10</v>
      </c>
      <c r="E1740" s="23">
        <v>0</v>
      </c>
      <c r="F1740" s="23">
        <v>0</v>
      </c>
      <c r="G1740" s="23">
        <v>3600</v>
      </c>
      <c r="H1740" s="23">
        <v>151151.54</v>
      </c>
      <c r="I1740" s="21" t="s">
        <v>11</v>
      </c>
      <c r="J1740" s="21" t="s">
        <v>12</v>
      </c>
      <c r="K1740" s="21" t="str">
        <f t="shared" si="89"/>
        <v/>
      </c>
      <c r="L1740" s="21" t="e">
        <f ca="1">IF(AND(K1740&lt;&gt; "", COUNTIF(SAP!#REF!,K1740)&gt;0),"Matched", "")</f>
        <v>#REF!</v>
      </c>
      <c r="M1740" s="21" t="str">
        <f t="shared" si="87"/>
        <v/>
      </c>
      <c r="N1740" s="21" t="e">
        <f ca="1">IF(AND(M1740&lt;&gt; "", COUNTIF(SAP!#REF!,M1740)&gt;0),"Matched", "")</f>
        <v>#REF!</v>
      </c>
      <c r="O1740" s="21" t="str">
        <f t="shared" si="88"/>
        <v/>
      </c>
      <c r="P1740" s="21" t="e">
        <f ca="1">IF(AND(O1740&lt;&gt; "", COUNTIF(SAP!#REF!,O1740)&gt;0),"Matched", "")</f>
        <v>#REF!</v>
      </c>
      <c r="Q1740" s="21" t="str">
        <f ca="1">IF(OR(D1740="AC",D1740="TR"),"Logic4"&amp;"_"&amp;TEXT(C1740,"dd.mm.yyyy") &amp;"_"&amp; 756094.29,"")</f>
        <v>Logic4_11.04.2020_756094.29</v>
      </c>
      <c r="R1740" s="21" t="e">
        <f ca="1">IF(AND(Q1740&lt;&gt; "", COUNTIF(SAP!#REF!,Q1740)&gt;0),"Matched", "")</f>
        <v>#REF!</v>
      </c>
    </row>
    <row r="1741" spans="1:18" hidden="1">
      <c r="A1741" s="21">
        <v>11563327</v>
      </c>
      <c r="B1741" s="22">
        <v>43932</v>
      </c>
      <c r="C1741" s="22">
        <v>43932</v>
      </c>
      <c r="D1741" s="21" t="s">
        <v>10</v>
      </c>
      <c r="E1741" s="23">
        <v>0</v>
      </c>
      <c r="F1741" s="23">
        <v>0</v>
      </c>
      <c r="G1741" s="23">
        <v>3635</v>
      </c>
      <c r="H1741" s="23">
        <v>154786.54</v>
      </c>
      <c r="I1741" s="21" t="s">
        <v>11</v>
      </c>
      <c r="J1741" s="21" t="s">
        <v>12</v>
      </c>
      <c r="K1741" s="21" t="str">
        <f t="shared" si="89"/>
        <v/>
      </c>
      <c r="L1741" s="21" t="e">
        <f ca="1">IF(AND(K1741&lt;&gt; "", COUNTIF(SAP!#REF!,K1741)&gt;0),"Matched", "")</f>
        <v>#REF!</v>
      </c>
      <c r="M1741" s="21" t="str">
        <f t="shared" si="87"/>
        <v/>
      </c>
      <c r="N1741" s="21" t="e">
        <f ca="1">IF(AND(M1741&lt;&gt; "", COUNTIF(SAP!#REF!,M1741)&gt;0),"Matched", "")</f>
        <v>#REF!</v>
      </c>
      <c r="O1741" s="21" t="str">
        <f t="shared" si="88"/>
        <v/>
      </c>
      <c r="P1741" s="21" t="e">
        <f ca="1">IF(AND(O1741&lt;&gt; "", COUNTIF(SAP!#REF!,O1741)&gt;0),"Matched", "")</f>
        <v>#REF!</v>
      </c>
      <c r="Q1741" s="21" t="str">
        <f ca="1">IF(OR(D1741="AC",D1741="TR"),"Logic4"&amp;"_"&amp;TEXT(C1741,"dd.mm.yyyy") &amp;"_"&amp; 756094.29,"")</f>
        <v>Logic4_11.04.2020_756094.29</v>
      </c>
      <c r="R1741" s="21" t="e">
        <f ca="1">IF(AND(Q1741&lt;&gt; "", COUNTIF(SAP!#REF!,Q1741)&gt;0),"Matched", "")</f>
        <v>#REF!</v>
      </c>
    </row>
    <row r="1742" spans="1:18" hidden="1">
      <c r="A1742" s="21">
        <v>11563327</v>
      </c>
      <c r="B1742" s="22">
        <v>43932</v>
      </c>
      <c r="C1742" s="22">
        <v>43932</v>
      </c>
      <c r="D1742" s="21" t="s">
        <v>10</v>
      </c>
      <c r="E1742" s="23">
        <v>0</v>
      </c>
      <c r="F1742" s="23">
        <v>0</v>
      </c>
      <c r="G1742" s="23">
        <v>3651.5</v>
      </c>
      <c r="H1742" s="23">
        <v>158438.04</v>
      </c>
      <c r="I1742" s="21" t="s">
        <v>11</v>
      </c>
      <c r="J1742" s="21" t="s">
        <v>12</v>
      </c>
      <c r="K1742" s="21" t="str">
        <f t="shared" si="89"/>
        <v/>
      </c>
      <c r="L1742" s="21" t="e">
        <f ca="1">IF(AND(K1742&lt;&gt; "", COUNTIF(SAP!#REF!,K1742)&gt;0),"Matched", "")</f>
        <v>#REF!</v>
      </c>
      <c r="M1742" s="21" t="str">
        <f t="shared" si="87"/>
        <v/>
      </c>
      <c r="N1742" s="21" t="e">
        <f ca="1">IF(AND(M1742&lt;&gt; "", COUNTIF(SAP!#REF!,M1742)&gt;0),"Matched", "")</f>
        <v>#REF!</v>
      </c>
      <c r="O1742" s="21" t="str">
        <f t="shared" si="88"/>
        <v/>
      </c>
      <c r="P1742" s="21" t="e">
        <f ca="1">IF(AND(O1742&lt;&gt; "", COUNTIF(SAP!#REF!,O1742)&gt;0),"Matched", "")</f>
        <v>#REF!</v>
      </c>
      <c r="Q1742" s="21" t="str">
        <f ca="1">IF(OR(D1742="AC",D1742="TR"),"Logic4"&amp;"_"&amp;TEXT(C1742,"dd.mm.yyyy") &amp;"_"&amp; 756094.29,"")</f>
        <v>Logic4_11.04.2020_756094.29</v>
      </c>
      <c r="R1742" s="21" t="e">
        <f ca="1">IF(AND(Q1742&lt;&gt; "", COUNTIF(SAP!#REF!,Q1742)&gt;0),"Matched", "")</f>
        <v>#REF!</v>
      </c>
    </row>
    <row r="1743" spans="1:18" hidden="1">
      <c r="A1743" s="21">
        <v>11563327</v>
      </c>
      <c r="B1743" s="22">
        <v>43932</v>
      </c>
      <c r="C1743" s="22">
        <v>43932</v>
      </c>
      <c r="D1743" s="21" t="s">
        <v>10</v>
      </c>
      <c r="E1743" s="23">
        <v>0</v>
      </c>
      <c r="F1743" s="23">
        <v>0</v>
      </c>
      <c r="G1743" s="23">
        <v>3760</v>
      </c>
      <c r="H1743" s="23">
        <v>162198.04</v>
      </c>
      <c r="I1743" s="21" t="s">
        <v>11</v>
      </c>
      <c r="J1743" s="21" t="s">
        <v>12</v>
      </c>
      <c r="K1743" s="21" t="str">
        <f t="shared" si="89"/>
        <v/>
      </c>
      <c r="L1743" s="21" t="e">
        <f ca="1">IF(AND(K1743&lt;&gt; "", COUNTIF(SAP!#REF!,K1743)&gt;0),"Matched", "")</f>
        <v>#REF!</v>
      </c>
      <c r="M1743" s="21" t="str">
        <f t="shared" si="87"/>
        <v/>
      </c>
      <c r="N1743" s="21" t="e">
        <f ca="1">IF(AND(M1743&lt;&gt; "", COUNTIF(SAP!#REF!,M1743)&gt;0),"Matched", "")</f>
        <v>#REF!</v>
      </c>
      <c r="O1743" s="21" t="str">
        <f t="shared" si="88"/>
        <v/>
      </c>
      <c r="P1743" s="21" t="e">
        <f ca="1">IF(AND(O1743&lt;&gt; "", COUNTIF(SAP!#REF!,O1743)&gt;0),"Matched", "")</f>
        <v>#REF!</v>
      </c>
      <c r="Q1743" s="21" t="str">
        <f ca="1">IF(OR(D1743="AC",D1743="TR"),"Logic4"&amp;"_"&amp;TEXT(C1743,"dd.mm.yyyy") &amp;"_"&amp; 756094.29,"")</f>
        <v>Logic4_11.04.2020_756094.29</v>
      </c>
      <c r="R1743" s="21" t="e">
        <f ca="1">IF(AND(Q1743&lt;&gt; "", COUNTIF(SAP!#REF!,Q1743)&gt;0),"Matched", "")</f>
        <v>#REF!</v>
      </c>
    </row>
    <row r="1744" spans="1:18" hidden="1">
      <c r="A1744" s="21">
        <v>11563327</v>
      </c>
      <c r="B1744" s="22">
        <v>43932</v>
      </c>
      <c r="C1744" s="22">
        <v>43932</v>
      </c>
      <c r="D1744" s="21" t="s">
        <v>10</v>
      </c>
      <c r="E1744" s="23">
        <v>0</v>
      </c>
      <c r="F1744" s="23">
        <v>0</v>
      </c>
      <c r="G1744" s="23">
        <v>3774</v>
      </c>
      <c r="H1744" s="23">
        <v>165972.04</v>
      </c>
      <c r="I1744" s="21" t="s">
        <v>11</v>
      </c>
      <c r="J1744" s="21" t="s">
        <v>12</v>
      </c>
      <c r="K1744" s="21" t="str">
        <f t="shared" si="89"/>
        <v/>
      </c>
      <c r="L1744" s="21" t="e">
        <f ca="1">IF(AND(K1744&lt;&gt; "", COUNTIF(SAP!#REF!,K1744)&gt;0),"Matched", "")</f>
        <v>#REF!</v>
      </c>
      <c r="M1744" s="21" t="str">
        <f t="shared" si="87"/>
        <v/>
      </c>
      <c r="N1744" s="21" t="e">
        <f ca="1">IF(AND(M1744&lt;&gt; "", COUNTIF(SAP!#REF!,M1744)&gt;0),"Matched", "")</f>
        <v>#REF!</v>
      </c>
      <c r="O1744" s="21" t="str">
        <f t="shared" si="88"/>
        <v/>
      </c>
      <c r="P1744" s="21" t="e">
        <f ca="1">IF(AND(O1744&lt;&gt; "", COUNTIF(SAP!#REF!,O1744)&gt;0),"Matched", "")</f>
        <v>#REF!</v>
      </c>
      <c r="Q1744" s="21" t="str">
        <f ca="1">IF(OR(D1744="AC",D1744="TR"),"Logic4"&amp;"_"&amp;TEXT(C1744,"dd.mm.yyyy") &amp;"_"&amp; 756094.29,"")</f>
        <v>Logic4_11.04.2020_756094.29</v>
      </c>
      <c r="R1744" s="21" t="e">
        <f ca="1">IF(AND(Q1744&lt;&gt; "", COUNTIF(SAP!#REF!,Q1744)&gt;0),"Matched", "")</f>
        <v>#REF!</v>
      </c>
    </row>
    <row r="1745" spans="1:18" hidden="1">
      <c r="A1745" s="21">
        <v>11563327</v>
      </c>
      <c r="B1745" s="22">
        <v>43932</v>
      </c>
      <c r="C1745" s="22">
        <v>43932</v>
      </c>
      <c r="D1745" s="21" t="s">
        <v>10</v>
      </c>
      <c r="E1745" s="23">
        <v>0</v>
      </c>
      <c r="F1745" s="23">
        <v>0</v>
      </c>
      <c r="G1745" s="23">
        <v>3777.87</v>
      </c>
      <c r="H1745" s="23">
        <v>169749.91</v>
      </c>
      <c r="I1745" s="21" t="s">
        <v>11</v>
      </c>
      <c r="J1745" s="21" t="s">
        <v>12</v>
      </c>
      <c r="K1745" s="21" t="str">
        <f t="shared" si="89"/>
        <v/>
      </c>
      <c r="L1745" s="21" t="e">
        <f ca="1">IF(AND(K1745&lt;&gt; "", COUNTIF(SAP!#REF!,K1745)&gt;0),"Matched", "")</f>
        <v>#REF!</v>
      </c>
      <c r="M1745" s="21" t="str">
        <f t="shared" si="87"/>
        <v/>
      </c>
      <c r="N1745" s="21" t="e">
        <f ca="1">IF(AND(M1745&lt;&gt; "", COUNTIF(SAP!#REF!,M1745)&gt;0),"Matched", "")</f>
        <v>#REF!</v>
      </c>
      <c r="O1745" s="21" t="str">
        <f t="shared" si="88"/>
        <v/>
      </c>
      <c r="P1745" s="21" t="e">
        <f ca="1">IF(AND(O1745&lt;&gt; "", COUNTIF(SAP!#REF!,O1745)&gt;0),"Matched", "")</f>
        <v>#REF!</v>
      </c>
      <c r="Q1745" s="21" t="str">
        <f ca="1">IF(OR(D1745="AC",D1745="TR"),"Logic4"&amp;"_"&amp;TEXT(C1745,"dd.mm.yyyy") &amp;"_"&amp; 756094.29,"")</f>
        <v>Logic4_11.04.2020_756094.29</v>
      </c>
      <c r="R1745" s="21" t="e">
        <f ca="1">IF(AND(Q1745&lt;&gt; "", COUNTIF(SAP!#REF!,Q1745)&gt;0),"Matched", "")</f>
        <v>#REF!</v>
      </c>
    </row>
    <row r="1746" spans="1:18" hidden="1">
      <c r="A1746" s="21">
        <v>11563327</v>
      </c>
      <c r="B1746" s="22">
        <v>43932</v>
      </c>
      <c r="C1746" s="22">
        <v>43932</v>
      </c>
      <c r="D1746" s="21" t="s">
        <v>10</v>
      </c>
      <c r="E1746" s="23">
        <v>0</v>
      </c>
      <c r="F1746" s="23">
        <v>0</v>
      </c>
      <c r="G1746" s="23">
        <v>3890</v>
      </c>
      <c r="H1746" s="23">
        <v>173639.91</v>
      </c>
      <c r="I1746" s="21" t="s">
        <v>11</v>
      </c>
      <c r="J1746" s="21" t="s">
        <v>12</v>
      </c>
      <c r="K1746" s="21" t="str">
        <f t="shared" si="89"/>
        <v/>
      </c>
      <c r="L1746" s="21" t="e">
        <f ca="1">IF(AND(K1746&lt;&gt; "", COUNTIF(SAP!#REF!,K1746)&gt;0),"Matched", "")</f>
        <v>#REF!</v>
      </c>
      <c r="M1746" s="21" t="str">
        <f t="shared" si="87"/>
        <v/>
      </c>
      <c r="N1746" s="21" t="e">
        <f ca="1">IF(AND(M1746&lt;&gt; "", COUNTIF(SAP!#REF!,M1746)&gt;0),"Matched", "")</f>
        <v>#REF!</v>
      </c>
      <c r="O1746" s="21" t="str">
        <f t="shared" si="88"/>
        <v/>
      </c>
      <c r="P1746" s="21" t="e">
        <f ca="1">IF(AND(O1746&lt;&gt; "", COUNTIF(SAP!#REF!,O1746)&gt;0),"Matched", "")</f>
        <v>#REF!</v>
      </c>
      <c r="Q1746" s="21" t="str">
        <f ca="1">IF(OR(D1746="AC",D1746="TR"),"Logic4"&amp;"_"&amp;TEXT(C1746,"dd.mm.yyyy") &amp;"_"&amp; 756094.29,"")</f>
        <v>Logic4_11.04.2020_756094.29</v>
      </c>
      <c r="R1746" s="21" t="e">
        <f ca="1">IF(AND(Q1746&lt;&gt; "", COUNTIF(SAP!#REF!,Q1746)&gt;0),"Matched", "")</f>
        <v>#REF!</v>
      </c>
    </row>
    <row r="1747" spans="1:18" hidden="1">
      <c r="A1747" s="21">
        <v>11563327</v>
      </c>
      <c r="B1747" s="22">
        <v>43932</v>
      </c>
      <c r="C1747" s="22">
        <v>43932</v>
      </c>
      <c r="D1747" s="21" t="s">
        <v>10</v>
      </c>
      <c r="E1747" s="23">
        <v>0</v>
      </c>
      <c r="F1747" s="23">
        <v>0</v>
      </c>
      <c r="G1747" s="23">
        <v>3973.5</v>
      </c>
      <c r="H1747" s="23">
        <v>177613.41</v>
      </c>
      <c r="I1747" s="21" t="s">
        <v>11</v>
      </c>
      <c r="J1747" s="21" t="s">
        <v>12</v>
      </c>
      <c r="K1747" s="21" t="str">
        <f t="shared" si="89"/>
        <v/>
      </c>
      <c r="L1747" s="21" t="e">
        <f ca="1">IF(AND(K1747&lt;&gt; "", COUNTIF(SAP!#REF!,K1747)&gt;0),"Matched", "")</f>
        <v>#REF!</v>
      </c>
      <c r="M1747" s="21" t="str">
        <f t="shared" si="87"/>
        <v/>
      </c>
      <c r="N1747" s="21" t="e">
        <f ca="1">IF(AND(M1747&lt;&gt; "", COUNTIF(SAP!#REF!,M1747)&gt;0),"Matched", "")</f>
        <v>#REF!</v>
      </c>
      <c r="O1747" s="21" t="str">
        <f t="shared" si="88"/>
        <v/>
      </c>
      <c r="P1747" s="21" t="e">
        <f ca="1">IF(AND(O1747&lt;&gt; "", COUNTIF(SAP!#REF!,O1747)&gt;0),"Matched", "")</f>
        <v>#REF!</v>
      </c>
      <c r="Q1747" s="21" t="str">
        <f ca="1">IF(OR(D1747="AC",D1747="TR"),"Logic4"&amp;"_"&amp;TEXT(C1747,"dd.mm.yyyy") &amp;"_"&amp; 756094.29,"")</f>
        <v>Logic4_11.04.2020_756094.29</v>
      </c>
      <c r="R1747" s="21" t="e">
        <f ca="1">IF(AND(Q1747&lt;&gt; "", COUNTIF(SAP!#REF!,Q1747)&gt;0),"Matched", "")</f>
        <v>#REF!</v>
      </c>
    </row>
    <row r="1748" spans="1:18" hidden="1">
      <c r="A1748" s="21">
        <v>11563327</v>
      </c>
      <c r="B1748" s="22">
        <v>43932</v>
      </c>
      <c r="C1748" s="22">
        <v>43932</v>
      </c>
      <c r="D1748" s="21" t="s">
        <v>10</v>
      </c>
      <c r="E1748" s="23">
        <v>0</v>
      </c>
      <c r="F1748" s="23">
        <v>0</v>
      </c>
      <c r="G1748" s="23">
        <v>3980.61</v>
      </c>
      <c r="H1748" s="23">
        <v>181594.02</v>
      </c>
      <c r="I1748" s="21" t="s">
        <v>11</v>
      </c>
      <c r="J1748" s="21" t="s">
        <v>12</v>
      </c>
      <c r="K1748" s="21" t="str">
        <f t="shared" si="89"/>
        <v/>
      </c>
      <c r="L1748" s="21" t="e">
        <f ca="1">IF(AND(K1748&lt;&gt; "", COUNTIF(SAP!#REF!,K1748)&gt;0),"Matched", "")</f>
        <v>#REF!</v>
      </c>
      <c r="M1748" s="21" t="str">
        <f t="shared" si="87"/>
        <v/>
      </c>
      <c r="N1748" s="21" t="e">
        <f ca="1">IF(AND(M1748&lt;&gt; "", COUNTIF(SAP!#REF!,M1748)&gt;0),"Matched", "")</f>
        <v>#REF!</v>
      </c>
      <c r="O1748" s="21" t="str">
        <f t="shared" si="88"/>
        <v/>
      </c>
      <c r="P1748" s="21" t="e">
        <f ca="1">IF(AND(O1748&lt;&gt; "", COUNTIF(SAP!#REF!,O1748)&gt;0),"Matched", "")</f>
        <v>#REF!</v>
      </c>
      <c r="Q1748" s="21" t="str">
        <f ca="1">IF(OR(D1748="AC",D1748="TR"),"Logic4"&amp;"_"&amp;TEXT(C1748,"dd.mm.yyyy") &amp;"_"&amp; 756094.29,"")</f>
        <v>Logic4_11.04.2020_756094.29</v>
      </c>
      <c r="R1748" s="21" t="e">
        <f ca="1">IF(AND(Q1748&lt;&gt; "", COUNTIF(SAP!#REF!,Q1748)&gt;0),"Matched", "")</f>
        <v>#REF!</v>
      </c>
    </row>
    <row r="1749" spans="1:18" hidden="1">
      <c r="A1749" s="21">
        <v>11563327</v>
      </c>
      <c r="B1749" s="22">
        <v>43932</v>
      </c>
      <c r="C1749" s="22">
        <v>43932</v>
      </c>
      <c r="D1749" s="21" t="s">
        <v>10</v>
      </c>
      <c r="E1749" s="23">
        <v>0</v>
      </c>
      <c r="F1749" s="23">
        <v>0</v>
      </c>
      <c r="G1749" s="23">
        <v>4096.6000000000004</v>
      </c>
      <c r="H1749" s="23">
        <v>185690.62</v>
      </c>
      <c r="I1749" s="21" t="s">
        <v>11</v>
      </c>
      <c r="J1749" s="21" t="s">
        <v>12</v>
      </c>
      <c r="K1749" s="21" t="str">
        <f t="shared" si="89"/>
        <v/>
      </c>
      <c r="L1749" s="21" t="e">
        <f ca="1">IF(AND(K1749&lt;&gt; "", COUNTIF(SAP!#REF!,K1749)&gt;0),"Matched", "")</f>
        <v>#REF!</v>
      </c>
      <c r="M1749" s="21" t="str">
        <f t="shared" si="87"/>
        <v/>
      </c>
      <c r="N1749" s="21" t="e">
        <f ca="1">IF(AND(M1749&lt;&gt; "", COUNTIF(SAP!#REF!,M1749)&gt;0),"Matched", "")</f>
        <v>#REF!</v>
      </c>
      <c r="O1749" s="21" t="str">
        <f t="shared" si="88"/>
        <v/>
      </c>
      <c r="P1749" s="21" t="e">
        <f ca="1">IF(AND(O1749&lt;&gt; "", COUNTIF(SAP!#REF!,O1749)&gt;0),"Matched", "")</f>
        <v>#REF!</v>
      </c>
      <c r="Q1749" s="21" t="str">
        <f ca="1">IF(OR(D1749="AC",D1749="TR"),"Logic4"&amp;"_"&amp;TEXT(C1749,"dd.mm.yyyy") &amp;"_"&amp; 756094.29,"")</f>
        <v>Logic4_11.04.2020_756094.29</v>
      </c>
      <c r="R1749" s="21" t="e">
        <f ca="1">IF(AND(Q1749&lt;&gt; "", COUNTIF(SAP!#REF!,Q1749)&gt;0),"Matched", "")</f>
        <v>#REF!</v>
      </c>
    </row>
    <row r="1750" spans="1:18" hidden="1">
      <c r="A1750" s="21">
        <v>11563327</v>
      </c>
      <c r="B1750" s="22">
        <v>43932</v>
      </c>
      <c r="C1750" s="22">
        <v>43932</v>
      </c>
      <c r="D1750" s="21" t="s">
        <v>10</v>
      </c>
      <c r="E1750" s="23">
        <v>0</v>
      </c>
      <c r="F1750" s="23">
        <v>0</v>
      </c>
      <c r="G1750" s="23">
        <v>4210.01</v>
      </c>
      <c r="H1750" s="23">
        <v>189900.63</v>
      </c>
      <c r="I1750" s="21" t="s">
        <v>11</v>
      </c>
      <c r="J1750" s="21" t="s">
        <v>12</v>
      </c>
      <c r="K1750" s="21" t="str">
        <f t="shared" si="89"/>
        <v/>
      </c>
      <c r="L1750" s="21" t="e">
        <f ca="1">IF(AND(K1750&lt;&gt; "", COUNTIF(SAP!#REF!,K1750)&gt;0),"Matched", "")</f>
        <v>#REF!</v>
      </c>
      <c r="M1750" s="21" t="str">
        <f t="shared" si="87"/>
        <v/>
      </c>
      <c r="N1750" s="21" t="e">
        <f ca="1">IF(AND(M1750&lt;&gt; "", COUNTIF(SAP!#REF!,M1750)&gt;0),"Matched", "")</f>
        <v>#REF!</v>
      </c>
      <c r="O1750" s="21" t="str">
        <f t="shared" si="88"/>
        <v/>
      </c>
      <c r="P1750" s="21" t="e">
        <f ca="1">IF(AND(O1750&lt;&gt; "", COUNTIF(SAP!#REF!,O1750)&gt;0),"Matched", "")</f>
        <v>#REF!</v>
      </c>
      <c r="Q1750" s="21" t="str">
        <f ca="1">IF(OR(D1750="AC",D1750="TR"),"Logic4"&amp;"_"&amp;TEXT(C1750,"dd.mm.yyyy") &amp;"_"&amp; 756094.29,"")</f>
        <v>Logic4_11.04.2020_756094.29</v>
      </c>
      <c r="R1750" s="21" t="e">
        <f ca="1">IF(AND(Q1750&lt;&gt; "", COUNTIF(SAP!#REF!,Q1750)&gt;0),"Matched", "")</f>
        <v>#REF!</v>
      </c>
    </row>
    <row r="1751" spans="1:18" hidden="1">
      <c r="A1751" s="21">
        <v>11563327</v>
      </c>
      <c r="B1751" s="22">
        <v>43932</v>
      </c>
      <c r="C1751" s="22">
        <v>43932</v>
      </c>
      <c r="D1751" s="21" t="s">
        <v>10</v>
      </c>
      <c r="E1751" s="23">
        <v>0</v>
      </c>
      <c r="F1751" s="23">
        <v>0</v>
      </c>
      <c r="G1751" s="23">
        <v>4215.2</v>
      </c>
      <c r="H1751" s="23">
        <v>194115.83</v>
      </c>
      <c r="I1751" s="21" t="s">
        <v>11</v>
      </c>
      <c r="J1751" s="21" t="s">
        <v>12</v>
      </c>
      <c r="K1751" s="21" t="str">
        <f t="shared" si="89"/>
        <v/>
      </c>
      <c r="L1751" s="21" t="e">
        <f ca="1">IF(AND(K1751&lt;&gt; "", COUNTIF(SAP!#REF!,K1751)&gt;0),"Matched", "")</f>
        <v>#REF!</v>
      </c>
      <c r="M1751" s="21" t="str">
        <f t="shared" si="87"/>
        <v/>
      </c>
      <c r="N1751" s="21" t="e">
        <f ca="1">IF(AND(M1751&lt;&gt; "", COUNTIF(SAP!#REF!,M1751)&gt;0),"Matched", "")</f>
        <v>#REF!</v>
      </c>
      <c r="O1751" s="21" t="str">
        <f t="shared" si="88"/>
        <v/>
      </c>
      <c r="P1751" s="21" t="e">
        <f ca="1">IF(AND(O1751&lt;&gt; "", COUNTIF(SAP!#REF!,O1751)&gt;0),"Matched", "")</f>
        <v>#REF!</v>
      </c>
      <c r="Q1751" s="21" t="str">
        <f ca="1">IF(OR(D1751="AC",D1751="TR"),"Logic4"&amp;"_"&amp;TEXT(C1751,"dd.mm.yyyy") &amp;"_"&amp; 756094.29,"")</f>
        <v>Logic4_11.04.2020_756094.29</v>
      </c>
      <c r="R1751" s="21" t="e">
        <f ca="1">IF(AND(Q1751&lt;&gt; "", COUNTIF(SAP!#REF!,Q1751)&gt;0),"Matched", "")</f>
        <v>#REF!</v>
      </c>
    </row>
    <row r="1752" spans="1:18" hidden="1">
      <c r="A1752" s="21">
        <v>11563327</v>
      </c>
      <c r="B1752" s="22">
        <v>43932</v>
      </c>
      <c r="C1752" s="22">
        <v>43932</v>
      </c>
      <c r="D1752" s="21" t="s">
        <v>10</v>
      </c>
      <c r="E1752" s="23">
        <v>0</v>
      </c>
      <c r="F1752" s="23">
        <v>0</v>
      </c>
      <c r="G1752" s="23">
        <v>4235.93</v>
      </c>
      <c r="H1752" s="23">
        <v>198351.76</v>
      </c>
      <c r="I1752" s="21" t="s">
        <v>11</v>
      </c>
      <c r="J1752" s="21" t="s">
        <v>12</v>
      </c>
      <c r="K1752" s="21" t="str">
        <f t="shared" si="89"/>
        <v/>
      </c>
      <c r="L1752" s="21" t="e">
        <f ca="1">IF(AND(K1752&lt;&gt; "", COUNTIF(SAP!#REF!,K1752)&gt;0),"Matched", "")</f>
        <v>#REF!</v>
      </c>
      <c r="M1752" s="21" t="str">
        <f t="shared" si="87"/>
        <v/>
      </c>
      <c r="N1752" s="21" t="e">
        <f ca="1">IF(AND(M1752&lt;&gt; "", COUNTIF(SAP!#REF!,M1752)&gt;0),"Matched", "")</f>
        <v>#REF!</v>
      </c>
      <c r="O1752" s="21" t="str">
        <f t="shared" si="88"/>
        <v/>
      </c>
      <c r="P1752" s="21" t="e">
        <f ca="1">IF(AND(O1752&lt;&gt; "", COUNTIF(SAP!#REF!,O1752)&gt;0),"Matched", "")</f>
        <v>#REF!</v>
      </c>
      <c r="Q1752" s="21" t="str">
        <f ca="1">IF(OR(D1752="AC",D1752="TR"),"Logic4"&amp;"_"&amp;TEXT(C1752,"dd.mm.yyyy") &amp;"_"&amp; 756094.29,"")</f>
        <v>Logic4_11.04.2020_756094.29</v>
      </c>
      <c r="R1752" s="21" t="e">
        <f ca="1">IF(AND(Q1752&lt;&gt; "", COUNTIF(SAP!#REF!,Q1752)&gt;0),"Matched", "")</f>
        <v>#REF!</v>
      </c>
    </row>
    <row r="1753" spans="1:18" hidden="1">
      <c r="A1753" s="21">
        <v>11563327</v>
      </c>
      <c r="B1753" s="22">
        <v>43932</v>
      </c>
      <c r="C1753" s="22">
        <v>43932</v>
      </c>
      <c r="D1753" s="21" t="s">
        <v>10</v>
      </c>
      <c r="E1753" s="23">
        <v>0</v>
      </c>
      <c r="F1753" s="23">
        <v>0</v>
      </c>
      <c r="G1753" s="23">
        <v>4294.1000000000004</v>
      </c>
      <c r="H1753" s="23">
        <v>202645.86</v>
      </c>
      <c r="I1753" s="21" t="s">
        <v>11</v>
      </c>
      <c r="J1753" s="21" t="s">
        <v>12</v>
      </c>
      <c r="K1753" s="21" t="str">
        <f t="shared" si="89"/>
        <v/>
      </c>
      <c r="L1753" s="21" t="e">
        <f ca="1">IF(AND(K1753&lt;&gt; "", COUNTIF(SAP!#REF!,K1753)&gt;0),"Matched", "")</f>
        <v>#REF!</v>
      </c>
      <c r="M1753" s="21" t="str">
        <f t="shared" si="87"/>
        <v/>
      </c>
      <c r="N1753" s="21" t="e">
        <f ca="1">IF(AND(M1753&lt;&gt; "", COUNTIF(SAP!#REF!,M1753)&gt;0),"Matched", "")</f>
        <v>#REF!</v>
      </c>
      <c r="O1753" s="21" t="str">
        <f t="shared" si="88"/>
        <v/>
      </c>
      <c r="P1753" s="21" t="e">
        <f ca="1">IF(AND(O1753&lt;&gt; "", COUNTIF(SAP!#REF!,O1753)&gt;0),"Matched", "")</f>
        <v>#REF!</v>
      </c>
      <c r="Q1753" s="21" t="str">
        <f ca="1">IF(OR(D1753="AC",D1753="TR"),"Logic4"&amp;"_"&amp;TEXT(C1753,"dd.mm.yyyy") &amp;"_"&amp; 756094.29,"")</f>
        <v>Logic4_11.04.2020_756094.29</v>
      </c>
      <c r="R1753" s="21" t="e">
        <f ca="1">IF(AND(Q1753&lt;&gt; "", COUNTIF(SAP!#REF!,Q1753)&gt;0),"Matched", "")</f>
        <v>#REF!</v>
      </c>
    </row>
    <row r="1754" spans="1:18" hidden="1">
      <c r="A1754" s="21">
        <v>11563327</v>
      </c>
      <c r="B1754" s="22">
        <v>43932</v>
      </c>
      <c r="C1754" s="22">
        <v>43932</v>
      </c>
      <c r="D1754" s="21" t="s">
        <v>10</v>
      </c>
      <c r="E1754" s="23">
        <v>0</v>
      </c>
      <c r="F1754" s="23">
        <v>0</v>
      </c>
      <c r="G1754" s="23">
        <v>4620</v>
      </c>
      <c r="H1754" s="23">
        <v>207265.86</v>
      </c>
      <c r="I1754" s="21" t="s">
        <v>11</v>
      </c>
      <c r="J1754" s="21" t="s">
        <v>12</v>
      </c>
      <c r="K1754" s="21" t="str">
        <f t="shared" si="89"/>
        <v/>
      </c>
      <c r="L1754" s="21" t="e">
        <f ca="1">IF(AND(K1754&lt;&gt; "", COUNTIF(SAP!#REF!,K1754)&gt;0),"Matched", "")</f>
        <v>#REF!</v>
      </c>
      <c r="M1754" s="21" t="str">
        <f t="shared" si="87"/>
        <v/>
      </c>
      <c r="N1754" s="21" t="e">
        <f ca="1">IF(AND(M1754&lt;&gt; "", COUNTIF(SAP!#REF!,M1754)&gt;0),"Matched", "")</f>
        <v>#REF!</v>
      </c>
      <c r="O1754" s="21" t="str">
        <f t="shared" si="88"/>
        <v/>
      </c>
      <c r="P1754" s="21" t="e">
        <f ca="1">IF(AND(O1754&lt;&gt; "", COUNTIF(SAP!#REF!,O1754)&gt;0),"Matched", "")</f>
        <v>#REF!</v>
      </c>
      <c r="Q1754" s="21" t="str">
        <f ca="1">IF(OR(D1754="AC",D1754="TR"),"Logic4"&amp;"_"&amp;TEXT(C1754,"dd.mm.yyyy") &amp;"_"&amp; 756094.29,"")</f>
        <v>Logic4_11.04.2020_756094.29</v>
      </c>
      <c r="R1754" s="21" t="e">
        <f ca="1">IF(AND(Q1754&lt;&gt; "", COUNTIF(SAP!#REF!,Q1754)&gt;0),"Matched", "")</f>
        <v>#REF!</v>
      </c>
    </row>
    <row r="1755" spans="1:18" hidden="1">
      <c r="A1755" s="21">
        <v>11563327</v>
      </c>
      <c r="B1755" s="22">
        <v>43932</v>
      </c>
      <c r="C1755" s="22">
        <v>43932</v>
      </c>
      <c r="D1755" s="21" t="s">
        <v>10</v>
      </c>
      <c r="E1755" s="23">
        <v>0</v>
      </c>
      <c r="F1755" s="23">
        <v>0</v>
      </c>
      <c r="G1755" s="23">
        <v>4674</v>
      </c>
      <c r="H1755" s="23">
        <v>211939.86</v>
      </c>
      <c r="I1755" s="21" t="s">
        <v>11</v>
      </c>
      <c r="J1755" s="21" t="s">
        <v>12</v>
      </c>
      <c r="K1755" s="21" t="str">
        <f t="shared" si="89"/>
        <v/>
      </c>
      <c r="L1755" s="21" t="e">
        <f ca="1">IF(AND(K1755&lt;&gt; "", COUNTIF(SAP!#REF!,K1755)&gt;0),"Matched", "")</f>
        <v>#REF!</v>
      </c>
      <c r="M1755" s="21" t="str">
        <f t="shared" si="87"/>
        <v/>
      </c>
      <c r="N1755" s="21" t="e">
        <f ca="1">IF(AND(M1755&lt;&gt; "", COUNTIF(SAP!#REF!,M1755)&gt;0),"Matched", "")</f>
        <v>#REF!</v>
      </c>
      <c r="O1755" s="21" t="str">
        <f t="shared" si="88"/>
        <v/>
      </c>
      <c r="P1755" s="21" t="e">
        <f ca="1">IF(AND(O1755&lt;&gt; "", COUNTIF(SAP!#REF!,O1755)&gt;0),"Matched", "")</f>
        <v>#REF!</v>
      </c>
      <c r="Q1755" s="21" t="str">
        <f ca="1">IF(OR(D1755="AC",D1755="TR"),"Logic4"&amp;"_"&amp;TEXT(C1755,"dd.mm.yyyy") &amp;"_"&amp; 756094.29,"")</f>
        <v>Logic4_11.04.2020_756094.29</v>
      </c>
      <c r="R1755" s="21" t="e">
        <f ca="1">IF(AND(Q1755&lt;&gt; "", COUNTIF(SAP!#REF!,Q1755)&gt;0),"Matched", "")</f>
        <v>#REF!</v>
      </c>
    </row>
    <row r="1756" spans="1:18" hidden="1">
      <c r="A1756" s="21">
        <v>11563327</v>
      </c>
      <c r="B1756" s="22">
        <v>43932</v>
      </c>
      <c r="C1756" s="22">
        <v>43932</v>
      </c>
      <c r="D1756" s="21" t="s">
        <v>10</v>
      </c>
      <c r="E1756" s="23">
        <v>0</v>
      </c>
      <c r="F1756" s="23">
        <v>0</v>
      </c>
      <c r="G1756" s="23">
        <v>4710.5</v>
      </c>
      <c r="H1756" s="23">
        <v>216650.36</v>
      </c>
      <c r="I1756" s="21" t="s">
        <v>11</v>
      </c>
      <c r="J1756" s="21" t="s">
        <v>12</v>
      </c>
      <c r="K1756" s="21" t="str">
        <f t="shared" si="89"/>
        <v/>
      </c>
      <c r="L1756" s="21" t="e">
        <f ca="1">IF(AND(K1756&lt;&gt; "", COUNTIF(SAP!#REF!,K1756)&gt;0),"Matched", "")</f>
        <v>#REF!</v>
      </c>
      <c r="M1756" s="21" t="str">
        <f t="shared" si="87"/>
        <v/>
      </c>
      <c r="N1756" s="21" t="e">
        <f ca="1">IF(AND(M1756&lt;&gt; "", COUNTIF(SAP!#REF!,M1756)&gt;0),"Matched", "")</f>
        <v>#REF!</v>
      </c>
      <c r="O1756" s="21" t="str">
        <f t="shared" si="88"/>
        <v/>
      </c>
      <c r="P1756" s="21" t="e">
        <f ca="1">IF(AND(O1756&lt;&gt; "", COUNTIF(SAP!#REF!,O1756)&gt;0),"Matched", "")</f>
        <v>#REF!</v>
      </c>
      <c r="Q1756" s="21" t="str">
        <f ca="1">IF(OR(D1756="AC",D1756="TR"),"Logic4"&amp;"_"&amp;TEXT(C1756,"dd.mm.yyyy") &amp;"_"&amp; 756094.29,"")</f>
        <v>Logic4_11.04.2020_756094.29</v>
      </c>
      <c r="R1756" s="21" t="e">
        <f ca="1">IF(AND(Q1756&lt;&gt; "", COUNTIF(SAP!#REF!,Q1756)&gt;0),"Matched", "")</f>
        <v>#REF!</v>
      </c>
    </row>
    <row r="1757" spans="1:18" hidden="1">
      <c r="A1757" s="21">
        <v>11563327</v>
      </c>
      <c r="B1757" s="22">
        <v>43932</v>
      </c>
      <c r="C1757" s="22">
        <v>43932</v>
      </c>
      <c r="D1757" s="21" t="s">
        <v>10</v>
      </c>
      <c r="E1757" s="23">
        <v>0</v>
      </c>
      <c r="F1757" s="23">
        <v>0</v>
      </c>
      <c r="G1757" s="23">
        <v>4730</v>
      </c>
      <c r="H1757" s="23">
        <v>221380.36</v>
      </c>
      <c r="I1757" s="21" t="s">
        <v>11</v>
      </c>
      <c r="J1757" s="21" t="s">
        <v>12</v>
      </c>
      <c r="K1757" s="21" t="str">
        <f t="shared" si="89"/>
        <v/>
      </c>
      <c r="L1757" s="21" t="e">
        <f ca="1">IF(AND(K1757&lt;&gt; "", COUNTIF(SAP!#REF!,K1757)&gt;0),"Matched", "")</f>
        <v>#REF!</v>
      </c>
      <c r="M1757" s="21" t="str">
        <f t="shared" si="87"/>
        <v/>
      </c>
      <c r="N1757" s="21" t="e">
        <f ca="1">IF(AND(M1757&lt;&gt; "", COUNTIF(SAP!#REF!,M1757)&gt;0),"Matched", "")</f>
        <v>#REF!</v>
      </c>
      <c r="O1757" s="21" t="str">
        <f t="shared" si="88"/>
        <v/>
      </c>
      <c r="P1757" s="21" t="e">
        <f ca="1">IF(AND(O1757&lt;&gt; "", COUNTIF(SAP!#REF!,O1757)&gt;0),"Matched", "")</f>
        <v>#REF!</v>
      </c>
      <c r="Q1757" s="21" t="str">
        <f ca="1">IF(OR(D1757="AC",D1757="TR"),"Logic4"&amp;"_"&amp;TEXT(C1757,"dd.mm.yyyy") &amp;"_"&amp; 756094.29,"")</f>
        <v>Logic4_11.04.2020_756094.29</v>
      </c>
      <c r="R1757" s="21" t="e">
        <f ca="1">IF(AND(Q1757&lt;&gt; "", COUNTIF(SAP!#REF!,Q1757)&gt;0),"Matched", "")</f>
        <v>#REF!</v>
      </c>
    </row>
    <row r="1758" spans="1:18" hidden="1">
      <c r="A1758" s="21">
        <v>11563327</v>
      </c>
      <c r="B1758" s="22">
        <v>43932</v>
      </c>
      <c r="C1758" s="22">
        <v>43932</v>
      </c>
      <c r="D1758" s="21" t="s">
        <v>10</v>
      </c>
      <c r="E1758" s="23">
        <v>0</v>
      </c>
      <c r="F1758" s="23">
        <v>0</v>
      </c>
      <c r="G1758" s="23">
        <v>5075.2</v>
      </c>
      <c r="H1758" s="23">
        <v>226455.56</v>
      </c>
      <c r="I1758" s="21" t="s">
        <v>11</v>
      </c>
      <c r="J1758" s="21" t="s">
        <v>12</v>
      </c>
      <c r="K1758" s="21" t="str">
        <f t="shared" si="89"/>
        <v/>
      </c>
      <c r="L1758" s="21" t="e">
        <f ca="1">IF(AND(K1758&lt;&gt; "", COUNTIF(SAP!#REF!,K1758)&gt;0),"Matched", "")</f>
        <v>#REF!</v>
      </c>
      <c r="M1758" s="21" t="str">
        <f t="shared" si="87"/>
        <v/>
      </c>
      <c r="N1758" s="21" t="e">
        <f ca="1">IF(AND(M1758&lt;&gt; "", COUNTIF(SAP!#REF!,M1758)&gt;0),"Matched", "")</f>
        <v>#REF!</v>
      </c>
      <c r="O1758" s="21" t="str">
        <f t="shared" si="88"/>
        <v/>
      </c>
      <c r="P1758" s="21" t="e">
        <f ca="1">IF(AND(O1758&lt;&gt; "", COUNTIF(SAP!#REF!,O1758)&gt;0),"Matched", "")</f>
        <v>#REF!</v>
      </c>
      <c r="Q1758" s="21" t="str">
        <f ca="1">IF(OR(D1758="AC",D1758="TR"),"Logic4"&amp;"_"&amp;TEXT(C1758,"dd.mm.yyyy") &amp;"_"&amp; 756094.29,"")</f>
        <v>Logic4_11.04.2020_756094.29</v>
      </c>
      <c r="R1758" s="21" t="e">
        <f ca="1">IF(AND(Q1758&lt;&gt; "", COUNTIF(SAP!#REF!,Q1758)&gt;0),"Matched", "")</f>
        <v>#REF!</v>
      </c>
    </row>
    <row r="1759" spans="1:18" hidden="1">
      <c r="A1759" s="21">
        <v>11563327</v>
      </c>
      <c r="B1759" s="22">
        <v>43932</v>
      </c>
      <c r="C1759" s="22">
        <v>43932</v>
      </c>
      <c r="D1759" s="21" t="s">
        <v>10</v>
      </c>
      <c r="E1759" s="23">
        <v>0</v>
      </c>
      <c r="F1759" s="23">
        <v>0</v>
      </c>
      <c r="G1759" s="23">
        <v>5095.2</v>
      </c>
      <c r="H1759" s="23">
        <v>231550.76</v>
      </c>
      <c r="I1759" s="21" t="s">
        <v>11</v>
      </c>
      <c r="J1759" s="21" t="s">
        <v>12</v>
      </c>
      <c r="K1759" s="21" t="str">
        <f t="shared" si="89"/>
        <v/>
      </c>
      <c r="L1759" s="21" t="e">
        <f ca="1">IF(AND(K1759&lt;&gt; "", COUNTIF(SAP!#REF!,K1759)&gt;0),"Matched", "")</f>
        <v>#REF!</v>
      </c>
      <c r="M1759" s="21" t="str">
        <f t="shared" si="87"/>
        <v/>
      </c>
      <c r="N1759" s="21" t="e">
        <f ca="1">IF(AND(M1759&lt;&gt; "", COUNTIF(SAP!#REF!,M1759)&gt;0),"Matched", "")</f>
        <v>#REF!</v>
      </c>
      <c r="O1759" s="21" t="str">
        <f t="shared" si="88"/>
        <v/>
      </c>
      <c r="P1759" s="21" t="e">
        <f ca="1">IF(AND(O1759&lt;&gt; "", COUNTIF(SAP!#REF!,O1759)&gt;0),"Matched", "")</f>
        <v>#REF!</v>
      </c>
      <c r="Q1759" s="21" t="str">
        <f ca="1">IF(OR(D1759="AC",D1759="TR"),"Logic4"&amp;"_"&amp;TEXT(C1759,"dd.mm.yyyy") &amp;"_"&amp; 756094.29,"")</f>
        <v>Logic4_11.04.2020_756094.29</v>
      </c>
      <c r="R1759" s="21" t="e">
        <f ca="1">IF(AND(Q1759&lt;&gt; "", COUNTIF(SAP!#REF!,Q1759)&gt;0),"Matched", "")</f>
        <v>#REF!</v>
      </c>
    </row>
    <row r="1760" spans="1:18" hidden="1">
      <c r="A1760" s="21">
        <v>11563327</v>
      </c>
      <c r="B1760" s="22">
        <v>43932</v>
      </c>
      <c r="C1760" s="22">
        <v>43932</v>
      </c>
      <c r="D1760" s="21" t="s">
        <v>10</v>
      </c>
      <c r="E1760" s="23">
        <v>0</v>
      </c>
      <c r="F1760" s="23">
        <v>0</v>
      </c>
      <c r="G1760" s="23">
        <v>5175.1000000000004</v>
      </c>
      <c r="H1760" s="23">
        <v>236725.86</v>
      </c>
      <c r="I1760" s="21" t="s">
        <v>11</v>
      </c>
      <c r="J1760" s="21" t="s">
        <v>12</v>
      </c>
      <c r="K1760" s="21" t="str">
        <f t="shared" si="89"/>
        <v/>
      </c>
      <c r="L1760" s="21" t="e">
        <f ca="1">IF(AND(K1760&lt;&gt; "", COUNTIF(SAP!#REF!,K1760)&gt;0),"Matched", "")</f>
        <v>#REF!</v>
      </c>
      <c r="M1760" s="21" t="str">
        <f t="shared" si="87"/>
        <v/>
      </c>
      <c r="N1760" s="21" t="e">
        <f ca="1">IF(AND(M1760&lt;&gt; "", COUNTIF(SAP!#REF!,M1760)&gt;0),"Matched", "")</f>
        <v>#REF!</v>
      </c>
      <c r="O1760" s="21" t="str">
        <f t="shared" si="88"/>
        <v/>
      </c>
      <c r="P1760" s="21" t="e">
        <f ca="1">IF(AND(O1760&lt;&gt; "", COUNTIF(SAP!#REF!,O1760)&gt;0),"Matched", "")</f>
        <v>#REF!</v>
      </c>
      <c r="Q1760" s="21" t="str">
        <f ca="1">IF(OR(D1760="AC",D1760="TR"),"Logic4"&amp;"_"&amp;TEXT(C1760,"dd.mm.yyyy") &amp;"_"&amp; 756094.29,"")</f>
        <v>Logic4_11.04.2020_756094.29</v>
      </c>
      <c r="R1760" s="21" t="e">
        <f ca="1">IF(AND(Q1760&lt;&gt; "", COUNTIF(SAP!#REF!,Q1760)&gt;0),"Matched", "")</f>
        <v>#REF!</v>
      </c>
    </row>
    <row r="1761" spans="1:18" hidden="1">
      <c r="A1761" s="21">
        <v>11563327</v>
      </c>
      <c r="B1761" s="22">
        <v>43932</v>
      </c>
      <c r="C1761" s="22">
        <v>43932</v>
      </c>
      <c r="D1761" s="21" t="s">
        <v>10</v>
      </c>
      <c r="E1761" s="23">
        <v>0</v>
      </c>
      <c r="F1761" s="23">
        <v>0</v>
      </c>
      <c r="G1761" s="23">
        <v>5350</v>
      </c>
      <c r="H1761" s="23">
        <v>242075.86</v>
      </c>
      <c r="I1761" s="21" t="s">
        <v>11</v>
      </c>
      <c r="J1761" s="21" t="s">
        <v>12</v>
      </c>
      <c r="K1761" s="21" t="str">
        <f t="shared" si="89"/>
        <v/>
      </c>
      <c r="L1761" s="21" t="e">
        <f ca="1">IF(AND(K1761&lt;&gt; "", COUNTIF(SAP!#REF!,K1761)&gt;0),"Matched", "")</f>
        <v>#REF!</v>
      </c>
      <c r="M1761" s="21" t="str">
        <f t="shared" si="87"/>
        <v/>
      </c>
      <c r="N1761" s="21" t="e">
        <f ca="1">IF(AND(M1761&lt;&gt; "", COUNTIF(SAP!#REF!,M1761)&gt;0),"Matched", "")</f>
        <v>#REF!</v>
      </c>
      <c r="O1761" s="21" t="str">
        <f t="shared" si="88"/>
        <v/>
      </c>
      <c r="P1761" s="21" t="e">
        <f ca="1">IF(AND(O1761&lt;&gt; "", COUNTIF(SAP!#REF!,O1761)&gt;0),"Matched", "")</f>
        <v>#REF!</v>
      </c>
      <c r="Q1761" s="21" t="str">
        <f ca="1">IF(OR(D1761="AC",D1761="TR"),"Logic4"&amp;"_"&amp;TEXT(C1761,"dd.mm.yyyy") &amp;"_"&amp; 756094.29,"")</f>
        <v>Logic4_11.04.2020_756094.29</v>
      </c>
      <c r="R1761" s="21" t="e">
        <f ca="1">IF(AND(Q1761&lt;&gt; "", COUNTIF(SAP!#REF!,Q1761)&gt;0),"Matched", "")</f>
        <v>#REF!</v>
      </c>
    </row>
    <row r="1762" spans="1:18" hidden="1">
      <c r="A1762" s="21">
        <v>11563327</v>
      </c>
      <c r="B1762" s="22">
        <v>43932</v>
      </c>
      <c r="C1762" s="22">
        <v>43932</v>
      </c>
      <c r="D1762" s="21" t="s">
        <v>10</v>
      </c>
      <c r="E1762" s="23">
        <v>0</v>
      </c>
      <c r="F1762" s="23">
        <v>0</v>
      </c>
      <c r="G1762" s="23">
        <v>5372.9</v>
      </c>
      <c r="H1762" s="23">
        <v>247448.76</v>
      </c>
      <c r="I1762" s="21" t="s">
        <v>11</v>
      </c>
      <c r="J1762" s="21" t="s">
        <v>12</v>
      </c>
      <c r="K1762" s="21" t="str">
        <f t="shared" si="89"/>
        <v/>
      </c>
      <c r="L1762" s="21" t="e">
        <f ca="1">IF(AND(K1762&lt;&gt; "", COUNTIF(SAP!#REF!,K1762)&gt;0),"Matched", "")</f>
        <v>#REF!</v>
      </c>
      <c r="M1762" s="21" t="str">
        <f t="shared" si="87"/>
        <v/>
      </c>
      <c r="N1762" s="21" t="e">
        <f ca="1">IF(AND(M1762&lt;&gt; "", COUNTIF(SAP!#REF!,M1762)&gt;0),"Matched", "")</f>
        <v>#REF!</v>
      </c>
      <c r="O1762" s="21" t="str">
        <f t="shared" si="88"/>
        <v/>
      </c>
      <c r="P1762" s="21" t="e">
        <f ca="1">IF(AND(O1762&lt;&gt; "", COUNTIF(SAP!#REF!,O1762)&gt;0),"Matched", "")</f>
        <v>#REF!</v>
      </c>
      <c r="Q1762" s="21" t="str">
        <f ca="1">IF(OR(D1762="AC",D1762="TR"),"Logic4"&amp;"_"&amp;TEXT(C1762,"dd.mm.yyyy") &amp;"_"&amp; 756094.29,"")</f>
        <v>Logic4_11.04.2020_756094.29</v>
      </c>
      <c r="R1762" s="21" t="e">
        <f ca="1">IF(AND(Q1762&lt;&gt; "", COUNTIF(SAP!#REF!,Q1762)&gt;0),"Matched", "")</f>
        <v>#REF!</v>
      </c>
    </row>
    <row r="1763" spans="1:18" hidden="1">
      <c r="A1763" s="21">
        <v>11563327</v>
      </c>
      <c r="B1763" s="22">
        <v>43932</v>
      </c>
      <c r="C1763" s="22">
        <v>43932</v>
      </c>
      <c r="D1763" s="21" t="s">
        <v>10</v>
      </c>
      <c r="E1763" s="23">
        <v>0</v>
      </c>
      <c r="F1763" s="23">
        <v>0</v>
      </c>
      <c r="G1763" s="23">
        <v>5950.7</v>
      </c>
      <c r="H1763" s="23">
        <v>253399.46</v>
      </c>
      <c r="I1763" s="21" t="s">
        <v>11</v>
      </c>
      <c r="J1763" s="21" t="s">
        <v>12</v>
      </c>
      <c r="K1763" s="21" t="str">
        <f t="shared" si="89"/>
        <v/>
      </c>
      <c r="L1763" s="21" t="e">
        <f ca="1">IF(AND(K1763&lt;&gt; "", COUNTIF(SAP!#REF!,K1763)&gt;0),"Matched", "")</f>
        <v>#REF!</v>
      </c>
      <c r="M1763" s="21" t="str">
        <f t="shared" si="87"/>
        <v/>
      </c>
      <c r="N1763" s="21" t="e">
        <f ca="1">IF(AND(M1763&lt;&gt; "", COUNTIF(SAP!#REF!,M1763)&gt;0),"Matched", "")</f>
        <v>#REF!</v>
      </c>
      <c r="O1763" s="21" t="str">
        <f t="shared" si="88"/>
        <v/>
      </c>
      <c r="P1763" s="21" t="e">
        <f ca="1">IF(AND(O1763&lt;&gt; "", COUNTIF(SAP!#REF!,O1763)&gt;0),"Matched", "")</f>
        <v>#REF!</v>
      </c>
      <c r="Q1763" s="21" t="str">
        <f ca="1">IF(OR(D1763="AC",D1763="TR"),"Logic4"&amp;"_"&amp;TEXT(C1763,"dd.mm.yyyy") &amp;"_"&amp; 756094.29,"")</f>
        <v>Logic4_11.04.2020_756094.29</v>
      </c>
      <c r="R1763" s="21" t="e">
        <f ca="1">IF(AND(Q1763&lt;&gt; "", COUNTIF(SAP!#REF!,Q1763)&gt;0),"Matched", "")</f>
        <v>#REF!</v>
      </c>
    </row>
    <row r="1764" spans="1:18" hidden="1">
      <c r="A1764" s="21">
        <v>11563327</v>
      </c>
      <c r="B1764" s="22">
        <v>43932</v>
      </c>
      <c r="C1764" s="22">
        <v>43932</v>
      </c>
      <c r="D1764" s="21" t="s">
        <v>10</v>
      </c>
      <c r="E1764" s="23">
        <v>0</v>
      </c>
      <c r="F1764" s="23">
        <v>0</v>
      </c>
      <c r="G1764" s="23">
        <v>6000.5</v>
      </c>
      <c r="H1764" s="23">
        <v>259399.96</v>
      </c>
      <c r="I1764" s="21" t="s">
        <v>11</v>
      </c>
      <c r="J1764" s="21" t="s">
        <v>12</v>
      </c>
      <c r="K1764" s="21" t="str">
        <f t="shared" si="89"/>
        <v/>
      </c>
      <c r="L1764" s="21" t="e">
        <f ca="1">IF(AND(K1764&lt;&gt; "", COUNTIF(SAP!#REF!,K1764)&gt;0),"Matched", "")</f>
        <v>#REF!</v>
      </c>
      <c r="M1764" s="21" t="str">
        <f t="shared" si="87"/>
        <v/>
      </c>
      <c r="N1764" s="21" t="e">
        <f ca="1">IF(AND(M1764&lt;&gt; "", COUNTIF(SAP!#REF!,M1764)&gt;0),"Matched", "")</f>
        <v>#REF!</v>
      </c>
      <c r="O1764" s="21" t="str">
        <f t="shared" si="88"/>
        <v/>
      </c>
      <c r="P1764" s="21" t="e">
        <f ca="1">IF(AND(O1764&lt;&gt; "", COUNTIF(SAP!#REF!,O1764)&gt;0),"Matched", "")</f>
        <v>#REF!</v>
      </c>
      <c r="Q1764" s="21" t="str">
        <f ca="1">IF(OR(D1764="AC",D1764="TR"),"Logic4"&amp;"_"&amp;TEXT(C1764,"dd.mm.yyyy") &amp;"_"&amp; 756094.29,"")</f>
        <v>Logic4_11.04.2020_756094.29</v>
      </c>
      <c r="R1764" s="21" t="e">
        <f ca="1">IF(AND(Q1764&lt;&gt; "", COUNTIF(SAP!#REF!,Q1764)&gt;0),"Matched", "")</f>
        <v>#REF!</v>
      </c>
    </row>
    <row r="1765" spans="1:18" hidden="1">
      <c r="A1765" s="21">
        <v>11563327</v>
      </c>
      <c r="B1765" s="22">
        <v>43932</v>
      </c>
      <c r="C1765" s="22">
        <v>43932</v>
      </c>
      <c r="D1765" s="21" t="s">
        <v>10</v>
      </c>
      <c r="E1765" s="23">
        <v>0</v>
      </c>
      <c r="F1765" s="23">
        <v>0</v>
      </c>
      <c r="G1765" s="23">
        <v>6189.79</v>
      </c>
      <c r="H1765" s="23">
        <v>265589.75</v>
      </c>
      <c r="I1765" s="21" t="s">
        <v>11</v>
      </c>
      <c r="J1765" s="21" t="s">
        <v>12</v>
      </c>
      <c r="K1765" s="21" t="str">
        <f t="shared" si="89"/>
        <v/>
      </c>
      <c r="L1765" s="21" t="e">
        <f ca="1">IF(AND(K1765&lt;&gt; "", COUNTIF(SAP!#REF!,K1765)&gt;0),"Matched", "")</f>
        <v>#REF!</v>
      </c>
      <c r="M1765" s="21" t="str">
        <f t="shared" si="87"/>
        <v/>
      </c>
      <c r="N1765" s="21" t="e">
        <f ca="1">IF(AND(M1765&lt;&gt; "", COUNTIF(SAP!#REF!,M1765)&gt;0),"Matched", "")</f>
        <v>#REF!</v>
      </c>
      <c r="O1765" s="21" t="str">
        <f t="shared" si="88"/>
        <v/>
      </c>
      <c r="P1765" s="21" t="e">
        <f ca="1">IF(AND(O1765&lt;&gt; "", COUNTIF(SAP!#REF!,O1765)&gt;0),"Matched", "")</f>
        <v>#REF!</v>
      </c>
      <c r="Q1765" s="21" t="str">
        <f ca="1">IF(OR(D1765="AC",D1765="TR"),"Logic4"&amp;"_"&amp;TEXT(C1765,"dd.mm.yyyy") &amp;"_"&amp; 756094.29,"")</f>
        <v>Logic4_11.04.2020_756094.29</v>
      </c>
      <c r="R1765" s="21" t="e">
        <f ca="1">IF(AND(Q1765&lt;&gt; "", COUNTIF(SAP!#REF!,Q1765)&gt;0),"Matched", "")</f>
        <v>#REF!</v>
      </c>
    </row>
    <row r="1766" spans="1:18" hidden="1">
      <c r="A1766" s="21">
        <v>11563327</v>
      </c>
      <c r="B1766" s="22">
        <v>43932</v>
      </c>
      <c r="C1766" s="22">
        <v>43932</v>
      </c>
      <c r="D1766" s="21" t="s">
        <v>10</v>
      </c>
      <c r="E1766" s="23">
        <v>0</v>
      </c>
      <c r="F1766" s="23">
        <v>0</v>
      </c>
      <c r="G1766" s="23">
        <v>6340</v>
      </c>
      <c r="H1766" s="23">
        <v>271929.75</v>
      </c>
      <c r="I1766" s="21" t="s">
        <v>11</v>
      </c>
      <c r="J1766" s="21" t="s">
        <v>12</v>
      </c>
      <c r="K1766" s="21" t="str">
        <f t="shared" si="89"/>
        <v/>
      </c>
      <c r="L1766" s="21" t="e">
        <f ca="1">IF(AND(K1766&lt;&gt; "", COUNTIF(SAP!#REF!,K1766)&gt;0),"Matched", "")</f>
        <v>#REF!</v>
      </c>
      <c r="M1766" s="21" t="str">
        <f t="shared" si="87"/>
        <v/>
      </c>
      <c r="N1766" s="21" t="e">
        <f ca="1">IF(AND(M1766&lt;&gt; "", COUNTIF(SAP!#REF!,M1766)&gt;0),"Matched", "")</f>
        <v>#REF!</v>
      </c>
      <c r="O1766" s="21" t="str">
        <f t="shared" si="88"/>
        <v/>
      </c>
      <c r="P1766" s="21" t="e">
        <f ca="1">IF(AND(O1766&lt;&gt; "", COUNTIF(SAP!#REF!,O1766)&gt;0),"Matched", "")</f>
        <v>#REF!</v>
      </c>
      <c r="Q1766" s="21" t="str">
        <f ca="1">IF(OR(D1766="AC",D1766="TR"),"Logic4"&amp;"_"&amp;TEXT(C1766,"dd.mm.yyyy") &amp;"_"&amp; 756094.29,"")</f>
        <v>Logic4_11.04.2020_756094.29</v>
      </c>
      <c r="R1766" s="21" t="e">
        <f ca="1">IF(AND(Q1766&lt;&gt; "", COUNTIF(SAP!#REF!,Q1766)&gt;0),"Matched", "")</f>
        <v>#REF!</v>
      </c>
    </row>
    <row r="1767" spans="1:18" hidden="1">
      <c r="A1767" s="21">
        <v>11563327</v>
      </c>
      <c r="B1767" s="22">
        <v>43932</v>
      </c>
      <c r="C1767" s="22">
        <v>43932</v>
      </c>
      <c r="D1767" s="21" t="s">
        <v>10</v>
      </c>
      <c r="E1767" s="23">
        <v>0</v>
      </c>
      <c r="F1767" s="23">
        <v>0</v>
      </c>
      <c r="G1767" s="23">
        <v>6372.9</v>
      </c>
      <c r="H1767" s="23">
        <v>278302.65000000002</v>
      </c>
      <c r="I1767" s="21" t="s">
        <v>11</v>
      </c>
      <c r="J1767" s="21" t="s">
        <v>12</v>
      </c>
      <c r="K1767" s="21" t="str">
        <f t="shared" si="89"/>
        <v/>
      </c>
      <c r="L1767" s="21" t="e">
        <f ca="1">IF(AND(K1767&lt;&gt; "", COUNTIF(SAP!#REF!,K1767)&gt;0),"Matched", "")</f>
        <v>#REF!</v>
      </c>
      <c r="M1767" s="21" t="str">
        <f t="shared" si="87"/>
        <v/>
      </c>
      <c r="N1767" s="21" t="e">
        <f ca="1">IF(AND(M1767&lt;&gt; "", COUNTIF(SAP!#REF!,M1767)&gt;0),"Matched", "")</f>
        <v>#REF!</v>
      </c>
      <c r="O1767" s="21" t="str">
        <f t="shared" si="88"/>
        <v/>
      </c>
      <c r="P1767" s="21" t="e">
        <f ca="1">IF(AND(O1767&lt;&gt; "", COUNTIF(SAP!#REF!,O1767)&gt;0),"Matched", "")</f>
        <v>#REF!</v>
      </c>
      <c r="Q1767" s="21" t="str">
        <f ca="1">IF(OR(D1767="AC",D1767="TR"),"Logic4"&amp;"_"&amp;TEXT(C1767,"dd.mm.yyyy") &amp;"_"&amp; 756094.29,"")</f>
        <v>Logic4_11.04.2020_756094.29</v>
      </c>
      <c r="R1767" s="21" t="e">
        <f ca="1">IF(AND(Q1767&lt;&gt; "", COUNTIF(SAP!#REF!,Q1767)&gt;0),"Matched", "")</f>
        <v>#REF!</v>
      </c>
    </row>
    <row r="1768" spans="1:18" hidden="1">
      <c r="A1768" s="21">
        <v>11563327</v>
      </c>
      <c r="B1768" s="22">
        <v>43932</v>
      </c>
      <c r="C1768" s="22">
        <v>43932</v>
      </c>
      <c r="D1768" s="21" t="s">
        <v>10</v>
      </c>
      <c r="E1768" s="23">
        <v>0</v>
      </c>
      <c r="F1768" s="23">
        <v>0</v>
      </c>
      <c r="G1768" s="23">
        <v>6496.9</v>
      </c>
      <c r="H1768" s="23">
        <v>284799.55</v>
      </c>
      <c r="I1768" s="21" t="s">
        <v>11</v>
      </c>
      <c r="J1768" s="21" t="s">
        <v>12</v>
      </c>
      <c r="K1768" s="21" t="str">
        <f t="shared" si="89"/>
        <v/>
      </c>
      <c r="L1768" s="21" t="e">
        <f ca="1">IF(AND(K1768&lt;&gt; "", COUNTIF(SAP!#REF!,K1768)&gt;0),"Matched", "")</f>
        <v>#REF!</v>
      </c>
      <c r="M1768" s="21" t="str">
        <f t="shared" si="87"/>
        <v/>
      </c>
      <c r="N1768" s="21" t="e">
        <f ca="1">IF(AND(M1768&lt;&gt; "", COUNTIF(SAP!#REF!,M1768)&gt;0),"Matched", "")</f>
        <v>#REF!</v>
      </c>
      <c r="O1768" s="21" t="str">
        <f t="shared" si="88"/>
        <v/>
      </c>
      <c r="P1768" s="21" t="e">
        <f ca="1">IF(AND(O1768&lt;&gt; "", COUNTIF(SAP!#REF!,O1768)&gt;0),"Matched", "")</f>
        <v>#REF!</v>
      </c>
      <c r="Q1768" s="21" t="str">
        <f ca="1">IF(OR(D1768="AC",D1768="TR"),"Logic4"&amp;"_"&amp;TEXT(C1768,"dd.mm.yyyy") &amp;"_"&amp; 756094.29,"")</f>
        <v>Logic4_11.04.2020_756094.29</v>
      </c>
      <c r="R1768" s="21" t="e">
        <f ca="1">IF(AND(Q1768&lt;&gt; "", COUNTIF(SAP!#REF!,Q1768)&gt;0),"Matched", "")</f>
        <v>#REF!</v>
      </c>
    </row>
    <row r="1769" spans="1:18" hidden="1">
      <c r="A1769" s="21">
        <v>11563327</v>
      </c>
      <c r="B1769" s="22">
        <v>43932</v>
      </c>
      <c r="C1769" s="22">
        <v>43932</v>
      </c>
      <c r="D1769" s="21" t="s">
        <v>10</v>
      </c>
      <c r="E1769" s="23">
        <v>0</v>
      </c>
      <c r="F1769" s="23">
        <v>0</v>
      </c>
      <c r="G1769" s="23">
        <v>6505.3</v>
      </c>
      <c r="H1769" s="23">
        <v>291304.84999999998</v>
      </c>
      <c r="I1769" s="21" t="s">
        <v>11</v>
      </c>
      <c r="J1769" s="21" t="s">
        <v>12</v>
      </c>
      <c r="K1769" s="21" t="str">
        <f t="shared" si="89"/>
        <v/>
      </c>
      <c r="L1769" s="21" t="e">
        <f ca="1">IF(AND(K1769&lt;&gt; "", COUNTIF(SAP!#REF!,K1769)&gt;0),"Matched", "")</f>
        <v>#REF!</v>
      </c>
      <c r="M1769" s="21" t="str">
        <f t="shared" si="87"/>
        <v/>
      </c>
      <c r="N1769" s="21" t="e">
        <f ca="1">IF(AND(M1769&lt;&gt; "", COUNTIF(SAP!#REF!,M1769)&gt;0),"Matched", "")</f>
        <v>#REF!</v>
      </c>
      <c r="O1769" s="21" t="str">
        <f t="shared" si="88"/>
        <v/>
      </c>
      <c r="P1769" s="21" t="e">
        <f ca="1">IF(AND(O1769&lt;&gt; "", COUNTIF(SAP!#REF!,O1769)&gt;0),"Matched", "")</f>
        <v>#REF!</v>
      </c>
      <c r="Q1769" s="21" t="str">
        <f ca="1">IF(OR(D1769="AC",D1769="TR"),"Logic4"&amp;"_"&amp;TEXT(C1769,"dd.mm.yyyy") &amp;"_"&amp; 756094.29,"")</f>
        <v>Logic4_11.04.2020_756094.29</v>
      </c>
      <c r="R1769" s="21" t="e">
        <f ca="1">IF(AND(Q1769&lt;&gt; "", COUNTIF(SAP!#REF!,Q1769)&gt;0),"Matched", "")</f>
        <v>#REF!</v>
      </c>
    </row>
    <row r="1770" spans="1:18" hidden="1">
      <c r="A1770" s="21">
        <v>11563327</v>
      </c>
      <c r="B1770" s="22">
        <v>43932</v>
      </c>
      <c r="C1770" s="22">
        <v>43932</v>
      </c>
      <c r="D1770" s="21" t="s">
        <v>10</v>
      </c>
      <c r="E1770" s="23">
        <v>0</v>
      </c>
      <c r="F1770" s="23">
        <v>0</v>
      </c>
      <c r="G1770" s="23">
        <v>6650</v>
      </c>
      <c r="H1770" s="23">
        <v>297954.84999999998</v>
      </c>
      <c r="I1770" s="21" t="s">
        <v>11</v>
      </c>
      <c r="J1770" s="21" t="s">
        <v>12</v>
      </c>
      <c r="K1770" s="21" t="str">
        <f t="shared" si="89"/>
        <v/>
      </c>
      <c r="L1770" s="21" t="e">
        <f ca="1">IF(AND(K1770&lt;&gt; "", COUNTIF(SAP!#REF!,K1770)&gt;0),"Matched", "")</f>
        <v>#REF!</v>
      </c>
      <c r="M1770" s="21" t="str">
        <f t="shared" si="87"/>
        <v/>
      </c>
      <c r="N1770" s="21" t="e">
        <f ca="1">IF(AND(M1770&lt;&gt; "", COUNTIF(SAP!#REF!,M1770)&gt;0),"Matched", "")</f>
        <v>#REF!</v>
      </c>
      <c r="O1770" s="21" t="str">
        <f t="shared" si="88"/>
        <v/>
      </c>
      <c r="P1770" s="21" t="e">
        <f ca="1">IF(AND(O1770&lt;&gt; "", COUNTIF(SAP!#REF!,O1770)&gt;0),"Matched", "")</f>
        <v>#REF!</v>
      </c>
      <c r="Q1770" s="21" t="str">
        <f ca="1">IF(OR(D1770="AC",D1770="TR"),"Logic4"&amp;"_"&amp;TEXT(C1770,"dd.mm.yyyy") &amp;"_"&amp; 756094.29,"")</f>
        <v>Logic4_11.04.2020_756094.29</v>
      </c>
      <c r="R1770" s="21" t="e">
        <f ca="1">IF(AND(Q1770&lt;&gt; "", COUNTIF(SAP!#REF!,Q1770)&gt;0),"Matched", "")</f>
        <v>#REF!</v>
      </c>
    </row>
    <row r="1771" spans="1:18" hidden="1">
      <c r="A1771" s="21">
        <v>11563327</v>
      </c>
      <c r="B1771" s="22">
        <v>43932</v>
      </c>
      <c r="C1771" s="22">
        <v>43932</v>
      </c>
      <c r="D1771" s="21" t="s">
        <v>10</v>
      </c>
      <c r="E1771" s="23">
        <v>0</v>
      </c>
      <c r="F1771" s="23">
        <v>0</v>
      </c>
      <c r="G1771" s="23">
        <v>6763.2</v>
      </c>
      <c r="H1771" s="23">
        <v>304718.05</v>
      </c>
      <c r="I1771" s="21" t="s">
        <v>11</v>
      </c>
      <c r="J1771" s="21" t="s">
        <v>12</v>
      </c>
      <c r="K1771" s="21" t="str">
        <f t="shared" si="89"/>
        <v/>
      </c>
      <c r="L1771" s="21" t="e">
        <f ca="1">IF(AND(K1771&lt;&gt; "", COUNTIF(SAP!#REF!,K1771)&gt;0),"Matched", "")</f>
        <v>#REF!</v>
      </c>
      <c r="M1771" s="21" t="str">
        <f t="shared" si="87"/>
        <v/>
      </c>
      <c r="N1771" s="21" t="e">
        <f ca="1">IF(AND(M1771&lt;&gt; "", COUNTIF(SAP!#REF!,M1771)&gt;0),"Matched", "")</f>
        <v>#REF!</v>
      </c>
      <c r="O1771" s="21" t="str">
        <f t="shared" si="88"/>
        <v/>
      </c>
      <c r="P1771" s="21" t="e">
        <f ca="1">IF(AND(O1771&lt;&gt; "", COUNTIF(SAP!#REF!,O1771)&gt;0),"Matched", "")</f>
        <v>#REF!</v>
      </c>
      <c r="Q1771" s="21" t="str">
        <f ca="1">IF(OR(D1771="AC",D1771="TR"),"Logic4"&amp;"_"&amp;TEXT(C1771,"dd.mm.yyyy") &amp;"_"&amp; 756094.29,"")</f>
        <v>Logic4_11.04.2020_756094.29</v>
      </c>
      <c r="R1771" s="21" t="e">
        <f ca="1">IF(AND(Q1771&lt;&gt; "", COUNTIF(SAP!#REF!,Q1771)&gt;0),"Matched", "")</f>
        <v>#REF!</v>
      </c>
    </row>
    <row r="1772" spans="1:18" hidden="1">
      <c r="A1772" s="21">
        <v>11563327</v>
      </c>
      <c r="B1772" s="22">
        <v>43932</v>
      </c>
      <c r="C1772" s="22">
        <v>43932</v>
      </c>
      <c r="D1772" s="21" t="s">
        <v>10</v>
      </c>
      <c r="E1772" s="23">
        <v>0</v>
      </c>
      <c r="F1772" s="23">
        <v>0</v>
      </c>
      <c r="G1772" s="23">
        <v>6830</v>
      </c>
      <c r="H1772" s="23">
        <v>311548.05</v>
      </c>
      <c r="I1772" s="21" t="s">
        <v>11</v>
      </c>
      <c r="J1772" s="21" t="s">
        <v>12</v>
      </c>
      <c r="K1772" s="21" t="str">
        <f t="shared" si="89"/>
        <v/>
      </c>
      <c r="L1772" s="21" t="e">
        <f ca="1">IF(AND(K1772&lt;&gt; "", COUNTIF(SAP!#REF!,K1772)&gt;0),"Matched", "")</f>
        <v>#REF!</v>
      </c>
      <c r="M1772" s="21" t="str">
        <f t="shared" si="87"/>
        <v/>
      </c>
      <c r="N1772" s="21" t="e">
        <f ca="1">IF(AND(M1772&lt;&gt; "", COUNTIF(SAP!#REF!,M1772)&gt;0),"Matched", "")</f>
        <v>#REF!</v>
      </c>
      <c r="O1772" s="21" t="str">
        <f t="shared" si="88"/>
        <v/>
      </c>
      <c r="P1772" s="21" t="e">
        <f ca="1">IF(AND(O1772&lt;&gt; "", COUNTIF(SAP!#REF!,O1772)&gt;0),"Matched", "")</f>
        <v>#REF!</v>
      </c>
      <c r="Q1772" s="21" t="str">
        <f ca="1">IF(OR(D1772="AC",D1772="TR"),"Logic4"&amp;"_"&amp;TEXT(C1772,"dd.mm.yyyy") &amp;"_"&amp; 756094.29,"")</f>
        <v>Logic4_11.04.2020_756094.29</v>
      </c>
      <c r="R1772" s="21" t="e">
        <f ca="1">IF(AND(Q1772&lt;&gt; "", COUNTIF(SAP!#REF!,Q1772)&gt;0),"Matched", "")</f>
        <v>#REF!</v>
      </c>
    </row>
    <row r="1773" spans="1:18" hidden="1">
      <c r="A1773" s="21">
        <v>11563327</v>
      </c>
      <c r="B1773" s="22">
        <v>43932</v>
      </c>
      <c r="C1773" s="22">
        <v>43932</v>
      </c>
      <c r="D1773" s="21" t="s">
        <v>10</v>
      </c>
      <c r="E1773" s="23">
        <v>0</v>
      </c>
      <c r="F1773" s="23">
        <v>0</v>
      </c>
      <c r="G1773" s="23">
        <v>6879.6</v>
      </c>
      <c r="H1773" s="23">
        <v>318427.65000000002</v>
      </c>
      <c r="I1773" s="21" t="s">
        <v>11</v>
      </c>
      <c r="J1773" s="21" t="s">
        <v>12</v>
      </c>
      <c r="K1773" s="21" t="str">
        <f t="shared" si="89"/>
        <v/>
      </c>
      <c r="L1773" s="21" t="e">
        <f ca="1">IF(AND(K1773&lt;&gt; "", COUNTIF(SAP!#REF!,K1773)&gt;0),"Matched", "")</f>
        <v>#REF!</v>
      </c>
      <c r="M1773" s="21" t="str">
        <f t="shared" si="87"/>
        <v/>
      </c>
      <c r="N1773" s="21" t="e">
        <f ca="1">IF(AND(M1773&lt;&gt; "", COUNTIF(SAP!#REF!,M1773)&gt;0),"Matched", "")</f>
        <v>#REF!</v>
      </c>
      <c r="O1773" s="21" t="str">
        <f t="shared" si="88"/>
        <v/>
      </c>
      <c r="P1773" s="21" t="e">
        <f ca="1">IF(AND(O1773&lt;&gt; "", COUNTIF(SAP!#REF!,O1773)&gt;0),"Matched", "")</f>
        <v>#REF!</v>
      </c>
      <c r="Q1773" s="21" t="str">
        <f ca="1">IF(OR(D1773="AC",D1773="TR"),"Logic4"&amp;"_"&amp;TEXT(C1773,"dd.mm.yyyy") &amp;"_"&amp; 756094.29,"")</f>
        <v>Logic4_11.04.2020_756094.29</v>
      </c>
      <c r="R1773" s="21" t="e">
        <f ca="1">IF(AND(Q1773&lt;&gt; "", COUNTIF(SAP!#REF!,Q1773)&gt;0),"Matched", "")</f>
        <v>#REF!</v>
      </c>
    </row>
    <row r="1774" spans="1:18" hidden="1">
      <c r="A1774" s="21">
        <v>11563327</v>
      </c>
      <c r="B1774" s="22">
        <v>43932</v>
      </c>
      <c r="C1774" s="22">
        <v>43932</v>
      </c>
      <c r="D1774" s="21" t="s">
        <v>10</v>
      </c>
      <c r="E1774" s="23">
        <v>0</v>
      </c>
      <c r="F1774" s="23">
        <v>0</v>
      </c>
      <c r="G1774" s="23">
        <v>6955</v>
      </c>
      <c r="H1774" s="23">
        <v>325382.65000000002</v>
      </c>
      <c r="I1774" s="21" t="s">
        <v>11</v>
      </c>
      <c r="J1774" s="21" t="s">
        <v>12</v>
      </c>
      <c r="K1774" s="21" t="str">
        <f t="shared" si="89"/>
        <v/>
      </c>
      <c r="L1774" s="21" t="e">
        <f ca="1">IF(AND(K1774&lt;&gt; "", COUNTIF(SAP!#REF!,K1774)&gt;0),"Matched", "")</f>
        <v>#REF!</v>
      </c>
      <c r="M1774" s="21" t="str">
        <f t="shared" si="87"/>
        <v/>
      </c>
      <c r="N1774" s="21" t="e">
        <f ca="1">IF(AND(M1774&lt;&gt; "", COUNTIF(SAP!#REF!,M1774)&gt;0),"Matched", "")</f>
        <v>#REF!</v>
      </c>
      <c r="O1774" s="21" t="str">
        <f t="shared" si="88"/>
        <v/>
      </c>
      <c r="P1774" s="21" t="e">
        <f ca="1">IF(AND(O1774&lt;&gt; "", COUNTIF(SAP!#REF!,O1774)&gt;0),"Matched", "")</f>
        <v>#REF!</v>
      </c>
      <c r="Q1774" s="21" t="str">
        <f ca="1">IF(OR(D1774="AC",D1774="TR"),"Logic4"&amp;"_"&amp;TEXT(C1774,"dd.mm.yyyy") &amp;"_"&amp; 756094.29,"")</f>
        <v>Logic4_11.04.2020_756094.29</v>
      </c>
      <c r="R1774" s="21" t="e">
        <f ca="1">IF(AND(Q1774&lt;&gt; "", COUNTIF(SAP!#REF!,Q1774)&gt;0),"Matched", "")</f>
        <v>#REF!</v>
      </c>
    </row>
    <row r="1775" spans="1:18" hidden="1">
      <c r="A1775" s="21">
        <v>11563327</v>
      </c>
      <c r="B1775" s="22">
        <v>43932</v>
      </c>
      <c r="C1775" s="22">
        <v>43932</v>
      </c>
      <c r="D1775" s="21" t="s">
        <v>10</v>
      </c>
      <c r="E1775" s="23">
        <v>0</v>
      </c>
      <c r="F1775" s="23">
        <v>0</v>
      </c>
      <c r="G1775" s="23">
        <v>6970</v>
      </c>
      <c r="H1775" s="23">
        <v>332352.65000000002</v>
      </c>
      <c r="I1775" s="21" t="s">
        <v>11</v>
      </c>
      <c r="J1775" s="21" t="s">
        <v>12</v>
      </c>
      <c r="K1775" s="21" t="str">
        <f t="shared" si="89"/>
        <v/>
      </c>
      <c r="L1775" s="21" t="e">
        <f ca="1">IF(AND(K1775&lt;&gt; "", COUNTIF(SAP!#REF!,K1775)&gt;0),"Matched", "")</f>
        <v>#REF!</v>
      </c>
      <c r="M1775" s="21" t="str">
        <f t="shared" si="87"/>
        <v/>
      </c>
      <c r="N1775" s="21" t="e">
        <f ca="1">IF(AND(M1775&lt;&gt; "", COUNTIF(SAP!#REF!,M1775)&gt;0),"Matched", "")</f>
        <v>#REF!</v>
      </c>
      <c r="O1775" s="21" t="str">
        <f t="shared" si="88"/>
        <v/>
      </c>
      <c r="P1775" s="21" t="e">
        <f ca="1">IF(AND(O1775&lt;&gt; "", COUNTIF(SAP!#REF!,O1775)&gt;0),"Matched", "")</f>
        <v>#REF!</v>
      </c>
      <c r="Q1775" s="21" t="str">
        <f ca="1">IF(OR(D1775="AC",D1775="TR"),"Logic4"&amp;"_"&amp;TEXT(C1775,"dd.mm.yyyy") &amp;"_"&amp; 756094.29,"")</f>
        <v>Logic4_11.04.2020_756094.29</v>
      </c>
      <c r="R1775" s="21" t="e">
        <f ca="1">IF(AND(Q1775&lt;&gt; "", COUNTIF(SAP!#REF!,Q1775)&gt;0),"Matched", "")</f>
        <v>#REF!</v>
      </c>
    </row>
    <row r="1776" spans="1:18" hidden="1">
      <c r="A1776" s="21">
        <v>11563327</v>
      </c>
      <c r="B1776" s="22">
        <v>43932</v>
      </c>
      <c r="C1776" s="22">
        <v>43932</v>
      </c>
      <c r="D1776" s="21" t="s">
        <v>10</v>
      </c>
      <c r="E1776" s="23">
        <v>0</v>
      </c>
      <c r="F1776" s="23">
        <v>0</v>
      </c>
      <c r="G1776" s="23">
        <v>7080</v>
      </c>
      <c r="H1776" s="23">
        <v>339432.65</v>
      </c>
      <c r="I1776" s="21" t="s">
        <v>11</v>
      </c>
      <c r="J1776" s="21" t="s">
        <v>12</v>
      </c>
      <c r="K1776" s="21" t="str">
        <f t="shared" si="89"/>
        <v/>
      </c>
      <c r="L1776" s="21" t="e">
        <f ca="1">IF(AND(K1776&lt;&gt; "", COUNTIF(SAP!#REF!,K1776)&gt;0),"Matched", "")</f>
        <v>#REF!</v>
      </c>
      <c r="M1776" s="21" t="str">
        <f t="shared" si="87"/>
        <v/>
      </c>
      <c r="N1776" s="21" t="e">
        <f ca="1">IF(AND(M1776&lt;&gt; "", COUNTIF(SAP!#REF!,M1776)&gt;0),"Matched", "")</f>
        <v>#REF!</v>
      </c>
      <c r="O1776" s="21" t="str">
        <f t="shared" si="88"/>
        <v/>
      </c>
      <c r="P1776" s="21" t="e">
        <f ca="1">IF(AND(O1776&lt;&gt; "", COUNTIF(SAP!#REF!,O1776)&gt;0),"Matched", "")</f>
        <v>#REF!</v>
      </c>
      <c r="Q1776" s="21" t="str">
        <f ca="1">IF(OR(D1776="AC",D1776="TR"),"Logic4"&amp;"_"&amp;TEXT(C1776,"dd.mm.yyyy") &amp;"_"&amp; 756094.29,"")</f>
        <v>Logic4_11.04.2020_756094.29</v>
      </c>
      <c r="R1776" s="21" t="e">
        <f ca="1">IF(AND(Q1776&lt;&gt; "", COUNTIF(SAP!#REF!,Q1776)&gt;0),"Matched", "")</f>
        <v>#REF!</v>
      </c>
    </row>
    <row r="1777" spans="1:18" hidden="1">
      <c r="A1777" s="21">
        <v>11563327</v>
      </c>
      <c r="B1777" s="22">
        <v>43932</v>
      </c>
      <c r="C1777" s="22">
        <v>43932</v>
      </c>
      <c r="D1777" s="21" t="s">
        <v>10</v>
      </c>
      <c r="E1777" s="23">
        <v>0</v>
      </c>
      <c r="F1777" s="23">
        <v>0</v>
      </c>
      <c r="G1777" s="23">
        <v>7148</v>
      </c>
      <c r="H1777" s="23">
        <v>346580.65</v>
      </c>
      <c r="I1777" s="21" t="s">
        <v>11</v>
      </c>
      <c r="J1777" s="21" t="s">
        <v>12</v>
      </c>
      <c r="K1777" s="21" t="str">
        <f t="shared" si="89"/>
        <v/>
      </c>
      <c r="L1777" s="21" t="e">
        <f ca="1">IF(AND(K1777&lt;&gt; "", COUNTIF(SAP!#REF!,K1777)&gt;0),"Matched", "")</f>
        <v>#REF!</v>
      </c>
      <c r="M1777" s="21" t="str">
        <f t="shared" si="87"/>
        <v/>
      </c>
      <c r="N1777" s="21" t="e">
        <f ca="1">IF(AND(M1777&lt;&gt; "", COUNTIF(SAP!#REF!,M1777)&gt;0),"Matched", "")</f>
        <v>#REF!</v>
      </c>
      <c r="O1777" s="21" t="str">
        <f t="shared" si="88"/>
        <v/>
      </c>
      <c r="P1777" s="21" t="e">
        <f ca="1">IF(AND(O1777&lt;&gt; "", COUNTIF(SAP!#REF!,O1777)&gt;0),"Matched", "")</f>
        <v>#REF!</v>
      </c>
      <c r="Q1777" s="21" t="str">
        <f ca="1">IF(OR(D1777="AC",D1777="TR"),"Logic4"&amp;"_"&amp;TEXT(C1777,"dd.mm.yyyy") &amp;"_"&amp; 756094.29,"")</f>
        <v>Logic4_11.04.2020_756094.29</v>
      </c>
      <c r="R1777" s="21" t="e">
        <f ca="1">IF(AND(Q1777&lt;&gt; "", COUNTIF(SAP!#REF!,Q1777)&gt;0),"Matched", "")</f>
        <v>#REF!</v>
      </c>
    </row>
    <row r="1778" spans="1:18" hidden="1">
      <c r="A1778" s="21">
        <v>11563327</v>
      </c>
      <c r="B1778" s="22">
        <v>43932</v>
      </c>
      <c r="C1778" s="22">
        <v>43932</v>
      </c>
      <c r="D1778" s="21" t="s">
        <v>10</v>
      </c>
      <c r="E1778" s="23">
        <v>0</v>
      </c>
      <c r="F1778" s="23">
        <v>0</v>
      </c>
      <c r="G1778" s="23">
        <v>7220.56</v>
      </c>
      <c r="H1778" s="23">
        <v>353801.21</v>
      </c>
      <c r="I1778" s="21" t="s">
        <v>11</v>
      </c>
      <c r="J1778" s="21" t="s">
        <v>12</v>
      </c>
      <c r="K1778" s="21" t="str">
        <f t="shared" si="89"/>
        <v/>
      </c>
      <c r="L1778" s="21" t="e">
        <f ca="1">IF(AND(K1778&lt;&gt; "", COUNTIF(SAP!#REF!,K1778)&gt;0),"Matched", "")</f>
        <v>#REF!</v>
      </c>
      <c r="M1778" s="21" t="str">
        <f t="shared" si="87"/>
        <v/>
      </c>
      <c r="N1778" s="21" t="e">
        <f ca="1">IF(AND(M1778&lt;&gt; "", COUNTIF(SAP!#REF!,M1778)&gt;0),"Matched", "")</f>
        <v>#REF!</v>
      </c>
      <c r="O1778" s="21" t="str">
        <f t="shared" si="88"/>
        <v/>
      </c>
      <c r="P1778" s="21" t="e">
        <f ca="1">IF(AND(O1778&lt;&gt; "", COUNTIF(SAP!#REF!,O1778)&gt;0),"Matched", "")</f>
        <v>#REF!</v>
      </c>
      <c r="Q1778" s="21" t="str">
        <f ca="1">IF(OR(D1778="AC",D1778="TR"),"Logic4"&amp;"_"&amp;TEXT(C1778,"dd.mm.yyyy") &amp;"_"&amp; 756094.29,"")</f>
        <v>Logic4_11.04.2020_756094.29</v>
      </c>
      <c r="R1778" s="21" t="e">
        <f ca="1">IF(AND(Q1778&lt;&gt; "", COUNTIF(SAP!#REF!,Q1778)&gt;0),"Matched", "")</f>
        <v>#REF!</v>
      </c>
    </row>
    <row r="1779" spans="1:18" hidden="1">
      <c r="A1779" s="21">
        <v>11563327</v>
      </c>
      <c r="B1779" s="22">
        <v>43932</v>
      </c>
      <c r="C1779" s="22">
        <v>43932</v>
      </c>
      <c r="D1779" s="21" t="s">
        <v>10</v>
      </c>
      <c r="E1779" s="23">
        <v>0</v>
      </c>
      <c r="F1779" s="23">
        <v>0</v>
      </c>
      <c r="G1779" s="23">
        <v>7332.36</v>
      </c>
      <c r="H1779" s="23">
        <v>361133.57</v>
      </c>
      <c r="I1779" s="21" t="s">
        <v>11</v>
      </c>
      <c r="J1779" s="21" t="s">
        <v>12</v>
      </c>
      <c r="K1779" s="21" t="str">
        <f t="shared" si="89"/>
        <v/>
      </c>
      <c r="L1779" s="21" t="e">
        <f ca="1">IF(AND(K1779&lt;&gt; "", COUNTIF(SAP!#REF!,K1779)&gt;0),"Matched", "")</f>
        <v>#REF!</v>
      </c>
      <c r="M1779" s="21" t="str">
        <f t="shared" si="87"/>
        <v/>
      </c>
      <c r="N1779" s="21" t="e">
        <f ca="1">IF(AND(M1779&lt;&gt; "", COUNTIF(SAP!#REF!,M1779)&gt;0),"Matched", "")</f>
        <v>#REF!</v>
      </c>
      <c r="O1779" s="21" t="str">
        <f t="shared" si="88"/>
        <v/>
      </c>
      <c r="P1779" s="21" t="e">
        <f ca="1">IF(AND(O1779&lt;&gt; "", COUNTIF(SAP!#REF!,O1779)&gt;0),"Matched", "")</f>
        <v>#REF!</v>
      </c>
      <c r="Q1779" s="21" t="str">
        <f ca="1">IF(OR(D1779="AC",D1779="TR"),"Logic4"&amp;"_"&amp;TEXT(C1779,"dd.mm.yyyy") &amp;"_"&amp; 756094.29,"")</f>
        <v>Logic4_11.04.2020_756094.29</v>
      </c>
      <c r="R1779" s="21" t="e">
        <f ca="1">IF(AND(Q1779&lt;&gt; "", COUNTIF(SAP!#REF!,Q1779)&gt;0),"Matched", "")</f>
        <v>#REF!</v>
      </c>
    </row>
    <row r="1780" spans="1:18" hidden="1">
      <c r="A1780" s="21">
        <v>11563327</v>
      </c>
      <c r="B1780" s="22">
        <v>43932</v>
      </c>
      <c r="C1780" s="22">
        <v>43932</v>
      </c>
      <c r="D1780" s="21" t="s">
        <v>10</v>
      </c>
      <c r="E1780" s="23">
        <v>0</v>
      </c>
      <c r="F1780" s="23">
        <v>0</v>
      </c>
      <c r="G1780" s="23">
        <v>7580</v>
      </c>
      <c r="H1780" s="23">
        <v>368713.57</v>
      </c>
      <c r="I1780" s="21" t="s">
        <v>11</v>
      </c>
      <c r="J1780" s="21" t="s">
        <v>12</v>
      </c>
      <c r="K1780" s="21" t="str">
        <f t="shared" si="89"/>
        <v/>
      </c>
      <c r="L1780" s="21" t="e">
        <f ca="1">IF(AND(K1780&lt;&gt; "", COUNTIF(SAP!#REF!,K1780)&gt;0),"Matched", "")</f>
        <v>#REF!</v>
      </c>
      <c r="M1780" s="21" t="str">
        <f t="shared" si="87"/>
        <v/>
      </c>
      <c r="N1780" s="21" t="e">
        <f ca="1">IF(AND(M1780&lt;&gt; "", COUNTIF(SAP!#REF!,M1780)&gt;0),"Matched", "")</f>
        <v>#REF!</v>
      </c>
      <c r="O1780" s="21" t="str">
        <f t="shared" si="88"/>
        <v/>
      </c>
      <c r="P1780" s="21" t="e">
        <f ca="1">IF(AND(O1780&lt;&gt; "", COUNTIF(SAP!#REF!,O1780)&gt;0),"Matched", "")</f>
        <v>#REF!</v>
      </c>
      <c r="Q1780" s="21" t="str">
        <f ca="1">IF(OR(D1780="AC",D1780="TR"),"Logic4"&amp;"_"&amp;TEXT(C1780,"dd.mm.yyyy") &amp;"_"&amp; 756094.29,"")</f>
        <v>Logic4_11.04.2020_756094.29</v>
      </c>
      <c r="R1780" s="21" t="e">
        <f ca="1">IF(AND(Q1780&lt;&gt; "", COUNTIF(SAP!#REF!,Q1780)&gt;0),"Matched", "")</f>
        <v>#REF!</v>
      </c>
    </row>
    <row r="1781" spans="1:18" hidden="1">
      <c r="A1781" s="21">
        <v>11563327</v>
      </c>
      <c r="B1781" s="22">
        <v>43932</v>
      </c>
      <c r="C1781" s="22">
        <v>43932</v>
      </c>
      <c r="D1781" s="21" t="s">
        <v>10</v>
      </c>
      <c r="E1781" s="23">
        <v>0</v>
      </c>
      <c r="F1781" s="23">
        <v>0</v>
      </c>
      <c r="G1781" s="23">
        <v>7912.3</v>
      </c>
      <c r="H1781" s="23">
        <v>376625.87</v>
      </c>
      <c r="I1781" s="21" t="s">
        <v>11</v>
      </c>
      <c r="J1781" s="21" t="s">
        <v>12</v>
      </c>
      <c r="K1781" s="21" t="str">
        <f t="shared" si="89"/>
        <v/>
      </c>
      <c r="L1781" s="21" t="e">
        <f ca="1">IF(AND(K1781&lt;&gt; "", COUNTIF(SAP!#REF!,K1781)&gt;0),"Matched", "")</f>
        <v>#REF!</v>
      </c>
      <c r="M1781" s="21" t="str">
        <f t="shared" si="87"/>
        <v/>
      </c>
      <c r="N1781" s="21" t="e">
        <f ca="1">IF(AND(M1781&lt;&gt; "", COUNTIF(SAP!#REF!,M1781)&gt;0),"Matched", "")</f>
        <v>#REF!</v>
      </c>
      <c r="O1781" s="21" t="str">
        <f t="shared" si="88"/>
        <v/>
      </c>
      <c r="P1781" s="21" t="e">
        <f ca="1">IF(AND(O1781&lt;&gt; "", COUNTIF(SAP!#REF!,O1781)&gt;0),"Matched", "")</f>
        <v>#REF!</v>
      </c>
      <c r="Q1781" s="21" t="str">
        <f ca="1">IF(OR(D1781="AC",D1781="TR"),"Logic4"&amp;"_"&amp;TEXT(C1781,"dd.mm.yyyy") &amp;"_"&amp; 756094.29,"")</f>
        <v>Logic4_11.04.2020_756094.29</v>
      </c>
      <c r="R1781" s="21" t="e">
        <f ca="1">IF(AND(Q1781&lt;&gt; "", COUNTIF(SAP!#REF!,Q1781)&gt;0),"Matched", "")</f>
        <v>#REF!</v>
      </c>
    </row>
    <row r="1782" spans="1:18" hidden="1">
      <c r="A1782" s="21">
        <v>11563327</v>
      </c>
      <c r="B1782" s="22">
        <v>43932</v>
      </c>
      <c r="C1782" s="22">
        <v>43932</v>
      </c>
      <c r="D1782" s="21" t="s">
        <v>10</v>
      </c>
      <c r="E1782" s="23">
        <v>0</v>
      </c>
      <c r="F1782" s="23">
        <v>0</v>
      </c>
      <c r="G1782" s="23">
        <v>7944.9</v>
      </c>
      <c r="H1782" s="23">
        <v>384570.77</v>
      </c>
      <c r="I1782" s="21" t="s">
        <v>11</v>
      </c>
      <c r="J1782" s="21" t="s">
        <v>12</v>
      </c>
      <c r="K1782" s="21" t="str">
        <f t="shared" si="89"/>
        <v/>
      </c>
      <c r="L1782" s="21" t="e">
        <f ca="1">IF(AND(K1782&lt;&gt; "", COUNTIF(SAP!#REF!,K1782)&gt;0),"Matched", "")</f>
        <v>#REF!</v>
      </c>
      <c r="M1782" s="21" t="str">
        <f t="shared" si="87"/>
        <v/>
      </c>
      <c r="N1782" s="21" t="e">
        <f ca="1">IF(AND(M1782&lt;&gt; "", COUNTIF(SAP!#REF!,M1782)&gt;0),"Matched", "")</f>
        <v>#REF!</v>
      </c>
      <c r="O1782" s="21" t="str">
        <f t="shared" si="88"/>
        <v/>
      </c>
      <c r="P1782" s="21" t="e">
        <f ca="1">IF(AND(O1782&lt;&gt; "", COUNTIF(SAP!#REF!,O1782)&gt;0),"Matched", "")</f>
        <v>#REF!</v>
      </c>
      <c r="Q1782" s="21" t="str">
        <f ca="1">IF(OR(D1782="AC",D1782="TR"),"Logic4"&amp;"_"&amp;TEXT(C1782,"dd.mm.yyyy") &amp;"_"&amp; 756094.29,"")</f>
        <v>Logic4_11.04.2020_756094.29</v>
      </c>
      <c r="R1782" s="21" t="e">
        <f ca="1">IF(AND(Q1782&lt;&gt; "", COUNTIF(SAP!#REF!,Q1782)&gt;0),"Matched", "")</f>
        <v>#REF!</v>
      </c>
    </row>
    <row r="1783" spans="1:18" hidden="1">
      <c r="A1783" s="21">
        <v>11563327</v>
      </c>
      <c r="B1783" s="22">
        <v>43932</v>
      </c>
      <c r="C1783" s="22">
        <v>43932</v>
      </c>
      <c r="D1783" s="21" t="s">
        <v>10</v>
      </c>
      <c r="E1783" s="23">
        <v>0</v>
      </c>
      <c r="F1783" s="23">
        <v>0</v>
      </c>
      <c r="G1783" s="23">
        <v>8099.7</v>
      </c>
      <c r="H1783" s="23">
        <v>392670.47</v>
      </c>
      <c r="I1783" s="21" t="s">
        <v>11</v>
      </c>
      <c r="J1783" s="21" t="s">
        <v>12</v>
      </c>
      <c r="K1783" s="21" t="str">
        <f t="shared" si="89"/>
        <v/>
      </c>
      <c r="L1783" s="21" t="e">
        <f ca="1">IF(AND(K1783&lt;&gt; "", COUNTIF(SAP!#REF!,K1783)&gt;0),"Matched", "")</f>
        <v>#REF!</v>
      </c>
      <c r="M1783" s="21" t="str">
        <f t="shared" si="87"/>
        <v/>
      </c>
      <c r="N1783" s="21" t="e">
        <f ca="1">IF(AND(M1783&lt;&gt; "", COUNTIF(SAP!#REF!,M1783)&gt;0),"Matched", "")</f>
        <v>#REF!</v>
      </c>
      <c r="O1783" s="21" t="str">
        <f t="shared" si="88"/>
        <v/>
      </c>
      <c r="P1783" s="21" t="e">
        <f ca="1">IF(AND(O1783&lt;&gt; "", COUNTIF(SAP!#REF!,O1783)&gt;0),"Matched", "")</f>
        <v>#REF!</v>
      </c>
      <c r="Q1783" s="21" t="str">
        <f ca="1">IF(OR(D1783="AC",D1783="TR"),"Logic4"&amp;"_"&amp;TEXT(C1783,"dd.mm.yyyy") &amp;"_"&amp; 756094.29,"")</f>
        <v>Logic4_11.04.2020_756094.29</v>
      </c>
      <c r="R1783" s="21" t="e">
        <f ca="1">IF(AND(Q1783&lt;&gt; "", COUNTIF(SAP!#REF!,Q1783)&gt;0),"Matched", "")</f>
        <v>#REF!</v>
      </c>
    </row>
    <row r="1784" spans="1:18" hidden="1">
      <c r="A1784" s="21">
        <v>11563327</v>
      </c>
      <c r="B1784" s="22">
        <v>43932</v>
      </c>
      <c r="C1784" s="22">
        <v>43932</v>
      </c>
      <c r="D1784" s="21" t="s">
        <v>10</v>
      </c>
      <c r="E1784" s="23">
        <v>0</v>
      </c>
      <c r="F1784" s="23">
        <v>0</v>
      </c>
      <c r="G1784" s="23">
        <v>8100</v>
      </c>
      <c r="H1784" s="23">
        <v>400770.47</v>
      </c>
      <c r="I1784" s="21" t="s">
        <v>11</v>
      </c>
      <c r="J1784" s="21" t="s">
        <v>12</v>
      </c>
      <c r="K1784" s="21" t="str">
        <f t="shared" si="89"/>
        <v/>
      </c>
      <c r="L1784" s="21" t="e">
        <f ca="1">IF(AND(K1784&lt;&gt; "", COUNTIF(SAP!#REF!,K1784)&gt;0),"Matched", "")</f>
        <v>#REF!</v>
      </c>
      <c r="M1784" s="21" t="str">
        <f t="shared" si="87"/>
        <v/>
      </c>
      <c r="N1784" s="21" t="e">
        <f ca="1">IF(AND(M1784&lt;&gt; "", COUNTIF(SAP!#REF!,M1784)&gt;0),"Matched", "")</f>
        <v>#REF!</v>
      </c>
      <c r="O1784" s="21" t="str">
        <f t="shared" si="88"/>
        <v/>
      </c>
      <c r="P1784" s="21" t="e">
        <f ca="1">IF(AND(O1784&lt;&gt; "", COUNTIF(SAP!#REF!,O1784)&gt;0),"Matched", "")</f>
        <v>#REF!</v>
      </c>
      <c r="Q1784" s="21" t="str">
        <f ca="1">IF(OR(D1784="AC",D1784="TR"),"Logic4"&amp;"_"&amp;TEXT(C1784,"dd.mm.yyyy") &amp;"_"&amp; 756094.29,"")</f>
        <v>Logic4_11.04.2020_756094.29</v>
      </c>
      <c r="R1784" s="21" t="e">
        <f ca="1">IF(AND(Q1784&lt;&gt; "", COUNTIF(SAP!#REF!,Q1784)&gt;0),"Matched", "")</f>
        <v>#REF!</v>
      </c>
    </row>
    <row r="1785" spans="1:18" hidden="1">
      <c r="A1785" s="21">
        <v>11563327</v>
      </c>
      <c r="B1785" s="22">
        <v>43932</v>
      </c>
      <c r="C1785" s="22">
        <v>43932</v>
      </c>
      <c r="D1785" s="21" t="s">
        <v>10</v>
      </c>
      <c r="E1785" s="23">
        <v>0</v>
      </c>
      <c r="F1785" s="23">
        <v>0</v>
      </c>
      <c r="G1785" s="23">
        <v>8237.43</v>
      </c>
      <c r="H1785" s="23">
        <v>409007.9</v>
      </c>
      <c r="I1785" s="21" t="s">
        <v>11</v>
      </c>
      <c r="J1785" s="21" t="s">
        <v>12</v>
      </c>
      <c r="K1785" s="21" t="str">
        <f t="shared" si="89"/>
        <v/>
      </c>
      <c r="L1785" s="21" t="e">
        <f ca="1">IF(AND(K1785&lt;&gt; "", COUNTIF(SAP!#REF!,K1785)&gt;0),"Matched", "")</f>
        <v>#REF!</v>
      </c>
      <c r="M1785" s="21" t="str">
        <f t="shared" si="87"/>
        <v/>
      </c>
      <c r="N1785" s="21" t="e">
        <f ca="1">IF(AND(M1785&lt;&gt; "", COUNTIF(SAP!#REF!,M1785)&gt;0),"Matched", "")</f>
        <v>#REF!</v>
      </c>
      <c r="O1785" s="21" t="str">
        <f t="shared" si="88"/>
        <v/>
      </c>
      <c r="P1785" s="21" t="e">
        <f ca="1">IF(AND(O1785&lt;&gt; "", COUNTIF(SAP!#REF!,O1785)&gt;0),"Matched", "")</f>
        <v>#REF!</v>
      </c>
      <c r="Q1785" s="21" t="str">
        <f ca="1">IF(OR(D1785="AC",D1785="TR"),"Logic4"&amp;"_"&amp;TEXT(C1785,"dd.mm.yyyy") &amp;"_"&amp; 756094.29,"")</f>
        <v>Logic4_11.04.2020_756094.29</v>
      </c>
      <c r="R1785" s="21" t="e">
        <f ca="1">IF(AND(Q1785&lt;&gt; "", COUNTIF(SAP!#REF!,Q1785)&gt;0),"Matched", "")</f>
        <v>#REF!</v>
      </c>
    </row>
    <row r="1786" spans="1:18" hidden="1">
      <c r="A1786" s="21">
        <v>11563327</v>
      </c>
      <c r="B1786" s="22">
        <v>43932</v>
      </c>
      <c r="C1786" s="22">
        <v>43932</v>
      </c>
      <c r="D1786" s="21" t="s">
        <v>10</v>
      </c>
      <c r="E1786" s="23">
        <v>0</v>
      </c>
      <c r="F1786" s="23">
        <v>0</v>
      </c>
      <c r="G1786" s="23">
        <v>8500.5</v>
      </c>
      <c r="H1786" s="23">
        <v>417508.4</v>
      </c>
      <c r="I1786" s="21" t="s">
        <v>11</v>
      </c>
      <c r="J1786" s="21" t="s">
        <v>12</v>
      </c>
      <c r="K1786" s="21" t="str">
        <f t="shared" si="89"/>
        <v/>
      </c>
      <c r="L1786" s="21" t="e">
        <f ca="1">IF(AND(K1786&lt;&gt; "", COUNTIF(SAP!#REF!,K1786)&gt;0),"Matched", "")</f>
        <v>#REF!</v>
      </c>
      <c r="M1786" s="21" t="str">
        <f t="shared" ref="M1786:M1827" si="90">IF(D1786="TR","Logic2"&amp;"_"&amp;TEXT(C1786,"dd.mm.yyyy") &amp;"_"&amp; F1786,"")</f>
        <v/>
      </c>
      <c r="N1786" s="21" t="e">
        <f ca="1">IF(AND(M1786&lt;&gt; "", COUNTIF(SAP!#REF!,M1786)&gt;0),"Matched", "")</f>
        <v>#REF!</v>
      </c>
      <c r="O1786" s="21" t="str">
        <f t="shared" ref="O1786:O1827" si="91">IF(D1786="AF","Logic3"&amp;"_"&amp;G1786,"")</f>
        <v/>
      </c>
      <c r="P1786" s="21" t="e">
        <f ca="1">IF(AND(O1786&lt;&gt; "", COUNTIF(SAP!#REF!,O1786)&gt;0),"Matched", "")</f>
        <v>#REF!</v>
      </c>
      <c r="Q1786" s="21" t="str">
        <f ca="1">IF(OR(D1786="AC",D1786="TR"),"Logic4"&amp;"_"&amp;TEXT(C1786,"dd.mm.yyyy") &amp;"_"&amp; 756094.29,"")</f>
        <v>Logic4_11.04.2020_756094.29</v>
      </c>
      <c r="R1786" s="21" t="e">
        <f ca="1">IF(AND(Q1786&lt;&gt; "", COUNTIF(SAP!#REF!,Q1786)&gt;0),"Matched", "")</f>
        <v>#REF!</v>
      </c>
    </row>
    <row r="1787" spans="1:18" hidden="1">
      <c r="A1787" s="21">
        <v>11563327</v>
      </c>
      <c r="B1787" s="22">
        <v>43932</v>
      </c>
      <c r="C1787" s="22">
        <v>43932</v>
      </c>
      <c r="D1787" s="21" t="s">
        <v>10</v>
      </c>
      <c r="E1787" s="23">
        <v>0</v>
      </c>
      <c r="F1787" s="23">
        <v>0</v>
      </c>
      <c r="G1787" s="23">
        <v>9115.09</v>
      </c>
      <c r="H1787" s="23">
        <v>426623.49</v>
      </c>
      <c r="I1787" s="21" t="s">
        <v>11</v>
      </c>
      <c r="J1787" s="21" t="s">
        <v>12</v>
      </c>
      <c r="K1787" s="21" t="str">
        <f t="shared" si="89"/>
        <v/>
      </c>
      <c r="L1787" s="21" t="e">
        <f ca="1">IF(AND(K1787&lt;&gt; "", COUNTIF(SAP!#REF!,K1787)&gt;0),"Matched", "")</f>
        <v>#REF!</v>
      </c>
      <c r="M1787" s="21" t="str">
        <f t="shared" si="90"/>
        <v/>
      </c>
      <c r="N1787" s="21" t="e">
        <f ca="1">IF(AND(M1787&lt;&gt; "", COUNTIF(SAP!#REF!,M1787)&gt;0),"Matched", "")</f>
        <v>#REF!</v>
      </c>
      <c r="O1787" s="21" t="str">
        <f t="shared" si="91"/>
        <v/>
      </c>
      <c r="P1787" s="21" t="e">
        <f ca="1">IF(AND(O1787&lt;&gt; "", COUNTIF(SAP!#REF!,O1787)&gt;0),"Matched", "")</f>
        <v>#REF!</v>
      </c>
      <c r="Q1787" s="21" t="str">
        <f ca="1">IF(OR(D1787="AC",D1787="TR"),"Logic4"&amp;"_"&amp;TEXT(C1787,"dd.mm.yyyy") &amp;"_"&amp; 756094.29,"")</f>
        <v>Logic4_11.04.2020_756094.29</v>
      </c>
      <c r="R1787" s="21" t="e">
        <f ca="1">IF(AND(Q1787&lt;&gt; "", COUNTIF(SAP!#REF!,Q1787)&gt;0),"Matched", "")</f>
        <v>#REF!</v>
      </c>
    </row>
    <row r="1788" spans="1:18" hidden="1">
      <c r="A1788" s="21">
        <v>11563327</v>
      </c>
      <c r="B1788" s="22">
        <v>43932</v>
      </c>
      <c r="C1788" s="22">
        <v>43932</v>
      </c>
      <c r="D1788" s="21" t="s">
        <v>10</v>
      </c>
      <c r="E1788" s="23">
        <v>0</v>
      </c>
      <c r="F1788" s="23">
        <v>0</v>
      </c>
      <c r="G1788" s="23">
        <v>10090</v>
      </c>
      <c r="H1788" s="23">
        <v>436713.49</v>
      </c>
      <c r="I1788" s="21" t="s">
        <v>11</v>
      </c>
      <c r="J1788" s="21" t="s">
        <v>12</v>
      </c>
      <c r="K1788" s="21" t="str">
        <f t="shared" si="89"/>
        <v/>
      </c>
      <c r="L1788" s="21" t="e">
        <f ca="1">IF(AND(K1788&lt;&gt; "", COUNTIF(SAP!#REF!,K1788)&gt;0),"Matched", "")</f>
        <v>#REF!</v>
      </c>
      <c r="M1788" s="21" t="str">
        <f t="shared" si="90"/>
        <v/>
      </c>
      <c r="N1788" s="21" t="e">
        <f ca="1">IF(AND(M1788&lt;&gt; "", COUNTIF(SAP!#REF!,M1788)&gt;0),"Matched", "")</f>
        <v>#REF!</v>
      </c>
      <c r="O1788" s="21" t="str">
        <f t="shared" si="91"/>
        <v/>
      </c>
      <c r="P1788" s="21" t="e">
        <f ca="1">IF(AND(O1788&lt;&gt; "", COUNTIF(SAP!#REF!,O1788)&gt;0),"Matched", "")</f>
        <v>#REF!</v>
      </c>
      <c r="Q1788" s="21" t="str">
        <f ca="1">IF(OR(D1788="AC",D1788="TR"),"Logic4"&amp;"_"&amp;TEXT(C1788,"dd.mm.yyyy") &amp;"_"&amp; 756094.29,"")</f>
        <v>Logic4_11.04.2020_756094.29</v>
      </c>
      <c r="R1788" s="21" t="e">
        <f ca="1">IF(AND(Q1788&lt;&gt; "", COUNTIF(SAP!#REF!,Q1788)&gt;0),"Matched", "")</f>
        <v>#REF!</v>
      </c>
    </row>
    <row r="1789" spans="1:18" hidden="1">
      <c r="A1789" s="21">
        <v>11563327</v>
      </c>
      <c r="B1789" s="22">
        <v>43932</v>
      </c>
      <c r="C1789" s="22">
        <v>43932</v>
      </c>
      <c r="D1789" s="21" t="s">
        <v>10</v>
      </c>
      <c r="E1789" s="23">
        <v>0</v>
      </c>
      <c r="F1789" s="23">
        <v>0</v>
      </c>
      <c r="G1789" s="23">
        <v>10272.700000000001</v>
      </c>
      <c r="H1789" s="23">
        <v>446986.19</v>
      </c>
      <c r="I1789" s="21" t="s">
        <v>11</v>
      </c>
      <c r="J1789" s="21" t="s">
        <v>12</v>
      </c>
      <c r="K1789" s="21" t="str">
        <f t="shared" si="89"/>
        <v/>
      </c>
      <c r="L1789" s="21" t="e">
        <f ca="1">IF(AND(K1789&lt;&gt; "", COUNTIF(SAP!#REF!,K1789)&gt;0),"Matched", "")</f>
        <v>#REF!</v>
      </c>
      <c r="M1789" s="21" t="str">
        <f t="shared" si="90"/>
        <v/>
      </c>
      <c r="N1789" s="21" t="e">
        <f ca="1">IF(AND(M1789&lt;&gt; "", COUNTIF(SAP!#REF!,M1789)&gt;0),"Matched", "")</f>
        <v>#REF!</v>
      </c>
      <c r="O1789" s="21" t="str">
        <f t="shared" si="91"/>
        <v/>
      </c>
      <c r="P1789" s="21" t="e">
        <f ca="1">IF(AND(O1789&lt;&gt; "", COUNTIF(SAP!#REF!,O1789)&gt;0),"Matched", "")</f>
        <v>#REF!</v>
      </c>
      <c r="Q1789" s="21" t="str">
        <f ca="1">IF(OR(D1789="AC",D1789="TR"),"Logic4"&amp;"_"&amp;TEXT(C1789,"dd.mm.yyyy") &amp;"_"&amp; 756094.29,"")</f>
        <v>Logic4_11.04.2020_756094.29</v>
      </c>
      <c r="R1789" s="21" t="e">
        <f ca="1">IF(AND(Q1789&lt;&gt; "", COUNTIF(SAP!#REF!,Q1789)&gt;0),"Matched", "")</f>
        <v>#REF!</v>
      </c>
    </row>
    <row r="1790" spans="1:18" hidden="1">
      <c r="A1790" s="21">
        <v>11563327</v>
      </c>
      <c r="B1790" s="22">
        <v>43932</v>
      </c>
      <c r="C1790" s="22">
        <v>43932</v>
      </c>
      <c r="D1790" s="21" t="s">
        <v>10</v>
      </c>
      <c r="E1790" s="23">
        <v>0</v>
      </c>
      <c r="F1790" s="23">
        <v>0</v>
      </c>
      <c r="G1790" s="23">
        <v>10390</v>
      </c>
      <c r="H1790" s="23">
        <v>457376.19</v>
      </c>
      <c r="I1790" s="21" t="s">
        <v>11</v>
      </c>
      <c r="J1790" s="21" t="s">
        <v>12</v>
      </c>
      <c r="K1790" s="21" t="str">
        <f t="shared" si="89"/>
        <v/>
      </c>
      <c r="L1790" s="21" t="e">
        <f ca="1">IF(AND(K1790&lt;&gt; "", COUNTIF(SAP!#REF!,K1790)&gt;0),"Matched", "")</f>
        <v>#REF!</v>
      </c>
      <c r="M1790" s="21" t="str">
        <f t="shared" si="90"/>
        <v/>
      </c>
      <c r="N1790" s="21" t="e">
        <f ca="1">IF(AND(M1790&lt;&gt; "", COUNTIF(SAP!#REF!,M1790)&gt;0),"Matched", "")</f>
        <v>#REF!</v>
      </c>
      <c r="O1790" s="21" t="str">
        <f t="shared" si="91"/>
        <v/>
      </c>
      <c r="P1790" s="21" t="e">
        <f ca="1">IF(AND(O1790&lt;&gt; "", COUNTIF(SAP!#REF!,O1790)&gt;0),"Matched", "")</f>
        <v>#REF!</v>
      </c>
      <c r="Q1790" s="21" t="str">
        <f ca="1">IF(OR(D1790="AC",D1790="TR"),"Logic4"&amp;"_"&amp;TEXT(C1790,"dd.mm.yyyy") &amp;"_"&amp; 756094.29,"")</f>
        <v>Logic4_11.04.2020_756094.29</v>
      </c>
      <c r="R1790" s="21" t="e">
        <f ca="1">IF(AND(Q1790&lt;&gt; "", COUNTIF(SAP!#REF!,Q1790)&gt;0),"Matched", "")</f>
        <v>#REF!</v>
      </c>
    </row>
    <row r="1791" spans="1:18" hidden="1">
      <c r="A1791" s="21">
        <v>11563327</v>
      </c>
      <c r="B1791" s="22">
        <v>43932</v>
      </c>
      <c r="C1791" s="22">
        <v>43932</v>
      </c>
      <c r="D1791" s="21" t="s">
        <v>10</v>
      </c>
      <c r="E1791" s="23">
        <v>0</v>
      </c>
      <c r="F1791" s="23">
        <v>0</v>
      </c>
      <c r="G1791" s="23">
        <v>10768.35</v>
      </c>
      <c r="H1791" s="23">
        <v>468144.54</v>
      </c>
      <c r="I1791" s="21" t="s">
        <v>11</v>
      </c>
      <c r="J1791" s="21" t="s">
        <v>12</v>
      </c>
      <c r="K1791" s="21" t="str">
        <f t="shared" si="89"/>
        <v/>
      </c>
      <c r="L1791" s="21" t="e">
        <f ca="1">IF(AND(K1791&lt;&gt; "", COUNTIF(SAP!#REF!,K1791)&gt;0),"Matched", "")</f>
        <v>#REF!</v>
      </c>
      <c r="M1791" s="21" t="str">
        <f t="shared" si="90"/>
        <v/>
      </c>
      <c r="N1791" s="21" t="e">
        <f ca="1">IF(AND(M1791&lt;&gt; "", COUNTIF(SAP!#REF!,M1791)&gt;0),"Matched", "")</f>
        <v>#REF!</v>
      </c>
      <c r="O1791" s="21" t="str">
        <f t="shared" si="91"/>
        <v/>
      </c>
      <c r="P1791" s="21" t="e">
        <f ca="1">IF(AND(O1791&lt;&gt; "", COUNTIF(SAP!#REF!,O1791)&gt;0),"Matched", "")</f>
        <v>#REF!</v>
      </c>
      <c r="Q1791" s="21" t="str">
        <f ca="1">IF(OR(D1791="AC",D1791="TR"),"Logic4"&amp;"_"&amp;TEXT(C1791,"dd.mm.yyyy") &amp;"_"&amp; 756094.29,"")</f>
        <v>Logic4_11.04.2020_756094.29</v>
      </c>
      <c r="R1791" s="21" t="e">
        <f ca="1">IF(AND(Q1791&lt;&gt; "", COUNTIF(SAP!#REF!,Q1791)&gt;0),"Matched", "")</f>
        <v>#REF!</v>
      </c>
    </row>
    <row r="1792" spans="1:18" hidden="1">
      <c r="A1792" s="21">
        <v>11563327</v>
      </c>
      <c r="B1792" s="22">
        <v>43932</v>
      </c>
      <c r="C1792" s="22">
        <v>43932</v>
      </c>
      <c r="D1792" s="21" t="s">
        <v>10</v>
      </c>
      <c r="E1792" s="23">
        <v>0</v>
      </c>
      <c r="F1792" s="23">
        <v>0</v>
      </c>
      <c r="G1792" s="23">
        <v>10810</v>
      </c>
      <c r="H1792" s="23">
        <v>478954.54</v>
      </c>
      <c r="I1792" s="21" t="s">
        <v>11</v>
      </c>
      <c r="J1792" s="21" t="s">
        <v>12</v>
      </c>
      <c r="K1792" s="21" t="str">
        <f t="shared" si="89"/>
        <v/>
      </c>
      <c r="L1792" s="21" t="e">
        <f ca="1">IF(AND(K1792&lt;&gt; "", COUNTIF(SAP!#REF!,K1792)&gt;0),"Matched", "")</f>
        <v>#REF!</v>
      </c>
      <c r="M1792" s="21" t="str">
        <f t="shared" si="90"/>
        <v/>
      </c>
      <c r="N1792" s="21" t="e">
        <f ca="1">IF(AND(M1792&lt;&gt; "", COUNTIF(SAP!#REF!,M1792)&gt;0),"Matched", "")</f>
        <v>#REF!</v>
      </c>
      <c r="O1792" s="21" t="str">
        <f t="shared" si="91"/>
        <v/>
      </c>
      <c r="P1792" s="21" t="e">
        <f ca="1">IF(AND(O1792&lt;&gt; "", COUNTIF(SAP!#REF!,O1792)&gt;0),"Matched", "")</f>
        <v>#REF!</v>
      </c>
      <c r="Q1792" s="21" t="str">
        <f ca="1">IF(OR(D1792="AC",D1792="TR"),"Logic4"&amp;"_"&amp;TEXT(C1792,"dd.mm.yyyy") &amp;"_"&amp; 756094.29,"")</f>
        <v>Logic4_11.04.2020_756094.29</v>
      </c>
      <c r="R1792" s="21" t="e">
        <f ca="1">IF(AND(Q1792&lt;&gt; "", COUNTIF(SAP!#REF!,Q1792)&gt;0),"Matched", "")</f>
        <v>#REF!</v>
      </c>
    </row>
    <row r="1793" spans="1:18" hidden="1">
      <c r="A1793" s="21">
        <v>11563327</v>
      </c>
      <c r="B1793" s="22">
        <v>43932</v>
      </c>
      <c r="C1793" s="22">
        <v>43932</v>
      </c>
      <c r="D1793" s="21" t="s">
        <v>10</v>
      </c>
      <c r="E1793" s="23">
        <v>0</v>
      </c>
      <c r="F1793" s="23">
        <v>0</v>
      </c>
      <c r="G1793" s="23">
        <v>11026.3</v>
      </c>
      <c r="H1793" s="23">
        <v>489980.84</v>
      </c>
      <c r="I1793" s="21" t="s">
        <v>11</v>
      </c>
      <c r="J1793" s="21" t="s">
        <v>12</v>
      </c>
      <c r="K1793" s="21" t="str">
        <f t="shared" si="89"/>
        <v/>
      </c>
      <c r="L1793" s="21" t="e">
        <f ca="1">IF(AND(K1793&lt;&gt; "", COUNTIF(SAP!#REF!,K1793)&gt;0),"Matched", "")</f>
        <v>#REF!</v>
      </c>
      <c r="M1793" s="21" t="str">
        <f t="shared" si="90"/>
        <v/>
      </c>
      <c r="N1793" s="21" t="e">
        <f ca="1">IF(AND(M1793&lt;&gt; "", COUNTIF(SAP!#REF!,M1793)&gt;0),"Matched", "")</f>
        <v>#REF!</v>
      </c>
      <c r="O1793" s="21" t="str">
        <f t="shared" si="91"/>
        <v/>
      </c>
      <c r="P1793" s="21" t="e">
        <f ca="1">IF(AND(O1793&lt;&gt; "", COUNTIF(SAP!#REF!,O1793)&gt;0),"Matched", "")</f>
        <v>#REF!</v>
      </c>
      <c r="Q1793" s="21" t="str">
        <f ca="1">IF(OR(D1793="AC",D1793="TR"),"Logic4"&amp;"_"&amp;TEXT(C1793,"dd.mm.yyyy") &amp;"_"&amp; 756094.29,"")</f>
        <v>Logic4_11.04.2020_756094.29</v>
      </c>
      <c r="R1793" s="21" t="e">
        <f ca="1">IF(AND(Q1793&lt;&gt; "", COUNTIF(SAP!#REF!,Q1793)&gt;0),"Matched", "")</f>
        <v>#REF!</v>
      </c>
    </row>
    <row r="1794" spans="1:18" hidden="1">
      <c r="A1794" s="21">
        <v>11563327</v>
      </c>
      <c r="B1794" s="22">
        <v>43932</v>
      </c>
      <c r="C1794" s="22">
        <v>43932</v>
      </c>
      <c r="D1794" s="21" t="s">
        <v>10</v>
      </c>
      <c r="E1794" s="23">
        <v>0</v>
      </c>
      <c r="F1794" s="23">
        <v>0</v>
      </c>
      <c r="G1794" s="23">
        <v>11029.2</v>
      </c>
      <c r="H1794" s="23">
        <v>501010.04</v>
      </c>
      <c r="I1794" s="21" t="s">
        <v>11</v>
      </c>
      <c r="J1794" s="21" t="s">
        <v>12</v>
      </c>
      <c r="K1794" s="21" t="str">
        <f t="shared" si="89"/>
        <v/>
      </c>
      <c r="L1794" s="21" t="e">
        <f ca="1">IF(AND(K1794&lt;&gt; "", COUNTIF(SAP!#REF!,K1794)&gt;0),"Matched", "")</f>
        <v>#REF!</v>
      </c>
      <c r="M1794" s="21" t="str">
        <f t="shared" si="90"/>
        <v/>
      </c>
      <c r="N1794" s="21" t="e">
        <f ca="1">IF(AND(M1794&lt;&gt; "", COUNTIF(SAP!#REF!,M1794)&gt;0),"Matched", "")</f>
        <v>#REF!</v>
      </c>
      <c r="O1794" s="21" t="str">
        <f t="shared" si="91"/>
        <v/>
      </c>
      <c r="P1794" s="21" t="e">
        <f ca="1">IF(AND(O1794&lt;&gt; "", COUNTIF(SAP!#REF!,O1794)&gt;0),"Matched", "")</f>
        <v>#REF!</v>
      </c>
      <c r="Q1794" s="21" t="str">
        <f ca="1">IF(OR(D1794="AC",D1794="TR"),"Logic4"&amp;"_"&amp;TEXT(C1794,"dd.mm.yyyy") &amp;"_"&amp; 756094.29,"")</f>
        <v>Logic4_11.04.2020_756094.29</v>
      </c>
      <c r="R1794" s="21" t="e">
        <f ca="1">IF(AND(Q1794&lt;&gt; "", COUNTIF(SAP!#REF!,Q1794)&gt;0),"Matched", "")</f>
        <v>#REF!</v>
      </c>
    </row>
    <row r="1795" spans="1:18" hidden="1">
      <c r="A1795" s="21">
        <v>11563327</v>
      </c>
      <c r="B1795" s="22">
        <v>43932</v>
      </c>
      <c r="C1795" s="22">
        <v>43932</v>
      </c>
      <c r="D1795" s="21" t="s">
        <v>10</v>
      </c>
      <c r="E1795" s="23">
        <v>0</v>
      </c>
      <c r="F1795" s="23">
        <v>0</v>
      </c>
      <c r="G1795" s="23">
        <v>11917.7</v>
      </c>
      <c r="H1795" s="23">
        <v>512927.74</v>
      </c>
      <c r="I1795" s="21" t="s">
        <v>11</v>
      </c>
      <c r="J1795" s="21" t="s">
        <v>12</v>
      </c>
      <c r="K1795" s="21" t="str">
        <f t="shared" ref="K1795:K1858" si="92">IF(D1795="TF","Logic1"&amp;"_"&amp;TEXT(C1795, "mm") &amp;"_"&amp; F1795,"")</f>
        <v/>
      </c>
      <c r="L1795" s="21" t="e">
        <f ca="1">IF(AND(K1795&lt;&gt; "", COUNTIF(SAP!#REF!,K1795)&gt;0),"Matched", "")</f>
        <v>#REF!</v>
      </c>
      <c r="M1795" s="21" t="str">
        <f t="shared" si="90"/>
        <v/>
      </c>
      <c r="N1795" s="21" t="e">
        <f ca="1">IF(AND(M1795&lt;&gt; "", COUNTIF(SAP!#REF!,M1795)&gt;0),"Matched", "")</f>
        <v>#REF!</v>
      </c>
      <c r="O1795" s="21" t="str">
        <f t="shared" si="91"/>
        <v/>
      </c>
      <c r="P1795" s="21" t="e">
        <f ca="1">IF(AND(O1795&lt;&gt; "", COUNTIF(SAP!#REF!,O1795)&gt;0),"Matched", "")</f>
        <v>#REF!</v>
      </c>
      <c r="Q1795" s="21" t="str">
        <f ca="1">IF(OR(D1795="AC",D1795="TR"),"Logic4"&amp;"_"&amp;TEXT(C1795,"dd.mm.yyyy") &amp;"_"&amp; 756094.29,"")</f>
        <v>Logic4_11.04.2020_756094.29</v>
      </c>
      <c r="R1795" s="21" t="e">
        <f ca="1">IF(AND(Q1795&lt;&gt; "", COUNTIF(SAP!#REF!,Q1795)&gt;0),"Matched", "")</f>
        <v>#REF!</v>
      </c>
    </row>
    <row r="1796" spans="1:18" hidden="1">
      <c r="A1796" s="21">
        <v>11563327</v>
      </c>
      <c r="B1796" s="22">
        <v>43932</v>
      </c>
      <c r="C1796" s="22">
        <v>43932</v>
      </c>
      <c r="D1796" s="21" t="s">
        <v>10</v>
      </c>
      <c r="E1796" s="23">
        <v>0</v>
      </c>
      <c r="F1796" s="23">
        <v>0</v>
      </c>
      <c r="G1796" s="23">
        <v>12522</v>
      </c>
      <c r="H1796" s="23">
        <v>525449.74</v>
      </c>
      <c r="I1796" s="21" t="s">
        <v>11</v>
      </c>
      <c r="J1796" s="21" t="s">
        <v>12</v>
      </c>
      <c r="K1796" s="21" t="str">
        <f t="shared" si="92"/>
        <v/>
      </c>
      <c r="L1796" s="21" t="e">
        <f ca="1">IF(AND(K1796&lt;&gt; "", COUNTIF(SAP!#REF!,K1796)&gt;0),"Matched", "")</f>
        <v>#REF!</v>
      </c>
      <c r="M1796" s="21" t="str">
        <f t="shared" si="90"/>
        <v/>
      </c>
      <c r="N1796" s="21" t="e">
        <f ca="1">IF(AND(M1796&lt;&gt; "", COUNTIF(SAP!#REF!,M1796)&gt;0),"Matched", "")</f>
        <v>#REF!</v>
      </c>
      <c r="O1796" s="21" t="str">
        <f t="shared" si="91"/>
        <v/>
      </c>
      <c r="P1796" s="21" t="e">
        <f ca="1">IF(AND(O1796&lt;&gt; "", COUNTIF(SAP!#REF!,O1796)&gt;0),"Matched", "")</f>
        <v>#REF!</v>
      </c>
      <c r="Q1796" s="21" t="str">
        <f ca="1">IF(OR(D1796="AC",D1796="TR"),"Logic4"&amp;"_"&amp;TEXT(C1796,"dd.mm.yyyy") &amp;"_"&amp; 756094.29,"")</f>
        <v>Logic4_11.04.2020_756094.29</v>
      </c>
      <c r="R1796" s="21" t="e">
        <f ca="1">IF(AND(Q1796&lt;&gt; "", COUNTIF(SAP!#REF!,Q1796)&gt;0),"Matched", "")</f>
        <v>#REF!</v>
      </c>
    </row>
    <row r="1797" spans="1:18" hidden="1">
      <c r="A1797" s="21">
        <v>11563327</v>
      </c>
      <c r="B1797" s="22">
        <v>43932</v>
      </c>
      <c r="C1797" s="22">
        <v>43932</v>
      </c>
      <c r="D1797" s="21" t="s">
        <v>10</v>
      </c>
      <c r="E1797" s="23">
        <v>0</v>
      </c>
      <c r="F1797" s="23">
        <v>0</v>
      </c>
      <c r="G1797" s="23">
        <v>12984.7</v>
      </c>
      <c r="H1797" s="23">
        <v>538434.43999999994</v>
      </c>
      <c r="I1797" s="21" t="s">
        <v>11</v>
      </c>
      <c r="J1797" s="21" t="s">
        <v>12</v>
      </c>
      <c r="K1797" s="21" t="str">
        <f t="shared" si="92"/>
        <v/>
      </c>
      <c r="L1797" s="21" t="e">
        <f ca="1">IF(AND(K1797&lt;&gt; "", COUNTIF(SAP!#REF!,K1797)&gt;0),"Matched", "")</f>
        <v>#REF!</v>
      </c>
      <c r="M1797" s="21" t="str">
        <f t="shared" si="90"/>
        <v/>
      </c>
      <c r="N1797" s="21" t="e">
        <f ca="1">IF(AND(M1797&lt;&gt; "", COUNTIF(SAP!#REF!,M1797)&gt;0),"Matched", "")</f>
        <v>#REF!</v>
      </c>
      <c r="O1797" s="21" t="str">
        <f t="shared" si="91"/>
        <v/>
      </c>
      <c r="P1797" s="21" t="e">
        <f ca="1">IF(AND(O1797&lt;&gt; "", COUNTIF(SAP!#REF!,O1797)&gt;0),"Matched", "")</f>
        <v>#REF!</v>
      </c>
      <c r="Q1797" s="21" t="str">
        <f ca="1">IF(OR(D1797="AC",D1797="TR"),"Logic4"&amp;"_"&amp;TEXT(C1797,"dd.mm.yyyy") &amp;"_"&amp; 756094.29,"")</f>
        <v>Logic4_11.04.2020_756094.29</v>
      </c>
      <c r="R1797" s="21" t="e">
        <f ca="1">IF(AND(Q1797&lt;&gt; "", COUNTIF(SAP!#REF!,Q1797)&gt;0),"Matched", "")</f>
        <v>#REF!</v>
      </c>
    </row>
    <row r="1798" spans="1:18" hidden="1">
      <c r="A1798" s="21">
        <v>11563327</v>
      </c>
      <c r="B1798" s="22">
        <v>43932</v>
      </c>
      <c r="C1798" s="22">
        <v>43932</v>
      </c>
      <c r="D1798" s="21" t="s">
        <v>10</v>
      </c>
      <c r="E1798" s="23">
        <v>0</v>
      </c>
      <c r="F1798" s="23">
        <v>0</v>
      </c>
      <c r="G1798" s="23">
        <v>14219.6</v>
      </c>
      <c r="H1798" s="23">
        <v>552654.04</v>
      </c>
      <c r="I1798" s="21" t="s">
        <v>11</v>
      </c>
      <c r="J1798" s="21" t="s">
        <v>12</v>
      </c>
      <c r="K1798" s="21" t="str">
        <f t="shared" si="92"/>
        <v/>
      </c>
      <c r="L1798" s="21" t="e">
        <f ca="1">IF(AND(K1798&lt;&gt; "", COUNTIF(SAP!#REF!,K1798)&gt;0),"Matched", "")</f>
        <v>#REF!</v>
      </c>
      <c r="M1798" s="21" t="str">
        <f t="shared" si="90"/>
        <v/>
      </c>
      <c r="N1798" s="21" t="e">
        <f ca="1">IF(AND(M1798&lt;&gt; "", COUNTIF(SAP!#REF!,M1798)&gt;0),"Matched", "")</f>
        <v>#REF!</v>
      </c>
      <c r="O1798" s="21" t="str">
        <f t="shared" si="91"/>
        <v/>
      </c>
      <c r="P1798" s="21" t="e">
        <f ca="1">IF(AND(O1798&lt;&gt; "", COUNTIF(SAP!#REF!,O1798)&gt;0),"Matched", "")</f>
        <v>#REF!</v>
      </c>
      <c r="Q1798" s="21" t="str">
        <f ca="1">IF(OR(D1798="AC",D1798="TR"),"Logic4"&amp;"_"&amp;TEXT(C1798,"dd.mm.yyyy") &amp;"_"&amp; 756094.29,"")</f>
        <v>Logic4_11.04.2020_756094.29</v>
      </c>
      <c r="R1798" s="21" t="e">
        <f ca="1">IF(AND(Q1798&lt;&gt; "", COUNTIF(SAP!#REF!,Q1798)&gt;0),"Matched", "")</f>
        <v>#REF!</v>
      </c>
    </row>
    <row r="1799" spans="1:18" hidden="1">
      <c r="A1799" s="21">
        <v>11563327</v>
      </c>
      <c r="B1799" s="22">
        <v>43932</v>
      </c>
      <c r="C1799" s="22">
        <v>43932</v>
      </c>
      <c r="D1799" s="21" t="s">
        <v>10</v>
      </c>
      <c r="E1799" s="23">
        <v>0</v>
      </c>
      <c r="F1799" s="23">
        <v>0</v>
      </c>
      <c r="G1799" s="23">
        <v>14468.5</v>
      </c>
      <c r="H1799" s="23">
        <v>567122.54</v>
      </c>
      <c r="I1799" s="21" t="s">
        <v>11</v>
      </c>
      <c r="J1799" s="21" t="s">
        <v>12</v>
      </c>
      <c r="K1799" s="21" t="str">
        <f t="shared" si="92"/>
        <v/>
      </c>
      <c r="L1799" s="21" t="e">
        <f ca="1">IF(AND(K1799&lt;&gt; "", COUNTIF(SAP!#REF!,K1799)&gt;0),"Matched", "")</f>
        <v>#REF!</v>
      </c>
      <c r="M1799" s="21" t="str">
        <f t="shared" si="90"/>
        <v/>
      </c>
      <c r="N1799" s="21" t="e">
        <f ca="1">IF(AND(M1799&lt;&gt; "", COUNTIF(SAP!#REF!,M1799)&gt;0),"Matched", "")</f>
        <v>#REF!</v>
      </c>
      <c r="O1799" s="21" t="str">
        <f t="shared" si="91"/>
        <v/>
      </c>
      <c r="P1799" s="21" t="e">
        <f ca="1">IF(AND(O1799&lt;&gt; "", COUNTIF(SAP!#REF!,O1799)&gt;0),"Matched", "")</f>
        <v>#REF!</v>
      </c>
      <c r="Q1799" s="21" t="str">
        <f ca="1">IF(OR(D1799="AC",D1799="TR"),"Logic4"&amp;"_"&amp;TEXT(C1799,"dd.mm.yyyy") &amp;"_"&amp; 756094.29,"")</f>
        <v>Logic4_11.04.2020_756094.29</v>
      </c>
      <c r="R1799" s="21" t="e">
        <f ca="1">IF(AND(Q1799&lt;&gt; "", COUNTIF(SAP!#REF!,Q1799)&gt;0),"Matched", "")</f>
        <v>#REF!</v>
      </c>
    </row>
    <row r="1800" spans="1:18" hidden="1">
      <c r="A1800" s="21">
        <v>11563327</v>
      </c>
      <c r="B1800" s="22">
        <v>43932</v>
      </c>
      <c r="C1800" s="22">
        <v>43932</v>
      </c>
      <c r="D1800" s="21" t="s">
        <v>10</v>
      </c>
      <c r="E1800" s="23">
        <v>0</v>
      </c>
      <c r="F1800" s="23">
        <v>0</v>
      </c>
      <c r="G1800" s="23">
        <v>16551.75</v>
      </c>
      <c r="H1800" s="23">
        <v>583674.29</v>
      </c>
      <c r="I1800" s="21" t="s">
        <v>11</v>
      </c>
      <c r="J1800" s="21" t="s">
        <v>12</v>
      </c>
      <c r="K1800" s="21" t="str">
        <f t="shared" si="92"/>
        <v/>
      </c>
      <c r="L1800" s="21" t="e">
        <f ca="1">IF(AND(K1800&lt;&gt; "", COUNTIF(SAP!#REF!,K1800)&gt;0),"Matched", "")</f>
        <v>#REF!</v>
      </c>
      <c r="M1800" s="21" t="str">
        <f t="shared" si="90"/>
        <v/>
      </c>
      <c r="N1800" s="21" t="e">
        <f ca="1">IF(AND(M1800&lt;&gt; "", COUNTIF(SAP!#REF!,M1800)&gt;0),"Matched", "")</f>
        <v>#REF!</v>
      </c>
      <c r="O1800" s="21" t="str">
        <f t="shared" si="91"/>
        <v/>
      </c>
      <c r="P1800" s="21" t="e">
        <f ca="1">IF(AND(O1800&lt;&gt; "", COUNTIF(SAP!#REF!,O1800)&gt;0),"Matched", "")</f>
        <v>#REF!</v>
      </c>
      <c r="Q1800" s="21" t="str">
        <f ca="1">IF(OR(D1800="AC",D1800="TR"),"Logic4"&amp;"_"&amp;TEXT(C1800,"dd.mm.yyyy") &amp;"_"&amp; 756094.29,"")</f>
        <v>Logic4_11.04.2020_756094.29</v>
      </c>
      <c r="R1800" s="21" t="e">
        <f ca="1">IF(AND(Q1800&lt;&gt; "", COUNTIF(SAP!#REF!,Q1800)&gt;0),"Matched", "")</f>
        <v>#REF!</v>
      </c>
    </row>
    <row r="1801" spans="1:18" hidden="1">
      <c r="A1801" s="21">
        <v>11563327</v>
      </c>
      <c r="B1801" s="22">
        <v>43932</v>
      </c>
      <c r="C1801" s="22">
        <v>43932</v>
      </c>
      <c r="D1801" s="21" t="s">
        <v>10</v>
      </c>
      <c r="E1801" s="23">
        <v>0</v>
      </c>
      <c r="F1801" s="23">
        <v>0</v>
      </c>
      <c r="G1801" s="23">
        <v>17247.099999999999</v>
      </c>
      <c r="H1801" s="23">
        <v>600921.39</v>
      </c>
      <c r="I1801" s="21" t="s">
        <v>11</v>
      </c>
      <c r="J1801" s="21" t="s">
        <v>12</v>
      </c>
      <c r="K1801" s="21" t="str">
        <f t="shared" si="92"/>
        <v/>
      </c>
      <c r="L1801" s="21" t="e">
        <f ca="1">IF(AND(K1801&lt;&gt; "", COUNTIF(SAP!#REF!,K1801)&gt;0),"Matched", "")</f>
        <v>#REF!</v>
      </c>
      <c r="M1801" s="21" t="str">
        <f t="shared" si="90"/>
        <v/>
      </c>
      <c r="N1801" s="21" t="e">
        <f ca="1">IF(AND(M1801&lt;&gt; "", COUNTIF(SAP!#REF!,M1801)&gt;0),"Matched", "")</f>
        <v>#REF!</v>
      </c>
      <c r="O1801" s="21" t="str">
        <f t="shared" si="91"/>
        <v/>
      </c>
      <c r="P1801" s="21" t="e">
        <f ca="1">IF(AND(O1801&lt;&gt; "", COUNTIF(SAP!#REF!,O1801)&gt;0),"Matched", "")</f>
        <v>#REF!</v>
      </c>
      <c r="Q1801" s="21" t="str">
        <f ca="1">IF(OR(D1801="AC",D1801="TR"),"Logic4"&amp;"_"&amp;TEXT(C1801,"dd.mm.yyyy") &amp;"_"&amp; 756094.29,"")</f>
        <v>Logic4_11.04.2020_756094.29</v>
      </c>
      <c r="R1801" s="21" t="e">
        <f ca="1">IF(AND(Q1801&lt;&gt; "", COUNTIF(SAP!#REF!,Q1801)&gt;0),"Matched", "")</f>
        <v>#REF!</v>
      </c>
    </row>
    <row r="1802" spans="1:18" hidden="1">
      <c r="A1802" s="21">
        <v>11563327</v>
      </c>
      <c r="B1802" s="22">
        <v>43932</v>
      </c>
      <c r="C1802" s="22">
        <v>43932</v>
      </c>
      <c r="D1802" s="21" t="s">
        <v>10</v>
      </c>
      <c r="E1802" s="23">
        <v>0</v>
      </c>
      <c r="F1802" s="23">
        <v>0</v>
      </c>
      <c r="G1802" s="23">
        <v>18173.3</v>
      </c>
      <c r="H1802" s="23">
        <v>619094.68999999994</v>
      </c>
      <c r="I1802" s="21" t="s">
        <v>11</v>
      </c>
      <c r="J1802" s="21" t="s">
        <v>12</v>
      </c>
      <c r="K1802" s="21" t="str">
        <f t="shared" si="92"/>
        <v/>
      </c>
      <c r="L1802" s="21" t="e">
        <f ca="1">IF(AND(K1802&lt;&gt; "", COUNTIF(SAP!#REF!,K1802)&gt;0),"Matched", "")</f>
        <v>#REF!</v>
      </c>
      <c r="M1802" s="21" t="str">
        <f t="shared" si="90"/>
        <v/>
      </c>
      <c r="N1802" s="21" t="e">
        <f ca="1">IF(AND(M1802&lt;&gt; "", COUNTIF(SAP!#REF!,M1802)&gt;0),"Matched", "")</f>
        <v>#REF!</v>
      </c>
      <c r="O1802" s="21" t="str">
        <f t="shared" si="91"/>
        <v/>
      </c>
      <c r="P1802" s="21" t="e">
        <f ca="1">IF(AND(O1802&lt;&gt; "", COUNTIF(SAP!#REF!,O1802)&gt;0),"Matched", "")</f>
        <v>#REF!</v>
      </c>
      <c r="Q1802" s="21" t="str">
        <f ca="1">IF(OR(D1802="AC",D1802="TR"),"Logic4"&amp;"_"&amp;TEXT(C1802,"dd.mm.yyyy") &amp;"_"&amp; 756094.29,"")</f>
        <v>Logic4_11.04.2020_756094.29</v>
      </c>
      <c r="R1802" s="21" t="e">
        <f ca="1">IF(AND(Q1802&lt;&gt; "", COUNTIF(SAP!#REF!,Q1802)&gt;0),"Matched", "")</f>
        <v>#REF!</v>
      </c>
    </row>
    <row r="1803" spans="1:18" hidden="1">
      <c r="A1803" s="21">
        <v>11563327</v>
      </c>
      <c r="B1803" s="22">
        <v>43932</v>
      </c>
      <c r="C1803" s="22">
        <v>43932</v>
      </c>
      <c r="D1803" s="21" t="s">
        <v>10</v>
      </c>
      <c r="E1803" s="23">
        <v>0</v>
      </c>
      <c r="F1803" s="23">
        <v>0</v>
      </c>
      <c r="G1803" s="23">
        <v>20458.400000000001</v>
      </c>
      <c r="H1803" s="23">
        <v>639553.09</v>
      </c>
      <c r="I1803" s="21" t="s">
        <v>11</v>
      </c>
      <c r="J1803" s="21" t="s">
        <v>12</v>
      </c>
      <c r="K1803" s="21" t="str">
        <f t="shared" si="92"/>
        <v/>
      </c>
      <c r="L1803" s="21" t="e">
        <f ca="1">IF(AND(K1803&lt;&gt; "", COUNTIF(SAP!#REF!,K1803)&gt;0),"Matched", "")</f>
        <v>#REF!</v>
      </c>
      <c r="M1803" s="21" t="str">
        <f t="shared" si="90"/>
        <v/>
      </c>
      <c r="N1803" s="21" t="e">
        <f ca="1">IF(AND(M1803&lt;&gt; "", COUNTIF(SAP!#REF!,M1803)&gt;0),"Matched", "")</f>
        <v>#REF!</v>
      </c>
      <c r="O1803" s="21" t="str">
        <f t="shared" si="91"/>
        <v/>
      </c>
      <c r="P1803" s="21" t="e">
        <f ca="1">IF(AND(O1803&lt;&gt; "", COUNTIF(SAP!#REF!,O1803)&gt;0),"Matched", "")</f>
        <v>#REF!</v>
      </c>
      <c r="Q1803" s="21" t="str">
        <f ca="1">IF(OR(D1803="AC",D1803="TR"),"Logic4"&amp;"_"&amp;TEXT(C1803,"dd.mm.yyyy") &amp;"_"&amp; 756094.29,"")</f>
        <v>Logic4_11.04.2020_756094.29</v>
      </c>
      <c r="R1803" s="21" t="e">
        <f ca="1">IF(AND(Q1803&lt;&gt; "", COUNTIF(SAP!#REF!,Q1803)&gt;0),"Matched", "")</f>
        <v>#REF!</v>
      </c>
    </row>
    <row r="1804" spans="1:18" hidden="1">
      <c r="A1804" s="21">
        <v>11563327</v>
      </c>
      <c r="B1804" s="22">
        <v>43932</v>
      </c>
      <c r="C1804" s="22">
        <v>43932</v>
      </c>
      <c r="D1804" s="21" t="s">
        <v>10</v>
      </c>
      <c r="E1804" s="23">
        <v>0</v>
      </c>
      <c r="F1804" s="23">
        <v>0</v>
      </c>
      <c r="G1804" s="23">
        <v>21078.9</v>
      </c>
      <c r="H1804" s="23">
        <v>660631.99</v>
      </c>
      <c r="I1804" s="21" t="s">
        <v>11</v>
      </c>
      <c r="J1804" s="21" t="s">
        <v>12</v>
      </c>
      <c r="K1804" s="21" t="str">
        <f t="shared" si="92"/>
        <v/>
      </c>
      <c r="L1804" s="21" t="e">
        <f ca="1">IF(AND(K1804&lt;&gt; "", COUNTIF(SAP!#REF!,K1804)&gt;0),"Matched", "")</f>
        <v>#REF!</v>
      </c>
      <c r="M1804" s="21" t="str">
        <f t="shared" si="90"/>
        <v/>
      </c>
      <c r="N1804" s="21" t="e">
        <f ca="1">IF(AND(M1804&lt;&gt; "", COUNTIF(SAP!#REF!,M1804)&gt;0),"Matched", "")</f>
        <v>#REF!</v>
      </c>
      <c r="O1804" s="21" t="str">
        <f t="shared" si="91"/>
        <v/>
      </c>
      <c r="P1804" s="21" t="e">
        <f ca="1">IF(AND(O1804&lt;&gt; "", COUNTIF(SAP!#REF!,O1804)&gt;0),"Matched", "")</f>
        <v>#REF!</v>
      </c>
      <c r="Q1804" s="21" t="str">
        <f ca="1">IF(OR(D1804="AC",D1804="TR"),"Logic4"&amp;"_"&amp;TEXT(C1804,"dd.mm.yyyy") &amp;"_"&amp; 756094.29,"")</f>
        <v>Logic4_11.04.2020_756094.29</v>
      </c>
      <c r="R1804" s="21" t="e">
        <f ca="1">IF(AND(Q1804&lt;&gt; "", COUNTIF(SAP!#REF!,Q1804)&gt;0),"Matched", "")</f>
        <v>#REF!</v>
      </c>
    </row>
    <row r="1805" spans="1:18" hidden="1">
      <c r="A1805" s="21">
        <v>11563327</v>
      </c>
      <c r="B1805" s="22">
        <v>43932</v>
      </c>
      <c r="C1805" s="22">
        <v>43932</v>
      </c>
      <c r="D1805" s="21" t="s">
        <v>10</v>
      </c>
      <c r="E1805" s="23">
        <v>0</v>
      </c>
      <c r="F1805" s="23">
        <v>0</v>
      </c>
      <c r="G1805" s="23">
        <v>23001.68</v>
      </c>
      <c r="H1805" s="23">
        <v>683633.67</v>
      </c>
      <c r="I1805" s="21" t="s">
        <v>11</v>
      </c>
      <c r="J1805" s="21" t="s">
        <v>12</v>
      </c>
      <c r="K1805" s="21" t="str">
        <f t="shared" si="92"/>
        <v/>
      </c>
      <c r="L1805" s="21" t="e">
        <f ca="1">IF(AND(K1805&lt;&gt; "", COUNTIF(SAP!#REF!,K1805)&gt;0),"Matched", "")</f>
        <v>#REF!</v>
      </c>
      <c r="M1805" s="21" t="str">
        <f t="shared" si="90"/>
        <v/>
      </c>
      <c r="N1805" s="21" t="e">
        <f ca="1">IF(AND(M1805&lt;&gt; "", COUNTIF(SAP!#REF!,M1805)&gt;0),"Matched", "")</f>
        <v>#REF!</v>
      </c>
      <c r="O1805" s="21" t="str">
        <f t="shared" si="91"/>
        <v/>
      </c>
      <c r="P1805" s="21" t="e">
        <f ca="1">IF(AND(O1805&lt;&gt; "", COUNTIF(SAP!#REF!,O1805)&gt;0),"Matched", "")</f>
        <v>#REF!</v>
      </c>
      <c r="Q1805" s="21" t="str">
        <f ca="1">IF(OR(D1805="AC",D1805="TR"),"Logic4"&amp;"_"&amp;TEXT(C1805,"dd.mm.yyyy") &amp;"_"&amp; 756094.29,"")</f>
        <v>Logic4_11.04.2020_756094.29</v>
      </c>
      <c r="R1805" s="21" t="e">
        <f ca="1">IF(AND(Q1805&lt;&gt; "", COUNTIF(SAP!#REF!,Q1805)&gt;0),"Matched", "")</f>
        <v>#REF!</v>
      </c>
    </row>
    <row r="1806" spans="1:18" hidden="1">
      <c r="A1806" s="21">
        <v>11563327</v>
      </c>
      <c r="B1806" s="22">
        <v>43932</v>
      </c>
      <c r="C1806" s="22">
        <v>43932</v>
      </c>
      <c r="D1806" s="21" t="s">
        <v>10</v>
      </c>
      <c r="E1806" s="23">
        <v>0</v>
      </c>
      <c r="F1806" s="23">
        <v>0</v>
      </c>
      <c r="G1806" s="23">
        <v>23327.45</v>
      </c>
      <c r="H1806" s="23">
        <v>706961.12</v>
      </c>
      <c r="I1806" s="21" t="s">
        <v>11</v>
      </c>
      <c r="J1806" s="21" t="s">
        <v>12</v>
      </c>
      <c r="K1806" s="21" t="str">
        <f t="shared" si="92"/>
        <v/>
      </c>
      <c r="L1806" s="21" t="e">
        <f ca="1">IF(AND(K1806&lt;&gt; "", COUNTIF(SAP!#REF!,K1806)&gt;0),"Matched", "")</f>
        <v>#REF!</v>
      </c>
      <c r="M1806" s="21" t="str">
        <f t="shared" si="90"/>
        <v/>
      </c>
      <c r="N1806" s="21" t="e">
        <f ca="1">IF(AND(M1806&lt;&gt; "", COUNTIF(SAP!#REF!,M1806)&gt;0),"Matched", "")</f>
        <v>#REF!</v>
      </c>
      <c r="O1806" s="21" t="str">
        <f t="shared" si="91"/>
        <v/>
      </c>
      <c r="P1806" s="21" t="e">
        <f ca="1">IF(AND(O1806&lt;&gt; "", COUNTIF(SAP!#REF!,O1806)&gt;0),"Matched", "")</f>
        <v>#REF!</v>
      </c>
      <c r="Q1806" s="21" t="str">
        <f ca="1">IF(OR(D1806="AC",D1806="TR"),"Logic4"&amp;"_"&amp;TEXT(C1806,"dd.mm.yyyy") &amp;"_"&amp; 756094.29,"")</f>
        <v>Logic4_11.04.2020_756094.29</v>
      </c>
      <c r="R1806" s="21" t="e">
        <f ca="1">IF(AND(Q1806&lt;&gt; "", COUNTIF(SAP!#REF!,Q1806)&gt;0),"Matched", "")</f>
        <v>#REF!</v>
      </c>
    </row>
    <row r="1807" spans="1:18" hidden="1">
      <c r="A1807" s="21">
        <v>11563327</v>
      </c>
      <c r="B1807" s="22">
        <v>43932</v>
      </c>
      <c r="C1807" s="22">
        <v>43932</v>
      </c>
      <c r="D1807" s="21" t="s">
        <v>10</v>
      </c>
      <c r="E1807" s="23">
        <v>0</v>
      </c>
      <c r="F1807" s="23">
        <v>0</v>
      </c>
      <c r="G1807" s="23">
        <v>23616.69</v>
      </c>
      <c r="H1807" s="23">
        <v>730577.81</v>
      </c>
      <c r="I1807" s="21" t="s">
        <v>11</v>
      </c>
      <c r="J1807" s="21" t="s">
        <v>12</v>
      </c>
      <c r="K1807" s="21" t="str">
        <f t="shared" si="92"/>
        <v/>
      </c>
      <c r="L1807" s="21" t="e">
        <f ca="1">IF(AND(K1807&lt;&gt; "", COUNTIF(SAP!#REF!,K1807)&gt;0),"Matched", "")</f>
        <v>#REF!</v>
      </c>
      <c r="M1807" s="21" t="str">
        <f t="shared" si="90"/>
        <v/>
      </c>
      <c r="N1807" s="21" t="e">
        <f ca="1">IF(AND(M1807&lt;&gt; "", COUNTIF(SAP!#REF!,M1807)&gt;0),"Matched", "")</f>
        <v>#REF!</v>
      </c>
      <c r="O1807" s="21" t="str">
        <f t="shared" si="91"/>
        <v/>
      </c>
      <c r="P1807" s="21" t="e">
        <f ca="1">IF(AND(O1807&lt;&gt; "", COUNTIF(SAP!#REF!,O1807)&gt;0),"Matched", "")</f>
        <v>#REF!</v>
      </c>
      <c r="Q1807" s="21" t="str">
        <f ca="1">IF(OR(D1807="AC",D1807="TR"),"Logic4"&amp;"_"&amp;TEXT(C1807,"dd.mm.yyyy") &amp;"_"&amp; 756094.29,"")</f>
        <v>Logic4_11.04.2020_756094.29</v>
      </c>
      <c r="R1807" s="21" t="e">
        <f ca="1">IF(AND(Q1807&lt;&gt; "", COUNTIF(SAP!#REF!,Q1807)&gt;0),"Matched", "")</f>
        <v>#REF!</v>
      </c>
    </row>
    <row r="1808" spans="1:18" hidden="1">
      <c r="A1808" s="21">
        <v>11563327</v>
      </c>
      <c r="B1808" s="22">
        <v>43932</v>
      </c>
      <c r="C1808" s="22">
        <v>43932</v>
      </c>
      <c r="D1808" s="21" t="s">
        <v>10</v>
      </c>
      <c r="E1808" s="23">
        <v>0</v>
      </c>
      <c r="F1808" s="23">
        <v>0</v>
      </c>
      <c r="G1808" s="23">
        <v>25516.48</v>
      </c>
      <c r="H1808" s="23">
        <v>756094.29</v>
      </c>
      <c r="I1808" s="21" t="s">
        <v>11</v>
      </c>
      <c r="J1808" s="21" t="s">
        <v>12</v>
      </c>
      <c r="K1808" s="21" t="str">
        <f t="shared" si="92"/>
        <v/>
      </c>
      <c r="L1808" s="21" t="e">
        <f ca="1">IF(AND(K1808&lt;&gt; "", COUNTIF(SAP!#REF!,K1808)&gt;0),"Matched", "")</f>
        <v>#REF!</v>
      </c>
      <c r="M1808" s="21" t="str">
        <f t="shared" si="90"/>
        <v/>
      </c>
      <c r="N1808" s="21" t="e">
        <f ca="1">IF(AND(M1808&lt;&gt; "", COUNTIF(SAP!#REF!,M1808)&gt;0),"Matched", "")</f>
        <v>#REF!</v>
      </c>
      <c r="O1808" s="21" t="str">
        <f t="shared" si="91"/>
        <v/>
      </c>
      <c r="P1808" s="21" t="e">
        <f ca="1">IF(AND(O1808&lt;&gt; "", COUNTIF(SAP!#REF!,O1808)&gt;0),"Matched", "")</f>
        <v>#REF!</v>
      </c>
      <c r="Q1808" s="21" t="str">
        <f ca="1">IF(OR(D1808="AC",D1808="TR"),"Logic4"&amp;"_"&amp;TEXT(C1808,"dd.mm.yyyy") &amp;"_"&amp; 756094.29,"")</f>
        <v>Logic4_11.04.2020_756094.29</v>
      </c>
      <c r="R1808" s="21" t="e">
        <f ca="1">IF(AND(Q1808&lt;&gt; "", COUNTIF(SAP!#REF!,Q1808)&gt;0),"Matched", "")</f>
        <v>#REF!</v>
      </c>
    </row>
    <row r="1809" spans="1:20" hidden="1">
      <c r="A1809" s="21">
        <v>11563327</v>
      </c>
      <c r="B1809" s="22">
        <v>43932</v>
      </c>
      <c r="C1809" s="22">
        <v>43932</v>
      </c>
      <c r="D1809" s="21" t="s">
        <v>13</v>
      </c>
      <c r="E1809" s="23">
        <v>0</v>
      </c>
      <c r="F1809" s="23">
        <v>4.3</v>
      </c>
      <c r="G1809" s="23">
        <v>0</v>
      </c>
      <c r="H1809" s="23">
        <v>756089.99</v>
      </c>
      <c r="I1809" s="21" t="s">
        <v>14</v>
      </c>
      <c r="J1809" s="21" t="s">
        <v>15</v>
      </c>
      <c r="K1809" s="21" t="str">
        <f t="shared" si="92"/>
        <v/>
      </c>
      <c r="L1809" s="21" t="e">
        <f ca="1">IF(AND(K1809&lt;&gt; "", COUNTIF(SAP!#REF!,K1809)&gt;0),"Matched", "")</f>
        <v>#REF!</v>
      </c>
      <c r="M1809" s="21" t="str">
        <f t="shared" si="90"/>
        <v/>
      </c>
      <c r="N1809" s="21" t="e">
        <f ca="1">IF(AND(M1809&lt;&gt; "", COUNTIF(SAP!#REF!,M1809)&gt;0),"Matched", "")</f>
        <v>#REF!</v>
      </c>
      <c r="O1809" s="21" t="str">
        <f t="shared" si="91"/>
        <v/>
      </c>
      <c r="P1809" s="21" t="e">
        <f ca="1">IF(AND(O1809&lt;&gt; "", COUNTIF(SAP!#REF!,O1809)&gt;0),"Matched", "")</f>
        <v>#REF!</v>
      </c>
      <c r="R1809" s="21" t="e">
        <f ca="1">IF(AND(Q1809&lt;&gt; "", COUNTIF(SAP!#REF!,Q1809)&gt;0),"Matched", "")</f>
        <v>#REF!</v>
      </c>
      <c r="S1809" s="21" t="str">
        <f ca="1">IF(AND(D1809="AD", I1809="800TAX  "),"Logic5"&amp;"_"&amp;TEXT(C1809,"dd.mm.yyyy") &amp;"_"&amp; 252.67,"")</f>
        <v>Logic5_11.04.2020_252.67</v>
      </c>
      <c r="T1809" s="21" t="e">
        <f ca="1">IF(AND(S1809&lt;&gt; "", COUNTIF(SAP!#REF!,S1809)&gt;0),"Matched", "")</f>
        <v>#REF!</v>
      </c>
    </row>
    <row r="1810" spans="1:20" hidden="1">
      <c r="A1810" s="21">
        <v>11563327</v>
      </c>
      <c r="B1810" s="22">
        <v>43932</v>
      </c>
      <c r="C1810" s="22">
        <v>43932</v>
      </c>
      <c r="D1810" s="21" t="s">
        <v>13</v>
      </c>
      <c r="E1810" s="23">
        <v>0</v>
      </c>
      <c r="F1810" s="23">
        <v>6.1</v>
      </c>
      <c r="G1810" s="23">
        <v>0</v>
      </c>
      <c r="H1810" s="23">
        <v>756083.89</v>
      </c>
      <c r="I1810" s="21" t="s">
        <v>14</v>
      </c>
      <c r="J1810" s="21" t="s">
        <v>15</v>
      </c>
      <c r="K1810" s="21" t="str">
        <f t="shared" si="92"/>
        <v/>
      </c>
      <c r="L1810" s="21" t="e">
        <f ca="1">IF(AND(K1810&lt;&gt; "", COUNTIF(SAP!#REF!,K1810)&gt;0),"Matched", "")</f>
        <v>#REF!</v>
      </c>
      <c r="M1810" s="21" t="str">
        <f t="shared" si="90"/>
        <v/>
      </c>
      <c r="N1810" s="21" t="e">
        <f ca="1">IF(AND(M1810&lt;&gt; "", COUNTIF(SAP!#REF!,M1810)&gt;0),"Matched", "")</f>
        <v>#REF!</v>
      </c>
      <c r="O1810" s="21" t="str">
        <f t="shared" si="91"/>
        <v/>
      </c>
      <c r="P1810" s="21" t="e">
        <f ca="1">IF(AND(O1810&lt;&gt; "", COUNTIF(SAP!#REF!,O1810)&gt;0),"Matched", "")</f>
        <v>#REF!</v>
      </c>
      <c r="R1810" s="21" t="e">
        <f ca="1">IF(AND(Q1810&lt;&gt; "", COUNTIF(SAP!#REF!,Q1810)&gt;0),"Matched", "")</f>
        <v>#REF!</v>
      </c>
      <c r="S1810" s="21" t="str">
        <f ca="1">IF(AND(D1810="AD", I1810="800TAX  "),"Logic5"&amp;"_"&amp;TEXT(C1810,"dd.mm.yyyy") &amp;"_"&amp; 252.67,"")</f>
        <v>Logic5_11.04.2020_252.67</v>
      </c>
      <c r="T1810" s="21" t="e">
        <f ca="1">IF(AND(S1810&lt;&gt; "", COUNTIF(SAP!#REF!,S1810)&gt;0),"Matched", "")</f>
        <v>#REF!</v>
      </c>
    </row>
    <row r="1811" spans="1:20" hidden="1">
      <c r="A1811" s="21">
        <v>11563327</v>
      </c>
      <c r="B1811" s="22">
        <v>43932</v>
      </c>
      <c r="C1811" s="22">
        <v>43932</v>
      </c>
      <c r="D1811" s="21" t="s">
        <v>13</v>
      </c>
      <c r="E1811" s="23">
        <v>0</v>
      </c>
      <c r="F1811" s="23">
        <v>8.33</v>
      </c>
      <c r="G1811" s="23">
        <v>0</v>
      </c>
      <c r="H1811" s="23">
        <v>756075.56</v>
      </c>
      <c r="I1811" s="21" t="s">
        <v>14</v>
      </c>
      <c r="J1811" s="21" t="s">
        <v>15</v>
      </c>
      <c r="K1811" s="21" t="str">
        <f t="shared" si="92"/>
        <v/>
      </c>
      <c r="L1811" s="21" t="e">
        <f ca="1">IF(AND(K1811&lt;&gt; "", COUNTIF(SAP!#REF!,K1811)&gt;0),"Matched", "")</f>
        <v>#REF!</v>
      </c>
      <c r="M1811" s="21" t="str">
        <f t="shared" si="90"/>
        <v/>
      </c>
      <c r="N1811" s="21" t="e">
        <f ca="1">IF(AND(M1811&lt;&gt; "", COUNTIF(SAP!#REF!,M1811)&gt;0),"Matched", "")</f>
        <v>#REF!</v>
      </c>
      <c r="O1811" s="21" t="str">
        <f t="shared" si="91"/>
        <v/>
      </c>
      <c r="P1811" s="21" t="e">
        <f ca="1">IF(AND(O1811&lt;&gt; "", COUNTIF(SAP!#REF!,O1811)&gt;0),"Matched", "")</f>
        <v>#REF!</v>
      </c>
      <c r="R1811" s="21" t="e">
        <f ca="1">IF(AND(Q1811&lt;&gt; "", COUNTIF(SAP!#REF!,Q1811)&gt;0),"Matched", "")</f>
        <v>#REF!</v>
      </c>
      <c r="S1811" s="21" t="str">
        <f ca="1">IF(AND(D1811="AD", I1811="800TAX  "),"Logic5"&amp;"_"&amp;TEXT(C1811,"dd.mm.yyyy") &amp;"_"&amp; 252.67,"")</f>
        <v>Logic5_11.04.2020_252.67</v>
      </c>
      <c r="T1811" s="21" t="e">
        <f ca="1">IF(AND(S1811&lt;&gt; "", COUNTIF(SAP!#REF!,S1811)&gt;0),"Matched", "")</f>
        <v>#REF!</v>
      </c>
    </row>
    <row r="1812" spans="1:20" hidden="1">
      <c r="A1812" s="21">
        <v>11563327</v>
      </c>
      <c r="B1812" s="22">
        <v>43932</v>
      </c>
      <c r="C1812" s="22">
        <v>43932</v>
      </c>
      <c r="D1812" s="21" t="s">
        <v>13</v>
      </c>
      <c r="E1812" s="23">
        <v>0</v>
      </c>
      <c r="F1812" s="23">
        <v>8.8800000000000008</v>
      </c>
      <c r="G1812" s="23">
        <v>0</v>
      </c>
      <c r="H1812" s="23">
        <v>756066.68</v>
      </c>
      <c r="I1812" s="21" t="s">
        <v>14</v>
      </c>
      <c r="J1812" s="21" t="s">
        <v>15</v>
      </c>
      <c r="K1812" s="21" t="str">
        <f t="shared" si="92"/>
        <v/>
      </c>
      <c r="L1812" s="21" t="e">
        <f ca="1">IF(AND(K1812&lt;&gt; "", COUNTIF(SAP!#REF!,K1812)&gt;0),"Matched", "")</f>
        <v>#REF!</v>
      </c>
      <c r="M1812" s="21" t="str">
        <f t="shared" si="90"/>
        <v/>
      </c>
      <c r="N1812" s="21" t="e">
        <f ca="1">IF(AND(M1812&lt;&gt; "", COUNTIF(SAP!#REF!,M1812)&gt;0),"Matched", "")</f>
        <v>#REF!</v>
      </c>
      <c r="O1812" s="21" t="str">
        <f t="shared" si="91"/>
        <v/>
      </c>
      <c r="P1812" s="21" t="e">
        <f ca="1">IF(AND(O1812&lt;&gt; "", COUNTIF(SAP!#REF!,O1812)&gt;0),"Matched", "")</f>
        <v>#REF!</v>
      </c>
      <c r="R1812" s="21" t="e">
        <f ca="1">IF(AND(Q1812&lt;&gt; "", COUNTIF(SAP!#REF!,Q1812)&gt;0),"Matched", "")</f>
        <v>#REF!</v>
      </c>
      <c r="S1812" s="21" t="str">
        <f ca="1">IF(AND(D1812="AD", I1812="800TAX  "),"Logic5"&amp;"_"&amp;TEXT(C1812,"dd.mm.yyyy") &amp;"_"&amp; 252.67,"")</f>
        <v>Logic5_11.04.2020_252.67</v>
      </c>
      <c r="T1812" s="21" t="e">
        <f ca="1">IF(AND(S1812&lt;&gt; "", COUNTIF(SAP!#REF!,S1812)&gt;0),"Matched", "")</f>
        <v>#REF!</v>
      </c>
    </row>
    <row r="1813" spans="1:20" hidden="1">
      <c r="A1813" s="21">
        <v>11563327</v>
      </c>
      <c r="B1813" s="22">
        <v>43932</v>
      </c>
      <c r="C1813" s="22">
        <v>43932</v>
      </c>
      <c r="D1813" s="21" t="s">
        <v>13</v>
      </c>
      <c r="E1813" s="23">
        <v>0</v>
      </c>
      <c r="F1813" s="23">
        <v>9.4600000000000009</v>
      </c>
      <c r="G1813" s="23">
        <v>0</v>
      </c>
      <c r="H1813" s="23">
        <v>756057.22</v>
      </c>
      <c r="I1813" s="21" t="s">
        <v>14</v>
      </c>
      <c r="J1813" s="21" t="s">
        <v>15</v>
      </c>
      <c r="K1813" s="21" t="str">
        <f t="shared" si="92"/>
        <v/>
      </c>
      <c r="L1813" s="21" t="e">
        <f ca="1">IF(AND(K1813&lt;&gt; "", COUNTIF(SAP!#REF!,K1813)&gt;0),"Matched", "")</f>
        <v>#REF!</v>
      </c>
      <c r="M1813" s="21" t="str">
        <f t="shared" si="90"/>
        <v/>
      </c>
      <c r="N1813" s="21" t="e">
        <f ca="1">IF(AND(M1813&lt;&gt; "", COUNTIF(SAP!#REF!,M1813)&gt;0),"Matched", "")</f>
        <v>#REF!</v>
      </c>
      <c r="O1813" s="21" t="str">
        <f t="shared" si="91"/>
        <v/>
      </c>
      <c r="P1813" s="21" t="e">
        <f ca="1">IF(AND(O1813&lt;&gt; "", COUNTIF(SAP!#REF!,O1813)&gt;0),"Matched", "")</f>
        <v>#REF!</v>
      </c>
      <c r="R1813" s="21" t="e">
        <f ca="1">IF(AND(Q1813&lt;&gt; "", COUNTIF(SAP!#REF!,Q1813)&gt;0),"Matched", "")</f>
        <v>#REF!</v>
      </c>
      <c r="S1813" s="21" t="str">
        <f ca="1">IF(AND(D1813="AD", I1813="800TAX  "),"Logic5"&amp;"_"&amp;TEXT(C1813,"dd.mm.yyyy") &amp;"_"&amp; 252.67,"")</f>
        <v>Logic5_11.04.2020_252.67</v>
      </c>
      <c r="T1813" s="21" t="e">
        <f ca="1">IF(AND(S1813&lt;&gt; "", COUNTIF(SAP!#REF!,S1813)&gt;0),"Matched", "")</f>
        <v>#REF!</v>
      </c>
    </row>
    <row r="1814" spans="1:20" hidden="1">
      <c r="A1814" s="21">
        <v>11563327</v>
      </c>
      <c r="B1814" s="22">
        <v>43932</v>
      </c>
      <c r="C1814" s="22">
        <v>43932</v>
      </c>
      <c r="D1814" s="21" t="s">
        <v>13</v>
      </c>
      <c r="E1814" s="23">
        <v>0</v>
      </c>
      <c r="F1814" s="23">
        <v>10.37</v>
      </c>
      <c r="G1814" s="23">
        <v>0</v>
      </c>
      <c r="H1814" s="23">
        <v>756046.85</v>
      </c>
      <c r="I1814" s="21" t="s">
        <v>14</v>
      </c>
      <c r="J1814" s="21" t="s">
        <v>15</v>
      </c>
      <c r="K1814" s="21" t="str">
        <f t="shared" si="92"/>
        <v/>
      </c>
      <c r="L1814" s="21" t="e">
        <f ca="1">IF(AND(K1814&lt;&gt; "", COUNTIF(SAP!#REF!,K1814)&gt;0),"Matched", "")</f>
        <v>#REF!</v>
      </c>
      <c r="M1814" s="21" t="str">
        <f t="shared" si="90"/>
        <v/>
      </c>
      <c r="N1814" s="21" t="e">
        <f ca="1">IF(AND(M1814&lt;&gt; "", COUNTIF(SAP!#REF!,M1814)&gt;0),"Matched", "")</f>
        <v>#REF!</v>
      </c>
      <c r="O1814" s="21" t="str">
        <f t="shared" si="91"/>
        <v/>
      </c>
      <c r="P1814" s="21" t="e">
        <f ca="1">IF(AND(O1814&lt;&gt; "", COUNTIF(SAP!#REF!,O1814)&gt;0),"Matched", "")</f>
        <v>#REF!</v>
      </c>
      <c r="R1814" s="21" t="e">
        <f ca="1">IF(AND(Q1814&lt;&gt; "", COUNTIF(SAP!#REF!,Q1814)&gt;0),"Matched", "")</f>
        <v>#REF!</v>
      </c>
      <c r="S1814" s="21" t="str">
        <f ca="1">IF(AND(D1814="AD", I1814="800TAX  "),"Logic5"&amp;"_"&amp;TEXT(C1814,"dd.mm.yyyy") &amp;"_"&amp; 252.67,"")</f>
        <v>Logic5_11.04.2020_252.67</v>
      </c>
      <c r="T1814" s="21" t="e">
        <f ca="1">IF(AND(S1814&lt;&gt; "", COUNTIF(SAP!#REF!,S1814)&gt;0),"Matched", "")</f>
        <v>#REF!</v>
      </c>
    </row>
    <row r="1815" spans="1:20" hidden="1">
      <c r="A1815" s="21">
        <v>11563327</v>
      </c>
      <c r="B1815" s="22">
        <v>43932</v>
      </c>
      <c r="C1815" s="22">
        <v>43932</v>
      </c>
      <c r="D1815" s="21" t="s">
        <v>13</v>
      </c>
      <c r="E1815" s="23">
        <v>0</v>
      </c>
      <c r="F1815" s="23">
        <v>10.4</v>
      </c>
      <c r="G1815" s="23">
        <v>0</v>
      </c>
      <c r="H1815" s="23">
        <v>756036.45</v>
      </c>
      <c r="I1815" s="21" t="s">
        <v>14</v>
      </c>
      <c r="J1815" s="21" t="s">
        <v>15</v>
      </c>
      <c r="K1815" s="21" t="str">
        <f t="shared" si="92"/>
        <v/>
      </c>
      <c r="L1815" s="21" t="e">
        <f ca="1">IF(AND(K1815&lt;&gt; "", COUNTIF(SAP!#REF!,K1815)&gt;0),"Matched", "")</f>
        <v>#REF!</v>
      </c>
      <c r="M1815" s="21" t="str">
        <f t="shared" si="90"/>
        <v/>
      </c>
      <c r="N1815" s="21" t="e">
        <f ca="1">IF(AND(M1815&lt;&gt; "", COUNTIF(SAP!#REF!,M1815)&gt;0),"Matched", "")</f>
        <v>#REF!</v>
      </c>
      <c r="O1815" s="21" t="str">
        <f t="shared" si="91"/>
        <v/>
      </c>
      <c r="P1815" s="21" t="e">
        <f ca="1">IF(AND(O1815&lt;&gt; "", COUNTIF(SAP!#REF!,O1815)&gt;0),"Matched", "")</f>
        <v>#REF!</v>
      </c>
      <c r="R1815" s="21" t="e">
        <f ca="1">IF(AND(Q1815&lt;&gt; "", COUNTIF(SAP!#REF!,Q1815)&gt;0),"Matched", "")</f>
        <v>#REF!</v>
      </c>
      <c r="S1815" s="21" t="str">
        <f ca="1">IF(AND(D1815="AD", I1815="800TAX  "),"Logic5"&amp;"_"&amp;TEXT(C1815,"dd.mm.yyyy") &amp;"_"&amp; 252.67,"")</f>
        <v>Logic5_11.04.2020_252.67</v>
      </c>
      <c r="T1815" s="21" t="e">
        <f ca="1">IF(AND(S1815&lt;&gt; "", COUNTIF(SAP!#REF!,S1815)&gt;0),"Matched", "")</f>
        <v>#REF!</v>
      </c>
    </row>
    <row r="1816" spans="1:20" hidden="1">
      <c r="A1816" s="21">
        <v>11563327</v>
      </c>
      <c r="B1816" s="22">
        <v>43932</v>
      </c>
      <c r="C1816" s="22">
        <v>43932</v>
      </c>
      <c r="D1816" s="21" t="s">
        <v>13</v>
      </c>
      <c r="E1816" s="23">
        <v>0</v>
      </c>
      <c r="F1816" s="23">
        <v>11.02</v>
      </c>
      <c r="G1816" s="23">
        <v>0</v>
      </c>
      <c r="H1816" s="23">
        <v>756025.43</v>
      </c>
      <c r="I1816" s="21" t="s">
        <v>14</v>
      </c>
      <c r="J1816" s="21" t="s">
        <v>15</v>
      </c>
      <c r="K1816" s="21" t="str">
        <f t="shared" si="92"/>
        <v/>
      </c>
      <c r="L1816" s="21" t="e">
        <f ca="1">IF(AND(K1816&lt;&gt; "", COUNTIF(SAP!#REF!,K1816)&gt;0),"Matched", "")</f>
        <v>#REF!</v>
      </c>
      <c r="M1816" s="21" t="str">
        <f t="shared" si="90"/>
        <v/>
      </c>
      <c r="N1816" s="21" t="e">
        <f ca="1">IF(AND(M1816&lt;&gt; "", COUNTIF(SAP!#REF!,M1816)&gt;0),"Matched", "")</f>
        <v>#REF!</v>
      </c>
      <c r="O1816" s="21" t="str">
        <f t="shared" si="91"/>
        <v/>
      </c>
      <c r="P1816" s="21" t="e">
        <f ca="1">IF(AND(O1816&lt;&gt; "", COUNTIF(SAP!#REF!,O1816)&gt;0),"Matched", "")</f>
        <v>#REF!</v>
      </c>
      <c r="R1816" s="21" t="e">
        <f ca="1">IF(AND(Q1816&lt;&gt; "", COUNTIF(SAP!#REF!,Q1816)&gt;0),"Matched", "")</f>
        <v>#REF!</v>
      </c>
      <c r="S1816" s="21" t="str">
        <f ca="1">IF(AND(D1816="AD", I1816="800TAX  "),"Logic5"&amp;"_"&amp;TEXT(C1816,"dd.mm.yyyy") &amp;"_"&amp; 252.67,"")</f>
        <v>Logic5_11.04.2020_252.67</v>
      </c>
      <c r="T1816" s="21" t="e">
        <f ca="1">IF(AND(S1816&lt;&gt; "", COUNTIF(SAP!#REF!,S1816)&gt;0),"Matched", "")</f>
        <v>#REF!</v>
      </c>
    </row>
    <row r="1817" spans="1:20" hidden="1">
      <c r="A1817" s="21">
        <v>11563327</v>
      </c>
      <c r="B1817" s="22">
        <v>43932</v>
      </c>
      <c r="C1817" s="22">
        <v>43932</v>
      </c>
      <c r="D1817" s="21" t="s">
        <v>13</v>
      </c>
      <c r="E1817" s="23">
        <v>0</v>
      </c>
      <c r="F1817" s="23">
        <v>11.16</v>
      </c>
      <c r="G1817" s="23">
        <v>0</v>
      </c>
      <c r="H1817" s="23">
        <v>756014.27</v>
      </c>
      <c r="I1817" s="21" t="s">
        <v>14</v>
      </c>
      <c r="J1817" s="21" t="s">
        <v>15</v>
      </c>
      <c r="K1817" s="21" t="str">
        <f t="shared" si="92"/>
        <v/>
      </c>
      <c r="L1817" s="21" t="e">
        <f ca="1">IF(AND(K1817&lt;&gt; "", COUNTIF(SAP!#REF!,K1817)&gt;0),"Matched", "")</f>
        <v>#REF!</v>
      </c>
      <c r="M1817" s="21" t="str">
        <f t="shared" si="90"/>
        <v/>
      </c>
      <c r="N1817" s="21" t="e">
        <f ca="1">IF(AND(M1817&lt;&gt; "", COUNTIF(SAP!#REF!,M1817)&gt;0),"Matched", "")</f>
        <v>#REF!</v>
      </c>
      <c r="O1817" s="21" t="str">
        <f t="shared" si="91"/>
        <v/>
      </c>
      <c r="P1817" s="21" t="e">
        <f ca="1">IF(AND(O1817&lt;&gt; "", COUNTIF(SAP!#REF!,O1817)&gt;0),"Matched", "")</f>
        <v>#REF!</v>
      </c>
      <c r="R1817" s="21" t="e">
        <f ca="1">IF(AND(Q1817&lt;&gt; "", COUNTIF(SAP!#REF!,Q1817)&gt;0),"Matched", "")</f>
        <v>#REF!</v>
      </c>
      <c r="S1817" s="21" t="str">
        <f ca="1">IF(AND(D1817="AD", I1817="800TAX  "),"Logic5"&amp;"_"&amp;TEXT(C1817,"dd.mm.yyyy") &amp;"_"&amp; 252.67,"")</f>
        <v>Logic5_11.04.2020_252.67</v>
      </c>
      <c r="T1817" s="21" t="e">
        <f ca="1">IF(AND(S1817&lt;&gt; "", COUNTIF(SAP!#REF!,S1817)&gt;0),"Matched", "")</f>
        <v>#REF!</v>
      </c>
    </row>
    <row r="1818" spans="1:20" hidden="1">
      <c r="A1818" s="21">
        <v>11563327</v>
      </c>
      <c r="B1818" s="22">
        <v>43932</v>
      </c>
      <c r="C1818" s="22">
        <v>43932</v>
      </c>
      <c r="D1818" s="21" t="s">
        <v>13</v>
      </c>
      <c r="E1818" s="23">
        <v>0</v>
      </c>
      <c r="F1818" s="23">
        <v>11.3</v>
      </c>
      <c r="G1818" s="23">
        <v>0</v>
      </c>
      <c r="H1818" s="23">
        <v>756002.97</v>
      </c>
      <c r="I1818" s="21" t="s">
        <v>14</v>
      </c>
      <c r="J1818" s="21" t="s">
        <v>15</v>
      </c>
      <c r="K1818" s="21" t="str">
        <f t="shared" si="92"/>
        <v/>
      </c>
      <c r="L1818" s="21" t="e">
        <f ca="1">IF(AND(K1818&lt;&gt; "", COUNTIF(SAP!#REF!,K1818)&gt;0),"Matched", "")</f>
        <v>#REF!</v>
      </c>
      <c r="M1818" s="21" t="str">
        <f t="shared" si="90"/>
        <v/>
      </c>
      <c r="N1818" s="21" t="e">
        <f ca="1">IF(AND(M1818&lt;&gt; "", COUNTIF(SAP!#REF!,M1818)&gt;0),"Matched", "")</f>
        <v>#REF!</v>
      </c>
      <c r="O1818" s="21" t="str">
        <f t="shared" si="91"/>
        <v/>
      </c>
      <c r="P1818" s="21" t="e">
        <f ca="1">IF(AND(O1818&lt;&gt; "", COUNTIF(SAP!#REF!,O1818)&gt;0),"Matched", "")</f>
        <v>#REF!</v>
      </c>
      <c r="R1818" s="21" t="e">
        <f ca="1">IF(AND(Q1818&lt;&gt; "", COUNTIF(SAP!#REF!,Q1818)&gt;0),"Matched", "")</f>
        <v>#REF!</v>
      </c>
      <c r="S1818" s="21" t="str">
        <f ca="1">IF(AND(D1818="AD", I1818="800TAX  "),"Logic5"&amp;"_"&amp;TEXT(C1818,"dd.mm.yyyy") &amp;"_"&amp; 252.67,"")</f>
        <v>Logic5_11.04.2020_252.67</v>
      </c>
      <c r="T1818" s="21" t="e">
        <f ca="1">IF(AND(S1818&lt;&gt; "", COUNTIF(SAP!#REF!,S1818)&gt;0),"Matched", "")</f>
        <v>#REF!</v>
      </c>
    </row>
    <row r="1819" spans="1:20" hidden="1">
      <c r="A1819" s="21">
        <v>11563327</v>
      </c>
      <c r="B1819" s="22">
        <v>43932</v>
      </c>
      <c r="C1819" s="22">
        <v>43932</v>
      </c>
      <c r="D1819" s="21" t="s">
        <v>13</v>
      </c>
      <c r="E1819" s="23">
        <v>0</v>
      </c>
      <c r="F1819" s="23">
        <v>11.54</v>
      </c>
      <c r="G1819" s="23">
        <v>0</v>
      </c>
      <c r="H1819" s="23">
        <v>755991.43</v>
      </c>
      <c r="I1819" s="21" t="s">
        <v>14</v>
      </c>
      <c r="J1819" s="21" t="s">
        <v>15</v>
      </c>
      <c r="K1819" s="21" t="str">
        <f t="shared" si="92"/>
        <v/>
      </c>
      <c r="L1819" s="21" t="e">
        <f ca="1">IF(AND(K1819&lt;&gt; "", COUNTIF(SAP!#REF!,K1819)&gt;0),"Matched", "")</f>
        <v>#REF!</v>
      </c>
      <c r="M1819" s="21" t="str">
        <f t="shared" si="90"/>
        <v/>
      </c>
      <c r="N1819" s="21" t="e">
        <f ca="1">IF(AND(M1819&lt;&gt; "", COUNTIF(SAP!#REF!,M1819)&gt;0),"Matched", "")</f>
        <v>#REF!</v>
      </c>
      <c r="O1819" s="21" t="str">
        <f t="shared" si="91"/>
        <v/>
      </c>
      <c r="P1819" s="21" t="e">
        <f ca="1">IF(AND(O1819&lt;&gt; "", COUNTIF(SAP!#REF!,O1819)&gt;0),"Matched", "")</f>
        <v>#REF!</v>
      </c>
      <c r="R1819" s="21" t="e">
        <f ca="1">IF(AND(Q1819&lt;&gt; "", COUNTIF(SAP!#REF!,Q1819)&gt;0),"Matched", "")</f>
        <v>#REF!</v>
      </c>
      <c r="S1819" s="21" t="str">
        <f ca="1">IF(AND(D1819="AD", I1819="800TAX  "),"Logic5"&amp;"_"&amp;TEXT(C1819,"dd.mm.yyyy") &amp;"_"&amp; 252.67,"")</f>
        <v>Logic5_11.04.2020_252.67</v>
      </c>
      <c r="T1819" s="21" t="e">
        <f ca="1">IF(AND(S1819&lt;&gt; "", COUNTIF(SAP!#REF!,S1819)&gt;0),"Matched", "")</f>
        <v>#REF!</v>
      </c>
    </row>
    <row r="1820" spans="1:20" hidden="1">
      <c r="A1820" s="21">
        <v>11563327</v>
      </c>
      <c r="B1820" s="22">
        <v>43932</v>
      </c>
      <c r="C1820" s="22">
        <v>43932</v>
      </c>
      <c r="D1820" s="21" t="s">
        <v>13</v>
      </c>
      <c r="E1820" s="23">
        <v>0</v>
      </c>
      <c r="F1820" s="23">
        <v>12.05</v>
      </c>
      <c r="G1820" s="23">
        <v>0</v>
      </c>
      <c r="H1820" s="23">
        <v>755979.38</v>
      </c>
      <c r="I1820" s="21" t="s">
        <v>14</v>
      </c>
      <c r="J1820" s="21" t="s">
        <v>15</v>
      </c>
      <c r="K1820" s="21" t="str">
        <f t="shared" si="92"/>
        <v/>
      </c>
      <c r="L1820" s="21" t="e">
        <f ca="1">IF(AND(K1820&lt;&gt; "", COUNTIF(SAP!#REF!,K1820)&gt;0),"Matched", "")</f>
        <v>#REF!</v>
      </c>
      <c r="M1820" s="21" t="str">
        <f t="shared" si="90"/>
        <v/>
      </c>
      <c r="N1820" s="21" t="e">
        <f ca="1">IF(AND(M1820&lt;&gt; "", COUNTIF(SAP!#REF!,M1820)&gt;0),"Matched", "")</f>
        <v>#REF!</v>
      </c>
      <c r="O1820" s="21" t="str">
        <f t="shared" si="91"/>
        <v/>
      </c>
      <c r="P1820" s="21" t="e">
        <f ca="1">IF(AND(O1820&lt;&gt; "", COUNTIF(SAP!#REF!,O1820)&gt;0),"Matched", "")</f>
        <v>#REF!</v>
      </c>
      <c r="R1820" s="21" t="e">
        <f ca="1">IF(AND(Q1820&lt;&gt; "", COUNTIF(SAP!#REF!,Q1820)&gt;0),"Matched", "")</f>
        <v>#REF!</v>
      </c>
      <c r="S1820" s="21" t="str">
        <f ca="1">IF(AND(D1820="AD", I1820="800TAX  "),"Logic5"&amp;"_"&amp;TEXT(C1820,"dd.mm.yyyy") &amp;"_"&amp; 252.67,"")</f>
        <v>Logic5_11.04.2020_252.67</v>
      </c>
      <c r="T1820" s="21" t="e">
        <f ca="1">IF(AND(S1820&lt;&gt; "", COUNTIF(SAP!#REF!,S1820)&gt;0),"Matched", "")</f>
        <v>#REF!</v>
      </c>
    </row>
    <row r="1821" spans="1:20" hidden="1">
      <c r="A1821" s="21">
        <v>11563327</v>
      </c>
      <c r="B1821" s="22">
        <v>43932</v>
      </c>
      <c r="C1821" s="22">
        <v>43932</v>
      </c>
      <c r="D1821" s="21" t="s">
        <v>13</v>
      </c>
      <c r="E1821" s="23">
        <v>0</v>
      </c>
      <c r="F1821" s="23">
        <v>12.24</v>
      </c>
      <c r="G1821" s="23">
        <v>0</v>
      </c>
      <c r="H1821" s="23">
        <v>755967.14</v>
      </c>
      <c r="I1821" s="21" t="s">
        <v>14</v>
      </c>
      <c r="J1821" s="21" t="s">
        <v>15</v>
      </c>
      <c r="K1821" s="21" t="str">
        <f t="shared" si="92"/>
        <v/>
      </c>
      <c r="L1821" s="21" t="e">
        <f ca="1">IF(AND(K1821&lt;&gt; "", COUNTIF(SAP!#REF!,K1821)&gt;0),"Matched", "")</f>
        <v>#REF!</v>
      </c>
      <c r="M1821" s="21" t="str">
        <f t="shared" si="90"/>
        <v/>
      </c>
      <c r="N1821" s="21" t="e">
        <f ca="1">IF(AND(M1821&lt;&gt; "", COUNTIF(SAP!#REF!,M1821)&gt;0),"Matched", "")</f>
        <v>#REF!</v>
      </c>
      <c r="O1821" s="21" t="str">
        <f t="shared" si="91"/>
        <v/>
      </c>
      <c r="P1821" s="21" t="e">
        <f ca="1">IF(AND(O1821&lt;&gt; "", COUNTIF(SAP!#REF!,O1821)&gt;0),"Matched", "")</f>
        <v>#REF!</v>
      </c>
      <c r="R1821" s="21" t="e">
        <f ca="1">IF(AND(Q1821&lt;&gt; "", COUNTIF(SAP!#REF!,Q1821)&gt;0),"Matched", "")</f>
        <v>#REF!</v>
      </c>
      <c r="S1821" s="21" t="str">
        <f ca="1">IF(AND(D1821="AD", I1821="800TAX  "),"Logic5"&amp;"_"&amp;TEXT(C1821,"dd.mm.yyyy") &amp;"_"&amp; 252.67,"")</f>
        <v>Logic5_11.04.2020_252.67</v>
      </c>
      <c r="T1821" s="21" t="e">
        <f ca="1">IF(AND(S1821&lt;&gt; "", COUNTIF(SAP!#REF!,S1821)&gt;0),"Matched", "")</f>
        <v>#REF!</v>
      </c>
    </row>
    <row r="1822" spans="1:20" hidden="1">
      <c r="A1822" s="21">
        <v>11563327</v>
      </c>
      <c r="B1822" s="22">
        <v>43932</v>
      </c>
      <c r="C1822" s="22">
        <v>43932</v>
      </c>
      <c r="D1822" s="21" t="s">
        <v>13</v>
      </c>
      <c r="E1822" s="23">
        <v>0</v>
      </c>
      <c r="F1822" s="23">
        <v>13.05</v>
      </c>
      <c r="G1822" s="23">
        <v>0</v>
      </c>
      <c r="H1822" s="23">
        <v>755954.09</v>
      </c>
      <c r="I1822" s="21" t="s">
        <v>14</v>
      </c>
      <c r="J1822" s="21" t="s">
        <v>15</v>
      </c>
      <c r="K1822" s="21" t="str">
        <f t="shared" si="92"/>
        <v/>
      </c>
      <c r="L1822" s="21" t="e">
        <f ca="1">IF(AND(K1822&lt;&gt; "", COUNTIF(SAP!#REF!,K1822)&gt;0),"Matched", "")</f>
        <v>#REF!</v>
      </c>
      <c r="M1822" s="21" t="str">
        <f t="shared" si="90"/>
        <v/>
      </c>
      <c r="N1822" s="21" t="e">
        <f ca="1">IF(AND(M1822&lt;&gt; "", COUNTIF(SAP!#REF!,M1822)&gt;0),"Matched", "")</f>
        <v>#REF!</v>
      </c>
      <c r="O1822" s="21" t="str">
        <f t="shared" si="91"/>
        <v/>
      </c>
      <c r="P1822" s="21" t="e">
        <f ca="1">IF(AND(O1822&lt;&gt; "", COUNTIF(SAP!#REF!,O1822)&gt;0),"Matched", "")</f>
        <v>#REF!</v>
      </c>
      <c r="R1822" s="21" t="e">
        <f ca="1">IF(AND(Q1822&lt;&gt; "", COUNTIF(SAP!#REF!,Q1822)&gt;0),"Matched", "")</f>
        <v>#REF!</v>
      </c>
      <c r="S1822" s="21" t="str">
        <f ca="1">IF(AND(D1822="AD", I1822="800TAX  "),"Logic5"&amp;"_"&amp;TEXT(C1822,"dd.mm.yyyy") &amp;"_"&amp; 252.67,"")</f>
        <v>Logic5_11.04.2020_252.67</v>
      </c>
      <c r="T1822" s="21" t="e">
        <f ca="1">IF(AND(S1822&lt;&gt; "", COUNTIF(SAP!#REF!,S1822)&gt;0),"Matched", "")</f>
        <v>#REF!</v>
      </c>
    </row>
    <row r="1823" spans="1:20" hidden="1">
      <c r="A1823" s="21">
        <v>11563327</v>
      </c>
      <c r="B1823" s="22">
        <v>43932</v>
      </c>
      <c r="C1823" s="22">
        <v>43932</v>
      </c>
      <c r="D1823" s="21" t="s">
        <v>13</v>
      </c>
      <c r="E1823" s="23">
        <v>0</v>
      </c>
      <c r="F1823" s="23">
        <v>14.39</v>
      </c>
      <c r="G1823" s="23">
        <v>0</v>
      </c>
      <c r="H1823" s="23">
        <v>755939.7</v>
      </c>
      <c r="I1823" s="21" t="s">
        <v>14</v>
      </c>
      <c r="J1823" s="21" t="s">
        <v>15</v>
      </c>
      <c r="K1823" s="21" t="str">
        <f t="shared" si="92"/>
        <v/>
      </c>
      <c r="L1823" s="21" t="e">
        <f ca="1">IF(AND(K1823&lt;&gt; "", COUNTIF(SAP!#REF!,K1823)&gt;0),"Matched", "")</f>
        <v>#REF!</v>
      </c>
      <c r="M1823" s="21" t="str">
        <f t="shared" si="90"/>
        <v/>
      </c>
      <c r="N1823" s="21" t="e">
        <f ca="1">IF(AND(M1823&lt;&gt; "", COUNTIF(SAP!#REF!,M1823)&gt;0),"Matched", "")</f>
        <v>#REF!</v>
      </c>
      <c r="O1823" s="21" t="str">
        <f t="shared" si="91"/>
        <v/>
      </c>
      <c r="P1823" s="21" t="e">
        <f ca="1">IF(AND(O1823&lt;&gt; "", COUNTIF(SAP!#REF!,O1823)&gt;0),"Matched", "")</f>
        <v>#REF!</v>
      </c>
      <c r="R1823" s="21" t="e">
        <f ca="1">IF(AND(Q1823&lt;&gt; "", COUNTIF(SAP!#REF!,Q1823)&gt;0),"Matched", "")</f>
        <v>#REF!</v>
      </c>
      <c r="S1823" s="21" t="str">
        <f ca="1">IF(AND(D1823="AD", I1823="800TAX  "),"Logic5"&amp;"_"&amp;TEXT(C1823,"dd.mm.yyyy") &amp;"_"&amp; 252.67,"")</f>
        <v>Logic5_11.04.2020_252.67</v>
      </c>
      <c r="T1823" s="21" t="e">
        <f ca="1">IF(AND(S1823&lt;&gt; "", COUNTIF(SAP!#REF!,S1823)&gt;0),"Matched", "")</f>
        <v>#REF!</v>
      </c>
    </row>
    <row r="1824" spans="1:20" hidden="1">
      <c r="A1824" s="21">
        <v>11563327</v>
      </c>
      <c r="B1824" s="22">
        <v>43932</v>
      </c>
      <c r="C1824" s="22">
        <v>43932</v>
      </c>
      <c r="D1824" s="21" t="s">
        <v>13</v>
      </c>
      <c r="E1824" s="23">
        <v>0</v>
      </c>
      <c r="F1824" s="23">
        <v>18.78</v>
      </c>
      <c r="G1824" s="23">
        <v>0</v>
      </c>
      <c r="H1824" s="23">
        <v>755920.92</v>
      </c>
      <c r="I1824" s="21" t="s">
        <v>14</v>
      </c>
      <c r="J1824" s="21" t="s">
        <v>15</v>
      </c>
      <c r="K1824" s="21" t="str">
        <f t="shared" si="92"/>
        <v/>
      </c>
      <c r="L1824" s="21" t="e">
        <f ca="1">IF(AND(K1824&lt;&gt; "", COUNTIF(SAP!#REF!,K1824)&gt;0),"Matched", "")</f>
        <v>#REF!</v>
      </c>
      <c r="M1824" s="21" t="str">
        <f t="shared" si="90"/>
        <v/>
      </c>
      <c r="N1824" s="21" t="e">
        <f ca="1">IF(AND(M1824&lt;&gt; "", COUNTIF(SAP!#REF!,M1824)&gt;0),"Matched", "")</f>
        <v>#REF!</v>
      </c>
      <c r="O1824" s="21" t="str">
        <f t="shared" si="91"/>
        <v/>
      </c>
      <c r="P1824" s="21" t="e">
        <f ca="1">IF(AND(O1824&lt;&gt; "", COUNTIF(SAP!#REF!,O1824)&gt;0),"Matched", "")</f>
        <v>#REF!</v>
      </c>
      <c r="R1824" s="21" t="e">
        <f ca="1">IF(AND(Q1824&lt;&gt; "", COUNTIF(SAP!#REF!,Q1824)&gt;0),"Matched", "")</f>
        <v>#REF!</v>
      </c>
      <c r="S1824" s="21" t="str">
        <f ca="1">IF(AND(D1824="AD", I1824="800TAX  "),"Logic5"&amp;"_"&amp;TEXT(C1824,"dd.mm.yyyy") &amp;"_"&amp; 252.67,"")</f>
        <v>Logic5_11.04.2020_252.67</v>
      </c>
      <c r="T1824" s="21" t="e">
        <f ca="1">IF(AND(S1824&lt;&gt; "", COUNTIF(SAP!#REF!,S1824)&gt;0),"Matched", "")</f>
        <v>#REF!</v>
      </c>
    </row>
    <row r="1825" spans="1:20" hidden="1">
      <c r="A1825" s="21">
        <v>11563327</v>
      </c>
      <c r="B1825" s="22">
        <v>43932</v>
      </c>
      <c r="C1825" s="22">
        <v>43932</v>
      </c>
      <c r="D1825" s="21" t="s">
        <v>13</v>
      </c>
      <c r="E1825" s="23">
        <v>0</v>
      </c>
      <c r="F1825" s="23">
        <v>21.31</v>
      </c>
      <c r="G1825" s="23">
        <v>0</v>
      </c>
      <c r="H1825" s="23">
        <v>755899.61</v>
      </c>
      <c r="I1825" s="21" t="s">
        <v>14</v>
      </c>
      <c r="J1825" s="21" t="s">
        <v>15</v>
      </c>
      <c r="K1825" s="21" t="str">
        <f t="shared" si="92"/>
        <v/>
      </c>
      <c r="L1825" s="21" t="e">
        <f ca="1">IF(AND(K1825&lt;&gt; "", COUNTIF(SAP!#REF!,K1825)&gt;0),"Matched", "")</f>
        <v>#REF!</v>
      </c>
      <c r="M1825" s="21" t="str">
        <f t="shared" si="90"/>
        <v/>
      </c>
      <c r="N1825" s="21" t="e">
        <f ca="1">IF(AND(M1825&lt;&gt; "", COUNTIF(SAP!#REF!,M1825)&gt;0),"Matched", "")</f>
        <v>#REF!</v>
      </c>
      <c r="O1825" s="21" t="str">
        <f t="shared" si="91"/>
        <v/>
      </c>
      <c r="P1825" s="21" t="e">
        <f ca="1">IF(AND(O1825&lt;&gt; "", COUNTIF(SAP!#REF!,O1825)&gt;0),"Matched", "")</f>
        <v>#REF!</v>
      </c>
      <c r="R1825" s="21" t="e">
        <f ca="1">IF(AND(Q1825&lt;&gt; "", COUNTIF(SAP!#REF!,Q1825)&gt;0),"Matched", "")</f>
        <v>#REF!</v>
      </c>
      <c r="S1825" s="21" t="str">
        <f ca="1">IF(AND(D1825="AD", I1825="800TAX  "),"Logic5"&amp;"_"&amp;TEXT(C1825,"dd.mm.yyyy") &amp;"_"&amp; 252.67,"")</f>
        <v>Logic5_11.04.2020_252.67</v>
      </c>
      <c r="T1825" s="21" t="e">
        <f ca="1">IF(AND(S1825&lt;&gt; "", COUNTIF(SAP!#REF!,S1825)&gt;0),"Matched", "")</f>
        <v>#REF!</v>
      </c>
    </row>
    <row r="1826" spans="1:20" hidden="1">
      <c r="A1826" s="21">
        <v>11563327</v>
      </c>
      <c r="B1826" s="22">
        <v>43932</v>
      </c>
      <c r="C1826" s="22">
        <v>43932</v>
      </c>
      <c r="D1826" s="21" t="s">
        <v>13</v>
      </c>
      <c r="E1826" s="23">
        <v>0</v>
      </c>
      <c r="F1826" s="23">
        <v>21.64</v>
      </c>
      <c r="G1826" s="23">
        <v>0</v>
      </c>
      <c r="H1826" s="23">
        <v>755877.97</v>
      </c>
      <c r="I1826" s="21" t="s">
        <v>14</v>
      </c>
      <c r="J1826" s="21" t="s">
        <v>15</v>
      </c>
      <c r="K1826" s="21" t="str">
        <f t="shared" si="92"/>
        <v/>
      </c>
      <c r="L1826" s="21" t="e">
        <f ca="1">IF(AND(K1826&lt;&gt; "", COUNTIF(SAP!#REF!,K1826)&gt;0),"Matched", "")</f>
        <v>#REF!</v>
      </c>
      <c r="M1826" s="21" t="str">
        <f t="shared" si="90"/>
        <v/>
      </c>
      <c r="N1826" s="21" t="e">
        <f ca="1">IF(AND(M1826&lt;&gt; "", COUNTIF(SAP!#REF!,M1826)&gt;0),"Matched", "")</f>
        <v>#REF!</v>
      </c>
      <c r="O1826" s="21" t="str">
        <f t="shared" si="91"/>
        <v/>
      </c>
      <c r="P1826" s="21" t="e">
        <f ca="1">IF(AND(O1826&lt;&gt; "", COUNTIF(SAP!#REF!,O1826)&gt;0),"Matched", "")</f>
        <v>#REF!</v>
      </c>
      <c r="R1826" s="21" t="e">
        <f ca="1">IF(AND(Q1826&lt;&gt; "", COUNTIF(SAP!#REF!,Q1826)&gt;0),"Matched", "")</f>
        <v>#REF!</v>
      </c>
      <c r="S1826" s="21" t="str">
        <f ca="1">IF(AND(D1826="AD", I1826="800TAX  "),"Logic5"&amp;"_"&amp;TEXT(C1826,"dd.mm.yyyy") &amp;"_"&amp; 252.67,"")</f>
        <v>Logic5_11.04.2020_252.67</v>
      </c>
      <c r="T1826" s="21" t="e">
        <f ca="1">IF(AND(S1826&lt;&gt; "", COUNTIF(SAP!#REF!,S1826)&gt;0),"Matched", "")</f>
        <v>#REF!</v>
      </c>
    </row>
    <row r="1827" spans="1:20" hidden="1">
      <c r="A1827" s="21">
        <v>11563327</v>
      </c>
      <c r="B1827" s="22">
        <v>43932</v>
      </c>
      <c r="C1827" s="22">
        <v>43932</v>
      </c>
      <c r="D1827" s="21" t="s">
        <v>13</v>
      </c>
      <c r="E1827" s="23">
        <v>0</v>
      </c>
      <c r="F1827" s="23">
        <v>36.35</v>
      </c>
      <c r="G1827" s="23">
        <v>0</v>
      </c>
      <c r="H1827" s="23">
        <v>755841.62</v>
      </c>
      <c r="I1827" s="21" t="s">
        <v>14</v>
      </c>
      <c r="J1827" s="21" t="s">
        <v>15</v>
      </c>
      <c r="K1827" s="21" t="str">
        <f t="shared" si="92"/>
        <v/>
      </c>
      <c r="L1827" s="21" t="e">
        <f ca="1">IF(AND(K1827&lt;&gt; "", COUNTIF(SAP!#REF!,K1827)&gt;0),"Matched", "")</f>
        <v>#REF!</v>
      </c>
      <c r="M1827" s="21" t="str">
        <f t="shared" si="90"/>
        <v/>
      </c>
      <c r="N1827" s="21" t="e">
        <f ca="1">IF(AND(M1827&lt;&gt; "", COUNTIF(SAP!#REF!,M1827)&gt;0),"Matched", "")</f>
        <v>#REF!</v>
      </c>
      <c r="O1827" s="21" t="str">
        <f t="shared" si="91"/>
        <v/>
      </c>
      <c r="P1827" s="21" t="e">
        <f ca="1">IF(AND(O1827&lt;&gt; "", COUNTIF(SAP!#REF!,O1827)&gt;0),"Matched", "")</f>
        <v>#REF!</v>
      </c>
      <c r="R1827" s="21" t="e">
        <f ca="1">IF(AND(Q1827&lt;&gt; "", COUNTIF(SAP!#REF!,Q1827)&gt;0),"Matched", "")</f>
        <v>#REF!</v>
      </c>
      <c r="S1827" s="21" t="str">
        <f ca="1">IF(AND(D1827="AD", I1827="800TAX  "),"Logic5"&amp;"_"&amp;TEXT(C1827,"dd.mm.yyyy") &amp;"_"&amp; 252.67,"")</f>
        <v>Logic5_11.04.2020_252.67</v>
      </c>
      <c r="T1827" s="21" t="e">
        <f ca="1">IF(AND(S1827&lt;&gt; "", COUNTIF(SAP!#REF!,S1827)&gt;0),"Matched", "")</f>
        <v>#REF!</v>
      </c>
    </row>
    <row r="1828" spans="1:20" hidden="1">
      <c r="A1828" s="21">
        <v>11563327</v>
      </c>
      <c r="B1828" s="22">
        <v>43932</v>
      </c>
      <c r="C1828" s="22">
        <v>43932</v>
      </c>
      <c r="D1828" s="21" t="s">
        <v>16</v>
      </c>
      <c r="E1828" s="23">
        <v>0</v>
      </c>
      <c r="F1828" s="23">
        <v>755841.62</v>
      </c>
      <c r="G1828" s="23">
        <v>0</v>
      </c>
      <c r="H1828" s="23">
        <v>0</v>
      </c>
      <c r="I1828" s="21" t="s">
        <v>17</v>
      </c>
      <c r="J1828" s="21" t="s">
        <v>18</v>
      </c>
      <c r="K1828" s="21" t="str">
        <f t="shared" si="92"/>
        <v>Logic1_04_755841.62</v>
      </c>
      <c r="L1828" s="21" t="e">
        <f ca="1">IF(AND(K1828&lt;&gt; "", COUNTIF(SAP!#REF!,K1828)&gt;0),"Matched", "")</f>
        <v>#REF!</v>
      </c>
    </row>
    <row r="1829" spans="1:20" hidden="1">
      <c r="A1829" s="21">
        <v>11563327</v>
      </c>
      <c r="B1829" s="22">
        <v>43933</v>
      </c>
      <c r="C1829" s="22">
        <v>43933</v>
      </c>
      <c r="D1829" s="21" t="s">
        <v>10</v>
      </c>
      <c r="E1829" s="23">
        <v>0</v>
      </c>
      <c r="F1829" s="23">
        <v>0</v>
      </c>
      <c r="G1829" s="23">
        <v>70</v>
      </c>
      <c r="H1829" s="23">
        <v>70</v>
      </c>
      <c r="I1829" s="21" t="s">
        <v>11</v>
      </c>
      <c r="J1829" s="21" t="s">
        <v>12</v>
      </c>
      <c r="K1829" s="21" t="str">
        <f t="shared" si="92"/>
        <v/>
      </c>
      <c r="L1829" s="21" t="e">
        <f ca="1">IF(AND(K1829&lt;&gt; "", COUNTIF(SAP!#REF!,K1829)&gt;0),"Matched", "")</f>
        <v>#REF!</v>
      </c>
      <c r="M1829" s="21" t="str">
        <f t="shared" ref="M1829:M1892" si="93">IF(D1829="TR","Logic2"&amp;"_"&amp;TEXT(C1829,"dd.mm.yyyy") &amp;"_"&amp; F1829,"")</f>
        <v/>
      </c>
      <c r="N1829" s="21" t="e">
        <f ca="1">IF(AND(M1829&lt;&gt; "", COUNTIF(SAP!#REF!,M1829)&gt;0),"Matched", "")</f>
        <v>#REF!</v>
      </c>
      <c r="O1829" s="21" t="str">
        <f t="shared" ref="O1829:O1892" si="94">IF(D1829="AF","Logic3"&amp;"_"&amp;G1829,"")</f>
        <v/>
      </c>
      <c r="P1829" s="21" t="e">
        <f ca="1">IF(AND(O1829&lt;&gt; "", COUNTIF(SAP!#REF!,O1829)&gt;0),"Matched", "")</f>
        <v>#REF!</v>
      </c>
      <c r="Q1829" s="21" t="str">
        <f ca="1">IF(OR(D1829="AC",D1829="TR"),"Logic4"&amp;"_"&amp;TEXT(C1829,"dd.mm.yyyy") &amp;"_"&amp; 381346.48,"")</f>
        <v>Logic4_12.04.2020_381346.48</v>
      </c>
      <c r="R1829" s="21" t="e">
        <f ca="1">IF(AND(Q1829&lt;&gt; "", COUNTIF(SAP!#REF!,Q1829)&gt;0),"Matched", "")</f>
        <v>#REF!</v>
      </c>
    </row>
    <row r="1830" spans="1:20" hidden="1">
      <c r="A1830" s="21">
        <v>11563327</v>
      </c>
      <c r="B1830" s="22">
        <v>43933</v>
      </c>
      <c r="C1830" s="22">
        <v>43933</v>
      </c>
      <c r="D1830" s="21" t="s">
        <v>10</v>
      </c>
      <c r="E1830" s="23">
        <v>0</v>
      </c>
      <c r="F1830" s="23">
        <v>0</v>
      </c>
      <c r="G1830" s="23">
        <v>123.9</v>
      </c>
      <c r="H1830" s="23">
        <v>193.9</v>
      </c>
      <c r="I1830" s="21" t="s">
        <v>11</v>
      </c>
      <c r="J1830" s="21" t="s">
        <v>12</v>
      </c>
      <c r="K1830" s="21" t="str">
        <f t="shared" si="92"/>
        <v/>
      </c>
      <c r="L1830" s="21" t="e">
        <f ca="1">IF(AND(K1830&lt;&gt; "", COUNTIF(SAP!#REF!,K1830)&gt;0),"Matched", "")</f>
        <v>#REF!</v>
      </c>
      <c r="M1830" s="21" t="str">
        <f t="shared" si="93"/>
        <v/>
      </c>
      <c r="N1830" s="21" t="e">
        <f ca="1">IF(AND(M1830&lt;&gt; "", COUNTIF(SAP!#REF!,M1830)&gt;0),"Matched", "")</f>
        <v>#REF!</v>
      </c>
      <c r="O1830" s="21" t="str">
        <f t="shared" si="94"/>
        <v/>
      </c>
      <c r="P1830" s="21" t="e">
        <f ca="1">IF(AND(O1830&lt;&gt; "", COUNTIF(SAP!#REF!,O1830)&gt;0),"Matched", "")</f>
        <v>#REF!</v>
      </c>
      <c r="Q1830" s="21" t="str">
        <f ca="1">IF(OR(D1830="AC",D1830="TR"),"Logic4"&amp;"_"&amp;TEXT(C1830,"dd.mm.yyyy") &amp;"_"&amp; 381346.48,"")</f>
        <v>Logic4_12.04.2020_381346.48</v>
      </c>
      <c r="R1830" s="21" t="e">
        <f ca="1">IF(AND(Q1830&lt;&gt; "", COUNTIF(SAP!#REF!,Q1830)&gt;0),"Matched", "")</f>
        <v>#REF!</v>
      </c>
    </row>
    <row r="1831" spans="1:20" hidden="1">
      <c r="A1831" s="21">
        <v>11563327</v>
      </c>
      <c r="B1831" s="22">
        <v>43933</v>
      </c>
      <c r="C1831" s="22">
        <v>43933</v>
      </c>
      <c r="D1831" s="21" t="s">
        <v>10</v>
      </c>
      <c r="E1831" s="23">
        <v>0</v>
      </c>
      <c r="F1831" s="23">
        <v>0</v>
      </c>
      <c r="G1831" s="23">
        <v>260</v>
      </c>
      <c r="H1831" s="23">
        <v>453.9</v>
      </c>
      <c r="I1831" s="21" t="s">
        <v>11</v>
      </c>
      <c r="J1831" s="21" t="s">
        <v>12</v>
      </c>
      <c r="K1831" s="21" t="str">
        <f t="shared" si="92"/>
        <v/>
      </c>
      <c r="L1831" s="21" t="e">
        <f ca="1">IF(AND(K1831&lt;&gt; "", COUNTIF(SAP!#REF!,K1831)&gt;0),"Matched", "")</f>
        <v>#REF!</v>
      </c>
      <c r="M1831" s="21" t="str">
        <f t="shared" si="93"/>
        <v/>
      </c>
      <c r="N1831" s="21" t="e">
        <f ca="1">IF(AND(M1831&lt;&gt; "", COUNTIF(SAP!#REF!,M1831)&gt;0),"Matched", "")</f>
        <v>#REF!</v>
      </c>
      <c r="O1831" s="21" t="str">
        <f t="shared" si="94"/>
        <v/>
      </c>
      <c r="P1831" s="21" t="e">
        <f ca="1">IF(AND(O1831&lt;&gt; "", COUNTIF(SAP!#REF!,O1831)&gt;0),"Matched", "")</f>
        <v>#REF!</v>
      </c>
      <c r="Q1831" s="21" t="str">
        <f ca="1">IF(OR(D1831="AC",D1831="TR"),"Logic4"&amp;"_"&amp;TEXT(C1831,"dd.mm.yyyy") &amp;"_"&amp; 381346.48,"")</f>
        <v>Logic4_12.04.2020_381346.48</v>
      </c>
      <c r="R1831" s="21" t="e">
        <f ca="1">IF(AND(Q1831&lt;&gt; "", COUNTIF(SAP!#REF!,Q1831)&gt;0),"Matched", "")</f>
        <v>#REF!</v>
      </c>
    </row>
    <row r="1832" spans="1:20" hidden="1">
      <c r="A1832" s="21">
        <v>11563327</v>
      </c>
      <c r="B1832" s="22">
        <v>43933</v>
      </c>
      <c r="C1832" s="22">
        <v>43933</v>
      </c>
      <c r="D1832" s="21" t="s">
        <v>10</v>
      </c>
      <c r="E1832" s="23">
        <v>0</v>
      </c>
      <c r="F1832" s="23">
        <v>0</v>
      </c>
      <c r="G1832" s="23">
        <v>300</v>
      </c>
      <c r="H1832" s="23">
        <v>753.9</v>
      </c>
      <c r="I1832" s="21" t="s">
        <v>11</v>
      </c>
      <c r="J1832" s="21" t="s">
        <v>12</v>
      </c>
      <c r="K1832" s="21" t="str">
        <f t="shared" si="92"/>
        <v/>
      </c>
      <c r="L1832" s="21" t="e">
        <f ca="1">IF(AND(K1832&lt;&gt; "", COUNTIF(SAP!#REF!,K1832)&gt;0),"Matched", "")</f>
        <v>#REF!</v>
      </c>
      <c r="M1832" s="21" t="str">
        <f t="shared" si="93"/>
        <v/>
      </c>
      <c r="N1832" s="21" t="e">
        <f ca="1">IF(AND(M1832&lt;&gt; "", COUNTIF(SAP!#REF!,M1832)&gt;0),"Matched", "")</f>
        <v>#REF!</v>
      </c>
      <c r="O1832" s="21" t="str">
        <f t="shared" si="94"/>
        <v/>
      </c>
      <c r="P1832" s="21" t="e">
        <f ca="1">IF(AND(O1832&lt;&gt; "", COUNTIF(SAP!#REF!,O1832)&gt;0),"Matched", "")</f>
        <v>#REF!</v>
      </c>
      <c r="Q1832" s="21" t="str">
        <f ca="1">IF(OR(D1832="AC",D1832="TR"),"Logic4"&amp;"_"&amp;TEXT(C1832,"dd.mm.yyyy") &amp;"_"&amp; 381346.48,"")</f>
        <v>Logic4_12.04.2020_381346.48</v>
      </c>
      <c r="R1832" s="21" t="e">
        <f ca="1">IF(AND(Q1832&lt;&gt; "", COUNTIF(SAP!#REF!,Q1832)&gt;0),"Matched", "")</f>
        <v>#REF!</v>
      </c>
    </row>
    <row r="1833" spans="1:20" hidden="1">
      <c r="A1833" s="21">
        <v>11563327</v>
      </c>
      <c r="B1833" s="22">
        <v>43933</v>
      </c>
      <c r="C1833" s="22">
        <v>43933</v>
      </c>
      <c r="D1833" s="21" t="s">
        <v>10</v>
      </c>
      <c r="E1833" s="23">
        <v>0</v>
      </c>
      <c r="F1833" s="23">
        <v>0</v>
      </c>
      <c r="G1833" s="23">
        <v>300</v>
      </c>
      <c r="H1833" s="23">
        <v>1053.9000000000001</v>
      </c>
      <c r="I1833" s="21" t="s">
        <v>11</v>
      </c>
      <c r="J1833" s="21" t="s">
        <v>12</v>
      </c>
      <c r="K1833" s="21" t="str">
        <f t="shared" si="92"/>
        <v/>
      </c>
      <c r="L1833" s="21" t="e">
        <f ca="1">IF(AND(K1833&lt;&gt; "", COUNTIF(SAP!#REF!,K1833)&gt;0),"Matched", "")</f>
        <v>#REF!</v>
      </c>
      <c r="M1833" s="21" t="str">
        <f t="shared" si="93"/>
        <v/>
      </c>
      <c r="N1833" s="21" t="e">
        <f ca="1">IF(AND(M1833&lt;&gt; "", COUNTIF(SAP!#REF!,M1833)&gt;0),"Matched", "")</f>
        <v>#REF!</v>
      </c>
      <c r="O1833" s="21" t="str">
        <f t="shared" si="94"/>
        <v/>
      </c>
      <c r="P1833" s="21" t="e">
        <f ca="1">IF(AND(O1833&lt;&gt; "", COUNTIF(SAP!#REF!,O1833)&gt;0),"Matched", "")</f>
        <v>#REF!</v>
      </c>
      <c r="Q1833" s="21" t="str">
        <f ca="1">IF(OR(D1833="AC",D1833="TR"),"Logic4"&amp;"_"&amp;TEXT(C1833,"dd.mm.yyyy") &amp;"_"&amp; 381346.48,"")</f>
        <v>Logic4_12.04.2020_381346.48</v>
      </c>
      <c r="R1833" s="21" t="e">
        <f ca="1">IF(AND(Q1833&lt;&gt; "", COUNTIF(SAP!#REF!,Q1833)&gt;0),"Matched", "")</f>
        <v>#REF!</v>
      </c>
    </row>
    <row r="1834" spans="1:20" hidden="1">
      <c r="A1834" s="21">
        <v>11563327</v>
      </c>
      <c r="B1834" s="22">
        <v>43933</v>
      </c>
      <c r="C1834" s="22">
        <v>43933</v>
      </c>
      <c r="D1834" s="21" t="s">
        <v>10</v>
      </c>
      <c r="E1834" s="23">
        <v>0</v>
      </c>
      <c r="F1834" s="23">
        <v>0</v>
      </c>
      <c r="G1834" s="23">
        <v>300</v>
      </c>
      <c r="H1834" s="23">
        <v>1353.9</v>
      </c>
      <c r="I1834" s="21" t="s">
        <v>11</v>
      </c>
      <c r="J1834" s="21" t="s">
        <v>12</v>
      </c>
      <c r="K1834" s="21" t="str">
        <f t="shared" si="92"/>
        <v/>
      </c>
      <c r="L1834" s="21" t="e">
        <f ca="1">IF(AND(K1834&lt;&gt; "", COUNTIF(SAP!#REF!,K1834)&gt;0),"Matched", "")</f>
        <v>#REF!</v>
      </c>
      <c r="M1834" s="21" t="str">
        <f t="shared" si="93"/>
        <v/>
      </c>
      <c r="N1834" s="21" t="e">
        <f ca="1">IF(AND(M1834&lt;&gt; "", COUNTIF(SAP!#REF!,M1834)&gt;0),"Matched", "")</f>
        <v>#REF!</v>
      </c>
      <c r="O1834" s="21" t="str">
        <f t="shared" si="94"/>
        <v/>
      </c>
      <c r="P1834" s="21" t="e">
        <f ca="1">IF(AND(O1834&lt;&gt; "", COUNTIF(SAP!#REF!,O1834)&gt;0),"Matched", "")</f>
        <v>#REF!</v>
      </c>
      <c r="Q1834" s="21" t="str">
        <f ca="1">IF(OR(D1834="AC",D1834="TR"),"Logic4"&amp;"_"&amp;TEXT(C1834,"dd.mm.yyyy") &amp;"_"&amp; 381346.48,"")</f>
        <v>Logic4_12.04.2020_381346.48</v>
      </c>
      <c r="R1834" s="21" t="e">
        <f ca="1">IF(AND(Q1834&lt;&gt; "", COUNTIF(SAP!#REF!,Q1834)&gt;0),"Matched", "")</f>
        <v>#REF!</v>
      </c>
    </row>
    <row r="1835" spans="1:20" hidden="1">
      <c r="A1835" s="21">
        <v>11563327</v>
      </c>
      <c r="B1835" s="22">
        <v>43933</v>
      </c>
      <c r="C1835" s="22">
        <v>43933</v>
      </c>
      <c r="D1835" s="21" t="s">
        <v>10</v>
      </c>
      <c r="E1835" s="23">
        <v>0</v>
      </c>
      <c r="F1835" s="23">
        <v>0</v>
      </c>
      <c r="G1835" s="23">
        <v>380</v>
      </c>
      <c r="H1835" s="23">
        <v>1733.9</v>
      </c>
      <c r="I1835" s="21" t="s">
        <v>11</v>
      </c>
      <c r="J1835" s="21" t="s">
        <v>12</v>
      </c>
      <c r="K1835" s="21" t="str">
        <f t="shared" si="92"/>
        <v/>
      </c>
      <c r="L1835" s="21" t="e">
        <f ca="1">IF(AND(K1835&lt;&gt; "", COUNTIF(SAP!#REF!,K1835)&gt;0),"Matched", "")</f>
        <v>#REF!</v>
      </c>
      <c r="M1835" s="21" t="str">
        <f t="shared" si="93"/>
        <v/>
      </c>
      <c r="N1835" s="21" t="e">
        <f ca="1">IF(AND(M1835&lt;&gt; "", COUNTIF(SAP!#REF!,M1835)&gt;0),"Matched", "")</f>
        <v>#REF!</v>
      </c>
      <c r="O1835" s="21" t="str">
        <f t="shared" si="94"/>
        <v/>
      </c>
      <c r="P1835" s="21" t="e">
        <f ca="1">IF(AND(O1835&lt;&gt; "", COUNTIF(SAP!#REF!,O1835)&gt;0),"Matched", "")</f>
        <v>#REF!</v>
      </c>
      <c r="Q1835" s="21" t="str">
        <f ca="1">IF(OR(D1835="AC",D1835="TR"),"Logic4"&amp;"_"&amp;TEXT(C1835,"dd.mm.yyyy") &amp;"_"&amp; 381346.48,"")</f>
        <v>Logic4_12.04.2020_381346.48</v>
      </c>
      <c r="R1835" s="21" t="e">
        <f ca="1">IF(AND(Q1835&lt;&gt; "", COUNTIF(SAP!#REF!,Q1835)&gt;0),"Matched", "")</f>
        <v>#REF!</v>
      </c>
    </row>
    <row r="1836" spans="1:20" hidden="1">
      <c r="A1836" s="21">
        <v>11563327</v>
      </c>
      <c r="B1836" s="22">
        <v>43933</v>
      </c>
      <c r="C1836" s="22">
        <v>43933</v>
      </c>
      <c r="D1836" s="21" t="s">
        <v>10</v>
      </c>
      <c r="E1836" s="23">
        <v>0</v>
      </c>
      <c r="F1836" s="23">
        <v>0</v>
      </c>
      <c r="G1836" s="23">
        <v>420</v>
      </c>
      <c r="H1836" s="23">
        <v>2153.9</v>
      </c>
      <c r="I1836" s="21" t="s">
        <v>11</v>
      </c>
      <c r="J1836" s="21" t="s">
        <v>12</v>
      </c>
      <c r="K1836" s="21" t="str">
        <f t="shared" si="92"/>
        <v/>
      </c>
      <c r="L1836" s="21" t="e">
        <f ca="1">IF(AND(K1836&lt;&gt; "", COUNTIF(SAP!#REF!,K1836)&gt;0),"Matched", "")</f>
        <v>#REF!</v>
      </c>
      <c r="M1836" s="21" t="str">
        <f t="shared" si="93"/>
        <v/>
      </c>
      <c r="N1836" s="21" t="e">
        <f ca="1">IF(AND(M1836&lt;&gt; "", COUNTIF(SAP!#REF!,M1836)&gt;0),"Matched", "")</f>
        <v>#REF!</v>
      </c>
      <c r="O1836" s="21" t="str">
        <f t="shared" si="94"/>
        <v/>
      </c>
      <c r="P1836" s="21" t="e">
        <f ca="1">IF(AND(O1836&lt;&gt; "", COUNTIF(SAP!#REF!,O1836)&gt;0),"Matched", "")</f>
        <v>#REF!</v>
      </c>
      <c r="Q1836" s="21" t="str">
        <f ca="1">IF(OR(D1836="AC",D1836="TR"),"Logic4"&amp;"_"&amp;TEXT(C1836,"dd.mm.yyyy") &amp;"_"&amp; 381346.48,"")</f>
        <v>Logic4_12.04.2020_381346.48</v>
      </c>
      <c r="R1836" s="21" t="e">
        <f ca="1">IF(AND(Q1836&lt;&gt; "", COUNTIF(SAP!#REF!,Q1836)&gt;0),"Matched", "")</f>
        <v>#REF!</v>
      </c>
    </row>
    <row r="1837" spans="1:20" hidden="1">
      <c r="A1837" s="21">
        <v>11563327</v>
      </c>
      <c r="B1837" s="22">
        <v>43933</v>
      </c>
      <c r="C1837" s="22">
        <v>43933</v>
      </c>
      <c r="D1837" s="21" t="s">
        <v>10</v>
      </c>
      <c r="E1837" s="23">
        <v>0</v>
      </c>
      <c r="F1837" s="23">
        <v>0</v>
      </c>
      <c r="G1837" s="23">
        <v>500</v>
      </c>
      <c r="H1837" s="23">
        <v>2653.9</v>
      </c>
      <c r="I1837" s="21" t="s">
        <v>11</v>
      </c>
      <c r="J1837" s="21" t="s">
        <v>12</v>
      </c>
      <c r="K1837" s="21" t="str">
        <f t="shared" si="92"/>
        <v/>
      </c>
      <c r="L1837" s="21" t="e">
        <f ca="1">IF(AND(K1837&lt;&gt; "", COUNTIF(SAP!#REF!,K1837)&gt;0),"Matched", "")</f>
        <v>#REF!</v>
      </c>
      <c r="M1837" s="21" t="str">
        <f t="shared" si="93"/>
        <v/>
      </c>
      <c r="N1837" s="21" t="e">
        <f ca="1">IF(AND(M1837&lt;&gt; "", COUNTIF(SAP!#REF!,M1837)&gt;0),"Matched", "")</f>
        <v>#REF!</v>
      </c>
      <c r="O1837" s="21" t="str">
        <f t="shared" si="94"/>
        <v/>
      </c>
      <c r="P1837" s="21" t="e">
        <f ca="1">IF(AND(O1837&lt;&gt; "", COUNTIF(SAP!#REF!,O1837)&gt;0),"Matched", "")</f>
        <v>#REF!</v>
      </c>
      <c r="Q1837" s="21" t="str">
        <f ca="1">IF(OR(D1837="AC",D1837="TR"),"Logic4"&amp;"_"&amp;TEXT(C1837,"dd.mm.yyyy") &amp;"_"&amp; 381346.48,"")</f>
        <v>Logic4_12.04.2020_381346.48</v>
      </c>
      <c r="R1837" s="21" t="e">
        <f ca="1">IF(AND(Q1837&lt;&gt; "", COUNTIF(SAP!#REF!,Q1837)&gt;0),"Matched", "")</f>
        <v>#REF!</v>
      </c>
    </row>
    <row r="1838" spans="1:20" hidden="1">
      <c r="A1838" s="21">
        <v>11563327</v>
      </c>
      <c r="B1838" s="22">
        <v>43933</v>
      </c>
      <c r="C1838" s="22">
        <v>43933</v>
      </c>
      <c r="D1838" s="21" t="s">
        <v>10</v>
      </c>
      <c r="E1838" s="23">
        <v>0</v>
      </c>
      <c r="F1838" s="23">
        <v>0</v>
      </c>
      <c r="G1838" s="23">
        <v>500</v>
      </c>
      <c r="H1838" s="23">
        <v>3153.9</v>
      </c>
      <c r="I1838" s="21" t="s">
        <v>11</v>
      </c>
      <c r="J1838" s="21" t="s">
        <v>12</v>
      </c>
      <c r="K1838" s="21" t="str">
        <f t="shared" si="92"/>
        <v/>
      </c>
      <c r="L1838" s="21" t="e">
        <f ca="1">IF(AND(K1838&lt;&gt; "", COUNTIF(SAP!#REF!,K1838)&gt;0),"Matched", "")</f>
        <v>#REF!</v>
      </c>
      <c r="M1838" s="21" t="str">
        <f t="shared" si="93"/>
        <v/>
      </c>
      <c r="N1838" s="21" t="e">
        <f ca="1">IF(AND(M1838&lt;&gt; "", COUNTIF(SAP!#REF!,M1838)&gt;0),"Matched", "")</f>
        <v>#REF!</v>
      </c>
      <c r="O1838" s="21" t="str">
        <f t="shared" si="94"/>
        <v/>
      </c>
      <c r="P1838" s="21" t="e">
        <f ca="1">IF(AND(O1838&lt;&gt; "", COUNTIF(SAP!#REF!,O1838)&gt;0),"Matched", "")</f>
        <v>#REF!</v>
      </c>
      <c r="Q1838" s="21" t="str">
        <f ca="1">IF(OR(D1838="AC",D1838="TR"),"Logic4"&amp;"_"&amp;TEXT(C1838,"dd.mm.yyyy") &amp;"_"&amp; 381346.48,"")</f>
        <v>Logic4_12.04.2020_381346.48</v>
      </c>
      <c r="R1838" s="21" t="e">
        <f ca="1">IF(AND(Q1838&lt;&gt; "", COUNTIF(SAP!#REF!,Q1838)&gt;0),"Matched", "")</f>
        <v>#REF!</v>
      </c>
    </row>
    <row r="1839" spans="1:20" hidden="1">
      <c r="A1839" s="21">
        <v>11563327</v>
      </c>
      <c r="B1839" s="22">
        <v>43933</v>
      </c>
      <c r="C1839" s="22">
        <v>43933</v>
      </c>
      <c r="D1839" s="21" t="s">
        <v>10</v>
      </c>
      <c r="E1839" s="23">
        <v>0</v>
      </c>
      <c r="F1839" s="23">
        <v>0</v>
      </c>
      <c r="G1839" s="23">
        <v>500</v>
      </c>
      <c r="H1839" s="23">
        <v>3653.9</v>
      </c>
      <c r="I1839" s="21" t="s">
        <v>11</v>
      </c>
      <c r="J1839" s="21" t="s">
        <v>12</v>
      </c>
      <c r="K1839" s="21" t="str">
        <f t="shared" si="92"/>
        <v/>
      </c>
      <c r="L1839" s="21" t="e">
        <f ca="1">IF(AND(K1839&lt;&gt; "", COUNTIF(SAP!#REF!,K1839)&gt;0),"Matched", "")</f>
        <v>#REF!</v>
      </c>
      <c r="M1839" s="21" t="str">
        <f t="shared" si="93"/>
        <v/>
      </c>
      <c r="N1839" s="21" t="e">
        <f ca="1">IF(AND(M1839&lt;&gt; "", COUNTIF(SAP!#REF!,M1839)&gt;0),"Matched", "")</f>
        <v>#REF!</v>
      </c>
      <c r="O1839" s="21" t="str">
        <f t="shared" si="94"/>
        <v/>
      </c>
      <c r="P1839" s="21" t="e">
        <f ca="1">IF(AND(O1839&lt;&gt; "", COUNTIF(SAP!#REF!,O1839)&gt;0),"Matched", "")</f>
        <v>#REF!</v>
      </c>
      <c r="Q1839" s="21" t="str">
        <f ca="1">IF(OR(D1839="AC",D1839="TR"),"Logic4"&amp;"_"&amp;TEXT(C1839,"dd.mm.yyyy") &amp;"_"&amp; 381346.48,"")</f>
        <v>Logic4_12.04.2020_381346.48</v>
      </c>
      <c r="R1839" s="21" t="e">
        <f ca="1">IF(AND(Q1839&lt;&gt; "", COUNTIF(SAP!#REF!,Q1839)&gt;0),"Matched", "")</f>
        <v>#REF!</v>
      </c>
    </row>
    <row r="1840" spans="1:20" hidden="1">
      <c r="A1840" s="21">
        <v>11563327</v>
      </c>
      <c r="B1840" s="22">
        <v>43933</v>
      </c>
      <c r="C1840" s="22">
        <v>43933</v>
      </c>
      <c r="D1840" s="21" t="s">
        <v>10</v>
      </c>
      <c r="E1840" s="23">
        <v>0</v>
      </c>
      <c r="F1840" s="23">
        <v>0</v>
      </c>
      <c r="G1840" s="23">
        <v>500</v>
      </c>
      <c r="H1840" s="23">
        <v>4153.8999999999996</v>
      </c>
      <c r="I1840" s="21" t="s">
        <v>11</v>
      </c>
      <c r="J1840" s="21" t="s">
        <v>12</v>
      </c>
      <c r="K1840" s="21" t="str">
        <f t="shared" si="92"/>
        <v/>
      </c>
      <c r="L1840" s="21" t="e">
        <f ca="1">IF(AND(K1840&lt;&gt; "", COUNTIF(SAP!#REF!,K1840)&gt;0),"Matched", "")</f>
        <v>#REF!</v>
      </c>
      <c r="M1840" s="21" t="str">
        <f t="shared" si="93"/>
        <v/>
      </c>
      <c r="N1840" s="21" t="e">
        <f ca="1">IF(AND(M1840&lt;&gt; "", COUNTIF(SAP!#REF!,M1840)&gt;0),"Matched", "")</f>
        <v>#REF!</v>
      </c>
      <c r="O1840" s="21" t="str">
        <f t="shared" si="94"/>
        <v/>
      </c>
      <c r="P1840" s="21" t="e">
        <f ca="1">IF(AND(O1840&lt;&gt; "", COUNTIF(SAP!#REF!,O1840)&gt;0),"Matched", "")</f>
        <v>#REF!</v>
      </c>
      <c r="Q1840" s="21" t="str">
        <f ca="1">IF(OR(D1840="AC",D1840="TR"),"Logic4"&amp;"_"&amp;TEXT(C1840,"dd.mm.yyyy") &amp;"_"&amp; 381346.48,"")</f>
        <v>Logic4_12.04.2020_381346.48</v>
      </c>
      <c r="R1840" s="21" t="e">
        <f ca="1">IF(AND(Q1840&lt;&gt; "", COUNTIF(SAP!#REF!,Q1840)&gt;0),"Matched", "")</f>
        <v>#REF!</v>
      </c>
    </row>
    <row r="1841" spans="1:18" hidden="1">
      <c r="A1841" s="21">
        <v>11563327</v>
      </c>
      <c r="B1841" s="22">
        <v>43933</v>
      </c>
      <c r="C1841" s="22">
        <v>43933</v>
      </c>
      <c r="D1841" s="21" t="s">
        <v>10</v>
      </c>
      <c r="E1841" s="23">
        <v>0</v>
      </c>
      <c r="F1841" s="23">
        <v>0</v>
      </c>
      <c r="G1841" s="23">
        <v>500</v>
      </c>
      <c r="H1841" s="23">
        <v>4653.8999999999996</v>
      </c>
      <c r="I1841" s="21" t="s">
        <v>11</v>
      </c>
      <c r="J1841" s="21" t="s">
        <v>12</v>
      </c>
      <c r="K1841" s="21" t="str">
        <f t="shared" si="92"/>
        <v/>
      </c>
      <c r="L1841" s="21" t="e">
        <f ca="1">IF(AND(K1841&lt;&gt; "", COUNTIF(SAP!#REF!,K1841)&gt;0),"Matched", "")</f>
        <v>#REF!</v>
      </c>
      <c r="M1841" s="21" t="str">
        <f t="shared" si="93"/>
        <v/>
      </c>
      <c r="N1841" s="21" t="e">
        <f ca="1">IF(AND(M1841&lt;&gt; "", COUNTIF(SAP!#REF!,M1841)&gt;0),"Matched", "")</f>
        <v>#REF!</v>
      </c>
      <c r="O1841" s="21" t="str">
        <f t="shared" si="94"/>
        <v/>
      </c>
      <c r="P1841" s="21" t="e">
        <f ca="1">IF(AND(O1841&lt;&gt; "", COUNTIF(SAP!#REF!,O1841)&gt;0),"Matched", "")</f>
        <v>#REF!</v>
      </c>
      <c r="Q1841" s="21" t="str">
        <f ca="1">IF(OR(D1841="AC",D1841="TR"),"Logic4"&amp;"_"&amp;TEXT(C1841,"dd.mm.yyyy") &amp;"_"&amp; 381346.48,"")</f>
        <v>Logic4_12.04.2020_381346.48</v>
      </c>
      <c r="R1841" s="21" t="e">
        <f ca="1">IF(AND(Q1841&lt;&gt; "", COUNTIF(SAP!#REF!,Q1841)&gt;0),"Matched", "")</f>
        <v>#REF!</v>
      </c>
    </row>
    <row r="1842" spans="1:18" hidden="1">
      <c r="A1842" s="21">
        <v>11563327</v>
      </c>
      <c r="B1842" s="22">
        <v>43933</v>
      </c>
      <c r="C1842" s="22">
        <v>43933</v>
      </c>
      <c r="D1842" s="21" t="s">
        <v>10</v>
      </c>
      <c r="E1842" s="23">
        <v>0</v>
      </c>
      <c r="F1842" s="23">
        <v>0</v>
      </c>
      <c r="G1842" s="23">
        <v>540</v>
      </c>
      <c r="H1842" s="23">
        <v>5193.8999999999996</v>
      </c>
      <c r="I1842" s="21" t="s">
        <v>11</v>
      </c>
      <c r="J1842" s="21" t="s">
        <v>12</v>
      </c>
      <c r="K1842" s="21" t="str">
        <f t="shared" si="92"/>
        <v/>
      </c>
      <c r="L1842" s="21" t="e">
        <f ca="1">IF(AND(K1842&lt;&gt; "", COUNTIF(SAP!#REF!,K1842)&gt;0),"Matched", "")</f>
        <v>#REF!</v>
      </c>
      <c r="M1842" s="21" t="str">
        <f t="shared" si="93"/>
        <v/>
      </c>
      <c r="N1842" s="21" t="e">
        <f ca="1">IF(AND(M1842&lt;&gt; "", COUNTIF(SAP!#REF!,M1842)&gt;0),"Matched", "")</f>
        <v>#REF!</v>
      </c>
      <c r="O1842" s="21" t="str">
        <f t="shared" si="94"/>
        <v/>
      </c>
      <c r="P1842" s="21" t="e">
        <f ca="1">IF(AND(O1842&lt;&gt; "", COUNTIF(SAP!#REF!,O1842)&gt;0),"Matched", "")</f>
        <v>#REF!</v>
      </c>
      <c r="Q1842" s="21" t="str">
        <f ca="1">IF(OR(D1842="AC",D1842="TR"),"Logic4"&amp;"_"&amp;TEXT(C1842,"dd.mm.yyyy") &amp;"_"&amp; 381346.48,"")</f>
        <v>Logic4_12.04.2020_381346.48</v>
      </c>
      <c r="R1842" s="21" t="e">
        <f ca="1">IF(AND(Q1842&lt;&gt; "", COUNTIF(SAP!#REF!,Q1842)&gt;0),"Matched", "")</f>
        <v>#REF!</v>
      </c>
    </row>
    <row r="1843" spans="1:18" hidden="1">
      <c r="A1843" s="21">
        <v>11563327</v>
      </c>
      <c r="B1843" s="22">
        <v>43933</v>
      </c>
      <c r="C1843" s="22">
        <v>43933</v>
      </c>
      <c r="D1843" s="21" t="s">
        <v>10</v>
      </c>
      <c r="E1843" s="23">
        <v>0</v>
      </c>
      <c r="F1843" s="23">
        <v>0</v>
      </c>
      <c r="G1843" s="23">
        <v>550</v>
      </c>
      <c r="H1843" s="23">
        <v>5743.9</v>
      </c>
      <c r="I1843" s="21" t="s">
        <v>11</v>
      </c>
      <c r="J1843" s="21" t="s">
        <v>12</v>
      </c>
      <c r="K1843" s="21" t="str">
        <f t="shared" si="92"/>
        <v/>
      </c>
      <c r="L1843" s="21" t="e">
        <f ca="1">IF(AND(K1843&lt;&gt; "", COUNTIF(SAP!#REF!,K1843)&gt;0),"Matched", "")</f>
        <v>#REF!</v>
      </c>
      <c r="M1843" s="21" t="str">
        <f t="shared" si="93"/>
        <v/>
      </c>
      <c r="N1843" s="21" t="e">
        <f ca="1">IF(AND(M1843&lt;&gt; "", COUNTIF(SAP!#REF!,M1843)&gt;0),"Matched", "")</f>
        <v>#REF!</v>
      </c>
      <c r="O1843" s="21" t="str">
        <f t="shared" si="94"/>
        <v/>
      </c>
      <c r="P1843" s="21" t="e">
        <f ca="1">IF(AND(O1843&lt;&gt; "", COUNTIF(SAP!#REF!,O1843)&gt;0),"Matched", "")</f>
        <v>#REF!</v>
      </c>
      <c r="Q1843" s="21" t="str">
        <f ca="1">IF(OR(D1843="AC",D1843="TR"),"Logic4"&amp;"_"&amp;TEXT(C1843,"dd.mm.yyyy") &amp;"_"&amp; 381346.48,"")</f>
        <v>Logic4_12.04.2020_381346.48</v>
      </c>
      <c r="R1843" s="21" t="e">
        <f ca="1">IF(AND(Q1843&lt;&gt; "", COUNTIF(SAP!#REF!,Q1843)&gt;0),"Matched", "")</f>
        <v>#REF!</v>
      </c>
    </row>
    <row r="1844" spans="1:18" hidden="1">
      <c r="A1844" s="21">
        <v>11563327</v>
      </c>
      <c r="B1844" s="22">
        <v>43933</v>
      </c>
      <c r="C1844" s="22">
        <v>43933</v>
      </c>
      <c r="D1844" s="21" t="s">
        <v>10</v>
      </c>
      <c r="E1844" s="23">
        <v>0</v>
      </c>
      <c r="F1844" s="23">
        <v>0</v>
      </c>
      <c r="G1844" s="23">
        <v>560</v>
      </c>
      <c r="H1844" s="23">
        <v>6303.9</v>
      </c>
      <c r="I1844" s="21" t="s">
        <v>11</v>
      </c>
      <c r="J1844" s="21" t="s">
        <v>12</v>
      </c>
      <c r="K1844" s="21" t="str">
        <f t="shared" si="92"/>
        <v/>
      </c>
      <c r="L1844" s="21" t="e">
        <f ca="1">IF(AND(K1844&lt;&gt; "", COUNTIF(SAP!#REF!,K1844)&gt;0),"Matched", "")</f>
        <v>#REF!</v>
      </c>
      <c r="M1844" s="21" t="str">
        <f t="shared" si="93"/>
        <v/>
      </c>
      <c r="N1844" s="21" t="e">
        <f ca="1">IF(AND(M1844&lt;&gt; "", COUNTIF(SAP!#REF!,M1844)&gt;0),"Matched", "")</f>
        <v>#REF!</v>
      </c>
      <c r="O1844" s="21" t="str">
        <f t="shared" si="94"/>
        <v/>
      </c>
      <c r="P1844" s="21" t="e">
        <f ca="1">IF(AND(O1844&lt;&gt; "", COUNTIF(SAP!#REF!,O1844)&gt;0),"Matched", "")</f>
        <v>#REF!</v>
      </c>
      <c r="Q1844" s="21" t="str">
        <f ca="1">IF(OR(D1844="AC",D1844="TR"),"Logic4"&amp;"_"&amp;TEXT(C1844,"dd.mm.yyyy") &amp;"_"&amp; 381346.48,"")</f>
        <v>Logic4_12.04.2020_381346.48</v>
      </c>
      <c r="R1844" s="21" t="e">
        <f ca="1">IF(AND(Q1844&lt;&gt; "", COUNTIF(SAP!#REF!,Q1844)&gt;0),"Matched", "")</f>
        <v>#REF!</v>
      </c>
    </row>
    <row r="1845" spans="1:18" hidden="1">
      <c r="A1845" s="21">
        <v>11563327</v>
      </c>
      <c r="B1845" s="22">
        <v>43933</v>
      </c>
      <c r="C1845" s="22">
        <v>43933</v>
      </c>
      <c r="D1845" s="21" t="s">
        <v>10</v>
      </c>
      <c r="E1845" s="23">
        <v>0</v>
      </c>
      <c r="F1845" s="23">
        <v>0</v>
      </c>
      <c r="G1845" s="23">
        <v>580</v>
      </c>
      <c r="H1845" s="23">
        <v>6883.9</v>
      </c>
      <c r="I1845" s="21" t="s">
        <v>11</v>
      </c>
      <c r="J1845" s="21" t="s">
        <v>12</v>
      </c>
      <c r="K1845" s="21" t="str">
        <f t="shared" si="92"/>
        <v/>
      </c>
      <c r="L1845" s="21" t="e">
        <f ca="1">IF(AND(K1845&lt;&gt; "", COUNTIF(SAP!#REF!,K1845)&gt;0),"Matched", "")</f>
        <v>#REF!</v>
      </c>
      <c r="M1845" s="21" t="str">
        <f t="shared" si="93"/>
        <v/>
      </c>
      <c r="N1845" s="21" t="e">
        <f ca="1">IF(AND(M1845&lt;&gt; "", COUNTIF(SAP!#REF!,M1845)&gt;0),"Matched", "")</f>
        <v>#REF!</v>
      </c>
      <c r="O1845" s="21" t="str">
        <f t="shared" si="94"/>
        <v/>
      </c>
      <c r="P1845" s="21" t="e">
        <f ca="1">IF(AND(O1845&lt;&gt; "", COUNTIF(SAP!#REF!,O1845)&gt;0),"Matched", "")</f>
        <v>#REF!</v>
      </c>
      <c r="Q1845" s="21" t="str">
        <f ca="1">IF(OR(D1845="AC",D1845="TR"),"Logic4"&amp;"_"&amp;TEXT(C1845,"dd.mm.yyyy") &amp;"_"&amp; 381346.48,"")</f>
        <v>Logic4_12.04.2020_381346.48</v>
      </c>
      <c r="R1845" s="21" t="e">
        <f ca="1">IF(AND(Q1845&lt;&gt; "", COUNTIF(SAP!#REF!,Q1845)&gt;0),"Matched", "")</f>
        <v>#REF!</v>
      </c>
    </row>
    <row r="1846" spans="1:18" hidden="1">
      <c r="A1846" s="21">
        <v>11563327</v>
      </c>
      <c r="B1846" s="22">
        <v>43933</v>
      </c>
      <c r="C1846" s="22">
        <v>43933</v>
      </c>
      <c r="D1846" s="21" t="s">
        <v>10</v>
      </c>
      <c r="E1846" s="23">
        <v>0</v>
      </c>
      <c r="F1846" s="23">
        <v>0</v>
      </c>
      <c r="G1846" s="23">
        <v>600</v>
      </c>
      <c r="H1846" s="23">
        <v>7483.9</v>
      </c>
      <c r="I1846" s="21" t="s">
        <v>11</v>
      </c>
      <c r="J1846" s="21" t="s">
        <v>12</v>
      </c>
      <c r="K1846" s="21" t="str">
        <f t="shared" si="92"/>
        <v/>
      </c>
      <c r="L1846" s="21" t="e">
        <f ca="1">IF(AND(K1846&lt;&gt; "", COUNTIF(SAP!#REF!,K1846)&gt;0),"Matched", "")</f>
        <v>#REF!</v>
      </c>
      <c r="M1846" s="21" t="str">
        <f t="shared" si="93"/>
        <v/>
      </c>
      <c r="N1846" s="21" t="e">
        <f ca="1">IF(AND(M1846&lt;&gt; "", COUNTIF(SAP!#REF!,M1846)&gt;0),"Matched", "")</f>
        <v>#REF!</v>
      </c>
      <c r="O1846" s="21" t="str">
        <f t="shared" si="94"/>
        <v/>
      </c>
      <c r="P1846" s="21" t="e">
        <f ca="1">IF(AND(O1846&lt;&gt; "", COUNTIF(SAP!#REF!,O1846)&gt;0),"Matched", "")</f>
        <v>#REF!</v>
      </c>
      <c r="Q1846" s="21" t="str">
        <f ca="1">IF(OR(D1846="AC",D1846="TR"),"Logic4"&amp;"_"&amp;TEXT(C1846,"dd.mm.yyyy") &amp;"_"&amp; 381346.48,"")</f>
        <v>Logic4_12.04.2020_381346.48</v>
      </c>
      <c r="R1846" s="21" t="e">
        <f ca="1">IF(AND(Q1846&lt;&gt; "", COUNTIF(SAP!#REF!,Q1846)&gt;0),"Matched", "")</f>
        <v>#REF!</v>
      </c>
    </row>
    <row r="1847" spans="1:18" hidden="1">
      <c r="A1847" s="21">
        <v>11563327</v>
      </c>
      <c r="B1847" s="22">
        <v>43933</v>
      </c>
      <c r="C1847" s="22">
        <v>43933</v>
      </c>
      <c r="D1847" s="21" t="s">
        <v>10</v>
      </c>
      <c r="E1847" s="23">
        <v>0</v>
      </c>
      <c r="F1847" s="23">
        <v>0</v>
      </c>
      <c r="G1847" s="23">
        <v>680</v>
      </c>
      <c r="H1847" s="23">
        <v>8163.9</v>
      </c>
      <c r="I1847" s="21" t="s">
        <v>11</v>
      </c>
      <c r="J1847" s="21" t="s">
        <v>12</v>
      </c>
      <c r="K1847" s="21" t="str">
        <f t="shared" si="92"/>
        <v/>
      </c>
      <c r="L1847" s="21" t="e">
        <f ca="1">IF(AND(K1847&lt;&gt; "", COUNTIF(SAP!#REF!,K1847)&gt;0),"Matched", "")</f>
        <v>#REF!</v>
      </c>
      <c r="M1847" s="21" t="str">
        <f t="shared" si="93"/>
        <v/>
      </c>
      <c r="N1847" s="21" t="e">
        <f ca="1">IF(AND(M1847&lt;&gt; "", COUNTIF(SAP!#REF!,M1847)&gt;0),"Matched", "")</f>
        <v>#REF!</v>
      </c>
      <c r="O1847" s="21" t="str">
        <f t="shared" si="94"/>
        <v/>
      </c>
      <c r="P1847" s="21" t="e">
        <f ca="1">IF(AND(O1847&lt;&gt; "", COUNTIF(SAP!#REF!,O1847)&gt;0),"Matched", "")</f>
        <v>#REF!</v>
      </c>
      <c r="Q1847" s="21" t="str">
        <f ca="1">IF(OR(D1847="AC",D1847="TR"),"Logic4"&amp;"_"&amp;TEXT(C1847,"dd.mm.yyyy") &amp;"_"&amp; 381346.48,"")</f>
        <v>Logic4_12.04.2020_381346.48</v>
      </c>
      <c r="R1847" s="21" t="e">
        <f ca="1">IF(AND(Q1847&lt;&gt; "", COUNTIF(SAP!#REF!,Q1847)&gt;0),"Matched", "")</f>
        <v>#REF!</v>
      </c>
    </row>
    <row r="1848" spans="1:18" hidden="1">
      <c r="A1848" s="21">
        <v>11563327</v>
      </c>
      <c r="B1848" s="22">
        <v>43933</v>
      </c>
      <c r="C1848" s="22">
        <v>43933</v>
      </c>
      <c r="D1848" s="21" t="s">
        <v>10</v>
      </c>
      <c r="E1848" s="23">
        <v>0</v>
      </c>
      <c r="F1848" s="23">
        <v>0</v>
      </c>
      <c r="G1848" s="23">
        <v>710</v>
      </c>
      <c r="H1848" s="23">
        <v>8873.9</v>
      </c>
      <c r="I1848" s="21" t="s">
        <v>11</v>
      </c>
      <c r="J1848" s="21" t="s">
        <v>12</v>
      </c>
      <c r="K1848" s="21" t="str">
        <f t="shared" si="92"/>
        <v/>
      </c>
      <c r="L1848" s="21" t="e">
        <f ca="1">IF(AND(K1848&lt;&gt; "", COUNTIF(SAP!#REF!,K1848)&gt;0),"Matched", "")</f>
        <v>#REF!</v>
      </c>
      <c r="M1848" s="21" t="str">
        <f t="shared" si="93"/>
        <v/>
      </c>
      <c r="N1848" s="21" t="e">
        <f ca="1">IF(AND(M1848&lt;&gt; "", COUNTIF(SAP!#REF!,M1848)&gt;0),"Matched", "")</f>
        <v>#REF!</v>
      </c>
      <c r="O1848" s="21" t="str">
        <f t="shared" si="94"/>
        <v/>
      </c>
      <c r="P1848" s="21" t="e">
        <f ca="1">IF(AND(O1848&lt;&gt; "", COUNTIF(SAP!#REF!,O1848)&gt;0),"Matched", "")</f>
        <v>#REF!</v>
      </c>
      <c r="Q1848" s="21" t="str">
        <f ca="1">IF(OR(D1848="AC",D1848="TR"),"Logic4"&amp;"_"&amp;TEXT(C1848,"dd.mm.yyyy") &amp;"_"&amp; 381346.48,"")</f>
        <v>Logic4_12.04.2020_381346.48</v>
      </c>
      <c r="R1848" s="21" t="e">
        <f ca="1">IF(AND(Q1848&lt;&gt; "", COUNTIF(SAP!#REF!,Q1848)&gt;0),"Matched", "")</f>
        <v>#REF!</v>
      </c>
    </row>
    <row r="1849" spans="1:18" hidden="1">
      <c r="A1849" s="21">
        <v>11563327</v>
      </c>
      <c r="B1849" s="22">
        <v>43933</v>
      </c>
      <c r="C1849" s="22">
        <v>43933</v>
      </c>
      <c r="D1849" s="21" t="s">
        <v>10</v>
      </c>
      <c r="E1849" s="23">
        <v>0</v>
      </c>
      <c r="F1849" s="23">
        <v>0</v>
      </c>
      <c r="G1849" s="23">
        <v>740</v>
      </c>
      <c r="H1849" s="23">
        <v>9613.9</v>
      </c>
      <c r="I1849" s="21" t="s">
        <v>11</v>
      </c>
      <c r="J1849" s="21" t="s">
        <v>12</v>
      </c>
      <c r="K1849" s="21" t="str">
        <f t="shared" si="92"/>
        <v/>
      </c>
      <c r="L1849" s="21" t="e">
        <f ca="1">IF(AND(K1849&lt;&gt; "", COUNTIF(SAP!#REF!,K1849)&gt;0),"Matched", "")</f>
        <v>#REF!</v>
      </c>
      <c r="M1849" s="21" t="str">
        <f t="shared" si="93"/>
        <v/>
      </c>
      <c r="N1849" s="21" t="e">
        <f ca="1">IF(AND(M1849&lt;&gt; "", COUNTIF(SAP!#REF!,M1849)&gt;0),"Matched", "")</f>
        <v>#REF!</v>
      </c>
      <c r="O1849" s="21" t="str">
        <f t="shared" si="94"/>
        <v/>
      </c>
      <c r="P1849" s="21" t="e">
        <f ca="1">IF(AND(O1849&lt;&gt; "", COUNTIF(SAP!#REF!,O1849)&gt;0),"Matched", "")</f>
        <v>#REF!</v>
      </c>
      <c r="Q1849" s="21" t="str">
        <f ca="1">IF(OR(D1849="AC",D1849="TR"),"Logic4"&amp;"_"&amp;TEXT(C1849,"dd.mm.yyyy") &amp;"_"&amp; 381346.48,"")</f>
        <v>Logic4_12.04.2020_381346.48</v>
      </c>
      <c r="R1849" s="21" t="e">
        <f ca="1">IF(AND(Q1849&lt;&gt; "", COUNTIF(SAP!#REF!,Q1849)&gt;0),"Matched", "")</f>
        <v>#REF!</v>
      </c>
    </row>
    <row r="1850" spans="1:18" hidden="1">
      <c r="A1850" s="21">
        <v>11563327</v>
      </c>
      <c r="B1850" s="22">
        <v>43933</v>
      </c>
      <c r="C1850" s="22">
        <v>43933</v>
      </c>
      <c r="D1850" s="21" t="s">
        <v>10</v>
      </c>
      <c r="E1850" s="23">
        <v>0</v>
      </c>
      <c r="F1850" s="23">
        <v>0</v>
      </c>
      <c r="G1850" s="23">
        <v>800</v>
      </c>
      <c r="H1850" s="23">
        <v>10413.9</v>
      </c>
      <c r="I1850" s="21" t="s">
        <v>11</v>
      </c>
      <c r="J1850" s="21" t="s">
        <v>12</v>
      </c>
      <c r="K1850" s="21" t="str">
        <f t="shared" si="92"/>
        <v/>
      </c>
      <c r="L1850" s="21" t="e">
        <f ca="1">IF(AND(K1850&lt;&gt; "", COUNTIF(SAP!#REF!,K1850)&gt;0),"Matched", "")</f>
        <v>#REF!</v>
      </c>
      <c r="M1850" s="21" t="str">
        <f t="shared" si="93"/>
        <v/>
      </c>
      <c r="N1850" s="21" t="e">
        <f ca="1">IF(AND(M1850&lt;&gt; "", COUNTIF(SAP!#REF!,M1850)&gt;0),"Matched", "")</f>
        <v>#REF!</v>
      </c>
      <c r="O1850" s="21" t="str">
        <f t="shared" si="94"/>
        <v/>
      </c>
      <c r="P1850" s="21" t="e">
        <f ca="1">IF(AND(O1850&lt;&gt; "", COUNTIF(SAP!#REF!,O1850)&gt;0),"Matched", "")</f>
        <v>#REF!</v>
      </c>
      <c r="Q1850" s="21" t="str">
        <f ca="1">IF(OR(D1850="AC",D1850="TR"),"Logic4"&amp;"_"&amp;TEXT(C1850,"dd.mm.yyyy") &amp;"_"&amp; 381346.48,"")</f>
        <v>Logic4_12.04.2020_381346.48</v>
      </c>
      <c r="R1850" s="21" t="e">
        <f ca="1">IF(AND(Q1850&lt;&gt; "", COUNTIF(SAP!#REF!,Q1850)&gt;0),"Matched", "")</f>
        <v>#REF!</v>
      </c>
    </row>
    <row r="1851" spans="1:18" hidden="1">
      <c r="A1851" s="21">
        <v>11563327</v>
      </c>
      <c r="B1851" s="22">
        <v>43933</v>
      </c>
      <c r="C1851" s="22">
        <v>43933</v>
      </c>
      <c r="D1851" s="21" t="s">
        <v>10</v>
      </c>
      <c r="E1851" s="23">
        <v>0</v>
      </c>
      <c r="F1851" s="23">
        <v>0</v>
      </c>
      <c r="G1851" s="23">
        <v>840</v>
      </c>
      <c r="H1851" s="23">
        <v>11253.9</v>
      </c>
      <c r="I1851" s="21" t="s">
        <v>11</v>
      </c>
      <c r="J1851" s="21" t="s">
        <v>12</v>
      </c>
      <c r="K1851" s="21" t="str">
        <f t="shared" si="92"/>
        <v/>
      </c>
      <c r="L1851" s="21" t="e">
        <f ca="1">IF(AND(K1851&lt;&gt; "", COUNTIF(SAP!#REF!,K1851)&gt;0),"Matched", "")</f>
        <v>#REF!</v>
      </c>
      <c r="M1851" s="21" t="str">
        <f t="shared" si="93"/>
        <v/>
      </c>
      <c r="N1851" s="21" t="e">
        <f ca="1">IF(AND(M1851&lt;&gt; "", COUNTIF(SAP!#REF!,M1851)&gt;0),"Matched", "")</f>
        <v>#REF!</v>
      </c>
      <c r="O1851" s="21" t="str">
        <f t="shared" si="94"/>
        <v/>
      </c>
      <c r="P1851" s="21" t="e">
        <f ca="1">IF(AND(O1851&lt;&gt; "", COUNTIF(SAP!#REF!,O1851)&gt;0),"Matched", "")</f>
        <v>#REF!</v>
      </c>
      <c r="Q1851" s="21" t="str">
        <f ca="1">IF(OR(D1851="AC",D1851="TR"),"Logic4"&amp;"_"&amp;TEXT(C1851,"dd.mm.yyyy") &amp;"_"&amp; 381346.48,"")</f>
        <v>Logic4_12.04.2020_381346.48</v>
      </c>
      <c r="R1851" s="21" t="e">
        <f ca="1">IF(AND(Q1851&lt;&gt; "", COUNTIF(SAP!#REF!,Q1851)&gt;0),"Matched", "")</f>
        <v>#REF!</v>
      </c>
    </row>
    <row r="1852" spans="1:18" hidden="1">
      <c r="A1852" s="21">
        <v>11563327</v>
      </c>
      <c r="B1852" s="22">
        <v>43933</v>
      </c>
      <c r="C1852" s="22">
        <v>43933</v>
      </c>
      <c r="D1852" s="21" t="s">
        <v>10</v>
      </c>
      <c r="E1852" s="23">
        <v>0</v>
      </c>
      <c r="F1852" s="23">
        <v>0</v>
      </c>
      <c r="G1852" s="23">
        <v>950</v>
      </c>
      <c r="H1852" s="23">
        <v>12203.9</v>
      </c>
      <c r="I1852" s="21" t="s">
        <v>11</v>
      </c>
      <c r="J1852" s="21" t="s">
        <v>12</v>
      </c>
      <c r="K1852" s="21" t="str">
        <f t="shared" si="92"/>
        <v/>
      </c>
      <c r="L1852" s="21" t="e">
        <f ca="1">IF(AND(K1852&lt;&gt; "", COUNTIF(SAP!#REF!,K1852)&gt;0),"Matched", "")</f>
        <v>#REF!</v>
      </c>
      <c r="M1852" s="21" t="str">
        <f t="shared" si="93"/>
        <v/>
      </c>
      <c r="N1852" s="21" t="e">
        <f ca="1">IF(AND(M1852&lt;&gt; "", COUNTIF(SAP!#REF!,M1852)&gt;0),"Matched", "")</f>
        <v>#REF!</v>
      </c>
      <c r="O1852" s="21" t="str">
        <f t="shared" si="94"/>
        <v/>
      </c>
      <c r="P1852" s="21" t="e">
        <f ca="1">IF(AND(O1852&lt;&gt; "", COUNTIF(SAP!#REF!,O1852)&gt;0),"Matched", "")</f>
        <v>#REF!</v>
      </c>
      <c r="Q1852" s="21" t="str">
        <f ca="1">IF(OR(D1852="AC",D1852="TR"),"Logic4"&amp;"_"&amp;TEXT(C1852,"dd.mm.yyyy") &amp;"_"&amp; 381346.48,"")</f>
        <v>Logic4_12.04.2020_381346.48</v>
      </c>
      <c r="R1852" s="21" t="e">
        <f ca="1">IF(AND(Q1852&lt;&gt; "", COUNTIF(SAP!#REF!,Q1852)&gt;0),"Matched", "")</f>
        <v>#REF!</v>
      </c>
    </row>
    <row r="1853" spans="1:18" hidden="1">
      <c r="A1853" s="21">
        <v>11563327</v>
      </c>
      <c r="B1853" s="22">
        <v>43933</v>
      </c>
      <c r="C1853" s="22">
        <v>43933</v>
      </c>
      <c r="D1853" s="21" t="s">
        <v>10</v>
      </c>
      <c r="E1853" s="23">
        <v>0</v>
      </c>
      <c r="F1853" s="23">
        <v>0</v>
      </c>
      <c r="G1853" s="23">
        <v>973.92</v>
      </c>
      <c r="H1853" s="23">
        <v>13177.82</v>
      </c>
      <c r="I1853" s="21" t="s">
        <v>11</v>
      </c>
      <c r="J1853" s="21" t="s">
        <v>12</v>
      </c>
      <c r="K1853" s="21" t="str">
        <f t="shared" si="92"/>
        <v/>
      </c>
      <c r="L1853" s="21" t="e">
        <f ca="1">IF(AND(K1853&lt;&gt; "", COUNTIF(SAP!#REF!,K1853)&gt;0),"Matched", "")</f>
        <v>#REF!</v>
      </c>
      <c r="M1853" s="21" t="str">
        <f t="shared" si="93"/>
        <v/>
      </c>
      <c r="N1853" s="21" t="e">
        <f ca="1">IF(AND(M1853&lt;&gt; "", COUNTIF(SAP!#REF!,M1853)&gt;0),"Matched", "")</f>
        <v>#REF!</v>
      </c>
      <c r="O1853" s="21" t="str">
        <f t="shared" si="94"/>
        <v/>
      </c>
      <c r="P1853" s="21" t="e">
        <f ca="1">IF(AND(O1853&lt;&gt; "", COUNTIF(SAP!#REF!,O1853)&gt;0),"Matched", "")</f>
        <v>#REF!</v>
      </c>
      <c r="Q1853" s="21" t="str">
        <f ca="1">IF(OR(D1853="AC",D1853="TR"),"Logic4"&amp;"_"&amp;TEXT(C1853,"dd.mm.yyyy") &amp;"_"&amp; 381346.48,"")</f>
        <v>Logic4_12.04.2020_381346.48</v>
      </c>
      <c r="R1853" s="21" t="e">
        <f ca="1">IF(AND(Q1853&lt;&gt; "", COUNTIF(SAP!#REF!,Q1853)&gt;0),"Matched", "")</f>
        <v>#REF!</v>
      </c>
    </row>
    <row r="1854" spans="1:18" hidden="1">
      <c r="A1854" s="21">
        <v>11563327</v>
      </c>
      <c r="B1854" s="22">
        <v>43933</v>
      </c>
      <c r="C1854" s="22">
        <v>43933</v>
      </c>
      <c r="D1854" s="21" t="s">
        <v>10</v>
      </c>
      <c r="E1854" s="23">
        <v>0</v>
      </c>
      <c r="F1854" s="23">
        <v>0</v>
      </c>
      <c r="G1854" s="23">
        <v>1000</v>
      </c>
      <c r="H1854" s="23">
        <v>14177.82</v>
      </c>
      <c r="I1854" s="21" t="s">
        <v>11</v>
      </c>
      <c r="J1854" s="21" t="s">
        <v>12</v>
      </c>
      <c r="K1854" s="21" t="str">
        <f t="shared" si="92"/>
        <v/>
      </c>
      <c r="L1854" s="21" t="e">
        <f ca="1">IF(AND(K1854&lt;&gt; "", COUNTIF(SAP!#REF!,K1854)&gt;0),"Matched", "")</f>
        <v>#REF!</v>
      </c>
      <c r="M1854" s="21" t="str">
        <f t="shared" si="93"/>
        <v/>
      </c>
      <c r="N1854" s="21" t="e">
        <f ca="1">IF(AND(M1854&lt;&gt; "", COUNTIF(SAP!#REF!,M1854)&gt;0),"Matched", "")</f>
        <v>#REF!</v>
      </c>
      <c r="O1854" s="21" t="str">
        <f t="shared" si="94"/>
        <v/>
      </c>
      <c r="P1854" s="21" t="e">
        <f ca="1">IF(AND(O1854&lt;&gt; "", COUNTIF(SAP!#REF!,O1854)&gt;0),"Matched", "")</f>
        <v>#REF!</v>
      </c>
      <c r="Q1854" s="21" t="str">
        <f ca="1">IF(OR(D1854="AC",D1854="TR"),"Logic4"&amp;"_"&amp;TEXT(C1854,"dd.mm.yyyy") &amp;"_"&amp; 381346.48,"")</f>
        <v>Logic4_12.04.2020_381346.48</v>
      </c>
      <c r="R1854" s="21" t="e">
        <f ca="1">IF(AND(Q1854&lt;&gt; "", COUNTIF(SAP!#REF!,Q1854)&gt;0),"Matched", "")</f>
        <v>#REF!</v>
      </c>
    </row>
    <row r="1855" spans="1:18" hidden="1">
      <c r="A1855" s="21">
        <v>11563327</v>
      </c>
      <c r="B1855" s="22">
        <v>43933</v>
      </c>
      <c r="C1855" s="22">
        <v>43933</v>
      </c>
      <c r="D1855" s="21" t="s">
        <v>10</v>
      </c>
      <c r="E1855" s="23">
        <v>0</v>
      </c>
      <c r="F1855" s="23">
        <v>0</v>
      </c>
      <c r="G1855" s="23">
        <v>1000</v>
      </c>
      <c r="H1855" s="23">
        <v>15177.82</v>
      </c>
      <c r="I1855" s="21" t="s">
        <v>11</v>
      </c>
      <c r="J1855" s="21" t="s">
        <v>12</v>
      </c>
      <c r="K1855" s="21" t="str">
        <f t="shared" si="92"/>
        <v/>
      </c>
      <c r="L1855" s="21" t="e">
        <f ca="1">IF(AND(K1855&lt;&gt; "", COUNTIF(SAP!#REF!,K1855)&gt;0),"Matched", "")</f>
        <v>#REF!</v>
      </c>
      <c r="M1855" s="21" t="str">
        <f t="shared" si="93"/>
        <v/>
      </c>
      <c r="N1855" s="21" t="e">
        <f ca="1">IF(AND(M1855&lt;&gt; "", COUNTIF(SAP!#REF!,M1855)&gt;0),"Matched", "")</f>
        <v>#REF!</v>
      </c>
      <c r="O1855" s="21" t="str">
        <f t="shared" si="94"/>
        <v/>
      </c>
      <c r="P1855" s="21" t="e">
        <f ca="1">IF(AND(O1855&lt;&gt; "", COUNTIF(SAP!#REF!,O1855)&gt;0),"Matched", "")</f>
        <v>#REF!</v>
      </c>
      <c r="Q1855" s="21" t="str">
        <f ca="1">IF(OR(D1855="AC",D1855="TR"),"Logic4"&amp;"_"&amp;TEXT(C1855,"dd.mm.yyyy") &amp;"_"&amp; 381346.48,"")</f>
        <v>Logic4_12.04.2020_381346.48</v>
      </c>
      <c r="R1855" s="21" t="e">
        <f ca="1">IF(AND(Q1855&lt;&gt; "", COUNTIF(SAP!#REF!,Q1855)&gt;0),"Matched", "")</f>
        <v>#REF!</v>
      </c>
    </row>
    <row r="1856" spans="1:18" hidden="1">
      <c r="A1856" s="21">
        <v>11563327</v>
      </c>
      <c r="B1856" s="22">
        <v>43933</v>
      </c>
      <c r="C1856" s="22">
        <v>43933</v>
      </c>
      <c r="D1856" s="21" t="s">
        <v>10</v>
      </c>
      <c r="E1856" s="23">
        <v>0</v>
      </c>
      <c r="F1856" s="23">
        <v>0</v>
      </c>
      <c r="G1856" s="23">
        <v>1000</v>
      </c>
      <c r="H1856" s="23">
        <v>16177.82</v>
      </c>
      <c r="I1856" s="21" t="s">
        <v>11</v>
      </c>
      <c r="J1856" s="21" t="s">
        <v>12</v>
      </c>
      <c r="K1856" s="21" t="str">
        <f t="shared" si="92"/>
        <v/>
      </c>
      <c r="L1856" s="21" t="e">
        <f ca="1">IF(AND(K1856&lt;&gt; "", COUNTIF(SAP!#REF!,K1856)&gt;0),"Matched", "")</f>
        <v>#REF!</v>
      </c>
      <c r="M1856" s="21" t="str">
        <f t="shared" si="93"/>
        <v/>
      </c>
      <c r="N1856" s="21" t="e">
        <f ca="1">IF(AND(M1856&lt;&gt; "", COUNTIF(SAP!#REF!,M1856)&gt;0),"Matched", "")</f>
        <v>#REF!</v>
      </c>
      <c r="O1856" s="21" t="str">
        <f t="shared" si="94"/>
        <v/>
      </c>
      <c r="P1856" s="21" t="e">
        <f ca="1">IF(AND(O1856&lt;&gt; "", COUNTIF(SAP!#REF!,O1856)&gt;0),"Matched", "")</f>
        <v>#REF!</v>
      </c>
      <c r="Q1856" s="21" t="str">
        <f ca="1">IF(OR(D1856="AC",D1856="TR"),"Logic4"&amp;"_"&amp;TEXT(C1856,"dd.mm.yyyy") &amp;"_"&amp; 381346.48,"")</f>
        <v>Logic4_12.04.2020_381346.48</v>
      </c>
      <c r="R1856" s="21" t="e">
        <f ca="1">IF(AND(Q1856&lt;&gt; "", COUNTIF(SAP!#REF!,Q1856)&gt;0),"Matched", "")</f>
        <v>#REF!</v>
      </c>
    </row>
    <row r="1857" spans="1:18" hidden="1">
      <c r="A1857" s="21">
        <v>11563327</v>
      </c>
      <c r="B1857" s="22">
        <v>43933</v>
      </c>
      <c r="C1857" s="22">
        <v>43933</v>
      </c>
      <c r="D1857" s="21" t="s">
        <v>10</v>
      </c>
      <c r="E1857" s="23">
        <v>0</v>
      </c>
      <c r="F1857" s="23">
        <v>0</v>
      </c>
      <c r="G1857" s="23">
        <v>1012</v>
      </c>
      <c r="H1857" s="23">
        <v>17189.82</v>
      </c>
      <c r="I1857" s="21" t="s">
        <v>11</v>
      </c>
      <c r="J1857" s="21" t="s">
        <v>12</v>
      </c>
      <c r="K1857" s="21" t="str">
        <f t="shared" si="92"/>
        <v/>
      </c>
      <c r="L1857" s="21" t="e">
        <f ca="1">IF(AND(K1857&lt;&gt; "", COUNTIF(SAP!#REF!,K1857)&gt;0),"Matched", "")</f>
        <v>#REF!</v>
      </c>
      <c r="M1857" s="21" t="str">
        <f t="shared" si="93"/>
        <v/>
      </c>
      <c r="N1857" s="21" t="e">
        <f ca="1">IF(AND(M1857&lt;&gt; "", COUNTIF(SAP!#REF!,M1857)&gt;0),"Matched", "")</f>
        <v>#REF!</v>
      </c>
      <c r="O1857" s="21" t="str">
        <f t="shared" si="94"/>
        <v/>
      </c>
      <c r="P1857" s="21" t="e">
        <f ca="1">IF(AND(O1857&lt;&gt; "", COUNTIF(SAP!#REF!,O1857)&gt;0),"Matched", "")</f>
        <v>#REF!</v>
      </c>
      <c r="Q1857" s="21" t="str">
        <f ca="1">IF(OR(D1857="AC",D1857="TR"),"Logic4"&amp;"_"&amp;TEXT(C1857,"dd.mm.yyyy") &amp;"_"&amp; 381346.48,"")</f>
        <v>Logic4_12.04.2020_381346.48</v>
      </c>
      <c r="R1857" s="21" t="e">
        <f ca="1">IF(AND(Q1857&lt;&gt; "", COUNTIF(SAP!#REF!,Q1857)&gt;0),"Matched", "")</f>
        <v>#REF!</v>
      </c>
    </row>
    <row r="1858" spans="1:18" hidden="1">
      <c r="A1858" s="21">
        <v>11563327</v>
      </c>
      <c r="B1858" s="22">
        <v>43933</v>
      </c>
      <c r="C1858" s="22">
        <v>43933</v>
      </c>
      <c r="D1858" s="21" t="s">
        <v>10</v>
      </c>
      <c r="E1858" s="23">
        <v>0</v>
      </c>
      <c r="F1858" s="23">
        <v>0</v>
      </c>
      <c r="G1858" s="23">
        <v>1015.8</v>
      </c>
      <c r="H1858" s="23">
        <v>18205.62</v>
      </c>
      <c r="I1858" s="21" t="s">
        <v>11</v>
      </c>
      <c r="J1858" s="21" t="s">
        <v>12</v>
      </c>
      <c r="K1858" s="21" t="str">
        <f t="shared" si="92"/>
        <v/>
      </c>
      <c r="L1858" s="21" t="e">
        <f ca="1">IF(AND(K1858&lt;&gt; "", COUNTIF(SAP!#REF!,K1858)&gt;0),"Matched", "")</f>
        <v>#REF!</v>
      </c>
      <c r="M1858" s="21" t="str">
        <f t="shared" si="93"/>
        <v/>
      </c>
      <c r="N1858" s="21" t="e">
        <f ca="1">IF(AND(M1858&lt;&gt; "", COUNTIF(SAP!#REF!,M1858)&gt;0),"Matched", "")</f>
        <v>#REF!</v>
      </c>
      <c r="O1858" s="21" t="str">
        <f t="shared" si="94"/>
        <v/>
      </c>
      <c r="P1858" s="21" t="e">
        <f ca="1">IF(AND(O1858&lt;&gt; "", COUNTIF(SAP!#REF!,O1858)&gt;0),"Matched", "")</f>
        <v>#REF!</v>
      </c>
      <c r="Q1858" s="21" t="str">
        <f ca="1">IF(OR(D1858="AC",D1858="TR"),"Logic4"&amp;"_"&amp;TEXT(C1858,"dd.mm.yyyy") &amp;"_"&amp; 381346.48,"")</f>
        <v>Logic4_12.04.2020_381346.48</v>
      </c>
      <c r="R1858" s="21" t="e">
        <f ca="1">IF(AND(Q1858&lt;&gt; "", COUNTIF(SAP!#REF!,Q1858)&gt;0),"Matched", "")</f>
        <v>#REF!</v>
      </c>
    </row>
    <row r="1859" spans="1:18" hidden="1">
      <c r="A1859" s="21">
        <v>11563327</v>
      </c>
      <c r="B1859" s="22">
        <v>43933</v>
      </c>
      <c r="C1859" s="22">
        <v>43933</v>
      </c>
      <c r="D1859" s="21" t="s">
        <v>10</v>
      </c>
      <c r="E1859" s="23">
        <v>0</v>
      </c>
      <c r="F1859" s="23">
        <v>0</v>
      </c>
      <c r="G1859" s="23">
        <v>1120</v>
      </c>
      <c r="H1859" s="23">
        <v>19325.62</v>
      </c>
      <c r="I1859" s="21" t="s">
        <v>11</v>
      </c>
      <c r="J1859" s="21" t="s">
        <v>12</v>
      </c>
      <c r="K1859" s="21" t="str">
        <f t="shared" ref="K1859:K1922" si="95">IF(D1859="TF","Logic1"&amp;"_"&amp;TEXT(C1859, "mm") &amp;"_"&amp; F1859,"")</f>
        <v/>
      </c>
      <c r="L1859" s="21" t="e">
        <f ca="1">IF(AND(K1859&lt;&gt; "", COUNTIF(SAP!#REF!,K1859)&gt;0),"Matched", "")</f>
        <v>#REF!</v>
      </c>
      <c r="M1859" s="21" t="str">
        <f t="shared" si="93"/>
        <v/>
      </c>
      <c r="N1859" s="21" t="e">
        <f ca="1">IF(AND(M1859&lt;&gt; "", COUNTIF(SAP!#REF!,M1859)&gt;0),"Matched", "")</f>
        <v>#REF!</v>
      </c>
      <c r="O1859" s="21" t="str">
        <f t="shared" si="94"/>
        <v/>
      </c>
      <c r="P1859" s="21" t="e">
        <f ca="1">IF(AND(O1859&lt;&gt; "", COUNTIF(SAP!#REF!,O1859)&gt;0),"Matched", "")</f>
        <v>#REF!</v>
      </c>
      <c r="Q1859" s="21" t="str">
        <f ca="1">IF(OR(D1859="AC",D1859="TR"),"Logic4"&amp;"_"&amp;TEXT(C1859,"dd.mm.yyyy") &amp;"_"&amp; 381346.48,"")</f>
        <v>Logic4_12.04.2020_381346.48</v>
      </c>
      <c r="R1859" s="21" t="e">
        <f ca="1">IF(AND(Q1859&lt;&gt; "", COUNTIF(SAP!#REF!,Q1859)&gt;0),"Matched", "")</f>
        <v>#REF!</v>
      </c>
    </row>
    <row r="1860" spans="1:18" hidden="1">
      <c r="A1860" s="21">
        <v>11563327</v>
      </c>
      <c r="B1860" s="22">
        <v>43933</v>
      </c>
      <c r="C1860" s="22">
        <v>43933</v>
      </c>
      <c r="D1860" s="21" t="s">
        <v>10</v>
      </c>
      <c r="E1860" s="23">
        <v>0</v>
      </c>
      <c r="F1860" s="23">
        <v>0</v>
      </c>
      <c r="G1860" s="23">
        <v>1150</v>
      </c>
      <c r="H1860" s="23">
        <v>20475.62</v>
      </c>
      <c r="I1860" s="21" t="s">
        <v>11</v>
      </c>
      <c r="J1860" s="21" t="s">
        <v>12</v>
      </c>
      <c r="K1860" s="21" t="str">
        <f t="shared" si="95"/>
        <v/>
      </c>
      <c r="L1860" s="21" t="e">
        <f ca="1">IF(AND(K1860&lt;&gt; "", COUNTIF(SAP!#REF!,K1860)&gt;0),"Matched", "")</f>
        <v>#REF!</v>
      </c>
      <c r="M1860" s="21" t="str">
        <f t="shared" si="93"/>
        <v/>
      </c>
      <c r="N1860" s="21" t="e">
        <f ca="1">IF(AND(M1860&lt;&gt; "", COUNTIF(SAP!#REF!,M1860)&gt;0),"Matched", "")</f>
        <v>#REF!</v>
      </c>
      <c r="O1860" s="21" t="str">
        <f t="shared" si="94"/>
        <v/>
      </c>
      <c r="P1860" s="21" t="e">
        <f ca="1">IF(AND(O1860&lt;&gt; "", COUNTIF(SAP!#REF!,O1860)&gt;0),"Matched", "")</f>
        <v>#REF!</v>
      </c>
      <c r="Q1860" s="21" t="str">
        <f ca="1">IF(OR(D1860="AC",D1860="TR"),"Logic4"&amp;"_"&amp;TEXT(C1860,"dd.mm.yyyy") &amp;"_"&amp; 381346.48,"")</f>
        <v>Logic4_12.04.2020_381346.48</v>
      </c>
      <c r="R1860" s="21" t="e">
        <f ca="1">IF(AND(Q1860&lt;&gt; "", COUNTIF(SAP!#REF!,Q1860)&gt;0),"Matched", "")</f>
        <v>#REF!</v>
      </c>
    </row>
    <row r="1861" spans="1:18" hidden="1">
      <c r="A1861" s="21">
        <v>11563327</v>
      </c>
      <c r="B1861" s="22">
        <v>43933</v>
      </c>
      <c r="C1861" s="22">
        <v>43933</v>
      </c>
      <c r="D1861" s="21" t="s">
        <v>10</v>
      </c>
      <c r="E1861" s="23">
        <v>0</v>
      </c>
      <c r="F1861" s="23">
        <v>0</v>
      </c>
      <c r="G1861" s="23">
        <v>1170</v>
      </c>
      <c r="H1861" s="23">
        <v>21645.62</v>
      </c>
      <c r="I1861" s="21" t="s">
        <v>11</v>
      </c>
      <c r="J1861" s="21" t="s">
        <v>12</v>
      </c>
      <c r="K1861" s="21" t="str">
        <f t="shared" si="95"/>
        <v/>
      </c>
      <c r="L1861" s="21" t="e">
        <f ca="1">IF(AND(K1861&lt;&gt; "", COUNTIF(SAP!#REF!,K1861)&gt;0),"Matched", "")</f>
        <v>#REF!</v>
      </c>
      <c r="M1861" s="21" t="str">
        <f t="shared" si="93"/>
        <v/>
      </c>
      <c r="N1861" s="21" t="e">
        <f ca="1">IF(AND(M1861&lt;&gt; "", COUNTIF(SAP!#REF!,M1861)&gt;0),"Matched", "")</f>
        <v>#REF!</v>
      </c>
      <c r="O1861" s="21" t="str">
        <f t="shared" si="94"/>
        <v/>
      </c>
      <c r="P1861" s="21" t="e">
        <f ca="1">IF(AND(O1861&lt;&gt; "", COUNTIF(SAP!#REF!,O1861)&gt;0),"Matched", "")</f>
        <v>#REF!</v>
      </c>
      <c r="Q1861" s="21" t="str">
        <f ca="1">IF(OR(D1861="AC",D1861="TR"),"Logic4"&amp;"_"&amp;TEXT(C1861,"dd.mm.yyyy") &amp;"_"&amp; 381346.48,"")</f>
        <v>Logic4_12.04.2020_381346.48</v>
      </c>
      <c r="R1861" s="21" t="e">
        <f ca="1">IF(AND(Q1861&lt;&gt; "", COUNTIF(SAP!#REF!,Q1861)&gt;0),"Matched", "")</f>
        <v>#REF!</v>
      </c>
    </row>
    <row r="1862" spans="1:18" hidden="1">
      <c r="A1862" s="21">
        <v>11563327</v>
      </c>
      <c r="B1862" s="22">
        <v>43933</v>
      </c>
      <c r="C1862" s="22">
        <v>43933</v>
      </c>
      <c r="D1862" s="21" t="s">
        <v>10</v>
      </c>
      <c r="E1862" s="23">
        <v>0</v>
      </c>
      <c r="F1862" s="23">
        <v>0</v>
      </c>
      <c r="G1862" s="23">
        <v>1196.22</v>
      </c>
      <c r="H1862" s="23">
        <v>22841.84</v>
      </c>
      <c r="I1862" s="21" t="s">
        <v>11</v>
      </c>
      <c r="J1862" s="21" t="s">
        <v>12</v>
      </c>
      <c r="K1862" s="21" t="str">
        <f t="shared" si="95"/>
        <v/>
      </c>
      <c r="L1862" s="21" t="e">
        <f ca="1">IF(AND(K1862&lt;&gt; "", COUNTIF(SAP!#REF!,K1862)&gt;0),"Matched", "")</f>
        <v>#REF!</v>
      </c>
      <c r="M1862" s="21" t="str">
        <f t="shared" si="93"/>
        <v/>
      </c>
      <c r="N1862" s="21" t="e">
        <f ca="1">IF(AND(M1862&lt;&gt; "", COUNTIF(SAP!#REF!,M1862)&gt;0),"Matched", "")</f>
        <v>#REF!</v>
      </c>
      <c r="O1862" s="21" t="str">
        <f t="shared" si="94"/>
        <v/>
      </c>
      <c r="P1862" s="21" t="e">
        <f ca="1">IF(AND(O1862&lt;&gt; "", COUNTIF(SAP!#REF!,O1862)&gt;0),"Matched", "")</f>
        <v>#REF!</v>
      </c>
      <c r="Q1862" s="21" t="str">
        <f ca="1">IF(OR(D1862="AC",D1862="TR"),"Logic4"&amp;"_"&amp;TEXT(C1862,"dd.mm.yyyy") &amp;"_"&amp; 381346.48,"")</f>
        <v>Logic4_12.04.2020_381346.48</v>
      </c>
      <c r="R1862" s="21" t="e">
        <f ca="1">IF(AND(Q1862&lt;&gt; "", COUNTIF(SAP!#REF!,Q1862)&gt;0),"Matched", "")</f>
        <v>#REF!</v>
      </c>
    </row>
    <row r="1863" spans="1:18" hidden="1">
      <c r="A1863" s="21">
        <v>11563327</v>
      </c>
      <c r="B1863" s="22">
        <v>43933</v>
      </c>
      <c r="C1863" s="22">
        <v>43933</v>
      </c>
      <c r="D1863" s="21" t="s">
        <v>10</v>
      </c>
      <c r="E1863" s="23">
        <v>0</v>
      </c>
      <c r="F1863" s="23">
        <v>0</v>
      </c>
      <c r="G1863" s="23">
        <v>1200</v>
      </c>
      <c r="H1863" s="23">
        <v>24041.84</v>
      </c>
      <c r="I1863" s="21" t="s">
        <v>11</v>
      </c>
      <c r="J1863" s="21" t="s">
        <v>12</v>
      </c>
      <c r="K1863" s="21" t="str">
        <f t="shared" si="95"/>
        <v/>
      </c>
      <c r="L1863" s="21" t="e">
        <f ca="1">IF(AND(K1863&lt;&gt; "", COUNTIF(SAP!#REF!,K1863)&gt;0),"Matched", "")</f>
        <v>#REF!</v>
      </c>
      <c r="M1863" s="21" t="str">
        <f t="shared" si="93"/>
        <v/>
      </c>
      <c r="N1863" s="21" t="e">
        <f ca="1">IF(AND(M1863&lt;&gt; "", COUNTIF(SAP!#REF!,M1863)&gt;0),"Matched", "")</f>
        <v>#REF!</v>
      </c>
      <c r="O1863" s="21" t="str">
        <f t="shared" si="94"/>
        <v/>
      </c>
      <c r="P1863" s="21" t="e">
        <f ca="1">IF(AND(O1863&lt;&gt; "", COUNTIF(SAP!#REF!,O1863)&gt;0),"Matched", "")</f>
        <v>#REF!</v>
      </c>
      <c r="Q1863" s="21" t="str">
        <f ca="1">IF(OR(D1863="AC",D1863="TR"),"Logic4"&amp;"_"&amp;TEXT(C1863,"dd.mm.yyyy") &amp;"_"&amp; 381346.48,"")</f>
        <v>Logic4_12.04.2020_381346.48</v>
      </c>
      <c r="R1863" s="21" t="e">
        <f ca="1">IF(AND(Q1863&lt;&gt; "", COUNTIF(SAP!#REF!,Q1863)&gt;0),"Matched", "")</f>
        <v>#REF!</v>
      </c>
    </row>
    <row r="1864" spans="1:18" hidden="1">
      <c r="A1864" s="21">
        <v>11563327</v>
      </c>
      <c r="B1864" s="22">
        <v>43933</v>
      </c>
      <c r="C1864" s="22">
        <v>43933</v>
      </c>
      <c r="D1864" s="21" t="s">
        <v>10</v>
      </c>
      <c r="E1864" s="23">
        <v>0</v>
      </c>
      <c r="F1864" s="23">
        <v>0</v>
      </c>
      <c r="G1864" s="23">
        <v>1200.01</v>
      </c>
      <c r="H1864" s="23">
        <v>25241.85</v>
      </c>
      <c r="I1864" s="21" t="s">
        <v>11</v>
      </c>
      <c r="J1864" s="21" t="s">
        <v>12</v>
      </c>
      <c r="K1864" s="21" t="str">
        <f t="shared" si="95"/>
        <v/>
      </c>
      <c r="L1864" s="21" t="e">
        <f ca="1">IF(AND(K1864&lt;&gt; "", COUNTIF(SAP!#REF!,K1864)&gt;0),"Matched", "")</f>
        <v>#REF!</v>
      </c>
      <c r="M1864" s="21" t="str">
        <f t="shared" si="93"/>
        <v/>
      </c>
      <c r="N1864" s="21" t="e">
        <f ca="1">IF(AND(M1864&lt;&gt; "", COUNTIF(SAP!#REF!,M1864)&gt;0),"Matched", "")</f>
        <v>#REF!</v>
      </c>
      <c r="O1864" s="21" t="str">
        <f t="shared" si="94"/>
        <v/>
      </c>
      <c r="P1864" s="21" t="e">
        <f ca="1">IF(AND(O1864&lt;&gt; "", COUNTIF(SAP!#REF!,O1864)&gt;0),"Matched", "")</f>
        <v>#REF!</v>
      </c>
      <c r="Q1864" s="21" t="str">
        <f ca="1">IF(OR(D1864="AC",D1864="TR"),"Logic4"&amp;"_"&amp;TEXT(C1864,"dd.mm.yyyy") &amp;"_"&amp; 381346.48,"")</f>
        <v>Logic4_12.04.2020_381346.48</v>
      </c>
      <c r="R1864" s="21" t="e">
        <f ca="1">IF(AND(Q1864&lt;&gt; "", COUNTIF(SAP!#REF!,Q1864)&gt;0),"Matched", "")</f>
        <v>#REF!</v>
      </c>
    </row>
    <row r="1865" spans="1:18" hidden="1">
      <c r="A1865" s="21">
        <v>11563327</v>
      </c>
      <c r="B1865" s="22">
        <v>43933</v>
      </c>
      <c r="C1865" s="22">
        <v>43933</v>
      </c>
      <c r="D1865" s="21" t="s">
        <v>10</v>
      </c>
      <c r="E1865" s="23">
        <v>0</v>
      </c>
      <c r="F1865" s="23">
        <v>0</v>
      </c>
      <c r="G1865" s="23">
        <v>1240</v>
      </c>
      <c r="H1865" s="23">
        <v>26481.85</v>
      </c>
      <c r="I1865" s="21" t="s">
        <v>11</v>
      </c>
      <c r="J1865" s="21" t="s">
        <v>12</v>
      </c>
      <c r="K1865" s="21" t="str">
        <f t="shared" si="95"/>
        <v/>
      </c>
      <c r="L1865" s="21" t="e">
        <f ca="1">IF(AND(K1865&lt;&gt; "", COUNTIF(SAP!#REF!,K1865)&gt;0),"Matched", "")</f>
        <v>#REF!</v>
      </c>
      <c r="M1865" s="21" t="str">
        <f t="shared" si="93"/>
        <v/>
      </c>
      <c r="N1865" s="21" t="e">
        <f ca="1">IF(AND(M1865&lt;&gt; "", COUNTIF(SAP!#REF!,M1865)&gt;0),"Matched", "")</f>
        <v>#REF!</v>
      </c>
      <c r="O1865" s="21" t="str">
        <f t="shared" si="94"/>
        <v/>
      </c>
      <c r="P1865" s="21" t="e">
        <f ca="1">IF(AND(O1865&lt;&gt; "", COUNTIF(SAP!#REF!,O1865)&gt;0),"Matched", "")</f>
        <v>#REF!</v>
      </c>
      <c r="Q1865" s="21" t="str">
        <f ca="1">IF(OR(D1865="AC",D1865="TR"),"Logic4"&amp;"_"&amp;TEXT(C1865,"dd.mm.yyyy") &amp;"_"&amp; 381346.48,"")</f>
        <v>Logic4_12.04.2020_381346.48</v>
      </c>
      <c r="R1865" s="21" t="e">
        <f ca="1">IF(AND(Q1865&lt;&gt; "", COUNTIF(SAP!#REF!,Q1865)&gt;0),"Matched", "")</f>
        <v>#REF!</v>
      </c>
    </row>
    <row r="1866" spans="1:18" hidden="1">
      <c r="A1866" s="21">
        <v>11563327</v>
      </c>
      <c r="B1866" s="22">
        <v>43933</v>
      </c>
      <c r="C1866" s="22">
        <v>43933</v>
      </c>
      <c r="D1866" s="21" t="s">
        <v>10</v>
      </c>
      <c r="E1866" s="23">
        <v>0</v>
      </c>
      <c r="F1866" s="23">
        <v>0</v>
      </c>
      <c r="G1866" s="23">
        <v>1260</v>
      </c>
      <c r="H1866" s="23">
        <v>27741.85</v>
      </c>
      <c r="I1866" s="21" t="s">
        <v>11</v>
      </c>
      <c r="J1866" s="21" t="s">
        <v>12</v>
      </c>
      <c r="K1866" s="21" t="str">
        <f t="shared" si="95"/>
        <v/>
      </c>
      <c r="L1866" s="21" t="e">
        <f ca="1">IF(AND(K1866&lt;&gt; "", COUNTIF(SAP!#REF!,K1866)&gt;0),"Matched", "")</f>
        <v>#REF!</v>
      </c>
      <c r="M1866" s="21" t="str">
        <f t="shared" si="93"/>
        <v/>
      </c>
      <c r="N1866" s="21" t="e">
        <f ca="1">IF(AND(M1866&lt;&gt; "", COUNTIF(SAP!#REF!,M1866)&gt;0),"Matched", "")</f>
        <v>#REF!</v>
      </c>
      <c r="O1866" s="21" t="str">
        <f t="shared" si="94"/>
        <v/>
      </c>
      <c r="P1866" s="21" t="e">
        <f ca="1">IF(AND(O1866&lt;&gt; "", COUNTIF(SAP!#REF!,O1866)&gt;0),"Matched", "")</f>
        <v>#REF!</v>
      </c>
      <c r="Q1866" s="21" t="str">
        <f ca="1">IF(OR(D1866="AC",D1866="TR"),"Logic4"&amp;"_"&amp;TEXT(C1866,"dd.mm.yyyy") &amp;"_"&amp; 381346.48,"")</f>
        <v>Logic4_12.04.2020_381346.48</v>
      </c>
      <c r="R1866" s="21" t="e">
        <f ca="1">IF(AND(Q1866&lt;&gt; "", COUNTIF(SAP!#REF!,Q1866)&gt;0),"Matched", "")</f>
        <v>#REF!</v>
      </c>
    </row>
    <row r="1867" spans="1:18" hidden="1">
      <c r="A1867" s="21">
        <v>11563327</v>
      </c>
      <c r="B1867" s="22">
        <v>43933</v>
      </c>
      <c r="C1867" s="22">
        <v>43933</v>
      </c>
      <c r="D1867" s="21" t="s">
        <v>10</v>
      </c>
      <c r="E1867" s="23">
        <v>0</v>
      </c>
      <c r="F1867" s="23">
        <v>0</v>
      </c>
      <c r="G1867" s="23">
        <v>1260</v>
      </c>
      <c r="H1867" s="23">
        <v>29001.85</v>
      </c>
      <c r="I1867" s="21" t="s">
        <v>11</v>
      </c>
      <c r="J1867" s="21" t="s">
        <v>12</v>
      </c>
      <c r="K1867" s="21" t="str">
        <f t="shared" si="95"/>
        <v/>
      </c>
      <c r="L1867" s="21" t="e">
        <f ca="1">IF(AND(K1867&lt;&gt; "", COUNTIF(SAP!#REF!,K1867)&gt;0),"Matched", "")</f>
        <v>#REF!</v>
      </c>
      <c r="M1867" s="21" t="str">
        <f t="shared" si="93"/>
        <v/>
      </c>
      <c r="N1867" s="21" t="e">
        <f ca="1">IF(AND(M1867&lt;&gt; "", COUNTIF(SAP!#REF!,M1867)&gt;0),"Matched", "")</f>
        <v>#REF!</v>
      </c>
      <c r="O1867" s="21" t="str">
        <f t="shared" si="94"/>
        <v/>
      </c>
      <c r="P1867" s="21" t="e">
        <f ca="1">IF(AND(O1867&lt;&gt; "", COUNTIF(SAP!#REF!,O1867)&gt;0),"Matched", "")</f>
        <v>#REF!</v>
      </c>
      <c r="Q1867" s="21" t="str">
        <f ca="1">IF(OR(D1867="AC",D1867="TR"),"Logic4"&amp;"_"&amp;TEXT(C1867,"dd.mm.yyyy") &amp;"_"&amp; 381346.48,"")</f>
        <v>Logic4_12.04.2020_381346.48</v>
      </c>
      <c r="R1867" s="21" t="e">
        <f ca="1">IF(AND(Q1867&lt;&gt; "", COUNTIF(SAP!#REF!,Q1867)&gt;0),"Matched", "")</f>
        <v>#REF!</v>
      </c>
    </row>
    <row r="1868" spans="1:18" hidden="1">
      <c r="A1868" s="21">
        <v>11563327</v>
      </c>
      <c r="B1868" s="22">
        <v>43933</v>
      </c>
      <c r="C1868" s="22">
        <v>43933</v>
      </c>
      <c r="D1868" s="21" t="s">
        <v>10</v>
      </c>
      <c r="E1868" s="23">
        <v>0</v>
      </c>
      <c r="F1868" s="23">
        <v>0</v>
      </c>
      <c r="G1868" s="23">
        <v>1281</v>
      </c>
      <c r="H1868" s="23">
        <v>30282.85</v>
      </c>
      <c r="I1868" s="21" t="s">
        <v>11</v>
      </c>
      <c r="J1868" s="21" t="s">
        <v>12</v>
      </c>
      <c r="K1868" s="21" t="str">
        <f t="shared" si="95"/>
        <v/>
      </c>
      <c r="L1868" s="21" t="e">
        <f ca="1">IF(AND(K1868&lt;&gt; "", COUNTIF(SAP!#REF!,K1868)&gt;0),"Matched", "")</f>
        <v>#REF!</v>
      </c>
      <c r="M1868" s="21" t="str">
        <f t="shared" si="93"/>
        <v/>
      </c>
      <c r="N1868" s="21" t="e">
        <f ca="1">IF(AND(M1868&lt;&gt; "", COUNTIF(SAP!#REF!,M1868)&gt;0),"Matched", "")</f>
        <v>#REF!</v>
      </c>
      <c r="O1868" s="21" t="str">
        <f t="shared" si="94"/>
        <v/>
      </c>
      <c r="P1868" s="21" t="e">
        <f ca="1">IF(AND(O1868&lt;&gt; "", COUNTIF(SAP!#REF!,O1868)&gt;0),"Matched", "")</f>
        <v>#REF!</v>
      </c>
      <c r="Q1868" s="21" t="str">
        <f ca="1">IF(OR(D1868="AC",D1868="TR"),"Logic4"&amp;"_"&amp;TEXT(C1868,"dd.mm.yyyy") &amp;"_"&amp; 381346.48,"")</f>
        <v>Logic4_12.04.2020_381346.48</v>
      </c>
      <c r="R1868" s="21" t="e">
        <f ca="1">IF(AND(Q1868&lt;&gt; "", COUNTIF(SAP!#REF!,Q1868)&gt;0),"Matched", "")</f>
        <v>#REF!</v>
      </c>
    </row>
    <row r="1869" spans="1:18" hidden="1">
      <c r="A1869" s="21">
        <v>11563327</v>
      </c>
      <c r="B1869" s="22">
        <v>43933</v>
      </c>
      <c r="C1869" s="22">
        <v>43933</v>
      </c>
      <c r="D1869" s="21" t="s">
        <v>10</v>
      </c>
      <c r="E1869" s="23">
        <v>0</v>
      </c>
      <c r="F1869" s="23">
        <v>0</v>
      </c>
      <c r="G1869" s="23">
        <v>1290.01</v>
      </c>
      <c r="H1869" s="23">
        <v>31572.86</v>
      </c>
      <c r="I1869" s="21" t="s">
        <v>11</v>
      </c>
      <c r="J1869" s="21" t="s">
        <v>12</v>
      </c>
      <c r="K1869" s="21" t="str">
        <f t="shared" si="95"/>
        <v/>
      </c>
      <c r="L1869" s="21" t="e">
        <f ca="1">IF(AND(K1869&lt;&gt; "", COUNTIF(SAP!#REF!,K1869)&gt;0),"Matched", "")</f>
        <v>#REF!</v>
      </c>
      <c r="M1869" s="21" t="str">
        <f t="shared" si="93"/>
        <v/>
      </c>
      <c r="N1869" s="21" t="e">
        <f ca="1">IF(AND(M1869&lt;&gt; "", COUNTIF(SAP!#REF!,M1869)&gt;0),"Matched", "")</f>
        <v>#REF!</v>
      </c>
      <c r="O1869" s="21" t="str">
        <f t="shared" si="94"/>
        <v/>
      </c>
      <c r="P1869" s="21" t="e">
        <f ca="1">IF(AND(O1869&lt;&gt; "", COUNTIF(SAP!#REF!,O1869)&gt;0),"Matched", "")</f>
        <v>#REF!</v>
      </c>
      <c r="Q1869" s="21" t="str">
        <f ca="1">IF(OR(D1869="AC",D1869="TR"),"Logic4"&amp;"_"&amp;TEXT(C1869,"dd.mm.yyyy") &amp;"_"&amp; 381346.48,"")</f>
        <v>Logic4_12.04.2020_381346.48</v>
      </c>
      <c r="R1869" s="21" t="e">
        <f ca="1">IF(AND(Q1869&lt;&gt; "", COUNTIF(SAP!#REF!,Q1869)&gt;0),"Matched", "")</f>
        <v>#REF!</v>
      </c>
    </row>
    <row r="1870" spans="1:18" hidden="1">
      <c r="A1870" s="21">
        <v>11563327</v>
      </c>
      <c r="B1870" s="22">
        <v>43933</v>
      </c>
      <c r="C1870" s="22">
        <v>43933</v>
      </c>
      <c r="D1870" s="21" t="s">
        <v>10</v>
      </c>
      <c r="E1870" s="23">
        <v>0</v>
      </c>
      <c r="F1870" s="23">
        <v>0</v>
      </c>
      <c r="G1870" s="23">
        <v>1370</v>
      </c>
      <c r="H1870" s="23">
        <v>32942.86</v>
      </c>
      <c r="I1870" s="21" t="s">
        <v>11</v>
      </c>
      <c r="J1870" s="21" t="s">
        <v>12</v>
      </c>
      <c r="K1870" s="21" t="str">
        <f t="shared" si="95"/>
        <v/>
      </c>
      <c r="L1870" s="21" t="e">
        <f ca="1">IF(AND(K1870&lt;&gt; "", COUNTIF(SAP!#REF!,K1870)&gt;0),"Matched", "")</f>
        <v>#REF!</v>
      </c>
      <c r="M1870" s="21" t="str">
        <f t="shared" si="93"/>
        <v/>
      </c>
      <c r="N1870" s="21" t="e">
        <f ca="1">IF(AND(M1870&lt;&gt; "", COUNTIF(SAP!#REF!,M1870)&gt;0),"Matched", "")</f>
        <v>#REF!</v>
      </c>
      <c r="O1870" s="21" t="str">
        <f t="shared" si="94"/>
        <v/>
      </c>
      <c r="P1870" s="21" t="e">
        <f ca="1">IF(AND(O1870&lt;&gt; "", COUNTIF(SAP!#REF!,O1870)&gt;0),"Matched", "")</f>
        <v>#REF!</v>
      </c>
      <c r="Q1870" s="21" t="str">
        <f ca="1">IF(OR(D1870="AC",D1870="TR"),"Logic4"&amp;"_"&amp;TEXT(C1870,"dd.mm.yyyy") &amp;"_"&amp; 381346.48,"")</f>
        <v>Logic4_12.04.2020_381346.48</v>
      </c>
      <c r="R1870" s="21" t="e">
        <f ca="1">IF(AND(Q1870&lt;&gt; "", COUNTIF(SAP!#REF!,Q1870)&gt;0),"Matched", "")</f>
        <v>#REF!</v>
      </c>
    </row>
    <row r="1871" spans="1:18" hidden="1">
      <c r="A1871" s="21">
        <v>11563327</v>
      </c>
      <c r="B1871" s="22">
        <v>43933</v>
      </c>
      <c r="C1871" s="22">
        <v>43933</v>
      </c>
      <c r="D1871" s="21" t="s">
        <v>10</v>
      </c>
      <c r="E1871" s="23">
        <v>0</v>
      </c>
      <c r="F1871" s="23">
        <v>0</v>
      </c>
      <c r="G1871" s="23">
        <v>1396</v>
      </c>
      <c r="H1871" s="23">
        <v>34338.86</v>
      </c>
      <c r="I1871" s="21" t="s">
        <v>11</v>
      </c>
      <c r="J1871" s="21" t="s">
        <v>12</v>
      </c>
      <c r="K1871" s="21" t="str">
        <f t="shared" si="95"/>
        <v/>
      </c>
      <c r="L1871" s="21" t="e">
        <f ca="1">IF(AND(K1871&lt;&gt; "", COUNTIF(SAP!#REF!,K1871)&gt;0),"Matched", "")</f>
        <v>#REF!</v>
      </c>
      <c r="M1871" s="21" t="str">
        <f t="shared" si="93"/>
        <v/>
      </c>
      <c r="N1871" s="21" t="e">
        <f ca="1">IF(AND(M1871&lt;&gt; "", COUNTIF(SAP!#REF!,M1871)&gt;0),"Matched", "")</f>
        <v>#REF!</v>
      </c>
      <c r="O1871" s="21" t="str">
        <f t="shared" si="94"/>
        <v/>
      </c>
      <c r="P1871" s="21" t="e">
        <f ca="1">IF(AND(O1871&lt;&gt; "", COUNTIF(SAP!#REF!,O1871)&gt;0),"Matched", "")</f>
        <v>#REF!</v>
      </c>
      <c r="Q1871" s="21" t="str">
        <f ca="1">IF(OR(D1871="AC",D1871="TR"),"Logic4"&amp;"_"&amp;TEXT(C1871,"dd.mm.yyyy") &amp;"_"&amp; 381346.48,"")</f>
        <v>Logic4_12.04.2020_381346.48</v>
      </c>
      <c r="R1871" s="21" t="e">
        <f ca="1">IF(AND(Q1871&lt;&gt; "", COUNTIF(SAP!#REF!,Q1871)&gt;0),"Matched", "")</f>
        <v>#REF!</v>
      </c>
    </row>
    <row r="1872" spans="1:18" hidden="1">
      <c r="A1872" s="21">
        <v>11563327</v>
      </c>
      <c r="B1872" s="22">
        <v>43933</v>
      </c>
      <c r="C1872" s="22">
        <v>43933</v>
      </c>
      <c r="D1872" s="21" t="s">
        <v>10</v>
      </c>
      <c r="E1872" s="23">
        <v>0</v>
      </c>
      <c r="F1872" s="23">
        <v>0</v>
      </c>
      <c r="G1872" s="23">
        <v>1430.4</v>
      </c>
      <c r="H1872" s="23">
        <v>35769.26</v>
      </c>
      <c r="I1872" s="21" t="s">
        <v>11</v>
      </c>
      <c r="J1872" s="21" t="s">
        <v>12</v>
      </c>
      <c r="K1872" s="21" t="str">
        <f t="shared" si="95"/>
        <v/>
      </c>
      <c r="L1872" s="21" t="e">
        <f ca="1">IF(AND(K1872&lt;&gt; "", COUNTIF(SAP!#REF!,K1872)&gt;0),"Matched", "")</f>
        <v>#REF!</v>
      </c>
      <c r="M1872" s="21" t="str">
        <f t="shared" si="93"/>
        <v/>
      </c>
      <c r="N1872" s="21" t="e">
        <f ca="1">IF(AND(M1872&lt;&gt; "", COUNTIF(SAP!#REF!,M1872)&gt;0),"Matched", "")</f>
        <v>#REF!</v>
      </c>
      <c r="O1872" s="21" t="str">
        <f t="shared" si="94"/>
        <v/>
      </c>
      <c r="P1872" s="21" t="e">
        <f ca="1">IF(AND(O1872&lt;&gt; "", COUNTIF(SAP!#REF!,O1872)&gt;0),"Matched", "")</f>
        <v>#REF!</v>
      </c>
      <c r="Q1872" s="21" t="str">
        <f ca="1">IF(OR(D1872="AC",D1872="TR"),"Logic4"&amp;"_"&amp;TEXT(C1872,"dd.mm.yyyy") &amp;"_"&amp; 381346.48,"")</f>
        <v>Logic4_12.04.2020_381346.48</v>
      </c>
      <c r="R1872" s="21" t="e">
        <f ca="1">IF(AND(Q1872&lt;&gt; "", COUNTIF(SAP!#REF!,Q1872)&gt;0),"Matched", "")</f>
        <v>#REF!</v>
      </c>
    </row>
    <row r="1873" spans="1:18" hidden="1">
      <c r="A1873" s="21">
        <v>11563327</v>
      </c>
      <c r="B1873" s="22">
        <v>43933</v>
      </c>
      <c r="C1873" s="22">
        <v>43933</v>
      </c>
      <c r="D1873" s="21" t="s">
        <v>10</v>
      </c>
      <c r="E1873" s="23">
        <v>0</v>
      </c>
      <c r="F1873" s="23">
        <v>0</v>
      </c>
      <c r="G1873" s="23">
        <v>1442.7</v>
      </c>
      <c r="H1873" s="23">
        <v>37211.96</v>
      </c>
      <c r="I1873" s="21" t="s">
        <v>11</v>
      </c>
      <c r="J1873" s="21" t="s">
        <v>12</v>
      </c>
      <c r="K1873" s="21" t="str">
        <f t="shared" si="95"/>
        <v/>
      </c>
      <c r="L1873" s="21" t="e">
        <f ca="1">IF(AND(K1873&lt;&gt; "", COUNTIF(SAP!#REF!,K1873)&gt;0),"Matched", "")</f>
        <v>#REF!</v>
      </c>
      <c r="M1873" s="21" t="str">
        <f t="shared" si="93"/>
        <v/>
      </c>
      <c r="N1873" s="21" t="e">
        <f ca="1">IF(AND(M1873&lt;&gt; "", COUNTIF(SAP!#REF!,M1873)&gt;0),"Matched", "")</f>
        <v>#REF!</v>
      </c>
      <c r="O1873" s="21" t="str">
        <f t="shared" si="94"/>
        <v/>
      </c>
      <c r="P1873" s="21" t="e">
        <f ca="1">IF(AND(O1873&lt;&gt; "", COUNTIF(SAP!#REF!,O1873)&gt;0),"Matched", "")</f>
        <v>#REF!</v>
      </c>
      <c r="Q1873" s="21" t="str">
        <f ca="1">IF(OR(D1873="AC",D1873="TR"),"Logic4"&amp;"_"&amp;TEXT(C1873,"dd.mm.yyyy") &amp;"_"&amp; 381346.48,"")</f>
        <v>Logic4_12.04.2020_381346.48</v>
      </c>
      <c r="R1873" s="21" t="e">
        <f ca="1">IF(AND(Q1873&lt;&gt; "", COUNTIF(SAP!#REF!,Q1873)&gt;0),"Matched", "")</f>
        <v>#REF!</v>
      </c>
    </row>
    <row r="1874" spans="1:18" hidden="1">
      <c r="A1874" s="21">
        <v>11563327</v>
      </c>
      <c r="B1874" s="22">
        <v>43933</v>
      </c>
      <c r="C1874" s="22">
        <v>43933</v>
      </c>
      <c r="D1874" s="21" t="s">
        <v>10</v>
      </c>
      <c r="E1874" s="23">
        <v>0</v>
      </c>
      <c r="F1874" s="23">
        <v>0</v>
      </c>
      <c r="G1874" s="23">
        <v>1480</v>
      </c>
      <c r="H1874" s="23">
        <v>38691.96</v>
      </c>
      <c r="I1874" s="21" t="s">
        <v>11</v>
      </c>
      <c r="J1874" s="21" t="s">
        <v>12</v>
      </c>
      <c r="K1874" s="21" t="str">
        <f t="shared" si="95"/>
        <v/>
      </c>
      <c r="L1874" s="21" t="e">
        <f ca="1">IF(AND(K1874&lt;&gt; "", COUNTIF(SAP!#REF!,K1874)&gt;0),"Matched", "")</f>
        <v>#REF!</v>
      </c>
      <c r="M1874" s="21" t="str">
        <f t="shared" si="93"/>
        <v/>
      </c>
      <c r="N1874" s="21" t="e">
        <f ca="1">IF(AND(M1874&lt;&gt; "", COUNTIF(SAP!#REF!,M1874)&gt;0),"Matched", "")</f>
        <v>#REF!</v>
      </c>
      <c r="O1874" s="21" t="str">
        <f t="shared" si="94"/>
        <v/>
      </c>
      <c r="P1874" s="21" t="e">
        <f ca="1">IF(AND(O1874&lt;&gt; "", COUNTIF(SAP!#REF!,O1874)&gt;0),"Matched", "")</f>
        <v>#REF!</v>
      </c>
      <c r="Q1874" s="21" t="str">
        <f ca="1">IF(OR(D1874="AC",D1874="TR"),"Logic4"&amp;"_"&amp;TEXT(C1874,"dd.mm.yyyy") &amp;"_"&amp; 381346.48,"")</f>
        <v>Logic4_12.04.2020_381346.48</v>
      </c>
      <c r="R1874" s="21" t="e">
        <f ca="1">IF(AND(Q1874&lt;&gt; "", COUNTIF(SAP!#REF!,Q1874)&gt;0),"Matched", "")</f>
        <v>#REF!</v>
      </c>
    </row>
    <row r="1875" spans="1:18" hidden="1">
      <c r="A1875" s="21">
        <v>11563327</v>
      </c>
      <c r="B1875" s="22">
        <v>43933</v>
      </c>
      <c r="C1875" s="22">
        <v>43933</v>
      </c>
      <c r="D1875" s="21" t="s">
        <v>10</v>
      </c>
      <c r="E1875" s="23">
        <v>0</v>
      </c>
      <c r="F1875" s="23">
        <v>0</v>
      </c>
      <c r="G1875" s="23">
        <v>1490</v>
      </c>
      <c r="H1875" s="23">
        <v>40181.96</v>
      </c>
      <c r="I1875" s="21" t="s">
        <v>11</v>
      </c>
      <c r="J1875" s="21" t="s">
        <v>12</v>
      </c>
      <c r="K1875" s="21" t="str">
        <f t="shared" si="95"/>
        <v/>
      </c>
      <c r="L1875" s="21" t="e">
        <f ca="1">IF(AND(K1875&lt;&gt; "", COUNTIF(SAP!#REF!,K1875)&gt;0),"Matched", "")</f>
        <v>#REF!</v>
      </c>
      <c r="M1875" s="21" t="str">
        <f t="shared" si="93"/>
        <v/>
      </c>
      <c r="N1875" s="21" t="e">
        <f ca="1">IF(AND(M1875&lt;&gt; "", COUNTIF(SAP!#REF!,M1875)&gt;0),"Matched", "")</f>
        <v>#REF!</v>
      </c>
      <c r="O1875" s="21" t="str">
        <f t="shared" si="94"/>
        <v/>
      </c>
      <c r="P1875" s="21" t="e">
        <f ca="1">IF(AND(O1875&lt;&gt; "", COUNTIF(SAP!#REF!,O1875)&gt;0),"Matched", "")</f>
        <v>#REF!</v>
      </c>
      <c r="Q1875" s="21" t="str">
        <f ca="1">IF(OR(D1875="AC",D1875="TR"),"Logic4"&amp;"_"&amp;TEXT(C1875,"dd.mm.yyyy") &amp;"_"&amp; 381346.48,"")</f>
        <v>Logic4_12.04.2020_381346.48</v>
      </c>
      <c r="R1875" s="21" t="e">
        <f ca="1">IF(AND(Q1875&lt;&gt; "", COUNTIF(SAP!#REF!,Q1875)&gt;0),"Matched", "")</f>
        <v>#REF!</v>
      </c>
    </row>
    <row r="1876" spans="1:18" hidden="1">
      <c r="A1876" s="21">
        <v>11563327</v>
      </c>
      <c r="B1876" s="22">
        <v>43933</v>
      </c>
      <c r="C1876" s="22">
        <v>43933</v>
      </c>
      <c r="D1876" s="21" t="s">
        <v>10</v>
      </c>
      <c r="E1876" s="23">
        <v>0</v>
      </c>
      <c r="F1876" s="23">
        <v>0</v>
      </c>
      <c r="G1876" s="23">
        <v>1500</v>
      </c>
      <c r="H1876" s="23">
        <v>41681.96</v>
      </c>
      <c r="I1876" s="21" t="s">
        <v>11</v>
      </c>
      <c r="J1876" s="21" t="s">
        <v>12</v>
      </c>
      <c r="K1876" s="21" t="str">
        <f t="shared" si="95"/>
        <v/>
      </c>
      <c r="L1876" s="21" t="e">
        <f ca="1">IF(AND(K1876&lt;&gt; "", COUNTIF(SAP!#REF!,K1876)&gt;0),"Matched", "")</f>
        <v>#REF!</v>
      </c>
      <c r="M1876" s="21" t="str">
        <f t="shared" si="93"/>
        <v/>
      </c>
      <c r="N1876" s="21" t="e">
        <f ca="1">IF(AND(M1876&lt;&gt; "", COUNTIF(SAP!#REF!,M1876)&gt;0),"Matched", "")</f>
        <v>#REF!</v>
      </c>
      <c r="O1876" s="21" t="str">
        <f t="shared" si="94"/>
        <v/>
      </c>
      <c r="P1876" s="21" t="e">
        <f ca="1">IF(AND(O1876&lt;&gt; "", COUNTIF(SAP!#REF!,O1876)&gt;0),"Matched", "")</f>
        <v>#REF!</v>
      </c>
      <c r="Q1876" s="21" t="str">
        <f ca="1">IF(OR(D1876="AC",D1876="TR"),"Logic4"&amp;"_"&amp;TEXT(C1876,"dd.mm.yyyy") &amp;"_"&amp; 381346.48,"")</f>
        <v>Logic4_12.04.2020_381346.48</v>
      </c>
      <c r="R1876" s="21" t="e">
        <f ca="1">IF(AND(Q1876&lt;&gt; "", COUNTIF(SAP!#REF!,Q1876)&gt;0),"Matched", "")</f>
        <v>#REF!</v>
      </c>
    </row>
    <row r="1877" spans="1:18" hidden="1">
      <c r="A1877" s="21">
        <v>11563327</v>
      </c>
      <c r="B1877" s="22">
        <v>43933</v>
      </c>
      <c r="C1877" s="22">
        <v>43933</v>
      </c>
      <c r="D1877" s="21" t="s">
        <v>10</v>
      </c>
      <c r="E1877" s="23">
        <v>0</v>
      </c>
      <c r="F1877" s="23">
        <v>0</v>
      </c>
      <c r="G1877" s="23">
        <v>1520</v>
      </c>
      <c r="H1877" s="23">
        <v>43201.96</v>
      </c>
      <c r="I1877" s="21" t="s">
        <v>11</v>
      </c>
      <c r="J1877" s="21" t="s">
        <v>12</v>
      </c>
      <c r="K1877" s="21" t="str">
        <f t="shared" si="95"/>
        <v/>
      </c>
      <c r="L1877" s="21" t="e">
        <f ca="1">IF(AND(K1877&lt;&gt; "", COUNTIF(SAP!#REF!,K1877)&gt;0),"Matched", "")</f>
        <v>#REF!</v>
      </c>
      <c r="M1877" s="21" t="str">
        <f t="shared" si="93"/>
        <v/>
      </c>
      <c r="N1877" s="21" t="e">
        <f ca="1">IF(AND(M1877&lt;&gt; "", COUNTIF(SAP!#REF!,M1877)&gt;0),"Matched", "")</f>
        <v>#REF!</v>
      </c>
      <c r="O1877" s="21" t="str">
        <f t="shared" si="94"/>
        <v/>
      </c>
      <c r="P1877" s="21" t="e">
        <f ca="1">IF(AND(O1877&lt;&gt; "", COUNTIF(SAP!#REF!,O1877)&gt;0),"Matched", "")</f>
        <v>#REF!</v>
      </c>
      <c r="Q1877" s="21" t="str">
        <f ca="1">IF(OR(D1877="AC",D1877="TR"),"Logic4"&amp;"_"&amp;TEXT(C1877,"dd.mm.yyyy") &amp;"_"&amp; 381346.48,"")</f>
        <v>Logic4_12.04.2020_381346.48</v>
      </c>
      <c r="R1877" s="21" t="e">
        <f ca="1">IF(AND(Q1877&lt;&gt; "", COUNTIF(SAP!#REF!,Q1877)&gt;0),"Matched", "")</f>
        <v>#REF!</v>
      </c>
    </row>
    <row r="1878" spans="1:18" hidden="1">
      <c r="A1878" s="21">
        <v>11563327</v>
      </c>
      <c r="B1878" s="22">
        <v>43933</v>
      </c>
      <c r="C1878" s="22">
        <v>43933</v>
      </c>
      <c r="D1878" s="21" t="s">
        <v>10</v>
      </c>
      <c r="E1878" s="23">
        <v>0</v>
      </c>
      <c r="F1878" s="23">
        <v>0</v>
      </c>
      <c r="G1878" s="23">
        <v>1610</v>
      </c>
      <c r="H1878" s="23">
        <v>44811.96</v>
      </c>
      <c r="I1878" s="21" t="s">
        <v>11</v>
      </c>
      <c r="J1878" s="21" t="s">
        <v>12</v>
      </c>
      <c r="K1878" s="21" t="str">
        <f t="shared" si="95"/>
        <v/>
      </c>
      <c r="L1878" s="21" t="e">
        <f ca="1">IF(AND(K1878&lt;&gt; "", COUNTIF(SAP!#REF!,K1878)&gt;0),"Matched", "")</f>
        <v>#REF!</v>
      </c>
      <c r="M1878" s="21" t="str">
        <f t="shared" si="93"/>
        <v/>
      </c>
      <c r="N1878" s="21" t="e">
        <f ca="1">IF(AND(M1878&lt;&gt; "", COUNTIF(SAP!#REF!,M1878)&gt;0),"Matched", "")</f>
        <v>#REF!</v>
      </c>
      <c r="O1878" s="21" t="str">
        <f t="shared" si="94"/>
        <v/>
      </c>
      <c r="P1878" s="21" t="e">
        <f ca="1">IF(AND(O1878&lt;&gt; "", COUNTIF(SAP!#REF!,O1878)&gt;0),"Matched", "")</f>
        <v>#REF!</v>
      </c>
      <c r="Q1878" s="21" t="str">
        <f ca="1">IF(OR(D1878="AC",D1878="TR"),"Logic4"&amp;"_"&amp;TEXT(C1878,"dd.mm.yyyy") &amp;"_"&amp; 381346.48,"")</f>
        <v>Logic4_12.04.2020_381346.48</v>
      </c>
      <c r="R1878" s="21" t="e">
        <f ca="1">IF(AND(Q1878&lt;&gt; "", COUNTIF(SAP!#REF!,Q1878)&gt;0),"Matched", "")</f>
        <v>#REF!</v>
      </c>
    </row>
    <row r="1879" spans="1:18" hidden="1">
      <c r="A1879" s="21">
        <v>11563327</v>
      </c>
      <c r="B1879" s="22">
        <v>43933</v>
      </c>
      <c r="C1879" s="22">
        <v>43933</v>
      </c>
      <c r="D1879" s="21" t="s">
        <v>10</v>
      </c>
      <c r="E1879" s="23">
        <v>0</v>
      </c>
      <c r="F1879" s="23">
        <v>0</v>
      </c>
      <c r="G1879" s="23">
        <v>1680</v>
      </c>
      <c r="H1879" s="23">
        <v>46491.96</v>
      </c>
      <c r="I1879" s="21" t="s">
        <v>11</v>
      </c>
      <c r="J1879" s="21" t="s">
        <v>12</v>
      </c>
      <c r="K1879" s="21" t="str">
        <f t="shared" si="95"/>
        <v/>
      </c>
      <c r="L1879" s="21" t="e">
        <f ca="1">IF(AND(K1879&lt;&gt; "", COUNTIF(SAP!#REF!,K1879)&gt;0),"Matched", "")</f>
        <v>#REF!</v>
      </c>
      <c r="M1879" s="21" t="str">
        <f t="shared" si="93"/>
        <v/>
      </c>
      <c r="N1879" s="21" t="e">
        <f ca="1">IF(AND(M1879&lt;&gt; "", COUNTIF(SAP!#REF!,M1879)&gt;0),"Matched", "")</f>
        <v>#REF!</v>
      </c>
      <c r="O1879" s="21" t="str">
        <f t="shared" si="94"/>
        <v/>
      </c>
      <c r="P1879" s="21" t="e">
        <f ca="1">IF(AND(O1879&lt;&gt; "", COUNTIF(SAP!#REF!,O1879)&gt;0),"Matched", "")</f>
        <v>#REF!</v>
      </c>
      <c r="Q1879" s="21" t="str">
        <f ca="1">IF(OR(D1879="AC",D1879="TR"),"Logic4"&amp;"_"&amp;TEXT(C1879,"dd.mm.yyyy") &amp;"_"&amp; 381346.48,"")</f>
        <v>Logic4_12.04.2020_381346.48</v>
      </c>
      <c r="R1879" s="21" t="e">
        <f ca="1">IF(AND(Q1879&lt;&gt; "", COUNTIF(SAP!#REF!,Q1879)&gt;0),"Matched", "")</f>
        <v>#REF!</v>
      </c>
    </row>
    <row r="1880" spans="1:18" hidden="1">
      <c r="A1880" s="21">
        <v>11563327</v>
      </c>
      <c r="B1880" s="22">
        <v>43933</v>
      </c>
      <c r="C1880" s="22">
        <v>43933</v>
      </c>
      <c r="D1880" s="21" t="s">
        <v>10</v>
      </c>
      <c r="E1880" s="23">
        <v>0</v>
      </c>
      <c r="F1880" s="23">
        <v>0</v>
      </c>
      <c r="G1880" s="23">
        <v>1760</v>
      </c>
      <c r="H1880" s="23">
        <v>48251.96</v>
      </c>
      <c r="I1880" s="21" t="s">
        <v>11</v>
      </c>
      <c r="J1880" s="21" t="s">
        <v>12</v>
      </c>
      <c r="K1880" s="21" t="str">
        <f t="shared" si="95"/>
        <v/>
      </c>
      <c r="L1880" s="21" t="e">
        <f ca="1">IF(AND(K1880&lt;&gt; "", COUNTIF(SAP!#REF!,K1880)&gt;0),"Matched", "")</f>
        <v>#REF!</v>
      </c>
      <c r="M1880" s="21" t="str">
        <f t="shared" si="93"/>
        <v/>
      </c>
      <c r="N1880" s="21" t="e">
        <f ca="1">IF(AND(M1880&lt;&gt; "", COUNTIF(SAP!#REF!,M1880)&gt;0),"Matched", "")</f>
        <v>#REF!</v>
      </c>
      <c r="O1880" s="21" t="str">
        <f t="shared" si="94"/>
        <v/>
      </c>
      <c r="P1880" s="21" t="e">
        <f ca="1">IF(AND(O1880&lt;&gt; "", COUNTIF(SAP!#REF!,O1880)&gt;0),"Matched", "")</f>
        <v>#REF!</v>
      </c>
      <c r="Q1880" s="21" t="str">
        <f ca="1">IF(OR(D1880="AC",D1880="TR"),"Logic4"&amp;"_"&amp;TEXT(C1880,"dd.mm.yyyy") &amp;"_"&amp; 381346.48,"")</f>
        <v>Logic4_12.04.2020_381346.48</v>
      </c>
      <c r="R1880" s="21" t="e">
        <f ca="1">IF(AND(Q1880&lt;&gt; "", COUNTIF(SAP!#REF!,Q1880)&gt;0),"Matched", "")</f>
        <v>#REF!</v>
      </c>
    </row>
    <row r="1881" spans="1:18" hidden="1">
      <c r="A1881" s="21">
        <v>11563327</v>
      </c>
      <c r="B1881" s="22">
        <v>43933</v>
      </c>
      <c r="C1881" s="22">
        <v>43933</v>
      </c>
      <c r="D1881" s="21" t="s">
        <v>10</v>
      </c>
      <c r="E1881" s="23">
        <v>0</v>
      </c>
      <c r="F1881" s="23">
        <v>0</v>
      </c>
      <c r="G1881" s="23">
        <v>1870</v>
      </c>
      <c r="H1881" s="23">
        <v>50121.96</v>
      </c>
      <c r="I1881" s="21" t="s">
        <v>11</v>
      </c>
      <c r="J1881" s="21" t="s">
        <v>12</v>
      </c>
      <c r="K1881" s="21" t="str">
        <f t="shared" si="95"/>
        <v/>
      </c>
      <c r="L1881" s="21" t="e">
        <f ca="1">IF(AND(K1881&lt;&gt; "", COUNTIF(SAP!#REF!,K1881)&gt;0),"Matched", "")</f>
        <v>#REF!</v>
      </c>
      <c r="M1881" s="21" t="str">
        <f t="shared" si="93"/>
        <v/>
      </c>
      <c r="N1881" s="21" t="e">
        <f ca="1">IF(AND(M1881&lt;&gt; "", COUNTIF(SAP!#REF!,M1881)&gt;0),"Matched", "")</f>
        <v>#REF!</v>
      </c>
      <c r="O1881" s="21" t="str">
        <f t="shared" si="94"/>
        <v/>
      </c>
      <c r="P1881" s="21" t="e">
        <f ca="1">IF(AND(O1881&lt;&gt; "", COUNTIF(SAP!#REF!,O1881)&gt;0),"Matched", "")</f>
        <v>#REF!</v>
      </c>
      <c r="Q1881" s="21" t="str">
        <f ca="1">IF(OR(D1881="AC",D1881="TR"),"Logic4"&amp;"_"&amp;TEXT(C1881,"dd.mm.yyyy") &amp;"_"&amp; 381346.48,"")</f>
        <v>Logic4_12.04.2020_381346.48</v>
      </c>
      <c r="R1881" s="21" t="e">
        <f ca="1">IF(AND(Q1881&lt;&gt; "", COUNTIF(SAP!#REF!,Q1881)&gt;0),"Matched", "")</f>
        <v>#REF!</v>
      </c>
    </row>
    <row r="1882" spans="1:18" hidden="1">
      <c r="A1882" s="21">
        <v>11563327</v>
      </c>
      <c r="B1882" s="22">
        <v>43933</v>
      </c>
      <c r="C1882" s="22">
        <v>43933</v>
      </c>
      <c r="D1882" s="21" t="s">
        <v>10</v>
      </c>
      <c r="E1882" s="23">
        <v>0</v>
      </c>
      <c r="F1882" s="23">
        <v>0</v>
      </c>
      <c r="G1882" s="23">
        <v>1930</v>
      </c>
      <c r="H1882" s="23">
        <v>52051.96</v>
      </c>
      <c r="I1882" s="21" t="s">
        <v>11</v>
      </c>
      <c r="J1882" s="21" t="s">
        <v>12</v>
      </c>
      <c r="K1882" s="21" t="str">
        <f t="shared" si="95"/>
        <v/>
      </c>
      <c r="L1882" s="21" t="e">
        <f ca="1">IF(AND(K1882&lt;&gt; "", COUNTIF(SAP!#REF!,K1882)&gt;0),"Matched", "")</f>
        <v>#REF!</v>
      </c>
      <c r="M1882" s="21" t="str">
        <f t="shared" si="93"/>
        <v/>
      </c>
      <c r="N1882" s="21" t="e">
        <f ca="1">IF(AND(M1882&lt;&gt; "", COUNTIF(SAP!#REF!,M1882)&gt;0),"Matched", "")</f>
        <v>#REF!</v>
      </c>
      <c r="O1882" s="21" t="str">
        <f t="shared" si="94"/>
        <v/>
      </c>
      <c r="P1882" s="21" t="e">
        <f ca="1">IF(AND(O1882&lt;&gt; "", COUNTIF(SAP!#REF!,O1882)&gt;0),"Matched", "")</f>
        <v>#REF!</v>
      </c>
      <c r="Q1882" s="21" t="str">
        <f ca="1">IF(OR(D1882="AC",D1882="TR"),"Logic4"&amp;"_"&amp;TEXT(C1882,"dd.mm.yyyy") &amp;"_"&amp; 381346.48,"")</f>
        <v>Logic4_12.04.2020_381346.48</v>
      </c>
      <c r="R1882" s="21" t="e">
        <f ca="1">IF(AND(Q1882&lt;&gt; "", COUNTIF(SAP!#REF!,Q1882)&gt;0),"Matched", "")</f>
        <v>#REF!</v>
      </c>
    </row>
    <row r="1883" spans="1:18" hidden="1">
      <c r="A1883" s="21">
        <v>11563327</v>
      </c>
      <c r="B1883" s="22">
        <v>43933</v>
      </c>
      <c r="C1883" s="22">
        <v>43933</v>
      </c>
      <c r="D1883" s="21" t="s">
        <v>10</v>
      </c>
      <c r="E1883" s="23">
        <v>0</v>
      </c>
      <c r="F1883" s="23">
        <v>0</v>
      </c>
      <c r="G1883" s="23">
        <v>1930</v>
      </c>
      <c r="H1883" s="23">
        <v>53981.96</v>
      </c>
      <c r="I1883" s="21" t="s">
        <v>11</v>
      </c>
      <c r="J1883" s="21" t="s">
        <v>12</v>
      </c>
      <c r="K1883" s="21" t="str">
        <f t="shared" si="95"/>
        <v/>
      </c>
      <c r="L1883" s="21" t="e">
        <f ca="1">IF(AND(K1883&lt;&gt; "", COUNTIF(SAP!#REF!,K1883)&gt;0),"Matched", "")</f>
        <v>#REF!</v>
      </c>
      <c r="M1883" s="21" t="str">
        <f t="shared" si="93"/>
        <v/>
      </c>
      <c r="N1883" s="21" t="e">
        <f ca="1">IF(AND(M1883&lt;&gt; "", COUNTIF(SAP!#REF!,M1883)&gt;0),"Matched", "")</f>
        <v>#REF!</v>
      </c>
      <c r="O1883" s="21" t="str">
        <f t="shared" si="94"/>
        <v/>
      </c>
      <c r="P1883" s="21" t="e">
        <f ca="1">IF(AND(O1883&lt;&gt; "", COUNTIF(SAP!#REF!,O1883)&gt;0),"Matched", "")</f>
        <v>#REF!</v>
      </c>
      <c r="Q1883" s="21" t="str">
        <f ca="1">IF(OR(D1883="AC",D1883="TR"),"Logic4"&amp;"_"&amp;TEXT(C1883,"dd.mm.yyyy") &amp;"_"&amp; 381346.48,"")</f>
        <v>Logic4_12.04.2020_381346.48</v>
      </c>
      <c r="R1883" s="21" t="e">
        <f ca="1">IF(AND(Q1883&lt;&gt; "", COUNTIF(SAP!#REF!,Q1883)&gt;0),"Matched", "")</f>
        <v>#REF!</v>
      </c>
    </row>
    <row r="1884" spans="1:18" hidden="1">
      <c r="A1884" s="21">
        <v>11563327</v>
      </c>
      <c r="B1884" s="22">
        <v>43933</v>
      </c>
      <c r="C1884" s="22">
        <v>43933</v>
      </c>
      <c r="D1884" s="21" t="s">
        <v>10</v>
      </c>
      <c r="E1884" s="23">
        <v>0</v>
      </c>
      <c r="F1884" s="23">
        <v>0</v>
      </c>
      <c r="G1884" s="23">
        <v>1995.06</v>
      </c>
      <c r="H1884" s="23">
        <v>55977.02</v>
      </c>
      <c r="I1884" s="21" t="s">
        <v>11</v>
      </c>
      <c r="J1884" s="21" t="s">
        <v>12</v>
      </c>
      <c r="K1884" s="21" t="str">
        <f t="shared" si="95"/>
        <v/>
      </c>
      <c r="L1884" s="21" t="e">
        <f ca="1">IF(AND(K1884&lt;&gt; "", COUNTIF(SAP!#REF!,K1884)&gt;0),"Matched", "")</f>
        <v>#REF!</v>
      </c>
      <c r="M1884" s="21" t="str">
        <f t="shared" si="93"/>
        <v/>
      </c>
      <c r="N1884" s="21" t="e">
        <f ca="1">IF(AND(M1884&lt;&gt; "", COUNTIF(SAP!#REF!,M1884)&gt;0),"Matched", "")</f>
        <v>#REF!</v>
      </c>
      <c r="O1884" s="21" t="str">
        <f t="shared" si="94"/>
        <v/>
      </c>
      <c r="P1884" s="21" t="e">
        <f ca="1">IF(AND(O1884&lt;&gt; "", COUNTIF(SAP!#REF!,O1884)&gt;0),"Matched", "")</f>
        <v>#REF!</v>
      </c>
      <c r="Q1884" s="21" t="str">
        <f ca="1">IF(OR(D1884="AC",D1884="TR"),"Logic4"&amp;"_"&amp;TEXT(C1884,"dd.mm.yyyy") &amp;"_"&amp; 381346.48,"")</f>
        <v>Logic4_12.04.2020_381346.48</v>
      </c>
      <c r="R1884" s="21" t="e">
        <f ca="1">IF(AND(Q1884&lt;&gt; "", COUNTIF(SAP!#REF!,Q1884)&gt;0),"Matched", "")</f>
        <v>#REF!</v>
      </c>
    </row>
    <row r="1885" spans="1:18" hidden="1">
      <c r="A1885" s="21">
        <v>11563327</v>
      </c>
      <c r="B1885" s="22">
        <v>43933</v>
      </c>
      <c r="C1885" s="22">
        <v>43933</v>
      </c>
      <c r="D1885" s="21" t="s">
        <v>10</v>
      </c>
      <c r="E1885" s="23">
        <v>0</v>
      </c>
      <c r="F1885" s="23">
        <v>0</v>
      </c>
      <c r="G1885" s="23">
        <v>2056</v>
      </c>
      <c r="H1885" s="23">
        <v>58033.02</v>
      </c>
      <c r="I1885" s="21" t="s">
        <v>11</v>
      </c>
      <c r="J1885" s="21" t="s">
        <v>12</v>
      </c>
      <c r="K1885" s="21" t="str">
        <f t="shared" si="95"/>
        <v/>
      </c>
      <c r="L1885" s="21" t="e">
        <f ca="1">IF(AND(K1885&lt;&gt; "", COUNTIF(SAP!#REF!,K1885)&gt;0),"Matched", "")</f>
        <v>#REF!</v>
      </c>
      <c r="M1885" s="21" t="str">
        <f t="shared" si="93"/>
        <v/>
      </c>
      <c r="N1885" s="21" t="e">
        <f ca="1">IF(AND(M1885&lt;&gt; "", COUNTIF(SAP!#REF!,M1885)&gt;0),"Matched", "")</f>
        <v>#REF!</v>
      </c>
      <c r="O1885" s="21" t="str">
        <f t="shared" si="94"/>
        <v/>
      </c>
      <c r="P1885" s="21" t="e">
        <f ca="1">IF(AND(O1885&lt;&gt; "", COUNTIF(SAP!#REF!,O1885)&gt;0),"Matched", "")</f>
        <v>#REF!</v>
      </c>
      <c r="Q1885" s="21" t="str">
        <f ca="1">IF(OR(D1885="AC",D1885="TR"),"Logic4"&amp;"_"&amp;TEXT(C1885,"dd.mm.yyyy") &amp;"_"&amp; 381346.48,"")</f>
        <v>Logic4_12.04.2020_381346.48</v>
      </c>
      <c r="R1885" s="21" t="e">
        <f ca="1">IF(AND(Q1885&lt;&gt; "", COUNTIF(SAP!#REF!,Q1885)&gt;0),"Matched", "")</f>
        <v>#REF!</v>
      </c>
    </row>
    <row r="1886" spans="1:18" hidden="1">
      <c r="A1886" s="21">
        <v>11563327</v>
      </c>
      <c r="B1886" s="22">
        <v>43933</v>
      </c>
      <c r="C1886" s="22">
        <v>43933</v>
      </c>
      <c r="D1886" s="21" t="s">
        <v>10</v>
      </c>
      <c r="E1886" s="23">
        <v>0</v>
      </c>
      <c r="F1886" s="23">
        <v>0</v>
      </c>
      <c r="G1886" s="23">
        <v>2160</v>
      </c>
      <c r="H1886" s="23">
        <v>60193.02</v>
      </c>
      <c r="I1886" s="21" t="s">
        <v>11</v>
      </c>
      <c r="J1886" s="21" t="s">
        <v>12</v>
      </c>
      <c r="K1886" s="21" t="str">
        <f t="shared" si="95"/>
        <v/>
      </c>
      <c r="L1886" s="21" t="e">
        <f ca="1">IF(AND(K1886&lt;&gt; "", COUNTIF(SAP!#REF!,K1886)&gt;0),"Matched", "")</f>
        <v>#REF!</v>
      </c>
      <c r="M1886" s="21" t="str">
        <f t="shared" si="93"/>
        <v/>
      </c>
      <c r="N1886" s="21" t="e">
        <f ca="1">IF(AND(M1886&lt;&gt; "", COUNTIF(SAP!#REF!,M1886)&gt;0),"Matched", "")</f>
        <v>#REF!</v>
      </c>
      <c r="O1886" s="21" t="str">
        <f t="shared" si="94"/>
        <v/>
      </c>
      <c r="P1886" s="21" t="e">
        <f ca="1">IF(AND(O1886&lt;&gt; "", COUNTIF(SAP!#REF!,O1886)&gt;0),"Matched", "")</f>
        <v>#REF!</v>
      </c>
      <c r="Q1886" s="21" t="str">
        <f ca="1">IF(OR(D1886="AC",D1886="TR"),"Logic4"&amp;"_"&amp;TEXT(C1886,"dd.mm.yyyy") &amp;"_"&amp; 381346.48,"")</f>
        <v>Logic4_12.04.2020_381346.48</v>
      </c>
      <c r="R1886" s="21" t="e">
        <f ca="1">IF(AND(Q1886&lt;&gt; "", COUNTIF(SAP!#REF!,Q1886)&gt;0),"Matched", "")</f>
        <v>#REF!</v>
      </c>
    </row>
    <row r="1887" spans="1:18" hidden="1">
      <c r="A1887" s="21">
        <v>11563327</v>
      </c>
      <c r="B1887" s="22">
        <v>43933</v>
      </c>
      <c r="C1887" s="22">
        <v>43933</v>
      </c>
      <c r="D1887" s="21" t="s">
        <v>10</v>
      </c>
      <c r="E1887" s="23">
        <v>0</v>
      </c>
      <c r="F1887" s="23">
        <v>0</v>
      </c>
      <c r="G1887" s="23">
        <v>2288.64</v>
      </c>
      <c r="H1887" s="23">
        <v>62481.66</v>
      </c>
      <c r="I1887" s="21" t="s">
        <v>11</v>
      </c>
      <c r="J1887" s="21" t="s">
        <v>12</v>
      </c>
      <c r="K1887" s="21" t="str">
        <f t="shared" si="95"/>
        <v/>
      </c>
      <c r="L1887" s="21" t="e">
        <f ca="1">IF(AND(K1887&lt;&gt; "", COUNTIF(SAP!#REF!,K1887)&gt;0),"Matched", "")</f>
        <v>#REF!</v>
      </c>
      <c r="M1887" s="21" t="str">
        <f t="shared" si="93"/>
        <v/>
      </c>
      <c r="N1887" s="21" t="e">
        <f ca="1">IF(AND(M1887&lt;&gt; "", COUNTIF(SAP!#REF!,M1887)&gt;0),"Matched", "")</f>
        <v>#REF!</v>
      </c>
      <c r="O1887" s="21" t="str">
        <f t="shared" si="94"/>
        <v/>
      </c>
      <c r="P1887" s="21" t="e">
        <f ca="1">IF(AND(O1887&lt;&gt; "", COUNTIF(SAP!#REF!,O1887)&gt;0),"Matched", "")</f>
        <v>#REF!</v>
      </c>
      <c r="Q1887" s="21" t="str">
        <f ca="1">IF(OR(D1887="AC",D1887="TR"),"Logic4"&amp;"_"&amp;TEXT(C1887,"dd.mm.yyyy") &amp;"_"&amp; 381346.48,"")</f>
        <v>Logic4_12.04.2020_381346.48</v>
      </c>
      <c r="R1887" s="21" t="e">
        <f ca="1">IF(AND(Q1887&lt;&gt; "", COUNTIF(SAP!#REF!,Q1887)&gt;0),"Matched", "")</f>
        <v>#REF!</v>
      </c>
    </row>
    <row r="1888" spans="1:18" hidden="1">
      <c r="A1888" s="21">
        <v>11563327</v>
      </c>
      <c r="B1888" s="22">
        <v>43933</v>
      </c>
      <c r="C1888" s="22">
        <v>43933</v>
      </c>
      <c r="D1888" s="21" t="s">
        <v>10</v>
      </c>
      <c r="E1888" s="23">
        <v>0</v>
      </c>
      <c r="F1888" s="23">
        <v>0</v>
      </c>
      <c r="G1888" s="23">
        <v>2350</v>
      </c>
      <c r="H1888" s="23">
        <v>64831.66</v>
      </c>
      <c r="I1888" s="21" t="s">
        <v>11</v>
      </c>
      <c r="J1888" s="21" t="s">
        <v>12</v>
      </c>
      <c r="K1888" s="21" t="str">
        <f t="shared" si="95"/>
        <v/>
      </c>
      <c r="L1888" s="21" t="e">
        <f ca="1">IF(AND(K1888&lt;&gt; "", COUNTIF(SAP!#REF!,K1888)&gt;0),"Matched", "")</f>
        <v>#REF!</v>
      </c>
      <c r="M1888" s="21" t="str">
        <f t="shared" si="93"/>
        <v/>
      </c>
      <c r="N1888" s="21" t="e">
        <f ca="1">IF(AND(M1888&lt;&gt; "", COUNTIF(SAP!#REF!,M1888)&gt;0),"Matched", "")</f>
        <v>#REF!</v>
      </c>
      <c r="O1888" s="21" t="str">
        <f t="shared" si="94"/>
        <v/>
      </c>
      <c r="P1888" s="21" t="e">
        <f ca="1">IF(AND(O1888&lt;&gt; "", COUNTIF(SAP!#REF!,O1888)&gt;0),"Matched", "")</f>
        <v>#REF!</v>
      </c>
      <c r="Q1888" s="21" t="str">
        <f ca="1">IF(OR(D1888="AC",D1888="TR"),"Logic4"&amp;"_"&amp;TEXT(C1888,"dd.mm.yyyy") &amp;"_"&amp; 381346.48,"")</f>
        <v>Logic4_12.04.2020_381346.48</v>
      </c>
      <c r="R1888" s="21" t="e">
        <f ca="1">IF(AND(Q1888&lt;&gt; "", COUNTIF(SAP!#REF!,Q1888)&gt;0),"Matched", "")</f>
        <v>#REF!</v>
      </c>
    </row>
    <row r="1889" spans="1:18" hidden="1">
      <c r="A1889" s="21">
        <v>11563327</v>
      </c>
      <c r="B1889" s="22">
        <v>43933</v>
      </c>
      <c r="C1889" s="22">
        <v>43933</v>
      </c>
      <c r="D1889" s="21" t="s">
        <v>10</v>
      </c>
      <c r="E1889" s="23">
        <v>0</v>
      </c>
      <c r="F1889" s="23">
        <v>0</v>
      </c>
      <c r="G1889" s="23">
        <v>2428.6</v>
      </c>
      <c r="H1889" s="23">
        <v>67260.259999999995</v>
      </c>
      <c r="I1889" s="21" t="s">
        <v>11</v>
      </c>
      <c r="J1889" s="21" t="s">
        <v>12</v>
      </c>
      <c r="K1889" s="21" t="str">
        <f t="shared" si="95"/>
        <v/>
      </c>
      <c r="L1889" s="21" t="e">
        <f ca="1">IF(AND(K1889&lt;&gt; "", COUNTIF(SAP!#REF!,K1889)&gt;0),"Matched", "")</f>
        <v>#REF!</v>
      </c>
      <c r="M1889" s="21" t="str">
        <f t="shared" si="93"/>
        <v/>
      </c>
      <c r="N1889" s="21" t="e">
        <f ca="1">IF(AND(M1889&lt;&gt; "", COUNTIF(SAP!#REF!,M1889)&gt;0),"Matched", "")</f>
        <v>#REF!</v>
      </c>
      <c r="O1889" s="21" t="str">
        <f t="shared" si="94"/>
        <v/>
      </c>
      <c r="P1889" s="21" t="e">
        <f ca="1">IF(AND(O1889&lt;&gt; "", COUNTIF(SAP!#REF!,O1889)&gt;0),"Matched", "")</f>
        <v>#REF!</v>
      </c>
      <c r="Q1889" s="21" t="str">
        <f ca="1">IF(OR(D1889="AC",D1889="TR"),"Logic4"&amp;"_"&amp;TEXT(C1889,"dd.mm.yyyy") &amp;"_"&amp; 381346.48,"")</f>
        <v>Logic4_12.04.2020_381346.48</v>
      </c>
      <c r="R1889" s="21" t="e">
        <f ca="1">IF(AND(Q1889&lt;&gt; "", COUNTIF(SAP!#REF!,Q1889)&gt;0),"Matched", "")</f>
        <v>#REF!</v>
      </c>
    </row>
    <row r="1890" spans="1:18" hidden="1">
      <c r="A1890" s="21">
        <v>11563327</v>
      </c>
      <c r="B1890" s="22">
        <v>43933</v>
      </c>
      <c r="C1890" s="22">
        <v>43933</v>
      </c>
      <c r="D1890" s="21" t="s">
        <v>10</v>
      </c>
      <c r="E1890" s="23">
        <v>0</v>
      </c>
      <c r="F1890" s="23">
        <v>0</v>
      </c>
      <c r="G1890" s="23">
        <v>2440</v>
      </c>
      <c r="H1890" s="23">
        <v>69700.259999999995</v>
      </c>
      <c r="I1890" s="21" t="s">
        <v>11</v>
      </c>
      <c r="J1890" s="21" t="s">
        <v>12</v>
      </c>
      <c r="K1890" s="21" t="str">
        <f t="shared" si="95"/>
        <v/>
      </c>
      <c r="L1890" s="21" t="e">
        <f ca="1">IF(AND(K1890&lt;&gt; "", COUNTIF(SAP!#REF!,K1890)&gt;0),"Matched", "")</f>
        <v>#REF!</v>
      </c>
      <c r="M1890" s="21" t="str">
        <f t="shared" si="93"/>
        <v/>
      </c>
      <c r="N1890" s="21" t="e">
        <f ca="1">IF(AND(M1890&lt;&gt; "", COUNTIF(SAP!#REF!,M1890)&gt;0),"Matched", "")</f>
        <v>#REF!</v>
      </c>
      <c r="O1890" s="21" t="str">
        <f t="shared" si="94"/>
        <v/>
      </c>
      <c r="P1890" s="21" t="e">
        <f ca="1">IF(AND(O1890&lt;&gt; "", COUNTIF(SAP!#REF!,O1890)&gt;0),"Matched", "")</f>
        <v>#REF!</v>
      </c>
      <c r="Q1890" s="21" t="str">
        <f ca="1">IF(OR(D1890="AC",D1890="TR"),"Logic4"&amp;"_"&amp;TEXT(C1890,"dd.mm.yyyy") &amp;"_"&amp; 381346.48,"")</f>
        <v>Logic4_12.04.2020_381346.48</v>
      </c>
      <c r="R1890" s="21" t="e">
        <f ca="1">IF(AND(Q1890&lt;&gt; "", COUNTIF(SAP!#REF!,Q1890)&gt;0),"Matched", "")</f>
        <v>#REF!</v>
      </c>
    </row>
    <row r="1891" spans="1:18" hidden="1">
      <c r="A1891" s="21">
        <v>11563327</v>
      </c>
      <c r="B1891" s="22">
        <v>43933</v>
      </c>
      <c r="C1891" s="22">
        <v>43933</v>
      </c>
      <c r="D1891" s="21" t="s">
        <v>10</v>
      </c>
      <c r="E1891" s="23">
        <v>0</v>
      </c>
      <c r="F1891" s="23">
        <v>0</v>
      </c>
      <c r="G1891" s="23">
        <v>2519.6</v>
      </c>
      <c r="H1891" s="23">
        <v>72219.86</v>
      </c>
      <c r="I1891" s="21" t="s">
        <v>11</v>
      </c>
      <c r="J1891" s="21" t="s">
        <v>12</v>
      </c>
      <c r="K1891" s="21" t="str">
        <f t="shared" si="95"/>
        <v/>
      </c>
      <c r="L1891" s="21" t="e">
        <f ca="1">IF(AND(K1891&lt;&gt; "", COUNTIF(SAP!#REF!,K1891)&gt;0),"Matched", "")</f>
        <v>#REF!</v>
      </c>
      <c r="M1891" s="21" t="str">
        <f t="shared" si="93"/>
        <v/>
      </c>
      <c r="N1891" s="21" t="e">
        <f ca="1">IF(AND(M1891&lt;&gt; "", COUNTIF(SAP!#REF!,M1891)&gt;0),"Matched", "")</f>
        <v>#REF!</v>
      </c>
      <c r="O1891" s="21" t="str">
        <f t="shared" si="94"/>
        <v/>
      </c>
      <c r="P1891" s="21" t="e">
        <f ca="1">IF(AND(O1891&lt;&gt; "", COUNTIF(SAP!#REF!,O1891)&gt;0),"Matched", "")</f>
        <v>#REF!</v>
      </c>
      <c r="Q1891" s="21" t="str">
        <f ca="1">IF(OR(D1891="AC",D1891="TR"),"Logic4"&amp;"_"&amp;TEXT(C1891,"dd.mm.yyyy") &amp;"_"&amp; 381346.48,"")</f>
        <v>Logic4_12.04.2020_381346.48</v>
      </c>
      <c r="R1891" s="21" t="e">
        <f ca="1">IF(AND(Q1891&lt;&gt; "", COUNTIF(SAP!#REF!,Q1891)&gt;0),"Matched", "")</f>
        <v>#REF!</v>
      </c>
    </row>
    <row r="1892" spans="1:18" hidden="1">
      <c r="A1892" s="21">
        <v>11563327</v>
      </c>
      <c r="B1892" s="22">
        <v>43933</v>
      </c>
      <c r="C1892" s="22">
        <v>43933</v>
      </c>
      <c r="D1892" s="21" t="s">
        <v>10</v>
      </c>
      <c r="E1892" s="23">
        <v>0</v>
      </c>
      <c r="F1892" s="23">
        <v>0</v>
      </c>
      <c r="G1892" s="23">
        <v>2540</v>
      </c>
      <c r="H1892" s="23">
        <v>74759.86</v>
      </c>
      <c r="I1892" s="21" t="s">
        <v>11</v>
      </c>
      <c r="J1892" s="21" t="s">
        <v>12</v>
      </c>
      <c r="K1892" s="21" t="str">
        <f t="shared" si="95"/>
        <v/>
      </c>
      <c r="L1892" s="21" t="e">
        <f ca="1">IF(AND(K1892&lt;&gt; "", COUNTIF(SAP!#REF!,K1892)&gt;0),"Matched", "")</f>
        <v>#REF!</v>
      </c>
      <c r="M1892" s="21" t="str">
        <f t="shared" si="93"/>
        <v/>
      </c>
      <c r="N1892" s="21" t="e">
        <f ca="1">IF(AND(M1892&lt;&gt; "", COUNTIF(SAP!#REF!,M1892)&gt;0),"Matched", "")</f>
        <v>#REF!</v>
      </c>
      <c r="O1892" s="21" t="str">
        <f t="shared" si="94"/>
        <v/>
      </c>
      <c r="P1892" s="21" t="e">
        <f ca="1">IF(AND(O1892&lt;&gt; "", COUNTIF(SAP!#REF!,O1892)&gt;0),"Matched", "")</f>
        <v>#REF!</v>
      </c>
      <c r="Q1892" s="21" t="str">
        <f ca="1">IF(OR(D1892="AC",D1892="TR"),"Logic4"&amp;"_"&amp;TEXT(C1892,"dd.mm.yyyy") &amp;"_"&amp; 381346.48,"")</f>
        <v>Logic4_12.04.2020_381346.48</v>
      </c>
      <c r="R1892" s="21" t="e">
        <f ca="1">IF(AND(Q1892&lt;&gt; "", COUNTIF(SAP!#REF!,Q1892)&gt;0),"Matched", "")</f>
        <v>#REF!</v>
      </c>
    </row>
    <row r="1893" spans="1:18" hidden="1">
      <c r="A1893" s="21">
        <v>11563327</v>
      </c>
      <c r="B1893" s="22">
        <v>43933</v>
      </c>
      <c r="C1893" s="22">
        <v>43933</v>
      </c>
      <c r="D1893" s="21" t="s">
        <v>10</v>
      </c>
      <c r="E1893" s="23">
        <v>0</v>
      </c>
      <c r="F1893" s="23">
        <v>0</v>
      </c>
      <c r="G1893" s="23">
        <v>2544.9</v>
      </c>
      <c r="H1893" s="23">
        <v>77304.759999999995</v>
      </c>
      <c r="I1893" s="21" t="s">
        <v>11</v>
      </c>
      <c r="J1893" s="21" t="s">
        <v>12</v>
      </c>
      <c r="K1893" s="21" t="str">
        <f t="shared" si="95"/>
        <v/>
      </c>
      <c r="L1893" s="21" t="e">
        <f ca="1">IF(AND(K1893&lt;&gt; "", COUNTIF(SAP!#REF!,K1893)&gt;0),"Matched", "")</f>
        <v>#REF!</v>
      </c>
      <c r="M1893" s="21" t="str">
        <f t="shared" ref="M1893:M1956" si="96">IF(D1893="TR","Logic2"&amp;"_"&amp;TEXT(C1893,"dd.mm.yyyy") &amp;"_"&amp; F1893,"")</f>
        <v/>
      </c>
      <c r="N1893" s="21" t="e">
        <f ca="1">IF(AND(M1893&lt;&gt; "", COUNTIF(SAP!#REF!,M1893)&gt;0),"Matched", "")</f>
        <v>#REF!</v>
      </c>
      <c r="O1893" s="21" t="str">
        <f t="shared" ref="O1893:O1956" si="97">IF(D1893="AF","Logic3"&amp;"_"&amp;G1893,"")</f>
        <v/>
      </c>
      <c r="P1893" s="21" t="e">
        <f ca="1">IF(AND(O1893&lt;&gt; "", COUNTIF(SAP!#REF!,O1893)&gt;0),"Matched", "")</f>
        <v>#REF!</v>
      </c>
      <c r="Q1893" s="21" t="str">
        <f ca="1">IF(OR(D1893="AC",D1893="TR"),"Logic4"&amp;"_"&amp;TEXT(C1893,"dd.mm.yyyy") &amp;"_"&amp; 381346.48,"")</f>
        <v>Logic4_12.04.2020_381346.48</v>
      </c>
      <c r="R1893" s="21" t="e">
        <f ca="1">IF(AND(Q1893&lt;&gt; "", COUNTIF(SAP!#REF!,Q1893)&gt;0),"Matched", "")</f>
        <v>#REF!</v>
      </c>
    </row>
    <row r="1894" spans="1:18" hidden="1">
      <c r="A1894" s="21">
        <v>11563327</v>
      </c>
      <c r="B1894" s="22">
        <v>43933</v>
      </c>
      <c r="C1894" s="22">
        <v>43933</v>
      </c>
      <c r="D1894" s="21" t="s">
        <v>10</v>
      </c>
      <c r="E1894" s="23">
        <v>0</v>
      </c>
      <c r="F1894" s="23">
        <v>0</v>
      </c>
      <c r="G1894" s="23">
        <v>2550</v>
      </c>
      <c r="H1894" s="23">
        <v>79854.759999999995</v>
      </c>
      <c r="I1894" s="21" t="s">
        <v>11</v>
      </c>
      <c r="J1894" s="21" t="s">
        <v>12</v>
      </c>
      <c r="K1894" s="21" t="str">
        <f t="shared" si="95"/>
        <v/>
      </c>
      <c r="L1894" s="21" t="e">
        <f ca="1">IF(AND(K1894&lt;&gt; "", COUNTIF(SAP!#REF!,K1894)&gt;0),"Matched", "")</f>
        <v>#REF!</v>
      </c>
      <c r="M1894" s="21" t="str">
        <f t="shared" si="96"/>
        <v/>
      </c>
      <c r="N1894" s="21" t="e">
        <f ca="1">IF(AND(M1894&lt;&gt; "", COUNTIF(SAP!#REF!,M1894)&gt;0),"Matched", "")</f>
        <v>#REF!</v>
      </c>
      <c r="O1894" s="21" t="str">
        <f t="shared" si="97"/>
        <v/>
      </c>
      <c r="P1894" s="21" t="e">
        <f ca="1">IF(AND(O1894&lt;&gt; "", COUNTIF(SAP!#REF!,O1894)&gt;0),"Matched", "")</f>
        <v>#REF!</v>
      </c>
      <c r="Q1894" s="21" t="str">
        <f ca="1">IF(OR(D1894="AC",D1894="TR"),"Logic4"&amp;"_"&amp;TEXT(C1894,"dd.mm.yyyy") &amp;"_"&amp; 381346.48,"")</f>
        <v>Logic4_12.04.2020_381346.48</v>
      </c>
      <c r="R1894" s="21" t="e">
        <f ca="1">IF(AND(Q1894&lt;&gt; "", COUNTIF(SAP!#REF!,Q1894)&gt;0),"Matched", "")</f>
        <v>#REF!</v>
      </c>
    </row>
    <row r="1895" spans="1:18" hidden="1">
      <c r="A1895" s="21">
        <v>11563327</v>
      </c>
      <c r="B1895" s="22">
        <v>43933</v>
      </c>
      <c r="C1895" s="22">
        <v>43933</v>
      </c>
      <c r="D1895" s="21" t="s">
        <v>10</v>
      </c>
      <c r="E1895" s="23">
        <v>0</v>
      </c>
      <c r="F1895" s="23">
        <v>0</v>
      </c>
      <c r="G1895" s="23">
        <v>2570</v>
      </c>
      <c r="H1895" s="23">
        <v>82424.759999999995</v>
      </c>
      <c r="I1895" s="21" t="s">
        <v>11</v>
      </c>
      <c r="J1895" s="21" t="s">
        <v>12</v>
      </c>
      <c r="K1895" s="21" t="str">
        <f t="shared" si="95"/>
        <v/>
      </c>
      <c r="L1895" s="21" t="e">
        <f ca="1">IF(AND(K1895&lt;&gt; "", COUNTIF(SAP!#REF!,K1895)&gt;0),"Matched", "")</f>
        <v>#REF!</v>
      </c>
      <c r="M1895" s="21" t="str">
        <f t="shared" si="96"/>
        <v/>
      </c>
      <c r="N1895" s="21" t="e">
        <f ca="1">IF(AND(M1895&lt;&gt; "", COUNTIF(SAP!#REF!,M1895)&gt;0),"Matched", "")</f>
        <v>#REF!</v>
      </c>
      <c r="O1895" s="21" t="str">
        <f t="shared" si="97"/>
        <v/>
      </c>
      <c r="P1895" s="21" t="e">
        <f ca="1">IF(AND(O1895&lt;&gt; "", COUNTIF(SAP!#REF!,O1895)&gt;0),"Matched", "")</f>
        <v>#REF!</v>
      </c>
      <c r="Q1895" s="21" t="str">
        <f ca="1">IF(OR(D1895="AC",D1895="TR"),"Logic4"&amp;"_"&amp;TEXT(C1895,"dd.mm.yyyy") &amp;"_"&amp; 381346.48,"")</f>
        <v>Logic4_12.04.2020_381346.48</v>
      </c>
      <c r="R1895" s="21" t="e">
        <f ca="1">IF(AND(Q1895&lt;&gt; "", COUNTIF(SAP!#REF!,Q1895)&gt;0),"Matched", "")</f>
        <v>#REF!</v>
      </c>
    </row>
    <row r="1896" spans="1:18" hidden="1">
      <c r="A1896" s="21">
        <v>11563327</v>
      </c>
      <c r="B1896" s="22">
        <v>43933</v>
      </c>
      <c r="C1896" s="22">
        <v>43933</v>
      </c>
      <c r="D1896" s="21" t="s">
        <v>10</v>
      </c>
      <c r="E1896" s="23">
        <v>0</v>
      </c>
      <c r="F1896" s="23">
        <v>0</v>
      </c>
      <c r="G1896" s="23">
        <v>2590</v>
      </c>
      <c r="H1896" s="23">
        <v>85014.76</v>
      </c>
      <c r="I1896" s="21" t="s">
        <v>11</v>
      </c>
      <c r="J1896" s="21" t="s">
        <v>12</v>
      </c>
      <c r="K1896" s="21" t="str">
        <f t="shared" si="95"/>
        <v/>
      </c>
      <c r="L1896" s="21" t="e">
        <f ca="1">IF(AND(K1896&lt;&gt; "", COUNTIF(SAP!#REF!,K1896)&gt;0),"Matched", "")</f>
        <v>#REF!</v>
      </c>
      <c r="M1896" s="21" t="str">
        <f t="shared" si="96"/>
        <v/>
      </c>
      <c r="N1896" s="21" t="e">
        <f ca="1">IF(AND(M1896&lt;&gt; "", COUNTIF(SAP!#REF!,M1896)&gt;0),"Matched", "")</f>
        <v>#REF!</v>
      </c>
      <c r="O1896" s="21" t="str">
        <f t="shared" si="97"/>
        <v/>
      </c>
      <c r="P1896" s="21" t="e">
        <f ca="1">IF(AND(O1896&lt;&gt; "", COUNTIF(SAP!#REF!,O1896)&gt;0),"Matched", "")</f>
        <v>#REF!</v>
      </c>
      <c r="Q1896" s="21" t="str">
        <f ca="1">IF(OR(D1896="AC",D1896="TR"),"Logic4"&amp;"_"&amp;TEXT(C1896,"dd.mm.yyyy") &amp;"_"&amp; 381346.48,"")</f>
        <v>Logic4_12.04.2020_381346.48</v>
      </c>
      <c r="R1896" s="21" t="e">
        <f ca="1">IF(AND(Q1896&lt;&gt; "", COUNTIF(SAP!#REF!,Q1896)&gt;0),"Matched", "")</f>
        <v>#REF!</v>
      </c>
    </row>
    <row r="1897" spans="1:18" hidden="1">
      <c r="A1897" s="21">
        <v>11563327</v>
      </c>
      <c r="B1897" s="22">
        <v>43933</v>
      </c>
      <c r="C1897" s="22">
        <v>43933</v>
      </c>
      <c r="D1897" s="21" t="s">
        <v>10</v>
      </c>
      <c r="E1897" s="23">
        <v>0</v>
      </c>
      <c r="F1897" s="23">
        <v>0</v>
      </c>
      <c r="G1897" s="23">
        <v>2730</v>
      </c>
      <c r="H1897" s="23">
        <v>87744.76</v>
      </c>
      <c r="I1897" s="21" t="s">
        <v>11</v>
      </c>
      <c r="J1897" s="21" t="s">
        <v>12</v>
      </c>
      <c r="K1897" s="21" t="str">
        <f t="shared" si="95"/>
        <v/>
      </c>
      <c r="L1897" s="21" t="e">
        <f ca="1">IF(AND(K1897&lt;&gt; "", COUNTIF(SAP!#REF!,K1897)&gt;0),"Matched", "")</f>
        <v>#REF!</v>
      </c>
      <c r="M1897" s="21" t="str">
        <f t="shared" si="96"/>
        <v/>
      </c>
      <c r="N1897" s="21" t="e">
        <f ca="1">IF(AND(M1897&lt;&gt; "", COUNTIF(SAP!#REF!,M1897)&gt;0),"Matched", "")</f>
        <v>#REF!</v>
      </c>
      <c r="O1897" s="21" t="str">
        <f t="shared" si="97"/>
        <v/>
      </c>
      <c r="P1897" s="21" t="e">
        <f ca="1">IF(AND(O1897&lt;&gt; "", COUNTIF(SAP!#REF!,O1897)&gt;0),"Matched", "")</f>
        <v>#REF!</v>
      </c>
      <c r="Q1897" s="21" t="str">
        <f ca="1">IF(OR(D1897="AC",D1897="TR"),"Logic4"&amp;"_"&amp;TEXT(C1897,"dd.mm.yyyy") &amp;"_"&amp; 381346.48,"")</f>
        <v>Logic4_12.04.2020_381346.48</v>
      </c>
      <c r="R1897" s="21" t="e">
        <f ca="1">IF(AND(Q1897&lt;&gt; "", COUNTIF(SAP!#REF!,Q1897)&gt;0),"Matched", "")</f>
        <v>#REF!</v>
      </c>
    </row>
    <row r="1898" spans="1:18" hidden="1">
      <c r="A1898" s="21">
        <v>11563327</v>
      </c>
      <c r="B1898" s="22">
        <v>43933</v>
      </c>
      <c r="C1898" s="22">
        <v>43933</v>
      </c>
      <c r="D1898" s="21" t="s">
        <v>10</v>
      </c>
      <c r="E1898" s="23">
        <v>0</v>
      </c>
      <c r="F1898" s="23">
        <v>0</v>
      </c>
      <c r="G1898" s="23">
        <v>2778.3</v>
      </c>
      <c r="H1898" s="23">
        <v>90523.06</v>
      </c>
      <c r="I1898" s="21" t="s">
        <v>11</v>
      </c>
      <c r="J1898" s="21" t="s">
        <v>12</v>
      </c>
      <c r="K1898" s="21" t="str">
        <f t="shared" si="95"/>
        <v/>
      </c>
      <c r="L1898" s="21" t="e">
        <f ca="1">IF(AND(K1898&lt;&gt; "", COUNTIF(SAP!#REF!,K1898)&gt;0),"Matched", "")</f>
        <v>#REF!</v>
      </c>
      <c r="M1898" s="21" t="str">
        <f t="shared" si="96"/>
        <v/>
      </c>
      <c r="N1898" s="21" t="e">
        <f ca="1">IF(AND(M1898&lt;&gt; "", COUNTIF(SAP!#REF!,M1898)&gt;0),"Matched", "")</f>
        <v>#REF!</v>
      </c>
      <c r="O1898" s="21" t="str">
        <f t="shared" si="97"/>
        <v/>
      </c>
      <c r="P1898" s="21" t="e">
        <f ca="1">IF(AND(O1898&lt;&gt; "", COUNTIF(SAP!#REF!,O1898)&gt;0),"Matched", "")</f>
        <v>#REF!</v>
      </c>
      <c r="Q1898" s="21" t="str">
        <f ca="1">IF(OR(D1898="AC",D1898="TR"),"Logic4"&amp;"_"&amp;TEXT(C1898,"dd.mm.yyyy") &amp;"_"&amp; 381346.48,"")</f>
        <v>Logic4_12.04.2020_381346.48</v>
      </c>
      <c r="R1898" s="21" t="e">
        <f ca="1">IF(AND(Q1898&lt;&gt; "", COUNTIF(SAP!#REF!,Q1898)&gt;0),"Matched", "")</f>
        <v>#REF!</v>
      </c>
    </row>
    <row r="1899" spans="1:18" hidden="1">
      <c r="A1899" s="21">
        <v>11563327</v>
      </c>
      <c r="B1899" s="22">
        <v>43933</v>
      </c>
      <c r="C1899" s="22">
        <v>43933</v>
      </c>
      <c r="D1899" s="21" t="s">
        <v>10</v>
      </c>
      <c r="E1899" s="23">
        <v>0</v>
      </c>
      <c r="F1899" s="23">
        <v>0</v>
      </c>
      <c r="G1899" s="23">
        <v>2986.9</v>
      </c>
      <c r="H1899" s="23">
        <v>93509.96</v>
      </c>
      <c r="I1899" s="21" t="s">
        <v>11</v>
      </c>
      <c r="J1899" s="21" t="s">
        <v>12</v>
      </c>
      <c r="K1899" s="21" t="str">
        <f t="shared" si="95"/>
        <v/>
      </c>
      <c r="L1899" s="21" t="e">
        <f ca="1">IF(AND(K1899&lt;&gt; "", COUNTIF(SAP!#REF!,K1899)&gt;0),"Matched", "")</f>
        <v>#REF!</v>
      </c>
      <c r="M1899" s="21" t="str">
        <f t="shared" si="96"/>
        <v/>
      </c>
      <c r="N1899" s="21" t="e">
        <f ca="1">IF(AND(M1899&lt;&gt; "", COUNTIF(SAP!#REF!,M1899)&gt;0),"Matched", "")</f>
        <v>#REF!</v>
      </c>
      <c r="O1899" s="21" t="str">
        <f t="shared" si="97"/>
        <v/>
      </c>
      <c r="P1899" s="21" t="e">
        <f ca="1">IF(AND(O1899&lt;&gt; "", COUNTIF(SAP!#REF!,O1899)&gt;0),"Matched", "")</f>
        <v>#REF!</v>
      </c>
      <c r="Q1899" s="21" t="str">
        <f ca="1">IF(OR(D1899="AC",D1899="TR"),"Logic4"&amp;"_"&amp;TEXT(C1899,"dd.mm.yyyy") &amp;"_"&amp; 381346.48,"")</f>
        <v>Logic4_12.04.2020_381346.48</v>
      </c>
      <c r="R1899" s="21" t="e">
        <f ca="1">IF(AND(Q1899&lt;&gt; "", COUNTIF(SAP!#REF!,Q1899)&gt;0),"Matched", "")</f>
        <v>#REF!</v>
      </c>
    </row>
    <row r="1900" spans="1:18" hidden="1">
      <c r="A1900" s="21">
        <v>11563327</v>
      </c>
      <c r="B1900" s="22">
        <v>43933</v>
      </c>
      <c r="C1900" s="22">
        <v>43933</v>
      </c>
      <c r="D1900" s="21" t="s">
        <v>10</v>
      </c>
      <c r="E1900" s="23">
        <v>0</v>
      </c>
      <c r="F1900" s="23">
        <v>0</v>
      </c>
      <c r="G1900" s="23">
        <v>2989.15</v>
      </c>
      <c r="H1900" s="23">
        <v>96499.11</v>
      </c>
      <c r="I1900" s="21" t="s">
        <v>11</v>
      </c>
      <c r="J1900" s="21" t="s">
        <v>12</v>
      </c>
      <c r="K1900" s="21" t="str">
        <f t="shared" si="95"/>
        <v/>
      </c>
      <c r="L1900" s="21" t="e">
        <f ca="1">IF(AND(K1900&lt;&gt; "", COUNTIF(SAP!#REF!,K1900)&gt;0),"Matched", "")</f>
        <v>#REF!</v>
      </c>
      <c r="M1900" s="21" t="str">
        <f t="shared" si="96"/>
        <v/>
      </c>
      <c r="N1900" s="21" t="e">
        <f ca="1">IF(AND(M1900&lt;&gt; "", COUNTIF(SAP!#REF!,M1900)&gt;0),"Matched", "")</f>
        <v>#REF!</v>
      </c>
      <c r="O1900" s="21" t="str">
        <f t="shared" si="97"/>
        <v/>
      </c>
      <c r="P1900" s="21" t="e">
        <f ca="1">IF(AND(O1900&lt;&gt; "", COUNTIF(SAP!#REF!,O1900)&gt;0),"Matched", "")</f>
        <v>#REF!</v>
      </c>
      <c r="Q1900" s="21" t="str">
        <f ca="1">IF(OR(D1900="AC",D1900="TR"),"Logic4"&amp;"_"&amp;TEXT(C1900,"dd.mm.yyyy") &amp;"_"&amp; 381346.48,"")</f>
        <v>Logic4_12.04.2020_381346.48</v>
      </c>
      <c r="R1900" s="21" t="e">
        <f ca="1">IF(AND(Q1900&lt;&gt; "", COUNTIF(SAP!#REF!,Q1900)&gt;0),"Matched", "")</f>
        <v>#REF!</v>
      </c>
    </row>
    <row r="1901" spans="1:18" hidden="1">
      <c r="A1901" s="21">
        <v>11563327</v>
      </c>
      <c r="B1901" s="22">
        <v>43933</v>
      </c>
      <c r="C1901" s="22">
        <v>43933</v>
      </c>
      <c r="D1901" s="21" t="s">
        <v>10</v>
      </c>
      <c r="E1901" s="23">
        <v>0</v>
      </c>
      <c r="F1901" s="23">
        <v>0</v>
      </c>
      <c r="G1901" s="23">
        <v>3079.12</v>
      </c>
      <c r="H1901" s="23">
        <v>99578.23</v>
      </c>
      <c r="I1901" s="21" t="s">
        <v>11</v>
      </c>
      <c r="J1901" s="21" t="s">
        <v>12</v>
      </c>
      <c r="K1901" s="21" t="str">
        <f t="shared" si="95"/>
        <v/>
      </c>
      <c r="L1901" s="21" t="e">
        <f ca="1">IF(AND(K1901&lt;&gt; "", COUNTIF(SAP!#REF!,K1901)&gt;0),"Matched", "")</f>
        <v>#REF!</v>
      </c>
      <c r="M1901" s="21" t="str">
        <f t="shared" si="96"/>
        <v/>
      </c>
      <c r="N1901" s="21" t="e">
        <f ca="1">IF(AND(M1901&lt;&gt; "", COUNTIF(SAP!#REF!,M1901)&gt;0),"Matched", "")</f>
        <v>#REF!</v>
      </c>
      <c r="O1901" s="21" t="str">
        <f t="shared" si="97"/>
        <v/>
      </c>
      <c r="P1901" s="21" t="e">
        <f ca="1">IF(AND(O1901&lt;&gt; "", COUNTIF(SAP!#REF!,O1901)&gt;0),"Matched", "")</f>
        <v>#REF!</v>
      </c>
      <c r="Q1901" s="21" t="str">
        <f ca="1">IF(OR(D1901="AC",D1901="TR"),"Logic4"&amp;"_"&amp;TEXT(C1901,"dd.mm.yyyy") &amp;"_"&amp; 381346.48,"")</f>
        <v>Logic4_12.04.2020_381346.48</v>
      </c>
      <c r="R1901" s="21" t="e">
        <f ca="1">IF(AND(Q1901&lt;&gt; "", COUNTIF(SAP!#REF!,Q1901)&gt;0),"Matched", "")</f>
        <v>#REF!</v>
      </c>
    </row>
    <row r="1902" spans="1:18" hidden="1">
      <c r="A1902" s="21">
        <v>11563327</v>
      </c>
      <c r="B1902" s="22">
        <v>43933</v>
      </c>
      <c r="C1902" s="22">
        <v>43933</v>
      </c>
      <c r="D1902" s="21" t="s">
        <v>10</v>
      </c>
      <c r="E1902" s="23">
        <v>0</v>
      </c>
      <c r="F1902" s="23">
        <v>0</v>
      </c>
      <c r="G1902" s="23">
        <v>3080</v>
      </c>
      <c r="H1902" s="23">
        <v>102658.23</v>
      </c>
      <c r="I1902" s="21" t="s">
        <v>11</v>
      </c>
      <c r="J1902" s="21" t="s">
        <v>12</v>
      </c>
      <c r="K1902" s="21" t="str">
        <f t="shared" si="95"/>
        <v/>
      </c>
      <c r="L1902" s="21" t="e">
        <f ca="1">IF(AND(K1902&lt;&gt; "", COUNTIF(SAP!#REF!,K1902)&gt;0),"Matched", "")</f>
        <v>#REF!</v>
      </c>
      <c r="M1902" s="21" t="str">
        <f t="shared" si="96"/>
        <v/>
      </c>
      <c r="N1902" s="21" t="e">
        <f ca="1">IF(AND(M1902&lt;&gt; "", COUNTIF(SAP!#REF!,M1902)&gt;0),"Matched", "")</f>
        <v>#REF!</v>
      </c>
      <c r="O1902" s="21" t="str">
        <f t="shared" si="97"/>
        <v/>
      </c>
      <c r="P1902" s="21" t="e">
        <f ca="1">IF(AND(O1902&lt;&gt; "", COUNTIF(SAP!#REF!,O1902)&gt;0),"Matched", "")</f>
        <v>#REF!</v>
      </c>
      <c r="Q1902" s="21" t="str">
        <f ca="1">IF(OR(D1902="AC",D1902="TR"),"Logic4"&amp;"_"&amp;TEXT(C1902,"dd.mm.yyyy") &amp;"_"&amp; 381346.48,"")</f>
        <v>Logic4_12.04.2020_381346.48</v>
      </c>
      <c r="R1902" s="21" t="e">
        <f ca="1">IF(AND(Q1902&lt;&gt; "", COUNTIF(SAP!#REF!,Q1902)&gt;0),"Matched", "")</f>
        <v>#REF!</v>
      </c>
    </row>
    <row r="1903" spans="1:18" hidden="1">
      <c r="A1903" s="21">
        <v>11563327</v>
      </c>
      <c r="B1903" s="22">
        <v>43933</v>
      </c>
      <c r="C1903" s="22">
        <v>43933</v>
      </c>
      <c r="D1903" s="21" t="s">
        <v>10</v>
      </c>
      <c r="E1903" s="23">
        <v>0</v>
      </c>
      <c r="F1903" s="23">
        <v>0</v>
      </c>
      <c r="G1903" s="23">
        <v>3156</v>
      </c>
      <c r="H1903" s="23">
        <v>105814.23</v>
      </c>
      <c r="I1903" s="21" t="s">
        <v>11</v>
      </c>
      <c r="J1903" s="21" t="s">
        <v>12</v>
      </c>
      <c r="K1903" s="21" t="str">
        <f t="shared" si="95"/>
        <v/>
      </c>
      <c r="L1903" s="21" t="e">
        <f ca="1">IF(AND(K1903&lt;&gt; "", COUNTIF(SAP!#REF!,K1903)&gt;0),"Matched", "")</f>
        <v>#REF!</v>
      </c>
      <c r="M1903" s="21" t="str">
        <f t="shared" si="96"/>
        <v/>
      </c>
      <c r="N1903" s="21" t="e">
        <f ca="1">IF(AND(M1903&lt;&gt; "", COUNTIF(SAP!#REF!,M1903)&gt;0),"Matched", "")</f>
        <v>#REF!</v>
      </c>
      <c r="O1903" s="21" t="str">
        <f t="shared" si="97"/>
        <v/>
      </c>
      <c r="P1903" s="21" t="e">
        <f ca="1">IF(AND(O1903&lt;&gt; "", COUNTIF(SAP!#REF!,O1903)&gt;0),"Matched", "")</f>
        <v>#REF!</v>
      </c>
      <c r="Q1903" s="21" t="str">
        <f ca="1">IF(OR(D1903="AC",D1903="TR"),"Logic4"&amp;"_"&amp;TEXT(C1903,"dd.mm.yyyy") &amp;"_"&amp; 381346.48,"")</f>
        <v>Logic4_12.04.2020_381346.48</v>
      </c>
      <c r="R1903" s="21" t="e">
        <f ca="1">IF(AND(Q1903&lt;&gt; "", COUNTIF(SAP!#REF!,Q1903)&gt;0),"Matched", "")</f>
        <v>#REF!</v>
      </c>
    </row>
    <row r="1904" spans="1:18" hidden="1">
      <c r="A1904" s="21">
        <v>11563327</v>
      </c>
      <c r="B1904" s="22">
        <v>43933</v>
      </c>
      <c r="C1904" s="22">
        <v>43933</v>
      </c>
      <c r="D1904" s="21" t="s">
        <v>10</v>
      </c>
      <c r="E1904" s="23">
        <v>0</v>
      </c>
      <c r="F1904" s="23">
        <v>0</v>
      </c>
      <c r="G1904" s="23">
        <v>3252</v>
      </c>
      <c r="H1904" s="23">
        <v>109066.23</v>
      </c>
      <c r="I1904" s="21" t="s">
        <v>11</v>
      </c>
      <c r="J1904" s="21" t="s">
        <v>12</v>
      </c>
      <c r="K1904" s="21" t="str">
        <f t="shared" si="95"/>
        <v/>
      </c>
      <c r="L1904" s="21" t="e">
        <f ca="1">IF(AND(K1904&lt;&gt; "", COUNTIF(SAP!#REF!,K1904)&gt;0),"Matched", "")</f>
        <v>#REF!</v>
      </c>
      <c r="M1904" s="21" t="str">
        <f t="shared" si="96"/>
        <v/>
      </c>
      <c r="N1904" s="21" t="e">
        <f ca="1">IF(AND(M1904&lt;&gt; "", COUNTIF(SAP!#REF!,M1904)&gt;0),"Matched", "")</f>
        <v>#REF!</v>
      </c>
      <c r="O1904" s="21" t="str">
        <f t="shared" si="97"/>
        <v/>
      </c>
      <c r="P1904" s="21" t="e">
        <f ca="1">IF(AND(O1904&lt;&gt; "", COUNTIF(SAP!#REF!,O1904)&gt;0),"Matched", "")</f>
        <v>#REF!</v>
      </c>
      <c r="Q1904" s="21" t="str">
        <f ca="1">IF(OR(D1904="AC",D1904="TR"),"Logic4"&amp;"_"&amp;TEXT(C1904,"dd.mm.yyyy") &amp;"_"&amp; 381346.48,"")</f>
        <v>Logic4_12.04.2020_381346.48</v>
      </c>
      <c r="R1904" s="21" t="e">
        <f ca="1">IF(AND(Q1904&lt;&gt; "", COUNTIF(SAP!#REF!,Q1904)&gt;0),"Matched", "")</f>
        <v>#REF!</v>
      </c>
    </row>
    <row r="1905" spans="1:18" hidden="1">
      <c r="A1905" s="21">
        <v>11563327</v>
      </c>
      <c r="B1905" s="22">
        <v>43933</v>
      </c>
      <c r="C1905" s="22">
        <v>43933</v>
      </c>
      <c r="D1905" s="21" t="s">
        <v>10</v>
      </c>
      <c r="E1905" s="23">
        <v>0</v>
      </c>
      <c r="F1905" s="23">
        <v>0</v>
      </c>
      <c r="G1905" s="23">
        <v>3280</v>
      </c>
      <c r="H1905" s="23">
        <v>112346.23</v>
      </c>
      <c r="I1905" s="21" t="s">
        <v>11</v>
      </c>
      <c r="J1905" s="21" t="s">
        <v>12</v>
      </c>
      <c r="K1905" s="21" t="str">
        <f t="shared" si="95"/>
        <v/>
      </c>
      <c r="L1905" s="21" t="e">
        <f ca="1">IF(AND(K1905&lt;&gt; "", COUNTIF(SAP!#REF!,K1905)&gt;0),"Matched", "")</f>
        <v>#REF!</v>
      </c>
      <c r="M1905" s="21" t="str">
        <f t="shared" si="96"/>
        <v/>
      </c>
      <c r="N1905" s="21" t="e">
        <f ca="1">IF(AND(M1905&lt;&gt; "", COUNTIF(SAP!#REF!,M1905)&gt;0),"Matched", "")</f>
        <v>#REF!</v>
      </c>
      <c r="O1905" s="21" t="str">
        <f t="shared" si="97"/>
        <v/>
      </c>
      <c r="P1905" s="21" t="e">
        <f ca="1">IF(AND(O1905&lt;&gt; "", COUNTIF(SAP!#REF!,O1905)&gt;0),"Matched", "")</f>
        <v>#REF!</v>
      </c>
      <c r="Q1905" s="21" t="str">
        <f ca="1">IF(OR(D1905="AC",D1905="TR"),"Logic4"&amp;"_"&amp;TEXT(C1905,"dd.mm.yyyy") &amp;"_"&amp; 381346.48,"")</f>
        <v>Logic4_12.04.2020_381346.48</v>
      </c>
      <c r="R1905" s="21" t="e">
        <f ca="1">IF(AND(Q1905&lt;&gt; "", COUNTIF(SAP!#REF!,Q1905)&gt;0),"Matched", "")</f>
        <v>#REF!</v>
      </c>
    </row>
    <row r="1906" spans="1:18" hidden="1">
      <c r="A1906" s="21">
        <v>11563327</v>
      </c>
      <c r="B1906" s="22">
        <v>43933</v>
      </c>
      <c r="C1906" s="22">
        <v>43933</v>
      </c>
      <c r="D1906" s="21" t="s">
        <v>10</v>
      </c>
      <c r="E1906" s="23">
        <v>0</v>
      </c>
      <c r="F1906" s="23">
        <v>0</v>
      </c>
      <c r="G1906" s="23">
        <v>3335</v>
      </c>
      <c r="H1906" s="23">
        <v>115681.23</v>
      </c>
      <c r="I1906" s="21" t="s">
        <v>11</v>
      </c>
      <c r="J1906" s="21" t="s">
        <v>12</v>
      </c>
      <c r="K1906" s="21" t="str">
        <f t="shared" si="95"/>
        <v/>
      </c>
      <c r="L1906" s="21" t="e">
        <f ca="1">IF(AND(K1906&lt;&gt; "", COUNTIF(SAP!#REF!,K1906)&gt;0),"Matched", "")</f>
        <v>#REF!</v>
      </c>
      <c r="M1906" s="21" t="str">
        <f t="shared" si="96"/>
        <v/>
      </c>
      <c r="N1906" s="21" t="e">
        <f ca="1">IF(AND(M1906&lt;&gt; "", COUNTIF(SAP!#REF!,M1906)&gt;0),"Matched", "")</f>
        <v>#REF!</v>
      </c>
      <c r="O1906" s="21" t="str">
        <f t="shared" si="97"/>
        <v/>
      </c>
      <c r="P1906" s="21" t="e">
        <f ca="1">IF(AND(O1906&lt;&gt; "", COUNTIF(SAP!#REF!,O1906)&gt;0),"Matched", "")</f>
        <v>#REF!</v>
      </c>
      <c r="Q1906" s="21" t="str">
        <f ca="1">IF(OR(D1906="AC",D1906="TR"),"Logic4"&amp;"_"&amp;TEXT(C1906,"dd.mm.yyyy") &amp;"_"&amp; 381346.48,"")</f>
        <v>Logic4_12.04.2020_381346.48</v>
      </c>
      <c r="R1906" s="21" t="e">
        <f ca="1">IF(AND(Q1906&lt;&gt; "", COUNTIF(SAP!#REF!,Q1906)&gt;0),"Matched", "")</f>
        <v>#REF!</v>
      </c>
    </row>
    <row r="1907" spans="1:18" hidden="1">
      <c r="A1907" s="21">
        <v>11563327</v>
      </c>
      <c r="B1907" s="22">
        <v>43933</v>
      </c>
      <c r="C1907" s="22">
        <v>43933</v>
      </c>
      <c r="D1907" s="21" t="s">
        <v>10</v>
      </c>
      <c r="E1907" s="23">
        <v>0</v>
      </c>
      <c r="F1907" s="23">
        <v>0</v>
      </c>
      <c r="G1907" s="23">
        <v>3425</v>
      </c>
      <c r="H1907" s="23">
        <v>119106.23</v>
      </c>
      <c r="I1907" s="21" t="s">
        <v>11</v>
      </c>
      <c r="J1907" s="21" t="s">
        <v>12</v>
      </c>
      <c r="K1907" s="21" t="str">
        <f t="shared" si="95"/>
        <v/>
      </c>
      <c r="L1907" s="21" t="e">
        <f ca="1">IF(AND(K1907&lt;&gt; "", COUNTIF(SAP!#REF!,K1907)&gt;0),"Matched", "")</f>
        <v>#REF!</v>
      </c>
      <c r="M1907" s="21" t="str">
        <f t="shared" si="96"/>
        <v/>
      </c>
      <c r="N1907" s="21" t="e">
        <f ca="1">IF(AND(M1907&lt;&gt; "", COUNTIF(SAP!#REF!,M1907)&gt;0),"Matched", "")</f>
        <v>#REF!</v>
      </c>
      <c r="O1907" s="21" t="str">
        <f t="shared" si="97"/>
        <v/>
      </c>
      <c r="P1907" s="21" t="e">
        <f ca="1">IF(AND(O1907&lt;&gt; "", COUNTIF(SAP!#REF!,O1907)&gt;0),"Matched", "")</f>
        <v>#REF!</v>
      </c>
      <c r="Q1907" s="21" t="str">
        <f ca="1">IF(OR(D1907="AC",D1907="TR"),"Logic4"&amp;"_"&amp;TEXT(C1907,"dd.mm.yyyy") &amp;"_"&amp; 381346.48,"")</f>
        <v>Logic4_12.04.2020_381346.48</v>
      </c>
      <c r="R1907" s="21" t="e">
        <f ca="1">IF(AND(Q1907&lt;&gt; "", COUNTIF(SAP!#REF!,Q1907)&gt;0),"Matched", "")</f>
        <v>#REF!</v>
      </c>
    </row>
    <row r="1908" spans="1:18" hidden="1">
      <c r="A1908" s="21">
        <v>11563327</v>
      </c>
      <c r="B1908" s="22">
        <v>43933</v>
      </c>
      <c r="C1908" s="22">
        <v>43933</v>
      </c>
      <c r="D1908" s="21" t="s">
        <v>10</v>
      </c>
      <c r="E1908" s="23">
        <v>0</v>
      </c>
      <c r="F1908" s="23">
        <v>0</v>
      </c>
      <c r="G1908" s="23">
        <v>3440</v>
      </c>
      <c r="H1908" s="23">
        <v>122546.23</v>
      </c>
      <c r="I1908" s="21" t="s">
        <v>11</v>
      </c>
      <c r="J1908" s="21" t="s">
        <v>12</v>
      </c>
      <c r="K1908" s="21" t="str">
        <f t="shared" si="95"/>
        <v/>
      </c>
      <c r="L1908" s="21" t="e">
        <f ca="1">IF(AND(K1908&lt;&gt; "", COUNTIF(SAP!#REF!,K1908)&gt;0),"Matched", "")</f>
        <v>#REF!</v>
      </c>
      <c r="M1908" s="21" t="str">
        <f t="shared" si="96"/>
        <v/>
      </c>
      <c r="N1908" s="21" t="e">
        <f ca="1">IF(AND(M1908&lt;&gt; "", COUNTIF(SAP!#REF!,M1908)&gt;0),"Matched", "")</f>
        <v>#REF!</v>
      </c>
      <c r="O1908" s="21" t="str">
        <f t="shared" si="97"/>
        <v/>
      </c>
      <c r="P1908" s="21" t="e">
        <f ca="1">IF(AND(O1908&lt;&gt; "", COUNTIF(SAP!#REF!,O1908)&gt;0),"Matched", "")</f>
        <v>#REF!</v>
      </c>
      <c r="Q1908" s="21" t="str">
        <f ca="1">IF(OR(D1908="AC",D1908="TR"),"Logic4"&amp;"_"&amp;TEXT(C1908,"dd.mm.yyyy") &amp;"_"&amp; 381346.48,"")</f>
        <v>Logic4_12.04.2020_381346.48</v>
      </c>
      <c r="R1908" s="21" t="e">
        <f ca="1">IF(AND(Q1908&lt;&gt; "", COUNTIF(SAP!#REF!,Q1908)&gt;0),"Matched", "")</f>
        <v>#REF!</v>
      </c>
    </row>
    <row r="1909" spans="1:18" hidden="1">
      <c r="A1909" s="21">
        <v>11563327</v>
      </c>
      <c r="B1909" s="22">
        <v>43933</v>
      </c>
      <c r="C1909" s="22">
        <v>43933</v>
      </c>
      <c r="D1909" s="21" t="s">
        <v>10</v>
      </c>
      <c r="E1909" s="23">
        <v>0</v>
      </c>
      <c r="F1909" s="23">
        <v>0</v>
      </c>
      <c r="G1909" s="23">
        <v>3470</v>
      </c>
      <c r="H1909" s="23">
        <v>126016.23</v>
      </c>
      <c r="I1909" s="21" t="s">
        <v>11</v>
      </c>
      <c r="J1909" s="21" t="s">
        <v>12</v>
      </c>
      <c r="K1909" s="21" t="str">
        <f t="shared" si="95"/>
        <v/>
      </c>
      <c r="L1909" s="21" t="e">
        <f ca="1">IF(AND(K1909&lt;&gt; "", COUNTIF(SAP!#REF!,K1909)&gt;0),"Matched", "")</f>
        <v>#REF!</v>
      </c>
      <c r="M1909" s="21" t="str">
        <f t="shared" si="96"/>
        <v/>
      </c>
      <c r="N1909" s="21" t="e">
        <f ca="1">IF(AND(M1909&lt;&gt; "", COUNTIF(SAP!#REF!,M1909)&gt;0),"Matched", "")</f>
        <v>#REF!</v>
      </c>
      <c r="O1909" s="21" t="str">
        <f t="shared" si="97"/>
        <v/>
      </c>
      <c r="P1909" s="21" t="e">
        <f ca="1">IF(AND(O1909&lt;&gt; "", COUNTIF(SAP!#REF!,O1909)&gt;0),"Matched", "")</f>
        <v>#REF!</v>
      </c>
      <c r="Q1909" s="21" t="str">
        <f ca="1">IF(OR(D1909="AC",D1909="TR"),"Logic4"&amp;"_"&amp;TEXT(C1909,"dd.mm.yyyy") &amp;"_"&amp; 381346.48,"")</f>
        <v>Logic4_12.04.2020_381346.48</v>
      </c>
      <c r="R1909" s="21" t="e">
        <f ca="1">IF(AND(Q1909&lt;&gt; "", COUNTIF(SAP!#REF!,Q1909)&gt;0),"Matched", "")</f>
        <v>#REF!</v>
      </c>
    </row>
    <row r="1910" spans="1:18" hidden="1">
      <c r="A1910" s="21">
        <v>11563327</v>
      </c>
      <c r="B1910" s="22">
        <v>43933</v>
      </c>
      <c r="C1910" s="22">
        <v>43933</v>
      </c>
      <c r="D1910" s="21" t="s">
        <v>10</v>
      </c>
      <c r="E1910" s="23">
        <v>0</v>
      </c>
      <c r="F1910" s="23">
        <v>0</v>
      </c>
      <c r="G1910" s="23">
        <v>3485</v>
      </c>
      <c r="H1910" s="23">
        <v>129501.23</v>
      </c>
      <c r="I1910" s="21" t="s">
        <v>11</v>
      </c>
      <c r="J1910" s="21" t="s">
        <v>12</v>
      </c>
      <c r="K1910" s="21" t="str">
        <f t="shared" si="95"/>
        <v/>
      </c>
      <c r="L1910" s="21" t="e">
        <f ca="1">IF(AND(K1910&lt;&gt; "", COUNTIF(SAP!#REF!,K1910)&gt;0),"Matched", "")</f>
        <v>#REF!</v>
      </c>
      <c r="M1910" s="21" t="str">
        <f t="shared" si="96"/>
        <v/>
      </c>
      <c r="N1910" s="21" t="e">
        <f ca="1">IF(AND(M1910&lt;&gt; "", COUNTIF(SAP!#REF!,M1910)&gt;0),"Matched", "")</f>
        <v>#REF!</v>
      </c>
      <c r="O1910" s="21" t="str">
        <f t="shared" si="97"/>
        <v/>
      </c>
      <c r="P1910" s="21" t="e">
        <f ca="1">IF(AND(O1910&lt;&gt; "", COUNTIF(SAP!#REF!,O1910)&gt;0),"Matched", "")</f>
        <v>#REF!</v>
      </c>
      <c r="Q1910" s="21" t="str">
        <f ca="1">IF(OR(D1910="AC",D1910="TR"),"Logic4"&amp;"_"&amp;TEXT(C1910,"dd.mm.yyyy") &amp;"_"&amp; 381346.48,"")</f>
        <v>Logic4_12.04.2020_381346.48</v>
      </c>
      <c r="R1910" s="21" t="e">
        <f ca="1">IF(AND(Q1910&lt;&gt; "", COUNTIF(SAP!#REF!,Q1910)&gt;0),"Matched", "")</f>
        <v>#REF!</v>
      </c>
    </row>
    <row r="1911" spans="1:18" hidden="1">
      <c r="A1911" s="21">
        <v>11563327</v>
      </c>
      <c r="B1911" s="22">
        <v>43933</v>
      </c>
      <c r="C1911" s="22">
        <v>43933</v>
      </c>
      <c r="D1911" s="21" t="s">
        <v>10</v>
      </c>
      <c r="E1911" s="23">
        <v>0</v>
      </c>
      <c r="F1911" s="23">
        <v>0</v>
      </c>
      <c r="G1911" s="23">
        <v>3525.5</v>
      </c>
      <c r="H1911" s="23">
        <v>133026.73000000001</v>
      </c>
      <c r="I1911" s="21" t="s">
        <v>11</v>
      </c>
      <c r="J1911" s="21" t="s">
        <v>12</v>
      </c>
      <c r="K1911" s="21" t="str">
        <f t="shared" si="95"/>
        <v/>
      </c>
      <c r="L1911" s="21" t="e">
        <f ca="1">IF(AND(K1911&lt;&gt; "", COUNTIF(SAP!#REF!,K1911)&gt;0),"Matched", "")</f>
        <v>#REF!</v>
      </c>
      <c r="M1911" s="21" t="str">
        <f t="shared" si="96"/>
        <v/>
      </c>
      <c r="N1911" s="21" t="e">
        <f ca="1">IF(AND(M1911&lt;&gt; "", COUNTIF(SAP!#REF!,M1911)&gt;0),"Matched", "")</f>
        <v>#REF!</v>
      </c>
      <c r="O1911" s="21" t="str">
        <f t="shared" si="97"/>
        <v/>
      </c>
      <c r="P1911" s="21" t="e">
        <f ca="1">IF(AND(O1911&lt;&gt; "", COUNTIF(SAP!#REF!,O1911)&gt;0),"Matched", "")</f>
        <v>#REF!</v>
      </c>
      <c r="Q1911" s="21" t="str">
        <f ca="1">IF(OR(D1911="AC",D1911="TR"),"Logic4"&amp;"_"&amp;TEXT(C1911,"dd.mm.yyyy") &amp;"_"&amp; 381346.48,"")</f>
        <v>Logic4_12.04.2020_381346.48</v>
      </c>
      <c r="R1911" s="21" t="e">
        <f ca="1">IF(AND(Q1911&lt;&gt; "", COUNTIF(SAP!#REF!,Q1911)&gt;0),"Matched", "")</f>
        <v>#REF!</v>
      </c>
    </row>
    <row r="1912" spans="1:18" hidden="1">
      <c r="A1912" s="21">
        <v>11563327</v>
      </c>
      <c r="B1912" s="22">
        <v>43933</v>
      </c>
      <c r="C1912" s="22">
        <v>43933</v>
      </c>
      <c r="D1912" s="21" t="s">
        <v>10</v>
      </c>
      <c r="E1912" s="23">
        <v>0</v>
      </c>
      <c r="F1912" s="23">
        <v>0</v>
      </c>
      <c r="G1912" s="23">
        <v>3664.4</v>
      </c>
      <c r="H1912" s="23">
        <v>136691.13</v>
      </c>
      <c r="I1912" s="21" t="s">
        <v>11</v>
      </c>
      <c r="J1912" s="21" t="s">
        <v>12</v>
      </c>
      <c r="K1912" s="21" t="str">
        <f t="shared" si="95"/>
        <v/>
      </c>
      <c r="L1912" s="21" t="e">
        <f ca="1">IF(AND(K1912&lt;&gt; "", COUNTIF(SAP!#REF!,K1912)&gt;0),"Matched", "")</f>
        <v>#REF!</v>
      </c>
      <c r="M1912" s="21" t="str">
        <f t="shared" si="96"/>
        <v/>
      </c>
      <c r="N1912" s="21" t="e">
        <f ca="1">IF(AND(M1912&lt;&gt; "", COUNTIF(SAP!#REF!,M1912)&gt;0),"Matched", "")</f>
        <v>#REF!</v>
      </c>
      <c r="O1912" s="21" t="str">
        <f t="shared" si="97"/>
        <v/>
      </c>
      <c r="P1912" s="21" t="e">
        <f ca="1">IF(AND(O1912&lt;&gt; "", COUNTIF(SAP!#REF!,O1912)&gt;0),"Matched", "")</f>
        <v>#REF!</v>
      </c>
      <c r="Q1912" s="21" t="str">
        <f ca="1">IF(OR(D1912="AC",D1912="TR"),"Logic4"&amp;"_"&amp;TEXT(C1912,"dd.mm.yyyy") &amp;"_"&amp; 381346.48,"")</f>
        <v>Logic4_12.04.2020_381346.48</v>
      </c>
      <c r="R1912" s="21" t="e">
        <f ca="1">IF(AND(Q1912&lt;&gt; "", COUNTIF(SAP!#REF!,Q1912)&gt;0),"Matched", "")</f>
        <v>#REF!</v>
      </c>
    </row>
    <row r="1913" spans="1:18" hidden="1">
      <c r="A1913" s="21">
        <v>11563327</v>
      </c>
      <c r="B1913" s="22">
        <v>43933</v>
      </c>
      <c r="C1913" s="22">
        <v>43933</v>
      </c>
      <c r="D1913" s="21" t="s">
        <v>10</v>
      </c>
      <c r="E1913" s="23">
        <v>0</v>
      </c>
      <c r="F1913" s="23">
        <v>0</v>
      </c>
      <c r="G1913" s="23">
        <v>3915.6</v>
      </c>
      <c r="H1913" s="23">
        <v>140606.73000000001</v>
      </c>
      <c r="I1913" s="21" t="s">
        <v>11</v>
      </c>
      <c r="J1913" s="21" t="s">
        <v>12</v>
      </c>
      <c r="K1913" s="21" t="str">
        <f t="shared" si="95"/>
        <v/>
      </c>
      <c r="L1913" s="21" t="e">
        <f ca="1">IF(AND(K1913&lt;&gt; "", COUNTIF(SAP!#REF!,K1913)&gt;0),"Matched", "")</f>
        <v>#REF!</v>
      </c>
      <c r="M1913" s="21" t="str">
        <f t="shared" si="96"/>
        <v/>
      </c>
      <c r="N1913" s="21" t="e">
        <f ca="1">IF(AND(M1913&lt;&gt; "", COUNTIF(SAP!#REF!,M1913)&gt;0),"Matched", "")</f>
        <v>#REF!</v>
      </c>
      <c r="O1913" s="21" t="str">
        <f t="shared" si="97"/>
        <v/>
      </c>
      <c r="P1913" s="21" t="e">
        <f ca="1">IF(AND(O1913&lt;&gt; "", COUNTIF(SAP!#REF!,O1913)&gt;0),"Matched", "")</f>
        <v>#REF!</v>
      </c>
      <c r="Q1913" s="21" t="str">
        <f ca="1">IF(OR(D1913="AC",D1913="TR"),"Logic4"&amp;"_"&amp;TEXT(C1913,"dd.mm.yyyy") &amp;"_"&amp; 381346.48,"")</f>
        <v>Logic4_12.04.2020_381346.48</v>
      </c>
      <c r="R1913" s="21" t="e">
        <f ca="1">IF(AND(Q1913&lt;&gt; "", COUNTIF(SAP!#REF!,Q1913)&gt;0),"Matched", "")</f>
        <v>#REF!</v>
      </c>
    </row>
    <row r="1914" spans="1:18" hidden="1">
      <c r="A1914" s="21">
        <v>11563327</v>
      </c>
      <c r="B1914" s="22">
        <v>43933</v>
      </c>
      <c r="C1914" s="22">
        <v>43933</v>
      </c>
      <c r="D1914" s="21" t="s">
        <v>10</v>
      </c>
      <c r="E1914" s="23">
        <v>0</v>
      </c>
      <c r="F1914" s="23">
        <v>0</v>
      </c>
      <c r="G1914" s="23">
        <v>3940</v>
      </c>
      <c r="H1914" s="23">
        <v>144546.73000000001</v>
      </c>
      <c r="I1914" s="21" t="s">
        <v>11</v>
      </c>
      <c r="J1914" s="21" t="s">
        <v>12</v>
      </c>
      <c r="K1914" s="21" t="str">
        <f t="shared" si="95"/>
        <v/>
      </c>
      <c r="L1914" s="21" t="e">
        <f ca="1">IF(AND(K1914&lt;&gt; "", COUNTIF(SAP!#REF!,K1914)&gt;0),"Matched", "")</f>
        <v>#REF!</v>
      </c>
      <c r="M1914" s="21" t="str">
        <f t="shared" si="96"/>
        <v/>
      </c>
      <c r="N1914" s="21" t="e">
        <f ca="1">IF(AND(M1914&lt;&gt; "", COUNTIF(SAP!#REF!,M1914)&gt;0),"Matched", "")</f>
        <v>#REF!</v>
      </c>
      <c r="O1914" s="21" t="str">
        <f t="shared" si="97"/>
        <v/>
      </c>
      <c r="P1914" s="21" t="e">
        <f ca="1">IF(AND(O1914&lt;&gt; "", COUNTIF(SAP!#REF!,O1914)&gt;0),"Matched", "")</f>
        <v>#REF!</v>
      </c>
      <c r="Q1914" s="21" t="str">
        <f ca="1">IF(OR(D1914="AC",D1914="TR"),"Logic4"&amp;"_"&amp;TEXT(C1914,"dd.mm.yyyy") &amp;"_"&amp; 381346.48,"")</f>
        <v>Logic4_12.04.2020_381346.48</v>
      </c>
      <c r="R1914" s="21" t="e">
        <f ca="1">IF(AND(Q1914&lt;&gt; "", COUNTIF(SAP!#REF!,Q1914)&gt;0),"Matched", "")</f>
        <v>#REF!</v>
      </c>
    </row>
    <row r="1915" spans="1:18" hidden="1">
      <c r="A1915" s="21">
        <v>11563327</v>
      </c>
      <c r="B1915" s="22">
        <v>43933</v>
      </c>
      <c r="C1915" s="22">
        <v>43933</v>
      </c>
      <c r="D1915" s="21" t="s">
        <v>10</v>
      </c>
      <c r="E1915" s="23">
        <v>0</v>
      </c>
      <c r="F1915" s="23">
        <v>0</v>
      </c>
      <c r="G1915" s="23">
        <v>4050</v>
      </c>
      <c r="H1915" s="23">
        <v>148596.73000000001</v>
      </c>
      <c r="I1915" s="21" t="s">
        <v>11</v>
      </c>
      <c r="J1915" s="21" t="s">
        <v>12</v>
      </c>
      <c r="K1915" s="21" t="str">
        <f t="shared" si="95"/>
        <v/>
      </c>
      <c r="L1915" s="21" t="e">
        <f ca="1">IF(AND(K1915&lt;&gt; "", COUNTIF(SAP!#REF!,K1915)&gt;0),"Matched", "")</f>
        <v>#REF!</v>
      </c>
      <c r="M1915" s="21" t="str">
        <f t="shared" si="96"/>
        <v/>
      </c>
      <c r="N1915" s="21" t="e">
        <f ca="1">IF(AND(M1915&lt;&gt; "", COUNTIF(SAP!#REF!,M1915)&gt;0),"Matched", "")</f>
        <v>#REF!</v>
      </c>
      <c r="O1915" s="21" t="str">
        <f t="shared" si="97"/>
        <v/>
      </c>
      <c r="P1915" s="21" t="e">
        <f ca="1">IF(AND(O1915&lt;&gt; "", COUNTIF(SAP!#REF!,O1915)&gt;0),"Matched", "")</f>
        <v>#REF!</v>
      </c>
      <c r="Q1915" s="21" t="str">
        <f ca="1">IF(OR(D1915="AC",D1915="TR"),"Logic4"&amp;"_"&amp;TEXT(C1915,"dd.mm.yyyy") &amp;"_"&amp; 381346.48,"")</f>
        <v>Logic4_12.04.2020_381346.48</v>
      </c>
      <c r="R1915" s="21" t="e">
        <f ca="1">IF(AND(Q1915&lt;&gt; "", COUNTIF(SAP!#REF!,Q1915)&gt;0),"Matched", "")</f>
        <v>#REF!</v>
      </c>
    </row>
    <row r="1916" spans="1:18" hidden="1">
      <c r="A1916" s="21">
        <v>11563327</v>
      </c>
      <c r="B1916" s="22">
        <v>43933</v>
      </c>
      <c r="C1916" s="22">
        <v>43933</v>
      </c>
      <c r="D1916" s="21" t="s">
        <v>10</v>
      </c>
      <c r="E1916" s="23">
        <v>0</v>
      </c>
      <c r="F1916" s="23">
        <v>0</v>
      </c>
      <c r="G1916" s="23">
        <v>4120</v>
      </c>
      <c r="H1916" s="23">
        <v>152716.73000000001</v>
      </c>
      <c r="I1916" s="21" t="s">
        <v>11</v>
      </c>
      <c r="J1916" s="21" t="s">
        <v>12</v>
      </c>
      <c r="K1916" s="21" t="str">
        <f t="shared" si="95"/>
        <v/>
      </c>
      <c r="L1916" s="21" t="e">
        <f ca="1">IF(AND(K1916&lt;&gt; "", COUNTIF(SAP!#REF!,K1916)&gt;0),"Matched", "")</f>
        <v>#REF!</v>
      </c>
      <c r="M1916" s="21" t="str">
        <f t="shared" si="96"/>
        <v/>
      </c>
      <c r="N1916" s="21" t="e">
        <f ca="1">IF(AND(M1916&lt;&gt; "", COUNTIF(SAP!#REF!,M1916)&gt;0),"Matched", "")</f>
        <v>#REF!</v>
      </c>
      <c r="O1916" s="21" t="str">
        <f t="shared" si="97"/>
        <v/>
      </c>
      <c r="P1916" s="21" t="e">
        <f ca="1">IF(AND(O1916&lt;&gt; "", COUNTIF(SAP!#REF!,O1916)&gt;0),"Matched", "")</f>
        <v>#REF!</v>
      </c>
      <c r="Q1916" s="21" t="str">
        <f ca="1">IF(OR(D1916="AC",D1916="TR"),"Logic4"&amp;"_"&amp;TEXT(C1916,"dd.mm.yyyy") &amp;"_"&amp; 381346.48,"")</f>
        <v>Logic4_12.04.2020_381346.48</v>
      </c>
      <c r="R1916" s="21" t="e">
        <f ca="1">IF(AND(Q1916&lt;&gt; "", COUNTIF(SAP!#REF!,Q1916)&gt;0),"Matched", "")</f>
        <v>#REF!</v>
      </c>
    </row>
    <row r="1917" spans="1:18" hidden="1">
      <c r="A1917" s="21">
        <v>11563327</v>
      </c>
      <c r="B1917" s="22">
        <v>43933</v>
      </c>
      <c r="C1917" s="22">
        <v>43933</v>
      </c>
      <c r="D1917" s="21" t="s">
        <v>10</v>
      </c>
      <c r="E1917" s="23">
        <v>0</v>
      </c>
      <c r="F1917" s="23">
        <v>0</v>
      </c>
      <c r="G1917" s="23">
        <v>4280</v>
      </c>
      <c r="H1917" s="23">
        <v>156996.73000000001</v>
      </c>
      <c r="I1917" s="21" t="s">
        <v>11</v>
      </c>
      <c r="J1917" s="21" t="s">
        <v>12</v>
      </c>
      <c r="K1917" s="21" t="str">
        <f t="shared" si="95"/>
        <v/>
      </c>
      <c r="L1917" s="21" t="e">
        <f ca="1">IF(AND(K1917&lt;&gt; "", COUNTIF(SAP!#REF!,K1917)&gt;0),"Matched", "")</f>
        <v>#REF!</v>
      </c>
      <c r="M1917" s="21" t="str">
        <f t="shared" si="96"/>
        <v/>
      </c>
      <c r="N1917" s="21" t="e">
        <f ca="1">IF(AND(M1917&lt;&gt; "", COUNTIF(SAP!#REF!,M1917)&gt;0),"Matched", "")</f>
        <v>#REF!</v>
      </c>
      <c r="O1917" s="21" t="str">
        <f t="shared" si="97"/>
        <v/>
      </c>
      <c r="P1917" s="21" t="e">
        <f ca="1">IF(AND(O1917&lt;&gt; "", COUNTIF(SAP!#REF!,O1917)&gt;0),"Matched", "")</f>
        <v>#REF!</v>
      </c>
      <c r="Q1917" s="21" t="str">
        <f ca="1">IF(OR(D1917="AC",D1917="TR"),"Logic4"&amp;"_"&amp;TEXT(C1917,"dd.mm.yyyy") &amp;"_"&amp; 381346.48,"")</f>
        <v>Logic4_12.04.2020_381346.48</v>
      </c>
      <c r="R1917" s="21" t="e">
        <f ca="1">IF(AND(Q1917&lt;&gt; "", COUNTIF(SAP!#REF!,Q1917)&gt;0),"Matched", "")</f>
        <v>#REF!</v>
      </c>
    </row>
    <row r="1918" spans="1:18" hidden="1">
      <c r="A1918" s="21">
        <v>11563327</v>
      </c>
      <c r="B1918" s="22">
        <v>43933</v>
      </c>
      <c r="C1918" s="22">
        <v>43933</v>
      </c>
      <c r="D1918" s="21" t="s">
        <v>10</v>
      </c>
      <c r="E1918" s="23">
        <v>0</v>
      </c>
      <c r="F1918" s="23">
        <v>0</v>
      </c>
      <c r="G1918" s="23">
        <v>4332.32</v>
      </c>
      <c r="H1918" s="23">
        <v>161329.04999999999</v>
      </c>
      <c r="I1918" s="21" t="s">
        <v>11</v>
      </c>
      <c r="J1918" s="21" t="s">
        <v>12</v>
      </c>
      <c r="K1918" s="21" t="str">
        <f t="shared" si="95"/>
        <v/>
      </c>
      <c r="L1918" s="21" t="e">
        <f ca="1">IF(AND(K1918&lt;&gt; "", COUNTIF(SAP!#REF!,K1918)&gt;0),"Matched", "")</f>
        <v>#REF!</v>
      </c>
      <c r="M1918" s="21" t="str">
        <f t="shared" si="96"/>
        <v/>
      </c>
      <c r="N1918" s="21" t="e">
        <f ca="1">IF(AND(M1918&lt;&gt; "", COUNTIF(SAP!#REF!,M1918)&gt;0),"Matched", "")</f>
        <v>#REF!</v>
      </c>
      <c r="O1918" s="21" t="str">
        <f t="shared" si="97"/>
        <v/>
      </c>
      <c r="P1918" s="21" t="e">
        <f ca="1">IF(AND(O1918&lt;&gt; "", COUNTIF(SAP!#REF!,O1918)&gt;0),"Matched", "")</f>
        <v>#REF!</v>
      </c>
      <c r="Q1918" s="21" t="str">
        <f ca="1">IF(OR(D1918="AC",D1918="TR"),"Logic4"&amp;"_"&amp;TEXT(C1918,"dd.mm.yyyy") &amp;"_"&amp; 381346.48,"")</f>
        <v>Logic4_12.04.2020_381346.48</v>
      </c>
      <c r="R1918" s="21" t="e">
        <f ca="1">IF(AND(Q1918&lt;&gt; "", COUNTIF(SAP!#REF!,Q1918)&gt;0),"Matched", "")</f>
        <v>#REF!</v>
      </c>
    </row>
    <row r="1919" spans="1:18" hidden="1">
      <c r="A1919" s="21">
        <v>11563327</v>
      </c>
      <c r="B1919" s="22">
        <v>43933</v>
      </c>
      <c r="C1919" s="22">
        <v>43933</v>
      </c>
      <c r="D1919" s="21" t="s">
        <v>10</v>
      </c>
      <c r="E1919" s="23">
        <v>0</v>
      </c>
      <c r="F1919" s="23">
        <v>0</v>
      </c>
      <c r="G1919" s="23">
        <v>4548.2</v>
      </c>
      <c r="H1919" s="23">
        <v>165877.25</v>
      </c>
      <c r="I1919" s="21" t="s">
        <v>11</v>
      </c>
      <c r="J1919" s="21" t="s">
        <v>12</v>
      </c>
      <c r="K1919" s="21" t="str">
        <f t="shared" si="95"/>
        <v/>
      </c>
      <c r="L1919" s="21" t="e">
        <f ca="1">IF(AND(K1919&lt;&gt; "", COUNTIF(SAP!#REF!,K1919)&gt;0),"Matched", "")</f>
        <v>#REF!</v>
      </c>
      <c r="M1919" s="21" t="str">
        <f t="shared" si="96"/>
        <v/>
      </c>
      <c r="N1919" s="21" t="e">
        <f ca="1">IF(AND(M1919&lt;&gt; "", COUNTIF(SAP!#REF!,M1919)&gt;0),"Matched", "")</f>
        <v>#REF!</v>
      </c>
      <c r="O1919" s="21" t="str">
        <f t="shared" si="97"/>
        <v/>
      </c>
      <c r="P1919" s="21" t="e">
        <f ca="1">IF(AND(O1919&lt;&gt; "", COUNTIF(SAP!#REF!,O1919)&gt;0),"Matched", "")</f>
        <v>#REF!</v>
      </c>
      <c r="Q1919" s="21" t="str">
        <f ca="1">IF(OR(D1919="AC",D1919="TR"),"Logic4"&amp;"_"&amp;TEXT(C1919,"dd.mm.yyyy") &amp;"_"&amp; 381346.48,"")</f>
        <v>Logic4_12.04.2020_381346.48</v>
      </c>
      <c r="R1919" s="21" t="e">
        <f ca="1">IF(AND(Q1919&lt;&gt; "", COUNTIF(SAP!#REF!,Q1919)&gt;0),"Matched", "")</f>
        <v>#REF!</v>
      </c>
    </row>
    <row r="1920" spans="1:18" hidden="1">
      <c r="A1920" s="21">
        <v>11563327</v>
      </c>
      <c r="B1920" s="22">
        <v>43933</v>
      </c>
      <c r="C1920" s="22">
        <v>43933</v>
      </c>
      <c r="D1920" s="21" t="s">
        <v>10</v>
      </c>
      <c r="E1920" s="23">
        <v>0</v>
      </c>
      <c r="F1920" s="23">
        <v>0</v>
      </c>
      <c r="G1920" s="23">
        <v>4650</v>
      </c>
      <c r="H1920" s="23">
        <v>170527.25</v>
      </c>
      <c r="I1920" s="21" t="s">
        <v>11</v>
      </c>
      <c r="J1920" s="21" t="s">
        <v>12</v>
      </c>
      <c r="K1920" s="21" t="str">
        <f t="shared" si="95"/>
        <v/>
      </c>
      <c r="L1920" s="21" t="e">
        <f ca="1">IF(AND(K1920&lt;&gt; "", COUNTIF(SAP!#REF!,K1920)&gt;0),"Matched", "")</f>
        <v>#REF!</v>
      </c>
      <c r="M1920" s="21" t="str">
        <f t="shared" si="96"/>
        <v/>
      </c>
      <c r="N1920" s="21" t="e">
        <f ca="1">IF(AND(M1920&lt;&gt; "", COUNTIF(SAP!#REF!,M1920)&gt;0),"Matched", "")</f>
        <v>#REF!</v>
      </c>
      <c r="O1920" s="21" t="str">
        <f t="shared" si="97"/>
        <v/>
      </c>
      <c r="P1920" s="21" t="e">
        <f ca="1">IF(AND(O1920&lt;&gt; "", COUNTIF(SAP!#REF!,O1920)&gt;0),"Matched", "")</f>
        <v>#REF!</v>
      </c>
      <c r="Q1920" s="21" t="str">
        <f ca="1">IF(OR(D1920="AC",D1920="TR"),"Logic4"&amp;"_"&amp;TEXT(C1920,"dd.mm.yyyy") &amp;"_"&amp; 381346.48,"")</f>
        <v>Logic4_12.04.2020_381346.48</v>
      </c>
      <c r="R1920" s="21" t="e">
        <f ca="1">IF(AND(Q1920&lt;&gt; "", COUNTIF(SAP!#REF!,Q1920)&gt;0),"Matched", "")</f>
        <v>#REF!</v>
      </c>
    </row>
    <row r="1921" spans="1:18" hidden="1">
      <c r="A1921" s="21">
        <v>11563327</v>
      </c>
      <c r="B1921" s="22">
        <v>43933</v>
      </c>
      <c r="C1921" s="22">
        <v>43933</v>
      </c>
      <c r="D1921" s="21" t="s">
        <v>10</v>
      </c>
      <c r="E1921" s="23">
        <v>0</v>
      </c>
      <c r="F1921" s="23">
        <v>0</v>
      </c>
      <c r="G1921" s="23">
        <v>4669.7</v>
      </c>
      <c r="H1921" s="23">
        <v>175196.95</v>
      </c>
      <c r="I1921" s="21" t="s">
        <v>11</v>
      </c>
      <c r="J1921" s="21" t="s">
        <v>12</v>
      </c>
      <c r="K1921" s="21" t="str">
        <f t="shared" si="95"/>
        <v/>
      </c>
      <c r="L1921" s="21" t="e">
        <f ca="1">IF(AND(K1921&lt;&gt; "", COUNTIF(SAP!#REF!,K1921)&gt;0),"Matched", "")</f>
        <v>#REF!</v>
      </c>
      <c r="M1921" s="21" t="str">
        <f t="shared" si="96"/>
        <v/>
      </c>
      <c r="N1921" s="21" t="e">
        <f ca="1">IF(AND(M1921&lt;&gt; "", COUNTIF(SAP!#REF!,M1921)&gt;0),"Matched", "")</f>
        <v>#REF!</v>
      </c>
      <c r="O1921" s="21" t="str">
        <f t="shared" si="97"/>
        <v/>
      </c>
      <c r="P1921" s="21" t="e">
        <f ca="1">IF(AND(O1921&lt;&gt; "", COUNTIF(SAP!#REF!,O1921)&gt;0),"Matched", "")</f>
        <v>#REF!</v>
      </c>
      <c r="Q1921" s="21" t="str">
        <f ca="1">IF(OR(D1921="AC",D1921="TR"),"Logic4"&amp;"_"&amp;TEXT(C1921,"dd.mm.yyyy") &amp;"_"&amp; 381346.48,"")</f>
        <v>Logic4_12.04.2020_381346.48</v>
      </c>
      <c r="R1921" s="21" t="e">
        <f ca="1">IF(AND(Q1921&lt;&gt; "", COUNTIF(SAP!#REF!,Q1921)&gt;0),"Matched", "")</f>
        <v>#REF!</v>
      </c>
    </row>
    <row r="1922" spans="1:18" hidden="1">
      <c r="A1922" s="21">
        <v>11563327</v>
      </c>
      <c r="B1922" s="22">
        <v>43933</v>
      </c>
      <c r="C1922" s="22">
        <v>43933</v>
      </c>
      <c r="D1922" s="21" t="s">
        <v>10</v>
      </c>
      <c r="E1922" s="23">
        <v>0</v>
      </c>
      <c r="F1922" s="23">
        <v>0</v>
      </c>
      <c r="G1922" s="23">
        <v>4789.1000000000004</v>
      </c>
      <c r="H1922" s="23">
        <v>179986.05</v>
      </c>
      <c r="I1922" s="21" t="s">
        <v>11</v>
      </c>
      <c r="J1922" s="21" t="s">
        <v>12</v>
      </c>
      <c r="K1922" s="21" t="str">
        <f t="shared" si="95"/>
        <v/>
      </c>
      <c r="L1922" s="21" t="e">
        <f ca="1">IF(AND(K1922&lt;&gt; "", COUNTIF(SAP!#REF!,K1922)&gt;0),"Matched", "")</f>
        <v>#REF!</v>
      </c>
      <c r="M1922" s="21" t="str">
        <f t="shared" si="96"/>
        <v/>
      </c>
      <c r="N1922" s="21" t="e">
        <f ca="1">IF(AND(M1922&lt;&gt; "", COUNTIF(SAP!#REF!,M1922)&gt;0),"Matched", "")</f>
        <v>#REF!</v>
      </c>
      <c r="O1922" s="21" t="str">
        <f t="shared" si="97"/>
        <v/>
      </c>
      <c r="P1922" s="21" t="e">
        <f ca="1">IF(AND(O1922&lt;&gt; "", COUNTIF(SAP!#REF!,O1922)&gt;0),"Matched", "")</f>
        <v>#REF!</v>
      </c>
      <c r="Q1922" s="21" t="str">
        <f ca="1">IF(OR(D1922="AC",D1922="TR"),"Logic4"&amp;"_"&amp;TEXT(C1922,"dd.mm.yyyy") &amp;"_"&amp; 381346.48,"")</f>
        <v>Logic4_12.04.2020_381346.48</v>
      </c>
      <c r="R1922" s="21" t="e">
        <f ca="1">IF(AND(Q1922&lt;&gt; "", COUNTIF(SAP!#REF!,Q1922)&gt;0),"Matched", "")</f>
        <v>#REF!</v>
      </c>
    </row>
    <row r="1923" spans="1:18" hidden="1">
      <c r="A1923" s="21">
        <v>11563327</v>
      </c>
      <c r="B1923" s="22">
        <v>43933</v>
      </c>
      <c r="C1923" s="22">
        <v>43933</v>
      </c>
      <c r="D1923" s="21" t="s">
        <v>10</v>
      </c>
      <c r="E1923" s="23">
        <v>0</v>
      </c>
      <c r="F1923" s="23">
        <v>0</v>
      </c>
      <c r="G1923" s="23">
        <v>4960</v>
      </c>
      <c r="H1923" s="23">
        <v>184946.05</v>
      </c>
      <c r="I1923" s="21" t="s">
        <v>11</v>
      </c>
      <c r="J1923" s="21" t="s">
        <v>12</v>
      </c>
      <c r="K1923" s="21" t="str">
        <f t="shared" ref="K1923:K1986" si="98">IF(D1923="TF","Logic1"&amp;"_"&amp;TEXT(C1923, "mm") &amp;"_"&amp; F1923,"")</f>
        <v/>
      </c>
      <c r="L1923" s="21" t="e">
        <f ca="1">IF(AND(K1923&lt;&gt; "", COUNTIF(SAP!#REF!,K1923)&gt;0),"Matched", "")</f>
        <v>#REF!</v>
      </c>
      <c r="M1923" s="21" t="str">
        <f t="shared" si="96"/>
        <v/>
      </c>
      <c r="N1923" s="21" t="e">
        <f ca="1">IF(AND(M1923&lt;&gt; "", COUNTIF(SAP!#REF!,M1923)&gt;0),"Matched", "")</f>
        <v>#REF!</v>
      </c>
      <c r="O1923" s="21" t="str">
        <f t="shared" si="97"/>
        <v/>
      </c>
      <c r="P1923" s="21" t="e">
        <f ca="1">IF(AND(O1923&lt;&gt; "", COUNTIF(SAP!#REF!,O1923)&gt;0),"Matched", "")</f>
        <v>#REF!</v>
      </c>
      <c r="Q1923" s="21" t="str">
        <f ca="1">IF(OR(D1923="AC",D1923="TR"),"Logic4"&amp;"_"&amp;TEXT(C1923,"dd.mm.yyyy") &amp;"_"&amp; 381346.48,"")</f>
        <v>Logic4_12.04.2020_381346.48</v>
      </c>
      <c r="R1923" s="21" t="e">
        <f ca="1">IF(AND(Q1923&lt;&gt; "", COUNTIF(SAP!#REF!,Q1923)&gt;0),"Matched", "")</f>
        <v>#REF!</v>
      </c>
    </row>
    <row r="1924" spans="1:18" hidden="1">
      <c r="A1924" s="21">
        <v>11563327</v>
      </c>
      <c r="B1924" s="22">
        <v>43933</v>
      </c>
      <c r="C1924" s="22">
        <v>43933</v>
      </c>
      <c r="D1924" s="21" t="s">
        <v>10</v>
      </c>
      <c r="E1924" s="23">
        <v>0</v>
      </c>
      <c r="F1924" s="23">
        <v>0</v>
      </c>
      <c r="G1924" s="23">
        <v>4980</v>
      </c>
      <c r="H1924" s="23">
        <v>189926.05</v>
      </c>
      <c r="I1924" s="21" t="s">
        <v>11</v>
      </c>
      <c r="J1924" s="21" t="s">
        <v>12</v>
      </c>
      <c r="K1924" s="21" t="str">
        <f t="shared" si="98"/>
        <v/>
      </c>
      <c r="L1924" s="21" t="e">
        <f ca="1">IF(AND(K1924&lt;&gt; "", COUNTIF(SAP!#REF!,K1924)&gt;0),"Matched", "")</f>
        <v>#REF!</v>
      </c>
      <c r="M1924" s="21" t="str">
        <f t="shared" si="96"/>
        <v/>
      </c>
      <c r="N1924" s="21" t="e">
        <f ca="1">IF(AND(M1924&lt;&gt; "", COUNTIF(SAP!#REF!,M1924)&gt;0),"Matched", "")</f>
        <v>#REF!</v>
      </c>
      <c r="O1924" s="21" t="str">
        <f t="shared" si="97"/>
        <v/>
      </c>
      <c r="P1924" s="21" t="e">
        <f ca="1">IF(AND(O1924&lt;&gt; "", COUNTIF(SAP!#REF!,O1924)&gt;0),"Matched", "")</f>
        <v>#REF!</v>
      </c>
      <c r="Q1924" s="21" t="str">
        <f ca="1">IF(OR(D1924="AC",D1924="TR"),"Logic4"&amp;"_"&amp;TEXT(C1924,"dd.mm.yyyy") &amp;"_"&amp; 381346.48,"")</f>
        <v>Logic4_12.04.2020_381346.48</v>
      </c>
      <c r="R1924" s="21" t="e">
        <f ca="1">IF(AND(Q1924&lt;&gt; "", COUNTIF(SAP!#REF!,Q1924)&gt;0),"Matched", "")</f>
        <v>#REF!</v>
      </c>
    </row>
    <row r="1925" spans="1:18" hidden="1">
      <c r="A1925" s="21">
        <v>11563327</v>
      </c>
      <c r="B1925" s="22">
        <v>43933</v>
      </c>
      <c r="C1925" s="22">
        <v>43933</v>
      </c>
      <c r="D1925" s="21" t="s">
        <v>10</v>
      </c>
      <c r="E1925" s="23">
        <v>0</v>
      </c>
      <c r="F1925" s="23">
        <v>0</v>
      </c>
      <c r="G1925" s="23">
        <v>5192</v>
      </c>
      <c r="H1925" s="23">
        <v>195118.05</v>
      </c>
      <c r="I1925" s="21" t="s">
        <v>11</v>
      </c>
      <c r="J1925" s="21" t="s">
        <v>12</v>
      </c>
      <c r="K1925" s="21" t="str">
        <f t="shared" si="98"/>
        <v/>
      </c>
      <c r="L1925" s="21" t="e">
        <f ca="1">IF(AND(K1925&lt;&gt; "", COUNTIF(SAP!#REF!,K1925)&gt;0),"Matched", "")</f>
        <v>#REF!</v>
      </c>
      <c r="M1925" s="21" t="str">
        <f t="shared" si="96"/>
        <v/>
      </c>
      <c r="N1925" s="21" t="e">
        <f ca="1">IF(AND(M1925&lt;&gt; "", COUNTIF(SAP!#REF!,M1925)&gt;0),"Matched", "")</f>
        <v>#REF!</v>
      </c>
      <c r="O1925" s="21" t="str">
        <f t="shared" si="97"/>
        <v/>
      </c>
      <c r="P1925" s="21" t="e">
        <f ca="1">IF(AND(O1925&lt;&gt; "", COUNTIF(SAP!#REF!,O1925)&gt;0),"Matched", "")</f>
        <v>#REF!</v>
      </c>
      <c r="Q1925" s="21" t="str">
        <f ca="1">IF(OR(D1925="AC",D1925="TR"),"Logic4"&amp;"_"&amp;TEXT(C1925,"dd.mm.yyyy") &amp;"_"&amp; 381346.48,"")</f>
        <v>Logic4_12.04.2020_381346.48</v>
      </c>
      <c r="R1925" s="21" t="e">
        <f ca="1">IF(AND(Q1925&lt;&gt; "", COUNTIF(SAP!#REF!,Q1925)&gt;0),"Matched", "")</f>
        <v>#REF!</v>
      </c>
    </row>
    <row r="1926" spans="1:18" hidden="1">
      <c r="A1926" s="21">
        <v>11563327</v>
      </c>
      <c r="B1926" s="22">
        <v>43933</v>
      </c>
      <c r="C1926" s="22">
        <v>43933</v>
      </c>
      <c r="D1926" s="21" t="s">
        <v>10</v>
      </c>
      <c r="E1926" s="23">
        <v>0</v>
      </c>
      <c r="F1926" s="23">
        <v>0</v>
      </c>
      <c r="G1926" s="23">
        <v>5292</v>
      </c>
      <c r="H1926" s="23">
        <v>200410.05</v>
      </c>
      <c r="I1926" s="21" t="s">
        <v>11</v>
      </c>
      <c r="J1926" s="21" t="s">
        <v>12</v>
      </c>
      <c r="K1926" s="21" t="str">
        <f t="shared" si="98"/>
        <v/>
      </c>
      <c r="L1926" s="21" t="e">
        <f ca="1">IF(AND(K1926&lt;&gt; "", COUNTIF(SAP!#REF!,K1926)&gt;0),"Matched", "")</f>
        <v>#REF!</v>
      </c>
      <c r="M1926" s="21" t="str">
        <f t="shared" si="96"/>
        <v/>
      </c>
      <c r="N1926" s="21" t="e">
        <f ca="1">IF(AND(M1926&lt;&gt; "", COUNTIF(SAP!#REF!,M1926)&gt;0),"Matched", "")</f>
        <v>#REF!</v>
      </c>
      <c r="O1926" s="21" t="str">
        <f t="shared" si="97"/>
        <v/>
      </c>
      <c r="P1926" s="21" t="e">
        <f ca="1">IF(AND(O1926&lt;&gt; "", COUNTIF(SAP!#REF!,O1926)&gt;0),"Matched", "")</f>
        <v>#REF!</v>
      </c>
      <c r="Q1926" s="21" t="str">
        <f ca="1">IF(OR(D1926="AC",D1926="TR"),"Logic4"&amp;"_"&amp;TEXT(C1926,"dd.mm.yyyy") &amp;"_"&amp; 381346.48,"")</f>
        <v>Logic4_12.04.2020_381346.48</v>
      </c>
      <c r="R1926" s="21" t="e">
        <f ca="1">IF(AND(Q1926&lt;&gt; "", COUNTIF(SAP!#REF!,Q1926)&gt;0),"Matched", "")</f>
        <v>#REF!</v>
      </c>
    </row>
    <row r="1927" spans="1:18" hidden="1">
      <c r="A1927" s="21">
        <v>11563327</v>
      </c>
      <c r="B1927" s="22">
        <v>43933</v>
      </c>
      <c r="C1927" s="22">
        <v>43933</v>
      </c>
      <c r="D1927" s="21" t="s">
        <v>10</v>
      </c>
      <c r="E1927" s="23">
        <v>0</v>
      </c>
      <c r="F1927" s="23">
        <v>0</v>
      </c>
      <c r="G1927" s="23">
        <v>5957.5</v>
      </c>
      <c r="H1927" s="23">
        <v>206367.55</v>
      </c>
      <c r="I1927" s="21" t="s">
        <v>11</v>
      </c>
      <c r="J1927" s="21" t="s">
        <v>12</v>
      </c>
      <c r="K1927" s="21" t="str">
        <f t="shared" si="98"/>
        <v/>
      </c>
      <c r="L1927" s="21" t="e">
        <f ca="1">IF(AND(K1927&lt;&gt; "", COUNTIF(SAP!#REF!,K1927)&gt;0),"Matched", "")</f>
        <v>#REF!</v>
      </c>
      <c r="M1927" s="21" t="str">
        <f t="shared" si="96"/>
        <v/>
      </c>
      <c r="N1927" s="21" t="e">
        <f ca="1">IF(AND(M1927&lt;&gt; "", COUNTIF(SAP!#REF!,M1927)&gt;0),"Matched", "")</f>
        <v>#REF!</v>
      </c>
      <c r="O1927" s="21" t="str">
        <f t="shared" si="97"/>
        <v/>
      </c>
      <c r="P1927" s="21" t="e">
        <f ca="1">IF(AND(O1927&lt;&gt; "", COUNTIF(SAP!#REF!,O1927)&gt;0),"Matched", "")</f>
        <v>#REF!</v>
      </c>
      <c r="Q1927" s="21" t="str">
        <f ca="1">IF(OR(D1927="AC",D1927="TR"),"Logic4"&amp;"_"&amp;TEXT(C1927,"dd.mm.yyyy") &amp;"_"&amp; 381346.48,"")</f>
        <v>Logic4_12.04.2020_381346.48</v>
      </c>
      <c r="R1927" s="21" t="e">
        <f ca="1">IF(AND(Q1927&lt;&gt; "", COUNTIF(SAP!#REF!,Q1927)&gt;0),"Matched", "")</f>
        <v>#REF!</v>
      </c>
    </row>
    <row r="1928" spans="1:18" hidden="1">
      <c r="A1928" s="21">
        <v>11563327</v>
      </c>
      <c r="B1928" s="22">
        <v>43933</v>
      </c>
      <c r="C1928" s="22">
        <v>43933</v>
      </c>
      <c r="D1928" s="21" t="s">
        <v>10</v>
      </c>
      <c r="E1928" s="23">
        <v>0</v>
      </c>
      <c r="F1928" s="23">
        <v>0</v>
      </c>
      <c r="G1928" s="23">
        <v>6022</v>
      </c>
      <c r="H1928" s="23">
        <v>212389.55</v>
      </c>
      <c r="I1928" s="21" t="s">
        <v>11</v>
      </c>
      <c r="J1928" s="21" t="s">
        <v>12</v>
      </c>
      <c r="K1928" s="21" t="str">
        <f t="shared" si="98"/>
        <v/>
      </c>
      <c r="L1928" s="21" t="e">
        <f ca="1">IF(AND(K1928&lt;&gt; "", COUNTIF(SAP!#REF!,K1928)&gt;0),"Matched", "")</f>
        <v>#REF!</v>
      </c>
      <c r="M1928" s="21" t="str">
        <f t="shared" si="96"/>
        <v/>
      </c>
      <c r="N1928" s="21" t="e">
        <f ca="1">IF(AND(M1928&lt;&gt; "", COUNTIF(SAP!#REF!,M1928)&gt;0),"Matched", "")</f>
        <v>#REF!</v>
      </c>
      <c r="O1928" s="21" t="str">
        <f t="shared" si="97"/>
        <v/>
      </c>
      <c r="P1928" s="21" t="e">
        <f ca="1">IF(AND(O1928&lt;&gt; "", COUNTIF(SAP!#REF!,O1928)&gt;0),"Matched", "")</f>
        <v>#REF!</v>
      </c>
      <c r="Q1928" s="21" t="str">
        <f ca="1">IF(OR(D1928="AC",D1928="TR"),"Logic4"&amp;"_"&amp;TEXT(C1928,"dd.mm.yyyy") &amp;"_"&amp; 381346.48,"")</f>
        <v>Logic4_12.04.2020_381346.48</v>
      </c>
      <c r="R1928" s="21" t="e">
        <f ca="1">IF(AND(Q1928&lt;&gt; "", COUNTIF(SAP!#REF!,Q1928)&gt;0),"Matched", "")</f>
        <v>#REF!</v>
      </c>
    </row>
    <row r="1929" spans="1:18" hidden="1">
      <c r="A1929" s="21">
        <v>11563327</v>
      </c>
      <c r="B1929" s="22">
        <v>43933</v>
      </c>
      <c r="C1929" s="22">
        <v>43933</v>
      </c>
      <c r="D1929" s="21" t="s">
        <v>10</v>
      </c>
      <c r="E1929" s="23">
        <v>0</v>
      </c>
      <c r="F1929" s="23">
        <v>0</v>
      </c>
      <c r="G1929" s="23">
        <v>6048.3</v>
      </c>
      <c r="H1929" s="23">
        <v>218437.85</v>
      </c>
      <c r="I1929" s="21" t="s">
        <v>11</v>
      </c>
      <c r="J1929" s="21" t="s">
        <v>12</v>
      </c>
      <c r="K1929" s="21" t="str">
        <f t="shared" si="98"/>
        <v/>
      </c>
      <c r="L1929" s="21" t="e">
        <f ca="1">IF(AND(K1929&lt;&gt; "", COUNTIF(SAP!#REF!,K1929)&gt;0),"Matched", "")</f>
        <v>#REF!</v>
      </c>
      <c r="M1929" s="21" t="str">
        <f t="shared" si="96"/>
        <v/>
      </c>
      <c r="N1929" s="21" t="e">
        <f ca="1">IF(AND(M1929&lt;&gt; "", COUNTIF(SAP!#REF!,M1929)&gt;0),"Matched", "")</f>
        <v>#REF!</v>
      </c>
      <c r="O1929" s="21" t="str">
        <f t="shared" si="97"/>
        <v/>
      </c>
      <c r="P1929" s="21" t="e">
        <f ca="1">IF(AND(O1929&lt;&gt; "", COUNTIF(SAP!#REF!,O1929)&gt;0),"Matched", "")</f>
        <v>#REF!</v>
      </c>
      <c r="Q1929" s="21" t="str">
        <f ca="1">IF(OR(D1929="AC",D1929="TR"),"Logic4"&amp;"_"&amp;TEXT(C1929,"dd.mm.yyyy") &amp;"_"&amp; 381346.48,"")</f>
        <v>Logic4_12.04.2020_381346.48</v>
      </c>
      <c r="R1929" s="21" t="e">
        <f ca="1">IF(AND(Q1929&lt;&gt; "", COUNTIF(SAP!#REF!,Q1929)&gt;0),"Matched", "")</f>
        <v>#REF!</v>
      </c>
    </row>
    <row r="1930" spans="1:18" hidden="1">
      <c r="A1930" s="21">
        <v>11563327</v>
      </c>
      <c r="B1930" s="22">
        <v>43933</v>
      </c>
      <c r="C1930" s="22">
        <v>43933</v>
      </c>
      <c r="D1930" s="21" t="s">
        <v>10</v>
      </c>
      <c r="E1930" s="23">
        <v>0</v>
      </c>
      <c r="F1930" s="23">
        <v>0</v>
      </c>
      <c r="G1930" s="23">
        <v>6409.8</v>
      </c>
      <c r="H1930" s="23">
        <v>224847.65</v>
      </c>
      <c r="I1930" s="21" t="s">
        <v>11</v>
      </c>
      <c r="J1930" s="21" t="s">
        <v>12</v>
      </c>
      <c r="K1930" s="21" t="str">
        <f t="shared" si="98"/>
        <v/>
      </c>
      <c r="L1930" s="21" t="e">
        <f ca="1">IF(AND(K1930&lt;&gt; "", COUNTIF(SAP!#REF!,K1930)&gt;0),"Matched", "")</f>
        <v>#REF!</v>
      </c>
      <c r="M1930" s="21" t="str">
        <f t="shared" si="96"/>
        <v/>
      </c>
      <c r="N1930" s="21" t="e">
        <f ca="1">IF(AND(M1930&lt;&gt; "", COUNTIF(SAP!#REF!,M1930)&gt;0),"Matched", "")</f>
        <v>#REF!</v>
      </c>
      <c r="O1930" s="21" t="str">
        <f t="shared" si="97"/>
        <v/>
      </c>
      <c r="P1930" s="21" t="e">
        <f ca="1">IF(AND(O1930&lt;&gt; "", COUNTIF(SAP!#REF!,O1930)&gt;0),"Matched", "")</f>
        <v>#REF!</v>
      </c>
      <c r="Q1930" s="21" t="str">
        <f ca="1">IF(OR(D1930="AC",D1930="TR"),"Logic4"&amp;"_"&amp;TEXT(C1930,"dd.mm.yyyy") &amp;"_"&amp; 381346.48,"")</f>
        <v>Logic4_12.04.2020_381346.48</v>
      </c>
      <c r="R1930" s="21" t="e">
        <f ca="1">IF(AND(Q1930&lt;&gt; "", COUNTIF(SAP!#REF!,Q1930)&gt;0),"Matched", "")</f>
        <v>#REF!</v>
      </c>
    </row>
    <row r="1931" spans="1:18" hidden="1">
      <c r="A1931" s="21">
        <v>11563327</v>
      </c>
      <c r="B1931" s="22">
        <v>43933</v>
      </c>
      <c r="C1931" s="22">
        <v>43933</v>
      </c>
      <c r="D1931" s="21" t="s">
        <v>10</v>
      </c>
      <c r="E1931" s="23">
        <v>0</v>
      </c>
      <c r="F1931" s="23">
        <v>0</v>
      </c>
      <c r="G1931" s="23">
        <v>6490</v>
      </c>
      <c r="H1931" s="23">
        <v>231337.65</v>
      </c>
      <c r="I1931" s="21" t="s">
        <v>11</v>
      </c>
      <c r="J1931" s="21" t="s">
        <v>12</v>
      </c>
      <c r="K1931" s="21" t="str">
        <f t="shared" si="98"/>
        <v/>
      </c>
      <c r="L1931" s="21" t="e">
        <f ca="1">IF(AND(K1931&lt;&gt; "", COUNTIF(SAP!#REF!,K1931)&gt;0),"Matched", "")</f>
        <v>#REF!</v>
      </c>
      <c r="M1931" s="21" t="str">
        <f t="shared" si="96"/>
        <v/>
      </c>
      <c r="N1931" s="21" t="e">
        <f ca="1">IF(AND(M1931&lt;&gt; "", COUNTIF(SAP!#REF!,M1931)&gt;0),"Matched", "")</f>
        <v>#REF!</v>
      </c>
      <c r="O1931" s="21" t="str">
        <f t="shared" si="97"/>
        <v/>
      </c>
      <c r="P1931" s="21" t="e">
        <f ca="1">IF(AND(O1931&lt;&gt; "", COUNTIF(SAP!#REF!,O1931)&gt;0),"Matched", "")</f>
        <v>#REF!</v>
      </c>
      <c r="Q1931" s="21" t="str">
        <f ca="1">IF(OR(D1931="AC",D1931="TR"),"Logic4"&amp;"_"&amp;TEXT(C1931,"dd.mm.yyyy") &amp;"_"&amp; 381346.48,"")</f>
        <v>Logic4_12.04.2020_381346.48</v>
      </c>
      <c r="R1931" s="21" t="e">
        <f ca="1">IF(AND(Q1931&lt;&gt; "", COUNTIF(SAP!#REF!,Q1931)&gt;0),"Matched", "")</f>
        <v>#REF!</v>
      </c>
    </row>
    <row r="1932" spans="1:18" hidden="1">
      <c r="A1932" s="21">
        <v>11563327</v>
      </c>
      <c r="B1932" s="22">
        <v>43933</v>
      </c>
      <c r="C1932" s="22">
        <v>43933</v>
      </c>
      <c r="D1932" s="21" t="s">
        <v>10</v>
      </c>
      <c r="E1932" s="23">
        <v>0</v>
      </c>
      <c r="F1932" s="23">
        <v>0</v>
      </c>
      <c r="G1932" s="23">
        <v>7040.3</v>
      </c>
      <c r="H1932" s="23">
        <v>238377.95</v>
      </c>
      <c r="I1932" s="21" t="s">
        <v>11</v>
      </c>
      <c r="J1932" s="21" t="s">
        <v>12</v>
      </c>
      <c r="K1932" s="21" t="str">
        <f t="shared" si="98"/>
        <v/>
      </c>
      <c r="L1932" s="21" t="e">
        <f ca="1">IF(AND(K1932&lt;&gt; "", COUNTIF(SAP!#REF!,K1932)&gt;0),"Matched", "")</f>
        <v>#REF!</v>
      </c>
      <c r="M1932" s="21" t="str">
        <f t="shared" si="96"/>
        <v/>
      </c>
      <c r="N1932" s="21" t="e">
        <f ca="1">IF(AND(M1932&lt;&gt; "", COUNTIF(SAP!#REF!,M1932)&gt;0),"Matched", "")</f>
        <v>#REF!</v>
      </c>
      <c r="O1932" s="21" t="str">
        <f t="shared" si="97"/>
        <v/>
      </c>
      <c r="P1932" s="21" t="e">
        <f ca="1">IF(AND(O1932&lt;&gt; "", COUNTIF(SAP!#REF!,O1932)&gt;0),"Matched", "")</f>
        <v>#REF!</v>
      </c>
      <c r="Q1932" s="21" t="str">
        <f ca="1">IF(OR(D1932="AC",D1932="TR"),"Logic4"&amp;"_"&amp;TEXT(C1932,"dd.mm.yyyy") &amp;"_"&amp; 381346.48,"")</f>
        <v>Logic4_12.04.2020_381346.48</v>
      </c>
      <c r="R1932" s="21" t="e">
        <f ca="1">IF(AND(Q1932&lt;&gt; "", COUNTIF(SAP!#REF!,Q1932)&gt;0),"Matched", "")</f>
        <v>#REF!</v>
      </c>
    </row>
    <row r="1933" spans="1:18" hidden="1">
      <c r="A1933" s="21">
        <v>11563327</v>
      </c>
      <c r="B1933" s="22">
        <v>43933</v>
      </c>
      <c r="C1933" s="22">
        <v>43933</v>
      </c>
      <c r="D1933" s="21" t="s">
        <v>10</v>
      </c>
      <c r="E1933" s="23">
        <v>0</v>
      </c>
      <c r="F1933" s="23">
        <v>0</v>
      </c>
      <c r="G1933" s="23">
        <v>7364</v>
      </c>
      <c r="H1933" s="23">
        <v>245741.95</v>
      </c>
      <c r="I1933" s="21" t="s">
        <v>11</v>
      </c>
      <c r="J1933" s="21" t="s">
        <v>12</v>
      </c>
      <c r="K1933" s="21" t="str">
        <f t="shared" si="98"/>
        <v/>
      </c>
      <c r="L1933" s="21" t="e">
        <f ca="1">IF(AND(K1933&lt;&gt; "", COUNTIF(SAP!#REF!,K1933)&gt;0),"Matched", "")</f>
        <v>#REF!</v>
      </c>
      <c r="M1933" s="21" t="str">
        <f t="shared" si="96"/>
        <v/>
      </c>
      <c r="N1933" s="21" t="e">
        <f ca="1">IF(AND(M1933&lt;&gt; "", COUNTIF(SAP!#REF!,M1933)&gt;0),"Matched", "")</f>
        <v>#REF!</v>
      </c>
      <c r="O1933" s="21" t="str">
        <f t="shared" si="97"/>
        <v/>
      </c>
      <c r="P1933" s="21" t="e">
        <f ca="1">IF(AND(O1933&lt;&gt; "", COUNTIF(SAP!#REF!,O1933)&gt;0),"Matched", "")</f>
        <v>#REF!</v>
      </c>
      <c r="Q1933" s="21" t="str">
        <f ca="1">IF(OR(D1933="AC",D1933="TR"),"Logic4"&amp;"_"&amp;TEXT(C1933,"dd.mm.yyyy") &amp;"_"&amp; 381346.48,"")</f>
        <v>Logic4_12.04.2020_381346.48</v>
      </c>
      <c r="R1933" s="21" t="e">
        <f ca="1">IF(AND(Q1933&lt;&gt; "", COUNTIF(SAP!#REF!,Q1933)&gt;0),"Matched", "")</f>
        <v>#REF!</v>
      </c>
    </row>
    <row r="1934" spans="1:18" hidden="1">
      <c r="A1934" s="21">
        <v>11563327</v>
      </c>
      <c r="B1934" s="22">
        <v>43933</v>
      </c>
      <c r="C1934" s="22">
        <v>43933</v>
      </c>
      <c r="D1934" s="21" t="s">
        <v>10</v>
      </c>
      <c r="E1934" s="23">
        <v>0</v>
      </c>
      <c r="F1934" s="23">
        <v>0</v>
      </c>
      <c r="G1934" s="23">
        <v>7645</v>
      </c>
      <c r="H1934" s="23">
        <v>253386.95</v>
      </c>
      <c r="I1934" s="21" t="s">
        <v>11</v>
      </c>
      <c r="J1934" s="21" t="s">
        <v>12</v>
      </c>
      <c r="K1934" s="21" t="str">
        <f t="shared" si="98"/>
        <v/>
      </c>
      <c r="L1934" s="21" t="e">
        <f ca="1">IF(AND(K1934&lt;&gt; "", COUNTIF(SAP!#REF!,K1934)&gt;0),"Matched", "")</f>
        <v>#REF!</v>
      </c>
      <c r="M1934" s="21" t="str">
        <f t="shared" si="96"/>
        <v/>
      </c>
      <c r="N1934" s="21" t="e">
        <f ca="1">IF(AND(M1934&lt;&gt; "", COUNTIF(SAP!#REF!,M1934)&gt;0),"Matched", "")</f>
        <v>#REF!</v>
      </c>
      <c r="O1934" s="21" t="str">
        <f t="shared" si="97"/>
        <v/>
      </c>
      <c r="P1934" s="21" t="e">
        <f ca="1">IF(AND(O1934&lt;&gt; "", COUNTIF(SAP!#REF!,O1934)&gt;0),"Matched", "")</f>
        <v>#REF!</v>
      </c>
      <c r="Q1934" s="21" t="str">
        <f ca="1">IF(OR(D1934="AC",D1934="TR"),"Logic4"&amp;"_"&amp;TEXT(C1934,"dd.mm.yyyy") &amp;"_"&amp; 381346.48,"")</f>
        <v>Logic4_12.04.2020_381346.48</v>
      </c>
      <c r="R1934" s="21" t="e">
        <f ca="1">IF(AND(Q1934&lt;&gt; "", COUNTIF(SAP!#REF!,Q1934)&gt;0),"Matched", "")</f>
        <v>#REF!</v>
      </c>
    </row>
    <row r="1935" spans="1:18" hidden="1">
      <c r="A1935" s="21">
        <v>11563327</v>
      </c>
      <c r="B1935" s="22">
        <v>43933</v>
      </c>
      <c r="C1935" s="22">
        <v>43933</v>
      </c>
      <c r="D1935" s="21" t="s">
        <v>10</v>
      </c>
      <c r="E1935" s="23">
        <v>0</v>
      </c>
      <c r="F1935" s="23">
        <v>0</v>
      </c>
      <c r="G1935" s="23">
        <v>8434.9</v>
      </c>
      <c r="H1935" s="23">
        <v>261821.85</v>
      </c>
      <c r="I1935" s="21" t="s">
        <v>11</v>
      </c>
      <c r="J1935" s="21" t="s">
        <v>12</v>
      </c>
      <c r="K1935" s="21" t="str">
        <f t="shared" si="98"/>
        <v/>
      </c>
      <c r="L1935" s="21" t="e">
        <f ca="1">IF(AND(K1935&lt;&gt; "", COUNTIF(SAP!#REF!,K1935)&gt;0),"Matched", "")</f>
        <v>#REF!</v>
      </c>
      <c r="M1935" s="21" t="str">
        <f t="shared" si="96"/>
        <v/>
      </c>
      <c r="N1935" s="21" t="e">
        <f ca="1">IF(AND(M1935&lt;&gt; "", COUNTIF(SAP!#REF!,M1935)&gt;0),"Matched", "")</f>
        <v>#REF!</v>
      </c>
      <c r="O1935" s="21" t="str">
        <f t="shared" si="97"/>
        <v/>
      </c>
      <c r="P1935" s="21" t="e">
        <f ca="1">IF(AND(O1935&lt;&gt; "", COUNTIF(SAP!#REF!,O1935)&gt;0),"Matched", "")</f>
        <v>#REF!</v>
      </c>
      <c r="Q1935" s="21" t="str">
        <f ca="1">IF(OR(D1935="AC",D1935="TR"),"Logic4"&amp;"_"&amp;TEXT(C1935,"dd.mm.yyyy") &amp;"_"&amp; 381346.48,"")</f>
        <v>Logic4_12.04.2020_381346.48</v>
      </c>
      <c r="R1935" s="21" t="e">
        <f ca="1">IF(AND(Q1935&lt;&gt; "", COUNTIF(SAP!#REF!,Q1935)&gt;0),"Matched", "")</f>
        <v>#REF!</v>
      </c>
    </row>
    <row r="1936" spans="1:18" hidden="1">
      <c r="A1936" s="21">
        <v>11563327</v>
      </c>
      <c r="B1936" s="22">
        <v>43933</v>
      </c>
      <c r="C1936" s="22">
        <v>43933</v>
      </c>
      <c r="D1936" s="21" t="s">
        <v>10</v>
      </c>
      <c r="E1936" s="23">
        <v>0</v>
      </c>
      <c r="F1936" s="23">
        <v>0</v>
      </c>
      <c r="G1936" s="23">
        <v>8629.7800000000007</v>
      </c>
      <c r="H1936" s="23">
        <v>270451.63</v>
      </c>
      <c r="I1936" s="21" t="s">
        <v>11</v>
      </c>
      <c r="J1936" s="21" t="s">
        <v>12</v>
      </c>
      <c r="K1936" s="21" t="str">
        <f t="shared" si="98"/>
        <v/>
      </c>
      <c r="L1936" s="21" t="e">
        <f ca="1">IF(AND(K1936&lt;&gt; "", COUNTIF(SAP!#REF!,K1936)&gt;0),"Matched", "")</f>
        <v>#REF!</v>
      </c>
      <c r="M1936" s="21" t="str">
        <f t="shared" si="96"/>
        <v/>
      </c>
      <c r="N1936" s="21" t="e">
        <f ca="1">IF(AND(M1936&lt;&gt; "", COUNTIF(SAP!#REF!,M1936)&gt;0),"Matched", "")</f>
        <v>#REF!</v>
      </c>
      <c r="O1936" s="21" t="str">
        <f t="shared" si="97"/>
        <v/>
      </c>
      <c r="P1936" s="21" t="e">
        <f ca="1">IF(AND(O1936&lt;&gt; "", COUNTIF(SAP!#REF!,O1936)&gt;0),"Matched", "")</f>
        <v>#REF!</v>
      </c>
      <c r="Q1936" s="21" t="str">
        <f ca="1">IF(OR(D1936="AC",D1936="TR"),"Logic4"&amp;"_"&amp;TEXT(C1936,"dd.mm.yyyy") &amp;"_"&amp; 381346.48,"")</f>
        <v>Logic4_12.04.2020_381346.48</v>
      </c>
      <c r="R1936" s="21" t="e">
        <f ca="1">IF(AND(Q1936&lt;&gt; "", COUNTIF(SAP!#REF!,Q1936)&gt;0),"Matched", "")</f>
        <v>#REF!</v>
      </c>
    </row>
    <row r="1937" spans="1:20" hidden="1">
      <c r="A1937" s="21">
        <v>11563327</v>
      </c>
      <c r="B1937" s="22">
        <v>43933</v>
      </c>
      <c r="C1937" s="22">
        <v>43933</v>
      </c>
      <c r="D1937" s="21" t="s">
        <v>10</v>
      </c>
      <c r="E1937" s="23">
        <v>0</v>
      </c>
      <c r="F1937" s="23">
        <v>0</v>
      </c>
      <c r="G1937" s="23">
        <v>8826.16</v>
      </c>
      <c r="H1937" s="23">
        <v>279277.78999999998</v>
      </c>
      <c r="I1937" s="21" t="s">
        <v>11</v>
      </c>
      <c r="J1937" s="21" t="s">
        <v>12</v>
      </c>
      <c r="K1937" s="21" t="str">
        <f t="shared" si="98"/>
        <v/>
      </c>
      <c r="L1937" s="21" t="e">
        <f ca="1">IF(AND(K1937&lt;&gt; "", COUNTIF(SAP!#REF!,K1937)&gt;0),"Matched", "")</f>
        <v>#REF!</v>
      </c>
      <c r="M1937" s="21" t="str">
        <f t="shared" si="96"/>
        <v/>
      </c>
      <c r="N1937" s="21" t="e">
        <f ca="1">IF(AND(M1937&lt;&gt; "", COUNTIF(SAP!#REF!,M1937)&gt;0),"Matched", "")</f>
        <v>#REF!</v>
      </c>
      <c r="O1937" s="21" t="str">
        <f t="shared" si="97"/>
        <v/>
      </c>
      <c r="P1937" s="21" t="e">
        <f ca="1">IF(AND(O1937&lt;&gt; "", COUNTIF(SAP!#REF!,O1937)&gt;0),"Matched", "")</f>
        <v>#REF!</v>
      </c>
      <c r="Q1937" s="21" t="str">
        <f ca="1">IF(OR(D1937="AC",D1937="TR"),"Logic4"&amp;"_"&amp;TEXT(C1937,"dd.mm.yyyy") &amp;"_"&amp; 381346.48,"")</f>
        <v>Logic4_12.04.2020_381346.48</v>
      </c>
      <c r="R1937" s="21" t="e">
        <f ca="1">IF(AND(Q1937&lt;&gt; "", COUNTIF(SAP!#REF!,Q1937)&gt;0),"Matched", "")</f>
        <v>#REF!</v>
      </c>
    </row>
    <row r="1938" spans="1:20" hidden="1">
      <c r="A1938" s="21">
        <v>11563327</v>
      </c>
      <c r="B1938" s="22">
        <v>43933</v>
      </c>
      <c r="C1938" s="22">
        <v>43933</v>
      </c>
      <c r="D1938" s="21" t="s">
        <v>10</v>
      </c>
      <c r="E1938" s="23">
        <v>0</v>
      </c>
      <c r="F1938" s="23">
        <v>0</v>
      </c>
      <c r="G1938" s="23">
        <v>10757</v>
      </c>
      <c r="H1938" s="23">
        <v>290034.78999999998</v>
      </c>
      <c r="I1938" s="21" t="s">
        <v>11</v>
      </c>
      <c r="J1938" s="21" t="s">
        <v>12</v>
      </c>
      <c r="K1938" s="21" t="str">
        <f t="shared" si="98"/>
        <v/>
      </c>
      <c r="L1938" s="21" t="e">
        <f ca="1">IF(AND(K1938&lt;&gt; "", COUNTIF(SAP!#REF!,K1938)&gt;0),"Matched", "")</f>
        <v>#REF!</v>
      </c>
      <c r="M1938" s="21" t="str">
        <f t="shared" si="96"/>
        <v/>
      </c>
      <c r="N1938" s="21" t="e">
        <f ca="1">IF(AND(M1938&lt;&gt; "", COUNTIF(SAP!#REF!,M1938)&gt;0),"Matched", "")</f>
        <v>#REF!</v>
      </c>
      <c r="O1938" s="21" t="str">
        <f t="shared" si="97"/>
        <v/>
      </c>
      <c r="P1938" s="21" t="e">
        <f ca="1">IF(AND(O1938&lt;&gt; "", COUNTIF(SAP!#REF!,O1938)&gt;0),"Matched", "")</f>
        <v>#REF!</v>
      </c>
      <c r="Q1938" s="21" t="str">
        <f ca="1">IF(OR(D1938="AC",D1938="TR"),"Logic4"&amp;"_"&amp;TEXT(C1938,"dd.mm.yyyy") &amp;"_"&amp; 381346.48,"")</f>
        <v>Logic4_12.04.2020_381346.48</v>
      </c>
      <c r="R1938" s="21" t="e">
        <f ca="1">IF(AND(Q1938&lt;&gt; "", COUNTIF(SAP!#REF!,Q1938)&gt;0),"Matched", "")</f>
        <v>#REF!</v>
      </c>
    </row>
    <row r="1939" spans="1:20" hidden="1">
      <c r="A1939" s="21">
        <v>11563327</v>
      </c>
      <c r="B1939" s="22">
        <v>43933</v>
      </c>
      <c r="C1939" s="22">
        <v>43933</v>
      </c>
      <c r="D1939" s="21" t="s">
        <v>10</v>
      </c>
      <c r="E1939" s="23">
        <v>0</v>
      </c>
      <c r="F1939" s="23">
        <v>0</v>
      </c>
      <c r="G1939" s="23">
        <v>11294.48</v>
      </c>
      <c r="H1939" s="23">
        <v>301329.27</v>
      </c>
      <c r="I1939" s="21" t="s">
        <v>11</v>
      </c>
      <c r="J1939" s="21" t="s">
        <v>12</v>
      </c>
      <c r="K1939" s="21" t="str">
        <f t="shared" si="98"/>
        <v/>
      </c>
      <c r="L1939" s="21" t="e">
        <f ca="1">IF(AND(K1939&lt;&gt; "", COUNTIF(SAP!#REF!,K1939)&gt;0),"Matched", "")</f>
        <v>#REF!</v>
      </c>
      <c r="M1939" s="21" t="str">
        <f t="shared" si="96"/>
        <v/>
      </c>
      <c r="N1939" s="21" t="e">
        <f ca="1">IF(AND(M1939&lt;&gt; "", COUNTIF(SAP!#REF!,M1939)&gt;0),"Matched", "")</f>
        <v>#REF!</v>
      </c>
      <c r="O1939" s="21" t="str">
        <f t="shared" si="97"/>
        <v/>
      </c>
      <c r="P1939" s="21" t="e">
        <f ca="1">IF(AND(O1939&lt;&gt; "", COUNTIF(SAP!#REF!,O1939)&gt;0),"Matched", "")</f>
        <v>#REF!</v>
      </c>
      <c r="Q1939" s="21" t="str">
        <f ca="1">IF(OR(D1939="AC",D1939="TR"),"Logic4"&amp;"_"&amp;TEXT(C1939,"dd.mm.yyyy") &amp;"_"&amp; 381346.48,"")</f>
        <v>Logic4_12.04.2020_381346.48</v>
      </c>
      <c r="R1939" s="21" t="e">
        <f ca="1">IF(AND(Q1939&lt;&gt; "", COUNTIF(SAP!#REF!,Q1939)&gt;0),"Matched", "")</f>
        <v>#REF!</v>
      </c>
    </row>
    <row r="1940" spans="1:20" hidden="1">
      <c r="A1940" s="21">
        <v>11563327</v>
      </c>
      <c r="B1940" s="22">
        <v>43933</v>
      </c>
      <c r="C1940" s="22">
        <v>43933</v>
      </c>
      <c r="D1940" s="21" t="s">
        <v>10</v>
      </c>
      <c r="E1940" s="23">
        <v>0</v>
      </c>
      <c r="F1940" s="23">
        <v>0</v>
      </c>
      <c r="G1940" s="23">
        <v>11830.91</v>
      </c>
      <c r="H1940" s="23">
        <v>313160.18</v>
      </c>
      <c r="I1940" s="21" t="s">
        <v>11</v>
      </c>
      <c r="J1940" s="21" t="s">
        <v>12</v>
      </c>
      <c r="K1940" s="21" t="str">
        <f t="shared" si="98"/>
        <v/>
      </c>
      <c r="L1940" s="21" t="e">
        <f ca="1">IF(AND(K1940&lt;&gt; "", COUNTIF(SAP!#REF!,K1940)&gt;0),"Matched", "")</f>
        <v>#REF!</v>
      </c>
      <c r="M1940" s="21" t="str">
        <f t="shared" si="96"/>
        <v/>
      </c>
      <c r="N1940" s="21" t="e">
        <f ca="1">IF(AND(M1940&lt;&gt; "", COUNTIF(SAP!#REF!,M1940)&gt;0),"Matched", "")</f>
        <v>#REF!</v>
      </c>
      <c r="O1940" s="21" t="str">
        <f t="shared" si="97"/>
        <v/>
      </c>
      <c r="P1940" s="21" t="e">
        <f ca="1">IF(AND(O1940&lt;&gt; "", COUNTIF(SAP!#REF!,O1940)&gt;0),"Matched", "")</f>
        <v>#REF!</v>
      </c>
      <c r="Q1940" s="21" t="str">
        <f ca="1">IF(OR(D1940="AC",D1940="TR"),"Logic4"&amp;"_"&amp;TEXT(C1940,"dd.mm.yyyy") &amp;"_"&amp; 381346.48,"")</f>
        <v>Logic4_12.04.2020_381346.48</v>
      </c>
      <c r="R1940" s="21" t="e">
        <f ca="1">IF(AND(Q1940&lt;&gt; "", COUNTIF(SAP!#REF!,Q1940)&gt;0),"Matched", "")</f>
        <v>#REF!</v>
      </c>
    </row>
    <row r="1941" spans="1:20" hidden="1">
      <c r="A1941" s="21">
        <v>11563327</v>
      </c>
      <c r="B1941" s="22">
        <v>43933</v>
      </c>
      <c r="C1941" s="22">
        <v>43933</v>
      </c>
      <c r="D1941" s="21" t="s">
        <v>10</v>
      </c>
      <c r="E1941" s="23">
        <v>0</v>
      </c>
      <c r="F1941" s="23">
        <v>0</v>
      </c>
      <c r="G1941" s="23">
        <v>12981.1</v>
      </c>
      <c r="H1941" s="23">
        <v>326141.28000000003</v>
      </c>
      <c r="I1941" s="21" t="s">
        <v>11</v>
      </c>
      <c r="J1941" s="21" t="s">
        <v>12</v>
      </c>
      <c r="K1941" s="21" t="str">
        <f t="shared" si="98"/>
        <v/>
      </c>
      <c r="L1941" s="21" t="e">
        <f ca="1">IF(AND(K1941&lt;&gt; "", COUNTIF(SAP!#REF!,K1941)&gt;0),"Matched", "")</f>
        <v>#REF!</v>
      </c>
      <c r="M1941" s="21" t="str">
        <f t="shared" si="96"/>
        <v/>
      </c>
      <c r="N1941" s="21" t="e">
        <f ca="1">IF(AND(M1941&lt;&gt; "", COUNTIF(SAP!#REF!,M1941)&gt;0),"Matched", "")</f>
        <v>#REF!</v>
      </c>
      <c r="O1941" s="21" t="str">
        <f t="shared" si="97"/>
        <v/>
      </c>
      <c r="P1941" s="21" t="e">
        <f ca="1">IF(AND(O1941&lt;&gt; "", COUNTIF(SAP!#REF!,O1941)&gt;0),"Matched", "")</f>
        <v>#REF!</v>
      </c>
      <c r="Q1941" s="21" t="str">
        <f ca="1">IF(OR(D1941="AC",D1941="TR"),"Logic4"&amp;"_"&amp;TEXT(C1941,"dd.mm.yyyy") &amp;"_"&amp; 381346.48,"")</f>
        <v>Logic4_12.04.2020_381346.48</v>
      </c>
      <c r="R1941" s="21" t="e">
        <f ca="1">IF(AND(Q1941&lt;&gt; "", COUNTIF(SAP!#REF!,Q1941)&gt;0),"Matched", "")</f>
        <v>#REF!</v>
      </c>
    </row>
    <row r="1942" spans="1:20" hidden="1">
      <c r="A1942" s="21">
        <v>11563327</v>
      </c>
      <c r="B1942" s="22">
        <v>43933</v>
      </c>
      <c r="C1942" s="22">
        <v>43933</v>
      </c>
      <c r="D1942" s="21" t="s">
        <v>10</v>
      </c>
      <c r="E1942" s="23">
        <v>0</v>
      </c>
      <c r="F1942" s="23">
        <v>0</v>
      </c>
      <c r="G1942" s="23">
        <v>13650</v>
      </c>
      <c r="H1942" s="23">
        <v>339791.28</v>
      </c>
      <c r="I1942" s="21" t="s">
        <v>11</v>
      </c>
      <c r="J1942" s="21" t="s">
        <v>12</v>
      </c>
      <c r="K1942" s="21" t="str">
        <f t="shared" si="98"/>
        <v/>
      </c>
      <c r="L1942" s="21" t="e">
        <f ca="1">IF(AND(K1942&lt;&gt; "", COUNTIF(SAP!#REF!,K1942)&gt;0),"Matched", "")</f>
        <v>#REF!</v>
      </c>
      <c r="M1942" s="21" t="str">
        <f t="shared" si="96"/>
        <v/>
      </c>
      <c r="N1942" s="21" t="e">
        <f ca="1">IF(AND(M1942&lt;&gt; "", COUNTIF(SAP!#REF!,M1942)&gt;0),"Matched", "")</f>
        <v>#REF!</v>
      </c>
      <c r="O1942" s="21" t="str">
        <f t="shared" si="97"/>
        <v/>
      </c>
      <c r="P1942" s="21" t="e">
        <f ca="1">IF(AND(O1942&lt;&gt; "", COUNTIF(SAP!#REF!,O1942)&gt;0),"Matched", "")</f>
        <v>#REF!</v>
      </c>
      <c r="Q1942" s="21" t="str">
        <f ca="1">IF(OR(D1942="AC",D1942="TR"),"Logic4"&amp;"_"&amp;TEXT(C1942,"dd.mm.yyyy") &amp;"_"&amp; 381346.48,"")</f>
        <v>Logic4_12.04.2020_381346.48</v>
      </c>
      <c r="R1942" s="21" t="e">
        <f ca="1">IF(AND(Q1942&lt;&gt; "", COUNTIF(SAP!#REF!,Q1942)&gt;0),"Matched", "")</f>
        <v>#REF!</v>
      </c>
    </row>
    <row r="1943" spans="1:20" hidden="1">
      <c r="A1943" s="21">
        <v>11563327</v>
      </c>
      <c r="B1943" s="22">
        <v>43933</v>
      </c>
      <c r="C1943" s="22">
        <v>43933</v>
      </c>
      <c r="D1943" s="21" t="s">
        <v>10</v>
      </c>
      <c r="E1943" s="23">
        <v>0</v>
      </c>
      <c r="F1943" s="23">
        <v>0</v>
      </c>
      <c r="G1943" s="23">
        <v>15904</v>
      </c>
      <c r="H1943" s="23">
        <v>355695.28</v>
      </c>
      <c r="I1943" s="21" t="s">
        <v>11</v>
      </c>
      <c r="J1943" s="21" t="s">
        <v>12</v>
      </c>
      <c r="K1943" s="21" t="str">
        <f t="shared" si="98"/>
        <v/>
      </c>
      <c r="L1943" s="21" t="e">
        <f ca="1">IF(AND(K1943&lt;&gt; "", COUNTIF(SAP!#REF!,K1943)&gt;0),"Matched", "")</f>
        <v>#REF!</v>
      </c>
      <c r="M1943" s="21" t="str">
        <f t="shared" si="96"/>
        <v/>
      </c>
      <c r="N1943" s="21" t="e">
        <f ca="1">IF(AND(M1943&lt;&gt; "", COUNTIF(SAP!#REF!,M1943)&gt;0),"Matched", "")</f>
        <v>#REF!</v>
      </c>
      <c r="O1943" s="21" t="str">
        <f t="shared" si="97"/>
        <v/>
      </c>
      <c r="P1943" s="21" t="e">
        <f ca="1">IF(AND(O1943&lt;&gt; "", COUNTIF(SAP!#REF!,O1943)&gt;0),"Matched", "")</f>
        <v>#REF!</v>
      </c>
      <c r="Q1943" s="21" t="str">
        <f ca="1">IF(OR(D1943="AC",D1943="TR"),"Logic4"&amp;"_"&amp;TEXT(C1943,"dd.mm.yyyy") &amp;"_"&amp; 381346.48,"")</f>
        <v>Logic4_12.04.2020_381346.48</v>
      </c>
      <c r="R1943" s="21" t="e">
        <f ca="1">IF(AND(Q1943&lt;&gt; "", COUNTIF(SAP!#REF!,Q1943)&gt;0),"Matched", "")</f>
        <v>#REF!</v>
      </c>
    </row>
    <row r="1944" spans="1:20" hidden="1">
      <c r="A1944" s="21">
        <v>11563327</v>
      </c>
      <c r="B1944" s="22">
        <v>43933</v>
      </c>
      <c r="C1944" s="22">
        <v>43933</v>
      </c>
      <c r="D1944" s="21" t="s">
        <v>10</v>
      </c>
      <c r="E1944" s="23">
        <v>0</v>
      </c>
      <c r="F1944" s="23">
        <v>0</v>
      </c>
      <c r="G1944" s="23">
        <v>25651.200000000001</v>
      </c>
      <c r="H1944" s="23">
        <v>381346.48</v>
      </c>
      <c r="I1944" s="21" t="s">
        <v>11</v>
      </c>
      <c r="J1944" s="21" t="s">
        <v>12</v>
      </c>
      <c r="K1944" s="21" t="str">
        <f t="shared" si="98"/>
        <v/>
      </c>
      <c r="L1944" s="21" t="e">
        <f ca="1">IF(AND(K1944&lt;&gt; "", COUNTIF(SAP!#REF!,K1944)&gt;0),"Matched", "")</f>
        <v>#REF!</v>
      </c>
      <c r="M1944" s="21" t="str">
        <f t="shared" si="96"/>
        <v/>
      </c>
      <c r="N1944" s="21" t="e">
        <f ca="1">IF(AND(M1944&lt;&gt; "", COUNTIF(SAP!#REF!,M1944)&gt;0),"Matched", "")</f>
        <v>#REF!</v>
      </c>
      <c r="O1944" s="21" t="str">
        <f t="shared" si="97"/>
        <v/>
      </c>
      <c r="P1944" s="21" t="e">
        <f ca="1">IF(AND(O1944&lt;&gt; "", COUNTIF(SAP!#REF!,O1944)&gt;0),"Matched", "")</f>
        <v>#REF!</v>
      </c>
      <c r="Q1944" s="21" t="str">
        <f ca="1">IF(OR(D1944="AC",D1944="TR"),"Logic4"&amp;"_"&amp;TEXT(C1944,"dd.mm.yyyy") &amp;"_"&amp; 381346.48,"")</f>
        <v>Logic4_12.04.2020_381346.48</v>
      </c>
      <c r="R1944" s="21" t="e">
        <f ca="1">IF(AND(Q1944&lt;&gt; "", COUNTIF(SAP!#REF!,Q1944)&gt;0),"Matched", "")</f>
        <v>#REF!</v>
      </c>
    </row>
    <row r="1945" spans="1:20" hidden="1">
      <c r="A1945" s="21">
        <v>11563327</v>
      </c>
      <c r="B1945" s="22">
        <v>43933</v>
      </c>
      <c r="C1945" s="22">
        <v>43933</v>
      </c>
      <c r="D1945" s="21" t="s">
        <v>13</v>
      </c>
      <c r="E1945" s="23">
        <v>0</v>
      </c>
      <c r="F1945" s="23">
        <v>5.67</v>
      </c>
      <c r="G1945" s="23">
        <v>0</v>
      </c>
      <c r="H1945" s="23">
        <v>381340.81</v>
      </c>
      <c r="I1945" s="21" t="s">
        <v>14</v>
      </c>
      <c r="J1945" s="21" t="s">
        <v>15</v>
      </c>
      <c r="K1945" s="21" t="str">
        <f t="shared" si="98"/>
        <v/>
      </c>
      <c r="L1945" s="21" t="e">
        <f ca="1">IF(AND(K1945&lt;&gt; "", COUNTIF(SAP!#REF!,K1945)&gt;0),"Matched", "")</f>
        <v>#REF!</v>
      </c>
      <c r="M1945" s="21" t="str">
        <f t="shared" si="96"/>
        <v/>
      </c>
      <c r="N1945" s="21" t="e">
        <f ca="1">IF(AND(M1945&lt;&gt; "", COUNTIF(SAP!#REF!,M1945)&gt;0),"Matched", "")</f>
        <v>#REF!</v>
      </c>
      <c r="O1945" s="21" t="str">
        <f t="shared" si="97"/>
        <v/>
      </c>
      <c r="P1945" s="21" t="e">
        <f ca="1">IF(AND(O1945&lt;&gt; "", COUNTIF(SAP!#REF!,O1945)&gt;0),"Matched", "")</f>
        <v>#REF!</v>
      </c>
      <c r="R1945" s="21" t="e">
        <f ca="1">IF(AND(Q1945&lt;&gt; "", COUNTIF(SAP!#REF!,Q1945)&gt;0),"Matched", "")</f>
        <v>#REF!</v>
      </c>
      <c r="S1945" s="21" t="str">
        <f ca="1">IF(AND(D1945="AD", I1945="800TAX  "),"Logic5"&amp;"_"&amp;TEXT(C1945,"dd.mm.yyyy") &amp;"_"&amp; 181.34,"")</f>
        <v>Logic5_12.04.2020_181.34</v>
      </c>
      <c r="T1945" s="21" t="e">
        <f ca="1">IF(AND(S1945&lt;&gt; "", COUNTIF(SAP!#REF!,S1945)&gt;0),"Matched", "")</f>
        <v>#REF!</v>
      </c>
    </row>
    <row r="1946" spans="1:20" hidden="1">
      <c r="A1946" s="21">
        <v>11563327</v>
      </c>
      <c r="B1946" s="22">
        <v>43933</v>
      </c>
      <c r="C1946" s="22">
        <v>43933</v>
      </c>
      <c r="D1946" s="21" t="s">
        <v>13</v>
      </c>
      <c r="E1946" s="23">
        <v>0</v>
      </c>
      <c r="F1946" s="23">
        <v>7.48</v>
      </c>
      <c r="G1946" s="23">
        <v>0</v>
      </c>
      <c r="H1946" s="23">
        <v>381333.33</v>
      </c>
      <c r="I1946" s="21" t="s">
        <v>14</v>
      </c>
      <c r="J1946" s="21" t="s">
        <v>15</v>
      </c>
      <c r="K1946" s="21" t="str">
        <f t="shared" si="98"/>
        <v/>
      </c>
      <c r="L1946" s="21" t="e">
        <f ca="1">IF(AND(K1946&lt;&gt; "", COUNTIF(SAP!#REF!,K1946)&gt;0),"Matched", "")</f>
        <v>#REF!</v>
      </c>
      <c r="M1946" s="21" t="str">
        <f t="shared" si="96"/>
        <v/>
      </c>
      <c r="N1946" s="21" t="e">
        <f ca="1">IF(AND(M1946&lt;&gt; "", COUNTIF(SAP!#REF!,M1946)&gt;0),"Matched", "")</f>
        <v>#REF!</v>
      </c>
      <c r="O1946" s="21" t="str">
        <f t="shared" si="97"/>
        <v/>
      </c>
      <c r="P1946" s="21" t="e">
        <f ca="1">IF(AND(O1946&lt;&gt; "", COUNTIF(SAP!#REF!,O1946)&gt;0),"Matched", "")</f>
        <v>#REF!</v>
      </c>
      <c r="R1946" s="21" t="e">
        <f ca="1">IF(AND(Q1946&lt;&gt; "", COUNTIF(SAP!#REF!,Q1946)&gt;0),"Matched", "")</f>
        <v>#REF!</v>
      </c>
      <c r="S1946" s="21" t="str">
        <f ca="1">IF(AND(D1946="AD", I1946="800TAX  "),"Logic5"&amp;"_"&amp;TEXT(C1946,"dd.mm.yyyy") &amp;"_"&amp; 181.34,"")</f>
        <v>Logic5_12.04.2020_181.34</v>
      </c>
      <c r="T1946" s="21" t="e">
        <f ca="1">IF(AND(S1946&lt;&gt; "", COUNTIF(SAP!#REF!,S1946)&gt;0),"Matched", "")</f>
        <v>#REF!</v>
      </c>
    </row>
    <row r="1947" spans="1:20" hidden="1">
      <c r="A1947" s="21">
        <v>11563327</v>
      </c>
      <c r="B1947" s="22">
        <v>43933</v>
      </c>
      <c r="C1947" s="22">
        <v>43933</v>
      </c>
      <c r="D1947" s="21" t="s">
        <v>13</v>
      </c>
      <c r="E1947" s="23">
        <v>0</v>
      </c>
      <c r="F1947" s="23">
        <v>7.57</v>
      </c>
      <c r="G1947" s="23">
        <v>0</v>
      </c>
      <c r="H1947" s="23">
        <v>381325.76</v>
      </c>
      <c r="I1947" s="21" t="s">
        <v>14</v>
      </c>
      <c r="J1947" s="21" t="s">
        <v>15</v>
      </c>
      <c r="K1947" s="21" t="str">
        <f t="shared" si="98"/>
        <v/>
      </c>
      <c r="L1947" s="21" t="e">
        <f ca="1">IF(AND(K1947&lt;&gt; "", COUNTIF(SAP!#REF!,K1947)&gt;0),"Matched", "")</f>
        <v>#REF!</v>
      </c>
      <c r="M1947" s="21" t="str">
        <f t="shared" si="96"/>
        <v/>
      </c>
      <c r="N1947" s="21" t="e">
        <f ca="1">IF(AND(M1947&lt;&gt; "", COUNTIF(SAP!#REF!,M1947)&gt;0),"Matched", "")</f>
        <v>#REF!</v>
      </c>
      <c r="O1947" s="21" t="str">
        <f t="shared" si="97"/>
        <v/>
      </c>
      <c r="P1947" s="21" t="e">
        <f ca="1">IF(AND(O1947&lt;&gt; "", COUNTIF(SAP!#REF!,O1947)&gt;0),"Matched", "")</f>
        <v>#REF!</v>
      </c>
      <c r="R1947" s="21" t="e">
        <f ca="1">IF(AND(Q1947&lt;&gt; "", COUNTIF(SAP!#REF!,Q1947)&gt;0),"Matched", "")</f>
        <v>#REF!</v>
      </c>
      <c r="S1947" s="21" t="str">
        <f ca="1">IF(AND(D1947="AD", I1947="800TAX  "),"Logic5"&amp;"_"&amp;TEXT(C1947,"dd.mm.yyyy") &amp;"_"&amp; 181.34,"")</f>
        <v>Logic5_12.04.2020_181.34</v>
      </c>
      <c r="T1947" s="21" t="e">
        <f ca="1">IF(AND(S1947&lt;&gt; "", COUNTIF(SAP!#REF!,S1947)&gt;0),"Matched", "")</f>
        <v>#REF!</v>
      </c>
    </row>
    <row r="1948" spans="1:20" hidden="1">
      <c r="A1948" s="21">
        <v>11563327</v>
      </c>
      <c r="B1948" s="22">
        <v>43933</v>
      </c>
      <c r="C1948" s="22">
        <v>43933</v>
      </c>
      <c r="D1948" s="21" t="s">
        <v>13</v>
      </c>
      <c r="E1948" s="23">
        <v>0</v>
      </c>
      <c r="F1948" s="23">
        <v>7.76</v>
      </c>
      <c r="G1948" s="23">
        <v>0</v>
      </c>
      <c r="H1948" s="23">
        <v>381318</v>
      </c>
      <c r="I1948" s="21" t="s">
        <v>14</v>
      </c>
      <c r="J1948" s="21" t="s">
        <v>15</v>
      </c>
      <c r="K1948" s="21" t="str">
        <f t="shared" si="98"/>
        <v/>
      </c>
      <c r="L1948" s="21" t="e">
        <f ca="1">IF(AND(K1948&lt;&gt; "", COUNTIF(SAP!#REF!,K1948)&gt;0),"Matched", "")</f>
        <v>#REF!</v>
      </c>
      <c r="M1948" s="21" t="str">
        <f t="shared" si="96"/>
        <v/>
      </c>
      <c r="N1948" s="21" t="e">
        <f ca="1">IF(AND(M1948&lt;&gt; "", COUNTIF(SAP!#REF!,M1948)&gt;0),"Matched", "")</f>
        <v>#REF!</v>
      </c>
      <c r="O1948" s="21" t="str">
        <f t="shared" si="97"/>
        <v/>
      </c>
      <c r="P1948" s="21" t="e">
        <f ca="1">IF(AND(O1948&lt;&gt; "", COUNTIF(SAP!#REF!,O1948)&gt;0),"Matched", "")</f>
        <v>#REF!</v>
      </c>
      <c r="R1948" s="21" t="e">
        <f ca="1">IF(AND(Q1948&lt;&gt; "", COUNTIF(SAP!#REF!,Q1948)&gt;0),"Matched", "")</f>
        <v>#REF!</v>
      </c>
      <c r="S1948" s="21" t="str">
        <f ca="1">IF(AND(D1948="AD", I1948="800TAX  "),"Logic5"&amp;"_"&amp;TEXT(C1948,"dd.mm.yyyy") &amp;"_"&amp; 181.34,"")</f>
        <v>Logic5_12.04.2020_181.34</v>
      </c>
      <c r="T1948" s="21" t="e">
        <f ca="1">IF(AND(S1948&lt;&gt; "", COUNTIF(SAP!#REF!,S1948)&gt;0),"Matched", "")</f>
        <v>#REF!</v>
      </c>
    </row>
    <row r="1949" spans="1:20" hidden="1">
      <c r="A1949" s="21">
        <v>11563327</v>
      </c>
      <c r="B1949" s="22">
        <v>43933</v>
      </c>
      <c r="C1949" s="22">
        <v>43933</v>
      </c>
      <c r="D1949" s="21" t="s">
        <v>13</v>
      </c>
      <c r="E1949" s="23">
        <v>0</v>
      </c>
      <c r="F1949" s="23">
        <v>8.5500000000000007</v>
      </c>
      <c r="G1949" s="23">
        <v>0</v>
      </c>
      <c r="H1949" s="23">
        <v>381309.45</v>
      </c>
      <c r="I1949" s="21" t="s">
        <v>14</v>
      </c>
      <c r="J1949" s="21" t="s">
        <v>15</v>
      </c>
      <c r="K1949" s="21" t="str">
        <f t="shared" si="98"/>
        <v/>
      </c>
      <c r="L1949" s="21" t="e">
        <f ca="1">IF(AND(K1949&lt;&gt; "", COUNTIF(SAP!#REF!,K1949)&gt;0),"Matched", "")</f>
        <v>#REF!</v>
      </c>
      <c r="M1949" s="21" t="str">
        <f t="shared" si="96"/>
        <v/>
      </c>
      <c r="N1949" s="21" t="e">
        <f ca="1">IF(AND(M1949&lt;&gt; "", COUNTIF(SAP!#REF!,M1949)&gt;0),"Matched", "")</f>
        <v>#REF!</v>
      </c>
      <c r="O1949" s="21" t="str">
        <f t="shared" si="97"/>
        <v/>
      </c>
      <c r="P1949" s="21" t="e">
        <f ca="1">IF(AND(O1949&lt;&gt; "", COUNTIF(SAP!#REF!,O1949)&gt;0),"Matched", "")</f>
        <v>#REF!</v>
      </c>
      <c r="R1949" s="21" t="e">
        <f ca="1">IF(AND(Q1949&lt;&gt; "", COUNTIF(SAP!#REF!,Q1949)&gt;0),"Matched", "")</f>
        <v>#REF!</v>
      </c>
      <c r="S1949" s="21" t="str">
        <f ca="1">IF(AND(D1949="AD", I1949="800TAX  "),"Logic5"&amp;"_"&amp;TEXT(C1949,"dd.mm.yyyy") &amp;"_"&amp; 181.34,"")</f>
        <v>Logic5_12.04.2020_181.34</v>
      </c>
      <c r="T1949" s="21" t="e">
        <f ca="1">IF(AND(S1949&lt;&gt; "", COUNTIF(SAP!#REF!,S1949)&gt;0),"Matched", "")</f>
        <v>#REF!</v>
      </c>
    </row>
    <row r="1950" spans="1:20" hidden="1">
      <c r="A1950" s="21">
        <v>11563327</v>
      </c>
      <c r="B1950" s="22">
        <v>43933</v>
      </c>
      <c r="C1950" s="22">
        <v>43933</v>
      </c>
      <c r="D1950" s="21" t="s">
        <v>13</v>
      </c>
      <c r="E1950" s="23">
        <v>0</v>
      </c>
      <c r="F1950" s="23">
        <v>9.65</v>
      </c>
      <c r="G1950" s="23">
        <v>0</v>
      </c>
      <c r="H1950" s="23">
        <v>381299.8</v>
      </c>
      <c r="I1950" s="21" t="s">
        <v>14</v>
      </c>
      <c r="J1950" s="21" t="s">
        <v>15</v>
      </c>
      <c r="K1950" s="21" t="str">
        <f t="shared" si="98"/>
        <v/>
      </c>
      <c r="L1950" s="21" t="e">
        <f ca="1">IF(AND(K1950&lt;&gt; "", COUNTIF(SAP!#REF!,K1950)&gt;0),"Matched", "")</f>
        <v>#REF!</v>
      </c>
      <c r="M1950" s="21" t="str">
        <f t="shared" si="96"/>
        <v/>
      </c>
      <c r="N1950" s="21" t="e">
        <f ca="1">IF(AND(M1950&lt;&gt; "", COUNTIF(SAP!#REF!,M1950)&gt;0),"Matched", "")</f>
        <v>#REF!</v>
      </c>
      <c r="O1950" s="21" t="str">
        <f t="shared" si="97"/>
        <v/>
      </c>
      <c r="P1950" s="21" t="e">
        <f ca="1">IF(AND(O1950&lt;&gt; "", COUNTIF(SAP!#REF!,O1950)&gt;0),"Matched", "")</f>
        <v>#REF!</v>
      </c>
      <c r="R1950" s="21" t="e">
        <f ca="1">IF(AND(Q1950&lt;&gt; "", COUNTIF(SAP!#REF!,Q1950)&gt;0),"Matched", "")</f>
        <v>#REF!</v>
      </c>
      <c r="S1950" s="21" t="str">
        <f ca="1">IF(AND(D1950="AD", I1950="800TAX  "),"Logic5"&amp;"_"&amp;TEXT(C1950,"dd.mm.yyyy") &amp;"_"&amp; 181.34,"")</f>
        <v>Logic5_12.04.2020_181.34</v>
      </c>
      <c r="T1950" s="21" t="e">
        <f ca="1">IF(AND(S1950&lt;&gt; "", COUNTIF(SAP!#REF!,S1950)&gt;0),"Matched", "")</f>
        <v>#REF!</v>
      </c>
    </row>
    <row r="1951" spans="1:20" hidden="1">
      <c r="A1951" s="21">
        <v>11563327</v>
      </c>
      <c r="B1951" s="22">
        <v>43933</v>
      </c>
      <c r="C1951" s="22">
        <v>43933</v>
      </c>
      <c r="D1951" s="21" t="s">
        <v>13</v>
      </c>
      <c r="E1951" s="23">
        <v>0</v>
      </c>
      <c r="F1951" s="23">
        <v>10.75</v>
      </c>
      <c r="G1951" s="23">
        <v>0</v>
      </c>
      <c r="H1951" s="23">
        <v>381289.05</v>
      </c>
      <c r="I1951" s="21" t="s">
        <v>14</v>
      </c>
      <c r="J1951" s="21" t="s">
        <v>15</v>
      </c>
      <c r="K1951" s="21" t="str">
        <f t="shared" si="98"/>
        <v/>
      </c>
      <c r="L1951" s="21" t="e">
        <f ca="1">IF(AND(K1951&lt;&gt; "", COUNTIF(SAP!#REF!,K1951)&gt;0),"Matched", "")</f>
        <v>#REF!</v>
      </c>
      <c r="M1951" s="21" t="str">
        <f t="shared" si="96"/>
        <v/>
      </c>
      <c r="N1951" s="21" t="e">
        <f ca="1">IF(AND(M1951&lt;&gt; "", COUNTIF(SAP!#REF!,M1951)&gt;0),"Matched", "")</f>
        <v>#REF!</v>
      </c>
      <c r="O1951" s="21" t="str">
        <f t="shared" si="97"/>
        <v/>
      </c>
      <c r="P1951" s="21" t="e">
        <f ca="1">IF(AND(O1951&lt;&gt; "", COUNTIF(SAP!#REF!,O1951)&gt;0),"Matched", "")</f>
        <v>#REF!</v>
      </c>
      <c r="R1951" s="21" t="e">
        <f ca="1">IF(AND(Q1951&lt;&gt; "", COUNTIF(SAP!#REF!,Q1951)&gt;0),"Matched", "")</f>
        <v>#REF!</v>
      </c>
      <c r="S1951" s="21" t="str">
        <f ca="1">IF(AND(D1951="AD", I1951="800TAX  "),"Logic5"&amp;"_"&amp;TEXT(C1951,"dd.mm.yyyy") &amp;"_"&amp; 181.34,"")</f>
        <v>Logic5_12.04.2020_181.34</v>
      </c>
      <c r="T1951" s="21" t="e">
        <f ca="1">IF(AND(S1951&lt;&gt; "", COUNTIF(SAP!#REF!,S1951)&gt;0),"Matched", "")</f>
        <v>#REF!</v>
      </c>
    </row>
    <row r="1952" spans="1:20" hidden="1">
      <c r="A1952" s="21">
        <v>11563327</v>
      </c>
      <c r="B1952" s="22">
        <v>43933</v>
      </c>
      <c r="C1952" s="22">
        <v>43933</v>
      </c>
      <c r="D1952" s="21" t="s">
        <v>13</v>
      </c>
      <c r="E1952" s="23">
        <v>0</v>
      </c>
      <c r="F1952" s="23">
        <v>13.26</v>
      </c>
      <c r="G1952" s="23">
        <v>0</v>
      </c>
      <c r="H1952" s="23">
        <v>381275.79</v>
      </c>
      <c r="I1952" s="21" t="s">
        <v>14</v>
      </c>
      <c r="J1952" s="21" t="s">
        <v>15</v>
      </c>
      <c r="K1952" s="21" t="str">
        <f t="shared" si="98"/>
        <v/>
      </c>
      <c r="L1952" s="21" t="e">
        <f ca="1">IF(AND(K1952&lt;&gt; "", COUNTIF(SAP!#REF!,K1952)&gt;0),"Matched", "")</f>
        <v>#REF!</v>
      </c>
      <c r="M1952" s="21" t="str">
        <f t="shared" si="96"/>
        <v/>
      </c>
      <c r="N1952" s="21" t="e">
        <f ca="1">IF(AND(M1952&lt;&gt; "", COUNTIF(SAP!#REF!,M1952)&gt;0),"Matched", "")</f>
        <v>#REF!</v>
      </c>
      <c r="O1952" s="21" t="str">
        <f t="shared" si="97"/>
        <v/>
      </c>
      <c r="P1952" s="21" t="e">
        <f ca="1">IF(AND(O1952&lt;&gt; "", COUNTIF(SAP!#REF!,O1952)&gt;0),"Matched", "")</f>
        <v>#REF!</v>
      </c>
      <c r="R1952" s="21" t="e">
        <f ca="1">IF(AND(Q1952&lt;&gt; "", COUNTIF(SAP!#REF!,Q1952)&gt;0),"Matched", "")</f>
        <v>#REF!</v>
      </c>
      <c r="S1952" s="21" t="str">
        <f ca="1">IF(AND(D1952="AD", I1952="800TAX  "),"Logic5"&amp;"_"&amp;TEXT(C1952,"dd.mm.yyyy") &amp;"_"&amp; 181.34,"")</f>
        <v>Logic5_12.04.2020_181.34</v>
      </c>
      <c r="T1952" s="21" t="e">
        <f ca="1">IF(AND(S1952&lt;&gt; "", COUNTIF(SAP!#REF!,S1952)&gt;0),"Matched", "")</f>
        <v>#REF!</v>
      </c>
    </row>
    <row r="1953" spans="1:20" hidden="1">
      <c r="A1953" s="21">
        <v>11563327</v>
      </c>
      <c r="B1953" s="22">
        <v>43933</v>
      </c>
      <c r="C1953" s="22">
        <v>43933</v>
      </c>
      <c r="D1953" s="21" t="s">
        <v>13</v>
      </c>
      <c r="E1953" s="23">
        <v>0</v>
      </c>
      <c r="F1953" s="23">
        <v>14.76</v>
      </c>
      <c r="G1953" s="23">
        <v>0</v>
      </c>
      <c r="H1953" s="23">
        <v>381261.03</v>
      </c>
      <c r="I1953" s="21" t="s">
        <v>14</v>
      </c>
      <c r="J1953" s="21" t="s">
        <v>15</v>
      </c>
      <c r="K1953" s="21" t="str">
        <f t="shared" si="98"/>
        <v/>
      </c>
      <c r="L1953" s="21" t="e">
        <f ca="1">IF(AND(K1953&lt;&gt; "", COUNTIF(SAP!#REF!,K1953)&gt;0),"Matched", "")</f>
        <v>#REF!</v>
      </c>
      <c r="M1953" s="21" t="str">
        <f t="shared" si="96"/>
        <v/>
      </c>
      <c r="N1953" s="21" t="e">
        <f ca="1">IF(AND(M1953&lt;&gt; "", COUNTIF(SAP!#REF!,M1953)&gt;0),"Matched", "")</f>
        <v>#REF!</v>
      </c>
      <c r="O1953" s="21" t="str">
        <f t="shared" si="97"/>
        <v/>
      </c>
      <c r="P1953" s="21" t="e">
        <f ca="1">IF(AND(O1953&lt;&gt; "", COUNTIF(SAP!#REF!,O1953)&gt;0),"Matched", "")</f>
        <v>#REF!</v>
      </c>
      <c r="R1953" s="21" t="e">
        <f ca="1">IF(AND(Q1953&lt;&gt; "", COUNTIF(SAP!#REF!,Q1953)&gt;0),"Matched", "")</f>
        <v>#REF!</v>
      </c>
      <c r="S1953" s="21" t="str">
        <f ca="1">IF(AND(D1953="AD", I1953="800TAX  "),"Logic5"&amp;"_"&amp;TEXT(C1953,"dd.mm.yyyy") &amp;"_"&amp; 181.34,"")</f>
        <v>Logic5_12.04.2020_181.34</v>
      </c>
      <c r="T1953" s="21" t="e">
        <f ca="1">IF(AND(S1953&lt;&gt; "", COUNTIF(SAP!#REF!,S1953)&gt;0),"Matched", "")</f>
        <v>#REF!</v>
      </c>
    </row>
    <row r="1954" spans="1:20" hidden="1">
      <c r="A1954" s="21">
        <v>11563327</v>
      </c>
      <c r="B1954" s="22">
        <v>43933</v>
      </c>
      <c r="C1954" s="22">
        <v>43933</v>
      </c>
      <c r="D1954" s="21" t="s">
        <v>13</v>
      </c>
      <c r="E1954" s="23">
        <v>0</v>
      </c>
      <c r="F1954" s="23">
        <v>16.920000000000002</v>
      </c>
      <c r="G1954" s="23">
        <v>0</v>
      </c>
      <c r="H1954" s="23">
        <v>381244.11</v>
      </c>
      <c r="I1954" s="21" t="s">
        <v>14</v>
      </c>
      <c r="J1954" s="21" t="s">
        <v>15</v>
      </c>
      <c r="K1954" s="21" t="str">
        <f t="shared" si="98"/>
        <v/>
      </c>
      <c r="L1954" s="21" t="e">
        <f ca="1">IF(AND(K1954&lt;&gt; "", COUNTIF(SAP!#REF!,K1954)&gt;0),"Matched", "")</f>
        <v>#REF!</v>
      </c>
      <c r="M1954" s="21" t="str">
        <f t="shared" si="96"/>
        <v/>
      </c>
      <c r="N1954" s="21" t="e">
        <f ca="1">IF(AND(M1954&lt;&gt; "", COUNTIF(SAP!#REF!,M1954)&gt;0),"Matched", "")</f>
        <v>#REF!</v>
      </c>
      <c r="O1954" s="21" t="str">
        <f t="shared" si="97"/>
        <v/>
      </c>
      <c r="P1954" s="21" t="e">
        <f ca="1">IF(AND(O1954&lt;&gt; "", COUNTIF(SAP!#REF!,O1954)&gt;0),"Matched", "")</f>
        <v>#REF!</v>
      </c>
      <c r="R1954" s="21" t="e">
        <f ca="1">IF(AND(Q1954&lt;&gt; "", COUNTIF(SAP!#REF!,Q1954)&gt;0),"Matched", "")</f>
        <v>#REF!</v>
      </c>
      <c r="S1954" s="21" t="str">
        <f ca="1">IF(AND(D1954="AD", I1954="800TAX  "),"Logic5"&amp;"_"&amp;TEXT(C1954,"dd.mm.yyyy") &amp;"_"&amp; 181.34,"")</f>
        <v>Logic5_12.04.2020_181.34</v>
      </c>
      <c r="T1954" s="21" t="e">
        <f ca="1">IF(AND(S1954&lt;&gt; "", COUNTIF(SAP!#REF!,S1954)&gt;0),"Matched", "")</f>
        <v>#REF!</v>
      </c>
    </row>
    <row r="1955" spans="1:20" hidden="1">
      <c r="A1955" s="21">
        <v>11563327</v>
      </c>
      <c r="B1955" s="22">
        <v>43933</v>
      </c>
      <c r="C1955" s="22">
        <v>43933</v>
      </c>
      <c r="D1955" s="21" t="s">
        <v>13</v>
      </c>
      <c r="E1955" s="23">
        <v>0</v>
      </c>
      <c r="F1955" s="23">
        <v>17.600000000000001</v>
      </c>
      <c r="G1955" s="23">
        <v>0</v>
      </c>
      <c r="H1955" s="23">
        <v>381226.51</v>
      </c>
      <c r="I1955" s="21" t="s">
        <v>14</v>
      </c>
      <c r="J1955" s="21" t="s">
        <v>15</v>
      </c>
      <c r="K1955" s="21" t="str">
        <f t="shared" si="98"/>
        <v/>
      </c>
      <c r="L1955" s="21" t="e">
        <f ca="1">IF(AND(K1955&lt;&gt; "", COUNTIF(SAP!#REF!,K1955)&gt;0),"Matched", "")</f>
        <v>#REF!</v>
      </c>
      <c r="M1955" s="21" t="str">
        <f t="shared" si="96"/>
        <v/>
      </c>
      <c r="N1955" s="21" t="e">
        <f ca="1">IF(AND(M1955&lt;&gt; "", COUNTIF(SAP!#REF!,M1955)&gt;0),"Matched", "")</f>
        <v>#REF!</v>
      </c>
      <c r="O1955" s="21" t="str">
        <f t="shared" si="97"/>
        <v/>
      </c>
      <c r="P1955" s="21" t="e">
        <f ca="1">IF(AND(O1955&lt;&gt; "", COUNTIF(SAP!#REF!,O1955)&gt;0),"Matched", "")</f>
        <v>#REF!</v>
      </c>
      <c r="R1955" s="21" t="e">
        <f ca="1">IF(AND(Q1955&lt;&gt; "", COUNTIF(SAP!#REF!,Q1955)&gt;0),"Matched", "")</f>
        <v>#REF!</v>
      </c>
      <c r="S1955" s="21" t="str">
        <f ca="1">IF(AND(D1955="AD", I1955="800TAX  "),"Logic5"&amp;"_"&amp;TEXT(C1955,"dd.mm.yyyy") &amp;"_"&amp; 181.34,"")</f>
        <v>Logic5_12.04.2020_181.34</v>
      </c>
      <c r="T1955" s="21" t="e">
        <f ca="1">IF(AND(S1955&lt;&gt; "", COUNTIF(SAP!#REF!,S1955)&gt;0),"Matched", "")</f>
        <v>#REF!</v>
      </c>
    </row>
    <row r="1956" spans="1:20" hidden="1">
      <c r="A1956" s="21">
        <v>11563327</v>
      </c>
      <c r="B1956" s="22">
        <v>43933</v>
      </c>
      <c r="C1956" s="22">
        <v>43933</v>
      </c>
      <c r="D1956" s="21" t="s">
        <v>13</v>
      </c>
      <c r="E1956" s="23">
        <v>0</v>
      </c>
      <c r="F1956" s="23">
        <v>27.26</v>
      </c>
      <c r="G1956" s="23">
        <v>0</v>
      </c>
      <c r="H1956" s="23">
        <v>381199.25</v>
      </c>
      <c r="I1956" s="21" t="s">
        <v>14</v>
      </c>
      <c r="J1956" s="21" t="s">
        <v>15</v>
      </c>
      <c r="K1956" s="21" t="str">
        <f t="shared" si="98"/>
        <v/>
      </c>
      <c r="L1956" s="21" t="e">
        <f ca="1">IF(AND(K1956&lt;&gt; "", COUNTIF(SAP!#REF!,K1956)&gt;0),"Matched", "")</f>
        <v>#REF!</v>
      </c>
      <c r="M1956" s="21" t="str">
        <f t="shared" si="96"/>
        <v/>
      </c>
      <c r="N1956" s="21" t="e">
        <f ca="1">IF(AND(M1956&lt;&gt; "", COUNTIF(SAP!#REF!,M1956)&gt;0),"Matched", "")</f>
        <v>#REF!</v>
      </c>
      <c r="O1956" s="21" t="str">
        <f t="shared" si="97"/>
        <v/>
      </c>
      <c r="P1956" s="21" t="e">
        <f ca="1">IF(AND(O1956&lt;&gt; "", COUNTIF(SAP!#REF!,O1956)&gt;0),"Matched", "")</f>
        <v>#REF!</v>
      </c>
      <c r="R1956" s="21" t="e">
        <f ca="1">IF(AND(Q1956&lt;&gt; "", COUNTIF(SAP!#REF!,Q1956)&gt;0),"Matched", "")</f>
        <v>#REF!</v>
      </c>
      <c r="S1956" s="21" t="str">
        <f ca="1">IF(AND(D1956="AD", I1956="800TAX  "),"Logic5"&amp;"_"&amp;TEXT(C1956,"dd.mm.yyyy") &amp;"_"&amp; 181.34,"")</f>
        <v>Logic5_12.04.2020_181.34</v>
      </c>
      <c r="T1956" s="21" t="e">
        <f ca="1">IF(AND(S1956&lt;&gt; "", COUNTIF(SAP!#REF!,S1956)&gt;0),"Matched", "")</f>
        <v>#REF!</v>
      </c>
    </row>
    <row r="1957" spans="1:20" hidden="1">
      <c r="A1957" s="21">
        <v>11563327</v>
      </c>
      <c r="B1957" s="22">
        <v>43933</v>
      </c>
      <c r="C1957" s="22">
        <v>43933</v>
      </c>
      <c r="D1957" s="21" t="s">
        <v>13</v>
      </c>
      <c r="E1957" s="23">
        <v>0</v>
      </c>
      <c r="F1957" s="23">
        <v>34.11</v>
      </c>
      <c r="G1957" s="23">
        <v>0</v>
      </c>
      <c r="H1957" s="23">
        <v>381165.14</v>
      </c>
      <c r="I1957" s="21" t="s">
        <v>14</v>
      </c>
      <c r="J1957" s="21" t="s">
        <v>15</v>
      </c>
      <c r="K1957" s="21" t="str">
        <f t="shared" si="98"/>
        <v/>
      </c>
      <c r="L1957" s="21" t="e">
        <f ca="1">IF(AND(K1957&lt;&gt; "", COUNTIF(SAP!#REF!,K1957)&gt;0),"Matched", "")</f>
        <v>#REF!</v>
      </c>
      <c r="M1957" s="21" t="str">
        <f t="shared" ref="M1957" si="99">IF(D1957="TR","Logic2"&amp;"_"&amp;TEXT(C1957,"dd.mm.yyyy") &amp;"_"&amp; F1957,"")</f>
        <v/>
      </c>
      <c r="N1957" s="21" t="e">
        <f ca="1">IF(AND(M1957&lt;&gt; "", COUNTIF(SAP!#REF!,M1957)&gt;0),"Matched", "")</f>
        <v>#REF!</v>
      </c>
      <c r="O1957" s="21" t="str">
        <f t="shared" ref="O1957" si="100">IF(D1957="AF","Logic3"&amp;"_"&amp;G1957,"")</f>
        <v/>
      </c>
      <c r="P1957" s="21" t="e">
        <f ca="1">IF(AND(O1957&lt;&gt; "", COUNTIF(SAP!#REF!,O1957)&gt;0),"Matched", "")</f>
        <v>#REF!</v>
      </c>
      <c r="R1957" s="21" t="e">
        <f ca="1">IF(AND(Q1957&lt;&gt; "", COUNTIF(SAP!#REF!,Q1957)&gt;0),"Matched", "")</f>
        <v>#REF!</v>
      </c>
      <c r="S1957" s="21" t="str">
        <f ca="1">IF(AND(D1957="AD", I1957="800TAX  "),"Logic5"&amp;"_"&amp;TEXT(C1957,"dd.mm.yyyy") &amp;"_"&amp; 181.34,"")</f>
        <v>Logic5_12.04.2020_181.34</v>
      </c>
      <c r="T1957" s="21" t="e">
        <f ca="1">IF(AND(S1957&lt;&gt; "", COUNTIF(SAP!#REF!,S1957)&gt;0),"Matched", "")</f>
        <v>#REF!</v>
      </c>
    </row>
    <row r="1958" spans="1:20" hidden="1">
      <c r="A1958" s="21">
        <v>11563327</v>
      </c>
      <c r="B1958" s="22">
        <v>43933</v>
      </c>
      <c r="C1958" s="22">
        <v>43933</v>
      </c>
      <c r="D1958" s="21" t="s">
        <v>16</v>
      </c>
      <c r="E1958" s="23">
        <v>0</v>
      </c>
      <c r="F1958" s="23">
        <v>381165.14</v>
      </c>
      <c r="G1958" s="23">
        <v>0</v>
      </c>
      <c r="H1958" s="23">
        <v>0</v>
      </c>
      <c r="I1958" s="21" t="s">
        <v>17</v>
      </c>
      <c r="J1958" s="21" t="s">
        <v>18</v>
      </c>
      <c r="K1958" s="21" t="str">
        <f t="shared" si="98"/>
        <v>Logic1_04_381165.14</v>
      </c>
      <c r="L1958" s="21" t="e">
        <f ca="1">IF(AND(K1958&lt;&gt; "", COUNTIF(SAP!#REF!,K1958)&gt;0),"Matched", "")</f>
        <v>#REF!</v>
      </c>
    </row>
    <row r="1959" spans="1:20" hidden="1">
      <c r="A1959" s="21">
        <v>11563327</v>
      </c>
      <c r="B1959" s="22">
        <v>43934</v>
      </c>
      <c r="C1959" s="22">
        <v>43934</v>
      </c>
      <c r="D1959" s="21" t="s">
        <v>10</v>
      </c>
      <c r="E1959" s="23">
        <v>0</v>
      </c>
      <c r="F1959" s="23">
        <v>0</v>
      </c>
      <c r="G1959" s="23">
        <v>50</v>
      </c>
      <c r="H1959" s="23">
        <v>50</v>
      </c>
      <c r="I1959" s="21" t="s">
        <v>11</v>
      </c>
      <c r="J1959" s="21" t="s">
        <v>12</v>
      </c>
      <c r="K1959" s="21" t="str">
        <f t="shared" si="98"/>
        <v/>
      </c>
      <c r="L1959" s="21" t="e">
        <f ca="1">IF(AND(K1959&lt;&gt; "", COUNTIF(SAP!#REF!,K1959)&gt;0),"Matched", "")</f>
        <v>#REF!</v>
      </c>
      <c r="M1959" s="21" t="str">
        <f t="shared" ref="M1959:M2022" si="101">IF(D1959="TR","Logic2"&amp;"_"&amp;TEXT(C1959,"dd.mm.yyyy") &amp;"_"&amp; F1959,"")</f>
        <v/>
      </c>
      <c r="N1959" s="21" t="e">
        <f ca="1">IF(AND(M1959&lt;&gt; "", COUNTIF(SAP!#REF!,M1959)&gt;0),"Matched", "")</f>
        <v>#REF!</v>
      </c>
      <c r="O1959" s="21" t="str">
        <f t="shared" ref="O1959:O2022" si="102">IF(D1959="AF","Logic3"&amp;"_"&amp;G1959,"")</f>
        <v/>
      </c>
      <c r="P1959" s="21" t="e">
        <f ca="1">IF(AND(O1959&lt;&gt; "", COUNTIF(SAP!#REF!,O1959)&gt;0),"Matched", "")</f>
        <v>#REF!</v>
      </c>
      <c r="Q1959" s="21" t="str">
        <f ca="1">IF(OR(D1959="AC",D1959="TR"),"Logic4"&amp;"_"&amp;TEXT(C1959,"dd.mm.yyyy") &amp;"_"&amp; 816436.51,"")</f>
        <v>Logic4_13.04.2020_816436.51</v>
      </c>
      <c r="R1959" s="21" t="e">
        <f ca="1">IF(AND(Q1959&lt;&gt; "", COUNTIF(SAP!#REF!,Q1959)&gt;0),"Matched", "")</f>
        <v>#REF!</v>
      </c>
    </row>
    <row r="1960" spans="1:20" hidden="1">
      <c r="A1960" s="21">
        <v>11563327</v>
      </c>
      <c r="B1960" s="22">
        <v>43934</v>
      </c>
      <c r="C1960" s="22">
        <v>43934</v>
      </c>
      <c r="D1960" s="21" t="s">
        <v>10</v>
      </c>
      <c r="E1960" s="23">
        <v>0</v>
      </c>
      <c r="F1960" s="23">
        <v>0</v>
      </c>
      <c r="G1960" s="23">
        <v>200</v>
      </c>
      <c r="H1960" s="23">
        <v>250</v>
      </c>
      <c r="I1960" s="21" t="s">
        <v>11</v>
      </c>
      <c r="J1960" s="21" t="s">
        <v>12</v>
      </c>
      <c r="K1960" s="21" t="str">
        <f t="shared" si="98"/>
        <v/>
      </c>
      <c r="L1960" s="21" t="e">
        <f ca="1">IF(AND(K1960&lt;&gt; "", COUNTIF(SAP!#REF!,K1960)&gt;0),"Matched", "")</f>
        <v>#REF!</v>
      </c>
      <c r="M1960" s="21" t="str">
        <f t="shared" si="101"/>
        <v/>
      </c>
      <c r="N1960" s="21" t="e">
        <f ca="1">IF(AND(M1960&lt;&gt; "", COUNTIF(SAP!#REF!,M1960)&gt;0),"Matched", "")</f>
        <v>#REF!</v>
      </c>
      <c r="O1960" s="21" t="str">
        <f t="shared" si="102"/>
        <v/>
      </c>
      <c r="P1960" s="21" t="e">
        <f ca="1">IF(AND(O1960&lt;&gt; "", COUNTIF(SAP!#REF!,O1960)&gt;0),"Matched", "")</f>
        <v>#REF!</v>
      </c>
      <c r="Q1960" s="21" t="str">
        <f ca="1">IF(OR(D1960="AC",D1960="TR"),"Logic4"&amp;"_"&amp;TEXT(C1960,"dd.mm.yyyy") &amp;"_"&amp; 816436.51,"")</f>
        <v>Logic4_13.04.2020_816436.51</v>
      </c>
      <c r="R1960" s="21" t="e">
        <f ca="1">IF(AND(Q1960&lt;&gt; "", COUNTIF(SAP!#REF!,Q1960)&gt;0),"Matched", "")</f>
        <v>#REF!</v>
      </c>
    </row>
    <row r="1961" spans="1:20" hidden="1">
      <c r="A1961" s="21">
        <v>11563327</v>
      </c>
      <c r="B1961" s="22">
        <v>43934</v>
      </c>
      <c r="C1961" s="22">
        <v>43934</v>
      </c>
      <c r="D1961" s="21" t="s">
        <v>10</v>
      </c>
      <c r="E1961" s="23">
        <v>0</v>
      </c>
      <c r="F1961" s="23">
        <v>0</v>
      </c>
      <c r="G1961" s="23">
        <v>300</v>
      </c>
      <c r="H1961" s="23">
        <v>550</v>
      </c>
      <c r="I1961" s="21" t="s">
        <v>11</v>
      </c>
      <c r="J1961" s="21" t="s">
        <v>12</v>
      </c>
      <c r="K1961" s="21" t="str">
        <f t="shared" si="98"/>
        <v/>
      </c>
      <c r="L1961" s="21" t="e">
        <f ca="1">IF(AND(K1961&lt;&gt; "", COUNTIF(SAP!#REF!,K1961)&gt;0),"Matched", "")</f>
        <v>#REF!</v>
      </c>
      <c r="M1961" s="21" t="str">
        <f t="shared" si="101"/>
        <v/>
      </c>
      <c r="N1961" s="21" t="e">
        <f ca="1">IF(AND(M1961&lt;&gt; "", COUNTIF(SAP!#REF!,M1961)&gt;0),"Matched", "")</f>
        <v>#REF!</v>
      </c>
      <c r="O1961" s="21" t="str">
        <f t="shared" si="102"/>
        <v/>
      </c>
      <c r="P1961" s="21" t="e">
        <f ca="1">IF(AND(O1961&lt;&gt; "", COUNTIF(SAP!#REF!,O1961)&gt;0),"Matched", "")</f>
        <v>#REF!</v>
      </c>
      <c r="Q1961" s="21" t="str">
        <f ca="1">IF(OR(D1961="AC",D1961="TR"),"Logic4"&amp;"_"&amp;TEXT(C1961,"dd.mm.yyyy") &amp;"_"&amp; 816436.51,"")</f>
        <v>Logic4_13.04.2020_816436.51</v>
      </c>
      <c r="R1961" s="21" t="e">
        <f ca="1">IF(AND(Q1961&lt;&gt; "", COUNTIF(SAP!#REF!,Q1961)&gt;0),"Matched", "")</f>
        <v>#REF!</v>
      </c>
    </row>
    <row r="1962" spans="1:20" hidden="1">
      <c r="A1962" s="21">
        <v>11563327</v>
      </c>
      <c r="B1962" s="22">
        <v>43934</v>
      </c>
      <c r="C1962" s="22">
        <v>43934</v>
      </c>
      <c r="D1962" s="21" t="s">
        <v>10</v>
      </c>
      <c r="E1962" s="23">
        <v>0</v>
      </c>
      <c r="F1962" s="23">
        <v>0</v>
      </c>
      <c r="G1962" s="23">
        <v>350</v>
      </c>
      <c r="H1962" s="23">
        <v>900</v>
      </c>
      <c r="I1962" s="21" t="s">
        <v>11</v>
      </c>
      <c r="J1962" s="21" t="s">
        <v>12</v>
      </c>
      <c r="K1962" s="21" t="str">
        <f t="shared" si="98"/>
        <v/>
      </c>
      <c r="L1962" s="21" t="e">
        <f ca="1">IF(AND(K1962&lt;&gt; "", COUNTIF(SAP!#REF!,K1962)&gt;0),"Matched", "")</f>
        <v>#REF!</v>
      </c>
      <c r="M1962" s="21" t="str">
        <f t="shared" si="101"/>
        <v/>
      </c>
      <c r="N1962" s="21" t="e">
        <f ca="1">IF(AND(M1962&lt;&gt; "", COUNTIF(SAP!#REF!,M1962)&gt;0),"Matched", "")</f>
        <v>#REF!</v>
      </c>
      <c r="O1962" s="21" t="str">
        <f t="shared" si="102"/>
        <v/>
      </c>
      <c r="P1962" s="21" t="e">
        <f ca="1">IF(AND(O1962&lt;&gt; "", COUNTIF(SAP!#REF!,O1962)&gt;0),"Matched", "")</f>
        <v>#REF!</v>
      </c>
      <c r="Q1962" s="21" t="str">
        <f ca="1">IF(OR(D1962="AC",D1962="TR"),"Logic4"&amp;"_"&amp;TEXT(C1962,"dd.mm.yyyy") &amp;"_"&amp; 816436.51,"")</f>
        <v>Logic4_13.04.2020_816436.51</v>
      </c>
      <c r="R1962" s="21" t="e">
        <f ca="1">IF(AND(Q1962&lt;&gt; "", COUNTIF(SAP!#REF!,Q1962)&gt;0),"Matched", "")</f>
        <v>#REF!</v>
      </c>
    </row>
    <row r="1963" spans="1:20" hidden="1">
      <c r="A1963" s="21">
        <v>11563327</v>
      </c>
      <c r="B1963" s="22">
        <v>43934</v>
      </c>
      <c r="C1963" s="22">
        <v>43934</v>
      </c>
      <c r="D1963" s="21" t="s">
        <v>10</v>
      </c>
      <c r="E1963" s="23">
        <v>0</v>
      </c>
      <c r="F1963" s="23">
        <v>0</v>
      </c>
      <c r="G1963" s="23">
        <v>370</v>
      </c>
      <c r="H1963" s="23">
        <v>1270</v>
      </c>
      <c r="I1963" s="21" t="s">
        <v>11</v>
      </c>
      <c r="J1963" s="21" t="s">
        <v>12</v>
      </c>
      <c r="K1963" s="21" t="str">
        <f t="shared" si="98"/>
        <v/>
      </c>
      <c r="L1963" s="21" t="e">
        <f ca="1">IF(AND(K1963&lt;&gt; "", COUNTIF(SAP!#REF!,K1963)&gt;0),"Matched", "")</f>
        <v>#REF!</v>
      </c>
      <c r="M1963" s="21" t="str">
        <f t="shared" si="101"/>
        <v/>
      </c>
      <c r="N1963" s="21" t="e">
        <f ca="1">IF(AND(M1963&lt;&gt; "", COUNTIF(SAP!#REF!,M1963)&gt;0),"Matched", "")</f>
        <v>#REF!</v>
      </c>
      <c r="O1963" s="21" t="str">
        <f t="shared" si="102"/>
        <v/>
      </c>
      <c r="P1963" s="21" t="e">
        <f ca="1">IF(AND(O1963&lt;&gt; "", COUNTIF(SAP!#REF!,O1963)&gt;0),"Matched", "")</f>
        <v>#REF!</v>
      </c>
      <c r="Q1963" s="21" t="str">
        <f ca="1">IF(OR(D1963="AC",D1963="TR"),"Logic4"&amp;"_"&amp;TEXT(C1963,"dd.mm.yyyy") &amp;"_"&amp; 816436.51,"")</f>
        <v>Logic4_13.04.2020_816436.51</v>
      </c>
      <c r="R1963" s="21" t="e">
        <f ca="1">IF(AND(Q1963&lt;&gt; "", COUNTIF(SAP!#REF!,Q1963)&gt;0),"Matched", "")</f>
        <v>#REF!</v>
      </c>
    </row>
    <row r="1964" spans="1:20" hidden="1">
      <c r="A1964" s="21">
        <v>11563327</v>
      </c>
      <c r="B1964" s="22">
        <v>43934</v>
      </c>
      <c r="C1964" s="22">
        <v>43934</v>
      </c>
      <c r="D1964" s="21" t="s">
        <v>10</v>
      </c>
      <c r="E1964" s="23">
        <v>0</v>
      </c>
      <c r="F1964" s="23">
        <v>0</v>
      </c>
      <c r="G1964" s="23">
        <v>400</v>
      </c>
      <c r="H1964" s="23">
        <v>1670</v>
      </c>
      <c r="I1964" s="21" t="s">
        <v>11</v>
      </c>
      <c r="J1964" s="21" t="s">
        <v>12</v>
      </c>
      <c r="K1964" s="21" t="str">
        <f t="shared" si="98"/>
        <v/>
      </c>
      <c r="L1964" s="21" t="e">
        <f ca="1">IF(AND(K1964&lt;&gt; "", COUNTIF(SAP!#REF!,K1964)&gt;0),"Matched", "")</f>
        <v>#REF!</v>
      </c>
      <c r="M1964" s="21" t="str">
        <f t="shared" si="101"/>
        <v/>
      </c>
      <c r="N1964" s="21" t="e">
        <f ca="1">IF(AND(M1964&lt;&gt; "", COUNTIF(SAP!#REF!,M1964)&gt;0),"Matched", "")</f>
        <v>#REF!</v>
      </c>
      <c r="O1964" s="21" t="str">
        <f t="shared" si="102"/>
        <v/>
      </c>
      <c r="P1964" s="21" t="e">
        <f ca="1">IF(AND(O1964&lt;&gt; "", COUNTIF(SAP!#REF!,O1964)&gt;0),"Matched", "")</f>
        <v>#REF!</v>
      </c>
      <c r="Q1964" s="21" t="str">
        <f ca="1">IF(OR(D1964="AC",D1964="TR"),"Logic4"&amp;"_"&amp;TEXT(C1964,"dd.mm.yyyy") &amp;"_"&amp; 816436.51,"")</f>
        <v>Logic4_13.04.2020_816436.51</v>
      </c>
      <c r="R1964" s="21" t="e">
        <f ca="1">IF(AND(Q1964&lt;&gt; "", COUNTIF(SAP!#REF!,Q1964)&gt;0),"Matched", "")</f>
        <v>#REF!</v>
      </c>
    </row>
    <row r="1965" spans="1:20" hidden="1">
      <c r="A1965" s="21">
        <v>11563327</v>
      </c>
      <c r="B1965" s="22">
        <v>43934</v>
      </c>
      <c r="C1965" s="22">
        <v>43934</v>
      </c>
      <c r="D1965" s="21" t="s">
        <v>10</v>
      </c>
      <c r="E1965" s="23">
        <v>0</v>
      </c>
      <c r="F1965" s="23">
        <v>0</v>
      </c>
      <c r="G1965" s="23">
        <v>530</v>
      </c>
      <c r="H1965" s="23">
        <v>2200</v>
      </c>
      <c r="I1965" s="21" t="s">
        <v>11</v>
      </c>
      <c r="J1965" s="21" t="s">
        <v>12</v>
      </c>
      <c r="K1965" s="21" t="str">
        <f t="shared" si="98"/>
        <v/>
      </c>
      <c r="L1965" s="21" t="e">
        <f ca="1">IF(AND(K1965&lt;&gt; "", COUNTIF(SAP!#REF!,K1965)&gt;0),"Matched", "")</f>
        <v>#REF!</v>
      </c>
      <c r="M1965" s="21" t="str">
        <f t="shared" si="101"/>
        <v/>
      </c>
      <c r="N1965" s="21" t="e">
        <f ca="1">IF(AND(M1965&lt;&gt; "", COUNTIF(SAP!#REF!,M1965)&gt;0),"Matched", "")</f>
        <v>#REF!</v>
      </c>
      <c r="O1965" s="21" t="str">
        <f t="shared" si="102"/>
        <v/>
      </c>
      <c r="P1965" s="21" t="e">
        <f ca="1">IF(AND(O1965&lt;&gt; "", COUNTIF(SAP!#REF!,O1965)&gt;0),"Matched", "")</f>
        <v>#REF!</v>
      </c>
      <c r="Q1965" s="21" t="str">
        <f ca="1">IF(OR(D1965="AC",D1965="TR"),"Logic4"&amp;"_"&amp;TEXT(C1965,"dd.mm.yyyy") &amp;"_"&amp; 816436.51,"")</f>
        <v>Logic4_13.04.2020_816436.51</v>
      </c>
      <c r="R1965" s="21" t="e">
        <f ca="1">IF(AND(Q1965&lt;&gt; "", COUNTIF(SAP!#REF!,Q1965)&gt;0),"Matched", "")</f>
        <v>#REF!</v>
      </c>
    </row>
    <row r="1966" spans="1:20" hidden="1">
      <c r="A1966" s="21">
        <v>11563327</v>
      </c>
      <c r="B1966" s="22">
        <v>43934</v>
      </c>
      <c r="C1966" s="22">
        <v>43934</v>
      </c>
      <c r="D1966" s="21" t="s">
        <v>10</v>
      </c>
      <c r="E1966" s="23">
        <v>0</v>
      </c>
      <c r="F1966" s="23">
        <v>0</v>
      </c>
      <c r="G1966" s="23">
        <v>540</v>
      </c>
      <c r="H1966" s="23">
        <v>2740</v>
      </c>
      <c r="I1966" s="21" t="s">
        <v>11</v>
      </c>
      <c r="J1966" s="21" t="s">
        <v>12</v>
      </c>
      <c r="K1966" s="21" t="str">
        <f t="shared" si="98"/>
        <v/>
      </c>
      <c r="L1966" s="21" t="e">
        <f ca="1">IF(AND(K1966&lt;&gt; "", COUNTIF(SAP!#REF!,K1966)&gt;0),"Matched", "")</f>
        <v>#REF!</v>
      </c>
      <c r="M1966" s="21" t="str">
        <f t="shared" si="101"/>
        <v/>
      </c>
      <c r="N1966" s="21" t="e">
        <f ca="1">IF(AND(M1966&lt;&gt; "", COUNTIF(SAP!#REF!,M1966)&gt;0),"Matched", "")</f>
        <v>#REF!</v>
      </c>
      <c r="O1966" s="21" t="str">
        <f t="shared" si="102"/>
        <v/>
      </c>
      <c r="P1966" s="21" t="e">
        <f ca="1">IF(AND(O1966&lt;&gt; "", COUNTIF(SAP!#REF!,O1966)&gt;0),"Matched", "")</f>
        <v>#REF!</v>
      </c>
      <c r="Q1966" s="21" t="str">
        <f ca="1">IF(OR(D1966="AC",D1966="TR"),"Logic4"&amp;"_"&amp;TEXT(C1966,"dd.mm.yyyy") &amp;"_"&amp; 816436.51,"")</f>
        <v>Logic4_13.04.2020_816436.51</v>
      </c>
      <c r="R1966" s="21" t="e">
        <f ca="1">IF(AND(Q1966&lt;&gt; "", COUNTIF(SAP!#REF!,Q1966)&gt;0),"Matched", "")</f>
        <v>#REF!</v>
      </c>
    </row>
    <row r="1967" spans="1:20" hidden="1">
      <c r="A1967" s="21">
        <v>11563327</v>
      </c>
      <c r="B1967" s="22">
        <v>43934</v>
      </c>
      <c r="C1967" s="22">
        <v>43934</v>
      </c>
      <c r="D1967" s="21" t="s">
        <v>10</v>
      </c>
      <c r="E1967" s="23">
        <v>0</v>
      </c>
      <c r="F1967" s="23">
        <v>0</v>
      </c>
      <c r="G1967" s="23">
        <v>650</v>
      </c>
      <c r="H1967" s="23">
        <v>3390</v>
      </c>
      <c r="I1967" s="21" t="s">
        <v>11</v>
      </c>
      <c r="J1967" s="21" t="s">
        <v>12</v>
      </c>
      <c r="K1967" s="21" t="str">
        <f t="shared" si="98"/>
        <v/>
      </c>
      <c r="L1967" s="21" t="e">
        <f ca="1">IF(AND(K1967&lt;&gt; "", COUNTIF(SAP!#REF!,K1967)&gt;0),"Matched", "")</f>
        <v>#REF!</v>
      </c>
      <c r="M1967" s="21" t="str">
        <f t="shared" si="101"/>
        <v/>
      </c>
      <c r="N1967" s="21" t="e">
        <f ca="1">IF(AND(M1967&lt;&gt; "", COUNTIF(SAP!#REF!,M1967)&gt;0),"Matched", "")</f>
        <v>#REF!</v>
      </c>
      <c r="O1967" s="21" t="str">
        <f t="shared" si="102"/>
        <v/>
      </c>
      <c r="P1967" s="21" t="e">
        <f ca="1">IF(AND(O1967&lt;&gt; "", COUNTIF(SAP!#REF!,O1967)&gt;0),"Matched", "")</f>
        <v>#REF!</v>
      </c>
      <c r="Q1967" s="21" t="str">
        <f ca="1">IF(OR(D1967="AC",D1967="TR"),"Logic4"&amp;"_"&amp;TEXT(C1967,"dd.mm.yyyy") &amp;"_"&amp; 816436.51,"")</f>
        <v>Logic4_13.04.2020_816436.51</v>
      </c>
      <c r="R1967" s="21" t="e">
        <f ca="1">IF(AND(Q1967&lt;&gt; "", COUNTIF(SAP!#REF!,Q1967)&gt;0),"Matched", "")</f>
        <v>#REF!</v>
      </c>
    </row>
    <row r="1968" spans="1:20" hidden="1">
      <c r="A1968" s="21">
        <v>11563327</v>
      </c>
      <c r="B1968" s="22">
        <v>43934</v>
      </c>
      <c r="C1968" s="22">
        <v>43934</v>
      </c>
      <c r="D1968" s="21" t="s">
        <v>10</v>
      </c>
      <c r="E1968" s="23">
        <v>0</v>
      </c>
      <c r="F1968" s="23">
        <v>0</v>
      </c>
      <c r="G1968" s="23">
        <v>770</v>
      </c>
      <c r="H1968" s="23">
        <v>4160</v>
      </c>
      <c r="I1968" s="21" t="s">
        <v>11</v>
      </c>
      <c r="J1968" s="21" t="s">
        <v>12</v>
      </c>
      <c r="K1968" s="21" t="str">
        <f t="shared" si="98"/>
        <v/>
      </c>
      <c r="L1968" s="21" t="e">
        <f ca="1">IF(AND(K1968&lt;&gt; "", COUNTIF(SAP!#REF!,K1968)&gt;0),"Matched", "")</f>
        <v>#REF!</v>
      </c>
      <c r="M1968" s="21" t="str">
        <f t="shared" si="101"/>
        <v/>
      </c>
      <c r="N1968" s="21" t="e">
        <f ca="1">IF(AND(M1968&lt;&gt; "", COUNTIF(SAP!#REF!,M1968)&gt;0),"Matched", "")</f>
        <v>#REF!</v>
      </c>
      <c r="O1968" s="21" t="str">
        <f t="shared" si="102"/>
        <v/>
      </c>
      <c r="P1968" s="21" t="e">
        <f ca="1">IF(AND(O1968&lt;&gt; "", COUNTIF(SAP!#REF!,O1968)&gt;0),"Matched", "")</f>
        <v>#REF!</v>
      </c>
      <c r="Q1968" s="21" t="str">
        <f ca="1">IF(OR(D1968="AC",D1968="TR"),"Logic4"&amp;"_"&amp;TEXT(C1968,"dd.mm.yyyy") &amp;"_"&amp; 816436.51,"")</f>
        <v>Logic4_13.04.2020_816436.51</v>
      </c>
      <c r="R1968" s="21" t="e">
        <f ca="1">IF(AND(Q1968&lt;&gt; "", COUNTIF(SAP!#REF!,Q1968)&gt;0),"Matched", "")</f>
        <v>#REF!</v>
      </c>
    </row>
    <row r="1969" spans="1:18" hidden="1">
      <c r="A1969" s="21">
        <v>11563327</v>
      </c>
      <c r="B1969" s="22">
        <v>43934</v>
      </c>
      <c r="C1969" s="22">
        <v>43934</v>
      </c>
      <c r="D1969" s="21" t="s">
        <v>10</v>
      </c>
      <c r="E1969" s="23">
        <v>0</v>
      </c>
      <c r="F1969" s="23">
        <v>0</v>
      </c>
      <c r="G1969" s="23">
        <v>900</v>
      </c>
      <c r="H1969" s="23">
        <v>5060</v>
      </c>
      <c r="I1969" s="21" t="s">
        <v>11</v>
      </c>
      <c r="J1969" s="21" t="s">
        <v>12</v>
      </c>
      <c r="K1969" s="21" t="str">
        <f t="shared" si="98"/>
        <v/>
      </c>
      <c r="L1969" s="21" t="e">
        <f ca="1">IF(AND(K1969&lt;&gt; "", COUNTIF(SAP!#REF!,K1969)&gt;0),"Matched", "")</f>
        <v>#REF!</v>
      </c>
      <c r="M1969" s="21" t="str">
        <f t="shared" si="101"/>
        <v/>
      </c>
      <c r="N1969" s="21" t="e">
        <f ca="1">IF(AND(M1969&lt;&gt; "", COUNTIF(SAP!#REF!,M1969)&gt;0),"Matched", "")</f>
        <v>#REF!</v>
      </c>
      <c r="O1969" s="21" t="str">
        <f t="shared" si="102"/>
        <v/>
      </c>
      <c r="P1969" s="21" t="e">
        <f ca="1">IF(AND(O1969&lt;&gt; "", COUNTIF(SAP!#REF!,O1969)&gt;0),"Matched", "")</f>
        <v>#REF!</v>
      </c>
      <c r="Q1969" s="21" t="str">
        <f ca="1">IF(OR(D1969="AC",D1969="TR"),"Logic4"&amp;"_"&amp;TEXT(C1969,"dd.mm.yyyy") &amp;"_"&amp; 816436.51,"")</f>
        <v>Logic4_13.04.2020_816436.51</v>
      </c>
      <c r="R1969" s="21" t="e">
        <f ca="1">IF(AND(Q1969&lt;&gt; "", COUNTIF(SAP!#REF!,Q1969)&gt;0),"Matched", "")</f>
        <v>#REF!</v>
      </c>
    </row>
    <row r="1970" spans="1:18" hidden="1">
      <c r="A1970" s="21">
        <v>11563327</v>
      </c>
      <c r="B1970" s="22">
        <v>43934</v>
      </c>
      <c r="C1970" s="22">
        <v>43934</v>
      </c>
      <c r="D1970" s="21" t="s">
        <v>10</v>
      </c>
      <c r="E1970" s="23">
        <v>0</v>
      </c>
      <c r="F1970" s="23">
        <v>0</v>
      </c>
      <c r="G1970" s="23">
        <v>920</v>
      </c>
      <c r="H1970" s="23">
        <v>5980</v>
      </c>
      <c r="I1970" s="21" t="s">
        <v>11</v>
      </c>
      <c r="J1970" s="21" t="s">
        <v>12</v>
      </c>
      <c r="K1970" s="21" t="str">
        <f t="shared" si="98"/>
        <v/>
      </c>
      <c r="L1970" s="21" t="e">
        <f ca="1">IF(AND(K1970&lt;&gt; "", COUNTIF(SAP!#REF!,K1970)&gt;0),"Matched", "")</f>
        <v>#REF!</v>
      </c>
      <c r="M1970" s="21" t="str">
        <f t="shared" si="101"/>
        <v/>
      </c>
      <c r="N1970" s="21" t="e">
        <f ca="1">IF(AND(M1970&lt;&gt; "", COUNTIF(SAP!#REF!,M1970)&gt;0),"Matched", "")</f>
        <v>#REF!</v>
      </c>
      <c r="O1970" s="21" t="str">
        <f t="shared" si="102"/>
        <v/>
      </c>
      <c r="P1970" s="21" t="e">
        <f ca="1">IF(AND(O1970&lt;&gt; "", COUNTIF(SAP!#REF!,O1970)&gt;0),"Matched", "")</f>
        <v>#REF!</v>
      </c>
      <c r="Q1970" s="21" t="str">
        <f ca="1">IF(OR(D1970="AC",D1970="TR"),"Logic4"&amp;"_"&amp;TEXT(C1970,"dd.mm.yyyy") &amp;"_"&amp; 816436.51,"")</f>
        <v>Logic4_13.04.2020_816436.51</v>
      </c>
      <c r="R1970" s="21" t="e">
        <f ca="1">IF(AND(Q1970&lt;&gt; "", COUNTIF(SAP!#REF!,Q1970)&gt;0),"Matched", "")</f>
        <v>#REF!</v>
      </c>
    </row>
    <row r="1971" spans="1:18" hidden="1">
      <c r="A1971" s="21">
        <v>11563327</v>
      </c>
      <c r="B1971" s="22">
        <v>43934</v>
      </c>
      <c r="C1971" s="22">
        <v>43934</v>
      </c>
      <c r="D1971" s="21" t="s">
        <v>10</v>
      </c>
      <c r="E1971" s="23">
        <v>0</v>
      </c>
      <c r="F1971" s="23">
        <v>0</v>
      </c>
      <c r="G1971" s="23">
        <v>950</v>
      </c>
      <c r="H1971" s="23">
        <v>6930</v>
      </c>
      <c r="I1971" s="21" t="s">
        <v>11</v>
      </c>
      <c r="J1971" s="21" t="s">
        <v>12</v>
      </c>
      <c r="K1971" s="21" t="str">
        <f t="shared" si="98"/>
        <v/>
      </c>
      <c r="L1971" s="21" t="e">
        <f ca="1">IF(AND(K1971&lt;&gt; "", COUNTIF(SAP!#REF!,K1971)&gt;0),"Matched", "")</f>
        <v>#REF!</v>
      </c>
      <c r="M1971" s="21" t="str">
        <f t="shared" si="101"/>
        <v/>
      </c>
      <c r="N1971" s="21" t="e">
        <f ca="1">IF(AND(M1971&lt;&gt; "", COUNTIF(SAP!#REF!,M1971)&gt;0),"Matched", "")</f>
        <v>#REF!</v>
      </c>
      <c r="O1971" s="21" t="str">
        <f t="shared" si="102"/>
        <v/>
      </c>
      <c r="P1971" s="21" t="e">
        <f ca="1">IF(AND(O1971&lt;&gt; "", COUNTIF(SAP!#REF!,O1971)&gt;0),"Matched", "")</f>
        <v>#REF!</v>
      </c>
      <c r="Q1971" s="21" t="str">
        <f ca="1">IF(OR(D1971="AC",D1971="TR"),"Logic4"&amp;"_"&amp;TEXT(C1971,"dd.mm.yyyy") &amp;"_"&amp; 816436.51,"")</f>
        <v>Logic4_13.04.2020_816436.51</v>
      </c>
      <c r="R1971" s="21" t="e">
        <f ca="1">IF(AND(Q1971&lt;&gt; "", COUNTIF(SAP!#REF!,Q1971)&gt;0),"Matched", "")</f>
        <v>#REF!</v>
      </c>
    </row>
    <row r="1972" spans="1:18" hidden="1">
      <c r="A1972" s="21">
        <v>11563327</v>
      </c>
      <c r="B1972" s="22">
        <v>43934</v>
      </c>
      <c r="C1972" s="22">
        <v>43934</v>
      </c>
      <c r="D1972" s="21" t="s">
        <v>10</v>
      </c>
      <c r="E1972" s="23">
        <v>0</v>
      </c>
      <c r="F1972" s="23">
        <v>0</v>
      </c>
      <c r="G1972" s="23">
        <v>1000</v>
      </c>
      <c r="H1972" s="23">
        <v>7930</v>
      </c>
      <c r="I1972" s="21" t="s">
        <v>11</v>
      </c>
      <c r="J1972" s="21" t="s">
        <v>12</v>
      </c>
      <c r="K1972" s="21" t="str">
        <f t="shared" si="98"/>
        <v/>
      </c>
      <c r="L1972" s="21" t="e">
        <f ca="1">IF(AND(K1972&lt;&gt; "", COUNTIF(SAP!#REF!,K1972)&gt;0),"Matched", "")</f>
        <v>#REF!</v>
      </c>
      <c r="M1972" s="21" t="str">
        <f t="shared" si="101"/>
        <v/>
      </c>
      <c r="N1972" s="21" t="e">
        <f ca="1">IF(AND(M1972&lt;&gt; "", COUNTIF(SAP!#REF!,M1972)&gt;0),"Matched", "")</f>
        <v>#REF!</v>
      </c>
      <c r="O1972" s="21" t="str">
        <f t="shared" si="102"/>
        <v/>
      </c>
      <c r="P1972" s="21" t="e">
        <f ca="1">IF(AND(O1972&lt;&gt; "", COUNTIF(SAP!#REF!,O1972)&gt;0),"Matched", "")</f>
        <v>#REF!</v>
      </c>
      <c r="Q1972" s="21" t="str">
        <f ca="1">IF(OR(D1972="AC",D1972="TR"),"Logic4"&amp;"_"&amp;TEXT(C1972,"dd.mm.yyyy") &amp;"_"&amp; 816436.51,"")</f>
        <v>Logic4_13.04.2020_816436.51</v>
      </c>
      <c r="R1972" s="21" t="e">
        <f ca="1">IF(AND(Q1972&lt;&gt; "", COUNTIF(SAP!#REF!,Q1972)&gt;0),"Matched", "")</f>
        <v>#REF!</v>
      </c>
    </row>
    <row r="1973" spans="1:18" hidden="1">
      <c r="A1973" s="21">
        <v>11563327</v>
      </c>
      <c r="B1973" s="22">
        <v>43934</v>
      </c>
      <c r="C1973" s="22">
        <v>43934</v>
      </c>
      <c r="D1973" s="21" t="s">
        <v>10</v>
      </c>
      <c r="E1973" s="23">
        <v>0</v>
      </c>
      <c r="F1973" s="23">
        <v>0</v>
      </c>
      <c r="G1973" s="23">
        <v>1010</v>
      </c>
      <c r="H1973" s="23">
        <v>8940</v>
      </c>
      <c r="I1973" s="21" t="s">
        <v>11</v>
      </c>
      <c r="J1973" s="21" t="s">
        <v>12</v>
      </c>
      <c r="K1973" s="21" t="str">
        <f t="shared" si="98"/>
        <v/>
      </c>
      <c r="L1973" s="21" t="e">
        <f ca="1">IF(AND(K1973&lt;&gt; "", COUNTIF(SAP!#REF!,K1973)&gt;0),"Matched", "")</f>
        <v>#REF!</v>
      </c>
      <c r="M1973" s="21" t="str">
        <f t="shared" si="101"/>
        <v/>
      </c>
      <c r="N1973" s="21" t="e">
        <f ca="1">IF(AND(M1973&lt;&gt; "", COUNTIF(SAP!#REF!,M1973)&gt;0),"Matched", "")</f>
        <v>#REF!</v>
      </c>
      <c r="O1973" s="21" t="str">
        <f t="shared" si="102"/>
        <v/>
      </c>
      <c r="P1973" s="21" t="e">
        <f ca="1">IF(AND(O1973&lt;&gt; "", COUNTIF(SAP!#REF!,O1973)&gt;0),"Matched", "")</f>
        <v>#REF!</v>
      </c>
      <c r="Q1973" s="21" t="str">
        <f ca="1">IF(OR(D1973="AC",D1973="TR"),"Logic4"&amp;"_"&amp;TEXT(C1973,"dd.mm.yyyy") &amp;"_"&amp; 816436.51,"")</f>
        <v>Logic4_13.04.2020_816436.51</v>
      </c>
      <c r="R1973" s="21" t="e">
        <f ca="1">IF(AND(Q1973&lt;&gt; "", COUNTIF(SAP!#REF!,Q1973)&gt;0),"Matched", "")</f>
        <v>#REF!</v>
      </c>
    </row>
    <row r="1974" spans="1:18" hidden="1">
      <c r="A1974" s="21">
        <v>11563327</v>
      </c>
      <c r="B1974" s="22">
        <v>43934</v>
      </c>
      <c r="C1974" s="22">
        <v>43934</v>
      </c>
      <c r="D1974" s="21" t="s">
        <v>10</v>
      </c>
      <c r="E1974" s="23">
        <v>0</v>
      </c>
      <c r="F1974" s="23">
        <v>0</v>
      </c>
      <c r="G1974" s="23">
        <v>1030</v>
      </c>
      <c r="H1974" s="23">
        <v>9970</v>
      </c>
      <c r="I1974" s="21" t="s">
        <v>11</v>
      </c>
      <c r="J1974" s="21" t="s">
        <v>12</v>
      </c>
      <c r="K1974" s="21" t="str">
        <f t="shared" si="98"/>
        <v/>
      </c>
      <c r="L1974" s="21" t="e">
        <f ca="1">IF(AND(K1974&lt;&gt; "", COUNTIF(SAP!#REF!,K1974)&gt;0),"Matched", "")</f>
        <v>#REF!</v>
      </c>
      <c r="M1974" s="21" t="str">
        <f t="shared" si="101"/>
        <v/>
      </c>
      <c r="N1974" s="21" t="e">
        <f ca="1">IF(AND(M1974&lt;&gt; "", COUNTIF(SAP!#REF!,M1974)&gt;0),"Matched", "")</f>
        <v>#REF!</v>
      </c>
      <c r="O1974" s="21" t="str">
        <f t="shared" si="102"/>
        <v/>
      </c>
      <c r="P1974" s="21" t="e">
        <f ca="1">IF(AND(O1974&lt;&gt; "", COUNTIF(SAP!#REF!,O1974)&gt;0),"Matched", "")</f>
        <v>#REF!</v>
      </c>
      <c r="Q1974" s="21" t="str">
        <f ca="1">IF(OR(D1974="AC",D1974="TR"),"Logic4"&amp;"_"&amp;TEXT(C1974,"dd.mm.yyyy") &amp;"_"&amp; 816436.51,"")</f>
        <v>Logic4_13.04.2020_816436.51</v>
      </c>
      <c r="R1974" s="21" t="e">
        <f ca="1">IF(AND(Q1974&lt;&gt; "", COUNTIF(SAP!#REF!,Q1974)&gt;0),"Matched", "")</f>
        <v>#REF!</v>
      </c>
    </row>
    <row r="1975" spans="1:18" hidden="1">
      <c r="A1975" s="21">
        <v>11563327</v>
      </c>
      <c r="B1975" s="22">
        <v>43934</v>
      </c>
      <c r="C1975" s="22">
        <v>43934</v>
      </c>
      <c r="D1975" s="21" t="s">
        <v>10</v>
      </c>
      <c r="E1975" s="23">
        <v>0</v>
      </c>
      <c r="F1975" s="23">
        <v>0</v>
      </c>
      <c r="G1975" s="23">
        <v>1057.2</v>
      </c>
      <c r="H1975" s="23">
        <v>11027.2</v>
      </c>
      <c r="I1975" s="21" t="s">
        <v>11</v>
      </c>
      <c r="J1975" s="21" t="s">
        <v>12</v>
      </c>
      <c r="K1975" s="21" t="str">
        <f t="shared" si="98"/>
        <v/>
      </c>
      <c r="L1975" s="21" t="e">
        <f ca="1">IF(AND(K1975&lt;&gt; "", COUNTIF(SAP!#REF!,K1975)&gt;0),"Matched", "")</f>
        <v>#REF!</v>
      </c>
      <c r="M1975" s="21" t="str">
        <f t="shared" si="101"/>
        <v/>
      </c>
      <c r="N1975" s="21" t="e">
        <f ca="1">IF(AND(M1975&lt;&gt; "", COUNTIF(SAP!#REF!,M1975)&gt;0),"Matched", "")</f>
        <v>#REF!</v>
      </c>
      <c r="O1975" s="21" t="str">
        <f t="shared" si="102"/>
        <v/>
      </c>
      <c r="P1975" s="21" t="e">
        <f ca="1">IF(AND(O1975&lt;&gt; "", COUNTIF(SAP!#REF!,O1975)&gt;0),"Matched", "")</f>
        <v>#REF!</v>
      </c>
      <c r="Q1975" s="21" t="str">
        <f ca="1">IF(OR(D1975="AC",D1975="TR"),"Logic4"&amp;"_"&amp;TEXT(C1975,"dd.mm.yyyy") &amp;"_"&amp; 816436.51,"")</f>
        <v>Logic4_13.04.2020_816436.51</v>
      </c>
      <c r="R1975" s="21" t="e">
        <f ca="1">IF(AND(Q1975&lt;&gt; "", COUNTIF(SAP!#REF!,Q1975)&gt;0),"Matched", "")</f>
        <v>#REF!</v>
      </c>
    </row>
    <row r="1976" spans="1:18" hidden="1">
      <c r="A1976" s="21">
        <v>11563327</v>
      </c>
      <c r="B1976" s="22">
        <v>43934</v>
      </c>
      <c r="C1976" s="22">
        <v>43934</v>
      </c>
      <c r="D1976" s="21" t="s">
        <v>10</v>
      </c>
      <c r="E1976" s="23">
        <v>0</v>
      </c>
      <c r="F1976" s="23">
        <v>0</v>
      </c>
      <c r="G1976" s="23">
        <v>1060</v>
      </c>
      <c r="H1976" s="23">
        <v>12087.2</v>
      </c>
      <c r="I1976" s="21" t="s">
        <v>11</v>
      </c>
      <c r="J1976" s="21" t="s">
        <v>12</v>
      </c>
      <c r="K1976" s="21" t="str">
        <f t="shared" si="98"/>
        <v/>
      </c>
      <c r="L1976" s="21" t="e">
        <f ca="1">IF(AND(K1976&lt;&gt; "", COUNTIF(SAP!#REF!,K1976)&gt;0),"Matched", "")</f>
        <v>#REF!</v>
      </c>
      <c r="M1976" s="21" t="str">
        <f t="shared" si="101"/>
        <v/>
      </c>
      <c r="N1976" s="21" t="e">
        <f ca="1">IF(AND(M1976&lt;&gt; "", COUNTIF(SAP!#REF!,M1976)&gt;0),"Matched", "")</f>
        <v>#REF!</v>
      </c>
      <c r="O1976" s="21" t="str">
        <f t="shared" si="102"/>
        <v/>
      </c>
      <c r="P1976" s="21" t="e">
        <f ca="1">IF(AND(O1976&lt;&gt; "", COUNTIF(SAP!#REF!,O1976)&gt;0),"Matched", "")</f>
        <v>#REF!</v>
      </c>
      <c r="Q1976" s="21" t="str">
        <f ca="1">IF(OR(D1976="AC",D1976="TR"),"Logic4"&amp;"_"&amp;TEXT(C1976,"dd.mm.yyyy") &amp;"_"&amp; 816436.51,"")</f>
        <v>Logic4_13.04.2020_816436.51</v>
      </c>
      <c r="R1976" s="21" t="e">
        <f ca="1">IF(AND(Q1976&lt;&gt; "", COUNTIF(SAP!#REF!,Q1976)&gt;0),"Matched", "")</f>
        <v>#REF!</v>
      </c>
    </row>
    <row r="1977" spans="1:18" hidden="1">
      <c r="A1977" s="21">
        <v>11563327</v>
      </c>
      <c r="B1977" s="22">
        <v>43934</v>
      </c>
      <c r="C1977" s="22">
        <v>43934</v>
      </c>
      <c r="D1977" s="21" t="s">
        <v>10</v>
      </c>
      <c r="E1977" s="23">
        <v>0</v>
      </c>
      <c r="F1977" s="23">
        <v>0</v>
      </c>
      <c r="G1977" s="23">
        <v>1086.3</v>
      </c>
      <c r="H1977" s="23">
        <v>13173.5</v>
      </c>
      <c r="I1977" s="21" t="s">
        <v>11</v>
      </c>
      <c r="J1977" s="21" t="s">
        <v>12</v>
      </c>
      <c r="K1977" s="21" t="str">
        <f t="shared" si="98"/>
        <v/>
      </c>
      <c r="L1977" s="21" t="e">
        <f ca="1">IF(AND(K1977&lt;&gt; "", COUNTIF(SAP!#REF!,K1977)&gt;0),"Matched", "")</f>
        <v>#REF!</v>
      </c>
      <c r="M1977" s="21" t="str">
        <f t="shared" si="101"/>
        <v/>
      </c>
      <c r="N1977" s="21" t="e">
        <f ca="1">IF(AND(M1977&lt;&gt; "", COUNTIF(SAP!#REF!,M1977)&gt;0),"Matched", "")</f>
        <v>#REF!</v>
      </c>
      <c r="O1977" s="21" t="str">
        <f t="shared" si="102"/>
        <v/>
      </c>
      <c r="P1977" s="21" t="e">
        <f ca="1">IF(AND(O1977&lt;&gt; "", COUNTIF(SAP!#REF!,O1977)&gt;0),"Matched", "")</f>
        <v>#REF!</v>
      </c>
      <c r="Q1977" s="21" t="str">
        <f ca="1">IF(OR(D1977="AC",D1977="TR"),"Logic4"&amp;"_"&amp;TEXT(C1977,"dd.mm.yyyy") &amp;"_"&amp; 816436.51,"")</f>
        <v>Logic4_13.04.2020_816436.51</v>
      </c>
      <c r="R1977" s="21" t="e">
        <f ca="1">IF(AND(Q1977&lt;&gt; "", COUNTIF(SAP!#REF!,Q1977)&gt;0),"Matched", "")</f>
        <v>#REF!</v>
      </c>
    </row>
    <row r="1978" spans="1:18" hidden="1">
      <c r="A1978" s="21">
        <v>11563327</v>
      </c>
      <c r="B1978" s="22">
        <v>43934</v>
      </c>
      <c r="C1978" s="22">
        <v>43934</v>
      </c>
      <c r="D1978" s="21" t="s">
        <v>10</v>
      </c>
      <c r="E1978" s="23">
        <v>0</v>
      </c>
      <c r="F1978" s="23">
        <v>0</v>
      </c>
      <c r="G1978" s="23">
        <v>1089.7</v>
      </c>
      <c r="H1978" s="23">
        <v>14263.2</v>
      </c>
      <c r="I1978" s="21" t="s">
        <v>11</v>
      </c>
      <c r="J1978" s="21" t="s">
        <v>12</v>
      </c>
      <c r="K1978" s="21" t="str">
        <f t="shared" si="98"/>
        <v/>
      </c>
      <c r="L1978" s="21" t="e">
        <f ca="1">IF(AND(K1978&lt;&gt; "", COUNTIF(SAP!#REF!,K1978)&gt;0),"Matched", "")</f>
        <v>#REF!</v>
      </c>
      <c r="M1978" s="21" t="str">
        <f t="shared" si="101"/>
        <v/>
      </c>
      <c r="N1978" s="21" t="e">
        <f ca="1">IF(AND(M1978&lt;&gt; "", COUNTIF(SAP!#REF!,M1978)&gt;0),"Matched", "")</f>
        <v>#REF!</v>
      </c>
      <c r="O1978" s="21" t="str">
        <f t="shared" si="102"/>
        <v/>
      </c>
      <c r="P1978" s="21" t="e">
        <f ca="1">IF(AND(O1978&lt;&gt; "", COUNTIF(SAP!#REF!,O1978)&gt;0),"Matched", "")</f>
        <v>#REF!</v>
      </c>
      <c r="Q1978" s="21" t="str">
        <f ca="1">IF(OR(D1978="AC",D1978="TR"),"Logic4"&amp;"_"&amp;TEXT(C1978,"dd.mm.yyyy") &amp;"_"&amp; 816436.51,"")</f>
        <v>Logic4_13.04.2020_816436.51</v>
      </c>
      <c r="R1978" s="21" t="e">
        <f ca="1">IF(AND(Q1978&lt;&gt; "", COUNTIF(SAP!#REF!,Q1978)&gt;0),"Matched", "")</f>
        <v>#REF!</v>
      </c>
    </row>
    <row r="1979" spans="1:18" hidden="1">
      <c r="A1979" s="21">
        <v>11563327</v>
      </c>
      <c r="B1979" s="22">
        <v>43934</v>
      </c>
      <c r="C1979" s="22">
        <v>43934</v>
      </c>
      <c r="D1979" s="21" t="s">
        <v>10</v>
      </c>
      <c r="E1979" s="23">
        <v>0</v>
      </c>
      <c r="F1979" s="23">
        <v>0</v>
      </c>
      <c r="G1979" s="23">
        <v>1094.3399999999999</v>
      </c>
      <c r="H1979" s="23">
        <v>15357.54</v>
      </c>
      <c r="I1979" s="21" t="s">
        <v>11</v>
      </c>
      <c r="J1979" s="21" t="s">
        <v>12</v>
      </c>
      <c r="K1979" s="21" t="str">
        <f t="shared" si="98"/>
        <v/>
      </c>
      <c r="L1979" s="21" t="e">
        <f ca="1">IF(AND(K1979&lt;&gt; "", COUNTIF(SAP!#REF!,K1979)&gt;0),"Matched", "")</f>
        <v>#REF!</v>
      </c>
      <c r="M1979" s="21" t="str">
        <f t="shared" si="101"/>
        <v/>
      </c>
      <c r="N1979" s="21" t="e">
        <f ca="1">IF(AND(M1979&lt;&gt; "", COUNTIF(SAP!#REF!,M1979)&gt;0),"Matched", "")</f>
        <v>#REF!</v>
      </c>
      <c r="O1979" s="21" t="str">
        <f t="shared" si="102"/>
        <v/>
      </c>
      <c r="P1979" s="21" t="e">
        <f ca="1">IF(AND(O1979&lt;&gt; "", COUNTIF(SAP!#REF!,O1979)&gt;0),"Matched", "")</f>
        <v>#REF!</v>
      </c>
      <c r="Q1979" s="21" t="str">
        <f ca="1">IF(OR(D1979="AC",D1979="TR"),"Logic4"&amp;"_"&amp;TEXT(C1979,"dd.mm.yyyy") &amp;"_"&amp; 816436.51,"")</f>
        <v>Logic4_13.04.2020_816436.51</v>
      </c>
      <c r="R1979" s="21" t="e">
        <f ca="1">IF(AND(Q1979&lt;&gt; "", COUNTIF(SAP!#REF!,Q1979)&gt;0),"Matched", "")</f>
        <v>#REF!</v>
      </c>
    </row>
    <row r="1980" spans="1:18" hidden="1">
      <c r="A1980" s="21">
        <v>11563327</v>
      </c>
      <c r="B1980" s="22">
        <v>43934</v>
      </c>
      <c r="C1980" s="22">
        <v>43934</v>
      </c>
      <c r="D1980" s="21" t="s">
        <v>21</v>
      </c>
      <c r="E1980" s="23">
        <v>0</v>
      </c>
      <c r="F1980" s="23">
        <v>0</v>
      </c>
      <c r="G1980" s="23">
        <v>1200</v>
      </c>
      <c r="H1980" s="23">
        <v>16557.54</v>
      </c>
      <c r="I1980" s="21" t="s">
        <v>232</v>
      </c>
      <c r="J1980" s="21" t="s">
        <v>22</v>
      </c>
      <c r="K1980" s="21" t="str">
        <f t="shared" si="98"/>
        <v/>
      </c>
      <c r="L1980" s="21" t="e">
        <f ca="1">IF(AND(K1980&lt;&gt; "", COUNTIF(SAP!#REF!,K1980)&gt;0),"Matched", "")</f>
        <v>#REF!</v>
      </c>
      <c r="M1980" s="21" t="str">
        <f t="shared" si="101"/>
        <v>Logic2_13.04.2020_0</v>
      </c>
      <c r="N1980" s="21" t="e">
        <f ca="1">IF(AND(M1980&lt;&gt; "", COUNTIF(SAP!#REF!,M1980)&gt;0),"Matched", "")</f>
        <v>#REF!</v>
      </c>
      <c r="O1980" s="21" t="str">
        <f t="shared" si="102"/>
        <v/>
      </c>
      <c r="P1980" s="21" t="e">
        <f ca="1">IF(AND(O1980&lt;&gt; "", COUNTIF(SAP!#REF!,O1980)&gt;0),"Matched", "")</f>
        <v>#REF!</v>
      </c>
      <c r="Q1980" s="21" t="str">
        <f ca="1">IF(OR(D1980="AC",D1980="TR"),"Logic4"&amp;"_"&amp;TEXT(C1980,"dd.mm.yyyy") &amp;"_"&amp; 816436.51,"")</f>
        <v>Logic4_13.04.2020_816436.51</v>
      </c>
      <c r="R1980" s="21" t="e">
        <f ca="1">IF(AND(Q1980&lt;&gt; "", COUNTIF(SAP!#REF!,Q1980)&gt;0),"Matched", "")</f>
        <v>#REF!</v>
      </c>
    </row>
    <row r="1981" spans="1:18" hidden="1">
      <c r="A1981" s="21">
        <v>11563327</v>
      </c>
      <c r="B1981" s="22">
        <v>43934</v>
      </c>
      <c r="C1981" s="22">
        <v>43934</v>
      </c>
      <c r="D1981" s="21" t="s">
        <v>10</v>
      </c>
      <c r="E1981" s="23">
        <v>0</v>
      </c>
      <c r="F1981" s="23">
        <v>0</v>
      </c>
      <c r="G1981" s="23">
        <v>1210</v>
      </c>
      <c r="H1981" s="23">
        <v>17767.54</v>
      </c>
      <c r="I1981" s="21" t="s">
        <v>11</v>
      </c>
      <c r="J1981" s="21" t="s">
        <v>12</v>
      </c>
      <c r="K1981" s="21" t="str">
        <f t="shared" si="98"/>
        <v/>
      </c>
      <c r="L1981" s="21" t="e">
        <f ca="1">IF(AND(K1981&lt;&gt; "", COUNTIF(SAP!#REF!,K1981)&gt;0),"Matched", "")</f>
        <v>#REF!</v>
      </c>
      <c r="M1981" s="21" t="str">
        <f t="shared" si="101"/>
        <v/>
      </c>
      <c r="N1981" s="21" t="e">
        <f ca="1">IF(AND(M1981&lt;&gt; "", COUNTIF(SAP!#REF!,M1981)&gt;0),"Matched", "")</f>
        <v>#REF!</v>
      </c>
      <c r="O1981" s="21" t="str">
        <f t="shared" si="102"/>
        <v/>
      </c>
      <c r="P1981" s="21" t="e">
        <f ca="1">IF(AND(O1981&lt;&gt; "", COUNTIF(SAP!#REF!,O1981)&gt;0),"Matched", "")</f>
        <v>#REF!</v>
      </c>
      <c r="Q1981" s="21" t="str">
        <f ca="1">IF(OR(D1981="AC",D1981="TR"),"Logic4"&amp;"_"&amp;TEXT(C1981,"dd.mm.yyyy") &amp;"_"&amp; 816436.51,"")</f>
        <v>Logic4_13.04.2020_816436.51</v>
      </c>
      <c r="R1981" s="21" t="e">
        <f ca="1">IF(AND(Q1981&lt;&gt; "", COUNTIF(SAP!#REF!,Q1981)&gt;0),"Matched", "")</f>
        <v>#REF!</v>
      </c>
    </row>
    <row r="1982" spans="1:18" hidden="1">
      <c r="A1982" s="21">
        <v>11563327</v>
      </c>
      <c r="B1982" s="22">
        <v>43934</v>
      </c>
      <c r="C1982" s="22">
        <v>43934</v>
      </c>
      <c r="D1982" s="21" t="s">
        <v>10</v>
      </c>
      <c r="E1982" s="23">
        <v>0</v>
      </c>
      <c r="F1982" s="23">
        <v>0</v>
      </c>
      <c r="G1982" s="23">
        <v>1300</v>
      </c>
      <c r="H1982" s="23">
        <v>19067.54</v>
      </c>
      <c r="I1982" s="21" t="s">
        <v>11</v>
      </c>
      <c r="J1982" s="21" t="s">
        <v>12</v>
      </c>
      <c r="K1982" s="21" t="str">
        <f t="shared" si="98"/>
        <v/>
      </c>
      <c r="L1982" s="21" t="e">
        <f ca="1">IF(AND(K1982&lt;&gt; "", COUNTIF(SAP!#REF!,K1982)&gt;0),"Matched", "")</f>
        <v>#REF!</v>
      </c>
      <c r="M1982" s="21" t="str">
        <f t="shared" si="101"/>
        <v/>
      </c>
      <c r="N1982" s="21" t="e">
        <f ca="1">IF(AND(M1982&lt;&gt; "", COUNTIF(SAP!#REF!,M1982)&gt;0),"Matched", "")</f>
        <v>#REF!</v>
      </c>
      <c r="O1982" s="21" t="str">
        <f t="shared" si="102"/>
        <v/>
      </c>
      <c r="P1982" s="21" t="e">
        <f ca="1">IF(AND(O1982&lt;&gt; "", COUNTIF(SAP!#REF!,O1982)&gt;0),"Matched", "")</f>
        <v>#REF!</v>
      </c>
      <c r="Q1982" s="21" t="str">
        <f ca="1">IF(OR(D1982="AC",D1982="TR"),"Logic4"&amp;"_"&amp;TEXT(C1982,"dd.mm.yyyy") &amp;"_"&amp; 816436.51,"")</f>
        <v>Logic4_13.04.2020_816436.51</v>
      </c>
      <c r="R1982" s="21" t="e">
        <f ca="1">IF(AND(Q1982&lt;&gt; "", COUNTIF(SAP!#REF!,Q1982)&gt;0),"Matched", "")</f>
        <v>#REF!</v>
      </c>
    </row>
    <row r="1983" spans="1:18" hidden="1">
      <c r="A1983" s="21">
        <v>11563327</v>
      </c>
      <c r="B1983" s="22">
        <v>43934</v>
      </c>
      <c r="C1983" s="22">
        <v>43934</v>
      </c>
      <c r="D1983" s="21" t="s">
        <v>10</v>
      </c>
      <c r="E1983" s="23">
        <v>0</v>
      </c>
      <c r="F1983" s="23">
        <v>0</v>
      </c>
      <c r="G1983" s="23">
        <v>1364.8</v>
      </c>
      <c r="H1983" s="23">
        <v>20432.34</v>
      </c>
      <c r="I1983" s="21" t="s">
        <v>11</v>
      </c>
      <c r="J1983" s="21" t="s">
        <v>12</v>
      </c>
      <c r="K1983" s="21" t="str">
        <f t="shared" si="98"/>
        <v/>
      </c>
      <c r="L1983" s="21" t="e">
        <f ca="1">IF(AND(K1983&lt;&gt; "", COUNTIF(SAP!#REF!,K1983)&gt;0),"Matched", "")</f>
        <v>#REF!</v>
      </c>
      <c r="M1983" s="21" t="str">
        <f t="shared" si="101"/>
        <v/>
      </c>
      <c r="N1983" s="21" t="e">
        <f ca="1">IF(AND(M1983&lt;&gt; "", COUNTIF(SAP!#REF!,M1983)&gt;0),"Matched", "")</f>
        <v>#REF!</v>
      </c>
      <c r="O1983" s="21" t="str">
        <f t="shared" si="102"/>
        <v/>
      </c>
      <c r="P1983" s="21" t="e">
        <f ca="1">IF(AND(O1983&lt;&gt; "", COUNTIF(SAP!#REF!,O1983)&gt;0),"Matched", "")</f>
        <v>#REF!</v>
      </c>
      <c r="Q1983" s="21" t="str">
        <f ca="1">IF(OR(D1983="AC",D1983="TR"),"Logic4"&amp;"_"&amp;TEXT(C1983,"dd.mm.yyyy") &amp;"_"&amp; 816436.51,"")</f>
        <v>Logic4_13.04.2020_816436.51</v>
      </c>
      <c r="R1983" s="21" t="e">
        <f ca="1">IF(AND(Q1983&lt;&gt; "", COUNTIF(SAP!#REF!,Q1983)&gt;0),"Matched", "")</f>
        <v>#REF!</v>
      </c>
    </row>
    <row r="1984" spans="1:18" hidden="1">
      <c r="A1984" s="21">
        <v>11563327</v>
      </c>
      <c r="B1984" s="22">
        <v>43934</v>
      </c>
      <c r="C1984" s="22">
        <v>43934</v>
      </c>
      <c r="D1984" s="21" t="s">
        <v>10</v>
      </c>
      <c r="E1984" s="23">
        <v>0</v>
      </c>
      <c r="F1984" s="23">
        <v>0</v>
      </c>
      <c r="G1984" s="23">
        <v>1400</v>
      </c>
      <c r="H1984" s="23">
        <v>21832.34</v>
      </c>
      <c r="I1984" s="21" t="s">
        <v>11</v>
      </c>
      <c r="J1984" s="21" t="s">
        <v>12</v>
      </c>
      <c r="K1984" s="21" t="str">
        <f t="shared" si="98"/>
        <v/>
      </c>
      <c r="L1984" s="21" t="e">
        <f ca="1">IF(AND(K1984&lt;&gt; "", COUNTIF(SAP!#REF!,K1984)&gt;0),"Matched", "")</f>
        <v>#REF!</v>
      </c>
      <c r="M1984" s="21" t="str">
        <f t="shared" si="101"/>
        <v/>
      </c>
      <c r="N1984" s="21" t="e">
        <f ca="1">IF(AND(M1984&lt;&gt; "", COUNTIF(SAP!#REF!,M1984)&gt;0),"Matched", "")</f>
        <v>#REF!</v>
      </c>
      <c r="O1984" s="21" t="str">
        <f t="shared" si="102"/>
        <v/>
      </c>
      <c r="P1984" s="21" t="e">
        <f ca="1">IF(AND(O1984&lt;&gt; "", COUNTIF(SAP!#REF!,O1984)&gt;0),"Matched", "")</f>
        <v>#REF!</v>
      </c>
      <c r="Q1984" s="21" t="str">
        <f ca="1">IF(OR(D1984="AC",D1984="TR"),"Logic4"&amp;"_"&amp;TEXT(C1984,"dd.mm.yyyy") &amp;"_"&amp; 816436.51,"")</f>
        <v>Logic4_13.04.2020_816436.51</v>
      </c>
      <c r="R1984" s="21" t="e">
        <f ca="1">IF(AND(Q1984&lt;&gt; "", COUNTIF(SAP!#REF!,Q1984)&gt;0),"Matched", "")</f>
        <v>#REF!</v>
      </c>
    </row>
    <row r="1985" spans="1:18" hidden="1">
      <c r="A1985" s="21">
        <v>11563327</v>
      </c>
      <c r="B1985" s="22">
        <v>43934</v>
      </c>
      <c r="C1985" s="22">
        <v>43934</v>
      </c>
      <c r="D1985" s="21" t="s">
        <v>10</v>
      </c>
      <c r="E1985" s="23">
        <v>0</v>
      </c>
      <c r="F1985" s="23">
        <v>0</v>
      </c>
      <c r="G1985" s="23">
        <v>1415.5</v>
      </c>
      <c r="H1985" s="23">
        <v>23247.84</v>
      </c>
      <c r="I1985" s="21" t="s">
        <v>11</v>
      </c>
      <c r="J1985" s="21" t="s">
        <v>12</v>
      </c>
      <c r="K1985" s="21" t="str">
        <f t="shared" si="98"/>
        <v/>
      </c>
      <c r="L1985" s="21" t="e">
        <f ca="1">IF(AND(K1985&lt;&gt; "", COUNTIF(SAP!#REF!,K1985)&gt;0),"Matched", "")</f>
        <v>#REF!</v>
      </c>
      <c r="M1985" s="21" t="str">
        <f t="shared" si="101"/>
        <v/>
      </c>
      <c r="N1985" s="21" t="e">
        <f ca="1">IF(AND(M1985&lt;&gt; "", COUNTIF(SAP!#REF!,M1985)&gt;0),"Matched", "")</f>
        <v>#REF!</v>
      </c>
      <c r="O1985" s="21" t="str">
        <f t="shared" si="102"/>
        <v/>
      </c>
      <c r="P1985" s="21" t="e">
        <f ca="1">IF(AND(O1985&lt;&gt; "", COUNTIF(SAP!#REF!,O1985)&gt;0),"Matched", "")</f>
        <v>#REF!</v>
      </c>
      <c r="Q1985" s="21" t="str">
        <f ca="1">IF(OR(D1985="AC",D1985="TR"),"Logic4"&amp;"_"&amp;TEXT(C1985,"dd.mm.yyyy") &amp;"_"&amp; 816436.51,"")</f>
        <v>Logic4_13.04.2020_816436.51</v>
      </c>
      <c r="R1985" s="21" t="e">
        <f ca="1">IF(AND(Q1985&lt;&gt; "", COUNTIF(SAP!#REF!,Q1985)&gt;0),"Matched", "")</f>
        <v>#REF!</v>
      </c>
    </row>
    <row r="1986" spans="1:18" hidden="1">
      <c r="A1986" s="21">
        <v>11563327</v>
      </c>
      <c r="B1986" s="22">
        <v>43934</v>
      </c>
      <c r="C1986" s="22">
        <v>43934</v>
      </c>
      <c r="D1986" s="21" t="s">
        <v>10</v>
      </c>
      <c r="E1986" s="23">
        <v>0</v>
      </c>
      <c r="F1986" s="23">
        <v>0</v>
      </c>
      <c r="G1986" s="23">
        <v>1440</v>
      </c>
      <c r="H1986" s="23">
        <v>24687.84</v>
      </c>
      <c r="I1986" s="21" t="s">
        <v>11</v>
      </c>
      <c r="J1986" s="21" t="s">
        <v>12</v>
      </c>
      <c r="K1986" s="21" t="str">
        <f t="shared" si="98"/>
        <v/>
      </c>
      <c r="L1986" s="21" t="e">
        <f ca="1">IF(AND(K1986&lt;&gt; "", COUNTIF(SAP!#REF!,K1986)&gt;0),"Matched", "")</f>
        <v>#REF!</v>
      </c>
      <c r="M1986" s="21" t="str">
        <f t="shared" si="101"/>
        <v/>
      </c>
      <c r="N1986" s="21" t="e">
        <f ca="1">IF(AND(M1986&lt;&gt; "", COUNTIF(SAP!#REF!,M1986)&gt;0),"Matched", "")</f>
        <v>#REF!</v>
      </c>
      <c r="O1986" s="21" t="str">
        <f t="shared" si="102"/>
        <v/>
      </c>
      <c r="P1986" s="21" t="e">
        <f ca="1">IF(AND(O1986&lt;&gt; "", COUNTIF(SAP!#REF!,O1986)&gt;0),"Matched", "")</f>
        <v>#REF!</v>
      </c>
      <c r="Q1986" s="21" t="str">
        <f ca="1">IF(OR(D1986="AC",D1986="TR"),"Logic4"&amp;"_"&amp;TEXT(C1986,"dd.mm.yyyy") &amp;"_"&amp; 816436.51,"")</f>
        <v>Logic4_13.04.2020_816436.51</v>
      </c>
      <c r="R1986" s="21" t="e">
        <f ca="1">IF(AND(Q1986&lt;&gt; "", COUNTIF(SAP!#REF!,Q1986)&gt;0),"Matched", "")</f>
        <v>#REF!</v>
      </c>
    </row>
    <row r="1987" spans="1:18" hidden="1">
      <c r="A1987" s="21">
        <v>11563327</v>
      </c>
      <c r="B1987" s="22">
        <v>43934</v>
      </c>
      <c r="C1987" s="22">
        <v>43934</v>
      </c>
      <c r="D1987" s="21" t="s">
        <v>10</v>
      </c>
      <c r="E1987" s="23">
        <v>0</v>
      </c>
      <c r="F1987" s="23">
        <v>0</v>
      </c>
      <c r="G1987" s="23">
        <v>1480</v>
      </c>
      <c r="H1987" s="23">
        <v>26167.84</v>
      </c>
      <c r="I1987" s="21" t="s">
        <v>11</v>
      </c>
      <c r="J1987" s="21" t="s">
        <v>12</v>
      </c>
      <c r="K1987" s="21" t="str">
        <f t="shared" ref="K1987:K2050" si="103">IF(D1987="TF","Logic1"&amp;"_"&amp;TEXT(C1987, "mm") &amp;"_"&amp; F1987,"")</f>
        <v/>
      </c>
      <c r="L1987" s="21" t="e">
        <f ca="1">IF(AND(K1987&lt;&gt; "", COUNTIF(SAP!#REF!,K1987)&gt;0),"Matched", "")</f>
        <v>#REF!</v>
      </c>
      <c r="M1987" s="21" t="str">
        <f t="shared" si="101"/>
        <v/>
      </c>
      <c r="N1987" s="21" t="e">
        <f ca="1">IF(AND(M1987&lt;&gt; "", COUNTIF(SAP!#REF!,M1987)&gt;0),"Matched", "")</f>
        <v>#REF!</v>
      </c>
      <c r="O1987" s="21" t="str">
        <f t="shared" si="102"/>
        <v/>
      </c>
      <c r="P1987" s="21" t="e">
        <f ca="1">IF(AND(O1987&lt;&gt; "", COUNTIF(SAP!#REF!,O1987)&gt;0),"Matched", "")</f>
        <v>#REF!</v>
      </c>
      <c r="Q1987" s="21" t="str">
        <f ca="1">IF(OR(D1987="AC",D1987="TR"),"Logic4"&amp;"_"&amp;TEXT(C1987,"dd.mm.yyyy") &amp;"_"&amp; 816436.51,"")</f>
        <v>Logic4_13.04.2020_816436.51</v>
      </c>
      <c r="R1987" s="21" t="e">
        <f ca="1">IF(AND(Q1987&lt;&gt; "", COUNTIF(SAP!#REF!,Q1987)&gt;0),"Matched", "")</f>
        <v>#REF!</v>
      </c>
    </row>
    <row r="1988" spans="1:18" hidden="1">
      <c r="A1988" s="21">
        <v>11563327</v>
      </c>
      <c r="B1988" s="22">
        <v>43934</v>
      </c>
      <c r="C1988" s="22">
        <v>43934</v>
      </c>
      <c r="D1988" s="21" t="s">
        <v>10</v>
      </c>
      <c r="E1988" s="23">
        <v>0</v>
      </c>
      <c r="F1988" s="23">
        <v>0</v>
      </c>
      <c r="G1988" s="23">
        <v>1480</v>
      </c>
      <c r="H1988" s="23">
        <v>27647.84</v>
      </c>
      <c r="I1988" s="21" t="s">
        <v>11</v>
      </c>
      <c r="J1988" s="21" t="s">
        <v>12</v>
      </c>
      <c r="K1988" s="21" t="str">
        <f t="shared" si="103"/>
        <v/>
      </c>
      <c r="L1988" s="21" t="e">
        <f ca="1">IF(AND(K1988&lt;&gt; "", COUNTIF(SAP!#REF!,K1988)&gt;0),"Matched", "")</f>
        <v>#REF!</v>
      </c>
      <c r="M1988" s="21" t="str">
        <f t="shared" si="101"/>
        <v/>
      </c>
      <c r="N1988" s="21" t="e">
        <f ca="1">IF(AND(M1988&lt;&gt; "", COUNTIF(SAP!#REF!,M1988)&gt;0),"Matched", "")</f>
        <v>#REF!</v>
      </c>
      <c r="O1988" s="21" t="str">
        <f t="shared" si="102"/>
        <v/>
      </c>
      <c r="P1988" s="21" t="e">
        <f ca="1">IF(AND(O1988&lt;&gt; "", COUNTIF(SAP!#REF!,O1988)&gt;0),"Matched", "")</f>
        <v>#REF!</v>
      </c>
      <c r="Q1988" s="21" t="str">
        <f ca="1">IF(OR(D1988="AC",D1988="TR"),"Logic4"&amp;"_"&amp;TEXT(C1988,"dd.mm.yyyy") &amp;"_"&amp; 816436.51,"")</f>
        <v>Logic4_13.04.2020_816436.51</v>
      </c>
      <c r="R1988" s="21" t="e">
        <f ca="1">IF(AND(Q1988&lt;&gt; "", COUNTIF(SAP!#REF!,Q1988)&gt;0),"Matched", "")</f>
        <v>#REF!</v>
      </c>
    </row>
    <row r="1989" spans="1:18" hidden="1">
      <c r="A1989" s="21">
        <v>11563327</v>
      </c>
      <c r="B1989" s="22">
        <v>43934</v>
      </c>
      <c r="C1989" s="22">
        <v>43934</v>
      </c>
      <c r="D1989" s="21" t="s">
        <v>10</v>
      </c>
      <c r="E1989" s="23">
        <v>0</v>
      </c>
      <c r="F1989" s="23">
        <v>0</v>
      </c>
      <c r="G1989" s="23">
        <v>1500</v>
      </c>
      <c r="H1989" s="23">
        <v>29147.84</v>
      </c>
      <c r="I1989" s="21" t="s">
        <v>11</v>
      </c>
      <c r="J1989" s="21" t="s">
        <v>12</v>
      </c>
      <c r="K1989" s="21" t="str">
        <f t="shared" si="103"/>
        <v/>
      </c>
      <c r="L1989" s="21" t="e">
        <f ca="1">IF(AND(K1989&lt;&gt; "", COUNTIF(SAP!#REF!,K1989)&gt;0),"Matched", "")</f>
        <v>#REF!</v>
      </c>
      <c r="M1989" s="21" t="str">
        <f t="shared" si="101"/>
        <v/>
      </c>
      <c r="N1989" s="21" t="e">
        <f ca="1">IF(AND(M1989&lt;&gt; "", COUNTIF(SAP!#REF!,M1989)&gt;0),"Matched", "")</f>
        <v>#REF!</v>
      </c>
      <c r="O1989" s="21" t="str">
        <f t="shared" si="102"/>
        <v/>
      </c>
      <c r="P1989" s="21" t="e">
        <f ca="1">IF(AND(O1989&lt;&gt; "", COUNTIF(SAP!#REF!,O1989)&gt;0),"Matched", "")</f>
        <v>#REF!</v>
      </c>
      <c r="Q1989" s="21" t="str">
        <f ca="1">IF(OR(D1989="AC",D1989="TR"),"Logic4"&amp;"_"&amp;TEXT(C1989,"dd.mm.yyyy") &amp;"_"&amp; 816436.51,"")</f>
        <v>Logic4_13.04.2020_816436.51</v>
      </c>
      <c r="R1989" s="21" t="e">
        <f ca="1">IF(AND(Q1989&lt;&gt; "", COUNTIF(SAP!#REF!,Q1989)&gt;0),"Matched", "")</f>
        <v>#REF!</v>
      </c>
    </row>
    <row r="1990" spans="1:18" hidden="1">
      <c r="A1990" s="21">
        <v>11563327</v>
      </c>
      <c r="B1990" s="22">
        <v>43934</v>
      </c>
      <c r="C1990" s="22">
        <v>43934</v>
      </c>
      <c r="D1990" s="21" t="s">
        <v>10</v>
      </c>
      <c r="E1990" s="23">
        <v>0</v>
      </c>
      <c r="F1990" s="23">
        <v>0</v>
      </c>
      <c r="G1990" s="23">
        <v>1610</v>
      </c>
      <c r="H1990" s="23">
        <v>30757.84</v>
      </c>
      <c r="I1990" s="21" t="s">
        <v>11</v>
      </c>
      <c r="J1990" s="21" t="s">
        <v>12</v>
      </c>
      <c r="K1990" s="21" t="str">
        <f t="shared" si="103"/>
        <v/>
      </c>
      <c r="L1990" s="21" t="e">
        <f ca="1">IF(AND(K1990&lt;&gt; "", COUNTIF(SAP!#REF!,K1990)&gt;0),"Matched", "")</f>
        <v>#REF!</v>
      </c>
      <c r="M1990" s="21" t="str">
        <f t="shared" si="101"/>
        <v/>
      </c>
      <c r="N1990" s="21" t="e">
        <f ca="1">IF(AND(M1990&lt;&gt; "", COUNTIF(SAP!#REF!,M1990)&gt;0),"Matched", "")</f>
        <v>#REF!</v>
      </c>
      <c r="O1990" s="21" t="str">
        <f t="shared" si="102"/>
        <v/>
      </c>
      <c r="P1990" s="21" t="e">
        <f ca="1">IF(AND(O1990&lt;&gt; "", COUNTIF(SAP!#REF!,O1990)&gt;0),"Matched", "")</f>
        <v>#REF!</v>
      </c>
      <c r="Q1990" s="21" t="str">
        <f ca="1">IF(OR(D1990="AC",D1990="TR"),"Logic4"&amp;"_"&amp;TEXT(C1990,"dd.mm.yyyy") &amp;"_"&amp; 816436.51,"")</f>
        <v>Logic4_13.04.2020_816436.51</v>
      </c>
      <c r="R1990" s="21" t="e">
        <f ca="1">IF(AND(Q1990&lt;&gt; "", COUNTIF(SAP!#REF!,Q1990)&gt;0),"Matched", "")</f>
        <v>#REF!</v>
      </c>
    </row>
    <row r="1991" spans="1:18" hidden="1">
      <c r="A1991" s="21">
        <v>11563327</v>
      </c>
      <c r="B1991" s="22">
        <v>43934</v>
      </c>
      <c r="C1991" s="22">
        <v>43934</v>
      </c>
      <c r="D1991" s="21" t="s">
        <v>10</v>
      </c>
      <c r="E1991" s="23">
        <v>0</v>
      </c>
      <c r="F1991" s="23">
        <v>0</v>
      </c>
      <c r="G1991" s="23">
        <v>1620</v>
      </c>
      <c r="H1991" s="23">
        <v>32377.84</v>
      </c>
      <c r="I1991" s="21" t="s">
        <v>11</v>
      </c>
      <c r="J1991" s="21" t="s">
        <v>12</v>
      </c>
      <c r="K1991" s="21" t="str">
        <f t="shared" si="103"/>
        <v/>
      </c>
      <c r="L1991" s="21" t="e">
        <f ca="1">IF(AND(K1991&lt;&gt; "", COUNTIF(SAP!#REF!,K1991)&gt;0),"Matched", "")</f>
        <v>#REF!</v>
      </c>
      <c r="M1991" s="21" t="str">
        <f t="shared" si="101"/>
        <v/>
      </c>
      <c r="N1991" s="21" t="e">
        <f ca="1">IF(AND(M1991&lt;&gt; "", COUNTIF(SAP!#REF!,M1991)&gt;0),"Matched", "")</f>
        <v>#REF!</v>
      </c>
      <c r="O1991" s="21" t="str">
        <f t="shared" si="102"/>
        <v/>
      </c>
      <c r="P1991" s="21" t="e">
        <f ca="1">IF(AND(O1991&lt;&gt; "", COUNTIF(SAP!#REF!,O1991)&gt;0),"Matched", "")</f>
        <v>#REF!</v>
      </c>
      <c r="Q1991" s="21" t="str">
        <f ca="1">IF(OR(D1991="AC",D1991="TR"),"Logic4"&amp;"_"&amp;TEXT(C1991,"dd.mm.yyyy") &amp;"_"&amp; 816436.51,"")</f>
        <v>Logic4_13.04.2020_816436.51</v>
      </c>
      <c r="R1991" s="21" t="e">
        <f ca="1">IF(AND(Q1991&lt;&gt; "", COUNTIF(SAP!#REF!,Q1991)&gt;0),"Matched", "")</f>
        <v>#REF!</v>
      </c>
    </row>
    <row r="1992" spans="1:18" hidden="1">
      <c r="A1992" s="21">
        <v>11563327</v>
      </c>
      <c r="B1992" s="22">
        <v>43934</v>
      </c>
      <c r="C1992" s="22">
        <v>43934</v>
      </c>
      <c r="D1992" s="21" t="s">
        <v>10</v>
      </c>
      <c r="E1992" s="23">
        <v>0</v>
      </c>
      <c r="F1992" s="23">
        <v>0</v>
      </c>
      <c r="G1992" s="23">
        <v>1630</v>
      </c>
      <c r="H1992" s="23">
        <v>34007.839999999997</v>
      </c>
      <c r="I1992" s="21" t="s">
        <v>11</v>
      </c>
      <c r="J1992" s="21" t="s">
        <v>12</v>
      </c>
      <c r="K1992" s="21" t="str">
        <f t="shared" si="103"/>
        <v/>
      </c>
      <c r="L1992" s="21" t="e">
        <f ca="1">IF(AND(K1992&lt;&gt; "", COUNTIF(SAP!#REF!,K1992)&gt;0),"Matched", "")</f>
        <v>#REF!</v>
      </c>
      <c r="M1992" s="21" t="str">
        <f t="shared" si="101"/>
        <v/>
      </c>
      <c r="N1992" s="21" t="e">
        <f ca="1">IF(AND(M1992&lt;&gt; "", COUNTIF(SAP!#REF!,M1992)&gt;0),"Matched", "")</f>
        <v>#REF!</v>
      </c>
      <c r="O1992" s="21" t="str">
        <f t="shared" si="102"/>
        <v/>
      </c>
      <c r="P1992" s="21" t="e">
        <f ca="1">IF(AND(O1992&lt;&gt; "", COUNTIF(SAP!#REF!,O1992)&gt;0),"Matched", "")</f>
        <v>#REF!</v>
      </c>
      <c r="Q1992" s="21" t="str">
        <f ca="1">IF(OR(D1992="AC",D1992="TR"),"Logic4"&amp;"_"&amp;TEXT(C1992,"dd.mm.yyyy") &amp;"_"&amp; 816436.51,"")</f>
        <v>Logic4_13.04.2020_816436.51</v>
      </c>
      <c r="R1992" s="21" t="e">
        <f ca="1">IF(AND(Q1992&lt;&gt; "", COUNTIF(SAP!#REF!,Q1992)&gt;0),"Matched", "")</f>
        <v>#REF!</v>
      </c>
    </row>
    <row r="1993" spans="1:18" hidden="1">
      <c r="A1993" s="21">
        <v>11563327</v>
      </c>
      <c r="B1993" s="22">
        <v>43934</v>
      </c>
      <c r="C1993" s="22">
        <v>43934</v>
      </c>
      <c r="D1993" s="21" t="s">
        <v>10</v>
      </c>
      <c r="E1993" s="23">
        <v>0</v>
      </c>
      <c r="F1993" s="23">
        <v>0</v>
      </c>
      <c r="G1993" s="23">
        <v>1730</v>
      </c>
      <c r="H1993" s="23">
        <v>35737.839999999997</v>
      </c>
      <c r="I1993" s="21" t="s">
        <v>11</v>
      </c>
      <c r="J1993" s="21" t="s">
        <v>12</v>
      </c>
      <c r="K1993" s="21" t="str">
        <f t="shared" si="103"/>
        <v/>
      </c>
      <c r="L1993" s="21" t="e">
        <f ca="1">IF(AND(K1993&lt;&gt; "", COUNTIF(SAP!#REF!,K1993)&gt;0),"Matched", "")</f>
        <v>#REF!</v>
      </c>
      <c r="M1993" s="21" t="str">
        <f t="shared" si="101"/>
        <v/>
      </c>
      <c r="N1993" s="21" t="e">
        <f ca="1">IF(AND(M1993&lt;&gt; "", COUNTIF(SAP!#REF!,M1993)&gt;0),"Matched", "")</f>
        <v>#REF!</v>
      </c>
      <c r="O1993" s="21" t="str">
        <f t="shared" si="102"/>
        <v/>
      </c>
      <c r="P1993" s="21" t="e">
        <f ca="1">IF(AND(O1993&lt;&gt; "", COUNTIF(SAP!#REF!,O1993)&gt;0),"Matched", "")</f>
        <v>#REF!</v>
      </c>
      <c r="Q1993" s="21" t="str">
        <f ca="1">IF(OR(D1993="AC",D1993="TR"),"Logic4"&amp;"_"&amp;TEXT(C1993,"dd.mm.yyyy") &amp;"_"&amp; 816436.51,"")</f>
        <v>Logic4_13.04.2020_816436.51</v>
      </c>
      <c r="R1993" s="21" t="e">
        <f ca="1">IF(AND(Q1993&lt;&gt; "", COUNTIF(SAP!#REF!,Q1993)&gt;0),"Matched", "")</f>
        <v>#REF!</v>
      </c>
    </row>
    <row r="1994" spans="1:18" hidden="1">
      <c r="A1994" s="21">
        <v>11563327</v>
      </c>
      <c r="B1994" s="22">
        <v>43934</v>
      </c>
      <c r="C1994" s="22">
        <v>43934</v>
      </c>
      <c r="D1994" s="21" t="s">
        <v>10</v>
      </c>
      <c r="E1994" s="23">
        <v>0</v>
      </c>
      <c r="F1994" s="23">
        <v>0</v>
      </c>
      <c r="G1994" s="23">
        <v>1730</v>
      </c>
      <c r="H1994" s="23">
        <v>37467.839999999997</v>
      </c>
      <c r="I1994" s="21" t="s">
        <v>11</v>
      </c>
      <c r="J1994" s="21" t="s">
        <v>12</v>
      </c>
      <c r="K1994" s="21" t="str">
        <f t="shared" si="103"/>
        <v/>
      </c>
      <c r="L1994" s="21" t="e">
        <f ca="1">IF(AND(K1994&lt;&gt; "", COUNTIF(SAP!#REF!,K1994)&gt;0),"Matched", "")</f>
        <v>#REF!</v>
      </c>
      <c r="M1994" s="21" t="str">
        <f t="shared" si="101"/>
        <v/>
      </c>
      <c r="N1994" s="21" t="e">
        <f ca="1">IF(AND(M1994&lt;&gt; "", COUNTIF(SAP!#REF!,M1994)&gt;0),"Matched", "")</f>
        <v>#REF!</v>
      </c>
      <c r="O1994" s="21" t="str">
        <f t="shared" si="102"/>
        <v/>
      </c>
      <c r="P1994" s="21" t="e">
        <f ca="1">IF(AND(O1994&lt;&gt; "", COUNTIF(SAP!#REF!,O1994)&gt;0),"Matched", "")</f>
        <v>#REF!</v>
      </c>
      <c r="Q1994" s="21" t="str">
        <f ca="1">IF(OR(D1994="AC",D1994="TR"),"Logic4"&amp;"_"&amp;TEXT(C1994,"dd.mm.yyyy") &amp;"_"&amp; 816436.51,"")</f>
        <v>Logic4_13.04.2020_816436.51</v>
      </c>
      <c r="R1994" s="21" t="e">
        <f ca="1">IF(AND(Q1994&lt;&gt; "", COUNTIF(SAP!#REF!,Q1994)&gt;0),"Matched", "")</f>
        <v>#REF!</v>
      </c>
    </row>
    <row r="1995" spans="1:18" hidden="1">
      <c r="A1995" s="21">
        <v>11563327</v>
      </c>
      <c r="B1995" s="22">
        <v>43934</v>
      </c>
      <c r="C1995" s="22">
        <v>43934</v>
      </c>
      <c r="D1995" s="21" t="s">
        <v>10</v>
      </c>
      <c r="E1995" s="23">
        <v>0</v>
      </c>
      <c r="F1995" s="23">
        <v>0</v>
      </c>
      <c r="G1995" s="23">
        <v>1760</v>
      </c>
      <c r="H1995" s="23">
        <v>39227.839999999997</v>
      </c>
      <c r="I1995" s="21" t="s">
        <v>11</v>
      </c>
      <c r="J1995" s="21" t="s">
        <v>12</v>
      </c>
      <c r="K1995" s="21" t="str">
        <f t="shared" si="103"/>
        <v/>
      </c>
      <c r="L1995" s="21" t="e">
        <f ca="1">IF(AND(K1995&lt;&gt; "", COUNTIF(SAP!#REF!,K1995)&gt;0),"Matched", "")</f>
        <v>#REF!</v>
      </c>
      <c r="M1995" s="21" t="str">
        <f t="shared" si="101"/>
        <v/>
      </c>
      <c r="N1995" s="21" t="e">
        <f ca="1">IF(AND(M1995&lt;&gt; "", COUNTIF(SAP!#REF!,M1995)&gt;0),"Matched", "")</f>
        <v>#REF!</v>
      </c>
      <c r="O1995" s="21" t="str">
        <f t="shared" si="102"/>
        <v/>
      </c>
      <c r="P1995" s="21" t="e">
        <f ca="1">IF(AND(O1995&lt;&gt; "", COUNTIF(SAP!#REF!,O1995)&gt;0),"Matched", "")</f>
        <v>#REF!</v>
      </c>
      <c r="Q1995" s="21" t="str">
        <f ca="1">IF(OR(D1995="AC",D1995="TR"),"Logic4"&amp;"_"&amp;TEXT(C1995,"dd.mm.yyyy") &amp;"_"&amp; 816436.51,"")</f>
        <v>Logic4_13.04.2020_816436.51</v>
      </c>
      <c r="R1995" s="21" t="e">
        <f ca="1">IF(AND(Q1995&lt;&gt; "", COUNTIF(SAP!#REF!,Q1995)&gt;0),"Matched", "")</f>
        <v>#REF!</v>
      </c>
    </row>
    <row r="1996" spans="1:18" hidden="1">
      <c r="A1996" s="21">
        <v>11563327</v>
      </c>
      <c r="B1996" s="22">
        <v>43934</v>
      </c>
      <c r="C1996" s="22">
        <v>43934</v>
      </c>
      <c r="D1996" s="21" t="s">
        <v>10</v>
      </c>
      <c r="E1996" s="23">
        <v>0</v>
      </c>
      <c r="F1996" s="23">
        <v>0</v>
      </c>
      <c r="G1996" s="23">
        <v>1810</v>
      </c>
      <c r="H1996" s="23">
        <v>41037.839999999997</v>
      </c>
      <c r="I1996" s="21" t="s">
        <v>11</v>
      </c>
      <c r="J1996" s="21" t="s">
        <v>12</v>
      </c>
      <c r="K1996" s="21" t="str">
        <f t="shared" si="103"/>
        <v/>
      </c>
      <c r="L1996" s="21" t="e">
        <f ca="1">IF(AND(K1996&lt;&gt; "", COUNTIF(SAP!#REF!,K1996)&gt;0),"Matched", "")</f>
        <v>#REF!</v>
      </c>
      <c r="M1996" s="21" t="str">
        <f t="shared" si="101"/>
        <v/>
      </c>
      <c r="N1996" s="21" t="e">
        <f ca="1">IF(AND(M1996&lt;&gt; "", COUNTIF(SAP!#REF!,M1996)&gt;0),"Matched", "")</f>
        <v>#REF!</v>
      </c>
      <c r="O1996" s="21" t="str">
        <f t="shared" si="102"/>
        <v/>
      </c>
      <c r="P1996" s="21" t="e">
        <f ca="1">IF(AND(O1996&lt;&gt; "", COUNTIF(SAP!#REF!,O1996)&gt;0),"Matched", "")</f>
        <v>#REF!</v>
      </c>
      <c r="Q1996" s="21" t="str">
        <f ca="1">IF(OR(D1996="AC",D1996="TR"),"Logic4"&amp;"_"&amp;TEXT(C1996,"dd.mm.yyyy") &amp;"_"&amp; 816436.51,"")</f>
        <v>Logic4_13.04.2020_816436.51</v>
      </c>
      <c r="R1996" s="21" t="e">
        <f ca="1">IF(AND(Q1996&lt;&gt; "", COUNTIF(SAP!#REF!,Q1996)&gt;0),"Matched", "")</f>
        <v>#REF!</v>
      </c>
    </row>
    <row r="1997" spans="1:18" hidden="1">
      <c r="A1997" s="21">
        <v>11563327</v>
      </c>
      <c r="B1997" s="22">
        <v>43934</v>
      </c>
      <c r="C1997" s="22">
        <v>43934</v>
      </c>
      <c r="D1997" s="21" t="s">
        <v>10</v>
      </c>
      <c r="E1997" s="23">
        <v>0</v>
      </c>
      <c r="F1997" s="23">
        <v>0</v>
      </c>
      <c r="G1997" s="23">
        <v>1870</v>
      </c>
      <c r="H1997" s="23">
        <v>42907.839999999997</v>
      </c>
      <c r="I1997" s="21" t="s">
        <v>11</v>
      </c>
      <c r="J1997" s="21" t="s">
        <v>12</v>
      </c>
      <c r="K1997" s="21" t="str">
        <f t="shared" si="103"/>
        <v/>
      </c>
      <c r="L1997" s="21" t="e">
        <f ca="1">IF(AND(K1997&lt;&gt; "", COUNTIF(SAP!#REF!,K1997)&gt;0),"Matched", "")</f>
        <v>#REF!</v>
      </c>
      <c r="M1997" s="21" t="str">
        <f t="shared" si="101"/>
        <v/>
      </c>
      <c r="N1997" s="21" t="e">
        <f ca="1">IF(AND(M1997&lt;&gt; "", COUNTIF(SAP!#REF!,M1997)&gt;0),"Matched", "")</f>
        <v>#REF!</v>
      </c>
      <c r="O1997" s="21" t="str">
        <f t="shared" si="102"/>
        <v/>
      </c>
      <c r="P1997" s="21" t="e">
        <f ca="1">IF(AND(O1997&lt;&gt; "", COUNTIF(SAP!#REF!,O1997)&gt;0),"Matched", "")</f>
        <v>#REF!</v>
      </c>
      <c r="Q1997" s="21" t="str">
        <f ca="1">IF(OR(D1997="AC",D1997="TR"),"Logic4"&amp;"_"&amp;TEXT(C1997,"dd.mm.yyyy") &amp;"_"&amp; 816436.51,"")</f>
        <v>Logic4_13.04.2020_816436.51</v>
      </c>
      <c r="R1997" s="21" t="e">
        <f ca="1">IF(AND(Q1997&lt;&gt; "", COUNTIF(SAP!#REF!,Q1997)&gt;0),"Matched", "")</f>
        <v>#REF!</v>
      </c>
    </row>
    <row r="1998" spans="1:18" hidden="1">
      <c r="A1998" s="21">
        <v>11563327</v>
      </c>
      <c r="B1998" s="22">
        <v>43934</v>
      </c>
      <c r="C1998" s="22">
        <v>43934</v>
      </c>
      <c r="D1998" s="21" t="s">
        <v>10</v>
      </c>
      <c r="E1998" s="23">
        <v>0</v>
      </c>
      <c r="F1998" s="23">
        <v>0</v>
      </c>
      <c r="G1998" s="23">
        <v>1872</v>
      </c>
      <c r="H1998" s="23">
        <v>44779.839999999997</v>
      </c>
      <c r="I1998" s="21" t="s">
        <v>11</v>
      </c>
      <c r="J1998" s="21" t="s">
        <v>12</v>
      </c>
      <c r="K1998" s="21" t="str">
        <f t="shared" si="103"/>
        <v/>
      </c>
      <c r="L1998" s="21" t="e">
        <f ca="1">IF(AND(K1998&lt;&gt; "", COUNTIF(SAP!#REF!,K1998)&gt;0),"Matched", "")</f>
        <v>#REF!</v>
      </c>
      <c r="M1998" s="21" t="str">
        <f t="shared" si="101"/>
        <v/>
      </c>
      <c r="N1998" s="21" t="e">
        <f ca="1">IF(AND(M1998&lt;&gt; "", COUNTIF(SAP!#REF!,M1998)&gt;0),"Matched", "")</f>
        <v>#REF!</v>
      </c>
      <c r="O1998" s="21" t="str">
        <f t="shared" si="102"/>
        <v/>
      </c>
      <c r="P1998" s="21" t="e">
        <f ca="1">IF(AND(O1998&lt;&gt; "", COUNTIF(SAP!#REF!,O1998)&gt;0),"Matched", "")</f>
        <v>#REF!</v>
      </c>
      <c r="Q1998" s="21" t="str">
        <f ca="1">IF(OR(D1998="AC",D1998="TR"),"Logic4"&amp;"_"&amp;TEXT(C1998,"dd.mm.yyyy") &amp;"_"&amp; 816436.51,"")</f>
        <v>Logic4_13.04.2020_816436.51</v>
      </c>
      <c r="R1998" s="21" t="e">
        <f ca="1">IF(AND(Q1998&lt;&gt; "", COUNTIF(SAP!#REF!,Q1998)&gt;0),"Matched", "")</f>
        <v>#REF!</v>
      </c>
    </row>
    <row r="1999" spans="1:18" hidden="1">
      <c r="A1999" s="21">
        <v>11563327</v>
      </c>
      <c r="B1999" s="22">
        <v>43934</v>
      </c>
      <c r="C1999" s="22">
        <v>43934</v>
      </c>
      <c r="D1999" s="21" t="s">
        <v>10</v>
      </c>
      <c r="E1999" s="23">
        <v>0</v>
      </c>
      <c r="F1999" s="23">
        <v>0</v>
      </c>
      <c r="G1999" s="23">
        <v>1882</v>
      </c>
      <c r="H1999" s="23">
        <v>46661.84</v>
      </c>
      <c r="I1999" s="21" t="s">
        <v>11</v>
      </c>
      <c r="J1999" s="21" t="s">
        <v>12</v>
      </c>
      <c r="K1999" s="21" t="str">
        <f t="shared" si="103"/>
        <v/>
      </c>
      <c r="L1999" s="21" t="e">
        <f ca="1">IF(AND(K1999&lt;&gt; "", COUNTIF(SAP!#REF!,K1999)&gt;0),"Matched", "")</f>
        <v>#REF!</v>
      </c>
      <c r="M1999" s="21" t="str">
        <f t="shared" si="101"/>
        <v/>
      </c>
      <c r="N1999" s="21" t="e">
        <f ca="1">IF(AND(M1999&lt;&gt; "", COUNTIF(SAP!#REF!,M1999)&gt;0),"Matched", "")</f>
        <v>#REF!</v>
      </c>
      <c r="O1999" s="21" t="str">
        <f t="shared" si="102"/>
        <v/>
      </c>
      <c r="P1999" s="21" t="e">
        <f ca="1">IF(AND(O1999&lt;&gt; "", COUNTIF(SAP!#REF!,O1999)&gt;0),"Matched", "")</f>
        <v>#REF!</v>
      </c>
      <c r="Q1999" s="21" t="str">
        <f ca="1">IF(OR(D1999="AC",D1999="TR"),"Logic4"&amp;"_"&amp;TEXT(C1999,"dd.mm.yyyy") &amp;"_"&amp; 816436.51,"")</f>
        <v>Logic4_13.04.2020_816436.51</v>
      </c>
      <c r="R1999" s="21" t="e">
        <f ca="1">IF(AND(Q1999&lt;&gt; "", COUNTIF(SAP!#REF!,Q1999)&gt;0),"Matched", "")</f>
        <v>#REF!</v>
      </c>
    </row>
    <row r="2000" spans="1:18" hidden="1">
      <c r="A2000" s="21">
        <v>11563327</v>
      </c>
      <c r="B2000" s="22">
        <v>43934</v>
      </c>
      <c r="C2000" s="22">
        <v>43934</v>
      </c>
      <c r="D2000" s="21" t="s">
        <v>10</v>
      </c>
      <c r="E2000" s="23">
        <v>0</v>
      </c>
      <c r="F2000" s="23">
        <v>0</v>
      </c>
      <c r="G2000" s="23">
        <v>1950</v>
      </c>
      <c r="H2000" s="23">
        <v>48611.839999999997</v>
      </c>
      <c r="I2000" s="21" t="s">
        <v>11</v>
      </c>
      <c r="J2000" s="21" t="s">
        <v>12</v>
      </c>
      <c r="K2000" s="21" t="str">
        <f t="shared" si="103"/>
        <v/>
      </c>
      <c r="L2000" s="21" t="e">
        <f ca="1">IF(AND(K2000&lt;&gt; "", COUNTIF(SAP!#REF!,K2000)&gt;0),"Matched", "")</f>
        <v>#REF!</v>
      </c>
      <c r="M2000" s="21" t="str">
        <f t="shared" si="101"/>
        <v/>
      </c>
      <c r="N2000" s="21" t="e">
        <f ca="1">IF(AND(M2000&lt;&gt; "", COUNTIF(SAP!#REF!,M2000)&gt;0),"Matched", "")</f>
        <v>#REF!</v>
      </c>
      <c r="O2000" s="21" t="str">
        <f t="shared" si="102"/>
        <v/>
      </c>
      <c r="P2000" s="21" t="e">
        <f ca="1">IF(AND(O2000&lt;&gt; "", COUNTIF(SAP!#REF!,O2000)&gt;0),"Matched", "")</f>
        <v>#REF!</v>
      </c>
      <c r="Q2000" s="21" t="str">
        <f ca="1">IF(OR(D2000="AC",D2000="TR"),"Logic4"&amp;"_"&amp;TEXT(C2000,"dd.mm.yyyy") &amp;"_"&amp; 816436.51,"")</f>
        <v>Logic4_13.04.2020_816436.51</v>
      </c>
      <c r="R2000" s="21" t="e">
        <f ca="1">IF(AND(Q2000&lt;&gt; "", COUNTIF(SAP!#REF!,Q2000)&gt;0),"Matched", "")</f>
        <v>#REF!</v>
      </c>
    </row>
    <row r="2001" spans="1:18" hidden="1">
      <c r="A2001" s="21">
        <v>11563327</v>
      </c>
      <c r="B2001" s="22">
        <v>43934</v>
      </c>
      <c r="C2001" s="22">
        <v>43934</v>
      </c>
      <c r="D2001" s="21" t="s">
        <v>10</v>
      </c>
      <c r="E2001" s="23">
        <v>0</v>
      </c>
      <c r="F2001" s="23">
        <v>0</v>
      </c>
      <c r="G2001" s="23">
        <v>2010</v>
      </c>
      <c r="H2001" s="23">
        <v>50621.84</v>
      </c>
      <c r="I2001" s="21" t="s">
        <v>11</v>
      </c>
      <c r="J2001" s="21" t="s">
        <v>12</v>
      </c>
      <c r="K2001" s="21" t="str">
        <f t="shared" si="103"/>
        <v/>
      </c>
      <c r="L2001" s="21" t="e">
        <f ca="1">IF(AND(K2001&lt;&gt; "", COUNTIF(SAP!#REF!,K2001)&gt;0),"Matched", "")</f>
        <v>#REF!</v>
      </c>
      <c r="M2001" s="21" t="str">
        <f t="shared" si="101"/>
        <v/>
      </c>
      <c r="N2001" s="21" t="e">
        <f ca="1">IF(AND(M2001&lt;&gt; "", COUNTIF(SAP!#REF!,M2001)&gt;0),"Matched", "")</f>
        <v>#REF!</v>
      </c>
      <c r="O2001" s="21" t="str">
        <f t="shared" si="102"/>
        <v/>
      </c>
      <c r="P2001" s="21" t="e">
        <f ca="1">IF(AND(O2001&lt;&gt; "", COUNTIF(SAP!#REF!,O2001)&gt;0),"Matched", "")</f>
        <v>#REF!</v>
      </c>
      <c r="Q2001" s="21" t="str">
        <f ca="1">IF(OR(D2001="AC",D2001="TR"),"Logic4"&amp;"_"&amp;TEXT(C2001,"dd.mm.yyyy") &amp;"_"&amp; 816436.51,"")</f>
        <v>Logic4_13.04.2020_816436.51</v>
      </c>
      <c r="R2001" s="21" t="e">
        <f ca="1">IF(AND(Q2001&lt;&gt; "", COUNTIF(SAP!#REF!,Q2001)&gt;0),"Matched", "")</f>
        <v>#REF!</v>
      </c>
    </row>
    <row r="2002" spans="1:18" hidden="1">
      <c r="A2002" s="21">
        <v>11563327</v>
      </c>
      <c r="B2002" s="22">
        <v>43934</v>
      </c>
      <c r="C2002" s="22">
        <v>43934</v>
      </c>
      <c r="D2002" s="21" t="s">
        <v>10</v>
      </c>
      <c r="E2002" s="23">
        <v>0</v>
      </c>
      <c r="F2002" s="23">
        <v>0</v>
      </c>
      <c r="G2002" s="23">
        <v>2020</v>
      </c>
      <c r="H2002" s="23">
        <v>52641.84</v>
      </c>
      <c r="I2002" s="21" t="s">
        <v>11</v>
      </c>
      <c r="J2002" s="21" t="s">
        <v>12</v>
      </c>
      <c r="K2002" s="21" t="str">
        <f t="shared" si="103"/>
        <v/>
      </c>
      <c r="L2002" s="21" t="e">
        <f ca="1">IF(AND(K2002&lt;&gt; "", COUNTIF(SAP!#REF!,K2002)&gt;0),"Matched", "")</f>
        <v>#REF!</v>
      </c>
      <c r="M2002" s="21" t="str">
        <f t="shared" si="101"/>
        <v/>
      </c>
      <c r="N2002" s="21" t="e">
        <f ca="1">IF(AND(M2002&lt;&gt; "", COUNTIF(SAP!#REF!,M2002)&gt;0),"Matched", "")</f>
        <v>#REF!</v>
      </c>
      <c r="O2002" s="21" t="str">
        <f t="shared" si="102"/>
        <v/>
      </c>
      <c r="P2002" s="21" t="e">
        <f ca="1">IF(AND(O2002&lt;&gt; "", COUNTIF(SAP!#REF!,O2002)&gt;0),"Matched", "")</f>
        <v>#REF!</v>
      </c>
      <c r="Q2002" s="21" t="str">
        <f ca="1">IF(OR(D2002="AC",D2002="TR"),"Logic4"&amp;"_"&amp;TEXT(C2002,"dd.mm.yyyy") &amp;"_"&amp; 816436.51,"")</f>
        <v>Logic4_13.04.2020_816436.51</v>
      </c>
      <c r="R2002" s="21" t="e">
        <f ca="1">IF(AND(Q2002&lt;&gt; "", COUNTIF(SAP!#REF!,Q2002)&gt;0),"Matched", "")</f>
        <v>#REF!</v>
      </c>
    </row>
    <row r="2003" spans="1:18" hidden="1">
      <c r="A2003" s="21">
        <v>11563327</v>
      </c>
      <c r="B2003" s="22">
        <v>43934</v>
      </c>
      <c r="C2003" s="22">
        <v>43934</v>
      </c>
      <c r="D2003" s="21" t="s">
        <v>10</v>
      </c>
      <c r="E2003" s="23">
        <v>0</v>
      </c>
      <c r="F2003" s="23">
        <v>0</v>
      </c>
      <c r="G2003" s="23">
        <v>2060</v>
      </c>
      <c r="H2003" s="23">
        <v>54701.84</v>
      </c>
      <c r="I2003" s="21" t="s">
        <v>11</v>
      </c>
      <c r="J2003" s="21" t="s">
        <v>12</v>
      </c>
      <c r="K2003" s="21" t="str">
        <f t="shared" si="103"/>
        <v/>
      </c>
      <c r="L2003" s="21" t="e">
        <f ca="1">IF(AND(K2003&lt;&gt; "", COUNTIF(SAP!#REF!,K2003)&gt;0),"Matched", "")</f>
        <v>#REF!</v>
      </c>
      <c r="M2003" s="21" t="str">
        <f t="shared" si="101"/>
        <v/>
      </c>
      <c r="N2003" s="21" t="e">
        <f ca="1">IF(AND(M2003&lt;&gt; "", COUNTIF(SAP!#REF!,M2003)&gt;0),"Matched", "")</f>
        <v>#REF!</v>
      </c>
      <c r="O2003" s="21" t="str">
        <f t="shared" si="102"/>
        <v/>
      </c>
      <c r="P2003" s="21" t="e">
        <f ca="1">IF(AND(O2003&lt;&gt; "", COUNTIF(SAP!#REF!,O2003)&gt;0),"Matched", "")</f>
        <v>#REF!</v>
      </c>
      <c r="Q2003" s="21" t="str">
        <f ca="1">IF(OR(D2003="AC",D2003="TR"),"Logic4"&amp;"_"&amp;TEXT(C2003,"dd.mm.yyyy") &amp;"_"&amp; 816436.51,"")</f>
        <v>Logic4_13.04.2020_816436.51</v>
      </c>
      <c r="R2003" s="21" t="e">
        <f ca="1">IF(AND(Q2003&lt;&gt; "", COUNTIF(SAP!#REF!,Q2003)&gt;0),"Matched", "")</f>
        <v>#REF!</v>
      </c>
    </row>
    <row r="2004" spans="1:18" hidden="1">
      <c r="A2004" s="21">
        <v>11563327</v>
      </c>
      <c r="B2004" s="22">
        <v>43934</v>
      </c>
      <c r="C2004" s="22">
        <v>43934</v>
      </c>
      <c r="D2004" s="21" t="s">
        <v>10</v>
      </c>
      <c r="E2004" s="23">
        <v>0</v>
      </c>
      <c r="F2004" s="23">
        <v>0</v>
      </c>
      <c r="G2004" s="23">
        <v>2060</v>
      </c>
      <c r="H2004" s="23">
        <v>56761.84</v>
      </c>
      <c r="I2004" s="21" t="s">
        <v>11</v>
      </c>
      <c r="J2004" s="21" t="s">
        <v>12</v>
      </c>
      <c r="K2004" s="21" t="str">
        <f t="shared" si="103"/>
        <v/>
      </c>
      <c r="L2004" s="21" t="e">
        <f ca="1">IF(AND(K2004&lt;&gt; "", COUNTIF(SAP!#REF!,K2004)&gt;0),"Matched", "")</f>
        <v>#REF!</v>
      </c>
      <c r="M2004" s="21" t="str">
        <f t="shared" si="101"/>
        <v/>
      </c>
      <c r="N2004" s="21" t="e">
        <f ca="1">IF(AND(M2004&lt;&gt; "", COUNTIF(SAP!#REF!,M2004)&gt;0),"Matched", "")</f>
        <v>#REF!</v>
      </c>
      <c r="O2004" s="21" t="str">
        <f t="shared" si="102"/>
        <v/>
      </c>
      <c r="P2004" s="21" t="e">
        <f ca="1">IF(AND(O2004&lt;&gt; "", COUNTIF(SAP!#REF!,O2004)&gt;0),"Matched", "")</f>
        <v>#REF!</v>
      </c>
      <c r="Q2004" s="21" t="str">
        <f ca="1">IF(OR(D2004="AC",D2004="TR"),"Logic4"&amp;"_"&amp;TEXT(C2004,"dd.mm.yyyy") &amp;"_"&amp; 816436.51,"")</f>
        <v>Logic4_13.04.2020_816436.51</v>
      </c>
      <c r="R2004" s="21" t="e">
        <f ca="1">IF(AND(Q2004&lt;&gt; "", COUNTIF(SAP!#REF!,Q2004)&gt;0),"Matched", "")</f>
        <v>#REF!</v>
      </c>
    </row>
    <row r="2005" spans="1:18" hidden="1">
      <c r="A2005" s="21">
        <v>11563327</v>
      </c>
      <c r="B2005" s="22">
        <v>43934</v>
      </c>
      <c r="C2005" s="22">
        <v>43934</v>
      </c>
      <c r="D2005" s="21" t="s">
        <v>10</v>
      </c>
      <c r="E2005" s="23">
        <v>0</v>
      </c>
      <c r="F2005" s="23">
        <v>0</v>
      </c>
      <c r="G2005" s="23">
        <v>2242.3000000000002</v>
      </c>
      <c r="H2005" s="23">
        <v>59004.14</v>
      </c>
      <c r="I2005" s="21" t="s">
        <v>11</v>
      </c>
      <c r="J2005" s="21" t="s">
        <v>12</v>
      </c>
      <c r="K2005" s="21" t="str">
        <f t="shared" si="103"/>
        <v/>
      </c>
      <c r="L2005" s="21" t="e">
        <f ca="1">IF(AND(K2005&lt;&gt; "", COUNTIF(SAP!#REF!,K2005)&gt;0),"Matched", "")</f>
        <v>#REF!</v>
      </c>
      <c r="M2005" s="21" t="str">
        <f t="shared" si="101"/>
        <v/>
      </c>
      <c r="N2005" s="21" t="e">
        <f ca="1">IF(AND(M2005&lt;&gt; "", COUNTIF(SAP!#REF!,M2005)&gt;0),"Matched", "")</f>
        <v>#REF!</v>
      </c>
      <c r="O2005" s="21" t="str">
        <f t="shared" si="102"/>
        <v/>
      </c>
      <c r="P2005" s="21" t="e">
        <f ca="1">IF(AND(O2005&lt;&gt; "", COUNTIF(SAP!#REF!,O2005)&gt;0),"Matched", "")</f>
        <v>#REF!</v>
      </c>
      <c r="Q2005" s="21" t="str">
        <f ca="1">IF(OR(D2005="AC",D2005="TR"),"Logic4"&amp;"_"&amp;TEXT(C2005,"dd.mm.yyyy") &amp;"_"&amp; 816436.51,"")</f>
        <v>Logic4_13.04.2020_816436.51</v>
      </c>
      <c r="R2005" s="21" t="e">
        <f ca="1">IF(AND(Q2005&lt;&gt; "", COUNTIF(SAP!#REF!,Q2005)&gt;0),"Matched", "")</f>
        <v>#REF!</v>
      </c>
    </row>
    <row r="2006" spans="1:18" hidden="1">
      <c r="A2006" s="21">
        <v>11563327</v>
      </c>
      <c r="B2006" s="22">
        <v>43934</v>
      </c>
      <c r="C2006" s="22">
        <v>43934</v>
      </c>
      <c r="D2006" s="21" t="s">
        <v>10</v>
      </c>
      <c r="E2006" s="23">
        <v>0</v>
      </c>
      <c r="F2006" s="23">
        <v>0</v>
      </c>
      <c r="G2006" s="23">
        <v>2270</v>
      </c>
      <c r="H2006" s="23">
        <v>61274.14</v>
      </c>
      <c r="I2006" s="21" t="s">
        <v>11</v>
      </c>
      <c r="J2006" s="21" t="s">
        <v>12</v>
      </c>
      <c r="K2006" s="21" t="str">
        <f t="shared" si="103"/>
        <v/>
      </c>
      <c r="L2006" s="21" t="e">
        <f ca="1">IF(AND(K2006&lt;&gt; "", COUNTIF(SAP!#REF!,K2006)&gt;0),"Matched", "")</f>
        <v>#REF!</v>
      </c>
      <c r="M2006" s="21" t="str">
        <f t="shared" si="101"/>
        <v/>
      </c>
      <c r="N2006" s="21" t="e">
        <f ca="1">IF(AND(M2006&lt;&gt; "", COUNTIF(SAP!#REF!,M2006)&gt;0),"Matched", "")</f>
        <v>#REF!</v>
      </c>
      <c r="O2006" s="21" t="str">
        <f t="shared" si="102"/>
        <v/>
      </c>
      <c r="P2006" s="21" t="e">
        <f ca="1">IF(AND(O2006&lt;&gt; "", COUNTIF(SAP!#REF!,O2006)&gt;0),"Matched", "")</f>
        <v>#REF!</v>
      </c>
      <c r="Q2006" s="21" t="str">
        <f ca="1">IF(OR(D2006="AC",D2006="TR"),"Logic4"&amp;"_"&amp;TEXT(C2006,"dd.mm.yyyy") &amp;"_"&amp; 816436.51,"")</f>
        <v>Logic4_13.04.2020_816436.51</v>
      </c>
      <c r="R2006" s="21" t="e">
        <f ca="1">IF(AND(Q2006&lt;&gt; "", COUNTIF(SAP!#REF!,Q2006)&gt;0),"Matched", "")</f>
        <v>#REF!</v>
      </c>
    </row>
    <row r="2007" spans="1:18" hidden="1">
      <c r="A2007" s="21">
        <v>11563327</v>
      </c>
      <c r="B2007" s="22">
        <v>43934</v>
      </c>
      <c r="C2007" s="22">
        <v>43934</v>
      </c>
      <c r="D2007" s="21" t="s">
        <v>10</v>
      </c>
      <c r="E2007" s="23">
        <v>0</v>
      </c>
      <c r="F2007" s="23">
        <v>0</v>
      </c>
      <c r="G2007" s="23">
        <v>2280</v>
      </c>
      <c r="H2007" s="23">
        <v>63554.14</v>
      </c>
      <c r="I2007" s="21" t="s">
        <v>11</v>
      </c>
      <c r="J2007" s="21" t="s">
        <v>12</v>
      </c>
      <c r="K2007" s="21" t="str">
        <f t="shared" si="103"/>
        <v/>
      </c>
      <c r="L2007" s="21" t="e">
        <f ca="1">IF(AND(K2007&lt;&gt; "", COUNTIF(SAP!#REF!,K2007)&gt;0),"Matched", "")</f>
        <v>#REF!</v>
      </c>
      <c r="M2007" s="21" t="str">
        <f t="shared" si="101"/>
        <v/>
      </c>
      <c r="N2007" s="21" t="e">
        <f ca="1">IF(AND(M2007&lt;&gt; "", COUNTIF(SAP!#REF!,M2007)&gt;0),"Matched", "")</f>
        <v>#REF!</v>
      </c>
      <c r="O2007" s="21" t="str">
        <f t="shared" si="102"/>
        <v/>
      </c>
      <c r="P2007" s="21" t="e">
        <f ca="1">IF(AND(O2007&lt;&gt; "", COUNTIF(SAP!#REF!,O2007)&gt;0),"Matched", "")</f>
        <v>#REF!</v>
      </c>
      <c r="Q2007" s="21" t="str">
        <f ca="1">IF(OR(D2007="AC",D2007="TR"),"Logic4"&amp;"_"&amp;TEXT(C2007,"dd.mm.yyyy") &amp;"_"&amp; 816436.51,"")</f>
        <v>Logic4_13.04.2020_816436.51</v>
      </c>
      <c r="R2007" s="21" t="e">
        <f ca="1">IF(AND(Q2007&lt;&gt; "", COUNTIF(SAP!#REF!,Q2007)&gt;0),"Matched", "")</f>
        <v>#REF!</v>
      </c>
    </row>
    <row r="2008" spans="1:18" hidden="1">
      <c r="A2008" s="21">
        <v>11563327</v>
      </c>
      <c r="B2008" s="22">
        <v>43934</v>
      </c>
      <c r="C2008" s="22">
        <v>43934</v>
      </c>
      <c r="D2008" s="21" t="s">
        <v>10</v>
      </c>
      <c r="E2008" s="23">
        <v>0</v>
      </c>
      <c r="F2008" s="23">
        <v>0</v>
      </c>
      <c r="G2008" s="23">
        <v>2380</v>
      </c>
      <c r="H2008" s="23">
        <v>65934.14</v>
      </c>
      <c r="I2008" s="21" t="s">
        <v>11</v>
      </c>
      <c r="J2008" s="21" t="s">
        <v>12</v>
      </c>
      <c r="K2008" s="21" t="str">
        <f t="shared" si="103"/>
        <v/>
      </c>
      <c r="L2008" s="21" t="e">
        <f ca="1">IF(AND(K2008&lt;&gt; "", COUNTIF(SAP!#REF!,K2008)&gt;0),"Matched", "")</f>
        <v>#REF!</v>
      </c>
      <c r="M2008" s="21" t="str">
        <f t="shared" si="101"/>
        <v/>
      </c>
      <c r="N2008" s="21" t="e">
        <f ca="1">IF(AND(M2008&lt;&gt; "", COUNTIF(SAP!#REF!,M2008)&gt;0),"Matched", "")</f>
        <v>#REF!</v>
      </c>
      <c r="O2008" s="21" t="str">
        <f t="shared" si="102"/>
        <v/>
      </c>
      <c r="P2008" s="21" t="e">
        <f ca="1">IF(AND(O2008&lt;&gt; "", COUNTIF(SAP!#REF!,O2008)&gt;0),"Matched", "")</f>
        <v>#REF!</v>
      </c>
      <c r="Q2008" s="21" t="str">
        <f ca="1">IF(OR(D2008="AC",D2008="TR"),"Logic4"&amp;"_"&amp;TEXT(C2008,"dd.mm.yyyy") &amp;"_"&amp; 816436.51,"")</f>
        <v>Logic4_13.04.2020_816436.51</v>
      </c>
      <c r="R2008" s="21" t="e">
        <f ca="1">IF(AND(Q2008&lt;&gt; "", COUNTIF(SAP!#REF!,Q2008)&gt;0),"Matched", "")</f>
        <v>#REF!</v>
      </c>
    </row>
    <row r="2009" spans="1:18" hidden="1">
      <c r="A2009" s="21">
        <v>11563327</v>
      </c>
      <c r="B2009" s="22">
        <v>43934</v>
      </c>
      <c r="C2009" s="22">
        <v>43934</v>
      </c>
      <c r="D2009" s="21" t="s">
        <v>10</v>
      </c>
      <c r="E2009" s="23">
        <v>0</v>
      </c>
      <c r="F2009" s="23">
        <v>0</v>
      </c>
      <c r="G2009" s="23">
        <v>2410.1</v>
      </c>
      <c r="H2009" s="23">
        <v>68344.240000000005</v>
      </c>
      <c r="I2009" s="21" t="s">
        <v>11</v>
      </c>
      <c r="J2009" s="21" t="s">
        <v>12</v>
      </c>
      <c r="K2009" s="21" t="str">
        <f t="shared" si="103"/>
        <v/>
      </c>
      <c r="L2009" s="21" t="e">
        <f ca="1">IF(AND(K2009&lt;&gt; "", COUNTIF(SAP!#REF!,K2009)&gt;0),"Matched", "")</f>
        <v>#REF!</v>
      </c>
      <c r="M2009" s="21" t="str">
        <f t="shared" si="101"/>
        <v/>
      </c>
      <c r="N2009" s="21" t="e">
        <f ca="1">IF(AND(M2009&lt;&gt; "", COUNTIF(SAP!#REF!,M2009)&gt;0),"Matched", "")</f>
        <v>#REF!</v>
      </c>
      <c r="O2009" s="21" t="str">
        <f t="shared" si="102"/>
        <v/>
      </c>
      <c r="P2009" s="21" t="e">
        <f ca="1">IF(AND(O2009&lt;&gt; "", COUNTIF(SAP!#REF!,O2009)&gt;0),"Matched", "")</f>
        <v>#REF!</v>
      </c>
      <c r="Q2009" s="21" t="str">
        <f ca="1">IF(OR(D2009="AC",D2009="TR"),"Logic4"&amp;"_"&amp;TEXT(C2009,"dd.mm.yyyy") &amp;"_"&amp; 816436.51,"")</f>
        <v>Logic4_13.04.2020_816436.51</v>
      </c>
      <c r="R2009" s="21" t="e">
        <f ca="1">IF(AND(Q2009&lt;&gt; "", COUNTIF(SAP!#REF!,Q2009)&gt;0),"Matched", "")</f>
        <v>#REF!</v>
      </c>
    </row>
    <row r="2010" spans="1:18" hidden="1">
      <c r="A2010" s="21">
        <v>11563327</v>
      </c>
      <c r="B2010" s="22">
        <v>43934</v>
      </c>
      <c r="C2010" s="22">
        <v>43934</v>
      </c>
      <c r="D2010" s="21" t="s">
        <v>10</v>
      </c>
      <c r="E2010" s="23">
        <v>0</v>
      </c>
      <c r="F2010" s="23">
        <v>0</v>
      </c>
      <c r="G2010" s="23">
        <v>2445.4</v>
      </c>
      <c r="H2010" s="23">
        <v>70789.64</v>
      </c>
      <c r="I2010" s="21" t="s">
        <v>11</v>
      </c>
      <c r="J2010" s="21" t="s">
        <v>12</v>
      </c>
      <c r="K2010" s="21" t="str">
        <f t="shared" si="103"/>
        <v/>
      </c>
      <c r="L2010" s="21" t="e">
        <f ca="1">IF(AND(K2010&lt;&gt; "", COUNTIF(SAP!#REF!,K2010)&gt;0),"Matched", "")</f>
        <v>#REF!</v>
      </c>
      <c r="M2010" s="21" t="str">
        <f t="shared" si="101"/>
        <v/>
      </c>
      <c r="N2010" s="21" t="e">
        <f ca="1">IF(AND(M2010&lt;&gt; "", COUNTIF(SAP!#REF!,M2010)&gt;0),"Matched", "")</f>
        <v>#REF!</v>
      </c>
      <c r="O2010" s="21" t="str">
        <f t="shared" si="102"/>
        <v/>
      </c>
      <c r="P2010" s="21" t="e">
        <f ca="1">IF(AND(O2010&lt;&gt; "", COUNTIF(SAP!#REF!,O2010)&gt;0),"Matched", "")</f>
        <v>#REF!</v>
      </c>
      <c r="Q2010" s="21" t="str">
        <f ca="1">IF(OR(D2010="AC",D2010="TR"),"Logic4"&amp;"_"&amp;TEXT(C2010,"dd.mm.yyyy") &amp;"_"&amp; 816436.51,"")</f>
        <v>Logic4_13.04.2020_816436.51</v>
      </c>
      <c r="R2010" s="21" t="e">
        <f ca="1">IF(AND(Q2010&lt;&gt; "", COUNTIF(SAP!#REF!,Q2010)&gt;0),"Matched", "")</f>
        <v>#REF!</v>
      </c>
    </row>
    <row r="2011" spans="1:18" hidden="1">
      <c r="A2011" s="21">
        <v>11563327</v>
      </c>
      <c r="B2011" s="22">
        <v>43934</v>
      </c>
      <c r="C2011" s="22">
        <v>43934</v>
      </c>
      <c r="D2011" s="21" t="s">
        <v>10</v>
      </c>
      <c r="E2011" s="23">
        <v>0</v>
      </c>
      <c r="F2011" s="23">
        <v>0</v>
      </c>
      <c r="G2011" s="23">
        <v>2470</v>
      </c>
      <c r="H2011" s="23">
        <v>73259.64</v>
      </c>
      <c r="I2011" s="21" t="s">
        <v>11</v>
      </c>
      <c r="J2011" s="21" t="s">
        <v>12</v>
      </c>
      <c r="K2011" s="21" t="str">
        <f t="shared" si="103"/>
        <v/>
      </c>
      <c r="L2011" s="21" t="e">
        <f ca="1">IF(AND(K2011&lt;&gt; "", COUNTIF(SAP!#REF!,K2011)&gt;0),"Matched", "")</f>
        <v>#REF!</v>
      </c>
      <c r="M2011" s="21" t="str">
        <f t="shared" si="101"/>
        <v/>
      </c>
      <c r="N2011" s="21" t="e">
        <f ca="1">IF(AND(M2011&lt;&gt; "", COUNTIF(SAP!#REF!,M2011)&gt;0),"Matched", "")</f>
        <v>#REF!</v>
      </c>
      <c r="O2011" s="21" t="str">
        <f t="shared" si="102"/>
        <v/>
      </c>
      <c r="P2011" s="21" t="e">
        <f ca="1">IF(AND(O2011&lt;&gt; "", COUNTIF(SAP!#REF!,O2011)&gt;0),"Matched", "")</f>
        <v>#REF!</v>
      </c>
      <c r="Q2011" s="21" t="str">
        <f ca="1">IF(OR(D2011="AC",D2011="TR"),"Logic4"&amp;"_"&amp;TEXT(C2011,"dd.mm.yyyy") &amp;"_"&amp; 816436.51,"")</f>
        <v>Logic4_13.04.2020_816436.51</v>
      </c>
      <c r="R2011" s="21" t="e">
        <f ca="1">IF(AND(Q2011&lt;&gt; "", COUNTIF(SAP!#REF!,Q2011)&gt;0),"Matched", "")</f>
        <v>#REF!</v>
      </c>
    </row>
    <row r="2012" spans="1:18" hidden="1">
      <c r="A2012" s="21">
        <v>11563327</v>
      </c>
      <c r="B2012" s="22">
        <v>43934</v>
      </c>
      <c r="C2012" s="22">
        <v>43934</v>
      </c>
      <c r="D2012" s="21" t="s">
        <v>10</v>
      </c>
      <c r="E2012" s="23">
        <v>0</v>
      </c>
      <c r="F2012" s="23">
        <v>0</v>
      </c>
      <c r="G2012" s="23">
        <v>2480.6999999999998</v>
      </c>
      <c r="H2012" s="23">
        <v>75740.34</v>
      </c>
      <c r="I2012" s="21" t="s">
        <v>11</v>
      </c>
      <c r="J2012" s="21" t="s">
        <v>12</v>
      </c>
      <c r="K2012" s="21" t="str">
        <f t="shared" si="103"/>
        <v/>
      </c>
      <c r="L2012" s="21" t="e">
        <f ca="1">IF(AND(K2012&lt;&gt; "", COUNTIF(SAP!#REF!,K2012)&gt;0),"Matched", "")</f>
        <v>#REF!</v>
      </c>
      <c r="M2012" s="21" t="str">
        <f t="shared" si="101"/>
        <v/>
      </c>
      <c r="N2012" s="21" t="e">
        <f ca="1">IF(AND(M2012&lt;&gt; "", COUNTIF(SAP!#REF!,M2012)&gt;0),"Matched", "")</f>
        <v>#REF!</v>
      </c>
      <c r="O2012" s="21" t="str">
        <f t="shared" si="102"/>
        <v/>
      </c>
      <c r="P2012" s="21" t="e">
        <f ca="1">IF(AND(O2012&lt;&gt; "", COUNTIF(SAP!#REF!,O2012)&gt;0),"Matched", "")</f>
        <v>#REF!</v>
      </c>
      <c r="Q2012" s="21" t="str">
        <f ca="1">IF(OR(D2012="AC",D2012="TR"),"Logic4"&amp;"_"&amp;TEXT(C2012,"dd.mm.yyyy") &amp;"_"&amp; 816436.51,"")</f>
        <v>Logic4_13.04.2020_816436.51</v>
      </c>
      <c r="R2012" s="21" t="e">
        <f ca="1">IF(AND(Q2012&lt;&gt; "", COUNTIF(SAP!#REF!,Q2012)&gt;0),"Matched", "")</f>
        <v>#REF!</v>
      </c>
    </row>
    <row r="2013" spans="1:18" hidden="1">
      <c r="A2013" s="21">
        <v>11563327</v>
      </c>
      <c r="B2013" s="22">
        <v>43934</v>
      </c>
      <c r="C2013" s="22">
        <v>43934</v>
      </c>
      <c r="D2013" s="21" t="s">
        <v>10</v>
      </c>
      <c r="E2013" s="23">
        <v>0</v>
      </c>
      <c r="F2013" s="23">
        <v>0</v>
      </c>
      <c r="G2013" s="23">
        <v>2540</v>
      </c>
      <c r="H2013" s="23">
        <v>78280.34</v>
      </c>
      <c r="I2013" s="21" t="s">
        <v>11</v>
      </c>
      <c r="J2013" s="21" t="s">
        <v>12</v>
      </c>
      <c r="K2013" s="21" t="str">
        <f t="shared" si="103"/>
        <v/>
      </c>
      <c r="L2013" s="21" t="e">
        <f ca="1">IF(AND(K2013&lt;&gt; "", COUNTIF(SAP!#REF!,K2013)&gt;0),"Matched", "")</f>
        <v>#REF!</v>
      </c>
      <c r="M2013" s="21" t="str">
        <f t="shared" si="101"/>
        <v/>
      </c>
      <c r="N2013" s="21" t="e">
        <f ca="1">IF(AND(M2013&lt;&gt; "", COUNTIF(SAP!#REF!,M2013)&gt;0),"Matched", "")</f>
        <v>#REF!</v>
      </c>
      <c r="O2013" s="21" t="str">
        <f t="shared" si="102"/>
        <v/>
      </c>
      <c r="P2013" s="21" t="e">
        <f ca="1">IF(AND(O2013&lt;&gt; "", COUNTIF(SAP!#REF!,O2013)&gt;0),"Matched", "")</f>
        <v>#REF!</v>
      </c>
      <c r="Q2013" s="21" t="str">
        <f ca="1">IF(OR(D2013="AC",D2013="TR"),"Logic4"&amp;"_"&amp;TEXT(C2013,"dd.mm.yyyy") &amp;"_"&amp; 816436.51,"")</f>
        <v>Logic4_13.04.2020_816436.51</v>
      </c>
      <c r="R2013" s="21" t="e">
        <f ca="1">IF(AND(Q2013&lt;&gt; "", COUNTIF(SAP!#REF!,Q2013)&gt;0),"Matched", "")</f>
        <v>#REF!</v>
      </c>
    </row>
    <row r="2014" spans="1:18" hidden="1">
      <c r="A2014" s="21">
        <v>11563327</v>
      </c>
      <c r="B2014" s="22">
        <v>43934</v>
      </c>
      <c r="C2014" s="22">
        <v>43934</v>
      </c>
      <c r="D2014" s="21" t="s">
        <v>10</v>
      </c>
      <c r="E2014" s="23">
        <v>0</v>
      </c>
      <c r="F2014" s="23">
        <v>0</v>
      </c>
      <c r="G2014" s="23">
        <v>2540</v>
      </c>
      <c r="H2014" s="23">
        <v>80820.34</v>
      </c>
      <c r="I2014" s="21" t="s">
        <v>11</v>
      </c>
      <c r="J2014" s="21" t="s">
        <v>12</v>
      </c>
      <c r="K2014" s="21" t="str">
        <f t="shared" si="103"/>
        <v/>
      </c>
      <c r="L2014" s="21" t="e">
        <f ca="1">IF(AND(K2014&lt;&gt; "", COUNTIF(SAP!#REF!,K2014)&gt;0),"Matched", "")</f>
        <v>#REF!</v>
      </c>
      <c r="M2014" s="21" t="str">
        <f t="shared" si="101"/>
        <v/>
      </c>
      <c r="N2014" s="21" t="e">
        <f ca="1">IF(AND(M2014&lt;&gt; "", COUNTIF(SAP!#REF!,M2014)&gt;0),"Matched", "")</f>
        <v>#REF!</v>
      </c>
      <c r="O2014" s="21" t="str">
        <f t="shared" si="102"/>
        <v/>
      </c>
      <c r="P2014" s="21" t="e">
        <f ca="1">IF(AND(O2014&lt;&gt; "", COUNTIF(SAP!#REF!,O2014)&gt;0),"Matched", "")</f>
        <v>#REF!</v>
      </c>
      <c r="Q2014" s="21" t="str">
        <f ca="1">IF(OR(D2014="AC",D2014="TR"),"Logic4"&amp;"_"&amp;TEXT(C2014,"dd.mm.yyyy") &amp;"_"&amp; 816436.51,"")</f>
        <v>Logic4_13.04.2020_816436.51</v>
      </c>
      <c r="R2014" s="21" t="e">
        <f ca="1">IF(AND(Q2014&lt;&gt; "", COUNTIF(SAP!#REF!,Q2014)&gt;0),"Matched", "")</f>
        <v>#REF!</v>
      </c>
    </row>
    <row r="2015" spans="1:18" hidden="1">
      <c r="A2015" s="21">
        <v>11563327</v>
      </c>
      <c r="B2015" s="22">
        <v>43934</v>
      </c>
      <c r="C2015" s="22">
        <v>43934</v>
      </c>
      <c r="D2015" s="21" t="s">
        <v>10</v>
      </c>
      <c r="E2015" s="23">
        <v>0</v>
      </c>
      <c r="F2015" s="23">
        <v>0</v>
      </c>
      <c r="G2015" s="23">
        <v>2550</v>
      </c>
      <c r="H2015" s="23">
        <v>83370.34</v>
      </c>
      <c r="I2015" s="21" t="s">
        <v>11</v>
      </c>
      <c r="J2015" s="21" t="s">
        <v>12</v>
      </c>
      <c r="K2015" s="21" t="str">
        <f t="shared" si="103"/>
        <v/>
      </c>
      <c r="L2015" s="21" t="e">
        <f ca="1">IF(AND(K2015&lt;&gt; "", COUNTIF(SAP!#REF!,K2015)&gt;0),"Matched", "")</f>
        <v>#REF!</v>
      </c>
      <c r="M2015" s="21" t="str">
        <f t="shared" si="101"/>
        <v/>
      </c>
      <c r="N2015" s="21" t="e">
        <f ca="1">IF(AND(M2015&lt;&gt; "", COUNTIF(SAP!#REF!,M2015)&gt;0),"Matched", "")</f>
        <v>#REF!</v>
      </c>
      <c r="O2015" s="21" t="str">
        <f t="shared" si="102"/>
        <v/>
      </c>
      <c r="P2015" s="21" t="e">
        <f ca="1">IF(AND(O2015&lt;&gt; "", COUNTIF(SAP!#REF!,O2015)&gt;0),"Matched", "")</f>
        <v>#REF!</v>
      </c>
      <c r="Q2015" s="21" t="str">
        <f ca="1">IF(OR(D2015="AC",D2015="TR"),"Logic4"&amp;"_"&amp;TEXT(C2015,"dd.mm.yyyy") &amp;"_"&amp; 816436.51,"")</f>
        <v>Logic4_13.04.2020_816436.51</v>
      </c>
      <c r="R2015" s="21" t="e">
        <f ca="1">IF(AND(Q2015&lt;&gt; "", COUNTIF(SAP!#REF!,Q2015)&gt;0),"Matched", "")</f>
        <v>#REF!</v>
      </c>
    </row>
    <row r="2016" spans="1:18" hidden="1">
      <c r="A2016" s="21">
        <v>11563327</v>
      </c>
      <c r="B2016" s="22">
        <v>43934</v>
      </c>
      <c r="C2016" s="22">
        <v>43934</v>
      </c>
      <c r="D2016" s="21" t="s">
        <v>10</v>
      </c>
      <c r="E2016" s="23">
        <v>0</v>
      </c>
      <c r="F2016" s="23">
        <v>0</v>
      </c>
      <c r="G2016" s="23">
        <v>2570</v>
      </c>
      <c r="H2016" s="23">
        <v>85940.34</v>
      </c>
      <c r="I2016" s="21" t="s">
        <v>11</v>
      </c>
      <c r="J2016" s="21" t="s">
        <v>12</v>
      </c>
      <c r="K2016" s="21" t="str">
        <f t="shared" si="103"/>
        <v/>
      </c>
      <c r="L2016" s="21" t="e">
        <f ca="1">IF(AND(K2016&lt;&gt; "", COUNTIF(SAP!#REF!,K2016)&gt;0),"Matched", "")</f>
        <v>#REF!</v>
      </c>
      <c r="M2016" s="21" t="str">
        <f t="shared" si="101"/>
        <v/>
      </c>
      <c r="N2016" s="21" t="e">
        <f ca="1">IF(AND(M2016&lt;&gt; "", COUNTIF(SAP!#REF!,M2016)&gt;0),"Matched", "")</f>
        <v>#REF!</v>
      </c>
      <c r="O2016" s="21" t="str">
        <f t="shared" si="102"/>
        <v/>
      </c>
      <c r="P2016" s="21" t="e">
        <f ca="1">IF(AND(O2016&lt;&gt; "", COUNTIF(SAP!#REF!,O2016)&gt;0),"Matched", "")</f>
        <v>#REF!</v>
      </c>
      <c r="Q2016" s="21" t="str">
        <f ca="1">IF(OR(D2016="AC",D2016="TR"),"Logic4"&amp;"_"&amp;TEXT(C2016,"dd.mm.yyyy") &amp;"_"&amp; 816436.51,"")</f>
        <v>Logic4_13.04.2020_816436.51</v>
      </c>
      <c r="R2016" s="21" t="e">
        <f ca="1">IF(AND(Q2016&lt;&gt; "", COUNTIF(SAP!#REF!,Q2016)&gt;0),"Matched", "")</f>
        <v>#REF!</v>
      </c>
    </row>
    <row r="2017" spans="1:18" hidden="1">
      <c r="A2017" s="21">
        <v>11563327</v>
      </c>
      <c r="B2017" s="22">
        <v>43934</v>
      </c>
      <c r="C2017" s="22">
        <v>43934</v>
      </c>
      <c r="D2017" s="21" t="s">
        <v>10</v>
      </c>
      <c r="E2017" s="23">
        <v>0</v>
      </c>
      <c r="F2017" s="23">
        <v>0</v>
      </c>
      <c r="G2017" s="23">
        <v>2600.3000000000002</v>
      </c>
      <c r="H2017" s="23">
        <v>88540.64</v>
      </c>
      <c r="I2017" s="21" t="s">
        <v>11</v>
      </c>
      <c r="J2017" s="21" t="s">
        <v>12</v>
      </c>
      <c r="K2017" s="21" t="str">
        <f t="shared" si="103"/>
        <v/>
      </c>
      <c r="L2017" s="21" t="e">
        <f ca="1">IF(AND(K2017&lt;&gt; "", COUNTIF(SAP!#REF!,K2017)&gt;0),"Matched", "")</f>
        <v>#REF!</v>
      </c>
      <c r="M2017" s="21" t="str">
        <f t="shared" si="101"/>
        <v/>
      </c>
      <c r="N2017" s="21" t="e">
        <f ca="1">IF(AND(M2017&lt;&gt; "", COUNTIF(SAP!#REF!,M2017)&gt;0),"Matched", "")</f>
        <v>#REF!</v>
      </c>
      <c r="O2017" s="21" t="str">
        <f t="shared" si="102"/>
        <v/>
      </c>
      <c r="P2017" s="21" t="e">
        <f ca="1">IF(AND(O2017&lt;&gt; "", COUNTIF(SAP!#REF!,O2017)&gt;0),"Matched", "")</f>
        <v>#REF!</v>
      </c>
      <c r="Q2017" s="21" t="str">
        <f ca="1">IF(OR(D2017="AC",D2017="TR"),"Logic4"&amp;"_"&amp;TEXT(C2017,"dd.mm.yyyy") &amp;"_"&amp; 816436.51,"")</f>
        <v>Logic4_13.04.2020_816436.51</v>
      </c>
      <c r="R2017" s="21" t="e">
        <f ca="1">IF(AND(Q2017&lt;&gt; "", COUNTIF(SAP!#REF!,Q2017)&gt;0),"Matched", "")</f>
        <v>#REF!</v>
      </c>
    </row>
    <row r="2018" spans="1:18" hidden="1">
      <c r="A2018" s="21">
        <v>11563327</v>
      </c>
      <c r="B2018" s="22">
        <v>43934</v>
      </c>
      <c r="C2018" s="22">
        <v>43934</v>
      </c>
      <c r="D2018" s="21" t="s">
        <v>10</v>
      </c>
      <c r="E2018" s="23">
        <v>0</v>
      </c>
      <c r="F2018" s="23">
        <v>0</v>
      </c>
      <c r="G2018" s="23">
        <v>2604.6999999999998</v>
      </c>
      <c r="H2018" s="23">
        <v>91145.34</v>
      </c>
      <c r="I2018" s="21" t="s">
        <v>11</v>
      </c>
      <c r="J2018" s="21" t="s">
        <v>12</v>
      </c>
      <c r="K2018" s="21" t="str">
        <f t="shared" si="103"/>
        <v/>
      </c>
      <c r="L2018" s="21" t="e">
        <f ca="1">IF(AND(K2018&lt;&gt; "", COUNTIF(SAP!#REF!,K2018)&gt;0),"Matched", "")</f>
        <v>#REF!</v>
      </c>
      <c r="M2018" s="21" t="str">
        <f t="shared" si="101"/>
        <v/>
      </c>
      <c r="N2018" s="21" t="e">
        <f ca="1">IF(AND(M2018&lt;&gt; "", COUNTIF(SAP!#REF!,M2018)&gt;0),"Matched", "")</f>
        <v>#REF!</v>
      </c>
      <c r="O2018" s="21" t="str">
        <f t="shared" si="102"/>
        <v/>
      </c>
      <c r="P2018" s="21" t="e">
        <f ca="1">IF(AND(O2018&lt;&gt; "", COUNTIF(SAP!#REF!,O2018)&gt;0),"Matched", "")</f>
        <v>#REF!</v>
      </c>
      <c r="Q2018" s="21" t="str">
        <f ca="1">IF(OR(D2018="AC",D2018="TR"),"Logic4"&amp;"_"&amp;TEXT(C2018,"dd.mm.yyyy") &amp;"_"&amp; 816436.51,"")</f>
        <v>Logic4_13.04.2020_816436.51</v>
      </c>
      <c r="R2018" s="21" t="e">
        <f ca="1">IF(AND(Q2018&lt;&gt; "", COUNTIF(SAP!#REF!,Q2018)&gt;0),"Matched", "")</f>
        <v>#REF!</v>
      </c>
    </row>
    <row r="2019" spans="1:18" hidden="1">
      <c r="A2019" s="21">
        <v>11563327</v>
      </c>
      <c r="B2019" s="22">
        <v>43934</v>
      </c>
      <c r="C2019" s="22">
        <v>43934</v>
      </c>
      <c r="D2019" s="21" t="s">
        <v>10</v>
      </c>
      <c r="E2019" s="23">
        <v>0</v>
      </c>
      <c r="F2019" s="23">
        <v>0</v>
      </c>
      <c r="G2019" s="23">
        <v>2630</v>
      </c>
      <c r="H2019" s="23">
        <v>93775.34</v>
      </c>
      <c r="I2019" s="21" t="s">
        <v>11</v>
      </c>
      <c r="J2019" s="21" t="s">
        <v>12</v>
      </c>
      <c r="K2019" s="21" t="str">
        <f t="shared" si="103"/>
        <v/>
      </c>
      <c r="L2019" s="21" t="e">
        <f ca="1">IF(AND(K2019&lt;&gt; "", COUNTIF(SAP!#REF!,K2019)&gt;0),"Matched", "")</f>
        <v>#REF!</v>
      </c>
      <c r="M2019" s="21" t="str">
        <f t="shared" si="101"/>
        <v/>
      </c>
      <c r="N2019" s="21" t="e">
        <f ca="1">IF(AND(M2019&lt;&gt; "", COUNTIF(SAP!#REF!,M2019)&gt;0),"Matched", "")</f>
        <v>#REF!</v>
      </c>
      <c r="O2019" s="21" t="str">
        <f t="shared" si="102"/>
        <v/>
      </c>
      <c r="P2019" s="21" t="e">
        <f ca="1">IF(AND(O2019&lt;&gt; "", COUNTIF(SAP!#REF!,O2019)&gt;0),"Matched", "")</f>
        <v>#REF!</v>
      </c>
      <c r="Q2019" s="21" t="str">
        <f ca="1">IF(OR(D2019="AC",D2019="TR"),"Logic4"&amp;"_"&amp;TEXT(C2019,"dd.mm.yyyy") &amp;"_"&amp; 816436.51,"")</f>
        <v>Logic4_13.04.2020_816436.51</v>
      </c>
      <c r="R2019" s="21" t="e">
        <f ca="1">IF(AND(Q2019&lt;&gt; "", COUNTIF(SAP!#REF!,Q2019)&gt;0),"Matched", "")</f>
        <v>#REF!</v>
      </c>
    </row>
    <row r="2020" spans="1:18" hidden="1">
      <c r="A2020" s="21">
        <v>11563327</v>
      </c>
      <c r="B2020" s="22">
        <v>43934</v>
      </c>
      <c r="C2020" s="22">
        <v>43934</v>
      </c>
      <c r="D2020" s="21" t="s">
        <v>10</v>
      </c>
      <c r="E2020" s="23">
        <v>0</v>
      </c>
      <c r="F2020" s="23">
        <v>0</v>
      </c>
      <c r="G2020" s="23">
        <v>2663.05</v>
      </c>
      <c r="H2020" s="23">
        <v>96438.39</v>
      </c>
      <c r="I2020" s="21" t="s">
        <v>11</v>
      </c>
      <c r="J2020" s="21" t="s">
        <v>12</v>
      </c>
      <c r="K2020" s="21" t="str">
        <f t="shared" si="103"/>
        <v/>
      </c>
      <c r="L2020" s="21" t="e">
        <f ca="1">IF(AND(K2020&lt;&gt; "", COUNTIF(SAP!#REF!,K2020)&gt;0),"Matched", "")</f>
        <v>#REF!</v>
      </c>
      <c r="M2020" s="21" t="str">
        <f t="shared" si="101"/>
        <v/>
      </c>
      <c r="N2020" s="21" t="e">
        <f ca="1">IF(AND(M2020&lt;&gt; "", COUNTIF(SAP!#REF!,M2020)&gt;0),"Matched", "")</f>
        <v>#REF!</v>
      </c>
      <c r="O2020" s="21" t="str">
        <f t="shared" si="102"/>
        <v/>
      </c>
      <c r="P2020" s="21" t="e">
        <f ca="1">IF(AND(O2020&lt;&gt; "", COUNTIF(SAP!#REF!,O2020)&gt;0),"Matched", "")</f>
        <v>#REF!</v>
      </c>
      <c r="Q2020" s="21" t="str">
        <f ca="1">IF(OR(D2020="AC",D2020="TR"),"Logic4"&amp;"_"&amp;TEXT(C2020,"dd.mm.yyyy") &amp;"_"&amp; 816436.51,"")</f>
        <v>Logic4_13.04.2020_816436.51</v>
      </c>
      <c r="R2020" s="21" t="e">
        <f ca="1">IF(AND(Q2020&lt;&gt; "", COUNTIF(SAP!#REF!,Q2020)&gt;0),"Matched", "")</f>
        <v>#REF!</v>
      </c>
    </row>
    <row r="2021" spans="1:18" hidden="1">
      <c r="A2021" s="21">
        <v>11563327</v>
      </c>
      <c r="B2021" s="22">
        <v>43934</v>
      </c>
      <c r="C2021" s="22">
        <v>43934</v>
      </c>
      <c r="D2021" s="21" t="s">
        <v>10</v>
      </c>
      <c r="E2021" s="23">
        <v>0</v>
      </c>
      <c r="F2021" s="23">
        <v>0</v>
      </c>
      <c r="G2021" s="23">
        <v>2726.6</v>
      </c>
      <c r="H2021" s="23">
        <v>99164.99</v>
      </c>
      <c r="I2021" s="21" t="s">
        <v>11</v>
      </c>
      <c r="J2021" s="21" t="s">
        <v>12</v>
      </c>
      <c r="K2021" s="21" t="str">
        <f t="shared" si="103"/>
        <v/>
      </c>
      <c r="L2021" s="21" t="e">
        <f ca="1">IF(AND(K2021&lt;&gt; "", COUNTIF(SAP!#REF!,K2021)&gt;0),"Matched", "")</f>
        <v>#REF!</v>
      </c>
      <c r="M2021" s="21" t="str">
        <f t="shared" si="101"/>
        <v/>
      </c>
      <c r="N2021" s="21" t="e">
        <f ca="1">IF(AND(M2021&lt;&gt; "", COUNTIF(SAP!#REF!,M2021)&gt;0),"Matched", "")</f>
        <v>#REF!</v>
      </c>
      <c r="O2021" s="21" t="str">
        <f t="shared" si="102"/>
        <v/>
      </c>
      <c r="P2021" s="21" t="e">
        <f ca="1">IF(AND(O2021&lt;&gt; "", COUNTIF(SAP!#REF!,O2021)&gt;0),"Matched", "")</f>
        <v>#REF!</v>
      </c>
      <c r="Q2021" s="21" t="str">
        <f ca="1">IF(OR(D2021="AC",D2021="TR"),"Logic4"&amp;"_"&amp;TEXT(C2021,"dd.mm.yyyy") &amp;"_"&amp; 816436.51,"")</f>
        <v>Logic4_13.04.2020_816436.51</v>
      </c>
      <c r="R2021" s="21" t="e">
        <f ca="1">IF(AND(Q2021&lt;&gt; "", COUNTIF(SAP!#REF!,Q2021)&gt;0),"Matched", "")</f>
        <v>#REF!</v>
      </c>
    </row>
    <row r="2022" spans="1:18" hidden="1">
      <c r="A2022" s="21">
        <v>11563327</v>
      </c>
      <c r="B2022" s="22">
        <v>43934</v>
      </c>
      <c r="C2022" s="22">
        <v>43934</v>
      </c>
      <c r="D2022" s="21" t="s">
        <v>10</v>
      </c>
      <c r="E2022" s="23">
        <v>0</v>
      </c>
      <c r="F2022" s="23">
        <v>0</v>
      </c>
      <c r="G2022" s="23">
        <v>2745.8</v>
      </c>
      <c r="H2022" s="23">
        <v>101910.79</v>
      </c>
      <c r="I2022" s="21" t="s">
        <v>11</v>
      </c>
      <c r="J2022" s="21" t="s">
        <v>12</v>
      </c>
      <c r="K2022" s="21" t="str">
        <f t="shared" si="103"/>
        <v/>
      </c>
      <c r="L2022" s="21" t="e">
        <f ca="1">IF(AND(K2022&lt;&gt; "", COUNTIF(SAP!#REF!,K2022)&gt;0),"Matched", "")</f>
        <v>#REF!</v>
      </c>
      <c r="M2022" s="21" t="str">
        <f t="shared" si="101"/>
        <v/>
      </c>
      <c r="N2022" s="21" t="e">
        <f ca="1">IF(AND(M2022&lt;&gt; "", COUNTIF(SAP!#REF!,M2022)&gt;0),"Matched", "")</f>
        <v>#REF!</v>
      </c>
      <c r="O2022" s="21" t="str">
        <f t="shared" si="102"/>
        <v/>
      </c>
      <c r="P2022" s="21" t="e">
        <f ca="1">IF(AND(O2022&lt;&gt; "", COUNTIF(SAP!#REF!,O2022)&gt;0),"Matched", "")</f>
        <v>#REF!</v>
      </c>
      <c r="Q2022" s="21" t="str">
        <f ca="1">IF(OR(D2022="AC",D2022="TR"),"Logic4"&amp;"_"&amp;TEXT(C2022,"dd.mm.yyyy") &amp;"_"&amp; 816436.51,"")</f>
        <v>Logic4_13.04.2020_816436.51</v>
      </c>
      <c r="R2022" s="21" t="e">
        <f ca="1">IF(AND(Q2022&lt;&gt; "", COUNTIF(SAP!#REF!,Q2022)&gt;0),"Matched", "")</f>
        <v>#REF!</v>
      </c>
    </row>
    <row r="2023" spans="1:18" hidden="1">
      <c r="A2023" s="21">
        <v>11563327</v>
      </c>
      <c r="B2023" s="22">
        <v>43934</v>
      </c>
      <c r="C2023" s="22">
        <v>43934</v>
      </c>
      <c r="D2023" s="21" t="s">
        <v>10</v>
      </c>
      <c r="E2023" s="23">
        <v>0</v>
      </c>
      <c r="F2023" s="23">
        <v>0</v>
      </c>
      <c r="G2023" s="23">
        <v>2760</v>
      </c>
      <c r="H2023" s="23">
        <v>104670.79</v>
      </c>
      <c r="I2023" s="21" t="s">
        <v>11</v>
      </c>
      <c r="J2023" s="21" t="s">
        <v>12</v>
      </c>
      <c r="K2023" s="21" t="str">
        <f t="shared" si="103"/>
        <v/>
      </c>
      <c r="L2023" s="21" t="e">
        <f ca="1">IF(AND(K2023&lt;&gt; "", COUNTIF(SAP!#REF!,K2023)&gt;0),"Matched", "")</f>
        <v>#REF!</v>
      </c>
      <c r="M2023" s="21" t="str">
        <f t="shared" ref="M2023:M2086" si="104">IF(D2023="TR","Logic2"&amp;"_"&amp;TEXT(C2023,"dd.mm.yyyy") &amp;"_"&amp; F2023,"")</f>
        <v/>
      </c>
      <c r="N2023" s="21" t="e">
        <f ca="1">IF(AND(M2023&lt;&gt; "", COUNTIF(SAP!#REF!,M2023)&gt;0),"Matched", "")</f>
        <v>#REF!</v>
      </c>
      <c r="O2023" s="21" t="str">
        <f t="shared" ref="O2023:O2086" si="105">IF(D2023="AF","Logic3"&amp;"_"&amp;G2023,"")</f>
        <v/>
      </c>
      <c r="P2023" s="21" t="e">
        <f ca="1">IF(AND(O2023&lt;&gt; "", COUNTIF(SAP!#REF!,O2023)&gt;0),"Matched", "")</f>
        <v>#REF!</v>
      </c>
      <c r="Q2023" s="21" t="str">
        <f ca="1">IF(OR(D2023="AC",D2023="TR"),"Logic4"&amp;"_"&amp;TEXT(C2023,"dd.mm.yyyy") &amp;"_"&amp; 816436.51,"")</f>
        <v>Logic4_13.04.2020_816436.51</v>
      </c>
      <c r="R2023" s="21" t="e">
        <f ca="1">IF(AND(Q2023&lt;&gt; "", COUNTIF(SAP!#REF!,Q2023)&gt;0),"Matched", "")</f>
        <v>#REF!</v>
      </c>
    </row>
    <row r="2024" spans="1:18" hidden="1">
      <c r="A2024" s="21">
        <v>11563327</v>
      </c>
      <c r="B2024" s="22">
        <v>43934</v>
      </c>
      <c r="C2024" s="22">
        <v>43934</v>
      </c>
      <c r="D2024" s="21" t="s">
        <v>10</v>
      </c>
      <c r="E2024" s="23">
        <v>0</v>
      </c>
      <c r="F2024" s="23">
        <v>0</v>
      </c>
      <c r="G2024" s="23">
        <v>2770</v>
      </c>
      <c r="H2024" s="23">
        <v>107440.79</v>
      </c>
      <c r="I2024" s="21" t="s">
        <v>11</v>
      </c>
      <c r="J2024" s="21" t="s">
        <v>12</v>
      </c>
      <c r="K2024" s="21" t="str">
        <f t="shared" si="103"/>
        <v/>
      </c>
      <c r="L2024" s="21" t="e">
        <f ca="1">IF(AND(K2024&lt;&gt; "", COUNTIF(SAP!#REF!,K2024)&gt;0),"Matched", "")</f>
        <v>#REF!</v>
      </c>
      <c r="M2024" s="21" t="str">
        <f t="shared" si="104"/>
        <v/>
      </c>
      <c r="N2024" s="21" t="e">
        <f ca="1">IF(AND(M2024&lt;&gt; "", COUNTIF(SAP!#REF!,M2024)&gt;0),"Matched", "")</f>
        <v>#REF!</v>
      </c>
      <c r="O2024" s="21" t="str">
        <f t="shared" si="105"/>
        <v/>
      </c>
      <c r="P2024" s="21" t="e">
        <f ca="1">IF(AND(O2024&lt;&gt; "", COUNTIF(SAP!#REF!,O2024)&gt;0),"Matched", "")</f>
        <v>#REF!</v>
      </c>
      <c r="Q2024" s="21" t="str">
        <f ca="1">IF(OR(D2024="AC",D2024="TR"),"Logic4"&amp;"_"&amp;TEXT(C2024,"dd.mm.yyyy") &amp;"_"&amp; 816436.51,"")</f>
        <v>Logic4_13.04.2020_816436.51</v>
      </c>
      <c r="R2024" s="21" t="e">
        <f ca="1">IF(AND(Q2024&lt;&gt; "", COUNTIF(SAP!#REF!,Q2024)&gt;0),"Matched", "")</f>
        <v>#REF!</v>
      </c>
    </row>
    <row r="2025" spans="1:18" hidden="1">
      <c r="A2025" s="21">
        <v>11563327</v>
      </c>
      <c r="B2025" s="22">
        <v>43934</v>
      </c>
      <c r="C2025" s="22">
        <v>43934</v>
      </c>
      <c r="D2025" s="21" t="s">
        <v>10</v>
      </c>
      <c r="E2025" s="23">
        <v>0</v>
      </c>
      <c r="F2025" s="23">
        <v>0</v>
      </c>
      <c r="G2025" s="23">
        <v>2820</v>
      </c>
      <c r="H2025" s="23">
        <v>110260.79</v>
      </c>
      <c r="I2025" s="21" t="s">
        <v>11</v>
      </c>
      <c r="J2025" s="21" t="s">
        <v>12</v>
      </c>
      <c r="K2025" s="21" t="str">
        <f t="shared" si="103"/>
        <v/>
      </c>
      <c r="L2025" s="21" t="e">
        <f ca="1">IF(AND(K2025&lt;&gt; "", COUNTIF(SAP!#REF!,K2025)&gt;0),"Matched", "")</f>
        <v>#REF!</v>
      </c>
      <c r="M2025" s="21" t="str">
        <f t="shared" si="104"/>
        <v/>
      </c>
      <c r="N2025" s="21" t="e">
        <f ca="1">IF(AND(M2025&lt;&gt; "", COUNTIF(SAP!#REF!,M2025)&gt;0),"Matched", "")</f>
        <v>#REF!</v>
      </c>
      <c r="O2025" s="21" t="str">
        <f t="shared" si="105"/>
        <v/>
      </c>
      <c r="P2025" s="21" t="e">
        <f ca="1">IF(AND(O2025&lt;&gt; "", COUNTIF(SAP!#REF!,O2025)&gt;0),"Matched", "")</f>
        <v>#REF!</v>
      </c>
      <c r="Q2025" s="21" t="str">
        <f ca="1">IF(OR(D2025="AC",D2025="TR"),"Logic4"&amp;"_"&amp;TEXT(C2025,"dd.mm.yyyy") &amp;"_"&amp; 816436.51,"")</f>
        <v>Logic4_13.04.2020_816436.51</v>
      </c>
      <c r="R2025" s="21" t="e">
        <f ca="1">IF(AND(Q2025&lt;&gt; "", COUNTIF(SAP!#REF!,Q2025)&gt;0),"Matched", "")</f>
        <v>#REF!</v>
      </c>
    </row>
    <row r="2026" spans="1:18" hidden="1">
      <c r="A2026" s="21">
        <v>11563327</v>
      </c>
      <c r="B2026" s="22">
        <v>43934</v>
      </c>
      <c r="C2026" s="22">
        <v>43934</v>
      </c>
      <c r="D2026" s="21" t="s">
        <v>10</v>
      </c>
      <c r="E2026" s="23">
        <v>0</v>
      </c>
      <c r="F2026" s="23">
        <v>0</v>
      </c>
      <c r="G2026" s="23">
        <v>2870</v>
      </c>
      <c r="H2026" s="23">
        <v>113130.79</v>
      </c>
      <c r="I2026" s="21" t="s">
        <v>11</v>
      </c>
      <c r="J2026" s="21" t="s">
        <v>12</v>
      </c>
      <c r="K2026" s="21" t="str">
        <f t="shared" si="103"/>
        <v/>
      </c>
      <c r="L2026" s="21" t="e">
        <f ca="1">IF(AND(K2026&lt;&gt; "", COUNTIF(SAP!#REF!,K2026)&gt;0),"Matched", "")</f>
        <v>#REF!</v>
      </c>
      <c r="M2026" s="21" t="str">
        <f t="shared" si="104"/>
        <v/>
      </c>
      <c r="N2026" s="21" t="e">
        <f ca="1">IF(AND(M2026&lt;&gt; "", COUNTIF(SAP!#REF!,M2026)&gt;0),"Matched", "")</f>
        <v>#REF!</v>
      </c>
      <c r="O2026" s="21" t="str">
        <f t="shared" si="105"/>
        <v/>
      </c>
      <c r="P2026" s="21" t="e">
        <f ca="1">IF(AND(O2026&lt;&gt; "", COUNTIF(SAP!#REF!,O2026)&gt;0),"Matched", "")</f>
        <v>#REF!</v>
      </c>
      <c r="Q2026" s="21" t="str">
        <f ca="1">IF(OR(D2026="AC",D2026="TR"),"Logic4"&amp;"_"&amp;TEXT(C2026,"dd.mm.yyyy") &amp;"_"&amp; 816436.51,"")</f>
        <v>Logic4_13.04.2020_816436.51</v>
      </c>
      <c r="R2026" s="21" t="e">
        <f ca="1">IF(AND(Q2026&lt;&gt; "", COUNTIF(SAP!#REF!,Q2026)&gt;0),"Matched", "")</f>
        <v>#REF!</v>
      </c>
    </row>
    <row r="2027" spans="1:18" hidden="1">
      <c r="A2027" s="21">
        <v>11563327</v>
      </c>
      <c r="B2027" s="22">
        <v>43934</v>
      </c>
      <c r="C2027" s="22">
        <v>43934</v>
      </c>
      <c r="D2027" s="21" t="s">
        <v>10</v>
      </c>
      <c r="E2027" s="23">
        <v>0</v>
      </c>
      <c r="F2027" s="23">
        <v>0</v>
      </c>
      <c r="G2027" s="23">
        <v>2942</v>
      </c>
      <c r="H2027" s="23">
        <v>116072.79</v>
      </c>
      <c r="I2027" s="21" t="s">
        <v>11</v>
      </c>
      <c r="J2027" s="21" t="s">
        <v>12</v>
      </c>
      <c r="K2027" s="21" t="str">
        <f t="shared" si="103"/>
        <v/>
      </c>
      <c r="L2027" s="21" t="e">
        <f ca="1">IF(AND(K2027&lt;&gt; "", COUNTIF(SAP!#REF!,K2027)&gt;0),"Matched", "")</f>
        <v>#REF!</v>
      </c>
      <c r="M2027" s="21" t="str">
        <f t="shared" si="104"/>
        <v/>
      </c>
      <c r="N2027" s="21" t="e">
        <f ca="1">IF(AND(M2027&lt;&gt; "", COUNTIF(SAP!#REF!,M2027)&gt;0),"Matched", "")</f>
        <v>#REF!</v>
      </c>
      <c r="O2027" s="21" t="str">
        <f t="shared" si="105"/>
        <v/>
      </c>
      <c r="P2027" s="21" t="e">
        <f ca="1">IF(AND(O2027&lt;&gt; "", COUNTIF(SAP!#REF!,O2027)&gt;0),"Matched", "")</f>
        <v>#REF!</v>
      </c>
      <c r="Q2027" s="21" t="str">
        <f ca="1">IF(OR(D2027="AC",D2027="TR"),"Logic4"&amp;"_"&amp;TEXT(C2027,"dd.mm.yyyy") &amp;"_"&amp; 816436.51,"")</f>
        <v>Logic4_13.04.2020_816436.51</v>
      </c>
      <c r="R2027" s="21" t="e">
        <f ca="1">IF(AND(Q2027&lt;&gt; "", COUNTIF(SAP!#REF!,Q2027)&gt;0),"Matched", "")</f>
        <v>#REF!</v>
      </c>
    </row>
    <row r="2028" spans="1:18" hidden="1">
      <c r="A2028" s="21">
        <v>11563327</v>
      </c>
      <c r="B2028" s="22">
        <v>43934</v>
      </c>
      <c r="C2028" s="22">
        <v>43934</v>
      </c>
      <c r="D2028" s="21" t="s">
        <v>10</v>
      </c>
      <c r="E2028" s="23">
        <v>0</v>
      </c>
      <c r="F2028" s="23">
        <v>0</v>
      </c>
      <c r="G2028" s="23">
        <v>2995.5</v>
      </c>
      <c r="H2028" s="23">
        <v>119068.29</v>
      </c>
      <c r="I2028" s="21" t="s">
        <v>11</v>
      </c>
      <c r="J2028" s="21" t="s">
        <v>12</v>
      </c>
      <c r="K2028" s="21" t="str">
        <f t="shared" si="103"/>
        <v/>
      </c>
      <c r="L2028" s="21" t="e">
        <f ca="1">IF(AND(K2028&lt;&gt; "", COUNTIF(SAP!#REF!,K2028)&gt;0),"Matched", "")</f>
        <v>#REF!</v>
      </c>
      <c r="M2028" s="21" t="str">
        <f t="shared" si="104"/>
        <v/>
      </c>
      <c r="N2028" s="21" t="e">
        <f ca="1">IF(AND(M2028&lt;&gt; "", COUNTIF(SAP!#REF!,M2028)&gt;0),"Matched", "")</f>
        <v>#REF!</v>
      </c>
      <c r="O2028" s="21" t="str">
        <f t="shared" si="105"/>
        <v/>
      </c>
      <c r="P2028" s="21" t="e">
        <f ca="1">IF(AND(O2028&lt;&gt; "", COUNTIF(SAP!#REF!,O2028)&gt;0),"Matched", "")</f>
        <v>#REF!</v>
      </c>
      <c r="Q2028" s="21" t="str">
        <f ca="1">IF(OR(D2028="AC",D2028="TR"),"Logic4"&amp;"_"&amp;TEXT(C2028,"dd.mm.yyyy") &amp;"_"&amp; 816436.51,"")</f>
        <v>Logic4_13.04.2020_816436.51</v>
      </c>
      <c r="R2028" s="21" t="e">
        <f ca="1">IF(AND(Q2028&lt;&gt; "", COUNTIF(SAP!#REF!,Q2028)&gt;0),"Matched", "")</f>
        <v>#REF!</v>
      </c>
    </row>
    <row r="2029" spans="1:18" hidden="1">
      <c r="A2029" s="21">
        <v>11563327</v>
      </c>
      <c r="B2029" s="22">
        <v>43934</v>
      </c>
      <c r="C2029" s="22">
        <v>43934</v>
      </c>
      <c r="D2029" s="21" t="s">
        <v>10</v>
      </c>
      <c r="E2029" s="23">
        <v>0</v>
      </c>
      <c r="F2029" s="23">
        <v>0</v>
      </c>
      <c r="G2029" s="23">
        <v>3032.5</v>
      </c>
      <c r="H2029" s="23">
        <v>122100.79</v>
      </c>
      <c r="I2029" s="21" t="s">
        <v>11</v>
      </c>
      <c r="J2029" s="21" t="s">
        <v>12</v>
      </c>
      <c r="K2029" s="21" t="str">
        <f t="shared" si="103"/>
        <v/>
      </c>
      <c r="L2029" s="21" t="e">
        <f ca="1">IF(AND(K2029&lt;&gt; "", COUNTIF(SAP!#REF!,K2029)&gt;0),"Matched", "")</f>
        <v>#REF!</v>
      </c>
      <c r="M2029" s="21" t="str">
        <f t="shared" si="104"/>
        <v/>
      </c>
      <c r="N2029" s="21" t="e">
        <f ca="1">IF(AND(M2029&lt;&gt; "", COUNTIF(SAP!#REF!,M2029)&gt;0),"Matched", "")</f>
        <v>#REF!</v>
      </c>
      <c r="O2029" s="21" t="str">
        <f t="shared" si="105"/>
        <v/>
      </c>
      <c r="P2029" s="21" t="e">
        <f ca="1">IF(AND(O2029&lt;&gt; "", COUNTIF(SAP!#REF!,O2029)&gt;0),"Matched", "")</f>
        <v>#REF!</v>
      </c>
      <c r="Q2029" s="21" t="str">
        <f ca="1">IF(OR(D2029="AC",D2029="TR"),"Logic4"&amp;"_"&amp;TEXT(C2029,"dd.mm.yyyy") &amp;"_"&amp; 816436.51,"")</f>
        <v>Logic4_13.04.2020_816436.51</v>
      </c>
      <c r="R2029" s="21" t="e">
        <f ca="1">IF(AND(Q2029&lt;&gt; "", COUNTIF(SAP!#REF!,Q2029)&gt;0),"Matched", "")</f>
        <v>#REF!</v>
      </c>
    </row>
    <row r="2030" spans="1:18" hidden="1">
      <c r="A2030" s="21">
        <v>11563327</v>
      </c>
      <c r="B2030" s="22">
        <v>43934</v>
      </c>
      <c r="C2030" s="22">
        <v>43934</v>
      </c>
      <c r="D2030" s="21" t="s">
        <v>10</v>
      </c>
      <c r="E2030" s="23">
        <v>0</v>
      </c>
      <c r="F2030" s="23">
        <v>0</v>
      </c>
      <c r="G2030" s="23">
        <v>3070</v>
      </c>
      <c r="H2030" s="23">
        <v>125170.79</v>
      </c>
      <c r="I2030" s="21" t="s">
        <v>11</v>
      </c>
      <c r="J2030" s="21" t="s">
        <v>12</v>
      </c>
      <c r="K2030" s="21" t="str">
        <f t="shared" si="103"/>
        <v/>
      </c>
      <c r="L2030" s="21" t="e">
        <f ca="1">IF(AND(K2030&lt;&gt; "", COUNTIF(SAP!#REF!,K2030)&gt;0),"Matched", "")</f>
        <v>#REF!</v>
      </c>
      <c r="M2030" s="21" t="str">
        <f t="shared" si="104"/>
        <v/>
      </c>
      <c r="N2030" s="21" t="e">
        <f ca="1">IF(AND(M2030&lt;&gt; "", COUNTIF(SAP!#REF!,M2030)&gt;0),"Matched", "")</f>
        <v>#REF!</v>
      </c>
      <c r="O2030" s="21" t="str">
        <f t="shared" si="105"/>
        <v/>
      </c>
      <c r="P2030" s="21" t="e">
        <f ca="1">IF(AND(O2030&lt;&gt; "", COUNTIF(SAP!#REF!,O2030)&gt;0),"Matched", "")</f>
        <v>#REF!</v>
      </c>
      <c r="Q2030" s="21" t="str">
        <f ca="1">IF(OR(D2030="AC",D2030="TR"),"Logic4"&amp;"_"&amp;TEXT(C2030,"dd.mm.yyyy") &amp;"_"&amp; 816436.51,"")</f>
        <v>Logic4_13.04.2020_816436.51</v>
      </c>
      <c r="R2030" s="21" t="e">
        <f ca="1">IF(AND(Q2030&lt;&gt; "", COUNTIF(SAP!#REF!,Q2030)&gt;0),"Matched", "")</f>
        <v>#REF!</v>
      </c>
    </row>
    <row r="2031" spans="1:18" hidden="1">
      <c r="A2031" s="21">
        <v>11563327</v>
      </c>
      <c r="B2031" s="22">
        <v>43934</v>
      </c>
      <c r="C2031" s="22">
        <v>43934</v>
      </c>
      <c r="D2031" s="21" t="s">
        <v>10</v>
      </c>
      <c r="E2031" s="23">
        <v>0</v>
      </c>
      <c r="F2031" s="23">
        <v>0</v>
      </c>
      <c r="G2031" s="23">
        <v>3220.3</v>
      </c>
      <c r="H2031" s="23">
        <v>128391.09</v>
      </c>
      <c r="I2031" s="21" t="s">
        <v>11</v>
      </c>
      <c r="J2031" s="21" t="s">
        <v>12</v>
      </c>
      <c r="K2031" s="21" t="str">
        <f t="shared" si="103"/>
        <v/>
      </c>
      <c r="L2031" s="21" t="e">
        <f ca="1">IF(AND(K2031&lt;&gt; "", COUNTIF(SAP!#REF!,K2031)&gt;0),"Matched", "")</f>
        <v>#REF!</v>
      </c>
      <c r="M2031" s="21" t="str">
        <f t="shared" si="104"/>
        <v/>
      </c>
      <c r="N2031" s="21" t="e">
        <f ca="1">IF(AND(M2031&lt;&gt; "", COUNTIF(SAP!#REF!,M2031)&gt;0),"Matched", "")</f>
        <v>#REF!</v>
      </c>
      <c r="O2031" s="21" t="str">
        <f t="shared" si="105"/>
        <v/>
      </c>
      <c r="P2031" s="21" t="e">
        <f ca="1">IF(AND(O2031&lt;&gt; "", COUNTIF(SAP!#REF!,O2031)&gt;0),"Matched", "")</f>
        <v>#REF!</v>
      </c>
      <c r="Q2031" s="21" t="str">
        <f ca="1">IF(OR(D2031="AC",D2031="TR"),"Logic4"&amp;"_"&amp;TEXT(C2031,"dd.mm.yyyy") &amp;"_"&amp; 816436.51,"")</f>
        <v>Logic4_13.04.2020_816436.51</v>
      </c>
      <c r="R2031" s="21" t="e">
        <f ca="1">IF(AND(Q2031&lt;&gt; "", COUNTIF(SAP!#REF!,Q2031)&gt;0),"Matched", "")</f>
        <v>#REF!</v>
      </c>
    </row>
    <row r="2032" spans="1:18" hidden="1">
      <c r="A2032" s="21">
        <v>11563327</v>
      </c>
      <c r="B2032" s="22">
        <v>43934</v>
      </c>
      <c r="C2032" s="22">
        <v>43934</v>
      </c>
      <c r="D2032" s="21" t="s">
        <v>10</v>
      </c>
      <c r="E2032" s="23">
        <v>0</v>
      </c>
      <c r="F2032" s="23">
        <v>0</v>
      </c>
      <c r="G2032" s="23">
        <v>3300</v>
      </c>
      <c r="H2032" s="23">
        <v>131691.09</v>
      </c>
      <c r="I2032" s="21" t="s">
        <v>11</v>
      </c>
      <c r="J2032" s="21" t="s">
        <v>12</v>
      </c>
      <c r="K2032" s="21" t="str">
        <f t="shared" si="103"/>
        <v/>
      </c>
      <c r="L2032" s="21" t="e">
        <f ca="1">IF(AND(K2032&lt;&gt; "", COUNTIF(SAP!#REF!,K2032)&gt;0),"Matched", "")</f>
        <v>#REF!</v>
      </c>
      <c r="M2032" s="21" t="str">
        <f t="shared" si="104"/>
        <v/>
      </c>
      <c r="N2032" s="21" t="e">
        <f ca="1">IF(AND(M2032&lt;&gt; "", COUNTIF(SAP!#REF!,M2032)&gt;0),"Matched", "")</f>
        <v>#REF!</v>
      </c>
      <c r="O2032" s="21" t="str">
        <f t="shared" si="105"/>
        <v/>
      </c>
      <c r="P2032" s="21" t="e">
        <f ca="1">IF(AND(O2032&lt;&gt; "", COUNTIF(SAP!#REF!,O2032)&gt;0),"Matched", "")</f>
        <v>#REF!</v>
      </c>
      <c r="Q2032" s="21" t="str">
        <f ca="1">IF(OR(D2032="AC",D2032="TR"),"Logic4"&amp;"_"&amp;TEXT(C2032,"dd.mm.yyyy") &amp;"_"&amp; 816436.51,"")</f>
        <v>Logic4_13.04.2020_816436.51</v>
      </c>
      <c r="R2032" s="21" t="e">
        <f ca="1">IF(AND(Q2032&lt;&gt; "", COUNTIF(SAP!#REF!,Q2032)&gt;0),"Matched", "")</f>
        <v>#REF!</v>
      </c>
    </row>
    <row r="2033" spans="1:18" hidden="1">
      <c r="A2033" s="21">
        <v>11563327</v>
      </c>
      <c r="B2033" s="22">
        <v>43934</v>
      </c>
      <c r="C2033" s="22">
        <v>43934</v>
      </c>
      <c r="D2033" s="21" t="s">
        <v>10</v>
      </c>
      <c r="E2033" s="23">
        <v>0</v>
      </c>
      <c r="F2033" s="23">
        <v>0</v>
      </c>
      <c r="G2033" s="23">
        <v>3340</v>
      </c>
      <c r="H2033" s="23">
        <v>135031.09</v>
      </c>
      <c r="I2033" s="21" t="s">
        <v>11</v>
      </c>
      <c r="J2033" s="21" t="s">
        <v>12</v>
      </c>
      <c r="K2033" s="21" t="str">
        <f t="shared" si="103"/>
        <v/>
      </c>
      <c r="L2033" s="21" t="e">
        <f ca="1">IF(AND(K2033&lt;&gt; "", COUNTIF(SAP!#REF!,K2033)&gt;0),"Matched", "")</f>
        <v>#REF!</v>
      </c>
      <c r="M2033" s="21" t="str">
        <f t="shared" si="104"/>
        <v/>
      </c>
      <c r="N2033" s="21" t="e">
        <f ca="1">IF(AND(M2033&lt;&gt; "", COUNTIF(SAP!#REF!,M2033)&gt;0),"Matched", "")</f>
        <v>#REF!</v>
      </c>
      <c r="O2033" s="21" t="str">
        <f t="shared" si="105"/>
        <v/>
      </c>
      <c r="P2033" s="21" t="e">
        <f ca="1">IF(AND(O2033&lt;&gt; "", COUNTIF(SAP!#REF!,O2033)&gt;0),"Matched", "")</f>
        <v>#REF!</v>
      </c>
      <c r="Q2033" s="21" t="str">
        <f ca="1">IF(OR(D2033="AC",D2033="TR"),"Logic4"&amp;"_"&amp;TEXT(C2033,"dd.mm.yyyy") &amp;"_"&amp; 816436.51,"")</f>
        <v>Logic4_13.04.2020_816436.51</v>
      </c>
      <c r="R2033" s="21" t="e">
        <f ca="1">IF(AND(Q2033&lt;&gt; "", COUNTIF(SAP!#REF!,Q2033)&gt;0),"Matched", "")</f>
        <v>#REF!</v>
      </c>
    </row>
    <row r="2034" spans="1:18" hidden="1">
      <c r="A2034" s="21">
        <v>11563327</v>
      </c>
      <c r="B2034" s="22">
        <v>43934</v>
      </c>
      <c r="C2034" s="22">
        <v>43934</v>
      </c>
      <c r="D2034" s="21" t="s">
        <v>10</v>
      </c>
      <c r="E2034" s="23">
        <v>0</v>
      </c>
      <c r="F2034" s="23">
        <v>0</v>
      </c>
      <c r="G2034" s="23">
        <v>3418.6</v>
      </c>
      <c r="H2034" s="23">
        <v>138449.69</v>
      </c>
      <c r="I2034" s="21" t="s">
        <v>11</v>
      </c>
      <c r="J2034" s="21" t="s">
        <v>12</v>
      </c>
      <c r="K2034" s="21" t="str">
        <f t="shared" si="103"/>
        <v/>
      </c>
      <c r="L2034" s="21" t="e">
        <f ca="1">IF(AND(K2034&lt;&gt; "", COUNTIF(SAP!#REF!,K2034)&gt;0),"Matched", "")</f>
        <v>#REF!</v>
      </c>
      <c r="M2034" s="21" t="str">
        <f t="shared" si="104"/>
        <v/>
      </c>
      <c r="N2034" s="21" t="e">
        <f ca="1">IF(AND(M2034&lt;&gt; "", COUNTIF(SAP!#REF!,M2034)&gt;0),"Matched", "")</f>
        <v>#REF!</v>
      </c>
      <c r="O2034" s="21" t="str">
        <f t="shared" si="105"/>
        <v/>
      </c>
      <c r="P2034" s="21" t="e">
        <f ca="1">IF(AND(O2034&lt;&gt; "", COUNTIF(SAP!#REF!,O2034)&gt;0),"Matched", "")</f>
        <v>#REF!</v>
      </c>
      <c r="Q2034" s="21" t="str">
        <f ca="1">IF(OR(D2034="AC",D2034="TR"),"Logic4"&amp;"_"&amp;TEXT(C2034,"dd.mm.yyyy") &amp;"_"&amp; 816436.51,"")</f>
        <v>Logic4_13.04.2020_816436.51</v>
      </c>
      <c r="R2034" s="21" t="e">
        <f ca="1">IF(AND(Q2034&lt;&gt; "", COUNTIF(SAP!#REF!,Q2034)&gt;0),"Matched", "")</f>
        <v>#REF!</v>
      </c>
    </row>
    <row r="2035" spans="1:18" hidden="1">
      <c r="A2035" s="21">
        <v>11563327</v>
      </c>
      <c r="B2035" s="22">
        <v>43934</v>
      </c>
      <c r="C2035" s="22">
        <v>43934</v>
      </c>
      <c r="D2035" s="21" t="s">
        <v>10</v>
      </c>
      <c r="E2035" s="23">
        <v>0</v>
      </c>
      <c r="F2035" s="23">
        <v>0</v>
      </c>
      <c r="G2035" s="23">
        <v>3428.41</v>
      </c>
      <c r="H2035" s="23">
        <v>141878.1</v>
      </c>
      <c r="I2035" s="21" t="s">
        <v>11</v>
      </c>
      <c r="J2035" s="21" t="s">
        <v>12</v>
      </c>
      <c r="K2035" s="21" t="str">
        <f t="shared" si="103"/>
        <v/>
      </c>
      <c r="L2035" s="21" t="e">
        <f ca="1">IF(AND(K2035&lt;&gt; "", COUNTIF(SAP!#REF!,K2035)&gt;0),"Matched", "")</f>
        <v>#REF!</v>
      </c>
      <c r="M2035" s="21" t="str">
        <f t="shared" si="104"/>
        <v/>
      </c>
      <c r="N2035" s="21" t="e">
        <f ca="1">IF(AND(M2035&lt;&gt; "", COUNTIF(SAP!#REF!,M2035)&gt;0),"Matched", "")</f>
        <v>#REF!</v>
      </c>
      <c r="O2035" s="21" t="str">
        <f t="shared" si="105"/>
        <v/>
      </c>
      <c r="P2035" s="21" t="e">
        <f ca="1">IF(AND(O2035&lt;&gt; "", COUNTIF(SAP!#REF!,O2035)&gt;0),"Matched", "")</f>
        <v>#REF!</v>
      </c>
      <c r="Q2035" s="21" t="str">
        <f ca="1">IF(OR(D2035="AC",D2035="TR"),"Logic4"&amp;"_"&amp;TEXT(C2035,"dd.mm.yyyy") &amp;"_"&amp; 816436.51,"")</f>
        <v>Logic4_13.04.2020_816436.51</v>
      </c>
      <c r="R2035" s="21" t="e">
        <f ca="1">IF(AND(Q2035&lt;&gt; "", COUNTIF(SAP!#REF!,Q2035)&gt;0),"Matched", "")</f>
        <v>#REF!</v>
      </c>
    </row>
    <row r="2036" spans="1:18" hidden="1">
      <c r="A2036" s="21">
        <v>11563327</v>
      </c>
      <c r="B2036" s="22">
        <v>43934</v>
      </c>
      <c r="C2036" s="22">
        <v>43934</v>
      </c>
      <c r="D2036" s="21" t="s">
        <v>10</v>
      </c>
      <c r="E2036" s="23">
        <v>0</v>
      </c>
      <c r="F2036" s="23">
        <v>0</v>
      </c>
      <c r="G2036" s="23">
        <v>3494.9</v>
      </c>
      <c r="H2036" s="23">
        <v>145373</v>
      </c>
      <c r="I2036" s="21" t="s">
        <v>11</v>
      </c>
      <c r="J2036" s="21" t="s">
        <v>12</v>
      </c>
      <c r="K2036" s="21" t="str">
        <f t="shared" si="103"/>
        <v/>
      </c>
      <c r="L2036" s="21" t="e">
        <f ca="1">IF(AND(K2036&lt;&gt; "", COUNTIF(SAP!#REF!,K2036)&gt;0),"Matched", "")</f>
        <v>#REF!</v>
      </c>
      <c r="M2036" s="21" t="str">
        <f t="shared" si="104"/>
        <v/>
      </c>
      <c r="N2036" s="21" t="e">
        <f ca="1">IF(AND(M2036&lt;&gt; "", COUNTIF(SAP!#REF!,M2036)&gt;0),"Matched", "")</f>
        <v>#REF!</v>
      </c>
      <c r="O2036" s="21" t="str">
        <f t="shared" si="105"/>
        <v/>
      </c>
      <c r="P2036" s="21" t="e">
        <f ca="1">IF(AND(O2036&lt;&gt; "", COUNTIF(SAP!#REF!,O2036)&gt;0),"Matched", "")</f>
        <v>#REF!</v>
      </c>
      <c r="Q2036" s="21" t="str">
        <f ca="1">IF(OR(D2036="AC",D2036="TR"),"Logic4"&amp;"_"&amp;TEXT(C2036,"dd.mm.yyyy") &amp;"_"&amp; 816436.51,"")</f>
        <v>Logic4_13.04.2020_816436.51</v>
      </c>
      <c r="R2036" s="21" t="e">
        <f ca="1">IF(AND(Q2036&lt;&gt; "", COUNTIF(SAP!#REF!,Q2036)&gt;0),"Matched", "")</f>
        <v>#REF!</v>
      </c>
    </row>
    <row r="2037" spans="1:18" hidden="1">
      <c r="A2037" s="21">
        <v>11563327</v>
      </c>
      <c r="B2037" s="22">
        <v>43934</v>
      </c>
      <c r="C2037" s="22">
        <v>43934</v>
      </c>
      <c r="D2037" s="21" t="s">
        <v>10</v>
      </c>
      <c r="E2037" s="23">
        <v>0</v>
      </c>
      <c r="F2037" s="23">
        <v>0</v>
      </c>
      <c r="G2037" s="23">
        <v>3592.5</v>
      </c>
      <c r="H2037" s="23">
        <v>148965.5</v>
      </c>
      <c r="I2037" s="21" t="s">
        <v>11</v>
      </c>
      <c r="J2037" s="21" t="s">
        <v>12</v>
      </c>
      <c r="K2037" s="21" t="str">
        <f t="shared" si="103"/>
        <v/>
      </c>
      <c r="L2037" s="21" t="e">
        <f ca="1">IF(AND(K2037&lt;&gt; "", COUNTIF(SAP!#REF!,K2037)&gt;0),"Matched", "")</f>
        <v>#REF!</v>
      </c>
      <c r="M2037" s="21" t="str">
        <f t="shared" si="104"/>
        <v/>
      </c>
      <c r="N2037" s="21" t="e">
        <f ca="1">IF(AND(M2037&lt;&gt; "", COUNTIF(SAP!#REF!,M2037)&gt;0),"Matched", "")</f>
        <v>#REF!</v>
      </c>
      <c r="O2037" s="21" t="str">
        <f t="shared" si="105"/>
        <v/>
      </c>
      <c r="P2037" s="21" t="e">
        <f ca="1">IF(AND(O2037&lt;&gt; "", COUNTIF(SAP!#REF!,O2037)&gt;0),"Matched", "")</f>
        <v>#REF!</v>
      </c>
      <c r="Q2037" s="21" t="str">
        <f ca="1">IF(OR(D2037="AC",D2037="TR"),"Logic4"&amp;"_"&amp;TEXT(C2037,"dd.mm.yyyy") &amp;"_"&amp; 816436.51,"")</f>
        <v>Logic4_13.04.2020_816436.51</v>
      </c>
      <c r="R2037" s="21" t="e">
        <f ca="1">IF(AND(Q2037&lt;&gt; "", COUNTIF(SAP!#REF!,Q2037)&gt;0),"Matched", "")</f>
        <v>#REF!</v>
      </c>
    </row>
    <row r="2038" spans="1:18" hidden="1">
      <c r="A2038" s="21">
        <v>11563327</v>
      </c>
      <c r="B2038" s="22">
        <v>43934</v>
      </c>
      <c r="C2038" s="22">
        <v>43934</v>
      </c>
      <c r="D2038" s="21" t="s">
        <v>10</v>
      </c>
      <c r="E2038" s="23">
        <v>0</v>
      </c>
      <c r="F2038" s="23">
        <v>0</v>
      </c>
      <c r="G2038" s="23">
        <v>3740</v>
      </c>
      <c r="H2038" s="23">
        <v>152705.5</v>
      </c>
      <c r="I2038" s="21" t="s">
        <v>11</v>
      </c>
      <c r="J2038" s="21" t="s">
        <v>12</v>
      </c>
      <c r="K2038" s="21" t="str">
        <f t="shared" si="103"/>
        <v/>
      </c>
      <c r="L2038" s="21" t="e">
        <f ca="1">IF(AND(K2038&lt;&gt; "", COUNTIF(SAP!#REF!,K2038)&gt;0),"Matched", "")</f>
        <v>#REF!</v>
      </c>
      <c r="M2038" s="21" t="str">
        <f t="shared" si="104"/>
        <v/>
      </c>
      <c r="N2038" s="21" t="e">
        <f ca="1">IF(AND(M2038&lt;&gt; "", COUNTIF(SAP!#REF!,M2038)&gt;0),"Matched", "")</f>
        <v>#REF!</v>
      </c>
      <c r="O2038" s="21" t="str">
        <f t="shared" si="105"/>
        <v/>
      </c>
      <c r="P2038" s="21" t="e">
        <f ca="1">IF(AND(O2038&lt;&gt; "", COUNTIF(SAP!#REF!,O2038)&gt;0),"Matched", "")</f>
        <v>#REF!</v>
      </c>
      <c r="Q2038" s="21" t="str">
        <f ca="1">IF(OR(D2038="AC",D2038="TR"),"Logic4"&amp;"_"&amp;TEXT(C2038,"dd.mm.yyyy") &amp;"_"&amp; 816436.51,"")</f>
        <v>Logic4_13.04.2020_816436.51</v>
      </c>
      <c r="R2038" s="21" t="e">
        <f ca="1">IF(AND(Q2038&lt;&gt; "", COUNTIF(SAP!#REF!,Q2038)&gt;0),"Matched", "")</f>
        <v>#REF!</v>
      </c>
    </row>
    <row r="2039" spans="1:18" hidden="1">
      <c r="A2039" s="21">
        <v>11563327</v>
      </c>
      <c r="B2039" s="22">
        <v>43934</v>
      </c>
      <c r="C2039" s="22">
        <v>43934</v>
      </c>
      <c r="D2039" s="21" t="s">
        <v>10</v>
      </c>
      <c r="E2039" s="23">
        <v>0</v>
      </c>
      <c r="F2039" s="23">
        <v>0</v>
      </c>
      <c r="G2039" s="23">
        <v>3751.7</v>
      </c>
      <c r="H2039" s="23">
        <v>156457.20000000001</v>
      </c>
      <c r="I2039" s="21" t="s">
        <v>11</v>
      </c>
      <c r="J2039" s="21" t="s">
        <v>12</v>
      </c>
      <c r="K2039" s="21" t="str">
        <f t="shared" si="103"/>
        <v/>
      </c>
      <c r="L2039" s="21" t="e">
        <f ca="1">IF(AND(K2039&lt;&gt; "", COUNTIF(SAP!#REF!,K2039)&gt;0),"Matched", "")</f>
        <v>#REF!</v>
      </c>
      <c r="M2039" s="21" t="str">
        <f t="shared" si="104"/>
        <v/>
      </c>
      <c r="N2039" s="21" t="e">
        <f ca="1">IF(AND(M2039&lt;&gt; "", COUNTIF(SAP!#REF!,M2039)&gt;0),"Matched", "")</f>
        <v>#REF!</v>
      </c>
      <c r="O2039" s="21" t="str">
        <f t="shared" si="105"/>
        <v/>
      </c>
      <c r="P2039" s="21" t="e">
        <f ca="1">IF(AND(O2039&lt;&gt; "", COUNTIF(SAP!#REF!,O2039)&gt;0),"Matched", "")</f>
        <v>#REF!</v>
      </c>
      <c r="Q2039" s="21" t="str">
        <f ca="1">IF(OR(D2039="AC",D2039="TR"),"Logic4"&amp;"_"&amp;TEXT(C2039,"dd.mm.yyyy") &amp;"_"&amp; 816436.51,"")</f>
        <v>Logic4_13.04.2020_816436.51</v>
      </c>
      <c r="R2039" s="21" t="e">
        <f ca="1">IF(AND(Q2039&lt;&gt; "", COUNTIF(SAP!#REF!,Q2039)&gt;0),"Matched", "")</f>
        <v>#REF!</v>
      </c>
    </row>
    <row r="2040" spans="1:18" hidden="1">
      <c r="A2040" s="21">
        <v>11563327</v>
      </c>
      <c r="B2040" s="22">
        <v>43934</v>
      </c>
      <c r="C2040" s="22">
        <v>43934</v>
      </c>
      <c r="D2040" s="21" t="s">
        <v>10</v>
      </c>
      <c r="E2040" s="23">
        <v>0</v>
      </c>
      <c r="F2040" s="23">
        <v>0</v>
      </c>
      <c r="G2040" s="23">
        <v>3858.6</v>
      </c>
      <c r="H2040" s="23">
        <v>160315.79999999999</v>
      </c>
      <c r="I2040" s="21" t="s">
        <v>11</v>
      </c>
      <c r="J2040" s="21" t="s">
        <v>12</v>
      </c>
      <c r="K2040" s="21" t="str">
        <f t="shared" si="103"/>
        <v/>
      </c>
      <c r="L2040" s="21" t="e">
        <f ca="1">IF(AND(K2040&lt;&gt; "", COUNTIF(SAP!#REF!,K2040)&gt;0),"Matched", "")</f>
        <v>#REF!</v>
      </c>
      <c r="M2040" s="21" t="str">
        <f t="shared" si="104"/>
        <v/>
      </c>
      <c r="N2040" s="21" t="e">
        <f ca="1">IF(AND(M2040&lt;&gt; "", COUNTIF(SAP!#REF!,M2040)&gt;0),"Matched", "")</f>
        <v>#REF!</v>
      </c>
      <c r="O2040" s="21" t="str">
        <f t="shared" si="105"/>
        <v/>
      </c>
      <c r="P2040" s="21" t="e">
        <f ca="1">IF(AND(O2040&lt;&gt; "", COUNTIF(SAP!#REF!,O2040)&gt;0),"Matched", "")</f>
        <v>#REF!</v>
      </c>
      <c r="Q2040" s="21" t="str">
        <f ca="1">IF(OR(D2040="AC",D2040="TR"),"Logic4"&amp;"_"&amp;TEXT(C2040,"dd.mm.yyyy") &amp;"_"&amp; 816436.51,"")</f>
        <v>Logic4_13.04.2020_816436.51</v>
      </c>
      <c r="R2040" s="21" t="e">
        <f ca="1">IF(AND(Q2040&lt;&gt; "", COUNTIF(SAP!#REF!,Q2040)&gt;0),"Matched", "")</f>
        <v>#REF!</v>
      </c>
    </row>
    <row r="2041" spans="1:18" hidden="1">
      <c r="A2041" s="21">
        <v>11563327</v>
      </c>
      <c r="B2041" s="22">
        <v>43934</v>
      </c>
      <c r="C2041" s="22">
        <v>43934</v>
      </c>
      <c r="D2041" s="21" t="s">
        <v>10</v>
      </c>
      <c r="E2041" s="23">
        <v>0</v>
      </c>
      <c r="F2041" s="23">
        <v>0</v>
      </c>
      <c r="G2041" s="23">
        <v>3870</v>
      </c>
      <c r="H2041" s="23">
        <v>164185.79999999999</v>
      </c>
      <c r="I2041" s="21" t="s">
        <v>11</v>
      </c>
      <c r="J2041" s="21" t="s">
        <v>12</v>
      </c>
      <c r="K2041" s="21" t="str">
        <f t="shared" si="103"/>
        <v/>
      </c>
      <c r="L2041" s="21" t="e">
        <f ca="1">IF(AND(K2041&lt;&gt; "", COUNTIF(SAP!#REF!,K2041)&gt;0),"Matched", "")</f>
        <v>#REF!</v>
      </c>
      <c r="M2041" s="21" t="str">
        <f t="shared" si="104"/>
        <v/>
      </c>
      <c r="N2041" s="21" t="e">
        <f ca="1">IF(AND(M2041&lt;&gt; "", COUNTIF(SAP!#REF!,M2041)&gt;0),"Matched", "")</f>
        <v>#REF!</v>
      </c>
      <c r="O2041" s="21" t="str">
        <f t="shared" si="105"/>
        <v/>
      </c>
      <c r="P2041" s="21" t="e">
        <f ca="1">IF(AND(O2041&lt;&gt; "", COUNTIF(SAP!#REF!,O2041)&gt;0),"Matched", "")</f>
        <v>#REF!</v>
      </c>
      <c r="Q2041" s="21" t="str">
        <f ca="1">IF(OR(D2041="AC",D2041="TR"),"Logic4"&amp;"_"&amp;TEXT(C2041,"dd.mm.yyyy") &amp;"_"&amp; 816436.51,"")</f>
        <v>Logic4_13.04.2020_816436.51</v>
      </c>
      <c r="R2041" s="21" t="e">
        <f ca="1">IF(AND(Q2041&lt;&gt; "", COUNTIF(SAP!#REF!,Q2041)&gt;0),"Matched", "")</f>
        <v>#REF!</v>
      </c>
    </row>
    <row r="2042" spans="1:18" hidden="1">
      <c r="A2042" s="21">
        <v>11563327</v>
      </c>
      <c r="B2042" s="22">
        <v>43934</v>
      </c>
      <c r="C2042" s="22">
        <v>43934</v>
      </c>
      <c r="D2042" s="21" t="s">
        <v>10</v>
      </c>
      <c r="E2042" s="23">
        <v>0</v>
      </c>
      <c r="F2042" s="23">
        <v>0</v>
      </c>
      <c r="G2042" s="23">
        <v>3950</v>
      </c>
      <c r="H2042" s="23">
        <v>168135.8</v>
      </c>
      <c r="I2042" s="21" t="s">
        <v>11</v>
      </c>
      <c r="J2042" s="21" t="s">
        <v>12</v>
      </c>
      <c r="K2042" s="21" t="str">
        <f t="shared" si="103"/>
        <v/>
      </c>
      <c r="L2042" s="21" t="e">
        <f ca="1">IF(AND(K2042&lt;&gt; "", COUNTIF(SAP!#REF!,K2042)&gt;0),"Matched", "")</f>
        <v>#REF!</v>
      </c>
      <c r="M2042" s="21" t="str">
        <f t="shared" si="104"/>
        <v/>
      </c>
      <c r="N2042" s="21" t="e">
        <f ca="1">IF(AND(M2042&lt;&gt; "", COUNTIF(SAP!#REF!,M2042)&gt;0),"Matched", "")</f>
        <v>#REF!</v>
      </c>
      <c r="O2042" s="21" t="str">
        <f t="shared" si="105"/>
        <v/>
      </c>
      <c r="P2042" s="21" t="e">
        <f ca="1">IF(AND(O2042&lt;&gt; "", COUNTIF(SAP!#REF!,O2042)&gt;0),"Matched", "")</f>
        <v>#REF!</v>
      </c>
      <c r="Q2042" s="21" t="str">
        <f ca="1">IF(OR(D2042="AC",D2042="TR"),"Logic4"&amp;"_"&amp;TEXT(C2042,"dd.mm.yyyy") &amp;"_"&amp; 816436.51,"")</f>
        <v>Logic4_13.04.2020_816436.51</v>
      </c>
      <c r="R2042" s="21" t="e">
        <f ca="1">IF(AND(Q2042&lt;&gt; "", COUNTIF(SAP!#REF!,Q2042)&gt;0),"Matched", "")</f>
        <v>#REF!</v>
      </c>
    </row>
    <row r="2043" spans="1:18" hidden="1">
      <c r="A2043" s="21">
        <v>11563327</v>
      </c>
      <c r="B2043" s="22">
        <v>43934</v>
      </c>
      <c r="C2043" s="22">
        <v>43934</v>
      </c>
      <c r="D2043" s="21" t="s">
        <v>10</v>
      </c>
      <c r="E2043" s="23">
        <v>0</v>
      </c>
      <c r="F2043" s="23">
        <v>0</v>
      </c>
      <c r="G2043" s="23">
        <v>4020</v>
      </c>
      <c r="H2043" s="23">
        <v>172155.8</v>
      </c>
      <c r="I2043" s="21" t="s">
        <v>11</v>
      </c>
      <c r="J2043" s="21" t="s">
        <v>12</v>
      </c>
      <c r="K2043" s="21" t="str">
        <f t="shared" si="103"/>
        <v/>
      </c>
      <c r="L2043" s="21" t="e">
        <f ca="1">IF(AND(K2043&lt;&gt; "", COUNTIF(SAP!#REF!,K2043)&gt;0),"Matched", "")</f>
        <v>#REF!</v>
      </c>
      <c r="M2043" s="21" t="str">
        <f t="shared" si="104"/>
        <v/>
      </c>
      <c r="N2043" s="21" t="e">
        <f ca="1">IF(AND(M2043&lt;&gt; "", COUNTIF(SAP!#REF!,M2043)&gt;0),"Matched", "")</f>
        <v>#REF!</v>
      </c>
      <c r="O2043" s="21" t="str">
        <f t="shared" si="105"/>
        <v/>
      </c>
      <c r="P2043" s="21" t="e">
        <f ca="1">IF(AND(O2043&lt;&gt; "", COUNTIF(SAP!#REF!,O2043)&gt;0),"Matched", "")</f>
        <v>#REF!</v>
      </c>
      <c r="Q2043" s="21" t="str">
        <f ca="1">IF(OR(D2043="AC",D2043="TR"),"Logic4"&amp;"_"&amp;TEXT(C2043,"dd.mm.yyyy") &amp;"_"&amp; 816436.51,"")</f>
        <v>Logic4_13.04.2020_816436.51</v>
      </c>
      <c r="R2043" s="21" t="e">
        <f ca="1">IF(AND(Q2043&lt;&gt; "", COUNTIF(SAP!#REF!,Q2043)&gt;0),"Matched", "")</f>
        <v>#REF!</v>
      </c>
    </row>
    <row r="2044" spans="1:18" hidden="1">
      <c r="A2044" s="21">
        <v>11563327</v>
      </c>
      <c r="B2044" s="22">
        <v>43934</v>
      </c>
      <c r="C2044" s="22">
        <v>43934</v>
      </c>
      <c r="D2044" s="21" t="s">
        <v>10</v>
      </c>
      <c r="E2044" s="23">
        <v>0</v>
      </c>
      <c r="F2044" s="23">
        <v>0</v>
      </c>
      <c r="G2044" s="23">
        <v>4020</v>
      </c>
      <c r="H2044" s="23">
        <v>176175.8</v>
      </c>
      <c r="I2044" s="21" t="s">
        <v>11</v>
      </c>
      <c r="J2044" s="21" t="s">
        <v>12</v>
      </c>
      <c r="K2044" s="21" t="str">
        <f t="shared" si="103"/>
        <v/>
      </c>
      <c r="L2044" s="21" t="e">
        <f ca="1">IF(AND(K2044&lt;&gt; "", COUNTIF(SAP!#REF!,K2044)&gt;0),"Matched", "")</f>
        <v>#REF!</v>
      </c>
      <c r="M2044" s="21" t="str">
        <f t="shared" si="104"/>
        <v/>
      </c>
      <c r="N2044" s="21" t="e">
        <f ca="1">IF(AND(M2044&lt;&gt; "", COUNTIF(SAP!#REF!,M2044)&gt;0),"Matched", "")</f>
        <v>#REF!</v>
      </c>
      <c r="O2044" s="21" t="str">
        <f t="shared" si="105"/>
        <v/>
      </c>
      <c r="P2044" s="21" t="e">
        <f ca="1">IF(AND(O2044&lt;&gt; "", COUNTIF(SAP!#REF!,O2044)&gt;0),"Matched", "")</f>
        <v>#REF!</v>
      </c>
      <c r="Q2044" s="21" t="str">
        <f ca="1">IF(OR(D2044="AC",D2044="TR"),"Logic4"&amp;"_"&amp;TEXT(C2044,"dd.mm.yyyy") &amp;"_"&amp; 816436.51,"")</f>
        <v>Logic4_13.04.2020_816436.51</v>
      </c>
      <c r="R2044" s="21" t="e">
        <f ca="1">IF(AND(Q2044&lt;&gt; "", COUNTIF(SAP!#REF!,Q2044)&gt;0),"Matched", "")</f>
        <v>#REF!</v>
      </c>
    </row>
    <row r="2045" spans="1:18" hidden="1">
      <c r="A2045" s="21">
        <v>11563327</v>
      </c>
      <c r="B2045" s="22">
        <v>43934</v>
      </c>
      <c r="C2045" s="22">
        <v>43934</v>
      </c>
      <c r="D2045" s="21" t="s">
        <v>10</v>
      </c>
      <c r="E2045" s="23">
        <v>0</v>
      </c>
      <c r="F2045" s="23">
        <v>0</v>
      </c>
      <c r="G2045" s="23">
        <v>4059.6</v>
      </c>
      <c r="H2045" s="23">
        <v>180235.4</v>
      </c>
      <c r="I2045" s="21" t="s">
        <v>11</v>
      </c>
      <c r="J2045" s="21" t="s">
        <v>12</v>
      </c>
      <c r="K2045" s="21" t="str">
        <f t="shared" si="103"/>
        <v/>
      </c>
      <c r="L2045" s="21" t="e">
        <f ca="1">IF(AND(K2045&lt;&gt; "", COUNTIF(SAP!#REF!,K2045)&gt;0),"Matched", "")</f>
        <v>#REF!</v>
      </c>
      <c r="M2045" s="21" t="str">
        <f t="shared" si="104"/>
        <v/>
      </c>
      <c r="N2045" s="21" t="e">
        <f ca="1">IF(AND(M2045&lt;&gt; "", COUNTIF(SAP!#REF!,M2045)&gt;0),"Matched", "")</f>
        <v>#REF!</v>
      </c>
      <c r="O2045" s="21" t="str">
        <f t="shared" si="105"/>
        <v/>
      </c>
      <c r="P2045" s="21" t="e">
        <f ca="1">IF(AND(O2045&lt;&gt; "", COUNTIF(SAP!#REF!,O2045)&gt;0),"Matched", "")</f>
        <v>#REF!</v>
      </c>
      <c r="Q2045" s="21" t="str">
        <f ca="1">IF(OR(D2045="AC",D2045="TR"),"Logic4"&amp;"_"&amp;TEXT(C2045,"dd.mm.yyyy") &amp;"_"&amp; 816436.51,"")</f>
        <v>Logic4_13.04.2020_816436.51</v>
      </c>
      <c r="R2045" s="21" t="e">
        <f ca="1">IF(AND(Q2045&lt;&gt; "", COUNTIF(SAP!#REF!,Q2045)&gt;0),"Matched", "")</f>
        <v>#REF!</v>
      </c>
    </row>
    <row r="2046" spans="1:18" hidden="1">
      <c r="A2046" s="21">
        <v>11563327</v>
      </c>
      <c r="B2046" s="22">
        <v>43934</v>
      </c>
      <c r="C2046" s="22">
        <v>43934</v>
      </c>
      <c r="D2046" s="21" t="s">
        <v>10</v>
      </c>
      <c r="E2046" s="23">
        <v>0</v>
      </c>
      <c r="F2046" s="23">
        <v>0</v>
      </c>
      <c r="G2046" s="23">
        <v>4320</v>
      </c>
      <c r="H2046" s="23">
        <v>184555.4</v>
      </c>
      <c r="I2046" s="21" t="s">
        <v>11</v>
      </c>
      <c r="J2046" s="21" t="s">
        <v>12</v>
      </c>
      <c r="K2046" s="21" t="str">
        <f t="shared" si="103"/>
        <v/>
      </c>
      <c r="L2046" s="21" t="e">
        <f ca="1">IF(AND(K2046&lt;&gt; "", COUNTIF(SAP!#REF!,K2046)&gt;0),"Matched", "")</f>
        <v>#REF!</v>
      </c>
      <c r="M2046" s="21" t="str">
        <f t="shared" si="104"/>
        <v/>
      </c>
      <c r="N2046" s="21" t="e">
        <f ca="1">IF(AND(M2046&lt;&gt; "", COUNTIF(SAP!#REF!,M2046)&gt;0),"Matched", "")</f>
        <v>#REF!</v>
      </c>
      <c r="O2046" s="21" t="str">
        <f t="shared" si="105"/>
        <v/>
      </c>
      <c r="P2046" s="21" t="e">
        <f ca="1">IF(AND(O2046&lt;&gt; "", COUNTIF(SAP!#REF!,O2046)&gt;0),"Matched", "")</f>
        <v>#REF!</v>
      </c>
      <c r="Q2046" s="21" t="str">
        <f ca="1">IF(OR(D2046="AC",D2046="TR"),"Logic4"&amp;"_"&amp;TEXT(C2046,"dd.mm.yyyy") &amp;"_"&amp; 816436.51,"")</f>
        <v>Logic4_13.04.2020_816436.51</v>
      </c>
      <c r="R2046" s="21" t="e">
        <f ca="1">IF(AND(Q2046&lt;&gt; "", COUNTIF(SAP!#REF!,Q2046)&gt;0),"Matched", "")</f>
        <v>#REF!</v>
      </c>
    </row>
    <row r="2047" spans="1:18" hidden="1">
      <c r="A2047" s="21">
        <v>11563327</v>
      </c>
      <c r="B2047" s="22">
        <v>43934</v>
      </c>
      <c r="C2047" s="22">
        <v>43934</v>
      </c>
      <c r="D2047" s="21" t="s">
        <v>10</v>
      </c>
      <c r="E2047" s="23">
        <v>0</v>
      </c>
      <c r="F2047" s="23">
        <v>0</v>
      </c>
      <c r="G2047" s="23">
        <v>4502</v>
      </c>
      <c r="H2047" s="23">
        <v>189057.4</v>
      </c>
      <c r="I2047" s="21" t="s">
        <v>11</v>
      </c>
      <c r="J2047" s="21" t="s">
        <v>12</v>
      </c>
      <c r="K2047" s="21" t="str">
        <f t="shared" si="103"/>
        <v/>
      </c>
      <c r="L2047" s="21" t="e">
        <f ca="1">IF(AND(K2047&lt;&gt; "", COUNTIF(SAP!#REF!,K2047)&gt;0),"Matched", "")</f>
        <v>#REF!</v>
      </c>
      <c r="M2047" s="21" t="str">
        <f t="shared" si="104"/>
        <v/>
      </c>
      <c r="N2047" s="21" t="e">
        <f ca="1">IF(AND(M2047&lt;&gt; "", COUNTIF(SAP!#REF!,M2047)&gt;0),"Matched", "")</f>
        <v>#REF!</v>
      </c>
      <c r="O2047" s="21" t="str">
        <f t="shared" si="105"/>
        <v/>
      </c>
      <c r="P2047" s="21" t="e">
        <f ca="1">IF(AND(O2047&lt;&gt; "", COUNTIF(SAP!#REF!,O2047)&gt;0),"Matched", "")</f>
        <v>#REF!</v>
      </c>
      <c r="Q2047" s="21" t="str">
        <f ca="1">IF(OR(D2047="AC",D2047="TR"),"Logic4"&amp;"_"&amp;TEXT(C2047,"dd.mm.yyyy") &amp;"_"&amp; 816436.51,"")</f>
        <v>Logic4_13.04.2020_816436.51</v>
      </c>
      <c r="R2047" s="21" t="e">
        <f ca="1">IF(AND(Q2047&lt;&gt; "", COUNTIF(SAP!#REF!,Q2047)&gt;0),"Matched", "")</f>
        <v>#REF!</v>
      </c>
    </row>
    <row r="2048" spans="1:18" hidden="1">
      <c r="A2048" s="21">
        <v>11563327</v>
      </c>
      <c r="B2048" s="22">
        <v>43934</v>
      </c>
      <c r="C2048" s="22">
        <v>43934</v>
      </c>
      <c r="D2048" s="21" t="s">
        <v>10</v>
      </c>
      <c r="E2048" s="23">
        <v>0</v>
      </c>
      <c r="F2048" s="23">
        <v>0</v>
      </c>
      <c r="G2048" s="23">
        <v>4548</v>
      </c>
      <c r="H2048" s="23">
        <v>193605.4</v>
      </c>
      <c r="I2048" s="21" t="s">
        <v>11</v>
      </c>
      <c r="J2048" s="21" t="s">
        <v>12</v>
      </c>
      <c r="K2048" s="21" t="str">
        <f t="shared" si="103"/>
        <v/>
      </c>
      <c r="L2048" s="21" t="e">
        <f ca="1">IF(AND(K2048&lt;&gt; "", COUNTIF(SAP!#REF!,K2048)&gt;0),"Matched", "")</f>
        <v>#REF!</v>
      </c>
      <c r="M2048" s="21" t="str">
        <f t="shared" si="104"/>
        <v/>
      </c>
      <c r="N2048" s="21" t="e">
        <f ca="1">IF(AND(M2048&lt;&gt; "", COUNTIF(SAP!#REF!,M2048)&gt;0),"Matched", "")</f>
        <v>#REF!</v>
      </c>
      <c r="O2048" s="21" t="str">
        <f t="shared" si="105"/>
        <v/>
      </c>
      <c r="P2048" s="21" t="e">
        <f ca="1">IF(AND(O2048&lt;&gt; "", COUNTIF(SAP!#REF!,O2048)&gt;0),"Matched", "")</f>
        <v>#REF!</v>
      </c>
      <c r="Q2048" s="21" t="str">
        <f ca="1">IF(OR(D2048="AC",D2048="TR"),"Logic4"&amp;"_"&amp;TEXT(C2048,"dd.mm.yyyy") &amp;"_"&amp; 816436.51,"")</f>
        <v>Logic4_13.04.2020_816436.51</v>
      </c>
      <c r="R2048" s="21" t="e">
        <f ca="1">IF(AND(Q2048&lt;&gt; "", COUNTIF(SAP!#REF!,Q2048)&gt;0),"Matched", "")</f>
        <v>#REF!</v>
      </c>
    </row>
    <row r="2049" spans="1:18" hidden="1">
      <c r="A2049" s="21">
        <v>11563327</v>
      </c>
      <c r="B2049" s="22">
        <v>43934</v>
      </c>
      <c r="C2049" s="22">
        <v>43934</v>
      </c>
      <c r="D2049" s="21" t="s">
        <v>10</v>
      </c>
      <c r="E2049" s="23">
        <v>0</v>
      </c>
      <c r="F2049" s="23">
        <v>0</v>
      </c>
      <c r="G2049" s="23">
        <v>4600</v>
      </c>
      <c r="H2049" s="23">
        <v>198205.4</v>
      </c>
      <c r="I2049" s="21" t="s">
        <v>11</v>
      </c>
      <c r="J2049" s="21" t="s">
        <v>12</v>
      </c>
      <c r="K2049" s="21" t="str">
        <f t="shared" si="103"/>
        <v/>
      </c>
      <c r="L2049" s="21" t="e">
        <f ca="1">IF(AND(K2049&lt;&gt; "", COUNTIF(SAP!#REF!,K2049)&gt;0),"Matched", "")</f>
        <v>#REF!</v>
      </c>
      <c r="M2049" s="21" t="str">
        <f t="shared" si="104"/>
        <v/>
      </c>
      <c r="N2049" s="21" t="e">
        <f ca="1">IF(AND(M2049&lt;&gt; "", COUNTIF(SAP!#REF!,M2049)&gt;0),"Matched", "")</f>
        <v>#REF!</v>
      </c>
      <c r="O2049" s="21" t="str">
        <f t="shared" si="105"/>
        <v/>
      </c>
      <c r="P2049" s="21" t="e">
        <f ca="1">IF(AND(O2049&lt;&gt; "", COUNTIF(SAP!#REF!,O2049)&gt;0),"Matched", "")</f>
        <v>#REF!</v>
      </c>
      <c r="Q2049" s="21" t="str">
        <f ca="1">IF(OR(D2049="AC",D2049="TR"),"Logic4"&amp;"_"&amp;TEXT(C2049,"dd.mm.yyyy") &amp;"_"&amp; 816436.51,"")</f>
        <v>Logic4_13.04.2020_816436.51</v>
      </c>
      <c r="R2049" s="21" t="e">
        <f ca="1">IF(AND(Q2049&lt;&gt; "", COUNTIF(SAP!#REF!,Q2049)&gt;0),"Matched", "")</f>
        <v>#REF!</v>
      </c>
    </row>
    <row r="2050" spans="1:18" hidden="1">
      <c r="A2050" s="21">
        <v>11563327</v>
      </c>
      <c r="B2050" s="22">
        <v>43934</v>
      </c>
      <c r="C2050" s="22">
        <v>43934</v>
      </c>
      <c r="D2050" s="21" t="s">
        <v>10</v>
      </c>
      <c r="E2050" s="23">
        <v>0</v>
      </c>
      <c r="F2050" s="23">
        <v>0</v>
      </c>
      <c r="G2050" s="23">
        <v>4640</v>
      </c>
      <c r="H2050" s="23">
        <v>202845.4</v>
      </c>
      <c r="I2050" s="21" t="s">
        <v>11</v>
      </c>
      <c r="J2050" s="21" t="s">
        <v>12</v>
      </c>
      <c r="K2050" s="21" t="str">
        <f t="shared" si="103"/>
        <v/>
      </c>
      <c r="L2050" s="21" t="e">
        <f ca="1">IF(AND(K2050&lt;&gt; "", COUNTIF(SAP!#REF!,K2050)&gt;0),"Matched", "")</f>
        <v>#REF!</v>
      </c>
      <c r="M2050" s="21" t="str">
        <f t="shared" si="104"/>
        <v/>
      </c>
      <c r="N2050" s="21" t="e">
        <f ca="1">IF(AND(M2050&lt;&gt; "", COUNTIF(SAP!#REF!,M2050)&gt;0),"Matched", "")</f>
        <v>#REF!</v>
      </c>
      <c r="O2050" s="21" t="str">
        <f t="shared" si="105"/>
        <v/>
      </c>
      <c r="P2050" s="21" t="e">
        <f ca="1">IF(AND(O2050&lt;&gt; "", COUNTIF(SAP!#REF!,O2050)&gt;0),"Matched", "")</f>
        <v>#REF!</v>
      </c>
      <c r="Q2050" s="21" t="str">
        <f ca="1">IF(OR(D2050="AC",D2050="TR"),"Logic4"&amp;"_"&amp;TEXT(C2050,"dd.mm.yyyy") &amp;"_"&amp; 816436.51,"")</f>
        <v>Logic4_13.04.2020_816436.51</v>
      </c>
      <c r="R2050" s="21" t="e">
        <f ca="1">IF(AND(Q2050&lt;&gt; "", COUNTIF(SAP!#REF!,Q2050)&gt;0),"Matched", "")</f>
        <v>#REF!</v>
      </c>
    </row>
    <row r="2051" spans="1:18" hidden="1">
      <c r="A2051" s="21">
        <v>11563327</v>
      </c>
      <c r="B2051" s="22">
        <v>43934</v>
      </c>
      <c r="C2051" s="22">
        <v>43934</v>
      </c>
      <c r="D2051" s="21" t="s">
        <v>10</v>
      </c>
      <c r="E2051" s="23">
        <v>0</v>
      </c>
      <c r="F2051" s="23">
        <v>0</v>
      </c>
      <c r="G2051" s="23">
        <v>4940</v>
      </c>
      <c r="H2051" s="23">
        <v>207785.4</v>
      </c>
      <c r="I2051" s="21" t="s">
        <v>11</v>
      </c>
      <c r="J2051" s="21" t="s">
        <v>12</v>
      </c>
      <c r="K2051" s="21" t="str">
        <f t="shared" ref="K2051:K2114" si="106">IF(D2051="TF","Logic1"&amp;"_"&amp;TEXT(C2051, "mm") &amp;"_"&amp; F2051,"")</f>
        <v/>
      </c>
      <c r="L2051" s="21" t="e">
        <f ca="1">IF(AND(K2051&lt;&gt; "", COUNTIF(SAP!#REF!,K2051)&gt;0),"Matched", "")</f>
        <v>#REF!</v>
      </c>
      <c r="M2051" s="21" t="str">
        <f t="shared" si="104"/>
        <v/>
      </c>
      <c r="N2051" s="21" t="e">
        <f ca="1">IF(AND(M2051&lt;&gt; "", COUNTIF(SAP!#REF!,M2051)&gt;0),"Matched", "")</f>
        <v>#REF!</v>
      </c>
      <c r="O2051" s="21" t="str">
        <f t="shared" si="105"/>
        <v/>
      </c>
      <c r="P2051" s="21" t="e">
        <f ca="1">IF(AND(O2051&lt;&gt; "", COUNTIF(SAP!#REF!,O2051)&gt;0),"Matched", "")</f>
        <v>#REF!</v>
      </c>
      <c r="Q2051" s="21" t="str">
        <f ca="1">IF(OR(D2051="AC",D2051="TR"),"Logic4"&amp;"_"&amp;TEXT(C2051,"dd.mm.yyyy") &amp;"_"&amp; 816436.51,"")</f>
        <v>Logic4_13.04.2020_816436.51</v>
      </c>
      <c r="R2051" s="21" t="e">
        <f ca="1">IF(AND(Q2051&lt;&gt; "", COUNTIF(SAP!#REF!,Q2051)&gt;0),"Matched", "")</f>
        <v>#REF!</v>
      </c>
    </row>
    <row r="2052" spans="1:18" hidden="1">
      <c r="A2052" s="21">
        <v>11563327</v>
      </c>
      <c r="B2052" s="22">
        <v>43934</v>
      </c>
      <c r="C2052" s="22">
        <v>43934</v>
      </c>
      <c r="D2052" s="21" t="s">
        <v>10</v>
      </c>
      <c r="E2052" s="23">
        <v>0</v>
      </c>
      <c r="F2052" s="23">
        <v>0</v>
      </c>
      <c r="G2052" s="23">
        <v>5060</v>
      </c>
      <c r="H2052" s="23">
        <v>212845.4</v>
      </c>
      <c r="I2052" s="21" t="s">
        <v>11</v>
      </c>
      <c r="J2052" s="21" t="s">
        <v>12</v>
      </c>
      <c r="K2052" s="21" t="str">
        <f t="shared" si="106"/>
        <v/>
      </c>
      <c r="L2052" s="21" t="e">
        <f ca="1">IF(AND(K2052&lt;&gt; "", COUNTIF(SAP!#REF!,K2052)&gt;0),"Matched", "")</f>
        <v>#REF!</v>
      </c>
      <c r="M2052" s="21" t="str">
        <f t="shared" si="104"/>
        <v/>
      </c>
      <c r="N2052" s="21" t="e">
        <f ca="1">IF(AND(M2052&lt;&gt; "", COUNTIF(SAP!#REF!,M2052)&gt;0),"Matched", "")</f>
        <v>#REF!</v>
      </c>
      <c r="O2052" s="21" t="str">
        <f t="shared" si="105"/>
        <v/>
      </c>
      <c r="P2052" s="21" t="e">
        <f ca="1">IF(AND(O2052&lt;&gt; "", COUNTIF(SAP!#REF!,O2052)&gt;0),"Matched", "")</f>
        <v>#REF!</v>
      </c>
      <c r="Q2052" s="21" t="str">
        <f ca="1">IF(OR(D2052="AC",D2052="TR"),"Logic4"&amp;"_"&amp;TEXT(C2052,"dd.mm.yyyy") &amp;"_"&amp; 816436.51,"")</f>
        <v>Logic4_13.04.2020_816436.51</v>
      </c>
      <c r="R2052" s="21" t="e">
        <f ca="1">IF(AND(Q2052&lt;&gt; "", COUNTIF(SAP!#REF!,Q2052)&gt;0),"Matched", "")</f>
        <v>#REF!</v>
      </c>
    </row>
    <row r="2053" spans="1:18" hidden="1">
      <c r="A2053" s="21">
        <v>11563327</v>
      </c>
      <c r="B2053" s="22">
        <v>43934</v>
      </c>
      <c r="C2053" s="22">
        <v>43934</v>
      </c>
      <c r="D2053" s="21" t="s">
        <v>10</v>
      </c>
      <c r="E2053" s="23">
        <v>0</v>
      </c>
      <c r="F2053" s="23">
        <v>0</v>
      </c>
      <c r="G2053" s="23">
        <v>5237.8999999999996</v>
      </c>
      <c r="H2053" s="23">
        <v>218083.3</v>
      </c>
      <c r="I2053" s="21" t="s">
        <v>11</v>
      </c>
      <c r="J2053" s="21" t="s">
        <v>12</v>
      </c>
      <c r="K2053" s="21" t="str">
        <f t="shared" si="106"/>
        <v/>
      </c>
      <c r="L2053" s="21" t="e">
        <f ca="1">IF(AND(K2053&lt;&gt; "", COUNTIF(SAP!#REF!,K2053)&gt;0),"Matched", "")</f>
        <v>#REF!</v>
      </c>
      <c r="M2053" s="21" t="str">
        <f t="shared" si="104"/>
        <v/>
      </c>
      <c r="N2053" s="21" t="e">
        <f ca="1">IF(AND(M2053&lt;&gt; "", COUNTIF(SAP!#REF!,M2053)&gt;0),"Matched", "")</f>
        <v>#REF!</v>
      </c>
      <c r="O2053" s="21" t="str">
        <f t="shared" si="105"/>
        <v/>
      </c>
      <c r="P2053" s="21" t="e">
        <f ca="1">IF(AND(O2053&lt;&gt; "", COUNTIF(SAP!#REF!,O2053)&gt;0),"Matched", "")</f>
        <v>#REF!</v>
      </c>
      <c r="Q2053" s="21" t="str">
        <f ca="1">IF(OR(D2053="AC",D2053="TR"),"Logic4"&amp;"_"&amp;TEXT(C2053,"dd.mm.yyyy") &amp;"_"&amp; 816436.51,"")</f>
        <v>Logic4_13.04.2020_816436.51</v>
      </c>
      <c r="R2053" s="21" t="e">
        <f ca="1">IF(AND(Q2053&lt;&gt; "", COUNTIF(SAP!#REF!,Q2053)&gt;0),"Matched", "")</f>
        <v>#REF!</v>
      </c>
    </row>
    <row r="2054" spans="1:18" hidden="1">
      <c r="A2054" s="21">
        <v>11563327</v>
      </c>
      <c r="B2054" s="22">
        <v>43934</v>
      </c>
      <c r="C2054" s="22">
        <v>43934</v>
      </c>
      <c r="D2054" s="21" t="s">
        <v>10</v>
      </c>
      <c r="E2054" s="23">
        <v>0</v>
      </c>
      <c r="F2054" s="23">
        <v>0</v>
      </c>
      <c r="G2054" s="23">
        <v>5323.4</v>
      </c>
      <c r="H2054" s="23">
        <v>223406.7</v>
      </c>
      <c r="I2054" s="21" t="s">
        <v>11</v>
      </c>
      <c r="J2054" s="21" t="s">
        <v>12</v>
      </c>
      <c r="K2054" s="21" t="str">
        <f t="shared" si="106"/>
        <v/>
      </c>
      <c r="L2054" s="21" t="e">
        <f ca="1">IF(AND(K2054&lt;&gt; "", COUNTIF(SAP!#REF!,K2054)&gt;0),"Matched", "")</f>
        <v>#REF!</v>
      </c>
      <c r="M2054" s="21" t="str">
        <f t="shared" si="104"/>
        <v/>
      </c>
      <c r="N2054" s="21" t="e">
        <f ca="1">IF(AND(M2054&lt;&gt; "", COUNTIF(SAP!#REF!,M2054)&gt;0),"Matched", "")</f>
        <v>#REF!</v>
      </c>
      <c r="O2054" s="21" t="str">
        <f t="shared" si="105"/>
        <v/>
      </c>
      <c r="P2054" s="21" t="e">
        <f ca="1">IF(AND(O2054&lt;&gt; "", COUNTIF(SAP!#REF!,O2054)&gt;0),"Matched", "")</f>
        <v>#REF!</v>
      </c>
      <c r="Q2054" s="21" t="str">
        <f ca="1">IF(OR(D2054="AC",D2054="TR"),"Logic4"&amp;"_"&amp;TEXT(C2054,"dd.mm.yyyy") &amp;"_"&amp; 816436.51,"")</f>
        <v>Logic4_13.04.2020_816436.51</v>
      </c>
      <c r="R2054" s="21" t="e">
        <f ca="1">IF(AND(Q2054&lt;&gt; "", COUNTIF(SAP!#REF!,Q2054)&gt;0),"Matched", "")</f>
        <v>#REF!</v>
      </c>
    </row>
    <row r="2055" spans="1:18" hidden="1">
      <c r="A2055" s="21">
        <v>11563327</v>
      </c>
      <c r="B2055" s="22">
        <v>43934</v>
      </c>
      <c r="C2055" s="22">
        <v>43934</v>
      </c>
      <c r="D2055" s="21" t="s">
        <v>10</v>
      </c>
      <c r="E2055" s="23">
        <v>0</v>
      </c>
      <c r="F2055" s="23">
        <v>0</v>
      </c>
      <c r="G2055" s="23">
        <v>5350</v>
      </c>
      <c r="H2055" s="23">
        <v>228756.7</v>
      </c>
      <c r="I2055" s="21" t="s">
        <v>11</v>
      </c>
      <c r="J2055" s="21" t="s">
        <v>12</v>
      </c>
      <c r="K2055" s="21" t="str">
        <f t="shared" si="106"/>
        <v/>
      </c>
      <c r="L2055" s="21" t="e">
        <f ca="1">IF(AND(K2055&lt;&gt; "", COUNTIF(SAP!#REF!,K2055)&gt;0),"Matched", "")</f>
        <v>#REF!</v>
      </c>
      <c r="M2055" s="21" t="str">
        <f t="shared" si="104"/>
        <v/>
      </c>
      <c r="N2055" s="21" t="e">
        <f ca="1">IF(AND(M2055&lt;&gt; "", COUNTIF(SAP!#REF!,M2055)&gt;0),"Matched", "")</f>
        <v>#REF!</v>
      </c>
      <c r="O2055" s="21" t="str">
        <f t="shared" si="105"/>
        <v/>
      </c>
      <c r="P2055" s="21" t="e">
        <f ca="1">IF(AND(O2055&lt;&gt; "", COUNTIF(SAP!#REF!,O2055)&gt;0),"Matched", "")</f>
        <v>#REF!</v>
      </c>
      <c r="Q2055" s="21" t="str">
        <f ca="1">IF(OR(D2055="AC",D2055="TR"),"Logic4"&amp;"_"&amp;TEXT(C2055,"dd.mm.yyyy") &amp;"_"&amp; 816436.51,"")</f>
        <v>Logic4_13.04.2020_816436.51</v>
      </c>
      <c r="R2055" s="21" t="e">
        <f ca="1">IF(AND(Q2055&lt;&gt; "", COUNTIF(SAP!#REF!,Q2055)&gt;0),"Matched", "")</f>
        <v>#REF!</v>
      </c>
    </row>
    <row r="2056" spans="1:18" hidden="1">
      <c r="A2056" s="21">
        <v>11563327</v>
      </c>
      <c r="B2056" s="22">
        <v>43934</v>
      </c>
      <c r="C2056" s="22">
        <v>43934</v>
      </c>
      <c r="D2056" s="21" t="s">
        <v>10</v>
      </c>
      <c r="E2056" s="23">
        <v>0</v>
      </c>
      <c r="F2056" s="23">
        <v>0</v>
      </c>
      <c r="G2056" s="23">
        <v>5461.4</v>
      </c>
      <c r="H2056" s="23">
        <v>234218.1</v>
      </c>
      <c r="I2056" s="21" t="s">
        <v>11</v>
      </c>
      <c r="J2056" s="21" t="s">
        <v>12</v>
      </c>
      <c r="K2056" s="21" t="str">
        <f t="shared" si="106"/>
        <v/>
      </c>
      <c r="L2056" s="21" t="e">
        <f ca="1">IF(AND(K2056&lt;&gt; "", COUNTIF(SAP!#REF!,K2056)&gt;0),"Matched", "")</f>
        <v>#REF!</v>
      </c>
      <c r="M2056" s="21" t="str">
        <f t="shared" si="104"/>
        <v/>
      </c>
      <c r="N2056" s="21" t="e">
        <f ca="1">IF(AND(M2056&lt;&gt; "", COUNTIF(SAP!#REF!,M2056)&gt;0),"Matched", "")</f>
        <v>#REF!</v>
      </c>
      <c r="O2056" s="21" t="str">
        <f t="shared" si="105"/>
        <v/>
      </c>
      <c r="P2056" s="21" t="e">
        <f ca="1">IF(AND(O2056&lt;&gt; "", COUNTIF(SAP!#REF!,O2056)&gt;0),"Matched", "")</f>
        <v>#REF!</v>
      </c>
      <c r="Q2056" s="21" t="str">
        <f ca="1">IF(OR(D2056="AC",D2056="TR"),"Logic4"&amp;"_"&amp;TEXT(C2056,"dd.mm.yyyy") &amp;"_"&amp; 816436.51,"")</f>
        <v>Logic4_13.04.2020_816436.51</v>
      </c>
      <c r="R2056" s="21" t="e">
        <f ca="1">IF(AND(Q2056&lt;&gt; "", COUNTIF(SAP!#REF!,Q2056)&gt;0),"Matched", "")</f>
        <v>#REF!</v>
      </c>
    </row>
    <row r="2057" spans="1:18" hidden="1">
      <c r="A2057" s="21">
        <v>11563327</v>
      </c>
      <c r="B2057" s="22">
        <v>43934</v>
      </c>
      <c r="C2057" s="22">
        <v>43934</v>
      </c>
      <c r="D2057" s="21" t="s">
        <v>10</v>
      </c>
      <c r="E2057" s="23">
        <v>0</v>
      </c>
      <c r="F2057" s="23">
        <v>0</v>
      </c>
      <c r="G2057" s="23">
        <v>5670</v>
      </c>
      <c r="H2057" s="23">
        <v>239888.1</v>
      </c>
      <c r="I2057" s="21" t="s">
        <v>11</v>
      </c>
      <c r="J2057" s="21" t="s">
        <v>12</v>
      </c>
      <c r="K2057" s="21" t="str">
        <f t="shared" si="106"/>
        <v/>
      </c>
      <c r="L2057" s="21" t="e">
        <f ca="1">IF(AND(K2057&lt;&gt; "", COUNTIF(SAP!#REF!,K2057)&gt;0),"Matched", "")</f>
        <v>#REF!</v>
      </c>
      <c r="M2057" s="21" t="str">
        <f t="shared" si="104"/>
        <v/>
      </c>
      <c r="N2057" s="21" t="e">
        <f ca="1">IF(AND(M2057&lt;&gt; "", COUNTIF(SAP!#REF!,M2057)&gt;0),"Matched", "")</f>
        <v>#REF!</v>
      </c>
      <c r="O2057" s="21" t="str">
        <f t="shared" si="105"/>
        <v/>
      </c>
      <c r="P2057" s="21" t="e">
        <f ca="1">IF(AND(O2057&lt;&gt; "", COUNTIF(SAP!#REF!,O2057)&gt;0),"Matched", "")</f>
        <v>#REF!</v>
      </c>
      <c r="Q2057" s="21" t="str">
        <f ca="1">IF(OR(D2057="AC",D2057="TR"),"Logic4"&amp;"_"&amp;TEXT(C2057,"dd.mm.yyyy") &amp;"_"&amp; 816436.51,"")</f>
        <v>Logic4_13.04.2020_816436.51</v>
      </c>
      <c r="R2057" s="21" t="e">
        <f ca="1">IF(AND(Q2057&lt;&gt; "", COUNTIF(SAP!#REF!,Q2057)&gt;0),"Matched", "")</f>
        <v>#REF!</v>
      </c>
    </row>
    <row r="2058" spans="1:18" hidden="1">
      <c r="A2058" s="21">
        <v>11563327</v>
      </c>
      <c r="B2058" s="22">
        <v>43934</v>
      </c>
      <c r="C2058" s="22">
        <v>43934</v>
      </c>
      <c r="D2058" s="21" t="s">
        <v>10</v>
      </c>
      <c r="E2058" s="23">
        <v>0</v>
      </c>
      <c r="F2058" s="23">
        <v>0</v>
      </c>
      <c r="G2058" s="23">
        <v>5672</v>
      </c>
      <c r="H2058" s="23">
        <v>245560.1</v>
      </c>
      <c r="I2058" s="21" t="s">
        <v>11</v>
      </c>
      <c r="J2058" s="21" t="s">
        <v>12</v>
      </c>
      <c r="K2058" s="21" t="str">
        <f t="shared" si="106"/>
        <v/>
      </c>
      <c r="L2058" s="21" t="e">
        <f ca="1">IF(AND(K2058&lt;&gt; "", COUNTIF(SAP!#REF!,K2058)&gt;0),"Matched", "")</f>
        <v>#REF!</v>
      </c>
      <c r="M2058" s="21" t="str">
        <f t="shared" si="104"/>
        <v/>
      </c>
      <c r="N2058" s="21" t="e">
        <f ca="1">IF(AND(M2058&lt;&gt; "", COUNTIF(SAP!#REF!,M2058)&gt;0),"Matched", "")</f>
        <v>#REF!</v>
      </c>
      <c r="O2058" s="21" t="str">
        <f t="shared" si="105"/>
        <v/>
      </c>
      <c r="P2058" s="21" t="e">
        <f ca="1">IF(AND(O2058&lt;&gt; "", COUNTIF(SAP!#REF!,O2058)&gt;0),"Matched", "")</f>
        <v>#REF!</v>
      </c>
      <c r="Q2058" s="21" t="str">
        <f ca="1">IF(OR(D2058="AC",D2058="TR"),"Logic4"&amp;"_"&amp;TEXT(C2058,"dd.mm.yyyy") &amp;"_"&amp; 816436.51,"")</f>
        <v>Logic4_13.04.2020_816436.51</v>
      </c>
      <c r="R2058" s="21" t="e">
        <f ca="1">IF(AND(Q2058&lt;&gt; "", COUNTIF(SAP!#REF!,Q2058)&gt;0),"Matched", "")</f>
        <v>#REF!</v>
      </c>
    </row>
    <row r="2059" spans="1:18" hidden="1">
      <c r="A2059" s="21">
        <v>11563327</v>
      </c>
      <c r="B2059" s="22">
        <v>43934</v>
      </c>
      <c r="C2059" s="22">
        <v>43934</v>
      </c>
      <c r="D2059" s="21" t="s">
        <v>10</v>
      </c>
      <c r="E2059" s="23">
        <v>0</v>
      </c>
      <c r="F2059" s="23">
        <v>0</v>
      </c>
      <c r="G2059" s="23">
        <v>5700</v>
      </c>
      <c r="H2059" s="23">
        <v>251260.1</v>
      </c>
      <c r="I2059" s="21" t="s">
        <v>11</v>
      </c>
      <c r="J2059" s="21" t="s">
        <v>12</v>
      </c>
      <c r="K2059" s="21" t="str">
        <f t="shared" si="106"/>
        <v/>
      </c>
      <c r="L2059" s="21" t="e">
        <f ca="1">IF(AND(K2059&lt;&gt; "", COUNTIF(SAP!#REF!,K2059)&gt;0),"Matched", "")</f>
        <v>#REF!</v>
      </c>
      <c r="M2059" s="21" t="str">
        <f t="shared" si="104"/>
        <v/>
      </c>
      <c r="N2059" s="21" t="e">
        <f ca="1">IF(AND(M2059&lt;&gt; "", COUNTIF(SAP!#REF!,M2059)&gt;0),"Matched", "")</f>
        <v>#REF!</v>
      </c>
      <c r="O2059" s="21" t="str">
        <f t="shared" si="105"/>
        <v/>
      </c>
      <c r="P2059" s="21" t="e">
        <f ca="1">IF(AND(O2059&lt;&gt; "", COUNTIF(SAP!#REF!,O2059)&gt;0),"Matched", "")</f>
        <v>#REF!</v>
      </c>
      <c r="Q2059" s="21" t="str">
        <f ca="1">IF(OR(D2059="AC",D2059="TR"),"Logic4"&amp;"_"&amp;TEXT(C2059,"dd.mm.yyyy") &amp;"_"&amp; 816436.51,"")</f>
        <v>Logic4_13.04.2020_816436.51</v>
      </c>
      <c r="R2059" s="21" t="e">
        <f ca="1">IF(AND(Q2059&lt;&gt; "", COUNTIF(SAP!#REF!,Q2059)&gt;0),"Matched", "")</f>
        <v>#REF!</v>
      </c>
    </row>
    <row r="2060" spans="1:18" hidden="1">
      <c r="A2060" s="21">
        <v>11563327</v>
      </c>
      <c r="B2060" s="22">
        <v>43934</v>
      </c>
      <c r="C2060" s="22">
        <v>43934</v>
      </c>
      <c r="D2060" s="21" t="s">
        <v>10</v>
      </c>
      <c r="E2060" s="23">
        <v>0</v>
      </c>
      <c r="F2060" s="23">
        <v>0</v>
      </c>
      <c r="G2060" s="23">
        <v>5769.2</v>
      </c>
      <c r="H2060" s="23">
        <v>257029.3</v>
      </c>
      <c r="I2060" s="21" t="s">
        <v>11</v>
      </c>
      <c r="J2060" s="21" t="s">
        <v>12</v>
      </c>
      <c r="K2060" s="21" t="str">
        <f t="shared" si="106"/>
        <v/>
      </c>
      <c r="L2060" s="21" t="e">
        <f ca="1">IF(AND(K2060&lt;&gt; "", COUNTIF(SAP!#REF!,K2060)&gt;0),"Matched", "")</f>
        <v>#REF!</v>
      </c>
      <c r="M2060" s="21" t="str">
        <f t="shared" si="104"/>
        <v/>
      </c>
      <c r="N2060" s="21" t="e">
        <f ca="1">IF(AND(M2060&lt;&gt; "", COUNTIF(SAP!#REF!,M2060)&gt;0),"Matched", "")</f>
        <v>#REF!</v>
      </c>
      <c r="O2060" s="21" t="str">
        <f t="shared" si="105"/>
        <v/>
      </c>
      <c r="P2060" s="21" t="e">
        <f ca="1">IF(AND(O2060&lt;&gt; "", COUNTIF(SAP!#REF!,O2060)&gt;0),"Matched", "")</f>
        <v>#REF!</v>
      </c>
      <c r="Q2060" s="21" t="str">
        <f ca="1">IF(OR(D2060="AC",D2060="TR"),"Logic4"&amp;"_"&amp;TEXT(C2060,"dd.mm.yyyy") &amp;"_"&amp; 816436.51,"")</f>
        <v>Logic4_13.04.2020_816436.51</v>
      </c>
      <c r="R2060" s="21" t="e">
        <f ca="1">IF(AND(Q2060&lt;&gt; "", COUNTIF(SAP!#REF!,Q2060)&gt;0),"Matched", "")</f>
        <v>#REF!</v>
      </c>
    </row>
    <row r="2061" spans="1:18" hidden="1">
      <c r="A2061" s="21">
        <v>11563327</v>
      </c>
      <c r="B2061" s="22">
        <v>43934</v>
      </c>
      <c r="C2061" s="22">
        <v>43934</v>
      </c>
      <c r="D2061" s="21" t="s">
        <v>10</v>
      </c>
      <c r="E2061" s="23">
        <v>0</v>
      </c>
      <c r="F2061" s="23">
        <v>0</v>
      </c>
      <c r="G2061" s="23">
        <v>5864.6</v>
      </c>
      <c r="H2061" s="23">
        <v>262893.90000000002</v>
      </c>
      <c r="I2061" s="21" t="s">
        <v>11</v>
      </c>
      <c r="J2061" s="21" t="s">
        <v>12</v>
      </c>
      <c r="K2061" s="21" t="str">
        <f t="shared" si="106"/>
        <v/>
      </c>
      <c r="L2061" s="21" t="e">
        <f ca="1">IF(AND(K2061&lt;&gt; "", COUNTIF(SAP!#REF!,K2061)&gt;0),"Matched", "")</f>
        <v>#REF!</v>
      </c>
      <c r="M2061" s="21" t="str">
        <f t="shared" si="104"/>
        <v/>
      </c>
      <c r="N2061" s="21" t="e">
        <f ca="1">IF(AND(M2061&lt;&gt; "", COUNTIF(SAP!#REF!,M2061)&gt;0),"Matched", "")</f>
        <v>#REF!</v>
      </c>
      <c r="O2061" s="21" t="str">
        <f t="shared" si="105"/>
        <v/>
      </c>
      <c r="P2061" s="21" t="e">
        <f ca="1">IF(AND(O2061&lt;&gt; "", COUNTIF(SAP!#REF!,O2061)&gt;0),"Matched", "")</f>
        <v>#REF!</v>
      </c>
      <c r="Q2061" s="21" t="str">
        <f ca="1">IF(OR(D2061="AC",D2061="TR"),"Logic4"&amp;"_"&amp;TEXT(C2061,"dd.mm.yyyy") &amp;"_"&amp; 816436.51,"")</f>
        <v>Logic4_13.04.2020_816436.51</v>
      </c>
      <c r="R2061" s="21" t="e">
        <f ca="1">IF(AND(Q2061&lt;&gt; "", COUNTIF(SAP!#REF!,Q2061)&gt;0),"Matched", "")</f>
        <v>#REF!</v>
      </c>
    </row>
    <row r="2062" spans="1:18" hidden="1">
      <c r="A2062" s="21">
        <v>11563327</v>
      </c>
      <c r="B2062" s="22">
        <v>43934</v>
      </c>
      <c r="C2062" s="22">
        <v>43934</v>
      </c>
      <c r="D2062" s="21" t="s">
        <v>10</v>
      </c>
      <c r="E2062" s="23">
        <v>0</v>
      </c>
      <c r="F2062" s="23">
        <v>0</v>
      </c>
      <c r="G2062" s="23">
        <v>6260.9</v>
      </c>
      <c r="H2062" s="23">
        <v>269154.8</v>
      </c>
      <c r="I2062" s="21" t="s">
        <v>11</v>
      </c>
      <c r="J2062" s="21" t="s">
        <v>12</v>
      </c>
      <c r="K2062" s="21" t="str">
        <f t="shared" si="106"/>
        <v/>
      </c>
      <c r="L2062" s="21" t="e">
        <f ca="1">IF(AND(K2062&lt;&gt; "", COUNTIF(SAP!#REF!,K2062)&gt;0),"Matched", "")</f>
        <v>#REF!</v>
      </c>
      <c r="M2062" s="21" t="str">
        <f t="shared" si="104"/>
        <v/>
      </c>
      <c r="N2062" s="21" t="e">
        <f ca="1">IF(AND(M2062&lt;&gt; "", COUNTIF(SAP!#REF!,M2062)&gt;0),"Matched", "")</f>
        <v>#REF!</v>
      </c>
      <c r="O2062" s="21" t="str">
        <f t="shared" si="105"/>
        <v/>
      </c>
      <c r="P2062" s="21" t="e">
        <f ca="1">IF(AND(O2062&lt;&gt; "", COUNTIF(SAP!#REF!,O2062)&gt;0),"Matched", "")</f>
        <v>#REF!</v>
      </c>
      <c r="Q2062" s="21" t="str">
        <f ca="1">IF(OR(D2062="AC",D2062="TR"),"Logic4"&amp;"_"&amp;TEXT(C2062,"dd.mm.yyyy") &amp;"_"&amp; 816436.51,"")</f>
        <v>Logic4_13.04.2020_816436.51</v>
      </c>
      <c r="R2062" s="21" t="e">
        <f ca="1">IF(AND(Q2062&lt;&gt; "", COUNTIF(SAP!#REF!,Q2062)&gt;0),"Matched", "")</f>
        <v>#REF!</v>
      </c>
    </row>
    <row r="2063" spans="1:18" hidden="1">
      <c r="A2063" s="21">
        <v>11563327</v>
      </c>
      <c r="B2063" s="22">
        <v>43934</v>
      </c>
      <c r="C2063" s="22">
        <v>43934</v>
      </c>
      <c r="D2063" s="21" t="s">
        <v>10</v>
      </c>
      <c r="E2063" s="23">
        <v>0</v>
      </c>
      <c r="F2063" s="23">
        <v>0</v>
      </c>
      <c r="G2063" s="23">
        <v>6348.2</v>
      </c>
      <c r="H2063" s="23">
        <v>275503</v>
      </c>
      <c r="I2063" s="21" t="s">
        <v>11</v>
      </c>
      <c r="J2063" s="21" t="s">
        <v>12</v>
      </c>
      <c r="K2063" s="21" t="str">
        <f t="shared" si="106"/>
        <v/>
      </c>
      <c r="L2063" s="21" t="e">
        <f ca="1">IF(AND(K2063&lt;&gt; "", COUNTIF(SAP!#REF!,K2063)&gt;0),"Matched", "")</f>
        <v>#REF!</v>
      </c>
      <c r="M2063" s="21" t="str">
        <f t="shared" si="104"/>
        <v/>
      </c>
      <c r="N2063" s="21" t="e">
        <f ca="1">IF(AND(M2063&lt;&gt; "", COUNTIF(SAP!#REF!,M2063)&gt;0),"Matched", "")</f>
        <v>#REF!</v>
      </c>
      <c r="O2063" s="21" t="str">
        <f t="shared" si="105"/>
        <v/>
      </c>
      <c r="P2063" s="21" t="e">
        <f ca="1">IF(AND(O2063&lt;&gt; "", COUNTIF(SAP!#REF!,O2063)&gt;0),"Matched", "")</f>
        <v>#REF!</v>
      </c>
      <c r="Q2063" s="21" t="str">
        <f ca="1">IF(OR(D2063="AC",D2063="TR"),"Logic4"&amp;"_"&amp;TEXT(C2063,"dd.mm.yyyy") &amp;"_"&amp; 816436.51,"")</f>
        <v>Logic4_13.04.2020_816436.51</v>
      </c>
      <c r="R2063" s="21" t="e">
        <f ca="1">IF(AND(Q2063&lt;&gt; "", COUNTIF(SAP!#REF!,Q2063)&gt;0),"Matched", "")</f>
        <v>#REF!</v>
      </c>
    </row>
    <row r="2064" spans="1:18" hidden="1">
      <c r="A2064" s="21">
        <v>11563327</v>
      </c>
      <c r="B2064" s="22">
        <v>43934</v>
      </c>
      <c r="C2064" s="22">
        <v>43934</v>
      </c>
      <c r="D2064" s="21" t="s">
        <v>10</v>
      </c>
      <c r="E2064" s="23">
        <v>0</v>
      </c>
      <c r="F2064" s="23">
        <v>0</v>
      </c>
      <c r="G2064" s="23">
        <v>6450.6</v>
      </c>
      <c r="H2064" s="23">
        <v>281953.59999999998</v>
      </c>
      <c r="I2064" s="21" t="s">
        <v>11</v>
      </c>
      <c r="J2064" s="21" t="s">
        <v>12</v>
      </c>
      <c r="K2064" s="21" t="str">
        <f t="shared" si="106"/>
        <v/>
      </c>
      <c r="L2064" s="21" t="e">
        <f ca="1">IF(AND(K2064&lt;&gt; "", COUNTIF(SAP!#REF!,K2064)&gt;0),"Matched", "")</f>
        <v>#REF!</v>
      </c>
      <c r="M2064" s="21" t="str">
        <f t="shared" si="104"/>
        <v/>
      </c>
      <c r="N2064" s="21" t="e">
        <f ca="1">IF(AND(M2064&lt;&gt; "", COUNTIF(SAP!#REF!,M2064)&gt;0),"Matched", "")</f>
        <v>#REF!</v>
      </c>
      <c r="O2064" s="21" t="str">
        <f t="shared" si="105"/>
        <v/>
      </c>
      <c r="P2064" s="21" t="e">
        <f ca="1">IF(AND(O2064&lt;&gt; "", COUNTIF(SAP!#REF!,O2064)&gt;0),"Matched", "")</f>
        <v>#REF!</v>
      </c>
      <c r="Q2064" s="21" t="str">
        <f ca="1">IF(OR(D2064="AC",D2064="TR"),"Logic4"&amp;"_"&amp;TEXT(C2064,"dd.mm.yyyy") &amp;"_"&amp; 816436.51,"")</f>
        <v>Logic4_13.04.2020_816436.51</v>
      </c>
      <c r="R2064" s="21" t="e">
        <f ca="1">IF(AND(Q2064&lt;&gt; "", COUNTIF(SAP!#REF!,Q2064)&gt;0),"Matched", "")</f>
        <v>#REF!</v>
      </c>
    </row>
    <row r="2065" spans="1:18" hidden="1">
      <c r="A2065" s="21">
        <v>11563327</v>
      </c>
      <c r="B2065" s="22">
        <v>43934</v>
      </c>
      <c r="C2065" s="22">
        <v>43934</v>
      </c>
      <c r="D2065" s="21" t="s">
        <v>10</v>
      </c>
      <c r="E2065" s="23">
        <v>0</v>
      </c>
      <c r="F2065" s="23">
        <v>0</v>
      </c>
      <c r="G2065" s="23">
        <v>6492.7</v>
      </c>
      <c r="H2065" s="23">
        <v>288446.3</v>
      </c>
      <c r="I2065" s="21" t="s">
        <v>11</v>
      </c>
      <c r="J2065" s="21" t="s">
        <v>12</v>
      </c>
      <c r="K2065" s="21" t="str">
        <f t="shared" si="106"/>
        <v/>
      </c>
      <c r="L2065" s="21" t="e">
        <f ca="1">IF(AND(K2065&lt;&gt; "", COUNTIF(SAP!#REF!,K2065)&gt;0),"Matched", "")</f>
        <v>#REF!</v>
      </c>
      <c r="M2065" s="21" t="str">
        <f t="shared" si="104"/>
        <v/>
      </c>
      <c r="N2065" s="21" t="e">
        <f ca="1">IF(AND(M2065&lt;&gt; "", COUNTIF(SAP!#REF!,M2065)&gt;0),"Matched", "")</f>
        <v>#REF!</v>
      </c>
      <c r="O2065" s="21" t="str">
        <f t="shared" si="105"/>
        <v/>
      </c>
      <c r="P2065" s="21" t="e">
        <f ca="1">IF(AND(O2065&lt;&gt; "", COUNTIF(SAP!#REF!,O2065)&gt;0),"Matched", "")</f>
        <v>#REF!</v>
      </c>
      <c r="Q2065" s="21" t="str">
        <f ca="1">IF(OR(D2065="AC",D2065="TR"),"Logic4"&amp;"_"&amp;TEXT(C2065,"dd.mm.yyyy") &amp;"_"&amp; 816436.51,"")</f>
        <v>Logic4_13.04.2020_816436.51</v>
      </c>
      <c r="R2065" s="21" t="e">
        <f ca="1">IF(AND(Q2065&lt;&gt; "", COUNTIF(SAP!#REF!,Q2065)&gt;0),"Matched", "")</f>
        <v>#REF!</v>
      </c>
    </row>
    <row r="2066" spans="1:18" hidden="1">
      <c r="A2066" s="21">
        <v>11563327</v>
      </c>
      <c r="B2066" s="22">
        <v>43934</v>
      </c>
      <c r="C2066" s="22">
        <v>43934</v>
      </c>
      <c r="D2066" s="21" t="s">
        <v>10</v>
      </c>
      <c r="E2066" s="23">
        <v>0</v>
      </c>
      <c r="F2066" s="23">
        <v>0</v>
      </c>
      <c r="G2066" s="23">
        <v>6623.7</v>
      </c>
      <c r="H2066" s="23">
        <v>295070</v>
      </c>
      <c r="I2066" s="21" t="s">
        <v>11</v>
      </c>
      <c r="J2066" s="21" t="s">
        <v>12</v>
      </c>
      <c r="K2066" s="21" t="str">
        <f t="shared" si="106"/>
        <v/>
      </c>
      <c r="L2066" s="21" t="e">
        <f ca="1">IF(AND(K2066&lt;&gt; "", COUNTIF(SAP!#REF!,K2066)&gt;0),"Matched", "")</f>
        <v>#REF!</v>
      </c>
      <c r="M2066" s="21" t="str">
        <f t="shared" si="104"/>
        <v/>
      </c>
      <c r="N2066" s="21" t="e">
        <f ca="1">IF(AND(M2066&lt;&gt; "", COUNTIF(SAP!#REF!,M2066)&gt;0),"Matched", "")</f>
        <v>#REF!</v>
      </c>
      <c r="O2066" s="21" t="str">
        <f t="shared" si="105"/>
        <v/>
      </c>
      <c r="P2066" s="21" t="e">
        <f ca="1">IF(AND(O2066&lt;&gt; "", COUNTIF(SAP!#REF!,O2066)&gt;0),"Matched", "")</f>
        <v>#REF!</v>
      </c>
      <c r="Q2066" s="21" t="str">
        <f ca="1">IF(OR(D2066="AC",D2066="TR"),"Logic4"&amp;"_"&amp;TEXT(C2066,"dd.mm.yyyy") &amp;"_"&amp; 816436.51,"")</f>
        <v>Logic4_13.04.2020_816436.51</v>
      </c>
      <c r="R2066" s="21" t="e">
        <f ca="1">IF(AND(Q2066&lt;&gt; "", COUNTIF(SAP!#REF!,Q2066)&gt;0),"Matched", "")</f>
        <v>#REF!</v>
      </c>
    </row>
    <row r="2067" spans="1:18" hidden="1">
      <c r="A2067" s="21">
        <v>11563327</v>
      </c>
      <c r="B2067" s="22">
        <v>43934</v>
      </c>
      <c r="C2067" s="22">
        <v>43934</v>
      </c>
      <c r="D2067" s="21" t="s">
        <v>10</v>
      </c>
      <c r="E2067" s="23">
        <v>0</v>
      </c>
      <c r="F2067" s="23">
        <v>0</v>
      </c>
      <c r="G2067" s="23">
        <v>6685.2</v>
      </c>
      <c r="H2067" s="23">
        <v>301755.2</v>
      </c>
      <c r="I2067" s="21" t="s">
        <v>11</v>
      </c>
      <c r="J2067" s="21" t="s">
        <v>12</v>
      </c>
      <c r="K2067" s="21" t="str">
        <f t="shared" si="106"/>
        <v/>
      </c>
      <c r="L2067" s="21" t="e">
        <f ca="1">IF(AND(K2067&lt;&gt; "", COUNTIF(SAP!#REF!,K2067)&gt;0),"Matched", "")</f>
        <v>#REF!</v>
      </c>
      <c r="M2067" s="21" t="str">
        <f t="shared" si="104"/>
        <v/>
      </c>
      <c r="N2067" s="21" t="e">
        <f ca="1">IF(AND(M2067&lt;&gt; "", COUNTIF(SAP!#REF!,M2067)&gt;0),"Matched", "")</f>
        <v>#REF!</v>
      </c>
      <c r="O2067" s="21" t="str">
        <f t="shared" si="105"/>
        <v/>
      </c>
      <c r="P2067" s="21" t="e">
        <f ca="1">IF(AND(O2067&lt;&gt; "", COUNTIF(SAP!#REF!,O2067)&gt;0),"Matched", "")</f>
        <v>#REF!</v>
      </c>
      <c r="Q2067" s="21" t="str">
        <f ca="1">IF(OR(D2067="AC",D2067="TR"),"Logic4"&amp;"_"&amp;TEXT(C2067,"dd.mm.yyyy") &amp;"_"&amp; 816436.51,"")</f>
        <v>Logic4_13.04.2020_816436.51</v>
      </c>
      <c r="R2067" s="21" t="e">
        <f ca="1">IF(AND(Q2067&lt;&gt; "", COUNTIF(SAP!#REF!,Q2067)&gt;0),"Matched", "")</f>
        <v>#REF!</v>
      </c>
    </row>
    <row r="2068" spans="1:18" hidden="1">
      <c r="A2068" s="21">
        <v>11563327</v>
      </c>
      <c r="B2068" s="22">
        <v>43934</v>
      </c>
      <c r="C2068" s="22">
        <v>43934</v>
      </c>
      <c r="D2068" s="21" t="s">
        <v>10</v>
      </c>
      <c r="E2068" s="23">
        <v>0</v>
      </c>
      <c r="F2068" s="23">
        <v>0</v>
      </c>
      <c r="G2068" s="23">
        <v>6734.8</v>
      </c>
      <c r="H2068" s="23">
        <v>308490</v>
      </c>
      <c r="I2068" s="21" t="s">
        <v>11</v>
      </c>
      <c r="J2068" s="21" t="s">
        <v>12</v>
      </c>
      <c r="K2068" s="21" t="str">
        <f t="shared" si="106"/>
        <v/>
      </c>
      <c r="L2068" s="21" t="e">
        <f ca="1">IF(AND(K2068&lt;&gt; "", COUNTIF(SAP!#REF!,K2068)&gt;0),"Matched", "")</f>
        <v>#REF!</v>
      </c>
      <c r="M2068" s="21" t="str">
        <f t="shared" si="104"/>
        <v/>
      </c>
      <c r="N2068" s="21" t="e">
        <f ca="1">IF(AND(M2068&lt;&gt; "", COUNTIF(SAP!#REF!,M2068)&gt;0),"Matched", "")</f>
        <v>#REF!</v>
      </c>
      <c r="O2068" s="21" t="str">
        <f t="shared" si="105"/>
        <v/>
      </c>
      <c r="P2068" s="21" t="e">
        <f ca="1">IF(AND(O2068&lt;&gt; "", COUNTIF(SAP!#REF!,O2068)&gt;0),"Matched", "")</f>
        <v>#REF!</v>
      </c>
      <c r="Q2068" s="21" t="str">
        <f ca="1">IF(OR(D2068="AC",D2068="TR"),"Logic4"&amp;"_"&amp;TEXT(C2068,"dd.mm.yyyy") &amp;"_"&amp; 816436.51,"")</f>
        <v>Logic4_13.04.2020_816436.51</v>
      </c>
      <c r="R2068" s="21" t="e">
        <f ca="1">IF(AND(Q2068&lt;&gt; "", COUNTIF(SAP!#REF!,Q2068)&gt;0),"Matched", "")</f>
        <v>#REF!</v>
      </c>
    </row>
    <row r="2069" spans="1:18" hidden="1">
      <c r="A2069" s="21">
        <v>11563327</v>
      </c>
      <c r="B2069" s="22">
        <v>43934</v>
      </c>
      <c r="C2069" s="22">
        <v>43934</v>
      </c>
      <c r="D2069" s="21" t="s">
        <v>10</v>
      </c>
      <c r="E2069" s="23">
        <v>0</v>
      </c>
      <c r="F2069" s="23">
        <v>0</v>
      </c>
      <c r="G2069" s="23">
        <v>7072</v>
      </c>
      <c r="H2069" s="23">
        <v>315562</v>
      </c>
      <c r="I2069" s="21" t="s">
        <v>11</v>
      </c>
      <c r="J2069" s="21" t="s">
        <v>12</v>
      </c>
      <c r="K2069" s="21" t="str">
        <f t="shared" si="106"/>
        <v/>
      </c>
      <c r="L2069" s="21" t="e">
        <f ca="1">IF(AND(K2069&lt;&gt; "", COUNTIF(SAP!#REF!,K2069)&gt;0),"Matched", "")</f>
        <v>#REF!</v>
      </c>
      <c r="M2069" s="21" t="str">
        <f t="shared" si="104"/>
        <v/>
      </c>
      <c r="N2069" s="21" t="e">
        <f ca="1">IF(AND(M2069&lt;&gt; "", COUNTIF(SAP!#REF!,M2069)&gt;0),"Matched", "")</f>
        <v>#REF!</v>
      </c>
      <c r="O2069" s="21" t="str">
        <f t="shared" si="105"/>
        <v/>
      </c>
      <c r="P2069" s="21" t="e">
        <f ca="1">IF(AND(O2069&lt;&gt; "", COUNTIF(SAP!#REF!,O2069)&gt;0),"Matched", "")</f>
        <v>#REF!</v>
      </c>
      <c r="Q2069" s="21" t="str">
        <f ca="1">IF(OR(D2069="AC",D2069="TR"),"Logic4"&amp;"_"&amp;TEXT(C2069,"dd.mm.yyyy") &amp;"_"&amp; 816436.51,"")</f>
        <v>Logic4_13.04.2020_816436.51</v>
      </c>
      <c r="R2069" s="21" t="e">
        <f ca="1">IF(AND(Q2069&lt;&gt; "", COUNTIF(SAP!#REF!,Q2069)&gt;0),"Matched", "")</f>
        <v>#REF!</v>
      </c>
    </row>
    <row r="2070" spans="1:18" hidden="1">
      <c r="A2070" s="21">
        <v>11563327</v>
      </c>
      <c r="B2070" s="22">
        <v>43934</v>
      </c>
      <c r="C2070" s="22">
        <v>43934</v>
      </c>
      <c r="D2070" s="21" t="s">
        <v>10</v>
      </c>
      <c r="E2070" s="23">
        <v>0</v>
      </c>
      <c r="F2070" s="23">
        <v>0</v>
      </c>
      <c r="G2070" s="23">
        <v>7100</v>
      </c>
      <c r="H2070" s="23">
        <v>322662</v>
      </c>
      <c r="I2070" s="21" t="s">
        <v>11</v>
      </c>
      <c r="J2070" s="21" t="s">
        <v>12</v>
      </c>
      <c r="K2070" s="21" t="str">
        <f t="shared" si="106"/>
        <v/>
      </c>
      <c r="L2070" s="21" t="e">
        <f ca="1">IF(AND(K2070&lt;&gt; "", COUNTIF(SAP!#REF!,K2070)&gt;0),"Matched", "")</f>
        <v>#REF!</v>
      </c>
      <c r="M2070" s="21" t="str">
        <f t="shared" si="104"/>
        <v/>
      </c>
      <c r="N2070" s="21" t="e">
        <f ca="1">IF(AND(M2070&lt;&gt; "", COUNTIF(SAP!#REF!,M2070)&gt;0),"Matched", "")</f>
        <v>#REF!</v>
      </c>
      <c r="O2070" s="21" t="str">
        <f t="shared" si="105"/>
        <v/>
      </c>
      <c r="P2070" s="21" t="e">
        <f ca="1">IF(AND(O2070&lt;&gt; "", COUNTIF(SAP!#REF!,O2070)&gt;0),"Matched", "")</f>
        <v>#REF!</v>
      </c>
      <c r="Q2070" s="21" t="str">
        <f ca="1">IF(OR(D2070="AC",D2070="TR"),"Logic4"&amp;"_"&amp;TEXT(C2070,"dd.mm.yyyy") &amp;"_"&amp; 816436.51,"")</f>
        <v>Logic4_13.04.2020_816436.51</v>
      </c>
      <c r="R2070" s="21" t="e">
        <f ca="1">IF(AND(Q2070&lt;&gt; "", COUNTIF(SAP!#REF!,Q2070)&gt;0),"Matched", "")</f>
        <v>#REF!</v>
      </c>
    </row>
    <row r="2071" spans="1:18" hidden="1">
      <c r="A2071" s="21">
        <v>11563327</v>
      </c>
      <c r="B2071" s="22">
        <v>43934</v>
      </c>
      <c r="C2071" s="22">
        <v>43934</v>
      </c>
      <c r="D2071" s="21" t="s">
        <v>10</v>
      </c>
      <c r="E2071" s="23">
        <v>0</v>
      </c>
      <c r="F2071" s="23">
        <v>0</v>
      </c>
      <c r="G2071" s="23">
        <v>7130.1</v>
      </c>
      <c r="H2071" s="23">
        <v>329792.09999999998</v>
      </c>
      <c r="I2071" s="21" t="s">
        <v>11</v>
      </c>
      <c r="J2071" s="21" t="s">
        <v>12</v>
      </c>
      <c r="K2071" s="21" t="str">
        <f t="shared" si="106"/>
        <v/>
      </c>
      <c r="L2071" s="21" t="e">
        <f ca="1">IF(AND(K2071&lt;&gt; "", COUNTIF(SAP!#REF!,K2071)&gt;0),"Matched", "")</f>
        <v>#REF!</v>
      </c>
      <c r="M2071" s="21" t="str">
        <f t="shared" si="104"/>
        <v/>
      </c>
      <c r="N2071" s="21" t="e">
        <f ca="1">IF(AND(M2071&lt;&gt; "", COUNTIF(SAP!#REF!,M2071)&gt;0),"Matched", "")</f>
        <v>#REF!</v>
      </c>
      <c r="O2071" s="21" t="str">
        <f t="shared" si="105"/>
        <v/>
      </c>
      <c r="P2071" s="21" t="e">
        <f ca="1">IF(AND(O2071&lt;&gt; "", COUNTIF(SAP!#REF!,O2071)&gt;0),"Matched", "")</f>
        <v>#REF!</v>
      </c>
      <c r="Q2071" s="21" t="str">
        <f ca="1">IF(OR(D2071="AC",D2071="TR"),"Logic4"&amp;"_"&amp;TEXT(C2071,"dd.mm.yyyy") &amp;"_"&amp; 816436.51,"")</f>
        <v>Logic4_13.04.2020_816436.51</v>
      </c>
      <c r="R2071" s="21" t="e">
        <f ca="1">IF(AND(Q2071&lt;&gt; "", COUNTIF(SAP!#REF!,Q2071)&gt;0),"Matched", "")</f>
        <v>#REF!</v>
      </c>
    </row>
    <row r="2072" spans="1:18" hidden="1">
      <c r="A2072" s="21">
        <v>11563327</v>
      </c>
      <c r="B2072" s="22">
        <v>43934</v>
      </c>
      <c r="C2072" s="22">
        <v>43934</v>
      </c>
      <c r="D2072" s="21" t="s">
        <v>10</v>
      </c>
      <c r="E2072" s="23">
        <v>0</v>
      </c>
      <c r="F2072" s="23">
        <v>0</v>
      </c>
      <c r="G2072" s="23">
        <v>7356.4</v>
      </c>
      <c r="H2072" s="23">
        <v>337148.5</v>
      </c>
      <c r="I2072" s="21" t="s">
        <v>11</v>
      </c>
      <c r="J2072" s="21" t="s">
        <v>12</v>
      </c>
      <c r="K2072" s="21" t="str">
        <f t="shared" si="106"/>
        <v/>
      </c>
      <c r="L2072" s="21" t="e">
        <f ca="1">IF(AND(K2072&lt;&gt; "", COUNTIF(SAP!#REF!,K2072)&gt;0),"Matched", "")</f>
        <v>#REF!</v>
      </c>
      <c r="M2072" s="21" t="str">
        <f t="shared" si="104"/>
        <v/>
      </c>
      <c r="N2072" s="21" t="e">
        <f ca="1">IF(AND(M2072&lt;&gt; "", COUNTIF(SAP!#REF!,M2072)&gt;0),"Matched", "")</f>
        <v>#REF!</v>
      </c>
      <c r="O2072" s="21" t="str">
        <f t="shared" si="105"/>
        <v/>
      </c>
      <c r="P2072" s="21" t="e">
        <f ca="1">IF(AND(O2072&lt;&gt; "", COUNTIF(SAP!#REF!,O2072)&gt;0),"Matched", "")</f>
        <v>#REF!</v>
      </c>
      <c r="Q2072" s="21" t="str">
        <f ca="1">IF(OR(D2072="AC",D2072="TR"),"Logic4"&amp;"_"&amp;TEXT(C2072,"dd.mm.yyyy") &amp;"_"&amp; 816436.51,"")</f>
        <v>Logic4_13.04.2020_816436.51</v>
      </c>
      <c r="R2072" s="21" t="e">
        <f ca="1">IF(AND(Q2072&lt;&gt; "", COUNTIF(SAP!#REF!,Q2072)&gt;0),"Matched", "")</f>
        <v>#REF!</v>
      </c>
    </row>
    <row r="2073" spans="1:18" hidden="1">
      <c r="A2073" s="21">
        <v>11563327</v>
      </c>
      <c r="B2073" s="22">
        <v>43934</v>
      </c>
      <c r="C2073" s="22">
        <v>43934</v>
      </c>
      <c r="D2073" s="21" t="s">
        <v>10</v>
      </c>
      <c r="E2073" s="23">
        <v>0</v>
      </c>
      <c r="F2073" s="23">
        <v>0</v>
      </c>
      <c r="G2073" s="23">
        <v>7510</v>
      </c>
      <c r="H2073" s="23">
        <v>344658.5</v>
      </c>
      <c r="I2073" s="21" t="s">
        <v>11</v>
      </c>
      <c r="J2073" s="21" t="s">
        <v>12</v>
      </c>
      <c r="K2073" s="21" t="str">
        <f t="shared" si="106"/>
        <v/>
      </c>
      <c r="L2073" s="21" t="e">
        <f ca="1">IF(AND(K2073&lt;&gt; "", COUNTIF(SAP!#REF!,K2073)&gt;0),"Matched", "")</f>
        <v>#REF!</v>
      </c>
      <c r="M2073" s="21" t="str">
        <f t="shared" si="104"/>
        <v/>
      </c>
      <c r="N2073" s="21" t="e">
        <f ca="1">IF(AND(M2073&lt;&gt; "", COUNTIF(SAP!#REF!,M2073)&gt;0),"Matched", "")</f>
        <v>#REF!</v>
      </c>
      <c r="O2073" s="21" t="str">
        <f t="shared" si="105"/>
        <v/>
      </c>
      <c r="P2073" s="21" t="e">
        <f ca="1">IF(AND(O2073&lt;&gt; "", COUNTIF(SAP!#REF!,O2073)&gt;0),"Matched", "")</f>
        <v>#REF!</v>
      </c>
      <c r="Q2073" s="21" t="str">
        <f ca="1">IF(OR(D2073="AC",D2073="TR"),"Logic4"&amp;"_"&amp;TEXT(C2073,"dd.mm.yyyy") &amp;"_"&amp; 816436.51,"")</f>
        <v>Logic4_13.04.2020_816436.51</v>
      </c>
      <c r="R2073" s="21" t="e">
        <f ca="1">IF(AND(Q2073&lt;&gt; "", COUNTIF(SAP!#REF!,Q2073)&gt;0),"Matched", "")</f>
        <v>#REF!</v>
      </c>
    </row>
    <row r="2074" spans="1:18" hidden="1">
      <c r="A2074" s="21">
        <v>11563327</v>
      </c>
      <c r="B2074" s="22">
        <v>43934</v>
      </c>
      <c r="C2074" s="22">
        <v>43934</v>
      </c>
      <c r="D2074" s="21" t="s">
        <v>10</v>
      </c>
      <c r="E2074" s="23">
        <v>0</v>
      </c>
      <c r="F2074" s="23">
        <v>0</v>
      </c>
      <c r="G2074" s="23">
        <v>7722.5</v>
      </c>
      <c r="H2074" s="23">
        <v>352381</v>
      </c>
      <c r="I2074" s="21" t="s">
        <v>11</v>
      </c>
      <c r="J2074" s="21" t="s">
        <v>12</v>
      </c>
      <c r="K2074" s="21" t="str">
        <f t="shared" si="106"/>
        <v/>
      </c>
      <c r="L2074" s="21" t="e">
        <f ca="1">IF(AND(K2074&lt;&gt; "", COUNTIF(SAP!#REF!,K2074)&gt;0),"Matched", "")</f>
        <v>#REF!</v>
      </c>
      <c r="M2074" s="21" t="str">
        <f t="shared" si="104"/>
        <v/>
      </c>
      <c r="N2074" s="21" t="e">
        <f ca="1">IF(AND(M2074&lt;&gt; "", COUNTIF(SAP!#REF!,M2074)&gt;0),"Matched", "")</f>
        <v>#REF!</v>
      </c>
      <c r="O2074" s="21" t="str">
        <f t="shared" si="105"/>
        <v/>
      </c>
      <c r="P2074" s="21" t="e">
        <f ca="1">IF(AND(O2074&lt;&gt; "", COUNTIF(SAP!#REF!,O2074)&gt;0),"Matched", "")</f>
        <v>#REF!</v>
      </c>
      <c r="Q2074" s="21" t="str">
        <f ca="1">IF(OR(D2074="AC",D2074="TR"),"Logic4"&amp;"_"&amp;TEXT(C2074,"dd.mm.yyyy") &amp;"_"&amp; 816436.51,"")</f>
        <v>Logic4_13.04.2020_816436.51</v>
      </c>
      <c r="R2074" s="21" t="e">
        <f ca="1">IF(AND(Q2074&lt;&gt; "", COUNTIF(SAP!#REF!,Q2074)&gt;0),"Matched", "")</f>
        <v>#REF!</v>
      </c>
    </row>
    <row r="2075" spans="1:18" hidden="1">
      <c r="A2075" s="21">
        <v>11563327</v>
      </c>
      <c r="B2075" s="22">
        <v>43934</v>
      </c>
      <c r="C2075" s="22">
        <v>43934</v>
      </c>
      <c r="D2075" s="21" t="s">
        <v>10</v>
      </c>
      <c r="E2075" s="23">
        <v>0</v>
      </c>
      <c r="F2075" s="23">
        <v>0</v>
      </c>
      <c r="G2075" s="23">
        <v>8499.6</v>
      </c>
      <c r="H2075" s="23">
        <v>360880.6</v>
      </c>
      <c r="I2075" s="21" t="s">
        <v>11</v>
      </c>
      <c r="J2075" s="21" t="s">
        <v>12</v>
      </c>
      <c r="K2075" s="21" t="str">
        <f t="shared" si="106"/>
        <v/>
      </c>
      <c r="L2075" s="21" t="e">
        <f ca="1">IF(AND(K2075&lt;&gt; "", COUNTIF(SAP!#REF!,K2075)&gt;0),"Matched", "")</f>
        <v>#REF!</v>
      </c>
      <c r="M2075" s="21" t="str">
        <f t="shared" si="104"/>
        <v/>
      </c>
      <c r="N2075" s="21" t="e">
        <f ca="1">IF(AND(M2075&lt;&gt; "", COUNTIF(SAP!#REF!,M2075)&gt;0),"Matched", "")</f>
        <v>#REF!</v>
      </c>
      <c r="O2075" s="21" t="str">
        <f t="shared" si="105"/>
        <v/>
      </c>
      <c r="P2075" s="21" t="e">
        <f ca="1">IF(AND(O2075&lt;&gt; "", COUNTIF(SAP!#REF!,O2075)&gt;0),"Matched", "")</f>
        <v>#REF!</v>
      </c>
      <c r="Q2075" s="21" t="str">
        <f ca="1">IF(OR(D2075="AC",D2075="TR"),"Logic4"&amp;"_"&amp;TEXT(C2075,"dd.mm.yyyy") &amp;"_"&amp; 816436.51,"")</f>
        <v>Logic4_13.04.2020_816436.51</v>
      </c>
      <c r="R2075" s="21" t="e">
        <f ca="1">IF(AND(Q2075&lt;&gt; "", COUNTIF(SAP!#REF!,Q2075)&gt;0),"Matched", "")</f>
        <v>#REF!</v>
      </c>
    </row>
    <row r="2076" spans="1:18" hidden="1">
      <c r="A2076" s="21">
        <v>11563327</v>
      </c>
      <c r="B2076" s="22">
        <v>43934</v>
      </c>
      <c r="C2076" s="22">
        <v>43934</v>
      </c>
      <c r="D2076" s="21" t="s">
        <v>10</v>
      </c>
      <c r="E2076" s="23">
        <v>0</v>
      </c>
      <c r="F2076" s="23">
        <v>0</v>
      </c>
      <c r="G2076" s="23">
        <v>8524.4</v>
      </c>
      <c r="H2076" s="23">
        <v>369405</v>
      </c>
      <c r="I2076" s="21" t="s">
        <v>11</v>
      </c>
      <c r="J2076" s="21" t="s">
        <v>12</v>
      </c>
      <c r="K2076" s="21" t="str">
        <f t="shared" si="106"/>
        <v/>
      </c>
      <c r="L2076" s="21" t="e">
        <f ca="1">IF(AND(K2076&lt;&gt; "", COUNTIF(SAP!#REF!,K2076)&gt;0),"Matched", "")</f>
        <v>#REF!</v>
      </c>
      <c r="M2076" s="21" t="str">
        <f t="shared" si="104"/>
        <v/>
      </c>
      <c r="N2076" s="21" t="e">
        <f ca="1">IF(AND(M2076&lt;&gt; "", COUNTIF(SAP!#REF!,M2076)&gt;0),"Matched", "")</f>
        <v>#REF!</v>
      </c>
      <c r="O2076" s="21" t="str">
        <f t="shared" si="105"/>
        <v/>
      </c>
      <c r="P2076" s="21" t="e">
        <f ca="1">IF(AND(O2076&lt;&gt; "", COUNTIF(SAP!#REF!,O2076)&gt;0),"Matched", "")</f>
        <v>#REF!</v>
      </c>
      <c r="Q2076" s="21" t="str">
        <f ca="1">IF(OR(D2076="AC",D2076="TR"),"Logic4"&amp;"_"&amp;TEXT(C2076,"dd.mm.yyyy") &amp;"_"&amp; 816436.51,"")</f>
        <v>Logic4_13.04.2020_816436.51</v>
      </c>
      <c r="R2076" s="21" t="e">
        <f ca="1">IF(AND(Q2076&lt;&gt; "", COUNTIF(SAP!#REF!,Q2076)&gt;0),"Matched", "")</f>
        <v>#REF!</v>
      </c>
    </row>
    <row r="2077" spans="1:18" hidden="1">
      <c r="A2077" s="21">
        <v>11563327</v>
      </c>
      <c r="B2077" s="22">
        <v>43934</v>
      </c>
      <c r="C2077" s="22">
        <v>43934</v>
      </c>
      <c r="D2077" s="21" t="s">
        <v>10</v>
      </c>
      <c r="E2077" s="23">
        <v>0</v>
      </c>
      <c r="F2077" s="23">
        <v>0</v>
      </c>
      <c r="G2077" s="23">
        <v>8601.32</v>
      </c>
      <c r="H2077" s="23">
        <v>378006.32</v>
      </c>
      <c r="I2077" s="21" t="s">
        <v>11</v>
      </c>
      <c r="J2077" s="21" t="s">
        <v>12</v>
      </c>
      <c r="K2077" s="21" t="str">
        <f t="shared" si="106"/>
        <v/>
      </c>
      <c r="L2077" s="21" t="e">
        <f ca="1">IF(AND(K2077&lt;&gt; "", COUNTIF(SAP!#REF!,K2077)&gt;0),"Matched", "")</f>
        <v>#REF!</v>
      </c>
      <c r="M2077" s="21" t="str">
        <f t="shared" si="104"/>
        <v/>
      </c>
      <c r="N2077" s="21" t="e">
        <f ca="1">IF(AND(M2077&lt;&gt; "", COUNTIF(SAP!#REF!,M2077)&gt;0),"Matched", "")</f>
        <v>#REF!</v>
      </c>
      <c r="O2077" s="21" t="str">
        <f t="shared" si="105"/>
        <v/>
      </c>
      <c r="P2077" s="21" t="e">
        <f ca="1">IF(AND(O2077&lt;&gt; "", COUNTIF(SAP!#REF!,O2077)&gt;0),"Matched", "")</f>
        <v>#REF!</v>
      </c>
      <c r="Q2077" s="21" t="str">
        <f ca="1">IF(OR(D2077="AC",D2077="TR"),"Logic4"&amp;"_"&amp;TEXT(C2077,"dd.mm.yyyy") &amp;"_"&amp; 816436.51,"")</f>
        <v>Logic4_13.04.2020_816436.51</v>
      </c>
      <c r="R2077" s="21" t="e">
        <f ca="1">IF(AND(Q2077&lt;&gt; "", COUNTIF(SAP!#REF!,Q2077)&gt;0),"Matched", "")</f>
        <v>#REF!</v>
      </c>
    </row>
    <row r="2078" spans="1:18" hidden="1">
      <c r="A2078" s="21">
        <v>11563327</v>
      </c>
      <c r="B2078" s="22">
        <v>43934</v>
      </c>
      <c r="C2078" s="22">
        <v>43934</v>
      </c>
      <c r="D2078" s="21" t="s">
        <v>10</v>
      </c>
      <c r="E2078" s="23">
        <v>0</v>
      </c>
      <c r="F2078" s="23">
        <v>0</v>
      </c>
      <c r="G2078" s="23">
        <v>8675.5</v>
      </c>
      <c r="H2078" s="23">
        <v>386681.82</v>
      </c>
      <c r="I2078" s="21" t="s">
        <v>11</v>
      </c>
      <c r="J2078" s="21" t="s">
        <v>12</v>
      </c>
      <c r="K2078" s="21" t="str">
        <f t="shared" si="106"/>
        <v/>
      </c>
      <c r="L2078" s="21" t="e">
        <f ca="1">IF(AND(K2078&lt;&gt; "", COUNTIF(SAP!#REF!,K2078)&gt;0),"Matched", "")</f>
        <v>#REF!</v>
      </c>
      <c r="M2078" s="21" t="str">
        <f t="shared" si="104"/>
        <v/>
      </c>
      <c r="N2078" s="21" t="e">
        <f ca="1">IF(AND(M2078&lt;&gt; "", COUNTIF(SAP!#REF!,M2078)&gt;0),"Matched", "")</f>
        <v>#REF!</v>
      </c>
      <c r="O2078" s="21" t="str">
        <f t="shared" si="105"/>
        <v/>
      </c>
      <c r="P2078" s="21" t="e">
        <f ca="1">IF(AND(O2078&lt;&gt; "", COUNTIF(SAP!#REF!,O2078)&gt;0),"Matched", "")</f>
        <v>#REF!</v>
      </c>
      <c r="Q2078" s="21" t="str">
        <f ca="1">IF(OR(D2078="AC",D2078="TR"),"Logic4"&amp;"_"&amp;TEXT(C2078,"dd.mm.yyyy") &amp;"_"&amp; 816436.51,"")</f>
        <v>Logic4_13.04.2020_816436.51</v>
      </c>
      <c r="R2078" s="21" t="e">
        <f ca="1">IF(AND(Q2078&lt;&gt; "", COUNTIF(SAP!#REF!,Q2078)&gt;0),"Matched", "")</f>
        <v>#REF!</v>
      </c>
    </row>
    <row r="2079" spans="1:18" hidden="1">
      <c r="A2079" s="21">
        <v>11563327</v>
      </c>
      <c r="B2079" s="22">
        <v>43934</v>
      </c>
      <c r="C2079" s="22">
        <v>43934</v>
      </c>
      <c r="D2079" s="21" t="s">
        <v>10</v>
      </c>
      <c r="E2079" s="23">
        <v>0</v>
      </c>
      <c r="F2079" s="23">
        <v>0</v>
      </c>
      <c r="G2079" s="23">
        <v>8750.7999999999993</v>
      </c>
      <c r="H2079" s="23">
        <v>395432.62</v>
      </c>
      <c r="I2079" s="21" t="s">
        <v>11</v>
      </c>
      <c r="J2079" s="21" t="s">
        <v>12</v>
      </c>
      <c r="K2079" s="21" t="str">
        <f t="shared" si="106"/>
        <v/>
      </c>
      <c r="L2079" s="21" t="e">
        <f ca="1">IF(AND(K2079&lt;&gt; "", COUNTIF(SAP!#REF!,K2079)&gt;0),"Matched", "")</f>
        <v>#REF!</v>
      </c>
      <c r="M2079" s="21" t="str">
        <f t="shared" si="104"/>
        <v/>
      </c>
      <c r="N2079" s="21" t="e">
        <f ca="1">IF(AND(M2079&lt;&gt; "", COUNTIF(SAP!#REF!,M2079)&gt;0),"Matched", "")</f>
        <v>#REF!</v>
      </c>
      <c r="O2079" s="21" t="str">
        <f t="shared" si="105"/>
        <v/>
      </c>
      <c r="P2079" s="21" t="e">
        <f ca="1">IF(AND(O2079&lt;&gt; "", COUNTIF(SAP!#REF!,O2079)&gt;0),"Matched", "")</f>
        <v>#REF!</v>
      </c>
      <c r="Q2079" s="21" t="str">
        <f ca="1">IF(OR(D2079="AC",D2079="TR"),"Logic4"&amp;"_"&amp;TEXT(C2079,"dd.mm.yyyy") &amp;"_"&amp; 816436.51,"")</f>
        <v>Logic4_13.04.2020_816436.51</v>
      </c>
      <c r="R2079" s="21" t="e">
        <f ca="1">IF(AND(Q2079&lt;&gt; "", COUNTIF(SAP!#REF!,Q2079)&gt;0),"Matched", "")</f>
        <v>#REF!</v>
      </c>
    </row>
    <row r="2080" spans="1:18" hidden="1">
      <c r="A2080" s="21">
        <v>11563327</v>
      </c>
      <c r="B2080" s="22">
        <v>43934</v>
      </c>
      <c r="C2080" s="22">
        <v>43934</v>
      </c>
      <c r="D2080" s="21" t="s">
        <v>10</v>
      </c>
      <c r="E2080" s="23">
        <v>0</v>
      </c>
      <c r="F2080" s="23">
        <v>0</v>
      </c>
      <c r="G2080" s="23">
        <v>8877.6</v>
      </c>
      <c r="H2080" s="23">
        <v>404310.22</v>
      </c>
      <c r="I2080" s="21" t="s">
        <v>11</v>
      </c>
      <c r="J2080" s="21" t="s">
        <v>12</v>
      </c>
      <c r="K2080" s="21" t="str">
        <f t="shared" si="106"/>
        <v/>
      </c>
      <c r="L2080" s="21" t="e">
        <f ca="1">IF(AND(K2080&lt;&gt; "", COUNTIF(SAP!#REF!,K2080)&gt;0),"Matched", "")</f>
        <v>#REF!</v>
      </c>
      <c r="M2080" s="21" t="str">
        <f t="shared" si="104"/>
        <v/>
      </c>
      <c r="N2080" s="21" t="e">
        <f ca="1">IF(AND(M2080&lt;&gt; "", COUNTIF(SAP!#REF!,M2080)&gt;0),"Matched", "")</f>
        <v>#REF!</v>
      </c>
      <c r="O2080" s="21" t="str">
        <f t="shared" si="105"/>
        <v/>
      </c>
      <c r="P2080" s="21" t="e">
        <f ca="1">IF(AND(O2080&lt;&gt; "", COUNTIF(SAP!#REF!,O2080)&gt;0),"Matched", "")</f>
        <v>#REF!</v>
      </c>
      <c r="Q2080" s="21" t="str">
        <f ca="1">IF(OR(D2080="AC",D2080="TR"),"Logic4"&amp;"_"&amp;TEXT(C2080,"dd.mm.yyyy") &amp;"_"&amp; 816436.51,"")</f>
        <v>Logic4_13.04.2020_816436.51</v>
      </c>
      <c r="R2080" s="21" t="e">
        <f ca="1">IF(AND(Q2080&lt;&gt; "", COUNTIF(SAP!#REF!,Q2080)&gt;0),"Matched", "")</f>
        <v>#REF!</v>
      </c>
    </row>
    <row r="2081" spans="1:18" hidden="1">
      <c r="A2081" s="21">
        <v>11563327</v>
      </c>
      <c r="B2081" s="22">
        <v>43934</v>
      </c>
      <c r="C2081" s="22">
        <v>43934</v>
      </c>
      <c r="D2081" s="21" t="s">
        <v>10</v>
      </c>
      <c r="E2081" s="23">
        <v>0</v>
      </c>
      <c r="F2081" s="23">
        <v>0</v>
      </c>
      <c r="G2081" s="23">
        <v>9065.84</v>
      </c>
      <c r="H2081" s="23">
        <v>413376.06</v>
      </c>
      <c r="I2081" s="21" t="s">
        <v>11</v>
      </c>
      <c r="J2081" s="21" t="s">
        <v>12</v>
      </c>
      <c r="K2081" s="21" t="str">
        <f t="shared" si="106"/>
        <v/>
      </c>
      <c r="L2081" s="21" t="e">
        <f ca="1">IF(AND(K2081&lt;&gt; "", COUNTIF(SAP!#REF!,K2081)&gt;0),"Matched", "")</f>
        <v>#REF!</v>
      </c>
      <c r="M2081" s="21" t="str">
        <f t="shared" si="104"/>
        <v/>
      </c>
      <c r="N2081" s="21" t="e">
        <f ca="1">IF(AND(M2081&lt;&gt; "", COUNTIF(SAP!#REF!,M2081)&gt;0),"Matched", "")</f>
        <v>#REF!</v>
      </c>
      <c r="O2081" s="21" t="str">
        <f t="shared" si="105"/>
        <v/>
      </c>
      <c r="P2081" s="21" t="e">
        <f ca="1">IF(AND(O2081&lt;&gt; "", COUNTIF(SAP!#REF!,O2081)&gt;0),"Matched", "")</f>
        <v>#REF!</v>
      </c>
      <c r="Q2081" s="21" t="str">
        <f ca="1">IF(OR(D2081="AC",D2081="TR"),"Logic4"&amp;"_"&amp;TEXT(C2081,"dd.mm.yyyy") &amp;"_"&amp; 816436.51,"")</f>
        <v>Logic4_13.04.2020_816436.51</v>
      </c>
      <c r="R2081" s="21" t="e">
        <f ca="1">IF(AND(Q2081&lt;&gt; "", COUNTIF(SAP!#REF!,Q2081)&gt;0),"Matched", "")</f>
        <v>#REF!</v>
      </c>
    </row>
    <row r="2082" spans="1:18" hidden="1">
      <c r="A2082" s="21">
        <v>11563327</v>
      </c>
      <c r="B2082" s="22">
        <v>43934</v>
      </c>
      <c r="C2082" s="22">
        <v>43934</v>
      </c>
      <c r="D2082" s="21" t="s">
        <v>10</v>
      </c>
      <c r="E2082" s="23">
        <v>0</v>
      </c>
      <c r="F2082" s="23">
        <v>0</v>
      </c>
      <c r="G2082" s="23">
        <v>9213.6</v>
      </c>
      <c r="H2082" s="23">
        <v>422589.66</v>
      </c>
      <c r="I2082" s="21" t="s">
        <v>11</v>
      </c>
      <c r="J2082" s="21" t="s">
        <v>12</v>
      </c>
      <c r="K2082" s="21" t="str">
        <f t="shared" si="106"/>
        <v/>
      </c>
      <c r="L2082" s="21" t="e">
        <f ca="1">IF(AND(K2082&lt;&gt; "", COUNTIF(SAP!#REF!,K2082)&gt;0),"Matched", "")</f>
        <v>#REF!</v>
      </c>
      <c r="M2082" s="21" t="str">
        <f t="shared" si="104"/>
        <v/>
      </c>
      <c r="N2082" s="21" t="e">
        <f ca="1">IF(AND(M2082&lt;&gt; "", COUNTIF(SAP!#REF!,M2082)&gt;0),"Matched", "")</f>
        <v>#REF!</v>
      </c>
      <c r="O2082" s="21" t="str">
        <f t="shared" si="105"/>
        <v/>
      </c>
      <c r="P2082" s="21" t="e">
        <f ca="1">IF(AND(O2082&lt;&gt; "", COUNTIF(SAP!#REF!,O2082)&gt;0),"Matched", "")</f>
        <v>#REF!</v>
      </c>
      <c r="Q2082" s="21" t="str">
        <f ca="1">IF(OR(D2082="AC",D2082="TR"),"Logic4"&amp;"_"&amp;TEXT(C2082,"dd.mm.yyyy") &amp;"_"&amp; 816436.51,"")</f>
        <v>Logic4_13.04.2020_816436.51</v>
      </c>
      <c r="R2082" s="21" t="e">
        <f ca="1">IF(AND(Q2082&lt;&gt; "", COUNTIF(SAP!#REF!,Q2082)&gt;0),"Matched", "")</f>
        <v>#REF!</v>
      </c>
    </row>
    <row r="2083" spans="1:18" hidden="1">
      <c r="A2083" s="21">
        <v>11563327</v>
      </c>
      <c r="B2083" s="22">
        <v>43934</v>
      </c>
      <c r="C2083" s="22">
        <v>43934</v>
      </c>
      <c r="D2083" s="21" t="s">
        <v>10</v>
      </c>
      <c r="E2083" s="23">
        <v>0</v>
      </c>
      <c r="F2083" s="23">
        <v>0</v>
      </c>
      <c r="G2083" s="23">
        <v>9581.6</v>
      </c>
      <c r="H2083" s="23">
        <v>432171.26</v>
      </c>
      <c r="I2083" s="21" t="s">
        <v>11</v>
      </c>
      <c r="J2083" s="21" t="s">
        <v>12</v>
      </c>
      <c r="K2083" s="21" t="str">
        <f t="shared" si="106"/>
        <v/>
      </c>
      <c r="L2083" s="21" t="e">
        <f ca="1">IF(AND(K2083&lt;&gt; "", COUNTIF(SAP!#REF!,K2083)&gt;0),"Matched", "")</f>
        <v>#REF!</v>
      </c>
      <c r="M2083" s="21" t="str">
        <f t="shared" si="104"/>
        <v/>
      </c>
      <c r="N2083" s="21" t="e">
        <f ca="1">IF(AND(M2083&lt;&gt; "", COUNTIF(SAP!#REF!,M2083)&gt;0),"Matched", "")</f>
        <v>#REF!</v>
      </c>
      <c r="O2083" s="21" t="str">
        <f t="shared" si="105"/>
        <v/>
      </c>
      <c r="P2083" s="21" t="e">
        <f ca="1">IF(AND(O2083&lt;&gt; "", COUNTIF(SAP!#REF!,O2083)&gt;0),"Matched", "")</f>
        <v>#REF!</v>
      </c>
      <c r="Q2083" s="21" t="str">
        <f ca="1">IF(OR(D2083="AC",D2083="TR"),"Logic4"&amp;"_"&amp;TEXT(C2083,"dd.mm.yyyy") &amp;"_"&amp; 816436.51,"")</f>
        <v>Logic4_13.04.2020_816436.51</v>
      </c>
      <c r="R2083" s="21" t="e">
        <f ca="1">IF(AND(Q2083&lt;&gt; "", COUNTIF(SAP!#REF!,Q2083)&gt;0),"Matched", "")</f>
        <v>#REF!</v>
      </c>
    </row>
    <row r="2084" spans="1:18" hidden="1">
      <c r="A2084" s="21">
        <v>11563327</v>
      </c>
      <c r="B2084" s="22">
        <v>43934</v>
      </c>
      <c r="C2084" s="22">
        <v>43934</v>
      </c>
      <c r="D2084" s="21" t="s">
        <v>10</v>
      </c>
      <c r="E2084" s="23">
        <v>0</v>
      </c>
      <c r="F2084" s="23">
        <v>0</v>
      </c>
      <c r="G2084" s="23">
        <v>9709.6</v>
      </c>
      <c r="H2084" s="23">
        <v>441880.86</v>
      </c>
      <c r="I2084" s="21" t="s">
        <v>11</v>
      </c>
      <c r="J2084" s="21" t="s">
        <v>12</v>
      </c>
      <c r="K2084" s="21" t="str">
        <f t="shared" si="106"/>
        <v/>
      </c>
      <c r="L2084" s="21" t="e">
        <f ca="1">IF(AND(K2084&lt;&gt; "", COUNTIF(SAP!#REF!,K2084)&gt;0),"Matched", "")</f>
        <v>#REF!</v>
      </c>
      <c r="M2084" s="21" t="str">
        <f t="shared" si="104"/>
        <v/>
      </c>
      <c r="N2084" s="21" t="e">
        <f ca="1">IF(AND(M2084&lt;&gt; "", COUNTIF(SAP!#REF!,M2084)&gt;0),"Matched", "")</f>
        <v>#REF!</v>
      </c>
      <c r="O2084" s="21" t="str">
        <f t="shared" si="105"/>
        <v/>
      </c>
      <c r="P2084" s="21" t="e">
        <f ca="1">IF(AND(O2084&lt;&gt; "", COUNTIF(SAP!#REF!,O2084)&gt;0),"Matched", "")</f>
        <v>#REF!</v>
      </c>
      <c r="Q2084" s="21" t="str">
        <f ca="1">IF(OR(D2084="AC",D2084="TR"),"Logic4"&amp;"_"&amp;TEXT(C2084,"dd.mm.yyyy") &amp;"_"&amp; 816436.51,"")</f>
        <v>Logic4_13.04.2020_816436.51</v>
      </c>
      <c r="R2084" s="21" t="e">
        <f ca="1">IF(AND(Q2084&lt;&gt; "", COUNTIF(SAP!#REF!,Q2084)&gt;0),"Matched", "")</f>
        <v>#REF!</v>
      </c>
    </row>
    <row r="2085" spans="1:18" hidden="1">
      <c r="A2085" s="21">
        <v>11563327</v>
      </c>
      <c r="B2085" s="22">
        <v>43934</v>
      </c>
      <c r="C2085" s="22">
        <v>43934</v>
      </c>
      <c r="D2085" s="21" t="s">
        <v>10</v>
      </c>
      <c r="E2085" s="23">
        <v>0</v>
      </c>
      <c r="F2085" s="23">
        <v>0</v>
      </c>
      <c r="G2085" s="23">
        <v>9844.0499999999993</v>
      </c>
      <c r="H2085" s="23">
        <v>451724.91</v>
      </c>
      <c r="I2085" s="21" t="s">
        <v>11</v>
      </c>
      <c r="J2085" s="21" t="s">
        <v>12</v>
      </c>
      <c r="K2085" s="21" t="str">
        <f t="shared" si="106"/>
        <v/>
      </c>
      <c r="L2085" s="21" t="e">
        <f ca="1">IF(AND(K2085&lt;&gt; "", COUNTIF(SAP!#REF!,K2085)&gt;0),"Matched", "")</f>
        <v>#REF!</v>
      </c>
      <c r="M2085" s="21" t="str">
        <f t="shared" si="104"/>
        <v/>
      </c>
      <c r="N2085" s="21" t="e">
        <f ca="1">IF(AND(M2085&lt;&gt; "", COUNTIF(SAP!#REF!,M2085)&gt;0),"Matched", "")</f>
        <v>#REF!</v>
      </c>
      <c r="O2085" s="21" t="str">
        <f t="shared" si="105"/>
        <v/>
      </c>
      <c r="P2085" s="21" t="e">
        <f ca="1">IF(AND(O2085&lt;&gt; "", COUNTIF(SAP!#REF!,O2085)&gt;0),"Matched", "")</f>
        <v>#REF!</v>
      </c>
      <c r="Q2085" s="21" t="str">
        <f ca="1">IF(OR(D2085="AC",D2085="TR"),"Logic4"&amp;"_"&amp;TEXT(C2085,"dd.mm.yyyy") &amp;"_"&amp; 816436.51,"")</f>
        <v>Logic4_13.04.2020_816436.51</v>
      </c>
      <c r="R2085" s="21" t="e">
        <f ca="1">IF(AND(Q2085&lt;&gt; "", COUNTIF(SAP!#REF!,Q2085)&gt;0),"Matched", "")</f>
        <v>#REF!</v>
      </c>
    </row>
    <row r="2086" spans="1:18" hidden="1">
      <c r="A2086" s="21">
        <v>11563327</v>
      </c>
      <c r="B2086" s="22">
        <v>43934</v>
      </c>
      <c r="C2086" s="22">
        <v>43934</v>
      </c>
      <c r="D2086" s="21" t="s">
        <v>10</v>
      </c>
      <c r="E2086" s="23">
        <v>0</v>
      </c>
      <c r="F2086" s="23">
        <v>0</v>
      </c>
      <c r="G2086" s="23">
        <v>10164.200000000001</v>
      </c>
      <c r="H2086" s="23">
        <v>461889.11</v>
      </c>
      <c r="I2086" s="21" t="s">
        <v>11</v>
      </c>
      <c r="J2086" s="21" t="s">
        <v>12</v>
      </c>
      <c r="K2086" s="21" t="str">
        <f t="shared" si="106"/>
        <v/>
      </c>
      <c r="L2086" s="21" t="e">
        <f ca="1">IF(AND(K2086&lt;&gt; "", COUNTIF(SAP!#REF!,K2086)&gt;0),"Matched", "")</f>
        <v>#REF!</v>
      </c>
      <c r="M2086" s="21" t="str">
        <f t="shared" si="104"/>
        <v/>
      </c>
      <c r="N2086" s="21" t="e">
        <f ca="1">IF(AND(M2086&lt;&gt; "", COUNTIF(SAP!#REF!,M2086)&gt;0),"Matched", "")</f>
        <v>#REF!</v>
      </c>
      <c r="O2086" s="21" t="str">
        <f t="shared" si="105"/>
        <v/>
      </c>
      <c r="P2086" s="21" t="e">
        <f ca="1">IF(AND(O2086&lt;&gt; "", COUNTIF(SAP!#REF!,O2086)&gt;0),"Matched", "")</f>
        <v>#REF!</v>
      </c>
      <c r="Q2086" s="21" t="str">
        <f ca="1">IF(OR(D2086="AC",D2086="TR"),"Logic4"&amp;"_"&amp;TEXT(C2086,"dd.mm.yyyy") &amp;"_"&amp; 816436.51,"")</f>
        <v>Logic4_13.04.2020_816436.51</v>
      </c>
      <c r="R2086" s="21" t="e">
        <f ca="1">IF(AND(Q2086&lt;&gt; "", COUNTIF(SAP!#REF!,Q2086)&gt;0),"Matched", "")</f>
        <v>#REF!</v>
      </c>
    </row>
    <row r="2087" spans="1:18" hidden="1">
      <c r="A2087" s="21">
        <v>11563327</v>
      </c>
      <c r="B2087" s="22">
        <v>43934</v>
      </c>
      <c r="C2087" s="22">
        <v>43934</v>
      </c>
      <c r="D2087" s="21" t="s">
        <v>10</v>
      </c>
      <c r="E2087" s="23">
        <v>0</v>
      </c>
      <c r="F2087" s="23">
        <v>0</v>
      </c>
      <c r="G2087" s="23">
        <v>10424.1</v>
      </c>
      <c r="H2087" s="23">
        <v>472313.21</v>
      </c>
      <c r="I2087" s="21" t="s">
        <v>11</v>
      </c>
      <c r="J2087" s="21" t="s">
        <v>12</v>
      </c>
      <c r="K2087" s="21" t="str">
        <f t="shared" si="106"/>
        <v/>
      </c>
      <c r="L2087" s="21" t="e">
        <f ca="1">IF(AND(K2087&lt;&gt; "", COUNTIF(SAP!#REF!,K2087)&gt;0),"Matched", "")</f>
        <v>#REF!</v>
      </c>
      <c r="M2087" s="21" t="str">
        <f t="shared" ref="M2087:M2128" si="107">IF(D2087="TR","Logic2"&amp;"_"&amp;TEXT(C2087,"dd.mm.yyyy") &amp;"_"&amp; F2087,"")</f>
        <v/>
      </c>
      <c r="N2087" s="21" t="e">
        <f ca="1">IF(AND(M2087&lt;&gt; "", COUNTIF(SAP!#REF!,M2087)&gt;0),"Matched", "")</f>
        <v>#REF!</v>
      </c>
      <c r="O2087" s="21" t="str">
        <f t="shared" ref="O2087:O2128" si="108">IF(D2087="AF","Logic3"&amp;"_"&amp;G2087,"")</f>
        <v/>
      </c>
      <c r="P2087" s="21" t="e">
        <f ca="1">IF(AND(O2087&lt;&gt; "", COUNTIF(SAP!#REF!,O2087)&gt;0),"Matched", "")</f>
        <v>#REF!</v>
      </c>
      <c r="Q2087" s="21" t="str">
        <f ca="1">IF(OR(D2087="AC",D2087="TR"),"Logic4"&amp;"_"&amp;TEXT(C2087,"dd.mm.yyyy") &amp;"_"&amp; 816436.51,"")</f>
        <v>Logic4_13.04.2020_816436.51</v>
      </c>
      <c r="R2087" s="21" t="e">
        <f ca="1">IF(AND(Q2087&lt;&gt; "", COUNTIF(SAP!#REF!,Q2087)&gt;0),"Matched", "")</f>
        <v>#REF!</v>
      </c>
    </row>
    <row r="2088" spans="1:18" hidden="1">
      <c r="A2088" s="21">
        <v>11563327</v>
      </c>
      <c r="B2088" s="22">
        <v>43934</v>
      </c>
      <c r="C2088" s="22">
        <v>43934</v>
      </c>
      <c r="D2088" s="21" t="s">
        <v>10</v>
      </c>
      <c r="E2088" s="23">
        <v>0</v>
      </c>
      <c r="F2088" s="23">
        <v>0</v>
      </c>
      <c r="G2088" s="23">
        <v>10625</v>
      </c>
      <c r="H2088" s="23">
        <v>482938.21</v>
      </c>
      <c r="I2088" s="21" t="s">
        <v>11</v>
      </c>
      <c r="J2088" s="21" t="s">
        <v>12</v>
      </c>
      <c r="K2088" s="21" t="str">
        <f t="shared" si="106"/>
        <v/>
      </c>
      <c r="L2088" s="21" t="e">
        <f ca="1">IF(AND(K2088&lt;&gt; "", COUNTIF(SAP!#REF!,K2088)&gt;0),"Matched", "")</f>
        <v>#REF!</v>
      </c>
      <c r="M2088" s="21" t="str">
        <f t="shared" si="107"/>
        <v/>
      </c>
      <c r="N2088" s="21" t="e">
        <f ca="1">IF(AND(M2088&lt;&gt; "", COUNTIF(SAP!#REF!,M2088)&gt;0),"Matched", "")</f>
        <v>#REF!</v>
      </c>
      <c r="O2088" s="21" t="str">
        <f t="shared" si="108"/>
        <v/>
      </c>
      <c r="P2088" s="21" t="e">
        <f ca="1">IF(AND(O2088&lt;&gt; "", COUNTIF(SAP!#REF!,O2088)&gt;0),"Matched", "")</f>
        <v>#REF!</v>
      </c>
      <c r="Q2088" s="21" t="str">
        <f ca="1">IF(OR(D2088="AC",D2088="TR"),"Logic4"&amp;"_"&amp;TEXT(C2088,"dd.mm.yyyy") &amp;"_"&amp; 816436.51,"")</f>
        <v>Logic4_13.04.2020_816436.51</v>
      </c>
      <c r="R2088" s="21" t="e">
        <f ca="1">IF(AND(Q2088&lt;&gt; "", COUNTIF(SAP!#REF!,Q2088)&gt;0),"Matched", "")</f>
        <v>#REF!</v>
      </c>
    </row>
    <row r="2089" spans="1:18" hidden="1">
      <c r="A2089" s="21">
        <v>11563327</v>
      </c>
      <c r="B2089" s="22">
        <v>43934</v>
      </c>
      <c r="C2089" s="22">
        <v>43934</v>
      </c>
      <c r="D2089" s="21" t="s">
        <v>10</v>
      </c>
      <c r="E2089" s="23">
        <v>0</v>
      </c>
      <c r="F2089" s="23">
        <v>0</v>
      </c>
      <c r="G2089" s="23">
        <v>10714.2</v>
      </c>
      <c r="H2089" s="23">
        <v>493652.41</v>
      </c>
      <c r="I2089" s="21" t="s">
        <v>11</v>
      </c>
      <c r="J2089" s="21" t="s">
        <v>12</v>
      </c>
      <c r="K2089" s="21" t="str">
        <f t="shared" si="106"/>
        <v/>
      </c>
      <c r="L2089" s="21" t="e">
        <f ca="1">IF(AND(K2089&lt;&gt; "", COUNTIF(SAP!#REF!,K2089)&gt;0),"Matched", "")</f>
        <v>#REF!</v>
      </c>
      <c r="M2089" s="21" t="str">
        <f t="shared" si="107"/>
        <v/>
      </c>
      <c r="N2089" s="21" t="e">
        <f ca="1">IF(AND(M2089&lt;&gt; "", COUNTIF(SAP!#REF!,M2089)&gt;0),"Matched", "")</f>
        <v>#REF!</v>
      </c>
      <c r="O2089" s="21" t="str">
        <f t="shared" si="108"/>
        <v/>
      </c>
      <c r="P2089" s="21" t="e">
        <f ca="1">IF(AND(O2089&lt;&gt; "", COUNTIF(SAP!#REF!,O2089)&gt;0),"Matched", "")</f>
        <v>#REF!</v>
      </c>
      <c r="Q2089" s="21" t="str">
        <f ca="1">IF(OR(D2089="AC",D2089="TR"),"Logic4"&amp;"_"&amp;TEXT(C2089,"dd.mm.yyyy") &amp;"_"&amp; 816436.51,"")</f>
        <v>Logic4_13.04.2020_816436.51</v>
      </c>
      <c r="R2089" s="21" t="e">
        <f ca="1">IF(AND(Q2089&lt;&gt; "", COUNTIF(SAP!#REF!,Q2089)&gt;0),"Matched", "")</f>
        <v>#REF!</v>
      </c>
    </row>
    <row r="2090" spans="1:18" hidden="1">
      <c r="A2090" s="21">
        <v>11563327</v>
      </c>
      <c r="B2090" s="22">
        <v>43934</v>
      </c>
      <c r="C2090" s="22">
        <v>43934</v>
      </c>
      <c r="D2090" s="21" t="s">
        <v>10</v>
      </c>
      <c r="E2090" s="23">
        <v>0</v>
      </c>
      <c r="F2090" s="23">
        <v>0</v>
      </c>
      <c r="G2090" s="23">
        <v>10807.15</v>
      </c>
      <c r="H2090" s="23">
        <v>504459.56</v>
      </c>
      <c r="I2090" s="21" t="s">
        <v>11</v>
      </c>
      <c r="J2090" s="21" t="s">
        <v>12</v>
      </c>
      <c r="K2090" s="21" t="str">
        <f t="shared" si="106"/>
        <v/>
      </c>
      <c r="L2090" s="21" t="e">
        <f ca="1">IF(AND(K2090&lt;&gt; "", COUNTIF(SAP!#REF!,K2090)&gt;0),"Matched", "")</f>
        <v>#REF!</v>
      </c>
      <c r="M2090" s="21" t="str">
        <f t="shared" si="107"/>
        <v/>
      </c>
      <c r="N2090" s="21" t="e">
        <f ca="1">IF(AND(M2090&lt;&gt; "", COUNTIF(SAP!#REF!,M2090)&gt;0),"Matched", "")</f>
        <v>#REF!</v>
      </c>
      <c r="O2090" s="21" t="str">
        <f t="shared" si="108"/>
        <v/>
      </c>
      <c r="P2090" s="21" t="e">
        <f ca="1">IF(AND(O2090&lt;&gt; "", COUNTIF(SAP!#REF!,O2090)&gt;0),"Matched", "")</f>
        <v>#REF!</v>
      </c>
      <c r="Q2090" s="21" t="str">
        <f ca="1">IF(OR(D2090="AC",D2090="TR"),"Logic4"&amp;"_"&amp;TEXT(C2090,"dd.mm.yyyy") &amp;"_"&amp; 816436.51,"")</f>
        <v>Logic4_13.04.2020_816436.51</v>
      </c>
      <c r="R2090" s="21" t="e">
        <f ca="1">IF(AND(Q2090&lt;&gt; "", COUNTIF(SAP!#REF!,Q2090)&gt;0),"Matched", "")</f>
        <v>#REF!</v>
      </c>
    </row>
    <row r="2091" spans="1:18" hidden="1">
      <c r="A2091" s="21">
        <v>11563327</v>
      </c>
      <c r="B2091" s="22">
        <v>43934</v>
      </c>
      <c r="C2091" s="22">
        <v>43934</v>
      </c>
      <c r="D2091" s="21" t="s">
        <v>10</v>
      </c>
      <c r="E2091" s="23">
        <v>0</v>
      </c>
      <c r="F2091" s="23">
        <v>0</v>
      </c>
      <c r="G2091" s="23">
        <v>10990.26</v>
      </c>
      <c r="H2091" s="23">
        <v>515449.82</v>
      </c>
      <c r="I2091" s="21" t="s">
        <v>11</v>
      </c>
      <c r="J2091" s="21" t="s">
        <v>12</v>
      </c>
      <c r="K2091" s="21" t="str">
        <f t="shared" si="106"/>
        <v/>
      </c>
      <c r="L2091" s="21" t="e">
        <f ca="1">IF(AND(K2091&lt;&gt; "", COUNTIF(SAP!#REF!,K2091)&gt;0),"Matched", "")</f>
        <v>#REF!</v>
      </c>
      <c r="M2091" s="21" t="str">
        <f t="shared" si="107"/>
        <v/>
      </c>
      <c r="N2091" s="21" t="e">
        <f ca="1">IF(AND(M2091&lt;&gt; "", COUNTIF(SAP!#REF!,M2091)&gt;0),"Matched", "")</f>
        <v>#REF!</v>
      </c>
      <c r="O2091" s="21" t="str">
        <f t="shared" si="108"/>
        <v/>
      </c>
      <c r="P2091" s="21" t="e">
        <f ca="1">IF(AND(O2091&lt;&gt; "", COUNTIF(SAP!#REF!,O2091)&gt;0),"Matched", "")</f>
        <v>#REF!</v>
      </c>
      <c r="Q2091" s="21" t="str">
        <f ca="1">IF(OR(D2091="AC",D2091="TR"),"Logic4"&amp;"_"&amp;TEXT(C2091,"dd.mm.yyyy") &amp;"_"&amp; 816436.51,"")</f>
        <v>Logic4_13.04.2020_816436.51</v>
      </c>
      <c r="R2091" s="21" t="e">
        <f ca="1">IF(AND(Q2091&lt;&gt; "", COUNTIF(SAP!#REF!,Q2091)&gt;0),"Matched", "")</f>
        <v>#REF!</v>
      </c>
    </row>
    <row r="2092" spans="1:18" hidden="1">
      <c r="A2092" s="21">
        <v>11563327</v>
      </c>
      <c r="B2092" s="22">
        <v>43934</v>
      </c>
      <c r="C2092" s="22">
        <v>43934</v>
      </c>
      <c r="D2092" s="21" t="s">
        <v>10</v>
      </c>
      <c r="E2092" s="23">
        <v>0</v>
      </c>
      <c r="F2092" s="23">
        <v>0</v>
      </c>
      <c r="G2092" s="23">
        <v>11962</v>
      </c>
      <c r="H2092" s="23">
        <v>527411.81999999995</v>
      </c>
      <c r="I2092" s="21" t="s">
        <v>11</v>
      </c>
      <c r="J2092" s="21" t="s">
        <v>12</v>
      </c>
      <c r="K2092" s="21" t="str">
        <f t="shared" si="106"/>
        <v/>
      </c>
      <c r="L2092" s="21" t="e">
        <f ca="1">IF(AND(K2092&lt;&gt; "", COUNTIF(SAP!#REF!,K2092)&gt;0),"Matched", "")</f>
        <v>#REF!</v>
      </c>
      <c r="M2092" s="21" t="str">
        <f t="shared" si="107"/>
        <v/>
      </c>
      <c r="N2092" s="21" t="e">
        <f ca="1">IF(AND(M2092&lt;&gt; "", COUNTIF(SAP!#REF!,M2092)&gt;0),"Matched", "")</f>
        <v>#REF!</v>
      </c>
      <c r="O2092" s="21" t="str">
        <f t="shared" si="108"/>
        <v/>
      </c>
      <c r="P2092" s="21" t="e">
        <f ca="1">IF(AND(O2092&lt;&gt; "", COUNTIF(SAP!#REF!,O2092)&gt;0),"Matched", "")</f>
        <v>#REF!</v>
      </c>
      <c r="Q2092" s="21" t="str">
        <f ca="1">IF(OR(D2092="AC",D2092="TR"),"Logic4"&amp;"_"&amp;TEXT(C2092,"dd.mm.yyyy") &amp;"_"&amp; 816436.51,"")</f>
        <v>Logic4_13.04.2020_816436.51</v>
      </c>
      <c r="R2092" s="21" t="e">
        <f ca="1">IF(AND(Q2092&lt;&gt; "", COUNTIF(SAP!#REF!,Q2092)&gt;0),"Matched", "")</f>
        <v>#REF!</v>
      </c>
    </row>
    <row r="2093" spans="1:18" hidden="1">
      <c r="A2093" s="21">
        <v>11563327</v>
      </c>
      <c r="B2093" s="22">
        <v>43934</v>
      </c>
      <c r="C2093" s="22">
        <v>43934</v>
      </c>
      <c r="D2093" s="21" t="s">
        <v>10</v>
      </c>
      <c r="E2093" s="23">
        <v>0</v>
      </c>
      <c r="F2093" s="23">
        <v>0</v>
      </c>
      <c r="G2093" s="23">
        <v>12460.4</v>
      </c>
      <c r="H2093" s="23">
        <v>539872.22</v>
      </c>
      <c r="I2093" s="21" t="s">
        <v>11</v>
      </c>
      <c r="J2093" s="21" t="s">
        <v>12</v>
      </c>
      <c r="K2093" s="21" t="str">
        <f t="shared" si="106"/>
        <v/>
      </c>
      <c r="L2093" s="21" t="e">
        <f ca="1">IF(AND(K2093&lt;&gt; "", COUNTIF(SAP!#REF!,K2093)&gt;0),"Matched", "")</f>
        <v>#REF!</v>
      </c>
      <c r="M2093" s="21" t="str">
        <f t="shared" si="107"/>
        <v/>
      </c>
      <c r="N2093" s="21" t="e">
        <f ca="1">IF(AND(M2093&lt;&gt; "", COUNTIF(SAP!#REF!,M2093)&gt;0),"Matched", "")</f>
        <v>#REF!</v>
      </c>
      <c r="O2093" s="21" t="str">
        <f t="shared" si="108"/>
        <v/>
      </c>
      <c r="P2093" s="21" t="e">
        <f ca="1">IF(AND(O2093&lt;&gt; "", COUNTIF(SAP!#REF!,O2093)&gt;0),"Matched", "")</f>
        <v>#REF!</v>
      </c>
      <c r="Q2093" s="21" t="str">
        <f ca="1">IF(OR(D2093="AC",D2093="TR"),"Logic4"&amp;"_"&amp;TEXT(C2093,"dd.mm.yyyy") &amp;"_"&amp; 816436.51,"")</f>
        <v>Logic4_13.04.2020_816436.51</v>
      </c>
      <c r="R2093" s="21" t="e">
        <f ca="1">IF(AND(Q2093&lt;&gt; "", COUNTIF(SAP!#REF!,Q2093)&gt;0),"Matched", "")</f>
        <v>#REF!</v>
      </c>
    </row>
    <row r="2094" spans="1:18" hidden="1">
      <c r="A2094" s="21">
        <v>11563327</v>
      </c>
      <c r="B2094" s="22">
        <v>43934</v>
      </c>
      <c r="C2094" s="22">
        <v>43934</v>
      </c>
      <c r="D2094" s="21" t="s">
        <v>10</v>
      </c>
      <c r="E2094" s="23">
        <v>0</v>
      </c>
      <c r="F2094" s="23">
        <v>0</v>
      </c>
      <c r="G2094" s="23">
        <v>12741.9</v>
      </c>
      <c r="H2094" s="23">
        <v>552614.12</v>
      </c>
      <c r="I2094" s="21" t="s">
        <v>11</v>
      </c>
      <c r="J2094" s="21" t="s">
        <v>12</v>
      </c>
      <c r="K2094" s="21" t="str">
        <f t="shared" si="106"/>
        <v/>
      </c>
      <c r="L2094" s="21" t="e">
        <f ca="1">IF(AND(K2094&lt;&gt; "", COUNTIF(SAP!#REF!,K2094)&gt;0),"Matched", "")</f>
        <v>#REF!</v>
      </c>
      <c r="M2094" s="21" t="str">
        <f t="shared" si="107"/>
        <v/>
      </c>
      <c r="N2094" s="21" t="e">
        <f ca="1">IF(AND(M2094&lt;&gt; "", COUNTIF(SAP!#REF!,M2094)&gt;0),"Matched", "")</f>
        <v>#REF!</v>
      </c>
      <c r="O2094" s="21" t="str">
        <f t="shared" si="108"/>
        <v/>
      </c>
      <c r="P2094" s="21" t="e">
        <f ca="1">IF(AND(O2094&lt;&gt; "", COUNTIF(SAP!#REF!,O2094)&gt;0),"Matched", "")</f>
        <v>#REF!</v>
      </c>
      <c r="Q2094" s="21" t="str">
        <f ca="1">IF(OR(D2094="AC",D2094="TR"),"Logic4"&amp;"_"&amp;TEXT(C2094,"dd.mm.yyyy") &amp;"_"&amp; 816436.51,"")</f>
        <v>Logic4_13.04.2020_816436.51</v>
      </c>
      <c r="R2094" s="21" t="e">
        <f ca="1">IF(AND(Q2094&lt;&gt; "", COUNTIF(SAP!#REF!,Q2094)&gt;0),"Matched", "")</f>
        <v>#REF!</v>
      </c>
    </row>
    <row r="2095" spans="1:18" hidden="1">
      <c r="A2095" s="21">
        <v>11563327</v>
      </c>
      <c r="B2095" s="22">
        <v>43934</v>
      </c>
      <c r="C2095" s="22">
        <v>43934</v>
      </c>
      <c r="D2095" s="21" t="s">
        <v>10</v>
      </c>
      <c r="E2095" s="23">
        <v>0</v>
      </c>
      <c r="F2095" s="23">
        <v>0</v>
      </c>
      <c r="G2095" s="23">
        <v>12856.34</v>
      </c>
      <c r="H2095" s="23">
        <v>565470.46</v>
      </c>
      <c r="I2095" s="21" t="s">
        <v>11</v>
      </c>
      <c r="J2095" s="21" t="s">
        <v>12</v>
      </c>
      <c r="K2095" s="21" t="str">
        <f t="shared" si="106"/>
        <v/>
      </c>
      <c r="L2095" s="21" t="e">
        <f ca="1">IF(AND(K2095&lt;&gt; "", COUNTIF(SAP!#REF!,K2095)&gt;0),"Matched", "")</f>
        <v>#REF!</v>
      </c>
      <c r="M2095" s="21" t="str">
        <f t="shared" si="107"/>
        <v/>
      </c>
      <c r="N2095" s="21" t="e">
        <f ca="1">IF(AND(M2095&lt;&gt; "", COUNTIF(SAP!#REF!,M2095)&gt;0),"Matched", "")</f>
        <v>#REF!</v>
      </c>
      <c r="O2095" s="21" t="str">
        <f t="shared" si="108"/>
        <v/>
      </c>
      <c r="P2095" s="21" t="e">
        <f ca="1">IF(AND(O2095&lt;&gt; "", COUNTIF(SAP!#REF!,O2095)&gt;0),"Matched", "")</f>
        <v>#REF!</v>
      </c>
      <c r="Q2095" s="21" t="str">
        <f ca="1">IF(OR(D2095="AC",D2095="TR"),"Logic4"&amp;"_"&amp;TEXT(C2095,"dd.mm.yyyy") &amp;"_"&amp; 816436.51,"")</f>
        <v>Logic4_13.04.2020_816436.51</v>
      </c>
      <c r="R2095" s="21" t="e">
        <f ca="1">IF(AND(Q2095&lt;&gt; "", COUNTIF(SAP!#REF!,Q2095)&gt;0),"Matched", "")</f>
        <v>#REF!</v>
      </c>
    </row>
    <row r="2096" spans="1:18" hidden="1">
      <c r="A2096" s="21">
        <v>11563327</v>
      </c>
      <c r="B2096" s="22">
        <v>43934</v>
      </c>
      <c r="C2096" s="22">
        <v>43934</v>
      </c>
      <c r="D2096" s="21" t="s">
        <v>10</v>
      </c>
      <c r="E2096" s="23">
        <v>0</v>
      </c>
      <c r="F2096" s="23">
        <v>0</v>
      </c>
      <c r="G2096" s="23">
        <v>12895.92</v>
      </c>
      <c r="H2096" s="23">
        <v>578366.38</v>
      </c>
      <c r="I2096" s="21" t="s">
        <v>11</v>
      </c>
      <c r="J2096" s="21" t="s">
        <v>12</v>
      </c>
      <c r="K2096" s="21" t="str">
        <f t="shared" si="106"/>
        <v/>
      </c>
      <c r="L2096" s="21" t="e">
        <f ca="1">IF(AND(K2096&lt;&gt; "", COUNTIF(SAP!#REF!,K2096)&gt;0),"Matched", "")</f>
        <v>#REF!</v>
      </c>
      <c r="M2096" s="21" t="str">
        <f t="shared" si="107"/>
        <v/>
      </c>
      <c r="N2096" s="21" t="e">
        <f ca="1">IF(AND(M2096&lt;&gt; "", COUNTIF(SAP!#REF!,M2096)&gt;0),"Matched", "")</f>
        <v>#REF!</v>
      </c>
      <c r="O2096" s="21" t="str">
        <f t="shared" si="108"/>
        <v/>
      </c>
      <c r="P2096" s="21" t="e">
        <f ca="1">IF(AND(O2096&lt;&gt; "", COUNTIF(SAP!#REF!,O2096)&gt;0),"Matched", "")</f>
        <v>#REF!</v>
      </c>
      <c r="Q2096" s="21" t="str">
        <f ca="1">IF(OR(D2096="AC",D2096="TR"),"Logic4"&amp;"_"&amp;TEXT(C2096,"dd.mm.yyyy") &amp;"_"&amp; 816436.51,"")</f>
        <v>Logic4_13.04.2020_816436.51</v>
      </c>
      <c r="R2096" s="21" t="e">
        <f ca="1">IF(AND(Q2096&lt;&gt; "", COUNTIF(SAP!#REF!,Q2096)&gt;0),"Matched", "")</f>
        <v>#REF!</v>
      </c>
    </row>
    <row r="2097" spans="1:20" hidden="1">
      <c r="A2097" s="21">
        <v>11563327</v>
      </c>
      <c r="B2097" s="22">
        <v>43934</v>
      </c>
      <c r="C2097" s="22">
        <v>43934</v>
      </c>
      <c r="D2097" s="21" t="s">
        <v>10</v>
      </c>
      <c r="E2097" s="23">
        <v>0</v>
      </c>
      <c r="F2097" s="23">
        <v>0</v>
      </c>
      <c r="G2097" s="23">
        <v>13249.1</v>
      </c>
      <c r="H2097" s="23">
        <v>591615.48</v>
      </c>
      <c r="I2097" s="21" t="s">
        <v>11</v>
      </c>
      <c r="J2097" s="21" t="s">
        <v>12</v>
      </c>
      <c r="K2097" s="21" t="str">
        <f t="shared" si="106"/>
        <v/>
      </c>
      <c r="L2097" s="21" t="e">
        <f ca="1">IF(AND(K2097&lt;&gt; "", COUNTIF(SAP!#REF!,K2097)&gt;0),"Matched", "")</f>
        <v>#REF!</v>
      </c>
      <c r="M2097" s="21" t="str">
        <f t="shared" si="107"/>
        <v/>
      </c>
      <c r="N2097" s="21" t="e">
        <f ca="1">IF(AND(M2097&lt;&gt; "", COUNTIF(SAP!#REF!,M2097)&gt;0),"Matched", "")</f>
        <v>#REF!</v>
      </c>
      <c r="O2097" s="21" t="str">
        <f t="shared" si="108"/>
        <v/>
      </c>
      <c r="P2097" s="21" t="e">
        <f ca="1">IF(AND(O2097&lt;&gt; "", COUNTIF(SAP!#REF!,O2097)&gt;0),"Matched", "")</f>
        <v>#REF!</v>
      </c>
      <c r="Q2097" s="21" t="str">
        <f ca="1">IF(OR(D2097="AC",D2097="TR"),"Logic4"&amp;"_"&amp;TEXT(C2097,"dd.mm.yyyy") &amp;"_"&amp; 816436.51,"")</f>
        <v>Logic4_13.04.2020_816436.51</v>
      </c>
      <c r="R2097" s="21" t="e">
        <f ca="1">IF(AND(Q2097&lt;&gt; "", COUNTIF(SAP!#REF!,Q2097)&gt;0),"Matched", "")</f>
        <v>#REF!</v>
      </c>
    </row>
    <row r="2098" spans="1:20" hidden="1">
      <c r="A2098" s="21">
        <v>11563327</v>
      </c>
      <c r="B2098" s="22">
        <v>43934</v>
      </c>
      <c r="C2098" s="22">
        <v>43934</v>
      </c>
      <c r="D2098" s="21" t="s">
        <v>10</v>
      </c>
      <c r="E2098" s="23">
        <v>0</v>
      </c>
      <c r="F2098" s="23">
        <v>0</v>
      </c>
      <c r="G2098" s="23">
        <v>13609.1</v>
      </c>
      <c r="H2098" s="23">
        <v>605224.57999999996</v>
      </c>
      <c r="I2098" s="21" t="s">
        <v>11</v>
      </c>
      <c r="J2098" s="21" t="s">
        <v>12</v>
      </c>
      <c r="K2098" s="21" t="str">
        <f t="shared" si="106"/>
        <v/>
      </c>
      <c r="L2098" s="21" t="e">
        <f ca="1">IF(AND(K2098&lt;&gt; "", COUNTIF(SAP!#REF!,K2098)&gt;0),"Matched", "")</f>
        <v>#REF!</v>
      </c>
      <c r="M2098" s="21" t="str">
        <f t="shared" si="107"/>
        <v/>
      </c>
      <c r="N2098" s="21" t="e">
        <f ca="1">IF(AND(M2098&lt;&gt; "", COUNTIF(SAP!#REF!,M2098)&gt;0),"Matched", "")</f>
        <v>#REF!</v>
      </c>
      <c r="O2098" s="21" t="str">
        <f t="shared" si="108"/>
        <v/>
      </c>
      <c r="P2098" s="21" t="e">
        <f ca="1">IF(AND(O2098&lt;&gt; "", COUNTIF(SAP!#REF!,O2098)&gt;0),"Matched", "")</f>
        <v>#REF!</v>
      </c>
      <c r="Q2098" s="21" t="str">
        <f ca="1">IF(OR(D2098="AC",D2098="TR"),"Logic4"&amp;"_"&amp;TEXT(C2098,"dd.mm.yyyy") &amp;"_"&amp; 816436.51,"")</f>
        <v>Logic4_13.04.2020_816436.51</v>
      </c>
      <c r="R2098" s="21" t="e">
        <f ca="1">IF(AND(Q2098&lt;&gt; "", COUNTIF(SAP!#REF!,Q2098)&gt;0),"Matched", "")</f>
        <v>#REF!</v>
      </c>
    </row>
    <row r="2099" spans="1:20" hidden="1">
      <c r="A2099" s="21">
        <v>11563327</v>
      </c>
      <c r="B2099" s="22">
        <v>43934</v>
      </c>
      <c r="C2099" s="22">
        <v>43934</v>
      </c>
      <c r="D2099" s="21" t="s">
        <v>10</v>
      </c>
      <c r="E2099" s="23">
        <v>0</v>
      </c>
      <c r="F2099" s="23">
        <v>0</v>
      </c>
      <c r="G2099" s="23">
        <v>14580.1</v>
      </c>
      <c r="H2099" s="23">
        <v>619804.68000000005</v>
      </c>
      <c r="I2099" s="21" t="s">
        <v>11</v>
      </c>
      <c r="J2099" s="21" t="s">
        <v>12</v>
      </c>
      <c r="K2099" s="21" t="str">
        <f t="shared" si="106"/>
        <v/>
      </c>
      <c r="L2099" s="21" t="e">
        <f ca="1">IF(AND(K2099&lt;&gt; "", COUNTIF(SAP!#REF!,K2099)&gt;0),"Matched", "")</f>
        <v>#REF!</v>
      </c>
      <c r="M2099" s="21" t="str">
        <f t="shared" si="107"/>
        <v/>
      </c>
      <c r="N2099" s="21" t="e">
        <f ca="1">IF(AND(M2099&lt;&gt; "", COUNTIF(SAP!#REF!,M2099)&gt;0),"Matched", "")</f>
        <v>#REF!</v>
      </c>
      <c r="O2099" s="21" t="str">
        <f t="shared" si="108"/>
        <v/>
      </c>
      <c r="P2099" s="21" t="e">
        <f ca="1">IF(AND(O2099&lt;&gt; "", COUNTIF(SAP!#REF!,O2099)&gt;0),"Matched", "")</f>
        <v>#REF!</v>
      </c>
      <c r="Q2099" s="21" t="str">
        <f ca="1">IF(OR(D2099="AC",D2099="TR"),"Logic4"&amp;"_"&amp;TEXT(C2099,"dd.mm.yyyy") &amp;"_"&amp; 816436.51,"")</f>
        <v>Logic4_13.04.2020_816436.51</v>
      </c>
      <c r="R2099" s="21" t="e">
        <f ca="1">IF(AND(Q2099&lt;&gt; "", COUNTIF(SAP!#REF!,Q2099)&gt;0),"Matched", "")</f>
        <v>#REF!</v>
      </c>
    </row>
    <row r="2100" spans="1:20" hidden="1">
      <c r="A2100" s="21">
        <v>11563327</v>
      </c>
      <c r="B2100" s="22">
        <v>43934</v>
      </c>
      <c r="C2100" s="22">
        <v>43934</v>
      </c>
      <c r="D2100" s="21" t="s">
        <v>10</v>
      </c>
      <c r="E2100" s="23">
        <v>0</v>
      </c>
      <c r="F2100" s="23">
        <v>0</v>
      </c>
      <c r="G2100" s="23">
        <v>15984.58</v>
      </c>
      <c r="H2100" s="23">
        <v>635789.26</v>
      </c>
      <c r="I2100" s="21" t="s">
        <v>11</v>
      </c>
      <c r="J2100" s="21" t="s">
        <v>12</v>
      </c>
      <c r="K2100" s="21" t="str">
        <f t="shared" si="106"/>
        <v/>
      </c>
      <c r="L2100" s="21" t="e">
        <f ca="1">IF(AND(K2100&lt;&gt; "", COUNTIF(SAP!#REF!,K2100)&gt;0),"Matched", "")</f>
        <v>#REF!</v>
      </c>
      <c r="M2100" s="21" t="str">
        <f t="shared" si="107"/>
        <v/>
      </c>
      <c r="N2100" s="21" t="e">
        <f ca="1">IF(AND(M2100&lt;&gt; "", COUNTIF(SAP!#REF!,M2100)&gt;0),"Matched", "")</f>
        <v>#REF!</v>
      </c>
      <c r="O2100" s="21" t="str">
        <f t="shared" si="108"/>
        <v/>
      </c>
      <c r="P2100" s="21" t="e">
        <f ca="1">IF(AND(O2100&lt;&gt; "", COUNTIF(SAP!#REF!,O2100)&gt;0),"Matched", "")</f>
        <v>#REF!</v>
      </c>
      <c r="Q2100" s="21" t="str">
        <f ca="1">IF(OR(D2100="AC",D2100="TR"),"Logic4"&amp;"_"&amp;TEXT(C2100,"dd.mm.yyyy") &amp;"_"&amp; 816436.51,"")</f>
        <v>Logic4_13.04.2020_816436.51</v>
      </c>
      <c r="R2100" s="21" t="e">
        <f ca="1">IF(AND(Q2100&lt;&gt; "", COUNTIF(SAP!#REF!,Q2100)&gt;0),"Matched", "")</f>
        <v>#REF!</v>
      </c>
    </row>
    <row r="2101" spans="1:20" hidden="1">
      <c r="A2101" s="21">
        <v>11563327</v>
      </c>
      <c r="B2101" s="22">
        <v>43934</v>
      </c>
      <c r="C2101" s="22">
        <v>43934</v>
      </c>
      <c r="D2101" s="21" t="s">
        <v>10</v>
      </c>
      <c r="E2101" s="23">
        <v>0</v>
      </c>
      <c r="F2101" s="23">
        <v>0</v>
      </c>
      <c r="G2101" s="23">
        <v>20217.8</v>
      </c>
      <c r="H2101" s="23">
        <v>656007.06000000006</v>
      </c>
      <c r="I2101" s="21" t="s">
        <v>11</v>
      </c>
      <c r="J2101" s="21" t="s">
        <v>12</v>
      </c>
      <c r="K2101" s="21" t="str">
        <f t="shared" si="106"/>
        <v/>
      </c>
      <c r="L2101" s="21" t="e">
        <f ca="1">IF(AND(K2101&lt;&gt; "", COUNTIF(SAP!#REF!,K2101)&gt;0),"Matched", "")</f>
        <v>#REF!</v>
      </c>
      <c r="M2101" s="21" t="str">
        <f t="shared" si="107"/>
        <v/>
      </c>
      <c r="N2101" s="21" t="e">
        <f ca="1">IF(AND(M2101&lt;&gt; "", COUNTIF(SAP!#REF!,M2101)&gt;0),"Matched", "")</f>
        <v>#REF!</v>
      </c>
      <c r="O2101" s="21" t="str">
        <f t="shared" si="108"/>
        <v/>
      </c>
      <c r="P2101" s="21" t="e">
        <f ca="1">IF(AND(O2101&lt;&gt; "", COUNTIF(SAP!#REF!,O2101)&gt;0),"Matched", "")</f>
        <v>#REF!</v>
      </c>
      <c r="Q2101" s="21" t="str">
        <f ca="1">IF(OR(D2101="AC",D2101="TR"),"Logic4"&amp;"_"&amp;TEXT(C2101,"dd.mm.yyyy") &amp;"_"&amp; 816436.51,"")</f>
        <v>Logic4_13.04.2020_816436.51</v>
      </c>
      <c r="R2101" s="21" t="e">
        <f ca="1">IF(AND(Q2101&lt;&gt; "", COUNTIF(SAP!#REF!,Q2101)&gt;0),"Matched", "")</f>
        <v>#REF!</v>
      </c>
    </row>
    <row r="2102" spans="1:20" hidden="1">
      <c r="A2102" s="21">
        <v>11563327</v>
      </c>
      <c r="B2102" s="22">
        <v>43934</v>
      </c>
      <c r="C2102" s="22">
        <v>43934</v>
      </c>
      <c r="D2102" s="21" t="s">
        <v>10</v>
      </c>
      <c r="E2102" s="23">
        <v>0</v>
      </c>
      <c r="F2102" s="23">
        <v>0</v>
      </c>
      <c r="G2102" s="23">
        <v>20898.8</v>
      </c>
      <c r="H2102" s="23">
        <v>676905.86</v>
      </c>
      <c r="I2102" s="21" t="s">
        <v>11</v>
      </c>
      <c r="J2102" s="21" t="s">
        <v>12</v>
      </c>
      <c r="K2102" s="21" t="str">
        <f t="shared" si="106"/>
        <v/>
      </c>
      <c r="L2102" s="21" t="e">
        <f ca="1">IF(AND(K2102&lt;&gt; "", COUNTIF(SAP!#REF!,K2102)&gt;0),"Matched", "")</f>
        <v>#REF!</v>
      </c>
      <c r="M2102" s="21" t="str">
        <f t="shared" si="107"/>
        <v/>
      </c>
      <c r="N2102" s="21" t="e">
        <f ca="1">IF(AND(M2102&lt;&gt; "", COUNTIF(SAP!#REF!,M2102)&gt;0),"Matched", "")</f>
        <v>#REF!</v>
      </c>
      <c r="O2102" s="21" t="str">
        <f t="shared" si="108"/>
        <v/>
      </c>
      <c r="P2102" s="21" t="e">
        <f ca="1">IF(AND(O2102&lt;&gt; "", COUNTIF(SAP!#REF!,O2102)&gt;0),"Matched", "")</f>
        <v>#REF!</v>
      </c>
      <c r="Q2102" s="21" t="str">
        <f ca="1">IF(OR(D2102="AC",D2102="TR"),"Logic4"&amp;"_"&amp;TEXT(C2102,"dd.mm.yyyy") &amp;"_"&amp; 816436.51,"")</f>
        <v>Logic4_13.04.2020_816436.51</v>
      </c>
      <c r="R2102" s="21" t="e">
        <f ca="1">IF(AND(Q2102&lt;&gt; "", COUNTIF(SAP!#REF!,Q2102)&gt;0),"Matched", "")</f>
        <v>#REF!</v>
      </c>
    </row>
    <row r="2103" spans="1:20" hidden="1">
      <c r="A2103" s="21">
        <v>11563327</v>
      </c>
      <c r="B2103" s="22">
        <v>43934</v>
      </c>
      <c r="C2103" s="22">
        <v>43934</v>
      </c>
      <c r="D2103" s="21" t="s">
        <v>10</v>
      </c>
      <c r="E2103" s="23">
        <v>0</v>
      </c>
      <c r="F2103" s="23">
        <v>0</v>
      </c>
      <c r="G2103" s="23">
        <v>23289.64</v>
      </c>
      <c r="H2103" s="23">
        <v>700195.5</v>
      </c>
      <c r="I2103" s="21" t="s">
        <v>11</v>
      </c>
      <c r="J2103" s="21" t="s">
        <v>12</v>
      </c>
      <c r="K2103" s="21" t="str">
        <f t="shared" si="106"/>
        <v/>
      </c>
      <c r="L2103" s="21" t="e">
        <f ca="1">IF(AND(K2103&lt;&gt; "", COUNTIF(SAP!#REF!,K2103)&gt;0),"Matched", "")</f>
        <v>#REF!</v>
      </c>
      <c r="M2103" s="21" t="str">
        <f t="shared" si="107"/>
        <v/>
      </c>
      <c r="N2103" s="21" t="e">
        <f ca="1">IF(AND(M2103&lt;&gt; "", COUNTIF(SAP!#REF!,M2103)&gt;0),"Matched", "")</f>
        <v>#REF!</v>
      </c>
      <c r="O2103" s="21" t="str">
        <f t="shared" si="108"/>
        <v/>
      </c>
      <c r="P2103" s="21" t="e">
        <f ca="1">IF(AND(O2103&lt;&gt; "", COUNTIF(SAP!#REF!,O2103)&gt;0),"Matched", "")</f>
        <v>#REF!</v>
      </c>
      <c r="Q2103" s="21" t="str">
        <f ca="1">IF(OR(D2103="AC",D2103="TR"),"Logic4"&amp;"_"&amp;TEXT(C2103,"dd.mm.yyyy") &amp;"_"&amp; 816436.51,"")</f>
        <v>Logic4_13.04.2020_816436.51</v>
      </c>
      <c r="R2103" s="21" t="e">
        <f ca="1">IF(AND(Q2103&lt;&gt; "", COUNTIF(SAP!#REF!,Q2103)&gt;0),"Matched", "")</f>
        <v>#REF!</v>
      </c>
    </row>
    <row r="2104" spans="1:20" hidden="1">
      <c r="A2104" s="21">
        <v>11563327</v>
      </c>
      <c r="B2104" s="22">
        <v>43934</v>
      </c>
      <c r="C2104" s="22">
        <v>43934</v>
      </c>
      <c r="D2104" s="21" t="s">
        <v>10</v>
      </c>
      <c r="E2104" s="23">
        <v>0</v>
      </c>
      <c r="F2104" s="23">
        <v>0</v>
      </c>
      <c r="G2104" s="23">
        <v>25557.49</v>
      </c>
      <c r="H2104" s="23">
        <v>725752.99</v>
      </c>
      <c r="I2104" s="21" t="s">
        <v>11</v>
      </c>
      <c r="J2104" s="21" t="s">
        <v>12</v>
      </c>
      <c r="K2104" s="21" t="str">
        <f t="shared" si="106"/>
        <v/>
      </c>
      <c r="L2104" s="21" t="e">
        <f ca="1">IF(AND(K2104&lt;&gt; "", COUNTIF(SAP!#REF!,K2104)&gt;0),"Matched", "")</f>
        <v>#REF!</v>
      </c>
      <c r="M2104" s="21" t="str">
        <f t="shared" si="107"/>
        <v/>
      </c>
      <c r="N2104" s="21" t="e">
        <f ca="1">IF(AND(M2104&lt;&gt; "", COUNTIF(SAP!#REF!,M2104)&gt;0),"Matched", "")</f>
        <v>#REF!</v>
      </c>
      <c r="O2104" s="21" t="str">
        <f t="shared" si="108"/>
        <v/>
      </c>
      <c r="P2104" s="21" t="e">
        <f ca="1">IF(AND(O2104&lt;&gt; "", COUNTIF(SAP!#REF!,O2104)&gt;0),"Matched", "")</f>
        <v>#REF!</v>
      </c>
      <c r="Q2104" s="21" t="str">
        <f ca="1">IF(OR(D2104="AC",D2104="TR"),"Logic4"&amp;"_"&amp;TEXT(C2104,"dd.mm.yyyy") &amp;"_"&amp; 816436.51,"")</f>
        <v>Logic4_13.04.2020_816436.51</v>
      </c>
      <c r="R2104" s="21" t="e">
        <f ca="1">IF(AND(Q2104&lt;&gt; "", COUNTIF(SAP!#REF!,Q2104)&gt;0),"Matched", "")</f>
        <v>#REF!</v>
      </c>
    </row>
    <row r="2105" spans="1:20" hidden="1">
      <c r="A2105" s="21">
        <v>11563327</v>
      </c>
      <c r="B2105" s="22">
        <v>43934</v>
      </c>
      <c r="C2105" s="22">
        <v>43934</v>
      </c>
      <c r="D2105" s="21" t="s">
        <v>10</v>
      </c>
      <c r="E2105" s="23">
        <v>0</v>
      </c>
      <c r="F2105" s="23">
        <v>0</v>
      </c>
      <c r="G2105" s="23">
        <v>28787.599999999999</v>
      </c>
      <c r="H2105" s="23">
        <v>754540.59</v>
      </c>
      <c r="I2105" s="21" t="s">
        <v>11</v>
      </c>
      <c r="J2105" s="21" t="s">
        <v>12</v>
      </c>
      <c r="K2105" s="21" t="str">
        <f t="shared" si="106"/>
        <v/>
      </c>
      <c r="L2105" s="21" t="e">
        <f ca="1">IF(AND(K2105&lt;&gt; "", COUNTIF(SAP!#REF!,K2105)&gt;0),"Matched", "")</f>
        <v>#REF!</v>
      </c>
      <c r="M2105" s="21" t="str">
        <f t="shared" si="107"/>
        <v/>
      </c>
      <c r="N2105" s="21" t="e">
        <f ca="1">IF(AND(M2105&lt;&gt; "", COUNTIF(SAP!#REF!,M2105)&gt;0),"Matched", "")</f>
        <v>#REF!</v>
      </c>
      <c r="O2105" s="21" t="str">
        <f t="shared" si="108"/>
        <v/>
      </c>
      <c r="P2105" s="21" t="e">
        <f ca="1">IF(AND(O2105&lt;&gt; "", COUNTIF(SAP!#REF!,O2105)&gt;0),"Matched", "")</f>
        <v>#REF!</v>
      </c>
      <c r="Q2105" s="21" t="str">
        <f ca="1">IF(OR(D2105="AC",D2105="TR"),"Logic4"&amp;"_"&amp;TEXT(C2105,"dd.mm.yyyy") &amp;"_"&amp; 816436.51,"")</f>
        <v>Logic4_13.04.2020_816436.51</v>
      </c>
      <c r="R2105" s="21" t="e">
        <f ca="1">IF(AND(Q2105&lt;&gt; "", COUNTIF(SAP!#REF!,Q2105)&gt;0),"Matched", "")</f>
        <v>#REF!</v>
      </c>
    </row>
    <row r="2106" spans="1:20" hidden="1">
      <c r="A2106" s="21">
        <v>11563327</v>
      </c>
      <c r="B2106" s="22">
        <v>43934</v>
      </c>
      <c r="C2106" s="22">
        <v>43934</v>
      </c>
      <c r="D2106" s="21" t="s">
        <v>10</v>
      </c>
      <c r="E2106" s="23">
        <v>0</v>
      </c>
      <c r="F2106" s="23">
        <v>0</v>
      </c>
      <c r="G2106" s="23">
        <v>30764</v>
      </c>
      <c r="H2106" s="23">
        <v>785304.59</v>
      </c>
      <c r="I2106" s="21" t="s">
        <v>11</v>
      </c>
      <c r="J2106" s="21" t="s">
        <v>12</v>
      </c>
      <c r="K2106" s="21" t="str">
        <f t="shared" si="106"/>
        <v/>
      </c>
      <c r="L2106" s="21" t="e">
        <f ca="1">IF(AND(K2106&lt;&gt; "", COUNTIF(SAP!#REF!,K2106)&gt;0),"Matched", "")</f>
        <v>#REF!</v>
      </c>
      <c r="M2106" s="21" t="str">
        <f t="shared" si="107"/>
        <v/>
      </c>
      <c r="N2106" s="21" t="e">
        <f ca="1">IF(AND(M2106&lt;&gt; "", COUNTIF(SAP!#REF!,M2106)&gt;0),"Matched", "")</f>
        <v>#REF!</v>
      </c>
      <c r="O2106" s="21" t="str">
        <f t="shared" si="108"/>
        <v/>
      </c>
      <c r="P2106" s="21" t="e">
        <f ca="1">IF(AND(O2106&lt;&gt; "", COUNTIF(SAP!#REF!,O2106)&gt;0),"Matched", "")</f>
        <v>#REF!</v>
      </c>
      <c r="Q2106" s="21" t="str">
        <f ca="1">IF(OR(D2106="AC",D2106="TR"),"Logic4"&amp;"_"&amp;TEXT(C2106,"dd.mm.yyyy") &amp;"_"&amp; 816436.51,"")</f>
        <v>Logic4_13.04.2020_816436.51</v>
      </c>
      <c r="R2106" s="21" t="e">
        <f ca="1">IF(AND(Q2106&lt;&gt; "", COUNTIF(SAP!#REF!,Q2106)&gt;0),"Matched", "")</f>
        <v>#REF!</v>
      </c>
    </row>
    <row r="2107" spans="1:20" hidden="1">
      <c r="A2107" s="21">
        <v>11563327</v>
      </c>
      <c r="B2107" s="22">
        <v>43934</v>
      </c>
      <c r="C2107" s="22">
        <v>43934</v>
      </c>
      <c r="D2107" s="21" t="s">
        <v>10</v>
      </c>
      <c r="E2107" s="23">
        <v>0</v>
      </c>
      <c r="F2107" s="23">
        <v>0</v>
      </c>
      <c r="G2107" s="23">
        <v>31131.919999999998</v>
      </c>
      <c r="H2107" s="23">
        <v>816436.51</v>
      </c>
      <c r="I2107" s="21" t="s">
        <v>11</v>
      </c>
      <c r="J2107" s="21" t="s">
        <v>12</v>
      </c>
      <c r="K2107" s="21" t="str">
        <f t="shared" si="106"/>
        <v/>
      </c>
      <c r="L2107" s="21" t="e">
        <f ca="1">IF(AND(K2107&lt;&gt; "", COUNTIF(SAP!#REF!,K2107)&gt;0),"Matched", "")</f>
        <v>#REF!</v>
      </c>
      <c r="M2107" s="21" t="str">
        <f t="shared" si="107"/>
        <v/>
      </c>
      <c r="N2107" s="21" t="e">
        <f ca="1">IF(AND(M2107&lt;&gt; "", COUNTIF(SAP!#REF!,M2107)&gt;0),"Matched", "")</f>
        <v>#REF!</v>
      </c>
      <c r="O2107" s="21" t="str">
        <f t="shared" si="108"/>
        <v/>
      </c>
      <c r="P2107" s="21" t="e">
        <f ca="1">IF(AND(O2107&lt;&gt; "", COUNTIF(SAP!#REF!,O2107)&gt;0),"Matched", "")</f>
        <v>#REF!</v>
      </c>
      <c r="Q2107" s="21" t="str">
        <f ca="1">IF(OR(D2107="AC",D2107="TR"),"Logic4"&amp;"_"&amp;TEXT(C2107,"dd.mm.yyyy") &amp;"_"&amp; 816436.51,"")</f>
        <v>Logic4_13.04.2020_816436.51</v>
      </c>
      <c r="R2107" s="21" t="e">
        <f ca="1">IF(AND(Q2107&lt;&gt; "", COUNTIF(SAP!#REF!,Q2107)&gt;0),"Matched", "")</f>
        <v>#REF!</v>
      </c>
    </row>
    <row r="2108" spans="1:20" hidden="1">
      <c r="A2108" s="21">
        <v>11563327</v>
      </c>
      <c r="B2108" s="22">
        <v>43934</v>
      </c>
      <c r="C2108" s="22">
        <v>43934</v>
      </c>
      <c r="D2108" s="21" t="s">
        <v>13</v>
      </c>
      <c r="E2108" s="23">
        <v>0</v>
      </c>
      <c r="F2108" s="23">
        <v>5.7</v>
      </c>
      <c r="G2108" s="23">
        <v>0</v>
      </c>
      <c r="H2108" s="23">
        <v>816430.81</v>
      </c>
      <c r="I2108" s="21" t="s">
        <v>14</v>
      </c>
      <c r="J2108" s="21" t="s">
        <v>15</v>
      </c>
      <c r="K2108" s="21" t="str">
        <f t="shared" si="106"/>
        <v/>
      </c>
      <c r="L2108" s="21" t="e">
        <f ca="1">IF(AND(K2108&lt;&gt; "", COUNTIF(SAP!#REF!,K2108)&gt;0),"Matched", "")</f>
        <v>#REF!</v>
      </c>
      <c r="M2108" s="21" t="str">
        <f t="shared" si="107"/>
        <v/>
      </c>
      <c r="N2108" s="21" t="e">
        <f ca="1">IF(AND(M2108&lt;&gt; "", COUNTIF(SAP!#REF!,M2108)&gt;0),"Matched", "")</f>
        <v>#REF!</v>
      </c>
      <c r="O2108" s="21" t="str">
        <f t="shared" si="108"/>
        <v/>
      </c>
      <c r="P2108" s="21" t="e">
        <f ca="1">IF(AND(O2108&lt;&gt; "", COUNTIF(SAP!#REF!,O2108)&gt;0),"Matched", "")</f>
        <v>#REF!</v>
      </c>
      <c r="R2108" s="21" t="e">
        <f ca="1">IF(AND(Q2108&lt;&gt; "", COUNTIF(SAP!#REF!,Q2108)&gt;0),"Matched", "")</f>
        <v>#REF!</v>
      </c>
      <c r="S2108" s="21" t="str">
        <f ca="1">IF(AND(D2108="AD", I2108="800TAX  "),"Logic5"&amp;"_"&amp;TEXT(C2108,"dd.mm.yyyy") &amp;"_"&amp; 485.59,"")</f>
        <v>Logic5_13.04.2020_485.59</v>
      </c>
      <c r="T2108" s="21" t="e">
        <f ca="1">IF(AND(S2108&lt;&gt; "", COUNTIF(SAP!#REF!,S2108)&gt;0),"Matched", "")</f>
        <v>#REF!</v>
      </c>
    </row>
    <row r="2109" spans="1:20" hidden="1">
      <c r="A2109" s="21">
        <v>11563327</v>
      </c>
      <c r="B2109" s="22">
        <v>43934</v>
      </c>
      <c r="C2109" s="22">
        <v>43934</v>
      </c>
      <c r="D2109" s="21" t="s">
        <v>13</v>
      </c>
      <c r="E2109" s="23">
        <v>0</v>
      </c>
      <c r="F2109" s="23">
        <v>6.17</v>
      </c>
      <c r="G2109" s="23">
        <v>0</v>
      </c>
      <c r="H2109" s="23">
        <v>816424.64</v>
      </c>
      <c r="I2109" s="21" t="s">
        <v>14</v>
      </c>
      <c r="J2109" s="21" t="s">
        <v>15</v>
      </c>
      <c r="K2109" s="21" t="str">
        <f t="shared" si="106"/>
        <v/>
      </c>
      <c r="L2109" s="21" t="e">
        <f ca="1">IF(AND(K2109&lt;&gt; "", COUNTIF(SAP!#REF!,K2109)&gt;0),"Matched", "")</f>
        <v>#REF!</v>
      </c>
      <c r="M2109" s="21" t="str">
        <f t="shared" si="107"/>
        <v/>
      </c>
      <c r="N2109" s="21" t="e">
        <f ca="1">IF(AND(M2109&lt;&gt; "", COUNTIF(SAP!#REF!,M2109)&gt;0),"Matched", "")</f>
        <v>#REF!</v>
      </c>
      <c r="O2109" s="21" t="str">
        <f t="shared" si="108"/>
        <v/>
      </c>
      <c r="P2109" s="21" t="e">
        <f ca="1">IF(AND(O2109&lt;&gt; "", COUNTIF(SAP!#REF!,O2109)&gt;0),"Matched", "")</f>
        <v>#REF!</v>
      </c>
      <c r="R2109" s="21" t="e">
        <f ca="1">IF(AND(Q2109&lt;&gt; "", COUNTIF(SAP!#REF!,Q2109)&gt;0),"Matched", "")</f>
        <v>#REF!</v>
      </c>
      <c r="S2109" s="21" t="str">
        <f ca="1">IF(AND(D2109="AD", I2109="800TAX  "),"Logic5"&amp;"_"&amp;TEXT(C2109,"dd.mm.yyyy") &amp;"_"&amp; 485.59,"")</f>
        <v>Logic5_13.04.2020_485.59</v>
      </c>
      <c r="T2109" s="21" t="e">
        <f ca="1">IF(AND(S2109&lt;&gt; "", COUNTIF(SAP!#REF!,S2109)&gt;0),"Matched", "")</f>
        <v>#REF!</v>
      </c>
    </row>
    <row r="2110" spans="1:20" hidden="1">
      <c r="A2110" s="21">
        <v>11563327</v>
      </c>
      <c r="B2110" s="22">
        <v>43934</v>
      </c>
      <c r="C2110" s="22">
        <v>43934</v>
      </c>
      <c r="D2110" s="21" t="s">
        <v>13</v>
      </c>
      <c r="E2110" s="23">
        <v>0</v>
      </c>
      <c r="F2110" s="23">
        <v>7.09</v>
      </c>
      <c r="G2110" s="23">
        <v>0</v>
      </c>
      <c r="H2110" s="23">
        <v>816417.55</v>
      </c>
      <c r="I2110" s="21" t="s">
        <v>14</v>
      </c>
      <c r="J2110" s="21" t="s">
        <v>15</v>
      </c>
      <c r="K2110" s="21" t="str">
        <f t="shared" si="106"/>
        <v/>
      </c>
      <c r="L2110" s="21" t="e">
        <f ca="1">IF(AND(K2110&lt;&gt; "", COUNTIF(SAP!#REF!,K2110)&gt;0),"Matched", "")</f>
        <v>#REF!</v>
      </c>
      <c r="M2110" s="21" t="str">
        <f t="shared" si="107"/>
        <v/>
      </c>
      <c r="N2110" s="21" t="e">
        <f ca="1">IF(AND(M2110&lt;&gt; "", COUNTIF(SAP!#REF!,M2110)&gt;0),"Matched", "")</f>
        <v>#REF!</v>
      </c>
      <c r="O2110" s="21" t="str">
        <f t="shared" si="108"/>
        <v/>
      </c>
      <c r="P2110" s="21" t="e">
        <f ca="1">IF(AND(O2110&lt;&gt; "", COUNTIF(SAP!#REF!,O2110)&gt;0),"Matched", "")</f>
        <v>#REF!</v>
      </c>
      <c r="R2110" s="21" t="e">
        <f ca="1">IF(AND(Q2110&lt;&gt; "", COUNTIF(SAP!#REF!,Q2110)&gt;0),"Matched", "")</f>
        <v>#REF!</v>
      </c>
      <c r="S2110" s="21" t="str">
        <f ca="1">IF(AND(D2110="AD", I2110="800TAX  "),"Logic5"&amp;"_"&amp;TEXT(C2110,"dd.mm.yyyy") &amp;"_"&amp; 485.59,"")</f>
        <v>Logic5_13.04.2020_485.59</v>
      </c>
      <c r="T2110" s="21" t="e">
        <f ca="1">IF(AND(S2110&lt;&gt; "", COUNTIF(SAP!#REF!,S2110)&gt;0),"Matched", "")</f>
        <v>#REF!</v>
      </c>
    </row>
    <row r="2111" spans="1:20" hidden="1">
      <c r="A2111" s="21">
        <v>11563327</v>
      </c>
      <c r="B2111" s="22">
        <v>43934</v>
      </c>
      <c r="C2111" s="22">
        <v>43934</v>
      </c>
      <c r="D2111" s="21" t="s">
        <v>13</v>
      </c>
      <c r="E2111" s="23">
        <v>0</v>
      </c>
      <c r="F2111" s="23">
        <v>7.76</v>
      </c>
      <c r="G2111" s="23">
        <v>0</v>
      </c>
      <c r="H2111" s="23">
        <v>816409.79</v>
      </c>
      <c r="I2111" s="21" t="s">
        <v>14</v>
      </c>
      <c r="J2111" s="21" t="s">
        <v>15</v>
      </c>
      <c r="K2111" s="21" t="str">
        <f t="shared" si="106"/>
        <v/>
      </c>
      <c r="L2111" s="21" t="e">
        <f ca="1">IF(AND(K2111&lt;&gt; "", COUNTIF(SAP!#REF!,K2111)&gt;0),"Matched", "")</f>
        <v>#REF!</v>
      </c>
      <c r="M2111" s="21" t="str">
        <f t="shared" si="107"/>
        <v/>
      </c>
      <c r="N2111" s="21" t="e">
        <f ca="1">IF(AND(M2111&lt;&gt; "", COUNTIF(SAP!#REF!,M2111)&gt;0),"Matched", "")</f>
        <v>#REF!</v>
      </c>
      <c r="O2111" s="21" t="str">
        <f t="shared" si="108"/>
        <v/>
      </c>
      <c r="P2111" s="21" t="e">
        <f ca="1">IF(AND(O2111&lt;&gt; "", COUNTIF(SAP!#REF!,O2111)&gt;0),"Matched", "")</f>
        <v>#REF!</v>
      </c>
      <c r="R2111" s="21" t="e">
        <f ca="1">IF(AND(Q2111&lt;&gt; "", COUNTIF(SAP!#REF!,Q2111)&gt;0),"Matched", "")</f>
        <v>#REF!</v>
      </c>
      <c r="S2111" s="21" t="str">
        <f ca="1">IF(AND(D2111="AD", I2111="800TAX  "),"Logic5"&amp;"_"&amp;TEXT(C2111,"dd.mm.yyyy") &amp;"_"&amp; 485.59,"")</f>
        <v>Logic5_13.04.2020_485.59</v>
      </c>
      <c r="T2111" s="21" t="e">
        <f ca="1">IF(AND(S2111&lt;&gt; "", COUNTIF(SAP!#REF!,S2111)&gt;0),"Matched", "")</f>
        <v>#REF!</v>
      </c>
    </row>
    <row r="2112" spans="1:20" hidden="1">
      <c r="A2112" s="21">
        <v>11563327</v>
      </c>
      <c r="B2112" s="22">
        <v>43934</v>
      </c>
      <c r="C2112" s="22">
        <v>43934</v>
      </c>
      <c r="D2112" s="21" t="s">
        <v>13</v>
      </c>
      <c r="E2112" s="23">
        <v>0</v>
      </c>
      <c r="F2112" s="23">
        <v>8.41</v>
      </c>
      <c r="G2112" s="23">
        <v>0</v>
      </c>
      <c r="H2112" s="23">
        <v>816401.38</v>
      </c>
      <c r="I2112" s="21" t="s">
        <v>14</v>
      </c>
      <c r="J2112" s="21" t="s">
        <v>15</v>
      </c>
      <c r="K2112" s="21" t="str">
        <f t="shared" si="106"/>
        <v/>
      </c>
      <c r="L2112" s="21" t="e">
        <f ca="1">IF(AND(K2112&lt;&gt; "", COUNTIF(SAP!#REF!,K2112)&gt;0),"Matched", "")</f>
        <v>#REF!</v>
      </c>
      <c r="M2112" s="21" t="str">
        <f t="shared" si="107"/>
        <v/>
      </c>
      <c r="N2112" s="21" t="e">
        <f ca="1">IF(AND(M2112&lt;&gt; "", COUNTIF(SAP!#REF!,M2112)&gt;0),"Matched", "")</f>
        <v>#REF!</v>
      </c>
      <c r="O2112" s="21" t="str">
        <f t="shared" si="108"/>
        <v/>
      </c>
      <c r="P2112" s="21" t="e">
        <f ca="1">IF(AND(O2112&lt;&gt; "", COUNTIF(SAP!#REF!,O2112)&gt;0),"Matched", "")</f>
        <v>#REF!</v>
      </c>
      <c r="R2112" s="21" t="e">
        <f ca="1">IF(AND(Q2112&lt;&gt; "", COUNTIF(SAP!#REF!,Q2112)&gt;0),"Matched", "")</f>
        <v>#REF!</v>
      </c>
      <c r="S2112" s="21" t="str">
        <f ca="1">IF(AND(D2112="AD", I2112="800TAX  "),"Logic5"&amp;"_"&amp;TEXT(C2112,"dd.mm.yyyy") &amp;"_"&amp; 485.59,"")</f>
        <v>Logic5_13.04.2020_485.59</v>
      </c>
      <c r="T2112" s="21" t="e">
        <f ca="1">IF(AND(S2112&lt;&gt; "", COUNTIF(SAP!#REF!,S2112)&gt;0),"Matched", "")</f>
        <v>#REF!</v>
      </c>
    </row>
    <row r="2113" spans="1:20" hidden="1">
      <c r="A2113" s="21">
        <v>11563327</v>
      </c>
      <c r="B2113" s="22">
        <v>43934</v>
      </c>
      <c r="C2113" s="22">
        <v>43934</v>
      </c>
      <c r="D2113" s="21" t="s">
        <v>13</v>
      </c>
      <c r="E2113" s="23">
        <v>0</v>
      </c>
      <c r="F2113" s="23">
        <v>8.89</v>
      </c>
      <c r="G2113" s="23">
        <v>0</v>
      </c>
      <c r="H2113" s="23">
        <v>816392.49</v>
      </c>
      <c r="I2113" s="21" t="s">
        <v>14</v>
      </c>
      <c r="J2113" s="21" t="s">
        <v>15</v>
      </c>
      <c r="K2113" s="21" t="str">
        <f t="shared" si="106"/>
        <v/>
      </c>
      <c r="L2113" s="21" t="e">
        <f ca="1">IF(AND(K2113&lt;&gt; "", COUNTIF(SAP!#REF!,K2113)&gt;0),"Matched", "")</f>
        <v>#REF!</v>
      </c>
      <c r="M2113" s="21" t="str">
        <f t="shared" si="107"/>
        <v/>
      </c>
      <c r="N2113" s="21" t="e">
        <f ca="1">IF(AND(M2113&lt;&gt; "", COUNTIF(SAP!#REF!,M2113)&gt;0),"Matched", "")</f>
        <v>#REF!</v>
      </c>
      <c r="O2113" s="21" t="str">
        <f t="shared" si="108"/>
        <v/>
      </c>
      <c r="P2113" s="21" t="e">
        <f ca="1">IF(AND(O2113&lt;&gt; "", COUNTIF(SAP!#REF!,O2113)&gt;0),"Matched", "")</f>
        <v>#REF!</v>
      </c>
      <c r="R2113" s="21" t="e">
        <f ca="1">IF(AND(Q2113&lt;&gt; "", COUNTIF(SAP!#REF!,Q2113)&gt;0),"Matched", "")</f>
        <v>#REF!</v>
      </c>
      <c r="S2113" s="21" t="str">
        <f ca="1">IF(AND(D2113="AD", I2113="800TAX  "),"Logic5"&amp;"_"&amp;TEXT(C2113,"dd.mm.yyyy") &amp;"_"&amp; 485.59,"")</f>
        <v>Logic5_13.04.2020_485.59</v>
      </c>
      <c r="T2113" s="21" t="e">
        <f ca="1">IF(AND(S2113&lt;&gt; "", COUNTIF(SAP!#REF!,S2113)&gt;0),"Matched", "")</f>
        <v>#REF!</v>
      </c>
    </row>
    <row r="2114" spans="1:20" hidden="1">
      <c r="A2114" s="21">
        <v>11563327</v>
      </c>
      <c r="B2114" s="22">
        <v>43934</v>
      </c>
      <c r="C2114" s="22">
        <v>43934</v>
      </c>
      <c r="D2114" s="21" t="s">
        <v>13</v>
      </c>
      <c r="E2114" s="23">
        <v>0</v>
      </c>
      <c r="F2114" s="23">
        <v>9.27</v>
      </c>
      <c r="G2114" s="23">
        <v>0</v>
      </c>
      <c r="H2114" s="23">
        <v>816383.22</v>
      </c>
      <c r="I2114" s="21" t="s">
        <v>14</v>
      </c>
      <c r="J2114" s="21" t="s">
        <v>15</v>
      </c>
      <c r="K2114" s="21" t="str">
        <f t="shared" si="106"/>
        <v/>
      </c>
      <c r="L2114" s="21" t="e">
        <f ca="1">IF(AND(K2114&lt;&gt; "", COUNTIF(SAP!#REF!,K2114)&gt;0),"Matched", "")</f>
        <v>#REF!</v>
      </c>
      <c r="M2114" s="21" t="str">
        <f t="shared" si="107"/>
        <v/>
      </c>
      <c r="N2114" s="21" t="e">
        <f ca="1">IF(AND(M2114&lt;&gt; "", COUNTIF(SAP!#REF!,M2114)&gt;0),"Matched", "")</f>
        <v>#REF!</v>
      </c>
      <c r="O2114" s="21" t="str">
        <f t="shared" si="108"/>
        <v/>
      </c>
      <c r="P2114" s="21" t="e">
        <f ca="1">IF(AND(O2114&lt;&gt; "", COUNTIF(SAP!#REF!,O2114)&gt;0),"Matched", "")</f>
        <v>#REF!</v>
      </c>
      <c r="R2114" s="21" t="e">
        <f ca="1">IF(AND(Q2114&lt;&gt; "", COUNTIF(SAP!#REF!,Q2114)&gt;0),"Matched", "")</f>
        <v>#REF!</v>
      </c>
      <c r="S2114" s="21" t="str">
        <f ca="1">IF(AND(D2114="AD", I2114="800TAX  "),"Logic5"&amp;"_"&amp;TEXT(C2114,"dd.mm.yyyy") &amp;"_"&amp; 485.59,"")</f>
        <v>Logic5_13.04.2020_485.59</v>
      </c>
      <c r="T2114" s="21" t="e">
        <f ca="1">IF(AND(S2114&lt;&gt; "", COUNTIF(SAP!#REF!,S2114)&gt;0),"Matched", "")</f>
        <v>#REF!</v>
      </c>
    </row>
    <row r="2115" spans="1:20" hidden="1">
      <c r="A2115" s="21">
        <v>11563327</v>
      </c>
      <c r="B2115" s="22">
        <v>43934</v>
      </c>
      <c r="C2115" s="22">
        <v>43934</v>
      </c>
      <c r="D2115" s="21" t="s">
        <v>13</v>
      </c>
      <c r="E2115" s="23">
        <v>0</v>
      </c>
      <c r="F2115" s="23">
        <v>9.74</v>
      </c>
      <c r="G2115" s="23">
        <v>0</v>
      </c>
      <c r="H2115" s="23">
        <v>816373.48</v>
      </c>
      <c r="I2115" s="21" t="s">
        <v>14</v>
      </c>
      <c r="J2115" s="21" t="s">
        <v>15</v>
      </c>
      <c r="K2115" s="21" t="str">
        <f t="shared" ref="K2115:K2178" si="109">IF(D2115="TF","Logic1"&amp;"_"&amp;TEXT(C2115, "mm") &amp;"_"&amp; F2115,"")</f>
        <v/>
      </c>
      <c r="L2115" s="21" t="e">
        <f ca="1">IF(AND(K2115&lt;&gt; "", COUNTIF(SAP!#REF!,K2115)&gt;0),"Matched", "")</f>
        <v>#REF!</v>
      </c>
      <c r="M2115" s="21" t="str">
        <f t="shared" si="107"/>
        <v/>
      </c>
      <c r="N2115" s="21" t="e">
        <f ca="1">IF(AND(M2115&lt;&gt; "", COUNTIF(SAP!#REF!,M2115)&gt;0),"Matched", "")</f>
        <v>#REF!</v>
      </c>
      <c r="O2115" s="21" t="str">
        <f t="shared" si="108"/>
        <v/>
      </c>
      <c r="P2115" s="21" t="e">
        <f ca="1">IF(AND(O2115&lt;&gt; "", COUNTIF(SAP!#REF!,O2115)&gt;0),"Matched", "")</f>
        <v>#REF!</v>
      </c>
      <c r="R2115" s="21" t="e">
        <f ca="1">IF(AND(Q2115&lt;&gt; "", COUNTIF(SAP!#REF!,Q2115)&gt;0),"Matched", "")</f>
        <v>#REF!</v>
      </c>
      <c r="S2115" s="21" t="str">
        <f ca="1">IF(AND(D2115="AD", I2115="800TAX  "),"Logic5"&amp;"_"&amp;TEXT(C2115,"dd.mm.yyyy") &amp;"_"&amp; 485.59,"")</f>
        <v>Logic5_13.04.2020_485.59</v>
      </c>
      <c r="T2115" s="21" t="e">
        <f ca="1">IF(AND(S2115&lt;&gt; "", COUNTIF(SAP!#REF!,S2115)&gt;0),"Matched", "")</f>
        <v>#REF!</v>
      </c>
    </row>
    <row r="2116" spans="1:20" hidden="1">
      <c r="A2116" s="21">
        <v>11563327</v>
      </c>
      <c r="B2116" s="22">
        <v>43934</v>
      </c>
      <c r="C2116" s="22">
        <v>43934</v>
      </c>
      <c r="D2116" s="21" t="s">
        <v>13</v>
      </c>
      <c r="E2116" s="23">
        <v>0</v>
      </c>
      <c r="F2116" s="23">
        <v>10.029999999999999</v>
      </c>
      <c r="G2116" s="23">
        <v>0</v>
      </c>
      <c r="H2116" s="23">
        <v>816363.45</v>
      </c>
      <c r="I2116" s="21" t="s">
        <v>14</v>
      </c>
      <c r="J2116" s="21" t="s">
        <v>15</v>
      </c>
      <c r="K2116" s="21" t="str">
        <f t="shared" si="109"/>
        <v/>
      </c>
      <c r="L2116" s="21" t="e">
        <f ca="1">IF(AND(K2116&lt;&gt; "", COUNTIF(SAP!#REF!,K2116)&gt;0),"Matched", "")</f>
        <v>#REF!</v>
      </c>
      <c r="M2116" s="21" t="str">
        <f t="shared" si="107"/>
        <v/>
      </c>
      <c r="N2116" s="21" t="e">
        <f ca="1">IF(AND(M2116&lt;&gt; "", COUNTIF(SAP!#REF!,M2116)&gt;0),"Matched", "")</f>
        <v>#REF!</v>
      </c>
      <c r="O2116" s="21" t="str">
        <f t="shared" si="108"/>
        <v/>
      </c>
      <c r="P2116" s="21" t="e">
        <f ca="1">IF(AND(O2116&lt;&gt; "", COUNTIF(SAP!#REF!,O2116)&gt;0),"Matched", "")</f>
        <v>#REF!</v>
      </c>
      <c r="R2116" s="21" t="e">
        <f ca="1">IF(AND(Q2116&lt;&gt; "", COUNTIF(SAP!#REF!,Q2116)&gt;0),"Matched", "")</f>
        <v>#REF!</v>
      </c>
      <c r="S2116" s="21" t="str">
        <f ca="1">IF(AND(D2116="AD", I2116="800TAX  "),"Logic5"&amp;"_"&amp;TEXT(C2116,"dd.mm.yyyy") &amp;"_"&amp; 485.59,"")</f>
        <v>Logic5_13.04.2020_485.59</v>
      </c>
      <c r="T2116" s="21" t="e">
        <f ca="1">IF(AND(S2116&lt;&gt; "", COUNTIF(SAP!#REF!,S2116)&gt;0),"Matched", "")</f>
        <v>#REF!</v>
      </c>
    </row>
    <row r="2117" spans="1:20" hidden="1">
      <c r="A2117" s="21">
        <v>11563327</v>
      </c>
      <c r="B2117" s="22">
        <v>43934</v>
      </c>
      <c r="C2117" s="22">
        <v>43934</v>
      </c>
      <c r="D2117" s="21" t="s">
        <v>13</v>
      </c>
      <c r="E2117" s="23">
        <v>0</v>
      </c>
      <c r="F2117" s="23">
        <v>12.48</v>
      </c>
      <c r="G2117" s="23">
        <v>0</v>
      </c>
      <c r="H2117" s="23">
        <v>816350.97</v>
      </c>
      <c r="I2117" s="21" t="s">
        <v>14</v>
      </c>
      <c r="J2117" s="21" t="s">
        <v>15</v>
      </c>
      <c r="K2117" s="21" t="str">
        <f t="shared" si="109"/>
        <v/>
      </c>
      <c r="L2117" s="21" t="e">
        <f ca="1">IF(AND(K2117&lt;&gt; "", COUNTIF(SAP!#REF!,K2117)&gt;0),"Matched", "")</f>
        <v>#REF!</v>
      </c>
      <c r="M2117" s="21" t="str">
        <f t="shared" si="107"/>
        <v/>
      </c>
      <c r="N2117" s="21" t="e">
        <f ca="1">IF(AND(M2117&lt;&gt; "", COUNTIF(SAP!#REF!,M2117)&gt;0),"Matched", "")</f>
        <v>#REF!</v>
      </c>
      <c r="O2117" s="21" t="str">
        <f t="shared" si="108"/>
        <v/>
      </c>
      <c r="P2117" s="21" t="e">
        <f ca="1">IF(AND(O2117&lt;&gt; "", COUNTIF(SAP!#REF!,O2117)&gt;0),"Matched", "")</f>
        <v>#REF!</v>
      </c>
      <c r="R2117" s="21" t="e">
        <f ca="1">IF(AND(Q2117&lt;&gt; "", COUNTIF(SAP!#REF!,Q2117)&gt;0),"Matched", "")</f>
        <v>#REF!</v>
      </c>
      <c r="S2117" s="21" t="str">
        <f ca="1">IF(AND(D2117="AD", I2117="800TAX  "),"Logic5"&amp;"_"&amp;TEXT(C2117,"dd.mm.yyyy") &amp;"_"&amp; 485.59,"")</f>
        <v>Logic5_13.04.2020_485.59</v>
      </c>
      <c r="T2117" s="21" t="e">
        <f ca="1">IF(AND(S2117&lt;&gt; "", COUNTIF(SAP!#REF!,S2117)&gt;0),"Matched", "")</f>
        <v>#REF!</v>
      </c>
    </row>
    <row r="2118" spans="1:20" hidden="1">
      <c r="A2118" s="21">
        <v>11563327</v>
      </c>
      <c r="B2118" s="22">
        <v>43934</v>
      </c>
      <c r="C2118" s="22">
        <v>43934</v>
      </c>
      <c r="D2118" s="21" t="s">
        <v>13</v>
      </c>
      <c r="E2118" s="23">
        <v>0</v>
      </c>
      <c r="F2118" s="23">
        <v>14.86</v>
      </c>
      <c r="G2118" s="23">
        <v>0</v>
      </c>
      <c r="H2118" s="23">
        <v>816336.11</v>
      </c>
      <c r="I2118" s="21" t="s">
        <v>14</v>
      </c>
      <c r="J2118" s="21" t="s">
        <v>15</v>
      </c>
      <c r="K2118" s="21" t="str">
        <f t="shared" si="109"/>
        <v/>
      </c>
      <c r="L2118" s="21" t="e">
        <f ca="1">IF(AND(K2118&lt;&gt; "", COUNTIF(SAP!#REF!,K2118)&gt;0),"Matched", "")</f>
        <v>#REF!</v>
      </c>
      <c r="M2118" s="21" t="str">
        <f t="shared" si="107"/>
        <v/>
      </c>
      <c r="N2118" s="21" t="e">
        <f ca="1">IF(AND(M2118&lt;&gt; "", COUNTIF(SAP!#REF!,M2118)&gt;0),"Matched", "")</f>
        <v>#REF!</v>
      </c>
      <c r="O2118" s="21" t="str">
        <f t="shared" si="108"/>
        <v/>
      </c>
      <c r="P2118" s="21" t="e">
        <f ca="1">IF(AND(O2118&lt;&gt; "", COUNTIF(SAP!#REF!,O2118)&gt;0),"Matched", "")</f>
        <v>#REF!</v>
      </c>
      <c r="R2118" s="21" t="e">
        <f ca="1">IF(AND(Q2118&lt;&gt; "", COUNTIF(SAP!#REF!,Q2118)&gt;0),"Matched", "")</f>
        <v>#REF!</v>
      </c>
      <c r="S2118" s="21" t="str">
        <f ca="1">IF(AND(D2118="AD", I2118="800TAX  "),"Logic5"&amp;"_"&amp;TEXT(C2118,"dd.mm.yyyy") &amp;"_"&amp; 485.59,"")</f>
        <v>Logic5_13.04.2020_485.59</v>
      </c>
      <c r="T2118" s="21" t="e">
        <f ca="1">IF(AND(S2118&lt;&gt; "", COUNTIF(SAP!#REF!,S2118)&gt;0),"Matched", "")</f>
        <v>#REF!</v>
      </c>
    </row>
    <row r="2119" spans="1:20" hidden="1">
      <c r="A2119" s="21">
        <v>11563327</v>
      </c>
      <c r="B2119" s="22">
        <v>43934</v>
      </c>
      <c r="C2119" s="22">
        <v>43934</v>
      </c>
      <c r="D2119" s="21" t="s">
        <v>13</v>
      </c>
      <c r="E2119" s="23">
        <v>0</v>
      </c>
      <c r="F2119" s="23">
        <v>15.82</v>
      </c>
      <c r="G2119" s="23">
        <v>0</v>
      </c>
      <c r="H2119" s="23">
        <v>816320.29</v>
      </c>
      <c r="I2119" s="21" t="s">
        <v>14</v>
      </c>
      <c r="J2119" s="21" t="s">
        <v>15</v>
      </c>
      <c r="K2119" s="21" t="str">
        <f t="shared" si="109"/>
        <v/>
      </c>
      <c r="L2119" s="21" t="e">
        <f ca="1">IF(AND(K2119&lt;&gt; "", COUNTIF(SAP!#REF!,K2119)&gt;0),"Matched", "")</f>
        <v>#REF!</v>
      </c>
      <c r="M2119" s="21" t="str">
        <f t="shared" si="107"/>
        <v/>
      </c>
      <c r="N2119" s="21" t="e">
        <f ca="1">IF(AND(M2119&lt;&gt; "", COUNTIF(SAP!#REF!,M2119)&gt;0),"Matched", "")</f>
        <v>#REF!</v>
      </c>
      <c r="O2119" s="21" t="str">
        <f t="shared" si="108"/>
        <v/>
      </c>
      <c r="P2119" s="21" t="e">
        <f ca="1">IF(AND(O2119&lt;&gt; "", COUNTIF(SAP!#REF!,O2119)&gt;0),"Matched", "")</f>
        <v>#REF!</v>
      </c>
      <c r="R2119" s="21" t="e">
        <f ca="1">IF(AND(Q2119&lt;&gt; "", COUNTIF(SAP!#REF!,Q2119)&gt;0),"Matched", "")</f>
        <v>#REF!</v>
      </c>
      <c r="S2119" s="21" t="str">
        <f ca="1">IF(AND(D2119="AD", I2119="800TAX  "),"Logic5"&amp;"_"&amp;TEXT(C2119,"dd.mm.yyyy") &amp;"_"&amp; 485.59,"")</f>
        <v>Logic5_13.04.2020_485.59</v>
      </c>
      <c r="T2119" s="21" t="e">
        <f ca="1">IF(AND(S2119&lt;&gt; "", COUNTIF(SAP!#REF!,S2119)&gt;0),"Matched", "")</f>
        <v>#REF!</v>
      </c>
    </row>
    <row r="2120" spans="1:20" hidden="1">
      <c r="A2120" s="21">
        <v>11563327</v>
      </c>
      <c r="B2120" s="22">
        <v>43934</v>
      </c>
      <c r="C2120" s="22">
        <v>43934</v>
      </c>
      <c r="D2120" s="21" t="s">
        <v>13</v>
      </c>
      <c r="E2120" s="23">
        <v>0</v>
      </c>
      <c r="F2120" s="23">
        <v>24.68</v>
      </c>
      <c r="G2120" s="23">
        <v>0</v>
      </c>
      <c r="H2120" s="23">
        <v>816295.61</v>
      </c>
      <c r="I2120" s="21" t="s">
        <v>14</v>
      </c>
      <c r="J2120" s="21" t="s">
        <v>15</v>
      </c>
      <c r="K2120" s="21" t="str">
        <f t="shared" si="109"/>
        <v/>
      </c>
      <c r="L2120" s="21" t="e">
        <f ca="1">IF(AND(K2120&lt;&gt; "", COUNTIF(SAP!#REF!,K2120)&gt;0),"Matched", "")</f>
        <v>#REF!</v>
      </c>
      <c r="M2120" s="21" t="str">
        <f t="shared" si="107"/>
        <v/>
      </c>
      <c r="N2120" s="21" t="e">
        <f ca="1">IF(AND(M2120&lt;&gt; "", COUNTIF(SAP!#REF!,M2120)&gt;0),"Matched", "")</f>
        <v>#REF!</v>
      </c>
      <c r="O2120" s="21" t="str">
        <f t="shared" si="108"/>
        <v/>
      </c>
      <c r="P2120" s="21" t="e">
        <f ca="1">IF(AND(O2120&lt;&gt; "", COUNTIF(SAP!#REF!,O2120)&gt;0),"Matched", "")</f>
        <v>#REF!</v>
      </c>
      <c r="R2120" s="21" t="e">
        <f ca="1">IF(AND(Q2120&lt;&gt; "", COUNTIF(SAP!#REF!,Q2120)&gt;0),"Matched", "")</f>
        <v>#REF!</v>
      </c>
      <c r="S2120" s="21" t="str">
        <f ca="1">IF(AND(D2120="AD", I2120="800TAX  "),"Logic5"&amp;"_"&amp;TEXT(C2120,"dd.mm.yyyy") &amp;"_"&amp; 485.59,"")</f>
        <v>Logic5_13.04.2020_485.59</v>
      </c>
      <c r="T2120" s="21" t="e">
        <f ca="1">IF(AND(S2120&lt;&gt; "", COUNTIF(SAP!#REF!,S2120)&gt;0),"Matched", "")</f>
        <v>#REF!</v>
      </c>
    </row>
    <row r="2121" spans="1:20" hidden="1">
      <c r="A2121" s="21">
        <v>11563327</v>
      </c>
      <c r="B2121" s="22">
        <v>43934</v>
      </c>
      <c r="C2121" s="22">
        <v>43934</v>
      </c>
      <c r="D2121" s="21" t="s">
        <v>13</v>
      </c>
      <c r="E2121" s="23">
        <v>0</v>
      </c>
      <c r="F2121" s="23">
        <v>26.48</v>
      </c>
      <c r="G2121" s="23">
        <v>0</v>
      </c>
      <c r="H2121" s="23">
        <v>816269.13</v>
      </c>
      <c r="I2121" s="21" t="s">
        <v>14</v>
      </c>
      <c r="J2121" s="21" t="s">
        <v>15</v>
      </c>
      <c r="K2121" s="21" t="str">
        <f t="shared" si="109"/>
        <v/>
      </c>
      <c r="L2121" s="21" t="e">
        <f ca="1">IF(AND(K2121&lt;&gt; "", COUNTIF(SAP!#REF!,K2121)&gt;0),"Matched", "")</f>
        <v>#REF!</v>
      </c>
      <c r="M2121" s="21" t="str">
        <f t="shared" si="107"/>
        <v/>
      </c>
      <c r="N2121" s="21" t="e">
        <f ca="1">IF(AND(M2121&lt;&gt; "", COUNTIF(SAP!#REF!,M2121)&gt;0),"Matched", "")</f>
        <v>#REF!</v>
      </c>
      <c r="O2121" s="21" t="str">
        <f t="shared" si="108"/>
        <v/>
      </c>
      <c r="P2121" s="21" t="e">
        <f ca="1">IF(AND(O2121&lt;&gt; "", COUNTIF(SAP!#REF!,O2121)&gt;0),"Matched", "")</f>
        <v>#REF!</v>
      </c>
      <c r="R2121" s="21" t="e">
        <f ca="1">IF(AND(Q2121&lt;&gt; "", COUNTIF(SAP!#REF!,Q2121)&gt;0),"Matched", "")</f>
        <v>#REF!</v>
      </c>
      <c r="S2121" s="21" t="str">
        <f ca="1">IF(AND(D2121="AD", I2121="800TAX  "),"Logic5"&amp;"_"&amp;TEXT(C2121,"dd.mm.yyyy") &amp;"_"&amp; 485.59,"")</f>
        <v>Logic5_13.04.2020_485.59</v>
      </c>
      <c r="T2121" s="21" t="e">
        <f ca="1">IF(AND(S2121&lt;&gt; "", COUNTIF(SAP!#REF!,S2121)&gt;0),"Matched", "")</f>
        <v>#REF!</v>
      </c>
    </row>
    <row r="2122" spans="1:20" hidden="1">
      <c r="A2122" s="21">
        <v>11563327</v>
      </c>
      <c r="B2122" s="22">
        <v>43934</v>
      </c>
      <c r="C2122" s="22">
        <v>43934</v>
      </c>
      <c r="D2122" s="21" t="s">
        <v>13</v>
      </c>
      <c r="E2122" s="23">
        <v>0</v>
      </c>
      <c r="F2122" s="23">
        <v>28.7</v>
      </c>
      <c r="G2122" s="23">
        <v>0</v>
      </c>
      <c r="H2122" s="23">
        <v>816240.43</v>
      </c>
      <c r="I2122" s="21" t="s">
        <v>14</v>
      </c>
      <c r="J2122" s="21" t="s">
        <v>15</v>
      </c>
      <c r="K2122" s="21" t="str">
        <f t="shared" si="109"/>
        <v/>
      </c>
      <c r="L2122" s="21" t="e">
        <f ca="1">IF(AND(K2122&lt;&gt; "", COUNTIF(SAP!#REF!,K2122)&gt;0),"Matched", "")</f>
        <v>#REF!</v>
      </c>
      <c r="M2122" s="21" t="str">
        <f t="shared" si="107"/>
        <v/>
      </c>
      <c r="N2122" s="21" t="e">
        <f ca="1">IF(AND(M2122&lt;&gt; "", COUNTIF(SAP!#REF!,M2122)&gt;0),"Matched", "")</f>
        <v>#REF!</v>
      </c>
      <c r="O2122" s="21" t="str">
        <f t="shared" si="108"/>
        <v/>
      </c>
      <c r="P2122" s="21" t="e">
        <f ca="1">IF(AND(O2122&lt;&gt; "", COUNTIF(SAP!#REF!,O2122)&gt;0),"Matched", "")</f>
        <v>#REF!</v>
      </c>
      <c r="R2122" s="21" t="e">
        <f ca="1">IF(AND(Q2122&lt;&gt; "", COUNTIF(SAP!#REF!,Q2122)&gt;0),"Matched", "")</f>
        <v>#REF!</v>
      </c>
      <c r="S2122" s="21" t="str">
        <f ca="1">IF(AND(D2122="AD", I2122="800TAX  "),"Logic5"&amp;"_"&amp;TEXT(C2122,"dd.mm.yyyy") &amp;"_"&amp; 485.59,"")</f>
        <v>Logic5_13.04.2020_485.59</v>
      </c>
      <c r="T2122" s="21" t="e">
        <f ca="1">IF(AND(S2122&lt;&gt; "", COUNTIF(SAP!#REF!,S2122)&gt;0),"Matched", "")</f>
        <v>#REF!</v>
      </c>
    </row>
    <row r="2123" spans="1:20" hidden="1">
      <c r="A2123" s="21">
        <v>11563327</v>
      </c>
      <c r="B2123" s="22">
        <v>43934</v>
      </c>
      <c r="C2123" s="22">
        <v>43934</v>
      </c>
      <c r="D2123" s="21" t="s">
        <v>13</v>
      </c>
      <c r="E2123" s="23">
        <v>0</v>
      </c>
      <c r="F2123" s="23">
        <v>32.659999999999997</v>
      </c>
      <c r="G2123" s="23">
        <v>0</v>
      </c>
      <c r="H2123" s="23">
        <v>816207.77</v>
      </c>
      <c r="I2123" s="21" t="s">
        <v>14</v>
      </c>
      <c r="J2123" s="21" t="s">
        <v>15</v>
      </c>
      <c r="K2123" s="21" t="str">
        <f t="shared" si="109"/>
        <v/>
      </c>
      <c r="L2123" s="21" t="e">
        <f ca="1">IF(AND(K2123&lt;&gt; "", COUNTIF(SAP!#REF!,K2123)&gt;0),"Matched", "")</f>
        <v>#REF!</v>
      </c>
      <c r="M2123" s="21" t="str">
        <f t="shared" si="107"/>
        <v/>
      </c>
      <c r="N2123" s="21" t="e">
        <f ca="1">IF(AND(M2123&lt;&gt; "", COUNTIF(SAP!#REF!,M2123)&gt;0),"Matched", "")</f>
        <v>#REF!</v>
      </c>
      <c r="O2123" s="21" t="str">
        <f t="shared" si="108"/>
        <v/>
      </c>
      <c r="P2123" s="21" t="e">
        <f ca="1">IF(AND(O2123&lt;&gt; "", COUNTIF(SAP!#REF!,O2123)&gt;0),"Matched", "")</f>
        <v>#REF!</v>
      </c>
      <c r="R2123" s="21" t="e">
        <f ca="1">IF(AND(Q2123&lt;&gt; "", COUNTIF(SAP!#REF!,Q2123)&gt;0),"Matched", "")</f>
        <v>#REF!</v>
      </c>
      <c r="S2123" s="21" t="str">
        <f ca="1">IF(AND(D2123="AD", I2123="800TAX  "),"Logic5"&amp;"_"&amp;TEXT(C2123,"dd.mm.yyyy") &amp;"_"&amp; 485.59,"")</f>
        <v>Logic5_13.04.2020_485.59</v>
      </c>
      <c r="T2123" s="21" t="e">
        <f ca="1">IF(AND(S2123&lt;&gt; "", COUNTIF(SAP!#REF!,S2123)&gt;0),"Matched", "")</f>
        <v>#REF!</v>
      </c>
    </row>
    <row r="2124" spans="1:20" hidden="1">
      <c r="A2124" s="21">
        <v>11563327</v>
      </c>
      <c r="B2124" s="22">
        <v>43934</v>
      </c>
      <c r="C2124" s="22">
        <v>43934</v>
      </c>
      <c r="D2124" s="21" t="s">
        <v>13</v>
      </c>
      <c r="E2124" s="23">
        <v>0</v>
      </c>
      <c r="F2124" s="23">
        <v>32.71</v>
      </c>
      <c r="G2124" s="23">
        <v>0</v>
      </c>
      <c r="H2124" s="23">
        <v>816175.06</v>
      </c>
      <c r="I2124" s="21" t="s">
        <v>14</v>
      </c>
      <c r="J2124" s="21" t="s">
        <v>15</v>
      </c>
      <c r="K2124" s="21" t="str">
        <f t="shared" si="109"/>
        <v/>
      </c>
      <c r="L2124" s="21" t="e">
        <f ca="1">IF(AND(K2124&lt;&gt; "", COUNTIF(SAP!#REF!,K2124)&gt;0),"Matched", "")</f>
        <v>#REF!</v>
      </c>
      <c r="M2124" s="21" t="str">
        <f t="shared" si="107"/>
        <v/>
      </c>
      <c r="N2124" s="21" t="e">
        <f ca="1">IF(AND(M2124&lt;&gt; "", COUNTIF(SAP!#REF!,M2124)&gt;0),"Matched", "")</f>
        <v>#REF!</v>
      </c>
      <c r="O2124" s="21" t="str">
        <f t="shared" si="108"/>
        <v/>
      </c>
      <c r="P2124" s="21" t="e">
        <f ca="1">IF(AND(O2124&lt;&gt; "", COUNTIF(SAP!#REF!,O2124)&gt;0),"Matched", "")</f>
        <v>#REF!</v>
      </c>
      <c r="R2124" s="21" t="e">
        <f ca="1">IF(AND(Q2124&lt;&gt; "", COUNTIF(SAP!#REF!,Q2124)&gt;0),"Matched", "")</f>
        <v>#REF!</v>
      </c>
      <c r="S2124" s="21" t="str">
        <f ca="1">IF(AND(D2124="AD", I2124="800TAX  "),"Logic5"&amp;"_"&amp;TEXT(C2124,"dd.mm.yyyy") &amp;"_"&amp; 485.59,"")</f>
        <v>Logic5_13.04.2020_485.59</v>
      </c>
      <c r="T2124" s="21" t="e">
        <f ca="1">IF(AND(S2124&lt;&gt; "", COUNTIF(SAP!#REF!,S2124)&gt;0),"Matched", "")</f>
        <v>#REF!</v>
      </c>
    </row>
    <row r="2125" spans="1:20" hidden="1">
      <c r="A2125" s="21">
        <v>11563327</v>
      </c>
      <c r="B2125" s="22">
        <v>43934</v>
      </c>
      <c r="C2125" s="22">
        <v>43934</v>
      </c>
      <c r="D2125" s="21" t="s">
        <v>13</v>
      </c>
      <c r="E2125" s="23">
        <v>0</v>
      </c>
      <c r="F2125" s="23">
        <v>42.52</v>
      </c>
      <c r="G2125" s="23">
        <v>0</v>
      </c>
      <c r="H2125" s="23">
        <v>816132.54</v>
      </c>
      <c r="I2125" s="21" t="s">
        <v>14</v>
      </c>
      <c r="J2125" s="21" t="s">
        <v>15</v>
      </c>
      <c r="K2125" s="21" t="str">
        <f t="shared" si="109"/>
        <v/>
      </c>
      <c r="L2125" s="21" t="e">
        <f ca="1">IF(AND(K2125&lt;&gt; "", COUNTIF(SAP!#REF!,K2125)&gt;0),"Matched", "")</f>
        <v>#REF!</v>
      </c>
      <c r="M2125" s="21" t="str">
        <f t="shared" si="107"/>
        <v/>
      </c>
      <c r="N2125" s="21" t="e">
        <f ca="1">IF(AND(M2125&lt;&gt; "", COUNTIF(SAP!#REF!,M2125)&gt;0),"Matched", "")</f>
        <v>#REF!</v>
      </c>
      <c r="O2125" s="21" t="str">
        <f t="shared" si="108"/>
        <v/>
      </c>
      <c r="P2125" s="21" t="e">
        <f ca="1">IF(AND(O2125&lt;&gt; "", COUNTIF(SAP!#REF!,O2125)&gt;0),"Matched", "")</f>
        <v>#REF!</v>
      </c>
      <c r="R2125" s="21" t="e">
        <f ca="1">IF(AND(Q2125&lt;&gt; "", COUNTIF(SAP!#REF!,Q2125)&gt;0),"Matched", "")</f>
        <v>#REF!</v>
      </c>
      <c r="S2125" s="21" t="str">
        <f ca="1">IF(AND(D2125="AD", I2125="800TAX  "),"Logic5"&amp;"_"&amp;TEXT(C2125,"dd.mm.yyyy") &amp;"_"&amp; 485.59,"")</f>
        <v>Logic5_13.04.2020_485.59</v>
      </c>
      <c r="T2125" s="21" t="e">
        <f ca="1">IF(AND(S2125&lt;&gt; "", COUNTIF(SAP!#REF!,S2125)&gt;0),"Matched", "")</f>
        <v>#REF!</v>
      </c>
    </row>
    <row r="2126" spans="1:20" hidden="1">
      <c r="A2126" s="21">
        <v>11563327</v>
      </c>
      <c r="B2126" s="22">
        <v>43934</v>
      </c>
      <c r="C2126" s="22">
        <v>43934</v>
      </c>
      <c r="D2126" s="21" t="s">
        <v>13</v>
      </c>
      <c r="E2126" s="23">
        <v>0</v>
      </c>
      <c r="F2126" s="23">
        <v>51.06</v>
      </c>
      <c r="G2126" s="23">
        <v>0</v>
      </c>
      <c r="H2126" s="23">
        <v>816081.48</v>
      </c>
      <c r="I2126" s="21" t="s">
        <v>14</v>
      </c>
      <c r="J2126" s="21" t="s">
        <v>15</v>
      </c>
      <c r="K2126" s="21" t="str">
        <f t="shared" si="109"/>
        <v/>
      </c>
      <c r="L2126" s="21" t="e">
        <f ca="1">IF(AND(K2126&lt;&gt; "", COUNTIF(SAP!#REF!,K2126)&gt;0),"Matched", "")</f>
        <v>#REF!</v>
      </c>
      <c r="M2126" s="21" t="str">
        <f t="shared" si="107"/>
        <v/>
      </c>
      <c r="N2126" s="21" t="e">
        <f ca="1">IF(AND(M2126&lt;&gt; "", COUNTIF(SAP!#REF!,M2126)&gt;0),"Matched", "")</f>
        <v>#REF!</v>
      </c>
      <c r="O2126" s="21" t="str">
        <f t="shared" si="108"/>
        <v/>
      </c>
      <c r="P2126" s="21" t="e">
        <f ca="1">IF(AND(O2126&lt;&gt; "", COUNTIF(SAP!#REF!,O2126)&gt;0),"Matched", "")</f>
        <v>#REF!</v>
      </c>
      <c r="R2126" s="21" t="e">
        <f ca="1">IF(AND(Q2126&lt;&gt; "", COUNTIF(SAP!#REF!,Q2126)&gt;0),"Matched", "")</f>
        <v>#REF!</v>
      </c>
      <c r="S2126" s="21" t="str">
        <f ca="1">IF(AND(D2126="AD", I2126="800TAX  "),"Logic5"&amp;"_"&amp;TEXT(C2126,"dd.mm.yyyy") &amp;"_"&amp; 485.59,"")</f>
        <v>Logic5_13.04.2020_485.59</v>
      </c>
      <c r="T2126" s="21" t="e">
        <f ca="1">IF(AND(S2126&lt;&gt; "", COUNTIF(SAP!#REF!,S2126)&gt;0),"Matched", "")</f>
        <v>#REF!</v>
      </c>
    </row>
    <row r="2127" spans="1:20" hidden="1">
      <c r="A2127" s="21">
        <v>11563327</v>
      </c>
      <c r="B2127" s="22">
        <v>43934</v>
      </c>
      <c r="C2127" s="22">
        <v>43934</v>
      </c>
      <c r="D2127" s="21" t="s">
        <v>13</v>
      </c>
      <c r="E2127" s="23">
        <v>0</v>
      </c>
      <c r="F2127" s="23">
        <v>54.58</v>
      </c>
      <c r="G2127" s="23">
        <v>0</v>
      </c>
      <c r="H2127" s="23">
        <v>816026.9</v>
      </c>
      <c r="I2127" s="21" t="s">
        <v>14</v>
      </c>
      <c r="J2127" s="21" t="s">
        <v>15</v>
      </c>
      <c r="K2127" s="21" t="str">
        <f t="shared" si="109"/>
        <v/>
      </c>
      <c r="L2127" s="21" t="e">
        <f ca="1">IF(AND(K2127&lt;&gt; "", COUNTIF(SAP!#REF!,K2127)&gt;0),"Matched", "")</f>
        <v>#REF!</v>
      </c>
      <c r="M2127" s="21" t="str">
        <f t="shared" si="107"/>
        <v/>
      </c>
      <c r="N2127" s="21" t="e">
        <f ca="1">IF(AND(M2127&lt;&gt; "", COUNTIF(SAP!#REF!,M2127)&gt;0),"Matched", "")</f>
        <v>#REF!</v>
      </c>
      <c r="O2127" s="21" t="str">
        <f t="shared" si="108"/>
        <v/>
      </c>
      <c r="P2127" s="21" t="e">
        <f ca="1">IF(AND(O2127&lt;&gt; "", COUNTIF(SAP!#REF!,O2127)&gt;0),"Matched", "")</f>
        <v>#REF!</v>
      </c>
      <c r="R2127" s="21" t="e">
        <f ca="1">IF(AND(Q2127&lt;&gt; "", COUNTIF(SAP!#REF!,Q2127)&gt;0),"Matched", "")</f>
        <v>#REF!</v>
      </c>
      <c r="S2127" s="21" t="str">
        <f ca="1">IF(AND(D2127="AD", I2127="800TAX  "),"Logic5"&amp;"_"&amp;TEXT(C2127,"dd.mm.yyyy") &amp;"_"&amp; 485.59,"")</f>
        <v>Logic5_13.04.2020_485.59</v>
      </c>
      <c r="T2127" s="21" t="e">
        <f ca="1">IF(AND(S2127&lt;&gt; "", COUNTIF(SAP!#REF!,S2127)&gt;0),"Matched", "")</f>
        <v>#REF!</v>
      </c>
    </row>
    <row r="2128" spans="1:20" hidden="1">
      <c r="A2128" s="21">
        <v>11563327</v>
      </c>
      <c r="B2128" s="22">
        <v>43934</v>
      </c>
      <c r="C2128" s="22">
        <v>43934</v>
      </c>
      <c r="D2128" s="21" t="s">
        <v>13</v>
      </c>
      <c r="E2128" s="23">
        <v>0</v>
      </c>
      <c r="F2128" s="23">
        <v>75.98</v>
      </c>
      <c r="G2128" s="23">
        <v>0</v>
      </c>
      <c r="H2128" s="23">
        <v>815950.92</v>
      </c>
      <c r="I2128" s="21" t="s">
        <v>14</v>
      </c>
      <c r="J2128" s="21" t="s">
        <v>15</v>
      </c>
      <c r="K2128" s="21" t="str">
        <f t="shared" si="109"/>
        <v/>
      </c>
      <c r="L2128" s="21" t="e">
        <f ca="1">IF(AND(K2128&lt;&gt; "", COUNTIF(SAP!#REF!,K2128)&gt;0),"Matched", "")</f>
        <v>#REF!</v>
      </c>
      <c r="M2128" s="21" t="str">
        <f t="shared" si="107"/>
        <v/>
      </c>
      <c r="N2128" s="21" t="e">
        <f ca="1">IF(AND(M2128&lt;&gt; "", COUNTIF(SAP!#REF!,M2128)&gt;0),"Matched", "")</f>
        <v>#REF!</v>
      </c>
      <c r="O2128" s="21" t="str">
        <f t="shared" si="108"/>
        <v/>
      </c>
      <c r="P2128" s="21" t="e">
        <f ca="1">IF(AND(O2128&lt;&gt; "", COUNTIF(SAP!#REF!,O2128)&gt;0),"Matched", "")</f>
        <v>#REF!</v>
      </c>
      <c r="R2128" s="21" t="e">
        <f ca="1">IF(AND(Q2128&lt;&gt; "", COUNTIF(SAP!#REF!,Q2128)&gt;0),"Matched", "")</f>
        <v>#REF!</v>
      </c>
      <c r="S2128" s="21" t="str">
        <f ca="1">IF(AND(D2128="AD", I2128="800TAX  "),"Logic5"&amp;"_"&amp;TEXT(C2128,"dd.mm.yyyy") &amp;"_"&amp; 485.59,"")</f>
        <v>Logic5_13.04.2020_485.59</v>
      </c>
      <c r="T2128" s="21" t="e">
        <f ca="1">IF(AND(S2128&lt;&gt; "", COUNTIF(SAP!#REF!,S2128)&gt;0),"Matched", "")</f>
        <v>#REF!</v>
      </c>
    </row>
    <row r="2129" spans="1:18" hidden="1">
      <c r="A2129" s="21">
        <v>11563327</v>
      </c>
      <c r="B2129" s="22">
        <v>43934</v>
      </c>
      <c r="C2129" s="22">
        <v>43934</v>
      </c>
      <c r="D2129" s="21" t="s">
        <v>16</v>
      </c>
      <c r="E2129" s="23">
        <v>0</v>
      </c>
      <c r="F2129" s="23">
        <v>815950.92</v>
      </c>
      <c r="G2129" s="23">
        <v>0</v>
      </c>
      <c r="H2129" s="23">
        <v>0</v>
      </c>
      <c r="I2129" s="21" t="s">
        <v>17</v>
      </c>
      <c r="J2129" s="21" t="s">
        <v>18</v>
      </c>
      <c r="K2129" s="21" t="str">
        <f t="shared" si="109"/>
        <v>Logic1_04_815950.92</v>
      </c>
      <c r="L2129" s="21" t="e">
        <f ca="1">IF(AND(K2129&lt;&gt; "", COUNTIF(SAP!#REF!,K2129)&gt;0),"Matched", "")</f>
        <v>#REF!</v>
      </c>
    </row>
    <row r="2130" spans="1:18" hidden="1">
      <c r="A2130" s="21">
        <v>11563327</v>
      </c>
      <c r="B2130" s="22">
        <v>43935</v>
      </c>
      <c r="C2130" s="22">
        <v>43935</v>
      </c>
      <c r="D2130" s="21" t="s">
        <v>10</v>
      </c>
      <c r="E2130" s="23">
        <v>0</v>
      </c>
      <c r="F2130" s="23">
        <v>0</v>
      </c>
      <c r="G2130" s="23">
        <v>75</v>
      </c>
      <c r="H2130" s="23">
        <v>75</v>
      </c>
      <c r="I2130" s="21" t="s">
        <v>11</v>
      </c>
      <c r="J2130" s="21" t="s">
        <v>12</v>
      </c>
      <c r="K2130" s="21" t="str">
        <f t="shared" si="109"/>
        <v/>
      </c>
      <c r="L2130" s="21" t="e">
        <f ca="1">IF(AND(K2130&lt;&gt; "", COUNTIF(SAP!#REF!,K2130)&gt;0),"Matched", "")</f>
        <v>#REF!</v>
      </c>
      <c r="M2130" s="21" t="str">
        <f t="shared" ref="M2130:M2193" si="110">IF(D2130="TR","Logic2"&amp;"_"&amp;TEXT(C2130,"dd.mm.yyyy") &amp;"_"&amp; F2130,"")</f>
        <v/>
      </c>
      <c r="N2130" s="21" t="e">
        <f ca="1">IF(AND(M2130&lt;&gt; "", COUNTIF(SAP!#REF!,M2130)&gt;0),"Matched", "")</f>
        <v>#REF!</v>
      </c>
      <c r="O2130" s="21" t="str">
        <f t="shared" ref="O2130:O2193" si="111">IF(D2130="AF","Logic3"&amp;"_"&amp;G2130,"")</f>
        <v/>
      </c>
      <c r="P2130" s="21" t="e">
        <f ca="1">IF(AND(O2130&lt;&gt; "", COUNTIF(SAP!#REF!,O2130)&gt;0),"Matched", "")</f>
        <v>#REF!</v>
      </c>
      <c r="Q2130" s="21" t="str">
        <f ca="1">IF(OR(D2130="AC",D2130="TR"),"Logic4"&amp;"_"&amp;TEXT(C2130,"dd.mm.yyyy") &amp;"_"&amp; 822391.4,"")</f>
        <v>Logic4_14.04.2020_822391.4</v>
      </c>
      <c r="R2130" s="21" t="e">
        <f ca="1">IF(AND(Q2130&lt;&gt; "", COUNTIF(SAP!#REF!,Q2130)&gt;0),"Matched", "")</f>
        <v>#REF!</v>
      </c>
    </row>
    <row r="2131" spans="1:18" hidden="1">
      <c r="A2131" s="21">
        <v>11563327</v>
      </c>
      <c r="B2131" s="22">
        <v>43935</v>
      </c>
      <c r="C2131" s="22">
        <v>43935</v>
      </c>
      <c r="D2131" s="21" t="s">
        <v>10</v>
      </c>
      <c r="E2131" s="23">
        <v>0</v>
      </c>
      <c r="F2131" s="23">
        <v>0</v>
      </c>
      <c r="G2131" s="23">
        <v>97.8</v>
      </c>
      <c r="H2131" s="23">
        <v>172.8</v>
      </c>
      <c r="I2131" s="21" t="s">
        <v>11</v>
      </c>
      <c r="J2131" s="21" t="s">
        <v>12</v>
      </c>
      <c r="K2131" s="21" t="str">
        <f t="shared" si="109"/>
        <v/>
      </c>
      <c r="L2131" s="21" t="e">
        <f ca="1">IF(AND(K2131&lt;&gt; "", COUNTIF(SAP!#REF!,K2131)&gt;0),"Matched", "")</f>
        <v>#REF!</v>
      </c>
      <c r="M2131" s="21" t="str">
        <f t="shared" si="110"/>
        <v/>
      </c>
      <c r="N2131" s="21" t="e">
        <f ca="1">IF(AND(M2131&lt;&gt; "", COUNTIF(SAP!#REF!,M2131)&gt;0),"Matched", "")</f>
        <v>#REF!</v>
      </c>
      <c r="O2131" s="21" t="str">
        <f t="shared" si="111"/>
        <v/>
      </c>
      <c r="P2131" s="21" t="e">
        <f ca="1">IF(AND(O2131&lt;&gt; "", COUNTIF(SAP!#REF!,O2131)&gt;0),"Matched", "")</f>
        <v>#REF!</v>
      </c>
      <c r="Q2131" s="21" t="str">
        <f ca="1">IF(OR(D2131="AC",D2131="TR"),"Logic4"&amp;"_"&amp;TEXT(C2131,"dd.mm.yyyy") &amp;"_"&amp; 822391.4,"")</f>
        <v>Logic4_14.04.2020_822391.4</v>
      </c>
      <c r="R2131" s="21" t="e">
        <f ca="1">IF(AND(Q2131&lt;&gt; "", COUNTIF(SAP!#REF!,Q2131)&gt;0),"Matched", "")</f>
        <v>#REF!</v>
      </c>
    </row>
    <row r="2132" spans="1:18" hidden="1">
      <c r="A2132" s="21">
        <v>11563327</v>
      </c>
      <c r="B2132" s="22">
        <v>43935</v>
      </c>
      <c r="C2132" s="22">
        <v>43935</v>
      </c>
      <c r="D2132" s="21" t="s">
        <v>10</v>
      </c>
      <c r="E2132" s="23">
        <v>0</v>
      </c>
      <c r="F2132" s="23">
        <v>0</v>
      </c>
      <c r="G2132" s="23">
        <v>260</v>
      </c>
      <c r="H2132" s="23">
        <v>432.8</v>
      </c>
      <c r="I2132" s="21" t="s">
        <v>11</v>
      </c>
      <c r="J2132" s="21" t="s">
        <v>12</v>
      </c>
      <c r="K2132" s="21" t="str">
        <f t="shared" si="109"/>
        <v/>
      </c>
      <c r="L2132" s="21" t="e">
        <f ca="1">IF(AND(K2132&lt;&gt; "", COUNTIF(SAP!#REF!,K2132)&gt;0),"Matched", "")</f>
        <v>#REF!</v>
      </c>
      <c r="M2132" s="21" t="str">
        <f t="shared" si="110"/>
        <v/>
      </c>
      <c r="N2132" s="21" t="e">
        <f ca="1">IF(AND(M2132&lt;&gt; "", COUNTIF(SAP!#REF!,M2132)&gt;0),"Matched", "")</f>
        <v>#REF!</v>
      </c>
      <c r="O2132" s="21" t="str">
        <f t="shared" si="111"/>
        <v/>
      </c>
      <c r="P2132" s="21" t="e">
        <f ca="1">IF(AND(O2132&lt;&gt; "", COUNTIF(SAP!#REF!,O2132)&gt;0),"Matched", "")</f>
        <v>#REF!</v>
      </c>
      <c r="Q2132" s="21" t="str">
        <f ca="1">IF(OR(D2132="AC",D2132="TR"),"Logic4"&amp;"_"&amp;TEXT(C2132,"dd.mm.yyyy") &amp;"_"&amp; 822391.4,"")</f>
        <v>Logic4_14.04.2020_822391.4</v>
      </c>
      <c r="R2132" s="21" t="e">
        <f ca="1">IF(AND(Q2132&lt;&gt; "", COUNTIF(SAP!#REF!,Q2132)&gt;0),"Matched", "")</f>
        <v>#REF!</v>
      </c>
    </row>
    <row r="2133" spans="1:18" hidden="1">
      <c r="A2133" s="21">
        <v>11563327</v>
      </c>
      <c r="B2133" s="22">
        <v>43935</v>
      </c>
      <c r="C2133" s="22">
        <v>43935</v>
      </c>
      <c r="D2133" s="21" t="s">
        <v>10</v>
      </c>
      <c r="E2133" s="23">
        <v>0</v>
      </c>
      <c r="F2133" s="23">
        <v>0</v>
      </c>
      <c r="G2133" s="23">
        <v>500</v>
      </c>
      <c r="H2133" s="23">
        <v>932.8</v>
      </c>
      <c r="I2133" s="21" t="s">
        <v>11</v>
      </c>
      <c r="J2133" s="21" t="s">
        <v>12</v>
      </c>
      <c r="K2133" s="21" t="str">
        <f t="shared" si="109"/>
        <v/>
      </c>
      <c r="L2133" s="21" t="e">
        <f ca="1">IF(AND(K2133&lt;&gt; "", COUNTIF(SAP!#REF!,K2133)&gt;0),"Matched", "")</f>
        <v>#REF!</v>
      </c>
      <c r="M2133" s="21" t="str">
        <f t="shared" si="110"/>
        <v/>
      </c>
      <c r="N2133" s="21" t="e">
        <f ca="1">IF(AND(M2133&lt;&gt; "", COUNTIF(SAP!#REF!,M2133)&gt;0),"Matched", "")</f>
        <v>#REF!</v>
      </c>
      <c r="O2133" s="21" t="str">
        <f t="shared" si="111"/>
        <v/>
      </c>
      <c r="P2133" s="21" t="e">
        <f ca="1">IF(AND(O2133&lt;&gt; "", COUNTIF(SAP!#REF!,O2133)&gt;0),"Matched", "")</f>
        <v>#REF!</v>
      </c>
      <c r="Q2133" s="21" t="str">
        <f ca="1">IF(OR(D2133="AC",D2133="TR"),"Logic4"&amp;"_"&amp;TEXT(C2133,"dd.mm.yyyy") &amp;"_"&amp; 822391.4,"")</f>
        <v>Logic4_14.04.2020_822391.4</v>
      </c>
      <c r="R2133" s="21" t="e">
        <f ca="1">IF(AND(Q2133&lt;&gt; "", COUNTIF(SAP!#REF!,Q2133)&gt;0),"Matched", "")</f>
        <v>#REF!</v>
      </c>
    </row>
    <row r="2134" spans="1:18" hidden="1">
      <c r="A2134" s="21">
        <v>11563327</v>
      </c>
      <c r="B2134" s="22">
        <v>43935</v>
      </c>
      <c r="C2134" s="22">
        <v>43935</v>
      </c>
      <c r="D2134" s="21" t="s">
        <v>10</v>
      </c>
      <c r="E2134" s="23">
        <v>0</v>
      </c>
      <c r="F2134" s="23">
        <v>0</v>
      </c>
      <c r="G2134" s="23">
        <v>600</v>
      </c>
      <c r="H2134" s="23">
        <v>1532.8</v>
      </c>
      <c r="I2134" s="21" t="s">
        <v>11</v>
      </c>
      <c r="J2134" s="21" t="s">
        <v>12</v>
      </c>
      <c r="K2134" s="21" t="str">
        <f t="shared" si="109"/>
        <v/>
      </c>
      <c r="L2134" s="21" t="e">
        <f ca="1">IF(AND(K2134&lt;&gt; "", COUNTIF(SAP!#REF!,K2134)&gt;0),"Matched", "")</f>
        <v>#REF!</v>
      </c>
      <c r="M2134" s="21" t="str">
        <f t="shared" si="110"/>
        <v/>
      </c>
      <c r="N2134" s="21" t="e">
        <f ca="1">IF(AND(M2134&lt;&gt; "", COUNTIF(SAP!#REF!,M2134)&gt;0),"Matched", "")</f>
        <v>#REF!</v>
      </c>
      <c r="O2134" s="21" t="str">
        <f t="shared" si="111"/>
        <v/>
      </c>
      <c r="P2134" s="21" t="e">
        <f ca="1">IF(AND(O2134&lt;&gt; "", COUNTIF(SAP!#REF!,O2134)&gt;0),"Matched", "")</f>
        <v>#REF!</v>
      </c>
      <c r="Q2134" s="21" t="str">
        <f ca="1">IF(OR(D2134="AC",D2134="TR"),"Logic4"&amp;"_"&amp;TEXT(C2134,"dd.mm.yyyy") &amp;"_"&amp; 822391.4,"")</f>
        <v>Logic4_14.04.2020_822391.4</v>
      </c>
      <c r="R2134" s="21" t="e">
        <f ca="1">IF(AND(Q2134&lt;&gt; "", COUNTIF(SAP!#REF!,Q2134)&gt;0),"Matched", "")</f>
        <v>#REF!</v>
      </c>
    </row>
    <row r="2135" spans="1:18" hidden="1">
      <c r="A2135" s="21">
        <v>11563327</v>
      </c>
      <c r="B2135" s="22">
        <v>43935</v>
      </c>
      <c r="C2135" s="22">
        <v>43935</v>
      </c>
      <c r="D2135" s="21" t="s">
        <v>10</v>
      </c>
      <c r="E2135" s="23">
        <v>0</v>
      </c>
      <c r="F2135" s="23">
        <v>0</v>
      </c>
      <c r="G2135" s="23">
        <v>660</v>
      </c>
      <c r="H2135" s="23">
        <v>2192.8000000000002</v>
      </c>
      <c r="I2135" s="21" t="s">
        <v>11</v>
      </c>
      <c r="J2135" s="21" t="s">
        <v>12</v>
      </c>
      <c r="K2135" s="21" t="str">
        <f t="shared" si="109"/>
        <v/>
      </c>
      <c r="L2135" s="21" t="e">
        <f ca="1">IF(AND(K2135&lt;&gt; "", COUNTIF(SAP!#REF!,K2135)&gt;0),"Matched", "")</f>
        <v>#REF!</v>
      </c>
      <c r="M2135" s="21" t="str">
        <f t="shared" si="110"/>
        <v/>
      </c>
      <c r="N2135" s="21" t="e">
        <f ca="1">IF(AND(M2135&lt;&gt; "", COUNTIF(SAP!#REF!,M2135)&gt;0),"Matched", "")</f>
        <v>#REF!</v>
      </c>
      <c r="O2135" s="21" t="str">
        <f t="shared" si="111"/>
        <v/>
      </c>
      <c r="P2135" s="21" t="e">
        <f ca="1">IF(AND(O2135&lt;&gt; "", COUNTIF(SAP!#REF!,O2135)&gt;0),"Matched", "")</f>
        <v>#REF!</v>
      </c>
      <c r="Q2135" s="21" t="str">
        <f ca="1">IF(OR(D2135="AC",D2135="TR"),"Logic4"&amp;"_"&amp;TEXT(C2135,"dd.mm.yyyy") &amp;"_"&amp; 822391.4,"")</f>
        <v>Logic4_14.04.2020_822391.4</v>
      </c>
      <c r="R2135" s="21" t="e">
        <f ca="1">IF(AND(Q2135&lt;&gt; "", COUNTIF(SAP!#REF!,Q2135)&gt;0),"Matched", "")</f>
        <v>#REF!</v>
      </c>
    </row>
    <row r="2136" spans="1:18" hidden="1">
      <c r="A2136" s="21">
        <v>11563327</v>
      </c>
      <c r="B2136" s="22">
        <v>43935</v>
      </c>
      <c r="C2136" s="22">
        <v>43935</v>
      </c>
      <c r="D2136" s="21" t="s">
        <v>10</v>
      </c>
      <c r="E2136" s="23">
        <v>0</v>
      </c>
      <c r="F2136" s="23">
        <v>0</v>
      </c>
      <c r="G2136" s="23">
        <v>689.6</v>
      </c>
      <c r="H2136" s="23">
        <v>2882.4</v>
      </c>
      <c r="I2136" s="21" t="s">
        <v>11</v>
      </c>
      <c r="J2136" s="21" t="s">
        <v>12</v>
      </c>
      <c r="K2136" s="21" t="str">
        <f t="shared" si="109"/>
        <v/>
      </c>
      <c r="L2136" s="21" t="e">
        <f ca="1">IF(AND(K2136&lt;&gt; "", COUNTIF(SAP!#REF!,K2136)&gt;0),"Matched", "")</f>
        <v>#REF!</v>
      </c>
      <c r="M2136" s="21" t="str">
        <f t="shared" si="110"/>
        <v/>
      </c>
      <c r="N2136" s="21" t="e">
        <f ca="1">IF(AND(M2136&lt;&gt; "", COUNTIF(SAP!#REF!,M2136)&gt;0),"Matched", "")</f>
        <v>#REF!</v>
      </c>
      <c r="O2136" s="21" t="str">
        <f t="shared" si="111"/>
        <v/>
      </c>
      <c r="P2136" s="21" t="e">
        <f ca="1">IF(AND(O2136&lt;&gt; "", COUNTIF(SAP!#REF!,O2136)&gt;0),"Matched", "")</f>
        <v>#REF!</v>
      </c>
      <c r="Q2136" s="21" t="str">
        <f ca="1">IF(OR(D2136="AC",D2136="TR"),"Logic4"&amp;"_"&amp;TEXT(C2136,"dd.mm.yyyy") &amp;"_"&amp; 822391.4,"")</f>
        <v>Logic4_14.04.2020_822391.4</v>
      </c>
      <c r="R2136" s="21" t="e">
        <f ca="1">IF(AND(Q2136&lt;&gt; "", COUNTIF(SAP!#REF!,Q2136)&gt;0),"Matched", "")</f>
        <v>#REF!</v>
      </c>
    </row>
    <row r="2137" spans="1:18" hidden="1">
      <c r="A2137" s="21">
        <v>11563327</v>
      </c>
      <c r="B2137" s="22">
        <v>43935</v>
      </c>
      <c r="C2137" s="22">
        <v>43935</v>
      </c>
      <c r="D2137" s="21" t="s">
        <v>10</v>
      </c>
      <c r="E2137" s="23">
        <v>0</v>
      </c>
      <c r="F2137" s="23">
        <v>0</v>
      </c>
      <c r="G2137" s="23">
        <v>700</v>
      </c>
      <c r="H2137" s="23">
        <v>3582.4</v>
      </c>
      <c r="I2137" s="21" t="s">
        <v>11</v>
      </c>
      <c r="J2137" s="21" t="s">
        <v>12</v>
      </c>
      <c r="K2137" s="21" t="str">
        <f t="shared" si="109"/>
        <v/>
      </c>
      <c r="L2137" s="21" t="e">
        <f ca="1">IF(AND(K2137&lt;&gt; "", COUNTIF(SAP!#REF!,K2137)&gt;0),"Matched", "")</f>
        <v>#REF!</v>
      </c>
      <c r="M2137" s="21" t="str">
        <f t="shared" si="110"/>
        <v/>
      </c>
      <c r="N2137" s="21" t="e">
        <f ca="1">IF(AND(M2137&lt;&gt; "", COUNTIF(SAP!#REF!,M2137)&gt;0),"Matched", "")</f>
        <v>#REF!</v>
      </c>
      <c r="O2137" s="21" t="str">
        <f t="shared" si="111"/>
        <v/>
      </c>
      <c r="P2137" s="21" t="e">
        <f ca="1">IF(AND(O2137&lt;&gt; "", COUNTIF(SAP!#REF!,O2137)&gt;0),"Matched", "")</f>
        <v>#REF!</v>
      </c>
      <c r="Q2137" s="21" t="str">
        <f ca="1">IF(OR(D2137="AC",D2137="TR"),"Logic4"&amp;"_"&amp;TEXT(C2137,"dd.mm.yyyy") &amp;"_"&amp; 822391.4,"")</f>
        <v>Logic4_14.04.2020_822391.4</v>
      </c>
      <c r="R2137" s="21" t="e">
        <f ca="1">IF(AND(Q2137&lt;&gt; "", COUNTIF(SAP!#REF!,Q2137)&gt;0),"Matched", "")</f>
        <v>#REF!</v>
      </c>
    </row>
    <row r="2138" spans="1:18" hidden="1">
      <c r="A2138" s="21">
        <v>11563327</v>
      </c>
      <c r="B2138" s="22">
        <v>43935</v>
      </c>
      <c r="C2138" s="22">
        <v>43935</v>
      </c>
      <c r="D2138" s="21" t="s">
        <v>10</v>
      </c>
      <c r="E2138" s="23">
        <v>0</v>
      </c>
      <c r="F2138" s="23">
        <v>0</v>
      </c>
      <c r="G2138" s="23">
        <v>740</v>
      </c>
      <c r="H2138" s="23">
        <v>4322.3999999999996</v>
      </c>
      <c r="I2138" s="21" t="s">
        <v>11</v>
      </c>
      <c r="J2138" s="21" t="s">
        <v>12</v>
      </c>
      <c r="K2138" s="21" t="str">
        <f t="shared" si="109"/>
        <v/>
      </c>
      <c r="L2138" s="21" t="e">
        <f ca="1">IF(AND(K2138&lt;&gt; "", COUNTIF(SAP!#REF!,K2138)&gt;0),"Matched", "")</f>
        <v>#REF!</v>
      </c>
      <c r="M2138" s="21" t="str">
        <f t="shared" si="110"/>
        <v/>
      </c>
      <c r="N2138" s="21" t="e">
        <f ca="1">IF(AND(M2138&lt;&gt; "", COUNTIF(SAP!#REF!,M2138)&gt;0),"Matched", "")</f>
        <v>#REF!</v>
      </c>
      <c r="O2138" s="21" t="str">
        <f t="shared" si="111"/>
        <v/>
      </c>
      <c r="P2138" s="21" t="e">
        <f ca="1">IF(AND(O2138&lt;&gt; "", COUNTIF(SAP!#REF!,O2138)&gt;0),"Matched", "")</f>
        <v>#REF!</v>
      </c>
      <c r="Q2138" s="21" t="str">
        <f ca="1">IF(OR(D2138="AC",D2138="TR"),"Logic4"&amp;"_"&amp;TEXT(C2138,"dd.mm.yyyy") &amp;"_"&amp; 822391.4,"")</f>
        <v>Logic4_14.04.2020_822391.4</v>
      </c>
      <c r="R2138" s="21" t="e">
        <f ca="1">IF(AND(Q2138&lt;&gt; "", COUNTIF(SAP!#REF!,Q2138)&gt;0),"Matched", "")</f>
        <v>#REF!</v>
      </c>
    </row>
    <row r="2139" spans="1:18" hidden="1">
      <c r="A2139" s="21">
        <v>11563327</v>
      </c>
      <c r="B2139" s="22">
        <v>43935</v>
      </c>
      <c r="C2139" s="22">
        <v>43935</v>
      </c>
      <c r="D2139" s="21" t="s">
        <v>10</v>
      </c>
      <c r="E2139" s="23">
        <v>0</v>
      </c>
      <c r="F2139" s="23">
        <v>0</v>
      </c>
      <c r="G2139" s="23">
        <v>760</v>
      </c>
      <c r="H2139" s="23">
        <v>5082.3999999999996</v>
      </c>
      <c r="I2139" s="21" t="s">
        <v>11</v>
      </c>
      <c r="J2139" s="21" t="s">
        <v>12</v>
      </c>
      <c r="K2139" s="21" t="str">
        <f t="shared" si="109"/>
        <v/>
      </c>
      <c r="L2139" s="21" t="e">
        <f ca="1">IF(AND(K2139&lt;&gt; "", COUNTIF(SAP!#REF!,K2139)&gt;0),"Matched", "")</f>
        <v>#REF!</v>
      </c>
      <c r="M2139" s="21" t="str">
        <f t="shared" si="110"/>
        <v/>
      </c>
      <c r="N2139" s="21" t="e">
        <f ca="1">IF(AND(M2139&lt;&gt; "", COUNTIF(SAP!#REF!,M2139)&gt;0),"Matched", "")</f>
        <v>#REF!</v>
      </c>
      <c r="O2139" s="21" t="str">
        <f t="shared" si="111"/>
        <v/>
      </c>
      <c r="P2139" s="21" t="e">
        <f ca="1">IF(AND(O2139&lt;&gt; "", COUNTIF(SAP!#REF!,O2139)&gt;0),"Matched", "")</f>
        <v>#REF!</v>
      </c>
      <c r="Q2139" s="21" t="str">
        <f ca="1">IF(OR(D2139="AC",D2139="TR"),"Logic4"&amp;"_"&amp;TEXT(C2139,"dd.mm.yyyy") &amp;"_"&amp; 822391.4,"")</f>
        <v>Logic4_14.04.2020_822391.4</v>
      </c>
      <c r="R2139" s="21" t="e">
        <f ca="1">IF(AND(Q2139&lt;&gt; "", COUNTIF(SAP!#REF!,Q2139)&gt;0),"Matched", "")</f>
        <v>#REF!</v>
      </c>
    </row>
    <row r="2140" spans="1:18" hidden="1">
      <c r="A2140" s="21">
        <v>11563327</v>
      </c>
      <c r="B2140" s="22">
        <v>43935</v>
      </c>
      <c r="C2140" s="22">
        <v>43935</v>
      </c>
      <c r="D2140" s="21" t="s">
        <v>10</v>
      </c>
      <c r="E2140" s="23">
        <v>0</v>
      </c>
      <c r="F2140" s="23">
        <v>0</v>
      </c>
      <c r="G2140" s="23">
        <v>845.5</v>
      </c>
      <c r="H2140" s="23">
        <v>5927.9</v>
      </c>
      <c r="I2140" s="21" t="s">
        <v>11</v>
      </c>
      <c r="J2140" s="21" t="s">
        <v>12</v>
      </c>
      <c r="K2140" s="21" t="str">
        <f t="shared" si="109"/>
        <v/>
      </c>
      <c r="L2140" s="21" t="e">
        <f ca="1">IF(AND(K2140&lt;&gt; "", COUNTIF(SAP!#REF!,K2140)&gt;0),"Matched", "")</f>
        <v>#REF!</v>
      </c>
      <c r="M2140" s="21" t="str">
        <f t="shared" si="110"/>
        <v/>
      </c>
      <c r="N2140" s="21" t="e">
        <f ca="1">IF(AND(M2140&lt;&gt; "", COUNTIF(SAP!#REF!,M2140)&gt;0),"Matched", "")</f>
        <v>#REF!</v>
      </c>
      <c r="O2140" s="21" t="str">
        <f t="shared" si="111"/>
        <v/>
      </c>
      <c r="P2140" s="21" t="e">
        <f ca="1">IF(AND(O2140&lt;&gt; "", COUNTIF(SAP!#REF!,O2140)&gt;0),"Matched", "")</f>
        <v>#REF!</v>
      </c>
      <c r="Q2140" s="21" t="str">
        <f ca="1">IF(OR(D2140="AC",D2140="TR"),"Logic4"&amp;"_"&amp;TEXT(C2140,"dd.mm.yyyy") &amp;"_"&amp; 822391.4,"")</f>
        <v>Logic4_14.04.2020_822391.4</v>
      </c>
      <c r="R2140" s="21" t="e">
        <f ca="1">IF(AND(Q2140&lt;&gt; "", COUNTIF(SAP!#REF!,Q2140)&gt;0),"Matched", "")</f>
        <v>#REF!</v>
      </c>
    </row>
    <row r="2141" spans="1:18" hidden="1">
      <c r="A2141" s="21">
        <v>11563327</v>
      </c>
      <c r="B2141" s="22">
        <v>43935</v>
      </c>
      <c r="C2141" s="22">
        <v>43935</v>
      </c>
      <c r="D2141" s="21" t="s">
        <v>19</v>
      </c>
      <c r="E2141" s="23">
        <v>0</v>
      </c>
      <c r="F2141" s="23">
        <v>0</v>
      </c>
      <c r="G2141" s="23">
        <v>1000</v>
      </c>
      <c r="H2141" s="23">
        <v>6927.9</v>
      </c>
      <c r="I2141" s="21" t="s">
        <v>233</v>
      </c>
      <c r="K2141" s="21" t="str">
        <f t="shared" si="109"/>
        <v/>
      </c>
      <c r="L2141" s="21" t="e">
        <f ca="1">IF(AND(K2141&lt;&gt; "", COUNTIF(SAP!#REF!,K2141)&gt;0),"Matched", "")</f>
        <v>#REF!</v>
      </c>
      <c r="M2141" s="21" t="str">
        <f t="shared" si="110"/>
        <v/>
      </c>
      <c r="N2141" s="21" t="e">
        <f ca="1">IF(AND(M2141&lt;&gt; "", COUNTIF(SAP!#REF!,M2141)&gt;0),"Matched", "")</f>
        <v>#REF!</v>
      </c>
      <c r="O2141" s="21" t="str">
        <f t="shared" si="111"/>
        <v>Logic3_1000</v>
      </c>
      <c r="P2141" s="21" t="e">
        <f ca="1">IF(AND(O2141&lt;&gt; "", COUNTIF(SAP!#REF!,O2141)&gt;0),"Matched", "")</f>
        <v>#REF!</v>
      </c>
    </row>
    <row r="2142" spans="1:18" hidden="1">
      <c r="A2142" s="21">
        <v>11563327</v>
      </c>
      <c r="B2142" s="22">
        <v>43935</v>
      </c>
      <c r="C2142" s="22">
        <v>43935</v>
      </c>
      <c r="D2142" s="21" t="s">
        <v>10</v>
      </c>
      <c r="E2142" s="23">
        <v>0</v>
      </c>
      <c r="F2142" s="23">
        <v>0</v>
      </c>
      <c r="G2142" s="23">
        <v>1000</v>
      </c>
      <c r="H2142" s="23">
        <v>7927.9</v>
      </c>
      <c r="I2142" s="21" t="s">
        <v>11</v>
      </c>
      <c r="J2142" s="21" t="s">
        <v>12</v>
      </c>
      <c r="K2142" s="21" t="str">
        <f t="shared" si="109"/>
        <v/>
      </c>
      <c r="L2142" s="21" t="e">
        <f ca="1">IF(AND(K2142&lt;&gt; "", COUNTIF(SAP!#REF!,K2142)&gt;0),"Matched", "")</f>
        <v>#REF!</v>
      </c>
      <c r="M2142" s="21" t="str">
        <f t="shared" si="110"/>
        <v/>
      </c>
      <c r="N2142" s="21" t="e">
        <f ca="1">IF(AND(M2142&lt;&gt; "", COUNTIF(SAP!#REF!,M2142)&gt;0),"Matched", "")</f>
        <v>#REF!</v>
      </c>
      <c r="O2142" s="21" t="str">
        <f t="shared" si="111"/>
        <v/>
      </c>
      <c r="P2142" s="21" t="e">
        <f ca="1">IF(AND(O2142&lt;&gt; "", COUNTIF(SAP!#REF!,O2142)&gt;0),"Matched", "")</f>
        <v>#REF!</v>
      </c>
      <c r="Q2142" s="21" t="str">
        <f ca="1">IF(OR(D2142="AC",D2142="TR"),"Logic4"&amp;"_"&amp;TEXT(C2142,"dd.mm.yyyy") &amp;"_"&amp; 822391.4,"")</f>
        <v>Logic4_14.04.2020_822391.4</v>
      </c>
      <c r="R2142" s="21" t="e">
        <f ca="1">IF(AND(Q2142&lt;&gt; "", COUNTIF(SAP!#REF!,Q2142)&gt;0),"Matched", "")</f>
        <v>#REF!</v>
      </c>
    </row>
    <row r="2143" spans="1:18" hidden="1">
      <c r="A2143" s="21">
        <v>11563327</v>
      </c>
      <c r="B2143" s="22">
        <v>43935</v>
      </c>
      <c r="C2143" s="22">
        <v>43935</v>
      </c>
      <c r="D2143" s="21" t="s">
        <v>10</v>
      </c>
      <c r="E2143" s="23">
        <v>0</v>
      </c>
      <c r="F2143" s="23">
        <v>0</v>
      </c>
      <c r="G2143" s="23">
        <v>1012</v>
      </c>
      <c r="H2143" s="23">
        <v>8939.9</v>
      </c>
      <c r="I2143" s="21" t="s">
        <v>11</v>
      </c>
      <c r="J2143" s="21" t="s">
        <v>12</v>
      </c>
      <c r="K2143" s="21" t="str">
        <f t="shared" si="109"/>
        <v/>
      </c>
      <c r="L2143" s="21" t="e">
        <f ca="1">IF(AND(K2143&lt;&gt; "", COUNTIF(SAP!#REF!,K2143)&gt;0),"Matched", "")</f>
        <v>#REF!</v>
      </c>
      <c r="M2143" s="21" t="str">
        <f t="shared" si="110"/>
        <v/>
      </c>
      <c r="N2143" s="21" t="e">
        <f ca="1">IF(AND(M2143&lt;&gt; "", COUNTIF(SAP!#REF!,M2143)&gt;0),"Matched", "")</f>
        <v>#REF!</v>
      </c>
      <c r="O2143" s="21" t="str">
        <f t="shared" si="111"/>
        <v/>
      </c>
      <c r="P2143" s="21" t="e">
        <f ca="1">IF(AND(O2143&lt;&gt; "", COUNTIF(SAP!#REF!,O2143)&gt;0),"Matched", "")</f>
        <v>#REF!</v>
      </c>
      <c r="Q2143" s="21" t="str">
        <f ca="1">IF(OR(D2143="AC",D2143="TR"),"Logic4"&amp;"_"&amp;TEXT(C2143,"dd.mm.yyyy") &amp;"_"&amp; 822391.4,"")</f>
        <v>Logic4_14.04.2020_822391.4</v>
      </c>
      <c r="R2143" s="21" t="e">
        <f ca="1">IF(AND(Q2143&lt;&gt; "", COUNTIF(SAP!#REF!,Q2143)&gt;0),"Matched", "")</f>
        <v>#REF!</v>
      </c>
    </row>
    <row r="2144" spans="1:18" hidden="1">
      <c r="A2144" s="21">
        <v>11563327</v>
      </c>
      <c r="B2144" s="22">
        <v>43935</v>
      </c>
      <c r="C2144" s="22">
        <v>43935</v>
      </c>
      <c r="D2144" s="21" t="s">
        <v>10</v>
      </c>
      <c r="E2144" s="23">
        <v>0</v>
      </c>
      <c r="F2144" s="23">
        <v>0</v>
      </c>
      <c r="G2144" s="23">
        <v>1030</v>
      </c>
      <c r="H2144" s="23">
        <v>9969.9</v>
      </c>
      <c r="I2144" s="21" t="s">
        <v>11</v>
      </c>
      <c r="J2144" s="21" t="s">
        <v>12</v>
      </c>
      <c r="K2144" s="21" t="str">
        <f t="shared" si="109"/>
        <v/>
      </c>
      <c r="L2144" s="21" t="e">
        <f ca="1">IF(AND(K2144&lt;&gt; "", COUNTIF(SAP!#REF!,K2144)&gt;0),"Matched", "")</f>
        <v>#REF!</v>
      </c>
      <c r="M2144" s="21" t="str">
        <f t="shared" si="110"/>
        <v/>
      </c>
      <c r="N2144" s="21" t="e">
        <f ca="1">IF(AND(M2144&lt;&gt; "", COUNTIF(SAP!#REF!,M2144)&gt;0),"Matched", "")</f>
        <v>#REF!</v>
      </c>
      <c r="O2144" s="21" t="str">
        <f t="shared" si="111"/>
        <v/>
      </c>
      <c r="P2144" s="21" t="e">
        <f ca="1">IF(AND(O2144&lt;&gt; "", COUNTIF(SAP!#REF!,O2144)&gt;0),"Matched", "")</f>
        <v>#REF!</v>
      </c>
      <c r="Q2144" s="21" t="str">
        <f ca="1">IF(OR(D2144="AC",D2144="TR"),"Logic4"&amp;"_"&amp;TEXT(C2144,"dd.mm.yyyy") &amp;"_"&amp; 822391.4,"")</f>
        <v>Logic4_14.04.2020_822391.4</v>
      </c>
      <c r="R2144" s="21" t="e">
        <f ca="1">IF(AND(Q2144&lt;&gt; "", COUNTIF(SAP!#REF!,Q2144)&gt;0),"Matched", "")</f>
        <v>#REF!</v>
      </c>
    </row>
    <row r="2145" spans="1:18" hidden="1">
      <c r="A2145" s="21">
        <v>11563327</v>
      </c>
      <c r="B2145" s="22">
        <v>43935</v>
      </c>
      <c r="C2145" s="22">
        <v>43935</v>
      </c>
      <c r="D2145" s="21" t="s">
        <v>10</v>
      </c>
      <c r="E2145" s="23">
        <v>0</v>
      </c>
      <c r="F2145" s="23">
        <v>0</v>
      </c>
      <c r="G2145" s="23">
        <v>1030</v>
      </c>
      <c r="H2145" s="23">
        <v>10999.9</v>
      </c>
      <c r="I2145" s="21" t="s">
        <v>11</v>
      </c>
      <c r="J2145" s="21" t="s">
        <v>12</v>
      </c>
      <c r="K2145" s="21" t="str">
        <f t="shared" si="109"/>
        <v/>
      </c>
      <c r="L2145" s="21" t="e">
        <f ca="1">IF(AND(K2145&lt;&gt; "", COUNTIF(SAP!#REF!,K2145)&gt;0),"Matched", "")</f>
        <v>#REF!</v>
      </c>
      <c r="M2145" s="21" t="str">
        <f t="shared" si="110"/>
        <v/>
      </c>
      <c r="N2145" s="21" t="e">
        <f ca="1">IF(AND(M2145&lt;&gt; "", COUNTIF(SAP!#REF!,M2145)&gt;0),"Matched", "")</f>
        <v>#REF!</v>
      </c>
      <c r="O2145" s="21" t="str">
        <f t="shared" si="111"/>
        <v/>
      </c>
      <c r="P2145" s="21" t="e">
        <f ca="1">IF(AND(O2145&lt;&gt; "", COUNTIF(SAP!#REF!,O2145)&gt;0),"Matched", "")</f>
        <v>#REF!</v>
      </c>
      <c r="Q2145" s="21" t="str">
        <f ca="1">IF(OR(D2145="AC",D2145="TR"),"Logic4"&amp;"_"&amp;TEXT(C2145,"dd.mm.yyyy") &amp;"_"&amp; 822391.4,"")</f>
        <v>Logic4_14.04.2020_822391.4</v>
      </c>
      <c r="R2145" s="21" t="e">
        <f ca="1">IF(AND(Q2145&lt;&gt; "", COUNTIF(SAP!#REF!,Q2145)&gt;0),"Matched", "")</f>
        <v>#REF!</v>
      </c>
    </row>
    <row r="2146" spans="1:18" hidden="1">
      <c r="A2146" s="21">
        <v>11563327</v>
      </c>
      <c r="B2146" s="22">
        <v>43935</v>
      </c>
      <c r="C2146" s="22">
        <v>43935</v>
      </c>
      <c r="D2146" s="21" t="s">
        <v>10</v>
      </c>
      <c r="E2146" s="23">
        <v>0</v>
      </c>
      <c r="F2146" s="23">
        <v>0</v>
      </c>
      <c r="G2146" s="23">
        <v>1040</v>
      </c>
      <c r="H2146" s="23">
        <v>12039.9</v>
      </c>
      <c r="I2146" s="21" t="s">
        <v>11</v>
      </c>
      <c r="J2146" s="21" t="s">
        <v>12</v>
      </c>
      <c r="K2146" s="21" t="str">
        <f t="shared" si="109"/>
        <v/>
      </c>
      <c r="L2146" s="21" t="e">
        <f ca="1">IF(AND(K2146&lt;&gt; "", COUNTIF(SAP!#REF!,K2146)&gt;0),"Matched", "")</f>
        <v>#REF!</v>
      </c>
      <c r="M2146" s="21" t="str">
        <f t="shared" si="110"/>
        <v/>
      </c>
      <c r="N2146" s="21" t="e">
        <f ca="1">IF(AND(M2146&lt;&gt; "", COUNTIF(SAP!#REF!,M2146)&gt;0),"Matched", "")</f>
        <v>#REF!</v>
      </c>
      <c r="O2146" s="21" t="str">
        <f t="shared" si="111"/>
        <v/>
      </c>
      <c r="P2146" s="21" t="e">
        <f ca="1">IF(AND(O2146&lt;&gt; "", COUNTIF(SAP!#REF!,O2146)&gt;0),"Matched", "")</f>
        <v>#REF!</v>
      </c>
      <c r="Q2146" s="21" t="str">
        <f ca="1">IF(OR(D2146="AC",D2146="TR"),"Logic4"&amp;"_"&amp;TEXT(C2146,"dd.mm.yyyy") &amp;"_"&amp; 822391.4,"")</f>
        <v>Logic4_14.04.2020_822391.4</v>
      </c>
      <c r="R2146" s="21" t="e">
        <f ca="1">IF(AND(Q2146&lt;&gt; "", COUNTIF(SAP!#REF!,Q2146)&gt;0),"Matched", "")</f>
        <v>#REF!</v>
      </c>
    </row>
    <row r="2147" spans="1:18" hidden="1">
      <c r="A2147" s="21">
        <v>11563327</v>
      </c>
      <c r="B2147" s="22">
        <v>43935</v>
      </c>
      <c r="C2147" s="22">
        <v>43935</v>
      </c>
      <c r="D2147" s="21" t="s">
        <v>10</v>
      </c>
      <c r="E2147" s="23">
        <v>0</v>
      </c>
      <c r="F2147" s="23">
        <v>0</v>
      </c>
      <c r="G2147" s="23">
        <v>1125.3</v>
      </c>
      <c r="H2147" s="23">
        <v>13165.2</v>
      </c>
      <c r="I2147" s="21" t="s">
        <v>11</v>
      </c>
      <c r="J2147" s="21" t="s">
        <v>12</v>
      </c>
      <c r="K2147" s="21" t="str">
        <f t="shared" si="109"/>
        <v/>
      </c>
      <c r="L2147" s="21" t="e">
        <f ca="1">IF(AND(K2147&lt;&gt; "", COUNTIF(SAP!#REF!,K2147)&gt;0),"Matched", "")</f>
        <v>#REF!</v>
      </c>
      <c r="M2147" s="21" t="str">
        <f t="shared" si="110"/>
        <v/>
      </c>
      <c r="N2147" s="21" t="e">
        <f ca="1">IF(AND(M2147&lt;&gt; "", COUNTIF(SAP!#REF!,M2147)&gt;0),"Matched", "")</f>
        <v>#REF!</v>
      </c>
      <c r="O2147" s="21" t="str">
        <f t="shared" si="111"/>
        <v/>
      </c>
      <c r="P2147" s="21" t="e">
        <f ca="1">IF(AND(O2147&lt;&gt; "", COUNTIF(SAP!#REF!,O2147)&gt;0),"Matched", "")</f>
        <v>#REF!</v>
      </c>
      <c r="Q2147" s="21" t="str">
        <f ca="1">IF(OR(D2147="AC",D2147="TR"),"Logic4"&amp;"_"&amp;TEXT(C2147,"dd.mm.yyyy") &amp;"_"&amp; 822391.4,"")</f>
        <v>Logic4_14.04.2020_822391.4</v>
      </c>
      <c r="R2147" s="21" t="e">
        <f ca="1">IF(AND(Q2147&lt;&gt; "", COUNTIF(SAP!#REF!,Q2147)&gt;0),"Matched", "")</f>
        <v>#REF!</v>
      </c>
    </row>
    <row r="2148" spans="1:18" hidden="1">
      <c r="A2148" s="21">
        <v>11563327</v>
      </c>
      <c r="B2148" s="22">
        <v>43935</v>
      </c>
      <c r="C2148" s="22">
        <v>43935</v>
      </c>
      <c r="D2148" s="21" t="s">
        <v>10</v>
      </c>
      <c r="E2148" s="23">
        <v>0</v>
      </c>
      <c r="F2148" s="23">
        <v>0</v>
      </c>
      <c r="G2148" s="23">
        <v>1190</v>
      </c>
      <c r="H2148" s="23">
        <v>14355.2</v>
      </c>
      <c r="I2148" s="21" t="s">
        <v>11</v>
      </c>
      <c r="J2148" s="21" t="s">
        <v>12</v>
      </c>
      <c r="K2148" s="21" t="str">
        <f t="shared" si="109"/>
        <v/>
      </c>
      <c r="L2148" s="21" t="e">
        <f ca="1">IF(AND(K2148&lt;&gt; "", COUNTIF(SAP!#REF!,K2148)&gt;0),"Matched", "")</f>
        <v>#REF!</v>
      </c>
      <c r="M2148" s="21" t="str">
        <f t="shared" si="110"/>
        <v/>
      </c>
      <c r="N2148" s="21" t="e">
        <f ca="1">IF(AND(M2148&lt;&gt; "", COUNTIF(SAP!#REF!,M2148)&gt;0),"Matched", "")</f>
        <v>#REF!</v>
      </c>
      <c r="O2148" s="21" t="str">
        <f t="shared" si="111"/>
        <v/>
      </c>
      <c r="P2148" s="21" t="e">
        <f ca="1">IF(AND(O2148&lt;&gt; "", COUNTIF(SAP!#REF!,O2148)&gt;0),"Matched", "")</f>
        <v>#REF!</v>
      </c>
      <c r="Q2148" s="21" t="str">
        <f ca="1">IF(OR(D2148="AC",D2148="TR"),"Logic4"&amp;"_"&amp;TEXT(C2148,"dd.mm.yyyy") &amp;"_"&amp; 822391.4,"")</f>
        <v>Logic4_14.04.2020_822391.4</v>
      </c>
      <c r="R2148" s="21" t="e">
        <f ca="1">IF(AND(Q2148&lt;&gt; "", COUNTIF(SAP!#REF!,Q2148)&gt;0),"Matched", "")</f>
        <v>#REF!</v>
      </c>
    </row>
    <row r="2149" spans="1:18" hidden="1">
      <c r="A2149" s="21">
        <v>11563327</v>
      </c>
      <c r="B2149" s="22">
        <v>43935</v>
      </c>
      <c r="C2149" s="22">
        <v>43935</v>
      </c>
      <c r="D2149" s="21" t="s">
        <v>10</v>
      </c>
      <c r="E2149" s="23">
        <v>0</v>
      </c>
      <c r="F2149" s="23">
        <v>0</v>
      </c>
      <c r="G2149" s="23">
        <v>1200.2</v>
      </c>
      <c r="H2149" s="23">
        <v>15555.4</v>
      </c>
      <c r="I2149" s="21" t="s">
        <v>11</v>
      </c>
      <c r="J2149" s="21" t="s">
        <v>12</v>
      </c>
      <c r="K2149" s="21" t="str">
        <f t="shared" si="109"/>
        <v/>
      </c>
      <c r="L2149" s="21" t="e">
        <f ca="1">IF(AND(K2149&lt;&gt; "", COUNTIF(SAP!#REF!,K2149)&gt;0),"Matched", "")</f>
        <v>#REF!</v>
      </c>
      <c r="M2149" s="21" t="str">
        <f t="shared" si="110"/>
        <v/>
      </c>
      <c r="N2149" s="21" t="e">
        <f ca="1">IF(AND(M2149&lt;&gt; "", COUNTIF(SAP!#REF!,M2149)&gt;0),"Matched", "")</f>
        <v>#REF!</v>
      </c>
      <c r="O2149" s="21" t="str">
        <f t="shared" si="111"/>
        <v/>
      </c>
      <c r="P2149" s="21" t="e">
        <f ca="1">IF(AND(O2149&lt;&gt; "", COUNTIF(SAP!#REF!,O2149)&gt;0),"Matched", "")</f>
        <v>#REF!</v>
      </c>
      <c r="Q2149" s="21" t="str">
        <f ca="1">IF(OR(D2149="AC",D2149="TR"),"Logic4"&amp;"_"&amp;TEXT(C2149,"dd.mm.yyyy") &amp;"_"&amp; 822391.4,"")</f>
        <v>Logic4_14.04.2020_822391.4</v>
      </c>
      <c r="R2149" s="21" t="e">
        <f ca="1">IF(AND(Q2149&lt;&gt; "", COUNTIF(SAP!#REF!,Q2149)&gt;0),"Matched", "")</f>
        <v>#REF!</v>
      </c>
    </row>
    <row r="2150" spans="1:18" hidden="1">
      <c r="A2150" s="21">
        <v>11563327</v>
      </c>
      <c r="B2150" s="22">
        <v>43935</v>
      </c>
      <c r="C2150" s="22">
        <v>43935</v>
      </c>
      <c r="D2150" s="21" t="s">
        <v>10</v>
      </c>
      <c r="E2150" s="23">
        <v>0</v>
      </c>
      <c r="F2150" s="23">
        <v>0</v>
      </c>
      <c r="G2150" s="23">
        <v>1220</v>
      </c>
      <c r="H2150" s="23">
        <v>16775.400000000001</v>
      </c>
      <c r="I2150" s="21" t="s">
        <v>11</v>
      </c>
      <c r="J2150" s="21" t="s">
        <v>12</v>
      </c>
      <c r="K2150" s="21" t="str">
        <f t="shared" si="109"/>
        <v/>
      </c>
      <c r="L2150" s="21" t="e">
        <f ca="1">IF(AND(K2150&lt;&gt; "", COUNTIF(SAP!#REF!,K2150)&gt;0),"Matched", "")</f>
        <v>#REF!</v>
      </c>
      <c r="M2150" s="21" t="str">
        <f t="shared" si="110"/>
        <v/>
      </c>
      <c r="N2150" s="21" t="e">
        <f ca="1">IF(AND(M2150&lt;&gt; "", COUNTIF(SAP!#REF!,M2150)&gt;0),"Matched", "")</f>
        <v>#REF!</v>
      </c>
      <c r="O2150" s="21" t="str">
        <f t="shared" si="111"/>
        <v/>
      </c>
      <c r="P2150" s="21" t="e">
        <f ca="1">IF(AND(O2150&lt;&gt; "", COUNTIF(SAP!#REF!,O2150)&gt;0),"Matched", "")</f>
        <v>#REF!</v>
      </c>
      <c r="Q2150" s="21" t="str">
        <f ca="1">IF(OR(D2150="AC",D2150="TR"),"Logic4"&amp;"_"&amp;TEXT(C2150,"dd.mm.yyyy") &amp;"_"&amp; 822391.4,"")</f>
        <v>Logic4_14.04.2020_822391.4</v>
      </c>
      <c r="R2150" s="21" t="e">
        <f ca="1">IF(AND(Q2150&lt;&gt; "", COUNTIF(SAP!#REF!,Q2150)&gt;0),"Matched", "")</f>
        <v>#REF!</v>
      </c>
    </row>
    <row r="2151" spans="1:18" hidden="1">
      <c r="A2151" s="21">
        <v>11563327</v>
      </c>
      <c r="B2151" s="22">
        <v>43935</v>
      </c>
      <c r="C2151" s="22">
        <v>43935</v>
      </c>
      <c r="D2151" s="21" t="s">
        <v>10</v>
      </c>
      <c r="E2151" s="23">
        <v>0</v>
      </c>
      <c r="F2151" s="23">
        <v>0</v>
      </c>
      <c r="G2151" s="23">
        <v>1220</v>
      </c>
      <c r="H2151" s="23">
        <v>17995.400000000001</v>
      </c>
      <c r="I2151" s="21" t="s">
        <v>11</v>
      </c>
      <c r="J2151" s="21" t="s">
        <v>12</v>
      </c>
      <c r="K2151" s="21" t="str">
        <f t="shared" si="109"/>
        <v/>
      </c>
      <c r="L2151" s="21" t="e">
        <f ca="1">IF(AND(K2151&lt;&gt; "", COUNTIF(SAP!#REF!,K2151)&gt;0),"Matched", "")</f>
        <v>#REF!</v>
      </c>
      <c r="M2151" s="21" t="str">
        <f t="shared" si="110"/>
        <v/>
      </c>
      <c r="N2151" s="21" t="e">
        <f ca="1">IF(AND(M2151&lt;&gt; "", COUNTIF(SAP!#REF!,M2151)&gt;0),"Matched", "")</f>
        <v>#REF!</v>
      </c>
      <c r="O2151" s="21" t="str">
        <f t="shared" si="111"/>
        <v/>
      </c>
      <c r="P2151" s="21" t="e">
        <f ca="1">IF(AND(O2151&lt;&gt; "", COUNTIF(SAP!#REF!,O2151)&gt;0),"Matched", "")</f>
        <v>#REF!</v>
      </c>
      <c r="Q2151" s="21" t="str">
        <f ca="1">IF(OR(D2151="AC",D2151="TR"),"Logic4"&amp;"_"&amp;TEXT(C2151,"dd.mm.yyyy") &amp;"_"&amp; 822391.4,"")</f>
        <v>Logic4_14.04.2020_822391.4</v>
      </c>
      <c r="R2151" s="21" t="e">
        <f ca="1">IF(AND(Q2151&lt;&gt; "", COUNTIF(SAP!#REF!,Q2151)&gt;0),"Matched", "")</f>
        <v>#REF!</v>
      </c>
    </row>
    <row r="2152" spans="1:18" hidden="1">
      <c r="A2152" s="21">
        <v>11563327</v>
      </c>
      <c r="B2152" s="22">
        <v>43935</v>
      </c>
      <c r="C2152" s="22">
        <v>43935</v>
      </c>
      <c r="D2152" s="21" t="s">
        <v>10</v>
      </c>
      <c r="E2152" s="23">
        <v>0</v>
      </c>
      <c r="F2152" s="23">
        <v>0</v>
      </c>
      <c r="G2152" s="23">
        <v>1260</v>
      </c>
      <c r="H2152" s="23">
        <v>19255.400000000001</v>
      </c>
      <c r="I2152" s="21" t="s">
        <v>11</v>
      </c>
      <c r="J2152" s="21" t="s">
        <v>12</v>
      </c>
      <c r="K2152" s="21" t="str">
        <f t="shared" si="109"/>
        <v/>
      </c>
      <c r="L2152" s="21" t="e">
        <f ca="1">IF(AND(K2152&lt;&gt; "", COUNTIF(SAP!#REF!,K2152)&gt;0),"Matched", "")</f>
        <v>#REF!</v>
      </c>
      <c r="M2152" s="21" t="str">
        <f t="shared" si="110"/>
        <v/>
      </c>
      <c r="N2152" s="21" t="e">
        <f ca="1">IF(AND(M2152&lt;&gt; "", COUNTIF(SAP!#REF!,M2152)&gt;0),"Matched", "")</f>
        <v>#REF!</v>
      </c>
      <c r="O2152" s="21" t="str">
        <f t="shared" si="111"/>
        <v/>
      </c>
      <c r="P2152" s="21" t="e">
        <f ca="1">IF(AND(O2152&lt;&gt; "", COUNTIF(SAP!#REF!,O2152)&gt;0),"Matched", "")</f>
        <v>#REF!</v>
      </c>
      <c r="Q2152" s="21" t="str">
        <f ca="1">IF(OR(D2152="AC",D2152="TR"),"Logic4"&amp;"_"&amp;TEXT(C2152,"dd.mm.yyyy") &amp;"_"&amp; 822391.4,"")</f>
        <v>Logic4_14.04.2020_822391.4</v>
      </c>
      <c r="R2152" s="21" t="e">
        <f ca="1">IF(AND(Q2152&lt;&gt; "", COUNTIF(SAP!#REF!,Q2152)&gt;0),"Matched", "")</f>
        <v>#REF!</v>
      </c>
    </row>
    <row r="2153" spans="1:18" hidden="1">
      <c r="A2153" s="21">
        <v>11563327</v>
      </c>
      <c r="B2153" s="22">
        <v>43935</v>
      </c>
      <c r="C2153" s="22">
        <v>43935</v>
      </c>
      <c r="D2153" s="21" t="s">
        <v>10</v>
      </c>
      <c r="E2153" s="23">
        <v>0</v>
      </c>
      <c r="F2153" s="23">
        <v>0</v>
      </c>
      <c r="G2153" s="23">
        <v>1270</v>
      </c>
      <c r="H2153" s="23">
        <v>20525.400000000001</v>
      </c>
      <c r="I2153" s="21" t="s">
        <v>11</v>
      </c>
      <c r="J2153" s="21" t="s">
        <v>12</v>
      </c>
      <c r="K2153" s="21" t="str">
        <f t="shared" si="109"/>
        <v/>
      </c>
      <c r="L2153" s="21" t="e">
        <f ca="1">IF(AND(K2153&lt;&gt; "", COUNTIF(SAP!#REF!,K2153)&gt;0),"Matched", "")</f>
        <v>#REF!</v>
      </c>
      <c r="M2153" s="21" t="str">
        <f t="shared" si="110"/>
        <v/>
      </c>
      <c r="N2153" s="21" t="e">
        <f ca="1">IF(AND(M2153&lt;&gt; "", COUNTIF(SAP!#REF!,M2153)&gt;0),"Matched", "")</f>
        <v>#REF!</v>
      </c>
      <c r="O2153" s="21" t="str">
        <f t="shared" si="111"/>
        <v/>
      </c>
      <c r="P2153" s="21" t="e">
        <f ca="1">IF(AND(O2153&lt;&gt; "", COUNTIF(SAP!#REF!,O2153)&gt;0),"Matched", "")</f>
        <v>#REF!</v>
      </c>
      <c r="Q2153" s="21" t="str">
        <f ca="1">IF(OR(D2153="AC",D2153="TR"),"Logic4"&amp;"_"&amp;TEXT(C2153,"dd.mm.yyyy") &amp;"_"&amp; 822391.4,"")</f>
        <v>Logic4_14.04.2020_822391.4</v>
      </c>
      <c r="R2153" s="21" t="e">
        <f ca="1">IF(AND(Q2153&lt;&gt; "", COUNTIF(SAP!#REF!,Q2153)&gt;0),"Matched", "")</f>
        <v>#REF!</v>
      </c>
    </row>
    <row r="2154" spans="1:18" hidden="1">
      <c r="A2154" s="21">
        <v>11563327</v>
      </c>
      <c r="B2154" s="22">
        <v>43935</v>
      </c>
      <c r="C2154" s="22">
        <v>43935</v>
      </c>
      <c r="D2154" s="21" t="s">
        <v>10</v>
      </c>
      <c r="E2154" s="23">
        <v>0</v>
      </c>
      <c r="F2154" s="23">
        <v>0</v>
      </c>
      <c r="G2154" s="23">
        <v>1303.3</v>
      </c>
      <c r="H2154" s="23">
        <v>21828.7</v>
      </c>
      <c r="I2154" s="21" t="s">
        <v>11</v>
      </c>
      <c r="J2154" s="21" t="s">
        <v>12</v>
      </c>
      <c r="K2154" s="21" t="str">
        <f t="shared" si="109"/>
        <v/>
      </c>
      <c r="L2154" s="21" t="e">
        <f ca="1">IF(AND(K2154&lt;&gt; "", COUNTIF(SAP!#REF!,K2154)&gt;0),"Matched", "")</f>
        <v>#REF!</v>
      </c>
      <c r="M2154" s="21" t="str">
        <f t="shared" si="110"/>
        <v/>
      </c>
      <c r="N2154" s="21" t="e">
        <f ca="1">IF(AND(M2154&lt;&gt; "", COUNTIF(SAP!#REF!,M2154)&gt;0),"Matched", "")</f>
        <v>#REF!</v>
      </c>
      <c r="O2154" s="21" t="str">
        <f t="shared" si="111"/>
        <v/>
      </c>
      <c r="P2154" s="21" t="e">
        <f ca="1">IF(AND(O2154&lt;&gt; "", COUNTIF(SAP!#REF!,O2154)&gt;0),"Matched", "")</f>
        <v>#REF!</v>
      </c>
      <c r="Q2154" s="21" t="str">
        <f ca="1">IF(OR(D2154="AC",D2154="TR"),"Logic4"&amp;"_"&amp;TEXT(C2154,"dd.mm.yyyy") &amp;"_"&amp; 822391.4,"")</f>
        <v>Logic4_14.04.2020_822391.4</v>
      </c>
      <c r="R2154" s="21" t="e">
        <f ca="1">IF(AND(Q2154&lt;&gt; "", COUNTIF(SAP!#REF!,Q2154)&gt;0),"Matched", "")</f>
        <v>#REF!</v>
      </c>
    </row>
    <row r="2155" spans="1:18" hidden="1">
      <c r="A2155" s="21">
        <v>11563327</v>
      </c>
      <c r="B2155" s="22">
        <v>43935</v>
      </c>
      <c r="C2155" s="22">
        <v>43935</v>
      </c>
      <c r="D2155" s="21" t="s">
        <v>10</v>
      </c>
      <c r="E2155" s="23">
        <v>0</v>
      </c>
      <c r="F2155" s="23">
        <v>0</v>
      </c>
      <c r="G2155" s="23">
        <v>1310</v>
      </c>
      <c r="H2155" s="23">
        <v>23138.7</v>
      </c>
      <c r="I2155" s="21" t="s">
        <v>11</v>
      </c>
      <c r="J2155" s="21" t="s">
        <v>12</v>
      </c>
      <c r="K2155" s="21" t="str">
        <f t="shared" si="109"/>
        <v/>
      </c>
      <c r="L2155" s="21" t="e">
        <f ca="1">IF(AND(K2155&lt;&gt; "", COUNTIF(SAP!#REF!,K2155)&gt;0),"Matched", "")</f>
        <v>#REF!</v>
      </c>
      <c r="M2155" s="21" t="str">
        <f t="shared" si="110"/>
        <v/>
      </c>
      <c r="N2155" s="21" t="e">
        <f ca="1">IF(AND(M2155&lt;&gt; "", COUNTIF(SAP!#REF!,M2155)&gt;0),"Matched", "")</f>
        <v>#REF!</v>
      </c>
      <c r="O2155" s="21" t="str">
        <f t="shared" si="111"/>
        <v/>
      </c>
      <c r="P2155" s="21" t="e">
        <f ca="1">IF(AND(O2155&lt;&gt; "", COUNTIF(SAP!#REF!,O2155)&gt;0),"Matched", "")</f>
        <v>#REF!</v>
      </c>
      <c r="Q2155" s="21" t="str">
        <f ca="1">IF(OR(D2155="AC",D2155="TR"),"Logic4"&amp;"_"&amp;TEXT(C2155,"dd.mm.yyyy") &amp;"_"&amp; 822391.4,"")</f>
        <v>Logic4_14.04.2020_822391.4</v>
      </c>
      <c r="R2155" s="21" t="e">
        <f ca="1">IF(AND(Q2155&lt;&gt; "", COUNTIF(SAP!#REF!,Q2155)&gt;0),"Matched", "")</f>
        <v>#REF!</v>
      </c>
    </row>
    <row r="2156" spans="1:18" hidden="1">
      <c r="A2156" s="21">
        <v>11563327</v>
      </c>
      <c r="B2156" s="22">
        <v>43935</v>
      </c>
      <c r="C2156" s="22">
        <v>43935</v>
      </c>
      <c r="D2156" s="21" t="s">
        <v>10</v>
      </c>
      <c r="E2156" s="23">
        <v>0</v>
      </c>
      <c r="F2156" s="23">
        <v>0</v>
      </c>
      <c r="G2156" s="23">
        <v>1330</v>
      </c>
      <c r="H2156" s="23">
        <v>24468.7</v>
      </c>
      <c r="I2156" s="21" t="s">
        <v>11</v>
      </c>
      <c r="J2156" s="21" t="s">
        <v>12</v>
      </c>
      <c r="K2156" s="21" t="str">
        <f t="shared" si="109"/>
        <v/>
      </c>
      <c r="L2156" s="21" t="e">
        <f ca="1">IF(AND(K2156&lt;&gt; "", COUNTIF(SAP!#REF!,K2156)&gt;0),"Matched", "")</f>
        <v>#REF!</v>
      </c>
      <c r="M2156" s="21" t="str">
        <f t="shared" si="110"/>
        <v/>
      </c>
      <c r="N2156" s="21" t="e">
        <f ca="1">IF(AND(M2156&lt;&gt; "", COUNTIF(SAP!#REF!,M2156)&gt;0),"Matched", "")</f>
        <v>#REF!</v>
      </c>
      <c r="O2156" s="21" t="str">
        <f t="shared" si="111"/>
        <v/>
      </c>
      <c r="P2156" s="21" t="e">
        <f ca="1">IF(AND(O2156&lt;&gt; "", COUNTIF(SAP!#REF!,O2156)&gt;0),"Matched", "")</f>
        <v>#REF!</v>
      </c>
      <c r="Q2156" s="21" t="str">
        <f ca="1">IF(OR(D2156="AC",D2156="TR"),"Logic4"&amp;"_"&amp;TEXT(C2156,"dd.mm.yyyy") &amp;"_"&amp; 822391.4,"")</f>
        <v>Logic4_14.04.2020_822391.4</v>
      </c>
      <c r="R2156" s="21" t="e">
        <f ca="1">IF(AND(Q2156&lt;&gt; "", COUNTIF(SAP!#REF!,Q2156)&gt;0),"Matched", "")</f>
        <v>#REF!</v>
      </c>
    </row>
    <row r="2157" spans="1:18" hidden="1">
      <c r="A2157" s="21">
        <v>11563327</v>
      </c>
      <c r="B2157" s="22">
        <v>43935</v>
      </c>
      <c r="C2157" s="22">
        <v>43935</v>
      </c>
      <c r="D2157" s="21" t="s">
        <v>10</v>
      </c>
      <c r="E2157" s="23">
        <v>0</v>
      </c>
      <c r="F2157" s="23">
        <v>0</v>
      </c>
      <c r="G2157" s="23">
        <v>1340</v>
      </c>
      <c r="H2157" s="23">
        <v>25808.7</v>
      </c>
      <c r="I2157" s="21" t="s">
        <v>11</v>
      </c>
      <c r="J2157" s="21" t="s">
        <v>12</v>
      </c>
      <c r="K2157" s="21" t="str">
        <f t="shared" si="109"/>
        <v/>
      </c>
      <c r="L2157" s="21" t="e">
        <f ca="1">IF(AND(K2157&lt;&gt; "", COUNTIF(SAP!#REF!,K2157)&gt;0),"Matched", "")</f>
        <v>#REF!</v>
      </c>
      <c r="M2157" s="21" t="str">
        <f t="shared" si="110"/>
        <v/>
      </c>
      <c r="N2157" s="21" t="e">
        <f ca="1">IF(AND(M2157&lt;&gt; "", COUNTIF(SAP!#REF!,M2157)&gt;0),"Matched", "")</f>
        <v>#REF!</v>
      </c>
      <c r="O2157" s="21" t="str">
        <f t="shared" si="111"/>
        <v/>
      </c>
      <c r="P2157" s="21" t="e">
        <f ca="1">IF(AND(O2157&lt;&gt; "", COUNTIF(SAP!#REF!,O2157)&gt;0),"Matched", "")</f>
        <v>#REF!</v>
      </c>
      <c r="Q2157" s="21" t="str">
        <f ca="1">IF(OR(D2157="AC",D2157="TR"),"Logic4"&amp;"_"&amp;TEXT(C2157,"dd.mm.yyyy") &amp;"_"&amp; 822391.4,"")</f>
        <v>Logic4_14.04.2020_822391.4</v>
      </c>
      <c r="R2157" s="21" t="e">
        <f ca="1">IF(AND(Q2157&lt;&gt; "", COUNTIF(SAP!#REF!,Q2157)&gt;0),"Matched", "")</f>
        <v>#REF!</v>
      </c>
    </row>
    <row r="2158" spans="1:18" hidden="1">
      <c r="A2158" s="21">
        <v>11563327</v>
      </c>
      <c r="B2158" s="22">
        <v>43935</v>
      </c>
      <c r="C2158" s="22">
        <v>43935</v>
      </c>
      <c r="D2158" s="21" t="s">
        <v>10</v>
      </c>
      <c r="E2158" s="23">
        <v>0</v>
      </c>
      <c r="F2158" s="23">
        <v>0</v>
      </c>
      <c r="G2158" s="23">
        <v>1351</v>
      </c>
      <c r="H2158" s="23">
        <v>27159.7</v>
      </c>
      <c r="I2158" s="21" t="s">
        <v>11</v>
      </c>
      <c r="J2158" s="21" t="s">
        <v>12</v>
      </c>
      <c r="K2158" s="21" t="str">
        <f t="shared" si="109"/>
        <v/>
      </c>
      <c r="L2158" s="21" t="e">
        <f ca="1">IF(AND(K2158&lt;&gt; "", COUNTIF(SAP!#REF!,K2158)&gt;0),"Matched", "")</f>
        <v>#REF!</v>
      </c>
      <c r="M2158" s="21" t="str">
        <f t="shared" si="110"/>
        <v/>
      </c>
      <c r="N2158" s="21" t="e">
        <f ca="1">IF(AND(M2158&lt;&gt; "", COUNTIF(SAP!#REF!,M2158)&gt;0),"Matched", "")</f>
        <v>#REF!</v>
      </c>
      <c r="O2158" s="21" t="str">
        <f t="shared" si="111"/>
        <v/>
      </c>
      <c r="P2158" s="21" t="e">
        <f ca="1">IF(AND(O2158&lt;&gt; "", COUNTIF(SAP!#REF!,O2158)&gt;0),"Matched", "")</f>
        <v>#REF!</v>
      </c>
      <c r="Q2158" s="21" t="str">
        <f ca="1">IF(OR(D2158="AC",D2158="TR"),"Logic4"&amp;"_"&amp;TEXT(C2158,"dd.mm.yyyy") &amp;"_"&amp; 822391.4,"")</f>
        <v>Logic4_14.04.2020_822391.4</v>
      </c>
      <c r="R2158" s="21" t="e">
        <f ca="1">IF(AND(Q2158&lt;&gt; "", COUNTIF(SAP!#REF!,Q2158)&gt;0),"Matched", "")</f>
        <v>#REF!</v>
      </c>
    </row>
    <row r="2159" spans="1:18" hidden="1">
      <c r="A2159" s="21">
        <v>11563327</v>
      </c>
      <c r="B2159" s="22">
        <v>43935</v>
      </c>
      <c r="C2159" s="22">
        <v>43935</v>
      </c>
      <c r="D2159" s="21" t="s">
        <v>10</v>
      </c>
      <c r="E2159" s="23">
        <v>0</v>
      </c>
      <c r="F2159" s="23">
        <v>0</v>
      </c>
      <c r="G2159" s="23">
        <v>1370</v>
      </c>
      <c r="H2159" s="23">
        <v>28529.7</v>
      </c>
      <c r="I2159" s="21" t="s">
        <v>11</v>
      </c>
      <c r="J2159" s="21" t="s">
        <v>12</v>
      </c>
      <c r="K2159" s="21" t="str">
        <f t="shared" si="109"/>
        <v/>
      </c>
      <c r="L2159" s="21" t="e">
        <f ca="1">IF(AND(K2159&lt;&gt; "", COUNTIF(SAP!#REF!,K2159)&gt;0),"Matched", "")</f>
        <v>#REF!</v>
      </c>
      <c r="M2159" s="21" t="str">
        <f t="shared" si="110"/>
        <v/>
      </c>
      <c r="N2159" s="21" t="e">
        <f ca="1">IF(AND(M2159&lt;&gt; "", COUNTIF(SAP!#REF!,M2159)&gt;0),"Matched", "")</f>
        <v>#REF!</v>
      </c>
      <c r="O2159" s="21" t="str">
        <f t="shared" si="111"/>
        <v/>
      </c>
      <c r="P2159" s="21" t="e">
        <f ca="1">IF(AND(O2159&lt;&gt; "", COUNTIF(SAP!#REF!,O2159)&gt;0),"Matched", "")</f>
        <v>#REF!</v>
      </c>
      <c r="Q2159" s="21" t="str">
        <f ca="1">IF(OR(D2159="AC",D2159="TR"),"Logic4"&amp;"_"&amp;TEXT(C2159,"dd.mm.yyyy") &amp;"_"&amp; 822391.4,"")</f>
        <v>Logic4_14.04.2020_822391.4</v>
      </c>
      <c r="R2159" s="21" t="e">
        <f ca="1">IF(AND(Q2159&lt;&gt; "", COUNTIF(SAP!#REF!,Q2159)&gt;0),"Matched", "")</f>
        <v>#REF!</v>
      </c>
    </row>
    <row r="2160" spans="1:18" hidden="1">
      <c r="A2160" s="21">
        <v>11563327</v>
      </c>
      <c r="B2160" s="22">
        <v>43935</v>
      </c>
      <c r="C2160" s="22">
        <v>43935</v>
      </c>
      <c r="D2160" s="21" t="s">
        <v>10</v>
      </c>
      <c r="E2160" s="23">
        <v>0</v>
      </c>
      <c r="F2160" s="23">
        <v>0</v>
      </c>
      <c r="G2160" s="23">
        <v>1448</v>
      </c>
      <c r="H2160" s="23">
        <v>29977.7</v>
      </c>
      <c r="I2160" s="21" t="s">
        <v>11</v>
      </c>
      <c r="J2160" s="21" t="s">
        <v>12</v>
      </c>
      <c r="K2160" s="21" t="str">
        <f t="shared" si="109"/>
        <v/>
      </c>
      <c r="L2160" s="21" t="e">
        <f ca="1">IF(AND(K2160&lt;&gt; "", COUNTIF(SAP!#REF!,K2160)&gt;0),"Matched", "")</f>
        <v>#REF!</v>
      </c>
      <c r="M2160" s="21" t="str">
        <f t="shared" si="110"/>
        <v/>
      </c>
      <c r="N2160" s="21" t="e">
        <f ca="1">IF(AND(M2160&lt;&gt; "", COUNTIF(SAP!#REF!,M2160)&gt;0),"Matched", "")</f>
        <v>#REF!</v>
      </c>
      <c r="O2160" s="21" t="str">
        <f t="shared" si="111"/>
        <v/>
      </c>
      <c r="P2160" s="21" t="e">
        <f ca="1">IF(AND(O2160&lt;&gt; "", COUNTIF(SAP!#REF!,O2160)&gt;0),"Matched", "")</f>
        <v>#REF!</v>
      </c>
      <c r="Q2160" s="21" t="str">
        <f ca="1">IF(OR(D2160="AC",D2160="TR"),"Logic4"&amp;"_"&amp;TEXT(C2160,"dd.mm.yyyy") &amp;"_"&amp; 822391.4,"")</f>
        <v>Logic4_14.04.2020_822391.4</v>
      </c>
      <c r="R2160" s="21" t="e">
        <f ca="1">IF(AND(Q2160&lt;&gt; "", COUNTIF(SAP!#REF!,Q2160)&gt;0),"Matched", "")</f>
        <v>#REF!</v>
      </c>
    </row>
    <row r="2161" spans="1:18" hidden="1">
      <c r="A2161" s="21">
        <v>11563327</v>
      </c>
      <c r="B2161" s="22">
        <v>43935</v>
      </c>
      <c r="C2161" s="22">
        <v>43935</v>
      </c>
      <c r="D2161" s="21" t="s">
        <v>10</v>
      </c>
      <c r="E2161" s="23">
        <v>0</v>
      </c>
      <c r="F2161" s="23">
        <v>0</v>
      </c>
      <c r="G2161" s="23">
        <v>1490</v>
      </c>
      <c r="H2161" s="23">
        <v>31467.7</v>
      </c>
      <c r="I2161" s="21" t="s">
        <v>11</v>
      </c>
      <c r="J2161" s="21" t="s">
        <v>12</v>
      </c>
      <c r="K2161" s="21" t="str">
        <f t="shared" si="109"/>
        <v/>
      </c>
      <c r="L2161" s="21" t="e">
        <f ca="1">IF(AND(K2161&lt;&gt; "", COUNTIF(SAP!#REF!,K2161)&gt;0),"Matched", "")</f>
        <v>#REF!</v>
      </c>
      <c r="M2161" s="21" t="str">
        <f t="shared" si="110"/>
        <v/>
      </c>
      <c r="N2161" s="21" t="e">
        <f ca="1">IF(AND(M2161&lt;&gt; "", COUNTIF(SAP!#REF!,M2161)&gt;0),"Matched", "")</f>
        <v>#REF!</v>
      </c>
      <c r="O2161" s="21" t="str">
        <f t="shared" si="111"/>
        <v/>
      </c>
      <c r="P2161" s="21" t="e">
        <f ca="1">IF(AND(O2161&lt;&gt; "", COUNTIF(SAP!#REF!,O2161)&gt;0),"Matched", "")</f>
        <v>#REF!</v>
      </c>
      <c r="Q2161" s="21" t="str">
        <f ca="1">IF(OR(D2161="AC",D2161="TR"),"Logic4"&amp;"_"&amp;TEXT(C2161,"dd.mm.yyyy") &amp;"_"&amp; 822391.4,"")</f>
        <v>Logic4_14.04.2020_822391.4</v>
      </c>
      <c r="R2161" s="21" t="e">
        <f ca="1">IF(AND(Q2161&lt;&gt; "", COUNTIF(SAP!#REF!,Q2161)&gt;0),"Matched", "")</f>
        <v>#REF!</v>
      </c>
    </row>
    <row r="2162" spans="1:18" hidden="1">
      <c r="A2162" s="21">
        <v>11563327</v>
      </c>
      <c r="B2162" s="22">
        <v>43935</v>
      </c>
      <c r="C2162" s="22">
        <v>43935</v>
      </c>
      <c r="D2162" s="21" t="s">
        <v>10</v>
      </c>
      <c r="E2162" s="23">
        <v>0</v>
      </c>
      <c r="F2162" s="23">
        <v>0</v>
      </c>
      <c r="G2162" s="23">
        <v>1560</v>
      </c>
      <c r="H2162" s="23">
        <v>33027.699999999997</v>
      </c>
      <c r="I2162" s="21" t="s">
        <v>11</v>
      </c>
      <c r="J2162" s="21" t="s">
        <v>12</v>
      </c>
      <c r="K2162" s="21" t="str">
        <f t="shared" si="109"/>
        <v/>
      </c>
      <c r="L2162" s="21" t="e">
        <f ca="1">IF(AND(K2162&lt;&gt; "", COUNTIF(SAP!#REF!,K2162)&gt;0),"Matched", "")</f>
        <v>#REF!</v>
      </c>
      <c r="M2162" s="21" t="str">
        <f t="shared" si="110"/>
        <v/>
      </c>
      <c r="N2162" s="21" t="e">
        <f ca="1">IF(AND(M2162&lt;&gt; "", COUNTIF(SAP!#REF!,M2162)&gt;0),"Matched", "")</f>
        <v>#REF!</v>
      </c>
      <c r="O2162" s="21" t="str">
        <f t="shared" si="111"/>
        <v/>
      </c>
      <c r="P2162" s="21" t="e">
        <f ca="1">IF(AND(O2162&lt;&gt; "", COUNTIF(SAP!#REF!,O2162)&gt;0),"Matched", "")</f>
        <v>#REF!</v>
      </c>
      <c r="Q2162" s="21" t="str">
        <f ca="1">IF(OR(D2162="AC",D2162="TR"),"Logic4"&amp;"_"&amp;TEXT(C2162,"dd.mm.yyyy") &amp;"_"&amp; 822391.4,"")</f>
        <v>Logic4_14.04.2020_822391.4</v>
      </c>
      <c r="R2162" s="21" t="e">
        <f ca="1">IF(AND(Q2162&lt;&gt; "", COUNTIF(SAP!#REF!,Q2162)&gt;0),"Matched", "")</f>
        <v>#REF!</v>
      </c>
    </row>
    <row r="2163" spans="1:18" hidden="1">
      <c r="A2163" s="21">
        <v>11563327</v>
      </c>
      <c r="B2163" s="22">
        <v>43935</v>
      </c>
      <c r="C2163" s="22">
        <v>43935</v>
      </c>
      <c r="D2163" s="21" t="s">
        <v>10</v>
      </c>
      <c r="E2163" s="23">
        <v>0</v>
      </c>
      <c r="F2163" s="23">
        <v>0</v>
      </c>
      <c r="G2163" s="23">
        <v>1643.5</v>
      </c>
      <c r="H2163" s="23">
        <v>34671.199999999997</v>
      </c>
      <c r="I2163" s="21" t="s">
        <v>11</v>
      </c>
      <c r="J2163" s="21" t="s">
        <v>12</v>
      </c>
      <c r="K2163" s="21" t="str">
        <f t="shared" si="109"/>
        <v/>
      </c>
      <c r="L2163" s="21" t="e">
        <f ca="1">IF(AND(K2163&lt;&gt; "", COUNTIF(SAP!#REF!,K2163)&gt;0),"Matched", "")</f>
        <v>#REF!</v>
      </c>
      <c r="M2163" s="21" t="str">
        <f t="shared" si="110"/>
        <v/>
      </c>
      <c r="N2163" s="21" t="e">
        <f ca="1">IF(AND(M2163&lt;&gt; "", COUNTIF(SAP!#REF!,M2163)&gt;0),"Matched", "")</f>
        <v>#REF!</v>
      </c>
      <c r="O2163" s="21" t="str">
        <f t="shared" si="111"/>
        <v/>
      </c>
      <c r="P2163" s="21" t="e">
        <f ca="1">IF(AND(O2163&lt;&gt; "", COUNTIF(SAP!#REF!,O2163)&gt;0),"Matched", "")</f>
        <v>#REF!</v>
      </c>
      <c r="Q2163" s="21" t="str">
        <f ca="1">IF(OR(D2163="AC",D2163="TR"),"Logic4"&amp;"_"&amp;TEXT(C2163,"dd.mm.yyyy") &amp;"_"&amp; 822391.4,"")</f>
        <v>Logic4_14.04.2020_822391.4</v>
      </c>
      <c r="R2163" s="21" t="e">
        <f ca="1">IF(AND(Q2163&lt;&gt; "", COUNTIF(SAP!#REF!,Q2163)&gt;0),"Matched", "")</f>
        <v>#REF!</v>
      </c>
    </row>
    <row r="2164" spans="1:18" hidden="1">
      <c r="A2164" s="21">
        <v>11563327</v>
      </c>
      <c r="B2164" s="22">
        <v>43935</v>
      </c>
      <c r="C2164" s="22">
        <v>43935</v>
      </c>
      <c r="D2164" s="21" t="s">
        <v>10</v>
      </c>
      <c r="E2164" s="23">
        <v>0</v>
      </c>
      <c r="F2164" s="23">
        <v>0</v>
      </c>
      <c r="G2164" s="23">
        <v>1650</v>
      </c>
      <c r="H2164" s="23">
        <v>36321.199999999997</v>
      </c>
      <c r="I2164" s="21" t="s">
        <v>11</v>
      </c>
      <c r="J2164" s="21" t="s">
        <v>12</v>
      </c>
      <c r="K2164" s="21" t="str">
        <f t="shared" si="109"/>
        <v/>
      </c>
      <c r="L2164" s="21" t="e">
        <f ca="1">IF(AND(K2164&lt;&gt; "", COUNTIF(SAP!#REF!,K2164)&gt;0),"Matched", "")</f>
        <v>#REF!</v>
      </c>
      <c r="M2164" s="21" t="str">
        <f t="shared" si="110"/>
        <v/>
      </c>
      <c r="N2164" s="21" t="e">
        <f ca="1">IF(AND(M2164&lt;&gt; "", COUNTIF(SAP!#REF!,M2164)&gt;0),"Matched", "")</f>
        <v>#REF!</v>
      </c>
      <c r="O2164" s="21" t="str">
        <f t="shared" si="111"/>
        <v/>
      </c>
      <c r="P2164" s="21" t="e">
        <f ca="1">IF(AND(O2164&lt;&gt; "", COUNTIF(SAP!#REF!,O2164)&gt;0),"Matched", "")</f>
        <v>#REF!</v>
      </c>
      <c r="Q2164" s="21" t="str">
        <f ca="1">IF(OR(D2164="AC",D2164="TR"),"Logic4"&amp;"_"&amp;TEXT(C2164,"dd.mm.yyyy") &amp;"_"&amp; 822391.4,"")</f>
        <v>Logic4_14.04.2020_822391.4</v>
      </c>
      <c r="R2164" s="21" t="e">
        <f ca="1">IF(AND(Q2164&lt;&gt; "", COUNTIF(SAP!#REF!,Q2164)&gt;0),"Matched", "")</f>
        <v>#REF!</v>
      </c>
    </row>
    <row r="2165" spans="1:18" hidden="1">
      <c r="A2165" s="21">
        <v>11563327</v>
      </c>
      <c r="B2165" s="22">
        <v>43935</v>
      </c>
      <c r="C2165" s="22">
        <v>43935</v>
      </c>
      <c r="D2165" s="21" t="s">
        <v>10</v>
      </c>
      <c r="E2165" s="23">
        <v>0</v>
      </c>
      <c r="F2165" s="23">
        <v>0</v>
      </c>
      <c r="G2165" s="23">
        <v>1660</v>
      </c>
      <c r="H2165" s="23">
        <v>37981.199999999997</v>
      </c>
      <c r="I2165" s="21" t="s">
        <v>11</v>
      </c>
      <c r="J2165" s="21" t="s">
        <v>12</v>
      </c>
      <c r="K2165" s="21" t="str">
        <f t="shared" si="109"/>
        <v/>
      </c>
      <c r="L2165" s="21" t="e">
        <f ca="1">IF(AND(K2165&lt;&gt; "", COUNTIF(SAP!#REF!,K2165)&gt;0),"Matched", "")</f>
        <v>#REF!</v>
      </c>
      <c r="M2165" s="21" t="str">
        <f t="shared" si="110"/>
        <v/>
      </c>
      <c r="N2165" s="21" t="e">
        <f ca="1">IF(AND(M2165&lt;&gt; "", COUNTIF(SAP!#REF!,M2165)&gt;0),"Matched", "")</f>
        <v>#REF!</v>
      </c>
      <c r="O2165" s="21" t="str">
        <f t="shared" si="111"/>
        <v/>
      </c>
      <c r="P2165" s="21" t="e">
        <f ca="1">IF(AND(O2165&lt;&gt; "", COUNTIF(SAP!#REF!,O2165)&gt;0),"Matched", "")</f>
        <v>#REF!</v>
      </c>
      <c r="Q2165" s="21" t="str">
        <f ca="1">IF(OR(D2165="AC",D2165="TR"),"Logic4"&amp;"_"&amp;TEXT(C2165,"dd.mm.yyyy") &amp;"_"&amp; 822391.4,"")</f>
        <v>Logic4_14.04.2020_822391.4</v>
      </c>
      <c r="R2165" s="21" t="e">
        <f ca="1">IF(AND(Q2165&lt;&gt; "", COUNTIF(SAP!#REF!,Q2165)&gt;0),"Matched", "")</f>
        <v>#REF!</v>
      </c>
    </row>
    <row r="2166" spans="1:18" hidden="1">
      <c r="A2166" s="21">
        <v>11563327</v>
      </c>
      <c r="B2166" s="22">
        <v>43935</v>
      </c>
      <c r="C2166" s="22">
        <v>43935</v>
      </c>
      <c r="D2166" s="21" t="s">
        <v>10</v>
      </c>
      <c r="E2166" s="23">
        <v>0</v>
      </c>
      <c r="F2166" s="23">
        <v>0</v>
      </c>
      <c r="G2166" s="23">
        <v>1677</v>
      </c>
      <c r="H2166" s="23">
        <v>39658.199999999997</v>
      </c>
      <c r="I2166" s="21" t="s">
        <v>11</v>
      </c>
      <c r="J2166" s="21" t="s">
        <v>12</v>
      </c>
      <c r="K2166" s="21" t="str">
        <f t="shared" si="109"/>
        <v/>
      </c>
      <c r="L2166" s="21" t="e">
        <f ca="1">IF(AND(K2166&lt;&gt; "", COUNTIF(SAP!#REF!,K2166)&gt;0),"Matched", "")</f>
        <v>#REF!</v>
      </c>
      <c r="M2166" s="21" t="str">
        <f t="shared" si="110"/>
        <v/>
      </c>
      <c r="N2166" s="21" t="e">
        <f ca="1">IF(AND(M2166&lt;&gt; "", COUNTIF(SAP!#REF!,M2166)&gt;0),"Matched", "")</f>
        <v>#REF!</v>
      </c>
      <c r="O2166" s="21" t="str">
        <f t="shared" si="111"/>
        <v/>
      </c>
      <c r="P2166" s="21" t="e">
        <f ca="1">IF(AND(O2166&lt;&gt; "", COUNTIF(SAP!#REF!,O2166)&gt;0),"Matched", "")</f>
        <v>#REF!</v>
      </c>
      <c r="Q2166" s="21" t="str">
        <f ca="1">IF(OR(D2166="AC",D2166="TR"),"Logic4"&amp;"_"&amp;TEXT(C2166,"dd.mm.yyyy") &amp;"_"&amp; 822391.4,"")</f>
        <v>Logic4_14.04.2020_822391.4</v>
      </c>
      <c r="R2166" s="21" t="e">
        <f ca="1">IF(AND(Q2166&lt;&gt; "", COUNTIF(SAP!#REF!,Q2166)&gt;0),"Matched", "")</f>
        <v>#REF!</v>
      </c>
    </row>
    <row r="2167" spans="1:18" hidden="1">
      <c r="A2167" s="21">
        <v>11563327</v>
      </c>
      <c r="B2167" s="22">
        <v>43935</v>
      </c>
      <c r="C2167" s="22">
        <v>43935</v>
      </c>
      <c r="D2167" s="21" t="s">
        <v>10</v>
      </c>
      <c r="E2167" s="23">
        <v>0</v>
      </c>
      <c r="F2167" s="23">
        <v>0</v>
      </c>
      <c r="G2167" s="23">
        <v>1760</v>
      </c>
      <c r="H2167" s="23">
        <v>41418.199999999997</v>
      </c>
      <c r="I2167" s="21" t="s">
        <v>11</v>
      </c>
      <c r="J2167" s="21" t="s">
        <v>12</v>
      </c>
      <c r="K2167" s="21" t="str">
        <f t="shared" si="109"/>
        <v/>
      </c>
      <c r="L2167" s="21" t="e">
        <f ca="1">IF(AND(K2167&lt;&gt; "", COUNTIF(SAP!#REF!,K2167)&gt;0),"Matched", "")</f>
        <v>#REF!</v>
      </c>
      <c r="M2167" s="21" t="str">
        <f t="shared" si="110"/>
        <v/>
      </c>
      <c r="N2167" s="21" t="e">
        <f ca="1">IF(AND(M2167&lt;&gt; "", COUNTIF(SAP!#REF!,M2167)&gt;0),"Matched", "")</f>
        <v>#REF!</v>
      </c>
      <c r="O2167" s="21" t="str">
        <f t="shared" si="111"/>
        <v/>
      </c>
      <c r="P2167" s="21" t="e">
        <f ca="1">IF(AND(O2167&lt;&gt; "", COUNTIF(SAP!#REF!,O2167)&gt;0),"Matched", "")</f>
        <v>#REF!</v>
      </c>
      <c r="Q2167" s="21" t="str">
        <f ca="1">IF(OR(D2167="AC",D2167="TR"),"Logic4"&amp;"_"&amp;TEXT(C2167,"dd.mm.yyyy") &amp;"_"&amp; 822391.4,"")</f>
        <v>Logic4_14.04.2020_822391.4</v>
      </c>
      <c r="R2167" s="21" t="e">
        <f ca="1">IF(AND(Q2167&lt;&gt; "", COUNTIF(SAP!#REF!,Q2167)&gt;0),"Matched", "")</f>
        <v>#REF!</v>
      </c>
    </row>
    <row r="2168" spans="1:18" hidden="1">
      <c r="A2168" s="21">
        <v>11563327</v>
      </c>
      <c r="B2168" s="22">
        <v>43935</v>
      </c>
      <c r="C2168" s="22">
        <v>43935</v>
      </c>
      <c r="D2168" s="21" t="s">
        <v>10</v>
      </c>
      <c r="E2168" s="23">
        <v>0</v>
      </c>
      <c r="F2168" s="23">
        <v>0</v>
      </c>
      <c r="G2168" s="23">
        <v>1807.4</v>
      </c>
      <c r="H2168" s="23">
        <v>43225.599999999999</v>
      </c>
      <c r="I2168" s="21" t="s">
        <v>11</v>
      </c>
      <c r="J2168" s="21" t="s">
        <v>12</v>
      </c>
      <c r="K2168" s="21" t="str">
        <f t="shared" si="109"/>
        <v/>
      </c>
      <c r="L2168" s="21" t="e">
        <f ca="1">IF(AND(K2168&lt;&gt; "", COUNTIF(SAP!#REF!,K2168)&gt;0),"Matched", "")</f>
        <v>#REF!</v>
      </c>
      <c r="M2168" s="21" t="str">
        <f t="shared" si="110"/>
        <v/>
      </c>
      <c r="N2168" s="21" t="e">
        <f ca="1">IF(AND(M2168&lt;&gt; "", COUNTIF(SAP!#REF!,M2168)&gt;0),"Matched", "")</f>
        <v>#REF!</v>
      </c>
      <c r="O2168" s="21" t="str">
        <f t="shared" si="111"/>
        <v/>
      </c>
      <c r="P2168" s="21" t="e">
        <f ca="1">IF(AND(O2168&lt;&gt; "", COUNTIF(SAP!#REF!,O2168)&gt;0),"Matched", "")</f>
        <v>#REF!</v>
      </c>
      <c r="Q2168" s="21" t="str">
        <f ca="1">IF(OR(D2168="AC",D2168="TR"),"Logic4"&amp;"_"&amp;TEXT(C2168,"dd.mm.yyyy") &amp;"_"&amp; 822391.4,"")</f>
        <v>Logic4_14.04.2020_822391.4</v>
      </c>
      <c r="R2168" s="21" t="e">
        <f ca="1">IF(AND(Q2168&lt;&gt; "", COUNTIF(SAP!#REF!,Q2168)&gt;0),"Matched", "")</f>
        <v>#REF!</v>
      </c>
    </row>
    <row r="2169" spans="1:18" hidden="1">
      <c r="A2169" s="21">
        <v>11563327</v>
      </c>
      <c r="B2169" s="22">
        <v>43935</v>
      </c>
      <c r="C2169" s="22">
        <v>43935</v>
      </c>
      <c r="D2169" s="21" t="s">
        <v>10</v>
      </c>
      <c r="E2169" s="23">
        <v>0</v>
      </c>
      <c r="F2169" s="23">
        <v>0</v>
      </c>
      <c r="G2169" s="23">
        <v>1828</v>
      </c>
      <c r="H2169" s="23">
        <v>45053.599999999999</v>
      </c>
      <c r="I2169" s="21" t="s">
        <v>11</v>
      </c>
      <c r="J2169" s="21" t="s">
        <v>12</v>
      </c>
      <c r="K2169" s="21" t="str">
        <f t="shared" si="109"/>
        <v/>
      </c>
      <c r="L2169" s="21" t="e">
        <f ca="1">IF(AND(K2169&lt;&gt; "", COUNTIF(SAP!#REF!,K2169)&gt;0),"Matched", "")</f>
        <v>#REF!</v>
      </c>
      <c r="M2169" s="21" t="str">
        <f t="shared" si="110"/>
        <v/>
      </c>
      <c r="N2169" s="21" t="e">
        <f ca="1">IF(AND(M2169&lt;&gt; "", COUNTIF(SAP!#REF!,M2169)&gt;0),"Matched", "")</f>
        <v>#REF!</v>
      </c>
      <c r="O2169" s="21" t="str">
        <f t="shared" si="111"/>
        <v/>
      </c>
      <c r="P2169" s="21" t="e">
        <f ca="1">IF(AND(O2169&lt;&gt; "", COUNTIF(SAP!#REF!,O2169)&gt;0),"Matched", "")</f>
        <v>#REF!</v>
      </c>
      <c r="Q2169" s="21" t="str">
        <f ca="1">IF(OR(D2169="AC",D2169="TR"),"Logic4"&amp;"_"&amp;TEXT(C2169,"dd.mm.yyyy") &amp;"_"&amp; 822391.4,"")</f>
        <v>Logic4_14.04.2020_822391.4</v>
      </c>
      <c r="R2169" s="21" t="e">
        <f ca="1">IF(AND(Q2169&lt;&gt; "", COUNTIF(SAP!#REF!,Q2169)&gt;0),"Matched", "")</f>
        <v>#REF!</v>
      </c>
    </row>
    <row r="2170" spans="1:18" hidden="1">
      <c r="A2170" s="21">
        <v>11563327</v>
      </c>
      <c r="B2170" s="22">
        <v>43935</v>
      </c>
      <c r="C2170" s="22">
        <v>43935</v>
      </c>
      <c r="D2170" s="21" t="s">
        <v>10</v>
      </c>
      <c r="E2170" s="23">
        <v>0</v>
      </c>
      <c r="F2170" s="23">
        <v>0</v>
      </c>
      <c r="G2170" s="23">
        <v>1831.3</v>
      </c>
      <c r="H2170" s="23">
        <v>46884.9</v>
      </c>
      <c r="I2170" s="21" t="s">
        <v>11</v>
      </c>
      <c r="J2170" s="21" t="s">
        <v>12</v>
      </c>
      <c r="K2170" s="21" t="str">
        <f t="shared" si="109"/>
        <v/>
      </c>
      <c r="L2170" s="21" t="e">
        <f ca="1">IF(AND(K2170&lt;&gt; "", COUNTIF(SAP!#REF!,K2170)&gt;0),"Matched", "")</f>
        <v>#REF!</v>
      </c>
      <c r="M2170" s="21" t="str">
        <f t="shared" si="110"/>
        <v/>
      </c>
      <c r="N2170" s="21" t="e">
        <f ca="1">IF(AND(M2170&lt;&gt; "", COUNTIF(SAP!#REF!,M2170)&gt;0),"Matched", "")</f>
        <v>#REF!</v>
      </c>
      <c r="O2170" s="21" t="str">
        <f t="shared" si="111"/>
        <v/>
      </c>
      <c r="P2170" s="21" t="e">
        <f ca="1">IF(AND(O2170&lt;&gt; "", COUNTIF(SAP!#REF!,O2170)&gt;0),"Matched", "")</f>
        <v>#REF!</v>
      </c>
      <c r="Q2170" s="21" t="str">
        <f ca="1">IF(OR(D2170="AC",D2170="TR"),"Logic4"&amp;"_"&amp;TEXT(C2170,"dd.mm.yyyy") &amp;"_"&amp; 822391.4,"")</f>
        <v>Logic4_14.04.2020_822391.4</v>
      </c>
      <c r="R2170" s="21" t="e">
        <f ca="1">IF(AND(Q2170&lt;&gt; "", COUNTIF(SAP!#REF!,Q2170)&gt;0),"Matched", "")</f>
        <v>#REF!</v>
      </c>
    </row>
    <row r="2171" spans="1:18" hidden="1">
      <c r="A2171" s="21">
        <v>11563327</v>
      </c>
      <c r="B2171" s="22">
        <v>43935</v>
      </c>
      <c r="C2171" s="22">
        <v>43935</v>
      </c>
      <c r="D2171" s="21" t="s">
        <v>10</v>
      </c>
      <c r="E2171" s="23">
        <v>0</v>
      </c>
      <c r="F2171" s="23">
        <v>0</v>
      </c>
      <c r="G2171" s="23">
        <v>1840</v>
      </c>
      <c r="H2171" s="23">
        <v>48724.9</v>
      </c>
      <c r="I2171" s="21" t="s">
        <v>11</v>
      </c>
      <c r="J2171" s="21" t="s">
        <v>12</v>
      </c>
      <c r="K2171" s="21" t="str">
        <f t="shared" si="109"/>
        <v/>
      </c>
      <c r="L2171" s="21" t="e">
        <f ca="1">IF(AND(K2171&lt;&gt; "", COUNTIF(SAP!#REF!,K2171)&gt;0),"Matched", "")</f>
        <v>#REF!</v>
      </c>
      <c r="M2171" s="21" t="str">
        <f t="shared" si="110"/>
        <v/>
      </c>
      <c r="N2171" s="21" t="e">
        <f ca="1">IF(AND(M2171&lt;&gt; "", COUNTIF(SAP!#REF!,M2171)&gt;0),"Matched", "")</f>
        <v>#REF!</v>
      </c>
      <c r="O2171" s="21" t="str">
        <f t="shared" si="111"/>
        <v/>
      </c>
      <c r="P2171" s="21" t="e">
        <f ca="1">IF(AND(O2171&lt;&gt; "", COUNTIF(SAP!#REF!,O2171)&gt;0),"Matched", "")</f>
        <v>#REF!</v>
      </c>
      <c r="Q2171" s="21" t="str">
        <f ca="1">IF(OR(D2171="AC",D2171="TR"),"Logic4"&amp;"_"&amp;TEXT(C2171,"dd.mm.yyyy") &amp;"_"&amp; 822391.4,"")</f>
        <v>Logic4_14.04.2020_822391.4</v>
      </c>
      <c r="R2171" s="21" t="e">
        <f ca="1">IF(AND(Q2171&lt;&gt; "", COUNTIF(SAP!#REF!,Q2171)&gt;0),"Matched", "")</f>
        <v>#REF!</v>
      </c>
    </row>
    <row r="2172" spans="1:18" hidden="1">
      <c r="A2172" s="21">
        <v>11563327</v>
      </c>
      <c r="B2172" s="22">
        <v>43935</v>
      </c>
      <c r="C2172" s="22">
        <v>43935</v>
      </c>
      <c r="D2172" s="21" t="s">
        <v>10</v>
      </c>
      <c r="E2172" s="23">
        <v>0</v>
      </c>
      <c r="F2172" s="23">
        <v>0</v>
      </c>
      <c r="G2172" s="23">
        <v>1860</v>
      </c>
      <c r="H2172" s="23">
        <v>50584.9</v>
      </c>
      <c r="I2172" s="21" t="s">
        <v>11</v>
      </c>
      <c r="J2172" s="21" t="s">
        <v>12</v>
      </c>
      <c r="K2172" s="21" t="str">
        <f t="shared" si="109"/>
        <v/>
      </c>
      <c r="L2172" s="21" t="e">
        <f ca="1">IF(AND(K2172&lt;&gt; "", COUNTIF(SAP!#REF!,K2172)&gt;0),"Matched", "")</f>
        <v>#REF!</v>
      </c>
      <c r="M2172" s="21" t="str">
        <f t="shared" si="110"/>
        <v/>
      </c>
      <c r="N2172" s="21" t="e">
        <f ca="1">IF(AND(M2172&lt;&gt; "", COUNTIF(SAP!#REF!,M2172)&gt;0),"Matched", "")</f>
        <v>#REF!</v>
      </c>
      <c r="O2172" s="21" t="str">
        <f t="shared" si="111"/>
        <v/>
      </c>
      <c r="P2172" s="21" t="e">
        <f ca="1">IF(AND(O2172&lt;&gt; "", COUNTIF(SAP!#REF!,O2172)&gt;0),"Matched", "")</f>
        <v>#REF!</v>
      </c>
      <c r="Q2172" s="21" t="str">
        <f ca="1">IF(OR(D2172="AC",D2172="TR"),"Logic4"&amp;"_"&amp;TEXT(C2172,"dd.mm.yyyy") &amp;"_"&amp; 822391.4,"")</f>
        <v>Logic4_14.04.2020_822391.4</v>
      </c>
      <c r="R2172" s="21" t="e">
        <f ca="1">IF(AND(Q2172&lt;&gt; "", COUNTIF(SAP!#REF!,Q2172)&gt;0),"Matched", "")</f>
        <v>#REF!</v>
      </c>
    </row>
    <row r="2173" spans="1:18" hidden="1">
      <c r="A2173" s="21">
        <v>11563327</v>
      </c>
      <c r="B2173" s="22">
        <v>43935</v>
      </c>
      <c r="C2173" s="22">
        <v>43935</v>
      </c>
      <c r="D2173" s="21" t="s">
        <v>10</v>
      </c>
      <c r="E2173" s="23">
        <v>0</v>
      </c>
      <c r="F2173" s="23">
        <v>0</v>
      </c>
      <c r="G2173" s="23">
        <v>1970</v>
      </c>
      <c r="H2173" s="23">
        <v>52554.9</v>
      </c>
      <c r="I2173" s="21" t="s">
        <v>11</v>
      </c>
      <c r="J2173" s="21" t="s">
        <v>12</v>
      </c>
      <c r="K2173" s="21" t="str">
        <f t="shared" si="109"/>
        <v/>
      </c>
      <c r="L2173" s="21" t="e">
        <f ca="1">IF(AND(K2173&lt;&gt; "", COUNTIF(SAP!#REF!,K2173)&gt;0),"Matched", "")</f>
        <v>#REF!</v>
      </c>
      <c r="M2173" s="21" t="str">
        <f t="shared" si="110"/>
        <v/>
      </c>
      <c r="N2173" s="21" t="e">
        <f ca="1">IF(AND(M2173&lt;&gt; "", COUNTIF(SAP!#REF!,M2173)&gt;0),"Matched", "")</f>
        <v>#REF!</v>
      </c>
      <c r="O2173" s="21" t="str">
        <f t="shared" si="111"/>
        <v/>
      </c>
      <c r="P2173" s="21" t="e">
        <f ca="1">IF(AND(O2173&lt;&gt; "", COUNTIF(SAP!#REF!,O2173)&gt;0),"Matched", "")</f>
        <v>#REF!</v>
      </c>
      <c r="Q2173" s="21" t="str">
        <f ca="1">IF(OR(D2173="AC",D2173="TR"),"Logic4"&amp;"_"&amp;TEXT(C2173,"dd.mm.yyyy") &amp;"_"&amp; 822391.4,"")</f>
        <v>Logic4_14.04.2020_822391.4</v>
      </c>
      <c r="R2173" s="21" t="e">
        <f ca="1">IF(AND(Q2173&lt;&gt; "", COUNTIF(SAP!#REF!,Q2173)&gt;0),"Matched", "")</f>
        <v>#REF!</v>
      </c>
    </row>
    <row r="2174" spans="1:18" hidden="1">
      <c r="A2174" s="21">
        <v>11563327</v>
      </c>
      <c r="B2174" s="22">
        <v>43935</v>
      </c>
      <c r="C2174" s="22">
        <v>43935</v>
      </c>
      <c r="D2174" s="21" t="s">
        <v>10</v>
      </c>
      <c r="E2174" s="23">
        <v>0</v>
      </c>
      <c r="F2174" s="23">
        <v>0</v>
      </c>
      <c r="G2174" s="23">
        <v>1980</v>
      </c>
      <c r="H2174" s="23">
        <v>54534.9</v>
      </c>
      <c r="I2174" s="21" t="s">
        <v>11</v>
      </c>
      <c r="J2174" s="21" t="s">
        <v>12</v>
      </c>
      <c r="K2174" s="21" t="str">
        <f t="shared" si="109"/>
        <v/>
      </c>
      <c r="L2174" s="21" t="e">
        <f ca="1">IF(AND(K2174&lt;&gt; "", COUNTIF(SAP!#REF!,K2174)&gt;0),"Matched", "")</f>
        <v>#REF!</v>
      </c>
      <c r="M2174" s="21" t="str">
        <f t="shared" si="110"/>
        <v/>
      </c>
      <c r="N2174" s="21" t="e">
        <f ca="1">IF(AND(M2174&lt;&gt; "", COUNTIF(SAP!#REF!,M2174)&gt;0),"Matched", "")</f>
        <v>#REF!</v>
      </c>
      <c r="O2174" s="21" t="str">
        <f t="shared" si="111"/>
        <v/>
      </c>
      <c r="P2174" s="21" t="e">
        <f ca="1">IF(AND(O2174&lt;&gt; "", COUNTIF(SAP!#REF!,O2174)&gt;0),"Matched", "")</f>
        <v>#REF!</v>
      </c>
      <c r="Q2174" s="21" t="str">
        <f ca="1">IF(OR(D2174="AC",D2174="TR"),"Logic4"&amp;"_"&amp;TEXT(C2174,"dd.mm.yyyy") &amp;"_"&amp; 822391.4,"")</f>
        <v>Logic4_14.04.2020_822391.4</v>
      </c>
      <c r="R2174" s="21" t="e">
        <f ca="1">IF(AND(Q2174&lt;&gt; "", COUNTIF(SAP!#REF!,Q2174)&gt;0),"Matched", "")</f>
        <v>#REF!</v>
      </c>
    </row>
    <row r="2175" spans="1:18" hidden="1">
      <c r="A2175" s="21">
        <v>11563327</v>
      </c>
      <c r="B2175" s="22">
        <v>43935</v>
      </c>
      <c r="C2175" s="22">
        <v>43935</v>
      </c>
      <c r="D2175" s="21" t="s">
        <v>10</v>
      </c>
      <c r="E2175" s="23">
        <v>0</v>
      </c>
      <c r="F2175" s="23">
        <v>0</v>
      </c>
      <c r="G2175" s="23">
        <v>2000</v>
      </c>
      <c r="H2175" s="23">
        <v>56534.9</v>
      </c>
      <c r="I2175" s="21" t="s">
        <v>11</v>
      </c>
      <c r="J2175" s="21" t="s">
        <v>12</v>
      </c>
      <c r="K2175" s="21" t="str">
        <f t="shared" si="109"/>
        <v/>
      </c>
      <c r="L2175" s="21" t="e">
        <f ca="1">IF(AND(K2175&lt;&gt; "", COUNTIF(SAP!#REF!,K2175)&gt;0),"Matched", "")</f>
        <v>#REF!</v>
      </c>
      <c r="M2175" s="21" t="str">
        <f t="shared" si="110"/>
        <v/>
      </c>
      <c r="N2175" s="21" t="e">
        <f ca="1">IF(AND(M2175&lt;&gt; "", COUNTIF(SAP!#REF!,M2175)&gt;0),"Matched", "")</f>
        <v>#REF!</v>
      </c>
      <c r="O2175" s="21" t="str">
        <f t="shared" si="111"/>
        <v/>
      </c>
      <c r="P2175" s="21" t="e">
        <f ca="1">IF(AND(O2175&lt;&gt; "", COUNTIF(SAP!#REF!,O2175)&gt;0),"Matched", "")</f>
        <v>#REF!</v>
      </c>
      <c r="Q2175" s="21" t="str">
        <f ca="1">IF(OR(D2175="AC",D2175="TR"),"Logic4"&amp;"_"&amp;TEXT(C2175,"dd.mm.yyyy") &amp;"_"&amp; 822391.4,"")</f>
        <v>Logic4_14.04.2020_822391.4</v>
      </c>
      <c r="R2175" s="21" t="e">
        <f ca="1">IF(AND(Q2175&lt;&gt; "", COUNTIF(SAP!#REF!,Q2175)&gt;0),"Matched", "")</f>
        <v>#REF!</v>
      </c>
    </row>
    <row r="2176" spans="1:18" hidden="1">
      <c r="A2176" s="21">
        <v>11563327</v>
      </c>
      <c r="B2176" s="22">
        <v>43935</v>
      </c>
      <c r="C2176" s="22">
        <v>43935</v>
      </c>
      <c r="D2176" s="21" t="s">
        <v>10</v>
      </c>
      <c r="E2176" s="23">
        <v>0</v>
      </c>
      <c r="F2176" s="23">
        <v>0</v>
      </c>
      <c r="G2176" s="23">
        <v>2000</v>
      </c>
      <c r="H2176" s="23">
        <v>58534.9</v>
      </c>
      <c r="I2176" s="21" t="s">
        <v>11</v>
      </c>
      <c r="J2176" s="21" t="s">
        <v>12</v>
      </c>
      <c r="K2176" s="21" t="str">
        <f t="shared" si="109"/>
        <v/>
      </c>
      <c r="L2176" s="21" t="e">
        <f ca="1">IF(AND(K2176&lt;&gt; "", COUNTIF(SAP!#REF!,K2176)&gt;0),"Matched", "")</f>
        <v>#REF!</v>
      </c>
      <c r="M2176" s="21" t="str">
        <f t="shared" si="110"/>
        <v/>
      </c>
      <c r="N2176" s="21" t="e">
        <f ca="1">IF(AND(M2176&lt;&gt; "", COUNTIF(SAP!#REF!,M2176)&gt;0),"Matched", "")</f>
        <v>#REF!</v>
      </c>
      <c r="O2176" s="21" t="str">
        <f t="shared" si="111"/>
        <v/>
      </c>
      <c r="P2176" s="21" t="e">
        <f ca="1">IF(AND(O2176&lt;&gt; "", COUNTIF(SAP!#REF!,O2176)&gt;0),"Matched", "")</f>
        <v>#REF!</v>
      </c>
      <c r="Q2176" s="21" t="str">
        <f ca="1">IF(OR(D2176="AC",D2176="TR"),"Logic4"&amp;"_"&amp;TEXT(C2176,"dd.mm.yyyy") &amp;"_"&amp; 822391.4,"")</f>
        <v>Logic4_14.04.2020_822391.4</v>
      </c>
      <c r="R2176" s="21" t="e">
        <f ca="1">IF(AND(Q2176&lt;&gt; "", COUNTIF(SAP!#REF!,Q2176)&gt;0),"Matched", "")</f>
        <v>#REF!</v>
      </c>
    </row>
    <row r="2177" spans="1:18" hidden="1">
      <c r="A2177" s="21">
        <v>11563327</v>
      </c>
      <c r="B2177" s="22">
        <v>43935</v>
      </c>
      <c r="C2177" s="22">
        <v>43935</v>
      </c>
      <c r="D2177" s="21" t="s">
        <v>10</v>
      </c>
      <c r="E2177" s="23">
        <v>0</v>
      </c>
      <c r="F2177" s="23">
        <v>0</v>
      </c>
      <c r="G2177" s="23">
        <v>2107.1999999999998</v>
      </c>
      <c r="H2177" s="23">
        <v>60642.1</v>
      </c>
      <c r="I2177" s="21" t="s">
        <v>11</v>
      </c>
      <c r="J2177" s="21" t="s">
        <v>12</v>
      </c>
      <c r="K2177" s="21" t="str">
        <f t="shared" si="109"/>
        <v/>
      </c>
      <c r="L2177" s="21" t="e">
        <f ca="1">IF(AND(K2177&lt;&gt; "", COUNTIF(SAP!#REF!,K2177)&gt;0),"Matched", "")</f>
        <v>#REF!</v>
      </c>
      <c r="M2177" s="21" t="str">
        <f t="shared" si="110"/>
        <v/>
      </c>
      <c r="N2177" s="21" t="e">
        <f ca="1">IF(AND(M2177&lt;&gt; "", COUNTIF(SAP!#REF!,M2177)&gt;0),"Matched", "")</f>
        <v>#REF!</v>
      </c>
      <c r="O2177" s="21" t="str">
        <f t="shared" si="111"/>
        <v/>
      </c>
      <c r="P2177" s="21" t="e">
        <f ca="1">IF(AND(O2177&lt;&gt; "", COUNTIF(SAP!#REF!,O2177)&gt;0),"Matched", "")</f>
        <v>#REF!</v>
      </c>
      <c r="Q2177" s="21" t="str">
        <f ca="1">IF(OR(D2177="AC",D2177="TR"),"Logic4"&amp;"_"&amp;TEXT(C2177,"dd.mm.yyyy") &amp;"_"&amp; 822391.4,"")</f>
        <v>Logic4_14.04.2020_822391.4</v>
      </c>
      <c r="R2177" s="21" t="e">
        <f ca="1">IF(AND(Q2177&lt;&gt; "", COUNTIF(SAP!#REF!,Q2177)&gt;0),"Matched", "")</f>
        <v>#REF!</v>
      </c>
    </row>
    <row r="2178" spans="1:18" hidden="1">
      <c r="A2178" s="21">
        <v>11563327</v>
      </c>
      <c r="B2178" s="22">
        <v>43935</v>
      </c>
      <c r="C2178" s="22">
        <v>43935</v>
      </c>
      <c r="D2178" s="21" t="s">
        <v>10</v>
      </c>
      <c r="E2178" s="23">
        <v>0</v>
      </c>
      <c r="F2178" s="23">
        <v>0</v>
      </c>
      <c r="G2178" s="23">
        <v>2210</v>
      </c>
      <c r="H2178" s="23">
        <v>62852.1</v>
      </c>
      <c r="I2178" s="21" t="s">
        <v>11</v>
      </c>
      <c r="J2178" s="21" t="s">
        <v>12</v>
      </c>
      <c r="K2178" s="21" t="str">
        <f t="shared" si="109"/>
        <v/>
      </c>
      <c r="L2178" s="21" t="e">
        <f ca="1">IF(AND(K2178&lt;&gt; "", COUNTIF(SAP!#REF!,K2178)&gt;0),"Matched", "")</f>
        <v>#REF!</v>
      </c>
      <c r="M2178" s="21" t="str">
        <f t="shared" si="110"/>
        <v/>
      </c>
      <c r="N2178" s="21" t="e">
        <f ca="1">IF(AND(M2178&lt;&gt; "", COUNTIF(SAP!#REF!,M2178)&gt;0),"Matched", "")</f>
        <v>#REF!</v>
      </c>
      <c r="O2178" s="21" t="str">
        <f t="shared" si="111"/>
        <v/>
      </c>
      <c r="P2178" s="21" t="e">
        <f ca="1">IF(AND(O2178&lt;&gt; "", COUNTIF(SAP!#REF!,O2178)&gt;0),"Matched", "")</f>
        <v>#REF!</v>
      </c>
      <c r="Q2178" s="21" t="str">
        <f ca="1">IF(OR(D2178="AC",D2178="TR"),"Logic4"&amp;"_"&amp;TEXT(C2178,"dd.mm.yyyy") &amp;"_"&amp; 822391.4,"")</f>
        <v>Logic4_14.04.2020_822391.4</v>
      </c>
      <c r="R2178" s="21" t="e">
        <f ca="1">IF(AND(Q2178&lt;&gt; "", COUNTIF(SAP!#REF!,Q2178)&gt;0),"Matched", "")</f>
        <v>#REF!</v>
      </c>
    </row>
    <row r="2179" spans="1:18" hidden="1">
      <c r="A2179" s="21">
        <v>11563327</v>
      </c>
      <c r="B2179" s="22">
        <v>43935</v>
      </c>
      <c r="C2179" s="22">
        <v>43935</v>
      </c>
      <c r="D2179" s="21" t="s">
        <v>10</v>
      </c>
      <c r="E2179" s="23">
        <v>0</v>
      </c>
      <c r="F2179" s="23">
        <v>0</v>
      </c>
      <c r="G2179" s="23">
        <v>2210</v>
      </c>
      <c r="H2179" s="23">
        <v>65062.1</v>
      </c>
      <c r="I2179" s="21" t="s">
        <v>11</v>
      </c>
      <c r="J2179" s="21" t="s">
        <v>12</v>
      </c>
      <c r="K2179" s="21" t="str">
        <f t="shared" ref="K2179:K2242" si="112">IF(D2179="TF","Logic1"&amp;"_"&amp;TEXT(C2179, "mm") &amp;"_"&amp; F2179,"")</f>
        <v/>
      </c>
      <c r="L2179" s="21" t="e">
        <f ca="1">IF(AND(K2179&lt;&gt; "", COUNTIF(SAP!#REF!,K2179)&gt;0),"Matched", "")</f>
        <v>#REF!</v>
      </c>
      <c r="M2179" s="21" t="str">
        <f t="shared" si="110"/>
        <v/>
      </c>
      <c r="N2179" s="21" t="e">
        <f ca="1">IF(AND(M2179&lt;&gt; "", COUNTIF(SAP!#REF!,M2179)&gt;0),"Matched", "")</f>
        <v>#REF!</v>
      </c>
      <c r="O2179" s="21" t="str">
        <f t="shared" si="111"/>
        <v/>
      </c>
      <c r="P2179" s="21" t="e">
        <f ca="1">IF(AND(O2179&lt;&gt; "", COUNTIF(SAP!#REF!,O2179)&gt;0),"Matched", "")</f>
        <v>#REF!</v>
      </c>
      <c r="Q2179" s="21" t="str">
        <f ca="1">IF(OR(D2179="AC",D2179="TR"),"Logic4"&amp;"_"&amp;TEXT(C2179,"dd.mm.yyyy") &amp;"_"&amp; 822391.4,"")</f>
        <v>Logic4_14.04.2020_822391.4</v>
      </c>
      <c r="R2179" s="21" t="e">
        <f ca="1">IF(AND(Q2179&lt;&gt; "", COUNTIF(SAP!#REF!,Q2179)&gt;0),"Matched", "")</f>
        <v>#REF!</v>
      </c>
    </row>
    <row r="2180" spans="1:18" hidden="1">
      <c r="A2180" s="21">
        <v>11563327</v>
      </c>
      <c r="B2180" s="22">
        <v>43935</v>
      </c>
      <c r="C2180" s="22">
        <v>43935</v>
      </c>
      <c r="D2180" s="21" t="s">
        <v>10</v>
      </c>
      <c r="E2180" s="23">
        <v>0</v>
      </c>
      <c r="F2180" s="23">
        <v>0</v>
      </c>
      <c r="G2180" s="23">
        <v>2220</v>
      </c>
      <c r="H2180" s="23">
        <v>67282.100000000006</v>
      </c>
      <c r="I2180" s="21" t="s">
        <v>11</v>
      </c>
      <c r="J2180" s="21" t="s">
        <v>12</v>
      </c>
      <c r="K2180" s="21" t="str">
        <f t="shared" si="112"/>
        <v/>
      </c>
      <c r="L2180" s="21" t="e">
        <f ca="1">IF(AND(K2180&lt;&gt; "", COUNTIF(SAP!#REF!,K2180)&gt;0),"Matched", "")</f>
        <v>#REF!</v>
      </c>
      <c r="M2180" s="21" t="str">
        <f t="shared" si="110"/>
        <v/>
      </c>
      <c r="N2180" s="21" t="e">
        <f ca="1">IF(AND(M2180&lt;&gt; "", COUNTIF(SAP!#REF!,M2180)&gt;0),"Matched", "")</f>
        <v>#REF!</v>
      </c>
      <c r="O2180" s="21" t="str">
        <f t="shared" si="111"/>
        <v/>
      </c>
      <c r="P2180" s="21" t="e">
        <f ca="1">IF(AND(O2180&lt;&gt; "", COUNTIF(SAP!#REF!,O2180)&gt;0),"Matched", "")</f>
        <v>#REF!</v>
      </c>
      <c r="Q2180" s="21" t="str">
        <f ca="1">IF(OR(D2180="AC",D2180="TR"),"Logic4"&amp;"_"&amp;TEXT(C2180,"dd.mm.yyyy") &amp;"_"&amp; 822391.4,"")</f>
        <v>Logic4_14.04.2020_822391.4</v>
      </c>
      <c r="R2180" s="21" t="e">
        <f ca="1">IF(AND(Q2180&lt;&gt; "", COUNTIF(SAP!#REF!,Q2180)&gt;0),"Matched", "")</f>
        <v>#REF!</v>
      </c>
    </row>
    <row r="2181" spans="1:18" hidden="1">
      <c r="A2181" s="21">
        <v>11563327</v>
      </c>
      <c r="B2181" s="22">
        <v>43935</v>
      </c>
      <c r="C2181" s="22">
        <v>43935</v>
      </c>
      <c r="D2181" s="21" t="s">
        <v>10</v>
      </c>
      <c r="E2181" s="23">
        <v>0</v>
      </c>
      <c r="F2181" s="23">
        <v>0</v>
      </c>
      <c r="G2181" s="23">
        <v>2240</v>
      </c>
      <c r="H2181" s="23">
        <v>69522.100000000006</v>
      </c>
      <c r="I2181" s="21" t="s">
        <v>11</v>
      </c>
      <c r="J2181" s="21" t="s">
        <v>12</v>
      </c>
      <c r="K2181" s="21" t="str">
        <f t="shared" si="112"/>
        <v/>
      </c>
      <c r="L2181" s="21" t="e">
        <f ca="1">IF(AND(K2181&lt;&gt; "", COUNTIF(SAP!#REF!,K2181)&gt;0),"Matched", "")</f>
        <v>#REF!</v>
      </c>
      <c r="M2181" s="21" t="str">
        <f t="shared" si="110"/>
        <v/>
      </c>
      <c r="N2181" s="21" t="e">
        <f ca="1">IF(AND(M2181&lt;&gt; "", COUNTIF(SAP!#REF!,M2181)&gt;0),"Matched", "")</f>
        <v>#REF!</v>
      </c>
      <c r="O2181" s="21" t="str">
        <f t="shared" si="111"/>
        <v/>
      </c>
      <c r="P2181" s="21" t="e">
        <f ca="1">IF(AND(O2181&lt;&gt; "", COUNTIF(SAP!#REF!,O2181)&gt;0),"Matched", "")</f>
        <v>#REF!</v>
      </c>
      <c r="Q2181" s="21" t="str">
        <f ca="1">IF(OR(D2181="AC",D2181="TR"),"Logic4"&amp;"_"&amp;TEXT(C2181,"dd.mm.yyyy") &amp;"_"&amp; 822391.4,"")</f>
        <v>Logic4_14.04.2020_822391.4</v>
      </c>
      <c r="R2181" s="21" t="e">
        <f ca="1">IF(AND(Q2181&lt;&gt; "", COUNTIF(SAP!#REF!,Q2181)&gt;0),"Matched", "")</f>
        <v>#REF!</v>
      </c>
    </row>
    <row r="2182" spans="1:18" hidden="1">
      <c r="A2182" s="21">
        <v>11563327</v>
      </c>
      <c r="B2182" s="22">
        <v>43935</v>
      </c>
      <c r="C2182" s="22">
        <v>43935</v>
      </c>
      <c r="D2182" s="21" t="s">
        <v>10</v>
      </c>
      <c r="E2182" s="23">
        <v>0</v>
      </c>
      <c r="F2182" s="23">
        <v>0</v>
      </c>
      <c r="G2182" s="23">
        <v>2290</v>
      </c>
      <c r="H2182" s="23">
        <v>71812.100000000006</v>
      </c>
      <c r="I2182" s="21" t="s">
        <v>11</v>
      </c>
      <c r="J2182" s="21" t="s">
        <v>12</v>
      </c>
      <c r="K2182" s="21" t="str">
        <f t="shared" si="112"/>
        <v/>
      </c>
      <c r="L2182" s="21" t="e">
        <f ca="1">IF(AND(K2182&lt;&gt; "", COUNTIF(SAP!#REF!,K2182)&gt;0),"Matched", "")</f>
        <v>#REF!</v>
      </c>
      <c r="M2182" s="21" t="str">
        <f t="shared" si="110"/>
        <v/>
      </c>
      <c r="N2182" s="21" t="e">
        <f ca="1">IF(AND(M2182&lt;&gt; "", COUNTIF(SAP!#REF!,M2182)&gt;0),"Matched", "")</f>
        <v>#REF!</v>
      </c>
      <c r="O2182" s="21" t="str">
        <f t="shared" si="111"/>
        <v/>
      </c>
      <c r="P2182" s="21" t="e">
        <f ca="1">IF(AND(O2182&lt;&gt; "", COUNTIF(SAP!#REF!,O2182)&gt;0),"Matched", "")</f>
        <v>#REF!</v>
      </c>
      <c r="Q2182" s="21" t="str">
        <f ca="1">IF(OR(D2182="AC",D2182="TR"),"Logic4"&amp;"_"&amp;TEXT(C2182,"dd.mm.yyyy") &amp;"_"&amp; 822391.4,"")</f>
        <v>Logic4_14.04.2020_822391.4</v>
      </c>
      <c r="R2182" s="21" t="e">
        <f ca="1">IF(AND(Q2182&lt;&gt; "", COUNTIF(SAP!#REF!,Q2182)&gt;0),"Matched", "")</f>
        <v>#REF!</v>
      </c>
    </row>
    <row r="2183" spans="1:18" hidden="1">
      <c r="A2183" s="21">
        <v>11563327</v>
      </c>
      <c r="B2183" s="22">
        <v>43935</v>
      </c>
      <c r="C2183" s="22">
        <v>43935</v>
      </c>
      <c r="D2183" s="21" t="s">
        <v>10</v>
      </c>
      <c r="E2183" s="23">
        <v>0</v>
      </c>
      <c r="F2183" s="23">
        <v>0</v>
      </c>
      <c r="G2183" s="23">
        <v>2330</v>
      </c>
      <c r="H2183" s="23">
        <v>74142.100000000006</v>
      </c>
      <c r="I2183" s="21" t="s">
        <v>11</v>
      </c>
      <c r="J2183" s="21" t="s">
        <v>12</v>
      </c>
      <c r="K2183" s="21" t="str">
        <f t="shared" si="112"/>
        <v/>
      </c>
      <c r="L2183" s="21" t="e">
        <f ca="1">IF(AND(K2183&lt;&gt; "", COUNTIF(SAP!#REF!,K2183)&gt;0),"Matched", "")</f>
        <v>#REF!</v>
      </c>
      <c r="M2183" s="21" t="str">
        <f t="shared" si="110"/>
        <v/>
      </c>
      <c r="N2183" s="21" t="e">
        <f ca="1">IF(AND(M2183&lt;&gt; "", COUNTIF(SAP!#REF!,M2183)&gt;0),"Matched", "")</f>
        <v>#REF!</v>
      </c>
      <c r="O2183" s="21" t="str">
        <f t="shared" si="111"/>
        <v/>
      </c>
      <c r="P2183" s="21" t="e">
        <f ca="1">IF(AND(O2183&lt;&gt; "", COUNTIF(SAP!#REF!,O2183)&gt;0),"Matched", "")</f>
        <v>#REF!</v>
      </c>
      <c r="Q2183" s="21" t="str">
        <f ca="1">IF(OR(D2183="AC",D2183="TR"),"Logic4"&amp;"_"&amp;TEXT(C2183,"dd.mm.yyyy") &amp;"_"&amp; 822391.4,"")</f>
        <v>Logic4_14.04.2020_822391.4</v>
      </c>
      <c r="R2183" s="21" t="e">
        <f ca="1">IF(AND(Q2183&lt;&gt; "", COUNTIF(SAP!#REF!,Q2183)&gt;0),"Matched", "")</f>
        <v>#REF!</v>
      </c>
    </row>
    <row r="2184" spans="1:18" hidden="1">
      <c r="A2184" s="21">
        <v>11563327</v>
      </c>
      <c r="B2184" s="22">
        <v>43935</v>
      </c>
      <c r="C2184" s="22">
        <v>43935</v>
      </c>
      <c r="D2184" s="21" t="s">
        <v>10</v>
      </c>
      <c r="E2184" s="23">
        <v>0</v>
      </c>
      <c r="F2184" s="23">
        <v>0</v>
      </c>
      <c r="G2184" s="23">
        <v>2501</v>
      </c>
      <c r="H2184" s="23">
        <v>76643.100000000006</v>
      </c>
      <c r="I2184" s="21" t="s">
        <v>11</v>
      </c>
      <c r="J2184" s="21" t="s">
        <v>12</v>
      </c>
      <c r="K2184" s="21" t="str">
        <f t="shared" si="112"/>
        <v/>
      </c>
      <c r="L2184" s="21" t="e">
        <f ca="1">IF(AND(K2184&lt;&gt; "", COUNTIF(SAP!#REF!,K2184)&gt;0),"Matched", "")</f>
        <v>#REF!</v>
      </c>
      <c r="M2184" s="21" t="str">
        <f t="shared" si="110"/>
        <v/>
      </c>
      <c r="N2184" s="21" t="e">
        <f ca="1">IF(AND(M2184&lt;&gt; "", COUNTIF(SAP!#REF!,M2184)&gt;0),"Matched", "")</f>
        <v>#REF!</v>
      </c>
      <c r="O2184" s="21" t="str">
        <f t="shared" si="111"/>
        <v/>
      </c>
      <c r="P2184" s="21" t="e">
        <f ca="1">IF(AND(O2184&lt;&gt; "", COUNTIF(SAP!#REF!,O2184)&gt;0),"Matched", "")</f>
        <v>#REF!</v>
      </c>
      <c r="Q2184" s="21" t="str">
        <f ca="1">IF(OR(D2184="AC",D2184="TR"),"Logic4"&amp;"_"&amp;TEXT(C2184,"dd.mm.yyyy") &amp;"_"&amp; 822391.4,"")</f>
        <v>Logic4_14.04.2020_822391.4</v>
      </c>
      <c r="R2184" s="21" t="e">
        <f ca="1">IF(AND(Q2184&lt;&gt; "", COUNTIF(SAP!#REF!,Q2184)&gt;0),"Matched", "")</f>
        <v>#REF!</v>
      </c>
    </row>
    <row r="2185" spans="1:18" hidden="1">
      <c r="A2185" s="21">
        <v>11563327</v>
      </c>
      <c r="B2185" s="22">
        <v>43935</v>
      </c>
      <c r="C2185" s="22">
        <v>43935</v>
      </c>
      <c r="D2185" s="21" t="s">
        <v>10</v>
      </c>
      <c r="E2185" s="23">
        <v>0</v>
      </c>
      <c r="F2185" s="23">
        <v>0</v>
      </c>
      <c r="G2185" s="23">
        <v>2597.1999999999998</v>
      </c>
      <c r="H2185" s="23">
        <v>79240.3</v>
      </c>
      <c r="I2185" s="21" t="s">
        <v>11</v>
      </c>
      <c r="J2185" s="21" t="s">
        <v>12</v>
      </c>
      <c r="K2185" s="21" t="str">
        <f t="shared" si="112"/>
        <v/>
      </c>
      <c r="L2185" s="21" t="e">
        <f ca="1">IF(AND(K2185&lt;&gt; "", COUNTIF(SAP!#REF!,K2185)&gt;0),"Matched", "")</f>
        <v>#REF!</v>
      </c>
      <c r="M2185" s="21" t="str">
        <f t="shared" si="110"/>
        <v/>
      </c>
      <c r="N2185" s="21" t="e">
        <f ca="1">IF(AND(M2185&lt;&gt; "", COUNTIF(SAP!#REF!,M2185)&gt;0),"Matched", "")</f>
        <v>#REF!</v>
      </c>
      <c r="O2185" s="21" t="str">
        <f t="shared" si="111"/>
        <v/>
      </c>
      <c r="P2185" s="21" t="e">
        <f ca="1">IF(AND(O2185&lt;&gt; "", COUNTIF(SAP!#REF!,O2185)&gt;0),"Matched", "")</f>
        <v>#REF!</v>
      </c>
      <c r="Q2185" s="21" t="str">
        <f ca="1">IF(OR(D2185="AC",D2185="TR"),"Logic4"&amp;"_"&amp;TEXT(C2185,"dd.mm.yyyy") &amp;"_"&amp; 822391.4,"")</f>
        <v>Logic4_14.04.2020_822391.4</v>
      </c>
      <c r="R2185" s="21" t="e">
        <f ca="1">IF(AND(Q2185&lt;&gt; "", COUNTIF(SAP!#REF!,Q2185)&gt;0),"Matched", "")</f>
        <v>#REF!</v>
      </c>
    </row>
    <row r="2186" spans="1:18" hidden="1">
      <c r="A2186" s="21">
        <v>11563327</v>
      </c>
      <c r="B2186" s="22">
        <v>43935</v>
      </c>
      <c r="C2186" s="22">
        <v>43935</v>
      </c>
      <c r="D2186" s="21" t="s">
        <v>10</v>
      </c>
      <c r="E2186" s="23">
        <v>0</v>
      </c>
      <c r="F2186" s="23">
        <v>0</v>
      </c>
      <c r="G2186" s="23">
        <v>2615.4</v>
      </c>
      <c r="H2186" s="23">
        <v>81855.7</v>
      </c>
      <c r="I2186" s="21" t="s">
        <v>11</v>
      </c>
      <c r="J2186" s="21" t="s">
        <v>12</v>
      </c>
      <c r="K2186" s="21" t="str">
        <f t="shared" si="112"/>
        <v/>
      </c>
      <c r="L2186" s="21" t="e">
        <f ca="1">IF(AND(K2186&lt;&gt; "", COUNTIF(SAP!#REF!,K2186)&gt;0),"Matched", "")</f>
        <v>#REF!</v>
      </c>
      <c r="M2186" s="21" t="str">
        <f t="shared" si="110"/>
        <v/>
      </c>
      <c r="N2186" s="21" t="e">
        <f ca="1">IF(AND(M2186&lt;&gt; "", COUNTIF(SAP!#REF!,M2186)&gt;0),"Matched", "")</f>
        <v>#REF!</v>
      </c>
      <c r="O2186" s="21" t="str">
        <f t="shared" si="111"/>
        <v/>
      </c>
      <c r="P2186" s="21" t="e">
        <f ca="1">IF(AND(O2186&lt;&gt; "", COUNTIF(SAP!#REF!,O2186)&gt;0),"Matched", "")</f>
        <v>#REF!</v>
      </c>
      <c r="Q2186" s="21" t="str">
        <f ca="1">IF(OR(D2186="AC",D2186="TR"),"Logic4"&amp;"_"&amp;TEXT(C2186,"dd.mm.yyyy") &amp;"_"&amp; 822391.4,"")</f>
        <v>Logic4_14.04.2020_822391.4</v>
      </c>
      <c r="R2186" s="21" t="e">
        <f ca="1">IF(AND(Q2186&lt;&gt; "", COUNTIF(SAP!#REF!,Q2186)&gt;0),"Matched", "")</f>
        <v>#REF!</v>
      </c>
    </row>
    <row r="2187" spans="1:18" hidden="1">
      <c r="A2187" s="21">
        <v>11563327</v>
      </c>
      <c r="B2187" s="22">
        <v>43935</v>
      </c>
      <c r="C2187" s="22">
        <v>43935</v>
      </c>
      <c r="D2187" s="21" t="s">
        <v>10</v>
      </c>
      <c r="E2187" s="23">
        <v>0</v>
      </c>
      <c r="F2187" s="23">
        <v>0</v>
      </c>
      <c r="G2187" s="23">
        <v>2700</v>
      </c>
      <c r="H2187" s="23">
        <v>84555.7</v>
      </c>
      <c r="I2187" s="21" t="s">
        <v>11</v>
      </c>
      <c r="J2187" s="21" t="s">
        <v>12</v>
      </c>
      <c r="K2187" s="21" t="str">
        <f t="shared" si="112"/>
        <v/>
      </c>
      <c r="L2187" s="21" t="e">
        <f ca="1">IF(AND(K2187&lt;&gt; "", COUNTIF(SAP!#REF!,K2187)&gt;0),"Matched", "")</f>
        <v>#REF!</v>
      </c>
      <c r="M2187" s="21" t="str">
        <f t="shared" si="110"/>
        <v/>
      </c>
      <c r="N2187" s="21" t="e">
        <f ca="1">IF(AND(M2187&lt;&gt; "", COUNTIF(SAP!#REF!,M2187)&gt;0),"Matched", "")</f>
        <v>#REF!</v>
      </c>
      <c r="O2187" s="21" t="str">
        <f t="shared" si="111"/>
        <v/>
      </c>
      <c r="P2187" s="21" t="e">
        <f ca="1">IF(AND(O2187&lt;&gt; "", COUNTIF(SAP!#REF!,O2187)&gt;0),"Matched", "")</f>
        <v>#REF!</v>
      </c>
      <c r="Q2187" s="21" t="str">
        <f ca="1">IF(OR(D2187="AC",D2187="TR"),"Logic4"&amp;"_"&amp;TEXT(C2187,"dd.mm.yyyy") &amp;"_"&amp; 822391.4,"")</f>
        <v>Logic4_14.04.2020_822391.4</v>
      </c>
      <c r="R2187" s="21" t="e">
        <f ca="1">IF(AND(Q2187&lt;&gt; "", COUNTIF(SAP!#REF!,Q2187)&gt;0),"Matched", "")</f>
        <v>#REF!</v>
      </c>
    </row>
    <row r="2188" spans="1:18" hidden="1">
      <c r="A2188" s="21">
        <v>11563327</v>
      </c>
      <c r="B2188" s="22">
        <v>43935</v>
      </c>
      <c r="C2188" s="22">
        <v>43935</v>
      </c>
      <c r="D2188" s="21" t="s">
        <v>10</v>
      </c>
      <c r="E2188" s="23">
        <v>0</v>
      </c>
      <c r="F2188" s="23">
        <v>0</v>
      </c>
      <c r="G2188" s="23">
        <v>2708.7</v>
      </c>
      <c r="H2188" s="23">
        <v>87264.4</v>
      </c>
      <c r="I2188" s="21" t="s">
        <v>11</v>
      </c>
      <c r="J2188" s="21" t="s">
        <v>12</v>
      </c>
      <c r="K2188" s="21" t="str">
        <f t="shared" si="112"/>
        <v/>
      </c>
      <c r="L2188" s="21" t="e">
        <f ca="1">IF(AND(K2188&lt;&gt; "", COUNTIF(SAP!#REF!,K2188)&gt;0),"Matched", "")</f>
        <v>#REF!</v>
      </c>
      <c r="M2188" s="21" t="str">
        <f t="shared" si="110"/>
        <v/>
      </c>
      <c r="N2188" s="21" t="e">
        <f ca="1">IF(AND(M2188&lt;&gt; "", COUNTIF(SAP!#REF!,M2188)&gt;0),"Matched", "")</f>
        <v>#REF!</v>
      </c>
      <c r="O2188" s="21" t="str">
        <f t="shared" si="111"/>
        <v/>
      </c>
      <c r="P2188" s="21" t="e">
        <f ca="1">IF(AND(O2188&lt;&gt; "", COUNTIF(SAP!#REF!,O2188)&gt;0),"Matched", "")</f>
        <v>#REF!</v>
      </c>
      <c r="Q2188" s="21" t="str">
        <f ca="1">IF(OR(D2188="AC",D2188="TR"),"Logic4"&amp;"_"&amp;TEXT(C2188,"dd.mm.yyyy") &amp;"_"&amp; 822391.4,"")</f>
        <v>Logic4_14.04.2020_822391.4</v>
      </c>
      <c r="R2188" s="21" t="e">
        <f ca="1">IF(AND(Q2188&lt;&gt; "", COUNTIF(SAP!#REF!,Q2188)&gt;0),"Matched", "")</f>
        <v>#REF!</v>
      </c>
    </row>
    <row r="2189" spans="1:18" hidden="1">
      <c r="A2189" s="21">
        <v>11563327</v>
      </c>
      <c r="B2189" s="22">
        <v>43935</v>
      </c>
      <c r="C2189" s="22">
        <v>43935</v>
      </c>
      <c r="D2189" s="21" t="s">
        <v>10</v>
      </c>
      <c r="E2189" s="23">
        <v>0</v>
      </c>
      <c r="F2189" s="23">
        <v>0</v>
      </c>
      <c r="G2189" s="23">
        <v>2856</v>
      </c>
      <c r="H2189" s="23">
        <v>90120.4</v>
      </c>
      <c r="I2189" s="21" t="s">
        <v>11</v>
      </c>
      <c r="J2189" s="21" t="s">
        <v>12</v>
      </c>
      <c r="K2189" s="21" t="str">
        <f t="shared" si="112"/>
        <v/>
      </c>
      <c r="L2189" s="21" t="e">
        <f ca="1">IF(AND(K2189&lt;&gt; "", COUNTIF(SAP!#REF!,K2189)&gt;0),"Matched", "")</f>
        <v>#REF!</v>
      </c>
      <c r="M2189" s="21" t="str">
        <f t="shared" si="110"/>
        <v/>
      </c>
      <c r="N2189" s="21" t="e">
        <f ca="1">IF(AND(M2189&lt;&gt; "", COUNTIF(SAP!#REF!,M2189)&gt;0),"Matched", "")</f>
        <v>#REF!</v>
      </c>
      <c r="O2189" s="21" t="str">
        <f t="shared" si="111"/>
        <v/>
      </c>
      <c r="P2189" s="21" t="e">
        <f ca="1">IF(AND(O2189&lt;&gt; "", COUNTIF(SAP!#REF!,O2189)&gt;0),"Matched", "")</f>
        <v>#REF!</v>
      </c>
      <c r="Q2189" s="21" t="str">
        <f ca="1">IF(OR(D2189="AC",D2189="TR"),"Logic4"&amp;"_"&amp;TEXT(C2189,"dd.mm.yyyy") &amp;"_"&amp; 822391.4,"")</f>
        <v>Logic4_14.04.2020_822391.4</v>
      </c>
      <c r="R2189" s="21" t="e">
        <f ca="1">IF(AND(Q2189&lt;&gt; "", COUNTIF(SAP!#REF!,Q2189)&gt;0),"Matched", "")</f>
        <v>#REF!</v>
      </c>
    </row>
    <row r="2190" spans="1:18" hidden="1">
      <c r="A2190" s="21">
        <v>11563327</v>
      </c>
      <c r="B2190" s="22">
        <v>43935</v>
      </c>
      <c r="C2190" s="22">
        <v>43935</v>
      </c>
      <c r="D2190" s="21" t="s">
        <v>10</v>
      </c>
      <c r="E2190" s="23">
        <v>0</v>
      </c>
      <c r="F2190" s="23">
        <v>0</v>
      </c>
      <c r="G2190" s="23">
        <v>2890</v>
      </c>
      <c r="H2190" s="23">
        <v>93010.4</v>
      </c>
      <c r="I2190" s="21" t="s">
        <v>11</v>
      </c>
      <c r="J2190" s="21" t="s">
        <v>12</v>
      </c>
      <c r="K2190" s="21" t="str">
        <f t="shared" si="112"/>
        <v/>
      </c>
      <c r="L2190" s="21" t="e">
        <f ca="1">IF(AND(K2190&lt;&gt; "", COUNTIF(SAP!#REF!,K2190)&gt;0),"Matched", "")</f>
        <v>#REF!</v>
      </c>
      <c r="M2190" s="21" t="str">
        <f t="shared" si="110"/>
        <v/>
      </c>
      <c r="N2190" s="21" t="e">
        <f ca="1">IF(AND(M2190&lt;&gt; "", COUNTIF(SAP!#REF!,M2190)&gt;0),"Matched", "")</f>
        <v>#REF!</v>
      </c>
      <c r="O2190" s="21" t="str">
        <f t="shared" si="111"/>
        <v/>
      </c>
      <c r="P2190" s="21" t="e">
        <f ca="1">IF(AND(O2190&lt;&gt; "", COUNTIF(SAP!#REF!,O2190)&gt;0),"Matched", "")</f>
        <v>#REF!</v>
      </c>
      <c r="Q2190" s="21" t="str">
        <f ca="1">IF(OR(D2190="AC",D2190="TR"),"Logic4"&amp;"_"&amp;TEXT(C2190,"dd.mm.yyyy") &amp;"_"&amp; 822391.4,"")</f>
        <v>Logic4_14.04.2020_822391.4</v>
      </c>
      <c r="R2190" s="21" t="e">
        <f ca="1">IF(AND(Q2190&lt;&gt; "", COUNTIF(SAP!#REF!,Q2190)&gt;0),"Matched", "")</f>
        <v>#REF!</v>
      </c>
    </row>
    <row r="2191" spans="1:18" hidden="1">
      <c r="A2191" s="21">
        <v>11563327</v>
      </c>
      <c r="B2191" s="22">
        <v>43935</v>
      </c>
      <c r="C2191" s="22">
        <v>43935</v>
      </c>
      <c r="D2191" s="21" t="s">
        <v>10</v>
      </c>
      <c r="E2191" s="23">
        <v>0</v>
      </c>
      <c r="F2191" s="23">
        <v>0</v>
      </c>
      <c r="G2191" s="23">
        <v>3013.72</v>
      </c>
      <c r="H2191" s="23">
        <v>96024.12</v>
      </c>
      <c r="I2191" s="21" t="s">
        <v>11</v>
      </c>
      <c r="J2191" s="21" t="s">
        <v>12</v>
      </c>
      <c r="K2191" s="21" t="str">
        <f t="shared" si="112"/>
        <v/>
      </c>
      <c r="L2191" s="21" t="e">
        <f ca="1">IF(AND(K2191&lt;&gt; "", COUNTIF(SAP!#REF!,K2191)&gt;0),"Matched", "")</f>
        <v>#REF!</v>
      </c>
      <c r="M2191" s="21" t="str">
        <f t="shared" si="110"/>
        <v/>
      </c>
      <c r="N2191" s="21" t="e">
        <f ca="1">IF(AND(M2191&lt;&gt; "", COUNTIF(SAP!#REF!,M2191)&gt;0),"Matched", "")</f>
        <v>#REF!</v>
      </c>
      <c r="O2191" s="21" t="str">
        <f t="shared" si="111"/>
        <v/>
      </c>
      <c r="P2191" s="21" t="e">
        <f ca="1">IF(AND(O2191&lt;&gt; "", COUNTIF(SAP!#REF!,O2191)&gt;0),"Matched", "")</f>
        <v>#REF!</v>
      </c>
      <c r="Q2191" s="21" t="str">
        <f ca="1">IF(OR(D2191="AC",D2191="TR"),"Logic4"&amp;"_"&amp;TEXT(C2191,"dd.mm.yyyy") &amp;"_"&amp; 822391.4,"")</f>
        <v>Logic4_14.04.2020_822391.4</v>
      </c>
      <c r="R2191" s="21" t="e">
        <f ca="1">IF(AND(Q2191&lt;&gt; "", COUNTIF(SAP!#REF!,Q2191)&gt;0),"Matched", "")</f>
        <v>#REF!</v>
      </c>
    </row>
    <row r="2192" spans="1:18" hidden="1">
      <c r="A2192" s="21">
        <v>11563327</v>
      </c>
      <c r="B2192" s="22">
        <v>43935</v>
      </c>
      <c r="C2192" s="22">
        <v>43935</v>
      </c>
      <c r="D2192" s="21" t="s">
        <v>10</v>
      </c>
      <c r="E2192" s="23">
        <v>0</v>
      </c>
      <c r="F2192" s="23">
        <v>0</v>
      </c>
      <c r="G2192" s="23">
        <v>3126.5</v>
      </c>
      <c r="H2192" s="23">
        <v>99150.62</v>
      </c>
      <c r="I2192" s="21" t="s">
        <v>11</v>
      </c>
      <c r="J2192" s="21" t="s">
        <v>12</v>
      </c>
      <c r="K2192" s="21" t="str">
        <f t="shared" si="112"/>
        <v/>
      </c>
      <c r="L2192" s="21" t="e">
        <f ca="1">IF(AND(K2192&lt;&gt; "", COUNTIF(SAP!#REF!,K2192)&gt;0),"Matched", "")</f>
        <v>#REF!</v>
      </c>
      <c r="M2192" s="21" t="str">
        <f t="shared" si="110"/>
        <v/>
      </c>
      <c r="N2192" s="21" t="e">
        <f ca="1">IF(AND(M2192&lt;&gt; "", COUNTIF(SAP!#REF!,M2192)&gt;0),"Matched", "")</f>
        <v>#REF!</v>
      </c>
      <c r="O2192" s="21" t="str">
        <f t="shared" si="111"/>
        <v/>
      </c>
      <c r="P2192" s="21" t="e">
        <f ca="1">IF(AND(O2192&lt;&gt; "", COUNTIF(SAP!#REF!,O2192)&gt;0),"Matched", "")</f>
        <v>#REF!</v>
      </c>
      <c r="Q2192" s="21" t="str">
        <f ca="1">IF(OR(D2192="AC",D2192="TR"),"Logic4"&amp;"_"&amp;TEXT(C2192,"dd.mm.yyyy") &amp;"_"&amp; 822391.4,"")</f>
        <v>Logic4_14.04.2020_822391.4</v>
      </c>
      <c r="R2192" s="21" t="e">
        <f ca="1">IF(AND(Q2192&lt;&gt; "", COUNTIF(SAP!#REF!,Q2192)&gt;0),"Matched", "")</f>
        <v>#REF!</v>
      </c>
    </row>
    <row r="2193" spans="1:18" hidden="1">
      <c r="A2193" s="21">
        <v>11563327</v>
      </c>
      <c r="B2193" s="22">
        <v>43935</v>
      </c>
      <c r="C2193" s="22">
        <v>43935</v>
      </c>
      <c r="D2193" s="21" t="s">
        <v>10</v>
      </c>
      <c r="E2193" s="23">
        <v>0</v>
      </c>
      <c r="F2193" s="23">
        <v>0</v>
      </c>
      <c r="G2193" s="23">
        <v>3272</v>
      </c>
      <c r="H2193" s="23">
        <v>102422.62</v>
      </c>
      <c r="I2193" s="21" t="s">
        <v>11</v>
      </c>
      <c r="J2193" s="21" t="s">
        <v>12</v>
      </c>
      <c r="K2193" s="21" t="str">
        <f t="shared" si="112"/>
        <v/>
      </c>
      <c r="L2193" s="21" t="e">
        <f ca="1">IF(AND(K2193&lt;&gt; "", COUNTIF(SAP!#REF!,K2193)&gt;0),"Matched", "")</f>
        <v>#REF!</v>
      </c>
      <c r="M2193" s="21" t="str">
        <f t="shared" si="110"/>
        <v/>
      </c>
      <c r="N2193" s="21" t="e">
        <f ca="1">IF(AND(M2193&lt;&gt; "", COUNTIF(SAP!#REF!,M2193)&gt;0),"Matched", "")</f>
        <v>#REF!</v>
      </c>
      <c r="O2193" s="21" t="str">
        <f t="shared" si="111"/>
        <v/>
      </c>
      <c r="P2193" s="21" t="e">
        <f ca="1">IF(AND(O2193&lt;&gt; "", COUNTIF(SAP!#REF!,O2193)&gt;0),"Matched", "")</f>
        <v>#REF!</v>
      </c>
      <c r="Q2193" s="21" t="str">
        <f ca="1">IF(OR(D2193="AC",D2193="TR"),"Logic4"&amp;"_"&amp;TEXT(C2193,"dd.mm.yyyy") &amp;"_"&amp; 822391.4,"")</f>
        <v>Logic4_14.04.2020_822391.4</v>
      </c>
      <c r="R2193" s="21" t="e">
        <f ca="1">IF(AND(Q2193&lt;&gt; "", COUNTIF(SAP!#REF!,Q2193)&gt;0),"Matched", "")</f>
        <v>#REF!</v>
      </c>
    </row>
    <row r="2194" spans="1:18" hidden="1">
      <c r="A2194" s="21">
        <v>11563327</v>
      </c>
      <c r="B2194" s="22">
        <v>43935</v>
      </c>
      <c r="C2194" s="22">
        <v>43935</v>
      </c>
      <c r="D2194" s="21" t="s">
        <v>10</v>
      </c>
      <c r="E2194" s="23">
        <v>0</v>
      </c>
      <c r="F2194" s="23">
        <v>0</v>
      </c>
      <c r="G2194" s="23">
        <v>3365.2</v>
      </c>
      <c r="H2194" s="23">
        <v>105787.82</v>
      </c>
      <c r="I2194" s="21" t="s">
        <v>11</v>
      </c>
      <c r="J2194" s="21" t="s">
        <v>12</v>
      </c>
      <c r="K2194" s="21" t="str">
        <f t="shared" si="112"/>
        <v/>
      </c>
      <c r="L2194" s="21" t="e">
        <f ca="1">IF(AND(K2194&lt;&gt; "", COUNTIF(SAP!#REF!,K2194)&gt;0),"Matched", "")</f>
        <v>#REF!</v>
      </c>
      <c r="M2194" s="21" t="str">
        <f t="shared" ref="M2194:M2257" si="113">IF(D2194="TR","Logic2"&amp;"_"&amp;TEXT(C2194,"dd.mm.yyyy") &amp;"_"&amp; F2194,"")</f>
        <v/>
      </c>
      <c r="N2194" s="21" t="e">
        <f ca="1">IF(AND(M2194&lt;&gt; "", COUNTIF(SAP!#REF!,M2194)&gt;0),"Matched", "")</f>
        <v>#REF!</v>
      </c>
      <c r="O2194" s="21" t="str">
        <f t="shared" ref="O2194:O2257" si="114">IF(D2194="AF","Logic3"&amp;"_"&amp;G2194,"")</f>
        <v/>
      </c>
      <c r="P2194" s="21" t="e">
        <f ca="1">IF(AND(O2194&lt;&gt; "", COUNTIF(SAP!#REF!,O2194)&gt;0),"Matched", "")</f>
        <v>#REF!</v>
      </c>
      <c r="Q2194" s="21" t="str">
        <f ca="1">IF(OR(D2194="AC",D2194="TR"),"Logic4"&amp;"_"&amp;TEXT(C2194,"dd.mm.yyyy") &amp;"_"&amp; 822391.4,"")</f>
        <v>Logic4_14.04.2020_822391.4</v>
      </c>
      <c r="R2194" s="21" t="e">
        <f ca="1">IF(AND(Q2194&lt;&gt; "", COUNTIF(SAP!#REF!,Q2194)&gt;0),"Matched", "")</f>
        <v>#REF!</v>
      </c>
    </row>
    <row r="2195" spans="1:18" hidden="1">
      <c r="A2195" s="21">
        <v>11563327</v>
      </c>
      <c r="B2195" s="22">
        <v>43935</v>
      </c>
      <c r="C2195" s="22">
        <v>43935</v>
      </c>
      <c r="D2195" s="21" t="s">
        <v>10</v>
      </c>
      <c r="E2195" s="23">
        <v>0</v>
      </c>
      <c r="F2195" s="23">
        <v>0</v>
      </c>
      <c r="G2195" s="23">
        <v>3367.2</v>
      </c>
      <c r="H2195" s="23">
        <v>109155.02</v>
      </c>
      <c r="I2195" s="21" t="s">
        <v>11</v>
      </c>
      <c r="J2195" s="21" t="s">
        <v>12</v>
      </c>
      <c r="K2195" s="21" t="str">
        <f t="shared" si="112"/>
        <v/>
      </c>
      <c r="L2195" s="21" t="e">
        <f ca="1">IF(AND(K2195&lt;&gt; "", COUNTIF(SAP!#REF!,K2195)&gt;0),"Matched", "")</f>
        <v>#REF!</v>
      </c>
      <c r="M2195" s="21" t="str">
        <f t="shared" si="113"/>
        <v/>
      </c>
      <c r="N2195" s="21" t="e">
        <f ca="1">IF(AND(M2195&lt;&gt; "", COUNTIF(SAP!#REF!,M2195)&gt;0),"Matched", "")</f>
        <v>#REF!</v>
      </c>
      <c r="O2195" s="21" t="str">
        <f t="shared" si="114"/>
        <v/>
      </c>
      <c r="P2195" s="21" t="e">
        <f ca="1">IF(AND(O2195&lt;&gt; "", COUNTIF(SAP!#REF!,O2195)&gt;0),"Matched", "")</f>
        <v>#REF!</v>
      </c>
      <c r="Q2195" s="21" t="str">
        <f ca="1">IF(OR(D2195="AC",D2195="TR"),"Logic4"&amp;"_"&amp;TEXT(C2195,"dd.mm.yyyy") &amp;"_"&amp; 822391.4,"")</f>
        <v>Logic4_14.04.2020_822391.4</v>
      </c>
      <c r="R2195" s="21" t="e">
        <f ca="1">IF(AND(Q2195&lt;&gt; "", COUNTIF(SAP!#REF!,Q2195)&gt;0),"Matched", "")</f>
        <v>#REF!</v>
      </c>
    </row>
    <row r="2196" spans="1:18" hidden="1">
      <c r="A2196" s="21">
        <v>11563327</v>
      </c>
      <c r="B2196" s="22">
        <v>43935</v>
      </c>
      <c r="C2196" s="22">
        <v>43935</v>
      </c>
      <c r="D2196" s="21" t="s">
        <v>10</v>
      </c>
      <c r="E2196" s="23">
        <v>0</v>
      </c>
      <c r="F2196" s="23">
        <v>0</v>
      </c>
      <c r="G2196" s="23">
        <v>3410</v>
      </c>
      <c r="H2196" s="23">
        <v>112565.02</v>
      </c>
      <c r="I2196" s="21" t="s">
        <v>11</v>
      </c>
      <c r="J2196" s="21" t="s">
        <v>12</v>
      </c>
      <c r="K2196" s="21" t="str">
        <f t="shared" si="112"/>
        <v/>
      </c>
      <c r="L2196" s="21" t="e">
        <f ca="1">IF(AND(K2196&lt;&gt; "", COUNTIF(SAP!#REF!,K2196)&gt;0),"Matched", "")</f>
        <v>#REF!</v>
      </c>
      <c r="M2196" s="21" t="str">
        <f t="shared" si="113"/>
        <v/>
      </c>
      <c r="N2196" s="21" t="e">
        <f ca="1">IF(AND(M2196&lt;&gt; "", COUNTIF(SAP!#REF!,M2196)&gt;0),"Matched", "")</f>
        <v>#REF!</v>
      </c>
      <c r="O2196" s="21" t="str">
        <f t="shared" si="114"/>
        <v/>
      </c>
      <c r="P2196" s="21" t="e">
        <f ca="1">IF(AND(O2196&lt;&gt; "", COUNTIF(SAP!#REF!,O2196)&gt;0),"Matched", "")</f>
        <v>#REF!</v>
      </c>
      <c r="Q2196" s="21" t="str">
        <f ca="1">IF(OR(D2196="AC",D2196="TR"),"Logic4"&amp;"_"&amp;TEXT(C2196,"dd.mm.yyyy") &amp;"_"&amp; 822391.4,"")</f>
        <v>Logic4_14.04.2020_822391.4</v>
      </c>
      <c r="R2196" s="21" t="e">
        <f ca="1">IF(AND(Q2196&lt;&gt; "", COUNTIF(SAP!#REF!,Q2196)&gt;0),"Matched", "")</f>
        <v>#REF!</v>
      </c>
    </row>
    <row r="2197" spans="1:18" hidden="1">
      <c r="A2197" s="21">
        <v>11563327</v>
      </c>
      <c r="B2197" s="22">
        <v>43935</v>
      </c>
      <c r="C2197" s="22">
        <v>43935</v>
      </c>
      <c r="D2197" s="21" t="s">
        <v>10</v>
      </c>
      <c r="E2197" s="23">
        <v>0</v>
      </c>
      <c r="F2197" s="23">
        <v>0</v>
      </c>
      <c r="G2197" s="23">
        <v>3610</v>
      </c>
      <c r="H2197" s="23">
        <v>116175.02</v>
      </c>
      <c r="I2197" s="21" t="s">
        <v>11</v>
      </c>
      <c r="J2197" s="21" t="s">
        <v>12</v>
      </c>
      <c r="K2197" s="21" t="str">
        <f t="shared" si="112"/>
        <v/>
      </c>
      <c r="L2197" s="21" t="e">
        <f ca="1">IF(AND(K2197&lt;&gt; "", COUNTIF(SAP!#REF!,K2197)&gt;0),"Matched", "")</f>
        <v>#REF!</v>
      </c>
      <c r="M2197" s="21" t="str">
        <f t="shared" si="113"/>
        <v/>
      </c>
      <c r="N2197" s="21" t="e">
        <f ca="1">IF(AND(M2197&lt;&gt; "", COUNTIF(SAP!#REF!,M2197)&gt;0),"Matched", "")</f>
        <v>#REF!</v>
      </c>
      <c r="O2197" s="21" t="str">
        <f t="shared" si="114"/>
        <v/>
      </c>
      <c r="P2197" s="21" t="e">
        <f ca="1">IF(AND(O2197&lt;&gt; "", COUNTIF(SAP!#REF!,O2197)&gt;0),"Matched", "")</f>
        <v>#REF!</v>
      </c>
      <c r="Q2197" s="21" t="str">
        <f ca="1">IF(OR(D2197="AC",D2197="TR"),"Logic4"&amp;"_"&amp;TEXT(C2197,"dd.mm.yyyy") &amp;"_"&amp; 822391.4,"")</f>
        <v>Logic4_14.04.2020_822391.4</v>
      </c>
      <c r="R2197" s="21" t="e">
        <f ca="1">IF(AND(Q2197&lt;&gt; "", COUNTIF(SAP!#REF!,Q2197)&gt;0),"Matched", "")</f>
        <v>#REF!</v>
      </c>
    </row>
    <row r="2198" spans="1:18" hidden="1">
      <c r="A2198" s="21">
        <v>11563327</v>
      </c>
      <c r="B2198" s="22">
        <v>43935</v>
      </c>
      <c r="C2198" s="22">
        <v>43935</v>
      </c>
      <c r="D2198" s="21" t="s">
        <v>10</v>
      </c>
      <c r="E2198" s="23">
        <v>0</v>
      </c>
      <c r="F2198" s="23">
        <v>0</v>
      </c>
      <c r="G2198" s="23">
        <v>3673.2</v>
      </c>
      <c r="H2198" s="23">
        <v>119848.22</v>
      </c>
      <c r="I2198" s="21" t="s">
        <v>11</v>
      </c>
      <c r="J2198" s="21" t="s">
        <v>12</v>
      </c>
      <c r="K2198" s="21" t="str">
        <f t="shared" si="112"/>
        <v/>
      </c>
      <c r="L2198" s="21" t="e">
        <f ca="1">IF(AND(K2198&lt;&gt; "", COUNTIF(SAP!#REF!,K2198)&gt;0),"Matched", "")</f>
        <v>#REF!</v>
      </c>
      <c r="M2198" s="21" t="str">
        <f t="shared" si="113"/>
        <v/>
      </c>
      <c r="N2198" s="21" t="e">
        <f ca="1">IF(AND(M2198&lt;&gt; "", COUNTIF(SAP!#REF!,M2198)&gt;0),"Matched", "")</f>
        <v>#REF!</v>
      </c>
      <c r="O2198" s="21" t="str">
        <f t="shared" si="114"/>
        <v/>
      </c>
      <c r="P2198" s="21" t="e">
        <f ca="1">IF(AND(O2198&lt;&gt; "", COUNTIF(SAP!#REF!,O2198)&gt;0),"Matched", "")</f>
        <v>#REF!</v>
      </c>
      <c r="Q2198" s="21" t="str">
        <f ca="1">IF(OR(D2198="AC",D2198="TR"),"Logic4"&amp;"_"&amp;TEXT(C2198,"dd.mm.yyyy") &amp;"_"&amp; 822391.4,"")</f>
        <v>Logic4_14.04.2020_822391.4</v>
      </c>
      <c r="R2198" s="21" t="e">
        <f ca="1">IF(AND(Q2198&lt;&gt; "", COUNTIF(SAP!#REF!,Q2198)&gt;0),"Matched", "")</f>
        <v>#REF!</v>
      </c>
    </row>
    <row r="2199" spans="1:18" hidden="1">
      <c r="A2199" s="21">
        <v>11563327</v>
      </c>
      <c r="B2199" s="22">
        <v>43935</v>
      </c>
      <c r="C2199" s="22">
        <v>43935</v>
      </c>
      <c r="D2199" s="21" t="s">
        <v>10</v>
      </c>
      <c r="E2199" s="23">
        <v>0</v>
      </c>
      <c r="F2199" s="23">
        <v>0</v>
      </c>
      <c r="G2199" s="23">
        <v>3710</v>
      </c>
      <c r="H2199" s="23">
        <v>123558.22</v>
      </c>
      <c r="I2199" s="21" t="s">
        <v>11</v>
      </c>
      <c r="J2199" s="21" t="s">
        <v>12</v>
      </c>
      <c r="K2199" s="21" t="str">
        <f t="shared" si="112"/>
        <v/>
      </c>
      <c r="L2199" s="21" t="e">
        <f ca="1">IF(AND(K2199&lt;&gt; "", COUNTIF(SAP!#REF!,K2199)&gt;0),"Matched", "")</f>
        <v>#REF!</v>
      </c>
      <c r="M2199" s="21" t="str">
        <f t="shared" si="113"/>
        <v/>
      </c>
      <c r="N2199" s="21" t="e">
        <f ca="1">IF(AND(M2199&lt;&gt; "", COUNTIF(SAP!#REF!,M2199)&gt;0),"Matched", "")</f>
        <v>#REF!</v>
      </c>
      <c r="O2199" s="21" t="str">
        <f t="shared" si="114"/>
        <v/>
      </c>
      <c r="P2199" s="21" t="e">
        <f ca="1">IF(AND(O2199&lt;&gt; "", COUNTIF(SAP!#REF!,O2199)&gt;0),"Matched", "")</f>
        <v>#REF!</v>
      </c>
      <c r="Q2199" s="21" t="str">
        <f ca="1">IF(OR(D2199="AC",D2199="TR"),"Logic4"&amp;"_"&amp;TEXT(C2199,"dd.mm.yyyy") &amp;"_"&amp; 822391.4,"")</f>
        <v>Logic4_14.04.2020_822391.4</v>
      </c>
      <c r="R2199" s="21" t="e">
        <f ca="1">IF(AND(Q2199&lt;&gt; "", COUNTIF(SAP!#REF!,Q2199)&gt;0),"Matched", "")</f>
        <v>#REF!</v>
      </c>
    </row>
    <row r="2200" spans="1:18" hidden="1">
      <c r="A2200" s="21">
        <v>11563327</v>
      </c>
      <c r="B2200" s="22">
        <v>43935</v>
      </c>
      <c r="C2200" s="22">
        <v>43935</v>
      </c>
      <c r="D2200" s="21" t="s">
        <v>10</v>
      </c>
      <c r="E2200" s="23">
        <v>0</v>
      </c>
      <c r="F2200" s="23">
        <v>0</v>
      </c>
      <c r="G2200" s="23">
        <v>3828.8</v>
      </c>
      <c r="H2200" s="23">
        <v>127387.02</v>
      </c>
      <c r="I2200" s="21" t="s">
        <v>11</v>
      </c>
      <c r="J2200" s="21" t="s">
        <v>12</v>
      </c>
      <c r="K2200" s="21" t="str">
        <f t="shared" si="112"/>
        <v/>
      </c>
      <c r="L2200" s="21" t="e">
        <f ca="1">IF(AND(K2200&lt;&gt; "", COUNTIF(SAP!#REF!,K2200)&gt;0),"Matched", "")</f>
        <v>#REF!</v>
      </c>
      <c r="M2200" s="21" t="str">
        <f t="shared" si="113"/>
        <v/>
      </c>
      <c r="N2200" s="21" t="e">
        <f ca="1">IF(AND(M2200&lt;&gt; "", COUNTIF(SAP!#REF!,M2200)&gt;0),"Matched", "")</f>
        <v>#REF!</v>
      </c>
      <c r="O2200" s="21" t="str">
        <f t="shared" si="114"/>
        <v/>
      </c>
      <c r="P2200" s="21" t="e">
        <f ca="1">IF(AND(O2200&lt;&gt; "", COUNTIF(SAP!#REF!,O2200)&gt;0),"Matched", "")</f>
        <v>#REF!</v>
      </c>
      <c r="Q2200" s="21" t="str">
        <f ca="1">IF(OR(D2200="AC",D2200="TR"),"Logic4"&amp;"_"&amp;TEXT(C2200,"dd.mm.yyyy") &amp;"_"&amp; 822391.4,"")</f>
        <v>Logic4_14.04.2020_822391.4</v>
      </c>
      <c r="R2200" s="21" t="e">
        <f ca="1">IF(AND(Q2200&lt;&gt; "", COUNTIF(SAP!#REF!,Q2200)&gt;0),"Matched", "")</f>
        <v>#REF!</v>
      </c>
    </row>
    <row r="2201" spans="1:18" hidden="1">
      <c r="A2201" s="21">
        <v>11563327</v>
      </c>
      <c r="B2201" s="22">
        <v>43935</v>
      </c>
      <c r="C2201" s="22">
        <v>43935</v>
      </c>
      <c r="D2201" s="21" t="s">
        <v>10</v>
      </c>
      <c r="E2201" s="23">
        <v>0</v>
      </c>
      <c r="F2201" s="23">
        <v>0</v>
      </c>
      <c r="G2201" s="23">
        <v>3868.8</v>
      </c>
      <c r="H2201" s="23">
        <v>131255.82</v>
      </c>
      <c r="I2201" s="21" t="s">
        <v>11</v>
      </c>
      <c r="J2201" s="21" t="s">
        <v>12</v>
      </c>
      <c r="K2201" s="21" t="str">
        <f t="shared" si="112"/>
        <v/>
      </c>
      <c r="L2201" s="21" t="e">
        <f ca="1">IF(AND(K2201&lt;&gt; "", COUNTIF(SAP!#REF!,K2201)&gt;0),"Matched", "")</f>
        <v>#REF!</v>
      </c>
      <c r="M2201" s="21" t="str">
        <f t="shared" si="113"/>
        <v/>
      </c>
      <c r="N2201" s="21" t="e">
        <f ca="1">IF(AND(M2201&lt;&gt; "", COUNTIF(SAP!#REF!,M2201)&gt;0),"Matched", "")</f>
        <v>#REF!</v>
      </c>
      <c r="O2201" s="21" t="str">
        <f t="shared" si="114"/>
        <v/>
      </c>
      <c r="P2201" s="21" t="e">
        <f ca="1">IF(AND(O2201&lt;&gt; "", COUNTIF(SAP!#REF!,O2201)&gt;0),"Matched", "")</f>
        <v>#REF!</v>
      </c>
      <c r="Q2201" s="21" t="str">
        <f ca="1">IF(OR(D2201="AC",D2201="TR"),"Logic4"&amp;"_"&amp;TEXT(C2201,"dd.mm.yyyy") &amp;"_"&amp; 822391.4,"")</f>
        <v>Logic4_14.04.2020_822391.4</v>
      </c>
      <c r="R2201" s="21" t="e">
        <f ca="1">IF(AND(Q2201&lt;&gt; "", COUNTIF(SAP!#REF!,Q2201)&gt;0),"Matched", "")</f>
        <v>#REF!</v>
      </c>
    </row>
    <row r="2202" spans="1:18" hidden="1">
      <c r="A2202" s="21">
        <v>11563327</v>
      </c>
      <c r="B2202" s="22">
        <v>43935</v>
      </c>
      <c r="C2202" s="22">
        <v>43935</v>
      </c>
      <c r="D2202" s="21" t="s">
        <v>10</v>
      </c>
      <c r="E2202" s="23">
        <v>0</v>
      </c>
      <c r="F2202" s="23">
        <v>0</v>
      </c>
      <c r="G2202" s="23">
        <v>3929.68</v>
      </c>
      <c r="H2202" s="23">
        <v>135185.5</v>
      </c>
      <c r="I2202" s="21" t="s">
        <v>11</v>
      </c>
      <c r="J2202" s="21" t="s">
        <v>12</v>
      </c>
      <c r="K2202" s="21" t="str">
        <f t="shared" si="112"/>
        <v/>
      </c>
      <c r="L2202" s="21" t="e">
        <f ca="1">IF(AND(K2202&lt;&gt; "", COUNTIF(SAP!#REF!,K2202)&gt;0),"Matched", "")</f>
        <v>#REF!</v>
      </c>
      <c r="M2202" s="21" t="str">
        <f t="shared" si="113"/>
        <v/>
      </c>
      <c r="N2202" s="21" t="e">
        <f ca="1">IF(AND(M2202&lt;&gt; "", COUNTIF(SAP!#REF!,M2202)&gt;0),"Matched", "")</f>
        <v>#REF!</v>
      </c>
      <c r="O2202" s="21" t="str">
        <f t="shared" si="114"/>
        <v/>
      </c>
      <c r="P2202" s="21" t="e">
        <f ca="1">IF(AND(O2202&lt;&gt; "", COUNTIF(SAP!#REF!,O2202)&gt;0),"Matched", "")</f>
        <v>#REF!</v>
      </c>
      <c r="Q2202" s="21" t="str">
        <f ca="1">IF(OR(D2202="AC",D2202="TR"),"Logic4"&amp;"_"&amp;TEXT(C2202,"dd.mm.yyyy") &amp;"_"&amp; 822391.4,"")</f>
        <v>Logic4_14.04.2020_822391.4</v>
      </c>
      <c r="R2202" s="21" t="e">
        <f ca="1">IF(AND(Q2202&lt;&gt; "", COUNTIF(SAP!#REF!,Q2202)&gt;0),"Matched", "")</f>
        <v>#REF!</v>
      </c>
    </row>
    <row r="2203" spans="1:18" hidden="1">
      <c r="A2203" s="21">
        <v>11563327</v>
      </c>
      <c r="B2203" s="22">
        <v>43935</v>
      </c>
      <c r="C2203" s="22">
        <v>43935</v>
      </c>
      <c r="D2203" s="21" t="s">
        <v>10</v>
      </c>
      <c r="E2203" s="23">
        <v>0</v>
      </c>
      <c r="F2203" s="23">
        <v>0</v>
      </c>
      <c r="G2203" s="23">
        <v>3930</v>
      </c>
      <c r="H2203" s="23">
        <v>139115.5</v>
      </c>
      <c r="I2203" s="21" t="s">
        <v>11</v>
      </c>
      <c r="J2203" s="21" t="s">
        <v>12</v>
      </c>
      <c r="K2203" s="21" t="str">
        <f t="shared" si="112"/>
        <v/>
      </c>
      <c r="L2203" s="21" t="e">
        <f ca="1">IF(AND(K2203&lt;&gt; "", COUNTIF(SAP!#REF!,K2203)&gt;0),"Matched", "")</f>
        <v>#REF!</v>
      </c>
      <c r="M2203" s="21" t="str">
        <f t="shared" si="113"/>
        <v/>
      </c>
      <c r="N2203" s="21" t="e">
        <f ca="1">IF(AND(M2203&lt;&gt; "", COUNTIF(SAP!#REF!,M2203)&gt;0),"Matched", "")</f>
        <v>#REF!</v>
      </c>
      <c r="O2203" s="21" t="str">
        <f t="shared" si="114"/>
        <v/>
      </c>
      <c r="P2203" s="21" t="e">
        <f ca="1">IF(AND(O2203&lt;&gt; "", COUNTIF(SAP!#REF!,O2203)&gt;0),"Matched", "")</f>
        <v>#REF!</v>
      </c>
      <c r="Q2203" s="21" t="str">
        <f ca="1">IF(OR(D2203="AC",D2203="TR"),"Logic4"&amp;"_"&amp;TEXT(C2203,"dd.mm.yyyy") &amp;"_"&amp; 822391.4,"")</f>
        <v>Logic4_14.04.2020_822391.4</v>
      </c>
      <c r="R2203" s="21" t="e">
        <f ca="1">IF(AND(Q2203&lt;&gt; "", COUNTIF(SAP!#REF!,Q2203)&gt;0),"Matched", "")</f>
        <v>#REF!</v>
      </c>
    </row>
    <row r="2204" spans="1:18" hidden="1">
      <c r="A2204" s="21">
        <v>11563327</v>
      </c>
      <c r="B2204" s="22">
        <v>43935</v>
      </c>
      <c r="C2204" s="22">
        <v>43935</v>
      </c>
      <c r="D2204" s="21" t="s">
        <v>10</v>
      </c>
      <c r="E2204" s="23">
        <v>0</v>
      </c>
      <c r="F2204" s="23">
        <v>0</v>
      </c>
      <c r="G2204" s="23">
        <v>4103.7</v>
      </c>
      <c r="H2204" s="23">
        <v>143219.20000000001</v>
      </c>
      <c r="I2204" s="21" t="s">
        <v>11</v>
      </c>
      <c r="J2204" s="21" t="s">
        <v>12</v>
      </c>
      <c r="K2204" s="21" t="str">
        <f t="shared" si="112"/>
        <v/>
      </c>
      <c r="L2204" s="21" t="e">
        <f ca="1">IF(AND(K2204&lt;&gt; "", COUNTIF(SAP!#REF!,K2204)&gt;0),"Matched", "")</f>
        <v>#REF!</v>
      </c>
      <c r="M2204" s="21" t="str">
        <f t="shared" si="113"/>
        <v/>
      </c>
      <c r="N2204" s="21" t="e">
        <f ca="1">IF(AND(M2204&lt;&gt; "", COUNTIF(SAP!#REF!,M2204)&gt;0),"Matched", "")</f>
        <v>#REF!</v>
      </c>
      <c r="O2204" s="21" t="str">
        <f t="shared" si="114"/>
        <v/>
      </c>
      <c r="P2204" s="21" t="e">
        <f ca="1">IF(AND(O2204&lt;&gt; "", COUNTIF(SAP!#REF!,O2204)&gt;0),"Matched", "")</f>
        <v>#REF!</v>
      </c>
      <c r="Q2204" s="21" t="str">
        <f ca="1">IF(OR(D2204="AC",D2204="TR"),"Logic4"&amp;"_"&amp;TEXT(C2204,"dd.mm.yyyy") &amp;"_"&amp; 822391.4,"")</f>
        <v>Logic4_14.04.2020_822391.4</v>
      </c>
      <c r="R2204" s="21" t="e">
        <f ca="1">IF(AND(Q2204&lt;&gt; "", COUNTIF(SAP!#REF!,Q2204)&gt;0),"Matched", "")</f>
        <v>#REF!</v>
      </c>
    </row>
    <row r="2205" spans="1:18" hidden="1">
      <c r="A2205" s="21">
        <v>11563327</v>
      </c>
      <c r="B2205" s="22">
        <v>43935</v>
      </c>
      <c r="C2205" s="22">
        <v>43935</v>
      </c>
      <c r="D2205" s="21" t="s">
        <v>10</v>
      </c>
      <c r="E2205" s="23">
        <v>0</v>
      </c>
      <c r="F2205" s="23">
        <v>0</v>
      </c>
      <c r="G2205" s="23">
        <v>4135.6000000000004</v>
      </c>
      <c r="H2205" s="23">
        <v>147354.79999999999</v>
      </c>
      <c r="I2205" s="21" t="s">
        <v>11</v>
      </c>
      <c r="J2205" s="21" t="s">
        <v>12</v>
      </c>
      <c r="K2205" s="21" t="str">
        <f t="shared" si="112"/>
        <v/>
      </c>
      <c r="L2205" s="21" t="e">
        <f ca="1">IF(AND(K2205&lt;&gt; "", COUNTIF(SAP!#REF!,K2205)&gt;0),"Matched", "")</f>
        <v>#REF!</v>
      </c>
      <c r="M2205" s="21" t="str">
        <f t="shared" si="113"/>
        <v/>
      </c>
      <c r="N2205" s="21" t="e">
        <f ca="1">IF(AND(M2205&lt;&gt; "", COUNTIF(SAP!#REF!,M2205)&gt;0),"Matched", "")</f>
        <v>#REF!</v>
      </c>
      <c r="O2205" s="21" t="str">
        <f t="shared" si="114"/>
        <v/>
      </c>
      <c r="P2205" s="21" t="e">
        <f ca="1">IF(AND(O2205&lt;&gt; "", COUNTIF(SAP!#REF!,O2205)&gt;0),"Matched", "")</f>
        <v>#REF!</v>
      </c>
      <c r="Q2205" s="21" t="str">
        <f ca="1">IF(OR(D2205="AC",D2205="TR"),"Logic4"&amp;"_"&amp;TEXT(C2205,"dd.mm.yyyy") &amp;"_"&amp; 822391.4,"")</f>
        <v>Logic4_14.04.2020_822391.4</v>
      </c>
      <c r="R2205" s="21" t="e">
        <f ca="1">IF(AND(Q2205&lt;&gt; "", COUNTIF(SAP!#REF!,Q2205)&gt;0),"Matched", "")</f>
        <v>#REF!</v>
      </c>
    </row>
    <row r="2206" spans="1:18" hidden="1">
      <c r="A2206" s="21">
        <v>11563327</v>
      </c>
      <c r="B2206" s="22">
        <v>43935</v>
      </c>
      <c r="C2206" s="22">
        <v>43935</v>
      </c>
      <c r="D2206" s="21" t="s">
        <v>10</v>
      </c>
      <c r="E2206" s="23">
        <v>0</v>
      </c>
      <c r="F2206" s="23">
        <v>0</v>
      </c>
      <c r="G2206" s="23">
        <v>4135.7</v>
      </c>
      <c r="H2206" s="23">
        <v>151490.5</v>
      </c>
      <c r="I2206" s="21" t="s">
        <v>11</v>
      </c>
      <c r="J2206" s="21" t="s">
        <v>12</v>
      </c>
      <c r="K2206" s="21" t="str">
        <f t="shared" si="112"/>
        <v/>
      </c>
      <c r="L2206" s="21" t="e">
        <f ca="1">IF(AND(K2206&lt;&gt; "", COUNTIF(SAP!#REF!,K2206)&gt;0),"Matched", "")</f>
        <v>#REF!</v>
      </c>
      <c r="M2206" s="21" t="str">
        <f t="shared" si="113"/>
        <v/>
      </c>
      <c r="N2206" s="21" t="e">
        <f ca="1">IF(AND(M2206&lt;&gt; "", COUNTIF(SAP!#REF!,M2206)&gt;0),"Matched", "")</f>
        <v>#REF!</v>
      </c>
      <c r="O2206" s="21" t="str">
        <f t="shared" si="114"/>
        <v/>
      </c>
      <c r="P2206" s="21" t="e">
        <f ca="1">IF(AND(O2206&lt;&gt; "", COUNTIF(SAP!#REF!,O2206)&gt;0),"Matched", "")</f>
        <v>#REF!</v>
      </c>
      <c r="Q2206" s="21" t="str">
        <f ca="1">IF(OR(D2206="AC",D2206="TR"),"Logic4"&amp;"_"&amp;TEXT(C2206,"dd.mm.yyyy") &amp;"_"&amp; 822391.4,"")</f>
        <v>Logic4_14.04.2020_822391.4</v>
      </c>
      <c r="R2206" s="21" t="e">
        <f ca="1">IF(AND(Q2206&lt;&gt; "", COUNTIF(SAP!#REF!,Q2206)&gt;0),"Matched", "")</f>
        <v>#REF!</v>
      </c>
    </row>
    <row r="2207" spans="1:18" hidden="1">
      <c r="A2207" s="21">
        <v>11563327</v>
      </c>
      <c r="B2207" s="22">
        <v>43935</v>
      </c>
      <c r="C2207" s="22">
        <v>43935</v>
      </c>
      <c r="D2207" s="21" t="s">
        <v>10</v>
      </c>
      <c r="E2207" s="23">
        <v>0</v>
      </c>
      <c r="F2207" s="23">
        <v>0</v>
      </c>
      <c r="G2207" s="23">
        <v>4180</v>
      </c>
      <c r="H2207" s="23">
        <v>155670.5</v>
      </c>
      <c r="I2207" s="21" t="s">
        <v>11</v>
      </c>
      <c r="J2207" s="21" t="s">
        <v>12</v>
      </c>
      <c r="K2207" s="21" t="str">
        <f t="shared" si="112"/>
        <v/>
      </c>
      <c r="L2207" s="21" t="e">
        <f ca="1">IF(AND(K2207&lt;&gt; "", COUNTIF(SAP!#REF!,K2207)&gt;0),"Matched", "")</f>
        <v>#REF!</v>
      </c>
      <c r="M2207" s="21" t="str">
        <f t="shared" si="113"/>
        <v/>
      </c>
      <c r="N2207" s="21" t="e">
        <f ca="1">IF(AND(M2207&lt;&gt; "", COUNTIF(SAP!#REF!,M2207)&gt;0),"Matched", "")</f>
        <v>#REF!</v>
      </c>
      <c r="O2207" s="21" t="str">
        <f t="shared" si="114"/>
        <v/>
      </c>
      <c r="P2207" s="21" t="e">
        <f ca="1">IF(AND(O2207&lt;&gt; "", COUNTIF(SAP!#REF!,O2207)&gt;0),"Matched", "")</f>
        <v>#REF!</v>
      </c>
      <c r="Q2207" s="21" t="str">
        <f ca="1">IF(OR(D2207="AC",D2207="TR"),"Logic4"&amp;"_"&amp;TEXT(C2207,"dd.mm.yyyy") &amp;"_"&amp; 822391.4,"")</f>
        <v>Logic4_14.04.2020_822391.4</v>
      </c>
      <c r="R2207" s="21" t="e">
        <f ca="1">IF(AND(Q2207&lt;&gt; "", COUNTIF(SAP!#REF!,Q2207)&gt;0),"Matched", "")</f>
        <v>#REF!</v>
      </c>
    </row>
    <row r="2208" spans="1:18" hidden="1">
      <c r="A2208" s="21">
        <v>11563327</v>
      </c>
      <c r="B2208" s="22">
        <v>43935</v>
      </c>
      <c r="C2208" s="22">
        <v>43935</v>
      </c>
      <c r="D2208" s="21" t="s">
        <v>10</v>
      </c>
      <c r="E2208" s="23">
        <v>0</v>
      </c>
      <c r="F2208" s="23">
        <v>0</v>
      </c>
      <c r="G2208" s="23">
        <v>4285</v>
      </c>
      <c r="H2208" s="23">
        <v>159955.5</v>
      </c>
      <c r="I2208" s="21" t="s">
        <v>11</v>
      </c>
      <c r="J2208" s="21" t="s">
        <v>12</v>
      </c>
      <c r="K2208" s="21" t="str">
        <f t="shared" si="112"/>
        <v/>
      </c>
      <c r="L2208" s="21" t="e">
        <f ca="1">IF(AND(K2208&lt;&gt; "", COUNTIF(SAP!#REF!,K2208)&gt;0),"Matched", "")</f>
        <v>#REF!</v>
      </c>
      <c r="M2208" s="21" t="str">
        <f t="shared" si="113"/>
        <v/>
      </c>
      <c r="N2208" s="21" t="e">
        <f ca="1">IF(AND(M2208&lt;&gt; "", COUNTIF(SAP!#REF!,M2208)&gt;0),"Matched", "")</f>
        <v>#REF!</v>
      </c>
      <c r="O2208" s="21" t="str">
        <f t="shared" si="114"/>
        <v/>
      </c>
      <c r="P2208" s="21" t="e">
        <f ca="1">IF(AND(O2208&lt;&gt; "", COUNTIF(SAP!#REF!,O2208)&gt;0),"Matched", "")</f>
        <v>#REF!</v>
      </c>
      <c r="Q2208" s="21" t="str">
        <f ca="1">IF(OR(D2208="AC",D2208="TR"),"Logic4"&amp;"_"&amp;TEXT(C2208,"dd.mm.yyyy") &amp;"_"&amp; 822391.4,"")</f>
        <v>Logic4_14.04.2020_822391.4</v>
      </c>
      <c r="R2208" s="21" t="e">
        <f ca="1">IF(AND(Q2208&lt;&gt; "", COUNTIF(SAP!#REF!,Q2208)&gt;0),"Matched", "")</f>
        <v>#REF!</v>
      </c>
    </row>
    <row r="2209" spans="1:18" hidden="1">
      <c r="A2209" s="21">
        <v>11563327</v>
      </c>
      <c r="B2209" s="22">
        <v>43935</v>
      </c>
      <c r="C2209" s="22">
        <v>43935</v>
      </c>
      <c r="D2209" s="21" t="s">
        <v>10</v>
      </c>
      <c r="E2209" s="23">
        <v>0</v>
      </c>
      <c r="F2209" s="23">
        <v>0</v>
      </c>
      <c r="G2209" s="23">
        <v>4310</v>
      </c>
      <c r="H2209" s="23">
        <v>164265.5</v>
      </c>
      <c r="I2209" s="21" t="s">
        <v>11</v>
      </c>
      <c r="J2209" s="21" t="s">
        <v>12</v>
      </c>
      <c r="K2209" s="21" t="str">
        <f t="shared" si="112"/>
        <v/>
      </c>
      <c r="L2209" s="21" t="e">
        <f ca="1">IF(AND(K2209&lt;&gt; "", COUNTIF(SAP!#REF!,K2209)&gt;0),"Matched", "")</f>
        <v>#REF!</v>
      </c>
      <c r="M2209" s="21" t="str">
        <f t="shared" si="113"/>
        <v/>
      </c>
      <c r="N2209" s="21" t="e">
        <f ca="1">IF(AND(M2209&lt;&gt; "", COUNTIF(SAP!#REF!,M2209)&gt;0),"Matched", "")</f>
        <v>#REF!</v>
      </c>
      <c r="O2209" s="21" t="str">
        <f t="shared" si="114"/>
        <v/>
      </c>
      <c r="P2209" s="21" t="e">
        <f ca="1">IF(AND(O2209&lt;&gt; "", COUNTIF(SAP!#REF!,O2209)&gt;0),"Matched", "")</f>
        <v>#REF!</v>
      </c>
      <c r="Q2209" s="21" t="str">
        <f ca="1">IF(OR(D2209="AC",D2209="TR"),"Logic4"&amp;"_"&amp;TEXT(C2209,"dd.mm.yyyy") &amp;"_"&amp; 822391.4,"")</f>
        <v>Logic4_14.04.2020_822391.4</v>
      </c>
      <c r="R2209" s="21" t="e">
        <f ca="1">IF(AND(Q2209&lt;&gt; "", COUNTIF(SAP!#REF!,Q2209)&gt;0),"Matched", "")</f>
        <v>#REF!</v>
      </c>
    </row>
    <row r="2210" spans="1:18" hidden="1">
      <c r="A2210" s="21">
        <v>11563327</v>
      </c>
      <c r="B2210" s="22">
        <v>43935</v>
      </c>
      <c r="C2210" s="22">
        <v>43935</v>
      </c>
      <c r="D2210" s="21" t="s">
        <v>10</v>
      </c>
      <c r="E2210" s="23">
        <v>0</v>
      </c>
      <c r="F2210" s="23">
        <v>0</v>
      </c>
      <c r="G2210" s="23">
        <v>4345.03</v>
      </c>
      <c r="H2210" s="23">
        <v>168610.53</v>
      </c>
      <c r="I2210" s="21" t="s">
        <v>11</v>
      </c>
      <c r="J2210" s="21" t="s">
        <v>12</v>
      </c>
      <c r="K2210" s="21" t="str">
        <f t="shared" si="112"/>
        <v/>
      </c>
      <c r="L2210" s="21" t="e">
        <f ca="1">IF(AND(K2210&lt;&gt; "", COUNTIF(SAP!#REF!,K2210)&gt;0),"Matched", "")</f>
        <v>#REF!</v>
      </c>
      <c r="M2210" s="21" t="str">
        <f t="shared" si="113"/>
        <v/>
      </c>
      <c r="N2210" s="21" t="e">
        <f ca="1">IF(AND(M2210&lt;&gt; "", COUNTIF(SAP!#REF!,M2210)&gt;0),"Matched", "")</f>
        <v>#REF!</v>
      </c>
      <c r="O2210" s="21" t="str">
        <f t="shared" si="114"/>
        <v/>
      </c>
      <c r="P2210" s="21" t="e">
        <f ca="1">IF(AND(O2210&lt;&gt; "", COUNTIF(SAP!#REF!,O2210)&gt;0),"Matched", "")</f>
        <v>#REF!</v>
      </c>
      <c r="Q2210" s="21" t="str">
        <f ca="1">IF(OR(D2210="AC",D2210="TR"),"Logic4"&amp;"_"&amp;TEXT(C2210,"dd.mm.yyyy") &amp;"_"&amp; 822391.4,"")</f>
        <v>Logic4_14.04.2020_822391.4</v>
      </c>
      <c r="R2210" s="21" t="e">
        <f ca="1">IF(AND(Q2210&lt;&gt; "", COUNTIF(SAP!#REF!,Q2210)&gt;0),"Matched", "")</f>
        <v>#REF!</v>
      </c>
    </row>
    <row r="2211" spans="1:18" hidden="1">
      <c r="A2211" s="21">
        <v>11563327</v>
      </c>
      <c r="B2211" s="22">
        <v>43935</v>
      </c>
      <c r="C2211" s="22">
        <v>43935</v>
      </c>
      <c r="D2211" s="21" t="s">
        <v>10</v>
      </c>
      <c r="E2211" s="23">
        <v>0</v>
      </c>
      <c r="F2211" s="23">
        <v>0</v>
      </c>
      <c r="G2211" s="23">
        <v>4420</v>
      </c>
      <c r="H2211" s="23">
        <v>173030.53</v>
      </c>
      <c r="I2211" s="21" t="s">
        <v>11</v>
      </c>
      <c r="J2211" s="21" t="s">
        <v>12</v>
      </c>
      <c r="K2211" s="21" t="str">
        <f t="shared" si="112"/>
        <v/>
      </c>
      <c r="L2211" s="21" t="e">
        <f ca="1">IF(AND(K2211&lt;&gt; "", COUNTIF(SAP!#REF!,K2211)&gt;0),"Matched", "")</f>
        <v>#REF!</v>
      </c>
      <c r="M2211" s="21" t="str">
        <f t="shared" si="113"/>
        <v/>
      </c>
      <c r="N2211" s="21" t="e">
        <f ca="1">IF(AND(M2211&lt;&gt; "", COUNTIF(SAP!#REF!,M2211)&gt;0),"Matched", "")</f>
        <v>#REF!</v>
      </c>
      <c r="O2211" s="21" t="str">
        <f t="shared" si="114"/>
        <v/>
      </c>
      <c r="P2211" s="21" t="e">
        <f ca="1">IF(AND(O2211&lt;&gt; "", COUNTIF(SAP!#REF!,O2211)&gt;0),"Matched", "")</f>
        <v>#REF!</v>
      </c>
      <c r="Q2211" s="21" t="str">
        <f ca="1">IF(OR(D2211="AC",D2211="TR"),"Logic4"&amp;"_"&amp;TEXT(C2211,"dd.mm.yyyy") &amp;"_"&amp; 822391.4,"")</f>
        <v>Logic4_14.04.2020_822391.4</v>
      </c>
      <c r="R2211" s="21" t="e">
        <f ca="1">IF(AND(Q2211&lt;&gt; "", COUNTIF(SAP!#REF!,Q2211)&gt;0),"Matched", "")</f>
        <v>#REF!</v>
      </c>
    </row>
    <row r="2212" spans="1:18" hidden="1">
      <c r="A2212" s="21">
        <v>11563327</v>
      </c>
      <c r="B2212" s="22">
        <v>43935</v>
      </c>
      <c r="C2212" s="22">
        <v>43935</v>
      </c>
      <c r="D2212" s="21" t="s">
        <v>10</v>
      </c>
      <c r="E2212" s="23">
        <v>0</v>
      </c>
      <c r="F2212" s="23">
        <v>0</v>
      </c>
      <c r="G2212" s="23">
        <v>4465.0200000000004</v>
      </c>
      <c r="H2212" s="23">
        <v>177495.55</v>
      </c>
      <c r="I2212" s="21" t="s">
        <v>11</v>
      </c>
      <c r="J2212" s="21" t="s">
        <v>12</v>
      </c>
      <c r="K2212" s="21" t="str">
        <f t="shared" si="112"/>
        <v/>
      </c>
      <c r="L2212" s="21" t="e">
        <f ca="1">IF(AND(K2212&lt;&gt; "", COUNTIF(SAP!#REF!,K2212)&gt;0),"Matched", "")</f>
        <v>#REF!</v>
      </c>
      <c r="M2212" s="21" t="str">
        <f t="shared" si="113"/>
        <v/>
      </c>
      <c r="N2212" s="21" t="e">
        <f ca="1">IF(AND(M2212&lt;&gt; "", COUNTIF(SAP!#REF!,M2212)&gt;0),"Matched", "")</f>
        <v>#REF!</v>
      </c>
      <c r="O2212" s="21" t="str">
        <f t="shared" si="114"/>
        <v/>
      </c>
      <c r="P2212" s="21" t="e">
        <f ca="1">IF(AND(O2212&lt;&gt; "", COUNTIF(SAP!#REF!,O2212)&gt;0),"Matched", "")</f>
        <v>#REF!</v>
      </c>
      <c r="Q2212" s="21" t="str">
        <f ca="1">IF(OR(D2212="AC",D2212="TR"),"Logic4"&amp;"_"&amp;TEXT(C2212,"dd.mm.yyyy") &amp;"_"&amp; 822391.4,"")</f>
        <v>Logic4_14.04.2020_822391.4</v>
      </c>
      <c r="R2212" s="21" t="e">
        <f ca="1">IF(AND(Q2212&lt;&gt; "", COUNTIF(SAP!#REF!,Q2212)&gt;0),"Matched", "")</f>
        <v>#REF!</v>
      </c>
    </row>
    <row r="2213" spans="1:18" hidden="1">
      <c r="A2213" s="21">
        <v>11563327</v>
      </c>
      <c r="B2213" s="22">
        <v>43935</v>
      </c>
      <c r="C2213" s="22">
        <v>43935</v>
      </c>
      <c r="D2213" s="21" t="s">
        <v>10</v>
      </c>
      <c r="E2213" s="23">
        <v>0</v>
      </c>
      <c r="F2213" s="23">
        <v>0</v>
      </c>
      <c r="G2213" s="23">
        <v>4610</v>
      </c>
      <c r="H2213" s="23">
        <v>182105.55</v>
      </c>
      <c r="I2213" s="21" t="s">
        <v>11</v>
      </c>
      <c r="J2213" s="21" t="s">
        <v>12</v>
      </c>
      <c r="K2213" s="21" t="str">
        <f t="shared" si="112"/>
        <v/>
      </c>
      <c r="L2213" s="21" t="e">
        <f ca="1">IF(AND(K2213&lt;&gt; "", COUNTIF(SAP!#REF!,K2213)&gt;0),"Matched", "")</f>
        <v>#REF!</v>
      </c>
      <c r="M2213" s="21" t="str">
        <f t="shared" si="113"/>
        <v/>
      </c>
      <c r="N2213" s="21" t="e">
        <f ca="1">IF(AND(M2213&lt;&gt; "", COUNTIF(SAP!#REF!,M2213)&gt;0),"Matched", "")</f>
        <v>#REF!</v>
      </c>
      <c r="O2213" s="21" t="str">
        <f t="shared" si="114"/>
        <v/>
      </c>
      <c r="P2213" s="21" t="e">
        <f ca="1">IF(AND(O2213&lt;&gt; "", COUNTIF(SAP!#REF!,O2213)&gt;0),"Matched", "")</f>
        <v>#REF!</v>
      </c>
      <c r="Q2213" s="21" t="str">
        <f ca="1">IF(OR(D2213="AC",D2213="TR"),"Logic4"&amp;"_"&amp;TEXT(C2213,"dd.mm.yyyy") &amp;"_"&amp; 822391.4,"")</f>
        <v>Logic4_14.04.2020_822391.4</v>
      </c>
      <c r="R2213" s="21" t="e">
        <f ca="1">IF(AND(Q2213&lt;&gt; "", COUNTIF(SAP!#REF!,Q2213)&gt;0),"Matched", "")</f>
        <v>#REF!</v>
      </c>
    </row>
    <row r="2214" spans="1:18" hidden="1">
      <c r="A2214" s="21">
        <v>11563327</v>
      </c>
      <c r="B2214" s="22">
        <v>43935</v>
      </c>
      <c r="C2214" s="22">
        <v>43935</v>
      </c>
      <c r="D2214" s="21" t="s">
        <v>10</v>
      </c>
      <c r="E2214" s="23">
        <v>0</v>
      </c>
      <c r="F2214" s="23">
        <v>0</v>
      </c>
      <c r="G2214" s="23">
        <v>4640.74</v>
      </c>
      <c r="H2214" s="23">
        <v>186746.29</v>
      </c>
      <c r="I2214" s="21" t="s">
        <v>11</v>
      </c>
      <c r="J2214" s="21" t="s">
        <v>12</v>
      </c>
      <c r="K2214" s="21" t="str">
        <f t="shared" si="112"/>
        <v/>
      </c>
      <c r="L2214" s="21" t="e">
        <f ca="1">IF(AND(K2214&lt;&gt; "", COUNTIF(SAP!#REF!,K2214)&gt;0),"Matched", "")</f>
        <v>#REF!</v>
      </c>
      <c r="M2214" s="21" t="str">
        <f t="shared" si="113"/>
        <v/>
      </c>
      <c r="N2214" s="21" t="e">
        <f ca="1">IF(AND(M2214&lt;&gt; "", COUNTIF(SAP!#REF!,M2214)&gt;0),"Matched", "")</f>
        <v>#REF!</v>
      </c>
      <c r="O2214" s="21" t="str">
        <f t="shared" si="114"/>
        <v/>
      </c>
      <c r="P2214" s="21" t="e">
        <f ca="1">IF(AND(O2214&lt;&gt; "", COUNTIF(SAP!#REF!,O2214)&gt;0),"Matched", "")</f>
        <v>#REF!</v>
      </c>
      <c r="Q2214" s="21" t="str">
        <f ca="1">IF(OR(D2214="AC",D2214="TR"),"Logic4"&amp;"_"&amp;TEXT(C2214,"dd.mm.yyyy") &amp;"_"&amp; 822391.4,"")</f>
        <v>Logic4_14.04.2020_822391.4</v>
      </c>
      <c r="R2214" s="21" t="e">
        <f ca="1">IF(AND(Q2214&lt;&gt; "", COUNTIF(SAP!#REF!,Q2214)&gt;0),"Matched", "")</f>
        <v>#REF!</v>
      </c>
    </row>
    <row r="2215" spans="1:18" hidden="1">
      <c r="A2215" s="21">
        <v>11563327</v>
      </c>
      <c r="B2215" s="22">
        <v>43935</v>
      </c>
      <c r="C2215" s="22">
        <v>43935</v>
      </c>
      <c r="D2215" s="21" t="s">
        <v>10</v>
      </c>
      <c r="E2215" s="23">
        <v>0</v>
      </c>
      <c r="F2215" s="23">
        <v>0</v>
      </c>
      <c r="G2215" s="23">
        <v>4690.2</v>
      </c>
      <c r="H2215" s="23">
        <v>191436.49</v>
      </c>
      <c r="I2215" s="21" t="s">
        <v>11</v>
      </c>
      <c r="J2215" s="21" t="s">
        <v>12</v>
      </c>
      <c r="K2215" s="21" t="str">
        <f t="shared" si="112"/>
        <v/>
      </c>
      <c r="L2215" s="21" t="e">
        <f ca="1">IF(AND(K2215&lt;&gt; "", COUNTIF(SAP!#REF!,K2215)&gt;0),"Matched", "")</f>
        <v>#REF!</v>
      </c>
      <c r="M2215" s="21" t="str">
        <f t="shared" si="113"/>
        <v/>
      </c>
      <c r="N2215" s="21" t="e">
        <f ca="1">IF(AND(M2215&lt;&gt; "", COUNTIF(SAP!#REF!,M2215)&gt;0),"Matched", "")</f>
        <v>#REF!</v>
      </c>
      <c r="O2215" s="21" t="str">
        <f t="shared" si="114"/>
        <v/>
      </c>
      <c r="P2215" s="21" t="e">
        <f ca="1">IF(AND(O2215&lt;&gt; "", COUNTIF(SAP!#REF!,O2215)&gt;0),"Matched", "")</f>
        <v>#REF!</v>
      </c>
      <c r="Q2215" s="21" t="str">
        <f ca="1">IF(OR(D2215="AC",D2215="TR"),"Logic4"&amp;"_"&amp;TEXT(C2215,"dd.mm.yyyy") &amp;"_"&amp; 822391.4,"")</f>
        <v>Logic4_14.04.2020_822391.4</v>
      </c>
      <c r="R2215" s="21" t="e">
        <f ca="1">IF(AND(Q2215&lt;&gt; "", COUNTIF(SAP!#REF!,Q2215)&gt;0),"Matched", "")</f>
        <v>#REF!</v>
      </c>
    </row>
    <row r="2216" spans="1:18" hidden="1">
      <c r="A2216" s="21">
        <v>11563327</v>
      </c>
      <c r="B2216" s="22">
        <v>43935</v>
      </c>
      <c r="C2216" s="22">
        <v>43935</v>
      </c>
      <c r="D2216" s="21" t="s">
        <v>10</v>
      </c>
      <c r="E2216" s="23">
        <v>0</v>
      </c>
      <c r="F2216" s="23">
        <v>0</v>
      </c>
      <c r="G2216" s="23">
        <v>4862</v>
      </c>
      <c r="H2216" s="23">
        <v>196298.49</v>
      </c>
      <c r="I2216" s="21" t="s">
        <v>11</v>
      </c>
      <c r="J2216" s="21" t="s">
        <v>12</v>
      </c>
      <c r="K2216" s="21" t="str">
        <f t="shared" si="112"/>
        <v/>
      </c>
      <c r="L2216" s="21" t="e">
        <f ca="1">IF(AND(K2216&lt;&gt; "", COUNTIF(SAP!#REF!,K2216)&gt;0),"Matched", "")</f>
        <v>#REF!</v>
      </c>
      <c r="M2216" s="21" t="str">
        <f t="shared" si="113"/>
        <v/>
      </c>
      <c r="N2216" s="21" t="e">
        <f ca="1">IF(AND(M2216&lt;&gt; "", COUNTIF(SAP!#REF!,M2216)&gt;0),"Matched", "")</f>
        <v>#REF!</v>
      </c>
      <c r="O2216" s="21" t="str">
        <f t="shared" si="114"/>
        <v/>
      </c>
      <c r="P2216" s="21" t="e">
        <f ca="1">IF(AND(O2216&lt;&gt; "", COUNTIF(SAP!#REF!,O2216)&gt;0),"Matched", "")</f>
        <v>#REF!</v>
      </c>
      <c r="Q2216" s="21" t="str">
        <f ca="1">IF(OR(D2216="AC",D2216="TR"),"Logic4"&amp;"_"&amp;TEXT(C2216,"dd.mm.yyyy") &amp;"_"&amp; 822391.4,"")</f>
        <v>Logic4_14.04.2020_822391.4</v>
      </c>
      <c r="R2216" s="21" t="e">
        <f ca="1">IF(AND(Q2216&lt;&gt; "", COUNTIF(SAP!#REF!,Q2216)&gt;0),"Matched", "")</f>
        <v>#REF!</v>
      </c>
    </row>
    <row r="2217" spans="1:18" hidden="1">
      <c r="A2217" s="21">
        <v>11563327</v>
      </c>
      <c r="B2217" s="22">
        <v>43935</v>
      </c>
      <c r="C2217" s="22">
        <v>43935</v>
      </c>
      <c r="D2217" s="21" t="s">
        <v>10</v>
      </c>
      <c r="E2217" s="23">
        <v>0</v>
      </c>
      <c r="F2217" s="23">
        <v>0</v>
      </c>
      <c r="G2217" s="23">
        <v>4938</v>
      </c>
      <c r="H2217" s="23">
        <v>201236.49</v>
      </c>
      <c r="I2217" s="21" t="s">
        <v>11</v>
      </c>
      <c r="J2217" s="21" t="s">
        <v>12</v>
      </c>
      <c r="K2217" s="21" t="str">
        <f t="shared" si="112"/>
        <v/>
      </c>
      <c r="L2217" s="21" t="e">
        <f ca="1">IF(AND(K2217&lt;&gt; "", COUNTIF(SAP!#REF!,K2217)&gt;0),"Matched", "")</f>
        <v>#REF!</v>
      </c>
      <c r="M2217" s="21" t="str">
        <f t="shared" si="113"/>
        <v/>
      </c>
      <c r="N2217" s="21" t="e">
        <f ca="1">IF(AND(M2217&lt;&gt; "", COUNTIF(SAP!#REF!,M2217)&gt;0),"Matched", "")</f>
        <v>#REF!</v>
      </c>
      <c r="O2217" s="21" t="str">
        <f t="shared" si="114"/>
        <v/>
      </c>
      <c r="P2217" s="21" t="e">
        <f ca="1">IF(AND(O2217&lt;&gt; "", COUNTIF(SAP!#REF!,O2217)&gt;0),"Matched", "")</f>
        <v>#REF!</v>
      </c>
      <c r="Q2217" s="21" t="str">
        <f ca="1">IF(OR(D2217="AC",D2217="TR"),"Logic4"&amp;"_"&amp;TEXT(C2217,"dd.mm.yyyy") &amp;"_"&amp; 822391.4,"")</f>
        <v>Logic4_14.04.2020_822391.4</v>
      </c>
      <c r="R2217" s="21" t="e">
        <f ca="1">IF(AND(Q2217&lt;&gt; "", COUNTIF(SAP!#REF!,Q2217)&gt;0),"Matched", "")</f>
        <v>#REF!</v>
      </c>
    </row>
    <row r="2218" spans="1:18" hidden="1">
      <c r="A2218" s="21">
        <v>11563327</v>
      </c>
      <c r="B2218" s="22">
        <v>43935</v>
      </c>
      <c r="C2218" s="22">
        <v>43935</v>
      </c>
      <c r="D2218" s="21" t="s">
        <v>10</v>
      </c>
      <c r="E2218" s="23">
        <v>0</v>
      </c>
      <c r="F2218" s="23">
        <v>0</v>
      </c>
      <c r="G2218" s="23">
        <v>4945.01</v>
      </c>
      <c r="H2218" s="23">
        <v>206181.5</v>
      </c>
      <c r="I2218" s="21" t="s">
        <v>11</v>
      </c>
      <c r="J2218" s="21" t="s">
        <v>12</v>
      </c>
      <c r="K2218" s="21" t="str">
        <f t="shared" si="112"/>
        <v/>
      </c>
      <c r="L2218" s="21" t="e">
        <f ca="1">IF(AND(K2218&lt;&gt; "", COUNTIF(SAP!#REF!,K2218)&gt;0),"Matched", "")</f>
        <v>#REF!</v>
      </c>
      <c r="M2218" s="21" t="str">
        <f t="shared" si="113"/>
        <v/>
      </c>
      <c r="N2218" s="21" t="e">
        <f ca="1">IF(AND(M2218&lt;&gt; "", COUNTIF(SAP!#REF!,M2218)&gt;0),"Matched", "")</f>
        <v>#REF!</v>
      </c>
      <c r="O2218" s="21" t="str">
        <f t="shared" si="114"/>
        <v/>
      </c>
      <c r="P2218" s="21" t="e">
        <f ca="1">IF(AND(O2218&lt;&gt; "", COUNTIF(SAP!#REF!,O2218)&gt;0),"Matched", "")</f>
        <v>#REF!</v>
      </c>
      <c r="Q2218" s="21" t="str">
        <f ca="1">IF(OR(D2218="AC",D2218="TR"),"Logic4"&amp;"_"&amp;TEXT(C2218,"dd.mm.yyyy") &amp;"_"&amp; 822391.4,"")</f>
        <v>Logic4_14.04.2020_822391.4</v>
      </c>
      <c r="R2218" s="21" t="e">
        <f ca="1">IF(AND(Q2218&lt;&gt; "", COUNTIF(SAP!#REF!,Q2218)&gt;0),"Matched", "")</f>
        <v>#REF!</v>
      </c>
    </row>
    <row r="2219" spans="1:18" hidden="1">
      <c r="A2219" s="21">
        <v>11563327</v>
      </c>
      <c r="B2219" s="22">
        <v>43935</v>
      </c>
      <c r="C2219" s="22">
        <v>43935</v>
      </c>
      <c r="D2219" s="21" t="s">
        <v>10</v>
      </c>
      <c r="E2219" s="23">
        <v>0</v>
      </c>
      <c r="F2219" s="23">
        <v>0</v>
      </c>
      <c r="G2219" s="23">
        <v>5296.7</v>
      </c>
      <c r="H2219" s="23">
        <v>211478.2</v>
      </c>
      <c r="I2219" s="21" t="s">
        <v>11</v>
      </c>
      <c r="J2219" s="21" t="s">
        <v>12</v>
      </c>
      <c r="K2219" s="21" t="str">
        <f t="shared" si="112"/>
        <v/>
      </c>
      <c r="L2219" s="21" t="e">
        <f ca="1">IF(AND(K2219&lt;&gt; "", COUNTIF(SAP!#REF!,K2219)&gt;0),"Matched", "")</f>
        <v>#REF!</v>
      </c>
      <c r="M2219" s="21" t="str">
        <f t="shared" si="113"/>
        <v/>
      </c>
      <c r="N2219" s="21" t="e">
        <f ca="1">IF(AND(M2219&lt;&gt; "", COUNTIF(SAP!#REF!,M2219)&gt;0),"Matched", "")</f>
        <v>#REF!</v>
      </c>
      <c r="O2219" s="21" t="str">
        <f t="shared" si="114"/>
        <v/>
      </c>
      <c r="P2219" s="21" t="e">
        <f ca="1">IF(AND(O2219&lt;&gt; "", COUNTIF(SAP!#REF!,O2219)&gt;0),"Matched", "")</f>
        <v>#REF!</v>
      </c>
      <c r="Q2219" s="21" t="str">
        <f ca="1">IF(OR(D2219="AC",D2219="TR"),"Logic4"&amp;"_"&amp;TEXT(C2219,"dd.mm.yyyy") &amp;"_"&amp; 822391.4,"")</f>
        <v>Logic4_14.04.2020_822391.4</v>
      </c>
      <c r="R2219" s="21" t="e">
        <f ca="1">IF(AND(Q2219&lt;&gt; "", COUNTIF(SAP!#REF!,Q2219)&gt;0),"Matched", "")</f>
        <v>#REF!</v>
      </c>
    </row>
    <row r="2220" spans="1:18" hidden="1">
      <c r="A2220" s="21">
        <v>11563327</v>
      </c>
      <c r="B2220" s="22">
        <v>43935</v>
      </c>
      <c r="C2220" s="22">
        <v>43935</v>
      </c>
      <c r="D2220" s="21" t="s">
        <v>10</v>
      </c>
      <c r="E2220" s="23">
        <v>0</v>
      </c>
      <c r="F2220" s="23">
        <v>0</v>
      </c>
      <c r="G2220" s="23">
        <v>5406.6</v>
      </c>
      <c r="H2220" s="23">
        <v>216884.8</v>
      </c>
      <c r="I2220" s="21" t="s">
        <v>11</v>
      </c>
      <c r="J2220" s="21" t="s">
        <v>12</v>
      </c>
      <c r="K2220" s="21" t="str">
        <f t="shared" si="112"/>
        <v/>
      </c>
      <c r="L2220" s="21" t="e">
        <f ca="1">IF(AND(K2220&lt;&gt; "", COUNTIF(SAP!#REF!,K2220)&gt;0),"Matched", "")</f>
        <v>#REF!</v>
      </c>
      <c r="M2220" s="21" t="str">
        <f t="shared" si="113"/>
        <v/>
      </c>
      <c r="N2220" s="21" t="e">
        <f ca="1">IF(AND(M2220&lt;&gt; "", COUNTIF(SAP!#REF!,M2220)&gt;0),"Matched", "")</f>
        <v>#REF!</v>
      </c>
      <c r="O2220" s="21" t="str">
        <f t="shared" si="114"/>
        <v/>
      </c>
      <c r="P2220" s="21" t="e">
        <f ca="1">IF(AND(O2220&lt;&gt; "", COUNTIF(SAP!#REF!,O2220)&gt;0),"Matched", "")</f>
        <v>#REF!</v>
      </c>
      <c r="Q2220" s="21" t="str">
        <f ca="1">IF(OR(D2220="AC",D2220="TR"),"Logic4"&amp;"_"&amp;TEXT(C2220,"dd.mm.yyyy") &amp;"_"&amp; 822391.4,"")</f>
        <v>Logic4_14.04.2020_822391.4</v>
      </c>
      <c r="R2220" s="21" t="e">
        <f ca="1">IF(AND(Q2220&lt;&gt; "", COUNTIF(SAP!#REF!,Q2220)&gt;0),"Matched", "")</f>
        <v>#REF!</v>
      </c>
    </row>
    <row r="2221" spans="1:18" hidden="1">
      <c r="A2221" s="21">
        <v>11563327</v>
      </c>
      <c r="B2221" s="22">
        <v>43935</v>
      </c>
      <c r="C2221" s="22">
        <v>43935</v>
      </c>
      <c r="D2221" s="21" t="s">
        <v>10</v>
      </c>
      <c r="E2221" s="23">
        <v>0</v>
      </c>
      <c r="F2221" s="23">
        <v>0</v>
      </c>
      <c r="G2221" s="23">
        <v>5441</v>
      </c>
      <c r="H2221" s="23">
        <v>222325.8</v>
      </c>
      <c r="I2221" s="21" t="s">
        <v>11</v>
      </c>
      <c r="J2221" s="21" t="s">
        <v>12</v>
      </c>
      <c r="K2221" s="21" t="str">
        <f t="shared" si="112"/>
        <v/>
      </c>
      <c r="L2221" s="21" t="e">
        <f ca="1">IF(AND(K2221&lt;&gt; "", COUNTIF(SAP!#REF!,K2221)&gt;0),"Matched", "")</f>
        <v>#REF!</v>
      </c>
      <c r="M2221" s="21" t="str">
        <f t="shared" si="113"/>
        <v/>
      </c>
      <c r="N2221" s="21" t="e">
        <f ca="1">IF(AND(M2221&lt;&gt; "", COUNTIF(SAP!#REF!,M2221)&gt;0),"Matched", "")</f>
        <v>#REF!</v>
      </c>
      <c r="O2221" s="21" t="str">
        <f t="shared" si="114"/>
        <v/>
      </c>
      <c r="P2221" s="21" t="e">
        <f ca="1">IF(AND(O2221&lt;&gt; "", COUNTIF(SAP!#REF!,O2221)&gt;0),"Matched", "")</f>
        <v>#REF!</v>
      </c>
      <c r="Q2221" s="21" t="str">
        <f ca="1">IF(OR(D2221="AC",D2221="TR"),"Logic4"&amp;"_"&amp;TEXT(C2221,"dd.mm.yyyy") &amp;"_"&amp; 822391.4,"")</f>
        <v>Logic4_14.04.2020_822391.4</v>
      </c>
      <c r="R2221" s="21" t="e">
        <f ca="1">IF(AND(Q2221&lt;&gt; "", COUNTIF(SAP!#REF!,Q2221)&gt;0),"Matched", "")</f>
        <v>#REF!</v>
      </c>
    </row>
    <row r="2222" spans="1:18" hidden="1">
      <c r="A2222" s="21">
        <v>11563327</v>
      </c>
      <c r="B2222" s="22">
        <v>43935</v>
      </c>
      <c r="C2222" s="22">
        <v>43935</v>
      </c>
      <c r="D2222" s="21" t="s">
        <v>10</v>
      </c>
      <c r="E2222" s="23">
        <v>0</v>
      </c>
      <c r="F2222" s="23">
        <v>0</v>
      </c>
      <c r="G2222" s="23">
        <v>5442.05</v>
      </c>
      <c r="H2222" s="23">
        <v>227767.85</v>
      </c>
      <c r="I2222" s="21" t="s">
        <v>11</v>
      </c>
      <c r="J2222" s="21" t="s">
        <v>12</v>
      </c>
      <c r="K2222" s="21" t="str">
        <f t="shared" si="112"/>
        <v/>
      </c>
      <c r="L2222" s="21" t="e">
        <f ca="1">IF(AND(K2222&lt;&gt; "", COUNTIF(SAP!#REF!,K2222)&gt;0),"Matched", "")</f>
        <v>#REF!</v>
      </c>
      <c r="M2222" s="21" t="str">
        <f t="shared" si="113"/>
        <v/>
      </c>
      <c r="N2222" s="21" t="e">
        <f ca="1">IF(AND(M2222&lt;&gt; "", COUNTIF(SAP!#REF!,M2222)&gt;0),"Matched", "")</f>
        <v>#REF!</v>
      </c>
      <c r="O2222" s="21" t="str">
        <f t="shared" si="114"/>
        <v/>
      </c>
      <c r="P2222" s="21" t="e">
        <f ca="1">IF(AND(O2222&lt;&gt; "", COUNTIF(SAP!#REF!,O2222)&gt;0),"Matched", "")</f>
        <v>#REF!</v>
      </c>
      <c r="Q2222" s="21" t="str">
        <f ca="1">IF(OR(D2222="AC",D2222="TR"),"Logic4"&amp;"_"&amp;TEXT(C2222,"dd.mm.yyyy") &amp;"_"&amp; 822391.4,"")</f>
        <v>Logic4_14.04.2020_822391.4</v>
      </c>
      <c r="R2222" s="21" t="e">
        <f ca="1">IF(AND(Q2222&lt;&gt; "", COUNTIF(SAP!#REF!,Q2222)&gt;0),"Matched", "")</f>
        <v>#REF!</v>
      </c>
    </row>
    <row r="2223" spans="1:18" hidden="1">
      <c r="A2223" s="21">
        <v>11563327</v>
      </c>
      <c r="B2223" s="22">
        <v>43935</v>
      </c>
      <c r="C2223" s="22">
        <v>43935</v>
      </c>
      <c r="D2223" s="21" t="s">
        <v>10</v>
      </c>
      <c r="E2223" s="23">
        <v>0</v>
      </c>
      <c r="F2223" s="23">
        <v>0</v>
      </c>
      <c r="G2223" s="23">
        <v>5480.2</v>
      </c>
      <c r="H2223" s="23">
        <v>233248.05</v>
      </c>
      <c r="I2223" s="21" t="s">
        <v>11</v>
      </c>
      <c r="J2223" s="21" t="s">
        <v>12</v>
      </c>
      <c r="K2223" s="21" t="str">
        <f t="shared" si="112"/>
        <v/>
      </c>
      <c r="L2223" s="21" t="e">
        <f ca="1">IF(AND(K2223&lt;&gt; "", COUNTIF(SAP!#REF!,K2223)&gt;0),"Matched", "")</f>
        <v>#REF!</v>
      </c>
      <c r="M2223" s="21" t="str">
        <f t="shared" si="113"/>
        <v/>
      </c>
      <c r="N2223" s="21" t="e">
        <f ca="1">IF(AND(M2223&lt;&gt; "", COUNTIF(SAP!#REF!,M2223)&gt;0),"Matched", "")</f>
        <v>#REF!</v>
      </c>
      <c r="O2223" s="21" t="str">
        <f t="shared" si="114"/>
        <v/>
      </c>
      <c r="P2223" s="21" t="e">
        <f ca="1">IF(AND(O2223&lt;&gt; "", COUNTIF(SAP!#REF!,O2223)&gt;0),"Matched", "")</f>
        <v>#REF!</v>
      </c>
      <c r="Q2223" s="21" t="str">
        <f ca="1">IF(OR(D2223="AC",D2223="TR"),"Logic4"&amp;"_"&amp;TEXT(C2223,"dd.mm.yyyy") &amp;"_"&amp; 822391.4,"")</f>
        <v>Logic4_14.04.2020_822391.4</v>
      </c>
      <c r="R2223" s="21" t="e">
        <f ca="1">IF(AND(Q2223&lt;&gt; "", COUNTIF(SAP!#REF!,Q2223)&gt;0),"Matched", "")</f>
        <v>#REF!</v>
      </c>
    </row>
    <row r="2224" spans="1:18" hidden="1">
      <c r="A2224" s="21">
        <v>11563327</v>
      </c>
      <c r="B2224" s="22">
        <v>43935</v>
      </c>
      <c r="C2224" s="22">
        <v>43935</v>
      </c>
      <c r="D2224" s="21" t="s">
        <v>10</v>
      </c>
      <c r="E2224" s="23">
        <v>0</v>
      </c>
      <c r="F2224" s="23">
        <v>0</v>
      </c>
      <c r="G2224" s="23">
        <v>5533.6</v>
      </c>
      <c r="H2224" s="23">
        <v>238781.65</v>
      </c>
      <c r="I2224" s="21" t="s">
        <v>11</v>
      </c>
      <c r="J2224" s="21" t="s">
        <v>12</v>
      </c>
      <c r="K2224" s="21" t="str">
        <f t="shared" si="112"/>
        <v/>
      </c>
      <c r="L2224" s="21" t="e">
        <f ca="1">IF(AND(K2224&lt;&gt; "", COUNTIF(SAP!#REF!,K2224)&gt;0),"Matched", "")</f>
        <v>#REF!</v>
      </c>
      <c r="M2224" s="21" t="str">
        <f t="shared" si="113"/>
        <v/>
      </c>
      <c r="N2224" s="21" t="e">
        <f ca="1">IF(AND(M2224&lt;&gt; "", COUNTIF(SAP!#REF!,M2224)&gt;0),"Matched", "")</f>
        <v>#REF!</v>
      </c>
      <c r="O2224" s="21" t="str">
        <f t="shared" si="114"/>
        <v/>
      </c>
      <c r="P2224" s="21" t="e">
        <f ca="1">IF(AND(O2224&lt;&gt; "", COUNTIF(SAP!#REF!,O2224)&gt;0),"Matched", "")</f>
        <v>#REF!</v>
      </c>
      <c r="Q2224" s="21" t="str">
        <f ca="1">IF(OR(D2224="AC",D2224="TR"),"Logic4"&amp;"_"&amp;TEXT(C2224,"dd.mm.yyyy") &amp;"_"&amp; 822391.4,"")</f>
        <v>Logic4_14.04.2020_822391.4</v>
      </c>
      <c r="R2224" s="21" t="e">
        <f ca="1">IF(AND(Q2224&lt;&gt; "", COUNTIF(SAP!#REF!,Q2224)&gt;0),"Matched", "")</f>
        <v>#REF!</v>
      </c>
    </row>
    <row r="2225" spans="1:18" hidden="1">
      <c r="A2225" s="21">
        <v>11563327</v>
      </c>
      <c r="B2225" s="22">
        <v>43935</v>
      </c>
      <c r="C2225" s="22">
        <v>43935</v>
      </c>
      <c r="D2225" s="21" t="s">
        <v>10</v>
      </c>
      <c r="E2225" s="23">
        <v>0</v>
      </c>
      <c r="F2225" s="23">
        <v>0</v>
      </c>
      <c r="G2225" s="23">
        <v>5660</v>
      </c>
      <c r="H2225" s="23">
        <v>244441.65</v>
      </c>
      <c r="I2225" s="21" t="s">
        <v>11</v>
      </c>
      <c r="J2225" s="21" t="s">
        <v>12</v>
      </c>
      <c r="K2225" s="21" t="str">
        <f t="shared" si="112"/>
        <v/>
      </c>
      <c r="L2225" s="21" t="e">
        <f ca="1">IF(AND(K2225&lt;&gt; "", COUNTIF(SAP!#REF!,K2225)&gt;0),"Matched", "")</f>
        <v>#REF!</v>
      </c>
      <c r="M2225" s="21" t="str">
        <f t="shared" si="113"/>
        <v/>
      </c>
      <c r="N2225" s="21" t="e">
        <f ca="1">IF(AND(M2225&lt;&gt; "", COUNTIF(SAP!#REF!,M2225)&gt;0),"Matched", "")</f>
        <v>#REF!</v>
      </c>
      <c r="O2225" s="21" t="str">
        <f t="shared" si="114"/>
        <v/>
      </c>
      <c r="P2225" s="21" t="e">
        <f ca="1">IF(AND(O2225&lt;&gt; "", COUNTIF(SAP!#REF!,O2225)&gt;0),"Matched", "")</f>
        <v>#REF!</v>
      </c>
      <c r="Q2225" s="21" t="str">
        <f ca="1">IF(OR(D2225="AC",D2225="TR"),"Logic4"&amp;"_"&amp;TEXT(C2225,"dd.mm.yyyy") &amp;"_"&amp; 822391.4,"")</f>
        <v>Logic4_14.04.2020_822391.4</v>
      </c>
      <c r="R2225" s="21" t="e">
        <f ca="1">IF(AND(Q2225&lt;&gt; "", COUNTIF(SAP!#REF!,Q2225)&gt;0),"Matched", "")</f>
        <v>#REF!</v>
      </c>
    </row>
    <row r="2226" spans="1:18" hidden="1">
      <c r="A2226" s="21">
        <v>11563327</v>
      </c>
      <c r="B2226" s="22">
        <v>43935</v>
      </c>
      <c r="C2226" s="22">
        <v>43935</v>
      </c>
      <c r="D2226" s="21" t="s">
        <v>10</v>
      </c>
      <c r="E2226" s="23">
        <v>0</v>
      </c>
      <c r="F2226" s="23">
        <v>0</v>
      </c>
      <c r="G2226" s="23">
        <v>5980</v>
      </c>
      <c r="H2226" s="23">
        <v>250421.65</v>
      </c>
      <c r="I2226" s="21" t="s">
        <v>11</v>
      </c>
      <c r="J2226" s="21" t="s">
        <v>12</v>
      </c>
      <c r="K2226" s="21" t="str">
        <f t="shared" si="112"/>
        <v/>
      </c>
      <c r="L2226" s="21" t="e">
        <f ca="1">IF(AND(K2226&lt;&gt; "", COUNTIF(SAP!#REF!,K2226)&gt;0),"Matched", "")</f>
        <v>#REF!</v>
      </c>
      <c r="M2226" s="21" t="str">
        <f t="shared" si="113"/>
        <v/>
      </c>
      <c r="N2226" s="21" t="e">
        <f ca="1">IF(AND(M2226&lt;&gt; "", COUNTIF(SAP!#REF!,M2226)&gt;0),"Matched", "")</f>
        <v>#REF!</v>
      </c>
      <c r="O2226" s="21" t="str">
        <f t="shared" si="114"/>
        <v/>
      </c>
      <c r="P2226" s="21" t="e">
        <f ca="1">IF(AND(O2226&lt;&gt; "", COUNTIF(SAP!#REF!,O2226)&gt;0),"Matched", "")</f>
        <v>#REF!</v>
      </c>
      <c r="Q2226" s="21" t="str">
        <f ca="1">IF(OR(D2226="AC",D2226="TR"),"Logic4"&amp;"_"&amp;TEXT(C2226,"dd.mm.yyyy") &amp;"_"&amp; 822391.4,"")</f>
        <v>Logic4_14.04.2020_822391.4</v>
      </c>
      <c r="R2226" s="21" t="e">
        <f ca="1">IF(AND(Q2226&lt;&gt; "", COUNTIF(SAP!#REF!,Q2226)&gt;0),"Matched", "")</f>
        <v>#REF!</v>
      </c>
    </row>
    <row r="2227" spans="1:18" hidden="1">
      <c r="A2227" s="21">
        <v>11563327</v>
      </c>
      <c r="B2227" s="22">
        <v>43935</v>
      </c>
      <c r="C2227" s="22">
        <v>43935</v>
      </c>
      <c r="D2227" s="21" t="s">
        <v>10</v>
      </c>
      <c r="E2227" s="23">
        <v>0</v>
      </c>
      <c r="F2227" s="23">
        <v>0</v>
      </c>
      <c r="G2227" s="23">
        <v>6015.6</v>
      </c>
      <c r="H2227" s="23">
        <v>256437.25</v>
      </c>
      <c r="I2227" s="21" t="s">
        <v>11</v>
      </c>
      <c r="J2227" s="21" t="s">
        <v>12</v>
      </c>
      <c r="K2227" s="21" t="str">
        <f t="shared" si="112"/>
        <v/>
      </c>
      <c r="L2227" s="21" t="e">
        <f ca="1">IF(AND(K2227&lt;&gt; "", COUNTIF(SAP!#REF!,K2227)&gt;0),"Matched", "")</f>
        <v>#REF!</v>
      </c>
      <c r="M2227" s="21" t="str">
        <f t="shared" si="113"/>
        <v/>
      </c>
      <c r="N2227" s="21" t="e">
        <f ca="1">IF(AND(M2227&lt;&gt; "", COUNTIF(SAP!#REF!,M2227)&gt;0),"Matched", "")</f>
        <v>#REF!</v>
      </c>
      <c r="O2227" s="21" t="str">
        <f t="shared" si="114"/>
        <v/>
      </c>
      <c r="P2227" s="21" t="e">
        <f ca="1">IF(AND(O2227&lt;&gt; "", COUNTIF(SAP!#REF!,O2227)&gt;0),"Matched", "")</f>
        <v>#REF!</v>
      </c>
      <c r="Q2227" s="21" t="str">
        <f ca="1">IF(OR(D2227="AC",D2227="TR"),"Logic4"&amp;"_"&amp;TEXT(C2227,"dd.mm.yyyy") &amp;"_"&amp; 822391.4,"")</f>
        <v>Logic4_14.04.2020_822391.4</v>
      </c>
      <c r="R2227" s="21" t="e">
        <f ca="1">IF(AND(Q2227&lt;&gt; "", COUNTIF(SAP!#REF!,Q2227)&gt;0),"Matched", "")</f>
        <v>#REF!</v>
      </c>
    </row>
    <row r="2228" spans="1:18" hidden="1">
      <c r="A2228" s="21">
        <v>11563327</v>
      </c>
      <c r="B2228" s="22">
        <v>43935</v>
      </c>
      <c r="C2228" s="22">
        <v>43935</v>
      </c>
      <c r="D2228" s="21" t="s">
        <v>10</v>
      </c>
      <c r="E2228" s="23">
        <v>0</v>
      </c>
      <c r="F2228" s="23">
        <v>0</v>
      </c>
      <c r="G2228" s="23">
        <v>6370</v>
      </c>
      <c r="H2228" s="23">
        <v>262807.25</v>
      </c>
      <c r="I2228" s="21" t="s">
        <v>11</v>
      </c>
      <c r="J2228" s="21" t="s">
        <v>12</v>
      </c>
      <c r="K2228" s="21" t="str">
        <f t="shared" si="112"/>
        <v/>
      </c>
      <c r="L2228" s="21" t="e">
        <f ca="1">IF(AND(K2228&lt;&gt; "", COUNTIF(SAP!#REF!,K2228)&gt;0),"Matched", "")</f>
        <v>#REF!</v>
      </c>
      <c r="M2228" s="21" t="str">
        <f t="shared" si="113"/>
        <v/>
      </c>
      <c r="N2228" s="21" t="e">
        <f ca="1">IF(AND(M2228&lt;&gt; "", COUNTIF(SAP!#REF!,M2228)&gt;0),"Matched", "")</f>
        <v>#REF!</v>
      </c>
      <c r="O2228" s="21" t="str">
        <f t="shared" si="114"/>
        <v/>
      </c>
      <c r="P2228" s="21" t="e">
        <f ca="1">IF(AND(O2228&lt;&gt; "", COUNTIF(SAP!#REF!,O2228)&gt;0),"Matched", "")</f>
        <v>#REF!</v>
      </c>
      <c r="Q2228" s="21" t="str">
        <f ca="1">IF(OR(D2228="AC",D2228="TR"),"Logic4"&amp;"_"&amp;TEXT(C2228,"dd.mm.yyyy") &amp;"_"&amp; 822391.4,"")</f>
        <v>Logic4_14.04.2020_822391.4</v>
      </c>
      <c r="R2228" s="21" t="e">
        <f ca="1">IF(AND(Q2228&lt;&gt; "", COUNTIF(SAP!#REF!,Q2228)&gt;0),"Matched", "")</f>
        <v>#REF!</v>
      </c>
    </row>
    <row r="2229" spans="1:18" hidden="1">
      <c r="A2229" s="21">
        <v>11563327</v>
      </c>
      <c r="B2229" s="22">
        <v>43935</v>
      </c>
      <c r="C2229" s="22">
        <v>43935</v>
      </c>
      <c r="D2229" s="21" t="s">
        <v>10</v>
      </c>
      <c r="E2229" s="23">
        <v>0</v>
      </c>
      <c r="F2229" s="23">
        <v>0</v>
      </c>
      <c r="G2229" s="23">
        <v>6457.49</v>
      </c>
      <c r="H2229" s="23">
        <v>269264.74</v>
      </c>
      <c r="I2229" s="21" t="s">
        <v>11</v>
      </c>
      <c r="J2229" s="21" t="s">
        <v>12</v>
      </c>
      <c r="K2229" s="21" t="str">
        <f t="shared" si="112"/>
        <v/>
      </c>
      <c r="L2229" s="21" t="e">
        <f ca="1">IF(AND(K2229&lt;&gt; "", COUNTIF(SAP!#REF!,K2229)&gt;0),"Matched", "")</f>
        <v>#REF!</v>
      </c>
      <c r="M2229" s="21" t="str">
        <f t="shared" si="113"/>
        <v/>
      </c>
      <c r="N2229" s="21" t="e">
        <f ca="1">IF(AND(M2229&lt;&gt; "", COUNTIF(SAP!#REF!,M2229)&gt;0),"Matched", "")</f>
        <v>#REF!</v>
      </c>
      <c r="O2229" s="21" t="str">
        <f t="shared" si="114"/>
        <v/>
      </c>
      <c r="P2229" s="21" t="e">
        <f ca="1">IF(AND(O2229&lt;&gt; "", COUNTIF(SAP!#REF!,O2229)&gt;0),"Matched", "")</f>
        <v>#REF!</v>
      </c>
      <c r="Q2229" s="21" t="str">
        <f ca="1">IF(OR(D2229="AC",D2229="TR"),"Logic4"&amp;"_"&amp;TEXT(C2229,"dd.mm.yyyy") &amp;"_"&amp; 822391.4,"")</f>
        <v>Logic4_14.04.2020_822391.4</v>
      </c>
      <c r="R2229" s="21" t="e">
        <f ca="1">IF(AND(Q2229&lt;&gt; "", COUNTIF(SAP!#REF!,Q2229)&gt;0),"Matched", "")</f>
        <v>#REF!</v>
      </c>
    </row>
    <row r="2230" spans="1:18" hidden="1">
      <c r="A2230" s="21">
        <v>11563327</v>
      </c>
      <c r="B2230" s="22">
        <v>43935</v>
      </c>
      <c r="C2230" s="22">
        <v>43935</v>
      </c>
      <c r="D2230" s="21" t="s">
        <v>10</v>
      </c>
      <c r="E2230" s="23">
        <v>0</v>
      </c>
      <c r="F2230" s="23">
        <v>0</v>
      </c>
      <c r="G2230" s="23">
        <v>6606.8</v>
      </c>
      <c r="H2230" s="23">
        <v>275871.53999999998</v>
      </c>
      <c r="I2230" s="21" t="s">
        <v>11</v>
      </c>
      <c r="J2230" s="21" t="s">
        <v>12</v>
      </c>
      <c r="K2230" s="21" t="str">
        <f t="shared" si="112"/>
        <v/>
      </c>
      <c r="L2230" s="21" t="e">
        <f ca="1">IF(AND(K2230&lt;&gt; "", COUNTIF(SAP!#REF!,K2230)&gt;0),"Matched", "")</f>
        <v>#REF!</v>
      </c>
      <c r="M2230" s="21" t="str">
        <f t="shared" si="113"/>
        <v/>
      </c>
      <c r="N2230" s="21" t="e">
        <f ca="1">IF(AND(M2230&lt;&gt; "", COUNTIF(SAP!#REF!,M2230)&gt;0),"Matched", "")</f>
        <v>#REF!</v>
      </c>
      <c r="O2230" s="21" t="str">
        <f t="shared" si="114"/>
        <v/>
      </c>
      <c r="P2230" s="21" t="e">
        <f ca="1">IF(AND(O2230&lt;&gt; "", COUNTIF(SAP!#REF!,O2230)&gt;0),"Matched", "")</f>
        <v>#REF!</v>
      </c>
      <c r="Q2230" s="21" t="str">
        <f ca="1">IF(OR(D2230="AC",D2230="TR"),"Logic4"&amp;"_"&amp;TEXT(C2230,"dd.mm.yyyy") &amp;"_"&amp; 822391.4,"")</f>
        <v>Logic4_14.04.2020_822391.4</v>
      </c>
      <c r="R2230" s="21" t="e">
        <f ca="1">IF(AND(Q2230&lt;&gt; "", COUNTIF(SAP!#REF!,Q2230)&gt;0),"Matched", "")</f>
        <v>#REF!</v>
      </c>
    </row>
    <row r="2231" spans="1:18" hidden="1">
      <c r="A2231" s="21">
        <v>11563327</v>
      </c>
      <c r="B2231" s="22">
        <v>43935</v>
      </c>
      <c r="C2231" s="22">
        <v>43935</v>
      </c>
      <c r="D2231" s="21" t="s">
        <v>10</v>
      </c>
      <c r="E2231" s="23">
        <v>0</v>
      </c>
      <c r="F2231" s="23">
        <v>0</v>
      </c>
      <c r="G2231" s="23">
        <v>6621</v>
      </c>
      <c r="H2231" s="23">
        <v>282492.53999999998</v>
      </c>
      <c r="I2231" s="21" t="s">
        <v>11</v>
      </c>
      <c r="J2231" s="21" t="s">
        <v>12</v>
      </c>
      <c r="K2231" s="21" t="str">
        <f t="shared" si="112"/>
        <v/>
      </c>
      <c r="L2231" s="21" t="e">
        <f ca="1">IF(AND(K2231&lt;&gt; "", COUNTIF(SAP!#REF!,K2231)&gt;0),"Matched", "")</f>
        <v>#REF!</v>
      </c>
      <c r="M2231" s="21" t="str">
        <f t="shared" si="113"/>
        <v/>
      </c>
      <c r="N2231" s="21" t="e">
        <f ca="1">IF(AND(M2231&lt;&gt; "", COUNTIF(SAP!#REF!,M2231)&gt;0),"Matched", "")</f>
        <v>#REF!</v>
      </c>
      <c r="O2231" s="21" t="str">
        <f t="shared" si="114"/>
        <v/>
      </c>
      <c r="P2231" s="21" t="e">
        <f ca="1">IF(AND(O2231&lt;&gt; "", COUNTIF(SAP!#REF!,O2231)&gt;0),"Matched", "")</f>
        <v>#REF!</v>
      </c>
      <c r="Q2231" s="21" t="str">
        <f ca="1">IF(OR(D2231="AC",D2231="TR"),"Logic4"&amp;"_"&amp;TEXT(C2231,"dd.mm.yyyy") &amp;"_"&amp; 822391.4,"")</f>
        <v>Logic4_14.04.2020_822391.4</v>
      </c>
      <c r="R2231" s="21" t="e">
        <f ca="1">IF(AND(Q2231&lt;&gt; "", COUNTIF(SAP!#REF!,Q2231)&gt;0),"Matched", "")</f>
        <v>#REF!</v>
      </c>
    </row>
    <row r="2232" spans="1:18" hidden="1">
      <c r="A2232" s="21">
        <v>11563327</v>
      </c>
      <c r="B2232" s="22">
        <v>43935</v>
      </c>
      <c r="C2232" s="22">
        <v>43935</v>
      </c>
      <c r="D2232" s="21" t="s">
        <v>10</v>
      </c>
      <c r="E2232" s="23">
        <v>0</v>
      </c>
      <c r="F2232" s="23">
        <v>0</v>
      </c>
      <c r="G2232" s="23">
        <v>6896.4</v>
      </c>
      <c r="H2232" s="23">
        <v>289388.94</v>
      </c>
      <c r="I2232" s="21" t="s">
        <v>11</v>
      </c>
      <c r="J2232" s="21" t="s">
        <v>12</v>
      </c>
      <c r="K2232" s="21" t="str">
        <f t="shared" si="112"/>
        <v/>
      </c>
      <c r="L2232" s="21" t="e">
        <f ca="1">IF(AND(K2232&lt;&gt; "", COUNTIF(SAP!#REF!,K2232)&gt;0),"Matched", "")</f>
        <v>#REF!</v>
      </c>
      <c r="M2232" s="21" t="str">
        <f t="shared" si="113"/>
        <v/>
      </c>
      <c r="N2232" s="21" t="e">
        <f ca="1">IF(AND(M2232&lt;&gt; "", COUNTIF(SAP!#REF!,M2232)&gt;0),"Matched", "")</f>
        <v>#REF!</v>
      </c>
      <c r="O2232" s="21" t="str">
        <f t="shared" si="114"/>
        <v/>
      </c>
      <c r="P2232" s="21" t="e">
        <f ca="1">IF(AND(O2232&lt;&gt; "", COUNTIF(SAP!#REF!,O2232)&gt;0),"Matched", "")</f>
        <v>#REF!</v>
      </c>
      <c r="Q2232" s="21" t="str">
        <f ca="1">IF(OR(D2232="AC",D2232="TR"),"Logic4"&amp;"_"&amp;TEXT(C2232,"dd.mm.yyyy") &amp;"_"&amp; 822391.4,"")</f>
        <v>Logic4_14.04.2020_822391.4</v>
      </c>
      <c r="R2232" s="21" t="e">
        <f ca="1">IF(AND(Q2232&lt;&gt; "", COUNTIF(SAP!#REF!,Q2232)&gt;0),"Matched", "")</f>
        <v>#REF!</v>
      </c>
    </row>
    <row r="2233" spans="1:18" hidden="1">
      <c r="A2233" s="21">
        <v>11563327</v>
      </c>
      <c r="B2233" s="22">
        <v>43935</v>
      </c>
      <c r="C2233" s="22">
        <v>43935</v>
      </c>
      <c r="D2233" s="21" t="s">
        <v>10</v>
      </c>
      <c r="E2233" s="23">
        <v>0</v>
      </c>
      <c r="F2233" s="23">
        <v>0</v>
      </c>
      <c r="G2233" s="23">
        <v>6978.24</v>
      </c>
      <c r="H2233" s="23">
        <v>296367.18</v>
      </c>
      <c r="I2233" s="21" t="s">
        <v>11</v>
      </c>
      <c r="J2233" s="21" t="s">
        <v>12</v>
      </c>
      <c r="K2233" s="21" t="str">
        <f t="shared" si="112"/>
        <v/>
      </c>
      <c r="L2233" s="21" t="e">
        <f ca="1">IF(AND(K2233&lt;&gt; "", COUNTIF(SAP!#REF!,K2233)&gt;0),"Matched", "")</f>
        <v>#REF!</v>
      </c>
      <c r="M2233" s="21" t="str">
        <f t="shared" si="113"/>
        <v/>
      </c>
      <c r="N2233" s="21" t="e">
        <f ca="1">IF(AND(M2233&lt;&gt; "", COUNTIF(SAP!#REF!,M2233)&gt;0),"Matched", "")</f>
        <v>#REF!</v>
      </c>
      <c r="O2233" s="21" t="str">
        <f t="shared" si="114"/>
        <v/>
      </c>
      <c r="P2233" s="21" t="e">
        <f ca="1">IF(AND(O2233&lt;&gt; "", COUNTIF(SAP!#REF!,O2233)&gt;0),"Matched", "")</f>
        <v>#REF!</v>
      </c>
      <c r="Q2233" s="21" t="str">
        <f ca="1">IF(OR(D2233="AC",D2233="TR"),"Logic4"&amp;"_"&amp;TEXT(C2233,"dd.mm.yyyy") &amp;"_"&amp; 822391.4,"")</f>
        <v>Logic4_14.04.2020_822391.4</v>
      </c>
      <c r="R2233" s="21" t="e">
        <f ca="1">IF(AND(Q2233&lt;&gt; "", COUNTIF(SAP!#REF!,Q2233)&gt;0),"Matched", "")</f>
        <v>#REF!</v>
      </c>
    </row>
    <row r="2234" spans="1:18" hidden="1">
      <c r="A2234" s="21">
        <v>11563327</v>
      </c>
      <c r="B2234" s="22">
        <v>43935</v>
      </c>
      <c r="C2234" s="22">
        <v>43935</v>
      </c>
      <c r="D2234" s="21" t="s">
        <v>10</v>
      </c>
      <c r="E2234" s="23">
        <v>0</v>
      </c>
      <c r="F2234" s="23">
        <v>0</v>
      </c>
      <c r="G2234" s="23">
        <v>7276.6</v>
      </c>
      <c r="H2234" s="23">
        <v>303643.78000000003</v>
      </c>
      <c r="I2234" s="21" t="s">
        <v>11</v>
      </c>
      <c r="J2234" s="21" t="s">
        <v>12</v>
      </c>
      <c r="K2234" s="21" t="str">
        <f t="shared" si="112"/>
        <v/>
      </c>
      <c r="L2234" s="21" t="e">
        <f ca="1">IF(AND(K2234&lt;&gt; "", COUNTIF(SAP!#REF!,K2234)&gt;0),"Matched", "")</f>
        <v>#REF!</v>
      </c>
      <c r="M2234" s="21" t="str">
        <f t="shared" si="113"/>
        <v/>
      </c>
      <c r="N2234" s="21" t="e">
        <f ca="1">IF(AND(M2234&lt;&gt; "", COUNTIF(SAP!#REF!,M2234)&gt;0),"Matched", "")</f>
        <v>#REF!</v>
      </c>
      <c r="O2234" s="21" t="str">
        <f t="shared" si="114"/>
        <v/>
      </c>
      <c r="P2234" s="21" t="e">
        <f ca="1">IF(AND(O2234&lt;&gt; "", COUNTIF(SAP!#REF!,O2234)&gt;0),"Matched", "")</f>
        <v>#REF!</v>
      </c>
      <c r="Q2234" s="21" t="str">
        <f ca="1">IF(OR(D2234="AC",D2234="TR"),"Logic4"&amp;"_"&amp;TEXT(C2234,"dd.mm.yyyy") &amp;"_"&amp; 822391.4,"")</f>
        <v>Logic4_14.04.2020_822391.4</v>
      </c>
      <c r="R2234" s="21" t="e">
        <f ca="1">IF(AND(Q2234&lt;&gt; "", COUNTIF(SAP!#REF!,Q2234)&gt;0),"Matched", "")</f>
        <v>#REF!</v>
      </c>
    </row>
    <row r="2235" spans="1:18" hidden="1">
      <c r="A2235" s="21">
        <v>11563327</v>
      </c>
      <c r="B2235" s="22">
        <v>43935</v>
      </c>
      <c r="C2235" s="22">
        <v>43935</v>
      </c>
      <c r="D2235" s="21" t="s">
        <v>10</v>
      </c>
      <c r="E2235" s="23">
        <v>0</v>
      </c>
      <c r="F2235" s="23">
        <v>0</v>
      </c>
      <c r="G2235" s="23">
        <v>7361.1</v>
      </c>
      <c r="H2235" s="23">
        <v>311004.88</v>
      </c>
      <c r="I2235" s="21" t="s">
        <v>11</v>
      </c>
      <c r="J2235" s="21" t="s">
        <v>12</v>
      </c>
      <c r="K2235" s="21" t="str">
        <f t="shared" si="112"/>
        <v/>
      </c>
      <c r="L2235" s="21" t="e">
        <f ca="1">IF(AND(K2235&lt;&gt; "", COUNTIF(SAP!#REF!,K2235)&gt;0),"Matched", "")</f>
        <v>#REF!</v>
      </c>
      <c r="M2235" s="21" t="str">
        <f t="shared" si="113"/>
        <v/>
      </c>
      <c r="N2235" s="21" t="e">
        <f ca="1">IF(AND(M2235&lt;&gt; "", COUNTIF(SAP!#REF!,M2235)&gt;0),"Matched", "")</f>
        <v>#REF!</v>
      </c>
      <c r="O2235" s="21" t="str">
        <f t="shared" si="114"/>
        <v/>
      </c>
      <c r="P2235" s="21" t="e">
        <f ca="1">IF(AND(O2235&lt;&gt; "", COUNTIF(SAP!#REF!,O2235)&gt;0),"Matched", "")</f>
        <v>#REF!</v>
      </c>
      <c r="Q2235" s="21" t="str">
        <f ca="1">IF(OR(D2235="AC",D2235="TR"),"Logic4"&amp;"_"&amp;TEXT(C2235,"dd.mm.yyyy") &amp;"_"&amp; 822391.4,"")</f>
        <v>Logic4_14.04.2020_822391.4</v>
      </c>
      <c r="R2235" s="21" t="e">
        <f ca="1">IF(AND(Q2235&lt;&gt; "", COUNTIF(SAP!#REF!,Q2235)&gt;0),"Matched", "")</f>
        <v>#REF!</v>
      </c>
    </row>
    <row r="2236" spans="1:18" hidden="1">
      <c r="A2236" s="21">
        <v>11563327</v>
      </c>
      <c r="B2236" s="22">
        <v>43935</v>
      </c>
      <c r="C2236" s="22">
        <v>43935</v>
      </c>
      <c r="D2236" s="21" t="s">
        <v>10</v>
      </c>
      <c r="E2236" s="23">
        <v>0</v>
      </c>
      <c r="F2236" s="23">
        <v>0</v>
      </c>
      <c r="G2236" s="23">
        <v>7790</v>
      </c>
      <c r="H2236" s="23">
        <v>318794.88</v>
      </c>
      <c r="I2236" s="21" t="s">
        <v>11</v>
      </c>
      <c r="J2236" s="21" t="s">
        <v>12</v>
      </c>
      <c r="K2236" s="21" t="str">
        <f t="shared" si="112"/>
        <v/>
      </c>
      <c r="L2236" s="21" t="e">
        <f ca="1">IF(AND(K2236&lt;&gt; "", COUNTIF(SAP!#REF!,K2236)&gt;0),"Matched", "")</f>
        <v>#REF!</v>
      </c>
      <c r="M2236" s="21" t="str">
        <f t="shared" si="113"/>
        <v/>
      </c>
      <c r="N2236" s="21" t="e">
        <f ca="1">IF(AND(M2236&lt;&gt; "", COUNTIF(SAP!#REF!,M2236)&gt;0),"Matched", "")</f>
        <v>#REF!</v>
      </c>
      <c r="O2236" s="21" t="str">
        <f t="shared" si="114"/>
        <v/>
      </c>
      <c r="P2236" s="21" t="e">
        <f ca="1">IF(AND(O2236&lt;&gt; "", COUNTIF(SAP!#REF!,O2236)&gt;0),"Matched", "")</f>
        <v>#REF!</v>
      </c>
      <c r="Q2236" s="21" t="str">
        <f ca="1">IF(OR(D2236="AC",D2236="TR"),"Logic4"&amp;"_"&amp;TEXT(C2236,"dd.mm.yyyy") &amp;"_"&amp; 822391.4,"")</f>
        <v>Logic4_14.04.2020_822391.4</v>
      </c>
      <c r="R2236" s="21" t="e">
        <f ca="1">IF(AND(Q2236&lt;&gt; "", COUNTIF(SAP!#REF!,Q2236)&gt;0),"Matched", "")</f>
        <v>#REF!</v>
      </c>
    </row>
    <row r="2237" spans="1:18" hidden="1">
      <c r="A2237" s="21">
        <v>11563327</v>
      </c>
      <c r="B2237" s="22">
        <v>43935</v>
      </c>
      <c r="C2237" s="22">
        <v>43935</v>
      </c>
      <c r="D2237" s="21" t="s">
        <v>10</v>
      </c>
      <c r="E2237" s="23">
        <v>0</v>
      </c>
      <c r="F2237" s="23">
        <v>0</v>
      </c>
      <c r="G2237" s="23">
        <v>7937.1</v>
      </c>
      <c r="H2237" s="23">
        <v>326731.98</v>
      </c>
      <c r="I2237" s="21" t="s">
        <v>11</v>
      </c>
      <c r="J2237" s="21" t="s">
        <v>12</v>
      </c>
      <c r="K2237" s="21" t="str">
        <f t="shared" si="112"/>
        <v/>
      </c>
      <c r="L2237" s="21" t="e">
        <f ca="1">IF(AND(K2237&lt;&gt; "", COUNTIF(SAP!#REF!,K2237)&gt;0),"Matched", "")</f>
        <v>#REF!</v>
      </c>
      <c r="M2237" s="21" t="str">
        <f t="shared" si="113"/>
        <v/>
      </c>
      <c r="N2237" s="21" t="e">
        <f ca="1">IF(AND(M2237&lt;&gt; "", COUNTIF(SAP!#REF!,M2237)&gt;0),"Matched", "")</f>
        <v>#REF!</v>
      </c>
      <c r="O2237" s="21" t="str">
        <f t="shared" si="114"/>
        <v/>
      </c>
      <c r="P2237" s="21" t="e">
        <f ca="1">IF(AND(O2237&lt;&gt; "", COUNTIF(SAP!#REF!,O2237)&gt;0),"Matched", "")</f>
        <v>#REF!</v>
      </c>
      <c r="Q2237" s="21" t="str">
        <f ca="1">IF(OR(D2237="AC",D2237="TR"),"Logic4"&amp;"_"&amp;TEXT(C2237,"dd.mm.yyyy") &amp;"_"&amp; 822391.4,"")</f>
        <v>Logic4_14.04.2020_822391.4</v>
      </c>
      <c r="R2237" s="21" t="e">
        <f ca="1">IF(AND(Q2237&lt;&gt; "", COUNTIF(SAP!#REF!,Q2237)&gt;0),"Matched", "")</f>
        <v>#REF!</v>
      </c>
    </row>
    <row r="2238" spans="1:18" hidden="1">
      <c r="A2238" s="21">
        <v>11563327</v>
      </c>
      <c r="B2238" s="22">
        <v>43935</v>
      </c>
      <c r="C2238" s="22">
        <v>43935</v>
      </c>
      <c r="D2238" s="21" t="s">
        <v>10</v>
      </c>
      <c r="E2238" s="23">
        <v>0</v>
      </c>
      <c r="F2238" s="23">
        <v>0</v>
      </c>
      <c r="G2238" s="23">
        <v>8005.75</v>
      </c>
      <c r="H2238" s="23">
        <v>334737.73</v>
      </c>
      <c r="I2238" s="21" t="s">
        <v>11</v>
      </c>
      <c r="J2238" s="21" t="s">
        <v>12</v>
      </c>
      <c r="K2238" s="21" t="str">
        <f t="shared" si="112"/>
        <v/>
      </c>
      <c r="L2238" s="21" t="e">
        <f ca="1">IF(AND(K2238&lt;&gt; "", COUNTIF(SAP!#REF!,K2238)&gt;0),"Matched", "")</f>
        <v>#REF!</v>
      </c>
      <c r="M2238" s="21" t="str">
        <f t="shared" si="113"/>
        <v/>
      </c>
      <c r="N2238" s="21" t="e">
        <f ca="1">IF(AND(M2238&lt;&gt; "", COUNTIF(SAP!#REF!,M2238)&gt;0),"Matched", "")</f>
        <v>#REF!</v>
      </c>
      <c r="O2238" s="21" t="str">
        <f t="shared" si="114"/>
        <v/>
      </c>
      <c r="P2238" s="21" t="e">
        <f ca="1">IF(AND(O2238&lt;&gt; "", COUNTIF(SAP!#REF!,O2238)&gt;0),"Matched", "")</f>
        <v>#REF!</v>
      </c>
      <c r="Q2238" s="21" t="str">
        <f ca="1">IF(OR(D2238="AC",D2238="TR"),"Logic4"&amp;"_"&amp;TEXT(C2238,"dd.mm.yyyy") &amp;"_"&amp; 822391.4,"")</f>
        <v>Logic4_14.04.2020_822391.4</v>
      </c>
      <c r="R2238" s="21" t="e">
        <f ca="1">IF(AND(Q2238&lt;&gt; "", COUNTIF(SAP!#REF!,Q2238)&gt;0),"Matched", "")</f>
        <v>#REF!</v>
      </c>
    </row>
    <row r="2239" spans="1:18" hidden="1">
      <c r="A2239" s="21">
        <v>11563327</v>
      </c>
      <c r="B2239" s="22">
        <v>43935</v>
      </c>
      <c r="C2239" s="22">
        <v>43935</v>
      </c>
      <c r="D2239" s="21" t="s">
        <v>10</v>
      </c>
      <c r="E2239" s="23">
        <v>0</v>
      </c>
      <c r="F2239" s="23">
        <v>0</v>
      </c>
      <c r="G2239" s="23">
        <v>8184.4</v>
      </c>
      <c r="H2239" s="23">
        <v>342922.13</v>
      </c>
      <c r="I2239" s="21" t="s">
        <v>11</v>
      </c>
      <c r="J2239" s="21" t="s">
        <v>12</v>
      </c>
      <c r="K2239" s="21" t="str">
        <f t="shared" si="112"/>
        <v/>
      </c>
      <c r="L2239" s="21" t="e">
        <f ca="1">IF(AND(K2239&lt;&gt; "", COUNTIF(SAP!#REF!,K2239)&gt;0),"Matched", "")</f>
        <v>#REF!</v>
      </c>
      <c r="M2239" s="21" t="str">
        <f t="shared" si="113"/>
        <v/>
      </c>
      <c r="N2239" s="21" t="e">
        <f ca="1">IF(AND(M2239&lt;&gt; "", COUNTIF(SAP!#REF!,M2239)&gt;0),"Matched", "")</f>
        <v>#REF!</v>
      </c>
      <c r="O2239" s="21" t="str">
        <f t="shared" si="114"/>
        <v/>
      </c>
      <c r="P2239" s="21" t="e">
        <f ca="1">IF(AND(O2239&lt;&gt; "", COUNTIF(SAP!#REF!,O2239)&gt;0),"Matched", "")</f>
        <v>#REF!</v>
      </c>
      <c r="Q2239" s="21" t="str">
        <f ca="1">IF(OR(D2239="AC",D2239="TR"),"Logic4"&amp;"_"&amp;TEXT(C2239,"dd.mm.yyyy") &amp;"_"&amp; 822391.4,"")</f>
        <v>Logic4_14.04.2020_822391.4</v>
      </c>
      <c r="R2239" s="21" t="e">
        <f ca="1">IF(AND(Q2239&lt;&gt; "", COUNTIF(SAP!#REF!,Q2239)&gt;0),"Matched", "")</f>
        <v>#REF!</v>
      </c>
    </row>
    <row r="2240" spans="1:18" hidden="1">
      <c r="A2240" s="21">
        <v>11563327</v>
      </c>
      <c r="B2240" s="22">
        <v>43935</v>
      </c>
      <c r="C2240" s="22">
        <v>43935</v>
      </c>
      <c r="D2240" s="21" t="s">
        <v>10</v>
      </c>
      <c r="E2240" s="23">
        <v>0</v>
      </c>
      <c r="F2240" s="23">
        <v>0</v>
      </c>
      <c r="G2240" s="23">
        <v>8220</v>
      </c>
      <c r="H2240" s="23">
        <v>351142.13</v>
      </c>
      <c r="I2240" s="21" t="s">
        <v>11</v>
      </c>
      <c r="J2240" s="21" t="s">
        <v>12</v>
      </c>
      <c r="K2240" s="21" t="str">
        <f t="shared" si="112"/>
        <v/>
      </c>
      <c r="L2240" s="21" t="e">
        <f ca="1">IF(AND(K2240&lt;&gt; "", COUNTIF(SAP!#REF!,K2240)&gt;0),"Matched", "")</f>
        <v>#REF!</v>
      </c>
      <c r="M2240" s="21" t="str">
        <f t="shared" si="113"/>
        <v/>
      </c>
      <c r="N2240" s="21" t="e">
        <f ca="1">IF(AND(M2240&lt;&gt; "", COUNTIF(SAP!#REF!,M2240)&gt;0),"Matched", "")</f>
        <v>#REF!</v>
      </c>
      <c r="O2240" s="21" t="str">
        <f t="shared" si="114"/>
        <v/>
      </c>
      <c r="P2240" s="21" t="e">
        <f ca="1">IF(AND(O2240&lt;&gt; "", COUNTIF(SAP!#REF!,O2240)&gt;0),"Matched", "")</f>
        <v>#REF!</v>
      </c>
      <c r="Q2240" s="21" t="str">
        <f ca="1">IF(OR(D2240="AC",D2240="TR"),"Logic4"&amp;"_"&amp;TEXT(C2240,"dd.mm.yyyy") &amp;"_"&amp; 822391.4,"")</f>
        <v>Logic4_14.04.2020_822391.4</v>
      </c>
      <c r="R2240" s="21" t="e">
        <f ca="1">IF(AND(Q2240&lt;&gt; "", COUNTIF(SAP!#REF!,Q2240)&gt;0),"Matched", "")</f>
        <v>#REF!</v>
      </c>
    </row>
    <row r="2241" spans="1:18" hidden="1">
      <c r="A2241" s="21">
        <v>11563327</v>
      </c>
      <c r="B2241" s="22">
        <v>43935</v>
      </c>
      <c r="C2241" s="22">
        <v>43935</v>
      </c>
      <c r="D2241" s="21" t="s">
        <v>10</v>
      </c>
      <c r="E2241" s="23">
        <v>0</v>
      </c>
      <c r="F2241" s="23">
        <v>0</v>
      </c>
      <c r="G2241" s="23">
        <v>8375</v>
      </c>
      <c r="H2241" s="23">
        <v>359517.13</v>
      </c>
      <c r="I2241" s="21" t="s">
        <v>11</v>
      </c>
      <c r="J2241" s="21" t="s">
        <v>12</v>
      </c>
      <c r="K2241" s="21" t="str">
        <f t="shared" si="112"/>
        <v/>
      </c>
      <c r="L2241" s="21" t="e">
        <f ca="1">IF(AND(K2241&lt;&gt; "", COUNTIF(SAP!#REF!,K2241)&gt;0),"Matched", "")</f>
        <v>#REF!</v>
      </c>
      <c r="M2241" s="21" t="str">
        <f t="shared" si="113"/>
        <v/>
      </c>
      <c r="N2241" s="21" t="e">
        <f ca="1">IF(AND(M2241&lt;&gt; "", COUNTIF(SAP!#REF!,M2241)&gt;0),"Matched", "")</f>
        <v>#REF!</v>
      </c>
      <c r="O2241" s="21" t="str">
        <f t="shared" si="114"/>
        <v/>
      </c>
      <c r="P2241" s="21" t="e">
        <f ca="1">IF(AND(O2241&lt;&gt; "", COUNTIF(SAP!#REF!,O2241)&gt;0),"Matched", "")</f>
        <v>#REF!</v>
      </c>
      <c r="Q2241" s="21" t="str">
        <f ca="1">IF(OR(D2241="AC",D2241="TR"),"Logic4"&amp;"_"&amp;TEXT(C2241,"dd.mm.yyyy") &amp;"_"&amp; 822391.4,"")</f>
        <v>Logic4_14.04.2020_822391.4</v>
      </c>
      <c r="R2241" s="21" t="e">
        <f ca="1">IF(AND(Q2241&lt;&gt; "", COUNTIF(SAP!#REF!,Q2241)&gt;0),"Matched", "")</f>
        <v>#REF!</v>
      </c>
    </row>
    <row r="2242" spans="1:18" hidden="1">
      <c r="A2242" s="21">
        <v>11563327</v>
      </c>
      <c r="B2242" s="22">
        <v>43935</v>
      </c>
      <c r="C2242" s="22">
        <v>43935</v>
      </c>
      <c r="D2242" s="21" t="s">
        <v>10</v>
      </c>
      <c r="E2242" s="23">
        <v>0</v>
      </c>
      <c r="F2242" s="23">
        <v>0</v>
      </c>
      <c r="G2242" s="23">
        <v>8800</v>
      </c>
      <c r="H2242" s="23">
        <v>368317.13</v>
      </c>
      <c r="I2242" s="21" t="s">
        <v>11</v>
      </c>
      <c r="J2242" s="21" t="s">
        <v>12</v>
      </c>
      <c r="K2242" s="21" t="str">
        <f t="shared" si="112"/>
        <v/>
      </c>
      <c r="L2242" s="21" t="e">
        <f ca="1">IF(AND(K2242&lt;&gt; "", COUNTIF(SAP!#REF!,K2242)&gt;0),"Matched", "")</f>
        <v>#REF!</v>
      </c>
      <c r="M2242" s="21" t="str">
        <f t="shared" si="113"/>
        <v/>
      </c>
      <c r="N2242" s="21" t="e">
        <f ca="1">IF(AND(M2242&lt;&gt; "", COUNTIF(SAP!#REF!,M2242)&gt;0),"Matched", "")</f>
        <v>#REF!</v>
      </c>
      <c r="O2242" s="21" t="str">
        <f t="shared" si="114"/>
        <v/>
      </c>
      <c r="P2242" s="21" t="e">
        <f ca="1">IF(AND(O2242&lt;&gt; "", COUNTIF(SAP!#REF!,O2242)&gt;0),"Matched", "")</f>
        <v>#REF!</v>
      </c>
      <c r="Q2242" s="21" t="str">
        <f ca="1">IF(OR(D2242="AC",D2242="TR"),"Logic4"&amp;"_"&amp;TEXT(C2242,"dd.mm.yyyy") &amp;"_"&amp; 822391.4,"")</f>
        <v>Logic4_14.04.2020_822391.4</v>
      </c>
      <c r="R2242" s="21" t="e">
        <f ca="1">IF(AND(Q2242&lt;&gt; "", COUNTIF(SAP!#REF!,Q2242)&gt;0),"Matched", "")</f>
        <v>#REF!</v>
      </c>
    </row>
    <row r="2243" spans="1:18" hidden="1">
      <c r="A2243" s="21">
        <v>11563327</v>
      </c>
      <c r="B2243" s="22">
        <v>43935</v>
      </c>
      <c r="C2243" s="22">
        <v>43935</v>
      </c>
      <c r="D2243" s="21" t="s">
        <v>10</v>
      </c>
      <c r="E2243" s="23">
        <v>0</v>
      </c>
      <c r="F2243" s="23">
        <v>0</v>
      </c>
      <c r="G2243" s="23">
        <v>9259.4599999999991</v>
      </c>
      <c r="H2243" s="23">
        <v>377576.59</v>
      </c>
      <c r="I2243" s="21" t="s">
        <v>11</v>
      </c>
      <c r="J2243" s="21" t="s">
        <v>12</v>
      </c>
      <c r="K2243" s="21" t="str">
        <f t="shared" ref="K2243:K2306" si="115">IF(D2243="TF","Logic1"&amp;"_"&amp;TEXT(C2243, "mm") &amp;"_"&amp; F2243,"")</f>
        <v/>
      </c>
      <c r="L2243" s="21" t="e">
        <f ca="1">IF(AND(K2243&lt;&gt; "", COUNTIF(SAP!#REF!,K2243)&gt;0),"Matched", "")</f>
        <v>#REF!</v>
      </c>
      <c r="M2243" s="21" t="str">
        <f t="shared" si="113"/>
        <v/>
      </c>
      <c r="N2243" s="21" t="e">
        <f ca="1">IF(AND(M2243&lt;&gt; "", COUNTIF(SAP!#REF!,M2243)&gt;0),"Matched", "")</f>
        <v>#REF!</v>
      </c>
      <c r="O2243" s="21" t="str">
        <f t="shared" si="114"/>
        <v/>
      </c>
      <c r="P2243" s="21" t="e">
        <f ca="1">IF(AND(O2243&lt;&gt; "", COUNTIF(SAP!#REF!,O2243)&gt;0),"Matched", "")</f>
        <v>#REF!</v>
      </c>
      <c r="Q2243" s="21" t="str">
        <f ca="1">IF(OR(D2243="AC",D2243="TR"),"Logic4"&amp;"_"&amp;TEXT(C2243,"dd.mm.yyyy") &amp;"_"&amp; 822391.4,"")</f>
        <v>Logic4_14.04.2020_822391.4</v>
      </c>
      <c r="R2243" s="21" t="e">
        <f ca="1">IF(AND(Q2243&lt;&gt; "", COUNTIF(SAP!#REF!,Q2243)&gt;0),"Matched", "")</f>
        <v>#REF!</v>
      </c>
    </row>
    <row r="2244" spans="1:18" hidden="1">
      <c r="A2244" s="21">
        <v>11563327</v>
      </c>
      <c r="B2244" s="22">
        <v>43935</v>
      </c>
      <c r="C2244" s="22">
        <v>43935</v>
      </c>
      <c r="D2244" s="21" t="s">
        <v>10</v>
      </c>
      <c r="E2244" s="23">
        <v>0</v>
      </c>
      <c r="F2244" s="23">
        <v>0</v>
      </c>
      <c r="G2244" s="23">
        <v>9483.7000000000007</v>
      </c>
      <c r="H2244" s="23">
        <v>387060.29</v>
      </c>
      <c r="I2244" s="21" t="s">
        <v>11</v>
      </c>
      <c r="J2244" s="21" t="s">
        <v>12</v>
      </c>
      <c r="K2244" s="21" t="str">
        <f t="shared" si="115"/>
        <v/>
      </c>
      <c r="L2244" s="21" t="e">
        <f ca="1">IF(AND(K2244&lt;&gt; "", COUNTIF(SAP!#REF!,K2244)&gt;0),"Matched", "")</f>
        <v>#REF!</v>
      </c>
      <c r="M2244" s="21" t="str">
        <f t="shared" si="113"/>
        <v/>
      </c>
      <c r="N2244" s="21" t="e">
        <f ca="1">IF(AND(M2244&lt;&gt; "", COUNTIF(SAP!#REF!,M2244)&gt;0),"Matched", "")</f>
        <v>#REF!</v>
      </c>
      <c r="O2244" s="21" t="str">
        <f t="shared" si="114"/>
        <v/>
      </c>
      <c r="P2244" s="21" t="e">
        <f ca="1">IF(AND(O2244&lt;&gt; "", COUNTIF(SAP!#REF!,O2244)&gt;0),"Matched", "")</f>
        <v>#REF!</v>
      </c>
      <c r="Q2244" s="21" t="str">
        <f ca="1">IF(OR(D2244="AC",D2244="TR"),"Logic4"&amp;"_"&amp;TEXT(C2244,"dd.mm.yyyy") &amp;"_"&amp; 822391.4,"")</f>
        <v>Logic4_14.04.2020_822391.4</v>
      </c>
      <c r="R2244" s="21" t="e">
        <f ca="1">IF(AND(Q2244&lt;&gt; "", COUNTIF(SAP!#REF!,Q2244)&gt;0),"Matched", "")</f>
        <v>#REF!</v>
      </c>
    </row>
    <row r="2245" spans="1:18" hidden="1">
      <c r="A2245" s="21">
        <v>11563327</v>
      </c>
      <c r="B2245" s="22">
        <v>43935</v>
      </c>
      <c r="C2245" s="22">
        <v>43935</v>
      </c>
      <c r="D2245" s="21" t="s">
        <v>10</v>
      </c>
      <c r="E2245" s="23">
        <v>0</v>
      </c>
      <c r="F2245" s="23">
        <v>0</v>
      </c>
      <c r="G2245" s="23">
        <v>9596.4599999999991</v>
      </c>
      <c r="H2245" s="23">
        <v>396656.75</v>
      </c>
      <c r="I2245" s="21" t="s">
        <v>11</v>
      </c>
      <c r="J2245" s="21" t="s">
        <v>12</v>
      </c>
      <c r="K2245" s="21" t="str">
        <f t="shared" si="115"/>
        <v/>
      </c>
      <c r="L2245" s="21" t="e">
        <f ca="1">IF(AND(K2245&lt;&gt; "", COUNTIF(SAP!#REF!,K2245)&gt;0),"Matched", "")</f>
        <v>#REF!</v>
      </c>
      <c r="M2245" s="21" t="str">
        <f t="shared" si="113"/>
        <v/>
      </c>
      <c r="N2245" s="21" t="e">
        <f ca="1">IF(AND(M2245&lt;&gt; "", COUNTIF(SAP!#REF!,M2245)&gt;0),"Matched", "")</f>
        <v>#REF!</v>
      </c>
      <c r="O2245" s="21" t="str">
        <f t="shared" si="114"/>
        <v/>
      </c>
      <c r="P2245" s="21" t="e">
        <f ca="1">IF(AND(O2245&lt;&gt; "", COUNTIF(SAP!#REF!,O2245)&gt;0),"Matched", "")</f>
        <v>#REF!</v>
      </c>
      <c r="Q2245" s="21" t="str">
        <f ca="1">IF(OR(D2245="AC",D2245="TR"),"Logic4"&amp;"_"&amp;TEXT(C2245,"dd.mm.yyyy") &amp;"_"&amp; 822391.4,"")</f>
        <v>Logic4_14.04.2020_822391.4</v>
      </c>
      <c r="R2245" s="21" t="e">
        <f ca="1">IF(AND(Q2245&lt;&gt; "", COUNTIF(SAP!#REF!,Q2245)&gt;0),"Matched", "")</f>
        <v>#REF!</v>
      </c>
    </row>
    <row r="2246" spans="1:18" hidden="1">
      <c r="A2246" s="21">
        <v>11563327</v>
      </c>
      <c r="B2246" s="22">
        <v>43935</v>
      </c>
      <c r="C2246" s="22">
        <v>43935</v>
      </c>
      <c r="D2246" s="21" t="s">
        <v>10</v>
      </c>
      <c r="E2246" s="23">
        <v>0</v>
      </c>
      <c r="F2246" s="23">
        <v>0</v>
      </c>
      <c r="G2246" s="23">
        <v>9655.36</v>
      </c>
      <c r="H2246" s="23">
        <v>406312.11</v>
      </c>
      <c r="I2246" s="21" t="s">
        <v>11</v>
      </c>
      <c r="J2246" s="21" t="s">
        <v>12</v>
      </c>
      <c r="K2246" s="21" t="str">
        <f t="shared" si="115"/>
        <v/>
      </c>
      <c r="L2246" s="21" t="e">
        <f ca="1">IF(AND(K2246&lt;&gt; "", COUNTIF(SAP!#REF!,K2246)&gt;0),"Matched", "")</f>
        <v>#REF!</v>
      </c>
      <c r="M2246" s="21" t="str">
        <f t="shared" si="113"/>
        <v/>
      </c>
      <c r="N2246" s="21" t="e">
        <f ca="1">IF(AND(M2246&lt;&gt; "", COUNTIF(SAP!#REF!,M2246)&gt;0),"Matched", "")</f>
        <v>#REF!</v>
      </c>
      <c r="O2246" s="21" t="str">
        <f t="shared" si="114"/>
        <v/>
      </c>
      <c r="P2246" s="21" t="e">
        <f ca="1">IF(AND(O2246&lt;&gt; "", COUNTIF(SAP!#REF!,O2246)&gt;0),"Matched", "")</f>
        <v>#REF!</v>
      </c>
      <c r="Q2246" s="21" t="str">
        <f ca="1">IF(OR(D2246="AC",D2246="TR"),"Logic4"&amp;"_"&amp;TEXT(C2246,"dd.mm.yyyy") &amp;"_"&amp; 822391.4,"")</f>
        <v>Logic4_14.04.2020_822391.4</v>
      </c>
      <c r="R2246" s="21" t="e">
        <f ca="1">IF(AND(Q2246&lt;&gt; "", COUNTIF(SAP!#REF!,Q2246)&gt;0),"Matched", "")</f>
        <v>#REF!</v>
      </c>
    </row>
    <row r="2247" spans="1:18" hidden="1">
      <c r="A2247" s="21">
        <v>11563327</v>
      </c>
      <c r="B2247" s="22">
        <v>43935</v>
      </c>
      <c r="C2247" s="22">
        <v>43935</v>
      </c>
      <c r="D2247" s="21" t="s">
        <v>10</v>
      </c>
      <c r="E2247" s="23">
        <v>0</v>
      </c>
      <c r="F2247" s="23">
        <v>0</v>
      </c>
      <c r="G2247" s="23">
        <v>9742</v>
      </c>
      <c r="H2247" s="23">
        <v>416054.11</v>
      </c>
      <c r="I2247" s="21" t="s">
        <v>11</v>
      </c>
      <c r="J2247" s="21" t="s">
        <v>12</v>
      </c>
      <c r="K2247" s="21" t="str">
        <f t="shared" si="115"/>
        <v/>
      </c>
      <c r="L2247" s="21" t="e">
        <f ca="1">IF(AND(K2247&lt;&gt; "", COUNTIF(SAP!#REF!,K2247)&gt;0),"Matched", "")</f>
        <v>#REF!</v>
      </c>
      <c r="M2247" s="21" t="str">
        <f t="shared" si="113"/>
        <v/>
      </c>
      <c r="N2247" s="21" t="e">
        <f ca="1">IF(AND(M2247&lt;&gt; "", COUNTIF(SAP!#REF!,M2247)&gt;0),"Matched", "")</f>
        <v>#REF!</v>
      </c>
      <c r="O2247" s="21" t="str">
        <f t="shared" si="114"/>
        <v/>
      </c>
      <c r="P2247" s="21" t="e">
        <f ca="1">IF(AND(O2247&lt;&gt; "", COUNTIF(SAP!#REF!,O2247)&gt;0),"Matched", "")</f>
        <v>#REF!</v>
      </c>
      <c r="Q2247" s="21" t="str">
        <f ca="1">IF(OR(D2247="AC",D2247="TR"),"Logic4"&amp;"_"&amp;TEXT(C2247,"dd.mm.yyyy") &amp;"_"&amp; 822391.4,"")</f>
        <v>Logic4_14.04.2020_822391.4</v>
      </c>
      <c r="R2247" s="21" t="e">
        <f ca="1">IF(AND(Q2247&lt;&gt; "", COUNTIF(SAP!#REF!,Q2247)&gt;0),"Matched", "")</f>
        <v>#REF!</v>
      </c>
    </row>
    <row r="2248" spans="1:18" hidden="1">
      <c r="A2248" s="21">
        <v>11563327</v>
      </c>
      <c r="B2248" s="22">
        <v>43935</v>
      </c>
      <c r="C2248" s="22">
        <v>43935</v>
      </c>
      <c r="D2248" s="21" t="s">
        <v>10</v>
      </c>
      <c r="E2248" s="23">
        <v>0</v>
      </c>
      <c r="F2248" s="23">
        <v>0</v>
      </c>
      <c r="G2248" s="23">
        <v>9920.1</v>
      </c>
      <c r="H2248" s="23">
        <v>425974.21</v>
      </c>
      <c r="I2248" s="21" t="s">
        <v>11</v>
      </c>
      <c r="J2248" s="21" t="s">
        <v>12</v>
      </c>
      <c r="K2248" s="21" t="str">
        <f t="shared" si="115"/>
        <v/>
      </c>
      <c r="L2248" s="21" t="e">
        <f ca="1">IF(AND(K2248&lt;&gt; "", COUNTIF(SAP!#REF!,K2248)&gt;0),"Matched", "")</f>
        <v>#REF!</v>
      </c>
      <c r="M2248" s="21" t="str">
        <f t="shared" si="113"/>
        <v/>
      </c>
      <c r="N2248" s="21" t="e">
        <f ca="1">IF(AND(M2248&lt;&gt; "", COUNTIF(SAP!#REF!,M2248)&gt;0),"Matched", "")</f>
        <v>#REF!</v>
      </c>
      <c r="O2248" s="21" t="str">
        <f t="shared" si="114"/>
        <v/>
      </c>
      <c r="P2248" s="21" t="e">
        <f ca="1">IF(AND(O2248&lt;&gt; "", COUNTIF(SAP!#REF!,O2248)&gt;0),"Matched", "")</f>
        <v>#REF!</v>
      </c>
      <c r="Q2248" s="21" t="str">
        <f ca="1">IF(OR(D2248="AC",D2248="TR"),"Logic4"&amp;"_"&amp;TEXT(C2248,"dd.mm.yyyy") &amp;"_"&amp; 822391.4,"")</f>
        <v>Logic4_14.04.2020_822391.4</v>
      </c>
      <c r="R2248" s="21" t="e">
        <f ca="1">IF(AND(Q2248&lt;&gt; "", COUNTIF(SAP!#REF!,Q2248)&gt;0),"Matched", "")</f>
        <v>#REF!</v>
      </c>
    </row>
    <row r="2249" spans="1:18" hidden="1">
      <c r="A2249" s="21">
        <v>11563327</v>
      </c>
      <c r="B2249" s="22">
        <v>43935</v>
      </c>
      <c r="C2249" s="22">
        <v>43935</v>
      </c>
      <c r="D2249" s="21" t="s">
        <v>10</v>
      </c>
      <c r="E2249" s="23">
        <v>0</v>
      </c>
      <c r="F2249" s="23">
        <v>0</v>
      </c>
      <c r="G2249" s="23">
        <v>10383.280000000001</v>
      </c>
      <c r="H2249" s="23">
        <v>436357.49</v>
      </c>
      <c r="I2249" s="21" t="s">
        <v>11</v>
      </c>
      <c r="J2249" s="21" t="s">
        <v>12</v>
      </c>
      <c r="K2249" s="21" t="str">
        <f t="shared" si="115"/>
        <v/>
      </c>
      <c r="L2249" s="21" t="e">
        <f ca="1">IF(AND(K2249&lt;&gt; "", COUNTIF(SAP!#REF!,K2249)&gt;0),"Matched", "")</f>
        <v>#REF!</v>
      </c>
      <c r="M2249" s="21" t="str">
        <f t="shared" si="113"/>
        <v/>
      </c>
      <c r="N2249" s="21" t="e">
        <f ca="1">IF(AND(M2249&lt;&gt; "", COUNTIF(SAP!#REF!,M2249)&gt;0),"Matched", "")</f>
        <v>#REF!</v>
      </c>
      <c r="O2249" s="21" t="str">
        <f t="shared" si="114"/>
        <v/>
      </c>
      <c r="P2249" s="21" t="e">
        <f ca="1">IF(AND(O2249&lt;&gt; "", COUNTIF(SAP!#REF!,O2249)&gt;0),"Matched", "")</f>
        <v>#REF!</v>
      </c>
      <c r="Q2249" s="21" t="str">
        <f ca="1">IF(OR(D2249="AC",D2249="TR"),"Logic4"&amp;"_"&amp;TEXT(C2249,"dd.mm.yyyy") &amp;"_"&amp; 822391.4,"")</f>
        <v>Logic4_14.04.2020_822391.4</v>
      </c>
      <c r="R2249" s="21" t="e">
        <f ca="1">IF(AND(Q2249&lt;&gt; "", COUNTIF(SAP!#REF!,Q2249)&gt;0),"Matched", "")</f>
        <v>#REF!</v>
      </c>
    </row>
    <row r="2250" spans="1:18" hidden="1">
      <c r="A2250" s="21">
        <v>11563327</v>
      </c>
      <c r="B2250" s="22">
        <v>43935</v>
      </c>
      <c r="C2250" s="22">
        <v>43935</v>
      </c>
      <c r="D2250" s="21" t="s">
        <v>10</v>
      </c>
      <c r="E2250" s="23">
        <v>0</v>
      </c>
      <c r="F2250" s="23">
        <v>0</v>
      </c>
      <c r="G2250" s="23">
        <v>10445.200000000001</v>
      </c>
      <c r="H2250" s="23">
        <v>446802.69</v>
      </c>
      <c r="I2250" s="21" t="s">
        <v>11</v>
      </c>
      <c r="J2250" s="21" t="s">
        <v>12</v>
      </c>
      <c r="K2250" s="21" t="str">
        <f t="shared" si="115"/>
        <v/>
      </c>
      <c r="L2250" s="21" t="e">
        <f ca="1">IF(AND(K2250&lt;&gt; "", COUNTIF(SAP!#REF!,K2250)&gt;0),"Matched", "")</f>
        <v>#REF!</v>
      </c>
      <c r="M2250" s="21" t="str">
        <f t="shared" si="113"/>
        <v/>
      </c>
      <c r="N2250" s="21" t="e">
        <f ca="1">IF(AND(M2250&lt;&gt; "", COUNTIF(SAP!#REF!,M2250)&gt;0),"Matched", "")</f>
        <v>#REF!</v>
      </c>
      <c r="O2250" s="21" t="str">
        <f t="shared" si="114"/>
        <v/>
      </c>
      <c r="P2250" s="21" t="e">
        <f ca="1">IF(AND(O2250&lt;&gt; "", COUNTIF(SAP!#REF!,O2250)&gt;0),"Matched", "")</f>
        <v>#REF!</v>
      </c>
      <c r="Q2250" s="21" t="str">
        <f ca="1">IF(OR(D2250="AC",D2250="TR"),"Logic4"&amp;"_"&amp;TEXT(C2250,"dd.mm.yyyy") &amp;"_"&amp; 822391.4,"")</f>
        <v>Logic4_14.04.2020_822391.4</v>
      </c>
      <c r="R2250" s="21" t="e">
        <f ca="1">IF(AND(Q2250&lt;&gt; "", COUNTIF(SAP!#REF!,Q2250)&gt;0),"Matched", "")</f>
        <v>#REF!</v>
      </c>
    </row>
    <row r="2251" spans="1:18" hidden="1">
      <c r="A2251" s="21">
        <v>11563327</v>
      </c>
      <c r="B2251" s="22">
        <v>43935</v>
      </c>
      <c r="C2251" s="22">
        <v>43935</v>
      </c>
      <c r="D2251" s="21" t="s">
        <v>10</v>
      </c>
      <c r="E2251" s="23">
        <v>0</v>
      </c>
      <c r="F2251" s="23">
        <v>0</v>
      </c>
      <c r="G2251" s="23">
        <v>10705.5</v>
      </c>
      <c r="H2251" s="23">
        <v>457508.19</v>
      </c>
      <c r="I2251" s="21" t="s">
        <v>11</v>
      </c>
      <c r="J2251" s="21" t="s">
        <v>12</v>
      </c>
      <c r="K2251" s="21" t="str">
        <f t="shared" si="115"/>
        <v/>
      </c>
      <c r="L2251" s="21" t="e">
        <f ca="1">IF(AND(K2251&lt;&gt; "", COUNTIF(SAP!#REF!,K2251)&gt;0),"Matched", "")</f>
        <v>#REF!</v>
      </c>
      <c r="M2251" s="21" t="str">
        <f t="shared" si="113"/>
        <v/>
      </c>
      <c r="N2251" s="21" t="e">
        <f ca="1">IF(AND(M2251&lt;&gt; "", COUNTIF(SAP!#REF!,M2251)&gt;0),"Matched", "")</f>
        <v>#REF!</v>
      </c>
      <c r="O2251" s="21" t="str">
        <f t="shared" si="114"/>
        <v/>
      </c>
      <c r="P2251" s="21" t="e">
        <f ca="1">IF(AND(O2251&lt;&gt; "", COUNTIF(SAP!#REF!,O2251)&gt;0),"Matched", "")</f>
        <v>#REF!</v>
      </c>
      <c r="Q2251" s="21" t="str">
        <f ca="1">IF(OR(D2251="AC",D2251="TR"),"Logic4"&amp;"_"&amp;TEXT(C2251,"dd.mm.yyyy") &amp;"_"&amp; 822391.4,"")</f>
        <v>Logic4_14.04.2020_822391.4</v>
      </c>
      <c r="R2251" s="21" t="e">
        <f ca="1">IF(AND(Q2251&lt;&gt; "", COUNTIF(SAP!#REF!,Q2251)&gt;0),"Matched", "")</f>
        <v>#REF!</v>
      </c>
    </row>
    <row r="2252" spans="1:18" hidden="1">
      <c r="A2252" s="21">
        <v>11563327</v>
      </c>
      <c r="B2252" s="22">
        <v>43935</v>
      </c>
      <c r="C2252" s="22">
        <v>43935</v>
      </c>
      <c r="D2252" s="21" t="s">
        <v>10</v>
      </c>
      <c r="E2252" s="23">
        <v>0</v>
      </c>
      <c r="F2252" s="23">
        <v>0</v>
      </c>
      <c r="G2252" s="23">
        <v>11078.8</v>
      </c>
      <c r="H2252" s="23">
        <v>468586.99</v>
      </c>
      <c r="I2252" s="21" t="s">
        <v>11</v>
      </c>
      <c r="J2252" s="21" t="s">
        <v>12</v>
      </c>
      <c r="K2252" s="21" t="str">
        <f t="shared" si="115"/>
        <v/>
      </c>
      <c r="L2252" s="21" t="e">
        <f ca="1">IF(AND(K2252&lt;&gt; "", COUNTIF(SAP!#REF!,K2252)&gt;0),"Matched", "")</f>
        <v>#REF!</v>
      </c>
      <c r="M2252" s="21" t="str">
        <f t="shared" si="113"/>
        <v/>
      </c>
      <c r="N2252" s="21" t="e">
        <f ca="1">IF(AND(M2252&lt;&gt; "", COUNTIF(SAP!#REF!,M2252)&gt;0),"Matched", "")</f>
        <v>#REF!</v>
      </c>
      <c r="O2252" s="21" t="str">
        <f t="shared" si="114"/>
        <v/>
      </c>
      <c r="P2252" s="21" t="e">
        <f ca="1">IF(AND(O2252&lt;&gt; "", COUNTIF(SAP!#REF!,O2252)&gt;0),"Matched", "")</f>
        <v>#REF!</v>
      </c>
      <c r="Q2252" s="21" t="str">
        <f ca="1">IF(OR(D2252="AC",D2252="TR"),"Logic4"&amp;"_"&amp;TEXT(C2252,"dd.mm.yyyy") &amp;"_"&amp; 822391.4,"")</f>
        <v>Logic4_14.04.2020_822391.4</v>
      </c>
      <c r="R2252" s="21" t="e">
        <f ca="1">IF(AND(Q2252&lt;&gt; "", COUNTIF(SAP!#REF!,Q2252)&gt;0),"Matched", "")</f>
        <v>#REF!</v>
      </c>
    </row>
    <row r="2253" spans="1:18" hidden="1">
      <c r="A2253" s="21">
        <v>11563327</v>
      </c>
      <c r="B2253" s="22">
        <v>43935</v>
      </c>
      <c r="C2253" s="22">
        <v>43935</v>
      </c>
      <c r="D2253" s="21" t="s">
        <v>10</v>
      </c>
      <c r="E2253" s="23">
        <v>0</v>
      </c>
      <c r="F2253" s="23">
        <v>0</v>
      </c>
      <c r="G2253" s="23">
        <v>11189.96</v>
      </c>
      <c r="H2253" s="23">
        <v>479776.95</v>
      </c>
      <c r="I2253" s="21" t="s">
        <v>11</v>
      </c>
      <c r="J2253" s="21" t="s">
        <v>12</v>
      </c>
      <c r="K2253" s="21" t="str">
        <f t="shared" si="115"/>
        <v/>
      </c>
      <c r="L2253" s="21" t="e">
        <f ca="1">IF(AND(K2253&lt;&gt; "", COUNTIF(SAP!#REF!,K2253)&gt;0),"Matched", "")</f>
        <v>#REF!</v>
      </c>
      <c r="M2253" s="21" t="str">
        <f t="shared" si="113"/>
        <v/>
      </c>
      <c r="N2253" s="21" t="e">
        <f ca="1">IF(AND(M2253&lt;&gt; "", COUNTIF(SAP!#REF!,M2253)&gt;0),"Matched", "")</f>
        <v>#REF!</v>
      </c>
      <c r="O2253" s="21" t="str">
        <f t="shared" si="114"/>
        <v/>
      </c>
      <c r="P2253" s="21" t="e">
        <f ca="1">IF(AND(O2253&lt;&gt; "", COUNTIF(SAP!#REF!,O2253)&gt;0),"Matched", "")</f>
        <v>#REF!</v>
      </c>
      <c r="Q2253" s="21" t="str">
        <f ca="1">IF(OR(D2253="AC",D2253="TR"),"Logic4"&amp;"_"&amp;TEXT(C2253,"dd.mm.yyyy") &amp;"_"&amp; 822391.4,"")</f>
        <v>Logic4_14.04.2020_822391.4</v>
      </c>
      <c r="R2253" s="21" t="e">
        <f ca="1">IF(AND(Q2253&lt;&gt; "", COUNTIF(SAP!#REF!,Q2253)&gt;0),"Matched", "")</f>
        <v>#REF!</v>
      </c>
    </row>
    <row r="2254" spans="1:18" hidden="1">
      <c r="A2254" s="21">
        <v>11563327</v>
      </c>
      <c r="B2254" s="22">
        <v>43935</v>
      </c>
      <c r="C2254" s="22">
        <v>43935</v>
      </c>
      <c r="D2254" s="21" t="s">
        <v>10</v>
      </c>
      <c r="E2254" s="23">
        <v>0</v>
      </c>
      <c r="F2254" s="23">
        <v>0</v>
      </c>
      <c r="G2254" s="23">
        <v>11905.2</v>
      </c>
      <c r="H2254" s="23">
        <v>491682.15</v>
      </c>
      <c r="I2254" s="21" t="s">
        <v>11</v>
      </c>
      <c r="J2254" s="21" t="s">
        <v>12</v>
      </c>
      <c r="K2254" s="21" t="str">
        <f t="shared" si="115"/>
        <v/>
      </c>
      <c r="L2254" s="21" t="e">
        <f ca="1">IF(AND(K2254&lt;&gt; "", COUNTIF(SAP!#REF!,K2254)&gt;0),"Matched", "")</f>
        <v>#REF!</v>
      </c>
      <c r="M2254" s="21" t="str">
        <f t="shared" si="113"/>
        <v/>
      </c>
      <c r="N2254" s="21" t="e">
        <f ca="1">IF(AND(M2254&lt;&gt; "", COUNTIF(SAP!#REF!,M2254)&gt;0),"Matched", "")</f>
        <v>#REF!</v>
      </c>
      <c r="O2254" s="21" t="str">
        <f t="shared" si="114"/>
        <v/>
      </c>
      <c r="P2254" s="21" t="e">
        <f ca="1">IF(AND(O2254&lt;&gt; "", COUNTIF(SAP!#REF!,O2254)&gt;0),"Matched", "")</f>
        <v>#REF!</v>
      </c>
      <c r="Q2254" s="21" t="str">
        <f ca="1">IF(OR(D2254="AC",D2254="TR"),"Logic4"&amp;"_"&amp;TEXT(C2254,"dd.mm.yyyy") &amp;"_"&amp; 822391.4,"")</f>
        <v>Logic4_14.04.2020_822391.4</v>
      </c>
      <c r="R2254" s="21" t="e">
        <f ca="1">IF(AND(Q2254&lt;&gt; "", COUNTIF(SAP!#REF!,Q2254)&gt;0),"Matched", "")</f>
        <v>#REF!</v>
      </c>
    </row>
    <row r="2255" spans="1:18" hidden="1">
      <c r="A2255" s="21">
        <v>11563327</v>
      </c>
      <c r="B2255" s="22">
        <v>43935</v>
      </c>
      <c r="C2255" s="22">
        <v>43935</v>
      </c>
      <c r="D2255" s="21" t="s">
        <v>10</v>
      </c>
      <c r="E2255" s="23">
        <v>0</v>
      </c>
      <c r="F2255" s="23">
        <v>0</v>
      </c>
      <c r="G2255" s="23">
        <v>12014.98</v>
      </c>
      <c r="H2255" s="23">
        <v>503697.13</v>
      </c>
      <c r="I2255" s="21" t="s">
        <v>11</v>
      </c>
      <c r="J2255" s="21" t="s">
        <v>12</v>
      </c>
      <c r="K2255" s="21" t="str">
        <f t="shared" si="115"/>
        <v/>
      </c>
      <c r="L2255" s="21" t="e">
        <f ca="1">IF(AND(K2255&lt;&gt; "", COUNTIF(SAP!#REF!,K2255)&gt;0),"Matched", "")</f>
        <v>#REF!</v>
      </c>
      <c r="M2255" s="21" t="str">
        <f t="shared" si="113"/>
        <v/>
      </c>
      <c r="N2255" s="21" t="e">
        <f ca="1">IF(AND(M2255&lt;&gt; "", COUNTIF(SAP!#REF!,M2255)&gt;0),"Matched", "")</f>
        <v>#REF!</v>
      </c>
      <c r="O2255" s="21" t="str">
        <f t="shared" si="114"/>
        <v/>
      </c>
      <c r="P2255" s="21" t="e">
        <f ca="1">IF(AND(O2255&lt;&gt; "", COUNTIF(SAP!#REF!,O2255)&gt;0),"Matched", "")</f>
        <v>#REF!</v>
      </c>
      <c r="Q2255" s="21" t="str">
        <f ca="1">IF(OR(D2255="AC",D2255="TR"),"Logic4"&amp;"_"&amp;TEXT(C2255,"dd.mm.yyyy") &amp;"_"&amp; 822391.4,"")</f>
        <v>Logic4_14.04.2020_822391.4</v>
      </c>
      <c r="R2255" s="21" t="e">
        <f ca="1">IF(AND(Q2255&lt;&gt; "", COUNTIF(SAP!#REF!,Q2255)&gt;0),"Matched", "")</f>
        <v>#REF!</v>
      </c>
    </row>
    <row r="2256" spans="1:18" hidden="1">
      <c r="A2256" s="21">
        <v>11563327</v>
      </c>
      <c r="B2256" s="22">
        <v>43935</v>
      </c>
      <c r="C2256" s="22">
        <v>43935</v>
      </c>
      <c r="D2256" s="21" t="s">
        <v>10</v>
      </c>
      <c r="E2256" s="23">
        <v>0</v>
      </c>
      <c r="F2256" s="23">
        <v>0</v>
      </c>
      <c r="G2256" s="23">
        <v>12671</v>
      </c>
      <c r="H2256" s="23">
        <v>516368.13</v>
      </c>
      <c r="I2256" s="21" t="s">
        <v>11</v>
      </c>
      <c r="J2256" s="21" t="s">
        <v>12</v>
      </c>
      <c r="K2256" s="21" t="str">
        <f t="shared" si="115"/>
        <v/>
      </c>
      <c r="L2256" s="21" t="e">
        <f ca="1">IF(AND(K2256&lt;&gt; "", COUNTIF(SAP!#REF!,K2256)&gt;0),"Matched", "")</f>
        <v>#REF!</v>
      </c>
      <c r="M2256" s="21" t="str">
        <f t="shared" si="113"/>
        <v/>
      </c>
      <c r="N2256" s="21" t="e">
        <f ca="1">IF(AND(M2256&lt;&gt; "", COUNTIF(SAP!#REF!,M2256)&gt;0),"Matched", "")</f>
        <v>#REF!</v>
      </c>
      <c r="O2256" s="21" t="str">
        <f t="shared" si="114"/>
        <v/>
      </c>
      <c r="P2256" s="21" t="e">
        <f ca="1">IF(AND(O2256&lt;&gt; "", COUNTIF(SAP!#REF!,O2256)&gt;0),"Matched", "")</f>
        <v>#REF!</v>
      </c>
      <c r="Q2256" s="21" t="str">
        <f ca="1">IF(OR(D2256="AC",D2256="TR"),"Logic4"&amp;"_"&amp;TEXT(C2256,"dd.mm.yyyy") &amp;"_"&amp; 822391.4,"")</f>
        <v>Logic4_14.04.2020_822391.4</v>
      </c>
      <c r="R2256" s="21" t="e">
        <f ca="1">IF(AND(Q2256&lt;&gt; "", COUNTIF(SAP!#REF!,Q2256)&gt;0),"Matched", "")</f>
        <v>#REF!</v>
      </c>
    </row>
    <row r="2257" spans="1:18" hidden="1">
      <c r="A2257" s="21">
        <v>11563327</v>
      </c>
      <c r="B2257" s="22">
        <v>43935</v>
      </c>
      <c r="C2257" s="22">
        <v>43935</v>
      </c>
      <c r="D2257" s="21" t="s">
        <v>10</v>
      </c>
      <c r="E2257" s="23">
        <v>0</v>
      </c>
      <c r="F2257" s="23">
        <v>0</v>
      </c>
      <c r="G2257" s="23">
        <v>13348.3</v>
      </c>
      <c r="H2257" s="23">
        <v>529716.43000000005</v>
      </c>
      <c r="I2257" s="21" t="s">
        <v>11</v>
      </c>
      <c r="J2257" s="21" t="s">
        <v>12</v>
      </c>
      <c r="K2257" s="21" t="str">
        <f t="shared" si="115"/>
        <v/>
      </c>
      <c r="L2257" s="21" t="e">
        <f ca="1">IF(AND(K2257&lt;&gt; "", COUNTIF(SAP!#REF!,K2257)&gt;0),"Matched", "")</f>
        <v>#REF!</v>
      </c>
      <c r="M2257" s="21" t="str">
        <f t="shared" si="113"/>
        <v/>
      </c>
      <c r="N2257" s="21" t="e">
        <f ca="1">IF(AND(M2257&lt;&gt; "", COUNTIF(SAP!#REF!,M2257)&gt;0),"Matched", "")</f>
        <v>#REF!</v>
      </c>
      <c r="O2257" s="21" t="str">
        <f t="shared" si="114"/>
        <v/>
      </c>
      <c r="P2257" s="21" t="e">
        <f ca="1">IF(AND(O2257&lt;&gt; "", COUNTIF(SAP!#REF!,O2257)&gt;0),"Matched", "")</f>
        <v>#REF!</v>
      </c>
      <c r="Q2257" s="21" t="str">
        <f ca="1">IF(OR(D2257="AC",D2257="TR"),"Logic4"&amp;"_"&amp;TEXT(C2257,"dd.mm.yyyy") &amp;"_"&amp; 822391.4,"")</f>
        <v>Logic4_14.04.2020_822391.4</v>
      </c>
      <c r="R2257" s="21" t="e">
        <f ca="1">IF(AND(Q2257&lt;&gt; "", COUNTIF(SAP!#REF!,Q2257)&gt;0),"Matched", "")</f>
        <v>#REF!</v>
      </c>
    </row>
    <row r="2258" spans="1:18" hidden="1">
      <c r="A2258" s="21">
        <v>11563327</v>
      </c>
      <c r="B2258" s="22">
        <v>43935</v>
      </c>
      <c r="C2258" s="22">
        <v>43935</v>
      </c>
      <c r="D2258" s="21" t="s">
        <v>10</v>
      </c>
      <c r="E2258" s="23">
        <v>0</v>
      </c>
      <c r="F2258" s="23">
        <v>0</v>
      </c>
      <c r="G2258" s="23">
        <v>13404.7</v>
      </c>
      <c r="H2258" s="23">
        <v>543121.13</v>
      </c>
      <c r="I2258" s="21" t="s">
        <v>11</v>
      </c>
      <c r="J2258" s="21" t="s">
        <v>12</v>
      </c>
      <c r="K2258" s="21" t="str">
        <f t="shared" si="115"/>
        <v/>
      </c>
      <c r="L2258" s="21" t="e">
        <f ca="1">IF(AND(K2258&lt;&gt; "", COUNTIF(SAP!#REF!,K2258)&gt;0),"Matched", "")</f>
        <v>#REF!</v>
      </c>
      <c r="M2258" s="21" t="str">
        <f t="shared" ref="M2258:M2296" si="116">IF(D2258="TR","Logic2"&amp;"_"&amp;TEXT(C2258,"dd.mm.yyyy") &amp;"_"&amp; F2258,"")</f>
        <v/>
      </c>
      <c r="N2258" s="21" t="e">
        <f ca="1">IF(AND(M2258&lt;&gt; "", COUNTIF(SAP!#REF!,M2258)&gt;0),"Matched", "")</f>
        <v>#REF!</v>
      </c>
      <c r="O2258" s="21" t="str">
        <f t="shared" ref="O2258:O2296" si="117">IF(D2258="AF","Logic3"&amp;"_"&amp;G2258,"")</f>
        <v/>
      </c>
      <c r="P2258" s="21" t="e">
        <f ca="1">IF(AND(O2258&lt;&gt; "", COUNTIF(SAP!#REF!,O2258)&gt;0),"Matched", "")</f>
        <v>#REF!</v>
      </c>
      <c r="Q2258" s="21" t="str">
        <f ca="1">IF(OR(D2258="AC",D2258="TR"),"Logic4"&amp;"_"&amp;TEXT(C2258,"dd.mm.yyyy") &amp;"_"&amp; 822391.4,"")</f>
        <v>Logic4_14.04.2020_822391.4</v>
      </c>
      <c r="R2258" s="21" t="e">
        <f ca="1">IF(AND(Q2258&lt;&gt; "", COUNTIF(SAP!#REF!,Q2258)&gt;0),"Matched", "")</f>
        <v>#REF!</v>
      </c>
    </row>
    <row r="2259" spans="1:18" hidden="1">
      <c r="A2259" s="21">
        <v>11563327</v>
      </c>
      <c r="B2259" s="22">
        <v>43935</v>
      </c>
      <c r="C2259" s="22">
        <v>43935</v>
      </c>
      <c r="D2259" s="21" t="s">
        <v>10</v>
      </c>
      <c r="E2259" s="23">
        <v>0</v>
      </c>
      <c r="F2259" s="23">
        <v>0</v>
      </c>
      <c r="G2259" s="23">
        <v>14280</v>
      </c>
      <c r="H2259" s="23">
        <v>557401.13</v>
      </c>
      <c r="I2259" s="21" t="s">
        <v>11</v>
      </c>
      <c r="J2259" s="21" t="s">
        <v>12</v>
      </c>
      <c r="K2259" s="21" t="str">
        <f t="shared" si="115"/>
        <v/>
      </c>
      <c r="L2259" s="21" t="e">
        <f ca="1">IF(AND(K2259&lt;&gt; "", COUNTIF(SAP!#REF!,K2259)&gt;0),"Matched", "")</f>
        <v>#REF!</v>
      </c>
      <c r="M2259" s="21" t="str">
        <f t="shared" si="116"/>
        <v/>
      </c>
      <c r="N2259" s="21" t="e">
        <f ca="1">IF(AND(M2259&lt;&gt; "", COUNTIF(SAP!#REF!,M2259)&gt;0),"Matched", "")</f>
        <v>#REF!</v>
      </c>
      <c r="O2259" s="21" t="str">
        <f t="shared" si="117"/>
        <v/>
      </c>
      <c r="P2259" s="21" t="e">
        <f ca="1">IF(AND(O2259&lt;&gt; "", COUNTIF(SAP!#REF!,O2259)&gt;0),"Matched", "")</f>
        <v>#REF!</v>
      </c>
      <c r="Q2259" s="21" t="str">
        <f ca="1">IF(OR(D2259="AC",D2259="TR"),"Logic4"&amp;"_"&amp;TEXT(C2259,"dd.mm.yyyy") &amp;"_"&amp; 822391.4,"")</f>
        <v>Logic4_14.04.2020_822391.4</v>
      </c>
      <c r="R2259" s="21" t="e">
        <f ca="1">IF(AND(Q2259&lt;&gt; "", COUNTIF(SAP!#REF!,Q2259)&gt;0),"Matched", "")</f>
        <v>#REF!</v>
      </c>
    </row>
    <row r="2260" spans="1:18" hidden="1">
      <c r="A2260" s="21">
        <v>11563327</v>
      </c>
      <c r="B2260" s="22">
        <v>43935</v>
      </c>
      <c r="C2260" s="22">
        <v>43935</v>
      </c>
      <c r="D2260" s="21" t="s">
        <v>10</v>
      </c>
      <c r="E2260" s="23">
        <v>0</v>
      </c>
      <c r="F2260" s="23">
        <v>0</v>
      </c>
      <c r="G2260" s="23">
        <v>14676</v>
      </c>
      <c r="H2260" s="23">
        <v>572077.13</v>
      </c>
      <c r="I2260" s="21" t="s">
        <v>11</v>
      </c>
      <c r="J2260" s="21" t="s">
        <v>12</v>
      </c>
      <c r="K2260" s="21" t="str">
        <f t="shared" si="115"/>
        <v/>
      </c>
      <c r="L2260" s="21" t="e">
        <f ca="1">IF(AND(K2260&lt;&gt; "", COUNTIF(SAP!#REF!,K2260)&gt;0),"Matched", "")</f>
        <v>#REF!</v>
      </c>
      <c r="M2260" s="21" t="str">
        <f t="shared" si="116"/>
        <v/>
      </c>
      <c r="N2260" s="21" t="e">
        <f ca="1">IF(AND(M2260&lt;&gt; "", COUNTIF(SAP!#REF!,M2260)&gt;0),"Matched", "")</f>
        <v>#REF!</v>
      </c>
      <c r="O2260" s="21" t="str">
        <f t="shared" si="117"/>
        <v/>
      </c>
      <c r="P2260" s="21" t="e">
        <f ca="1">IF(AND(O2260&lt;&gt; "", COUNTIF(SAP!#REF!,O2260)&gt;0),"Matched", "")</f>
        <v>#REF!</v>
      </c>
      <c r="Q2260" s="21" t="str">
        <f ca="1">IF(OR(D2260="AC",D2260="TR"),"Logic4"&amp;"_"&amp;TEXT(C2260,"dd.mm.yyyy") &amp;"_"&amp; 822391.4,"")</f>
        <v>Logic4_14.04.2020_822391.4</v>
      </c>
      <c r="R2260" s="21" t="e">
        <f ca="1">IF(AND(Q2260&lt;&gt; "", COUNTIF(SAP!#REF!,Q2260)&gt;0),"Matched", "")</f>
        <v>#REF!</v>
      </c>
    </row>
    <row r="2261" spans="1:18" hidden="1">
      <c r="A2261" s="21">
        <v>11563327</v>
      </c>
      <c r="B2261" s="22">
        <v>43935</v>
      </c>
      <c r="C2261" s="22">
        <v>43935</v>
      </c>
      <c r="D2261" s="21" t="s">
        <v>10</v>
      </c>
      <c r="E2261" s="23">
        <v>0</v>
      </c>
      <c r="F2261" s="23">
        <v>0</v>
      </c>
      <c r="G2261" s="23">
        <v>14679.5</v>
      </c>
      <c r="H2261" s="23">
        <v>586756.63</v>
      </c>
      <c r="I2261" s="21" t="s">
        <v>11</v>
      </c>
      <c r="J2261" s="21" t="s">
        <v>12</v>
      </c>
      <c r="K2261" s="21" t="str">
        <f t="shared" si="115"/>
        <v/>
      </c>
      <c r="L2261" s="21" t="e">
        <f ca="1">IF(AND(K2261&lt;&gt; "", COUNTIF(SAP!#REF!,K2261)&gt;0),"Matched", "")</f>
        <v>#REF!</v>
      </c>
      <c r="M2261" s="21" t="str">
        <f t="shared" si="116"/>
        <v/>
      </c>
      <c r="N2261" s="21" t="e">
        <f ca="1">IF(AND(M2261&lt;&gt; "", COUNTIF(SAP!#REF!,M2261)&gt;0),"Matched", "")</f>
        <v>#REF!</v>
      </c>
      <c r="O2261" s="21" t="str">
        <f t="shared" si="117"/>
        <v/>
      </c>
      <c r="P2261" s="21" t="e">
        <f ca="1">IF(AND(O2261&lt;&gt; "", COUNTIF(SAP!#REF!,O2261)&gt;0),"Matched", "")</f>
        <v>#REF!</v>
      </c>
      <c r="Q2261" s="21" t="str">
        <f ca="1">IF(OR(D2261="AC",D2261="TR"),"Logic4"&amp;"_"&amp;TEXT(C2261,"dd.mm.yyyy") &amp;"_"&amp; 822391.4,"")</f>
        <v>Logic4_14.04.2020_822391.4</v>
      </c>
      <c r="R2261" s="21" t="e">
        <f ca="1">IF(AND(Q2261&lt;&gt; "", COUNTIF(SAP!#REF!,Q2261)&gt;0),"Matched", "")</f>
        <v>#REF!</v>
      </c>
    </row>
    <row r="2262" spans="1:18" hidden="1">
      <c r="A2262" s="21">
        <v>11563327</v>
      </c>
      <c r="B2262" s="22">
        <v>43935</v>
      </c>
      <c r="C2262" s="22">
        <v>43935</v>
      </c>
      <c r="D2262" s="21" t="s">
        <v>10</v>
      </c>
      <c r="E2262" s="23">
        <v>0</v>
      </c>
      <c r="F2262" s="23">
        <v>0</v>
      </c>
      <c r="G2262" s="23">
        <v>15899.12</v>
      </c>
      <c r="H2262" s="23">
        <v>602655.75</v>
      </c>
      <c r="I2262" s="21" t="s">
        <v>11</v>
      </c>
      <c r="J2262" s="21" t="s">
        <v>12</v>
      </c>
      <c r="K2262" s="21" t="str">
        <f t="shared" si="115"/>
        <v/>
      </c>
      <c r="L2262" s="21" t="e">
        <f ca="1">IF(AND(K2262&lt;&gt; "", COUNTIF(SAP!#REF!,K2262)&gt;0),"Matched", "")</f>
        <v>#REF!</v>
      </c>
      <c r="M2262" s="21" t="str">
        <f t="shared" si="116"/>
        <v/>
      </c>
      <c r="N2262" s="21" t="e">
        <f ca="1">IF(AND(M2262&lt;&gt; "", COUNTIF(SAP!#REF!,M2262)&gt;0),"Matched", "")</f>
        <v>#REF!</v>
      </c>
      <c r="O2262" s="21" t="str">
        <f t="shared" si="117"/>
        <v/>
      </c>
      <c r="P2262" s="21" t="e">
        <f ca="1">IF(AND(O2262&lt;&gt; "", COUNTIF(SAP!#REF!,O2262)&gt;0),"Matched", "")</f>
        <v>#REF!</v>
      </c>
      <c r="Q2262" s="21" t="str">
        <f ca="1">IF(OR(D2262="AC",D2262="TR"),"Logic4"&amp;"_"&amp;TEXT(C2262,"dd.mm.yyyy") &amp;"_"&amp; 822391.4,"")</f>
        <v>Logic4_14.04.2020_822391.4</v>
      </c>
      <c r="R2262" s="21" t="e">
        <f ca="1">IF(AND(Q2262&lt;&gt; "", COUNTIF(SAP!#REF!,Q2262)&gt;0),"Matched", "")</f>
        <v>#REF!</v>
      </c>
    </row>
    <row r="2263" spans="1:18" hidden="1">
      <c r="A2263" s="21">
        <v>11563327</v>
      </c>
      <c r="B2263" s="22">
        <v>43935</v>
      </c>
      <c r="C2263" s="22">
        <v>43935</v>
      </c>
      <c r="D2263" s="21" t="s">
        <v>10</v>
      </c>
      <c r="E2263" s="23">
        <v>0</v>
      </c>
      <c r="F2263" s="23">
        <v>0</v>
      </c>
      <c r="G2263" s="23">
        <v>15972.6</v>
      </c>
      <c r="H2263" s="23">
        <v>618628.35</v>
      </c>
      <c r="I2263" s="21" t="s">
        <v>11</v>
      </c>
      <c r="J2263" s="21" t="s">
        <v>12</v>
      </c>
      <c r="K2263" s="21" t="str">
        <f t="shared" si="115"/>
        <v/>
      </c>
      <c r="L2263" s="21" t="e">
        <f ca="1">IF(AND(K2263&lt;&gt; "", COUNTIF(SAP!#REF!,K2263)&gt;0),"Matched", "")</f>
        <v>#REF!</v>
      </c>
      <c r="M2263" s="21" t="str">
        <f t="shared" si="116"/>
        <v/>
      </c>
      <c r="N2263" s="21" t="e">
        <f ca="1">IF(AND(M2263&lt;&gt; "", COUNTIF(SAP!#REF!,M2263)&gt;0),"Matched", "")</f>
        <v>#REF!</v>
      </c>
      <c r="O2263" s="21" t="str">
        <f t="shared" si="117"/>
        <v/>
      </c>
      <c r="P2263" s="21" t="e">
        <f ca="1">IF(AND(O2263&lt;&gt; "", COUNTIF(SAP!#REF!,O2263)&gt;0),"Matched", "")</f>
        <v>#REF!</v>
      </c>
      <c r="Q2263" s="21" t="str">
        <f ca="1">IF(OR(D2263="AC",D2263="TR"),"Logic4"&amp;"_"&amp;TEXT(C2263,"dd.mm.yyyy") &amp;"_"&amp; 822391.4,"")</f>
        <v>Logic4_14.04.2020_822391.4</v>
      </c>
      <c r="R2263" s="21" t="e">
        <f ca="1">IF(AND(Q2263&lt;&gt; "", COUNTIF(SAP!#REF!,Q2263)&gt;0),"Matched", "")</f>
        <v>#REF!</v>
      </c>
    </row>
    <row r="2264" spans="1:18" hidden="1">
      <c r="A2264" s="21">
        <v>11563327</v>
      </c>
      <c r="B2264" s="22">
        <v>43935</v>
      </c>
      <c r="C2264" s="22">
        <v>43935</v>
      </c>
      <c r="D2264" s="21" t="s">
        <v>10</v>
      </c>
      <c r="E2264" s="23">
        <v>0</v>
      </c>
      <c r="F2264" s="23">
        <v>0</v>
      </c>
      <c r="G2264" s="23">
        <v>16780.3</v>
      </c>
      <c r="H2264" s="23">
        <v>635408.65</v>
      </c>
      <c r="I2264" s="21" t="s">
        <v>11</v>
      </c>
      <c r="J2264" s="21" t="s">
        <v>12</v>
      </c>
      <c r="K2264" s="21" t="str">
        <f t="shared" si="115"/>
        <v/>
      </c>
      <c r="L2264" s="21" t="e">
        <f ca="1">IF(AND(K2264&lt;&gt; "", COUNTIF(SAP!#REF!,K2264)&gt;0),"Matched", "")</f>
        <v>#REF!</v>
      </c>
      <c r="M2264" s="21" t="str">
        <f t="shared" si="116"/>
        <v/>
      </c>
      <c r="N2264" s="21" t="e">
        <f ca="1">IF(AND(M2264&lt;&gt; "", COUNTIF(SAP!#REF!,M2264)&gt;0),"Matched", "")</f>
        <v>#REF!</v>
      </c>
      <c r="O2264" s="21" t="str">
        <f t="shared" si="117"/>
        <v/>
      </c>
      <c r="P2264" s="21" t="e">
        <f ca="1">IF(AND(O2264&lt;&gt; "", COUNTIF(SAP!#REF!,O2264)&gt;0),"Matched", "")</f>
        <v>#REF!</v>
      </c>
      <c r="Q2264" s="21" t="str">
        <f ca="1">IF(OR(D2264="AC",D2264="TR"),"Logic4"&amp;"_"&amp;TEXT(C2264,"dd.mm.yyyy") &amp;"_"&amp; 822391.4,"")</f>
        <v>Logic4_14.04.2020_822391.4</v>
      </c>
      <c r="R2264" s="21" t="e">
        <f ca="1">IF(AND(Q2264&lt;&gt; "", COUNTIF(SAP!#REF!,Q2264)&gt;0),"Matched", "")</f>
        <v>#REF!</v>
      </c>
    </row>
    <row r="2265" spans="1:18" hidden="1">
      <c r="A2265" s="21">
        <v>11563327</v>
      </c>
      <c r="B2265" s="22">
        <v>43935</v>
      </c>
      <c r="C2265" s="22">
        <v>43935</v>
      </c>
      <c r="D2265" s="21" t="s">
        <v>10</v>
      </c>
      <c r="E2265" s="23">
        <v>0</v>
      </c>
      <c r="F2265" s="23">
        <v>0</v>
      </c>
      <c r="G2265" s="23">
        <v>17450</v>
      </c>
      <c r="H2265" s="23">
        <v>652858.65</v>
      </c>
      <c r="I2265" s="21" t="s">
        <v>11</v>
      </c>
      <c r="J2265" s="21" t="s">
        <v>12</v>
      </c>
      <c r="K2265" s="21" t="str">
        <f t="shared" si="115"/>
        <v/>
      </c>
      <c r="L2265" s="21" t="e">
        <f ca="1">IF(AND(K2265&lt;&gt; "", COUNTIF(SAP!#REF!,K2265)&gt;0),"Matched", "")</f>
        <v>#REF!</v>
      </c>
      <c r="M2265" s="21" t="str">
        <f t="shared" si="116"/>
        <v/>
      </c>
      <c r="N2265" s="21" t="e">
        <f ca="1">IF(AND(M2265&lt;&gt; "", COUNTIF(SAP!#REF!,M2265)&gt;0),"Matched", "")</f>
        <v>#REF!</v>
      </c>
      <c r="O2265" s="21" t="str">
        <f t="shared" si="117"/>
        <v/>
      </c>
      <c r="P2265" s="21" t="e">
        <f ca="1">IF(AND(O2265&lt;&gt; "", COUNTIF(SAP!#REF!,O2265)&gt;0),"Matched", "")</f>
        <v>#REF!</v>
      </c>
      <c r="Q2265" s="21" t="str">
        <f ca="1">IF(OR(D2265="AC",D2265="TR"),"Logic4"&amp;"_"&amp;TEXT(C2265,"dd.mm.yyyy") &amp;"_"&amp; 822391.4,"")</f>
        <v>Logic4_14.04.2020_822391.4</v>
      </c>
      <c r="R2265" s="21" t="e">
        <f ca="1">IF(AND(Q2265&lt;&gt; "", COUNTIF(SAP!#REF!,Q2265)&gt;0),"Matched", "")</f>
        <v>#REF!</v>
      </c>
    </row>
    <row r="2266" spans="1:18" hidden="1">
      <c r="A2266" s="21">
        <v>11563327</v>
      </c>
      <c r="B2266" s="22">
        <v>43935</v>
      </c>
      <c r="C2266" s="22">
        <v>43935</v>
      </c>
      <c r="D2266" s="21" t="s">
        <v>10</v>
      </c>
      <c r="E2266" s="23">
        <v>0</v>
      </c>
      <c r="F2266" s="23">
        <v>0</v>
      </c>
      <c r="G2266" s="23">
        <v>17832</v>
      </c>
      <c r="H2266" s="23">
        <v>670690.65</v>
      </c>
      <c r="I2266" s="21" t="s">
        <v>11</v>
      </c>
      <c r="J2266" s="21" t="s">
        <v>12</v>
      </c>
      <c r="K2266" s="21" t="str">
        <f t="shared" si="115"/>
        <v/>
      </c>
      <c r="L2266" s="21" t="e">
        <f ca="1">IF(AND(K2266&lt;&gt; "", COUNTIF(SAP!#REF!,K2266)&gt;0),"Matched", "")</f>
        <v>#REF!</v>
      </c>
      <c r="M2266" s="21" t="str">
        <f t="shared" si="116"/>
        <v/>
      </c>
      <c r="N2266" s="21" t="e">
        <f ca="1">IF(AND(M2266&lt;&gt; "", COUNTIF(SAP!#REF!,M2266)&gt;0),"Matched", "")</f>
        <v>#REF!</v>
      </c>
      <c r="O2266" s="21" t="str">
        <f t="shared" si="117"/>
        <v/>
      </c>
      <c r="P2266" s="21" t="e">
        <f ca="1">IF(AND(O2266&lt;&gt; "", COUNTIF(SAP!#REF!,O2266)&gt;0),"Matched", "")</f>
        <v>#REF!</v>
      </c>
      <c r="Q2266" s="21" t="str">
        <f ca="1">IF(OR(D2266="AC",D2266="TR"),"Logic4"&amp;"_"&amp;TEXT(C2266,"dd.mm.yyyy") &amp;"_"&amp; 822391.4,"")</f>
        <v>Logic4_14.04.2020_822391.4</v>
      </c>
      <c r="R2266" s="21" t="e">
        <f ca="1">IF(AND(Q2266&lt;&gt; "", COUNTIF(SAP!#REF!,Q2266)&gt;0),"Matched", "")</f>
        <v>#REF!</v>
      </c>
    </row>
    <row r="2267" spans="1:18" hidden="1">
      <c r="A2267" s="21">
        <v>11563327</v>
      </c>
      <c r="B2267" s="22">
        <v>43935</v>
      </c>
      <c r="C2267" s="22">
        <v>43935</v>
      </c>
      <c r="D2267" s="21" t="s">
        <v>10</v>
      </c>
      <c r="E2267" s="23">
        <v>0</v>
      </c>
      <c r="F2267" s="23">
        <v>0</v>
      </c>
      <c r="G2267" s="23">
        <v>17922.3</v>
      </c>
      <c r="H2267" s="23">
        <v>688612.95</v>
      </c>
      <c r="I2267" s="21" t="s">
        <v>11</v>
      </c>
      <c r="J2267" s="21" t="s">
        <v>12</v>
      </c>
      <c r="K2267" s="21" t="str">
        <f t="shared" si="115"/>
        <v/>
      </c>
      <c r="L2267" s="21" t="e">
        <f ca="1">IF(AND(K2267&lt;&gt; "", COUNTIF(SAP!#REF!,K2267)&gt;0),"Matched", "")</f>
        <v>#REF!</v>
      </c>
      <c r="M2267" s="21" t="str">
        <f t="shared" si="116"/>
        <v/>
      </c>
      <c r="N2267" s="21" t="e">
        <f ca="1">IF(AND(M2267&lt;&gt; "", COUNTIF(SAP!#REF!,M2267)&gt;0),"Matched", "")</f>
        <v>#REF!</v>
      </c>
      <c r="O2267" s="21" t="str">
        <f t="shared" si="117"/>
        <v/>
      </c>
      <c r="P2267" s="21" t="e">
        <f ca="1">IF(AND(O2267&lt;&gt; "", COUNTIF(SAP!#REF!,O2267)&gt;0),"Matched", "")</f>
        <v>#REF!</v>
      </c>
      <c r="Q2267" s="21" t="str">
        <f ca="1">IF(OR(D2267="AC",D2267="TR"),"Logic4"&amp;"_"&amp;TEXT(C2267,"dd.mm.yyyy") &amp;"_"&amp; 822391.4,"")</f>
        <v>Logic4_14.04.2020_822391.4</v>
      </c>
      <c r="R2267" s="21" t="e">
        <f ca="1">IF(AND(Q2267&lt;&gt; "", COUNTIF(SAP!#REF!,Q2267)&gt;0),"Matched", "")</f>
        <v>#REF!</v>
      </c>
    </row>
    <row r="2268" spans="1:18" hidden="1">
      <c r="A2268" s="21">
        <v>11563327</v>
      </c>
      <c r="B2268" s="22">
        <v>43935</v>
      </c>
      <c r="C2268" s="22">
        <v>43935</v>
      </c>
      <c r="D2268" s="21" t="s">
        <v>10</v>
      </c>
      <c r="E2268" s="23">
        <v>0</v>
      </c>
      <c r="F2268" s="23">
        <v>0</v>
      </c>
      <c r="G2268" s="23">
        <v>21267.360000000001</v>
      </c>
      <c r="H2268" s="23">
        <v>709880.31</v>
      </c>
      <c r="I2268" s="21" t="s">
        <v>11</v>
      </c>
      <c r="J2268" s="21" t="s">
        <v>12</v>
      </c>
      <c r="K2268" s="21" t="str">
        <f t="shared" si="115"/>
        <v/>
      </c>
      <c r="L2268" s="21" t="e">
        <f ca="1">IF(AND(K2268&lt;&gt; "", COUNTIF(SAP!#REF!,K2268)&gt;0),"Matched", "")</f>
        <v>#REF!</v>
      </c>
      <c r="M2268" s="21" t="str">
        <f t="shared" si="116"/>
        <v/>
      </c>
      <c r="N2268" s="21" t="e">
        <f ca="1">IF(AND(M2268&lt;&gt; "", COUNTIF(SAP!#REF!,M2268)&gt;0),"Matched", "")</f>
        <v>#REF!</v>
      </c>
      <c r="O2268" s="21" t="str">
        <f t="shared" si="117"/>
        <v/>
      </c>
      <c r="P2268" s="21" t="e">
        <f ca="1">IF(AND(O2268&lt;&gt; "", COUNTIF(SAP!#REF!,O2268)&gt;0),"Matched", "")</f>
        <v>#REF!</v>
      </c>
      <c r="Q2268" s="21" t="str">
        <f ca="1">IF(OR(D2268="AC",D2268="TR"),"Logic4"&amp;"_"&amp;TEXT(C2268,"dd.mm.yyyy") &amp;"_"&amp; 822391.4,"")</f>
        <v>Logic4_14.04.2020_822391.4</v>
      </c>
      <c r="R2268" s="21" t="e">
        <f ca="1">IF(AND(Q2268&lt;&gt; "", COUNTIF(SAP!#REF!,Q2268)&gt;0),"Matched", "")</f>
        <v>#REF!</v>
      </c>
    </row>
    <row r="2269" spans="1:18" hidden="1">
      <c r="A2269" s="21">
        <v>11563327</v>
      </c>
      <c r="B2269" s="22">
        <v>43935</v>
      </c>
      <c r="C2269" s="22">
        <v>43935</v>
      </c>
      <c r="D2269" s="21" t="s">
        <v>10</v>
      </c>
      <c r="E2269" s="23">
        <v>0</v>
      </c>
      <c r="F2269" s="23">
        <v>0</v>
      </c>
      <c r="G2269" s="23">
        <v>22694</v>
      </c>
      <c r="H2269" s="23">
        <v>732574.31</v>
      </c>
      <c r="I2269" s="21" t="s">
        <v>11</v>
      </c>
      <c r="J2269" s="21" t="s">
        <v>12</v>
      </c>
      <c r="K2269" s="21" t="str">
        <f t="shared" si="115"/>
        <v/>
      </c>
      <c r="L2269" s="21" t="e">
        <f ca="1">IF(AND(K2269&lt;&gt; "", COUNTIF(SAP!#REF!,K2269)&gt;0),"Matched", "")</f>
        <v>#REF!</v>
      </c>
      <c r="M2269" s="21" t="str">
        <f t="shared" si="116"/>
        <v/>
      </c>
      <c r="N2269" s="21" t="e">
        <f ca="1">IF(AND(M2269&lt;&gt; "", COUNTIF(SAP!#REF!,M2269)&gt;0),"Matched", "")</f>
        <v>#REF!</v>
      </c>
      <c r="O2269" s="21" t="str">
        <f t="shared" si="117"/>
        <v/>
      </c>
      <c r="P2269" s="21" t="e">
        <f ca="1">IF(AND(O2269&lt;&gt; "", COUNTIF(SAP!#REF!,O2269)&gt;0),"Matched", "")</f>
        <v>#REF!</v>
      </c>
      <c r="Q2269" s="21" t="str">
        <f ca="1">IF(OR(D2269="AC",D2269="TR"),"Logic4"&amp;"_"&amp;TEXT(C2269,"dd.mm.yyyy") &amp;"_"&amp; 822391.4,"")</f>
        <v>Logic4_14.04.2020_822391.4</v>
      </c>
      <c r="R2269" s="21" t="e">
        <f ca="1">IF(AND(Q2269&lt;&gt; "", COUNTIF(SAP!#REF!,Q2269)&gt;0),"Matched", "")</f>
        <v>#REF!</v>
      </c>
    </row>
    <row r="2270" spans="1:18" hidden="1">
      <c r="A2270" s="21">
        <v>11563327</v>
      </c>
      <c r="B2270" s="22">
        <v>43935</v>
      </c>
      <c r="C2270" s="22">
        <v>43935</v>
      </c>
      <c r="D2270" s="21" t="s">
        <v>10</v>
      </c>
      <c r="E2270" s="23">
        <v>0</v>
      </c>
      <c r="F2270" s="23">
        <v>0</v>
      </c>
      <c r="G2270" s="23">
        <v>26448.560000000001</v>
      </c>
      <c r="H2270" s="23">
        <v>759022.87</v>
      </c>
      <c r="I2270" s="21" t="s">
        <v>11</v>
      </c>
      <c r="J2270" s="21" t="s">
        <v>12</v>
      </c>
      <c r="K2270" s="21" t="str">
        <f t="shared" si="115"/>
        <v/>
      </c>
      <c r="L2270" s="21" t="e">
        <f ca="1">IF(AND(K2270&lt;&gt; "", COUNTIF(SAP!#REF!,K2270)&gt;0),"Matched", "")</f>
        <v>#REF!</v>
      </c>
      <c r="M2270" s="21" t="str">
        <f t="shared" si="116"/>
        <v/>
      </c>
      <c r="N2270" s="21" t="e">
        <f ca="1">IF(AND(M2270&lt;&gt; "", COUNTIF(SAP!#REF!,M2270)&gt;0),"Matched", "")</f>
        <v>#REF!</v>
      </c>
      <c r="O2270" s="21" t="str">
        <f t="shared" si="117"/>
        <v/>
      </c>
      <c r="P2270" s="21" t="e">
        <f ca="1">IF(AND(O2270&lt;&gt; "", COUNTIF(SAP!#REF!,O2270)&gt;0),"Matched", "")</f>
        <v>#REF!</v>
      </c>
      <c r="Q2270" s="21" t="str">
        <f ca="1">IF(OR(D2270="AC",D2270="TR"),"Logic4"&amp;"_"&amp;TEXT(C2270,"dd.mm.yyyy") &amp;"_"&amp; 822391.4,"")</f>
        <v>Logic4_14.04.2020_822391.4</v>
      </c>
      <c r="R2270" s="21" t="e">
        <f ca="1">IF(AND(Q2270&lt;&gt; "", COUNTIF(SAP!#REF!,Q2270)&gt;0),"Matched", "")</f>
        <v>#REF!</v>
      </c>
    </row>
    <row r="2271" spans="1:18" hidden="1">
      <c r="A2271" s="21">
        <v>11563327</v>
      </c>
      <c r="B2271" s="22">
        <v>43935</v>
      </c>
      <c r="C2271" s="22">
        <v>43935</v>
      </c>
      <c r="D2271" s="21" t="s">
        <v>10</v>
      </c>
      <c r="E2271" s="23">
        <v>0</v>
      </c>
      <c r="F2271" s="23">
        <v>0</v>
      </c>
      <c r="G2271" s="23">
        <v>29588.25</v>
      </c>
      <c r="H2271" s="23">
        <v>788611.12</v>
      </c>
      <c r="I2271" s="21" t="s">
        <v>11</v>
      </c>
      <c r="J2271" s="21" t="s">
        <v>12</v>
      </c>
      <c r="K2271" s="21" t="str">
        <f t="shared" si="115"/>
        <v/>
      </c>
      <c r="L2271" s="21" t="e">
        <f ca="1">IF(AND(K2271&lt;&gt; "", COUNTIF(SAP!#REF!,K2271)&gt;0),"Matched", "")</f>
        <v>#REF!</v>
      </c>
      <c r="M2271" s="21" t="str">
        <f t="shared" si="116"/>
        <v/>
      </c>
      <c r="N2271" s="21" t="e">
        <f ca="1">IF(AND(M2271&lt;&gt; "", COUNTIF(SAP!#REF!,M2271)&gt;0),"Matched", "")</f>
        <v>#REF!</v>
      </c>
      <c r="O2271" s="21" t="str">
        <f t="shared" si="117"/>
        <v/>
      </c>
      <c r="P2271" s="21" t="e">
        <f ca="1">IF(AND(O2271&lt;&gt; "", COUNTIF(SAP!#REF!,O2271)&gt;0),"Matched", "")</f>
        <v>#REF!</v>
      </c>
      <c r="Q2271" s="21" t="str">
        <f ca="1">IF(OR(D2271="AC",D2271="TR"),"Logic4"&amp;"_"&amp;TEXT(C2271,"dd.mm.yyyy") &amp;"_"&amp; 822391.4,"")</f>
        <v>Logic4_14.04.2020_822391.4</v>
      </c>
      <c r="R2271" s="21" t="e">
        <f ca="1">IF(AND(Q2271&lt;&gt; "", COUNTIF(SAP!#REF!,Q2271)&gt;0),"Matched", "")</f>
        <v>#REF!</v>
      </c>
    </row>
    <row r="2272" spans="1:18" hidden="1">
      <c r="A2272" s="21">
        <v>11563327</v>
      </c>
      <c r="B2272" s="22">
        <v>43935</v>
      </c>
      <c r="C2272" s="22">
        <v>43935</v>
      </c>
      <c r="D2272" s="21" t="s">
        <v>10</v>
      </c>
      <c r="E2272" s="23">
        <v>0</v>
      </c>
      <c r="F2272" s="23">
        <v>0</v>
      </c>
      <c r="G2272" s="23">
        <v>34780.28</v>
      </c>
      <c r="H2272" s="23">
        <v>823391.4</v>
      </c>
      <c r="I2272" s="21" t="s">
        <v>11</v>
      </c>
      <c r="J2272" s="21" t="s">
        <v>12</v>
      </c>
      <c r="K2272" s="21" t="str">
        <f t="shared" si="115"/>
        <v/>
      </c>
      <c r="L2272" s="21" t="e">
        <f ca="1">IF(AND(K2272&lt;&gt; "", COUNTIF(SAP!#REF!,K2272)&gt;0),"Matched", "")</f>
        <v>#REF!</v>
      </c>
      <c r="M2272" s="21" t="str">
        <f t="shared" si="116"/>
        <v/>
      </c>
      <c r="N2272" s="21" t="e">
        <f ca="1">IF(AND(M2272&lt;&gt; "", COUNTIF(SAP!#REF!,M2272)&gt;0),"Matched", "")</f>
        <v>#REF!</v>
      </c>
      <c r="O2272" s="21" t="str">
        <f t="shared" si="117"/>
        <v/>
      </c>
      <c r="P2272" s="21" t="e">
        <f ca="1">IF(AND(O2272&lt;&gt; "", COUNTIF(SAP!#REF!,O2272)&gt;0),"Matched", "")</f>
        <v>#REF!</v>
      </c>
      <c r="Q2272" s="21" t="str">
        <f ca="1">IF(OR(D2272="AC",D2272="TR"),"Logic4"&amp;"_"&amp;TEXT(C2272,"dd.mm.yyyy") &amp;"_"&amp; 822391.4,"")</f>
        <v>Logic4_14.04.2020_822391.4</v>
      </c>
      <c r="R2272" s="21" t="e">
        <f ca="1">IF(AND(Q2272&lt;&gt; "", COUNTIF(SAP!#REF!,Q2272)&gt;0),"Matched", "")</f>
        <v>#REF!</v>
      </c>
    </row>
    <row r="2273" spans="1:20" hidden="1">
      <c r="A2273" s="21">
        <v>11563327</v>
      </c>
      <c r="B2273" s="22">
        <v>43935</v>
      </c>
      <c r="C2273" s="22">
        <v>43935</v>
      </c>
      <c r="D2273" s="21" t="s">
        <v>13</v>
      </c>
      <c r="E2273" s="23">
        <v>0</v>
      </c>
      <c r="F2273" s="23">
        <v>8.41</v>
      </c>
      <c r="G2273" s="23">
        <v>0</v>
      </c>
      <c r="H2273" s="23">
        <v>823382.99</v>
      </c>
      <c r="I2273" s="21" t="s">
        <v>14</v>
      </c>
      <c r="J2273" s="21" t="s">
        <v>15</v>
      </c>
      <c r="K2273" s="21" t="str">
        <f t="shared" si="115"/>
        <v/>
      </c>
      <c r="L2273" s="21" t="e">
        <f ca="1">IF(AND(K2273&lt;&gt; "", COUNTIF(SAP!#REF!,K2273)&gt;0),"Matched", "")</f>
        <v>#REF!</v>
      </c>
      <c r="M2273" s="21" t="str">
        <f t="shared" si="116"/>
        <v/>
      </c>
      <c r="N2273" s="21" t="e">
        <f ca="1">IF(AND(M2273&lt;&gt; "", COUNTIF(SAP!#REF!,M2273)&gt;0),"Matched", "")</f>
        <v>#REF!</v>
      </c>
      <c r="O2273" s="21" t="str">
        <f t="shared" si="117"/>
        <v/>
      </c>
      <c r="P2273" s="21" t="e">
        <f ca="1">IF(AND(O2273&lt;&gt; "", COUNTIF(SAP!#REF!,O2273)&gt;0),"Matched", "")</f>
        <v>#REF!</v>
      </c>
      <c r="R2273" s="21" t="e">
        <f ca="1">IF(AND(Q2273&lt;&gt; "", COUNTIF(SAP!#REF!,Q2273)&gt;0),"Matched", "")</f>
        <v>#REF!</v>
      </c>
      <c r="S2273" s="21" t="str">
        <f ca="1">IF(AND(D2273="AD", I2273="800TAX  "),"Logic5"&amp;"_"&amp;TEXT(C2273,"dd.mm.yyyy") &amp;"_"&amp; 687.05,"")</f>
        <v>Logic5_14.04.2020_687.05</v>
      </c>
      <c r="T2273" s="21" t="e">
        <f ca="1">IF(AND(S2273&lt;&gt; "", COUNTIF(SAP!#REF!,S2273)&gt;0),"Matched", "")</f>
        <v>#REF!</v>
      </c>
    </row>
    <row r="2274" spans="1:20" hidden="1">
      <c r="A2274" s="21">
        <v>11563327</v>
      </c>
      <c r="B2274" s="22">
        <v>43935</v>
      </c>
      <c r="C2274" s="22">
        <v>43935</v>
      </c>
      <c r="D2274" s="21" t="s">
        <v>13</v>
      </c>
      <c r="E2274" s="23">
        <v>0</v>
      </c>
      <c r="F2274" s="23">
        <v>8.7899999999999991</v>
      </c>
      <c r="G2274" s="23">
        <v>0</v>
      </c>
      <c r="H2274" s="23">
        <v>823374.2</v>
      </c>
      <c r="I2274" s="21" t="s">
        <v>14</v>
      </c>
      <c r="J2274" s="21" t="s">
        <v>15</v>
      </c>
      <c r="K2274" s="21" t="str">
        <f t="shared" si="115"/>
        <v/>
      </c>
      <c r="L2274" s="21" t="e">
        <f ca="1">IF(AND(K2274&lt;&gt; "", COUNTIF(SAP!#REF!,K2274)&gt;0),"Matched", "")</f>
        <v>#REF!</v>
      </c>
      <c r="M2274" s="21" t="str">
        <f t="shared" si="116"/>
        <v/>
      </c>
      <c r="N2274" s="21" t="e">
        <f ca="1">IF(AND(M2274&lt;&gt; "", COUNTIF(SAP!#REF!,M2274)&gt;0),"Matched", "")</f>
        <v>#REF!</v>
      </c>
      <c r="O2274" s="21" t="str">
        <f t="shared" si="117"/>
        <v/>
      </c>
      <c r="P2274" s="21" t="e">
        <f ca="1">IF(AND(O2274&lt;&gt; "", COUNTIF(SAP!#REF!,O2274)&gt;0),"Matched", "")</f>
        <v>#REF!</v>
      </c>
      <c r="R2274" s="21" t="e">
        <f ca="1">IF(AND(Q2274&lt;&gt; "", COUNTIF(SAP!#REF!,Q2274)&gt;0),"Matched", "")</f>
        <v>#REF!</v>
      </c>
      <c r="S2274" s="21" t="str">
        <f ca="1">IF(AND(D2274="AD", I2274="800TAX  "),"Logic5"&amp;"_"&amp;TEXT(C2274,"dd.mm.yyyy") &amp;"_"&amp; 687.05,"")</f>
        <v>Logic5_14.04.2020_687.05</v>
      </c>
      <c r="T2274" s="21" t="e">
        <f ca="1">IF(AND(S2274&lt;&gt; "", COUNTIF(SAP!#REF!,S2274)&gt;0),"Matched", "")</f>
        <v>#REF!</v>
      </c>
    </row>
    <row r="2275" spans="1:20" hidden="1">
      <c r="A2275" s="21">
        <v>11563327</v>
      </c>
      <c r="B2275" s="22">
        <v>43935</v>
      </c>
      <c r="C2275" s="22">
        <v>43935</v>
      </c>
      <c r="D2275" s="21" t="s">
        <v>13</v>
      </c>
      <c r="E2275" s="23">
        <v>0</v>
      </c>
      <c r="F2275" s="23">
        <v>8.86</v>
      </c>
      <c r="G2275" s="23">
        <v>0</v>
      </c>
      <c r="H2275" s="23">
        <v>823365.34</v>
      </c>
      <c r="I2275" s="21" t="s">
        <v>14</v>
      </c>
      <c r="J2275" s="21" t="s">
        <v>15</v>
      </c>
      <c r="K2275" s="21" t="str">
        <f t="shared" si="115"/>
        <v/>
      </c>
      <c r="L2275" s="21" t="e">
        <f ca="1">IF(AND(K2275&lt;&gt; "", COUNTIF(SAP!#REF!,K2275)&gt;0),"Matched", "")</f>
        <v>#REF!</v>
      </c>
      <c r="M2275" s="21" t="str">
        <f t="shared" si="116"/>
        <v/>
      </c>
      <c r="N2275" s="21" t="e">
        <f ca="1">IF(AND(M2275&lt;&gt; "", COUNTIF(SAP!#REF!,M2275)&gt;0),"Matched", "")</f>
        <v>#REF!</v>
      </c>
      <c r="O2275" s="21" t="str">
        <f t="shared" si="117"/>
        <v/>
      </c>
      <c r="P2275" s="21" t="e">
        <f ca="1">IF(AND(O2275&lt;&gt; "", COUNTIF(SAP!#REF!,O2275)&gt;0),"Matched", "")</f>
        <v>#REF!</v>
      </c>
      <c r="R2275" s="21" t="e">
        <f ca="1">IF(AND(Q2275&lt;&gt; "", COUNTIF(SAP!#REF!,Q2275)&gt;0),"Matched", "")</f>
        <v>#REF!</v>
      </c>
      <c r="S2275" s="21" t="str">
        <f ca="1">IF(AND(D2275="AD", I2275="800TAX  "),"Logic5"&amp;"_"&amp;TEXT(C2275,"dd.mm.yyyy") &amp;"_"&amp; 687.05,"")</f>
        <v>Logic5_14.04.2020_687.05</v>
      </c>
      <c r="T2275" s="21" t="e">
        <f ca="1">IF(AND(S2275&lt;&gt; "", COUNTIF(SAP!#REF!,S2275)&gt;0),"Matched", "")</f>
        <v>#REF!</v>
      </c>
    </row>
    <row r="2276" spans="1:20" hidden="1">
      <c r="A2276" s="21">
        <v>11563327</v>
      </c>
      <c r="B2276" s="22">
        <v>43935</v>
      </c>
      <c r="C2276" s="22">
        <v>43935</v>
      </c>
      <c r="D2276" s="21" t="s">
        <v>13</v>
      </c>
      <c r="E2276" s="23">
        <v>0</v>
      </c>
      <c r="F2276" s="23">
        <v>9.35</v>
      </c>
      <c r="G2276" s="23">
        <v>0</v>
      </c>
      <c r="H2276" s="23">
        <v>823355.99</v>
      </c>
      <c r="I2276" s="21" t="s">
        <v>14</v>
      </c>
      <c r="J2276" s="21" t="s">
        <v>15</v>
      </c>
      <c r="K2276" s="21" t="str">
        <f t="shared" si="115"/>
        <v/>
      </c>
      <c r="L2276" s="21" t="e">
        <f ca="1">IF(AND(K2276&lt;&gt; "", COUNTIF(SAP!#REF!,K2276)&gt;0),"Matched", "")</f>
        <v>#REF!</v>
      </c>
      <c r="M2276" s="21" t="str">
        <f t="shared" si="116"/>
        <v/>
      </c>
      <c r="N2276" s="21" t="e">
        <f ca="1">IF(AND(M2276&lt;&gt; "", COUNTIF(SAP!#REF!,M2276)&gt;0),"Matched", "")</f>
        <v>#REF!</v>
      </c>
      <c r="O2276" s="21" t="str">
        <f t="shared" si="117"/>
        <v/>
      </c>
      <c r="P2276" s="21" t="e">
        <f ca="1">IF(AND(O2276&lt;&gt; "", COUNTIF(SAP!#REF!,O2276)&gt;0),"Matched", "")</f>
        <v>#REF!</v>
      </c>
      <c r="R2276" s="21" t="e">
        <f ca="1">IF(AND(Q2276&lt;&gt; "", COUNTIF(SAP!#REF!,Q2276)&gt;0),"Matched", "")</f>
        <v>#REF!</v>
      </c>
      <c r="S2276" s="21" t="str">
        <f ca="1">IF(AND(D2276="AD", I2276="800TAX  "),"Logic5"&amp;"_"&amp;TEXT(C2276,"dd.mm.yyyy") &amp;"_"&amp; 687.05,"")</f>
        <v>Logic5_14.04.2020_687.05</v>
      </c>
      <c r="T2276" s="21" t="e">
        <f ca="1">IF(AND(S2276&lt;&gt; "", COUNTIF(SAP!#REF!,S2276)&gt;0),"Matched", "")</f>
        <v>#REF!</v>
      </c>
    </row>
    <row r="2277" spans="1:20" hidden="1">
      <c r="A2277" s="21">
        <v>11563327</v>
      </c>
      <c r="B2277" s="22">
        <v>43935</v>
      </c>
      <c r="C2277" s="22">
        <v>43935</v>
      </c>
      <c r="D2277" s="21" t="s">
        <v>13</v>
      </c>
      <c r="E2277" s="23">
        <v>0</v>
      </c>
      <c r="F2277" s="23">
        <v>9.4600000000000009</v>
      </c>
      <c r="G2277" s="23">
        <v>0</v>
      </c>
      <c r="H2277" s="23">
        <v>823346.53</v>
      </c>
      <c r="I2277" s="21" t="s">
        <v>14</v>
      </c>
      <c r="J2277" s="21" t="s">
        <v>15</v>
      </c>
      <c r="K2277" s="21" t="str">
        <f t="shared" si="115"/>
        <v/>
      </c>
      <c r="L2277" s="21" t="e">
        <f ca="1">IF(AND(K2277&lt;&gt; "", COUNTIF(SAP!#REF!,K2277)&gt;0),"Matched", "")</f>
        <v>#REF!</v>
      </c>
      <c r="M2277" s="21" t="str">
        <f t="shared" si="116"/>
        <v/>
      </c>
      <c r="N2277" s="21" t="e">
        <f ca="1">IF(AND(M2277&lt;&gt; "", COUNTIF(SAP!#REF!,M2277)&gt;0),"Matched", "")</f>
        <v>#REF!</v>
      </c>
      <c r="O2277" s="21" t="str">
        <f t="shared" si="117"/>
        <v/>
      </c>
      <c r="P2277" s="21" t="e">
        <f ca="1">IF(AND(O2277&lt;&gt; "", COUNTIF(SAP!#REF!,O2277)&gt;0),"Matched", "")</f>
        <v>#REF!</v>
      </c>
      <c r="R2277" s="21" t="e">
        <f ca="1">IF(AND(Q2277&lt;&gt; "", COUNTIF(SAP!#REF!,Q2277)&gt;0),"Matched", "")</f>
        <v>#REF!</v>
      </c>
      <c r="S2277" s="21" t="str">
        <f ca="1">IF(AND(D2277="AD", I2277="800TAX  "),"Logic5"&amp;"_"&amp;TEXT(C2277,"dd.mm.yyyy") &amp;"_"&amp; 687.05,"")</f>
        <v>Logic5_14.04.2020_687.05</v>
      </c>
      <c r="T2277" s="21" t="e">
        <f ca="1">IF(AND(S2277&lt;&gt; "", COUNTIF(SAP!#REF!,S2277)&gt;0),"Matched", "")</f>
        <v>#REF!</v>
      </c>
    </row>
    <row r="2278" spans="1:20" hidden="1">
      <c r="A2278" s="21">
        <v>11563327</v>
      </c>
      <c r="B2278" s="22">
        <v>43935</v>
      </c>
      <c r="C2278" s="22">
        <v>43935</v>
      </c>
      <c r="D2278" s="21" t="s">
        <v>13</v>
      </c>
      <c r="E2278" s="23">
        <v>0</v>
      </c>
      <c r="F2278" s="23">
        <v>10.029999999999999</v>
      </c>
      <c r="G2278" s="23">
        <v>0</v>
      </c>
      <c r="H2278" s="23">
        <v>823336.5</v>
      </c>
      <c r="I2278" s="21" t="s">
        <v>14</v>
      </c>
      <c r="J2278" s="21" t="s">
        <v>15</v>
      </c>
      <c r="K2278" s="21" t="str">
        <f t="shared" si="115"/>
        <v/>
      </c>
      <c r="L2278" s="21" t="e">
        <f ca="1">IF(AND(K2278&lt;&gt; "", COUNTIF(SAP!#REF!,K2278)&gt;0),"Matched", "")</f>
        <v>#REF!</v>
      </c>
      <c r="M2278" s="21" t="str">
        <f t="shared" si="116"/>
        <v/>
      </c>
      <c r="N2278" s="21" t="e">
        <f ca="1">IF(AND(M2278&lt;&gt; "", COUNTIF(SAP!#REF!,M2278)&gt;0),"Matched", "")</f>
        <v>#REF!</v>
      </c>
      <c r="O2278" s="21" t="str">
        <f t="shared" si="117"/>
        <v/>
      </c>
      <c r="P2278" s="21" t="e">
        <f ca="1">IF(AND(O2278&lt;&gt; "", COUNTIF(SAP!#REF!,O2278)&gt;0),"Matched", "")</f>
        <v>#REF!</v>
      </c>
      <c r="R2278" s="21" t="e">
        <f ca="1">IF(AND(Q2278&lt;&gt; "", COUNTIF(SAP!#REF!,Q2278)&gt;0),"Matched", "")</f>
        <v>#REF!</v>
      </c>
      <c r="S2278" s="21" t="str">
        <f ca="1">IF(AND(D2278="AD", I2278="800TAX  "),"Logic5"&amp;"_"&amp;TEXT(C2278,"dd.mm.yyyy") &amp;"_"&amp; 687.05,"")</f>
        <v>Logic5_14.04.2020_687.05</v>
      </c>
      <c r="T2278" s="21" t="e">
        <f ca="1">IF(AND(S2278&lt;&gt; "", COUNTIF(SAP!#REF!,S2278)&gt;0),"Matched", "")</f>
        <v>#REF!</v>
      </c>
    </row>
    <row r="2279" spans="1:20" hidden="1">
      <c r="A2279" s="21">
        <v>11563327</v>
      </c>
      <c r="B2279" s="22">
        <v>43935</v>
      </c>
      <c r="C2279" s="22">
        <v>43935</v>
      </c>
      <c r="D2279" s="21" t="s">
        <v>13</v>
      </c>
      <c r="E2279" s="23">
        <v>0</v>
      </c>
      <c r="F2279" s="23">
        <v>14.44</v>
      </c>
      <c r="G2279" s="23">
        <v>0</v>
      </c>
      <c r="H2279" s="23">
        <v>823322.06</v>
      </c>
      <c r="I2279" s="21" t="s">
        <v>14</v>
      </c>
      <c r="J2279" s="21" t="s">
        <v>15</v>
      </c>
      <c r="K2279" s="21" t="str">
        <f t="shared" si="115"/>
        <v/>
      </c>
      <c r="L2279" s="21" t="e">
        <f ca="1">IF(AND(K2279&lt;&gt; "", COUNTIF(SAP!#REF!,K2279)&gt;0),"Matched", "")</f>
        <v>#REF!</v>
      </c>
      <c r="M2279" s="21" t="str">
        <f t="shared" si="116"/>
        <v/>
      </c>
      <c r="N2279" s="21" t="e">
        <f ca="1">IF(AND(M2279&lt;&gt; "", COUNTIF(SAP!#REF!,M2279)&gt;0),"Matched", "")</f>
        <v>#REF!</v>
      </c>
      <c r="O2279" s="21" t="str">
        <f t="shared" si="117"/>
        <v/>
      </c>
      <c r="P2279" s="21" t="e">
        <f ca="1">IF(AND(O2279&lt;&gt; "", COUNTIF(SAP!#REF!,O2279)&gt;0),"Matched", "")</f>
        <v>#REF!</v>
      </c>
      <c r="R2279" s="21" t="e">
        <f ca="1">IF(AND(Q2279&lt;&gt; "", COUNTIF(SAP!#REF!,Q2279)&gt;0),"Matched", "")</f>
        <v>#REF!</v>
      </c>
      <c r="S2279" s="21" t="str">
        <f ca="1">IF(AND(D2279="AD", I2279="800TAX  "),"Logic5"&amp;"_"&amp;TEXT(C2279,"dd.mm.yyyy") &amp;"_"&amp; 687.05,"")</f>
        <v>Logic5_14.04.2020_687.05</v>
      </c>
      <c r="T2279" s="21" t="e">
        <f ca="1">IF(AND(S2279&lt;&gt; "", COUNTIF(SAP!#REF!,S2279)&gt;0),"Matched", "")</f>
        <v>#REF!</v>
      </c>
    </row>
    <row r="2280" spans="1:20" hidden="1">
      <c r="A2280" s="21">
        <v>11563327</v>
      </c>
      <c r="B2280" s="22">
        <v>43935</v>
      </c>
      <c r="C2280" s="22">
        <v>43935</v>
      </c>
      <c r="D2280" s="21" t="s">
        <v>13</v>
      </c>
      <c r="E2280" s="23">
        <v>0</v>
      </c>
      <c r="F2280" s="23">
        <v>18.350000000000001</v>
      </c>
      <c r="G2280" s="23">
        <v>0</v>
      </c>
      <c r="H2280" s="23">
        <v>823303.71</v>
      </c>
      <c r="I2280" s="21" t="s">
        <v>14</v>
      </c>
      <c r="J2280" s="21" t="s">
        <v>15</v>
      </c>
      <c r="K2280" s="21" t="str">
        <f t="shared" si="115"/>
        <v/>
      </c>
      <c r="L2280" s="21" t="e">
        <f ca="1">IF(AND(K2280&lt;&gt; "", COUNTIF(SAP!#REF!,K2280)&gt;0),"Matched", "")</f>
        <v>#REF!</v>
      </c>
      <c r="M2280" s="21" t="str">
        <f t="shared" si="116"/>
        <v/>
      </c>
      <c r="N2280" s="21" t="e">
        <f ca="1">IF(AND(M2280&lt;&gt; "", COUNTIF(SAP!#REF!,M2280)&gt;0),"Matched", "")</f>
        <v>#REF!</v>
      </c>
      <c r="O2280" s="21" t="str">
        <f t="shared" si="117"/>
        <v/>
      </c>
      <c r="P2280" s="21" t="e">
        <f ca="1">IF(AND(O2280&lt;&gt; "", COUNTIF(SAP!#REF!,O2280)&gt;0),"Matched", "")</f>
        <v>#REF!</v>
      </c>
      <c r="R2280" s="21" t="e">
        <f ca="1">IF(AND(Q2280&lt;&gt; "", COUNTIF(SAP!#REF!,Q2280)&gt;0),"Matched", "")</f>
        <v>#REF!</v>
      </c>
      <c r="S2280" s="21" t="str">
        <f ca="1">IF(AND(D2280="AD", I2280="800TAX  "),"Logic5"&amp;"_"&amp;TEXT(C2280,"dd.mm.yyyy") &amp;"_"&amp; 687.05,"")</f>
        <v>Logic5_14.04.2020_687.05</v>
      </c>
      <c r="T2280" s="21" t="e">
        <f ca="1">IF(AND(S2280&lt;&gt; "", COUNTIF(SAP!#REF!,S2280)&gt;0),"Matched", "")</f>
        <v>#REF!</v>
      </c>
    </row>
    <row r="2281" spans="1:20" hidden="1">
      <c r="A2281" s="21">
        <v>11563327</v>
      </c>
      <c r="B2281" s="22">
        <v>43935</v>
      </c>
      <c r="C2281" s="22">
        <v>43935</v>
      </c>
      <c r="D2281" s="21" t="s">
        <v>13</v>
      </c>
      <c r="E2281" s="23">
        <v>0</v>
      </c>
      <c r="F2281" s="23">
        <v>19.010000000000002</v>
      </c>
      <c r="G2281" s="23">
        <v>0</v>
      </c>
      <c r="H2281" s="23">
        <v>823284.7</v>
      </c>
      <c r="I2281" s="21" t="s">
        <v>14</v>
      </c>
      <c r="J2281" s="21" t="s">
        <v>15</v>
      </c>
      <c r="K2281" s="21" t="str">
        <f t="shared" si="115"/>
        <v/>
      </c>
      <c r="L2281" s="21" t="e">
        <f ca="1">IF(AND(K2281&lt;&gt; "", COUNTIF(SAP!#REF!,K2281)&gt;0),"Matched", "")</f>
        <v>#REF!</v>
      </c>
      <c r="M2281" s="21" t="str">
        <f t="shared" si="116"/>
        <v/>
      </c>
      <c r="N2281" s="21" t="e">
        <f ca="1">IF(AND(M2281&lt;&gt; "", COUNTIF(SAP!#REF!,M2281)&gt;0),"Matched", "")</f>
        <v>#REF!</v>
      </c>
      <c r="O2281" s="21" t="str">
        <f t="shared" si="117"/>
        <v/>
      </c>
      <c r="P2281" s="21" t="e">
        <f ca="1">IF(AND(O2281&lt;&gt; "", COUNTIF(SAP!#REF!,O2281)&gt;0),"Matched", "")</f>
        <v>#REF!</v>
      </c>
      <c r="R2281" s="21" t="e">
        <f ca="1">IF(AND(Q2281&lt;&gt; "", COUNTIF(SAP!#REF!,Q2281)&gt;0),"Matched", "")</f>
        <v>#REF!</v>
      </c>
      <c r="S2281" s="21" t="str">
        <f ca="1">IF(AND(D2281="AD", I2281="800TAX  "),"Logic5"&amp;"_"&amp;TEXT(C2281,"dd.mm.yyyy") &amp;"_"&amp; 687.05,"")</f>
        <v>Logic5_14.04.2020_687.05</v>
      </c>
      <c r="T2281" s="21" t="e">
        <f ca="1">IF(AND(S2281&lt;&gt; "", COUNTIF(SAP!#REF!,S2281)&gt;0),"Matched", "")</f>
        <v>#REF!</v>
      </c>
    </row>
    <row r="2282" spans="1:20" hidden="1">
      <c r="A2282" s="21">
        <v>11563327</v>
      </c>
      <c r="B2282" s="22">
        <v>43935</v>
      </c>
      <c r="C2282" s="22">
        <v>43935</v>
      </c>
      <c r="D2282" s="21" t="s">
        <v>13</v>
      </c>
      <c r="E2282" s="23">
        <v>0</v>
      </c>
      <c r="F2282" s="23">
        <v>21.5</v>
      </c>
      <c r="G2282" s="23">
        <v>0</v>
      </c>
      <c r="H2282" s="23">
        <v>823263.2</v>
      </c>
      <c r="I2282" s="21" t="s">
        <v>14</v>
      </c>
      <c r="J2282" s="21" t="s">
        <v>15</v>
      </c>
      <c r="K2282" s="21" t="str">
        <f t="shared" si="115"/>
        <v/>
      </c>
      <c r="L2282" s="21" t="e">
        <f ca="1">IF(AND(K2282&lt;&gt; "", COUNTIF(SAP!#REF!,K2282)&gt;0),"Matched", "")</f>
        <v>#REF!</v>
      </c>
      <c r="M2282" s="21" t="str">
        <f t="shared" si="116"/>
        <v/>
      </c>
      <c r="N2282" s="21" t="e">
        <f ca="1">IF(AND(M2282&lt;&gt; "", COUNTIF(SAP!#REF!,M2282)&gt;0),"Matched", "")</f>
        <v>#REF!</v>
      </c>
      <c r="O2282" s="21" t="str">
        <f t="shared" si="117"/>
        <v/>
      </c>
      <c r="P2282" s="21" t="e">
        <f ca="1">IF(AND(O2282&lt;&gt; "", COUNTIF(SAP!#REF!,O2282)&gt;0),"Matched", "")</f>
        <v>#REF!</v>
      </c>
      <c r="R2282" s="21" t="e">
        <f ca="1">IF(AND(Q2282&lt;&gt; "", COUNTIF(SAP!#REF!,Q2282)&gt;0),"Matched", "")</f>
        <v>#REF!</v>
      </c>
      <c r="S2282" s="21" t="str">
        <f ca="1">IF(AND(D2282="AD", I2282="800TAX  "),"Logic5"&amp;"_"&amp;TEXT(C2282,"dd.mm.yyyy") &amp;"_"&amp; 687.05,"")</f>
        <v>Logic5_14.04.2020_687.05</v>
      </c>
      <c r="T2282" s="21" t="e">
        <f ca="1">IF(AND(S2282&lt;&gt; "", COUNTIF(SAP!#REF!,S2282)&gt;0),"Matched", "")</f>
        <v>#REF!</v>
      </c>
    </row>
    <row r="2283" spans="1:20" hidden="1">
      <c r="A2283" s="21">
        <v>11563327</v>
      </c>
      <c r="B2283" s="22">
        <v>43935</v>
      </c>
      <c r="C2283" s="22">
        <v>43935</v>
      </c>
      <c r="D2283" s="21" t="s">
        <v>13</v>
      </c>
      <c r="E2283" s="23">
        <v>0</v>
      </c>
      <c r="F2283" s="23">
        <v>23.64</v>
      </c>
      <c r="G2283" s="23">
        <v>0</v>
      </c>
      <c r="H2283" s="23">
        <v>823239.56</v>
      </c>
      <c r="I2283" s="21" t="s">
        <v>14</v>
      </c>
      <c r="J2283" s="21" t="s">
        <v>15</v>
      </c>
      <c r="K2283" s="21" t="str">
        <f t="shared" si="115"/>
        <v/>
      </c>
      <c r="L2283" s="21" t="e">
        <f ca="1">IF(AND(K2283&lt;&gt; "", COUNTIF(SAP!#REF!,K2283)&gt;0),"Matched", "")</f>
        <v>#REF!</v>
      </c>
      <c r="M2283" s="21" t="str">
        <f t="shared" si="116"/>
        <v/>
      </c>
      <c r="N2283" s="21" t="e">
        <f ca="1">IF(AND(M2283&lt;&gt; "", COUNTIF(SAP!#REF!,M2283)&gt;0),"Matched", "")</f>
        <v>#REF!</v>
      </c>
      <c r="O2283" s="21" t="str">
        <f t="shared" si="117"/>
        <v/>
      </c>
      <c r="P2283" s="21" t="e">
        <f ca="1">IF(AND(O2283&lt;&gt; "", COUNTIF(SAP!#REF!,O2283)&gt;0),"Matched", "")</f>
        <v>#REF!</v>
      </c>
      <c r="R2283" s="21" t="e">
        <f ca="1">IF(AND(Q2283&lt;&gt; "", COUNTIF(SAP!#REF!,Q2283)&gt;0),"Matched", "")</f>
        <v>#REF!</v>
      </c>
      <c r="S2283" s="21" t="str">
        <f ca="1">IF(AND(D2283="AD", I2283="800TAX  "),"Logic5"&amp;"_"&amp;TEXT(C2283,"dd.mm.yyyy") &amp;"_"&amp; 687.05,"")</f>
        <v>Logic5_14.04.2020_687.05</v>
      </c>
      <c r="T2283" s="21" t="e">
        <f ca="1">IF(AND(S2283&lt;&gt; "", COUNTIF(SAP!#REF!,S2283)&gt;0),"Matched", "")</f>
        <v>#REF!</v>
      </c>
    </row>
    <row r="2284" spans="1:20" hidden="1">
      <c r="A2284" s="21">
        <v>11563327</v>
      </c>
      <c r="B2284" s="22">
        <v>43935</v>
      </c>
      <c r="C2284" s="22">
        <v>43935</v>
      </c>
      <c r="D2284" s="21" t="s">
        <v>13</v>
      </c>
      <c r="E2284" s="23">
        <v>0</v>
      </c>
      <c r="F2284" s="23">
        <v>28.05</v>
      </c>
      <c r="G2284" s="23">
        <v>0</v>
      </c>
      <c r="H2284" s="23">
        <v>823211.51</v>
      </c>
      <c r="I2284" s="21" t="s">
        <v>14</v>
      </c>
      <c r="J2284" s="21" t="s">
        <v>15</v>
      </c>
      <c r="K2284" s="21" t="str">
        <f t="shared" si="115"/>
        <v/>
      </c>
      <c r="L2284" s="21" t="e">
        <f ca="1">IF(AND(K2284&lt;&gt; "", COUNTIF(SAP!#REF!,K2284)&gt;0),"Matched", "")</f>
        <v>#REF!</v>
      </c>
      <c r="M2284" s="21" t="str">
        <f t="shared" si="116"/>
        <v/>
      </c>
      <c r="N2284" s="21" t="e">
        <f ca="1">IF(AND(M2284&lt;&gt; "", COUNTIF(SAP!#REF!,M2284)&gt;0),"Matched", "")</f>
        <v>#REF!</v>
      </c>
      <c r="O2284" s="21" t="str">
        <f t="shared" si="117"/>
        <v/>
      </c>
      <c r="P2284" s="21" t="e">
        <f ca="1">IF(AND(O2284&lt;&gt; "", COUNTIF(SAP!#REF!,O2284)&gt;0),"Matched", "")</f>
        <v>#REF!</v>
      </c>
      <c r="R2284" s="21" t="e">
        <f ca="1">IF(AND(Q2284&lt;&gt; "", COUNTIF(SAP!#REF!,Q2284)&gt;0),"Matched", "")</f>
        <v>#REF!</v>
      </c>
      <c r="S2284" s="21" t="str">
        <f ca="1">IF(AND(D2284="AD", I2284="800TAX  "),"Logic5"&amp;"_"&amp;TEXT(C2284,"dd.mm.yyyy") &amp;"_"&amp; 687.05,"")</f>
        <v>Logic5_14.04.2020_687.05</v>
      </c>
      <c r="T2284" s="21" t="e">
        <f ca="1">IF(AND(S2284&lt;&gt; "", COUNTIF(SAP!#REF!,S2284)&gt;0),"Matched", "")</f>
        <v>#REF!</v>
      </c>
    </row>
    <row r="2285" spans="1:20" hidden="1">
      <c r="A2285" s="21">
        <v>11563327</v>
      </c>
      <c r="B2285" s="22">
        <v>43935</v>
      </c>
      <c r="C2285" s="22">
        <v>43935</v>
      </c>
      <c r="D2285" s="21" t="s">
        <v>13</v>
      </c>
      <c r="E2285" s="23">
        <v>0</v>
      </c>
      <c r="F2285" s="23">
        <v>29.07</v>
      </c>
      <c r="G2285" s="23">
        <v>0</v>
      </c>
      <c r="H2285" s="23">
        <v>823182.44</v>
      </c>
      <c r="I2285" s="21" t="s">
        <v>14</v>
      </c>
      <c r="J2285" s="21" t="s">
        <v>15</v>
      </c>
      <c r="K2285" s="21" t="str">
        <f t="shared" si="115"/>
        <v/>
      </c>
      <c r="L2285" s="21" t="e">
        <f ca="1">IF(AND(K2285&lt;&gt; "", COUNTIF(SAP!#REF!,K2285)&gt;0),"Matched", "")</f>
        <v>#REF!</v>
      </c>
      <c r="M2285" s="21" t="str">
        <f t="shared" si="116"/>
        <v/>
      </c>
      <c r="N2285" s="21" t="e">
        <f ca="1">IF(AND(M2285&lt;&gt; "", COUNTIF(SAP!#REF!,M2285)&gt;0),"Matched", "")</f>
        <v>#REF!</v>
      </c>
      <c r="O2285" s="21" t="str">
        <f t="shared" si="117"/>
        <v/>
      </c>
      <c r="P2285" s="21" t="e">
        <f ca="1">IF(AND(O2285&lt;&gt; "", COUNTIF(SAP!#REF!,O2285)&gt;0),"Matched", "")</f>
        <v>#REF!</v>
      </c>
      <c r="R2285" s="21" t="e">
        <f ca="1">IF(AND(Q2285&lt;&gt; "", COUNTIF(SAP!#REF!,Q2285)&gt;0),"Matched", "")</f>
        <v>#REF!</v>
      </c>
      <c r="S2285" s="21" t="str">
        <f ca="1">IF(AND(D2285="AD", I2285="800TAX  "),"Logic5"&amp;"_"&amp;TEXT(C2285,"dd.mm.yyyy") &amp;"_"&amp; 687.05,"")</f>
        <v>Logic5_14.04.2020_687.05</v>
      </c>
      <c r="T2285" s="21" t="e">
        <f ca="1">IF(AND(S2285&lt;&gt; "", COUNTIF(SAP!#REF!,S2285)&gt;0),"Matched", "")</f>
        <v>#REF!</v>
      </c>
    </row>
    <row r="2286" spans="1:20" hidden="1">
      <c r="A2286" s="21">
        <v>11563327</v>
      </c>
      <c r="B2286" s="22">
        <v>43935</v>
      </c>
      <c r="C2286" s="22">
        <v>43935</v>
      </c>
      <c r="D2286" s="21" t="s">
        <v>13</v>
      </c>
      <c r="E2286" s="23">
        <v>0</v>
      </c>
      <c r="F2286" s="23">
        <v>29.09</v>
      </c>
      <c r="G2286" s="23">
        <v>0</v>
      </c>
      <c r="H2286" s="23">
        <v>823153.35</v>
      </c>
      <c r="I2286" s="21" t="s">
        <v>14</v>
      </c>
      <c r="J2286" s="21" t="s">
        <v>15</v>
      </c>
      <c r="K2286" s="21" t="str">
        <f t="shared" si="115"/>
        <v/>
      </c>
      <c r="L2286" s="21" t="e">
        <f ca="1">IF(AND(K2286&lt;&gt; "", COUNTIF(SAP!#REF!,K2286)&gt;0),"Matched", "")</f>
        <v>#REF!</v>
      </c>
      <c r="M2286" s="21" t="str">
        <f t="shared" si="116"/>
        <v/>
      </c>
      <c r="N2286" s="21" t="e">
        <f ca="1">IF(AND(M2286&lt;&gt; "", COUNTIF(SAP!#REF!,M2286)&gt;0),"Matched", "")</f>
        <v>#REF!</v>
      </c>
      <c r="O2286" s="21" t="str">
        <f t="shared" si="117"/>
        <v/>
      </c>
      <c r="P2286" s="21" t="e">
        <f ca="1">IF(AND(O2286&lt;&gt; "", COUNTIF(SAP!#REF!,O2286)&gt;0),"Matched", "")</f>
        <v>#REF!</v>
      </c>
      <c r="R2286" s="21" t="e">
        <f ca="1">IF(AND(Q2286&lt;&gt; "", COUNTIF(SAP!#REF!,Q2286)&gt;0),"Matched", "")</f>
        <v>#REF!</v>
      </c>
      <c r="S2286" s="21" t="str">
        <f ca="1">IF(AND(D2286="AD", I2286="800TAX  "),"Logic5"&amp;"_"&amp;TEXT(C2286,"dd.mm.yyyy") &amp;"_"&amp; 687.05,"")</f>
        <v>Logic5_14.04.2020_687.05</v>
      </c>
      <c r="T2286" s="21" t="e">
        <f ca="1">IF(AND(S2286&lt;&gt; "", COUNTIF(SAP!#REF!,S2286)&gt;0),"Matched", "")</f>
        <v>#REF!</v>
      </c>
    </row>
    <row r="2287" spans="1:20" hidden="1">
      <c r="A2287" s="21">
        <v>11563327</v>
      </c>
      <c r="B2287" s="22">
        <v>43935</v>
      </c>
      <c r="C2287" s="22">
        <v>43935</v>
      </c>
      <c r="D2287" s="21" t="s">
        <v>13</v>
      </c>
      <c r="E2287" s="23">
        <v>0</v>
      </c>
      <c r="F2287" s="23">
        <v>30.47</v>
      </c>
      <c r="G2287" s="23">
        <v>0</v>
      </c>
      <c r="H2287" s="23">
        <v>823122.88</v>
      </c>
      <c r="I2287" s="21" t="s">
        <v>14</v>
      </c>
      <c r="J2287" s="21" t="s">
        <v>15</v>
      </c>
      <c r="K2287" s="21" t="str">
        <f t="shared" si="115"/>
        <v/>
      </c>
      <c r="L2287" s="21" t="e">
        <f ca="1">IF(AND(K2287&lt;&gt; "", COUNTIF(SAP!#REF!,K2287)&gt;0),"Matched", "")</f>
        <v>#REF!</v>
      </c>
      <c r="M2287" s="21" t="str">
        <f t="shared" si="116"/>
        <v/>
      </c>
      <c r="N2287" s="21" t="e">
        <f ca="1">IF(AND(M2287&lt;&gt; "", COUNTIF(SAP!#REF!,M2287)&gt;0),"Matched", "")</f>
        <v>#REF!</v>
      </c>
      <c r="O2287" s="21" t="str">
        <f t="shared" si="117"/>
        <v/>
      </c>
      <c r="P2287" s="21" t="e">
        <f ca="1">IF(AND(O2287&lt;&gt; "", COUNTIF(SAP!#REF!,O2287)&gt;0),"Matched", "")</f>
        <v>#REF!</v>
      </c>
      <c r="R2287" s="21" t="e">
        <f ca="1">IF(AND(Q2287&lt;&gt; "", COUNTIF(SAP!#REF!,Q2287)&gt;0),"Matched", "")</f>
        <v>#REF!</v>
      </c>
      <c r="S2287" s="21" t="str">
        <f ca="1">IF(AND(D2287="AD", I2287="800TAX  "),"Logic5"&amp;"_"&amp;TEXT(C2287,"dd.mm.yyyy") &amp;"_"&amp; 687.05,"")</f>
        <v>Logic5_14.04.2020_687.05</v>
      </c>
      <c r="T2287" s="21" t="e">
        <f ca="1">IF(AND(S2287&lt;&gt; "", COUNTIF(SAP!#REF!,S2287)&gt;0),"Matched", "")</f>
        <v>#REF!</v>
      </c>
    </row>
    <row r="2288" spans="1:20" hidden="1">
      <c r="A2288" s="21">
        <v>11563327</v>
      </c>
      <c r="B2288" s="22">
        <v>43935</v>
      </c>
      <c r="C2288" s="22">
        <v>43935</v>
      </c>
      <c r="D2288" s="21" t="s">
        <v>13</v>
      </c>
      <c r="E2288" s="23">
        <v>0</v>
      </c>
      <c r="F2288" s="23">
        <v>32.99</v>
      </c>
      <c r="G2288" s="23">
        <v>0</v>
      </c>
      <c r="H2288" s="23">
        <v>823089.89</v>
      </c>
      <c r="I2288" s="21" t="s">
        <v>14</v>
      </c>
      <c r="J2288" s="21" t="s">
        <v>15</v>
      </c>
      <c r="K2288" s="21" t="str">
        <f t="shared" si="115"/>
        <v/>
      </c>
      <c r="L2288" s="21" t="e">
        <f ca="1">IF(AND(K2288&lt;&gt; "", COUNTIF(SAP!#REF!,K2288)&gt;0),"Matched", "")</f>
        <v>#REF!</v>
      </c>
      <c r="M2288" s="21" t="str">
        <f t="shared" si="116"/>
        <v/>
      </c>
      <c r="N2288" s="21" t="e">
        <f ca="1">IF(AND(M2288&lt;&gt; "", COUNTIF(SAP!#REF!,M2288)&gt;0),"Matched", "")</f>
        <v>#REF!</v>
      </c>
      <c r="O2288" s="21" t="str">
        <f t="shared" si="117"/>
        <v/>
      </c>
      <c r="P2288" s="21" t="e">
        <f ca="1">IF(AND(O2288&lt;&gt; "", COUNTIF(SAP!#REF!,O2288)&gt;0),"Matched", "")</f>
        <v>#REF!</v>
      </c>
      <c r="R2288" s="21" t="e">
        <f ca="1">IF(AND(Q2288&lt;&gt; "", COUNTIF(SAP!#REF!,Q2288)&gt;0),"Matched", "")</f>
        <v>#REF!</v>
      </c>
      <c r="S2288" s="21" t="str">
        <f ca="1">IF(AND(D2288="AD", I2288="800TAX  "),"Logic5"&amp;"_"&amp;TEXT(C2288,"dd.mm.yyyy") &amp;"_"&amp; 687.05,"")</f>
        <v>Logic5_14.04.2020_687.05</v>
      </c>
      <c r="T2288" s="21" t="e">
        <f ca="1">IF(AND(S2288&lt;&gt; "", COUNTIF(SAP!#REF!,S2288)&gt;0),"Matched", "")</f>
        <v>#REF!</v>
      </c>
    </row>
    <row r="2289" spans="1:20" hidden="1">
      <c r="A2289" s="21">
        <v>11563327</v>
      </c>
      <c r="B2289" s="22">
        <v>43935</v>
      </c>
      <c r="C2289" s="22">
        <v>43935</v>
      </c>
      <c r="D2289" s="21" t="s">
        <v>13</v>
      </c>
      <c r="E2289" s="23">
        <v>0</v>
      </c>
      <c r="F2289" s="23">
        <v>39.9</v>
      </c>
      <c r="G2289" s="23">
        <v>0</v>
      </c>
      <c r="H2289" s="23">
        <v>823049.99</v>
      </c>
      <c r="I2289" s="21" t="s">
        <v>14</v>
      </c>
      <c r="J2289" s="21" t="s">
        <v>15</v>
      </c>
      <c r="K2289" s="21" t="str">
        <f t="shared" si="115"/>
        <v/>
      </c>
      <c r="L2289" s="21" t="e">
        <f ca="1">IF(AND(K2289&lt;&gt; "", COUNTIF(SAP!#REF!,K2289)&gt;0),"Matched", "")</f>
        <v>#REF!</v>
      </c>
      <c r="M2289" s="21" t="str">
        <f t="shared" si="116"/>
        <v/>
      </c>
      <c r="N2289" s="21" t="e">
        <f ca="1">IF(AND(M2289&lt;&gt; "", COUNTIF(SAP!#REF!,M2289)&gt;0),"Matched", "")</f>
        <v>#REF!</v>
      </c>
      <c r="O2289" s="21" t="str">
        <f t="shared" si="117"/>
        <v/>
      </c>
      <c r="P2289" s="21" t="e">
        <f ca="1">IF(AND(O2289&lt;&gt; "", COUNTIF(SAP!#REF!,O2289)&gt;0),"Matched", "")</f>
        <v>#REF!</v>
      </c>
      <c r="R2289" s="21" t="e">
        <f ca="1">IF(AND(Q2289&lt;&gt; "", COUNTIF(SAP!#REF!,Q2289)&gt;0),"Matched", "")</f>
        <v>#REF!</v>
      </c>
      <c r="S2289" s="21" t="str">
        <f ca="1">IF(AND(D2289="AD", I2289="800TAX  "),"Logic5"&amp;"_"&amp;TEXT(C2289,"dd.mm.yyyy") &amp;"_"&amp; 687.05,"")</f>
        <v>Logic5_14.04.2020_687.05</v>
      </c>
      <c r="T2289" s="21" t="e">
        <f ca="1">IF(AND(S2289&lt;&gt; "", COUNTIF(SAP!#REF!,S2289)&gt;0),"Matched", "")</f>
        <v>#REF!</v>
      </c>
    </row>
    <row r="2290" spans="1:20" hidden="1">
      <c r="A2290" s="21">
        <v>11563327</v>
      </c>
      <c r="B2290" s="22">
        <v>43935</v>
      </c>
      <c r="C2290" s="22">
        <v>43935</v>
      </c>
      <c r="D2290" s="21" t="s">
        <v>13</v>
      </c>
      <c r="E2290" s="23">
        <v>0</v>
      </c>
      <c r="F2290" s="23">
        <v>46.56</v>
      </c>
      <c r="G2290" s="23">
        <v>0</v>
      </c>
      <c r="H2290" s="23">
        <v>823003.43</v>
      </c>
      <c r="I2290" s="21" t="s">
        <v>14</v>
      </c>
      <c r="J2290" s="21" t="s">
        <v>15</v>
      </c>
      <c r="K2290" s="21" t="str">
        <f t="shared" si="115"/>
        <v/>
      </c>
      <c r="L2290" s="21" t="e">
        <f ca="1">IF(AND(K2290&lt;&gt; "", COUNTIF(SAP!#REF!,K2290)&gt;0),"Matched", "")</f>
        <v>#REF!</v>
      </c>
      <c r="M2290" s="21" t="str">
        <f t="shared" si="116"/>
        <v/>
      </c>
      <c r="N2290" s="21" t="e">
        <f ca="1">IF(AND(M2290&lt;&gt; "", COUNTIF(SAP!#REF!,M2290)&gt;0),"Matched", "")</f>
        <v>#REF!</v>
      </c>
      <c r="O2290" s="21" t="str">
        <f t="shared" si="117"/>
        <v/>
      </c>
      <c r="P2290" s="21" t="e">
        <f ca="1">IF(AND(O2290&lt;&gt; "", COUNTIF(SAP!#REF!,O2290)&gt;0),"Matched", "")</f>
        <v>#REF!</v>
      </c>
      <c r="R2290" s="21" t="e">
        <f ca="1">IF(AND(Q2290&lt;&gt; "", COUNTIF(SAP!#REF!,Q2290)&gt;0),"Matched", "")</f>
        <v>#REF!</v>
      </c>
      <c r="S2290" s="21" t="str">
        <f ca="1">IF(AND(D2290="AD", I2290="800TAX  "),"Logic5"&amp;"_"&amp;TEXT(C2290,"dd.mm.yyyy") &amp;"_"&amp; 687.05,"")</f>
        <v>Logic5_14.04.2020_687.05</v>
      </c>
      <c r="T2290" s="21" t="e">
        <f ca="1">IF(AND(S2290&lt;&gt; "", COUNTIF(SAP!#REF!,S2290)&gt;0),"Matched", "")</f>
        <v>#REF!</v>
      </c>
    </row>
    <row r="2291" spans="1:20" hidden="1">
      <c r="A2291" s="21">
        <v>11563327</v>
      </c>
      <c r="B2291" s="22">
        <v>43935</v>
      </c>
      <c r="C2291" s="22">
        <v>43935</v>
      </c>
      <c r="D2291" s="21" t="s">
        <v>13</v>
      </c>
      <c r="E2291" s="23">
        <v>0</v>
      </c>
      <c r="F2291" s="23">
        <v>49.75</v>
      </c>
      <c r="G2291" s="23">
        <v>0</v>
      </c>
      <c r="H2291" s="23">
        <v>822953.68</v>
      </c>
      <c r="I2291" s="21" t="s">
        <v>14</v>
      </c>
      <c r="J2291" s="21" t="s">
        <v>15</v>
      </c>
      <c r="K2291" s="21" t="str">
        <f t="shared" si="115"/>
        <v/>
      </c>
      <c r="L2291" s="21" t="e">
        <f ca="1">IF(AND(K2291&lt;&gt; "", COUNTIF(SAP!#REF!,K2291)&gt;0),"Matched", "")</f>
        <v>#REF!</v>
      </c>
      <c r="M2291" s="21" t="str">
        <f t="shared" si="116"/>
        <v/>
      </c>
      <c r="N2291" s="21" t="e">
        <f ca="1">IF(AND(M2291&lt;&gt; "", COUNTIF(SAP!#REF!,M2291)&gt;0),"Matched", "")</f>
        <v>#REF!</v>
      </c>
      <c r="O2291" s="21" t="str">
        <f t="shared" si="117"/>
        <v/>
      </c>
      <c r="P2291" s="21" t="e">
        <f ca="1">IF(AND(O2291&lt;&gt; "", COUNTIF(SAP!#REF!,O2291)&gt;0),"Matched", "")</f>
        <v>#REF!</v>
      </c>
      <c r="R2291" s="21" t="e">
        <f ca="1">IF(AND(Q2291&lt;&gt; "", COUNTIF(SAP!#REF!,Q2291)&gt;0),"Matched", "")</f>
        <v>#REF!</v>
      </c>
      <c r="S2291" s="21" t="str">
        <f ca="1">IF(AND(D2291="AD", I2291="800TAX  "),"Logic5"&amp;"_"&amp;TEXT(C2291,"dd.mm.yyyy") &amp;"_"&amp; 687.05,"")</f>
        <v>Logic5_14.04.2020_687.05</v>
      </c>
      <c r="T2291" s="21" t="e">
        <f ca="1">IF(AND(S2291&lt;&gt; "", COUNTIF(SAP!#REF!,S2291)&gt;0),"Matched", "")</f>
        <v>#REF!</v>
      </c>
    </row>
    <row r="2292" spans="1:20" hidden="1">
      <c r="A2292" s="21">
        <v>11563327</v>
      </c>
      <c r="B2292" s="22">
        <v>43935</v>
      </c>
      <c r="C2292" s="22">
        <v>43935</v>
      </c>
      <c r="D2292" s="21" t="s">
        <v>13</v>
      </c>
      <c r="E2292" s="23">
        <v>0</v>
      </c>
      <c r="F2292" s="23">
        <v>50.81</v>
      </c>
      <c r="G2292" s="23">
        <v>0</v>
      </c>
      <c r="H2292" s="23">
        <v>822902.87</v>
      </c>
      <c r="I2292" s="21" t="s">
        <v>14</v>
      </c>
      <c r="J2292" s="21" t="s">
        <v>15</v>
      </c>
      <c r="K2292" s="21" t="str">
        <f t="shared" si="115"/>
        <v/>
      </c>
      <c r="L2292" s="21" t="e">
        <f ca="1">IF(AND(K2292&lt;&gt; "", COUNTIF(SAP!#REF!,K2292)&gt;0),"Matched", "")</f>
        <v>#REF!</v>
      </c>
      <c r="M2292" s="21" t="str">
        <f t="shared" si="116"/>
        <v/>
      </c>
      <c r="N2292" s="21" t="e">
        <f ca="1">IF(AND(M2292&lt;&gt; "", COUNTIF(SAP!#REF!,M2292)&gt;0),"Matched", "")</f>
        <v>#REF!</v>
      </c>
      <c r="O2292" s="21" t="str">
        <f t="shared" si="117"/>
        <v/>
      </c>
      <c r="P2292" s="21" t="e">
        <f ca="1">IF(AND(O2292&lt;&gt; "", COUNTIF(SAP!#REF!,O2292)&gt;0),"Matched", "")</f>
        <v>#REF!</v>
      </c>
      <c r="R2292" s="21" t="e">
        <f ca="1">IF(AND(Q2292&lt;&gt; "", COUNTIF(SAP!#REF!,Q2292)&gt;0),"Matched", "")</f>
        <v>#REF!</v>
      </c>
      <c r="S2292" s="21" t="str">
        <f ca="1">IF(AND(D2292="AD", I2292="800TAX  "),"Logic5"&amp;"_"&amp;TEXT(C2292,"dd.mm.yyyy") &amp;"_"&amp; 687.05,"")</f>
        <v>Logic5_14.04.2020_687.05</v>
      </c>
      <c r="T2292" s="21" t="e">
        <f ca="1">IF(AND(S2292&lt;&gt; "", COUNTIF(SAP!#REF!,S2292)&gt;0),"Matched", "")</f>
        <v>#REF!</v>
      </c>
    </row>
    <row r="2293" spans="1:20" hidden="1">
      <c r="A2293" s="21">
        <v>11563327</v>
      </c>
      <c r="B2293" s="22">
        <v>43935</v>
      </c>
      <c r="C2293" s="22">
        <v>43935</v>
      </c>
      <c r="D2293" s="21" t="s">
        <v>13</v>
      </c>
      <c r="E2293" s="23">
        <v>0</v>
      </c>
      <c r="F2293" s="23">
        <v>53.59</v>
      </c>
      <c r="G2293" s="23">
        <v>0</v>
      </c>
      <c r="H2293" s="23">
        <v>822849.28</v>
      </c>
      <c r="I2293" s="21" t="s">
        <v>14</v>
      </c>
      <c r="J2293" s="21" t="s">
        <v>15</v>
      </c>
      <c r="K2293" s="21" t="str">
        <f t="shared" si="115"/>
        <v/>
      </c>
      <c r="L2293" s="21" t="e">
        <f ca="1">IF(AND(K2293&lt;&gt; "", COUNTIF(SAP!#REF!,K2293)&gt;0),"Matched", "")</f>
        <v>#REF!</v>
      </c>
      <c r="M2293" s="21" t="str">
        <f t="shared" si="116"/>
        <v/>
      </c>
      <c r="N2293" s="21" t="e">
        <f ca="1">IF(AND(M2293&lt;&gt; "", COUNTIF(SAP!#REF!,M2293)&gt;0),"Matched", "")</f>
        <v>#REF!</v>
      </c>
      <c r="O2293" s="21" t="str">
        <f t="shared" si="117"/>
        <v/>
      </c>
      <c r="P2293" s="21" t="e">
        <f ca="1">IF(AND(O2293&lt;&gt; "", COUNTIF(SAP!#REF!,O2293)&gt;0),"Matched", "")</f>
        <v>#REF!</v>
      </c>
      <c r="R2293" s="21" t="e">
        <f ca="1">IF(AND(Q2293&lt;&gt; "", COUNTIF(SAP!#REF!,Q2293)&gt;0),"Matched", "")</f>
        <v>#REF!</v>
      </c>
      <c r="S2293" s="21" t="str">
        <f ca="1">IF(AND(D2293="AD", I2293="800TAX  "),"Logic5"&amp;"_"&amp;TEXT(C2293,"dd.mm.yyyy") &amp;"_"&amp; 687.05,"")</f>
        <v>Logic5_14.04.2020_687.05</v>
      </c>
      <c r="T2293" s="21" t="e">
        <f ca="1">IF(AND(S2293&lt;&gt; "", COUNTIF(SAP!#REF!,S2293)&gt;0),"Matched", "")</f>
        <v>#REF!</v>
      </c>
    </row>
    <row r="2294" spans="1:20" hidden="1">
      <c r="A2294" s="21">
        <v>11563327</v>
      </c>
      <c r="B2294" s="22">
        <v>43935</v>
      </c>
      <c r="C2294" s="22">
        <v>43935</v>
      </c>
      <c r="D2294" s="21" t="s">
        <v>13</v>
      </c>
      <c r="E2294" s="23">
        <v>0</v>
      </c>
      <c r="F2294" s="23">
        <v>63.09</v>
      </c>
      <c r="G2294" s="23">
        <v>0</v>
      </c>
      <c r="H2294" s="23">
        <v>822786.19</v>
      </c>
      <c r="I2294" s="21" t="s">
        <v>14</v>
      </c>
      <c r="J2294" s="21" t="s">
        <v>15</v>
      </c>
      <c r="K2294" s="21" t="str">
        <f t="shared" si="115"/>
        <v/>
      </c>
      <c r="L2294" s="21" t="e">
        <f ca="1">IF(AND(K2294&lt;&gt; "", COUNTIF(SAP!#REF!,K2294)&gt;0),"Matched", "")</f>
        <v>#REF!</v>
      </c>
      <c r="M2294" s="21" t="str">
        <f t="shared" si="116"/>
        <v/>
      </c>
      <c r="N2294" s="21" t="e">
        <f ca="1">IF(AND(M2294&lt;&gt; "", COUNTIF(SAP!#REF!,M2294)&gt;0),"Matched", "")</f>
        <v>#REF!</v>
      </c>
      <c r="O2294" s="21" t="str">
        <f t="shared" si="117"/>
        <v/>
      </c>
      <c r="P2294" s="21" t="e">
        <f ca="1">IF(AND(O2294&lt;&gt; "", COUNTIF(SAP!#REF!,O2294)&gt;0),"Matched", "")</f>
        <v>#REF!</v>
      </c>
      <c r="R2294" s="21" t="e">
        <f ca="1">IF(AND(Q2294&lt;&gt; "", COUNTIF(SAP!#REF!,Q2294)&gt;0),"Matched", "")</f>
        <v>#REF!</v>
      </c>
      <c r="S2294" s="21" t="str">
        <f ca="1">IF(AND(D2294="AD", I2294="800TAX  "),"Logic5"&amp;"_"&amp;TEXT(C2294,"dd.mm.yyyy") &amp;"_"&amp; 687.05,"")</f>
        <v>Logic5_14.04.2020_687.05</v>
      </c>
      <c r="T2294" s="21" t="e">
        <f ca="1">IF(AND(S2294&lt;&gt; "", COUNTIF(SAP!#REF!,S2294)&gt;0),"Matched", "")</f>
        <v>#REF!</v>
      </c>
    </row>
    <row r="2295" spans="1:20" hidden="1">
      <c r="A2295" s="21">
        <v>11563327</v>
      </c>
      <c r="B2295" s="22">
        <v>43935</v>
      </c>
      <c r="C2295" s="22">
        <v>43935</v>
      </c>
      <c r="D2295" s="21" t="s">
        <v>13</v>
      </c>
      <c r="E2295" s="23">
        <v>0</v>
      </c>
      <c r="F2295" s="23">
        <v>81.84</v>
      </c>
      <c r="G2295" s="23">
        <v>0</v>
      </c>
      <c r="H2295" s="23">
        <v>822704.35</v>
      </c>
      <c r="I2295" s="21" t="s">
        <v>14</v>
      </c>
      <c r="J2295" s="21" t="s">
        <v>15</v>
      </c>
      <c r="K2295" s="21" t="str">
        <f t="shared" si="115"/>
        <v/>
      </c>
      <c r="L2295" s="21" t="e">
        <f ca="1">IF(AND(K2295&lt;&gt; "", COUNTIF(SAP!#REF!,K2295)&gt;0),"Matched", "")</f>
        <v>#REF!</v>
      </c>
      <c r="M2295" s="21" t="str">
        <f t="shared" si="116"/>
        <v/>
      </c>
      <c r="N2295" s="21" t="e">
        <f ca="1">IF(AND(M2295&lt;&gt; "", COUNTIF(SAP!#REF!,M2295)&gt;0),"Matched", "")</f>
        <v>#REF!</v>
      </c>
      <c r="O2295" s="21" t="str">
        <f t="shared" si="117"/>
        <v/>
      </c>
      <c r="P2295" s="21" t="e">
        <f ca="1">IF(AND(O2295&lt;&gt; "", COUNTIF(SAP!#REF!,O2295)&gt;0),"Matched", "")</f>
        <v>#REF!</v>
      </c>
      <c r="R2295" s="21" t="e">
        <f ca="1">IF(AND(Q2295&lt;&gt; "", COUNTIF(SAP!#REF!,Q2295)&gt;0),"Matched", "")</f>
        <v>#REF!</v>
      </c>
      <c r="S2295" s="21" t="str">
        <f ca="1">IF(AND(D2295="AD", I2295="800TAX  "),"Logic5"&amp;"_"&amp;TEXT(C2295,"dd.mm.yyyy") &amp;"_"&amp; 687.05,"")</f>
        <v>Logic5_14.04.2020_687.05</v>
      </c>
      <c r="T2295" s="21" t="e">
        <f ca="1">IF(AND(S2295&lt;&gt; "", COUNTIF(SAP!#REF!,S2295)&gt;0),"Matched", "")</f>
        <v>#REF!</v>
      </c>
    </row>
    <row r="2296" spans="1:20">
      <c r="A2296" s="21">
        <v>11563327</v>
      </c>
      <c r="B2296" s="22">
        <v>43935</v>
      </c>
      <c r="C2296" s="22">
        <v>43935</v>
      </c>
      <c r="D2296" s="21" t="s">
        <v>13</v>
      </c>
      <c r="E2296" s="23">
        <v>0</v>
      </c>
      <c r="F2296" s="23">
        <v>1000</v>
      </c>
      <c r="G2296" s="23">
        <v>0</v>
      </c>
      <c r="H2296" s="23">
        <v>821704.35</v>
      </c>
      <c r="I2296" s="21" t="s">
        <v>234</v>
      </c>
      <c r="J2296" s="21" t="s">
        <v>15</v>
      </c>
      <c r="K2296" s="21" t="str">
        <f t="shared" si="115"/>
        <v/>
      </c>
      <c r="L2296" s="21" t="e">
        <f ca="1">IF(AND(K2296&lt;&gt; "", COUNTIF(SAP!#REF!,K2296)&gt;0),"Matched", "")</f>
        <v>#REF!</v>
      </c>
      <c r="M2296" s="21" t="str">
        <f t="shared" si="116"/>
        <v/>
      </c>
      <c r="N2296" s="21" t="e">
        <f ca="1">IF(AND(M2296&lt;&gt; "", COUNTIF(SAP!#REF!,M2296)&gt;0),"Matched", "")</f>
        <v>#REF!</v>
      </c>
      <c r="O2296" s="21" t="str">
        <f t="shared" si="117"/>
        <v/>
      </c>
      <c r="P2296" s="21" t="e">
        <f ca="1">IF(AND(O2296&lt;&gt; "", COUNTIF(SAP!#REF!,O2296)&gt;0),"Matched", "")</f>
        <v>#REF!</v>
      </c>
      <c r="R2296" s="21" t="e">
        <f ca="1">IF(AND(Q2296&lt;&gt; "", COUNTIF(SAP!#REF!,Q2296)&gt;0),"Matched", "")</f>
        <v>#REF!</v>
      </c>
      <c r="T2296" s="21" t="e">
        <f ca="1">IF(AND(S2296&lt;&gt; "", COUNTIF(SAP!#REF!,S2296)&gt;0),"Matched", "")</f>
        <v>#REF!</v>
      </c>
    </row>
    <row r="2297" spans="1:20" hidden="1">
      <c r="A2297" s="21">
        <v>11563327</v>
      </c>
      <c r="B2297" s="22">
        <v>43935</v>
      </c>
      <c r="C2297" s="22">
        <v>43935</v>
      </c>
      <c r="D2297" s="21" t="s">
        <v>16</v>
      </c>
      <c r="E2297" s="23">
        <v>0</v>
      </c>
      <c r="F2297" s="23">
        <v>821704.35</v>
      </c>
      <c r="G2297" s="23">
        <v>0</v>
      </c>
      <c r="H2297" s="23">
        <v>0</v>
      </c>
      <c r="I2297" s="21" t="s">
        <v>17</v>
      </c>
      <c r="J2297" s="21" t="s">
        <v>18</v>
      </c>
      <c r="K2297" s="21" t="str">
        <f t="shared" si="115"/>
        <v>Logic1_04_821704.35</v>
      </c>
      <c r="L2297" s="21" t="e">
        <f ca="1">IF(AND(K2297&lt;&gt; "", COUNTIF(SAP!#REF!,K2297)&gt;0),"Matched", "")</f>
        <v>#REF!</v>
      </c>
    </row>
    <row r="2298" spans="1:20" hidden="1">
      <c r="A2298" s="21">
        <v>11563327</v>
      </c>
      <c r="B2298" s="22">
        <v>43936</v>
      </c>
      <c r="C2298" s="22">
        <v>43936</v>
      </c>
      <c r="D2298" s="21" t="s">
        <v>10</v>
      </c>
      <c r="E2298" s="23">
        <v>0</v>
      </c>
      <c r="F2298" s="23">
        <v>0</v>
      </c>
      <c r="G2298" s="23">
        <v>55.1</v>
      </c>
      <c r="H2298" s="23">
        <v>55.1</v>
      </c>
      <c r="I2298" s="21" t="s">
        <v>11</v>
      </c>
      <c r="J2298" s="21" t="s">
        <v>12</v>
      </c>
      <c r="K2298" s="21" t="str">
        <f t="shared" si="115"/>
        <v/>
      </c>
      <c r="L2298" s="21" t="e">
        <f ca="1">IF(AND(K2298&lt;&gt; "", COUNTIF(SAP!#REF!,K2298)&gt;0),"Matched", "")</f>
        <v>#REF!</v>
      </c>
      <c r="M2298" s="21" t="str">
        <f t="shared" ref="M2298:M2361" si="118">IF(D2298="TR","Logic2"&amp;"_"&amp;TEXT(C2298,"dd.mm.yyyy") &amp;"_"&amp; F2298,"")</f>
        <v/>
      </c>
      <c r="N2298" s="21" t="e">
        <f ca="1">IF(AND(M2298&lt;&gt; "", COUNTIF(SAP!#REF!,M2298)&gt;0),"Matched", "")</f>
        <v>#REF!</v>
      </c>
      <c r="O2298" s="21" t="str">
        <f t="shared" ref="O2298:O2361" si="119">IF(D2298="AF","Logic3"&amp;"_"&amp;G2298,"")</f>
        <v/>
      </c>
      <c r="P2298" s="21" t="e">
        <f ca="1">IF(AND(O2298&lt;&gt; "", COUNTIF(SAP!#REF!,O2298)&gt;0),"Matched", "")</f>
        <v>#REF!</v>
      </c>
      <c r="Q2298" s="21" t="str">
        <f ca="1">IF(OR(D2298="AC",D2298="TR"),"Logic4"&amp;"_"&amp;TEXT(C2298,"dd.mm.yyyy") &amp;"_"&amp; 751179.26,"")</f>
        <v>Logic4_15.04.2020_751179.26</v>
      </c>
      <c r="R2298" s="21" t="e">
        <f ca="1">IF(AND(Q2298&lt;&gt; "", COUNTIF(SAP!#REF!,Q2298)&gt;0),"Matched", "")</f>
        <v>#REF!</v>
      </c>
    </row>
    <row r="2299" spans="1:20" hidden="1">
      <c r="A2299" s="21">
        <v>11563327</v>
      </c>
      <c r="B2299" s="22">
        <v>43936</v>
      </c>
      <c r="C2299" s="22">
        <v>43936</v>
      </c>
      <c r="D2299" s="21" t="s">
        <v>10</v>
      </c>
      <c r="E2299" s="23">
        <v>0</v>
      </c>
      <c r="F2299" s="23">
        <v>0</v>
      </c>
      <c r="G2299" s="23">
        <v>206.01</v>
      </c>
      <c r="H2299" s="23">
        <v>261.11</v>
      </c>
      <c r="I2299" s="21" t="s">
        <v>11</v>
      </c>
      <c r="J2299" s="21" t="s">
        <v>12</v>
      </c>
      <c r="K2299" s="21" t="str">
        <f t="shared" si="115"/>
        <v/>
      </c>
      <c r="L2299" s="21" t="e">
        <f ca="1">IF(AND(K2299&lt;&gt; "", COUNTIF(SAP!#REF!,K2299)&gt;0),"Matched", "")</f>
        <v>#REF!</v>
      </c>
      <c r="M2299" s="21" t="str">
        <f t="shared" si="118"/>
        <v/>
      </c>
      <c r="N2299" s="21" t="e">
        <f ca="1">IF(AND(M2299&lt;&gt; "", COUNTIF(SAP!#REF!,M2299)&gt;0),"Matched", "")</f>
        <v>#REF!</v>
      </c>
      <c r="O2299" s="21" t="str">
        <f t="shared" si="119"/>
        <v/>
      </c>
      <c r="P2299" s="21" t="e">
        <f ca="1">IF(AND(O2299&lt;&gt; "", COUNTIF(SAP!#REF!,O2299)&gt;0),"Matched", "")</f>
        <v>#REF!</v>
      </c>
      <c r="Q2299" s="21" t="str">
        <f ca="1">IF(OR(D2299="AC",D2299="TR"),"Logic4"&amp;"_"&amp;TEXT(C2299,"dd.mm.yyyy") &amp;"_"&amp; 751179.26,"")</f>
        <v>Logic4_15.04.2020_751179.26</v>
      </c>
      <c r="R2299" s="21" t="e">
        <f ca="1">IF(AND(Q2299&lt;&gt; "", COUNTIF(SAP!#REF!,Q2299)&gt;0),"Matched", "")</f>
        <v>#REF!</v>
      </c>
    </row>
    <row r="2300" spans="1:20" hidden="1">
      <c r="A2300" s="21">
        <v>11563327</v>
      </c>
      <c r="B2300" s="22">
        <v>43936</v>
      </c>
      <c r="C2300" s="22">
        <v>43936</v>
      </c>
      <c r="D2300" s="21" t="s">
        <v>10</v>
      </c>
      <c r="E2300" s="23">
        <v>0</v>
      </c>
      <c r="F2300" s="23">
        <v>0</v>
      </c>
      <c r="G2300" s="23">
        <v>340</v>
      </c>
      <c r="H2300" s="23">
        <v>601.11</v>
      </c>
      <c r="I2300" s="21" t="s">
        <v>11</v>
      </c>
      <c r="J2300" s="21" t="s">
        <v>12</v>
      </c>
      <c r="K2300" s="21" t="str">
        <f t="shared" si="115"/>
        <v/>
      </c>
      <c r="L2300" s="21" t="e">
        <f ca="1">IF(AND(K2300&lt;&gt; "", COUNTIF(SAP!#REF!,K2300)&gt;0),"Matched", "")</f>
        <v>#REF!</v>
      </c>
      <c r="M2300" s="21" t="str">
        <f t="shared" si="118"/>
        <v/>
      </c>
      <c r="N2300" s="21" t="e">
        <f ca="1">IF(AND(M2300&lt;&gt; "", COUNTIF(SAP!#REF!,M2300)&gt;0),"Matched", "")</f>
        <v>#REF!</v>
      </c>
      <c r="O2300" s="21" t="str">
        <f t="shared" si="119"/>
        <v/>
      </c>
      <c r="P2300" s="21" t="e">
        <f ca="1">IF(AND(O2300&lt;&gt; "", COUNTIF(SAP!#REF!,O2300)&gt;0),"Matched", "")</f>
        <v>#REF!</v>
      </c>
      <c r="Q2300" s="21" t="str">
        <f ca="1">IF(OR(D2300="AC",D2300="TR"),"Logic4"&amp;"_"&amp;TEXT(C2300,"dd.mm.yyyy") &amp;"_"&amp; 751179.26,"")</f>
        <v>Logic4_15.04.2020_751179.26</v>
      </c>
      <c r="R2300" s="21" t="e">
        <f ca="1">IF(AND(Q2300&lt;&gt; "", COUNTIF(SAP!#REF!,Q2300)&gt;0),"Matched", "")</f>
        <v>#REF!</v>
      </c>
    </row>
    <row r="2301" spans="1:20" hidden="1">
      <c r="A2301" s="21">
        <v>11563327</v>
      </c>
      <c r="B2301" s="22">
        <v>43936</v>
      </c>
      <c r="C2301" s="22">
        <v>43936</v>
      </c>
      <c r="D2301" s="21" t="s">
        <v>10</v>
      </c>
      <c r="E2301" s="23">
        <v>0</v>
      </c>
      <c r="F2301" s="23">
        <v>0</v>
      </c>
      <c r="G2301" s="23">
        <v>360</v>
      </c>
      <c r="H2301" s="23">
        <v>961.11</v>
      </c>
      <c r="I2301" s="21" t="s">
        <v>11</v>
      </c>
      <c r="J2301" s="21" t="s">
        <v>12</v>
      </c>
      <c r="K2301" s="21" t="str">
        <f t="shared" si="115"/>
        <v/>
      </c>
      <c r="L2301" s="21" t="e">
        <f ca="1">IF(AND(K2301&lt;&gt; "", COUNTIF(SAP!#REF!,K2301)&gt;0),"Matched", "")</f>
        <v>#REF!</v>
      </c>
      <c r="M2301" s="21" t="str">
        <f t="shared" si="118"/>
        <v/>
      </c>
      <c r="N2301" s="21" t="e">
        <f ca="1">IF(AND(M2301&lt;&gt; "", COUNTIF(SAP!#REF!,M2301)&gt;0),"Matched", "")</f>
        <v>#REF!</v>
      </c>
      <c r="O2301" s="21" t="str">
        <f t="shared" si="119"/>
        <v/>
      </c>
      <c r="P2301" s="21" t="e">
        <f ca="1">IF(AND(O2301&lt;&gt; "", COUNTIF(SAP!#REF!,O2301)&gt;0),"Matched", "")</f>
        <v>#REF!</v>
      </c>
      <c r="Q2301" s="21" t="str">
        <f ca="1">IF(OR(D2301="AC",D2301="TR"),"Logic4"&amp;"_"&amp;TEXT(C2301,"dd.mm.yyyy") &amp;"_"&amp; 751179.26,"")</f>
        <v>Logic4_15.04.2020_751179.26</v>
      </c>
      <c r="R2301" s="21" t="e">
        <f ca="1">IF(AND(Q2301&lt;&gt; "", COUNTIF(SAP!#REF!,Q2301)&gt;0),"Matched", "")</f>
        <v>#REF!</v>
      </c>
    </row>
    <row r="2302" spans="1:20" hidden="1">
      <c r="A2302" s="21">
        <v>11563327</v>
      </c>
      <c r="B2302" s="22">
        <v>43936</v>
      </c>
      <c r="C2302" s="22">
        <v>43936</v>
      </c>
      <c r="D2302" s="21" t="s">
        <v>10</v>
      </c>
      <c r="E2302" s="23">
        <v>0</v>
      </c>
      <c r="F2302" s="23">
        <v>0</v>
      </c>
      <c r="G2302" s="23">
        <v>438</v>
      </c>
      <c r="H2302" s="23">
        <v>1399.11</v>
      </c>
      <c r="I2302" s="21" t="s">
        <v>11</v>
      </c>
      <c r="J2302" s="21" t="s">
        <v>12</v>
      </c>
      <c r="K2302" s="21" t="str">
        <f t="shared" si="115"/>
        <v/>
      </c>
      <c r="L2302" s="21" t="e">
        <f ca="1">IF(AND(K2302&lt;&gt; "", COUNTIF(SAP!#REF!,K2302)&gt;0),"Matched", "")</f>
        <v>#REF!</v>
      </c>
      <c r="M2302" s="21" t="str">
        <f t="shared" si="118"/>
        <v/>
      </c>
      <c r="N2302" s="21" t="e">
        <f ca="1">IF(AND(M2302&lt;&gt; "", COUNTIF(SAP!#REF!,M2302)&gt;0),"Matched", "")</f>
        <v>#REF!</v>
      </c>
      <c r="O2302" s="21" t="str">
        <f t="shared" si="119"/>
        <v/>
      </c>
      <c r="P2302" s="21" t="e">
        <f ca="1">IF(AND(O2302&lt;&gt; "", COUNTIF(SAP!#REF!,O2302)&gt;0),"Matched", "")</f>
        <v>#REF!</v>
      </c>
      <c r="Q2302" s="21" t="str">
        <f ca="1">IF(OR(D2302="AC",D2302="TR"),"Logic4"&amp;"_"&amp;TEXT(C2302,"dd.mm.yyyy") &amp;"_"&amp; 751179.26,"")</f>
        <v>Logic4_15.04.2020_751179.26</v>
      </c>
      <c r="R2302" s="21" t="e">
        <f ca="1">IF(AND(Q2302&lt;&gt; "", COUNTIF(SAP!#REF!,Q2302)&gt;0),"Matched", "")</f>
        <v>#REF!</v>
      </c>
    </row>
    <row r="2303" spans="1:20" hidden="1">
      <c r="A2303" s="21">
        <v>11563327</v>
      </c>
      <c r="B2303" s="22">
        <v>43936</v>
      </c>
      <c r="C2303" s="22">
        <v>43936</v>
      </c>
      <c r="D2303" s="21" t="s">
        <v>10</v>
      </c>
      <c r="E2303" s="23">
        <v>0</v>
      </c>
      <c r="F2303" s="23">
        <v>0</v>
      </c>
      <c r="G2303" s="23">
        <v>500</v>
      </c>
      <c r="H2303" s="23">
        <v>1899.11</v>
      </c>
      <c r="I2303" s="21" t="s">
        <v>11</v>
      </c>
      <c r="J2303" s="21" t="s">
        <v>12</v>
      </c>
      <c r="K2303" s="21" t="str">
        <f t="shared" si="115"/>
        <v/>
      </c>
      <c r="L2303" s="21" t="e">
        <f ca="1">IF(AND(K2303&lt;&gt; "", COUNTIF(SAP!#REF!,K2303)&gt;0),"Matched", "")</f>
        <v>#REF!</v>
      </c>
      <c r="M2303" s="21" t="str">
        <f t="shared" si="118"/>
        <v/>
      </c>
      <c r="N2303" s="21" t="e">
        <f ca="1">IF(AND(M2303&lt;&gt; "", COUNTIF(SAP!#REF!,M2303)&gt;0),"Matched", "")</f>
        <v>#REF!</v>
      </c>
      <c r="O2303" s="21" t="str">
        <f t="shared" si="119"/>
        <v/>
      </c>
      <c r="P2303" s="21" t="e">
        <f ca="1">IF(AND(O2303&lt;&gt; "", COUNTIF(SAP!#REF!,O2303)&gt;0),"Matched", "")</f>
        <v>#REF!</v>
      </c>
      <c r="Q2303" s="21" t="str">
        <f ca="1">IF(OR(D2303="AC",D2303="TR"),"Logic4"&amp;"_"&amp;TEXT(C2303,"dd.mm.yyyy") &amp;"_"&amp; 751179.26,"")</f>
        <v>Logic4_15.04.2020_751179.26</v>
      </c>
      <c r="R2303" s="21" t="e">
        <f ca="1">IF(AND(Q2303&lt;&gt; "", COUNTIF(SAP!#REF!,Q2303)&gt;0),"Matched", "")</f>
        <v>#REF!</v>
      </c>
    </row>
    <row r="2304" spans="1:20" hidden="1">
      <c r="A2304" s="21">
        <v>11563327</v>
      </c>
      <c r="B2304" s="22">
        <v>43936</v>
      </c>
      <c r="C2304" s="22">
        <v>43936</v>
      </c>
      <c r="D2304" s="21" t="s">
        <v>10</v>
      </c>
      <c r="E2304" s="23">
        <v>0</v>
      </c>
      <c r="F2304" s="23">
        <v>0</v>
      </c>
      <c r="G2304" s="23">
        <v>530</v>
      </c>
      <c r="H2304" s="23">
        <v>2429.11</v>
      </c>
      <c r="I2304" s="21" t="s">
        <v>11</v>
      </c>
      <c r="J2304" s="21" t="s">
        <v>12</v>
      </c>
      <c r="K2304" s="21" t="str">
        <f t="shared" si="115"/>
        <v/>
      </c>
      <c r="L2304" s="21" t="e">
        <f ca="1">IF(AND(K2304&lt;&gt; "", COUNTIF(SAP!#REF!,K2304)&gt;0),"Matched", "")</f>
        <v>#REF!</v>
      </c>
      <c r="M2304" s="21" t="str">
        <f t="shared" si="118"/>
        <v/>
      </c>
      <c r="N2304" s="21" t="e">
        <f ca="1">IF(AND(M2304&lt;&gt; "", COUNTIF(SAP!#REF!,M2304)&gt;0),"Matched", "")</f>
        <v>#REF!</v>
      </c>
      <c r="O2304" s="21" t="str">
        <f t="shared" si="119"/>
        <v/>
      </c>
      <c r="P2304" s="21" t="e">
        <f ca="1">IF(AND(O2304&lt;&gt; "", COUNTIF(SAP!#REF!,O2304)&gt;0),"Matched", "")</f>
        <v>#REF!</v>
      </c>
      <c r="Q2304" s="21" t="str">
        <f ca="1">IF(OR(D2304="AC",D2304="TR"),"Logic4"&amp;"_"&amp;TEXT(C2304,"dd.mm.yyyy") &amp;"_"&amp; 751179.26,"")</f>
        <v>Logic4_15.04.2020_751179.26</v>
      </c>
      <c r="R2304" s="21" t="e">
        <f ca="1">IF(AND(Q2304&lt;&gt; "", COUNTIF(SAP!#REF!,Q2304)&gt;0),"Matched", "")</f>
        <v>#REF!</v>
      </c>
    </row>
    <row r="2305" spans="1:18" hidden="1">
      <c r="A2305" s="21">
        <v>11563327</v>
      </c>
      <c r="B2305" s="22">
        <v>43936</v>
      </c>
      <c r="C2305" s="22">
        <v>43936</v>
      </c>
      <c r="D2305" s="21" t="s">
        <v>10</v>
      </c>
      <c r="E2305" s="23">
        <v>0</v>
      </c>
      <c r="F2305" s="23">
        <v>0</v>
      </c>
      <c r="G2305" s="23">
        <v>540</v>
      </c>
      <c r="H2305" s="23">
        <v>2969.11</v>
      </c>
      <c r="I2305" s="21" t="s">
        <v>11</v>
      </c>
      <c r="J2305" s="21" t="s">
        <v>12</v>
      </c>
      <c r="K2305" s="21" t="str">
        <f t="shared" si="115"/>
        <v/>
      </c>
      <c r="L2305" s="21" t="e">
        <f ca="1">IF(AND(K2305&lt;&gt; "", COUNTIF(SAP!#REF!,K2305)&gt;0),"Matched", "")</f>
        <v>#REF!</v>
      </c>
      <c r="M2305" s="21" t="str">
        <f t="shared" si="118"/>
        <v/>
      </c>
      <c r="N2305" s="21" t="e">
        <f ca="1">IF(AND(M2305&lt;&gt; "", COUNTIF(SAP!#REF!,M2305)&gt;0),"Matched", "")</f>
        <v>#REF!</v>
      </c>
      <c r="O2305" s="21" t="str">
        <f t="shared" si="119"/>
        <v/>
      </c>
      <c r="P2305" s="21" t="e">
        <f ca="1">IF(AND(O2305&lt;&gt; "", COUNTIF(SAP!#REF!,O2305)&gt;0),"Matched", "")</f>
        <v>#REF!</v>
      </c>
      <c r="Q2305" s="21" t="str">
        <f ca="1">IF(OR(D2305="AC",D2305="TR"),"Logic4"&amp;"_"&amp;TEXT(C2305,"dd.mm.yyyy") &amp;"_"&amp; 751179.26,"")</f>
        <v>Logic4_15.04.2020_751179.26</v>
      </c>
      <c r="R2305" s="21" t="e">
        <f ca="1">IF(AND(Q2305&lt;&gt; "", COUNTIF(SAP!#REF!,Q2305)&gt;0),"Matched", "")</f>
        <v>#REF!</v>
      </c>
    </row>
    <row r="2306" spans="1:18" hidden="1">
      <c r="A2306" s="21">
        <v>11563327</v>
      </c>
      <c r="B2306" s="22">
        <v>43936</v>
      </c>
      <c r="C2306" s="22">
        <v>43936</v>
      </c>
      <c r="D2306" s="21" t="s">
        <v>10</v>
      </c>
      <c r="E2306" s="23">
        <v>0</v>
      </c>
      <c r="F2306" s="23">
        <v>0</v>
      </c>
      <c r="G2306" s="23">
        <v>560</v>
      </c>
      <c r="H2306" s="23">
        <v>3529.11</v>
      </c>
      <c r="I2306" s="21" t="s">
        <v>11</v>
      </c>
      <c r="J2306" s="21" t="s">
        <v>12</v>
      </c>
      <c r="K2306" s="21" t="str">
        <f t="shared" si="115"/>
        <v/>
      </c>
      <c r="L2306" s="21" t="e">
        <f ca="1">IF(AND(K2306&lt;&gt; "", COUNTIF(SAP!#REF!,K2306)&gt;0),"Matched", "")</f>
        <v>#REF!</v>
      </c>
      <c r="M2306" s="21" t="str">
        <f t="shared" si="118"/>
        <v/>
      </c>
      <c r="N2306" s="21" t="e">
        <f ca="1">IF(AND(M2306&lt;&gt; "", COUNTIF(SAP!#REF!,M2306)&gt;0),"Matched", "")</f>
        <v>#REF!</v>
      </c>
      <c r="O2306" s="21" t="str">
        <f t="shared" si="119"/>
        <v/>
      </c>
      <c r="P2306" s="21" t="e">
        <f ca="1">IF(AND(O2306&lt;&gt; "", COUNTIF(SAP!#REF!,O2306)&gt;0),"Matched", "")</f>
        <v>#REF!</v>
      </c>
      <c r="Q2306" s="21" t="str">
        <f ca="1">IF(OR(D2306="AC",D2306="TR"),"Logic4"&amp;"_"&amp;TEXT(C2306,"dd.mm.yyyy") &amp;"_"&amp; 751179.26,"")</f>
        <v>Logic4_15.04.2020_751179.26</v>
      </c>
      <c r="R2306" s="21" t="e">
        <f ca="1">IF(AND(Q2306&lt;&gt; "", COUNTIF(SAP!#REF!,Q2306)&gt;0),"Matched", "")</f>
        <v>#REF!</v>
      </c>
    </row>
    <row r="2307" spans="1:18" hidden="1">
      <c r="A2307" s="21">
        <v>11563327</v>
      </c>
      <c r="B2307" s="22">
        <v>43936</v>
      </c>
      <c r="C2307" s="22">
        <v>43936</v>
      </c>
      <c r="D2307" s="21" t="s">
        <v>10</v>
      </c>
      <c r="E2307" s="23">
        <v>0</v>
      </c>
      <c r="F2307" s="23">
        <v>0</v>
      </c>
      <c r="G2307" s="23">
        <v>600</v>
      </c>
      <c r="H2307" s="23">
        <v>4129.1099999999997</v>
      </c>
      <c r="I2307" s="21" t="s">
        <v>11</v>
      </c>
      <c r="J2307" s="21" t="s">
        <v>12</v>
      </c>
      <c r="K2307" s="21" t="str">
        <f t="shared" ref="K2307:K2370" si="120">IF(D2307="TF","Logic1"&amp;"_"&amp;TEXT(C2307, "mm") &amp;"_"&amp; F2307,"")</f>
        <v/>
      </c>
      <c r="L2307" s="21" t="e">
        <f ca="1">IF(AND(K2307&lt;&gt; "", COUNTIF(SAP!#REF!,K2307)&gt;0),"Matched", "")</f>
        <v>#REF!</v>
      </c>
      <c r="M2307" s="21" t="str">
        <f t="shared" si="118"/>
        <v/>
      </c>
      <c r="N2307" s="21" t="e">
        <f ca="1">IF(AND(M2307&lt;&gt; "", COUNTIF(SAP!#REF!,M2307)&gt;0),"Matched", "")</f>
        <v>#REF!</v>
      </c>
      <c r="O2307" s="21" t="str">
        <f t="shared" si="119"/>
        <v/>
      </c>
      <c r="P2307" s="21" t="e">
        <f ca="1">IF(AND(O2307&lt;&gt; "", COUNTIF(SAP!#REF!,O2307)&gt;0),"Matched", "")</f>
        <v>#REF!</v>
      </c>
      <c r="Q2307" s="21" t="str">
        <f ca="1">IF(OR(D2307="AC",D2307="TR"),"Logic4"&amp;"_"&amp;TEXT(C2307,"dd.mm.yyyy") &amp;"_"&amp; 751179.26,"")</f>
        <v>Logic4_15.04.2020_751179.26</v>
      </c>
      <c r="R2307" s="21" t="e">
        <f ca="1">IF(AND(Q2307&lt;&gt; "", COUNTIF(SAP!#REF!,Q2307)&gt;0),"Matched", "")</f>
        <v>#REF!</v>
      </c>
    </row>
    <row r="2308" spans="1:18" hidden="1">
      <c r="A2308" s="21">
        <v>11563327</v>
      </c>
      <c r="B2308" s="22">
        <v>43936</v>
      </c>
      <c r="C2308" s="22">
        <v>43936</v>
      </c>
      <c r="D2308" s="21" t="s">
        <v>10</v>
      </c>
      <c r="E2308" s="23">
        <v>0</v>
      </c>
      <c r="F2308" s="23">
        <v>0</v>
      </c>
      <c r="G2308" s="23">
        <v>684.9</v>
      </c>
      <c r="H2308" s="23">
        <v>4814.01</v>
      </c>
      <c r="I2308" s="21" t="s">
        <v>11</v>
      </c>
      <c r="J2308" s="21" t="s">
        <v>12</v>
      </c>
      <c r="K2308" s="21" t="str">
        <f t="shared" si="120"/>
        <v/>
      </c>
      <c r="L2308" s="21" t="e">
        <f ca="1">IF(AND(K2308&lt;&gt; "", COUNTIF(SAP!#REF!,K2308)&gt;0),"Matched", "")</f>
        <v>#REF!</v>
      </c>
      <c r="M2308" s="21" t="str">
        <f t="shared" si="118"/>
        <v/>
      </c>
      <c r="N2308" s="21" t="e">
        <f ca="1">IF(AND(M2308&lt;&gt; "", COUNTIF(SAP!#REF!,M2308)&gt;0),"Matched", "")</f>
        <v>#REF!</v>
      </c>
      <c r="O2308" s="21" t="str">
        <f t="shared" si="119"/>
        <v/>
      </c>
      <c r="P2308" s="21" t="e">
        <f ca="1">IF(AND(O2308&lt;&gt; "", COUNTIF(SAP!#REF!,O2308)&gt;0),"Matched", "")</f>
        <v>#REF!</v>
      </c>
      <c r="Q2308" s="21" t="str">
        <f ca="1">IF(OR(D2308="AC",D2308="TR"),"Logic4"&amp;"_"&amp;TEXT(C2308,"dd.mm.yyyy") &amp;"_"&amp; 751179.26,"")</f>
        <v>Logic4_15.04.2020_751179.26</v>
      </c>
      <c r="R2308" s="21" t="e">
        <f ca="1">IF(AND(Q2308&lt;&gt; "", COUNTIF(SAP!#REF!,Q2308)&gt;0),"Matched", "")</f>
        <v>#REF!</v>
      </c>
    </row>
    <row r="2309" spans="1:18" hidden="1">
      <c r="A2309" s="21">
        <v>11563327</v>
      </c>
      <c r="B2309" s="22">
        <v>43936</v>
      </c>
      <c r="C2309" s="22">
        <v>43936</v>
      </c>
      <c r="D2309" s="21" t="s">
        <v>10</v>
      </c>
      <c r="E2309" s="23">
        <v>0</v>
      </c>
      <c r="F2309" s="23">
        <v>0</v>
      </c>
      <c r="G2309" s="23">
        <v>710</v>
      </c>
      <c r="H2309" s="23">
        <v>5524.01</v>
      </c>
      <c r="I2309" s="21" t="s">
        <v>11</v>
      </c>
      <c r="J2309" s="21" t="s">
        <v>12</v>
      </c>
      <c r="K2309" s="21" t="str">
        <f t="shared" si="120"/>
        <v/>
      </c>
      <c r="L2309" s="21" t="e">
        <f ca="1">IF(AND(K2309&lt;&gt; "", COUNTIF(SAP!#REF!,K2309)&gt;0),"Matched", "")</f>
        <v>#REF!</v>
      </c>
      <c r="M2309" s="21" t="str">
        <f t="shared" si="118"/>
        <v/>
      </c>
      <c r="N2309" s="21" t="e">
        <f ca="1">IF(AND(M2309&lt;&gt; "", COUNTIF(SAP!#REF!,M2309)&gt;0),"Matched", "")</f>
        <v>#REF!</v>
      </c>
      <c r="O2309" s="21" t="str">
        <f t="shared" si="119"/>
        <v/>
      </c>
      <c r="P2309" s="21" t="e">
        <f ca="1">IF(AND(O2309&lt;&gt; "", COUNTIF(SAP!#REF!,O2309)&gt;0),"Matched", "")</f>
        <v>#REF!</v>
      </c>
      <c r="Q2309" s="21" t="str">
        <f ca="1">IF(OR(D2309="AC",D2309="TR"),"Logic4"&amp;"_"&amp;TEXT(C2309,"dd.mm.yyyy") &amp;"_"&amp; 751179.26,"")</f>
        <v>Logic4_15.04.2020_751179.26</v>
      </c>
      <c r="R2309" s="21" t="e">
        <f ca="1">IF(AND(Q2309&lt;&gt; "", COUNTIF(SAP!#REF!,Q2309)&gt;0),"Matched", "")</f>
        <v>#REF!</v>
      </c>
    </row>
    <row r="2310" spans="1:18" hidden="1">
      <c r="A2310" s="21">
        <v>11563327</v>
      </c>
      <c r="B2310" s="22">
        <v>43936</v>
      </c>
      <c r="C2310" s="22">
        <v>43936</v>
      </c>
      <c r="D2310" s="21" t="s">
        <v>10</v>
      </c>
      <c r="E2310" s="23">
        <v>0</v>
      </c>
      <c r="F2310" s="23">
        <v>0</v>
      </c>
      <c r="G2310" s="23">
        <v>720</v>
      </c>
      <c r="H2310" s="23">
        <v>6244.01</v>
      </c>
      <c r="I2310" s="21" t="s">
        <v>11</v>
      </c>
      <c r="J2310" s="21" t="s">
        <v>12</v>
      </c>
      <c r="K2310" s="21" t="str">
        <f t="shared" si="120"/>
        <v/>
      </c>
      <c r="L2310" s="21" t="e">
        <f ca="1">IF(AND(K2310&lt;&gt; "", COUNTIF(SAP!#REF!,K2310)&gt;0),"Matched", "")</f>
        <v>#REF!</v>
      </c>
      <c r="M2310" s="21" t="str">
        <f t="shared" si="118"/>
        <v/>
      </c>
      <c r="N2310" s="21" t="e">
        <f ca="1">IF(AND(M2310&lt;&gt; "", COUNTIF(SAP!#REF!,M2310)&gt;0),"Matched", "")</f>
        <v>#REF!</v>
      </c>
      <c r="O2310" s="21" t="str">
        <f t="shared" si="119"/>
        <v/>
      </c>
      <c r="P2310" s="21" t="e">
        <f ca="1">IF(AND(O2310&lt;&gt; "", COUNTIF(SAP!#REF!,O2310)&gt;0),"Matched", "")</f>
        <v>#REF!</v>
      </c>
      <c r="Q2310" s="21" t="str">
        <f ca="1">IF(OR(D2310="AC",D2310="TR"),"Logic4"&amp;"_"&amp;TEXT(C2310,"dd.mm.yyyy") &amp;"_"&amp; 751179.26,"")</f>
        <v>Logic4_15.04.2020_751179.26</v>
      </c>
      <c r="R2310" s="21" t="e">
        <f ca="1">IF(AND(Q2310&lt;&gt; "", COUNTIF(SAP!#REF!,Q2310)&gt;0),"Matched", "")</f>
        <v>#REF!</v>
      </c>
    </row>
    <row r="2311" spans="1:18" hidden="1">
      <c r="A2311" s="21">
        <v>11563327</v>
      </c>
      <c r="B2311" s="22">
        <v>43936</v>
      </c>
      <c r="C2311" s="22">
        <v>43936</v>
      </c>
      <c r="D2311" s="21" t="s">
        <v>10</v>
      </c>
      <c r="E2311" s="23">
        <v>0</v>
      </c>
      <c r="F2311" s="23">
        <v>0</v>
      </c>
      <c r="G2311" s="23">
        <v>750</v>
      </c>
      <c r="H2311" s="23">
        <v>6994.01</v>
      </c>
      <c r="I2311" s="21" t="s">
        <v>11</v>
      </c>
      <c r="J2311" s="21" t="s">
        <v>12</v>
      </c>
      <c r="K2311" s="21" t="str">
        <f t="shared" si="120"/>
        <v/>
      </c>
      <c r="L2311" s="21" t="e">
        <f ca="1">IF(AND(K2311&lt;&gt; "", COUNTIF(SAP!#REF!,K2311)&gt;0),"Matched", "")</f>
        <v>#REF!</v>
      </c>
      <c r="M2311" s="21" t="str">
        <f t="shared" si="118"/>
        <v/>
      </c>
      <c r="N2311" s="21" t="e">
        <f ca="1">IF(AND(M2311&lt;&gt; "", COUNTIF(SAP!#REF!,M2311)&gt;0),"Matched", "")</f>
        <v>#REF!</v>
      </c>
      <c r="O2311" s="21" t="str">
        <f t="shared" si="119"/>
        <v/>
      </c>
      <c r="P2311" s="21" t="e">
        <f ca="1">IF(AND(O2311&lt;&gt; "", COUNTIF(SAP!#REF!,O2311)&gt;0),"Matched", "")</f>
        <v>#REF!</v>
      </c>
      <c r="Q2311" s="21" t="str">
        <f ca="1">IF(OR(D2311="AC",D2311="TR"),"Logic4"&amp;"_"&amp;TEXT(C2311,"dd.mm.yyyy") &amp;"_"&amp; 751179.26,"")</f>
        <v>Logic4_15.04.2020_751179.26</v>
      </c>
      <c r="R2311" s="21" t="e">
        <f ca="1">IF(AND(Q2311&lt;&gt; "", COUNTIF(SAP!#REF!,Q2311)&gt;0),"Matched", "")</f>
        <v>#REF!</v>
      </c>
    </row>
    <row r="2312" spans="1:18" hidden="1">
      <c r="A2312" s="21">
        <v>11563327</v>
      </c>
      <c r="B2312" s="22">
        <v>43936</v>
      </c>
      <c r="C2312" s="22">
        <v>43936</v>
      </c>
      <c r="D2312" s="21" t="s">
        <v>10</v>
      </c>
      <c r="E2312" s="23">
        <v>0</v>
      </c>
      <c r="F2312" s="23">
        <v>0</v>
      </c>
      <c r="G2312" s="23">
        <v>780</v>
      </c>
      <c r="H2312" s="23">
        <v>7774.01</v>
      </c>
      <c r="I2312" s="21" t="s">
        <v>11</v>
      </c>
      <c r="J2312" s="21" t="s">
        <v>12</v>
      </c>
      <c r="K2312" s="21" t="str">
        <f t="shared" si="120"/>
        <v/>
      </c>
      <c r="L2312" s="21" t="e">
        <f ca="1">IF(AND(K2312&lt;&gt; "", COUNTIF(SAP!#REF!,K2312)&gt;0),"Matched", "")</f>
        <v>#REF!</v>
      </c>
      <c r="M2312" s="21" t="str">
        <f t="shared" si="118"/>
        <v/>
      </c>
      <c r="N2312" s="21" t="e">
        <f ca="1">IF(AND(M2312&lt;&gt; "", COUNTIF(SAP!#REF!,M2312)&gt;0),"Matched", "")</f>
        <v>#REF!</v>
      </c>
      <c r="O2312" s="21" t="str">
        <f t="shared" si="119"/>
        <v/>
      </c>
      <c r="P2312" s="21" t="e">
        <f ca="1">IF(AND(O2312&lt;&gt; "", COUNTIF(SAP!#REF!,O2312)&gt;0),"Matched", "")</f>
        <v>#REF!</v>
      </c>
      <c r="Q2312" s="21" t="str">
        <f ca="1">IF(OR(D2312="AC",D2312="TR"),"Logic4"&amp;"_"&amp;TEXT(C2312,"dd.mm.yyyy") &amp;"_"&amp; 751179.26,"")</f>
        <v>Logic4_15.04.2020_751179.26</v>
      </c>
      <c r="R2312" s="21" t="e">
        <f ca="1">IF(AND(Q2312&lt;&gt; "", COUNTIF(SAP!#REF!,Q2312)&gt;0),"Matched", "")</f>
        <v>#REF!</v>
      </c>
    </row>
    <row r="2313" spans="1:18" hidden="1">
      <c r="A2313" s="21">
        <v>11563327</v>
      </c>
      <c r="B2313" s="22">
        <v>43936</v>
      </c>
      <c r="C2313" s="22">
        <v>43936</v>
      </c>
      <c r="D2313" s="21" t="s">
        <v>10</v>
      </c>
      <c r="E2313" s="23">
        <v>0</v>
      </c>
      <c r="F2313" s="23">
        <v>0</v>
      </c>
      <c r="G2313" s="23">
        <v>950</v>
      </c>
      <c r="H2313" s="23">
        <v>8724.01</v>
      </c>
      <c r="I2313" s="21" t="s">
        <v>11</v>
      </c>
      <c r="J2313" s="21" t="s">
        <v>12</v>
      </c>
      <c r="K2313" s="21" t="str">
        <f t="shared" si="120"/>
        <v/>
      </c>
      <c r="L2313" s="21" t="e">
        <f ca="1">IF(AND(K2313&lt;&gt; "", COUNTIF(SAP!#REF!,K2313)&gt;0),"Matched", "")</f>
        <v>#REF!</v>
      </c>
      <c r="M2313" s="21" t="str">
        <f t="shared" si="118"/>
        <v/>
      </c>
      <c r="N2313" s="21" t="e">
        <f ca="1">IF(AND(M2313&lt;&gt; "", COUNTIF(SAP!#REF!,M2313)&gt;0),"Matched", "")</f>
        <v>#REF!</v>
      </c>
      <c r="O2313" s="21" t="str">
        <f t="shared" si="119"/>
        <v/>
      </c>
      <c r="P2313" s="21" t="e">
        <f ca="1">IF(AND(O2313&lt;&gt; "", COUNTIF(SAP!#REF!,O2313)&gt;0),"Matched", "")</f>
        <v>#REF!</v>
      </c>
      <c r="Q2313" s="21" t="str">
        <f ca="1">IF(OR(D2313="AC",D2313="TR"),"Logic4"&amp;"_"&amp;TEXT(C2313,"dd.mm.yyyy") &amp;"_"&amp; 751179.26,"")</f>
        <v>Logic4_15.04.2020_751179.26</v>
      </c>
      <c r="R2313" s="21" t="e">
        <f ca="1">IF(AND(Q2313&lt;&gt; "", COUNTIF(SAP!#REF!,Q2313)&gt;0),"Matched", "")</f>
        <v>#REF!</v>
      </c>
    </row>
    <row r="2314" spans="1:18" hidden="1">
      <c r="A2314" s="21">
        <v>11563327</v>
      </c>
      <c r="B2314" s="22">
        <v>43936</v>
      </c>
      <c r="C2314" s="22">
        <v>43936</v>
      </c>
      <c r="D2314" s="21" t="s">
        <v>10</v>
      </c>
      <c r="E2314" s="23">
        <v>0</v>
      </c>
      <c r="F2314" s="23">
        <v>0</v>
      </c>
      <c r="G2314" s="23">
        <v>980</v>
      </c>
      <c r="H2314" s="23">
        <v>9704.01</v>
      </c>
      <c r="I2314" s="21" t="s">
        <v>11</v>
      </c>
      <c r="J2314" s="21" t="s">
        <v>12</v>
      </c>
      <c r="K2314" s="21" t="str">
        <f t="shared" si="120"/>
        <v/>
      </c>
      <c r="L2314" s="21" t="e">
        <f ca="1">IF(AND(K2314&lt;&gt; "", COUNTIF(SAP!#REF!,K2314)&gt;0),"Matched", "")</f>
        <v>#REF!</v>
      </c>
      <c r="M2314" s="21" t="str">
        <f t="shared" si="118"/>
        <v/>
      </c>
      <c r="N2314" s="21" t="e">
        <f ca="1">IF(AND(M2314&lt;&gt; "", COUNTIF(SAP!#REF!,M2314)&gt;0),"Matched", "")</f>
        <v>#REF!</v>
      </c>
      <c r="O2314" s="21" t="str">
        <f t="shared" si="119"/>
        <v/>
      </c>
      <c r="P2314" s="21" t="e">
        <f ca="1">IF(AND(O2314&lt;&gt; "", COUNTIF(SAP!#REF!,O2314)&gt;0),"Matched", "")</f>
        <v>#REF!</v>
      </c>
      <c r="Q2314" s="21" t="str">
        <f ca="1">IF(OR(D2314="AC",D2314="TR"),"Logic4"&amp;"_"&amp;TEXT(C2314,"dd.mm.yyyy") &amp;"_"&amp; 751179.26,"")</f>
        <v>Logic4_15.04.2020_751179.26</v>
      </c>
      <c r="R2314" s="21" t="e">
        <f ca="1">IF(AND(Q2314&lt;&gt; "", COUNTIF(SAP!#REF!,Q2314)&gt;0),"Matched", "")</f>
        <v>#REF!</v>
      </c>
    </row>
    <row r="2315" spans="1:18" hidden="1">
      <c r="A2315" s="21">
        <v>11563327</v>
      </c>
      <c r="B2315" s="22">
        <v>43936</v>
      </c>
      <c r="C2315" s="22">
        <v>43936</v>
      </c>
      <c r="D2315" s="21" t="s">
        <v>10</v>
      </c>
      <c r="E2315" s="23">
        <v>0</v>
      </c>
      <c r="F2315" s="23">
        <v>0</v>
      </c>
      <c r="G2315" s="23">
        <v>1000</v>
      </c>
      <c r="H2315" s="23">
        <v>10704.01</v>
      </c>
      <c r="I2315" s="21" t="s">
        <v>11</v>
      </c>
      <c r="J2315" s="21" t="s">
        <v>12</v>
      </c>
      <c r="K2315" s="21" t="str">
        <f t="shared" si="120"/>
        <v/>
      </c>
      <c r="L2315" s="21" t="e">
        <f ca="1">IF(AND(K2315&lt;&gt; "", COUNTIF(SAP!#REF!,K2315)&gt;0),"Matched", "")</f>
        <v>#REF!</v>
      </c>
      <c r="M2315" s="21" t="str">
        <f t="shared" si="118"/>
        <v/>
      </c>
      <c r="N2315" s="21" t="e">
        <f ca="1">IF(AND(M2315&lt;&gt; "", COUNTIF(SAP!#REF!,M2315)&gt;0),"Matched", "")</f>
        <v>#REF!</v>
      </c>
      <c r="O2315" s="21" t="str">
        <f t="shared" si="119"/>
        <v/>
      </c>
      <c r="P2315" s="21" t="e">
        <f ca="1">IF(AND(O2315&lt;&gt; "", COUNTIF(SAP!#REF!,O2315)&gt;0),"Matched", "")</f>
        <v>#REF!</v>
      </c>
      <c r="Q2315" s="21" t="str">
        <f ca="1">IF(OR(D2315="AC",D2315="TR"),"Logic4"&amp;"_"&amp;TEXT(C2315,"dd.mm.yyyy") &amp;"_"&amp; 751179.26,"")</f>
        <v>Logic4_15.04.2020_751179.26</v>
      </c>
      <c r="R2315" s="21" t="e">
        <f ca="1">IF(AND(Q2315&lt;&gt; "", COUNTIF(SAP!#REF!,Q2315)&gt;0),"Matched", "")</f>
        <v>#REF!</v>
      </c>
    </row>
    <row r="2316" spans="1:18" hidden="1">
      <c r="A2316" s="21">
        <v>11563327</v>
      </c>
      <c r="B2316" s="22">
        <v>43936</v>
      </c>
      <c r="C2316" s="22">
        <v>43936</v>
      </c>
      <c r="D2316" s="21" t="s">
        <v>10</v>
      </c>
      <c r="E2316" s="23">
        <v>0</v>
      </c>
      <c r="F2316" s="23">
        <v>0</v>
      </c>
      <c r="G2316" s="23">
        <v>1000</v>
      </c>
      <c r="H2316" s="23">
        <v>11704.01</v>
      </c>
      <c r="I2316" s="21" t="s">
        <v>11</v>
      </c>
      <c r="J2316" s="21" t="s">
        <v>12</v>
      </c>
      <c r="K2316" s="21" t="str">
        <f t="shared" si="120"/>
        <v/>
      </c>
      <c r="L2316" s="21" t="e">
        <f ca="1">IF(AND(K2316&lt;&gt; "", COUNTIF(SAP!#REF!,K2316)&gt;0),"Matched", "")</f>
        <v>#REF!</v>
      </c>
      <c r="M2316" s="21" t="str">
        <f t="shared" si="118"/>
        <v/>
      </c>
      <c r="N2316" s="21" t="e">
        <f ca="1">IF(AND(M2316&lt;&gt; "", COUNTIF(SAP!#REF!,M2316)&gt;0),"Matched", "")</f>
        <v>#REF!</v>
      </c>
      <c r="O2316" s="21" t="str">
        <f t="shared" si="119"/>
        <v/>
      </c>
      <c r="P2316" s="21" t="e">
        <f ca="1">IF(AND(O2316&lt;&gt; "", COUNTIF(SAP!#REF!,O2316)&gt;0),"Matched", "")</f>
        <v>#REF!</v>
      </c>
      <c r="Q2316" s="21" t="str">
        <f ca="1">IF(OR(D2316="AC",D2316="TR"),"Logic4"&amp;"_"&amp;TEXT(C2316,"dd.mm.yyyy") &amp;"_"&amp; 751179.26,"")</f>
        <v>Logic4_15.04.2020_751179.26</v>
      </c>
      <c r="R2316" s="21" t="e">
        <f ca="1">IF(AND(Q2316&lt;&gt; "", COUNTIF(SAP!#REF!,Q2316)&gt;0),"Matched", "")</f>
        <v>#REF!</v>
      </c>
    </row>
    <row r="2317" spans="1:18" hidden="1">
      <c r="A2317" s="21">
        <v>11563327</v>
      </c>
      <c r="B2317" s="22">
        <v>43936</v>
      </c>
      <c r="C2317" s="22">
        <v>43936</v>
      </c>
      <c r="D2317" s="21" t="s">
        <v>10</v>
      </c>
      <c r="E2317" s="23">
        <v>0</v>
      </c>
      <c r="F2317" s="23">
        <v>0</v>
      </c>
      <c r="G2317" s="23">
        <v>1000</v>
      </c>
      <c r="H2317" s="23">
        <v>12704.01</v>
      </c>
      <c r="I2317" s="21" t="s">
        <v>11</v>
      </c>
      <c r="J2317" s="21" t="s">
        <v>12</v>
      </c>
      <c r="K2317" s="21" t="str">
        <f t="shared" si="120"/>
        <v/>
      </c>
      <c r="L2317" s="21" t="e">
        <f ca="1">IF(AND(K2317&lt;&gt; "", COUNTIF(SAP!#REF!,K2317)&gt;0),"Matched", "")</f>
        <v>#REF!</v>
      </c>
      <c r="M2317" s="21" t="str">
        <f t="shared" si="118"/>
        <v/>
      </c>
      <c r="N2317" s="21" t="e">
        <f ca="1">IF(AND(M2317&lt;&gt; "", COUNTIF(SAP!#REF!,M2317)&gt;0),"Matched", "")</f>
        <v>#REF!</v>
      </c>
      <c r="O2317" s="21" t="str">
        <f t="shared" si="119"/>
        <v/>
      </c>
      <c r="P2317" s="21" t="e">
        <f ca="1">IF(AND(O2317&lt;&gt; "", COUNTIF(SAP!#REF!,O2317)&gt;0),"Matched", "")</f>
        <v>#REF!</v>
      </c>
      <c r="Q2317" s="21" t="str">
        <f ca="1">IF(OR(D2317="AC",D2317="TR"),"Logic4"&amp;"_"&amp;TEXT(C2317,"dd.mm.yyyy") &amp;"_"&amp; 751179.26,"")</f>
        <v>Logic4_15.04.2020_751179.26</v>
      </c>
      <c r="R2317" s="21" t="e">
        <f ca="1">IF(AND(Q2317&lt;&gt; "", COUNTIF(SAP!#REF!,Q2317)&gt;0),"Matched", "")</f>
        <v>#REF!</v>
      </c>
    </row>
    <row r="2318" spans="1:18" hidden="1">
      <c r="A2318" s="21">
        <v>11563327</v>
      </c>
      <c r="B2318" s="22">
        <v>43936</v>
      </c>
      <c r="C2318" s="22">
        <v>43936</v>
      </c>
      <c r="D2318" s="21" t="s">
        <v>10</v>
      </c>
      <c r="E2318" s="23">
        <v>0</v>
      </c>
      <c r="F2318" s="23">
        <v>0</v>
      </c>
      <c r="G2318" s="23">
        <v>1007</v>
      </c>
      <c r="H2318" s="23">
        <v>13711.01</v>
      </c>
      <c r="I2318" s="21" t="s">
        <v>11</v>
      </c>
      <c r="J2318" s="21" t="s">
        <v>12</v>
      </c>
      <c r="K2318" s="21" t="str">
        <f t="shared" si="120"/>
        <v/>
      </c>
      <c r="L2318" s="21" t="e">
        <f ca="1">IF(AND(K2318&lt;&gt; "", COUNTIF(SAP!#REF!,K2318)&gt;0),"Matched", "")</f>
        <v>#REF!</v>
      </c>
      <c r="M2318" s="21" t="str">
        <f t="shared" si="118"/>
        <v/>
      </c>
      <c r="N2318" s="21" t="e">
        <f ca="1">IF(AND(M2318&lt;&gt; "", COUNTIF(SAP!#REF!,M2318)&gt;0),"Matched", "")</f>
        <v>#REF!</v>
      </c>
      <c r="O2318" s="21" t="str">
        <f t="shared" si="119"/>
        <v/>
      </c>
      <c r="P2318" s="21" t="e">
        <f ca="1">IF(AND(O2318&lt;&gt; "", COUNTIF(SAP!#REF!,O2318)&gt;0),"Matched", "")</f>
        <v>#REF!</v>
      </c>
      <c r="Q2318" s="21" t="str">
        <f ca="1">IF(OR(D2318="AC",D2318="TR"),"Logic4"&amp;"_"&amp;TEXT(C2318,"dd.mm.yyyy") &amp;"_"&amp; 751179.26,"")</f>
        <v>Logic4_15.04.2020_751179.26</v>
      </c>
      <c r="R2318" s="21" t="e">
        <f ca="1">IF(AND(Q2318&lt;&gt; "", COUNTIF(SAP!#REF!,Q2318)&gt;0),"Matched", "")</f>
        <v>#REF!</v>
      </c>
    </row>
    <row r="2319" spans="1:18" hidden="1">
      <c r="A2319" s="21">
        <v>11563327</v>
      </c>
      <c r="B2319" s="22">
        <v>43936</v>
      </c>
      <c r="C2319" s="22">
        <v>43936</v>
      </c>
      <c r="D2319" s="21" t="s">
        <v>10</v>
      </c>
      <c r="E2319" s="23">
        <v>0</v>
      </c>
      <c r="F2319" s="23">
        <v>0</v>
      </c>
      <c r="G2319" s="23">
        <v>1089.2</v>
      </c>
      <c r="H2319" s="23">
        <v>14800.21</v>
      </c>
      <c r="I2319" s="21" t="s">
        <v>11</v>
      </c>
      <c r="J2319" s="21" t="s">
        <v>12</v>
      </c>
      <c r="K2319" s="21" t="str">
        <f t="shared" si="120"/>
        <v/>
      </c>
      <c r="L2319" s="21" t="e">
        <f ca="1">IF(AND(K2319&lt;&gt; "", COUNTIF(SAP!#REF!,K2319)&gt;0),"Matched", "")</f>
        <v>#REF!</v>
      </c>
      <c r="M2319" s="21" t="str">
        <f t="shared" si="118"/>
        <v/>
      </c>
      <c r="N2319" s="21" t="e">
        <f ca="1">IF(AND(M2319&lt;&gt; "", COUNTIF(SAP!#REF!,M2319)&gt;0),"Matched", "")</f>
        <v>#REF!</v>
      </c>
      <c r="O2319" s="21" t="str">
        <f t="shared" si="119"/>
        <v/>
      </c>
      <c r="P2319" s="21" t="e">
        <f ca="1">IF(AND(O2319&lt;&gt; "", COUNTIF(SAP!#REF!,O2319)&gt;0),"Matched", "")</f>
        <v>#REF!</v>
      </c>
      <c r="Q2319" s="21" t="str">
        <f ca="1">IF(OR(D2319="AC",D2319="TR"),"Logic4"&amp;"_"&amp;TEXT(C2319,"dd.mm.yyyy") &amp;"_"&amp; 751179.26,"")</f>
        <v>Logic4_15.04.2020_751179.26</v>
      </c>
      <c r="R2319" s="21" t="e">
        <f ca="1">IF(AND(Q2319&lt;&gt; "", COUNTIF(SAP!#REF!,Q2319)&gt;0),"Matched", "")</f>
        <v>#REF!</v>
      </c>
    </row>
    <row r="2320" spans="1:18" hidden="1">
      <c r="A2320" s="21">
        <v>11563327</v>
      </c>
      <c r="B2320" s="22">
        <v>43936</v>
      </c>
      <c r="C2320" s="22">
        <v>43936</v>
      </c>
      <c r="D2320" s="21" t="s">
        <v>10</v>
      </c>
      <c r="E2320" s="23">
        <v>0</v>
      </c>
      <c r="F2320" s="23">
        <v>0</v>
      </c>
      <c r="G2320" s="23">
        <v>1120</v>
      </c>
      <c r="H2320" s="23">
        <v>15920.21</v>
      </c>
      <c r="I2320" s="21" t="s">
        <v>11</v>
      </c>
      <c r="J2320" s="21" t="s">
        <v>12</v>
      </c>
      <c r="K2320" s="21" t="str">
        <f t="shared" si="120"/>
        <v/>
      </c>
      <c r="L2320" s="21" t="e">
        <f ca="1">IF(AND(K2320&lt;&gt; "", COUNTIF(SAP!#REF!,K2320)&gt;0),"Matched", "")</f>
        <v>#REF!</v>
      </c>
      <c r="M2320" s="21" t="str">
        <f t="shared" si="118"/>
        <v/>
      </c>
      <c r="N2320" s="21" t="e">
        <f ca="1">IF(AND(M2320&lt;&gt; "", COUNTIF(SAP!#REF!,M2320)&gt;0),"Matched", "")</f>
        <v>#REF!</v>
      </c>
      <c r="O2320" s="21" t="str">
        <f t="shared" si="119"/>
        <v/>
      </c>
      <c r="P2320" s="21" t="e">
        <f ca="1">IF(AND(O2320&lt;&gt; "", COUNTIF(SAP!#REF!,O2320)&gt;0),"Matched", "")</f>
        <v>#REF!</v>
      </c>
      <c r="Q2320" s="21" t="str">
        <f ca="1">IF(OR(D2320="AC",D2320="TR"),"Logic4"&amp;"_"&amp;TEXT(C2320,"dd.mm.yyyy") &amp;"_"&amp; 751179.26,"")</f>
        <v>Logic4_15.04.2020_751179.26</v>
      </c>
      <c r="R2320" s="21" t="e">
        <f ca="1">IF(AND(Q2320&lt;&gt; "", COUNTIF(SAP!#REF!,Q2320)&gt;0),"Matched", "")</f>
        <v>#REF!</v>
      </c>
    </row>
    <row r="2321" spans="1:18" hidden="1">
      <c r="A2321" s="21">
        <v>11563327</v>
      </c>
      <c r="B2321" s="22">
        <v>43936</v>
      </c>
      <c r="C2321" s="22">
        <v>43936</v>
      </c>
      <c r="D2321" s="21" t="s">
        <v>10</v>
      </c>
      <c r="E2321" s="23">
        <v>0</v>
      </c>
      <c r="F2321" s="23">
        <v>0</v>
      </c>
      <c r="G2321" s="23">
        <v>1120</v>
      </c>
      <c r="H2321" s="23">
        <v>17040.21</v>
      </c>
      <c r="I2321" s="21" t="s">
        <v>11</v>
      </c>
      <c r="J2321" s="21" t="s">
        <v>12</v>
      </c>
      <c r="K2321" s="21" t="str">
        <f t="shared" si="120"/>
        <v/>
      </c>
      <c r="L2321" s="21" t="e">
        <f ca="1">IF(AND(K2321&lt;&gt; "", COUNTIF(SAP!#REF!,K2321)&gt;0),"Matched", "")</f>
        <v>#REF!</v>
      </c>
      <c r="M2321" s="21" t="str">
        <f t="shared" si="118"/>
        <v/>
      </c>
      <c r="N2321" s="21" t="e">
        <f ca="1">IF(AND(M2321&lt;&gt; "", COUNTIF(SAP!#REF!,M2321)&gt;0),"Matched", "")</f>
        <v>#REF!</v>
      </c>
      <c r="O2321" s="21" t="str">
        <f t="shared" si="119"/>
        <v/>
      </c>
      <c r="P2321" s="21" t="e">
        <f ca="1">IF(AND(O2321&lt;&gt; "", COUNTIF(SAP!#REF!,O2321)&gt;0),"Matched", "")</f>
        <v>#REF!</v>
      </c>
      <c r="Q2321" s="21" t="str">
        <f ca="1">IF(OR(D2321="AC",D2321="TR"),"Logic4"&amp;"_"&amp;TEXT(C2321,"dd.mm.yyyy") &amp;"_"&amp; 751179.26,"")</f>
        <v>Logic4_15.04.2020_751179.26</v>
      </c>
      <c r="R2321" s="21" t="e">
        <f ca="1">IF(AND(Q2321&lt;&gt; "", COUNTIF(SAP!#REF!,Q2321)&gt;0),"Matched", "")</f>
        <v>#REF!</v>
      </c>
    </row>
    <row r="2322" spans="1:18" hidden="1">
      <c r="A2322" s="21">
        <v>11563327</v>
      </c>
      <c r="B2322" s="22">
        <v>43936</v>
      </c>
      <c r="C2322" s="22">
        <v>43936</v>
      </c>
      <c r="D2322" s="21" t="s">
        <v>10</v>
      </c>
      <c r="E2322" s="23">
        <v>0</v>
      </c>
      <c r="F2322" s="23">
        <v>0</v>
      </c>
      <c r="G2322" s="23">
        <v>1180</v>
      </c>
      <c r="H2322" s="23">
        <v>18220.21</v>
      </c>
      <c r="I2322" s="21" t="s">
        <v>11</v>
      </c>
      <c r="J2322" s="21" t="s">
        <v>12</v>
      </c>
      <c r="K2322" s="21" t="str">
        <f t="shared" si="120"/>
        <v/>
      </c>
      <c r="L2322" s="21" t="e">
        <f ca="1">IF(AND(K2322&lt;&gt; "", COUNTIF(SAP!#REF!,K2322)&gt;0),"Matched", "")</f>
        <v>#REF!</v>
      </c>
      <c r="M2322" s="21" t="str">
        <f t="shared" si="118"/>
        <v/>
      </c>
      <c r="N2322" s="21" t="e">
        <f ca="1">IF(AND(M2322&lt;&gt; "", COUNTIF(SAP!#REF!,M2322)&gt;0),"Matched", "")</f>
        <v>#REF!</v>
      </c>
      <c r="O2322" s="21" t="str">
        <f t="shared" si="119"/>
        <v/>
      </c>
      <c r="P2322" s="21" t="e">
        <f ca="1">IF(AND(O2322&lt;&gt; "", COUNTIF(SAP!#REF!,O2322)&gt;0),"Matched", "")</f>
        <v>#REF!</v>
      </c>
      <c r="Q2322" s="21" t="str">
        <f ca="1">IF(OR(D2322="AC",D2322="TR"),"Logic4"&amp;"_"&amp;TEXT(C2322,"dd.mm.yyyy") &amp;"_"&amp; 751179.26,"")</f>
        <v>Logic4_15.04.2020_751179.26</v>
      </c>
      <c r="R2322" s="21" t="e">
        <f ca="1">IF(AND(Q2322&lt;&gt; "", COUNTIF(SAP!#REF!,Q2322)&gt;0),"Matched", "")</f>
        <v>#REF!</v>
      </c>
    </row>
    <row r="2323" spans="1:18" hidden="1">
      <c r="A2323" s="21">
        <v>11563327</v>
      </c>
      <c r="B2323" s="22">
        <v>43936</v>
      </c>
      <c r="C2323" s="22">
        <v>43936</v>
      </c>
      <c r="D2323" s="21" t="s">
        <v>10</v>
      </c>
      <c r="E2323" s="23">
        <v>0</v>
      </c>
      <c r="F2323" s="23">
        <v>0</v>
      </c>
      <c r="G2323" s="23">
        <v>1225.9000000000001</v>
      </c>
      <c r="H2323" s="23">
        <v>19446.11</v>
      </c>
      <c r="I2323" s="21" t="s">
        <v>11</v>
      </c>
      <c r="J2323" s="21" t="s">
        <v>12</v>
      </c>
      <c r="K2323" s="21" t="str">
        <f t="shared" si="120"/>
        <v/>
      </c>
      <c r="L2323" s="21" t="e">
        <f ca="1">IF(AND(K2323&lt;&gt; "", COUNTIF(SAP!#REF!,K2323)&gt;0),"Matched", "")</f>
        <v>#REF!</v>
      </c>
      <c r="M2323" s="21" t="str">
        <f t="shared" si="118"/>
        <v/>
      </c>
      <c r="N2323" s="21" t="e">
        <f ca="1">IF(AND(M2323&lt;&gt; "", COUNTIF(SAP!#REF!,M2323)&gt;0),"Matched", "")</f>
        <v>#REF!</v>
      </c>
      <c r="O2323" s="21" t="str">
        <f t="shared" si="119"/>
        <v/>
      </c>
      <c r="P2323" s="21" t="e">
        <f ca="1">IF(AND(O2323&lt;&gt; "", COUNTIF(SAP!#REF!,O2323)&gt;0),"Matched", "")</f>
        <v>#REF!</v>
      </c>
      <c r="Q2323" s="21" t="str">
        <f ca="1">IF(OR(D2323="AC",D2323="TR"),"Logic4"&amp;"_"&amp;TEXT(C2323,"dd.mm.yyyy") &amp;"_"&amp; 751179.26,"")</f>
        <v>Logic4_15.04.2020_751179.26</v>
      </c>
      <c r="R2323" s="21" t="e">
        <f ca="1">IF(AND(Q2323&lt;&gt; "", COUNTIF(SAP!#REF!,Q2323)&gt;0),"Matched", "")</f>
        <v>#REF!</v>
      </c>
    </row>
    <row r="2324" spans="1:18" hidden="1">
      <c r="A2324" s="21">
        <v>11563327</v>
      </c>
      <c r="B2324" s="22">
        <v>43936</v>
      </c>
      <c r="C2324" s="22">
        <v>43936</v>
      </c>
      <c r="D2324" s="21" t="s">
        <v>10</v>
      </c>
      <c r="E2324" s="23">
        <v>0</v>
      </c>
      <c r="F2324" s="23">
        <v>0</v>
      </c>
      <c r="G2324" s="23">
        <v>1280</v>
      </c>
      <c r="H2324" s="23">
        <v>20726.11</v>
      </c>
      <c r="I2324" s="21" t="s">
        <v>11</v>
      </c>
      <c r="J2324" s="21" t="s">
        <v>12</v>
      </c>
      <c r="K2324" s="21" t="str">
        <f t="shared" si="120"/>
        <v/>
      </c>
      <c r="L2324" s="21" t="e">
        <f ca="1">IF(AND(K2324&lt;&gt; "", COUNTIF(SAP!#REF!,K2324)&gt;0),"Matched", "")</f>
        <v>#REF!</v>
      </c>
      <c r="M2324" s="21" t="str">
        <f t="shared" si="118"/>
        <v/>
      </c>
      <c r="N2324" s="21" t="e">
        <f ca="1">IF(AND(M2324&lt;&gt; "", COUNTIF(SAP!#REF!,M2324)&gt;0),"Matched", "")</f>
        <v>#REF!</v>
      </c>
      <c r="O2324" s="21" t="str">
        <f t="shared" si="119"/>
        <v/>
      </c>
      <c r="P2324" s="21" t="e">
        <f ca="1">IF(AND(O2324&lt;&gt; "", COUNTIF(SAP!#REF!,O2324)&gt;0),"Matched", "")</f>
        <v>#REF!</v>
      </c>
      <c r="Q2324" s="21" t="str">
        <f ca="1">IF(OR(D2324="AC",D2324="TR"),"Logic4"&amp;"_"&amp;TEXT(C2324,"dd.mm.yyyy") &amp;"_"&amp; 751179.26,"")</f>
        <v>Logic4_15.04.2020_751179.26</v>
      </c>
      <c r="R2324" s="21" t="e">
        <f ca="1">IF(AND(Q2324&lt;&gt; "", COUNTIF(SAP!#REF!,Q2324)&gt;0),"Matched", "")</f>
        <v>#REF!</v>
      </c>
    </row>
    <row r="2325" spans="1:18" hidden="1">
      <c r="A2325" s="21">
        <v>11563327</v>
      </c>
      <c r="B2325" s="22">
        <v>43936</v>
      </c>
      <c r="C2325" s="22">
        <v>43936</v>
      </c>
      <c r="D2325" s="21" t="s">
        <v>10</v>
      </c>
      <c r="E2325" s="23">
        <v>0</v>
      </c>
      <c r="F2325" s="23">
        <v>0</v>
      </c>
      <c r="G2325" s="23">
        <v>1310</v>
      </c>
      <c r="H2325" s="23">
        <v>22036.11</v>
      </c>
      <c r="I2325" s="21" t="s">
        <v>11</v>
      </c>
      <c r="J2325" s="21" t="s">
        <v>12</v>
      </c>
      <c r="K2325" s="21" t="str">
        <f t="shared" si="120"/>
        <v/>
      </c>
      <c r="L2325" s="21" t="e">
        <f ca="1">IF(AND(K2325&lt;&gt; "", COUNTIF(SAP!#REF!,K2325)&gt;0),"Matched", "")</f>
        <v>#REF!</v>
      </c>
      <c r="M2325" s="21" t="str">
        <f t="shared" si="118"/>
        <v/>
      </c>
      <c r="N2325" s="21" t="e">
        <f ca="1">IF(AND(M2325&lt;&gt; "", COUNTIF(SAP!#REF!,M2325)&gt;0),"Matched", "")</f>
        <v>#REF!</v>
      </c>
      <c r="O2325" s="21" t="str">
        <f t="shared" si="119"/>
        <v/>
      </c>
      <c r="P2325" s="21" t="e">
        <f ca="1">IF(AND(O2325&lt;&gt; "", COUNTIF(SAP!#REF!,O2325)&gt;0),"Matched", "")</f>
        <v>#REF!</v>
      </c>
      <c r="Q2325" s="21" t="str">
        <f ca="1">IF(OR(D2325="AC",D2325="TR"),"Logic4"&amp;"_"&amp;TEXT(C2325,"dd.mm.yyyy") &amp;"_"&amp; 751179.26,"")</f>
        <v>Logic4_15.04.2020_751179.26</v>
      </c>
      <c r="R2325" s="21" t="e">
        <f ca="1">IF(AND(Q2325&lt;&gt; "", COUNTIF(SAP!#REF!,Q2325)&gt;0),"Matched", "")</f>
        <v>#REF!</v>
      </c>
    </row>
    <row r="2326" spans="1:18" hidden="1">
      <c r="A2326" s="21">
        <v>11563327</v>
      </c>
      <c r="B2326" s="22">
        <v>43936</v>
      </c>
      <c r="C2326" s="22">
        <v>43936</v>
      </c>
      <c r="D2326" s="21" t="s">
        <v>10</v>
      </c>
      <c r="E2326" s="23">
        <v>0</v>
      </c>
      <c r="F2326" s="23">
        <v>0</v>
      </c>
      <c r="G2326" s="23">
        <v>1381.8</v>
      </c>
      <c r="H2326" s="23">
        <v>23417.91</v>
      </c>
      <c r="I2326" s="21" t="s">
        <v>11</v>
      </c>
      <c r="J2326" s="21" t="s">
        <v>12</v>
      </c>
      <c r="K2326" s="21" t="str">
        <f t="shared" si="120"/>
        <v/>
      </c>
      <c r="L2326" s="21" t="e">
        <f ca="1">IF(AND(K2326&lt;&gt; "", COUNTIF(SAP!#REF!,K2326)&gt;0),"Matched", "")</f>
        <v>#REF!</v>
      </c>
      <c r="M2326" s="21" t="str">
        <f t="shared" si="118"/>
        <v/>
      </c>
      <c r="N2326" s="21" t="e">
        <f ca="1">IF(AND(M2326&lt;&gt; "", COUNTIF(SAP!#REF!,M2326)&gt;0),"Matched", "")</f>
        <v>#REF!</v>
      </c>
      <c r="O2326" s="21" t="str">
        <f t="shared" si="119"/>
        <v/>
      </c>
      <c r="P2326" s="21" t="e">
        <f ca="1">IF(AND(O2326&lt;&gt; "", COUNTIF(SAP!#REF!,O2326)&gt;0),"Matched", "")</f>
        <v>#REF!</v>
      </c>
      <c r="Q2326" s="21" t="str">
        <f ca="1">IF(OR(D2326="AC",D2326="TR"),"Logic4"&amp;"_"&amp;TEXT(C2326,"dd.mm.yyyy") &amp;"_"&amp; 751179.26,"")</f>
        <v>Logic4_15.04.2020_751179.26</v>
      </c>
      <c r="R2326" s="21" t="e">
        <f ca="1">IF(AND(Q2326&lt;&gt; "", COUNTIF(SAP!#REF!,Q2326)&gt;0),"Matched", "")</f>
        <v>#REF!</v>
      </c>
    </row>
    <row r="2327" spans="1:18" hidden="1">
      <c r="A2327" s="21">
        <v>11563327</v>
      </c>
      <c r="B2327" s="22">
        <v>43936</v>
      </c>
      <c r="C2327" s="22">
        <v>43936</v>
      </c>
      <c r="D2327" s="21" t="s">
        <v>10</v>
      </c>
      <c r="E2327" s="23">
        <v>0</v>
      </c>
      <c r="F2327" s="23">
        <v>0</v>
      </c>
      <c r="G2327" s="23">
        <v>1400</v>
      </c>
      <c r="H2327" s="23">
        <v>24817.91</v>
      </c>
      <c r="I2327" s="21" t="s">
        <v>11</v>
      </c>
      <c r="J2327" s="21" t="s">
        <v>12</v>
      </c>
      <c r="K2327" s="21" t="str">
        <f t="shared" si="120"/>
        <v/>
      </c>
      <c r="L2327" s="21" t="e">
        <f ca="1">IF(AND(K2327&lt;&gt; "", COUNTIF(SAP!#REF!,K2327)&gt;0),"Matched", "")</f>
        <v>#REF!</v>
      </c>
      <c r="M2327" s="21" t="str">
        <f t="shared" si="118"/>
        <v/>
      </c>
      <c r="N2327" s="21" t="e">
        <f ca="1">IF(AND(M2327&lt;&gt; "", COUNTIF(SAP!#REF!,M2327)&gt;0),"Matched", "")</f>
        <v>#REF!</v>
      </c>
      <c r="O2327" s="21" t="str">
        <f t="shared" si="119"/>
        <v/>
      </c>
      <c r="P2327" s="21" t="e">
        <f ca="1">IF(AND(O2327&lt;&gt; "", COUNTIF(SAP!#REF!,O2327)&gt;0),"Matched", "")</f>
        <v>#REF!</v>
      </c>
      <c r="Q2327" s="21" t="str">
        <f ca="1">IF(OR(D2327="AC",D2327="TR"),"Logic4"&amp;"_"&amp;TEXT(C2327,"dd.mm.yyyy") &amp;"_"&amp; 751179.26,"")</f>
        <v>Logic4_15.04.2020_751179.26</v>
      </c>
      <c r="R2327" s="21" t="e">
        <f ca="1">IF(AND(Q2327&lt;&gt; "", COUNTIF(SAP!#REF!,Q2327)&gt;0),"Matched", "")</f>
        <v>#REF!</v>
      </c>
    </row>
    <row r="2328" spans="1:18" hidden="1">
      <c r="A2328" s="21">
        <v>11563327</v>
      </c>
      <c r="B2328" s="22">
        <v>43936</v>
      </c>
      <c r="C2328" s="22">
        <v>43936</v>
      </c>
      <c r="D2328" s="21" t="s">
        <v>10</v>
      </c>
      <c r="E2328" s="23">
        <v>0</v>
      </c>
      <c r="F2328" s="23">
        <v>0</v>
      </c>
      <c r="G2328" s="23">
        <v>1542.5</v>
      </c>
      <c r="H2328" s="23">
        <v>26360.41</v>
      </c>
      <c r="I2328" s="21" t="s">
        <v>11</v>
      </c>
      <c r="J2328" s="21" t="s">
        <v>12</v>
      </c>
      <c r="K2328" s="21" t="str">
        <f t="shared" si="120"/>
        <v/>
      </c>
      <c r="L2328" s="21" t="e">
        <f ca="1">IF(AND(K2328&lt;&gt; "", COUNTIF(SAP!#REF!,K2328)&gt;0),"Matched", "")</f>
        <v>#REF!</v>
      </c>
      <c r="M2328" s="21" t="str">
        <f t="shared" si="118"/>
        <v/>
      </c>
      <c r="N2328" s="21" t="e">
        <f ca="1">IF(AND(M2328&lt;&gt; "", COUNTIF(SAP!#REF!,M2328)&gt;0),"Matched", "")</f>
        <v>#REF!</v>
      </c>
      <c r="O2328" s="21" t="str">
        <f t="shared" si="119"/>
        <v/>
      </c>
      <c r="P2328" s="21" t="e">
        <f ca="1">IF(AND(O2328&lt;&gt; "", COUNTIF(SAP!#REF!,O2328)&gt;0),"Matched", "")</f>
        <v>#REF!</v>
      </c>
      <c r="Q2328" s="21" t="str">
        <f ca="1">IF(OR(D2328="AC",D2328="TR"),"Logic4"&amp;"_"&amp;TEXT(C2328,"dd.mm.yyyy") &amp;"_"&amp; 751179.26,"")</f>
        <v>Logic4_15.04.2020_751179.26</v>
      </c>
      <c r="R2328" s="21" t="e">
        <f ca="1">IF(AND(Q2328&lt;&gt; "", COUNTIF(SAP!#REF!,Q2328)&gt;0),"Matched", "")</f>
        <v>#REF!</v>
      </c>
    </row>
    <row r="2329" spans="1:18" hidden="1">
      <c r="A2329" s="21">
        <v>11563327</v>
      </c>
      <c r="B2329" s="22">
        <v>43936</v>
      </c>
      <c r="C2329" s="22">
        <v>43936</v>
      </c>
      <c r="D2329" s="21" t="s">
        <v>10</v>
      </c>
      <c r="E2329" s="23">
        <v>0</v>
      </c>
      <c r="F2329" s="23">
        <v>0</v>
      </c>
      <c r="G2329" s="23">
        <v>1570</v>
      </c>
      <c r="H2329" s="23">
        <v>27930.41</v>
      </c>
      <c r="I2329" s="21" t="s">
        <v>11</v>
      </c>
      <c r="J2329" s="21" t="s">
        <v>12</v>
      </c>
      <c r="K2329" s="21" t="str">
        <f t="shared" si="120"/>
        <v/>
      </c>
      <c r="L2329" s="21" t="e">
        <f ca="1">IF(AND(K2329&lt;&gt; "", COUNTIF(SAP!#REF!,K2329)&gt;0),"Matched", "")</f>
        <v>#REF!</v>
      </c>
      <c r="M2329" s="21" t="str">
        <f t="shared" si="118"/>
        <v/>
      </c>
      <c r="N2329" s="21" t="e">
        <f ca="1">IF(AND(M2329&lt;&gt; "", COUNTIF(SAP!#REF!,M2329)&gt;0),"Matched", "")</f>
        <v>#REF!</v>
      </c>
      <c r="O2329" s="21" t="str">
        <f t="shared" si="119"/>
        <v/>
      </c>
      <c r="P2329" s="21" t="e">
        <f ca="1">IF(AND(O2329&lt;&gt; "", COUNTIF(SAP!#REF!,O2329)&gt;0),"Matched", "")</f>
        <v>#REF!</v>
      </c>
      <c r="Q2329" s="21" t="str">
        <f ca="1">IF(OR(D2329="AC",D2329="TR"),"Logic4"&amp;"_"&amp;TEXT(C2329,"dd.mm.yyyy") &amp;"_"&amp; 751179.26,"")</f>
        <v>Logic4_15.04.2020_751179.26</v>
      </c>
      <c r="R2329" s="21" t="e">
        <f ca="1">IF(AND(Q2329&lt;&gt; "", COUNTIF(SAP!#REF!,Q2329)&gt;0),"Matched", "")</f>
        <v>#REF!</v>
      </c>
    </row>
    <row r="2330" spans="1:18" hidden="1">
      <c r="A2330" s="21">
        <v>11563327</v>
      </c>
      <c r="B2330" s="22">
        <v>43936</v>
      </c>
      <c r="C2330" s="22">
        <v>43936</v>
      </c>
      <c r="D2330" s="21" t="s">
        <v>10</v>
      </c>
      <c r="E2330" s="23">
        <v>0</v>
      </c>
      <c r="F2330" s="23">
        <v>0</v>
      </c>
      <c r="G2330" s="23">
        <v>1580.16</v>
      </c>
      <c r="H2330" s="23">
        <v>29510.57</v>
      </c>
      <c r="I2330" s="21" t="s">
        <v>11</v>
      </c>
      <c r="J2330" s="21" t="s">
        <v>12</v>
      </c>
      <c r="K2330" s="21" t="str">
        <f t="shared" si="120"/>
        <v/>
      </c>
      <c r="L2330" s="21" t="e">
        <f ca="1">IF(AND(K2330&lt;&gt; "", COUNTIF(SAP!#REF!,K2330)&gt;0),"Matched", "")</f>
        <v>#REF!</v>
      </c>
      <c r="M2330" s="21" t="str">
        <f t="shared" si="118"/>
        <v/>
      </c>
      <c r="N2330" s="21" t="e">
        <f ca="1">IF(AND(M2330&lt;&gt; "", COUNTIF(SAP!#REF!,M2330)&gt;0),"Matched", "")</f>
        <v>#REF!</v>
      </c>
      <c r="O2330" s="21" t="str">
        <f t="shared" si="119"/>
        <v/>
      </c>
      <c r="P2330" s="21" t="e">
        <f ca="1">IF(AND(O2330&lt;&gt; "", COUNTIF(SAP!#REF!,O2330)&gt;0),"Matched", "")</f>
        <v>#REF!</v>
      </c>
      <c r="Q2330" s="21" t="str">
        <f ca="1">IF(OR(D2330="AC",D2330="TR"),"Logic4"&amp;"_"&amp;TEXT(C2330,"dd.mm.yyyy") &amp;"_"&amp; 751179.26,"")</f>
        <v>Logic4_15.04.2020_751179.26</v>
      </c>
      <c r="R2330" s="21" t="e">
        <f ca="1">IF(AND(Q2330&lt;&gt; "", COUNTIF(SAP!#REF!,Q2330)&gt;0),"Matched", "")</f>
        <v>#REF!</v>
      </c>
    </row>
    <row r="2331" spans="1:18" hidden="1">
      <c r="A2331" s="21">
        <v>11563327</v>
      </c>
      <c r="B2331" s="22">
        <v>43936</v>
      </c>
      <c r="C2331" s="22">
        <v>43936</v>
      </c>
      <c r="D2331" s="21" t="s">
        <v>10</v>
      </c>
      <c r="E2331" s="23">
        <v>0</v>
      </c>
      <c r="F2331" s="23">
        <v>0</v>
      </c>
      <c r="G2331" s="23">
        <v>1600</v>
      </c>
      <c r="H2331" s="23">
        <v>31110.57</v>
      </c>
      <c r="I2331" s="21" t="s">
        <v>11</v>
      </c>
      <c r="J2331" s="21" t="s">
        <v>12</v>
      </c>
      <c r="K2331" s="21" t="str">
        <f t="shared" si="120"/>
        <v/>
      </c>
      <c r="L2331" s="21" t="e">
        <f ca="1">IF(AND(K2331&lt;&gt; "", COUNTIF(SAP!#REF!,K2331)&gt;0),"Matched", "")</f>
        <v>#REF!</v>
      </c>
      <c r="M2331" s="21" t="str">
        <f t="shared" si="118"/>
        <v/>
      </c>
      <c r="N2331" s="21" t="e">
        <f ca="1">IF(AND(M2331&lt;&gt; "", COUNTIF(SAP!#REF!,M2331)&gt;0),"Matched", "")</f>
        <v>#REF!</v>
      </c>
      <c r="O2331" s="21" t="str">
        <f t="shared" si="119"/>
        <v/>
      </c>
      <c r="P2331" s="21" t="e">
        <f ca="1">IF(AND(O2331&lt;&gt; "", COUNTIF(SAP!#REF!,O2331)&gt;0),"Matched", "")</f>
        <v>#REF!</v>
      </c>
      <c r="Q2331" s="21" t="str">
        <f ca="1">IF(OR(D2331="AC",D2331="TR"),"Logic4"&amp;"_"&amp;TEXT(C2331,"dd.mm.yyyy") &amp;"_"&amp; 751179.26,"")</f>
        <v>Logic4_15.04.2020_751179.26</v>
      </c>
      <c r="R2331" s="21" t="e">
        <f ca="1">IF(AND(Q2331&lt;&gt; "", COUNTIF(SAP!#REF!,Q2331)&gt;0),"Matched", "")</f>
        <v>#REF!</v>
      </c>
    </row>
    <row r="2332" spans="1:18" hidden="1">
      <c r="A2332" s="21">
        <v>11563327</v>
      </c>
      <c r="B2332" s="22">
        <v>43936</v>
      </c>
      <c r="C2332" s="22">
        <v>43936</v>
      </c>
      <c r="D2332" s="21" t="s">
        <v>10</v>
      </c>
      <c r="E2332" s="23">
        <v>0</v>
      </c>
      <c r="F2332" s="23">
        <v>0</v>
      </c>
      <c r="G2332" s="23">
        <v>1630</v>
      </c>
      <c r="H2332" s="23">
        <v>32740.57</v>
      </c>
      <c r="I2332" s="21" t="s">
        <v>11</v>
      </c>
      <c r="J2332" s="21" t="s">
        <v>12</v>
      </c>
      <c r="K2332" s="21" t="str">
        <f t="shared" si="120"/>
        <v/>
      </c>
      <c r="L2332" s="21" t="e">
        <f ca="1">IF(AND(K2332&lt;&gt; "", COUNTIF(SAP!#REF!,K2332)&gt;0),"Matched", "")</f>
        <v>#REF!</v>
      </c>
      <c r="M2332" s="21" t="str">
        <f t="shared" si="118"/>
        <v/>
      </c>
      <c r="N2332" s="21" t="e">
        <f ca="1">IF(AND(M2332&lt;&gt; "", COUNTIF(SAP!#REF!,M2332)&gt;0),"Matched", "")</f>
        <v>#REF!</v>
      </c>
      <c r="O2332" s="21" t="str">
        <f t="shared" si="119"/>
        <v/>
      </c>
      <c r="P2332" s="21" t="e">
        <f ca="1">IF(AND(O2332&lt;&gt; "", COUNTIF(SAP!#REF!,O2332)&gt;0),"Matched", "")</f>
        <v>#REF!</v>
      </c>
      <c r="Q2332" s="21" t="str">
        <f ca="1">IF(OR(D2332="AC",D2332="TR"),"Logic4"&amp;"_"&amp;TEXT(C2332,"dd.mm.yyyy") &amp;"_"&amp; 751179.26,"")</f>
        <v>Logic4_15.04.2020_751179.26</v>
      </c>
      <c r="R2332" s="21" t="e">
        <f ca="1">IF(AND(Q2332&lt;&gt; "", COUNTIF(SAP!#REF!,Q2332)&gt;0),"Matched", "")</f>
        <v>#REF!</v>
      </c>
    </row>
    <row r="2333" spans="1:18" hidden="1">
      <c r="A2333" s="21">
        <v>11563327</v>
      </c>
      <c r="B2333" s="22">
        <v>43936</v>
      </c>
      <c r="C2333" s="22">
        <v>43936</v>
      </c>
      <c r="D2333" s="21" t="s">
        <v>10</v>
      </c>
      <c r="E2333" s="23">
        <v>0</v>
      </c>
      <c r="F2333" s="23">
        <v>0</v>
      </c>
      <c r="G2333" s="23">
        <v>1700</v>
      </c>
      <c r="H2333" s="23">
        <v>34440.57</v>
      </c>
      <c r="I2333" s="21" t="s">
        <v>11</v>
      </c>
      <c r="J2333" s="21" t="s">
        <v>12</v>
      </c>
      <c r="K2333" s="21" t="str">
        <f t="shared" si="120"/>
        <v/>
      </c>
      <c r="L2333" s="21" t="e">
        <f ca="1">IF(AND(K2333&lt;&gt; "", COUNTIF(SAP!#REF!,K2333)&gt;0),"Matched", "")</f>
        <v>#REF!</v>
      </c>
      <c r="M2333" s="21" t="str">
        <f t="shared" si="118"/>
        <v/>
      </c>
      <c r="N2333" s="21" t="e">
        <f ca="1">IF(AND(M2333&lt;&gt; "", COUNTIF(SAP!#REF!,M2333)&gt;0),"Matched", "")</f>
        <v>#REF!</v>
      </c>
      <c r="O2333" s="21" t="str">
        <f t="shared" si="119"/>
        <v/>
      </c>
      <c r="P2333" s="21" t="e">
        <f ca="1">IF(AND(O2333&lt;&gt; "", COUNTIF(SAP!#REF!,O2333)&gt;0),"Matched", "")</f>
        <v>#REF!</v>
      </c>
      <c r="Q2333" s="21" t="str">
        <f ca="1">IF(OR(D2333="AC",D2333="TR"),"Logic4"&amp;"_"&amp;TEXT(C2333,"dd.mm.yyyy") &amp;"_"&amp; 751179.26,"")</f>
        <v>Logic4_15.04.2020_751179.26</v>
      </c>
      <c r="R2333" s="21" t="e">
        <f ca="1">IF(AND(Q2333&lt;&gt; "", COUNTIF(SAP!#REF!,Q2333)&gt;0),"Matched", "")</f>
        <v>#REF!</v>
      </c>
    </row>
    <row r="2334" spans="1:18" hidden="1">
      <c r="A2334" s="21">
        <v>11563327</v>
      </c>
      <c r="B2334" s="22">
        <v>43936</v>
      </c>
      <c r="C2334" s="22">
        <v>43936</v>
      </c>
      <c r="D2334" s="21" t="s">
        <v>10</v>
      </c>
      <c r="E2334" s="23">
        <v>0</v>
      </c>
      <c r="F2334" s="23">
        <v>0</v>
      </c>
      <c r="G2334" s="23">
        <v>1740</v>
      </c>
      <c r="H2334" s="23">
        <v>36180.57</v>
      </c>
      <c r="I2334" s="21" t="s">
        <v>11</v>
      </c>
      <c r="J2334" s="21" t="s">
        <v>12</v>
      </c>
      <c r="K2334" s="21" t="str">
        <f t="shared" si="120"/>
        <v/>
      </c>
      <c r="L2334" s="21" t="e">
        <f ca="1">IF(AND(K2334&lt;&gt; "", COUNTIF(SAP!#REF!,K2334)&gt;0),"Matched", "")</f>
        <v>#REF!</v>
      </c>
      <c r="M2334" s="21" t="str">
        <f t="shared" si="118"/>
        <v/>
      </c>
      <c r="N2334" s="21" t="e">
        <f ca="1">IF(AND(M2334&lt;&gt; "", COUNTIF(SAP!#REF!,M2334)&gt;0),"Matched", "")</f>
        <v>#REF!</v>
      </c>
      <c r="O2334" s="21" t="str">
        <f t="shared" si="119"/>
        <v/>
      </c>
      <c r="P2334" s="21" t="e">
        <f ca="1">IF(AND(O2334&lt;&gt; "", COUNTIF(SAP!#REF!,O2334)&gt;0),"Matched", "")</f>
        <v>#REF!</v>
      </c>
      <c r="Q2334" s="21" t="str">
        <f ca="1">IF(OR(D2334="AC",D2334="TR"),"Logic4"&amp;"_"&amp;TEXT(C2334,"dd.mm.yyyy") &amp;"_"&amp; 751179.26,"")</f>
        <v>Logic4_15.04.2020_751179.26</v>
      </c>
      <c r="R2334" s="21" t="e">
        <f ca="1">IF(AND(Q2334&lt;&gt; "", COUNTIF(SAP!#REF!,Q2334)&gt;0),"Matched", "")</f>
        <v>#REF!</v>
      </c>
    </row>
    <row r="2335" spans="1:18" hidden="1">
      <c r="A2335" s="21">
        <v>11563327</v>
      </c>
      <c r="B2335" s="22">
        <v>43936</v>
      </c>
      <c r="C2335" s="22">
        <v>43936</v>
      </c>
      <c r="D2335" s="21" t="s">
        <v>10</v>
      </c>
      <c r="E2335" s="23">
        <v>0</v>
      </c>
      <c r="F2335" s="23">
        <v>0</v>
      </c>
      <c r="G2335" s="23">
        <v>1767</v>
      </c>
      <c r="H2335" s="23">
        <v>37947.57</v>
      </c>
      <c r="I2335" s="21" t="s">
        <v>11</v>
      </c>
      <c r="J2335" s="21" t="s">
        <v>12</v>
      </c>
      <c r="K2335" s="21" t="str">
        <f t="shared" si="120"/>
        <v/>
      </c>
      <c r="L2335" s="21" t="e">
        <f ca="1">IF(AND(K2335&lt;&gt; "", COUNTIF(SAP!#REF!,K2335)&gt;0),"Matched", "")</f>
        <v>#REF!</v>
      </c>
      <c r="M2335" s="21" t="str">
        <f t="shared" si="118"/>
        <v/>
      </c>
      <c r="N2335" s="21" t="e">
        <f ca="1">IF(AND(M2335&lt;&gt; "", COUNTIF(SAP!#REF!,M2335)&gt;0),"Matched", "")</f>
        <v>#REF!</v>
      </c>
      <c r="O2335" s="21" t="str">
        <f t="shared" si="119"/>
        <v/>
      </c>
      <c r="P2335" s="21" t="e">
        <f ca="1">IF(AND(O2335&lt;&gt; "", COUNTIF(SAP!#REF!,O2335)&gt;0),"Matched", "")</f>
        <v>#REF!</v>
      </c>
      <c r="Q2335" s="21" t="str">
        <f ca="1">IF(OR(D2335="AC",D2335="TR"),"Logic4"&amp;"_"&amp;TEXT(C2335,"dd.mm.yyyy") &amp;"_"&amp; 751179.26,"")</f>
        <v>Logic4_15.04.2020_751179.26</v>
      </c>
      <c r="R2335" s="21" t="e">
        <f ca="1">IF(AND(Q2335&lt;&gt; "", COUNTIF(SAP!#REF!,Q2335)&gt;0),"Matched", "")</f>
        <v>#REF!</v>
      </c>
    </row>
    <row r="2336" spans="1:18" hidden="1">
      <c r="A2336" s="21">
        <v>11563327</v>
      </c>
      <c r="B2336" s="22">
        <v>43936</v>
      </c>
      <c r="C2336" s="22">
        <v>43936</v>
      </c>
      <c r="D2336" s="21" t="s">
        <v>10</v>
      </c>
      <c r="E2336" s="23">
        <v>0</v>
      </c>
      <c r="F2336" s="23">
        <v>0</v>
      </c>
      <c r="G2336" s="23">
        <v>1770.6</v>
      </c>
      <c r="H2336" s="23">
        <v>39718.17</v>
      </c>
      <c r="I2336" s="21" t="s">
        <v>11</v>
      </c>
      <c r="J2336" s="21" t="s">
        <v>12</v>
      </c>
      <c r="K2336" s="21" t="str">
        <f t="shared" si="120"/>
        <v/>
      </c>
      <c r="L2336" s="21" t="e">
        <f ca="1">IF(AND(K2336&lt;&gt; "", COUNTIF(SAP!#REF!,K2336)&gt;0),"Matched", "")</f>
        <v>#REF!</v>
      </c>
      <c r="M2336" s="21" t="str">
        <f t="shared" si="118"/>
        <v/>
      </c>
      <c r="N2336" s="21" t="e">
        <f ca="1">IF(AND(M2336&lt;&gt; "", COUNTIF(SAP!#REF!,M2336)&gt;0),"Matched", "")</f>
        <v>#REF!</v>
      </c>
      <c r="O2336" s="21" t="str">
        <f t="shared" si="119"/>
        <v/>
      </c>
      <c r="P2336" s="21" t="e">
        <f ca="1">IF(AND(O2336&lt;&gt; "", COUNTIF(SAP!#REF!,O2336)&gt;0),"Matched", "")</f>
        <v>#REF!</v>
      </c>
      <c r="Q2336" s="21" t="str">
        <f ca="1">IF(OR(D2336="AC",D2336="TR"),"Logic4"&amp;"_"&amp;TEXT(C2336,"dd.mm.yyyy") &amp;"_"&amp; 751179.26,"")</f>
        <v>Logic4_15.04.2020_751179.26</v>
      </c>
      <c r="R2336" s="21" t="e">
        <f ca="1">IF(AND(Q2336&lt;&gt; "", COUNTIF(SAP!#REF!,Q2336)&gt;0),"Matched", "")</f>
        <v>#REF!</v>
      </c>
    </row>
    <row r="2337" spans="1:18" hidden="1">
      <c r="A2337" s="21">
        <v>11563327</v>
      </c>
      <c r="B2337" s="22">
        <v>43936</v>
      </c>
      <c r="C2337" s="22">
        <v>43936</v>
      </c>
      <c r="D2337" s="21" t="s">
        <v>10</v>
      </c>
      <c r="E2337" s="23">
        <v>0</v>
      </c>
      <c r="F2337" s="23">
        <v>0</v>
      </c>
      <c r="G2337" s="23">
        <v>1810</v>
      </c>
      <c r="H2337" s="23">
        <v>41528.17</v>
      </c>
      <c r="I2337" s="21" t="s">
        <v>11</v>
      </c>
      <c r="J2337" s="21" t="s">
        <v>12</v>
      </c>
      <c r="K2337" s="21" t="str">
        <f t="shared" si="120"/>
        <v/>
      </c>
      <c r="L2337" s="21" t="e">
        <f ca="1">IF(AND(K2337&lt;&gt; "", COUNTIF(SAP!#REF!,K2337)&gt;0),"Matched", "")</f>
        <v>#REF!</v>
      </c>
      <c r="M2337" s="21" t="str">
        <f t="shared" si="118"/>
        <v/>
      </c>
      <c r="N2337" s="21" t="e">
        <f ca="1">IF(AND(M2337&lt;&gt; "", COUNTIF(SAP!#REF!,M2337)&gt;0),"Matched", "")</f>
        <v>#REF!</v>
      </c>
      <c r="O2337" s="21" t="str">
        <f t="shared" si="119"/>
        <v/>
      </c>
      <c r="P2337" s="21" t="e">
        <f ca="1">IF(AND(O2337&lt;&gt; "", COUNTIF(SAP!#REF!,O2337)&gt;0),"Matched", "")</f>
        <v>#REF!</v>
      </c>
      <c r="Q2337" s="21" t="str">
        <f ca="1">IF(OR(D2337="AC",D2337="TR"),"Logic4"&amp;"_"&amp;TEXT(C2337,"dd.mm.yyyy") &amp;"_"&amp; 751179.26,"")</f>
        <v>Logic4_15.04.2020_751179.26</v>
      </c>
      <c r="R2337" s="21" t="e">
        <f ca="1">IF(AND(Q2337&lt;&gt; "", COUNTIF(SAP!#REF!,Q2337)&gt;0),"Matched", "")</f>
        <v>#REF!</v>
      </c>
    </row>
    <row r="2338" spans="1:18" hidden="1">
      <c r="A2338" s="21">
        <v>11563327</v>
      </c>
      <c r="B2338" s="22">
        <v>43936</v>
      </c>
      <c r="C2338" s="22">
        <v>43936</v>
      </c>
      <c r="D2338" s="21" t="s">
        <v>10</v>
      </c>
      <c r="E2338" s="23">
        <v>0</v>
      </c>
      <c r="F2338" s="23">
        <v>0</v>
      </c>
      <c r="G2338" s="23">
        <v>1816.3</v>
      </c>
      <c r="H2338" s="23">
        <v>43344.47</v>
      </c>
      <c r="I2338" s="21" t="s">
        <v>11</v>
      </c>
      <c r="J2338" s="21" t="s">
        <v>12</v>
      </c>
      <c r="K2338" s="21" t="str">
        <f t="shared" si="120"/>
        <v/>
      </c>
      <c r="L2338" s="21" t="e">
        <f ca="1">IF(AND(K2338&lt;&gt; "", COUNTIF(SAP!#REF!,K2338)&gt;0),"Matched", "")</f>
        <v>#REF!</v>
      </c>
      <c r="M2338" s="21" t="str">
        <f t="shared" si="118"/>
        <v/>
      </c>
      <c r="N2338" s="21" t="e">
        <f ca="1">IF(AND(M2338&lt;&gt; "", COUNTIF(SAP!#REF!,M2338)&gt;0),"Matched", "")</f>
        <v>#REF!</v>
      </c>
      <c r="O2338" s="21" t="str">
        <f t="shared" si="119"/>
        <v/>
      </c>
      <c r="P2338" s="21" t="e">
        <f ca="1">IF(AND(O2338&lt;&gt; "", COUNTIF(SAP!#REF!,O2338)&gt;0),"Matched", "")</f>
        <v>#REF!</v>
      </c>
      <c r="Q2338" s="21" t="str">
        <f ca="1">IF(OR(D2338="AC",D2338="TR"),"Logic4"&amp;"_"&amp;TEXT(C2338,"dd.mm.yyyy") &amp;"_"&amp; 751179.26,"")</f>
        <v>Logic4_15.04.2020_751179.26</v>
      </c>
      <c r="R2338" s="21" t="e">
        <f ca="1">IF(AND(Q2338&lt;&gt; "", COUNTIF(SAP!#REF!,Q2338)&gt;0),"Matched", "")</f>
        <v>#REF!</v>
      </c>
    </row>
    <row r="2339" spans="1:18" hidden="1">
      <c r="A2339" s="21">
        <v>11563327</v>
      </c>
      <c r="B2339" s="22">
        <v>43936</v>
      </c>
      <c r="C2339" s="22">
        <v>43936</v>
      </c>
      <c r="D2339" s="21" t="s">
        <v>10</v>
      </c>
      <c r="E2339" s="23">
        <v>0</v>
      </c>
      <c r="F2339" s="23">
        <v>0</v>
      </c>
      <c r="G2339" s="23">
        <v>1820</v>
      </c>
      <c r="H2339" s="23">
        <v>45164.47</v>
      </c>
      <c r="I2339" s="21" t="s">
        <v>11</v>
      </c>
      <c r="J2339" s="21" t="s">
        <v>12</v>
      </c>
      <c r="K2339" s="21" t="str">
        <f t="shared" si="120"/>
        <v/>
      </c>
      <c r="L2339" s="21" t="e">
        <f ca="1">IF(AND(K2339&lt;&gt; "", COUNTIF(SAP!#REF!,K2339)&gt;0),"Matched", "")</f>
        <v>#REF!</v>
      </c>
      <c r="M2339" s="21" t="str">
        <f t="shared" si="118"/>
        <v/>
      </c>
      <c r="N2339" s="21" t="e">
        <f ca="1">IF(AND(M2339&lt;&gt; "", COUNTIF(SAP!#REF!,M2339)&gt;0),"Matched", "")</f>
        <v>#REF!</v>
      </c>
      <c r="O2339" s="21" t="str">
        <f t="shared" si="119"/>
        <v/>
      </c>
      <c r="P2339" s="21" t="e">
        <f ca="1">IF(AND(O2339&lt;&gt; "", COUNTIF(SAP!#REF!,O2339)&gt;0),"Matched", "")</f>
        <v>#REF!</v>
      </c>
      <c r="Q2339" s="21" t="str">
        <f ca="1">IF(OR(D2339="AC",D2339="TR"),"Logic4"&amp;"_"&amp;TEXT(C2339,"dd.mm.yyyy") &amp;"_"&amp; 751179.26,"")</f>
        <v>Logic4_15.04.2020_751179.26</v>
      </c>
      <c r="R2339" s="21" t="e">
        <f ca="1">IF(AND(Q2339&lt;&gt; "", COUNTIF(SAP!#REF!,Q2339)&gt;0),"Matched", "")</f>
        <v>#REF!</v>
      </c>
    </row>
    <row r="2340" spans="1:18" hidden="1">
      <c r="A2340" s="21">
        <v>11563327</v>
      </c>
      <c r="B2340" s="22">
        <v>43936</v>
      </c>
      <c r="C2340" s="22">
        <v>43936</v>
      </c>
      <c r="D2340" s="21" t="s">
        <v>10</v>
      </c>
      <c r="E2340" s="23">
        <v>0</v>
      </c>
      <c r="F2340" s="23">
        <v>0</v>
      </c>
      <c r="G2340" s="23">
        <v>1849.4</v>
      </c>
      <c r="H2340" s="23">
        <v>47013.87</v>
      </c>
      <c r="I2340" s="21" t="s">
        <v>11</v>
      </c>
      <c r="J2340" s="21" t="s">
        <v>12</v>
      </c>
      <c r="K2340" s="21" t="str">
        <f t="shared" si="120"/>
        <v/>
      </c>
      <c r="L2340" s="21" t="e">
        <f ca="1">IF(AND(K2340&lt;&gt; "", COUNTIF(SAP!#REF!,K2340)&gt;0),"Matched", "")</f>
        <v>#REF!</v>
      </c>
      <c r="M2340" s="21" t="str">
        <f t="shared" si="118"/>
        <v/>
      </c>
      <c r="N2340" s="21" t="e">
        <f ca="1">IF(AND(M2340&lt;&gt; "", COUNTIF(SAP!#REF!,M2340)&gt;0),"Matched", "")</f>
        <v>#REF!</v>
      </c>
      <c r="O2340" s="21" t="str">
        <f t="shared" si="119"/>
        <v/>
      </c>
      <c r="P2340" s="21" t="e">
        <f ca="1">IF(AND(O2340&lt;&gt; "", COUNTIF(SAP!#REF!,O2340)&gt;0),"Matched", "")</f>
        <v>#REF!</v>
      </c>
      <c r="Q2340" s="21" t="str">
        <f ca="1">IF(OR(D2340="AC",D2340="TR"),"Logic4"&amp;"_"&amp;TEXT(C2340,"dd.mm.yyyy") &amp;"_"&amp; 751179.26,"")</f>
        <v>Logic4_15.04.2020_751179.26</v>
      </c>
      <c r="R2340" s="21" t="e">
        <f ca="1">IF(AND(Q2340&lt;&gt; "", COUNTIF(SAP!#REF!,Q2340)&gt;0),"Matched", "")</f>
        <v>#REF!</v>
      </c>
    </row>
    <row r="2341" spans="1:18" hidden="1">
      <c r="A2341" s="21">
        <v>11563327</v>
      </c>
      <c r="B2341" s="22">
        <v>43936</v>
      </c>
      <c r="C2341" s="22">
        <v>43936</v>
      </c>
      <c r="D2341" s="21" t="s">
        <v>10</v>
      </c>
      <c r="E2341" s="23">
        <v>0</v>
      </c>
      <c r="F2341" s="23">
        <v>0</v>
      </c>
      <c r="G2341" s="23">
        <v>1853.3</v>
      </c>
      <c r="H2341" s="23">
        <v>48867.17</v>
      </c>
      <c r="I2341" s="21" t="s">
        <v>11</v>
      </c>
      <c r="J2341" s="21" t="s">
        <v>12</v>
      </c>
      <c r="K2341" s="21" t="str">
        <f t="shared" si="120"/>
        <v/>
      </c>
      <c r="L2341" s="21" t="e">
        <f ca="1">IF(AND(K2341&lt;&gt; "", COUNTIF(SAP!#REF!,K2341)&gt;0),"Matched", "")</f>
        <v>#REF!</v>
      </c>
      <c r="M2341" s="21" t="str">
        <f t="shared" si="118"/>
        <v/>
      </c>
      <c r="N2341" s="21" t="e">
        <f ca="1">IF(AND(M2341&lt;&gt; "", COUNTIF(SAP!#REF!,M2341)&gt;0),"Matched", "")</f>
        <v>#REF!</v>
      </c>
      <c r="O2341" s="21" t="str">
        <f t="shared" si="119"/>
        <v/>
      </c>
      <c r="P2341" s="21" t="e">
        <f ca="1">IF(AND(O2341&lt;&gt; "", COUNTIF(SAP!#REF!,O2341)&gt;0),"Matched", "")</f>
        <v>#REF!</v>
      </c>
      <c r="Q2341" s="21" t="str">
        <f ca="1">IF(OR(D2341="AC",D2341="TR"),"Logic4"&amp;"_"&amp;TEXT(C2341,"dd.mm.yyyy") &amp;"_"&amp; 751179.26,"")</f>
        <v>Logic4_15.04.2020_751179.26</v>
      </c>
      <c r="R2341" s="21" t="e">
        <f ca="1">IF(AND(Q2341&lt;&gt; "", COUNTIF(SAP!#REF!,Q2341)&gt;0),"Matched", "")</f>
        <v>#REF!</v>
      </c>
    </row>
    <row r="2342" spans="1:18" hidden="1">
      <c r="A2342" s="21">
        <v>11563327</v>
      </c>
      <c r="B2342" s="22">
        <v>43936</v>
      </c>
      <c r="C2342" s="22">
        <v>43936</v>
      </c>
      <c r="D2342" s="21" t="s">
        <v>10</v>
      </c>
      <c r="E2342" s="23">
        <v>0</v>
      </c>
      <c r="F2342" s="23">
        <v>0</v>
      </c>
      <c r="G2342" s="23">
        <v>1934.4</v>
      </c>
      <c r="H2342" s="23">
        <v>50801.57</v>
      </c>
      <c r="I2342" s="21" t="s">
        <v>11</v>
      </c>
      <c r="J2342" s="21" t="s">
        <v>12</v>
      </c>
      <c r="K2342" s="21" t="str">
        <f t="shared" si="120"/>
        <v/>
      </c>
      <c r="L2342" s="21" t="e">
        <f ca="1">IF(AND(K2342&lt;&gt; "", COUNTIF(SAP!#REF!,K2342)&gt;0),"Matched", "")</f>
        <v>#REF!</v>
      </c>
      <c r="M2342" s="21" t="str">
        <f t="shared" si="118"/>
        <v/>
      </c>
      <c r="N2342" s="21" t="e">
        <f ca="1">IF(AND(M2342&lt;&gt; "", COUNTIF(SAP!#REF!,M2342)&gt;0),"Matched", "")</f>
        <v>#REF!</v>
      </c>
      <c r="O2342" s="21" t="str">
        <f t="shared" si="119"/>
        <v/>
      </c>
      <c r="P2342" s="21" t="e">
        <f ca="1">IF(AND(O2342&lt;&gt; "", COUNTIF(SAP!#REF!,O2342)&gt;0),"Matched", "")</f>
        <v>#REF!</v>
      </c>
      <c r="Q2342" s="21" t="str">
        <f ca="1">IF(OR(D2342="AC",D2342="TR"),"Logic4"&amp;"_"&amp;TEXT(C2342,"dd.mm.yyyy") &amp;"_"&amp; 751179.26,"")</f>
        <v>Logic4_15.04.2020_751179.26</v>
      </c>
      <c r="R2342" s="21" t="e">
        <f ca="1">IF(AND(Q2342&lt;&gt; "", COUNTIF(SAP!#REF!,Q2342)&gt;0),"Matched", "")</f>
        <v>#REF!</v>
      </c>
    </row>
    <row r="2343" spans="1:18" hidden="1">
      <c r="A2343" s="21">
        <v>11563327</v>
      </c>
      <c r="B2343" s="22">
        <v>43936</v>
      </c>
      <c r="C2343" s="22">
        <v>43936</v>
      </c>
      <c r="D2343" s="21" t="s">
        <v>10</v>
      </c>
      <c r="E2343" s="23">
        <v>0</v>
      </c>
      <c r="F2343" s="23">
        <v>0</v>
      </c>
      <c r="G2343" s="23">
        <v>1973</v>
      </c>
      <c r="H2343" s="23">
        <v>52774.57</v>
      </c>
      <c r="I2343" s="21" t="s">
        <v>11</v>
      </c>
      <c r="J2343" s="21" t="s">
        <v>12</v>
      </c>
      <c r="K2343" s="21" t="str">
        <f t="shared" si="120"/>
        <v/>
      </c>
      <c r="L2343" s="21" t="e">
        <f ca="1">IF(AND(K2343&lt;&gt; "", COUNTIF(SAP!#REF!,K2343)&gt;0),"Matched", "")</f>
        <v>#REF!</v>
      </c>
      <c r="M2343" s="21" t="str">
        <f t="shared" si="118"/>
        <v/>
      </c>
      <c r="N2343" s="21" t="e">
        <f ca="1">IF(AND(M2343&lt;&gt; "", COUNTIF(SAP!#REF!,M2343)&gt;0),"Matched", "")</f>
        <v>#REF!</v>
      </c>
      <c r="O2343" s="21" t="str">
        <f t="shared" si="119"/>
        <v/>
      </c>
      <c r="P2343" s="21" t="e">
        <f ca="1">IF(AND(O2343&lt;&gt; "", COUNTIF(SAP!#REF!,O2343)&gt;0),"Matched", "")</f>
        <v>#REF!</v>
      </c>
      <c r="Q2343" s="21" t="str">
        <f ca="1">IF(OR(D2343="AC",D2343="TR"),"Logic4"&amp;"_"&amp;TEXT(C2343,"dd.mm.yyyy") &amp;"_"&amp; 751179.26,"")</f>
        <v>Logic4_15.04.2020_751179.26</v>
      </c>
      <c r="R2343" s="21" t="e">
        <f ca="1">IF(AND(Q2343&lt;&gt; "", COUNTIF(SAP!#REF!,Q2343)&gt;0),"Matched", "")</f>
        <v>#REF!</v>
      </c>
    </row>
    <row r="2344" spans="1:18" hidden="1">
      <c r="A2344" s="21">
        <v>11563327</v>
      </c>
      <c r="B2344" s="22">
        <v>43936</v>
      </c>
      <c r="C2344" s="22">
        <v>43936</v>
      </c>
      <c r="D2344" s="21" t="s">
        <v>10</v>
      </c>
      <c r="E2344" s="23">
        <v>0</v>
      </c>
      <c r="F2344" s="23">
        <v>0</v>
      </c>
      <c r="G2344" s="23">
        <v>2000</v>
      </c>
      <c r="H2344" s="23">
        <v>54774.57</v>
      </c>
      <c r="I2344" s="21" t="s">
        <v>11</v>
      </c>
      <c r="J2344" s="21" t="s">
        <v>12</v>
      </c>
      <c r="K2344" s="21" t="str">
        <f t="shared" si="120"/>
        <v/>
      </c>
      <c r="L2344" s="21" t="e">
        <f ca="1">IF(AND(K2344&lt;&gt; "", COUNTIF(SAP!#REF!,K2344)&gt;0),"Matched", "")</f>
        <v>#REF!</v>
      </c>
      <c r="M2344" s="21" t="str">
        <f t="shared" si="118"/>
        <v/>
      </c>
      <c r="N2344" s="21" t="e">
        <f ca="1">IF(AND(M2344&lt;&gt; "", COUNTIF(SAP!#REF!,M2344)&gt;0),"Matched", "")</f>
        <v>#REF!</v>
      </c>
      <c r="O2344" s="21" t="str">
        <f t="shared" si="119"/>
        <v/>
      </c>
      <c r="P2344" s="21" t="e">
        <f ca="1">IF(AND(O2344&lt;&gt; "", COUNTIF(SAP!#REF!,O2344)&gt;0),"Matched", "")</f>
        <v>#REF!</v>
      </c>
      <c r="Q2344" s="21" t="str">
        <f ca="1">IF(OR(D2344="AC",D2344="TR"),"Logic4"&amp;"_"&amp;TEXT(C2344,"dd.mm.yyyy") &amp;"_"&amp; 751179.26,"")</f>
        <v>Logic4_15.04.2020_751179.26</v>
      </c>
      <c r="R2344" s="21" t="e">
        <f ca="1">IF(AND(Q2344&lt;&gt; "", COUNTIF(SAP!#REF!,Q2344)&gt;0),"Matched", "")</f>
        <v>#REF!</v>
      </c>
    </row>
    <row r="2345" spans="1:18" hidden="1">
      <c r="A2345" s="21">
        <v>11563327</v>
      </c>
      <c r="B2345" s="22">
        <v>43936</v>
      </c>
      <c r="C2345" s="22">
        <v>43936</v>
      </c>
      <c r="D2345" s="21" t="s">
        <v>10</v>
      </c>
      <c r="E2345" s="23">
        <v>0</v>
      </c>
      <c r="F2345" s="23">
        <v>0</v>
      </c>
      <c r="G2345" s="23">
        <v>2000</v>
      </c>
      <c r="H2345" s="23">
        <v>56774.57</v>
      </c>
      <c r="I2345" s="21" t="s">
        <v>11</v>
      </c>
      <c r="J2345" s="21" t="s">
        <v>12</v>
      </c>
      <c r="K2345" s="21" t="str">
        <f t="shared" si="120"/>
        <v/>
      </c>
      <c r="L2345" s="21" t="e">
        <f ca="1">IF(AND(K2345&lt;&gt; "", COUNTIF(SAP!#REF!,K2345)&gt;0),"Matched", "")</f>
        <v>#REF!</v>
      </c>
      <c r="M2345" s="21" t="str">
        <f t="shared" si="118"/>
        <v/>
      </c>
      <c r="N2345" s="21" t="e">
        <f ca="1">IF(AND(M2345&lt;&gt; "", COUNTIF(SAP!#REF!,M2345)&gt;0),"Matched", "")</f>
        <v>#REF!</v>
      </c>
      <c r="O2345" s="21" t="str">
        <f t="shared" si="119"/>
        <v/>
      </c>
      <c r="P2345" s="21" t="e">
        <f ca="1">IF(AND(O2345&lt;&gt; "", COUNTIF(SAP!#REF!,O2345)&gt;0),"Matched", "")</f>
        <v>#REF!</v>
      </c>
      <c r="Q2345" s="21" t="str">
        <f ca="1">IF(OR(D2345="AC",D2345="TR"),"Logic4"&amp;"_"&amp;TEXT(C2345,"dd.mm.yyyy") &amp;"_"&amp; 751179.26,"")</f>
        <v>Logic4_15.04.2020_751179.26</v>
      </c>
      <c r="R2345" s="21" t="e">
        <f ca="1">IF(AND(Q2345&lt;&gt; "", COUNTIF(SAP!#REF!,Q2345)&gt;0),"Matched", "")</f>
        <v>#REF!</v>
      </c>
    </row>
    <row r="2346" spans="1:18" hidden="1">
      <c r="A2346" s="21">
        <v>11563327</v>
      </c>
      <c r="B2346" s="22">
        <v>43936</v>
      </c>
      <c r="C2346" s="22">
        <v>43936</v>
      </c>
      <c r="D2346" s="21" t="s">
        <v>10</v>
      </c>
      <c r="E2346" s="23">
        <v>0</v>
      </c>
      <c r="F2346" s="23">
        <v>0</v>
      </c>
      <c r="G2346" s="23">
        <v>2080</v>
      </c>
      <c r="H2346" s="23">
        <v>58854.57</v>
      </c>
      <c r="I2346" s="21" t="s">
        <v>11</v>
      </c>
      <c r="J2346" s="21" t="s">
        <v>12</v>
      </c>
      <c r="K2346" s="21" t="str">
        <f t="shared" si="120"/>
        <v/>
      </c>
      <c r="L2346" s="21" t="e">
        <f ca="1">IF(AND(K2346&lt;&gt; "", COUNTIF(SAP!#REF!,K2346)&gt;0),"Matched", "")</f>
        <v>#REF!</v>
      </c>
      <c r="M2346" s="21" t="str">
        <f t="shared" si="118"/>
        <v/>
      </c>
      <c r="N2346" s="21" t="e">
        <f ca="1">IF(AND(M2346&lt;&gt; "", COUNTIF(SAP!#REF!,M2346)&gt;0),"Matched", "")</f>
        <v>#REF!</v>
      </c>
      <c r="O2346" s="21" t="str">
        <f t="shared" si="119"/>
        <v/>
      </c>
      <c r="P2346" s="21" t="e">
        <f ca="1">IF(AND(O2346&lt;&gt; "", COUNTIF(SAP!#REF!,O2346)&gt;0),"Matched", "")</f>
        <v>#REF!</v>
      </c>
      <c r="Q2346" s="21" t="str">
        <f ca="1">IF(OR(D2346="AC",D2346="TR"),"Logic4"&amp;"_"&amp;TEXT(C2346,"dd.mm.yyyy") &amp;"_"&amp; 751179.26,"")</f>
        <v>Logic4_15.04.2020_751179.26</v>
      </c>
      <c r="R2346" s="21" t="e">
        <f ca="1">IF(AND(Q2346&lt;&gt; "", COUNTIF(SAP!#REF!,Q2346)&gt;0),"Matched", "")</f>
        <v>#REF!</v>
      </c>
    </row>
    <row r="2347" spans="1:18" hidden="1">
      <c r="A2347" s="21">
        <v>11563327</v>
      </c>
      <c r="B2347" s="22">
        <v>43936</v>
      </c>
      <c r="C2347" s="22">
        <v>43936</v>
      </c>
      <c r="D2347" s="21" t="s">
        <v>10</v>
      </c>
      <c r="E2347" s="23">
        <v>0</v>
      </c>
      <c r="F2347" s="23">
        <v>0</v>
      </c>
      <c r="G2347" s="23">
        <v>2091.9899999999998</v>
      </c>
      <c r="H2347" s="23">
        <v>60946.559999999998</v>
      </c>
      <c r="I2347" s="21" t="s">
        <v>11</v>
      </c>
      <c r="J2347" s="21" t="s">
        <v>12</v>
      </c>
      <c r="K2347" s="21" t="str">
        <f t="shared" si="120"/>
        <v/>
      </c>
      <c r="L2347" s="21" t="e">
        <f ca="1">IF(AND(K2347&lt;&gt; "", COUNTIF(SAP!#REF!,K2347)&gt;0),"Matched", "")</f>
        <v>#REF!</v>
      </c>
      <c r="M2347" s="21" t="str">
        <f t="shared" si="118"/>
        <v/>
      </c>
      <c r="N2347" s="21" t="e">
        <f ca="1">IF(AND(M2347&lt;&gt; "", COUNTIF(SAP!#REF!,M2347)&gt;0),"Matched", "")</f>
        <v>#REF!</v>
      </c>
      <c r="O2347" s="21" t="str">
        <f t="shared" si="119"/>
        <v/>
      </c>
      <c r="P2347" s="21" t="e">
        <f ca="1">IF(AND(O2347&lt;&gt; "", COUNTIF(SAP!#REF!,O2347)&gt;0),"Matched", "")</f>
        <v>#REF!</v>
      </c>
      <c r="Q2347" s="21" t="str">
        <f ca="1">IF(OR(D2347="AC",D2347="TR"),"Logic4"&amp;"_"&amp;TEXT(C2347,"dd.mm.yyyy") &amp;"_"&amp; 751179.26,"")</f>
        <v>Logic4_15.04.2020_751179.26</v>
      </c>
      <c r="R2347" s="21" t="e">
        <f ca="1">IF(AND(Q2347&lt;&gt; "", COUNTIF(SAP!#REF!,Q2347)&gt;0),"Matched", "")</f>
        <v>#REF!</v>
      </c>
    </row>
    <row r="2348" spans="1:18" hidden="1">
      <c r="A2348" s="21">
        <v>11563327</v>
      </c>
      <c r="B2348" s="22">
        <v>43936</v>
      </c>
      <c r="C2348" s="22">
        <v>43936</v>
      </c>
      <c r="D2348" s="21" t="s">
        <v>10</v>
      </c>
      <c r="E2348" s="23">
        <v>0</v>
      </c>
      <c r="F2348" s="23">
        <v>0</v>
      </c>
      <c r="G2348" s="23">
        <v>2097.6</v>
      </c>
      <c r="H2348" s="23">
        <v>63044.160000000003</v>
      </c>
      <c r="I2348" s="21" t="s">
        <v>11</v>
      </c>
      <c r="J2348" s="21" t="s">
        <v>12</v>
      </c>
      <c r="K2348" s="21" t="str">
        <f t="shared" si="120"/>
        <v/>
      </c>
      <c r="L2348" s="21" t="e">
        <f ca="1">IF(AND(K2348&lt;&gt; "", COUNTIF(SAP!#REF!,K2348)&gt;0),"Matched", "")</f>
        <v>#REF!</v>
      </c>
      <c r="M2348" s="21" t="str">
        <f t="shared" si="118"/>
        <v/>
      </c>
      <c r="N2348" s="21" t="e">
        <f ca="1">IF(AND(M2348&lt;&gt; "", COUNTIF(SAP!#REF!,M2348)&gt;0),"Matched", "")</f>
        <v>#REF!</v>
      </c>
      <c r="O2348" s="21" t="str">
        <f t="shared" si="119"/>
        <v/>
      </c>
      <c r="P2348" s="21" t="e">
        <f ca="1">IF(AND(O2348&lt;&gt; "", COUNTIF(SAP!#REF!,O2348)&gt;0),"Matched", "")</f>
        <v>#REF!</v>
      </c>
      <c r="Q2348" s="21" t="str">
        <f ca="1">IF(OR(D2348="AC",D2348="TR"),"Logic4"&amp;"_"&amp;TEXT(C2348,"dd.mm.yyyy") &amp;"_"&amp; 751179.26,"")</f>
        <v>Logic4_15.04.2020_751179.26</v>
      </c>
      <c r="R2348" s="21" t="e">
        <f ca="1">IF(AND(Q2348&lt;&gt; "", COUNTIF(SAP!#REF!,Q2348)&gt;0),"Matched", "")</f>
        <v>#REF!</v>
      </c>
    </row>
    <row r="2349" spans="1:18" hidden="1">
      <c r="A2349" s="21">
        <v>11563327</v>
      </c>
      <c r="B2349" s="22">
        <v>43936</v>
      </c>
      <c r="C2349" s="22">
        <v>43936</v>
      </c>
      <c r="D2349" s="21" t="s">
        <v>10</v>
      </c>
      <c r="E2349" s="23">
        <v>0</v>
      </c>
      <c r="F2349" s="23">
        <v>0</v>
      </c>
      <c r="G2349" s="23">
        <v>2110</v>
      </c>
      <c r="H2349" s="23">
        <v>65154.16</v>
      </c>
      <c r="I2349" s="21" t="s">
        <v>11</v>
      </c>
      <c r="J2349" s="21" t="s">
        <v>12</v>
      </c>
      <c r="K2349" s="21" t="str">
        <f t="shared" si="120"/>
        <v/>
      </c>
      <c r="L2349" s="21" t="e">
        <f ca="1">IF(AND(K2349&lt;&gt; "", COUNTIF(SAP!#REF!,K2349)&gt;0),"Matched", "")</f>
        <v>#REF!</v>
      </c>
      <c r="M2349" s="21" t="str">
        <f t="shared" si="118"/>
        <v/>
      </c>
      <c r="N2349" s="21" t="e">
        <f ca="1">IF(AND(M2349&lt;&gt; "", COUNTIF(SAP!#REF!,M2349)&gt;0),"Matched", "")</f>
        <v>#REF!</v>
      </c>
      <c r="O2349" s="21" t="str">
        <f t="shared" si="119"/>
        <v/>
      </c>
      <c r="P2349" s="21" t="e">
        <f ca="1">IF(AND(O2349&lt;&gt; "", COUNTIF(SAP!#REF!,O2349)&gt;0),"Matched", "")</f>
        <v>#REF!</v>
      </c>
      <c r="Q2349" s="21" t="str">
        <f ca="1">IF(OR(D2349="AC",D2349="TR"),"Logic4"&amp;"_"&amp;TEXT(C2349,"dd.mm.yyyy") &amp;"_"&amp; 751179.26,"")</f>
        <v>Logic4_15.04.2020_751179.26</v>
      </c>
      <c r="R2349" s="21" t="e">
        <f ca="1">IF(AND(Q2349&lt;&gt; "", COUNTIF(SAP!#REF!,Q2349)&gt;0),"Matched", "")</f>
        <v>#REF!</v>
      </c>
    </row>
    <row r="2350" spans="1:18" hidden="1">
      <c r="A2350" s="21">
        <v>11563327</v>
      </c>
      <c r="B2350" s="22">
        <v>43936</v>
      </c>
      <c r="C2350" s="22">
        <v>43936</v>
      </c>
      <c r="D2350" s="21" t="s">
        <v>10</v>
      </c>
      <c r="E2350" s="23">
        <v>0</v>
      </c>
      <c r="F2350" s="23">
        <v>0</v>
      </c>
      <c r="G2350" s="23">
        <v>2130</v>
      </c>
      <c r="H2350" s="23">
        <v>67284.160000000003</v>
      </c>
      <c r="I2350" s="21" t="s">
        <v>11</v>
      </c>
      <c r="J2350" s="21" t="s">
        <v>12</v>
      </c>
      <c r="K2350" s="21" t="str">
        <f t="shared" si="120"/>
        <v/>
      </c>
      <c r="L2350" s="21" t="e">
        <f ca="1">IF(AND(K2350&lt;&gt; "", COUNTIF(SAP!#REF!,K2350)&gt;0),"Matched", "")</f>
        <v>#REF!</v>
      </c>
      <c r="M2350" s="21" t="str">
        <f t="shared" si="118"/>
        <v/>
      </c>
      <c r="N2350" s="21" t="e">
        <f ca="1">IF(AND(M2350&lt;&gt; "", COUNTIF(SAP!#REF!,M2350)&gt;0),"Matched", "")</f>
        <v>#REF!</v>
      </c>
      <c r="O2350" s="21" t="str">
        <f t="shared" si="119"/>
        <v/>
      </c>
      <c r="P2350" s="21" t="e">
        <f ca="1">IF(AND(O2350&lt;&gt; "", COUNTIF(SAP!#REF!,O2350)&gt;0),"Matched", "")</f>
        <v>#REF!</v>
      </c>
      <c r="Q2350" s="21" t="str">
        <f ca="1">IF(OR(D2350="AC",D2350="TR"),"Logic4"&amp;"_"&amp;TEXT(C2350,"dd.mm.yyyy") &amp;"_"&amp; 751179.26,"")</f>
        <v>Logic4_15.04.2020_751179.26</v>
      </c>
      <c r="R2350" s="21" t="e">
        <f ca="1">IF(AND(Q2350&lt;&gt; "", COUNTIF(SAP!#REF!,Q2350)&gt;0),"Matched", "")</f>
        <v>#REF!</v>
      </c>
    </row>
    <row r="2351" spans="1:18" hidden="1">
      <c r="A2351" s="21">
        <v>11563327</v>
      </c>
      <c r="B2351" s="22">
        <v>43936</v>
      </c>
      <c r="C2351" s="22">
        <v>43936</v>
      </c>
      <c r="D2351" s="21" t="s">
        <v>10</v>
      </c>
      <c r="E2351" s="23">
        <v>0</v>
      </c>
      <c r="F2351" s="23">
        <v>0</v>
      </c>
      <c r="G2351" s="23">
        <v>2140</v>
      </c>
      <c r="H2351" s="23">
        <v>69424.160000000003</v>
      </c>
      <c r="I2351" s="21" t="s">
        <v>11</v>
      </c>
      <c r="J2351" s="21" t="s">
        <v>12</v>
      </c>
      <c r="K2351" s="21" t="str">
        <f t="shared" si="120"/>
        <v/>
      </c>
      <c r="L2351" s="21" t="e">
        <f ca="1">IF(AND(K2351&lt;&gt; "", COUNTIF(SAP!#REF!,K2351)&gt;0),"Matched", "")</f>
        <v>#REF!</v>
      </c>
      <c r="M2351" s="21" t="str">
        <f t="shared" si="118"/>
        <v/>
      </c>
      <c r="N2351" s="21" t="e">
        <f ca="1">IF(AND(M2351&lt;&gt; "", COUNTIF(SAP!#REF!,M2351)&gt;0),"Matched", "")</f>
        <v>#REF!</v>
      </c>
      <c r="O2351" s="21" t="str">
        <f t="shared" si="119"/>
        <v/>
      </c>
      <c r="P2351" s="21" t="e">
        <f ca="1">IF(AND(O2351&lt;&gt; "", COUNTIF(SAP!#REF!,O2351)&gt;0),"Matched", "")</f>
        <v>#REF!</v>
      </c>
      <c r="Q2351" s="21" t="str">
        <f ca="1">IF(OR(D2351="AC",D2351="TR"),"Logic4"&amp;"_"&amp;TEXT(C2351,"dd.mm.yyyy") &amp;"_"&amp; 751179.26,"")</f>
        <v>Logic4_15.04.2020_751179.26</v>
      </c>
      <c r="R2351" s="21" t="e">
        <f ca="1">IF(AND(Q2351&lt;&gt; "", COUNTIF(SAP!#REF!,Q2351)&gt;0),"Matched", "")</f>
        <v>#REF!</v>
      </c>
    </row>
    <row r="2352" spans="1:18" hidden="1">
      <c r="A2352" s="21">
        <v>11563327</v>
      </c>
      <c r="B2352" s="22">
        <v>43936</v>
      </c>
      <c r="C2352" s="22">
        <v>43936</v>
      </c>
      <c r="D2352" s="21" t="s">
        <v>10</v>
      </c>
      <c r="E2352" s="23">
        <v>0</v>
      </c>
      <c r="F2352" s="23">
        <v>0</v>
      </c>
      <c r="G2352" s="23">
        <v>2190</v>
      </c>
      <c r="H2352" s="23">
        <v>71614.16</v>
      </c>
      <c r="I2352" s="21" t="s">
        <v>11</v>
      </c>
      <c r="J2352" s="21" t="s">
        <v>12</v>
      </c>
      <c r="K2352" s="21" t="str">
        <f t="shared" si="120"/>
        <v/>
      </c>
      <c r="L2352" s="21" t="e">
        <f ca="1">IF(AND(K2352&lt;&gt; "", COUNTIF(SAP!#REF!,K2352)&gt;0),"Matched", "")</f>
        <v>#REF!</v>
      </c>
      <c r="M2352" s="21" t="str">
        <f t="shared" si="118"/>
        <v/>
      </c>
      <c r="N2352" s="21" t="e">
        <f ca="1">IF(AND(M2352&lt;&gt; "", COUNTIF(SAP!#REF!,M2352)&gt;0),"Matched", "")</f>
        <v>#REF!</v>
      </c>
      <c r="O2352" s="21" t="str">
        <f t="shared" si="119"/>
        <v/>
      </c>
      <c r="P2352" s="21" t="e">
        <f ca="1">IF(AND(O2352&lt;&gt; "", COUNTIF(SAP!#REF!,O2352)&gt;0),"Matched", "")</f>
        <v>#REF!</v>
      </c>
      <c r="Q2352" s="21" t="str">
        <f ca="1">IF(OR(D2352="AC",D2352="TR"),"Logic4"&amp;"_"&amp;TEXT(C2352,"dd.mm.yyyy") &amp;"_"&amp; 751179.26,"")</f>
        <v>Logic4_15.04.2020_751179.26</v>
      </c>
      <c r="R2352" s="21" t="e">
        <f ca="1">IF(AND(Q2352&lt;&gt; "", COUNTIF(SAP!#REF!,Q2352)&gt;0),"Matched", "")</f>
        <v>#REF!</v>
      </c>
    </row>
    <row r="2353" spans="1:18" hidden="1">
      <c r="A2353" s="21">
        <v>11563327</v>
      </c>
      <c r="B2353" s="22">
        <v>43936</v>
      </c>
      <c r="C2353" s="22">
        <v>43936</v>
      </c>
      <c r="D2353" s="21" t="s">
        <v>10</v>
      </c>
      <c r="E2353" s="23">
        <v>0</v>
      </c>
      <c r="F2353" s="23">
        <v>0</v>
      </c>
      <c r="G2353" s="23">
        <v>2210</v>
      </c>
      <c r="H2353" s="23">
        <v>73824.160000000003</v>
      </c>
      <c r="I2353" s="21" t="s">
        <v>11</v>
      </c>
      <c r="J2353" s="21" t="s">
        <v>12</v>
      </c>
      <c r="K2353" s="21" t="str">
        <f t="shared" si="120"/>
        <v/>
      </c>
      <c r="L2353" s="21" t="e">
        <f ca="1">IF(AND(K2353&lt;&gt; "", COUNTIF(SAP!#REF!,K2353)&gt;0),"Matched", "")</f>
        <v>#REF!</v>
      </c>
      <c r="M2353" s="21" t="str">
        <f t="shared" si="118"/>
        <v/>
      </c>
      <c r="N2353" s="21" t="e">
        <f ca="1">IF(AND(M2353&lt;&gt; "", COUNTIF(SAP!#REF!,M2353)&gt;0),"Matched", "")</f>
        <v>#REF!</v>
      </c>
      <c r="O2353" s="21" t="str">
        <f t="shared" si="119"/>
        <v/>
      </c>
      <c r="P2353" s="21" t="e">
        <f ca="1">IF(AND(O2353&lt;&gt; "", COUNTIF(SAP!#REF!,O2353)&gt;0),"Matched", "")</f>
        <v>#REF!</v>
      </c>
      <c r="Q2353" s="21" t="str">
        <f ca="1">IF(OR(D2353="AC",D2353="TR"),"Logic4"&amp;"_"&amp;TEXT(C2353,"dd.mm.yyyy") &amp;"_"&amp; 751179.26,"")</f>
        <v>Logic4_15.04.2020_751179.26</v>
      </c>
      <c r="R2353" s="21" t="e">
        <f ca="1">IF(AND(Q2353&lt;&gt; "", COUNTIF(SAP!#REF!,Q2353)&gt;0),"Matched", "")</f>
        <v>#REF!</v>
      </c>
    </row>
    <row r="2354" spans="1:18" hidden="1">
      <c r="A2354" s="21">
        <v>11563327</v>
      </c>
      <c r="B2354" s="22">
        <v>43936</v>
      </c>
      <c r="C2354" s="22">
        <v>43936</v>
      </c>
      <c r="D2354" s="21" t="s">
        <v>10</v>
      </c>
      <c r="E2354" s="23">
        <v>0</v>
      </c>
      <c r="F2354" s="23">
        <v>0</v>
      </c>
      <c r="G2354" s="23">
        <v>2340</v>
      </c>
      <c r="H2354" s="23">
        <v>76164.160000000003</v>
      </c>
      <c r="I2354" s="21" t="s">
        <v>11</v>
      </c>
      <c r="J2354" s="21" t="s">
        <v>12</v>
      </c>
      <c r="K2354" s="21" t="str">
        <f t="shared" si="120"/>
        <v/>
      </c>
      <c r="L2354" s="21" t="e">
        <f ca="1">IF(AND(K2354&lt;&gt; "", COUNTIF(SAP!#REF!,K2354)&gt;0),"Matched", "")</f>
        <v>#REF!</v>
      </c>
      <c r="M2354" s="21" t="str">
        <f t="shared" si="118"/>
        <v/>
      </c>
      <c r="N2354" s="21" t="e">
        <f ca="1">IF(AND(M2354&lt;&gt; "", COUNTIF(SAP!#REF!,M2354)&gt;0),"Matched", "")</f>
        <v>#REF!</v>
      </c>
      <c r="O2354" s="21" t="str">
        <f t="shared" si="119"/>
        <v/>
      </c>
      <c r="P2354" s="21" t="e">
        <f ca="1">IF(AND(O2354&lt;&gt; "", COUNTIF(SAP!#REF!,O2354)&gt;0),"Matched", "")</f>
        <v>#REF!</v>
      </c>
      <c r="Q2354" s="21" t="str">
        <f ca="1">IF(OR(D2354="AC",D2354="TR"),"Logic4"&amp;"_"&amp;TEXT(C2354,"dd.mm.yyyy") &amp;"_"&amp; 751179.26,"")</f>
        <v>Logic4_15.04.2020_751179.26</v>
      </c>
      <c r="R2354" s="21" t="e">
        <f ca="1">IF(AND(Q2354&lt;&gt; "", COUNTIF(SAP!#REF!,Q2354)&gt;0),"Matched", "")</f>
        <v>#REF!</v>
      </c>
    </row>
    <row r="2355" spans="1:18" hidden="1">
      <c r="A2355" s="21">
        <v>11563327</v>
      </c>
      <c r="B2355" s="22">
        <v>43936</v>
      </c>
      <c r="C2355" s="22">
        <v>43936</v>
      </c>
      <c r="D2355" s="21" t="s">
        <v>10</v>
      </c>
      <c r="E2355" s="23">
        <v>0</v>
      </c>
      <c r="F2355" s="23">
        <v>0</v>
      </c>
      <c r="G2355" s="23">
        <v>2455</v>
      </c>
      <c r="H2355" s="23">
        <v>78619.16</v>
      </c>
      <c r="I2355" s="21" t="s">
        <v>11</v>
      </c>
      <c r="J2355" s="21" t="s">
        <v>12</v>
      </c>
      <c r="K2355" s="21" t="str">
        <f t="shared" si="120"/>
        <v/>
      </c>
      <c r="L2355" s="21" t="e">
        <f ca="1">IF(AND(K2355&lt;&gt; "", COUNTIF(SAP!#REF!,K2355)&gt;0),"Matched", "")</f>
        <v>#REF!</v>
      </c>
      <c r="M2355" s="21" t="str">
        <f t="shared" si="118"/>
        <v/>
      </c>
      <c r="N2355" s="21" t="e">
        <f ca="1">IF(AND(M2355&lt;&gt; "", COUNTIF(SAP!#REF!,M2355)&gt;0),"Matched", "")</f>
        <v>#REF!</v>
      </c>
      <c r="O2355" s="21" t="str">
        <f t="shared" si="119"/>
        <v/>
      </c>
      <c r="P2355" s="21" t="e">
        <f ca="1">IF(AND(O2355&lt;&gt; "", COUNTIF(SAP!#REF!,O2355)&gt;0),"Matched", "")</f>
        <v>#REF!</v>
      </c>
      <c r="Q2355" s="21" t="str">
        <f ca="1">IF(OR(D2355="AC",D2355="TR"),"Logic4"&amp;"_"&amp;TEXT(C2355,"dd.mm.yyyy") &amp;"_"&amp; 751179.26,"")</f>
        <v>Logic4_15.04.2020_751179.26</v>
      </c>
      <c r="R2355" s="21" t="e">
        <f ca="1">IF(AND(Q2355&lt;&gt; "", COUNTIF(SAP!#REF!,Q2355)&gt;0),"Matched", "")</f>
        <v>#REF!</v>
      </c>
    </row>
    <row r="2356" spans="1:18" hidden="1">
      <c r="A2356" s="21">
        <v>11563327</v>
      </c>
      <c r="B2356" s="22">
        <v>43936</v>
      </c>
      <c r="C2356" s="22">
        <v>43936</v>
      </c>
      <c r="D2356" s="21" t="s">
        <v>10</v>
      </c>
      <c r="E2356" s="23">
        <v>0</v>
      </c>
      <c r="F2356" s="23">
        <v>0</v>
      </c>
      <c r="G2356" s="23">
        <v>2467</v>
      </c>
      <c r="H2356" s="23">
        <v>81086.16</v>
      </c>
      <c r="I2356" s="21" t="s">
        <v>11</v>
      </c>
      <c r="J2356" s="21" t="s">
        <v>12</v>
      </c>
      <c r="K2356" s="21" t="str">
        <f t="shared" si="120"/>
        <v/>
      </c>
      <c r="L2356" s="21" t="e">
        <f ca="1">IF(AND(K2356&lt;&gt; "", COUNTIF(SAP!#REF!,K2356)&gt;0),"Matched", "")</f>
        <v>#REF!</v>
      </c>
      <c r="M2356" s="21" t="str">
        <f t="shared" si="118"/>
        <v/>
      </c>
      <c r="N2356" s="21" t="e">
        <f ca="1">IF(AND(M2356&lt;&gt; "", COUNTIF(SAP!#REF!,M2356)&gt;0),"Matched", "")</f>
        <v>#REF!</v>
      </c>
      <c r="O2356" s="21" t="str">
        <f t="shared" si="119"/>
        <v/>
      </c>
      <c r="P2356" s="21" t="e">
        <f ca="1">IF(AND(O2356&lt;&gt; "", COUNTIF(SAP!#REF!,O2356)&gt;0),"Matched", "")</f>
        <v>#REF!</v>
      </c>
      <c r="Q2356" s="21" t="str">
        <f ca="1">IF(OR(D2356="AC",D2356="TR"),"Logic4"&amp;"_"&amp;TEXT(C2356,"dd.mm.yyyy") &amp;"_"&amp; 751179.26,"")</f>
        <v>Logic4_15.04.2020_751179.26</v>
      </c>
      <c r="R2356" s="21" t="e">
        <f ca="1">IF(AND(Q2356&lt;&gt; "", COUNTIF(SAP!#REF!,Q2356)&gt;0),"Matched", "")</f>
        <v>#REF!</v>
      </c>
    </row>
    <row r="2357" spans="1:18" hidden="1">
      <c r="A2357" s="21">
        <v>11563327</v>
      </c>
      <c r="B2357" s="22">
        <v>43936</v>
      </c>
      <c r="C2357" s="22">
        <v>43936</v>
      </c>
      <c r="D2357" s="21" t="s">
        <v>10</v>
      </c>
      <c r="E2357" s="23">
        <v>0</v>
      </c>
      <c r="F2357" s="23">
        <v>0</v>
      </c>
      <c r="G2357" s="23">
        <v>2470</v>
      </c>
      <c r="H2357" s="23">
        <v>83556.160000000003</v>
      </c>
      <c r="I2357" s="21" t="s">
        <v>11</v>
      </c>
      <c r="J2357" s="21" t="s">
        <v>12</v>
      </c>
      <c r="K2357" s="21" t="str">
        <f t="shared" si="120"/>
        <v/>
      </c>
      <c r="L2357" s="21" t="e">
        <f ca="1">IF(AND(K2357&lt;&gt; "", COUNTIF(SAP!#REF!,K2357)&gt;0),"Matched", "")</f>
        <v>#REF!</v>
      </c>
      <c r="M2357" s="21" t="str">
        <f t="shared" si="118"/>
        <v/>
      </c>
      <c r="N2357" s="21" t="e">
        <f ca="1">IF(AND(M2357&lt;&gt; "", COUNTIF(SAP!#REF!,M2357)&gt;0),"Matched", "")</f>
        <v>#REF!</v>
      </c>
      <c r="O2357" s="21" t="str">
        <f t="shared" si="119"/>
        <v/>
      </c>
      <c r="P2357" s="21" t="e">
        <f ca="1">IF(AND(O2357&lt;&gt; "", COUNTIF(SAP!#REF!,O2357)&gt;0),"Matched", "")</f>
        <v>#REF!</v>
      </c>
      <c r="Q2357" s="21" t="str">
        <f ca="1">IF(OR(D2357="AC",D2357="TR"),"Logic4"&amp;"_"&amp;TEXT(C2357,"dd.mm.yyyy") &amp;"_"&amp; 751179.26,"")</f>
        <v>Logic4_15.04.2020_751179.26</v>
      </c>
      <c r="R2357" s="21" t="e">
        <f ca="1">IF(AND(Q2357&lt;&gt; "", COUNTIF(SAP!#REF!,Q2357)&gt;0),"Matched", "")</f>
        <v>#REF!</v>
      </c>
    </row>
    <row r="2358" spans="1:18" hidden="1">
      <c r="A2358" s="21">
        <v>11563327</v>
      </c>
      <c r="B2358" s="22">
        <v>43936</v>
      </c>
      <c r="C2358" s="22">
        <v>43936</v>
      </c>
      <c r="D2358" s="21" t="s">
        <v>10</v>
      </c>
      <c r="E2358" s="23">
        <v>0</v>
      </c>
      <c r="F2358" s="23">
        <v>0</v>
      </c>
      <c r="G2358" s="23">
        <v>2550</v>
      </c>
      <c r="H2358" s="23">
        <v>86106.16</v>
      </c>
      <c r="I2358" s="21" t="s">
        <v>11</v>
      </c>
      <c r="J2358" s="21" t="s">
        <v>12</v>
      </c>
      <c r="K2358" s="21" t="str">
        <f t="shared" si="120"/>
        <v/>
      </c>
      <c r="L2358" s="21" t="e">
        <f ca="1">IF(AND(K2358&lt;&gt; "", COUNTIF(SAP!#REF!,K2358)&gt;0),"Matched", "")</f>
        <v>#REF!</v>
      </c>
      <c r="M2358" s="21" t="str">
        <f t="shared" si="118"/>
        <v/>
      </c>
      <c r="N2358" s="21" t="e">
        <f ca="1">IF(AND(M2358&lt;&gt; "", COUNTIF(SAP!#REF!,M2358)&gt;0),"Matched", "")</f>
        <v>#REF!</v>
      </c>
      <c r="O2358" s="21" t="str">
        <f t="shared" si="119"/>
        <v/>
      </c>
      <c r="P2358" s="21" t="e">
        <f ca="1">IF(AND(O2358&lt;&gt; "", COUNTIF(SAP!#REF!,O2358)&gt;0),"Matched", "")</f>
        <v>#REF!</v>
      </c>
      <c r="Q2358" s="21" t="str">
        <f ca="1">IF(OR(D2358="AC",D2358="TR"),"Logic4"&amp;"_"&amp;TEXT(C2358,"dd.mm.yyyy") &amp;"_"&amp; 751179.26,"")</f>
        <v>Logic4_15.04.2020_751179.26</v>
      </c>
      <c r="R2358" s="21" t="e">
        <f ca="1">IF(AND(Q2358&lt;&gt; "", COUNTIF(SAP!#REF!,Q2358)&gt;0),"Matched", "")</f>
        <v>#REF!</v>
      </c>
    </row>
    <row r="2359" spans="1:18" hidden="1">
      <c r="A2359" s="21">
        <v>11563327</v>
      </c>
      <c r="B2359" s="22">
        <v>43936</v>
      </c>
      <c r="C2359" s="22">
        <v>43936</v>
      </c>
      <c r="D2359" s="21" t="s">
        <v>10</v>
      </c>
      <c r="E2359" s="23">
        <v>0</v>
      </c>
      <c r="F2359" s="23">
        <v>0</v>
      </c>
      <c r="G2359" s="23">
        <v>2600</v>
      </c>
      <c r="H2359" s="23">
        <v>88706.16</v>
      </c>
      <c r="I2359" s="21" t="s">
        <v>11</v>
      </c>
      <c r="J2359" s="21" t="s">
        <v>12</v>
      </c>
      <c r="K2359" s="21" t="str">
        <f t="shared" si="120"/>
        <v/>
      </c>
      <c r="L2359" s="21" t="e">
        <f ca="1">IF(AND(K2359&lt;&gt; "", COUNTIF(SAP!#REF!,K2359)&gt;0),"Matched", "")</f>
        <v>#REF!</v>
      </c>
      <c r="M2359" s="21" t="str">
        <f t="shared" si="118"/>
        <v/>
      </c>
      <c r="N2359" s="21" t="e">
        <f ca="1">IF(AND(M2359&lt;&gt; "", COUNTIF(SAP!#REF!,M2359)&gt;0),"Matched", "")</f>
        <v>#REF!</v>
      </c>
      <c r="O2359" s="21" t="str">
        <f t="shared" si="119"/>
        <v/>
      </c>
      <c r="P2359" s="21" t="e">
        <f ca="1">IF(AND(O2359&lt;&gt; "", COUNTIF(SAP!#REF!,O2359)&gt;0),"Matched", "")</f>
        <v>#REF!</v>
      </c>
      <c r="Q2359" s="21" t="str">
        <f ca="1">IF(OR(D2359="AC",D2359="TR"),"Logic4"&amp;"_"&amp;TEXT(C2359,"dd.mm.yyyy") &amp;"_"&amp; 751179.26,"")</f>
        <v>Logic4_15.04.2020_751179.26</v>
      </c>
      <c r="R2359" s="21" t="e">
        <f ca="1">IF(AND(Q2359&lt;&gt; "", COUNTIF(SAP!#REF!,Q2359)&gt;0),"Matched", "")</f>
        <v>#REF!</v>
      </c>
    </row>
    <row r="2360" spans="1:18" hidden="1">
      <c r="A2360" s="21">
        <v>11563327</v>
      </c>
      <c r="B2360" s="22">
        <v>43936</v>
      </c>
      <c r="C2360" s="22">
        <v>43936</v>
      </c>
      <c r="D2360" s="21" t="s">
        <v>10</v>
      </c>
      <c r="E2360" s="23">
        <v>0</v>
      </c>
      <c r="F2360" s="23">
        <v>0</v>
      </c>
      <c r="G2360" s="23">
        <v>2689</v>
      </c>
      <c r="H2360" s="23">
        <v>91395.16</v>
      </c>
      <c r="I2360" s="21" t="s">
        <v>11</v>
      </c>
      <c r="J2360" s="21" t="s">
        <v>12</v>
      </c>
      <c r="K2360" s="21" t="str">
        <f t="shared" si="120"/>
        <v/>
      </c>
      <c r="L2360" s="21" t="e">
        <f ca="1">IF(AND(K2360&lt;&gt; "", COUNTIF(SAP!#REF!,K2360)&gt;0),"Matched", "")</f>
        <v>#REF!</v>
      </c>
      <c r="M2360" s="21" t="str">
        <f t="shared" si="118"/>
        <v/>
      </c>
      <c r="N2360" s="21" t="e">
        <f ca="1">IF(AND(M2360&lt;&gt; "", COUNTIF(SAP!#REF!,M2360)&gt;0),"Matched", "")</f>
        <v>#REF!</v>
      </c>
      <c r="O2360" s="21" t="str">
        <f t="shared" si="119"/>
        <v/>
      </c>
      <c r="P2360" s="21" t="e">
        <f ca="1">IF(AND(O2360&lt;&gt; "", COUNTIF(SAP!#REF!,O2360)&gt;0),"Matched", "")</f>
        <v>#REF!</v>
      </c>
      <c r="Q2360" s="21" t="str">
        <f ca="1">IF(OR(D2360="AC",D2360="TR"),"Logic4"&amp;"_"&amp;TEXT(C2360,"dd.mm.yyyy") &amp;"_"&amp; 751179.26,"")</f>
        <v>Logic4_15.04.2020_751179.26</v>
      </c>
      <c r="R2360" s="21" t="e">
        <f ca="1">IF(AND(Q2360&lt;&gt; "", COUNTIF(SAP!#REF!,Q2360)&gt;0),"Matched", "")</f>
        <v>#REF!</v>
      </c>
    </row>
    <row r="2361" spans="1:18" hidden="1">
      <c r="A2361" s="21">
        <v>11563327</v>
      </c>
      <c r="B2361" s="22">
        <v>43936</v>
      </c>
      <c r="C2361" s="22">
        <v>43936</v>
      </c>
      <c r="D2361" s="21" t="s">
        <v>10</v>
      </c>
      <c r="E2361" s="23">
        <v>0</v>
      </c>
      <c r="F2361" s="23">
        <v>0</v>
      </c>
      <c r="G2361" s="23">
        <v>2730</v>
      </c>
      <c r="H2361" s="23">
        <v>94125.16</v>
      </c>
      <c r="I2361" s="21" t="s">
        <v>11</v>
      </c>
      <c r="J2361" s="21" t="s">
        <v>12</v>
      </c>
      <c r="K2361" s="21" t="str">
        <f t="shared" si="120"/>
        <v/>
      </c>
      <c r="L2361" s="21" t="e">
        <f ca="1">IF(AND(K2361&lt;&gt; "", COUNTIF(SAP!#REF!,K2361)&gt;0),"Matched", "")</f>
        <v>#REF!</v>
      </c>
      <c r="M2361" s="21" t="str">
        <f t="shared" si="118"/>
        <v/>
      </c>
      <c r="N2361" s="21" t="e">
        <f ca="1">IF(AND(M2361&lt;&gt; "", COUNTIF(SAP!#REF!,M2361)&gt;0),"Matched", "")</f>
        <v>#REF!</v>
      </c>
      <c r="O2361" s="21" t="str">
        <f t="shared" si="119"/>
        <v/>
      </c>
      <c r="P2361" s="21" t="e">
        <f ca="1">IF(AND(O2361&lt;&gt; "", COUNTIF(SAP!#REF!,O2361)&gt;0),"Matched", "")</f>
        <v>#REF!</v>
      </c>
      <c r="Q2361" s="21" t="str">
        <f ca="1">IF(OR(D2361="AC",D2361="TR"),"Logic4"&amp;"_"&amp;TEXT(C2361,"dd.mm.yyyy") &amp;"_"&amp; 751179.26,"")</f>
        <v>Logic4_15.04.2020_751179.26</v>
      </c>
      <c r="R2361" s="21" t="e">
        <f ca="1">IF(AND(Q2361&lt;&gt; "", COUNTIF(SAP!#REF!,Q2361)&gt;0),"Matched", "")</f>
        <v>#REF!</v>
      </c>
    </row>
    <row r="2362" spans="1:18" hidden="1">
      <c r="A2362" s="21">
        <v>11563327</v>
      </c>
      <c r="B2362" s="22">
        <v>43936</v>
      </c>
      <c r="C2362" s="22">
        <v>43936</v>
      </c>
      <c r="D2362" s="21" t="s">
        <v>10</v>
      </c>
      <c r="E2362" s="23">
        <v>0</v>
      </c>
      <c r="F2362" s="23">
        <v>0</v>
      </c>
      <c r="G2362" s="23">
        <v>2800</v>
      </c>
      <c r="H2362" s="23">
        <v>96925.16</v>
      </c>
      <c r="I2362" s="21" t="s">
        <v>11</v>
      </c>
      <c r="J2362" s="21" t="s">
        <v>12</v>
      </c>
      <c r="K2362" s="21" t="str">
        <f t="shared" si="120"/>
        <v/>
      </c>
      <c r="L2362" s="21" t="e">
        <f ca="1">IF(AND(K2362&lt;&gt; "", COUNTIF(SAP!#REF!,K2362)&gt;0),"Matched", "")</f>
        <v>#REF!</v>
      </c>
      <c r="M2362" s="21" t="str">
        <f t="shared" ref="M2362:M2425" si="121">IF(D2362="TR","Logic2"&amp;"_"&amp;TEXT(C2362,"dd.mm.yyyy") &amp;"_"&amp; F2362,"")</f>
        <v/>
      </c>
      <c r="N2362" s="21" t="e">
        <f ca="1">IF(AND(M2362&lt;&gt; "", COUNTIF(SAP!#REF!,M2362)&gt;0),"Matched", "")</f>
        <v>#REF!</v>
      </c>
      <c r="O2362" s="21" t="str">
        <f t="shared" ref="O2362:O2425" si="122">IF(D2362="AF","Logic3"&amp;"_"&amp;G2362,"")</f>
        <v/>
      </c>
      <c r="P2362" s="21" t="e">
        <f ca="1">IF(AND(O2362&lt;&gt; "", COUNTIF(SAP!#REF!,O2362)&gt;0),"Matched", "")</f>
        <v>#REF!</v>
      </c>
      <c r="Q2362" s="21" t="str">
        <f ca="1">IF(OR(D2362="AC",D2362="TR"),"Logic4"&amp;"_"&amp;TEXT(C2362,"dd.mm.yyyy") &amp;"_"&amp; 751179.26,"")</f>
        <v>Logic4_15.04.2020_751179.26</v>
      </c>
      <c r="R2362" s="21" t="e">
        <f ca="1">IF(AND(Q2362&lt;&gt; "", COUNTIF(SAP!#REF!,Q2362)&gt;0),"Matched", "")</f>
        <v>#REF!</v>
      </c>
    </row>
    <row r="2363" spans="1:18" hidden="1">
      <c r="A2363" s="21">
        <v>11563327</v>
      </c>
      <c r="B2363" s="22">
        <v>43936</v>
      </c>
      <c r="C2363" s="22">
        <v>43936</v>
      </c>
      <c r="D2363" s="21" t="s">
        <v>10</v>
      </c>
      <c r="E2363" s="23">
        <v>0</v>
      </c>
      <c r="F2363" s="23">
        <v>0</v>
      </c>
      <c r="G2363" s="23">
        <v>2840</v>
      </c>
      <c r="H2363" s="23">
        <v>99765.16</v>
      </c>
      <c r="I2363" s="21" t="s">
        <v>11</v>
      </c>
      <c r="J2363" s="21" t="s">
        <v>12</v>
      </c>
      <c r="K2363" s="21" t="str">
        <f t="shared" si="120"/>
        <v/>
      </c>
      <c r="L2363" s="21" t="e">
        <f ca="1">IF(AND(K2363&lt;&gt; "", COUNTIF(SAP!#REF!,K2363)&gt;0),"Matched", "")</f>
        <v>#REF!</v>
      </c>
      <c r="M2363" s="21" t="str">
        <f t="shared" si="121"/>
        <v/>
      </c>
      <c r="N2363" s="21" t="e">
        <f ca="1">IF(AND(M2363&lt;&gt; "", COUNTIF(SAP!#REF!,M2363)&gt;0),"Matched", "")</f>
        <v>#REF!</v>
      </c>
      <c r="O2363" s="21" t="str">
        <f t="shared" si="122"/>
        <v/>
      </c>
      <c r="P2363" s="21" t="e">
        <f ca="1">IF(AND(O2363&lt;&gt; "", COUNTIF(SAP!#REF!,O2363)&gt;0),"Matched", "")</f>
        <v>#REF!</v>
      </c>
      <c r="Q2363" s="21" t="str">
        <f ca="1">IF(OR(D2363="AC",D2363="TR"),"Logic4"&amp;"_"&amp;TEXT(C2363,"dd.mm.yyyy") &amp;"_"&amp; 751179.26,"")</f>
        <v>Logic4_15.04.2020_751179.26</v>
      </c>
      <c r="R2363" s="21" t="e">
        <f ca="1">IF(AND(Q2363&lt;&gt; "", COUNTIF(SAP!#REF!,Q2363)&gt;0),"Matched", "")</f>
        <v>#REF!</v>
      </c>
    </row>
    <row r="2364" spans="1:18" hidden="1">
      <c r="A2364" s="21">
        <v>11563327</v>
      </c>
      <c r="B2364" s="22">
        <v>43936</v>
      </c>
      <c r="C2364" s="22">
        <v>43936</v>
      </c>
      <c r="D2364" s="21" t="s">
        <v>10</v>
      </c>
      <c r="E2364" s="23">
        <v>0</v>
      </c>
      <c r="F2364" s="23">
        <v>0</v>
      </c>
      <c r="G2364" s="23">
        <v>2870.39</v>
      </c>
      <c r="H2364" s="23">
        <v>102635.55</v>
      </c>
      <c r="I2364" s="21" t="s">
        <v>11</v>
      </c>
      <c r="J2364" s="21" t="s">
        <v>12</v>
      </c>
      <c r="K2364" s="21" t="str">
        <f t="shared" si="120"/>
        <v/>
      </c>
      <c r="L2364" s="21" t="e">
        <f ca="1">IF(AND(K2364&lt;&gt; "", COUNTIF(SAP!#REF!,K2364)&gt;0),"Matched", "")</f>
        <v>#REF!</v>
      </c>
      <c r="M2364" s="21" t="str">
        <f t="shared" si="121"/>
        <v/>
      </c>
      <c r="N2364" s="21" t="e">
        <f ca="1">IF(AND(M2364&lt;&gt; "", COUNTIF(SAP!#REF!,M2364)&gt;0),"Matched", "")</f>
        <v>#REF!</v>
      </c>
      <c r="O2364" s="21" t="str">
        <f t="shared" si="122"/>
        <v/>
      </c>
      <c r="P2364" s="21" t="e">
        <f ca="1">IF(AND(O2364&lt;&gt; "", COUNTIF(SAP!#REF!,O2364)&gt;0),"Matched", "")</f>
        <v>#REF!</v>
      </c>
      <c r="Q2364" s="21" t="str">
        <f ca="1">IF(OR(D2364="AC",D2364="TR"),"Logic4"&amp;"_"&amp;TEXT(C2364,"dd.mm.yyyy") &amp;"_"&amp; 751179.26,"")</f>
        <v>Logic4_15.04.2020_751179.26</v>
      </c>
      <c r="R2364" s="21" t="e">
        <f ca="1">IF(AND(Q2364&lt;&gt; "", COUNTIF(SAP!#REF!,Q2364)&gt;0),"Matched", "")</f>
        <v>#REF!</v>
      </c>
    </row>
    <row r="2365" spans="1:18" hidden="1">
      <c r="A2365" s="21">
        <v>11563327</v>
      </c>
      <c r="B2365" s="22">
        <v>43936</v>
      </c>
      <c r="C2365" s="22">
        <v>43936</v>
      </c>
      <c r="D2365" s="21" t="s">
        <v>10</v>
      </c>
      <c r="E2365" s="23">
        <v>0</v>
      </c>
      <c r="F2365" s="23">
        <v>0</v>
      </c>
      <c r="G2365" s="23">
        <v>2880</v>
      </c>
      <c r="H2365" s="23">
        <v>105515.55</v>
      </c>
      <c r="I2365" s="21" t="s">
        <v>11</v>
      </c>
      <c r="J2365" s="21" t="s">
        <v>12</v>
      </c>
      <c r="K2365" s="21" t="str">
        <f t="shared" si="120"/>
        <v/>
      </c>
      <c r="L2365" s="21" t="e">
        <f ca="1">IF(AND(K2365&lt;&gt; "", COUNTIF(SAP!#REF!,K2365)&gt;0),"Matched", "")</f>
        <v>#REF!</v>
      </c>
      <c r="M2365" s="21" t="str">
        <f t="shared" si="121"/>
        <v/>
      </c>
      <c r="N2365" s="21" t="e">
        <f ca="1">IF(AND(M2365&lt;&gt; "", COUNTIF(SAP!#REF!,M2365)&gt;0),"Matched", "")</f>
        <v>#REF!</v>
      </c>
      <c r="O2365" s="21" t="str">
        <f t="shared" si="122"/>
        <v/>
      </c>
      <c r="P2365" s="21" t="e">
        <f ca="1">IF(AND(O2365&lt;&gt; "", COUNTIF(SAP!#REF!,O2365)&gt;0),"Matched", "")</f>
        <v>#REF!</v>
      </c>
      <c r="Q2365" s="21" t="str">
        <f ca="1">IF(OR(D2365="AC",D2365="TR"),"Logic4"&amp;"_"&amp;TEXT(C2365,"dd.mm.yyyy") &amp;"_"&amp; 751179.26,"")</f>
        <v>Logic4_15.04.2020_751179.26</v>
      </c>
      <c r="R2365" s="21" t="e">
        <f ca="1">IF(AND(Q2365&lt;&gt; "", COUNTIF(SAP!#REF!,Q2365)&gt;0),"Matched", "")</f>
        <v>#REF!</v>
      </c>
    </row>
    <row r="2366" spans="1:18" hidden="1">
      <c r="A2366" s="21">
        <v>11563327</v>
      </c>
      <c r="B2366" s="22">
        <v>43936</v>
      </c>
      <c r="C2366" s="22">
        <v>43936</v>
      </c>
      <c r="D2366" s="21" t="s">
        <v>10</v>
      </c>
      <c r="E2366" s="23">
        <v>0</v>
      </c>
      <c r="F2366" s="23">
        <v>0</v>
      </c>
      <c r="G2366" s="23">
        <v>2890</v>
      </c>
      <c r="H2366" s="23">
        <v>108405.55</v>
      </c>
      <c r="I2366" s="21" t="s">
        <v>11</v>
      </c>
      <c r="J2366" s="21" t="s">
        <v>12</v>
      </c>
      <c r="K2366" s="21" t="str">
        <f t="shared" si="120"/>
        <v/>
      </c>
      <c r="L2366" s="21" t="e">
        <f ca="1">IF(AND(K2366&lt;&gt; "", COUNTIF(SAP!#REF!,K2366)&gt;0),"Matched", "")</f>
        <v>#REF!</v>
      </c>
      <c r="M2366" s="21" t="str">
        <f t="shared" si="121"/>
        <v/>
      </c>
      <c r="N2366" s="21" t="e">
        <f ca="1">IF(AND(M2366&lt;&gt; "", COUNTIF(SAP!#REF!,M2366)&gt;0),"Matched", "")</f>
        <v>#REF!</v>
      </c>
      <c r="O2366" s="21" t="str">
        <f t="shared" si="122"/>
        <v/>
      </c>
      <c r="P2366" s="21" t="e">
        <f ca="1">IF(AND(O2366&lt;&gt; "", COUNTIF(SAP!#REF!,O2366)&gt;0),"Matched", "")</f>
        <v>#REF!</v>
      </c>
      <c r="Q2366" s="21" t="str">
        <f ca="1">IF(OR(D2366="AC",D2366="TR"),"Logic4"&amp;"_"&amp;TEXT(C2366,"dd.mm.yyyy") &amp;"_"&amp; 751179.26,"")</f>
        <v>Logic4_15.04.2020_751179.26</v>
      </c>
      <c r="R2366" s="21" t="e">
        <f ca="1">IF(AND(Q2366&lt;&gt; "", COUNTIF(SAP!#REF!,Q2366)&gt;0),"Matched", "")</f>
        <v>#REF!</v>
      </c>
    </row>
    <row r="2367" spans="1:18" hidden="1">
      <c r="A2367" s="21">
        <v>11563327</v>
      </c>
      <c r="B2367" s="22">
        <v>43936</v>
      </c>
      <c r="C2367" s="22">
        <v>43936</v>
      </c>
      <c r="D2367" s="21" t="s">
        <v>10</v>
      </c>
      <c r="E2367" s="23">
        <v>0</v>
      </c>
      <c r="F2367" s="23">
        <v>0</v>
      </c>
      <c r="G2367" s="23">
        <v>2901.96</v>
      </c>
      <c r="H2367" s="23">
        <v>111307.51</v>
      </c>
      <c r="I2367" s="21" t="s">
        <v>11</v>
      </c>
      <c r="J2367" s="21" t="s">
        <v>12</v>
      </c>
      <c r="K2367" s="21" t="str">
        <f t="shared" si="120"/>
        <v/>
      </c>
      <c r="L2367" s="21" t="e">
        <f ca="1">IF(AND(K2367&lt;&gt; "", COUNTIF(SAP!#REF!,K2367)&gt;0),"Matched", "")</f>
        <v>#REF!</v>
      </c>
      <c r="M2367" s="21" t="str">
        <f t="shared" si="121"/>
        <v/>
      </c>
      <c r="N2367" s="21" t="e">
        <f ca="1">IF(AND(M2367&lt;&gt; "", COUNTIF(SAP!#REF!,M2367)&gt;0),"Matched", "")</f>
        <v>#REF!</v>
      </c>
      <c r="O2367" s="21" t="str">
        <f t="shared" si="122"/>
        <v/>
      </c>
      <c r="P2367" s="21" t="e">
        <f ca="1">IF(AND(O2367&lt;&gt; "", COUNTIF(SAP!#REF!,O2367)&gt;0),"Matched", "")</f>
        <v>#REF!</v>
      </c>
      <c r="Q2367" s="21" t="str">
        <f ca="1">IF(OR(D2367="AC",D2367="TR"),"Logic4"&amp;"_"&amp;TEXT(C2367,"dd.mm.yyyy") &amp;"_"&amp; 751179.26,"")</f>
        <v>Logic4_15.04.2020_751179.26</v>
      </c>
      <c r="R2367" s="21" t="e">
        <f ca="1">IF(AND(Q2367&lt;&gt; "", COUNTIF(SAP!#REF!,Q2367)&gt;0),"Matched", "")</f>
        <v>#REF!</v>
      </c>
    </row>
    <row r="2368" spans="1:18" hidden="1">
      <c r="A2368" s="21">
        <v>11563327</v>
      </c>
      <c r="B2368" s="22">
        <v>43936</v>
      </c>
      <c r="C2368" s="22">
        <v>43936</v>
      </c>
      <c r="D2368" s="21" t="s">
        <v>10</v>
      </c>
      <c r="E2368" s="23">
        <v>0</v>
      </c>
      <c r="F2368" s="23">
        <v>0</v>
      </c>
      <c r="G2368" s="23">
        <v>2922</v>
      </c>
      <c r="H2368" s="23">
        <v>114229.51</v>
      </c>
      <c r="I2368" s="21" t="s">
        <v>11</v>
      </c>
      <c r="J2368" s="21" t="s">
        <v>12</v>
      </c>
      <c r="K2368" s="21" t="str">
        <f t="shared" si="120"/>
        <v/>
      </c>
      <c r="L2368" s="21" t="e">
        <f ca="1">IF(AND(K2368&lt;&gt; "", COUNTIF(SAP!#REF!,K2368)&gt;0),"Matched", "")</f>
        <v>#REF!</v>
      </c>
      <c r="M2368" s="21" t="str">
        <f t="shared" si="121"/>
        <v/>
      </c>
      <c r="N2368" s="21" t="e">
        <f ca="1">IF(AND(M2368&lt;&gt; "", COUNTIF(SAP!#REF!,M2368)&gt;0),"Matched", "")</f>
        <v>#REF!</v>
      </c>
      <c r="O2368" s="21" t="str">
        <f t="shared" si="122"/>
        <v/>
      </c>
      <c r="P2368" s="21" t="e">
        <f ca="1">IF(AND(O2368&lt;&gt; "", COUNTIF(SAP!#REF!,O2368)&gt;0),"Matched", "")</f>
        <v>#REF!</v>
      </c>
      <c r="Q2368" s="21" t="str">
        <f ca="1">IF(OR(D2368="AC",D2368="TR"),"Logic4"&amp;"_"&amp;TEXT(C2368,"dd.mm.yyyy") &amp;"_"&amp; 751179.26,"")</f>
        <v>Logic4_15.04.2020_751179.26</v>
      </c>
      <c r="R2368" s="21" t="e">
        <f ca="1">IF(AND(Q2368&lt;&gt; "", COUNTIF(SAP!#REF!,Q2368)&gt;0),"Matched", "")</f>
        <v>#REF!</v>
      </c>
    </row>
    <row r="2369" spans="1:18" hidden="1">
      <c r="A2369" s="21">
        <v>11563327</v>
      </c>
      <c r="B2369" s="22">
        <v>43936</v>
      </c>
      <c r="C2369" s="22">
        <v>43936</v>
      </c>
      <c r="D2369" s="21" t="s">
        <v>10</v>
      </c>
      <c r="E2369" s="23">
        <v>0</v>
      </c>
      <c r="F2369" s="23">
        <v>0</v>
      </c>
      <c r="G2369" s="23">
        <v>2930</v>
      </c>
      <c r="H2369" s="23">
        <v>117159.51</v>
      </c>
      <c r="I2369" s="21" t="s">
        <v>11</v>
      </c>
      <c r="J2369" s="21" t="s">
        <v>12</v>
      </c>
      <c r="K2369" s="21" t="str">
        <f t="shared" si="120"/>
        <v/>
      </c>
      <c r="L2369" s="21" t="e">
        <f ca="1">IF(AND(K2369&lt;&gt; "", COUNTIF(SAP!#REF!,K2369)&gt;0),"Matched", "")</f>
        <v>#REF!</v>
      </c>
      <c r="M2369" s="21" t="str">
        <f t="shared" si="121"/>
        <v/>
      </c>
      <c r="N2369" s="21" t="e">
        <f ca="1">IF(AND(M2369&lt;&gt; "", COUNTIF(SAP!#REF!,M2369)&gt;0),"Matched", "")</f>
        <v>#REF!</v>
      </c>
      <c r="O2369" s="21" t="str">
        <f t="shared" si="122"/>
        <v/>
      </c>
      <c r="P2369" s="21" t="e">
        <f ca="1">IF(AND(O2369&lt;&gt; "", COUNTIF(SAP!#REF!,O2369)&gt;0),"Matched", "")</f>
        <v>#REF!</v>
      </c>
      <c r="Q2369" s="21" t="str">
        <f ca="1">IF(OR(D2369="AC",D2369="TR"),"Logic4"&amp;"_"&amp;TEXT(C2369,"dd.mm.yyyy") &amp;"_"&amp; 751179.26,"")</f>
        <v>Logic4_15.04.2020_751179.26</v>
      </c>
      <c r="R2369" s="21" t="e">
        <f ca="1">IF(AND(Q2369&lt;&gt; "", COUNTIF(SAP!#REF!,Q2369)&gt;0),"Matched", "")</f>
        <v>#REF!</v>
      </c>
    </row>
    <row r="2370" spans="1:18" hidden="1">
      <c r="A2370" s="21">
        <v>11563327</v>
      </c>
      <c r="B2370" s="22">
        <v>43936</v>
      </c>
      <c r="C2370" s="22">
        <v>43936</v>
      </c>
      <c r="D2370" s="21" t="s">
        <v>10</v>
      </c>
      <c r="E2370" s="23">
        <v>0</v>
      </c>
      <c r="F2370" s="23">
        <v>0</v>
      </c>
      <c r="G2370" s="23">
        <v>2975</v>
      </c>
      <c r="H2370" s="23">
        <v>120134.51</v>
      </c>
      <c r="I2370" s="21" t="s">
        <v>11</v>
      </c>
      <c r="J2370" s="21" t="s">
        <v>12</v>
      </c>
      <c r="K2370" s="21" t="str">
        <f t="shared" si="120"/>
        <v/>
      </c>
      <c r="L2370" s="21" t="e">
        <f ca="1">IF(AND(K2370&lt;&gt; "", COUNTIF(SAP!#REF!,K2370)&gt;0),"Matched", "")</f>
        <v>#REF!</v>
      </c>
      <c r="M2370" s="21" t="str">
        <f t="shared" si="121"/>
        <v/>
      </c>
      <c r="N2370" s="21" t="e">
        <f ca="1">IF(AND(M2370&lt;&gt; "", COUNTIF(SAP!#REF!,M2370)&gt;0),"Matched", "")</f>
        <v>#REF!</v>
      </c>
      <c r="O2370" s="21" t="str">
        <f t="shared" si="122"/>
        <v/>
      </c>
      <c r="P2370" s="21" t="e">
        <f ca="1">IF(AND(O2370&lt;&gt; "", COUNTIF(SAP!#REF!,O2370)&gt;0),"Matched", "")</f>
        <v>#REF!</v>
      </c>
      <c r="Q2370" s="21" t="str">
        <f ca="1">IF(OR(D2370="AC",D2370="TR"),"Logic4"&amp;"_"&amp;TEXT(C2370,"dd.mm.yyyy") &amp;"_"&amp; 751179.26,"")</f>
        <v>Logic4_15.04.2020_751179.26</v>
      </c>
      <c r="R2370" s="21" t="e">
        <f ca="1">IF(AND(Q2370&lt;&gt; "", COUNTIF(SAP!#REF!,Q2370)&gt;0),"Matched", "")</f>
        <v>#REF!</v>
      </c>
    </row>
    <row r="2371" spans="1:18" hidden="1">
      <c r="A2371" s="21">
        <v>11563327</v>
      </c>
      <c r="B2371" s="22">
        <v>43936</v>
      </c>
      <c r="C2371" s="22">
        <v>43936</v>
      </c>
      <c r="D2371" s="21" t="s">
        <v>10</v>
      </c>
      <c r="E2371" s="23">
        <v>0</v>
      </c>
      <c r="F2371" s="23">
        <v>0</v>
      </c>
      <c r="G2371" s="23">
        <v>2977.68</v>
      </c>
      <c r="H2371" s="23">
        <v>123112.19</v>
      </c>
      <c r="I2371" s="21" t="s">
        <v>11</v>
      </c>
      <c r="J2371" s="21" t="s">
        <v>12</v>
      </c>
      <c r="K2371" s="21" t="str">
        <f t="shared" ref="K2371:K2434" si="123">IF(D2371="TF","Logic1"&amp;"_"&amp;TEXT(C2371, "mm") &amp;"_"&amp; F2371,"")</f>
        <v/>
      </c>
      <c r="L2371" s="21" t="e">
        <f ca="1">IF(AND(K2371&lt;&gt; "", COUNTIF(SAP!#REF!,K2371)&gt;0),"Matched", "")</f>
        <v>#REF!</v>
      </c>
      <c r="M2371" s="21" t="str">
        <f t="shared" si="121"/>
        <v/>
      </c>
      <c r="N2371" s="21" t="e">
        <f ca="1">IF(AND(M2371&lt;&gt; "", COUNTIF(SAP!#REF!,M2371)&gt;0),"Matched", "")</f>
        <v>#REF!</v>
      </c>
      <c r="O2371" s="21" t="str">
        <f t="shared" si="122"/>
        <v/>
      </c>
      <c r="P2371" s="21" t="e">
        <f ca="1">IF(AND(O2371&lt;&gt; "", COUNTIF(SAP!#REF!,O2371)&gt;0),"Matched", "")</f>
        <v>#REF!</v>
      </c>
      <c r="Q2371" s="21" t="str">
        <f ca="1">IF(OR(D2371="AC",D2371="TR"),"Logic4"&amp;"_"&amp;TEXT(C2371,"dd.mm.yyyy") &amp;"_"&amp; 751179.26,"")</f>
        <v>Logic4_15.04.2020_751179.26</v>
      </c>
      <c r="R2371" s="21" t="e">
        <f ca="1">IF(AND(Q2371&lt;&gt; "", COUNTIF(SAP!#REF!,Q2371)&gt;0),"Matched", "")</f>
        <v>#REF!</v>
      </c>
    </row>
    <row r="2372" spans="1:18" hidden="1">
      <c r="A2372" s="21">
        <v>11563327</v>
      </c>
      <c r="B2372" s="22">
        <v>43936</v>
      </c>
      <c r="C2372" s="22">
        <v>43936</v>
      </c>
      <c r="D2372" s="21" t="s">
        <v>10</v>
      </c>
      <c r="E2372" s="23">
        <v>0</v>
      </c>
      <c r="F2372" s="23">
        <v>0</v>
      </c>
      <c r="G2372" s="23">
        <v>3050</v>
      </c>
      <c r="H2372" s="23">
        <v>126162.19</v>
      </c>
      <c r="I2372" s="21" t="s">
        <v>11</v>
      </c>
      <c r="J2372" s="21" t="s">
        <v>12</v>
      </c>
      <c r="K2372" s="21" t="str">
        <f t="shared" si="123"/>
        <v/>
      </c>
      <c r="L2372" s="21" t="e">
        <f ca="1">IF(AND(K2372&lt;&gt; "", COUNTIF(SAP!#REF!,K2372)&gt;0),"Matched", "")</f>
        <v>#REF!</v>
      </c>
      <c r="M2372" s="21" t="str">
        <f t="shared" si="121"/>
        <v/>
      </c>
      <c r="N2372" s="21" t="e">
        <f ca="1">IF(AND(M2372&lt;&gt; "", COUNTIF(SAP!#REF!,M2372)&gt;0),"Matched", "")</f>
        <v>#REF!</v>
      </c>
      <c r="O2372" s="21" t="str">
        <f t="shared" si="122"/>
        <v/>
      </c>
      <c r="P2372" s="21" t="e">
        <f ca="1">IF(AND(O2372&lt;&gt; "", COUNTIF(SAP!#REF!,O2372)&gt;0),"Matched", "")</f>
        <v>#REF!</v>
      </c>
      <c r="Q2372" s="21" t="str">
        <f ca="1">IF(OR(D2372="AC",D2372="TR"),"Logic4"&amp;"_"&amp;TEXT(C2372,"dd.mm.yyyy") &amp;"_"&amp; 751179.26,"")</f>
        <v>Logic4_15.04.2020_751179.26</v>
      </c>
      <c r="R2372" s="21" t="e">
        <f ca="1">IF(AND(Q2372&lt;&gt; "", COUNTIF(SAP!#REF!,Q2372)&gt;0),"Matched", "")</f>
        <v>#REF!</v>
      </c>
    </row>
    <row r="2373" spans="1:18" hidden="1">
      <c r="A2373" s="21">
        <v>11563327</v>
      </c>
      <c r="B2373" s="22">
        <v>43936</v>
      </c>
      <c r="C2373" s="22">
        <v>43936</v>
      </c>
      <c r="D2373" s="21" t="s">
        <v>10</v>
      </c>
      <c r="E2373" s="23">
        <v>0</v>
      </c>
      <c r="F2373" s="23">
        <v>0</v>
      </c>
      <c r="G2373" s="23">
        <v>3164</v>
      </c>
      <c r="H2373" s="23">
        <v>129326.19</v>
      </c>
      <c r="I2373" s="21" t="s">
        <v>11</v>
      </c>
      <c r="J2373" s="21" t="s">
        <v>12</v>
      </c>
      <c r="K2373" s="21" t="str">
        <f t="shared" si="123"/>
        <v/>
      </c>
      <c r="L2373" s="21" t="e">
        <f ca="1">IF(AND(K2373&lt;&gt; "", COUNTIF(SAP!#REF!,K2373)&gt;0),"Matched", "")</f>
        <v>#REF!</v>
      </c>
      <c r="M2373" s="21" t="str">
        <f t="shared" si="121"/>
        <v/>
      </c>
      <c r="N2373" s="21" t="e">
        <f ca="1">IF(AND(M2373&lt;&gt; "", COUNTIF(SAP!#REF!,M2373)&gt;0),"Matched", "")</f>
        <v>#REF!</v>
      </c>
      <c r="O2373" s="21" t="str">
        <f t="shared" si="122"/>
        <v/>
      </c>
      <c r="P2373" s="21" t="e">
        <f ca="1">IF(AND(O2373&lt;&gt; "", COUNTIF(SAP!#REF!,O2373)&gt;0),"Matched", "")</f>
        <v>#REF!</v>
      </c>
      <c r="Q2373" s="21" t="str">
        <f ca="1">IF(OR(D2373="AC",D2373="TR"),"Logic4"&amp;"_"&amp;TEXT(C2373,"dd.mm.yyyy") &amp;"_"&amp; 751179.26,"")</f>
        <v>Logic4_15.04.2020_751179.26</v>
      </c>
      <c r="R2373" s="21" t="e">
        <f ca="1">IF(AND(Q2373&lt;&gt; "", COUNTIF(SAP!#REF!,Q2373)&gt;0),"Matched", "")</f>
        <v>#REF!</v>
      </c>
    </row>
    <row r="2374" spans="1:18" hidden="1">
      <c r="A2374" s="21">
        <v>11563327</v>
      </c>
      <c r="B2374" s="22">
        <v>43936</v>
      </c>
      <c r="C2374" s="22">
        <v>43936</v>
      </c>
      <c r="D2374" s="21" t="s">
        <v>10</v>
      </c>
      <c r="E2374" s="23">
        <v>0</v>
      </c>
      <c r="F2374" s="23">
        <v>0</v>
      </c>
      <c r="G2374" s="23">
        <v>3220</v>
      </c>
      <c r="H2374" s="23">
        <v>132546.19</v>
      </c>
      <c r="I2374" s="21" t="s">
        <v>11</v>
      </c>
      <c r="J2374" s="21" t="s">
        <v>12</v>
      </c>
      <c r="K2374" s="21" t="str">
        <f t="shared" si="123"/>
        <v/>
      </c>
      <c r="L2374" s="21" t="e">
        <f ca="1">IF(AND(K2374&lt;&gt; "", COUNTIF(SAP!#REF!,K2374)&gt;0),"Matched", "")</f>
        <v>#REF!</v>
      </c>
      <c r="M2374" s="21" t="str">
        <f t="shared" si="121"/>
        <v/>
      </c>
      <c r="N2374" s="21" t="e">
        <f ca="1">IF(AND(M2374&lt;&gt; "", COUNTIF(SAP!#REF!,M2374)&gt;0),"Matched", "")</f>
        <v>#REF!</v>
      </c>
      <c r="O2374" s="21" t="str">
        <f t="shared" si="122"/>
        <v/>
      </c>
      <c r="P2374" s="21" t="e">
        <f ca="1">IF(AND(O2374&lt;&gt; "", COUNTIF(SAP!#REF!,O2374)&gt;0),"Matched", "")</f>
        <v>#REF!</v>
      </c>
      <c r="Q2374" s="21" t="str">
        <f ca="1">IF(OR(D2374="AC",D2374="TR"),"Logic4"&amp;"_"&amp;TEXT(C2374,"dd.mm.yyyy") &amp;"_"&amp; 751179.26,"")</f>
        <v>Logic4_15.04.2020_751179.26</v>
      </c>
      <c r="R2374" s="21" t="e">
        <f ca="1">IF(AND(Q2374&lt;&gt; "", COUNTIF(SAP!#REF!,Q2374)&gt;0),"Matched", "")</f>
        <v>#REF!</v>
      </c>
    </row>
    <row r="2375" spans="1:18" hidden="1">
      <c r="A2375" s="21">
        <v>11563327</v>
      </c>
      <c r="B2375" s="22">
        <v>43936</v>
      </c>
      <c r="C2375" s="22">
        <v>43936</v>
      </c>
      <c r="D2375" s="21" t="s">
        <v>10</v>
      </c>
      <c r="E2375" s="23">
        <v>0</v>
      </c>
      <c r="F2375" s="23">
        <v>0</v>
      </c>
      <c r="G2375" s="23">
        <v>3260</v>
      </c>
      <c r="H2375" s="23">
        <v>135806.19</v>
      </c>
      <c r="I2375" s="21" t="s">
        <v>11</v>
      </c>
      <c r="J2375" s="21" t="s">
        <v>12</v>
      </c>
      <c r="K2375" s="21" t="str">
        <f t="shared" si="123"/>
        <v/>
      </c>
      <c r="L2375" s="21" t="e">
        <f ca="1">IF(AND(K2375&lt;&gt; "", COUNTIF(SAP!#REF!,K2375)&gt;0),"Matched", "")</f>
        <v>#REF!</v>
      </c>
      <c r="M2375" s="21" t="str">
        <f t="shared" si="121"/>
        <v/>
      </c>
      <c r="N2375" s="21" t="e">
        <f ca="1">IF(AND(M2375&lt;&gt; "", COUNTIF(SAP!#REF!,M2375)&gt;0),"Matched", "")</f>
        <v>#REF!</v>
      </c>
      <c r="O2375" s="21" t="str">
        <f t="shared" si="122"/>
        <v/>
      </c>
      <c r="P2375" s="21" t="e">
        <f ca="1">IF(AND(O2375&lt;&gt; "", COUNTIF(SAP!#REF!,O2375)&gt;0),"Matched", "")</f>
        <v>#REF!</v>
      </c>
      <c r="Q2375" s="21" t="str">
        <f ca="1">IF(OR(D2375="AC",D2375="TR"),"Logic4"&amp;"_"&amp;TEXT(C2375,"dd.mm.yyyy") &amp;"_"&amp; 751179.26,"")</f>
        <v>Logic4_15.04.2020_751179.26</v>
      </c>
      <c r="R2375" s="21" t="e">
        <f ca="1">IF(AND(Q2375&lt;&gt; "", COUNTIF(SAP!#REF!,Q2375)&gt;0),"Matched", "")</f>
        <v>#REF!</v>
      </c>
    </row>
    <row r="2376" spans="1:18" hidden="1">
      <c r="A2376" s="21">
        <v>11563327</v>
      </c>
      <c r="B2376" s="22">
        <v>43936</v>
      </c>
      <c r="C2376" s="22">
        <v>43936</v>
      </c>
      <c r="D2376" s="21" t="s">
        <v>10</v>
      </c>
      <c r="E2376" s="23">
        <v>0</v>
      </c>
      <c r="F2376" s="23">
        <v>0</v>
      </c>
      <c r="G2376" s="23">
        <v>3390</v>
      </c>
      <c r="H2376" s="23">
        <v>139196.19</v>
      </c>
      <c r="I2376" s="21" t="s">
        <v>11</v>
      </c>
      <c r="J2376" s="21" t="s">
        <v>12</v>
      </c>
      <c r="K2376" s="21" t="str">
        <f t="shared" si="123"/>
        <v/>
      </c>
      <c r="L2376" s="21" t="e">
        <f ca="1">IF(AND(K2376&lt;&gt; "", COUNTIF(SAP!#REF!,K2376)&gt;0),"Matched", "")</f>
        <v>#REF!</v>
      </c>
      <c r="M2376" s="21" t="str">
        <f t="shared" si="121"/>
        <v/>
      </c>
      <c r="N2376" s="21" t="e">
        <f ca="1">IF(AND(M2376&lt;&gt; "", COUNTIF(SAP!#REF!,M2376)&gt;0),"Matched", "")</f>
        <v>#REF!</v>
      </c>
      <c r="O2376" s="21" t="str">
        <f t="shared" si="122"/>
        <v/>
      </c>
      <c r="P2376" s="21" t="e">
        <f ca="1">IF(AND(O2376&lt;&gt; "", COUNTIF(SAP!#REF!,O2376)&gt;0),"Matched", "")</f>
        <v>#REF!</v>
      </c>
      <c r="Q2376" s="21" t="str">
        <f ca="1">IF(OR(D2376="AC",D2376="TR"),"Logic4"&amp;"_"&amp;TEXT(C2376,"dd.mm.yyyy") &amp;"_"&amp; 751179.26,"")</f>
        <v>Logic4_15.04.2020_751179.26</v>
      </c>
      <c r="R2376" s="21" t="e">
        <f ca="1">IF(AND(Q2376&lt;&gt; "", COUNTIF(SAP!#REF!,Q2376)&gt;0),"Matched", "")</f>
        <v>#REF!</v>
      </c>
    </row>
    <row r="2377" spans="1:18" hidden="1">
      <c r="A2377" s="21">
        <v>11563327</v>
      </c>
      <c r="B2377" s="22">
        <v>43936</v>
      </c>
      <c r="C2377" s="22">
        <v>43936</v>
      </c>
      <c r="D2377" s="21" t="s">
        <v>10</v>
      </c>
      <c r="E2377" s="23">
        <v>0</v>
      </c>
      <c r="F2377" s="23">
        <v>0</v>
      </c>
      <c r="G2377" s="23">
        <v>3600</v>
      </c>
      <c r="H2377" s="23">
        <v>142796.19</v>
      </c>
      <c r="I2377" s="21" t="s">
        <v>11</v>
      </c>
      <c r="J2377" s="21" t="s">
        <v>12</v>
      </c>
      <c r="K2377" s="21" t="str">
        <f t="shared" si="123"/>
        <v/>
      </c>
      <c r="L2377" s="21" t="e">
        <f ca="1">IF(AND(K2377&lt;&gt; "", COUNTIF(SAP!#REF!,K2377)&gt;0),"Matched", "")</f>
        <v>#REF!</v>
      </c>
      <c r="M2377" s="21" t="str">
        <f t="shared" si="121"/>
        <v/>
      </c>
      <c r="N2377" s="21" t="e">
        <f ca="1">IF(AND(M2377&lt;&gt; "", COUNTIF(SAP!#REF!,M2377)&gt;0),"Matched", "")</f>
        <v>#REF!</v>
      </c>
      <c r="O2377" s="21" t="str">
        <f t="shared" si="122"/>
        <v/>
      </c>
      <c r="P2377" s="21" t="e">
        <f ca="1">IF(AND(O2377&lt;&gt; "", COUNTIF(SAP!#REF!,O2377)&gt;0),"Matched", "")</f>
        <v>#REF!</v>
      </c>
      <c r="Q2377" s="21" t="str">
        <f ca="1">IF(OR(D2377="AC",D2377="TR"),"Logic4"&amp;"_"&amp;TEXT(C2377,"dd.mm.yyyy") &amp;"_"&amp; 751179.26,"")</f>
        <v>Logic4_15.04.2020_751179.26</v>
      </c>
      <c r="R2377" s="21" t="e">
        <f ca="1">IF(AND(Q2377&lt;&gt; "", COUNTIF(SAP!#REF!,Q2377)&gt;0),"Matched", "")</f>
        <v>#REF!</v>
      </c>
    </row>
    <row r="2378" spans="1:18" hidden="1">
      <c r="A2378" s="21">
        <v>11563327</v>
      </c>
      <c r="B2378" s="22">
        <v>43936</v>
      </c>
      <c r="C2378" s="22">
        <v>43936</v>
      </c>
      <c r="D2378" s="21" t="s">
        <v>10</v>
      </c>
      <c r="E2378" s="23">
        <v>0</v>
      </c>
      <c r="F2378" s="23">
        <v>0</v>
      </c>
      <c r="G2378" s="23">
        <v>3642.4</v>
      </c>
      <c r="H2378" s="23">
        <v>146438.59</v>
      </c>
      <c r="I2378" s="21" t="s">
        <v>11</v>
      </c>
      <c r="J2378" s="21" t="s">
        <v>12</v>
      </c>
      <c r="K2378" s="21" t="str">
        <f t="shared" si="123"/>
        <v/>
      </c>
      <c r="L2378" s="21" t="e">
        <f ca="1">IF(AND(K2378&lt;&gt; "", COUNTIF(SAP!#REF!,K2378)&gt;0),"Matched", "")</f>
        <v>#REF!</v>
      </c>
      <c r="M2378" s="21" t="str">
        <f t="shared" si="121"/>
        <v/>
      </c>
      <c r="N2378" s="21" t="e">
        <f ca="1">IF(AND(M2378&lt;&gt; "", COUNTIF(SAP!#REF!,M2378)&gt;0),"Matched", "")</f>
        <v>#REF!</v>
      </c>
      <c r="O2378" s="21" t="str">
        <f t="shared" si="122"/>
        <v/>
      </c>
      <c r="P2378" s="21" t="e">
        <f ca="1">IF(AND(O2378&lt;&gt; "", COUNTIF(SAP!#REF!,O2378)&gt;0),"Matched", "")</f>
        <v>#REF!</v>
      </c>
      <c r="Q2378" s="21" t="str">
        <f ca="1">IF(OR(D2378="AC",D2378="TR"),"Logic4"&amp;"_"&amp;TEXT(C2378,"dd.mm.yyyy") &amp;"_"&amp; 751179.26,"")</f>
        <v>Logic4_15.04.2020_751179.26</v>
      </c>
      <c r="R2378" s="21" t="e">
        <f ca="1">IF(AND(Q2378&lt;&gt; "", COUNTIF(SAP!#REF!,Q2378)&gt;0),"Matched", "")</f>
        <v>#REF!</v>
      </c>
    </row>
    <row r="2379" spans="1:18" hidden="1">
      <c r="A2379" s="21">
        <v>11563327</v>
      </c>
      <c r="B2379" s="22">
        <v>43936</v>
      </c>
      <c r="C2379" s="22">
        <v>43936</v>
      </c>
      <c r="D2379" s="21" t="s">
        <v>10</v>
      </c>
      <c r="E2379" s="23">
        <v>0</v>
      </c>
      <c r="F2379" s="23">
        <v>0</v>
      </c>
      <c r="G2379" s="23">
        <v>3670</v>
      </c>
      <c r="H2379" s="23">
        <v>150108.59</v>
      </c>
      <c r="I2379" s="21" t="s">
        <v>11</v>
      </c>
      <c r="J2379" s="21" t="s">
        <v>12</v>
      </c>
      <c r="K2379" s="21" t="str">
        <f t="shared" si="123"/>
        <v/>
      </c>
      <c r="L2379" s="21" t="e">
        <f ca="1">IF(AND(K2379&lt;&gt; "", COUNTIF(SAP!#REF!,K2379)&gt;0),"Matched", "")</f>
        <v>#REF!</v>
      </c>
      <c r="M2379" s="21" t="str">
        <f t="shared" si="121"/>
        <v/>
      </c>
      <c r="N2379" s="21" t="e">
        <f ca="1">IF(AND(M2379&lt;&gt; "", COUNTIF(SAP!#REF!,M2379)&gt;0),"Matched", "")</f>
        <v>#REF!</v>
      </c>
      <c r="O2379" s="21" t="str">
        <f t="shared" si="122"/>
        <v/>
      </c>
      <c r="P2379" s="21" t="e">
        <f ca="1">IF(AND(O2379&lt;&gt; "", COUNTIF(SAP!#REF!,O2379)&gt;0),"Matched", "")</f>
        <v>#REF!</v>
      </c>
      <c r="Q2379" s="21" t="str">
        <f ca="1">IF(OR(D2379="AC",D2379="TR"),"Logic4"&amp;"_"&amp;TEXT(C2379,"dd.mm.yyyy") &amp;"_"&amp; 751179.26,"")</f>
        <v>Logic4_15.04.2020_751179.26</v>
      </c>
      <c r="R2379" s="21" t="e">
        <f ca="1">IF(AND(Q2379&lt;&gt; "", COUNTIF(SAP!#REF!,Q2379)&gt;0),"Matched", "")</f>
        <v>#REF!</v>
      </c>
    </row>
    <row r="2380" spans="1:18" hidden="1">
      <c r="A2380" s="21">
        <v>11563327</v>
      </c>
      <c r="B2380" s="22">
        <v>43936</v>
      </c>
      <c r="C2380" s="22">
        <v>43936</v>
      </c>
      <c r="D2380" s="21" t="s">
        <v>10</v>
      </c>
      <c r="E2380" s="23">
        <v>0</v>
      </c>
      <c r="F2380" s="23">
        <v>0</v>
      </c>
      <c r="G2380" s="23">
        <v>3840</v>
      </c>
      <c r="H2380" s="23">
        <v>153948.59</v>
      </c>
      <c r="I2380" s="21" t="s">
        <v>11</v>
      </c>
      <c r="J2380" s="21" t="s">
        <v>12</v>
      </c>
      <c r="K2380" s="21" t="str">
        <f t="shared" si="123"/>
        <v/>
      </c>
      <c r="L2380" s="21" t="e">
        <f ca="1">IF(AND(K2380&lt;&gt; "", COUNTIF(SAP!#REF!,K2380)&gt;0),"Matched", "")</f>
        <v>#REF!</v>
      </c>
      <c r="M2380" s="21" t="str">
        <f t="shared" si="121"/>
        <v/>
      </c>
      <c r="N2380" s="21" t="e">
        <f ca="1">IF(AND(M2380&lt;&gt; "", COUNTIF(SAP!#REF!,M2380)&gt;0),"Matched", "")</f>
        <v>#REF!</v>
      </c>
      <c r="O2380" s="21" t="str">
        <f t="shared" si="122"/>
        <v/>
      </c>
      <c r="P2380" s="21" t="e">
        <f ca="1">IF(AND(O2380&lt;&gt; "", COUNTIF(SAP!#REF!,O2380)&gt;0),"Matched", "")</f>
        <v>#REF!</v>
      </c>
      <c r="Q2380" s="21" t="str">
        <f ca="1">IF(OR(D2380="AC",D2380="TR"),"Logic4"&amp;"_"&amp;TEXT(C2380,"dd.mm.yyyy") &amp;"_"&amp; 751179.26,"")</f>
        <v>Logic4_15.04.2020_751179.26</v>
      </c>
      <c r="R2380" s="21" t="e">
        <f ca="1">IF(AND(Q2380&lt;&gt; "", COUNTIF(SAP!#REF!,Q2380)&gt;0),"Matched", "")</f>
        <v>#REF!</v>
      </c>
    </row>
    <row r="2381" spans="1:18" hidden="1">
      <c r="A2381" s="21">
        <v>11563327</v>
      </c>
      <c r="B2381" s="22">
        <v>43936</v>
      </c>
      <c r="C2381" s="22">
        <v>43936</v>
      </c>
      <c r="D2381" s="21" t="s">
        <v>10</v>
      </c>
      <c r="E2381" s="23">
        <v>0</v>
      </c>
      <c r="F2381" s="23">
        <v>0</v>
      </c>
      <c r="G2381" s="23">
        <v>3860</v>
      </c>
      <c r="H2381" s="23">
        <v>157808.59</v>
      </c>
      <c r="I2381" s="21" t="s">
        <v>11</v>
      </c>
      <c r="J2381" s="21" t="s">
        <v>12</v>
      </c>
      <c r="K2381" s="21" t="str">
        <f t="shared" si="123"/>
        <v/>
      </c>
      <c r="L2381" s="21" t="e">
        <f ca="1">IF(AND(K2381&lt;&gt; "", COUNTIF(SAP!#REF!,K2381)&gt;0),"Matched", "")</f>
        <v>#REF!</v>
      </c>
      <c r="M2381" s="21" t="str">
        <f t="shared" si="121"/>
        <v/>
      </c>
      <c r="N2381" s="21" t="e">
        <f ca="1">IF(AND(M2381&lt;&gt; "", COUNTIF(SAP!#REF!,M2381)&gt;0),"Matched", "")</f>
        <v>#REF!</v>
      </c>
      <c r="O2381" s="21" t="str">
        <f t="shared" si="122"/>
        <v/>
      </c>
      <c r="P2381" s="21" t="e">
        <f ca="1">IF(AND(O2381&lt;&gt; "", COUNTIF(SAP!#REF!,O2381)&gt;0),"Matched", "")</f>
        <v>#REF!</v>
      </c>
      <c r="Q2381" s="21" t="str">
        <f ca="1">IF(OR(D2381="AC",D2381="TR"),"Logic4"&amp;"_"&amp;TEXT(C2381,"dd.mm.yyyy") &amp;"_"&amp; 751179.26,"")</f>
        <v>Logic4_15.04.2020_751179.26</v>
      </c>
      <c r="R2381" s="21" t="e">
        <f ca="1">IF(AND(Q2381&lt;&gt; "", COUNTIF(SAP!#REF!,Q2381)&gt;0),"Matched", "")</f>
        <v>#REF!</v>
      </c>
    </row>
    <row r="2382" spans="1:18" hidden="1">
      <c r="A2382" s="21">
        <v>11563327</v>
      </c>
      <c r="B2382" s="22">
        <v>43936</v>
      </c>
      <c r="C2382" s="22">
        <v>43936</v>
      </c>
      <c r="D2382" s="21" t="s">
        <v>10</v>
      </c>
      <c r="E2382" s="23">
        <v>0</v>
      </c>
      <c r="F2382" s="23">
        <v>0</v>
      </c>
      <c r="G2382" s="23">
        <v>3873.2</v>
      </c>
      <c r="H2382" s="23">
        <v>161681.79</v>
      </c>
      <c r="I2382" s="21" t="s">
        <v>11</v>
      </c>
      <c r="J2382" s="21" t="s">
        <v>12</v>
      </c>
      <c r="K2382" s="21" t="str">
        <f t="shared" si="123"/>
        <v/>
      </c>
      <c r="L2382" s="21" t="e">
        <f ca="1">IF(AND(K2382&lt;&gt; "", COUNTIF(SAP!#REF!,K2382)&gt;0),"Matched", "")</f>
        <v>#REF!</v>
      </c>
      <c r="M2382" s="21" t="str">
        <f t="shared" si="121"/>
        <v/>
      </c>
      <c r="N2382" s="21" t="e">
        <f ca="1">IF(AND(M2382&lt;&gt; "", COUNTIF(SAP!#REF!,M2382)&gt;0),"Matched", "")</f>
        <v>#REF!</v>
      </c>
      <c r="O2382" s="21" t="str">
        <f t="shared" si="122"/>
        <v/>
      </c>
      <c r="P2382" s="21" t="e">
        <f ca="1">IF(AND(O2382&lt;&gt; "", COUNTIF(SAP!#REF!,O2382)&gt;0),"Matched", "")</f>
        <v>#REF!</v>
      </c>
      <c r="Q2382" s="21" t="str">
        <f ca="1">IF(OR(D2382="AC",D2382="TR"),"Logic4"&amp;"_"&amp;TEXT(C2382,"dd.mm.yyyy") &amp;"_"&amp; 751179.26,"")</f>
        <v>Logic4_15.04.2020_751179.26</v>
      </c>
      <c r="R2382" s="21" t="e">
        <f ca="1">IF(AND(Q2382&lt;&gt; "", COUNTIF(SAP!#REF!,Q2382)&gt;0),"Matched", "")</f>
        <v>#REF!</v>
      </c>
    </row>
    <row r="2383" spans="1:18" hidden="1">
      <c r="A2383" s="21">
        <v>11563327</v>
      </c>
      <c r="B2383" s="22">
        <v>43936</v>
      </c>
      <c r="C2383" s="22">
        <v>43936</v>
      </c>
      <c r="D2383" s="21" t="s">
        <v>10</v>
      </c>
      <c r="E2383" s="23">
        <v>0</v>
      </c>
      <c r="F2383" s="23">
        <v>0</v>
      </c>
      <c r="G2383" s="23">
        <v>3932</v>
      </c>
      <c r="H2383" s="23">
        <v>165613.79</v>
      </c>
      <c r="I2383" s="21" t="s">
        <v>11</v>
      </c>
      <c r="J2383" s="21" t="s">
        <v>12</v>
      </c>
      <c r="K2383" s="21" t="str">
        <f t="shared" si="123"/>
        <v/>
      </c>
      <c r="L2383" s="21" t="e">
        <f ca="1">IF(AND(K2383&lt;&gt; "", COUNTIF(SAP!#REF!,K2383)&gt;0),"Matched", "")</f>
        <v>#REF!</v>
      </c>
      <c r="M2383" s="21" t="str">
        <f t="shared" si="121"/>
        <v/>
      </c>
      <c r="N2383" s="21" t="e">
        <f ca="1">IF(AND(M2383&lt;&gt; "", COUNTIF(SAP!#REF!,M2383)&gt;0),"Matched", "")</f>
        <v>#REF!</v>
      </c>
      <c r="O2383" s="21" t="str">
        <f t="shared" si="122"/>
        <v/>
      </c>
      <c r="P2383" s="21" t="e">
        <f ca="1">IF(AND(O2383&lt;&gt; "", COUNTIF(SAP!#REF!,O2383)&gt;0),"Matched", "")</f>
        <v>#REF!</v>
      </c>
      <c r="Q2383" s="21" t="str">
        <f ca="1">IF(OR(D2383="AC",D2383="TR"),"Logic4"&amp;"_"&amp;TEXT(C2383,"dd.mm.yyyy") &amp;"_"&amp; 751179.26,"")</f>
        <v>Logic4_15.04.2020_751179.26</v>
      </c>
      <c r="R2383" s="21" t="e">
        <f ca="1">IF(AND(Q2383&lt;&gt; "", COUNTIF(SAP!#REF!,Q2383)&gt;0),"Matched", "")</f>
        <v>#REF!</v>
      </c>
    </row>
    <row r="2384" spans="1:18" hidden="1">
      <c r="A2384" s="21">
        <v>11563327</v>
      </c>
      <c r="B2384" s="22">
        <v>43936</v>
      </c>
      <c r="C2384" s="22">
        <v>43936</v>
      </c>
      <c r="D2384" s="21" t="s">
        <v>10</v>
      </c>
      <c r="E2384" s="23">
        <v>0</v>
      </c>
      <c r="F2384" s="23">
        <v>0</v>
      </c>
      <c r="G2384" s="23">
        <v>4053</v>
      </c>
      <c r="H2384" s="23">
        <v>169666.79</v>
      </c>
      <c r="I2384" s="21" t="s">
        <v>11</v>
      </c>
      <c r="J2384" s="21" t="s">
        <v>12</v>
      </c>
      <c r="K2384" s="21" t="str">
        <f t="shared" si="123"/>
        <v/>
      </c>
      <c r="L2384" s="21" t="e">
        <f ca="1">IF(AND(K2384&lt;&gt; "", COUNTIF(SAP!#REF!,K2384)&gt;0),"Matched", "")</f>
        <v>#REF!</v>
      </c>
      <c r="M2384" s="21" t="str">
        <f t="shared" si="121"/>
        <v/>
      </c>
      <c r="N2384" s="21" t="e">
        <f ca="1">IF(AND(M2384&lt;&gt; "", COUNTIF(SAP!#REF!,M2384)&gt;0),"Matched", "")</f>
        <v>#REF!</v>
      </c>
      <c r="O2384" s="21" t="str">
        <f t="shared" si="122"/>
        <v/>
      </c>
      <c r="P2384" s="21" t="e">
        <f ca="1">IF(AND(O2384&lt;&gt; "", COUNTIF(SAP!#REF!,O2384)&gt;0),"Matched", "")</f>
        <v>#REF!</v>
      </c>
      <c r="Q2384" s="21" t="str">
        <f ca="1">IF(OR(D2384="AC",D2384="TR"),"Logic4"&amp;"_"&amp;TEXT(C2384,"dd.mm.yyyy") &amp;"_"&amp; 751179.26,"")</f>
        <v>Logic4_15.04.2020_751179.26</v>
      </c>
      <c r="R2384" s="21" t="e">
        <f ca="1">IF(AND(Q2384&lt;&gt; "", COUNTIF(SAP!#REF!,Q2384)&gt;0),"Matched", "")</f>
        <v>#REF!</v>
      </c>
    </row>
    <row r="2385" spans="1:18" hidden="1">
      <c r="A2385" s="21">
        <v>11563327</v>
      </c>
      <c r="B2385" s="22">
        <v>43936</v>
      </c>
      <c r="C2385" s="22">
        <v>43936</v>
      </c>
      <c r="D2385" s="21" t="s">
        <v>10</v>
      </c>
      <c r="E2385" s="23">
        <v>0</v>
      </c>
      <c r="F2385" s="23">
        <v>0</v>
      </c>
      <c r="G2385" s="23">
        <v>4087.07</v>
      </c>
      <c r="H2385" s="23">
        <v>173753.86</v>
      </c>
      <c r="I2385" s="21" t="s">
        <v>11</v>
      </c>
      <c r="J2385" s="21" t="s">
        <v>12</v>
      </c>
      <c r="K2385" s="21" t="str">
        <f t="shared" si="123"/>
        <v/>
      </c>
      <c r="L2385" s="21" t="e">
        <f ca="1">IF(AND(K2385&lt;&gt; "", COUNTIF(SAP!#REF!,K2385)&gt;0),"Matched", "")</f>
        <v>#REF!</v>
      </c>
      <c r="M2385" s="21" t="str">
        <f t="shared" si="121"/>
        <v/>
      </c>
      <c r="N2385" s="21" t="e">
        <f ca="1">IF(AND(M2385&lt;&gt; "", COUNTIF(SAP!#REF!,M2385)&gt;0),"Matched", "")</f>
        <v>#REF!</v>
      </c>
      <c r="O2385" s="21" t="str">
        <f t="shared" si="122"/>
        <v/>
      </c>
      <c r="P2385" s="21" t="e">
        <f ca="1">IF(AND(O2385&lt;&gt; "", COUNTIF(SAP!#REF!,O2385)&gt;0),"Matched", "")</f>
        <v>#REF!</v>
      </c>
      <c r="Q2385" s="21" t="str">
        <f ca="1">IF(OR(D2385="AC",D2385="TR"),"Logic4"&amp;"_"&amp;TEXT(C2385,"dd.mm.yyyy") &amp;"_"&amp; 751179.26,"")</f>
        <v>Logic4_15.04.2020_751179.26</v>
      </c>
      <c r="R2385" s="21" t="e">
        <f ca="1">IF(AND(Q2385&lt;&gt; "", COUNTIF(SAP!#REF!,Q2385)&gt;0),"Matched", "")</f>
        <v>#REF!</v>
      </c>
    </row>
    <row r="2386" spans="1:18" hidden="1">
      <c r="A2386" s="21">
        <v>11563327</v>
      </c>
      <c r="B2386" s="22">
        <v>43936</v>
      </c>
      <c r="C2386" s="22">
        <v>43936</v>
      </c>
      <c r="D2386" s="21" t="s">
        <v>10</v>
      </c>
      <c r="E2386" s="23">
        <v>0</v>
      </c>
      <c r="F2386" s="23">
        <v>0</v>
      </c>
      <c r="G2386" s="23">
        <v>4190.1000000000004</v>
      </c>
      <c r="H2386" s="23">
        <v>177943.96</v>
      </c>
      <c r="I2386" s="21" t="s">
        <v>11</v>
      </c>
      <c r="J2386" s="21" t="s">
        <v>12</v>
      </c>
      <c r="K2386" s="21" t="str">
        <f t="shared" si="123"/>
        <v/>
      </c>
      <c r="L2386" s="21" t="e">
        <f ca="1">IF(AND(K2386&lt;&gt; "", COUNTIF(SAP!#REF!,K2386)&gt;0),"Matched", "")</f>
        <v>#REF!</v>
      </c>
      <c r="M2386" s="21" t="str">
        <f t="shared" si="121"/>
        <v/>
      </c>
      <c r="N2386" s="21" t="e">
        <f ca="1">IF(AND(M2386&lt;&gt; "", COUNTIF(SAP!#REF!,M2386)&gt;0),"Matched", "")</f>
        <v>#REF!</v>
      </c>
      <c r="O2386" s="21" t="str">
        <f t="shared" si="122"/>
        <v/>
      </c>
      <c r="P2386" s="21" t="e">
        <f ca="1">IF(AND(O2386&lt;&gt; "", COUNTIF(SAP!#REF!,O2386)&gt;0),"Matched", "")</f>
        <v>#REF!</v>
      </c>
      <c r="Q2386" s="21" t="str">
        <f ca="1">IF(OR(D2386="AC",D2386="TR"),"Logic4"&amp;"_"&amp;TEXT(C2386,"dd.mm.yyyy") &amp;"_"&amp; 751179.26,"")</f>
        <v>Logic4_15.04.2020_751179.26</v>
      </c>
      <c r="R2386" s="21" t="e">
        <f ca="1">IF(AND(Q2386&lt;&gt; "", COUNTIF(SAP!#REF!,Q2386)&gt;0),"Matched", "")</f>
        <v>#REF!</v>
      </c>
    </row>
    <row r="2387" spans="1:18" hidden="1">
      <c r="A2387" s="21">
        <v>11563327</v>
      </c>
      <c r="B2387" s="22">
        <v>43936</v>
      </c>
      <c r="C2387" s="22">
        <v>43936</v>
      </c>
      <c r="D2387" s="21" t="s">
        <v>10</v>
      </c>
      <c r="E2387" s="23">
        <v>0</v>
      </c>
      <c r="F2387" s="23">
        <v>0</v>
      </c>
      <c r="G2387" s="23">
        <v>4230</v>
      </c>
      <c r="H2387" s="23">
        <v>182173.96</v>
      </c>
      <c r="I2387" s="21" t="s">
        <v>11</v>
      </c>
      <c r="J2387" s="21" t="s">
        <v>12</v>
      </c>
      <c r="K2387" s="21" t="str">
        <f t="shared" si="123"/>
        <v/>
      </c>
      <c r="L2387" s="21" t="e">
        <f ca="1">IF(AND(K2387&lt;&gt; "", COUNTIF(SAP!#REF!,K2387)&gt;0),"Matched", "")</f>
        <v>#REF!</v>
      </c>
      <c r="M2387" s="21" t="str">
        <f t="shared" si="121"/>
        <v/>
      </c>
      <c r="N2387" s="21" t="e">
        <f ca="1">IF(AND(M2387&lt;&gt; "", COUNTIF(SAP!#REF!,M2387)&gt;0),"Matched", "")</f>
        <v>#REF!</v>
      </c>
      <c r="O2387" s="21" t="str">
        <f t="shared" si="122"/>
        <v/>
      </c>
      <c r="P2387" s="21" t="e">
        <f ca="1">IF(AND(O2387&lt;&gt; "", COUNTIF(SAP!#REF!,O2387)&gt;0),"Matched", "")</f>
        <v>#REF!</v>
      </c>
      <c r="Q2387" s="21" t="str">
        <f ca="1">IF(OR(D2387="AC",D2387="TR"),"Logic4"&amp;"_"&amp;TEXT(C2387,"dd.mm.yyyy") &amp;"_"&amp; 751179.26,"")</f>
        <v>Logic4_15.04.2020_751179.26</v>
      </c>
      <c r="R2387" s="21" t="e">
        <f ca="1">IF(AND(Q2387&lt;&gt; "", COUNTIF(SAP!#REF!,Q2387)&gt;0),"Matched", "")</f>
        <v>#REF!</v>
      </c>
    </row>
    <row r="2388" spans="1:18" hidden="1">
      <c r="A2388" s="21">
        <v>11563327</v>
      </c>
      <c r="B2388" s="22">
        <v>43936</v>
      </c>
      <c r="C2388" s="22">
        <v>43936</v>
      </c>
      <c r="D2388" s="21" t="s">
        <v>10</v>
      </c>
      <c r="E2388" s="23">
        <v>0</v>
      </c>
      <c r="F2388" s="23">
        <v>0</v>
      </c>
      <c r="G2388" s="23">
        <v>4450</v>
      </c>
      <c r="H2388" s="23">
        <v>186623.96</v>
      </c>
      <c r="I2388" s="21" t="s">
        <v>11</v>
      </c>
      <c r="J2388" s="21" t="s">
        <v>12</v>
      </c>
      <c r="K2388" s="21" t="str">
        <f t="shared" si="123"/>
        <v/>
      </c>
      <c r="L2388" s="21" t="e">
        <f ca="1">IF(AND(K2388&lt;&gt; "", COUNTIF(SAP!#REF!,K2388)&gt;0),"Matched", "")</f>
        <v>#REF!</v>
      </c>
      <c r="M2388" s="21" t="str">
        <f t="shared" si="121"/>
        <v/>
      </c>
      <c r="N2388" s="21" t="e">
        <f ca="1">IF(AND(M2388&lt;&gt; "", COUNTIF(SAP!#REF!,M2388)&gt;0),"Matched", "")</f>
        <v>#REF!</v>
      </c>
      <c r="O2388" s="21" t="str">
        <f t="shared" si="122"/>
        <v/>
      </c>
      <c r="P2388" s="21" t="e">
        <f ca="1">IF(AND(O2388&lt;&gt; "", COUNTIF(SAP!#REF!,O2388)&gt;0),"Matched", "")</f>
        <v>#REF!</v>
      </c>
      <c r="Q2388" s="21" t="str">
        <f ca="1">IF(OR(D2388="AC",D2388="TR"),"Logic4"&amp;"_"&amp;TEXT(C2388,"dd.mm.yyyy") &amp;"_"&amp; 751179.26,"")</f>
        <v>Logic4_15.04.2020_751179.26</v>
      </c>
      <c r="R2388" s="21" t="e">
        <f ca="1">IF(AND(Q2388&lt;&gt; "", COUNTIF(SAP!#REF!,Q2388)&gt;0),"Matched", "")</f>
        <v>#REF!</v>
      </c>
    </row>
    <row r="2389" spans="1:18" hidden="1">
      <c r="A2389" s="21">
        <v>11563327</v>
      </c>
      <c r="B2389" s="22">
        <v>43936</v>
      </c>
      <c r="C2389" s="22">
        <v>43936</v>
      </c>
      <c r="D2389" s="21" t="s">
        <v>10</v>
      </c>
      <c r="E2389" s="23">
        <v>0</v>
      </c>
      <c r="F2389" s="23">
        <v>0</v>
      </c>
      <c r="G2389" s="23">
        <v>4482.7</v>
      </c>
      <c r="H2389" s="23">
        <v>191106.66</v>
      </c>
      <c r="I2389" s="21" t="s">
        <v>11</v>
      </c>
      <c r="J2389" s="21" t="s">
        <v>12</v>
      </c>
      <c r="K2389" s="21" t="str">
        <f t="shared" si="123"/>
        <v/>
      </c>
      <c r="L2389" s="21" t="e">
        <f ca="1">IF(AND(K2389&lt;&gt; "", COUNTIF(SAP!#REF!,K2389)&gt;0),"Matched", "")</f>
        <v>#REF!</v>
      </c>
      <c r="M2389" s="21" t="str">
        <f t="shared" si="121"/>
        <v/>
      </c>
      <c r="N2389" s="21" t="e">
        <f ca="1">IF(AND(M2389&lt;&gt; "", COUNTIF(SAP!#REF!,M2389)&gt;0),"Matched", "")</f>
        <v>#REF!</v>
      </c>
      <c r="O2389" s="21" t="str">
        <f t="shared" si="122"/>
        <v/>
      </c>
      <c r="P2389" s="21" t="e">
        <f ca="1">IF(AND(O2389&lt;&gt; "", COUNTIF(SAP!#REF!,O2389)&gt;0),"Matched", "")</f>
        <v>#REF!</v>
      </c>
      <c r="Q2389" s="21" t="str">
        <f ca="1">IF(OR(D2389="AC",D2389="TR"),"Logic4"&amp;"_"&amp;TEXT(C2389,"dd.mm.yyyy") &amp;"_"&amp; 751179.26,"")</f>
        <v>Logic4_15.04.2020_751179.26</v>
      </c>
      <c r="R2389" s="21" t="e">
        <f ca="1">IF(AND(Q2389&lt;&gt; "", COUNTIF(SAP!#REF!,Q2389)&gt;0),"Matched", "")</f>
        <v>#REF!</v>
      </c>
    </row>
    <row r="2390" spans="1:18" hidden="1">
      <c r="A2390" s="21">
        <v>11563327</v>
      </c>
      <c r="B2390" s="22">
        <v>43936</v>
      </c>
      <c r="C2390" s="22">
        <v>43936</v>
      </c>
      <c r="D2390" s="21" t="s">
        <v>10</v>
      </c>
      <c r="E2390" s="23">
        <v>0</v>
      </c>
      <c r="F2390" s="23">
        <v>0</v>
      </c>
      <c r="G2390" s="23">
        <v>4649.8999999999996</v>
      </c>
      <c r="H2390" s="23">
        <v>195756.56</v>
      </c>
      <c r="I2390" s="21" t="s">
        <v>11</v>
      </c>
      <c r="J2390" s="21" t="s">
        <v>12</v>
      </c>
      <c r="K2390" s="21" t="str">
        <f t="shared" si="123"/>
        <v/>
      </c>
      <c r="L2390" s="21" t="e">
        <f ca="1">IF(AND(K2390&lt;&gt; "", COUNTIF(SAP!#REF!,K2390)&gt;0),"Matched", "")</f>
        <v>#REF!</v>
      </c>
      <c r="M2390" s="21" t="str">
        <f t="shared" si="121"/>
        <v/>
      </c>
      <c r="N2390" s="21" t="e">
        <f ca="1">IF(AND(M2390&lt;&gt; "", COUNTIF(SAP!#REF!,M2390)&gt;0),"Matched", "")</f>
        <v>#REF!</v>
      </c>
      <c r="O2390" s="21" t="str">
        <f t="shared" si="122"/>
        <v/>
      </c>
      <c r="P2390" s="21" t="e">
        <f ca="1">IF(AND(O2390&lt;&gt; "", COUNTIF(SAP!#REF!,O2390)&gt;0),"Matched", "")</f>
        <v>#REF!</v>
      </c>
      <c r="Q2390" s="21" t="str">
        <f ca="1">IF(OR(D2390="AC",D2390="TR"),"Logic4"&amp;"_"&amp;TEXT(C2390,"dd.mm.yyyy") &amp;"_"&amp; 751179.26,"")</f>
        <v>Logic4_15.04.2020_751179.26</v>
      </c>
      <c r="R2390" s="21" t="e">
        <f ca="1">IF(AND(Q2390&lt;&gt; "", COUNTIF(SAP!#REF!,Q2390)&gt;0),"Matched", "")</f>
        <v>#REF!</v>
      </c>
    </row>
    <row r="2391" spans="1:18" hidden="1">
      <c r="A2391" s="21">
        <v>11563327</v>
      </c>
      <c r="B2391" s="22">
        <v>43936</v>
      </c>
      <c r="C2391" s="22">
        <v>43936</v>
      </c>
      <c r="D2391" s="21" t="s">
        <v>10</v>
      </c>
      <c r="E2391" s="23">
        <v>0</v>
      </c>
      <c r="F2391" s="23">
        <v>0</v>
      </c>
      <c r="G2391" s="23">
        <v>4650.5</v>
      </c>
      <c r="H2391" s="23">
        <v>200407.06</v>
      </c>
      <c r="I2391" s="21" t="s">
        <v>11</v>
      </c>
      <c r="J2391" s="21" t="s">
        <v>12</v>
      </c>
      <c r="K2391" s="21" t="str">
        <f t="shared" si="123"/>
        <v/>
      </c>
      <c r="L2391" s="21" t="e">
        <f ca="1">IF(AND(K2391&lt;&gt; "", COUNTIF(SAP!#REF!,K2391)&gt;0),"Matched", "")</f>
        <v>#REF!</v>
      </c>
      <c r="M2391" s="21" t="str">
        <f t="shared" si="121"/>
        <v/>
      </c>
      <c r="N2391" s="21" t="e">
        <f ca="1">IF(AND(M2391&lt;&gt; "", COUNTIF(SAP!#REF!,M2391)&gt;0),"Matched", "")</f>
        <v>#REF!</v>
      </c>
      <c r="O2391" s="21" t="str">
        <f t="shared" si="122"/>
        <v/>
      </c>
      <c r="P2391" s="21" t="e">
        <f ca="1">IF(AND(O2391&lt;&gt; "", COUNTIF(SAP!#REF!,O2391)&gt;0),"Matched", "")</f>
        <v>#REF!</v>
      </c>
      <c r="Q2391" s="21" t="str">
        <f ca="1">IF(OR(D2391="AC",D2391="TR"),"Logic4"&amp;"_"&amp;TEXT(C2391,"dd.mm.yyyy") &amp;"_"&amp; 751179.26,"")</f>
        <v>Logic4_15.04.2020_751179.26</v>
      </c>
      <c r="R2391" s="21" t="e">
        <f ca="1">IF(AND(Q2391&lt;&gt; "", COUNTIF(SAP!#REF!,Q2391)&gt;0),"Matched", "")</f>
        <v>#REF!</v>
      </c>
    </row>
    <row r="2392" spans="1:18" hidden="1">
      <c r="A2392" s="21">
        <v>11563327</v>
      </c>
      <c r="B2392" s="22">
        <v>43936</v>
      </c>
      <c r="C2392" s="22">
        <v>43936</v>
      </c>
      <c r="D2392" s="21" t="s">
        <v>10</v>
      </c>
      <c r="E2392" s="23">
        <v>0</v>
      </c>
      <c r="F2392" s="23">
        <v>0</v>
      </c>
      <c r="G2392" s="23">
        <v>4725.12</v>
      </c>
      <c r="H2392" s="23">
        <v>205132.18</v>
      </c>
      <c r="I2392" s="21" t="s">
        <v>11</v>
      </c>
      <c r="J2392" s="21" t="s">
        <v>12</v>
      </c>
      <c r="K2392" s="21" t="str">
        <f t="shared" si="123"/>
        <v/>
      </c>
      <c r="L2392" s="21" t="e">
        <f ca="1">IF(AND(K2392&lt;&gt; "", COUNTIF(SAP!#REF!,K2392)&gt;0),"Matched", "")</f>
        <v>#REF!</v>
      </c>
      <c r="M2392" s="21" t="str">
        <f t="shared" si="121"/>
        <v/>
      </c>
      <c r="N2392" s="21" t="e">
        <f ca="1">IF(AND(M2392&lt;&gt; "", COUNTIF(SAP!#REF!,M2392)&gt;0),"Matched", "")</f>
        <v>#REF!</v>
      </c>
      <c r="O2392" s="21" t="str">
        <f t="shared" si="122"/>
        <v/>
      </c>
      <c r="P2392" s="21" t="e">
        <f ca="1">IF(AND(O2392&lt;&gt; "", COUNTIF(SAP!#REF!,O2392)&gt;0),"Matched", "")</f>
        <v>#REF!</v>
      </c>
      <c r="Q2392" s="21" t="str">
        <f ca="1">IF(OR(D2392="AC",D2392="TR"),"Logic4"&amp;"_"&amp;TEXT(C2392,"dd.mm.yyyy") &amp;"_"&amp; 751179.26,"")</f>
        <v>Logic4_15.04.2020_751179.26</v>
      </c>
      <c r="R2392" s="21" t="e">
        <f ca="1">IF(AND(Q2392&lt;&gt; "", COUNTIF(SAP!#REF!,Q2392)&gt;0),"Matched", "")</f>
        <v>#REF!</v>
      </c>
    </row>
    <row r="2393" spans="1:18" hidden="1">
      <c r="A2393" s="21">
        <v>11563327</v>
      </c>
      <c r="B2393" s="22">
        <v>43936</v>
      </c>
      <c r="C2393" s="22">
        <v>43936</v>
      </c>
      <c r="D2393" s="21" t="s">
        <v>10</v>
      </c>
      <c r="E2393" s="23">
        <v>0</v>
      </c>
      <c r="F2393" s="23">
        <v>0</v>
      </c>
      <c r="G2393" s="23">
        <v>4730</v>
      </c>
      <c r="H2393" s="23">
        <v>209862.18</v>
      </c>
      <c r="I2393" s="21" t="s">
        <v>11</v>
      </c>
      <c r="J2393" s="21" t="s">
        <v>12</v>
      </c>
      <c r="K2393" s="21" t="str">
        <f t="shared" si="123"/>
        <v/>
      </c>
      <c r="L2393" s="21" t="e">
        <f ca="1">IF(AND(K2393&lt;&gt; "", COUNTIF(SAP!#REF!,K2393)&gt;0),"Matched", "")</f>
        <v>#REF!</v>
      </c>
      <c r="M2393" s="21" t="str">
        <f t="shared" si="121"/>
        <v/>
      </c>
      <c r="N2393" s="21" t="e">
        <f ca="1">IF(AND(M2393&lt;&gt; "", COUNTIF(SAP!#REF!,M2393)&gt;0),"Matched", "")</f>
        <v>#REF!</v>
      </c>
      <c r="O2393" s="21" t="str">
        <f t="shared" si="122"/>
        <v/>
      </c>
      <c r="P2393" s="21" t="e">
        <f ca="1">IF(AND(O2393&lt;&gt; "", COUNTIF(SAP!#REF!,O2393)&gt;0),"Matched", "")</f>
        <v>#REF!</v>
      </c>
      <c r="Q2393" s="21" t="str">
        <f ca="1">IF(OR(D2393="AC",D2393="TR"),"Logic4"&amp;"_"&amp;TEXT(C2393,"dd.mm.yyyy") &amp;"_"&amp; 751179.26,"")</f>
        <v>Logic4_15.04.2020_751179.26</v>
      </c>
      <c r="R2393" s="21" t="e">
        <f ca="1">IF(AND(Q2393&lt;&gt; "", COUNTIF(SAP!#REF!,Q2393)&gt;0),"Matched", "")</f>
        <v>#REF!</v>
      </c>
    </row>
    <row r="2394" spans="1:18" hidden="1">
      <c r="A2394" s="21">
        <v>11563327</v>
      </c>
      <c r="B2394" s="22">
        <v>43936</v>
      </c>
      <c r="C2394" s="22">
        <v>43936</v>
      </c>
      <c r="D2394" s="21" t="s">
        <v>10</v>
      </c>
      <c r="E2394" s="23">
        <v>0</v>
      </c>
      <c r="F2394" s="23">
        <v>0</v>
      </c>
      <c r="G2394" s="23">
        <v>4770</v>
      </c>
      <c r="H2394" s="23">
        <v>214632.18</v>
      </c>
      <c r="I2394" s="21" t="s">
        <v>11</v>
      </c>
      <c r="J2394" s="21" t="s">
        <v>12</v>
      </c>
      <c r="K2394" s="21" t="str">
        <f t="shared" si="123"/>
        <v/>
      </c>
      <c r="L2394" s="21" t="e">
        <f ca="1">IF(AND(K2394&lt;&gt; "", COUNTIF(SAP!#REF!,K2394)&gt;0),"Matched", "")</f>
        <v>#REF!</v>
      </c>
      <c r="M2394" s="21" t="str">
        <f t="shared" si="121"/>
        <v/>
      </c>
      <c r="N2394" s="21" t="e">
        <f ca="1">IF(AND(M2394&lt;&gt; "", COUNTIF(SAP!#REF!,M2394)&gt;0),"Matched", "")</f>
        <v>#REF!</v>
      </c>
      <c r="O2394" s="21" t="str">
        <f t="shared" si="122"/>
        <v/>
      </c>
      <c r="P2394" s="21" t="e">
        <f ca="1">IF(AND(O2394&lt;&gt; "", COUNTIF(SAP!#REF!,O2394)&gt;0),"Matched", "")</f>
        <v>#REF!</v>
      </c>
      <c r="Q2394" s="21" t="str">
        <f ca="1">IF(OR(D2394="AC",D2394="TR"),"Logic4"&amp;"_"&amp;TEXT(C2394,"dd.mm.yyyy") &amp;"_"&amp; 751179.26,"")</f>
        <v>Logic4_15.04.2020_751179.26</v>
      </c>
      <c r="R2394" s="21" t="e">
        <f ca="1">IF(AND(Q2394&lt;&gt; "", COUNTIF(SAP!#REF!,Q2394)&gt;0),"Matched", "")</f>
        <v>#REF!</v>
      </c>
    </row>
    <row r="2395" spans="1:18" hidden="1">
      <c r="A2395" s="21">
        <v>11563327</v>
      </c>
      <c r="B2395" s="22">
        <v>43936</v>
      </c>
      <c r="C2395" s="22">
        <v>43936</v>
      </c>
      <c r="D2395" s="21" t="s">
        <v>10</v>
      </c>
      <c r="E2395" s="23">
        <v>0</v>
      </c>
      <c r="F2395" s="23">
        <v>0</v>
      </c>
      <c r="G2395" s="23">
        <v>5050</v>
      </c>
      <c r="H2395" s="23">
        <v>219682.18</v>
      </c>
      <c r="I2395" s="21" t="s">
        <v>11</v>
      </c>
      <c r="J2395" s="21" t="s">
        <v>12</v>
      </c>
      <c r="K2395" s="21" t="str">
        <f t="shared" si="123"/>
        <v/>
      </c>
      <c r="L2395" s="21" t="e">
        <f ca="1">IF(AND(K2395&lt;&gt; "", COUNTIF(SAP!#REF!,K2395)&gt;0),"Matched", "")</f>
        <v>#REF!</v>
      </c>
      <c r="M2395" s="21" t="str">
        <f t="shared" si="121"/>
        <v/>
      </c>
      <c r="N2395" s="21" t="e">
        <f ca="1">IF(AND(M2395&lt;&gt; "", COUNTIF(SAP!#REF!,M2395)&gt;0),"Matched", "")</f>
        <v>#REF!</v>
      </c>
      <c r="O2395" s="21" t="str">
        <f t="shared" si="122"/>
        <v/>
      </c>
      <c r="P2395" s="21" t="e">
        <f ca="1">IF(AND(O2395&lt;&gt; "", COUNTIF(SAP!#REF!,O2395)&gt;0),"Matched", "")</f>
        <v>#REF!</v>
      </c>
      <c r="Q2395" s="21" t="str">
        <f ca="1">IF(OR(D2395="AC",D2395="TR"),"Logic4"&amp;"_"&amp;TEXT(C2395,"dd.mm.yyyy") &amp;"_"&amp; 751179.26,"")</f>
        <v>Logic4_15.04.2020_751179.26</v>
      </c>
      <c r="R2395" s="21" t="e">
        <f ca="1">IF(AND(Q2395&lt;&gt; "", COUNTIF(SAP!#REF!,Q2395)&gt;0),"Matched", "")</f>
        <v>#REF!</v>
      </c>
    </row>
    <row r="2396" spans="1:18" hidden="1">
      <c r="A2396" s="21">
        <v>11563327</v>
      </c>
      <c r="B2396" s="22">
        <v>43936</v>
      </c>
      <c r="C2396" s="22">
        <v>43936</v>
      </c>
      <c r="D2396" s="21" t="s">
        <v>10</v>
      </c>
      <c r="E2396" s="23">
        <v>0</v>
      </c>
      <c r="F2396" s="23">
        <v>0</v>
      </c>
      <c r="G2396" s="23">
        <v>5130</v>
      </c>
      <c r="H2396" s="23">
        <v>224812.18</v>
      </c>
      <c r="I2396" s="21" t="s">
        <v>11</v>
      </c>
      <c r="J2396" s="21" t="s">
        <v>12</v>
      </c>
      <c r="K2396" s="21" t="str">
        <f t="shared" si="123"/>
        <v/>
      </c>
      <c r="L2396" s="21" t="e">
        <f ca="1">IF(AND(K2396&lt;&gt; "", COUNTIF(SAP!#REF!,K2396)&gt;0),"Matched", "")</f>
        <v>#REF!</v>
      </c>
      <c r="M2396" s="21" t="str">
        <f t="shared" si="121"/>
        <v/>
      </c>
      <c r="N2396" s="21" t="e">
        <f ca="1">IF(AND(M2396&lt;&gt; "", COUNTIF(SAP!#REF!,M2396)&gt;0),"Matched", "")</f>
        <v>#REF!</v>
      </c>
      <c r="O2396" s="21" t="str">
        <f t="shared" si="122"/>
        <v/>
      </c>
      <c r="P2396" s="21" t="e">
        <f ca="1">IF(AND(O2396&lt;&gt; "", COUNTIF(SAP!#REF!,O2396)&gt;0),"Matched", "")</f>
        <v>#REF!</v>
      </c>
      <c r="Q2396" s="21" t="str">
        <f ca="1">IF(OR(D2396="AC",D2396="TR"),"Logic4"&amp;"_"&amp;TEXT(C2396,"dd.mm.yyyy") &amp;"_"&amp; 751179.26,"")</f>
        <v>Logic4_15.04.2020_751179.26</v>
      </c>
      <c r="R2396" s="21" t="e">
        <f ca="1">IF(AND(Q2396&lt;&gt; "", COUNTIF(SAP!#REF!,Q2396)&gt;0),"Matched", "")</f>
        <v>#REF!</v>
      </c>
    </row>
    <row r="2397" spans="1:18" hidden="1">
      <c r="A2397" s="21">
        <v>11563327</v>
      </c>
      <c r="B2397" s="22">
        <v>43936</v>
      </c>
      <c r="C2397" s="22">
        <v>43936</v>
      </c>
      <c r="D2397" s="21" t="s">
        <v>10</v>
      </c>
      <c r="E2397" s="23">
        <v>0</v>
      </c>
      <c r="F2397" s="23">
        <v>0</v>
      </c>
      <c r="G2397" s="23">
        <v>5320</v>
      </c>
      <c r="H2397" s="23">
        <v>230132.18</v>
      </c>
      <c r="I2397" s="21" t="s">
        <v>11</v>
      </c>
      <c r="J2397" s="21" t="s">
        <v>12</v>
      </c>
      <c r="K2397" s="21" t="str">
        <f t="shared" si="123"/>
        <v/>
      </c>
      <c r="L2397" s="21" t="e">
        <f ca="1">IF(AND(K2397&lt;&gt; "", COUNTIF(SAP!#REF!,K2397)&gt;0),"Matched", "")</f>
        <v>#REF!</v>
      </c>
      <c r="M2397" s="21" t="str">
        <f t="shared" si="121"/>
        <v/>
      </c>
      <c r="N2397" s="21" t="e">
        <f ca="1">IF(AND(M2397&lt;&gt; "", COUNTIF(SAP!#REF!,M2397)&gt;0),"Matched", "")</f>
        <v>#REF!</v>
      </c>
      <c r="O2397" s="21" t="str">
        <f t="shared" si="122"/>
        <v/>
      </c>
      <c r="P2397" s="21" t="e">
        <f ca="1">IF(AND(O2397&lt;&gt; "", COUNTIF(SAP!#REF!,O2397)&gt;0),"Matched", "")</f>
        <v>#REF!</v>
      </c>
      <c r="Q2397" s="21" t="str">
        <f ca="1">IF(OR(D2397="AC",D2397="TR"),"Logic4"&amp;"_"&amp;TEXT(C2397,"dd.mm.yyyy") &amp;"_"&amp; 751179.26,"")</f>
        <v>Logic4_15.04.2020_751179.26</v>
      </c>
      <c r="R2397" s="21" t="e">
        <f ca="1">IF(AND(Q2397&lt;&gt; "", COUNTIF(SAP!#REF!,Q2397)&gt;0),"Matched", "")</f>
        <v>#REF!</v>
      </c>
    </row>
    <row r="2398" spans="1:18" hidden="1">
      <c r="A2398" s="21">
        <v>11563327</v>
      </c>
      <c r="B2398" s="22">
        <v>43936</v>
      </c>
      <c r="C2398" s="22">
        <v>43936</v>
      </c>
      <c r="D2398" s="21" t="s">
        <v>10</v>
      </c>
      <c r="E2398" s="23">
        <v>0</v>
      </c>
      <c r="F2398" s="23">
        <v>0</v>
      </c>
      <c r="G2398" s="23">
        <v>5687.6</v>
      </c>
      <c r="H2398" s="23">
        <v>235819.78</v>
      </c>
      <c r="I2398" s="21" t="s">
        <v>11</v>
      </c>
      <c r="J2398" s="21" t="s">
        <v>12</v>
      </c>
      <c r="K2398" s="21" t="str">
        <f t="shared" si="123"/>
        <v/>
      </c>
      <c r="L2398" s="21" t="e">
        <f ca="1">IF(AND(K2398&lt;&gt; "", COUNTIF(SAP!#REF!,K2398)&gt;0),"Matched", "")</f>
        <v>#REF!</v>
      </c>
      <c r="M2398" s="21" t="str">
        <f t="shared" si="121"/>
        <v/>
      </c>
      <c r="N2398" s="21" t="e">
        <f ca="1">IF(AND(M2398&lt;&gt; "", COUNTIF(SAP!#REF!,M2398)&gt;0),"Matched", "")</f>
        <v>#REF!</v>
      </c>
      <c r="O2398" s="21" t="str">
        <f t="shared" si="122"/>
        <v/>
      </c>
      <c r="P2398" s="21" t="e">
        <f ca="1">IF(AND(O2398&lt;&gt; "", COUNTIF(SAP!#REF!,O2398)&gt;0),"Matched", "")</f>
        <v>#REF!</v>
      </c>
      <c r="Q2398" s="21" t="str">
        <f ca="1">IF(OR(D2398="AC",D2398="TR"),"Logic4"&amp;"_"&amp;TEXT(C2398,"dd.mm.yyyy") &amp;"_"&amp; 751179.26,"")</f>
        <v>Logic4_15.04.2020_751179.26</v>
      </c>
      <c r="R2398" s="21" t="e">
        <f ca="1">IF(AND(Q2398&lt;&gt; "", COUNTIF(SAP!#REF!,Q2398)&gt;0),"Matched", "")</f>
        <v>#REF!</v>
      </c>
    </row>
    <row r="2399" spans="1:18" hidden="1">
      <c r="A2399" s="21">
        <v>11563327</v>
      </c>
      <c r="B2399" s="22">
        <v>43936</v>
      </c>
      <c r="C2399" s="22">
        <v>43936</v>
      </c>
      <c r="D2399" s="21" t="s">
        <v>10</v>
      </c>
      <c r="E2399" s="23">
        <v>0</v>
      </c>
      <c r="F2399" s="23">
        <v>0</v>
      </c>
      <c r="G2399" s="23">
        <v>5690</v>
      </c>
      <c r="H2399" s="23">
        <v>241509.78</v>
      </c>
      <c r="I2399" s="21" t="s">
        <v>11</v>
      </c>
      <c r="J2399" s="21" t="s">
        <v>12</v>
      </c>
      <c r="K2399" s="21" t="str">
        <f t="shared" si="123"/>
        <v/>
      </c>
      <c r="L2399" s="21" t="e">
        <f ca="1">IF(AND(K2399&lt;&gt; "", COUNTIF(SAP!#REF!,K2399)&gt;0),"Matched", "")</f>
        <v>#REF!</v>
      </c>
      <c r="M2399" s="21" t="str">
        <f t="shared" si="121"/>
        <v/>
      </c>
      <c r="N2399" s="21" t="e">
        <f ca="1">IF(AND(M2399&lt;&gt; "", COUNTIF(SAP!#REF!,M2399)&gt;0),"Matched", "")</f>
        <v>#REF!</v>
      </c>
      <c r="O2399" s="21" t="str">
        <f t="shared" si="122"/>
        <v/>
      </c>
      <c r="P2399" s="21" t="e">
        <f ca="1">IF(AND(O2399&lt;&gt; "", COUNTIF(SAP!#REF!,O2399)&gt;0),"Matched", "")</f>
        <v>#REF!</v>
      </c>
      <c r="Q2399" s="21" t="str">
        <f ca="1">IF(OR(D2399="AC",D2399="TR"),"Logic4"&amp;"_"&amp;TEXT(C2399,"dd.mm.yyyy") &amp;"_"&amp; 751179.26,"")</f>
        <v>Logic4_15.04.2020_751179.26</v>
      </c>
      <c r="R2399" s="21" t="e">
        <f ca="1">IF(AND(Q2399&lt;&gt; "", COUNTIF(SAP!#REF!,Q2399)&gt;0),"Matched", "")</f>
        <v>#REF!</v>
      </c>
    </row>
    <row r="2400" spans="1:18" hidden="1">
      <c r="A2400" s="21">
        <v>11563327</v>
      </c>
      <c r="B2400" s="22">
        <v>43936</v>
      </c>
      <c r="C2400" s="22">
        <v>43936</v>
      </c>
      <c r="D2400" s="21" t="s">
        <v>10</v>
      </c>
      <c r="E2400" s="23">
        <v>0</v>
      </c>
      <c r="F2400" s="23">
        <v>0</v>
      </c>
      <c r="G2400" s="23">
        <v>5726.9</v>
      </c>
      <c r="H2400" s="23">
        <v>247236.68</v>
      </c>
      <c r="I2400" s="21" t="s">
        <v>11</v>
      </c>
      <c r="J2400" s="21" t="s">
        <v>12</v>
      </c>
      <c r="K2400" s="21" t="str">
        <f t="shared" si="123"/>
        <v/>
      </c>
      <c r="L2400" s="21" t="e">
        <f ca="1">IF(AND(K2400&lt;&gt; "", COUNTIF(SAP!#REF!,K2400)&gt;0),"Matched", "")</f>
        <v>#REF!</v>
      </c>
      <c r="M2400" s="21" t="str">
        <f t="shared" si="121"/>
        <v/>
      </c>
      <c r="N2400" s="21" t="e">
        <f ca="1">IF(AND(M2400&lt;&gt; "", COUNTIF(SAP!#REF!,M2400)&gt;0),"Matched", "")</f>
        <v>#REF!</v>
      </c>
      <c r="O2400" s="21" t="str">
        <f t="shared" si="122"/>
        <v/>
      </c>
      <c r="P2400" s="21" t="e">
        <f ca="1">IF(AND(O2400&lt;&gt; "", COUNTIF(SAP!#REF!,O2400)&gt;0),"Matched", "")</f>
        <v>#REF!</v>
      </c>
      <c r="Q2400" s="21" t="str">
        <f ca="1">IF(OR(D2400="AC",D2400="TR"),"Logic4"&amp;"_"&amp;TEXT(C2400,"dd.mm.yyyy") &amp;"_"&amp; 751179.26,"")</f>
        <v>Logic4_15.04.2020_751179.26</v>
      </c>
      <c r="R2400" s="21" t="e">
        <f ca="1">IF(AND(Q2400&lt;&gt; "", COUNTIF(SAP!#REF!,Q2400)&gt;0),"Matched", "")</f>
        <v>#REF!</v>
      </c>
    </row>
    <row r="2401" spans="1:18" hidden="1">
      <c r="A2401" s="21">
        <v>11563327</v>
      </c>
      <c r="B2401" s="22">
        <v>43936</v>
      </c>
      <c r="C2401" s="22">
        <v>43936</v>
      </c>
      <c r="D2401" s="21" t="s">
        <v>10</v>
      </c>
      <c r="E2401" s="23">
        <v>0</v>
      </c>
      <c r="F2401" s="23">
        <v>0</v>
      </c>
      <c r="G2401" s="23">
        <v>5875.3</v>
      </c>
      <c r="H2401" s="23">
        <v>253111.98</v>
      </c>
      <c r="I2401" s="21" t="s">
        <v>11</v>
      </c>
      <c r="J2401" s="21" t="s">
        <v>12</v>
      </c>
      <c r="K2401" s="21" t="str">
        <f t="shared" si="123"/>
        <v/>
      </c>
      <c r="L2401" s="21" t="e">
        <f ca="1">IF(AND(K2401&lt;&gt; "", COUNTIF(SAP!#REF!,K2401)&gt;0),"Matched", "")</f>
        <v>#REF!</v>
      </c>
      <c r="M2401" s="21" t="str">
        <f t="shared" si="121"/>
        <v/>
      </c>
      <c r="N2401" s="21" t="e">
        <f ca="1">IF(AND(M2401&lt;&gt; "", COUNTIF(SAP!#REF!,M2401)&gt;0),"Matched", "")</f>
        <v>#REF!</v>
      </c>
      <c r="O2401" s="21" t="str">
        <f t="shared" si="122"/>
        <v/>
      </c>
      <c r="P2401" s="21" t="e">
        <f ca="1">IF(AND(O2401&lt;&gt; "", COUNTIF(SAP!#REF!,O2401)&gt;0),"Matched", "")</f>
        <v>#REF!</v>
      </c>
      <c r="Q2401" s="21" t="str">
        <f ca="1">IF(OR(D2401="AC",D2401="TR"),"Logic4"&amp;"_"&amp;TEXT(C2401,"dd.mm.yyyy") &amp;"_"&amp; 751179.26,"")</f>
        <v>Logic4_15.04.2020_751179.26</v>
      </c>
      <c r="R2401" s="21" t="e">
        <f ca="1">IF(AND(Q2401&lt;&gt; "", COUNTIF(SAP!#REF!,Q2401)&gt;0),"Matched", "")</f>
        <v>#REF!</v>
      </c>
    </row>
    <row r="2402" spans="1:18" hidden="1">
      <c r="A2402" s="21">
        <v>11563327</v>
      </c>
      <c r="B2402" s="22">
        <v>43936</v>
      </c>
      <c r="C2402" s="22">
        <v>43936</v>
      </c>
      <c r="D2402" s="21" t="s">
        <v>10</v>
      </c>
      <c r="E2402" s="23">
        <v>0</v>
      </c>
      <c r="F2402" s="23">
        <v>0</v>
      </c>
      <c r="G2402" s="23">
        <v>6050</v>
      </c>
      <c r="H2402" s="23">
        <v>259161.98</v>
      </c>
      <c r="I2402" s="21" t="s">
        <v>11</v>
      </c>
      <c r="J2402" s="21" t="s">
        <v>12</v>
      </c>
      <c r="K2402" s="21" t="str">
        <f t="shared" si="123"/>
        <v/>
      </c>
      <c r="L2402" s="21" t="e">
        <f ca="1">IF(AND(K2402&lt;&gt; "", COUNTIF(SAP!#REF!,K2402)&gt;0),"Matched", "")</f>
        <v>#REF!</v>
      </c>
      <c r="M2402" s="21" t="str">
        <f t="shared" si="121"/>
        <v/>
      </c>
      <c r="N2402" s="21" t="e">
        <f ca="1">IF(AND(M2402&lt;&gt; "", COUNTIF(SAP!#REF!,M2402)&gt;0),"Matched", "")</f>
        <v>#REF!</v>
      </c>
      <c r="O2402" s="21" t="str">
        <f t="shared" si="122"/>
        <v/>
      </c>
      <c r="P2402" s="21" t="e">
        <f ca="1">IF(AND(O2402&lt;&gt; "", COUNTIF(SAP!#REF!,O2402)&gt;0),"Matched", "")</f>
        <v>#REF!</v>
      </c>
      <c r="Q2402" s="21" t="str">
        <f ca="1">IF(OR(D2402="AC",D2402="TR"),"Logic4"&amp;"_"&amp;TEXT(C2402,"dd.mm.yyyy") &amp;"_"&amp; 751179.26,"")</f>
        <v>Logic4_15.04.2020_751179.26</v>
      </c>
      <c r="R2402" s="21" t="e">
        <f ca="1">IF(AND(Q2402&lt;&gt; "", COUNTIF(SAP!#REF!,Q2402)&gt;0),"Matched", "")</f>
        <v>#REF!</v>
      </c>
    </row>
    <row r="2403" spans="1:18" hidden="1">
      <c r="A2403" s="21">
        <v>11563327</v>
      </c>
      <c r="B2403" s="22">
        <v>43936</v>
      </c>
      <c r="C2403" s="22">
        <v>43936</v>
      </c>
      <c r="D2403" s="21" t="s">
        <v>10</v>
      </c>
      <c r="E2403" s="23">
        <v>0</v>
      </c>
      <c r="F2403" s="23">
        <v>0</v>
      </c>
      <c r="G2403" s="23">
        <v>6110</v>
      </c>
      <c r="H2403" s="23">
        <v>265271.98</v>
      </c>
      <c r="I2403" s="21" t="s">
        <v>11</v>
      </c>
      <c r="J2403" s="21" t="s">
        <v>12</v>
      </c>
      <c r="K2403" s="21" t="str">
        <f t="shared" si="123"/>
        <v/>
      </c>
      <c r="L2403" s="21" t="e">
        <f ca="1">IF(AND(K2403&lt;&gt; "", COUNTIF(SAP!#REF!,K2403)&gt;0),"Matched", "")</f>
        <v>#REF!</v>
      </c>
      <c r="M2403" s="21" t="str">
        <f t="shared" si="121"/>
        <v/>
      </c>
      <c r="N2403" s="21" t="e">
        <f ca="1">IF(AND(M2403&lt;&gt; "", COUNTIF(SAP!#REF!,M2403)&gt;0),"Matched", "")</f>
        <v>#REF!</v>
      </c>
      <c r="O2403" s="21" t="str">
        <f t="shared" si="122"/>
        <v/>
      </c>
      <c r="P2403" s="21" t="e">
        <f ca="1">IF(AND(O2403&lt;&gt; "", COUNTIF(SAP!#REF!,O2403)&gt;0),"Matched", "")</f>
        <v>#REF!</v>
      </c>
      <c r="Q2403" s="21" t="str">
        <f ca="1">IF(OR(D2403="AC",D2403="TR"),"Logic4"&amp;"_"&amp;TEXT(C2403,"dd.mm.yyyy") &amp;"_"&amp; 751179.26,"")</f>
        <v>Logic4_15.04.2020_751179.26</v>
      </c>
      <c r="R2403" s="21" t="e">
        <f ca="1">IF(AND(Q2403&lt;&gt; "", COUNTIF(SAP!#REF!,Q2403)&gt;0),"Matched", "")</f>
        <v>#REF!</v>
      </c>
    </row>
    <row r="2404" spans="1:18" hidden="1">
      <c r="A2404" s="21">
        <v>11563327</v>
      </c>
      <c r="B2404" s="22">
        <v>43936</v>
      </c>
      <c r="C2404" s="22">
        <v>43936</v>
      </c>
      <c r="D2404" s="21" t="s">
        <v>10</v>
      </c>
      <c r="E2404" s="23">
        <v>0</v>
      </c>
      <c r="F2404" s="23">
        <v>0</v>
      </c>
      <c r="G2404" s="23">
        <v>6158</v>
      </c>
      <c r="H2404" s="23">
        <v>271429.98</v>
      </c>
      <c r="I2404" s="21" t="s">
        <v>11</v>
      </c>
      <c r="J2404" s="21" t="s">
        <v>12</v>
      </c>
      <c r="K2404" s="21" t="str">
        <f t="shared" si="123"/>
        <v/>
      </c>
      <c r="L2404" s="21" t="e">
        <f ca="1">IF(AND(K2404&lt;&gt; "", COUNTIF(SAP!#REF!,K2404)&gt;0),"Matched", "")</f>
        <v>#REF!</v>
      </c>
      <c r="M2404" s="21" t="str">
        <f t="shared" si="121"/>
        <v/>
      </c>
      <c r="N2404" s="21" t="e">
        <f ca="1">IF(AND(M2404&lt;&gt; "", COUNTIF(SAP!#REF!,M2404)&gt;0),"Matched", "")</f>
        <v>#REF!</v>
      </c>
      <c r="O2404" s="21" t="str">
        <f t="shared" si="122"/>
        <v/>
      </c>
      <c r="P2404" s="21" t="e">
        <f ca="1">IF(AND(O2404&lt;&gt; "", COUNTIF(SAP!#REF!,O2404)&gt;0),"Matched", "")</f>
        <v>#REF!</v>
      </c>
      <c r="Q2404" s="21" t="str">
        <f ca="1">IF(OR(D2404="AC",D2404="TR"),"Logic4"&amp;"_"&amp;TEXT(C2404,"dd.mm.yyyy") &amp;"_"&amp; 751179.26,"")</f>
        <v>Logic4_15.04.2020_751179.26</v>
      </c>
      <c r="R2404" s="21" t="e">
        <f ca="1">IF(AND(Q2404&lt;&gt; "", COUNTIF(SAP!#REF!,Q2404)&gt;0),"Matched", "")</f>
        <v>#REF!</v>
      </c>
    </row>
    <row r="2405" spans="1:18" hidden="1">
      <c r="A2405" s="21">
        <v>11563327</v>
      </c>
      <c r="B2405" s="22">
        <v>43936</v>
      </c>
      <c r="C2405" s="22">
        <v>43936</v>
      </c>
      <c r="D2405" s="21" t="s">
        <v>10</v>
      </c>
      <c r="E2405" s="23">
        <v>0</v>
      </c>
      <c r="F2405" s="23">
        <v>0</v>
      </c>
      <c r="G2405" s="23">
        <v>6560</v>
      </c>
      <c r="H2405" s="23">
        <v>277989.98</v>
      </c>
      <c r="I2405" s="21" t="s">
        <v>11</v>
      </c>
      <c r="J2405" s="21" t="s">
        <v>12</v>
      </c>
      <c r="K2405" s="21" t="str">
        <f t="shared" si="123"/>
        <v/>
      </c>
      <c r="L2405" s="21" t="e">
        <f ca="1">IF(AND(K2405&lt;&gt; "", COUNTIF(SAP!#REF!,K2405)&gt;0),"Matched", "")</f>
        <v>#REF!</v>
      </c>
      <c r="M2405" s="21" t="str">
        <f t="shared" si="121"/>
        <v/>
      </c>
      <c r="N2405" s="21" t="e">
        <f ca="1">IF(AND(M2405&lt;&gt; "", COUNTIF(SAP!#REF!,M2405)&gt;0),"Matched", "")</f>
        <v>#REF!</v>
      </c>
      <c r="O2405" s="21" t="str">
        <f t="shared" si="122"/>
        <v/>
      </c>
      <c r="P2405" s="21" t="e">
        <f ca="1">IF(AND(O2405&lt;&gt; "", COUNTIF(SAP!#REF!,O2405)&gt;0),"Matched", "")</f>
        <v>#REF!</v>
      </c>
      <c r="Q2405" s="21" t="str">
        <f ca="1">IF(OR(D2405="AC",D2405="TR"),"Logic4"&amp;"_"&amp;TEXT(C2405,"dd.mm.yyyy") &amp;"_"&amp; 751179.26,"")</f>
        <v>Logic4_15.04.2020_751179.26</v>
      </c>
      <c r="R2405" s="21" t="e">
        <f ca="1">IF(AND(Q2405&lt;&gt; "", COUNTIF(SAP!#REF!,Q2405)&gt;0),"Matched", "")</f>
        <v>#REF!</v>
      </c>
    </row>
    <row r="2406" spans="1:18" hidden="1">
      <c r="A2406" s="21">
        <v>11563327</v>
      </c>
      <c r="B2406" s="22">
        <v>43936</v>
      </c>
      <c r="C2406" s="22">
        <v>43936</v>
      </c>
      <c r="D2406" s="21" t="s">
        <v>10</v>
      </c>
      <c r="E2406" s="23">
        <v>0</v>
      </c>
      <c r="F2406" s="23">
        <v>0</v>
      </c>
      <c r="G2406" s="23">
        <v>6568.5</v>
      </c>
      <c r="H2406" s="23">
        <v>284558.48</v>
      </c>
      <c r="I2406" s="21" t="s">
        <v>11</v>
      </c>
      <c r="J2406" s="21" t="s">
        <v>12</v>
      </c>
      <c r="K2406" s="21" t="str">
        <f t="shared" si="123"/>
        <v/>
      </c>
      <c r="L2406" s="21" t="e">
        <f ca="1">IF(AND(K2406&lt;&gt; "", COUNTIF(SAP!#REF!,K2406)&gt;0),"Matched", "")</f>
        <v>#REF!</v>
      </c>
      <c r="M2406" s="21" t="str">
        <f t="shared" si="121"/>
        <v/>
      </c>
      <c r="N2406" s="21" t="e">
        <f ca="1">IF(AND(M2406&lt;&gt; "", COUNTIF(SAP!#REF!,M2406)&gt;0),"Matched", "")</f>
        <v>#REF!</v>
      </c>
      <c r="O2406" s="21" t="str">
        <f t="shared" si="122"/>
        <v/>
      </c>
      <c r="P2406" s="21" t="e">
        <f ca="1">IF(AND(O2406&lt;&gt; "", COUNTIF(SAP!#REF!,O2406)&gt;0),"Matched", "")</f>
        <v>#REF!</v>
      </c>
      <c r="Q2406" s="21" t="str">
        <f ca="1">IF(OR(D2406="AC",D2406="TR"),"Logic4"&amp;"_"&amp;TEXT(C2406,"dd.mm.yyyy") &amp;"_"&amp; 751179.26,"")</f>
        <v>Logic4_15.04.2020_751179.26</v>
      </c>
      <c r="R2406" s="21" t="e">
        <f ca="1">IF(AND(Q2406&lt;&gt; "", COUNTIF(SAP!#REF!,Q2406)&gt;0),"Matched", "")</f>
        <v>#REF!</v>
      </c>
    </row>
    <row r="2407" spans="1:18" hidden="1">
      <c r="A2407" s="21">
        <v>11563327</v>
      </c>
      <c r="B2407" s="22">
        <v>43936</v>
      </c>
      <c r="C2407" s="22">
        <v>43936</v>
      </c>
      <c r="D2407" s="21" t="s">
        <v>10</v>
      </c>
      <c r="E2407" s="23">
        <v>0</v>
      </c>
      <c r="F2407" s="23">
        <v>0</v>
      </c>
      <c r="G2407" s="23">
        <v>6754.4</v>
      </c>
      <c r="H2407" s="23">
        <v>291312.88</v>
      </c>
      <c r="I2407" s="21" t="s">
        <v>11</v>
      </c>
      <c r="J2407" s="21" t="s">
        <v>12</v>
      </c>
      <c r="K2407" s="21" t="str">
        <f t="shared" si="123"/>
        <v/>
      </c>
      <c r="L2407" s="21" t="e">
        <f ca="1">IF(AND(K2407&lt;&gt; "", COUNTIF(SAP!#REF!,K2407)&gt;0),"Matched", "")</f>
        <v>#REF!</v>
      </c>
      <c r="M2407" s="21" t="str">
        <f t="shared" si="121"/>
        <v/>
      </c>
      <c r="N2407" s="21" t="e">
        <f ca="1">IF(AND(M2407&lt;&gt; "", COUNTIF(SAP!#REF!,M2407)&gt;0),"Matched", "")</f>
        <v>#REF!</v>
      </c>
      <c r="O2407" s="21" t="str">
        <f t="shared" si="122"/>
        <v/>
      </c>
      <c r="P2407" s="21" t="e">
        <f ca="1">IF(AND(O2407&lt;&gt; "", COUNTIF(SAP!#REF!,O2407)&gt;0),"Matched", "")</f>
        <v>#REF!</v>
      </c>
      <c r="Q2407" s="21" t="str">
        <f ca="1">IF(OR(D2407="AC",D2407="TR"),"Logic4"&amp;"_"&amp;TEXT(C2407,"dd.mm.yyyy") &amp;"_"&amp; 751179.26,"")</f>
        <v>Logic4_15.04.2020_751179.26</v>
      </c>
      <c r="R2407" s="21" t="e">
        <f ca="1">IF(AND(Q2407&lt;&gt; "", COUNTIF(SAP!#REF!,Q2407)&gt;0),"Matched", "")</f>
        <v>#REF!</v>
      </c>
    </row>
    <row r="2408" spans="1:18" hidden="1">
      <c r="A2408" s="21">
        <v>11563327</v>
      </c>
      <c r="B2408" s="22">
        <v>43936</v>
      </c>
      <c r="C2408" s="22">
        <v>43936</v>
      </c>
      <c r="D2408" s="21" t="s">
        <v>10</v>
      </c>
      <c r="E2408" s="23">
        <v>0</v>
      </c>
      <c r="F2408" s="23">
        <v>0</v>
      </c>
      <c r="G2408" s="23">
        <v>6985.4</v>
      </c>
      <c r="H2408" s="23">
        <v>298298.28000000003</v>
      </c>
      <c r="I2408" s="21" t="s">
        <v>11</v>
      </c>
      <c r="J2408" s="21" t="s">
        <v>12</v>
      </c>
      <c r="K2408" s="21" t="str">
        <f t="shared" si="123"/>
        <v/>
      </c>
      <c r="L2408" s="21" t="e">
        <f ca="1">IF(AND(K2408&lt;&gt; "", COUNTIF(SAP!#REF!,K2408)&gt;0),"Matched", "")</f>
        <v>#REF!</v>
      </c>
      <c r="M2408" s="21" t="str">
        <f t="shared" si="121"/>
        <v/>
      </c>
      <c r="N2408" s="21" t="e">
        <f ca="1">IF(AND(M2408&lt;&gt; "", COUNTIF(SAP!#REF!,M2408)&gt;0),"Matched", "")</f>
        <v>#REF!</v>
      </c>
      <c r="O2408" s="21" t="str">
        <f t="shared" si="122"/>
        <v/>
      </c>
      <c r="P2408" s="21" t="e">
        <f ca="1">IF(AND(O2408&lt;&gt; "", COUNTIF(SAP!#REF!,O2408)&gt;0),"Matched", "")</f>
        <v>#REF!</v>
      </c>
      <c r="Q2408" s="21" t="str">
        <f ca="1">IF(OR(D2408="AC",D2408="TR"),"Logic4"&amp;"_"&amp;TEXT(C2408,"dd.mm.yyyy") &amp;"_"&amp; 751179.26,"")</f>
        <v>Logic4_15.04.2020_751179.26</v>
      </c>
      <c r="R2408" s="21" t="e">
        <f ca="1">IF(AND(Q2408&lt;&gt; "", COUNTIF(SAP!#REF!,Q2408)&gt;0),"Matched", "")</f>
        <v>#REF!</v>
      </c>
    </row>
    <row r="2409" spans="1:18" hidden="1">
      <c r="A2409" s="21">
        <v>11563327</v>
      </c>
      <c r="B2409" s="22">
        <v>43936</v>
      </c>
      <c r="C2409" s="22">
        <v>43936</v>
      </c>
      <c r="D2409" s="21" t="s">
        <v>10</v>
      </c>
      <c r="E2409" s="23">
        <v>0</v>
      </c>
      <c r="F2409" s="23">
        <v>0</v>
      </c>
      <c r="G2409" s="23">
        <v>6993.1</v>
      </c>
      <c r="H2409" s="23">
        <v>305291.38</v>
      </c>
      <c r="I2409" s="21" t="s">
        <v>11</v>
      </c>
      <c r="J2409" s="21" t="s">
        <v>12</v>
      </c>
      <c r="K2409" s="21" t="str">
        <f t="shared" si="123"/>
        <v/>
      </c>
      <c r="L2409" s="21" t="e">
        <f ca="1">IF(AND(K2409&lt;&gt; "", COUNTIF(SAP!#REF!,K2409)&gt;0),"Matched", "")</f>
        <v>#REF!</v>
      </c>
      <c r="M2409" s="21" t="str">
        <f t="shared" si="121"/>
        <v/>
      </c>
      <c r="N2409" s="21" t="e">
        <f ca="1">IF(AND(M2409&lt;&gt; "", COUNTIF(SAP!#REF!,M2409)&gt;0),"Matched", "")</f>
        <v>#REF!</v>
      </c>
      <c r="O2409" s="21" t="str">
        <f t="shared" si="122"/>
        <v/>
      </c>
      <c r="P2409" s="21" t="e">
        <f ca="1">IF(AND(O2409&lt;&gt; "", COUNTIF(SAP!#REF!,O2409)&gt;0),"Matched", "")</f>
        <v>#REF!</v>
      </c>
      <c r="Q2409" s="21" t="str">
        <f ca="1">IF(OR(D2409="AC",D2409="TR"),"Logic4"&amp;"_"&amp;TEXT(C2409,"dd.mm.yyyy") &amp;"_"&amp; 751179.26,"")</f>
        <v>Logic4_15.04.2020_751179.26</v>
      </c>
      <c r="R2409" s="21" t="e">
        <f ca="1">IF(AND(Q2409&lt;&gt; "", COUNTIF(SAP!#REF!,Q2409)&gt;0),"Matched", "")</f>
        <v>#REF!</v>
      </c>
    </row>
    <row r="2410" spans="1:18" hidden="1">
      <c r="A2410" s="21">
        <v>11563327</v>
      </c>
      <c r="B2410" s="22">
        <v>43936</v>
      </c>
      <c r="C2410" s="22">
        <v>43936</v>
      </c>
      <c r="D2410" s="21" t="s">
        <v>10</v>
      </c>
      <c r="E2410" s="23">
        <v>0</v>
      </c>
      <c r="F2410" s="23">
        <v>0</v>
      </c>
      <c r="G2410" s="23">
        <v>7093.44</v>
      </c>
      <c r="H2410" s="23">
        <v>312384.82</v>
      </c>
      <c r="I2410" s="21" t="s">
        <v>11</v>
      </c>
      <c r="J2410" s="21" t="s">
        <v>12</v>
      </c>
      <c r="K2410" s="21" t="str">
        <f t="shared" si="123"/>
        <v/>
      </c>
      <c r="L2410" s="21" t="e">
        <f ca="1">IF(AND(K2410&lt;&gt; "", COUNTIF(SAP!#REF!,K2410)&gt;0),"Matched", "")</f>
        <v>#REF!</v>
      </c>
      <c r="M2410" s="21" t="str">
        <f t="shared" si="121"/>
        <v/>
      </c>
      <c r="N2410" s="21" t="e">
        <f ca="1">IF(AND(M2410&lt;&gt; "", COUNTIF(SAP!#REF!,M2410)&gt;0),"Matched", "")</f>
        <v>#REF!</v>
      </c>
      <c r="O2410" s="21" t="str">
        <f t="shared" si="122"/>
        <v/>
      </c>
      <c r="P2410" s="21" t="e">
        <f ca="1">IF(AND(O2410&lt;&gt; "", COUNTIF(SAP!#REF!,O2410)&gt;0),"Matched", "")</f>
        <v>#REF!</v>
      </c>
      <c r="Q2410" s="21" t="str">
        <f ca="1">IF(OR(D2410="AC",D2410="TR"),"Logic4"&amp;"_"&amp;TEXT(C2410,"dd.mm.yyyy") &amp;"_"&amp; 751179.26,"")</f>
        <v>Logic4_15.04.2020_751179.26</v>
      </c>
      <c r="R2410" s="21" t="e">
        <f ca="1">IF(AND(Q2410&lt;&gt; "", COUNTIF(SAP!#REF!,Q2410)&gt;0),"Matched", "")</f>
        <v>#REF!</v>
      </c>
    </row>
    <row r="2411" spans="1:18" hidden="1">
      <c r="A2411" s="21">
        <v>11563327</v>
      </c>
      <c r="B2411" s="22">
        <v>43936</v>
      </c>
      <c r="C2411" s="22">
        <v>43936</v>
      </c>
      <c r="D2411" s="21" t="s">
        <v>10</v>
      </c>
      <c r="E2411" s="23">
        <v>0</v>
      </c>
      <c r="F2411" s="23">
        <v>0</v>
      </c>
      <c r="G2411" s="23">
        <v>7104</v>
      </c>
      <c r="H2411" s="23">
        <v>319488.82</v>
      </c>
      <c r="I2411" s="21" t="s">
        <v>11</v>
      </c>
      <c r="J2411" s="21" t="s">
        <v>12</v>
      </c>
      <c r="K2411" s="21" t="str">
        <f t="shared" si="123"/>
        <v/>
      </c>
      <c r="L2411" s="21" t="e">
        <f ca="1">IF(AND(K2411&lt;&gt; "", COUNTIF(SAP!#REF!,K2411)&gt;0),"Matched", "")</f>
        <v>#REF!</v>
      </c>
      <c r="M2411" s="21" t="str">
        <f t="shared" si="121"/>
        <v/>
      </c>
      <c r="N2411" s="21" t="e">
        <f ca="1">IF(AND(M2411&lt;&gt; "", COUNTIF(SAP!#REF!,M2411)&gt;0),"Matched", "")</f>
        <v>#REF!</v>
      </c>
      <c r="O2411" s="21" t="str">
        <f t="shared" si="122"/>
        <v/>
      </c>
      <c r="P2411" s="21" t="e">
        <f ca="1">IF(AND(O2411&lt;&gt; "", COUNTIF(SAP!#REF!,O2411)&gt;0),"Matched", "")</f>
        <v>#REF!</v>
      </c>
      <c r="Q2411" s="21" t="str">
        <f ca="1">IF(OR(D2411="AC",D2411="TR"),"Logic4"&amp;"_"&amp;TEXT(C2411,"dd.mm.yyyy") &amp;"_"&amp; 751179.26,"")</f>
        <v>Logic4_15.04.2020_751179.26</v>
      </c>
      <c r="R2411" s="21" t="e">
        <f ca="1">IF(AND(Q2411&lt;&gt; "", COUNTIF(SAP!#REF!,Q2411)&gt;0),"Matched", "")</f>
        <v>#REF!</v>
      </c>
    </row>
    <row r="2412" spans="1:18" hidden="1">
      <c r="A2412" s="21">
        <v>11563327</v>
      </c>
      <c r="B2412" s="22">
        <v>43936</v>
      </c>
      <c r="C2412" s="22">
        <v>43936</v>
      </c>
      <c r="D2412" s="21" t="s">
        <v>10</v>
      </c>
      <c r="E2412" s="23">
        <v>0</v>
      </c>
      <c r="F2412" s="23">
        <v>0</v>
      </c>
      <c r="G2412" s="23">
        <v>7186.25</v>
      </c>
      <c r="H2412" s="23">
        <v>326675.07</v>
      </c>
      <c r="I2412" s="21" t="s">
        <v>11</v>
      </c>
      <c r="J2412" s="21" t="s">
        <v>12</v>
      </c>
      <c r="K2412" s="21" t="str">
        <f t="shared" si="123"/>
        <v/>
      </c>
      <c r="L2412" s="21" t="e">
        <f ca="1">IF(AND(K2412&lt;&gt; "", COUNTIF(SAP!#REF!,K2412)&gt;0),"Matched", "")</f>
        <v>#REF!</v>
      </c>
      <c r="M2412" s="21" t="str">
        <f t="shared" si="121"/>
        <v/>
      </c>
      <c r="N2412" s="21" t="e">
        <f ca="1">IF(AND(M2412&lt;&gt; "", COUNTIF(SAP!#REF!,M2412)&gt;0),"Matched", "")</f>
        <v>#REF!</v>
      </c>
      <c r="O2412" s="21" t="str">
        <f t="shared" si="122"/>
        <v/>
      </c>
      <c r="P2412" s="21" t="e">
        <f ca="1">IF(AND(O2412&lt;&gt; "", COUNTIF(SAP!#REF!,O2412)&gt;0),"Matched", "")</f>
        <v>#REF!</v>
      </c>
      <c r="Q2412" s="21" t="str">
        <f ca="1">IF(OR(D2412="AC",D2412="TR"),"Logic4"&amp;"_"&amp;TEXT(C2412,"dd.mm.yyyy") &amp;"_"&amp; 751179.26,"")</f>
        <v>Logic4_15.04.2020_751179.26</v>
      </c>
      <c r="R2412" s="21" t="e">
        <f ca="1">IF(AND(Q2412&lt;&gt; "", COUNTIF(SAP!#REF!,Q2412)&gt;0),"Matched", "")</f>
        <v>#REF!</v>
      </c>
    </row>
    <row r="2413" spans="1:18" hidden="1">
      <c r="A2413" s="21">
        <v>11563327</v>
      </c>
      <c r="B2413" s="22">
        <v>43936</v>
      </c>
      <c r="C2413" s="22">
        <v>43936</v>
      </c>
      <c r="D2413" s="21" t="s">
        <v>10</v>
      </c>
      <c r="E2413" s="23">
        <v>0</v>
      </c>
      <c r="F2413" s="23">
        <v>0</v>
      </c>
      <c r="G2413" s="23">
        <v>7273.8</v>
      </c>
      <c r="H2413" s="23">
        <v>333948.87</v>
      </c>
      <c r="I2413" s="21" t="s">
        <v>11</v>
      </c>
      <c r="J2413" s="21" t="s">
        <v>12</v>
      </c>
      <c r="K2413" s="21" t="str">
        <f t="shared" si="123"/>
        <v/>
      </c>
      <c r="L2413" s="21" t="e">
        <f ca="1">IF(AND(K2413&lt;&gt; "", COUNTIF(SAP!#REF!,K2413)&gt;0),"Matched", "")</f>
        <v>#REF!</v>
      </c>
      <c r="M2413" s="21" t="str">
        <f t="shared" si="121"/>
        <v/>
      </c>
      <c r="N2413" s="21" t="e">
        <f ca="1">IF(AND(M2413&lt;&gt; "", COUNTIF(SAP!#REF!,M2413)&gt;0),"Matched", "")</f>
        <v>#REF!</v>
      </c>
      <c r="O2413" s="21" t="str">
        <f t="shared" si="122"/>
        <v/>
      </c>
      <c r="P2413" s="21" t="e">
        <f ca="1">IF(AND(O2413&lt;&gt; "", COUNTIF(SAP!#REF!,O2413)&gt;0),"Matched", "")</f>
        <v>#REF!</v>
      </c>
      <c r="Q2413" s="21" t="str">
        <f ca="1">IF(OR(D2413="AC",D2413="TR"),"Logic4"&amp;"_"&amp;TEXT(C2413,"dd.mm.yyyy") &amp;"_"&amp; 751179.26,"")</f>
        <v>Logic4_15.04.2020_751179.26</v>
      </c>
      <c r="R2413" s="21" t="e">
        <f ca="1">IF(AND(Q2413&lt;&gt; "", COUNTIF(SAP!#REF!,Q2413)&gt;0),"Matched", "")</f>
        <v>#REF!</v>
      </c>
    </row>
    <row r="2414" spans="1:18" hidden="1">
      <c r="A2414" s="21">
        <v>11563327</v>
      </c>
      <c r="B2414" s="22">
        <v>43936</v>
      </c>
      <c r="C2414" s="22">
        <v>43936</v>
      </c>
      <c r="D2414" s="21" t="s">
        <v>10</v>
      </c>
      <c r="E2414" s="23">
        <v>0</v>
      </c>
      <c r="F2414" s="23">
        <v>0</v>
      </c>
      <c r="G2414" s="23">
        <v>7355.8</v>
      </c>
      <c r="H2414" s="23">
        <v>341304.67</v>
      </c>
      <c r="I2414" s="21" t="s">
        <v>11</v>
      </c>
      <c r="J2414" s="21" t="s">
        <v>12</v>
      </c>
      <c r="K2414" s="21" t="str">
        <f t="shared" si="123"/>
        <v/>
      </c>
      <c r="L2414" s="21" t="e">
        <f ca="1">IF(AND(K2414&lt;&gt; "", COUNTIF(SAP!#REF!,K2414)&gt;0),"Matched", "")</f>
        <v>#REF!</v>
      </c>
      <c r="M2414" s="21" t="str">
        <f t="shared" si="121"/>
        <v/>
      </c>
      <c r="N2414" s="21" t="e">
        <f ca="1">IF(AND(M2414&lt;&gt; "", COUNTIF(SAP!#REF!,M2414)&gt;0),"Matched", "")</f>
        <v>#REF!</v>
      </c>
      <c r="O2414" s="21" t="str">
        <f t="shared" si="122"/>
        <v/>
      </c>
      <c r="P2414" s="21" t="e">
        <f ca="1">IF(AND(O2414&lt;&gt; "", COUNTIF(SAP!#REF!,O2414)&gt;0),"Matched", "")</f>
        <v>#REF!</v>
      </c>
      <c r="Q2414" s="21" t="str">
        <f ca="1">IF(OR(D2414="AC",D2414="TR"),"Logic4"&amp;"_"&amp;TEXT(C2414,"dd.mm.yyyy") &amp;"_"&amp; 751179.26,"")</f>
        <v>Logic4_15.04.2020_751179.26</v>
      </c>
      <c r="R2414" s="21" t="e">
        <f ca="1">IF(AND(Q2414&lt;&gt; "", COUNTIF(SAP!#REF!,Q2414)&gt;0),"Matched", "")</f>
        <v>#REF!</v>
      </c>
    </row>
    <row r="2415" spans="1:18" hidden="1">
      <c r="A2415" s="21">
        <v>11563327</v>
      </c>
      <c r="B2415" s="22">
        <v>43936</v>
      </c>
      <c r="C2415" s="22">
        <v>43936</v>
      </c>
      <c r="D2415" s="21" t="s">
        <v>10</v>
      </c>
      <c r="E2415" s="23">
        <v>0</v>
      </c>
      <c r="F2415" s="23">
        <v>0</v>
      </c>
      <c r="G2415" s="23">
        <v>7365.2</v>
      </c>
      <c r="H2415" s="23">
        <v>348669.87</v>
      </c>
      <c r="I2415" s="21" t="s">
        <v>11</v>
      </c>
      <c r="J2415" s="21" t="s">
        <v>12</v>
      </c>
      <c r="K2415" s="21" t="str">
        <f t="shared" si="123"/>
        <v/>
      </c>
      <c r="L2415" s="21" t="e">
        <f ca="1">IF(AND(K2415&lt;&gt; "", COUNTIF(SAP!#REF!,K2415)&gt;0),"Matched", "")</f>
        <v>#REF!</v>
      </c>
      <c r="M2415" s="21" t="str">
        <f t="shared" si="121"/>
        <v/>
      </c>
      <c r="N2415" s="21" t="e">
        <f ca="1">IF(AND(M2415&lt;&gt; "", COUNTIF(SAP!#REF!,M2415)&gt;0),"Matched", "")</f>
        <v>#REF!</v>
      </c>
      <c r="O2415" s="21" t="str">
        <f t="shared" si="122"/>
        <v/>
      </c>
      <c r="P2415" s="21" t="e">
        <f ca="1">IF(AND(O2415&lt;&gt; "", COUNTIF(SAP!#REF!,O2415)&gt;0),"Matched", "")</f>
        <v>#REF!</v>
      </c>
      <c r="Q2415" s="21" t="str">
        <f ca="1">IF(OR(D2415="AC",D2415="TR"),"Logic4"&amp;"_"&amp;TEXT(C2415,"dd.mm.yyyy") &amp;"_"&amp; 751179.26,"")</f>
        <v>Logic4_15.04.2020_751179.26</v>
      </c>
      <c r="R2415" s="21" t="e">
        <f ca="1">IF(AND(Q2415&lt;&gt; "", COUNTIF(SAP!#REF!,Q2415)&gt;0),"Matched", "")</f>
        <v>#REF!</v>
      </c>
    </row>
    <row r="2416" spans="1:18" hidden="1">
      <c r="A2416" s="21">
        <v>11563327</v>
      </c>
      <c r="B2416" s="22">
        <v>43936</v>
      </c>
      <c r="C2416" s="22">
        <v>43936</v>
      </c>
      <c r="D2416" s="21" t="s">
        <v>10</v>
      </c>
      <c r="E2416" s="23">
        <v>0</v>
      </c>
      <c r="F2416" s="23">
        <v>0</v>
      </c>
      <c r="G2416" s="23">
        <v>7550.1</v>
      </c>
      <c r="H2416" s="23">
        <v>356219.97</v>
      </c>
      <c r="I2416" s="21" t="s">
        <v>11</v>
      </c>
      <c r="J2416" s="21" t="s">
        <v>12</v>
      </c>
      <c r="K2416" s="21" t="str">
        <f t="shared" si="123"/>
        <v/>
      </c>
      <c r="L2416" s="21" t="e">
        <f ca="1">IF(AND(K2416&lt;&gt; "", COUNTIF(SAP!#REF!,K2416)&gt;0),"Matched", "")</f>
        <v>#REF!</v>
      </c>
      <c r="M2416" s="21" t="str">
        <f t="shared" si="121"/>
        <v/>
      </c>
      <c r="N2416" s="21" t="e">
        <f ca="1">IF(AND(M2416&lt;&gt; "", COUNTIF(SAP!#REF!,M2416)&gt;0),"Matched", "")</f>
        <v>#REF!</v>
      </c>
      <c r="O2416" s="21" t="str">
        <f t="shared" si="122"/>
        <v/>
      </c>
      <c r="P2416" s="21" t="e">
        <f ca="1">IF(AND(O2416&lt;&gt; "", COUNTIF(SAP!#REF!,O2416)&gt;0),"Matched", "")</f>
        <v>#REF!</v>
      </c>
      <c r="Q2416" s="21" t="str">
        <f ca="1">IF(OR(D2416="AC",D2416="TR"),"Logic4"&amp;"_"&amp;TEXT(C2416,"dd.mm.yyyy") &amp;"_"&amp; 751179.26,"")</f>
        <v>Logic4_15.04.2020_751179.26</v>
      </c>
      <c r="R2416" s="21" t="e">
        <f ca="1">IF(AND(Q2416&lt;&gt; "", COUNTIF(SAP!#REF!,Q2416)&gt;0),"Matched", "")</f>
        <v>#REF!</v>
      </c>
    </row>
    <row r="2417" spans="1:18" hidden="1">
      <c r="A2417" s="21">
        <v>11563327</v>
      </c>
      <c r="B2417" s="22">
        <v>43936</v>
      </c>
      <c r="C2417" s="22">
        <v>43936</v>
      </c>
      <c r="D2417" s="21" t="s">
        <v>10</v>
      </c>
      <c r="E2417" s="23">
        <v>0</v>
      </c>
      <c r="F2417" s="23">
        <v>0</v>
      </c>
      <c r="G2417" s="23">
        <v>7607.97</v>
      </c>
      <c r="H2417" s="23">
        <v>363827.94</v>
      </c>
      <c r="I2417" s="21" t="s">
        <v>11</v>
      </c>
      <c r="J2417" s="21" t="s">
        <v>12</v>
      </c>
      <c r="K2417" s="21" t="str">
        <f t="shared" si="123"/>
        <v/>
      </c>
      <c r="L2417" s="21" t="e">
        <f ca="1">IF(AND(K2417&lt;&gt; "", COUNTIF(SAP!#REF!,K2417)&gt;0),"Matched", "")</f>
        <v>#REF!</v>
      </c>
      <c r="M2417" s="21" t="str">
        <f t="shared" si="121"/>
        <v/>
      </c>
      <c r="N2417" s="21" t="e">
        <f ca="1">IF(AND(M2417&lt;&gt; "", COUNTIF(SAP!#REF!,M2417)&gt;0),"Matched", "")</f>
        <v>#REF!</v>
      </c>
      <c r="O2417" s="21" t="str">
        <f t="shared" si="122"/>
        <v/>
      </c>
      <c r="P2417" s="21" t="e">
        <f ca="1">IF(AND(O2417&lt;&gt; "", COUNTIF(SAP!#REF!,O2417)&gt;0),"Matched", "")</f>
        <v>#REF!</v>
      </c>
      <c r="Q2417" s="21" t="str">
        <f ca="1">IF(OR(D2417="AC",D2417="TR"),"Logic4"&amp;"_"&amp;TEXT(C2417,"dd.mm.yyyy") &amp;"_"&amp; 751179.26,"")</f>
        <v>Logic4_15.04.2020_751179.26</v>
      </c>
      <c r="R2417" s="21" t="e">
        <f ca="1">IF(AND(Q2417&lt;&gt; "", COUNTIF(SAP!#REF!,Q2417)&gt;0),"Matched", "")</f>
        <v>#REF!</v>
      </c>
    </row>
    <row r="2418" spans="1:18" hidden="1">
      <c r="A2418" s="21">
        <v>11563327</v>
      </c>
      <c r="B2418" s="22">
        <v>43936</v>
      </c>
      <c r="C2418" s="22">
        <v>43936</v>
      </c>
      <c r="D2418" s="21" t="s">
        <v>10</v>
      </c>
      <c r="E2418" s="23">
        <v>0</v>
      </c>
      <c r="F2418" s="23">
        <v>0</v>
      </c>
      <c r="G2418" s="23">
        <v>7750.6</v>
      </c>
      <c r="H2418" s="23">
        <v>371578.54</v>
      </c>
      <c r="I2418" s="21" t="s">
        <v>11</v>
      </c>
      <c r="J2418" s="21" t="s">
        <v>12</v>
      </c>
      <c r="K2418" s="21" t="str">
        <f t="shared" si="123"/>
        <v/>
      </c>
      <c r="L2418" s="21" t="e">
        <f ca="1">IF(AND(K2418&lt;&gt; "", COUNTIF(SAP!#REF!,K2418)&gt;0),"Matched", "")</f>
        <v>#REF!</v>
      </c>
      <c r="M2418" s="21" t="str">
        <f t="shared" si="121"/>
        <v/>
      </c>
      <c r="N2418" s="21" t="e">
        <f ca="1">IF(AND(M2418&lt;&gt; "", COUNTIF(SAP!#REF!,M2418)&gt;0),"Matched", "")</f>
        <v>#REF!</v>
      </c>
      <c r="O2418" s="21" t="str">
        <f t="shared" si="122"/>
        <v/>
      </c>
      <c r="P2418" s="21" t="e">
        <f ca="1">IF(AND(O2418&lt;&gt; "", COUNTIF(SAP!#REF!,O2418)&gt;0),"Matched", "")</f>
        <v>#REF!</v>
      </c>
      <c r="Q2418" s="21" t="str">
        <f ca="1">IF(OR(D2418="AC",D2418="TR"),"Logic4"&amp;"_"&amp;TEXT(C2418,"dd.mm.yyyy") &amp;"_"&amp; 751179.26,"")</f>
        <v>Logic4_15.04.2020_751179.26</v>
      </c>
      <c r="R2418" s="21" t="e">
        <f ca="1">IF(AND(Q2418&lt;&gt; "", COUNTIF(SAP!#REF!,Q2418)&gt;0),"Matched", "")</f>
        <v>#REF!</v>
      </c>
    </row>
    <row r="2419" spans="1:18" hidden="1">
      <c r="A2419" s="21">
        <v>11563327</v>
      </c>
      <c r="B2419" s="22">
        <v>43936</v>
      </c>
      <c r="C2419" s="22">
        <v>43936</v>
      </c>
      <c r="D2419" s="21" t="s">
        <v>10</v>
      </c>
      <c r="E2419" s="23">
        <v>0</v>
      </c>
      <c r="F2419" s="23">
        <v>0</v>
      </c>
      <c r="G2419" s="23">
        <v>7870</v>
      </c>
      <c r="H2419" s="23">
        <v>379448.54</v>
      </c>
      <c r="I2419" s="21" t="s">
        <v>11</v>
      </c>
      <c r="J2419" s="21" t="s">
        <v>12</v>
      </c>
      <c r="K2419" s="21" t="str">
        <f t="shared" si="123"/>
        <v/>
      </c>
      <c r="L2419" s="21" t="e">
        <f ca="1">IF(AND(K2419&lt;&gt; "", COUNTIF(SAP!#REF!,K2419)&gt;0),"Matched", "")</f>
        <v>#REF!</v>
      </c>
      <c r="M2419" s="21" t="str">
        <f t="shared" si="121"/>
        <v/>
      </c>
      <c r="N2419" s="21" t="e">
        <f ca="1">IF(AND(M2419&lt;&gt; "", COUNTIF(SAP!#REF!,M2419)&gt;0),"Matched", "")</f>
        <v>#REF!</v>
      </c>
      <c r="O2419" s="21" t="str">
        <f t="shared" si="122"/>
        <v/>
      </c>
      <c r="P2419" s="21" t="e">
        <f ca="1">IF(AND(O2419&lt;&gt; "", COUNTIF(SAP!#REF!,O2419)&gt;0),"Matched", "")</f>
        <v>#REF!</v>
      </c>
      <c r="Q2419" s="21" t="str">
        <f ca="1">IF(OR(D2419="AC",D2419="TR"),"Logic4"&amp;"_"&amp;TEXT(C2419,"dd.mm.yyyy") &amp;"_"&amp; 751179.26,"")</f>
        <v>Logic4_15.04.2020_751179.26</v>
      </c>
      <c r="R2419" s="21" t="e">
        <f ca="1">IF(AND(Q2419&lt;&gt; "", COUNTIF(SAP!#REF!,Q2419)&gt;0),"Matched", "")</f>
        <v>#REF!</v>
      </c>
    </row>
    <row r="2420" spans="1:18" hidden="1">
      <c r="A2420" s="21">
        <v>11563327</v>
      </c>
      <c r="B2420" s="22">
        <v>43936</v>
      </c>
      <c r="C2420" s="22">
        <v>43936</v>
      </c>
      <c r="D2420" s="21" t="s">
        <v>10</v>
      </c>
      <c r="E2420" s="23">
        <v>0</v>
      </c>
      <c r="F2420" s="23">
        <v>0</v>
      </c>
      <c r="G2420" s="23">
        <v>8281.2000000000007</v>
      </c>
      <c r="H2420" s="23">
        <v>387729.74</v>
      </c>
      <c r="I2420" s="21" t="s">
        <v>11</v>
      </c>
      <c r="J2420" s="21" t="s">
        <v>12</v>
      </c>
      <c r="K2420" s="21" t="str">
        <f t="shared" si="123"/>
        <v/>
      </c>
      <c r="L2420" s="21" t="e">
        <f ca="1">IF(AND(K2420&lt;&gt; "", COUNTIF(SAP!#REF!,K2420)&gt;0),"Matched", "")</f>
        <v>#REF!</v>
      </c>
      <c r="M2420" s="21" t="str">
        <f t="shared" si="121"/>
        <v/>
      </c>
      <c r="N2420" s="21" t="e">
        <f ca="1">IF(AND(M2420&lt;&gt; "", COUNTIF(SAP!#REF!,M2420)&gt;0),"Matched", "")</f>
        <v>#REF!</v>
      </c>
      <c r="O2420" s="21" t="str">
        <f t="shared" si="122"/>
        <v/>
      </c>
      <c r="P2420" s="21" t="e">
        <f ca="1">IF(AND(O2420&lt;&gt; "", COUNTIF(SAP!#REF!,O2420)&gt;0),"Matched", "")</f>
        <v>#REF!</v>
      </c>
      <c r="Q2420" s="21" t="str">
        <f ca="1">IF(OR(D2420="AC",D2420="TR"),"Logic4"&amp;"_"&amp;TEXT(C2420,"dd.mm.yyyy") &amp;"_"&amp; 751179.26,"")</f>
        <v>Logic4_15.04.2020_751179.26</v>
      </c>
      <c r="R2420" s="21" t="e">
        <f ca="1">IF(AND(Q2420&lt;&gt; "", COUNTIF(SAP!#REF!,Q2420)&gt;0),"Matched", "")</f>
        <v>#REF!</v>
      </c>
    </row>
    <row r="2421" spans="1:18" hidden="1">
      <c r="A2421" s="21">
        <v>11563327</v>
      </c>
      <c r="B2421" s="22">
        <v>43936</v>
      </c>
      <c r="C2421" s="22">
        <v>43936</v>
      </c>
      <c r="D2421" s="21" t="s">
        <v>10</v>
      </c>
      <c r="E2421" s="23">
        <v>0</v>
      </c>
      <c r="F2421" s="23">
        <v>0</v>
      </c>
      <c r="G2421" s="23">
        <v>8484</v>
      </c>
      <c r="H2421" s="23">
        <v>396213.74</v>
      </c>
      <c r="I2421" s="21" t="s">
        <v>11</v>
      </c>
      <c r="J2421" s="21" t="s">
        <v>12</v>
      </c>
      <c r="K2421" s="21" t="str">
        <f t="shared" si="123"/>
        <v/>
      </c>
      <c r="L2421" s="21" t="e">
        <f ca="1">IF(AND(K2421&lt;&gt; "", COUNTIF(SAP!#REF!,K2421)&gt;0),"Matched", "")</f>
        <v>#REF!</v>
      </c>
      <c r="M2421" s="21" t="str">
        <f t="shared" si="121"/>
        <v/>
      </c>
      <c r="N2421" s="21" t="e">
        <f ca="1">IF(AND(M2421&lt;&gt; "", COUNTIF(SAP!#REF!,M2421)&gt;0),"Matched", "")</f>
        <v>#REF!</v>
      </c>
      <c r="O2421" s="21" t="str">
        <f t="shared" si="122"/>
        <v/>
      </c>
      <c r="P2421" s="21" t="e">
        <f ca="1">IF(AND(O2421&lt;&gt; "", COUNTIF(SAP!#REF!,O2421)&gt;0),"Matched", "")</f>
        <v>#REF!</v>
      </c>
      <c r="Q2421" s="21" t="str">
        <f ca="1">IF(OR(D2421="AC",D2421="TR"),"Logic4"&amp;"_"&amp;TEXT(C2421,"dd.mm.yyyy") &amp;"_"&amp; 751179.26,"")</f>
        <v>Logic4_15.04.2020_751179.26</v>
      </c>
      <c r="R2421" s="21" t="e">
        <f ca="1">IF(AND(Q2421&lt;&gt; "", COUNTIF(SAP!#REF!,Q2421)&gt;0),"Matched", "")</f>
        <v>#REF!</v>
      </c>
    </row>
    <row r="2422" spans="1:18" hidden="1">
      <c r="A2422" s="21">
        <v>11563327</v>
      </c>
      <c r="B2422" s="22">
        <v>43936</v>
      </c>
      <c r="C2422" s="22">
        <v>43936</v>
      </c>
      <c r="D2422" s="21" t="s">
        <v>10</v>
      </c>
      <c r="E2422" s="23">
        <v>0</v>
      </c>
      <c r="F2422" s="23">
        <v>0</v>
      </c>
      <c r="G2422" s="23">
        <v>9586.9</v>
      </c>
      <c r="H2422" s="23">
        <v>405800.64</v>
      </c>
      <c r="I2422" s="21" t="s">
        <v>11</v>
      </c>
      <c r="J2422" s="21" t="s">
        <v>12</v>
      </c>
      <c r="K2422" s="21" t="str">
        <f t="shared" si="123"/>
        <v/>
      </c>
      <c r="L2422" s="21" t="e">
        <f ca="1">IF(AND(K2422&lt;&gt; "", COUNTIF(SAP!#REF!,K2422)&gt;0),"Matched", "")</f>
        <v>#REF!</v>
      </c>
      <c r="M2422" s="21" t="str">
        <f t="shared" si="121"/>
        <v/>
      </c>
      <c r="N2422" s="21" t="e">
        <f ca="1">IF(AND(M2422&lt;&gt; "", COUNTIF(SAP!#REF!,M2422)&gt;0),"Matched", "")</f>
        <v>#REF!</v>
      </c>
      <c r="O2422" s="21" t="str">
        <f t="shared" si="122"/>
        <v/>
      </c>
      <c r="P2422" s="21" t="e">
        <f ca="1">IF(AND(O2422&lt;&gt; "", COUNTIF(SAP!#REF!,O2422)&gt;0),"Matched", "")</f>
        <v>#REF!</v>
      </c>
      <c r="Q2422" s="21" t="str">
        <f ca="1">IF(OR(D2422="AC",D2422="TR"),"Logic4"&amp;"_"&amp;TEXT(C2422,"dd.mm.yyyy") &amp;"_"&amp; 751179.26,"")</f>
        <v>Logic4_15.04.2020_751179.26</v>
      </c>
      <c r="R2422" s="21" t="e">
        <f ca="1">IF(AND(Q2422&lt;&gt; "", COUNTIF(SAP!#REF!,Q2422)&gt;0),"Matched", "")</f>
        <v>#REF!</v>
      </c>
    </row>
    <row r="2423" spans="1:18" hidden="1">
      <c r="A2423" s="21">
        <v>11563327</v>
      </c>
      <c r="B2423" s="22">
        <v>43936</v>
      </c>
      <c r="C2423" s="22">
        <v>43936</v>
      </c>
      <c r="D2423" s="21" t="s">
        <v>10</v>
      </c>
      <c r="E2423" s="23">
        <v>0</v>
      </c>
      <c r="F2423" s="23">
        <v>0</v>
      </c>
      <c r="G2423" s="23">
        <v>9954.9</v>
      </c>
      <c r="H2423" s="23">
        <v>415755.54</v>
      </c>
      <c r="I2423" s="21" t="s">
        <v>11</v>
      </c>
      <c r="J2423" s="21" t="s">
        <v>12</v>
      </c>
      <c r="K2423" s="21" t="str">
        <f t="shared" si="123"/>
        <v/>
      </c>
      <c r="L2423" s="21" t="e">
        <f ca="1">IF(AND(K2423&lt;&gt; "", COUNTIF(SAP!#REF!,K2423)&gt;0),"Matched", "")</f>
        <v>#REF!</v>
      </c>
      <c r="M2423" s="21" t="str">
        <f t="shared" si="121"/>
        <v/>
      </c>
      <c r="N2423" s="21" t="e">
        <f ca="1">IF(AND(M2423&lt;&gt; "", COUNTIF(SAP!#REF!,M2423)&gt;0),"Matched", "")</f>
        <v>#REF!</v>
      </c>
      <c r="O2423" s="21" t="str">
        <f t="shared" si="122"/>
        <v/>
      </c>
      <c r="P2423" s="21" t="e">
        <f ca="1">IF(AND(O2423&lt;&gt; "", COUNTIF(SAP!#REF!,O2423)&gt;0),"Matched", "")</f>
        <v>#REF!</v>
      </c>
      <c r="Q2423" s="21" t="str">
        <f ca="1">IF(OR(D2423="AC",D2423="TR"),"Logic4"&amp;"_"&amp;TEXT(C2423,"dd.mm.yyyy") &amp;"_"&amp; 751179.26,"")</f>
        <v>Logic4_15.04.2020_751179.26</v>
      </c>
      <c r="R2423" s="21" t="e">
        <f ca="1">IF(AND(Q2423&lt;&gt; "", COUNTIF(SAP!#REF!,Q2423)&gt;0),"Matched", "")</f>
        <v>#REF!</v>
      </c>
    </row>
    <row r="2424" spans="1:18" hidden="1">
      <c r="A2424" s="21">
        <v>11563327</v>
      </c>
      <c r="B2424" s="22">
        <v>43936</v>
      </c>
      <c r="C2424" s="22">
        <v>43936</v>
      </c>
      <c r="D2424" s="21" t="s">
        <v>10</v>
      </c>
      <c r="E2424" s="23">
        <v>0</v>
      </c>
      <c r="F2424" s="23">
        <v>0</v>
      </c>
      <c r="G2424" s="23">
        <v>9955.6</v>
      </c>
      <c r="H2424" s="23">
        <v>425711.14</v>
      </c>
      <c r="I2424" s="21" t="s">
        <v>11</v>
      </c>
      <c r="J2424" s="21" t="s">
        <v>12</v>
      </c>
      <c r="K2424" s="21" t="str">
        <f t="shared" si="123"/>
        <v/>
      </c>
      <c r="L2424" s="21" t="e">
        <f ca="1">IF(AND(K2424&lt;&gt; "", COUNTIF(SAP!#REF!,K2424)&gt;0),"Matched", "")</f>
        <v>#REF!</v>
      </c>
      <c r="M2424" s="21" t="str">
        <f t="shared" si="121"/>
        <v/>
      </c>
      <c r="N2424" s="21" t="e">
        <f ca="1">IF(AND(M2424&lt;&gt; "", COUNTIF(SAP!#REF!,M2424)&gt;0),"Matched", "")</f>
        <v>#REF!</v>
      </c>
      <c r="O2424" s="21" t="str">
        <f t="shared" si="122"/>
        <v/>
      </c>
      <c r="P2424" s="21" t="e">
        <f ca="1">IF(AND(O2424&lt;&gt; "", COUNTIF(SAP!#REF!,O2424)&gt;0),"Matched", "")</f>
        <v>#REF!</v>
      </c>
      <c r="Q2424" s="21" t="str">
        <f ca="1">IF(OR(D2424="AC",D2424="TR"),"Logic4"&amp;"_"&amp;TEXT(C2424,"dd.mm.yyyy") &amp;"_"&amp; 751179.26,"")</f>
        <v>Logic4_15.04.2020_751179.26</v>
      </c>
      <c r="R2424" s="21" t="e">
        <f ca="1">IF(AND(Q2424&lt;&gt; "", COUNTIF(SAP!#REF!,Q2424)&gt;0),"Matched", "")</f>
        <v>#REF!</v>
      </c>
    </row>
    <row r="2425" spans="1:18" hidden="1">
      <c r="A2425" s="21">
        <v>11563327</v>
      </c>
      <c r="B2425" s="22">
        <v>43936</v>
      </c>
      <c r="C2425" s="22">
        <v>43936</v>
      </c>
      <c r="D2425" s="21" t="s">
        <v>10</v>
      </c>
      <c r="E2425" s="23">
        <v>0</v>
      </c>
      <c r="F2425" s="23">
        <v>0</v>
      </c>
      <c r="G2425" s="23">
        <v>10281.9</v>
      </c>
      <c r="H2425" s="23">
        <v>435993.04</v>
      </c>
      <c r="I2425" s="21" t="s">
        <v>11</v>
      </c>
      <c r="J2425" s="21" t="s">
        <v>12</v>
      </c>
      <c r="K2425" s="21" t="str">
        <f t="shared" si="123"/>
        <v/>
      </c>
      <c r="L2425" s="21" t="e">
        <f ca="1">IF(AND(K2425&lt;&gt; "", COUNTIF(SAP!#REF!,K2425)&gt;0),"Matched", "")</f>
        <v>#REF!</v>
      </c>
      <c r="M2425" s="21" t="str">
        <f t="shared" si="121"/>
        <v/>
      </c>
      <c r="N2425" s="21" t="e">
        <f ca="1">IF(AND(M2425&lt;&gt; "", COUNTIF(SAP!#REF!,M2425)&gt;0),"Matched", "")</f>
        <v>#REF!</v>
      </c>
      <c r="O2425" s="21" t="str">
        <f t="shared" si="122"/>
        <v/>
      </c>
      <c r="P2425" s="21" t="e">
        <f ca="1">IF(AND(O2425&lt;&gt; "", COUNTIF(SAP!#REF!,O2425)&gt;0),"Matched", "")</f>
        <v>#REF!</v>
      </c>
      <c r="Q2425" s="21" t="str">
        <f ca="1">IF(OR(D2425="AC",D2425="TR"),"Logic4"&amp;"_"&amp;TEXT(C2425,"dd.mm.yyyy") &amp;"_"&amp; 751179.26,"")</f>
        <v>Logic4_15.04.2020_751179.26</v>
      </c>
      <c r="R2425" s="21" t="e">
        <f ca="1">IF(AND(Q2425&lt;&gt; "", COUNTIF(SAP!#REF!,Q2425)&gt;0),"Matched", "")</f>
        <v>#REF!</v>
      </c>
    </row>
    <row r="2426" spans="1:18" hidden="1">
      <c r="A2426" s="21">
        <v>11563327</v>
      </c>
      <c r="B2426" s="22">
        <v>43936</v>
      </c>
      <c r="C2426" s="22">
        <v>43936</v>
      </c>
      <c r="D2426" s="21" t="s">
        <v>10</v>
      </c>
      <c r="E2426" s="23">
        <v>0</v>
      </c>
      <c r="F2426" s="23">
        <v>0</v>
      </c>
      <c r="G2426" s="23">
        <v>10411.120000000001</v>
      </c>
      <c r="H2426" s="23">
        <v>446404.16</v>
      </c>
      <c r="I2426" s="21" t="s">
        <v>11</v>
      </c>
      <c r="J2426" s="21" t="s">
        <v>12</v>
      </c>
      <c r="K2426" s="21" t="str">
        <f t="shared" si="123"/>
        <v/>
      </c>
      <c r="L2426" s="21" t="e">
        <f ca="1">IF(AND(K2426&lt;&gt; "", COUNTIF(SAP!#REF!,K2426)&gt;0),"Matched", "")</f>
        <v>#REF!</v>
      </c>
      <c r="M2426" s="21" t="str">
        <f t="shared" ref="M2426:M2459" si="124">IF(D2426="TR","Logic2"&amp;"_"&amp;TEXT(C2426,"dd.mm.yyyy") &amp;"_"&amp; F2426,"")</f>
        <v/>
      </c>
      <c r="N2426" s="21" t="e">
        <f ca="1">IF(AND(M2426&lt;&gt; "", COUNTIF(SAP!#REF!,M2426)&gt;0),"Matched", "")</f>
        <v>#REF!</v>
      </c>
      <c r="O2426" s="21" t="str">
        <f t="shared" ref="O2426:O2459" si="125">IF(D2426="AF","Logic3"&amp;"_"&amp;G2426,"")</f>
        <v/>
      </c>
      <c r="P2426" s="21" t="e">
        <f ca="1">IF(AND(O2426&lt;&gt; "", COUNTIF(SAP!#REF!,O2426)&gt;0),"Matched", "")</f>
        <v>#REF!</v>
      </c>
      <c r="Q2426" s="21" t="str">
        <f ca="1">IF(OR(D2426="AC",D2426="TR"),"Logic4"&amp;"_"&amp;TEXT(C2426,"dd.mm.yyyy") &amp;"_"&amp; 751179.26,"")</f>
        <v>Logic4_15.04.2020_751179.26</v>
      </c>
      <c r="R2426" s="21" t="e">
        <f ca="1">IF(AND(Q2426&lt;&gt; "", COUNTIF(SAP!#REF!,Q2426)&gt;0),"Matched", "")</f>
        <v>#REF!</v>
      </c>
    </row>
    <row r="2427" spans="1:18" hidden="1">
      <c r="A2427" s="21">
        <v>11563327</v>
      </c>
      <c r="B2427" s="22">
        <v>43936</v>
      </c>
      <c r="C2427" s="22">
        <v>43936</v>
      </c>
      <c r="D2427" s="21" t="s">
        <v>10</v>
      </c>
      <c r="E2427" s="23">
        <v>0</v>
      </c>
      <c r="F2427" s="23">
        <v>0</v>
      </c>
      <c r="G2427" s="23">
        <v>10894.36</v>
      </c>
      <c r="H2427" s="23">
        <v>457298.52</v>
      </c>
      <c r="I2427" s="21" t="s">
        <v>11</v>
      </c>
      <c r="J2427" s="21" t="s">
        <v>12</v>
      </c>
      <c r="K2427" s="21" t="str">
        <f t="shared" si="123"/>
        <v/>
      </c>
      <c r="L2427" s="21" t="e">
        <f ca="1">IF(AND(K2427&lt;&gt; "", COUNTIF(SAP!#REF!,K2427)&gt;0),"Matched", "")</f>
        <v>#REF!</v>
      </c>
      <c r="M2427" s="21" t="str">
        <f t="shared" si="124"/>
        <v/>
      </c>
      <c r="N2427" s="21" t="e">
        <f ca="1">IF(AND(M2427&lt;&gt; "", COUNTIF(SAP!#REF!,M2427)&gt;0),"Matched", "")</f>
        <v>#REF!</v>
      </c>
      <c r="O2427" s="21" t="str">
        <f t="shared" si="125"/>
        <v/>
      </c>
      <c r="P2427" s="21" t="e">
        <f ca="1">IF(AND(O2427&lt;&gt; "", COUNTIF(SAP!#REF!,O2427)&gt;0),"Matched", "")</f>
        <v>#REF!</v>
      </c>
      <c r="Q2427" s="21" t="str">
        <f ca="1">IF(OR(D2427="AC",D2427="TR"),"Logic4"&amp;"_"&amp;TEXT(C2427,"dd.mm.yyyy") &amp;"_"&amp; 751179.26,"")</f>
        <v>Logic4_15.04.2020_751179.26</v>
      </c>
      <c r="R2427" s="21" t="e">
        <f ca="1">IF(AND(Q2427&lt;&gt; "", COUNTIF(SAP!#REF!,Q2427)&gt;0),"Matched", "")</f>
        <v>#REF!</v>
      </c>
    </row>
    <row r="2428" spans="1:18" hidden="1">
      <c r="A2428" s="21">
        <v>11563327</v>
      </c>
      <c r="B2428" s="22">
        <v>43936</v>
      </c>
      <c r="C2428" s="22">
        <v>43936</v>
      </c>
      <c r="D2428" s="21" t="s">
        <v>10</v>
      </c>
      <c r="E2428" s="23">
        <v>0</v>
      </c>
      <c r="F2428" s="23">
        <v>0</v>
      </c>
      <c r="G2428" s="23">
        <v>11340</v>
      </c>
      <c r="H2428" s="23">
        <v>468638.52</v>
      </c>
      <c r="I2428" s="21" t="s">
        <v>11</v>
      </c>
      <c r="J2428" s="21" t="s">
        <v>12</v>
      </c>
      <c r="K2428" s="21" t="str">
        <f t="shared" si="123"/>
        <v/>
      </c>
      <c r="L2428" s="21" t="e">
        <f ca="1">IF(AND(K2428&lt;&gt; "", COUNTIF(SAP!#REF!,K2428)&gt;0),"Matched", "")</f>
        <v>#REF!</v>
      </c>
      <c r="M2428" s="21" t="str">
        <f t="shared" si="124"/>
        <v/>
      </c>
      <c r="N2428" s="21" t="e">
        <f ca="1">IF(AND(M2428&lt;&gt; "", COUNTIF(SAP!#REF!,M2428)&gt;0),"Matched", "")</f>
        <v>#REF!</v>
      </c>
      <c r="O2428" s="21" t="str">
        <f t="shared" si="125"/>
        <v/>
      </c>
      <c r="P2428" s="21" t="e">
        <f ca="1">IF(AND(O2428&lt;&gt; "", COUNTIF(SAP!#REF!,O2428)&gt;0),"Matched", "")</f>
        <v>#REF!</v>
      </c>
      <c r="Q2428" s="21" t="str">
        <f ca="1">IF(OR(D2428="AC",D2428="TR"),"Logic4"&amp;"_"&amp;TEXT(C2428,"dd.mm.yyyy") &amp;"_"&amp; 751179.26,"")</f>
        <v>Logic4_15.04.2020_751179.26</v>
      </c>
      <c r="R2428" s="21" t="e">
        <f ca="1">IF(AND(Q2428&lt;&gt; "", COUNTIF(SAP!#REF!,Q2428)&gt;0),"Matched", "")</f>
        <v>#REF!</v>
      </c>
    </row>
    <row r="2429" spans="1:18" hidden="1">
      <c r="A2429" s="21">
        <v>11563327</v>
      </c>
      <c r="B2429" s="22">
        <v>43936</v>
      </c>
      <c r="C2429" s="22">
        <v>43936</v>
      </c>
      <c r="D2429" s="21" t="s">
        <v>10</v>
      </c>
      <c r="E2429" s="23">
        <v>0</v>
      </c>
      <c r="F2429" s="23">
        <v>0</v>
      </c>
      <c r="G2429" s="23">
        <v>11630</v>
      </c>
      <c r="H2429" s="23">
        <v>480268.52</v>
      </c>
      <c r="I2429" s="21" t="s">
        <v>11</v>
      </c>
      <c r="J2429" s="21" t="s">
        <v>12</v>
      </c>
      <c r="K2429" s="21" t="str">
        <f t="shared" si="123"/>
        <v/>
      </c>
      <c r="L2429" s="21" t="e">
        <f ca="1">IF(AND(K2429&lt;&gt; "", COUNTIF(SAP!#REF!,K2429)&gt;0),"Matched", "")</f>
        <v>#REF!</v>
      </c>
      <c r="M2429" s="21" t="str">
        <f t="shared" si="124"/>
        <v/>
      </c>
      <c r="N2429" s="21" t="e">
        <f ca="1">IF(AND(M2429&lt;&gt; "", COUNTIF(SAP!#REF!,M2429)&gt;0),"Matched", "")</f>
        <v>#REF!</v>
      </c>
      <c r="O2429" s="21" t="str">
        <f t="shared" si="125"/>
        <v/>
      </c>
      <c r="P2429" s="21" t="e">
        <f ca="1">IF(AND(O2429&lt;&gt; "", COUNTIF(SAP!#REF!,O2429)&gt;0),"Matched", "")</f>
        <v>#REF!</v>
      </c>
      <c r="Q2429" s="21" t="str">
        <f ca="1">IF(OR(D2429="AC",D2429="TR"),"Logic4"&amp;"_"&amp;TEXT(C2429,"dd.mm.yyyy") &amp;"_"&amp; 751179.26,"")</f>
        <v>Logic4_15.04.2020_751179.26</v>
      </c>
      <c r="R2429" s="21" t="e">
        <f ca="1">IF(AND(Q2429&lt;&gt; "", COUNTIF(SAP!#REF!,Q2429)&gt;0),"Matched", "")</f>
        <v>#REF!</v>
      </c>
    </row>
    <row r="2430" spans="1:18" hidden="1">
      <c r="A2430" s="21">
        <v>11563327</v>
      </c>
      <c r="B2430" s="22">
        <v>43936</v>
      </c>
      <c r="C2430" s="22">
        <v>43936</v>
      </c>
      <c r="D2430" s="21" t="s">
        <v>10</v>
      </c>
      <c r="E2430" s="23">
        <v>0</v>
      </c>
      <c r="F2430" s="23">
        <v>0</v>
      </c>
      <c r="G2430" s="23">
        <v>11721.8</v>
      </c>
      <c r="H2430" s="23">
        <v>491990.32</v>
      </c>
      <c r="I2430" s="21" t="s">
        <v>11</v>
      </c>
      <c r="J2430" s="21" t="s">
        <v>12</v>
      </c>
      <c r="K2430" s="21" t="str">
        <f t="shared" si="123"/>
        <v/>
      </c>
      <c r="L2430" s="21" t="e">
        <f ca="1">IF(AND(K2430&lt;&gt; "", COUNTIF(SAP!#REF!,K2430)&gt;0),"Matched", "")</f>
        <v>#REF!</v>
      </c>
      <c r="M2430" s="21" t="str">
        <f t="shared" si="124"/>
        <v/>
      </c>
      <c r="N2430" s="21" t="e">
        <f ca="1">IF(AND(M2430&lt;&gt; "", COUNTIF(SAP!#REF!,M2430)&gt;0),"Matched", "")</f>
        <v>#REF!</v>
      </c>
      <c r="O2430" s="21" t="str">
        <f t="shared" si="125"/>
        <v/>
      </c>
      <c r="P2430" s="21" t="e">
        <f ca="1">IF(AND(O2430&lt;&gt; "", COUNTIF(SAP!#REF!,O2430)&gt;0),"Matched", "")</f>
        <v>#REF!</v>
      </c>
      <c r="Q2430" s="21" t="str">
        <f ca="1">IF(OR(D2430="AC",D2430="TR"),"Logic4"&amp;"_"&amp;TEXT(C2430,"dd.mm.yyyy") &amp;"_"&amp; 751179.26,"")</f>
        <v>Logic4_15.04.2020_751179.26</v>
      </c>
      <c r="R2430" s="21" t="e">
        <f ca="1">IF(AND(Q2430&lt;&gt; "", COUNTIF(SAP!#REF!,Q2430)&gt;0),"Matched", "")</f>
        <v>#REF!</v>
      </c>
    </row>
    <row r="2431" spans="1:18" hidden="1">
      <c r="A2431" s="21">
        <v>11563327</v>
      </c>
      <c r="B2431" s="22">
        <v>43936</v>
      </c>
      <c r="C2431" s="22">
        <v>43936</v>
      </c>
      <c r="D2431" s="21" t="s">
        <v>10</v>
      </c>
      <c r="E2431" s="23">
        <v>0</v>
      </c>
      <c r="F2431" s="23">
        <v>0</v>
      </c>
      <c r="G2431" s="23">
        <v>12549</v>
      </c>
      <c r="H2431" s="23">
        <v>504539.32</v>
      </c>
      <c r="I2431" s="21" t="s">
        <v>11</v>
      </c>
      <c r="J2431" s="21" t="s">
        <v>12</v>
      </c>
      <c r="K2431" s="21" t="str">
        <f t="shared" si="123"/>
        <v/>
      </c>
      <c r="L2431" s="21" t="e">
        <f ca="1">IF(AND(K2431&lt;&gt; "", COUNTIF(SAP!#REF!,K2431)&gt;0),"Matched", "")</f>
        <v>#REF!</v>
      </c>
      <c r="M2431" s="21" t="str">
        <f t="shared" si="124"/>
        <v/>
      </c>
      <c r="N2431" s="21" t="e">
        <f ca="1">IF(AND(M2431&lt;&gt; "", COUNTIF(SAP!#REF!,M2431)&gt;0),"Matched", "")</f>
        <v>#REF!</v>
      </c>
      <c r="O2431" s="21" t="str">
        <f t="shared" si="125"/>
        <v/>
      </c>
      <c r="P2431" s="21" t="e">
        <f ca="1">IF(AND(O2431&lt;&gt; "", COUNTIF(SAP!#REF!,O2431)&gt;0),"Matched", "")</f>
        <v>#REF!</v>
      </c>
      <c r="Q2431" s="21" t="str">
        <f ca="1">IF(OR(D2431="AC",D2431="TR"),"Logic4"&amp;"_"&amp;TEXT(C2431,"dd.mm.yyyy") &amp;"_"&amp; 751179.26,"")</f>
        <v>Logic4_15.04.2020_751179.26</v>
      </c>
      <c r="R2431" s="21" t="e">
        <f ca="1">IF(AND(Q2431&lt;&gt; "", COUNTIF(SAP!#REF!,Q2431)&gt;0),"Matched", "")</f>
        <v>#REF!</v>
      </c>
    </row>
    <row r="2432" spans="1:18" hidden="1">
      <c r="A2432" s="21">
        <v>11563327</v>
      </c>
      <c r="B2432" s="22">
        <v>43936</v>
      </c>
      <c r="C2432" s="22">
        <v>43936</v>
      </c>
      <c r="D2432" s="21" t="s">
        <v>10</v>
      </c>
      <c r="E2432" s="23">
        <v>0</v>
      </c>
      <c r="F2432" s="23">
        <v>0</v>
      </c>
      <c r="G2432" s="23">
        <v>13888.5</v>
      </c>
      <c r="H2432" s="23">
        <v>518427.82</v>
      </c>
      <c r="I2432" s="21" t="s">
        <v>11</v>
      </c>
      <c r="J2432" s="21" t="s">
        <v>12</v>
      </c>
      <c r="K2432" s="21" t="str">
        <f t="shared" si="123"/>
        <v/>
      </c>
      <c r="L2432" s="21" t="e">
        <f ca="1">IF(AND(K2432&lt;&gt; "", COUNTIF(SAP!#REF!,K2432)&gt;0),"Matched", "")</f>
        <v>#REF!</v>
      </c>
      <c r="M2432" s="21" t="str">
        <f t="shared" si="124"/>
        <v/>
      </c>
      <c r="N2432" s="21" t="e">
        <f ca="1">IF(AND(M2432&lt;&gt; "", COUNTIF(SAP!#REF!,M2432)&gt;0),"Matched", "")</f>
        <v>#REF!</v>
      </c>
      <c r="O2432" s="21" t="str">
        <f t="shared" si="125"/>
        <v/>
      </c>
      <c r="P2432" s="21" t="e">
        <f ca="1">IF(AND(O2432&lt;&gt; "", COUNTIF(SAP!#REF!,O2432)&gt;0),"Matched", "")</f>
        <v>#REF!</v>
      </c>
      <c r="Q2432" s="21" t="str">
        <f ca="1">IF(OR(D2432="AC",D2432="TR"),"Logic4"&amp;"_"&amp;TEXT(C2432,"dd.mm.yyyy") &amp;"_"&amp; 751179.26,"")</f>
        <v>Logic4_15.04.2020_751179.26</v>
      </c>
      <c r="R2432" s="21" t="e">
        <f ca="1">IF(AND(Q2432&lt;&gt; "", COUNTIF(SAP!#REF!,Q2432)&gt;0),"Matched", "")</f>
        <v>#REF!</v>
      </c>
    </row>
    <row r="2433" spans="1:20" hidden="1">
      <c r="A2433" s="21">
        <v>11563327</v>
      </c>
      <c r="B2433" s="22">
        <v>43936</v>
      </c>
      <c r="C2433" s="22">
        <v>43936</v>
      </c>
      <c r="D2433" s="21" t="s">
        <v>10</v>
      </c>
      <c r="E2433" s="23">
        <v>0</v>
      </c>
      <c r="F2433" s="23">
        <v>0</v>
      </c>
      <c r="G2433" s="23">
        <v>14593.6</v>
      </c>
      <c r="H2433" s="23">
        <v>533021.42000000004</v>
      </c>
      <c r="I2433" s="21" t="s">
        <v>11</v>
      </c>
      <c r="J2433" s="21" t="s">
        <v>12</v>
      </c>
      <c r="K2433" s="21" t="str">
        <f t="shared" si="123"/>
        <v/>
      </c>
      <c r="L2433" s="21" t="e">
        <f ca="1">IF(AND(K2433&lt;&gt; "", COUNTIF(SAP!#REF!,K2433)&gt;0),"Matched", "")</f>
        <v>#REF!</v>
      </c>
      <c r="M2433" s="21" t="str">
        <f t="shared" si="124"/>
        <v/>
      </c>
      <c r="N2433" s="21" t="e">
        <f ca="1">IF(AND(M2433&lt;&gt; "", COUNTIF(SAP!#REF!,M2433)&gt;0),"Matched", "")</f>
        <v>#REF!</v>
      </c>
      <c r="O2433" s="21" t="str">
        <f t="shared" si="125"/>
        <v/>
      </c>
      <c r="P2433" s="21" t="e">
        <f ca="1">IF(AND(O2433&lt;&gt; "", COUNTIF(SAP!#REF!,O2433)&gt;0),"Matched", "")</f>
        <v>#REF!</v>
      </c>
      <c r="Q2433" s="21" t="str">
        <f ca="1">IF(OR(D2433="AC",D2433="TR"),"Logic4"&amp;"_"&amp;TEXT(C2433,"dd.mm.yyyy") &amp;"_"&amp; 751179.26,"")</f>
        <v>Logic4_15.04.2020_751179.26</v>
      </c>
      <c r="R2433" s="21" t="e">
        <f ca="1">IF(AND(Q2433&lt;&gt; "", COUNTIF(SAP!#REF!,Q2433)&gt;0),"Matched", "")</f>
        <v>#REF!</v>
      </c>
    </row>
    <row r="2434" spans="1:20" hidden="1">
      <c r="A2434" s="21">
        <v>11563327</v>
      </c>
      <c r="B2434" s="22">
        <v>43936</v>
      </c>
      <c r="C2434" s="22">
        <v>43936</v>
      </c>
      <c r="D2434" s="21" t="s">
        <v>10</v>
      </c>
      <c r="E2434" s="23">
        <v>0</v>
      </c>
      <c r="F2434" s="23">
        <v>0</v>
      </c>
      <c r="G2434" s="23">
        <v>16207.6</v>
      </c>
      <c r="H2434" s="23">
        <v>549229.02</v>
      </c>
      <c r="I2434" s="21" t="s">
        <v>11</v>
      </c>
      <c r="J2434" s="21" t="s">
        <v>12</v>
      </c>
      <c r="K2434" s="21" t="str">
        <f t="shared" si="123"/>
        <v/>
      </c>
      <c r="L2434" s="21" t="e">
        <f ca="1">IF(AND(K2434&lt;&gt; "", COUNTIF(SAP!#REF!,K2434)&gt;0),"Matched", "")</f>
        <v>#REF!</v>
      </c>
      <c r="M2434" s="21" t="str">
        <f t="shared" si="124"/>
        <v/>
      </c>
      <c r="N2434" s="21" t="e">
        <f ca="1">IF(AND(M2434&lt;&gt; "", COUNTIF(SAP!#REF!,M2434)&gt;0),"Matched", "")</f>
        <v>#REF!</v>
      </c>
      <c r="O2434" s="21" t="str">
        <f t="shared" si="125"/>
        <v/>
      </c>
      <c r="P2434" s="21" t="e">
        <f ca="1">IF(AND(O2434&lt;&gt; "", COUNTIF(SAP!#REF!,O2434)&gt;0),"Matched", "")</f>
        <v>#REF!</v>
      </c>
      <c r="Q2434" s="21" t="str">
        <f ca="1">IF(OR(D2434="AC",D2434="TR"),"Logic4"&amp;"_"&amp;TEXT(C2434,"dd.mm.yyyy") &amp;"_"&amp; 751179.26,"")</f>
        <v>Logic4_15.04.2020_751179.26</v>
      </c>
      <c r="R2434" s="21" t="e">
        <f ca="1">IF(AND(Q2434&lt;&gt; "", COUNTIF(SAP!#REF!,Q2434)&gt;0),"Matched", "")</f>
        <v>#REF!</v>
      </c>
    </row>
    <row r="2435" spans="1:20" hidden="1">
      <c r="A2435" s="21">
        <v>11563327</v>
      </c>
      <c r="B2435" s="22">
        <v>43936</v>
      </c>
      <c r="C2435" s="22">
        <v>43936</v>
      </c>
      <c r="D2435" s="21" t="s">
        <v>10</v>
      </c>
      <c r="E2435" s="23">
        <v>0</v>
      </c>
      <c r="F2435" s="23">
        <v>0</v>
      </c>
      <c r="G2435" s="23">
        <v>16229.8</v>
      </c>
      <c r="H2435" s="23">
        <v>565458.81999999995</v>
      </c>
      <c r="I2435" s="21" t="s">
        <v>11</v>
      </c>
      <c r="J2435" s="21" t="s">
        <v>12</v>
      </c>
      <c r="K2435" s="21" t="str">
        <f t="shared" ref="K2435:K2498" si="126">IF(D2435="TF","Logic1"&amp;"_"&amp;TEXT(C2435, "mm") &amp;"_"&amp; F2435,"")</f>
        <v/>
      </c>
      <c r="L2435" s="21" t="e">
        <f ca="1">IF(AND(K2435&lt;&gt; "", COUNTIF(SAP!#REF!,K2435)&gt;0),"Matched", "")</f>
        <v>#REF!</v>
      </c>
      <c r="M2435" s="21" t="str">
        <f t="shared" si="124"/>
        <v/>
      </c>
      <c r="N2435" s="21" t="e">
        <f ca="1">IF(AND(M2435&lt;&gt; "", COUNTIF(SAP!#REF!,M2435)&gt;0),"Matched", "")</f>
        <v>#REF!</v>
      </c>
      <c r="O2435" s="21" t="str">
        <f t="shared" si="125"/>
        <v/>
      </c>
      <c r="P2435" s="21" t="e">
        <f ca="1">IF(AND(O2435&lt;&gt; "", COUNTIF(SAP!#REF!,O2435)&gt;0),"Matched", "")</f>
        <v>#REF!</v>
      </c>
      <c r="Q2435" s="21" t="str">
        <f ca="1">IF(OR(D2435="AC",D2435="TR"),"Logic4"&amp;"_"&amp;TEXT(C2435,"dd.mm.yyyy") &amp;"_"&amp; 751179.26,"")</f>
        <v>Logic4_15.04.2020_751179.26</v>
      </c>
      <c r="R2435" s="21" t="e">
        <f ca="1">IF(AND(Q2435&lt;&gt; "", COUNTIF(SAP!#REF!,Q2435)&gt;0),"Matched", "")</f>
        <v>#REF!</v>
      </c>
    </row>
    <row r="2436" spans="1:20" hidden="1">
      <c r="A2436" s="21">
        <v>11563327</v>
      </c>
      <c r="B2436" s="22">
        <v>43936</v>
      </c>
      <c r="C2436" s="22">
        <v>43936</v>
      </c>
      <c r="D2436" s="21" t="s">
        <v>10</v>
      </c>
      <c r="E2436" s="23">
        <v>0</v>
      </c>
      <c r="F2436" s="23">
        <v>0</v>
      </c>
      <c r="G2436" s="23">
        <v>17730.599999999999</v>
      </c>
      <c r="H2436" s="23">
        <v>583189.42000000004</v>
      </c>
      <c r="I2436" s="21" t="s">
        <v>11</v>
      </c>
      <c r="J2436" s="21" t="s">
        <v>12</v>
      </c>
      <c r="K2436" s="21" t="str">
        <f t="shared" si="126"/>
        <v/>
      </c>
      <c r="L2436" s="21" t="e">
        <f ca="1">IF(AND(K2436&lt;&gt; "", COUNTIF(SAP!#REF!,K2436)&gt;0),"Matched", "")</f>
        <v>#REF!</v>
      </c>
      <c r="M2436" s="21" t="str">
        <f t="shared" si="124"/>
        <v/>
      </c>
      <c r="N2436" s="21" t="e">
        <f ca="1">IF(AND(M2436&lt;&gt; "", COUNTIF(SAP!#REF!,M2436)&gt;0),"Matched", "")</f>
        <v>#REF!</v>
      </c>
      <c r="O2436" s="21" t="str">
        <f t="shared" si="125"/>
        <v/>
      </c>
      <c r="P2436" s="21" t="e">
        <f ca="1">IF(AND(O2436&lt;&gt; "", COUNTIF(SAP!#REF!,O2436)&gt;0),"Matched", "")</f>
        <v>#REF!</v>
      </c>
      <c r="Q2436" s="21" t="str">
        <f ca="1">IF(OR(D2436="AC",D2436="TR"),"Logic4"&amp;"_"&amp;TEXT(C2436,"dd.mm.yyyy") &amp;"_"&amp; 751179.26,"")</f>
        <v>Logic4_15.04.2020_751179.26</v>
      </c>
      <c r="R2436" s="21" t="e">
        <f ca="1">IF(AND(Q2436&lt;&gt; "", COUNTIF(SAP!#REF!,Q2436)&gt;0),"Matched", "")</f>
        <v>#REF!</v>
      </c>
    </row>
    <row r="2437" spans="1:20" hidden="1">
      <c r="A2437" s="21">
        <v>11563327</v>
      </c>
      <c r="B2437" s="22">
        <v>43936</v>
      </c>
      <c r="C2437" s="22">
        <v>43936</v>
      </c>
      <c r="D2437" s="21" t="s">
        <v>10</v>
      </c>
      <c r="E2437" s="23">
        <v>0</v>
      </c>
      <c r="F2437" s="23">
        <v>0</v>
      </c>
      <c r="G2437" s="23">
        <v>19253.8</v>
      </c>
      <c r="H2437" s="23">
        <v>602443.22</v>
      </c>
      <c r="I2437" s="21" t="s">
        <v>11</v>
      </c>
      <c r="J2437" s="21" t="s">
        <v>12</v>
      </c>
      <c r="K2437" s="21" t="str">
        <f t="shared" si="126"/>
        <v/>
      </c>
      <c r="L2437" s="21" t="e">
        <f ca="1">IF(AND(K2437&lt;&gt; "", COUNTIF(SAP!#REF!,K2437)&gt;0),"Matched", "")</f>
        <v>#REF!</v>
      </c>
      <c r="M2437" s="21" t="str">
        <f t="shared" si="124"/>
        <v/>
      </c>
      <c r="N2437" s="21" t="e">
        <f ca="1">IF(AND(M2437&lt;&gt; "", COUNTIF(SAP!#REF!,M2437)&gt;0),"Matched", "")</f>
        <v>#REF!</v>
      </c>
      <c r="O2437" s="21" t="str">
        <f t="shared" si="125"/>
        <v/>
      </c>
      <c r="P2437" s="21" t="e">
        <f ca="1">IF(AND(O2437&lt;&gt; "", COUNTIF(SAP!#REF!,O2437)&gt;0),"Matched", "")</f>
        <v>#REF!</v>
      </c>
      <c r="Q2437" s="21" t="str">
        <f ca="1">IF(OR(D2437="AC",D2437="TR"),"Logic4"&amp;"_"&amp;TEXT(C2437,"dd.mm.yyyy") &amp;"_"&amp; 751179.26,"")</f>
        <v>Logic4_15.04.2020_751179.26</v>
      </c>
      <c r="R2437" s="21" t="e">
        <f ca="1">IF(AND(Q2437&lt;&gt; "", COUNTIF(SAP!#REF!,Q2437)&gt;0),"Matched", "")</f>
        <v>#REF!</v>
      </c>
    </row>
    <row r="2438" spans="1:20" hidden="1">
      <c r="A2438" s="21">
        <v>11563327</v>
      </c>
      <c r="B2438" s="22">
        <v>43936</v>
      </c>
      <c r="C2438" s="22">
        <v>43936</v>
      </c>
      <c r="D2438" s="21" t="s">
        <v>10</v>
      </c>
      <c r="E2438" s="23">
        <v>0</v>
      </c>
      <c r="F2438" s="23">
        <v>0</v>
      </c>
      <c r="G2438" s="23">
        <v>21725.68</v>
      </c>
      <c r="H2438" s="23">
        <v>624168.9</v>
      </c>
      <c r="I2438" s="21" t="s">
        <v>11</v>
      </c>
      <c r="J2438" s="21" t="s">
        <v>12</v>
      </c>
      <c r="K2438" s="21" t="str">
        <f t="shared" si="126"/>
        <v/>
      </c>
      <c r="L2438" s="21" t="e">
        <f ca="1">IF(AND(K2438&lt;&gt; "", COUNTIF(SAP!#REF!,K2438)&gt;0),"Matched", "")</f>
        <v>#REF!</v>
      </c>
      <c r="M2438" s="21" t="str">
        <f t="shared" si="124"/>
        <v/>
      </c>
      <c r="N2438" s="21" t="e">
        <f ca="1">IF(AND(M2438&lt;&gt; "", COUNTIF(SAP!#REF!,M2438)&gt;0),"Matched", "")</f>
        <v>#REF!</v>
      </c>
      <c r="O2438" s="21" t="str">
        <f t="shared" si="125"/>
        <v/>
      </c>
      <c r="P2438" s="21" t="e">
        <f ca="1">IF(AND(O2438&lt;&gt; "", COUNTIF(SAP!#REF!,O2438)&gt;0),"Matched", "")</f>
        <v>#REF!</v>
      </c>
      <c r="Q2438" s="21" t="str">
        <f ca="1">IF(OR(D2438="AC",D2438="TR"),"Logic4"&amp;"_"&amp;TEXT(C2438,"dd.mm.yyyy") &amp;"_"&amp; 751179.26,"")</f>
        <v>Logic4_15.04.2020_751179.26</v>
      </c>
      <c r="R2438" s="21" t="e">
        <f ca="1">IF(AND(Q2438&lt;&gt; "", COUNTIF(SAP!#REF!,Q2438)&gt;0),"Matched", "")</f>
        <v>#REF!</v>
      </c>
    </row>
    <row r="2439" spans="1:20" hidden="1">
      <c r="A2439" s="21">
        <v>11563327</v>
      </c>
      <c r="B2439" s="22">
        <v>43936</v>
      </c>
      <c r="C2439" s="22">
        <v>43936</v>
      </c>
      <c r="D2439" s="21" t="s">
        <v>10</v>
      </c>
      <c r="E2439" s="23">
        <v>0</v>
      </c>
      <c r="F2439" s="23">
        <v>0</v>
      </c>
      <c r="G2439" s="23">
        <v>22698.03</v>
      </c>
      <c r="H2439" s="23">
        <v>646866.93000000005</v>
      </c>
      <c r="I2439" s="21" t="s">
        <v>11</v>
      </c>
      <c r="J2439" s="21" t="s">
        <v>12</v>
      </c>
      <c r="K2439" s="21" t="str">
        <f t="shared" si="126"/>
        <v/>
      </c>
      <c r="L2439" s="21" t="e">
        <f ca="1">IF(AND(K2439&lt;&gt; "", COUNTIF(SAP!#REF!,K2439)&gt;0),"Matched", "")</f>
        <v>#REF!</v>
      </c>
      <c r="M2439" s="21" t="str">
        <f t="shared" si="124"/>
        <v/>
      </c>
      <c r="N2439" s="21" t="e">
        <f ca="1">IF(AND(M2439&lt;&gt; "", COUNTIF(SAP!#REF!,M2439)&gt;0),"Matched", "")</f>
        <v>#REF!</v>
      </c>
      <c r="O2439" s="21" t="str">
        <f t="shared" si="125"/>
        <v/>
      </c>
      <c r="P2439" s="21" t="e">
        <f ca="1">IF(AND(O2439&lt;&gt; "", COUNTIF(SAP!#REF!,O2439)&gt;0),"Matched", "")</f>
        <v>#REF!</v>
      </c>
      <c r="Q2439" s="21" t="str">
        <f ca="1">IF(OR(D2439="AC",D2439="TR"),"Logic4"&amp;"_"&amp;TEXT(C2439,"dd.mm.yyyy") &amp;"_"&amp; 751179.26,"")</f>
        <v>Logic4_15.04.2020_751179.26</v>
      </c>
      <c r="R2439" s="21" t="e">
        <f ca="1">IF(AND(Q2439&lt;&gt; "", COUNTIF(SAP!#REF!,Q2439)&gt;0),"Matched", "")</f>
        <v>#REF!</v>
      </c>
    </row>
    <row r="2440" spans="1:20" hidden="1">
      <c r="A2440" s="21">
        <v>11563327</v>
      </c>
      <c r="B2440" s="22">
        <v>43936</v>
      </c>
      <c r="C2440" s="22">
        <v>43936</v>
      </c>
      <c r="D2440" s="21" t="s">
        <v>10</v>
      </c>
      <c r="E2440" s="23">
        <v>0</v>
      </c>
      <c r="F2440" s="23">
        <v>0</v>
      </c>
      <c r="G2440" s="23">
        <v>22882.1</v>
      </c>
      <c r="H2440" s="23">
        <v>669749.03</v>
      </c>
      <c r="I2440" s="21" t="s">
        <v>11</v>
      </c>
      <c r="J2440" s="21" t="s">
        <v>12</v>
      </c>
      <c r="K2440" s="21" t="str">
        <f t="shared" si="126"/>
        <v/>
      </c>
      <c r="L2440" s="21" t="e">
        <f ca="1">IF(AND(K2440&lt;&gt; "", COUNTIF(SAP!#REF!,K2440)&gt;0),"Matched", "")</f>
        <v>#REF!</v>
      </c>
      <c r="M2440" s="21" t="str">
        <f t="shared" si="124"/>
        <v/>
      </c>
      <c r="N2440" s="21" t="e">
        <f ca="1">IF(AND(M2440&lt;&gt; "", COUNTIF(SAP!#REF!,M2440)&gt;0),"Matched", "")</f>
        <v>#REF!</v>
      </c>
      <c r="O2440" s="21" t="str">
        <f t="shared" si="125"/>
        <v/>
      </c>
      <c r="P2440" s="21" t="e">
        <f ca="1">IF(AND(O2440&lt;&gt; "", COUNTIF(SAP!#REF!,O2440)&gt;0),"Matched", "")</f>
        <v>#REF!</v>
      </c>
      <c r="Q2440" s="21" t="str">
        <f ca="1">IF(OR(D2440="AC",D2440="TR"),"Logic4"&amp;"_"&amp;TEXT(C2440,"dd.mm.yyyy") &amp;"_"&amp; 751179.26,"")</f>
        <v>Logic4_15.04.2020_751179.26</v>
      </c>
      <c r="R2440" s="21" t="e">
        <f ca="1">IF(AND(Q2440&lt;&gt; "", COUNTIF(SAP!#REF!,Q2440)&gt;0),"Matched", "")</f>
        <v>#REF!</v>
      </c>
    </row>
    <row r="2441" spans="1:20" hidden="1">
      <c r="A2441" s="21">
        <v>11563327</v>
      </c>
      <c r="B2441" s="22">
        <v>43936</v>
      </c>
      <c r="C2441" s="22">
        <v>43936</v>
      </c>
      <c r="D2441" s="21" t="s">
        <v>10</v>
      </c>
      <c r="E2441" s="23">
        <v>0</v>
      </c>
      <c r="F2441" s="23">
        <v>0</v>
      </c>
      <c r="G2441" s="23">
        <v>23346.23</v>
      </c>
      <c r="H2441" s="23">
        <v>693095.26</v>
      </c>
      <c r="I2441" s="21" t="s">
        <v>11</v>
      </c>
      <c r="J2441" s="21" t="s">
        <v>12</v>
      </c>
      <c r="K2441" s="21" t="str">
        <f t="shared" si="126"/>
        <v/>
      </c>
      <c r="L2441" s="21" t="e">
        <f ca="1">IF(AND(K2441&lt;&gt; "", COUNTIF(SAP!#REF!,K2441)&gt;0),"Matched", "")</f>
        <v>#REF!</v>
      </c>
      <c r="M2441" s="21" t="str">
        <f t="shared" si="124"/>
        <v/>
      </c>
      <c r="N2441" s="21" t="e">
        <f ca="1">IF(AND(M2441&lt;&gt; "", COUNTIF(SAP!#REF!,M2441)&gt;0),"Matched", "")</f>
        <v>#REF!</v>
      </c>
      <c r="O2441" s="21" t="str">
        <f t="shared" si="125"/>
        <v/>
      </c>
      <c r="P2441" s="21" t="e">
        <f ca="1">IF(AND(O2441&lt;&gt; "", COUNTIF(SAP!#REF!,O2441)&gt;0),"Matched", "")</f>
        <v>#REF!</v>
      </c>
      <c r="Q2441" s="21" t="str">
        <f ca="1">IF(OR(D2441="AC",D2441="TR"),"Logic4"&amp;"_"&amp;TEXT(C2441,"dd.mm.yyyy") &amp;"_"&amp; 751179.26,"")</f>
        <v>Logic4_15.04.2020_751179.26</v>
      </c>
      <c r="R2441" s="21" t="e">
        <f ca="1">IF(AND(Q2441&lt;&gt; "", COUNTIF(SAP!#REF!,Q2441)&gt;0),"Matched", "")</f>
        <v>#REF!</v>
      </c>
    </row>
    <row r="2442" spans="1:20" hidden="1">
      <c r="A2442" s="21">
        <v>11563327</v>
      </c>
      <c r="B2442" s="22">
        <v>43936</v>
      </c>
      <c r="C2442" s="22">
        <v>43936</v>
      </c>
      <c r="D2442" s="21" t="s">
        <v>10</v>
      </c>
      <c r="E2442" s="23">
        <v>0</v>
      </c>
      <c r="F2442" s="23">
        <v>0</v>
      </c>
      <c r="G2442" s="23">
        <v>23590</v>
      </c>
      <c r="H2442" s="23">
        <v>716685.26</v>
      </c>
      <c r="I2442" s="21" t="s">
        <v>11</v>
      </c>
      <c r="J2442" s="21" t="s">
        <v>12</v>
      </c>
      <c r="K2442" s="21" t="str">
        <f t="shared" si="126"/>
        <v/>
      </c>
      <c r="L2442" s="21" t="e">
        <f ca="1">IF(AND(K2442&lt;&gt; "", COUNTIF(SAP!#REF!,K2442)&gt;0),"Matched", "")</f>
        <v>#REF!</v>
      </c>
      <c r="M2442" s="21" t="str">
        <f t="shared" si="124"/>
        <v/>
      </c>
      <c r="N2442" s="21" t="e">
        <f ca="1">IF(AND(M2442&lt;&gt; "", COUNTIF(SAP!#REF!,M2442)&gt;0),"Matched", "")</f>
        <v>#REF!</v>
      </c>
      <c r="O2442" s="21" t="str">
        <f t="shared" si="125"/>
        <v/>
      </c>
      <c r="P2442" s="21" t="e">
        <f ca="1">IF(AND(O2442&lt;&gt; "", COUNTIF(SAP!#REF!,O2442)&gt;0),"Matched", "")</f>
        <v>#REF!</v>
      </c>
      <c r="Q2442" s="21" t="str">
        <f ca="1">IF(OR(D2442="AC",D2442="TR"),"Logic4"&amp;"_"&amp;TEXT(C2442,"dd.mm.yyyy") &amp;"_"&amp; 751179.26,"")</f>
        <v>Logic4_15.04.2020_751179.26</v>
      </c>
      <c r="R2442" s="21" t="e">
        <f ca="1">IF(AND(Q2442&lt;&gt; "", COUNTIF(SAP!#REF!,Q2442)&gt;0),"Matched", "")</f>
        <v>#REF!</v>
      </c>
    </row>
    <row r="2443" spans="1:20" hidden="1">
      <c r="A2443" s="21">
        <v>11563327</v>
      </c>
      <c r="B2443" s="22">
        <v>43936</v>
      </c>
      <c r="C2443" s="22">
        <v>43936</v>
      </c>
      <c r="D2443" s="21" t="s">
        <v>10</v>
      </c>
      <c r="E2443" s="23">
        <v>0</v>
      </c>
      <c r="F2443" s="23">
        <v>0</v>
      </c>
      <c r="G2443" s="23">
        <v>34494</v>
      </c>
      <c r="H2443" s="23">
        <v>751179.26</v>
      </c>
      <c r="I2443" s="21" t="s">
        <v>11</v>
      </c>
      <c r="J2443" s="21" t="s">
        <v>12</v>
      </c>
      <c r="K2443" s="21" t="str">
        <f t="shared" si="126"/>
        <v/>
      </c>
      <c r="L2443" s="21" t="e">
        <f ca="1">IF(AND(K2443&lt;&gt; "", COUNTIF(SAP!#REF!,K2443)&gt;0),"Matched", "")</f>
        <v>#REF!</v>
      </c>
      <c r="M2443" s="21" t="str">
        <f t="shared" si="124"/>
        <v/>
      </c>
      <c r="N2443" s="21" t="e">
        <f ca="1">IF(AND(M2443&lt;&gt; "", COUNTIF(SAP!#REF!,M2443)&gt;0),"Matched", "")</f>
        <v>#REF!</v>
      </c>
      <c r="O2443" s="21" t="str">
        <f t="shared" si="125"/>
        <v/>
      </c>
      <c r="P2443" s="21" t="e">
        <f ca="1">IF(AND(O2443&lt;&gt; "", COUNTIF(SAP!#REF!,O2443)&gt;0),"Matched", "")</f>
        <v>#REF!</v>
      </c>
      <c r="Q2443" s="21" t="str">
        <f ca="1">IF(OR(D2443="AC",D2443="TR"),"Logic4"&amp;"_"&amp;TEXT(C2443,"dd.mm.yyyy") &amp;"_"&amp; 751179.26,"")</f>
        <v>Logic4_15.04.2020_751179.26</v>
      </c>
      <c r="R2443" s="21" t="e">
        <f ca="1">IF(AND(Q2443&lt;&gt; "", COUNTIF(SAP!#REF!,Q2443)&gt;0),"Matched", "")</f>
        <v>#REF!</v>
      </c>
    </row>
    <row r="2444" spans="1:20" hidden="1">
      <c r="A2444" s="21">
        <v>11563327</v>
      </c>
      <c r="B2444" s="22">
        <v>43936</v>
      </c>
      <c r="C2444" s="22">
        <v>43936</v>
      </c>
      <c r="D2444" s="21" t="s">
        <v>13</v>
      </c>
      <c r="E2444" s="23">
        <v>0</v>
      </c>
      <c r="F2444" s="23">
        <v>7.34</v>
      </c>
      <c r="G2444" s="23">
        <v>0</v>
      </c>
      <c r="H2444" s="23">
        <v>751171.92</v>
      </c>
      <c r="I2444" s="21" t="s">
        <v>14</v>
      </c>
      <c r="J2444" s="21" t="s">
        <v>15</v>
      </c>
      <c r="K2444" s="21" t="str">
        <f t="shared" si="126"/>
        <v/>
      </c>
      <c r="L2444" s="21" t="e">
        <f ca="1">IF(AND(K2444&lt;&gt; "", COUNTIF(SAP!#REF!,K2444)&gt;0),"Matched", "")</f>
        <v>#REF!</v>
      </c>
      <c r="M2444" s="21" t="str">
        <f t="shared" si="124"/>
        <v/>
      </c>
      <c r="N2444" s="21" t="e">
        <f ca="1">IF(AND(M2444&lt;&gt; "", COUNTIF(SAP!#REF!,M2444)&gt;0),"Matched", "")</f>
        <v>#REF!</v>
      </c>
      <c r="O2444" s="21" t="str">
        <f t="shared" si="125"/>
        <v/>
      </c>
      <c r="P2444" s="21" t="e">
        <f ca="1">IF(AND(O2444&lt;&gt; "", COUNTIF(SAP!#REF!,O2444)&gt;0),"Matched", "")</f>
        <v>#REF!</v>
      </c>
      <c r="R2444" s="21" t="e">
        <f ca="1">IF(AND(Q2444&lt;&gt; "", COUNTIF(SAP!#REF!,Q2444)&gt;0),"Matched", "")</f>
        <v>#REF!</v>
      </c>
      <c r="S2444" s="21" t="str">
        <f ca="1">IF(AND(D2444="AD", I2444="800TAX  "),"Logic5"&amp;"_"&amp;TEXT(C2444,"dd.mm.yyyy") &amp;"_"&amp; 541.66,"")</f>
        <v>Logic5_15.04.2020_541.66</v>
      </c>
      <c r="T2444" s="21" t="e">
        <f ca="1">IF(AND(S2444&lt;&gt; "", COUNTIF(SAP!#REF!,S2444)&gt;0),"Matched", "")</f>
        <v>#REF!</v>
      </c>
    </row>
    <row r="2445" spans="1:20" hidden="1">
      <c r="A2445" s="21">
        <v>11563327</v>
      </c>
      <c r="B2445" s="22">
        <v>43936</v>
      </c>
      <c r="C2445" s="22">
        <v>43936</v>
      </c>
      <c r="D2445" s="21" t="s">
        <v>13</v>
      </c>
      <c r="E2445" s="23">
        <v>0</v>
      </c>
      <c r="F2445" s="23">
        <v>8.6300000000000008</v>
      </c>
      <c r="G2445" s="23">
        <v>0</v>
      </c>
      <c r="H2445" s="23">
        <v>751163.29</v>
      </c>
      <c r="I2445" s="21" t="s">
        <v>14</v>
      </c>
      <c r="J2445" s="21" t="s">
        <v>15</v>
      </c>
      <c r="K2445" s="21" t="str">
        <f t="shared" si="126"/>
        <v/>
      </c>
      <c r="L2445" s="21" t="e">
        <f ca="1">IF(AND(K2445&lt;&gt; "", COUNTIF(SAP!#REF!,K2445)&gt;0),"Matched", "")</f>
        <v>#REF!</v>
      </c>
      <c r="M2445" s="21" t="str">
        <f t="shared" si="124"/>
        <v/>
      </c>
      <c r="N2445" s="21" t="e">
        <f ca="1">IF(AND(M2445&lt;&gt; "", COUNTIF(SAP!#REF!,M2445)&gt;0),"Matched", "")</f>
        <v>#REF!</v>
      </c>
      <c r="O2445" s="21" t="str">
        <f t="shared" si="125"/>
        <v/>
      </c>
      <c r="P2445" s="21" t="e">
        <f ca="1">IF(AND(O2445&lt;&gt; "", COUNTIF(SAP!#REF!,O2445)&gt;0),"Matched", "")</f>
        <v>#REF!</v>
      </c>
      <c r="R2445" s="21" t="e">
        <f ca="1">IF(AND(Q2445&lt;&gt; "", COUNTIF(SAP!#REF!,Q2445)&gt;0),"Matched", "")</f>
        <v>#REF!</v>
      </c>
      <c r="S2445" s="21" t="str">
        <f ca="1">IF(AND(D2445="AD", I2445="800TAX  "),"Logic5"&amp;"_"&amp;TEXT(C2445,"dd.mm.yyyy") &amp;"_"&amp; 541.66,"")</f>
        <v>Logic5_15.04.2020_541.66</v>
      </c>
      <c r="T2445" s="21" t="e">
        <f ca="1">IF(AND(S2445&lt;&gt; "", COUNTIF(SAP!#REF!,S2445)&gt;0),"Matched", "")</f>
        <v>#REF!</v>
      </c>
    </row>
    <row r="2446" spans="1:20" hidden="1">
      <c r="A2446" s="21">
        <v>11563327</v>
      </c>
      <c r="B2446" s="22">
        <v>43936</v>
      </c>
      <c r="C2446" s="22">
        <v>43936</v>
      </c>
      <c r="D2446" s="21" t="s">
        <v>13</v>
      </c>
      <c r="E2446" s="23">
        <v>0</v>
      </c>
      <c r="F2446" s="23">
        <v>9.51</v>
      </c>
      <c r="G2446" s="23">
        <v>0</v>
      </c>
      <c r="H2446" s="23">
        <v>751153.78</v>
      </c>
      <c r="I2446" s="21" t="s">
        <v>14</v>
      </c>
      <c r="J2446" s="21" t="s">
        <v>15</v>
      </c>
      <c r="K2446" s="21" t="str">
        <f t="shared" si="126"/>
        <v/>
      </c>
      <c r="L2446" s="21" t="e">
        <f ca="1">IF(AND(K2446&lt;&gt; "", COUNTIF(SAP!#REF!,K2446)&gt;0),"Matched", "")</f>
        <v>#REF!</v>
      </c>
      <c r="M2446" s="21" t="str">
        <f t="shared" si="124"/>
        <v/>
      </c>
      <c r="N2446" s="21" t="e">
        <f ca="1">IF(AND(M2446&lt;&gt; "", COUNTIF(SAP!#REF!,M2446)&gt;0),"Matched", "")</f>
        <v>#REF!</v>
      </c>
      <c r="O2446" s="21" t="str">
        <f t="shared" si="125"/>
        <v/>
      </c>
      <c r="P2446" s="21" t="e">
        <f ca="1">IF(AND(O2446&lt;&gt; "", COUNTIF(SAP!#REF!,O2446)&gt;0),"Matched", "")</f>
        <v>#REF!</v>
      </c>
      <c r="R2446" s="21" t="e">
        <f ca="1">IF(AND(Q2446&lt;&gt; "", COUNTIF(SAP!#REF!,Q2446)&gt;0),"Matched", "")</f>
        <v>#REF!</v>
      </c>
      <c r="S2446" s="21" t="str">
        <f ca="1">IF(AND(D2446="AD", I2446="800TAX  "),"Logic5"&amp;"_"&amp;TEXT(C2446,"dd.mm.yyyy") &amp;"_"&amp; 541.66,"")</f>
        <v>Logic5_15.04.2020_541.66</v>
      </c>
      <c r="T2446" s="21" t="e">
        <f ca="1">IF(AND(S2446&lt;&gt; "", COUNTIF(SAP!#REF!,S2446)&gt;0),"Matched", "")</f>
        <v>#REF!</v>
      </c>
    </row>
    <row r="2447" spans="1:20" hidden="1">
      <c r="A2447" s="21">
        <v>11563327</v>
      </c>
      <c r="B2447" s="22">
        <v>43936</v>
      </c>
      <c r="C2447" s="22">
        <v>43936</v>
      </c>
      <c r="D2447" s="21" t="s">
        <v>13</v>
      </c>
      <c r="E2447" s="23">
        <v>0</v>
      </c>
      <c r="F2447" s="23">
        <v>10.28</v>
      </c>
      <c r="G2447" s="23">
        <v>0</v>
      </c>
      <c r="H2447" s="23">
        <v>751143.5</v>
      </c>
      <c r="I2447" s="21" t="s">
        <v>14</v>
      </c>
      <c r="J2447" s="21" t="s">
        <v>15</v>
      </c>
      <c r="K2447" s="21" t="str">
        <f t="shared" si="126"/>
        <v/>
      </c>
      <c r="L2447" s="21" t="e">
        <f ca="1">IF(AND(K2447&lt;&gt; "", COUNTIF(SAP!#REF!,K2447)&gt;0),"Matched", "")</f>
        <v>#REF!</v>
      </c>
      <c r="M2447" s="21" t="str">
        <f t="shared" si="124"/>
        <v/>
      </c>
      <c r="N2447" s="21" t="e">
        <f ca="1">IF(AND(M2447&lt;&gt; "", COUNTIF(SAP!#REF!,M2447)&gt;0),"Matched", "")</f>
        <v>#REF!</v>
      </c>
      <c r="O2447" s="21" t="str">
        <f t="shared" si="125"/>
        <v/>
      </c>
      <c r="P2447" s="21" t="e">
        <f ca="1">IF(AND(O2447&lt;&gt; "", COUNTIF(SAP!#REF!,O2447)&gt;0),"Matched", "")</f>
        <v>#REF!</v>
      </c>
      <c r="R2447" s="21" t="e">
        <f ca="1">IF(AND(Q2447&lt;&gt; "", COUNTIF(SAP!#REF!,Q2447)&gt;0),"Matched", "")</f>
        <v>#REF!</v>
      </c>
      <c r="S2447" s="21" t="str">
        <f ca="1">IF(AND(D2447="AD", I2447="800TAX  "),"Logic5"&amp;"_"&amp;TEXT(C2447,"dd.mm.yyyy") &amp;"_"&amp; 541.66,"")</f>
        <v>Logic5_15.04.2020_541.66</v>
      </c>
      <c r="T2447" s="21" t="e">
        <f ca="1">IF(AND(S2447&lt;&gt; "", COUNTIF(SAP!#REF!,S2447)&gt;0),"Matched", "")</f>
        <v>#REF!</v>
      </c>
    </row>
    <row r="2448" spans="1:20" hidden="1">
      <c r="A2448" s="21">
        <v>11563327</v>
      </c>
      <c r="B2448" s="22">
        <v>43936</v>
      </c>
      <c r="C2448" s="22">
        <v>43936</v>
      </c>
      <c r="D2448" s="21" t="s">
        <v>13</v>
      </c>
      <c r="E2448" s="23">
        <v>0</v>
      </c>
      <c r="F2448" s="23">
        <v>11.22</v>
      </c>
      <c r="G2448" s="23">
        <v>0</v>
      </c>
      <c r="H2448" s="23">
        <v>751132.28</v>
      </c>
      <c r="I2448" s="21" t="s">
        <v>14</v>
      </c>
      <c r="J2448" s="21" t="s">
        <v>15</v>
      </c>
      <c r="K2448" s="21" t="str">
        <f t="shared" si="126"/>
        <v/>
      </c>
      <c r="L2448" s="21" t="e">
        <f ca="1">IF(AND(K2448&lt;&gt; "", COUNTIF(SAP!#REF!,K2448)&gt;0),"Matched", "")</f>
        <v>#REF!</v>
      </c>
      <c r="M2448" s="21" t="str">
        <f t="shared" si="124"/>
        <v/>
      </c>
      <c r="N2448" s="21" t="e">
        <f ca="1">IF(AND(M2448&lt;&gt; "", COUNTIF(SAP!#REF!,M2448)&gt;0),"Matched", "")</f>
        <v>#REF!</v>
      </c>
      <c r="O2448" s="21" t="str">
        <f t="shared" si="125"/>
        <v/>
      </c>
      <c r="P2448" s="21" t="e">
        <f ca="1">IF(AND(O2448&lt;&gt; "", COUNTIF(SAP!#REF!,O2448)&gt;0),"Matched", "")</f>
        <v>#REF!</v>
      </c>
      <c r="R2448" s="21" t="e">
        <f ca="1">IF(AND(Q2448&lt;&gt; "", COUNTIF(SAP!#REF!,Q2448)&gt;0),"Matched", "")</f>
        <v>#REF!</v>
      </c>
      <c r="S2448" s="21" t="str">
        <f ca="1">IF(AND(D2448="AD", I2448="800TAX  "),"Logic5"&amp;"_"&amp;TEXT(C2448,"dd.mm.yyyy") &amp;"_"&amp; 541.66,"")</f>
        <v>Logic5_15.04.2020_541.66</v>
      </c>
      <c r="T2448" s="21" t="e">
        <f ca="1">IF(AND(S2448&lt;&gt; "", COUNTIF(SAP!#REF!,S2448)&gt;0),"Matched", "")</f>
        <v>#REF!</v>
      </c>
    </row>
    <row r="2449" spans="1:20" hidden="1">
      <c r="A2449" s="21">
        <v>11563327</v>
      </c>
      <c r="B2449" s="22">
        <v>43936</v>
      </c>
      <c r="C2449" s="22">
        <v>43936</v>
      </c>
      <c r="D2449" s="21" t="s">
        <v>13</v>
      </c>
      <c r="E2449" s="23">
        <v>0</v>
      </c>
      <c r="F2449" s="23">
        <v>11.35</v>
      </c>
      <c r="G2449" s="23">
        <v>0</v>
      </c>
      <c r="H2449" s="23">
        <v>751120.93</v>
      </c>
      <c r="I2449" s="21" t="s">
        <v>14</v>
      </c>
      <c r="J2449" s="21" t="s">
        <v>15</v>
      </c>
      <c r="K2449" s="21" t="str">
        <f t="shared" si="126"/>
        <v/>
      </c>
      <c r="L2449" s="21" t="e">
        <f ca="1">IF(AND(K2449&lt;&gt; "", COUNTIF(SAP!#REF!,K2449)&gt;0),"Matched", "")</f>
        <v>#REF!</v>
      </c>
      <c r="M2449" s="21" t="str">
        <f t="shared" si="124"/>
        <v/>
      </c>
      <c r="N2449" s="21" t="e">
        <f ca="1">IF(AND(M2449&lt;&gt; "", COUNTIF(SAP!#REF!,M2449)&gt;0),"Matched", "")</f>
        <v>#REF!</v>
      </c>
      <c r="O2449" s="21" t="str">
        <f t="shared" si="125"/>
        <v/>
      </c>
      <c r="P2449" s="21" t="e">
        <f ca="1">IF(AND(O2449&lt;&gt; "", COUNTIF(SAP!#REF!,O2449)&gt;0),"Matched", "")</f>
        <v>#REF!</v>
      </c>
      <c r="R2449" s="21" t="e">
        <f ca="1">IF(AND(Q2449&lt;&gt; "", COUNTIF(SAP!#REF!,Q2449)&gt;0),"Matched", "")</f>
        <v>#REF!</v>
      </c>
      <c r="S2449" s="21" t="str">
        <f ca="1">IF(AND(D2449="AD", I2449="800TAX  "),"Logic5"&amp;"_"&amp;TEXT(C2449,"dd.mm.yyyy") &amp;"_"&amp; 541.66,"")</f>
        <v>Logic5_15.04.2020_541.66</v>
      </c>
      <c r="T2449" s="21" t="e">
        <f ca="1">IF(AND(S2449&lt;&gt; "", COUNTIF(SAP!#REF!,S2449)&gt;0),"Matched", "")</f>
        <v>#REF!</v>
      </c>
    </row>
    <row r="2450" spans="1:20" hidden="1">
      <c r="A2450" s="21">
        <v>11563327</v>
      </c>
      <c r="B2450" s="22">
        <v>43936</v>
      </c>
      <c r="C2450" s="22">
        <v>43936</v>
      </c>
      <c r="D2450" s="21" t="s">
        <v>13</v>
      </c>
      <c r="E2450" s="23">
        <v>0</v>
      </c>
      <c r="F2450" s="23">
        <v>11.37</v>
      </c>
      <c r="G2450" s="23">
        <v>0</v>
      </c>
      <c r="H2450" s="23">
        <v>751109.56</v>
      </c>
      <c r="I2450" s="21" t="s">
        <v>14</v>
      </c>
      <c r="J2450" s="21" t="s">
        <v>15</v>
      </c>
      <c r="K2450" s="21" t="str">
        <f t="shared" si="126"/>
        <v/>
      </c>
      <c r="L2450" s="21" t="e">
        <f ca="1">IF(AND(K2450&lt;&gt; "", COUNTIF(SAP!#REF!,K2450)&gt;0),"Matched", "")</f>
        <v>#REF!</v>
      </c>
      <c r="M2450" s="21" t="str">
        <f t="shared" si="124"/>
        <v/>
      </c>
      <c r="N2450" s="21" t="e">
        <f ca="1">IF(AND(M2450&lt;&gt; "", COUNTIF(SAP!#REF!,M2450)&gt;0),"Matched", "")</f>
        <v>#REF!</v>
      </c>
      <c r="O2450" s="21" t="str">
        <f t="shared" si="125"/>
        <v/>
      </c>
      <c r="P2450" s="21" t="e">
        <f ca="1">IF(AND(O2450&lt;&gt; "", COUNTIF(SAP!#REF!,O2450)&gt;0),"Matched", "")</f>
        <v>#REF!</v>
      </c>
      <c r="R2450" s="21" t="e">
        <f ca="1">IF(AND(Q2450&lt;&gt; "", COUNTIF(SAP!#REF!,Q2450)&gt;0),"Matched", "")</f>
        <v>#REF!</v>
      </c>
      <c r="S2450" s="21" t="str">
        <f ca="1">IF(AND(D2450="AD", I2450="800TAX  "),"Logic5"&amp;"_"&amp;TEXT(C2450,"dd.mm.yyyy") &amp;"_"&amp; 541.66,"")</f>
        <v>Logic5_15.04.2020_541.66</v>
      </c>
      <c r="T2450" s="21" t="e">
        <f ca="1">IF(AND(S2450&lt;&gt; "", COUNTIF(SAP!#REF!,S2450)&gt;0),"Matched", "")</f>
        <v>#REF!</v>
      </c>
    </row>
    <row r="2451" spans="1:20" hidden="1">
      <c r="A2451" s="21">
        <v>11563327</v>
      </c>
      <c r="B2451" s="22">
        <v>43936</v>
      </c>
      <c r="C2451" s="22">
        <v>43936</v>
      </c>
      <c r="D2451" s="21" t="s">
        <v>13</v>
      </c>
      <c r="E2451" s="23">
        <v>0</v>
      </c>
      <c r="F2451" s="23">
        <v>13.77</v>
      </c>
      <c r="G2451" s="23">
        <v>0</v>
      </c>
      <c r="H2451" s="23">
        <v>751095.79</v>
      </c>
      <c r="I2451" s="21" t="s">
        <v>14</v>
      </c>
      <c r="J2451" s="21" t="s">
        <v>15</v>
      </c>
      <c r="K2451" s="21" t="str">
        <f t="shared" si="126"/>
        <v/>
      </c>
      <c r="L2451" s="21" t="e">
        <f ca="1">IF(AND(K2451&lt;&gt; "", COUNTIF(SAP!#REF!,K2451)&gt;0),"Matched", "")</f>
        <v>#REF!</v>
      </c>
      <c r="M2451" s="21" t="str">
        <f t="shared" si="124"/>
        <v/>
      </c>
      <c r="N2451" s="21" t="e">
        <f ca="1">IF(AND(M2451&lt;&gt; "", COUNTIF(SAP!#REF!,M2451)&gt;0),"Matched", "")</f>
        <v>#REF!</v>
      </c>
      <c r="O2451" s="21" t="str">
        <f t="shared" si="125"/>
        <v/>
      </c>
      <c r="P2451" s="21" t="e">
        <f ca="1">IF(AND(O2451&lt;&gt; "", COUNTIF(SAP!#REF!,O2451)&gt;0),"Matched", "")</f>
        <v>#REF!</v>
      </c>
      <c r="R2451" s="21" t="e">
        <f ca="1">IF(AND(Q2451&lt;&gt; "", COUNTIF(SAP!#REF!,Q2451)&gt;0),"Matched", "")</f>
        <v>#REF!</v>
      </c>
      <c r="S2451" s="21" t="str">
        <f ca="1">IF(AND(D2451="AD", I2451="800TAX  "),"Logic5"&amp;"_"&amp;TEXT(C2451,"dd.mm.yyyy") &amp;"_"&amp; 541.66,"")</f>
        <v>Logic5_15.04.2020_541.66</v>
      </c>
      <c r="T2451" s="21" t="e">
        <f ca="1">IF(AND(S2451&lt;&gt; "", COUNTIF(SAP!#REF!,S2451)&gt;0),"Matched", "")</f>
        <v>#REF!</v>
      </c>
    </row>
    <row r="2452" spans="1:20" hidden="1">
      <c r="A2452" s="21">
        <v>11563327</v>
      </c>
      <c r="B2452" s="22">
        <v>43936</v>
      </c>
      <c r="C2452" s="22">
        <v>43936</v>
      </c>
      <c r="D2452" s="21" t="s">
        <v>13</v>
      </c>
      <c r="E2452" s="23">
        <v>0</v>
      </c>
      <c r="F2452" s="23">
        <v>16.079999999999998</v>
      </c>
      <c r="G2452" s="23">
        <v>0</v>
      </c>
      <c r="H2452" s="23">
        <v>751079.71</v>
      </c>
      <c r="I2452" s="21" t="s">
        <v>14</v>
      </c>
      <c r="J2452" s="21" t="s">
        <v>15</v>
      </c>
      <c r="K2452" s="21" t="str">
        <f t="shared" si="126"/>
        <v/>
      </c>
      <c r="L2452" s="21" t="e">
        <f ca="1">IF(AND(K2452&lt;&gt; "", COUNTIF(SAP!#REF!,K2452)&gt;0),"Matched", "")</f>
        <v>#REF!</v>
      </c>
      <c r="M2452" s="21" t="str">
        <f t="shared" si="124"/>
        <v/>
      </c>
      <c r="N2452" s="21" t="e">
        <f ca="1">IF(AND(M2452&lt;&gt; "", COUNTIF(SAP!#REF!,M2452)&gt;0),"Matched", "")</f>
        <v>#REF!</v>
      </c>
      <c r="O2452" s="21" t="str">
        <f t="shared" si="125"/>
        <v/>
      </c>
      <c r="P2452" s="21" t="e">
        <f ca="1">IF(AND(O2452&lt;&gt; "", COUNTIF(SAP!#REF!,O2452)&gt;0),"Matched", "")</f>
        <v>#REF!</v>
      </c>
      <c r="R2452" s="21" t="e">
        <f ca="1">IF(AND(Q2452&lt;&gt; "", COUNTIF(SAP!#REF!,Q2452)&gt;0),"Matched", "")</f>
        <v>#REF!</v>
      </c>
      <c r="S2452" s="21" t="str">
        <f ca="1">IF(AND(D2452="AD", I2452="800TAX  "),"Logic5"&amp;"_"&amp;TEXT(C2452,"dd.mm.yyyy") &amp;"_"&amp; 541.66,"")</f>
        <v>Logic5_15.04.2020_541.66</v>
      </c>
      <c r="T2452" s="21" t="e">
        <f ca="1">IF(AND(S2452&lt;&gt; "", COUNTIF(SAP!#REF!,S2452)&gt;0),"Matched", "")</f>
        <v>#REF!</v>
      </c>
    </row>
    <row r="2453" spans="1:20" hidden="1">
      <c r="A2453" s="21">
        <v>11563327</v>
      </c>
      <c r="B2453" s="22">
        <v>43936</v>
      </c>
      <c r="C2453" s="22">
        <v>43936</v>
      </c>
      <c r="D2453" s="21" t="s">
        <v>13</v>
      </c>
      <c r="E2453" s="23">
        <v>0</v>
      </c>
      <c r="F2453" s="23">
        <v>25.71</v>
      </c>
      <c r="G2453" s="23">
        <v>0</v>
      </c>
      <c r="H2453" s="23">
        <v>751054</v>
      </c>
      <c r="I2453" s="21" t="s">
        <v>14</v>
      </c>
      <c r="J2453" s="21" t="s">
        <v>15</v>
      </c>
      <c r="K2453" s="21" t="str">
        <f t="shared" si="126"/>
        <v/>
      </c>
      <c r="L2453" s="21" t="e">
        <f ca="1">IF(AND(K2453&lt;&gt; "", COUNTIF(SAP!#REF!,K2453)&gt;0),"Matched", "")</f>
        <v>#REF!</v>
      </c>
      <c r="M2453" s="21" t="str">
        <f t="shared" si="124"/>
        <v/>
      </c>
      <c r="N2453" s="21" t="e">
        <f ca="1">IF(AND(M2453&lt;&gt; "", COUNTIF(SAP!#REF!,M2453)&gt;0),"Matched", "")</f>
        <v>#REF!</v>
      </c>
      <c r="O2453" s="21" t="str">
        <f t="shared" si="125"/>
        <v/>
      </c>
      <c r="P2453" s="21" t="e">
        <f ca="1">IF(AND(O2453&lt;&gt; "", COUNTIF(SAP!#REF!,O2453)&gt;0),"Matched", "")</f>
        <v>#REF!</v>
      </c>
      <c r="R2453" s="21" t="e">
        <f ca="1">IF(AND(Q2453&lt;&gt; "", COUNTIF(SAP!#REF!,Q2453)&gt;0),"Matched", "")</f>
        <v>#REF!</v>
      </c>
      <c r="S2453" s="21" t="str">
        <f ca="1">IF(AND(D2453="AD", I2453="800TAX  "),"Logic5"&amp;"_"&amp;TEXT(C2453,"dd.mm.yyyy") &amp;"_"&amp; 541.66,"")</f>
        <v>Logic5_15.04.2020_541.66</v>
      </c>
      <c r="T2453" s="21" t="e">
        <f ca="1">IF(AND(S2453&lt;&gt; "", COUNTIF(SAP!#REF!,S2453)&gt;0),"Matched", "")</f>
        <v>#REF!</v>
      </c>
    </row>
    <row r="2454" spans="1:20" hidden="1">
      <c r="A2454" s="21">
        <v>11563327</v>
      </c>
      <c r="B2454" s="22">
        <v>43936</v>
      </c>
      <c r="C2454" s="22">
        <v>43936</v>
      </c>
      <c r="D2454" s="21" t="s">
        <v>13</v>
      </c>
      <c r="E2454" s="23">
        <v>0</v>
      </c>
      <c r="F2454" s="23">
        <v>28.14</v>
      </c>
      <c r="G2454" s="23">
        <v>0</v>
      </c>
      <c r="H2454" s="23">
        <v>751025.86</v>
      </c>
      <c r="I2454" s="21" t="s">
        <v>14</v>
      </c>
      <c r="J2454" s="21" t="s">
        <v>15</v>
      </c>
      <c r="K2454" s="21" t="str">
        <f t="shared" si="126"/>
        <v/>
      </c>
      <c r="L2454" s="21" t="e">
        <f ca="1">IF(AND(K2454&lt;&gt; "", COUNTIF(SAP!#REF!,K2454)&gt;0),"Matched", "")</f>
        <v>#REF!</v>
      </c>
      <c r="M2454" s="21" t="str">
        <f t="shared" si="124"/>
        <v/>
      </c>
      <c r="N2454" s="21" t="e">
        <f ca="1">IF(AND(M2454&lt;&gt; "", COUNTIF(SAP!#REF!,M2454)&gt;0),"Matched", "")</f>
        <v>#REF!</v>
      </c>
      <c r="O2454" s="21" t="str">
        <f t="shared" si="125"/>
        <v/>
      </c>
      <c r="P2454" s="21" t="e">
        <f ca="1">IF(AND(O2454&lt;&gt; "", COUNTIF(SAP!#REF!,O2454)&gt;0),"Matched", "")</f>
        <v>#REF!</v>
      </c>
      <c r="R2454" s="21" t="e">
        <f ca="1">IF(AND(Q2454&lt;&gt; "", COUNTIF(SAP!#REF!,Q2454)&gt;0),"Matched", "")</f>
        <v>#REF!</v>
      </c>
      <c r="S2454" s="21" t="str">
        <f ca="1">IF(AND(D2454="AD", I2454="800TAX  "),"Logic5"&amp;"_"&amp;TEXT(C2454,"dd.mm.yyyy") &amp;"_"&amp; 541.66,"")</f>
        <v>Logic5_15.04.2020_541.66</v>
      </c>
      <c r="T2454" s="21" t="e">
        <f ca="1">IF(AND(S2454&lt;&gt; "", COUNTIF(SAP!#REF!,S2454)&gt;0),"Matched", "")</f>
        <v>#REF!</v>
      </c>
    </row>
    <row r="2455" spans="1:20" hidden="1">
      <c r="A2455" s="21">
        <v>11563327</v>
      </c>
      <c r="B2455" s="22">
        <v>43936</v>
      </c>
      <c r="C2455" s="22">
        <v>43936</v>
      </c>
      <c r="D2455" s="21" t="s">
        <v>13</v>
      </c>
      <c r="E2455" s="23">
        <v>0</v>
      </c>
      <c r="F2455" s="23">
        <v>33.78</v>
      </c>
      <c r="G2455" s="23">
        <v>0</v>
      </c>
      <c r="H2455" s="23">
        <v>750992.08</v>
      </c>
      <c r="I2455" s="21" t="s">
        <v>14</v>
      </c>
      <c r="J2455" s="21" t="s">
        <v>15</v>
      </c>
      <c r="K2455" s="21" t="str">
        <f t="shared" si="126"/>
        <v/>
      </c>
      <c r="L2455" s="21" t="e">
        <f ca="1">IF(AND(K2455&lt;&gt; "", COUNTIF(SAP!#REF!,K2455)&gt;0),"Matched", "")</f>
        <v>#REF!</v>
      </c>
      <c r="M2455" s="21" t="str">
        <f t="shared" si="124"/>
        <v/>
      </c>
      <c r="N2455" s="21" t="e">
        <f ca="1">IF(AND(M2455&lt;&gt; "", COUNTIF(SAP!#REF!,M2455)&gt;0),"Matched", "")</f>
        <v>#REF!</v>
      </c>
      <c r="O2455" s="21" t="str">
        <f t="shared" si="125"/>
        <v/>
      </c>
      <c r="P2455" s="21" t="e">
        <f ca="1">IF(AND(O2455&lt;&gt; "", COUNTIF(SAP!#REF!,O2455)&gt;0),"Matched", "")</f>
        <v>#REF!</v>
      </c>
      <c r="R2455" s="21" t="e">
        <f ca="1">IF(AND(Q2455&lt;&gt; "", COUNTIF(SAP!#REF!,Q2455)&gt;0),"Matched", "")</f>
        <v>#REF!</v>
      </c>
      <c r="S2455" s="21" t="str">
        <f ca="1">IF(AND(D2455="AD", I2455="800TAX  "),"Logic5"&amp;"_"&amp;TEXT(C2455,"dd.mm.yyyy") &amp;"_"&amp; 541.66,"")</f>
        <v>Logic5_15.04.2020_541.66</v>
      </c>
      <c r="T2455" s="21" t="e">
        <f ca="1">IF(AND(S2455&lt;&gt; "", COUNTIF(SAP!#REF!,S2455)&gt;0),"Matched", "")</f>
        <v>#REF!</v>
      </c>
    </row>
    <row r="2456" spans="1:20" hidden="1">
      <c r="A2456" s="21">
        <v>11563327</v>
      </c>
      <c r="B2456" s="22">
        <v>43936</v>
      </c>
      <c r="C2456" s="22">
        <v>43936</v>
      </c>
      <c r="D2456" s="21" t="s">
        <v>13</v>
      </c>
      <c r="E2456" s="23">
        <v>0</v>
      </c>
      <c r="F2456" s="23">
        <v>38.1</v>
      </c>
      <c r="G2456" s="23">
        <v>0</v>
      </c>
      <c r="H2456" s="23">
        <v>750953.98</v>
      </c>
      <c r="I2456" s="21" t="s">
        <v>14</v>
      </c>
      <c r="J2456" s="21" t="s">
        <v>15</v>
      </c>
      <c r="K2456" s="21" t="str">
        <f t="shared" si="126"/>
        <v/>
      </c>
      <c r="L2456" s="21" t="e">
        <f ca="1">IF(AND(K2456&lt;&gt; "", COUNTIF(SAP!#REF!,K2456)&gt;0),"Matched", "")</f>
        <v>#REF!</v>
      </c>
      <c r="M2456" s="21" t="str">
        <f t="shared" si="124"/>
        <v/>
      </c>
      <c r="N2456" s="21" t="e">
        <f ca="1">IF(AND(M2456&lt;&gt; "", COUNTIF(SAP!#REF!,M2456)&gt;0),"Matched", "")</f>
        <v>#REF!</v>
      </c>
      <c r="O2456" s="21" t="str">
        <f t="shared" si="125"/>
        <v/>
      </c>
      <c r="P2456" s="21" t="e">
        <f ca="1">IF(AND(O2456&lt;&gt; "", COUNTIF(SAP!#REF!,O2456)&gt;0),"Matched", "")</f>
        <v>#REF!</v>
      </c>
      <c r="R2456" s="21" t="e">
        <f ca="1">IF(AND(Q2456&lt;&gt; "", COUNTIF(SAP!#REF!,Q2456)&gt;0),"Matched", "")</f>
        <v>#REF!</v>
      </c>
      <c r="S2456" s="21" t="str">
        <f ca="1">IF(AND(D2456="AD", I2456="800TAX  "),"Logic5"&amp;"_"&amp;TEXT(C2456,"dd.mm.yyyy") &amp;"_"&amp; 541.66,"")</f>
        <v>Logic5_15.04.2020_541.66</v>
      </c>
      <c r="T2456" s="21" t="e">
        <f ca="1">IF(AND(S2456&lt;&gt; "", COUNTIF(SAP!#REF!,S2456)&gt;0),"Matched", "")</f>
        <v>#REF!</v>
      </c>
    </row>
    <row r="2457" spans="1:20" hidden="1">
      <c r="A2457" s="21">
        <v>11563327</v>
      </c>
      <c r="B2457" s="22">
        <v>43936</v>
      </c>
      <c r="C2457" s="22">
        <v>43936</v>
      </c>
      <c r="D2457" s="21" t="s">
        <v>13</v>
      </c>
      <c r="E2457" s="23">
        <v>0</v>
      </c>
      <c r="F2457" s="23">
        <v>64.12</v>
      </c>
      <c r="G2457" s="23">
        <v>0</v>
      </c>
      <c r="H2457" s="23">
        <v>750889.86</v>
      </c>
      <c r="I2457" s="21" t="s">
        <v>14</v>
      </c>
      <c r="J2457" s="21" t="s">
        <v>15</v>
      </c>
      <c r="K2457" s="21" t="str">
        <f t="shared" si="126"/>
        <v/>
      </c>
      <c r="L2457" s="21" t="e">
        <f ca="1">IF(AND(K2457&lt;&gt; "", COUNTIF(SAP!#REF!,K2457)&gt;0),"Matched", "")</f>
        <v>#REF!</v>
      </c>
      <c r="M2457" s="21" t="str">
        <f t="shared" si="124"/>
        <v/>
      </c>
      <c r="N2457" s="21" t="e">
        <f ca="1">IF(AND(M2457&lt;&gt; "", COUNTIF(SAP!#REF!,M2457)&gt;0),"Matched", "")</f>
        <v>#REF!</v>
      </c>
      <c r="O2457" s="21" t="str">
        <f t="shared" si="125"/>
        <v/>
      </c>
      <c r="P2457" s="21" t="e">
        <f ca="1">IF(AND(O2457&lt;&gt; "", COUNTIF(SAP!#REF!,O2457)&gt;0),"Matched", "")</f>
        <v>#REF!</v>
      </c>
      <c r="R2457" s="21" t="e">
        <f ca="1">IF(AND(Q2457&lt;&gt; "", COUNTIF(SAP!#REF!,Q2457)&gt;0),"Matched", "")</f>
        <v>#REF!</v>
      </c>
      <c r="S2457" s="21" t="str">
        <f ca="1">IF(AND(D2457="AD", I2457="800TAX  "),"Logic5"&amp;"_"&amp;TEXT(C2457,"dd.mm.yyyy") &amp;"_"&amp; 541.66,"")</f>
        <v>Logic5_15.04.2020_541.66</v>
      </c>
      <c r="T2457" s="21" t="e">
        <f ca="1">IF(AND(S2457&lt;&gt; "", COUNTIF(SAP!#REF!,S2457)&gt;0),"Matched", "")</f>
        <v>#REF!</v>
      </c>
    </row>
    <row r="2458" spans="1:20" hidden="1">
      <c r="A2458" s="21">
        <v>11563327</v>
      </c>
      <c r="B2458" s="22">
        <v>43936</v>
      </c>
      <c r="C2458" s="22">
        <v>43936</v>
      </c>
      <c r="D2458" s="21" t="s">
        <v>13</v>
      </c>
      <c r="E2458" s="23">
        <v>0</v>
      </c>
      <c r="F2458" s="23">
        <v>94.87</v>
      </c>
      <c r="G2458" s="23">
        <v>0</v>
      </c>
      <c r="H2458" s="23">
        <v>750794.99</v>
      </c>
      <c r="I2458" s="21" t="s">
        <v>14</v>
      </c>
      <c r="J2458" s="21" t="s">
        <v>15</v>
      </c>
      <c r="K2458" s="21" t="str">
        <f t="shared" si="126"/>
        <v/>
      </c>
      <c r="L2458" s="21" t="e">
        <f ca="1">IF(AND(K2458&lt;&gt; "", COUNTIF(SAP!#REF!,K2458)&gt;0),"Matched", "")</f>
        <v>#REF!</v>
      </c>
      <c r="M2458" s="21" t="str">
        <f t="shared" si="124"/>
        <v/>
      </c>
      <c r="N2458" s="21" t="e">
        <f ca="1">IF(AND(M2458&lt;&gt; "", COUNTIF(SAP!#REF!,M2458)&gt;0),"Matched", "")</f>
        <v>#REF!</v>
      </c>
      <c r="O2458" s="21" t="str">
        <f t="shared" si="125"/>
        <v/>
      </c>
      <c r="P2458" s="21" t="e">
        <f ca="1">IF(AND(O2458&lt;&gt; "", COUNTIF(SAP!#REF!,O2458)&gt;0),"Matched", "")</f>
        <v>#REF!</v>
      </c>
      <c r="R2458" s="21" t="e">
        <f ca="1">IF(AND(Q2458&lt;&gt; "", COUNTIF(SAP!#REF!,Q2458)&gt;0),"Matched", "")</f>
        <v>#REF!</v>
      </c>
      <c r="S2458" s="21" t="str">
        <f ca="1">IF(AND(D2458="AD", I2458="800TAX  "),"Logic5"&amp;"_"&amp;TEXT(C2458,"dd.mm.yyyy") &amp;"_"&amp; 541.66,"")</f>
        <v>Logic5_15.04.2020_541.66</v>
      </c>
      <c r="T2458" s="21" t="e">
        <f ca="1">IF(AND(S2458&lt;&gt; "", COUNTIF(SAP!#REF!,S2458)&gt;0),"Matched", "")</f>
        <v>#REF!</v>
      </c>
    </row>
    <row r="2459" spans="1:20" hidden="1">
      <c r="A2459" s="21">
        <v>11563327</v>
      </c>
      <c r="B2459" s="22">
        <v>43936</v>
      </c>
      <c r="C2459" s="22">
        <v>43936</v>
      </c>
      <c r="D2459" s="21" t="s">
        <v>13</v>
      </c>
      <c r="E2459" s="23">
        <v>0</v>
      </c>
      <c r="F2459" s="23">
        <v>157.38999999999999</v>
      </c>
      <c r="G2459" s="23">
        <v>0</v>
      </c>
      <c r="H2459" s="23">
        <v>750637.6</v>
      </c>
      <c r="I2459" s="21" t="s">
        <v>14</v>
      </c>
      <c r="J2459" s="21" t="s">
        <v>15</v>
      </c>
      <c r="K2459" s="21" t="str">
        <f t="shared" si="126"/>
        <v/>
      </c>
      <c r="L2459" s="21" t="e">
        <f ca="1">IF(AND(K2459&lt;&gt; "", COUNTIF(SAP!#REF!,K2459)&gt;0),"Matched", "")</f>
        <v>#REF!</v>
      </c>
      <c r="M2459" s="21" t="str">
        <f t="shared" si="124"/>
        <v/>
      </c>
      <c r="N2459" s="21" t="e">
        <f ca="1">IF(AND(M2459&lt;&gt; "", COUNTIF(SAP!#REF!,M2459)&gt;0),"Matched", "")</f>
        <v>#REF!</v>
      </c>
      <c r="O2459" s="21" t="str">
        <f t="shared" si="125"/>
        <v/>
      </c>
      <c r="P2459" s="21" t="e">
        <f ca="1">IF(AND(O2459&lt;&gt; "", COUNTIF(SAP!#REF!,O2459)&gt;0),"Matched", "")</f>
        <v>#REF!</v>
      </c>
      <c r="R2459" s="21" t="e">
        <f ca="1">IF(AND(Q2459&lt;&gt; "", COUNTIF(SAP!#REF!,Q2459)&gt;0),"Matched", "")</f>
        <v>#REF!</v>
      </c>
      <c r="S2459" s="21" t="str">
        <f ca="1">IF(AND(D2459="AD", I2459="800TAX  "),"Logic5"&amp;"_"&amp;TEXT(C2459,"dd.mm.yyyy") &amp;"_"&amp; 541.66,"")</f>
        <v>Logic5_15.04.2020_541.66</v>
      </c>
      <c r="T2459" s="21" t="e">
        <f ca="1">IF(AND(S2459&lt;&gt; "", COUNTIF(SAP!#REF!,S2459)&gt;0),"Matched", "")</f>
        <v>#REF!</v>
      </c>
    </row>
    <row r="2460" spans="1:20" hidden="1">
      <c r="A2460" s="21">
        <v>11563327</v>
      </c>
      <c r="B2460" s="22">
        <v>43936</v>
      </c>
      <c r="C2460" s="22">
        <v>43936</v>
      </c>
      <c r="D2460" s="21" t="s">
        <v>16</v>
      </c>
      <c r="E2460" s="23">
        <v>0</v>
      </c>
      <c r="F2460" s="23">
        <v>750637.6</v>
      </c>
      <c r="G2460" s="23">
        <v>0</v>
      </c>
      <c r="H2460" s="23">
        <v>0</v>
      </c>
      <c r="I2460" s="21" t="s">
        <v>17</v>
      </c>
      <c r="J2460" s="21" t="s">
        <v>18</v>
      </c>
      <c r="K2460" s="21" t="str">
        <f t="shared" si="126"/>
        <v>Logic1_04_750637.6</v>
      </c>
      <c r="L2460" s="21" t="e">
        <f ca="1">IF(AND(K2460&lt;&gt; "", COUNTIF(SAP!#REF!,K2460)&gt;0),"Matched", "")</f>
        <v>#REF!</v>
      </c>
    </row>
    <row r="2461" spans="1:20" hidden="1">
      <c r="A2461" s="21">
        <v>11563327</v>
      </c>
      <c r="B2461" s="22">
        <v>43937</v>
      </c>
      <c r="C2461" s="22">
        <v>43937</v>
      </c>
      <c r="D2461" s="21" t="s">
        <v>10</v>
      </c>
      <c r="E2461" s="23">
        <v>0</v>
      </c>
      <c r="F2461" s="23">
        <v>0</v>
      </c>
      <c r="G2461" s="23">
        <v>106.1</v>
      </c>
      <c r="H2461" s="23">
        <v>106.1</v>
      </c>
      <c r="I2461" s="21" t="s">
        <v>11</v>
      </c>
      <c r="J2461" s="21" t="s">
        <v>12</v>
      </c>
      <c r="K2461" s="21" t="str">
        <f t="shared" si="126"/>
        <v/>
      </c>
      <c r="L2461" s="21" t="e">
        <f ca="1">IF(AND(K2461&lt;&gt; "", COUNTIF(SAP!#REF!,K2461)&gt;0),"Matched", "")</f>
        <v>#REF!</v>
      </c>
      <c r="M2461" s="21" t="str">
        <f t="shared" ref="M2461:M2524" si="127">IF(D2461="TR","Logic2"&amp;"_"&amp;TEXT(C2461,"dd.mm.yyyy") &amp;"_"&amp; F2461,"")</f>
        <v/>
      </c>
      <c r="N2461" s="21" t="e">
        <f ca="1">IF(AND(M2461&lt;&gt; "", COUNTIF(SAP!#REF!,M2461)&gt;0),"Matched", "")</f>
        <v>#REF!</v>
      </c>
      <c r="O2461" s="21" t="str">
        <f t="shared" ref="O2461:O2524" si="128">IF(D2461="AF","Logic3"&amp;"_"&amp;G2461,"")</f>
        <v/>
      </c>
      <c r="P2461" s="21" t="e">
        <f ca="1">IF(AND(O2461&lt;&gt; "", COUNTIF(SAP!#REF!,O2461)&gt;0),"Matched", "")</f>
        <v>#REF!</v>
      </c>
      <c r="Q2461" s="21" t="str">
        <f ca="1">IF(OR(D2461="AC",D2461="TR"),"Logic4"&amp;"_"&amp;TEXT(C2461,"dd.mm.yyyy") &amp;"_"&amp; 848232.48,"")</f>
        <v>Logic4_16.04.2020_848232.48</v>
      </c>
      <c r="R2461" s="21" t="e">
        <f ca="1">IF(AND(Q2461&lt;&gt; "", COUNTIF(SAP!#REF!,Q2461)&gt;0),"Matched", "")</f>
        <v>#REF!</v>
      </c>
    </row>
    <row r="2462" spans="1:20" hidden="1">
      <c r="A2462" s="21">
        <v>11563327</v>
      </c>
      <c r="B2462" s="22">
        <v>43937</v>
      </c>
      <c r="C2462" s="22">
        <v>43937</v>
      </c>
      <c r="D2462" s="21" t="s">
        <v>10</v>
      </c>
      <c r="E2462" s="23">
        <v>0</v>
      </c>
      <c r="F2462" s="23">
        <v>0</v>
      </c>
      <c r="G2462" s="23">
        <v>230</v>
      </c>
      <c r="H2462" s="23">
        <v>336.1</v>
      </c>
      <c r="I2462" s="21" t="s">
        <v>11</v>
      </c>
      <c r="J2462" s="21" t="s">
        <v>12</v>
      </c>
      <c r="K2462" s="21" t="str">
        <f t="shared" si="126"/>
        <v/>
      </c>
      <c r="L2462" s="21" t="e">
        <f ca="1">IF(AND(K2462&lt;&gt; "", COUNTIF(SAP!#REF!,K2462)&gt;0),"Matched", "")</f>
        <v>#REF!</v>
      </c>
      <c r="M2462" s="21" t="str">
        <f t="shared" si="127"/>
        <v/>
      </c>
      <c r="N2462" s="21" t="e">
        <f ca="1">IF(AND(M2462&lt;&gt; "", COUNTIF(SAP!#REF!,M2462)&gt;0),"Matched", "")</f>
        <v>#REF!</v>
      </c>
      <c r="O2462" s="21" t="str">
        <f t="shared" si="128"/>
        <v/>
      </c>
      <c r="P2462" s="21" t="e">
        <f ca="1">IF(AND(O2462&lt;&gt; "", COUNTIF(SAP!#REF!,O2462)&gt;0),"Matched", "")</f>
        <v>#REF!</v>
      </c>
      <c r="Q2462" s="21" t="str">
        <f ca="1">IF(OR(D2462="AC",D2462="TR"),"Logic4"&amp;"_"&amp;TEXT(C2462,"dd.mm.yyyy") &amp;"_"&amp; 848232.48,"")</f>
        <v>Logic4_16.04.2020_848232.48</v>
      </c>
      <c r="R2462" s="21" t="e">
        <f ca="1">IF(AND(Q2462&lt;&gt; "", COUNTIF(SAP!#REF!,Q2462)&gt;0),"Matched", "")</f>
        <v>#REF!</v>
      </c>
    </row>
    <row r="2463" spans="1:20" hidden="1">
      <c r="A2463" s="21">
        <v>11563327</v>
      </c>
      <c r="B2463" s="22">
        <v>43937</v>
      </c>
      <c r="C2463" s="22">
        <v>43937</v>
      </c>
      <c r="D2463" s="21" t="s">
        <v>10</v>
      </c>
      <c r="E2463" s="23">
        <v>0</v>
      </c>
      <c r="F2463" s="23">
        <v>0</v>
      </c>
      <c r="G2463" s="23">
        <v>540</v>
      </c>
      <c r="H2463" s="23">
        <v>876.1</v>
      </c>
      <c r="I2463" s="21" t="s">
        <v>11</v>
      </c>
      <c r="J2463" s="21" t="s">
        <v>12</v>
      </c>
      <c r="K2463" s="21" t="str">
        <f t="shared" si="126"/>
        <v/>
      </c>
      <c r="L2463" s="21" t="e">
        <f ca="1">IF(AND(K2463&lt;&gt; "", COUNTIF(SAP!#REF!,K2463)&gt;0),"Matched", "")</f>
        <v>#REF!</v>
      </c>
      <c r="M2463" s="21" t="str">
        <f t="shared" si="127"/>
        <v/>
      </c>
      <c r="N2463" s="21" t="e">
        <f ca="1">IF(AND(M2463&lt;&gt; "", COUNTIF(SAP!#REF!,M2463)&gt;0),"Matched", "")</f>
        <v>#REF!</v>
      </c>
      <c r="O2463" s="21" t="str">
        <f t="shared" si="128"/>
        <v/>
      </c>
      <c r="P2463" s="21" t="e">
        <f ca="1">IF(AND(O2463&lt;&gt; "", COUNTIF(SAP!#REF!,O2463)&gt;0),"Matched", "")</f>
        <v>#REF!</v>
      </c>
      <c r="Q2463" s="21" t="str">
        <f ca="1">IF(OR(D2463="AC",D2463="TR"),"Logic4"&amp;"_"&amp;TEXT(C2463,"dd.mm.yyyy") &amp;"_"&amp; 848232.48,"")</f>
        <v>Logic4_16.04.2020_848232.48</v>
      </c>
      <c r="R2463" s="21" t="e">
        <f ca="1">IF(AND(Q2463&lt;&gt; "", COUNTIF(SAP!#REF!,Q2463)&gt;0),"Matched", "")</f>
        <v>#REF!</v>
      </c>
    </row>
    <row r="2464" spans="1:20" hidden="1">
      <c r="A2464" s="21">
        <v>11563327</v>
      </c>
      <c r="B2464" s="22">
        <v>43937</v>
      </c>
      <c r="C2464" s="22">
        <v>43937</v>
      </c>
      <c r="D2464" s="21" t="s">
        <v>10</v>
      </c>
      <c r="E2464" s="23">
        <v>0</v>
      </c>
      <c r="F2464" s="23">
        <v>0</v>
      </c>
      <c r="G2464" s="23">
        <v>653.20000000000005</v>
      </c>
      <c r="H2464" s="23">
        <v>1529.3</v>
      </c>
      <c r="I2464" s="21" t="s">
        <v>11</v>
      </c>
      <c r="J2464" s="21" t="s">
        <v>12</v>
      </c>
      <c r="K2464" s="21" t="str">
        <f t="shared" si="126"/>
        <v/>
      </c>
      <c r="L2464" s="21" t="e">
        <f ca="1">IF(AND(K2464&lt;&gt; "", COUNTIF(SAP!#REF!,K2464)&gt;0),"Matched", "")</f>
        <v>#REF!</v>
      </c>
      <c r="M2464" s="21" t="str">
        <f t="shared" si="127"/>
        <v/>
      </c>
      <c r="N2464" s="21" t="e">
        <f ca="1">IF(AND(M2464&lt;&gt; "", COUNTIF(SAP!#REF!,M2464)&gt;0),"Matched", "")</f>
        <v>#REF!</v>
      </c>
      <c r="O2464" s="21" t="str">
        <f t="shared" si="128"/>
        <v/>
      </c>
      <c r="P2464" s="21" t="e">
        <f ca="1">IF(AND(O2464&lt;&gt; "", COUNTIF(SAP!#REF!,O2464)&gt;0),"Matched", "")</f>
        <v>#REF!</v>
      </c>
      <c r="Q2464" s="21" t="str">
        <f ca="1">IF(OR(D2464="AC",D2464="TR"),"Logic4"&amp;"_"&amp;TEXT(C2464,"dd.mm.yyyy") &amp;"_"&amp; 848232.48,"")</f>
        <v>Logic4_16.04.2020_848232.48</v>
      </c>
      <c r="R2464" s="21" t="e">
        <f ca="1">IF(AND(Q2464&lt;&gt; "", COUNTIF(SAP!#REF!,Q2464)&gt;0),"Matched", "")</f>
        <v>#REF!</v>
      </c>
    </row>
    <row r="2465" spans="1:18" hidden="1">
      <c r="A2465" s="21">
        <v>11563327</v>
      </c>
      <c r="B2465" s="22">
        <v>43937</v>
      </c>
      <c r="C2465" s="22">
        <v>43937</v>
      </c>
      <c r="D2465" s="21" t="s">
        <v>10</v>
      </c>
      <c r="E2465" s="23">
        <v>0</v>
      </c>
      <c r="F2465" s="23">
        <v>0</v>
      </c>
      <c r="G2465" s="23">
        <v>750</v>
      </c>
      <c r="H2465" s="23">
        <v>2279.3000000000002</v>
      </c>
      <c r="I2465" s="21" t="s">
        <v>11</v>
      </c>
      <c r="J2465" s="21" t="s">
        <v>12</v>
      </c>
      <c r="K2465" s="21" t="str">
        <f t="shared" si="126"/>
        <v/>
      </c>
      <c r="L2465" s="21" t="e">
        <f ca="1">IF(AND(K2465&lt;&gt; "", COUNTIF(SAP!#REF!,K2465)&gt;0),"Matched", "")</f>
        <v>#REF!</v>
      </c>
      <c r="M2465" s="21" t="str">
        <f t="shared" si="127"/>
        <v/>
      </c>
      <c r="N2465" s="21" t="e">
        <f ca="1">IF(AND(M2465&lt;&gt; "", COUNTIF(SAP!#REF!,M2465)&gt;0),"Matched", "")</f>
        <v>#REF!</v>
      </c>
      <c r="O2465" s="21" t="str">
        <f t="shared" si="128"/>
        <v/>
      </c>
      <c r="P2465" s="21" t="e">
        <f ca="1">IF(AND(O2465&lt;&gt; "", COUNTIF(SAP!#REF!,O2465)&gt;0),"Matched", "")</f>
        <v>#REF!</v>
      </c>
      <c r="Q2465" s="21" t="str">
        <f ca="1">IF(OR(D2465="AC",D2465="TR"),"Logic4"&amp;"_"&amp;TEXT(C2465,"dd.mm.yyyy") &amp;"_"&amp; 848232.48,"")</f>
        <v>Logic4_16.04.2020_848232.48</v>
      </c>
      <c r="R2465" s="21" t="e">
        <f ca="1">IF(AND(Q2465&lt;&gt; "", COUNTIF(SAP!#REF!,Q2465)&gt;0),"Matched", "")</f>
        <v>#REF!</v>
      </c>
    </row>
    <row r="2466" spans="1:18" hidden="1">
      <c r="A2466" s="21">
        <v>11563327</v>
      </c>
      <c r="B2466" s="22">
        <v>43937</v>
      </c>
      <c r="C2466" s="22">
        <v>43937</v>
      </c>
      <c r="D2466" s="21" t="s">
        <v>10</v>
      </c>
      <c r="E2466" s="23">
        <v>0</v>
      </c>
      <c r="F2466" s="23">
        <v>0</v>
      </c>
      <c r="G2466" s="23">
        <v>750</v>
      </c>
      <c r="H2466" s="23">
        <v>3029.3</v>
      </c>
      <c r="I2466" s="21" t="s">
        <v>11</v>
      </c>
      <c r="J2466" s="21" t="s">
        <v>12</v>
      </c>
      <c r="K2466" s="21" t="str">
        <f t="shared" si="126"/>
        <v/>
      </c>
      <c r="L2466" s="21" t="e">
        <f ca="1">IF(AND(K2466&lt;&gt; "", COUNTIF(SAP!#REF!,K2466)&gt;0),"Matched", "")</f>
        <v>#REF!</v>
      </c>
      <c r="M2466" s="21" t="str">
        <f t="shared" si="127"/>
        <v/>
      </c>
      <c r="N2466" s="21" t="e">
        <f ca="1">IF(AND(M2466&lt;&gt; "", COUNTIF(SAP!#REF!,M2466)&gt;0),"Matched", "")</f>
        <v>#REF!</v>
      </c>
      <c r="O2466" s="21" t="str">
        <f t="shared" si="128"/>
        <v/>
      </c>
      <c r="P2466" s="21" t="e">
        <f ca="1">IF(AND(O2466&lt;&gt; "", COUNTIF(SAP!#REF!,O2466)&gt;0),"Matched", "")</f>
        <v>#REF!</v>
      </c>
      <c r="Q2466" s="21" t="str">
        <f ca="1">IF(OR(D2466="AC",D2466="TR"),"Logic4"&amp;"_"&amp;TEXT(C2466,"dd.mm.yyyy") &amp;"_"&amp; 848232.48,"")</f>
        <v>Logic4_16.04.2020_848232.48</v>
      </c>
      <c r="R2466" s="21" t="e">
        <f ca="1">IF(AND(Q2466&lt;&gt; "", COUNTIF(SAP!#REF!,Q2466)&gt;0),"Matched", "")</f>
        <v>#REF!</v>
      </c>
    </row>
    <row r="2467" spans="1:18" hidden="1">
      <c r="A2467" s="21">
        <v>11563327</v>
      </c>
      <c r="B2467" s="22">
        <v>43937</v>
      </c>
      <c r="C2467" s="22">
        <v>43937</v>
      </c>
      <c r="D2467" s="21" t="s">
        <v>10</v>
      </c>
      <c r="E2467" s="23">
        <v>0</v>
      </c>
      <c r="F2467" s="23">
        <v>0</v>
      </c>
      <c r="G2467" s="23">
        <v>810</v>
      </c>
      <c r="H2467" s="23">
        <v>3839.3</v>
      </c>
      <c r="I2467" s="21" t="s">
        <v>11</v>
      </c>
      <c r="J2467" s="21" t="s">
        <v>12</v>
      </c>
      <c r="K2467" s="21" t="str">
        <f t="shared" si="126"/>
        <v/>
      </c>
      <c r="L2467" s="21" t="e">
        <f ca="1">IF(AND(K2467&lt;&gt; "", COUNTIF(SAP!#REF!,K2467)&gt;0),"Matched", "")</f>
        <v>#REF!</v>
      </c>
      <c r="M2467" s="21" t="str">
        <f t="shared" si="127"/>
        <v/>
      </c>
      <c r="N2467" s="21" t="e">
        <f ca="1">IF(AND(M2467&lt;&gt; "", COUNTIF(SAP!#REF!,M2467)&gt;0),"Matched", "")</f>
        <v>#REF!</v>
      </c>
      <c r="O2467" s="21" t="str">
        <f t="shared" si="128"/>
        <v/>
      </c>
      <c r="P2467" s="21" t="e">
        <f ca="1">IF(AND(O2467&lt;&gt; "", COUNTIF(SAP!#REF!,O2467)&gt;0),"Matched", "")</f>
        <v>#REF!</v>
      </c>
      <c r="Q2467" s="21" t="str">
        <f ca="1">IF(OR(D2467="AC",D2467="TR"),"Logic4"&amp;"_"&amp;TEXT(C2467,"dd.mm.yyyy") &amp;"_"&amp; 848232.48,"")</f>
        <v>Logic4_16.04.2020_848232.48</v>
      </c>
      <c r="R2467" s="21" t="e">
        <f ca="1">IF(AND(Q2467&lt;&gt; "", COUNTIF(SAP!#REF!,Q2467)&gt;0),"Matched", "")</f>
        <v>#REF!</v>
      </c>
    </row>
    <row r="2468" spans="1:18" hidden="1">
      <c r="A2468" s="21">
        <v>11563327</v>
      </c>
      <c r="B2468" s="22">
        <v>43937</v>
      </c>
      <c r="C2468" s="22">
        <v>43937</v>
      </c>
      <c r="D2468" s="21" t="s">
        <v>10</v>
      </c>
      <c r="E2468" s="23">
        <v>0</v>
      </c>
      <c r="F2468" s="23">
        <v>0</v>
      </c>
      <c r="G2468" s="23">
        <v>852.5</v>
      </c>
      <c r="H2468" s="23">
        <v>4691.8</v>
      </c>
      <c r="I2468" s="21" t="s">
        <v>11</v>
      </c>
      <c r="J2468" s="21" t="s">
        <v>12</v>
      </c>
      <c r="K2468" s="21" t="str">
        <f t="shared" si="126"/>
        <v/>
      </c>
      <c r="L2468" s="21" t="e">
        <f ca="1">IF(AND(K2468&lt;&gt; "", COUNTIF(SAP!#REF!,K2468)&gt;0),"Matched", "")</f>
        <v>#REF!</v>
      </c>
      <c r="M2468" s="21" t="str">
        <f t="shared" si="127"/>
        <v/>
      </c>
      <c r="N2468" s="21" t="e">
        <f ca="1">IF(AND(M2468&lt;&gt; "", COUNTIF(SAP!#REF!,M2468)&gt;0),"Matched", "")</f>
        <v>#REF!</v>
      </c>
      <c r="O2468" s="21" t="str">
        <f t="shared" si="128"/>
        <v/>
      </c>
      <c r="P2468" s="21" t="e">
        <f ca="1">IF(AND(O2468&lt;&gt; "", COUNTIF(SAP!#REF!,O2468)&gt;0),"Matched", "")</f>
        <v>#REF!</v>
      </c>
      <c r="Q2468" s="21" t="str">
        <f ca="1">IF(OR(D2468="AC",D2468="TR"),"Logic4"&amp;"_"&amp;TEXT(C2468,"dd.mm.yyyy") &amp;"_"&amp; 848232.48,"")</f>
        <v>Logic4_16.04.2020_848232.48</v>
      </c>
      <c r="R2468" s="21" t="e">
        <f ca="1">IF(AND(Q2468&lt;&gt; "", COUNTIF(SAP!#REF!,Q2468)&gt;0),"Matched", "")</f>
        <v>#REF!</v>
      </c>
    </row>
    <row r="2469" spans="1:18" hidden="1">
      <c r="A2469" s="21">
        <v>11563327</v>
      </c>
      <c r="B2469" s="22">
        <v>43937</v>
      </c>
      <c r="C2469" s="22">
        <v>43937</v>
      </c>
      <c r="D2469" s="21" t="s">
        <v>10</v>
      </c>
      <c r="E2469" s="23">
        <v>0</v>
      </c>
      <c r="F2469" s="23">
        <v>0</v>
      </c>
      <c r="G2469" s="23">
        <v>997.5</v>
      </c>
      <c r="H2469" s="23">
        <v>5689.3</v>
      </c>
      <c r="I2469" s="21" t="s">
        <v>11</v>
      </c>
      <c r="J2469" s="21" t="s">
        <v>12</v>
      </c>
      <c r="K2469" s="21" t="str">
        <f t="shared" si="126"/>
        <v/>
      </c>
      <c r="L2469" s="21" t="e">
        <f ca="1">IF(AND(K2469&lt;&gt; "", COUNTIF(SAP!#REF!,K2469)&gt;0),"Matched", "")</f>
        <v>#REF!</v>
      </c>
      <c r="M2469" s="21" t="str">
        <f t="shared" si="127"/>
        <v/>
      </c>
      <c r="N2469" s="21" t="e">
        <f ca="1">IF(AND(M2469&lt;&gt; "", COUNTIF(SAP!#REF!,M2469)&gt;0),"Matched", "")</f>
        <v>#REF!</v>
      </c>
      <c r="O2469" s="21" t="str">
        <f t="shared" si="128"/>
        <v/>
      </c>
      <c r="P2469" s="21" t="e">
        <f ca="1">IF(AND(O2469&lt;&gt; "", COUNTIF(SAP!#REF!,O2469)&gt;0),"Matched", "")</f>
        <v>#REF!</v>
      </c>
      <c r="Q2469" s="21" t="str">
        <f ca="1">IF(OR(D2469="AC",D2469="TR"),"Logic4"&amp;"_"&amp;TEXT(C2469,"dd.mm.yyyy") &amp;"_"&amp; 848232.48,"")</f>
        <v>Logic4_16.04.2020_848232.48</v>
      </c>
      <c r="R2469" s="21" t="e">
        <f ca="1">IF(AND(Q2469&lt;&gt; "", COUNTIF(SAP!#REF!,Q2469)&gt;0),"Matched", "")</f>
        <v>#REF!</v>
      </c>
    </row>
    <row r="2470" spans="1:18" hidden="1">
      <c r="A2470" s="21">
        <v>11563327</v>
      </c>
      <c r="B2470" s="22">
        <v>43937</v>
      </c>
      <c r="C2470" s="22">
        <v>43937</v>
      </c>
      <c r="D2470" s="21" t="s">
        <v>10</v>
      </c>
      <c r="E2470" s="23">
        <v>0</v>
      </c>
      <c r="F2470" s="23">
        <v>0</v>
      </c>
      <c r="G2470" s="23">
        <v>1000</v>
      </c>
      <c r="H2470" s="23">
        <v>6689.3</v>
      </c>
      <c r="I2470" s="21" t="s">
        <v>11</v>
      </c>
      <c r="J2470" s="21" t="s">
        <v>12</v>
      </c>
      <c r="K2470" s="21" t="str">
        <f t="shared" si="126"/>
        <v/>
      </c>
      <c r="L2470" s="21" t="e">
        <f ca="1">IF(AND(K2470&lt;&gt; "", COUNTIF(SAP!#REF!,K2470)&gt;0),"Matched", "")</f>
        <v>#REF!</v>
      </c>
      <c r="M2470" s="21" t="str">
        <f t="shared" si="127"/>
        <v/>
      </c>
      <c r="N2470" s="21" t="e">
        <f ca="1">IF(AND(M2470&lt;&gt; "", COUNTIF(SAP!#REF!,M2470)&gt;0),"Matched", "")</f>
        <v>#REF!</v>
      </c>
      <c r="O2470" s="21" t="str">
        <f t="shared" si="128"/>
        <v/>
      </c>
      <c r="P2470" s="21" t="e">
        <f ca="1">IF(AND(O2470&lt;&gt; "", COUNTIF(SAP!#REF!,O2470)&gt;0),"Matched", "")</f>
        <v>#REF!</v>
      </c>
      <c r="Q2470" s="21" t="str">
        <f ca="1">IF(OR(D2470="AC",D2470="TR"),"Logic4"&amp;"_"&amp;TEXT(C2470,"dd.mm.yyyy") &amp;"_"&amp; 848232.48,"")</f>
        <v>Logic4_16.04.2020_848232.48</v>
      </c>
      <c r="R2470" s="21" t="e">
        <f ca="1">IF(AND(Q2470&lt;&gt; "", COUNTIF(SAP!#REF!,Q2470)&gt;0),"Matched", "")</f>
        <v>#REF!</v>
      </c>
    </row>
    <row r="2471" spans="1:18" hidden="1">
      <c r="A2471" s="21">
        <v>11563327</v>
      </c>
      <c r="B2471" s="22">
        <v>43937</v>
      </c>
      <c r="C2471" s="22">
        <v>43937</v>
      </c>
      <c r="D2471" s="21" t="s">
        <v>10</v>
      </c>
      <c r="E2471" s="23">
        <v>0</v>
      </c>
      <c r="F2471" s="23">
        <v>0</v>
      </c>
      <c r="G2471" s="23">
        <v>1004.8</v>
      </c>
      <c r="H2471" s="23">
        <v>7694.1</v>
      </c>
      <c r="I2471" s="21" t="s">
        <v>11</v>
      </c>
      <c r="J2471" s="21" t="s">
        <v>12</v>
      </c>
      <c r="K2471" s="21" t="str">
        <f t="shared" si="126"/>
        <v/>
      </c>
      <c r="L2471" s="21" t="e">
        <f ca="1">IF(AND(K2471&lt;&gt; "", COUNTIF(SAP!#REF!,K2471)&gt;0),"Matched", "")</f>
        <v>#REF!</v>
      </c>
      <c r="M2471" s="21" t="str">
        <f t="shared" si="127"/>
        <v/>
      </c>
      <c r="N2471" s="21" t="e">
        <f ca="1">IF(AND(M2471&lt;&gt; "", COUNTIF(SAP!#REF!,M2471)&gt;0),"Matched", "")</f>
        <v>#REF!</v>
      </c>
      <c r="O2471" s="21" t="str">
        <f t="shared" si="128"/>
        <v/>
      </c>
      <c r="P2471" s="21" t="e">
        <f ca="1">IF(AND(O2471&lt;&gt; "", COUNTIF(SAP!#REF!,O2471)&gt;0),"Matched", "")</f>
        <v>#REF!</v>
      </c>
      <c r="Q2471" s="21" t="str">
        <f ca="1">IF(OR(D2471="AC",D2471="TR"),"Logic4"&amp;"_"&amp;TEXT(C2471,"dd.mm.yyyy") &amp;"_"&amp; 848232.48,"")</f>
        <v>Logic4_16.04.2020_848232.48</v>
      </c>
      <c r="R2471" s="21" t="e">
        <f ca="1">IF(AND(Q2471&lt;&gt; "", COUNTIF(SAP!#REF!,Q2471)&gt;0),"Matched", "")</f>
        <v>#REF!</v>
      </c>
    </row>
    <row r="2472" spans="1:18" hidden="1">
      <c r="A2472" s="21">
        <v>11563327</v>
      </c>
      <c r="B2472" s="22">
        <v>43937</v>
      </c>
      <c r="C2472" s="22">
        <v>43937</v>
      </c>
      <c r="D2472" s="21" t="s">
        <v>10</v>
      </c>
      <c r="E2472" s="23">
        <v>0</v>
      </c>
      <c r="F2472" s="23">
        <v>0</v>
      </c>
      <c r="G2472" s="23">
        <v>1020</v>
      </c>
      <c r="H2472" s="23">
        <v>8714.1</v>
      </c>
      <c r="I2472" s="21" t="s">
        <v>11</v>
      </c>
      <c r="J2472" s="21" t="s">
        <v>12</v>
      </c>
      <c r="K2472" s="21" t="str">
        <f t="shared" si="126"/>
        <v/>
      </c>
      <c r="L2472" s="21" t="e">
        <f ca="1">IF(AND(K2472&lt;&gt; "", COUNTIF(SAP!#REF!,K2472)&gt;0),"Matched", "")</f>
        <v>#REF!</v>
      </c>
      <c r="M2472" s="21" t="str">
        <f t="shared" si="127"/>
        <v/>
      </c>
      <c r="N2472" s="21" t="e">
        <f ca="1">IF(AND(M2472&lt;&gt; "", COUNTIF(SAP!#REF!,M2472)&gt;0),"Matched", "")</f>
        <v>#REF!</v>
      </c>
      <c r="O2472" s="21" t="str">
        <f t="shared" si="128"/>
        <v/>
      </c>
      <c r="P2472" s="21" t="e">
        <f ca="1">IF(AND(O2472&lt;&gt; "", COUNTIF(SAP!#REF!,O2472)&gt;0),"Matched", "")</f>
        <v>#REF!</v>
      </c>
      <c r="Q2472" s="21" t="str">
        <f ca="1">IF(OR(D2472="AC",D2472="TR"),"Logic4"&amp;"_"&amp;TEXT(C2472,"dd.mm.yyyy") &amp;"_"&amp; 848232.48,"")</f>
        <v>Logic4_16.04.2020_848232.48</v>
      </c>
      <c r="R2472" s="21" t="e">
        <f ca="1">IF(AND(Q2472&lt;&gt; "", COUNTIF(SAP!#REF!,Q2472)&gt;0),"Matched", "")</f>
        <v>#REF!</v>
      </c>
    </row>
    <row r="2473" spans="1:18" hidden="1">
      <c r="A2473" s="21">
        <v>11563327</v>
      </c>
      <c r="B2473" s="22">
        <v>43937</v>
      </c>
      <c r="C2473" s="22">
        <v>43937</v>
      </c>
      <c r="D2473" s="21" t="s">
        <v>10</v>
      </c>
      <c r="E2473" s="23">
        <v>0</v>
      </c>
      <c r="F2473" s="23">
        <v>0</v>
      </c>
      <c r="G2473" s="23">
        <v>1030</v>
      </c>
      <c r="H2473" s="23">
        <v>9744.1</v>
      </c>
      <c r="I2473" s="21" t="s">
        <v>11</v>
      </c>
      <c r="J2473" s="21" t="s">
        <v>12</v>
      </c>
      <c r="K2473" s="21" t="str">
        <f t="shared" si="126"/>
        <v/>
      </c>
      <c r="L2473" s="21" t="e">
        <f ca="1">IF(AND(K2473&lt;&gt; "", COUNTIF(SAP!#REF!,K2473)&gt;0),"Matched", "")</f>
        <v>#REF!</v>
      </c>
      <c r="M2473" s="21" t="str">
        <f t="shared" si="127"/>
        <v/>
      </c>
      <c r="N2473" s="21" t="e">
        <f ca="1">IF(AND(M2473&lt;&gt; "", COUNTIF(SAP!#REF!,M2473)&gt;0),"Matched", "")</f>
        <v>#REF!</v>
      </c>
      <c r="O2473" s="21" t="str">
        <f t="shared" si="128"/>
        <v/>
      </c>
      <c r="P2473" s="21" t="e">
        <f ca="1">IF(AND(O2473&lt;&gt; "", COUNTIF(SAP!#REF!,O2473)&gt;0),"Matched", "")</f>
        <v>#REF!</v>
      </c>
      <c r="Q2473" s="21" t="str">
        <f ca="1">IF(OR(D2473="AC",D2473="TR"),"Logic4"&amp;"_"&amp;TEXT(C2473,"dd.mm.yyyy") &amp;"_"&amp; 848232.48,"")</f>
        <v>Logic4_16.04.2020_848232.48</v>
      </c>
      <c r="R2473" s="21" t="e">
        <f ca="1">IF(AND(Q2473&lt;&gt; "", COUNTIF(SAP!#REF!,Q2473)&gt;0),"Matched", "")</f>
        <v>#REF!</v>
      </c>
    </row>
    <row r="2474" spans="1:18" hidden="1">
      <c r="A2474" s="21">
        <v>11563327</v>
      </c>
      <c r="B2474" s="22">
        <v>43937</v>
      </c>
      <c r="C2474" s="22">
        <v>43937</v>
      </c>
      <c r="D2474" s="21" t="s">
        <v>10</v>
      </c>
      <c r="E2474" s="23">
        <v>0</v>
      </c>
      <c r="F2474" s="23">
        <v>0</v>
      </c>
      <c r="G2474" s="23">
        <v>1060</v>
      </c>
      <c r="H2474" s="23">
        <v>10804.1</v>
      </c>
      <c r="I2474" s="21" t="s">
        <v>11</v>
      </c>
      <c r="J2474" s="21" t="s">
        <v>12</v>
      </c>
      <c r="K2474" s="21" t="str">
        <f t="shared" si="126"/>
        <v/>
      </c>
      <c r="L2474" s="21" t="e">
        <f ca="1">IF(AND(K2474&lt;&gt; "", COUNTIF(SAP!#REF!,K2474)&gt;0),"Matched", "")</f>
        <v>#REF!</v>
      </c>
      <c r="M2474" s="21" t="str">
        <f t="shared" si="127"/>
        <v/>
      </c>
      <c r="N2474" s="21" t="e">
        <f ca="1">IF(AND(M2474&lt;&gt; "", COUNTIF(SAP!#REF!,M2474)&gt;0),"Matched", "")</f>
        <v>#REF!</v>
      </c>
      <c r="O2474" s="21" t="str">
        <f t="shared" si="128"/>
        <v/>
      </c>
      <c r="P2474" s="21" t="e">
        <f ca="1">IF(AND(O2474&lt;&gt; "", COUNTIF(SAP!#REF!,O2474)&gt;0),"Matched", "")</f>
        <v>#REF!</v>
      </c>
      <c r="Q2474" s="21" t="str">
        <f ca="1">IF(OR(D2474="AC",D2474="TR"),"Logic4"&amp;"_"&amp;TEXT(C2474,"dd.mm.yyyy") &amp;"_"&amp; 848232.48,"")</f>
        <v>Logic4_16.04.2020_848232.48</v>
      </c>
      <c r="R2474" s="21" t="e">
        <f ca="1">IF(AND(Q2474&lt;&gt; "", COUNTIF(SAP!#REF!,Q2474)&gt;0),"Matched", "")</f>
        <v>#REF!</v>
      </c>
    </row>
    <row r="2475" spans="1:18" hidden="1">
      <c r="A2475" s="21">
        <v>11563327</v>
      </c>
      <c r="B2475" s="22">
        <v>43937</v>
      </c>
      <c r="C2475" s="22">
        <v>43937</v>
      </c>
      <c r="D2475" s="21" t="s">
        <v>10</v>
      </c>
      <c r="E2475" s="23">
        <v>0</v>
      </c>
      <c r="F2475" s="23">
        <v>0</v>
      </c>
      <c r="G2475" s="23">
        <v>1100</v>
      </c>
      <c r="H2475" s="23">
        <v>11904.1</v>
      </c>
      <c r="I2475" s="21" t="s">
        <v>11</v>
      </c>
      <c r="J2475" s="21" t="s">
        <v>12</v>
      </c>
      <c r="K2475" s="21" t="str">
        <f t="shared" si="126"/>
        <v/>
      </c>
      <c r="L2475" s="21" t="e">
        <f ca="1">IF(AND(K2475&lt;&gt; "", COUNTIF(SAP!#REF!,K2475)&gt;0),"Matched", "")</f>
        <v>#REF!</v>
      </c>
      <c r="M2475" s="21" t="str">
        <f t="shared" si="127"/>
        <v/>
      </c>
      <c r="N2475" s="21" t="e">
        <f ca="1">IF(AND(M2475&lt;&gt; "", COUNTIF(SAP!#REF!,M2475)&gt;0),"Matched", "")</f>
        <v>#REF!</v>
      </c>
      <c r="O2475" s="21" t="str">
        <f t="shared" si="128"/>
        <v/>
      </c>
      <c r="P2475" s="21" t="e">
        <f ca="1">IF(AND(O2475&lt;&gt; "", COUNTIF(SAP!#REF!,O2475)&gt;0),"Matched", "")</f>
        <v>#REF!</v>
      </c>
      <c r="Q2475" s="21" t="str">
        <f ca="1">IF(OR(D2475="AC",D2475="TR"),"Logic4"&amp;"_"&amp;TEXT(C2475,"dd.mm.yyyy") &amp;"_"&amp; 848232.48,"")</f>
        <v>Logic4_16.04.2020_848232.48</v>
      </c>
      <c r="R2475" s="21" t="e">
        <f ca="1">IF(AND(Q2475&lt;&gt; "", COUNTIF(SAP!#REF!,Q2475)&gt;0),"Matched", "")</f>
        <v>#REF!</v>
      </c>
    </row>
    <row r="2476" spans="1:18" hidden="1">
      <c r="A2476" s="21">
        <v>11563327</v>
      </c>
      <c r="B2476" s="22">
        <v>43937</v>
      </c>
      <c r="C2476" s="22">
        <v>43937</v>
      </c>
      <c r="D2476" s="21" t="s">
        <v>10</v>
      </c>
      <c r="E2476" s="23">
        <v>0</v>
      </c>
      <c r="F2476" s="23">
        <v>0</v>
      </c>
      <c r="G2476" s="23">
        <v>1155.18</v>
      </c>
      <c r="H2476" s="23">
        <v>13059.28</v>
      </c>
      <c r="I2476" s="21" t="s">
        <v>11</v>
      </c>
      <c r="J2476" s="21" t="s">
        <v>12</v>
      </c>
      <c r="K2476" s="21" t="str">
        <f t="shared" si="126"/>
        <v/>
      </c>
      <c r="L2476" s="21" t="e">
        <f ca="1">IF(AND(K2476&lt;&gt; "", COUNTIF(SAP!#REF!,K2476)&gt;0),"Matched", "")</f>
        <v>#REF!</v>
      </c>
      <c r="M2476" s="21" t="str">
        <f t="shared" si="127"/>
        <v/>
      </c>
      <c r="N2476" s="21" t="e">
        <f ca="1">IF(AND(M2476&lt;&gt; "", COUNTIF(SAP!#REF!,M2476)&gt;0),"Matched", "")</f>
        <v>#REF!</v>
      </c>
      <c r="O2476" s="21" t="str">
        <f t="shared" si="128"/>
        <v/>
      </c>
      <c r="P2476" s="21" t="e">
        <f ca="1">IF(AND(O2476&lt;&gt; "", COUNTIF(SAP!#REF!,O2476)&gt;0),"Matched", "")</f>
        <v>#REF!</v>
      </c>
      <c r="Q2476" s="21" t="str">
        <f ca="1">IF(OR(D2476="AC",D2476="TR"),"Logic4"&amp;"_"&amp;TEXT(C2476,"dd.mm.yyyy") &amp;"_"&amp; 848232.48,"")</f>
        <v>Logic4_16.04.2020_848232.48</v>
      </c>
      <c r="R2476" s="21" t="e">
        <f ca="1">IF(AND(Q2476&lt;&gt; "", COUNTIF(SAP!#REF!,Q2476)&gt;0),"Matched", "")</f>
        <v>#REF!</v>
      </c>
    </row>
    <row r="2477" spans="1:18" hidden="1">
      <c r="A2477" s="21">
        <v>11563327</v>
      </c>
      <c r="B2477" s="22">
        <v>43937</v>
      </c>
      <c r="C2477" s="22">
        <v>43937</v>
      </c>
      <c r="D2477" s="21" t="s">
        <v>10</v>
      </c>
      <c r="E2477" s="23">
        <v>0</v>
      </c>
      <c r="F2477" s="23">
        <v>0</v>
      </c>
      <c r="G2477" s="23">
        <v>1160</v>
      </c>
      <c r="H2477" s="23">
        <v>14219.28</v>
      </c>
      <c r="I2477" s="21" t="s">
        <v>11</v>
      </c>
      <c r="J2477" s="21" t="s">
        <v>12</v>
      </c>
      <c r="K2477" s="21" t="str">
        <f t="shared" si="126"/>
        <v/>
      </c>
      <c r="L2477" s="21" t="e">
        <f ca="1">IF(AND(K2477&lt;&gt; "", COUNTIF(SAP!#REF!,K2477)&gt;0),"Matched", "")</f>
        <v>#REF!</v>
      </c>
      <c r="M2477" s="21" t="str">
        <f t="shared" si="127"/>
        <v/>
      </c>
      <c r="N2477" s="21" t="e">
        <f ca="1">IF(AND(M2477&lt;&gt; "", COUNTIF(SAP!#REF!,M2477)&gt;0),"Matched", "")</f>
        <v>#REF!</v>
      </c>
      <c r="O2477" s="21" t="str">
        <f t="shared" si="128"/>
        <v/>
      </c>
      <c r="P2477" s="21" t="e">
        <f ca="1">IF(AND(O2477&lt;&gt; "", COUNTIF(SAP!#REF!,O2477)&gt;0),"Matched", "")</f>
        <v>#REF!</v>
      </c>
      <c r="Q2477" s="21" t="str">
        <f ca="1">IF(OR(D2477="AC",D2477="TR"),"Logic4"&amp;"_"&amp;TEXT(C2477,"dd.mm.yyyy") &amp;"_"&amp; 848232.48,"")</f>
        <v>Logic4_16.04.2020_848232.48</v>
      </c>
      <c r="R2477" s="21" t="e">
        <f ca="1">IF(AND(Q2477&lt;&gt; "", COUNTIF(SAP!#REF!,Q2477)&gt;0),"Matched", "")</f>
        <v>#REF!</v>
      </c>
    </row>
    <row r="2478" spans="1:18" hidden="1">
      <c r="A2478" s="21">
        <v>11563327</v>
      </c>
      <c r="B2478" s="22">
        <v>43937</v>
      </c>
      <c r="C2478" s="22">
        <v>43937</v>
      </c>
      <c r="D2478" s="21" t="s">
        <v>10</v>
      </c>
      <c r="E2478" s="23">
        <v>0</v>
      </c>
      <c r="F2478" s="23">
        <v>0</v>
      </c>
      <c r="G2478" s="23">
        <v>1190</v>
      </c>
      <c r="H2478" s="23">
        <v>15409.28</v>
      </c>
      <c r="I2478" s="21" t="s">
        <v>11</v>
      </c>
      <c r="J2478" s="21" t="s">
        <v>12</v>
      </c>
      <c r="K2478" s="21" t="str">
        <f t="shared" si="126"/>
        <v/>
      </c>
      <c r="L2478" s="21" t="e">
        <f ca="1">IF(AND(K2478&lt;&gt; "", COUNTIF(SAP!#REF!,K2478)&gt;0),"Matched", "")</f>
        <v>#REF!</v>
      </c>
      <c r="M2478" s="21" t="str">
        <f t="shared" si="127"/>
        <v/>
      </c>
      <c r="N2478" s="21" t="e">
        <f ca="1">IF(AND(M2478&lt;&gt; "", COUNTIF(SAP!#REF!,M2478)&gt;0),"Matched", "")</f>
        <v>#REF!</v>
      </c>
      <c r="O2478" s="21" t="str">
        <f t="shared" si="128"/>
        <v/>
      </c>
      <c r="P2478" s="21" t="e">
        <f ca="1">IF(AND(O2478&lt;&gt; "", COUNTIF(SAP!#REF!,O2478)&gt;0),"Matched", "")</f>
        <v>#REF!</v>
      </c>
      <c r="Q2478" s="21" t="str">
        <f ca="1">IF(OR(D2478="AC",D2478="TR"),"Logic4"&amp;"_"&amp;TEXT(C2478,"dd.mm.yyyy") &amp;"_"&amp; 848232.48,"")</f>
        <v>Logic4_16.04.2020_848232.48</v>
      </c>
      <c r="R2478" s="21" t="e">
        <f ca="1">IF(AND(Q2478&lt;&gt; "", COUNTIF(SAP!#REF!,Q2478)&gt;0),"Matched", "")</f>
        <v>#REF!</v>
      </c>
    </row>
    <row r="2479" spans="1:18" hidden="1">
      <c r="A2479" s="21">
        <v>11563327</v>
      </c>
      <c r="B2479" s="22">
        <v>43937</v>
      </c>
      <c r="C2479" s="22">
        <v>43937</v>
      </c>
      <c r="D2479" s="21" t="s">
        <v>10</v>
      </c>
      <c r="E2479" s="23">
        <v>0</v>
      </c>
      <c r="F2479" s="23">
        <v>0</v>
      </c>
      <c r="G2479" s="23">
        <v>1200</v>
      </c>
      <c r="H2479" s="23">
        <v>16609.28</v>
      </c>
      <c r="I2479" s="21" t="s">
        <v>11</v>
      </c>
      <c r="J2479" s="21" t="s">
        <v>12</v>
      </c>
      <c r="K2479" s="21" t="str">
        <f t="shared" si="126"/>
        <v/>
      </c>
      <c r="L2479" s="21" t="e">
        <f ca="1">IF(AND(K2479&lt;&gt; "", COUNTIF(SAP!#REF!,K2479)&gt;0),"Matched", "")</f>
        <v>#REF!</v>
      </c>
      <c r="M2479" s="21" t="str">
        <f t="shared" si="127"/>
        <v/>
      </c>
      <c r="N2479" s="21" t="e">
        <f ca="1">IF(AND(M2479&lt;&gt; "", COUNTIF(SAP!#REF!,M2479)&gt;0),"Matched", "")</f>
        <v>#REF!</v>
      </c>
      <c r="O2479" s="21" t="str">
        <f t="shared" si="128"/>
        <v/>
      </c>
      <c r="P2479" s="21" t="e">
        <f ca="1">IF(AND(O2479&lt;&gt; "", COUNTIF(SAP!#REF!,O2479)&gt;0),"Matched", "")</f>
        <v>#REF!</v>
      </c>
      <c r="Q2479" s="21" t="str">
        <f ca="1">IF(OR(D2479="AC",D2479="TR"),"Logic4"&amp;"_"&amp;TEXT(C2479,"dd.mm.yyyy") &amp;"_"&amp; 848232.48,"")</f>
        <v>Logic4_16.04.2020_848232.48</v>
      </c>
      <c r="R2479" s="21" t="e">
        <f ca="1">IF(AND(Q2479&lt;&gt; "", COUNTIF(SAP!#REF!,Q2479)&gt;0),"Matched", "")</f>
        <v>#REF!</v>
      </c>
    </row>
    <row r="2480" spans="1:18" hidden="1">
      <c r="A2480" s="21">
        <v>11563327</v>
      </c>
      <c r="B2480" s="22">
        <v>43937</v>
      </c>
      <c r="C2480" s="22">
        <v>43937</v>
      </c>
      <c r="D2480" s="21" t="s">
        <v>10</v>
      </c>
      <c r="E2480" s="23">
        <v>0</v>
      </c>
      <c r="F2480" s="23">
        <v>0</v>
      </c>
      <c r="G2480" s="23">
        <v>1200</v>
      </c>
      <c r="H2480" s="23">
        <v>17809.28</v>
      </c>
      <c r="I2480" s="21" t="s">
        <v>11</v>
      </c>
      <c r="J2480" s="21" t="s">
        <v>12</v>
      </c>
      <c r="K2480" s="21" t="str">
        <f t="shared" si="126"/>
        <v/>
      </c>
      <c r="L2480" s="21" t="e">
        <f ca="1">IF(AND(K2480&lt;&gt; "", COUNTIF(SAP!#REF!,K2480)&gt;0),"Matched", "")</f>
        <v>#REF!</v>
      </c>
      <c r="M2480" s="21" t="str">
        <f t="shared" si="127"/>
        <v/>
      </c>
      <c r="N2480" s="21" t="e">
        <f ca="1">IF(AND(M2480&lt;&gt; "", COUNTIF(SAP!#REF!,M2480)&gt;0),"Matched", "")</f>
        <v>#REF!</v>
      </c>
      <c r="O2480" s="21" t="str">
        <f t="shared" si="128"/>
        <v/>
      </c>
      <c r="P2480" s="21" t="e">
        <f ca="1">IF(AND(O2480&lt;&gt; "", COUNTIF(SAP!#REF!,O2480)&gt;0),"Matched", "")</f>
        <v>#REF!</v>
      </c>
      <c r="Q2480" s="21" t="str">
        <f ca="1">IF(OR(D2480="AC",D2480="TR"),"Logic4"&amp;"_"&amp;TEXT(C2480,"dd.mm.yyyy") &amp;"_"&amp; 848232.48,"")</f>
        <v>Logic4_16.04.2020_848232.48</v>
      </c>
      <c r="R2480" s="21" t="e">
        <f ca="1">IF(AND(Q2480&lt;&gt; "", COUNTIF(SAP!#REF!,Q2480)&gt;0),"Matched", "")</f>
        <v>#REF!</v>
      </c>
    </row>
    <row r="2481" spans="1:18" hidden="1">
      <c r="A2481" s="21">
        <v>11563327</v>
      </c>
      <c r="B2481" s="22">
        <v>43937</v>
      </c>
      <c r="C2481" s="22">
        <v>43937</v>
      </c>
      <c r="D2481" s="21" t="s">
        <v>10</v>
      </c>
      <c r="E2481" s="23">
        <v>0</v>
      </c>
      <c r="F2481" s="23">
        <v>0</v>
      </c>
      <c r="G2481" s="23">
        <v>1200</v>
      </c>
      <c r="H2481" s="23">
        <v>19009.28</v>
      </c>
      <c r="I2481" s="21" t="s">
        <v>11</v>
      </c>
      <c r="J2481" s="21" t="s">
        <v>12</v>
      </c>
      <c r="K2481" s="21" t="str">
        <f t="shared" si="126"/>
        <v/>
      </c>
      <c r="L2481" s="21" t="e">
        <f ca="1">IF(AND(K2481&lt;&gt; "", COUNTIF(SAP!#REF!,K2481)&gt;0),"Matched", "")</f>
        <v>#REF!</v>
      </c>
      <c r="M2481" s="21" t="str">
        <f t="shared" si="127"/>
        <v/>
      </c>
      <c r="N2481" s="21" t="e">
        <f ca="1">IF(AND(M2481&lt;&gt; "", COUNTIF(SAP!#REF!,M2481)&gt;0),"Matched", "")</f>
        <v>#REF!</v>
      </c>
      <c r="O2481" s="21" t="str">
        <f t="shared" si="128"/>
        <v/>
      </c>
      <c r="P2481" s="21" t="e">
        <f ca="1">IF(AND(O2481&lt;&gt; "", COUNTIF(SAP!#REF!,O2481)&gt;0),"Matched", "")</f>
        <v>#REF!</v>
      </c>
      <c r="Q2481" s="21" t="str">
        <f ca="1">IF(OR(D2481="AC",D2481="TR"),"Logic4"&amp;"_"&amp;TEXT(C2481,"dd.mm.yyyy") &amp;"_"&amp; 848232.48,"")</f>
        <v>Logic4_16.04.2020_848232.48</v>
      </c>
      <c r="R2481" s="21" t="e">
        <f ca="1">IF(AND(Q2481&lt;&gt; "", COUNTIF(SAP!#REF!,Q2481)&gt;0),"Matched", "")</f>
        <v>#REF!</v>
      </c>
    </row>
    <row r="2482" spans="1:18" hidden="1">
      <c r="A2482" s="21">
        <v>11563327</v>
      </c>
      <c r="B2482" s="22">
        <v>43937</v>
      </c>
      <c r="C2482" s="22">
        <v>43937</v>
      </c>
      <c r="D2482" s="21" t="s">
        <v>10</v>
      </c>
      <c r="E2482" s="23">
        <v>0</v>
      </c>
      <c r="F2482" s="23">
        <v>0</v>
      </c>
      <c r="G2482" s="23">
        <v>1200</v>
      </c>
      <c r="H2482" s="23">
        <v>20209.28</v>
      </c>
      <c r="I2482" s="21" t="s">
        <v>11</v>
      </c>
      <c r="J2482" s="21" t="s">
        <v>12</v>
      </c>
      <c r="K2482" s="21" t="str">
        <f t="shared" si="126"/>
        <v/>
      </c>
      <c r="L2482" s="21" t="e">
        <f ca="1">IF(AND(K2482&lt;&gt; "", COUNTIF(SAP!#REF!,K2482)&gt;0),"Matched", "")</f>
        <v>#REF!</v>
      </c>
      <c r="M2482" s="21" t="str">
        <f t="shared" si="127"/>
        <v/>
      </c>
      <c r="N2482" s="21" t="e">
        <f ca="1">IF(AND(M2482&lt;&gt; "", COUNTIF(SAP!#REF!,M2482)&gt;0),"Matched", "")</f>
        <v>#REF!</v>
      </c>
      <c r="O2482" s="21" t="str">
        <f t="shared" si="128"/>
        <v/>
      </c>
      <c r="P2482" s="21" t="e">
        <f ca="1">IF(AND(O2482&lt;&gt; "", COUNTIF(SAP!#REF!,O2482)&gt;0),"Matched", "")</f>
        <v>#REF!</v>
      </c>
      <c r="Q2482" s="21" t="str">
        <f ca="1">IF(OR(D2482="AC",D2482="TR"),"Logic4"&amp;"_"&amp;TEXT(C2482,"dd.mm.yyyy") &amp;"_"&amp; 848232.48,"")</f>
        <v>Logic4_16.04.2020_848232.48</v>
      </c>
      <c r="R2482" s="21" t="e">
        <f ca="1">IF(AND(Q2482&lt;&gt; "", COUNTIF(SAP!#REF!,Q2482)&gt;0),"Matched", "")</f>
        <v>#REF!</v>
      </c>
    </row>
    <row r="2483" spans="1:18" hidden="1">
      <c r="A2483" s="21">
        <v>11563327</v>
      </c>
      <c r="B2483" s="22">
        <v>43937</v>
      </c>
      <c r="C2483" s="22">
        <v>43937</v>
      </c>
      <c r="D2483" s="21" t="s">
        <v>10</v>
      </c>
      <c r="E2483" s="23">
        <v>0</v>
      </c>
      <c r="F2483" s="23">
        <v>0</v>
      </c>
      <c r="G2483" s="23">
        <v>1200</v>
      </c>
      <c r="H2483" s="23">
        <v>21409.279999999999</v>
      </c>
      <c r="I2483" s="21" t="s">
        <v>11</v>
      </c>
      <c r="J2483" s="21" t="s">
        <v>12</v>
      </c>
      <c r="K2483" s="21" t="str">
        <f t="shared" si="126"/>
        <v/>
      </c>
      <c r="L2483" s="21" t="e">
        <f ca="1">IF(AND(K2483&lt;&gt; "", COUNTIF(SAP!#REF!,K2483)&gt;0),"Matched", "")</f>
        <v>#REF!</v>
      </c>
      <c r="M2483" s="21" t="str">
        <f t="shared" si="127"/>
        <v/>
      </c>
      <c r="N2483" s="21" t="e">
        <f ca="1">IF(AND(M2483&lt;&gt; "", COUNTIF(SAP!#REF!,M2483)&gt;0),"Matched", "")</f>
        <v>#REF!</v>
      </c>
      <c r="O2483" s="21" t="str">
        <f t="shared" si="128"/>
        <v/>
      </c>
      <c r="P2483" s="21" t="e">
        <f ca="1">IF(AND(O2483&lt;&gt; "", COUNTIF(SAP!#REF!,O2483)&gt;0),"Matched", "")</f>
        <v>#REF!</v>
      </c>
      <c r="Q2483" s="21" t="str">
        <f ca="1">IF(OR(D2483="AC",D2483="TR"),"Logic4"&amp;"_"&amp;TEXT(C2483,"dd.mm.yyyy") &amp;"_"&amp; 848232.48,"")</f>
        <v>Logic4_16.04.2020_848232.48</v>
      </c>
      <c r="R2483" s="21" t="e">
        <f ca="1">IF(AND(Q2483&lt;&gt; "", COUNTIF(SAP!#REF!,Q2483)&gt;0),"Matched", "")</f>
        <v>#REF!</v>
      </c>
    </row>
    <row r="2484" spans="1:18" hidden="1">
      <c r="A2484" s="21">
        <v>11563327</v>
      </c>
      <c r="B2484" s="22">
        <v>43937</v>
      </c>
      <c r="C2484" s="22">
        <v>43937</v>
      </c>
      <c r="D2484" s="21" t="s">
        <v>10</v>
      </c>
      <c r="E2484" s="23">
        <v>0</v>
      </c>
      <c r="F2484" s="23">
        <v>0</v>
      </c>
      <c r="G2484" s="23">
        <v>1300</v>
      </c>
      <c r="H2484" s="23">
        <v>22709.279999999999</v>
      </c>
      <c r="I2484" s="21" t="s">
        <v>11</v>
      </c>
      <c r="J2484" s="21" t="s">
        <v>12</v>
      </c>
      <c r="K2484" s="21" t="str">
        <f t="shared" si="126"/>
        <v/>
      </c>
      <c r="L2484" s="21" t="e">
        <f ca="1">IF(AND(K2484&lt;&gt; "", COUNTIF(SAP!#REF!,K2484)&gt;0),"Matched", "")</f>
        <v>#REF!</v>
      </c>
      <c r="M2484" s="21" t="str">
        <f t="shared" si="127"/>
        <v/>
      </c>
      <c r="N2484" s="21" t="e">
        <f ca="1">IF(AND(M2484&lt;&gt; "", COUNTIF(SAP!#REF!,M2484)&gt;0),"Matched", "")</f>
        <v>#REF!</v>
      </c>
      <c r="O2484" s="21" t="str">
        <f t="shared" si="128"/>
        <v/>
      </c>
      <c r="P2484" s="21" t="e">
        <f ca="1">IF(AND(O2484&lt;&gt; "", COUNTIF(SAP!#REF!,O2484)&gt;0),"Matched", "")</f>
        <v>#REF!</v>
      </c>
      <c r="Q2484" s="21" t="str">
        <f ca="1">IF(OR(D2484="AC",D2484="TR"),"Logic4"&amp;"_"&amp;TEXT(C2484,"dd.mm.yyyy") &amp;"_"&amp; 848232.48,"")</f>
        <v>Logic4_16.04.2020_848232.48</v>
      </c>
      <c r="R2484" s="21" t="e">
        <f ca="1">IF(AND(Q2484&lt;&gt; "", COUNTIF(SAP!#REF!,Q2484)&gt;0),"Matched", "")</f>
        <v>#REF!</v>
      </c>
    </row>
    <row r="2485" spans="1:18" hidden="1">
      <c r="A2485" s="21">
        <v>11563327</v>
      </c>
      <c r="B2485" s="22">
        <v>43937</v>
      </c>
      <c r="C2485" s="22">
        <v>43937</v>
      </c>
      <c r="D2485" s="21" t="s">
        <v>10</v>
      </c>
      <c r="E2485" s="23">
        <v>0</v>
      </c>
      <c r="F2485" s="23">
        <v>0</v>
      </c>
      <c r="G2485" s="23">
        <v>1300</v>
      </c>
      <c r="H2485" s="23">
        <v>24009.279999999999</v>
      </c>
      <c r="I2485" s="21" t="s">
        <v>11</v>
      </c>
      <c r="J2485" s="21" t="s">
        <v>12</v>
      </c>
      <c r="K2485" s="21" t="str">
        <f t="shared" si="126"/>
        <v/>
      </c>
      <c r="L2485" s="21" t="e">
        <f ca="1">IF(AND(K2485&lt;&gt; "", COUNTIF(SAP!#REF!,K2485)&gt;0),"Matched", "")</f>
        <v>#REF!</v>
      </c>
      <c r="M2485" s="21" t="str">
        <f t="shared" si="127"/>
        <v/>
      </c>
      <c r="N2485" s="21" t="e">
        <f ca="1">IF(AND(M2485&lt;&gt; "", COUNTIF(SAP!#REF!,M2485)&gt;0),"Matched", "")</f>
        <v>#REF!</v>
      </c>
      <c r="O2485" s="21" t="str">
        <f t="shared" si="128"/>
        <v/>
      </c>
      <c r="P2485" s="21" t="e">
        <f ca="1">IF(AND(O2485&lt;&gt; "", COUNTIF(SAP!#REF!,O2485)&gt;0),"Matched", "")</f>
        <v>#REF!</v>
      </c>
      <c r="Q2485" s="21" t="str">
        <f ca="1">IF(OR(D2485="AC",D2485="TR"),"Logic4"&amp;"_"&amp;TEXT(C2485,"dd.mm.yyyy") &amp;"_"&amp; 848232.48,"")</f>
        <v>Logic4_16.04.2020_848232.48</v>
      </c>
      <c r="R2485" s="21" t="e">
        <f ca="1">IF(AND(Q2485&lt;&gt; "", COUNTIF(SAP!#REF!,Q2485)&gt;0),"Matched", "")</f>
        <v>#REF!</v>
      </c>
    </row>
    <row r="2486" spans="1:18" hidden="1">
      <c r="A2486" s="21">
        <v>11563327</v>
      </c>
      <c r="B2486" s="22">
        <v>43937</v>
      </c>
      <c r="C2486" s="22">
        <v>43937</v>
      </c>
      <c r="D2486" s="21" t="s">
        <v>10</v>
      </c>
      <c r="E2486" s="23">
        <v>0</v>
      </c>
      <c r="F2486" s="23">
        <v>0</v>
      </c>
      <c r="G2486" s="23">
        <v>1300</v>
      </c>
      <c r="H2486" s="23">
        <v>25309.279999999999</v>
      </c>
      <c r="I2486" s="21" t="s">
        <v>11</v>
      </c>
      <c r="J2486" s="21" t="s">
        <v>12</v>
      </c>
      <c r="K2486" s="21" t="str">
        <f t="shared" si="126"/>
        <v/>
      </c>
      <c r="L2486" s="21" t="e">
        <f ca="1">IF(AND(K2486&lt;&gt; "", COUNTIF(SAP!#REF!,K2486)&gt;0),"Matched", "")</f>
        <v>#REF!</v>
      </c>
      <c r="M2486" s="21" t="str">
        <f t="shared" si="127"/>
        <v/>
      </c>
      <c r="N2486" s="21" t="e">
        <f ca="1">IF(AND(M2486&lt;&gt; "", COUNTIF(SAP!#REF!,M2486)&gt;0),"Matched", "")</f>
        <v>#REF!</v>
      </c>
      <c r="O2486" s="21" t="str">
        <f t="shared" si="128"/>
        <v/>
      </c>
      <c r="P2486" s="21" t="e">
        <f ca="1">IF(AND(O2486&lt;&gt; "", COUNTIF(SAP!#REF!,O2486)&gt;0),"Matched", "")</f>
        <v>#REF!</v>
      </c>
      <c r="Q2486" s="21" t="str">
        <f ca="1">IF(OR(D2486="AC",D2486="TR"),"Logic4"&amp;"_"&amp;TEXT(C2486,"dd.mm.yyyy") &amp;"_"&amp; 848232.48,"")</f>
        <v>Logic4_16.04.2020_848232.48</v>
      </c>
      <c r="R2486" s="21" t="e">
        <f ca="1">IF(AND(Q2486&lt;&gt; "", COUNTIF(SAP!#REF!,Q2486)&gt;0),"Matched", "")</f>
        <v>#REF!</v>
      </c>
    </row>
    <row r="2487" spans="1:18" hidden="1">
      <c r="A2487" s="21">
        <v>11563327</v>
      </c>
      <c r="B2487" s="22">
        <v>43937</v>
      </c>
      <c r="C2487" s="22">
        <v>43937</v>
      </c>
      <c r="D2487" s="21" t="s">
        <v>10</v>
      </c>
      <c r="E2487" s="23">
        <v>0</v>
      </c>
      <c r="F2487" s="23">
        <v>0</v>
      </c>
      <c r="G2487" s="23">
        <v>1330</v>
      </c>
      <c r="H2487" s="23">
        <v>26639.279999999999</v>
      </c>
      <c r="I2487" s="21" t="s">
        <v>11</v>
      </c>
      <c r="J2487" s="21" t="s">
        <v>12</v>
      </c>
      <c r="K2487" s="21" t="str">
        <f t="shared" si="126"/>
        <v/>
      </c>
      <c r="L2487" s="21" t="e">
        <f ca="1">IF(AND(K2487&lt;&gt; "", COUNTIF(SAP!#REF!,K2487)&gt;0),"Matched", "")</f>
        <v>#REF!</v>
      </c>
      <c r="M2487" s="21" t="str">
        <f t="shared" si="127"/>
        <v/>
      </c>
      <c r="N2487" s="21" t="e">
        <f ca="1">IF(AND(M2487&lt;&gt; "", COUNTIF(SAP!#REF!,M2487)&gt;0),"Matched", "")</f>
        <v>#REF!</v>
      </c>
      <c r="O2487" s="21" t="str">
        <f t="shared" si="128"/>
        <v/>
      </c>
      <c r="P2487" s="21" t="e">
        <f ca="1">IF(AND(O2487&lt;&gt; "", COUNTIF(SAP!#REF!,O2487)&gt;0),"Matched", "")</f>
        <v>#REF!</v>
      </c>
      <c r="Q2487" s="21" t="str">
        <f ca="1">IF(OR(D2487="AC",D2487="TR"),"Logic4"&amp;"_"&amp;TEXT(C2487,"dd.mm.yyyy") &amp;"_"&amp; 848232.48,"")</f>
        <v>Logic4_16.04.2020_848232.48</v>
      </c>
      <c r="R2487" s="21" t="e">
        <f ca="1">IF(AND(Q2487&lt;&gt; "", COUNTIF(SAP!#REF!,Q2487)&gt;0),"Matched", "")</f>
        <v>#REF!</v>
      </c>
    </row>
    <row r="2488" spans="1:18" hidden="1">
      <c r="A2488" s="21">
        <v>11563327</v>
      </c>
      <c r="B2488" s="22">
        <v>43937</v>
      </c>
      <c r="C2488" s="22">
        <v>43937</v>
      </c>
      <c r="D2488" s="21" t="s">
        <v>10</v>
      </c>
      <c r="E2488" s="23">
        <v>0</v>
      </c>
      <c r="F2488" s="23">
        <v>0</v>
      </c>
      <c r="G2488" s="23">
        <v>1330</v>
      </c>
      <c r="H2488" s="23">
        <v>27969.279999999999</v>
      </c>
      <c r="I2488" s="21" t="s">
        <v>11</v>
      </c>
      <c r="J2488" s="21" t="s">
        <v>12</v>
      </c>
      <c r="K2488" s="21" t="str">
        <f t="shared" si="126"/>
        <v/>
      </c>
      <c r="L2488" s="21" t="e">
        <f ca="1">IF(AND(K2488&lt;&gt; "", COUNTIF(SAP!#REF!,K2488)&gt;0),"Matched", "")</f>
        <v>#REF!</v>
      </c>
      <c r="M2488" s="21" t="str">
        <f t="shared" si="127"/>
        <v/>
      </c>
      <c r="N2488" s="21" t="e">
        <f ca="1">IF(AND(M2488&lt;&gt; "", COUNTIF(SAP!#REF!,M2488)&gt;0),"Matched", "")</f>
        <v>#REF!</v>
      </c>
      <c r="O2488" s="21" t="str">
        <f t="shared" si="128"/>
        <v/>
      </c>
      <c r="P2488" s="21" t="e">
        <f ca="1">IF(AND(O2488&lt;&gt; "", COUNTIF(SAP!#REF!,O2488)&gt;0),"Matched", "")</f>
        <v>#REF!</v>
      </c>
      <c r="Q2488" s="21" t="str">
        <f ca="1">IF(OR(D2488="AC",D2488="TR"),"Logic4"&amp;"_"&amp;TEXT(C2488,"dd.mm.yyyy") &amp;"_"&amp; 848232.48,"")</f>
        <v>Logic4_16.04.2020_848232.48</v>
      </c>
      <c r="R2488" s="21" t="e">
        <f ca="1">IF(AND(Q2488&lt;&gt; "", COUNTIF(SAP!#REF!,Q2488)&gt;0),"Matched", "")</f>
        <v>#REF!</v>
      </c>
    </row>
    <row r="2489" spans="1:18" hidden="1">
      <c r="A2489" s="21">
        <v>11563327</v>
      </c>
      <c r="B2489" s="22">
        <v>43937</v>
      </c>
      <c r="C2489" s="22">
        <v>43937</v>
      </c>
      <c r="D2489" s="21" t="s">
        <v>10</v>
      </c>
      <c r="E2489" s="23">
        <v>0</v>
      </c>
      <c r="F2489" s="23">
        <v>0</v>
      </c>
      <c r="G2489" s="23">
        <v>1544.4</v>
      </c>
      <c r="H2489" s="23">
        <v>29513.68</v>
      </c>
      <c r="I2489" s="21" t="s">
        <v>11</v>
      </c>
      <c r="J2489" s="21" t="s">
        <v>12</v>
      </c>
      <c r="K2489" s="21" t="str">
        <f t="shared" si="126"/>
        <v/>
      </c>
      <c r="L2489" s="21" t="e">
        <f ca="1">IF(AND(K2489&lt;&gt; "", COUNTIF(SAP!#REF!,K2489)&gt;0),"Matched", "")</f>
        <v>#REF!</v>
      </c>
      <c r="M2489" s="21" t="str">
        <f t="shared" si="127"/>
        <v/>
      </c>
      <c r="N2489" s="21" t="e">
        <f ca="1">IF(AND(M2489&lt;&gt; "", COUNTIF(SAP!#REF!,M2489)&gt;0),"Matched", "")</f>
        <v>#REF!</v>
      </c>
      <c r="O2489" s="21" t="str">
        <f t="shared" si="128"/>
        <v/>
      </c>
      <c r="P2489" s="21" t="e">
        <f ca="1">IF(AND(O2489&lt;&gt; "", COUNTIF(SAP!#REF!,O2489)&gt;0),"Matched", "")</f>
        <v>#REF!</v>
      </c>
      <c r="Q2489" s="21" t="str">
        <f ca="1">IF(OR(D2489="AC",D2489="TR"),"Logic4"&amp;"_"&amp;TEXT(C2489,"dd.mm.yyyy") &amp;"_"&amp; 848232.48,"")</f>
        <v>Logic4_16.04.2020_848232.48</v>
      </c>
      <c r="R2489" s="21" t="e">
        <f ca="1">IF(AND(Q2489&lt;&gt; "", COUNTIF(SAP!#REF!,Q2489)&gt;0),"Matched", "")</f>
        <v>#REF!</v>
      </c>
    </row>
    <row r="2490" spans="1:18" hidden="1">
      <c r="A2490" s="21">
        <v>11563327</v>
      </c>
      <c r="B2490" s="22">
        <v>43937</v>
      </c>
      <c r="C2490" s="22">
        <v>43937</v>
      </c>
      <c r="D2490" s="21" t="s">
        <v>10</v>
      </c>
      <c r="E2490" s="23">
        <v>0</v>
      </c>
      <c r="F2490" s="23">
        <v>0</v>
      </c>
      <c r="G2490" s="23">
        <v>1570</v>
      </c>
      <c r="H2490" s="23">
        <v>31083.68</v>
      </c>
      <c r="I2490" s="21" t="s">
        <v>11</v>
      </c>
      <c r="J2490" s="21" t="s">
        <v>12</v>
      </c>
      <c r="K2490" s="21" t="str">
        <f t="shared" si="126"/>
        <v/>
      </c>
      <c r="L2490" s="21" t="e">
        <f ca="1">IF(AND(K2490&lt;&gt; "", COUNTIF(SAP!#REF!,K2490)&gt;0),"Matched", "")</f>
        <v>#REF!</v>
      </c>
      <c r="M2490" s="21" t="str">
        <f t="shared" si="127"/>
        <v/>
      </c>
      <c r="N2490" s="21" t="e">
        <f ca="1">IF(AND(M2490&lt;&gt; "", COUNTIF(SAP!#REF!,M2490)&gt;0),"Matched", "")</f>
        <v>#REF!</v>
      </c>
      <c r="O2490" s="21" t="str">
        <f t="shared" si="128"/>
        <v/>
      </c>
      <c r="P2490" s="21" t="e">
        <f ca="1">IF(AND(O2490&lt;&gt; "", COUNTIF(SAP!#REF!,O2490)&gt;0),"Matched", "")</f>
        <v>#REF!</v>
      </c>
      <c r="Q2490" s="21" t="str">
        <f ca="1">IF(OR(D2490="AC",D2490="TR"),"Logic4"&amp;"_"&amp;TEXT(C2490,"dd.mm.yyyy") &amp;"_"&amp; 848232.48,"")</f>
        <v>Logic4_16.04.2020_848232.48</v>
      </c>
      <c r="R2490" s="21" t="e">
        <f ca="1">IF(AND(Q2490&lt;&gt; "", COUNTIF(SAP!#REF!,Q2490)&gt;0),"Matched", "")</f>
        <v>#REF!</v>
      </c>
    </row>
    <row r="2491" spans="1:18" hidden="1">
      <c r="A2491" s="21">
        <v>11563327</v>
      </c>
      <c r="B2491" s="22">
        <v>43937</v>
      </c>
      <c r="C2491" s="22">
        <v>43937</v>
      </c>
      <c r="D2491" s="21" t="s">
        <v>10</v>
      </c>
      <c r="E2491" s="23">
        <v>0</v>
      </c>
      <c r="F2491" s="23">
        <v>0</v>
      </c>
      <c r="G2491" s="23">
        <v>1600</v>
      </c>
      <c r="H2491" s="23">
        <v>32683.68</v>
      </c>
      <c r="I2491" s="21" t="s">
        <v>11</v>
      </c>
      <c r="J2491" s="21" t="s">
        <v>12</v>
      </c>
      <c r="K2491" s="21" t="str">
        <f t="shared" si="126"/>
        <v/>
      </c>
      <c r="L2491" s="21" t="e">
        <f ca="1">IF(AND(K2491&lt;&gt; "", COUNTIF(SAP!#REF!,K2491)&gt;0),"Matched", "")</f>
        <v>#REF!</v>
      </c>
      <c r="M2491" s="21" t="str">
        <f t="shared" si="127"/>
        <v/>
      </c>
      <c r="N2491" s="21" t="e">
        <f ca="1">IF(AND(M2491&lt;&gt; "", COUNTIF(SAP!#REF!,M2491)&gt;0),"Matched", "")</f>
        <v>#REF!</v>
      </c>
      <c r="O2491" s="21" t="str">
        <f t="shared" si="128"/>
        <v/>
      </c>
      <c r="P2491" s="21" t="e">
        <f ca="1">IF(AND(O2491&lt;&gt; "", COUNTIF(SAP!#REF!,O2491)&gt;0),"Matched", "")</f>
        <v>#REF!</v>
      </c>
      <c r="Q2491" s="21" t="str">
        <f ca="1">IF(OR(D2491="AC",D2491="TR"),"Logic4"&amp;"_"&amp;TEXT(C2491,"dd.mm.yyyy") &amp;"_"&amp; 848232.48,"")</f>
        <v>Logic4_16.04.2020_848232.48</v>
      </c>
      <c r="R2491" s="21" t="e">
        <f ca="1">IF(AND(Q2491&lt;&gt; "", COUNTIF(SAP!#REF!,Q2491)&gt;0),"Matched", "")</f>
        <v>#REF!</v>
      </c>
    </row>
    <row r="2492" spans="1:18" hidden="1">
      <c r="A2492" s="21">
        <v>11563327</v>
      </c>
      <c r="B2492" s="22">
        <v>43937</v>
      </c>
      <c r="C2492" s="22">
        <v>43937</v>
      </c>
      <c r="D2492" s="21" t="s">
        <v>10</v>
      </c>
      <c r="E2492" s="23">
        <v>0</v>
      </c>
      <c r="F2492" s="23">
        <v>0</v>
      </c>
      <c r="G2492" s="23">
        <v>1638.27</v>
      </c>
      <c r="H2492" s="23">
        <v>34321.949999999997</v>
      </c>
      <c r="I2492" s="21" t="s">
        <v>11</v>
      </c>
      <c r="J2492" s="21" t="s">
        <v>12</v>
      </c>
      <c r="K2492" s="21" t="str">
        <f t="shared" si="126"/>
        <v/>
      </c>
      <c r="L2492" s="21" t="e">
        <f ca="1">IF(AND(K2492&lt;&gt; "", COUNTIF(SAP!#REF!,K2492)&gt;0),"Matched", "")</f>
        <v>#REF!</v>
      </c>
      <c r="M2492" s="21" t="str">
        <f t="shared" si="127"/>
        <v/>
      </c>
      <c r="N2492" s="21" t="e">
        <f ca="1">IF(AND(M2492&lt;&gt; "", COUNTIF(SAP!#REF!,M2492)&gt;0),"Matched", "")</f>
        <v>#REF!</v>
      </c>
      <c r="O2492" s="21" t="str">
        <f t="shared" si="128"/>
        <v/>
      </c>
      <c r="P2492" s="21" t="e">
        <f ca="1">IF(AND(O2492&lt;&gt; "", COUNTIF(SAP!#REF!,O2492)&gt;0),"Matched", "")</f>
        <v>#REF!</v>
      </c>
      <c r="Q2492" s="21" t="str">
        <f ca="1">IF(OR(D2492="AC",D2492="TR"),"Logic4"&amp;"_"&amp;TEXT(C2492,"dd.mm.yyyy") &amp;"_"&amp; 848232.48,"")</f>
        <v>Logic4_16.04.2020_848232.48</v>
      </c>
      <c r="R2492" s="21" t="e">
        <f ca="1">IF(AND(Q2492&lt;&gt; "", COUNTIF(SAP!#REF!,Q2492)&gt;0),"Matched", "")</f>
        <v>#REF!</v>
      </c>
    </row>
    <row r="2493" spans="1:18" hidden="1">
      <c r="A2493" s="21">
        <v>11563327</v>
      </c>
      <c r="B2493" s="22">
        <v>43937</v>
      </c>
      <c r="C2493" s="22">
        <v>43937</v>
      </c>
      <c r="D2493" s="21" t="s">
        <v>10</v>
      </c>
      <c r="E2493" s="23">
        <v>0</v>
      </c>
      <c r="F2493" s="23">
        <v>0</v>
      </c>
      <c r="G2493" s="23">
        <v>1744.49</v>
      </c>
      <c r="H2493" s="23">
        <v>36066.44</v>
      </c>
      <c r="I2493" s="21" t="s">
        <v>11</v>
      </c>
      <c r="J2493" s="21" t="s">
        <v>12</v>
      </c>
      <c r="K2493" s="21" t="str">
        <f t="shared" si="126"/>
        <v/>
      </c>
      <c r="L2493" s="21" t="e">
        <f ca="1">IF(AND(K2493&lt;&gt; "", COUNTIF(SAP!#REF!,K2493)&gt;0),"Matched", "")</f>
        <v>#REF!</v>
      </c>
      <c r="M2493" s="21" t="str">
        <f t="shared" si="127"/>
        <v/>
      </c>
      <c r="N2493" s="21" t="e">
        <f ca="1">IF(AND(M2493&lt;&gt; "", COUNTIF(SAP!#REF!,M2493)&gt;0),"Matched", "")</f>
        <v>#REF!</v>
      </c>
      <c r="O2493" s="21" t="str">
        <f t="shared" si="128"/>
        <v/>
      </c>
      <c r="P2493" s="21" t="e">
        <f ca="1">IF(AND(O2493&lt;&gt; "", COUNTIF(SAP!#REF!,O2493)&gt;0),"Matched", "")</f>
        <v>#REF!</v>
      </c>
      <c r="Q2493" s="21" t="str">
        <f ca="1">IF(OR(D2493="AC",D2493="TR"),"Logic4"&amp;"_"&amp;TEXT(C2493,"dd.mm.yyyy") &amp;"_"&amp; 848232.48,"")</f>
        <v>Logic4_16.04.2020_848232.48</v>
      </c>
      <c r="R2493" s="21" t="e">
        <f ca="1">IF(AND(Q2493&lt;&gt; "", COUNTIF(SAP!#REF!,Q2493)&gt;0),"Matched", "")</f>
        <v>#REF!</v>
      </c>
    </row>
    <row r="2494" spans="1:18" hidden="1">
      <c r="A2494" s="21">
        <v>11563327</v>
      </c>
      <c r="B2494" s="22">
        <v>43937</v>
      </c>
      <c r="C2494" s="22">
        <v>43937</v>
      </c>
      <c r="D2494" s="21" t="s">
        <v>10</v>
      </c>
      <c r="E2494" s="23">
        <v>0</v>
      </c>
      <c r="F2494" s="23">
        <v>0</v>
      </c>
      <c r="G2494" s="23">
        <v>1840</v>
      </c>
      <c r="H2494" s="23">
        <v>37906.44</v>
      </c>
      <c r="I2494" s="21" t="s">
        <v>11</v>
      </c>
      <c r="J2494" s="21" t="s">
        <v>12</v>
      </c>
      <c r="K2494" s="21" t="str">
        <f t="shared" si="126"/>
        <v/>
      </c>
      <c r="L2494" s="21" t="e">
        <f ca="1">IF(AND(K2494&lt;&gt; "", COUNTIF(SAP!#REF!,K2494)&gt;0),"Matched", "")</f>
        <v>#REF!</v>
      </c>
      <c r="M2494" s="21" t="str">
        <f t="shared" si="127"/>
        <v/>
      </c>
      <c r="N2494" s="21" t="e">
        <f ca="1">IF(AND(M2494&lt;&gt; "", COUNTIF(SAP!#REF!,M2494)&gt;0),"Matched", "")</f>
        <v>#REF!</v>
      </c>
      <c r="O2494" s="21" t="str">
        <f t="shared" si="128"/>
        <v/>
      </c>
      <c r="P2494" s="21" t="e">
        <f ca="1">IF(AND(O2494&lt;&gt; "", COUNTIF(SAP!#REF!,O2494)&gt;0),"Matched", "")</f>
        <v>#REF!</v>
      </c>
      <c r="Q2494" s="21" t="str">
        <f ca="1">IF(OR(D2494="AC",D2494="TR"),"Logic4"&amp;"_"&amp;TEXT(C2494,"dd.mm.yyyy") &amp;"_"&amp; 848232.48,"")</f>
        <v>Logic4_16.04.2020_848232.48</v>
      </c>
      <c r="R2494" s="21" t="e">
        <f ca="1">IF(AND(Q2494&lt;&gt; "", COUNTIF(SAP!#REF!,Q2494)&gt;0),"Matched", "")</f>
        <v>#REF!</v>
      </c>
    </row>
    <row r="2495" spans="1:18" hidden="1">
      <c r="A2495" s="21">
        <v>11563327</v>
      </c>
      <c r="B2495" s="22">
        <v>43937</v>
      </c>
      <c r="C2495" s="22">
        <v>43937</v>
      </c>
      <c r="D2495" s="21" t="s">
        <v>10</v>
      </c>
      <c r="E2495" s="23">
        <v>0</v>
      </c>
      <c r="F2495" s="23">
        <v>0</v>
      </c>
      <c r="G2495" s="23">
        <v>2000</v>
      </c>
      <c r="H2495" s="23">
        <v>39906.44</v>
      </c>
      <c r="I2495" s="21" t="s">
        <v>11</v>
      </c>
      <c r="J2495" s="21" t="s">
        <v>12</v>
      </c>
      <c r="K2495" s="21" t="str">
        <f t="shared" si="126"/>
        <v/>
      </c>
      <c r="L2495" s="21" t="e">
        <f ca="1">IF(AND(K2495&lt;&gt; "", COUNTIF(SAP!#REF!,K2495)&gt;0),"Matched", "")</f>
        <v>#REF!</v>
      </c>
      <c r="M2495" s="21" t="str">
        <f t="shared" si="127"/>
        <v/>
      </c>
      <c r="N2495" s="21" t="e">
        <f ca="1">IF(AND(M2495&lt;&gt; "", COUNTIF(SAP!#REF!,M2495)&gt;0),"Matched", "")</f>
        <v>#REF!</v>
      </c>
      <c r="O2495" s="21" t="str">
        <f t="shared" si="128"/>
        <v/>
      </c>
      <c r="P2495" s="21" t="e">
        <f ca="1">IF(AND(O2495&lt;&gt; "", COUNTIF(SAP!#REF!,O2495)&gt;0),"Matched", "")</f>
        <v>#REF!</v>
      </c>
      <c r="Q2495" s="21" t="str">
        <f ca="1">IF(OR(D2495="AC",D2495="TR"),"Logic4"&amp;"_"&amp;TEXT(C2495,"dd.mm.yyyy") &amp;"_"&amp; 848232.48,"")</f>
        <v>Logic4_16.04.2020_848232.48</v>
      </c>
      <c r="R2495" s="21" t="e">
        <f ca="1">IF(AND(Q2495&lt;&gt; "", COUNTIF(SAP!#REF!,Q2495)&gt;0),"Matched", "")</f>
        <v>#REF!</v>
      </c>
    </row>
    <row r="2496" spans="1:18" hidden="1">
      <c r="A2496" s="21">
        <v>11563327</v>
      </c>
      <c r="B2496" s="22">
        <v>43937</v>
      </c>
      <c r="C2496" s="22">
        <v>43937</v>
      </c>
      <c r="D2496" s="21" t="s">
        <v>10</v>
      </c>
      <c r="E2496" s="23">
        <v>0</v>
      </c>
      <c r="F2496" s="23">
        <v>0</v>
      </c>
      <c r="G2496" s="23">
        <v>2000</v>
      </c>
      <c r="H2496" s="23">
        <v>41906.44</v>
      </c>
      <c r="I2496" s="21" t="s">
        <v>11</v>
      </c>
      <c r="J2496" s="21" t="s">
        <v>12</v>
      </c>
      <c r="K2496" s="21" t="str">
        <f t="shared" si="126"/>
        <v/>
      </c>
      <c r="L2496" s="21" t="e">
        <f ca="1">IF(AND(K2496&lt;&gt; "", COUNTIF(SAP!#REF!,K2496)&gt;0),"Matched", "")</f>
        <v>#REF!</v>
      </c>
      <c r="M2496" s="21" t="str">
        <f t="shared" si="127"/>
        <v/>
      </c>
      <c r="N2496" s="21" t="e">
        <f ca="1">IF(AND(M2496&lt;&gt; "", COUNTIF(SAP!#REF!,M2496)&gt;0),"Matched", "")</f>
        <v>#REF!</v>
      </c>
      <c r="O2496" s="21" t="str">
        <f t="shared" si="128"/>
        <v/>
      </c>
      <c r="P2496" s="21" t="e">
        <f ca="1">IF(AND(O2496&lt;&gt; "", COUNTIF(SAP!#REF!,O2496)&gt;0),"Matched", "")</f>
        <v>#REF!</v>
      </c>
      <c r="Q2496" s="21" t="str">
        <f ca="1">IF(OR(D2496="AC",D2496="TR"),"Logic4"&amp;"_"&amp;TEXT(C2496,"dd.mm.yyyy") &amp;"_"&amp; 848232.48,"")</f>
        <v>Logic4_16.04.2020_848232.48</v>
      </c>
      <c r="R2496" s="21" t="e">
        <f ca="1">IF(AND(Q2496&lt;&gt; "", COUNTIF(SAP!#REF!,Q2496)&gt;0),"Matched", "")</f>
        <v>#REF!</v>
      </c>
    </row>
    <row r="2497" spans="1:18" hidden="1">
      <c r="A2497" s="21">
        <v>11563327</v>
      </c>
      <c r="B2497" s="22">
        <v>43937</v>
      </c>
      <c r="C2497" s="22">
        <v>43937</v>
      </c>
      <c r="D2497" s="21" t="s">
        <v>10</v>
      </c>
      <c r="E2497" s="23">
        <v>0</v>
      </c>
      <c r="F2497" s="23">
        <v>0</v>
      </c>
      <c r="G2497" s="23">
        <v>2030</v>
      </c>
      <c r="H2497" s="23">
        <v>43936.44</v>
      </c>
      <c r="I2497" s="21" t="s">
        <v>11</v>
      </c>
      <c r="J2497" s="21" t="s">
        <v>12</v>
      </c>
      <c r="K2497" s="21" t="str">
        <f t="shared" si="126"/>
        <v/>
      </c>
      <c r="L2497" s="21" t="e">
        <f ca="1">IF(AND(K2497&lt;&gt; "", COUNTIF(SAP!#REF!,K2497)&gt;0),"Matched", "")</f>
        <v>#REF!</v>
      </c>
      <c r="M2497" s="21" t="str">
        <f t="shared" si="127"/>
        <v/>
      </c>
      <c r="N2497" s="21" t="e">
        <f ca="1">IF(AND(M2497&lt;&gt; "", COUNTIF(SAP!#REF!,M2497)&gt;0),"Matched", "")</f>
        <v>#REF!</v>
      </c>
      <c r="O2497" s="21" t="str">
        <f t="shared" si="128"/>
        <v/>
      </c>
      <c r="P2497" s="21" t="e">
        <f ca="1">IF(AND(O2497&lt;&gt; "", COUNTIF(SAP!#REF!,O2497)&gt;0),"Matched", "")</f>
        <v>#REF!</v>
      </c>
      <c r="Q2497" s="21" t="str">
        <f ca="1">IF(OR(D2497="AC",D2497="TR"),"Logic4"&amp;"_"&amp;TEXT(C2497,"dd.mm.yyyy") &amp;"_"&amp; 848232.48,"")</f>
        <v>Logic4_16.04.2020_848232.48</v>
      </c>
      <c r="R2497" s="21" t="e">
        <f ca="1">IF(AND(Q2497&lt;&gt; "", COUNTIF(SAP!#REF!,Q2497)&gt;0),"Matched", "")</f>
        <v>#REF!</v>
      </c>
    </row>
    <row r="2498" spans="1:18" hidden="1">
      <c r="A2498" s="21">
        <v>11563327</v>
      </c>
      <c r="B2498" s="22">
        <v>43937</v>
      </c>
      <c r="C2498" s="22">
        <v>43937</v>
      </c>
      <c r="D2498" s="21" t="s">
        <v>10</v>
      </c>
      <c r="E2498" s="23">
        <v>0</v>
      </c>
      <c r="F2498" s="23">
        <v>0</v>
      </c>
      <c r="G2498" s="23">
        <v>2053.8000000000002</v>
      </c>
      <c r="H2498" s="23">
        <v>45990.239999999998</v>
      </c>
      <c r="I2498" s="21" t="s">
        <v>11</v>
      </c>
      <c r="J2498" s="21" t="s">
        <v>12</v>
      </c>
      <c r="K2498" s="21" t="str">
        <f t="shared" si="126"/>
        <v/>
      </c>
      <c r="L2498" s="21" t="e">
        <f ca="1">IF(AND(K2498&lt;&gt; "", COUNTIF(SAP!#REF!,K2498)&gt;0),"Matched", "")</f>
        <v>#REF!</v>
      </c>
      <c r="M2498" s="21" t="str">
        <f t="shared" si="127"/>
        <v/>
      </c>
      <c r="N2498" s="21" t="e">
        <f ca="1">IF(AND(M2498&lt;&gt; "", COUNTIF(SAP!#REF!,M2498)&gt;0),"Matched", "")</f>
        <v>#REF!</v>
      </c>
      <c r="O2498" s="21" t="str">
        <f t="shared" si="128"/>
        <v/>
      </c>
      <c r="P2498" s="21" t="e">
        <f ca="1">IF(AND(O2498&lt;&gt; "", COUNTIF(SAP!#REF!,O2498)&gt;0),"Matched", "")</f>
        <v>#REF!</v>
      </c>
      <c r="Q2498" s="21" t="str">
        <f ca="1">IF(OR(D2498="AC",D2498="TR"),"Logic4"&amp;"_"&amp;TEXT(C2498,"dd.mm.yyyy") &amp;"_"&amp; 848232.48,"")</f>
        <v>Logic4_16.04.2020_848232.48</v>
      </c>
      <c r="R2498" s="21" t="e">
        <f ca="1">IF(AND(Q2498&lt;&gt; "", COUNTIF(SAP!#REF!,Q2498)&gt;0),"Matched", "")</f>
        <v>#REF!</v>
      </c>
    </row>
    <row r="2499" spans="1:18" hidden="1">
      <c r="A2499" s="21">
        <v>11563327</v>
      </c>
      <c r="B2499" s="22">
        <v>43937</v>
      </c>
      <c r="C2499" s="22">
        <v>43937</v>
      </c>
      <c r="D2499" s="21" t="s">
        <v>10</v>
      </c>
      <c r="E2499" s="23">
        <v>0</v>
      </c>
      <c r="F2499" s="23">
        <v>0</v>
      </c>
      <c r="G2499" s="23">
        <v>2062.9</v>
      </c>
      <c r="H2499" s="23">
        <v>48053.14</v>
      </c>
      <c r="I2499" s="21" t="s">
        <v>11</v>
      </c>
      <c r="J2499" s="21" t="s">
        <v>12</v>
      </c>
      <c r="K2499" s="21" t="str">
        <f t="shared" ref="K2499:K2562" si="129">IF(D2499="TF","Logic1"&amp;"_"&amp;TEXT(C2499, "mm") &amp;"_"&amp; F2499,"")</f>
        <v/>
      </c>
      <c r="L2499" s="21" t="e">
        <f ca="1">IF(AND(K2499&lt;&gt; "", COUNTIF(SAP!#REF!,K2499)&gt;0),"Matched", "")</f>
        <v>#REF!</v>
      </c>
      <c r="M2499" s="21" t="str">
        <f t="shared" si="127"/>
        <v/>
      </c>
      <c r="N2499" s="21" t="e">
        <f ca="1">IF(AND(M2499&lt;&gt; "", COUNTIF(SAP!#REF!,M2499)&gt;0),"Matched", "")</f>
        <v>#REF!</v>
      </c>
      <c r="O2499" s="21" t="str">
        <f t="shared" si="128"/>
        <v/>
      </c>
      <c r="P2499" s="21" t="e">
        <f ca="1">IF(AND(O2499&lt;&gt; "", COUNTIF(SAP!#REF!,O2499)&gt;0),"Matched", "")</f>
        <v>#REF!</v>
      </c>
      <c r="Q2499" s="21" t="str">
        <f ca="1">IF(OR(D2499="AC",D2499="TR"),"Logic4"&amp;"_"&amp;TEXT(C2499,"dd.mm.yyyy") &amp;"_"&amp; 848232.48,"")</f>
        <v>Logic4_16.04.2020_848232.48</v>
      </c>
      <c r="R2499" s="21" t="e">
        <f ca="1">IF(AND(Q2499&lt;&gt; "", COUNTIF(SAP!#REF!,Q2499)&gt;0),"Matched", "")</f>
        <v>#REF!</v>
      </c>
    </row>
    <row r="2500" spans="1:18" hidden="1">
      <c r="A2500" s="21">
        <v>11563327</v>
      </c>
      <c r="B2500" s="22">
        <v>43937</v>
      </c>
      <c r="C2500" s="22">
        <v>43937</v>
      </c>
      <c r="D2500" s="21" t="s">
        <v>10</v>
      </c>
      <c r="E2500" s="23">
        <v>0</v>
      </c>
      <c r="F2500" s="23">
        <v>0</v>
      </c>
      <c r="G2500" s="23">
        <v>2082</v>
      </c>
      <c r="H2500" s="23">
        <v>50135.14</v>
      </c>
      <c r="I2500" s="21" t="s">
        <v>11</v>
      </c>
      <c r="J2500" s="21" t="s">
        <v>12</v>
      </c>
      <c r="K2500" s="21" t="str">
        <f t="shared" si="129"/>
        <v/>
      </c>
      <c r="L2500" s="21" t="e">
        <f ca="1">IF(AND(K2500&lt;&gt; "", COUNTIF(SAP!#REF!,K2500)&gt;0),"Matched", "")</f>
        <v>#REF!</v>
      </c>
      <c r="M2500" s="21" t="str">
        <f t="shared" si="127"/>
        <v/>
      </c>
      <c r="N2500" s="21" t="e">
        <f ca="1">IF(AND(M2500&lt;&gt; "", COUNTIF(SAP!#REF!,M2500)&gt;0),"Matched", "")</f>
        <v>#REF!</v>
      </c>
      <c r="O2500" s="21" t="str">
        <f t="shared" si="128"/>
        <v/>
      </c>
      <c r="P2500" s="21" t="e">
        <f ca="1">IF(AND(O2500&lt;&gt; "", COUNTIF(SAP!#REF!,O2500)&gt;0),"Matched", "")</f>
        <v>#REF!</v>
      </c>
      <c r="Q2500" s="21" t="str">
        <f ca="1">IF(OR(D2500="AC",D2500="TR"),"Logic4"&amp;"_"&amp;TEXT(C2500,"dd.mm.yyyy") &amp;"_"&amp; 848232.48,"")</f>
        <v>Logic4_16.04.2020_848232.48</v>
      </c>
      <c r="R2500" s="21" t="e">
        <f ca="1">IF(AND(Q2500&lt;&gt; "", COUNTIF(SAP!#REF!,Q2500)&gt;0),"Matched", "")</f>
        <v>#REF!</v>
      </c>
    </row>
    <row r="2501" spans="1:18" hidden="1">
      <c r="A2501" s="21">
        <v>11563327</v>
      </c>
      <c r="B2501" s="22">
        <v>43937</v>
      </c>
      <c r="C2501" s="22">
        <v>43937</v>
      </c>
      <c r="D2501" s="21" t="s">
        <v>10</v>
      </c>
      <c r="E2501" s="23">
        <v>0</v>
      </c>
      <c r="F2501" s="23">
        <v>0</v>
      </c>
      <c r="G2501" s="23">
        <v>2084.3000000000002</v>
      </c>
      <c r="H2501" s="23">
        <v>52219.44</v>
      </c>
      <c r="I2501" s="21" t="s">
        <v>11</v>
      </c>
      <c r="J2501" s="21" t="s">
        <v>12</v>
      </c>
      <c r="K2501" s="21" t="str">
        <f t="shared" si="129"/>
        <v/>
      </c>
      <c r="L2501" s="21" t="e">
        <f ca="1">IF(AND(K2501&lt;&gt; "", COUNTIF(SAP!#REF!,K2501)&gt;0),"Matched", "")</f>
        <v>#REF!</v>
      </c>
      <c r="M2501" s="21" t="str">
        <f t="shared" si="127"/>
        <v/>
      </c>
      <c r="N2501" s="21" t="e">
        <f ca="1">IF(AND(M2501&lt;&gt; "", COUNTIF(SAP!#REF!,M2501)&gt;0),"Matched", "")</f>
        <v>#REF!</v>
      </c>
      <c r="O2501" s="21" t="str">
        <f t="shared" si="128"/>
        <v/>
      </c>
      <c r="P2501" s="21" t="e">
        <f ca="1">IF(AND(O2501&lt;&gt; "", COUNTIF(SAP!#REF!,O2501)&gt;0),"Matched", "")</f>
        <v>#REF!</v>
      </c>
      <c r="Q2501" s="21" t="str">
        <f ca="1">IF(OR(D2501="AC",D2501="TR"),"Logic4"&amp;"_"&amp;TEXT(C2501,"dd.mm.yyyy") &amp;"_"&amp; 848232.48,"")</f>
        <v>Logic4_16.04.2020_848232.48</v>
      </c>
      <c r="R2501" s="21" t="e">
        <f ca="1">IF(AND(Q2501&lt;&gt; "", COUNTIF(SAP!#REF!,Q2501)&gt;0),"Matched", "")</f>
        <v>#REF!</v>
      </c>
    </row>
    <row r="2502" spans="1:18" hidden="1">
      <c r="A2502" s="21">
        <v>11563327</v>
      </c>
      <c r="B2502" s="22">
        <v>43937</v>
      </c>
      <c r="C2502" s="22">
        <v>43937</v>
      </c>
      <c r="D2502" s="21" t="s">
        <v>10</v>
      </c>
      <c r="E2502" s="23">
        <v>0</v>
      </c>
      <c r="F2502" s="23">
        <v>0</v>
      </c>
      <c r="G2502" s="23">
        <v>2098.7199999999998</v>
      </c>
      <c r="H2502" s="23">
        <v>54318.16</v>
      </c>
      <c r="I2502" s="21" t="s">
        <v>11</v>
      </c>
      <c r="J2502" s="21" t="s">
        <v>12</v>
      </c>
      <c r="K2502" s="21" t="str">
        <f t="shared" si="129"/>
        <v/>
      </c>
      <c r="L2502" s="21" t="e">
        <f ca="1">IF(AND(K2502&lt;&gt; "", COUNTIF(SAP!#REF!,K2502)&gt;0),"Matched", "")</f>
        <v>#REF!</v>
      </c>
      <c r="M2502" s="21" t="str">
        <f t="shared" si="127"/>
        <v/>
      </c>
      <c r="N2502" s="21" t="e">
        <f ca="1">IF(AND(M2502&lt;&gt; "", COUNTIF(SAP!#REF!,M2502)&gt;0),"Matched", "")</f>
        <v>#REF!</v>
      </c>
      <c r="O2502" s="21" t="str">
        <f t="shared" si="128"/>
        <v/>
      </c>
      <c r="P2502" s="21" t="e">
        <f ca="1">IF(AND(O2502&lt;&gt; "", COUNTIF(SAP!#REF!,O2502)&gt;0),"Matched", "")</f>
        <v>#REF!</v>
      </c>
      <c r="Q2502" s="21" t="str">
        <f ca="1">IF(OR(D2502="AC",D2502="TR"),"Logic4"&amp;"_"&amp;TEXT(C2502,"dd.mm.yyyy") &amp;"_"&amp; 848232.48,"")</f>
        <v>Logic4_16.04.2020_848232.48</v>
      </c>
      <c r="R2502" s="21" t="e">
        <f ca="1">IF(AND(Q2502&lt;&gt; "", COUNTIF(SAP!#REF!,Q2502)&gt;0),"Matched", "")</f>
        <v>#REF!</v>
      </c>
    </row>
    <row r="2503" spans="1:18" hidden="1">
      <c r="A2503" s="21">
        <v>11563327</v>
      </c>
      <c r="B2503" s="22">
        <v>43937</v>
      </c>
      <c r="C2503" s="22">
        <v>43937</v>
      </c>
      <c r="D2503" s="21" t="s">
        <v>10</v>
      </c>
      <c r="E2503" s="23">
        <v>0</v>
      </c>
      <c r="F2503" s="23">
        <v>0</v>
      </c>
      <c r="G2503" s="23">
        <v>2170</v>
      </c>
      <c r="H2503" s="23">
        <v>56488.160000000003</v>
      </c>
      <c r="I2503" s="21" t="s">
        <v>11</v>
      </c>
      <c r="J2503" s="21" t="s">
        <v>12</v>
      </c>
      <c r="K2503" s="21" t="str">
        <f t="shared" si="129"/>
        <v/>
      </c>
      <c r="L2503" s="21" t="e">
        <f ca="1">IF(AND(K2503&lt;&gt; "", COUNTIF(SAP!#REF!,K2503)&gt;0),"Matched", "")</f>
        <v>#REF!</v>
      </c>
      <c r="M2503" s="21" t="str">
        <f t="shared" si="127"/>
        <v/>
      </c>
      <c r="N2503" s="21" t="e">
        <f ca="1">IF(AND(M2503&lt;&gt; "", COUNTIF(SAP!#REF!,M2503)&gt;0),"Matched", "")</f>
        <v>#REF!</v>
      </c>
      <c r="O2503" s="21" t="str">
        <f t="shared" si="128"/>
        <v/>
      </c>
      <c r="P2503" s="21" t="e">
        <f ca="1">IF(AND(O2503&lt;&gt; "", COUNTIF(SAP!#REF!,O2503)&gt;0),"Matched", "")</f>
        <v>#REF!</v>
      </c>
      <c r="Q2503" s="21" t="str">
        <f ca="1">IF(OR(D2503="AC",D2503="TR"),"Logic4"&amp;"_"&amp;TEXT(C2503,"dd.mm.yyyy") &amp;"_"&amp; 848232.48,"")</f>
        <v>Logic4_16.04.2020_848232.48</v>
      </c>
      <c r="R2503" s="21" t="e">
        <f ca="1">IF(AND(Q2503&lt;&gt; "", COUNTIF(SAP!#REF!,Q2503)&gt;0),"Matched", "")</f>
        <v>#REF!</v>
      </c>
    </row>
    <row r="2504" spans="1:18" hidden="1">
      <c r="A2504" s="21">
        <v>11563327</v>
      </c>
      <c r="B2504" s="22">
        <v>43937</v>
      </c>
      <c r="C2504" s="22">
        <v>43937</v>
      </c>
      <c r="D2504" s="21" t="s">
        <v>10</v>
      </c>
      <c r="E2504" s="23">
        <v>0</v>
      </c>
      <c r="F2504" s="23">
        <v>0</v>
      </c>
      <c r="G2504" s="23">
        <v>2188</v>
      </c>
      <c r="H2504" s="23">
        <v>58676.160000000003</v>
      </c>
      <c r="I2504" s="21" t="s">
        <v>11</v>
      </c>
      <c r="J2504" s="21" t="s">
        <v>12</v>
      </c>
      <c r="K2504" s="21" t="str">
        <f t="shared" si="129"/>
        <v/>
      </c>
      <c r="L2504" s="21" t="e">
        <f ca="1">IF(AND(K2504&lt;&gt; "", COUNTIF(SAP!#REF!,K2504)&gt;0),"Matched", "")</f>
        <v>#REF!</v>
      </c>
      <c r="M2504" s="21" t="str">
        <f t="shared" si="127"/>
        <v/>
      </c>
      <c r="N2504" s="21" t="e">
        <f ca="1">IF(AND(M2504&lt;&gt; "", COUNTIF(SAP!#REF!,M2504)&gt;0),"Matched", "")</f>
        <v>#REF!</v>
      </c>
      <c r="O2504" s="21" t="str">
        <f t="shared" si="128"/>
        <v/>
      </c>
      <c r="P2504" s="21" t="e">
        <f ca="1">IF(AND(O2504&lt;&gt; "", COUNTIF(SAP!#REF!,O2504)&gt;0),"Matched", "")</f>
        <v>#REF!</v>
      </c>
      <c r="Q2504" s="21" t="str">
        <f ca="1">IF(OR(D2504="AC",D2504="TR"),"Logic4"&amp;"_"&amp;TEXT(C2504,"dd.mm.yyyy") &amp;"_"&amp; 848232.48,"")</f>
        <v>Logic4_16.04.2020_848232.48</v>
      </c>
      <c r="R2504" s="21" t="e">
        <f ca="1">IF(AND(Q2504&lt;&gt; "", COUNTIF(SAP!#REF!,Q2504)&gt;0),"Matched", "")</f>
        <v>#REF!</v>
      </c>
    </row>
    <row r="2505" spans="1:18" hidden="1">
      <c r="A2505" s="21">
        <v>11563327</v>
      </c>
      <c r="B2505" s="22">
        <v>43937</v>
      </c>
      <c r="C2505" s="22">
        <v>43937</v>
      </c>
      <c r="D2505" s="21" t="s">
        <v>10</v>
      </c>
      <c r="E2505" s="23">
        <v>0</v>
      </c>
      <c r="F2505" s="23">
        <v>0</v>
      </c>
      <c r="G2505" s="23">
        <v>2214.1</v>
      </c>
      <c r="H2505" s="23">
        <v>60890.26</v>
      </c>
      <c r="I2505" s="21" t="s">
        <v>11</v>
      </c>
      <c r="J2505" s="21" t="s">
        <v>12</v>
      </c>
      <c r="K2505" s="21" t="str">
        <f t="shared" si="129"/>
        <v/>
      </c>
      <c r="L2505" s="21" t="e">
        <f ca="1">IF(AND(K2505&lt;&gt; "", COUNTIF(SAP!#REF!,K2505)&gt;0),"Matched", "")</f>
        <v>#REF!</v>
      </c>
      <c r="M2505" s="21" t="str">
        <f t="shared" si="127"/>
        <v/>
      </c>
      <c r="N2505" s="21" t="e">
        <f ca="1">IF(AND(M2505&lt;&gt; "", COUNTIF(SAP!#REF!,M2505)&gt;0),"Matched", "")</f>
        <v>#REF!</v>
      </c>
      <c r="O2505" s="21" t="str">
        <f t="shared" si="128"/>
        <v/>
      </c>
      <c r="P2505" s="21" t="e">
        <f ca="1">IF(AND(O2505&lt;&gt; "", COUNTIF(SAP!#REF!,O2505)&gt;0),"Matched", "")</f>
        <v>#REF!</v>
      </c>
      <c r="Q2505" s="21" t="str">
        <f ca="1">IF(OR(D2505="AC",D2505="TR"),"Logic4"&amp;"_"&amp;TEXT(C2505,"dd.mm.yyyy") &amp;"_"&amp; 848232.48,"")</f>
        <v>Logic4_16.04.2020_848232.48</v>
      </c>
      <c r="R2505" s="21" t="e">
        <f ca="1">IF(AND(Q2505&lt;&gt; "", COUNTIF(SAP!#REF!,Q2505)&gt;0),"Matched", "")</f>
        <v>#REF!</v>
      </c>
    </row>
    <row r="2506" spans="1:18" hidden="1">
      <c r="A2506" s="21">
        <v>11563327</v>
      </c>
      <c r="B2506" s="22">
        <v>43937</v>
      </c>
      <c r="C2506" s="22">
        <v>43937</v>
      </c>
      <c r="D2506" s="21" t="s">
        <v>10</v>
      </c>
      <c r="E2506" s="23">
        <v>0</v>
      </c>
      <c r="F2506" s="23">
        <v>0</v>
      </c>
      <c r="G2506" s="23">
        <v>2215</v>
      </c>
      <c r="H2506" s="23">
        <v>63105.26</v>
      </c>
      <c r="I2506" s="21" t="s">
        <v>11</v>
      </c>
      <c r="J2506" s="21" t="s">
        <v>12</v>
      </c>
      <c r="K2506" s="21" t="str">
        <f t="shared" si="129"/>
        <v/>
      </c>
      <c r="L2506" s="21" t="e">
        <f ca="1">IF(AND(K2506&lt;&gt; "", COUNTIF(SAP!#REF!,K2506)&gt;0),"Matched", "")</f>
        <v>#REF!</v>
      </c>
      <c r="M2506" s="21" t="str">
        <f t="shared" si="127"/>
        <v/>
      </c>
      <c r="N2506" s="21" t="e">
        <f ca="1">IF(AND(M2506&lt;&gt; "", COUNTIF(SAP!#REF!,M2506)&gt;0),"Matched", "")</f>
        <v>#REF!</v>
      </c>
      <c r="O2506" s="21" t="str">
        <f t="shared" si="128"/>
        <v/>
      </c>
      <c r="P2506" s="21" t="e">
        <f ca="1">IF(AND(O2506&lt;&gt; "", COUNTIF(SAP!#REF!,O2506)&gt;0),"Matched", "")</f>
        <v>#REF!</v>
      </c>
      <c r="Q2506" s="21" t="str">
        <f ca="1">IF(OR(D2506="AC",D2506="TR"),"Logic4"&amp;"_"&amp;TEXT(C2506,"dd.mm.yyyy") &amp;"_"&amp; 848232.48,"")</f>
        <v>Logic4_16.04.2020_848232.48</v>
      </c>
      <c r="R2506" s="21" t="e">
        <f ca="1">IF(AND(Q2506&lt;&gt; "", COUNTIF(SAP!#REF!,Q2506)&gt;0),"Matched", "")</f>
        <v>#REF!</v>
      </c>
    </row>
    <row r="2507" spans="1:18" hidden="1">
      <c r="A2507" s="21">
        <v>11563327</v>
      </c>
      <c r="B2507" s="22">
        <v>43937</v>
      </c>
      <c r="C2507" s="22">
        <v>43937</v>
      </c>
      <c r="D2507" s="21" t="s">
        <v>10</v>
      </c>
      <c r="E2507" s="23">
        <v>0</v>
      </c>
      <c r="F2507" s="23">
        <v>0</v>
      </c>
      <c r="G2507" s="23">
        <v>2252.3000000000002</v>
      </c>
      <c r="H2507" s="23">
        <v>65357.56</v>
      </c>
      <c r="I2507" s="21" t="s">
        <v>11</v>
      </c>
      <c r="J2507" s="21" t="s">
        <v>12</v>
      </c>
      <c r="K2507" s="21" t="str">
        <f t="shared" si="129"/>
        <v/>
      </c>
      <c r="L2507" s="21" t="e">
        <f ca="1">IF(AND(K2507&lt;&gt; "", COUNTIF(SAP!#REF!,K2507)&gt;0),"Matched", "")</f>
        <v>#REF!</v>
      </c>
      <c r="M2507" s="21" t="str">
        <f t="shared" si="127"/>
        <v/>
      </c>
      <c r="N2507" s="21" t="e">
        <f ca="1">IF(AND(M2507&lt;&gt; "", COUNTIF(SAP!#REF!,M2507)&gt;0),"Matched", "")</f>
        <v>#REF!</v>
      </c>
      <c r="O2507" s="21" t="str">
        <f t="shared" si="128"/>
        <v/>
      </c>
      <c r="P2507" s="21" t="e">
        <f ca="1">IF(AND(O2507&lt;&gt; "", COUNTIF(SAP!#REF!,O2507)&gt;0),"Matched", "")</f>
        <v>#REF!</v>
      </c>
      <c r="Q2507" s="21" t="str">
        <f ca="1">IF(OR(D2507="AC",D2507="TR"),"Logic4"&amp;"_"&amp;TEXT(C2507,"dd.mm.yyyy") &amp;"_"&amp; 848232.48,"")</f>
        <v>Logic4_16.04.2020_848232.48</v>
      </c>
      <c r="R2507" s="21" t="e">
        <f ca="1">IF(AND(Q2507&lt;&gt; "", COUNTIF(SAP!#REF!,Q2507)&gt;0),"Matched", "")</f>
        <v>#REF!</v>
      </c>
    </row>
    <row r="2508" spans="1:18" hidden="1">
      <c r="A2508" s="21">
        <v>11563327</v>
      </c>
      <c r="B2508" s="22">
        <v>43937</v>
      </c>
      <c r="C2508" s="22">
        <v>43937</v>
      </c>
      <c r="D2508" s="21" t="s">
        <v>10</v>
      </c>
      <c r="E2508" s="23">
        <v>0</v>
      </c>
      <c r="F2508" s="23">
        <v>0</v>
      </c>
      <c r="G2508" s="23">
        <v>2320</v>
      </c>
      <c r="H2508" s="23">
        <v>67677.56</v>
      </c>
      <c r="I2508" s="21" t="s">
        <v>11</v>
      </c>
      <c r="J2508" s="21" t="s">
        <v>12</v>
      </c>
      <c r="K2508" s="21" t="str">
        <f t="shared" si="129"/>
        <v/>
      </c>
      <c r="L2508" s="21" t="e">
        <f ca="1">IF(AND(K2508&lt;&gt; "", COUNTIF(SAP!#REF!,K2508)&gt;0),"Matched", "")</f>
        <v>#REF!</v>
      </c>
      <c r="M2508" s="21" t="str">
        <f t="shared" si="127"/>
        <v/>
      </c>
      <c r="N2508" s="21" t="e">
        <f ca="1">IF(AND(M2508&lt;&gt; "", COUNTIF(SAP!#REF!,M2508)&gt;0),"Matched", "")</f>
        <v>#REF!</v>
      </c>
      <c r="O2508" s="21" t="str">
        <f t="shared" si="128"/>
        <v/>
      </c>
      <c r="P2508" s="21" t="e">
        <f ca="1">IF(AND(O2508&lt;&gt; "", COUNTIF(SAP!#REF!,O2508)&gt;0),"Matched", "")</f>
        <v>#REF!</v>
      </c>
      <c r="Q2508" s="21" t="str">
        <f ca="1">IF(OR(D2508="AC",D2508="TR"),"Logic4"&amp;"_"&amp;TEXT(C2508,"dd.mm.yyyy") &amp;"_"&amp; 848232.48,"")</f>
        <v>Logic4_16.04.2020_848232.48</v>
      </c>
      <c r="R2508" s="21" t="e">
        <f ca="1">IF(AND(Q2508&lt;&gt; "", COUNTIF(SAP!#REF!,Q2508)&gt;0),"Matched", "")</f>
        <v>#REF!</v>
      </c>
    </row>
    <row r="2509" spans="1:18" hidden="1">
      <c r="A2509" s="21">
        <v>11563327</v>
      </c>
      <c r="B2509" s="22">
        <v>43937</v>
      </c>
      <c r="C2509" s="22">
        <v>43937</v>
      </c>
      <c r="D2509" s="21" t="s">
        <v>10</v>
      </c>
      <c r="E2509" s="23">
        <v>0</v>
      </c>
      <c r="F2509" s="23">
        <v>0</v>
      </c>
      <c r="G2509" s="23">
        <v>2360</v>
      </c>
      <c r="H2509" s="23">
        <v>70037.56</v>
      </c>
      <c r="I2509" s="21" t="s">
        <v>11</v>
      </c>
      <c r="J2509" s="21" t="s">
        <v>12</v>
      </c>
      <c r="K2509" s="21" t="str">
        <f t="shared" si="129"/>
        <v/>
      </c>
      <c r="L2509" s="21" t="e">
        <f ca="1">IF(AND(K2509&lt;&gt; "", COUNTIF(SAP!#REF!,K2509)&gt;0),"Matched", "")</f>
        <v>#REF!</v>
      </c>
      <c r="M2509" s="21" t="str">
        <f t="shared" si="127"/>
        <v/>
      </c>
      <c r="N2509" s="21" t="e">
        <f ca="1">IF(AND(M2509&lt;&gt; "", COUNTIF(SAP!#REF!,M2509)&gt;0),"Matched", "")</f>
        <v>#REF!</v>
      </c>
      <c r="O2509" s="21" t="str">
        <f t="shared" si="128"/>
        <v/>
      </c>
      <c r="P2509" s="21" t="e">
        <f ca="1">IF(AND(O2509&lt;&gt; "", COUNTIF(SAP!#REF!,O2509)&gt;0),"Matched", "")</f>
        <v>#REF!</v>
      </c>
      <c r="Q2509" s="21" t="str">
        <f ca="1">IF(OR(D2509="AC",D2509="TR"),"Logic4"&amp;"_"&amp;TEXT(C2509,"dd.mm.yyyy") &amp;"_"&amp; 848232.48,"")</f>
        <v>Logic4_16.04.2020_848232.48</v>
      </c>
      <c r="R2509" s="21" t="e">
        <f ca="1">IF(AND(Q2509&lt;&gt; "", COUNTIF(SAP!#REF!,Q2509)&gt;0),"Matched", "")</f>
        <v>#REF!</v>
      </c>
    </row>
    <row r="2510" spans="1:18" hidden="1">
      <c r="A2510" s="21">
        <v>11563327</v>
      </c>
      <c r="B2510" s="22">
        <v>43937</v>
      </c>
      <c r="C2510" s="22">
        <v>43937</v>
      </c>
      <c r="D2510" s="21" t="s">
        <v>10</v>
      </c>
      <c r="E2510" s="23">
        <v>0</v>
      </c>
      <c r="F2510" s="23">
        <v>0</v>
      </c>
      <c r="G2510" s="23">
        <v>2410.1</v>
      </c>
      <c r="H2510" s="23">
        <v>72447.66</v>
      </c>
      <c r="I2510" s="21" t="s">
        <v>11</v>
      </c>
      <c r="J2510" s="21" t="s">
        <v>12</v>
      </c>
      <c r="K2510" s="21" t="str">
        <f t="shared" si="129"/>
        <v/>
      </c>
      <c r="L2510" s="21" t="e">
        <f ca="1">IF(AND(K2510&lt;&gt; "", COUNTIF(SAP!#REF!,K2510)&gt;0),"Matched", "")</f>
        <v>#REF!</v>
      </c>
      <c r="M2510" s="21" t="str">
        <f t="shared" si="127"/>
        <v/>
      </c>
      <c r="N2510" s="21" t="e">
        <f ca="1">IF(AND(M2510&lt;&gt; "", COUNTIF(SAP!#REF!,M2510)&gt;0),"Matched", "")</f>
        <v>#REF!</v>
      </c>
      <c r="O2510" s="21" t="str">
        <f t="shared" si="128"/>
        <v/>
      </c>
      <c r="P2510" s="21" t="e">
        <f ca="1">IF(AND(O2510&lt;&gt; "", COUNTIF(SAP!#REF!,O2510)&gt;0),"Matched", "")</f>
        <v>#REF!</v>
      </c>
      <c r="Q2510" s="21" t="str">
        <f ca="1">IF(OR(D2510="AC",D2510="TR"),"Logic4"&amp;"_"&amp;TEXT(C2510,"dd.mm.yyyy") &amp;"_"&amp; 848232.48,"")</f>
        <v>Logic4_16.04.2020_848232.48</v>
      </c>
      <c r="R2510" s="21" t="e">
        <f ca="1">IF(AND(Q2510&lt;&gt; "", COUNTIF(SAP!#REF!,Q2510)&gt;0),"Matched", "")</f>
        <v>#REF!</v>
      </c>
    </row>
    <row r="2511" spans="1:18" hidden="1">
      <c r="A2511" s="21">
        <v>11563327</v>
      </c>
      <c r="B2511" s="22">
        <v>43937</v>
      </c>
      <c r="C2511" s="22">
        <v>43937</v>
      </c>
      <c r="D2511" s="21" t="s">
        <v>10</v>
      </c>
      <c r="E2511" s="23">
        <v>0</v>
      </c>
      <c r="F2511" s="23">
        <v>0</v>
      </c>
      <c r="G2511" s="23">
        <v>2470</v>
      </c>
      <c r="H2511" s="23">
        <v>74917.66</v>
      </c>
      <c r="I2511" s="21" t="s">
        <v>11</v>
      </c>
      <c r="J2511" s="21" t="s">
        <v>12</v>
      </c>
      <c r="K2511" s="21" t="str">
        <f t="shared" si="129"/>
        <v/>
      </c>
      <c r="L2511" s="21" t="e">
        <f ca="1">IF(AND(K2511&lt;&gt; "", COUNTIF(SAP!#REF!,K2511)&gt;0),"Matched", "")</f>
        <v>#REF!</v>
      </c>
      <c r="M2511" s="21" t="str">
        <f t="shared" si="127"/>
        <v/>
      </c>
      <c r="N2511" s="21" t="e">
        <f ca="1">IF(AND(M2511&lt;&gt; "", COUNTIF(SAP!#REF!,M2511)&gt;0),"Matched", "")</f>
        <v>#REF!</v>
      </c>
      <c r="O2511" s="21" t="str">
        <f t="shared" si="128"/>
        <v/>
      </c>
      <c r="P2511" s="21" t="e">
        <f ca="1">IF(AND(O2511&lt;&gt; "", COUNTIF(SAP!#REF!,O2511)&gt;0),"Matched", "")</f>
        <v>#REF!</v>
      </c>
      <c r="Q2511" s="21" t="str">
        <f ca="1">IF(OR(D2511="AC",D2511="TR"),"Logic4"&amp;"_"&amp;TEXT(C2511,"dd.mm.yyyy") &amp;"_"&amp; 848232.48,"")</f>
        <v>Logic4_16.04.2020_848232.48</v>
      </c>
      <c r="R2511" s="21" t="e">
        <f ca="1">IF(AND(Q2511&lt;&gt; "", COUNTIF(SAP!#REF!,Q2511)&gt;0),"Matched", "")</f>
        <v>#REF!</v>
      </c>
    </row>
    <row r="2512" spans="1:18" hidden="1">
      <c r="A2512" s="21">
        <v>11563327</v>
      </c>
      <c r="B2512" s="22">
        <v>43937</v>
      </c>
      <c r="C2512" s="22">
        <v>43937</v>
      </c>
      <c r="D2512" s="21" t="s">
        <v>10</v>
      </c>
      <c r="E2512" s="23">
        <v>0</v>
      </c>
      <c r="F2512" s="23">
        <v>0</v>
      </c>
      <c r="G2512" s="23">
        <v>2517.6</v>
      </c>
      <c r="H2512" s="23">
        <v>77435.259999999995</v>
      </c>
      <c r="I2512" s="21" t="s">
        <v>11</v>
      </c>
      <c r="J2512" s="21" t="s">
        <v>12</v>
      </c>
      <c r="K2512" s="21" t="str">
        <f t="shared" si="129"/>
        <v/>
      </c>
      <c r="L2512" s="21" t="e">
        <f ca="1">IF(AND(K2512&lt;&gt; "", COUNTIF(SAP!#REF!,K2512)&gt;0),"Matched", "")</f>
        <v>#REF!</v>
      </c>
      <c r="M2512" s="21" t="str">
        <f t="shared" si="127"/>
        <v/>
      </c>
      <c r="N2512" s="21" t="e">
        <f ca="1">IF(AND(M2512&lt;&gt; "", COUNTIF(SAP!#REF!,M2512)&gt;0),"Matched", "")</f>
        <v>#REF!</v>
      </c>
      <c r="O2512" s="21" t="str">
        <f t="shared" si="128"/>
        <v/>
      </c>
      <c r="P2512" s="21" t="e">
        <f ca="1">IF(AND(O2512&lt;&gt; "", COUNTIF(SAP!#REF!,O2512)&gt;0),"Matched", "")</f>
        <v>#REF!</v>
      </c>
      <c r="Q2512" s="21" t="str">
        <f ca="1">IF(OR(D2512="AC",D2512="TR"),"Logic4"&amp;"_"&amp;TEXT(C2512,"dd.mm.yyyy") &amp;"_"&amp; 848232.48,"")</f>
        <v>Logic4_16.04.2020_848232.48</v>
      </c>
      <c r="R2512" s="21" t="e">
        <f ca="1">IF(AND(Q2512&lt;&gt; "", COUNTIF(SAP!#REF!,Q2512)&gt;0),"Matched", "")</f>
        <v>#REF!</v>
      </c>
    </row>
    <row r="2513" spans="1:18" hidden="1">
      <c r="A2513" s="21">
        <v>11563327</v>
      </c>
      <c r="B2513" s="22">
        <v>43937</v>
      </c>
      <c r="C2513" s="22">
        <v>43937</v>
      </c>
      <c r="D2513" s="21" t="s">
        <v>10</v>
      </c>
      <c r="E2513" s="23">
        <v>0</v>
      </c>
      <c r="F2513" s="23">
        <v>0</v>
      </c>
      <c r="G2513" s="23">
        <v>2530</v>
      </c>
      <c r="H2513" s="23">
        <v>79965.259999999995</v>
      </c>
      <c r="I2513" s="21" t="s">
        <v>11</v>
      </c>
      <c r="J2513" s="21" t="s">
        <v>12</v>
      </c>
      <c r="K2513" s="21" t="str">
        <f t="shared" si="129"/>
        <v/>
      </c>
      <c r="L2513" s="21" t="e">
        <f ca="1">IF(AND(K2513&lt;&gt; "", COUNTIF(SAP!#REF!,K2513)&gt;0),"Matched", "")</f>
        <v>#REF!</v>
      </c>
      <c r="M2513" s="21" t="str">
        <f t="shared" si="127"/>
        <v/>
      </c>
      <c r="N2513" s="21" t="e">
        <f ca="1">IF(AND(M2513&lt;&gt; "", COUNTIF(SAP!#REF!,M2513)&gt;0),"Matched", "")</f>
        <v>#REF!</v>
      </c>
      <c r="O2513" s="21" t="str">
        <f t="shared" si="128"/>
        <v/>
      </c>
      <c r="P2513" s="21" t="e">
        <f ca="1">IF(AND(O2513&lt;&gt; "", COUNTIF(SAP!#REF!,O2513)&gt;0),"Matched", "")</f>
        <v>#REF!</v>
      </c>
      <c r="Q2513" s="21" t="str">
        <f ca="1">IF(OR(D2513="AC",D2513="TR"),"Logic4"&amp;"_"&amp;TEXT(C2513,"dd.mm.yyyy") &amp;"_"&amp; 848232.48,"")</f>
        <v>Logic4_16.04.2020_848232.48</v>
      </c>
      <c r="R2513" s="21" t="e">
        <f ca="1">IF(AND(Q2513&lt;&gt; "", COUNTIF(SAP!#REF!,Q2513)&gt;0),"Matched", "")</f>
        <v>#REF!</v>
      </c>
    </row>
    <row r="2514" spans="1:18" hidden="1">
      <c r="A2514" s="21">
        <v>11563327</v>
      </c>
      <c r="B2514" s="22">
        <v>43937</v>
      </c>
      <c r="C2514" s="22">
        <v>43937</v>
      </c>
      <c r="D2514" s="21" t="s">
        <v>10</v>
      </c>
      <c r="E2514" s="23">
        <v>0</v>
      </c>
      <c r="F2514" s="23">
        <v>0</v>
      </c>
      <c r="G2514" s="23">
        <v>2587</v>
      </c>
      <c r="H2514" s="23">
        <v>82552.259999999995</v>
      </c>
      <c r="I2514" s="21" t="s">
        <v>11</v>
      </c>
      <c r="J2514" s="21" t="s">
        <v>12</v>
      </c>
      <c r="K2514" s="21" t="str">
        <f t="shared" si="129"/>
        <v/>
      </c>
      <c r="L2514" s="21" t="e">
        <f ca="1">IF(AND(K2514&lt;&gt; "", COUNTIF(SAP!#REF!,K2514)&gt;0),"Matched", "")</f>
        <v>#REF!</v>
      </c>
      <c r="M2514" s="21" t="str">
        <f t="shared" si="127"/>
        <v/>
      </c>
      <c r="N2514" s="21" t="e">
        <f ca="1">IF(AND(M2514&lt;&gt; "", COUNTIF(SAP!#REF!,M2514)&gt;0),"Matched", "")</f>
        <v>#REF!</v>
      </c>
      <c r="O2514" s="21" t="str">
        <f t="shared" si="128"/>
        <v/>
      </c>
      <c r="P2514" s="21" t="e">
        <f ca="1">IF(AND(O2514&lt;&gt; "", COUNTIF(SAP!#REF!,O2514)&gt;0),"Matched", "")</f>
        <v>#REF!</v>
      </c>
      <c r="Q2514" s="21" t="str">
        <f ca="1">IF(OR(D2514="AC",D2514="TR"),"Logic4"&amp;"_"&amp;TEXT(C2514,"dd.mm.yyyy") &amp;"_"&amp; 848232.48,"")</f>
        <v>Logic4_16.04.2020_848232.48</v>
      </c>
      <c r="R2514" s="21" t="e">
        <f ca="1">IF(AND(Q2514&lt;&gt; "", COUNTIF(SAP!#REF!,Q2514)&gt;0),"Matched", "")</f>
        <v>#REF!</v>
      </c>
    </row>
    <row r="2515" spans="1:18" hidden="1">
      <c r="A2515" s="21">
        <v>11563327</v>
      </c>
      <c r="B2515" s="22">
        <v>43937</v>
      </c>
      <c r="C2515" s="22">
        <v>43937</v>
      </c>
      <c r="D2515" s="21" t="s">
        <v>10</v>
      </c>
      <c r="E2515" s="23">
        <v>0</v>
      </c>
      <c r="F2515" s="23">
        <v>0</v>
      </c>
      <c r="G2515" s="23">
        <v>2600</v>
      </c>
      <c r="H2515" s="23">
        <v>85152.26</v>
      </c>
      <c r="I2515" s="21" t="s">
        <v>11</v>
      </c>
      <c r="J2515" s="21" t="s">
        <v>12</v>
      </c>
      <c r="K2515" s="21" t="str">
        <f t="shared" si="129"/>
        <v/>
      </c>
      <c r="L2515" s="21" t="e">
        <f ca="1">IF(AND(K2515&lt;&gt; "", COUNTIF(SAP!#REF!,K2515)&gt;0),"Matched", "")</f>
        <v>#REF!</v>
      </c>
      <c r="M2515" s="21" t="str">
        <f t="shared" si="127"/>
        <v/>
      </c>
      <c r="N2515" s="21" t="e">
        <f ca="1">IF(AND(M2515&lt;&gt; "", COUNTIF(SAP!#REF!,M2515)&gt;0),"Matched", "")</f>
        <v>#REF!</v>
      </c>
      <c r="O2515" s="21" t="str">
        <f t="shared" si="128"/>
        <v/>
      </c>
      <c r="P2515" s="21" t="e">
        <f ca="1">IF(AND(O2515&lt;&gt; "", COUNTIF(SAP!#REF!,O2515)&gt;0),"Matched", "")</f>
        <v>#REF!</v>
      </c>
      <c r="Q2515" s="21" t="str">
        <f ca="1">IF(OR(D2515="AC",D2515="TR"),"Logic4"&amp;"_"&amp;TEXT(C2515,"dd.mm.yyyy") &amp;"_"&amp; 848232.48,"")</f>
        <v>Logic4_16.04.2020_848232.48</v>
      </c>
      <c r="R2515" s="21" t="e">
        <f ca="1">IF(AND(Q2515&lt;&gt; "", COUNTIF(SAP!#REF!,Q2515)&gt;0),"Matched", "")</f>
        <v>#REF!</v>
      </c>
    </row>
    <row r="2516" spans="1:18" hidden="1">
      <c r="A2516" s="21">
        <v>11563327</v>
      </c>
      <c r="B2516" s="22">
        <v>43937</v>
      </c>
      <c r="C2516" s="22">
        <v>43937</v>
      </c>
      <c r="D2516" s="21" t="s">
        <v>10</v>
      </c>
      <c r="E2516" s="23">
        <v>0</v>
      </c>
      <c r="F2516" s="23">
        <v>0</v>
      </c>
      <c r="G2516" s="23">
        <v>2630</v>
      </c>
      <c r="H2516" s="23">
        <v>87782.26</v>
      </c>
      <c r="I2516" s="21" t="s">
        <v>11</v>
      </c>
      <c r="J2516" s="21" t="s">
        <v>12</v>
      </c>
      <c r="K2516" s="21" t="str">
        <f t="shared" si="129"/>
        <v/>
      </c>
      <c r="L2516" s="21" t="e">
        <f ca="1">IF(AND(K2516&lt;&gt; "", COUNTIF(SAP!#REF!,K2516)&gt;0),"Matched", "")</f>
        <v>#REF!</v>
      </c>
      <c r="M2516" s="21" t="str">
        <f t="shared" si="127"/>
        <v/>
      </c>
      <c r="N2516" s="21" t="e">
        <f ca="1">IF(AND(M2516&lt;&gt; "", COUNTIF(SAP!#REF!,M2516)&gt;0),"Matched", "")</f>
        <v>#REF!</v>
      </c>
      <c r="O2516" s="21" t="str">
        <f t="shared" si="128"/>
        <v/>
      </c>
      <c r="P2516" s="21" t="e">
        <f ca="1">IF(AND(O2516&lt;&gt; "", COUNTIF(SAP!#REF!,O2516)&gt;0),"Matched", "")</f>
        <v>#REF!</v>
      </c>
      <c r="Q2516" s="21" t="str">
        <f ca="1">IF(OR(D2516="AC",D2516="TR"),"Logic4"&amp;"_"&amp;TEXT(C2516,"dd.mm.yyyy") &amp;"_"&amp; 848232.48,"")</f>
        <v>Logic4_16.04.2020_848232.48</v>
      </c>
      <c r="R2516" s="21" t="e">
        <f ca="1">IF(AND(Q2516&lt;&gt; "", COUNTIF(SAP!#REF!,Q2516)&gt;0),"Matched", "")</f>
        <v>#REF!</v>
      </c>
    </row>
    <row r="2517" spans="1:18" hidden="1">
      <c r="A2517" s="21">
        <v>11563327</v>
      </c>
      <c r="B2517" s="22">
        <v>43937</v>
      </c>
      <c r="C2517" s="22">
        <v>43937</v>
      </c>
      <c r="D2517" s="21" t="s">
        <v>10</v>
      </c>
      <c r="E2517" s="23">
        <v>0</v>
      </c>
      <c r="F2517" s="23">
        <v>0</v>
      </c>
      <c r="G2517" s="23">
        <v>2645.6</v>
      </c>
      <c r="H2517" s="23">
        <v>90427.86</v>
      </c>
      <c r="I2517" s="21" t="s">
        <v>11</v>
      </c>
      <c r="J2517" s="21" t="s">
        <v>12</v>
      </c>
      <c r="K2517" s="21" t="str">
        <f t="shared" si="129"/>
        <v/>
      </c>
      <c r="L2517" s="21" t="e">
        <f ca="1">IF(AND(K2517&lt;&gt; "", COUNTIF(SAP!#REF!,K2517)&gt;0),"Matched", "")</f>
        <v>#REF!</v>
      </c>
      <c r="M2517" s="21" t="str">
        <f t="shared" si="127"/>
        <v/>
      </c>
      <c r="N2517" s="21" t="e">
        <f ca="1">IF(AND(M2517&lt;&gt; "", COUNTIF(SAP!#REF!,M2517)&gt;0),"Matched", "")</f>
        <v>#REF!</v>
      </c>
      <c r="O2517" s="21" t="str">
        <f t="shared" si="128"/>
        <v/>
      </c>
      <c r="P2517" s="21" t="e">
        <f ca="1">IF(AND(O2517&lt;&gt; "", COUNTIF(SAP!#REF!,O2517)&gt;0),"Matched", "")</f>
        <v>#REF!</v>
      </c>
      <c r="Q2517" s="21" t="str">
        <f ca="1">IF(OR(D2517="AC",D2517="TR"),"Logic4"&amp;"_"&amp;TEXT(C2517,"dd.mm.yyyy") &amp;"_"&amp; 848232.48,"")</f>
        <v>Logic4_16.04.2020_848232.48</v>
      </c>
      <c r="R2517" s="21" t="e">
        <f ca="1">IF(AND(Q2517&lt;&gt; "", COUNTIF(SAP!#REF!,Q2517)&gt;0),"Matched", "")</f>
        <v>#REF!</v>
      </c>
    </row>
    <row r="2518" spans="1:18" hidden="1">
      <c r="A2518" s="21">
        <v>11563327</v>
      </c>
      <c r="B2518" s="22">
        <v>43937</v>
      </c>
      <c r="C2518" s="22">
        <v>43937</v>
      </c>
      <c r="D2518" s="21" t="s">
        <v>10</v>
      </c>
      <c r="E2518" s="23">
        <v>0</v>
      </c>
      <c r="F2518" s="23">
        <v>0</v>
      </c>
      <c r="G2518" s="23">
        <v>2700</v>
      </c>
      <c r="H2518" s="23">
        <v>93127.86</v>
      </c>
      <c r="I2518" s="21" t="s">
        <v>11</v>
      </c>
      <c r="J2518" s="21" t="s">
        <v>12</v>
      </c>
      <c r="K2518" s="21" t="str">
        <f t="shared" si="129"/>
        <v/>
      </c>
      <c r="L2518" s="21" t="e">
        <f ca="1">IF(AND(K2518&lt;&gt; "", COUNTIF(SAP!#REF!,K2518)&gt;0),"Matched", "")</f>
        <v>#REF!</v>
      </c>
      <c r="M2518" s="21" t="str">
        <f t="shared" si="127"/>
        <v/>
      </c>
      <c r="N2518" s="21" t="e">
        <f ca="1">IF(AND(M2518&lt;&gt; "", COUNTIF(SAP!#REF!,M2518)&gt;0),"Matched", "")</f>
        <v>#REF!</v>
      </c>
      <c r="O2518" s="21" t="str">
        <f t="shared" si="128"/>
        <v/>
      </c>
      <c r="P2518" s="21" t="e">
        <f ca="1">IF(AND(O2518&lt;&gt; "", COUNTIF(SAP!#REF!,O2518)&gt;0),"Matched", "")</f>
        <v>#REF!</v>
      </c>
      <c r="Q2518" s="21" t="str">
        <f ca="1">IF(OR(D2518="AC",D2518="TR"),"Logic4"&amp;"_"&amp;TEXT(C2518,"dd.mm.yyyy") &amp;"_"&amp; 848232.48,"")</f>
        <v>Logic4_16.04.2020_848232.48</v>
      </c>
      <c r="R2518" s="21" t="e">
        <f ca="1">IF(AND(Q2518&lt;&gt; "", COUNTIF(SAP!#REF!,Q2518)&gt;0),"Matched", "")</f>
        <v>#REF!</v>
      </c>
    </row>
    <row r="2519" spans="1:18" hidden="1">
      <c r="A2519" s="21">
        <v>11563327</v>
      </c>
      <c r="B2519" s="22">
        <v>43937</v>
      </c>
      <c r="C2519" s="22">
        <v>43937</v>
      </c>
      <c r="D2519" s="21" t="s">
        <v>10</v>
      </c>
      <c r="E2519" s="23">
        <v>0</v>
      </c>
      <c r="F2519" s="23">
        <v>0</v>
      </c>
      <c r="G2519" s="23">
        <v>2750</v>
      </c>
      <c r="H2519" s="23">
        <v>95877.86</v>
      </c>
      <c r="I2519" s="21" t="s">
        <v>11</v>
      </c>
      <c r="J2519" s="21" t="s">
        <v>12</v>
      </c>
      <c r="K2519" s="21" t="str">
        <f t="shared" si="129"/>
        <v/>
      </c>
      <c r="L2519" s="21" t="e">
        <f ca="1">IF(AND(K2519&lt;&gt; "", COUNTIF(SAP!#REF!,K2519)&gt;0),"Matched", "")</f>
        <v>#REF!</v>
      </c>
      <c r="M2519" s="21" t="str">
        <f t="shared" si="127"/>
        <v/>
      </c>
      <c r="N2519" s="21" t="e">
        <f ca="1">IF(AND(M2519&lt;&gt; "", COUNTIF(SAP!#REF!,M2519)&gt;0),"Matched", "")</f>
        <v>#REF!</v>
      </c>
      <c r="O2519" s="21" t="str">
        <f t="shared" si="128"/>
        <v/>
      </c>
      <c r="P2519" s="21" t="e">
        <f ca="1">IF(AND(O2519&lt;&gt; "", COUNTIF(SAP!#REF!,O2519)&gt;0),"Matched", "")</f>
        <v>#REF!</v>
      </c>
      <c r="Q2519" s="21" t="str">
        <f ca="1">IF(OR(D2519="AC",D2519="TR"),"Logic4"&amp;"_"&amp;TEXT(C2519,"dd.mm.yyyy") &amp;"_"&amp; 848232.48,"")</f>
        <v>Logic4_16.04.2020_848232.48</v>
      </c>
      <c r="R2519" s="21" t="e">
        <f ca="1">IF(AND(Q2519&lt;&gt; "", COUNTIF(SAP!#REF!,Q2519)&gt;0),"Matched", "")</f>
        <v>#REF!</v>
      </c>
    </row>
    <row r="2520" spans="1:18" hidden="1">
      <c r="A2520" s="21">
        <v>11563327</v>
      </c>
      <c r="B2520" s="22">
        <v>43937</v>
      </c>
      <c r="C2520" s="22">
        <v>43937</v>
      </c>
      <c r="D2520" s="21" t="s">
        <v>10</v>
      </c>
      <c r="E2520" s="23">
        <v>0</v>
      </c>
      <c r="F2520" s="23">
        <v>0</v>
      </c>
      <c r="G2520" s="23">
        <v>2760</v>
      </c>
      <c r="H2520" s="23">
        <v>98637.86</v>
      </c>
      <c r="I2520" s="21" t="s">
        <v>11</v>
      </c>
      <c r="J2520" s="21" t="s">
        <v>12</v>
      </c>
      <c r="K2520" s="21" t="str">
        <f t="shared" si="129"/>
        <v/>
      </c>
      <c r="L2520" s="21" t="e">
        <f ca="1">IF(AND(K2520&lt;&gt; "", COUNTIF(SAP!#REF!,K2520)&gt;0),"Matched", "")</f>
        <v>#REF!</v>
      </c>
      <c r="M2520" s="21" t="str">
        <f t="shared" si="127"/>
        <v/>
      </c>
      <c r="N2520" s="21" t="e">
        <f ca="1">IF(AND(M2520&lt;&gt; "", COUNTIF(SAP!#REF!,M2520)&gt;0),"Matched", "")</f>
        <v>#REF!</v>
      </c>
      <c r="O2520" s="21" t="str">
        <f t="shared" si="128"/>
        <v/>
      </c>
      <c r="P2520" s="21" t="e">
        <f ca="1">IF(AND(O2520&lt;&gt; "", COUNTIF(SAP!#REF!,O2520)&gt;0),"Matched", "")</f>
        <v>#REF!</v>
      </c>
      <c r="Q2520" s="21" t="str">
        <f ca="1">IF(OR(D2520="AC",D2520="TR"),"Logic4"&amp;"_"&amp;TEXT(C2520,"dd.mm.yyyy") &amp;"_"&amp; 848232.48,"")</f>
        <v>Logic4_16.04.2020_848232.48</v>
      </c>
      <c r="R2520" s="21" t="e">
        <f ca="1">IF(AND(Q2520&lt;&gt; "", COUNTIF(SAP!#REF!,Q2520)&gt;0),"Matched", "")</f>
        <v>#REF!</v>
      </c>
    </row>
    <row r="2521" spans="1:18" hidden="1">
      <c r="A2521" s="21">
        <v>11563327</v>
      </c>
      <c r="B2521" s="22">
        <v>43937</v>
      </c>
      <c r="C2521" s="22">
        <v>43937</v>
      </c>
      <c r="D2521" s="21" t="s">
        <v>10</v>
      </c>
      <c r="E2521" s="23">
        <v>0</v>
      </c>
      <c r="F2521" s="23">
        <v>0</v>
      </c>
      <c r="G2521" s="23">
        <v>2868.2</v>
      </c>
      <c r="H2521" s="23">
        <v>101506.06</v>
      </c>
      <c r="I2521" s="21" t="s">
        <v>11</v>
      </c>
      <c r="J2521" s="21" t="s">
        <v>12</v>
      </c>
      <c r="K2521" s="21" t="str">
        <f t="shared" si="129"/>
        <v/>
      </c>
      <c r="L2521" s="21" t="e">
        <f ca="1">IF(AND(K2521&lt;&gt; "", COUNTIF(SAP!#REF!,K2521)&gt;0),"Matched", "")</f>
        <v>#REF!</v>
      </c>
      <c r="M2521" s="21" t="str">
        <f t="shared" si="127"/>
        <v/>
      </c>
      <c r="N2521" s="21" t="e">
        <f ca="1">IF(AND(M2521&lt;&gt; "", COUNTIF(SAP!#REF!,M2521)&gt;0),"Matched", "")</f>
        <v>#REF!</v>
      </c>
      <c r="O2521" s="21" t="str">
        <f t="shared" si="128"/>
        <v/>
      </c>
      <c r="P2521" s="21" t="e">
        <f ca="1">IF(AND(O2521&lt;&gt; "", COUNTIF(SAP!#REF!,O2521)&gt;0),"Matched", "")</f>
        <v>#REF!</v>
      </c>
      <c r="Q2521" s="21" t="str">
        <f ca="1">IF(OR(D2521="AC",D2521="TR"),"Logic4"&amp;"_"&amp;TEXT(C2521,"dd.mm.yyyy") &amp;"_"&amp; 848232.48,"")</f>
        <v>Logic4_16.04.2020_848232.48</v>
      </c>
      <c r="R2521" s="21" t="e">
        <f ca="1">IF(AND(Q2521&lt;&gt; "", COUNTIF(SAP!#REF!,Q2521)&gt;0),"Matched", "")</f>
        <v>#REF!</v>
      </c>
    </row>
    <row r="2522" spans="1:18" hidden="1">
      <c r="A2522" s="21">
        <v>11563327</v>
      </c>
      <c r="B2522" s="22">
        <v>43937</v>
      </c>
      <c r="C2522" s="22">
        <v>43937</v>
      </c>
      <c r="D2522" s="21" t="s">
        <v>10</v>
      </c>
      <c r="E2522" s="23">
        <v>0</v>
      </c>
      <c r="F2522" s="23">
        <v>0</v>
      </c>
      <c r="G2522" s="23">
        <v>2880</v>
      </c>
      <c r="H2522" s="23">
        <v>104386.06</v>
      </c>
      <c r="I2522" s="21" t="s">
        <v>11</v>
      </c>
      <c r="J2522" s="21" t="s">
        <v>12</v>
      </c>
      <c r="K2522" s="21" t="str">
        <f t="shared" si="129"/>
        <v/>
      </c>
      <c r="L2522" s="21" t="e">
        <f ca="1">IF(AND(K2522&lt;&gt; "", COUNTIF(SAP!#REF!,K2522)&gt;0),"Matched", "")</f>
        <v>#REF!</v>
      </c>
      <c r="M2522" s="21" t="str">
        <f t="shared" si="127"/>
        <v/>
      </c>
      <c r="N2522" s="21" t="e">
        <f ca="1">IF(AND(M2522&lt;&gt; "", COUNTIF(SAP!#REF!,M2522)&gt;0),"Matched", "")</f>
        <v>#REF!</v>
      </c>
      <c r="O2522" s="21" t="str">
        <f t="shared" si="128"/>
        <v/>
      </c>
      <c r="P2522" s="21" t="e">
        <f ca="1">IF(AND(O2522&lt;&gt; "", COUNTIF(SAP!#REF!,O2522)&gt;0),"Matched", "")</f>
        <v>#REF!</v>
      </c>
      <c r="Q2522" s="21" t="str">
        <f ca="1">IF(OR(D2522="AC",D2522="TR"),"Logic4"&amp;"_"&amp;TEXT(C2522,"dd.mm.yyyy") &amp;"_"&amp; 848232.48,"")</f>
        <v>Logic4_16.04.2020_848232.48</v>
      </c>
      <c r="R2522" s="21" t="e">
        <f ca="1">IF(AND(Q2522&lt;&gt; "", COUNTIF(SAP!#REF!,Q2522)&gt;0),"Matched", "")</f>
        <v>#REF!</v>
      </c>
    </row>
    <row r="2523" spans="1:18" hidden="1">
      <c r="A2523" s="21">
        <v>11563327</v>
      </c>
      <c r="B2523" s="22">
        <v>43937</v>
      </c>
      <c r="C2523" s="22">
        <v>43937</v>
      </c>
      <c r="D2523" s="21" t="s">
        <v>10</v>
      </c>
      <c r="E2523" s="23">
        <v>0</v>
      </c>
      <c r="F2523" s="23">
        <v>0</v>
      </c>
      <c r="G2523" s="23">
        <v>2937.5</v>
      </c>
      <c r="H2523" s="23">
        <v>107323.56</v>
      </c>
      <c r="I2523" s="21" t="s">
        <v>11</v>
      </c>
      <c r="J2523" s="21" t="s">
        <v>12</v>
      </c>
      <c r="K2523" s="21" t="str">
        <f t="shared" si="129"/>
        <v/>
      </c>
      <c r="L2523" s="21" t="e">
        <f ca="1">IF(AND(K2523&lt;&gt; "", COUNTIF(SAP!#REF!,K2523)&gt;0),"Matched", "")</f>
        <v>#REF!</v>
      </c>
      <c r="M2523" s="21" t="str">
        <f t="shared" si="127"/>
        <v/>
      </c>
      <c r="N2523" s="21" t="e">
        <f ca="1">IF(AND(M2523&lt;&gt; "", COUNTIF(SAP!#REF!,M2523)&gt;0),"Matched", "")</f>
        <v>#REF!</v>
      </c>
      <c r="O2523" s="21" t="str">
        <f t="shared" si="128"/>
        <v/>
      </c>
      <c r="P2523" s="21" t="e">
        <f ca="1">IF(AND(O2523&lt;&gt; "", COUNTIF(SAP!#REF!,O2523)&gt;0),"Matched", "")</f>
        <v>#REF!</v>
      </c>
      <c r="Q2523" s="21" t="str">
        <f ca="1">IF(OR(D2523="AC",D2523="TR"),"Logic4"&amp;"_"&amp;TEXT(C2523,"dd.mm.yyyy") &amp;"_"&amp; 848232.48,"")</f>
        <v>Logic4_16.04.2020_848232.48</v>
      </c>
      <c r="R2523" s="21" t="e">
        <f ca="1">IF(AND(Q2523&lt;&gt; "", COUNTIF(SAP!#REF!,Q2523)&gt;0),"Matched", "")</f>
        <v>#REF!</v>
      </c>
    </row>
    <row r="2524" spans="1:18" hidden="1">
      <c r="A2524" s="21">
        <v>11563327</v>
      </c>
      <c r="B2524" s="22">
        <v>43937</v>
      </c>
      <c r="C2524" s="22">
        <v>43937</v>
      </c>
      <c r="D2524" s="21" t="s">
        <v>10</v>
      </c>
      <c r="E2524" s="23">
        <v>0</v>
      </c>
      <c r="F2524" s="23">
        <v>0</v>
      </c>
      <c r="G2524" s="23">
        <v>2980</v>
      </c>
      <c r="H2524" s="23">
        <v>110303.56</v>
      </c>
      <c r="I2524" s="21" t="s">
        <v>11</v>
      </c>
      <c r="J2524" s="21" t="s">
        <v>12</v>
      </c>
      <c r="K2524" s="21" t="str">
        <f t="shared" si="129"/>
        <v/>
      </c>
      <c r="L2524" s="21" t="e">
        <f ca="1">IF(AND(K2524&lt;&gt; "", COUNTIF(SAP!#REF!,K2524)&gt;0),"Matched", "")</f>
        <v>#REF!</v>
      </c>
      <c r="M2524" s="21" t="str">
        <f t="shared" si="127"/>
        <v/>
      </c>
      <c r="N2524" s="21" t="e">
        <f ca="1">IF(AND(M2524&lt;&gt; "", COUNTIF(SAP!#REF!,M2524)&gt;0),"Matched", "")</f>
        <v>#REF!</v>
      </c>
      <c r="O2524" s="21" t="str">
        <f t="shared" si="128"/>
        <v/>
      </c>
      <c r="P2524" s="21" t="e">
        <f ca="1">IF(AND(O2524&lt;&gt; "", COUNTIF(SAP!#REF!,O2524)&gt;0),"Matched", "")</f>
        <v>#REF!</v>
      </c>
      <c r="Q2524" s="21" t="str">
        <f ca="1">IF(OR(D2524="AC",D2524="TR"),"Logic4"&amp;"_"&amp;TEXT(C2524,"dd.mm.yyyy") &amp;"_"&amp; 848232.48,"")</f>
        <v>Logic4_16.04.2020_848232.48</v>
      </c>
      <c r="R2524" s="21" t="e">
        <f ca="1">IF(AND(Q2524&lt;&gt; "", COUNTIF(SAP!#REF!,Q2524)&gt;0),"Matched", "")</f>
        <v>#REF!</v>
      </c>
    </row>
    <row r="2525" spans="1:18" hidden="1">
      <c r="A2525" s="21">
        <v>11563327</v>
      </c>
      <c r="B2525" s="22">
        <v>43937</v>
      </c>
      <c r="C2525" s="22">
        <v>43937</v>
      </c>
      <c r="D2525" s="21" t="s">
        <v>10</v>
      </c>
      <c r="E2525" s="23">
        <v>0</v>
      </c>
      <c r="F2525" s="23">
        <v>0</v>
      </c>
      <c r="G2525" s="23">
        <v>3050</v>
      </c>
      <c r="H2525" s="23">
        <v>113353.56</v>
      </c>
      <c r="I2525" s="21" t="s">
        <v>11</v>
      </c>
      <c r="J2525" s="21" t="s">
        <v>12</v>
      </c>
      <c r="K2525" s="21" t="str">
        <f t="shared" si="129"/>
        <v/>
      </c>
      <c r="L2525" s="21" t="e">
        <f ca="1">IF(AND(K2525&lt;&gt; "", COUNTIF(SAP!#REF!,K2525)&gt;0),"Matched", "")</f>
        <v>#REF!</v>
      </c>
      <c r="M2525" s="21" t="str">
        <f t="shared" ref="M2525:M2588" si="130">IF(D2525="TR","Logic2"&amp;"_"&amp;TEXT(C2525,"dd.mm.yyyy") &amp;"_"&amp; F2525,"")</f>
        <v/>
      </c>
      <c r="N2525" s="21" t="e">
        <f ca="1">IF(AND(M2525&lt;&gt; "", COUNTIF(SAP!#REF!,M2525)&gt;0),"Matched", "")</f>
        <v>#REF!</v>
      </c>
      <c r="O2525" s="21" t="str">
        <f t="shared" ref="O2525:O2588" si="131">IF(D2525="AF","Logic3"&amp;"_"&amp;G2525,"")</f>
        <v/>
      </c>
      <c r="P2525" s="21" t="e">
        <f ca="1">IF(AND(O2525&lt;&gt; "", COUNTIF(SAP!#REF!,O2525)&gt;0),"Matched", "")</f>
        <v>#REF!</v>
      </c>
      <c r="Q2525" s="21" t="str">
        <f ca="1">IF(OR(D2525="AC",D2525="TR"),"Logic4"&amp;"_"&amp;TEXT(C2525,"dd.mm.yyyy") &amp;"_"&amp; 848232.48,"")</f>
        <v>Logic4_16.04.2020_848232.48</v>
      </c>
      <c r="R2525" s="21" t="e">
        <f ca="1">IF(AND(Q2525&lt;&gt; "", COUNTIF(SAP!#REF!,Q2525)&gt;0),"Matched", "")</f>
        <v>#REF!</v>
      </c>
    </row>
    <row r="2526" spans="1:18" hidden="1">
      <c r="A2526" s="21">
        <v>11563327</v>
      </c>
      <c r="B2526" s="22">
        <v>43937</v>
      </c>
      <c r="C2526" s="22">
        <v>43937</v>
      </c>
      <c r="D2526" s="21" t="s">
        <v>10</v>
      </c>
      <c r="E2526" s="23">
        <v>0</v>
      </c>
      <c r="F2526" s="23">
        <v>0</v>
      </c>
      <c r="G2526" s="23">
        <v>3130</v>
      </c>
      <c r="H2526" s="23">
        <v>116483.56</v>
      </c>
      <c r="I2526" s="21" t="s">
        <v>11</v>
      </c>
      <c r="J2526" s="21" t="s">
        <v>12</v>
      </c>
      <c r="K2526" s="21" t="str">
        <f t="shared" si="129"/>
        <v/>
      </c>
      <c r="L2526" s="21" t="e">
        <f ca="1">IF(AND(K2526&lt;&gt; "", COUNTIF(SAP!#REF!,K2526)&gt;0),"Matched", "")</f>
        <v>#REF!</v>
      </c>
      <c r="M2526" s="21" t="str">
        <f t="shared" si="130"/>
        <v/>
      </c>
      <c r="N2526" s="21" t="e">
        <f ca="1">IF(AND(M2526&lt;&gt; "", COUNTIF(SAP!#REF!,M2526)&gt;0),"Matched", "")</f>
        <v>#REF!</v>
      </c>
      <c r="O2526" s="21" t="str">
        <f t="shared" si="131"/>
        <v/>
      </c>
      <c r="P2526" s="21" t="e">
        <f ca="1">IF(AND(O2526&lt;&gt; "", COUNTIF(SAP!#REF!,O2526)&gt;0),"Matched", "")</f>
        <v>#REF!</v>
      </c>
      <c r="Q2526" s="21" t="str">
        <f ca="1">IF(OR(D2526="AC",D2526="TR"),"Logic4"&amp;"_"&amp;TEXT(C2526,"dd.mm.yyyy") &amp;"_"&amp; 848232.48,"")</f>
        <v>Logic4_16.04.2020_848232.48</v>
      </c>
      <c r="R2526" s="21" t="e">
        <f ca="1">IF(AND(Q2526&lt;&gt; "", COUNTIF(SAP!#REF!,Q2526)&gt;0),"Matched", "")</f>
        <v>#REF!</v>
      </c>
    </row>
    <row r="2527" spans="1:18" hidden="1">
      <c r="A2527" s="21">
        <v>11563327</v>
      </c>
      <c r="B2527" s="22">
        <v>43937</v>
      </c>
      <c r="C2527" s="22">
        <v>43937</v>
      </c>
      <c r="D2527" s="21" t="s">
        <v>10</v>
      </c>
      <c r="E2527" s="23">
        <v>0</v>
      </c>
      <c r="F2527" s="23">
        <v>0</v>
      </c>
      <c r="G2527" s="23">
        <v>3180</v>
      </c>
      <c r="H2527" s="23">
        <v>119663.56</v>
      </c>
      <c r="I2527" s="21" t="s">
        <v>11</v>
      </c>
      <c r="J2527" s="21" t="s">
        <v>12</v>
      </c>
      <c r="K2527" s="21" t="str">
        <f t="shared" si="129"/>
        <v/>
      </c>
      <c r="L2527" s="21" t="e">
        <f ca="1">IF(AND(K2527&lt;&gt; "", COUNTIF(SAP!#REF!,K2527)&gt;0),"Matched", "")</f>
        <v>#REF!</v>
      </c>
      <c r="M2527" s="21" t="str">
        <f t="shared" si="130"/>
        <v/>
      </c>
      <c r="N2527" s="21" t="e">
        <f ca="1">IF(AND(M2527&lt;&gt; "", COUNTIF(SAP!#REF!,M2527)&gt;0),"Matched", "")</f>
        <v>#REF!</v>
      </c>
      <c r="O2527" s="21" t="str">
        <f t="shared" si="131"/>
        <v/>
      </c>
      <c r="P2527" s="21" t="e">
        <f ca="1">IF(AND(O2527&lt;&gt; "", COUNTIF(SAP!#REF!,O2527)&gt;0),"Matched", "")</f>
        <v>#REF!</v>
      </c>
      <c r="Q2527" s="21" t="str">
        <f ca="1">IF(OR(D2527="AC",D2527="TR"),"Logic4"&amp;"_"&amp;TEXT(C2527,"dd.mm.yyyy") &amp;"_"&amp; 848232.48,"")</f>
        <v>Logic4_16.04.2020_848232.48</v>
      </c>
      <c r="R2527" s="21" t="e">
        <f ca="1">IF(AND(Q2527&lt;&gt; "", COUNTIF(SAP!#REF!,Q2527)&gt;0),"Matched", "")</f>
        <v>#REF!</v>
      </c>
    </row>
    <row r="2528" spans="1:18" hidden="1">
      <c r="A2528" s="21">
        <v>11563327</v>
      </c>
      <c r="B2528" s="22">
        <v>43937</v>
      </c>
      <c r="C2528" s="22">
        <v>43937</v>
      </c>
      <c r="D2528" s="21" t="s">
        <v>10</v>
      </c>
      <c r="E2528" s="23">
        <v>0</v>
      </c>
      <c r="F2528" s="23">
        <v>0</v>
      </c>
      <c r="G2528" s="23">
        <v>3284</v>
      </c>
      <c r="H2528" s="23">
        <v>122947.56</v>
      </c>
      <c r="I2528" s="21" t="s">
        <v>11</v>
      </c>
      <c r="J2528" s="21" t="s">
        <v>12</v>
      </c>
      <c r="K2528" s="21" t="str">
        <f t="shared" si="129"/>
        <v/>
      </c>
      <c r="L2528" s="21" t="e">
        <f ca="1">IF(AND(K2528&lt;&gt; "", COUNTIF(SAP!#REF!,K2528)&gt;0),"Matched", "")</f>
        <v>#REF!</v>
      </c>
      <c r="M2528" s="21" t="str">
        <f t="shared" si="130"/>
        <v/>
      </c>
      <c r="N2528" s="21" t="e">
        <f ca="1">IF(AND(M2528&lt;&gt; "", COUNTIF(SAP!#REF!,M2528)&gt;0),"Matched", "")</f>
        <v>#REF!</v>
      </c>
      <c r="O2528" s="21" t="str">
        <f t="shared" si="131"/>
        <v/>
      </c>
      <c r="P2528" s="21" t="e">
        <f ca="1">IF(AND(O2528&lt;&gt; "", COUNTIF(SAP!#REF!,O2528)&gt;0),"Matched", "")</f>
        <v>#REF!</v>
      </c>
      <c r="Q2528" s="21" t="str">
        <f ca="1">IF(OR(D2528="AC",D2528="TR"),"Logic4"&amp;"_"&amp;TEXT(C2528,"dd.mm.yyyy") &amp;"_"&amp; 848232.48,"")</f>
        <v>Logic4_16.04.2020_848232.48</v>
      </c>
      <c r="R2528" s="21" t="e">
        <f ca="1">IF(AND(Q2528&lt;&gt; "", COUNTIF(SAP!#REF!,Q2528)&gt;0),"Matched", "")</f>
        <v>#REF!</v>
      </c>
    </row>
    <row r="2529" spans="1:18" hidden="1">
      <c r="A2529" s="21">
        <v>11563327</v>
      </c>
      <c r="B2529" s="22">
        <v>43937</v>
      </c>
      <c r="C2529" s="22">
        <v>43937</v>
      </c>
      <c r="D2529" s="21" t="s">
        <v>10</v>
      </c>
      <c r="E2529" s="23">
        <v>0</v>
      </c>
      <c r="F2529" s="23">
        <v>0</v>
      </c>
      <c r="G2529" s="23">
        <v>3343</v>
      </c>
      <c r="H2529" s="23">
        <v>126290.56</v>
      </c>
      <c r="I2529" s="21" t="s">
        <v>11</v>
      </c>
      <c r="J2529" s="21" t="s">
        <v>12</v>
      </c>
      <c r="K2529" s="21" t="str">
        <f t="shared" si="129"/>
        <v/>
      </c>
      <c r="L2529" s="21" t="e">
        <f ca="1">IF(AND(K2529&lt;&gt; "", COUNTIF(SAP!#REF!,K2529)&gt;0),"Matched", "")</f>
        <v>#REF!</v>
      </c>
      <c r="M2529" s="21" t="str">
        <f t="shared" si="130"/>
        <v/>
      </c>
      <c r="N2529" s="21" t="e">
        <f ca="1">IF(AND(M2529&lt;&gt; "", COUNTIF(SAP!#REF!,M2529)&gt;0),"Matched", "")</f>
        <v>#REF!</v>
      </c>
      <c r="O2529" s="21" t="str">
        <f t="shared" si="131"/>
        <v/>
      </c>
      <c r="P2529" s="21" t="e">
        <f ca="1">IF(AND(O2529&lt;&gt; "", COUNTIF(SAP!#REF!,O2529)&gt;0),"Matched", "")</f>
        <v>#REF!</v>
      </c>
      <c r="Q2529" s="21" t="str">
        <f ca="1">IF(OR(D2529="AC",D2529="TR"),"Logic4"&amp;"_"&amp;TEXT(C2529,"dd.mm.yyyy") &amp;"_"&amp; 848232.48,"")</f>
        <v>Logic4_16.04.2020_848232.48</v>
      </c>
      <c r="R2529" s="21" t="e">
        <f ca="1">IF(AND(Q2529&lt;&gt; "", COUNTIF(SAP!#REF!,Q2529)&gt;0),"Matched", "")</f>
        <v>#REF!</v>
      </c>
    </row>
    <row r="2530" spans="1:18" hidden="1">
      <c r="A2530" s="21">
        <v>11563327</v>
      </c>
      <c r="B2530" s="22">
        <v>43937</v>
      </c>
      <c r="C2530" s="22">
        <v>43937</v>
      </c>
      <c r="D2530" s="21" t="s">
        <v>10</v>
      </c>
      <c r="E2530" s="23">
        <v>0</v>
      </c>
      <c r="F2530" s="23">
        <v>0</v>
      </c>
      <c r="G2530" s="23">
        <v>3380</v>
      </c>
      <c r="H2530" s="23">
        <v>129670.56</v>
      </c>
      <c r="I2530" s="21" t="s">
        <v>11</v>
      </c>
      <c r="J2530" s="21" t="s">
        <v>12</v>
      </c>
      <c r="K2530" s="21" t="str">
        <f t="shared" si="129"/>
        <v/>
      </c>
      <c r="L2530" s="21" t="e">
        <f ca="1">IF(AND(K2530&lt;&gt; "", COUNTIF(SAP!#REF!,K2530)&gt;0),"Matched", "")</f>
        <v>#REF!</v>
      </c>
      <c r="M2530" s="21" t="str">
        <f t="shared" si="130"/>
        <v/>
      </c>
      <c r="N2530" s="21" t="e">
        <f ca="1">IF(AND(M2530&lt;&gt; "", COUNTIF(SAP!#REF!,M2530)&gt;0),"Matched", "")</f>
        <v>#REF!</v>
      </c>
      <c r="O2530" s="21" t="str">
        <f t="shared" si="131"/>
        <v/>
      </c>
      <c r="P2530" s="21" t="e">
        <f ca="1">IF(AND(O2530&lt;&gt; "", COUNTIF(SAP!#REF!,O2530)&gt;0),"Matched", "")</f>
        <v>#REF!</v>
      </c>
      <c r="Q2530" s="21" t="str">
        <f ca="1">IF(OR(D2530="AC",D2530="TR"),"Logic4"&amp;"_"&amp;TEXT(C2530,"dd.mm.yyyy") &amp;"_"&amp; 848232.48,"")</f>
        <v>Logic4_16.04.2020_848232.48</v>
      </c>
      <c r="R2530" s="21" t="e">
        <f ca="1">IF(AND(Q2530&lt;&gt; "", COUNTIF(SAP!#REF!,Q2530)&gt;0),"Matched", "")</f>
        <v>#REF!</v>
      </c>
    </row>
    <row r="2531" spans="1:18" hidden="1">
      <c r="A2531" s="21">
        <v>11563327</v>
      </c>
      <c r="B2531" s="22">
        <v>43937</v>
      </c>
      <c r="C2531" s="22">
        <v>43937</v>
      </c>
      <c r="D2531" s="21" t="s">
        <v>10</v>
      </c>
      <c r="E2531" s="23">
        <v>0</v>
      </c>
      <c r="F2531" s="23">
        <v>0</v>
      </c>
      <c r="G2531" s="23">
        <v>3454</v>
      </c>
      <c r="H2531" s="23">
        <v>133124.56</v>
      </c>
      <c r="I2531" s="21" t="s">
        <v>11</v>
      </c>
      <c r="J2531" s="21" t="s">
        <v>12</v>
      </c>
      <c r="K2531" s="21" t="str">
        <f t="shared" si="129"/>
        <v/>
      </c>
      <c r="L2531" s="21" t="e">
        <f ca="1">IF(AND(K2531&lt;&gt; "", COUNTIF(SAP!#REF!,K2531)&gt;0),"Matched", "")</f>
        <v>#REF!</v>
      </c>
      <c r="M2531" s="21" t="str">
        <f t="shared" si="130"/>
        <v/>
      </c>
      <c r="N2531" s="21" t="e">
        <f ca="1">IF(AND(M2531&lt;&gt; "", COUNTIF(SAP!#REF!,M2531)&gt;0),"Matched", "")</f>
        <v>#REF!</v>
      </c>
      <c r="O2531" s="21" t="str">
        <f t="shared" si="131"/>
        <v/>
      </c>
      <c r="P2531" s="21" t="e">
        <f ca="1">IF(AND(O2531&lt;&gt; "", COUNTIF(SAP!#REF!,O2531)&gt;0),"Matched", "")</f>
        <v>#REF!</v>
      </c>
      <c r="Q2531" s="21" t="str">
        <f ca="1">IF(OR(D2531="AC",D2531="TR"),"Logic4"&amp;"_"&amp;TEXT(C2531,"dd.mm.yyyy") &amp;"_"&amp; 848232.48,"")</f>
        <v>Logic4_16.04.2020_848232.48</v>
      </c>
      <c r="R2531" s="21" t="e">
        <f ca="1">IF(AND(Q2531&lt;&gt; "", COUNTIF(SAP!#REF!,Q2531)&gt;0),"Matched", "")</f>
        <v>#REF!</v>
      </c>
    </row>
    <row r="2532" spans="1:18" hidden="1">
      <c r="A2532" s="21">
        <v>11563327</v>
      </c>
      <c r="B2532" s="22">
        <v>43937</v>
      </c>
      <c r="C2532" s="22">
        <v>43937</v>
      </c>
      <c r="D2532" s="21" t="s">
        <v>10</v>
      </c>
      <c r="E2532" s="23">
        <v>0</v>
      </c>
      <c r="F2532" s="23">
        <v>0</v>
      </c>
      <c r="G2532" s="23">
        <v>3460</v>
      </c>
      <c r="H2532" s="23">
        <v>136584.56</v>
      </c>
      <c r="I2532" s="21" t="s">
        <v>11</v>
      </c>
      <c r="J2532" s="21" t="s">
        <v>12</v>
      </c>
      <c r="K2532" s="21" t="str">
        <f t="shared" si="129"/>
        <v/>
      </c>
      <c r="L2532" s="21" t="e">
        <f ca="1">IF(AND(K2532&lt;&gt; "", COUNTIF(SAP!#REF!,K2532)&gt;0),"Matched", "")</f>
        <v>#REF!</v>
      </c>
      <c r="M2532" s="21" t="str">
        <f t="shared" si="130"/>
        <v/>
      </c>
      <c r="N2532" s="21" t="e">
        <f ca="1">IF(AND(M2532&lt;&gt; "", COUNTIF(SAP!#REF!,M2532)&gt;0),"Matched", "")</f>
        <v>#REF!</v>
      </c>
      <c r="O2532" s="21" t="str">
        <f t="shared" si="131"/>
        <v/>
      </c>
      <c r="P2532" s="21" t="e">
        <f ca="1">IF(AND(O2532&lt;&gt; "", COUNTIF(SAP!#REF!,O2532)&gt;0),"Matched", "")</f>
        <v>#REF!</v>
      </c>
      <c r="Q2532" s="21" t="str">
        <f ca="1">IF(OR(D2532="AC",D2532="TR"),"Logic4"&amp;"_"&amp;TEXT(C2532,"dd.mm.yyyy") &amp;"_"&amp; 848232.48,"")</f>
        <v>Logic4_16.04.2020_848232.48</v>
      </c>
      <c r="R2532" s="21" t="e">
        <f ca="1">IF(AND(Q2532&lt;&gt; "", COUNTIF(SAP!#REF!,Q2532)&gt;0),"Matched", "")</f>
        <v>#REF!</v>
      </c>
    </row>
    <row r="2533" spans="1:18" hidden="1">
      <c r="A2533" s="21">
        <v>11563327</v>
      </c>
      <c r="B2533" s="22">
        <v>43937</v>
      </c>
      <c r="C2533" s="22">
        <v>43937</v>
      </c>
      <c r="D2533" s="21" t="s">
        <v>10</v>
      </c>
      <c r="E2533" s="23">
        <v>0</v>
      </c>
      <c r="F2533" s="23">
        <v>0</v>
      </c>
      <c r="G2533" s="23">
        <v>3466.8</v>
      </c>
      <c r="H2533" s="23">
        <v>140051.35999999999</v>
      </c>
      <c r="I2533" s="21" t="s">
        <v>11</v>
      </c>
      <c r="J2533" s="21" t="s">
        <v>12</v>
      </c>
      <c r="K2533" s="21" t="str">
        <f t="shared" si="129"/>
        <v/>
      </c>
      <c r="L2533" s="21" t="e">
        <f ca="1">IF(AND(K2533&lt;&gt; "", COUNTIF(SAP!#REF!,K2533)&gt;0),"Matched", "")</f>
        <v>#REF!</v>
      </c>
      <c r="M2533" s="21" t="str">
        <f t="shared" si="130"/>
        <v/>
      </c>
      <c r="N2533" s="21" t="e">
        <f ca="1">IF(AND(M2533&lt;&gt; "", COUNTIF(SAP!#REF!,M2533)&gt;0),"Matched", "")</f>
        <v>#REF!</v>
      </c>
      <c r="O2533" s="21" t="str">
        <f t="shared" si="131"/>
        <v/>
      </c>
      <c r="P2533" s="21" t="e">
        <f ca="1">IF(AND(O2533&lt;&gt; "", COUNTIF(SAP!#REF!,O2533)&gt;0),"Matched", "")</f>
        <v>#REF!</v>
      </c>
      <c r="Q2533" s="21" t="str">
        <f ca="1">IF(OR(D2533="AC",D2533="TR"),"Logic4"&amp;"_"&amp;TEXT(C2533,"dd.mm.yyyy") &amp;"_"&amp; 848232.48,"")</f>
        <v>Logic4_16.04.2020_848232.48</v>
      </c>
      <c r="R2533" s="21" t="e">
        <f ca="1">IF(AND(Q2533&lt;&gt; "", COUNTIF(SAP!#REF!,Q2533)&gt;0),"Matched", "")</f>
        <v>#REF!</v>
      </c>
    </row>
    <row r="2534" spans="1:18" hidden="1">
      <c r="A2534" s="21">
        <v>11563327</v>
      </c>
      <c r="B2534" s="22">
        <v>43937</v>
      </c>
      <c r="C2534" s="22">
        <v>43937</v>
      </c>
      <c r="D2534" s="21" t="s">
        <v>10</v>
      </c>
      <c r="E2534" s="23">
        <v>0</v>
      </c>
      <c r="F2534" s="23">
        <v>0</v>
      </c>
      <c r="G2534" s="23">
        <v>3540.6</v>
      </c>
      <c r="H2534" s="23">
        <v>143591.96</v>
      </c>
      <c r="I2534" s="21" t="s">
        <v>11</v>
      </c>
      <c r="J2534" s="21" t="s">
        <v>12</v>
      </c>
      <c r="K2534" s="21" t="str">
        <f t="shared" si="129"/>
        <v/>
      </c>
      <c r="L2534" s="21" t="e">
        <f ca="1">IF(AND(K2534&lt;&gt; "", COUNTIF(SAP!#REF!,K2534)&gt;0),"Matched", "")</f>
        <v>#REF!</v>
      </c>
      <c r="M2534" s="21" t="str">
        <f t="shared" si="130"/>
        <v/>
      </c>
      <c r="N2534" s="21" t="e">
        <f ca="1">IF(AND(M2534&lt;&gt; "", COUNTIF(SAP!#REF!,M2534)&gt;0),"Matched", "")</f>
        <v>#REF!</v>
      </c>
      <c r="O2534" s="21" t="str">
        <f t="shared" si="131"/>
        <v/>
      </c>
      <c r="P2534" s="21" t="e">
        <f ca="1">IF(AND(O2534&lt;&gt; "", COUNTIF(SAP!#REF!,O2534)&gt;0),"Matched", "")</f>
        <v>#REF!</v>
      </c>
      <c r="Q2534" s="21" t="str">
        <f ca="1">IF(OR(D2534="AC",D2534="TR"),"Logic4"&amp;"_"&amp;TEXT(C2534,"dd.mm.yyyy") &amp;"_"&amp; 848232.48,"")</f>
        <v>Logic4_16.04.2020_848232.48</v>
      </c>
      <c r="R2534" s="21" t="e">
        <f ca="1">IF(AND(Q2534&lt;&gt; "", COUNTIF(SAP!#REF!,Q2534)&gt;0),"Matched", "")</f>
        <v>#REF!</v>
      </c>
    </row>
    <row r="2535" spans="1:18" hidden="1">
      <c r="A2535" s="21">
        <v>11563327</v>
      </c>
      <c r="B2535" s="22">
        <v>43937</v>
      </c>
      <c r="C2535" s="22">
        <v>43937</v>
      </c>
      <c r="D2535" s="21" t="s">
        <v>10</v>
      </c>
      <c r="E2535" s="23">
        <v>0</v>
      </c>
      <c r="F2535" s="23">
        <v>0</v>
      </c>
      <c r="G2535" s="23">
        <v>3570</v>
      </c>
      <c r="H2535" s="23">
        <v>147161.96</v>
      </c>
      <c r="I2535" s="21" t="s">
        <v>11</v>
      </c>
      <c r="J2535" s="21" t="s">
        <v>12</v>
      </c>
      <c r="K2535" s="21" t="str">
        <f t="shared" si="129"/>
        <v/>
      </c>
      <c r="L2535" s="21" t="e">
        <f ca="1">IF(AND(K2535&lt;&gt; "", COUNTIF(SAP!#REF!,K2535)&gt;0),"Matched", "")</f>
        <v>#REF!</v>
      </c>
      <c r="M2535" s="21" t="str">
        <f t="shared" si="130"/>
        <v/>
      </c>
      <c r="N2535" s="21" t="e">
        <f ca="1">IF(AND(M2535&lt;&gt; "", COUNTIF(SAP!#REF!,M2535)&gt;0),"Matched", "")</f>
        <v>#REF!</v>
      </c>
      <c r="O2535" s="21" t="str">
        <f t="shared" si="131"/>
        <v/>
      </c>
      <c r="P2535" s="21" t="e">
        <f ca="1">IF(AND(O2535&lt;&gt; "", COUNTIF(SAP!#REF!,O2535)&gt;0),"Matched", "")</f>
        <v>#REF!</v>
      </c>
      <c r="Q2535" s="21" t="str">
        <f ca="1">IF(OR(D2535="AC",D2535="TR"),"Logic4"&amp;"_"&amp;TEXT(C2535,"dd.mm.yyyy") &amp;"_"&amp; 848232.48,"")</f>
        <v>Logic4_16.04.2020_848232.48</v>
      </c>
      <c r="R2535" s="21" t="e">
        <f ca="1">IF(AND(Q2535&lt;&gt; "", COUNTIF(SAP!#REF!,Q2535)&gt;0),"Matched", "")</f>
        <v>#REF!</v>
      </c>
    </row>
    <row r="2536" spans="1:18" hidden="1">
      <c r="A2536" s="21">
        <v>11563327</v>
      </c>
      <c r="B2536" s="22">
        <v>43937</v>
      </c>
      <c r="C2536" s="22">
        <v>43937</v>
      </c>
      <c r="D2536" s="21" t="s">
        <v>10</v>
      </c>
      <c r="E2536" s="23">
        <v>0</v>
      </c>
      <c r="F2536" s="23">
        <v>0</v>
      </c>
      <c r="G2536" s="23">
        <v>3581.09</v>
      </c>
      <c r="H2536" s="23">
        <v>150743.04999999999</v>
      </c>
      <c r="I2536" s="21" t="s">
        <v>11</v>
      </c>
      <c r="J2536" s="21" t="s">
        <v>12</v>
      </c>
      <c r="K2536" s="21" t="str">
        <f t="shared" si="129"/>
        <v/>
      </c>
      <c r="L2536" s="21" t="e">
        <f ca="1">IF(AND(K2536&lt;&gt; "", COUNTIF(SAP!#REF!,K2536)&gt;0),"Matched", "")</f>
        <v>#REF!</v>
      </c>
      <c r="M2536" s="21" t="str">
        <f t="shared" si="130"/>
        <v/>
      </c>
      <c r="N2536" s="21" t="e">
        <f ca="1">IF(AND(M2536&lt;&gt; "", COUNTIF(SAP!#REF!,M2536)&gt;0),"Matched", "")</f>
        <v>#REF!</v>
      </c>
      <c r="O2536" s="21" t="str">
        <f t="shared" si="131"/>
        <v/>
      </c>
      <c r="P2536" s="21" t="e">
        <f ca="1">IF(AND(O2536&lt;&gt; "", COUNTIF(SAP!#REF!,O2536)&gt;0),"Matched", "")</f>
        <v>#REF!</v>
      </c>
      <c r="Q2536" s="21" t="str">
        <f ca="1">IF(OR(D2536="AC",D2536="TR"),"Logic4"&amp;"_"&amp;TEXT(C2536,"dd.mm.yyyy") &amp;"_"&amp; 848232.48,"")</f>
        <v>Logic4_16.04.2020_848232.48</v>
      </c>
      <c r="R2536" s="21" t="e">
        <f ca="1">IF(AND(Q2536&lt;&gt; "", COUNTIF(SAP!#REF!,Q2536)&gt;0),"Matched", "")</f>
        <v>#REF!</v>
      </c>
    </row>
    <row r="2537" spans="1:18" hidden="1">
      <c r="A2537" s="21">
        <v>11563327</v>
      </c>
      <c r="B2537" s="22">
        <v>43937</v>
      </c>
      <c r="C2537" s="22">
        <v>43937</v>
      </c>
      <c r="D2537" s="21" t="s">
        <v>10</v>
      </c>
      <c r="E2537" s="23">
        <v>0</v>
      </c>
      <c r="F2537" s="23">
        <v>0</v>
      </c>
      <c r="G2537" s="23">
        <v>3650</v>
      </c>
      <c r="H2537" s="23">
        <v>154393.04999999999</v>
      </c>
      <c r="I2537" s="21" t="s">
        <v>11</v>
      </c>
      <c r="J2537" s="21" t="s">
        <v>12</v>
      </c>
      <c r="K2537" s="21" t="str">
        <f t="shared" si="129"/>
        <v/>
      </c>
      <c r="L2537" s="21" t="e">
        <f ca="1">IF(AND(K2537&lt;&gt; "", COUNTIF(SAP!#REF!,K2537)&gt;0),"Matched", "")</f>
        <v>#REF!</v>
      </c>
      <c r="M2537" s="21" t="str">
        <f t="shared" si="130"/>
        <v/>
      </c>
      <c r="N2537" s="21" t="e">
        <f ca="1">IF(AND(M2537&lt;&gt; "", COUNTIF(SAP!#REF!,M2537)&gt;0),"Matched", "")</f>
        <v>#REF!</v>
      </c>
      <c r="O2537" s="21" t="str">
        <f t="shared" si="131"/>
        <v/>
      </c>
      <c r="P2537" s="21" t="e">
        <f ca="1">IF(AND(O2537&lt;&gt; "", COUNTIF(SAP!#REF!,O2537)&gt;0),"Matched", "")</f>
        <v>#REF!</v>
      </c>
      <c r="Q2537" s="21" t="str">
        <f ca="1">IF(OR(D2537="AC",D2537="TR"),"Logic4"&amp;"_"&amp;TEXT(C2537,"dd.mm.yyyy") &amp;"_"&amp; 848232.48,"")</f>
        <v>Logic4_16.04.2020_848232.48</v>
      </c>
      <c r="R2537" s="21" t="e">
        <f ca="1">IF(AND(Q2537&lt;&gt; "", COUNTIF(SAP!#REF!,Q2537)&gt;0),"Matched", "")</f>
        <v>#REF!</v>
      </c>
    </row>
    <row r="2538" spans="1:18" hidden="1">
      <c r="A2538" s="21">
        <v>11563327</v>
      </c>
      <c r="B2538" s="22">
        <v>43937</v>
      </c>
      <c r="C2538" s="22">
        <v>43937</v>
      </c>
      <c r="D2538" s="21" t="s">
        <v>10</v>
      </c>
      <c r="E2538" s="23">
        <v>0</v>
      </c>
      <c r="F2538" s="23">
        <v>0</v>
      </c>
      <c r="G2538" s="23">
        <v>3738.4</v>
      </c>
      <c r="H2538" s="23">
        <v>158131.45000000001</v>
      </c>
      <c r="I2538" s="21" t="s">
        <v>11</v>
      </c>
      <c r="J2538" s="21" t="s">
        <v>12</v>
      </c>
      <c r="K2538" s="21" t="str">
        <f t="shared" si="129"/>
        <v/>
      </c>
      <c r="L2538" s="21" t="e">
        <f ca="1">IF(AND(K2538&lt;&gt; "", COUNTIF(SAP!#REF!,K2538)&gt;0),"Matched", "")</f>
        <v>#REF!</v>
      </c>
      <c r="M2538" s="21" t="str">
        <f t="shared" si="130"/>
        <v/>
      </c>
      <c r="N2538" s="21" t="e">
        <f ca="1">IF(AND(M2538&lt;&gt; "", COUNTIF(SAP!#REF!,M2538)&gt;0),"Matched", "")</f>
        <v>#REF!</v>
      </c>
      <c r="O2538" s="21" t="str">
        <f t="shared" si="131"/>
        <v/>
      </c>
      <c r="P2538" s="21" t="e">
        <f ca="1">IF(AND(O2538&lt;&gt; "", COUNTIF(SAP!#REF!,O2538)&gt;0),"Matched", "")</f>
        <v>#REF!</v>
      </c>
      <c r="Q2538" s="21" t="str">
        <f ca="1">IF(OR(D2538="AC",D2538="TR"),"Logic4"&amp;"_"&amp;TEXT(C2538,"dd.mm.yyyy") &amp;"_"&amp; 848232.48,"")</f>
        <v>Logic4_16.04.2020_848232.48</v>
      </c>
      <c r="R2538" s="21" t="e">
        <f ca="1">IF(AND(Q2538&lt;&gt; "", COUNTIF(SAP!#REF!,Q2538)&gt;0),"Matched", "")</f>
        <v>#REF!</v>
      </c>
    </row>
    <row r="2539" spans="1:18" hidden="1">
      <c r="A2539" s="21">
        <v>11563327</v>
      </c>
      <c r="B2539" s="22">
        <v>43937</v>
      </c>
      <c r="C2539" s="22">
        <v>43937</v>
      </c>
      <c r="D2539" s="21" t="s">
        <v>10</v>
      </c>
      <c r="E2539" s="23">
        <v>0</v>
      </c>
      <c r="F2539" s="23">
        <v>0</v>
      </c>
      <c r="G2539" s="23">
        <v>3786</v>
      </c>
      <c r="H2539" s="23">
        <v>161917.45000000001</v>
      </c>
      <c r="I2539" s="21" t="s">
        <v>11</v>
      </c>
      <c r="J2539" s="21" t="s">
        <v>12</v>
      </c>
      <c r="K2539" s="21" t="str">
        <f t="shared" si="129"/>
        <v/>
      </c>
      <c r="L2539" s="21" t="e">
        <f ca="1">IF(AND(K2539&lt;&gt; "", COUNTIF(SAP!#REF!,K2539)&gt;0),"Matched", "")</f>
        <v>#REF!</v>
      </c>
      <c r="M2539" s="21" t="str">
        <f t="shared" si="130"/>
        <v/>
      </c>
      <c r="N2539" s="21" t="e">
        <f ca="1">IF(AND(M2539&lt;&gt; "", COUNTIF(SAP!#REF!,M2539)&gt;0),"Matched", "")</f>
        <v>#REF!</v>
      </c>
      <c r="O2539" s="21" t="str">
        <f t="shared" si="131"/>
        <v/>
      </c>
      <c r="P2539" s="21" t="e">
        <f ca="1">IF(AND(O2539&lt;&gt; "", COUNTIF(SAP!#REF!,O2539)&gt;0),"Matched", "")</f>
        <v>#REF!</v>
      </c>
      <c r="Q2539" s="21" t="str">
        <f ca="1">IF(OR(D2539="AC",D2539="TR"),"Logic4"&amp;"_"&amp;TEXT(C2539,"dd.mm.yyyy") &amp;"_"&amp; 848232.48,"")</f>
        <v>Logic4_16.04.2020_848232.48</v>
      </c>
      <c r="R2539" s="21" t="e">
        <f ca="1">IF(AND(Q2539&lt;&gt; "", COUNTIF(SAP!#REF!,Q2539)&gt;0),"Matched", "")</f>
        <v>#REF!</v>
      </c>
    </row>
    <row r="2540" spans="1:18" hidden="1">
      <c r="A2540" s="21">
        <v>11563327</v>
      </c>
      <c r="B2540" s="22">
        <v>43937</v>
      </c>
      <c r="C2540" s="22">
        <v>43937</v>
      </c>
      <c r="D2540" s="21" t="s">
        <v>10</v>
      </c>
      <c r="E2540" s="23">
        <v>0</v>
      </c>
      <c r="F2540" s="23">
        <v>0</v>
      </c>
      <c r="G2540" s="23">
        <v>3880</v>
      </c>
      <c r="H2540" s="23">
        <v>165797.45000000001</v>
      </c>
      <c r="I2540" s="21" t="s">
        <v>11</v>
      </c>
      <c r="J2540" s="21" t="s">
        <v>12</v>
      </c>
      <c r="K2540" s="21" t="str">
        <f t="shared" si="129"/>
        <v/>
      </c>
      <c r="L2540" s="21" t="e">
        <f ca="1">IF(AND(K2540&lt;&gt; "", COUNTIF(SAP!#REF!,K2540)&gt;0),"Matched", "")</f>
        <v>#REF!</v>
      </c>
      <c r="M2540" s="21" t="str">
        <f t="shared" si="130"/>
        <v/>
      </c>
      <c r="N2540" s="21" t="e">
        <f ca="1">IF(AND(M2540&lt;&gt; "", COUNTIF(SAP!#REF!,M2540)&gt;0),"Matched", "")</f>
        <v>#REF!</v>
      </c>
      <c r="O2540" s="21" t="str">
        <f t="shared" si="131"/>
        <v/>
      </c>
      <c r="P2540" s="21" t="e">
        <f ca="1">IF(AND(O2540&lt;&gt; "", COUNTIF(SAP!#REF!,O2540)&gt;0),"Matched", "")</f>
        <v>#REF!</v>
      </c>
      <c r="Q2540" s="21" t="str">
        <f ca="1">IF(OR(D2540="AC",D2540="TR"),"Logic4"&amp;"_"&amp;TEXT(C2540,"dd.mm.yyyy") &amp;"_"&amp; 848232.48,"")</f>
        <v>Logic4_16.04.2020_848232.48</v>
      </c>
      <c r="R2540" s="21" t="e">
        <f ca="1">IF(AND(Q2540&lt;&gt; "", COUNTIF(SAP!#REF!,Q2540)&gt;0),"Matched", "")</f>
        <v>#REF!</v>
      </c>
    </row>
    <row r="2541" spans="1:18" hidden="1">
      <c r="A2541" s="21">
        <v>11563327</v>
      </c>
      <c r="B2541" s="22">
        <v>43937</v>
      </c>
      <c r="C2541" s="22">
        <v>43937</v>
      </c>
      <c r="D2541" s="21" t="s">
        <v>10</v>
      </c>
      <c r="E2541" s="23">
        <v>0</v>
      </c>
      <c r="F2541" s="23">
        <v>0</v>
      </c>
      <c r="G2541" s="23">
        <v>3965.6</v>
      </c>
      <c r="H2541" s="23">
        <v>169763.05</v>
      </c>
      <c r="I2541" s="21" t="s">
        <v>11</v>
      </c>
      <c r="J2541" s="21" t="s">
        <v>12</v>
      </c>
      <c r="K2541" s="21" t="str">
        <f t="shared" si="129"/>
        <v/>
      </c>
      <c r="L2541" s="21" t="e">
        <f ca="1">IF(AND(K2541&lt;&gt; "", COUNTIF(SAP!#REF!,K2541)&gt;0),"Matched", "")</f>
        <v>#REF!</v>
      </c>
      <c r="M2541" s="21" t="str">
        <f t="shared" si="130"/>
        <v/>
      </c>
      <c r="N2541" s="21" t="e">
        <f ca="1">IF(AND(M2541&lt;&gt; "", COUNTIF(SAP!#REF!,M2541)&gt;0),"Matched", "")</f>
        <v>#REF!</v>
      </c>
      <c r="O2541" s="21" t="str">
        <f t="shared" si="131"/>
        <v/>
      </c>
      <c r="P2541" s="21" t="e">
        <f ca="1">IF(AND(O2541&lt;&gt; "", COUNTIF(SAP!#REF!,O2541)&gt;0),"Matched", "")</f>
        <v>#REF!</v>
      </c>
      <c r="Q2541" s="21" t="str">
        <f ca="1">IF(OR(D2541="AC",D2541="TR"),"Logic4"&amp;"_"&amp;TEXT(C2541,"dd.mm.yyyy") &amp;"_"&amp; 848232.48,"")</f>
        <v>Logic4_16.04.2020_848232.48</v>
      </c>
      <c r="R2541" s="21" t="e">
        <f ca="1">IF(AND(Q2541&lt;&gt; "", COUNTIF(SAP!#REF!,Q2541)&gt;0),"Matched", "")</f>
        <v>#REF!</v>
      </c>
    </row>
    <row r="2542" spans="1:18" hidden="1">
      <c r="A2542" s="21">
        <v>11563327</v>
      </c>
      <c r="B2542" s="22">
        <v>43937</v>
      </c>
      <c r="C2542" s="22">
        <v>43937</v>
      </c>
      <c r="D2542" s="21" t="s">
        <v>10</v>
      </c>
      <c r="E2542" s="23">
        <v>0</v>
      </c>
      <c r="F2542" s="23">
        <v>0</v>
      </c>
      <c r="G2542" s="23">
        <v>4034.9</v>
      </c>
      <c r="H2542" s="23">
        <v>173797.95</v>
      </c>
      <c r="I2542" s="21" t="s">
        <v>11</v>
      </c>
      <c r="J2542" s="21" t="s">
        <v>12</v>
      </c>
      <c r="K2542" s="21" t="str">
        <f t="shared" si="129"/>
        <v/>
      </c>
      <c r="L2542" s="21" t="e">
        <f ca="1">IF(AND(K2542&lt;&gt; "", COUNTIF(SAP!#REF!,K2542)&gt;0),"Matched", "")</f>
        <v>#REF!</v>
      </c>
      <c r="M2542" s="21" t="str">
        <f t="shared" si="130"/>
        <v/>
      </c>
      <c r="N2542" s="21" t="e">
        <f ca="1">IF(AND(M2542&lt;&gt; "", COUNTIF(SAP!#REF!,M2542)&gt;0),"Matched", "")</f>
        <v>#REF!</v>
      </c>
      <c r="O2542" s="21" t="str">
        <f t="shared" si="131"/>
        <v/>
      </c>
      <c r="P2542" s="21" t="e">
        <f ca="1">IF(AND(O2542&lt;&gt; "", COUNTIF(SAP!#REF!,O2542)&gt;0),"Matched", "")</f>
        <v>#REF!</v>
      </c>
      <c r="Q2542" s="21" t="str">
        <f ca="1">IF(OR(D2542="AC",D2542="TR"),"Logic4"&amp;"_"&amp;TEXT(C2542,"dd.mm.yyyy") &amp;"_"&amp; 848232.48,"")</f>
        <v>Logic4_16.04.2020_848232.48</v>
      </c>
      <c r="R2542" s="21" t="e">
        <f ca="1">IF(AND(Q2542&lt;&gt; "", COUNTIF(SAP!#REF!,Q2542)&gt;0),"Matched", "")</f>
        <v>#REF!</v>
      </c>
    </row>
    <row r="2543" spans="1:18" hidden="1">
      <c r="A2543" s="21">
        <v>11563327</v>
      </c>
      <c r="B2543" s="22">
        <v>43937</v>
      </c>
      <c r="C2543" s="22">
        <v>43937</v>
      </c>
      <c r="D2543" s="21" t="s">
        <v>10</v>
      </c>
      <c r="E2543" s="23">
        <v>0</v>
      </c>
      <c r="F2543" s="23">
        <v>0</v>
      </c>
      <c r="G2543" s="23">
        <v>4050</v>
      </c>
      <c r="H2543" s="23">
        <v>177847.95</v>
      </c>
      <c r="I2543" s="21" t="s">
        <v>11</v>
      </c>
      <c r="J2543" s="21" t="s">
        <v>12</v>
      </c>
      <c r="K2543" s="21" t="str">
        <f t="shared" si="129"/>
        <v/>
      </c>
      <c r="L2543" s="21" t="e">
        <f ca="1">IF(AND(K2543&lt;&gt; "", COUNTIF(SAP!#REF!,K2543)&gt;0),"Matched", "")</f>
        <v>#REF!</v>
      </c>
      <c r="M2543" s="21" t="str">
        <f t="shared" si="130"/>
        <v/>
      </c>
      <c r="N2543" s="21" t="e">
        <f ca="1">IF(AND(M2543&lt;&gt; "", COUNTIF(SAP!#REF!,M2543)&gt;0),"Matched", "")</f>
        <v>#REF!</v>
      </c>
      <c r="O2543" s="21" t="str">
        <f t="shared" si="131"/>
        <v/>
      </c>
      <c r="P2543" s="21" t="e">
        <f ca="1">IF(AND(O2543&lt;&gt; "", COUNTIF(SAP!#REF!,O2543)&gt;0),"Matched", "")</f>
        <v>#REF!</v>
      </c>
      <c r="Q2543" s="21" t="str">
        <f ca="1">IF(OR(D2543="AC",D2543="TR"),"Logic4"&amp;"_"&amp;TEXT(C2543,"dd.mm.yyyy") &amp;"_"&amp; 848232.48,"")</f>
        <v>Logic4_16.04.2020_848232.48</v>
      </c>
      <c r="R2543" s="21" t="e">
        <f ca="1">IF(AND(Q2543&lt;&gt; "", COUNTIF(SAP!#REF!,Q2543)&gt;0),"Matched", "")</f>
        <v>#REF!</v>
      </c>
    </row>
    <row r="2544" spans="1:18" hidden="1">
      <c r="A2544" s="21">
        <v>11563327</v>
      </c>
      <c r="B2544" s="22">
        <v>43937</v>
      </c>
      <c r="C2544" s="22">
        <v>43937</v>
      </c>
      <c r="D2544" s="21" t="s">
        <v>10</v>
      </c>
      <c r="E2544" s="23">
        <v>0</v>
      </c>
      <c r="F2544" s="23">
        <v>0</v>
      </c>
      <c r="G2544" s="23">
        <v>4150</v>
      </c>
      <c r="H2544" s="23">
        <v>181997.95</v>
      </c>
      <c r="I2544" s="21" t="s">
        <v>11</v>
      </c>
      <c r="J2544" s="21" t="s">
        <v>12</v>
      </c>
      <c r="K2544" s="21" t="str">
        <f t="shared" si="129"/>
        <v/>
      </c>
      <c r="L2544" s="21" t="e">
        <f ca="1">IF(AND(K2544&lt;&gt; "", COUNTIF(SAP!#REF!,K2544)&gt;0),"Matched", "")</f>
        <v>#REF!</v>
      </c>
      <c r="M2544" s="21" t="str">
        <f t="shared" si="130"/>
        <v/>
      </c>
      <c r="N2544" s="21" t="e">
        <f ca="1">IF(AND(M2544&lt;&gt; "", COUNTIF(SAP!#REF!,M2544)&gt;0),"Matched", "")</f>
        <v>#REF!</v>
      </c>
      <c r="O2544" s="21" t="str">
        <f t="shared" si="131"/>
        <v/>
      </c>
      <c r="P2544" s="21" t="e">
        <f ca="1">IF(AND(O2544&lt;&gt; "", COUNTIF(SAP!#REF!,O2544)&gt;0),"Matched", "")</f>
        <v>#REF!</v>
      </c>
      <c r="Q2544" s="21" t="str">
        <f ca="1">IF(OR(D2544="AC",D2544="TR"),"Logic4"&amp;"_"&amp;TEXT(C2544,"dd.mm.yyyy") &amp;"_"&amp; 848232.48,"")</f>
        <v>Logic4_16.04.2020_848232.48</v>
      </c>
      <c r="R2544" s="21" t="e">
        <f ca="1">IF(AND(Q2544&lt;&gt; "", COUNTIF(SAP!#REF!,Q2544)&gt;0),"Matched", "")</f>
        <v>#REF!</v>
      </c>
    </row>
    <row r="2545" spans="1:18" hidden="1">
      <c r="A2545" s="21">
        <v>11563327</v>
      </c>
      <c r="B2545" s="22">
        <v>43937</v>
      </c>
      <c r="C2545" s="22">
        <v>43937</v>
      </c>
      <c r="D2545" s="21" t="s">
        <v>10</v>
      </c>
      <c r="E2545" s="23">
        <v>0</v>
      </c>
      <c r="F2545" s="23">
        <v>0</v>
      </c>
      <c r="G2545" s="23">
        <v>4190</v>
      </c>
      <c r="H2545" s="23">
        <v>186187.95</v>
      </c>
      <c r="I2545" s="21" t="s">
        <v>11</v>
      </c>
      <c r="J2545" s="21" t="s">
        <v>12</v>
      </c>
      <c r="K2545" s="21" t="str">
        <f t="shared" si="129"/>
        <v/>
      </c>
      <c r="L2545" s="21" t="e">
        <f ca="1">IF(AND(K2545&lt;&gt; "", COUNTIF(SAP!#REF!,K2545)&gt;0),"Matched", "")</f>
        <v>#REF!</v>
      </c>
      <c r="M2545" s="21" t="str">
        <f t="shared" si="130"/>
        <v/>
      </c>
      <c r="N2545" s="21" t="e">
        <f ca="1">IF(AND(M2545&lt;&gt; "", COUNTIF(SAP!#REF!,M2545)&gt;0),"Matched", "")</f>
        <v>#REF!</v>
      </c>
      <c r="O2545" s="21" t="str">
        <f t="shared" si="131"/>
        <v/>
      </c>
      <c r="P2545" s="21" t="e">
        <f ca="1">IF(AND(O2545&lt;&gt; "", COUNTIF(SAP!#REF!,O2545)&gt;0),"Matched", "")</f>
        <v>#REF!</v>
      </c>
      <c r="Q2545" s="21" t="str">
        <f ca="1">IF(OR(D2545="AC",D2545="TR"),"Logic4"&amp;"_"&amp;TEXT(C2545,"dd.mm.yyyy") &amp;"_"&amp; 848232.48,"")</f>
        <v>Logic4_16.04.2020_848232.48</v>
      </c>
      <c r="R2545" s="21" t="e">
        <f ca="1">IF(AND(Q2545&lt;&gt; "", COUNTIF(SAP!#REF!,Q2545)&gt;0),"Matched", "")</f>
        <v>#REF!</v>
      </c>
    </row>
    <row r="2546" spans="1:18" hidden="1">
      <c r="A2546" s="21">
        <v>11563327</v>
      </c>
      <c r="B2546" s="22">
        <v>43937</v>
      </c>
      <c r="C2546" s="22">
        <v>43937</v>
      </c>
      <c r="D2546" s="21" t="s">
        <v>10</v>
      </c>
      <c r="E2546" s="23">
        <v>0</v>
      </c>
      <c r="F2546" s="23">
        <v>0</v>
      </c>
      <c r="G2546" s="23">
        <v>4250</v>
      </c>
      <c r="H2546" s="23">
        <v>190437.95</v>
      </c>
      <c r="I2546" s="21" t="s">
        <v>11</v>
      </c>
      <c r="J2546" s="21" t="s">
        <v>12</v>
      </c>
      <c r="K2546" s="21" t="str">
        <f t="shared" si="129"/>
        <v/>
      </c>
      <c r="L2546" s="21" t="e">
        <f ca="1">IF(AND(K2546&lt;&gt; "", COUNTIF(SAP!#REF!,K2546)&gt;0),"Matched", "")</f>
        <v>#REF!</v>
      </c>
      <c r="M2546" s="21" t="str">
        <f t="shared" si="130"/>
        <v/>
      </c>
      <c r="N2546" s="21" t="e">
        <f ca="1">IF(AND(M2546&lt;&gt; "", COUNTIF(SAP!#REF!,M2546)&gt;0),"Matched", "")</f>
        <v>#REF!</v>
      </c>
      <c r="O2546" s="21" t="str">
        <f t="shared" si="131"/>
        <v/>
      </c>
      <c r="P2546" s="21" t="e">
        <f ca="1">IF(AND(O2546&lt;&gt; "", COUNTIF(SAP!#REF!,O2546)&gt;0),"Matched", "")</f>
        <v>#REF!</v>
      </c>
      <c r="Q2546" s="21" t="str">
        <f ca="1">IF(OR(D2546="AC",D2546="TR"),"Logic4"&amp;"_"&amp;TEXT(C2546,"dd.mm.yyyy") &amp;"_"&amp; 848232.48,"")</f>
        <v>Logic4_16.04.2020_848232.48</v>
      </c>
      <c r="R2546" s="21" t="e">
        <f ca="1">IF(AND(Q2546&lt;&gt; "", COUNTIF(SAP!#REF!,Q2546)&gt;0),"Matched", "")</f>
        <v>#REF!</v>
      </c>
    </row>
    <row r="2547" spans="1:18" hidden="1">
      <c r="A2547" s="21">
        <v>11563327</v>
      </c>
      <c r="B2547" s="22">
        <v>43937</v>
      </c>
      <c r="C2547" s="22">
        <v>43937</v>
      </c>
      <c r="D2547" s="21" t="s">
        <v>10</v>
      </c>
      <c r="E2547" s="23">
        <v>0</v>
      </c>
      <c r="F2547" s="23">
        <v>0</v>
      </c>
      <c r="G2547" s="23">
        <v>4604</v>
      </c>
      <c r="H2547" s="23">
        <v>195041.95</v>
      </c>
      <c r="I2547" s="21" t="s">
        <v>11</v>
      </c>
      <c r="J2547" s="21" t="s">
        <v>12</v>
      </c>
      <c r="K2547" s="21" t="str">
        <f t="shared" si="129"/>
        <v/>
      </c>
      <c r="L2547" s="21" t="e">
        <f ca="1">IF(AND(K2547&lt;&gt; "", COUNTIF(SAP!#REF!,K2547)&gt;0),"Matched", "")</f>
        <v>#REF!</v>
      </c>
      <c r="M2547" s="21" t="str">
        <f t="shared" si="130"/>
        <v/>
      </c>
      <c r="N2547" s="21" t="e">
        <f ca="1">IF(AND(M2547&lt;&gt; "", COUNTIF(SAP!#REF!,M2547)&gt;0),"Matched", "")</f>
        <v>#REF!</v>
      </c>
      <c r="O2547" s="21" t="str">
        <f t="shared" si="131"/>
        <v/>
      </c>
      <c r="P2547" s="21" t="e">
        <f ca="1">IF(AND(O2547&lt;&gt; "", COUNTIF(SAP!#REF!,O2547)&gt;0),"Matched", "")</f>
        <v>#REF!</v>
      </c>
      <c r="Q2547" s="21" t="str">
        <f ca="1">IF(OR(D2547="AC",D2547="TR"),"Logic4"&amp;"_"&amp;TEXT(C2547,"dd.mm.yyyy") &amp;"_"&amp; 848232.48,"")</f>
        <v>Logic4_16.04.2020_848232.48</v>
      </c>
      <c r="R2547" s="21" t="e">
        <f ca="1">IF(AND(Q2547&lt;&gt; "", COUNTIF(SAP!#REF!,Q2547)&gt;0),"Matched", "")</f>
        <v>#REF!</v>
      </c>
    </row>
    <row r="2548" spans="1:18" hidden="1">
      <c r="A2548" s="21">
        <v>11563327</v>
      </c>
      <c r="B2548" s="22">
        <v>43937</v>
      </c>
      <c r="C2548" s="22">
        <v>43937</v>
      </c>
      <c r="D2548" s="21" t="s">
        <v>10</v>
      </c>
      <c r="E2548" s="23">
        <v>0</v>
      </c>
      <c r="F2548" s="23">
        <v>0</v>
      </c>
      <c r="G2548" s="23">
        <v>4647.3</v>
      </c>
      <c r="H2548" s="23">
        <v>199689.25</v>
      </c>
      <c r="I2548" s="21" t="s">
        <v>11</v>
      </c>
      <c r="J2548" s="21" t="s">
        <v>12</v>
      </c>
      <c r="K2548" s="21" t="str">
        <f t="shared" si="129"/>
        <v/>
      </c>
      <c r="L2548" s="21" t="e">
        <f ca="1">IF(AND(K2548&lt;&gt; "", COUNTIF(SAP!#REF!,K2548)&gt;0),"Matched", "")</f>
        <v>#REF!</v>
      </c>
      <c r="M2548" s="21" t="str">
        <f t="shared" si="130"/>
        <v/>
      </c>
      <c r="N2548" s="21" t="e">
        <f ca="1">IF(AND(M2548&lt;&gt; "", COUNTIF(SAP!#REF!,M2548)&gt;0),"Matched", "")</f>
        <v>#REF!</v>
      </c>
      <c r="O2548" s="21" t="str">
        <f t="shared" si="131"/>
        <v/>
      </c>
      <c r="P2548" s="21" t="e">
        <f ca="1">IF(AND(O2548&lt;&gt; "", COUNTIF(SAP!#REF!,O2548)&gt;0),"Matched", "")</f>
        <v>#REF!</v>
      </c>
      <c r="Q2548" s="21" t="str">
        <f ca="1">IF(OR(D2548="AC",D2548="TR"),"Logic4"&amp;"_"&amp;TEXT(C2548,"dd.mm.yyyy") &amp;"_"&amp; 848232.48,"")</f>
        <v>Logic4_16.04.2020_848232.48</v>
      </c>
      <c r="R2548" s="21" t="e">
        <f ca="1">IF(AND(Q2548&lt;&gt; "", COUNTIF(SAP!#REF!,Q2548)&gt;0),"Matched", "")</f>
        <v>#REF!</v>
      </c>
    </row>
    <row r="2549" spans="1:18" hidden="1">
      <c r="A2549" s="21">
        <v>11563327</v>
      </c>
      <c r="B2549" s="22">
        <v>43937</v>
      </c>
      <c r="C2549" s="22">
        <v>43937</v>
      </c>
      <c r="D2549" s="21" t="s">
        <v>10</v>
      </c>
      <c r="E2549" s="23">
        <v>0</v>
      </c>
      <c r="F2549" s="23">
        <v>0</v>
      </c>
      <c r="G2549" s="23">
        <v>4826.6000000000004</v>
      </c>
      <c r="H2549" s="23">
        <v>204515.85</v>
      </c>
      <c r="I2549" s="21" t="s">
        <v>11</v>
      </c>
      <c r="J2549" s="21" t="s">
        <v>12</v>
      </c>
      <c r="K2549" s="21" t="str">
        <f t="shared" si="129"/>
        <v/>
      </c>
      <c r="L2549" s="21" t="e">
        <f ca="1">IF(AND(K2549&lt;&gt; "", COUNTIF(SAP!#REF!,K2549)&gt;0),"Matched", "")</f>
        <v>#REF!</v>
      </c>
      <c r="M2549" s="21" t="str">
        <f t="shared" si="130"/>
        <v/>
      </c>
      <c r="N2549" s="21" t="e">
        <f ca="1">IF(AND(M2549&lt;&gt; "", COUNTIF(SAP!#REF!,M2549)&gt;0),"Matched", "")</f>
        <v>#REF!</v>
      </c>
      <c r="O2549" s="21" t="str">
        <f t="shared" si="131"/>
        <v/>
      </c>
      <c r="P2549" s="21" t="e">
        <f ca="1">IF(AND(O2549&lt;&gt; "", COUNTIF(SAP!#REF!,O2549)&gt;0),"Matched", "")</f>
        <v>#REF!</v>
      </c>
      <c r="Q2549" s="21" t="str">
        <f ca="1">IF(OR(D2549="AC",D2549="TR"),"Logic4"&amp;"_"&amp;TEXT(C2549,"dd.mm.yyyy") &amp;"_"&amp; 848232.48,"")</f>
        <v>Logic4_16.04.2020_848232.48</v>
      </c>
      <c r="R2549" s="21" t="e">
        <f ca="1">IF(AND(Q2549&lt;&gt; "", COUNTIF(SAP!#REF!,Q2549)&gt;0),"Matched", "")</f>
        <v>#REF!</v>
      </c>
    </row>
    <row r="2550" spans="1:18" hidden="1">
      <c r="A2550" s="21">
        <v>11563327</v>
      </c>
      <c r="B2550" s="22">
        <v>43937</v>
      </c>
      <c r="C2550" s="22">
        <v>43937</v>
      </c>
      <c r="D2550" s="21" t="s">
        <v>10</v>
      </c>
      <c r="E2550" s="23">
        <v>0</v>
      </c>
      <c r="F2550" s="23">
        <v>0</v>
      </c>
      <c r="G2550" s="23">
        <v>4856.1000000000004</v>
      </c>
      <c r="H2550" s="23">
        <v>209371.95</v>
      </c>
      <c r="I2550" s="21" t="s">
        <v>11</v>
      </c>
      <c r="J2550" s="21" t="s">
        <v>12</v>
      </c>
      <c r="K2550" s="21" t="str">
        <f t="shared" si="129"/>
        <v/>
      </c>
      <c r="L2550" s="21" t="e">
        <f ca="1">IF(AND(K2550&lt;&gt; "", COUNTIF(SAP!#REF!,K2550)&gt;0),"Matched", "")</f>
        <v>#REF!</v>
      </c>
      <c r="M2550" s="21" t="str">
        <f t="shared" si="130"/>
        <v/>
      </c>
      <c r="N2550" s="21" t="e">
        <f ca="1">IF(AND(M2550&lt;&gt; "", COUNTIF(SAP!#REF!,M2550)&gt;0),"Matched", "")</f>
        <v>#REF!</v>
      </c>
      <c r="O2550" s="21" t="str">
        <f t="shared" si="131"/>
        <v/>
      </c>
      <c r="P2550" s="21" t="e">
        <f ca="1">IF(AND(O2550&lt;&gt; "", COUNTIF(SAP!#REF!,O2550)&gt;0),"Matched", "")</f>
        <v>#REF!</v>
      </c>
      <c r="Q2550" s="21" t="str">
        <f ca="1">IF(OR(D2550="AC",D2550="TR"),"Logic4"&amp;"_"&amp;TEXT(C2550,"dd.mm.yyyy") &amp;"_"&amp; 848232.48,"")</f>
        <v>Logic4_16.04.2020_848232.48</v>
      </c>
      <c r="R2550" s="21" t="e">
        <f ca="1">IF(AND(Q2550&lt;&gt; "", COUNTIF(SAP!#REF!,Q2550)&gt;0),"Matched", "")</f>
        <v>#REF!</v>
      </c>
    </row>
    <row r="2551" spans="1:18" hidden="1">
      <c r="A2551" s="21">
        <v>11563327</v>
      </c>
      <c r="B2551" s="22">
        <v>43937</v>
      </c>
      <c r="C2551" s="22">
        <v>43937</v>
      </c>
      <c r="D2551" s="21" t="s">
        <v>10</v>
      </c>
      <c r="E2551" s="23">
        <v>0</v>
      </c>
      <c r="F2551" s="23">
        <v>0</v>
      </c>
      <c r="G2551" s="23">
        <v>4893.2</v>
      </c>
      <c r="H2551" s="23">
        <v>214265.15</v>
      </c>
      <c r="I2551" s="21" t="s">
        <v>11</v>
      </c>
      <c r="J2551" s="21" t="s">
        <v>12</v>
      </c>
      <c r="K2551" s="21" t="str">
        <f t="shared" si="129"/>
        <v/>
      </c>
      <c r="L2551" s="21" t="e">
        <f ca="1">IF(AND(K2551&lt;&gt; "", COUNTIF(SAP!#REF!,K2551)&gt;0),"Matched", "")</f>
        <v>#REF!</v>
      </c>
      <c r="M2551" s="21" t="str">
        <f t="shared" si="130"/>
        <v/>
      </c>
      <c r="N2551" s="21" t="e">
        <f ca="1">IF(AND(M2551&lt;&gt; "", COUNTIF(SAP!#REF!,M2551)&gt;0),"Matched", "")</f>
        <v>#REF!</v>
      </c>
      <c r="O2551" s="21" t="str">
        <f t="shared" si="131"/>
        <v/>
      </c>
      <c r="P2551" s="21" t="e">
        <f ca="1">IF(AND(O2551&lt;&gt; "", COUNTIF(SAP!#REF!,O2551)&gt;0),"Matched", "")</f>
        <v>#REF!</v>
      </c>
      <c r="Q2551" s="21" t="str">
        <f ca="1">IF(OR(D2551="AC",D2551="TR"),"Logic4"&amp;"_"&amp;TEXT(C2551,"dd.mm.yyyy") &amp;"_"&amp; 848232.48,"")</f>
        <v>Logic4_16.04.2020_848232.48</v>
      </c>
      <c r="R2551" s="21" t="e">
        <f ca="1">IF(AND(Q2551&lt;&gt; "", COUNTIF(SAP!#REF!,Q2551)&gt;0),"Matched", "")</f>
        <v>#REF!</v>
      </c>
    </row>
    <row r="2552" spans="1:18" hidden="1">
      <c r="A2552" s="21">
        <v>11563327</v>
      </c>
      <c r="B2552" s="22">
        <v>43937</v>
      </c>
      <c r="C2552" s="22">
        <v>43937</v>
      </c>
      <c r="D2552" s="21" t="s">
        <v>10</v>
      </c>
      <c r="E2552" s="23">
        <v>0</v>
      </c>
      <c r="F2552" s="23">
        <v>0</v>
      </c>
      <c r="G2552" s="23">
        <v>5140</v>
      </c>
      <c r="H2552" s="23">
        <v>219405.15</v>
      </c>
      <c r="I2552" s="21" t="s">
        <v>11</v>
      </c>
      <c r="J2552" s="21" t="s">
        <v>12</v>
      </c>
      <c r="K2552" s="21" t="str">
        <f t="shared" si="129"/>
        <v/>
      </c>
      <c r="L2552" s="21" t="e">
        <f ca="1">IF(AND(K2552&lt;&gt; "", COUNTIF(SAP!#REF!,K2552)&gt;0),"Matched", "")</f>
        <v>#REF!</v>
      </c>
      <c r="M2552" s="21" t="str">
        <f t="shared" si="130"/>
        <v/>
      </c>
      <c r="N2552" s="21" t="e">
        <f ca="1">IF(AND(M2552&lt;&gt; "", COUNTIF(SAP!#REF!,M2552)&gt;0),"Matched", "")</f>
        <v>#REF!</v>
      </c>
      <c r="O2552" s="21" t="str">
        <f t="shared" si="131"/>
        <v/>
      </c>
      <c r="P2552" s="21" t="e">
        <f ca="1">IF(AND(O2552&lt;&gt; "", COUNTIF(SAP!#REF!,O2552)&gt;0),"Matched", "")</f>
        <v>#REF!</v>
      </c>
      <c r="Q2552" s="21" t="str">
        <f ca="1">IF(OR(D2552="AC",D2552="TR"),"Logic4"&amp;"_"&amp;TEXT(C2552,"dd.mm.yyyy") &amp;"_"&amp; 848232.48,"")</f>
        <v>Logic4_16.04.2020_848232.48</v>
      </c>
      <c r="R2552" s="21" t="e">
        <f ca="1">IF(AND(Q2552&lt;&gt; "", COUNTIF(SAP!#REF!,Q2552)&gt;0),"Matched", "")</f>
        <v>#REF!</v>
      </c>
    </row>
    <row r="2553" spans="1:18" hidden="1">
      <c r="A2553" s="21">
        <v>11563327</v>
      </c>
      <c r="B2553" s="22">
        <v>43937</v>
      </c>
      <c r="C2553" s="22">
        <v>43937</v>
      </c>
      <c r="D2553" s="21" t="s">
        <v>10</v>
      </c>
      <c r="E2553" s="23">
        <v>0</v>
      </c>
      <c r="F2553" s="23">
        <v>0</v>
      </c>
      <c r="G2553" s="23">
        <v>5170</v>
      </c>
      <c r="H2553" s="23">
        <v>224575.15</v>
      </c>
      <c r="I2553" s="21" t="s">
        <v>11</v>
      </c>
      <c r="J2553" s="21" t="s">
        <v>12</v>
      </c>
      <c r="K2553" s="21" t="str">
        <f t="shared" si="129"/>
        <v/>
      </c>
      <c r="L2553" s="21" t="e">
        <f ca="1">IF(AND(K2553&lt;&gt; "", COUNTIF(SAP!#REF!,K2553)&gt;0),"Matched", "")</f>
        <v>#REF!</v>
      </c>
      <c r="M2553" s="21" t="str">
        <f t="shared" si="130"/>
        <v/>
      </c>
      <c r="N2553" s="21" t="e">
        <f ca="1">IF(AND(M2553&lt;&gt; "", COUNTIF(SAP!#REF!,M2553)&gt;0),"Matched", "")</f>
        <v>#REF!</v>
      </c>
      <c r="O2553" s="21" t="str">
        <f t="shared" si="131"/>
        <v/>
      </c>
      <c r="P2553" s="21" t="e">
        <f ca="1">IF(AND(O2553&lt;&gt; "", COUNTIF(SAP!#REF!,O2553)&gt;0),"Matched", "")</f>
        <v>#REF!</v>
      </c>
      <c r="Q2553" s="21" t="str">
        <f ca="1">IF(OR(D2553="AC",D2553="TR"),"Logic4"&amp;"_"&amp;TEXT(C2553,"dd.mm.yyyy") &amp;"_"&amp; 848232.48,"")</f>
        <v>Logic4_16.04.2020_848232.48</v>
      </c>
      <c r="R2553" s="21" t="e">
        <f ca="1">IF(AND(Q2553&lt;&gt; "", COUNTIF(SAP!#REF!,Q2553)&gt;0),"Matched", "")</f>
        <v>#REF!</v>
      </c>
    </row>
    <row r="2554" spans="1:18" hidden="1">
      <c r="A2554" s="21">
        <v>11563327</v>
      </c>
      <c r="B2554" s="22">
        <v>43937</v>
      </c>
      <c r="C2554" s="22">
        <v>43937</v>
      </c>
      <c r="D2554" s="21" t="s">
        <v>10</v>
      </c>
      <c r="E2554" s="23">
        <v>0</v>
      </c>
      <c r="F2554" s="23">
        <v>0</v>
      </c>
      <c r="G2554" s="23">
        <v>5382</v>
      </c>
      <c r="H2554" s="23">
        <v>229957.15</v>
      </c>
      <c r="I2554" s="21" t="s">
        <v>11</v>
      </c>
      <c r="J2554" s="21" t="s">
        <v>12</v>
      </c>
      <c r="K2554" s="21" t="str">
        <f t="shared" si="129"/>
        <v/>
      </c>
      <c r="L2554" s="21" t="e">
        <f ca="1">IF(AND(K2554&lt;&gt; "", COUNTIF(SAP!#REF!,K2554)&gt;0),"Matched", "")</f>
        <v>#REF!</v>
      </c>
      <c r="M2554" s="21" t="str">
        <f t="shared" si="130"/>
        <v/>
      </c>
      <c r="N2554" s="21" t="e">
        <f ca="1">IF(AND(M2554&lt;&gt; "", COUNTIF(SAP!#REF!,M2554)&gt;0),"Matched", "")</f>
        <v>#REF!</v>
      </c>
      <c r="O2554" s="21" t="str">
        <f t="shared" si="131"/>
        <v/>
      </c>
      <c r="P2554" s="21" t="e">
        <f ca="1">IF(AND(O2554&lt;&gt; "", COUNTIF(SAP!#REF!,O2554)&gt;0),"Matched", "")</f>
        <v>#REF!</v>
      </c>
      <c r="Q2554" s="21" t="str">
        <f ca="1">IF(OR(D2554="AC",D2554="TR"),"Logic4"&amp;"_"&amp;TEXT(C2554,"dd.mm.yyyy") &amp;"_"&amp; 848232.48,"")</f>
        <v>Logic4_16.04.2020_848232.48</v>
      </c>
      <c r="R2554" s="21" t="e">
        <f ca="1">IF(AND(Q2554&lt;&gt; "", COUNTIF(SAP!#REF!,Q2554)&gt;0),"Matched", "")</f>
        <v>#REF!</v>
      </c>
    </row>
    <row r="2555" spans="1:18" hidden="1">
      <c r="A2555" s="21">
        <v>11563327</v>
      </c>
      <c r="B2555" s="22">
        <v>43937</v>
      </c>
      <c r="C2555" s="22">
        <v>43937</v>
      </c>
      <c r="D2555" s="21" t="s">
        <v>10</v>
      </c>
      <c r="E2555" s="23">
        <v>0</v>
      </c>
      <c r="F2555" s="23">
        <v>0</v>
      </c>
      <c r="G2555" s="23">
        <v>5492</v>
      </c>
      <c r="H2555" s="23">
        <v>235449.15</v>
      </c>
      <c r="I2555" s="21" t="s">
        <v>11</v>
      </c>
      <c r="J2555" s="21" t="s">
        <v>12</v>
      </c>
      <c r="K2555" s="21" t="str">
        <f t="shared" si="129"/>
        <v/>
      </c>
      <c r="L2555" s="21" t="e">
        <f ca="1">IF(AND(K2555&lt;&gt; "", COUNTIF(SAP!#REF!,K2555)&gt;0),"Matched", "")</f>
        <v>#REF!</v>
      </c>
      <c r="M2555" s="21" t="str">
        <f t="shared" si="130"/>
        <v/>
      </c>
      <c r="N2555" s="21" t="e">
        <f ca="1">IF(AND(M2555&lt;&gt; "", COUNTIF(SAP!#REF!,M2555)&gt;0),"Matched", "")</f>
        <v>#REF!</v>
      </c>
      <c r="O2555" s="21" t="str">
        <f t="shared" si="131"/>
        <v/>
      </c>
      <c r="P2555" s="21" t="e">
        <f ca="1">IF(AND(O2555&lt;&gt; "", COUNTIF(SAP!#REF!,O2555)&gt;0),"Matched", "")</f>
        <v>#REF!</v>
      </c>
      <c r="Q2555" s="21" t="str">
        <f ca="1">IF(OR(D2555="AC",D2555="TR"),"Logic4"&amp;"_"&amp;TEXT(C2555,"dd.mm.yyyy") &amp;"_"&amp; 848232.48,"")</f>
        <v>Logic4_16.04.2020_848232.48</v>
      </c>
      <c r="R2555" s="21" t="e">
        <f ca="1">IF(AND(Q2555&lt;&gt; "", COUNTIF(SAP!#REF!,Q2555)&gt;0),"Matched", "")</f>
        <v>#REF!</v>
      </c>
    </row>
    <row r="2556" spans="1:18" hidden="1">
      <c r="A2556" s="21">
        <v>11563327</v>
      </c>
      <c r="B2556" s="22">
        <v>43937</v>
      </c>
      <c r="C2556" s="22">
        <v>43937</v>
      </c>
      <c r="D2556" s="21" t="s">
        <v>10</v>
      </c>
      <c r="E2556" s="23">
        <v>0</v>
      </c>
      <c r="F2556" s="23">
        <v>0</v>
      </c>
      <c r="G2556" s="23">
        <v>5520</v>
      </c>
      <c r="H2556" s="23">
        <v>240969.15</v>
      </c>
      <c r="I2556" s="21" t="s">
        <v>11</v>
      </c>
      <c r="J2556" s="21" t="s">
        <v>12</v>
      </c>
      <c r="K2556" s="21" t="str">
        <f t="shared" si="129"/>
        <v/>
      </c>
      <c r="L2556" s="21" t="e">
        <f ca="1">IF(AND(K2556&lt;&gt; "", COUNTIF(SAP!#REF!,K2556)&gt;0),"Matched", "")</f>
        <v>#REF!</v>
      </c>
      <c r="M2556" s="21" t="str">
        <f t="shared" si="130"/>
        <v/>
      </c>
      <c r="N2556" s="21" t="e">
        <f ca="1">IF(AND(M2556&lt;&gt; "", COUNTIF(SAP!#REF!,M2556)&gt;0),"Matched", "")</f>
        <v>#REF!</v>
      </c>
      <c r="O2556" s="21" t="str">
        <f t="shared" si="131"/>
        <v/>
      </c>
      <c r="P2556" s="21" t="e">
        <f ca="1">IF(AND(O2556&lt;&gt; "", COUNTIF(SAP!#REF!,O2556)&gt;0),"Matched", "")</f>
        <v>#REF!</v>
      </c>
      <c r="Q2556" s="21" t="str">
        <f ca="1">IF(OR(D2556="AC",D2556="TR"),"Logic4"&amp;"_"&amp;TEXT(C2556,"dd.mm.yyyy") &amp;"_"&amp; 848232.48,"")</f>
        <v>Logic4_16.04.2020_848232.48</v>
      </c>
      <c r="R2556" s="21" t="e">
        <f ca="1">IF(AND(Q2556&lt;&gt; "", COUNTIF(SAP!#REF!,Q2556)&gt;0),"Matched", "")</f>
        <v>#REF!</v>
      </c>
    </row>
    <row r="2557" spans="1:18" hidden="1">
      <c r="A2557" s="21">
        <v>11563327</v>
      </c>
      <c r="B2557" s="22">
        <v>43937</v>
      </c>
      <c r="C2557" s="22">
        <v>43937</v>
      </c>
      <c r="D2557" s="21" t="s">
        <v>10</v>
      </c>
      <c r="E2557" s="23">
        <v>0</v>
      </c>
      <c r="F2557" s="23">
        <v>0</v>
      </c>
      <c r="G2557" s="23">
        <v>5525.2</v>
      </c>
      <c r="H2557" s="23">
        <v>246494.35</v>
      </c>
      <c r="I2557" s="21" t="s">
        <v>11</v>
      </c>
      <c r="J2557" s="21" t="s">
        <v>12</v>
      </c>
      <c r="K2557" s="21" t="str">
        <f t="shared" si="129"/>
        <v/>
      </c>
      <c r="L2557" s="21" t="e">
        <f ca="1">IF(AND(K2557&lt;&gt; "", COUNTIF(SAP!#REF!,K2557)&gt;0),"Matched", "")</f>
        <v>#REF!</v>
      </c>
      <c r="M2557" s="21" t="str">
        <f t="shared" si="130"/>
        <v/>
      </c>
      <c r="N2557" s="21" t="e">
        <f ca="1">IF(AND(M2557&lt;&gt; "", COUNTIF(SAP!#REF!,M2557)&gt;0),"Matched", "")</f>
        <v>#REF!</v>
      </c>
      <c r="O2557" s="21" t="str">
        <f t="shared" si="131"/>
        <v/>
      </c>
      <c r="P2557" s="21" t="e">
        <f ca="1">IF(AND(O2557&lt;&gt; "", COUNTIF(SAP!#REF!,O2557)&gt;0),"Matched", "")</f>
        <v>#REF!</v>
      </c>
      <c r="Q2557" s="21" t="str">
        <f ca="1">IF(OR(D2557="AC",D2557="TR"),"Logic4"&amp;"_"&amp;TEXT(C2557,"dd.mm.yyyy") &amp;"_"&amp; 848232.48,"")</f>
        <v>Logic4_16.04.2020_848232.48</v>
      </c>
      <c r="R2557" s="21" t="e">
        <f ca="1">IF(AND(Q2557&lt;&gt; "", COUNTIF(SAP!#REF!,Q2557)&gt;0),"Matched", "")</f>
        <v>#REF!</v>
      </c>
    </row>
    <row r="2558" spans="1:18" hidden="1">
      <c r="A2558" s="21">
        <v>11563327</v>
      </c>
      <c r="B2558" s="22">
        <v>43937</v>
      </c>
      <c r="C2558" s="22">
        <v>43937</v>
      </c>
      <c r="D2558" s="21" t="s">
        <v>10</v>
      </c>
      <c r="E2558" s="23">
        <v>0</v>
      </c>
      <c r="F2558" s="23">
        <v>0</v>
      </c>
      <c r="G2558" s="23">
        <v>5736.4</v>
      </c>
      <c r="H2558" s="23">
        <v>252230.75</v>
      </c>
      <c r="I2558" s="21" t="s">
        <v>11</v>
      </c>
      <c r="J2558" s="21" t="s">
        <v>12</v>
      </c>
      <c r="K2558" s="21" t="str">
        <f t="shared" si="129"/>
        <v/>
      </c>
      <c r="L2558" s="21" t="e">
        <f ca="1">IF(AND(K2558&lt;&gt; "", COUNTIF(SAP!#REF!,K2558)&gt;0),"Matched", "")</f>
        <v>#REF!</v>
      </c>
      <c r="M2558" s="21" t="str">
        <f t="shared" si="130"/>
        <v/>
      </c>
      <c r="N2558" s="21" t="e">
        <f ca="1">IF(AND(M2558&lt;&gt; "", COUNTIF(SAP!#REF!,M2558)&gt;0),"Matched", "")</f>
        <v>#REF!</v>
      </c>
      <c r="O2558" s="21" t="str">
        <f t="shared" si="131"/>
        <v/>
      </c>
      <c r="P2558" s="21" t="e">
        <f ca="1">IF(AND(O2558&lt;&gt; "", COUNTIF(SAP!#REF!,O2558)&gt;0),"Matched", "")</f>
        <v>#REF!</v>
      </c>
      <c r="Q2558" s="21" t="str">
        <f ca="1">IF(OR(D2558="AC",D2558="TR"),"Logic4"&amp;"_"&amp;TEXT(C2558,"dd.mm.yyyy") &amp;"_"&amp; 848232.48,"")</f>
        <v>Logic4_16.04.2020_848232.48</v>
      </c>
      <c r="R2558" s="21" t="e">
        <f ca="1">IF(AND(Q2558&lt;&gt; "", COUNTIF(SAP!#REF!,Q2558)&gt;0),"Matched", "")</f>
        <v>#REF!</v>
      </c>
    </row>
    <row r="2559" spans="1:18" hidden="1">
      <c r="A2559" s="21">
        <v>11563327</v>
      </c>
      <c r="B2559" s="22">
        <v>43937</v>
      </c>
      <c r="C2559" s="22">
        <v>43937</v>
      </c>
      <c r="D2559" s="21" t="s">
        <v>10</v>
      </c>
      <c r="E2559" s="23">
        <v>0</v>
      </c>
      <c r="F2559" s="23">
        <v>0</v>
      </c>
      <c r="G2559" s="23">
        <v>5768</v>
      </c>
      <c r="H2559" s="23">
        <v>257998.75</v>
      </c>
      <c r="I2559" s="21" t="s">
        <v>11</v>
      </c>
      <c r="J2559" s="21" t="s">
        <v>12</v>
      </c>
      <c r="K2559" s="21" t="str">
        <f t="shared" si="129"/>
        <v/>
      </c>
      <c r="L2559" s="21" t="e">
        <f ca="1">IF(AND(K2559&lt;&gt; "", COUNTIF(SAP!#REF!,K2559)&gt;0),"Matched", "")</f>
        <v>#REF!</v>
      </c>
      <c r="M2559" s="21" t="str">
        <f t="shared" si="130"/>
        <v/>
      </c>
      <c r="N2559" s="21" t="e">
        <f ca="1">IF(AND(M2559&lt;&gt; "", COUNTIF(SAP!#REF!,M2559)&gt;0),"Matched", "")</f>
        <v>#REF!</v>
      </c>
      <c r="O2559" s="21" t="str">
        <f t="shared" si="131"/>
        <v/>
      </c>
      <c r="P2559" s="21" t="e">
        <f ca="1">IF(AND(O2559&lt;&gt; "", COUNTIF(SAP!#REF!,O2559)&gt;0),"Matched", "")</f>
        <v>#REF!</v>
      </c>
      <c r="Q2559" s="21" t="str">
        <f ca="1">IF(OR(D2559="AC",D2559="TR"),"Logic4"&amp;"_"&amp;TEXT(C2559,"dd.mm.yyyy") &amp;"_"&amp; 848232.48,"")</f>
        <v>Logic4_16.04.2020_848232.48</v>
      </c>
      <c r="R2559" s="21" t="e">
        <f ca="1">IF(AND(Q2559&lt;&gt; "", COUNTIF(SAP!#REF!,Q2559)&gt;0),"Matched", "")</f>
        <v>#REF!</v>
      </c>
    </row>
    <row r="2560" spans="1:18" hidden="1">
      <c r="A2560" s="21">
        <v>11563327</v>
      </c>
      <c r="B2560" s="22">
        <v>43937</v>
      </c>
      <c r="C2560" s="22">
        <v>43937</v>
      </c>
      <c r="D2560" s="21" t="s">
        <v>10</v>
      </c>
      <c r="E2560" s="23">
        <v>0</v>
      </c>
      <c r="F2560" s="23">
        <v>0</v>
      </c>
      <c r="G2560" s="23">
        <v>5897.8</v>
      </c>
      <c r="H2560" s="23">
        <v>263896.55</v>
      </c>
      <c r="I2560" s="21" t="s">
        <v>11</v>
      </c>
      <c r="J2560" s="21" t="s">
        <v>12</v>
      </c>
      <c r="K2560" s="21" t="str">
        <f t="shared" si="129"/>
        <v/>
      </c>
      <c r="L2560" s="21" t="e">
        <f ca="1">IF(AND(K2560&lt;&gt; "", COUNTIF(SAP!#REF!,K2560)&gt;0),"Matched", "")</f>
        <v>#REF!</v>
      </c>
      <c r="M2560" s="21" t="str">
        <f t="shared" si="130"/>
        <v/>
      </c>
      <c r="N2560" s="21" t="e">
        <f ca="1">IF(AND(M2560&lt;&gt; "", COUNTIF(SAP!#REF!,M2560)&gt;0),"Matched", "")</f>
        <v>#REF!</v>
      </c>
      <c r="O2560" s="21" t="str">
        <f t="shared" si="131"/>
        <v/>
      </c>
      <c r="P2560" s="21" t="e">
        <f ca="1">IF(AND(O2560&lt;&gt; "", COUNTIF(SAP!#REF!,O2560)&gt;0),"Matched", "")</f>
        <v>#REF!</v>
      </c>
      <c r="Q2560" s="21" t="str">
        <f ca="1">IF(OR(D2560="AC",D2560="TR"),"Logic4"&amp;"_"&amp;TEXT(C2560,"dd.mm.yyyy") &amp;"_"&amp; 848232.48,"")</f>
        <v>Logic4_16.04.2020_848232.48</v>
      </c>
      <c r="R2560" s="21" t="e">
        <f ca="1">IF(AND(Q2560&lt;&gt; "", COUNTIF(SAP!#REF!,Q2560)&gt;0),"Matched", "")</f>
        <v>#REF!</v>
      </c>
    </row>
    <row r="2561" spans="1:18" hidden="1">
      <c r="A2561" s="21">
        <v>11563327</v>
      </c>
      <c r="B2561" s="22">
        <v>43937</v>
      </c>
      <c r="C2561" s="22">
        <v>43937</v>
      </c>
      <c r="D2561" s="21" t="s">
        <v>10</v>
      </c>
      <c r="E2561" s="23">
        <v>0</v>
      </c>
      <c r="F2561" s="23">
        <v>0</v>
      </c>
      <c r="G2561" s="23">
        <v>6050</v>
      </c>
      <c r="H2561" s="23">
        <v>269946.55</v>
      </c>
      <c r="I2561" s="21" t="s">
        <v>11</v>
      </c>
      <c r="J2561" s="21" t="s">
        <v>12</v>
      </c>
      <c r="K2561" s="21" t="str">
        <f t="shared" si="129"/>
        <v/>
      </c>
      <c r="L2561" s="21" t="e">
        <f ca="1">IF(AND(K2561&lt;&gt; "", COUNTIF(SAP!#REF!,K2561)&gt;0),"Matched", "")</f>
        <v>#REF!</v>
      </c>
      <c r="M2561" s="21" t="str">
        <f t="shared" si="130"/>
        <v/>
      </c>
      <c r="N2561" s="21" t="e">
        <f ca="1">IF(AND(M2561&lt;&gt; "", COUNTIF(SAP!#REF!,M2561)&gt;0),"Matched", "")</f>
        <v>#REF!</v>
      </c>
      <c r="O2561" s="21" t="str">
        <f t="shared" si="131"/>
        <v/>
      </c>
      <c r="P2561" s="21" t="e">
        <f ca="1">IF(AND(O2561&lt;&gt; "", COUNTIF(SAP!#REF!,O2561)&gt;0),"Matched", "")</f>
        <v>#REF!</v>
      </c>
      <c r="Q2561" s="21" t="str">
        <f ca="1">IF(OR(D2561="AC",D2561="TR"),"Logic4"&amp;"_"&amp;TEXT(C2561,"dd.mm.yyyy") &amp;"_"&amp; 848232.48,"")</f>
        <v>Logic4_16.04.2020_848232.48</v>
      </c>
      <c r="R2561" s="21" t="e">
        <f ca="1">IF(AND(Q2561&lt;&gt; "", COUNTIF(SAP!#REF!,Q2561)&gt;0),"Matched", "")</f>
        <v>#REF!</v>
      </c>
    </row>
    <row r="2562" spans="1:18" hidden="1">
      <c r="A2562" s="21">
        <v>11563327</v>
      </c>
      <c r="B2562" s="22">
        <v>43937</v>
      </c>
      <c r="C2562" s="22">
        <v>43937</v>
      </c>
      <c r="D2562" s="21" t="s">
        <v>10</v>
      </c>
      <c r="E2562" s="23">
        <v>0</v>
      </c>
      <c r="F2562" s="23">
        <v>0</v>
      </c>
      <c r="G2562" s="23">
        <v>6079.1</v>
      </c>
      <c r="H2562" s="23">
        <v>276025.65000000002</v>
      </c>
      <c r="I2562" s="21" t="s">
        <v>11</v>
      </c>
      <c r="J2562" s="21" t="s">
        <v>12</v>
      </c>
      <c r="K2562" s="21" t="str">
        <f t="shared" si="129"/>
        <v/>
      </c>
      <c r="L2562" s="21" t="e">
        <f ca="1">IF(AND(K2562&lt;&gt; "", COUNTIF(SAP!#REF!,K2562)&gt;0),"Matched", "")</f>
        <v>#REF!</v>
      </c>
      <c r="M2562" s="21" t="str">
        <f t="shared" si="130"/>
        <v/>
      </c>
      <c r="N2562" s="21" t="e">
        <f ca="1">IF(AND(M2562&lt;&gt; "", COUNTIF(SAP!#REF!,M2562)&gt;0),"Matched", "")</f>
        <v>#REF!</v>
      </c>
      <c r="O2562" s="21" t="str">
        <f t="shared" si="131"/>
        <v/>
      </c>
      <c r="P2562" s="21" t="e">
        <f ca="1">IF(AND(O2562&lt;&gt; "", COUNTIF(SAP!#REF!,O2562)&gt;0),"Matched", "")</f>
        <v>#REF!</v>
      </c>
      <c r="Q2562" s="21" t="str">
        <f ca="1">IF(OR(D2562="AC",D2562="TR"),"Logic4"&amp;"_"&amp;TEXT(C2562,"dd.mm.yyyy") &amp;"_"&amp; 848232.48,"")</f>
        <v>Logic4_16.04.2020_848232.48</v>
      </c>
      <c r="R2562" s="21" t="e">
        <f ca="1">IF(AND(Q2562&lt;&gt; "", COUNTIF(SAP!#REF!,Q2562)&gt;0),"Matched", "")</f>
        <v>#REF!</v>
      </c>
    </row>
    <row r="2563" spans="1:18" hidden="1">
      <c r="A2563" s="21">
        <v>11563327</v>
      </c>
      <c r="B2563" s="22">
        <v>43937</v>
      </c>
      <c r="C2563" s="22">
        <v>43937</v>
      </c>
      <c r="D2563" s="21" t="s">
        <v>10</v>
      </c>
      <c r="E2563" s="23">
        <v>0</v>
      </c>
      <c r="F2563" s="23">
        <v>0</v>
      </c>
      <c r="G2563" s="23">
        <v>6110</v>
      </c>
      <c r="H2563" s="23">
        <v>282135.65000000002</v>
      </c>
      <c r="I2563" s="21" t="s">
        <v>11</v>
      </c>
      <c r="J2563" s="21" t="s">
        <v>12</v>
      </c>
      <c r="K2563" s="21" t="str">
        <f t="shared" ref="K2563:K2626" si="132">IF(D2563="TF","Logic1"&amp;"_"&amp;TEXT(C2563, "mm") &amp;"_"&amp; F2563,"")</f>
        <v/>
      </c>
      <c r="L2563" s="21" t="e">
        <f ca="1">IF(AND(K2563&lt;&gt; "", COUNTIF(SAP!#REF!,K2563)&gt;0),"Matched", "")</f>
        <v>#REF!</v>
      </c>
      <c r="M2563" s="21" t="str">
        <f t="shared" si="130"/>
        <v/>
      </c>
      <c r="N2563" s="21" t="e">
        <f ca="1">IF(AND(M2563&lt;&gt; "", COUNTIF(SAP!#REF!,M2563)&gt;0),"Matched", "")</f>
        <v>#REF!</v>
      </c>
      <c r="O2563" s="21" t="str">
        <f t="shared" si="131"/>
        <v/>
      </c>
      <c r="P2563" s="21" t="e">
        <f ca="1">IF(AND(O2563&lt;&gt; "", COUNTIF(SAP!#REF!,O2563)&gt;0),"Matched", "")</f>
        <v>#REF!</v>
      </c>
      <c r="Q2563" s="21" t="str">
        <f ca="1">IF(OR(D2563="AC",D2563="TR"),"Logic4"&amp;"_"&amp;TEXT(C2563,"dd.mm.yyyy") &amp;"_"&amp; 848232.48,"")</f>
        <v>Logic4_16.04.2020_848232.48</v>
      </c>
      <c r="R2563" s="21" t="e">
        <f ca="1">IF(AND(Q2563&lt;&gt; "", COUNTIF(SAP!#REF!,Q2563)&gt;0),"Matched", "")</f>
        <v>#REF!</v>
      </c>
    </row>
    <row r="2564" spans="1:18" hidden="1">
      <c r="A2564" s="21">
        <v>11563327</v>
      </c>
      <c r="B2564" s="22">
        <v>43937</v>
      </c>
      <c r="C2564" s="22">
        <v>43937</v>
      </c>
      <c r="D2564" s="21" t="s">
        <v>10</v>
      </c>
      <c r="E2564" s="23">
        <v>0</v>
      </c>
      <c r="F2564" s="23">
        <v>0</v>
      </c>
      <c r="G2564" s="23">
        <v>6190.13</v>
      </c>
      <c r="H2564" s="23">
        <v>288325.78000000003</v>
      </c>
      <c r="I2564" s="21" t="s">
        <v>11</v>
      </c>
      <c r="J2564" s="21" t="s">
        <v>12</v>
      </c>
      <c r="K2564" s="21" t="str">
        <f t="shared" si="132"/>
        <v/>
      </c>
      <c r="L2564" s="21" t="e">
        <f ca="1">IF(AND(K2564&lt;&gt; "", COUNTIF(SAP!#REF!,K2564)&gt;0),"Matched", "")</f>
        <v>#REF!</v>
      </c>
      <c r="M2564" s="21" t="str">
        <f t="shared" si="130"/>
        <v/>
      </c>
      <c r="N2564" s="21" t="e">
        <f ca="1">IF(AND(M2564&lt;&gt; "", COUNTIF(SAP!#REF!,M2564)&gt;0),"Matched", "")</f>
        <v>#REF!</v>
      </c>
      <c r="O2564" s="21" t="str">
        <f t="shared" si="131"/>
        <v/>
      </c>
      <c r="P2564" s="21" t="e">
        <f ca="1">IF(AND(O2564&lt;&gt; "", COUNTIF(SAP!#REF!,O2564)&gt;0),"Matched", "")</f>
        <v>#REF!</v>
      </c>
      <c r="Q2564" s="21" t="str">
        <f ca="1">IF(OR(D2564="AC",D2564="TR"),"Logic4"&amp;"_"&amp;TEXT(C2564,"dd.mm.yyyy") &amp;"_"&amp; 848232.48,"")</f>
        <v>Logic4_16.04.2020_848232.48</v>
      </c>
      <c r="R2564" s="21" t="e">
        <f ca="1">IF(AND(Q2564&lt;&gt; "", COUNTIF(SAP!#REF!,Q2564)&gt;0),"Matched", "")</f>
        <v>#REF!</v>
      </c>
    </row>
    <row r="2565" spans="1:18" hidden="1">
      <c r="A2565" s="21">
        <v>11563327</v>
      </c>
      <c r="B2565" s="22">
        <v>43937</v>
      </c>
      <c r="C2565" s="22">
        <v>43937</v>
      </c>
      <c r="D2565" s="21" t="s">
        <v>10</v>
      </c>
      <c r="E2565" s="23">
        <v>0</v>
      </c>
      <c r="F2565" s="23">
        <v>0</v>
      </c>
      <c r="G2565" s="23">
        <v>6195.56</v>
      </c>
      <c r="H2565" s="23">
        <v>294521.34000000003</v>
      </c>
      <c r="I2565" s="21" t="s">
        <v>11</v>
      </c>
      <c r="J2565" s="21" t="s">
        <v>12</v>
      </c>
      <c r="K2565" s="21" t="str">
        <f t="shared" si="132"/>
        <v/>
      </c>
      <c r="L2565" s="21" t="e">
        <f ca="1">IF(AND(K2565&lt;&gt; "", COUNTIF(SAP!#REF!,K2565)&gt;0),"Matched", "")</f>
        <v>#REF!</v>
      </c>
      <c r="M2565" s="21" t="str">
        <f t="shared" si="130"/>
        <v/>
      </c>
      <c r="N2565" s="21" t="e">
        <f ca="1">IF(AND(M2565&lt;&gt; "", COUNTIF(SAP!#REF!,M2565)&gt;0),"Matched", "")</f>
        <v>#REF!</v>
      </c>
      <c r="O2565" s="21" t="str">
        <f t="shared" si="131"/>
        <v/>
      </c>
      <c r="P2565" s="21" t="e">
        <f ca="1">IF(AND(O2565&lt;&gt; "", COUNTIF(SAP!#REF!,O2565)&gt;0),"Matched", "")</f>
        <v>#REF!</v>
      </c>
      <c r="Q2565" s="21" t="str">
        <f ca="1">IF(OR(D2565="AC",D2565="TR"),"Logic4"&amp;"_"&amp;TEXT(C2565,"dd.mm.yyyy") &amp;"_"&amp; 848232.48,"")</f>
        <v>Logic4_16.04.2020_848232.48</v>
      </c>
      <c r="R2565" s="21" t="e">
        <f ca="1">IF(AND(Q2565&lt;&gt; "", COUNTIF(SAP!#REF!,Q2565)&gt;0),"Matched", "")</f>
        <v>#REF!</v>
      </c>
    </row>
    <row r="2566" spans="1:18" hidden="1">
      <c r="A2566" s="21">
        <v>11563327</v>
      </c>
      <c r="B2566" s="22">
        <v>43937</v>
      </c>
      <c r="C2566" s="22">
        <v>43937</v>
      </c>
      <c r="D2566" s="21" t="s">
        <v>10</v>
      </c>
      <c r="E2566" s="23">
        <v>0</v>
      </c>
      <c r="F2566" s="23">
        <v>0</v>
      </c>
      <c r="G2566" s="23">
        <v>6220</v>
      </c>
      <c r="H2566" s="23">
        <v>300741.34000000003</v>
      </c>
      <c r="I2566" s="21" t="s">
        <v>11</v>
      </c>
      <c r="J2566" s="21" t="s">
        <v>12</v>
      </c>
      <c r="K2566" s="21" t="str">
        <f t="shared" si="132"/>
        <v/>
      </c>
      <c r="L2566" s="21" t="e">
        <f ca="1">IF(AND(K2566&lt;&gt; "", COUNTIF(SAP!#REF!,K2566)&gt;0),"Matched", "")</f>
        <v>#REF!</v>
      </c>
      <c r="M2566" s="21" t="str">
        <f t="shared" si="130"/>
        <v/>
      </c>
      <c r="N2566" s="21" t="e">
        <f ca="1">IF(AND(M2566&lt;&gt; "", COUNTIF(SAP!#REF!,M2566)&gt;0),"Matched", "")</f>
        <v>#REF!</v>
      </c>
      <c r="O2566" s="21" t="str">
        <f t="shared" si="131"/>
        <v/>
      </c>
      <c r="P2566" s="21" t="e">
        <f ca="1">IF(AND(O2566&lt;&gt; "", COUNTIF(SAP!#REF!,O2566)&gt;0),"Matched", "")</f>
        <v>#REF!</v>
      </c>
      <c r="Q2566" s="21" t="str">
        <f ca="1">IF(OR(D2566="AC",D2566="TR"),"Logic4"&amp;"_"&amp;TEXT(C2566,"dd.mm.yyyy") &amp;"_"&amp; 848232.48,"")</f>
        <v>Logic4_16.04.2020_848232.48</v>
      </c>
      <c r="R2566" s="21" t="e">
        <f ca="1">IF(AND(Q2566&lt;&gt; "", COUNTIF(SAP!#REF!,Q2566)&gt;0),"Matched", "")</f>
        <v>#REF!</v>
      </c>
    </row>
    <row r="2567" spans="1:18" hidden="1">
      <c r="A2567" s="21">
        <v>11563327</v>
      </c>
      <c r="B2567" s="22">
        <v>43937</v>
      </c>
      <c r="C2567" s="22">
        <v>43937</v>
      </c>
      <c r="D2567" s="21" t="s">
        <v>10</v>
      </c>
      <c r="E2567" s="23">
        <v>0</v>
      </c>
      <c r="F2567" s="23">
        <v>0</v>
      </c>
      <c r="G2567" s="23">
        <v>6252.8</v>
      </c>
      <c r="H2567" s="23">
        <v>306994.14</v>
      </c>
      <c r="I2567" s="21" t="s">
        <v>11</v>
      </c>
      <c r="J2567" s="21" t="s">
        <v>12</v>
      </c>
      <c r="K2567" s="21" t="str">
        <f t="shared" si="132"/>
        <v/>
      </c>
      <c r="L2567" s="21" t="e">
        <f ca="1">IF(AND(K2567&lt;&gt; "", COUNTIF(SAP!#REF!,K2567)&gt;0),"Matched", "")</f>
        <v>#REF!</v>
      </c>
      <c r="M2567" s="21" t="str">
        <f t="shared" si="130"/>
        <v/>
      </c>
      <c r="N2567" s="21" t="e">
        <f ca="1">IF(AND(M2567&lt;&gt; "", COUNTIF(SAP!#REF!,M2567)&gt;0),"Matched", "")</f>
        <v>#REF!</v>
      </c>
      <c r="O2567" s="21" t="str">
        <f t="shared" si="131"/>
        <v/>
      </c>
      <c r="P2567" s="21" t="e">
        <f ca="1">IF(AND(O2567&lt;&gt; "", COUNTIF(SAP!#REF!,O2567)&gt;0),"Matched", "")</f>
        <v>#REF!</v>
      </c>
      <c r="Q2567" s="21" t="str">
        <f ca="1">IF(OR(D2567="AC",D2567="TR"),"Logic4"&amp;"_"&amp;TEXT(C2567,"dd.mm.yyyy") &amp;"_"&amp; 848232.48,"")</f>
        <v>Logic4_16.04.2020_848232.48</v>
      </c>
      <c r="R2567" s="21" t="e">
        <f ca="1">IF(AND(Q2567&lt;&gt; "", COUNTIF(SAP!#REF!,Q2567)&gt;0),"Matched", "")</f>
        <v>#REF!</v>
      </c>
    </row>
    <row r="2568" spans="1:18" hidden="1">
      <c r="A2568" s="21">
        <v>11563327</v>
      </c>
      <c r="B2568" s="22">
        <v>43937</v>
      </c>
      <c r="C2568" s="22">
        <v>43937</v>
      </c>
      <c r="D2568" s="21" t="s">
        <v>10</v>
      </c>
      <c r="E2568" s="23">
        <v>0</v>
      </c>
      <c r="F2568" s="23">
        <v>0</v>
      </c>
      <c r="G2568" s="23">
        <v>6431.9</v>
      </c>
      <c r="H2568" s="23">
        <v>313426.03999999998</v>
      </c>
      <c r="I2568" s="21" t="s">
        <v>11</v>
      </c>
      <c r="J2568" s="21" t="s">
        <v>12</v>
      </c>
      <c r="K2568" s="21" t="str">
        <f t="shared" si="132"/>
        <v/>
      </c>
      <c r="L2568" s="21" t="e">
        <f ca="1">IF(AND(K2568&lt;&gt; "", COUNTIF(SAP!#REF!,K2568)&gt;0),"Matched", "")</f>
        <v>#REF!</v>
      </c>
      <c r="M2568" s="21" t="str">
        <f t="shared" si="130"/>
        <v/>
      </c>
      <c r="N2568" s="21" t="e">
        <f ca="1">IF(AND(M2568&lt;&gt; "", COUNTIF(SAP!#REF!,M2568)&gt;0),"Matched", "")</f>
        <v>#REF!</v>
      </c>
      <c r="O2568" s="21" t="str">
        <f t="shared" si="131"/>
        <v/>
      </c>
      <c r="P2568" s="21" t="e">
        <f ca="1">IF(AND(O2568&lt;&gt; "", COUNTIF(SAP!#REF!,O2568)&gt;0),"Matched", "")</f>
        <v>#REF!</v>
      </c>
      <c r="Q2568" s="21" t="str">
        <f ca="1">IF(OR(D2568="AC",D2568="TR"),"Logic4"&amp;"_"&amp;TEXT(C2568,"dd.mm.yyyy") &amp;"_"&amp; 848232.48,"")</f>
        <v>Logic4_16.04.2020_848232.48</v>
      </c>
      <c r="R2568" s="21" t="e">
        <f ca="1">IF(AND(Q2568&lt;&gt; "", COUNTIF(SAP!#REF!,Q2568)&gt;0),"Matched", "")</f>
        <v>#REF!</v>
      </c>
    </row>
    <row r="2569" spans="1:18" hidden="1">
      <c r="A2569" s="21">
        <v>11563327</v>
      </c>
      <c r="B2569" s="22">
        <v>43937</v>
      </c>
      <c r="C2569" s="22">
        <v>43937</v>
      </c>
      <c r="D2569" s="21" t="s">
        <v>10</v>
      </c>
      <c r="E2569" s="23">
        <v>0</v>
      </c>
      <c r="F2569" s="23">
        <v>0</v>
      </c>
      <c r="G2569" s="23">
        <v>6517.4</v>
      </c>
      <c r="H2569" s="23">
        <v>319943.44</v>
      </c>
      <c r="I2569" s="21" t="s">
        <v>11</v>
      </c>
      <c r="J2569" s="21" t="s">
        <v>12</v>
      </c>
      <c r="K2569" s="21" t="str">
        <f t="shared" si="132"/>
        <v/>
      </c>
      <c r="L2569" s="21" t="e">
        <f ca="1">IF(AND(K2569&lt;&gt; "", COUNTIF(SAP!#REF!,K2569)&gt;0),"Matched", "")</f>
        <v>#REF!</v>
      </c>
      <c r="M2569" s="21" t="str">
        <f t="shared" si="130"/>
        <v/>
      </c>
      <c r="N2569" s="21" t="e">
        <f ca="1">IF(AND(M2569&lt;&gt; "", COUNTIF(SAP!#REF!,M2569)&gt;0),"Matched", "")</f>
        <v>#REF!</v>
      </c>
      <c r="O2569" s="21" t="str">
        <f t="shared" si="131"/>
        <v/>
      </c>
      <c r="P2569" s="21" t="e">
        <f ca="1">IF(AND(O2569&lt;&gt; "", COUNTIF(SAP!#REF!,O2569)&gt;0),"Matched", "")</f>
        <v>#REF!</v>
      </c>
      <c r="Q2569" s="21" t="str">
        <f ca="1">IF(OR(D2569="AC",D2569="TR"),"Logic4"&amp;"_"&amp;TEXT(C2569,"dd.mm.yyyy") &amp;"_"&amp; 848232.48,"")</f>
        <v>Logic4_16.04.2020_848232.48</v>
      </c>
      <c r="R2569" s="21" t="e">
        <f ca="1">IF(AND(Q2569&lt;&gt; "", COUNTIF(SAP!#REF!,Q2569)&gt;0),"Matched", "")</f>
        <v>#REF!</v>
      </c>
    </row>
    <row r="2570" spans="1:18" hidden="1">
      <c r="A2570" s="21">
        <v>11563327</v>
      </c>
      <c r="B2570" s="22">
        <v>43937</v>
      </c>
      <c r="C2570" s="22">
        <v>43937</v>
      </c>
      <c r="D2570" s="21" t="s">
        <v>10</v>
      </c>
      <c r="E2570" s="23">
        <v>0</v>
      </c>
      <c r="F2570" s="23">
        <v>0</v>
      </c>
      <c r="G2570" s="23">
        <v>6545.05</v>
      </c>
      <c r="H2570" s="23">
        <v>326488.49</v>
      </c>
      <c r="I2570" s="21" t="s">
        <v>11</v>
      </c>
      <c r="J2570" s="21" t="s">
        <v>12</v>
      </c>
      <c r="K2570" s="21" t="str">
        <f t="shared" si="132"/>
        <v/>
      </c>
      <c r="L2570" s="21" t="e">
        <f ca="1">IF(AND(K2570&lt;&gt; "", COUNTIF(SAP!#REF!,K2570)&gt;0),"Matched", "")</f>
        <v>#REF!</v>
      </c>
      <c r="M2570" s="21" t="str">
        <f t="shared" si="130"/>
        <v/>
      </c>
      <c r="N2570" s="21" t="e">
        <f ca="1">IF(AND(M2570&lt;&gt; "", COUNTIF(SAP!#REF!,M2570)&gt;0),"Matched", "")</f>
        <v>#REF!</v>
      </c>
      <c r="O2570" s="21" t="str">
        <f t="shared" si="131"/>
        <v/>
      </c>
      <c r="P2570" s="21" t="e">
        <f ca="1">IF(AND(O2570&lt;&gt; "", COUNTIF(SAP!#REF!,O2570)&gt;0),"Matched", "")</f>
        <v>#REF!</v>
      </c>
      <c r="Q2570" s="21" t="str">
        <f ca="1">IF(OR(D2570="AC",D2570="TR"),"Logic4"&amp;"_"&amp;TEXT(C2570,"dd.mm.yyyy") &amp;"_"&amp; 848232.48,"")</f>
        <v>Logic4_16.04.2020_848232.48</v>
      </c>
      <c r="R2570" s="21" t="e">
        <f ca="1">IF(AND(Q2570&lt;&gt; "", COUNTIF(SAP!#REF!,Q2570)&gt;0),"Matched", "")</f>
        <v>#REF!</v>
      </c>
    </row>
    <row r="2571" spans="1:18" hidden="1">
      <c r="A2571" s="21">
        <v>11563327</v>
      </c>
      <c r="B2571" s="22">
        <v>43937</v>
      </c>
      <c r="C2571" s="22">
        <v>43937</v>
      </c>
      <c r="D2571" s="21" t="s">
        <v>10</v>
      </c>
      <c r="E2571" s="23">
        <v>0</v>
      </c>
      <c r="F2571" s="23">
        <v>0</v>
      </c>
      <c r="G2571" s="23">
        <v>6578.7</v>
      </c>
      <c r="H2571" s="23">
        <v>333067.19</v>
      </c>
      <c r="I2571" s="21" t="s">
        <v>11</v>
      </c>
      <c r="J2571" s="21" t="s">
        <v>12</v>
      </c>
      <c r="K2571" s="21" t="str">
        <f t="shared" si="132"/>
        <v/>
      </c>
      <c r="L2571" s="21" t="e">
        <f ca="1">IF(AND(K2571&lt;&gt; "", COUNTIF(SAP!#REF!,K2571)&gt;0),"Matched", "")</f>
        <v>#REF!</v>
      </c>
      <c r="M2571" s="21" t="str">
        <f t="shared" si="130"/>
        <v/>
      </c>
      <c r="N2571" s="21" t="e">
        <f ca="1">IF(AND(M2571&lt;&gt; "", COUNTIF(SAP!#REF!,M2571)&gt;0),"Matched", "")</f>
        <v>#REF!</v>
      </c>
      <c r="O2571" s="21" t="str">
        <f t="shared" si="131"/>
        <v/>
      </c>
      <c r="P2571" s="21" t="e">
        <f ca="1">IF(AND(O2571&lt;&gt; "", COUNTIF(SAP!#REF!,O2571)&gt;0),"Matched", "")</f>
        <v>#REF!</v>
      </c>
      <c r="Q2571" s="21" t="str">
        <f ca="1">IF(OR(D2571="AC",D2571="TR"),"Logic4"&amp;"_"&amp;TEXT(C2571,"dd.mm.yyyy") &amp;"_"&amp; 848232.48,"")</f>
        <v>Logic4_16.04.2020_848232.48</v>
      </c>
      <c r="R2571" s="21" t="e">
        <f ca="1">IF(AND(Q2571&lt;&gt; "", COUNTIF(SAP!#REF!,Q2571)&gt;0),"Matched", "")</f>
        <v>#REF!</v>
      </c>
    </row>
    <row r="2572" spans="1:18" hidden="1">
      <c r="A2572" s="21">
        <v>11563327</v>
      </c>
      <c r="B2572" s="22">
        <v>43937</v>
      </c>
      <c r="C2572" s="22">
        <v>43937</v>
      </c>
      <c r="D2572" s="21" t="s">
        <v>10</v>
      </c>
      <c r="E2572" s="23">
        <v>0</v>
      </c>
      <c r="F2572" s="23">
        <v>0</v>
      </c>
      <c r="G2572" s="23">
        <v>6778.6</v>
      </c>
      <c r="H2572" s="23">
        <v>339845.79</v>
      </c>
      <c r="I2572" s="21" t="s">
        <v>11</v>
      </c>
      <c r="J2572" s="21" t="s">
        <v>12</v>
      </c>
      <c r="K2572" s="21" t="str">
        <f t="shared" si="132"/>
        <v/>
      </c>
      <c r="L2572" s="21" t="e">
        <f ca="1">IF(AND(K2572&lt;&gt; "", COUNTIF(SAP!#REF!,K2572)&gt;0),"Matched", "")</f>
        <v>#REF!</v>
      </c>
      <c r="M2572" s="21" t="str">
        <f t="shared" si="130"/>
        <v/>
      </c>
      <c r="N2572" s="21" t="e">
        <f ca="1">IF(AND(M2572&lt;&gt; "", COUNTIF(SAP!#REF!,M2572)&gt;0),"Matched", "")</f>
        <v>#REF!</v>
      </c>
      <c r="O2572" s="21" t="str">
        <f t="shared" si="131"/>
        <v/>
      </c>
      <c r="P2572" s="21" t="e">
        <f ca="1">IF(AND(O2572&lt;&gt; "", COUNTIF(SAP!#REF!,O2572)&gt;0),"Matched", "")</f>
        <v>#REF!</v>
      </c>
      <c r="Q2572" s="21" t="str">
        <f ca="1">IF(OR(D2572="AC",D2572="TR"),"Logic4"&amp;"_"&amp;TEXT(C2572,"dd.mm.yyyy") &amp;"_"&amp; 848232.48,"")</f>
        <v>Logic4_16.04.2020_848232.48</v>
      </c>
      <c r="R2572" s="21" t="e">
        <f ca="1">IF(AND(Q2572&lt;&gt; "", COUNTIF(SAP!#REF!,Q2572)&gt;0),"Matched", "")</f>
        <v>#REF!</v>
      </c>
    </row>
    <row r="2573" spans="1:18" hidden="1">
      <c r="A2573" s="21">
        <v>11563327</v>
      </c>
      <c r="B2573" s="22">
        <v>43937</v>
      </c>
      <c r="C2573" s="22">
        <v>43937</v>
      </c>
      <c r="D2573" s="21" t="s">
        <v>10</v>
      </c>
      <c r="E2573" s="23">
        <v>0</v>
      </c>
      <c r="F2573" s="23">
        <v>0</v>
      </c>
      <c r="G2573" s="23">
        <v>6878.4</v>
      </c>
      <c r="H2573" s="23">
        <v>346724.19</v>
      </c>
      <c r="I2573" s="21" t="s">
        <v>11</v>
      </c>
      <c r="J2573" s="21" t="s">
        <v>12</v>
      </c>
      <c r="K2573" s="21" t="str">
        <f t="shared" si="132"/>
        <v/>
      </c>
      <c r="L2573" s="21" t="e">
        <f ca="1">IF(AND(K2573&lt;&gt; "", COUNTIF(SAP!#REF!,K2573)&gt;0),"Matched", "")</f>
        <v>#REF!</v>
      </c>
      <c r="M2573" s="21" t="str">
        <f t="shared" si="130"/>
        <v/>
      </c>
      <c r="N2573" s="21" t="e">
        <f ca="1">IF(AND(M2573&lt;&gt; "", COUNTIF(SAP!#REF!,M2573)&gt;0),"Matched", "")</f>
        <v>#REF!</v>
      </c>
      <c r="O2573" s="21" t="str">
        <f t="shared" si="131"/>
        <v/>
      </c>
      <c r="P2573" s="21" t="e">
        <f ca="1">IF(AND(O2573&lt;&gt; "", COUNTIF(SAP!#REF!,O2573)&gt;0),"Matched", "")</f>
        <v>#REF!</v>
      </c>
      <c r="Q2573" s="21" t="str">
        <f ca="1">IF(OR(D2573="AC",D2573="TR"),"Logic4"&amp;"_"&amp;TEXT(C2573,"dd.mm.yyyy") &amp;"_"&amp; 848232.48,"")</f>
        <v>Logic4_16.04.2020_848232.48</v>
      </c>
      <c r="R2573" s="21" t="e">
        <f ca="1">IF(AND(Q2573&lt;&gt; "", COUNTIF(SAP!#REF!,Q2573)&gt;0),"Matched", "")</f>
        <v>#REF!</v>
      </c>
    </row>
    <row r="2574" spans="1:18" hidden="1">
      <c r="A2574" s="21">
        <v>11563327</v>
      </c>
      <c r="B2574" s="22">
        <v>43937</v>
      </c>
      <c r="C2574" s="22">
        <v>43937</v>
      </c>
      <c r="D2574" s="21" t="s">
        <v>10</v>
      </c>
      <c r="E2574" s="23">
        <v>0</v>
      </c>
      <c r="F2574" s="23">
        <v>0</v>
      </c>
      <c r="G2574" s="23">
        <v>6915</v>
      </c>
      <c r="H2574" s="23">
        <v>353639.19</v>
      </c>
      <c r="I2574" s="21" t="s">
        <v>11</v>
      </c>
      <c r="J2574" s="21" t="s">
        <v>12</v>
      </c>
      <c r="K2574" s="21" t="str">
        <f t="shared" si="132"/>
        <v/>
      </c>
      <c r="L2574" s="21" t="e">
        <f ca="1">IF(AND(K2574&lt;&gt; "", COUNTIF(SAP!#REF!,K2574)&gt;0),"Matched", "")</f>
        <v>#REF!</v>
      </c>
      <c r="M2574" s="21" t="str">
        <f t="shared" si="130"/>
        <v/>
      </c>
      <c r="N2574" s="21" t="e">
        <f ca="1">IF(AND(M2574&lt;&gt; "", COUNTIF(SAP!#REF!,M2574)&gt;0),"Matched", "")</f>
        <v>#REF!</v>
      </c>
      <c r="O2574" s="21" t="str">
        <f t="shared" si="131"/>
        <v/>
      </c>
      <c r="P2574" s="21" t="e">
        <f ca="1">IF(AND(O2574&lt;&gt; "", COUNTIF(SAP!#REF!,O2574)&gt;0),"Matched", "")</f>
        <v>#REF!</v>
      </c>
      <c r="Q2574" s="21" t="str">
        <f ca="1">IF(OR(D2574="AC",D2574="TR"),"Logic4"&amp;"_"&amp;TEXT(C2574,"dd.mm.yyyy") &amp;"_"&amp; 848232.48,"")</f>
        <v>Logic4_16.04.2020_848232.48</v>
      </c>
      <c r="R2574" s="21" t="e">
        <f ca="1">IF(AND(Q2574&lt;&gt; "", COUNTIF(SAP!#REF!,Q2574)&gt;0),"Matched", "")</f>
        <v>#REF!</v>
      </c>
    </row>
    <row r="2575" spans="1:18" hidden="1">
      <c r="A2575" s="21">
        <v>11563327</v>
      </c>
      <c r="B2575" s="22">
        <v>43937</v>
      </c>
      <c r="C2575" s="22">
        <v>43937</v>
      </c>
      <c r="D2575" s="21" t="s">
        <v>10</v>
      </c>
      <c r="E2575" s="23">
        <v>0</v>
      </c>
      <c r="F2575" s="23">
        <v>0</v>
      </c>
      <c r="G2575" s="23">
        <v>7380.64</v>
      </c>
      <c r="H2575" s="23">
        <v>361019.83</v>
      </c>
      <c r="I2575" s="21" t="s">
        <v>11</v>
      </c>
      <c r="J2575" s="21" t="s">
        <v>12</v>
      </c>
      <c r="K2575" s="21" t="str">
        <f t="shared" si="132"/>
        <v/>
      </c>
      <c r="L2575" s="21" t="e">
        <f ca="1">IF(AND(K2575&lt;&gt; "", COUNTIF(SAP!#REF!,K2575)&gt;0),"Matched", "")</f>
        <v>#REF!</v>
      </c>
      <c r="M2575" s="21" t="str">
        <f t="shared" si="130"/>
        <v/>
      </c>
      <c r="N2575" s="21" t="e">
        <f ca="1">IF(AND(M2575&lt;&gt; "", COUNTIF(SAP!#REF!,M2575)&gt;0),"Matched", "")</f>
        <v>#REF!</v>
      </c>
      <c r="O2575" s="21" t="str">
        <f t="shared" si="131"/>
        <v/>
      </c>
      <c r="P2575" s="21" t="e">
        <f ca="1">IF(AND(O2575&lt;&gt; "", COUNTIF(SAP!#REF!,O2575)&gt;0),"Matched", "")</f>
        <v>#REF!</v>
      </c>
      <c r="Q2575" s="21" t="str">
        <f ca="1">IF(OR(D2575="AC",D2575="TR"),"Logic4"&amp;"_"&amp;TEXT(C2575,"dd.mm.yyyy") &amp;"_"&amp; 848232.48,"")</f>
        <v>Logic4_16.04.2020_848232.48</v>
      </c>
      <c r="R2575" s="21" t="e">
        <f ca="1">IF(AND(Q2575&lt;&gt; "", COUNTIF(SAP!#REF!,Q2575)&gt;0),"Matched", "")</f>
        <v>#REF!</v>
      </c>
    </row>
    <row r="2576" spans="1:18" hidden="1">
      <c r="A2576" s="21">
        <v>11563327</v>
      </c>
      <c r="B2576" s="22">
        <v>43937</v>
      </c>
      <c r="C2576" s="22">
        <v>43937</v>
      </c>
      <c r="D2576" s="21" t="s">
        <v>10</v>
      </c>
      <c r="E2576" s="23">
        <v>0</v>
      </c>
      <c r="F2576" s="23">
        <v>0</v>
      </c>
      <c r="G2576" s="23">
        <v>7503.6</v>
      </c>
      <c r="H2576" s="23">
        <v>368523.43</v>
      </c>
      <c r="I2576" s="21" t="s">
        <v>11</v>
      </c>
      <c r="J2576" s="21" t="s">
        <v>12</v>
      </c>
      <c r="K2576" s="21" t="str">
        <f t="shared" si="132"/>
        <v/>
      </c>
      <c r="L2576" s="21" t="e">
        <f ca="1">IF(AND(K2576&lt;&gt; "", COUNTIF(SAP!#REF!,K2576)&gt;0),"Matched", "")</f>
        <v>#REF!</v>
      </c>
      <c r="M2576" s="21" t="str">
        <f t="shared" si="130"/>
        <v/>
      </c>
      <c r="N2576" s="21" t="e">
        <f ca="1">IF(AND(M2576&lt;&gt; "", COUNTIF(SAP!#REF!,M2576)&gt;0),"Matched", "")</f>
        <v>#REF!</v>
      </c>
      <c r="O2576" s="21" t="str">
        <f t="shared" si="131"/>
        <v/>
      </c>
      <c r="P2576" s="21" t="e">
        <f ca="1">IF(AND(O2576&lt;&gt; "", COUNTIF(SAP!#REF!,O2576)&gt;0),"Matched", "")</f>
        <v>#REF!</v>
      </c>
      <c r="Q2576" s="21" t="str">
        <f ca="1">IF(OR(D2576="AC",D2576="TR"),"Logic4"&amp;"_"&amp;TEXT(C2576,"dd.mm.yyyy") &amp;"_"&amp; 848232.48,"")</f>
        <v>Logic4_16.04.2020_848232.48</v>
      </c>
      <c r="R2576" s="21" t="e">
        <f ca="1">IF(AND(Q2576&lt;&gt; "", COUNTIF(SAP!#REF!,Q2576)&gt;0),"Matched", "")</f>
        <v>#REF!</v>
      </c>
    </row>
    <row r="2577" spans="1:18" hidden="1">
      <c r="A2577" s="21">
        <v>11563327</v>
      </c>
      <c r="B2577" s="22">
        <v>43937</v>
      </c>
      <c r="C2577" s="22">
        <v>43937</v>
      </c>
      <c r="D2577" s="21" t="s">
        <v>10</v>
      </c>
      <c r="E2577" s="23">
        <v>0</v>
      </c>
      <c r="F2577" s="23">
        <v>0</v>
      </c>
      <c r="G2577" s="23">
        <v>7530</v>
      </c>
      <c r="H2577" s="23">
        <v>376053.43</v>
      </c>
      <c r="I2577" s="21" t="s">
        <v>11</v>
      </c>
      <c r="J2577" s="21" t="s">
        <v>12</v>
      </c>
      <c r="K2577" s="21" t="str">
        <f t="shared" si="132"/>
        <v/>
      </c>
      <c r="L2577" s="21" t="e">
        <f ca="1">IF(AND(K2577&lt;&gt; "", COUNTIF(SAP!#REF!,K2577)&gt;0),"Matched", "")</f>
        <v>#REF!</v>
      </c>
      <c r="M2577" s="21" t="str">
        <f t="shared" si="130"/>
        <v/>
      </c>
      <c r="N2577" s="21" t="e">
        <f ca="1">IF(AND(M2577&lt;&gt; "", COUNTIF(SAP!#REF!,M2577)&gt;0),"Matched", "")</f>
        <v>#REF!</v>
      </c>
      <c r="O2577" s="21" t="str">
        <f t="shared" si="131"/>
        <v/>
      </c>
      <c r="P2577" s="21" t="e">
        <f ca="1">IF(AND(O2577&lt;&gt; "", COUNTIF(SAP!#REF!,O2577)&gt;0),"Matched", "")</f>
        <v>#REF!</v>
      </c>
      <c r="Q2577" s="21" t="str">
        <f ca="1">IF(OR(D2577="AC",D2577="TR"),"Logic4"&amp;"_"&amp;TEXT(C2577,"dd.mm.yyyy") &amp;"_"&amp; 848232.48,"")</f>
        <v>Logic4_16.04.2020_848232.48</v>
      </c>
      <c r="R2577" s="21" t="e">
        <f ca="1">IF(AND(Q2577&lt;&gt; "", COUNTIF(SAP!#REF!,Q2577)&gt;0),"Matched", "")</f>
        <v>#REF!</v>
      </c>
    </row>
    <row r="2578" spans="1:18" hidden="1">
      <c r="A2578" s="21">
        <v>11563327</v>
      </c>
      <c r="B2578" s="22">
        <v>43937</v>
      </c>
      <c r="C2578" s="22">
        <v>43937</v>
      </c>
      <c r="D2578" s="21" t="s">
        <v>10</v>
      </c>
      <c r="E2578" s="23">
        <v>0</v>
      </c>
      <c r="F2578" s="23">
        <v>0</v>
      </c>
      <c r="G2578" s="23">
        <v>7720</v>
      </c>
      <c r="H2578" s="23">
        <v>383773.43</v>
      </c>
      <c r="I2578" s="21" t="s">
        <v>11</v>
      </c>
      <c r="J2578" s="21" t="s">
        <v>12</v>
      </c>
      <c r="K2578" s="21" t="str">
        <f t="shared" si="132"/>
        <v/>
      </c>
      <c r="L2578" s="21" t="e">
        <f ca="1">IF(AND(K2578&lt;&gt; "", COUNTIF(SAP!#REF!,K2578)&gt;0),"Matched", "")</f>
        <v>#REF!</v>
      </c>
      <c r="M2578" s="21" t="str">
        <f t="shared" si="130"/>
        <v/>
      </c>
      <c r="N2578" s="21" t="e">
        <f ca="1">IF(AND(M2578&lt;&gt; "", COUNTIF(SAP!#REF!,M2578)&gt;0),"Matched", "")</f>
        <v>#REF!</v>
      </c>
      <c r="O2578" s="21" t="str">
        <f t="shared" si="131"/>
        <v/>
      </c>
      <c r="P2578" s="21" t="e">
        <f ca="1">IF(AND(O2578&lt;&gt; "", COUNTIF(SAP!#REF!,O2578)&gt;0),"Matched", "")</f>
        <v>#REF!</v>
      </c>
      <c r="Q2578" s="21" t="str">
        <f ca="1">IF(OR(D2578="AC",D2578="TR"),"Logic4"&amp;"_"&amp;TEXT(C2578,"dd.mm.yyyy") &amp;"_"&amp; 848232.48,"")</f>
        <v>Logic4_16.04.2020_848232.48</v>
      </c>
      <c r="R2578" s="21" t="e">
        <f ca="1">IF(AND(Q2578&lt;&gt; "", COUNTIF(SAP!#REF!,Q2578)&gt;0),"Matched", "")</f>
        <v>#REF!</v>
      </c>
    </row>
    <row r="2579" spans="1:18" hidden="1">
      <c r="A2579" s="21">
        <v>11563327</v>
      </c>
      <c r="B2579" s="22">
        <v>43937</v>
      </c>
      <c r="C2579" s="22">
        <v>43937</v>
      </c>
      <c r="D2579" s="21" t="s">
        <v>10</v>
      </c>
      <c r="E2579" s="23">
        <v>0</v>
      </c>
      <c r="F2579" s="23">
        <v>0</v>
      </c>
      <c r="G2579" s="23">
        <v>7960</v>
      </c>
      <c r="H2579" s="23">
        <v>391733.43</v>
      </c>
      <c r="I2579" s="21" t="s">
        <v>11</v>
      </c>
      <c r="J2579" s="21" t="s">
        <v>12</v>
      </c>
      <c r="K2579" s="21" t="str">
        <f t="shared" si="132"/>
        <v/>
      </c>
      <c r="L2579" s="21" t="e">
        <f ca="1">IF(AND(K2579&lt;&gt; "", COUNTIF(SAP!#REF!,K2579)&gt;0),"Matched", "")</f>
        <v>#REF!</v>
      </c>
      <c r="M2579" s="21" t="str">
        <f t="shared" si="130"/>
        <v/>
      </c>
      <c r="N2579" s="21" t="e">
        <f ca="1">IF(AND(M2579&lt;&gt; "", COUNTIF(SAP!#REF!,M2579)&gt;0),"Matched", "")</f>
        <v>#REF!</v>
      </c>
      <c r="O2579" s="21" t="str">
        <f t="shared" si="131"/>
        <v/>
      </c>
      <c r="P2579" s="21" t="e">
        <f ca="1">IF(AND(O2579&lt;&gt; "", COUNTIF(SAP!#REF!,O2579)&gt;0),"Matched", "")</f>
        <v>#REF!</v>
      </c>
      <c r="Q2579" s="21" t="str">
        <f ca="1">IF(OR(D2579="AC",D2579="TR"),"Logic4"&amp;"_"&amp;TEXT(C2579,"dd.mm.yyyy") &amp;"_"&amp; 848232.48,"")</f>
        <v>Logic4_16.04.2020_848232.48</v>
      </c>
      <c r="R2579" s="21" t="e">
        <f ca="1">IF(AND(Q2579&lt;&gt; "", COUNTIF(SAP!#REF!,Q2579)&gt;0),"Matched", "")</f>
        <v>#REF!</v>
      </c>
    </row>
    <row r="2580" spans="1:18" hidden="1">
      <c r="A2580" s="21">
        <v>11563327</v>
      </c>
      <c r="B2580" s="22">
        <v>43937</v>
      </c>
      <c r="C2580" s="22">
        <v>43937</v>
      </c>
      <c r="D2580" s="21" t="s">
        <v>10</v>
      </c>
      <c r="E2580" s="23">
        <v>0</v>
      </c>
      <c r="F2580" s="23">
        <v>0</v>
      </c>
      <c r="G2580" s="23">
        <v>8110.1</v>
      </c>
      <c r="H2580" s="23">
        <v>399843.53</v>
      </c>
      <c r="I2580" s="21" t="s">
        <v>11</v>
      </c>
      <c r="J2580" s="21" t="s">
        <v>12</v>
      </c>
      <c r="K2580" s="21" t="str">
        <f t="shared" si="132"/>
        <v/>
      </c>
      <c r="L2580" s="21" t="e">
        <f ca="1">IF(AND(K2580&lt;&gt; "", COUNTIF(SAP!#REF!,K2580)&gt;0),"Matched", "")</f>
        <v>#REF!</v>
      </c>
      <c r="M2580" s="21" t="str">
        <f t="shared" si="130"/>
        <v/>
      </c>
      <c r="N2580" s="21" t="e">
        <f ca="1">IF(AND(M2580&lt;&gt; "", COUNTIF(SAP!#REF!,M2580)&gt;0),"Matched", "")</f>
        <v>#REF!</v>
      </c>
      <c r="O2580" s="21" t="str">
        <f t="shared" si="131"/>
        <v/>
      </c>
      <c r="P2580" s="21" t="e">
        <f ca="1">IF(AND(O2580&lt;&gt; "", COUNTIF(SAP!#REF!,O2580)&gt;0),"Matched", "")</f>
        <v>#REF!</v>
      </c>
      <c r="Q2580" s="21" t="str">
        <f ca="1">IF(OR(D2580="AC",D2580="TR"),"Logic4"&amp;"_"&amp;TEXT(C2580,"dd.mm.yyyy") &amp;"_"&amp; 848232.48,"")</f>
        <v>Logic4_16.04.2020_848232.48</v>
      </c>
      <c r="R2580" s="21" t="e">
        <f ca="1">IF(AND(Q2580&lt;&gt; "", COUNTIF(SAP!#REF!,Q2580)&gt;0),"Matched", "")</f>
        <v>#REF!</v>
      </c>
    </row>
    <row r="2581" spans="1:18" hidden="1">
      <c r="A2581" s="21">
        <v>11563327</v>
      </c>
      <c r="B2581" s="22">
        <v>43937</v>
      </c>
      <c r="C2581" s="22">
        <v>43937</v>
      </c>
      <c r="D2581" s="21" t="s">
        <v>10</v>
      </c>
      <c r="E2581" s="23">
        <v>0</v>
      </c>
      <c r="F2581" s="23">
        <v>0</v>
      </c>
      <c r="G2581" s="23">
        <v>8204</v>
      </c>
      <c r="H2581" s="23">
        <v>408047.53</v>
      </c>
      <c r="I2581" s="21" t="s">
        <v>11</v>
      </c>
      <c r="J2581" s="21" t="s">
        <v>12</v>
      </c>
      <c r="K2581" s="21" t="str">
        <f t="shared" si="132"/>
        <v/>
      </c>
      <c r="L2581" s="21" t="e">
        <f ca="1">IF(AND(K2581&lt;&gt; "", COUNTIF(SAP!#REF!,K2581)&gt;0),"Matched", "")</f>
        <v>#REF!</v>
      </c>
      <c r="M2581" s="21" t="str">
        <f t="shared" si="130"/>
        <v/>
      </c>
      <c r="N2581" s="21" t="e">
        <f ca="1">IF(AND(M2581&lt;&gt; "", COUNTIF(SAP!#REF!,M2581)&gt;0),"Matched", "")</f>
        <v>#REF!</v>
      </c>
      <c r="O2581" s="21" t="str">
        <f t="shared" si="131"/>
        <v/>
      </c>
      <c r="P2581" s="21" t="e">
        <f ca="1">IF(AND(O2581&lt;&gt; "", COUNTIF(SAP!#REF!,O2581)&gt;0),"Matched", "")</f>
        <v>#REF!</v>
      </c>
      <c r="Q2581" s="21" t="str">
        <f ca="1">IF(OR(D2581="AC",D2581="TR"),"Logic4"&amp;"_"&amp;TEXT(C2581,"dd.mm.yyyy") &amp;"_"&amp; 848232.48,"")</f>
        <v>Logic4_16.04.2020_848232.48</v>
      </c>
      <c r="R2581" s="21" t="e">
        <f ca="1">IF(AND(Q2581&lt;&gt; "", COUNTIF(SAP!#REF!,Q2581)&gt;0),"Matched", "")</f>
        <v>#REF!</v>
      </c>
    </row>
    <row r="2582" spans="1:18" hidden="1">
      <c r="A2582" s="21">
        <v>11563327</v>
      </c>
      <c r="B2582" s="22">
        <v>43937</v>
      </c>
      <c r="C2582" s="22">
        <v>43937</v>
      </c>
      <c r="D2582" s="21" t="s">
        <v>10</v>
      </c>
      <c r="E2582" s="23">
        <v>0</v>
      </c>
      <c r="F2582" s="23">
        <v>0</v>
      </c>
      <c r="G2582" s="23">
        <v>8220</v>
      </c>
      <c r="H2582" s="23">
        <v>416267.53</v>
      </c>
      <c r="I2582" s="21" t="s">
        <v>11</v>
      </c>
      <c r="J2582" s="21" t="s">
        <v>12</v>
      </c>
      <c r="K2582" s="21" t="str">
        <f t="shared" si="132"/>
        <v/>
      </c>
      <c r="L2582" s="21" t="e">
        <f ca="1">IF(AND(K2582&lt;&gt; "", COUNTIF(SAP!#REF!,K2582)&gt;0),"Matched", "")</f>
        <v>#REF!</v>
      </c>
      <c r="M2582" s="21" t="str">
        <f t="shared" si="130"/>
        <v/>
      </c>
      <c r="N2582" s="21" t="e">
        <f ca="1">IF(AND(M2582&lt;&gt; "", COUNTIF(SAP!#REF!,M2582)&gt;0),"Matched", "")</f>
        <v>#REF!</v>
      </c>
      <c r="O2582" s="21" t="str">
        <f t="shared" si="131"/>
        <v/>
      </c>
      <c r="P2582" s="21" t="e">
        <f ca="1">IF(AND(O2582&lt;&gt; "", COUNTIF(SAP!#REF!,O2582)&gt;0),"Matched", "")</f>
        <v>#REF!</v>
      </c>
      <c r="Q2582" s="21" t="str">
        <f ca="1">IF(OR(D2582="AC",D2582="TR"),"Logic4"&amp;"_"&amp;TEXT(C2582,"dd.mm.yyyy") &amp;"_"&amp; 848232.48,"")</f>
        <v>Logic4_16.04.2020_848232.48</v>
      </c>
      <c r="R2582" s="21" t="e">
        <f ca="1">IF(AND(Q2582&lt;&gt; "", COUNTIF(SAP!#REF!,Q2582)&gt;0),"Matched", "")</f>
        <v>#REF!</v>
      </c>
    </row>
    <row r="2583" spans="1:18" hidden="1">
      <c r="A2583" s="21">
        <v>11563327</v>
      </c>
      <c r="B2583" s="22">
        <v>43937</v>
      </c>
      <c r="C2583" s="22">
        <v>43937</v>
      </c>
      <c r="D2583" s="21" t="s">
        <v>10</v>
      </c>
      <c r="E2583" s="23">
        <v>0</v>
      </c>
      <c r="F2583" s="23">
        <v>0</v>
      </c>
      <c r="G2583" s="23">
        <v>8552.31</v>
      </c>
      <c r="H2583" s="23">
        <v>424819.84</v>
      </c>
      <c r="I2583" s="21" t="s">
        <v>11</v>
      </c>
      <c r="J2583" s="21" t="s">
        <v>12</v>
      </c>
      <c r="K2583" s="21" t="str">
        <f t="shared" si="132"/>
        <v/>
      </c>
      <c r="L2583" s="21" t="e">
        <f ca="1">IF(AND(K2583&lt;&gt; "", COUNTIF(SAP!#REF!,K2583)&gt;0),"Matched", "")</f>
        <v>#REF!</v>
      </c>
      <c r="M2583" s="21" t="str">
        <f t="shared" si="130"/>
        <v/>
      </c>
      <c r="N2583" s="21" t="e">
        <f ca="1">IF(AND(M2583&lt;&gt; "", COUNTIF(SAP!#REF!,M2583)&gt;0),"Matched", "")</f>
        <v>#REF!</v>
      </c>
      <c r="O2583" s="21" t="str">
        <f t="shared" si="131"/>
        <v/>
      </c>
      <c r="P2583" s="21" t="e">
        <f ca="1">IF(AND(O2583&lt;&gt; "", COUNTIF(SAP!#REF!,O2583)&gt;0),"Matched", "")</f>
        <v>#REF!</v>
      </c>
      <c r="Q2583" s="21" t="str">
        <f ca="1">IF(OR(D2583="AC",D2583="TR"),"Logic4"&amp;"_"&amp;TEXT(C2583,"dd.mm.yyyy") &amp;"_"&amp; 848232.48,"")</f>
        <v>Logic4_16.04.2020_848232.48</v>
      </c>
      <c r="R2583" s="21" t="e">
        <f ca="1">IF(AND(Q2583&lt;&gt; "", COUNTIF(SAP!#REF!,Q2583)&gt;0),"Matched", "")</f>
        <v>#REF!</v>
      </c>
    </row>
    <row r="2584" spans="1:18" hidden="1">
      <c r="A2584" s="21">
        <v>11563327</v>
      </c>
      <c r="B2584" s="22">
        <v>43937</v>
      </c>
      <c r="C2584" s="22">
        <v>43937</v>
      </c>
      <c r="D2584" s="21" t="s">
        <v>10</v>
      </c>
      <c r="E2584" s="23">
        <v>0</v>
      </c>
      <c r="F2584" s="23">
        <v>0</v>
      </c>
      <c r="G2584" s="23">
        <v>8609.6</v>
      </c>
      <c r="H2584" s="23">
        <v>433429.44</v>
      </c>
      <c r="I2584" s="21" t="s">
        <v>11</v>
      </c>
      <c r="J2584" s="21" t="s">
        <v>12</v>
      </c>
      <c r="K2584" s="21" t="str">
        <f t="shared" si="132"/>
        <v/>
      </c>
      <c r="L2584" s="21" t="e">
        <f ca="1">IF(AND(K2584&lt;&gt; "", COUNTIF(SAP!#REF!,K2584)&gt;0),"Matched", "")</f>
        <v>#REF!</v>
      </c>
      <c r="M2584" s="21" t="str">
        <f t="shared" si="130"/>
        <v/>
      </c>
      <c r="N2584" s="21" t="e">
        <f ca="1">IF(AND(M2584&lt;&gt; "", COUNTIF(SAP!#REF!,M2584)&gt;0),"Matched", "")</f>
        <v>#REF!</v>
      </c>
      <c r="O2584" s="21" t="str">
        <f t="shared" si="131"/>
        <v/>
      </c>
      <c r="P2584" s="21" t="e">
        <f ca="1">IF(AND(O2584&lt;&gt; "", COUNTIF(SAP!#REF!,O2584)&gt;0),"Matched", "")</f>
        <v>#REF!</v>
      </c>
      <c r="Q2584" s="21" t="str">
        <f ca="1">IF(OR(D2584="AC",D2584="TR"),"Logic4"&amp;"_"&amp;TEXT(C2584,"dd.mm.yyyy") &amp;"_"&amp; 848232.48,"")</f>
        <v>Logic4_16.04.2020_848232.48</v>
      </c>
      <c r="R2584" s="21" t="e">
        <f ca="1">IF(AND(Q2584&lt;&gt; "", COUNTIF(SAP!#REF!,Q2584)&gt;0),"Matched", "")</f>
        <v>#REF!</v>
      </c>
    </row>
    <row r="2585" spans="1:18" hidden="1">
      <c r="A2585" s="21">
        <v>11563327</v>
      </c>
      <c r="B2585" s="22">
        <v>43937</v>
      </c>
      <c r="C2585" s="22">
        <v>43937</v>
      </c>
      <c r="D2585" s="21" t="s">
        <v>10</v>
      </c>
      <c r="E2585" s="23">
        <v>0</v>
      </c>
      <c r="F2585" s="23">
        <v>0</v>
      </c>
      <c r="G2585" s="23">
        <v>8673.2000000000007</v>
      </c>
      <c r="H2585" s="23">
        <v>442102.64</v>
      </c>
      <c r="I2585" s="21" t="s">
        <v>11</v>
      </c>
      <c r="J2585" s="21" t="s">
        <v>12</v>
      </c>
      <c r="K2585" s="21" t="str">
        <f t="shared" si="132"/>
        <v/>
      </c>
      <c r="L2585" s="21" t="e">
        <f ca="1">IF(AND(K2585&lt;&gt; "", COUNTIF(SAP!#REF!,K2585)&gt;0),"Matched", "")</f>
        <v>#REF!</v>
      </c>
      <c r="M2585" s="21" t="str">
        <f t="shared" si="130"/>
        <v/>
      </c>
      <c r="N2585" s="21" t="e">
        <f ca="1">IF(AND(M2585&lt;&gt; "", COUNTIF(SAP!#REF!,M2585)&gt;0),"Matched", "")</f>
        <v>#REF!</v>
      </c>
      <c r="O2585" s="21" t="str">
        <f t="shared" si="131"/>
        <v/>
      </c>
      <c r="P2585" s="21" t="e">
        <f ca="1">IF(AND(O2585&lt;&gt; "", COUNTIF(SAP!#REF!,O2585)&gt;0),"Matched", "")</f>
        <v>#REF!</v>
      </c>
      <c r="Q2585" s="21" t="str">
        <f ca="1">IF(OR(D2585="AC",D2585="TR"),"Logic4"&amp;"_"&amp;TEXT(C2585,"dd.mm.yyyy") &amp;"_"&amp; 848232.48,"")</f>
        <v>Logic4_16.04.2020_848232.48</v>
      </c>
      <c r="R2585" s="21" t="e">
        <f ca="1">IF(AND(Q2585&lt;&gt; "", COUNTIF(SAP!#REF!,Q2585)&gt;0),"Matched", "")</f>
        <v>#REF!</v>
      </c>
    </row>
    <row r="2586" spans="1:18" hidden="1">
      <c r="A2586" s="21">
        <v>11563327</v>
      </c>
      <c r="B2586" s="22">
        <v>43937</v>
      </c>
      <c r="C2586" s="22">
        <v>43937</v>
      </c>
      <c r="D2586" s="21" t="s">
        <v>10</v>
      </c>
      <c r="E2586" s="23">
        <v>0</v>
      </c>
      <c r="F2586" s="23">
        <v>0</v>
      </c>
      <c r="G2586" s="23">
        <v>9344</v>
      </c>
      <c r="H2586" s="23">
        <v>451446.64</v>
      </c>
      <c r="I2586" s="21" t="s">
        <v>11</v>
      </c>
      <c r="J2586" s="21" t="s">
        <v>12</v>
      </c>
      <c r="K2586" s="21" t="str">
        <f t="shared" si="132"/>
        <v/>
      </c>
      <c r="L2586" s="21" t="e">
        <f ca="1">IF(AND(K2586&lt;&gt; "", COUNTIF(SAP!#REF!,K2586)&gt;0),"Matched", "")</f>
        <v>#REF!</v>
      </c>
      <c r="M2586" s="21" t="str">
        <f t="shared" si="130"/>
        <v/>
      </c>
      <c r="N2586" s="21" t="e">
        <f ca="1">IF(AND(M2586&lt;&gt; "", COUNTIF(SAP!#REF!,M2586)&gt;0),"Matched", "")</f>
        <v>#REF!</v>
      </c>
      <c r="O2586" s="21" t="str">
        <f t="shared" si="131"/>
        <v/>
      </c>
      <c r="P2586" s="21" t="e">
        <f ca="1">IF(AND(O2586&lt;&gt; "", COUNTIF(SAP!#REF!,O2586)&gt;0),"Matched", "")</f>
        <v>#REF!</v>
      </c>
      <c r="Q2586" s="21" t="str">
        <f ca="1">IF(OR(D2586="AC",D2586="TR"),"Logic4"&amp;"_"&amp;TEXT(C2586,"dd.mm.yyyy") &amp;"_"&amp; 848232.48,"")</f>
        <v>Logic4_16.04.2020_848232.48</v>
      </c>
      <c r="R2586" s="21" t="e">
        <f ca="1">IF(AND(Q2586&lt;&gt; "", COUNTIF(SAP!#REF!,Q2586)&gt;0),"Matched", "")</f>
        <v>#REF!</v>
      </c>
    </row>
    <row r="2587" spans="1:18" hidden="1">
      <c r="A2587" s="21">
        <v>11563327</v>
      </c>
      <c r="B2587" s="22">
        <v>43937</v>
      </c>
      <c r="C2587" s="22">
        <v>43937</v>
      </c>
      <c r="D2587" s="21" t="s">
        <v>10</v>
      </c>
      <c r="E2587" s="23">
        <v>0</v>
      </c>
      <c r="F2587" s="23">
        <v>0</v>
      </c>
      <c r="G2587" s="23">
        <v>9555.52</v>
      </c>
      <c r="H2587" s="23">
        <v>461002.16</v>
      </c>
      <c r="I2587" s="21" t="s">
        <v>11</v>
      </c>
      <c r="J2587" s="21" t="s">
        <v>12</v>
      </c>
      <c r="K2587" s="21" t="str">
        <f t="shared" si="132"/>
        <v/>
      </c>
      <c r="L2587" s="21" t="e">
        <f ca="1">IF(AND(K2587&lt;&gt; "", COUNTIF(SAP!#REF!,K2587)&gt;0),"Matched", "")</f>
        <v>#REF!</v>
      </c>
      <c r="M2587" s="21" t="str">
        <f t="shared" si="130"/>
        <v/>
      </c>
      <c r="N2587" s="21" t="e">
        <f ca="1">IF(AND(M2587&lt;&gt; "", COUNTIF(SAP!#REF!,M2587)&gt;0),"Matched", "")</f>
        <v>#REF!</v>
      </c>
      <c r="O2587" s="21" t="str">
        <f t="shared" si="131"/>
        <v/>
      </c>
      <c r="P2587" s="21" t="e">
        <f ca="1">IF(AND(O2587&lt;&gt; "", COUNTIF(SAP!#REF!,O2587)&gt;0),"Matched", "")</f>
        <v>#REF!</v>
      </c>
      <c r="Q2587" s="21" t="str">
        <f ca="1">IF(OR(D2587="AC",D2587="TR"),"Logic4"&amp;"_"&amp;TEXT(C2587,"dd.mm.yyyy") &amp;"_"&amp; 848232.48,"")</f>
        <v>Logic4_16.04.2020_848232.48</v>
      </c>
      <c r="R2587" s="21" t="e">
        <f ca="1">IF(AND(Q2587&lt;&gt; "", COUNTIF(SAP!#REF!,Q2587)&gt;0),"Matched", "")</f>
        <v>#REF!</v>
      </c>
    </row>
    <row r="2588" spans="1:18" hidden="1">
      <c r="A2588" s="21">
        <v>11563327</v>
      </c>
      <c r="B2588" s="22">
        <v>43937</v>
      </c>
      <c r="C2588" s="22">
        <v>43937</v>
      </c>
      <c r="D2588" s="21" t="s">
        <v>10</v>
      </c>
      <c r="E2588" s="23">
        <v>0</v>
      </c>
      <c r="F2588" s="23">
        <v>0</v>
      </c>
      <c r="G2588" s="23">
        <v>9950</v>
      </c>
      <c r="H2588" s="23">
        <v>470952.16</v>
      </c>
      <c r="I2588" s="21" t="s">
        <v>11</v>
      </c>
      <c r="J2588" s="21" t="s">
        <v>12</v>
      </c>
      <c r="K2588" s="21" t="str">
        <f t="shared" si="132"/>
        <v/>
      </c>
      <c r="L2588" s="21" t="e">
        <f ca="1">IF(AND(K2588&lt;&gt; "", COUNTIF(SAP!#REF!,K2588)&gt;0),"Matched", "")</f>
        <v>#REF!</v>
      </c>
      <c r="M2588" s="21" t="str">
        <f t="shared" si="130"/>
        <v/>
      </c>
      <c r="N2588" s="21" t="e">
        <f ca="1">IF(AND(M2588&lt;&gt; "", COUNTIF(SAP!#REF!,M2588)&gt;0),"Matched", "")</f>
        <v>#REF!</v>
      </c>
      <c r="O2588" s="21" t="str">
        <f t="shared" si="131"/>
        <v/>
      </c>
      <c r="P2588" s="21" t="e">
        <f ca="1">IF(AND(O2588&lt;&gt; "", COUNTIF(SAP!#REF!,O2588)&gt;0),"Matched", "")</f>
        <v>#REF!</v>
      </c>
      <c r="Q2588" s="21" t="str">
        <f ca="1">IF(OR(D2588="AC",D2588="TR"),"Logic4"&amp;"_"&amp;TEXT(C2588,"dd.mm.yyyy") &amp;"_"&amp; 848232.48,"")</f>
        <v>Logic4_16.04.2020_848232.48</v>
      </c>
      <c r="R2588" s="21" t="e">
        <f ca="1">IF(AND(Q2588&lt;&gt; "", COUNTIF(SAP!#REF!,Q2588)&gt;0),"Matched", "")</f>
        <v>#REF!</v>
      </c>
    </row>
    <row r="2589" spans="1:18" hidden="1">
      <c r="A2589" s="21">
        <v>11563327</v>
      </c>
      <c r="B2589" s="22">
        <v>43937</v>
      </c>
      <c r="C2589" s="22">
        <v>43937</v>
      </c>
      <c r="D2589" s="21" t="s">
        <v>10</v>
      </c>
      <c r="E2589" s="23">
        <v>0</v>
      </c>
      <c r="F2589" s="23">
        <v>0</v>
      </c>
      <c r="G2589" s="23">
        <v>10390.4</v>
      </c>
      <c r="H2589" s="23">
        <v>481342.56</v>
      </c>
      <c r="I2589" s="21" t="s">
        <v>11</v>
      </c>
      <c r="J2589" s="21" t="s">
        <v>12</v>
      </c>
      <c r="K2589" s="21" t="str">
        <f t="shared" si="132"/>
        <v/>
      </c>
      <c r="L2589" s="21" t="e">
        <f ca="1">IF(AND(K2589&lt;&gt; "", COUNTIF(SAP!#REF!,K2589)&gt;0),"Matched", "")</f>
        <v>#REF!</v>
      </c>
      <c r="M2589" s="21" t="str">
        <f t="shared" ref="M2589:M2635" si="133">IF(D2589="TR","Logic2"&amp;"_"&amp;TEXT(C2589,"dd.mm.yyyy") &amp;"_"&amp; F2589,"")</f>
        <v/>
      </c>
      <c r="N2589" s="21" t="e">
        <f ca="1">IF(AND(M2589&lt;&gt; "", COUNTIF(SAP!#REF!,M2589)&gt;0),"Matched", "")</f>
        <v>#REF!</v>
      </c>
      <c r="O2589" s="21" t="str">
        <f t="shared" ref="O2589:O2635" si="134">IF(D2589="AF","Logic3"&amp;"_"&amp;G2589,"")</f>
        <v/>
      </c>
      <c r="P2589" s="21" t="e">
        <f ca="1">IF(AND(O2589&lt;&gt; "", COUNTIF(SAP!#REF!,O2589)&gt;0),"Matched", "")</f>
        <v>#REF!</v>
      </c>
      <c r="Q2589" s="21" t="str">
        <f ca="1">IF(OR(D2589="AC",D2589="TR"),"Logic4"&amp;"_"&amp;TEXT(C2589,"dd.mm.yyyy") &amp;"_"&amp; 848232.48,"")</f>
        <v>Logic4_16.04.2020_848232.48</v>
      </c>
      <c r="R2589" s="21" t="e">
        <f ca="1">IF(AND(Q2589&lt;&gt; "", COUNTIF(SAP!#REF!,Q2589)&gt;0),"Matched", "")</f>
        <v>#REF!</v>
      </c>
    </row>
    <row r="2590" spans="1:18" hidden="1">
      <c r="A2590" s="21">
        <v>11563327</v>
      </c>
      <c r="B2590" s="22">
        <v>43937</v>
      </c>
      <c r="C2590" s="22">
        <v>43937</v>
      </c>
      <c r="D2590" s="21" t="s">
        <v>10</v>
      </c>
      <c r="E2590" s="23">
        <v>0</v>
      </c>
      <c r="F2590" s="23">
        <v>0</v>
      </c>
      <c r="G2590" s="23">
        <v>11029.1</v>
      </c>
      <c r="H2590" s="23">
        <v>492371.66</v>
      </c>
      <c r="I2590" s="21" t="s">
        <v>11</v>
      </c>
      <c r="J2590" s="21" t="s">
        <v>12</v>
      </c>
      <c r="K2590" s="21" t="str">
        <f t="shared" si="132"/>
        <v/>
      </c>
      <c r="L2590" s="21" t="e">
        <f ca="1">IF(AND(K2590&lt;&gt; "", COUNTIF(SAP!#REF!,K2590)&gt;0),"Matched", "")</f>
        <v>#REF!</v>
      </c>
      <c r="M2590" s="21" t="str">
        <f t="shared" si="133"/>
        <v/>
      </c>
      <c r="N2590" s="21" t="e">
        <f ca="1">IF(AND(M2590&lt;&gt; "", COUNTIF(SAP!#REF!,M2590)&gt;0),"Matched", "")</f>
        <v>#REF!</v>
      </c>
      <c r="O2590" s="21" t="str">
        <f t="shared" si="134"/>
        <v/>
      </c>
      <c r="P2590" s="21" t="e">
        <f ca="1">IF(AND(O2590&lt;&gt; "", COUNTIF(SAP!#REF!,O2590)&gt;0),"Matched", "")</f>
        <v>#REF!</v>
      </c>
      <c r="Q2590" s="21" t="str">
        <f ca="1">IF(OR(D2590="AC",D2590="TR"),"Logic4"&amp;"_"&amp;TEXT(C2590,"dd.mm.yyyy") &amp;"_"&amp; 848232.48,"")</f>
        <v>Logic4_16.04.2020_848232.48</v>
      </c>
      <c r="R2590" s="21" t="e">
        <f ca="1">IF(AND(Q2590&lt;&gt; "", COUNTIF(SAP!#REF!,Q2590)&gt;0),"Matched", "")</f>
        <v>#REF!</v>
      </c>
    </row>
    <row r="2591" spans="1:18" hidden="1">
      <c r="A2591" s="21">
        <v>11563327</v>
      </c>
      <c r="B2591" s="22">
        <v>43937</v>
      </c>
      <c r="C2591" s="22">
        <v>43937</v>
      </c>
      <c r="D2591" s="21" t="s">
        <v>10</v>
      </c>
      <c r="E2591" s="23">
        <v>0</v>
      </c>
      <c r="F2591" s="23">
        <v>0</v>
      </c>
      <c r="G2591" s="23">
        <v>11062</v>
      </c>
      <c r="H2591" s="23">
        <v>503433.66</v>
      </c>
      <c r="I2591" s="21" t="s">
        <v>11</v>
      </c>
      <c r="J2591" s="21" t="s">
        <v>12</v>
      </c>
      <c r="K2591" s="21" t="str">
        <f t="shared" si="132"/>
        <v/>
      </c>
      <c r="L2591" s="21" t="e">
        <f ca="1">IF(AND(K2591&lt;&gt; "", COUNTIF(SAP!#REF!,K2591)&gt;0),"Matched", "")</f>
        <v>#REF!</v>
      </c>
      <c r="M2591" s="21" t="str">
        <f t="shared" si="133"/>
        <v/>
      </c>
      <c r="N2591" s="21" t="e">
        <f ca="1">IF(AND(M2591&lt;&gt; "", COUNTIF(SAP!#REF!,M2591)&gt;0),"Matched", "")</f>
        <v>#REF!</v>
      </c>
      <c r="O2591" s="21" t="str">
        <f t="shared" si="134"/>
        <v/>
      </c>
      <c r="P2591" s="21" t="e">
        <f ca="1">IF(AND(O2591&lt;&gt; "", COUNTIF(SAP!#REF!,O2591)&gt;0),"Matched", "")</f>
        <v>#REF!</v>
      </c>
      <c r="Q2591" s="21" t="str">
        <f ca="1">IF(OR(D2591="AC",D2591="TR"),"Logic4"&amp;"_"&amp;TEXT(C2591,"dd.mm.yyyy") &amp;"_"&amp; 848232.48,"")</f>
        <v>Logic4_16.04.2020_848232.48</v>
      </c>
      <c r="R2591" s="21" t="e">
        <f ca="1">IF(AND(Q2591&lt;&gt; "", COUNTIF(SAP!#REF!,Q2591)&gt;0),"Matched", "")</f>
        <v>#REF!</v>
      </c>
    </row>
    <row r="2592" spans="1:18" hidden="1">
      <c r="A2592" s="21">
        <v>11563327</v>
      </c>
      <c r="B2592" s="22">
        <v>43937</v>
      </c>
      <c r="C2592" s="22">
        <v>43937</v>
      </c>
      <c r="D2592" s="21" t="s">
        <v>10</v>
      </c>
      <c r="E2592" s="23">
        <v>0</v>
      </c>
      <c r="F2592" s="23">
        <v>0</v>
      </c>
      <c r="G2592" s="23">
        <v>11103.8</v>
      </c>
      <c r="H2592" s="23">
        <v>514537.46</v>
      </c>
      <c r="I2592" s="21" t="s">
        <v>11</v>
      </c>
      <c r="J2592" s="21" t="s">
        <v>12</v>
      </c>
      <c r="K2592" s="21" t="str">
        <f t="shared" si="132"/>
        <v/>
      </c>
      <c r="L2592" s="21" t="e">
        <f ca="1">IF(AND(K2592&lt;&gt; "", COUNTIF(SAP!#REF!,K2592)&gt;0),"Matched", "")</f>
        <v>#REF!</v>
      </c>
      <c r="M2592" s="21" t="str">
        <f t="shared" si="133"/>
        <v/>
      </c>
      <c r="N2592" s="21" t="e">
        <f ca="1">IF(AND(M2592&lt;&gt; "", COUNTIF(SAP!#REF!,M2592)&gt;0),"Matched", "")</f>
        <v>#REF!</v>
      </c>
      <c r="O2592" s="21" t="str">
        <f t="shared" si="134"/>
        <v/>
      </c>
      <c r="P2592" s="21" t="e">
        <f ca="1">IF(AND(O2592&lt;&gt; "", COUNTIF(SAP!#REF!,O2592)&gt;0),"Matched", "")</f>
        <v>#REF!</v>
      </c>
      <c r="Q2592" s="21" t="str">
        <f ca="1">IF(OR(D2592="AC",D2592="TR"),"Logic4"&amp;"_"&amp;TEXT(C2592,"dd.mm.yyyy") &amp;"_"&amp; 848232.48,"")</f>
        <v>Logic4_16.04.2020_848232.48</v>
      </c>
      <c r="R2592" s="21" t="e">
        <f ca="1">IF(AND(Q2592&lt;&gt; "", COUNTIF(SAP!#REF!,Q2592)&gt;0),"Matched", "")</f>
        <v>#REF!</v>
      </c>
    </row>
    <row r="2593" spans="1:18" hidden="1">
      <c r="A2593" s="21">
        <v>11563327</v>
      </c>
      <c r="B2593" s="22">
        <v>43937</v>
      </c>
      <c r="C2593" s="22">
        <v>43937</v>
      </c>
      <c r="D2593" s="21" t="s">
        <v>10</v>
      </c>
      <c r="E2593" s="23">
        <v>0</v>
      </c>
      <c r="F2593" s="23">
        <v>0</v>
      </c>
      <c r="G2593" s="23">
        <v>11741.1</v>
      </c>
      <c r="H2593" s="23">
        <v>526278.56000000006</v>
      </c>
      <c r="I2593" s="21" t="s">
        <v>11</v>
      </c>
      <c r="J2593" s="21" t="s">
        <v>12</v>
      </c>
      <c r="K2593" s="21" t="str">
        <f t="shared" si="132"/>
        <v/>
      </c>
      <c r="L2593" s="21" t="e">
        <f ca="1">IF(AND(K2593&lt;&gt; "", COUNTIF(SAP!#REF!,K2593)&gt;0),"Matched", "")</f>
        <v>#REF!</v>
      </c>
      <c r="M2593" s="21" t="str">
        <f t="shared" si="133"/>
        <v/>
      </c>
      <c r="N2593" s="21" t="e">
        <f ca="1">IF(AND(M2593&lt;&gt; "", COUNTIF(SAP!#REF!,M2593)&gt;0),"Matched", "")</f>
        <v>#REF!</v>
      </c>
      <c r="O2593" s="21" t="str">
        <f t="shared" si="134"/>
        <v/>
      </c>
      <c r="P2593" s="21" t="e">
        <f ca="1">IF(AND(O2593&lt;&gt; "", COUNTIF(SAP!#REF!,O2593)&gt;0),"Matched", "")</f>
        <v>#REF!</v>
      </c>
      <c r="Q2593" s="21" t="str">
        <f ca="1">IF(OR(D2593="AC",D2593="TR"),"Logic4"&amp;"_"&amp;TEXT(C2593,"dd.mm.yyyy") &amp;"_"&amp; 848232.48,"")</f>
        <v>Logic4_16.04.2020_848232.48</v>
      </c>
      <c r="R2593" s="21" t="e">
        <f ca="1">IF(AND(Q2593&lt;&gt; "", COUNTIF(SAP!#REF!,Q2593)&gt;0),"Matched", "")</f>
        <v>#REF!</v>
      </c>
    </row>
    <row r="2594" spans="1:18" hidden="1">
      <c r="A2594" s="21">
        <v>11563327</v>
      </c>
      <c r="B2594" s="22">
        <v>43937</v>
      </c>
      <c r="C2594" s="22">
        <v>43937</v>
      </c>
      <c r="D2594" s="21" t="s">
        <v>10</v>
      </c>
      <c r="E2594" s="23">
        <v>0</v>
      </c>
      <c r="F2594" s="23">
        <v>0</v>
      </c>
      <c r="G2594" s="23">
        <v>11876.12</v>
      </c>
      <c r="H2594" s="23">
        <v>538154.68000000005</v>
      </c>
      <c r="I2594" s="21" t="s">
        <v>11</v>
      </c>
      <c r="J2594" s="21" t="s">
        <v>12</v>
      </c>
      <c r="K2594" s="21" t="str">
        <f t="shared" si="132"/>
        <v/>
      </c>
      <c r="L2594" s="21" t="e">
        <f ca="1">IF(AND(K2594&lt;&gt; "", COUNTIF(SAP!#REF!,K2594)&gt;0),"Matched", "")</f>
        <v>#REF!</v>
      </c>
      <c r="M2594" s="21" t="str">
        <f t="shared" si="133"/>
        <v/>
      </c>
      <c r="N2594" s="21" t="e">
        <f ca="1">IF(AND(M2594&lt;&gt; "", COUNTIF(SAP!#REF!,M2594)&gt;0),"Matched", "")</f>
        <v>#REF!</v>
      </c>
      <c r="O2594" s="21" t="str">
        <f t="shared" si="134"/>
        <v/>
      </c>
      <c r="P2594" s="21" t="e">
        <f ca="1">IF(AND(O2594&lt;&gt; "", COUNTIF(SAP!#REF!,O2594)&gt;0),"Matched", "")</f>
        <v>#REF!</v>
      </c>
      <c r="Q2594" s="21" t="str">
        <f ca="1">IF(OR(D2594="AC",D2594="TR"),"Logic4"&amp;"_"&amp;TEXT(C2594,"dd.mm.yyyy") &amp;"_"&amp; 848232.48,"")</f>
        <v>Logic4_16.04.2020_848232.48</v>
      </c>
      <c r="R2594" s="21" t="e">
        <f ca="1">IF(AND(Q2594&lt;&gt; "", COUNTIF(SAP!#REF!,Q2594)&gt;0),"Matched", "")</f>
        <v>#REF!</v>
      </c>
    </row>
    <row r="2595" spans="1:18" hidden="1">
      <c r="A2595" s="21">
        <v>11563327</v>
      </c>
      <c r="B2595" s="22">
        <v>43937</v>
      </c>
      <c r="C2595" s="22">
        <v>43937</v>
      </c>
      <c r="D2595" s="21" t="s">
        <v>10</v>
      </c>
      <c r="E2595" s="23">
        <v>0</v>
      </c>
      <c r="F2595" s="23">
        <v>0</v>
      </c>
      <c r="G2595" s="23">
        <v>13382.01</v>
      </c>
      <c r="H2595" s="23">
        <v>551536.68999999994</v>
      </c>
      <c r="I2595" s="21" t="s">
        <v>11</v>
      </c>
      <c r="J2595" s="21" t="s">
        <v>12</v>
      </c>
      <c r="K2595" s="21" t="str">
        <f t="shared" si="132"/>
        <v/>
      </c>
      <c r="L2595" s="21" t="e">
        <f ca="1">IF(AND(K2595&lt;&gt; "", COUNTIF(SAP!#REF!,K2595)&gt;0),"Matched", "")</f>
        <v>#REF!</v>
      </c>
      <c r="M2595" s="21" t="str">
        <f t="shared" si="133"/>
        <v/>
      </c>
      <c r="N2595" s="21" t="e">
        <f ca="1">IF(AND(M2595&lt;&gt; "", COUNTIF(SAP!#REF!,M2595)&gt;0),"Matched", "")</f>
        <v>#REF!</v>
      </c>
      <c r="O2595" s="21" t="str">
        <f t="shared" si="134"/>
        <v/>
      </c>
      <c r="P2595" s="21" t="e">
        <f ca="1">IF(AND(O2595&lt;&gt; "", COUNTIF(SAP!#REF!,O2595)&gt;0),"Matched", "")</f>
        <v>#REF!</v>
      </c>
      <c r="Q2595" s="21" t="str">
        <f ca="1">IF(OR(D2595="AC",D2595="TR"),"Logic4"&amp;"_"&amp;TEXT(C2595,"dd.mm.yyyy") &amp;"_"&amp; 848232.48,"")</f>
        <v>Logic4_16.04.2020_848232.48</v>
      </c>
      <c r="R2595" s="21" t="e">
        <f ca="1">IF(AND(Q2595&lt;&gt; "", COUNTIF(SAP!#REF!,Q2595)&gt;0),"Matched", "")</f>
        <v>#REF!</v>
      </c>
    </row>
    <row r="2596" spans="1:18" hidden="1">
      <c r="A2596" s="21">
        <v>11563327</v>
      </c>
      <c r="B2596" s="22">
        <v>43937</v>
      </c>
      <c r="C2596" s="22">
        <v>43937</v>
      </c>
      <c r="D2596" s="21" t="s">
        <v>10</v>
      </c>
      <c r="E2596" s="23">
        <v>0</v>
      </c>
      <c r="F2596" s="23">
        <v>0</v>
      </c>
      <c r="G2596" s="23">
        <v>13691.6</v>
      </c>
      <c r="H2596" s="23">
        <v>565228.29</v>
      </c>
      <c r="I2596" s="21" t="s">
        <v>11</v>
      </c>
      <c r="J2596" s="21" t="s">
        <v>12</v>
      </c>
      <c r="K2596" s="21" t="str">
        <f t="shared" si="132"/>
        <v/>
      </c>
      <c r="L2596" s="21" t="e">
        <f ca="1">IF(AND(K2596&lt;&gt; "", COUNTIF(SAP!#REF!,K2596)&gt;0),"Matched", "")</f>
        <v>#REF!</v>
      </c>
      <c r="M2596" s="21" t="str">
        <f t="shared" si="133"/>
        <v/>
      </c>
      <c r="N2596" s="21" t="e">
        <f ca="1">IF(AND(M2596&lt;&gt; "", COUNTIF(SAP!#REF!,M2596)&gt;0),"Matched", "")</f>
        <v>#REF!</v>
      </c>
      <c r="O2596" s="21" t="str">
        <f t="shared" si="134"/>
        <v/>
      </c>
      <c r="P2596" s="21" t="e">
        <f ca="1">IF(AND(O2596&lt;&gt; "", COUNTIF(SAP!#REF!,O2596)&gt;0),"Matched", "")</f>
        <v>#REF!</v>
      </c>
      <c r="Q2596" s="21" t="str">
        <f ca="1">IF(OR(D2596="AC",D2596="TR"),"Logic4"&amp;"_"&amp;TEXT(C2596,"dd.mm.yyyy") &amp;"_"&amp; 848232.48,"")</f>
        <v>Logic4_16.04.2020_848232.48</v>
      </c>
      <c r="R2596" s="21" t="e">
        <f ca="1">IF(AND(Q2596&lt;&gt; "", COUNTIF(SAP!#REF!,Q2596)&gt;0),"Matched", "")</f>
        <v>#REF!</v>
      </c>
    </row>
    <row r="2597" spans="1:18" hidden="1">
      <c r="A2597" s="21">
        <v>11563327</v>
      </c>
      <c r="B2597" s="22">
        <v>43937</v>
      </c>
      <c r="C2597" s="22">
        <v>43937</v>
      </c>
      <c r="D2597" s="21" t="s">
        <v>10</v>
      </c>
      <c r="E2597" s="23">
        <v>0</v>
      </c>
      <c r="F2597" s="23">
        <v>0</v>
      </c>
      <c r="G2597" s="23">
        <v>14407.6</v>
      </c>
      <c r="H2597" s="23">
        <v>579635.89</v>
      </c>
      <c r="I2597" s="21" t="s">
        <v>11</v>
      </c>
      <c r="J2597" s="21" t="s">
        <v>12</v>
      </c>
      <c r="K2597" s="21" t="str">
        <f t="shared" si="132"/>
        <v/>
      </c>
      <c r="L2597" s="21" t="e">
        <f ca="1">IF(AND(K2597&lt;&gt; "", COUNTIF(SAP!#REF!,K2597)&gt;0),"Matched", "")</f>
        <v>#REF!</v>
      </c>
      <c r="M2597" s="21" t="str">
        <f t="shared" si="133"/>
        <v/>
      </c>
      <c r="N2597" s="21" t="e">
        <f ca="1">IF(AND(M2597&lt;&gt; "", COUNTIF(SAP!#REF!,M2597)&gt;0),"Matched", "")</f>
        <v>#REF!</v>
      </c>
      <c r="O2597" s="21" t="str">
        <f t="shared" si="134"/>
        <v/>
      </c>
      <c r="P2597" s="21" t="e">
        <f ca="1">IF(AND(O2597&lt;&gt; "", COUNTIF(SAP!#REF!,O2597)&gt;0),"Matched", "")</f>
        <v>#REF!</v>
      </c>
      <c r="Q2597" s="21" t="str">
        <f ca="1">IF(OR(D2597="AC",D2597="TR"),"Logic4"&amp;"_"&amp;TEXT(C2597,"dd.mm.yyyy") &amp;"_"&amp; 848232.48,"")</f>
        <v>Logic4_16.04.2020_848232.48</v>
      </c>
      <c r="R2597" s="21" t="e">
        <f ca="1">IF(AND(Q2597&lt;&gt; "", COUNTIF(SAP!#REF!,Q2597)&gt;0),"Matched", "")</f>
        <v>#REF!</v>
      </c>
    </row>
    <row r="2598" spans="1:18" hidden="1">
      <c r="A2598" s="21">
        <v>11563327</v>
      </c>
      <c r="B2598" s="22">
        <v>43937</v>
      </c>
      <c r="C2598" s="22">
        <v>43937</v>
      </c>
      <c r="D2598" s="21" t="s">
        <v>10</v>
      </c>
      <c r="E2598" s="23">
        <v>0</v>
      </c>
      <c r="F2598" s="23">
        <v>0</v>
      </c>
      <c r="G2598" s="23">
        <v>14430</v>
      </c>
      <c r="H2598" s="23">
        <v>594065.89</v>
      </c>
      <c r="I2598" s="21" t="s">
        <v>11</v>
      </c>
      <c r="J2598" s="21" t="s">
        <v>12</v>
      </c>
      <c r="K2598" s="21" t="str">
        <f t="shared" si="132"/>
        <v/>
      </c>
      <c r="L2598" s="21" t="e">
        <f ca="1">IF(AND(K2598&lt;&gt; "", COUNTIF(SAP!#REF!,K2598)&gt;0),"Matched", "")</f>
        <v>#REF!</v>
      </c>
      <c r="M2598" s="21" t="str">
        <f t="shared" si="133"/>
        <v/>
      </c>
      <c r="N2598" s="21" t="e">
        <f ca="1">IF(AND(M2598&lt;&gt; "", COUNTIF(SAP!#REF!,M2598)&gt;0),"Matched", "")</f>
        <v>#REF!</v>
      </c>
      <c r="O2598" s="21" t="str">
        <f t="shared" si="134"/>
        <v/>
      </c>
      <c r="P2598" s="21" t="e">
        <f ca="1">IF(AND(O2598&lt;&gt; "", COUNTIF(SAP!#REF!,O2598)&gt;0),"Matched", "")</f>
        <v>#REF!</v>
      </c>
      <c r="Q2598" s="21" t="str">
        <f ca="1">IF(OR(D2598="AC",D2598="TR"),"Logic4"&amp;"_"&amp;TEXT(C2598,"dd.mm.yyyy") &amp;"_"&amp; 848232.48,"")</f>
        <v>Logic4_16.04.2020_848232.48</v>
      </c>
      <c r="R2598" s="21" t="e">
        <f ca="1">IF(AND(Q2598&lt;&gt; "", COUNTIF(SAP!#REF!,Q2598)&gt;0),"Matched", "")</f>
        <v>#REF!</v>
      </c>
    </row>
    <row r="2599" spans="1:18" hidden="1">
      <c r="A2599" s="21">
        <v>11563327</v>
      </c>
      <c r="B2599" s="22">
        <v>43937</v>
      </c>
      <c r="C2599" s="22">
        <v>43937</v>
      </c>
      <c r="D2599" s="21" t="s">
        <v>10</v>
      </c>
      <c r="E2599" s="23">
        <v>0</v>
      </c>
      <c r="F2599" s="23">
        <v>0</v>
      </c>
      <c r="G2599" s="23">
        <v>14453.72</v>
      </c>
      <c r="H2599" s="23">
        <v>608519.61</v>
      </c>
      <c r="I2599" s="21" t="s">
        <v>11</v>
      </c>
      <c r="J2599" s="21" t="s">
        <v>12</v>
      </c>
      <c r="K2599" s="21" t="str">
        <f t="shared" si="132"/>
        <v/>
      </c>
      <c r="L2599" s="21" t="e">
        <f ca="1">IF(AND(K2599&lt;&gt; "", COUNTIF(SAP!#REF!,K2599)&gt;0),"Matched", "")</f>
        <v>#REF!</v>
      </c>
      <c r="M2599" s="21" t="str">
        <f t="shared" si="133"/>
        <v/>
      </c>
      <c r="N2599" s="21" t="e">
        <f ca="1">IF(AND(M2599&lt;&gt; "", COUNTIF(SAP!#REF!,M2599)&gt;0),"Matched", "")</f>
        <v>#REF!</v>
      </c>
      <c r="O2599" s="21" t="str">
        <f t="shared" si="134"/>
        <v/>
      </c>
      <c r="P2599" s="21" t="e">
        <f ca="1">IF(AND(O2599&lt;&gt; "", COUNTIF(SAP!#REF!,O2599)&gt;0),"Matched", "")</f>
        <v>#REF!</v>
      </c>
      <c r="Q2599" s="21" t="str">
        <f ca="1">IF(OR(D2599="AC",D2599="TR"),"Logic4"&amp;"_"&amp;TEXT(C2599,"dd.mm.yyyy") &amp;"_"&amp; 848232.48,"")</f>
        <v>Logic4_16.04.2020_848232.48</v>
      </c>
      <c r="R2599" s="21" t="e">
        <f ca="1">IF(AND(Q2599&lt;&gt; "", COUNTIF(SAP!#REF!,Q2599)&gt;0),"Matched", "")</f>
        <v>#REF!</v>
      </c>
    </row>
    <row r="2600" spans="1:18" hidden="1">
      <c r="A2600" s="21">
        <v>11563327</v>
      </c>
      <c r="B2600" s="22">
        <v>43937</v>
      </c>
      <c r="C2600" s="22">
        <v>43937</v>
      </c>
      <c r="D2600" s="21" t="s">
        <v>10</v>
      </c>
      <c r="E2600" s="23">
        <v>0</v>
      </c>
      <c r="F2600" s="23">
        <v>0</v>
      </c>
      <c r="G2600" s="23">
        <v>15132.2</v>
      </c>
      <c r="H2600" s="23">
        <v>623651.81000000006</v>
      </c>
      <c r="I2600" s="21" t="s">
        <v>11</v>
      </c>
      <c r="J2600" s="21" t="s">
        <v>12</v>
      </c>
      <c r="K2600" s="21" t="str">
        <f t="shared" si="132"/>
        <v/>
      </c>
      <c r="L2600" s="21" t="e">
        <f ca="1">IF(AND(K2600&lt;&gt; "", COUNTIF(SAP!#REF!,K2600)&gt;0),"Matched", "")</f>
        <v>#REF!</v>
      </c>
      <c r="M2600" s="21" t="str">
        <f t="shared" si="133"/>
        <v/>
      </c>
      <c r="N2600" s="21" t="e">
        <f ca="1">IF(AND(M2600&lt;&gt; "", COUNTIF(SAP!#REF!,M2600)&gt;0),"Matched", "")</f>
        <v>#REF!</v>
      </c>
      <c r="O2600" s="21" t="str">
        <f t="shared" si="134"/>
        <v/>
      </c>
      <c r="P2600" s="21" t="e">
        <f ca="1">IF(AND(O2600&lt;&gt; "", COUNTIF(SAP!#REF!,O2600)&gt;0),"Matched", "")</f>
        <v>#REF!</v>
      </c>
      <c r="Q2600" s="21" t="str">
        <f ca="1">IF(OR(D2600="AC",D2600="TR"),"Logic4"&amp;"_"&amp;TEXT(C2600,"dd.mm.yyyy") &amp;"_"&amp; 848232.48,"")</f>
        <v>Logic4_16.04.2020_848232.48</v>
      </c>
      <c r="R2600" s="21" t="e">
        <f ca="1">IF(AND(Q2600&lt;&gt; "", COUNTIF(SAP!#REF!,Q2600)&gt;0),"Matched", "")</f>
        <v>#REF!</v>
      </c>
    </row>
    <row r="2601" spans="1:18" hidden="1">
      <c r="A2601" s="21">
        <v>11563327</v>
      </c>
      <c r="B2601" s="22">
        <v>43937</v>
      </c>
      <c r="C2601" s="22">
        <v>43937</v>
      </c>
      <c r="D2601" s="21" t="s">
        <v>10</v>
      </c>
      <c r="E2601" s="23">
        <v>0</v>
      </c>
      <c r="F2601" s="23">
        <v>0</v>
      </c>
      <c r="G2601" s="23">
        <v>15652.9</v>
      </c>
      <c r="H2601" s="23">
        <v>639304.71</v>
      </c>
      <c r="I2601" s="21" t="s">
        <v>11</v>
      </c>
      <c r="J2601" s="21" t="s">
        <v>12</v>
      </c>
      <c r="K2601" s="21" t="str">
        <f t="shared" si="132"/>
        <v/>
      </c>
      <c r="L2601" s="21" t="e">
        <f ca="1">IF(AND(K2601&lt;&gt; "", COUNTIF(SAP!#REF!,K2601)&gt;0),"Matched", "")</f>
        <v>#REF!</v>
      </c>
      <c r="M2601" s="21" t="str">
        <f t="shared" si="133"/>
        <v/>
      </c>
      <c r="N2601" s="21" t="e">
        <f ca="1">IF(AND(M2601&lt;&gt; "", COUNTIF(SAP!#REF!,M2601)&gt;0),"Matched", "")</f>
        <v>#REF!</v>
      </c>
      <c r="O2601" s="21" t="str">
        <f t="shared" si="134"/>
        <v/>
      </c>
      <c r="P2601" s="21" t="e">
        <f ca="1">IF(AND(O2601&lt;&gt; "", COUNTIF(SAP!#REF!,O2601)&gt;0),"Matched", "")</f>
        <v>#REF!</v>
      </c>
      <c r="Q2601" s="21" t="str">
        <f ca="1">IF(OR(D2601="AC",D2601="TR"),"Logic4"&amp;"_"&amp;TEXT(C2601,"dd.mm.yyyy") &amp;"_"&amp; 848232.48,"")</f>
        <v>Logic4_16.04.2020_848232.48</v>
      </c>
      <c r="R2601" s="21" t="e">
        <f ca="1">IF(AND(Q2601&lt;&gt; "", COUNTIF(SAP!#REF!,Q2601)&gt;0),"Matched", "")</f>
        <v>#REF!</v>
      </c>
    </row>
    <row r="2602" spans="1:18" hidden="1">
      <c r="A2602" s="21">
        <v>11563327</v>
      </c>
      <c r="B2602" s="22">
        <v>43937</v>
      </c>
      <c r="C2602" s="22">
        <v>43937</v>
      </c>
      <c r="D2602" s="21" t="s">
        <v>10</v>
      </c>
      <c r="E2602" s="23">
        <v>0</v>
      </c>
      <c r="F2602" s="23">
        <v>0</v>
      </c>
      <c r="G2602" s="23">
        <v>18280</v>
      </c>
      <c r="H2602" s="23">
        <v>657584.71</v>
      </c>
      <c r="I2602" s="21" t="s">
        <v>11</v>
      </c>
      <c r="J2602" s="21" t="s">
        <v>12</v>
      </c>
      <c r="K2602" s="21" t="str">
        <f t="shared" si="132"/>
        <v/>
      </c>
      <c r="L2602" s="21" t="e">
        <f ca="1">IF(AND(K2602&lt;&gt; "", COUNTIF(SAP!#REF!,K2602)&gt;0),"Matched", "")</f>
        <v>#REF!</v>
      </c>
      <c r="M2602" s="21" t="str">
        <f t="shared" si="133"/>
        <v/>
      </c>
      <c r="N2602" s="21" t="e">
        <f ca="1">IF(AND(M2602&lt;&gt; "", COUNTIF(SAP!#REF!,M2602)&gt;0),"Matched", "")</f>
        <v>#REF!</v>
      </c>
      <c r="O2602" s="21" t="str">
        <f t="shared" si="134"/>
        <v/>
      </c>
      <c r="P2602" s="21" t="e">
        <f ca="1">IF(AND(O2602&lt;&gt; "", COUNTIF(SAP!#REF!,O2602)&gt;0),"Matched", "")</f>
        <v>#REF!</v>
      </c>
      <c r="Q2602" s="21" t="str">
        <f ca="1">IF(OR(D2602="AC",D2602="TR"),"Logic4"&amp;"_"&amp;TEXT(C2602,"dd.mm.yyyy") &amp;"_"&amp; 848232.48,"")</f>
        <v>Logic4_16.04.2020_848232.48</v>
      </c>
      <c r="R2602" s="21" t="e">
        <f ca="1">IF(AND(Q2602&lt;&gt; "", COUNTIF(SAP!#REF!,Q2602)&gt;0),"Matched", "")</f>
        <v>#REF!</v>
      </c>
    </row>
    <row r="2603" spans="1:18" hidden="1">
      <c r="A2603" s="21">
        <v>11563327</v>
      </c>
      <c r="B2603" s="22">
        <v>43937</v>
      </c>
      <c r="C2603" s="22">
        <v>43937</v>
      </c>
      <c r="D2603" s="21" t="s">
        <v>10</v>
      </c>
      <c r="E2603" s="23">
        <v>0</v>
      </c>
      <c r="F2603" s="23">
        <v>0</v>
      </c>
      <c r="G2603" s="23">
        <v>18420.5</v>
      </c>
      <c r="H2603" s="23">
        <v>676005.21</v>
      </c>
      <c r="I2603" s="21" t="s">
        <v>11</v>
      </c>
      <c r="J2603" s="21" t="s">
        <v>12</v>
      </c>
      <c r="K2603" s="21" t="str">
        <f t="shared" si="132"/>
        <v/>
      </c>
      <c r="L2603" s="21" t="e">
        <f ca="1">IF(AND(K2603&lt;&gt; "", COUNTIF(SAP!#REF!,K2603)&gt;0),"Matched", "")</f>
        <v>#REF!</v>
      </c>
      <c r="M2603" s="21" t="str">
        <f t="shared" si="133"/>
        <v/>
      </c>
      <c r="N2603" s="21" t="e">
        <f ca="1">IF(AND(M2603&lt;&gt; "", COUNTIF(SAP!#REF!,M2603)&gt;0),"Matched", "")</f>
        <v>#REF!</v>
      </c>
      <c r="O2603" s="21" t="str">
        <f t="shared" si="134"/>
        <v/>
      </c>
      <c r="P2603" s="21" t="e">
        <f ca="1">IF(AND(O2603&lt;&gt; "", COUNTIF(SAP!#REF!,O2603)&gt;0),"Matched", "")</f>
        <v>#REF!</v>
      </c>
      <c r="Q2603" s="21" t="str">
        <f ca="1">IF(OR(D2603="AC",D2603="TR"),"Logic4"&amp;"_"&amp;TEXT(C2603,"dd.mm.yyyy") &amp;"_"&amp; 848232.48,"")</f>
        <v>Logic4_16.04.2020_848232.48</v>
      </c>
      <c r="R2603" s="21" t="e">
        <f ca="1">IF(AND(Q2603&lt;&gt; "", COUNTIF(SAP!#REF!,Q2603)&gt;0),"Matched", "")</f>
        <v>#REF!</v>
      </c>
    </row>
    <row r="2604" spans="1:18" hidden="1">
      <c r="A2604" s="21">
        <v>11563327</v>
      </c>
      <c r="B2604" s="22">
        <v>43937</v>
      </c>
      <c r="C2604" s="22">
        <v>43937</v>
      </c>
      <c r="D2604" s="21" t="s">
        <v>10</v>
      </c>
      <c r="E2604" s="23">
        <v>0</v>
      </c>
      <c r="F2604" s="23">
        <v>0</v>
      </c>
      <c r="G2604" s="23">
        <v>19951.57</v>
      </c>
      <c r="H2604" s="23">
        <v>695956.78</v>
      </c>
      <c r="I2604" s="21" t="s">
        <v>11</v>
      </c>
      <c r="J2604" s="21" t="s">
        <v>12</v>
      </c>
      <c r="K2604" s="21" t="str">
        <f t="shared" si="132"/>
        <v/>
      </c>
      <c r="L2604" s="21" t="e">
        <f ca="1">IF(AND(K2604&lt;&gt; "", COUNTIF(SAP!#REF!,K2604)&gt;0),"Matched", "")</f>
        <v>#REF!</v>
      </c>
      <c r="M2604" s="21" t="str">
        <f t="shared" si="133"/>
        <v/>
      </c>
      <c r="N2604" s="21" t="e">
        <f ca="1">IF(AND(M2604&lt;&gt; "", COUNTIF(SAP!#REF!,M2604)&gt;0),"Matched", "")</f>
        <v>#REF!</v>
      </c>
      <c r="O2604" s="21" t="str">
        <f t="shared" si="134"/>
        <v/>
      </c>
      <c r="P2604" s="21" t="e">
        <f ca="1">IF(AND(O2604&lt;&gt; "", COUNTIF(SAP!#REF!,O2604)&gt;0),"Matched", "")</f>
        <v>#REF!</v>
      </c>
      <c r="Q2604" s="21" t="str">
        <f ca="1">IF(OR(D2604="AC",D2604="TR"),"Logic4"&amp;"_"&amp;TEXT(C2604,"dd.mm.yyyy") &amp;"_"&amp; 848232.48,"")</f>
        <v>Logic4_16.04.2020_848232.48</v>
      </c>
      <c r="R2604" s="21" t="e">
        <f ca="1">IF(AND(Q2604&lt;&gt; "", COUNTIF(SAP!#REF!,Q2604)&gt;0),"Matched", "")</f>
        <v>#REF!</v>
      </c>
    </row>
    <row r="2605" spans="1:18" hidden="1">
      <c r="A2605" s="21">
        <v>11563327</v>
      </c>
      <c r="B2605" s="22">
        <v>43937</v>
      </c>
      <c r="C2605" s="22">
        <v>43937</v>
      </c>
      <c r="D2605" s="21" t="s">
        <v>10</v>
      </c>
      <c r="E2605" s="23">
        <v>0</v>
      </c>
      <c r="F2605" s="23">
        <v>0</v>
      </c>
      <c r="G2605" s="23">
        <v>20094.400000000001</v>
      </c>
      <c r="H2605" s="23">
        <v>716051.18</v>
      </c>
      <c r="I2605" s="21" t="s">
        <v>11</v>
      </c>
      <c r="J2605" s="21" t="s">
        <v>12</v>
      </c>
      <c r="K2605" s="21" t="str">
        <f t="shared" si="132"/>
        <v/>
      </c>
      <c r="L2605" s="21" t="e">
        <f ca="1">IF(AND(K2605&lt;&gt; "", COUNTIF(SAP!#REF!,K2605)&gt;0),"Matched", "")</f>
        <v>#REF!</v>
      </c>
      <c r="M2605" s="21" t="str">
        <f t="shared" si="133"/>
        <v/>
      </c>
      <c r="N2605" s="21" t="e">
        <f ca="1">IF(AND(M2605&lt;&gt; "", COUNTIF(SAP!#REF!,M2605)&gt;0),"Matched", "")</f>
        <v>#REF!</v>
      </c>
      <c r="O2605" s="21" t="str">
        <f t="shared" si="134"/>
        <v/>
      </c>
      <c r="P2605" s="21" t="e">
        <f ca="1">IF(AND(O2605&lt;&gt; "", COUNTIF(SAP!#REF!,O2605)&gt;0),"Matched", "")</f>
        <v>#REF!</v>
      </c>
      <c r="Q2605" s="21" t="str">
        <f ca="1">IF(OR(D2605="AC",D2605="TR"),"Logic4"&amp;"_"&amp;TEXT(C2605,"dd.mm.yyyy") &amp;"_"&amp; 848232.48,"")</f>
        <v>Logic4_16.04.2020_848232.48</v>
      </c>
      <c r="R2605" s="21" t="e">
        <f ca="1">IF(AND(Q2605&lt;&gt; "", COUNTIF(SAP!#REF!,Q2605)&gt;0),"Matched", "")</f>
        <v>#REF!</v>
      </c>
    </row>
    <row r="2606" spans="1:18" hidden="1">
      <c r="A2606" s="21">
        <v>11563327</v>
      </c>
      <c r="B2606" s="22">
        <v>43937</v>
      </c>
      <c r="C2606" s="22">
        <v>43937</v>
      </c>
      <c r="D2606" s="21" t="s">
        <v>10</v>
      </c>
      <c r="E2606" s="23">
        <v>0</v>
      </c>
      <c r="F2606" s="23">
        <v>0</v>
      </c>
      <c r="G2606" s="23">
        <v>20200.82</v>
      </c>
      <c r="H2606" s="23">
        <v>736252</v>
      </c>
      <c r="I2606" s="21" t="s">
        <v>11</v>
      </c>
      <c r="J2606" s="21" t="s">
        <v>12</v>
      </c>
      <c r="K2606" s="21" t="str">
        <f t="shared" si="132"/>
        <v/>
      </c>
      <c r="L2606" s="21" t="e">
        <f ca="1">IF(AND(K2606&lt;&gt; "", COUNTIF(SAP!#REF!,K2606)&gt;0),"Matched", "")</f>
        <v>#REF!</v>
      </c>
      <c r="M2606" s="21" t="str">
        <f t="shared" si="133"/>
        <v/>
      </c>
      <c r="N2606" s="21" t="e">
        <f ca="1">IF(AND(M2606&lt;&gt; "", COUNTIF(SAP!#REF!,M2606)&gt;0),"Matched", "")</f>
        <v>#REF!</v>
      </c>
      <c r="O2606" s="21" t="str">
        <f t="shared" si="134"/>
        <v/>
      </c>
      <c r="P2606" s="21" t="e">
        <f ca="1">IF(AND(O2606&lt;&gt; "", COUNTIF(SAP!#REF!,O2606)&gt;0),"Matched", "")</f>
        <v>#REF!</v>
      </c>
      <c r="Q2606" s="21" t="str">
        <f ca="1">IF(OR(D2606="AC",D2606="TR"),"Logic4"&amp;"_"&amp;TEXT(C2606,"dd.mm.yyyy") &amp;"_"&amp; 848232.48,"")</f>
        <v>Logic4_16.04.2020_848232.48</v>
      </c>
      <c r="R2606" s="21" t="e">
        <f ca="1">IF(AND(Q2606&lt;&gt; "", COUNTIF(SAP!#REF!,Q2606)&gt;0),"Matched", "")</f>
        <v>#REF!</v>
      </c>
    </row>
    <row r="2607" spans="1:18" hidden="1">
      <c r="A2607" s="21">
        <v>11563327</v>
      </c>
      <c r="B2607" s="22">
        <v>43937</v>
      </c>
      <c r="C2607" s="22">
        <v>43937</v>
      </c>
      <c r="D2607" s="21" t="s">
        <v>10</v>
      </c>
      <c r="E2607" s="23">
        <v>0</v>
      </c>
      <c r="F2607" s="23">
        <v>0</v>
      </c>
      <c r="G2607" s="23">
        <v>20791.2</v>
      </c>
      <c r="H2607" s="23">
        <v>757043.19999999995</v>
      </c>
      <c r="I2607" s="21" t="s">
        <v>11</v>
      </c>
      <c r="J2607" s="21" t="s">
        <v>12</v>
      </c>
      <c r="K2607" s="21" t="str">
        <f t="shared" si="132"/>
        <v/>
      </c>
      <c r="L2607" s="21" t="e">
        <f ca="1">IF(AND(K2607&lt;&gt; "", COUNTIF(SAP!#REF!,K2607)&gt;0),"Matched", "")</f>
        <v>#REF!</v>
      </c>
      <c r="M2607" s="21" t="str">
        <f t="shared" si="133"/>
        <v/>
      </c>
      <c r="N2607" s="21" t="e">
        <f ca="1">IF(AND(M2607&lt;&gt; "", COUNTIF(SAP!#REF!,M2607)&gt;0),"Matched", "")</f>
        <v>#REF!</v>
      </c>
      <c r="O2607" s="21" t="str">
        <f t="shared" si="134"/>
        <v/>
      </c>
      <c r="P2607" s="21" t="e">
        <f ca="1">IF(AND(O2607&lt;&gt; "", COUNTIF(SAP!#REF!,O2607)&gt;0),"Matched", "")</f>
        <v>#REF!</v>
      </c>
      <c r="Q2607" s="21" t="str">
        <f ca="1">IF(OR(D2607="AC",D2607="TR"),"Logic4"&amp;"_"&amp;TEXT(C2607,"dd.mm.yyyy") &amp;"_"&amp; 848232.48,"")</f>
        <v>Logic4_16.04.2020_848232.48</v>
      </c>
      <c r="R2607" s="21" t="e">
        <f ca="1">IF(AND(Q2607&lt;&gt; "", COUNTIF(SAP!#REF!,Q2607)&gt;0),"Matched", "")</f>
        <v>#REF!</v>
      </c>
    </row>
    <row r="2608" spans="1:18" hidden="1">
      <c r="A2608" s="21">
        <v>11563327</v>
      </c>
      <c r="B2608" s="22">
        <v>43937</v>
      </c>
      <c r="C2608" s="22">
        <v>43937</v>
      </c>
      <c r="D2608" s="21" t="s">
        <v>10</v>
      </c>
      <c r="E2608" s="23">
        <v>0</v>
      </c>
      <c r="F2608" s="23">
        <v>0</v>
      </c>
      <c r="G2608" s="23">
        <v>23805.51</v>
      </c>
      <c r="H2608" s="23">
        <v>780848.71</v>
      </c>
      <c r="I2608" s="21" t="s">
        <v>11</v>
      </c>
      <c r="J2608" s="21" t="s">
        <v>12</v>
      </c>
      <c r="K2608" s="21" t="str">
        <f t="shared" si="132"/>
        <v/>
      </c>
      <c r="L2608" s="21" t="e">
        <f ca="1">IF(AND(K2608&lt;&gt; "", COUNTIF(SAP!#REF!,K2608)&gt;0),"Matched", "")</f>
        <v>#REF!</v>
      </c>
      <c r="M2608" s="21" t="str">
        <f t="shared" si="133"/>
        <v/>
      </c>
      <c r="N2608" s="21" t="e">
        <f ca="1">IF(AND(M2608&lt;&gt; "", COUNTIF(SAP!#REF!,M2608)&gt;0),"Matched", "")</f>
        <v>#REF!</v>
      </c>
      <c r="O2608" s="21" t="str">
        <f t="shared" si="134"/>
        <v/>
      </c>
      <c r="P2608" s="21" t="e">
        <f ca="1">IF(AND(O2608&lt;&gt; "", COUNTIF(SAP!#REF!,O2608)&gt;0),"Matched", "")</f>
        <v>#REF!</v>
      </c>
      <c r="Q2608" s="21" t="str">
        <f ca="1">IF(OR(D2608="AC",D2608="TR"),"Logic4"&amp;"_"&amp;TEXT(C2608,"dd.mm.yyyy") &amp;"_"&amp; 848232.48,"")</f>
        <v>Logic4_16.04.2020_848232.48</v>
      </c>
      <c r="R2608" s="21" t="e">
        <f ca="1">IF(AND(Q2608&lt;&gt; "", COUNTIF(SAP!#REF!,Q2608)&gt;0),"Matched", "")</f>
        <v>#REF!</v>
      </c>
    </row>
    <row r="2609" spans="1:20" hidden="1">
      <c r="A2609" s="21">
        <v>11563327</v>
      </c>
      <c r="B2609" s="22">
        <v>43937</v>
      </c>
      <c r="C2609" s="22">
        <v>43937</v>
      </c>
      <c r="D2609" s="21" t="s">
        <v>10</v>
      </c>
      <c r="E2609" s="23">
        <v>0</v>
      </c>
      <c r="F2609" s="23">
        <v>0</v>
      </c>
      <c r="G2609" s="23">
        <v>26283.37</v>
      </c>
      <c r="H2609" s="23">
        <v>807132.08</v>
      </c>
      <c r="I2609" s="21" t="s">
        <v>11</v>
      </c>
      <c r="J2609" s="21" t="s">
        <v>12</v>
      </c>
      <c r="K2609" s="21" t="str">
        <f t="shared" si="132"/>
        <v/>
      </c>
      <c r="L2609" s="21" t="e">
        <f ca="1">IF(AND(K2609&lt;&gt; "", COUNTIF(SAP!#REF!,K2609)&gt;0),"Matched", "")</f>
        <v>#REF!</v>
      </c>
      <c r="M2609" s="21" t="str">
        <f t="shared" si="133"/>
        <v/>
      </c>
      <c r="N2609" s="21" t="e">
        <f ca="1">IF(AND(M2609&lt;&gt; "", COUNTIF(SAP!#REF!,M2609)&gt;0),"Matched", "")</f>
        <v>#REF!</v>
      </c>
      <c r="O2609" s="21" t="str">
        <f t="shared" si="134"/>
        <v/>
      </c>
      <c r="P2609" s="21" t="e">
        <f ca="1">IF(AND(O2609&lt;&gt; "", COUNTIF(SAP!#REF!,O2609)&gt;0),"Matched", "")</f>
        <v>#REF!</v>
      </c>
      <c r="Q2609" s="21" t="str">
        <f ca="1">IF(OR(D2609="AC",D2609="TR"),"Logic4"&amp;"_"&amp;TEXT(C2609,"dd.mm.yyyy") &amp;"_"&amp; 848232.48,"")</f>
        <v>Logic4_16.04.2020_848232.48</v>
      </c>
      <c r="R2609" s="21" t="e">
        <f ca="1">IF(AND(Q2609&lt;&gt; "", COUNTIF(SAP!#REF!,Q2609)&gt;0),"Matched", "")</f>
        <v>#REF!</v>
      </c>
    </row>
    <row r="2610" spans="1:20" hidden="1">
      <c r="A2610" s="21">
        <v>11563327</v>
      </c>
      <c r="B2610" s="22">
        <v>43937</v>
      </c>
      <c r="C2610" s="22">
        <v>43937</v>
      </c>
      <c r="D2610" s="21" t="s">
        <v>10</v>
      </c>
      <c r="E2610" s="23">
        <v>0</v>
      </c>
      <c r="F2610" s="23">
        <v>0</v>
      </c>
      <c r="G2610" s="23">
        <v>41100.400000000001</v>
      </c>
      <c r="H2610" s="23">
        <v>848232.48</v>
      </c>
      <c r="I2610" s="21" t="s">
        <v>11</v>
      </c>
      <c r="J2610" s="21" t="s">
        <v>12</v>
      </c>
      <c r="K2610" s="21" t="str">
        <f t="shared" si="132"/>
        <v/>
      </c>
      <c r="L2610" s="21" t="e">
        <f ca="1">IF(AND(K2610&lt;&gt; "", COUNTIF(SAP!#REF!,K2610)&gt;0),"Matched", "")</f>
        <v>#REF!</v>
      </c>
      <c r="M2610" s="21" t="str">
        <f t="shared" si="133"/>
        <v/>
      </c>
      <c r="N2610" s="21" t="e">
        <f ca="1">IF(AND(M2610&lt;&gt; "", COUNTIF(SAP!#REF!,M2610)&gt;0),"Matched", "")</f>
        <v>#REF!</v>
      </c>
      <c r="O2610" s="21" t="str">
        <f t="shared" si="134"/>
        <v/>
      </c>
      <c r="P2610" s="21" t="e">
        <f ca="1">IF(AND(O2610&lt;&gt; "", COUNTIF(SAP!#REF!,O2610)&gt;0),"Matched", "")</f>
        <v>#REF!</v>
      </c>
      <c r="Q2610" s="21" t="str">
        <f ca="1">IF(OR(D2610="AC",D2610="TR"),"Logic4"&amp;"_"&amp;TEXT(C2610,"dd.mm.yyyy") &amp;"_"&amp; 848232.48,"")</f>
        <v>Logic4_16.04.2020_848232.48</v>
      </c>
      <c r="R2610" s="21" t="e">
        <f ca="1">IF(AND(Q2610&lt;&gt; "", COUNTIF(SAP!#REF!,Q2610)&gt;0),"Matched", "")</f>
        <v>#REF!</v>
      </c>
    </row>
    <row r="2611" spans="1:20" hidden="1">
      <c r="A2611" s="21">
        <v>11563327</v>
      </c>
      <c r="B2611" s="22">
        <v>43937</v>
      </c>
      <c r="C2611" s="22">
        <v>43937</v>
      </c>
      <c r="D2611" s="21" t="s">
        <v>13</v>
      </c>
      <c r="E2611" s="23">
        <v>0</v>
      </c>
      <c r="F2611" s="23">
        <v>6.26</v>
      </c>
      <c r="G2611" s="23">
        <v>0</v>
      </c>
      <c r="H2611" s="23">
        <v>848226.22</v>
      </c>
      <c r="I2611" s="21" t="s">
        <v>14</v>
      </c>
      <c r="J2611" s="21" t="s">
        <v>15</v>
      </c>
      <c r="K2611" s="21" t="str">
        <f t="shared" si="132"/>
        <v/>
      </c>
      <c r="L2611" s="21" t="e">
        <f ca="1">IF(AND(K2611&lt;&gt; "", COUNTIF(SAP!#REF!,K2611)&gt;0),"Matched", "")</f>
        <v>#REF!</v>
      </c>
      <c r="M2611" s="21" t="str">
        <f t="shared" si="133"/>
        <v/>
      </c>
      <c r="N2611" s="21" t="e">
        <f ca="1">IF(AND(M2611&lt;&gt; "", COUNTIF(SAP!#REF!,M2611)&gt;0),"Matched", "")</f>
        <v>#REF!</v>
      </c>
      <c r="O2611" s="21" t="str">
        <f t="shared" si="134"/>
        <v/>
      </c>
      <c r="P2611" s="21" t="e">
        <f ca="1">IF(AND(O2611&lt;&gt; "", COUNTIF(SAP!#REF!,O2611)&gt;0),"Matched", "")</f>
        <v>#REF!</v>
      </c>
      <c r="R2611" s="21" t="e">
        <f ca="1">IF(AND(Q2611&lt;&gt; "", COUNTIF(SAP!#REF!,Q2611)&gt;0),"Matched", "")</f>
        <v>#REF!</v>
      </c>
      <c r="S2611" s="21" t="str">
        <f ca="1">IF(AND(D2611="AD", I2611="800TAX  "),"Logic5"&amp;"_"&amp;TEXT(C2611,"dd.mm.yyyy") &amp;"_"&amp; 414.24,"")</f>
        <v>Logic5_16.04.2020_414.24</v>
      </c>
      <c r="T2611" s="21" t="e">
        <f ca="1">IF(AND(S2611&lt;&gt; "", COUNTIF(SAP!#REF!,S2611)&gt;0),"Matched", "")</f>
        <v>#REF!</v>
      </c>
    </row>
    <row r="2612" spans="1:20" hidden="1">
      <c r="A2612" s="21">
        <v>11563327</v>
      </c>
      <c r="B2612" s="22">
        <v>43937</v>
      </c>
      <c r="C2612" s="22">
        <v>43937</v>
      </c>
      <c r="D2612" s="21" t="s">
        <v>13</v>
      </c>
      <c r="E2612" s="23">
        <v>0</v>
      </c>
      <c r="F2612" s="23">
        <v>8.08</v>
      </c>
      <c r="G2612" s="23">
        <v>0</v>
      </c>
      <c r="H2612" s="23">
        <v>848218.14</v>
      </c>
      <c r="I2612" s="21" t="s">
        <v>14</v>
      </c>
      <c r="J2612" s="21" t="s">
        <v>15</v>
      </c>
      <c r="K2612" s="21" t="str">
        <f t="shared" si="132"/>
        <v/>
      </c>
      <c r="L2612" s="21" t="e">
        <f ca="1">IF(AND(K2612&lt;&gt; "", COUNTIF(SAP!#REF!,K2612)&gt;0),"Matched", "")</f>
        <v>#REF!</v>
      </c>
      <c r="M2612" s="21" t="str">
        <f t="shared" si="133"/>
        <v/>
      </c>
      <c r="N2612" s="21" t="e">
        <f ca="1">IF(AND(M2612&lt;&gt; "", COUNTIF(SAP!#REF!,M2612)&gt;0),"Matched", "")</f>
        <v>#REF!</v>
      </c>
      <c r="O2612" s="21" t="str">
        <f t="shared" si="134"/>
        <v/>
      </c>
      <c r="P2612" s="21" t="e">
        <f ca="1">IF(AND(O2612&lt;&gt; "", COUNTIF(SAP!#REF!,O2612)&gt;0),"Matched", "")</f>
        <v>#REF!</v>
      </c>
      <c r="R2612" s="21" t="e">
        <f ca="1">IF(AND(Q2612&lt;&gt; "", COUNTIF(SAP!#REF!,Q2612)&gt;0),"Matched", "")</f>
        <v>#REF!</v>
      </c>
      <c r="S2612" s="21" t="str">
        <f ca="1">IF(AND(D2612="AD", I2612="800TAX  "),"Logic5"&amp;"_"&amp;TEXT(C2612,"dd.mm.yyyy") &amp;"_"&amp; 414.24,"")</f>
        <v>Logic5_16.04.2020_414.24</v>
      </c>
      <c r="T2612" s="21" t="e">
        <f ca="1">IF(AND(S2612&lt;&gt; "", COUNTIF(SAP!#REF!,S2612)&gt;0),"Matched", "")</f>
        <v>#REF!</v>
      </c>
    </row>
    <row r="2613" spans="1:20" hidden="1">
      <c r="A2613" s="21">
        <v>11563327</v>
      </c>
      <c r="B2613" s="22">
        <v>43937</v>
      </c>
      <c r="C2613" s="22">
        <v>43937</v>
      </c>
      <c r="D2613" s="21" t="s">
        <v>13</v>
      </c>
      <c r="E2613" s="23">
        <v>0</v>
      </c>
      <c r="F2613" s="23">
        <v>8.7200000000000006</v>
      </c>
      <c r="G2613" s="23">
        <v>0</v>
      </c>
      <c r="H2613" s="23">
        <v>848209.42</v>
      </c>
      <c r="I2613" s="21" t="s">
        <v>14</v>
      </c>
      <c r="J2613" s="21" t="s">
        <v>15</v>
      </c>
      <c r="K2613" s="21" t="str">
        <f t="shared" si="132"/>
        <v/>
      </c>
      <c r="L2613" s="21" t="e">
        <f ca="1">IF(AND(K2613&lt;&gt; "", COUNTIF(SAP!#REF!,K2613)&gt;0),"Matched", "")</f>
        <v>#REF!</v>
      </c>
      <c r="M2613" s="21" t="str">
        <f t="shared" si="133"/>
        <v/>
      </c>
      <c r="N2613" s="21" t="e">
        <f ca="1">IF(AND(M2613&lt;&gt; "", COUNTIF(SAP!#REF!,M2613)&gt;0),"Matched", "")</f>
        <v>#REF!</v>
      </c>
      <c r="O2613" s="21" t="str">
        <f t="shared" si="134"/>
        <v/>
      </c>
      <c r="P2613" s="21" t="e">
        <f ca="1">IF(AND(O2613&lt;&gt; "", COUNTIF(SAP!#REF!,O2613)&gt;0),"Matched", "")</f>
        <v>#REF!</v>
      </c>
      <c r="R2613" s="21" t="e">
        <f ca="1">IF(AND(Q2613&lt;&gt; "", COUNTIF(SAP!#REF!,Q2613)&gt;0),"Matched", "")</f>
        <v>#REF!</v>
      </c>
      <c r="S2613" s="21" t="str">
        <f ca="1">IF(AND(D2613="AD", I2613="800TAX  "),"Logic5"&amp;"_"&amp;TEXT(C2613,"dd.mm.yyyy") &amp;"_"&amp; 414.24,"")</f>
        <v>Logic5_16.04.2020_414.24</v>
      </c>
      <c r="T2613" s="21" t="e">
        <f ca="1">IF(AND(S2613&lt;&gt; "", COUNTIF(SAP!#REF!,S2613)&gt;0),"Matched", "")</f>
        <v>#REF!</v>
      </c>
    </row>
    <row r="2614" spans="1:20" hidden="1">
      <c r="A2614" s="21">
        <v>11563327</v>
      </c>
      <c r="B2614" s="22">
        <v>43937</v>
      </c>
      <c r="C2614" s="22">
        <v>43937</v>
      </c>
      <c r="D2614" s="21" t="s">
        <v>13</v>
      </c>
      <c r="E2614" s="23">
        <v>0</v>
      </c>
      <c r="F2614" s="23">
        <v>8.99</v>
      </c>
      <c r="G2614" s="23">
        <v>0</v>
      </c>
      <c r="H2614" s="23">
        <v>848200.43</v>
      </c>
      <c r="I2614" s="21" t="s">
        <v>14</v>
      </c>
      <c r="J2614" s="21" t="s">
        <v>15</v>
      </c>
      <c r="K2614" s="21" t="str">
        <f t="shared" si="132"/>
        <v/>
      </c>
      <c r="L2614" s="21" t="e">
        <f ca="1">IF(AND(K2614&lt;&gt; "", COUNTIF(SAP!#REF!,K2614)&gt;0),"Matched", "")</f>
        <v>#REF!</v>
      </c>
      <c r="M2614" s="21" t="str">
        <f t="shared" si="133"/>
        <v/>
      </c>
      <c r="N2614" s="21" t="e">
        <f ca="1">IF(AND(M2614&lt;&gt; "", COUNTIF(SAP!#REF!,M2614)&gt;0),"Matched", "")</f>
        <v>#REF!</v>
      </c>
      <c r="O2614" s="21" t="str">
        <f t="shared" si="134"/>
        <v/>
      </c>
      <c r="P2614" s="21" t="e">
        <f ca="1">IF(AND(O2614&lt;&gt; "", COUNTIF(SAP!#REF!,O2614)&gt;0),"Matched", "")</f>
        <v>#REF!</v>
      </c>
      <c r="R2614" s="21" t="e">
        <f ca="1">IF(AND(Q2614&lt;&gt; "", COUNTIF(SAP!#REF!,Q2614)&gt;0),"Matched", "")</f>
        <v>#REF!</v>
      </c>
      <c r="S2614" s="21" t="str">
        <f ca="1">IF(AND(D2614="AD", I2614="800TAX  "),"Logic5"&amp;"_"&amp;TEXT(C2614,"dd.mm.yyyy") &amp;"_"&amp; 414.24,"")</f>
        <v>Logic5_16.04.2020_414.24</v>
      </c>
      <c r="T2614" s="21" t="e">
        <f ca="1">IF(AND(S2614&lt;&gt; "", COUNTIF(SAP!#REF!,S2614)&gt;0),"Matched", "")</f>
        <v>#REF!</v>
      </c>
    </row>
    <row r="2615" spans="1:20" hidden="1">
      <c r="A2615" s="21">
        <v>11563327</v>
      </c>
      <c r="B2615" s="22">
        <v>43937</v>
      </c>
      <c r="C2615" s="22">
        <v>43937</v>
      </c>
      <c r="D2615" s="21" t="s">
        <v>13</v>
      </c>
      <c r="E2615" s="23">
        <v>0</v>
      </c>
      <c r="F2615" s="23">
        <v>9.24</v>
      </c>
      <c r="G2615" s="23">
        <v>0</v>
      </c>
      <c r="H2615" s="23">
        <v>848191.19</v>
      </c>
      <c r="I2615" s="21" t="s">
        <v>14</v>
      </c>
      <c r="J2615" s="21" t="s">
        <v>15</v>
      </c>
      <c r="K2615" s="21" t="str">
        <f t="shared" si="132"/>
        <v/>
      </c>
      <c r="L2615" s="21" t="e">
        <f ca="1">IF(AND(K2615&lt;&gt; "", COUNTIF(SAP!#REF!,K2615)&gt;0),"Matched", "")</f>
        <v>#REF!</v>
      </c>
      <c r="M2615" s="21" t="str">
        <f t="shared" si="133"/>
        <v/>
      </c>
      <c r="N2615" s="21" t="e">
        <f ca="1">IF(AND(M2615&lt;&gt; "", COUNTIF(SAP!#REF!,M2615)&gt;0),"Matched", "")</f>
        <v>#REF!</v>
      </c>
      <c r="O2615" s="21" t="str">
        <f t="shared" si="134"/>
        <v/>
      </c>
      <c r="P2615" s="21" t="e">
        <f ca="1">IF(AND(O2615&lt;&gt; "", COUNTIF(SAP!#REF!,O2615)&gt;0),"Matched", "")</f>
        <v>#REF!</v>
      </c>
      <c r="R2615" s="21" t="e">
        <f ca="1">IF(AND(Q2615&lt;&gt; "", COUNTIF(SAP!#REF!,Q2615)&gt;0),"Matched", "")</f>
        <v>#REF!</v>
      </c>
      <c r="S2615" s="21" t="str">
        <f ca="1">IF(AND(D2615="AD", I2615="800TAX  "),"Logic5"&amp;"_"&amp;TEXT(C2615,"dd.mm.yyyy") &amp;"_"&amp; 414.24,"")</f>
        <v>Logic5_16.04.2020_414.24</v>
      </c>
      <c r="T2615" s="21" t="e">
        <f ca="1">IF(AND(S2615&lt;&gt; "", COUNTIF(SAP!#REF!,S2615)&gt;0),"Matched", "")</f>
        <v>#REF!</v>
      </c>
    </row>
    <row r="2616" spans="1:20" hidden="1">
      <c r="A2616" s="21">
        <v>11563327</v>
      </c>
      <c r="B2616" s="22">
        <v>43937</v>
      </c>
      <c r="C2616" s="22">
        <v>43937</v>
      </c>
      <c r="D2616" s="21" t="s">
        <v>13</v>
      </c>
      <c r="E2616" s="23">
        <v>0</v>
      </c>
      <c r="F2616" s="23">
        <v>9.34</v>
      </c>
      <c r="G2616" s="23">
        <v>0</v>
      </c>
      <c r="H2616" s="23">
        <v>848181.85</v>
      </c>
      <c r="I2616" s="21" t="s">
        <v>14</v>
      </c>
      <c r="J2616" s="21" t="s">
        <v>15</v>
      </c>
      <c r="K2616" s="21" t="str">
        <f t="shared" si="132"/>
        <v/>
      </c>
      <c r="L2616" s="21" t="e">
        <f ca="1">IF(AND(K2616&lt;&gt; "", COUNTIF(SAP!#REF!,K2616)&gt;0),"Matched", "")</f>
        <v>#REF!</v>
      </c>
      <c r="M2616" s="21" t="str">
        <f t="shared" si="133"/>
        <v/>
      </c>
      <c r="N2616" s="21" t="e">
        <f ca="1">IF(AND(M2616&lt;&gt; "", COUNTIF(SAP!#REF!,M2616)&gt;0),"Matched", "")</f>
        <v>#REF!</v>
      </c>
      <c r="O2616" s="21" t="str">
        <f t="shared" si="134"/>
        <v/>
      </c>
      <c r="P2616" s="21" t="e">
        <f ca="1">IF(AND(O2616&lt;&gt; "", COUNTIF(SAP!#REF!,O2616)&gt;0),"Matched", "")</f>
        <v>#REF!</v>
      </c>
      <c r="R2616" s="21" t="e">
        <f ca="1">IF(AND(Q2616&lt;&gt; "", COUNTIF(SAP!#REF!,Q2616)&gt;0),"Matched", "")</f>
        <v>#REF!</v>
      </c>
      <c r="S2616" s="21" t="str">
        <f ca="1">IF(AND(D2616="AD", I2616="800TAX  "),"Logic5"&amp;"_"&amp;TEXT(C2616,"dd.mm.yyyy") &amp;"_"&amp; 414.24,"")</f>
        <v>Logic5_16.04.2020_414.24</v>
      </c>
      <c r="T2616" s="21" t="e">
        <f ca="1">IF(AND(S2616&lt;&gt; "", COUNTIF(SAP!#REF!,S2616)&gt;0),"Matched", "")</f>
        <v>#REF!</v>
      </c>
    </row>
    <row r="2617" spans="1:20" hidden="1">
      <c r="A2617" s="21">
        <v>11563327</v>
      </c>
      <c r="B2617" s="22">
        <v>43937</v>
      </c>
      <c r="C2617" s="22">
        <v>43937</v>
      </c>
      <c r="D2617" s="21" t="s">
        <v>13</v>
      </c>
      <c r="E2617" s="23">
        <v>0</v>
      </c>
      <c r="F2617" s="23">
        <v>9.35</v>
      </c>
      <c r="G2617" s="23">
        <v>0</v>
      </c>
      <c r="H2617" s="23">
        <v>848172.5</v>
      </c>
      <c r="I2617" s="21" t="s">
        <v>14</v>
      </c>
      <c r="J2617" s="21" t="s">
        <v>15</v>
      </c>
      <c r="K2617" s="21" t="str">
        <f t="shared" si="132"/>
        <v/>
      </c>
      <c r="L2617" s="21" t="e">
        <f ca="1">IF(AND(K2617&lt;&gt; "", COUNTIF(SAP!#REF!,K2617)&gt;0),"Matched", "")</f>
        <v>#REF!</v>
      </c>
      <c r="M2617" s="21" t="str">
        <f t="shared" si="133"/>
        <v/>
      </c>
      <c r="N2617" s="21" t="e">
        <f ca="1">IF(AND(M2617&lt;&gt; "", COUNTIF(SAP!#REF!,M2617)&gt;0),"Matched", "")</f>
        <v>#REF!</v>
      </c>
      <c r="O2617" s="21" t="str">
        <f t="shared" si="134"/>
        <v/>
      </c>
      <c r="P2617" s="21" t="e">
        <f ca="1">IF(AND(O2617&lt;&gt; "", COUNTIF(SAP!#REF!,O2617)&gt;0),"Matched", "")</f>
        <v>#REF!</v>
      </c>
      <c r="R2617" s="21" t="e">
        <f ca="1">IF(AND(Q2617&lt;&gt; "", COUNTIF(SAP!#REF!,Q2617)&gt;0),"Matched", "")</f>
        <v>#REF!</v>
      </c>
      <c r="S2617" s="21" t="str">
        <f ca="1">IF(AND(D2617="AD", I2617="800TAX  "),"Logic5"&amp;"_"&amp;TEXT(C2617,"dd.mm.yyyy") &amp;"_"&amp; 414.24,"")</f>
        <v>Logic5_16.04.2020_414.24</v>
      </c>
      <c r="T2617" s="21" t="e">
        <f ca="1">IF(AND(S2617&lt;&gt; "", COUNTIF(SAP!#REF!,S2617)&gt;0),"Matched", "")</f>
        <v>#REF!</v>
      </c>
    </row>
    <row r="2618" spans="1:20" hidden="1">
      <c r="A2618" s="21">
        <v>11563327</v>
      </c>
      <c r="B2618" s="22">
        <v>43937</v>
      </c>
      <c r="C2618" s="22">
        <v>43937</v>
      </c>
      <c r="D2618" s="21" t="s">
        <v>13</v>
      </c>
      <c r="E2618" s="23">
        <v>0</v>
      </c>
      <c r="F2618" s="23">
        <v>10</v>
      </c>
      <c r="G2618" s="23">
        <v>0</v>
      </c>
      <c r="H2618" s="23">
        <v>848162.5</v>
      </c>
      <c r="I2618" s="21" t="s">
        <v>14</v>
      </c>
      <c r="J2618" s="21" t="s">
        <v>15</v>
      </c>
      <c r="K2618" s="21" t="str">
        <f t="shared" si="132"/>
        <v/>
      </c>
      <c r="L2618" s="21" t="e">
        <f ca="1">IF(AND(K2618&lt;&gt; "", COUNTIF(SAP!#REF!,K2618)&gt;0),"Matched", "")</f>
        <v>#REF!</v>
      </c>
      <c r="M2618" s="21" t="str">
        <f t="shared" si="133"/>
        <v/>
      </c>
      <c r="N2618" s="21" t="e">
        <f ca="1">IF(AND(M2618&lt;&gt; "", COUNTIF(SAP!#REF!,M2618)&gt;0),"Matched", "")</f>
        <v>#REF!</v>
      </c>
      <c r="O2618" s="21" t="str">
        <f t="shared" si="134"/>
        <v/>
      </c>
      <c r="P2618" s="21" t="e">
        <f ca="1">IF(AND(O2618&lt;&gt; "", COUNTIF(SAP!#REF!,O2618)&gt;0),"Matched", "")</f>
        <v>#REF!</v>
      </c>
      <c r="R2618" s="21" t="e">
        <f ca="1">IF(AND(Q2618&lt;&gt; "", COUNTIF(SAP!#REF!,Q2618)&gt;0),"Matched", "")</f>
        <v>#REF!</v>
      </c>
      <c r="S2618" s="21" t="str">
        <f ca="1">IF(AND(D2618="AD", I2618="800TAX  "),"Logic5"&amp;"_"&amp;TEXT(C2618,"dd.mm.yyyy") &amp;"_"&amp; 414.24,"")</f>
        <v>Logic5_16.04.2020_414.24</v>
      </c>
      <c r="T2618" s="21" t="e">
        <f ca="1">IF(AND(S2618&lt;&gt; "", COUNTIF(SAP!#REF!,S2618)&gt;0),"Matched", "")</f>
        <v>#REF!</v>
      </c>
    </row>
    <row r="2619" spans="1:20" hidden="1">
      <c r="A2619" s="21">
        <v>11563327</v>
      </c>
      <c r="B2619" s="22">
        <v>43937</v>
      </c>
      <c r="C2619" s="22">
        <v>43937</v>
      </c>
      <c r="D2619" s="21" t="s">
        <v>13</v>
      </c>
      <c r="E2619" s="23">
        <v>0</v>
      </c>
      <c r="F2619" s="23">
        <v>10.09</v>
      </c>
      <c r="G2619" s="23">
        <v>0</v>
      </c>
      <c r="H2619" s="23">
        <v>848152.41</v>
      </c>
      <c r="I2619" s="21" t="s">
        <v>14</v>
      </c>
      <c r="J2619" s="21" t="s">
        <v>15</v>
      </c>
      <c r="K2619" s="21" t="str">
        <f t="shared" si="132"/>
        <v/>
      </c>
      <c r="L2619" s="21" t="e">
        <f ca="1">IF(AND(K2619&lt;&gt; "", COUNTIF(SAP!#REF!,K2619)&gt;0),"Matched", "")</f>
        <v>#REF!</v>
      </c>
      <c r="M2619" s="21" t="str">
        <f t="shared" si="133"/>
        <v/>
      </c>
      <c r="N2619" s="21" t="e">
        <f ca="1">IF(AND(M2619&lt;&gt; "", COUNTIF(SAP!#REF!,M2619)&gt;0),"Matched", "")</f>
        <v>#REF!</v>
      </c>
      <c r="O2619" s="21" t="str">
        <f t="shared" si="134"/>
        <v/>
      </c>
      <c r="P2619" s="21" t="e">
        <f ca="1">IF(AND(O2619&lt;&gt; "", COUNTIF(SAP!#REF!,O2619)&gt;0),"Matched", "")</f>
        <v>#REF!</v>
      </c>
      <c r="R2619" s="21" t="e">
        <f ca="1">IF(AND(Q2619&lt;&gt; "", COUNTIF(SAP!#REF!,Q2619)&gt;0),"Matched", "")</f>
        <v>#REF!</v>
      </c>
      <c r="S2619" s="21" t="str">
        <f ca="1">IF(AND(D2619="AD", I2619="800TAX  "),"Logic5"&amp;"_"&amp;TEXT(C2619,"dd.mm.yyyy") &amp;"_"&amp; 414.24,"")</f>
        <v>Logic5_16.04.2020_414.24</v>
      </c>
      <c r="T2619" s="21" t="e">
        <f ca="1">IF(AND(S2619&lt;&gt; "", COUNTIF(SAP!#REF!,S2619)&gt;0),"Matched", "")</f>
        <v>#REF!</v>
      </c>
    </row>
    <row r="2620" spans="1:20" hidden="1">
      <c r="A2620" s="21">
        <v>11563327</v>
      </c>
      <c r="B2620" s="22">
        <v>43937</v>
      </c>
      <c r="C2620" s="22">
        <v>43937</v>
      </c>
      <c r="D2620" s="21" t="s">
        <v>13</v>
      </c>
      <c r="E2620" s="23">
        <v>0</v>
      </c>
      <c r="F2620" s="23">
        <v>10.130000000000001</v>
      </c>
      <c r="G2620" s="23">
        <v>0</v>
      </c>
      <c r="H2620" s="23">
        <v>848142.28</v>
      </c>
      <c r="I2620" s="21" t="s">
        <v>14</v>
      </c>
      <c r="J2620" s="21" t="s">
        <v>15</v>
      </c>
      <c r="K2620" s="21" t="str">
        <f t="shared" si="132"/>
        <v/>
      </c>
      <c r="L2620" s="21" t="e">
        <f ca="1">IF(AND(K2620&lt;&gt; "", COUNTIF(SAP!#REF!,K2620)&gt;0),"Matched", "")</f>
        <v>#REF!</v>
      </c>
      <c r="M2620" s="21" t="str">
        <f t="shared" si="133"/>
        <v/>
      </c>
      <c r="N2620" s="21" t="e">
        <f ca="1">IF(AND(M2620&lt;&gt; "", COUNTIF(SAP!#REF!,M2620)&gt;0),"Matched", "")</f>
        <v>#REF!</v>
      </c>
      <c r="O2620" s="21" t="str">
        <f t="shared" si="134"/>
        <v/>
      </c>
      <c r="P2620" s="21" t="e">
        <f ca="1">IF(AND(O2620&lt;&gt; "", COUNTIF(SAP!#REF!,O2620)&gt;0),"Matched", "")</f>
        <v>#REF!</v>
      </c>
      <c r="R2620" s="21" t="e">
        <f ca="1">IF(AND(Q2620&lt;&gt; "", COUNTIF(SAP!#REF!,Q2620)&gt;0),"Matched", "")</f>
        <v>#REF!</v>
      </c>
      <c r="S2620" s="21" t="str">
        <f ca="1">IF(AND(D2620="AD", I2620="800TAX  "),"Logic5"&amp;"_"&amp;TEXT(C2620,"dd.mm.yyyy") &amp;"_"&amp; 414.24,"")</f>
        <v>Logic5_16.04.2020_414.24</v>
      </c>
      <c r="T2620" s="21" t="e">
        <f ca="1">IF(AND(S2620&lt;&gt; "", COUNTIF(SAP!#REF!,S2620)&gt;0),"Matched", "")</f>
        <v>#REF!</v>
      </c>
    </row>
    <row r="2621" spans="1:20" hidden="1">
      <c r="A2621" s="21">
        <v>11563327</v>
      </c>
      <c r="B2621" s="22">
        <v>43937</v>
      </c>
      <c r="C2621" s="22">
        <v>43937</v>
      </c>
      <c r="D2621" s="21" t="s">
        <v>13</v>
      </c>
      <c r="E2621" s="23">
        <v>0</v>
      </c>
      <c r="F2621" s="23">
        <v>10.3</v>
      </c>
      <c r="G2621" s="23">
        <v>0</v>
      </c>
      <c r="H2621" s="23">
        <v>848131.98</v>
      </c>
      <c r="I2621" s="21" t="s">
        <v>14</v>
      </c>
      <c r="J2621" s="21" t="s">
        <v>15</v>
      </c>
      <c r="K2621" s="21" t="str">
        <f t="shared" si="132"/>
        <v/>
      </c>
      <c r="L2621" s="21" t="e">
        <f ca="1">IF(AND(K2621&lt;&gt; "", COUNTIF(SAP!#REF!,K2621)&gt;0),"Matched", "")</f>
        <v>#REF!</v>
      </c>
      <c r="M2621" s="21" t="str">
        <f t="shared" si="133"/>
        <v/>
      </c>
      <c r="N2621" s="21" t="e">
        <f ca="1">IF(AND(M2621&lt;&gt; "", COUNTIF(SAP!#REF!,M2621)&gt;0),"Matched", "")</f>
        <v>#REF!</v>
      </c>
      <c r="O2621" s="21" t="str">
        <f t="shared" si="134"/>
        <v/>
      </c>
      <c r="P2621" s="21" t="e">
        <f ca="1">IF(AND(O2621&lt;&gt; "", COUNTIF(SAP!#REF!,O2621)&gt;0),"Matched", "")</f>
        <v>#REF!</v>
      </c>
      <c r="R2621" s="21" t="e">
        <f ca="1">IF(AND(Q2621&lt;&gt; "", COUNTIF(SAP!#REF!,Q2621)&gt;0),"Matched", "")</f>
        <v>#REF!</v>
      </c>
      <c r="S2621" s="21" t="str">
        <f ca="1">IF(AND(D2621="AD", I2621="800TAX  "),"Logic5"&amp;"_"&amp;TEXT(C2621,"dd.mm.yyyy") &amp;"_"&amp; 414.24,"")</f>
        <v>Logic5_16.04.2020_414.24</v>
      </c>
      <c r="T2621" s="21" t="e">
        <f ca="1">IF(AND(S2621&lt;&gt; "", COUNTIF(SAP!#REF!,S2621)&gt;0),"Matched", "")</f>
        <v>#REF!</v>
      </c>
    </row>
    <row r="2622" spans="1:20" hidden="1">
      <c r="A2622" s="21">
        <v>11563327</v>
      </c>
      <c r="B2622" s="22">
        <v>43937</v>
      </c>
      <c r="C2622" s="22">
        <v>43937</v>
      </c>
      <c r="D2622" s="21" t="s">
        <v>13</v>
      </c>
      <c r="E2622" s="23">
        <v>0</v>
      </c>
      <c r="F2622" s="23">
        <v>10.62</v>
      </c>
      <c r="G2622" s="23">
        <v>0</v>
      </c>
      <c r="H2622" s="23">
        <v>848121.36</v>
      </c>
      <c r="I2622" s="21" t="s">
        <v>14</v>
      </c>
      <c r="J2622" s="21" t="s">
        <v>15</v>
      </c>
      <c r="K2622" s="21" t="str">
        <f t="shared" si="132"/>
        <v/>
      </c>
      <c r="L2622" s="21" t="e">
        <f ca="1">IF(AND(K2622&lt;&gt; "", COUNTIF(SAP!#REF!,K2622)&gt;0),"Matched", "")</f>
        <v>#REF!</v>
      </c>
      <c r="M2622" s="21" t="str">
        <f t="shared" si="133"/>
        <v/>
      </c>
      <c r="N2622" s="21" t="e">
        <f ca="1">IF(AND(M2622&lt;&gt; "", COUNTIF(SAP!#REF!,M2622)&gt;0),"Matched", "")</f>
        <v>#REF!</v>
      </c>
      <c r="O2622" s="21" t="str">
        <f t="shared" si="134"/>
        <v/>
      </c>
      <c r="P2622" s="21" t="e">
        <f ca="1">IF(AND(O2622&lt;&gt; "", COUNTIF(SAP!#REF!,O2622)&gt;0),"Matched", "")</f>
        <v>#REF!</v>
      </c>
      <c r="R2622" s="21" t="e">
        <f ca="1">IF(AND(Q2622&lt;&gt; "", COUNTIF(SAP!#REF!,Q2622)&gt;0),"Matched", "")</f>
        <v>#REF!</v>
      </c>
      <c r="S2622" s="21" t="str">
        <f ca="1">IF(AND(D2622="AD", I2622="800TAX  "),"Logic5"&amp;"_"&amp;TEXT(C2622,"dd.mm.yyyy") &amp;"_"&amp; 414.24,"")</f>
        <v>Logic5_16.04.2020_414.24</v>
      </c>
      <c r="T2622" s="21" t="e">
        <f ca="1">IF(AND(S2622&lt;&gt; "", COUNTIF(SAP!#REF!,S2622)&gt;0),"Matched", "")</f>
        <v>#REF!</v>
      </c>
    </row>
    <row r="2623" spans="1:20" hidden="1">
      <c r="A2623" s="21">
        <v>11563327</v>
      </c>
      <c r="B2623" s="22">
        <v>43937</v>
      </c>
      <c r="C2623" s="22">
        <v>43937</v>
      </c>
      <c r="D2623" s="21" t="s">
        <v>13</v>
      </c>
      <c r="E2623" s="23">
        <v>0</v>
      </c>
      <c r="F2623" s="23">
        <v>11.5</v>
      </c>
      <c r="G2623" s="23">
        <v>0</v>
      </c>
      <c r="H2623" s="23">
        <v>848109.86</v>
      </c>
      <c r="I2623" s="21" t="s">
        <v>14</v>
      </c>
      <c r="J2623" s="21" t="s">
        <v>15</v>
      </c>
      <c r="K2623" s="21" t="str">
        <f t="shared" si="132"/>
        <v/>
      </c>
      <c r="L2623" s="21" t="e">
        <f ca="1">IF(AND(K2623&lt;&gt; "", COUNTIF(SAP!#REF!,K2623)&gt;0),"Matched", "")</f>
        <v>#REF!</v>
      </c>
      <c r="M2623" s="21" t="str">
        <f t="shared" si="133"/>
        <v/>
      </c>
      <c r="N2623" s="21" t="e">
        <f ca="1">IF(AND(M2623&lt;&gt; "", COUNTIF(SAP!#REF!,M2623)&gt;0),"Matched", "")</f>
        <v>#REF!</v>
      </c>
      <c r="O2623" s="21" t="str">
        <f t="shared" si="134"/>
        <v/>
      </c>
      <c r="P2623" s="21" t="e">
        <f ca="1">IF(AND(O2623&lt;&gt; "", COUNTIF(SAP!#REF!,O2623)&gt;0),"Matched", "")</f>
        <v>#REF!</v>
      </c>
      <c r="R2623" s="21" t="e">
        <f ca="1">IF(AND(Q2623&lt;&gt; "", COUNTIF(SAP!#REF!,Q2623)&gt;0),"Matched", "")</f>
        <v>#REF!</v>
      </c>
      <c r="S2623" s="21" t="str">
        <f ca="1">IF(AND(D2623="AD", I2623="800TAX  "),"Logic5"&amp;"_"&amp;TEXT(C2623,"dd.mm.yyyy") &amp;"_"&amp; 414.24,"")</f>
        <v>Logic5_16.04.2020_414.24</v>
      </c>
      <c r="T2623" s="21" t="e">
        <f ca="1">IF(AND(S2623&lt;&gt; "", COUNTIF(SAP!#REF!,S2623)&gt;0),"Matched", "")</f>
        <v>#REF!</v>
      </c>
    </row>
    <row r="2624" spans="1:20" hidden="1">
      <c r="A2624" s="21">
        <v>11563327</v>
      </c>
      <c r="B2624" s="22">
        <v>43937</v>
      </c>
      <c r="C2624" s="22">
        <v>43937</v>
      </c>
      <c r="D2624" s="21" t="s">
        <v>13</v>
      </c>
      <c r="E2624" s="23">
        <v>0</v>
      </c>
      <c r="F2624" s="23">
        <v>12.15</v>
      </c>
      <c r="G2624" s="23">
        <v>0</v>
      </c>
      <c r="H2624" s="23">
        <v>848097.71</v>
      </c>
      <c r="I2624" s="21" t="s">
        <v>14</v>
      </c>
      <c r="J2624" s="21" t="s">
        <v>15</v>
      </c>
      <c r="K2624" s="21" t="str">
        <f t="shared" si="132"/>
        <v/>
      </c>
      <c r="L2624" s="21" t="e">
        <f ca="1">IF(AND(K2624&lt;&gt; "", COUNTIF(SAP!#REF!,K2624)&gt;0),"Matched", "")</f>
        <v>#REF!</v>
      </c>
      <c r="M2624" s="21" t="str">
        <f t="shared" si="133"/>
        <v/>
      </c>
      <c r="N2624" s="21" t="e">
        <f ca="1">IF(AND(M2624&lt;&gt; "", COUNTIF(SAP!#REF!,M2624)&gt;0),"Matched", "")</f>
        <v>#REF!</v>
      </c>
      <c r="O2624" s="21" t="str">
        <f t="shared" si="134"/>
        <v/>
      </c>
      <c r="P2624" s="21" t="e">
        <f ca="1">IF(AND(O2624&lt;&gt; "", COUNTIF(SAP!#REF!,O2624)&gt;0),"Matched", "")</f>
        <v>#REF!</v>
      </c>
      <c r="R2624" s="21" t="e">
        <f ca="1">IF(AND(Q2624&lt;&gt; "", COUNTIF(SAP!#REF!,Q2624)&gt;0),"Matched", "")</f>
        <v>#REF!</v>
      </c>
      <c r="S2624" s="21" t="str">
        <f ca="1">IF(AND(D2624="AD", I2624="800TAX  "),"Logic5"&amp;"_"&amp;TEXT(C2624,"dd.mm.yyyy") &amp;"_"&amp; 414.24,"")</f>
        <v>Logic5_16.04.2020_414.24</v>
      </c>
      <c r="T2624" s="21" t="e">
        <f ca="1">IF(AND(S2624&lt;&gt; "", COUNTIF(SAP!#REF!,S2624)&gt;0),"Matched", "")</f>
        <v>#REF!</v>
      </c>
    </row>
    <row r="2625" spans="1:20" hidden="1">
      <c r="A2625" s="21">
        <v>11563327</v>
      </c>
      <c r="B2625" s="22">
        <v>43937</v>
      </c>
      <c r="C2625" s="22">
        <v>43937</v>
      </c>
      <c r="D2625" s="21" t="s">
        <v>13</v>
      </c>
      <c r="E2625" s="23">
        <v>0</v>
      </c>
      <c r="F2625" s="23">
        <v>12.97</v>
      </c>
      <c r="G2625" s="23">
        <v>0</v>
      </c>
      <c r="H2625" s="23">
        <v>848084.74</v>
      </c>
      <c r="I2625" s="21" t="s">
        <v>14</v>
      </c>
      <c r="J2625" s="21" t="s">
        <v>15</v>
      </c>
      <c r="K2625" s="21" t="str">
        <f t="shared" si="132"/>
        <v/>
      </c>
      <c r="L2625" s="21" t="e">
        <f ca="1">IF(AND(K2625&lt;&gt; "", COUNTIF(SAP!#REF!,K2625)&gt;0),"Matched", "")</f>
        <v>#REF!</v>
      </c>
      <c r="M2625" s="21" t="str">
        <f t="shared" si="133"/>
        <v/>
      </c>
      <c r="N2625" s="21" t="e">
        <f ca="1">IF(AND(M2625&lt;&gt; "", COUNTIF(SAP!#REF!,M2625)&gt;0),"Matched", "")</f>
        <v>#REF!</v>
      </c>
      <c r="O2625" s="21" t="str">
        <f t="shared" si="134"/>
        <v/>
      </c>
      <c r="P2625" s="21" t="e">
        <f ca="1">IF(AND(O2625&lt;&gt; "", COUNTIF(SAP!#REF!,O2625)&gt;0),"Matched", "")</f>
        <v>#REF!</v>
      </c>
      <c r="R2625" s="21" t="e">
        <f ca="1">IF(AND(Q2625&lt;&gt; "", COUNTIF(SAP!#REF!,Q2625)&gt;0),"Matched", "")</f>
        <v>#REF!</v>
      </c>
      <c r="S2625" s="21" t="str">
        <f ca="1">IF(AND(D2625="AD", I2625="800TAX  "),"Logic5"&amp;"_"&amp;TEXT(C2625,"dd.mm.yyyy") &amp;"_"&amp; 414.24,"")</f>
        <v>Logic5_16.04.2020_414.24</v>
      </c>
      <c r="T2625" s="21" t="e">
        <f ca="1">IF(AND(S2625&lt;&gt; "", COUNTIF(SAP!#REF!,S2625)&gt;0),"Matched", "")</f>
        <v>#REF!</v>
      </c>
    </row>
    <row r="2626" spans="1:20" hidden="1">
      <c r="A2626" s="21">
        <v>11563327</v>
      </c>
      <c r="B2626" s="22">
        <v>43937</v>
      </c>
      <c r="C2626" s="22">
        <v>43937</v>
      </c>
      <c r="D2626" s="21" t="s">
        <v>13</v>
      </c>
      <c r="E2626" s="23">
        <v>0</v>
      </c>
      <c r="F2626" s="23">
        <v>13.36</v>
      </c>
      <c r="G2626" s="23">
        <v>0</v>
      </c>
      <c r="H2626" s="23">
        <v>848071.38</v>
      </c>
      <c r="I2626" s="21" t="s">
        <v>14</v>
      </c>
      <c r="J2626" s="21" t="s">
        <v>15</v>
      </c>
      <c r="K2626" s="21" t="str">
        <f t="shared" si="132"/>
        <v/>
      </c>
      <c r="L2626" s="21" t="e">
        <f ca="1">IF(AND(K2626&lt;&gt; "", COUNTIF(SAP!#REF!,K2626)&gt;0),"Matched", "")</f>
        <v>#REF!</v>
      </c>
      <c r="M2626" s="21" t="str">
        <f t="shared" si="133"/>
        <v/>
      </c>
      <c r="N2626" s="21" t="e">
        <f ca="1">IF(AND(M2626&lt;&gt; "", COUNTIF(SAP!#REF!,M2626)&gt;0),"Matched", "")</f>
        <v>#REF!</v>
      </c>
      <c r="O2626" s="21" t="str">
        <f t="shared" si="134"/>
        <v/>
      </c>
      <c r="P2626" s="21" t="e">
        <f ca="1">IF(AND(O2626&lt;&gt; "", COUNTIF(SAP!#REF!,O2626)&gt;0),"Matched", "")</f>
        <v>#REF!</v>
      </c>
      <c r="R2626" s="21" t="e">
        <f ca="1">IF(AND(Q2626&lt;&gt; "", COUNTIF(SAP!#REF!,Q2626)&gt;0),"Matched", "")</f>
        <v>#REF!</v>
      </c>
      <c r="S2626" s="21" t="str">
        <f ca="1">IF(AND(D2626="AD", I2626="800TAX  "),"Logic5"&amp;"_"&amp;TEXT(C2626,"dd.mm.yyyy") &amp;"_"&amp; 414.24,"")</f>
        <v>Logic5_16.04.2020_414.24</v>
      </c>
      <c r="T2626" s="21" t="e">
        <f ca="1">IF(AND(S2626&lt;&gt; "", COUNTIF(SAP!#REF!,S2626)&gt;0),"Matched", "")</f>
        <v>#REF!</v>
      </c>
    </row>
    <row r="2627" spans="1:20" hidden="1">
      <c r="A2627" s="21">
        <v>11563327</v>
      </c>
      <c r="B2627" s="22">
        <v>43937</v>
      </c>
      <c r="C2627" s="22">
        <v>43937</v>
      </c>
      <c r="D2627" s="21" t="s">
        <v>13</v>
      </c>
      <c r="E2627" s="23">
        <v>0</v>
      </c>
      <c r="F2627" s="23">
        <v>17.11</v>
      </c>
      <c r="G2627" s="23">
        <v>0</v>
      </c>
      <c r="H2627" s="23">
        <v>848054.27</v>
      </c>
      <c r="I2627" s="21" t="s">
        <v>14</v>
      </c>
      <c r="J2627" s="21" t="s">
        <v>15</v>
      </c>
      <c r="K2627" s="21" t="str">
        <f t="shared" ref="K2627:K2690" si="135">IF(D2627="TF","Logic1"&amp;"_"&amp;TEXT(C2627, "mm") &amp;"_"&amp; F2627,"")</f>
        <v/>
      </c>
      <c r="L2627" s="21" t="e">
        <f ca="1">IF(AND(K2627&lt;&gt; "", COUNTIF(SAP!#REF!,K2627)&gt;0),"Matched", "")</f>
        <v>#REF!</v>
      </c>
      <c r="M2627" s="21" t="str">
        <f t="shared" si="133"/>
        <v/>
      </c>
      <c r="N2627" s="21" t="e">
        <f ca="1">IF(AND(M2627&lt;&gt; "", COUNTIF(SAP!#REF!,M2627)&gt;0),"Matched", "")</f>
        <v>#REF!</v>
      </c>
      <c r="O2627" s="21" t="str">
        <f t="shared" si="134"/>
        <v/>
      </c>
      <c r="P2627" s="21" t="e">
        <f ca="1">IF(AND(O2627&lt;&gt; "", COUNTIF(SAP!#REF!,O2627)&gt;0),"Matched", "")</f>
        <v>#REF!</v>
      </c>
      <c r="R2627" s="21" t="e">
        <f ca="1">IF(AND(Q2627&lt;&gt; "", COUNTIF(SAP!#REF!,Q2627)&gt;0),"Matched", "")</f>
        <v>#REF!</v>
      </c>
      <c r="S2627" s="21" t="str">
        <f ca="1">IF(AND(D2627="AD", I2627="800TAX  "),"Logic5"&amp;"_"&amp;TEXT(C2627,"dd.mm.yyyy") &amp;"_"&amp; 414.24,"")</f>
        <v>Logic5_16.04.2020_414.24</v>
      </c>
      <c r="T2627" s="21" t="e">
        <f ca="1">IF(AND(S2627&lt;&gt; "", COUNTIF(SAP!#REF!,S2627)&gt;0),"Matched", "")</f>
        <v>#REF!</v>
      </c>
    </row>
    <row r="2628" spans="1:20" hidden="1">
      <c r="A2628" s="21">
        <v>11563327</v>
      </c>
      <c r="B2628" s="22">
        <v>43937</v>
      </c>
      <c r="C2628" s="22">
        <v>43937</v>
      </c>
      <c r="D2628" s="21" t="s">
        <v>13</v>
      </c>
      <c r="E2628" s="23">
        <v>0</v>
      </c>
      <c r="F2628" s="23">
        <v>21.12</v>
      </c>
      <c r="G2628" s="23">
        <v>0</v>
      </c>
      <c r="H2628" s="23">
        <v>848033.15</v>
      </c>
      <c r="I2628" s="21" t="s">
        <v>14</v>
      </c>
      <c r="J2628" s="21" t="s">
        <v>15</v>
      </c>
      <c r="K2628" s="21" t="str">
        <f t="shared" si="135"/>
        <v/>
      </c>
      <c r="L2628" s="21" t="e">
        <f ca="1">IF(AND(K2628&lt;&gt; "", COUNTIF(SAP!#REF!,K2628)&gt;0),"Matched", "")</f>
        <v>#REF!</v>
      </c>
      <c r="M2628" s="21" t="str">
        <f t="shared" si="133"/>
        <v/>
      </c>
      <c r="N2628" s="21" t="e">
        <f ca="1">IF(AND(M2628&lt;&gt; "", COUNTIF(SAP!#REF!,M2628)&gt;0),"Matched", "")</f>
        <v>#REF!</v>
      </c>
      <c r="O2628" s="21" t="str">
        <f t="shared" si="134"/>
        <v/>
      </c>
      <c r="P2628" s="21" t="e">
        <f ca="1">IF(AND(O2628&lt;&gt; "", COUNTIF(SAP!#REF!,O2628)&gt;0),"Matched", "")</f>
        <v>#REF!</v>
      </c>
      <c r="R2628" s="21" t="e">
        <f ca="1">IF(AND(Q2628&lt;&gt; "", COUNTIF(SAP!#REF!,Q2628)&gt;0),"Matched", "")</f>
        <v>#REF!</v>
      </c>
      <c r="S2628" s="21" t="str">
        <f ca="1">IF(AND(D2628="AD", I2628="800TAX  "),"Logic5"&amp;"_"&amp;TEXT(C2628,"dd.mm.yyyy") &amp;"_"&amp; 414.24,"")</f>
        <v>Logic5_16.04.2020_414.24</v>
      </c>
      <c r="T2628" s="21" t="e">
        <f ca="1">IF(AND(S2628&lt;&gt; "", COUNTIF(SAP!#REF!,S2628)&gt;0),"Matched", "")</f>
        <v>#REF!</v>
      </c>
    </row>
    <row r="2629" spans="1:20" hidden="1">
      <c r="A2629" s="21">
        <v>11563327</v>
      </c>
      <c r="B2629" s="22">
        <v>43937</v>
      </c>
      <c r="C2629" s="22">
        <v>43937</v>
      </c>
      <c r="D2629" s="21" t="s">
        <v>13</v>
      </c>
      <c r="E2629" s="23">
        <v>0</v>
      </c>
      <c r="F2629" s="23">
        <v>24.4</v>
      </c>
      <c r="G2629" s="23">
        <v>0</v>
      </c>
      <c r="H2629" s="23">
        <v>848008.75</v>
      </c>
      <c r="I2629" s="21" t="s">
        <v>14</v>
      </c>
      <c r="J2629" s="21" t="s">
        <v>15</v>
      </c>
      <c r="K2629" s="21" t="str">
        <f t="shared" si="135"/>
        <v/>
      </c>
      <c r="L2629" s="21" t="e">
        <f ca="1">IF(AND(K2629&lt;&gt; "", COUNTIF(SAP!#REF!,K2629)&gt;0),"Matched", "")</f>
        <v>#REF!</v>
      </c>
      <c r="M2629" s="21" t="str">
        <f t="shared" si="133"/>
        <v/>
      </c>
      <c r="N2629" s="21" t="e">
        <f ca="1">IF(AND(M2629&lt;&gt; "", COUNTIF(SAP!#REF!,M2629)&gt;0),"Matched", "")</f>
        <v>#REF!</v>
      </c>
      <c r="O2629" s="21" t="str">
        <f t="shared" si="134"/>
        <v/>
      </c>
      <c r="P2629" s="21" t="e">
        <f ca="1">IF(AND(O2629&lt;&gt; "", COUNTIF(SAP!#REF!,O2629)&gt;0),"Matched", "")</f>
        <v>#REF!</v>
      </c>
      <c r="R2629" s="21" t="e">
        <f ca="1">IF(AND(Q2629&lt;&gt; "", COUNTIF(SAP!#REF!,Q2629)&gt;0),"Matched", "")</f>
        <v>#REF!</v>
      </c>
      <c r="S2629" s="21" t="str">
        <f ca="1">IF(AND(D2629="AD", I2629="800TAX  "),"Logic5"&amp;"_"&amp;TEXT(C2629,"dd.mm.yyyy") &amp;"_"&amp; 414.24,"")</f>
        <v>Logic5_16.04.2020_414.24</v>
      </c>
      <c r="T2629" s="21" t="e">
        <f ca="1">IF(AND(S2629&lt;&gt; "", COUNTIF(SAP!#REF!,S2629)&gt;0),"Matched", "")</f>
        <v>#REF!</v>
      </c>
    </row>
    <row r="2630" spans="1:20" hidden="1">
      <c r="A2630" s="21">
        <v>11563327</v>
      </c>
      <c r="B2630" s="22">
        <v>43937</v>
      </c>
      <c r="C2630" s="22">
        <v>43937</v>
      </c>
      <c r="D2630" s="21" t="s">
        <v>13</v>
      </c>
      <c r="E2630" s="23">
        <v>0</v>
      </c>
      <c r="F2630" s="23">
        <v>25.81</v>
      </c>
      <c r="G2630" s="23">
        <v>0</v>
      </c>
      <c r="H2630" s="23">
        <v>847982.94</v>
      </c>
      <c r="I2630" s="21" t="s">
        <v>14</v>
      </c>
      <c r="J2630" s="21" t="s">
        <v>15</v>
      </c>
      <c r="K2630" s="21" t="str">
        <f t="shared" si="135"/>
        <v/>
      </c>
      <c r="L2630" s="21" t="e">
        <f ca="1">IF(AND(K2630&lt;&gt; "", COUNTIF(SAP!#REF!,K2630)&gt;0),"Matched", "")</f>
        <v>#REF!</v>
      </c>
      <c r="M2630" s="21" t="str">
        <f t="shared" si="133"/>
        <v/>
      </c>
      <c r="N2630" s="21" t="e">
        <f ca="1">IF(AND(M2630&lt;&gt; "", COUNTIF(SAP!#REF!,M2630)&gt;0),"Matched", "")</f>
        <v>#REF!</v>
      </c>
      <c r="O2630" s="21" t="str">
        <f t="shared" si="134"/>
        <v/>
      </c>
      <c r="P2630" s="21" t="e">
        <f ca="1">IF(AND(O2630&lt;&gt; "", COUNTIF(SAP!#REF!,O2630)&gt;0),"Matched", "")</f>
        <v>#REF!</v>
      </c>
      <c r="R2630" s="21" t="e">
        <f ca="1">IF(AND(Q2630&lt;&gt; "", COUNTIF(SAP!#REF!,Q2630)&gt;0),"Matched", "")</f>
        <v>#REF!</v>
      </c>
      <c r="S2630" s="21" t="str">
        <f ca="1">IF(AND(D2630="AD", I2630="800TAX  "),"Logic5"&amp;"_"&amp;TEXT(C2630,"dd.mm.yyyy") &amp;"_"&amp; 414.24,"")</f>
        <v>Logic5_16.04.2020_414.24</v>
      </c>
      <c r="T2630" s="21" t="e">
        <f ca="1">IF(AND(S2630&lt;&gt; "", COUNTIF(SAP!#REF!,S2630)&gt;0),"Matched", "")</f>
        <v>#REF!</v>
      </c>
    </row>
    <row r="2631" spans="1:20" hidden="1">
      <c r="A2631" s="21">
        <v>11563327</v>
      </c>
      <c r="B2631" s="22">
        <v>43937</v>
      </c>
      <c r="C2631" s="22">
        <v>43937</v>
      </c>
      <c r="D2631" s="21" t="s">
        <v>13</v>
      </c>
      <c r="E2631" s="23">
        <v>0</v>
      </c>
      <c r="F2631" s="23">
        <v>28.08</v>
      </c>
      <c r="G2631" s="23">
        <v>0</v>
      </c>
      <c r="H2631" s="23">
        <v>847954.86</v>
      </c>
      <c r="I2631" s="21" t="s">
        <v>14</v>
      </c>
      <c r="J2631" s="21" t="s">
        <v>15</v>
      </c>
      <c r="K2631" s="21" t="str">
        <f t="shared" si="135"/>
        <v/>
      </c>
      <c r="L2631" s="21" t="e">
        <f ca="1">IF(AND(K2631&lt;&gt; "", COUNTIF(SAP!#REF!,K2631)&gt;0),"Matched", "")</f>
        <v>#REF!</v>
      </c>
      <c r="M2631" s="21" t="str">
        <f t="shared" si="133"/>
        <v/>
      </c>
      <c r="N2631" s="21" t="e">
        <f ca="1">IF(AND(M2631&lt;&gt; "", COUNTIF(SAP!#REF!,M2631)&gt;0),"Matched", "")</f>
        <v>#REF!</v>
      </c>
      <c r="O2631" s="21" t="str">
        <f t="shared" si="134"/>
        <v/>
      </c>
      <c r="P2631" s="21" t="e">
        <f ca="1">IF(AND(O2631&lt;&gt; "", COUNTIF(SAP!#REF!,O2631)&gt;0),"Matched", "")</f>
        <v>#REF!</v>
      </c>
      <c r="R2631" s="21" t="e">
        <f ca="1">IF(AND(Q2631&lt;&gt; "", COUNTIF(SAP!#REF!,Q2631)&gt;0),"Matched", "")</f>
        <v>#REF!</v>
      </c>
      <c r="S2631" s="21" t="str">
        <f ca="1">IF(AND(D2631="AD", I2631="800TAX  "),"Logic5"&amp;"_"&amp;TEXT(C2631,"dd.mm.yyyy") &amp;"_"&amp; 414.24,"")</f>
        <v>Logic5_16.04.2020_414.24</v>
      </c>
      <c r="T2631" s="21" t="e">
        <f ca="1">IF(AND(S2631&lt;&gt; "", COUNTIF(SAP!#REF!,S2631)&gt;0),"Matched", "")</f>
        <v>#REF!</v>
      </c>
    </row>
    <row r="2632" spans="1:20" hidden="1">
      <c r="A2632" s="21">
        <v>11563327</v>
      </c>
      <c r="B2632" s="22">
        <v>43937</v>
      </c>
      <c r="C2632" s="22">
        <v>43937</v>
      </c>
      <c r="D2632" s="21" t="s">
        <v>13</v>
      </c>
      <c r="E2632" s="23">
        <v>0</v>
      </c>
      <c r="F2632" s="23">
        <v>29.37</v>
      </c>
      <c r="G2632" s="23">
        <v>0</v>
      </c>
      <c r="H2632" s="23">
        <v>847925.49</v>
      </c>
      <c r="I2632" s="21" t="s">
        <v>14</v>
      </c>
      <c r="J2632" s="21" t="s">
        <v>15</v>
      </c>
      <c r="K2632" s="21" t="str">
        <f t="shared" si="135"/>
        <v/>
      </c>
      <c r="L2632" s="21" t="e">
        <f ca="1">IF(AND(K2632&lt;&gt; "", COUNTIF(SAP!#REF!,K2632)&gt;0),"Matched", "")</f>
        <v>#REF!</v>
      </c>
      <c r="M2632" s="21" t="str">
        <f t="shared" si="133"/>
        <v/>
      </c>
      <c r="N2632" s="21" t="e">
        <f ca="1">IF(AND(M2632&lt;&gt; "", COUNTIF(SAP!#REF!,M2632)&gt;0),"Matched", "")</f>
        <v>#REF!</v>
      </c>
      <c r="O2632" s="21" t="str">
        <f t="shared" si="134"/>
        <v/>
      </c>
      <c r="P2632" s="21" t="e">
        <f ca="1">IF(AND(O2632&lt;&gt; "", COUNTIF(SAP!#REF!,O2632)&gt;0),"Matched", "")</f>
        <v>#REF!</v>
      </c>
      <c r="R2632" s="21" t="e">
        <f ca="1">IF(AND(Q2632&lt;&gt; "", COUNTIF(SAP!#REF!,Q2632)&gt;0),"Matched", "")</f>
        <v>#REF!</v>
      </c>
      <c r="S2632" s="21" t="str">
        <f ca="1">IF(AND(D2632="AD", I2632="800TAX  "),"Logic5"&amp;"_"&amp;TEXT(C2632,"dd.mm.yyyy") &amp;"_"&amp; 414.24,"")</f>
        <v>Logic5_16.04.2020_414.24</v>
      </c>
      <c r="T2632" s="21" t="e">
        <f ca="1">IF(AND(S2632&lt;&gt; "", COUNTIF(SAP!#REF!,S2632)&gt;0),"Matched", "")</f>
        <v>#REF!</v>
      </c>
    </row>
    <row r="2633" spans="1:20" hidden="1">
      <c r="A2633" s="21">
        <v>11563327</v>
      </c>
      <c r="B2633" s="22">
        <v>43937</v>
      </c>
      <c r="C2633" s="22">
        <v>43937</v>
      </c>
      <c r="D2633" s="21" t="s">
        <v>13</v>
      </c>
      <c r="E2633" s="23">
        <v>0</v>
      </c>
      <c r="F2633" s="23">
        <v>29.53</v>
      </c>
      <c r="G2633" s="23">
        <v>0</v>
      </c>
      <c r="H2633" s="23">
        <v>847895.96</v>
      </c>
      <c r="I2633" s="21" t="s">
        <v>14</v>
      </c>
      <c r="J2633" s="21" t="s">
        <v>15</v>
      </c>
      <c r="K2633" s="21" t="str">
        <f t="shared" si="135"/>
        <v/>
      </c>
      <c r="L2633" s="21" t="e">
        <f ca="1">IF(AND(K2633&lt;&gt; "", COUNTIF(SAP!#REF!,K2633)&gt;0),"Matched", "")</f>
        <v>#REF!</v>
      </c>
      <c r="M2633" s="21" t="str">
        <f t="shared" si="133"/>
        <v/>
      </c>
      <c r="N2633" s="21" t="e">
        <f ca="1">IF(AND(M2633&lt;&gt; "", COUNTIF(SAP!#REF!,M2633)&gt;0),"Matched", "")</f>
        <v>#REF!</v>
      </c>
      <c r="O2633" s="21" t="str">
        <f t="shared" si="134"/>
        <v/>
      </c>
      <c r="P2633" s="21" t="e">
        <f ca="1">IF(AND(O2633&lt;&gt; "", COUNTIF(SAP!#REF!,O2633)&gt;0),"Matched", "")</f>
        <v>#REF!</v>
      </c>
      <c r="R2633" s="21" t="e">
        <f ca="1">IF(AND(Q2633&lt;&gt; "", COUNTIF(SAP!#REF!,Q2633)&gt;0),"Matched", "")</f>
        <v>#REF!</v>
      </c>
      <c r="S2633" s="21" t="str">
        <f ca="1">IF(AND(D2633="AD", I2633="800TAX  "),"Logic5"&amp;"_"&amp;TEXT(C2633,"dd.mm.yyyy") &amp;"_"&amp; 414.24,"")</f>
        <v>Logic5_16.04.2020_414.24</v>
      </c>
      <c r="T2633" s="21" t="e">
        <f ca="1">IF(AND(S2633&lt;&gt; "", COUNTIF(SAP!#REF!,S2633)&gt;0),"Matched", "")</f>
        <v>#REF!</v>
      </c>
    </row>
    <row r="2634" spans="1:20" hidden="1">
      <c r="A2634" s="21">
        <v>11563327</v>
      </c>
      <c r="B2634" s="22">
        <v>43937</v>
      </c>
      <c r="C2634" s="22">
        <v>43937</v>
      </c>
      <c r="D2634" s="21" t="s">
        <v>13</v>
      </c>
      <c r="E2634" s="23">
        <v>0</v>
      </c>
      <c r="F2634" s="23">
        <v>36.409999999999997</v>
      </c>
      <c r="G2634" s="23">
        <v>0</v>
      </c>
      <c r="H2634" s="23">
        <v>847859.55</v>
      </c>
      <c r="I2634" s="21" t="s">
        <v>14</v>
      </c>
      <c r="J2634" s="21" t="s">
        <v>15</v>
      </c>
      <c r="K2634" s="21" t="str">
        <f t="shared" si="135"/>
        <v/>
      </c>
      <c r="L2634" s="21" t="e">
        <f ca="1">IF(AND(K2634&lt;&gt; "", COUNTIF(SAP!#REF!,K2634)&gt;0),"Matched", "")</f>
        <v>#REF!</v>
      </c>
      <c r="M2634" s="21" t="str">
        <f t="shared" si="133"/>
        <v/>
      </c>
      <c r="N2634" s="21" t="e">
        <f ca="1">IF(AND(M2634&lt;&gt; "", COUNTIF(SAP!#REF!,M2634)&gt;0),"Matched", "")</f>
        <v>#REF!</v>
      </c>
      <c r="O2634" s="21" t="str">
        <f t="shared" si="134"/>
        <v/>
      </c>
      <c r="P2634" s="21" t="e">
        <f ca="1">IF(AND(O2634&lt;&gt; "", COUNTIF(SAP!#REF!,O2634)&gt;0),"Matched", "")</f>
        <v>#REF!</v>
      </c>
      <c r="R2634" s="21" t="e">
        <f ca="1">IF(AND(Q2634&lt;&gt; "", COUNTIF(SAP!#REF!,Q2634)&gt;0),"Matched", "")</f>
        <v>#REF!</v>
      </c>
      <c r="S2634" s="21" t="str">
        <f ca="1">IF(AND(D2634="AD", I2634="800TAX  "),"Logic5"&amp;"_"&amp;TEXT(C2634,"dd.mm.yyyy") &amp;"_"&amp; 414.24,"")</f>
        <v>Logic5_16.04.2020_414.24</v>
      </c>
      <c r="T2634" s="21" t="e">
        <f ca="1">IF(AND(S2634&lt;&gt; "", COUNTIF(SAP!#REF!,S2634)&gt;0),"Matched", "")</f>
        <v>#REF!</v>
      </c>
    </row>
    <row r="2635" spans="1:20" hidden="1">
      <c r="A2635" s="21">
        <v>11563327</v>
      </c>
      <c r="B2635" s="22">
        <v>43937</v>
      </c>
      <c r="C2635" s="22">
        <v>43937</v>
      </c>
      <c r="D2635" s="21" t="s">
        <v>13</v>
      </c>
      <c r="E2635" s="23">
        <v>0</v>
      </c>
      <c r="F2635" s="23">
        <v>41.31</v>
      </c>
      <c r="G2635" s="23">
        <v>0</v>
      </c>
      <c r="H2635" s="23">
        <v>847818.23999999999</v>
      </c>
      <c r="I2635" s="21" t="s">
        <v>14</v>
      </c>
      <c r="J2635" s="21" t="s">
        <v>15</v>
      </c>
      <c r="K2635" s="21" t="str">
        <f t="shared" si="135"/>
        <v/>
      </c>
      <c r="L2635" s="21" t="e">
        <f ca="1">IF(AND(K2635&lt;&gt; "", COUNTIF(SAP!#REF!,K2635)&gt;0),"Matched", "")</f>
        <v>#REF!</v>
      </c>
      <c r="M2635" s="21" t="str">
        <f t="shared" si="133"/>
        <v/>
      </c>
      <c r="N2635" s="21" t="e">
        <f ca="1">IF(AND(M2635&lt;&gt; "", COUNTIF(SAP!#REF!,M2635)&gt;0),"Matched", "")</f>
        <v>#REF!</v>
      </c>
      <c r="O2635" s="21" t="str">
        <f t="shared" si="134"/>
        <v/>
      </c>
      <c r="P2635" s="21" t="e">
        <f ca="1">IF(AND(O2635&lt;&gt; "", COUNTIF(SAP!#REF!,O2635)&gt;0),"Matched", "")</f>
        <v>#REF!</v>
      </c>
      <c r="R2635" s="21" t="e">
        <f ca="1">IF(AND(Q2635&lt;&gt; "", COUNTIF(SAP!#REF!,Q2635)&gt;0),"Matched", "")</f>
        <v>#REF!</v>
      </c>
      <c r="S2635" s="21" t="str">
        <f ca="1">IF(AND(D2635="AD", I2635="800TAX  "),"Logic5"&amp;"_"&amp;TEXT(C2635,"dd.mm.yyyy") &amp;"_"&amp; 414.24,"")</f>
        <v>Logic5_16.04.2020_414.24</v>
      </c>
      <c r="T2635" s="21" t="e">
        <f ca="1">IF(AND(S2635&lt;&gt; "", COUNTIF(SAP!#REF!,S2635)&gt;0),"Matched", "")</f>
        <v>#REF!</v>
      </c>
    </row>
    <row r="2636" spans="1:20" hidden="1">
      <c r="A2636" s="21">
        <v>11563327</v>
      </c>
      <c r="B2636" s="22">
        <v>43937</v>
      </c>
      <c r="C2636" s="22">
        <v>43937</v>
      </c>
      <c r="D2636" s="21" t="s">
        <v>16</v>
      </c>
      <c r="E2636" s="23">
        <v>0</v>
      </c>
      <c r="F2636" s="23">
        <v>847818.23999999999</v>
      </c>
      <c r="G2636" s="23">
        <v>0</v>
      </c>
      <c r="H2636" s="23">
        <v>0</v>
      </c>
      <c r="I2636" s="21" t="s">
        <v>17</v>
      </c>
      <c r="J2636" s="21" t="s">
        <v>18</v>
      </c>
      <c r="K2636" s="21" t="str">
        <f t="shared" si="135"/>
        <v>Logic1_04_847818.24</v>
      </c>
      <c r="L2636" s="21" t="e">
        <f ca="1">IF(AND(K2636&lt;&gt; "", COUNTIF(SAP!#REF!,K2636)&gt;0),"Matched", "")</f>
        <v>#REF!</v>
      </c>
    </row>
    <row r="2637" spans="1:20" hidden="1">
      <c r="A2637" s="21">
        <v>11563327</v>
      </c>
      <c r="B2637" s="22">
        <v>43938</v>
      </c>
      <c r="C2637" s="22">
        <v>43938</v>
      </c>
      <c r="D2637" s="21" t="s">
        <v>10</v>
      </c>
      <c r="E2637" s="23">
        <v>0</v>
      </c>
      <c r="F2637" s="23">
        <v>0</v>
      </c>
      <c r="G2637" s="23">
        <v>100</v>
      </c>
      <c r="H2637" s="23">
        <v>100</v>
      </c>
      <c r="I2637" s="21" t="s">
        <v>11</v>
      </c>
      <c r="J2637" s="21" t="s">
        <v>12</v>
      </c>
      <c r="K2637" s="21" t="str">
        <f t="shared" si="135"/>
        <v/>
      </c>
      <c r="L2637" s="21" t="e">
        <f ca="1">IF(AND(K2637&lt;&gt; "", COUNTIF(SAP!#REF!,K2637)&gt;0),"Matched", "")</f>
        <v>#REF!</v>
      </c>
      <c r="M2637" s="21" t="str">
        <f t="shared" ref="M2637:M2700" si="136">IF(D2637="TR","Logic2"&amp;"_"&amp;TEXT(C2637,"dd.mm.yyyy") &amp;"_"&amp; F2637,"")</f>
        <v/>
      </c>
      <c r="N2637" s="21" t="e">
        <f ca="1">IF(AND(M2637&lt;&gt; "", COUNTIF(SAP!#REF!,M2637)&gt;0),"Matched", "")</f>
        <v>#REF!</v>
      </c>
      <c r="O2637" s="21" t="str">
        <f t="shared" ref="O2637:O2700" si="137">IF(D2637="AF","Logic3"&amp;"_"&amp;G2637,"")</f>
        <v/>
      </c>
      <c r="P2637" s="21" t="e">
        <f ca="1">IF(AND(O2637&lt;&gt; "", COUNTIF(SAP!#REF!,O2637)&gt;0),"Matched", "")</f>
        <v>#REF!</v>
      </c>
      <c r="Q2637" s="21" t="str">
        <f ca="1">IF(OR(D2637="AC",D2637="TR"),"Logic4"&amp;"_"&amp;TEXT(C2637,"dd.mm.yyyy") &amp;"_"&amp; 922377.23,"")</f>
        <v>Logic4_17.04.2020_922377.23</v>
      </c>
      <c r="R2637" s="21" t="e">
        <f ca="1">IF(AND(Q2637&lt;&gt; "", COUNTIF(SAP!#REF!,Q2637)&gt;0),"Matched", "")</f>
        <v>#REF!</v>
      </c>
    </row>
    <row r="2638" spans="1:20" hidden="1">
      <c r="A2638" s="21">
        <v>11563327</v>
      </c>
      <c r="B2638" s="22">
        <v>43938</v>
      </c>
      <c r="C2638" s="22">
        <v>43938</v>
      </c>
      <c r="D2638" s="21" t="s">
        <v>10</v>
      </c>
      <c r="E2638" s="23">
        <v>0</v>
      </c>
      <c r="F2638" s="23">
        <v>0</v>
      </c>
      <c r="G2638" s="23">
        <v>200</v>
      </c>
      <c r="H2638" s="23">
        <v>300</v>
      </c>
      <c r="I2638" s="21" t="s">
        <v>11</v>
      </c>
      <c r="J2638" s="21" t="s">
        <v>12</v>
      </c>
      <c r="K2638" s="21" t="str">
        <f t="shared" si="135"/>
        <v/>
      </c>
      <c r="L2638" s="21" t="e">
        <f ca="1">IF(AND(K2638&lt;&gt; "", COUNTIF(SAP!#REF!,K2638)&gt;0),"Matched", "")</f>
        <v>#REF!</v>
      </c>
      <c r="M2638" s="21" t="str">
        <f t="shared" si="136"/>
        <v/>
      </c>
      <c r="N2638" s="21" t="e">
        <f ca="1">IF(AND(M2638&lt;&gt; "", COUNTIF(SAP!#REF!,M2638)&gt;0),"Matched", "")</f>
        <v>#REF!</v>
      </c>
      <c r="O2638" s="21" t="str">
        <f t="shared" si="137"/>
        <v/>
      </c>
      <c r="P2638" s="21" t="e">
        <f ca="1">IF(AND(O2638&lt;&gt; "", COUNTIF(SAP!#REF!,O2638)&gt;0),"Matched", "")</f>
        <v>#REF!</v>
      </c>
      <c r="Q2638" s="21" t="str">
        <f ca="1">IF(OR(D2638="AC",D2638="TR"),"Logic4"&amp;"_"&amp;TEXT(C2638,"dd.mm.yyyy") &amp;"_"&amp; 922377.23,"")</f>
        <v>Logic4_17.04.2020_922377.23</v>
      </c>
      <c r="R2638" s="21" t="e">
        <f ca="1">IF(AND(Q2638&lt;&gt; "", COUNTIF(SAP!#REF!,Q2638)&gt;0),"Matched", "")</f>
        <v>#REF!</v>
      </c>
    </row>
    <row r="2639" spans="1:20" hidden="1">
      <c r="A2639" s="21">
        <v>11563327</v>
      </c>
      <c r="B2639" s="22">
        <v>43938</v>
      </c>
      <c r="C2639" s="22">
        <v>43938</v>
      </c>
      <c r="D2639" s="21" t="s">
        <v>10</v>
      </c>
      <c r="E2639" s="23">
        <v>0</v>
      </c>
      <c r="F2639" s="23">
        <v>0</v>
      </c>
      <c r="G2639" s="23">
        <v>500</v>
      </c>
      <c r="H2639" s="23">
        <v>800</v>
      </c>
      <c r="I2639" s="21" t="s">
        <v>11</v>
      </c>
      <c r="J2639" s="21" t="s">
        <v>12</v>
      </c>
      <c r="K2639" s="21" t="str">
        <f t="shared" si="135"/>
        <v/>
      </c>
      <c r="L2639" s="21" t="e">
        <f ca="1">IF(AND(K2639&lt;&gt; "", COUNTIF(SAP!#REF!,K2639)&gt;0),"Matched", "")</f>
        <v>#REF!</v>
      </c>
      <c r="M2639" s="21" t="str">
        <f t="shared" si="136"/>
        <v/>
      </c>
      <c r="N2639" s="21" t="e">
        <f ca="1">IF(AND(M2639&lt;&gt; "", COUNTIF(SAP!#REF!,M2639)&gt;0),"Matched", "")</f>
        <v>#REF!</v>
      </c>
      <c r="O2639" s="21" t="str">
        <f t="shared" si="137"/>
        <v/>
      </c>
      <c r="P2639" s="21" t="e">
        <f ca="1">IF(AND(O2639&lt;&gt; "", COUNTIF(SAP!#REF!,O2639)&gt;0),"Matched", "")</f>
        <v>#REF!</v>
      </c>
      <c r="Q2639" s="21" t="str">
        <f ca="1">IF(OR(D2639="AC",D2639="TR"),"Logic4"&amp;"_"&amp;TEXT(C2639,"dd.mm.yyyy") &amp;"_"&amp; 922377.23,"")</f>
        <v>Logic4_17.04.2020_922377.23</v>
      </c>
      <c r="R2639" s="21" t="e">
        <f ca="1">IF(AND(Q2639&lt;&gt; "", COUNTIF(SAP!#REF!,Q2639)&gt;0),"Matched", "")</f>
        <v>#REF!</v>
      </c>
    </row>
    <row r="2640" spans="1:20" hidden="1">
      <c r="A2640" s="21">
        <v>11563327</v>
      </c>
      <c r="B2640" s="22">
        <v>43938</v>
      </c>
      <c r="C2640" s="22">
        <v>43938</v>
      </c>
      <c r="D2640" s="21" t="s">
        <v>10</v>
      </c>
      <c r="E2640" s="23">
        <v>0</v>
      </c>
      <c r="F2640" s="23">
        <v>0</v>
      </c>
      <c r="G2640" s="23">
        <v>530</v>
      </c>
      <c r="H2640" s="23">
        <v>1330</v>
      </c>
      <c r="I2640" s="21" t="s">
        <v>11</v>
      </c>
      <c r="J2640" s="21" t="s">
        <v>12</v>
      </c>
      <c r="K2640" s="21" t="str">
        <f t="shared" si="135"/>
        <v/>
      </c>
      <c r="L2640" s="21" t="e">
        <f ca="1">IF(AND(K2640&lt;&gt; "", COUNTIF(SAP!#REF!,K2640)&gt;0),"Matched", "")</f>
        <v>#REF!</v>
      </c>
      <c r="M2640" s="21" t="str">
        <f t="shared" si="136"/>
        <v/>
      </c>
      <c r="N2640" s="21" t="e">
        <f ca="1">IF(AND(M2640&lt;&gt; "", COUNTIF(SAP!#REF!,M2640)&gt;0),"Matched", "")</f>
        <v>#REF!</v>
      </c>
      <c r="O2640" s="21" t="str">
        <f t="shared" si="137"/>
        <v/>
      </c>
      <c r="P2640" s="21" t="e">
        <f ca="1">IF(AND(O2640&lt;&gt; "", COUNTIF(SAP!#REF!,O2640)&gt;0),"Matched", "")</f>
        <v>#REF!</v>
      </c>
      <c r="Q2640" s="21" t="str">
        <f ca="1">IF(OR(D2640="AC",D2640="TR"),"Logic4"&amp;"_"&amp;TEXT(C2640,"dd.mm.yyyy") &amp;"_"&amp; 922377.23,"")</f>
        <v>Logic4_17.04.2020_922377.23</v>
      </c>
      <c r="R2640" s="21" t="e">
        <f ca="1">IF(AND(Q2640&lt;&gt; "", COUNTIF(SAP!#REF!,Q2640)&gt;0),"Matched", "")</f>
        <v>#REF!</v>
      </c>
    </row>
    <row r="2641" spans="1:18" hidden="1">
      <c r="A2641" s="21">
        <v>11563327</v>
      </c>
      <c r="B2641" s="22">
        <v>43938</v>
      </c>
      <c r="C2641" s="22">
        <v>43938</v>
      </c>
      <c r="D2641" s="21" t="s">
        <v>10</v>
      </c>
      <c r="E2641" s="23">
        <v>0</v>
      </c>
      <c r="F2641" s="23">
        <v>0</v>
      </c>
      <c r="G2641" s="23">
        <v>550</v>
      </c>
      <c r="H2641" s="23">
        <v>1880</v>
      </c>
      <c r="I2641" s="21" t="s">
        <v>11</v>
      </c>
      <c r="J2641" s="21" t="s">
        <v>12</v>
      </c>
      <c r="K2641" s="21" t="str">
        <f t="shared" si="135"/>
        <v/>
      </c>
      <c r="L2641" s="21" t="e">
        <f ca="1">IF(AND(K2641&lt;&gt; "", COUNTIF(SAP!#REF!,K2641)&gt;0),"Matched", "")</f>
        <v>#REF!</v>
      </c>
      <c r="M2641" s="21" t="str">
        <f t="shared" si="136"/>
        <v/>
      </c>
      <c r="N2641" s="21" t="e">
        <f ca="1">IF(AND(M2641&lt;&gt; "", COUNTIF(SAP!#REF!,M2641)&gt;0),"Matched", "")</f>
        <v>#REF!</v>
      </c>
      <c r="O2641" s="21" t="str">
        <f t="shared" si="137"/>
        <v/>
      </c>
      <c r="P2641" s="21" t="e">
        <f ca="1">IF(AND(O2641&lt;&gt; "", COUNTIF(SAP!#REF!,O2641)&gt;0),"Matched", "")</f>
        <v>#REF!</v>
      </c>
      <c r="Q2641" s="21" t="str">
        <f ca="1">IF(OR(D2641="AC",D2641="TR"),"Logic4"&amp;"_"&amp;TEXT(C2641,"dd.mm.yyyy") &amp;"_"&amp; 922377.23,"")</f>
        <v>Logic4_17.04.2020_922377.23</v>
      </c>
      <c r="R2641" s="21" t="e">
        <f ca="1">IF(AND(Q2641&lt;&gt; "", COUNTIF(SAP!#REF!,Q2641)&gt;0),"Matched", "")</f>
        <v>#REF!</v>
      </c>
    </row>
    <row r="2642" spans="1:18" hidden="1">
      <c r="A2642" s="21">
        <v>11563327</v>
      </c>
      <c r="B2642" s="22">
        <v>43938</v>
      </c>
      <c r="C2642" s="22">
        <v>43938</v>
      </c>
      <c r="D2642" s="21" t="s">
        <v>10</v>
      </c>
      <c r="E2642" s="23">
        <v>0</v>
      </c>
      <c r="F2642" s="23">
        <v>0</v>
      </c>
      <c r="G2642" s="23">
        <v>600</v>
      </c>
      <c r="H2642" s="23">
        <v>2480</v>
      </c>
      <c r="I2642" s="21" t="s">
        <v>11</v>
      </c>
      <c r="J2642" s="21" t="s">
        <v>12</v>
      </c>
      <c r="K2642" s="21" t="str">
        <f t="shared" si="135"/>
        <v/>
      </c>
      <c r="L2642" s="21" t="e">
        <f ca="1">IF(AND(K2642&lt;&gt; "", COUNTIF(SAP!#REF!,K2642)&gt;0),"Matched", "")</f>
        <v>#REF!</v>
      </c>
      <c r="M2642" s="21" t="str">
        <f t="shared" si="136"/>
        <v/>
      </c>
      <c r="N2642" s="21" t="e">
        <f ca="1">IF(AND(M2642&lt;&gt; "", COUNTIF(SAP!#REF!,M2642)&gt;0),"Matched", "")</f>
        <v>#REF!</v>
      </c>
      <c r="O2642" s="21" t="str">
        <f t="shared" si="137"/>
        <v/>
      </c>
      <c r="P2642" s="21" t="e">
        <f ca="1">IF(AND(O2642&lt;&gt; "", COUNTIF(SAP!#REF!,O2642)&gt;0),"Matched", "")</f>
        <v>#REF!</v>
      </c>
      <c r="Q2642" s="21" t="str">
        <f ca="1">IF(OR(D2642="AC",D2642="TR"),"Logic4"&amp;"_"&amp;TEXT(C2642,"dd.mm.yyyy") &amp;"_"&amp; 922377.23,"")</f>
        <v>Logic4_17.04.2020_922377.23</v>
      </c>
      <c r="R2642" s="21" t="e">
        <f ca="1">IF(AND(Q2642&lt;&gt; "", COUNTIF(SAP!#REF!,Q2642)&gt;0),"Matched", "")</f>
        <v>#REF!</v>
      </c>
    </row>
    <row r="2643" spans="1:18" hidden="1">
      <c r="A2643" s="21">
        <v>11563327</v>
      </c>
      <c r="B2643" s="22">
        <v>43938</v>
      </c>
      <c r="C2643" s="22">
        <v>43938</v>
      </c>
      <c r="D2643" s="21" t="s">
        <v>10</v>
      </c>
      <c r="E2643" s="23">
        <v>0</v>
      </c>
      <c r="F2643" s="23">
        <v>0</v>
      </c>
      <c r="G2643" s="23">
        <v>600</v>
      </c>
      <c r="H2643" s="23">
        <v>3080</v>
      </c>
      <c r="I2643" s="21" t="s">
        <v>11</v>
      </c>
      <c r="J2643" s="21" t="s">
        <v>12</v>
      </c>
      <c r="K2643" s="21" t="str">
        <f t="shared" si="135"/>
        <v/>
      </c>
      <c r="L2643" s="21" t="e">
        <f ca="1">IF(AND(K2643&lt;&gt; "", COUNTIF(SAP!#REF!,K2643)&gt;0),"Matched", "")</f>
        <v>#REF!</v>
      </c>
      <c r="M2643" s="21" t="str">
        <f t="shared" si="136"/>
        <v/>
      </c>
      <c r="N2643" s="21" t="e">
        <f ca="1">IF(AND(M2643&lt;&gt; "", COUNTIF(SAP!#REF!,M2643)&gt;0),"Matched", "")</f>
        <v>#REF!</v>
      </c>
      <c r="O2643" s="21" t="str">
        <f t="shared" si="137"/>
        <v/>
      </c>
      <c r="P2643" s="21" t="e">
        <f ca="1">IF(AND(O2643&lt;&gt; "", COUNTIF(SAP!#REF!,O2643)&gt;0),"Matched", "")</f>
        <v>#REF!</v>
      </c>
      <c r="Q2643" s="21" t="str">
        <f ca="1">IF(OR(D2643="AC",D2643="TR"),"Logic4"&amp;"_"&amp;TEXT(C2643,"dd.mm.yyyy") &amp;"_"&amp; 922377.23,"")</f>
        <v>Logic4_17.04.2020_922377.23</v>
      </c>
      <c r="R2643" s="21" t="e">
        <f ca="1">IF(AND(Q2643&lt;&gt; "", COUNTIF(SAP!#REF!,Q2643)&gt;0),"Matched", "")</f>
        <v>#REF!</v>
      </c>
    </row>
    <row r="2644" spans="1:18" hidden="1">
      <c r="A2644" s="21">
        <v>11563327</v>
      </c>
      <c r="B2644" s="22">
        <v>43938</v>
      </c>
      <c r="C2644" s="22">
        <v>43938</v>
      </c>
      <c r="D2644" s="21" t="s">
        <v>10</v>
      </c>
      <c r="E2644" s="23">
        <v>0</v>
      </c>
      <c r="F2644" s="23">
        <v>0</v>
      </c>
      <c r="G2644" s="23">
        <v>640</v>
      </c>
      <c r="H2644" s="23">
        <v>3720</v>
      </c>
      <c r="I2644" s="21" t="s">
        <v>11</v>
      </c>
      <c r="J2644" s="21" t="s">
        <v>12</v>
      </c>
      <c r="K2644" s="21" t="str">
        <f t="shared" si="135"/>
        <v/>
      </c>
      <c r="L2644" s="21" t="e">
        <f ca="1">IF(AND(K2644&lt;&gt; "", COUNTIF(SAP!#REF!,K2644)&gt;0),"Matched", "")</f>
        <v>#REF!</v>
      </c>
      <c r="M2644" s="21" t="str">
        <f t="shared" si="136"/>
        <v/>
      </c>
      <c r="N2644" s="21" t="e">
        <f ca="1">IF(AND(M2644&lt;&gt; "", COUNTIF(SAP!#REF!,M2644)&gt;0),"Matched", "")</f>
        <v>#REF!</v>
      </c>
      <c r="O2644" s="21" t="str">
        <f t="shared" si="137"/>
        <v/>
      </c>
      <c r="P2644" s="21" t="e">
        <f ca="1">IF(AND(O2644&lt;&gt; "", COUNTIF(SAP!#REF!,O2644)&gt;0),"Matched", "")</f>
        <v>#REF!</v>
      </c>
      <c r="Q2644" s="21" t="str">
        <f ca="1">IF(OR(D2644="AC",D2644="TR"),"Logic4"&amp;"_"&amp;TEXT(C2644,"dd.mm.yyyy") &amp;"_"&amp; 922377.23,"")</f>
        <v>Logic4_17.04.2020_922377.23</v>
      </c>
      <c r="R2644" s="21" t="e">
        <f ca="1">IF(AND(Q2644&lt;&gt; "", COUNTIF(SAP!#REF!,Q2644)&gt;0),"Matched", "")</f>
        <v>#REF!</v>
      </c>
    </row>
    <row r="2645" spans="1:18" hidden="1">
      <c r="A2645" s="21">
        <v>11563327</v>
      </c>
      <c r="B2645" s="22">
        <v>43938</v>
      </c>
      <c r="C2645" s="22">
        <v>43938</v>
      </c>
      <c r="D2645" s="21" t="s">
        <v>10</v>
      </c>
      <c r="E2645" s="23">
        <v>0</v>
      </c>
      <c r="F2645" s="23">
        <v>0</v>
      </c>
      <c r="G2645" s="23">
        <v>640</v>
      </c>
      <c r="H2645" s="23">
        <v>4360</v>
      </c>
      <c r="I2645" s="21" t="s">
        <v>11</v>
      </c>
      <c r="J2645" s="21" t="s">
        <v>12</v>
      </c>
      <c r="K2645" s="21" t="str">
        <f t="shared" si="135"/>
        <v/>
      </c>
      <c r="L2645" s="21" t="e">
        <f ca="1">IF(AND(K2645&lt;&gt; "", COUNTIF(SAP!#REF!,K2645)&gt;0),"Matched", "")</f>
        <v>#REF!</v>
      </c>
      <c r="M2645" s="21" t="str">
        <f t="shared" si="136"/>
        <v/>
      </c>
      <c r="N2645" s="21" t="e">
        <f ca="1">IF(AND(M2645&lt;&gt; "", COUNTIF(SAP!#REF!,M2645)&gt;0),"Matched", "")</f>
        <v>#REF!</v>
      </c>
      <c r="O2645" s="21" t="str">
        <f t="shared" si="137"/>
        <v/>
      </c>
      <c r="P2645" s="21" t="e">
        <f ca="1">IF(AND(O2645&lt;&gt; "", COUNTIF(SAP!#REF!,O2645)&gt;0),"Matched", "")</f>
        <v>#REF!</v>
      </c>
      <c r="Q2645" s="21" t="str">
        <f ca="1">IF(OR(D2645="AC",D2645="TR"),"Logic4"&amp;"_"&amp;TEXT(C2645,"dd.mm.yyyy") &amp;"_"&amp; 922377.23,"")</f>
        <v>Logic4_17.04.2020_922377.23</v>
      </c>
      <c r="R2645" s="21" t="e">
        <f ca="1">IF(AND(Q2645&lt;&gt; "", COUNTIF(SAP!#REF!,Q2645)&gt;0),"Matched", "")</f>
        <v>#REF!</v>
      </c>
    </row>
    <row r="2646" spans="1:18" hidden="1">
      <c r="A2646" s="21">
        <v>11563327</v>
      </c>
      <c r="B2646" s="22">
        <v>43938</v>
      </c>
      <c r="C2646" s="22">
        <v>43938</v>
      </c>
      <c r="D2646" s="21" t="s">
        <v>10</v>
      </c>
      <c r="E2646" s="23">
        <v>0</v>
      </c>
      <c r="F2646" s="23">
        <v>0</v>
      </c>
      <c r="G2646" s="23">
        <v>680</v>
      </c>
      <c r="H2646" s="23">
        <v>5040</v>
      </c>
      <c r="I2646" s="21" t="s">
        <v>11</v>
      </c>
      <c r="J2646" s="21" t="s">
        <v>12</v>
      </c>
      <c r="K2646" s="21" t="str">
        <f t="shared" si="135"/>
        <v/>
      </c>
      <c r="L2646" s="21" t="e">
        <f ca="1">IF(AND(K2646&lt;&gt; "", COUNTIF(SAP!#REF!,K2646)&gt;0),"Matched", "")</f>
        <v>#REF!</v>
      </c>
      <c r="M2646" s="21" t="str">
        <f t="shared" si="136"/>
        <v/>
      </c>
      <c r="N2646" s="21" t="e">
        <f ca="1">IF(AND(M2646&lt;&gt; "", COUNTIF(SAP!#REF!,M2646)&gt;0),"Matched", "")</f>
        <v>#REF!</v>
      </c>
      <c r="O2646" s="21" t="str">
        <f t="shared" si="137"/>
        <v/>
      </c>
      <c r="P2646" s="21" t="e">
        <f ca="1">IF(AND(O2646&lt;&gt; "", COUNTIF(SAP!#REF!,O2646)&gt;0),"Matched", "")</f>
        <v>#REF!</v>
      </c>
      <c r="Q2646" s="21" t="str">
        <f ca="1">IF(OR(D2646="AC",D2646="TR"),"Logic4"&amp;"_"&amp;TEXT(C2646,"dd.mm.yyyy") &amp;"_"&amp; 922377.23,"")</f>
        <v>Logic4_17.04.2020_922377.23</v>
      </c>
      <c r="R2646" s="21" t="e">
        <f ca="1">IF(AND(Q2646&lt;&gt; "", COUNTIF(SAP!#REF!,Q2646)&gt;0),"Matched", "")</f>
        <v>#REF!</v>
      </c>
    </row>
    <row r="2647" spans="1:18" hidden="1">
      <c r="A2647" s="21">
        <v>11563327</v>
      </c>
      <c r="B2647" s="22">
        <v>43938</v>
      </c>
      <c r="C2647" s="22">
        <v>43938</v>
      </c>
      <c r="D2647" s="21" t="s">
        <v>10</v>
      </c>
      <c r="E2647" s="23">
        <v>0</v>
      </c>
      <c r="F2647" s="23">
        <v>0</v>
      </c>
      <c r="G2647" s="23">
        <v>754.1</v>
      </c>
      <c r="H2647" s="23">
        <v>5794.1</v>
      </c>
      <c r="I2647" s="21" t="s">
        <v>11</v>
      </c>
      <c r="J2647" s="21" t="s">
        <v>12</v>
      </c>
      <c r="K2647" s="21" t="str">
        <f t="shared" si="135"/>
        <v/>
      </c>
      <c r="L2647" s="21" t="e">
        <f ca="1">IF(AND(K2647&lt;&gt; "", COUNTIF(SAP!#REF!,K2647)&gt;0),"Matched", "")</f>
        <v>#REF!</v>
      </c>
      <c r="M2647" s="21" t="str">
        <f t="shared" si="136"/>
        <v/>
      </c>
      <c r="N2647" s="21" t="e">
        <f ca="1">IF(AND(M2647&lt;&gt; "", COUNTIF(SAP!#REF!,M2647)&gt;0),"Matched", "")</f>
        <v>#REF!</v>
      </c>
      <c r="O2647" s="21" t="str">
        <f t="shared" si="137"/>
        <v/>
      </c>
      <c r="P2647" s="21" t="e">
        <f ca="1">IF(AND(O2647&lt;&gt; "", COUNTIF(SAP!#REF!,O2647)&gt;0),"Matched", "")</f>
        <v>#REF!</v>
      </c>
      <c r="Q2647" s="21" t="str">
        <f ca="1">IF(OR(D2647="AC",D2647="TR"),"Logic4"&amp;"_"&amp;TEXT(C2647,"dd.mm.yyyy") &amp;"_"&amp; 922377.23,"")</f>
        <v>Logic4_17.04.2020_922377.23</v>
      </c>
      <c r="R2647" s="21" t="e">
        <f ca="1">IF(AND(Q2647&lt;&gt; "", COUNTIF(SAP!#REF!,Q2647)&gt;0),"Matched", "")</f>
        <v>#REF!</v>
      </c>
    </row>
    <row r="2648" spans="1:18" hidden="1">
      <c r="A2648" s="21">
        <v>11563327</v>
      </c>
      <c r="B2648" s="22">
        <v>43938</v>
      </c>
      <c r="C2648" s="22">
        <v>43938</v>
      </c>
      <c r="D2648" s="21" t="s">
        <v>10</v>
      </c>
      <c r="E2648" s="23">
        <v>0</v>
      </c>
      <c r="F2648" s="23">
        <v>0</v>
      </c>
      <c r="G2648" s="23">
        <v>760</v>
      </c>
      <c r="H2648" s="23">
        <v>6554.1</v>
      </c>
      <c r="I2648" s="21" t="s">
        <v>11</v>
      </c>
      <c r="J2648" s="21" t="s">
        <v>12</v>
      </c>
      <c r="K2648" s="21" t="str">
        <f t="shared" si="135"/>
        <v/>
      </c>
      <c r="L2648" s="21" t="e">
        <f ca="1">IF(AND(K2648&lt;&gt; "", COUNTIF(SAP!#REF!,K2648)&gt;0),"Matched", "")</f>
        <v>#REF!</v>
      </c>
      <c r="M2648" s="21" t="str">
        <f t="shared" si="136"/>
        <v/>
      </c>
      <c r="N2648" s="21" t="e">
        <f ca="1">IF(AND(M2648&lt;&gt; "", COUNTIF(SAP!#REF!,M2648)&gt;0),"Matched", "")</f>
        <v>#REF!</v>
      </c>
      <c r="O2648" s="21" t="str">
        <f t="shared" si="137"/>
        <v/>
      </c>
      <c r="P2648" s="21" t="e">
        <f ca="1">IF(AND(O2648&lt;&gt; "", COUNTIF(SAP!#REF!,O2648)&gt;0),"Matched", "")</f>
        <v>#REF!</v>
      </c>
      <c r="Q2648" s="21" t="str">
        <f ca="1">IF(OR(D2648="AC",D2648="TR"),"Logic4"&amp;"_"&amp;TEXT(C2648,"dd.mm.yyyy") &amp;"_"&amp; 922377.23,"")</f>
        <v>Logic4_17.04.2020_922377.23</v>
      </c>
      <c r="R2648" s="21" t="e">
        <f ca="1">IF(AND(Q2648&lt;&gt; "", COUNTIF(SAP!#REF!,Q2648)&gt;0),"Matched", "")</f>
        <v>#REF!</v>
      </c>
    </row>
    <row r="2649" spans="1:18" hidden="1">
      <c r="A2649" s="21">
        <v>11563327</v>
      </c>
      <c r="B2649" s="22">
        <v>43938</v>
      </c>
      <c r="C2649" s="22">
        <v>43938</v>
      </c>
      <c r="D2649" s="21" t="s">
        <v>10</v>
      </c>
      <c r="E2649" s="23">
        <v>0</v>
      </c>
      <c r="F2649" s="23">
        <v>0</v>
      </c>
      <c r="G2649" s="23">
        <v>795.3</v>
      </c>
      <c r="H2649" s="23">
        <v>7349.4</v>
      </c>
      <c r="I2649" s="21" t="s">
        <v>11</v>
      </c>
      <c r="J2649" s="21" t="s">
        <v>12</v>
      </c>
      <c r="K2649" s="21" t="str">
        <f t="shared" si="135"/>
        <v/>
      </c>
      <c r="L2649" s="21" t="e">
        <f ca="1">IF(AND(K2649&lt;&gt; "", COUNTIF(SAP!#REF!,K2649)&gt;0),"Matched", "")</f>
        <v>#REF!</v>
      </c>
      <c r="M2649" s="21" t="str">
        <f t="shared" si="136"/>
        <v/>
      </c>
      <c r="N2649" s="21" t="e">
        <f ca="1">IF(AND(M2649&lt;&gt; "", COUNTIF(SAP!#REF!,M2649)&gt;0),"Matched", "")</f>
        <v>#REF!</v>
      </c>
      <c r="O2649" s="21" t="str">
        <f t="shared" si="137"/>
        <v/>
      </c>
      <c r="P2649" s="21" t="e">
        <f ca="1">IF(AND(O2649&lt;&gt; "", COUNTIF(SAP!#REF!,O2649)&gt;0),"Matched", "")</f>
        <v>#REF!</v>
      </c>
      <c r="Q2649" s="21" t="str">
        <f ca="1">IF(OR(D2649="AC",D2649="TR"),"Logic4"&amp;"_"&amp;TEXT(C2649,"dd.mm.yyyy") &amp;"_"&amp; 922377.23,"")</f>
        <v>Logic4_17.04.2020_922377.23</v>
      </c>
      <c r="R2649" s="21" t="e">
        <f ca="1">IF(AND(Q2649&lt;&gt; "", COUNTIF(SAP!#REF!,Q2649)&gt;0),"Matched", "")</f>
        <v>#REF!</v>
      </c>
    </row>
    <row r="2650" spans="1:18" hidden="1">
      <c r="A2650" s="21">
        <v>11563327</v>
      </c>
      <c r="B2650" s="22">
        <v>43938</v>
      </c>
      <c r="C2650" s="22">
        <v>43938</v>
      </c>
      <c r="D2650" s="21" t="s">
        <v>10</v>
      </c>
      <c r="E2650" s="23">
        <v>0</v>
      </c>
      <c r="F2650" s="23">
        <v>0</v>
      </c>
      <c r="G2650" s="23">
        <v>804</v>
      </c>
      <c r="H2650" s="23">
        <v>8153.4</v>
      </c>
      <c r="I2650" s="21" t="s">
        <v>11</v>
      </c>
      <c r="J2650" s="21" t="s">
        <v>12</v>
      </c>
      <c r="K2650" s="21" t="str">
        <f t="shared" si="135"/>
        <v/>
      </c>
      <c r="L2650" s="21" t="e">
        <f ca="1">IF(AND(K2650&lt;&gt; "", COUNTIF(SAP!#REF!,K2650)&gt;0),"Matched", "")</f>
        <v>#REF!</v>
      </c>
      <c r="M2650" s="21" t="str">
        <f t="shared" si="136"/>
        <v/>
      </c>
      <c r="N2650" s="21" t="e">
        <f ca="1">IF(AND(M2650&lt;&gt; "", COUNTIF(SAP!#REF!,M2650)&gt;0),"Matched", "")</f>
        <v>#REF!</v>
      </c>
      <c r="O2650" s="21" t="str">
        <f t="shared" si="137"/>
        <v/>
      </c>
      <c r="P2650" s="21" t="e">
        <f ca="1">IF(AND(O2650&lt;&gt; "", COUNTIF(SAP!#REF!,O2650)&gt;0),"Matched", "")</f>
        <v>#REF!</v>
      </c>
      <c r="Q2650" s="21" t="str">
        <f ca="1">IF(OR(D2650="AC",D2650="TR"),"Logic4"&amp;"_"&amp;TEXT(C2650,"dd.mm.yyyy") &amp;"_"&amp; 922377.23,"")</f>
        <v>Logic4_17.04.2020_922377.23</v>
      </c>
      <c r="R2650" s="21" t="e">
        <f ca="1">IF(AND(Q2650&lt;&gt; "", COUNTIF(SAP!#REF!,Q2650)&gt;0),"Matched", "")</f>
        <v>#REF!</v>
      </c>
    </row>
    <row r="2651" spans="1:18" hidden="1">
      <c r="A2651" s="21">
        <v>11563327</v>
      </c>
      <c r="B2651" s="22">
        <v>43938</v>
      </c>
      <c r="C2651" s="22">
        <v>43938</v>
      </c>
      <c r="D2651" s="21" t="s">
        <v>10</v>
      </c>
      <c r="E2651" s="23">
        <v>0</v>
      </c>
      <c r="F2651" s="23">
        <v>0</v>
      </c>
      <c r="G2651" s="23">
        <v>866.5</v>
      </c>
      <c r="H2651" s="23">
        <v>9019.9</v>
      </c>
      <c r="I2651" s="21" t="s">
        <v>11</v>
      </c>
      <c r="J2651" s="21" t="s">
        <v>12</v>
      </c>
      <c r="K2651" s="21" t="str">
        <f t="shared" si="135"/>
        <v/>
      </c>
      <c r="L2651" s="21" t="e">
        <f ca="1">IF(AND(K2651&lt;&gt; "", COUNTIF(SAP!#REF!,K2651)&gt;0),"Matched", "")</f>
        <v>#REF!</v>
      </c>
      <c r="M2651" s="21" t="str">
        <f t="shared" si="136"/>
        <v/>
      </c>
      <c r="N2651" s="21" t="e">
        <f ca="1">IF(AND(M2651&lt;&gt; "", COUNTIF(SAP!#REF!,M2651)&gt;0),"Matched", "")</f>
        <v>#REF!</v>
      </c>
      <c r="O2651" s="21" t="str">
        <f t="shared" si="137"/>
        <v/>
      </c>
      <c r="P2651" s="21" t="e">
        <f ca="1">IF(AND(O2651&lt;&gt; "", COUNTIF(SAP!#REF!,O2651)&gt;0),"Matched", "")</f>
        <v>#REF!</v>
      </c>
      <c r="Q2651" s="21" t="str">
        <f ca="1">IF(OR(D2651="AC",D2651="TR"),"Logic4"&amp;"_"&amp;TEXT(C2651,"dd.mm.yyyy") &amp;"_"&amp; 922377.23,"")</f>
        <v>Logic4_17.04.2020_922377.23</v>
      </c>
      <c r="R2651" s="21" t="e">
        <f ca="1">IF(AND(Q2651&lt;&gt; "", COUNTIF(SAP!#REF!,Q2651)&gt;0),"Matched", "")</f>
        <v>#REF!</v>
      </c>
    </row>
    <row r="2652" spans="1:18" hidden="1">
      <c r="A2652" s="21">
        <v>11563327</v>
      </c>
      <c r="B2652" s="22">
        <v>43938</v>
      </c>
      <c r="C2652" s="22">
        <v>43938</v>
      </c>
      <c r="D2652" s="21" t="s">
        <v>10</v>
      </c>
      <c r="E2652" s="23">
        <v>0</v>
      </c>
      <c r="F2652" s="23">
        <v>0</v>
      </c>
      <c r="G2652" s="23">
        <v>870</v>
      </c>
      <c r="H2652" s="23">
        <v>9889.9</v>
      </c>
      <c r="I2652" s="21" t="s">
        <v>11</v>
      </c>
      <c r="J2652" s="21" t="s">
        <v>12</v>
      </c>
      <c r="K2652" s="21" t="str">
        <f t="shared" si="135"/>
        <v/>
      </c>
      <c r="L2652" s="21" t="e">
        <f ca="1">IF(AND(K2652&lt;&gt; "", COUNTIF(SAP!#REF!,K2652)&gt;0),"Matched", "")</f>
        <v>#REF!</v>
      </c>
      <c r="M2652" s="21" t="str">
        <f t="shared" si="136"/>
        <v/>
      </c>
      <c r="N2652" s="21" t="e">
        <f ca="1">IF(AND(M2652&lt;&gt; "", COUNTIF(SAP!#REF!,M2652)&gt;0),"Matched", "")</f>
        <v>#REF!</v>
      </c>
      <c r="O2652" s="21" t="str">
        <f t="shared" si="137"/>
        <v/>
      </c>
      <c r="P2652" s="21" t="e">
        <f ca="1">IF(AND(O2652&lt;&gt; "", COUNTIF(SAP!#REF!,O2652)&gt;0),"Matched", "")</f>
        <v>#REF!</v>
      </c>
      <c r="Q2652" s="21" t="str">
        <f ca="1">IF(OR(D2652="AC",D2652="TR"),"Logic4"&amp;"_"&amp;TEXT(C2652,"dd.mm.yyyy") &amp;"_"&amp; 922377.23,"")</f>
        <v>Logic4_17.04.2020_922377.23</v>
      </c>
      <c r="R2652" s="21" t="e">
        <f ca="1">IF(AND(Q2652&lt;&gt; "", COUNTIF(SAP!#REF!,Q2652)&gt;0),"Matched", "")</f>
        <v>#REF!</v>
      </c>
    </row>
    <row r="2653" spans="1:18" hidden="1">
      <c r="A2653" s="21">
        <v>11563327</v>
      </c>
      <c r="B2653" s="22">
        <v>43938</v>
      </c>
      <c r="C2653" s="22">
        <v>43938</v>
      </c>
      <c r="D2653" s="21" t="s">
        <v>10</v>
      </c>
      <c r="E2653" s="23">
        <v>0</v>
      </c>
      <c r="F2653" s="23">
        <v>0</v>
      </c>
      <c r="G2653" s="23">
        <v>950</v>
      </c>
      <c r="H2653" s="23">
        <v>10839.9</v>
      </c>
      <c r="I2653" s="21" t="s">
        <v>11</v>
      </c>
      <c r="J2653" s="21" t="s">
        <v>12</v>
      </c>
      <c r="K2653" s="21" t="str">
        <f t="shared" si="135"/>
        <v/>
      </c>
      <c r="L2653" s="21" t="e">
        <f ca="1">IF(AND(K2653&lt;&gt; "", COUNTIF(SAP!#REF!,K2653)&gt;0),"Matched", "")</f>
        <v>#REF!</v>
      </c>
      <c r="M2653" s="21" t="str">
        <f t="shared" si="136"/>
        <v/>
      </c>
      <c r="N2653" s="21" t="e">
        <f ca="1">IF(AND(M2653&lt;&gt; "", COUNTIF(SAP!#REF!,M2653)&gt;0),"Matched", "")</f>
        <v>#REF!</v>
      </c>
      <c r="O2653" s="21" t="str">
        <f t="shared" si="137"/>
        <v/>
      </c>
      <c r="P2653" s="21" t="e">
        <f ca="1">IF(AND(O2653&lt;&gt; "", COUNTIF(SAP!#REF!,O2653)&gt;0),"Matched", "")</f>
        <v>#REF!</v>
      </c>
      <c r="Q2653" s="21" t="str">
        <f ca="1">IF(OR(D2653="AC",D2653="TR"),"Logic4"&amp;"_"&amp;TEXT(C2653,"dd.mm.yyyy") &amp;"_"&amp; 922377.23,"")</f>
        <v>Logic4_17.04.2020_922377.23</v>
      </c>
      <c r="R2653" s="21" t="e">
        <f ca="1">IF(AND(Q2653&lt;&gt; "", COUNTIF(SAP!#REF!,Q2653)&gt;0),"Matched", "")</f>
        <v>#REF!</v>
      </c>
    </row>
    <row r="2654" spans="1:18" hidden="1">
      <c r="A2654" s="21">
        <v>11563327</v>
      </c>
      <c r="B2654" s="22">
        <v>43938</v>
      </c>
      <c r="C2654" s="22">
        <v>43938</v>
      </c>
      <c r="D2654" s="21" t="s">
        <v>10</v>
      </c>
      <c r="E2654" s="23">
        <v>0</v>
      </c>
      <c r="F2654" s="23">
        <v>0</v>
      </c>
      <c r="G2654" s="23">
        <v>1000</v>
      </c>
      <c r="H2654" s="23">
        <v>11839.9</v>
      </c>
      <c r="I2654" s="21" t="s">
        <v>11</v>
      </c>
      <c r="J2654" s="21" t="s">
        <v>12</v>
      </c>
      <c r="K2654" s="21" t="str">
        <f t="shared" si="135"/>
        <v/>
      </c>
      <c r="L2654" s="21" t="e">
        <f ca="1">IF(AND(K2654&lt;&gt; "", COUNTIF(SAP!#REF!,K2654)&gt;0),"Matched", "")</f>
        <v>#REF!</v>
      </c>
      <c r="M2654" s="21" t="str">
        <f t="shared" si="136"/>
        <v/>
      </c>
      <c r="N2654" s="21" t="e">
        <f ca="1">IF(AND(M2654&lt;&gt; "", COUNTIF(SAP!#REF!,M2654)&gt;0),"Matched", "")</f>
        <v>#REF!</v>
      </c>
      <c r="O2654" s="21" t="str">
        <f t="shared" si="137"/>
        <v/>
      </c>
      <c r="P2654" s="21" t="e">
        <f ca="1">IF(AND(O2654&lt;&gt; "", COUNTIF(SAP!#REF!,O2654)&gt;0),"Matched", "")</f>
        <v>#REF!</v>
      </c>
      <c r="Q2654" s="21" t="str">
        <f ca="1">IF(OR(D2654="AC",D2654="TR"),"Logic4"&amp;"_"&amp;TEXT(C2654,"dd.mm.yyyy") &amp;"_"&amp; 922377.23,"")</f>
        <v>Logic4_17.04.2020_922377.23</v>
      </c>
      <c r="R2654" s="21" t="e">
        <f ca="1">IF(AND(Q2654&lt;&gt; "", COUNTIF(SAP!#REF!,Q2654)&gt;0),"Matched", "")</f>
        <v>#REF!</v>
      </c>
    </row>
    <row r="2655" spans="1:18" hidden="1">
      <c r="A2655" s="21">
        <v>11563327</v>
      </c>
      <c r="B2655" s="22">
        <v>43938</v>
      </c>
      <c r="C2655" s="22">
        <v>43938</v>
      </c>
      <c r="D2655" s="21" t="s">
        <v>10</v>
      </c>
      <c r="E2655" s="23">
        <v>0</v>
      </c>
      <c r="F2655" s="23">
        <v>0</v>
      </c>
      <c r="G2655" s="23">
        <v>1000</v>
      </c>
      <c r="H2655" s="23">
        <v>12839.9</v>
      </c>
      <c r="I2655" s="21" t="s">
        <v>11</v>
      </c>
      <c r="J2655" s="21" t="s">
        <v>12</v>
      </c>
      <c r="K2655" s="21" t="str">
        <f t="shared" si="135"/>
        <v/>
      </c>
      <c r="L2655" s="21" t="e">
        <f ca="1">IF(AND(K2655&lt;&gt; "", COUNTIF(SAP!#REF!,K2655)&gt;0),"Matched", "")</f>
        <v>#REF!</v>
      </c>
      <c r="M2655" s="21" t="str">
        <f t="shared" si="136"/>
        <v/>
      </c>
      <c r="N2655" s="21" t="e">
        <f ca="1">IF(AND(M2655&lt;&gt; "", COUNTIF(SAP!#REF!,M2655)&gt;0),"Matched", "")</f>
        <v>#REF!</v>
      </c>
      <c r="O2655" s="21" t="str">
        <f t="shared" si="137"/>
        <v/>
      </c>
      <c r="P2655" s="21" t="e">
        <f ca="1">IF(AND(O2655&lt;&gt; "", COUNTIF(SAP!#REF!,O2655)&gt;0),"Matched", "")</f>
        <v>#REF!</v>
      </c>
      <c r="Q2655" s="21" t="str">
        <f ca="1">IF(OR(D2655="AC",D2655="TR"),"Logic4"&amp;"_"&amp;TEXT(C2655,"dd.mm.yyyy") &amp;"_"&amp; 922377.23,"")</f>
        <v>Logic4_17.04.2020_922377.23</v>
      </c>
      <c r="R2655" s="21" t="e">
        <f ca="1">IF(AND(Q2655&lt;&gt; "", COUNTIF(SAP!#REF!,Q2655)&gt;0),"Matched", "")</f>
        <v>#REF!</v>
      </c>
    </row>
    <row r="2656" spans="1:18" hidden="1">
      <c r="A2656" s="21">
        <v>11563327</v>
      </c>
      <c r="B2656" s="22">
        <v>43938</v>
      </c>
      <c r="C2656" s="22">
        <v>43938</v>
      </c>
      <c r="D2656" s="21" t="s">
        <v>10</v>
      </c>
      <c r="E2656" s="23">
        <v>0</v>
      </c>
      <c r="F2656" s="23">
        <v>0</v>
      </c>
      <c r="G2656" s="23">
        <v>1080</v>
      </c>
      <c r="H2656" s="23">
        <v>13919.9</v>
      </c>
      <c r="I2656" s="21" t="s">
        <v>11</v>
      </c>
      <c r="J2656" s="21" t="s">
        <v>12</v>
      </c>
      <c r="K2656" s="21" t="str">
        <f t="shared" si="135"/>
        <v/>
      </c>
      <c r="L2656" s="21" t="e">
        <f ca="1">IF(AND(K2656&lt;&gt; "", COUNTIF(SAP!#REF!,K2656)&gt;0),"Matched", "")</f>
        <v>#REF!</v>
      </c>
      <c r="M2656" s="21" t="str">
        <f t="shared" si="136"/>
        <v/>
      </c>
      <c r="N2656" s="21" t="e">
        <f ca="1">IF(AND(M2656&lt;&gt; "", COUNTIF(SAP!#REF!,M2656)&gt;0),"Matched", "")</f>
        <v>#REF!</v>
      </c>
      <c r="O2656" s="21" t="str">
        <f t="shared" si="137"/>
        <v/>
      </c>
      <c r="P2656" s="21" t="e">
        <f ca="1">IF(AND(O2656&lt;&gt; "", COUNTIF(SAP!#REF!,O2656)&gt;0),"Matched", "")</f>
        <v>#REF!</v>
      </c>
      <c r="Q2656" s="21" t="str">
        <f ca="1">IF(OR(D2656="AC",D2656="TR"),"Logic4"&amp;"_"&amp;TEXT(C2656,"dd.mm.yyyy") &amp;"_"&amp; 922377.23,"")</f>
        <v>Logic4_17.04.2020_922377.23</v>
      </c>
      <c r="R2656" s="21" t="e">
        <f ca="1">IF(AND(Q2656&lt;&gt; "", COUNTIF(SAP!#REF!,Q2656)&gt;0),"Matched", "")</f>
        <v>#REF!</v>
      </c>
    </row>
    <row r="2657" spans="1:18" hidden="1">
      <c r="A2657" s="21">
        <v>11563327</v>
      </c>
      <c r="B2657" s="22">
        <v>43938</v>
      </c>
      <c r="C2657" s="22">
        <v>43938</v>
      </c>
      <c r="D2657" s="21" t="s">
        <v>10</v>
      </c>
      <c r="E2657" s="23">
        <v>0</v>
      </c>
      <c r="F2657" s="23">
        <v>0</v>
      </c>
      <c r="G2657" s="23">
        <v>1130</v>
      </c>
      <c r="H2657" s="23">
        <v>15049.9</v>
      </c>
      <c r="I2657" s="21" t="s">
        <v>11</v>
      </c>
      <c r="J2657" s="21" t="s">
        <v>12</v>
      </c>
      <c r="K2657" s="21" t="str">
        <f t="shared" si="135"/>
        <v/>
      </c>
      <c r="L2657" s="21" t="e">
        <f ca="1">IF(AND(K2657&lt;&gt; "", COUNTIF(SAP!#REF!,K2657)&gt;0),"Matched", "")</f>
        <v>#REF!</v>
      </c>
      <c r="M2657" s="21" t="str">
        <f t="shared" si="136"/>
        <v/>
      </c>
      <c r="N2657" s="21" t="e">
        <f ca="1">IF(AND(M2657&lt;&gt; "", COUNTIF(SAP!#REF!,M2657)&gt;0),"Matched", "")</f>
        <v>#REF!</v>
      </c>
      <c r="O2657" s="21" t="str">
        <f t="shared" si="137"/>
        <v/>
      </c>
      <c r="P2657" s="21" t="e">
        <f ca="1">IF(AND(O2657&lt;&gt; "", COUNTIF(SAP!#REF!,O2657)&gt;0),"Matched", "")</f>
        <v>#REF!</v>
      </c>
      <c r="Q2657" s="21" t="str">
        <f ca="1">IF(OR(D2657="AC",D2657="TR"),"Logic4"&amp;"_"&amp;TEXT(C2657,"dd.mm.yyyy") &amp;"_"&amp; 922377.23,"")</f>
        <v>Logic4_17.04.2020_922377.23</v>
      </c>
      <c r="R2657" s="21" t="e">
        <f ca="1">IF(AND(Q2657&lt;&gt; "", COUNTIF(SAP!#REF!,Q2657)&gt;0),"Matched", "")</f>
        <v>#REF!</v>
      </c>
    </row>
    <row r="2658" spans="1:18" hidden="1">
      <c r="A2658" s="21">
        <v>11563327</v>
      </c>
      <c r="B2658" s="22">
        <v>43938</v>
      </c>
      <c r="C2658" s="22">
        <v>43938</v>
      </c>
      <c r="D2658" s="21" t="s">
        <v>10</v>
      </c>
      <c r="E2658" s="23">
        <v>0</v>
      </c>
      <c r="F2658" s="23">
        <v>0</v>
      </c>
      <c r="G2658" s="23">
        <v>1180</v>
      </c>
      <c r="H2658" s="23">
        <v>16229.9</v>
      </c>
      <c r="I2658" s="21" t="s">
        <v>11</v>
      </c>
      <c r="J2658" s="21" t="s">
        <v>12</v>
      </c>
      <c r="K2658" s="21" t="str">
        <f t="shared" si="135"/>
        <v/>
      </c>
      <c r="L2658" s="21" t="e">
        <f ca="1">IF(AND(K2658&lt;&gt; "", COUNTIF(SAP!#REF!,K2658)&gt;0),"Matched", "")</f>
        <v>#REF!</v>
      </c>
      <c r="M2658" s="21" t="str">
        <f t="shared" si="136"/>
        <v/>
      </c>
      <c r="N2658" s="21" t="e">
        <f ca="1">IF(AND(M2658&lt;&gt; "", COUNTIF(SAP!#REF!,M2658)&gt;0),"Matched", "")</f>
        <v>#REF!</v>
      </c>
      <c r="O2658" s="21" t="str">
        <f t="shared" si="137"/>
        <v/>
      </c>
      <c r="P2658" s="21" t="e">
        <f ca="1">IF(AND(O2658&lt;&gt; "", COUNTIF(SAP!#REF!,O2658)&gt;0),"Matched", "")</f>
        <v>#REF!</v>
      </c>
      <c r="Q2658" s="21" t="str">
        <f ca="1">IF(OR(D2658="AC",D2658="TR"),"Logic4"&amp;"_"&amp;TEXT(C2658,"dd.mm.yyyy") &amp;"_"&amp; 922377.23,"")</f>
        <v>Logic4_17.04.2020_922377.23</v>
      </c>
      <c r="R2658" s="21" t="e">
        <f ca="1">IF(AND(Q2658&lt;&gt; "", COUNTIF(SAP!#REF!,Q2658)&gt;0),"Matched", "")</f>
        <v>#REF!</v>
      </c>
    </row>
    <row r="2659" spans="1:18" hidden="1">
      <c r="A2659" s="21">
        <v>11563327</v>
      </c>
      <c r="B2659" s="22">
        <v>43938</v>
      </c>
      <c r="C2659" s="22">
        <v>43938</v>
      </c>
      <c r="D2659" s="21" t="s">
        <v>10</v>
      </c>
      <c r="E2659" s="23">
        <v>0</v>
      </c>
      <c r="F2659" s="23">
        <v>0</v>
      </c>
      <c r="G2659" s="23">
        <v>1192</v>
      </c>
      <c r="H2659" s="23">
        <v>17421.900000000001</v>
      </c>
      <c r="I2659" s="21" t="s">
        <v>11</v>
      </c>
      <c r="J2659" s="21" t="s">
        <v>12</v>
      </c>
      <c r="K2659" s="21" t="str">
        <f t="shared" si="135"/>
        <v/>
      </c>
      <c r="L2659" s="21" t="e">
        <f ca="1">IF(AND(K2659&lt;&gt; "", COUNTIF(SAP!#REF!,K2659)&gt;0),"Matched", "")</f>
        <v>#REF!</v>
      </c>
      <c r="M2659" s="21" t="str">
        <f t="shared" si="136"/>
        <v/>
      </c>
      <c r="N2659" s="21" t="e">
        <f ca="1">IF(AND(M2659&lt;&gt; "", COUNTIF(SAP!#REF!,M2659)&gt;0),"Matched", "")</f>
        <v>#REF!</v>
      </c>
      <c r="O2659" s="21" t="str">
        <f t="shared" si="137"/>
        <v/>
      </c>
      <c r="P2659" s="21" t="e">
        <f ca="1">IF(AND(O2659&lt;&gt; "", COUNTIF(SAP!#REF!,O2659)&gt;0),"Matched", "")</f>
        <v>#REF!</v>
      </c>
      <c r="Q2659" s="21" t="str">
        <f ca="1">IF(OR(D2659="AC",D2659="TR"),"Logic4"&amp;"_"&amp;TEXT(C2659,"dd.mm.yyyy") &amp;"_"&amp; 922377.23,"")</f>
        <v>Logic4_17.04.2020_922377.23</v>
      </c>
      <c r="R2659" s="21" t="e">
        <f ca="1">IF(AND(Q2659&lt;&gt; "", COUNTIF(SAP!#REF!,Q2659)&gt;0),"Matched", "")</f>
        <v>#REF!</v>
      </c>
    </row>
    <row r="2660" spans="1:18" hidden="1">
      <c r="A2660" s="21">
        <v>11563327</v>
      </c>
      <c r="B2660" s="22">
        <v>43938</v>
      </c>
      <c r="C2660" s="22">
        <v>43938</v>
      </c>
      <c r="D2660" s="21" t="s">
        <v>10</v>
      </c>
      <c r="E2660" s="23">
        <v>0</v>
      </c>
      <c r="F2660" s="23">
        <v>0</v>
      </c>
      <c r="G2660" s="23">
        <v>1220</v>
      </c>
      <c r="H2660" s="23">
        <v>18641.900000000001</v>
      </c>
      <c r="I2660" s="21" t="s">
        <v>11</v>
      </c>
      <c r="J2660" s="21" t="s">
        <v>12</v>
      </c>
      <c r="K2660" s="21" t="str">
        <f t="shared" si="135"/>
        <v/>
      </c>
      <c r="L2660" s="21" t="e">
        <f ca="1">IF(AND(K2660&lt;&gt; "", COUNTIF(SAP!#REF!,K2660)&gt;0),"Matched", "")</f>
        <v>#REF!</v>
      </c>
      <c r="M2660" s="21" t="str">
        <f t="shared" si="136"/>
        <v/>
      </c>
      <c r="N2660" s="21" t="e">
        <f ca="1">IF(AND(M2660&lt;&gt; "", COUNTIF(SAP!#REF!,M2660)&gt;0),"Matched", "")</f>
        <v>#REF!</v>
      </c>
      <c r="O2660" s="21" t="str">
        <f t="shared" si="137"/>
        <v/>
      </c>
      <c r="P2660" s="21" t="e">
        <f ca="1">IF(AND(O2660&lt;&gt; "", COUNTIF(SAP!#REF!,O2660)&gt;0),"Matched", "")</f>
        <v>#REF!</v>
      </c>
      <c r="Q2660" s="21" t="str">
        <f ca="1">IF(OR(D2660="AC",D2660="TR"),"Logic4"&amp;"_"&amp;TEXT(C2660,"dd.mm.yyyy") &amp;"_"&amp; 922377.23,"")</f>
        <v>Logic4_17.04.2020_922377.23</v>
      </c>
      <c r="R2660" s="21" t="e">
        <f ca="1">IF(AND(Q2660&lt;&gt; "", COUNTIF(SAP!#REF!,Q2660)&gt;0),"Matched", "")</f>
        <v>#REF!</v>
      </c>
    </row>
    <row r="2661" spans="1:18" hidden="1">
      <c r="A2661" s="21">
        <v>11563327</v>
      </c>
      <c r="B2661" s="22">
        <v>43938</v>
      </c>
      <c r="C2661" s="22">
        <v>43938</v>
      </c>
      <c r="D2661" s="21" t="s">
        <v>10</v>
      </c>
      <c r="E2661" s="23">
        <v>0</v>
      </c>
      <c r="F2661" s="23">
        <v>0</v>
      </c>
      <c r="G2661" s="23">
        <v>1273.7</v>
      </c>
      <c r="H2661" s="23">
        <v>19915.599999999999</v>
      </c>
      <c r="I2661" s="21" t="s">
        <v>11</v>
      </c>
      <c r="J2661" s="21" t="s">
        <v>12</v>
      </c>
      <c r="K2661" s="21" t="str">
        <f t="shared" si="135"/>
        <v/>
      </c>
      <c r="L2661" s="21" t="e">
        <f ca="1">IF(AND(K2661&lt;&gt; "", COUNTIF(SAP!#REF!,K2661)&gt;0),"Matched", "")</f>
        <v>#REF!</v>
      </c>
      <c r="M2661" s="21" t="str">
        <f t="shared" si="136"/>
        <v/>
      </c>
      <c r="N2661" s="21" t="e">
        <f ca="1">IF(AND(M2661&lt;&gt; "", COUNTIF(SAP!#REF!,M2661)&gt;0),"Matched", "")</f>
        <v>#REF!</v>
      </c>
      <c r="O2661" s="21" t="str">
        <f t="shared" si="137"/>
        <v/>
      </c>
      <c r="P2661" s="21" t="e">
        <f ca="1">IF(AND(O2661&lt;&gt; "", COUNTIF(SAP!#REF!,O2661)&gt;0),"Matched", "")</f>
        <v>#REF!</v>
      </c>
      <c r="Q2661" s="21" t="str">
        <f ca="1">IF(OR(D2661="AC",D2661="TR"),"Logic4"&amp;"_"&amp;TEXT(C2661,"dd.mm.yyyy") &amp;"_"&amp; 922377.23,"")</f>
        <v>Logic4_17.04.2020_922377.23</v>
      </c>
      <c r="R2661" s="21" t="e">
        <f ca="1">IF(AND(Q2661&lt;&gt; "", COUNTIF(SAP!#REF!,Q2661)&gt;0),"Matched", "")</f>
        <v>#REF!</v>
      </c>
    </row>
    <row r="2662" spans="1:18" hidden="1">
      <c r="A2662" s="21">
        <v>11563327</v>
      </c>
      <c r="B2662" s="22">
        <v>43938</v>
      </c>
      <c r="C2662" s="22">
        <v>43938</v>
      </c>
      <c r="D2662" s="21" t="s">
        <v>10</v>
      </c>
      <c r="E2662" s="23">
        <v>0</v>
      </c>
      <c r="F2662" s="23">
        <v>0</v>
      </c>
      <c r="G2662" s="23">
        <v>1330</v>
      </c>
      <c r="H2662" s="23">
        <v>21245.599999999999</v>
      </c>
      <c r="I2662" s="21" t="s">
        <v>11</v>
      </c>
      <c r="J2662" s="21" t="s">
        <v>12</v>
      </c>
      <c r="K2662" s="21" t="str">
        <f t="shared" si="135"/>
        <v/>
      </c>
      <c r="L2662" s="21" t="e">
        <f ca="1">IF(AND(K2662&lt;&gt; "", COUNTIF(SAP!#REF!,K2662)&gt;0),"Matched", "")</f>
        <v>#REF!</v>
      </c>
      <c r="M2662" s="21" t="str">
        <f t="shared" si="136"/>
        <v/>
      </c>
      <c r="N2662" s="21" t="e">
        <f ca="1">IF(AND(M2662&lt;&gt; "", COUNTIF(SAP!#REF!,M2662)&gt;0),"Matched", "")</f>
        <v>#REF!</v>
      </c>
      <c r="O2662" s="21" t="str">
        <f t="shared" si="137"/>
        <v/>
      </c>
      <c r="P2662" s="21" t="e">
        <f ca="1">IF(AND(O2662&lt;&gt; "", COUNTIF(SAP!#REF!,O2662)&gt;0),"Matched", "")</f>
        <v>#REF!</v>
      </c>
      <c r="Q2662" s="21" t="str">
        <f ca="1">IF(OR(D2662="AC",D2662="TR"),"Logic4"&amp;"_"&amp;TEXT(C2662,"dd.mm.yyyy") &amp;"_"&amp; 922377.23,"")</f>
        <v>Logic4_17.04.2020_922377.23</v>
      </c>
      <c r="R2662" s="21" t="e">
        <f ca="1">IF(AND(Q2662&lt;&gt; "", COUNTIF(SAP!#REF!,Q2662)&gt;0),"Matched", "")</f>
        <v>#REF!</v>
      </c>
    </row>
    <row r="2663" spans="1:18" hidden="1">
      <c r="A2663" s="21">
        <v>11563327</v>
      </c>
      <c r="B2663" s="22">
        <v>43938</v>
      </c>
      <c r="C2663" s="22">
        <v>43938</v>
      </c>
      <c r="D2663" s="21" t="s">
        <v>10</v>
      </c>
      <c r="E2663" s="23">
        <v>0</v>
      </c>
      <c r="F2663" s="23">
        <v>0</v>
      </c>
      <c r="G2663" s="23">
        <v>1370</v>
      </c>
      <c r="H2663" s="23">
        <v>22615.599999999999</v>
      </c>
      <c r="I2663" s="21" t="s">
        <v>11</v>
      </c>
      <c r="J2663" s="21" t="s">
        <v>12</v>
      </c>
      <c r="K2663" s="21" t="str">
        <f t="shared" si="135"/>
        <v/>
      </c>
      <c r="L2663" s="21" t="e">
        <f ca="1">IF(AND(K2663&lt;&gt; "", COUNTIF(SAP!#REF!,K2663)&gt;0),"Matched", "")</f>
        <v>#REF!</v>
      </c>
      <c r="M2663" s="21" t="str">
        <f t="shared" si="136"/>
        <v/>
      </c>
      <c r="N2663" s="21" t="e">
        <f ca="1">IF(AND(M2663&lt;&gt; "", COUNTIF(SAP!#REF!,M2663)&gt;0),"Matched", "")</f>
        <v>#REF!</v>
      </c>
      <c r="O2663" s="21" t="str">
        <f t="shared" si="137"/>
        <v/>
      </c>
      <c r="P2663" s="21" t="e">
        <f ca="1">IF(AND(O2663&lt;&gt; "", COUNTIF(SAP!#REF!,O2663)&gt;0),"Matched", "")</f>
        <v>#REF!</v>
      </c>
      <c r="Q2663" s="21" t="str">
        <f ca="1">IF(OR(D2663="AC",D2663="TR"),"Logic4"&amp;"_"&amp;TEXT(C2663,"dd.mm.yyyy") &amp;"_"&amp; 922377.23,"")</f>
        <v>Logic4_17.04.2020_922377.23</v>
      </c>
      <c r="R2663" s="21" t="e">
        <f ca="1">IF(AND(Q2663&lt;&gt; "", COUNTIF(SAP!#REF!,Q2663)&gt;0),"Matched", "")</f>
        <v>#REF!</v>
      </c>
    </row>
    <row r="2664" spans="1:18" hidden="1">
      <c r="A2664" s="21">
        <v>11563327</v>
      </c>
      <c r="B2664" s="22">
        <v>43938</v>
      </c>
      <c r="C2664" s="22">
        <v>43938</v>
      </c>
      <c r="D2664" s="21" t="s">
        <v>10</v>
      </c>
      <c r="E2664" s="23">
        <v>0</v>
      </c>
      <c r="F2664" s="23">
        <v>0</v>
      </c>
      <c r="G2664" s="23">
        <v>1380</v>
      </c>
      <c r="H2664" s="23">
        <v>23995.599999999999</v>
      </c>
      <c r="I2664" s="21" t="s">
        <v>11</v>
      </c>
      <c r="J2664" s="21" t="s">
        <v>12</v>
      </c>
      <c r="K2664" s="21" t="str">
        <f t="shared" si="135"/>
        <v/>
      </c>
      <c r="L2664" s="21" t="e">
        <f ca="1">IF(AND(K2664&lt;&gt; "", COUNTIF(SAP!#REF!,K2664)&gt;0),"Matched", "")</f>
        <v>#REF!</v>
      </c>
      <c r="M2664" s="21" t="str">
        <f t="shared" si="136"/>
        <v/>
      </c>
      <c r="N2664" s="21" t="e">
        <f ca="1">IF(AND(M2664&lt;&gt; "", COUNTIF(SAP!#REF!,M2664)&gt;0),"Matched", "")</f>
        <v>#REF!</v>
      </c>
      <c r="O2664" s="21" t="str">
        <f t="shared" si="137"/>
        <v/>
      </c>
      <c r="P2664" s="21" t="e">
        <f ca="1">IF(AND(O2664&lt;&gt; "", COUNTIF(SAP!#REF!,O2664)&gt;0),"Matched", "")</f>
        <v>#REF!</v>
      </c>
      <c r="Q2664" s="21" t="str">
        <f ca="1">IF(OR(D2664="AC",D2664="TR"),"Logic4"&amp;"_"&amp;TEXT(C2664,"dd.mm.yyyy") &amp;"_"&amp; 922377.23,"")</f>
        <v>Logic4_17.04.2020_922377.23</v>
      </c>
      <c r="R2664" s="21" t="e">
        <f ca="1">IF(AND(Q2664&lt;&gt; "", COUNTIF(SAP!#REF!,Q2664)&gt;0),"Matched", "")</f>
        <v>#REF!</v>
      </c>
    </row>
    <row r="2665" spans="1:18" hidden="1">
      <c r="A2665" s="21">
        <v>11563327</v>
      </c>
      <c r="B2665" s="22">
        <v>43938</v>
      </c>
      <c r="C2665" s="22">
        <v>43938</v>
      </c>
      <c r="D2665" s="21" t="s">
        <v>10</v>
      </c>
      <c r="E2665" s="23">
        <v>0</v>
      </c>
      <c r="F2665" s="23">
        <v>0</v>
      </c>
      <c r="G2665" s="23">
        <v>1410</v>
      </c>
      <c r="H2665" s="23">
        <v>25405.599999999999</v>
      </c>
      <c r="I2665" s="21" t="s">
        <v>11</v>
      </c>
      <c r="J2665" s="21" t="s">
        <v>12</v>
      </c>
      <c r="K2665" s="21" t="str">
        <f t="shared" si="135"/>
        <v/>
      </c>
      <c r="L2665" s="21" t="e">
        <f ca="1">IF(AND(K2665&lt;&gt; "", COUNTIF(SAP!#REF!,K2665)&gt;0),"Matched", "")</f>
        <v>#REF!</v>
      </c>
      <c r="M2665" s="21" t="str">
        <f t="shared" si="136"/>
        <v/>
      </c>
      <c r="N2665" s="21" t="e">
        <f ca="1">IF(AND(M2665&lt;&gt; "", COUNTIF(SAP!#REF!,M2665)&gt;0),"Matched", "")</f>
        <v>#REF!</v>
      </c>
      <c r="O2665" s="21" t="str">
        <f t="shared" si="137"/>
        <v/>
      </c>
      <c r="P2665" s="21" t="e">
        <f ca="1">IF(AND(O2665&lt;&gt; "", COUNTIF(SAP!#REF!,O2665)&gt;0),"Matched", "")</f>
        <v>#REF!</v>
      </c>
      <c r="Q2665" s="21" t="str">
        <f ca="1">IF(OR(D2665="AC",D2665="TR"),"Logic4"&amp;"_"&amp;TEXT(C2665,"dd.mm.yyyy") &amp;"_"&amp; 922377.23,"")</f>
        <v>Logic4_17.04.2020_922377.23</v>
      </c>
      <c r="R2665" s="21" t="e">
        <f ca="1">IF(AND(Q2665&lt;&gt; "", COUNTIF(SAP!#REF!,Q2665)&gt;0),"Matched", "")</f>
        <v>#REF!</v>
      </c>
    </row>
    <row r="2666" spans="1:18" hidden="1">
      <c r="A2666" s="21">
        <v>11563327</v>
      </c>
      <c r="B2666" s="22">
        <v>43938</v>
      </c>
      <c r="C2666" s="22">
        <v>43938</v>
      </c>
      <c r="D2666" s="21" t="s">
        <v>10</v>
      </c>
      <c r="E2666" s="23">
        <v>0</v>
      </c>
      <c r="F2666" s="23">
        <v>0</v>
      </c>
      <c r="G2666" s="23">
        <v>1417.1</v>
      </c>
      <c r="H2666" s="23">
        <v>26822.7</v>
      </c>
      <c r="I2666" s="21" t="s">
        <v>11</v>
      </c>
      <c r="J2666" s="21" t="s">
        <v>12</v>
      </c>
      <c r="K2666" s="21" t="str">
        <f t="shared" si="135"/>
        <v/>
      </c>
      <c r="L2666" s="21" t="e">
        <f ca="1">IF(AND(K2666&lt;&gt; "", COUNTIF(SAP!#REF!,K2666)&gt;0),"Matched", "")</f>
        <v>#REF!</v>
      </c>
      <c r="M2666" s="21" t="str">
        <f t="shared" si="136"/>
        <v/>
      </c>
      <c r="N2666" s="21" t="e">
        <f ca="1">IF(AND(M2666&lt;&gt; "", COUNTIF(SAP!#REF!,M2666)&gt;0),"Matched", "")</f>
        <v>#REF!</v>
      </c>
      <c r="O2666" s="21" t="str">
        <f t="shared" si="137"/>
        <v/>
      </c>
      <c r="P2666" s="21" t="e">
        <f ca="1">IF(AND(O2666&lt;&gt; "", COUNTIF(SAP!#REF!,O2666)&gt;0),"Matched", "")</f>
        <v>#REF!</v>
      </c>
      <c r="Q2666" s="21" t="str">
        <f ca="1">IF(OR(D2666="AC",D2666="TR"),"Logic4"&amp;"_"&amp;TEXT(C2666,"dd.mm.yyyy") &amp;"_"&amp; 922377.23,"")</f>
        <v>Logic4_17.04.2020_922377.23</v>
      </c>
      <c r="R2666" s="21" t="e">
        <f ca="1">IF(AND(Q2666&lt;&gt; "", COUNTIF(SAP!#REF!,Q2666)&gt;0),"Matched", "")</f>
        <v>#REF!</v>
      </c>
    </row>
    <row r="2667" spans="1:18" hidden="1">
      <c r="A2667" s="21">
        <v>11563327</v>
      </c>
      <c r="B2667" s="22">
        <v>43938</v>
      </c>
      <c r="C2667" s="22">
        <v>43938</v>
      </c>
      <c r="D2667" s="21" t="s">
        <v>10</v>
      </c>
      <c r="E2667" s="23">
        <v>0</v>
      </c>
      <c r="F2667" s="23">
        <v>0</v>
      </c>
      <c r="G2667" s="23">
        <v>1436.8</v>
      </c>
      <c r="H2667" s="23">
        <v>28259.5</v>
      </c>
      <c r="I2667" s="21" t="s">
        <v>11</v>
      </c>
      <c r="J2667" s="21" t="s">
        <v>12</v>
      </c>
      <c r="K2667" s="21" t="str">
        <f t="shared" si="135"/>
        <v/>
      </c>
      <c r="L2667" s="21" t="e">
        <f ca="1">IF(AND(K2667&lt;&gt; "", COUNTIF(SAP!#REF!,K2667)&gt;0),"Matched", "")</f>
        <v>#REF!</v>
      </c>
      <c r="M2667" s="21" t="str">
        <f t="shared" si="136"/>
        <v/>
      </c>
      <c r="N2667" s="21" t="e">
        <f ca="1">IF(AND(M2667&lt;&gt; "", COUNTIF(SAP!#REF!,M2667)&gt;0),"Matched", "")</f>
        <v>#REF!</v>
      </c>
      <c r="O2667" s="21" t="str">
        <f t="shared" si="137"/>
        <v/>
      </c>
      <c r="P2667" s="21" t="e">
        <f ca="1">IF(AND(O2667&lt;&gt; "", COUNTIF(SAP!#REF!,O2667)&gt;0),"Matched", "")</f>
        <v>#REF!</v>
      </c>
      <c r="Q2667" s="21" t="str">
        <f ca="1">IF(OR(D2667="AC",D2667="TR"),"Logic4"&amp;"_"&amp;TEXT(C2667,"dd.mm.yyyy") &amp;"_"&amp; 922377.23,"")</f>
        <v>Logic4_17.04.2020_922377.23</v>
      </c>
      <c r="R2667" s="21" t="e">
        <f ca="1">IF(AND(Q2667&lt;&gt; "", COUNTIF(SAP!#REF!,Q2667)&gt;0),"Matched", "")</f>
        <v>#REF!</v>
      </c>
    </row>
    <row r="2668" spans="1:18" hidden="1">
      <c r="A2668" s="21">
        <v>11563327</v>
      </c>
      <c r="B2668" s="22">
        <v>43938</v>
      </c>
      <c r="C2668" s="22">
        <v>43938</v>
      </c>
      <c r="D2668" s="21" t="s">
        <v>10</v>
      </c>
      <c r="E2668" s="23">
        <v>0</v>
      </c>
      <c r="F2668" s="23">
        <v>0</v>
      </c>
      <c r="G2668" s="23">
        <v>1450</v>
      </c>
      <c r="H2668" s="23">
        <v>29709.5</v>
      </c>
      <c r="I2668" s="21" t="s">
        <v>11</v>
      </c>
      <c r="J2668" s="21" t="s">
        <v>12</v>
      </c>
      <c r="K2668" s="21" t="str">
        <f t="shared" si="135"/>
        <v/>
      </c>
      <c r="L2668" s="21" t="e">
        <f ca="1">IF(AND(K2668&lt;&gt; "", COUNTIF(SAP!#REF!,K2668)&gt;0),"Matched", "")</f>
        <v>#REF!</v>
      </c>
      <c r="M2668" s="21" t="str">
        <f t="shared" si="136"/>
        <v/>
      </c>
      <c r="N2668" s="21" t="e">
        <f ca="1">IF(AND(M2668&lt;&gt; "", COUNTIF(SAP!#REF!,M2668)&gt;0),"Matched", "")</f>
        <v>#REF!</v>
      </c>
      <c r="O2668" s="21" t="str">
        <f t="shared" si="137"/>
        <v/>
      </c>
      <c r="P2668" s="21" t="e">
        <f ca="1">IF(AND(O2668&lt;&gt; "", COUNTIF(SAP!#REF!,O2668)&gt;0),"Matched", "")</f>
        <v>#REF!</v>
      </c>
      <c r="Q2668" s="21" t="str">
        <f ca="1">IF(OR(D2668="AC",D2668="TR"),"Logic4"&amp;"_"&amp;TEXT(C2668,"dd.mm.yyyy") &amp;"_"&amp; 922377.23,"")</f>
        <v>Logic4_17.04.2020_922377.23</v>
      </c>
      <c r="R2668" s="21" t="e">
        <f ca="1">IF(AND(Q2668&lt;&gt; "", COUNTIF(SAP!#REF!,Q2668)&gt;0),"Matched", "")</f>
        <v>#REF!</v>
      </c>
    </row>
    <row r="2669" spans="1:18" hidden="1">
      <c r="A2669" s="21">
        <v>11563327</v>
      </c>
      <c r="B2669" s="22">
        <v>43938</v>
      </c>
      <c r="C2669" s="22">
        <v>43938</v>
      </c>
      <c r="D2669" s="21" t="s">
        <v>10</v>
      </c>
      <c r="E2669" s="23">
        <v>0</v>
      </c>
      <c r="F2669" s="23">
        <v>0</v>
      </c>
      <c r="G2669" s="23">
        <v>1550</v>
      </c>
      <c r="H2669" s="23">
        <v>31259.5</v>
      </c>
      <c r="I2669" s="21" t="s">
        <v>11</v>
      </c>
      <c r="J2669" s="21" t="s">
        <v>12</v>
      </c>
      <c r="K2669" s="21" t="str">
        <f t="shared" si="135"/>
        <v/>
      </c>
      <c r="L2669" s="21" t="e">
        <f ca="1">IF(AND(K2669&lt;&gt; "", COUNTIF(SAP!#REF!,K2669)&gt;0),"Matched", "")</f>
        <v>#REF!</v>
      </c>
      <c r="M2669" s="21" t="str">
        <f t="shared" si="136"/>
        <v/>
      </c>
      <c r="N2669" s="21" t="e">
        <f ca="1">IF(AND(M2669&lt;&gt; "", COUNTIF(SAP!#REF!,M2669)&gt;0),"Matched", "")</f>
        <v>#REF!</v>
      </c>
      <c r="O2669" s="21" t="str">
        <f t="shared" si="137"/>
        <v/>
      </c>
      <c r="P2669" s="21" t="e">
        <f ca="1">IF(AND(O2669&lt;&gt; "", COUNTIF(SAP!#REF!,O2669)&gt;0),"Matched", "")</f>
        <v>#REF!</v>
      </c>
      <c r="Q2669" s="21" t="str">
        <f ca="1">IF(OR(D2669="AC",D2669="TR"),"Logic4"&amp;"_"&amp;TEXT(C2669,"dd.mm.yyyy") &amp;"_"&amp; 922377.23,"")</f>
        <v>Logic4_17.04.2020_922377.23</v>
      </c>
      <c r="R2669" s="21" t="e">
        <f ca="1">IF(AND(Q2669&lt;&gt; "", COUNTIF(SAP!#REF!,Q2669)&gt;0),"Matched", "")</f>
        <v>#REF!</v>
      </c>
    </row>
    <row r="2670" spans="1:18" hidden="1">
      <c r="A2670" s="21">
        <v>11563327</v>
      </c>
      <c r="B2670" s="22">
        <v>43938</v>
      </c>
      <c r="C2670" s="22">
        <v>43938</v>
      </c>
      <c r="D2670" s="21" t="s">
        <v>10</v>
      </c>
      <c r="E2670" s="23">
        <v>0</v>
      </c>
      <c r="F2670" s="23">
        <v>0</v>
      </c>
      <c r="G2670" s="23">
        <v>1572.32</v>
      </c>
      <c r="H2670" s="23">
        <v>32831.82</v>
      </c>
      <c r="I2670" s="21" t="s">
        <v>11</v>
      </c>
      <c r="J2670" s="21" t="s">
        <v>12</v>
      </c>
      <c r="K2670" s="21" t="str">
        <f t="shared" si="135"/>
        <v/>
      </c>
      <c r="L2670" s="21" t="e">
        <f ca="1">IF(AND(K2670&lt;&gt; "", COUNTIF(SAP!#REF!,K2670)&gt;0),"Matched", "")</f>
        <v>#REF!</v>
      </c>
      <c r="M2670" s="21" t="str">
        <f t="shared" si="136"/>
        <v/>
      </c>
      <c r="N2670" s="21" t="e">
        <f ca="1">IF(AND(M2670&lt;&gt; "", COUNTIF(SAP!#REF!,M2670)&gt;0),"Matched", "")</f>
        <v>#REF!</v>
      </c>
      <c r="O2670" s="21" t="str">
        <f t="shared" si="137"/>
        <v/>
      </c>
      <c r="P2670" s="21" t="e">
        <f ca="1">IF(AND(O2670&lt;&gt; "", COUNTIF(SAP!#REF!,O2670)&gt;0),"Matched", "")</f>
        <v>#REF!</v>
      </c>
      <c r="Q2670" s="21" t="str">
        <f ca="1">IF(OR(D2670="AC",D2670="TR"),"Logic4"&amp;"_"&amp;TEXT(C2670,"dd.mm.yyyy") &amp;"_"&amp; 922377.23,"")</f>
        <v>Logic4_17.04.2020_922377.23</v>
      </c>
      <c r="R2670" s="21" t="e">
        <f ca="1">IF(AND(Q2670&lt;&gt; "", COUNTIF(SAP!#REF!,Q2670)&gt;0),"Matched", "")</f>
        <v>#REF!</v>
      </c>
    </row>
    <row r="2671" spans="1:18" hidden="1">
      <c r="A2671" s="21">
        <v>11563327</v>
      </c>
      <c r="B2671" s="22">
        <v>43938</v>
      </c>
      <c r="C2671" s="22">
        <v>43938</v>
      </c>
      <c r="D2671" s="21" t="s">
        <v>10</v>
      </c>
      <c r="E2671" s="23">
        <v>0</v>
      </c>
      <c r="F2671" s="23">
        <v>0</v>
      </c>
      <c r="G2671" s="23">
        <v>1582.1</v>
      </c>
      <c r="H2671" s="23">
        <v>34413.919999999998</v>
      </c>
      <c r="I2671" s="21" t="s">
        <v>11</v>
      </c>
      <c r="J2671" s="21" t="s">
        <v>12</v>
      </c>
      <c r="K2671" s="21" t="str">
        <f t="shared" si="135"/>
        <v/>
      </c>
      <c r="L2671" s="21" t="e">
        <f ca="1">IF(AND(K2671&lt;&gt; "", COUNTIF(SAP!#REF!,K2671)&gt;0),"Matched", "")</f>
        <v>#REF!</v>
      </c>
      <c r="M2671" s="21" t="str">
        <f t="shared" si="136"/>
        <v/>
      </c>
      <c r="N2671" s="21" t="e">
        <f ca="1">IF(AND(M2671&lt;&gt; "", COUNTIF(SAP!#REF!,M2671)&gt;0),"Matched", "")</f>
        <v>#REF!</v>
      </c>
      <c r="O2671" s="21" t="str">
        <f t="shared" si="137"/>
        <v/>
      </c>
      <c r="P2671" s="21" t="e">
        <f ca="1">IF(AND(O2671&lt;&gt; "", COUNTIF(SAP!#REF!,O2671)&gt;0),"Matched", "")</f>
        <v>#REF!</v>
      </c>
      <c r="Q2671" s="21" t="str">
        <f ca="1">IF(OR(D2671="AC",D2671="TR"),"Logic4"&amp;"_"&amp;TEXT(C2671,"dd.mm.yyyy") &amp;"_"&amp; 922377.23,"")</f>
        <v>Logic4_17.04.2020_922377.23</v>
      </c>
      <c r="R2671" s="21" t="e">
        <f ca="1">IF(AND(Q2671&lt;&gt; "", COUNTIF(SAP!#REF!,Q2671)&gt;0),"Matched", "")</f>
        <v>#REF!</v>
      </c>
    </row>
    <row r="2672" spans="1:18" hidden="1">
      <c r="A2672" s="21">
        <v>11563327</v>
      </c>
      <c r="B2672" s="22">
        <v>43938</v>
      </c>
      <c r="C2672" s="22">
        <v>43938</v>
      </c>
      <c r="D2672" s="21" t="s">
        <v>10</v>
      </c>
      <c r="E2672" s="23">
        <v>0</v>
      </c>
      <c r="F2672" s="23">
        <v>0</v>
      </c>
      <c r="G2672" s="23">
        <v>1640</v>
      </c>
      <c r="H2672" s="23">
        <v>36053.919999999998</v>
      </c>
      <c r="I2672" s="21" t="s">
        <v>11</v>
      </c>
      <c r="J2672" s="21" t="s">
        <v>12</v>
      </c>
      <c r="K2672" s="21" t="str">
        <f t="shared" si="135"/>
        <v/>
      </c>
      <c r="L2672" s="21" t="e">
        <f ca="1">IF(AND(K2672&lt;&gt; "", COUNTIF(SAP!#REF!,K2672)&gt;0),"Matched", "")</f>
        <v>#REF!</v>
      </c>
      <c r="M2672" s="21" t="str">
        <f t="shared" si="136"/>
        <v/>
      </c>
      <c r="N2672" s="21" t="e">
        <f ca="1">IF(AND(M2672&lt;&gt; "", COUNTIF(SAP!#REF!,M2672)&gt;0),"Matched", "")</f>
        <v>#REF!</v>
      </c>
      <c r="O2672" s="21" t="str">
        <f t="shared" si="137"/>
        <v/>
      </c>
      <c r="P2672" s="21" t="e">
        <f ca="1">IF(AND(O2672&lt;&gt; "", COUNTIF(SAP!#REF!,O2672)&gt;0),"Matched", "")</f>
        <v>#REF!</v>
      </c>
      <c r="Q2672" s="21" t="str">
        <f ca="1">IF(OR(D2672="AC",D2672="TR"),"Logic4"&amp;"_"&amp;TEXT(C2672,"dd.mm.yyyy") &amp;"_"&amp; 922377.23,"")</f>
        <v>Logic4_17.04.2020_922377.23</v>
      </c>
      <c r="R2672" s="21" t="e">
        <f ca="1">IF(AND(Q2672&lt;&gt; "", COUNTIF(SAP!#REF!,Q2672)&gt;0),"Matched", "")</f>
        <v>#REF!</v>
      </c>
    </row>
    <row r="2673" spans="1:18" hidden="1">
      <c r="A2673" s="21">
        <v>11563327</v>
      </c>
      <c r="B2673" s="22">
        <v>43938</v>
      </c>
      <c r="C2673" s="22">
        <v>43938</v>
      </c>
      <c r="D2673" s="21" t="s">
        <v>10</v>
      </c>
      <c r="E2673" s="23">
        <v>0</v>
      </c>
      <c r="F2673" s="23">
        <v>0</v>
      </c>
      <c r="G2673" s="23">
        <v>1720</v>
      </c>
      <c r="H2673" s="23">
        <v>37773.919999999998</v>
      </c>
      <c r="I2673" s="21" t="s">
        <v>11</v>
      </c>
      <c r="J2673" s="21" t="s">
        <v>12</v>
      </c>
      <c r="K2673" s="21" t="str">
        <f t="shared" si="135"/>
        <v/>
      </c>
      <c r="L2673" s="21" t="e">
        <f ca="1">IF(AND(K2673&lt;&gt; "", COUNTIF(SAP!#REF!,K2673)&gt;0),"Matched", "")</f>
        <v>#REF!</v>
      </c>
      <c r="M2673" s="21" t="str">
        <f t="shared" si="136"/>
        <v/>
      </c>
      <c r="N2673" s="21" t="e">
        <f ca="1">IF(AND(M2673&lt;&gt; "", COUNTIF(SAP!#REF!,M2673)&gt;0),"Matched", "")</f>
        <v>#REF!</v>
      </c>
      <c r="O2673" s="21" t="str">
        <f t="shared" si="137"/>
        <v/>
      </c>
      <c r="P2673" s="21" t="e">
        <f ca="1">IF(AND(O2673&lt;&gt; "", COUNTIF(SAP!#REF!,O2673)&gt;0),"Matched", "")</f>
        <v>#REF!</v>
      </c>
      <c r="Q2673" s="21" t="str">
        <f ca="1">IF(OR(D2673="AC",D2673="TR"),"Logic4"&amp;"_"&amp;TEXT(C2673,"dd.mm.yyyy") &amp;"_"&amp; 922377.23,"")</f>
        <v>Logic4_17.04.2020_922377.23</v>
      </c>
      <c r="R2673" s="21" t="e">
        <f ca="1">IF(AND(Q2673&lt;&gt; "", COUNTIF(SAP!#REF!,Q2673)&gt;0),"Matched", "")</f>
        <v>#REF!</v>
      </c>
    </row>
    <row r="2674" spans="1:18" hidden="1">
      <c r="A2674" s="21">
        <v>11563327</v>
      </c>
      <c r="B2674" s="22">
        <v>43938</v>
      </c>
      <c r="C2674" s="22">
        <v>43938</v>
      </c>
      <c r="D2674" s="21" t="s">
        <v>10</v>
      </c>
      <c r="E2674" s="23">
        <v>0</v>
      </c>
      <c r="F2674" s="23">
        <v>0</v>
      </c>
      <c r="G2674" s="23">
        <v>1774</v>
      </c>
      <c r="H2674" s="23">
        <v>39547.919999999998</v>
      </c>
      <c r="I2674" s="21" t="s">
        <v>11</v>
      </c>
      <c r="J2674" s="21" t="s">
        <v>12</v>
      </c>
      <c r="K2674" s="21" t="str">
        <f t="shared" si="135"/>
        <v/>
      </c>
      <c r="L2674" s="21" t="e">
        <f ca="1">IF(AND(K2674&lt;&gt; "", COUNTIF(SAP!#REF!,K2674)&gt;0),"Matched", "")</f>
        <v>#REF!</v>
      </c>
      <c r="M2674" s="21" t="str">
        <f t="shared" si="136"/>
        <v/>
      </c>
      <c r="N2674" s="21" t="e">
        <f ca="1">IF(AND(M2674&lt;&gt; "", COUNTIF(SAP!#REF!,M2674)&gt;0),"Matched", "")</f>
        <v>#REF!</v>
      </c>
      <c r="O2674" s="21" t="str">
        <f t="shared" si="137"/>
        <v/>
      </c>
      <c r="P2674" s="21" t="e">
        <f ca="1">IF(AND(O2674&lt;&gt; "", COUNTIF(SAP!#REF!,O2674)&gt;0),"Matched", "")</f>
        <v>#REF!</v>
      </c>
      <c r="Q2674" s="21" t="str">
        <f ca="1">IF(OR(D2674="AC",D2674="TR"),"Logic4"&amp;"_"&amp;TEXT(C2674,"dd.mm.yyyy") &amp;"_"&amp; 922377.23,"")</f>
        <v>Logic4_17.04.2020_922377.23</v>
      </c>
      <c r="R2674" s="21" t="e">
        <f ca="1">IF(AND(Q2674&lt;&gt; "", COUNTIF(SAP!#REF!,Q2674)&gt;0),"Matched", "")</f>
        <v>#REF!</v>
      </c>
    </row>
    <row r="2675" spans="1:18" hidden="1">
      <c r="A2675" s="21">
        <v>11563327</v>
      </c>
      <c r="B2675" s="22">
        <v>43938</v>
      </c>
      <c r="C2675" s="22">
        <v>43938</v>
      </c>
      <c r="D2675" s="21" t="s">
        <v>10</v>
      </c>
      <c r="E2675" s="23">
        <v>0</v>
      </c>
      <c r="F2675" s="23">
        <v>0</v>
      </c>
      <c r="G2675" s="23">
        <v>1810.3</v>
      </c>
      <c r="H2675" s="23">
        <v>41358.22</v>
      </c>
      <c r="I2675" s="21" t="s">
        <v>11</v>
      </c>
      <c r="J2675" s="21" t="s">
        <v>12</v>
      </c>
      <c r="K2675" s="21" t="str">
        <f t="shared" si="135"/>
        <v/>
      </c>
      <c r="L2675" s="21" t="e">
        <f ca="1">IF(AND(K2675&lt;&gt; "", COUNTIF(SAP!#REF!,K2675)&gt;0),"Matched", "")</f>
        <v>#REF!</v>
      </c>
      <c r="M2675" s="21" t="str">
        <f t="shared" si="136"/>
        <v/>
      </c>
      <c r="N2675" s="21" t="e">
        <f ca="1">IF(AND(M2675&lt;&gt; "", COUNTIF(SAP!#REF!,M2675)&gt;0),"Matched", "")</f>
        <v>#REF!</v>
      </c>
      <c r="O2675" s="21" t="str">
        <f t="shared" si="137"/>
        <v/>
      </c>
      <c r="P2675" s="21" t="e">
        <f ca="1">IF(AND(O2675&lt;&gt; "", COUNTIF(SAP!#REF!,O2675)&gt;0),"Matched", "")</f>
        <v>#REF!</v>
      </c>
      <c r="Q2675" s="21" t="str">
        <f ca="1">IF(OR(D2675="AC",D2675="TR"),"Logic4"&amp;"_"&amp;TEXT(C2675,"dd.mm.yyyy") &amp;"_"&amp; 922377.23,"")</f>
        <v>Logic4_17.04.2020_922377.23</v>
      </c>
      <c r="R2675" s="21" t="e">
        <f ca="1">IF(AND(Q2675&lt;&gt; "", COUNTIF(SAP!#REF!,Q2675)&gt;0),"Matched", "")</f>
        <v>#REF!</v>
      </c>
    </row>
    <row r="2676" spans="1:18" hidden="1">
      <c r="A2676" s="21">
        <v>11563327</v>
      </c>
      <c r="B2676" s="22">
        <v>43938</v>
      </c>
      <c r="C2676" s="22">
        <v>43938</v>
      </c>
      <c r="D2676" s="21" t="s">
        <v>10</v>
      </c>
      <c r="E2676" s="23">
        <v>0</v>
      </c>
      <c r="F2676" s="23">
        <v>0</v>
      </c>
      <c r="G2676" s="23">
        <v>1825.4</v>
      </c>
      <c r="H2676" s="23">
        <v>43183.62</v>
      </c>
      <c r="I2676" s="21" t="s">
        <v>11</v>
      </c>
      <c r="J2676" s="21" t="s">
        <v>12</v>
      </c>
      <c r="K2676" s="21" t="str">
        <f t="shared" si="135"/>
        <v/>
      </c>
      <c r="L2676" s="21" t="e">
        <f ca="1">IF(AND(K2676&lt;&gt; "", COUNTIF(SAP!#REF!,K2676)&gt;0),"Matched", "")</f>
        <v>#REF!</v>
      </c>
      <c r="M2676" s="21" t="str">
        <f t="shared" si="136"/>
        <v/>
      </c>
      <c r="N2676" s="21" t="e">
        <f ca="1">IF(AND(M2676&lt;&gt; "", COUNTIF(SAP!#REF!,M2676)&gt;0),"Matched", "")</f>
        <v>#REF!</v>
      </c>
      <c r="O2676" s="21" t="str">
        <f t="shared" si="137"/>
        <v/>
      </c>
      <c r="P2676" s="21" t="e">
        <f ca="1">IF(AND(O2676&lt;&gt; "", COUNTIF(SAP!#REF!,O2676)&gt;0),"Matched", "")</f>
        <v>#REF!</v>
      </c>
      <c r="Q2676" s="21" t="str">
        <f ca="1">IF(OR(D2676="AC",D2676="TR"),"Logic4"&amp;"_"&amp;TEXT(C2676,"dd.mm.yyyy") &amp;"_"&amp; 922377.23,"")</f>
        <v>Logic4_17.04.2020_922377.23</v>
      </c>
      <c r="R2676" s="21" t="e">
        <f ca="1">IF(AND(Q2676&lt;&gt; "", COUNTIF(SAP!#REF!,Q2676)&gt;0),"Matched", "")</f>
        <v>#REF!</v>
      </c>
    </row>
    <row r="2677" spans="1:18" hidden="1">
      <c r="A2677" s="21">
        <v>11563327</v>
      </c>
      <c r="B2677" s="22">
        <v>43938</v>
      </c>
      <c r="C2677" s="22">
        <v>43938</v>
      </c>
      <c r="D2677" s="21" t="s">
        <v>10</v>
      </c>
      <c r="E2677" s="23">
        <v>0</v>
      </c>
      <c r="F2677" s="23">
        <v>0</v>
      </c>
      <c r="G2677" s="23">
        <v>1870</v>
      </c>
      <c r="H2677" s="23">
        <v>45053.62</v>
      </c>
      <c r="I2677" s="21" t="s">
        <v>11</v>
      </c>
      <c r="J2677" s="21" t="s">
        <v>12</v>
      </c>
      <c r="K2677" s="21" t="str">
        <f t="shared" si="135"/>
        <v/>
      </c>
      <c r="L2677" s="21" t="e">
        <f ca="1">IF(AND(K2677&lt;&gt; "", COUNTIF(SAP!#REF!,K2677)&gt;0),"Matched", "")</f>
        <v>#REF!</v>
      </c>
      <c r="M2677" s="21" t="str">
        <f t="shared" si="136"/>
        <v/>
      </c>
      <c r="N2677" s="21" t="e">
        <f ca="1">IF(AND(M2677&lt;&gt; "", COUNTIF(SAP!#REF!,M2677)&gt;0),"Matched", "")</f>
        <v>#REF!</v>
      </c>
      <c r="O2677" s="21" t="str">
        <f t="shared" si="137"/>
        <v/>
      </c>
      <c r="P2677" s="21" t="e">
        <f ca="1">IF(AND(O2677&lt;&gt; "", COUNTIF(SAP!#REF!,O2677)&gt;0),"Matched", "")</f>
        <v>#REF!</v>
      </c>
      <c r="Q2677" s="21" t="str">
        <f ca="1">IF(OR(D2677="AC",D2677="TR"),"Logic4"&amp;"_"&amp;TEXT(C2677,"dd.mm.yyyy") &amp;"_"&amp; 922377.23,"")</f>
        <v>Logic4_17.04.2020_922377.23</v>
      </c>
      <c r="R2677" s="21" t="e">
        <f ca="1">IF(AND(Q2677&lt;&gt; "", COUNTIF(SAP!#REF!,Q2677)&gt;0),"Matched", "")</f>
        <v>#REF!</v>
      </c>
    </row>
    <row r="2678" spans="1:18" hidden="1">
      <c r="A2678" s="21">
        <v>11563327</v>
      </c>
      <c r="B2678" s="22">
        <v>43938</v>
      </c>
      <c r="C2678" s="22">
        <v>43938</v>
      </c>
      <c r="D2678" s="21" t="s">
        <v>10</v>
      </c>
      <c r="E2678" s="23">
        <v>0</v>
      </c>
      <c r="F2678" s="23">
        <v>0</v>
      </c>
      <c r="G2678" s="23">
        <v>1880.4</v>
      </c>
      <c r="H2678" s="23">
        <v>46934.02</v>
      </c>
      <c r="I2678" s="21" t="s">
        <v>11</v>
      </c>
      <c r="J2678" s="21" t="s">
        <v>12</v>
      </c>
      <c r="K2678" s="21" t="str">
        <f t="shared" si="135"/>
        <v/>
      </c>
      <c r="L2678" s="21" t="e">
        <f ca="1">IF(AND(K2678&lt;&gt; "", COUNTIF(SAP!#REF!,K2678)&gt;0),"Matched", "")</f>
        <v>#REF!</v>
      </c>
      <c r="M2678" s="21" t="str">
        <f t="shared" si="136"/>
        <v/>
      </c>
      <c r="N2678" s="21" t="e">
        <f ca="1">IF(AND(M2678&lt;&gt; "", COUNTIF(SAP!#REF!,M2678)&gt;0),"Matched", "")</f>
        <v>#REF!</v>
      </c>
      <c r="O2678" s="21" t="str">
        <f t="shared" si="137"/>
        <v/>
      </c>
      <c r="P2678" s="21" t="e">
        <f ca="1">IF(AND(O2678&lt;&gt; "", COUNTIF(SAP!#REF!,O2678)&gt;0),"Matched", "")</f>
        <v>#REF!</v>
      </c>
      <c r="Q2678" s="21" t="str">
        <f ca="1">IF(OR(D2678="AC",D2678="TR"),"Logic4"&amp;"_"&amp;TEXT(C2678,"dd.mm.yyyy") &amp;"_"&amp; 922377.23,"")</f>
        <v>Logic4_17.04.2020_922377.23</v>
      </c>
      <c r="R2678" s="21" t="e">
        <f ca="1">IF(AND(Q2678&lt;&gt; "", COUNTIF(SAP!#REF!,Q2678)&gt;0),"Matched", "")</f>
        <v>#REF!</v>
      </c>
    </row>
    <row r="2679" spans="1:18" hidden="1">
      <c r="A2679" s="21">
        <v>11563327</v>
      </c>
      <c r="B2679" s="22">
        <v>43938</v>
      </c>
      <c r="C2679" s="22">
        <v>43938</v>
      </c>
      <c r="D2679" s="21" t="s">
        <v>10</v>
      </c>
      <c r="E2679" s="23">
        <v>0</v>
      </c>
      <c r="F2679" s="23">
        <v>0</v>
      </c>
      <c r="G2679" s="23">
        <v>1900</v>
      </c>
      <c r="H2679" s="23">
        <v>48834.02</v>
      </c>
      <c r="I2679" s="21" t="s">
        <v>11</v>
      </c>
      <c r="J2679" s="21" t="s">
        <v>12</v>
      </c>
      <c r="K2679" s="21" t="str">
        <f t="shared" si="135"/>
        <v/>
      </c>
      <c r="L2679" s="21" t="e">
        <f ca="1">IF(AND(K2679&lt;&gt; "", COUNTIF(SAP!#REF!,K2679)&gt;0),"Matched", "")</f>
        <v>#REF!</v>
      </c>
      <c r="M2679" s="21" t="str">
        <f t="shared" si="136"/>
        <v/>
      </c>
      <c r="N2679" s="21" t="e">
        <f ca="1">IF(AND(M2679&lt;&gt; "", COUNTIF(SAP!#REF!,M2679)&gt;0),"Matched", "")</f>
        <v>#REF!</v>
      </c>
      <c r="O2679" s="21" t="str">
        <f t="shared" si="137"/>
        <v/>
      </c>
      <c r="P2679" s="21" t="e">
        <f ca="1">IF(AND(O2679&lt;&gt; "", COUNTIF(SAP!#REF!,O2679)&gt;0),"Matched", "")</f>
        <v>#REF!</v>
      </c>
      <c r="Q2679" s="21" t="str">
        <f ca="1">IF(OR(D2679="AC",D2679="TR"),"Logic4"&amp;"_"&amp;TEXT(C2679,"dd.mm.yyyy") &amp;"_"&amp; 922377.23,"")</f>
        <v>Logic4_17.04.2020_922377.23</v>
      </c>
      <c r="R2679" s="21" t="e">
        <f ca="1">IF(AND(Q2679&lt;&gt; "", COUNTIF(SAP!#REF!,Q2679)&gt;0),"Matched", "")</f>
        <v>#REF!</v>
      </c>
    </row>
    <row r="2680" spans="1:18" hidden="1">
      <c r="A2680" s="21">
        <v>11563327</v>
      </c>
      <c r="B2680" s="22">
        <v>43938</v>
      </c>
      <c r="C2680" s="22">
        <v>43938</v>
      </c>
      <c r="D2680" s="21" t="s">
        <v>10</v>
      </c>
      <c r="E2680" s="23">
        <v>0</v>
      </c>
      <c r="F2680" s="23">
        <v>0</v>
      </c>
      <c r="G2680" s="23">
        <v>1982</v>
      </c>
      <c r="H2680" s="23">
        <v>50816.02</v>
      </c>
      <c r="I2680" s="21" t="s">
        <v>11</v>
      </c>
      <c r="J2680" s="21" t="s">
        <v>12</v>
      </c>
      <c r="K2680" s="21" t="str">
        <f t="shared" si="135"/>
        <v/>
      </c>
      <c r="L2680" s="21" t="e">
        <f ca="1">IF(AND(K2680&lt;&gt; "", COUNTIF(SAP!#REF!,K2680)&gt;0),"Matched", "")</f>
        <v>#REF!</v>
      </c>
      <c r="M2680" s="21" t="str">
        <f t="shared" si="136"/>
        <v/>
      </c>
      <c r="N2680" s="21" t="e">
        <f ca="1">IF(AND(M2680&lt;&gt; "", COUNTIF(SAP!#REF!,M2680)&gt;0),"Matched", "")</f>
        <v>#REF!</v>
      </c>
      <c r="O2680" s="21" t="str">
        <f t="shared" si="137"/>
        <v/>
      </c>
      <c r="P2680" s="21" t="e">
        <f ca="1">IF(AND(O2680&lt;&gt; "", COUNTIF(SAP!#REF!,O2680)&gt;0),"Matched", "")</f>
        <v>#REF!</v>
      </c>
      <c r="Q2680" s="21" t="str">
        <f ca="1">IF(OR(D2680="AC",D2680="TR"),"Logic4"&amp;"_"&amp;TEXT(C2680,"dd.mm.yyyy") &amp;"_"&amp; 922377.23,"")</f>
        <v>Logic4_17.04.2020_922377.23</v>
      </c>
      <c r="R2680" s="21" t="e">
        <f ca="1">IF(AND(Q2680&lt;&gt; "", COUNTIF(SAP!#REF!,Q2680)&gt;0),"Matched", "")</f>
        <v>#REF!</v>
      </c>
    </row>
    <row r="2681" spans="1:18" hidden="1">
      <c r="A2681" s="21">
        <v>11563327</v>
      </c>
      <c r="B2681" s="22">
        <v>43938</v>
      </c>
      <c r="C2681" s="22">
        <v>43938</v>
      </c>
      <c r="D2681" s="21" t="s">
        <v>10</v>
      </c>
      <c r="E2681" s="23">
        <v>0</v>
      </c>
      <c r="F2681" s="23">
        <v>0</v>
      </c>
      <c r="G2681" s="23">
        <v>2022.9</v>
      </c>
      <c r="H2681" s="23">
        <v>52838.92</v>
      </c>
      <c r="I2681" s="21" t="s">
        <v>11</v>
      </c>
      <c r="J2681" s="21" t="s">
        <v>12</v>
      </c>
      <c r="K2681" s="21" t="str">
        <f t="shared" si="135"/>
        <v/>
      </c>
      <c r="L2681" s="21" t="e">
        <f ca="1">IF(AND(K2681&lt;&gt; "", COUNTIF(SAP!#REF!,K2681)&gt;0),"Matched", "")</f>
        <v>#REF!</v>
      </c>
      <c r="M2681" s="21" t="str">
        <f t="shared" si="136"/>
        <v/>
      </c>
      <c r="N2681" s="21" t="e">
        <f ca="1">IF(AND(M2681&lt;&gt; "", COUNTIF(SAP!#REF!,M2681)&gt;0),"Matched", "")</f>
        <v>#REF!</v>
      </c>
      <c r="O2681" s="21" t="str">
        <f t="shared" si="137"/>
        <v/>
      </c>
      <c r="P2681" s="21" t="e">
        <f ca="1">IF(AND(O2681&lt;&gt; "", COUNTIF(SAP!#REF!,O2681)&gt;0),"Matched", "")</f>
        <v>#REF!</v>
      </c>
      <c r="Q2681" s="21" t="str">
        <f ca="1">IF(OR(D2681="AC",D2681="TR"),"Logic4"&amp;"_"&amp;TEXT(C2681,"dd.mm.yyyy") &amp;"_"&amp; 922377.23,"")</f>
        <v>Logic4_17.04.2020_922377.23</v>
      </c>
      <c r="R2681" s="21" t="e">
        <f ca="1">IF(AND(Q2681&lt;&gt; "", COUNTIF(SAP!#REF!,Q2681)&gt;0),"Matched", "")</f>
        <v>#REF!</v>
      </c>
    </row>
    <row r="2682" spans="1:18" hidden="1">
      <c r="A2682" s="21">
        <v>11563327</v>
      </c>
      <c r="B2682" s="22">
        <v>43938</v>
      </c>
      <c r="C2682" s="22">
        <v>43938</v>
      </c>
      <c r="D2682" s="21" t="s">
        <v>10</v>
      </c>
      <c r="E2682" s="23">
        <v>0</v>
      </c>
      <c r="F2682" s="23">
        <v>0</v>
      </c>
      <c r="G2682" s="23">
        <v>2077.1999999999998</v>
      </c>
      <c r="H2682" s="23">
        <v>54916.12</v>
      </c>
      <c r="I2682" s="21" t="s">
        <v>11</v>
      </c>
      <c r="J2682" s="21" t="s">
        <v>12</v>
      </c>
      <c r="K2682" s="21" t="str">
        <f t="shared" si="135"/>
        <v/>
      </c>
      <c r="L2682" s="21" t="e">
        <f ca="1">IF(AND(K2682&lt;&gt; "", COUNTIF(SAP!#REF!,K2682)&gt;0),"Matched", "")</f>
        <v>#REF!</v>
      </c>
      <c r="M2682" s="21" t="str">
        <f t="shared" si="136"/>
        <v/>
      </c>
      <c r="N2682" s="21" t="e">
        <f ca="1">IF(AND(M2682&lt;&gt; "", COUNTIF(SAP!#REF!,M2682)&gt;0),"Matched", "")</f>
        <v>#REF!</v>
      </c>
      <c r="O2682" s="21" t="str">
        <f t="shared" si="137"/>
        <v/>
      </c>
      <c r="P2682" s="21" t="e">
        <f ca="1">IF(AND(O2682&lt;&gt; "", COUNTIF(SAP!#REF!,O2682)&gt;0),"Matched", "")</f>
        <v>#REF!</v>
      </c>
      <c r="Q2682" s="21" t="str">
        <f ca="1">IF(OR(D2682="AC",D2682="TR"),"Logic4"&amp;"_"&amp;TEXT(C2682,"dd.mm.yyyy") &amp;"_"&amp; 922377.23,"")</f>
        <v>Logic4_17.04.2020_922377.23</v>
      </c>
      <c r="R2682" s="21" t="e">
        <f ca="1">IF(AND(Q2682&lt;&gt; "", COUNTIF(SAP!#REF!,Q2682)&gt;0),"Matched", "")</f>
        <v>#REF!</v>
      </c>
    </row>
    <row r="2683" spans="1:18" hidden="1">
      <c r="A2683" s="21">
        <v>11563327</v>
      </c>
      <c r="B2683" s="22">
        <v>43938</v>
      </c>
      <c r="C2683" s="22">
        <v>43938</v>
      </c>
      <c r="D2683" s="21" t="s">
        <v>10</v>
      </c>
      <c r="E2683" s="23">
        <v>0</v>
      </c>
      <c r="F2683" s="23">
        <v>0</v>
      </c>
      <c r="G2683" s="23">
        <v>2080</v>
      </c>
      <c r="H2683" s="23">
        <v>56996.12</v>
      </c>
      <c r="I2683" s="21" t="s">
        <v>11</v>
      </c>
      <c r="J2683" s="21" t="s">
        <v>12</v>
      </c>
      <c r="K2683" s="21" t="str">
        <f t="shared" si="135"/>
        <v/>
      </c>
      <c r="L2683" s="21" t="e">
        <f ca="1">IF(AND(K2683&lt;&gt; "", COUNTIF(SAP!#REF!,K2683)&gt;0),"Matched", "")</f>
        <v>#REF!</v>
      </c>
      <c r="M2683" s="21" t="str">
        <f t="shared" si="136"/>
        <v/>
      </c>
      <c r="N2683" s="21" t="e">
        <f ca="1">IF(AND(M2683&lt;&gt; "", COUNTIF(SAP!#REF!,M2683)&gt;0),"Matched", "")</f>
        <v>#REF!</v>
      </c>
      <c r="O2683" s="21" t="str">
        <f t="shared" si="137"/>
        <v/>
      </c>
      <c r="P2683" s="21" t="e">
        <f ca="1">IF(AND(O2683&lt;&gt; "", COUNTIF(SAP!#REF!,O2683)&gt;0),"Matched", "")</f>
        <v>#REF!</v>
      </c>
      <c r="Q2683" s="21" t="str">
        <f ca="1">IF(OR(D2683="AC",D2683="TR"),"Logic4"&amp;"_"&amp;TEXT(C2683,"dd.mm.yyyy") &amp;"_"&amp; 922377.23,"")</f>
        <v>Logic4_17.04.2020_922377.23</v>
      </c>
      <c r="R2683" s="21" t="e">
        <f ca="1">IF(AND(Q2683&lt;&gt; "", COUNTIF(SAP!#REF!,Q2683)&gt;0),"Matched", "")</f>
        <v>#REF!</v>
      </c>
    </row>
    <row r="2684" spans="1:18" hidden="1">
      <c r="A2684" s="21">
        <v>11563327</v>
      </c>
      <c r="B2684" s="22">
        <v>43938</v>
      </c>
      <c r="C2684" s="22">
        <v>43938</v>
      </c>
      <c r="D2684" s="21" t="s">
        <v>10</v>
      </c>
      <c r="E2684" s="23">
        <v>0</v>
      </c>
      <c r="F2684" s="23">
        <v>0</v>
      </c>
      <c r="G2684" s="23">
        <v>2150</v>
      </c>
      <c r="H2684" s="23">
        <v>59146.12</v>
      </c>
      <c r="I2684" s="21" t="s">
        <v>11</v>
      </c>
      <c r="J2684" s="21" t="s">
        <v>12</v>
      </c>
      <c r="K2684" s="21" t="str">
        <f t="shared" si="135"/>
        <v/>
      </c>
      <c r="L2684" s="21" t="e">
        <f ca="1">IF(AND(K2684&lt;&gt; "", COUNTIF(SAP!#REF!,K2684)&gt;0),"Matched", "")</f>
        <v>#REF!</v>
      </c>
      <c r="M2684" s="21" t="str">
        <f t="shared" si="136"/>
        <v/>
      </c>
      <c r="N2684" s="21" t="e">
        <f ca="1">IF(AND(M2684&lt;&gt; "", COUNTIF(SAP!#REF!,M2684)&gt;0),"Matched", "")</f>
        <v>#REF!</v>
      </c>
      <c r="O2684" s="21" t="str">
        <f t="shared" si="137"/>
        <v/>
      </c>
      <c r="P2684" s="21" t="e">
        <f ca="1">IF(AND(O2684&lt;&gt; "", COUNTIF(SAP!#REF!,O2684)&gt;0),"Matched", "")</f>
        <v>#REF!</v>
      </c>
      <c r="Q2684" s="21" t="str">
        <f ca="1">IF(OR(D2684="AC",D2684="TR"),"Logic4"&amp;"_"&amp;TEXT(C2684,"dd.mm.yyyy") &amp;"_"&amp; 922377.23,"")</f>
        <v>Logic4_17.04.2020_922377.23</v>
      </c>
      <c r="R2684" s="21" t="e">
        <f ca="1">IF(AND(Q2684&lt;&gt; "", COUNTIF(SAP!#REF!,Q2684)&gt;0),"Matched", "")</f>
        <v>#REF!</v>
      </c>
    </row>
    <row r="2685" spans="1:18" hidden="1">
      <c r="A2685" s="21">
        <v>11563327</v>
      </c>
      <c r="B2685" s="22">
        <v>43938</v>
      </c>
      <c r="C2685" s="22">
        <v>43938</v>
      </c>
      <c r="D2685" s="21" t="s">
        <v>10</v>
      </c>
      <c r="E2685" s="23">
        <v>0</v>
      </c>
      <c r="F2685" s="23">
        <v>0</v>
      </c>
      <c r="G2685" s="23">
        <v>2195</v>
      </c>
      <c r="H2685" s="23">
        <v>61341.120000000003</v>
      </c>
      <c r="I2685" s="21" t="s">
        <v>11</v>
      </c>
      <c r="J2685" s="21" t="s">
        <v>12</v>
      </c>
      <c r="K2685" s="21" t="str">
        <f t="shared" si="135"/>
        <v/>
      </c>
      <c r="L2685" s="21" t="e">
        <f ca="1">IF(AND(K2685&lt;&gt; "", COUNTIF(SAP!#REF!,K2685)&gt;0),"Matched", "")</f>
        <v>#REF!</v>
      </c>
      <c r="M2685" s="21" t="str">
        <f t="shared" si="136"/>
        <v/>
      </c>
      <c r="N2685" s="21" t="e">
        <f ca="1">IF(AND(M2685&lt;&gt; "", COUNTIF(SAP!#REF!,M2685)&gt;0),"Matched", "")</f>
        <v>#REF!</v>
      </c>
      <c r="O2685" s="21" t="str">
        <f t="shared" si="137"/>
        <v/>
      </c>
      <c r="P2685" s="21" t="e">
        <f ca="1">IF(AND(O2685&lt;&gt; "", COUNTIF(SAP!#REF!,O2685)&gt;0),"Matched", "")</f>
        <v>#REF!</v>
      </c>
      <c r="Q2685" s="21" t="str">
        <f ca="1">IF(OR(D2685="AC",D2685="TR"),"Logic4"&amp;"_"&amp;TEXT(C2685,"dd.mm.yyyy") &amp;"_"&amp; 922377.23,"")</f>
        <v>Logic4_17.04.2020_922377.23</v>
      </c>
      <c r="R2685" s="21" t="e">
        <f ca="1">IF(AND(Q2685&lt;&gt; "", COUNTIF(SAP!#REF!,Q2685)&gt;0),"Matched", "")</f>
        <v>#REF!</v>
      </c>
    </row>
    <row r="2686" spans="1:18" hidden="1">
      <c r="A2686" s="21">
        <v>11563327</v>
      </c>
      <c r="B2686" s="22">
        <v>43938</v>
      </c>
      <c r="C2686" s="22">
        <v>43938</v>
      </c>
      <c r="D2686" s="21" t="s">
        <v>10</v>
      </c>
      <c r="E2686" s="23">
        <v>0</v>
      </c>
      <c r="F2686" s="23">
        <v>0</v>
      </c>
      <c r="G2686" s="23">
        <v>2200</v>
      </c>
      <c r="H2686" s="23">
        <v>63541.120000000003</v>
      </c>
      <c r="I2686" s="21" t="s">
        <v>11</v>
      </c>
      <c r="J2686" s="21" t="s">
        <v>12</v>
      </c>
      <c r="K2686" s="21" t="str">
        <f t="shared" si="135"/>
        <v/>
      </c>
      <c r="L2686" s="21" t="e">
        <f ca="1">IF(AND(K2686&lt;&gt; "", COUNTIF(SAP!#REF!,K2686)&gt;0),"Matched", "")</f>
        <v>#REF!</v>
      </c>
      <c r="M2686" s="21" t="str">
        <f t="shared" si="136"/>
        <v/>
      </c>
      <c r="N2686" s="21" t="e">
        <f ca="1">IF(AND(M2686&lt;&gt; "", COUNTIF(SAP!#REF!,M2686)&gt;0),"Matched", "")</f>
        <v>#REF!</v>
      </c>
      <c r="O2686" s="21" t="str">
        <f t="shared" si="137"/>
        <v/>
      </c>
      <c r="P2686" s="21" t="e">
        <f ca="1">IF(AND(O2686&lt;&gt; "", COUNTIF(SAP!#REF!,O2686)&gt;0),"Matched", "")</f>
        <v>#REF!</v>
      </c>
      <c r="Q2686" s="21" t="str">
        <f ca="1">IF(OR(D2686="AC",D2686="TR"),"Logic4"&amp;"_"&amp;TEXT(C2686,"dd.mm.yyyy") &amp;"_"&amp; 922377.23,"")</f>
        <v>Logic4_17.04.2020_922377.23</v>
      </c>
      <c r="R2686" s="21" t="e">
        <f ca="1">IF(AND(Q2686&lt;&gt; "", COUNTIF(SAP!#REF!,Q2686)&gt;0),"Matched", "")</f>
        <v>#REF!</v>
      </c>
    </row>
    <row r="2687" spans="1:18" hidden="1">
      <c r="A2687" s="21">
        <v>11563327</v>
      </c>
      <c r="B2687" s="22">
        <v>43938</v>
      </c>
      <c r="C2687" s="22">
        <v>43938</v>
      </c>
      <c r="D2687" s="21" t="s">
        <v>10</v>
      </c>
      <c r="E2687" s="23">
        <v>0</v>
      </c>
      <c r="F2687" s="23">
        <v>0</v>
      </c>
      <c r="G2687" s="23">
        <v>2280</v>
      </c>
      <c r="H2687" s="23">
        <v>65821.119999999995</v>
      </c>
      <c r="I2687" s="21" t="s">
        <v>11</v>
      </c>
      <c r="J2687" s="21" t="s">
        <v>12</v>
      </c>
      <c r="K2687" s="21" t="str">
        <f t="shared" si="135"/>
        <v/>
      </c>
      <c r="L2687" s="21" t="e">
        <f ca="1">IF(AND(K2687&lt;&gt; "", COUNTIF(SAP!#REF!,K2687)&gt;0),"Matched", "")</f>
        <v>#REF!</v>
      </c>
      <c r="M2687" s="21" t="str">
        <f t="shared" si="136"/>
        <v/>
      </c>
      <c r="N2687" s="21" t="e">
        <f ca="1">IF(AND(M2687&lt;&gt; "", COUNTIF(SAP!#REF!,M2687)&gt;0),"Matched", "")</f>
        <v>#REF!</v>
      </c>
      <c r="O2687" s="21" t="str">
        <f t="shared" si="137"/>
        <v/>
      </c>
      <c r="P2687" s="21" t="e">
        <f ca="1">IF(AND(O2687&lt;&gt; "", COUNTIF(SAP!#REF!,O2687)&gt;0),"Matched", "")</f>
        <v>#REF!</v>
      </c>
      <c r="Q2687" s="21" t="str">
        <f ca="1">IF(OR(D2687="AC",D2687="TR"),"Logic4"&amp;"_"&amp;TEXT(C2687,"dd.mm.yyyy") &amp;"_"&amp; 922377.23,"")</f>
        <v>Logic4_17.04.2020_922377.23</v>
      </c>
      <c r="R2687" s="21" t="e">
        <f ca="1">IF(AND(Q2687&lt;&gt; "", COUNTIF(SAP!#REF!,Q2687)&gt;0),"Matched", "")</f>
        <v>#REF!</v>
      </c>
    </row>
    <row r="2688" spans="1:18" hidden="1">
      <c r="A2688" s="21">
        <v>11563327</v>
      </c>
      <c r="B2688" s="22">
        <v>43938</v>
      </c>
      <c r="C2688" s="22">
        <v>43938</v>
      </c>
      <c r="D2688" s="21" t="s">
        <v>10</v>
      </c>
      <c r="E2688" s="23">
        <v>0</v>
      </c>
      <c r="F2688" s="23">
        <v>0</v>
      </c>
      <c r="G2688" s="23">
        <v>2362</v>
      </c>
      <c r="H2688" s="23">
        <v>68183.12</v>
      </c>
      <c r="I2688" s="21" t="s">
        <v>11</v>
      </c>
      <c r="J2688" s="21" t="s">
        <v>12</v>
      </c>
      <c r="K2688" s="21" t="str">
        <f t="shared" si="135"/>
        <v/>
      </c>
      <c r="L2688" s="21" t="e">
        <f ca="1">IF(AND(K2688&lt;&gt; "", COUNTIF(SAP!#REF!,K2688)&gt;0),"Matched", "")</f>
        <v>#REF!</v>
      </c>
      <c r="M2688" s="21" t="str">
        <f t="shared" si="136"/>
        <v/>
      </c>
      <c r="N2688" s="21" t="e">
        <f ca="1">IF(AND(M2688&lt;&gt; "", COUNTIF(SAP!#REF!,M2688)&gt;0),"Matched", "")</f>
        <v>#REF!</v>
      </c>
      <c r="O2688" s="21" t="str">
        <f t="shared" si="137"/>
        <v/>
      </c>
      <c r="P2688" s="21" t="e">
        <f ca="1">IF(AND(O2688&lt;&gt; "", COUNTIF(SAP!#REF!,O2688)&gt;0),"Matched", "")</f>
        <v>#REF!</v>
      </c>
      <c r="Q2688" s="21" t="str">
        <f ca="1">IF(OR(D2688="AC",D2688="TR"),"Logic4"&amp;"_"&amp;TEXT(C2688,"dd.mm.yyyy") &amp;"_"&amp; 922377.23,"")</f>
        <v>Logic4_17.04.2020_922377.23</v>
      </c>
      <c r="R2688" s="21" t="e">
        <f ca="1">IF(AND(Q2688&lt;&gt; "", COUNTIF(SAP!#REF!,Q2688)&gt;0),"Matched", "")</f>
        <v>#REF!</v>
      </c>
    </row>
    <row r="2689" spans="1:18" hidden="1">
      <c r="A2689" s="21">
        <v>11563327</v>
      </c>
      <c r="B2689" s="22">
        <v>43938</v>
      </c>
      <c r="C2689" s="22">
        <v>43938</v>
      </c>
      <c r="D2689" s="21" t="s">
        <v>10</v>
      </c>
      <c r="E2689" s="23">
        <v>0</v>
      </c>
      <c r="F2689" s="23">
        <v>0</v>
      </c>
      <c r="G2689" s="23">
        <v>2373</v>
      </c>
      <c r="H2689" s="23">
        <v>70556.12</v>
      </c>
      <c r="I2689" s="21" t="s">
        <v>11</v>
      </c>
      <c r="J2689" s="21" t="s">
        <v>12</v>
      </c>
      <c r="K2689" s="21" t="str">
        <f t="shared" si="135"/>
        <v/>
      </c>
      <c r="L2689" s="21" t="e">
        <f ca="1">IF(AND(K2689&lt;&gt; "", COUNTIF(SAP!#REF!,K2689)&gt;0),"Matched", "")</f>
        <v>#REF!</v>
      </c>
      <c r="M2689" s="21" t="str">
        <f t="shared" si="136"/>
        <v/>
      </c>
      <c r="N2689" s="21" t="e">
        <f ca="1">IF(AND(M2689&lt;&gt; "", COUNTIF(SAP!#REF!,M2689)&gt;0),"Matched", "")</f>
        <v>#REF!</v>
      </c>
      <c r="O2689" s="21" t="str">
        <f t="shared" si="137"/>
        <v/>
      </c>
      <c r="P2689" s="21" t="e">
        <f ca="1">IF(AND(O2689&lt;&gt; "", COUNTIF(SAP!#REF!,O2689)&gt;0),"Matched", "")</f>
        <v>#REF!</v>
      </c>
      <c r="Q2689" s="21" t="str">
        <f ca="1">IF(OR(D2689="AC",D2689="TR"),"Logic4"&amp;"_"&amp;TEXT(C2689,"dd.mm.yyyy") &amp;"_"&amp; 922377.23,"")</f>
        <v>Logic4_17.04.2020_922377.23</v>
      </c>
      <c r="R2689" s="21" t="e">
        <f ca="1">IF(AND(Q2689&lt;&gt; "", COUNTIF(SAP!#REF!,Q2689)&gt;0),"Matched", "")</f>
        <v>#REF!</v>
      </c>
    </row>
    <row r="2690" spans="1:18" hidden="1">
      <c r="A2690" s="21">
        <v>11563327</v>
      </c>
      <c r="B2690" s="22">
        <v>43938</v>
      </c>
      <c r="C2690" s="22">
        <v>43938</v>
      </c>
      <c r="D2690" s="21" t="s">
        <v>10</v>
      </c>
      <c r="E2690" s="23">
        <v>0</v>
      </c>
      <c r="F2690" s="23">
        <v>0</v>
      </c>
      <c r="G2690" s="23">
        <v>2390</v>
      </c>
      <c r="H2690" s="23">
        <v>72946.12</v>
      </c>
      <c r="I2690" s="21" t="s">
        <v>11</v>
      </c>
      <c r="J2690" s="21" t="s">
        <v>12</v>
      </c>
      <c r="K2690" s="21" t="str">
        <f t="shared" si="135"/>
        <v/>
      </c>
      <c r="L2690" s="21" t="e">
        <f ca="1">IF(AND(K2690&lt;&gt; "", COUNTIF(SAP!#REF!,K2690)&gt;0),"Matched", "")</f>
        <v>#REF!</v>
      </c>
      <c r="M2690" s="21" t="str">
        <f t="shared" si="136"/>
        <v/>
      </c>
      <c r="N2690" s="21" t="e">
        <f ca="1">IF(AND(M2690&lt;&gt; "", COUNTIF(SAP!#REF!,M2690)&gt;0),"Matched", "")</f>
        <v>#REF!</v>
      </c>
      <c r="O2690" s="21" t="str">
        <f t="shared" si="137"/>
        <v/>
      </c>
      <c r="P2690" s="21" t="e">
        <f ca="1">IF(AND(O2690&lt;&gt; "", COUNTIF(SAP!#REF!,O2690)&gt;0),"Matched", "")</f>
        <v>#REF!</v>
      </c>
      <c r="Q2690" s="21" t="str">
        <f ca="1">IF(OR(D2690="AC",D2690="TR"),"Logic4"&amp;"_"&amp;TEXT(C2690,"dd.mm.yyyy") &amp;"_"&amp; 922377.23,"")</f>
        <v>Logic4_17.04.2020_922377.23</v>
      </c>
      <c r="R2690" s="21" t="e">
        <f ca="1">IF(AND(Q2690&lt;&gt; "", COUNTIF(SAP!#REF!,Q2690)&gt;0),"Matched", "")</f>
        <v>#REF!</v>
      </c>
    </row>
    <row r="2691" spans="1:18" hidden="1">
      <c r="A2691" s="21">
        <v>11563327</v>
      </c>
      <c r="B2691" s="22">
        <v>43938</v>
      </c>
      <c r="C2691" s="22">
        <v>43938</v>
      </c>
      <c r="D2691" s="21" t="s">
        <v>10</v>
      </c>
      <c r="E2691" s="23">
        <v>0</v>
      </c>
      <c r="F2691" s="23">
        <v>0</v>
      </c>
      <c r="G2691" s="23">
        <v>2430</v>
      </c>
      <c r="H2691" s="23">
        <v>75376.12</v>
      </c>
      <c r="I2691" s="21" t="s">
        <v>11</v>
      </c>
      <c r="J2691" s="21" t="s">
        <v>12</v>
      </c>
      <c r="K2691" s="21" t="str">
        <f t="shared" ref="K2691:K2754" si="138">IF(D2691="TF","Logic1"&amp;"_"&amp;TEXT(C2691, "mm") &amp;"_"&amp; F2691,"")</f>
        <v/>
      </c>
      <c r="L2691" s="21" t="e">
        <f ca="1">IF(AND(K2691&lt;&gt; "", COUNTIF(SAP!#REF!,K2691)&gt;0),"Matched", "")</f>
        <v>#REF!</v>
      </c>
      <c r="M2691" s="21" t="str">
        <f t="shared" si="136"/>
        <v/>
      </c>
      <c r="N2691" s="21" t="e">
        <f ca="1">IF(AND(M2691&lt;&gt; "", COUNTIF(SAP!#REF!,M2691)&gt;0),"Matched", "")</f>
        <v>#REF!</v>
      </c>
      <c r="O2691" s="21" t="str">
        <f t="shared" si="137"/>
        <v/>
      </c>
      <c r="P2691" s="21" t="e">
        <f ca="1">IF(AND(O2691&lt;&gt; "", COUNTIF(SAP!#REF!,O2691)&gt;0),"Matched", "")</f>
        <v>#REF!</v>
      </c>
      <c r="Q2691" s="21" t="str">
        <f ca="1">IF(OR(D2691="AC",D2691="TR"),"Logic4"&amp;"_"&amp;TEXT(C2691,"dd.mm.yyyy") &amp;"_"&amp; 922377.23,"")</f>
        <v>Logic4_17.04.2020_922377.23</v>
      </c>
      <c r="R2691" s="21" t="e">
        <f ca="1">IF(AND(Q2691&lt;&gt; "", COUNTIF(SAP!#REF!,Q2691)&gt;0),"Matched", "")</f>
        <v>#REF!</v>
      </c>
    </row>
    <row r="2692" spans="1:18" hidden="1">
      <c r="A2692" s="21">
        <v>11563327</v>
      </c>
      <c r="B2692" s="22">
        <v>43938</v>
      </c>
      <c r="C2692" s="22">
        <v>43938</v>
      </c>
      <c r="D2692" s="21" t="s">
        <v>10</v>
      </c>
      <c r="E2692" s="23">
        <v>0</v>
      </c>
      <c r="F2692" s="23">
        <v>0</v>
      </c>
      <c r="G2692" s="23">
        <v>2550</v>
      </c>
      <c r="H2692" s="23">
        <v>77926.12</v>
      </c>
      <c r="I2692" s="21" t="s">
        <v>11</v>
      </c>
      <c r="J2692" s="21" t="s">
        <v>12</v>
      </c>
      <c r="K2692" s="21" t="str">
        <f t="shared" si="138"/>
        <v/>
      </c>
      <c r="L2692" s="21" t="e">
        <f ca="1">IF(AND(K2692&lt;&gt; "", COUNTIF(SAP!#REF!,K2692)&gt;0),"Matched", "")</f>
        <v>#REF!</v>
      </c>
      <c r="M2692" s="21" t="str">
        <f t="shared" si="136"/>
        <v/>
      </c>
      <c r="N2692" s="21" t="e">
        <f ca="1">IF(AND(M2692&lt;&gt; "", COUNTIF(SAP!#REF!,M2692)&gt;0),"Matched", "")</f>
        <v>#REF!</v>
      </c>
      <c r="O2692" s="21" t="str">
        <f t="shared" si="137"/>
        <v/>
      </c>
      <c r="P2692" s="21" t="e">
        <f ca="1">IF(AND(O2692&lt;&gt; "", COUNTIF(SAP!#REF!,O2692)&gt;0),"Matched", "")</f>
        <v>#REF!</v>
      </c>
      <c r="Q2692" s="21" t="str">
        <f ca="1">IF(OR(D2692="AC",D2692="TR"),"Logic4"&amp;"_"&amp;TEXT(C2692,"dd.mm.yyyy") &amp;"_"&amp; 922377.23,"")</f>
        <v>Logic4_17.04.2020_922377.23</v>
      </c>
      <c r="R2692" s="21" t="e">
        <f ca="1">IF(AND(Q2692&lt;&gt; "", COUNTIF(SAP!#REF!,Q2692)&gt;0),"Matched", "")</f>
        <v>#REF!</v>
      </c>
    </row>
    <row r="2693" spans="1:18" hidden="1">
      <c r="A2693" s="21">
        <v>11563327</v>
      </c>
      <c r="B2693" s="22">
        <v>43938</v>
      </c>
      <c r="C2693" s="22">
        <v>43938</v>
      </c>
      <c r="D2693" s="21" t="s">
        <v>10</v>
      </c>
      <c r="E2693" s="23">
        <v>0</v>
      </c>
      <c r="F2693" s="23">
        <v>0</v>
      </c>
      <c r="G2693" s="23">
        <v>2550</v>
      </c>
      <c r="H2693" s="23">
        <v>80476.12</v>
      </c>
      <c r="I2693" s="21" t="s">
        <v>11</v>
      </c>
      <c r="J2693" s="21" t="s">
        <v>12</v>
      </c>
      <c r="K2693" s="21" t="str">
        <f t="shared" si="138"/>
        <v/>
      </c>
      <c r="L2693" s="21" t="e">
        <f ca="1">IF(AND(K2693&lt;&gt; "", COUNTIF(SAP!#REF!,K2693)&gt;0),"Matched", "")</f>
        <v>#REF!</v>
      </c>
      <c r="M2693" s="21" t="str">
        <f t="shared" si="136"/>
        <v/>
      </c>
      <c r="N2693" s="21" t="e">
        <f ca="1">IF(AND(M2693&lt;&gt; "", COUNTIF(SAP!#REF!,M2693)&gt;0),"Matched", "")</f>
        <v>#REF!</v>
      </c>
      <c r="O2693" s="21" t="str">
        <f t="shared" si="137"/>
        <v/>
      </c>
      <c r="P2693" s="21" t="e">
        <f ca="1">IF(AND(O2693&lt;&gt; "", COUNTIF(SAP!#REF!,O2693)&gt;0),"Matched", "")</f>
        <v>#REF!</v>
      </c>
      <c r="Q2693" s="21" t="str">
        <f ca="1">IF(OR(D2693="AC",D2693="TR"),"Logic4"&amp;"_"&amp;TEXT(C2693,"dd.mm.yyyy") &amp;"_"&amp; 922377.23,"")</f>
        <v>Logic4_17.04.2020_922377.23</v>
      </c>
      <c r="R2693" s="21" t="e">
        <f ca="1">IF(AND(Q2693&lt;&gt; "", COUNTIF(SAP!#REF!,Q2693)&gt;0),"Matched", "")</f>
        <v>#REF!</v>
      </c>
    </row>
    <row r="2694" spans="1:18" hidden="1">
      <c r="A2694" s="21">
        <v>11563327</v>
      </c>
      <c r="B2694" s="22">
        <v>43938</v>
      </c>
      <c r="C2694" s="22">
        <v>43938</v>
      </c>
      <c r="D2694" s="21" t="s">
        <v>10</v>
      </c>
      <c r="E2694" s="23">
        <v>0</v>
      </c>
      <c r="F2694" s="23">
        <v>0</v>
      </c>
      <c r="G2694" s="23">
        <v>2550</v>
      </c>
      <c r="H2694" s="23">
        <v>83026.12</v>
      </c>
      <c r="I2694" s="21" t="s">
        <v>11</v>
      </c>
      <c r="J2694" s="21" t="s">
        <v>12</v>
      </c>
      <c r="K2694" s="21" t="str">
        <f t="shared" si="138"/>
        <v/>
      </c>
      <c r="L2694" s="21" t="e">
        <f ca="1">IF(AND(K2694&lt;&gt; "", COUNTIF(SAP!#REF!,K2694)&gt;0),"Matched", "")</f>
        <v>#REF!</v>
      </c>
      <c r="M2694" s="21" t="str">
        <f t="shared" si="136"/>
        <v/>
      </c>
      <c r="N2694" s="21" t="e">
        <f ca="1">IF(AND(M2694&lt;&gt; "", COUNTIF(SAP!#REF!,M2694)&gt;0),"Matched", "")</f>
        <v>#REF!</v>
      </c>
      <c r="O2694" s="21" t="str">
        <f t="shared" si="137"/>
        <v/>
      </c>
      <c r="P2694" s="21" t="e">
        <f ca="1">IF(AND(O2694&lt;&gt; "", COUNTIF(SAP!#REF!,O2694)&gt;0),"Matched", "")</f>
        <v>#REF!</v>
      </c>
      <c r="Q2694" s="21" t="str">
        <f ca="1">IF(OR(D2694="AC",D2694="TR"),"Logic4"&amp;"_"&amp;TEXT(C2694,"dd.mm.yyyy") &amp;"_"&amp; 922377.23,"")</f>
        <v>Logic4_17.04.2020_922377.23</v>
      </c>
      <c r="R2694" s="21" t="e">
        <f ca="1">IF(AND(Q2694&lt;&gt; "", COUNTIF(SAP!#REF!,Q2694)&gt;0),"Matched", "")</f>
        <v>#REF!</v>
      </c>
    </row>
    <row r="2695" spans="1:18" hidden="1">
      <c r="A2695" s="21">
        <v>11563327</v>
      </c>
      <c r="B2695" s="22">
        <v>43938</v>
      </c>
      <c r="C2695" s="22">
        <v>43938</v>
      </c>
      <c r="D2695" s="21" t="s">
        <v>10</v>
      </c>
      <c r="E2695" s="23">
        <v>0</v>
      </c>
      <c r="F2695" s="23">
        <v>0</v>
      </c>
      <c r="G2695" s="23">
        <v>2580</v>
      </c>
      <c r="H2695" s="23">
        <v>85606.12</v>
      </c>
      <c r="I2695" s="21" t="s">
        <v>11</v>
      </c>
      <c r="J2695" s="21" t="s">
        <v>12</v>
      </c>
      <c r="K2695" s="21" t="str">
        <f t="shared" si="138"/>
        <v/>
      </c>
      <c r="L2695" s="21" t="e">
        <f ca="1">IF(AND(K2695&lt;&gt; "", COUNTIF(SAP!#REF!,K2695)&gt;0),"Matched", "")</f>
        <v>#REF!</v>
      </c>
      <c r="M2695" s="21" t="str">
        <f t="shared" si="136"/>
        <v/>
      </c>
      <c r="N2695" s="21" t="e">
        <f ca="1">IF(AND(M2695&lt;&gt; "", COUNTIF(SAP!#REF!,M2695)&gt;0),"Matched", "")</f>
        <v>#REF!</v>
      </c>
      <c r="O2695" s="21" t="str">
        <f t="shared" si="137"/>
        <v/>
      </c>
      <c r="P2695" s="21" t="e">
        <f ca="1">IF(AND(O2695&lt;&gt; "", COUNTIF(SAP!#REF!,O2695)&gt;0),"Matched", "")</f>
        <v>#REF!</v>
      </c>
      <c r="Q2695" s="21" t="str">
        <f ca="1">IF(OR(D2695="AC",D2695="TR"),"Logic4"&amp;"_"&amp;TEXT(C2695,"dd.mm.yyyy") &amp;"_"&amp; 922377.23,"")</f>
        <v>Logic4_17.04.2020_922377.23</v>
      </c>
      <c r="R2695" s="21" t="e">
        <f ca="1">IF(AND(Q2695&lt;&gt; "", COUNTIF(SAP!#REF!,Q2695)&gt;0),"Matched", "")</f>
        <v>#REF!</v>
      </c>
    </row>
    <row r="2696" spans="1:18" hidden="1">
      <c r="A2696" s="21">
        <v>11563327</v>
      </c>
      <c r="B2696" s="22">
        <v>43938</v>
      </c>
      <c r="C2696" s="22">
        <v>43938</v>
      </c>
      <c r="D2696" s="21" t="s">
        <v>10</v>
      </c>
      <c r="E2696" s="23">
        <v>0</v>
      </c>
      <c r="F2696" s="23">
        <v>0</v>
      </c>
      <c r="G2696" s="23">
        <v>2655.5</v>
      </c>
      <c r="H2696" s="23">
        <v>88261.62</v>
      </c>
      <c r="I2696" s="21" t="s">
        <v>11</v>
      </c>
      <c r="J2696" s="21" t="s">
        <v>12</v>
      </c>
      <c r="K2696" s="21" t="str">
        <f t="shared" si="138"/>
        <v/>
      </c>
      <c r="L2696" s="21" t="e">
        <f ca="1">IF(AND(K2696&lt;&gt; "", COUNTIF(SAP!#REF!,K2696)&gt;0),"Matched", "")</f>
        <v>#REF!</v>
      </c>
      <c r="M2696" s="21" t="str">
        <f t="shared" si="136"/>
        <v/>
      </c>
      <c r="N2696" s="21" t="e">
        <f ca="1">IF(AND(M2696&lt;&gt; "", COUNTIF(SAP!#REF!,M2696)&gt;0),"Matched", "")</f>
        <v>#REF!</v>
      </c>
      <c r="O2696" s="21" t="str">
        <f t="shared" si="137"/>
        <v/>
      </c>
      <c r="P2696" s="21" t="e">
        <f ca="1">IF(AND(O2696&lt;&gt; "", COUNTIF(SAP!#REF!,O2696)&gt;0),"Matched", "")</f>
        <v>#REF!</v>
      </c>
      <c r="Q2696" s="21" t="str">
        <f ca="1">IF(OR(D2696="AC",D2696="TR"),"Logic4"&amp;"_"&amp;TEXT(C2696,"dd.mm.yyyy") &amp;"_"&amp; 922377.23,"")</f>
        <v>Logic4_17.04.2020_922377.23</v>
      </c>
      <c r="R2696" s="21" t="e">
        <f ca="1">IF(AND(Q2696&lt;&gt; "", COUNTIF(SAP!#REF!,Q2696)&gt;0),"Matched", "")</f>
        <v>#REF!</v>
      </c>
    </row>
    <row r="2697" spans="1:18" hidden="1">
      <c r="A2697" s="21">
        <v>11563327</v>
      </c>
      <c r="B2697" s="22">
        <v>43938</v>
      </c>
      <c r="C2697" s="22">
        <v>43938</v>
      </c>
      <c r="D2697" s="21" t="s">
        <v>10</v>
      </c>
      <c r="E2697" s="23">
        <v>0</v>
      </c>
      <c r="F2697" s="23">
        <v>0</v>
      </c>
      <c r="G2697" s="23">
        <v>2682.01</v>
      </c>
      <c r="H2697" s="23">
        <v>90943.63</v>
      </c>
      <c r="I2697" s="21" t="s">
        <v>11</v>
      </c>
      <c r="J2697" s="21" t="s">
        <v>12</v>
      </c>
      <c r="K2697" s="21" t="str">
        <f t="shared" si="138"/>
        <v/>
      </c>
      <c r="L2697" s="21" t="e">
        <f ca="1">IF(AND(K2697&lt;&gt; "", COUNTIF(SAP!#REF!,K2697)&gt;0),"Matched", "")</f>
        <v>#REF!</v>
      </c>
      <c r="M2697" s="21" t="str">
        <f t="shared" si="136"/>
        <v/>
      </c>
      <c r="N2697" s="21" t="e">
        <f ca="1">IF(AND(M2697&lt;&gt; "", COUNTIF(SAP!#REF!,M2697)&gt;0),"Matched", "")</f>
        <v>#REF!</v>
      </c>
      <c r="O2697" s="21" t="str">
        <f t="shared" si="137"/>
        <v/>
      </c>
      <c r="P2697" s="21" t="e">
        <f ca="1">IF(AND(O2697&lt;&gt; "", COUNTIF(SAP!#REF!,O2697)&gt;0),"Matched", "")</f>
        <v>#REF!</v>
      </c>
      <c r="Q2697" s="21" t="str">
        <f ca="1">IF(OR(D2697="AC",D2697="TR"),"Logic4"&amp;"_"&amp;TEXT(C2697,"dd.mm.yyyy") &amp;"_"&amp; 922377.23,"")</f>
        <v>Logic4_17.04.2020_922377.23</v>
      </c>
      <c r="R2697" s="21" t="e">
        <f ca="1">IF(AND(Q2697&lt;&gt; "", COUNTIF(SAP!#REF!,Q2697)&gt;0),"Matched", "")</f>
        <v>#REF!</v>
      </c>
    </row>
    <row r="2698" spans="1:18" hidden="1">
      <c r="A2698" s="21">
        <v>11563327</v>
      </c>
      <c r="B2698" s="22">
        <v>43938</v>
      </c>
      <c r="C2698" s="22">
        <v>43938</v>
      </c>
      <c r="D2698" s="21" t="s">
        <v>10</v>
      </c>
      <c r="E2698" s="23">
        <v>0</v>
      </c>
      <c r="F2698" s="23">
        <v>0</v>
      </c>
      <c r="G2698" s="23">
        <v>2750</v>
      </c>
      <c r="H2698" s="23">
        <v>93693.63</v>
      </c>
      <c r="I2698" s="21" t="s">
        <v>11</v>
      </c>
      <c r="J2698" s="21" t="s">
        <v>12</v>
      </c>
      <c r="K2698" s="21" t="str">
        <f t="shared" si="138"/>
        <v/>
      </c>
      <c r="L2698" s="21" t="e">
        <f ca="1">IF(AND(K2698&lt;&gt; "", COUNTIF(SAP!#REF!,K2698)&gt;0),"Matched", "")</f>
        <v>#REF!</v>
      </c>
      <c r="M2698" s="21" t="str">
        <f t="shared" si="136"/>
        <v/>
      </c>
      <c r="N2698" s="21" t="e">
        <f ca="1">IF(AND(M2698&lt;&gt; "", COUNTIF(SAP!#REF!,M2698)&gt;0),"Matched", "")</f>
        <v>#REF!</v>
      </c>
      <c r="O2698" s="21" t="str">
        <f t="shared" si="137"/>
        <v/>
      </c>
      <c r="P2698" s="21" t="e">
        <f ca="1">IF(AND(O2698&lt;&gt; "", COUNTIF(SAP!#REF!,O2698)&gt;0),"Matched", "")</f>
        <v>#REF!</v>
      </c>
      <c r="Q2698" s="21" t="str">
        <f ca="1">IF(OR(D2698="AC",D2698="TR"),"Logic4"&amp;"_"&amp;TEXT(C2698,"dd.mm.yyyy") &amp;"_"&amp; 922377.23,"")</f>
        <v>Logic4_17.04.2020_922377.23</v>
      </c>
      <c r="R2698" s="21" t="e">
        <f ca="1">IF(AND(Q2698&lt;&gt; "", COUNTIF(SAP!#REF!,Q2698)&gt;0),"Matched", "")</f>
        <v>#REF!</v>
      </c>
    </row>
    <row r="2699" spans="1:18" hidden="1">
      <c r="A2699" s="21">
        <v>11563327</v>
      </c>
      <c r="B2699" s="22">
        <v>43938</v>
      </c>
      <c r="C2699" s="22">
        <v>43938</v>
      </c>
      <c r="D2699" s="21" t="s">
        <v>10</v>
      </c>
      <c r="E2699" s="23">
        <v>0</v>
      </c>
      <c r="F2699" s="23">
        <v>0</v>
      </c>
      <c r="G2699" s="23">
        <v>2750</v>
      </c>
      <c r="H2699" s="23">
        <v>96443.63</v>
      </c>
      <c r="I2699" s="21" t="s">
        <v>11</v>
      </c>
      <c r="J2699" s="21" t="s">
        <v>12</v>
      </c>
      <c r="K2699" s="21" t="str">
        <f t="shared" si="138"/>
        <v/>
      </c>
      <c r="L2699" s="21" t="e">
        <f ca="1">IF(AND(K2699&lt;&gt; "", COUNTIF(SAP!#REF!,K2699)&gt;0),"Matched", "")</f>
        <v>#REF!</v>
      </c>
      <c r="M2699" s="21" t="str">
        <f t="shared" si="136"/>
        <v/>
      </c>
      <c r="N2699" s="21" t="e">
        <f ca="1">IF(AND(M2699&lt;&gt; "", COUNTIF(SAP!#REF!,M2699)&gt;0),"Matched", "")</f>
        <v>#REF!</v>
      </c>
      <c r="O2699" s="21" t="str">
        <f t="shared" si="137"/>
        <v/>
      </c>
      <c r="P2699" s="21" t="e">
        <f ca="1">IF(AND(O2699&lt;&gt; "", COUNTIF(SAP!#REF!,O2699)&gt;0),"Matched", "")</f>
        <v>#REF!</v>
      </c>
      <c r="Q2699" s="21" t="str">
        <f ca="1">IF(OR(D2699="AC",D2699="TR"),"Logic4"&amp;"_"&amp;TEXT(C2699,"dd.mm.yyyy") &amp;"_"&amp; 922377.23,"")</f>
        <v>Logic4_17.04.2020_922377.23</v>
      </c>
      <c r="R2699" s="21" t="e">
        <f ca="1">IF(AND(Q2699&lt;&gt; "", COUNTIF(SAP!#REF!,Q2699)&gt;0),"Matched", "")</f>
        <v>#REF!</v>
      </c>
    </row>
    <row r="2700" spans="1:18" hidden="1">
      <c r="A2700" s="21">
        <v>11563327</v>
      </c>
      <c r="B2700" s="22">
        <v>43938</v>
      </c>
      <c r="C2700" s="22">
        <v>43938</v>
      </c>
      <c r="D2700" s="21" t="s">
        <v>10</v>
      </c>
      <c r="E2700" s="23">
        <v>0</v>
      </c>
      <c r="F2700" s="23">
        <v>0</v>
      </c>
      <c r="G2700" s="23">
        <v>2786</v>
      </c>
      <c r="H2700" s="23">
        <v>99229.63</v>
      </c>
      <c r="I2700" s="21" t="s">
        <v>11</v>
      </c>
      <c r="J2700" s="21" t="s">
        <v>12</v>
      </c>
      <c r="K2700" s="21" t="str">
        <f t="shared" si="138"/>
        <v/>
      </c>
      <c r="L2700" s="21" t="e">
        <f ca="1">IF(AND(K2700&lt;&gt; "", COUNTIF(SAP!#REF!,K2700)&gt;0),"Matched", "")</f>
        <v>#REF!</v>
      </c>
      <c r="M2700" s="21" t="str">
        <f t="shared" si="136"/>
        <v/>
      </c>
      <c r="N2700" s="21" t="e">
        <f ca="1">IF(AND(M2700&lt;&gt; "", COUNTIF(SAP!#REF!,M2700)&gt;0),"Matched", "")</f>
        <v>#REF!</v>
      </c>
      <c r="O2700" s="21" t="str">
        <f t="shared" si="137"/>
        <v/>
      </c>
      <c r="P2700" s="21" t="e">
        <f ca="1">IF(AND(O2700&lt;&gt; "", COUNTIF(SAP!#REF!,O2700)&gt;0),"Matched", "")</f>
        <v>#REF!</v>
      </c>
      <c r="Q2700" s="21" t="str">
        <f ca="1">IF(OR(D2700="AC",D2700="TR"),"Logic4"&amp;"_"&amp;TEXT(C2700,"dd.mm.yyyy") &amp;"_"&amp; 922377.23,"")</f>
        <v>Logic4_17.04.2020_922377.23</v>
      </c>
      <c r="R2700" s="21" t="e">
        <f ca="1">IF(AND(Q2700&lt;&gt; "", COUNTIF(SAP!#REF!,Q2700)&gt;0),"Matched", "")</f>
        <v>#REF!</v>
      </c>
    </row>
    <row r="2701" spans="1:18" hidden="1">
      <c r="A2701" s="21">
        <v>11563327</v>
      </c>
      <c r="B2701" s="22">
        <v>43938</v>
      </c>
      <c r="C2701" s="22">
        <v>43938</v>
      </c>
      <c r="D2701" s="21" t="s">
        <v>10</v>
      </c>
      <c r="E2701" s="23">
        <v>0</v>
      </c>
      <c r="F2701" s="23">
        <v>0</v>
      </c>
      <c r="G2701" s="23">
        <v>2810</v>
      </c>
      <c r="H2701" s="23">
        <v>102039.63</v>
      </c>
      <c r="I2701" s="21" t="s">
        <v>11</v>
      </c>
      <c r="J2701" s="21" t="s">
        <v>12</v>
      </c>
      <c r="K2701" s="21" t="str">
        <f t="shared" si="138"/>
        <v/>
      </c>
      <c r="L2701" s="21" t="e">
        <f ca="1">IF(AND(K2701&lt;&gt; "", COUNTIF(SAP!#REF!,K2701)&gt;0),"Matched", "")</f>
        <v>#REF!</v>
      </c>
      <c r="M2701" s="21" t="str">
        <f t="shared" ref="M2701:M2764" si="139">IF(D2701="TR","Logic2"&amp;"_"&amp;TEXT(C2701,"dd.mm.yyyy") &amp;"_"&amp; F2701,"")</f>
        <v/>
      </c>
      <c r="N2701" s="21" t="e">
        <f ca="1">IF(AND(M2701&lt;&gt; "", COUNTIF(SAP!#REF!,M2701)&gt;0),"Matched", "")</f>
        <v>#REF!</v>
      </c>
      <c r="O2701" s="21" t="str">
        <f t="shared" ref="O2701:O2764" si="140">IF(D2701="AF","Logic3"&amp;"_"&amp;G2701,"")</f>
        <v/>
      </c>
      <c r="P2701" s="21" t="e">
        <f ca="1">IF(AND(O2701&lt;&gt; "", COUNTIF(SAP!#REF!,O2701)&gt;0),"Matched", "")</f>
        <v>#REF!</v>
      </c>
      <c r="Q2701" s="21" t="str">
        <f ca="1">IF(OR(D2701="AC",D2701="TR"),"Logic4"&amp;"_"&amp;TEXT(C2701,"dd.mm.yyyy") &amp;"_"&amp; 922377.23,"")</f>
        <v>Logic4_17.04.2020_922377.23</v>
      </c>
      <c r="R2701" s="21" t="e">
        <f ca="1">IF(AND(Q2701&lt;&gt; "", COUNTIF(SAP!#REF!,Q2701)&gt;0),"Matched", "")</f>
        <v>#REF!</v>
      </c>
    </row>
    <row r="2702" spans="1:18" hidden="1">
      <c r="A2702" s="21">
        <v>11563327</v>
      </c>
      <c r="B2702" s="22">
        <v>43938</v>
      </c>
      <c r="C2702" s="22">
        <v>43938</v>
      </c>
      <c r="D2702" s="21" t="s">
        <v>10</v>
      </c>
      <c r="E2702" s="23">
        <v>0</v>
      </c>
      <c r="F2702" s="23">
        <v>0</v>
      </c>
      <c r="G2702" s="23">
        <v>2890</v>
      </c>
      <c r="H2702" s="23">
        <v>104929.63</v>
      </c>
      <c r="I2702" s="21" t="s">
        <v>11</v>
      </c>
      <c r="J2702" s="21" t="s">
        <v>12</v>
      </c>
      <c r="K2702" s="21" t="str">
        <f t="shared" si="138"/>
        <v/>
      </c>
      <c r="L2702" s="21" t="e">
        <f ca="1">IF(AND(K2702&lt;&gt; "", COUNTIF(SAP!#REF!,K2702)&gt;0),"Matched", "")</f>
        <v>#REF!</v>
      </c>
      <c r="M2702" s="21" t="str">
        <f t="shared" si="139"/>
        <v/>
      </c>
      <c r="N2702" s="21" t="e">
        <f ca="1">IF(AND(M2702&lt;&gt; "", COUNTIF(SAP!#REF!,M2702)&gt;0),"Matched", "")</f>
        <v>#REF!</v>
      </c>
      <c r="O2702" s="21" t="str">
        <f t="shared" si="140"/>
        <v/>
      </c>
      <c r="P2702" s="21" t="e">
        <f ca="1">IF(AND(O2702&lt;&gt; "", COUNTIF(SAP!#REF!,O2702)&gt;0),"Matched", "")</f>
        <v>#REF!</v>
      </c>
      <c r="Q2702" s="21" t="str">
        <f ca="1">IF(OR(D2702="AC",D2702="TR"),"Logic4"&amp;"_"&amp;TEXT(C2702,"dd.mm.yyyy") &amp;"_"&amp; 922377.23,"")</f>
        <v>Logic4_17.04.2020_922377.23</v>
      </c>
      <c r="R2702" s="21" t="e">
        <f ca="1">IF(AND(Q2702&lt;&gt; "", COUNTIF(SAP!#REF!,Q2702)&gt;0),"Matched", "")</f>
        <v>#REF!</v>
      </c>
    </row>
    <row r="2703" spans="1:18" hidden="1">
      <c r="A2703" s="21">
        <v>11563327</v>
      </c>
      <c r="B2703" s="22">
        <v>43938</v>
      </c>
      <c r="C2703" s="22">
        <v>43938</v>
      </c>
      <c r="D2703" s="21" t="s">
        <v>10</v>
      </c>
      <c r="E2703" s="23">
        <v>0</v>
      </c>
      <c r="F2703" s="23">
        <v>0</v>
      </c>
      <c r="G2703" s="23">
        <v>2900</v>
      </c>
      <c r="H2703" s="23">
        <v>107829.63</v>
      </c>
      <c r="I2703" s="21" t="s">
        <v>11</v>
      </c>
      <c r="J2703" s="21" t="s">
        <v>12</v>
      </c>
      <c r="K2703" s="21" t="str">
        <f t="shared" si="138"/>
        <v/>
      </c>
      <c r="L2703" s="21" t="e">
        <f ca="1">IF(AND(K2703&lt;&gt; "", COUNTIF(SAP!#REF!,K2703)&gt;0),"Matched", "")</f>
        <v>#REF!</v>
      </c>
      <c r="M2703" s="21" t="str">
        <f t="shared" si="139"/>
        <v/>
      </c>
      <c r="N2703" s="21" t="e">
        <f ca="1">IF(AND(M2703&lt;&gt; "", COUNTIF(SAP!#REF!,M2703)&gt;0),"Matched", "")</f>
        <v>#REF!</v>
      </c>
      <c r="O2703" s="21" t="str">
        <f t="shared" si="140"/>
        <v/>
      </c>
      <c r="P2703" s="21" t="e">
        <f ca="1">IF(AND(O2703&lt;&gt; "", COUNTIF(SAP!#REF!,O2703)&gt;0),"Matched", "")</f>
        <v>#REF!</v>
      </c>
      <c r="Q2703" s="21" t="str">
        <f ca="1">IF(OR(D2703="AC",D2703="TR"),"Logic4"&amp;"_"&amp;TEXT(C2703,"dd.mm.yyyy") &amp;"_"&amp; 922377.23,"")</f>
        <v>Logic4_17.04.2020_922377.23</v>
      </c>
      <c r="R2703" s="21" t="e">
        <f ca="1">IF(AND(Q2703&lt;&gt; "", COUNTIF(SAP!#REF!,Q2703)&gt;0),"Matched", "")</f>
        <v>#REF!</v>
      </c>
    </row>
    <row r="2704" spans="1:18" hidden="1">
      <c r="A2704" s="21">
        <v>11563327</v>
      </c>
      <c r="B2704" s="22">
        <v>43938</v>
      </c>
      <c r="C2704" s="22">
        <v>43938</v>
      </c>
      <c r="D2704" s="21" t="s">
        <v>10</v>
      </c>
      <c r="E2704" s="23">
        <v>0</v>
      </c>
      <c r="F2704" s="23">
        <v>0</v>
      </c>
      <c r="G2704" s="23">
        <v>2914.9</v>
      </c>
      <c r="H2704" s="23">
        <v>110744.53</v>
      </c>
      <c r="I2704" s="21" t="s">
        <v>11</v>
      </c>
      <c r="J2704" s="21" t="s">
        <v>12</v>
      </c>
      <c r="K2704" s="21" t="str">
        <f t="shared" si="138"/>
        <v/>
      </c>
      <c r="L2704" s="21" t="e">
        <f ca="1">IF(AND(K2704&lt;&gt; "", COUNTIF(SAP!#REF!,K2704)&gt;0),"Matched", "")</f>
        <v>#REF!</v>
      </c>
      <c r="M2704" s="21" t="str">
        <f t="shared" si="139"/>
        <v/>
      </c>
      <c r="N2704" s="21" t="e">
        <f ca="1">IF(AND(M2704&lt;&gt; "", COUNTIF(SAP!#REF!,M2704)&gt;0),"Matched", "")</f>
        <v>#REF!</v>
      </c>
      <c r="O2704" s="21" t="str">
        <f t="shared" si="140"/>
        <v/>
      </c>
      <c r="P2704" s="21" t="e">
        <f ca="1">IF(AND(O2704&lt;&gt; "", COUNTIF(SAP!#REF!,O2704)&gt;0),"Matched", "")</f>
        <v>#REF!</v>
      </c>
      <c r="Q2704" s="21" t="str">
        <f ca="1">IF(OR(D2704="AC",D2704="TR"),"Logic4"&amp;"_"&amp;TEXT(C2704,"dd.mm.yyyy") &amp;"_"&amp; 922377.23,"")</f>
        <v>Logic4_17.04.2020_922377.23</v>
      </c>
      <c r="R2704" s="21" t="e">
        <f ca="1">IF(AND(Q2704&lt;&gt; "", COUNTIF(SAP!#REF!,Q2704)&gt;0),"Matched", "")</f>
        <v>#REF!</v>
      </c>
    </row>
    <row r="2705" spans="1:18" hidden="1">
      <c r="A2705" s="21">
        <v>11563327</v>
      </c>
      <c r="B2705" s="22">
        <v>43938</v>
      </c>
      <c r="C2705" s="22">
        <v>43938</v>
      </c>
      <c r="D2705" s="21" t="s">
        <v>10</v>
      </c>
      <c r="E2705" s="23">
        <v>0</v>
      </c>
      <c r="F2705" s="23">
        <v>0</v>
      </c>
      <c r="G2705" s="23">
        <v>3170</v>
      </c>
      <c r="H2705" s="23">
        <v>113914.53</v>
      </c>
      <c r="I2705" s="21" t="s">
        <v>11</v>
      </c>
      <c r="J2705" s="21" t="s">
        <v>12</v>
      </c>
      <c r="K2705" s="21" t="str">
        <f t="shared" si="138"/>
        <v/>
      </c>
      <c r="L2705" s="21" t="e">
        <f ca="1">IF(AND(K2705&lt;&gt; "", COUNTIF(SAP!#REF!,K2705)&gt;0),"Matched", "")</f>
        <v>#REF!</v>
      </c>
      <c r="M2705" s="21" t="str">
        <f t="shared" si="139"/>
        <v/>
      </c>
      <c r="N2705" s="21" t="e">
        <f ca="1">IF(AND(M2705&lt;&gt; "", COUNTIF(SAP!#REF!,M2705)&gt;0),"Matched", "")</f>
        <v>#REF!</v>
      </c>
      <c r="O2705" s="21" t="str">
        <f t="shared" si="140"/>
        <v/>
      </c>
      <c r="P2705" s="21" t="e">
        <f ca="1">IF(AND(O2705&lt;&gt; "", COUNTIF(SAP!#REF!,O2705)&gt;0),"Matched", "")</f>
        <v>#REF!</v>
      </c>
      <c r="Q2705" s="21" t="str">
        <f ca="1">IF(OR(D2705="AC",D2705="TR"),"Logic4"&amp;"_"&amp;TEXT(C2705,"dd.mm.yyyy") &amp;"_"&amp; 922377.23,"")</f>
        <v>Logic4_17.04.2020_922377.23</v>
      </c>
      <c r="R2705" s="21" t="e">
        <f ca="1">IF(AND(Q2705&lt;&gt; "", COUNTIF(SAP!#REF!,Q2705)&gt;0),"Matched", "")</f>
        <v>#REF!</v>
      </c>
    </row>
    <row r="2706" spans="1:18" hidden="1">
      <c r="A2706" s="21">
        <v>11563327</v>
      </c>
      <c r="B2706" s="22">
        <v>43938</v>
      </c>
      <c r="C2706" s="22">
        <v>43938</v>
      </c>
      <c r="D2706" s="21" t="s">
        <v>10</v>
      </c>
      <c r="E2706" s="23">
        <v>0</v>
      </c>
      <c r="F2706" s="23">
        <v>0</v>
      </c>
      <c r="G2706" s="23">
        <v>3200</v>
      </c>
      <c r="H2706" s="23">
        <v>117114.53</v>
      </c>
      <c r="I2706" s="21" t="s">
        <v>11</v>
      </c>
      <c r="J2706" s="21" t="s">
        <v>12</v>
      </c>
      <c r="K2706" s="21" t="str">
        <f t="shared" si="138"/>
        <v/>
      </c>
      <c r="L2706" s="21" t="e">
        <f ca="1">IF(AND(K2706&lt;&gt; "", COUNTIF(SAP!#REF!,K2706)&gt;0),"Matched", "")</f>
        <v>#REF!</v>
      </c>
      <c r="M2706" s="21" t="str">
        <f t="shared" si="139"/>
        <v/>
      </c>
      <c r="N2706" s="21" t="e">
        <f ca="1">IF(AND(M2706&lt;&gt; "", COUNTIF(SAP!#REF!,M2706)&gt;0),"Matched", "")</f>
        <v>#REF!</v>
      </c>
      <c r="O2706" s="21" t="str">
        <f t="shared" si="140"/>
        <v/>
      </c>
      <c r="P2706" s="21" t="e">
        <f ca="1">IF(AND(O2706&lt;&gt; "", COUNTIF(SAP!#REF!,O2706)&gt;0),"Matched", "")</f>
        <v>#REF!</v>
      </c>
      <c r="Q2706" s="21" t="str">
        <f ca="1">IF(OR(D2706="AC",D2706="TR"),"Logic4"&amp;"_"&amp;TEXT(C2706,"dd.mm.yyyy") &amp;"_"&amp; 922377.23,"")</f>
        <v>Logic4_17.04.2020_922377.23</v>
      </c>
      <c r="R2706" s="21" t="e">
        <f ca="1">IF(AND(Q2706&lt;&gt; "", COUNTIF(SAP!#REF!,Q2706)&gt;0),"Matched", "")</f>
        <v>#REF!</v>
      </c>
    </row>
    <row r="2707" spans="1:18" hidden="1">
      <c r="A2707" s="21">
        <v>11563327</v>
      </c>
      <c r="B2707" s="22">
        <v>43938</v>
      </c>
      <c r="C2707" s="22">
        <v>43938</v>
      </c>
      <c r="D2707" s="21" t="s">
        <v>10</v>
      </c>
      <c r="E2707" s="23">
        <v>0</v>
      </c>
      <c r="F2707" s="23">
        <v>0</v>
      </c>
      <c r="G2707" s="23">
        <v>3270.8</v>
      </c>
      <c r="H2707" s="23">
        <v>120385.33</v>
      </c>
      <c r="I2707" s="21" t="s">
        <v>11</v>
      </c>
      <c r="J2707" s="21" t="s">
        <v>12</v>
      </c>
      <c r="K2707" s="21" t="str">
        <f t="shared" si="138"/>
        <v/>
      </c>
      <c r="L2707" s="21" t="e">
        <f ca="1">IF(AND(K2707&lt;&gt; "", COUNTIF(SAP!#REF!,K2707)&gt;0),"Matched", "")</f>
        <v>#REF!</v>
      </c>
      <c r="M2707" s="21" t="str">
        <f t="shared" si="139"/>
        <v/>
      </c>
      <c r="N2707" s="21" t="e">
        <f ca="1">IF(AND(M2707&lt;&gt; "", COUNTIF(SAP!#REF!,M2707)&gt;0),"Matched", "")</f>
        <v>#REF!</v>
      </c>
      <c r="O2707" s="21" t="str">
        <f t="shared" si="140"/>
        <v/>
      </c>
      <c r="P2707" s="21" t="e">
        <f ca="1">IF(AND(O2707&lt;&gt; "", COUNTIF(SAP!#REF!,O2707)&gt;0),"Matched", "")</f>
        <v>#REF!</v>
      </c>
      <c r="Q2707" s="21" t="str">
        <f ca="1">IF(OR(D2707="AC",D2707="TR"),"Logic4"&amp;"_"&amp;TEXT(C2707,"dd.mm.yyyy") &amp;"_"&amp; 922377.23,"")</f>
        <v>Logic4_17.04.2020_922377.23</v>
      </c>
      <c r="R2707" s="21" t="e">
        <f ca="1">IF(AND(Q2707&lt;&gt; "", COUNTIF(SAP!#REF!,Q2707)&gt;0),"Matched", "")</f>
        <v>#REF!</v>
      </c>
    </row>
    <row r="2708" spans="1:18" hidden="1">
      <c r="A2708" s="21">
        <v>11563327</v>
      </c>
      <c r="B2708" s="22">
        <v>43938</v>
      </c>
      <c r="C2708" s="22">
        <v>43938</v>
      </c>
      <c r="D2708" s="21" t="s">
        <v>10</v>
      </c>
      <c r="E2708" s="23">
        <v>0</v>
      </c>
      <c r="F2708" s="23">
        <v>0</v>
      </c>
      <c r="G2708" s="23">
        <v>3333</v>
      </c>
      <c r="H2708" s="23">
        <v>123718.33</v>
      </c>
      <c r="I2708" s="21" t="s">
        <v>11</v>
      </c>
      <c r="J2708" s="21" t="s">
        <v>12</v>
      </c>
      <c r="K2708" s="21" t="str">
        <f t="shared" si="138"/>
        <v/>
      </c>
      <c r="L2708" s="21" t="e">
        <f ca="1">IF(AND(K2708&lt;&gt; "", COUNTIF(SAP!#REF!,K2708)&gt;0),"Matched", "")</f>
        <v>#REF!</v>
      </c>
      <c r="M2708" s="21" t="str">
        <f t="shared" si="139"/>
        <v/>
      </c>
      <c r="N2708" s="21" t="e">
        <f ca="1">IF(AND(M2708&lt;&gt; "", COUNTIF(SAP!#REF!,M2708)&gt;0),"Matched", "")</f>
        <v>#REF!</v>
      </c>
      <c r="O2708" s="21" t="str">
        <f t="shared" si="140"/>
        <v/>
      </c>
      <c r="P2708" s="21" t="e">
        <f ca="1">IF(AND(O2708&lt;&gt; "", COUNTIF(SAP!#REF!,O2708)&gt;0),"Matched", "")</f>
        <v>#REF!</v>
      </c>
      <c r="Q2708" s="21" t="str">
        <f ca="1">IF(OR(D2708="AC",D2708="TR"),"Logic4"&amp;"_"&amp;TEXT(C2708,"dd.mm.yyyy") &amp;"_"&amp; 922377.23,"")</f>
        <v>Logic4_17.04.2020_922377.23</v>
      </c>
      <c r="R2708" s="21" t="e">
        <f ca="1">IF(AND(Q2708&lt;&gt; "", COUNTIF(SAP!#REF!,Q2708)&gt;0),"Matched", "")</f>
        <v>#REF!</v>
      </c>
    </row>
    <row r="2709" spans="1:18" hidden="1">
      <c r="A2709" s="21">
        <v>11563327</v>
      </c>
      <c r="B2709" s="22">
        <v>43938</v>
      </c>
      <c r="C2709" s="22">
        <v>43938</v>
      </c>
      <c r="D2709" s="21" t="s">
        <v>10</v>
      </c>
      <c r="E2709" s="23">
        <v>0</v>
      </c>
      <c r="F2709" s="23">
        <v>0</v>
      </c>
      <c r="G2709" s="23">
        <v>3348.1</v>
      </c>
      <c r="H2709" s="23">
        <v>127066.43</v>
      </c>
      <c r="I2709" s="21" t="s">
        <v>11</v>
      </c>
      <c r="J2709" s="21" t="s">
        <v>12</v>
      </c>
      <c r="K2709" s="21" t="str">
        <f t="shared" si="138"/>
        <v/>
      </c>
      <c r="L2709" s="21" t="e">
        <f ca="1">IF(AND(K2709&lt;&gt; "", COUNTIF(SAP!#REF!,K2709)&gt;0),"Matched", "")</f>
        <v>#REF!</v>
      </c>
      <c r="M2709" s="21" t="str">
        <f t="shared" si="139"/>
        <v/>
      </c>
      <c r="N2709" s="21" t="e">
        <f ca="1">IF(AND(M2709&lt;&gt; "", COUNTIF(SAP!#REF!,M2709)&gt;0),"Matched", "")</f>
        <v>#REF!</v>
      </c>
      <c r="O2709" s="21" t="str">
        <f t="shared" si="140"/>
        <v/>
      </c>
      <c r="P2709" s="21" t="e">
        <f ca="1">IF(AND(O2709&lt;&gt; "", COUNTIF(SAP!#REF!,O2709)&gt;0),"Matched", "")</f>
        <v>#REF!</v>
      </c>
      <c r="Q2709" s="21" t="str">
        <f ca="1">IF(OR(D2709="AC",D2709="TR"),"Logic4"&amp;"_"&amp;TEXT(C2709,"dd.mm.yyyy") &amp;"_"&amp; 922377.23,"")</f>
        <v>Logic4_17.04.2020_922377.23</v>
      </c>
      <c r="R2709" s="21" t="e">
        <f ca="1">IF(AND(Q2709&lt;&gt; "", COUNTIF(SAP!#REF!,Q2709)&gt;0),"Matched", "")</f>
        <v>#REF!</v>
      </c>
    </row>
    <row r="2710" spans="1:18" hidden="1">
      <c r="A2710" s="21">
        <v>11563327</v>
      </c>
      <c r="B2710" s="22">
        <v>43938</v>
      </c>
      <c r="C2710" s="22">
        <v>43938</v>
      </c>
      <c r="D2710" s="21" t="s">
        <v>10</v>
      </c>
      <c r="E2710" s="23">
        <v>0</v>
      </c>
      <c r="F2710" s="23">
        <v>0</v>
      </c>
      <c r="G2710" s="23">
        <v>3460</v>
      </c>
      <c r="H2710" s="23">
        <v>130526.43</v>
      </c>
      <c r="I2710" s="21" t="s">
        <v>11</v>
      </c>
      <c r="J2710" s="21" t="s">
        <v>12</v>
      </c>
      <c r="K2710" s="21" t="str">
        <f t="shared" si="138"/>
        <v/>
      </c>
      <c r="L2710" s="21" t="e">
        <f ca="1">IF(AND(K2710&lt;&gt; "", COUNTIF(SAP!#REF!,K2710)&gt;0),"Matched", "")</f>
        <v>#REF!</v>
      </c>
      <c r="M2710" s="21" t="str">
        <f t="shared" si="139"/>
        <v/>
      </c>
      <c r="N2710" s="21" t="e">
        <f ca="1">IF(AND(M2710&lt;&gt; "", COUNTIF(SAP!#REF!,M2710)&gt;0),"Matched", "")</f>
        <v>#REF!</v>
      </c>
      <c r="O2710" s="21" t="str">
        <f t="shared" si="140"/>
        <v/>
      </c>
      <c r="P2710" s="21" t="e">
        <f ca="1">IF(AND(O2710&lt;&gt; "", COUNTIF(SAP!#REF!,O2710)&gt;0),"Matched", "")</f>
        <v>#REF!</v>
      </c>
      <c r="Q2710" s="21" t="str">
        <f ca="1">IF(OR(D2710="AC",D2710="TR"),"Logic4"&amp;"_"&amp;TEXT(C2710,"dd.mm.yyyy") &amp;"_"&amp; 922377.23,"")</f>
        <v>Logic4_17.04.2020_922377.23</v>
      </c>
      <c r="R2710" s="21" t="e">
        <f ca="1">IF(AND(Q2710&lt;&gt; "", COUNTIF(SAP!#REF!,Q2710)&gt;0),"Matched", "")</f>
        <v>#REF!</v>
      </c>
    </row>
    <row r="2711" spans="1:18" hidden="1">
      <c r="A2711" s="21">
        <v>11563327</v>
      </c>
      <c r="B2711" s="22">
        <v>43938</v>
      </c>
      <c r="C2711" s="22">
        <v>43938</v>
      </c>
      <c r="D2711" s="21" t="s">
        <v>10</v>
      </c>
      <c r="E2711" s="23">
        <v>0</v>
      </c>
      <c r="F2711" s="23">
        <v>0</v>
      </c>
      <c r="G2711" s="23">
        <v>3573.8</v>
      </c>
      <c r="H2711" s="23">
        <v>134100.23000000001</v>
      </c>
      <c r="I2711" s="21" t="s">
        <v>11</v>
      </c>
      <c r="J2711" s="21" t="s">
        <v>12</v>
      </c>
      <c r="K2711" s="21" t="str">
        <f t="shared" si="138"/>
        <v/>
      </c>
      <c r="L2711" s="21" t="e">
        <f ca="1">IF(AND(K2711&lt;&gt; "", COUNTIF(SAP!#REF!,K2711)&gt;0),"Matched", "")</f>
        <v>#REF!</v>
      </c>
      <c r="M2711" s="21" t="str">
        <f t="shared" si="139"/>
        <v/>
      </c>
      <c r="N2711" s="21" t="e">
        <f ca="1">IF(AND(M2711&lt;&gt; "", COUNTIF(SAP!#REF!,M2711)&gt;0),"Matched", "")</f>
        <v>#REF!</v>
      </c>
      <c r="O2711" s="21" t="str">
        <f t="shared" si="140"/>
        <v/>
      </c>
      <c r="P2711" s="21" t="e">
        <f ca="1">IF(AND(O2711&lt;&gt; "", COUNTIF(SAP!#REF!,O2711)&gt;0),"Matched", "")</f>
        <v>#REF!</v>
      </c>
      <c r="Q2711" s="21" t="str">
        <f ca="1">IF(OR(D2711="AC",D2711="TR"),"Logic4"&amp;"_"&amp;TEXT(C2711,"dd.mm.yyyy") &amp;"_"&amp; 922377.23,"")</f>
        <v>Logic4_17.04.2020_922377.23</v>
      </c>
      <c r="R2711" s="21" t="e">
        <f ca="1">IF(AND(Q2711&lt;&gt; "", COUNTIF(SAP!#REF!,Q2711)&gt;0),"Matched", "")</f>
        <v>#REF!</v>
      </c>
    </row>
    <row r="2712" spans="1:18" hidden="1">
      <c r="A2712" s="21">
        <v>11563327</v>
      </c>
      <c r="B2712" s="22">
        <v>43938</v>
      </c>
      <c r="C2712" s="22">
        <v>43938</v>
      </c>
      <c r="D2712" s="21" t="s">
        <v>10</v>
      </c>
      <c r="E2712" s="23">
        <v>0</v>
      </c>
      <c r="F2712" s="23">
        <v>0</v>
      </c>
      <c r="G2712" s="23">
        <v>3716.68</v>
      </c>
      <c r="H2712" s="23">
        <v>137816.91</v>
      </c>
      <c r="I2712" s="21" t="s">
        <v>11</v>
      </c>
      <c r="J2712" s="21" t="s">
        <v>12</v>
      </c>
      <c r="K2712" s="21" t="str">
        <f t="shared" si="138"/>
        <v/>
      </c>
      <c r="L2712" s="21" t="e">
        <f ca="1">IF(AND(K2712&lt;&gt; "", COUNTIF(SAP!#REF!,K2712)&gt;0),"Matched", "")</f>
        <v>#REF!</v>
      </c>
      <c r="M2712" s="21" t="str">
        <f t="shared" si="139"/>
        <v/>
      </c>
      <c r="N2712" s="21" t="e">
        <f ca="1">IF(AND(M2712&lt;&gt; "", COUNTIF(SAP!#REF!,M2712)&gt;0),"Matched", "")</f>
        <v>#REF!</v>
      </c>
      <c r="O2712" s="21" t="str">
        <f t="shared" si="140"/>
        <v/>
      </c>
      <c r="P2712" s="21" t="e">
        <f ca="1">IF(AND(O2712&lt;&gt; "", COUNTIF(SAP!#REF!,O2712)&gt;0),"Matched", "")</f>
        <v>#REF!</v>
      </c>
      <c r="Q2712" s="21" t="str">
        <f ca="1">IF(OR(D2712="AC",D2712="TR"),"Logic4"&amp;"_"&amp;TEXT(C2712,"dd.mm.yyyy") &amp;"_"&amp; 922377.23,"")</f>
        <v>Logic4_17.04.2020_922377.23</v>
      </c>
      <c r="R2712" s="21" t="e">
        <f ca="1">IF(AND(Q2712&lt;&gt; "", COUNTIF(SAP!#REF!,Q2712)&gt;0),"Matched", "")</f>
        <v>#REF!</v>
      </c>
    </row>
    <row r="2713" spans="1:18" hidden="1">
      <c r="A2713" s="21">
        <v>11563327</v>
      </c>
      <c r="B2713" s="22">
        <v>43938</v>
      </c>
      <c r="C2713" s="22">
        <v>43938</v>
      </c>
      <c r="D2713" s="21" t="s">
        <v>10</v>
      </c>
      <c r="E2713" s="23">
        <v>0</v>
      </c>
      <c r="F2713" s="23">
        <v>0</v>
      </c>
      <c r="G2713" s="23">
        <v>3800</v>
      </c>
      <c r="H2713" s="23">
        <v>141616.91</v>
      </c>
      <c r="I2713" s="21" t="s">
        <v>11</v>
      </c>
      <c r="J2713" s="21" t="s">
        <v>12</v>
      </c>
      <c r="K2713" s="21" t="str">
        <f t="shared" si="138"/>
        <v/>
      </c>
      <c r="L2713" s="21" t="e">
        <f ca="1">IF(AND(K2713&lt;&gt; "", COUNTIF(SAP!#REF!,K2713)&gt;0),"Matched", "")</f>
        <v>#REF!</v>
      </c>
      <c r="M2713" s="21" t="str">
        <f t="shared" si="139"/>
        <v/>
      </c>
      <c r="N2713" s="21" t="e">
        <f ca="1">IF(AND(M2713&lt;&gt; "", COUNTIF(SAP!#REF!,M2713)&gt;0),"Matched", "")</f>
        <v>#REF!</v>
      </c>
      <c r="O2713" s="21" t="str">
        <f t="shared" si="140"/>
        <v/>
      </c>
      <c r="P2713" s="21" t="e">
        <f ca="1">IF(AND(O2713&lt;&gt; "", COUNTIF(SAP!#REF!,O2713)&gt;0),"Matched", "")</f>
        <v>#REF!</v>
      </c>
      <c r="Q2713" s="21" t="str">
        <f ca="1">IF(OR(D2713="AC",D2713="TR"),"Logic4"&amp;"_"&amp;TEXT(C2713,"dd.mm.yyyy") &amp;"_"&amp; 922377.23,"")</f>
        <v>Logic4_17.04.2020_922377.23</v>
      </c>
      <c r="R2713" s="21" t="e">
        <f ca="1">IF(AND(Q2713&lt;&gt; "", COUNTIF(SAP!#REF!,Q2713)&gt;0),"Matched", "")</f>
        <v>#REF!</v>
      </c>
    </row>
    <row r="2714" spans="1:18" hidden="1">
      <c r="A2714" s="21">
        <v>11563327</v>
      </c>
      <c r="B2714" s="22">
        <v>43938</v>
      </c>
      <c r="C2714" s="22">
        <v>43938</v>
      </c>
      <c r="D2714" s="21" t="s">
        <v>10</v>
      </c>
      <c r="E2714" s="23">
        <v>0</v>
      </c>
      <c r="F2714" s="23">
        <v>0</v>
      </c>
      <c r="G2714" s="23">
        <v>3842.4</v>
      </c>
      <c r="H2714" s="23">
        <v>145459.31</v>
      </c>
      <c r="I2714" s="21" t="s">
        <v>11</v>
      </c>
      <c r="J2714" s="21" t="s">
        <v>12</v>
      </c>
      <c r="K2714" s="21" t="str">
        <f t="shared" si="138"/>
        <v/>
      </c>
      <c r="L2714" s="21" t="e">
        <f ca="1">IF(AND(K2714&lt;&gt; "", COUNTIF(SAP!#REF!,K2714)&gt;0),"Matched", "")</f>
        <v>#REF!</v>
      </c>
      <c r="M2714" s="21" t="str">
        <f t="shared" si="139"/>
        <v/>
      </c>
      <c r="N2714" s="21" t="e">
        <f ca="1">IF(AND(M2714&lt;&gt; "", COUNTIF(SAP!#REF!,M2714)&gt;0),"Matched", "")</f>
        <v>#REF!</v>
      </c>
      <c r="O2714" s="21" t="str">
        <f t="shared" si="140"/>
        <v/>
      </c>
      <c r="P2714" s="21" t="e">
        <f ca="1">IF(AND(O2714&lt;&gt; "", COUNTIF(SAP!#REF!,O2714)&gt;0),"Matched", "")</f>
        <v>#REF!</v>
      </c>
      <c r="Q2714" s="21" t="str">
        <f ca="1">IF(OR(D2714="AC",D2714="TR"),"Logic4"&amp;"_"&amp;TEXT(C2714,"dd.mm.yyyy") &amp;"_"&amp; 922377.23,"")</f>
        <v>Logic4_17.04.2020_922377.23</v>
      </c>
      <c r="R2714" s="21" t="e">
        <f ca="1">IF(AND(Q2714&lt;&gt; "", COUNTIF(SAP!#REF!,Q2714)&gt;0),"Matched", "")</f>
        <v>#REF!</v>
      </c>
    </row>
    <row r="2715" spans="1:18" hidden="1">
      <c r="A2715" s="21">
        <v>11563327</v>
      </c>
      <c r="B2715" s="22">
        <v>43938</v>
      </c>
      <c r="C2715" s="22">
        <v>43938</v>
      </c>
      <c r="D2715" s="21" t="s">
        <v>10</v>
      </c>
      <c r="E2715" s="23">
        <v>0</v>
      </c>
      <c r="F2715" s="23">
        <v>0</v>
      </c>
      <c r="G2715" s="23">
        <v>3882.8</v>
      </c>
      <c r="H2715" s="23">
        <v>149342.10999999999</v>
      </c>
      <c r="I2715" s="21" t="s">
        <v>11</v>
      </c>
      <c r="J2715" s="21" t="s">
        <v>12</v>
      </c>
      <c r="K2715" s="21" t="str">
        <f t="shared" si="138"/>
        <v/>
      </c>
      <c r="L2715" s="21" t="e">
        <f ca="1">IF(AND(K2715&lt;&gt; "", COUNTIF(SAP!#REF!,K2715)&gt;0),"Matched", "")</f>
        <v>#REF!</v>
      </c>
      <c r="M2715" s="21" t="str">
        <f t="shared" si="139"/>
        <v/>
      </c>
      <c r="N2715" s="21" t="e">
        <f ca="1">IF(AND(M2715&lt;&gt; "", COUNTIF(SAP!#REF!,M2715)&gt;0),"Matched", "")</f>
        <v>#REF!</v>
      </c>
      <c r="O2715" s="21" t="str">
        <f t="shared" si="140"/>
        <v/>
      </c>
      <c r="P2715" s="21" t="e">
        <f ca="1">IF(AND(O2715&lt;&gt; "", COUNTIF(SAP!#REF!,O2715)&gt;0),"Matched", "")</f>
        <v>#REF!</v>
      </c>
      <c r="Q2715" s="21" t="str">
        <f ca="1">IF(OR(D2715="AC",D2715="TR"),"Logic4"&amp;"_"&amp;TEXT(C2715,"dd.mm.yyyy") &amp;"_"&amp; 922377.23,"")</f>
        <v>Logic4_17.04.2020_922377.23</v>
      </c>
      <c r="R2715" s="21" t="e">
        <f ca="1">IF(AND(Q2715&lt;&gt; "", COUNTIF(SAP!#REF!,Q2715)&gt;0),"Matched", "")</f>
        <v>#REF!</v>
      </c>
    </row>
    <row r="2716" spans="1:18" hidden="1">
      <c r="A2716" s="21">
        <v>11563327</v>
      </c>
      <c r="B2716" s="22">
        <v>43938</v>
      </c>
      <c r="C2716" s="22">
        <v>43938</v>
      </c>
      <c r="D2716" s="21" t="s">
        <v>10</v>
      </c>
      <c r="E2716" s="23">
        <v>0</v>
      </c>
      <c r="F2716" s="23">
        <v>0</v>
      </c>
      <c r="G2716" s="23">
        <v>4015.6</v>
      </c>
      <c r="H2716" s="23">
        <v>153357.71</v>
      </c>
      <c r="I2716" s="21" t="s">
        <v>11</v>
      </c>
      <c r="J2716" s="21" t="s">
        <v>12</v>
      </c>
      <c r="K2716" s="21" t="str">
        <f t="shared" si="138"/>
        <v/>
      </c>
      <c r="L2716" s="21" t="e">
        <f ca="1">IF(AND(K2716&lt;&gt; "", COUNTIF(SAP!#REF!,K2716)&gt;0),"Matched", "")</f>
        <v>#REF!</v>
      </c>
      <c r="M2716" s="21" t="str">
        <f t="shared" si="139"/>
        <v/>
      </c>
      <c r="N2716" s="21" t="e">
        <f ca="1">IF(AND(M2716&lt;&gt; "", COUNTIF(SAP!#REF!,M2716)&gt;0),"Matched", "")</f>
        <v>#REF!</v>
      </c>
      <c r="O2716" s="21" t="str">
        <f t="shared" si="140"/>
        <v/>
      </c>
      <c r="P2716" s="21" t="e">
        <f ca="1">IF(AND(O2716&lt;&gt; "", COUNTIF(SAP!#REF!,O2716)&gt;0),"Matched", "")</f>
        <v>#REF!</v>
      </c>
      <c r="Q2716" s="21" t="str">
        <f ca="1">IF(OR(D2716="AC",D2716="TR"),"Logic4"&amp;"_"&amp;TEXT(C2716,"dd.mm.yyyy") &amp;"_"&amp; 922377.23,"")</f>
        <v>Logic4_17.04.2020_922377.23</v>
      </c>
      <c r="R2716" s="21" t="e">
        <f ca="1">IF(AND(Q2716&lt;&gt; "", COUNTIF(SAP!#REF!,Q2716)&gt;0),"Matched", "")</f>
        <v>#REF!</v>
      </c>
    </row>
    <row r="2717" spans="1:18" hidden="1">
      <c r="A2717" s="21">
        <v>11563327</v>
      </c>
      <c r="B2717" s="22">
        <v>43938</v>
      </c>
      <c r="C2717" s="22">
        <v>43938</v>
      </c>
      <c r="D2717" s="21" t="s">
        <v>10</v>
      </c>
      <c r="E2717" s="23">
        <v>0</v>
      </c>
      <c r="F2717" s="23">
        <v>0</v>
      </c>
      <c r="G2717" s="23">
        <v>4040</v>
      </c>
      <c r="H2717" s="23">
        <v>157397.71</v>
      </c>
      <c r="I2717" s="21" t="s">
        <v>11</v>
      </c>
      <c r="J2717" s="21" t="s">
        <v>12</v>
      </c>
      <c r="K2717" s="21" t="str">
        <f t="shared" si="138"/>
        <v/>
      </c>
      <c r="L2717" s="21" t="e">
        <f ca="1">IF(AND(K2717&lt;&gt; "", COUNTIF(SAP!#REF!,K2717)&gt;0),"Matched", "")</f>
        <v>#REF!</v>
      </c>
      <c r="M2717" s="21" t="str">
        <f t="shared" si="139"/>
        <v/>
      </c>
      <c r="N2717" s="21" t="e">
        <f ca="1">IF(AND(M2717&lt;&gt; "", COUNTIF(SAP!#REF!,M2717)&gt;0),"Matched", "")</f>
        <v>#REF!</v>
      </c>
      <c r="O2717" s="21" t="str">
        <f t="shared" si="140"/>
        <v/>
      </c>
      <c r="P2717" s="21" t="e">
        <f ca="1">IF(AND(O2717&lt;&gt; "", COUNTIF(SAP!#REF!,O2717)&gt;0),"Matched", "")</f>
        <v>#REF!</v>
      </c>
      <c r="Q2717" s="21" t="str">
        <f ca="1">IF(OR(D2717="AC",D2717="TR"),"Logic4"&amp;"_"&amp;TEXT(C2717,"dd.mm.yyyy") &amp;"_"&amp; 922377.23,"")</f>
        <v>Logic4_17.04.2020_922377.23</v>
      </c>
      <c r="R2717" s="21" t="e">
        <f ca="1">IF(AND(Q2717&lt;&gt; "", COUNTIF(SAP!#REF!,Q2717)&gt;0),"Matched", "")</f>
        <v>#REF!</v>
      </c>
    </row>
    <row r="2718" spans="1:18" hidden="1">
      <c r="A2718" s="21">
        <v>11563327</v>
      </c>
      <c r="B2718" s="22">
        <v>43938</v>
      </c>
      <c r="C2718" s="22">
        <v>43938</v>
      </c>
      <c r="D2718" s="21" t="s">
        <v>10</v>
      </c>
      <c r="E2718" s="23">
        <v>0</v>
      </c>
      <c r="F2718" s="23">
        <v>0</v>
      </c>
      <c r="G2718" s="23">
        <v>4040</v>
      </c>
      <c r="H2718" s="23">
        <v>161437.71</v>
      </c>
      <c r="I2718" s="21" t="s">
        <v>11</v>
      </c>
      <c r="J2718" s="21" t="s">
        <v>12</v>
      </c>
      <c r="K2718" s="21" t="str">
        <f t="shared" si="138"/>
        <v/>
      </c>
      <c r="L2718" s="21" t="e">
        <f ca="1">IF(AND(K2718&lt;&gt; "", COUNTIF(SAP!#REF!,K2718)&gt;0),"Matched", "")</f>
        <v>#REF!</v>
      </c>
      <c r="M2718" s="21" t="str">
        <f t="shared" si="139"/>
        <v/>
      </c>
      <c r="N2718" s="21" t="e">
        <f ca="1">IF(AND(M2718&lt;&gt; "", COUNTIF(SAP!#REF!,M2718)&gt;0),"Matched", "")</f>
        <v>#REF!</v>
      </c>
      <c r="O2718" s="21" t="str">
        <f t="shared" si="140"/>
        <v/>
      </c>
      <c r="P2718" s="21" t="e">
        <f ca="1">IF(AND(O2718&lt;&gt; "", COUNTIF(SAP!#REF!,O2718)&gt;0),"Matched", "")</f>
        <v>#REF!</v>
      </c>
      <c r="Q2718" s="21" t="str">
        <f ca="1">IF(OR(D2718="AC",D2718="TR"),"Logic4"&amp;"_"&amp;TEXT(C2718,"dd.mm.yyyy") &amp;"_"&amp; 922377.23,"")</f>
        <v>Logic4_17.04.2020_922377.23</v>
      </c>
      <c r="R2718" s="21" t="e">
        <f ca="1">IF(AND(Q2718&lt;&gt; "", COUNTIF(SAP!#REF!,Q2718)&gt;0),"Matched", "")</f>
        <v>#REF!</v>
      </c>
    </row>
    <row r="2719" spans="1:18" hidden="1">
      <c r="A2719" s="21">
        <v>11563327</v>
      </c>
      <c r="B2719" s="22">
        <v>43938</v>
      </c>
      <c r="C2719" s="22">
        <v>43938</v>
      </c>
      <c r="D2719" s="21" t="s">
        <v>10</v>
      </c>
      <c r="E2719" s="23">
        <v>0</v>
      </c>
      <c r="F2719" s="23">
        <v>0</v>
      </c>
      <c r="G2719" s="23">
        <v>4114.3999999999996</v>
      </c>
      <c r="H2719" s="23">
        <v>165552.10999999999</v>
      </c>
      <c r="I2719" s="21" t="s">
        <v>11</v>
      </c>
      <c r="J2719" s="21" t="s">
        <v>12</v>
      </c>
      <c r="K2719" s="21" t="str">
        <f t="shared" si="138"/>
        <v/>
      </c>
      <c r="L2719" s="21" t="e">
        <f ca="1">IF(AND(K2719&lt;&gt; "", COUNTIF(SAP!#REF!,K2719)&gt;0),"Matched", "")</f>
        <v>#REF!</v>
      </c>
      <c r="M2719" s="21" t="str">
        <f t="shared" si="139"/>
        <v/>
      </c>
      <c r="N2719" s="21" t="e">
        <f ca="1">IF(AND(M2719&lt;&gt; "", COUNTIF(SAP!#REF!,M2719)&gt;0),"Matched", "")</f>
        <v>#REF!</v>
      </c>
      <c r="O2719" s="21" t="str">
        <f t="shared" si="140"/>
        <v/>
      </c>
      <c r="P2719" s="21" t="e">
        <f ca="1">IF(AND(O2719&lt;&gt; "", COUNTIF(SAP!#REF!,O2719)&gt;0),"Matched", "")</f>
        <v>#REF!</v>
      </c>
      <c r="Q2719" s="21" t="str">
        <f ca="1">IF(OR(D2719="AC",D2719="TR"),"Logic4"&amp;"_"&amp;TEXT(C2719,"dd.mm.yyyy") &amp;"_"&amp; 922377.23,"")</f>
        <v>Logic4_17.04.2020_922377.23</v>
      </c>
      <c r="R2719" s="21" t="e">
        <f ca="1">IF(AND(Q2719&lt;&gt; "", COUNTIF(SAP!#REF!,Q2719)&gt;0),"Matched", "")</f>
        <v>#REF!</v>
      </c>
    </row>
    <row r="2720" spans="1:18" hidden="1">
      <c r="A2720" s="21">
        <v>11563327</v>
      </c>
      <c r="B2720" s="22">
        <v>43938</v>
      </c>
      <c r="C2720" s="22">
        <v>43938</v>
      </c>
      <c r="D2720" s="21" t="s">
        <v>10</v>
      </c>
      <c r="E2720" s="23">
        <v>0</v>
      </c>
      <c r="F2720" s="23">
        <v>0</v>
      </c>
      <c r="G2720" s="23">
        <v>4114.5</v>
      </c>
      <c r="H2720" s="23">
        <v>169666.61</v>
      </c>
      <c r="I2720" s="21" t="s">
        <v>11</v>
      </c>
      <c r="J2720" s="21" t="s">
        <v>12</v>
      </c>
      <c r="K2720" s="21" t="str">
        <f t="shared" si="138"/>
        <v/>
      </c>
      <c r="L2720" s="21" t="e">
        <f ca="1">IF(AND(K2720&lt;&gt; "", COUNTIF(SAP!#REF!,K2720)&gt;0),"Matched", "")</f>
        <v>#REF!</v>
      </c>
      <c r="M2720" s="21" t="str">
        <f t="shared" si="139"/>
        <v/>
      </c>
      <c r="N2720" s="21" t="e">
        <f ca="1">IF(AND(M2720&lt;&gt; "", COUNTIF(SAP!#REF!,M2720)&gt;0),"Matched", "")</f>
        <v>#REF!</v>
      </c>
      <c r="O2720" s="21" t="str">
        <f t="shared" si="140"/>
        <v/>
      </c>
      <c r="P2720" s="21" t="e">
        <f ca="1">IF(AND(O2720&lt;&gt; "", COUNTIF(SAP!#REF!,O2720)&gt;0),"Matched", "")</f>
        <v>#REF!</v>
      </c>
      <c r="Q2720" s="21" t="str">
        <f ca="1">IF(OR(D2720="AC",D2720="TR"),"Logic4"&amp;"_"&amp;TEXT(C2720,"dd.mm.yyyy") &amp;"_"&amp; 922377.23,"")</f>
        <v>Logic4_17.04.2020_922377.23</v>
      </c>
      <c r="R2720" s="21" t="e">
        <f ca="1">IF(AND(Q2720&lt;&gt; "", COUNTIF(SAP!#REF!,Q2720)&gt;0),"Matched", "")</f>
        <v>#REF!</v>
      </c>
    </row>
    <row r="2721" spans="1:18" hidden="1">
      <c r="A2721" s="21">
        <v>11563327</v>
      </c>
      <c r="B2721" s="22">
        <v>43938</v>
      </c>
      <c r="C2721" s="22">
        <v>43938</v>
      </c>
      <c r="D2721" s="21" t="s">
        <v>10</v>
      </c>
      <c r="E2721" s="23">
        <v>0</v>
      </c>
      <c r="F2721" s="23">
        <v>0</v>
      </c>
      <c r="G2721" s="23">
        <v>4240.1000000000004</v>
      </c>
      <c r="H2721" s="23">
        <v>173906.71</v>
      </c>
      <c r="I2721" s="21" t="s">
        <v>11</v>
      </c>
      <c r="J2721" s="21" t="s">
        <v>12</v>
      </c>
      <c r="K2721" s="21" t="str">
        <f t="shared" si="138"/>
        <v/>
      </c>
      <c r="L2721" s="21" t="e">
        <f ca="1">IF(AND(K2721&lt;&gt; "", COUNTIF(SAP!#REF!,K2721)&gt;0),"Matched", "")</f>
        <v>#REF!</v>
      </c>
      <c r="M2721" s="21" t="str">
        <f t="shared" si="139"/>
        <v/>
      </c>
      <c r="N2721" s="21" t="e">
        <f ca="1">IF(AND(M2721&lt;&gt; "", COUNTIF(SAP!#REF!,M2721)&gt;0),"Matched", "")</f>
        <v>#REF!</v>
      </c>
      <c r="O2721" s="21" t="str">
        <f t="shared" si="140"/>
        <v/>
      </c>
      <c r="P2721" s="21" t="e">
        <f ca="1">IF(AND(O2721&lt;&gt; "", COUNTIF(SAP!#REF!,O2721)&gt;0),"Matched", "")</f>
        <v>#REF!</v>
      </c>
      <c r="Q2721" s="21" t="str">
        <f ca="1">IF(OR(D2721="AC",D2721="TR"),"Logic4"&amp;"_"&amp;TEXT(C2721,"dd.mm.yyyy") &amp;"_"&amp; 922377.23,"")</f>
        <v>Logic4_17.04.2020_922377.23</v>
      </c>
      <c r="R2721" s="21" t="e">
        <f ca="1">IF(AND(Q2721&lt;&gt; "", COUNTIF(SAP!#REF!,Q2721)&gt;0),"Matched", "")</f>
        <v>#REF!</v>
      </c>
    </row>
    <row r="2722" spans="1:18" hidden="1">
      <c r="A2722" s="21">
        <v>11563327</v>
      </c>
      <c r="B2722" s="22">
        <v>43938</v>
      </c>
      <c r="C2722" s="22">
        <v>43938</v>
      </c>
      <c r="D2722" s="21" t="s">
        <v>10</v>
      </c>
      <c r="E2722" s="23">
        <v>0</v>
      </c>
      <c r="F2722" s="23">
        <v>0</v>
      </c>
      <c r="G2722" s="23">
        <v>4295.1000000000004</v>
      </c>
      <c r="H2722" s="23">
        <v>178201.81</v>
      </c>
      <c r="I2722" s="21" t="s">
        <v>11</v>
      </c>
      <c r="J2722" s="21" t="s">
        <v>12</v>
      </c>
      <c r="K2722" s="21" t="str">
        <f t="shared" si="138"/>
        <v/>
      </c>
      <c r="L2722" s="21" t="e">
        <f ca="1">IF(AND(K2722&lt;&gt; "", COUNTIF(SAP!#REF!,K2722)&gt;0),"Matched", "")</f>
        <v>#REF!</v>
      </c>
      <c r="M2722" s="21" t="str">
        <f t="shared" si="139"/>
        <v/>
      </c>
      <c r="N2722" s="21" t="e">
        <f ca="1">IF(AND(M2722&lt;&gt; "", COUNTIF(SAP!#REF!,M2722)&gt;0),"Matched", "")</f>
        <v>#REF!</v>
      </c>
      <c r="O2722" s="21" t="str">
        <f t="shared" si="140"/>
        <v/>
      </c>
      <c r="P2722" s="21" t="e">
        <f ca="1">IF(AND(O2722&lt;&gt; "", COUNTIF(SAP!#REF!,O2722)&gt;0),"Matched", "")</f>
        <v>#REF!</v>
      </c>
      <c r="Q2722" s="21" t="str">
        <f ca="1">IF(OR(D2722="AC",D2722="TR"),"Logic4"&amp;"_"&amp;TEXT(C2722,"dd.mm.yyyy") &amp;"_"&amp; 922377.23,"")</f>
        <v>Logic4_17.04.2020_922377.23</v>
      </c>
      <c r="R2722" s="21" t="e">
        <f ca="1">IF(AND(Q2722&lt;&gt; "", COUNTIF(SAP!#REF!,Q2722)&gt;0),"Matched", "")</f>
        <v>#REF!</v>
      </c>
    </row>
    <row r="2723" spans="1:18" hidden="1">
      <c r="A2723" s="21">
        <v>11563327</v>
      </c>
      <c r="B2723" s="22">
        <v>43938</v>
      </c>
      <c r="C2723" s="22">
        <v>43938</v>
      </c>
      <c r="D2723" s="21" t="s">
        <v>10</v>
      </c>
      <c r="E2723" s="23">
        <v>0</v>
      </c>
      <c r="F2723" s="23">
        <v>0</v>
      </c>
      <c r="G2723" s="23">
        <v>4320.5</v>
      </c>
      <c r="H2723" s="23">
        <v>182522.31</v>
      </c>
      <c r="I2723" s="21" t="s">
        <v>11</v>
      </c>
      <c r="J2723" s="21" t="s">
        <v>12</v>
      </c>
      <c r="K2723" s="21" t="str">
        <f t="shared" si="138"/>
        <v/>
      </c>
      <c r="L2723" s="21" t="e">
        <f ca="1">IF(AND(K2723&lt;&gt; "", COUNTIF(SAP!#REF!,K2723)&gt;0),"Matched", "")</f>
        <v>#REF!</v>
      </c>
      <c r="M2723" s="21" t="str">
        <f t="shared" si="139"/>
        <v/>
      </c>
      <c r="N2723" s="21" t="e">
        <f ca="1">IF(AND(M2723&lt;&gt; "", COUNTIF(SAP!#REF!,M2723)&gt;0),"Matched", "")</f>
        <v>#REF!</v>
      </c>
      <c r="O2723" s="21" t="str">
        <f t="shared" si="140"/>
        <v/>
      </c>
      <c r="P2723" s="21" t="e">
        <f ca="1">IF(AND(O2723&lt;&gt; "", COUNTIF(SAP!#REF!,O2723)&gt;0),"Matched", "")</f>
        <v>#REF!</v>
      </c>
      <c r="Q2723" s="21" t="str">
        <f ca="1">IF(OR(D2723="AC",D2723="TR"),"Logic4"&amp;"_"&amp;TEXT(C2723,"dd.mm.yyyy") &amp;"_"&amp; 922377.23,"")</f>
        <v>Logic4_17.04.2020_922377.23</v>
      </c>
      <c r="R2723" s="21" t="e">
        <f ca="1">IF(AND(Q2723&lt;&gt; "", COUNTIF(SAP!#REF!,Q2723)&gt;0),"Matched", "")</f>
        <v>#REF!</v>
      </c>
    </row>
    <row r="2724" spans="1:18" hidden="1">
      <c r="A2724" s="21">
        <v>11563327</v>
      </c>
      <c r="B2724" s="22">
        <v>43938</v>
      </c>
      <c r="C2724" s="22">
        <v>43938</v>
      </c>
      <c r="D2724" s="21" t="s">
        <v>10</v>
      </c>
      <c r="E2724" s="23">
        <v>0</v>
      </c>
      <c r="F2724" s="23">
        <v>0</v>
      </c>
      <c r="G2724" s="23">
        <v>4342.6899999999996</v>
      </c>
      <c r="H2724" s="23">
        <v>186865</v>
      </c>
      <c r="I2724" s="21" t="s">
        <v>11</v>
      </c>
      <c r="J2724" s="21" t="s">
        <v>12</v>
      </c>
      <c r="K2724" s="21" t="str">
        <f t="shared" si="138"/>
        <v/>
      </c>
      <c r="L2724" s="21" t="e">
        <f ca="1">IF(AND(K2724&lt;&gt; "", COUNTIF(SAP!#REF!,K2724)&gt;0),"Matched", "")</f>
        <v>#REF!</v>
      </c>
      <c r="M2724" s="21" t="str">
        <f t="shared" si="139"/>
        <v/>
      </c>
      <c r="N2724" s="21" t="e">
        <f ca="1">IF(AND(M2724&lt;&gt; "", COUNTIF(SAP!#REF!,M2724)&gt;0),"Matched", "")</f>
        <v>#REF!</v>
      </c>
      <c r="O2724" s="21" t="str">
        <f t="shared" si="140"/>
        <v/>
      </c>
      <c r="P2724" s="21" t="e">
        <f ca="1">IF(AND(O2724&lt;&gt; "", COUNTIF(SAP!#REF!,O2724)&gt;0),"Matched", "")</f>
        <v>#REF!</v>
      </c>
      <c r="Q2724" s="21" t="str">
        <f ca="1">IF(OR(D2724="AC",D2724="TR"),"Logic4"&amp;"_"&amp;TEXT(C2724,"dd.mm.yyyy") &amp;"_"&amp; 922377.23,"")</f>
        <v>Logic4_17.04.2020_922377.23</v>
      </c>
      <c r="R2724" s="21" t="e">
        <f ca="1">IF(AND(Q2724&lt;&gt; "", COUNTIF(SAP!#REF!,Q2724)&gt;0),"Matched", "")</f>
        <v>#REF!</v>
      </c>
    </row>
    <row r="2725" spans="1:18" hidden="1">
      <c r="A2725" s="21">
        <v>11563327</v>
      </c>
      <c r="B2725" s="22">
        <v>43938</v>
      </c>
      <c r="C2725" s="22">
        <v>43938</v>
      </c>
      <c r="D2725" s="21" t="s">
        <v>10</v>
      </c>
      <c r="E2725" s="23">
        <v>0</v>
      </c>
      <c r="F2725" s="23">
        <v>0</v>
      </c>
      <c r="G2725" s="23">
        <v>4355</v>
      </c>
      <c r="H2725" s="23">
        <v>191220</v>
      </c>
      <c r="I2725" s="21" t="s">
        <v>11</v>
      </c>
      <c r="J2725" s="21" t="s">
        <v>12</v>
      </c>
      <c r="K2725" s="21" t="str">
        <f t="shared" si="138"/>
        <v/>
      </c>
      <c r="L2725" s="21" t="e">
        <f ca="1">IF(AND(K2725&lt;&gt; "", COUNTIF(SAP!#REF!,K2725)&gt;0),"Matched", "")</f>
        <v>#REF!</v>
      </c>
      <c r="M2725" s="21" t="str">
        <f t="shared" si="139"/>
        <v/>
      </c>
      <c r="N2725" s="21" t="e">
        <f ca="1">IF(AND(M2725&lt;&gt; "", COUNTIF(SAP!#REF!,M2725)&gt;0),"Matched", "")</f>
        <v>#REF!</v>
      </c>
      <c r="O2725" s="21" t="str">
        <f t="shared" si="140"/>
        <v/>
      </c>
      <c r="P2725" s="21" t="e">
        <f ca="1">IF(AND(O2725&lt;&gt; "", COUNTIF(SAP!#REF!,O2725)&gt;0),"Matched", "")</f>
        <v>#REF!</v>
      </c>
      <c r="Q2725" s="21" t="str">
        <f ca="1">IF(OR(D2725="AC",D2725="TR"),"Logic4"&amp;"_"&amp;TEXT(C2725,"dd.mm.yyyy") &amp;"_"&amp; 922377.23,"")</f>
        <v>Logic4_17.04.2020_922377.23</v>
      </c>
      <c r="R2725" s="21" t="e">
        <f ca="1">IF(AND(Q2725&lt;&gt; "", COUNTIF(SAP!#REF!,Q2725)&gt;0),"Matched", "")</f>
        <v>#REF!</v>
      </c>
    </row>
    <row r="2726" spans="1:18" hidden="1">
      <c r="A2726" s="21">
        <v>11563327</v>
      </c>
      <c r="B2726" s="22">
        <v>43938</v>
      </c>
      <c r="C2726" s="22">
        <v>43938</v>
      </c>
      <c r="D2726" s="21" t="s">
        <v>10</v>
      </c>
      <c r="E2726" s="23">
        <v>0</v>
      </c>
      <c r="F2726" s="23">
        <v>0</v>
      </c>
      <c r="G2726" s="23">
        <v>4431.6000000000004</v>
      </c>
      <c r="H2726" s="23">
        <v>195651.6</v>
      </c>
      <c r="I2726" s="21" t="s">
        <v>11</v>
      </c>
      <c r="J2726" s="21" t="s">
        <v>12</v>
      </c>
      <c r="K2726" s="21" t="str">
        <f t="shared" si="138"/>
        <v/>
      </c>
      <c r="L2726" s="21" t="e">
        <f ca="1">IF(AND(K2726&lt;&gt; "", COUNTIF(SAP!#REF!,K2726)&gt;0),"Matched", "")</f>
        <v>#REF!</v>
      </c>
      <c r="M2726" s="21" t="str">
        <f t="shared" si="139"/>
        <v/>
      </c>
      <c r="N2726" s="21" t="e">
        <f ca="1">IF(AND(M2726&lt;&gt; "", COUNTIF(SAP!#REF!,M2726)&gt;0),"Matched", "")</f>
        <v>#REF!</v>
      </c>
      <c r="O2726" s="21" t="str">
        <f t="shared" si="140"/>
        <v/>
      </c>
      <c r="P2726" s="21" t="e">
        <f ca="1">IF(AND(O2726&lt;&gt; "", COUNTIF(SAP!#REF!,O2726)&gt;0),"Matched", "")</f>
        <v>#REF!</v>
      </c>
      <c r="Q2726" s="21" t="str">
        <f ca="1">IF(OR(D2726="AC",D2726="TR"),"Logic4"&amp;"_"&amp;TEXT(C2726,"dd.mm.yyyy") &amp;"_"&amp; 922377.23,"")</f>
        <v>Logic4_17.04.2020_922377.23</v>
      </c>
      <c r="R2726" s="21" t="e">
        <f ca="1">IF(AND(Q2726&lt;&gt; "", COUNTIF(SAP!#REF!,Q2726)&gt;0),"Matched", "")</f>
        <v>#REF!</v>
      </c>
    </row>
    <row r="2727" spans="1:18" hidden="1">
      <c r="A2727" s="21">
        <v>11563327</v>
      </c>
      <c r="B2727" s="22">
        <v>43938</v>
      </c>
      <c r="C2727" s="22">
        <v>43938</v>
      </c>
      <c r="D2727" s="21" t="s">
        <v>10</v>
      </c>
      <c r="E2727" s="23">
        <v>0</v>
      </c>
      <c r="F2727" s="23">
        <v>0</v>
      </c>
      <c r="G2727" s="23">
        <v>4453.6000000000004</v>
      </c>
      <c r="H2727" s="23">
        <v>200105.2</v>
      </c>
      <c r="I2727" s="21" t="s">
        <v>11</v>
      </c>
      <c r="J2727" s="21" t="s">
        <v>12</v>
      </c>
      <c r="K2727" s="21" t="str">
        <f t="shared" si="138"/>
        <v/>
      </c>
      <c r="L2727" s="21" t="e">
        <f ca="1">IF(AND(K2727&lt;&gt; "", COUNTIF(SAP!#REF!,K2727)&gt;0),"Matched", "")</f>
        <v>#REF!</v>
      </c>
      <c r="M2727" s="21" t="str">
        <f t="shared" si="139"/>
        <v/>
      </c>
      <c r="N2727" s="21" t="e">
        <f ca="1">IF(AND(M2727&lt;&gt; "", COUNTIF(SAP!#REF!,M2727)&gt;0),"Matched", "")</f>
        <v>#REF!</v>
      </c>
      <c r="O2727" s="21" t="str">
        <f t="shared" si="140"/>
        <v/>
      </c>
      <c r="P2727" s="21" t="e">
        <f ca="1">IF(AND(O2727&lt;&gt; "", COUNTIF(SAP!#REF!,O2727)&gt;0),"Matched", "")</f>
        <v>#REF!</v>
      </c>
      <c r="Q2727" s="21" t="str">
        <f ca="1">IF(OR(D2727="AC",D2727="TR"),"Logic4"&amp;"_"&amp;TEXT(C2727,"dd.mm.yyyy") &amp;"_"&amp; 922377.23,"")</f>
        <v>Logic4_17.04.2020_922377.23</v>
      </c>
      <c r="R2727" s="21" t="e">
        <f ca="1">IF(AND(Q2727&lt;&gt; "", COUNTIF(SAP!#REF!,Q2727)&gt;0),"Matched", "")</f>
        <v>#REF!</v>
      </c>
    </row>
    <row r="2728" spans="1:18" hidden="1">
      <c r="A2728" s="21">
        <v>11563327</v>
      </c>
      <c r="B2728" s="22">
        <v>43938</v>
      </c>
      <c r="C2728" s="22">
        <v>43938</v>
      </c>
      <c r="D2728" s="21" t="s">
        <v>10</v>
      </c>
      <c r="E2728" s="23">
        <v>0</v>
      </c>
      <c r="F2728" s="23">
        <v>0</v>
      </c>
      <c r="G2728" s="23">
        <v>4516.1000000000004</v>
      </c>
      <c r="H2728" s="23">
        <v>204621.3</v>
      </c>
      <c r="I2728" s="21" t="s">
        <v>11</v>
      </c>
      <c r="J2728" s="21" t="s">
        <v>12</v>
      </c>
      <c r="K2728" s="21" t="str">
        <f t="shared" si="138"/>
        <v/>
      </c>
      <c r="L2728" s="21" t="e">
        <f ca="1">IF(AND(K2728&lt;&gt; "", COUNTIF(SAP!#REF!,K2728)&gt;0),"Matched", "")</f>
        <v>#REF!</v>
      </c>
      <c r="M2728" s="21" t="str">
        <f t="shared" si="139"/>
        <v/>
      </c>
      <c r="N2728" s="21" t="e">
        <f ca="1">IF(AND(M2728&lt;&gt; "", COUNTIF(SAP!#REF!,M2728)&gt;0),"Matched", "")</f>
        <v>#REF!</v>
      </c>
      <c r="O2728" s="21" t="str">
        <f t="shared" si="140"/>
        <v/>
      </c>
      <c r="P2728" s="21" t="e">
        <f ca="1">IF(AND(O2728&lt;&gt; "", COUNTIF(SAP!#REF!,O2728)&gt;0),"Matched", "")</f>
        <v>#REF!</v>
      </c>
      <c r="Q2728" s="21" t="str">
        <f ca="1">IF(OR(D2728="AC",D2728="TR"),"Logic4"&amp;"_"&amp;TEXT(C2728,"dd.mm.yyyy") &amp;"_"&amp; 922377.23,"")</f>
        <v>Logic4_17.04.2020_922377.23</v>
      </c>
      <c r="R2728" s="21" t="e">
        <f ca="1">IF(AND(Q2728&lt;&gt; "", COUNTIF(SAP!#REF!,Q2728)&gt;0),"Matched", "")</f>
        <v>#REF!</v>
      </c>
    </row>
    <row r="2729" spans="1:18" hidden="1">
      <c r="A2729" s="21">
        <v>11563327</v>
      </c>
      <c r="B2729" s="22">
        <v>43938</v>
      </c>
      <c r="C2729" s="22">
        <v>43938</v>
      </c>
      <c r="D2729" s="21" t="s">
        <v>10</v>
      </c>
      <c r="E2729" s="23">
        <v>0</v>
      </c>
      <c r="F2729" s="23">
        <v>0</v>
      </c>
      <c r="G2729" s="23">
        <v>4640</v>
      </c>
      <c r="H2729" s="23">
        <v>209261.3</v>
      </c>
      <c r="I2729" s="21" t="s">
        <v>11</v>
      </c>
      <c r="J2729" s="21" t="s">
        <v>12</v>
      </c>
      <c r="K2729" s="21" t="str">
        <f t="shared" si="138"/>
        <v/>
      </c>
      <c r="L2729" s="21" t="e">
        <f ca="1">IF(AND(K2729&lt;&gt; "", COUNTIF(SAP!#REF!,K2729)&gt;0),"Matched", "")</f>
        <v>#REF!</v>
      </c>
      <c r="M2729" s="21" t="str">
        <f t="shared" si="139"/>
        <v/>
      </c>
      <c r="N2729" s="21" t="e">
        <f ca="1">IF(AND(M2729&lt;&gt; "", COUNTIF(SAP!#REF!,M2729)&gt;0),"Matched", "")</f>
        <v>#REF!</v>
      </c>
      <c r="O2729" s="21" t="str">
        <f t="shared" si="140"/>
        <v/>
      </c>
      <c r="P2729" s="21" t="e">
        <f ca="1">IF(AND(O2729&lt;&gt; "", COUNTIF(SAP!#REF!,O2729)&gt;0),"Matched", "")</f>
        <v>#REF!</v>
      </c>
      <c r="Q2729" s="21" t="str">
        <f ca="1">IF(OR(D2729="AC",D2729="TR"),"Logic4"&amp;"_"&amp;TEXT(C2729,"dd.mm.yyyy") &amp;"_"&amp; 922377.23,"")</f>
        <v>Logic4_17.04.2020_922377.23</v>
      </c>
      <c r="R2729" s="21" t="e">
        <f ca="1">IF(AND(Q2729&lt;&gt; "", COUNTIF(SAP!#REF!,Q2729)&gt;0),"Matched", "")</f>
        <v>#REF!</v>
      </c>
    </row>
    <row r="2730" spans="1:18" hidden="1">
      <c r="A2730" s="21">
        <v>11563327</v>
      </c>
      <c r="B2730" s="22">
        <v>43938</v>
      </c>
      <c r="C2730" s="22">
        <v>43938</v>
      </c>
      <c r="D2730" s="21" t="s">
        <v>10</v>
      </c>
      <c r="E2730" s="23">
        <v>0</v>
      </c>
      <c r="F2730" s="23">
        <v>0</v>
      </c>
      <c r="G2730" s="23">
        <v>4668.3100000000004</v>
      </c>
      <c r="H2730" s="23">
        <v>213929.61</v>
      </c>
      <c r="I2730" s="21" t="s">
        <v>11</v>
      </c>
      <c r="J2730" s="21" t="s">
        <v>12</v>
      </c>
      <c r="K2730" s="21" t="str">
        <f t="shared" si="138"/>
        <v/>
      </c>
      <c r="L2730" s="21" t="e">
        <f ca="1">IF(AND(K2730&lt;&gt; "", COUNTIF(SAP!#REF!,K2730)&gt;0),"Matched", "")</f>
        <v>#REF!</v>
      </c>
      <c r="M2730" s="21" t="str">
        <f t="shared" si="139"/>
        <v/>
      </c>
      <c r="N2730" s="21" t="e">
        <f ca="1">IF(AND(M2730&lt;&gt; "", COUNTIF(SAP!#REF!,M2730)&gt;0),"Matched", "")</f>
        <v>#REF!</v>
      </c>
      <c r="O2730" s="21" t="str">
        <f t="shared" si="140"/>
        <v/>
      </c>
      <c r="P2730" s="21" t="e">
        <f ca="1">IF(AND(O2730&lt;&gt; "", COUNTIF(SAP!#REF!,O2730)&gt;0),"Matched", "")</f>
        <v>#REF!</v>
      </c>
      <c r="Q2730" s="21" t="str">
        <f ca="1">IF(OR(D2730="AC",D2730="TR"),"Logic4"&amp;"_"&amp;TEXT(C2730,"dd.mm.yyyy") &amp;"_"&amp; 922377.23,"")</f>
        <v>Logic4_17.04.2020_922377.23</v>
      </c>
      <c r="R2730" s="21" t="e">
        <f ca="1">IF(AND(Q2730&lt;&gt; "", COUNTIF(SAP!#REF!,Q2730)&gt;0),"Matched", "")</f>
        <v>#REF!</v>
      </c>
    </row>
    <row r="2731" spans="1:18" hidden="1">
      <c r="A2731" s="21">
        <v>11563327</v>
      </c>
      <c r="B2731" s="22">
        <v>43938</v>
      </c>
      <c r="C2731" s="22">
        <v>43938</v>
      </c>
      <c r="D2731" s="21" t="s">
        <v>10</v>
      </c>
      <c r="E2731" s="23">
        <v>0</v>
      </c>
      <c r="F2731" s="23">
        <v>0</v>
      </c>
      <c r="G2731" s="23">
        <v>4760</v>
      </c>
      <c r="H2731" s="23">
        <v>218689.61</v>
      </c>
      <c r="I2731" s="21" t="s">
        <v>11</v>
      </c>
      <c r="J2731" s="21" t="s">
        <v>12</v>
      </c>
      <c r="K2731" s="21" t="str">
        <f t="shared" si="138"/>
        <v/>
      </c>
      <c r="L2731" s="21" t="e">
        <f ca="1">IF(AND(K2731&lt;&gt; "", COUNTIF(SAP!#REF!,K2731)&gt;0),"Matched", "")</f>
        <v>#REF!</v>
      </c>
      <c r="M2731" s="21" t="str">
        <f t="shared" si="139"/>
        <v/>
      </c>
      <c r="N2731" s="21" t="e">
        <f ca="1">IF(AND(M2731&lt;&gt; "", COUNTIF(SAP!#REF!,M2731)&gt;0),"Matched", "")</f>
        <v>#REF!</v>
      </c>
      <c r="O2731" s="21" t="str">
        <f t="shared" si="140"/>
        <v/>
      </c>
      <c r="P2731" s="21" t="e">
        <f ca="1">IF(AND(O2731&lt;&gt; "", COUNTIF(SAP!#REF!,O2731)&gt;0),"Matched", "")</f>
        <v>#REF!</v>
      </c>
      <c r="Q2731" s="21" t="str">
        <f ca="1">IF(OR(D2731="AC",D2731="TR"),"Logic4"&amp;"_"&amp;TEXT(C2731,"dd.mm.yyyy") &amp;"_"&amp; 922377.23,"")</f>
        <v>Logic4_17.04.2020_922377.23</v>
      </c>
      <c r="R2731" s="21" t="e">
        <f ca="1">IF(AND(Q2731&lt;&gt; "", COUNTIF(SAP!#REF!,Q2731)&gt;0),"Matched", "")</f>
        <v>#REF!</v>
      </c>
    </row>
    <row r="2732" spans="1:18" hidden="1">
      <c r="A2732" s="21">
        <v>11563327</v>
      </c>
      <c r="B2732" s="22">
        <v>43938</v>
      </c>
      <c r="C2732" s="22">
        <v>43938</v>
      </c>
      <c r="D2732" s="21" t="s">
        <v>10</v>
      </c>
      <c r="E2732" s="23">
        <v>0</v>
      </c>
      <c r="F2732" s="23">
        <v>0</v>
      </c>
      <c r="G2732" s="23">
        <v>4824.18</v>
      </c>
      <c r="H2732" s="23">
        <v>223513.79</v>
      </c>
      <c r="I2732" s="21" t="s">
        <v>11</v>
      </c>
      <c r="J2732" s="21" t="s">
        <v>12</v>
      </c>
      <c r="K2732" s="21" t="str">
        <f t="shared" si="138"/>
        <v/>
      </c>
      <c r="L2732" s="21" t="e">
        <f ca="1">IF(AND(K2732&lt;&gt; "", COUNTIF(SAP!#REF!,K2732)&gt;0),"Matched", "")</f>
        <v>#REF!</v>
      </c>
      <c r="M2732" s="21" t="str">
        <f t="shared" si="139"/>
        <v/>
      </c>
      <c r="N2732" s="21" t="e">
        <f ca="1">IF(AND(M2732&lt;&gt; "", COUNTIF(SAP!#REF!,M2732)&gt;0),"Matched", "")</f>
        <v>#REF!</v>
      </c>
      <c r="O2732" s="21" t="str">
        <f t="shared" si="140"/>
        <v/>
      </c>
      <c r="P2732" s="21" t="e">
        <f ca="1">IF(AND(O2732&lt;&gt; "", COUNTIF(SAP!#REF!,O2732)&gt;0),"Matched", "")</f>
        <v>#REF!</v>
      </c>
      <c r="Q2732" s="21" t="str">
        <f ca="1">IF(OR(D2732="AC",D2732="TR"),"Logic4"&amp;"_"&amp;TEXT(C2732,"dd.mm.yyyy") &amp;"_"&amp; 922377.23,"")</f>
        <v>Logic4_17.04.2020_922377.23</v>
      </c>
      <c r="R2732" s="21" t="e">
        <f ca="1">IF(AND(Q2732&lt;&gt; "", COUNTIF(SAP!#REF!,Q2732)&gt;0),"Matched", "")</f>
        <v>#REF!</v>
      </c>
    </row>
    <row r="2733" spans="1:18" hidden="1">
      <c r="A2733" s="21">
        <v>11563327</v>
      </c>
      <c r="B2733" s="22">
        <v>43938</v>
      </c>
      <c r="C2733" s="22">
        <v>43938</v>
      </c>
      <c r="D2733" s="21" t="s">
        <v>10</v>
      </c>
      <c r="E2733" s="23">
        <v>0</v>
      </c>
      <c r="F2733" s="23">
        <v>0</v>
      </c>
      <c r="G2733" s="23">
        <v>4840.67</v>
      </c>
      <c r="H2733" s="23">
        <v>228354.46</v>
      </c>
      <c r="I2733" s="21" t="s">
        <v>11</v>
      </c>
      <c r="J2733" s="21" t="s">
        <v>12</v>
      </c>
      <c r="K2733" s="21" t="str">
        <f t="shared" si="138"/>
        <v/>
      </c>
      <c r="L2733" s="21" t="e">
        <f ca="1">IF(AND(K2733&lt;&gt; "", COUNTIF(SAP!#REF!,K2733)&gt;0),"Matched", "")</f>
        <v>#REF!</v>
      </c>
      <c r="M2733" s="21" t="str">
        <f t="shared" si="139"/>
        <v/>
      </c>
      <c r="N2733" s="21" t="e">
        <f ca="1">IF(AND(M2733&lt;&gt; "", COUNTIF(SAP!#REF!,M2733)&gt;0),"Matched", "")</f>
        <v>#REF!</v>
      </c>
      <c r="O2733" s="21" t="str">
        <f t="shared" si="140"/>
        <v/>
      </c>
      <c r="P2733" s="21" t="e">
        <f ca="1">IF(AND(O2733&lt;&gt; "", COUNTIF(SAP!#REF!,O2733)&gt;0),"Matched", "")</f>
        <v>#REF!</v>
      </c>
      <c r="Q2733" s="21" t="str">
        <f ca="1">IF(OR(D2733="AC",D2733="TR"),"Logic4"&amp;"_"&amp;TEXT(C2733,"dd.mm.yyyy") &amp;"_"&amp; 922377.23,"")</f>
        <v>Logic4_17.04.2020_922377.23</v>
      </c>
      <c r="R2733" s="21" t="e">
        <f ca="1">IF(AND(Q2733&lt;&gt; "", COUNTIF(SAP!#REF!,Q2733)&gt;0),"Matched", "")</f>
        <v>#REF!</v>
      </c>
    </row>
    <row r="2734" spans="1:18" hidden="1">
      <c r="A2734" s="21">
        <v>11563327</v>
      </c>
      <c r="B2734" s="22">
        <v>43938</v>
      </c>
      <c r="C2734" s="22">
        <v>43938</v>
      </c>
      <c r="D2734" s="21" t="s">
        <v>10</v>
      </c>
      <c r="E2734" s="23">
        <v>0</v>
      </c>
      <c r="F2734" s="23">
        <v>0</v>
      </c>
      <c r="G2734" s="23">
        <v>4935.6000000000004</v>
      </c>
      <c r="H2734" s="23">
        <v>233290.06</v>
      </c>
      <c r="I2734" s="21" t="s">
        <v>11</v>
      </c>
      <c r="J2734" s="21" t="s">
        <v>12</v>
      </c>
      <c r="K2734" s="21" t="str">
        <f t="shared" si="138"/>
        <v/>
      </c>
      <c r="L2734" s="21" t="e">
        <f ca="1">IF(AND(K2734&lt;&gt; "", COUNTIF(SAP!#REF!,K2734)&gt;0),"Matched", "")</f>
        <v>#REF!</v>
      </c>
      <c r="M2734" s="21" t="str">
        <f t="shared" si="139"/>
        <v/>
      </c>
      <c r="N2734" s="21" t="e">
        <f ca="1">IF(AND(M2734&lt;&gt; "", COUNTIF(SAP!#REF!,M2734)&gt;0),"Matched", "")</f>
        <v>#REF!</v>
      </c>
      <c r="O2734" s="21" t="str">
        <f t="shared" si="140"/>
        <v/>
      </c>
      <c r="P2734" s="21" t="e">
        <f ca="1">IF(AND(O2734&lt;&gt; "", COUNTIF(SAP!#REF!,O2734)&gt;0),"Matched", "")</f>
        <v>#REF!</v>
      </c>
      <c r="Q2734" s="21" t="str">
        <f ca="1">IF(OR(D2734="AC",D2734="TR"),"Logic4"&amp;"_"&amp;TEXT(C2734,"dd.mm.yyyy") &amp;"_"&amp; 922377.23,"")</f>
        <v>Logic4_17.04.2020_922377.23</v>
      </c>
      <c r="R2734" s="21" t="e">
        <f ca="1">IF(AND(Q2734&lt;&gt; "", COUNTIF(SAP!#REF!,Q2734)&gt;0),"Matched", "")</f>
        <v>#REF!</v>
      </c>
    </row>
    <row r="2735" spans="1:18" hidden="1">
      <c r="A2735" s="21">
        <v>11563327</v>
      </c>
      <c r="B2735" s="22">
        <v>43938</v>
      </c>
      <c r="C2735" s="22">
        <v>43938</v>
      </c>
      <c r="D2735" s="21" t="s">
        <v>10</v>
      </c>
      <c r="E2735" s="23">
        <v>0</v>
      </c>
      <c r="F2735" s="23">
        <v>0</v>
      </c>
      <c r="G2735" s="23">
        <v>4980</v>
      </c>
      <c r="H2735" s="23">
        <v>238270.06</v>
      </c>
      <c r="I2735" s="21" t="s">
        <v>11</v>
      </c>
      <c r="J2735" s="21" t="s">
        <v>12</v>
      </c>
      <c r="K2735" s="21" t="str">
        <f t="shared" si="138"/>
        <v/>
      </c>
      <c r="L2735" s="21" t="e">
        <f ca="1">IF(AND(K2735&lt;&gt; "", COUNTIF(SAP!#REF!,K2735)&gt;0),"Matched", "")</f>
        <v>#REF!</v>
      </c>
      <c r="M2735" s="21" t="str">
        <f t="shared" si="139"/>
        <v/>
      </c>
      <c r="N2735" s="21" t="e">
        <f ca="1">IF(AND(M2735&lt;&gt; "", COUNTIF(SAP!#REF!,M2735)&gt;0),"Matched", "")</f>
        <v>#REF!</v>
      </c>
      <c r="O2735" s="21" t="str">
        <f t="shared" si="140"/>
        <v/>
      </c>
      <c r="P2735" s="21" t="e">
        <f ca="1">IF(AND(O2735&lt;&gt; "", COUNTIF(SAP!#REF!,O2735)&gt;0),"Matched", "")</f>
        <v>#REF!</v>
      </c>
      <c r="Q2735" s="21" t="str">
        <f ca="1">IF(OR(D2735="AC",D2735="TR"),"Logic4"&amp;"_"&amp;TEXT(C2735,"dd.mm.yyyy") &amp;"_"&amp; 922377.23,"")</f>
        <v>Logic4_17.04.2020_922377.23</v>
      </c>
      <c r="R2735" s="21" t="e">
        <f ca="1">IF(AND(Q2735&lt;&gt; "", COUNTIF(SAP!#REF!,Q2735)&gt;0),"Matched", "")</f>
        <v>#REF!</v>
      </c>
    </row>
    <row r="2736" spans="1:18" hidden="1">
      <c r="A2736" s="21">
        <v>11563327</v>
      </c>
      <c r="B2736" s="22">
        <v>43938</v>
      </c>
      <c r="C2736" s="22">
        <v>43938</v>
      </c>
      <c r="D2736" s="21" t="s">
        <v>10</v>
      </c>
      <c r="E2736" s="23">
        <v>0</v>
      </c>
      <c r="F2736" s="23">
        <v>0</v>
      </c>
      <c r="G2736" s="23">
        <v>5059.47</v>
      </c>
      <c r="H2736" s="23">
        <v>243329.53</v>
      </c>
      <c r="I2736" s="21" t="s">
        <v>11</v>
      </c>
      <c r="J2736" s="21" t="s">
        <v>12</v>
      </c>
      <c r="K2736" s="21" t="str">
        <f t="shared" si="138"/>
        <v/>
      </c>
      <c r="L2736" s="21" t="e">
        <f ca="1">IF(AND(K2736&lt;&gt; "", COUNTIF(SAP!#REF!,K2736)&gt;0),"Matched", "")</f>
        <v>#REF!</v>
      </c>
      <c r="M2736" s="21" t="str">
        <f t="shared" si="139"/>
        <v/>
      </c>
      <c r="N2736" s="21" t="e">
        <f ca="1">IF(AND(M2736&lt;&gt; "", COUNTIF(SAP!#REF!,M2736)&gt;0),"Matched", "")</f>
        <v>#REF!</v>
      </c>
      <c r="O2736" s="21" t="str">
        <f t="shared" si="140"/>
        <v/>
      </c>
      <c r="P2736" s="21" t="e">
        <f ca="1">IF(AND(O2736&lt;&gt; "", COUNTIF(SAP!#REF!,O2736)&gt;0),"Matched", "")</f>
        <v>#REF!</v>
      </c>
      <c r="Q2736" s="21" t="str">
        <f ca="1">IF(OR(D2736="AC",D2736="TR"),"Logic4"&amp;"_"&amp;TEXT(C2736,"dd.mm.yyyy") &amp;"_"&amp; 922377.23,"")</f>
        <v>Logic4_17.04.2020_922377.23</v>
      </c>
      <c r="R2736" s="21" t="e">
        <f ca="1">IF(AND(Q2736&lt;&gt; "", COUNTIF(SAP!#REF!,Q2736)&gt;0),"Matched", "")</f>
        <v>#REF!</v>
      </c>
    </row>
    <row r="2737" spans="1:18" hidden="1">
      <c r="A2737" s="21">
        <v>11563327</v>
      </c>
      <c r="B2737" s="22">
        <v>43938</v>
      </c>
      <c r="C2737" s="22">
        <v>43938</v>
      </c>
      <c r="D2737" s="21" t="s">
        <v>10</v>
      </c>
      <c r="E2737" s="23">
        <v>0</v>
      </c>
      <c r="F2737" s="23">
        <v>0</v>
      </c>
      <c r="G2737" s="23">
        <v>5140</v>
      </c>
      <c r="H2737" s="23">
        <v>248469.53</v>
      </c>
      <c r="I2737" s="21" t="s">
        <v>11</v>
      </c>
      <c r="J2737" s="21" t="s">
        <v>12</v>
      </c>
      <c r="K2737" s="21" t="str">
        <f t="shared" si="138"/>
        <v/>
      </c>
      <c r="L2737" s="21" t="e">
        <f ca="1">IF(AND(K2737&lt;&gt; "", COUNTIF(SAP!#REF!,K2737)&gt;0),"Matched", "")</f>
        <v>#REF!</v>
      </c>
      <c r="M2737" s="21" t="str">
        <f t="shared" si="139"/>
        <v/>
      </c>
      <c r="N2737" s="21" t="e">
        <f ca="1">IF(AND(M2737&lt;&gt; "", COUNTIF(SAP!#REF!,M2737)&gt;0),"Matched", "")</f>
        <v>#REF!</v>
      </c>
      <c r="O2737" s="21" t="str">
        <f t="shared" si="140"/>
        <v/>
      </c>
      <c r="P2737" s="21" t="e">
        <f ca="1">IF(AND(O2737&lt;&gt; "", COUNTIF(SAP!#REF!,O2737)&gt;0),"Matched", "")</f>
        <v>#REF!</v>
      </c>
      <c r="Q2737" s="21" t="str">
        <f ca="1">IF(OR(D2737="AC",D2737="TR"),"Logic4"&amp;"_"&amp;TEXT(C2737,"dd.mm.yyyy") &amp;"_"&amp; 922377.23,"")</f>
        <v>Logic4_17.04.2020_922377.23</v>
      </c>
      <c r="R2737" s="21" t="e">
        <f ca="1">IF(AND(Q2737&lt;&gt; "", COUNTIF(SAP!#REF!,Q2737)&gt;0),"Matched", "")</f>
        <v>#REF!</v>
      </c>
    </row>
    <row r="2738" spans="1:18" hidden="1">
      <c r="A2738" s="21">
        <v>11563327</v>
      </c>
      <c r="B2738" s="22">
        <v>43938</v>
      </c>
      <c r="C2738" s="22">
        <v>43938</v>
      </c>
      <c r="D2738" s="21" t="s">
        <v>10</v>
      </c>
      <c r="E2738" s="23">
        <v>0</v>
      </c>
      <c r="F2738" s="23">
        <v>0</v>
      </c>
      <c r="G2738" s="23">
        <v>5150</v>
      </c>
      <c r="H2738" s="23">
        <v>253619.53</v>
      </c>
      <c r="I2738" s="21" t="s">
        <v>11</v>
      </c>
      <c r="J2738" s="21" t="s">
        <v>12</v>
      </c>
      <c r="K2738" s="21" t="str">
        <f t="shared" si="138"/>
        <v/>
      </c>
      <c r="L2738" s="21" t="e">
        <f ca="1">IF(AND(K2738&lt;&gt; "", COUNTIF(SAP!#REF!,K2738)&gt;0),"Matched", "")</f>
        <v>#REF!</v>
      </c>
      <c r="M2738" s="21" t="str">
        <f t="shared" si="139"/>
        <v/>
      </c>
      <c r="N2738" s="21" t="e">
        <f ca="1">IF(AND(M2738&lt;&gt; "", COUNTIF(SAP!#REF!,M2738)&gt;0),"Matched", "")</f>
        <v>#REF!</v>
      </c>
      <c r="O2738" s="21" t="str">
        <f t="shared" si="140"/>
        <v/>
      </c>
      <c r="P2738" s="21" t="e">
        <f ca="1">IF(AND(O2738&lt;&gt; "", COUNTIF(SAP!#REF!,O2738)&gt;0),"Matched", "")</f>
        <v>#REF!</v>
      </c>
      <c r="Q2738" s="21" t="str">
        <f ca="1">IF(OR(D2738="AC",D2738="TR"),"Logic4"&amp;"_"&amp;TEXT(C2738,"dd.mm.yyyy") &amp;"_"&amp; 922377.23,"")</f>
        <v>Logic4_17.04.2020_922377.23</v>
      </c>
      <c r="R2738" s="21" t="e">
        <f ca="1">IF(AND(Q2738&lt;&gt; "", COUNTIF(SAP!#REF!,Q2738)&gt;0),"Matched", "")</f>
        <v>#REF!</v>
      </c>
    </row>
    <row r="2739" spans="1:18" hidden="1">
      <c r="A2739" s="21">
        <v>11563327</v>
      </c>
      <c r="B2739" s="22">
        <v>43938</v>
      </c>
      <c r="C2739" s="22">
        <v>43938</v>
      </c>
      <c r="D2739" s="21" t="s">
        <v>10</v>
      </c>
      <c r="E2739" s="23">
        <v>0</v>
      </c>
      <c r="F2739" s="23">
        <v>0</v>
      </c>
      <c r="G2739" s="23">
        <v>5200</v>
      </c>
      <c r="H2739" s="23">
        <v>258819.53</v>
      </c>
      <c r="I2739" s="21" t="s">
        <v>11</v>
      </c>
      <c r="J2739" s="21" t="s">
        <v>12</v>
      </c>
      <c r="K2739" s="21" t="str">
        <f t="shared" si="138"/>
        <v/>
      </c>
      <c r="L2739" s="21" t="e">
        <f ca="1">IF(AND(K2739&lt;&gt; "", COUNTIF(SAP!#REF!,K2739)&gt;0),"Matched", "")</f>
        <v>#REF!</v>
      </c>
      <c r="M2739" s="21" t="str">
        <f t="shared" si="139"/>
        <v/>
      </c>
      <c r="N2739" s="21" t="e">
        <f ca="1">IF(AND(M2739&lt;&gt; "", COUNTIF(SAP!#REF!,M2739)&gt;0),"Matched", "")</f>
        <v>#REF!</v>
      </c>
      <c r="O2739" s="21" t="str">
        <f t="shared" si="140"/>
        <v/>
      </c>
      <c r="P2739" s="21" t="e">
        <f ca="1">IF(AND(O2739&lt;&gt; "", COUNTIF(SAP!#REF!,O2739)&gt;0),"Matched", "")</f>
        <v>#REF!</v>
      </c>
      <c r="Q2739" s="21" t="str">
        <f ca="1">IF(OR(D2739="AC",D2739="TR"),"Logic4"&amp;"_"&amp;TEXT(C2739,"dd.mm.yyyy") &amp;"_"&amp; 922377.23,"")</f>
        <v>Logic4_17.04.2020_922377.23</v>
      </c>
      <c r="R2739" s="21" t="e">
        <f ca="1">IF(AND(Q2739&lt;&gt; "", COUNTIF(SAP!#REF!,Q2739)&gt;0),"Matched", "")</f>
        <v>#REF!</v>
      </c>
    </row>
    <row r="2740" spans="1:18" hidden="1">
      <c r="A2740" s="21">
        <v>11563327</v>
      </c>
      <c r="B2740" s="22">
        <v>43938</v>
      </c>
      <c r="C2740" s="22">
        <v>43938</v>
      </c>
      <c r="D2740" s="21" t="s">
        <v>10</v>
      </c>
      <c r="E2740" s="23">
        <v>0</v>
      </c>
      <c r="F2740" s="23">
        <v>0</v>
      </c>
      <c r="G2740" s="23">
        <v>5322</v>
      </c>
      <c r="H2740" s="23">
        <v>264141.53000000003</v>
      </c>
      <c r="I2740" s="21" t="s">
        <v>11</v>
      </c>
      <c r="J2740" s="21" t="s">
        <v>12</v>
      </c>
      <c r="K2740" s="21" t="str">
        <f t="shared" si="138"/>
        <v/>
      </c>
      <c r="L2740" s="21" t="e">
        <f ca="1">IF(AND(K2740&lt;&gt; "", COUNTIF(SAP!#REF!,K2740)&gt;0),"Matched", "")</f>
        <v>#REF!</v>
      </c>
      <c r="M2740" s="21" t="str">
        <f t="shared" si="139"/>
        <v/>
      </c>
      <c r="N2740" s="21" t="e">
        <f ca="1">IF(AND(M2740&lt;&gt; "", COUNTIF(SAP!#REF!,M2740)&gt;0),"Matched", "")</f>
        <v>#REF!</v>
      </c>
      <c r="O2740" s="21" t="str">
        <f t="shared" si="140"/>
        <v/>
      </c>
      <c r="P2740" s="21" t="e">
        <f ca="1">IF(AND(O2740&lt;&gt; "", COUNTIF(SAP!#REF!,O2740)&gt;0),"Matched", "")</f>
        <v>#REF!</v>
      </c>
      <c r="Q2740" s="21" t="str">
        <f ca="1">IF(OR(D2740="AC",D2740="TR"),"Logic4"&amp;"_"&amp;TEXT(C2740,"dd.mm.yyyy") &amp;"_"&amp; 922377.23,"")</f>
        <v>Logic4_17.04.2020_922377.23</v>
      </c>
      <c r="R2740" s="21" t="e">
        <f ca="1">IF(AND(Q2740&lt;&gt; "", COUNTIF(SAP!#REF!,Q2740)&gt;0),"Matched", "")</f>
        <v>#REF!</v>
      </c>
    </row>
    <row r="2741" spans="1:18" hidden="1">
      <c r="A2741" s="21">
        <v>11563327</v>
      </c>
      <c r="B2741" s="22">
        <v>43938</v>
      </c>
      <c r="C2741" s="22">
        <v>43938</v>
      </c>
      <c r="D2741" s="21" t="s">
        <v>10</v>
      </c>
      <c r="E2741" s="23">
        <v>0</v>
      </c>
      <c r="F2741" s="23">
        <v>0</v>
      </c>
      <c r="G2741" s="23">
        <v>5449.21</v>
      </c>
      <c r="H2741" s="23">
        <v>269590.74</v>
      </c>
      <c r="I2741" s="21" t="s">
        <v>11</v>
      </c>
      <c r="J2741" s="21" t="s">
        <v>12</v>
      </c>
      <c r="K2741" s="21" t="str">
        <f t="shared" si="138"/>
        <v/>
      </c>
      <c r="L2741" s="21" t="e">
        <f ca="1">IF(AND(K2741&lt;&gt; "", COUNTIF(SAP!#REF!,K2741)&gt;0),"Matched", "")</f>
        <v>#REF!</v>
      </c>
      <c r="M2741" s="21" t="str">
        <f t="shared" si="139"/>
        <v/>
      </c>
      <c r="N2741" s="21" t="e">
        <f ca="1">IF(AND(M2741&lt;&gt; "", COUNTIF(SAP!#REF!,M2741)&gt;0),"Matched", "")</f>
        <v>#REF!</v>
      </c>
      <c r="O2741" s="21" t="str">
        <f t="shared" si="140"/>
        <v/>
      </c>
      <c r="P2741" s="21" t="e">
        <f ca="1">IF(AND(O2741&lt;&gt; "", COUNTIF(SAP!#REF!,O2741)&gt;0),"Matched", "")</f>
        <v>#REF!</v>
      </c>
      <c r="Q2741" s="21" t="str">
        <f ca="1">IF(OR(D2741="AC",D2741="TR"),"Logic4"&amp;"_"&amp;TEXT(C2741,"dd.mm.yyyy") &amp;"_"&amp; 922377.23,"")</f>
        <v>Logic4_17.04.2020_922377.23</v>
      </c>
      <c r="R2741" s="21" t="e">
        <f ca="1">IF(AND(Q2741&lt;&gt; "", COUNTIF(SAP!#REF!,Q2741)&gt;0),"Matched", "")</f>
        <v>#REF!</v>
      </c>
    </row>
    <row r="2742" spans="1:18" hidden="1">
      <c r="A2742" s="21">
        <v>11563327</v>
      </c>
      <c r="B2742" s="22">
        <v>43938</v>
      </c>
      <c r="C2742" s="22">
        <v>43938</v>
      </c>
      <c r="D2742" s="21" t="s">
        <v>10</v>
      </c>
      <c r="E2742" s="23">
        <v>0</v>
      </c>
      <c r="F2742" s="23">
        <v>0</v>
      </c>
      <c r="G2742" s="23">
        <v>5451.5</v>
      </c>
      <c r="H2742" s="23">
        <v>275042.24</v>
      </c>
      <c r="I2742" s="21" t="s">
        <v>11</v>
      </c>
      <c r="J2742" s="21" t="s">
        <v>12</v>
      </c>
      <c r="K2742" s="21" t="str">
        <f t="shared" si="138"/>
        <v/>
      </c>
      <c r="L2742" s="21" t="e">
        <f ca="1">IF(AND(K2742&lt;&gt; "", COUNTIF(SAP!#REF!,K2742)&gt;0),"Matched", "")</f>
        <v>#REF!</v>
      </c>
      <c r="M2742" s="21" t="str">
        <f t="shared" si="139"/>
        <v/>
      </c>
      <c r="N2742" s="21" t="e">
        <f ca="1">IF(AND(M2742&lt;&gt; "", COUNTIF(SAP!#REF!,M2742)&gt;0),"Matched", "")</f>
        <v>#REF!</v>
      </c>
      <c r="O2742" s="21" t="str">
        <f t="shared" si="140"/>
        <v/>
      </c>
      <c r="P2742" s="21" t="e">
        <f ca="1">IF(AND(O2742&lt;&gt; "", COUNTIF(SAP!#REF!,O2742)&gt;0),"Matched", "")</f>
        <v>#REF!</v>
      </c>
      <c r="Q2742" s="21" t="str">
        <f ca="1">IF(OR(D2742="AC",D2742="TR"),"Logic4"&amp;"_"&amp;TEXT(C2742,"dd.mm.yyyy") &amp;"_"&amp; 922377.23,"")</f>
        <v>Logic4_17.04.2020_922377.23</v>
      </c>
      <c r="R2742" s="21" t="e">
        <f ca="1">IF(AND(Q2742&lt;&gt; "", COUNTIF(SAP!#REF!,Q2742)&gt;0),"Matched", "")</f>
        <v>#REF!</v>
      </c>
    </row>
    <row r="2743" spans="1:18" hidden="1">
      <c r="A2743" s="21">
        <v>11563327</v>
      </c>
      <c r="B2743" s="22">
        <v>43938</v>
      </c>
      <c r="C2743" s="22">
        <v>43938</v>
      </c>
      <c r="D2743" s="21" t="s">
        <v>10</v>
      </c>
      <c r="E2743" s="23">
        <v>0</v>
      </c>
      <c r="F2743" s="23">
        <v>0</v>
      </c>
      <c r="G2743" s="23">
        <v>5501.4</v>
      </c>
      <c r="H2743" s="23">
        <v>280543.64</v>
      </c>
      <c r="I2743" s="21" t="s">
        <v>11</v>
      </c>
      <c r="J2743" s="21" t="s">
        <v>12</v>
      </c>
      <c r="K2743" s="21" t="str">
        <f t="shared" si="138"/>
        <v/>
      </c>
      <c r="L2743" s="21" t="e">
        <f ca="1">IF(AND(K2743&lt;&gt; "", COUNTIF(SAP!#REF!,K2743)&gt;0),"Matched", "")</f>
        <v>#REF!</v>
      </c>
      <c r="M2743" s="21" t="str">
        <f t="shared" si="139"/>
        <v/>
      </c>
      <c r="N2743" s="21" t="e">
        <f ca="1">IF(AND(M2743&lt;&gt; "", COUNTIF(SAP!#REF!,M2743)&gt;0),"Matched", "")</f>
        <v>#REF!</v>
      </c>
      <c r="O2743" s="21" t="str">
        <f t="shared" si="140"/>
        <v/>
      </c>
      <c r="P2743" s="21" t="e">
        <f ca="1">IF(AND(O2743&lt;&gt; "", COUNTIF(SAP!#REF!,O2743)&gt;0),"Matched", "")</f>
        <v>#REF!</v>
      </c>
      <c r="Q2743" s="21" t="str">
        <f ca="1">IF(OR(D2743="AC",D2743="TR"),"Logic4"&amp;"_"&amp;TEXT(C2743,"dd.mm.yyyy") &amp;"_"&amp; 922377.23,"")</f>
        <v>Logic4_17.04.2020_922377.23</v>
      </c>
      <c r="R2743" s="21" t="e">
        <f ca="1">IF(AND(Q2743&lt;&gt; "", COUNTIF(SAP!#REF!,Q2743)&gt;0),"Matched", "")</f>
        <v>#REF!</v>
      </c>
    </row>
    <row r="2744" spans="1:18" hidden="1">
      <c r="A2744" s="21">
        <v>11563327</v>
      </c>
      <c r="B2744" s="22">
        <v>43938</v>
      </c>
      <c r="C2744" s="22">
        <v>43938</v>
      </c>
      <c r="D2744" s="21" t="s">
        <v>10</v>
      </c>
      <c r="E2744" s="23">
        <v>0</v>
      </c>
      <c r="F2744" s="23">
        <v>0</v>
      </c>
      <c r="G2744" s="23">
        <v>5503</v>
      </c>
      <c r="H2744" s="23">
        <v>286046.64</v>
      </c>
      <c r="I2744" s="21" t="s">
        <v>11</v>
      </c>
      <c r="J2744" s="21" t="s">
        <v>12</v>
      </c>
      <c r="K2744" s="21" t="str">
        <f t="shared" si="138"/>
        <v/>
      </c>
      <c r="L2744" s="21" t="e">
        <f ca="1">IF(AND(K2744&lt;&gt; "", COUNTIF(SAP!#REF!,K2744)&gt;0),"Matched", "")</f>
        <v>#REF!</v>
      </c>
      <c r="M2744" s="21" t="str">
        <f t="shared" si="139"/>
        <v/>
      </c>
      <c r="N2744" s="21" t="e">
        <f ca="1">IF(AND(M2744&lt;&gt; "", COUNTIF(SAP!#REF!,M2744)&gt;0),"Matched", "")</f>
        <v>#REF!</v>
      </c>
      <c r="O2744" s="21" t="str">
        <f t="shared" si="140"/>
        <v/>
      </c>
      <c r="P2744" s="21" t="e">
        <f ca="1">IF(AND(O2744&lt;&gt; "", COUNTIF(SAP!#REF!,O2744)&gt;0),"Matched", "")</f>
        <v>#REF!</v>
      </c>
      <c r="Q2744" s="21" t="str">
        <f ca="1">IF(OR(D2744="AC",D2744="TR"),"Logic4"&amp;"_"&amp;TEXT(C2744,"dd.mm.yyyy") &amp;"_"&amp; 922377.23,"")</f>
        <v>Logic4_17.04.2020_922377.23</v>
      </c>
      <c r="R2744" s="21" t="e">
        <f ca="1">IF(AND(Q2744&lt;&gt; "", COUNTIF(SAP!#REF!,Q2744)&gt;0),"Matched", "")</f>
        <v>#REF!</v>
      </c>
    </row>
    <row r="2745" spans="1:18" hidden="1">
      <c r="A2745" s="21">
        <v>11563327</v>
      </c>
      <c r="B2745" s="22">
        <v>43938</v>
      </c>
      <c r="C2745" s="22">
        <v>43938</v>
      </c>
      <c r="D2745" s="21" t="s">
        <v>10</v>
      </c>
      <c r="E2745" s="23">
        <v>0</v>
      </c>
      <c r="F2745" s="23">
        <v>0</v>
      </c>
      <c r="G2745" s="23">
        <v>5531.45</v>
      </c>
      <c r="H2745" s="23">
        <v>291578.09000000003</v>
      </c>
      <c r="I2745" s="21" t="s">
        <v>11</v>
      </c>
      <c r="J2745" s="21" t="s">
        <v>12</v>
      </c>
      <c r="K2745" s="21" t="str">
        <f t="shared" si="138"/>
        <v/>
      </c>
      <c r="L2745" s="21" t="e">
        <f ca="1">IF(AND(K2745&lt;&gt; "", COUNTIF(SAP!#REF!,K2745)&gt;0),"Matched", "")</f>
        <v>#REF!</v>
      </c>
      <c r="M2745" s="21" t="str">
        <f t="shared" si="139"/>
        <v/>
      </c>
      <c r="N2745" s="21" t="e">
        <f ca="1">IF(AND(M2745&lt;&gt; "", COUNTIF(SAP!#REF!,M2745)&gt;0),"Matched", "")</f>
        <v>#REF!</v>
      </c>
      <c r="O2745" s="21" t="str">
        <f t="shared" si="140"/>
        <v/>
      </c>
      <c r="P2745" s="21" t="e">
        <f ca="1">IF(AND(O2745&lt;&gt; "", COUNTIF(SAP!#REF!,O2745)&gt;0),"Matched", "")</f>
        <v>#REF!</v>
      </c>
      <c r="Q2745" s="21" t="str">
        <f ca="1">IF(OR(D2745="AC",D2745="TR"),"Logic4"&amp;"_"&amp;TEXT(C2745,"dd.mm.yyyy") &amp;"_"&amp; 922377.23,"")</f>
        <v>Logic4_17.04.2020_922377.23</v>
      </c>
      <c r="R2745" s="21" t="e">
        <f ca="1">IF(AND(Q2745&lt;&gt; "", COUNTIF(SAP!#REF!,Q2745)&gt;0),"Matched", "")</f>
        <v>#REF!</v>
      </c>
    </row>
    <row r="2746" spans="1:18" hidden="1">
      <c r="A2746" s="21">
        <v>11563327</v>
      </c>
      <c r="B2746" s="22">
        <v>43938</v>
      </c>
      <c r="C2746" s="22">
        <v>43938</v>
      </c>
      <c r="D2746" s="21" t="s">
        <v>10</v>
      </c>
      <c r="E2746" s="23">
        <v>0</v>
      </c>
      <c r="F2746" s="23">
        <v>0</v>
      </c>
      <c r="G2746" s="23">
        <v>5544.7</v>
      </c>
      <c r="H2746" s="23">
        <v>297122.78999999998</v>
      </c>
      <c r="I2746" s="21" t="s">
        <v>11</v>
      </c>
      <c r="J2746" s="21" t="s">
        <v>12</v>
      </c>
      <c r="K2746" s="21" t="str">
        <f t="shared" si="138"/>
        <v/>
      </c>
      <c r="L2746" s="21" t="e">
        <f ca="1">IF(AND(K2746&lt;&gt; "", COUNTIF(SAP!#REF!,K2746)&gt;0),"Matched", "")</f>
        <v>#REF!</v>
      </c>
      <c r="M2746" s="21" t="str">
        <f t="shared" si="139"/>
        <v/>
      </c>
      <c r="N2746" s="21" t="e">
        <f ca="1">IF(AND(M2746&lt;&gt; "", COUNTIF(SAP!#REF!,M2746)&gt;0),"Matched", "")</f>
        <v>#REF!</v>
      </c>
      <c r="O2746" s="21" t="str">
        <f t="shared" si="140"/>
        <v/>
      </c>
      <c r="P2746" s="21" t="e">
        <f ca="1">IF(AND(O2746&lt;&gt; "", COUNTIF(SAP!#REF!,O2746)&gt;0),"Matched", "")</f>
        <v>#REF!</v>
      </c>
      <c r="Q2746" s="21" t="str">
        <f ca="1">IF(OR(D2746="AC",D2746="TR"),"Logic4"&amp;"_"&amp;TEXT(C2746,"dd.mm.yyyy") &amp;"_"&amp; 922377.23,"")</f>
        <v>Logic4_17.04.2020_922377.23</v>
      </c>
      <c r="R2746" s="21" t="e">
        <f ca="1">IF(AND(Q2746&lt;&gt; "", COUNTIF(SAP!#REF!,Q2746)&gt;0),"Matched", "")</f>
        <v>#REF!</v>
      </c>
    </row>
    <row r="2747" spans="1:18" hidden="1">
      <c r="A2747" s="21">
        <v>11563327</v>
      </c>
      <c r="B2747" s="22">
        <v>43938</v>
      </c>
      <c r="C2747" s="22">
        <v>43938</v>
      </c>
      <c r="D2747" s="21" t="s">
        <v>10</v>
      </c>
      <c r="E2747" s="23">
        <v>0</v>
      </c>
      <c r="F2747" s="23">
        <v>0</v>
      </c>
      <c r="G2747" s="23">
        <v>5660</v>
      </c>
      <c r="H2747" s="23">
        <v>302782.78999999998</v>
      </c>
      <c r="I2747" s="21" t="s">
        <v>11</v>
      </c>
      <c r="J2747" s="21" t="s">
        <v>12</v>
      </c>
      <c r="K2747" s="21" t="str">
        <f t="shared" si="138"/>
        <v/>
      </c>
      <c r="L2747" s="21" t="e">
        <f ca="1">IF(AND(K2747&lt;&gt; "", COUNTIF(SAP!#REF!,K2747)&gt;0),"Matched", "")</f>
        <v>#REF!</v>
      </c>
      <c r="M2747" s="21" t="str">
        <f t="shared" si="139"/>
        <v/>
      </c>
      <c r="N2747" s="21" t="e">
        <f ca="1">IF(AND(M2747&lt;&gt; "", COUNTIF(SAP!#REF!,M2747)&gt;0),"Matched", "")</f>
        <v>#REF!</v>
      </c>
      <c r="O2747" s="21" t="str">
        <f t="shared" si="140"/>
        <v/>
      </c>
      <c r="P2747" s="21" t="e">
        <f ca="1">IF(AND(O2747&lt;&gt; "", COUNTIF(SAP!#REF!,O2747)&gt;0),"Matched", "")</f>
        <v>#REF!</v>
      </c>
      <c r="Q2747" s="21" t="str">
        <f ca="1">IF(OR(D2747="AC",D2747="TR"),"Logic4"&amp;"_"&amp;TEXT(C2747,"dd.mm.yyyy") &amp;"_"&amp; 922377.23,"")</f>
        <v>Logic4_17.04.2020_922377.23</v>
      </c>
      <c r="R2747" s="21" t="e">
        <f ca="1">IF(AND(Q2747&lt;&gt; "", COUNTIF(SAP!#REF!,Q2747)&gt;0),"Matched", "")</f>
        <v>#REF!</v>
      </c>
    </row>
    <row r="2748" spans="1:18" hidden="1">
      <c r="A2748" s="21">
        <v>11563327</v>
      </c>
      <c r="B2748" s="22">
        <v>43938</v>
      </c>
      <c r="C2748" s="22">
        <v>43938</v>
      </c>
      <c r="D2748" s="21" t="s">
        <v>10</v>
      </c>
      <c r="E2748" s="23">
        <v>0</v>
      </c>
      <c r="F2748" s="23">
        <v>0</v>
      </c>
      <c r="G2748" s="23">
        <v>5880</v>
      </c>
      <c r="H2748" s="23">
        <v>308662.78999999998</v>
      </c>
      <c r="I2748" s="21" t="s">
        <v>11</v>
      </c>
      <c r="J2748" s="21" t="s">
        <v>12</v>
      </c>
      <c r="K2748" s="21" t="str">
        <f t="shared" si="138"/>
        <v/>
      </c>
      <c r="L2748" s="21" t="e">
        <f ca="1">IF(AND(K2748&lt;&gt; "", COUNTIF(SAP!#REF!,K2748)&gt;0),"Matched", "")</f>
        <v>#REF!</v>
      </c>
      <c r="M2748" s="21" t="str">
        <f t="shared" si="139"/>
        <v/>
      </c>
      <c r="N2748" s="21" t="e">
        <f ca="1">IF(AND(M2748&lt;&gt; "", COUNTIF(SAP!#REF!,M2748)&gt;0),"Matched", "")</f>
        <v>#REF!</v>
      </c>
      <c r="O2748" s="21" t="str">
        <f t="shared" si="140"/>
        <v/>
      </c>
      <c r="P2748" s="21" t="e">
        <f ca="1">IF(AND(O2748&lt;&gt; "", COUNTIF(SAP!#REF!,O2748)&gt;0),"Matched", "")</f>
        <v>#REF!</v>
      </c>
      <c r="Q2748" s="21" t="str">
        <f ca="1">IF(OR(D2748="AC",D2748="TR"),"Logic4"&amp;"_"&amp;TEXT(C2748,"dd.mm.yyyy") &amp;"_"&amp; 922377.23,"")</f>
        <v>Logic4_17.04.2020_922377.23</v>
      </c>
      <c r="R2748" s="21" t="e">
        <f ca="1">IF(AND(Q2748&lt;&gt; "", COUNTIF(SAP!#REF!,Q2748)&gt;0),"Matched", "")</f>
        <v>#REF!</v>
      </c>
    </row>
    <row r="2749" spans="1:18" hidden="1">
      <c r="A2749" s="21">
        <v>11563327</v>
      </c>
      <c r="B2749" s="22">
        <v>43938</v>
      </c>
      <c r="C2749" s="22">
        <v>43938</v>
      </c>
      <c r="D2749" s="21" t="s">
        <v>10</v>
      </c>
      <c r="E2749" s="23">
        <v>0</v>
      </c>
      <c r="F2749" s="23">
        <v>0</v>
      </c>
      <c r="G2749" s="23">
        <v>5910.9</v>
      </c>
      <c r="H2749" s="23">
        <v>314573.69</v>
      </c>
      <c r="I2749" s="21" t="s">
        <v>11</v>
      </c>
      <c r="J2749" s="21" t="s">
        <v>12</v>
      </c>
      <c r="K2749" s="21" t="str">
        <f t="shared" si="138"/>
        <v/>
      </c>
      <c r="L2749" s="21" t="e">
        <f ca="1">IF(AND(K2749&lt;&gt; "", COUNTIF(SAP!#REF!,K2749)&gt;0),"Matched", "")</f>
        <v>#REF!</v>
      </c>
      <c r="M2749" s="21" t="str">
        <f t="shared" si="139"/>
        <v/>
      </c>
      <c r="N2749" s="21" t="e">
        <f ca="1">IF(AND(M2749&lt;&gt; "", COUNTIF(SAP!#REF!,M2749)&gt;0),"Matched", "")</f>
        <v>#REF!</v>
      </c>
      <c r="O2749" s="21" t="str">
        <f t="shared" si="140"/>
        <v/>
      </c>
      <c r="P2749" s="21" t="e">
        <f ca="1">IF(AND(O2749&lt;&gt; "", COUNTIF(SAP!#REF!,O2749)&gt;0),"Matched", "")</f>
        <v>#REF!</v>
      </c>
      <c r="Q2749" s="21" t="str">
        <f ca="1">IF(OR(D2749="AC",D2749="TR"),"Logic4"&amp;"_"&amp;TEXT(C2749,"dd.mm.yyyy") &amp;"_"&amp; 922377.23,"")</f>
        <v>Logic4_17.04.2020_922377.23</v>
      </c>
      <c r="R2749" s="21" t="e">
        <f ca="1">IF(AND(Q2749&lt;&gt; "", COUNTIF(SAP!#REF!,Q2749)&gt;0),"Matched", "")</f>
        <v>#REF!</v>
      </c>
    </row>
    <row r="2750" spans="1:18" hidden="1">
      <c r="A2750" s="21">
        <v>11563327</v>
      </c>
      <c r="B2750" s="22">
        <v>43938</v>
      </c>
      <c r="C2750" s="22">
        <v>43938</v>
      </c>
      <c r="D2750" s="21" t="s">
        <v>10</v>
      </c>
      <c r="E2750" s="23">
        <v>0</v>
      </c>
      <c r="F2750" s="23">
        <v>0</v>
      </c>
      <c r="G2750" s="23">
        <v>6803.76</v>
      </c>
      <c r="H2750" s="23">
        <v>321377.45</v>
      </c>
      <c r="I2750" s="21" t="s">
        <v>11</v>
      </c>
      <c r="J2750" s="21" t="s">
        <v>12</v>
      </c>
      <c r="K2750" s="21" t="str">
        <f t="shared" si="138"/>
        <v/>
      </c>
      <c r="L2750" s="21" t="e">
        <f ca="1">IF(AND(K2750&lt;&gt; "", COUNTIF(SAP!#REF!,K2750)&gt;0),"Matched", "")</f>
        <v>#REF!</v>
      </c>
      <c r="M2750" s="21" t="str">
        <f t="shared" si="139"/>
        <v/>
      </c>
      <c r="N2750" s="21" t="e">
        <f ca="1">IF(AND(M2750&lt;&gt; "", COUNTIF(SAP!#REF!,M2750)&gt;0),"Matched", "")</f>
        <v>#REF!</v>
      </c>
      <c r="O2750" s="21" t="str">
        <f t="shared" si="140"/>
        <v/>
      </c>
      <c r="P2750" s="21" t="e">
        <f ca="1">IF(AND(O2750&lt;&gt; "", COUNTIF(SAP!#REF!,O2750)&gt;0),"Matched", "")</f>
        <v>#REF!</v>
      </c>
      <c r="Q2750" s="21" t="str">
        <f ca="1">IF(OR(D2750="AC",D2750="TR"),"Logic4"&amp;"_"&amp;TEXT(C2750,"dd.mm.yyyy") &amp;"_"&amp; 922377.23,"")</f>
        <v>Logic4_17.04.2020_922377.23</v>
      </c>
      <c r="R2750" s="21" t="e">
        <f ca="1">IF(AND(Q2750&lt;&gt; "", COUNTIF(SAP!#REF!,Q2750)&gt;0),"Matched", "")</f>
        <v>#REF!</v>
      </c>
    </row>
    <row r="2751" spans="1:18" hidden="1">
      <c r="A2751" s="21">
        <v>11563327</v>
      </c>
      <c r="B2751" s="22">
        <v>43938</v>
      </c>
      <c r="C2751" s="22">
        <v>43938</v>
      </c>
      <c r="D2751" s="21" t="s">
        <v>10</v>
      </c>
      <c r="E2751" s="23">
        <v>0</v>
      </c>
      <c r="F2751" s="23">
        <v>0</v>
      </c>
      <c r="G2751" s="23">
        <v>6853.6</v>
      </c>
      <c r="H2751" s="23">
        <v>328231.05</v>
      </c>
      <c r="I2751" s="21" t="s">
        <v>11</v>
      </c>
      <c r="J2751" s="21" t="s">
        <v>12</v>
      </c>
      <c r="K2751" s="21" t="str">
        <f t="shared" si="138"/>
        <v/>
      </c>
      <c r="L2751" s="21" t="e">
        <f ca="1">IF(AND(K2751&lt;&gt; "", COUNTIF(SAP!#REF!,K2751)&gt;0),"Matched", "")</f>
        <v>#REF!</v>
      </c>
      <c r="M2751" s="21" t="str">
        <f t="shared" si="139"/>
        <v/>
      </c>
      <c r="N2751" s="21" t="e">
        <f ca="1">IF(AND(M2751&lt;&gt; "", COUNTIF(SAP!#REF!,M2751)&gt;0),"Matched", "")</f>
        <v>#REF!</v>
      </c>
      <c r="O2751" s="21" t="str">
        <f t="shared" si="140"/>
        <v/>
      </c>
      <c r="P2751" s="21" t="e">
        <f ca="1">IF(AND(O2751&lt;&gt; "", COUNTIF(SAP!#REF!,O2751)&gt;0),"Matched", "")</f>
        <v>#REF!</v>
      </c>
      <c r="Q2751" s="21" t="str">
        <f ca="1">IF(OR(D2751="AC",D2751="TR"),"Logic4"&amp;"_"&amp;TEXT(C2751,"dd.mm.yyyy") &amp;"_"&amp; 922377.23,"")</f>
        <v>Logic4_17.04.2020_922377.23</v>
      </c>
      <c r="R2751" s="21" t="e">
        <f ca="1">IF(AND(Q2751&lt;&gt; "", COUNTIF(SAP!#REF!,Q2751)&gt;0),"Matched", "")</f>
        <v>#REF!</v>
      </c>
    </row>
    <row r="2752" spans="1:18" hidden="1">
      <c r="A2752" s="21">
        <v>11563327</v>
      </c>
      <c r="B2752" s="22">
        <v>43938</v>
      </c>
      <c r="C2752" s="22">
        <v>43938</v>
      </c>
      <c r="D2752" s="21" t="s">
        <v>10</v>
      </c>
      <c r="E2752" s="23">
        <v>0</v>
      </c>
      <c r="F2752" s="23">
        <v>0</v>
      </c>
      <c r="G2752" s="23">
        <v>7068.1</v>
      </c>
      <c r="H2752" s="23">
        <v>335299.15000000002</v>
      </c>
      <c r="I2752" s="21" t="s">
        <v>11</v>
      </c>
      <c r="J2752" s="21" t="s">
        <v>12</v>
      </c>
      <c r="K2752" s="21" t="str">
        <f t="shared" si="138"/>
        <v/>
      </c>
      <c r="L2752" s="21" t="e">
        <f ca="1">IF(AND(K2752&lt;&gt; "", COUNTIF(SAP!#REF!,K2752)&gt;0),"Matched", "")</f>
        <v>#REF!</v>
      </c>
      <c r="M2752" s="21" t="str">
        <f t="shared" si="139"/>
        <v/>
      </c>
      <c r="N2752" s="21" t="e">
        <f ca="1">IF(AND(M2752&lt;&gt; "", COUNTIF(SAP!#REF!,M2752)&gt;0),"Matched", "")</f>
        <v>#REF!</v>
      </c>
      <c r="O2752" s="21" t="str">
        <f t="shared" si="140"/>
        <v/>
      </c>
      <c r="P2752" s="21" t="e">
        <f ca="1">IF(AND(O2752&lt;&gt; "", COUNTIF(SAP!#REF!,O2752)&gt;0),"Matched", "")</f>
        <v>#REF!</v>
      </c>
      <c r="Q2752" s="21" t="str">
        <f ca="1">IF(OR(D2752="AC",D2752="TR"),"Logic4"&amp;"_"&amp;TEXT(C2752,"dd.mm.yyyy") &amp;"_"&amp; 922377.23,"")</f>
        <v>Logic4_17.04.2020_922377.23</v>
      </c>
      <c r="R2752" s="21" t="e">
        <f ca="1">IF(AND(Q2752&lt;&gt; "", COUNTIF(SAP!#REF!,Q2752)&gt;0),"Matched", "")</f>
        <v>#REF!</v>
      </c>
    </row>
    <row r="2753" spans="1:18" hidden="1">
      <c r="A2753" s="21">
        <v>11563327</v>
      </c>
      <c r="B2753" s="22">
        <v>43938</v>
      </c>
      <c r="C2753" s="22">
        <v>43938</v>
      </c>
      <c r="D2753" s="21" t="s">
        <v>10</v>
      </c>
      <c r="E2753" s="23">
        <v>0</v>
      </c>
      <c r="F2753" s="23">
        <v>0</v>
      </c>
      <c r="G2753" s="23">
        <v>7100</v>
      </c>
      <c r="H2753" s="23">
        <v>342399.15</v>
      </c>
      <c r="I2753" s="21" t="s">
        <v>11</v>
      </c>
      <c r="J2753" s="21" t="s">
        <v>12</v>
      </c>
      <c r="K2753" s="21" t="str">
        <f t="shared" si="138"/>
        <v/>
      </c>
      <c r="L2753" s="21" t="e">
        <f ca="1">IF(AND(K2753&lt;&gt; "", COUNTIF(SAP!#REF!,K2753)&gt;0),"Matched", "")</f>
        <v>#REF!</v>
      </c>
      <c r="M2753" s="21" t="str">
        <f t="shared" si="139"/>
        <v/>
      </c>
      <c r="N2753" s="21" t="e">
        <f ca="1">IF(AND(M2753&lt;&gt; "", COUNTIF(SAP!#REF!,M2753)&gt;0),"Matched", "")</f>
        <v>#REF!</v>
      </c>
      <c r="O2753" s="21" t="str">
        <f t="shared" si="140"/>
        <v/>
      </c>
      <c r="P2753" s="21" t="e">
        <f ca="1">IF(AND(O2753&lt;&gt; "", COUNTIF(SAP!#REF!,O2753)&gt;0),"Matched", "")</f>
        <v>#REF!</v>
      </c>
      <c r="Q2753" s="21" t="str">
        <f ca="1">IF(OR(D2753="AC",D2753="TR"),"Logic4"&amp;"_"&amp;TEXT(C2753,"dd.mm.yyyy") &amp;"_"&amp; 922377.23,"")</f>
        <v>Logic4_17.04.2020_922377.23</v>
      </c>
      <c r="R2753" s="21" t="e">
        <f ca="1">IF(AND(Q2753&lt;&gt; "", COUNTIF(SAP!#REF!,Q2753)&gt;0),"Matched", "")</f>
        <v>#REF!</v>
      </c>
    </row>
    <row r="2754" spans="1:18" hidden="1">
      <c r="A2754" s="21">
        <v>11563327</v>
      </c>
      <c r="B2754" s="22">
        <v>43938</v>
      </c>
      <c r="C2754" s="22">
        <v>43938</v>
      </c>
      <c r="D2754" s="21" t="s">
        <v>10</v>
      </c>
      <c r="E2754" s="23">
        <v>0</v>
      </c>
      <c r="F2754" s="23">
        <v>0</v>
      </c>
      <c r="G2754" s="23">
        <v>7259</v>
      </c>
      <c r="H2754" s="23">
        <v>349658.15</v>
      </c>
      <c r="I2754" s="21" t="s">
        <v>11</v>
      </c>
      <c r="J2754" s="21" t="s">
        <v>12</v>
      </c>
      <c r="K2754" s="21" t="str">
        <f t="shared" si="138"/>
        <v/>
      </c>
      <c r="L2754" s="21" t="e">
        <f ca="1">IF(AND(K2754&lt;&gt; "", COUNTIF(SAP!#REF!,K2754)&gt;0),"Matched", "")</f>
        <v>#REF!</v>
      </c>
      <c r="M2754" s="21" t="str">
        <f t="shared" si="139"/>
        <v/>
      </c>
      <c r="N2754" s="21" t="e">
        <f ca="1">IF(AND(M2754&lt;&gt; "", COUNTIF(SAP!#REF!,M2754)&gt;0),"Matched", "")</f>
        <v>#REF!</v>
      </c>
      <c r="O2754" s="21" t="str">
        <f t="shared" si="140"/>
        <v/>
      </c>
      <c r="P2754" s="21" t="e">
        <f ca="1">IF(AND(O2754&lt;&gt; "", COUNTIF(SAP!#REF!,O2754)&gt;0),"Matched", "")</f>
        <v>#REF!</v>
      </c>
      <c r="Q2754" s="21" t="str">
        <f ca="1">IF(OR(D2754="AC",D2754="TR"),"Logic4"&amp;"_"&amp;TEXT(C2754,"dd.mm.yyyy") &amp;"_"&amp; 922377.23,"")</f>
        <v>Logic4_17.04.2020_922377.23</v>
      </c>
      <c r="R2754" s="21" t="e">
        <f ca="1">IF(AND(Q2754&lt;&gt; "", COUNTIF(SAP!#REF!,Q2754)&gt;0),"Matched", "")</f>
        <v>#REF!</v>
      </c>
    </row>
    <row r="2755" spans="1:18" hidden="1">
      <c r="A2755" s="21">
        <v>11563327</v>
      </c>
      <c r="B2755" s="22">
        <v>43938</v>
      </c>
      <c r="C2755" s="22">
        <v>43938</v>
      </c>
      <c r="D2755" s="21" t="s">
        <v>10</v>
      </c>
      <c r="E2755" s="23">
        <v>0</v>
      </c>
      <c r="F2755" s="23">
        <v>0</v>
      </c>
      <c r="G2755" s="23">
        <v>7570.9</v>
      </c>
      <c r="H2755" s="23">
        <v>357229.05</v>
      </c>
      <c r="I2755" s="21" t="s">
        <v>11</v>
      </c>
      <c r="J2755" s="21" t="s">
        <v>12</v>
      </c>
      <c r="K2755" s="21" t="str">
        <f t="shared" ref="K2755:K2818" si="141">IF(D2755="TF","Logic1"&amp;"_"&amp;TEXT(C2755, "mm") &amp;"_"&amp; F2755,"")</f>
        <v/>
      </c>
      <c r="L2755" s="21" t="e">
        <f ca="1">IF(AND(K2755&lt;&gt; "", COUNTIF(SAP!#REF!,K2755)&gt;0),"Matched", "")</f>
        <v>#REF!</v>
      </c>
      <c r="M2755" s="21" t="str">
        <f t="shared" si="139"/>
        <v/>
      </c>
      <c r="N2755" s="21" t="e">
        <f ca="1">IF(AND(M2755&lt;&gt; "", COUNTIF(SAP!#REF!,M2755)&gt;0),"Matched", "")</f>
        <v>#REF!</v>
      </c>
      <c r="O2755" s="21" t="str">
        <f t="shared" si="140"/>
        <v/>
      </c>
      <c r="P2755" s="21" t="e">
        <f ca="1">IF(AND(O2755&lt;&gt; "", COUNTIF(SAP!#REF!,O2755)&gt;0),"Matched", "")</f>
        <v>#REF!</v>
      </c>
      <c r="Q2755" s="21" t="str">
        <f ca="1">IF(OR(D2755="AC",D2755="TR"),"Logic4"&amp;"_"&amp;TEXT(C2755,"dd.mm.yyyy") &amp;"_"&amp; 922377.23,"")</f>
        <v>Logic4_17.04.2020_922377.23</v>
      </c>
      <c r="R2755" s="21" t="e">
        <f ca="1">IF(AND(Q2755&lt;&gt; "", COUNTIF(SAP!#REF!,Q2755)&gt;0),"Matched", "")</f>
        <v>#REF!</v>
      </c>
    </row>
    <row r="2756" spans="1:18" hidden="1">
      <c r="A2756" s="21">
        <v>11563327</v>
      </c>
      <c r="B2756" s="22">
        <v>43938</v>
      </c>
      <c r="C2756" s="22">
        <v>43938</v>
      </c>
      <c r="D2756" s="21" t="s">
        <v>10</v>
      </c>
      <c r="E2756" s="23">
        <v>0</v>
      </c>
      <c r="F2756" s="23">
        <v>0</v>
      </c>
      <c r="G2756" s="23">
        <v>7870</v>
      </c>
      <c r="H2756" s="23">
        <v>365099.05</v>
      </c>
      <c r="I2756" s="21" t="s">
        <v>11</v>
      </c>
      <c r="J2756" s="21" t="s">
        <v>12</v>
      </c>
      <c r="K2756" s="21" t="str">
        <f t="shared" si="141"/>
        <v/>
      </c>
      <c r="L2756" s="21" t="e">
        <f ca="1">IF(AND(K2756&lt;&gt; "", COUNTIF(SAP!#REF!,K2756)&gt;0),"Matched", "")</f>
        <v>#REF!</v>
      </c>
      <c r="M2756" s="21" t="str">
        <f t="shared" si="139"/>
        <v/>
      </c>
      <c r="N2756" s="21" t="e">
        <f ca="1">IF(AND(M2756&lt;&gt; "", COUNTIF(SAP!#REF!,M2756)&gt;0),"Matched", "")</f>
        <v>#REF!</v>
      </c>
      <c r="O2756" s="21" t="str">
        <f t="shared" si="140"/>
        <v/>
      </c>
      <c r="P2756" s="21" t="e">
        <f ca="1">IF(AND(O2756&lt;&gt; "", COUNTIF(SAP!#REF!,O2756)&gt;0),"Matched", "")</f>
        <v>#REF!</v>
      </c>
      <c r="Q2756" s="21" t="str">
        <f ca="1">IF(OR(D2756="AC",D2756="TR"),"Logic4"&amp;"_"&amp;TEXT(C2756,"dd.mm.yyyy") &amp;"_"&amp; 922377.23,"")</f>
        <v>Logic4_17.04.2020_922377.23</v>
      </c>
      <c r="R2756" s="21" t="e">
        <f ca="1">IF(AND(Q2756&lt;&gt; "", COUNTIF(SAP!#REF!,Q2756)&gt;0),"Matched", "")</f>
        <v>#REF!</v>
      </c>
    </row>
    <row r="2757" spans="1:18" hidden="1">
      <c r="A2757" s="21">
        <v>11563327</v>
      </c>
      <c r="B2757" s="22">
        <v>43938</v>
      </c>
      <c r="C2757" s="22">
        <v>43938</v>
      </c>
      <c r="D2757" s="21" t="s">
        <v>10</v>
      </c>
      <c r="E2757" s="23">
        <v>0</v>
      </c>
      <c r="F2757" s="23">
        <v>0</v>
      </c>
      <c r="G2757" s="23">
        <v>8094.7</v>
      </c>
      <c r="H2757" s="23">
        <v>373193.75</v>
      </c>
      <c r="I2757" s="21" t="s">
        <v>11</v>
      </c>
      <c r="J2757" s="21" t="s">
        <v>12</v>
      </c>
      <c r="K2757" s="21" t="str">
        <f t="shared" si="141"/>
        <v/>
      </c>
      <c r="L2757" s="21" t="e">
        <f ca="1">IF(AND(K2757&lt;&gt; "", COUNTIF(SAP!#REF!,K2757)&gt;0),"Matched", "")</f>
        <v>#REF!</v>
      </c>
      <c r="M2757" s="21" t="str">
        <f t="shared" si="139"/>
        <v/>
      </c>
      <c r="N2757" s="21" t="e">
        <f ca="1">IF(AND(M2757&lt;&gt; "", COUNTIF(SAP!#REF!,M2757)&gt;0),"Matched", "")</f>
        <v>#REF!</v>
      </c>
      <c r="O2757" s="21" t="str">
        <f t="shared" si="140"/>
        <v/>
      </c>
      <c r="P2757" s="21" t="e">
        <f ca="1">IF(AND(O2757&lt;&gt; "", COUNTIF(SAP!#REF!,O2757)&gt;0),"Matched", "")</f>
        <v>#REF!</v>
      </c>
      <c r="Q2757" s="21" t="str">
        <f ca="1">IF(OR(D2757="AC",D2757="TR"),"Logic4"&amp;"_"&amp;TEXT(C2757,"dd.mm.yyyy") &amp;"_"&amp; 922377.23,"")</f>
        <v>Logic4_17.04.2020_922377.23</v>
      </c>
      <c r="R2757" s="21" t="e">
        <f ca="1">IF(AND(Q2757&lt;&gt; "", COUNTIF(SAP!#REF!,Q2757)&gt;0),"Matched", "")</f>
        <v>#REF!</v>
      </c>
    </row>
    <row r="2758" spans="1:18" hidden="1">
      <c r="A2758" s="21">
        <v>11563327</v>
      </c>
      <c r="B2758" s="22">
        <v>43938</v>
      </c>
      <c r="C2758" s="22">
        <v>43938</v>
      </c>
      <c r="D2758" s="21" t="s">
        <v>10</v>
      </c>
      <c r="E2758" s="23">
        <v>0</v>
      </c>
      <c r="F2758" s="23">
        <v>0</v>
      </c>
      <c r="G2758" s="23">
        <v>8426.7000000000007</v>
      </c>
      <c r="H2758" s="23">
        <v>381620.45</v>
      </c>
      <c r="I2758" s="21" t="s">
        <v>11</v>
      </c>
      <c r="J2758" s="21" t="s">
        <v>12</v>
      </c>
      <c r="K2758" s="21" t="str">
        <f t="shared" si="141"/>
        <v/>
      </c>
      <c r="L2758" s="21" t="e">
        <f ca="1">IF(AND(K2758&lt;&gt; "", COUNTIF(SAP!#REF!,K2758)&gt;0),"Matched", "")</f>
        <v>#REF!</v>
      </c>
      <c r="M2758" s="21" t="str">
        <f t="shared" si="139"/>
        <v/>
      </c>
      <c r="N2758" s="21" t="e">
        <f ca="1">IF(AND(M2758&lt;&gt; "", COUNTIF(SAP!#REF!,M2758)&gt;0),"Matched", "")</f>
        <v>#REF!</v>
      </c>
      <c r="O2758" s="21" t="str">
        <f t="shared" si="140"/>
        <v/>
      </c>
      <c r="P2758" s="21" t="e">
        <f ca="1">IF(AND(O2758&lt;&gt; "", COUNTIF(SAP!#REF!,O2758)&gt;0),"Matched", "")</f>
        <v>#REF!</v>
      </c>
      <c r="Q2758" s="21" t="str">
        <f ca="1">IF(OR(D2758="AC",D2758="TR"),"Logic4"&amp;"_"&amp;TEXT(C2758,"dd.mm.yyyy") &amp;"_"&amp; 922377.23,"")</f>
        <v>Logic4_17.04.2020_922377.23</v>
      </c>
      <c r="R2758" s="21" t="e">
        <f ca="1">IF(AND(Q2758&lt;&gt; "", COUNTIF(SAP!#REF!,Q2758)&gt;0),"Matched", "")</f>
        <v>#REF!</v>
      </c>
    </row>
    <row r="2759" spans="1:18" hidden="1">
      <c r="A2759" s="21">
        <v>11563327</v>
      </c>
      <c r="B2759" s="22">
        <v>43938</v>
      </c>
      <c r="C2759" s="22">
        <v>43938</v>
      </c>
      <c r="D2759" s="21" t="s">
        <v>10</v>
      </c>
      <c r="E2759" s="23">
        <v>0</v>
      </c>
      <c r="F2759" s="23">
        <v>0</v>
      </c>
      <c r="G2759" s="23">
        <v>8683</v>
      </c>
      <c r="H2759" s="23">
        <v>390303.45</v>
      </c>
      <c r="I2759" s="21" t="s">
        <v>11</v>
      </c>
      <c r="J2759" s="21" t="s">
        <v>12</v>
      </c>
      <c r="K2759" s="21" t="str">
        <f t="shared" si="141"/>
        <v/>
      </c>
      <c r="L2759" s="21" t="e">
        <f ca="1">IF(AND(K2759&lt;&gt; "", COUNTIF(SAP!#REF!,K2759)&gt;0),"Matched", "")</f>
        <v>#REF!</v>
      </c>
      <c r="M2759" s="21" t="str">
        <f t="shared" si="139"/>
        <v/>
      </c>
      <c r="N2759" s="21" t="e">
        <f ca="1">IF(AND(M2759&lt;&gt; "", COUNTIF(SAP!#REF!,M2759)&gt;0),"Matched", "")</f>
        <v>#REF!</v>
      </c>
      <c r="O2759" s="21" t="str">
        <f t="shared" si="140"/>
        <v/>
      </c>
      <c r="P2759" s="21" t="e">
        <f ca="1">IF(AND(O2759&lt;&gt; "", COUNTIF(SAP!#REF!,O2759)&gt;0),"Matched", "")</f>
        <v>#REF!</v>
      </c>
      <c r="Q2759" s="21" t="str">
        <f ca="1">IF(OR(D2759="AC",D2759="TR"),"Logic4"&amp;"_"&amp;TEXT(C2759,"dd.mm.yyyy") &amp;"_"&amp; 922377.23,"")</f>
        <v>Logic4_17.04.2020_922377.23</v>
      </c>
      <c r="R2759" s="21" t="e">
        <f ca="1">IF(AND(Q2759&lt;&gt; "", COUNTIF(SAP!#REF!,Q2759)&gt;0),"Matched", "")</f>
        <v>#REF!</v>
      </c>
    </row>
    <row r="2760" spans="1:18" hidden="1">
      <c r="A2760" s="21">
        <v>11563327</v>
      </c>
      <c r="B2760" s="22">
        <v>43938</v>
      </c>
      <c r="C2760" s="22">
        <v>43938</v>
      </c>
      <c r="D2760" s="21" t="s">
        <v>10</v>
      </c>
      <c r="E2760" s="23">
        <v>0</v>
      </c>
      <c r="F2760" s="23">
        <v>0</v>
      </c>
      <c r="G2760" s="23">
        <v>8683.1</v>
      </c>
      <c r="H2760" s="23">
        <v>398986.55</v>
      </c>
      <c r="I2760" s="21" t="s">
        <v>11</v>
      </c>
      <c r="J2760" s="21" t="s">
        <v>12</v>
      </c>
      <c r="K2760" s="21" t="str">
        <f t="shared" si="141"/>
        <v/>
      </c>
      <c r="L2760" s="21" t="e">
        <f ca="1">IF(AND(K2760&lt;&gt; "", COUNTIF(SAP!#REF!,K2760)&gt;0),"Matched", "")</f>
        <v>#REF!</v>
      </c>
      <c r="M2760" s="21" t="str">
        <f t="shared" si="139"/>
        <v/>
      </c>
      <c r="N2760" s="21" t="e">
        <f ca="1">IF(AND(M2760&lt;&gt; "", COUNTIF(SAP!#REF!,M2760)&gt;0),"Matched", "")</f>
        <v>#REF!</v>
      </c>
      <c r="O2760" s="21" t="str">
        <f t="shared" si="140"/>
        <v/>
      </c>
      <c r="P2760" s="21" t="e">
        <f ca="1">IF(AND(O2760&lt;&gt; "", COUNTIF(SAP!#REF!,O2760)&gt;0),"Matched", "")</f>
        <v>#REF!</v>
      </c>
      <c r="Q2760" s="21" t="str">
        <f ca="1">IF(OR(D2760="AC",D2760="TR"),"Logic4"&amp;"_"&amp;TEXT(C2760,"dd.mm.yyyy") &amp;"_"&amp; 922377.23,"")</f>
        <v>Logic4_17.04.2020_922377.23</v>
      </c>
      <c r="R2760" s="21" t="e">
        <f ca="1">IF(AND(Q2760&lt;&gt; "", COUNTIF(SAP!#REF!,Q2760)&gt;0),"Matched", "")</f>
        <v>#REF!</v>
      </c>
    </row>
    <row r="2761" spans="1:18" hidden="1">
      <c r="A2761" s="21">
        <v>11563327</v>
      </c>
      <c r="B2761" s="22">
        <v>43938</v>
      </c>
      <c r="C2761" s="22">
        <v>43938</v>
      </c>
      <c r="D2761" s="21" t="s">
        <v>10</v>
      </c>
      <c r="E2761" s="23">
        <v>0</v>
      </c>
      <c r="F2761" s="23">
        <v>0</v>
      </c>
      <c r="G2761" s="23">
        <v>8908.9</v>
      </c>
      <c r="H2761" s="23">
        <v>407895.45</v>
      </c>
      <c r="I2761" s="21" t="s">
        <v>11</v>
      </c>
      <c r="J2761" s="21" t="s">
        <v>12</v>
      </c>
      <c r="K2761" s="21" t="str">
        <f t="shared" si="141"/>
        <v/>
      </c>
      <c r="L2761" s="21" t="e">
        <f ca="1">IF(AND(K2761&lt;&gt; "", COUNTIF(SAP!#REF!,K2761)&gt;0),"Matched", "")</f>
        <v>#REF!</v>
      </c>
      <c r="M2761" s="21" t="str">
        <f t="shared" si="139"/>
        <v/>
      </c>
      <c r="N2761" s="21" t="e">
        <f ca="1">IF(AND(M2761&lt;&gt; "", COUNTIF(SAP!#REF!,M2761)&gt;0),"Matched", "")</f>
        <v>#REF!</v>
      </c>
      <c r="O2761" s="21" t="str">
        <f t="shared" si="140"/>
        <v/>
      </c>
      <c r="P2761" s="21" t="e">
        <f ca="1">IF(AND(O2761&lt;&gt; "", COUNTIF(SAP!#REF!,O2761)&gt;0),"Matched", "")</f>
        <v>#REF!</v>
      </c>
      <c r="Q2761" s="21" t="str">
        <f ca="1">IF(OR(D2761="AC",D2761="TR"),"Logic4"&amp;"_"&amp;TEXT(C2761,"dd.mm.yyyy") &amp;"_"&amp; 922377.23,"")</f>
        <v>Logic4_17.04.2020_922377.23</v>
      </c>
      <c r="R2761" s="21" t="e">
        <f ca="1">IF(AND(Q2761&lt;&gt; "", COUNTIF(SAP!#REF!,Q2761)&gt;0),"Matched", "")</f>
        <v>#REF!</v>
      </c>
    </row>
    <row r="2762" spans="1:18" hidden="1">
      <c r="A2762" s="21">
        <v>11563327</v>
      </c>
      <c r="B2762" s="22">
        <v>43938</v>
      </c>
      <c r="C2762" s="22">
        <v>43938</v>
      </c>
      <c r="D2762" s="21" t="s">
        <v>10</v>
      </c>
      <c r="E2762" s="23">
        <v>0</v>
      </c>
      <c r="F2762" s="23">
        <v>0</v>
      </c>
      <c r="G2762" s="23">
        <v>8963.2000000000007</v>
      </c>
      <c r="H2762" s="23">
        <v>416858.65</v>
      </c>
      <c r="I2762" s="21" t="s">
        <v>11</v>
      </c>
      <c r="J2762" s="21" t="s">
        <v>12</v>
      </c>
      <c r="K2762" s="21" t="str">
        <f t="shared" si="141"/>
        <v/>
      </c>
      <c r="L2762" s="21" t="e">
        <f ca="1">IF(AND(K2762&lt;&gt; "", COUNTIF(SAP!#REF!,K2762)&gt;0),"Matched", "")</f>
        <v>#REF!</v>
      </c>
      <c r="M2762" s="21" t="str">
        <f t="shared" si="139"/>
        <v/>
      </c>
      <c r="N2762" s="21" t="e">
        <f ca="1">IF(AND(M2762&lt;&gt; "", COUNTIF(SAP!#REF!,M2762)&gt;0),"Matched", "")</f>
        <v>#REF!</v>
      </c>
      <c r="O2762" s="21" t="str">
        <f t="shared" si="140"/>
        <v/>
      </c>
      <c r="P2762" s="21" t="e">
        <f ca="1">IF(AND(O2762&lt;&gt; "", COUNTIF(SAP!#REF!,O2762)&gt;0),"Matched", "")</f>
        <v>#REF!</v>
      </c>
      <c r="Q2762" s="21" t="str">
        <f ca="1">IF(OR(D2762="AC",D2762="TR"),"Logic4"&amp;"_"&amp;TEXT(C2762,"dd.mm.yyyy") &amp;"_"&amp; 922377.23,"")</f>
        <v>Logic4_17.04.2020_922377.23</v>
      </c>
      <c r="R2762" s="21" t="e">
        <f ca="1">IF(AND(Q2762&lt;&gt; "", COUNTIF(SAP!#REF!,Q2762)&gt;0),"Matched", "")</f>
        <v>#REF!</v>
      </c>
    </row>
    <row r="2763" spans="1:18" hidden="1">
      <c r="A2763" s="21">
        <v>11563327</v>
      </c>
      <c r="B2763" s="22">
        <v>43938</v>
      </c>
      <c r="C2763" s="22">
        <v>43938</v>
      </c>
      <c r="D2763" s="21" t="s">
        <v>10</v>
      </c>
      <c r="E2763" s="23">
        <v>0</v>
      </c>
      <c r="F2763" s="23">
        <v>0</v>
      </c>
      <c r="G2763" s="23">
        <v>9150</v>
      </c>
      <c r="H2763" s="23">
        <v>426008.65</v>
      </c>
      <c r="I2763" s="21" t="s">
        <v>11</v>
      </c>
      <c r="J2763" s="21" t="s">
        <v>12</v>
      </c>
      <c r="K2763" s="21" t="str">
        <f t="shared" si="141"/>
        <v/>
      </c>
      <c r="L2763" s="21" t="e">
        <f ca="1">IF(AND(K2763&lt;&gt; "", COUNTIF(SAP!#REF!,K2763)&gt;0),"Matched", "")</f>
        <v>#REF!</v>
      </c>
      <c r="M2763" s="21" t="str">
        <f t="shared" si="139"/>
        <v/>
      </c>
      <c r="N2763" s="21" t="e">
        <f ca="1">IF(AND(M2763&lt;&gt; "", COUNTIF(SAP!#REF!,M2763)&gt;0),"Matched", "")</f>
        <v>#REF!</v>
      </c>
      <c r="O2763" s="21" t="str">
        <f t="shared" si="140"/>
        <v/>
      </c>
      <c r="P2763" s="21" t="e">
        <f ca="1">IF(AND(O2763&lt;&gt; "", COUNTIF(SAP!#REF!,O2763)&gt;0),"Matched", "")</f>
        <v>#REF!</v>
      </c>
      <c r="Q2763" s="21" t="str">
        <f ca="1">IF(OR(D2763="AC",D2763="TR"),"Logic4"&amp;"_"&amp;TEXT(C2763,"dd.mm.yyyy") &amp;"_"&amp; 922377.23,"")</f>
        <v>Logic4_17.04.2020_922377.23</v>
      </c>
      <c r="R2763" s="21" t="e">
        <f ca="1">IF(AND(Q2763&lt;&gt; "", COUNTIF(SAP!#REF!,Q2763)&gt;0),"Matched", "")</f>
        <v>#REF!</v>
      </c>
    </row>
    <row r="2764" spans="1:18" hidden="1">
      <c r="A2764" s="21">
        <v>11563327</v>
      </c>
      <c r="B2764" s="22">
        <v>43938</v>
      </c>
      <c r="C2764" s="22">
        <v>43938</v>
      </c>
      <c r="D2764" s="21" t="s">
        <v>10</v>
      </c>
      <c r="E2764" s="23">
        <v>0</v>
      </c>
      <c r="F2764" s="23">
        <v>0</v>
      </c>
      <c r="G2764" s="23">
        <v>9370</v>
      </c>
      <c r="H2764" s="23">
        <v>435378.65</v>
      </c>
      <c r="I2764" s="21" t="s">
        <v>11</v>
      </c>
      <c r="J2764" s="21" t="s">
        <v>12</v>
      </c>
      <c r="K2764" s="21" t="str">
        <f t="shared" si="141"/>
        <v/>
      </c>
      <c r="L2764" s="21" t="e">
        <f ca="1">IF(AND(K2764&lt;&gt; "", COUNTIF(SAP!#REF!,K2764)&gt;0),"Matched", "")</f>
        <v>#REF!</v>
      </c>
      <c r="M2764" s="21" t="str">
        <f t="shared" si="139"/>
        <v/>
      </c>
      <c r="N2764" s="21" t="e">
        <f ca="1">IF(AND(M2764&lt;&gt; "", COUNTIF(SAP!#REF!,M2764)&gt;0),"Matched", "")</f>
        <v>#REF!</v>
      </c>
      <c r="O2764" s="21" t="str">
        <f t="shared" si="140"/>
        <v/>
      </c>
      <c r="P2764" s="21" t="e">
        <f ca="1">IF(AND(O2764&lt;&gt; "", COUNTIF(SAP!#REF!,O2764)&gt;0),"Matched", "")</f>
        <v>#REF!</v>
      </c>
      <c r="Q2764" s="21" t="str">
        <f ca="1">IF(OR(D2764="AC",D2764="TR"),"Logic4"&amp;"_"&amp;TEXT(C2764,"dd.mm.yyyy") &amp;"_"&amp; 922377.23,"")</f>
        <v>Logic4_17.04.2020_922377.23</v>
      </c>
      <c r="R2764" s="21" t="e">
        <f ca="1">IF(AND(Q2764&lt;&gt; "", COUNTIF(SAP!#REF!,Q2764)&gt;0),"Matched", "")</f>
        <v>#REF!</v>
      </c>
    </row>
    <row r="2765" spans="1:18" hidden="1">
      <c r="A2765" s="21">
        <v>11563327</v>
      </c>
      <c r="B2765" s="22">
        <v>43938</v>
      </c>
      <c r="C2765" s="22">
        <v>43938</v>
      </c>
      <c r="D2765" s="21" t="s">
        <v>10</v>
      </c>
      <c r="E2765" s="23">
        <v>0</v>
      </c>
      <c r="F2765" s="23">
        <v>0</v>
      </c>
      <c r="G2765" s="23">
        <v>9581.7999999999993</v>
      </c>
      <c r="H2765" s="23">
        <v>444960.45</v>
      </c>
      <c r="I2765" s="21" t="s">
        <v>11</v>
      </c>
      <c r="J2765" s="21" t="s">
        <v>12</v>
      </c>
      <c r="K2765" s="21" t="str">
        <f t="shared" si="141"/>
        <v/>
      </c>
      <c r="L2765" s="21" t="e">
        <f ca="1">IF(AND(K2765&lt;&gt; "", COUNTIF(SAP!#REF!,K2765)&gt;0),"Matched", "")</f>
        <v>#REF!</v>
      </c>
      <c r="M2765" s="21" t="str">
        <f t="shared" ref="M2765:M2811" si="142">IF(D2765="TR","Logic2"&amp;"_"&amp;TEXT(C2765,"dd.mm.yyyy") &amp;"_"&amp; F2765,"")</f>
        <v/>
      </c>
      <c r="N2765" s="21" t="e">
        <f ca="1">IF(AND(M2765&lt;&gt; "", COUNTIF(SAP!#REF!,M2765)&gt;0),"Matched", "")</f>
        <v>#REF!</v>
      </c>
      <c r="O2765" s="21" t="str">
        <f t="shared" ref="O2765:O2811" si="143">IF(D2765="AF","Logic3"&amp;"_"&amp;G2765,"")</f>
        <v/>
      </c>
      <c r="P2765" s="21" t="e">
        <f ca="1">IF(AND(O2765&lt;&gt; "", COUNTIF(SAP!#REF!,O2765)&gt;0),"Matched", "")</f>
        <v>#REF!</v>
      </c>
      <c r="Q2765" s="21" t="str">
        <f ca="1">IF(OR(D2765="AC",D2765="TR"),"Logic4"&amp;"_"&amp;TEXT(C2765,"dd.mm.yyyy") &amp;"_"&amp; 922377.23,"")</f>
        <v>Logic4_17.04.2020_922377.23</v>
      </c>
      <c r="R2765" s="21" t="e">
        <f ca="1">IF(AND(Q2765&lt;&gt; "", COUNTIF(SAP!#REF!,Q2765)&gt;0),"Matched", "")</f>
        <v>#REF!</v>
      </c>
    </row>
    <row r="2766" spans="1:18" hidden="1">
      <c r="A2766" s="21">
        <v>11563327</v>
      </c>
      <c r="B2766" s="22">
        <v>43938</v>
      </c>
      <c r="C2766" s="22">
        <v>43938</v>
      </c>
      <c r="D2766" s="21" t="s">
        <v>10</v>
      </c>
      <c r="E2766" s="23">
        <v>0</v>
      </c>
      <c r="F2766" s="23">
        <v>0</v>
      </c>
      <c r="G2766" s="23">
        <v>9680</v>
      </c>
      <c r="H2766" s="23">
        <v>454640.45</v>
      </c>
      <c r="I2766" s="21" t="s">
        <v>11</v>
      </c>
      <c r="J2766" s="21" t="s">
        <v>12</v>
      </c>
      <c r="K2766" s="21" t="str">
        <f t="shared" si="141"/>
        <v/>
      </c>
      <c r="L2766" s="21" t="e">
        <f ca="1">IF(AND(K2766&lt;&gt; "", COUNTIF(SAP!#REF!,K2766)&gt;0),"Matched", "")</f>
        <v>#REF!</v>
      </c>
      <c r="M2766" s="21" t="str">
        <f t="shared" si="142"/>
        <v/>
      </c>
      <c r="N2766" s="21" t="e">
        <f ca="1">IF(AND(M2766&lt;&gt; "", COUNTIF(SAP!#REF!,M2766)&gt;0),"Matched", "")</f>
        <v>#REF!</v>
      </c>
      <c r="O2766" s="21" t="str">
        <f t="shared" si="143"/>
        <v/>
      </c>
      <c r="P2766" s="21" t="e">
        <f ca="1">IF(AND(O2766&lt;&gt; "", COUNTIF(SAP!#REF!,O2766)&gt;0),"Matched", "")</f>
        <v>#REF!</v>
      </c>
      <c r="Q2766" s="21" t="str">
        <f ca="1">IF(OR(D2766="AC",D2766="TR"),"Logic4"&amp;"_"&amp;TEXT(C2766,"dd.mm.yyyy") &amp;"_"&amp; 922377.23,"")</f>
        <v>Logic4_17.04.2020_922377.23</v>
      </c>
      <c r="R2766" s="21" t="e">
        <f ca="1">IF(AND(Q2766&lt;&gt; "", COUNTIF(SAP!#REF!,Q2766)&gt;0),"Matched", "")</f>
        <v>#REF!</v>
      </c>
    </row>
    <row r="2767" spans="1:18" hidden="1">
      <c r="A2767" s="21">
        <v>11563327</v>
      </c>
      <c r="B2767" s="22">
        <v>43938</v>
      </c>
      <c r="C2767" s="22">
        <v>43938</v>
      </c>
      <c r="D2767" s="21" t="s">
        <v>10</v>
      </c>
      <c r="E2767" s="23">
        <v>0</v>
      </c>
      <c r="F2767" s="23">
        <v>0</v>
      </c>
      <c r="G2767" s="23">
        <v>9878.76</v>
      </c>
      <c r="H2767" s="23">
        <v>464519.21</v>
      </c>
      <c r="I2767" s="21" t="s">
        <v>11</v>
      </c>
      <c r="J2767" s="21" t="s">
        <v>12</v>
      </c>
      <c r="K2767" s="21" t="str">
        <f t="shared" si="141"/>
        <v/>
      </c>
      <c r="L2767" s="21" t="e">
        <f ca="1">IF(AND(K2767&lt;&gt; "", COUNTIF(SAP!#REF!,K2767)&gt;0),"Matched", "")</f>
        <v>#REF!</v>
      </c>
      <c r="M2767" s="21" t="str">
        <f t="shared" si="142"/>
        <v/>
      </c>
      <c r="N2767" s="21" t="e">
        <f ca="1">IF(AND(M2767&lt;&gt; "", COUNTIF(SAP!#REF!,M2767)&gt;0),"Matched", "")</f>
        <v>#REF!</v>
      </c>
      <c r="O2767" s="21" t="str">
        <f t="shared" si="143"/>
        <v/>
      </c>
      <c r="P2767" s="21" t="e">
        <f ca="1">IF(AND(O2767&lt;&gt; "", COUNTIF(SAP!#REF!,O2767)&gt;0),"Matched", "")</f>
        <v>#REF!</v>
      </c>
      <c r="Q2767" s="21" t="str">
        <f ca="1">IF(OR(D2767="AC",D2767="TR"),"Logic4"&amp;"_"&amp;TEXT(C2767,"dd.mm.yyyy") &amp;"_"&amp; 922377.23,"")</f>
        <v>Logic4_17.04.2020_922377.23</v>
      </c>
      <c r="R2767" s="21" t="e">
        <f ca="1">IF(AND(Q2767&lt;&gt; "", COUNTIF(SAP!#REF!,Q2767)&gt;0),"Matched", "")</f>
        <v>#REF!</v>
      </c>
    </row>
    <row r="2768" spans="1:18" hidden="1">
      <c r="A2768" s="21">
        <v>11563327</v>
      </c>
      <c r="B2768" s="22">
        <v>43938</v>
      </c>
      <c r="C2768" s="22">
        <v>43938</v>
      </c>
      <c r="D2768" s="21" t="s">
        <v>10</v>
      </c>
      <c r="E2768" s="23">
        <v>0</v>
      </c>
      <c r="F2768" s="23">
        <v>0</v>
      </c>
      <c r="G2768" s="23">
        <v>10480</v>
      </c>
      <c r="H2768" s="23">
        <v>474999.21</v>
      </c>
      <c r="I2768" s="21" t="s">
        <v>11</v>
      </c>
      <c r="J2768" s="21" t="s">
        <v>12</v>
      </c>
      <c r="K2768" s="21" t="str">
        <f t="shared" si="141"/>
        <v/>
      </c>
      <c r="L2768" s="21" t="e">
        <f ca="1">IF(AND(K2768&lt;&gt; "", COUNTIF(SAP!#REF!,K2768)&gt;0),"Matched", "")</f>
        <v>#REF!</v>
      </c>
      <c r="M2768" s="21" t="str">
        <f t="shared" si="142"/>
        <v/>
      </c>
      <c r="N2768" s="21" t="e">
        <f ca="1">IF(AND(M2768&lt;&gt; "", COUNTIF(SAP!#REF!,M2768)&gt;0),"Matched", "")</f>
        <v>#REF!</v>
      </c>
      <c r="O2768" s="21" t="str">
        <f t="shared" si="143"/>
        <v/>
      </c>
      <c r="P2768" s="21" t="e">
        <f ca="1">IF(AND(O2768&lt;&gt; "", COUNTIF(SAP!#REF!,O2768)&gt;0),"Matched", "")</f>
        <v>#REF!</v>
      </c>
      <c r="Q2768" s="21" t="str">
        <f ca="1">IF(OR(D2768="AC",D2768="TR"),"Logic4"&amp;"_"&amp;TEXT(C2768,"dd.mm.yyyy") &amp;"_"&amp; 922377.23,"")</f>
        <v>Logic4_17.04.2020_922377.23</v>
      </c>
      <c r="R2768" s="21" t="e">
        <f ca="1">IF(AND(Q2768&lt;&gt; "", COUNTIF(SAP!#REF!,Q2768)&gt;0),"Matched", "")</f>
        <v>#REF!</v>
      </c>
    </row>
    <row r="2769" spans="1:18" hidden="1">
      <c r="A2769" s="21">
        <v>11563327</v>
      </c>
      <c r="B2769" s="22">
        <v>43938</v>
      </c>
      <c r="C2769" s="22">
        <v>43938</v>
      </c>
      <c r="D2769" s="21" t="s">
        <v>10</v>
      </c>
      <c r="E2769" s="23">
        <v>0</v>
      </c>
      <c r="F2769" s="23">
        <v>0</v>
      </c>
      <c r="G2769" s="23">
        <v>11212.4</v>
      </c>
      <c r="H2769" s="23">
        <v>486211.61</v>
      </c>
      <c r="I2769" s="21" t="s">
        <v>11</v>
      </c>
      <c r="J2769" s="21" t="s">
        <v>12</v>
      </c>
      <c r="K2769" s="21" t="str">
        <f t="shared" si="141"/>
        <v/>
      </c>
      <c r="L2769" s="21" t="e">
        <f ca="1">IF(AND(K2769&lt;&gt; "", COUNTIF(SAP!#REF!,K2769)&gt;0),"Matched", "")</f>
        <v>#REF!</v>
      </c>
      <c r="M2769" s="21" t="str">
        <f t="shared" si="142"/>
        <v/>
      </c>
      <c r="N2769" s="21" t="e">
        <f ca="1">IF(AND(M2769&lt;&gt; "", COUNTIF(SAP!#REF!,M2769)&gt;0),"Matched", "")</f>
        <v>#REF!</v>
      </c>
      <c r="O2769" s="21" t="str">
        <f t="shared" si="143"/>
        <v/>
      </c>
      <c r="P2769" s="21" t="e">
        <f ca="1">IF(AND(O2769&lt;&gt; "", COUNTIF(SAP!#REF!,O2769)&gt;0),"Matched", "")</f>
        <v>#REF!</v>
      </c>
      <c r="Q2769" s="21" t="str">
        <f ca="1">IF(OR(D2769="AC",D2769="TR"),"Logic4"&amp;"_"&amp;TEXT(C2769,"dd.mm.yyyy") &amp;"_"&amp; 922377.23,"")</f>
        <v>Logic4_17.04.2020_922377.23</v>
      </c>
      <c r="R2769" s="21" t="e">
        <f ca="1">IF(AND(Q2769&lt;&gt; "", COUNTIF(SAP!#REF!,Q2769)&gt;0),"Matched", "")</f>
        <v>#REF!</v>
      </c>
    </row>
    <row r="2770" spans="1:18" hidden="1">
      <c r="A2770" s="21">
        <v>11563327</v>
      </c>
      <c r="B2770" s="22">
        <v>43938</v>
      </c>
      <c r="C2770" s="22">
        <v>43938</v>
      </c>
      <c r="D2770" s="21" t="s">
        <v>10</v>
      </c>
      <c r="E2770" s="23">
        <v>0</v>
      </c>
      <c r="F2770" s="23">
        <v>0</v>
      </c>
      <c r="G2770" s="23">
        <v>12040.6</v>
      </c>
      <c r="H2770" s="23">
        <v>498252.21</v>
      </c>
      <c r="I2770" s="21" t="s">
        <v>11</v>
      </c>
      <c r="J2770" s="21" t="s">
        <v>12</v>
      </c>
      <c r="K2770" s="21" t="str">
        <f t="shared" si="141"/>
        <v/>
      </c>
      <c r="L2770" s="21" t="e">
        <f ca="1">IF(AND(K2770&lt;&gt; "", COUNTIF(SAP!#REF!,K2770)&gt;0),"Matched", "")</f>
        <v>#REF!</v>
      </c>
      <c r="M2770" s="21" t="str">
        <f t="shared" si="142"/>
        <v/>
      </c>
      <c r="N2770" s="21" t="e">
        <f ca="1">IF(AND(M2770&lt;&gt; "", COUNTIF(SAP!#REF!,M2770)&gt;0),"Matched", "")</f>
        <v>#REF!</v>
      </c>
      <c r="O2770" s="21" t="str">
        <f t="shared" si="143"/>
        <v/>
      </c>
      <c r="P2770" s="21" t="e">
        <f ca="1">IF(AND(O2770&lt;&gt; "", COUNTIF(SAP!#REF!,O2770)&gt;0),"Matched", "")</f>
        <v>#REF!</v>
      </c>
      <c r="Q2770" s="21" t="str">
        <f ca="1">IF(OR(D2770="AC",D2770="TR"),"Logic4"&amp;"_"&amp;TEXT(C2770,"dd.mm.yyyy") &amp;"_"&amp; 922377.23,"")</f>
        <v>Logic4_17.04.2020_922377.23</v>
      </c>
      <c r="R2770" s="21" t="e">
        <f ca="1">IF(AND(Q2770&lt;&gt; "", COUNTIF(SAP!#REF!,Q2770)&gt;0),"Matched", "")</f>
        <v>#REF!</v>
      </c>
    </row>
    <row r="2771" spans="1:18" hidden="1">
      <c r="A2771" s="21">
        <v>11563327</v>
      </c>
      <c r="B2771" s="22">
        <v>43938</v>
      </c>
      <c r="C2771" s="22">
        <v>43938</v>
      </c>
      <c r="D2771" s="21" t="s">
        <v>10</v>
      </c>
      <c r="E2771" s="23">
        <v>0</v>
      </c>
      <c r="F2771" s="23">
        <v>0</v>
      </c>
      <c r="G2771" s="23">
        <v>12658.6</v>
      </c>
      <c r="H2771" s="23">
        <v>510910.81</v>
      </c>
      <c r="I2771" s="21" t="s">
        <v>11</v>
      </c>
      <c r="J2771" s="21" t="s">
        <v>12</v>
      </c>
      <c r="K2771" s="21" t="str">
        <f t="shared" si="141"/>
        <v/>
      </c>
      <c r="L2771" s="21" t="e">
        <f ca="1">IF(AND(K2771&lt;&gt; "", COUNTIF(SAP!#REF!,K2771)&gt;0),"Matched", "")</f>
        <v>#REF!</v>
      </c>
      <c r="M2771" s="21" t="str">
        <f t="shared" si="142"/>
        <v/>
      </c>
      <c r="N2771" s="21" t="e">
        <f ca="1">IF(AND(M2771&lt;&gt; "", COUNTIF(SAP!#REF!,M2771)&gt;0),"Matched", "")</f>
        <v>#REF!</v>
      </c>
      <c r="O2771" s="21" t="str">
        <f t="shared" si="143"/>
        <v/>
      </c>
      <c r="P2771" s="21" t="e">
        <f ca="1">IF(AND(O2771&lt;&gt; "", COUNTIF(SAP!#REF!,O2771)&gt;0),"Matched", "")</f>
        <v>#REF!</v>
      </c>
      <c r="Q2771" s="21" t="str">
        <f ca="1">IF(OR(D2771="AC",D2771="TR"),"Logic4"&amp;"_"&amp;TEXT(C2771,"dd.mm.yyyy") &amp;"_"&amp; 922377.23,"")</f>
        <v>Logic4_17.04.2020_922377.23</v>
      </c>
      <c r="R2771" s="21" t="e">
        <f ca="1">IF(AND(Q2771&lt;&gt; "", COUNTIF(SAP!#REF!,Q2771)&gt;0),"Matched", "")</f>
        <v>#REF!</v>
      </c>
    </row>
    <row r="2772" spans="1:18" hidden="1">
      <c r="A2772" s="21">
        <v>11563327</v>
      </c>
      <c r="B2772" s="22">
        <v>43938</v>
      </c>
      <c r="C2772" s="22">
        <v>43938</v>
      </c>
      <c r="D2772" s="21" t="s">
        <v>10</v>
      </c>
      <c r="E2772" s="23">
        <v>0</v>
      </c>
      <c r="F2772" s="23">
        <v>0</v>
      </c>
      <c r="G2772" s="23">
        <v>13154.09</v>
      </c>
      <c r="H2772" s="23">
        <v>524064.9</v>
      </c>
      <c r="I2772" s="21" t="s">
        <v>11</v>
      </c>
      <c r="J2772" s="21" t="s">
        <v>12</v>
      </c>
      <c r="K2772" s="21" t="str">
        <f t="shared" si="141"/>
        <v/>
      </c>
      <c r="L2772" s="21" t="e">
        <f ca="1">IF(AND(K2772&lt;&gt; "", COUNTIF(SAP!#REF!,K2772)&gt;0),"Matched", "")</f>
        <v>#REF!</v>
      </c>
      <c r="M2772" s="21" t="str">
        <f t="shared" si="142"/>
        <v/>
      </c>
      <c r="N2772" s="21" t="e">
        <f ca="1">IF(AND(M2772&lt;&gt; "", COUNTIF(SAP!#REF!,M2772)&gt;0),"Matched", "")</f>
        <v>#REF!</v>
      </c>
      <c r="O2772" s="21" t="str">
        <f t="shared" si="143"/>
        <v/>
      </c>
      <c r="P2772" s="21" t="e">
        <f ca="1">IF(AND(O2772&lt;&gt; "", COUNTIF(SAP!#REF!,O2772)&gt;0),"Matched", "")</f>
        <v>#REF!</v>
      </c>
      <c r="Q2772" s="21" t="str">
        <f ca="1">IF(OR(D2772="AC",D2772="TR"),"Logic4"&amp;"_"&amp;TEXT(C2772,"dd.mm.yyyy") &amp;"_"&amp; 922377.23,"")</f>
        <v>Logic4_17.04.2020_922377.23</v>
      </c>
      <c r="R2772" s="21" t="e">
        <f ca="1">IF(AND(Q2772&lt;&gt; "", COUNTIF(SAP!#REF!,Q2772)&gt;0),"Matched", "")</f>
        <v>#REF!</v>
      </c>
    </row>
    <row r="2773" spans="1:18" hidden="1">
      <c r="A2773" s="21">
        <v>11563327</v>
      </c>
      <c r="B2773" s="22">
        <v>43938</v>
      </c>
      <c r="C2773" s="22">
        <v>43938</v>
      </c>
      <c r="D2773" s="21" t="s">
        <v>10</v>
      </c>
      <c r="E2773" s="23">
        <v>0</v>
      </c>
      <c r="F2773" s="23">
        <v>0</v>
      </c>
      <c r="G2773" s="23">
        <v>13439.71</v>
      </c>
      <c r="H2773" s="23">
        <v>537504.61</v>
      </c>
      <c r="I2773" s="21" t="s">
        <v>11</v>
      </c>
      <c r="J2773" s="21" t="s">
        <v>12</v>
      </c>
      <c r="K2773" s="21" t="str">
        <f t="shared" si="141"/>
        <v/>
      </c>
      <c r="L2773" s="21" t="e">
        <f ca="1">IF(AND(K2773&lt;&gt; "", COUNTIF(SAP!#REF!,K2773)&gt;0),"Matched", "")</f>
        <v>#REF!</v>
      </c>
      <c r="M2773" s="21" t="str">
        <f t="shared" si="142"/>
        <v/>
      </c>
      <c r="N2773" s="21" t="e">
        <f ca="1">IF(AND(M2773&lt;&gt; "", COUNTIF(SAP!#REF!,M2773)&gt;0),"Matched", "")</f>
        <v>#REF!</v>
      </c>
      <c r="O2773" s="21" t="str">
        <f t="shared" si="143"/>
        <v/>
      </c>
      <c r="P2773" s="21" t="e">
        <f ca="1">IF(AND(O2773&lt;&gt; "", COUNTIF(SAP!#REF!,O2773)&gt;0),"Matched", "")</f>
        <v>#REF!</v>
      </c>
      <c r="Q2773" s="21" t="str">
        <f ca="1">IF(OR(D2773="AC",D2773="TR"),"Logic4"&amp;"_"&amp;TEXT(C2773,"dd.mm.yyyy") &amp;"_"&amp; 922377.23,"")</f>
        <v>Logic4_17.04.2020_922377.23</v>
      </c>
      <c r="R2773" s="21" t="e">
        <f ca="1">IF(AND(Q2773&lt;&gt; "", COUNTIF(SAP!#REF!,Q2773)&gt;0),"Matched", "")</f>
        <v>#REF!</v>
      </c>
    </row>
    <row r="2774" spans="1:18" hidden="1">
      <c r="A2774" s="21">
        <v>11563327</v>
      </c>
      <c r="B2774" s="22">
        <v>43938</v>
      </c>
      <c r="C2774" s="22">
        <v>43938</v>
      </c>
      <c r="D2774" s="21" t="s">
        <v>10</v>
      </c>
      <c r="E2774" s="23">
        <v>0</v>
      </c>
      <c r="F2774" s="23">
        <v>0</v>
      </c>
      <c r="G2774" s="23">
        <v>13722.88</v>
      </c>
      <c r="H2774" s="23">
        <v>551227.49</v>
      </c>
      <c r="I2774" s="21" t="s">
        <v>11</v>
      </c>
      <c r="J2774" s="21" t="s">
        <v>12</v>
      </c>
      <c r="K2774" s="21" t="str">
        <f t="shared" si="141"/>
        <v/>
      </c>
      <c r="L2774" s="21" t="e">
        <f ca="1">IF(AND(K2774&lt;&gt; "", COUNTIF(SAP!#REF!,K2774)&gt;0),"Matched", "")</f>
        <v>#REF!</v>
      </c>
      <c r="M2774" s="21" t="str">
        <f t="shared" si="142"/>
        <v/>
      </c>
      <c r="N2774" s="21" t="e">
        <f ca="1">IF(AND(M2774&lt;&gt; "", COUNTIF(SAP!#REF!,M2774)&gt;0),"Matched", "")</f>
        <v>#REF!</v>
      </c>
      <c r="O2774" s="21" t="str">
        <f t="shared" si="143"/>
        <v/>
      </c>
      <c r="P2774" s="21" t="e">
        <f ca="1">IF(AND(O2774&lt;&gt; "", COUNTIF(SAP!#REF!,O2774)&gt;0),"Matched", "")</f>
        <v>#REF!</v>
      </c>
      <c r="Q2774" s="21" t="str">
        <f ca="1">IF(OR(D2774="AC",D2774="TR"),"Logic4"&amp;"_"&amp;TEXT(C2774,"dd.mm.yyyy") &amp;"_"&amp; 922377.23,"")</f>
        <v>Logic4_17.04.2020_922377.23</v>
      </c>
      <c r="R2774" s="21" t="e">
        <f ca="1">IF(AND(Q2774&lt;&gt; "", COUNTIF(SAP!#REF!,Q2774)&gt;0),"Matched", "")</f>
        <v>#REF!</v>
      </c>
    </row>
    <row r="2775" spans="1:18" hidden="1">
      <c r="A2775" s="21">
        <v>11563327</v>
      </c>
      <c r="B2775" s="22">
        <v>43938</v>
      </c>
      <c r="C2775" s="22">
        <v>43938</v>
      </c>
      <c r="D2775" s="21" t="s">
        <v>10</v>
      </c>
      <c r="E2775" s="23">
        <v>0</v>
      </c>
      <c r="F2775" s="23">
        <v>0</v>
      </c>
      <c r="G2775" s="23">
        <v>13764</v>
      </c>
      <c r="H2775" s="23">
        <v>564991.49</v>
      </c>
      <c r="I2775" s="21" t="s">
        <v>11</v>
      </c>
      <c r="J2775" s="21" t="s">
        <v>12</v>
      </c>
      <c r="K2775" s="21" t="str">
        <f t="shared" si="141"/>
        <v/>
      </c>
      <c r="L2775" s="21" t="e">
        <f ca="1">IF(AND(K2775&lt;&gt; "", COUNTIF(SAP!#REF!,K2775)&gt;0),"Matched", "")</f>
        <v>#REF!</v>
      </c>
      <c r="M2775" s="21" t="str">
        <f t="shared" si="142"/>
        <v/>
      </c>
      <c r="N2775" s="21" t="e">
        <f ca="1">IF(AND(M2775&lt;&gt; "", COUNTIF(SAP!#REF!,M2775)&gt;0),"Matched", "")</f>
        <v>#REF!</v>
      </c>
      <c r="O2775" s="21" t="str">
        <f t="shared" si="143"/>
        <v/>
      </c>
      <c r="P2775" s="21" t="e">
        <f ca="1">IF(AND(O2775&lt;&gt; "", COUNTIF(SAP!#REF!,O2775)&gt;0),"Matched", "")</f>
        <v>#REF!</v>
      </c>
      <c r="Q2775" s="21" t="str">
        <f ca="1">IF(OR(D2775="AC",D2775="TR"),"Logic4"&amp;"_"&amp;TEXT(C2775,"dd.mm.yyyy") &amp;"_"&amp; 922377.23,"")</f>
        <v>Logic4_17.04.2020_922377.23</v>
      </c>
      <c r="R2775" s="21" t="e">
        <f ca="1">IF(AND(Q2775&lt;&gt; "", COUNTIF(SAP!#REF!,Q2775)&gt;0),"Matched", "")</f>
        <v>#REF!</v>
      </c>
    </row>
    <row r="2776" spans="1:18" hidden="1">
      <c r="A2776" s="21">
        <v>11563327</v>
      </c>
      <c r="B2776" s="22">
        <v>43938</v>
      </c>
      <c r="C2776" s="22">
        <v>43938</v>
      </c>
      <c r="D2776" s="21" t="s">
        <v>10</v>
      </c>
      <c r="E2776" s="23">
        <v>0</v>
      </c>
      <c r="F2776" s="23">
        <v>0</v>
      </c>
      <c r="G2776" s="23">
        <v>14061.56</v>
      </c>
      <c r="H2776" s="23">
        <v>579053.05000000005</v>
      </c>
      <c r="I2776" s="21" t="s">
        <v>11</v>
      </c>
      <c r="J2776" s="21" t="s">
        <v>12</v>
      </c>
      <c r="K2776" s="21" t="str">
        <f t="shared" si="141"/>
        <v/>
      </c>
      <c r="L2776" s="21" t="e">
        <f ca="1">IF(AND(K2776&lt;&gt; "", COUNTIF(SAP!#REF!,K2776)&gt;0),"Matched", "")</f>
        <v>#REF!</v>
      </c>
      <c r="M2776" s="21" t="str">
        <f t="shared" si="142"/>
        <v/>
      </c>
      <c r="N2776" s="21" t="e">
        <f ca="1">IF(AND(M2776&lt;&gt; "", COUNTIF(SAP!#REF!,M2776)&gt;0),"Matched", "")</f>
        <v>#REF!</v>
      </c>
      <c r="O2776" s="21" t="str">
        <f t="shared" si="143"/>
        <v/>
      </c>
      <c r="P2776" s="21" t="e">
        <f ca="1">IF(AND(O2776&lt;&gt; "", COUNTIF(SAP!#REF!,O2776)&gt;0),"Matched", "")</f>
        <v>#REF!</v>
      </c>
      <c r="Q2776" s="21" t="str">
        <f ca="1">IF(OR(D2776="AC",D2776="TR"),"Logic4"&amp;"_"&amp;TEXT(C2776,"dd.mm.yyyy") &amp;"_"&amp; 922377.23,"")</f>
        <v>Logic4_17.04.2020_922377.23</v>
      </c>
      <c r="R2776" s="21" t="e">
        <f ca="1">IF(AND(Q2776&lt;&gt; "", COUNTIF(SAP!#REF!,Q2776)&gt;0),"Matched", "")</f>
        <v>#REF!</v>
      </c>
    </row>
    <row r="2777" spans="1:18" hidden="1">
      <c r="A2777" s="21">
        <v>11563327</v>
      </c>
      <c r="B2777" s="22">
        <v>43938</v>
      </c>
      <c r="C2777" s="22">
        <v>43938</v>
      </c>
      <c r="D2777" s="21" t="s">
        <v>10</v>
      </c>
      <c r="E2777" s="23">
        <v>0</v>
      </c>
      <c r="F2777" s="23">
        <v>0</v>
      </c>
      <c r="G2777" s="23">
        <v>14782.9</v>
      </c>
      <c r="H2777" s="23">
        <v>593835.94999999995</v>
      </c>
      <c r="I2777" s="21" t="s">
        <v>11</v>
      </c>
      <c r="J2777" s="21" t="s">
        <v>12</v>
      </c>
      <c r="K2777" s="21" t="str">
        <f t="shared" si="141"/>
        <v/>
      </c>
      <c r="L2777" s="21" t="e">
        <f ca="1">IF(AND(K2777&lt;&gt; "", COUNTIF(SAP!#REF!,K2777)&gt;0),"Matched", "")</f>
        <v>#REF!</v>
      </c>
      <c r="M2777" s="21" t="str">
        <f t="shared" si="142"/>
        <v/>
      </c>
      <c r="N2777" s="21" t="e">
        <f ca="1">IF(AND(M2777&lt;&gt; "", COUNTIF(SAP!#REF!,M2777)&gt;0),"Matched", "")</f>
        <v>#REF!</v>
      </c>
      <c r="O2777" s="21" t="str">
        <f t="shared" si="143"/>
        <v/>
      </c>
      <c r="P2777" s="21" t="e">
        <f ca="1">IF(AND(O2777&lt;&gt; "", COUNTIF(SAP!#REF!,O2777)&gt;0),"Matched", "")</f>
        <v>#REF!</v>
      </c>
      <c r="Q2777" s="21" t="str">
        <f ca="1">IF(OR(D2777="AC",D2777="TR"),"Logic4"&amp;"_"&amp;TEXT(C2777,"dd.mm.yyyy") &amp;"_"&amp; 922377.23,"")</f>
        <v>Logic4_17.04.2020_922377.23</v>
      </c>
      <c r="R2777" s="21" t="e">
        <f ca="1">IF(AND(Q2777&lt;&gt; "", COUNTIF(SAP!#REF!,Q2777)&gt;0),"Matched", "")</f>
        <v>#REF!</v>
      </c>
    </row>
    <row r="2778" spans="1:18" hidden="1">
      <c r="A2778" s="21">
        <v>11563327</v>
      </c>
      <c r="B2778" s="22">
        <v>43938</v>
      </c>
      <c r="C2778" s="22">
        <v>43938</v>
      </c>
      <c r="D2778" s="21" t="s">
        <v>10</v>
      </c>
      <c r="E2778" s="23">
        <v>0</v>
      </c>
      <c r="F2778" s="23">
        <v>0</v>
      </c>
      <c r="G2778" s="23">
        <v>14847.2</v>
      </c>
      <c r="H2778" s="23">
        <v>608683.15</v>
      </c>
      <c r="I2778" s="21" t="s">
        <v>11</v>
      </c>
      <c r="J2778" s="21" t="s">
        <v>12</v>
      </c>
      <c r="K2778" s="21" t="str">
        <f t="shared" si="141"/>
        <v/>
      </c>
      <c r="L2778" s="21" t="e">
        <f ca="1">IF(AND(K2778&lt;&gt; "", COUNTIF(SAP!#REF!,K2778)&gt;0),"Matched", "")</f>
        <v>#REF!</v>
      </c>
      <c r="M2778" s="21" t="str">
        <f t="shared" si="142"/>
        <v/>
      </c>
      <c r="N2778" s="21" t="e">
        <f ca="1">IF(AND(M2778&lt;&gt; "", COUNTIF(SAP!#REF!,M2778)&gt;0),"Matched", "")</f>
        <v>#REF!</v>
      </c>
      <c r="O2778" s="21" t="str">
        <f t="shared" si="143"/>
        <v/>
      </c>
      <c r="P2778" s="21" t="e">
        <f ca="1">IF(AND(O2778&lt;&gt; "", COUNTIF(SAP!#REF!,O2778)&gt;0),"Matched", "")</f>
        <v>#REF!</v>
      </c>
      <c r="Q2778" s="21" t="str">
        <f ca="1">IF(OR(D2778="AC",D2778="TR"),"Logic4"&amp;"_"&amp;TEXT(C2778,"dd.mm.yyyy") &amp;"_"&amp; 922377.23,"")</f>
        <v>Logic4_17.04.2020_922377.23</v>
      </c>
      <c r="R2778" s="21" t="e">
        <f ca="1">IF(AND(Q2778&lt;&gt; "", COUNTIF(SAP!#REF!,Q2778)&gt;0),"Matched", "")</f>
        <v>#REF!</v>
      </c>
    </row>
    <row r="2779" spans="1:18" hidden="1">
      <c r="A2779" s="21">
        <v>11563327</v>
      </c>
      <c r="B2779" s="22">
        <v>43938</v>
      </c>
      <c r="C2779" s="22">
        <v>43938</v>
      </c>
      <c r="D2779" s="21" t="s">
        <v>10</v>
      </c>
      <c r="E2779" s="23">
        <v>0</v>
      </c>
      <c r="F2779" s="23">
        <v>0</v>
      </c>
      <c r="G2779" s="23">
        <v>15065.8</v>
      </c>
      <c r="H2779" s="23">
        <v>623748.94999999995</v>
      </c>
      <c r="I2779" s="21" t="s">
        <v>11</v>
      </c>
      <c r="J2779" s="21" t="s">
        <v>12</v>
      </c>
      <c r="K2779" s="21" t="str">
        <f t="shared" si="141"/>
        <v/>
      </c>
      <c r="L2779" s="21" t="e">
        <f ca="1">IF(AND(K2779&lt;&gt; "", COUNTIF(SAP!#REF!,K2779)&gt;0),"Matched", "")</f>
        <v>#REF!</v>
      </c>
      <c r="M2779" s="21" t="str">
        <f t="shared" si="142"/>
        <v/>
      </c>
      <c r="N2779" s="21" t="e">
        <f ca="1">IF(AND(M2779&lt;&gt; "", COUNTIF(SAP!#REF!,M2779)&gt;0),"Matched", "")</f>
        <v>#REF!</v>
      </c>
      <c r="O2779" s="21" t="str">
        <f t="shared" si="143"/>
        <v/>
      </c>
      <c r="P2779" s="21" t="e">
        <f ca="1">IF(AND(O2779&lt;&gt; "", COUNTIF(SAP!#REF!,O2779)&gt;0),"Matched", "")</f>
        <v>#REF!</v>
      </c>
      <c r="Q2779" s="21" t="str">
        <f ca="1">IF(OR(D2779="AC",D2779="TR"),"Logic4"&amp;"_"&amp;TEXT(C2779,"dd.mm.yyyy") &amp;"_"&amp; 922377.23,"")</f>
        <v>Logic4_17.04.2020_922377.23</v>
      </c>
      <c r="R2779" s="21" t="e">
        <f ca="1">IF(AND(Q2779&lt;&gt; "", COUNTIF(SAP!#REF!,Q2779)&gt;0),"Matched", "")</f>
        <v>#REF!</v>
      </c>
    </row>
    <row r="2780" spans="1:18" hidden="1">
      <c r="A2780" s="21">
        <v>11563327</v>
      </c>
      <c r="B2780" s="22">
        <v>43938</v>
      </c>
      <c r="C2780" s="22">
        <v>43938</v>
      </c>
      <c r="D2780" s="21" t="s">
        <v>10</v>
      </c>
      <c r="E2780" s="23">
        <v>0</v>
      </c>
      <c r="F2780" s="23">
        <v>0</v>
      </c>
      <c r="G2780" s="23">
        <v>17980</v>
      </c>
      <c r="H2780" s="23">
        <v>641728.94999999995</v>
      </c>
      <c r="I2780" s="21" t="s">
        <v>11</v>
      </c>
      <c r="J2780" s="21" t="s">
        <v>12</v>
      </c>
      <c r="K2780" s="21" t="str">
        <f t="shared" si="141"/>
        <v/>
      </c>
      <c r="L2780" s="21" t="e">
        <f ca="1">IF(AND(K2780&lt;&gt; "", COUNTIF(SAP!#REF!,K2780)&gt;0),"Matched", "")</f>
        <v>#REF!</v>
      </c>
      <c r="M2780" s="21" t="str">
        <f t="shared" si="142"/>
        <v/>
      </c>
      <c r="N2780" s="21" t="e">
        <f ca="1">IF(AND(M2780&lt;&gt; "", COUNTIF(SAP!#REF!,M2780)&gt;0),"Matched", "")</f>
        <v>#REF!</v>
      </c>
      <c r="O2780" s="21" t="str">
        <f t="shared" si="143"/>
        <v/>
      </c>
      <c r="P2780" s="21" t="e">
        <f ca="1">IF(AND(O2780&lt;&gt; "", COUNTIF(SAP!#REF!,O2780)&gt;0),"Matched", "")</f>
        <v>#REF!</v>
      </c>
      <c r="Q2780" s="21" t="str">
        <f ca="1">IF(OR(D2780="AC",D2780="TR"),"Logic4"&amp;"_"&amp;TEXT(C2780,"dd.mm.yyyy") &amp;"_"&amp; 922377.23,"")</f>
        <v>Logic4_17.04.2020_922377.23</v>
      </c>
      <c r="R2780" s="21" t="e">
        <f ca="1">IF(AND(Q2780&lt;&gt; "", COUNTIF(SAP!#REF!,Q2780)&gt;0),"Matched", "")</f>
        <v>#REF!</v>
      </c>
    </row>
    <row r="2781" spans="1:18" hidden="1">
      <c r="A2781" s="21">
        <v>11563327</v>
      </c>
      <c r="B2781" s="22">
        <v>43938</v>
      </c>
      <c r="C2781" s="22">
        <v>43938</v>
      </c>
      <c r="D2781" s="21" t="s">
        <v>10</v>
      </c>
      <c r="E2781" s="23">
        <v>0</v>
      </c>
      <c r="F2781" s="23">
        <v>0</v>
      </c>
      <c r="G2781" s="23">
        <v>18681.78</v>
      </c>
      <c r="H2781" s="23">
        <v>660410.73</v>
      </c>
      <c r="I2781" s="21" t="s">
        <v>11</v>
      </c>
      <c r="J2781" s="21" t="s">
        <v>12</v>
      </c>
      <c r="K2781" s="21" t="str">
        <f t="shared" si="141"/>
        <v/>
      </c>
      <c r="L2781" s="21" t="e">
        <f ca="1">IF(AND(K2781&lt;&gt; "", COUNTIF(SAP!#REF!,K2781)&gt;0),"Matched", "")</f>
        <v>#REF!</v>
      </c>
      <c r="M2781" s="21" t="str">
        <f t="shared" si="142"/>
        <v/>
      </c>
      <c r="N2781" s="21" t="e">
        <f ca="1">IF(AND(M2781&lt;&gt; "", COUNTIF(SAP!#REF!,M2781)&gt;0),"Matched", "")</f>
        <v>#REF!</v>
      </c>
      <c r="O2781" s="21" t="str">
        <f t="shared" si="143"/>
        <v/>
      </c>
      <c r="P2781" s="21" t="e">
        <f ca="1">IF(AND(O2781&lt;&gt; "", COUNTIF(SAP!#REF!,O2781)&gt;0),"Matched", "")</f>
        <v>#REF!</v>
      </c>
      <c r="Q2781" s="21" t="str">
        <f ca="1">IF(OR(D2781="AC",D2781="TR"),"Logic4"&amp;"_"&amp;TEXT(C2781,"dd.mm.yyyy") &amp;"_"&amp; 922377.23,"")</f>
        <v>Logic4_17.04.2020_922377.23</v>
      </c>
      <c r="R2781" s="21" t="e">
        <f ca="1">IF(AND(Q2781&lt;&gt; "", COUNTIF(SAP!#REF!,Q2781)&gt;0),"Matched", "")</f>
        <v>#REF!</v>
      </c>
    </row>
    <row r="2782" spans="1:18" hidden="1">
      <c r="A2782" s="21">
        <v>11563327</v>
      </c>
      <c r="B2782" s="22">
        <v>43938</v>
      </c>
      <c r="C2782" s="22">
        <v>43938</v>
      </c>
      <c r="D2782" s="21" t="s">
        <v>10</v>
      </c>
      <c r="E2782" s="23">
        <v>0</v>
      </c>
      <c r="F2782" s="23">
        <v>0</v>
      </c>
      <c r="G2782" s="23">
        <v>19385.599999999999</v>
      </c>
      <c r="H2782" s="23">
        <v>679796.33</v>
      </c>
      <c r="I2782" s="21" t="s">
        <v>11</v>
      </c>
      <c r="J2782" s="21" t="s">
        <v>12</v>
      </c>
      <c r="K2782" s="21" t="str">
        <f t="shared" si="141"/>
        <v/>
      </c>
      <c r="L2782" s="21" t="e">
        <f ca="1">IF(AND(K2782&lt;&gt; "", COUNTIF(SAP!#REF!,K2782)&gt;0),"Matched", "")</f>
        <v>#REF!</v>
      </c>
      <c r="M2782" s="21" t="str">
        <f t="shared" si="142"/>
        <v/>
      </c>
      <c r="N2782" s="21" t="e">
        <f ca="1">IF(AND(M2782&lt;&gt; "", COUNTIF(SAP!#REF!,M2782)&gt;0),"Matched", "")</f>
        <v>#REF!</v>
      </c>
      <c r="O2782" s="21" t="str">
        <f t="shared" si="143"/>
        <v/>
      </c>
      <c r="P2782" s="21" t="e">
        <f ca="1">IF(AND(O2782&lt;&gt; "", COUNTIF(SAP!#REF!,O2782)&gt;0),"Matched", "")</f>
        <v>#REF!</v>
      </c>
      <c r="Q2782" s="21" t="str">
        <f ca="1">IF(OR(D2782="AC",D2782="TR"),"Logic4"&amp;"_"&amp;TEXT(C2782,"dd.mm.yyyy") &amp;"_"&amp; 922377.23,"")</f>
        <v>Logic4_17.04.2020_922377.23</v>
      </c>
      <c r="R2782" s="21" t="e">
        <f ca="1">IF(AND(Q2782&lt;&gt; "", COUNTIF(SAP!#REF!,Q2782)&gt;0),"Matched", "")</f>
        <v>#REF!</v>
      </c>
    </row>
    <row r="2783" spans="1:18" hidden="1">
      <c r="A2783" s="21">
        <v>11563327</v>
      </c>
      <c r="B2783" s="22">
        <v>43938</v>
      </c>
      <c r="C2783" s="22">
        <v>43938</v>
      </c>
      <c r="D2783" s="21" t="s">
        <v>10</v>
      </c>
      <c r="E2783" s="23">
        <v>0</v>
      </c>
      <c r="F2783" s="23">
        <v>0</v>
      </c>
      <c r="G2783" s="23">
        <v>21688.2</v>
      </c>
      <c r="H2783" s="23">
        <v>701484.53</v>
      </c>
      <c r="I2783" s="21" t="s">
        <v>11</v>
      </c>
      <c r="J2783" s="21" t="s">
        <v>12</v>
      </c>
      <c r="K2783" s="21" t="str">
        <f t="shared" si="141"/>
        <v/>
      </c>
      <c r="L2783" s="21" t="e">
        <f ca="1">IF(AND(K2783&lt;&gt; "", COUNTIF(SAP!#REF!,K2783)&gt;0),"Matched", "")</f>
        <v>#REF!</v>
      </c>
      <c r="M2783" s="21" t="str">
        <f t="shared" si="142"/>
        <v/>
      </c>
      <c r="N2783" s="21" t="e">
        <f ca="1">IF(AND(M2783&lt;&gt; "", COUNTIF(SAP!#REF!,M2783)&gt;0),"Matched", "")</f>
        <v>#REF!</v>
      </c>
      <c r="O2783" s="21" t="str">
        <f t="shared" si="143"/>
        <v/>
      </c>
      <c r="P2783" s="21" t="e">
        <f ca="1">IF(AND(O2783&lt;&gt; "", COUNTIF(SAP!#REF!,O2783)&gt;0),"Matched", "")</f>
        <v>#REF!</v>
      </c>
      <c r="Q2783" s="21" t="str">
        <f ca="1">IF(OR(D2783="AC",D2783="TR"),"Logic4"&amp;"_"&amp;TEXT(C2783,"dd.mm.yyyy") &amp;"_"&amp; 922377.23,"")</f>
        <v>Logic4_17.04.2020_922377.23</v>
      </c>
      <c r="R2783" s="21" t="e">
        <f ca="1">IF(AND(Q2783&lt;&gt; "", COUNTIF(SAP!#REF!,Q2783)&gt;0),"Matched", "")</f>
        <v>#REF!</v>
      </c>
    </row>
    <row r="2784" spans="1:18" hidden="1">
      <c r="A2784" s="21">
        <v>11563327</v>
      </c>
      <c r="B2784" s="22">
        <v>43938</v>
      </c>
      <c r="C2784" s="22">
        <v>43938</v>
      </c>
      <c r="D2784" s="21" t="s">
        <v>10</v>
      </c>
      <c r="E2784" s="23">
        <v>0</v>
      </c>
      <c r="F2784" s="23">
        <v>0</v>
      </c>
      <c r="G2784" s="23">
        <v>23468</v>
      </c>
      <c r="H2784" s="23">
        <v>724952.53</v>
      </c>
      <c r="I2784" s="21" t="s">
        <v>11</v>
      </c>
      <c r="J2784" s="21" t="s">
        <v>12</v>
      </c>
      <c r="K2784" s="21" t="str">
        <f t="shared" si="141"/>
        <v/>
      </c>
      <c r="L2784" s="21" t="e">
        <f ca="1">IF(AND(K2784&lt;&gt; "", COUNTIF(SAP!#REF!,K2784)&gt;0),"Matched", "")</f>
        <v>#REF!</v>
      </c>
      <c r="M2784" s="21" t="str">
        <f t="shared" si="142"/>
        <v/>
      </c>
      <c r="N2784" s="21" t="e">
        <f ca="1">IF(AND(M2784&lt;&gt; "", COUNTIF(SAP!#REF!,M2784)&gt;0),"Matched", "")</f>
        <v>#REF!</v>
      </c>
      <c r="O2784" s="21" t="str">
        <f t="shared" si="143"/>
        <v/>
      </c>
      <c r="P2784" s="21" t="e">
        <f ca="1">IF(AND(O2784&lt;&gt; "", COUNTIF(SAP!#REF!,O2784)&gt;0),"Matched", "")</f>
        <v>#REF!</v>
      </c>
      <c r="Q2784" s="21" t="str">
        <f ca="1">IF(OR(D2784="AC",D2784="TR"),"Logic4"&amp;"_"&amp;TEXT(C2784,"dd.mm.yyyy") &amp;"_"&amp; 922377.23,"")</f>
        <v>Logic4_17.04.2020_922377.23</v>
      </c>
      <c r="R2784" s="21" t="e">
        <f ca="1">IF(AND(Q2784&lt;&gt; "", COUNTIF(SAP!#REF!,Q2784)&gt;0),"Matched", "")</f>
        <v>#REF!</v>
      </c>
    </row>
    <row r="2785" spans="1:20" hidden="1">
      <c r="A2785" s="21">
        <v>11563327</v>
      </c>
      <c r="B2785" s="22">
        <v>43938</v>
      </c>
      <c r="C2785" s="22">
        <v>43938</v>
      </c>
      <c r="D2785" s="21" t="s">
        <v>10</v>
      </c>
      <c r="E2785" s="23">
        <v>0</v>
      </c>
      <c r="F2785" s="23">
        <v>0</v>
      </c>
      <c r="G2785" s="23">
        <v>25437.48</v>
      </c>
      <c r="H2785" s="23">
        <v>750390.01</v>
      </c>
      <c r="I2785" s="21" t="s">
        <v>11</v>
      </c>
      <c r="J2785" s="21" t="s">
        <v>12</v>
      </c>
      <c r="K2785" s="21" t="str">
        <f t="shared" si="141"/>
        <v/>
      </c>
      <c r="L2785" s="21" t="e">
        <f ca="1">IF(AND(K2785&lt;&gt; "", COUNTIF(SAP!#REF!,K2785)&gt;0),"Matched", "")</f>
        <v>#REF!</v>
      </c>
      <c r="M2785" s="21" t="str">
        <f t="shared" si="142"/>
        <v/>
      </c>
      <c r="N2785" s="21" t="e">
        <f ca="1">IF(AND(M2785&lt;&gt; "", COUNTIF(SAP!#REF!,M2785)&gt;0),"Matched", "")</f>
        <v>#REF!</v>
      </c>
      <c r="O2785" s="21" t="str">
        <f t="shared" si="143"/>
        <v/>
      </c>
      <c r="P2785" s="21" t="e">
        <f ca="1">IF(AND(O2785&lt;&gt; "", COUNTIF(SAP!#REF!,O2785)&gt;0),"Matched", "")</f>
        <v>#REF!</v>
      </c>
      <c r="Q2785" s="21" t="str">
        <f ca="1">IF(OR(D2785="AC",D2785="TR"),"Logic4"&amp;"_"&amp;TEXT(C2785,"dd.mm.yyyy") &amp;"_"&amp; 922377.23,"")</f>
        <v>Logic4_17.04.2020_922377.23</v>
      </c>
      <c r="R2785" s="21" t="e">
        <f ca="1">IF(AND(Q2785&lt;&gt; "", COUNTIF(SAP!#REF!,Q2785)&gt;0),"Matched", "")</f>
        <v>#REF!</v>
      </c>
    </row>
    <row r="2786" spans="1:20" hidden="1">
      <c r="A2786" s="21">
        <v>11563327</v>
      </c>
      <c r="B2786" s="22">
        <v>43938</v>
      </c>
      <c r="C2786" s="22">
        <v>43938</v>
      </c>
      <c r="D2786" s="21" t="s">
        <v>10</v>
      </c>
      <c r="E2786" s="23">
        <v>0</v>
      </c>
      <c r="F2786" s="23">
        <v>0</v>
      </c>
      <c r="G2786" s="23">
        <v>28993.95</v>
      </c>
      <c r="H2786" s="23">
        <v>779383.96</v>
      </c>
      <c r="I2786" s="21" t="s">
        <v>11</v>
      </c>
      <c r="J2786" s="21" t="s">
        <v>12</v>
      </c>
      <c r="K2786" s="21" t="str">
        <f t="shared" si="141"/>
        <v/>
      </c>
      <c r="L2786" s="21" t="e">
        <f ca="1">IF(AND(K2786&lt;&gt; "", COUNTIF(SAP!#REF!,K2786)&gt;0),"Matched", "")</f>
        <v>#REF!</v>
      </c>
      <c r="M2786" s="21" t="str">
        <f t="shared" si="142"/>
        <v/>
      </c>
      <c r="N2786" s="21" t="e">
        <f ca="1">IF(AND(M2786&lt;&gt; "", COUNTIF(SAP!#REF!,M2786)&gt;0),"Matched", "")</f>
        <v>#REF!</v>
      </c>
      <c r="O2786" s="21" t="str">
        <f t="shared" si="143"/>
        <v/>
      </c>
      <c r="P2786" s="21" t="e">
        <f ca="1">IF(AND(O2786&lt;&gt; "", COUNTIF(SAP!#REF!,O2786)&gt;0),"Matched", "")</f>
        <v>#REF!</v>
      </c>
      <c r="Q2786" s="21" t="str">
        <f ca="1">IF(OR(D2786="AC",D2786="TR"),"Logic4"&amp;"_"&amp;TEXT(C2786,"dd.mm.yyyy") &amp;"_"&amp; 922377.23,"")</f>
        <v>Logic4_17.04.2020_922377.23</v>
      </c>
      <c r="R2786" s="21" t="e">
        <f ca="1">IF(AND(Q2786&lt;&gt; "", COUNTIF(SAP!#REF!,Q2786)&gt;0),"Matched", "")</f>
        <v>#REF!</v>
      </c>
    </row>
    <row r="2787" spans="1:20" hidden="1">
      <c r="A2787" s="21">
        <v>11563327</v>
      </c>
      <c r="B2787" s="22">
        <v>43938</v>
      </c>
      <c r="C2787" s="22">
        <v>43938</v>
      </c>
      <c r="D2787" s="21" t="s">
        <v>10</v>
      </c>
      <c r="E2787" s="23">
        <v>0</v>
      </c>
      <c r="F2787" s="23">
        <v>0</v>
      </c>
      <c r="G2787" s="23">
        <v>30135</v>
      </c>
      <c r="H2787" s="23">
        <v>809518.96</v>
      </c>
      <c r="I2787" s="21" t="s">
        <v>11</v>
      </c>
      <c r="J2787" s="21" t="s">
        <v>12</v>
      </c>
      <c r="K2787" s="21" t="str">
        <f t="shared" si="141"/>
        <v/>
      </c>
      <c r="L2787" s="21" t="e">
        <f ca="1">IF(AND(K2787&lt;&gt; "", COUNTIF(SAP!#REF!,K2787)&gt;0),"Matched", "")</f>
        <v>#REF!</v>
      </c>
      <c r="M2787" s="21" t="str">
        <f t="shared" si="142"/>
        <v/>
      </c>
      <c r="N2787" s="21" t="e">
        <f ca="1">IF(AND(M2787&lt;&gt; "", COUNTIF(SAP!#REF!,M2787)&gt;0),"Matched", "")</f>
        <v>#REF!</v>
      </c>
      <c r="O2787" s="21" t="str">
        <f t="shared" si="143"/>
        <v/>
      </c>
      <c r="P2787" s="21" t="e">
        <f ca="1">IF(AND(O2787&lt;&gt; "", COUNTIF(SAP!#REF!,O2787)&gt;0),"Matched", "")</f>
        <v>#REF!</v>
      </c>
      <c r="Q2787" s="21" t="str">
        <f ca="1">IF(OR(D2787="AC",D2787="TR"),"Logic4"&amp;"_"&amp;TEXT(C2787,"dd.mm.yyyy") &amp;"_"&amp; 922377.23,"")</f>
        <v>Logic4_17.04.2020_922377.23</v>
      </c>
      <c r="R2787" s="21" t="e">
        <f ca="1">IF(AND(Q2787&lt;&gt; "", COUNTIF(SAP!#REF!,Q2787)&gt;0),"Matched", "")</f>
        <v>#REF!</v>
      </c>
    </row>
    <row r="2788" spans="1:20" hidden="1">
      <c r="A2788" s="21">
        <v>11563327</v>
      </c>
      <c r="B2788" s="22">
        <v>43938</v>
      </c>
      <c r="C2788" s="22">
        <v>43938</v>
      </c>
      <c r="D2788" s="21" t="s">
        <v>10</v>
      </c>
      <c r="E2788" s="23">
        <v>0</v>
      </c>
      <c r="F2788" s="23">
        <v>0</v>
      </c>
      <c r="G2788" s="23">
        <v>30305.200000000001</v>
      </c>
      <c r="H2788" s="23">
        <v>839824.16</v>
      </c>
      <c r="I2788" s="21" t="s">
        <v>11</v>
      </c>
      <c r="J2788" s="21" t="s">
        <v>12</v>
      </c>
      <c r="K2788" s="21" t="str">
        <f t="shared" si="141"/>
        <v/>
      </c>
      <c r="L2788" s="21" t="e">
        <f ca="1">IF(AND(K2788&lt;&gt; "", COUNTIF(SAP!#REF!,K2788)&gt;0),"Matched", "")</f>
        <v>#REF!</v>
      </c>
      <c r="M2788" s="21" t="str">
        <f t="shared" si="142"/>
        <v/>
      </c>
      <c r="N2788" s="21" t="e">
        <f ca="1">IF(AND(M2788&lt;&gt; "", COUNTIF(SAP!#REF!,M2788)&gt;0),"Matched", "")</f>
        <v>#REF!</v>
      </c>
      <c r="O2788" s="21" t="str">
        <f t="shared" si="143"/>
        <v/>
      </c>
      <c r="P2788" s="21" t="e">
        <f ca="1">IF(AND(O2788&lt;&gt; "", COUNTIF(SAP!#REF!,O2788)&gt;0),"Matched", "")</f>
        <v>#REF!</v>
      </c>
      <c r="Q2788" s="21" t="str">
        <f ca="1">IF(OR(D2788="AC",D2788="TR"),"Logic4"&amp;"_"&amp;TEXT(C2788,"dd.mm.yyyy") &amp;"_"&amp; 922377.23,"")</f>
        <v>Logic4_17.04.2020_922377.23</v>
      </c>
      <c r="R2788" s="21" t="e">
        <f ca="1">IF(AND(Q2788&lt;&gt; "", COUNTIF(SAP!#REF!,Q2788)&gt;0),"Matched", "")</f>
        <v>#REF!</v>
      </c>
    </row>
    <row r="2789" spans="1:20" hidden="1">
      <c r="A2789" s="21">
        <v>11563327</v>
      </c>
      <c r="B2789" s="22">
        <v>43938</v>
      </c>
      <c r="C2789" s="22">
        <v>43938</v>
      </c>
      <c r="D2789" s="21" t="s">
        <v>10</v>
      </c>
      <c r="E2789" s="23">
        <v>0</v>
      </c>
      <c r="F2789" s="23">
        <v>0</v>
      </c>
      <c r="G2789" s="23">
        <v>35657.57</v>
      </c>
      <c r="H2789" s="23">
        <v>875481.73</v>
      </c>
      <c r="I2789" s="21" t="s">
        <v>11</v>
      </c>
      <c r="J2789" s="21" t="s">
        <v>12</v>
      </c>
      <c r="K2789" s="21" t="str">
        <f t="shared" si="141"/>
        <v/>
      </c>
      <c r="L2789" s="21" t="e">
        <f ca="1">IF(AND(K2789&lt;&gt; "", COUNTIF(SAP!#REF!,K2789)&gt;0),"Matched", "")</f>
        <v>#REF!</v>
      </c>
      <c r="M2789" s="21" t="str">
        <f t="shared" si="142"/>
        <v/>
      </c>
      <c r="N2789" s="21" t="e">
        <f ca="1">IF(AND(M2789&lt;&gt; "", COUNTIF(SAP!#REF!,M2789)&gt;0),"Matched", "")</f>
        <v>#REF!</v>
      </c>
      <c r="O2789" s="21" t="str">
        <f t="shared" si="143"/>
        <v/>
      </c>
      <c r="P2789" s="21" t="e">
        <f ca="1">IF(AND(O2789&lt;&gt; "", COUNTIF(SAP!#REF!,O2789)&gt;0),"Matched", "")</f>
        <v>#REF!</v>
      </c>
      <c r="Q2789" s="21" t="str">
        <f ca="1">IF(OR(D2789="AC",D2789="TR"),"Logic4"&amp;"_"&amp;TEXT(C2789,"dd.mm.yyyy") &amp;"_"&amp; 922377.23,"")</f>
        <v>Logic4_17.04.2020_922377.23</v>
      </c>
      <c r="R2789" s="21" t="e">
        <f ca="1">IF(AND(Q2789&lt;&gt; "", COUNTIF(SAP!#REF!,Q2789)&gt;0),"Matched", "")</f>
        <v>#REF!</v>
      </c>
    </row>
    <row r="2790" spans="1:20" hidden="1">
      <c r="A2790" s="21">
        <v>11563327</v>
      </c>
      <c r="B2790" s="22">
        <v>43938</v>
      </c>
      <c r="C2790" s="22">
        <v>43938</v>
      </c>
      <c r="D2790" s="21" t="s">
        <v>10</v>
      </c>
      <c r="E2790" s="23">
        <v>0</v>
      </c>
      <c r="F2790" s="23">
        <v>0</v>
      </c>
      <c r="G2790" s="23">
        <v>46895.5</v>
      </c>
      <c r="H2790" s="23">
        <v>922377.23</v>
      </c>
      <c r="I2790" s="21" t="s">
        <v>11</v>
      </c>
      <c r="J2790" s="21" t="s">
        <v>12</v>
      </c>
      <c r="K2790" s="21" t="str">
        <f t="shared" si="141"/>
        <v/>
      </c>
      <c r="L2790" s="21" t="e">
        <f ca="1">IF(AND(K2790&lt;&gt; "", COUNTIF(SAP!#REF!,K2790)&gt;0),"Matched", "")</f>
        <v>#REF!</v>
      </c>
      <c r="M2790" s="21" t="str">
        <f t="shared" si="142"/>
        <v/>
      </c>
      <c r="N2790" s="21" t="e">
        <f ca="1">IF(AND(M2790&lt;&gt; "", COUNTIF(SAP!#REF!,M2790)&gt;0),"Matched", "")</f>
        <v>#REF!</v>
      </c>
      <c r="O2790" s="21" t="str">
        <f t="shared" si="143"/>
        <v/>
      </c>
      <c r="P2790" s="21" t="e">
        <f ca="1">IF(AND(O2790&lt;&gt; "", COUNTIF(SAP!#REF!,O2790)&gt;0),"Matched", "")</f>
        <v>#REF!</v>
      </c>
      <c r="Q2790" s="21" t="str">
        <f ca="1">IF(OR(D2790="AC",D2790="TR"),"Logic4"&amp;"_"&amp;TEXT(C2790,"dd.mm.yyyy") &amp;"_"&amp; 922377.23,"")</f>
        <v>Logic4_17.04.2020_922377.23</v>
      </c>
      <c r="R2790" s="21" t="e">
        <f ca="1">IF(AND(Q2790&lt;&gt; "", COUNTIF(SAP!#REF!,Q2790)&gt;0),"Matched", "")</f>
        <v>#REF!</v>
      </c>
    </row>
    <row r="2791" spans="1:20" hidden="1">
      <c r="A2791" s="21">
        <v>11563327</v>
      </c>
      <c r="B2791" s="22">
        <v>43938</v>
      </c>
      <c r="C2791" s="22">
        <v>43938</v>
      </c>
      <c r="D2791" s="21" t="s">
        <v>13</v>
      </c>
      <c r="E2791" s="23">
        <v>0</v>
      </c>
      <c r="F2791" s="23">
        <v>3.83</v>
      </c>
      <c r="G2791" s="23">
        <v>0</v>
      </c>
      <c r="H2791" s="23">
        <v>922373.4</v>
      </c>
      <c r="I2791" s="21" t="s">
        <v>14</v>
      </c>
      <c r="J2791" s="21" t="s">
        <v>15</v>
      </c>
      <c r="K2791" s="21" t="str">
        <f t="shared" si="141"/>
        <v/>
      </c>
      <c r="L2791" s="21" t="e">
        <f ca="1">IF(AND(K2791&lt;&gt; "", COUNTIF(SAP!#REF!,K2791)&gt;0),"Matched", "")</f>
        <v>#REF!</v>
      </c>
      <c r="M2791" s="21" t="str">
        <f t="shared" si="142"/>
        <v/>
      </c>
      <c r="N2791" s="21" t="e">
        <f ca="1">IF(AND(M2791&lt;&gt; "", COUNTIF(SAP!#REF!,M2791)&gt;0),"Matched", "")</f>
        <v>#REF!</v>
      </c>
      <c r="O2791" s="21" t="str">
        <f t="shared" si="143"/>
        <v/>
      </c>
      <c r="P2791" s="21" t="e">
        <f ca="1">IF(AND(O2791&lt;&gt; "", COUNTIF(SAP!#REF!,O2791)&gt;0),"Matched", "")</f>
        <v>#REF!</v>
      </c>
      <c r="R2791" s="21" t="e">
        <f ca="1">IF(AND(Q2791&lt;&gt; "", COUNTIF(SAP!#REF!,Q2791)&gt;0),"Matched", "")</f>
        <v>#REF!</v>
      </c>
      <c r="S2791" s="21" t="str">
        <f ca="1">IF(AND(D2791="AD", I2791="800TAX  "),"Logic5"&amp;"_"&amp;TEXT(C2791,"dd.mm.yyyy") &amp;"_"&amp; 736.96,"")</f>
        <v>Logic5_17.04.2020_736.96</v>
      </c>
      <c r="T2791" s="21" t="e">
        <f ca="1">IF(AND(S2791&lt;&gt; "", COUNTIF(SAP!#REF!,S2791)&gt;0),"Matched", "")</f>
        <v>#REF!</v>
      </c>
    </row>
    <row r="2792" spans="1:20" hidden="1">
      <c r="A2792" s="21">
        <v>11563327</v>
      </c>
      <c r="B2792" s="22">
        <v>43938</v>
      </c>
      <c r="C2792" s="22">
        <v>43938</v>
      </c>
      <c r="D2792" s="21" t="s">
        <v>13</v>
      </c>
      <c r="E2792" s="23">
        <v>0</v>
      </c>
      <c r="F2792" s="23">
        <v>4.67</v>
      </c>
      <c r="G2792" s="23">
        <v>0</v>
      </c>
      <c r="H2792" s="23">
        <v>922368.73</v>
      </c>
      <c r="I2792" s="21" t="s">
        <v>14</v>
      </c>
      <c r="J2792" s="21" t="s">
        <v>15</v>
      </c>
      <c r="K2792" s="21" t="str">
        <f t="shared" si="141"/>
        <v/>
      </c>
      <c r="L2792" s="21" t="e">
        <f ca="1">IF(AND(K2792&lt;&gt; "", COUNTIF(SAP!#REF!,K2792)&gt;0),"Matched", "")</f>
        <v>#REF!</v>
      </c>
      <c r="M2792" s="21" t="str">
        <f t="shared" si="142"/>
        <v/>
      </c>
      <c r="N2792" s="21" t="e">
        <f ca="1">IF(AND(M2792&lt;&gt; "", COUNTIF(SAP!#REF!,M2792)&gt;0),"Matched", "")</f>
        <v>#REF!</v>
      </c>
      <c r="O2792" s="21" t="str">
        <f t="shared" si="143"/>
        <v/>
      </c>
      <c r="P2792" s="21" t="e">
        <f ca="1">IF(AND(O2792&lt;&gt; "", COUNTIF(SAP!#REF!,O2792)&gt;0),"Matched", "")</f>
        <v>#REF!</v>
      </c>
      <c r="R2792" s="21" t="e">
        <f ca="1">IF(AND(Q2792&lt;&gt; "", COUNTIF(SAP!#REF!,Q2792)&gt;0),"Matched", "")</f>
        <v>#REF!</v>
      </c>
      <c r="S2792" s="21" t="str">
        <f ca="1">IF(AND(D2792="AD", I2792="800TAX  "),"Logic5"&amp;"_"&amp;TEXT(C2792,"dd.mm.yyyy") &amp;"_"&amp; 736.96,"")</f>
        <v>Logic5_17.04.2020_736.96</v>
      </c>
      <c r="T2792" s="21" t="e">
        <f ca="1">IF(AND(S2792&lt;&gt; "", COUNTIF(SAP!#REF!,S2792)&gt;0),"Matched", "")</f>
        <v>#REF!</v>
      </c>
    </row>
    <row r="2793" spans="1:20" hidden="1">
      <c r="A2793" s="21">
        <v>11563327</v>
      </c>
      <c r="B2793" s="22">
        <v>43938</v>
      </c>
      <c r="C2793" s="22">
        <v>43938</v>
      </c>
      <c r="D2793" s="21" t="s">
        <v>13</v>
      </c>
      <c r="E2793" s="23">
        <v>0</v>
      </c>
      <c r="F2793" s="23">
        <v>5.68</v>
      </c>
      <c r="G2793" s="23">
        <v>0</v>
      </c>
      <c r="H2793" s="23">
        <v>922363.05</v>
      </c>
      <c r="I2793" s="21" t="s">
        <v>14</v>
      </c>
      <c r="J2793" s="21" t="s">
        <v>15</v>
      </c>
      <c r="K2793" s="21" t="str">
        <f t="shared" si="141"/>
        <v/>
      </c>
      <c r="L2793" s="21" t="e">
        <f ca="1">IF(AND(K2793&lt;&gt; "", COUNTIF(SAP!#REF!,K2793)&gt;0),"Matched", "")</f>
        <v>#REF!</v>
      </c>
      <c r="M2793" s="21" t="str">
        <f t="shared" si="142"/>
        <v/>
      </c>
      <c r="N2793" s="21" t="e">
        <f ca="1">IF(AND(M2793&lt;&gt; "", COUNTIF(SAP!#REF!,M2793)&gt;0),"Matched", "")</f>
        <v>#REF!</v>
      </c>
      <c r="O2793" s="21" t="str">
        <f t="shared" si="143"/>
        <v/>
      </c>
      <c r="P2793" s="21" t="e">
        <f ca="1">IF(AND(O2793&lt;&gt; "", COUNTIF(SAP!#REF!,O2793)&gt;0),"Matched", "")</f>
        <v>#REF!</v>
      </c>
      <c r="R2793" s="21" t="e">
        <f ca="1">IF(AND(Q2793&lt;&gt; "", COUNTIF(SAP!#REF!,Q2793)&gt;0),"Matched", "")</f>
        <v>#REF!</v>
      </c>
      <c r="S2793" s="21" t="str">
        <f ca="1">IF(AND(D2793="AD", I2793="800TAX  "),"Logic5"&amp;"_"&amp;TEXT(C2793,"dd.mm.yyyy") &amp;"_"&amp; 736.96,"")</f>
        <v>Logic5_17.04.2020_736.96</v>
      </c>
      <c r="T2793" s="21" t="e">
        <f ca="1">IF(AND(S2793&lt;&gt; "", COUNTIF(SAP!#REF!,S2793)&gt;0),"Matched", "")</f>
        <v>#REF!</v>
      </c>
    </row>
    <row r="2794" spans="1:20" hidden="1">
      <c r="A2794" s="21">
        <v>11563327</v>
      </c>
      <c r="B2794" s="22">
        <v>43938</v>
      </c>
      <c r="C2794" s="22">
        <v>43938</v>
      </c>
      <c r="D2794" s="21" t="s">
        <v>13</v>
      </c>
      <c r="E2794" s="23">
        <v>0</v>
      </c>
      <c r="F2794" s="23">
        <v>7.29</v>
      </c>
      <c r="G2794" s="23">
        <v>0</v>
      </c>
      <c r="H2794" s="23">
        <v>922355.76</v>
      </c>
      <c r="I2794" s="21" t="s">
        <v>14</v>
      </c>
      <c r="J2794" s="21" t="s">
        <v>15</v>
      </c>
      <c r="K2794" s="21" t="str">
        <f t="shared" si="141"/>
        <v/>
      </c>
      <c r="L2794" s="21" t="e">
        <f ca="1">IF(AND(K2794&lt;&gt; "", COUNTIF(SAP!#REF!,K2794)&gt;0),"Matched", "")</f>
        <v>#REF!</v>
      </c>
      <c r="M2794" s="21" t="str">
        <f t="shared" si="142"/>
        <v/>
      </c>
      <c r="N2794" s="21" t="e">
        <f ca="1">IF(AND(M2794&lt;&gt; "", COUNTIF(SAP!#REF!,M2794)&gt;0),"Matched", "")</f>
        <v>#REF!</v>
      </c>
      <c r="O2794" s="21" t="str">
        <f t="shared" si="143"/>
        <v/>
      </c>
      <c r="P2794" s="21" t="e">
        <f ca="1">IF(AND(O2794&lt;&gt; "", COUNTIF(SAP!#REF!,O2794)&gt;0),"Matched", "")</f>
        <v>#REF!</v>
      </c>
      <c r="R2794" s="21" t="e">
        <f ca="1">IF(AND(Q2794&lt;&gt; "", COUNTIF(SAP!#REF!,Q2794)&gt;0),"Matched", "")</f>
        <v>#REF!</v>
      </c>
      <c r="S2794" s="21" t="str">
        <f ca="1">IF(AND(D2794="AD", I2794="800TAX  "),"Logic5"&amp;"_"&amp;TEXT(C2794,"dd.mm.yyyy") &amp;"_"&amp; 736.96,"")</f>
        <v>Logic5_17.04.2020_736.96</v>
      </c>
      <c r="T2794" s="21" t="e">
        <f ca="1">IF(AND(S2794&lt;&gt; "", COUNTIF(SAP!#REF!,S2794)&gt;0),"Matched", "")</f>
        <v>#REF!</v>
      </c>
    </row>
    <row r="2795" spans="1:20" hidden="1">
      <c r="A2795" s="21">
        <v>11563327</v>
      </c>
      <c r="B2795" s="22">
        <v>43938</v>
      </c>
      <c r="C2795" s="22">
        <v>43938</v>
      </c>
      <c r="D2795" s="21" t="s">
        <v>13</v>
      </c>
      <c r="E2795" s="23">
        <v>0</v>
      </c>
      <c r="F2795" s="23">
        <v>8.41</v>
      </c>
      <c r="G2795" s="23">
        <v>0</v>
      </c>
      <c r="H2795" s="23">
        <v>922347.35</v>
      </c>
      <c r="I2795" s="21" t="s">
        <v>14</v>
      </c>
      <c r="J2795" s="21" t="s">
        <v>15</v>
      </c>
      <c r="K2795" s="21" t="str">
        <f t="shared" si="141"/>
        <v/>
      </c>
      <c r="L2795" s="21" t="e">
        <f ca="1">IF(AND(K2795&lt;&gt; "", COUNTIF(SAP!#REF!,K2795)&gt;0),"Matched", "")</f>
        <v>#REF!</v>
      </c>
      <c r="M2795" s="21" t="str">
        <f t="shared" si="142"/>
        <v/>
      </c>
      <c r="N2795" s="21" t="e">
        <f ca="1">IF(AND(M2795&lt;&gt; "", COUNTIF(SAP!#REF!,M2795)&gt;0),"Matched", "")</f>
        <v>#REF!</v>
      </c>
      <c r="O2795" s="21" t="str">
        <f t="shared" si="143"/>
        <v/>
      </c>
      <c r="P2795" s="21" t="e">
        <f ca="1">IF(AND(O2795&lt;&gt; "", COUNTIF(SAP!#REF!,O2795)&gt;0),"Matched", "")</f>
        <v>#REF!</v>
      </c>
      <c r="R2795" s="21" t="e">
        <f ca="1">IF(AND(Q2795&lt;&gt; "", COUNTIF(SAP!#REF!,Q2795)&gt;0),"Matched", "")</f>
        <v>#REF!</v>
      </c>
      <c r="S2795" s="21" t="str">
        <f ca="1">IF(AND(D2795="AD", I2795="800TAX  "),"Logic5"&amp;"_"&amp;TEXT(C2795,"dd.mm.yyyy") &amp;"_"&amp; 736.96,"")</f>
        <v>Logic5_17.04.2020_736.96</v>
      </c>
      <c r="T2795" s="21" t="e">
        <f ca="1">IF(AND(S2795&lt;&gt; "", COUNTIF(SAP!#REF!,S2795)&gt;0),"Matched", "")</f>
        <v>#REF!</v>
      </c>
    </row>
    <row r="2796" spans="1:20" hidden="1">
      <c r="A2796" s="21">
        <v>11563327</v>
      </c>
      <c r="B2796" s="22">
        <v>43938</v>
      </c>
      <c r="C2796" s="22">
        <v>43938</v>
      </c>
      <c r="D2796" s="21" t="s">
        <v>13</v>
      </c>
      <c r="E2796" s="23">
        <v>0</v>
      </c>
      <c r="F2796" s="23">
        <v>8.5</v>
      </c>
      <c r="G2796" s="23">
        <v>0</v>
      </c>
      <c r="H2796" s="23">
        <v>922338.85</v>
      </c>
      <c r="I2796" s="21" t="s">
        <v>14</v>
      </c>
      <c r="J2796" s="21" t="s">
        <v>15</v>
      </c>
      <c r="K2796" s="21" t="str">
        <f t="shared" si="141"/>
        <v/>
      </c>
      <c r="L2796" s="21" t="e">
        <f ca="1">IF(AND(K2796&lt;&gt; "", COUNTIF(SAP!#REF!,K2796)&gt;0),"Matched", "")</f>
        <v>#REF!</v>
      </c>
      <c r="M2796" s="21" t="str">
        <f t="shared" si="142"/>
        <v/>
      </c>
      <c r="N2796" s="21" t="e">
        <f ca="1">IF(AND(M2796&lt;&gt; "", COUNTIF(SAP!#REF!,M2796)&gt;0),"Matched", "")</f>
        <v>#REF!</v>
      </c>
      <c r="O2796" s="21" t="str">
        <f t="shared" si="143"/>
        <v/>
      </c>
      <c r="P2796" s="21" t="e">
        <f ca="1">IF(AND(O2796&lt;&gt; "", COUNTIF(SAP!#REF!,O2796)&gt;0),"Matched", "")</f>
        <v>#REF!</v>
      </c>
      <c r="R2796" s="21" t="e">
        <f ca="1">IF(AND(Q2796&lt;&gt; "", COUNTIF(SAP!#REF!,Q2796)&gt;0),"Matched", "")</f>
        <v>#REF!</v>
      </c>
      <c r="S2796" s="21" t="str">
        <f ca="1">IF(AND(D2796="AD", I2796="800TAX  "),"Logic5"&amp;"_"&amp;TEXT(C2796,"dd.mm.yyyy") &amp;"_"&amp; 736.96,"")</f>
        <v>Logic5_17.04.2020_736.96</v>
      </c>
      <c r="T2796" s="21" t="e">
        <f ca="1">IF(AND(S2796&lt;&gt; "", COUNTIF(SAP!#REF!,S2796)&gt;0),"Matched", "")</f>
        <v>#REF!</v>
      </c>
    </row>
    <row r="2797" spans="1:20" hidden="1">
      <c r="A2797" s="21">
        <v>11563327</v>
      </c>
      <c r="B2797" s="22">
        <v>43938</v>
      </c>
      <c r="C2797" s="22">
        <v>43938</v>
      </c>
      <c r="D2797" s="21" t="s">
        <v>13</v>
      </c>
      <c r="E2797" s="23">
        <v>0</v>
      </c>
      <c r="F2797" s="23">
        <v>9.18</v>
      </c>
      <c r="G2797" s="23">
        <v>0</v>
      </c>
      <c r="H2797" s="23">
        <v>922329.67</v>
      </c>
      <c r="I2797" s="21" t="s">
        <v>14</v>
      </c>
      <c r="J2797" s="21" t="s">
        <v>15</v>
      </c>
      <c r="K2797" s="21" t="str">
        <f t="shared" si="141"/>
        <v/>
      </c>
      <c r="L2797" s="21" t="e">
        <f ca="1">IF(AND(K2797&lt;&gt; "", COUNTIF(SAP!#REF!,K2797)&gt;0),"Matched", "")</f>
        <v>#REF!</v>
      </c>
      <c r="M2797" s="21" t="str">
        <f t="shared" si="142"/>
        <v/>
      </c>
      <c r="N2797" s="21" t="e">
        <f ca="1">IF(AND(M2797&lt;&gt; "", COUNTIF(SAP!#REF!,M2797)&gt;0),"Matched", "")</f>
        <v>#REF!</v>
      </c>
      <c r="O2797" s="21" t="str">
        <f t="shared" si="143"/>
        <v/>
      </c>
      <c r="P2797" s="21" t="e">
        <f ca="1">IF(AND(O2797&lt;&gt; "", COUNTIF(SAP!#REF!,O2797)&gt;0),"Matched", "")</f>
        <v>#REF!</v>
      </c>
      <c r="R2797" s="21" t="e">
        <f ca="1">IF(AND(Q2797&lt;&gt; "", COUNTIF(SAP!#REF!,Q2797)&gt;0),"Matched", "")</f>
        <v>#REF!</v>
      </c>
      <c r="S2797" s="21" t="str">
        <f ca="1">IF(AND(D2797="AD", I2797="800TAX  "),"Logic5"&amp;"_"&amp;TEXT(C2797,"dd.mm.yyyy") &amp;"_"&amp; 736.96,"")</f>
        <v>Logic5_17.04.2020_736.96</v>
      </c>
      <c r="T2797" s="21" t="e">
        <f ca="1">IF(AND(S2797&lt;&gt; "", COUNTIF(SAP!#REF!,S2797)&gt;0),"Matched", "")</f>
        <v>#REF!</v>
      </c>
    </row>
    <row r="2798" spans="1:20" hidden="1">
      <c r="A2798" s="21">
        <v>11563327</v>
      </c>
      <c r="B2798" s="22">
        <v>43938</v>
      </c>
      <c r="C2798" s="22">
        <v>43938</v>
      </c>
      <c r="D2798" s="21" t="s">
        <v>13</v>
      </c>
      <c r="E2798" s="23">
        <v>0</v>
      </c>
      <c r="F2798" s="23">
        <v>12.01</v>
      </c>
      <c r="G2798" s="23">
        <v>0</v>
      </c>
      <c r="H2798" s="23">
        <v>922317.66</v>
      </c>
      <c r="I2798" s="21" t="s">
        <v>14</v>
      </c>
      <c r="J2798" s="21" t="s">
        <v>15</v>
      </c>
      <c r="K2798" s="21" t="str">
        <f t="shared" si="141"/>
        <v/>
      </c>
      <c r="L2798" s="21" t="e">
        <f ca="1">IF(AND(K2798&lt;&gt; "", COUNTIF(SAP!#REF!,K2798)&gt;0),"Matched", "")</f>
        <v>#REF!</v>
      </c>
      <c r="M2798" s="21" t="str">
        <f t="shared" si="142"/>
        <v/>
      </c>
      <c r="N2798" s="21" t="e">
        <f ca="1">IF(AND(M2798&lt;&gt; "", COUNTIF(SAP!#REF!,M2798)&gt;0),"Matched", "")</f>
        <v>#REF!</v>
      </c>
      <c r="O2798" s="21" t="str">
        <f t="shared" si="143"/>
        <v/>
      </c>
      <c r="P2798" s="21" t="e">
        <f ca="1">IF(AND(O2798&lt;&gt; "", COUNTIF(SAP!#REF!,O2798)&gt;0),"Matched", "")</f>
        <v>#REF!</v>
      </c>
      <c r="R2798" s="21" t="e">
        <f ca="1">IF(AND(Q2798&lt;&gt; "", COUNTIF(SAP!#REF!,Q2798)&gt;0),"Matched", "")</f>
        <v>#REF!</v>
      </c>
      <c r="S2798" s="21" t="str">
        <f ca="1">IF(AND(D2798="AD", I2798="800TAX  "),"Logic5"&amp;"_"&amp;TEXT(C2798,"dd.mm.yyyy") &amp;"_"&amp; 736.96,"")</f>
        <v>Logic5_17.04.2020_736.96</v>
      </c>
      <c r="T2798" s="21" t="e">
        <f ca="1">IF(AND(S2798&lt;&gt; "", COUNTIF(SAP!#REF!,S2798)&gt;0),"Matched", "")</f>
        <v>#REF!</v>
      </c>
    </row>
    <row r="2799" spans="1:20" hidden="1">
      <c r="A2799" s="21">
        <v>11563327</v>
      </c>
      <c r="B2799" s="22">
        <v>43938</v>
      </c>
      <c r="C2799" s="22">
        <v>43938</v>
      </c>
      <c r="D2799" s="21" t="s">
        <v>13</v>
      </c>
      <c r="E2799" s="23">
        <v>0</v>
      </c>
      <c r="F2799" s="23">
        <v>17.11</v>
      </c>
      <c r="G2799" s="23">
        <v>0</v>
      </c>
      <c r="H2799" s="23">
        <v>922300.55</v>
      </c>
      <c r="I2799" s="21" t="s">
        <v>14</v>
      </c>
      <c r="J2799" s="21" t="s">
        <v>15</v>
      </c>
      <c r="K2799" s="21" t="str">
        <f t="shared" si="141"/>
        <v/>
      </c>
      <c r="L2799" s="21" t="e">
        <f ca="1">IF(AND(K2799&lt;&gt; "", COUNTIF(SAP!#REF!,K2799)&gt;0),"Matched", "")</f>
        <v>#REF!</v>
      </c>
      <c r="M2799" s="21" t="str">
        <f t="shared" si="142"/>
        <v/>
      </c>
      <c r="N2799" s="21" t="e">
        <f ca="1">IF(AND(M2799&lt;&gt; "", COUNTIF(SAP!#REF!,M2799)&gt;0),"Matched", "")</f>
        <v>#REF!</v>
      </c>
      <c r="O2799" s="21" t="str">
        <f t="shared" si="143"/>
        <v/>
      </c>
      <c r="P2799" s="21" t="e">
        <f ca="1">IF(AND(O2799&lt;&gt; "", COUNTIF(SAP!#REF!,O2799)&gt;0),"Matched", "")</f>
        <v>#REF!</v>
      </c>
      <c r="R2799" s="21" t="e">
        <f ca="1">IF(AND(Q2799&lt;&gt; "", COUNTIF(SAP!#REF!,Q2799)&gt;0),"Matched", "")</f>
        <v>#REF!</v>
      </c>
      <c r="S2799" s="21" t="str">
        <f ca="1">IF(AND(D2799="AD", I2799="800TAX  "),"Logic5"&amp;"_"&amp;TEXT(C2799,"dd.mm.yyyy") &amp;"_"&amp; 736.96,"")</f>
        <v>Logic5_17.04.2020_736.96</v>
      </c>
      <c r="T2799" s="21" t="e">
        <f ca="1">IF(AND(S2799&lt;&gt; "", COUNTIF(SAP!#REF!,S2799)&gt;0),"Matched", "")</f>
        <v>#REF!</v>
      </c>
    </row>
    <row r="2800" spans="1:20" hidden="1">
      <c r="A2800" s="21">
        <v>11563327</v>
      </c>
      <c r="B2800" s="22">
        <v>43938</v>
      </c>
      <c r="C2800" s="22">
        <v>43938</v>
      </c>
      <c r="D2800" s="21" t="s">
        <v>13</v>
      </c>
      <c r="E2800" s="23">
        <v>0</v>
      </c>
      <c r="F2800" s="23">
        <v>20.84</v>
      </c>
      <c r="G2800" s="23">
        <v>0</v>
      </c>
      <c r="H2800" s="23">
        <v>922279.71</v>
      </c>
      <c r="I2800" s="21" t="s">
        <v>14</v>
      </c>
      <c r="J2800" s="21" t="s">
        <v>15</v>
      </c>
      <c r="K2800" s="21" t="str">
        <f t="shared" si="141"/>
        <v/>
      </c>
      <c r="L2800" s="21" t="e">
        <f ca="1">IF(AND(K2800&lt;&gt; "", COUNTIF(SAP!#REF!,K2800)&gt;0),"Matched", "")</f>
        <v>#REF!</v>
      </c>
      <c r="M2800" s="21" t="str">
        <f t="shared" si="142"/>
        <v/>
      </c>
      <c r="N2800" s="21" t="e">
        <f ca="1">IF(AND(M2800&lt;&gt; "", COUNTIF(SAP!#REF!,M2800)&gt;0),"Matched", "")</f>
        <v>#REF!</v>
      </c>
      <c r="O2800" s="21" t="str">
        <f t="shared" si="143"/>
        <v/>
      </c>
      <c r="P2800" s="21" t="e">
        <f ca="1">IF(AND(O2800&lt;&gt; "", COUNTIF(SAP!#REF!,O2800)&gt;0),"Matched", "")</f>
        <v>#REF!</v>
      </c>
      <c r="R2800" s="21" t="e">
        <f ca="1">IF(AND(Q2800&lt;&gt; "", COUNTIF(SAP!#REF!,Q2800)&gt;0),"Matched", "")</f>
        <v>#REF!</v>
      </c>
      <c r="S2800" s="21" t="str">
        <f ca="1">IF(AND(D2800="AD", I2800="800TAX  "),"Logic5"&amp;"_"&amp;TEXT(C2800,"dd.mm.yyyy") &amp;"_"&amp; 736.96,"")</f>
        <v>Logic5_17.04.2020_736.96</v>
      </c>
      <c r="T2800" s="21" t="e">
        <f ca="1">IF(AND(S2800&lt;&gt; "", COUNTIF(SAP!#REF!,S2800)&gt;0),"Matched", "")</f>
        <v>#REF!</v>
      </c>
    </row>
    <row r="2801" spans="1:20" hidden="1">
      <c r="A2801" s="21">
        <v>11563327</v>
      </c>
      <c r="B2801" s="22">
        <v>43938</v>
      </c>
      <c r="C2801" s="22">
        <v>43938</v>
      </c>
      <c r="D2801" s="21" t="s">
        <v>13</v>
      </c>
      <c r="E2801" s="23">
        <v>0</v>
      </c>
      <c r="F2801" s="23">
        <v>22.39</v>
      </c>
      <c r="G2801" s="23">
        <v>0</v>
      </c>
      <c r="H2801" s="23">
        <v>922257.32</v>
      </c>
      <c r="I2801" s="21" t="s">
        <v>14</v>
      </c>
      <c r="J2801" s="21" t="s">
        <v>15</v>
      </c>
      <c r="K2801" s="21" t="str">
        <f t="shared" si="141"/>
        <v/>
      </c>
      <c r="L2801" s="21" t="e">
        <f ca="1">IF(AND(K2801&lt;&gt; "", COUNTIF(SAP!#REF!,K2801)&gt;0),"Matched", "")</f>
        <v>#REF!</v>
      </c>
      <c r="M2801" s="21" t="str">
        <f t="shared" si="142"/>
        <v/>
      </c>
      <c r="N2801" s="21" t="e">
        <f ca="1">IF(AND(M2801&lt;&gt; "", COUNTIF(SAP!#REF!,M2801)&gt;0),"Matched", "")</f>
        <v>#REF!</v>
      </c>
      <c r="O2801" s="21" t="str">
        <f t="shared" si="143"/>
        <v/>
      </c>
      <c r="P2801" s="21" t="e">
        <f ca="1">IF(AND(O2801&lt;&gt; "", COUNTIF(SAP!#REF!,O2801)&gt;0),"Matched", "")</f>
        <v>#REF!</v>
      </c>
      <c r="R2801" s="21" t="e">
        <f ca="1">IF(AND(Q2801&lt;&gt; "", COUNTIF(SAP!#REF!,Q2801)&gt;0),"Matched", "")</f>
        <v>#REF!</v>
      </c>
      <c r="S2801" s="21" t="str">
        <f ca="1">IF(AND(D2801="AD", I2801="800TAX  "),"Logic5"&amp;"_"&amp;TEXT(C2801,"dd.mm.yyyy") &amp;"_"&amp; 736.96,"")</f>
        <v>Logic5_17.04.2020_736.96</v>
      </c>
      <c r="T2801" s="21" t="e">
        <f ca="1">IF(AND(S2801&lt;&gt; "", COUNTIF(SAP!#REF!,S2801)&gt;0),"Matched", "")</f>
        <v>#REF!</v>
      </c>
    </row>
    <row r="2802" spans="1:20" hidden="1">
      <c r="A2802" s="21">
        <v>11563327</v>
      </c>
      <c r="B2802" s="22">
        <v>43938</v>
      </c>
      <c r="C2802" s="22">
        <v>43938</v>
      </c>
      <c r="D2802" s="21" t="s">
        <v>13</v>
      </c>
      <c r="E2802" s="23">
        <v>0</v>
      </c>
      <c r="F2802" s="23">
        <v>26.15</v>
      </c>
      <c r="G2802" s="23">
        <v>0</v>
      </c>
      <c r="H2802" s="23">
        <v>922231.17</v>
      </c>
      <c r="I2802" s="21" t="s">
        <v>14</v>
      </c>
      <c r="J2802" s="21" t="s">
        <v>15</v>
      </c>
      <c r="K2802" s="21" t="str">
        <f t="shared" si="141"/>
        <v/>
      </c>
      <c r="L2802" s="21" t="e">
        <f ca="1">IF(AND(K2802&lt;&gt; "", COUNTIF(SAP!#REF!,K2802)&gt;0),"Matched", "")</f>
        <v>#REF!</v>
      </c>
      <c r="M2802" s="21" t="str">
        <f t="shared" si="142"/>
        <v/>
      </c>
      <c r="N2802" s="21" t="e">
        <f ca="1">IF(AND(M2802&lt;&gt; "", COUNTIF(SAP!#REF!,M2802)&gt;0),"Matched", "")</f>
        <v>#REF!</v>
      </c>
      <c r="O2802" s="21" t="str">
        <f t="shared" si="143"/>
        <v/>
      </c>
      <c r="P2802" s="21" t="e">
        <f ca="1">IF(AND(O2802&lt;&gt; "", COUNTIF(SAP!#REF!,O2802)&gt;0),"Matched", "")</f>
        <v>#REF!</v>
      </c>
      <c r="R2802" s="21" t="e">
        <f ca="1">IF(AND(Q2802&lt;&gt; "", COUNTIF(SAP!#REF!,Q2802)&gt;0),"Matched", "")</f>
        <v>#REF!</v>
      </c>
      <c r="S2802" s="21" t="str">
        <f ca="1">IF(AND(D2802="AD", I2802="800TAX  "),"Logic5"&amp;"_"&amp;TEXT(C2802,"dd.mm.yyyy") &amp;"_"&amp; 736.96,"")</f>
        <v>Logic5_17.04.2020_736.96</v>
      </c>
      <c r="T2802" s="21" t="e">
        <f ca="1">IF(AND(S2802&lt;&gt; "", COUNTIF(SAP!#REF!,S2802)&gt;0),"Matched", "")</f>
        <v>#REF!</v>
      </c>
    </row>
    <row r="2803" spans="1:20" hidden="1">
      <c r="A2803" s="21">
        <v>11563327</v>
      </c>
      <c r="B2803" s="22">
        <v>43938</v>
      </c>
      <c r="C2803" s="22">
        <v>43938</v>
      </c>
      <c r="D2803" s="21" t="s">
        <v>13</v>
      </c>
      <c r="E2803" s="23">
        <v>0</v>
      </c>
      <c r="F2803" s="23">
        <v>30.84</v>
      </c>
      <c r="G2803" s="23">
        <v>0</v>
      </c>
      <c r="H2803" s="23">
        <v>922200.33</v>
      </c>
      <c r="I2803" s="21" t="s">
        <v>14</v>
      </c>
      <c r="J2803" s="21" t="s">
        <v>15</v>
      </c>
      <c r="K2803" s="21" t="str">
        <f t="shared" si="141"/>
        <v/>
      </c>
      <c r="L2803" s="21" t="e">
        <f ca="1">IF(AND(K2803&lt;&gt; "", COUNTIF(SAP!#REF!,K2803)&gt;0),"Matched", "")</f>
        <v>#REF!</v>
      </c>
      <c r="M2803" s="21" t="str">
        <f t="shared" si="142"/>
        <v/>
      </c>
      <c r="N2803" s="21" t="e">
        <f ca="1">IF(AND(M2803&lt;&gt; "", COUNTIF(SAP!#REF!,M2803)&gt;0),"Matched", "")</f>
        <v>#REF!</v>
      </c>
      <c r="O2803" s="21" t="str">
        <f t="shared" si="143"/>
        <v/>
      </c>
      <c r="P2803" s="21" t="e">
        <f ca="1">IF(AND(O2803&lt;&gt; "", COUNTIF(SAP!#REF!,O2803)&gt;0),"Matched", "")</f>
        <v>#REF!</v>
      </c>
      <c r="R2803" s="21" t="e">
        <f ca="1">IF(AND(Q2803&lt;&gt; "", COUNTIF(SAP!#REF!,Q2803)&gt;0),"Matched", "")</f>
        <v>#REF!</v>
      </c>
      <c r="S2803" s="21" t="str">
        <f ca="1">IF(AND(D2803="AD", I2803="800TAX  "),"Logic5"&amp;"_"&amp;TEXT(C2803,"dd.mm.yyyy") &amp;"_"&amp; 736.96,"")</f>
        <v>Logic5_17.04.2020_736.96</v>
      </c>
      <c r="T2803" s="21" t="e">
        <f ca="1">IF(AND(S2803&lt;&gt; "", COUNTIF(SAP!#REF!,S2803)&gt;0),"Matched", "")</f>
        <v>#REF!</v>
      </c>
    </row>
    <row r="2804" spans="1:20" hidden="1">
      <c r="A2804" s="21">
        <v>11563327</v>
      </c>
      <c r="B2804" s="22">
        <v>43938</v>
      </c>
      <c r="C2804" s="22">
        <v>43938</v>
      </c>
      <c r="D2804" s="21" t="s">
        <v>13</v>
      </c>
      <c r="E2804" s="23">
        <v>0</v>
      </c>
      <c r="F2804" s="23">
        <v>33.86</v>
      </c>
      <c r="G2804" s="23">
        <v>0</v>
      </c>
      <c r="H2804" s="23">
        <v>922166.47</v>
      </c>
      <c r="I2804" s="21" t="s">
        <v>14</v>
      </c>
      <c r="J2804" s="21" t="s">
        <v>15</v>
      </c>
      <c r="K2804" s="21" t="str">
        <f t="shared" si="141"/>
        <v/>
      </c>
      <c r="L2804" s="21" t="e">
        <f ca="1">IF(AND(K2804&lt;&gt; "", COUNTIF(SAP!#REF!,K2804)&gt;0),"Matched", "")</f>
        <v>#REF!</v>
      </c>
      <c r="M2804" s="21" t="str">
        <f t="shared" si="142"/>
        <v/>
      </c>
      <c r="N2804" s="21" t="e">
        <f ca="1">IF(AND(M2804&lt;&gt; "", COUNTIF(SAP!#REF!,M2804)&gt;0),"Matched", "")</f>
        <v>#REF!</v>
      </c>
      <c r="O2804" s="21" t="str">
        <f t="shared" si="143"/>
        <v/>
      </c>
      <c r="P2804" s="21" t="e">
        <f ca="1">IF(AND(O2804&lt;&gt; "", COUNTIF(SAP!#REF!,O2804)&gt;0),"Matched", "")</f>
        <v>#REF!</v>
      </c>
      <c r="R2804" s="21" t="e">
        <f ca="1">IF(AND(Q2804&lt;&gt; "", COUNTIF(SAP!#REF!,Q2804)&gt;0),"Matched", "")</f>
        <v>#REF!</v>
      </c>
      <c r="S2804" s="21" t="str">
        <f ca="1">IF(AND(D2804="AD", I2804="800TAX  "),"Logic5"&amp;"_"&amp;TEXT(C2804,"dd.mm.yyyy") &amp;"_"&amp; 736.96,"")</f>
        <v>Logic5_17.04.2020_736.96</v>
      </c>
      <c r="T2804" s="21" t="e">
        <f ca="1">IF(AND(S2804&lt;&gt; "", COUNTIF(SAP!#REF!,S2804)&gt;0),"Matched", "")</f>
        <v>#REF!</v>
      </c>
    </row>
    <row r="2805" spans="1:20" hidden="1">
      <c r="A2805" s="21">
        <v>11563327</v>
      </c>
      <c r="B2805" s="22">
        <v>43938</v>
      </c>
      <c r="C2805" s="22">
        <v>43938</v>
      </c>
      <c r="D2805" s="21" t="s">
        <v>13</v>
      </c>
      <c r="E2805" s="23">
        <v>0</v>
      </c>
      <c r="F2805" s="23">
        <v>51.21</v>
      </c>
      <c r="G2805" s="23">
        <v>0</v>
      </c>
      <c r="H2805" s="23">
        <v>922115.26</v>
      </c>
      <c r="I2805" s="21" t="s">
        <v>14</v>
      </c>
      <c r="J2805" s="21" t="s">
        <v>15</v>
      </c>
      <c r="K2805" s="21" t="str">
        <f t="shared" si="141"/>
        <v/>
      </c>
      <c r="L2805" s="21" t="e">
        <f ca="1">IF(AND(K2805&lt;&gt; "", COUNTIF(SAP!#REF!,K2805)&gt;0),"Matched", "")</f>
        <v>#REF!</v>
      </c>
      <c r="M2805" s="21" t="str">
        <f t="shared" si="142"/>
        <v/>
      </c>
      <c r="N2805" s="21" t="e">
        <f ca="1">IF(AND(M2805&lt;&gt; "", COUNTIF(SAP!#REF!,M2805)&gt;0),"Matched", "")</f>
        <v>#REF!</v>
      </c>
      <c r="O2805" s="21" t="str">
        <f t="shared" si="143"/>
        <v/>
      </c>
      <c r="P2805" s="21" t="e">
        <f ca="1">IF(AND(O2805&lt;&gt; "", COUNTIF(SAP!#REF!,O2805)&gt;0),"Matched", "")</f>
        <v>#REF!</v>
      </c>
      <c r="R2805" s="21" t="e">
        <f ca="1">IF(AND(Q2805&lt;&gt; "", COUNTIF(SAP!#REF!,Q2805)&gt;0),"Matched", "")</f>
        <v>#REF!</v>
      </c>
      <c r="S2805" s="21" t="str">
        <f ca="1">IF(AND(D2805="AD", I2805="800TAX  "),"Logic5"&amp;"_"&amp;TEXT(C2805,"dd.mm.yyyy") &amp;"_"&amp; 736.96,"")</f>
        <v>Logic5_17.04.2020_736.96</v>
      </c>
      <c r="T2805" s="21" t="e">
        <f ca="1">IF(AND(S2805&lt;&gt; "", COUNTIF(SAP!#REF!,S2805)&gt;0),"Matched", "")</f>
        <v>#REF!</v>
      </c>
    </row>
    <row r="2806" spans="1:20" hidden="1">
      <c r="A2806" s="21">
        <v>11563327</v>
      </c>
      <c r="B2806" s="22">
        <v>43938</v>
      </c>
      <c r="C2806" s="22">
        <v>43938</v>
      </c>
      <c r="D2806" s="21" t="s">
        <v>13</v>
      </c>
      <c r="E2806" s="23">
        <v>0</v>
      </c>
      <c r="F2806" s="23">
        <v>54.15</v>
      </c>
      <c r="G2806" s="23">
        <v>0</v>
      </c>
      <c r="H2806" s="23">
        <v>922061.11</v>
      </c>
      <c r="I2806" s="21" t="s">
        <v>14</v>
      </c>
      <c r="J2806" s="21" t="s">
        <v>15</v>
      </c>
      <c r="K2806" s="21" t="str">
        <f t="shared" si="141"/>
        <v/>
      </c>
      <c r="L2806" s="21" t="e">
        <f ca="1">IF(AND(K2806&lt;&gt; "", COUNTIF(SAP!#REF!,K2806)&gt;0),"Matched", "")</f>
        <v>#REF!</v>
      </c>
      <c r="M2806" s="21" t="str">
        <f t="shared" si="142"/>
        <v/>
      </c>
      <c r="N2806" s="21" t="e">
        <f ca="1">IF(AND(M2806&lt;&gt; "", COUNTIF(SAP!#REF!,M2806)&gt;0),"Matched", "")</f>
        <v>#REF!</v>
      </c>
      <c r="O2806" s="21" t="str">
        <f t="shared" si="143"/>
        <v/>
      </c>
      <c r="P2806" s="21" t="e">
        <f ca="1">IF(AND(O2806&lt;&gt; "", COUNTIF(SAP!#REF!,O2806)&gt;0),"Matched", "")</f>
        <v>#REF!</v>
      </c>
      <c r="R2806" s="21" t="e">
        <f ca="1">IF(AND(Q2806&lt;&gt; "", COUNTIF(SAP!#REF!,Q2806)&gt;0),"Matched", "")</f>
        <v>#REF!</v>
      </c>
      <c r="S2806" s="21" t="str">
        <f ca="1">IF(AND(D2806="AD", I2806="800TAX  "),"Logic5"&amp;"_"&amp;TEXT(C2806,"dd.mm.yyyy") &amp;"_"&amp; 736.96,"")</f>
        <v>Logic5_17.04.2020_736.96</v>
      </c>
      <c r="T2806" s="21" t="e">
        <f ca="1">IF(AND(S2806&lt;&gt; "", COUNTIF(SAP!#REF!,S2806)&gt;0),"Matched", "")</f>
        <v>#REF!</v>
      </c>
    </row>
    <row r="2807" spans="1:20" hidden="1">
      <c r="A2807" s="21">
        <v>11563327</v>
      </c>
      <c r="B2807" s="22">
        <v>43938</v>
      </c>
      <c r="C2807" s="22">
        <v>43938</v>
      </c>
      <c r="D2807" s="21" t="s">
        <v>13</v>
      </c>
      <c r="E2807" s="23">
        <v>0</v>
      </c>
      <c r="F2807" s="23">
        <v>56.71</v>
      </c>
      <c r="G2807" s="23">
        <v>0</v>
      </c>
      <c r="H2807" s="23">
        <v>922004.4</v>
      </c>
      <c r="I2807" s="21" t="s">
        <v>14</v>
      </c>
      <c r="J2807" s="21" t="s">
        <v>15</v>
      </c>
      <c r="K2807" s="21" t="str">
        <f t="shared" si="141"/>
        <v/>
      </c>
      <c r="L2807" s="21" t="e">
        <f ca="1">IF(AND(K2807&lt;&gt; "", COUNTIF(SAP!#REF!,K2807)&gt;0),"Matched", "")</f>
        <v>#REF!</v>
      </c>
      <c r="M2807" s="21" t="str">
        <f t="shared" si="142"/>
        <v/>
      </c>
      <c r="N2807" s="21" t="e">
        <f ca="1">IF(AND(M2807&lt;&gt; "", COUNTIF(SAP!#REF!,M2807)&gt;0),"Matched", "")</f>
        <v>#REF!</v>
      </c>
      <c r="O2807" s="21" t="str">
        <f t="shared" si="143"/>
        <v/>
      </c>
      <c r="P2807" s="21" t="e">
        <f ca="1">IF(AND(O2807&lt;&gt; "", COUNTIF(SAP!#REF!,O2807)&gt;0),"Matched", "")</f>
        <v>#REF!</v>
      </c>
      <c r="R2807" s="21" t="e">
        <f ca="1">IF(AND(Q2807&lt;&gt; "", COUNTIF(SAP!#REF!,Q2807)&gt;0),"Matched", "")</f>
        <v>#REF!</v>
      </c>
      <c r="S2807" s="21" t="str">
        <f ca="1">IF(AND(D2807="AD", I2807="800TAX  "),"Logic5"&amp;"_"&amp;TEXT(C2807,"dd.mm.yyyy") &amp;"_"&amp; 736.96,"")</f>
        <v>Logic5_17.04.2020_736.96</v>
      </c>
      <c r="T2807" s="21" t="e">
        <f ca="1">IF(AND(S2807&lt;&gt; "", COUNTIF(SAP!#REF!,S2807)&gt;0),"Matched", "")</f>
        <v>#REF!</v>
      </c>
    </row>
    <row r="2808" spans="1:20" hidden="1">
      <c r="A2808" s="21">
        <v>11563327</v>
      </c>
      <c r="B2808" s="22">
        <v>43938</v>
      </c>
      <c r="C2808" s="22">
        <v>43938</v>
      </c>
      <c r="D2808" s="21" t="s">
        <v>13</v>
      </c>
      <c r="E2808" s="23">
        <v>0</v>
      </c>
      <c r="F2808" s="23">
        <v>56.82</v>
      </c>
      <c r="G2808" s="23">
        <v>0</v>
      </c>
      <c r="H2808" s="23">
        <v>921947.58</v>
      </c>
      <c r="I2808" s="21" t="s">
        <v>14</v>
      </c>
      <c r="J2808" s="21" t="s">
        <v>15</v>
      </c>
      <c r="K2808" s="21" t="str">
        <f t="shared" si="141"/>
        <v/>
      </c>
      <c r="L2808" s="21" t="e">
        <f ca="1">IF(AND(K2808&lt;&gt; "", COUNTIF(SAP!#REF!,K2808)&gt;0),"Matched", "")</f>
        <v>#REF!</v>
      </c>
      <c r="M2808" s="21" t="str">
        <f t="shared" si="142"/>
        <v/>
      </c>
      <c r="N2808" s="21" t="e">
        <f ca="1">IF(AND(M2808&lt;&gt; "", COUNTIF(SAP!#REF!,M2808)&gt;0),"Matched", "")</f>
        <v>#REF!</v>
      </c>
      <c r="O2808" s="21" t="str">
        <f t="shared" si="143"/>
        <v/>
      </c>
      <c r="P2808" s="21" t="e">
        <f ca="1">IF(AND(O2808&lt;&gt; "", COUNTIF(SAP!#REF!,O2808)&gt;0),"Matched", "")</f>
        <v>#REF!</v>
      </c>
      <c r="R2808" s="21" t="e">
        <f ca="1">IF(AND(Q2808&lt;&gt; "", COUNTIF(SAP!#REF!,Q2808)&gt;0),"Matched", "")</f>
        <v>#REF!</v>
      </c>
      <c r="S2808" s="21" t="str">
        <f ca="1">IF(AND(D2808="AD", I2808="800TAX  "),"Logic5"&amp;"_"&amp;TEXT(C2808,"dd.mm.yyyy") &amp;"_"&amp; 736.96,"")</f>
        <v>Logic5_17.04.2020_736.96</v>
      </c>
      <c r="T2808" s="21" t="e">
        <f ca="1">IF(AND(S2808&lt;&gt; "", COUNTIF(SAP!#REF!,S2808)&gt;0),"Matched", "")</f>
        <v>#REF!</v>
      </c>
    </row>
    <row r="2809" spans="1:20" hidden="1">
      <c r="A2809" s="21">
        <v>11563327</v>
      </c>
      <c r="B2809" s="22">
        <v>43938</v>
      </c>
      <c r="C2809" s="22">
        <v>43938</v>
      </c>
      <c r="D2809" s="21" t="s">
        <v>13</v>
      </c>
      <c r="E2809" s="23">
        <v>0</v>
      </c>
      <c r="F2809" s="23">
        <v>71.790000000000006</v>
      </c>
      <c r="G2809" s="23">
        <v>0</v>
      </c>
      <c r="H2809" s="23">
        <v>921875.79</v>
      </c>
      <c r="I2809" s="21" t="s">
        <v>14</v>
      </c>
      <c r="J2809" s="21" t="s">
        <v>15</v>
      </c>
      <c r="K2809" s="21" t="str">
        <f t="shared" si="141"/>
        <v/>
      </c>
      <c r="L2809" s="21" t="e">
        <f ca="1">IF(AND(K2809&lt;&gt; "", COUNTIF(SAP!#REF!,K2809)&gt;0),"Matched", "")</f>
        <v>#REF!</v>
      </c>
      <c r="M2809" s="21" t="str">
        <f t="shared" si="142"/>
        <v/>
      </c>
      <c r="N2809" s="21" t="e">
        <f ca="1">IF(AND(M2809&lt;&gt; "", COUNTIF(SAP!#REF!,M2809)&gt;0),"Matched", "")</f>
        <v>#REF!</v>
      </c>
      <c r="O2809" s="21" t="str">
        <f t="shared" si="143"/>
        <v/>
      </c>
      <c r="P2809" s="21" t="e">
        <f ca="1">IF(AND(O2809&lt;&gt; "", COUNTIF(SAP!#REF!,O2809)&gt;0),"Matched", "")</f>
        <v>#REF!</v>
      </c>
      <c r="R2809" s="21" t="e">
        <f ca="1">IF(AND(Q2809&lt;&gt; "", COUNTIF(SAP!#REF!,Q2809)&gt;0),"Matched", "")</f>
        <v>#REF!</v>
      </c>
      <c r="S2809" s="21" t="str">
        <f ca="1">IF(AND(D2809="AD", I2809="800TAX  "),"Logic5"&amp;"_"&amp;TEXT(C2809,"dd.mm.yyyy") &amp;"_"&amp; 736.96,"")</f>
        <v>Logic5_17.04.2020_736.96</v>
      </c>
      <c r="T2809" s="21" t="e">
        <f ca="1">IF(AND(S2809&lt;&gt; "", COUNTIF(SAP!#REF!,S2809)&gt;0),"Matched", "")</f>
        <v>#REF!</v>
      </c>
    </row>
    <row r="2810" spans="1:20" hidden="1">
      <c r="A2810" s="21">
        <v>11563327</v>
      </c>
      <c r="B2810" s="22">
        <v>43938</v>
      </c>
      <c r="C2810" s="22">
        <v>43938</v>
      </c>
      <c r="D2810" s="21" t="s">
        <v>13</v>
      </c>
      <c r="E2810" s="23">
        <v>0</v>
      </c>
      <c r="F2810" s="23">
        <v>108.61</v>
      </c>
      <c r="G2810" s="23">
        <v>0</v>
      </c>
      <c r="H2810" s="23">
        <v>921767.18</v>
      </c>
      <c r="I2810" s="21" t="s">
        <v>14</v>
      </c>
      <c r="J2810" s="21" t="s">
        <v>15</v>
      </c>
      <c r="K2810" s="21" t="str">
        <f t="shared" si="141"/>
        <v/>
      </c>
      <c r="L2810" s="21" t="e">
        <f ca="1">IF(AND(K2810&lt;&gt; "", COUNTIF(SAP!#REF!,K2810)&gt;0),"Matched", "")</f>
        <v>#REF!</v>
      </c>
      <c r="M2810" s="21" t="str">
        <f t="shared" si="142"/>
        <v/>
      </c>
      <c r="N2810" s="21" t="e">
        <f ca="1">IF(AND(M2810&lt;&gt; "", COUNTIF(SAP!#REF!,M2810)&gt;0),"Matched", "")</f>
        <v>#REF!</v>
      </c>
      <c r="O2810" s="21" t="str">
        <f t="shared" si="143"/>
        <v/>
      </c>
      <c r="P2810" s="21" t="e">
        <f ca="1">IF(AND(O2810&lt;&gt; "", COUNTIF(SAP!#REF!,O2810)&gt;0),"Matched", "")</f>
        <v>#REF!</v>
      </c>
      <c r="R2810" s="21" t="e">
        <f ca="1">IF(AND(Q2810&lt;&gt; "", COUNTIF(SAP!#REF!,Q2810)&gt;0),"Matched", "")</f>
        <v>#REF!</v>
      </c>
      <c r="S2810" s="21" t="str">
        <f ca="1">IF(AND(D2810="AD", I2810="800TAX  "),"Logic5"&amp;"_"&amp;TEXT(C2810,"dd.mm.yyyy") &amp;"_"&amp; 736.96,"")</f>
        <v>Logic5_17.04.2020_736.96</v>
      </c>
      <c r="T2810" s="21" t="e">
        <f ca="1">IF(AND(S2810&lt;&gt; "", COUNTIF(SAP!#REF!,S2810)&gt;0),"Matched", "")</f>
        <v>#REF!</v>
      </c>
    </row>
    <row r="2811" spans="1:20" hidden="1">
      <c r="A2811" s="21">
        <v>11563327</v>
      </c>
      <c r="B2811" s="22">
        <v>43938</v>
      </c>
      <c r="C2811" s="22">
        <v>43938</v>
      </c>
      <c r="D2811" s="21" t="s">
        <v>13</v>
      </c>
      <c r="E2811" s="23">
        <v>0</v>
      </c>
      <c r="F2811" s="23">
        <v>126.91</v>
      </c>
      <c r="G2811" s="23">
        <v>0</v>
      </c>
      <c r="H2811" s="23">
        <v>921640.27</v>
      </c>
      <c r="I2811" s="21" t="s">
        <v>14</v>
      </c>
      <c r="J2811" s="21" t="s">
        <v>15</v>
      </c>
      <c r="K2811" s="21" t="str">
        <f t="shared" si="141"/>
        <v/>
      </c>
      <c r="L2811" s="21" t="e">
        <f ca="1">IF(AND(K2811&lt;&gt; "", COUNTIF(SAP!#REF!,K2811)&gt;0),"Matched", "")</f>
        <v>#REF!</v>
      </c>
      <c r="M2811" s="21" t="str">
        <f t="shared" si="142"/>
        <v/>
      </c>
      <c r="N2811" s="21" t="e">
        <f ca="1">IF(AND(M2811&lt;&gt; "", COUNTIF(SAP!#REF!,M2811)&gt;0),"Matched", "")</f>
        <v>#REF!</v>
      </c>
      <c r="O2811" s="21" t="str">
        <f t="shared" si="143"/>
        <v/>
      </c>
      <c r="P2811" s="21" t="e">
        <f ca="1">IF(AND(O2811&lt;&gt; "", COUNTIF(SAP!#REF!,O2811)&gt;0),"Matched", "")</f>
        <v>#REF!</v>
      </c>
      <c r="R2811" s="21" t="e">
        <f ca="1">IF(AND(Q2811&lt;&gt; "", COUNTIF(SAP!#REF!,Q2811)&gt;0),"Matched", "")</f>
        <v>#REF!</v>
      </c>
      <c r="S2811" s="21" t="str">
        <f ca="1">IF(AND(D2811="AD", I2811="800TAX  "),"Logic5"&amp;"_"&amp;TEXT(C2811,"dd.mm.yyyy") &amp;"_"&amp; 736.96,"")</f>
        <v>Logic5_17.04.2020_736.96</v>
      </c>
      <c r="T2811" s="21" t="e">
        <f ca="1">IF(AND(S2811&lt;&gt; "", COUNTIF(SAP!#REF!,S2811)&gt;0),"Matched", "")</f>
        <v>#REF!</v>
      </c>
    </row>
    <row r="2812" spans="1:20" hidden="1">
      <c r="A2812" s="21">
        <v>11563327</v>
      </c>
      <c r="B2812" s="22">
        <v>43938</v>
      </c>
      <c r="C2812" s="22">
        <v>43938</v>
      </c>
      <c r="D2812" s="21" t="s">
        <v>16</v>
      </c>
      <c r="E2812" s="23">
        <v>0</v>
      </c>
      <c r="F2812" s="23">
        <v>921640.27</v>
      </c>
      <c r="G2812" s="23">
        <v>0</v>
      </c>
      <c r="H2812" s="23">
        <v>0</v>
      </c>
      <c r="I2812" s="21" t="s">
        <v>17</v>
      </c>
      <c r="J2812" s="21" t="s">
        <v>18</v>
      </c>
      <c r="K2812" s="21" t="str">
        <f t="shared" si="141"/>
        <v>Logic1_04_921640.27</v>
      </c>
      <c r="L2812" s="21" t="e">
        <f ca="1">IF(AND(K2812&lt;&gt; "", COUNTIF(SAP!#REF!,K2812)&gt;0),"Matched", "")</f>
        <v>#REF!</v>
      </c>
    </row>
    <row r="2813" spans="1:20" hidden="1">
      <c r="A2813" s="21">
        <v>11563327</v>
      </c>
      <c r="B2813" s="22">
        <v>43939</v>
      </c>
      <c r="C2813" s="22">
        <v>43939</v>
      </c>
      <c r="D2813" s="21" t="s">
        <v>10</v>
      </c>
      <c r="E2813" s="23">
        <v>0</v>
      </c>
      <c r="F2813" s="23">
        <v>0</v>
      </c>
      <c r="G2813" s="23">
        <v>142.69999999999999</v>
      </c>
      <c r="H2813" s="23">
        <v>142.69999999999999</v>
      </c>
      <c r="I2813" s="21" t="s">
        <v>11</v>
      </c>
      <c r="J2813" s="21" t="s">
        <v>12</v>
      </c>
      <c r="K2813" s="21" t="str">
        <f t="shared" si="141"/>
        <v/>
      </c>
      <c r="L2813" s="21" t="e">
        <f ca="1">IF(AND(K2813&lt;&gt; "", COUNTIF(SAP!#REF!,K2813)&gt;0),"Matched", "")</f>
        <v>#REF!</v>
      </c>
      <c r="M2813" s="21" t="str">
        <f t="shared" ref="M2813:M2876" si="144">IF(D2813="TR","Logic2"&amp;"_"&amp;TEXT(C2813,"dd.mm.yyyy") &amp;"_"&amp; F2813,"")</f>
        <v/>
      </c>
      <c r="N2813" s="21" t="e">
        <f ca="1">IF(AND(M2813&lt;&gt; "", COUNTIF(SAP!#REF!,M2813)&gt;0),"Matched", "")</f>
        <v>#REF!</v>
      </c>
      <c r="O2813" s="21" t="str">
        <f t="shared" ref="O2813:O2876" si="145">IF(D2813="AF","Logic3"&amp;"_"&amp;G2813,"")</f>
        <v/>
      </c>
      <c r="P2813" s="21" t="e">
        <f ca="1">IF(AND(O2813&lt;&gt; "", COUNTIF(SAP!#REF!,O2813)&gt;0),"Matched", "")</f>
        <v>#REF!</v>
      </c>
      <c r="Q2813" s="21" t="str">
        <f ca="1">IF(OR(D2813="AC",D2813="TR"),"Logic4"&amp;"_"&amp;TEXT(C2813,"dd.mm.yyyy") &amp;"_"&amp; 675879.27,"")</f>
        <v>Logic4_18.04.2020_675879.27</v>
      </c>
      <c r="R2813" s="21" t="e">
        <f ca="1">IF(AND(Q2813&lt;&gt; "", COUNTIF(SAP!#REF!,Q2813)&gt;0),"Matched", "")</f>
        <v>#REF!</v>
      </c>
    </row>
    <row r="2814" spans="1:20" hidden="1">
      <c r="A2814" s="21">
        <v>11563327</v>
      </c>
      <c r="B2814" s="22">
        <v>43939</v>
      </c>
      <c r="C2814" s="22">
        <v>43939</v>
      </c>
      <c r="D2814" s="21" t="s">
        <v>10</v>
      </c>
      <c r="E2814" s="23">
        <v>0</v>
      </c>
      <c r="F2814" s="23">
        <v>0</v>
      </c>
      <c r="G2814" s="23">
        <v>176</v>
      </c>
      <c r="H2814" s="23">
        <v>318.7</v>
      </c>
      <c r="I2814" s="21" t="s">
        <v>11</v>
      </c>
      <c r="J2814" s="21" t="s">
        <v>12</v>
      </c>
      <c r="K2814" s="21" t="str">
        <f t="shared" si="141"/>
        <v/>
      </c>
      <c r="L2814" s="21" t="e">
        <f ca="1">IF(AND(K2814&lt;&gt; "", COUNTIF(SAP!#REF!,K2814)&gt;0),"Matched", "")</f>
        <v>#REF!</v>
      </c>
      <c r="M2814" s="21" t="str">
        <f t="shared" si="144"/>
        <v/>
      </c>
      <c r="N2814" s="21" t="e">
        <f ca="1">IF(AND(M2814&lt;&gt; "", COUNTIF(SAP!#REF!,M2814)&gt;0),"Matched", "")</f>
        <v>#REF!</v>
      </c>
      <c r="O2814" s="21" t="str">
        <f t="shared" si="145"/>
        <v/>
      </c>
      <c r="P2814" s="21" t="e">
        <f ca="1">IF(AND(O2814&lt;&gt; "", COUNTIF(SAP!#REF!,O2814)&gt;0),"Matched", "")</f>
        <v>#REF!</v>
      </c>
      <c r="Q2814" s="21" t="str">
        <f ca="1">IF(OR(D2814="AC",D2814="TR"),"Logic4"&amp;"_"&amp;TEXT(C2814,"dd.mm.yyyy") &amp;"_"&amp; 675879.27,"")</f>
        <v>Logic4_18.04.2020_675879.27</v>
      </c>
      <c r="R2814" s="21" t="e">
        <f ca="1">IF(AND(Q2814&lt;&gt; "", COUNTIF(SAP!#REF!,Q2814)&gt;0),"Matched", "")</f>
        <v>#REF!</v>
      </c>
    </row>
    <row r="2815" spans="1:20" hidden="1">
      <c r="A2815" s="21">
        <v>11563327</v>
      </c>
      <c r="B2815" s="22">
        <v>43939</v>
      </c>
      <c r="C2815" s="22">
        <v>43939</v>
      </c>
      <c r="D2815" s="21" t="s">
        <v>10</v>
      </c>
      <c r="E2815" s="23">
        <v>0</v>
      </c>
      <c r="F2815" s="23">
        <v>0</v>
      </c>
      <c r="G2815" s="23">
        <v>270</v>
      </c>
      <c r="H2815" s="23">
        <v>588.70000000000005</v>
      </c>
      <c r="I2815" s="21" t="s">
        <v>11</v>
      </c>
      <c r="J2815" s="21" t="s">
        <v>12</v>
      </c>
      <c r="K2815" s="21" t="str">
        <f t="shared" si="141"/>
        <v/>
      </c>
      <c r="L2815" s="21" t="e">
        <f ca="1">IF(AND(K2815&lt;&gt; "", COUNTIF(SAP!#REF!,K2815)&gt;0),"Matched", "")</f>
        <v>#REF!</v>
      </c>
      <c r="M2815" s="21" t="str">
        <f t="shared" si="144"/>
        <v/>
      </c>
      <c r="N2815" s="21" t="e">
        <f ca="1">IF(AND(M2815&lt;&gt; "", COUNTIF(SAP!#REF!,M2815)&gt;0),"Matched", "")</f>
        <v>#REF!</v>
      </c>
      <c r="O2815" s="21" t="str">
        <f t="shared" si="145"/>
        <v/>
      </c>
      <c r="P2815" s="21" t="e">
        <f ca="1">IF(AND(O2815&lt;&gt; "", COUNTIF(SAP!#REF!,O2815)&gt;0),"Matched", "")</f>
        <v>#REF!</v>
      </c>
      <c r="Q2815" s="21" t="str">
        <f ca="1">IF(OR(D2815="AC",D2815="TR"),"Logic4"&amp;"_"&amp;TEXT(C2815,"dd.mm.yyyy") &amp;"_"&amp; 675879.27,"")</f>
        <v>Logic4_18.04.2020_675879.27</v>
      </c>
      <c r="R2815" s="21" t="e">
        <f ca="1">IF(AND(Q2815&lt;&gt; "", COUNTIF(SAP!#REF!,Q2815)&gt;0),"Matched", "")</f>
        <v>#REF!</v>
      </c>
    </row>
    <row r="2816" spans="1:20" hidden="1">
      <c r="A2816" s="21">
        <v>11563327</v>
      </c>
      <c r="B2816" s="22">
        <v>43939</v>
      </c>
      <c r="C2816" s="22">
        <v>43939</v>
      </c>
      <c r="D2816" s="21" t="s">
        <v>10</v>
      </c>
      <c r="E2816" s="23">
        <v>0</v>
      </c>
      <c r="F2816" s="23">
        <v>0</v>
      </c>
      <c r="G2816" s="23">
        <v>500</v>
      </c>
      <c r="H2816" s="23">
        <v>1088.7</v>
      </c>
      <c r="I2816" s="21" t="s">
        <v>11</v>
      </c>
      <c r="J2816" s="21" t="s">
        <v>12</v>
      </c>
      <c r="K2816" s="21" t="str">
        <f t="shared" si="141"/>
        <v/>
      </c>
      <c r="L2816" s="21" t="e">
        <f ca="1">IF(AND(K2816&lt;&gt; "", COUNTIF(SAP!#REF!,K2816)&gt;0),"Matched", "")</f>
        <v>#REF!</v>
      </c>
      <c r="M2816" s="21" t="str">
        <f t="shared" si="144"/>
        <v/>
      </c>
      <c r="N2816" s="21" t="e">
        <f ca="1">IF(AND(M2816&lt;&gt; "", COUNTIF(SAP!#REF!,M2816)&gt;0),"Matched", "")</f>
        <v>#REF!</v>
      </c>
      <c r="O2816" s="21" t="str">
        <f t="shared" si="145"/>
        <v/>
      </c>
      <c r="P2816" s="21" t="e">
        <f ca="1">IF(AND(O2816&lt;&gt; "", COUNTIF(SAP!#REF!,O2816)&gt;0),"Matched", "")</f>
        <v>#REF!</v>
      </c>
      <c r="Q2816" s="21" t="str">
        <f ca="1">IF(OR(D2816="AC",D2816="TR"),"Logic4"&amp;"_"&amp;TEXT(C2816,"dd.mm.yyyy") &amp;"_"&amp; 675879.27,"")</f>
        <v>Logic4_18.04.2020_675879.27</v>
      </c>
      <c r="R2816" s="21" t="e">
        <f ca="1">IF(AND(Q2816&lt;&gt; "", COUNTIF(SAP!#REF!,Q2816)&gt;0),"Matched", "")</f>
        <v>#REF!</v>
      </c>
    </row>
    <row r="2817" spans="1:18" hidden="1">
      <c r="A2817" s="21">
        <v>11563327</v>
      </c>
      <c r="B2817" s="22">
        <v>43939</v>
      </c>
      <c r="C2817" s="22">
        <v>43939</v>
      </c>
      <c r="D2817" s="21" t="s">
        <v>10</v>
      </c>
      <c r="E2817" s="23">
        <v>0</v>
      </c>
      <c r="F2817" s="23">
        <v>0</v>
      </c>
      <c r="G2817" s="23">
        <v>510</v>
      </c>
      <c r="H2817" s="23">
        <v>1598.7</v>
      </c>
      <c r="I2817" s="21" t="s">
        <v>11</v>
      </c>
      <c r="J2817" s="21" t="s">
        <v>12</v>
      </c>
      <c r="K2817" s="21" t="str">
        <f t="shared" si="141"/>
        <v/>
      </c>
      <c r="L2817" s="21" t="e">
        <f ca="1">IF(AND(K2817&lt;&gt; "", COUNTIF(SAP!#REF!,K2817)&gt;0),"Matched", "")</f>
        <v>#REF!</v>
      </c>
      <c r="M2817" s="21" t="str">
        <f t="shared" si="144"/>
        <v/>
      </c>
      <c r="N2817" s="21" t="e">
        <f ca="1">IF(AND(M2817&lt;&gt; "", COUNTIF(SAP!#REF!,M2817)&gt;0),"Matched", "")</f>
        <v>#REF!</v>
      </c>
      <c r="O2817" s="21" t="str">
        <f t="shared" si="145"/>
        <v/>
      </c>
      <c r="P2817" s="21" t="e">
        <f ca="1">IF(AND(O2817&lt;&gt; "", COUNTIF(SAP!#REF!,O2817)&gt;0),"Matched", "")</f>
        <v>#REF!</v>
      </c>
      <c r="Q2817" s="21" t="str">
        <f ca="1">IF(OR(D2817="AC",D2817="TR"),"Logic4"&amp;"_"&amp;TEXT(C2817,"dd.mm.yyyy") &amp;"_"&amp; 675879.27,"")</f>
        <v>Logic4_18.04.2020_675879.27</v>
      </c>
      <c r="R2817" s="21" t="e">
        <f ca="1">IF(AND(Q2817&lt;&gt; "", COUNTIF(SAP!#REF!,Q2817)&gt;0),"Matched", "")</f>
        <v>#REF!</v>
      </c>
    </row>
    <row r="2818" spans="1:18" hidden="1">
      <c r="A2818" s="21">
        <v>11563327</v>
      </c>
      <c r="B2818" s="22">
        <v>43939</v>
      </c>
      <c r="C2818" s="22">
        <v>43939</v>
      </c>
      <c r="D2818" s="21" t="s">
        <v>10</v>
      </c>
      <c r="E2818" s="23">
        <v>0</v>
      </c>
      <c r="F2818" s="23">
        <v>0</v>
      </c>
      <c r="G2818" s="23">
        <v>511.6</v>
      </c>
      <c r="H2818" s="23">
        <v>2110.3000000000002</v>
      </c>
      <c r="I2818" s="21" t="s">
        <v>11</v>
      </c>
      <c r="J2818" s="21" t="s">
        <v>12</v>
      </c>
      <c r="K2818" s="21" t="str">
        <f t="shared" si="141"/>
        <v/>
      </c>
      <c r="L2818" s="21" t="e">
        <f ca="1">IF(AND(K2818&lt;&gt; "", COUNTIF(SAP!#REF!,K2818)&gt;0),"Matched", "")</f>
        <v>#REF!</v>
      </c>
      <c r="M2818" s="21" t="str">
        <f t="shared" si="144"/>
        <v/>
      </c>
      <c r="N2818" s="21" t="e">
        <f ca="1">IF(AND(M2818&lt;&gt; "", COUNTIF(SAP!#REF!,M2818)&gt;0),"Matched", "")</f>
        <v>#REF!</v>
      </c>
      <c r="O2818" s="21" t="str">
        <f t="shared" si="145"/>
        <v/>
      </c>
      <c r="P2818" s="21" t="e">
        <f ca="1">IF(AND(O2818&lt;&gt; "", COUNTIF(SAP!#REF!,O2818)&gt;0),"Matched", "")</f>
        <v>#REF!</v>
      </c>
      <c r="Q2818" s="21" t="str">
        <f ca="1">IF(OR(D2818="AC",D2818="TR"),"Logic4"&amp;"_"&amp;TEXT(C2818,"dd.mm.yyyy") &amp;"_"&amp; 675879.27,"")</f>
        <v>Logic4_18.04.2020_675879.27</v>
      </c>
      <c r="R2818" s="21" t="e">
        <f ca="1">IF(AND(Q2818&lt;&gt; "", COUNTIF(SAP!#REF!,Q2818)&gt;0),"Matched", "")</f>
        <v>#REF!</v>
      </c>
    </row>
    <row r="2819" spans="1:18" hidden="1">
      <c r="A2819" s="21">
        <v>11563327</v>
      </c>
      <c r="B2819" s="22">
        <v>43939</v>
      </c>
      <c r="C2819" s="22">
        <v>43939</v>
      </c>
      <c r="D2819" s="21" t="s">
        <v>10</v>
      </c>
      <c r="E2819" s="23">
        <v>0</v>
      </c>
      <c r="F2819" s="23">
        <v>0</v>
      </c>
      <c r="G2819" s="23">
        <v>560</v>
      </c>
      <c r="H2819" s="23">
        <v>2670.3</v>
      </c>
      <c r="I2819" s="21" t="s">
        <v>11</v>
      </c>
      <c r="J2819" s="21" t="s">
        <v>12</v>
      </c>
      <c r="K2819" s="21" t="str">
        <f t="shared" ref="K2819:K2882" si="146">IF(D2819="TF","Logic1"&amp;"_"&amp;TEXT(C2819, "mm") &amp;"_"&amp; F2819,"")</f>
        <v/>
      </c>
      <c r="L2819" s="21" t="e">
        <f ca="1">IF(AND(K2819&lt;&gt; "", COUNTIF(SAP!#REF!,K2819)&gt;0),"Matched", "")</f>
        <v>#REF!</v>
      </c>
      <c r="M2819" s="21" t="str">
        <f t="shared" si="144"/>
        <v/>
      </c>
      <c r="N2819" s="21" t="e">
        <f ca="1">IF(AND(M2819&lt;&gt; "", COUNTIF(SAP!#REF!,M2819)&gt;0),"Matched", "")</f>
        <v>#REF!</v>
      </c>
      <c r="O2819" s="21" t="str">
        <f t="shared" si="145"/>
        <v/>
      </c>
      <c r="P2819" s="21" t="e">
        <f ca="1">IF(AND(O2819&lt;&gt; "", COUNTIF(SAP!#REF!,O2819)&gt;0),"Matched", "")</f>
        <v>#REF!</v>
      </c>
      <c r="Q2819" s="21" t="str">
        <f ca="1">IF(OR(D2819="AC",D2819="TR"),"Logic4"&amp;"_"&amp;TEXT(C2819,"dd.mm.yyyy") &amp;"_"&amp; 675879.27,"")</f>
        <v>Logic4_18.04.2020_675879.27</v>
      </c>
      <c r="R2819" s="21" t="e">
        <f ca="1">IF(AND(Q2819&lt;&gt; "", COUNTIF(SAP!#REF!,Q2819)&gt;0),"Matched", "")</f>
        <v>#REF!</v>
      </c>
    </row>
    <row r="2820" spans="1:18" hidden="1">
      <c r="A2820" s="21">
        <v>11563327</v>
      </c>
      <c r="B2820" s="22">
        <v>43939</v>
      </c>
      <c r="C2820" s="22">
        <v>43939</v>
      </c>
      <c r="D2820" s="21" t="s">
        <v>10</v>
      </c>
      <c r="E2820" s="23">
        <v>0</v>
      </c>
      <c r="F2820" s="23">
        <v>0</v>
      </c>
      <c r="G2820" s="23">
        <v>660</v>
      </c>
      <c r="H2820" s="23">
        <v>3330.3</v>
      </c>
      <c r="I2820" s="21" t="s">
        <v>11</v>
      </c>
      <c r="J2820" s="21" t="s">
        <v>12</v>
      </c>
      <c r="K2820" s="21" t="str">
        <f t="shared" si="146"/>
        <v/>
      </c>
      <c r="L2820" s="21" t="e">
        <f ca="1">IF(AND(K2820&lt;&gt; "", COUNTIF(SAP!#REF!,K2820)&gt;0),"Matched", "")</f>
        <v>#REF!</v>
      </c>
      <c r="M2820" s="21" t="str">
        <f t="shared" si="144"/>
        <v/>
      </c>
      <c r="N2820" s="21" t="e">
        <f ca="1">IF(AND(M2820&lt;&gt; "", COUNTIF(SAP!#REF!,M2820)&gt;0),"Matched", "")</f>
        <v>#REF!</v>
      </c>
      <c r="O2820" s="21" t="str">
        <f t="shared" si="145"/>
        <v/>
      </c>
      <c r="P2820" s="21" t="e">
        <f ca="1">IF(AND(O2820&lt;&gt; "", COUNTIF(SAP!#REF!,O2820)&gt;0),"Matched", "")</f>
        <v>#REF!</v>
      </c>
      <c r="Q2820" s="21" t="str">
        <f ca="1">IF(OR(D2820="AC",D2820="TR"),"Logic4"&amp;"_"&amp;TEXT(C2820,"dd.mm.yyyy") &amp;"_"&amp; 675879.27,"")</f>
        <v>Logic4_18.04.2020_675879.27</v>
      </c>
      <c r="R2820" s="21" t="e">
        <f ca="1">IF(AND(Q2820&lt;&gt; "", COUNTIF(SAP!#REF!,Q2820)&gt;0),"Matched", "")</f>
        <v>#REF!</v>
      </c>
    </row>
    <row r="2821" spans="1:18" hidden="1">
      <c r="A2821" s="21">
        <v>11563327</v>
      </c>
      <c r="B2821" s="22">
        <v>43939</v>
      </c>
      <c r="C2821" s="22">
        <v>43939</v>
      </c>
      <c r="D2821" s="21" t="s">
        <v>10</v>
      </c>
      <c r="E2821" s="23">
        <v>0</v>
      </c>
      <c r="F2821" s="23">
        <v>0</v>
      </c>
      <c r="G2821" s="23">
        <v>680</v>
      </c>
      <c r="H2821" s="23">
        <v>4010.3</v>
      </c>
      <c r="I2821" s="21" t="s">
        <v>11</v>
      </c>
      <c r="J2821" s="21" t="s">
        <v>12</v>
      </c>
      <c r="K2821" s="21" t="str">
        <f t="shared" si="146"/>
        <v/>
      </c>
      <c r="L2821" s="21" t="e">
        <f ca="1">IF(AND(K2821&lt;&gt; "", COUNTIF(SAP!#REF!,K2821)&gt;0),"Matched", "")</f>
        <v>#REF!</v>
      </c>
      <c r="M2821" s="21" t="str">
        <f t="shared" si="144"/>
        <v/>
      </c>
      <c r="N2821" s="21" t="e">
        <f ca="1">IF(AND(M2821&lt;&gt; "", COUNTIF(SAP!#REF!,M2821)&gt;0),"Matched", "")</f>
        <v>#REF!</v>
      </c>
      <c r="O2821" s="21" t="str">
        <f t="shared" si="145"/>
        <v/>
      </c>
      <c r="P2821" s="21" t="e">
        <f ca="1">IF(AND(O2821&lt;&gt; "", COUNTIF(SAP!#REF!,O2821)&gt;0),"Matched", "")</f>
        <v>#REF!</v>
      </c>
      <c r="Q2821" s="21" t="str">
        <f ca="1">IF(OR(D2821="AC",D2821="TR"),"Logic4"&amp;"_"&amp;TEXT(C2821,"dd.mm.yyyy") &amp;"_"&amp; 675879.27,"")</f>
        <v>Logic4_18.04.2020_675879.27</v>
      </c>
      <c r="R2821" s="21" t="e">
        <f ca="1">IF(AND(Q2821&lt;&gt; "", COUNTIF(SAP!#REF!,Q2821)&gt;0),"Matched", "")</f>
        <v>#REF!</v>
      </c>
    </row>
    <row r="2822" spans="1:18" hidden="1">
      <c r="A2822" s="21">
        <v>11563327</v>
      </c>
      <c r="B2822" s="22">
        <v>43939</v>
      </c>
      <c r="C2822" s="22">
        <v>43939</v>
      </c>
      <c r="D2822" s="21" t="s">
        <v>10</v>
      </c>
      <c r="E2822" s="23">
        <v>0</v>
      </c>
      <c r="F2822" s="23">
        <v>0</v>
      </c>
      <c r="G2822" s="23">
        <v>680.52</v>
      </c>
      <c r="H2822" s="23">
        <v>4690.82</v>
      </c>
      <c r="I2822" s="21" t="s">
        <v>11</v>
      </c>
      <c r="J2822" s="21" t="s">
        <v>12</v>
      </c>
      <c r="K2822" s="21" t="str">
        <f t="shared" si="146"/>
        <v/>
      </c>
      <c r="L2822" s="21" t="e">
        <f ca="1">IF(AND(K2822&lt;&gt; "", COUNTIF(SAP!#REF!,K2822)&gt;0),"Matched", "")</f>
        <v>#REF!</v>
      </c>
      <c r="M2822" s="21" t="str">
        <f t="shared" si="144"/>
        <v/>
      </c>
      <c r="N2822" s="21" t="e">
        <f ca="1">IF(AND(M2822&lt;&gt; "", COUNTIF(SAP!#REF!,M2822)&gt;0),"Matched", "")</f>
        <v>#REF!</v>
      </c>
      <c r="O2822" s="21" t="str">
        <f t="shared" si="145"/>
        <v/>
      </c>
      <c r="P2822" s="21" t="e">
        <f ca="1">IF(AND(O2822&lt;&gt; "", COUNTIF(SAP!#REF!,O2822)&gt;0),"Matched", "")</f>
        <v>#REF!</v>
      </c>
      <c r="Q2822" s="21" t="str">
        <f ca="1">IF(OR(D2822="AC",D2822="TR"),"Logic4"&amp;"_"&amp;TEXT(C2822,"dd.mm.yyyy") &amp;"_"&amp; 675879.27,"")</f>
        <v>Logic4_18.04.2020_675879.27</v>
      </c>
      <c r="R2822" s="21" t="e">
        <f ca="1">IF(AND(Q2822&lt;&gt; "", COUNTIF(SAP!#REF!,Q2822)&gt;0),"Matched", "")</f>
        <v>#REF!</v>
      </c>
    </row>
    <row r="2823" spans="1:18" hidden="1">
      <c r="A2823" s="21">
        <v>11563327</v>
      </c>
      <c r="B2823" s="22">
        <v>43939</v>
      </c>
      <c r="C2823" s="22">
        <v>43939</v>
      </c>
      <c r="D2823" s="21" t="s">
        <v>10</v>
      </c>
      <c r="E2823" s="23">
        <v>0</v>
      </c>
      <c r="F2823" s="23">
        <v>0</v>
      </c>
      <c r="G2823" s="23">
        <v>700</v>
      </c>
      <c r="H2823" s="23">
        <v>5390.82</v>
      </c>
      <c r="I2823" s="21" t="s">
        <v>11</v>
      </c>
      <c r="J2823" s="21" t="s">
        <v>12</v>
      </c>
      <c r="K2823" s="21" t="str">
        <f t="shared" si="146"/>
        <v/>
      </c>
      <c r="L2823" s="21" t="e">
        <f ca="1">IF(AND(K2823&lt;&gt; "", COUNTIF(SAP!#REF!,K2823)&gt;0),"Matched", "")</f>
        <v>#REF!</v>
      </c>
      <c r="M2823" s="21" t="str">
        <f t="shared" si="144"/>
        <v/>
      </c>
      <c r="N2823" s="21" t="e">
        <f ca="1">IF(AND(M2823&lt;&gt; "", COUNTIF(SAP!#REF!,M2823)&gt;0),"Matched", "")</f>
        <v>#REF!</v>
      </c>
      <c r="O2823" s="21" t="str">
        <f t="shared" si="145"/>
        <v/>
      </c>
      <c r="P2823" s="21" t="e">
        <f ca="1">IF(AND(O2823&lt;&gt; "", COUNTIF(SAP!#REF!,O2823)&gt;0),"Matched", "")</f>
        <v>#REF!</v>
      </c>
      <c r="Q2823" s="21" t="str">
        <f ca="1">IF(OR(D2823="AC",D2823="TR"),"Logic4"&amp;"_"&amp;TEXT(C2823,"dd.mm.yyyy") &amp;"_"&amp; 675879.27,"")</f>
        <v>Logic4_18.04.2020_675879.27</v>
      </c>
      <c r="R2823" s="21" t="e">
        <f ca="1">IF(AND(Q2823&lt;&gt; "", COUNTIF(SAP!#REF!,Q2823)&gt;0),"Matched", "")</f>
        <v>#REF!</v>
      </c>
    </row>
    <row r="2824" spans="1:18" hidden="1">
      <c r="A2824" s="21">
        <v>11563327</v>
      </c>
      <c r="B2824" s="22">
        <v>43939</v>
      </c>
      <c r="C2824" s="22">
        <v>43939</v>
      </c>
      <c r="D2824" s="21" t="s">
        <v>10</v>
      </c>
      <c r="E2824" s="23">
        <v>0</v>
      </c>
      <c r="F2824" s="23">
        <v>0</v>
      </c>
      <c r="G2824" s="23">
        <v>700</v>
      </c>
      <c r="H2824" s="23">
        <v>6090.82</v>
      </c>
      <c r="I2824" s="21" t="s">
        <v>11</v>
      </c>
      <c r="J2824" s="21" t="s">
        <v>12</v>
      </c>
      <c r="K2824" s="21" t="str">
        <f t="shared" si="146"/>
        <v/>
      </c>
      <c r="L2824" s="21" t="e">
        <f ca="1">IF(AND(K2824&lt;&gt; "", COUNTIF(SAP!#REF!,K2824)&gt;0),"Matched", "")</f>
        <v>#REF!</v>
      </c>
      <c r="M2824" s="21" t="str">
        <f t="shared" si="144"/>
        <v/>
      </c>
      <c r="N2824" s="21" t="e">
        <f ca="1">IF(AND(M2824&lt;&gt; "", COUNTIF(SAP!#REF!,M2824)&gt;0),"Matched", "")</f>
        <v>#REF!</v>
      </c>
      <c r="O2824" s="21" t="str">
        <f t="shared" si="145"/>
        <v/>
      </c>
      <c r="P2824" s="21" t="e">
        <f ca="1">IF(AND(O2824&lt;&gt; "", COUNTIF(SAP!#REF!,O2824)&gt;0),"Matched", "")</f>
        <v>#REF!</v>
      </c>
      <c r="Q2824" s="21" t="str">
        <f ca="1">IF(OR(D2824="AC",D2824="TR"),"Logic4"&amp;"_"&amp;TEXT(C2824,"dd.mm.yyyy") &amp;"_"&amp; 675879.27,"")</f>
        <v>Logic4_18.04.2020_675879.27</v>
      </c>
      <c r="R2824" s="21" t="e">
        <f ca="1">IF(AND(Q2824&lt;&gt; "", COUNTIF(SAP!#REF!,Q2824)&gt;0),"Matched", "")</f>
        <v>#REF!</v>
      </c>
    </row>
    <row r="2825" spans="1:18" hidden="1">
      <c r="A2825" s="21">
        <v>11563327</v>
      </c>
      <c r="B2825" s="22">
        <v>43939</v>
      </c>
      <c r="C2825" s="22">
        <v>43939</v>
      </c>
      <c r="D2825" s="21" t="s">
        <v>10</v>
      </c>
      <c r="E2825" s="23">
        <v>0</v>
      </c>
      <c r="F2825" s="23">
        <v>0</v>
      </c>
      <c r="G2825" s="23">
        <v>790</v>
      </c>
      <c r="H2825" s="23">
        <v>6880.82</v>
      </c>
      <c r="I2825" s="21" t="s">
        <v>11</v>
      </c>
      <c r="J2825" s="21" t="s">
        <v>12</v>
      </c>
      <c r="K2825" s="21" t="str">
        <f t="shared" si="146"/>
        <v/>
      </c>
      <c r="L2825" s="21" t="e">
        <f ca="1">IF(AND(K2825&lt;&gt; "", COUNTIF(SAP!#REF!,K2825)&gt;0),"Matched", "")</f>
        <v>#REF!</v>
      </c>
      <c r="M2825" s="21" t="str">
        <f t="shared" si="144"/>
        <v/>
      </c>
      <c r="N2825" s="21" t="e">
        <f ca="1">IF(AND(M2825&lt;&gt; "", COUNTIF(SAP!#REF!,M2825)&gt;0),"Matched", "")</f>
        <v>#REF!</v>
      </c>
      <c r="O2825" s="21" t="str">
        <f t="shared" si="145"/>
        <v/>
      </c>
      <c r="P2825" s="21" t="e">
        <f ca="1">IF(AND(O2825&lt;&gt; "", COUNTIF(SAP!#REF!,O2825)&gt;0),"Matched", "")</f>
        <v>#REF!</v>
      </c>
      <c r="Q2825" s="21" t="str">
        <f ca="1">IF(OR(D2825="AC",D2825="TR"),"Logic4"&amp;"_"&amp;TEXT(C2825,"dd.mm.yyyy") &amp;"_"&amp; 675879.27,"")</f>
        <v>Logic4_18.04.2020_675879.27</v>
      </c>
      <c r="R2825" s="21" t="e">
        <f ca="1">IF(AND(Q2825&lt;&gt; "", COUNTIF(SAP!#REF!,Q2825)&gt;0),"Matched", "")</f>
        <v>#REF!</v>
      </c>
    </row>
    <row r="2826" spans="1:18" hidden="1">
      <c r="A2826" s="21">
        <v>11563327</v>
      </c>
      <c r="B2826" s="22">
        <v>43939</v>
      </c>
      <c r="C2826" s="22">
        <v>43939</v>
      </c>
      <c r="D2826" s="21" t="s">
        <v>10</v>
      </c>
      <c r="E2826" s="23">
        <v>0</v>
      </c>
      <c r="F2826" s="23">
        <v>0</v>
      </c>
      <c r="G2826" s="23">
        <v>830</v>
      </c>
      <c r="H2826" s="23">
        <v>7710.82</v>
      </c>
      <c r="I2826" s="21" t="s">
        <v>11</v>
      </c>
      <c r="J2826" s="21" t="s">
        <v>12</v>
      </c>
      <c r="K2826" s="21" t="str">
        <f t="shared" si="146"/>
        <v/>
      </c>
      <c r="L2826" s="21" t="e">
        <f ca="1">IF(AND(K2826&lt;&gt; "", COUNTIF(SAP!#REF!,K2826)&gt;0),"Matched", "")</f>
        <v>#REF!</v>
      </c>
      <c r="M2826" s="21" t="str">
        <f t="shared" si="144"/>
        <v/>
      </c>
      <c r="N2826" s="21" t="e">
        <f ca="1">IF(AND(M2826&lt;&gt; "", COUNTIF(SAP!#REF!,M2826)&gt;0),"Matched", "")</f>
        <v>#REF!</v>
      </c>
      <c r="O2826" s="21" t="str">
        <f t="shared" si="145"/>
        <v/>
      </c>
      <c r="P2826" s="21" t="e">
        <f ca="1">IF(AND(O2826&lt;&gt; "", COUNTIF(SAP!#REF!,O2826)&gt;0),"Matched", "")</f>
        <v>#REF!</v>
      </c>
      <c r="Q2826" s="21" t="str">
        <f ca="1">IF(OR(D2826="AC",D2826="TR"),"Logic4"&amp;"_"&amp;TEXT(C2826,"dd.mm.yyyy") &amp;"_"&amp; 675879.27,"")</f>
        <v>Logic4_18.04.2020_675879.27</v>
      </c>
      <c r="R2826" s="21" t="e">
        <f ca="1">IF(AND(Q2826&lt;&gt; "", COUNTIF(SAP!#REF!,Q2826)&gt;0),"Matched", "")</f>
        <v>#REF!</v>
      </c>
    </row>
    <row r="2827" spans="1:18" hidden="1">
      <c r="A2827" s="21">
        <v>11563327</v>
      </c>
      <c r="B2827" s="22">
        <v>43939</v>
      </c>
      <c r="C2827" s="22">
        <v>43939</v>
      </c>
      <c r="D2827" s="21" t="s">
        <v>10</v>
      </c>
      <c r="E2827" s="23">
        <v>0</v>
      </c>
      <c r="F2827" s="23">
        <v>0</v>
      </c>
      <c r="G2827" s="23">
        <v>840</v>
      </c>
      <c r="H2827" s="23">
        <v>8550.82</v>
      </c>
      <c r="I2827" s="21" t="s">
        <v>11</v>
      </c>
      <c r="J2827" s="21" t="s">
        <v>12</v>
      </c>
      <c r="K2827" s="21" t="str">
        <f t="shared" si="146"/>
        <v/>
      </c>
      <c r="L2827" s="21" t="e">
        <f ca="1">IF(AND(K2827&lt;&gt; "", COUNTIF(SAP!#REF!,K2827)&gt;0),"Matched", "")</f>
        <v>#REF!</v>
      </c>
      <c r="M2827" s="21" t="str">
        <f t="shared" si="144"/>
        <v/>
      </c>
      <c r="N2827" s="21" t="e">
        <f ca="1">IF(AND(M2827&lt;&gt; "", COUNTIF(SAP!#REF!,M2827)&gt;0),"Matched", "")</f>
        <v>#REF!</v>
      </c>
      <c r="O2827" s="21" t="str">
        <f t="shared" si="145"/>
        <v/>
      </c>
      <c r="P2827" s="21" t="e">
        <f ca="1">IF(AND(O2827&lt;&gt; "", COUNTIF(SAP!#REF!,O2827)&gt;0),"Matched", "")</f>
        <v>#REF!</v>
      </c>
      <c r="Q2827" s="21" t="str">
        <f ca="1">IF(OR(D2827="AC",D2827="TR"),"Logic4"&amp;"_"&amp;TEXT(C2827,"dd.mm.yyyy") &amp;"_"&amp; 675879.27,"")</f>
        <v>Logic4_18.04.2020_675879.27</v>
      </c>
      <c r="R2827" s="21" t="e">
        <f ca="1">IF(AND(Q2827&lt;&gt; "", COUNTIF(SAP!#REF!,Q2827)&gt;0),"Matched", "")</f>
        <v>#REF!</v>
      </c>
    </row>
    <row r="2828" spans="1:18" hidden="1">
      <c r="A2828" s="21">
        <v>11563327</v>
      </c>
      <c r="B2828" s="22">
        <v>43939</v>
      </c>
      <c r="C2828" s="22">
        <v>43939</v>
      </c>
      <c r="D2828" s="21" t="s">
        <v>10</v>
      </c>
      <c r="E2828" s="23">
        <v>0</v>
      </c>
      <c r="F2828" s="23">
        <v>0</v>
      </c>
      <c r="G2828" s="23">
        <v>850</v>
      </c>
      <c r="H2828" s="23">
        <v>9400.82</v>
      </c>
      <c r="I2828" s="21" t="s">
        <v>11</v>
      </c>
      <c r="J2828" s="21" t="s">
        <v>12</v>
      </c>
      <c r="K2828" s="21" t="str">
        <f t="shared" si="146"/>
        <v/>
      </c>
      <c r="L2828" s="21" t="e">
        <f ca="1">IF(AND(K2828&lt;&gt; "", COUNTIF(SAP!#REF!,K2828)&gt;0),"Matched", "")</f>
        <v>#REF!</v>
      </c>
      <c r="M2828" s="21" t="str">
        <f t="shared" si="144"/>
        <v/>
      </c>
      <c r="N2828" s="21" t="e">
        <f ca="1">IF(AND(M2828&lt;&gt; "", COUNTIF(SAP!#REF!,M2828)&gt;0),"Matched", "")</f>
        <v>#REF!</v>
      </c>
      <c r="O2828" s="21" t="str">
        <f t="shared" si="145"/>
        <v/>
      </c>
      <c r="P2828" s="21" t="e">
        <f ca="1">IF(AND(O2828&lt;&gt; "", COUNTIF(SAP!#REF!,O2828)&gt;0),"Matched", "")</f>
        <v>#REF!</v>
      </c>
      <c r="Q2828" s="21" t="str">
        <f ca="1">IF(OR(D2828="AC",D2828="TR"),"Logic4"&amp;"_"&amp;TEXT(C2828,"dd.mm.yyyy") &amp;"_"&amp; 675879.27,"")</f>
        <v>Logic4_18.04.2020_675879.27</v>
      </c>
      <c r="R2828" s="21" t="e">
        <f ca="1">IF(AND(Q2828&lt;&gt; "", COUNTIF(SAP!#REF!,Q2828)&gt;0),"Matched", "")</f>
        <v>#REF!</v>
      </c>
    </row>
    <row r="2829" spans="1:18" hidden="1">
      <c r="A2829" s="21">
        <v>11563327</v>
      </c>
      <c r="B2829" s="22">
        <v>43939</v>
      </c>
      <c r="C2829" s="22">
        <v>43939</v>
      </c>
      <c r="D2829" s="21" t="s">
        <v>10</v>
      </c>
      <c r="E2829" s="23">
        <v>0</v>
      </c>
      <c r="F2829" s="23">
        <v>0</v>
      </c>
      <c r="G2829" s="23">
        <v>890.1</v>
      </c>
      <c r="H2829" s="23">
        <v>10290.92</v>
      </c>
      <c r="I2829" s="21" t="s">
        <v>11</v>
      </c>
      <c r="J2829" s="21" t="s">
        <v>12</v>
      </c>
      <c r="K2829" s="21" t="str">
        <f t="shared" si="146"/>
        <v/>
      </c>
      <c r="L2829" s="21" t="e">
        <f ca="1">IF(AND(K2829&lt;&gt; "", COUNTIF(SAP!#REF!,K2829)&gt;0),"Matched", "")</f>
        <v>#REF!</v>
      </c>
      <c r="M2829" s="21" t="str">
        <f t="shared" si="144"/>
        <v/>
      </c>
      <c r="N2829" s="21" t="e">
        <f ca="1">IF(AND(M2829&lt;&gt; "", COUNTIF(SAP!#REF!,M2829)&gt;0),"Matched", "")</f>
        <v>#REF!</v>
      </c>
      <c r="O2829" s="21" t="str">
        <f t="shared" si="145"/>
        <v/>
      </c>
      <c r="P2829" s="21" t="e">
        <f ca="1">IF(AND(O2829&lt;&gt; "", COUNTIF(SAP!#REF!,O2829)&gt;0),"Matched", "")</f>
        <v>#REF!</v>
      </c>
      <c r="Q2829" s="21" t="str">
        <f ca="1">IF(OR(D2829="AC",D2829="TR"),"Logic4"&amp;"_"&amp;TEXT(C2829,"dd.mm.yyyy") &amp;"_"&amp; 675879.27,"")</f>
        <v>Logic4_18.04.2020_675879.27</v>
      </c>
      <c r="R2829" s="21" t="e">
        <f ca="1">IF(AND(Q2829&lt;&gt; "", COUNTIF(SAP!#REF!,Q2829)&gt;0),"Matched", "")</f>
        <v>#REF!</v>
      </c>
    </row>
    <row r="2830" spans="1:18" hidden="1">
      <c r="A2830" s="21">
        <v>11563327</v>
      </c>
      <c r="B2830" s="22">
        <v>43939</v>
      </c>
      <c r="C2830" s="22">
        <v>43939</v>
      </c>
      <c r="D2830" s="21" t="s">
        <v>10</v>
      </c>
      <c r="E2830" s="23">
        <v>0</v>
      </c>
      <c r="F2830" s="23">
        <v>0</v>
      </c>
      <c r="G2830" s="23">
        <v>900.6</v>
      </c>
      <c r="H2830" s="23">
        <v>11191.52</v>
      </c>
      <c r="I2830" s="21" t="s">
        <v>11</v>
      </c>
      <c r="J2830" s="21" t="s">
        <v>12</v>
      </c>
      <c r="K2830" s="21" t="str">
        <f t="shared" si="146"/>
        <v/>
      </c>
      <c r="L2830" s="21" t="e">
        <f ca="1">IF(AND(K2830&lt;&gt; "", COUNTIF(SAP!#REF!,K2830)&gt;0),"Matched", "")</f>
        <v>#REF!</v>
      </c>
      <c r="M2830" s="21" t="str">
        <f t="shared" si="144"/>
        <v/>
      </c>
      <c r="N2830" s="21" t="e">
        <f ca="1">IF(AND(M2830&lt;&gt; "", COUNTIF(SAP!#REF!,M2830)&gt;0),"Matched", "")</f>
        <v>#REF!</v>
      </c>
      <c r="O2830" s="21" t="str">
        <f t="shared" si="145"/>
        <v/>
      </c>
      <c r="P2830" s="21" t="e">
        <f ca="1">IF(AND(O2830&lt;&gt; "", COUNTIF(SAP!#REF!,O2830)&gt;0),"Matched", "")</f>
        <v>#REF!</v>
      </c>
      <c r="Q2830" s="21" t="str">
        <f ca="1">IF(OR(D2830="AC",D2830="TR"),"Logic4"&amp;"_"&amp;TEXT(C2830,"dd.mm.yyyy") &amp;"_"&amp; 675879.27,"")</f>
        <v>Logic4_18.04.2020_675879.27</v>
      </c>
      <c r="R2830" s="21" t="e">
        <f ca="1">IF(AND(Q2830&lt;&gt; "", COUNTIF(SAP!#REF!,Q2830)&gt;0),"Matched", "")</f>
        <v>#REF!</v>
      </c>
    </row>
    <row r="2831" spans="1:18" hidden="1">
      <c r="A2831" s="21">
        <v>11563327</v>
      </c>
      <c r="B2831" s="22">
        <v>43939</v>
      </c>
      <c r="C2831" s="22">
        <v>43939</v>
      </c>
      <c r="D2831" s="21" t="s">
        <v>10</v>
      </c>
      <c r="E2831" s="23">
        <v>0</v>
      </c>
      <c r="F2831" s="23">
        <v>0</v>
      </c>
      <c r="G2831" s="23">
        <v>940</v>
      </c>
      <c r="H2831" s="23">
        <v>12131.52</v>
      </c>
      <c r="I2831" s="21" t="s">
        <v>11</v>
      </c>
      <c r="J2831" s="21" t="s">
        <v>12</v>
      </c>
      <c r="K2831" s="21" t="str">
        <f t="shared" si="146"/>
        <v/>
      </c>
      <c r="L2831" s="21" t="e">
        <f ca="1">IF(AND(K2831&lt;&gt; "", COUNTIF(SAP!#REF!,K2831)&gt;0),"Matched", "")</f>
        <v>#REF!</v>
      </c>
      <c r="M2831" s="21" t="str">
        <f t="shared" si="144"/>
        <v/>
      </c>
      <c r="N2831" s="21" t="e">
        <f ca="1">IF(AND(M2831&lt;&gt; "", COUNTIF(SAP!#REF!,M2831)&gt;0),"Matched", "")</f>
        <v>#REF!</v>
      </c>
      <c r="O2831" s="21" t="str">
        <f t="shared" si="145"/>
        <v/>
      </c>
      <c r="P2831" s="21" t="e">
        <f ca="1">IF(AND(O2831&lt;&gt; "", COUNTIF(SAP!#REF!,O2831)&gt;0),"Matched", "")</f>
        <v>#REF!</v>
      </c>
      <c r="Q2831" s="21" t="str">
        <f ca="1">IF(OR(D2831="AC",D2831="TR"),"Logic4"&amp;"_"&amp;TEXT(C2831,"dd.mm.yyyy") &amp;"_"&amp; 675879.27,"")</f>
        <v>Logic4_18.04.2020_675879.27</v>
      </c>
      <c r="R2831" s="21" t="e">
        <f ca="1">IF(AND(Q2831&lt;&gt; "", COUNTIF(SAP!#REF!,Q2831)&gt;0),"Matched", "")</f>
        <v>#REF!</v>
      </c>
    </row>
    <row r="2832" spans="1:18" hidden="1">
      <c r="A2832" s="21">
        <v>11563327</v>
      </c>
      <c r="B2832" s="22">
        <v>43939</v>
      </c>
      <c r="C2832" s="22">
        <v>43939</v>
      </c>
      <c r="D2832" s="21" t="s">
        <v>10</v>
      </c>
      <c r="E2832" s="23">
        <v>0</v>
      </c>
      <c r="F2832" s="23">
        <v>0</v>
      </c>
      <c r="G2832" s="23">
        <v>1000</v>
      </c>
      <c r="H2832" s="23">
        <v>13131.52</v>
      </c>
      <c r="I2832" s="21" t="s">
        <v>11</v>
      </c>
      <c r="J2832" s="21" t="s">
        <v>12</v>
      </c>
      <c r="K2832" s="21" t="str">
        <f t="shared" si="146"/>
        <v/>
      </c>
      <c r="L2832" s="21" t="e">
        <f ca="1">IF(AND(K2832&lt;&gt; "", COUNTIF(SAP!#REF!,K2832)&gt;0),"Matched", "")</f>
        <v>#REF!</v>
      </c>
      <c r="M2832" s="21" t="str">
        <f t="shared" si="144"/>
        <v/>
      </c>
      <c r="N2832" s="21" t="e">
        <f ca="1">IF(AND(M2832&lt;&gt; "", COUNTIF(SAP!#REF!,M2832)&gt;0),"Matched", "")</f>
        <v>#REF!</v>
      </c>
      <c r="O2832" s="21" t="str">
        <f t="shared" si="145"/>
        <v/>
      </c>
      <c r="P2832" s="21" t="e">
        <f ca="1">IF(AND(O2832&lt;&gt; "", COUNTIF(SAP!#REF!,O2832)&gt;0),"Matched", "")</f>
        <v>#REF!</v>
      </c>
      <c r="Q2832" s="21" t="str">
        <f ca="1">IF(OR(D2832="AC",D2832="TR"),"Logic4"&amp;"_"&amp;TEXT(C2832,"dd.mm.yyyy") &amp;"_"&amp; 675879.27,"")</f>
        <v>Logic4_18.04.2020_675879.27</v>
      </c>
      <c r="R2832" s="21" t="e">
        <f ca="1">IF(AND(Q2832&lt;&gt; "", COUNTIF(SAP!#REF!,Q2832)&gt;0),"Matched", "")</f>
        <v>#REF!</v>
      </c>
    </row>
    <row r="2833" spans="1:18" hidden="1">
      <c r="A2833" s="21">
        <v>11563327</v>
      </c>
      <c r="B2833" s="22">
        <v>43939</v>
      </c>
      <c r="C2833" s="22">
        <v>43939</v>
      </c>
      <c r="D2833" s="21" t="s">
        <v>10</v>
      </c>
      <c r="E2833" s="23">
        <v>0</v>
      </c>
      <c r="F2833" s="23">
        <v>0</v>
      </c>
      <c r="G2833" s="23">
        <v>1000.2</v>
      </c>
      <c r="H2833" s="23">
        <v>14131.72</v>
      </c>
      <c r="I2833" s="21" t="s">
        <v>11</v>
      </c>
      <c r="J2833" s="21" t="s">
        <v>12</v>
      </c>
      <c r="K2833" s="21" t="str">
        <f t="shared" si="146"/>
        <v/>
      </c>
      <c r="L2833" s="21" t="e">
        <f ca="1">IF(AND(K2833&lt;&gt; "", COUNTIF(SAP!#REF!,K2833)&gt;0),"Matched", "")</f>
        <v>#REF!</v>
      </c>
      <c r="M2833" s="21" t="str">
        <f t="shared" si="144"/>
        <v/>
      </c>
      <c r="N2833" s="21" t="e">
        <f ca="1">IF(AND(M2833&lt;&gt; "", COUNTIF(SAP!#REF!,M2833)&gt;0),"Matched", "")</f>
        <v>#REF!</v>
      </c>
      <c r="O2833" s="21" t="str">
        <f t="shared" si="145"/>
        <v/>
      </c>
      <c r="P2833" s="21" t="e">
        <f ca="1">IF(AND(O2833&lt;&gt; "", COUNTIF(SAP!#REF!,O2833)&gt;0),"Matched", "")</f>
        <v>#REF!</v>
      </c>
      <c r="Q2833" s="21" t="str">
        <f ca="1">IF(OR(D2833="AC",D2833="TR"),"Logic4"&amp;"_"&amp;TEXT(C2833,"dd.mm.yyyy") &amp;"_"&amp; 675879.27,"")</f>
        <v>Logic4_18.04.2020_675879.27</v>
      </c>
      <c r="R2833" s="21" t="e">
        <f ca="1">IF(AND(Q2833&lt;&gt; "", COUNTIF(SAP!#REF!,Q2833)&gt;0),"Matched", "")</f>
        <v>#REF!</v>
      </c>
    </row>
    <row r="2834" spans="1:18" hidden="1">
      <c r="A2834" s="21">
        <v>11563327</v>
      </c>
      <c r="B2834" s="22">
        <v>43939</v>
      </c>
      <c r="C2834" s="22">
        <v>43939</v>
      </c>
      <c r="D2834" s="21" t="s">
        <v>10</v>
      </c>
      <c r="E2834" s="23">
        <v>0</v>
      </c>
      <c r="F2834" s="23">
        <v>0</v>
      </c>
      <c r="G2834" s="23">
        <v>1087.4000000000001</v>
      </c>
      <c r="H2834" s="23">
        <v>15219.12</v>
      </c>
      <c r="I2834" s="21" t="s">
        <v>11</v>
      </c>
      <c r="J2834" s="21" t="s">
        <v>12</v>
      </c>
      <c r="K2834" s="21" t="str">
        <f t="shared" si="146"/>
        <v/>
      </c>
      <c r="L2834" s="21" t="e">
        <f ca="1">IF(AND(K2834&lt;&gt; "", COUNTIF(SAP!#REF!,K2834)&gt;0),"Matched", "")</f>
        <v>#REF!</v>
      </c>
      <c r="M2834" s="21" t="str">
        <f t="shared" si="144"/>
        <v/>
      </c>
      <c r="N2834" s="21" t="e">
        <f ca="1">IF(AND(M2834&lt;&gt; "", COUNTIF(SAP!#REF!,M2834)&gt;0),"Matched", "")</f>
        <v>#REF!</v>
      </c>
      <c r="O2834" s="21" t="str">
        <f t="shared" si="145"/>
        <v/>
      </c>
      <c r="P2834" s="21" t="e">
        <f ca="1">IF(AND(O2834&lt;&gt; "", COUNTIF(SAP!#REF!,O2834)&gt;0),"Matched", "")</f>
        <v>#REF!</v>
      </c>
      <c r="Q2834" s="21" t="str">
        <f ca="1">IF(OR(D2834="AC",D2834="TR"),"Logic4"&amp;"_"&amp;TEXT(C2834,"dd.mm.yyyy") &amp;"_"&amp; 675879.27,"")</f>
        <v>Logic4_18.04.2020_675879.27</v>
      </c>
      <c r="R2834" s="21" t="e">
        <f ca="1">IF(AND(Q2834&lt;&gt; "", COUNTIF(SAP!#REF!,Q2834)&gt;0),"Matched", "")</f>
        <v>#REF!</v>
      </c>
    </row>
    <row r="2835" spans="1:18" hidden="1">
      <c r="A2835" s="21">
        <v>11563327</v>
      </c>
      <c r="B2835" s="22">
        <v>43939</v>
      </c>
      <c r="C2835" s="22">
        <v>43939</v>
      </c>
      <c r="D2835" s="21" t="s">
        <v>10</v>
      </c>
      <c r="E2835" s="23">
        <v>0</v>
      </c>
      <c r="F2835" s="23">
        <v>0</v>
      </c>
      <c r="G2835" s="23">
        <v>1090</v>
      </c>
      <c r="H2835" s="23">
        <v>16309.12</v>
      </c>
      <c r="I2835" s="21" t="s">
        <v>11</v>
      </c>
      <c r="J2835" s="21" t="s">
        <v>12</v>
      </c>
      <c r="K2835" s="21" t="str">
        <f t="shared" si="146"/>
        <v/>
      </c>
      <c r="L2835" s="21" t="e">
        <f ca="1">IF(AND(K2835&lt;&gt; "", COUNTIF(SAP!#REF!,K2835)&gt;0),"Matched", "")</f>
        <v>#REF!</v>
      </c>
      <c r="M2835" s="21" t="str">
        <f t="shared" si="144"/>
        <v/>
      </c>
      <c r="N2835" s="21" t="e">
        <f ca="1">IF(AND(M2835&lt;&gt; "", COUNTIF(SAP!#REF!,M2835)&gt;0),"Matched", "")</f>
        <v>#REF!</v>
      </c>
      <c r="O2835" s="21" t="str">
        <f t="shared" si="145"/>
        <v/>
      </c>
      <c r="P2835" s="21" t="e">
        <f ca="1">IF(AND(O2835&lt;&gt; "", COUNTIF(SAP!#REF!,O2835)&gt;0),"Matched", "")</f>
        <v>#REF!</v>
      </c>
      <c r="Q2835" s="21" t="str">
        <f ca="1">IF(OR(D2835="AC",D2835="TR"),"Logic4"&amp;"_"&amp;TEXT(C2835,"dd.mm.yyyy") &amp;"_"&amp; 675879.27,"")</f>
        <v>Logic4_18.04.2020_675879.27</v>
      </c>
      <c r="R2835" s="21" t="e">
        <f ca="1">IF(AND(Q2835&lt;&gt; "", COUNTIF(SAP!#REF!,Q2835)&gt;0),"Matched", "")</f>
        <v>#REF!</v>
      </c>
    </row>
    <row r="2836" spans="1:18" hidden="1">
      <c r="A2836" s="21">
        <v>11563327</v>
      </c>
      <c r="B2836" s="22">
        <v>43939</v>
      </c>
      <c r="C2836" s="22">
        <v>43939</v>
      </c>
      <c r="D2836" s="21" t="s">
        <v>10</v>
      </c>
      <c r="E2836" s="23">
        <v>0</v>
      </c>
      <c r="F2836" s="23">
        <v>0</v>
      </c>
      <c r="G2836" s="23">
        <v>1110</v>
      </c>
      <c r="H2836" s="23">
        <v>17419.12</v>
      </c>
      <c r="I2836" s="21" t="s">
        <v>11</v>
      </c>
      <c r="J2836" s="21" t="s">
        <v>12</v>
      </c>
      <c r="K2836" s="21" t="str">
        <f t="shared" si="146"/>
        <v/>
      </c>
      <c r="L2836" s="21" t="e">
        <f ca="1">IF(AND(K2836&lt;&gt; "", COUNTIF(SAP!#REF!,K2836)&gt;0),"Matched", "")</f>
        <v>#REF!</v>
      </c>
      <c r="M2836" s="21" t="str">
        <f t="shared" si="144"/>
        <v/>
      </c>
      <c r="N2836" s="21" t="e">
        <f ca="1">IF(AND(M2836&lt;&gt; "", COUNTIF(SAP!#REF!,M2836)&gt;0),"Matched", "")</f>
        <v>#REF!</v>
      </c>
      <c r="O2836" s="21" t="str">
        <f t="shared" si="145"/>
        <v/>
      </c>
      <c r="P2836" s="21" t="e">
        <f ca="1">IF(AND(O2836&lt;&gt; "", COUNTIF(SAP!#REF!,O2836)&gt;0),"Matched", "")</f>
        <v>#REF!</v>
      </c>
      <c r="Q2836" s="21" t="str">
        <f ca="1">IF(OR(D2836="AC",D2836="TR"),"Logic4"&amp;"_"&amp;TEXT(C2836,"dd.mm.yyyy") &amp;"_"&amp; 675879.27,"")</f>
        <v>Logic4_18.04.2020_675879.27</v>
      </c>
      <c r="R2836" s="21" t="e">
        <f ca="1">IF(AND(Q2836&lt;&gt; "", COUNTIF(SAP!#REF!,Q2836)&gt;0),"Matched", "")</f>
        <v>#REF!</v>
      </c>
    </row>
    <row r="2837" spans="1:18" hidden="1">
      <c r="A2837" s="21">
        <v>11563327</v>
      </c>
      <c r="B2837" s="22">
        <v>43939</v>
      </c>
      <c r="C2837" s="22">
        <v>43939</v>
      </c>
      <c r="D2837" s="21" t="s">
        <v>10</v>
      </c>
      <c r="E2837" s="23">
        <v>0</v>
      </c>
      <c r="F2837" s="23">
        <v>0</v>
      </c>
      <c r="G2837" s="23">
        <v>1126.9000000000001</v>
      </c>
      <c r="H2837" s="23">
        <v>18546.02</v>
      </c>
      <c r="I2837" s="21" t="s">
        <v>11</v>
      </c>
      <c r="J2837" s="21" t="s">
        <v>12</v>
      </c>
      <c r="K2837" s="21" t="str">
        <f t="shared" si="146"/>
        <v/>
      </c>
      <c r="L2837" s="21" t="e">
        <f ca="1">IF(AND(K2837&lt;&gt; "", COUNTIF(SAP!#REF!,K2837)&gt;0),"Matched", "")</f>
        <v>#REF!</v>
      </c>
      <c r="M2837" s="21" t="str">
        <f t="shared" si="144"/>
        <v/>
      </c>
      <c r="N2837" s="21" t="e">
        <f ca="1">IF(AND(M2837&lt;&gt; "", COUNTIF(SAP!#REF!,M2837)&gt;0),"Matched", "")</f>
        <v>#REF!</v>
      </c>
      <c r="O2837" s="21" t="str">
        <f t="shared" si="145"/>
        <v/>
      </c>
      <c r="P2837" s="21" t="e">
        <f ca="1">IF(AND(O2837&lt;&gt; "", COUNTIF(SAP!#REF!,O2837)&gt;0),"Matched", "")</f>
        <v>#REF!</v>
      </c>
      <c r="Q2837" s="21" t="str">
        <f ca="1">IF(OR(D2837="AC",D2837="TR"),"Logic4"&amp;"_"&amp;TEXT(C2837,"dd.mm.yyyy") &amp;"_"&amp; 675879.27,"")</f>
        <v>Logic4_18.04.2020_675879.27</v>
      </c>
      <c r="R2837" s="21" t="e">
        <f ca="1">IF(AND(Q2837&lt;&gt; "", COUNTIF(SAP!#REF!,Q2837)&gt;0),"Matched", "")</f>
        <v>#REF!</v>
      </c>
    </row>
    <row r="2838" spans="1:18" hidden="1">
      <c r="A2838" s="21">
        <v>11563327</v>
      </c>
      <c r="B2838" s="22">
        <v>43939</v>
      </c>
      <c r="C2838" s="22">
        <v>43939</v>
      </c>
      <c r="D2838" s="21" t="s">
        <v>10</v>
      </c>
      <c r="E2838" s="23">
        <v>0</v>
      </c>
      <c r="F2838" s="23">
        <v>0</v>
      </c>
      <c r="G2838" s="23">
        <v>1135.5999999999999</v>
      </c>
      <c r="H2838" s="23">
        <v>19681.62</v>
      </c>
      <c r="I2838" s="21" t="s">
        <v>11</v>
      </c>
      <c r="J2838" s="21" t="s">
        <v>12</v>
      </c>
      <c r="K2838" s="21" t="str">
        <f t="shared" si="146"/>
        <v/>
      </c>
      <c r="L2838" s="21" t="e">
        <f ca="1">IF(AND(K2838&lt;&gt; "", COUNTIF(SAP!#REF!,K2838)&gt;0),"Matched", "")</f>
        <v>#REF!</v>
      </c>
      <c r="M2838" s="21" t="str">
        <f t="shared" si="144"/>
        <v/>
      </c>
      <c r="N2838" s="21" t="e">
        <f ca="1">IF(AND(M2838&lt;&gt; "", COUNTIF(SAP!#REF!,M2838)&gt;0),"Matched", "")</f>
        <v>#REF!</v>
      </c>
      <c r="O2838" s="21" t="str">
        <f t="shared" si="145"/>
        <v/>
      </c>
      <c r="P2838" s="21" t="e">
        <f ca="1">IF(AND(O2838&lt;&gt; "", COUNTIF(SAP!#REF!,O2838)&gt;0),"Matched", "")</f>
        <v>#REF!</v>
      </c>
      <c r="Q2838" s="21" t="str">
        <f ca="1">IF(OR(D2838="AC",D2838="TR"),"Logic4"&amp;"_"&amp;TEXT(C2838,"dd.mm.yyyy") &amp;"_"&amp; 675879.27,"")</f>
        <v>Logic4_18.04.2020_675879.27</v>
      </c>
      <c r="R2838" s="21" t="e">
        <f ca="1">IF(AND(Q2838&lt;&gt; "", COUNTIF(SAP!#REF!,Q2838)&gt;0),"Matched", "")</f>
        <v>#REF!</v>
      </c>
    </row>
    <row r="2839" spans="1:18" hidden="1">
      <c r="A2839" s="21">
        <v>11563327</v>
      </c>
      <c r="B2839" s="22">
        <v>43939</v>
      </c>
      <c r="C2839" s="22">
        <v>43939</v>
      </c>
      <c r="D2839" s="21" t="s">
        <v>10</v>
      </c>
      <c r="E2839" s="23">
        <v>0</v>
      </c>
      <c r="F2839" s="23">
        <v>0</v>
      </c>
      <c r="G2839" s="23">
        <v>1150</v>
      </c>
      <c r="H2839" s="23">
        <v>20831.62</v>
      </c>
      <c r="I2839" s="21" t="s">
        <v>11</v>
      </c>
      <c r="J2839" s="21" t="s">
        <v>12</v>
      </c>
      <c r="K2839" s="21" t="str">
        <f t="shared" si="146"/>
        <v/>
      </c>
      <c r="L2839" s="21" t="e">
        <f ca="1">IF(AND(K2839&lt;&gt; "", COUNTIF(SAP!#REF!,K2839)&gt;0),"Matched", "")</f>
        <v>#REF!</v>
      </c>
      <c r="M2839" s="21" t="str">
        <f t="shared" si="144"/>
        <v/>
      </c>
      <c r="N2839" s="21" t="e">
        <f ca="1">IF(AND(M2839&lt;&gt; "", COUNTIF(SAP!#REF!,M2839)&gt;0),"Matched", "")</f>
        <v>#REF!</v>
      </c>
      <c r="O2839" s="21" t="str">
        <f t="shared" si="145"/>
        <v/>
      </c>
      <c r="P2839" s="21" t="e">
        <f ca="1">IF(AND(O2839&lt;&gt; "", COUNTIF(SAP!#REF!,O2839)&gt;0),"Matched", "")</f>
        <v>#REF!</v>
      </c>
      <c r="Q2839" s="21" t="str">
        <f ca="1">IF(OR(D2839="AC",D2839="TR"),"Logic4"&amp;"_"&amp;TEXT(C2839,"dd.mm.yyyy") &amp;"_"&amp; 675879.27,"")</f>
        <v>Logic4_18.04.2020_675879.27</v>
      </c>
      <c r="R2839" s="21" t="e">
        <f ca="1">IF(AND(Q2839&lt;&gt; "", COUNTIF(SAP!#REF!,Q2839)&gt;0),"Matched", "")</f>
        <v>#REF!</v>
      </c>
    </row>
    <row r="2840" spans="1:18" hidden="1">
      <c r="A2840" s="21">
        <v>11563327</v>
      </c>
      <c r="B2840" s="22">
        <v>43939</v>
      </c>
      <c r="C2840" s="22">
        <v>43939</v>
      </c>
      <c r="D2840" s="21" t="s">
        <v>10</v>
      </c>
      <c r="E2840" s="23">
        <v>0</v>
      </c>
      <c r="F2840" s="23">
        <v>0</v>
      </c>
      <c r="G2840" s="23">
        <v>1160</v>
      </c>
      <c r="H2840" s="23">
        <v>21991.62</v>
      </c>
      <c r="I2840" s="21" t="s">
        <v>11</v>
      </c>
      <c r="J2840" s="21" t="s">
        <v>12</v>
      </c>
      <c r="K2840" s="21" t="str">
        <f t="shared" si="146"/>
        <v/>
      </c>
      <c r="L2840" s="21" t="e">
        <f ca="1">IF(AND(K2840&lt;&gt; "", COUNTIF(SAP!#REF!,K2840)&gt;0),"Matched", "")</f>
        <v>#REF!</v>
      </c>
      <c r="M2840" s="21" t="str">
        <f t="shared" si="144"/>
        <v/>
      </c>
      <c r="N2840" s="21" t="e">
        <f ca="1">IF(AND(M2840&lt;&gt; "", COUNTIF(SAP!#REF!,M2840)&gt;0),"Matched", "")</f>
        <v>#REF!</v>
      </c>
      <c r="O2840" s="21" t="str">
        <f t="shared" si="145"/>
        <v/>
      </c>
      <c r="P2840" s="21" t="e">
        <f ca="1">IF(AND(O2840&lt;&gt; "", COUNTIF(SAP!#REF!,O2840)&gt;0),"Matched", "")</f>
        <v>#REF!</v>
      </c>
      <c r="Q2840" s="21" t="str">
        <f ca="1">IF(OR(D2840="AC",D2840="TR"),"Logic4"&amp;"_"&amp;TEXT(C2840,"dd.mm.yyyy") &amp;"_"&amp; 675879.27,"")</f>
        <v>Logic4_18.04.2020_675879.27</v>
      </c>
      <c r="R2840" s="21" t="e">
        <f ca="1">IF(AND(Q2840&lt;&gt; "", COUNTIF(SAP!#REF!,Q2840)&gt;0),"Matched", "")</f>
        <v>#REF!</v>
      </c>
    </row>
    <row r="2841" spans="1:18" hidden="1">
      <c r="A2841" s="21">
        <v>11563327</v>
      </c>
      <c r="B2841" s="22">
        <v>43939</v>
      </c>
      <c r="C2841" s="22">
        <v>43939</v>
      </c>
      <c r="D2841" s="21" t="s">
        <v>10</v>
      </c>
      <c r="E2841" s="23">
        <v>0</v>
      </c>
      <c r="F2841" s="23">
        <v>0</v>
      </c>
      <c r="G2841" s="23">
        <v>1170</v>
      </c>
      <c r="H2841" s="23">
        <v>23161.62</v>
      </c>
      <c r="I2841" s="21" t="s">
        <v>11</v>
      </c>
      <c r="J2841" s="21" t="s">
        <v>12</v>
      </c>
      <c r="K2841" s="21" t="str">
        <f t="shared" si="146"/>
        <v/>
      </c>
      <c r="L2841" s="21" t="e">
        <f ca="1">IF(AND(K2841&lt;&gt; "", COUNTIF(SAP!#REF!,K2841)&gt;0),"Matched", "")</f>
        <v>#REF!</v>
      </c>
      <c r="M2841" s="21" t="str">
        <f t="shared" si="144"/>
        <v/>
      </c>
      <c r="N2841" s="21" t="e">
        <f ca="1">IF(AND(M2841&lt;&gt; "", COUNTIF(SAP!#REF!,M2841)&gt;0),"Matched", "")</f>
        <v>#REF!</v>
      </c>
      <c r="O2841" s="21" t="str">
        <f t="shared" si="145"/>
        <v/>
      </c>
      <c r="P2841" s="21" t="e">
        <f ca="1">IF(AND(O2841&lt;&gt; "", COUNTIF(SAP!#REF!,O2841)&gt;0),"Matched", "")</f>
        <v>#REF!</v>
      </c>
      <c r="Q2841" s="21" t="str">
        <f ca="1">IF(OR(D2841="AC",D2841="TR"),"Logic4"&amp;"_"&amp;TEXT(C2841,"dd.mm.yyyy") &amp;"_"&amp; 675879.27,"")</f>
        <v>Logic4_18.04.2020_675879.27</v>
      </c>
      <c r="R2841" s="21" t="e">
        <f ca="1">IF(AND(Q2841&lt;&gt; "", COUNTIF(SAP!#REF!,Q2841)&gt;0),"Matched", "")</f>
        <v>#REF!</v>
      </c>
    </row>
    <row r="2842" spans="1:18" hidden="1">
      <c r="A2842" s="21">
        <v>11563327</v>
      </c>
      <c r="B2842" s="22">
        <v>43939</v>
      </c>
      <c r="C2842" s="22">
        <v>43939</v>
      </c>
      <c r="D2842" s="21" t="s">
        <v>10</v>
      </c>
      <c r="E2842" s="23">
        <v>0</v>
      </c>
      <c r="F2842" s="23">
        <v>0</v>
      </c>
      <c r="G2842" s="23">
        <v>1200</v>
      </c>
      <c r="H2842" s="23">
        <v>24361.62</v>
      </c>
      <c r="I2842" s="21" t="s">
        <v>11</v>
      </c>
      <c r="J2842" s="21" t="s">
        <v>12</v>
      </c>
      <c r="K2842" s="21" t="str">
        <f t="shared" si="146"/>
        <v/>
      </c>
      <c r="L2842" s="21" t="e">
        <f ca="1">IF(AND(K2842&lt;&gt; "", COUNTIF(SAP!#REF!,K2842)&gt;0),"Matched", "")</f>
        <v>#REF!</v>
      </c>
      <c r="M2842" s="21" t="str">
        <f t="shared" si="144"/>
        <v/>
      </c>
      <c r="N2842" s="21" t="e">
        <f ca="1">IF(AND(M2842&lt;&gt; "", COUNTIF(SAP!#REF!,M2842)&gt;0),"Matched", "")</f>
        <v>#REF!</v>
      </c>
      <c r="O2842" s="21" t="str">
        <f t="shared" si="145"/>
        <v/>
      </c>
      <c r="P2842" s="21" t="e">
        <f ca="1">IF(AND(O2842&lt;&gt; "", COUNTIF(SAP!#REF!,O2842)&gt;0),"Matched", "")</f>
        <v>#REF!</v>
      </c>
      <c r="Q2842" s="21" t="str">
        <f ca="1">IF(OR(D2842="AC",D2842="TR"),"Logic4"&amp;"_"&amp;TEXT(C2842,"dd.mm.yyyy") &amp;"_"&amp; 675879.27,"")</f>
        <v>Logic4_18.04.2020_675879.27</v>
      </c>
      <c r="R2842" s="21" t="e">
        <f ca="1">IF(AND(Q2842&lt;&gt; "", COUNTIF(SAP!#REF!,Q2842)&gt;0),"Matched", "")</f>
        <v>#REF!</v>
      </c>
    </row>
    <row r="2843" spans="1:18" hidden="1">
      <c r="A2843" s="21">
        <v>11563327</v>
      </c>
      <c r="B2843" s="22">
        <v>43939</v>
      </c>
      <c r="C2843" s="22">
        <v>43939</v>
      </c>
      <c r="D2843" s="21" t="s">
        <v>10</v>
      </c>
      <c r="E2843" s="23">
        <v>0</v>
      </c>
      <c r="F2843" s="23">
        <v>0</v>
      </c>
      <c r="G2843" s="23">
        <v>1200</v>
      </c>
      <c r="H2843" s="23">
        <v>25561.62</v>
      </c>
      <c r="I2843" s="21" t="s">
        <v>11</v>
      </c>
      <c r="J2843" s="21" t="s">
        <v>12</v>
      </c>
      <c r="K2843" s="21" t="str">
        <f t="shared" si="146"/>
        <v/>
      </c>
      <c r="L2843" s="21" t="e">
        <f ca="1">IF(AND(K2843&lt;&gt; "", COUNTIF(SAP!#REF!,K2843)&gt;0),"Matched", "")</f>
        <v>#REF!</v>
      </c>
      <c r="M2843" s="21" t="str">
        <f t="shared" si="144"/>
        <v/>
      </c>
      <c r="N2843" s="21" t="e">
        <f ca="1">IF(AND(M2843&lt;&gt; "", COUNTIF(SAP!#REF!,M2843)&gt;0),"Matched", "")</f>
        <v>#REF!</v>
      </c>
      <c r="O2843" s="21" t="str">
        <f t="shared" si="145"/>
        <v/>
      </c>
      <c r="P2843" s="21" t="e">
        <f ca="1">IF(AND(O2843&lt;&gt; "", COUNTIF(SAP!#REF!,O2843)&gt;0),"Matched", "")</f>
        <v>#REF!</v>
      </c>
      <c r="Q2843" s="21" t="str">
        <f ca="1">IF(OR(D2843="AC",D2843="TR"),"Logic4"&amp;"_"&amp;TEXT(C2843,"dd.mm.yyyy") &amp;"_"&amp; 675879.27,"")</f>
        <v>Logic4_18.04.2020_675879.27</v>
      </c>
      <c r="R2843" s="21" t="e">
        <f ca="1">IF(AND(Q2843&lt;&gt; "", COUNTIF(SAP!#REF!,Q2843)&gt;0),"Matched", "")</f>
        <v>#REF!</v>
      </c>
    </row>
    <row r="2844" spans="1:18" hidden="1">
      <c r="A2844" s="21">
        <v>11563327</v>
      </c>
      <c r="B2844" s="22">
        <v>43939</v>
      </c>
      <c r="C2844" s="22">
        <v>43939</v>
      </c>
      <c r="D2844" s="21" t="s">
        <v>10</v>
      </c>
      <c r="E2844" s="23">
        <v>0</v>
      </c>
      <c r="F2844" s="23">
        <v>0</v>
      </c>
      <c r="G2844" s="23">
        <v>1200.6600000000001</v>
      </c>
      <c r="H2844" s="23">
        <v>26762.28</v>
      </c>
      <c r="I2844" s="21" t="s">
        <v>11</v>
      </c>
      <c r="J2844" s="21" t="s">
        <v>12</v>
      </c>
      <c r="K2844" s="21" t="str">
        <f t="shared" si="146"/>
        <v/>
      </c>
      <c r="L2844" s="21" t="e">
        <f ca="1">IF(AND(K2844&lt;&gt; "", COUNTIF(SAP!#REF!,K2844)&gt;0),"Matched", "")</f>
        <v>#REF!</v>
      </c>
      <c r="M2844" s="21" t="str">
        <f t="shared" si="144"/>
        <v/>
      </c>
      <c r="N2844" s="21" t="e">
        <f ca="1">IF(AND(M2844&lt;&gt; "", COUNTIF(SAP!#REF!,M2844)&gt;0),"Matched", "")</f>
        <v>#REF!</v>
      </c>
      <c r="O2844" s="21" t="str">
        <f t="shared" si="145"/>
        <v/>
      </c>
      <c r="P2844" s="21" t="e">
        <f ca="1">IF(AND(O2844&lt;&gt; "", COUNTIF(SAP!#REF!,O2844)&gt;0),"Matched", "")</f>
        <v>#REF!</v>
      </c>
      <c r="Q2844" s="21" t="str">
        <f ca="1">IF(OR(D2844="AC",D2844="TR"),"Logic4"&amp;"_"&amp;TEXT(C2844,"dd.mm.yyyy") &amp;"_"&amp; 675879.27,"")</f>
        <v>Logic4_18.04.2020_675879.27</v>
      </c>
      <c r="R2844" s="21" t="e">
        <f ca="1">IF(AND(Q2844&lt;&gt; "", COUNTIF(SAP!#REF!,Q2844)&gt;0),"Matched", "")</f>
        <v>#REF!</v>
      </c>
    </row>
    <row r="2845" spans="1:18" hidden="1">
      <c r="A2845" s="21">
        <v>11563327</v>
      </c>
      <c r="B2845" s="22">
        <v>43939</v>
      </c>
      <c r="C2845" s="22">
        <v>43939</v>
      </c>
      <c r="D2845" s="21" t="s">
        <v>10</v>
      </c>
      <c r="E2845" s="23">
        <v>0</v>
      </c>
      <c r="F2845" s="23">
        <v>0</v>
      </c>
      <c r="G2845" s="23">
        <v>1220</v>
      </c>
      <c r="H2845" s="23">
        <v>27982.28</v>
      </c>
      <c r="I2845" s="21" t="s">
        <v>11</v>
      </c>
      <c r="J2845" s="21" t="s">
        <v>12</v>
      </c>
      <c r="K2845" s="21" t="str">
        <f t="shared" si="146"/>
        <v/>
      </c>
      <c r="L2845" s="21" t="e">
        <f ca="1">IF(AND(K2845&lt;&gt; "", COUNTIF(SAP!#REF!,K2845)&gt;0),"Matched", "")</f>
        <v>#REF!</v>
      </c>
      <c r="M2845" s="21" t="str">
        <f t="shared" si="144"/>
        <v/>
      </c>
      <c r="N2845" s="21" t="e">
        <f ca="1">IF(AND(M2845&lt;&gt; "", COUNTIF(SAP!#REF!,M2845)&gt;0),"Matched", "")</f>
        <v>#REF!</v>
      </c>
      <c r="O2845" s="21" t="str">
        <f t="shared" si="145"/>
        <v/>
      </c>
      <c r="P2845" s="21" t="e">
        <f ca="1">IF(AND(O2845&lt;&gt; "", COUNTIF(SAP!#REF!,O2845)&gt;0),"Matched", "")</f>
        <v>#REF!</v>
      </c>
      <c r="Q2845" s="21" t="str">
        <f ca="1">IF(OR(D2845="AC",D2845="TR"),"Logic4"&amp;"_"&amp;TEXT(C2845,"dd.mm.yyyy") &amp;"_"&amp; 675879.27,"")</f>
        <v>Logic4_18.04.2020_675879.27</v>
      </c>
      <c r="R2845" s="21" t="e">
        <f ca="1">IF(AND(Q2845&lt;&gt; "", COUNTIF(SAP!#REF!,Q2845)&gt;0),"Matched", "")</f>
        <v>#REF!</v>
      </c>
    </row>
    <row r="2846" spans="1:18" hidden="1">
      <c r="A2846" s="21">
        <v>11563327</v>
      </c>
      <c r="B2846" s="22">
        <v>43939</v>
      </c>
      <c r="C2846" s="22">
        <v>43939</v>
      </c>
      <c r="D2846" s="21" t="s">
        <v>10</v>
      </c>
      <c r="E2846" s="23">
        <v>0</v>
      </c>
      <c r="F2846" s="23">
        <v>0</v>
      </c>
      <c r="G2846" s="23">
        <v>1280</v>
      </c>
      <c r="H2846" s="23">
        <v>29262.28</v>
      </c>
      <c r="I2846" s="21" t="s">
        <v>11</v>
      </c>
      <c r="J2846" s="21" t="s">
        <v>12</v>
      </c>
      <c r="K2846" s="21" t="str">
        <f t="shared" si="146"/>
        <v/>
      </c>
      <c r="L2846" s="21" t="e">
        <f ca="1">IF(AND(K2846&lt;&gt; "", COUNTIF(SAP!#REF!,K2846)&gt;0),"Matched", "")</f>
        <v>#REF!</v>
      </c>
      <c r="M2846" s="21" t="str">
        <f t="shared" si="144"/>
        <v/>
      </c>
      <c r="N2846" s="21" t="e">
        <f ca="1">IF(AND(M2846&lt;&gt; "", COUNTIF(SAP!#REF!,M2846)&gt;0),"Matched", "")</f>
        <v>#REF!</v>
      </c>
      <c r="O2846" s="21" t="str">
        <f t="shared" si="145"/>
        <v/>
      </c>
      <c r="P2846" s="21" t="e">
        <f ca="1">IF(AND(O2846&lt;&gt; "", COUNTIF(SAP!#REF!,O2846)&gt;0),"Matched", "")</f>
        <v>#REF!</v>
      </c>
      <c r="Q2846" s="21" t="str">
        <f ca="1">IF(OR(D2846="AC",D2846="TR"),"Logic4"&amp;"_"&amp;TEXT(C2846,"dd.mm.yyyy") &amp;"_"&amp; 675879.27,"")</f>
        <v>Logic4_18.04.2020_675879.27</v>
      </c>
      <c r="R2846" s="21" t="e">
        <f ca="1">IF(AND(Q2846&lt;&gt; "", COUNTIF(SAP!#REF!,Q2846)&gt;0),"Matched", "")</f>
        <v>#REF!</v>
      </c>
    </row>
    <row r="2847" spans="1:18" hidden="1">
      <c r="A2847" s="21">
        <v>11563327</v>
      </c>
      <c r="B2847" s="22">
        <v>43939</v>
      </c>
      <c r="C2847" s="22">
        <v>43939</v>
      </c>
      <c r="D2847" s="21" t="s">
        <v>10</v>
      </c>
      <c r="E2847" s="23">
        <v>0</v>
      </c>
      <c r="F2847" s="23">
        <v>0</v>
      </c>
      <c r="G2847" s="23">
        <v>1310</v>
      </c>
      <c r="H2847" s="23">
        <v>30572.28</v>
      </c>
      <c r="I2847" s="21" t="s">
        <v>11</v>
      </c>
      <c r="J2847" s="21" t="s">
        <v>12</v>
      </c>
      <c r="K2847" s="21" t="str">
        <f t="shared" si="146"/>
        <v/>
      </c>
      <c r="L2847" s="21" t="e">
        <f ca="1">IF(AND(K2847&lt;&gt; "", COUNTIF(SAP!#REF!,K2847)&gt;0),"Matched", "")</f>
        <v>#REF!</v>
      </c>
      <c r="M2847" s="21" t="str">
        <f t="shared" si="144"/>
        <v/>
      </c>
      <c r="N2847" s="21" t="e">
        <f ca="1">IF(AND(M2847&lt;&gt; "", COUNTIF(SAP!#REF!,M2847)&gt;0),"Matched", "")</f>
        <v>#REF!</v>
      </c>
      <c r="O2847" s="21" t="str">
        <f t="shared" si="145"/>
        <v/>
      </c>
      <c r="P2847" s="21" t="e">
        <f ca="1">IF(AND(O2847&lt;&gt; "", COUNTIF(SAP!#REF!,O2847)&gt;0),"Matched", "")</f>
        <v>#REF!</v>
      </c>
      <c r="Q2847" s="21" t="str">
        <f ca="1">IF(OR(D2847="AC",D2847="TR"),"Logic4"&amp;"_"&amp;TEXT(C2847,"dd.mm.yyyy") &amp;"_"&amp; 675879.27,"")</f>
        <v>Logic4_18.04.2020_675879.27</v>
      </c>
      <c r="R2847" s="21" t="e">
        <f ca="1">IF(AND(Q2847&lt;&gt; "", COUNTIF(SAP!#REF!,Q2847)&gt;0),"Matched", "")</f>
        <v>#REF!</v>
      </c>
    </row>
    <row r="2848" spans="1:18" hidden="1">
      <c r="A2848" s="21">
        <v>11563327</v>
      </c>
      <c r="B2848" s="22">
        <v>43939</v>
      </c>
      <c r="C2848" s="22">
        <v>43939</v>
      </c>
      <c r="D2848" s="21" t="s">
        <v>10</v>
      </c>
      <c r="E2848" s="23">
        <v>0</v>
      </c>
      <c r="F2848" s="23">
        <v>0</v>
      </c>
      <c r="G2848" s="23">
        <v>1340</v>
      </c>
      <c r="H2848" s="23">
        <v>31912.28</v>
      </c>
      <c r="I2848" s="21" t="s">
        <v>11</v>
      </c>
      <c r="J2848" s="21" t="s">
        <v>12</v>
      </c>
      <c r="K2848" s="21" t="str">
        <f t="shared" si="146"/>
        <v/>
      </c>
      <c r="L2848" s="21" t="e">
        <f ca="1">IF(AND(K2848&lt;&gt; "", COUNTIF(SAP!#REF!,K2848)&gt;0),"Matched", "")</f>
        <v>#REF!</v>
      </c>
      <c r="M2848" s="21" t="str">
        <f t="shared" si="144"/>
        <v/>
      </c>
      <c r="N2848" s="21" t="e">
        <f ca="1">IF(AND(M2848&lt;&gt; "", COUNTIF(SAP!#REF!,M2848)&gt;0),"Matched", "")</f>
        <v>#REF!</v>
      </c>
      <c r="O2848" s="21" t="str">
        <f t="shared" si="145"/>
        <v/>
      </c>
      <c r="P2848" s="21" t="e">
        <f ca="1">IF(AND(O2848&lt;&gt; "", COUNTIF(SAP!#REF!,O2848)&gt;0),"Matched", "")</f>
        <v>#REF!</v>
      </c>
      <c r="Q2848" s="21" t="str">
        <f ca="1">IF(OR(D2848="AC",D2848="TR"),"Logic4"&amp;"_"&amp;TEXT(C2848,"dd.mm.yyyy") &amp;"_"&amp; 675879.27,"")</f>
        <v>Logic4_18.04.2020_675879.27</v>
      </c>
      <c r="R2848" s="21" t="e">
        <f ca="1">IF(AND(Q2848&lt;&gt; "", COUNTIF(SAP!#REF!,Q2848)&gt;0),"Matched", "")</f>
        <v>#REF!</v>
      </c>
    </row>
    <row r="2849" spans="1:18" hidden="1">
      <c r="A2849" s="21">
        <v>11563327</v>
      </c>
      <c r="B2849" s="22">
        <v>43939</v>
      </c>
      <c r="C2849" s="22">
        <v>43939</v>
      </c>
      <c r="D2849" s="21" t="s">
        <v>10</v>
      </c>
      <c r="E2849" s="23">
        <v>0</v>
      </c>
      <c r="F2849" s="23">
        <v>0</v>
      </c>
      <c r="G2849" s="23">
        <v>1370</v>
      </c>
      <c r="H2849" s="23">
        <v>33282.28</v>
      </c>
      <c r="I2849" s="21" t="s">
        <v>11</v>
      </c>
      <c r="J2849" s="21" t="s">
        <v>12</v>
      </c>
      <c r="K2849" s="21" t="str">
        <f t="shared" si="146"/>
        <v/>
      </c>
      <c r="L2849" s="21" t="e">
        <f ca="1">IF(AND(K2849&lt;&gt; "", COUNTIF(SAP!#REF!,K2849)&gt;0),"Matched", "")</f>
        <v>#REF!</v>
      </c>
      <c r="M2849" s="21" t="str">
        <f t="shared" si="144"/>
        <v/>
      </c>
      <c r="N2849" s="21" t="e">
        <f ca="1">IF(AND(M2849&lt;&gt; "", COUNTIF(SAP!#REF!,M2849)&gt;0),"Matched", "")</f>
        <v>#REF!</v>
      </c>
      <c r="O2849" s="21" t="str">
        <f t="shared" si="145"/>
        <v/>
      </c>
      <c r="P2849" s="21" t="e">
        <f ca="1">IF(AND(O2849&lt;&gt; "", COUNTIF(SAP!#REF!,O2849)&gt;0),"Matched", "")</f>
        <v>#REF!</v>
      </c>
      <c r="Q2849" s="21" t="str">
        <f ca="1">IF(OR(D2849="AC",D2849="TR"),"Logic4"&amp;"_"&amp;TEXT(C2849,"dd.mm.yyyy") &amp;"_"&amp; 675879.27,"")</f>
        <v>Logic4_18.04.2020_675879.27</v>
      </c>
      <c r="R2849" s="21" t="e">
        <f ca="1">IF(AND(Q2849&lt;&gt; "", COUNTIF(SAP!#REF!,Q2849)&gt;0),"Matched", "")</f>
        <v>#REF!</v>
      </c>
    </row>
    <row r="2850" spans="1:18" hidden="1">
      <c r="A2850" s="21">
        <v>11563327</v>
      </c>
      <c r="B2850" s="22">
        <v>43939</v>
      </c>
      <c r="C2850" s="22">
        <v>43939</v>
      </c>
      <c r="D2850" s="21" t="s">
        <v>10</v>
      </c>
      <c r="E2850" s="23">
        <v>0</v>
      </c>
      <c r="F2850" s="23">
        <v>0</v>
      </c>
      <c r="G2850" s="23">
        <v>1464.67</v>
      </c>
      <c r="H2850" s="23">
        <v>34746.949999999997</v>
      </c>
      <c r="I2850" s="21" t="s">
        <v>11</v>
      </c>
      <c r="J2850" s="21" t="s">
        <v>12</v>
      </c>
      <c r="K2850" s="21" t="str">
        <f t="shared" si="146"/>
        <v/>
      </c>
      <c r="L2850" s="21" t="e">
        <f ca="1">IF(AND(K2850&lt;&gt; "", COUNTIF(SAP!#REF!,K2850)&gt;0),"Matched", "")</f>
        <v>#REF!</v>
      </c>
      <c r="M2850" s="21" t="str">
        <f t="shared" si="144"/>
        <v/>
      </c>
      <c r="N2850" s="21" t="e">
        <f ca="1">IF(AND(M2850&lt;&gt; "", COUNTIF(SAP!#REF!,M2850)&gt;0),"Matched", "")</f>
        <v>#REF!</v>
      </c>
      <c r="O2850" s="21" t="str">
        <f t="shared" si="145"/>
        <v/>
      </c>
      <c r="P2850" s="21" t="e">
        <f ca="1">IF(AND(O2850&lt;&gt; "", COUNTIF(SAP!#REF!,O2850)&gt;0),"Matched", "")</f>
        <v>#REF!</v>
      </c>
      <c r="Q2850" s="21" t="str">
        <f ca="1">IF(OR(D2850="AC",D2850="TR"),"Logic4"&amp;"_"&amp;TEXT(C2850,"dd.mm.yyyy") &amp;"_"&amp; 675879.27,"")</f>
        <v>Logic4_18.04.2020_675879.27</v>
      </c>
      <c r="R2850" s="21" t="e">
        <f ca="1">IF(AND(Q2850&lt;&gt; "", COUNTIF(SAP!#REF!,Q2850)&gt;0),"Matched", "")</f>
        <v>#REF!</v>
      </c>
    </row>
    <row r="2851" spans="1:18" hidden="1">
      <c r="A2851" s="21">
        <v>11563327</v>
      </c>
      <c r="B2851" s="22">
        <v>43939</v>
      </c>
      <c r="C2851" s="22">
        <v>43939</v>
      </c>
      <c r="D2851" s="21" t="s">
        <v>10</v>
      </c>
      <c r="E2851" s="23">
        <v>0</v>
      </c>
      <c r="F2851" s="23">
        <v>0</v>
      </c>
      <c r="G2851" s="23">
        <v>1503.8</v>
      </c>
      <c r="H2851" s="23">
        <v>36250.75</v>
      </c>
      <c r="I2851" s="21" t="s">
        <v>11</v>
      </c>
      <c r="J2851" s="21" t="s">
        <v>12</v>
      </c>
      <c r="K2851" s="21" t="str">
        <f t="shared" si="146"/>
        <v/>
      </c>
      <c r="L2851" s="21" t="e">
        <f ca="1">IF(AND(K2851&lt;&gt; "", COUNTIF(SAP!#REF!,K2851)&gt;0),"Matched", "")</f>
        <v>#REF!</v>
      </c>
      <c r="M2851" s="21" t="str">
        <f t="shared" si="144"/>
        <v/>
      </c>
      <c r="N2851" s="21" t="e">
        <f ca="1">IF(AND(M2851&lt;&gt; "", COUNTIF(SAP!#REF!,M2851)&gt;0),"Matched", "")</f>
        <v>#REF!</v>
      </c>
      <c r="O2851" s="21" t="str">
        <f t="shared" si="145"/>
        <v/>
      </c>
      <c r="P2851" s="21" t="e">
        <f ca="1">IF(AND(O2851&lt;&gt; "", COUNTIF(SAP!#REF!,O2851)&gt;0),"Matched", "")</f>
        <v>#REF!</v>
      </c>
      <c r="Q2851" s="21" t="str">
        <f ca="1">IF(OR(D2851="AC",D2851="TR"),"Logic4"&amp;"_"&amp;TEXT(C2851,"dd.mm.yyyy") &amp;"_"&amp; 675879.27,"")</f>
        <v>Logic4_18.04.2020_675879.27</v>
      </c>
      <c r="R2851" s="21" t="e">
        <f ca="1">IF(AND(Q2851&lt;&gt; "", COUNTIF(SAP!#REF!,Q2851)&gt;0),"Matched", "")</f>
        <v>#REF!</v>
      </c>
    </row>
    <row r="2852" spans="1:18" hidden="1">
      <c r="A2852" s="21">
        <v>11563327</v>
      </c>
      <c r="B2852" s="22">
        <v>43939</v>
      </c>
      <c r="C2852" s="22">
        <v>43939</v>
      </c>
      <c r="D2852" s="21" t="s">
        <v>10</v>
      </c>
      <c r="E2852" s="23">
        <v>0</v>
      </c>
      <c r="F2852" s="23">
        <v>0</v>
      </c>
      <c r="G2852" s="23">
        <v>1560</v>
      </c>
      <c r="H2852" s="23">
        <v>37810.75</v>
      </c>
      <c r="I2852" s="21" t="s">
        <v>11</v>
      </c>
      <c r="J2852" s="21" t="s">
        <v>12</v>
      </c>
      <c r="K2852" s="21" t="str">
        <f t="shared" si="146"/>
        <v/>
      </c>
      <c r="L2852" s="21" t="e">
        <f ca="1">IF(AND(K2852&lt;&gt; "", COUNTIF(SAP!#REF!,K2852)&gt;0),"Matched", "")</f>
        <v>#REF!</v>
      </c>
      <c r="M2852" s="21" t="str">
        <f t="shared" si="144"/>
        <v/>
      </c>
      <c r="N2852" s="21" t="e">
        <f ca="1">IF(AND(M2852&lt;&gt; "", COUNTIF(SAP!#REF!,M2852)&gt;0),"Matched", "")</f>
        <v>#REF!</v>
      </c>
      <c r="O2852" s="21" t="str">
        <f t="shared" si="145"/>
        <v/>
      </c>
      <c r="P2852" s="21" t="e">
        <f ca="1">IF(AND(O2852&lt;&gt; "", COUNTIF(SAP!#REF!,O2852)&gt;0),"Matched", "")</f>
        <v>#REF!</v>
      </c>
      <c r="Q2852" s="21" t="str">
        <f ca="1">IF(OR(D2852="AC",D2852="TR"),"Logic4"&amp;"_"&amp;TEXT(C2852,"dd.mm.yyyy") &amp;"_"&amp; 675879.27,"")</f>
        <v>Logic4_18.04.2020_675879.27</v>
      </c>
      <c r="R2852" s="21" t="e">
        <f ca="1">IF(AND(Q2852&lt;&gt; "", COUNTIF(SAP!#REF!,Q2852)&gt;0),"Matched", "")</f>
        <v>#REF!</v>
      </c>
    </row>
    <row r="2853" spans="1:18" hidden="1">
      <c r="A2853" s="21">
        <v>11563327</v>
      </c>
      <c r="B2853" s="22">
        <v>43939</v>
      </c>
      <c r="C2853" s="22">
        <v>43939</v>
      </c>
      <c r="D2853" s="21" t="s">
        <v>10</v>
      </c>
      <c r="E2853" s="23">
        <v>0</v>
      </c>
      <c r="F2853" s="23">
        <v>0</v>
      </c>
      <c r="G2853" s="23">
        <v>1600</v>
      </c>
      <c r="H2853" s="23">
        <v>39410.75</v>
      </c>
      <c r="I2853" s="21" t="s">
        <v>11</v>
      </c>
      <c r="J2853" s="21" t="s">
        <v>12</v>
      </c>
      <c r="K2853" s="21" t="str">
        <f t="shared" si="146"/>
        <v/>
      </c>
      <c r="L2853" s="21" t="e">
        <f ca="1">IF(AND(K2853&lt;&gt; "", COUNTIF(SAP!#REF!,K2853)&gt;0),"Matched", "")</f>
        <v>#REF!</v>
      </c>
      <c r="M2853" s="21" t="str">
        <f t="shared" si="144"/>
        <v/>
      </c>
      <c r="N2853" s="21" t="e">
        <f ca="1">IF(AND(M2853&lt;&gt; "", COUNTIF(SAP!#REF!,M2853)&gt;0),"Matched", "")</f>
        <v>#REF!</v>
      </c>
      <c r="O2853" s="21" t="str">
        <f t="shared" si="145"/>
        <v/>
      </c>
      <c r="P2853" s="21" t="e">
        <f ca="1">IF(AND(O2853&lt;&gt; "", COUNTIF(SAP!#REF!,O2853)&gt;0),"Matched", "")</f>
        <v>#REF!</v>
      </c>
      <c r="Q2853" s="21" t="str">
        <f ca="1">IF(OR(D2853="AC",D2853="TR"),"Logic4"&amp;"_"&amp;TEXT(C2853,"dd.mm.yyyy") &amp;"_"&amp; 675879.27,"")</f>
        <v>Logic4_18.04.2020_675879.27</v>
      </c>
      <c r="R2853" s="21" t="e">
        <f ca="1">IF(AND(Q2853&lt;&gt; "", COUNTIF(SAP!#REF!,Q2853)&gt;0),"Matched", "")</f>
        <v>#REF!</v>
      </c>
    </row>
    <row r="2854" spans="1:18" hidden="1">
      <c r="A2854" s="21">
        <v>11563327</v>
      </c>
      <c r="B2854" s="22">
        <v>43939</v>
      </c>
      <c r="C2854" s="22">
        <v>43939</v>
      </c>
      <c r="D2854" s="21" t="s">
        <v>10</v>
      </c>
      <c r="E2854" s="23">
        <v>0</v>
      </c>
      <c r="F2854" s="23">
        <v>0</v>
      </c>
      <c r="G2854" s="23">
        <v>1676</v>
      </c>
      <c r="H2854" s="23">
        <v>41086.75</v>
      </c>
      <c r="I2854" s="21" t="s">
        <v>11</v>
      </c>
      <c r="J2854" s="21" t="s">
        <v>12</v>
      </c>
      <c r="K2854" s="21" t="str">
        <f t="shared" si="146"/>
        <v/>
      </c>
      <c r="L2854" s="21" t="e">
        <f ca="1">IF(AND(K2854&lt;&gt; "", COUNTIF(SAP!#REF!,K2854)&gt;0),"Matched", "")</f>
        <v>#REF!</v>
      </c>
      <c r="M2854" s="21" t="str">
        <f t="shared" si="144"/>
        <v/>
      </c>
      <c r="N2854" s="21" t="e">
        <f ca="1">IF(AND(M2854&lt;&gt; "", COUNTIF(SAP!#REF!,M2854)&gt;0),"Matched", "")</f>
        <v>#REF!</v>
      </c>
      <c r="O2854" s="21" t="str">
        <f t="shared" si="145"/>
        <v/>
      </c>
      <c r="P2854" s="21" t="e">
        <f ca="1">IF(AND(O2854&lt;&gt; "", COUNTIF(SAP!#REF!,O2854)&gt;0),"Matched", "")</f>
        <v>#REF!</v>
      </c>
      <c r="Q2854" s="21" t="str">
        <f ca="1">IF(OR(D2854="AC",D2854="TR"),"Logic4"&amp;"_"&amp;TEXT(C2854,"dd.mm.yyyy") &amp;"_"&amp; 675879.27,"")</f>
        <v>Logic4_18.04.2020_675879.27</v>
      </c>
      <c r="R2854" s="21" t="e">
        <f ca="1">IF(AND(Q2854&lt;&gt; "", COUNTIF(SAP!#REF!,Q2854)&gt;0),"Matched", "")</f>
        <v>#REF!</v>
      </c>
    </row>
    <row r="2855" spans="1:18" hidden="1">
      <c r="A2855" s="21">
        <v>11563327</v>
      </c>
      <c r="B2855" s="22">
        <v>43939</v>
      </c>
      <c r="C2855" s="22">
        <v>43939</v>
      </c>
      <c r="D2855" s="21" t="s">
        <v>10</v>
      </c>
      <c r="E2855" s="23">
        <v>0</v>
      </c>
      <c r="F2855" s="23">
        <v>0</v>
      </c>
      <c r="G2855" s="23">
        <v>1726.9</v>
      </c>
      <c r="H2855" s="23">
        <v>42813.65</v>
      </c>
      <c r="I2855" s="21" t="s">
        <v>11</v>
      </c>
      <c r="J2855" s="21" t="s">
        <v>12</v>
      </c>
      <c r="K2855" s="21" t="str">
        <f t="shared" si="146"/>
        <v/>
      </c>
      <c r="L2855" s="21" t="e">
        <f ca="1">IF(AND(K2855&lt;&gt; "", COUNTIF(SAP!#REF!,K2855)&gt;0),"Matched", "")</f>
        <v>#REF!</v>
      </c>
      <c r="M2855" s="21" t="str">
        <f t="shared" si="144"/>
        <v/>
      </c>
      <c r="N2855" s="21" t="e">
        <f ca="1">IF(AND(M2855&lt;&gt; "", COUNTIF(SAP!#REF!,M2855)&gt;0),"Matched", "")</f>
        <v>#REF!</v>
      </c>
      <c r="O2855" s="21" t="str">
        <f t="shared" si="145"/>
        <v/>
      </c>
      <c r="P2855" s="21" t="e">
        <f ca="1">IF(AND(O2855&lt;&gt; "", COUNTIF(SAP!#REF!,O2855)&gt;0),"Matched", "")</f>
        <v>#REF!</v>
      </c>
      <c r="Q2855" s="21" t="str">
        <f ca="1">IF(OR(D2855="AC",D2855="TR"),"Logic4"&amp;"_"&amp;TEXT(C2855,"dd.mm.yyyy") &amp;"_"&amp; 675879.27,"")</f>
        <v>Logic4_18.04.2020_675879.27</v>
      </c>
      <c r="R2855" s="21" t="e">
        <f ca="1">IF(AND(Q2855&lt;&gt; "", COUNTIF(SAP!#REF!,Q2855)&gt;0),"Matched", "")</f>
        <v>#REF!</v>
      </c>
    </row>
    <row r="2856" spans="1:18" hidden="1">
      <c r="A2856" s="21">
        <v>11563327</v>
      </c>
      <c r="B2856" s="22">
        <v>43939</v>
      </c>
      <c r="C2856" s="22">
        <v>43939</v>
      </c>
      <c r="D2856" s="21" t="s">
        <v>10</v>
      </c>
      <c r="E2856" s="23">
        <v>0</v>
      </c>
      <c r="F2856" s="23">
        <v>0</v>
      </c>
      <c r="G2856" s="23">
        <v>1769.9</v>
      </c>
      <c r="H2856" s="23">
        <v>44583.55</v>
      </c>
      <c r="I2856" s="21" t="s">
        <v>11</v>
      </c>
      <c r="J2856" s="21" t="s">
        <v>12</v>
      </c>
      <c r="K2856" s="21" t="str">
        <f t="shared" si="146"/>
        <v/>
      </c>
      <c r="L2856" s="21" t="e">
        <f ca="1">IF(AND(K2856&lt;&gt; "", COUNTIF(SAP!#REF!,K2856)&gt;0),"Matched", "")</f>
        <v>#REF!</v>
      </c>
      <c r="M2856" s="21" t="str">
        <f t="shared" si="144"/>
        <v/>
      </c>
      <c r="N2856" s="21" t="e">
        <f ca="1">IF(AND(M2856&lt;&gt; "", COUNTIF(SAP!#REF!,M2856)&gt;0),"Matched", "")</f>
        <v>#REF!</v>
      </c>
      <c r="O2856" s="21" t="str">
        <f t="shared" si="145"/>
        <v/>
      </c>
      <c r="P2856" s="21" t="e">
        <f ca="1">IF(AND(O2856&lt;&gt; "", COUNTIF(SAP!#REF!,O2856)&gt;0),"Matched", "")</f>
        <v>#REF!</v>
      </c>
      <c r="Q2856" s="21" t="str">
        <f ca="1">IF(OR(D2856="AC",D2856="TR"),"Logic4"&amp;"_"&amp;TEXT(C2856,"dd.mm.yyyy") &amp;"_"&amp; 675879.27,"")</f>
        <v>Logic4_18.04.2020_675879.27</v>
      </c>
      <c r="R2856" s="21" t="e">
        <f ca="1">IF(AND(Q2856&lt;&gt; "", COUNTIF(SAP!#REF!,Q2856)&gt;0),"Matched", "")</f>
        <v>#REF!</v>
      </c>
    </row>
    <row r="2857" spans="1:18" hidden="1">
      <c r="A2857" s="21">
        <v>11563327</v>
      </c>
      <c r="B2857" s="22">
        <v>43939</v>
      </c>
      <c r="C2857" s="22">
        <v>43939</v>
      </c>
      <c r="D2857" s="21" t="s">
        <v>10</v>
      </c>
      <c r="E2857" s="23">
        <v>0</v>
      </c>
      <c r="F2857" s="23">
        <v>0</v>
      </c>
      <c r="G2857" s="23">
        <v>1797.8</v>
      </c>
      <c r="H2857" s="23">
        <v>46381.35</v>
      </c>
      <c r="I2857" s="21" t="s">
        <v>11</v>
      </c>
      <c r="J2857" s="21" t="s">
        <v>12</v>
      </c>
      <c r="K2857" s="21" t="str">
        <f t="shared" si="146"/>
        <v/>
      </c>
      <c r="L2857" s="21" t="e">
        <f ca="1">IF(AND(K2857&lt;&gt; "", COUNTIF(SAP!#REF!,K2857)&gt;0),"Matched", "")</f>
        <v>#REF!</v>
      </c>
      <c r="M2857" s="21" t="str">
        <f t="shared" si="144"/>
        <v/>
      </c>
      <c r="N2857" s="21" t="e">
        <f ca="1">IF(AND(M2857&lt;&gt; "", COUNTIF(SAP!#REF!,M2857)&gt;0),"Matched", "")</f>
        <v>#REF!</v>
      </c>
      <c r="O2857" s="21" t="str">
        <f t="shared" si="145"/>
        <v/>
      </c>
      <c r="P2857" s="21" t="e">
        <f ca="1">IF(AND(O2857&lt;&gt; "", COUNTIF(SAP!#REF!,O2857)&gt;0),"Matched", "")</f>
        <v>#REF!</v>
      </c>
      <c r="Q2857" s="21" t="str">
        <f ca="1">IF(OR(D2857="AC",D2857="TR"),"Logic4"&amp;"_"&amp;TEXT(C2857,"dd.mm.yyyy") &amp;"_"&amp; 675879.27,"")</f>
        <v>Logic4_18.04.2020_675879.27</v>
      </c>
      <c r="R2857" s="21" t="e">
        <f ca="1">IF(AND(Q2857&lt;&gt; "", COUNTIF(SAP!#REF!,Q2857)&gt;0),"Matched", "")</f>
        <v>#REF!</v>
      </c>
    </row>
    <row r="2858" spans="1:18" hidden="1">
      <c r="A2858" s="21">
        <v>11563327</v>
      </c>
      <c r="B2858" s="22">
        <v>43939</v>
      </c>
      <c r="C2858" s="22">
        <v>43939</v>
      </c>
      <c r="D2858" s="21" t="s">
        <v>10</v>
      </c>
      <c r="E2858" s="23">
        <v>0</v>
      </c>
      <c r="F2858" s="23">
        <v>0</v>
      </c>
      <c r="G2858" s="23">
        <v>1865.1</v>
      </c>
      <c r="H2858" s="23">
        <v>48246.45</v>
      </c>
      <c r="I2858" s="21" t="s">
        <v>11</v>
      </c>
      <c r="J2858" s="21" t="s">
        <v>12</v>
      </c>
      <c r="K2858" s="21" t="str">
        <f t="shared" si="146"/>
        <v/>
      </c>
      <c r="L2858" s="21" t="e">
        <f ca="1">IF(AND(K2858&lt;&gt; "", COUNTIF(SAP!#REF!,K2858)&gt;0),"Matched", "")</f>
        <v>#REF!</v>
      </c>
      <c r="M2858" s="21" t="str">
        <f t="shared" si="144"/>
        <v/>
      </c>
      <c r="N2858" s="21" t="e">
        <f ca="1">IF(AND(M2858&lt;&gt; "", COUNTIF(SAP!#REF!,M2858)&gt;0),"Matched", "")</f>
        <v>#REF!</v>
      </c>
      <c r="O2858" s="21" t="str">
        <f t="shared" si="145"/>
        <v/>
      </c>
      <c r="P2858" s="21" t="e">
        <f ca="1">IF(AND(O2858&lt;&gt; "", COUNTIF(SAP!#REF!,O2858)&gt;0),"Matched", "")</f>
        <v>#REF!</v>
      </c>
      <c r="Q2858" s="21" t="str">
        <f ca="1">IF(OR(D2858="AC",D2858="TR"),"Logic4"&amp;"_"&amp;TEXT(C2858,"dd.mm.yyyy") &amp;"_"&amp; 675879.27,"")</f>
        <v>Logic4_18.04.2020_675879.27</v>
      </c>
      <c r="R2858" s="21" t="e">
        <f ca="1">IF(AND(Q2858&lt;&gt; "", COUNTIF(SAP!#REF!,Q2858)&gt;0),"Matched", "")</f>
        <v>#REF!</v>
      </c>
    </row>
    <row r="2859" spans="1:18" hidden="1">
      <c r="A2859" s="21">
        <v>11563327</v>
      </c>
      <c r="B2859" s="22">
        <v>43939</v>
      </c>
      <c r="C2859" s="22">
        <v>43939</v>
      </c>
      <c r="D2859" s="21" t="s">
        <v>10</v>
      </c>
      <c r="E2859" s="23">
        <v>0</v>
      </c>
      <c r="F2859" s="23">
        <v>0</v>
      </c>
      <c r="G2859" s="23">
        <v>1936.8</v>
      </c>
      <c r="H2859" s="23">
        <v>50183.25</v>
      </c>
      <c r="I2859" s="21" t="s">
        <v>11</v>
      </c>
      <c r="J2859" s="21" t="s">
        <v>12</v>
      </c>
      <c r="K2859" s="21" t="str">
        <f t="shared" si="146"/>
        <v/>
      </c>
      <c r="L2859" s="21" t="e">
        <f ca="1">IF(AND(K2859&lt;&gt; "", COUNTIF(SAP!#REF!,K2859)&gt;0),"Matched", "")</f>
        <v>#REF!</v>
      </c>
      <c r="M2859" s="21" t="str">
        <f t="shared" si="144"/>
        <v/>
      </c>
      <c r="N2859" s="21" t="e">
        <f ca="1">IF(AND(M2859&lt;&gt; "", COUNTIF(SAP!#REF!,M2859)&gt;0),"Matched", "")</f>
        <v>#REF!</v>
      </c>
      <c r="O2859" s="21" t="str">
        <f t="shared" si="145"/>
        <v/>
      </c>
      <c r="P2859" s="21" t="e">
        <f ca="1">IF(AND(O2859&lt;&gt; "", COUNTIF(SAP!#REF!,O2859)&gt;0),"Matched", "")</f>
        <v>#REF!</v>
      </c>
      <c r="Q2859" s="21" t="str">
        <f ca="1">IF(OR(D2859="AC",D2859="TR"),"Logic4"&amp;"_"&amp;TEXT(C2859,"dd.mm.yyyy") &amp;"_"&amp; 675879.27,"")</f>
        <v>Logic4_18.04.2020_675879.27</v>
      </c>
      <c r="R2859" s="21" t="e">
        <f ca="1">IF(AND(Q2859&lt;&gt; "", COUNTIF(SAP!#REF!,Q2859)&gt;0),"Matched", "")</f>
        <v>#REF!</v>
      </c>
    </row>
    <row r="2860" spans="1:18" hidden="1">
      <c r="A2860" s="21">
        <v>11563327</v>
      </c>
      <c r="B2860" s="22">
        <v>43939</v>
      </c>
      <c r="C2860" s="22">
        <v>43939</v>
      </c>
      <c r="D2860" s="21" t="s">
        <v>10</v>
      </c>
      <c r="E2860" s="23">
        <v>0</v>
      </c>
      <c r="F2860" s="23">
        <v>0</v>
      </c>
      <c r="G2860" s="23">
        <v>2000</v>
      </c>
      <c r="H2860" s="23">
        <v>52183.25</v>
      </c>
      <c r="I2860" s="21" t="s">
        <v>11</v>
      </c>
      <c r="J2860" s="21" t="s">
        <v>12</v>
      </c>
      <c r="K2860" s="21" t="str">
        <f t="shared" si="146"/>
        <v/>
      </c>
      <c r="L2860" s="21" t="e">
        <f ca="1">IF(AND(K2860&lt;&gt; "", COUNTIF(SAP!#REF!,K2860)&gt;0),"Matched", "")</f>
        <v>#REF!</v>
      </c>
      <c r="M2860" s="21" t="str">
        <f t="shared" si="144"/>
        <v/>
      </c>
      <c r="N2860" s="21" t="e">
        <f ca="1">IF(AND(M2860&lt;&gt; "", COUNTIF(SAP!#REF!,M2860)&gt;0),"Matched", "")</f>
        <v>#REF!</v>
      </c>
      <c r="O2860" s="21" t="str">
        <f t="shared" si="145"/>
        <v/>
      </c>
      <c r="P2860" s="21" t="e">
        <f ca="1">IF(AND(O2860&lt;&gt; "", COUNTIF(SAP!#REF!,O2860)&gt;0),"Matched", "")</f>
        <v>#REF!</v>
      </c>
      <c r="Q2860" s="21" t="str">
        <f ca="1">IF(OR(D2860="AC",D2860="TR"),"Logic4"&amp;"_"&amp;TEXT(C2860,"dd.mm.yyyy") &amp;"_"&amp; 675879.27,"")</f>
        <v>Logic4_18.04.2020_675879.27</v>
      </c>
      <c r="R2860" s="21" t="e">
        <f ca="1">IF(AND(Q2860&lt;&gt; "", COUNTIF(SAP!#REF!,Q2860)&gt;0),"Matched", "")</f>
        <v>#REF!</v>
      </c>
    </row>
    <row r="2861" spans="1:18" hidden="1">
      <c r="A2861" s="21">
        <v>11563327</v>
      </c>
      <c r="B2861" s="22">
        <v>43939</v>
      </c>
      <c r="C2861" s="22">
        <v>43939</v>
      </c>
      <c r="D2861" s="21" t="s">
        <v>10</v>
      </c>
      <c r="E2861" s="23">
        <v>0</v>
      </c>
      <c r="F2861" s="23">
        <v>0</v>
      </c>
      <c r="G2861" s="23">
        <v>2067.6</v>
      </c>
      <c r="H2861" s="23">
        <v>54250.85</v>
      </c>
      <c r="I2861" s="21" t="s">
        <v>11</v>
      </c>
      <c r="J2861" s="21" t="s">
        <v>12</v>
      </c>
      <c r="K2861" s="21" t="str">
        <f t="shared" si="146"/>
        <v/>
      </c>
      <c r="L2861" s="21" t="e">
        <f ca="1">IF(AND(K2861&lt;&gt; "", COUNTIF(SAP!#REF!,K2861)&gt;0),"Matched", "")</f>
        <v>#REF!</v>
      </c>
      <c r="M2861" s="21" t="str">
        <f t="shared" si="144"/>
        <v/>
      </c>
      <c r="N2861" s="21" t="e">
        <f ca="1">IF(AND(M2861&lt;&gt; "", COUNTIF(SAP!#REF!,M2861)&gt;0),"Matched", "")</f>
        <v>#REF!</v>
      </c>
      <c r="O2861" s="21" t="str">
        <f t="shared" si="145"/>
        <v/>
      </c>
      <c r="P2861" s="21" t="e">
        <f ca="1">IF(AND(O2861&lt;&gt; "", COUNTIF(SAP!#REF!,O2861)&gt;0),"Matched", "")</f>
        <v>#REF!</v>
      </c>
      <c r="Q2861" s="21" t="str">
        <f ca="1">IF(OR(D2861="AC",D2861="TR"),"Logic4"&amp;"_"&amp;TEXT(C2861,"dd.mm.yyyy") &amp;"_"&amp; 675879.27,"")</f>
        <v>Logic4_18.04.2020_675879.27</v>
      </c>
      <c r="R2861" s="21" t="e">
        <f ca="1">IF(AND(Q2861&lt;&gt; "", COUNTIF(SAP!#REF!,Q2861)&gt;0),"Matched", "")</f>
        <v>#REF!</v>
      </c>
    </row>
    <row r="2862" spans="1:18" hidden="1">
      <c r="A2862" s="21">
        <v>11563327</v>
      </c>
      <c r="B2862" s="22">
        <v>43939</v>
      </c>
      <c r="C2862" s="22">
        <v>43939</v>
      </c>
      <c r="D2862" s="21" t="s">
        <v>10</v>
      </c>
      <c r="E2862" s="23">
        <v>0</v>
      </c>
      <c r="F2862" s="23">
        <v>0</v>
      </c>
      <c r="G2862" s="23">
        <v>2068</v>
      </c>
      <c r="H2862" s="23">
        <v>56318.85</v>
      </c>
      <c r="I2862" s="21" t="s">
        <v>11</v>
      </c>
      <c r="J2862" s="21" t="s">
        <v>12</v>
      </c>
      <c r="K2862" s="21" t="str">
        <f t="shared" si="146"/>
        <v/>
      </c>
      <c r="L2862" s="21" t="e">
        <f ca="1">IF(AND(K2862&lt;&gt; "", COUNTIF(SAP!#REF!,K2862)&gt;0),"Matched", "")</f>
        <v>#REF!</v>
      </c>
      <c r="M2862" s="21" t="str">
        <f t="shared" si="144"/>
        <v/>
      </c>
      <c r="N2862" s="21" t="e">
        <f ca="1">IF(AND(M2862&lt;&gt; "", COUNTIF(SAP!#REF!,M2862)&gt;0),"Matched", "")</f>
        <v>#REF!</v>
      </c>
      <c r="O2862" s="21" t="str">
        <f t="shared" si="145"/>
        <v/>
      </c>
      <c r="P2862" s="21" t="e">
        <f ca="1">IF(AND(O2862&lt;&gt; "", COUNTIF(SAP!#REF!,O2862)&gt;0),"Matched", "")</f>
        <v>#REF!</v>
      </c>
      <c r="Q2862" s="21" t="str">
        <f ca="1">IF(OR(D2862="AC",D2862="TR"),"Logic4"&amp;"_"&amp;TEXT(C2862,"dd.mm.yyyy") &amp;"_"&amp; 675879.27,"")</f>
        <v>Logic4_18.04.2020_675879.27</v>
      </c>
      <c r="R2862" s="21" t="e">
        <f ca="1">IF(AND(Q2862&lt;&gt; "", COUNTIF(SAP!#REF!,Q2862)&gt;0),"Matched", "")</f>
        <v>#REF!</v>
      </c>
    </row>
    <row r="2863" spans="1:18" hidden="1">
      <c r="A2863" s="21">
        <v>11563327</v>
      </c>
      <c r="B2863" s="22">
        <v>43939</v>
      </c>
      <c r="C2863" s="22">
        <v>43939</v>
      </c>
      <c r="D2863" s="21" t="s">
        <v>10</v>
      </c>
      <c r="E2863" s="23">
        <v>0</v>
      </c>
      <c r="F2863" s="23">
        <v>0</v>
      </c>
      <c r="G2863" s="23">
        <v>2079.1999999999998</v>
      </c>
      <c r="H2863" s="23">
        <v>58398.05</v>
      </c>
      <c r="I2863" s="21" t="s">
        <v>11</v>
      </c>
      <c r="J2863" s="21" t="s">
        <v>12</v>
      </c>
      <c r="K2863" s="21" t="str">
        <f t="shared" si="146"/>
        <v/>
      </c>
      <c r="L2863" s="21" t="e">
        <f ca="1">IF(AND(K2863&lt;&gt; "", COUNTIF(SAP!#REF!,K2863)&gt;0),"Matched", "")</f>
        <v>#REF!</v>
      </c>
      <c r="M2863" s="21" t="str">
        <f t="shared" si="144"/>
        <v/>
      </c>
      <c r="N2863" s="21" t="e">
        <f ca="1">IF(AND(M2863&lt;&gt; "", COUNTIF(SAP!#REF!,M2863)&gt;0),"Matched", "")</f>
        <v>#REF!</v>
      </c>
      <c r="O2863" s="21" t="str">
        <f t="shared" si="145"/>
        <v/>
      </c>
      <c r="P2863" s="21" t="e">
        <f ca="1">IF(AND(O2863&lt;&gt; "", COUNTIF(SAP!#REF!,O2863)&gt;0),"Matched", "")</f>
        <v>#REF!</v>
      </c>
      <c r="Q2863" s="21" t="str">
        <f ca="1">IF(OR(D2863="AC",D2863="TR"),"Logic4"&amp;"_"&amp;TEXT(C2863,"dd.mm.yyyy") &amp;"_"&amp; 675879.27,"")</f>
        <v>Logic4_18.04.2020_675879.27</v>
      </c>
      <c r="R2863" s="21" t="e">
        <f ca="1">IF(AND(Q2863&lt;&gt; "", COUNTIF(SAP!#REF!,Q2863)&gt;0),"Matched", "")</f>
        <v>#REF!</v>
      </c>
    </row>
    <row r="2864" spans="1:18" hidden="1">
      <c r="A2864" s="21">
        <v>11563327</v>
      </c>
      <c r="B2864" s="22">
        <v>43939</v>
      </c>
      <c r="C2864" s="22">
        <v>43939</v>
      </c>
      <c r="D2864" s="21" t="s">
        <v>10</v>
      </c>
      <c r="E2864" s="23">
        <v>0</v>
      </c>
      <c r="F2864" s="23">
        <v>0</v>
      </c>
      <c r="G2864" s="23">
        <v>2080</v>
      </c>
      <c r="H2864" s="23">
        <v>60478.05</v>
      </c>
      <c r="I2864" s="21" t="s">
        <v>11</v>
      </c>
      <c r="J2864" s="21" t="s">
        <v>12</v>
      </c>
      <c r="K2864" s="21" t="str">
        <f t="shared" si="146"/>
        <v/>
      </c>
      <c r="L2864" s="21" t="e">
        <f ca="1">IF(AND(K2864&lt;&gt; "", COUNTIF(SAP!#REF!,K2864)&gt;0),"Matched", "")</f>
        <v>#REF!</v>
      </c>
      <c r="M2864" s="21" t="str">
        <f t="shared" si="144"/>
        <v/>
      </c>
      <c r="N2864" s="21" t="e">
        <f ca="1">IF(AND(M2864&lt;&gt; "", COUNTIF(SAP!#REF!,M2864)&gt;0),"Matched", "")</f>
        <v>#REF!</v>
      </c>
      <c r="O2864" s="21" t="str">
        <f t="shared" si="145"/>
        <v/>
      </c>
      <c r="P2864" s="21" t="e">
        <f ca="1">IF(AND(O2864&lt;&gt; "", COUNTIF(SAP!#REF!,O2864)&gt;0),"Matched", "")</f>
        <v>#REF!</v>
      </c>
      <c r="Q2864" s="21" t="str">
        <f ca="1">IF(OR(D2864="AC",D2864="TR"),"Logic4"&amp;"_"&amp;TEXT(C2864,"dd.mm.yyyy") &amp;"_"&amp; 675879.27,"")</f>
        <v>Logic4_18.04.2020_675879.27</v>
      </c>
      <c r="R2864" s="21" t="e">
        <f ca="1">IF(AND(Q2864&lt;&gt; "", COUNTIF(SAP!#REF!,Q2864)&gt;0),"Matched", "")</f>
        <v>#REF!</v>
      </c>
    </row>
    <row r="2865" spans="1:18" hidden="1">
      <c r="A2865" s="21">
        <v>11563327</v>
      </c>
      <c r="B2865" s="22">
        <v>43939</v>
      </c>
      <c r="C2865" s="22">
        <v>43939</v>
      </c>
      <c r="D2865" s="21" t="s">
        <v>10</v>
      </c>
      <c r="E2865" s="23">
        <v>0</v>
      </c>
      <c r="F2865" s="23">
        <v>0</v>
      </c>
      <c r="G2865" s="23">
        <v>2120</v>
      </c>
      <c r="H2865" s="23">
        <v>62598.05</v>
      </c>
      <c r="I2865" s="21" t="s">
        <v>11</v>
      </c>
      <c r="J2865" s="21" t="s">
        <v>12</v>
      </c>
      <c r="K2865" s="21" t="str">
        <f t="shared" si="146"/>
        <v/>
      </c>
      <c r="L2865" s="21" t="e">
        <f ca="1">IF(AND(K2865&lt;&gt; "", COUNTIF(SAP!#REF!,K2865)&gt;0),"Matched", "")</f>
        <v>#REF!</v>
      </c>
      <c r="M2865" s="21" t="str">
        <f t="shared" si="144"/>
        <v/>
      </c>
      <c r="N2865" s="21" t="e">
        <f ca="1">IF(AND(M2865&lt;&gt; "", COUNTIF(SAP!#REF!,M2865)&gt;0),"Matched", "")</f>
        <v>#REF!</v>
      </c>
      <c r="O2865" s="21" t="str">
        <f t="shared" si="145"/>
        <v/>
      </c>
      <c r="P2865" s="21" t="e">
        <f ca="1">IF(AND(O2865&lt;&gt; "", COUNTIF(SAP!#REF!,O2865)&gt;0),"Matched", "")</f>
        <v>#REF!</v>
      </c>
      <c r="Q2865" s="21" t="str">
        <f ca="1">IF(OR(D2865="AC",D2865="TR"),"Logic4"&amp;"_"&amp;TEXT(C2865,"dd.mm.yyyy") &amp;"_"&amp; 675879.27,"")</f>
        <v>Logic4_18.04.2020_675879.27</v>
      </c>
      <c r="R2865" s="21" t="e">
        <f ca="1">IF(AND(Q2865&lt;&gt; "", COUNTIF(SAP!#REF!,Q2865)&gt;0),"Matched", "")</f>
        <v>#REF!</v>
      </c>
    </row>
    <row r="2866" spans="1:18" hidden="1">
      <c r="A2866" s="21">
        <v>11563327</v>
      </c>
      <c r="B2866" s="22">
        <v>43939</v>
      </c>
      <c r="C2866" s="22">
        <v>43939</v>
      </c>
      <c r="D2866" s="21" t="s">
        <v>10</v>
      </c>
      <c r="E2866" s="23">
        <v>0</v>
      </c>
      <c r="F2866" s="23">
        <v>0</v>
      </c>
      <c r="G2866" s="23">
        <v>2220</v>
      </c>
      <c r="H2866" s="23">
        <v>64818.05</v>
      </c>
      <c r="I2866" s="21" t="s">
        <v>11</v>
      </c>
      <c r="J2866" s="21" t="s">
        <v>12</v>
      </c>
      <c r="K2866" s="21" t="str">
        <f t="shared" si="146"/>
        <v/>
      </c>
      <c r="L2866" s="21" t="e">
        <f ca="1">IF(AND(K2866&lt;&gt; "", COUNTIF(SAP!#REF!,K2866)&gt;0),"Matched", "")</f>
        <v>#REF!</v>
      </c>
      <c r="M2866" s="21" t="str">
        <f t="shared" si="144"/>
        <v/>
      </c>
      <c r="N2866" s="21" t="e">
        <f ca="1">IF(AND(M2866&lt;&gt; "", COUNTIF(SAP!#REF!,M2866)&gt;0),"Matched", "")</f>
        <v>#REF!</v>
      </c>
      <c r="O2866" s="21" t="str">
        <f t="shared" si="145"/>
        <v/>
      </c>
      <c r="P2866" s="21" t="e">
        <f ca="1">IF(AND(O2866&lt;&gt; "", COUNTIF(SAP!#REF!,O2866)&gt;0),"Matched", "")</f>
        <v>#REF!</v>
      </c>
      <c r="Q2866" s="21" t="str">
        <f ca="1">IF(OR(D2866="AC",D2866="TR"),"Logic4"&amp;"_"&amp;TEXT(C2866,"dd.mm.yyyy") &amp;"_"&amp; 675879.27,"")</f>
        <v>Logic4_18.04.2020_675879.27</v>
      </c>
      <c r="R2866" s="21" t="e">
        <f ca="1">IF(AND(Q2866&lt;&gt; "", COUNTIF(SAP!#REF!,Q2866)&gt;0),"Matched", "")</f>
        <v>#REF!</v>
      </c>
    </row>
    <row r="2867" spans="1:18" hidden="1">
      <c r="A2867" s="21">
        <v>11563327</v>
      </c>
      <c r="B2867" s="22">
        <v>43939</v>
      </c>
      <c r="C2867" s="22">
        <v>43939</v>
      </c>
      <c r="D2867" s="21" t="s">
        <v>10</v>
      </c>
      <c r="E2867" s="23">
        <v>0</v>
      </c>
      <c r="F2867" s="23">
        <v>0</v>
      </c>
      <c r="G2867" s="23">
        <v>2279.04</v>
      </c>
      <c r="H2867" s="23">
        <v>67097.09</v>
      </c>
      <c r="I2867" s="21" t="s">
        <v>11</v>
      </c>
      <c r="J2867" s="21" t="s">
        <v>12</v>
      </c>
      <c r="K2867" s="21" t="str">
        <f t="shared" si="146"/>
        <v/>
      </c>
      <c r="L2867" s="21" t="e">
        <f ca="1">IF(AND(K2867&lt;&gt; "", COUNTIF(SAP!#REF!,K2867)&gt;0),"Matched", "")</f>
        <v>#REF!</v>
      </c>
      <c r="M2867" s="21" t="str">
        <f t="shared" si="144"/>
        <v/>
      </c>
      <c r="N2867" s="21" t="e">
        <f ca="1">IF(AND(M2867&lt;&gt; "", COUNTIF(SAP!#REF!,M2867)&gt;0),"Matched", "")</f>
        <v>#REF!</v>
      </c>
      <c r="O2867" s="21" t="str">
        <f t="shared" si="145"/>
        <v/>
      </c>
      <c r="P2867" s="21" t="e">
        <f ca="1">IF(AND(O2867&lt;&gt; "", COUNTIF(SAP!#REF!,O2867)&gt;0),"Matched", "")</f>
        <v>#REF!</v>
      </c>
      <c r="Q2867" s="21" t="str">
        <f ca="1">IF(OR(D2867="AC",D2867="TR"),"Logic4"&amp;"_"&amp;TEXT(C2867,"dd.mm.yyyy") &amp;"_"&amp; 675879.27,"")</f>
        <v>Logic4_18.04.2020_675879.27</v>
      </c>
      <c r="R2867" s="21" t="e">
        <f ca="1">IF(AND(Q2867&lt;&gt; "", COUNTIF(SAP!#REF!,Q2867)&gt;0),"Matched", "")</f>
        <v>#REF!</v>
      </c>
    </row>
    <row r="2868" spans="1:18" hidden="1">
      <c r="A2868" s="21">
        <v>11563327</v>
      </c>
      <c r="B2868" s="22">
        <v>43939</v>
      </c>
      <c r="C2868" s="22">
        <v>43939</v>
      </c>
      <c r="D2868" s="21" t="s">
        <v>10</v>
      </c>
      <c r="E2868" s="23">
        <v>0</v>
      </c>
      <c r="F2868" s="23">
        <v>0</v>
      </c>
      <c r="G2868" s="23">
        <v>2335.1</v>
      </c>
      <c r="H2868" s="23">
        <v>69432.19</v>
      </c>
      <c r="I2868" s="21" t="s">
        <v>11</v>
      </c>
      <c r="J2868" s="21" t="s">
        <v>12</v>
      </c>
      <c r="K2868" s="21" t="str">
        <f t="shared" si="146"/>
        <v/>
      </c>
      <c r="L2868" s="21" t="e">
        <f ca="1">IF(AND(K2868&lt;&gt; "", COUNTIF(SAP!#REF!,K2868)&gt;0),"Matched", "")</f>
        <v>#REF!</v>
      </c>
      <c r="M2868" s="21" t="str">
        <f t="shared" si="144"/>
        <v/>
      </c>
      <c r="N2868" s="21" t="e">
        <f ca="1">IF(AND(M2868&lt;&gt; "", COUNTIF(SAP!#REF!,M2868)&gt;0),"Matched", "")</f>
        <v>#REF!</v>
      </c>
      <c r="O2868" s="21" t="str">
        <f t="shared" si="145"/>
        <v/>
      </c>
      <c r="P2868" s="21" t="e">
        <f ca="1">IF(AND(O2868&lt;&gt; "", COUNTIF(SAP!#REF!,O2868)&gt;0),"Matched", "")</f>
        <v>#REF!</v>
      </c>
      <c r="Q2868" s="21" t="str">
        <f ca="1">IF(OR(D2868="AC",D2868="TR"),"Logic4"&amp;"_"&amp;TEXT(C2868,"dd.mm.yyyy") &amp;"_"&amp; 675879.27,"")</f>
        <v>Logic4_18.04.2020_675879.27</v>
      </c>
      <c r="R2868" s="21" t="e">
        <f ca="1">IF(AND(Q2868&lt;&gt; "", COUNTIF(SAP!#REF!,Q2868)&gt;0),"Matched", "")</f>
        <v>#REF!</v>
      </c>
    </row>
    <row r="2869" spans="1:18" hidden="1">
      <c r="A2869" s="21">
        <v>11563327</v>
      </c>
      <c r="B2869" s="22">
        <v>43939</v>
      </c>
      <c r="C2869" s="22">
        <v>43939</v>
      </c>
      <c r="D2869" s="21" t="s">
        <v>10</v>
      </c>
      <c r="E2869" s="23">
        <v>0</v>
      </c>
      <c r="F2869" s="23">
        <v>0</v>
      </c>
      <c r="G2869" s="23">
        <v>2400</v>
      </c>
      <c r="H2869" s="23">
        <v>71832.19</v>
      </c>
      <c r="I2869" s="21" t="s">
        <v>11</v>
      </c>
      <c r="J2869" s="21" t="s">
        <v>12</v>
      </c>
      <c r="K2869" s="21" t="str">
        <f t="shared" si="146"/>
        <v/>
      </c>
      <c r="L2869" s="21" t="e">
        <f ca="1">IF(AND(K2869&lt;&gt; "", COUNTIF(SAP!#REF!,K2869)&gt;0),"Matched", "")</f>
        <v>#REF!</v>
      </c>
      <c r="M2869" s="21" t="str">
        <f t="shared" si="144"/>
        <v/>
      </c>
      <c r="N2869" s="21" t="e">
        <f ca="1">IF(AND(M2869&lt;&gt; "", COUNTIF(SAP!#REF!,M2869)&gt;0),"Matched", "")</f>
        <v>#REF!</v>
      </c>
      <c r="O2869" s="21" t="str">
        <f t="shared" si="145"/>
        <v/>
      </c>
      <c r="P2869" s="21" t="e">
        <f ca="1">IF(AND(O2869&lt;&gt; "", COUNTIF(SAP!#REF!,O2869)&gt;0),"Matched", "")</f>
        <v>#REF!</v>
      </c>
      <c r="Q2869" s="21" t="str">
        <f ca="1">IF(OR(D2869="AC",D2869="TR"),"Logic4"&amp;"_"&amp;TEXT(C2869,"dd.mm.yyyy") &amp;"_"&amp; 675879.27,"")</f>
        <v>Logic4_18.04.2020_675879.27</v>
      </c>
      <c r="R2869" s="21" t="e">
        <f ca="1">IF(AND(Q2869&lt;&gt; "", COUNTIF(SAP!#REF!,Q2869)&gt;0),"Matched", "")</f>
        <v>#REF!</v>
      </c>
    </row>
    <row r="2870" spans="1:18" hidden="1">
      <c r="A2870" s="21">
        <v>11563327</v>
      </c>
      <c r="B2870" s="22">
        <v>43939</v>
      </c>
      <c r="C2870" s="22">
        <v>43939</v>
      </c>
      <c r="D2870" s="21" t="s">
        <v>10</v>
      </c>
      <c r="E2870" s="23">
        <v>0</v>
      </c>
      <c r="F2870" s="23">
        <v>0</v>
      </c>
      <c r="G2870" s="23">
        <v>2428</v>
      </c>
      <c r="H2870" s="23">
        <v>74260.19</v>
      </c>
      <c r="I2870" s="21" t="s">
        <v>11</v>
      </c>
      <c r="J2870" s="21" t="s">
        <v>12</v>
      </c>
      <c r="K2870" s="21" t="str">
        <f t="shared" si="146"/>
        <v/>
      </c>
      <c r="L2870" s="21" t="e">
        <f ca="1">IF(AND(K2870&lt;&gt; "", COUNTIF(SAP!#REF!,K2870)&gt;0),"Matched", "")</f>
        <v>#REF!</v>
      </c>
      <c r="M2870" s="21" t="str">
        <f t="shared" si="144"/>
        <v/>
      </c>
      <c r="N2870" s="21" t="e">
        <f ca="1">IF(AND(M2870&lt;&gt; "", COUNTIF(SAP!#REF!,M2870)&gt;0),"Matched", "")</f>
        <v>#REF!</v>
      </c>
      <c r="O2870" s="21" t="str">
        <f t="shared" si="145"/>
        <v/>
      </c>
      <c r="P2870" s="21" t="e">
        <f ca="1">IF(AND(O2870&lt;&gt; "", COUNTIF(SAP!#REF!,O2870)&gt;0),"Matched", "")</f>
        <v>#REF!</v>
      </c>
      <c r="Q2870" s="21" t="str">
        <f ca="1">IF(OR(D2870="AC",D2870="TR"),"Logic4"&amp;"_"&amp;TEXT(C2870,"dd.mm.yyyy") &amp;"_"&amp; 675879.27,"")</f>
        <v>Logic4_18.04.2020_675879.27</v>
      </c>
      <c r="R2870" s="21" t="e">
        <f ca="1">IF(AND(Q2870&lt;&gt; "", COUNTIF(SAP!#REF!,Q2870)&gt;0),"Matched", "")</f>
        <v>#REF!</v>
      </c>
    </row>
    <row r="2871" spans="1:18" hidden="1">
      <c r="A2871" s="21">
        <v>11563327</v>
      </c>
      <c r="B2871" s="22">
        <v>43939</v>
      </c>
      <c r="C2871" s="22">
        <v>43939</v>
      </c>
      <c r="D2871" s="21" t="s">
        <v>10</v>
      </c>
      <c r="E2871" s="23">
        <v>0</v>
      </c>
      <c r="F2871" s="23">
        <v>0</v>
      </c>
      <c r="G2871" s="23">
        <v>2450</v>
      </c>
      <c r="H2871" s="23">
        <v>76710.19</v>
      </c>
      <c r="I2871" s="21" t="s">
        <v>11</v>
      </c>
      <c r="J2871" s="21" t="s">
        <v>12</v>
      </c>
      <c r="K2871" s="21" t="str">
        <f t="shared" si="146"/>
        <v/>
      </c>
      <c r="L2871" s="21" t="e">
        <f ca="1">IF(AND(K2871&lt;&gt; "", COUNTIF(SAP!#REF!,K2871)&gt;0),"Matched", "")</f>
        <v>#REF!</v>
      </c>
      <c r="M2871" s="21" t="str">
        <f t="shared" si="144"/>
        <v/>
      </c>
      <c r="N2871" s="21" t="e">
        <f ca="1">IF(AND(M2871&lt;&gt; "", COUNTIF(SAP!#REF!,M2871)&gt;0),"Matched", "")</f>
        <v>#REF!</v>
      </c>
      <c r="O2871" s="21" t="str">
        <f t="shared" si="145"/>
        <v/>
      </c>
      <c r="P2871" s="21" t="e">
        <f ca="1">IF(AND(O2871&lt;&gt; "", COUNTIF(SAP!#REF!,O2871)&gt;0),"Matched", "")</f>
        <v>#REF!</v>
      </c>
      <c r="Q2871" s="21" t="str">
        <f ca="1">IF(OR(D2871="AC",D2871="TR"),"Logic4"&amp;"_"&amp;TEXT(C2871,"dd.mm.yyyy") &amp;"_"&amp; 675879.27,"")</f>
        <v>Logic4_18.04.2020_675879.27</v>
      </c>
      <c r="R2871" s="21" t="e">
        <f ca="1">IF(AND(Q2871&lt;&gt; "", COUNTIF(SAP!#REF!,Q2871)&gt;0),"Matched", "")</f>
        <v>#REF!</v>
      </c>
    </row>
    <row r="2872" spans="1:18" hidden="1">
      <c r="A2872" s="21">
        <v>11563327</v>
      </c>
      <c r="B2872" s="22">
        <v>43939</v>
      </c>
      <c r="C2872" s="22">
        <v>43939</v>
      </c>
      <c r="D2872" s="21" t="s">
        <v>10</v>
      </c>
      <c r="E2872" s="23">
        <v>0</v>
      </c>
      <c r="F2872" s="23">
        <v>0</v>
      </c>
      <c r="G2872" s="23">
        <v>2455.04</v>
      </c>
      <c r="H2872" s="23">
        <v>79165.23</v>
      </c>
      <c r="I2872" s="21" t="s">
        <v>11</v>
      </c>
      <c r="J2872" s="21" t="s">
        <v>12</v>
      </c>
      <c r="K2872" s="21" t="str">
        <f t="shared" si="146"/>
        <v/>
      </c>
      <c r="L2872" s="21" t="e">
        <f ca="1">IF(AND(K2872&lt;&gt; "", COUNTIF(SAP!#REF!,K2872)&gt;0),"Matched", "")</f>
        <v>#REF!</v>
      </c>
      <c r="M2872" s="21" t="str">
        <f t="shared" si="144"/>
        <v/>
      </c>
      <c r="N2872" s="21" t="e">
        <f ca="1">IF(AND(M2872&lt;&gt; "", COUNTIF(SAP!#REF!,M2872)&gt;0),"Matched", "")</f>
        <v>#REF!</v>
      </c>
      <c r="O2872" s="21" t="str">
        <f t="shared" si="145"/>
        <v/>
      </c>
      <c r="P2872" s="21" t="e">
        <f ca="1">IF(AND(O2872&lt;&gt; "", COUNTIF(SAP!#REF!,O2872)&gt;0),"Matched", "")</f>
        <v>#REF!</v>
      </c>
      <c r="Q2872" s="21" t="str">
        <f ca="1">IF(OR(D2872="AC",D2872="TR"),"Logic4"&amp;"_"&amp;TEXT(C2872,"dd.mm.yyyy") &amp;"_"&amp; 675879.27,"")</f>
        <v>Logic4_18.04.2020_675879.27</v>
      </c>
      <c r="R2872" s="21" t="e">
        <f ca="1">IF(AND(Q2872&lt;&gt; "", COUNTIF(SAP!#REF!,Q2872)&gt;0),"Matched", "")</f>
        <v>#REF!</v>
      </c>
    </row>
    <row r="2873" spans="1:18" hidden="1">
      <c r="A2873" s="21">
        <v>11563327</v>
      </c>
      <c r="B2873" s="22">
        <v>43939</v>
      </c>
      <c r="C2873" s="22">
        <v>43939</v>
      </c>
      <c r="D2873" s="21" t="s">
        <v>10</v>
      </c>
      <c r="E2873" s="23">
        <v>0</v>
      </c>
      <c r="F2873" s="23">
        <v>0</v>
      </c>
      <c r="G2873" s="23">
        <v>2551.84</v>
      </c>
      <c r="H2873" s="23">
        <v>81717.070000000007</v>
      </c>
      <c r="I2873" s="21" t="s">
        <v>11</v>
      </c>
      <c r="J2873" s="21" t="s">
        <v>12</v>
      </c>
      <c r="K2873" s="21" t="str">
        <f t="shared" si="146"/>
        <v/>
      </c>
      <c r="L2873" s="21" t="e">
        <f ca="1">IF(AND(K2873&lt;&gt; "", COUNTIF(SAP!#REF!,K2873)&gt;0),"Matched", "")</f>
        <v>#REF!</v>
      </c>
      <c r="M2873" s="21" t="str">
        <f t="shared" si="144"/>
        <v/>
      </c>
      <c r="N2873" s="21" t="e">
        <f ca="1">IF(AND(M2873&lt;&gt; "", COUNTIF(SAP!#REF!,M2873)&gt;0),"Matched", "")</f>
        <v>#REF!</v>
      </c>
      <c r="O2873" s="21" t="str">
        <f t="shared" si="145"/>
        <v/>
      </c>
      <c r="P2873" s="21" t="e">
        <f ca="1">IF(AND(O2873&lt;&gt; "", COUNTIF(SAP!#REF!,O2873)&gt;0),"Matched", "")</f>
        <v>#REF!</v>
      </c>
      <c r="Q2873" s="21" t="str">
        <f ca="1">IF(OR(D2873="AC",D2873="TR"),"Logic4"&amp;"_"&amp;TEXT(C2873,"dd.mm.yyyy") &amp;"_"&amp; 675879.27,"")</f>
        <v>Logic4_18.04.2020_675879.27</v>
      </c>
      <c r="R2873" s="21" t="e">
        <f ca="1">IF(AND(Q2873&lt;&gt; "", COUNTIF(SAP!#REF!,Q2873)&gt;0),"Matched", "")</f>
        <v>#REF!</v>
      </c>
    </row>
    <row r="2874" spans="1:18" hidden="1">
      <c r="A2874" s="21">
        <v>11563327</v>
      </c>
      <c r="B2874" s="22">
        <v>43939</v>
      </c>
      <c r="C2874" s="22">
        <v>43939</v>
      </c>
      <c r="D2874" s="21" t="s">
        <v>10</v>
      </c>
      <c r="E2874" s="23">
        <v>0</v>
      </c>
      <c r="F2874" s="23">
        <v>0</v>
      </c>
      <c r="G2874" s="23">
        <v>2700</v>
      </c>
      <c r="H2874" s="23">
        <v>84417.07</v>
      </c>
      <c r="I2874" s="21" t="s">
        <v>11</v>
      </c>
      <c r="J2874" s="21" t="s">
        <v>12</v>
      </c>
      <c r="K2874" s="21" t="str">
        <f t="shared" si="146"/>
        <v/>
      </c>
      <c r="L2874" s="21" t="e">
        <f ca="1">IF(AND(K2874&lt;&gt; "", COUNTIF(SAP!#REF!,K2874)&gt;0),"Matched", "")</f>
        <v>#REF!</v>
      </c>
      <c r="M2874" s="21" t="str">
        <f t="shared" si="144"/>
        <v/>
      </c>
      <c r="N2874" s="21" t="e">
        <f ca="1">IF(AND(M2874&lt;&gt; "", COUNTIF(SAP!#REF!,M2874)&gt;0),"Matched", "")</f>
        <v>#REF!</v>
      </c>
      <c r="O2874" s="21" t="str">
        <f t="shared" si="145"/>
        <v/>
      </c>
      <c r="P2874" s="21" t="e">
        <f ca="1">IF(AND(O2874&lt;&gt; "", COUNTIF(SAP!#REF!,O2874)&gt;0),"Matched", "")</f>
        <v>#REF!</v>
      </c>
      <c r="Q2874" s="21" t="str">
        <f ca="1">IF(OR(D2874="AC",D2874="TR"),"Logic4"&amp;"_"&amp;TEXT(C2874,"dd.mm.yyyy") &amp;"_"&amp; 675879.27,"")</f>
        <v>Logic4_18.04.2020_675879.27</v>
      </c>
      <c r="R2874" s="21" t="e">
        <f ca="1">IF(AND(Q2874&lt;&gt; "", COUNTIF(SAP!#REF!,Q2874)&gt;0),"Matched", "")</f>
        <v>#REF!</v>
      </c>
    </row>
    <row r="2875" spans="1:18" hidden="1">
      <c r="A2875" s="21">
        <v>11563327</v>
      </c>
      <c r="B2875" s="22">
        <v>43939</v>
      </c>
      <c r="C2875" s="22">
        <v>43939</v>
      </c>
      <c r="D2875" s="21" t="s">
        <v>10</v>
      </c>
      <c r="E2875" s="23">
        <v>0</v>
      </c>
      <c r="F2875" s="23">
        <v>0</v>
      </c>
      <c r="G2875" s="23">
        <v>2800</v>
      </c>
      <c r="H2875" s="23">
        <v>87217.07</v>
      </c>
      <c r="I2875" s="21" t="s">
        <v>11</v>
      </c>
      <c r="J2875" s="21" t="s">
        <v>12</v>
      </c>
      <c r="K2875" s="21" t="str">
        <f t="shared" si="146"/>
        <v/>
      </c>
      <c r="L2875" s="21" t="e">
        <f ca="1">IF(AND(K2875&lt;&gt; "", COUNTIF(SAP!#REF!,K2875)&gt;0),"Matched", "")</f>
        <v>#REF!</v>
      </c>
      <c r="M2875" s="21" t="str">
        <f t="shared" si="144"/>
        <v/>
      </c>
      <c r="N2875" s="21" t="e">
        <f ca="1">IF(AND(M2875&lt;&gt; "", COUNTIF(SAP!#REF!,M2875)&gt;0),"Matched", "")</f>
        <v>#REF!</v>
      </c>
      <c r="O2875" s="21" t="str">
        <f t="shared" si="145"/>
        <v/>
      </c>
      <c r="P2875" s="21" t="e">
        <f ca="1">IF(AND(O2875&lt;&gt; "", COUNTIF(SAP!#REF!,O2875)&gt;0),"Matched", "")</f>
        <v>#REF!</v>
      </c>
      <c r="Q2875" s="21" t="str">
        <f ca="1">IF(OR(D2875="AC",D2875="TR"),"Logic4"&amp;"_"&amp;TEXT(C2875,"dd.mm.yyyy") &amp;"_"&amp; 675879.27,"")</f>
        <v>Logic4_18.04.2020_675879.27</v>
      </c>
      <c r="R2875" s="21" t="e">
        <f ca="1">IF(AND(Q2875&lt;&gt; "", COUNTIF(SAP!#REF!,Q2875)&gt;0),"Matched", "")</f>
        <v>#REF!</v>
      </c>
    </row>
    <row r="2876" spans="1:18" hidden="1">
      <c r="A2876" s="21">
        <v>11563327</v>
      </c>
      <c r="B2876" s="22">
        <v>43939</v>
      </c>
      <c r="C2876" s="22">
        <v>43939</v>
      </c>
      <c r="D2876" s="21" t="s">
        <v>10</v>
      </c>
      <c r="E2876" s="23">
        <v>0</v>
      </c>
      <c r="F2876" s="23">
        <v>0</v>
      </c>
      <c r="G2876" s="23">
        <v>2810</v>
      </c>
      <c r="H2876" s="23">
        <v>90027.07</v>
      </c>
      <c r="I2876" s="21" t="s">
        <v>11</v>
      </c>
      <c r="J2876" s="21" t="s">
        <v>12</v>
      </c>
      <c r="K2876" s="21" t="str">
        <f t="shared" si="146"/>
        <v/>
      </c>
      <c r="L2876" s="21" t="e">
        <f ca="1">IF(AND(K2876&lt;&gt; "", COUNTIF(SAP!#REF!,K2876)&gt;0),"Matched", "")</f>
        <v>#REF!</v>
      </c>
      <c r="M2876" s="21" t="str">
        <f t="shared" si="144"/>
        <v/>
      </c>
      <c r="N2876" s="21" t="e">
        <f ca="1">IF(AND(M2876&lt;&gt; "", COUNTIF(SAP!#REF!,M2876)&gt;0),"Matched", "")</f>
        <v>#REF!</v>
      </c>
      <c r="O2876" s="21" t="str">
        <f t="shared" si="145"/>
        <v/>
      </c>
      <c r="P2876" s="21" t="e">
        <f ca="1">IF(AND(O2876&lt;&gt; "", COUNTIF(SAP!#REF!,O2876)&gt;0),"Matched", "")</f>
        <v>#REF!</v>
      </c>
      <c r="Q2876" s="21" t="str">
        <f ca="1">IF(OR(D2876="AC",D2876="TR"),"Logic4"&amp;"_"&amp;TEXT(C2876,"dd.mm.yyyy") &amp;"_"&amp; 675879.27,"")</f>
        <v>Logic4_18.04.2020_675879.27</v>
      </c>
      <c r="R2876" s="21" t="e">
        <f ca="1">IF(AND(Q2876&lt;&gt; "", COUNTIF(SAP!#REF!,Q2876)&gt;0),"Matched", "")</f>
        <v>#REF!</v>
      </c>
    </row>
    <row r="2877" spans="1:18" hidden="1">
      <c r="A2877" s="21">
        <v>11563327</v>
      </c>
      <c r="B2877" s="22">
        <v>43939</v>
      </c>
      <c r="C2877" s="22">
        <v>43939</v>
      </c>
      <c r="D2877" s="21" t="s">
        <v>10</v>
      </c>
      <c r="E2877" s="23">
        <v>0</v>
      </c>
      <c r="F2877" s="23">
        <v>0</v>
      </c>
      <c r="G2877" s="23">
        <v>2829.98</v>
      </c>
      <c r="H2877" s="23">
        <v>92857.05</v>
      </c>
      <c r="I2877" s="21" t="s">
        <v>11</v>
      </c>
      <c r="J2877" s="21" t="s">
        <v>12</v>
      </c>
      <c r="K2877" s="21" t="str">
        <f t="shared" si="146"/>
        <v/>
      </c>
      <c r="L2877" s="21" t="e">
        <f ca="1">IF(AND(K2877&lt;&gt; "", COUNTIF(SAP!#REF!,K2877)&gt;0),"Matched", "")</f>
        <v>#REF!</v>
      </c>
      <c r="M2877" s="21" t="str">
        <f t="shared" ref="M2877:M2940" si="147">IF(D2877="TR","Logic2"&amp;"_"&amp;TEXT(C2877,"dd.mm.yyyy") &amp;"_"&amp; F2877,"")</f>
        <v/>
      </c>
      <c r="N2877" s="21" t="e">
        <f ca="1">IF(AND(M2877&lt;&gt; "", COUNTIF(SAP!#REF!,M2877)&gt;0),"Matched", "")</f>
        <v>#REF!</v>
      </c>
      <c r="O2877" s="21" t="str">
        <f t="shared" ref="O2877:O2940" si="148">IF(D2877="AF","Logic3"&amp;"_"&amp;G2877,"")</f>
        <v/>
      </c>
      <c r="P2877" s="21" t="e">
        <f ca="1">IF(AND(O2877&lt;&gt; "", COUNTIF(SAP!#REF!,O2877)&gt;0),"Matched", "")</f>
        <v>#REF!</v>
      </c>
      <c r="Q2877" s="21" t="str">
        <f ca="1">IF(OR(D2877="AC",D2877="TR"),"Logic4"&amp;"_"&amp;TEXT(C2877,"dd.mm.yyyy") &amp;"_"&amp; 675879.27,"")</f>
        <v>Logic4_18.04.2020_675879.27</v>
      </c>
      <c r="R2877" s="21" t="e">
        <f ca="1">IF(AND(Q2877&lt;&gt; "", COUNTIF(SAP!#REF!,Q2877)&gt;0),"Matched", "")</f>
        <v>#REF!</v>
      </c>
    </row>
    <row r="2878" spans="1:18" hidden="1">
      <c r="A2878" s="21">
        <v>11563327</v>
      </c>
      <c r="B2878" s="22">
        <v>43939</v>
      </c>
      <c r="C2878" s="22">
        <v>43939</v>
      </c>
      <c r="D2878" s="21" t="s">
        <v>10</v>
      </c>
      <c r="E2878" s="23">
        <v>0</v>
      </c>
      <c r="F2878" s="23">
        <v>0</v>
      </c>
      <c r="G2878" s="23">
        <v>2830</v>
      </c>
      <c r="H2878" s="23">
        <v>95687.05</v>
      </c>
      <c r="I2878" s="21" t="s">
        <v>11</v>
      </c>
      <c r="J2878" s="21" t="s">
        <v>12</v>
      </c>
      <c r="K2878" s="21" t="str">
        <f t="shared" si="146"/>
        <v/>
      </c>
      <c r="L2878" s="21" t="e">
        <f ca="1">IF(AND(K2878&lt;&gt; "", COUNTIF(SAP!#REF!,K2878)&gt;0),"Matched", "")</f>
        <v>#REF!</v>
      </c>
      <c r="M2878" s="21" t="str">
        <f t="shared" si="147"/>
        <v/>
      </c>
      <c r="N2878" s="21" t="e">
        <f ca="1">IF(AND(M2878&lt;&gt; "", COUNTIF(SAP!#REF!,M2878)&gt;0),"Matched", "")</f>
        <v>#REF!</v>
      </c>
      <c r="O2878" s="21" t="str">
        <f t="shared" si="148"/>
        <v/>
      </c>
      <c r="P2878" s="21" t="e">
        <f ca="1">IF(AND(O2878&lt;&gt; "", COUNTIF(SAP!#REF!,O2878)&gt;0),"Matched", "")</f>
        <v>#REF!</v>
      </c>
      <c r="Q2878" s="21" t="str">
        <f ca="1">IF(OR(D2878="AC",D2878="TR"),"Logic4"&amp;"_"&amp;TEXT(C2878,"dd.mm.yyyy") &amp;"_"&amp; 675879.27,"")</f>
        <v>Logic4_18.04.2020_675879.27</v>
      </c>
      <c r="R2878" s="21" t="e">
        <f ca="1">IF(AND(Q2878&lt;&gt; "", COUNTIF(SAP!#REF!,Q2878)&gt;0),"Matched", "")</f>
        <v>#REF!</v>
      </c>
    </row>
    <row r="2879" spans="1:18" hidden="1">
      <c r="A2879" s="21">
        <v>11563327</v>
      </c>
      <c r="B2879" s="22">
        <v>43939</v>
      </c>
      <c r="C2879" s="22">
        <v>43939</v>
      </c>
      <c r="D2879" s="21" t="s">
        <v>10</v>
      </c>
      <c r="E2879" s="23">
        <v>0</v>
      </c>
      <c r="F2879" s="23">
        <v>0</v>
      </c>
      <c r="G2879" s="23">
        <v>2855</v>
      </c>
      <c r="H2879" s="23">
        <v>98542.05</v>
      </c>
      <c r="I2879" s="21" t="s">
        <v>11</v>
      </c>
      <c r="J2879" s="21" t="s">
        <v>12</v>
      </c>
      <c r="K2879" s="21" t="str">
        <f t="shared" si="146"/>
        <v/>
      </c>
      <c r="L2879" s="21" t="e">
        <f ca="1">IF(AND(K2879&lt;&gt; "", COUNTIF(SAP!#REF!,K2879)&gt;0),"Matched", "")</f>
        <v>#REF!</v>
      </c>
      <c r="M2879" s="21" t="str">
        <f t="shared" si="147"/>
        <v/>
      </c>
      <c r="N2879" s="21" t="e">
        <f ca="1">IF(AND(M2879&lt;&gt; "", COUNTIF(SAP!#REF!,M2879)&gt;0),"Matched", "")</f>
        <v>#REF!</v>
      </c>
      <c r="O2879" s="21" t="str">
        <f t="shared" si="148"/>
        <v/>
      </c>
      <c r="P2879" s="21" t="e">
        <f ca="1">IF(AND(O2879&lt;&gt; "", COUNTIF(SAP!#REF!,O2879)&gt;0),"Matched", "")</f>
        <v>#REF!</v>
      </c>
      <c r="Q2879" s="21" t="str">
        <f ca="1">IF(OR(D2879="AC",D2879="TR"),"Logic4"&amp;"_"&amp;TEXT(C2879,"dd.mm.yyyy") &amp;"_"&amp; 675879.27,"")</f>
        <v>Logic4_18.04.2020_675879.27</v>
      </c>
      <c r="R2879" s="21" t="e">
        <f ca="1">IF(AND(Q2879&lt;&gt; "", COUNTIF(SAP!#REF!,Q2879)&gt;0),"Matched", "")</f>
        <v>#REF!</v>
      </c>
    </row>
    <row r="2880" spans="1:18" hidden="1">
      <c r="A2880" s="21">
        <v>11563327</v>
      </c>
      <c r="B2880" s="22">
        <v>43939</v>
      </c>
      <c r="C2880" s="22">
        <v>43939</v>
      </c>
      <c r="D2880" s="21" t="s">
        <v>10</v>
      </c>
      <c r="E2880" s="23">
        <v>0</v>
      </c>
      <c r="F2880" s="23">
        <v>0</v>
      </c>
      <c r="G2880" s="23">
        <v>2860</v>
      </c>
      <c r="H2880" s="23">
        <v>101402.05</v>
      </c>
      <c r="I2880" s="21" t="s">
        <v>11</v>
      </c>
      <c r="J2880" s="21" t="s">
        <v>12</v>
      </c>
      <c r="K2880" s="21" t="str">
        <f t="shared" si="146"/>
        <v/>
      </c>
      <c r="L2880" s="21" t="e">
        <f ca="1">IF(AND(K2880&lt;&gt; "", COUNTIF(SAP!#REF!,K2880)&gt;0),"Matched", "")</f>
        <v>#REF!</v>
      </c>
      <c r="M2880" s="21" t="str">
        <f t="shared" si="147"/>
        <v/>
      </c>
      <c r="N2880" s="21" t="e">
        <f ca="1">IF(AND(M2880&lt;&gt; "", COUNTIF(SAP!#REF!,M2880)&gt;0),"Matched", "")</f>
        <v>#REF!</v>
      </c>
      <c r="O2880" s="21" t="str">
        <f t="shared" si="148"/>
        <v/>
      </c>
      <c r="P2880" s="21" t="e">
        <f ca="1">IF(AND(O2880&lt;&gt; "", COUNTIF(SAP!#REF!,O2880)&gt;0),"Matched", "")</f>
        <v>#REF!</v>
      </c>
      <c r="Q2880" s="21" t="str">
        <f ca="1">IF(OR(D2880="AC",D2880="TR"),"Logic4"&amp;"_"&amp;TEXT(C2880,"dd.mm.yyyy") &amp;"_"&amp; 675879.27,"")</f>
        <v>Logic4_18.04.2020_675879.27</v>
      </c>
      <c r="R2880" s="21" t="e">
        <f ca="1">IF(AND(Q2880&lt;&gt; "", COUNTIF(SAP!#REF!,Q2880)&gt;0),"Matched", "")</f>
        <v>#REF!</v>
      </c>
    </row>
    <row r="2881" spans="1:18" hidden="1">
      <c r="A2881" s="21">
        <v>11563327</v>
      </c>
      <c r="B2881" s="22">
        <v>43939</v>
      </c>
      <c r="C2881" s="22">
        <v>43939</v>
      </c>
      <c r="D2881" s="21" t="s">
        <v>10</v>
      </c>
      <c r="E2881" s="23">
        <v>0</v>
      </c>
      <c r="F2881" s="23">
        <v>0</v>
      </c>
      <c r="G2881" s="23">
        <v>2960</v>
      </c>
      <c r="H2881" s="23">
        <v>104362.05</v>
      </c>
      <c r="I2881" s="21" t="s">
        <v>11</v>
      </c>
      <c r="J2881" s="21" t="s">
        <v>12</v>
      </c>
      <c r="K2881" s="21" t="str">
        <f t="shared" si="146"/>
        <v/>
      </c>
      <c r="L2881" s="21" t="e">
        <f ca="1">IF(AND(K2881&lt;&gt; "", COUNTIF(SAP!#REF!,K2881)&gt;0),"Matched", "")</f>
        <v>#REF!</v>
      </c>
      <c r="M2881" s="21" t="str">
        <f t="shared" si="147"/>
        <v/>
      </c>
      <c r="N2881" s="21" t="e">
        <f ca="1">IF(AND(M2881&lt;&gt; "", COUNTIF(SAP!#REF!,M2881)&gt;0),"Matched", "")</f>
        <v>#REF!</v>
      </c>
      <c r="O2881" s="21" t="str">
        <f t="shared" si="148"/>
        <v/>
      </c>
      <c r="P2881" s="21" t="e">
        <f ca="1">IF(AND(O2881&lt;&gt; "", COUNTIF(SAP!#REF!,O2881)&gt;0),"Matched", "")</f>
        <v>#REF!</v>
      </c>
      <c r="Q2881" s="21" t="str">
        <f ca="1">IF(OR(D2881="AC",D2881="TR"),"Logic4"&amp;"_"&amp;TEXT(C2881,"dd.mm.yyyy") &amp;"_"&amp; 675879.27,"")</f>
        <v>Logic4_18.04.2020_675879.27</v>
      </c>
      <c r="R2881" s="21" t="e">
        <f ca="1">IF(AND(Q2881&lt;&gt; "", COUNTIF(SAP!#REF!,Q2881)&gt;0),"Matched", "")</f>
        <v>#REF!</v>
      </c>
    </row>
    <row r="2882" spans="1:18" hidden="1">
      <c r="A2882" s="21">
        <v>11563327</v>
      </c>
      <c r="B2882" s="22">
        <v>43939</v>
      </c>
      <c r="C2882" s="22">
        <v>43939</v>
      </c>
      <c r="D2882" s="21" t="s">
        <v>10</v>
      </c>
      <c r="E2882" s="23">
        <v>0</v>
      </c>
      <c r="F2882" s="23">
        <v>0</v>
      </c>
      <c r="G2882" s="23">
        <v>2960</v>
      </c>
      <c r="H2882" s="23">
        <v>107322.05</v>
      </c>
      <c r="I2882" s="21" t="s">
        <v>11</v>
      </c>
      <c r="J2882" s="21" t="s">
        <v>12</v>
      </c>
      <c r="K2882" s="21" t="str">
        <f t="shared" si="146"/>
        <v/>
      </c>
      <c r="L2882" s="21" t="e">
        <f ca="1">IF(AND(K2882&lt;&gt; "", COUNTIF(SAP!#REF!,K2882)&gt;0),"Matched", "")</f>
        <v>#REF!</v>
      </c>
      <c r="M2882" s="21" t="str">
        <f t="shared" si="147"/>
        <v/>
      </c>
      <c r="N2882" s="21" t="e">
        <f ca="1">IF(AND(M2882&lt;&gt; "", COUNTIF(SAP!#REF!,M2882)&gt;0),"Matched", "")</f>
        <v>#REF!</v>
      </c>
      <c r="O2882" s="21" t="str">
        <f t="shared" si="148"/>
        <v/>
      </c>
      <c r="P2882" s="21" t="e">
        <f ca="1">IF(AND(O2882&lt;&gt; "", COUNTIF(SAP!#REF!,O2882)&gt;0),"Matched", "")</f>
        <v>#REF!</v>
      </c>
      <c r="Q2882" s="21" t="str">
        <f ca="1">IF(OR(D2882="AC",D2882="TR"),"Logic4"&amp;"_"&amp;TEXT(C2882,"dd.mm.yyyy") &amp;"_"&amp; 675879.27,"")</f>
        <v>Logic4_18.04.2020_675879.27</v>
      </c>
      <c r="R2882" s="21" t="e">
        <f ca="1">IF(AND(Q2882&lt;&gt; "", COUNTIF(SAP!#REF!,Q2882)&gt;0),"Matched", "")</f>
        <v>#REF!</v>
      </c>
    </row>
    <row r="2883" spans="1:18" hidden="1">
      <c r="A2883" s="21">
        <v>11563327</v>
      </c>
      <c r="B2883" s="22">
        <v>43939</v>
      </c>
      <c r="C2883" s="22">
        <v>43939</v>
      </c>
      <c r="D2883" s="21" t="s">
        <v>10</v>
      </c>
      <c r="E2883" s="23">
        <v>0</v>
      </c>
      <c r="F2883" s="23">
        <v>0</v>
      </c>
      <c r="G2883" s="23">
        <v>2974.1</v>
      </c>
      <c r="H2883" s="23">
        <v>110296.15</v>
      </c>
      <c r="I2883" s="21" t="s">
        <v>11</v>
      </c>
      <c r="J2883" s="21" t="s">
        <v>12</v>
      </c>
      <c r="K2883" s="21" t="str">
        <f t="shared" ref="K2883:K2946" si="149">IF(D2883="TF","Logic1"&amp;"_"&amp;TEXT(C2883, "mm") &amp;"_"&amp; F2883,"")</f>
        <v/>
      </c>
      <c r="L2883" s="21" t="e">
        <f ca="1">IF(AND(K2883&lt;&gt; "", COUNTIF(SAP!#REF!,K2883)&gt;0),"Matched", "")</f>
        <v>#REF!</v>
      </c>
      <c r="M2883" s="21" t="str">
        <f t="shared" si="147"/>
        <v/>
      </c>
      <c r="N2883" s="21" t="e">
        <f ca="1">IF(AND(M2883&lt;&gt; "", COUNTIF(SAP!#REF!,M2883)&gt;0),"Matched", "")</f>
        <v>#REF!</v>
      </c>
      <c r="O2883" s="21" t="str">
        <f t="shared" si="148"/>
        <v/>
      </c>
      <c r="P2883" s="21" t="e">
        <f ca="1">IF(AND(O2883&lt;&gt; "", COUNTIF(SAP!#REF!,O2883)&gt;0),"Matched", "")</f>
        <v>#REF!</v>
      </c>
      <c r="Q2883" s="21" t="str">
        <f ca="1">IF(OR(D2883="AC",D2883="TR"),"Logic4"&amp;"_"&amp;TEXT(C2883,"dd.mm.yyyy") &amp;"_"&amp; 675879.27,"")</f>
        <v>Logic4_18.04.2020_675879.27</v>
      </c>
      <c r="R2883" s="21" t="e">
        <f ca="1">IF(AND(Q2883&lt;&gt; "", COUNTIF(SAP!#REF!,Q2883)&gt;0),"Matched", "")</f>
        <v>#REF!</v>
      </c>
    </row>
    <row r="2884" spans="1:18" hidden="1">
      <c r="A2884" s="21">
        <v>11563327</v>
      </c>
      <c r="B2884" s="22">
        <v>43939</v>
      </c>
      <c r="C2884" s="22">
        <v>43939</v>
      </c>
      <c r="D2884" s="21" t="s">
        <v>10</v>
      </c>
      <c r="E2884" s="23">
        <v>0</v>
      </c>
      <c r="F2884" s="23">
        <v>0</v>
      </c>
      <c r="G2884" s="23">
        <v>3198</v>
      </c>
      <c r="H2884" s="23">
        <v>113494.15</v>
      </c>
      <c r="I2884" s="21" t="s">
        <v>11</v>
      </c>
      <c r="J2884" s="21" t="s">
        <v>12</v>
      </c>
      <c r="K2884" s="21" t="str">
        <f t="shared" si="149"/>
        <v/>
      </c>
      <c r="L2884" s="21" t="e">
        <f ca="1">IF(AND(K2884&lt;&gt; "", COUNTIF(SAP!#REF!,K2884)&gt;0),"Matched", "")</f>
        <v>#REF!</v>
      </c>
      <c r="M2884" s="21" t="str">
        <f t="shared" si="147"/>
        <v/>
      </c>
      <c r="N2884" s="21" t="e">
        <f ca="1">IF(AND(M2884&lt;&gt; "", COUNTIF(SAP!#REF!,M2884)&gt;0),"Matched", "")</f>
        <v>#REF!</v>
      </c>
      <c r="O2884" s="21" t="str">
        <f t="shared" si="148"/>
        <v/>
      </c>
      <c r="P2884" s="21" t="e">
        <f ca="1">IF(AND(O2884&lt;&gt; "", COUNTIF(SAP!#REF!,O2884)&gt;0),"Matched", "")</f>
        <v>#REF!</v>
      </c>
      <c r="Q2884" s="21" t="str">
        <f ca="1">IF(OR(D2884="AC",D2884="TR"),"Logic4"&amp;"_"&amp;TEXT(C2884,"dd.mm.yyyy") &amp;"_"&amp; 675879.27,"")</f>
        <v>Logic4_18.04.2020_675879.27</v>
      </c>
      <c r="R2884" s="21" t="e">
        <f ca="1">IF(AND(Q2884&lt;&gt; "", COUNTIF(SAP!#REF!,Q2884)&gt;0),"Matched", "")</f>
        <v>#REF!</v>
      </c>
    </row>
    <row r="2885" spans="1:18" hidden="1">
      <c r="A2885" s="21">
        <v>11563327</v>
      </c>
      <c r="B2885" s="22">
        <v>43939</v>
      </c>
      <c r="C2885" s="22">
        <v>43939</v>
      </c>
      <c r="D2885" s="21" t="s">
        <v>10</v>
      </c>
      <c r="E2885" s="23">
        <v>0</v>
      </c>
      <c r="F2885" s="23">
        <v>0</v>
      </c>
      <c r="G2885" s="23">
        <v>3228.5</v>
      </c>
      <c r="H2885" s="23">
        <v>116722.65</v>
      </c>
      <c r="I2885" s="21" t="s">
        <v>11</v>
      </c>
      <c r="J2885" s="21" t="s">
        <v>12</v>
      </c>
      <c r="K2885" s="21" t="str">
        <f t="shared" si="149"/>
        <v/>
      </c>
      <c r="L2885" s="21" t="e">
        <f ca="1">IF(AND(K2885&lt;&gt; "", COUNTIF(SAP!#REF!,K2885)&gt;0),"Matched", "")</f>
        <v>#REF!</v>
      </c>
      <c r="M2885" s="21" t="str">
        <f t="shared" si="147"/>
        <v/>
      </c>
      <c r="N2885" s="21" t="e">
        <f ca="1">IF(AND(M2885&lt;&gt; "", COUNTIF(SAP!#REF!,M2885)&gt;0),"Matched", "")</f>
        <v>#REF!</v>
      </c>
      <c r="O2885" s="21" t="str">
        <f t="shared" si="148"/>
        <v/>
      </c>
      <c r="P2885" s="21" t="e">
        <f ca="1">IF(AND(O2885&lt;&gt; "", COUNTIF(SAP!#REF!,O2885)&gt;0),"Matched", "")</f>
        <v>#REF!</v>
      </c>
      <c r="Q2885" s="21" t="str">
        <f ca="1">IF(OR(D2885="AC",D2885="TR"),"Logic4"&amp;"_"&amp;TEXT(C2885,"dd.mm.yyyy") &amp;"_"&amp; 675879.27,"")</f>
        <v>Logic4_18.04.2020_675879.27</v>
      </c>
      <c r="R2885" s="21" t="e">
        <f ca="1">IF(AND(Q2885&lt;&gt; "", COUNTIF(SAP!#REF!,Q2885)&gt;0),"Matched", "")</f>
        <v>#REF!</v>
      </c>
    </row>
    <row r="2886" spans="1:18" hidden="1">
      <c r="A2886" s="21">
        <v>11563327</v>
      </c>
      <c r="B2886" s="22">
        <v>43939</v>
      </c>
      <c r="C2886" s="22">
        <v>43939</v>
      </c>
      <c r="D2886" s="21" t="s">
        <v>10</v>
      </c>
      <c r="E2886" s="23">
        <v>0</v>
      </c>
      <c r="F2886" s="23">
        <v>0</v>
      </c>
      <c r="G2886" s="23">
        <v>3330</v>
      </c>
      <c r="H2886" s="23">
        <v>120052.65</v>
      </c>
      <c r="I2886" s="21" t="s">
        <v>11</v>
      </c>
      <c r="J2886" s="21" t="s">
        <v>12</v>
      </c>
      <c r="K2886" s="21" t="str">
        <f t="shared" si="149"/>
        <v/>
      </c>
      <c r="L2886" s="21" t="e">
        <f ca="1">IF(AND(K2886&lt;&gt; "", COUNTIF(SAP!#REF!,K2886)&gt;0),"Matched", "")</f>
        <v>#REF!</v>
      </c>
      <c r="M2886" s="21" t="str">
        <f t="shared" si="147"/>
        <v/>
      </c>
      <c r="N2886" s="21" t="e">
        <f ca="1">IF(AND(M2886&lt;&gt; "", COUNTIF(SAP!#REF!,M2886)&gt;0),"Matched", "")</f>
        <v>#REF!</v>
      </c>
      <c r="O2886" s="21" t="str">
        <f t="shared" si="148"/>
        <v/>
      </c>
      <c r="P2886" s="21" t="e">
        <f ca="1">IF(AND(O2886&lt;&gt; "", COUNTIF(SAP!#REF!,O2886)&gt;0),"Matched", "")</f>
        <v>#REF!</v>
      </c>
      <c r="Q2886" s="21" t="str">
        <f ca="1">IF(OR(D2886="AC",D2886="TR"),"Logic4"&amp;"_"&amp;TEXT(C2886,"dd.mm.yyyy") &amp;"_"&amp; 675879.27,"")</f>
        <v>Logic4_18.04.2020_675879.27</v>
      </c>
      <c r="R2886" s="21" t="e">
        <f ca="1">IF(AND(Q2886&lt;&gt; "", COUNTIF(SAP!#REF!,Q2886)&gt;0),"Matched", "")</f>
        <v>#REF!</v>
      </c>
    </row>
    <row r="2887" spans="1:18" hidden="1">
      <c r="A2887" s="21">
        <v>11563327</v>
      </c>
      <c r="B2887" s="22">
        <v>43939</v>
      </c>
      <c r="C2887" s="22">
        <v>43939</v>
      </c>
      <c r="D2887" s="21" t="s">
        <v>10</v>
      </c>
      <c r="E2887" s="23">
        <v>0</v>
      </c>
      <c r="F2887" s="23">
        <v>0</v>
      </c>
      <c r="G2887" s="23">
        <v>3340</v>
      </c>
      <c r="H2887" s="23">
        <v>123392.65</v>
      </c>
      <c r="I2887" s="21" t="s">
        <v>11</v>
      </c>
      <c r="J2887" s="21" t="s">
        <v>12</v>
      </c>
      <c r="K2887" s="21" t="str">
        <f t="shared" si="149"/>
        <v/>
      </c>
      <c r="L2887" s="21" t="e">
        <f ca="1">IF(AND(K2887&lt;&gt; "", COUNTIF(SAP!#REF!,K2887)&gt;0),"Matched", "")</f>
        <v>#REF!</v>
      </c>
      <c r="M2887" s="21" t="str">
        <f t="shared" si="147"/>
        <v/>
      </c>
      <c r="N2887" s="21" t="e">
        <f ca="1">IF(AND(M2887&lt;&gt; "", COUNTIF(SAP!#REF!,M2887)&gt;0),"Matched", "")</f>
        <v>#REF!</v>
      </c>
      <c r="O2887" s="21" t="str">
        <f t="shared" si="148"/>
        <v/>
      </c>
      <c r="P2887" s="21" t="e">
        <f ca="1">IF(AND(O2887&lt;&gt; "", COUNTIF(SAP!#REF!,O2887)&gt;0),"Matched", "")</f>
        <v>#REF!</v>
      </c>
      <c r="Q2887" s="21" t="str">
        <f ca="1">IF(OR(D2887="AC",D2887="TR"),"Logic4"&amp;"_"&amp;TEXT(C2887,"dd.mm.yyyy") &amp;"_"&amp; 675879.27,"")</f>
        <v>Logic4_18.04.2020_675879.27</v>
      </c>
      <c r="R2887" s="21" t="e">
        <f ca="1">IF(AND(Q2887&lt;&gt; "", COUNTIF(SAP!#REF!,Q2887)&gt;0),"Matched", "")</f>
        <v>#REF!</v>
      </c>
    </row>
    <row r="2888" spans="1:18" hidden="1">
      <c r="A2888" s="21">
        <v>11563327</v>
      </c>
      <c r="B2888" s="22">
        <v>43939</v>
      </c>
      <c r="C2888" s="22">
        <v>43939</v>
      </c>
      <c r="D2888" s="21" t="s">
        <v>10</v>
      </c>
      <c r="E2888" s="23">
        <v>0</v>
      </c>
      <c r="F2888" s="23">
        <v>0</v>
      </c>
      <c r="G2888" s="23">
        <v>3417.1</v>
      </c>
      <c r="H2888" s="23">
        <v>126809.75</v>
      </c>
      <c r="I2888" s="21" t="s">
        <v>11</v>
      </c>
      <c r="J2888" s="21" t="s">
        <v>12</v>
      </c>
      <c r="K2888" s="21" t="str">
        <f t="shared" si="149"/>
        <v/>
      </c>
      <c r="L2888" s="21" t="e">
        <f ca="1">IF(AND(K2888&lt;&gt; "", COUNTIF(SAP!#REF!,K2888)&gt;0),"Matched", "")</f>
        <v>#REF!</v>
      </c>
      <c r="M2888" s="21" t="str">
        <f t="shared" si="147"/>
        <v/>
      </c>
      <c r="N2888" s="21" t="e">
        <f ca="1">IF(AND(M2888&lt;&gt; "", COUNTIF(SAP!#REF!,M2888)&gt;0),"Matched", "")</f>
        <v>#REF!</v>
      </c>
      <c r="O2888" s="21" t="str">
        <f t="shared" si="148"/>
        <v/>
      </c>
      <c r="P2888" s="21" t="e">
        <f ca="1">IF(AND(O2888&lt;&gt; "", COUNTIF(SAP!#REF!,O2888)&gt;0),"Matched", "")</f>
        <v>#REF!</v>
      </c>
      <c r="Q2888" s="21" t="str">
        <f ca="1">IF(OR(D2888="AC",D2888="TR"),"Logic4"&amp;"_"&amp;TEXT(C2888,"dd.mm.yyyy") &amp;"_"&amp; 675879.27,"")</f>
        <v>Logic4_18.04.2020_675879.27</v>
      </c>
      <c r="R2888" s="21" t="e">
        <f ca="1">IF(AND(Q2888&lt;&gt; "", COUNTIF(SAP!#REF!,Q2888)&gt;0),"Matched", "")</f>
        <v>#REF!</v>
      </c>
    </row>
    <row r="2889" spans="1:18" hidden="1">
      <c r="A2889" s="21">
        <v>11563327</v>
      </c>
      <c r="B2889" s="22">
        <v>43939</v>
      </c>
      <c r="C2889" s="22">
        <v>43939</v>
      </c>
      <c r="D2889" s="21" t="s">
        <v>10</v>
      </c>
      <c r="E2889" s="23">
        <v>0</v>
      </c>
      <c r="F2889" s="23">
        <v>0</v>
      </c>
      <c r="G2889" s="23">
        <v>3420</v>
      </c>
      <c r="H2889" s="23">
        <v>130229.75</v>
      </c>
      <c r="I2889" s="21" t="s">
        <v>11</v>
      </c>
      <c r="J2889" s="21" t="s">
        <v>12</v>
      </c>
      <c r="K2889" s="21" t="str">
        <f t="shared" si="149"/>
        <v/>
      </c>
      <c r="L2889" s="21" t="e">
        <f ca="1">IF(AND(K2889&lt;&gt; "", COUNTIF(SAP!#REF!,K2889)&gt;0),"Matched", "")</f>
        <v>#REF!</v>
      </c>
      <c r="M2889" s="21" t="str">
        <f t="shared" si="147"/>
        <v/>
      </c>
      <c r="N2889" s="21" t="e">
        <f ca="1">IF(AND(M2889&lt;&gt; "", COUNTIF(SAP!#REF!,M2889)&gt;0),"Matched", "")</f>
        <v>#REF!</v>
      </c>
      <c r="O2889" s="21" t="str">
        <f t="shared" si="148"/>
        <v/>
      </c>
      <c r="P2889" s="21" t="e">
        <f ca="1">IF(AND(O2889&lt;&gt; "", COUNTIF(SAP!#REF!,O2889)&gt;0),"Matched", "")</f>
        <v>#REF!</v>
      </c>
      <c r="Q2889" s="21" t="str">
        <f ca="1">IF(OR(D2889="AC",D2889="TR"),"Logic4"&amp;"_"&amp;TEXT(C2889,"dd.mm.yyyy") &amp;"_"&amp; 675879.27,"")</f>
        <v>Logic4_18.04.2020_675879.27</v>
      </c>
      <c r="R2889" s="21" t="e">
        <f ca="1">IF(AND(Q2889&lt;&gt; "", COUNTIF(SAP!#REF!,Q2889)&gt;0),"Matched", "")</f>
        <v>#REF!</v>
      </c>
    </row>
    <row r="2890" spans="1:18" hidden="1">
      <c r="A2890" s="21">
        <v>11563327</v>
      </c>
      <c r="B2890" s="22">
        <v>43939</v>
      </c>
      <c r="C2890" s="22">
        <v>43939</v>
      </c>
      <c r="D2890" s="21" t="s">
        <v>10</v>
      </c>
      <c r="E2890" s="23">
        <v>0</v>
      </c>
      <c r="F2890" s="23">
        <v>0</v>
      </c>
      <c r="G2890" s="23">
        <v>3494</v>
      </c>
      <c r="H2890" s="23">
        <v>133723.75</v>
      </c>
      <c r="I2890" s="21" t="s">
        <v>11</v>
      </c>
      <c r="J2890" s="21" t="s">
        <v>12</v>
      </c>
      <c r="K2890" s="21" t="str">
        <f t="shared" si="149"/>
        <v/>
      </c>
      <c r="L2890" s="21" t="e">
        <f ca="1">IF(AND(K2890&lt;&gt; "", COUNTIF(SAP!#REF!,K2890)&gt;0),"Matched", "")</f>
        <v>#REF!</v>
      </c>
      <c r="M2890" s="21" t="str">
        <f t="shared" si="147"/>
        <v/>
      </c>
      <c r="N2890" s="21" t="e">
        <f ca="1">IF(AND(M2890&lt;&gt; "", COUNTIF(SAP!#REF!,M2890)&gt;0),"Matched", "")</f>
        <v>#REF!</v>
      </c>
      <c r="O2890" s="21" t="str">
        <f t="shared" si="148"/>
        <v/>
      </c>
      <c r="P2890" s="21" t="e">
        <f ca="1">IF(AND(O2890&lt;&gt; "", COUNTIF(SAP!#REF!,O2890)&gt;0),"Matched", "")</f>
        <v>#REF!</v>
      </c>
      <c r="Q2890" s="21" t="str">
        <f ca="1">IF(OR(D2890="AC",D2890="TR"),"Logic4"&amp;"_"&amp;TEXT(C2890,"dd.mm.yyyy") &amp;"_"&amp; 675879.27,"")</f>
        <v>Logic4_18.04.2020_675879.27</v>
      </c>
      <c r="R2890" s="21" t="e">
        <f ca="1">IF(AND(Q2890&lt;&gt; "", COUNTIF(SAP!#REF!,Q2890)&gt;0),"Matched", "")</f>
        <v>#REF!</v>
      </c>
    </row>
    <row r="2891" spans="1:18" hidden="1">
      <c r="A2891" s="21">
        <v>11563327</v>
      </c>
      <c r="B2891" s="22">
        <v>43939</v>
      </c>
      <c r="C2891" s="22">
        <v>43939</v>
      </c>
      <c r="D2891" s="21" t="s">
        <v>10</v>
      </c>
      <c r="E2891" s="23">
        <v>0</v>
      </c>
      <c r="F2891" s="23">
        <v>0</v>
      </c>
      <c r="G2891" s="23">
        <v>3497.8</v>
      </c>
      <c r="H2891" s="23">
        <v>137221.54999999999</v>
      </c>
      <c r="I2891" s="21" t="s">
        <v>11</v>
      </c>
      <c r="J2891" s="21" t="s">
        <v>12</v>
      </c>
      <c r="K2891" s="21" t="str">
        <f t="shared" si="149"/>
        <v/>
      </c>
      <c r="L2891" s="21" t="e">
        <f ca="1">IF(AND(K2891&lt;&gt; "", COUNTIF(SAP!#REF!,K2891)&gt;0),"Matched", "")</f>
        <v>#REF!</v>
      </c>
      <c r="M2891" s="21" t="str">
        <f t="shared" si="147"/>
        <v/>
      </c>
      <c r="N2891" s="21" t="e">
        <f ca="1">IF(AND(M2891&lt;&gt; "", COUNTIF(SAP!#REF!,M2891)&gt;0),"Matched", "")</f>
        <v>#REF!</v>
      </c>
      <c r="O2891" s="21" t="str">
        <f t="shared" si="148"/>
        <v/>
      </c>
      <c r="P2891" s="21" t="e">
        <f ca="1">IF(AND(O2891&lt;&gt; "", COUNTIF(SAP!#REF!,O2891)&gt;0),"Matched", "")</f>
        <v>#REF!</v>
      </c>
      <c r="Q2891" s="21" t="str">
        <f ca="1">IF(OR(D2891="AC",D2891="TR"),"Logic4"&amp;"_"&amp;TEXT(C2891,"dd.mm.yyyy") &amp;"_"&amp; 675879.27,"")</f>
        <v>Logic4_18.04.2020_675879.27</v>
      </c>
      <c r="R2891" s="21" t="e">
        <f ca="1">IF(AND(Q2891&lt;&gt; "", COUNTIF(SAP!#REF!,Q2891)&gt;0),"Matched", "")</f>
        <v>#REF!</v>
      </c>
    </row>
    <row r="2892" spans="1:18" hidden="1">
      <c r="A2892" s="21">
        <v>11563327</v>
      </c>
      <c r="B2892" s="22">
        <v>43939</v>
      </c>
      <c r="C2892" s="22">
        <v>43939</v>
      </c>
      <c r="D2892" s="21" t="s">
        <v>10</v>
      </c>
      <c r="E2892" s="23">
        <v>0</v>
      </c>
      <c r="F2892" s="23">
        <v>0</v>
      </c>
      <c r="G2892" s="23">
        <v>3663.6</v>
      </c>
      <c r="H2892" s="23">
        <v>140885.15</v>
      </c>
      <c r="I2892" s="21" t="s">
        <v>11</v>
      </c>
      <c r="J2892" s="21" t="s">
        <v>12</v>
      </c>
      <c r="K2892" s="21" t="str">
        <f t="shared" si="149"/>
        <v/>
      </c>
      <c r="L2892" s="21" t="e">
        <f ca="1">IF(AND(K2892&lt;&gt; "", COUNTIF(SAP!#REF!,K2892)&gt;0),"Matched", "")</f>
        <v>#REF!</v>
      </c>
      <c r="M2892" s="21" t="str">
        <f t="shared" si="147"/>
        <v/>
      </c>
      <c r="N2892" s="21" t="e">
        <f ca="1">IF(AND(M2892&lt;&gt; "", COUNTIF(SAP!#REF!,M2892)&gt;0),"Matched", "")</f>
        <v>#REF!</v>
      </c>
      <c r="O2892" s="21" t="str">
        <f t="shared" si="148"/>
        <v/>
      </c>
      <c r="P2892" s="21" t="e">
        <f ca="1">IF(AND(O2892&lt;&gt; "", COUNTIF(SAP!#REF!,O2892)&gt;0),"Matched", "")</f>
        <v>#REF!</v>
      </c>
      <c r="Q2892" s="21" t="str">
        <f ca="1">IF(OR(D2892="AC",D2892="TR"),"Logic4"&amp;"_"&amp;TEXT(C2892,"dd.mm.yyyy") &amp;"_"&amp; 675879.27,"")</f>
        <v>Logic4_18.04.2020_675879.27</v>
      </c>
      <c r="R2892" s="21" t="e">
        <f ca="1">IF(AND(Q2892&lt;&gt; "", COUNTIF(SAP!#REF!,Q2892)&gt;0),"Matched", "")</f>
        <v>#REF!</v>
      </c>
    </row>
    <row r="2893" spans="1:18" hidden="1">
      <c r="A2893" s="21">
        <v>11563327</v>
      </c>
      <c r="B2893" s="22">
        <v>43939</v>
      </c>
      <c r="C2893" s="22">
        <v>43939</v>
      </c>
      <c r="D2893" s="21" t="s">
        <v>10</v>
      </c>
      <c r="E2893" s="23">
        <v>0</v>
      </c>
      <c r="F2893" s="23">
        <v>0</v>
      </c>
      <c r="G2893" s="23">
        <v>3765</v>
      </c>
      <c r="H2893" s="23">
        <v>144650.15</v>
      </c>
      <c r="I2893" s="21" t="s">
        <v>11</v>
      </c>
      <c r="J2893" s="21" t="s">
        <v>12</v>
      </c>
      <c r="K2893" s="21" t="str">
        <f t="shared" si="149"/>
        <v/>
      </c>
      <c r="L2893" s="21" t="e">
        <f ca="1">IF(AND(K2893&lt;&gt; "", COUNTIF(SAP!#REF!,K2893)&gt;0),"Matched", "")</f>
        <v>#REF!</v>
      </c>
      <c r="M2893" s="21" t="str">
        <f t="shared" si="147"/>
        <v/>
      </c>
      <c r="N2893" s="21" t="e">
        <f ca="1">IF(AND(M2893&lt;&gt; "", COUNTIF(SAP!#REF!,M2893)&gt;0),"Matched", "")</f>
        <v>#REF!</v>
      </c>
      <c r="O2893" s="21" t="str">
        <f t="shared" si="148"/>
        <v/>
      </c>
      <c r="P2893" s="21" t="e">
        <f ca="1">IF(AND(O2893&lt;&gt; "", COUNTIF(SAP!#REF!,O2893)&gt;0),"Matched", "")</f>
        <v>#REF!</v>
      </c>
      <c r="Q2893" s="21" t="str">
        <f ca="1">IF(OR(D2893="AC",D2893="TR"),"Logic4"&amp;"_"&amp;TEXT(C2893,"dd.mm.yyyy") &amp;"_"&amp; 675879.27,"")</f>
        <v>Logic4_18.04.2020_675879.27</v>
      </c>
      <c r="R2893" s="21" t="e">
        <f ca="1">IF(AND(Q2893&lt;&gt; "", COUNTIF(SAP!#REF!,Q2893)&gt;0),"Matched", "")</f>
        <v>#REF!</v>
      </c>
    </row>
    <row r="2894" spans="1:18" hidden="1">
      <c r="A2894" s="21">
        <v>11563327</v>
      </c>
      <c r="B2894" s="22">
        <v>43939</v>
      </c>
      <c r="C2894" s="22">
        <v>43939</v>
      </c>
      <c r="D2894" s="21" t="s">
        <v>10</v>
      </c>
      <c r="E2894" s="23">
        <v>0</v>
      </c>
      <c r="F2894" s="23">
        <v>0</v>
      </c>
      <c r="G2894" s="23">
        <v>3784</v>
      </c>
      <c r="H2894" s="23">
        <v>148434.15</v>
      </c>
      <c r="I2894" s="21" t="s">
        <v>11</v>
      </c>
      <c r="J2894" s="21" t="s">
        <v>12</v>
      </c>
      <c r="K2894" s="21" t="str">
        <f t="shared" si="149"/>
        <v/>
      </c>
      <c r="L2894" s="21" t="e">
        <f ca="1">IF(AND(K2894&lt;&gt; "", COUNTIF(SAP!#REF!,K2894)&gt;0),"Matched", "")</f>
        <v>#REF!</v>
      </c>
      <c r="M2894" s="21" t="str">
        <f t="shared" si="147"/>
        <v/>
      </c>
      <c r="N2894" s="21" t="e">
        <f ca="1">IF(AND(M2894&lt;&gt; "", COUNTIF(SAP!#REF!,M2894)&gt;0),"Matched", "")</f>
        <v>#REF!</v>
      </c>
      <c r="O2894" s="21" t="str">
        <f t="shared" si="148"/>
        <v/>
      </c>
      <c r="P2894" s="21" t="e">
        <f ca="1">IF(AND(O2894&lt;&gt; "", COUNTIF(SAP!#REF!,O2894)&gt;0),"Matched", "")</f>
        <v>#REF!</v>
      </c>
      <c r="Q2894" s="21" t="str">
        <f ca="1">IF(OR(D2894="AC",D2894="TR"),"Logic4"&amp;"_"&amp;TEXT(C2894,"dd.mm.yyyy") &amp;"_"&amp; 675879.27,"")</f>
        <v>Logic4_18.04.2020_675879.27</v>
      </c>
      <c r="R2894" s="21" t="e">
        <f ca="1">IF(AND(Q2894&lt;&gt; "", COUNTIF(SAP!#REF!,Q2894)&gt;0),"Matched", "")</f>
        <v>#REF!</v>
      </c>
    </row>
    <row r="2895" spans="1:18" hidden="1">
      <c r="A2895" s="21">
        <v>11563327</v>
      </c>
      <c r="B2895" s="22">
        <v>43939</v>
      </c>
      <c r="C2895" s="22">
        <v>43939</v>
      </c>
      <c r="D2895" s="21" t="s">
        <v>10</v>
      </c>
      <c r="E2895" s="23">
        <v>0</v>
      </c>
      <c r="F2895" s="23">
        <v>0</v>
      </c>
      <c r="G2895" s="23">
        <v>3823.1</v>
      </c>
      <c r="H2895" s="23">
        <v>152257.25</v>
      </c>
      <c r="I2895" s="21" t="s">
        <v>11</v>
      </c>
      <c r="J2895" s="21" t="s">
        <v>12</v>
      </c>
      <c r="K2895" s="21" t="str">
        <f t="shared" si="149"/>
        <v/>
      </c>
      <c r="L2895" s="21" t="e">
        <f ca="1">IF(AND(K2895&lt;&gt; "", COUNTIF(SAP!#REF!,K2895)&gt;0),"Matched", "")</f>
        <v>#REF!</v>
      </c>
      <c r="M2895" s="21" t="str">
        <f t="shared" si="147"/>
        <v/>
      </c>
      <c r="N2895" s="21" t="e">
        <f ca="1">IF(AND(M2895&lt;&gt; "", COUNTIF(SAP!#REF!,M2895)&gt;0),"Matched", "")</f>
        <v>#REF!</v>
      </c>
      <c r="O2895" s="21" t="str">
        <f t="shared" si="148"/>
        <v/>
      </c>
      <c r="P2895" s="21" t="e">
        <f ca="1">IF(AND(O2895&lt;&gt; "", COUNTIF(SAP!#REF!,O2895)&gt;0),"Matched", "")</f>
        <v>#REF!</v>
      </c>
      <c r="Q2895" s="21" t="str">
        <f ca="1">IF(OR(D2895="AC",D2895="TR"),"Logic4"&amp;"_"&amp;TEXT(C2895,"dd.mm.yyyy") &amp;"_"&amp; 675879.27,"")</f>
        <v>Logic4_18.04.2020_675879.27</v>
      </c>
      <c r="R2895" s="21" t="e">
        <f ca="1">IF(AND(Q2895&lt;&gt; "", COUNTIF(SAP!#REF!,Q2895)&gt;0),"Matched", "")</f>
        <v>#REF!</v>
      </c>
    </row>
    <row r="2896" spans="1:18" hidden="1">
      <c r="A2896" s="21">
        <v>11563327</v>
      </c>
      <c r="B2896" s="22">
        <v>43939</v>
      </c>
      <c r="C2896" s="22">
        <v>43939</v>
      </c>
      <c r="D2896" s="21" t="s">
        <v>10</v>
      </c>
      <c r="E2896" s="23">
        <v>0</v>
      </c>
      <c r="F2896" s="23">
        <v>0</v>
      </c>
      <c r="G2896" s="23">
        <v>3840</v>
      </c>
      <c r="H2896" s="23">
        <v>156097.25</v>
      </c>
      <c r="I2896" s="21" t="s">
        <v>11</v>
      </c>
      <c r="J2896" s="21" t="s">
        <v>12</v>
      </c>
      <c r="K2896" s="21" t="str">
        <f t="shared" si="149"/>
        <v/>
      </c>
      <c r="L2896" s="21" t="e">
        <f ca="1">IF(AND(K2896&lt;&gt; "", COUNTIF(SAP!#REF!,K2896)&gt;0),"Matched", "")</f>
        <v>#REF!</v>
      </c>
      <c r="M2896" s="21" t="str">
        <f t="shared" si="147"/>
        <v/>
      </c>
      <c r="N2896" s="21" t="e">
        <f ca="1">IF(AND(M2896&lt;&gt; "", COUNTIF(SAP!#REF!,M2896)&gt;0),"Matched", "")</f>
        <v>#REF!</v>
      </c>
      <c r="O2896" s="21" t="str">
        <f t="shared" si="148"/>
        <v/>
      </c>
      <c r="P2896" s="21" t="e">
        <f ca="1">IF(AND(O2896&lt;&gt; "", COUNTIF(SAP!#REF!,O2896)&gt;0),"Matched", "")</f>
        <v>#REF!</v>
      </c>
      <c r="Q2896" s="21" t="str">
        <f ca="1">IF(OR(D2896="AC",D2896="TR"),"Logic4"&amp;"_"&amp;TEXT(C2896,"dd.mm.yyyy") &amp;"_"&amp; 675879.27,"")</f>
        <v>Logic4_18.04.2020_675879.27</v>
      </c>
      <c r="R2896" s="21" t="e">
        <f ca="1">IF(AND(Q2896&lt;&gt; "", COUNTIF(SAP!#REF!,Q2896)&gt;0),"Matched", "")</f>
        <v>#REF!</v>
      </c>
    </row>
    <row r="2897" spans="1:18" hidden="1">
      <c r="A2897" s="21">
        <v>11563327</v>
      </c>
      <c r="B2897" s="22">
        <v>43939</v>
      </c>
      <c r="C2897" s="22">
        <v>43939</v>
      </c>
      <c r="D2897" s="21" t="s">
        <v>10</v>
      </c>
      <c r="E2897" s="23">
        <v>0</v>
      </c>
      <c r="F2897" s="23">
        <v>0</v>
      </c>
      <c r="G2897" s="23">
        <v>3935.2</v>
      </c>
      <c r="H2897" s="23">
        <v>160032.45000000001</v>
      </c>
      <c r="I2897" s="21" t="s">
        <v>11</v>
      </c>
      <c r="J2897" s="21" t="s">
        <v>12</v>
      </c>
      <c r="K2897" s="21" t="str">
        <f t="shared" si="149"/>
        <v/>
      </c>
      <c r="L2897" s="21" t="e">
        <f ca="1">IF(AND(K2897&lt;&gt; "", COUNTIF(SAP!#REF!,K2897)&gt;0),"Matched", "")</f>
        <v>#REF!</v>
      </c>
      <c r="M2897" s="21" t="str">
        <f t="shared" si="147"/>
        <v/>
      </c>
      <c r="N2897" s="21" t="e">
        <f ca="1">IF(AND(M2897&lt;&gt; "", COUNTIF(SAP!#REF!,M2897)&gt;0),"Matched", "")</f>
        <v>#REF!</v>
      </c>
      <c r="O2897" s="21" t="str">
        <f t="shared" si="148"/>
        <v/>
      </c>
      <c r="P2897" s="21" t="e">
        <f ca="1">IF(AND(O2897&lt;&gt; "", COUNTIF(SAP!#REF!,O2897)&gt;0),"Matched", "")</f>
        <v>#REF!</v>
      </c>
      <c r="Q2897" s="21" t="str">
        <f ca="1">IF(OR(D2897="AC",D2897="TR"),"Logic4"&amp;"_"&amp;TEXT(C2897,"dd.mm.yyyy") &amp;"_"&amp; 675879.27,"")</f>
        <v>Logic4_18.04.2020_675879.27</v>
      </c>
      <c r="R2897" s="21" t="e">
        <f ca="1">IF(AND(Q2897&lt;&gt; "", COUNTIF(SAP!#REF!,Q2897)&gt;0),"Matched", "")</f>
        <v>#REF!</v>
      </c>
    </row>
    <row r="2898" spans="1:18" hidden="1">
      <c r="A2898" s="21">
        <v>11563327</v>
      </c>
      <c r="B2898" s="22">
        <v>43939</v>
      </c>
      <c r="C2898" s="22">
        <v>43939</v>
      </c>
      <c r="D2898" s="21" t="s">
        <v>10</v>
      </c>
      <c r="E2898" s="23">
        <v>0</v>
      </c>
      <c r="F2898" s="23">
        <v>0</v>
      </c>
      <c r="G2898" s="23">
        <v>3986.1</v>
      </c>
      <c r="H2898" s="23">
        <v>164018.54999999999</v>
      </c>
      <c r="I2898" s="21" t="s">
        <v>11</v>
      </c>
      <c r="J2898" s="21" t="s">
        <v>12</v>
      </c>
      <c r="K2898" s="21" t="str">
        <f t="shared" si="149"/>
        <v/>
      </c>
      <c r="L2898" s="21" t="e">
        <f ca="1">IF(AND(K2898&lt;&gt; "", COUNTIF(SAP!#REF!,K2898)&gt;0),"Matched", "")</f>
        <v>#REF!</v>
      </c>
      <c r="M2898" s="21" t="str">
        <f t="shared" si="147"/>
        <v/>
      </c>
      <c r="N2898" s="21" t="e">
        <f ca="1">IF(AND(M2898&lt;&gt; "", COUNTIF(SAP!#REF!,M2898)&gt;0),"Matched", "")</f>
        <v>#REF!</v>
      </c>
      <c r="O2898" s="21" t="str">
        <f t="shared" si="148"/>
        <v/>
      </c>
      <c r="P2898" s="21" t="e">
        <f ca="1">IF(AND(O2898&lt;&gt; "", COUNTIF(SAP!#REF!,O2898)&gt;0),"Matched", "")</f>
        <v>#REF!</v>
      </c>
      <c r="Q2898" s="21" t="str">
        <f ca="1">IF(OR(D2898="AC",D2898="TR"),"Logic4"&amp;"_"&amp;TEXT(C2898,"dd.mm.yyyy") &amp;"_"&amp; 675879.27,"")</f>
        <v>Logic4_18.04.2020_675879.27</v>
      </c>
      <c r="R2898" s="21" t="e">
        <f ca="1">IF(AND(Q2898&lt;&gt; "", COUNTIF(SAP!#REF!,Q2898)&gt;0),"Matched", "")</f>
        <v>#REF!</v>
      </c>
    </row>
    <row r="2899" spans="1:18" hidden="1">
      <c r="A2899" s="21">
        <v>11563327</v>
      </c>
      <c r="B2899" s="22">
        <v>43939</v>
      </c>
      <c r="C2899" s="22">
        <v>43939</v>
      </c>
      <c r="D2899" s="21" t="s">
        <v>10</v>
      </c>
      <c r="E2899" s="23">
        <v>0</v>
      </c>
      <c r="F2899" s="23">
        <v>0</v>
      </c>
      <c r="G2899" s="23">
        <v>4024</v>
      </c>
      <c r="H2899" s="23">
        <v>168042.55</v>
      </c>
      <c r="I2899" s="21" t="s">
        <v>11</v>
      </c>
      <c r="J2899" s="21" t="s">
        <v>12</v>
      </c>
      <c r="K2899" s="21" t="str">
        <f t="shared" si="149"/>
        <v/>
      </c>
      <c r="L2899" s="21" t="e">
        <f ca="1">IF(AND(K2899&lt;&gt; "", COUNTIF(SAP!#REF!,K2899)&gt;0),"Matched", "")</f>
        <v>#REF!</v>
      </c>
      <c r="M2899" s="21" t="str">
        <f t="shared" si="147"/>
        <v/>
      </c>
      <c r="N2899" s="21" t="e">
        <f ca="1">IF(AND(M2899&lt;&gt; "", COUNTIF(SAP!#REF!,M2899)&gt;0),"Matched", "")</f>
        <v>#REF!</v>
      </c>
      <c r="O2899" s="21" t="str">
        <f t="shared" si="148"/>
        <v/>
      </c>
      <c r="P2899" s="21" t="e">
        <f ca="1">IF(AND(O2899&lt;&gt; "", COUNTIF(SAP!#REF!,O2899)&gt;0),"Matched", "")</f>
        <v>#REF!</v>
      </c>
      <c r="Q2899" s="21" t="str">
        <f ca="1">IF(OR(D2899="AC",D2899="TR"),"Logic4"&amp;"_"&amp;TEXT(C2899,"dd.mm.yyyy") &amp;"_"&amp; 675879.27,"")</f>
        <v>Logic4_18.04.2020_675879.27</v>
      </c>
      <c r="R2899" s="21" t="e">
        <f ca="1">IF(AND(Q2899&lt;&gt; "", COUNTIF(SAP!#REF!,Q2899)&gt;0),"Matched", "")</f>
        <v>#REF!</v>
      </c>
    </row>
    <row r="2900" spans="1:18" hidden="1">
      <c r="A2900" s="21">
        <v>11563327</v>
      </c>
      <c r="B2900" s="22">
        <v>43939</v>
      </c>
      <c r="C2900" s="22">
        <v>43939</v>
      </c>
      <c r="D2900" s="21" t="s">
        <v>10</v>
      </c>
      <c r="E2900" s="23">
        <v>0</v>
      </c>
      <c r="F2900" s="23">
        <v>0</v>
      </c>
      <c r="G2900" s="23">
        <v>4078.5</v>
      </c>
      <c r="H2900" s="23">
        <v>172121.05</v>
      </c>
      <c r="I2900" s="21" t="s">
        <v>11</v>
      </c>
      <c r="J2900" s="21" t="s">
        <v>12</v>
      </c>
      <c r="K2900" s="21" t="str">
        <f t="shared" si="149"/>
        <v/>
      </c>
      <c r="L2900" s="21" t="e">
        <f ca="1">IF(AND(K2900&lt;&gt; "", COUNTIF(SAP!#REF!,K2900)&gt;0),"Matched", "")</f>
        <v>#REF!</v>
      </c>
      <c r="M2900" s="21" t="str">
        <f t="shared" si="147"/>
        <v/>
      </c>
      <c r="N2900" s="21" t="e">
        <f ca="1">IF(AND(M2900&lt;&gt; "", COUNTIF(SAP!#REF!,M2900)&gt;0),"Matched", "")</f>
        <v>#REF!</v>
      </c>
      <c r="O2900" s="21" t="str">
        <f t="shared" si="148"/>
        <v/>
      </c>
      <c r="P2900" s="21" t="e">
        <f ca="1">IF(AND(O2900&lt;&gt; "", COUNTIF(SAP!#REF!,O2900)&gt;0),"Matched", "")</f>
        <v>#REF!</v>
      </c>
      <c r="Q2900" s="21" t="str">
        <f ca="1">IF(OR(D2900="AC",D2900="TR"),"Logic4"&amp;"_"&amp;TEXT(C2900,"dd.mm.yyyy") &amp;"_"&amp; 675879.27,"")</f>
        <v>Logic4_18.04.2020_675879.27</v>
      </c>
      <c r="R2900" s="21" t="e">
        <f ca="1">IF(AND(Q2900&lt;&gt; "", COUNTIF(SAP!#REF!,Q2900)&gt;0),"Matched", "")</f>
        <v>#REF!</v>
      </c>
    </row>
    <row r="2901" spans="1:18" hidden="1">
      <c r="A2901" s="21">
        <v>11563327</v>
      </c>
      <c r="B2901" s="22">
        <v>43939</v>
      </c>
      <c r="C2901" s="22">
        <v>43939</v>
      </c>
      <c r="D2901" s="21" t="s">
        <v>10</v>
      </c>
      <c r="E2901" s="23">
        <v>0</v>
      </c>
      <c r="F2901" s="23">
        <v>0</v>
      </c>
      <c r="G2901" s="23">
        <v>4122.99</v>
      </c>
      <c r="H2901" s="23">
        <v>176244.04</v>
      </c>
      <c r="I2901" s="21" t="s">
        <v>11</v>
      </c>
      <c r="J2901" s="21" t="s">
        <v>12</v>
      </c>
      <c r="K2901" s="21" t="str">
        <f t="shared" si="149"/>
        <v/>
      </c>
      <c r="L2901" s="21" t="e">
        <f ca="1">IF(AND(K2901&lt;&gt; "", COUNTIF(SAP!#REF!,K2901)&gt;0),"Matched", "")</f>
        <v>#REF!</v>
      </c>
      <c r="M2901" s="21" t="str">
        <f t="shared" si="147"/>
        <v/>
      </c>
      <c r="N2901" s="21" t="e">
        <f ca="1">IF(AND(M2901&lt;&gt; "", COUNTIF(SAP!#REF!,M2901)&gt;0),"Matched", "")</f>
        <v>#REF!</v>
      </c>
      <c r="O2901" s="21" t="str">
        <f t="shared" si="148"/>
        <v/>
      </c>
      <c r="P2901" s="21" t="e">
        <f ca="1">IF(AND(O2901&lt;&gt; "", COUNTIF(SAP!#REF!,O2901)&gt;0),"Matched", "")</f>
        <v>#REF!</v>
      </c>
      <c r="Q2901" s="21" t="str">
        <f ca="1">IF(OR(D2901="AC",D2901="TR"),"Logic4"&amp;"_"&amp;TEXT(C2901,"dd.mm.yyyy") &amp;"_"&amp; 675879.27,"")</f>
        <v>Logic4_18.04.2020_675879.27</v>
      </c>
      <c r="R2901" s="21" t="e">
        <f ca="1">IF(AND(Q2901&lt;&gt; "", COUNTIF(SAP!#REF!,Q2901)&gt;0),"Matched", "")</f>
        <v>#REF!</v>
      </c>
    </row>
    <row r="2902" spans="1:18" hidden="1">
      <c r="A2902" s="21">
        <v>11563327</v>
      </c>
      <c r="B2902" s="22">
        <v>43939</v>
      </c>
      <c r="C2902" s="22">
        <v>43939</v>
      </c>
      <c r="D2902" s="21" t="s">
        <v>10</v>
      </c>
      <c r="E2902" s="23">
        <v>0</v>
      </c>
      <c r="F2902" s="23">
        <v>0</v>
      </c>
      <c r="G2902" s="23">
        <v>4283.2</v>
      </c>
      <c r="H2902" s="23">
        <v>180527.24</v>
      </c>
      <c r="I2902" s="21" t="s">
        <v>11</v>
      </c>
      <c r="J2902" s="21" t="s">
        <v>12</v>
      </c>
      <c r="K2902" s="21" t="str">
        <f t="shared" si="149"/>
        <v/>
      </c>
      <c r="L2902" s="21" t="e">
        <f ca="1">IF(AND(K2902&lt;&gt; "", COUNTIF(SAP!#REF!,K2902)&gt;0),"Matched", "")</f>
        <v>#REF!</v>
      </c>
      <c r="M2902" s="21" t="str">
        <f t="shared" si="147"/>
        <v/>
      </c>
      <c r="N2902" s="21" t="e">
        <f ca="1">IF(AND(M2902&lt;&gt; "", COUNTIF(SAP!#REF!,M2902)&gt;0),"Matched", "")</f>
        <v>#REF!</v>
      </c>
      <c r="O2902" s="21" t="str">
        <f t="shared" si="148"/>
        <v/>
      </c>
      <c r="P2902" s="21" t="e">
        <f ca="1">IF(AND(O2902&lt;&gt; "", COUNTIF(SAP!#REF!,O2902)&gt;0),"Matched", "")</f>
        <v>#REF!</v>
      </c>
      <c r="Q2902" s="21" t="str">
        <f ca="1">IF(OR(D2902="AC",D2902="TR"),"Logic4"&amp;"_"&amp;TEXT(C2902,"dd.mm.yyyy") &amp;"_"&amp; 675879.27,"")</f>
        <v>Logic4_18.04.2020_675879.27</v>
      </c>
      <c r="R2902" s="21" t="e">
        <f ca="1">IF(AND(Q2902&lt;&gt; "", COUNTIF(SAP!#REF!,Q2902)&gt;0),"Matched", "")</f>
        <v>#REF!</v>
      </c>
    </row>
    <row r="2903" spans="1:18" hidden="1">
      <c r="A2903" s="21">
        <v>11563327</v>
      </c>
      <c r="B2903" s="22">
        <v>43939</v>
      </c>
      <c r="C2903" s="22">
        <v>43939</v>
      </c>
      <c r="D2903" s="21" t="s">
        <v>10</v>
      </c>
      <c r="E2903" s="23">
        <v>0</v>
      </c>
      <c r="F2903" s="23">
        <v>0</v>
      </c>
      <c r="G2903" s="23">
        <v>4360</v>
      </c>
      <c r="H2903" s="23">
        <v>184887.24</v>
      </c>
      <c r="I2903" s="21" t="s">
        <v>11</v>
      </c>
      <c r="J2903" s="21" t="s">
        <v>12</v>
      </c>
      <c r="K2903" s="21" t="str">
        <f t="shared" si="149"/>
        <v/>
      </c>
      <c r="L2903" s="21" t="e">
        <f ca="1">IF(AND(K2903&lt;&gt; "", COUNTIF(SAP!#REF!,K2903)&gt;0),"Matched", "")</f>
        <v>#REF!</v>
      </c>
      <c r="M2903" s="21" t="str">
        <f t="shared" si="147"/>
        <v/>
      </c>
      <c r="N2903" s="21" t="e">
        <f ca="1">IF(AND(M2903&lt;&gt; "", COUNTIF(SAP!#REF!,M2903)&gt;0),"Matched", "")</f>
        <v>#REF!</v>
      </c>
      <c r="O2903" s="21" t="str">
        <f t="shared" si="148"/>
        <v/>
      </c>
      <c r="P2903" s="21" t="e">
        <f ca="1">IF(AND(O2903&lt;&gt; "", COUNTIF(SAP!#REF!,O2903)&gt;0),"Matched", "")</f>
        <v>#REF!</v>
      </c>
      <c r="Q2903" s="21" t="str">
        <f ca="1">IF(OR(D2903="AC",D2903="TR"),"Logic4"&amp;"_"&amp;TEXT(C2903,"dd.mm.yyyy") &amp;"_"&amp; 675879.27,"")</f>
        <v>Logic4_18.04.2020_675879.27</v>
      </c>
      <c r="R2903" s="21" t="e">
        <f ca="1">IF(AND(Q2903&lt;&gt; "", COUNTIF(SAP!#REF!,Q2903)&gt;0),"Matched", "")</f>
        <v>#REF!</v>
      </c>
    </row>
    <row r="2904" spans="1:18" hidden="1">
      <c r="A2904" s="21">
        <v>11563327</v>
      </c>
      <c r="B2904" s="22">
        <v>43939</v>
      </c>
      <c r="C2904" s="22">
        <v>43939</v>
      </c>
      <c r="D2904" s="21" t="s">
        <v>10</v>
      </c>
      <c r="E2904" s="23">
        <v>0</v>
      </c>
      <c r="F2904" s="23">
        <v>0</v>
      </c>
      <c r="G2904" s="23">
        <v>4470</v>
      </c>
      <c r="H2904" s="23">
        <v>189357.24</v>
      </c>
      <c r="I2904" s="21" t="s">
        <v>11</v>
      </c>
      <c r="J2904" s="21" t="s">
        <v>12</v>
      </c>
      <c r="K2904" s="21" t="str">
        <f t="shared" si="149"/>
        <v/>
      </c>
      <c r="L2904" s="21" t="e">
        <f ca="1">IF(AND(K2904&lt;&gt; "", COUNTIF(SAP!#REF!,K2904)&gt;0),"Matched", "")</f>
        <v>#REF!</v>
      </c>
      <c r="M2904" s="21" t="str">
        <f t="shared" si="147"/>
        <v/>
      </c>
      <c r="N2904" s="21" t="e">
        <f ca="1">IF(AND(M2904&lt;&gt; "", COUNTIF(SAP!#REF!,M2904)&gt;0),"Matched", "")</f>
        <v>#REF!</v>
      </c>
      <c r="O2904" s="21" t="str">
        <f t="shared" si="148"/>
        <v/>
      </c>
      <c r="P2904" s="21" t="e">
        <f ca="1">IF(AND(O2904&lt;&gt; "", COUNTIF(SAP!#REF!,O2904)&gt;0),"Matched", "")</f>
        <v>#REF!</v>
      </c>
      <c r="Q2904" s="21" t="str">
        <f ca="1">IF(OR(D2904="AC",D2904="TR"),"Logic4"&amp;"_"&amp;TEXT(C2904,"dd.mm.yyyy") &amp;"_"&amp; 675879.27,"")</f>
        <v>Logic4_18.04.2020_675879.27</v>
      </c>
      <c r="R2904" s="21" t="e">
        <f ca="1">IF(AND(Q2904&lt;&gt; "", COUNTIF(SAP!#REF!,Q2904)&gt;0),"Matched", "")</f>
        <v>#REF!</v>
      </c>
    </row>
    <row r="2905" spans="1:18" hidden="1">
      <c r="A2905" s="21">
        <v>11563327</v>
      </c>
      <c r="B2905" s="22">
        <v>43939</v>
      </c>
      <c r="C2905" s="22">
        <v>43939</v>
      </c>
      <c r="D2905" s="21" t="s">
        <v>10</v>
      </c>
      <c r="E2905" s="23">
        <v>0</v>
      </c>
      <c r="F2905" s="23">
        <v>0</v>
      </c>
      <c r="G2905" s="23">
        <v>4529.0600000000004</v>
      </c>
      <c r="H2905" s="23">
        <v>193886.3</v>
      </c>
      <c r="I2905" s="21" t="s">
        <v>11</v>
      </c>
      <c r="J2905" s="21" t="s">
        <v>12</v>
      </c>
      <c r="K2905" s="21" t="str">
        <f t="shared" si="149"/>
        <v/>
      </c>
      <c r="L2905" s="21" t="e">
        <f ca="1">IF(AND(K2905&lt;&gt; "", COUNTIF(SAP!#REF!,K2905)&gt;0),"Matched", "")</f>
        <v>#REF!</v>
      </c>
      <c r="M2905" s="21" t="str">
        <f t="shared" si="147"/>
        <v/>
      </c>
      <c r="N2905" s="21" t="e">
        <f ca="1">IF(AND(M2905&lt;&gt; "", COUNTIF(SAP!#REF!,M2905)&gt;0),"Matched", "")</f>
        <v>#REF!</v>
      </c>
      <c r="O2905" s="21" t="str">
        <f t="shared" si="148"/>
        <v/>
      </c>
      <c r="P2905" s="21" t="e">
        <f ca="1">IF(AND(O2905&lt;&gt; "", COUNTIF(SAP!#REF!,O2905)&gt;0),"Matched", "")</f>
        <v>#REF!</v>
      </c>
      <c r="Q2905" s="21" t="str">
        <f ca="1">IF(OR(D2905="AC",D2905="TR"),"Logic4"&amp;"_"&amp;TEXT(C2905,"dd.mm.yyyy") &amp;"_"&amp; 675879.27,"")</f>
        <v>Logic4_18.04.2020_675879.27</v>
      </c>
      <c r="R2905" s="21" t="e">
        <f ca="1">IF(AND(Q2905&lt;&gt; "", COUNTIF(SAP!#REF!,Q2905)&gt;0),"Matched", "")</f>
        <v>#REF!</v>
      </c>
    </row>
    <row r="2906" spans="1:18" hidden="1">
      <c r="A2906" s="21">
        <v>11563327</v>
      </c>
      <c r="B2906" s="22">
        <v>43939</v>
      </c>
      <c r="C2906" s="22">
        <v>43939</v>
      </c>
      <c r="D2906" s="21" t="s">
        <v>10</v>
      </c>
      <c r="E2906" s="23">
        <v>0</v>
      </c>
      <c r="F2906" s="23">
        <v>0</v>
      </c>
      <c r="G2906" s="23">
        <v>4530</v>
      </c>
      <c r="H2906" s="23">
        <v>198416.3</v>
      </c>
      <c r="I2906" s="21" t="s">
        <v>11</v>
      </c>
      <c r="J2906" s="21" t="s">
        <v>12</v>
      </c>
      <c r="K2906" s="21" t="str">
        <f t="shared" si="149"/>
        <v/>
      </c>
      <c r="L2906" s="21" t="e">
        <f ca="1">IF(AND(K2906&lt;&gt; "", COUNTIF(SAP!#REF!,K2906)&gt;0),"Matched", "")</f>
        <v>#REF!</v>
      </c>
      <c r="M2906" s="21" t="str">
        <f t="shared" si="147"/>
        <v/>
      </c>
      <c r="N2906" s="21" t="e">
        <f ca="1">IF(AND(M2906&lt;&gt; "", COUNTIF(SAP!#REF!,M2906)&gt;0),"Matched", "")</f>
        <v>#REF!</v>
      </c>
      <c r="O2906" s="21" t="str">
        <f t="shared" si="148"/>
        <v/>
      </c>
      <c r="P2906" s="21" t="e">
        <f ca="1">IF(AND(O2906&lt;&gt; "", COUNTIF(SAP!#REF!,O2906)&gt;0),"Matched", "")</f>
        <v>#REF!</v>
      </c>
      <c r="Q2906" s="21" t="str">
        <f ca="1">IF(OR(D2906="AC",D2906="TR"),"Logic4"&amp;"_"&amp;TEXT(C2906,"dd.mm.yyyy") &amp;"_"&amp; 675879.27,"")</f>
        <v>Logic4_18.04.2020_675879.27</v>
      </c>
      <c r="R2906" s="21" t="e">
        <f ca="1">IF(AND(Q2906&lt;&gt; "", COUNTIF(SAP!#REF!,Q2906)&gt;0),"Matched", "")</f>
        <v>#REF!</v>
      </c>
    </row>
    <row r="2907" spans="1:18" hidden="1">
      <c r="A2907" s="21">
        <v>11563327</v>
      </c>
      <c r="B2907" s="22">
        <v>43939</v>
      </c>
      <c r="C2907" s="22">
        <v>43939</v>
      </c>
      <c r="D2907" s="21" t="s">
        <v>10</v>
      </c>
      <c r="E2907" s="23">
        <v>0</v>
      </c>
      <c r="F2907" s="23">
        <v>0</v>
      </c>
      <c r="G2907" s="23">
        <v>4574.01</v>
      </c>
      <c r="H2907" s="23">
        <v>202990.31</v>
      </c>
      <c r="I2907" s="21" t="s">
        <v>11</v>
      </c>
      <c r="J2907" s="21" t="s">
        <v>12</v>
      </c>
      <c r="K2907" s="21" t="str">
        <f t="shared" si="149"/>
        <v/>
      </c>
      <c r="L2907" s="21" t="e">
        <f ca="1">IF(AND(K2907&lt;&gt; "", COUNTIF(SAP!#REF!,K2907)&gt;0),"Matched", "")</f>
        <v>#REF!</v>
      </c>
      <c r="M2907" s="21" t="str">
        <f t="shared" si="147"/>
        <v/>
      </c>
      <c r="N2907" s="21" t="e">
        <f ca="1">IF(AND(M2907&lt;&gt; "", COUNTIF(SAP!#REF!,M2907)&gt;0),"Matched", "")</f>
        <v>#REF!</v>
      </c>
      <c r="O2907" s="21" t="str">
        <f t="shared" si="148"/>
        <v/>
      </c>
      <c r="P2907" s="21" t="e">
        <f ca="1">IF(AND(O2907&lt;&gt; "", COUNTIF(SAP!#REF!,O2907)&gt;0),"Matched", "")</f>
        <v>#REF!</v>
      </c>
      <c r="Q2907" s="21" t="str">
        <f ca="1">IF(OR(D2907="AC",D2907="TR"),"Logic4"&amp;"_"&amp;TEXT(C2907,"dd.mm.yyyy") &amp;"_"&amp; 675879.27,"")</f>
        <v>Logic4_18.04.2020_675879.27</v>
      </c>
      <c r="R2907" s="21" t="e">
        <f ca="1">IF(AND(Q2907&lt;&gt; "", COUNTIF(SAP!#REF!,Q2907)&gt;0),"Matched", "")</f>
        <v>#REF!</v>
      </c>
    </row>
    <row r="2908" spans="1:18" hidden="1">
      <c r="A2908" s="21">
        <v>11563327</v>
      </c>
      <c r="B2908" s="22">
        <v>43939</v>
      </c>
      <c r="C2908" s="22">
        <v>43939</v>
      </c>
      <c r="D2908" s="21" t="s">
        <v>10</v>
      </c>
      <c r="E2908" s="23">
        <v>0</v>
      </c>
      <c r="F2908" s="23">
        <v>0</v>
      </c>
      <c r="G2908" s="23">
        <v>4630</v>
      </c>
      <c r="H2908" s="23">
        <v>207620.31</v>
      </c>
      <c r="I2908" s="21" t="s">
        <v>11</v>
      </c>
      <c r="J2908" s="21" t="s">
        <v>12</v>
      </c>
      <c r="K2908" s="21" t="str">
        <f t="shared" si="149"/>
        <v/>
      </c>
      <c r="L2908" s="21" t="e">
        <f ca="1">IF(AND(K2908&lt;&gt; "", COUNTIF(SAP!#REF!,K2908)&gt;0),"Matched", "")</f>
        <v>#REF!</v>
      </c>
      <c r="M2908" s="21" t="str">
        <f t="shared" si="147"/>
        <v/>
      </c>
      <c r="N2908" s="21" t="e">
        <f ca="1">IF(AND(M2908&lt;&gt; "", COUNTIF(SAP!#REF!,M2908)&gt;0),"Matched", "")</f>
        <v>#REF!</v>
      </c>
      <c r="O2908" s="21" t="str">
        <f t="shared" si="148"/>
        <v/>
      </c>
      <c r="P2908" s="21" t="e">
        <f ca="1">IF(AND(O2908&lt;&gt; "", COUNTIF(SAP!#REF!,O2908)&gt;0),"Matched", "")</f>
        <v>#REF!</v>
      </c>
      <c r="Q2908" s="21" t="str">
        <f ca="1">IF(OR(D2908="AC",D2908="TR"),"Logic4"&amp;"_"&amp;TEXT(C2908,"dd.mm.yyyy") &amp;"_"&amp; 675879.27,"")</f>
        <v>Logic4_18.04.2020_675879.27</v>
      </c>
      <c r="R2908" s="21" t="e">
        <f ca="1">IF(AND(Q2908&lt;&gt; "", COUNTIF(SAP!#REF!,Q2908)&gt;0),"Matched", "")</f>
        <v>#REF!</v>
      </c>
    </row>
    <row r="2909" spans="1:18" hidden="1">
      <c r="A2909" s="21">
        <v>11563327</v>
      </c>
      <c r="B2909" s="22">
        <v>43939</v>
      </c>
      <c r="C2909" s="22">
        <v>43939</v>
      </c>
      <c r="D2909" s="21" t="s">
        <v>10</v>
      </c>
      <c r="E2909" s="23">
        <v>0</v>
      </c>
      <c r="F2909" s="23">
        <v>0</v>
      </c>
      <c r="G2909" s="23">
        <v>4724.7</v>
      </c>
      <c r="H2909" s="23">
        <v>212345.01</v>
      </c>
      <c r="I2909" s="21" t="s">
        <v>11</v>
      </c>
      <c r="J2909" s="21" t="s">
        <v>12</v>
      </c>
      <c r="K2909" s="21" t="str">
        <f t="shared" si="149"/>
        <v/>
      </c>
      <c r="L2909" s="21" t="e">
        <f ca="1">IF(AND(K2909&lt;&gt; "", COUNTIF(SAP!#REF!,K2909)&gt;0),"Matched", "")</f>
        <v>#REF!</v>
      </c>
      <c r="M2909" s="21" t="str">
        <f t="shared" si="147"/>
        <v/>
      </c>
      <c r="N2909" s="21" t="e">
        <f ca="1">IF(AND(M2909&lt;&gt; "", COUNTIF(SAP!#REF!,M2909)&gt;0),"Matched", "")</f>
        <v>#REF!</v>
      </c>
      <c r="O2909" s="21" t="str">
        <f t="shared" si="148"/>
        <v/>
      </c>
      <c r="P2909" s="21" t="e">
        <f ca="1">IF(AND(O2909&lt;&gt; "", COUNTIF(SAP!#REF!,O2909)&gt;0),"Matched", "")</f>
        <v>#REF!</v>
      </c>
      <c r="Q2909" s="21" t="str">
        <f ca="1">IF(OR(D2909="AC",D2909="TR"),"Logic4"&amp;"_"&amp;TEXT(C2909,"dd.mm.yyyy") &amp;"_"&amp; 675879.27,"")</f>
        <v>Logic4_18.04.2020_675879.27</v>
      </c>
      <c r="R2909" s="21" t="e">
        <f ca="1">IF(AND(Q2909&lt;&gt; "", COUNTIF(SAP!#REF!,Q2909)&gt;0),"Matched", "")</f>
        <v>#REF!</v>
      </c>
    </row>
    <row r="2910" spans="1:18" hidden="1">
      <c r="A2910" s="21">
        <v>11563327</v>
      </c>
      <c r="B2910" s="22">
        <v>43939</v>
      </c>
      <c r="C2910" s="22">
        <v>43939</v>
      </c>
      <c r="D2910" s="21" t="s">
        <v>10</v>
      </c>
      <c r="E2910" s="23">
        <v>0</v>
      </c>
      <c r="F2910" s="23">
        <v>0</v>
      </c>
      <c r="G2910" s="23">
        <v>4950</v>
      </c>
      <c r="H2910" s="23">
        <v>217295.01</v>
      </c>
      <c r="I2910" s="21" t="s">
        <v>11</v>
      </c>
      <c r="J2910" s="21" t="s">
        <v>12</v>
      </c>
      <c r="K2910" s="21" t="str">
        <f t="shared" si="149"/>
        <v/>
      </c>
      <c r="L2910" s="21" t="e">
        <f ca="1">IF(AND(K2910&lt;&gt; "", COUNTIF(SAP!#REF!,K2910)&gt;0),"Matched", "")</f>
        <v>#REF!</v>
      </c>
      <c r="M2910" s="21" t="str">
        <f t="shared" si="147"/>
        <v/>
      </c>
      <c r="N2910" s="21" t="e">
        <f ca="1">IF(AND(M2910&lt;&gt; "", COUNTIF(SAP!#REF!,M2910)&gt;0),"Matched", "")</f>
        <v>#REF!</v>
      </c>
      <c r="O2910" s="21" t="str">
        <f t="shared" si="148"/>
        <v/>
      </c>
      <c r="P2910" s="21" t="e">
        <f ca="1">IF(AND(O2910&lt;&gt; "", COUNTIF(SAP!#REF!,O2910)&gt;0),"Matched", "")</f>
        <v>#REF!</v>
      </c>
      <c r="Q2910" s="21" t="str">
        <f ca="1">IF(OR(D2910="AC",D2910="TR"),"Logic4"&amp;"_"&amp;TEXT(C2910,"dd.mm.yyyy") &amp;"_"&amp; 675879.27,"")</f>
        <v>Logic4_18.04.2020_675879.27</v>
      </c>
      <c r="R2910" s="21" t="e">
        <f ca="1">IF(AND(Q2910&lt;&gt; "", COUNTIF(SAP!#REF!,Q2910)&gt;0),"Matched", "")</f>
        <v>#REF!</v>
      </c>
    </row>
    <row r="2911" spans="1:18" hidden="1">
      <c r="A2911" s="21">
        <v>11563327</v>
      </c>
      <c r="B2911" s="22">
        <v>43939</v>
      </c>
      <c r="C2911" s="22">
        <v>43939</v>
      </c>
      <c r="D2911" s="21" t="s">
        <v>10</v>
      </c>
      <c r="E2911" s="23">
        <v>0</v>
      </c>
      <c r="F2911" s="23">
        <v>0</v>
      </c>
      <c r="G2911" s="23">
        <v>5125</v>
      </c>
      <c r="H2911" s="23">
        <v>222420.01</v>
      </c>
      <c r="I2911" s="21" t="s">
        <v>11</v>
      </c>
      <c r="J2911" s="21" t="s">
        <v>12</v>
      </c>
      <c r="K2911" s="21" t="str">
        <f t="shared" si="149"/>
        <v/>
      </c>
      <c r="L2911" s="21" t="e">
        <f ca="1">IF(AND(K2911&lt;&gt; "", COUNTIF(SAP!#REF!,K2911)&gt;0),"Matched", "")</f>
        <v>#REF!</v>
      </c>
      <c r="M2911" s="21" t="str">
        <f t="shared" si="147"/>
        <v/>
      </c>
      <c r="N2911" s="21" t="e">
        <f ca="1">IF(AND(M2911&lt;&gt; "", COUNTIF(SAP!#REF!,M2911)&gt;0),"Matched", "")</f>
        <v>#REF!</v>
      </c>
      <c r="O2911" s="21" t="str">
        <f t="shared" si="148"/>
        <v/>
      </c>
      <c r="P2911" s="21" t="e">
        <f ca="1">IF(AND(O2911&lt;&gt; "", COUNTIF(SAP!#REF!,O2911)&gt;0),"Matched", "")</f>
        <v>#REF!</v>
      </c>
      <c r="Q2911" s="21" t="str">
        <f ca="1">IF(OR(D2911="AC",D2911="TR"),"Logic4"&amp;"_"&amp;TEXT(C2911,"dd.mm.yyyy") &amp;"_"&amp; 675879.27,"")</f>
        <v>Logic4_18.04.2020_675879.27</v>
      </c>
      <c r="R2911" s="21" t="e">
        <f ca="1">IF(AND(Q2911&lt;&gt; "", COUNTIF(SAP!#REF!,Q2911)&gt;0),"Matched", "")</f>
        <v>#REF!</v>
      </c>
    </row>
    <row r="2912" spans="1:18" hidden="1">
      <c r="A2912" s="21">
        <v>11563327</v>
      </c>
      <c r="B2912" s="22">
        <v>43939</v>
      </c>
      <c r="C2912" s="22">
        <v>43939</v>
      </c>
      <c r="D2912" s="21" t="s">
        <v>10</v>
      </c>
      <c r="E2912" s="23">
        <v>0</v>
      </c>
      <c r="F2912" s="23">
        <v>0</v>
      </c>
      <c r="G2912" s="23">
        <v>5134</v>
      </c>
      <c r="H2912" s="23">
        <v>227554.01</v>
      </c>
      <c r="I2912" s="21" t="s">
        <v>11</v>
      </c>
      <c r="J2912" s="21" t="s">
        <v>12</v>
      </c>
      <c r="K2912" s="21" t="str">
        <f t="shared" si="149"/>
        <v/>
      </c>
      <c r="L2912" s="21" t="e">
        <f ca="1">IF(AND(K2912&lt;&gt; "", COUNTIF(SAP!#REF!,K2912)&gt;0),"Matched", "")</f>
        <v>#REF!</v>
      </c>
      <c r="M2912" s="21" t="str">
        <f t="shared" si="147"/>
        <v/>
      </c>
      <c r="N2912" s="21" t="e">
        <f ca="1">IF(AND(M2912&lt;&gt; "", COUNTIF(SAP!#REF!,M2912)&gt;0),"Matched", "")</f>
        <v>#REF!</v>
      </c>
      <c r="O2912" s="21" t="str">
        <f t="shared" si="148"/>
        <v/>
      </c>
      <c r="P2912" s="21" t="e">
        <f ca="1">IF(AND(O2912&lt;&gt; "", COUNTIF(SAP!#REF!,O2912)&gt;0),"Matched", "")</f>
        <v>#REF!</v>
      </c>
      <c r="Q2912" s="21" t="str">
        <f ca="1">IF(OR(D2912="AC",D2912="TR"),"Logic4"&amp;"_"&amp;TEXT(C2912,"dd.mm.yyyy") &amp;"_"&amp; 675879.27,"")</f>
        <v>Logic4_18.04.2020_675879.27</v>
      </c>
      <c r="R2912" s="21" t="e">
        <f ca="1">IF(AND(Q2912&lt;&gt; "", COUNTIF(SAP!#REF!,Q2912)&gt;0),"Matched", "")</f>
        <v>#REF!</v>
      </c>
    </row>
    <row r="2913" spans="1:18" hidden="1">
      <c r="A2913" s="21">
        <v>11563327</v>
      </c>
      <c r="B2913" s="22">
        <v>43939</v>
      </c>
      <c r="C2913" s="22">
        <v>43939</v>
      </c>
      <c r="D2913" s="21" t="s">
        <v>10</v>
      </c>
      <c r="E2913" s="23">
        <v>0</v>
      </c>
      <c r="F2913" s="23">
        <v>0</v>
      </c>
      <c r="G2913" s="23">
        <v>5174</v>
      </c>
      <c r="H2913" s="23">
        <v>232728.01</v>
      </c>
      <c r="I2913" s="21" t="s">
        <v>11</v>
      </c>
      <c r="J2913" s="21" t="s">
        <v>12</v>
      </c>
      <c r="K2913" s="21" t="str">
        <f t="shared" si="149"/>
        <v/>
      </c>
      <c r="L2913" s="21" t="e">
        <f ca="1">IF(AND(K2913&lt;&gt; "", COUNTIF(SAP!#REF!,K2913)&gt;0),"Matched", "")</f>
        <v>#REF!</v>
      </c>
      <c r="M2913" s="21" t="str">
        <f t="shared" si="147"/>
        <v/>
      </c>
      <c r="N2913" s="21" t="e">
        <f ca="1">IF(AND(M2913&lt;&gt; "", COUNTIF(SAP!#REF!,M2913)&gt;0),"Matched", "")</f>
        <v>#REF!</v>
      </c>
      <c r="O2913" s="21" t="str">
        <f t="shared" si="148"/>
        <v/>
      </c>
      <c r="P2913" s="21" t="e">
        <f ca="1">IF(AND(O2913&lt;&gt; "", COUNTIF(SAP!#REF!,O2913)&gt;0),"Matched", "")</f>
        <v>#REF!</v>
      </c>
      <c r="Q2913" s="21" t="str">
        <f ca="1">IF(OR(D2913="AC",D2913="TR"),"Logic4"&amp;"_"&amp;TEXT(C2913,"dd.mm.yyyy") &amp;"_"&amp; 675879.27,"")</f>
        <v>Logic4_18.04.2020_675879.27</v>
      </c>
      <c r="R2913" s="21" t="e">
        <f ca="1">IF(AND(Q2913&lt;&gt; "", COUNTIF(SAP!#REF!,Q2913)&gt;0),"Matched", "")</f>
        <v>#REF!</v>
      </c>
    </row>
    <row r="2914" spans="1:18" hidden="1">
      <c r="A2914" s="21">
        <v>11563327</v>
      </c>
      <c r="B2914" s="22">
        <v>43939</v>
      </c>
      <c r="C2914" s="22">
        <v>43939</v>
      </c>
      <c r="D2914" s="21" t="s">
        <v>10</v>
      </c>
      <c r="E2914" s="23">
        <v>0</v>
      </c>
      <c r="F2914" s="23">
        <v>0</v>
      </c>
      <c r="G2914" s="23">
        <v>5192.7</v>
      </c>
      <c r="H2914" s="23">
        <v>237920.71</v>
      </c>
      <c r="I2914" s="21" t="s">
        <v>11</v>
      </c>
      <c r="J2914" s="21" t="s">
        <v>12</v>
      </c>
      <c r="K2914" s="21" t="str">
        <f t="shared" si="149"/>
        <v/>
      </c>
      <c r="L2914" s="21" t="e">
        <f ca="1">IF(AND(K2914&lt;&gt; "", COUNTIF(SAP!#REF!,K2914)&gt;0),"Matched", "")</f>
        <v>#REF!</v>
      </c>
      <c r="M2914" s="21" t="str">
        <f t="shared" si="147"/>
        <v/>
      </c>
      <c r="N2914" s="21" t="e">
        <f ca="1">IF(AND(M2914&lt;&gt; "", COUNTIF(SAP!#REF!,M2914)&gt;0),"Matched", "")</f>
        <v>#REF!</v>
      </c>
      <c r="O2914" s="21" t="str">
        <f t="shared" si="148"/>
        <v/>
      </c>
      <c r="P2914" s="21" t="e">
        <f ca="1">IF(AND(O2914&lt;&gt; "", COUNTIF(SAP!#REF!,O2914)&gt;0),"Matched", "")</f>
        <v>#REF!</v>
      </c>
      <c r="Q2914" s="21" t="str">
        <f ca="1">IF(OR(D2914="AC",D2914="TR"),"Logic4"&amp;"_"&amp;TEXT(C2914,"dd.mm.yyyy") &amp;"_"&amp; 675879.27,"")</f>
        <v>Logic4_18.04.2020_675879.27</v>
      </c>
      <c r="R2914" s="21" t="e">
        <f ca="1">IF(AND(Q2914&lt;&gt; "", COUNTIF(SAP!#REF!,Q2914)&gt;0),"Matched", "")</f>
        <v>#REF!</v>
      </c>
    </row>
    <row r="2915" spans="1:18" hidden="1">
      <c r="A2915" s="21">
        <v>11563327</v>
      </c>
      <c r="B2915" s="22">
        <v>43939</v>
      </c>
      <c r="C2915" s="22">
        <v>43939</v>
      </c>
      <c r="D2915" s="21" t="s">
        <v>10</v>
      </c>
      <c r="E2915" s="23">
        <v>0</v>
      </c>
      <c r="F2915" s="23">
        <v>0</v>
      </c>
      <c r="G2915" s="23">
        <v>5344.2</v>
      </c>
      <c r="H2915" s="23">
        <v>243264.91</v>
      </c>
      <c r="I2915" s="21" t="s">
        <v>11</v>
      </c>
      <c r="J2915" s="21" t="s">
        <v>12</v>
      </c>
      <c r="K2915" s="21" t="str">
        <f t="shared" si="149"/>
        <v/>
      </c>
      <c r="L2915" s="21" t="e">
        <f ca="1">IF(AND(K2915&lt;&gt; "", COUNTIF(SAP!#REF!,K2915)&gt;0),"Matched", "")</f>
        <v>#REF!</v>
      </c>
      <c r="M2915" s="21" t="str">
        <f t="shared" si="147"/>
        <v/>
      </c>
      <c r="N2915" s="21" t="e">
        <f ca="1">IF(AND(M2915&lt;&gt; "", COUNTIF(SAP!#REF!,M2915)&gt;0),"Matched", "")</f>
        <v>#REF!</v>
      </c>
      <c r="O2915" s="21" t="str">
        <f t="shared" si="148"/>
        <v/>
      </c>
      <c r="P2915" s="21" t="e">
        <f ca="1">IF(AND(O2915&lt;&gt; "", COUNTIF(SAP!#REF!,O2915)&gt;0),"Matched", "")</f>
        <v>#REF!</v>
      </c>
      <c r="Q2915" s="21" t="str">
        <f ca="1">IF(OR(D2915="AC",D2915="TR"),"Logic4"&amp;"_"&amp;TEXT(C2915,"dd.mm.yyyy") &amp;"_"&amp; 675879.27,"")</f>
        <v>Logic4_18.04.2020_675879.27</v>
      </c>
      <c r="R2915" s="21" t="e">
        <f ca="1">IF(AND(Q2915&lt;&gt; "", COUNTIF(SAP!#REF!,Q2915)&gt;0),"Matched", "")</f>
        <v>#REF!</v>
      </c>
    </row>
    <row r="2916" spans="1:18" hidden="1">
      <c r="A2916" s="21">
        <v>11563327</v>
      </c>
      <c r="B2916" s="22">
        <v>43939</v>
      </c>
      <c r="C2916" s="22">
        <v>43939</v>
      </c>
      <c r="D2916" s="21" t="s">
        <v>10</v>
      </c>
      <c r="E2916" s="23">
        <v>0</v>
      </c>
      <c r="F2916" s="23">
        <v>0</v>
      </c>
      <c r="G2916" s="23">
        <v>5410</v>
      </c>
      <c r="H2916" s="23">
        <v>248674.91</v>
      </c>
      <c r="I2916" s="21" t="s">
        <v>11</v>
      </c>
      <c r="J2916" s="21" t="s">
        <v>12</v>
      </c>
      <c r="K2916" s="21" t="str">
        <f t="shared" si="149"/>
        <v/>
      </c>
      <c r="L2916" s="21" t="e">
        <f ca="1">IF(AND(K2916&lt;&gt; "", COUNTIF(SAP!#REF!,K2916)&gt;0),"Matched", "")</f>
        <v>#REF!</v>
      </c>
      <c r="M2916" s="21" t="str">
        <f t="shared" si="147"/>
        <v/>
      </c>
      <c r="N2916" s="21" t="e">
        <f ca="1">IF(AND(M2916&lt;&gt; "", COUNTIF(SAP!#REF!,M2916)&gt;0),"Matched", "")</f>
        <v>#REF!</v>
      </c>
      <c r="O2916" s="21" t="str">
        <f t="shared" si="148"/>
        <v/>
      </c>
      <c r="P2916" s="21" t="e">
        <f ca="1">IF(AND(O2916&lt;&gt; "", COUNTIF(SAP!#REF!,O2916)&gt;0),"Matched", "")</f>
        <v>#REF!</v>
      </c>
      <c r="Q2916" s="21" t="str">
        <f ca="1">IF(OR(D2916="AC",D2916="TR"),"Logic4"&amp;"_"&amp;TEXT(C2916,"dd.mm.yyyy") &amp;"_"&amp; 675879.27,"")</f>
        <v>Logic4_18.04.2020_675879.27</v>
      </c>
      <c r="R2916" s="21" t="e">
        <f ca="1">IF(AND(Q2916&lt;&gt; "", COUNTIF(SAP!#REF!,Q2916)&gt;0),"Matched", "")</f>
        <v>#REF!</v>
      </c>
    </row>
    <row r="2917" spans="1:18" hidden="1">
      <c r="A2917" s="21">
        <v>11563327</v>
      </c>
      <c r="B2917" s="22">
        <v>43939</v>
      </c>
      <c r="C2917" s="22">
        <v>43939</v>
      </c>
      <c r="D2917" s="21" t="s">
        <v>10</v>
      </c>
      <c r="E2917" s="23">
        <v>0</v>
      </c>
      <c r="F2917" s="23">
        <v>0</v>
      </c>
      <c r="G2917" s="23">
        <v>5557</v>
      </c>
      <c r="H2917" s="23">
        <v>254231.91</v>
      </c>
      <c r="I2917" s="21" t="s">
        <v>11</v>
      </c>
      <c r="J2917" s="21" t="s">
        <v>12</v>
      </c>
      <c r="K2917" s="21" t="str">
        <f t="shared" si="149"/>
        <v/>
      </c>
      <c r="L2917" s="21" t="e">
        <f ca="1">IF(AND(K2917&lt;&gt; "", COUNTIF(SAP!#REF!,K2917)&gt;0),"Matched", "")</f>
        <v>#REF!</v>
      </c>
      <c r="M2917" s="21" t="str">
        <f t="shared" si="147"/>
        <v/>
      </c>
      <c r="N2917" s="21" t="e">
        <f ca="1">IF(AND(M2917&lt;&gt; "", COUNTIF(SAP!#REF!,M2917)&gt;0),"Matched", "")</f>
        <v>#REF!</v>
      </c>
      <c r="O2917" s="21" t="str">
        <f t="shared" si="148"/>
        <v/>
      </c>
      <c r="P2917" s="21" t="e">
        <f ca="1">IF(AND(O2917&lt;&gt; "", COUNTIF(SAP!#REF!,O2917)&gt;0),"Matched", "")</f>
        <v>#REF!</v>
      </c>
      <c r="Q2917" s="21" t="str">
        <f ca="1">IF(OR(D2917="AC",D2917="TR"),"Logic4"&amp;"_"&amp;TEXT(C2917,"dd.mm.yyyy") &amp;"_"&amp; 675879.27,"")</f>
        <v>Logic4_18.04.2020_675879.27</v>
      </c>
      <c r="R2917" s="21" t="e">
        <f ca="1">IF(AND(Q2917&lt;&gt; "", COUNTIF(SAP!#REF!,Q2917)&gt;0),"Matched", "")</f>
        <v>#REF!</v>
      </c>
    </row>
    <row r="2918" spans="1:18" hidden="1">
      <c r="A2918" s="21">
        <v>11563327</v>
      </c>
      <c r="B2918" s="22">
        <v>43939</v>
      </c>
      <c r="C2918" s="22">
        <v>43939</v>
      </c>
      <c r="D2918" s="21" t="s">
        <v>10</v>
      </c>
      <c r="E2918" s="23">
        <v>0</v>
      </c>
      <c r="F2918" s="23">
        <v>0</v>
      </c>
      <c r="G2918" s="23">
        <v>5668</v>
      </c>
      <c r="H2918" s="23">
        <v>259899.91</v>
      </c>
      <c r="I2918" s="21" t="s">
        <v>11</v>
      </c>
      <c r="J2918" s="21" t="s">
        <v>12</v>
      </c>
      <c r="K2918" s="21" t="str">
        <f t="shared" si="149"/>
        <v/>
      </c>
      <c r="L2918" s="21" t="e">
        <f ca="1">IF(AND(K2918&lt;&gt; "", COUNTIF(SAP!#REF!,K2918)&gt;0),"Matched", "")</f>
        <v>#REF!</v>
      </c>
      <c r="M2918" s="21" t="str">
        <f t="shared" si="147"/>
        <v/>
      </c>
      <c r="N2918" s="21" t="e">
        <f ca="1">IF(AND(M2918&lt;&gt; "", COUNTIF(SAP!#REF!,M2918)&gt;0),"Matched", "")</f>
        <v>#REF!</v>
      </c>
      <c r="O2918" s="21" t="str">
        <f t="shared" si="148"/>
        <v/>
      </c>
      <c r="P2918" s="21" t="e">
        <f ca="1">IF(AND(O2918&lt;&gt; "", COUNTIF(SAP!#REF!,O2918)&gt;0),"Matched", "")</f>
        <v>#REF!</v>
      </c>
      <c r="Q2918" s="21" t="str">
        <f ca="1">IF(OR(D2918="AC",D2918="TR"),"Logic4"&amp;"_"&amp;TEXT(C2918,"dd.mm.yyyy") &amp;"_"&amp; 675879.27,"")</f>
        <v>Logic4_18.04.2020_675879.27</v>
      </c>
      <c r="R2918" s="21" t="e">
        <f ca="1">IF(AND(Q2918&lt;&gt; "", COUNTIF(SAP!#REF!,Q2918)&gt;0),"Matched", "")</f>
        <v>#REF!</v>
      </c>
    </row>
    <row r="2919" spans="1:18" hidden="1">
      <c r="A2919" s="21">
        <v>11563327</v>
      </c>
      <c r="B2919" s="22">
        <v>43939</v>
      </c>
      <c r="C2919" s="22">
        <v>43939</v>
      </c>
      <c r="D2919" s="21" t="s">
        <v>10</v>
      </c>
      <c r="E2919" s="23">
        <v>0</v>
      </c>
      <c r="F2919" s="23">
        <v>0</v>
      </c>
      <c r="G2919" s="23">
        <v>5760</v>
      </c>
      <c r="H2919" s="23">
        <v>265659.90999999997</v>
      </c>
      <c r="I2919" s="21" t="s">
        <v>11</v>
      </c>
      <c r="J2919" s="21" t="s">
        <v>12</v>
      </c>
      <c r="K2919" s="21" t="str">
        <f t="shared" si="149"/>
        <v/>
      </c>
      <c r="L2919" s="21" t="e">
        <f ca="1">IF(AND(K2919&lt;&gt; "", COUNTIF(SAP!#REF!,K2919)&gt;0),"Matched", "")</f>
        <v>#REF!</v>
      </c>
      <c r="M2919" s="21" t="str">
        <f t="shared" si="147"/>
        <v/>
      </c>
      <c r="N2919" s="21" t="e">
        <f ca="1">IF(AND(M2919&lt;&gt; "", COUNTIF(SAP!#REF!,M2919)&gt;0),"Matched", "")</f>
        <v>#REF!</v>
      </c>
      <c r="O2919" s="21" t="str">
        <f t="shared" si="148"/>
        <v/>
      </c>
      <c r="P2919" s="21" t="e">
        <f ca="1">IF(AND(O2919&lt;&gt; "", COUNTIF(SAP!#REF!,O2919)&gt;0),"Matched", "")</f>
        <v>#REF!</v>
      </c>
      <c r="Q2919" s="21" t="str">
        <f ca="1">IF(OR(D2919="AC",D2919="TR"),"Logic4"&amp;"_"&amp;TEXT(C2919,"dd.mm.yyyy") &amp;"_"&amp; 675879.27,"")</f>
        <v>Logic4_18.04.2020_675879.27</v>
      </c>
      <c r="R2919" s="21" t="e">
        <f ca="1">IF(AND(Q2919&lt;&gt; "", COUNTIF(SAP!#REF!,Q2919)&gt;0),"Matched", "")</f>
        <v>#REF!</v>
      </c>
    </row>
    <row r="2920" spans="1:18" hidden="1">
      <c r="A2920" s="21">
        <v>11563327</v>
      </c>
      <c r="B2920" s="22">
        <v>43939</v>
      </c>
      <c r="C2920" s="22">
        <v>43939</v>
      </c>
      <c r="D2920" s="21" t="s">
        <v>10</v>
      </c>
      <c r="E2920" s="23">
        <v>0</v>
      </c>
      <c r="F2920" s="23">
        <v>0</v>
      </c>
      <c r="G2920" s="23">
        <v>5856</v>
      </c>
      <c r="H2920" s="23">
        <v>271515.90999999997</v>
      </c>
      <c r="I2920" s="21" t="s">
        <v>11</v>
      </c>
      <c r="J2920" s="21" t="s">
        <v>12</v>
      </c>
      <c r="K2920" s="21" t="str">
        <f t="shared" si="149"/>
        <v/>
      </c>
      <c r="L2920" s="21" t="e">
        <f ca="1">IF(AND(K2920&lt;&gt; "", COUNTIF(SAP!#REF!,K2920)&gt;0),"Matched", "")</f>
        <v>#REF!</v>
      </c>
      <c r="M2920" s="21" t="str">
        <f t="shared" si="147"/>
        <v/>
      </c>
      <c r="N2920" s="21" t="e">
        <f ca="1">IF(AND(M2920&lt;&gt; "", COUNTIF(SAP!#REF!,M2920)&gt;0),"Matched", "")</f>
        <v>#REF!</v>
      </c>
      <c r="O2920" s="21" t="str">
        <f t="shared" si="148"/>
        <v/>
      </c>
      <c r="P2920" s="21" t="e">
        <f ca="1">IF(AND(O2920&lt;&gt; "", COUNTIF(SAP!#REF!,O2920)&gt;0),"Matched", "")</f>
        <v>#REF!</v>
      </c>
      <c r="Q2920" s="21" t="str">
        <f ca="1">IF(OR(D2920="AC",D2920="TR"),"Logic4"&amp;"_"&amp;TEXT(C2920,"dd.mm.yyyy") &amp;"_"&amp; 675879.27,"")</f>
        <v>Logic4_18.04.2020_675879.27</v>
      </c>
      <c r="R2920" s="21" t="e">
        <f ca="1">IF(AND(Q2920&lt;&gt; "", COUNTIF(SAP!#REF!,Q2920)&gt;0),"Matched", "")</f>
        <v>#REF!</v>
      </c>
    </row>
    <row r="2921" spans="1:18" hidden="1">
      <c r="A2921" s="21">
        <v>11563327</v>
      </c>
      <c r="B2921" s="22">
        <v>43939</v>
      </c>
      <c r="C2921" s="22">
        <v>43939</v>
      </c>
      <c r="D2921" s="21" t="s">
        <v>10</v>
      </c>
      <c r="E2921" s="23">
        <v>0</v>
      </c>
      <c r="F2921" s="23">
        <v>0</v>
      </c>
      <c r="G2921" s="23">
        <v>5938</v>
      </c>
      <c r="H2921" s="23">
        <v>277453.90999999997</v>
      </c>
      <c r="I2921" s="21" t="s">
        <v>11</v>
      </c>
      <c r="J2921" s="21" t="s">
        <v>12</v>
      </c>
      <c r="K2921" s="21" t="str">
        <f t="shared" si="149"/>
        <v/>
      </c>
      <c r="L2921" s="21" t="e">
        <f ca="1">IF(AND(K2921&lt;&gt; "", COUNTIF(SAP!#REF!,K2921)&gt;0),"Matched", "")</f>
        <v>#REF!</v>
      </c>
      <c r="M2921" s="21" t="str">
        <f t="shared" si="147"/>
        <v/>
      </c>
      <c r="N2921" s="21" t="e">
        <f ca="1">IF(AND(M2921&lt;&gt; "", COUNTIF(SAP!#REF!,M2921)&gt;0),"Matched", "")</f>
        <v>#REF!</v>
      </c>
      <c r="O2921" s="21" t="str">
        <f t="shared" si="148"/>
        <v/>
      </c>
      <c r="P2921" s="21" t="e">
        <f ca="1">IF(AND(O2921&lt;&gt; "", COUNTIF(SAP!#REF!,O2921)&gt;0),"Matched", "")</f>
        <v>#REF!</v>
      </c>
      <c r="Q2921" s="21" t="str">
        <f ca="1">IF(OR(D2921="AC",D2921="TR"),"Logic4"&amp;"_"&amp;TEXT(C2921,"dd.mm.yyyy") &amp;"_"&amp; 675879.27,"")</f>
        <v>Logic4_18.04.2020_675879.27</v>
      </c>
      <c r="R2921" s="21" t="e">
        <f ca="1">IF(AND(Q2921&lt;&gt; "", COUNTIF(SAP!#REF!,Q2921)&gt;0),"Matched", "")</f>
        <v>#REF!</v>
      </c>
    </row>
    <row r="2922" spans="1:18" hidden="1">
      <c r="A2922" s="21">
        <v>11563327</v>
      </c>
      <c r="B2922" s="22">
        <v>43939</v>
      </c>
      <c r="C2922" s="22">
        <v>43939</v>
      </c>
      <c r="D2922" s="21" t="s">
        <v>10</v>
      </c>
      <c r="E2922" s="23">
        <v>0</v>
      </c>
      <c r="F2922" s="23">
        <v>0</v>
      </c>
      <c r="G2922" s="23">
        <v>6472.3</v>
      </c>
      <c r="H2922" s="23">
        <v>283926.21000000002</v>
      </c>
      <c r="I2922" s="21" t="s">
        <v>11</v>
      </c>
      <c r="J2922" s="21" t="s">
        <v>12</v>
      </c>
      <c r="K2922" s="21" t="str">
        <f t="shared" si="149"/>
        <v/>
      </c>
      <c r="L2922" s="21" t="e">
        <f ca="1">IF(AND(K2922&lt;&gt; "", COUNTIF(SAP!#REF!,K2922)&gt;0),"Matched", "")</f>
        <v>#REF!</v>
      </c>
      <c r="M2922" s="21" t="str">
        <f t="shared" si="147"/>
        <v/>
      </c>
      <c r="N2922" s="21" t="e">
        <f ca="1">IF(AND(M2922&lt;&gt; "", COUNTIF(SAP!#REF!,M2922)&gt;0),"Matched", "")</f>
        <v>#REF!</v>
      </c>
      <c r="O2922" s="21" t="str">
        <f t="shared" si="148"/>
        <v/>
      </c>
      <c r="P2922" s="21" t="e">
        <f ca="1">IF(AND(O2922&lt;&gt; "", COUNTIF(SAP!#REF!,O2922)&gt;0),"Matched", "")</f>
        <v>#REF!</v>
      </c>
      <c r="Q2922" s="21" t="str">
        <f ca="1">IF(OR(D2922="AC",D2922="TR"),"Logic4"&amp;"_"&amp;TEXT(C2922,"dd.mm.yyyy") &amp;"_"&amp; 675879.27,"")</f>
        <v>Logic4_18.04.2020_675879.27</v>
      </c>
      <c r="R2922" s="21" t="e">
        <f ca="1">IF(AND(Q2922&lt;&gt; "", COUNTIF(SAP!#REF!,Q2922)&gt;0),"Matched", "")</f>
        <v>#REF!</v>
      </c>
    </row>
    <row r="2923" spans="1:18" hidden="1">
      <c r="A2923" s="21">
        <v>11563327</v>
      </c>
      <c r="B2923" s="22">
        <v>43939</v>
      </c>
      <c r="C2923" s="22">
        <v>43939</v>
      </c>
      <c r="D2923" s="21" t="s">
        <v>10</v>
      </c>
      <c r="E2923" s="23">
        <v>0</v>
      </c>
      <c r="F2923" s="23">
        <v>0</v>
      </c>
      <c r="G2923" s="23">
        <v>6478</v>
      </c>
      <c r="H2923" s="23">
        <v>290404.21000000002</v>
      </c>
      <c r="I2923" s="21" t="s">
        <v>11</v>
      </c>
      <c r="J2923" s="21" t="s">
        <v>12</v>
      </c>
      <c r="K2923" s="21" t="str">
        <f t="shared" si="149"/>
        <v/>
      </c>
      <c r="L2923" s="21" t="e">
        <f ca="1">IF(AND(K2923&lt;&gt; "", COUNTIF(SAP!#REF!,K2923)&gt;0),"Matched", "")</f>
        <v>#REF!</v>
      </c>
      <c r="M2923" s="21" t="str">
        <f t="shared" si="147"/>
        <v/>
      </c>
      <c r="N2923" s="21" t="e">
        <f ca="1">IF(AND(M2923&lt;&gt; "", COUNTIF(SAP!#REF!,M2923)&gt;0),"Matched", "")</f>
        <v>#REF!</v>
      </c>
      <c r="O2923" s="21" t="str">
        <f t="shared" si="148"/>
        <v/>
      </c>
      <c r="P2923" s="21" t="e">
        <f ca="1">IF(AND(O2923&lt;&gt; "", COUNTIF(SAP!#REF!,O2923)&gt;0),"Matched", "")</f>
        <v>#REF!</v>
      </c>
      <c r="Q2923" s="21" t="str">
        <f ca="1">IF(OR(D2923="AC",D2923="TR"),"Logic4"&amp;"_"&amp;TEXT(C2923,"dd.mm.yyyy") &amp;"_"&amp; 675879.27,"")</f>
        <v>Logic4_18.04.2020_675879.27</v>
      </c>
      <c r="R2923" s="21" t="e">
        <f ca="1">IF(AND(Q2923&lt;&gt; "", COUNTIF(SAP!#REF!,Q2923)&gt;0),"Matched", "")</f>
        <v>#REF!</v>
      </c>
    </row>
    <row r="2924" spans="1:18" hidden="1">
      <c r="A2924" s="21">
        <v>11563327</v>
      </c>
      <c r="B2924" s="22">
        <v>43939</v>
      </c>
      <c r="C2924" s="22">
        <v>43939</v>
      </c>
      <c r="D2924" s="21" t="s">
        <v>10</v>
      </c>
      <c r="E2924" s="23">
        <v>0</v>
      </c>
      <c r="F2924" s="23">
        <v>0</v>
      </c>
      <c r="G2924" s="23">
        <v>6880</v>
      </c>
      <c r="H2924" s="23">
        <v>297284.21000000002</v>
      </c>
      <c r="I2924" s="21" t="s">
        <v>11</v>
      </c>
      <c r="J2924" s="21" t="s">
        <v>12</v>
      </c>
      <c r="K2924" s="21" t="str">
        <f t="shared" si="149"/>
        <v/>
      </c>
      <c r="L2924" s="21" t="e">
        <f ca="1">IF(AND(K2924&lt;&gt; "", COUNTIF(SAP!#REF!,K2924)&gt;0),"Matched", "")</f>
        <v>#REF!</v>
      </c>
      <c r="M2924" s="21" t="str">
        <f t="shared" si="147"/>
        <v/>
      </c>
      <c r="N2924" s="21" t="e">
        <f ca="1">IF(AND(M2924&lt;&gt; "", COUNTIF(SAP!#REF!,M2924)&gt;0),"Matched", "")</f>
        <v>#REF!</v>
      </c>
      <c r="O2924" s="21" t="str">
        <f t="shared" si="148"/>
        <v/>
      </c>
      <c r="P2924" s="21" t="e">
        <f ca="1">IF(AND(O2924&lt;&gt; "", COUNTIF(SAP!#REF!,O2924)&gt;0),"Matched", "")</f>
        <v>#REF!</v>
      </c>
      <c r="Q2924" s="21" t="str">
        <f ca="1">IF(OR(D2924="AC",D2924="TR"),"Logic4"&amp;"_"&amp;TEXT(C2924,"dd.mm.yyyy") &amp;"_"&amp; 675879.27,"")</f>
        <v>Logic4_18.04.2020_675879.27</v>
      </c>
      <c r="R2924" s="21" t="e">
        <f ca="1">IF(AND(Q2924&lt;&gt; "", COUNTIF(SAP!#REF!,Q2924)&gt;0),"Matched", "")</f>
        <v>#REF!</v>
      </c>
    </row>
    <row r="2925" spans="1:18" hidden="1">
      <c r="A2925" s="21">
        <v>11563327</v>
      </c>
      <c r="B2925" s="22">
        <v>43939</v>
      </c>
      <c r="C2925" s="22">
        <v>43939</v>
      </c>
      <c r="D2925" s="21" t="s">
        <v>10</v>
      </c>
      <c r="E2925" s="23">
        <v>0</v>
      </c>
      <c r="F2925" s="23">
        <v>0</v>
      </c>
      <c r="G2925" s="23">
        <v>7339.7</v>
      </c>
      <c r="H2925" s="23">
        <v>304623.90999999997</v>
      </c>
      <c r="I2925" s="21" t="s">
        <v>11</v>
      </c>
      <c r="J2925" s="21" t="s">
        <v>12</v>
      </c>
      <c r="K2925" s="21" t="str">
        <f t="shared" si="149"/>
        <v/>
      </c>
      <c r="L2925" s="21" t="e">
        <f ca="1">IF(AND(K2925&lt;&gt; "", COUNTIF(SAP!#REF!,K2925)&gt;0),"Matched", "")</f>
        <v>#REF!</v>
      </c>
      <c r="M2925" s="21" t="str">
        <f t="shared" si="147"/>
        <v/>
      </c>
      <c r="N2925" s="21" t="e">
        <f ca="1">IF(AND(M2925&lt;&gt; "", COUNTIF(SAP!#REF!,M2925)&gt;0),"Matched", "")</f>
        <v>#REF!</v>
      </c>
      <c r="O2925" s="21" t="str">
        <f t="shared" si="148"/>
        <v/>
      </c>
      <c r="P2925" s="21" t="e">
        <f ca="1">IF(AND(O2925&lt;&gt; "", COUNTIF(SAP!#REF!,O2925)&gt;0),"Matched", "")</f>
        <v>#REF!</v>
      </c>
      <c r="Q2925" s="21" t="str">
        <f ca="1">IF(OR(D2925="AC",D2925="TR"),"Logic4"&amp;"_"&amp;TEXT(C2925,"dd.mm.yyyy") &amp;"_"&amp; 675879.27,"")</f>
        <v>Logic4_18.04.2020_675879.27</v>
      </c>
      <c r="R2925" s="21" t="e">
        <f ca="1">IF(AND(Q2925&lt;&gt; "", COUNTIF(SAP!#REF!,Q2925)&gt;0),"Matched", "")</f>
        <v>#REF!</v>
      </c>
    </row>
    <row r="2926" spans="1:18" hidden="1">
      <c r="A2926" s="21">
        <v>11563327</v>
      </c>
      <c r="B2926" s="22">
        <v>43939</v>
      </c>
      <c r="C2926" s="22">
        <v>43939</v>
      </c>
      <c r="D2926" s="21" t="s">
        <v>10</v>
      </c>
      <c r="E2926" s="23">
        <v>0</v>
      </c>
      <c r="F2926" s="23">
        <v>0</v>
      </c>
      <c r="G2926" s="23">
        <v>7430</v>
      </c>
      <c r="H2926" s="23">
        <v>312053.90999999997</v>
      </c>
      <c r="I2926" s="21" t="s">
        <v>11</v>
      </c>
      <c r="J2926" s="21" t="s">
        <v>12</v>
      </c>
      <c r="K2926" s="21" t="str">
        <f t="shared" si="149"/>
        <v/>
      </c>
      <c r="L2926" s="21" t="e">
        <f ca="1">IF(AND(K2926&lt;&gt; "", COUNTIF(SAP!#REF!,K2926)&gt;0),"Matched", "")</f>
        <v>#REF!</v>
      </c>
      <c r="M2926" s="21" t="str">
        <f t="shared" si="147"/>
        <v/>
      </c>
      <c r="N2926" s="21" t="e">
        <f ca="1">IF(AND(M2926&lt;&gt; "", COUNTIF(SAP!#REF!,M2926)&gt;0),"Matched", "")</f>
        <v>#REF!</v>
      </c>
      <c r="O2926" s="21" t="str">
        <f t="shared" si="148"/>
        <v/>
      </c>
      <c r="P2926" s="21" t="e">
        <f ca="1">IF(AND(O2926&lt;&gt; "", COUNTIF(SAP!#REF!,O2926)&gt;0),"Matched", "")</f>
        <v>#REF!</v>
      </c>
      <c r="Q2926" s="21" t="str">
        <f ca="1">IF(OR(D2926="AC",D2926="TR"),"Logic4"&amp;"_"&amp;TEXT(C2926,"dd.mm.yyyy") &amp;"_"&amp; 675879.27,"")</f>
        <v>Logic4_18.04.2020_675879.27</v>
      </c>
      <c r="R2926" s="21" t="e">
        <f ca="1">IF(AND(Q2926&lt;&gt; "", COUNTIF(SAP!#REF!,Q2926)&gt;0),"Matched", "")</f>
        <v>#REF!</v>
      </c>
    </row>
    <row r="2927" spans="1:18" hidden="1">
      <c r="A2927" s="21">
        <v>11563327</v>
      </c>
      <c r="B2927" s="22">
        <v>43939</v>
      </c>
      <c r="C2927" s="22">
        <v>43939</v>
      </c>
      <c r="D2927" s="21" t="s">
        <v>10</v>
      </c>
      <c r="E2927" s="23">
        <v>0</v>
      </c>
      <c r="F2927" s="23">
        <v>0</v>
      </c>
      <c r="G2927" s="23">
        <v>7786.08</v>
      </c>
      <c r="H2927" s="23">
        <v>319839.99</v>
      </c>
      <c r="I2927" s="21" t="s">
        <v>11</v>
      </c>
      <c r="J2927" s="21" t="s">
        <v>12</v>
      </c>
      <c r="K2927" s="21" t="str">
        <f t="shared" si="149"/>
        <v/>
      </c>
      <c r="L2927" s="21" t="e">
        <f ca="1">IF(AND(K2927&lt;&gt; "", COUNTIF(SAP!#REF!,K2927)&gt;0),"Matched", "")</f>
        <v>#REF!</v>
      </c>
      <c r="M2927" s="21" t="str">
        <f t="shared" si="147"/>
        <v/>
      </c>
      <c r="N2927" s="21" t="e">
        <f ca="1">IF(AND(M2927&lt;&gt; "", COUNTIF(SAP!#REF!,M2927)&gt;0),"Matched", "")</f>
        <v>#REF!</v>
      </c>
      <c r="O2927" s="21" t="str">
        <f t="shared" si="148"/>
        <v/>
      </c>
      <c r="P2927" s="21" t="e">
        <f ca="1">IF(AND(O2927&lt;&gt; "", COUNTIF(SAP!#REF!,O2927)&gt;0),"Matched", "")</f>
        <v>#REF!</v>
      </c>
      <c r="Q2927" s="21" t="str">
        <f ca="1">IF(OR(D2927="AC",D2927="TR"),"Logic4"&amp;"_"&amp;TEXT(C2927,"dd.mm.yyyy") &amp;"_"&amp; 675879.27,"")</f>
        <v>Logic4_18.04.2020_675879.27</v>
      </c>
      <c r="R2927" s="21" t="e">
        <f ca="1">IF(AND(Q2927&lt;&gt; "", COUNTIF(SAP!#REF!,Q2927)&gt;0),"Matched", "")</f>
        <v>#REF!</v>
      </c>
    </row>
    <row r="2928" spans="1:18" hidden="1">
      <c r="A2928" s="21">
        <v>11563327</v>
      </c>
      <c r="B2928" s="22">
        <v>43939</v>
      </c>
      <c r="C2928" s="22">
        <v>43939</v>
      </c>
      <c r="D2928" s="21" t="s">
        <v>10</v>
      </c>
      <c r="E2928" s="23">
        <v>0</v>
      </c>
      <c r="F2928" s="23">
        <v>0</v>
      </c>
      <c r="G2928" s="23">
        <v>7794.8</v>
      </c>
      <c r="H2928" s="23">
        <v>327634.78999999998</v>
      </c>
      <c r="I2928" s="21" t="s">
        <v>11</v>
      </c>
      <c r="J2928" s="21" t="s">
        <v>12</v>
      </c>
      <c r="K2928" s="21" t="str">
        <f t="shared" si="149"/>
        <v/>
      </c>
      <c r="L2928" s="21" t="e">
        <f ca="1">IF(AND(K2928&lt;&gt; "", COUNTIF(SAP!#REF!,K2928)&gt;0),"Matched", "")</f>
        <v>#REF!</v>
      </c>
      <c r="M2928" s="21" t="str">
        <f t="shared" si="147"/>
        <v/>
      </c>
      <c r="N2928" s="21" t="e">
        <f ca="1">IF(AND(M2928&lt;&gt; "", COUNTIF(SAP!#REF!,M2928)&gt;0),"Matched", "")</f>
        <v>#REF!</v>
      </c>
      <c r="O2928" s="21" t="str">
        <f t="shared" si="148"/>
        <v/>
      </c>
      <c r="P2928" s="21" t="e">
        <f ca="1">IF(AND(O2928&lt;&gt; "", COUNTIF(SAP!#REF!,O2928)&gt;0),"Matched", "")</f>
        <v>#REF!</v>
      </c>
      <c r="Q2928" s="21" t="str">
        <f ca="1">IF(OR(D2928="AC",D2928="TR"),"Logic4"&amp;"_"&amp;TEXT(C2928,"dd.mm.yyyy") &amp;"_"&amp; 675879.27,"")</f>
        <v>Logic4_18.04.2020_675879.27</v>
      </c>
      <c r="R2928" s="21" t="e">
        <f ca="1">IF(AND(Q2928&lt;&gt; "", COUNTIF(SAP!#REF!,Q2928)&gt;0),"Matched", "")</f>
        <v>#REF!</v>
      </c>
    </row>
    <row r="2929" spans="1:18" hidden="1">
      <c r="A2929" s="21">
        <v>11563327</v>
      </c>
      <c r="B2929" s="22">
        <v>43939</v>
      </c>
      <c r="C2929" s="22">
        <v>43939</v>
      </c>
      <c r="D2929" s="21" t="s">
        <v>10</v>
      </c>
      <c r="E2929" s="23">
        <v>0</v>
      </c>
      <c r="F2929" s="23">
        <v>0</v>
      </c>
      <c r="G2929" s="23">
        <v>7882.6</v>
      </c>
      <c r="H2929" s="23">
        <v>335517.39</v>
      </c>
      <c r="I2929" s="21" t="s">
        <v>11</v>
      </c>
      <c r="J2929" s="21" t="s">
        <v>12</v>
      </c>
      <c r="K2929" s="21" t="str">
        <f t="shared" si="149"/>
        <v/>
      </c>
      <c r="L2929" s="21" t="e">
        <f ca="1">IF(AND(K2929&lt;&gt; "", COUNTIF(SAP!#REF!,K2929)&gt;0),"Matched", "")</f>
        <v>#REF!</v>
      </c>
      <c r="M2929" s="21" t="str">
        <f t="shared" si="147"/>
        <v/>
      </c>
      <c r="N2929" s="21" t="e">
        <f ca="1">IF(AND(M2929&lt;&gt; "", COUNTIF(SAP!#REF!,M2929)&gt;0),"Matched", "")</f>
        <v>#REF!</v>
      </c>
      <c r="O2929" s="21" t="str">
        <f t="shared" si="148"/>
        <v/>
      </c>
      <c r="P2929" s="21" t="e">
        <f ca="1">IF(AND(O2929&lt;&gt; "", COUNTIF(SAP!#REF!,O2929)&gt;0),"Matched", "")</f>
        <v>#REF!</v>
      </c>
      <c r="Q2929" s="21" t="str">
        <f ca="1">IF(OR(D2929="AC",D2929="TR"),"Logic4"&amp;"_"&amp;TEXT(C2929,"dd.mm.yyyy") &amp;"_"&amp; 675879.27,"")</f>
        <v>Logic4_18.04.2020_675879.27</v>
      </c>
      <c r="R2929" s="21" t="e">
        <f ca="1">IF(AND(Q2929&lt;&gt; "", COUNTIF(SAP!#REF!,Q2929)&gt;0),"Matched", "")</f>
        <v>#REF!</v>
      </c>
    </row>
    <row r="2930" spans="1:18" hidden="1">
      <c r="A2930" s="21">
        <v>11563327</v>
      </c>
      <c r="B2930" s="22">
        <v>43939</v>
      </c>
      <c r="C2930" s="22">
        <v>43939</v>
      </c>
      <c r="D2930" s="21" t="s">
        <v>10</v>
      </c>
      <c r="E2930" s="23">
        <v>0</v>
      </c>
      <c r="F2930" s="23">
        <v>0</v>
      </c>
      <c r="G2930" s="23">
        <v>7988.4</v>
      </c>
      <c r="H2930" s="23">
        <v>343505.79</v>
      </c>
      <c r="I2930" s="21" t="s">
        <v>11</v>
      </c>
      <c r="J2930" s="21" t="s">
        <v>12</v>
      </c>
      <c r="K2930" s="21" t="str">
        <f t="shared" si="149"/>
        <v/>
      </c>
      <c r="L2930" s="21" t="e">
        <f ca="1">IF(AND(K2930&lt;&gt; "", COUNTIF(SAP!#REF!,K2930)&gt;0),"Matched", "")</f>
        <v>#REF!</v>
      </c>
      <c r="M2930" s="21" t="str">
        <f t="shared" si="147"/>
        <v/>
      </c>
      <c r="N2930" s="21" t="e">
        <f ca="1">IF(AND(M2930&lt;&gt; "", COUNTIF(SAP!#REF!,M2930)&gt;0),"Matched", "")</f>
        <v>#REF!</v>
      </c>
      <c r="O2930" s="21" t="str">
        <f t="shared" si="148"/>
        <v/>
      </c>
      <c r="P2930" s="21" t="e">
        <f ca="1">IF(AND(O2930&lt;&gt; "", COUNTIF(SAP!#REF!,O2930)&gt;0),"Matched", "")</f>
        <v>#REF!</v>
      </c>
      <c r="Q2930" s="21" t="str">
        <f ca="1">IF(OR(D2930="AC",D2930="TR"),"Logic4"&amp;"_"&amp;TEXT(C2930,"dd.mm.yyyy") &amp;"_"&amp; 675879.27,"")</f>
        <v>Logic4_18.04.2020_675879.27</v>
      </c>
      <c r="R2930" s="21" t="e">
        <f ca="1">IF(AND(Q2930&lt;&gt; "", COUNTIF(SAP!#REF!,Q2930)&gt;0),"Matched", "")</f>
        <v>#REF!</v>
      </c>
    </row>
    <row r="2931" spans="1:18" hidden="1">
      <c r="A2931" s="21">
        <v>11563327</v>
      </c>
      <c r="B2931" s="22">
        <v>43939</v>
      </c>
      <c r="C2931" s="22">
        <v>43939</v>
      </c>
      <c r="D2931" s="21" t="s">
        <v>10</v>
      </c>
      <c r="E2931" s="23">
        <v>0</v>
      </c>
      <c r="F2931" s="23">
        <v>0</v>
      </c>
      <c r="G2931" s="23">
        <v>8110</v>
      </c>
      <c r="H2931" s="23">
        <v>351615.79</v>
      </c>
      <c r="I2931" s="21" t="s">
        <v>11</v>
      </c>
      <c r="J2931" s="21" t="s">
        <v>12</v>
      </c>
      <c r="K2931" s="21" t="str">
        <f t="shared" si="149"/>
        <v/>
      </c>
      <c r="L2931" s="21" t="e">
        <f ca="1">IF(AND(K2931&lt;&gt; "", COUNTIF(SAP!#REF!,K2931)&gt;0),"Matched", "")</f>
        <v>#REF!</v>
      </c>
      <c r="M2931" s="21" t="str">
        <f t="shared" si="147"/>
        <v/>
      </c>
      <c r="N2931" s="21" t="e">
        <f ca="1">IF(AND(M2931&lt;&gt; "", COUNTIF(SAP!#REF!,M2931)&gt;0),"Matched", "")</f>
        <v>#REF!</v>
      </c>
      <c r="O2931" s="21" t="str">
        <f t="shared" si="148"/>
        <v/>
      </c>
      <c r="P2931" s="21" t="e">
        <f ca="1">IF(AND(O2931&lt;&gt; "", COUNTIF(SAP!#REF!,O2931)&gt;0),"Matched", "")</f>
        <v>#REF!</v>
      </c>
      <c r="Q2931" s="21" t="str">
        <f ca="1">IF(OR(D2931="AC",D2931="TR"),"Logic4"&amp;"_"&amp;TEXT(C2931,"dd.mm.yyyy") &amp;"_"&amp; 675879.27,"")</f>
        <v>Logic4_18.04.2020_675879.27</v>
      </c>
      <c r="R2931" s="21" t="e">
        <f ca="1">IF(AND(Q2931&lt;&gt; "", COUNTIF(SAP!#REF!,Q2931)&gt;0),"Matched", "")</f>
        <v>#REF!</v>
      </c>
    </row>
    <row r="2932" spans="1:18" hidden="1">
      <c r="A2932" s="21">
        <v>11563327</v>
      </c>
      <c r="B2932" s="22">
        <v>43939</v>
      </c>
      <c r="C2932" s="22">
        <v>43939</v>
      </c>
      <c r="D2932" s="21" t="s">
        <v>10</v>
      </c>
      <c r="E2932" s="23">
        <v>0</v>
      </c>
      <c r="F2932" s="23">
        <v>0</v>
      </c>
      <c r="G2932" s="23">
        <v>8169.9</v>
      </c>
      <c r="H2932" s="23">
        <v>359785.69</v>
      </c>
      <c r="I2932" s="21" t="s">
        <v>11</v>
      </c>
      <c r="J2932" s="21" t="s">
        <v>12</v>
      </c>
      <c r="K2932" s="21" t="str">
        <f t="shared" si="149"/>
        <v/>
      </c>
      <c r="L2932" s="21" t="e">
        <f ca="1">IF(AND(K2932&lt;&gt; "", COUNTIF(SAP!#REF!,K2932)&gt;0),"Matched", "")</f>
        <v>#REF!</v>
      </c>
      <c r="M2932" s="21" t="str">
        <f t="shared" si="147"/>
        <v/>
      </c>
      <c r="N2932" s="21" t="e">
        <f ca="1">IF(AND(M2932&lt;&gt; "", COUNTIF(SAP!#REF!,M2932)&gt;0),"Matched", "")</f>
        <v>#REF!</v>
      </c>
      <c r="O2932" s="21" t="str">
        <f t="shared" si="148"/>
        <v/>
      </c>
      <c r="P2932" s="21" t="e">
        <f ca="1">IF(AND(O2932&lt;&gt; "", COUNTIF(SAP!#REF!,O2932)&gt;0),"Matched", "")</f>
        <v>#REF!</v>
      </c>
      <c r="Q2932" s="21" t="str">
        <f ca="1">IF(OR(D2932="AC",D2932="TR"),"Logic4"&amp;"_"&amp;TEXT(C2932,"dd.mm.yyyy") &amp;"_"&amp; 675879.27,"")</f>
        <v>Logic4_18.04.2020_675879.27</v>
      </c>
      <c r="R2932" s="21" t="e">
        <f ca="1">IF(AND(Q2932&lt;&gt; "", COUNTIF(SAP!#REF!,Q2932)&gt;0),"Matched", "")</f>
        <v>#REF!</v>
      </c>
    </row>
    <row r="2933" spans="1:18" hidden="1">
      <c r="A2933" s="21">
        <v>11563327</v>
      </c>
      <c r="B2933" s="22">
        <v>43939</v>
      </c>
      <c r="C2933" s="22">
        <v>43939</v>
      </c>
      <c r="D2933" s="21" t="s">
        <v>10</v>
      </c>
      <c r="E2933" s="23">
        <v>0</v>
      </c>
      <c r="F2933" s="23">
        <v>0</v>
      </c>
      <c r="G2933" s="23">
        <v>8250</v>
      </c>
      <c r="H2933" s="23">
        <v>368035.69</v>
      </c>
      <c r="I2933" s="21" t="s">
        <v>11</v>
      </c>
      <c r="J2933" s="21" t="s">
        <v>12</v>
      </c>
      <c r="K2933" s="21" t="str">
        <f t="shared" si="149"/>
        <v/>
      </c>
      <c r="L2933" s="21" t="e">
        <f ca="1">IF(AND(K2933&lt;&gt; "", COUNTIF(SAP!#REF!,K2933)&gt;0),"Matched", "")</f>
        <v>#REF!</v>
      </c>
      <c r="M2933" s="21" t="str">
        <f t="shared" si="147"/>
        <v/>
      </c>
      <c r="N2933" s="21" t="e">
        <f ca="1">IF(AND(M2933&lt;&gt; "", COUNTIF(SAP!#REF!,M2933)&gt;0),"Matched", "")</f>
        <v>#REF!</v>
      </c>
      <c r="O2933" s="21" t="str">
        <f t="shared" si="148"/>
        <v/>
      </c>
      <c r="P2933" s="21" t="e">
        <f ca="1">IF(AND(O2933&lt;&gt; "", COUNTIF(SAP!#REF!,O2933)&gt;0),"Matched", "")</f>
        <v>#REF!</v>
      </c>
      <c r="Q2933" s="21" t="str">
        <f ca="1">IF(OR(D2933="AC",D2933="TR"),"Logic4"&amp;"_"&amp;TEXT(C2933,"dd.mm.yyyy") &amp;"_"&amp; 675879.27,"")</f>
        <v>Logic4_18.04.2020_675879.27</v>
      </c>
      <c r="R2933" s="21" t="e">
        <f ca="1">IF(AND(Q2933&lt;&gt; "", COUNTIF(SAP!#REF!,Q2933)&gt;0),"Matched", "")</f>
        <v>#REF!</v>
      </c>
    </row>
    <row r="2934" spans="1:18" hidden="1">
      <c r="A2934" s="21">
        <v>11563327</v>
      </c>
      <c r="B2934" s="22">
        <v>43939</v>
      </c>
      <c r="C2934" s="22">
        <v>43939</v>
      </c>
      <c r="D2934" s="21" t="s">
        <v>10</v>
      </c>
      <c r="E2934" s="23">
        <v>0</v>
      </c>
      <c r="F2934" s="23">
        <v>0</v>
      </c>
      <c r="G2934" s="23">
        <v>8260</v>
      </c>
      <c r="H2934" s="23">
        <v>376295.69</v>
      </c>
      <c r="I2934" s="21" t="s">
        <v>11</v>
      </c>
      <c r="J2934" s="21" t="s">
        <v>12</v>
      </c>
      <c r="K2934" s="21" t="str">
        <f t="shared" si="149"/>
        <v/>
      </c>
      <c r="L2934" s="21" t="e">
        <f ca="1">IF(AND(K2934&lt;&gt; "", COUNTIF(SAP!#REF!,K2934)&gt;0),"Matched", "")</f>
        <v>#REF!</v>
      </c>
      <c r="M2934" s="21" t="str">
        <f t="shared" si="147"/>
        <v/>
      </c>
      <c r="N2934" s="21" t="e">
        <f ca="1">IF(AND(M2934&lt;&gt; "", COUNTIF(SAP!#REF!,M2934)&gt;0),"Matched", "")</f>
        <v>#REF!</v>
      </c>
      <c r="O2934" s="21" t="str">
        <f t="shared" si="148"/>
        <v/>
      </c>
      <c r="P2934" s="21" t="e">
        <f ca="1">IF(AND(O2934&lt;&gt; "", COUNTIF(SAP!#REF!,O2934)&gt;0),"Matched", "")</f>
        <v>#REF!</v>
      </c>
      <c r="Q2934" s="21" t="str">
        <f ca="1">IF(OR(D2934="AC",D2934="TR"),"Logic4"&amp;"_"&amp;TEXT(C2934,"dd.mm.yyyy") &amp;"_"&amp; 675879.27,"")</f>
        <v>Logic4_18.04.2020_675879.27</v>
      </c>
      <c r="R2934" s="21" t="e">
        <f ca="1">IF(AND(Q2934&lt;&gt; "", COUNTIF(SAP!#REF!,Q2934)&gt;0),"Matched", "")</f>
        <v>#REF!</v>
      </c>
    </row>
    <row r="2935" spans="1:18" hidden="1">
      <c r="A2935" s="21">
        <v>11563327</v>
      </c>
      <c r="B2935" s="22">
        <v>43939</v>
      </c>
      <c r="C2935" s="22">
        <v>43939</v>
      </c>
      <c r="D2935" s="21" t="s">
        <v>10</v>
      </c>
      <c r="E2935" s="23">
        <v>0</v>
      </c>
      <c r="F2935" s="23">
        <v>0</v>
      </c>
      <c r="G2935" s="23">
        <v>8450</v>
      </c>
      <c r="H2935" s="23">
        <v>384745.69</v>
      </c>
      <c r="I2935" s="21" t="s">
        <v>11</v>
      </c>
      <c r="J2935" s="21" t="s">
        <v>12</v>
      </c>
      <c r="K2935" s="21" t="str">
        <f t="shared" si="149"/>
        <v/>
      </c>
      <c r="L2935" s="21" t="e">
        <f ca="1">IF(AND(K2935&lt;&gt; "", COUNTIF(SAP!#REF!,K2935)&gt;0),"Matched", "")</f>
        <v>#REF!</v>
      </c>
      <c r="M2935" s="21" t="str">
        <f t="shared" si="147"/>
        <v/>
      </c>
      <c r="N2935" s="21" t="e">
        <f ca="1">IF(AND(M2935&lt;&gt; "", COUNTIF(SAP!#REF!,M2935)&gt;0),"Matched", "")</f>
        <v>#REF!</v>
      </c>
      <c r="O2935" s="21" t="str">
        <f t="shared" si="148"/>
        <v/>
      </c>
      <c r="P2935" s="21" t="e">
        <f ca="1">IF(AND(O2935&lt;&gt; "", COUNTIF(SAP!#REF!,O2935)&gt;0),"Matched", "")</f>
        <v>#REF!</v>
      </c>
      <c r="Q2935" s="21" t="str">
        <f ca="1">IF(OR(D2935="AC",D2935="TR"),"Logic4"&amp;"_"&amp;TEXT(C2935,"dd.mm.yyyy") &amp;"_"&amp; 675879.27,"")</f>
        <v>Logic4_18.04.2020_675879.27</v>
      </c>
      <c r="R2935" s="21" t="e">
        <f ca="1">IF(AND(Q2935&lt;&gt; "", COUNTIF(SAP!#REF!,Q2935)&gt;0),"Matched", "")</f>
        <v>#REF!</v>
      </c>
    </row>
    <row r="2936" spans="1:18" hidden="1">
      <c r="A2936" s="21">
        <v>11563327</v>
      </c>
      <c r="B2936" s="22">
        <v>43939</v>
      </c>
      <c r="C2936" s="22">
        <v>43939</v>
      </c>
      <c r="D2936" s="21" t="s">
        <v>10</v>
      </c>
      <c r="E2936" s="23">
        <v>0</v>
      </c>
      <c r="F2936" s="23">
        <v>0</v>
      </c>
      <c r="G2936" s="23">
        <v>8491.5</v>
      </c>
      <c r="H2936" s="23">
        <v>393237.19</v>
      </c>
      <c r="I2936" s="21" t="s">
        <v>11</v>
      </c>
      <c r="J2936" s="21" t="s">
        <v>12</v>
      </c>
      <c r="K2936" s="21" t="str">
        <f t="shared" si="149"/>
        <v/>
      </c>
      <c r="L2936" s="21" t="e">
        <f ca="1">IF(AND(K2936&lt;&gt; "", COUNTIF(SAP!#REF!,K2936)&gt;0),"Matched", "")</f>
        <v>#REF!</v>
      </c>
      <c r="M2936" s="21" t="str">
        <f t="shared" si="147"/>
        <v/>
      </c>
      <c r="N2936" s="21" t="e">
        <f ca="1">IF(AND(M2936&lt;&gt; "", COUNTIF(SAP!#REF!,M2936)&gt;0),"Matched", "")</f>
        <v>#REF!</v>
      </c>
      <c r="O2936" s="21" t="str">
        <f t="shared" si="148"/>
        <v/>
      </c>
      <c r="P2936" s="21" t="e">
        <f ca="1">IF(AND(O2936&lt;&gt; "", COUNTIF(SAP!#REF!,O2936)&gt;0),"Matched", "")</f>
        <v>#REF!</v>
      </c>
      <c r="Q2936" s="21" t="str">
        <f ca="1">IF(OR(D2936="AC",D2936="TR"),"Logic4"&amp;"_"&amp;TEXT(C2936,"dd.mm.yyyy") &amp;"_"&amp; 675879.27,"")</f>
        <v>Logic4_18.04.2020_675879.27</v>
      </c>
      <c r="R2936" s="21" t="e">
        <f ca="1">IF(AND(Q2936&lt;&gt; "", COUNTIF(SAP!#REF!,Q2936)&gt;0),"Matched", "")</f>
        <v>#REF!</v>
      </c>
    </row>
    <row r="2937" spans="1:18" hidden="1">
      <c r="A2937" s="21">
        <v>11563327</v>
      </c>
      <c r="B2937" s="22">
        <v>43939</v>
      </c>
      <c r="C2937" s="22">
        <v>43939</v>
      </c>
      <c r="D2937" s="21" t="s">
        <v>10</v>
      </c>
      <c r="E2937" s="23">
        <v>0</v>
      </c>
      <c r="F2937" s="23">
        <v>0</v>
      </c>
      <c r="G2937" s="23">
        <v>8784.85</v>
      </c>
      <c r="H2937" s="23">
        <v>402022.04</v>
      </c>
      <c r="I2937" s="21" t="s">
        <v>11</v>
      </c>
      <c r="J2937" s="21" t="s">
        <v>12</v>
      </c>
      <c r="K2937" s="21" t="str">
        <f t="shared" si="149"/>
        <v/>
      </c>
      <c r="L2937" s="21" t="e">
        <f ca="1">IF(AND(K2937&lt;&gt; "", COUNTIF(SAP!#REF!,K2937)&gt;0),"Matched", "")</f>
        <v>#REF!</v>
      </c>
      <c r="M2937" s="21" t="str">
        <f t="shared" si="147"/>
        <v/>
      </c>
      <c r="N2937" s="21" t="e">
        <f ca="1">IF(AND(M2937&lt;&gt; "", COUNTIF(SAP!#REF!,M2937)&gt;0),"Matched", "")</f>
        <v>#REF!</v>
      </c>
      <c r="O2937" s="21" t="str">
        <f t="shared" si="148"/>
        <v/>
      </c>
      <c r="P2937" s="21" t="e">
        <f ca="1">IF(AND(O2937&lt;&gt; "", COUNTIF(SAP!#REF!,O2937)&gt;0),"Matched", "")</f>
        <v>#REF!</v>
      </c>
      <c r="Q2937" s="21" t="str">
        <f ca="1">IF(OR(D2937="AC",D2937="TR"),"Logic4"&amp;"_"&amp;TEXT(C2937,"dd.mm.yyyy") &amp;"_"&amp; 675879.27,"")</f>
        <v>Logic4_18.04.2020_675879.27</v>
      </c>
      <c r="R2937" s="21" t="e">
        <f ca="1">IF(AND(Q2937&lt;&gt; "", COUNTIF(SAP!#REF!,Q2937)&gt;0),"Matched", "")</f>
        <v>#REF!</v>
      </c>
    </row>
    <row r="2938" spans="1:18" hidden="1">
      <c r="A2938" s="21">
        <v>11563327</v>
      </c>
      <c r="B2938" s="22">
        <v>43939</v>
      </c>
      <c r="C2938" s="22">
        <v>43939</v>
      </c>
      <c r="D2938" s="21" t="s">
        <v>10</v>
      </c>
      <c r="E2938" s="23">
        <v>0</v>
      </c>
      <c r="F2938" s="23">
        <v>0</v>
      </c>
      <c r="G2938" s="23">
        <v>9100.2000000000007</v>
      </c>
      <c r="H2938" s="23">
        <v>411122.24</v>
      </c>
      <c r="I2938" s="21" t="s">
        <v>11</v>
      </c>
      <c r="J2938" s="21" t="s">
        <v>12</v>
      </c>
      <c r="K2938" s="21" t="str">
        <f t="shared" si="149"/>
        <v/>
      </c>
      <c r="L2938" s="21" t="e">
        <f ca="1">IF(AND(K2938&lt;&gt; "", COUNTIF(SAP!#REF!,K2938)&gt;0),"Matched", "")</f>
        <v>#REF!</v>
      </c>
      <c r="M2938" s="21" t="str">
        <f t="shared" si="147"/>
        <v/>
      </c>
      <c r="N2938" s="21" t="e">
        <f ca="1">IF(AND(M2938&lt;&gt; "", COUNTIF(SAP!#REF!,M2938)&gt;0),"Matched", "")</f>
        <v>#REF!</v>
      </c>
      <c r="O2938" s="21" t="str">
        <f t="shared" si="148"/>
        <v/>
      </c>
      <c r="P2938" s="21" t="e">
        <f ca="1">IF(AND(O2938&lt;&gt; "", COUNTIF(SAP!#REF!,O2938)&gt;0),"Matched", "")</f>
        <v>#REF!</v>
      </c>
      <c r="Q2938" s="21" t="str">
        <f ca="1">IF(OR(D2938="AC",D2938="TR"),"Logic4"&amp;"_"&amp;TEXT(C2938,"dd.mm.yyyy") &amp;"_"&amp; 675879.27,"")</f>
        <v>Logic4_18.04.2020_675879.27</v>
      </c>
      <c r="R2938" s="21" t="e">
        <f ca="1">IF(AND(Q2938&lt;&gt; "", COUNTIF(SAP!#REF!,Q2938)&gt;0),"Matched", "")</f>
        <v>#REF!</v>
      </c>
    </row>
    <row r="2939" spans="1:18" hidden="1">
      <c r="A2939" s="21">
        <v>11563327</v>
      </c>
      <c r="B2939" s="22">
        <v>43939</v>
      </c>
      <c r="C2939" s="22">
        <v>43939</v>
      </c>
      <c r="D2939" s="21" t="s">
        <v>10</v>
      </c>
      <c r="E2939" s="23">
        <v>0</v>
      </c>
      <c r="F2939" s="23">
        <v>0</v>
      </c>
      <c r="G2939" s="23">
        <v>9108.7999999999993</v>
      </c>
      <c r="H2939" s="23">
        <v>420231.04</v>
      </c>
      <c r="I2939" s="21" t="s">
        <v>11</v>
      </c>
      <c r="J2939" s="21" t="s">
        <v>12</v>
      </c>
      <c r="K2939" s="21" t="str">
        <f t="shared" si="149"/>
        <v/>
      </c>
      <c r="L2939" s="21" t="e">
        <f ca="1">IF(AND(K2939&lt;&gt; "", COUNTIF(SAP!#REF!,K2939)&gt;0),"Matched", "")</f>
        <v>#REF!</v>
      </c>
      <c r="M2939" s="21" t="str">
        <f t="shared" si="147"/>
        <v/>
      </c>
      <c r="N2939" s="21" t="e">
        <f ca="1">IF(AND(M2939&lt;&gt; "", COUNTIF(SAP!#REF!,M2939)&gt;0),"Matched", "")</f>
        <v>#REF!</v>
      </c>
      <c r="O2939" s="21" t="str">
        <f t="shared" si="148"/>
        <v/>
      </c>
      <c r="P2939" s="21" t="e">
        <f ca="1">IF(AND(O2939&lt;&gt; "", COUNTIF(SAP!#REF!,O2939)&gt;0),"Matched", "")</f>
        <v>#REF!</v>
      </c>
      <c r="Q2939" s="21" t="str">
        <f ca="1">IF(OR(D2939="AC",D2939="TR"),"Logic4"&amp;"_"&amp;TEXT(C2939,"dd.mm.yyyy") &amp;"_"&amp; 675879.27,"")</f>
        <v>Logic4_18.04.2020_675879.27</v>
      </c>
      <c r="R2939" s="21" t="e">
        <f ca="1">IF(AND(Q2939&lt;&gt; "", COUNTIF(SAP!#REF!,Q2939)&gt;0),"Matched", "")</f>
        <v>#REF!</v>
      </c>
    </row>
    <row r="2940" spans="1:18" hidden="1">
      <c r="A2940" s="21">
        <v>11563327</v>
      </c>
      <c r="B2940" s="22">
        <v>43939</v>
      </c>
      <c r="C2940" s="22">
        <v>43939</v>
      </c>
      <c r="D2940" s="21" t="s">
        <v>10</v>
      </c>
      <c r="E2940" s="23">
        <v>0</v>
      </c>
      <c r="F2940" s="23">
        <v>0</v>
      </c>
      <c r="G2940" s="23">
        <v>9558.6</v>
      </c>
      <c r="H2940" s="23">
        <v>429789.64</v>
      </c>
      <c r="I2940" s="21" t="s">
        <v>11</v>
      </c>
      <c r="J2940" s="21" t="s">
        <v>12</v>
      </c>
      <c r="K2940" s="21" t="str">
        <f t="shared" si="149"/>
        <v/>
      </c>
      <c r="L2940" s="21" t="e">
        <f ca="1">IF(AND(K2940&lt;&gt; "", COUNTIF(SAP!#REF!,K2940)&gt;0),"Matched", "")</f>
        <v>#REF!</v>
      </c>
      <c r="M2940" s="21" t="str">
        <f t="shared" si="147"/>
        <v/>
      </c>
      <c r="N2940" s="21" t="e">
        <f ca="1">IF(AND(M2940&lt;&gt; "", COUNTIF(SAP!#REF!,M2940)&gt;0),"Matched", "")</f>
        <v>#REF!</v>
      </c>
      <c r="O2940" s="21" t="str">
        <f t="shared" si="148"/>
        <v/>
      </c>
      <c r="P2940" s="21" t="e">
        <f ca="1">IF(AND(O2940&lt;&gt; "", COUNTIF(SAP!#REF!,O2940)&gt;0),"Matched", "")</f>
        <v>#REF!</v>
      </c>
      <c r="Q2940" s="21" t="str">
        <f ca="1">IF(OR(D2940="AC",D2940="TR"),"Logic4"&amp;"_"&amp;TEXT(C2940,"dd.mm.yyyy") &amp;"_"&amp; 675879.27,"")</f>
        <v>Logic4_18.04.2020_675879.27</v>
      </c>
      <c r="R2940" s="21" t="e">
        <f ca="1">IF(AND(Q2940&lt;&gt; "", COUNTIF(SAP!#REF!,Q2940)&gt;0),"Matched", "")</f>
        <v>#REF!</v>
      </c>
    </row>
    <row r="2941" spans="1:18" hidden="1">
      <c r="A2941" s="21">
        <v>11563327</v>
      </c>
      <c r="B2941" s="22">
        <v>43939</v>
      </c>
      <c r="C2941" s="22">
        <v>43939</v>
      </c>
      <c r="D2941" s="21" t="s">
        <v>10</v>
      </c>
      <c r="E2941" s="23">
        <v>0</v>
      </c>
      <c r="F2941" s="23">
        <v>0</v>
      </c>
      <c r="G2941" s="23">
        <v>9590</v>
      </c>
      <c r="H2941" s="23">
        <v>439379.64</v>
      </c>
      <c r="I2941" s="21" t="s">
        <v>11</v>
      </c>
      <c r="J2941" s="21" t="s">
        <v>12</v>
      </c>
      <c r="K2941" s="21" t="str">
        <f t="shared" si="149"/>
        <v/>
      </c>
      <c r="L2941" s="21" t="e">
        <f ca="1">IF(AND(K2941&lt;&gt; "", COUNTIF(SAP!#REF!,K2941)&gt;0),"Matched", "")</f>
        <v>#REF!</v>
      </c>
      <c r="M2941" s="21" t="str">
        <f t="shared" ref="M2941:M2976" si="150">IF(D2941="TR","Logic2"&amp;"_"&amp;TEXT(C2941,"dd.mm.yyyy") &amp;"_"&amp; F2941,"")</f>
        <v/>
      </c>
      <c r="N2941" s="21" t="e">
        <f ca="1">IF(AND(M2941&lt;&gt; "", COUNTIF(SAP!#REF!,M2941)&gt;0),"Matched", "")</f>
        <v>#REF!</v>
      </c>
      <c r="O2941" s="21" t="str">
        <f t="shared" ref="O2941:O2976" si="151">IF(D2941="AF","Logic3"&amp;"_"&amp;G2941,"")</f>
        <v/>
      </c>
      <c r="P2941" s="21" t="e">
        <f ca="1">IF(AND(O2941&lt;&gt; "", COUNTIF(SAP!#REF!,O2941)&gt;0),"Matched", "")</f>
        <v>#REF!</v>
      </c>
      <c r="Q2941" s="21" t="str">
        <f ca="1">IF(OR(D2941="AC",D2941="TR"),"Logic4"&amp;"_"&amp;TEXT(C2941,"dd.mm.yyyy") &amp;"_"&amp; 675879.27,"")</f>
        <v>Logic4_18.04.2020_675879.27</v>
      </c>
      <c r="R2941" s="21" t="e">
        <f ca="1">IF(AND(Q2941&lt;&gt; "", COUNTIF(SAP!#REF!,Q2941)&gt;0),"Matched", "")</f>
        <v>#REF!</v>
      </c>
    </row>
    <row r="2942" spans="1:18" hidden="1">
      <c r="A2942" s="21">
        <v>11563327</v>
      </c>
      <c r="B2942" s="22">
        <v>43939</v>
      </c>
      <c r="C2942" s="22">
        <v>43939</v>
      </c>
      <c r="D2942" s="21" t="s">
        <v>10</v>
      </c>
      <c r="E2942" s="23">
        <v>0</v>
      </c>
      <c r="F2942" s="23">
        <v>0</v>
      </c>
      <c r="G2942" s="23">
        <v>9750.82</v>
      </c>
      <c r="H2942" s="23">
        <v>449130.46</v>
      </c>
      <c r="I2942" s="21" t="s">
        <v>11</v>
      </c>
      <c r="J2942" s="21" t="s">
        <v>12</v>
      </c>
      <c r="K2942" s="21" t="str">
        <f t="shared" si="149"/>
        <v/>
      </c>
      <c r="L2942" s="21" t="e">
        <f ca="1">IF(AND(K2942&lt;&gt; "", COUNTIF(SAP!#REF!,K2942)&gt;0),"Matched", "")</f>
        <v>#REF!</v>
      </c>
      <c r="M2942" s="21" t="str">
        <f t="shared" si="150"/>
        <v/>
      </c>
      <c r="N2942" s="21" t="e">
        <f ca="1">IF(AND(M2942&lt;&gt; "", COUNTIF(SAP!#REF!,M2942)&gt;0),"Matched", "")</f>
        <v>#REF!</v>
      </c>
      <c r="O2942" s="21" t="str">
        <f t="shared" si="151"/>
        <v/>
      </c>
      <c r="P2942" s="21" t="e">
        <f ca="1">IF(AND(O2942&lt;&gt; "", COUNTIF(SAP!#REF!,O2942)&gt;0),"Matched", "")</f>
        <v>#REF!</v>
      </c>
      <c r="Q2942" s="21" t="str">
        <f ca="1">IF(OR(D2942="AC",D2942="TR"),"Logic4"&amp;"_"&amp;TEXT(C2942,"dd.mm.yyyy") &amp;"_"&amp; 675879.27,"")</f>
        <v>Logic4_18.04.2020_675879.27</v>
      </c>
      <c r="R2942" s="21" t="e">
        <f ca="1">IF(AND(Q2942&lt;&gt; "", COUNTIF(SAP!#REF!,Q2942)&gt;0),"Matched", "")</f>
        <v>#REF!</v>
      </c>
    </row>
    <row r="2943" spans="1:18" hidden="1">
      <c r="A2943" s="21">
        <v>11563327</v>
      </c>
      <c r="B2943" s="22">
        <v>43939</v>
      </c>
      <c r="C2943" s="22">
        <v>43939</v>
      </c>
      <c r="D2943" s="21" t="s">
        <v>10</v>
      </c>
      <c r="E2943" s="23">
        <v>0</v>
      </c>
      <c r="F2943" s="23">
        <v>0</v>
      </c>
      <c r="G2943" s="23">
        <v>10329</v>
      </c>
      <c r="H2943" s="23">
        <v>459459.46</v>
      </c>
      <c r="I2943" s="21" t="s">
        <v>11</v>
      </c>
      <c r="J2943" s="21" t="s">
        <v>12</v>
      </c>
      <c r="K2943" s="21" t="str">
        <f t="shared" si="149"/>
        <v/>
      </c>
      <c r="L2943" s="21" t="e">
        <f ca="1">IF(AND(K2943&lt;&gt; "", COUNTIF(SAP!#REF!,K2943)&gt;0),"Matched", "")</f>
        <v>#REF!</v>
      </c>
      <c r="M2943" s="21" t="str">
        <f t="shared" si="150"/>
        <v/>
      </c>
      <c r="N2943" s="21" t="e">
        <f ca="1">IF(AND(M2943&lt;&gt; "", COUNTIF(SAP!#REF!,M2943)&gt;0),"Matched", "")</f>
        <v>#REF!</v>
      </c>
      <c r="O2943" s="21" t="str">
        <f t="shared" si="151"/>
        <v/>
      </c>
      <c r="P2943" s="21" t="e">
        <f ca="1">IF(AND(O2943&lt;&gt; "", COUNTIF(SAP!#REF!,O2943)&gt;0),"Matched", "")</f>
        <v>#REF!</v>
      </c>
      <c r="Q2943" s="21" t="str">
        <f ca="1">IF(OR(D2943="AC",D2943="TR"),"Logic4"&amp;"_"&amp;TEXT(C2943,"dd.mm.yyyy") &amp;"_"&amp; 675879.27,"")</f>
        <v>Logic4_18.04.2020_675879.27</v>
      </c>
      <c r="R2943" s="21" t="e">
        <f ca="1">IF(AND(Q2943&lt;&gt; "", COUNTIF(SAP!#REF!,Q2943)&gt;0),"Matched", "")</f>
        <v>#REF!</v>
      </c>
    </row>
    <row r="2944" spans="1:18" hidden="1">
      <c r="A2944" s="21">
        <v>11563327</v>
      </c>
      <c r="B2944" s="22">
        <v>43939</v>
      </c>
      <c r="C2944" s="22">
        <v>43939</v>
      </c>
      <c r="D2944" s="21" t="s">
        <v>10</v>
      </c>
      <c r="E2944" s="23">
        <v>0</v>
      </c>
      <c r="F2944" s="23">
        <v>0</v>
      </c>
      <c r="G2944" s="23">
        <v>10593</v>
      </c>
      <c r="H2944" s="23">
        <v>470052.46</v>
      </c>
      <c r="I2944" s="21" t="s">
        <v>11</v>
      </c>
      <c r="J2944" s="21" t="s">
        <v>12</v>
      </c>
      <c r="K2944" s="21" t="str">
        <f t="shared" si="149"/>
        <v/>
      </c>
      <c r="L2944" s="21" t="e">
        <f ca="1">IF(AND(K2944&lt;&gt; "", COUNTIF(SAP!#REF!,K2944)&gt;0),"Matched", "")</f>
        <v>#REF!</v>
      </c>
      <c r="M2944" s="21" t="str">
        <f t="shared" si="150"/>
        <v/>
      </c>
      <c r="N2944" s="21" t="e">
        <f ca="1">IF(AND(M2944&lt;&gt; "", COUNTIF(SAP!#REF!,M2944)&gt;0),"Matched", "")</f>
        <v>#REF!</v>
      </c>
      <c r="O2944" s="21" t="str">
        <f t="shared" si="151"/>
        <v/>
      </c>
      <c r="P2944" s="21" t="e">
        <f ca="1">IF(AND(O2944&lt;&gt; "", COUNTIF(SAP!#REF!,O2944)&gt;0),"Matched", "")</f>
        <v>#REF!</v>
      </c>
      <c r="Q2944" s="21" t="str">
        <f ca="1">IF(OR(D2944="AC",D2944="TR"),"Logic4"&amp;"_"&amp;TEXT(C2944,"dd.mm.yyyy") &amp;"_"&amp; 675879.27,"")</f>
        <v>Logic4_18.04.2020_675879.27</v>
      </c>
      <c r="R2944" s="21" t="e">
        <f ca="1">IF(AND(Q2944&lt;&gt; "", COUNTIF(SAP!#REF!,Q2944)&gt;0),"Matched", "")</f>
        <v>#REF!</v>
      </c>
    </row>
    <row r="2945" spans="1:20" hidden="1">
      <c r="A2945" s="21">
        <v>11563327</v>
      </c>
      <c r="B2945" s="22">
        <v>43939</v>
      </c>
      <c r="C2945" s="22">
        <v>43939</v>
      </c>
      <c r="D2945" s="21" t="s">
        <v>10</v>
      </c>
      <c r="E2945" s="23">
        <v>0</v>
      </c>
      <c r="F2945" s="23">
        <v>0</v>
      </c>
      <c r="G2945" s="23">
        <v>10724.71</v>
      </c>
      <c r="H2945" s="23">
        <v>480777.17</v>
      </c>
      <c r="I2945" s="21" t="s">
        <v>11</v>
      </c>
      <c r="J2945" s="21" t="s">
        <v>12</v>
      </c>
      <c r="K2945" s="21" t="str">
        <f t="shared" si="149"/>
        <v/>
      </c>
      <c r="L2945" s="21" t="e">
        <f ca="1">IF(AND(K2945&lt;&gt; "", COUNTIF(SAP!#REF!,K2945)&gt;0),"Matched", "")</f>
        <v>#REF!</v>
      </c>
      <c r="M2945" s="21" t="str">
        <f t="shared" si="150"/>
        <v/>
      </c>
      <c r="N2945" s="21" t="e">
        <f ca="1">IF(AND(M2945&lt;&gt; "", COUNTIF(SAP!#REF!,M2945)&gt;0),"Matched", "")</f>
        <v>#REF!</v>
      </c>
      <c r="O2945" s="21" t="str">
        <f t="shared" si="151"/>
        <v/>
      </c>
      <c r="P2945" s="21" t="e">
        <f ca="1">IF(AND(O2945&lt;&gt; "", COUNTIF(SAP!#REF!,O2945)&gt;0),"Matched", "")</f>
        <v>#REF!</v>
      </c>
      <c r="Q2945" s="21" t="str">
        <f ca="1">IF(OR(D2945="AC",D2945="TR"),"Logic4"&amp;"_"&amp;TEXT(C2945,"dd.mm.yyyy") &amp;"_"&amp; 675879.27,"")</f>
        <v>Logic4_18.04.2020_675879.27</v>
      </c>
      <c r="R2945" s="21" t="e">
        <f ca="1">IF(AND(Q2945&lt;&gt; "", COUNTIF(SAP!#REF!,Q2945)&gt;0),"Matched", "")</f>
        <v>#REF!</v>
      </c>
    </row>
    <row r="2946" spans="1:20" hidden="1">
      <c r="A2946" s="21">
        <v>11563327</v>
      </c>
      <c r="B2946" s="22">
        <v>43939</v>
      </c>
      <c r="C2946" s="22">
        <v>43939</v>
      </c>
      <c r="D2946" s="21" t="s">
        <v>10</v>
      </c>
      <c r="E2946" s="23">
        <v>0</v>
      </c>
      <c r="F2946" s="23">
        <v>0</v>
      </c>
      <c r="G2946" s="23">
        <v>11367</v>
      </c>
      <c r="H2946" s="23">
        <v>492144.17</v>
      </c>
      <c r="I2946" s="21" t="s">
        <v>11</v>
      </c>
      <c r="J2946" s="21" t="s">
        <v>12</v>
      </c>
      <c r="K2946" s="21" t="str">
        <f t="shared" si="149"/>
        <v/>
      </c>
      <c r="L2946" s="21" t="e">
        <f ca="1">IF(AND(K2946&lt;&gt; "", COUNTIF(SAP!#REF!,K2946)&gt;0),"Matched", "")</f>
        <v>#REF!</v>
      </c>
      <c r="M2946" s="21" t="str">
        <f t="shared" si="150"/>
        <v/>
      </c>
      <c r="N2946" s="21" t="e">
        <f ca="1">IF(AND(M2946&lt;&gt; "", COUNTIF(SAP!#REF!,M2946)&gt;0),"Matched", "")</f>
        <v>#REF!</v>
      </c>
      <c r="O2946" s="21" t="str">
        <f t="shared" si="151"/>
        <v/>
      </c>
      <c r="P2946" s="21" t="e">
        <f ca="1">IF(AND(O2946&lt;&gt; "", COUNTIF(SAP!#REF!,O2946)&gt;0),"Matched", "")</f>
        <v>#REF!</v>
      </c>
      <c r="Q2946" s="21" t="str">
        <f ca="1">IF(OR(D2946="AC",D2946="TR"),"Logic4"&amp;"_"&amp;TEXT(C2946,"dd.mm.yyyy") &amp;"_"&amp; 675879.27,"")</f>
        <v>Logic4_18.04.2020_675879.27</v>
      </c>
      <c r="R2946" s="21" t="e">
        <f ca="1">IF(AND(Q2946&lt;&gt; "", COUNTIF(SAP!#REF!,Q2946)&gt;0),"Matched", "")</f>
        <v>#REF!</v>
      </c>
    </row>
    <row r="2947" spans="1:20" hidden="1">
      <c r="A2947" s="21">
        <v>11563327</v>
      </c>
      <c r="B2947" s="22">
        <v>43939</v>
      </c>
      <c r="C2947" s="22">
        <v>43939</v>
      </c>
      <c r="D2947" s="21" t="s">
        <v>10</v>
      </c>
      <c r="E2947" s="23">
        <v>0</v>
      </c>
      <c r="F2947" s="23">
        <v>0</v>
      </c>
      <c r="G2947" s="23">
        <v>11638.1</v>
      </c>
      <c r="H2947" s="23">
        <v>503782.27</v>
      </c>
      <c r="I2947" s="21" t="s">
        <v>11</v>
      </c>
      <c r="J2947" s="21" t="s">
        <v>12</v>
      </c>
      <c r="K2947" s="21" t="str">
        <f t="shared" ref="K2947:K3010" si="152">IF(D2947="TF","Logic1"&amp;"_"&amp;TEXT(C2947, "mm") &amp;"_"&amp; F2947,"")</f>
        <v/>
      </c>
      <c r="L2947" s="21" t="e">
        <f ca="1">IF(AND(K2947&lt;&gt; "", COUNTIF(SAP!#REF!,K2947)&gt;0),"Matched", "")</f>
        <v>#REF!</v>
      </c>
      <c r="M2947" s="21" t="str">
        <f t="shared" si="150"/>
        <v/>
      </c>
      <c r="N2947" s="21" t="e">
        <f ca="1">IF(AND(M2947&lt;&gt; "", COUNTIF(SAP!#REF!,M2947)&gt;0),"Matched", "")</f>
        <v>#REF!</v>
      </c>
      <c r="O2947" s="21" t="str">
        <f t="shared" si="151"/>
        <v/>
      </c>
      <c r="P2947" s="21" t="e">
        <f ca="1">IF(AND(O2947&lt;&gt; "", COUNTIF(SAP!#REF!,O2947)&gt;0),"Matched", "")</f>
        <v>#REF!</v>
      </c>
      <c r="Q2947" s="21" t="str">
        <f ca="1">IF(OR(D2947="AC",D2947="TR"),"Logic4"&amp;"_"&amp;TEXT(C2947,"dd.mm.yyyy") &amp;"_"&amp; 675879.27,"")</f>
        <v>Logic4_18.04.2020_675879.27</v>
      </c>
      <c r="R2947" s="21" t="e">
        <f ca="1">IF(AND(Q2947&lt;&gt; "", COUNTIF(SAP!#REF!,Q2947)&gt;0),"Matched", "")</f>
        <v>#REF!</v>
      </c>
    </row>
    <row r="2948" spans="1:20" hidden="1">
      <c r="A2948" s="21">
        <v>11563327</v>
      </c>
      <c r="B2948" s="22">
        <v>43939</v>
      </c>
      <c r="C2948" s="22">
        <v>43939</v>
      </c>
      <c r="D2948" s="21" t="s">
        <v>10</v>
      </c>
      <c r="E2948" s="23">
        <v>0</v>
      </c>
      <c r="F2948" s="23">
        <v>0</v>
      </c>
      <c r="G2948" s="23">
        <v>12000.27</v>
      </c>
      <c r="H2948" s="23">
        <v>515782.54</v>
      </c>
      <c r="I2948" s="21" t="s">
        <v>11</v>
      </c>
      <c r="J2948" s="21" t="s">
        <v>12</v>
      </c>
      <c r="K2948" s="21" t="str">
        <f t="shared" si="152"/>
        <v/>
      </c>
      <c r="L2948" s="21" t="e">
        <f ca="1">IF(AND(K2948&lt;&gt; "", COUNTIF(SAP!#REF!,K2948)&gt;0),"Matched", "")</f>
        <v>#REF!</v>
      </c>
      <c r="M2948" s="21" t="str">
        <f t="shared" si="150"/>
        <v/>
      </c>
      <c r="N2948" s="21" t="e">
        <f ca="1">IF(AND(M2948&lt;&gt; "", COUNTIF(SAP!#REF!,M2948)&gt;0),"Matched", "")</f>
        <v>#REF!</v>
      </c>
      <c r="O2948" s="21" t="str">
        <f t="shared" si="151"/>
        <v/>
      </c>
      <c r="P2948" s="21" t="e">
        <f ca="1">IF(AND(O2948&lt;&gt; "", COUNTIF(SAP!#REF!,O2948)&gt;0),"Matched", "")</f>
        <v>#REF!</v>
      </c>
      <c r="Q2948" s="21" t="str">
        <f ca="1">IF(OR(D2948="AC",D2948="TR"),"Logic4"&amp;"_"&amp;TEXT(C2948,"dd.mm.yyyy") &amp;"_"&amp; 675879.27,"")</f>
        <v>Logic4_18.04.2020_675879.27</v>
      </c>
      <c r="R2948" s="21" t="e">
        <f ca="1">IF(AND(Q2948&lt;&gt; "", COUNTIF(SAP!#REF!,Q2948)&gt;0),"Matched", "")</f>
        <v>#REF!</v>
      </c>
    </row>
    <row r="2949" spans="1:20" hidden="1">
      <c r="A2949" s="21">
        <v>11563327</v>
      </c>
      <c r="B2949" s="22">
        <v>43939</v>
      </c>
      <c r="C2949" s="22">
        <v>43939</v>
      </c>
      <c r="D2949" s="21" t="s">
        <v>10</v>
      </c>
      <c r="E2949" s="23">
        <v>0</v>
      </c>
      <c r="F2949" s="23">
        <v>0</v>
      </c>
      <c r="G2949" s="23">
        <v>12147.91</v>
      </c>
      <c r="H2949" s="23">
        <v>527930.44999999995</v>
      </c>
      <c r="I2949" s="21" t="s">
        <v>11</v>
      </c>
      <c r="J2949" s="21" t="s">
        <v>12</v>
      </c>
      <c r="K2949" s="21" t="str">
        <f t="shared" si="152"/>
        <v/>
      </c>
      <c r="L2949" s="21" t="e">
        <f ca="1">IF(AND(K2949&lt;&gt; "", COUNTIF(SAP!#REF!,K2949)&gt;0),"Matched", "")</f>
        <v>#REF!</v>
      </c>
      <c r="M2949" s="21" t="str">
        <f t="shared" si="150"/>
        <v/>
      </c>
      <c r="N2949" s="21" t="e">
        <f ca="1">IF(AND(M2949&lt;&gt; "", COUNTIF(SAP!#REF!,M2949)&gt;0),"Matched", "")</f>
        <v>#REF!</v>
      </c>
      <c r="O2949" s="21" t="str">
        <f t="shared" si="151"/>
        <v/>
      </c>
      <c r="P2949" s="21" t="e">
        <f ca="1">IF(AND(O2949&lt;&gt; "", COUNTIF(SAP!#REF!,O2949)&gt;0),"Matched", "")</f>
        <v>#REF!</v>
      </c>
      <c r="Q2949" s="21" t="str">
        <f ca="1">IF(OR(D2949="AC",D2949="TR"),"Logic4"&amp;"_"&amp;TEXT(C2949,"dd.mm.yyyy") &amp;"_"&amp; 675879.27,"")</f>
        <v>Logic4_18.04.2020_675879.27</v>
      </c>
      <c r="R2949" s="21" t="e">
        <f ca="1">IF(AND(Q2949&lt;&gt; "", COUNTIF(SAP!#REF!,Q2949)&gt;0),"Matched", "")</f>
        <v>#REF!</v>
      </c>
    </row>
    <row r="2950" spans="1:20" hidden="1">
      <c r="A2950" s="21">
        <v>11563327</v>
      </c>
      <c r="B2950" s="22">
        <v>43939</v>
      </c>
      <c r="C2950" s="22">
        <v>43939</v>
      </c>
      <c r="D2950" s="21" t="s">
        <v>10</v>
      </c>
      <c r="E2950" s="23">
        <v>0</v>
      </c>
      <c r="F2950" s="23">
        <v>0</v>
      </c>
      <c r="G2950" s="23">
        <v>12333.5</v>
      </c>
      <c r="H2950" s="23">
        <v>540263.94999999995</v>
      </c>
      <c r="I2950" s="21" t="s">
        <v>11</v>
      </c>
      <c r="J2950" s="21" t="s">
        <v>12</v>
      </c>
      <c r="K2950" s="21" t="str">
        <f t="shared" si="152"/>
        <v/>
      </c>
      <c r="L2950" s="21" t="e">
        <f ca="1">IF(AND(K2950&lt;&gt; "", COUNTIF(SAP!#REF!,K2950)&gt;0),"Matched", "")</f>
        <v>#REF!</v>
      </c>
      <c r="M2950" s="21" t="str">
        <f t="shared" si="150"/>
        <v/>
      </c>
      <c r="N2950" s="21" t="e">
        <f ca="1">IF(AND(M2950&lt;&gt; "", COUNTIF(SAP!#REF!,M2950)&gt;0),"Matched", "")</f>
        <v>#REF!</v>
      </c>
      <c r="O2950" s="21" t="str">
        <f t="shared" si="151"/>
        <v/>
      </c>
      <c r="P2950" s="21" t="e">
        <f ca="1">IF(AND(O2950&lt;&gt; "", COUNTIF(SAP!#REF!,O2950)&gt;0),"Matched", "")</f>
        <v>#REF!</v>
      </c>
      <c r="Q2950" s="21" t="str">
        <f ca="1">IF(OR(D2950="AC",D2950="TR"),"Logic4"&amp;"_"&amp;TEXT(C2950,"dd.mm.yyyy") &amp;"_"&amp; 675879.27,"")</f>
        <v>Logic4_18.04.2020_675879.27</v>
      </c>
      <c r="R2950" s="21" t="e">
        <f ca="1">IF(AND(Q2950&lt;&gt; "", COUNTIF(SAP!#REF!,Q2950)&gt;0),"Matched", "")</f>
        <v>#REF!</v>
      </c>
    </row>
    <row r="2951" spans="1:20" hidden="1">
      <c r="A2951" s="21">
        <v>11563327</v>
      </c>
      <c r="B2951" s="22">
        <v>43939</v>
      </c>
      <c r="C2951" s="22">
        <v>43939</v>
      </c>
      <c r="D2951" s="21" t="s">
        <v>10</v>
      </c>
      <c r="E2951" s="23">
        <v>0</v>
      </c>
      <c r="F2951" s="23">
        <v>0</v>
      </c>
      <c r="G2951" s="23">
        <v>12845.6</v>
      </c>
      <c r="H2951" s="23">
        <v>553109.55000000005</v>
      </c>
      <c r="I2951" s="21" t="s">
        <v>11</v>
      </c>
      <c r="J2951" s="21" t="s">
        <v>12</v>
      </c>
      <c r="K2951" s="21" t="str">
        <f t="shared" si="152"/>
        <v/>
      </c>
      <c r="L2951" s="21" t="e">
        <f ca="1">IF(AND(K2951&lt;&gt; "", COUNTIF(SAP!#REF!,K2951)&gt;0),"Matched", "")</f>
        <v>#REF!</v>
      </c>
      <c r="M2951" s="21" t="str">
        <f t="shared" si="150"/>
        <v/>
      </c>
      <c r="N2951" s="21" t="e">
        <f ca="1">IF(AND(M2951&lt;&gt; "", COUNTIF(SAP!#REF!,M2951)&gt;0),"Matched", "")</f>
        <v>#REF!</v>
      </c>
      <c r="O2951" s="21" t="str">
        <f t="shared" si="151"/>
        <v/>
      </c>
      <c r="P2951" s="21" t="e">
        <f ca="1">IF(AND(O2951&lt;&gt; "", COUNTIF(SAP!#REF!,O2951)&gt;0),"Matched", "")</f>
        <v>#REF!</v>
      </c>
      <c r="Q2951" s="21" t="str">
        <f ca="1">IF(OR(D2951="AC",D2951="TR"),"Logic4"&amp;"_"&amp;TEXT(C2951,"dd.mm.yyyy") &amp;"_"&amp; 675879.27,"")</f>
        <v>Logic4_18.04.2020_675879.27</v>
      </c>
      <c r="R2951" s="21" t="e">
        <f ca="1">IF(AND(Q2951&lt;&gt; "", COUNTIF(SAP!#REF!,Q2951)&gt;0),"Matched", "")</f>
        <v>#REF!</v>
      </c>
    </row>
    <row r="2952" spans="1:20" hidden="1">
      <c r="A2952" s="21">
        <v>11563327</v>
      </c>
      <c r="B2952" s="22">
        <v>43939</v>
      </c>
      <c r="C2952" s="22">
        <v>43939</v>
      </c>
      <c r="D2952" s="21" t="s">
        <v>10</v>
      </c>
      <c r="E2952" s="23">
        <v>0</v>
      </c>
      <c r="F2952" s="23">
        <v>0</v>
      </c>
      <c r="G2952" s="23">
        <v>13522.74</v>
      </c>
      <c r="H2952" s="23">
        <v>566632.29</v>
      </c>
      <c r="I2952" s="21" t="s">
        <v>11</v>
      </c>
      <c r="J2952" s="21" t="s">
        <v>12</v>
      </c>
      <c r="K2952" s="21" t="str">
        <f t="shared" si="152"/>
        <v/>
      </c>
      <c r="L2952" s="21" t="e">
        <f ca="1">IF(AND(K2952&lt;&gt; "", COUNTIF(SAP!#REF!,K2952)&gt;0),"Matched", "")</f>
        <v>#REF!</v>
      </c>
      <c r="M2952" s="21" t="str">
        <f t="shared" si="150"/>
        <v/>
      </c>
      <c r="N2952" s="21" t="e">
        <f ca="1">IF(AND(M2952&lt;&gt; "", COUNTIF(SAP!#REF!,M2952)&gt;0),"Matched", "")</f>
        <v>#REF!</v>
      </c>
      <c r="O2952" s="21" t="str">
        <f t="shared" si="151"/>
        <v/>
      </c>
      <c r="P2952" s="21" t="e">
        <f ca="1">IF(AND(O2952&lt;&gt; "", COUNTIF(SAP!#REF!,O2952)&gt;0),"Matched", "")</f>
        <v>#REF!</v>
      </c>
      <c r="Q2952" s="21" t="str">
        <f ca="1">IF(OR(D2952="AC",D2952="TR"),"Logic4"&amp;"_"&amp;TEXT(C2952,"dd.mm.yyyy") &amp;"_"&amp; 675879.27,"")</f>
        <v>Logic4_18.04.2020_675879.27</v>
      </c>
      <c r="R2952" s="21" t="e">
        <f ca="1">IF(AND(Q2952&lt;&gt; "", COUNTIF(SAP!#REF!,Q2952)&gt;0),"Matched", "")</f>
        <v>#REF!</v>
      </c>
    </row>
    <row r="2953" spans="1:20" hidden="1">
      <c r="A2953" s="21">
        <v>11563327</v>
      </c>
      <c r="B2953" s="22">
        <v>43939</v>
      </c>
      <c r="C2953" s="22">
        <v>43939</v>
      </c>
      <c r="D2953" s="21" t="s">
        <v>10</v>
      </c>
      <c r="E2953" s="23">
        <v>0</v>
      </c>
      <c r="F2953" s="23">
        <v>0</v>
      </c>
      <c r="G2953" s="23">
        <v>14704.3</v>
      </c>
      <c r="H2953" s="23">
        <v>581336.59</v>
      </c>
      <c r="I2953" s="21" t="s">
        <v>11</v>
      </c>
      <c r="J2953" s="21" t="s">
        <v>12</v>
      </c>
      <c r="K2953" s="21" t="str">
        <f t="shared" si="152"/>
        <v/>
      </c>
      <c r="L2953" s="21" t="e">
        <f ca="1">IF(AND(K2953&lt;&gt; "", COUNTIF(SAP!#REF!,K2953)&gt;0),"Matched", "")</f>
        <v>#REF!</v>
      </c>
      <c r="M2953" s="21" t="str">
        <f t="shared" si="150"/>
        <v/>
      </c>
      <c r="N2953" s="21" t="e">
        <f ca="1">IF(AND(M2953&lt;&gt; "", COUNTIF(SAP!#REF!,M2953)&gt;0),"Matched", "")</f>
        <v>#REF!</v>
      </c>
      <c r="O2953" s="21" t="str">
        <f t="shared" si="151"/>
        <v/>
      </c>
      <c r="P2953" s="21" t="e">
        <f ca="1">IF(AND(O2953&lt;&gt; "", COUNTIF(SAP!#REF!,O2953)&gt;0),"Matched", "")</f>
        <v>#REF!</v>
      </c>
      <c r="Q2953" s="21" t="str">
        <f ca="1">IF(OR(D2953="AC",D2953="TR"),"Logic4"&amp;"_"&amp;TEXT(C2953,"dd.mm.yyyy") &amp;"_"&amp; 675879.27,"")</f>
        <v>Logic4_18.04.2020_675879.27</v>
      </c>
      <c r="R2953" s="21" t="e">
        <f ca="1">IF(AND(Q2953&lt;&gt; "", COUNTIF(SAP!#REF!,Q2953)&gt;0),"Matched", "")</f>
        <v>#REF!</v>
      </c>
    </row>
    <row r="2954" spans="1:20" hidden="1">
      <c r="A2954" s="21">
        <v>11563327</v>
      </c>
      <c r="B2954" s="22">
        <v>43939</v>
      </c>
      <c r="C2954" s="22">
        <v>43939</v>
      </c>
      <c r="D2954" s="21" t="s">
        <v>10</v>
      </c>
      <c r="E2954" s="23">
        <v>0</v>
      </c>
      <c r="F2954" s="23">
        <v>0</v>
      </c>
      <c r="G2954" s="23">
        <v>14952</v>
      </c>
      <c r="H2954" s="23">
        <v>596288.59</v>
      </c>
      <c r="I2954" s="21" t="s">
        <v>11</v>
      </c>
      <c r="J2954" s="21" t="s">
        <v>12</v>
      </c>
      <c r="K2954" s="21" t="str">
        <f t="shared" si="152"/>
        <v/>
      </c>
      <c r="L2954" s="21" t="e">
        <f ca="1">IF(AND(K2954&lt;&gt; "", COUNTIF(SAP!#REF!,K2954)&gt;0),"Matched", "")</f>
        <v>#REF!</v>
      </c>
      <c r="M2954" s="21" t="str">
        <f t="shared" si="150"/>
        <v/>
      </c>
      <c r="N2954" s="21" t="e">
        <f ca="1">IF(AND(M2954&lt;&gt; "", COUNTIF(SAP!#REF!,M2954)&gt;0),"Matched", "")</f>
        <v>#REF!</v>
      </c>
      <c r="O2954" s="21" t="str">
        <f t="shared" si="151"/>
        <v/>
      </c>
      <c r="P2954" s="21" t="e">
        <f ca="1">IF(AND(O2954&lt;&gt; "", COUNTIF(SAP!#REF!,O2954)&gt;0),"Matched", "")</f>
        <v>#REF!</v>
      </c>
      <c r="Q2954" s="21" t="str">
        <f ca="1">IF(OR(D2954="AC",D2954="TR"),"Logic4"&amp;"_"&amp;TEXT(C2954,"dd.mm.yyyy") &amp;"_"&amp; 675879.27,"")</f>
        <v>Logic4_18.04.2020_675879.27</v>
      </c>
      <c r="R2954" s="21" t="e">
        <f ca="1">IF(AND(Q2954&lt;&gt; "", COUNTIF(SAP!#REF!,Q2954)&gt;0),"Matched", "")</f>
        <v>#REF!</v>
      </c>
    </row>
    <row r="2955" spans="1:20" hidden="1">
      <c r="A2955" s="21">
        <v>11563327</v>
      </c>
      <c r="B2955" s="22">
        <v>43939</v>
      </c>
      <c r="C2955" s="22">
        <v>43939</v>
      </c>
      <c r="D2955" s="21" t="s">
        <v>10</v>
      </c>
      <c r="E2955" s="23">
        <v>0</v>
      </c>
      <c r="F2955" s="23">
        <v>0</v>
      </c>
      <c r="G2955" s="23">
        <v>16082.7</v>
      </c>
      <c r="H2955" s="23">
        <v>612371.29</v>
      </c>
      <c r="I2955" s="21" t="s">
        <v>11</v>
      </c>
      <c r="J2955" s="21" t="s">
        <v>12</v>
      </c>
      <c r="K2955" s="21" t="str">
        <f t="shared" si="152"/>
        <v/>
      </c>
      <c r="L2955" s="21" t="e">
        <f ca="1">IF(AND(K2955&lt;&gt; "", COUNTIF(SAP!#REF!,K2955)&gt;0),"Matched", "")</f>
        <v>#REF!</v>
      </c>
      <c r="M2955" s="21" t="str">
        <f t="shared" si="150"/>
        <v/>
      </c>
      <c r="N2955" s="21" t="e">
        <f ca="1">IF(AND(M2955&lt;&gt; "", COUNTIF(SAP!#REF!,M2955)&gt;0),"Matched", "")</f>
        <v>#REF!</v>
      </c>
      <c r="O2955" s="21" t="str">
        <f t="shared" si="151"/>
        <v/>
      </c>
      <c r="P2955" s="21" t="e">
        <f ca="1">IF(AND(O2955&lt;&gt; "", COUNTIF(SAP!#REF!,O2955)&gt;0),"Matched", "")</f>
        <v>#REF!</v>
      </c>
      <c r="Q2955" s="21" t="str">
        <f ca="1">IF(OR(D2955="AC",D2955="TR"),"Logic4"&amp;"_"&amp;TEXT(C2955,"dd.mm.yyyy") &amp;"_"&amp; 675879.27,"")</f>
        <v>Logic4_18.04.2020_675879.27</v>
      </c>
      <c r="R2955" s="21" t="e">
        <f ca="1">IF(AND(Q2955&lt;&gt; "", COUNTIF(SAP!#REF!,Q2955)&gt;0),"Matched", "")</f>
        <v>#REF!</v>
      </c>
    </row>
    <row r="2956" spans="1:20" hidden="1">
      <c r="A2956" s="21">
        <v>11563327</v>
      </c>
      <c r="B2956" s="22">
        <v>43939</v>
      </c>
      <c r="C2956" s="22">
        <v>43939</v>
      </c>
      <c r="D2956" s="21" t="s">
        <v>10</v>
      </c>
      <c r="E2956" s="23">
        <v>0</v>
      </c>
      <c r="F2956" s="23">
        <v>0</v>
      </c>
      <c r="G2956" s="23">
        <v>17601.22</v>
      </c>
      <c r="H2956" s="23">
        <v>629972.51</v>
      </c>
      <c r="I2956" s="21" t="s">
        <v>11</v>
      </c>
      <c r="J2956" s="21" t="s">
        <v>12</v>
      </c>
      <c r="K2956" s="21" t="str">
        <f t="shared" si="152"/>
        <v/>
      </c>
      <c r="L2956" s="21" t="e">
        <f ca="1">IF(AND(K2956&lt;&gt; "", COUNTIF(SAP!#REF!,K2956)&gt;0),"Matched", "")</f>
        <v>#REF!</v>
      </c>
      <c r="M2956" s="21" t="str">
        <f t="shared" si="150"/>
        <v/>
      </c>
      <c r="N2956" s="21" t="e">
        <f ca="1">IF(AND(M2956&lt;&gt; "", COUNTIF(SAP!#REF!,M2956)&gt;0),"Matched", "")</f>
        <v>#REF!</v>
      </c>
      <c r="O2956" s="21" t="str">
        <f t="shared" si="151"/>
        <v/>
      </c>
      <c r="P2956" s="21" t="e">
        <f ca="1">IF(AND(O2956&lt;&gt; "", COUNTIF(SAP!#REF!,O2956)&gt;0),"Matched", "")</f>
        <v>#REF!</v>
      </c>
      <c r="Q2956" s="21" t="str">
        <f ca="1">IF(OR(D2956="AC",D2956="TR"),"Logic4"&amp;"_"&amp;TEXT(C2956,"dd.mm.yyyy") &amp;"_"&amp; 675879.27,"")</f>
        <v>Logic4_18.04.2020_675879.27</v>
      </c>
      <c r="R2956" s="21" t="e">
        <f ca="1">IF(AND(Q2956&lt;&gt; "", COUNTIF(SAP!#REF!,Q2956)&gt;0),"Matched", "")</f>
        <v>#REF!</v>
      </c>
    </row>
    <row r="2957" spans="1:20" hidden="1">
      <c r="A2957" s="21">
        <v>11563327</v>
      </c>
      <c r="B2957" s="22">
        <v>43939</v>
      </c>
      <c r="C2957" s="22">
        <v>43939</v>
      </c>
      <c r="D2957" s="21" t="s">
        <v>10</v>
      </c>
      <c r="E2957" s="23">
        <v>0</v>
      </c>
      <c r="F2957" s="23">
        <v>0</v>
      </c>
      <c r="G2957" s="23">
        <v>22209.74</v>
      </c>
      <c r="H2957" s="23">
        <v>652182.25</v>
      </c>
      <c r="I2957" s="21" t="s">
        <v>11</v>
      </c>
      <c r="J2957" s="21" t="s">
        <v>12</v>
      </c>
      <c r="K2957" s="21" t="str">
        <f t="shared" si="152"/>
        <v/>
      </c>
      <c r="L2957" s="21" t="e">
        <f ca="1">IF(AND(K2957&lt;&gt; "", COUNTIF(SAP!#REF!,K2957)&gt;0),"Matched", "")</f>
        <v>#REF!</v>
      </c>
      <c r="M2957" s="21" t="str">
        <f t="shared" si="150"/>
        <v/>
      </c>
      <c r="N2957" s="21" t="e">
        <f ca="1">IF(AND(M2957&lt;&gt; "", COUNTIF(SAP!#REF!,M2957)&gt;0),"Matched", "")</f>
        <v>#REF!</v>
      </c>
      <c r="O2957" s="21" t="str">
        <f t="shared" si="151"/>
        <v/>
      </c>
      <c r="P2957" s="21" t="e">
        <f ca="1">IF(AND(O2957&lt;&gt; "", COUNTIF(SAP!#REF!,O2957)&gt;0),"Matched", "")</f>
        <v>#REF!</v>
      </c>
      <c r="Q2957" s="21" t="str">
        <f ca="1">IF(OR(D2957="AC",D2957="TR"),"Logic4"&amp;"_"&amp;TEXT(C2957,"dd.mm.yyyy") &amp;"_"&amp; 675879.27,"")</f>
        <v>Logic4_18.04.2020_675879.27</v>
      </c>
      <c r="R2957" s="21" t="e">
        <f ca="1">IF(AND(Q2957&lt;&gt; "", COUNTIF(SAP!#REF!,Q2957)&gt;0),"Matched", "")</f>
        <v>#REF!</v>
      </c>
    </row>
    <row r="2958" spans="1:20" hidden="1">
      <c r="A2958" s="21">
        <v>11563327</v>
      </c>
      <c r="B2958" s="22">
        <v>43939</v>
      </c>
      <c r="C2958" s="22">
        <v>43939</v>
      </c>
      <c r="D2958" s="21" t="s">
        <v>10</v>
      </c>
      <c r="E2958" s="23">
        <v>0</v>
      </c>
      <c r="F2958" s="23">
        <v>0</v>
      </c>
      <c r="G2958" s="23">
        <v>23697.02</v>
      </c>
      <c r="H2958" s="23">
        <v>675879.27</v>
      </c>
      <c r="I2958" s="21" t="s">
        <v>11</v>
      </c>
      <c r="J2958" s="21" t="s">
        <v>12</v>
      </c>
      <c r="K2958" s="21" t="str">
        <f t="shared" si="152"/>
        <v/>
      </c>
      <c r="L2958" s="21" t="e">
        <f ca="1">IF(AND(K2958&lt;&gt; "", COUNTIF(SAP!#REF!,K2958)&gt;0),"Matched", "")</f>
        <v>#REF!</v>
      </c>
      <c r="M2958" s="21" t="str">
        <f t="shared" si="150"/>
        <v/>
      </c>
      <c r="N2958" s="21" t="e">
        <f ca="1">IF(AND(M2958&lt;&gt; "", COUNTIF(SAP!#REF!,M2958)&gt;0),"Matched", "")</f>
        <v>#REF!</v>
      </c>
      <c r="O2958" s="21" t="str">
        <f t="shared" si="151"/>
        <v/>
      </c>
      <c r="P2958" s="21" t="e">
        <f ca="1">IF(AND(O2958&lt;&gt; "", COUNTIF(SAP!#REF!,O2958)&gt;0),"Matched", "")</f>
        <v>#REF!</v>
      </c>
      <c r="Q2958" s="21" t="str">
        <f ca="1">IF(OR(D2958="AC",D2958="TR"),"Logic4"&amp;"_"&amp;TEXT(C2958,"dd.mm.yyyy") &amp;"_"&amp; 675879.27,"")</f>
        <v>Logic4_18.04.2020_675879.27</v>
      </c>
      <c r="R2958" s="21" t="e">
        <f ca="1">IF(AND(Q2958&lt;&gt; "", COUNTIF(SAP!#REF!,Q2958)&gt;0),"Matched", "")</f>
        <v>#REF!</v>
      </c>
    </row>
    <row r="2959" spans="1:20" hidden="1">
      <c r="A2959" s="21">
        <v>11563327</v>
      </c>
      <c r="B2959" s="22">
        <v>43939</v>
      </c>
      <c r="C2959" s="22">
        <v>43939</v>
      </c>
      <c r="D2959" s="21" t="s">
        <v>13</v>
      </c>
      <c r="E2959" s="23">
        <v>0</v>
      </c>
      <c r="F2959" s="23">
        <v>2.4300000000000002</v>
      </c>
      <c r="G2959" s="23">
        <v>0</v>
      </c>
      <c r="H2959" s="23">
        <v>675876.84</v>
      </c>
      <c r="I2959" s="21" t="s">
        <v>14</v>
      </c>
      <c r="J2959" s="21" t="s">
        <v>15</v>
      </c>
      <c r="K2959" s="21" t="str">
        <f t="shared" si="152"/>
        <v/>
      </c>
      <c r="L2959" s="21" t="e">
        <f ca="1">IF(AND(K2959&lt;&gt; "", COUNTIF(SAP!#REF!,K2959)&gt;0),"Matched", "")</f>
        <v>#REF!</v>
      </c>
      <c r="M2959" s="21" t="str">
        <f t="shared" si="150"/>
        <v/>
      </c>
      <c r="N2959" s="21" t="e">
        <f ca="1">IF(AND(M2959&lt;&gt; "", COUNTIF(SAP!#REF!,M2959)&gt;0),"Matched", "")</f>
        <v>#REF!</v>
      </c>
      <c r="O2959" s="21" t="str">
        <f t="shared" si="151"/>
        <v/>
      </c>
      <c r="P2959" s="21" t="e">
        <f ca="1">IF(AND(O2959&lt;&gt; "", COUNTIF(SAP!#REF!,O2959)&gt;0),"Matched", "")</f>
        <v>#REF!</v>
      </c>
      <c r="R2959" s="21" t="e">
        <f ca="1">IF(AND(Q2959&lt;&gt; "", COUNTIF(SAP!#REF!,Q2959)&gt;0),"Matched", "")</f>
        <v>#REF!</v>
      </c>
      <c r="S2959" s="21" t="str">
        <f ca="1">IF(AND(D2959="AD", I2959="800TAX  "),"Logic5"&amp;"_"&amp;TEXT(C2959,"dd.mm.yyyy") &amp;"_"&amp; 263.92,"")</f>
        <v>Logic5_18.04.2020_263.92</v>
      </c>
      <c r="T2959" s="21" t="e">
        <f ca="1">IF(AND(S2959&lt;&gt; "", COUNTIF(SAP!#REF!,S2959)&gt;0),"Matched", "")</f>
        <v>#REF!</v>
      </c>
    </row>
    <row r="2960" spans="1:20" hidden="1">
      <c r="A2960" s="21">
        <v>11563327</v>
      </c>
      <c r="B2960" s="22">
        <v>43939</v>
      </c>
      <c r="C2960" s="22">
        <v>43939</v>
      </c>
      <c r="D2960" s="21" t="s">
        <v>13</v>
      </c>
      <c r="E2960" s="23">
        <v>0</v>
      </c>
      <c r="F2960" s="23">
        <v>2.9</v>
      </c>
      <c r="G2960" s="23">
        <v>0</v>
      </c>
      <c r="H2960" s="23">
        <v>675873.94</v>
      </c>
      <c r="I2960" s="21" t="s">
        <v>14</v>
      </c>
      <c r="J2960" s="21" t="s">
        <v>15</v>
      </c>
      <c r="K2960" s="21" t="str">
        <f t="shared" si="152"/>
        <v/>
      </c>
      <c r="L2960" s="21" t="e">
        <f ca="1">IF(AND(K2960&lt;&gt; "", COUNTIF(SAP!#REF!,K2960)&gt;0),"Matched", "")</f>
        <v>#REF!</v>
      </c>
      <c r="M2960" s="21" t="str">
        <f t="shared" si="150"/>
        <v/>
      </c>
      <c r="N2960" s="21" t="e">
        <f ca="1">IF(AND(M2960&lt;&gt; "", COUNTIF(SAP!#REF!,M2960)&gt;0),"Matched", "")</f>
        <v>#REF!</v>
      </c>
      <c r="O2960" s="21" t="str">
        <f t="shared" si="151"/>
        <v/>
      </c>
      <c r="P2960" s="21" t="e">
        <f ca="1">IF(AND(O2960&lt;&gt; "", COUNTIF(SAP!#REF!,O2960)&gt;0),"Matched", "")</f>
        <v>#REF!</v>
      </c>
      <c r="R2960" s="21" t="e">
        <f ca="1">IF(AND(Q2960&lt;&gt; "", COUNTIF(SAP!#REF!,Q2960)&gt;0),"Matched", "")</f>
        <v>#REF!</v>
      </c>
      <c r="S2960" s="21" t="str">
        <f ca="1">IF(AND(D2960="AD", I2960="800TAX  "),"Logic5"&amp;"_"&amp;TEXT(C2960,"dd.mm.yyyy") &amp;"_"&amp; 263.92,"")</f>
        <v>Logic5_18.04.2020_263.92</v>
      </c>
      <c r="T2960" s="21" t="e">
        <f ca="1">IF(AND(S2960&lt;&gt; "", COUNTIF(SAP!#REF!,S2960)&gt;0),"Matched", "")</f>
        <v>#REF!</v>
      </c>
    </row>
    <row r="2961" spans="1:20" hidden="1">
      <c r="A2961" s="21">
        <v>11563327</v>
      </c>
      <c r="B2961" s="22">
        <v>43939</v>
      </c>
      <c r="C2961" s="22">
        <v>43939</v>
      </c>
      <c r="D2961" s="21" t="s">
        <v>13</v>
      </c>
      <c r="E2961" s="23">
        <v>0</v>
      </c>
      <c r="F2961" s="23">
        <v>7.26</v>
      </c>
      <c r="G2961" s="23">
        <v>0</v>
      </c>
      <c r="H2961" s="23">
        <v>675866.68</v>
      </c>
      <c r="I2961" s="21" t="s">
        <v>14</v>
      </c>
      <c r="J2961" s="21" t="s">
        <v>15</v>
      </c>
      <c r="K2961" s="21" t="str">
        <f t="shared" si="152"/>
        <v/>
      </c>
      <c r="L2961" s="21" t="e">
        <f ca="1">IF(AND(K2961&lt;&gt; "", COUNTIF(SAP!#REF!,K2961)&gt;0),"Matched", "")</f>
        <v>#REF!</v>
      </c>
      <c r="M2961" s="21" t="str">
        <f t="shared" si="150"/>
        <v/>
      </c>
      <c r="N2961" s="21" t="e">
        <f ca="1">IF(AND(M2961&lt;&gt; "", COUNTIF(SAP!#REF!,M2961)&gt;0),"Matched", "")</f>
        <v>#REF!</v>
      </c>
      <c r="O2961" s="21" t="str">
        <f t="shared" si="151"/>
        <v/>
      </c>
      <c r="P2961" s="21" t="e">
        <f ca="1">IF(AND(O2961&lt;&gt; "", COUNTIF(SAP!#REF!,O2961)&gt;0),"Matched", "")</f>
        <v>#REF!</v>
      </c>
      <c r="R2961" s="21" t="e">
        <f ca="1">IF(AND(Q2961&lt;&gt; "", COUNTIF(SAP!#REF!,Q2961)&gt;0),"Matched", "")</f>
        <v>#REF!</v>
      </c>
      <c r="S2961" s="21" t="str">
        <f ca="1">IF(AND(D2961="AD", I2961="800TAX  "),"Logic5"&amp;"_"&amp;TEXT(C2961,"dd.mm.yyyy") &amp;"_"&amp; 263.92,"")</f>
        <v>Logic5_18.04.2020_263.92</v>
      </c>
      <c r="T2961" s="21" t="e">
        <f ca="1">IF(AND(S2961&lt;&gt; "", COUNTIF(SAP!#REF!,S2961)&gt;0),"Matched", "")</f>
        <v>#REF!</v>
      </c>
    </row>
    <row r="2962" spans="1:20" hidden="1">
      <c r="A2962" s="21">
        <v>11563327</v>
      </c>
      <c r="B2962" s="22">
        <v>43939</v>
      </c>
      <c r="C2962" s="22">
        <v>43939</v>
      </c>
      <c r="D2962" s="21" t="s">
        <v>13</v>
      </c>
      <c r="E2962" s="23">
        <v>0</v>
      </c>
      <c r="F2962" s="23">
        <v>7.33</v>
      </c>
      <c r="G2962" s="23">
        <v>0</v>
      </c>
      <c r="H2962" s="23">
        <v>675859.35</v>
      </c>
      <c r="I2962" s="21" t="s">
        <v>14</v>
      </c>
      <c r="J2962" s="21" t="s">
        <v>15</v>
      </c>
      <c r="K2962" s="21" t="str">
        <f t="shared" si="152"/>
        <v/>
      </c>
      <c r="L2962" s="21" t="e">
        <f ca="1">IF(AND(K2962&lt;&gt; "", COUNTIF(SAP!#REF!,K2962)&gt;0),"Matched", "")</f>
        <v>#REF!</v>
      </c>
      <c r="M2962" s="21" t="str">
        <f t="shared" si="150"/>
        <v/>
      </c>
      <c r="N2962" s="21" t="e">
        <f ca="1">IF(AND(M2962&lt;&gt; "", COUNTIF(SAP!#REF!,M2962)&gt;0),"Matched", "")</f>
        <v>#REF!</v>
      </c>
      <c r="O2962" s="21" t="str">
        <f t="shared" si="151"/>
        <v/>
      </c>
      <c r="P2962" s="21" t="e">
        <f ca="1">IF(AND(O2962&lt;&gt; "", COUNTIF(SAP!#REF!,O2962)&gt;0),"Matched", "")</f>
        <v>#REF!</v>
      </c>
      <c r="R2962" s="21" t="e">
        <f ca="1">IF(AND(Q2962&lt;&gt; "", COUNTIF(SAP!#REF!,Q2962)&gt;0),"Matched", "")</f>
        <v>#REF!</v>
      </c>
      <c r="S2962" s="21" t="str">
        <f ca="1">IF(AND(D2962="AD", I2962="800TAX  "),"Logic5"&amp;"_"&amp;TEXT(C2962,"dd.mm.yyyy") &amp;"_"&amp; 263.92,"")</f>
        <v>Logic5_18.04.2020_263.92</v>
      </c>
      <c r="T2962" s="21" t="e">
        <f ca="1">IF(AND(S2962&lt;&gt; "", COUNTIF(SAP!#REF!,S2962)&gt;0),"Matched", "")</f>
        <v>#REF!</v>
      </c>
    </row>
    <row r="2963" spans="1:20" hidden="1">
      <c r="A2963" s="21">
        <v>11563327</v>
      </c>
      <c r="B2963" s="22">
        <v>43939</v>
      </c>
      <c r="C2963" s="22">
        <v>43939</v>
      </c>
      <c r="D2963" s="21" t="s">
        <v>13</v>
      </c>
      <c r="E2963" s="23">
        <v>0</v>
      </c>
      <c r="F2963" s="23">
        <v>8.77</v>
      </c>
      <c r="G2963" s="23">
        <v>0</v>
      </c>
      <c r="H2963" s="23">
        <v>675850.58</v>
      </c>
      <c r="I2963" s="21" t="s">
        <v>14</v>
      </c>
      <c r="J2963" s="21" t="s">
        <v>15</v>
      </c>
      <c r="K2963" s="21" t="str">
        <f t="shared" si="152"/>
        <v/>
      </c>
      <c r="L2963" s="21" t="e">
        <f ca="1">IF(AND(K2963&lt;&gt; "", COUNTIF(SAP!#REF!,K2963)&gt;0),"Matched", "")</f>
        <v>#REF!</v>
      </c>
      <c r="M2963" s="21" t="str">
        <f t="shared" si="150"/>
        <v/>
      </c>
      <c r="N2963" s="21" t="e">
        <f ca="1">IF(AND(M2963&lt;&gt; "", COUNTIF(SAP!#REF!,M2963)&gt;0),"Matched", "")</f>
        <v>#REF!</v>
      </c>
      <c r="O2963" s="21" t="str">
        <f t="shared" si="151"/>
        <v/>
      </c>
      <c r="P2963" s="21" t="e">
        <f ca="1">IF(AND(O2963&lt;&gt; "", COUNTIF(SAP!#REF!,O2963)&gt;0),"Matched", "")</f>
        <v>#REF!</v>
      </c>
      <c r="R2963" s="21" t="e">
        <f ca="1">IF(AND(Q2963&lt;&gt; "", COUNTIF(SAP!#REF!,Q2963)&gt;0),"Matched", "")</f>
        <v>#REF!</v>
      </c>
      <c r="S2963" s="21" t="str">
        <f ca="1">IF(AND(D2963="AD", I2963="800TAX  "),"Logic5"&amp;"_"&amp;TEXT(C2963,"dd.mm.yyyy") &amp;"_"&amp; 263.92,"")</f>
        <v>Logic5_18.04.2020_263.92</v>
      </c>
      <c r="T2963" s="21" t="e">
        <f ca="1">IF(AND(S2963&lt;&gt; "", COUNTIF(SAP!#REF!,S2963)&gt;0),"Matched", "")</f>
        <v>#REF!</v>
      </c>
    </row>
    <row r="2964" spans="1:20" hidden="1">
      <c r="A2964" s="21">
        <v>11563327</v>
      </c>
      <c r="B2964" s="22">
        <v>43939</v>
      </c>
      <c r="C2964" s="22">
        <v>43939</v>
      </c>
      <c r="D2964" s="21" t="s">
        <v>13</v>
      </c>
      <c r="E2964" s="23">
        <v>0</v>
      </c>
      <c r="F2964" s="23">
        <v>8.81</v>
      </c>
      <c r="G2964" s="23">
        <v>0</v>
      </c>
      <c r="H2964" s="23">
        <v>675841.77</v>
      </c>
      <c r="I2964" s="21" t="s">
        <v>14</v>
      </c>
      <c r="J2964" s="21" t="s">
        <v>15</v>
      </c>
      <c r="K2964" s="21" t="str">
        <f t="shared" si="152"/>
        <v/>
      </c>
      <c r="L2964" s="21" t="e">
        <f ca="1">IF(AND(K2964&lt;&gt; "", COUNTIF(SAP!#REF!,K2964)&gt;0),"Matched", "")</f>
        <v>#REF!</v>
      </c>
      <c r="M2964" s="21" t="str">
        <f t="shared" si="150"/>
        <v/>
      </c>
      <c r="N2964" s="21" t="e">
        <f ca="1">IF(AND(M2964&lt;&gt; "", COUNTIF(SAP!#REF!,M2964)&gt;0),"Matched", "")</f>
        <v>#REF!</v>
      </c>
      <c r="O2964" s="21" t="str">
        <f t="shared" si="151"/>
        <v/>
      </c>
      <c r="P2964" s="21" t="e">
        <f ca="1">IF(AND(O2964&lt;&gt; "", COUNTIF(SAP!#REF!,O2964)&gt;0),"Matched", "")</f>
        <v>#REF!</v>
      </c>
      <c r="R2964" s="21" t="e">
        <f ca="1">IF(AND(Q2964&lt;&gt; "", COUNTIF(SAP!#REF!,Q2964)&gt;0),"Matched", "")</f>
        <v>#REF!</v>
      </c>
      <c r="S2964" s="21" t="str">
        <f ca="1">IF(AND(D2964="AD", I2964="800TAX  "),"Logic5"&amp;"_"&amp;TEXT(C2964,"dd.mm.yyyy") &amp;"_"&amp; 263.92,"")</f>
        <v>Logic5_18.04.2020_263.92</v>
      </c>
      <c r="T2964" s="21" t="e">
        <f ca="1">IF(AND(S2964&lt;&gt; "", COUNTIF(SAP!#REF!,S2964)&gt;0),"Matched", "")</f>
        <v>#REF!</v>
      </c>
    </row>
    <row r="2965" spans="1:20" hidden="1">
      <c r="A2965" s="21">
        <v>11563327</v>
      </c>
      <c r="B2965" s="22">
        <v>43939</v>
      </c>
      <c r="C2965" s="22">
        <v>43939</v>
      </c>
      <c r="D2965" s="21" t="s">
        <v>13</v>
      </c>
      <c r="E2965" s="23">
        <v>0</v>
      </c>
      <c r="F2965" s="23">
        <v>9.48</v>
      </c>
      <c r="G2965" s="23">
        <v>0</v>
      </c>
      <c r="H2965" s="23">
        <v>675832.29</v>
      </c>
      <c r="I2965" s="21" t="s">
        <v>14</v>
      </c>
      <c r="J2965" s="21" t="s">
        <v>15</v>
      </c>
      <c r="K2965" s="21" t="str">
        <f t="shared" si="152"/>
        <v/>
      </c>
      <c r="L2965" s="21" t="e">
        <f ca="1">IF(AND(K2965&lt;&gt; "", COUNTIF(SAP!#REF!,K2965)&gt;0),"Matched", "")</f>
        <v>#REF!</v>
      </c>
      <c r="M2965" s="21" t="str">
        <f t="shared" si="150"/>
        <v/>
      </c>
      <c r="N2965" s="21" t="e">
        <f ca="1">IF(AND(M2965&lt;&gt; "", COUNTIF(SAP!#REF!,M2965)&gt;0),"Matched", "")</f>
        <v>#REF!</v>
      </c>
      <c r="O2965" s="21" t="str">
        <f t="shared" si="151"/>
        <v/>
      </c>
      <c r="P2965" s="21" t="e">
        <f ca="1">IF(AND(O2965&lt;&gt; "", COUNTIF(SAP!#REF!,O2965)&gt;0),"Matched", "")</f>
        <v>#REF!</v>
      </c>
      <c r="R2965" s="21" t="e">
        <f ca="1">IF(AND(Q2965&lt;&gt; "", COUNTIF(SAP!#REF!,Q2965)&gt;0),"Matched", "")</f>
        <v>#REF!</v>
      </c>
      <c r="S2965" s="21" t="str">
        <f ca="1">IF(AND(D2965="AD", I2965="800TAX  "),"Logic5"&amp;"_"&amp;TEXT(C2965,"dd.mm.yyyy") &amp;"_"&amp; 263.92,"")</f>
        <v>Logic5_18.04.2020_263.92</v>
      </c>
      <c r="T2965" s="21" t="e">
        <f ca="1">IF(AND(S2965&lt;&gt; "", COUNTIF(SAP!#REF!,S2965)&gt;0),"Matched", "")</f>
        <v>#REF!</v>
      </c>
    </row>
    <row r="2966" spans="1:20" hidden="1">
      <c r="A2966" s="21">
        <v>11563327</v>
      </c>
      <c r="B2966" s="22">
        <v>43939</v>
      </c>
      <c r="C2966" s="22">
        <v>43939</v>
      </c>
      <c r="D2966" s="21" t="s">
        <v>13</v>
      </c>
      <c r="E2966" s="23">
        <v>0</v>
      </c>
      <c r="F2966" s="23">
        <v>9.84</v>
      </c>
      <c r="G2966" s="23">
        <v>0</v>
      </c>
      <c r="H2966" s="23">
        <v>675822.45</v>
      </c>
      <c r="I2966" s="21" t="s">
        <v>14</v>
      </c>
      <c r="J2966" s="21" t="s">
        <v>15</v>
      </c>
      <c r="K2966" s="21" t="str">
        <f t="shared" si="152"/>
        <v/>
      </c>
      <c r="L2966" s="21" t="e">
        <f ca="1">IF(AND(K2966&lt;&gt; "", COUNTIF(SAP!#REF!,K2966)&gt;0),"Matched", "")</f>
        <v>#REF!</v>
      </c>
      <c r="M2966" s="21" t="str">
        <f t="shared" si="150"/>
        <v/>
      </c>
      <c r="N2966" s="21" t="e">
        <f ca="1">IF(AND(M2966&lt;&gt; "", COUNTIF(SAP!#REF!,M2966)&gt;0),"Matched", "")</f>
        <v>#REF!</v>
      </c>
      <c r="O2966" s="21" t="str">
        <f t="shared" si="151"/>
        <v/>
      </c>
      <c r="P2966" s="21" t="e">
        <f ca="1">IF(AND(O2966&lt;&gt; "", COUNTIF(SAP!#REF!,O2966)&gt;0),"Matched", "")</f>
        <v>#REF!</v>
      </c>
      <c r="R2966" s="21" t="e">
        <f ca="1">IF(AND(Q2966&lt;&gt; "", COUNTIF(SAP!#REF!,Q2966)&gt;0),"Matched", "")</f>
        <v>#REF!</v>
      </c>
      <c r="S2966" s="21" t="str">
        <f ca="1">IF(AND(D2966="AD", I2966="800TAX  "),"Logic5"&amp;"_"&amp;TEXT(C2966,"dd.mm.yyyy") &amp;"_"&amp; 263.92,"")</f>
        <v>Logic5_18.04.2020_263.92</v>
      </c>
      <c r="T2966" s="21" t="e">
        <f ca="1">IF(AND(S2966&lt;&gt; "", COUNTIF(SAP!#REF!,S2966)&gt;0),"Matched", "")</f>
        <v>#REF!</v>
      </c>
    </row>
    <row r="2967" spans="1:20" hidden="1">
      <c r="A2967" s="21">
        <v>11563327</v>
      </c>
      <c r="B2967" s="22">
        <v>43939</v>
      </c>
      <c r="C2967" s="22">
        <v>43939</v>
      </c>
      <c r="D2967" s="21" t="s">
        <v>13</v>
      </c>
      <c r="E2967" s="23">
        <v>0</v>
      </c>
      <c r="F2967" s="23">
        <v>10.02</v>
      </c>
      <c r="G2967" s="23">
        <v>0</v>
      </c>
      <c r="H2967" s="23">
        <v>675812.43</v>
      </c>
      <c r="I2967" s="21" t="s">
        <v>14</v>
      </c>
      <c r="J2967" s="21" t="s">
        <v>15</v>
      </c>
      <c r="K2967" s="21" t="str">
        <f t="shared" si="152"/>
        <v/>
      </c>
      <c r="L2967" s="21" t="e">
        <f ca="1">IF(AND(K2967&lt;&gt; "", COUNTIF(SAP!#REF!,K2967)&gt;0),"Matched", "")</f>
        <v>#REF!</v>
      </c>
      <c r="M2967" s="21" t="str">
        <f t="shared" si="150"/>
        <v/>
      </c>
      <c r="N2967" s="21" t="e">
        <f ca="1">IF(AND(M2967&lt;&gt; "", COUNTIF(SAP!#REF!,M2967)&gt;0),"Matched", "")</f>
        <v>#REF!</v>
      </c>
      <c r="O2967" s="21" t="str">
        <f t="shared" si="151"/>
        <v/>
      </c>
      <c r="P2967" s="21" t="e">
        <f ca="1">IF(AND(O2967&lt;&gt; "", COUNTIF(SAP!#REF!,O2967)&gt;0),"Matched", "")</f>
        <v>#REF!</v>
      </c>
      <c r="R2967" s="21" t="e">
        <f ca="1">IF(AND(Q2967&lt;&gt; "", COUNTIF(SAP!#REF!,Q2967)&gt;0),"Matched", "")</f>
        <v>#REF!</v>
      </c>
      <c r="S2967" s="21" t="str">
        <f ca="1">IF(AND(D2967="AD", I2967="800TAX  "),"Logic5"&amp;"_"&amp;TEXT(C2967,"dd.mm.yyyy") &amp;"_"&amp; 263.92,"")</f>
        <v>Logic5_18.04.2020_263.92</v>
      </c>
      <c r="T2967" s="21" t="e">
        <f ca="1">IF(AND(S2967&lt;&gt; "", COUNTIF(SAP!#REF!,S2967)&gt;0),"Matched", "")</f>
        <v>#REF!</v>
      </c>
    </row>
    <row r="2968" spans="1:20" hidden="1">
      <c r="A2968" s="21">
        <v>11563327</v>
      </c>
      <c r="B2968" s="22">
        <v>43939</v>
      </c>
      <c r="C2968" s="22">
        <v>43939</v>
      </c>
      <c r="D2968" s="21" t="s">
        <v>13</v>
      </c>
      <c r="E2968" s="23">
        <v>0</v>
      </c>
      <c r="F2968" s="23">
        <v>10.09</v>
      </c>
      <c r="G2968" s="23">
        <v>0</v>
      </c>
      <c r="H2968" s="23">
        <v>675802.34</v>
      </c>
      <c r="I2968" s="21" t="s">
        <v>14</v>
      </c>
      <c r="J2968" s="21" t="s">
        <v>15</v>
      </c>
      <c r="K2968" s="21" t="str">
        <f t="shared" si="152"/>
        <v/>
      </c>
      <c r="L2968" s="21" t="e">
        <f ca="1">IF(AND(K2968&lt;&gt; "", COUNTIF(SAP!#REF!,K2968)&gt;0),"Matched", "")</f>
        <v>#REF!</v>
      </c>
      <c r="M2968" s="21" t="str">
        <f t="shared" si="150"/>
        <v/>
      </c>
      <c r="N2968" s="21" t="e">
        <f ca="1">IF(AND(M2968&lt;&gt; "", COUNTIF(SAP!#REF!,M2968)&gt;0),"Matched", "")</f>
        <v>#REF!</v>
      </c>
      <c r="O2968" s="21" t="str">
        <f t="shared" si="151"/>
        <v/>
      </c>
      <c r="P2968" s="21" t="e">
        <f ca="1">IF(AND(O2968&lt;&gt; "", COUNTIF(SAP!#REF!,O2968)&gt;0),"Matched", "")</f>
        <v>#REF!</v>
      </c>
      <c r="R2968" s="21" t="e">
        <f ca="1">IF(AND(Q2968&lt;&gt; "", COUNTIF(SAP!#REF!,Q2968)&gt;0),"Matched", "")</f>
        <v>#REF!</v>
      </c>
      <c r="S2968" s="21" t="str">
        <f ca="1">IF(AND(D2968="AD", I2968="800TAX  "),"Logic5"&amp;"_"&amp;TEXT(C2968,"dd.mm.yyyy") &amp;"_"&amp; 263.92,"")</f>
        <v>Logic5_18.04.2020_263.92</v>
      </c>
      <c r="T2968" s="21" t="e">
        <f ca="1">IF(AND(S2968&lt;&gt; "", COUNTIF(SAP!#REF!,S2968)&gt;0),"Matched", "")</f>
        <v>#REF!</v>
      </c>
    </row>
    <row r="2969" spans="1:20" hidden="1">
      <c r="A2969" s="21">
        <v>11563327</v>
      </c>
      <c r="B2969" s="22">
        <v>43939</v>
      </c>
      <c r="C2969" s="22">
        <v>43939</v>
      </c>
      <c r="D2969" s="21" t="s">
        <v>13</v>
      </c>
      <c r="E2969" s="23">
        <v>0</v>
      </c>
      <c r="F2969" s="23">
        <v>11.09</v>
      </c>
      <c r="G2969" s="23">
        <v>0</v>
      </c>
      <c r="H2969" s="23">
        <v>675791.25</v>
      </c>
      <c r="I2969" s="21" t="s">
        <v>14</v>
      </c>
      <c r="J2969" s="21" t="s">
        <v>15</v>
      </c>
      <c r="K2969" s="21" t="str">
        <f t="shared" si="152"/>
        <v/>
      </c>
      <c r="L2969" s="21" t="e">
        <f ca="1">IF(AND(K2969&lt;&gt; "", COUNTIF(SAP!#REF!,K2969)&gt;0),"Matched", "")</f>
        <v>#REF!</v>
      </c>
      <c r="M2969" s="21" t="str">
        <f t="shared" si="150"/>
        <v/>
      </c>
      <c r="N2969" s="21" t="e">
        <f ca="1">IF(AND(M2969&lt;&gt; "", COUNTIF(SAP!#REF!,M2969)&gt;0),"Matched", "")</f>
        <v>#REF!</v>
      </c>
      <c r="O2969" s="21" t="str">
        <f t="shared" si="151"/>
        <v/>
      </c>
      <c r="P2969" s="21" t="e">
        <f ca="1">IF(AND(O2969&lt;&gt; "", COUNTIF(SAP!#REF!,O2969)&gt;0),"Matched", "")</f>
        <v>#REF!</v>
      </c>
      <c r="R2969" s="21" t="e">
        <f ca="1">IF(AND(Q2969&lt;&gt; "", COUNTIF(SAP!#REF!,Q2969)&gt;0),"Matched", "")</f>
        <v>#REF!</v>
      </c>
      <c r="S2969" s="21" t="str">
        <f ca="1">IF(AND(D2969="AD", I2969="800TAX  "),"Logic5"&amp;"_"&amp;TEXT(C2969,"dd.mm.yyyy") &amp;"_"&amp; 263.92,"")</f>
        <v>Logic5_18.04.2020_263.92</v>
      </c>
      <c r="T2969" s="21" t="e">
        <f ca="1">IF(AND(S2969&lt;&gt; "", COUNTIF(SAP!#REF!,S2969)&gt;0),"Matched", "")</f>
        <v>#REF!</v>
      </c>
    </row>
    <row r="2970" spans="1:20" hidden="1">
      <c r="A2970" s="21">
        <v>11563327</v>
      </c>
      <c r="B2970" s="22">
        <v>43939</v>
      </c>
      <c r="C2970" s="22">
        <v>43939</v>
      </c>
      <c r="D2970" s="21" t="s">
        <v>13</v>
      </c>
      <c r="E2970" s="23">
        <v>0</v>
      </c>
      <c r="F2970" s="23">
        <v>11.63</v>
      </c>
      <c r="G2970" s="23">
        <v>0</v>
      </c>
      <c r="H2970" s="23">
        <v>675779.62</v>
      </c>
      <c r="I2970" s="21" t="s">
        <v>14</v>
      </c>
      <c r="J2970" s="21" t="s">
        <v>15</v>
      </c>
      <c r="K2970" s="21" t="str">
        <f t="shared" si="152"/>
        <v/>
      </c>
      <c r="L2970" s="21" t="e">
        <f ca="1">IF(AND(K2970&lt;&gt; "", COUNTIF(SAP!#REF!,K2970)&gt;0),"Matched", "")</f>
        <v>#REF!</v>
      </c>
      <c r="M2970" s="21" t="str">
        <f t="shared" si="150"/>
        <v/>
      </c>
      <c r="N2970" s="21" t="e">
        <f ca="1">IF(AND(M2970&lt;&gt; "", COUNTIF(SAP!#REF!,M2970)&gt;0),"Matched", "")</f>
        <v>#REF!</v>
      </c>
      <c r="O2970" s="21" t="str">
        <f t="shared" si="151"/>
        <v/>
      </c>
      <c r="P2970" s="21" t="e">
        <f ca="1">IF(AND(O2970&lt;&gt; "", COUNTIF(SAP!#REF!,O2970)&gt;0),"Matched", "")</f>
        <v>#REF!</v>
      </c>
      <c r="R2970" s="21" t="e">
        <f ca="1">IF(AND(Q2970&lt;&gt; "", COUNTIF(SAP!#REF!,Q2970)&gt;0),"Matched", "")</f>
        <v>#REF!</v>
      </c>
      <c r="S2970" s="21" t="str">
        <f ca="1">IF(AND(D2970="AD", I2970="800TAX  "),"Logic5"&amp;"_"&amp;TEXT(C2970,"dd.mm.yyyy") &amp;"_"&amp; 263.92,"")</f>
        <v>Logic5_18.04.2020_263.92</v>
      </c>
      <c r="T2970" s="21" t="e">
        <f ca="1">IF(AND(S2970&lt;&gt; "", COUNTIF(SAP!#REF!,S2970)&gt;0),"Matched", "")</f>
        <v>#REF!</v>
      </c>
    </row>
    <row r="2971" spans="1:20" hidden="1">
      <c r="A2971" s="21">
        <v>11563327</v>
      </c>
      <c r="B2971" s="22">
        <v>43939</v>
      </c>
      <c r="C2971" s="22">
        <v>43939</v>
      </c>
      <c r="D2971" s="21" t="s">
        <v>13</v>
      </c>
      <c r="E2971" s="23">
        <v>0</v>
      </c>
      <c r="F2971" s="23">
        <v>11.96</v>
      </c>
      <c r="G2971" s="23">
        <v>0</v>
      </c>
      <c r="H2971" s="23">
        <v>675767.66</v>
      </c>
      <c r="I2971" s="21" t="s">
        <v>14</v>
      </c>
      <c r="J2971" s="21" t="s">
        <v>15</v>
      </c>
      <c r="K2971" s="21" t="str">
        <f t="shared" si="152"/>
        <v/>
      </c>
      <c r="L2971" s="21" t="e">
        <f ca="1">IF(AND(K2971&lt;&gt; "", COUNTIF(SAP!#REF!,K2971)&gt;0),"Matched", "")</f>
        <v>#REF!</v>
      </c>
      <c r="M2971" s="21" t="str">
        <f t="shared" si="150"/>
        <v/>
      </c>
      <c r="N2971" s="21" t="e">
        <f ca="1">IF(AND(M2971&lt;&gt; "", COUNTIF(SAP!#REF!,M2971)&gt;0),"Matched", "")</f>
        <v>#REF!</v>
      </c>
      <c r="O2971" s="21" t="str">
        <f t="shared" si="151"/>
        <v/>
      </c>
      <c r="P2971" s="21" t="e">
        <f ca="1">IF(AND(O2971&lt;&gt; "", COUNTIF(SAP!#REF!,O2971)&gt;0),"Matched", "")</f>
        <v>#REF!</v>
      </c>
      <c r="R2971" s="21" t="e">
        <f ca="1">IF(AND(Q2971&lt;&gt; "", COUNTIF(SAP!#REF!,Q2971)&gt;0),"Matched", "")</f>
        <v>#REF!</v>
      </c>
      <c r="S2971" s="21" t="str">
        <f ca="1">IF(AND(D2971="AD", I2971="800TAX  "),"Logic5"&amp;"_"&amp;TEXT(C2971,"dd.mm.yyyy") &amp;"_"&amp; 263.92,"")</f>
        <v>Logic5_18.04.2020_263.92</v>
      </c>
      <c r="T2971" s="21" t="e">
        <f ca="1">IF(AND(S2971&lt;&gt; "", COUNTIF(SAP!#REF!,S2971)&gt;0),"Matched", "")</f>
        <v>#REF!</v>
      </c>
    </row>
    <row r="2972" spans="1:20" hidden="1">
      <c r="A2972" s="21">
        <v>11563327</v>
      </c>
      <c r="B2972" s="22">
        <v>43939</v>
      </c>
      <c r="C2972" s="22">
        <v>43939</v>
      </c>
      <c r="D2972" s="21" t="s">
        <v>13</v>
      </c>
      <c r="E2972" s="23">
        <v>0</v>
      </c>
      <c r="F2972" s="23">
        <v>14.3</v>
      </c>
      <c r="G2972" s="23">
        <v>0</v>
      </c>
      <c r="H2972" s="23">
        <v>675753.36</v>
      </c>
      <c r="I2972" s="21" t="s">
        <v>14</v>
      </c>
      <c r="J2972" s="21" t="s">
        <v>15</v>
      </c>
      <c r="K2972" s="21" t="str">
        <f t="shared" si="152"/>
        <v/>
      </c>
      <c r="L2972" s="21" t="e">
        <f ca="1">IF(AND(K2972&lt;&gt; "", COUNTIF(SAP!#REF!,K2972)&gt;0),"Matched", "")</f>
        <v>#REF!</v>
      </c>
      <c r="M2972" s="21" t="str">
        <f t="shared" si="150"/>
        <v/>
      </c>
      <c r="N2972" s="21" t="e">
        <f ca="1">IF(AND(M2972&lt;&gt; "", COUNTIF(SAP!#REF!,M2972)&gt;0),"Matched", "")</f>
        <v>#REF!</v>
      </c>
      <c r="O2972" s="21" t="str">
        <f t="shared" si="151"/>
        <v/>
      </c>
      <c r="P2972" s="21" t="e">
        <f ca="1">IF(AND(O2972&lt;&gt; "", COUNTIF(SAP!#REF!,O2972)&gt;0),"Matched", "")</f>
        <v>#REF!</v>
      </c>
      <c r="R2972" s="21" t="e">
        <f ca="1">IF(AND(Q2972&lt;&gt; "", COUNTIF(SAP!#REF!,Q2972)&gt;0),"Matched", "")</f>
        <v>#REF!</v>
      </c>
      <c r="S2972" s="21" t="str">
        <f ca="1">IF(AND(D2972="AD", I2972="800TAX  "),"Logic5"&amp;"_"&amp;TEXT(C2972,"dd.mm.yyyy") &amp;"_"&amp; 263.92,"")</f>
        <v>Logic5_18.04.2020_263.92</v>
      </c>
      <c r="T2972" s="21" t="e">
        <f ca="1">IF(AND(S2972&lt;&gt; "", COUNTIF(SAP!#REF!,S2972)&gt;0),"Matched", "")</f>
        <v>#REF!</v>
      </c>
    </row>
    <row r="2973" spans="1:20" hidden="1">
      <c r="A2973" s="21">
        <v>11563327</v>
      </c>
      <c r="B2973" s="22">
        <v>43939</v>
      </c>
      <c r="C2973" s="22">
        <v>43939</v>
      </c>
      <c r="D2973" s="21" t="s">
        <v>13</v>
      </c>
      <c r="E2973" s="23">
        <v>0</v>
      </c>
      <c r="F2973" s="23">
        <v>26.9</v>
      </c>
      <c r="G2973" s="23">
        <v>0</v>
      </c>
      <c r="H2973" s="23">
        <v>675726.46</v>
      </c>
      <c r="I2973" s="21" t="s">
        <v>14</v>
      </c>
      <c r="J2973" s="21" t="s">
        <v>15</v>
      </c>
      <c r="K2973" s="21" t="str">
        <f t="shared" si="152"/>
        <v/>
      </c>
      <c r="L2973" s="21" t="e">
        <f ca="1">IF(AND(K2973&lt;&gt; "", COUNTIF(SAP!#REF!,K2973)&gt;0),"Matched", "")</f>
        <v>#REF!</v>
      </c>
      <c r="M2973" s="21" t="str">
        <f t="shared" si="150"/>
        <v/>
      </c>
      <c r="N2973" s="21" t="e">
        <f ca="1">IF(AND(M2973&lt;&gt; "", COUNTIF(SAP!#REF!,M2973)&gt;0),"Matched", "")</f>
        <v>#REF!</v>
      </c>
      <c r="O2973" s="21" t="str">
        <f t="shared" si="151"/>
        <v/>
      </c>
      <c r="P2973" s="21" t="e">
        <f ca="1">IF(AND(O2973&lt;&gt; "", COUNTIF(SAP!#REF!,O2973)&gt;0),"Matched", "")</f>
        <v>#REF!</v>
      </c>
      <c r="R2973" s="21" t="e">
        <f ca="1">IF(AND(Q2973&lt;&gt; "", COUNTIF(SAP!#REF!,Q2973)&gt;0),"Matched", "")</f>
        <v>#REF!</v>
      </c>
      <c r="S2973" s="21" t="str">
        <f ca="1">IF(AND(D2973="AD", I2973="800TAX  "),"Logic5"&amp;"_"&amp;TEXT(C2973,"dd.mm.yyyy") &amp;"_"&amp; 263.92,"")</f>
        <v>Logic5_18.04.2020_263.92</v>
      </c>
      <c r="T2973" s="21" t="e">
        <f ca="1">IF(AND(S2973&lt;&gt; "", COUNTIF(SAP!#REF!,S2973)&gt;0),"Matched", "")</f>
        <v>#REF!</v>
      </c>
    </row>
    <row r="2974" spans="1:20" hidden="1">
      <c r="A2974" s="21">
        <v>11563327</v>
      </c>
      <c r="B2974" s="22">
        <v>43939</v>
      </c>
      <c r="C2974" s="22">
        <v>43939</v>
      </c>
      <c r="D2974" s="21" t="s">
        <v>13</v>
      </c>
      <c r="E2974" s="23">
        <v>0</v>
      </c>
      <c r="F2974" s="23">
        <v>29.19</v>
      </c>
      <c r="G2974" s="23">
        <v>0</v>
      </c>
      <c r="H2974" s="23">
        <v>675697.27</v>
      </c>
      <c r="I2974" s="21" t="s">
        <v>14</v>
      </c>
      <c r="J2974" s="21" t="s">
        <v>15</v>
      </c>
      <c r="K2974" s="21" t="str">
        <f t="shared" si="152"/>
        <v/>
      </c>
      <c r="L2974" s="21" t="e">
        <f ca="1">IF(AND(K2974&lt;&gt; "", COUNTIF(SAP!#REF!,K2974)&gt;0),"Matched", "")</f>
        <v>#REF!</v>
      </c>
      <c r="M2974" s="21" t="str">
        <f t="shared" si="150"/>
        <v/>
      </c>
      <c r="N2974" s="21" t="e">
        <f ca="1">IF(AND(M2974&lt;&gt; "", COUNTIF(SAP!#REF!,M2974)&gt;0),"Matched", "")</f>
        <v>#REF!</v>
      </c>
      <c r="O2974" s="21" t="str">
        <f t="shared" si="151"/>
        <v/>
      </c>
      <c r="P2974" s="21" t="e">
        <f ca="1">IF(AND(O2974&lt;&gt; "", COUNTIF(SAP!#REF!,O2974)&gt;0),"Matched", "")</f>
        <v>#REF!</v>
      </c>
      <c r="R2974" s="21" t="e">
        <f ca="1">IF(AND(Q2974&lt;&gt; "", COUNTIF(SAP!#REF!,Q2974)&gt;0),"Matched", "")</f>
        <v>#REF!</v>
      </c>
      <c r="S2974" s="21" t="str">
        <f ca="1">IF(AND(D2974="AD", I2974="800TAX  "),"Logic5"&amp;"_"&amp;TEXT(C2974,"dd.mm.yyyy") &amp;"_"&amp; 263.92,"")</f>
        <v>Logic5_18.04.2020_263.92</v>
      </c>
      <c r="T2974" s="21" t="e">
        <f ca="1">IF(AND(S2974&lt;&gt; "", COUNTIF(SAP!#REF!,S2974)&gt;0),"Matched", "")</f>
        <v>#REF!</v>
      </c>
    </row>
    <row r="2975" spans="1:20" hidden="1">
      <c r="A2975" s="21">
        <v>11563327</v>
      </c>
      <c r="B2975" s="22">
        <v>43939</v>
      </c>
      <c r="C2975" s="22">
        <v>43939</v>
      </c>
      <c r="D2975" s="21" t="s">
        <v>13</v>
      </c>
      <c r="E2975" s="23">
        <v>0</v>
      </c>
      <c r="F2975" s="23">
        <v>32.57</v>
      </c>
      <c r="G2975" s="23">
        <v>0</v>
      </c>
      <c r="H2975" s="23">
        <v>675664.7</v>
      </c>
      <c r="I2975" s="21" t="s">
        <v>14</v>
      </c>
      <c r="J2975" s="21" t="s">
        <v>15</v>
      </c>
      <c r="K2975" s="21" t="str">
        <f t="shared" si="152"/>
        <v/>
      </c>
      <c r="L2975" s="21" t="e">
        <f ca="1">IF(AND(K2975&lt;&gt; "", COUNTIF(SAP!#REF!,K2975)&gt;0),"Matched", "")</f>
        <v>#REF!</v>
      </c>
      <c r="M2975" s="21" t="str">
        <f t="shared" si="150"/>
        <v/>
      </c>
      <c r="N2975" s="21" t="e">
        <f ca="1">IF(AND(M2975&lt;&gt; "", COUNTIF(SAP!#REF!,M2975)&gt;0),"Matched", "")</f>
        <v>#REF!</v>
      </c>
      <c r="O2975" s="21" t="str">
        <f t="shared" si="151"/>
        <v/>
      </c>
      <c r="P2975" s="21" t="e">
        <f ca="1">IF(AND(O2975&lt;&gt; "", COUNTIF(SAP!#REF!,O2975)&gt;0),"Matched", "")</f>
        <v>#REF!</v>
      </c>
      <c r="R2975" s="21" t="e">
        <f ca="1">IF(AND(Q2975&lt;&gt; "", COUNTIF(SAP!#REF!,Q2975)&gt;0),"Matched", "")</f>
        <v>#REF!</v>
      </c>
      <c r="S2975" s="21" t="str">
        <f ca="1">IF(AND(D2975="AD", I2975="800TAX  "),"Logic5"&amp;"_"&amp;TEXT(C2975,"dd.mm.yyyy") &amp;"_"&amp; 263.92,"")</f>
        <v>Logic5_18.04.2020_263.92</v>
      </c>
      <c r="T2975" s="21" t="e">
        <f ca="1">IF(AND(S2975&lt;&gt; "", COUNTIF(SAP!#REF!,S2975)&gt;0),"Matched", "")</f>
        <v>#REF!</v>
      </c>
    </row>
    <row r="2976" spans="1:20" hidden="1">
      <c r="A2976" s="21">
        <v>11563327</v>
      </c>
      <c r="B2976" s="22">
        <v>43939</v>
      </c>
      <c r="C2976" s="22">
        <v>43939</v>
      </c>
      <c r="D2976" s="21" t="s">
        <v>13</v>
      </c>
      <c r="E2976" s="23">
        <v>0</v>
      </c>
      <c r="F2976" s="23">
        <v>49.35</v>
      </c>
      <c r="G2976" s="23">
        <v>0</v>
      </c>
      <c r="H2976" s="23">
        <v>675615.35</v>
      </c>
      <c r="I2976" s="21" t="s">
        <v>14</v>
      </c>
      <c r="J2976" s="21" t="s">
        <v>15</v>
      </c>
      <c r="K2976" s="21" t="str">
        <f t="shared" si="152"/>
        <v/>
      </c>
      <c r="L2976" s="21" t="e">
        <f ca="1">IF(AND(K2976&lt;&gt; "", COUNTIF(SAP!#REF!,K2976)&gt;0),"Matched", "")</f>
        <v>#REF!</v>
      </c>
      <c r="M2976" s="21" t="str">
        <f t="shared" si="150"/>
        <v/>
      </c>
      <c r="N2976" s="21" t="e">
        <f ca="1">IF(AND(M2976&lt;&gt; "", COUNTIF(SAP!#REF!,M2976)&gt;0),"Matched", "")</f>
        <v>#REF!</v>
      </c>
      <c r="O2976" s="21" t="str">
        <f t="shared" si="151"/>
        <v/>
      </c>
      <c r="P2976" s="21" t="e">
        <f ca="1">IF(AND(O2976&lt;&gt; "", COUNTIF(SAP!#REF!,O2976)&gt;0),"Matched", "")</f>
        <v>#REF!</v>
      </c>
      <c r="R2976" s="21" t="e">
        <f ca="1">IF(AND(Q2976&lt;&gt; "", COUNTIF(SAP!#REF!,Q2976)&gt;0),"Matched", "")</f>
        <v>#REF!</v>
      </c>
      <c r="S2976" s="21" t="str">
        <f ca="1">IF(AND(D2976="AD", I2976="800TAX  "),"Logic5"&amp;"_"&amp;TEXT(C2976,"dd.mm.yyyy") &amp;"_"&amp; 263.92,"")</f>
        <v>Logic5_18.04.2020_263.92</v>
      </c>
      <c r="T2976" s="21" t="e">
        <f ca="1">IF(AND(S2976&lt;&gt; "", COUNTIF(SAP!#REF!,S2976)&gt;0),"Matched", "")</f>
        <v>#REF!</v>
      </c>
    </row>
    <row r="2977" spans="1:18" hidden="1">
      <c r="A2977" s="21">
        <v>11563327</v>
      </c>
      <c r="B2977" s="22">
        <v>43939</v>
      </c>
      <c r="C2977" s="22">
        <v>43939</v>
      </c>
      <c r="D2977" s="21" t="s">
        <v>16</v>
      </c>
      <c r="E2977" s="23">
        <v>0</v>
      </c>
      <c r="F2977" s="23">
        <v>675615.35</v>
      </c>
      <c r="G2977" s="23">
        <v>0</v>
      </c>
      <c r="H2977" s="23">
        <v>0</v>
      </c>
      <c r="I2977" s="21" t="s">
        <v>17</v>
      </c>
      <c r="J2977" s="21" t="s">
        <v>18</v>
      </c>
      <c r="K2977" s="21" t="str">
        <f t="shared" si="152"/>
        <v>Logic1_04_675615.35</v>
      </c>
      <c r="L2977" s="21" t="e">
        <f ca="1">IF(AND(K2977&lt;&gt; "", COUNTIF(SAP!#REF!,K2977)&gt;0),"Matched", "")</f>
        <v>#REF!</v>
      </c>
    </row>
    <row r="2978" spans="1:18" hidden="1">
      <c r="A2978" s="21">
        <v>11563327</v>
      </c>
      <c r="B2978" s="22">
        <v>43940</v>
      </c>
      <c r="C2978" s="22">
        <v>43940</v>
      </c>
      <c r="D2978" s="21" t="s">
        <v>10</v>
      </c>
      <c r="E2978" s="23">
        <v>0</v>
      </c>
      <c r="F2978" s="23">
        <v>0</v>
      </c>
      <c r="G2978" s="23">
        <v>70</v>
      </c>
      <c r="H2978" s="23">
        <v>70</v>
      </c>
      <c r="I2978" s="21" t="s">
        <v>11</v>
      </c>
      <c r="J2978" s="21" t="s">
        <v>12</v>
      </c>
      <c r="K2978" s="21" t="str">
        <f t="shared" si="152"/>
        <v/>
      </c>
      <c r="L2978" s="21" t="e">
        <f ca="1">IF(AND(K2978&lt;&gt; "", COUNTIF(SAP!#REF!,K2978)&gt;0),"Matched", "")</f>
        <v>#REF!</v>
      </c>
      <c r="M2978" s="21" t="str">
        <f t="shared" ref="M2978:M3041" si="153">IF(D2978="TR","Logic2"&amp;"_"&amp;TEXT(C2978,"dd.mm.yyyy") &amp;"_"&amp; F2978,"")</f>
        <v/>
      </c>
      <c r="N2978" s="21" t="e">
        <f ca="1">IF(AND(M2978&lt;&gt; "", COUNTIF(SAP!#REF!,M2978)&gt;0),"Matched", "")</f>
        <v>#REF!</v>
      </c>
      <c r="O2978" s="21" t="str">
        <f t="shared" ref="O2978:O3041" si="154">IF(D2978="AF","Logic3"&amp;"_"&amp;G2978,"")</f>
        <v/>
      </c>
      <c r="P2978" s="21" t="e">
        <f ca="1">IF(AND(O2978&lt;&gt; "", COUNTIF(SAP!#REF!,O2978)&gt;0),"Matched", "")</f>
        <v>#REF!</v>
      </c>
      <c r="Q2978" s="21" t="str">
        <f ca="1">IF(OR(D2978="AC",D2978="TR"),"Logic4"&amp;"_"&amp;TEXT(C2978,"dd.mm.yyyy") &amp;"_"&amp; 398086.37,"")</f>
        <v>Logic4_19.04.2020_398086.37</v>
      </c>
      <c r="R2978" s="21" t="e">
        <f ca="1">IF(AND(Q2978&lt;&gt; "", COUNTIF(SAP!#REF!,Q2978)&gt;0),"Matched", "")</f>
        <v>#REF!</v>
      </c>
    </row>
    <row r="2979" spans="1:18" hidden="1">
      <c r="A2979" s="21">
        <v>11563327</v>
      </c>
      <c r="B2979" s="22">
        <v>43940</v>
      </c>
      <c r="C2979" s="22">
        <v>43940</v>
      </c>
      <c r="D2979" s="21" t="s">
        <v>10</v>
      </c>
      <c r="E2979" s="23">
        <v>0</v>
      </c>
      <c r="F2979" s="23">
        <v>0</v>
      </c>
      <c r="G2979" s="23">
        <v>264</v>
      </c>
      <c r="H2979" s="23">
        <v>334</v>
      </c>
      <c r="I2979" s="21" t="s">
        <v>11</v>
      </c>
      <c r="J2979" s="21" t="s">
        <v>12</v>
      </c>
      <c r="K2979" s="21" t="str">
        <f t="shared" si="152"/>
        <v/>
      </c>
      <c r="L2979" s="21" t="e">
        <f ca="1">IF(AND(K2979&lt;&gt; "", COUNTIF(SAP!#REF!,K2979)&gt;0),"Matched", "")</f>
        <v>#REF!</v>
      </c>
      <c r="M2979" s="21" t="str">
        <f t="shared" si="153"/>
        <v/>
      </c>
      <c r="N2979" s="21" t="e">
        <f ca="1">IF(AND(M2979&lt;&gt; "", COUNTIF(SAP!#REF!,M2979)&gt;0),"Matched", "")</f>
        <v>#REF!</v>
      </c>
      <c r="O2979" s="21" t="str">
        <f t="shared" si="154"/>
        <v/>
      </c>
      <c r="P2979" s="21" t="e">
        <f ca="1">IF(AND(O2979&lt;&gt; "", COUNTIF(SAP!#REF!,O2979)&gt;0),"Matched", "")</f>
        <v>#REF!</v>
      </c>
      <c r="Q2979" s="21" t="str">
        <f ca="1">IF(OR(D2979="AC",D2979="TR"),"Logic4"&amp;"_"&amp;TEXT(C2979,"dd.mm.yyyy") &amp;"_"&amp; 398086.37,"")</f>
        <v>Logic4_19.04.2020_398086.37</v>
      </c>
      <c r="R2979" s="21" t="e">
        <f ca="1">IF(AND(Q2979&lt;&gt; "", COUNTIF(SAP!#REF!,Q2979)&gt;0),"Matched", "")</f>
        <v>#REF!</v>
      </c>
    </row>
    <row r="2980" spans="1:18" hidden="1">
      <c r="A2980" s="21">
        <v>11563327</v>
      </c>
      <c r="B2980" s="22">
        <v>43940</v>
      </c>
      <c r="C2980" s="22">
        <v>43940</v>
      </c>
      <c r="D2980" s="21" t="s">
        <v>10</v>
      </c>
      <c r="E2980" s="23">
        <v>0</v>
      </c>
      <c r="F2980" s="23">
        <v>0</v>
      </c>
      <c r="G2980" s="23">
        <v>470.1</v>
      </c>
      <c r="H2980" s="23">
        <v>804.1</v>
      </c>
      <c r="I2980" s="21" t="s">
        <v>11</v>
      </c>
      <c r="J2980" s="21" t="s">
        <v>12</v>
      </c>
      <c r="K2980" s="21" t="str">
        <f t="shared" si="152"/>
        <v/>
      </c>
      <c r="L2980" s="21" t="e">
        <f ca="1">IF(AND(K2980&lt;&gt; "", COUNTIF(SAP!#REF!,K2980)&gt;0),"Matched", "")</f>
        <v>#REF!</v>
      </c>
      <c r="M2980" s="21" t="str">
        <f t="shared" si="153"/>
        <v/>
      </c>
      <c r="N2980" s="21" t="e">
        <f ca="1">IF(AND(M2980&lt;&gt; "", COUNTIF(SAP!#REF!,M2980)&gt;0),"Matched", "")</f>
        <v>#REF!</v>
      </c>
      <c r="O2980" s="21" t="str">
        <f t="shared" si="154"/>
        <v/>
      </c>
      <c r="P2980" s="21" t="e">
        <f ca="1">IF(AND(O2980&lt;&gt; "", COUNTIF(SAP!#REF!,O2980)&gt;0),"Matched", "")</f>
        <v>#REF!</v>
      </c>
      <c r="Q2980" s="21" t="str">
        <f ca="1">IF(OR(D2980="AC",D2980="TR"),"Logic4"&amp;"_"&amp;TEXT(C2980,"dd.mm.yyyy") &amp;"_"&amp; 398086.37,"")</f>
        <v>Logic4_19.04.2020_398086.37</v>
      </c>
      <c r="R2980" s="21" t="e">
        <f ca="1">IF(AND(Q2980&lt;&gt; "", COUNTIF(SAP!#REF!,Q2980)&gt;0),"Matched", "")</f>
        <v>#REF!</v>
      </c>
    </row>
    <row r="2981" spans="1:18" hidden="1">
      <c r="A2981" s="21">
        <v>11563327</v>
      </c>
      <c r="B2981" s="22">
        <v>43940</v>
      </c>
      <c r="C2981" s="22">
        <v>43940</v>
      </c>
      <c r="D2981" s="21" t="s">
        <v>10</v>
      </c>
      <c r="E2981" s="23">
        <v>0</v>
      </c>
      <c r="F2981" s="23">
        <v>0</v>
      </c>
      <c r="G2981" s="23">
        <v>500</v>
      </c>
      <c r="H2981" s="23">
        <v>1304.0999999999999</v>
      </c>
      <c r="I2981" s="21" t="s">
        <v>11</v>
      </c>
      <c r="J2981" s="21" t="s">
        <v>12</v>
      </c>
      <c r="K2981" s="21" t="str">
        <f t="shared" si="152"/>
        <v/>
      </c>
      <c r="L2981" s="21" t="e">
        <f ca="1">IF(AND(K2981&lt;&gt; "", COUNTIF(SAP!#REF!,K2981)&gt;0),"Matched", "")</f>
        <v>#REF!</v>
      </c>
      <c r="M2981" s="21" t="str">
        <f t="shared" si="153"/>
        <v/>
      </c>
      <c r="N2981" s="21" t="e">
        <f ca="1">IF(AND(M2981&lt;&gt; "", COUNTIF(SAP!#REF!,M2981)&gt;0),"Matched", "")</f>
        <v>#REF!</v>
      </c>
      <c r="O2981" s="21" t="str">
        <f t="shared" si="154"/>
        <v/>
      </c>
      <c r="P2981" s="21" t="e">
        <f ca="1">IF(AND(O2981&lt;&gt; "", COUNTIF(SAP!#REF!,O2981)&gt;0),"Matched", "")</f>
        <v>#REF!</v>
      </c>
      <c r="Q2981" s="21" t="str">
        <f ca="1">IF(OR(D2981="AC",D2981="TR"),"Logic4"&amp;"_"&amp;TEXT(C2981,"dd.mm.yyyy") &amp;"_"&amp; 398086.37,"")</f>
        <v>Logic4_19.04.2020_398086.37</v>
      </c>
      <c r="R2981" s="21" t="e">
        <f ca="1">IF(AND(Q2981&lt;&gt; "", COUNTIF(SAP!#REF!,Q2981)&gt;0),"Matched", "")</f>
        <v>#REF!</v>
      </c>
    </row>
    <row r="2982" spans="1:18" hidden="1">
      <c r="A2982" s="21">
        <v>11563327</v>
      </c>
      <c r="B2982" s="22">
        <v>43940</v>
      </c>
      <c r="C2982" s="22">
        <v>43940</v>
      </c>
      <c r="D2982" s="21" t="s">
        <v>10</v>
      </c>
      <c r="E2982" s="23">
        <v>0</v>
      </c>
      <c r="F2982" s="23">
        <v>0</v>
      </c>
      <c r="G2982" s="23">
        <v>500</v>
      </c>
      <c r="H2982" s="23">
        <v>1804.1</v>
      </c>
      <c r="I2982" s="21" t="s">
        <v>11</v>
      </c>
      <c r="J2982" s="21" t="s">
        <v>12</v>
      </c>
      <c r="K2982" s="21" t="str">
        <f t="shared" si="152"/>
        <v/>
      </c>
      <c r="L2982" s="21" t="e">
        <f ca="1">IF(AND(K2982&lt;&gt; "", COUNTIF(SAP!#REF!,K2982)&gt;0),"Matched", "")</f>
        <v>#REF!</v>
      </c>
      <c r="M2982" s="21" t="str">
        <f t="shared" si="153"/>
        <v/>
      </c>
      <c r="N2982" s="21" t="e">
        <f ca="1">IF(AND(M2982&lt;&gt; "", COUNTIF(SAP!#REF!,M2982)&gt;0),"Matched", "")</f>
        <v>#REF!</v>
      </c>
      <c r="O2982" s="21" t="str">
        <f t="shared" si="154"/>
        <v/>
      </c>
      <c r="P2982" s="21" t="e">
        <f ca="1">IF(AND(O2982&lt;&gt; "", COUNTIF(SAP!#REF!,O2982)&gt;0),"Matched", "")</f>
        <v>#REF!</v>
      </c>
      <c r="Q2982" s="21" t="str">
        <f ca="1">IF(OR(D2982="AC",D2982="TR"),"Logic4"&amp;"_"&amp;TEXT(C2982,"dd.mm.yyyy") &amp;"_"&amp; 398086.37,"")</f>
        <v>Logic4_19.04.2020_398086.37</v>
      </c>
      <c r="R2982" s="21" t="e">
        <f ca="1">IF(AND(Q2982&lt;&gt; "", COUNTIF(SAP!#REF!,Q2982)&gt;0),"Matched", "")</f>
        <v>#REF!</v>
      </c>
    </row>
    <row r="2983" spans="1:18" hidden="1">
      <c r="A2983" s="21">
        <v>11563327</v>
      </c>
      <c r="B2983" s="22">
        <v>43940</v>
      </c>
      <c r="C2983" s="22">
        <v>43940</v>
      </c>
      <c r="D2983" s="21" t="s">
        <v>10</v>
      </c>
      <c r="E2983" s="23">
        <v>0</v>
      </c>
      <c r="F2983" s="23">
        <v>0</v>
      </c>
      <c r="G2983" s="23">
        <v>500</v>
      </c>
      <c r="H2983" s="23">
        <v>2304.1</v>
      </c>
      <c r="I2983" s="21" t="s">
        <v>11</v>
      </c>
      <c r="J2983" s="21" t="s">
        <v>12</v>
      </c>
      <c r="K2983" s="21" t="str">
        <f t="shared" si="152"/>
        <v/>
      </c>
      <c r="L2983" s="21" t="e">
        <f ca="1">IF(AND(K2983&lt;&gt; "", COUNTIF(SAP!#REF!,K2983)&gt;0),"Matched", "")</f>
        <v>#REF!</v>
      </c>
      <c r="M2983" s="21" t="str">
        <f t="shared" si="153"/>
        <v/>
      </c>
      <c r="N2983" s="21" t="e">
        <f ca="1">IF(AND(M2983&lt;&gt; "", COUNTIF(SAP!#REF!,M2983)&gt;0),"Matched", "")</f>
        <v>#REF!</v>
      </c>
      <c r="O2983" s="21" t="str">
        <f t="shared" si="154"/>
        <v/>
      </c>
      <c r="P2983" s="21" t="e">
        <f ca="1">IF(AND(O2983&lt;&gt; "", COUNTIF(SAP!#REF!,O2983)&gt;0),"Matched", "")</f>
        <v>#REF!</v>
      </c>
      <c r="Q2983" s="21" t="str">
        <f ca="1">IF(OR(D2983="AC",D2983="TR"),"Logic4"&amp;"_"&amp;TEXT(C2983,"dd.mm.yyyy") &amp;"_"&amp; 398086.37,"")</f>
        <v>Logic4_19.04.2020_398086.37</v>
      </c>
      <c r="R2983" s="21" t="e">
        <f ca="1">IF(AND(Q2983&lt;&gt; "", COUNTIF(SAP!#REF!,Q2983)&gt;0),"Matched", "")</f>
        <v>#REF!</v>
      </c>
    </row>
    <row r="2984" spans="1:18" hidden="1">
      <c r="A2984" s="21">
        <v>11563327</v>
      </c>
      <c r="B2984" s="22">
        <v>43940</v>
      </c>
      <c r="C2984" s="22">
        <v>43940</v>
      </c>
      <c r="D2984" s="21" t="s">
        <v>10</v>
      </c>
      <c r="E2984" s="23">
        <v>0</v>
      </c>
      <c r="F2984" s="23">
        <v>0</v>
      </c>
      <c r="G2984" s="23">
        <v>518.1</v>
      </c>
      <c r="H2984" s="23">
        <v>2822.2</v>
      </c>
      <c r="I2984" s="21" t="s">
        <v>11</v>
      </c>
      <c r="J2984" s="21" t="s">
        <v>12</v>
      </c>
      <c r="K2984" s="21" t="str">
        <f t="shared" si="152"/>
        <v/>
      </c>
      <c r="L2984" s="21" t="e">
        <f ca="1">IF(AND(K2984&lt;&gt; "", COUNTIF(SAP!#REF!,K2984)&gt;0),"Matched", "")</f>
        <v>#REF!</v>
      </c>
      <c r="M2984" s="21" t="str">
        <f t="shared" si="153"/>
        <v/>
      </c>
      <c r="N2984" s="21" t="e">
        <f ca="1">IF(AND(M2984&lt;&gt; "", COUNTIF(SAP!#REF!,M2984)&gt;0),"Matched", "")</f>
        <v>#REF!</v>
      </c>
      <c r="O2984" s="21" t="str">
        <f t="shared" si="154"/>
        <v/>
      </c>
      <c r="P2984" s="21" t="e">
        <f ca="1">IF(AND(O2984&lt;&gt; "", COUNTIF(SAP!#REF!,O2984)&gt;0),"Matched", "")</f>
        <v>#REF!</v>
      </c>
      <c r="Q2984" s="21" t="str">
        <f ca="1">IF(OR(D2984="AC",D2984="TR"),"Logic4"&amp;"_"&amp;TEXT(C2984,"dd.mm.yyyy") &amp;"_"&amp; 398086.37,"")</f>
        <v>Logic4_19.04.2020_398086.37</v>
      </c>
      <c r="R2984" s="21" t="e">
        <f ca="1">IF(AND(Q2984&lt;&gt; "", COUNTIF(SAP!#REF!,Q2984)&gt;0),"Matched", "")</f>
        <v>#REF!</v>
      </c>
    </row>
    <row r="2985" spans="1:18" hidden="1">
      <c r="A2985" s="21">
        <v>11563327</v>
      </c>
      <c r="B2985" s="22">
        <v>43940</v>
      </c>
      <c r="C2985" s="22">
        <v>43940</v>
      </c>
      <c r="D2985" s="21" t="s">
        <v>10</v>
      </c>
      <c r="E2985" s="23">
        <v>0</v>
      </c>
      <c r="F2985" s="23">
        <v>0</v>
      </c>
      <c r="G2985" s="23">
        <v>600</v>
      </c>
      <c r="H2985" s="23">
        <v>3422.2</v>
      </c>
      <c r="I2985" s="21" t="s">
        <v>11</v>
      </c>
      <c r="J2985" s="21" t="s">
        <v>12</v>
      </c>
      <c r="K2985" s="21" t="str">
        <f t="shared" si="152"/>
        <v/>
      </c>
      <c r="L2985" s="21" t="e">
        <f ca="1">IF(AND(K2985&lt;&gt; "", COUNTIF(SAP!#REF!,K2985)&gt;0),"Matched", "")</f>
        <v>#REF!</v>
      </c>
      <c r="M2985" s="21" t="str">
        <f t="shared" si="153"/>
        <v/>
      </c>
      <c r="N2985" s="21" t="e">
        <f ca="1">IF(AND(M2985&lt;&gt; "", COUNTIF(SAP!#REF!,M2985)&gt;0),"Matched", "")</f>
        <v>#REF!</v>
      </c>
      <c r="O2985" s="21" t="str">
        <f t="shared" si="154"/>
        <v/>
      </c>
      <c r="P2985" s="21" t="e">
        <f ca="1">IF(AND(O2985&lt;&gt; "", COUNTIF(SAP!#REF!,O2985)&gt;0),"Matched", "")</f>
        <v>#REF!</v>
      </c>
      <c r="Q2985" s="21" t="str">
        <f ca="1">IF(OR(D2985="AC",D2985="TR"),"Logic4"&amp;"_"&amp;TEXT(C2985,"dd.mm.yyyy") &amp;"_"&amp; 398086.37,"")</f>
        <v>Logic4_19.04.2020_398086.37</v>
      </c>
      <c r="R2985" s="21" t="e">
        <f ca="1">IF(AND(Q2985&lt;&gt; "", COUNTIF(SAP!#REF!,Q2985)&gt;0),"Matched", "")</f>
        <v>#REF!</v>
      </c>
    </row>
    <row r="2986" spans="1:18" hidden="1">
      <c r="A2986" s="21">
        <v>11563327</v>
      </c>
      <c r="B2986" s="22">
        <v>43940</v>
      </c>
      <c r="C2986" s="22">
        <v>43940</v>
      </c>
      <c r="D2986" s="21" t="s">
        <v>10</v>
      </c>
      <c r="E2986" s="23">
        <v>0</v>
      </c>
      <c r="F2986" s="23">
        <v>0</v>
      </c>
      <c r="G2986" s="23">
        <v>603.79999999999995</v>
      </c>
      <c r="H2986" s="23">
        <v>4026</v>
      </c>
      <c r="I2986" s="21" t="s">
        <v>11</v>
      </c>
      <c r="J2986" s="21" t="s">
        <v>12</v>
      </c>
      <c r="K2986" s="21" t="str">
        <f t="shared" si="152"/>
        <v/>
      </c>
      <c r="L2986" s="21" t="e">
        <f ca="1">IF(AND(K2986&lt;&gt; "", COUNTIF(SAP!#REF!,K2986)&gt;0),"Matched", "")</f>
        <v>#REF!</v>
      </c>
      <c r="M2986" s="21" t="str">
        <f t="shared" si="153"/>
        <v/>
      </c>
      <c r="N2986" s="21" t="e">
        <f ca="1">IF(AND(M2986&lt;&gt; "", COUNTIF(SAP!#REF!,M2986)&gt;0),"Matched", "")</f>
        <v>#REF!</v>
      </c>
      <c r="O2986" s="21" t="str">
        <f t="shared" si="154"/>
        <v/>
      </c>
      <c r="P2986" s="21" t="e">
        <f ca="1">IF(AND(O2986&lt;&gt; "", COUNTIF(SAP!#REF!,O2986)&gt;0),"Matched", "")</f>
        <v>#REF!</v>
      </c>
      <c r="Q2986" s="21" t="str">
        <f ca="1">IF(OR(D2986="AC",D2986="TR"),"Logic4"&amp;"_"&amp;TEXT(C2986,"dd.mm.yyyy") &amp;"_"&amp; 398086.37,"")</f>
        <v>Logic4_19.04.2020_398086.37</v>
      </c>
      <c r="R2986" s="21" t="e">
        <f ca="1">IF(AND(Q2986&lt;&gt; "", COUNTIF(SAP!#REF!,Q2986)&gt;0),"Matched", "")</f>
        <v>#REF!</v>
      </c>
    </row>
    <row r="2987" spans="1:18" hidden="1">
      <c r="A2987" s="21">
        <v>11563327</v>
      </c>
      <c r="B2987" s="22">
        <v>43940</v>
      </c>
      <c r="C2987" s="22">
        <v>43940</v>
      </c>
      <c r="D2987" s="21" t="s">
        <v>10</v>
      </c>
      <c r="E2987" s="23">
        <v>0</v>
      </c>
      <c r="F2987" s="23">
        <v>0</v>
      </c>
      <c r="G2987" s="23">
        <v>610</v>
      </c>
      <c r="H2987" s="23">
        <v>4636</v>
      </c>
      <c r="I2987" s="21" t="s">
        <v>11</v>
      </c>
      <c r="J2987" s="21" t="s">
        <v>12</v>
      </c>
      <c r="K2987" s="21" t="str">
        <f t="shared" si="152"/>
        <v/>
      </c>
      <c r="L2987" s="21" t="e">
        <f ca="1">IF(AND(K2987&lt;&gt; "", COUNTIF(SAP!#REF!,K2987)&gt;0),"Matched", "")</f>
        <v>#REF!</v>
      </c>
      <c r="M2987" s="21" t="str">
        <f t="shared" si="153"/>
        <v/>
      </c>
      <c r="N2987" s="21" t="e">
        <f ca="1">IF(AND(M2987&lt;&gt; "", COUNTIF(SAP!#REF!,M2987)&gt;0),"Matched", "")</f>
        <v>#REF!</v>
      </c>
      <c r="O2987" s="21" t="str">
        <f t="shared" si="154"/>
        <v/>
      </c>
      <c r="P2987" s="21" t="e">
        <f ca="1">IF(AND(O2987&lt;&gt; "", COUNTIF(SAP!#REF!,O2987)&gt;0),"Matched", "")</f>
        <v>#REF!</v>
      </c>
      <c r="Q2987" s="21" t="str">
        <f ca="1">IF(OR(D2987="AC",D2987="TR"),"Logic4"&amp;"_"&amp;TEXT(C2987,"dd.mm.yyyy") &amp;"_"&amp; 398086.37,"")</f>
        <v>Logic4_19.04.2020_398086.37</v>
      </c>
      <c r="R2987" s="21" t="e">
        <f ca="1">IF(AND(Q2987&lt;&gt; "", COUNTIF(SAP!#REF!,Q2987)&gt;0),"Matched", "")</f>
        <v>#REF!</v>
      </c>
    </row>
    <row r="2988" spans="1:18" hidden="1">
      <c r="A2988" s="21">
        <v>11563327</v>
      </c>
      <c r="B2988" s="22">
        <v>43940</v>
      </c>
      <c r="C2988" s="22">
        <v>43940</v>
      </c>
      <c r="D2988" s="21" t="s">
        <v>10</v>
      </c>
      <c r="E2988" s="23">
        <v>0</v>
      </c>
      <c r="F2988" s="23">
        <v>0</v>
      </c>
      <c r="G2988" s="23">
        <v>660</v>
      </c>
      <c r="H2988" s="23">
        <v>5296</v>
      </c>
      <c r="I2988" s="21" t="s">
        <v>11</v>
      </c>
      <c r="J2988" s="21" t="s">
        <v>12</v>
      </c>
      <c r="K2988" s="21" t="str">
        <f t="shared" si="152"/>
        <v/>
      </c>
      <c r="L2988" s="21" t="e">
        <f ca="1">IF(AND(K2988&lt;&gt; "", COUNTIF(SAP!#REF!,K2988)&gt;0),"Matched", "")</f>
        <v>#REF!</v>
      </c>
      <c r="M2988" s="21" t="str">
        <f t="shared" si="153"/>
        <v/>
      </c>
      <c r="N2988" s="21" t="e">
        <f ca="1">IF(AND(M2988&lt;&gt; "", COUNTIF(SAP!#REF!,M2988)&gt;0),"Matched", "")</f>
        <v>#REF!</v>
      </c>
      <c r="O2988" s="21" t="str">
        <f t="shared" si="154"/>
        <v/>
      </c>
      <c r="P2988" s="21" t="e">
        <f ca="1">IF(AND(O2988&lt;&gt; "", COUNTIF(SAP!#REF!,O2988)&gt;0),"Matched", "")</f>
        <v>#REF!</v>
      </c>
      <c r="Q2988" s="21" t="str">
        <f ca="1">IF(OR(D2988="AC",D2988="TR"),"Logic4"&amp;"_"&amp;TEXT(C2988,"dd.mm.yyyy") &amp;"_"&amp; 398086.37,"")</f>
        <v>Logic4_19.04.2020_398086.37</v>
      </c>
      <c r="R2988" s="21" t="e">
        <f ca="1">IF(AND(Q2988&lt;&gt; "", COUNTIF(SAP!#REF!,Q2988)&gt;0),"Matched", "")</f>
        <v>#REF!</v>
      </c>
    </row>
    <row r="2989" spans="1:18" hidden="1">
      <c r="A2989" s="21">
        <v>11563327</v>
      </c>
      <c r="B2989" s="22">
        <v>43940</v>
      </c>
      <c r="C2989" s="22">
        <v>43940</v>
      </c>
      <c r="D2989" s="21" t="s">
        <v>10</v>
      </c>
      <c r="E2989" s="23">
        <v>0</v>
      </c>
      <c r="F2989" s="23">
        <v>0</v>
      </c>
      <c r="G2989" s="23">
        <v>700</v>
      </c>
      <c r="H2989" s="23">
        <v>5996</v>
      </c>
      <c r="I2989" s="21" t="s">
        <v>11</v>
      </c>
      <c r="J2989" s="21" t="s">
        <v>12</v>
      </c>
      <c r="K2989" s="21" t="str">
        <f t="shared" si="152"/>
        <v/>
      </c>
      <c r="L2989" s="21" t="e">
        <f ca="1">IF(AND(K2989&lt;&gt; "", COUNTIF(SAP!#REF!,K2989)&gt;0),"Matched", "")</f>
        <v>#REF!</v>
      </c>
      <c r="M2989" s="21" t="str">
        <f t="shared" si="153"/>
        <v/>
      </c>
      <c r="N2989" s="21" t="e">
        <f ca="1">IF(AND(M2989&lt;&gt; "", COUNTIF(SAP!#REF!,M2989)&gt;0),"Matched", "")</f>
        <v>#REF!</v>
      </c>
      <c r="O2989" s="21" t="str">
        <f t="shared" si="154"/>
        <v/>
      </c>
      <c r="P2989" s="21" t="e">
        <f ca="1">IF(AND(O2989&lt;&gt; "", COUNTIF(SAP!#REF!,O2989)&gt;0),"Matched", "")</f>
        <v>#REF!</v>
      </c>
      <c r="Q2989" s="21" t="str">
        <f ca="1">IF(OR(D2989="AC",D2989="TR"),"Logic4"&amp;"_"&amp;TEXT(C2989,"dd.mm.yyyy") &amp;"_"&amp; 398086.37,"")</f>
        <v>Logic4_19.04.2020_398086.37</v>
      </c>
      <c r="R2989" s="21" t="e">
        <f ca="1">IF(AND(Q2989&lt;&gt; "", COUNTIF(SAP!#REF!,Q2989)&gt;0),"Matched", "")</f>
        <v>#REF!</v>
      </c>
    </row>
    <row r="2990" spans="1:18" hidden="1">
      <c r="A2990" s="21">
        <v>11563327</v>
      </c>
      <c r="B2990" s="22">
        <v>43940</v>
      </c>
      <c r="C2990" s="22">
        <v>43940</v>
      </c>
      <c r="D2990" s="21" t="s">
        <v>10</v>
      </c>
      <c r="E2990" s="23">
        <v>0</v>
      </c>
      <c r="F2990" s="23">
        <v>0</v>
      </c>
      <c r="G2990" s="23">
        <v>700</v>
      </c>
      <c r="H2990" s="23">
        <v>6696</v>
      </c>
      <c r="I2990" s="21" t="s">
        <v>11</v>
      </c>
      <c r="J2990" s="21" t="s">
        <v>12</v>
      </c>
      <c r="K2990" s="21" t="str">
        <f t="shared" si="152"/>
        <v/>
      </c>
      <c r="L2990" s="21" t="e">
        <f ca="1">IF(AND(K2990&lt;&gt; "", COUNTIF(SAP!#REF!,K2990)&gt;0),"Matched", "")</f>
        <v>#REF!</v>
      </c>
      <c r="M2990" s="21" t="str">
        <f t="shared" si="153"/>
        <v/>
      </c>
      <c r="N2990" s="21" t="e">
        <f ca="1">IF(AND(M2990&lt;&gt; "", COUNTIF(SAP!#REF!,M2990)&gt;0),"Matched", "")</f>
        <v>#REF!</v>
      </c>
      <c r="O2990" s="21" t="str">
        <f t="shared" si="154"/>
        <v/>
      </c>
      <c r="P2990" s="21" t="e">
        <f ca="1">IF(AND(O2990&lt;&gt; "", COUNTIF(SAP!#REF!,O2990)&gt;0),"Matched", "")</f>
        <v>#REF!</v>
      </c>
      <c r="Q2990" s="21" t="str">
        <f ca="1">IF(OR(D2990="AC",D2990="TR"),"Logic4"&amp;"_"&amp;TEXT(C2990,"dd.mm.yyyy") &amp;"_"&amp; 398086.37,"")</f>
        <v>Logic4_19.04.2020_398086.37</v>
      </c>
      <c r="R2990" s="21" t="e">
        <f ca="1">IF(AND(Q2990&lt;&gt; "", COUNTIF(SAP!#REF!,Q2990)&gt;0),"Matched", "")</f>
        <v>#REF!</v>
      </c>
    </row>
    <row r="2991" spans="1:18" hidden="1">
      <c r="A2991" s="21">
        <v>11563327</v>
      </c>
      <c r="B2991" s="22">
        <v>43940</v>
      </c>
      <c r="C2991" s="22">
        <v>43940</v>
      </c>
      <c r="D2991" s="21" t="s">
        <v>10</v>
      </c>
      <c r="E2991" s="23">
        <v>0</v>
      </c>
      <c r="F2991" s="23">
        <v>0</v>
      </c>
      <c r="G2991" s="23">
        <v>760</v>
      </c>
      <c r="H2991" s="23">
        <v>7456</v>
      </c>
      <c r="I2991" s="21" t="s">
        <v>11</v>
      </c>
      <c r="J2991" s="21" t="s">
        <v>12</v>
      </c>
      <c r="K2991" s="21" t="str">
        <f t="shared" si="152"/>
        <v/>
      </c>
      <c r="L2991" s="21" t="e">
        <f ca="1">IF(AND(K2991&lt;&gt; "", COUNTIF(SAP!#REF!,K2991)&gt;0),"Matched", "")</f>
        <v>#REF!</v>
      </c>
      <c r="M2991" s="21" t="str">
        <f t="shared" si="153"/>
        <v/>
      </c>
      <c r="N2991" s="21" t="e">
        <f ca="1">IF(AND(M2991&lt;&gt; "", COUNTIF(SAP!#REF!,M2991)&gt;0),"Matched", "")</f>
        <v>#REF!</v>
      </c>
      <c r="O2991" s="21" t="str">
        <f t="shared" si="154"/>
        <v/>
      </c>
      <c r="P2991" s="21" t="e">
        <f ca="1">IF(AND(O2991&lt;&gt; "", COUNTIF(SAP!#REF!,O2991)&gt;0),"Matched", "")</f>
        <v>#REF!</v>
      </c>
      <c r="Q2991" s="21" t="str">
        <f ca="1">IF(OR(D2991="AC",D2991="TR"),"Logic4"&amp;"_"&amp;TEXT(C2991,"dd.mm.yyyy") &amp;"_"&amp; 398086.37,"")</f>
        <v>Logic4_19.04.2020_398086.37</v>
      </c>
      <c r="R2991" s="21" t="e">
        <f ca="1">IF(AND(Q2991&lt;&gt; "", COUNTIF(SAP!#REF!,Q2991)&gt;0),"Matched", "")</f>
        <v>#REF!</v>
      </c>
    </row>
    <row r="2992" spans="1:18" hidden="1">
      <c r="A2992" s="21">
        <v>11563327</v>
      </c>
      <c r="B2992" s="22">
        <v>43940</v>
      </c>
      <c r="C2992" s="22">
        <v>43940</v>
      </c>
      <c r="D2992" s="21" t="s">
        <v>10</v>
      </c>
      <c r="E2992" s="23">
        <v>0</v>
      </c>
      <c r="F2992" s="23">
        <v>0</v>
      </c>
      <c r="G2992" s="23">
        <v>782</v>
      </c>
      <c r="H2992" s="23">
        <v>8238</v>
      </c>
      <c r="I2992" s="21" t="s">
        <v>11</v>
      </c>
      <c r="J2992" s="21" t="s">
        <v>12</v>
      </c>
      <c r="K2992" s="21" t="str">
        <f t="shared" si="152"/>
        <v/>
      </c>
      <c r="L2992" s="21" t="e">
        <f ca="1">IF(AND(K2992&lt;&gt; "", COUNTIF(SAP!#REF!,K2992)&gt;0),"Matched", "")</f>
        <v>#REF!</v>
      </c>
      <c r="M2992" s="21" t="str">
        <f t="shared" si="153"/>
        <v/>
      </c>
      <c r="N2992" s="21" t="e">
        <f ca="1">IF(AND(M2992&lt;&gt; "", COUNTIF(SAP!#REF!,M2992)&gt;0),"Matched", "")</f>
        <v>#REF!</v>
      </c>
      <c r="O2992" s="21" t="str">
        <f t="shared" si="154"/>
        <v/>
      </c>
      <c r="P2992" s="21" t="e">
        <f ca="1">IF(AND(O2992&lt;&gt; "", COUNTIF(SAP!#REF!,O2992)&gt;0),"Matched", "")</f>
        <v>#REF!</v>
      </c>
      <c r="Q2992" s="21" t="str">
        <f ca="1">IF(OR(D2992="AC",D2992="TR"),"Logic4"&amp;"_"&amp;TEXT(C2992,"dd.mm.yyyy") &amp;"_"&amp; 398086.37,"")</f>
        <v>Logic4_19.04.2020_398086.37</v>
      </c>
      <c r="R2992" s="21" t="e">
        <f ca="1">IF(AND(Q2992&lt;&gt; "", COUNTIF(SAP!#REF!,Q2992)&gt;0),"Matched", "")</f>
        <v>#REF!</v>
      </c>
    </row>
    <row r="2993" spans="1:18" hidden="1">
      <c r="A2993" s="21">
        <v>11563327</v>
      </c>
      <c r="B2993" s="22">
        <v>43940</v>
      </c>
      <c r="C2993" s="22">
        <v>43940</v>
      </c>
      <c r="D2993" s="21" t="s">
        <v>10</v>
      </c>
      <c r="E2993" s="23">
        <v>0</v>
      </c>
      <c r="F2993" s="23">
        <v>0</v>
      </c>
      <c r="G2993" s="23">
        <v>800</v>
      </c>
      <c r="H2993" s="23">
        <v>9038</v>
      </c>
      <c r="I2993" s="21" t="s">
        <v>11</v>
      </c>
      <c r="J2993" s="21" t="s">
        <v>12</v>
      </c>
      <c r="K2993" s="21" t="str">
        <f t="shared" si="152"/>
        <v/>
      </c>
      <c r="L2993" s="21" t="e">
        <f ca="1">IF(AND(K2993&lt;&gt; "", COUNTIF(SAP!#REF!,K2993)&gt;0),"Matched", "")</f>
        <v>#REF!</v>
      </c>
      <c r="M2993" s="21" t="str">
        <f t="shared" si="153"/>
        <v/>
      </c>
      <c r="N2993" s="21" t="e">
        <f ca="1">IF(AND(M2993&lt;&gt; "", COUNTIF(SAP!#REF!,M2993)&gt;0),"Matched", "")</f>
        <v>#REF!</v>
      </c>
      <c r="O2993" s="21" t="str">
        <f t="shared" si="154"/>
        <v/>
      </c>
      <c r="P2993" s="21" t="e">
        <f ca="1">IF(AND(O2993&lt;&gt; "", COUNTIF(SAP!#REF!,O2993)&gt;0),"Matched", "")</f>
        <v>#REF!</v>
      </c>
      <c r="Q2993" s="21" t="str">
        <f ca="1">IF(OR(D2993="AC",D2993="TR"),"Logic4"&amp;"_"&amp;TEXT(C2993,"dd.mm.yyyy") &amp;"_"&amp; 398086.37,"")</f>
        <v>Logic4_19.04.2020_398086.37</v>
      </c>
      <c r="R2993" s="21" t="e">
        <f ca="1">IF(AND(Q2993&lt;&gt; "", COUNTIF(SAP!#REF!,Q2993)&gt;0),"Matched", "")</f>
        <v>#REF!</v>
      </c>
    </row>
    <row r="2994" spans="1:18" hidden="1">
      <c r="A2994" s="21">
        <v>11563327</v>
      </c>
      <c r="B2994" s="22">
        <v>43940</v>
      </c>
      <c r="C2994" s="22">
        <v>43940</v>
      </c>
      <c r="D2994" s="21" t="s">
        <v>10</v>
      </c>
      <c r="E2994" s="23">
        <v>0</v>
      </c>
      <c r="F2994" s="23">
        <v>0</v>
      </c>
      <c r="G2994" s="23">
        <v>826.5</v>
      </c>
      <c r="H2994" s="23">
        <v>9864.5</v>
      </c>
      <c r="I2994" s="21" t="s">
        <v>11</v>
      </c>
      <c r="J2994" s="21" t="s">
        <v>12</v>
      </c>
      <c r="K2994" s="21" t="str">
        <f t="shared" si="152"/>
        <v/>
      </c>
      <c r="L2994" s="21" t="e">
        <f ca="1">IF(AND(K2994&lt;&gt; "", COUNTIF(SAP!#REF!,K2994)&gt;0),"Matched", "")</f>
        <v>#REF!</v>
      </c>
      <c r="M2994" s="21" t="str">
        <f t="shared" si="153"/>
        <v/>
      </c>
      <c r="N2994" s="21" t="e">
        <f ca="1">IF(AND(M2994&lt;&gt; "", COUNTIF(SAP!#REF!,M2994)&gt;0),"Matched", "")</f>
        <v>#REF!</v>
      </c>
      <c r="O2994" s="21" t="str">
        <f t="shared" si="154"/>
        <v/>
      </c>
      <c r="P2994" s="21" t="e">
        <f ca="1">IF(AND(O2994&lt;&gt; "", COUNTIF(SAP!#REF!,O2994)&gt;0),"Matched", "")</f>
        <v>#REF!</v>
      </c>
      <c r="Q2994" s="21" t="str">
        <f ca="1">IF(OR(D2994="AC",D2994="TR"),"Logic4"&amp;"_"&amp;TEXT(C2994,"dd.mm.yyyy") &amp;"_"&amp; 398086.37,"")</f>
        <v>Logic4_19.04.2020_398086.37</v>
      </c>
      <c r="R2994" s="21" t="e">
        <f ca="1">IF(AND(Q2994&lt;&gt; "", COUNTIF(SAP!#REF!,Q2994)&gt;0),"Matched", "")</f>
        <v>#REF!</v>
      </c>
    </row>
    <row r="2995" spans="1:18" hidden="1">
      <c r="A2995" s="21">
        <v>11563327</v>
      </c>
      <c r="B2995" s="22">
        <v>43940</v>
      </c>
      <c r="C2995" s="22">
        <v>43940</v>
      </c>
      <c r="D2995" s="21" t="s">
        <v>10</v>
      </c>
      <c r="E2995" s="23">
        <v>0</v>
      </c>
      <c r="F2995" s="23">
        <v>0</v>
      </c>
      <c r="G2995" s="23">
        <v>827.5</v>
      </c>
      <c r="H2995" s="23">
        <v>10692</v>
      </c>
      <c r="I2995" s="21" t="s">
        <v>11</v>
      </c>
      <c r="J2995" s="21" t="s">
        <v>12</v>
      </c>
      <c r="K2995" s="21" t="str">
        <f t="shared" si="152"/>
        <v/>
      </c>
      <c r="L2995" s="21" t="e">
        <f ca="1">IF(AND(K2995&lt;&gt; "", COUNTIF(SAP!#REF!,K2995)&gt;0),"Matched", "")</f>
        <v>#REF!</v>
      </c>
      <c r="M2995" s="21" t="str">
        <f t="shared" si="153"/>
        <v/>
      </c>
      <c r="N2995" s="21" t="e">
        <f ca="1">IF(AND(M2995&lt;&gt; "", COUNTIF(SAP!#REF!,M2995)&gt;0),"Matched", "")</f>
        <v>#REF!</v>
      </c>
      <c r="O2995" s="21" t="str">
        <f t="shared" si="154"/>
        <v/>
      </c>
      <c r="P2995" s="21" t="e">
        <f ca="1">IF(AND(O2995&lt;&gt; "", COUNTIF(SAP!#REF!,O2995)&gt;0),"Matched", "")</f>
        <v>#REF!</v>
      </c>
      <c r="Q2995" s="21" t="str">
        <f ca="1">IF(OR(D2995="AC",D2995="TR"),"Logic4"&amp;"_"&amp;TEXT(C2995,"dd.mm.yyyy") &amp;"_"&amp; 398086.37,"")</f>
        <v>Logic4_19.04.2020_398086.37</v>
      </c>
      <c r="R2995" s="21" t="e">
        <f ca="1">IF(AND(Q2995&lt;&gt; "", COUNTIF(SAP!#REF!,Q2995)&gt;0),"Matched", "")</f>
        <v>#REF!</v>
      </c>
    </row>
    <row r="2996" spans="1:18" hidden="1">
      <c r="A2996" s="21">
        <v>11563327</v>
      </c>
      <c r="B2996" s="22">
        <v>43940</v>
      </c>
      <c r="C2996" s="22">
        <v>43940</v>
      </c>
      <c r="D2996" s="21" t="s">
        <v>10</v>
      </c>
      <c r="E2996" s="23">
        <v>0</v>
      </c>
      <c r="F2996" s="23">
        <v>0</v>
      </c>
      <c r="G2996" s="23">
        <v>860</v>
      </c>
      <c r="H2996" s="23">
        <v>11552</v>
      </c>
      <c r="I2996" s="21" t="s">
        <v>11</v>
      </c>
      <c r="J2996" s="21" t="s">
        <v>12</v>
      </c>
      <c r="K2996" s="21" t="str">
        <f t="shared" si="152"/>
        <v/>
      </c>
      <c r="L2996" s="21" t="e">
        <f ca="1">IF(AND(K2996&lt;&gt; "", COUNTIF(SAP!#REF!,K2996)&gt;0),"Matched", "")</f>
        <v>#REF!</v>
      </c>
      <c r="M2996" s="21" t="str">
        <f t="shared" si="153"/>
        <v/>
      </c>
      <c r="N2996" s="21" t="e">
        <f ca="1">IF(AND(M2996&lt;&gt; "", COUNTIF(SAP!#REF!,M2996)&gt;0),"Matched", "")</f>
        <v>#REF!</v>
      </c>
      <c r="O2996" s="21" t="str">
        <f t="shared" si="154"/>
        <v/>
      </c>
      <c r="P2996" s="21" t="e">
        <f ca="1">IF(AND(O2996&lt;&gt; "", COUNTIF(SAP!#REF!,O2996)&gt;0),"Matched", "")</f>
        <v>#REF!</v>
      </c>
      <c r="Q2996" s="21" t="str">
        <f ca="1">IF(OR(D2996="AC",D2996="TR"),"Logic4"&amp;"_"&amp;TEXT(C2996,"dd.mm.yyyy") &amp;"_"&amp; 398086.37,"")</f>
        <v>Logic4_19.04.2020_398086.37</v>
      </c>
      <c r="R2996" s="21" t="e">
        <f ca="1">IF(AND(Q2996&lt;&gt; "", COUNTIF(SAP!#REF!,Q2996)&gt;0),"Matched", "")</f>
        <v>#REF!</v>
      </c>
    </row>
    <row r="2997" spans="1:18" hidden="1">
      <c r="A2997" s="21">
        <v>11563327</v>
      </c>
      <c r="B2997" s="22">
        <v>43940</v>
      </c>
      <c r="C2997" s="22">
        <v>43940</v>
      </c>
      <c r="D2997" s="21" t="s">
        <v>10</v>
      </c>
      <c r="E2997" s="23">
        <v>0</v>
      </c>
      <c r="F2997" s="23">
        <v>0</v>
      </c>
      <c r="G2997" s="23">
        <v>913.7</v>
      </c>
      <c r="H2997" s="23">
        <v>12465.7</v>
      </c>
      <c r="I2997" s="21" t="s">
        <v>11</v>
      </c>
      <c r="J2997" s="21" t="s">
        <v>12</v>
      </c>
      <c r="K2997" s="21" t="str">
        <f t="shared" si="152"/>
        <v/>
      </c>
      <c r="L2997" s="21" t="e">
        <f ca="1">IF(AND(K2997&lt;&gt; "", COUNTIF(SAP!#REF!,K2997)&gt;0),"Matched", "")</f>
        <v>#REF!</v>
      </c>
      <c r="M2997" s="21" t="str">
        <f t="shared" si="153"/>
        <v/>
      </c>
      <c r="N2997" s="21" t="e">
        <f ca="1">IF(AND(M2997&lt;&gt; "", COUNTIF(SAP!#REF!,M2997)&gt;0),"Matched", "")</f>
        <v>#REF!</v>
      </c>
      <c r="O2997" s="21" t="str">
        <f t="shared" si="154"/>
        <v/>
      </c>
      <c r="P2997" s="21" t="e">
        <f ca="1">IF(AND(O2997&lt;&gt; "", COUNTIF(SAP!#REF!,O2997)&gt;0),"Matched", "")</f>
        <v>#REF!</v>
      </c>
      <c r="Q2997" s="21" t="str">
        <f ca="1">IF(OR(D2997="AC",D2997="TR"),"Logic4"&amp;"_"&amp;TEXT(C2997,"dd.mm.yyyy") &amp;"_"&amp; 398086.37,"")</f>
        <v>Logic4_19.04.2020_398086.37</v>
      </c>
      <c r="R2997" s="21" t="e">
        <f ca="1">IF(AND(Q2997&lt;&gt; "", COUNTIF(SAP!#REF!,Q2997)&gt;0),"Matched", "")</f>
        <v>#REF!</v>
      </c>
    </row>
    <row r="2998" spans="1:18" hidden="1">
      <c r="A2998" s="21">
        <v>11563327</v>
      </c>
      <c r="B2998" s="22">
        <v>43940</v>
      </c>
      <c r="C2998" s="22">
        <v>43940</v>
      </c>
      <c r="D2998" s="21" t="s">
        <v>10</v>
      </c>
      <c r="E2998" s="23">
        <v>0</v>
      </c>
      <c r="F2998" s="23">
        <v>0</v>
      </c>
      <c r="G2998" s="23">
        <v>1000</v>
      </c>
      <c r="H2998" s="23">
        <v>13465.7</v>
      </c>
      <c r="I2998" s="21" t="s">
        <v>11</v>
      </c>
      <c r="J2998" s="21" t="s">
        <v>12</v>
      </c>
      <c r="K2998" s="21" t="str">
        <f t="shared" si="152"/>
        <v/>
      </c>
      <c r="L2998" s="21" t="e">
        <f ca="1">IF(AND(K2998&lt;&gt; "", COUNTIF(SAP!#REF!,K2998)&gt;0),"Matched", "")</f>
        <v>#REF!</v>
      </c>
      <c r="M2998" s="21" t="str">
        <f t="shared" si="153"/>
        <v/>
      </c>
      <c r="N2998" s="21" t="e">
        <f ca="1">IF(AND(M2998&lt;&gt; "", COUNTIF(SAP!#REF!,M2998)&gt;0),"Matched", "")</f>
        <v>#REF!</v>
      </c>
      <c r="O2998" s="21" t="str">
        <f t="shared" si="154"/>
        <v/>
      </c>
      <c r="P2998" s="21" t="e">
        <f ca="1">IF(AND(O2998&lt;&gt; "", COUNTIF(SAP!#REF!,O2998)&gt;0),"Matched", "")</f>
        <v>#REF!</v>
      </c>
      <c r="Q2998" s="21" t="str">
        <f ca="1">IF(OR(D2998="AC",D2998="TR"),"Logic4"&amp;"_"&amp;TEXT(C2998,"dd.mm.yyyy") &amp;"_"&amp; 398086.37,"")</f>
        <v>Logic4_19.04.2020_398086.37</v>
      </c>
      <c r="R2998" s="21" t="e">
        <f ca="1">IF(AND(Q2998&lt;&gt; "", COUNTIF(SAP!#REF!,Q2998)&gt;0),"Matched", "")</f>
        <v>#REF!</v>
      </c>
    </row>
    <row r="2999" spans="1:18" hidden="1">
      <c r="A2999" s="21">
        <v>11563327</v>
      </c>
      <c r="B2999" s="22">
        <v>43940</v>
      </c>
      <c r="C2999" s="22">
        <v>43940</v>
      </c>
      <c r="D2999" s="21" t="s">
        <v>10</v>
      </c>
      <c r="E2999" s="23">
        <v>0</v>
      </c>
      <c r="F2999" s="23">
        <v>0</v>
      </c>
      <c r="G2999" s="23">
        <v>1000</v>
      </c>
      <c r="H2999" s="23">
        <v>14465.7</v>
      </c>
      <c r="I2999" s="21" t="s">
        <v>11</v>
      </c>
      <c r="J2999" s="21" t="s">
        <v>12</v>
      </c>
      <c r="K2999" s="21" t="str">
        <f t="shared" si="152"/>
        <v/>
      </c>
      <c r="L2999" s="21" t="e">
        <f ca="1">IF(AND(K2999&lt;&gt; "", COUNTIF(SAP!#REF!,K2999)&gt;0),"Matched", "")</f>
        <v>#REF!</v>
      </c>
      <c r="M2999" s="21" t="str">
        <f t="shared" si="153"/>
        <v/>
      </c>
      <c r="N2999" s="21" t="e">
        <f ca="1">IF(AND(M2999&lt;&gt; "", COUNTIF(SAP!#REF!,M2999)&gt;0),"Matched", "")</f>
        <v>#REF!</v>
      </c>
      <c r="O2999" s="21" t="str">
        <f t="shared" si="154"/>
        <v/>
      </c>
      <c r="P2999" s="21" t="e">
        <f ca="1">IF(AND(O2999&lt;&gt; "", COUNTIF(SAP!#REF!,O2999)&gt;0),"Matched", "")</f>
        <v>#REF!</v>
      </c>
      <c r="Q2999" s="21" t="str">
        <f ca="1">IF(OR(D2999="AC",D2999="TR"),"Logic4"&amp;"_"&amp;TEXT(C2999,"dd.mm.yyyy") &amp;"_"&amp; 398086.37,"")</f>
        <v>Logic4_19.04.2020_398086.37</v>
      </c>
      <c r="R2999" s="21" t="e">
        <f ca="1">IF(AND(Q2999&lt;&gt; "", COUNTIF(SAP!#REF!,Q2999)&gt;0),"Matched", "")</f>
        <v>#REF!</v>
      </c>
    </row>
    <row r="3000" spans="1:18" hidden="1">
      <c r="A3000" s="21">
        <v>11563327</v>
      </c>
      <c r="B3000" s="22">
        <v>43940</v>
      </c>
      <c r="C3000" s="22">
        <v>43940</v>
      </c>
      <c r="D3000" s="21" t="s">
        <v>10</v>
      </c>
      <c r="E3000" s="23">
        <v>0</v>
      </c>
      <c r="F3000" s="23">
        <v>0</v>
      </c>
      <c r="G3000" s="23">
        <v>1000</v>
      </c>
      <c r="H3000" s="23">
        <v>15465.7</v>
      </c>
      <c r="I3000" s="21" t="s">
        <v>11</v>
      </c>
      <c r="J3000" s="21" t="s">
        <v>12</v>
      </c>
      <c r="K3000" s="21" t="str">
        <f t="shared" si="152"/>
        <v/>
      </c>
      <c r="L3000" s="21" t="e">
        <f ca="1">IF(AND(K3000&lt;&gt; "", COUNTIF(SAP!#REF!,K3000)&gt;0),"Matched", "")</f>
        <v>#REF!</v>
      </c>
      <c r="M3000" s="21" t="str">
        <f t="shared" si="153"/>
        <v/>
      </c>
      <c r="N3000" s="21" t="e">
        <f ca="1">IF(AND(M3000&lt;&gt; "", COUNTIF(SAP!#REF!,M3000)&gt;0),"Matched", "")</f>
        <v>#REF!</v>
      </c>
      <c r="O3000" s="21" t="str">
        <f t="shared" si="154"/>
        <v/>
      </c>
      <c r="P3000" s="21" t="e">
        <f ca="1">IF(AND(O3000&lt;&gt; "", COUNTIF(SAP!#REF!,O3000)&gt;0),"Matched", "")</f>
        <v>#REF!</v>
      </c>
      <c r="Q3000" s="21" t="str">
        <f ca="1">IF(OR(D3000="AC",D3000="TR"),"Logic4"&amp;"_"&amp;TEXT(C3000,"dd.mm.yyyy") &amp;"_"&amp; 398086.37,"")</f>
        <v>Logic4_19.04.2020_398086.37</v>
      </c>
      <c r="R3000" s="21" t="e">
        <f ca="1">IF(AND(Q3000&lt;&gt; "", COUNTIF(SAP!#REF!,Q3000)&gt;0),"Matched", "")</f>
        <v>#REF!</v>
      </c>
    </row>
    <row r="3001" spans="1:18" hidden="1">
      <c r="A3001" s="21">
        <v>11563327</v>
      </c>
      <c r="B3001" s="22">
        <v>43940</v>
      </c>
      <c r="C3001" s="22">
        <v>43940</v>
      </c>
      <c r="D3001" s="21" t="s">
        <v>10</v>
      </c>
      <c r="E3001" s="23">
        <v>0</v>
      </c>
      <c r="F3001" s="23">
        <v>0</v>
      </c>
      <c r="G3001" s="23">
        <v>1080</v>
      </c>
      <c r="H3001" s="23">
        <v>16545.7</v>
      </c>
      <c r="I3001" s="21" t="s">
        <v>11</v>
      </c>
      <c r="J3001" s="21" t="s">
        <v>12</v>
      </c>
      <c r="K3001" s="21" t="str">
        <f t="shared" si="152"/>
        <v/>
      </c>
      <c r="L3001" s="21" t="e">
        <f ca="1">IF(AND(K3001&lt;&gt; "", COUNTIF(SAP!#REF!,K3001)&gt;0),"Matched", "")</f>
        <v>#REF!</v>
      </c>
      <c r="M3001" s="21" t="str">
        <f t="shared" si="153"/>
        <v/>
      </c>
      <c r="N3001" s="21" t="e">
        <f ca="1">IF(AND(M3001&lt;&gt; "", COUNTIF(SAP!#REF!,M3001)&gt;0),"Matched", "")</f>
        <v>#REF!</v>
      </c>
      <c r="O3001" s="21" t="str">
        <f t="shared" si="154"/>
        <v/>
      </c>
      <c r="P3001" s="21" t="e">
        <f ca="1">IF(AND(O3001&lt;&gt; "", COUNTIF(SAP!#REF!,O3001)&gt;0),"Matched", "")</f>
        <v>#REF!</v>
      </c>
      <c r="Q3001" s="21" t="str">
        <f ca="1">IF(OR(D3001="AC",D3001="TR"),"Logic4"&amp;"_"&amp;TEXT(C3001,"dd.mm.yyyy") &amp;"_"&amp; 398086.37,"")</f>
        <v>Logic4_19.04.2020_398086.37</v>
      </c>
      <c r="R3001" s="21" t="e">
        <f ca="1">IF(AND(Q3001&lt;&gt; "", COUNTIF(SAP!#REF!,Q3001)&gt;0),"Matched", "")</f>
        <v>#REF!</v>
      </c>
    </row>
    <row r="3002" spans="1:18" hidden="1">
      <c r="A3002" s="21">
        <v>11563327</v>
      </c>
      <c r="B3002" s="22">
        <v>43940</v>
      </c>
      <c r="C3002" s="22">
        <v>43940</v>
      </c>
      <c r="D3002" s="21" t="s">
        <v>10</v>
      </c>
      <c r="E3002" s="23">
        <v>0</v>
      </c>
      <c r="F3002" s="23">
        <v>0</v>
      </c>
      <c r="G3002" s="23">
        <v>1100</v>
      </c>
      <c r="H3002" s="23">
        <v>17645.7</v>
      </c>
      <c r="I3002" s="21" t="s">
        <v>11</v>
      </c>
      <c r="J3002" s="21" t="s">
        <v>12</v>
      </c>
      <c r="K3002" s="21" t="str">
        <f t="shared" si="152"/>
        <v/>
      </c>
      <c r="L3002" s="21" t="e">
        <f ca="1">IF(AND(K3002&lt;&gt; "", COUNTIF(SAP!#REF!,K3002)&gt;0),"Matched", "")</f>
        <v>#REF!</v>
      </c>
      <c r="M3002" s="21" t="str">
        <f t="shared" si="153"/>
        <v/>
      </c>
      <c r="N3002" s="21" t="e">
        <f ca="1">IF(AND(M3002&lt;&gt; "", COUNTIF(SAP!#REF!,M3002)&gt;0),"Matched", "")</f>
        <v>#REF!</v>
      </c>
      <c r="O3002" s="21" t="str">
        <f t="shared" si="154"/>
        <v/>
      </c>
      <c r="P3002" s="21" t="e">
        <f ca="1">IF(AND(O3002&lt;&gt; "", COUNTIF(SAP!#REF!,O3002)&gt;0),"Matched", "")</f>
        <v>#REF!</v>
      </c>
      <c r="Q3002" s="21" t="str">
        <f ca="1">IF(OR(D3002="AC",D3002="TR"),"Logic4"&amp;"_"&amp;TEXT(C3002,"dd.mm.yyyy") &amp;"_"&amp; 398086.37,"")</f>
        <v>Logic4_19.04.2020_398086.37</v>
      </c>
      <c r="R3002" s="21" t="e">
        <f ca="1">IF(AND(Q3002&lt;&gt; "", COUNTIF(SAP!#REF!,Q3002)&gt;0),"Matched", "")</f>
        <v>#REF!</v>
      </c>
    </row>
    <row r="3003" spans="1:18" hidden="1">
      <c r="A3003" s="21">
        <v>11563327</v>
      </c>
      <c r="B3003" s="22">
        <v>43940</v>
      </c>
      <c r="C3003" s="22">
        <v>43940</v>
      </c>
      <c r="D3003" s="21" t="s">
        <v>10</v>
      </c>
      <c r="E3003" s="23">
        <v>0</v>
      </c>
      <c r="F3003" s="23">
        <v>0</v>
      </c>
      <c r="G3003" s="23">
        <v>1140</v>
      </c>
      <c r="H3003" s="23">
        <v>18785.7</v>
      </c>
      <c r="I3003" s="21" t="s">
        <v>11</v>
      </c>
      <c r="J3003" s="21" t="s">
        <v>12</v>
      </c>
      <c r="K3003" s="21" t="str">
        <f t="shared" si="152"/>
        <v/>
      </c>
      <c r="L3003" s="21" t="e">
        <f ca="1">IF(AND(K3003&lt;&gt; "", COUNTIF(SAP!#REF!,K3003)&gt;0),"Matched", "")</f>
        <v>#REF!</v>
      </c>
      <c r="M3003" s="21" t="str">
        <f t="shared" si="153"/>
        <v/>
      </c>
      <c r="N3003" s="21" t="e">
        <f ca="1">IF(AND(M3003&lt;&gt; "", COUNTIF(SAP!#REF!,M3003)&gt;0),"Matched", "")</f>
        <v>#REF!</v>
      </c>
      <c r="O3003" s="21" t="str">
        <f t="shared" si="154"/>
        <v/>
      </c>
      <c r="P3003" s="21" t="e">
        <f ca="1">IF(AND(O3003&lt;&gt; "", COUNTIF(SAP!#REF!,O3003)&gt;0),"Matched", "")</f>
        <v>#REF!</v>
      </c>
      <c r="Q3003" s="21" t="str">
        <f ca="1">IF(OR(D3003="AC",D3003="TR"),"Logic4"&amp;"_"&amp;TEXT(C3003,"dd.mm.yyyy") &amp;"_"&amp; 398086.37,"")</f>
        <v>Logic4_19.04.2020_398086.37</v>
      </c>
      <c r="R3003" s="21" t="e">
        <f ca="1">IF(AND(Q3003&lt;&gt; "", COUNTIF(SAP!#REF!,Q3003)&gt;0),"Matched", "")</f>
        <v>#REF!</v>
      </c>
    </row>
    <row r="3004" spans="1:18" hidden="1">
      <c r="A3004" s="21">
        <v>11563327</v>
      </c>
      <c r="B3004" s="22">
        <v>43940</v>
      </c>
      <c r="C3004" s="22">
        <v>43940</v>
      </c>
      <c r="D3004" s="21" t="s">
        <v>10</v>
      </c>
      <c r="E3004" s="23">
        <v>0</v>
      </c>
      <c r="F3004" s="23">
        <v>0</v>
      </c>
      <c r="G3004" s="23">
        <v>1230</v>
      </c>
      <c r="H3004" s="23">
        <v>20015.7</v>
      </c>
      <c r="I3004" s="21" t="s">
        <v>11</v>
      </c>
      <c r="J3004" s="21" t="s">
        <v>12</v>
      </c>
      <c r="K3004" s="21" t="str">
        <f t="shared" si="152"/>
        <v/>
      </c>
      <c r="L3004" s="21" t="e">
        <f ca="1">IF(AND(K3004&lt;&gt; "", COUNTIF(SAP!#REF!,K3004)&gt;0),"Matched", "")</f>
        <v>#REF!</v>
      </c>
      <c r="M3004" s="21" t="str">
        <f t="shared" si="153"/>
        <v/>
      </c>
      <c r="N3004" s="21" t="e">
        <f ca="1">IF(AND(M3004&lt;&gt; "", COUNTIF(SAP!#REF!,M3004)&gt;0),"Matched", "")</f>
        <v>#REF!</v>
      </c>
      <c r="O3004" s="21" t="str">
        <f t="shared" si="154"/>
        <v/>
      </c>
      <c r="P3004" s="21" t="e">
        <f ca="1">IF(AND(O3004&lt;&gt; "", COUNTIF(SAP!#REF!,O3004)&gt;0),"Matched", "")</f>
        <v>#REF!</v>
      </c>
      <c r="Q3004" s="21" t="str">
        <f ca="1">IF(OR(D3004="AC",D3004="TR"),"Logic4"&amp;"_"&amp;TEXT(C3004,"dd.mm.yyyy") &amp;"_"&amp; 398086.37,"")</f>
        <v>Logic4_19.04.2020_398086.37</v>
      </c>
      <c r="R3004" s="21" t="e">
        <f ca="1">IF(AND(Q3004&lt;&gt; "", COUNTIF(SAP!#REF!,Q3004)&gt;0),"Matched", "")</f>
        <v>#REF!</v>
      </c>
    </row>
    <row r="3005" spans="1:18" hidden="1">
      <c r="A3005" s="21">
        <v>11563327</v>
      </c>
      <c r="B3005" s="22">
        <v>43940</v>
      </c>
      <c r="C3005" s="22">
        <v>43940</v>
      </c>
      <c r="D3005" s="21" t="s">
        <v>10</v>
      </c>
      <c r="E3005" s="23">
        <v>0</v>
      </c>
      <c r="F3005" s="23">
        <v>0</v>
      </c>
      <c r="G3005" s="23">
        <v>1291.9000000000001</v>
      </c>
      <c r="H3005" s="23">
        <v>21307.599999999999</v>
      </c>
      <c r="I3005" s="21" t="s">
        <v>11</v>
      </c>
      <c r="J3005" s="21" t="s">
        <v>12</v>
      </c>
      <c r="K3005" s="21" t="str">
        <f t="shared" si="152"/>
        <v/>
      </c>
      <c r="L3005" s="21" t="e">
        <f ca="1">IF(AND(K3005&lt;&gt; "", COUNTIF(SAP!#REF!,K3005)&gt;0),"Matched", "")</f>
        <v>#REF!</v>
      </c>
      <c r="M3005" s="21" t="str">
        <f t="shared" si="153"/>
        <v/>
      </c>
      <c r="N3005" s="21" t="e">
        <f ca="1">IF(AND(M3005&lt;&gt; "", COUNTIF(SAP!#REF!,M3005)&gt;0),"Matched", "")</f>
        <v>#REF!</v>
      </c>
      <c r="O3005" s="21" t="str">
        <f t="shared" si="154"/>
        <v/>
      </c>
      <c r="P3005" s="21" t="e">
        <f ca="1">IF(AND(O3005&lt;&gt; "", COUNTIF(SAP!#REF!,O3005)&gt;0),"Matched", "")</f>
        <v>#REF!</v>
      </c>
      <c r="Q3005" s="21" t="str">
        <f ca="1">IF(OR(D3005="AC",D3005="TR"),"Logic4"&amp;"_"&amp;TEXT(C3005,"dd.mm.yyyy") &amp;"_"&amp; 398086.37,"")</f>
        <v>Logic4_19.04.2020_398086.37</v>
      </c>
      <c r="R3005" s="21" t="e">
        <f ca="1">IF(AND(Q3005&lt;&gt; "", COUNTIF(SAP!#REF!,Q3005)&gt;0),"Matched", "")</f>
        <v>#REF!</v>
      </c>
    </row>
    <row r="3006" spans="1:18" hidden="1">
      <c r="A3006" s="21">
        <v>11563327</v>
      </c>
      <c r="B3006" s="22">
        <v>43940</v>
      </c>
      <c r="C3006" s="22">
        <v>43940</v>
      </c>
      <c r="D3006" s="21" t="s">
        <v>10</v>
      </c>
      <c r="E3006" s="23">
        <v>0</v>
      </c>
      <c r="F3006" s="23">
        <v>0</v>
      </c>
      <c r="G3006" s="23">
        <v>1300</v>
      </c>
      <c r="H3006" s="23">
        <v>22607.599999999999</v>
      </c>
      <c r="I3006" s="21" t="s">
        <v>11</v>
      </c>
      <c r="J3006" s="21" t="s">
        <v>12</v>
      </c>
      <c r="K3006" s="21" t="str">
        <f t="shared" si="152"/>
        <v/>
      </c>
      <c r="L3006" s="21" t="e">
        <f ca="1">IF(AND(K3006&lt;&gt; "", COUNTIF(SAP!#REF!,K3006)&gt;0),"Matched", "")</f>
        <v>#REF!</v>
      </c>
      <c r="M3006" s="21" t="str">
        <f t="shared" si="153"/>
        <v/>
      </c>
      <c r="N3006" s="21" t="e">
        <f ca="1">IF(AND(M3006&lt;&gt; "", COUNTIF(SAP!#REF!,M3006)&gt;0),"Matched", "")</f>
        <v>#REF!</v>
      </c>
      <c r="O3006" s="21" t="str">
        <f t="shared" si="154"/>
        <v/>
      </c>
      <c r="P3006" s="21" t="e">
        <f ca="1">IF(AND(O3006&lt;&gt; "", COUNTIF(SAP!#REF!,O3006)&gt;0),"Matched", "")</f>
        <v>#REF!</v>
      </c>
      <c r="Q3006" s="21" t="str">
        <f ca="1">IF(OR(D3006="AC",D3006="TR"),"Logic4"&amp;"_"&amp;TEXT(C3006,"dd.mm.yyyy") &amp;"_"&amp; 398086.37,"")</f>
        <v>Logic4_19.04.2020_398086.37</v>
      </c>
      <c r="R3006" s="21" t="e">
        <f ca="1">IF(AND(Q3006&lt;&gt; "", COUNTIF(SAP!#REF!,Q3006)&gt;0),"Matched", "")</f>
        <v>#REF!</v>
      </c>
    </row>
    <row r="3007" spans="1:18" hidden="1">
      <c r="A3007" s="21">
        <v>11563327</v>
      </c>
      <c r="B3007" s="22">
        <v>43940</v>
      </c>
      <c r="C3007" s="22">
        <v>43940</v>
      </c>
      <c r="D3007" s="21" t="s">
        <v>10</v>
      </c>
      <c r="E3007" s="23">
        <v>0</v>
      </c>
      <c r="F3007" s="23">
        <v>0</v>
      </c>
      <c r="G3007" s="23">
        <v>1340</v>
      </c>
      <c r="H3007" s="23">
        <v>23947.599999999999</v>
      </c>
      <c r="I3007" s="21" t="s">
        <v>11</v>
      </c>
      <c r="J3007" s="21" t="s">
        <v>12</v>
      </c>
      <c r="K3007" s="21" t="str">
        <f t="shared" si="152"/>
        <v/>
      </c>
      <c r="L3007" s="21" t="e">
        <f ca="1">IF(AND(K3007&lt;&gt; "", COUNTIF(SAP!#REF!,K3007)&gt;0),"Matched", "")</f>
        <v>#REF!</v>
      </c>
      <c r="M3007" s="21" t="str">
        <f t="shared" si="153"/>
        <v/>
      </c>
      <c r="N3007" s="21" t="e">
        <f ca="1">IF(AND(M3007&lt;&gt; "", COUNTIF(SAP!#REF!,M3007)&gt;0),"Matched", "")</f>
        <v>#REF!</v>
      </c>
      <c r="O3007" s="21" t="str">
        <f t="shared" si="154"/>
        <v/>
      </c>
      <c r="P3007" s="21" t="e">
        <f ca="1">IF(AND(O3007&lt;&gt; "", COUNTIF(SAP!#REF!,O3007)&gt;0),"Matched", "")</f>
        <v>#REF!</v>
      </c>
      <c r="Q3007" s="21" t="str">
        <f ca="1">IF(OR(D3007="AC",D3007="TR"),"Logic4"&amp;"_"&amp;TEXT(C3007,"dd.mm.yyyy") &amp;"_"&amp; 398086.37,"")</f>
        <v>Logic4_19.04.2020_398086.37</v>
      </c>
      <c r="R3007" s="21" t="e">
        <f ca="1">IF(AND(Q3007&lt;&gt; "", COUNTIF(SAP!#REF!,Q3007)&gt;0),"Matched", "")</f>
        <v>#REF!</v>
      </c>
    </row>
    <row r="3008" spans="1:18" hidden="1">
      <c r="A3008" s="21">
        <v>11563327</v>
      </c>
      <c r="B3008" s="22">
        <v>43940</v>
      </c>
      <c r="C3008" s="22">
        <v>43940</v>
      </c>
      <c r="D3008" s="21" t="s">
        <v>10</v>
      </c>
      <c r="E3008" s="23">
        <v>0</v>
      </c>
      <c r="F3008" s="23">
        <v>0</v>
      </c>
      <c r="G3008" s="23">
        <v>1350</v>
      </c>
      <c r="H3008" s="23">
        <v>25297.599999999999</v>
      </c>
      <c r="I3008" s="21" t="s">
        <v>11</v>
      </c>
      <c r="J3008" s="21" t="s">
        <v>12</v>
      </c>
      <c r="K3008" s="21" t="str">
        <f t="shared" si="152"/>
        <v/>
      </c>
      <c r="L3008" s="21" t="e">
        <f ca="1">IF(AND(K3008&lt;&gt; "", COUNTIF(SAP!#REF!,K3008)&gt;0),"Matched", "")</f>
        <v>#REF!</v>
      </c>
      <c r="M3008" s="21" t="str">
        <f t="shared" si="153"/>
        <v/>
      </c>
      <c r="N3008" s="21" t="e">
        <f ca="1">IF(AND(M3008&lt;&gt; "", COUNTIF(SAP!#REF!,M3008)&gt;0),"Matched", "")</f>
        <v>#REF!</v>
      </c>
      <c r="O3008" s="21" t="str">
        <f t="shared" si="154"/>
        <v/>
      </c>
      <c r="P3008" s="21" t="e">
        <f ca="1">IF(AND(O3008&lt;&gt; "", COUNTIF(SAP!#REF!,O3008)&gt;0),"Matched", "")</f>
        <v>#REF!</v>
      </c>
      <c r="Q3008" s="21" t="str">
        <f ca="1">IF(OR(D3008="AC",D3008="TR"),"Logic4"&amp;"_"&amp;TEXT(C3008,"dd.mm.yyyy") &amp;"_"&amp; 398086.37,"")</f>
        <v>Logic4_19.04.2020_398086.37</v>
      </c>
      <c r="R3008" s="21" t="e">
        <f ca="1">IF(AND(Q3008&lt;&gt; "", COUNTIF(SAP!#REF!,Q3008)&gt;0),"Matched", "")</f>
        <v>#REF!</v>
      </c>
    </row>
    <row r="3009" spans="1:18" hidden="1">
      <c r="A3009" s="21">
        <v>11563327</v>
      </c>
      <c r="B3009" s="22">
        <v>43940</v>
      </c>
      <c r="C3009" s="22">
        <v>43940</v>
      </c>
      <c r="D3009" s="21" t="s">
        <v>10</v>
      </c>
      <c r="E3009" s="23">
        <v>0</v>
      </c>
      <c r="F3009" s="23">
        <v>0</v>
      </c>
      <c r="G3009" s="23">
        <v>1408.5</v>
      </c>
      <c r="H3009" s="23">
        <v>26706.1</v>
      </c>
      <c r="I3009" s="21" t="s">
        <v>11</v>
      </c>
      <c r="J3009" s="21" t="s">
        <v>12</v>
      </c>
      <c r="K3009" s="21" t="str">
        <f t="shared" si="152"/>
        <v/>
      </c>
      <c r="L3009" s="21" t="e">
        <f ca="1">IF(AND(K3009&lt;&gt; "", COUNTIF(SAP!#REF!,K3009)&gt;0),"Matched", "")</f>
        <v>#REF!</v>
      </c>
      <c r="M3009" s="21" t="str">
        <f t="shared" si="153"/>
        <v/>
      </c>
      <c r="N3009" s="21" t="e">
        <f ca="1">IF(AND(M3009&lt;&gt; "", COUNTIF(SAP!#REF!,M3009)&gt;0),"Matched", "")</f>
        <v>#REF!</v>
      </c>
      <c r="O3009" s="21" t="str">
        <f t="shared" si="154"/>
        <v/>
      </c>
      <c r="P3009" s="21" t="e">
        <f ca="1">IF(AND(O3009&lt;&gt; "", COUNTIF(SAP!#REF!,O3009)&gt;0),"Matched", "")</f>
        <v>#REF!</v>
      </c>
      <c r="Q3009" s="21" t="str">
        <f ca="1">IF(OR(D3009="AC",D3009="TR"),"Logic4"&amp;"_"&amp;TEXT(C3009,"dd.mm.yyyy") &amp;"_"&amp; 398086.37,"")</f>
        <v>Logic4_19.04.2020_398086.37</v>
      </c>
      <c r="R3009" s="21" t="e">
        <f ca="1">IF(AND(Q3009&lt;&gt; "", COUNTIF(SAP!#REF!,Q3009)&gt;0),"Matched", "")</f>
        <v>#REF!</v>
      </c>
    </row>
    <row r="3010" spans="1:18" hidden="1">
      <c r="A3010" s="21">
        <v>11563327</v>
      </c>
      <c r="B3010" s="22">
        <v>43940</v>
      </c>
      <c r="C3010" s="22">
        <v>43940</v>
      </c>
      <c r="D3010" s="21" t="s">
        <v>10</v>
      </c>
      <c r="E3010" s="23">
        <v>0</v>
      </c>
      <c r="F3010" s="23">
        <v>0</v>
      </c>
      <c r="G3010" s="23">
        <v>1450</v>
      </c>
      <c r="H3010" s="23">
        <v>28156.1</v>
      </c>
      <c r="I3010" s="21" t="s">
        <v>11</v>
      </c>
      <c r="J3010" s="21" t="s">
        <v>12</v>
      </c>
      <c r="K3010" s="21" t="str">
        <f t="shared" si="152"/>
        <v/>
      </c>
      <c r="L3010" s="21" t="e">
        <f ca="1">IF(AND(K3010&lt;&gt; "", COUNTIF(SAP!#REF!,K3010)&gt;0),"Matched", "")</f>
        <v>#REF!</v>
      </c>
      <c r="M3010" s="21" t="str">
        <f t="shared" si="153"/>
        <v/>
      </c>
      <c r="N3010" s="21" t="e">
        <f ca="1">IF(AND(M3010&lt;&gt; "", COUNTIF(SAP!#REF!,M3010)&gt;0),"Matched", "")</f>
        <v>#REF!</v>
      </c>
      <c r="O3010" s="21" t="str">
        <f t="shared" si="154"/>
        <v/>
      </c>
      <c r="P3010" s="21" t="e">
        <f ca="1">IF(AND(O3010&lt;&gt; "", COUNTIF(SAP!#REF!,O3010)&gt;0),"Matched", "")</f>
        <v>#REF!</v>
      </c>
      <c r="Q3010" s="21" t="str">
        <f ca="1">IF(OR(D3010="AC",D3010="TR"),"Logic4"&amp;"_"&amp;TEXT(C3010,"dd.mm.yyyy") &amp;"_"&amp; 398086.37,"")</f>
        <v>Logic4_19.04.2020_398086.37</v>
      </c>
      <c r="R3010" s="21" t="e">
        <f ca="1">IF(AND(Q3010&lt;&gt; "", COUNTIF(SAP!#REF!,Q3010)&gt;0),"Matched", "")</f>
        <v>#REF!</v>
      </c>
    </row>
    <row r="3011" spans="1:18" hidden="1">
      <c r="A3011" s="21">
        <v>11563327</v>
      </c>
      <c r="B3011" s="22">
        <v>43940</v>
      </c>
      <c r="C3011" s="22">
        <v>43940</v>
      </c>
      <c r="D3011" s="21" t="s">
        <v>10</v>
      </c>
      <c r="E3011" s="23">
        <v>0</v>
      </c>
      <c r="F3011" s="23">
        <v>0</v>
      </c>
      <c r="G3011" s="23">
        <v>1500</v>
      </c>
      <c r="H3011" s="23">
        <v>29656.1</v>
      </c>
      <c r="I3011" s="21" t="s">
        <v>11</v>
      </c>
      <c r="J3011" s="21" t="s">
        <v>12</v>
      </c>
      <c r="K3011" s="21" t="str">
        <f t="shared" ref="K3011:K3074" si="155">IF(D3011="TF","Logic1"&amp;"_"&amp;TEXT(C3011, "mm") &amp;"_"&amp; F3011,"")</f>
        <v/>
      </c>
      <c r="L3011" s="21" t="e">
        <f ca="1">IF(AND(K3011&lt;&gt; "", COUNTIF(SAP!#REF!,K3011)&gt;0),"Matched", "")</f>
        <v>#REF!</v>
      </c>
      <c r="M3011" s="21" t="str">
        <f t="shared" si="153"/>
        <v/>
      </c>
      <c r="N3011" s="21" t="e">
        <f ca="1">IF(AND(M3011&lt;&gt; "", COUNTIF(SAP!#REF!,M3011)&gt;0),"Matched", "")</f>
        <v>#REF!</v>
      </c>
      <c r="O3011" s="21" t="str">
        <f t="shared" si="154"/>
        <v/>
      </c>
      <c r="P3011" s="21" t="e">
        <f ca="1">IF(AND(O3011&lt;&gt; "", COUNTIF(SAP!#REF!,O3011)&gt;0),"Matched", "")</f>
        <v>#REF!</v>
      </c>
      <c r="Q3011" s="21" t="str">
        <f ca="1">IF(OR(D3011="AC",D3011="TR"),"Logic4"&amp;"_"&amp;TEXT(C3011,"dd.mm.yyyy") &amp;"_"&amp; 398086.37,"")</f>
        <v>Logic4_19.04.2020_398086.37</v>
      </c>
      <c r="R3011" s="21" t="e">
        <f ca="1">IF(AND(Q3011&lt;&gt; "", COUNTIF(SAP!#REF!,Q3011)&gt;0),"Matched", "")</f>
        <v>#REF!</v>
      </c>
    </row>
    <row r="3012" spans="1:18" hidden="1">
      <c r="A3012" s="21">
        <v>11563327</v>
      </c>
      <c r="B3012" s="22">
        <v>43940</v>
      </c>
      <c r="C3012" s="22">
        <v>43940</v>
      </c>
      <c r="D3012" s="21" t="s">
        <v>10</v>
      </c>
      <c r="E3012" s="23">
        <v>0</v>
      </c>
      <c r="F3012" s="23">
        <v>0</v>
      </c>
      <c r="G3012" s="23">
        <v>1504</v>
      </c>
      <c r="H3012" s="23">
        <v>31160.1</v>
      </c>
      <c r="I3012" s="21" t="s">
        <v>11</v>
      </c>
      <c r="J3012" s="21" t="s">
        <v>12</v>
      </c>
      <c r="K3012" s="21" t="str">
        <f t="shared" si="155"/>
        <v/>
      </c>
      <c r="L3012" s="21" t="e">
        <f ca="1">IF(AND(K3012&lt;&gt; "", COUNTIF(SAP!#REF!,K3012)&gt;0),"Matched", "")</f>
        <v>#REF!</v>
      </c>
      <c r="M3012" s="21" t="str">
        <f t="shared" si="153"/>
        <v/>
      </c>
      <c r="N3012" s="21" t="e">
        <f ca="1">IF(AND(M3012&lt;&gt; "", COUNTIF(SAP!#REF!,M3012)&gt;0),"Matched", "")</f>
        <v>#REF!</v>
      </c>
      <c r="O3012" s="21" t="str">
        <f t="shared" si="154"/>
        <v/>
      </c>
      <c r="P3012" s="21" t="e">
        <f ca="1">IF(AND(O3012&lt;&gt; "", COUNTIF(SAP!#REF!,O3012)&gt;0),"Matched", "")</f>
        <v>#REF!</v>
      </c>
      <c r="Q3012" s="21" t="str">
        <f ca="1">IF(OR(D3012="AC",D3012="TR"),"Logic4"&amp;"_"&amp;TEXT(C3012,"dd.mm.yyyy") &amp;"_"&amp; 398086.37,"")</f>
        <v>Logic4_19.04.2020_398086.37</v>
      </c>
      <c r="R3012" s="21" t="e">
        <f ca="1">IF(AND(Q3012&lt;&gt; "", COUNTIF(SAP!#REF!,Q3012)&gt;0),"Matched", "")</f>
        <v>#REF!</v>
      </c>
    </row>
    <row r="3013" spans="1:18" hidden="1">
      <c r="A3013" s="21">
        <v>11563327</v>
      </c>
      <c r="B3013" s="22">
        <v>43940</v>
      </c>
      <c r="C3013" s="22">
        <v>43940</v>
      </c>
      <c r="D3013" s="21" t="s">
        <v>10</v>
      </c>
      <c r="E3013" s="23">
        <v>0</v>
      </c>
      <c r="F3013" s="23">
        <v>0</v>
      </c>
      <c r="G3013" s="23">
        <v>1530</v>
      </c>
      <c r="H3013" s="23">
        <v>32690.1</v>
      </c>
      <c r="I3013" s="21" t="s">
        <v>11</v>
      </c>
      <c r="J3013" s="21" t="s">
        <v>12</v>
      </c>
      <c r="K3013" s="21" t="str">
        <f t="shared" si="155"/>
        <v/>
      </c>
      <c r="L3013" s="21" t="e">
        <f ca="1">IF(AND(K3013&lt;&gt; "", COUNTIF(SAP!#REF!,K3013)&gt;0),"Matched", "")</f>
        <v>#REF!</v>
      </c>
      <c r="M3013" s="21" t="str">
        <f t="shared" si="153"/>
        <v/>
      </c>
      <c r="N3013" s="21" t="e">
        <f ca="1">IF(AND(M3013&lt;&gt; "", COUNTIF(SAP!#REF!,M3013)&gt;0),"Matched", "")</f>
        <v>#REF!</v>
      </c>
      <c r="O3013" s="21" t="str">
        <f t="shared" si="154"/>
        <v/>
      </c>
      <c r="P3013" s="21" t="e">
        <f ca="1">IF(AND(O3013&lt;&gt; "", COUNTIF(SAP!#REF!,O3013)&gt;0),"Matched", "")</f>
        <v>#REF!</v>
      </c>
      <c r="Q3013" s="21" t="str">
        <f ca="1">IF(OR(D3013="AC",D3013="TR"),"Logic4"&amp;"_"&amp;TEXT(C3013,"dd.mm.yyyy") &amp;"_"&amp; 398086.37,"")</f>
        <v>Logic4_19.04.2020_398086.37</v>
      </c>
      <c r="R3013" s="21" t="e">
        <f ca="1">IF(AND(Q3013&lt;&gt; "", COUNTIF(SAP!#REF!,Q3013)&gt;0),"Matched", "")</f>
        <v>#REF!</v>
      </c>
    </row>
    <row r="3014" spans="1:18" hidden="1">
      <c r="A3014" s="21">
        <v>11563327</v>
      </c>
      <c r="B3014" s="22">
        <v>43940</v>
      </c>
      <c r="C3014" s="22">
        <v>43940</v>
      </c>
      <c r="D3014" s="21" t="s">
        <v>10</v>
      </c>
      <c r="E3014" s="23">
        <v>0</v>
      </c>
      <c r="F3014" s="23">
        <v>0</v>
      </c>
      <c r="G3014" s="23">
        <v>1554.3</v>
      </c>
      <c r="H3014" s="23">
        <v>34244.400000000001</v>
      </c>
      <c r="I3014" s="21" t="s">
        <v>11</v>
      </c>
      <c r="J3014" s="21" t="s">
        <v>12</v>
      </c>
      <c r="K3014" s="21" t="str">
        <f t="shared" si="155"/>
        <v/>
      </c>
      <c r="L3014" s="21" t="e">
        <f ca="1">IF(AND(K3014&lt;&gt; "", COUNTIF(SAP!#REF!,K3014)&gt;0),"Matched", "")</f>
        <v>#REF!</v>
      </c>
      <c r="M3014" s="21" t="str">
        <f t="shared" si="153"/>
        <v/>
      </c>
      <c r="N3014" s="21" t="e">
        <f ca="1">IF(AND(M3014&lt;&gt; "", COUNTIF(SAP!#REF!,M3014)&gt;0),"Matched", "")</f>
        <v>#REF!</v>
      </c>
      <c r="O3014" s="21" t="str">
        <f t="shared" si="154"/>
        <v/>
      </c>
      <c r="P3014" s="21" t="e">
        <f ca="1">IF(AND(O3014&lt;&gt; "", COUNTIF(SAP!#REF!,O3014)&gt;0),"Matched", "")</f>
        <v>#REF!</v>
      </c>
      <c r="Q3014" s="21" t="str">
        <f ca="1">IF(OR(D3014="AC",D3014="TR"),"Logic4"&amp;"_"&amp;TEXT(C3014,"dd.mm.yyyy") &amp;"_"&amp; 398086.37,"")</f>
        <v>Logic4_19.04.2020_398086.37</v>
      </c>
      <c r="R3014" s="21" t="e">
        <f ca="1">IF(AND(Q3014&lt;&gt; "", COUNTIF(SAP!#REF!,Q3014)&gt;0),"Matched", "")</f>
        <v>#REF!</v>
      </c>
    </row>
    <row r="3015" spans="1:18" hidden="1">
      <c r="A3015" s="21">
        <v>11563327</v>
      </c>
      <c r="B3015" s="22">
        <v>43940</v>
      </c>
      <c r="C3015" s="22">
        <v>43940</v>
      </c>
      <c r="D3015" s="21" t="s">
        <v>10</v>
      </c>
      <c r="E3015" s="23">
        <v>0</v>
      </c>
      <c r="F3015" s="23">
        <v>0</v>
      </c>
      <c r="G3015" s="23">
        <v>1620</v>
      </c>
      <c r="H3015" s="23">
        <v>35864.400000000001</v>
      </c>
      <c r="I3015" s="21" t="s">
        <v>11</v>
      </c>
      <c r="J3015" s="21" t="s">
        <v>12</v>
      </c>
      <c r="K3015" s="21" t="str">
        <f t="shared" si="155"/>
        <v/>
      </c>
      <c r="L3015" s="21" t="e">
        <f ca="1">IF(AND(K3015&lt;&gt; "", COUNTIF(SAP!#REF!,K3015)&gt;0),"Matched", "")</f>
        <v>#REF!</v>
      </c>
      <c r="M3015" s="21" t="str">
        <f t="shared" si="153"/>
        <v/>
      </c>
      <c r="N3015" s="21" t="e">
        <f ca="1">IF(AND(M3015&lt;&gt; "", COUNTIF(SAP!#REF!,M3015)&gt;0),"Matched", "")</f>
        <v>#REF!</v>
      </c>
      <c r="O3015" s="21" t="str">
        <f t="shared" si="154"/>
        <v/>
      </c>
      <c r="P3015" s="21" t="e">
        <f ca="1">IF(AND(O3015&lt;&gt; "", COUNTIF(SAP!#REF!,O3015)&gt;0),"Matched", "")</f>
        <v>#REF!</v>
      </c>
      <c r="Q3015" s="21" t="str">
        <f ca="1">IF(OR(D3015="AC",D3015="TR"),"Logic4"&amp;"_"&amp;TEXT(C3015,"dd.mm.yyyy") &amp;"_"&amp; 398086.37,"")</f>
        <v>Logic4_19.04.2020_398086.37</v>
      </c>
      <c r="R3015" s="21" t="e">
        <f ca="1">IF(AND(Q3015&lt;&gt; "", COUNTIF(SAP!#REF!,Q3015)&gt;0),"Matched", "")</f>
        <v>#REF!</v>
      </c>
    </row>
    <row r="3016" spans="1:18" hidden="1">
      <c r="A3016" s="21">
        <v>11563327</v>
      </c>
      <c r="B3016" s="22">
        <v>43940</v>
      </c>
      <c r="C3016" s="22">
        <v>43940</v>
      </c>
      <c r="D3016" s="21" t="s">
        <v>10</v>
      </c>
      <c r="E3016" s="23">
        <v>0</v>
      </c>
      <c r="F3016" s="23">
        <v>0</v>
      </c>
      <c r="G3016" s="23">
        <v>1668</v>
      </c>
      <c r="H3016" s="23">
        <v>37532.400000000001</v>
      </c>
      <c r="I3016" s="21" t="s">
        <v>11</v>
      </c>
      <c r="J3016" s="21" t="s">
        <v>12</v>
      </c>
      <c r="K3016" s="21" t="str">
        <f t="shared" si="155"/>
        <v/>
      </c>
      <c r="L3016" s="21" t="e">
        <f ca="1">IF(AND(K3016&lt;&gt; "", COUNTIF(SAP!#REF!,K3016)&gt;0),"Matched", "")</f>
        <v>#REF!</v>
      </c>
      <c r="M3016" s="21" t="str">
        <f t="shared" si="153"/>
        <v/>
      </c>
      <c r="N3016" s="21" t="e">
        <f ca="1">IF(AND(M3016&lt;&gt; "", COUNTIF(SAP!#REF!,M3016)&gt;0),"Matched", "")</f>
        <v>#REF!</v>
      </c>
      <c r="O3016" s="21" t="str">
        <f t="shared" si="154"/>
        <v/>
      </c>
      <c r="P3016" s="21" t="e">
        <f ca="1">IF(AND(O3016&lt;&gt; "", COUNTIF(SAP!#REF!,O3016)&gt;0),"Matched", "")</f>
        <v>#REF!</v>
      </c>
      <c r="Q3016" s="21" t="str">
        <f ca="1">IF(OR(D3016="AC",D3016="TR"),"Logic4"&amp;"_"&amp;TEXT(C3016,"dd.mm.yyyy") &amp;"_"&amp; 398086.37,"")</f>
        <v>Logic4_19.04.2020_398086.37</v>
      </c>
      <c r="R3016" s="21" t="e">
        <f ca="1">IF(AND(Q3016&lt;&gt; "", COUNTIF(SAP!#REF!,Q3016)&gt;0),"Matched", "")</f>
        <v>#REF!</v>
      </c>
    </row>
    <row r="3017" spans="1:18" hidden="1">
      <c r="A3017" s="21">
        <v>11563327</v>
      </c>
      <c r="B3017" s="22">
        <v>43940</v>
      </c>
      <c r="C3017" s="22">
        <v>43940</v>
      </c>
      <c r="D3017" s="21" t="s">
        <v>10</v>
      </c>
      <c r="E3017" s="23">
        <v>0</v>
      </c>
      <c r="F3017" s="23">
        <v>0</v>
      </c>
      <c r="G3017" s="23">
        <v>1700</v>
      </c>
      <c r="H3017" s="23">
        <v>39232.400000000001</v>
      </c>
      <c r="I3017" s="21" t="s">
        <v>11</v>
      </c>
      <c r="J3017" s="21" t="s">
        <v>12</v>
      </c>
      <c r="K3017" s="21" t="str">
        <f t="shared" si="155"/>
        <v/>
      </c>
      <c r="L3017" s="21" t="e">
        <f ca="1">IF(AND(K3017&lt;&gt; "", COUNTIF(SAP!#REF!,K3017)&gt;0),"Matched", "")</f>
        <v>#REF!</v>
      </c>
      <c r="M3017" s="21" t="str">
        <f t="shared" si="153"/>
        <v/>
      </c>
      <c r="N3017" s="21" t="e">
        <f ca="1">IF(AND(M3017&lt;&gt; "", COUNTIF(SAP!#REF!,M3017)&gt;0),"Matched", "")</f>
        <v>#REF!</v>
      </c>
      <c r="O3017" s="21" t="str">
        <f t="shared" si="154"/>
        <v/>
      </c>
      <c r="P3017" s="21" t="e">
        <f ca="1">IF(AND(O3017&lt;&gt; "", COUNTIF(SAP!#REF!,O3017)&gt;0),"Matched", "")</f>
        <v>#REF!</v>
      </c>
      <c r="Q3017" s="21" t="str">
        <f ca="1">IF(OR(D3017="AC",D3017="TR"),"Logic4"&amp;"_"&amp;TEXT(C3017,"dd.mm.yyyy") &amp;"_"&amp; 398086.37,"")</f>
        <v>Logic4_19.04.2020_398086.37</v>
      </c>
      <c r="R3017" s="21" t="e">
        <f ca="1">IF(AND(Q3017&lt;&gt; "", COUNTIF(SAP!#REF!,Q3017)&gt;0),"Matched", "")</f>
        <v>#REF!</v>
      </c>
    </row>
    <row r="3018" spans="1:18" hidden="1">
      <c r="A3018" s="21">
        <v>11563327</v>
      </c>
      <c r="B3018" s="22">
        <v>43940</v>
      </c>
      <c r="C3018" s="22">
        <v>43940</v>
      </c>
      <c r="D3018" s="21" t="s">
        <v>10</v>
      </c>
      <c r="E3018" s="23">
        <v>0</v>
      </c>
      <c r="F3018" s="23">
        <v>0</v>
      </c>
      <c r="G3018" s="23">
        <v>1714</v>
      </c>
      <c r="H3018" s="23">
        <v>40946.400000000001</v>
      </c>
      <c r="I3018" s="21" t="s">
        <v>11</v>
      </c>
      <c r="J3018" s="21" t="s">
        <v>12</v>
      </c>
      <c r="K3018" s="21" t="str">
        <f t="shared" si="155"/>
        <v/>
      </c>
      <c r="L3018" s="21" t="e">
        <f ca="1">IF(AND(K3018&lt;&gt; "", COUNTIF(SAP!#REF!,K3018)&gt;0),"Matched", "")</f>
        <v>#REF!</v>
      </c>
      <c r="M3018" s="21" t="str">
        <f t="shared" si="153"/>
        <v/>
      </c>
      <c r="N3018" s="21" t="e">
        <f ca="1">IF(AND(M3018&lt;&gt; "", COUNTIF(SAP!#REF!,M3018)&gt;0),"Matched", "")</f>
        <v>#REF!</v>
      </c>
      <c r="O3018" s="21" t="str">
        <f t="shared" si="154"/>
        <v/>
      </c>
      <c r="P3018" s="21" t="e">
        <f ca="1">IF(AND(O3018&lt;&gt; "", COUNTIF(SAP!#REF!,O3018)&gt;0),"Matched", "")</f>
        <v>#REF!</v>
      </c>
      <c r="Q3018" s="21" t="str">
        <f ca="1">IF(OR(D3018="AC",D3018="TR"),"Logic4"&amp;"_"&amp;TEXT(C3018,"dd.mm.yyyy") &amp;"_"&amp; 398086.37,"")</f>
        <v>Logic4_19.04.2020_398086.37</v>
      </c>
      <c r="R3018" s="21" t="e">
        <f ca="1">IF(AND(Q3018&lt;&gt; "", COUNTIF(SAP!#REF!,Q3018)&gt;0),"Matched", "")</f>
        <v>#REF!</v>
      </c>
    </row>
    <row r="3019" spans="1:18" hidden="1">
      <c r="A3019" s="21">
        <v>11563327</v>
      </c>
      <c r="B3019" s="22">
        <v>43940</v>
      </c>
      <c r="C3019" s="22">
        <v>43940</v>
      </c>
      <c r="D3019" s="21" t="s">
        <v>10</v>
      </c>
      <c r="E3019" s="23">
        <v>0</v>
      </c>
      <c r="F3019" s="23">
        <v>0</v>
      </c>
      <c r="G3019" s="23">
        <v>1730</v>
      </c>
      <c r="H3019" s="23">
        <v>42676.4</v>
      </c>
      <c r="I3019" s="21" t="s">
        <v>11</v>
      </c>
      <c r="J3019" s="21" t="s">
        <v>12</v>
      </c>
      <c r="K3019" s="21" t="str">
        <f t="shared" si="155"/>
        <v/>
      </c>
      <c r="L3019" s="21" t="e">
        <f ca="1">IF(AND(K3019&lt;&gt; "", COUNTIF(SAP!#REF!,K3019)&gt;0),"Matched", "")</f>
        <v>#REF!</v>
      </c>
      <c r="M3019" s="21" t="str">
        <f t="shared" si="153"/>
        <v/>
      </c>
      <c r="N3019" s="21" t="e">
        <f ca="1">IF(AND(M3019&lt;&gt; "", COUNTIF(SAP!#REF!,M3019)&gt;0),"Matched", "")</f>
        <v>#REF!</v>
      </c>
      <c r="O3019" s="21" t="str">
        <f t="shared" si="154"/>
        <v/>
      </c>
      <c r="P3019" s="21" t="e">
        <f ca="1">IF(AND(O3019&lt;&gt; "", COUNTIF(SAP!#REF!,O3019)&gt;0),"Matched", "")</f>
        <v>#REF!</v>
      </c>
      <c r="Q3019" s="21" t="str">
        <f ca="1">IF(OR(D3019="AC",D3019="TR"),"Logic4"&amp;"_"&amp;TEXT(C3019,"dd.mm.yyyy") &amp;"_"&amp; 398086.37,"")</f>
        <v>Logic4_19.04.2020_398086.37</v>
      </c>
      <c r="R3019" s="21" t="e">
        <f ca="1">IF(AND(Q3019&lt;&gt; "", COUNTIF(SAP!#REF!,Q3019)&gt;0),"Matched", "")</f>
        <v>#REF!</v>
      </c>
    </row>
    <row r="3020" spans="1:18" hidden="1">
      <c r="A3020" s="21">
        <v>11563327</v>
      </c>
      <c r="B3020" s="22">
        <v>43940</v>
      </c>
      <c r="C3020" s="22">
        <v>43940</v>
      </c>
      <c r="D3020" s="21" t="s">
        <v>10</v>
      </c>
      <c r="E3020" s="23">
        <v>0</v>
      </c>
      <c r="F3020" s="23">
        <v>0</v>
      </c>
      <c r="G3020" s="23">
        <v>1770</v>
      </c>
      <c r="H3020" s="23">
        <v>44446.400000000001</v>
      </c>
      <c r="I3020" s="21" t="s">
        <v>11</v>
      </c>
      <c r="J3020" s="21" t="s">
        <v>12</v>
      </c>
      <c r="K3020" s="21" t="str">
        <f t="shared" si="155"/>
        <v/>
      </c>
      <c r="L3020" s="21" t="e">
        <f ca="1">IF(AND(K3020&lt;&gt; "", COUNTIF(SAP!#REF!,K3020)&gt;0),"Matched", "")</f>
        <v>#REF!</v>
      </c>
      <c r="M3020" s="21" t="str">
        <f t="shared" si="153"/>
        <v/>
      </c>
      <c r="N3020" s="21" t="e">
        <f ca="1">IF(AND(M3020&lt;&gt; "", COUNTIF(SAP!#REF!,M3020)&gt;0),"Matched", "")</f>
        <v>#REF!</v>
      </c>
      <c r="O3020" s="21" t="str">
        <f t="shared" si="154"/>
        <v/>
      </c>
      <c r="P3020" s="21" t="e">
        <f ca="1">IF(AND(O3020&lt;&gt; "", COUNTIF(SAP!#REF!,O3020)&gt;0),"Matched", "")</f>
        <v>#REF!</v>
      </c>
      <c r="Q3020" s="21" t="str">
        <f ca="1">IF(OR(D3020="AC",D3020="TR"),"Logic4"&amp;"_"&amp;TEXT(C3020,"dd.mm.yyyy") &amp;"_"&amp; 398086.37,"")</f>
        <v>Logic4_19.04.2020_398086.37</v>
      </c>
      <c r="R3020" s="21" t="e">
        <f ca="1">IF(AND(Q3020&lt;&gt; "", COUNTIF(SAP!#REF!,Q3020)&gt;0),"Matched", "")</f>
        <v>#REF!</v>
      </c>
    </row>
    <row r="3021" spans="1:18" hidden="1">
      <c r="A3021" s="21">
        <v>11563327</v>
      </c>
      <c r="B3021" s="22">
        <v>43940</v>
      </c>
      <c r="C3021" s="22">
        <v>43940</v>
      </c>
      <c r="D3021" s="21" t="s">
        <v>10</v>
      </c>
      <c r="E3021" s="23">
        <v>0</v>
      </c>
      <c r="F3021" s="23">
        <v>0</v>
      </c>
      <c r="G3021" s="23">
        <v>1810</v>
      </c>
      <c r="H3021" s="23">
        <v>46256.4</v>
      </c>
      <c r="I3021" s="21" t="s">
        <v>11</v>
      </c>
      <c r="J3021" s="21" t="s">
        <v>12</v>
      </c>
      <c r="K3021" s="21" t="str">
        <f t="shared" si="155"/>
        <v/>
      </c>
      <c r="L3021" s="21" t="e">
        <f ca="1">IF(AND(K3021&lt;&gt; "", COUNTIF(SAP!#REF!,K3021)&gt;0),"Matched", "")</f>
        <v>#REF!</v>
      </c>
      <c r="M3021" s="21" t="str">
        <f t="shared" si="153"/>
        <v/>
      </c>
      <c r="N3021" s="21" t="e">
        <f ca="1">IF(AND(M3021&lt;&gt; "", COUNTIF(SAP!#REF!,M3021)&gt;0),"Matched", "")</f>
        <v>#REF!</v>
      </c>
      <c r="O3021" s="21" t="str">
        <f t="shared" si="154"/>
        <v/>
      </c>
      <c r="P3021" s="21" t="e">
        <f ca="1">IF(AND(O3021&lt;&gt; "", COUNTIF(SAP!#REF!,O3021)&gt;0),"Matched", "")</f>
        <v>#REF!</v>
      </c>
      <c r="Q3021" s="21" t="str">
        <f ca="1">IF(OR(D3021="AC",D3021="TR"),"Logic4"&amp;"_"&amp;TEXT(C3021,"dd.mm.yyyy") &amp;"_"&amp; 398086.37,"")</f>
        <v>Logic4_19.04.2020_398086.37</v>
      </c>
      <c r="R3021" s="21" t="e">
        <f ca="1">IF(AND(Q3021&lt;&gt; "", COUNTIF(SAP!#REF!,Q3021)&gt;0),"Matched", "")</f>
        <v>#REF!</v>
      </c>
    </row>
    <row r="3022" spans="1:18" hidden="1">
      <c r="A3022" s="21">
        <v>11563327</v>
      </c>
      <c r="B3022" s="22">
        <v>43940</v>
      </c>
      <c r="C3022" s="22">
        <v>43940</v>
      </c>
      <c r="D3022" s="21" t="s">
        <v>10</v>
      </c>
      <c r="E3022" s="23">
        <v>0</v>
      </c>
      <c r="F3022" s="23">
        <v>0</v>
      </c>
      <c r="G3022" s="23">
        <v>1846.6</v>
      </c>
      <c r="H3022" s="23">
        <v>48103</v>
      </c>
      <c r="I3022" s="21" t="s">
        <v>11</v>
      </c>
      <c r="J3022" s="21" t="s">
        <v>12</v>
      </c>
      <c r="K3022" s="21" t="str">
        <f t="shared" si="155"/>
        <v/>
      </c>
      <c r="L3022" s="21" t="e">
        <f ca="1">IF(AND(K3022&lt;&gt; "", COUNTIF(SAP!#REF!,K3022)&gt;0),"Matched", "")</f>
        <v>#REF!</v>
      </c>
      <c r="M3022" s="21" t="str">
        <f t="shared" si="153"/>
        <v/>
      </c>
      <c r="N3022" s="21" t="e">
        <f ca="1">IF(AND(M3022&lt;&gt; "", COUNTIF(SAP!#REF!,M3022)&gt;0),"Matched", "")</f>
        <v>#REF!</v>
      </c>
      <c r="O3022" s="21" t="str">
        <f t="shared" si="154"/>
        <v/>
      </c>
      <c r="P3022" s="21" t="e">
        <f ca="1">IF(AND(O3022&lt;&gt; "", COUNTIF(SAP!#REF!,O3022)&gt;0),"Matched", "")</f>
        <v>#REF!</v>
      </c>
      <c r="Q3022" s="21" t="str">
        <f ca="1">IF(OR(D3022="AC",D3022="TR"),"Logic4"&amp;"_"&amp;TEXT(C3022,"dd.mm.yyyy") &amp;"_"&amp; 398086.37,"")</f>
        <v>Logic4_19.04.2020_398086.37</v>
      </c>
      <c r="R3022" s="21" t="e">
        <f ca="1">IF(AND(Q3022&lt;&gt; "", COUNTIF(SAP!#REF!,Q3022)&gt;0),"Matched", "")</f>
        <v>#REF!</v>
      </c>
    </row>
    <row r="3023" spans="1:18" hidden="1">
      <c r="A3023" s="21">
        <v>11563327</v>
      </c>
      <c r="B3023" s="22">
        <v>43940</v>
      </c>
      <c r="C3023" s="22">
        <v>43940</v>
      </c>
      <c r="D3023" s="21" t="s">
        <v>10</v>
      </c>
      <c r="E3023" s="23">
        <v>0</v>
      </c>
      <c r="F3023" s="23">
        <v>0</v>
      </c>
      <c r="G3023" s="23">
        <v>1850</v>
      </c>
      <c r="H3023" s="23">
        <v>49953</v>
      </c>
      <c r="I3023" s="21" t="s">
        <v>11</v>
      </c>
      <c r="J3023" s="21" t="s">
        <v>12</v>
      </c>
      <c r="K3023" s="21" t="str">
        <f t="shared" si="155"/>
        <v/>
      </c>
      <c r="L3023" s="21" t="e">
        <f ca="1">IF(AND(K3023&lt;&gt; "", COUNTIF(SAP!#REF!,K3023)&gt;0),"Matched", "")</f>
        <v>#REF!</v>
      </c>
      <c r="M3023" s="21" t="str">
        <f t="shared" si="153"/>
        <v/>
      </c>
      <c r="N3023" s="21" t="e">
        <f ca="1">IF(AND(M3023&lt;&gt; "", COUNTIF(SAP!#REF!,M3023)&gt;0),"Matched", "")</f>
        <v>#REF!</v>
      </c>
      <c r="O3023" s="21" t="str">
        <f t="shared" si="154"/>
        <v/>
      </c>
      <c r="P3023" s="21" t="e">
        <f ca="1">IF(AND(O3023&lt;&gt; "", COUNTIF(SAP!#REF!,O3023)&gt;0),"Matched", "")</f>
        <v>#REF!</v>
      </c>
      <c r="Q3023" s="21" t="str">
        <f ca="1">IF(OR(D3023="AC",D3023="TR"),"Logic4"&amp;"_"&amp;TEXT(C3023,"dd.mm.yyyy") &amp;"_"&amp; 398086.37,"")</f>
        <v>Logic4_19.04.2020_398086.37</v>
      </c>
      <c r="R3023" s="21" t="e">
        <f ca="1">IF(AND(Q3023&lt;&gt; "", COUNTIF(SAP!#REF!,Q3023)&gt;0),"Matched", "")</f>
        <v>#REF!</v>
      </c>
    </row>
    <row r="3024" spans="1:18" hidden="1">
      <c r="A3024" s="21">
        <v>11563327</v>
      </c>
      <c r="B3024" s="22">
        <v>43940</v>
      </c>
      <c r="C3024" s="22">
        <v>43940</v>
      </c>
      <c r="D3024" s="21" t="s">
        <v>10</v>
      </c>
      <c r="E3024" s="23">
        <v>0</v>
      </c>
      <c r="F3024" s="23">
        <v>0</v>
      </c>
      <c r="G3024" s="23">
        <v>1868.9</v>
      </c>
      <c r="H3024" s="23">
        <v>51821.9</v>
      </c>
      <c r="I3024" s="21" t="s">
        <v>11</v>
      </c>
      <c r="J3024" s="21" t="s">
        <v>12</v>
      </c>
      <c r="K3024" s="21" t="str">
        <f t="shared" si="155"/>
        <v/>
      </c>
      <c r="L3024" s="21" t="e">
        <f ca="1">IF(AND(K3024&lt;&gt; "", COUNTIF(SAP!#REF!,K3024)&gt;0),"Matched", "")</f>
        <v>#REF!</v>
      </c>
      <c r="M3024" s="21" t="str">
        <f t="shared" si="153"/>
        <v/>
      </c>
      <c r="N3024" s="21" t="e">
        <f ca="1">IF(AND(M3024&lt;&gt; "", COUNTIF(SAP!#REF!,M3024)&gt;0),"Matched", "")</f>
        <v>#REF!</v>
      </c>
      <c r="O3024" s="21" t="str">
        <f t="shared" si="154"/>
        <v/>
      </c>
      <c r="P3024" s="21" t="e">
        <f ca="1">IF(AND(O3024&lt;&gt; "", COUNTIF(SAP!#REF!,O3024)&gt;0),"Matched", "")</f>
        <v>#REF!</v>
      </c>
      <c r="Q3024" s="21" t="str">
        <f ca="1">IF(OR(D3024="AC",D3024="TR"),"Logic4"&amp;"_"&amp;TEXT(C3024,"dd.mm.yyyy") &amp;"_"&amp; 398086.37,"")</f>
        <v>Logic4_19.04.2020_398086.37</v>
      </c>
      <c r="R3024" s="21" t="e">
        <f ca="1">IF(AND(Q3024&lt;&gt; "", COUNTIF(SAP!#REF!,Q3024)&gt;0),"Matched", "")</f>
        <v>#REF!</v>
      </c>
    </row>
    <row r="3025" spans="1:18" hidden="1">
      <c r="A3025" s="21">
        <v>11563327</v>
      </c>
      <c r="B3025" s="22">
        <v>43940</v>
      </c>
      <c r="C3025" s="22">
        <v>43940</v>
      </c>
      <c r="D3025" s="21" t="s">
        <v>10</v>
      </c>
      <c r="E3025" s="23">
        <v>0</v>
      </c>
      <c r="F3025" s="23">
        <v>0</v>
      </c>
      <c r="G3025" s="23">
        <v>1875.8</v>
      </c>
      <c r="H3025" s="23">
        <v>53697.7</v>
      </c>
      <c r="I3025" s="21" t="s">
        <v>11</v>
      </c>
      <c r="J3025" s="21" t="s">
        <v>12</v>
      </c>
      <c r="K3025" s="21" t="str">
        <f t="shared" si="155"/>
        <v/>
      </c>
      <c r="L3025" s="21" t="e">
        <f ca="1">IF(AND(K3025&lt;&gt; "", COUNTIF(SAP!#REF!,K3025)&gt;0),"Matched", "")</f>
        <v>#REF!</v>
      </c>
      <c r="M3025" s="21" t="str">
        <f t="shared" si="153"/>
        <v/>
      </c>
      <c r="N3025" s="21" t="e">
        <f ca="1">IF(AND(M3025&lt;&gt; "", COUNTIF(SAP!#REF!,M3025)&gt;0),"Matched", "")</f>
        <v>#REF!</v>
      </c>
      <c r="O3025" s="21" t="str">
        <f t="shared" si="154"/>
        <v/>
      </c>
      <c r="P3025" s="21" t="e">
        <f ca="1">IF(AND(O3025&lt;&gt; "", COUNTIF(SAP!#REF!,O3025)&gt;0),"Matched", "")</f>
        <v>#REF!</v>
      </c>
      <c r="Q3025" s="21" t="str">
        <f ca="1">IF(OR(D3025="AC",D3025="TR"),"Logic4"&amp;"_"&amp;TEXT(C3025,"dd.mm.yyyy") &amp;"_"&amp; 398086.37,"")</f>
        <v>Logic4_19.04.2020_398086.37</v>
      </c>
      <c r="R3025" s="21" t="e">
        <f ca="1">IF(AND(Q3025&lt;&gt; "", COUNTIF(SAP!#REF!,Q3025)&gt;0),"Matched", "")</f>
        <v>#REF!</v>
      </c>
    </row>
    <row r="3026" spans="1:18" hidden="1">
      <c r="A3026" s="21">
        <v>11563327</v>
      </c>
      <c r="B3026" s="22">
        <v>43940</v>
      </c>
      <c r="C3026" s="22">
        <v>43940</v>
      </c>
      <c r="D3026" s="21" t="s">
        <v>10</v>
      </c>
      <c r="E3026" s="23">
        <v>0</v>
      </c>
      <c r="F3026" s="23">
        <v>0</v>
      </c>
      <c r="G3026" s="23">
        <v>1895.6</v>
      </c>
      <c r="H3026" s="23">
        <v>55593.3</v>
      </c>
      <c r="I3026" s="21" t="s">
        <v>11</v>
      </c>
      <c r="J3026" s="21" t="s">
        <v>12</v>
      </c>
      <c r="K3026" s="21" t="str">
        <f t="shared" si="155"/>
        <v/>
      </c>
      <c r="L3026" s="21" t="e">
        <f ca="1">IF(AND(K3026&lt;&gt; "", COUNTIF(SAP!#REF!,K3026)&gt;0),"Matched", "")</f>
        <v>#REF!</v>
      </c>
      <c r="M3026" s="21" t="str">
        <f t="shared" si="153"/>
        <v/>
      </c>
      <c r="N3026" s="21" t="e">
        <f ca="1">IF(AND(M3026&lt;&gt; "", COUNTIF(SAP!#REF!,M3026)&gt;0),"Matched", "")</f>
        <v>#REF!</v>
      </c>
      <c r="O3026" s="21" t="str">
        <f t="shared" si="154"/>
        <v/>
      </c>
      <c r="P3026" s="21" t="e">
        <f ca="1">IF(AND(O3026&lt;&gt; "", COUNTIF(SAP!#REF!,O3026)&gt;0),"Matched", "")</f>
        <v>#REF!</v>
      </c>
      <c r="Q3026" s="21" t="str">
        <f ca="1">IF(OR(D3026="AC",D3026="TR"),"Logic4"&amp;"_"&amp;TEXT(C3026,"dd.mm.yyyy") &amp;"_"&amp; 398086.37,"")</f>
        <v>Logic4_19.04.2020_398086.37</v>
      </c>
      <c r="R3026" s="21" t="e">
        <f ca="1">IF(AND(Q3026&lt;&gt; "", COUNTIF(SAP!#REF!,Q3026)&gt;0),"Matched", "")</f>
        <v>#REF!</v>
      </c>
    </row>
    <row r="3027" spans="1:18" hidden="1">
      <c r="A3027" s="21">
        <v>11563327</v>
      </c>
      <c r="B3027" s="22">
        <v>43940</v>
      </c>
      <c r="C3027" s="22">
        <v>43940</v>
      </c>
      <c r="D3027" s="21" t="s">
        <v>10</v>
      </c>
      <c r="E3027" s="23">
        <v>0</v>
      </c>
      <c r="F3027" s="23">
        <v>0</v>
      </c>
      <c r="G3027" s="23">
        <v>1990</v>
      </c>
      <c r="H3027" s="23">
        <v>57583.3</v>
      </c>
      <c r="I3027" s="21" t="s">
        <v>11</v>
      </c>
      <c r="J3027" s="21" t="s">
        <v>12</v>
      </c>
      <c r="K3027" s="21" t="str">
        <f t="shared" si="155"/>
        <v/>
      </c>
      <c r="L3027" s="21" t="e">
        <f ca="1">IF(AND(K3027&lt;&gt; "", COUNTIF(SAP!#REF!,K3027)&gt;0),"Matched", "")</f>
        <v>#REF!</v>
      </c>
      <c r="M3027" s="21" t="str">
        <f t="shared" si="153"/>
        <v/>
      </c>
      <c r="N3027" s="21" t="e">
        <f ca="1">IF(AND(M3027&lt;&gt; "", COUNTIF(SAP!#REF!,M3027)&gt;0),"Matched", "")</f>
        <v>#REF!</v>
      </c>
      <c r="O3027" s="21" t="str">
        <f t="shared" si="154"/>
        <v/>
      </c>
      <c r="P3027" s="21" t="e">
        <f ca="1">IF(AND(O3027&lt;&gt; "", COUNTIF(SAP!#REF!,O3027)&gt;0),"Matched", "")</f>
        <v>#REF!</v>
      </c>
      <c r="Q3027" s="21" t="str">
        <f ca="1">IF(OR(D3027="AC",D3027="TR"),"Logic4"&amp;"_"&amp;TEXT(C3027,"dd.mm.yyyy") &amp;"_"&amp; 398086.37,"")</f>
        <v>Logic4_19.04.2020_398086.37</v>
      </c>
      <c r="R3027" s="21" t="e">
        <f ca="1">IF(AND(Q3027&lt;&gt; "", COUNTIF(SAP!#REF!,Q3027)&gt;0),"Matched", "")</f>
        <v>#REF!</v>
      </c>
    </row>
    <row r="3028" spans="1:18" hidden="1">
      <c r="A3028" s="21">
        <v>11563327</v>
      </c>
      <c r="B3028" s="22">
        <v>43940</v>
      </c>
      <c r="C3028" s="22">
        <v>43940</v>
      </c>
      <c r="D3028" s="21" t="s">
        <v>10</v>
      </c>
      <c r="E3028" s="23">
        <v>0</v>
      </c>
      <c r="F3028" s="23">
        <v>0</v>
      </c>
      <c r="G3028" s="23">
        <v>2070</v>
      </c>
      <c r="H3028" s="23">
        <v>59653.3</v>
      </c>
      <c r="I3028" s="21" t="s">
        <v>11</v>
      </c>
      <c r="J3028" s="21" t="s">
        <v>12</v>
      </c>
      <c r="K3028" s="21" t="str">
        <f t="shared" si="155"/>
        <v/>
      </c>
      <c r="L3028" s="21" t="e">
        <f ca="1">IF(AND(K3028&lt;&gt; "", COUNTIF(SAP!#REF!,K3028)&gt;0),"Matched", "")</f>
        <v>#REF!</v>
      </c>
      <c r="M3028" s="21" t="str">
        <f t="shared" si="153"/>
        <v/>
      </c>
      <c r="N3028" s="21" t="e">
        <f ca="1">IF(AND(M3028&lt;&gt; "", COUNTIF(SAP!#REF!,M3028)&gt;0),"Matched", "")</f>
        <v>#REF!</v>
      </c>
      <c r="O3028" s="21" t="str">
        <f t="shared" si="154"/>
        <v/>
      </c>
      <c r="P3028" s="21" t="e">
        <f ca="1">IF(AND(O3028&lt;&gt; "", COUNTIF(SAP!#REF!,O3028)&gt;0),"Matched", "")</f>
        <v>#REF!</v>
      </c>
      <c r="Q3028" s="21" t="str">
        <f ca="1">IF(OR(D3028="AC",D3028="TR"),"Logic4"&amp;"_"&amp;TEXT(C3028,"dd.mm.yyyy") &amp;"_"&amp; 398086.37,"")</f>
        <v>Logic4_19.04.2020_398086.37</v>
      </c>
      <c r="R3028" s="21" t="e">
        <f ca="1">IF(AND(Q3028&lt;&gt; "", COUNTIF(SAP!#REF!,Q3028)&gt;0),"Matched", "")</f>
        <v>#REF!</v>
      </c>
    </row>
    <row r="3029" spans="1:18" hidden="1">
      <c r="A3029" s="21">
        <v>11563327</v>
      </c>
      <c r="B3029" s="22">
        <v>43940</v>
      </c>
      <c r="C3029" s="22">
        <v>43940</v>
      </c>
      <c r="D3029" s="21" t="s">
        <v>10</v>
      </c>
      <c r="E3029" s="23">
        <v>0</v>
      </c>
      <c r="F3029" s="23">
        <v>0</v>
      </c>
      <c r="G3029" s="23">
        <v>2108</v>
      </c>
      <c r="H3029" s="23">
        <v>61761.3</v>
      </c>
      <c r="I3029" s="21" t="s">
        <v>11</v>
      </c>
      <c r="J3029" s="21" t="s">
        <v>12</v>
      </c>
      <c r="K3029" s="21" t="str">
        <f t="shared" si="155"/>
        <v/>
      </c>
      <c r="L3029" s="21" t="e">
        <f ca="1">IF(AND(K3029&lt;&gt; "", COUNTIF(SAP!#REF!,K3029)&gt;0),"Matched", "")</f>
        <v>#REF!</v>
      </c>
      <c r="M3029" s="21" t="str">
        <f t="shared" si="153"/>
        <v/>
      </c>
      <c r="N3029" s="21" t="e">
        <f ca="1">IF(AND(M3029&lt;&gt; "", COUNTIF(SAP!#REF!,M3029)&gt;0),"Matched", "")</f>
        <v>#REF!</v>
      </c>
      <c r="O3029" s="21" t="str">
        <f t="shared" si="154"/>
        <v/>
      </c>
      <c r="P3029" s="21" t="e">
        <f ca="1">IF(AND(O3029&lt;&gt; "", COUNTIF(SAP!#REF!,O3029)&gt;0),"Matched", "")</f>
        <v>#REF!</v>
      </c>
      <c r="Q3029" s="21" t="str">
        <f ca="1">IF(OR(D3029="AC",D3029="TR"),"Logic4"&amp;"_"&amp;TEXT(C3029,"dd.mm.yyyy") &amp;"_"&amp; 398086.37,"")</f>
        <v>Logic4_19.04.2020_398086.37</v>
      </c>
      <c r="R3029" s="21" t="e">
        <f ca="1">IF(AND(Q3029&lt;&gt; "", COUNTIF(SAP!#REF!,Q3029)&gt;0),"Matched", "")</f>
        <v>#REF!</v>
      </c>
    </row>
    <row r="3030" spans="1:18" hidden="1">
      <c r="A3030" s="21">
        <v>11563327</v>
      </c>
      <c r="B3030" s="22">
        <v>43940</v>
      </c>
      <c r="C3030" s="22">
        <v>43940</v>
      </c>
      <c r="D3030" s="21" t="s">
        <v>10</v>
      </c>
      <c r="E3030" s="23">
        <v>0</v>
      </c>
      <c r="F3030" s="23">
        <v>0</v>
      </c>
      <c r="G3030" s="23">
        <v>2149</v>
      </c>
      <c r="H3030" s="23">
        <v>63910.3</v>
      </c>
      <c r="I3030" s="21" t="s">
        <v>11</v>
      </c>
      <c r="J3030" s="21" t="s">
        <v>12</v>
      </c>
      <c r="K3030" s="21" t="str">
        <f t="shared" si="155"/>
        <v/>
      </c>
      <c r="L3030" s="21" t="e">
        <f ca="1">IF(AND(K3030&lt;&gt; "", COUNTIF(SAP!#REF!,K3030)&gt;0),"Matched", "")</f>
        <v>#REF!</v>
      </c>
      <c r="M3030" s="21" t="str">
        <f t="shared" si="153"/>
        <v/>
      </c>
      <c r="N3030" s="21" t="e">
        <f ca="1">IF(AND(M3030&lt;&gt; "", COUNTIF(SAP!#REF!,M3030)&gt;0),"Matched", "")</f>
        <v>#REF!</v>
      </c>
      <c r="O3030" s="21" t="str">
        <f t="shared" si="154"/>
        <v/>
      </c>
      <c r="P3030" s="21" t="e">
        <f ca="1">IF(AND(O3030&lt;&gt; "", COUNTIF(SAP!#REF!,O3030)&gt;0),"Matched", "")</f>
        <v>#REF!</v>
      </c>
      <c r="Q3030" s="21" t="str">
        <f ca="1">IF(OR(D3030="AC",D3030="TR"),"Logic4"&amp;"_"&amp;TEXT(C3030,"dd.mm.yyyy") &amp;"_"&amp; 398086.37,"")</f>
        <v>Logic4_19.04.2020_398086.37</v>
      </c>
      <c r="R3030" s="21" t="e">
        <f ca="1">IF(AND(Q3030&lt;&gt; "", COUNTIF(SAP!#REF!,Q3030)&gt;0),"Matched", "")</f>
        <v>#REF!</v>
      </c>
    </row>
    <row r="3031" spans="1:18" hidden="1">
      <c r="A3031" s="21">
        <v>11563327</v>
      </c>
      <c r="B3031" s="22">
        <v>43940</v>
      </c>
      <c r="C3031" s="22">
        <v>43940</v>
      </c>
      <c r="D3031" s="21" t="s">
        <v>10</v>
      </c>
      <c r="E3031" s="23">
        <v>0</v>
      </c>
      <c r="F3031" s="23">
        <v>0</v>
      </c>
      <c r="G3031" s="23">
        <v>2158.8000000000002</v>
      </c>
      <c r="H3031" s="23">
        <v>66069.100000000006</v>
      </c>
      <c r="I3031" s="21" t="s">
        <v>11</v>
      </c>
      <c r="J3031" s="21" t="s">
        <v>12</v>
      </c>
      <c r="K3031" s="21" t="str">
        <f t="shared" si="155"/>
        <v/>
      </c>
      <c r="L3031" s="21" t="e">
        <f ca="1">IF(AND(K3031&lt;&gt; "", COUNTIF(SAP!#REF!,K3031)&gt;0),"Matched", "")</f>
        <v>#REF!</v>
      </c>
      <c r="M3031" s="21" t="str">
        <f t="shared" si="153"/>
        <v/>
      </c>
      <c r="N3031" s="21" t="e">
        <f ca="1">IF(AND(M3031&lt;&gt; "", COUNTIF(SAP!#REF!,M3031)&gt;0),"Matched", "")</f>
        <v>#REF!</v>
      </c>
      <c r="O3031" s="21" t="str">
        <f t="shared" si="154"/>
        <v/>
      </c>
      <c r="P3031" s="21" t="e">
        <f ca="1">IF(AND(O3031&lt;&gt; "", COUNTIF(SAP!#REF!,O3031)&gt;0),"Matched", "")</f>
        <v>#REF!</v>
      </c>
      <c r="Q3031" s="21" t="str">
        <f ca="1">IF(OR(D3031="AC",D3031="TR"),"Logic4"&amp;"_"&amp;TEXT(C3031,"dd.mm.yyyy") &amp;"_"&amp; 398086.37,"")</f>
        <v>Logic4_19.04.2020_398086.37</v>
      </c>
      <c r="R3031" s="21" t="e">
        <f ca="1">IF(AND(Q3031&lt;&gt; "", COUNTIF(SAP!#REF!,Q3031)&gt;0),"Matched", "")</f>
        <v>#REF!</v>
      </c>
    </row>
    <row r="3032" spans="1:18" hidden="1">
      <c r="A3032" s="21">
        <v>11563327</v>
      </c>
      <c r="B3032" s="22">
        <v>43940</v>
      </c>
      <c r="C3032" s="22">
        <v>43940</v>
      </c>
      <c r="D3032" s="21" t="s">
        <v>10</v>
      </c>
      <c r="E3032" s="23">
        <v>0</v>
      </c>
      <c r="F3032" s="23">
        <v>0</v>
      </c>
      <c r="G3032" s="23">
        <v>2200</v>
      </c>
      <c r="H3032" s="23">
        <v>68269.100000000006</v>
      </c>
      <c r="I3032" s="21" t="s">
        <v>11</v>
      </c>
      <c r="J3032" s="21" t="s">
        <v>12</v>
      </c>
      <c r="K3032" s="21" t="str">
        <f t="shared" si="155"/>
        <v/>
      </c>
      <c r="L3032" s="21" t="e">
        <f ca="1">IF(AND(K3032&lt;&gt; "", COUNTIF(SAP!#REF!,K3032)&gt;0),"Matched", "")</f>
        <v>#REF!</v>
      </c>
      <c r="M3032" s="21" t="str">
        <f t="shared" si="153"/>
        <v/>
      </c>
      <c r="N3032" s="21" t="e">
        <f ca="1">IF(AND(M3032&lt;&gt; "", COUNTIF(SAP!#REF!,M3032)&gt;0),"Matched", "")</f>
        <v>#REF!</v>
      </c>
      <c r="O3032" s="21" t="str">
        <f t="shared" si="154"/>
        <v/>
      </c>
      <c r="P3032" s="21" t="e">
        <f ca="1">IF(AND(O3032&lt;&gt; "", COUNTIF(SAP!#REF!,O3032)&gt;0),"Matched", "")</f>
        <v>#REF!</v>
      </c>
      <c r="Q3032" s="21" t="str">
        <f ca="1">IF(OR(D3032="AC",D3032="TR"),"Logic4"&amp;"_"&amp;TEXT(C3032,"dd.mm.yyyy") &amp;"_"&amp; 398086.37,"")</f>
        <v>Logic4_19.04.2020_398086.37</v>
      </c>
      <c r="R3032" s="21" t="e">
        <f ca="1">IF(AND(Q3032&lt;&gt; "", COUNTIF(SAP!#REF!,Q3032)&gt;0),"Matched", "")</f>
        <v>#REF!</v>
      </c>
    </row>
    <row r="3033" spans="1:18" hidden="1">
      <c r="A3033" s="21">
        <v>11563327</v>
      </c>
      <c r="B3033" s="22">
        <v>43940</v>
      </c>
      <c r="C3033" s="22">
        <v>43940</v>
      </c>
      <c r="D3033" s="21" t="s">
        <v>10</v>
      </c>
      <c r="E3033" s="23">
        <v>0</v>
      </c>
      <c r="F3033" s="23">
        <v>0</v>
      </c>
      <c r="G3033" s="23">
        <v>2220</v>
      </c>
      <c r="H3033" s="23">
        <v>70489.100000000006</v>
      </c>
      <c r="I3033" s="21" t="s">
        <v>11</v>
      </c>
      <c r="J3033" s="21" t="s">
        <v>12</v>
      </c>
      <c r="K3033" s="21" t="str">
        <f t="shared" si="155"/>
        <v/>
      </c>
      <c r="L3033" s="21" t="e">
        <f ca="1">IF(AND(K3033&lt;&gt; "", COUNTIF(SAP!#REF!,K3033)&gt;0),"Matched", "")</f>
        <v>#REF!</v>
      </c>
      <c r="M3033" s="21" t="str">
        <f t="shared" si="153"/>
        <v/>
      </c>
      <c r="N3033" s="21" t="e">
        <f ca="1">IF(AND(M3033&lt;&gt; "", COUNTIF(SAP!#REF!,M3033)&gt;0),"Matched", "")</f>
        <v>#REF!</v>
      </c>
      <c r="O3033" s="21" t="str">
        <f t="shared" si="154"/>
        <v/>
      </c>
      <c r="P3033" s="21" t="e">
        <f ca="1">IF(AND(O3033&lt;&gt; "", COUNTIF(SAP!#REF!,O3033)&gt;0),"Matched", "")</f>
        <v>#REF!</v>
      </c>
      <c r="Q3033" s="21" t="str">
        <f ca="1">IF(OR(D3033="AC",D3033="TR"),"Logic4"&amp;"_"&amp;TEXT(C3033,"dd.mm.yyyy") &amp;"_"&amp; 398086.37,"")</f>
        <v>Logic4_19.04.2020_398086.37</v>
      </c>
      <c r="R3033" s="21" t="e">
        <f ca="1">IF(AND(Q3033&lt;&gt; "", COUNTIF(SAP!#REF!,Q3033)&gt;0),"Matched", "")</f>
        <v>#REF!</v>
      </c>
    </row>
    <row r="3034" spans="1:18" hidden="1">
      <c r="A3034" s="21">
        <v>11563327</v>
      </c>
      <c r="B3034" s="22">
        <v>43940</v>
      </c>
      <c r="C3034" s="22">
        <v>43940</v>
      </c>
      <c r="D3034" s="21" t="s">
        <v>10</v>
      </c>
      <c r="E3034" s="23">
        <v>0</v>
      </c>
      <c r="F3034" s="23">
        <v>0</v>
      </c>
      <c r="G3034" s="23">
        <v>2250</v>
      </c>
      <c r="H3034" s="23">
        <v>72739.100000000006</v>
      </c>
      <c r="I3034" s="21" t="s">
        <v>11</v>
      </c>
      <c r="J3034" s="21" t="s">
        <v>12</v>
      </c>
      <c r="K3034" s="21" t="str">
        <f t="shared" si="155"/>
        <v/>
      </c>
      <c r="L3034" s="21" t="e">
        <f ca="1">IF(AND(K3034&lt;&gt; "", COUNTIF(SAP!#REF!,K3034)&gt;0),"Matched", "")</f>
        <v>#REF!</v>
      </c>
      <c r="M3034" s="21" t="str">
        <f t="shared" si="153"/>
        <v/>
      </c>
      <c r="N3034" s="21" t="e">
        <f ca="1">IF(AND(M3034&lt;&gt; "", COUNTIF(SAP!#REF!,M3034)&gt;0),"Matched", "")</f>
        <v>#REF!</v>
      </c>
      <c r="O3034" s="21" t="str">
        <f t="shared" si="154"/>
        <v/>
      </c>
      <c r="P3034" s="21" t="e">
        <f ca="1">IF(AND(O3034&lt;&gt; "", COUNTIF(SAP!#REF!,O3034)&gt;0),"Matched", "")</f>
        <v>#REF!</v>
      </c>
      <c r="Q3034" s="21" t="str">
        <f ca="1">IF(OR(D3034="AC",D3034="TR"),"Logic4"&amp;"_"&amp;TEXT(C3034,"dd.mm.yyyy") &amp;"_"&amp; 398086.37,"")</f>
        <v>Logic4_19.04.2020_398086.37</v>
      </c>
      <c r="R3034" s="21" t="e">
        <f ca="1">IF(AND(Q3034&lt;&gt; "", COUNTIF(SAP!#REF!,Q3034)&gt;0),"Matched", "")</f>
        <v>#REF!</v>
      </c>
    </row>
    <row r="3035" spans="1:18" hidden="1">
      <c r="A3035" s="21">
        <v>11563327</v>
      </c>
      <c r="B3035" s="22">
        <v>43940</v>
      </c>
      <c r="C3035" s="22">
        <v>43940</v>
      </c>
      <c r="D3035" s="21" t="s">
        <v>10</v>
      </c>
      <c r="E3035" s="23">
        <v>0</v>
      </c>
      <c r="F3035" s="23">
        <v>0</v>
      </c>
      <c r="G3035" s="23">
        <v>2260</v>
      </c>
      <c r="H3035" s="23">
        <v>74999.100000000006</v>
      </c>
      <c r="I3035" s="21" t="s">
        <v>11</v>
      </c>
      <c r="J3035" s="21" t="s">
        <v>12</v>
      </c>
      <c r="K3035" s="21" t="str">
        <f t="shared" si="155"/>
        <v/>
      </c>
      <c r="L3035" s="21" t="e">
        <f ca="1">IF(AND(K3035&lt;&gt; "", COUNTIF(SAP!#REF!,K3035)&gt;0),"Matched", "")</f>
        <v>#REF!</v>
      </c>
      <c r="M3035" s="21" t="str">
        <f t="shared" si="153"/>
        <v/>
      </c>
      <c r="N3035" s="21" t="e">
        <f ca="1">IF(AND(M3035&lt;&gt; "", COUNTIF(SAP!#REF!,M3035)&gt;0),"Matched", "")</f>
        <v>#REF!</v>
      </c>
      <c r="O3035" s="21" t="str">
        <f t="shared" si="154"/>
        <v/>
      </c>
      <c r="P3035" s="21" t="e">
        <f ca="1">IF(AND(O3035&lt;&gt; "", COUNTIF(SAP!#REF!,O3035)&gt;0),"Matched", "")</f>
        <v>#REF!</v>
      </c>
      <c r="Q3035" s="21" t="str">
        <f ca="1">IF(OR(D3035="AC",D3035="TR"),"Logic4"&amp;"_"&amp;TEXT(C3035,"dd.mm.yyyy") &amp;"_"&amp; 398086.37,"")</f>
        <v>Logic4_19.04.2020_398086.37</v>
      </c>
      <c r="R3035" s="21" t="e">
        <f ca="1">IF(AND(Q3035&lt;&gt; "", COUNTIF(SAP!#REF!,Q3035)&gt;0),"Matched", "")</f>
        <v>#REF!</v>
      </c>
    </row>
    <row r="3036" spans="1:18" hidden="1">
      <c r="A3036" s="21">
        <v>11563327</v>
      </c>
      <c r="B3036" s="22">
        <v>43940</v>
      </c>
      <c r="C3036" s="22">
        <v>43940</v>
      </c>
      <c r="D3036" s="21" t="s">
        <v>10</v>
      </c>
      <c r="E3036" s="23">
        <v>0</v>
      </c>
      <c r="F3036" s="23">
        <v>0</v>
      </c>
      <c r="G3036" s="23">
        <v>2287.1999999999998</v>
      </c>
      <c r="H3036" s="23">
        <v>77286.3</v>
      </c>
      <c r="I3036" s="21" t="s">
        <v>11</v>
      </c>
      <c r="J3036" s="21" t="s">
        <v>12</v>
      </c>
      <c r="K3036" s="21" t="str">
        <f t="shared" si="155"/>
        <v/>
      </c>
      <c r="L3036" s="21" t="e">
        <f ca="1">IF(AND(K3036&lt;&gt; "", COUNTIF(SAP!#REF!,K3036)&gt;0),"Matched", "")</f>
        <v>#REF!</v>
      </c>
      <c r="M3036" s="21" t="str">
        <f t="shared" si="153"/>
        <v/>
      </c>
      <c r="N3036" s="21" t="e">
        <f ca="1">IF(AND(M3036&lt;&gt; "", COUNTIF(SAP!#REF!,M3036)&gt;0),"Matched", "")</f>
        <v>#REF!</v>
      </c>
      <c r="O3036" s="21" t="str">
        <f t="shared" si="154"/>
        <v/>
      </c>
      <c r="P3036" s="21" t="e">
        <f ca="1">IF(AND(O3036&lt;&gt; "", COUNTIF(SAP!#REF!,O3036)&gt;0),"Matched", "")</f>
        <v>#REF!</v>
      </c>
      <c r="Q3036" s="21" t="str">
        <f ca="1">IF(OR(D3036="AC",D3036="TR"),"Logic4"&amp;"_"&amp;TEXT(C3036,"dd.mm.yyyy") &amp;"_"&amp; 398086.37,"")</f>
        <v>Logic4_19.04.2020_398086.37</v>
      </c>
      <c r="R3036" s="21" t="e">
        <f ca="1">IF(AND(Q3036&lt;&gt; "", COUNTIF(SAP!#REF!,Q3036)&gt;0),"Matched", "")</f>
        <v>#REF!</v>
      </c>
    </row>
    <row r="3037" spans="1:18" hidden="1">
      <c r="A3037" s="21">
        <v>11563327</v>
      </c>
      <c r="B3037" s="22">
        <v>43940</v>
      </c>
      <c r="C3037" s="22">
        <v>43940</v>
      </c>
      <c r="D3037" s="21" t="s">
        <v>10</v>
      </c>
      <c r="E3037" s="23">
        <v>0</v>
      </c>
      <c r="F3037" s="23">
        <v>0</v>
      </c>
      <c r="G3037" s="23">
        <v>2310</v>
      </c>
      <c r="H3037" s="23">
        <v>79596.3</v>
      </c>
      <c r="I3037" s="21" t="s">
        <v>11</v>
      </c>
      <c r="J3037" s="21" t="s">
        <v>12</v>
      </c>
      <c r="K3037" s="21" t="str">
        <f t="shared" si="155"/>
        <v/>
      </c>
      <c r="L3037" s="21" t="e">
        <f ca="1">IF(AND(K3037&lt;&gt; "", COUNTIF(SAP!#REF!,K3037)&gt;0),"Matched", "")</f>
        <v>#REF!</v>
      </c>
      <c r="M3037" s="21" t="str">
        <f t="shared" si="153"/>
        <v/>
      </c>
      <c r="N3037" s="21" t="e">
        <f ca="1">IF(AND(M3037&lt;&gt; "", COUNTIF(SAP!#REF!,M3037)&gt;0),"Matched", "")</f>
        <v>#REF!</v>
      </c>
      <c r="O3037" s="21" t="str">
        <f t="shared" si="154"/>
        <v/>
      </c>
      <c r="P3037" s="21" t="e">
        <f ca="1">IF(AND(O3037&lt;&gt; "", COUNTIF(SAP!#REF!,O3037)&gt;0),"Matched", "")</f>
        <v>#REF!</v>
      </c>
      <c r="Q3037" s="21" t="str">
        <f ca="1">IF(OR(D3037="AC",D3037="TR"),"Logic4"&amp;"_"&amp;TEXT(C3037,"dd.mm.yyyy") &amp;"_"&amp; 398086.37,"")</f>
        <v>Logic4_19.04.2020_398086.37</v>
      </c>
      <c r="R3037" s="21" t="e">
        <f ca="1">IF(AND(Q3037&lt;&gt; "", COUNTIF(SAP!#REF!,Q3037)&gt;0),"Matched", "")</f>
        <v>#REF!</v>
      </c>
    </row>
    <row r="3038" spans="1:18" hidden="1">
      <c r="A3038" s="21">
        <v>11563327</v>
      </c>
      <c r="B3038" s="22">
        <v>43940</v>
      </c>
      <c r="C3038" s="22">
        <v>43940</v>
      </c>
      <c r="D3038" s="21" t="s">
        <v>10</v>
      </c>
      <c r="E3038" s="23">
        <v>0</v>
      </c>
      <c r="F3038" s="23">
        <v>0</v>
      </c>
      <c r="G3038" s="23">
        <v>2337.4</v>
      </c>
      <c r="H3038" s="23">
        <v>81933.7</v>
      </c>
      <c r="I3038" s="21" t="s">
        <v>11</v>
      </c>
      <c r="J3038" s="21" t="s">
        <v>12</v>
      </c>
      <c r="K3038" s="21" t="str">
        <f t="shared" si="155"/>
        <v/>
      </c>
      <c r="L3038" s="21" t="e">
        <f ca="1">IF(AND(K3038&lt;&gt; "", COUNTIF(SAP!#REF!,K3038)&gt;0),"Matched", "")</f>
        <v>#REF!</v>
      </c>
      <c r="M3038" s="21" t="str">
        <f t="shared" si="153"/>
        <v/>
      </c>
      <c r="N3038" s="21" t="e">
        <f ca="1">IF(AND(M3038&lt;&gt; "", COUNTIF(SAP!#REF!,M3038)&gt;0),"Matched", "")</f>
        <v>#REF!</v>
      </c>
      <c r="O3038" s="21" t="str">
        <f t="shared" si="154"/>
        <v/>
      </c>
      <c r="P3038" s="21" t="e">
        <f ca="1">IF(AND(O3038&lt;&gt; "", COUNTIF(SAP!#REF!,O3038)&gt;0),"Matched", "")</f>
        <v>#REF!</v>
      </c>
      <c r="Q3038" s="21" t="str">
        <f ca="1">IF(OR(D3038="AC",D3038="TR"),"Logic4"&amp;"_"&amp;TEXT(C3038,"dd.mm.yyyy") &amp;"_"&amp; 398086.37,"")</f>
        <v>Logic4_19.04.2020_398086.37</v>
      </c>
      <c r="R3038" s="21" t="e">
        <f ca="1">IF(AND(Q3038&lt;&gt; "", COUNTIF(SAP!#REF!,Q3038)&gt;0),"Matched", "")</f>
        <v>#REF!</v>
      </c>
    </row>
    <row r="3039" spans="1:18" hidden="1">
      <c r="A3039" s="21">
        <v>11563327</v>
      </c>
      <c r="B3039" s="22">
        <v>43940</v>
      </c>
      <c r="C3039" s="22">
        <v>43940</v>
      </c>
      <c r="D3039" s="21" t="s">
        <v>10</v>
      </c>
      <c r="E3039" s="23">
        <v>0</v>
      </c>
      <c r="F3039" s="23">
        <v>0</v>
      </c>
      <c r="G3039" s="23">
        <v>2400</v>
      </c>
      <c r="H3039" s="23">
        <v>84333.7</v>
      </c>
      <c r="I3039" s="21" t="s">
        <v>11</v>
      </c>
      <c r="J3039" s="21" t="s">
        <v>12</v>
      </c>
      <c r="K3039" s="21" t="str">
        <f t="shared" si="155"/>
        <v/>
      </c>
      <c r="L3039" s="21" t="e">
        <f ca="1">IF(AND(K3039&lt;&gt; "", COUNTIF(SAP!#REF!,K3039)&gt;0),"Matched", "")</f>
        <v>#REF!</v>
      </c>
      <c r="M3039" s="21" t="str">
        <f t="shared" si="153"/>
        <v/>
      </c>
      <c r="N3039" s="21" t="e">
        <f ca="1">IF(AND(M3039&lt;&gt; "", COUNTIF(SAP!#REF!,M3039)&gt;0),"Matched", "")</f>
        <v>#REF!</v>
      </c>
      <c r="O3039" s="21" t="str">
        <f t="shared" si="154"/>
        <v/>
      </c>
      <c r="P3039" s="21" t="e">
        <f ca="1">IF(AND(O3039&lt;&gt; "", COUNTIF(SAP!#REF!,O3039)&gt;0),"Matched", "")</f>
        <v>#REF!</v>
      </c>
      <c r="Q3039" s="21" t="str">
        <f ca="1">IF(OR(D3039="AC",D3039="TR"),"Logic4"&amp;"_"&amp;TEXT(C3039,"dd.mm.yyyy") &amp;"_"&amp; 398086.37,"")</f>
        <v>Logic4_19.04.2020_398086.37</v>
      </c>
      <c r="R3039" s="21" t="e">
        <f ca="1">IF(AND(Q3039&lt;&gt; "", COUNTIF(SAP!#REF!,Q3039)&gt;0),"Matched", "")</f>
        <v>#REF!</v>
      </c>
    </row>
    <row r="3040" spans="1:18" hidden="1">
      <c r="A3040" s="21">
        <v>11563327</v>
      </c>
      <c r="B3040" s="22">
        <v>43940</v>
      </c>
      <c r="C3040" s="22">
        <v>43940</v>
      </c>
      <c r="D3040" s="21" t="s">
        <v>10</v>
      </c>
      <c r="E3040" s="23">
        <v>0</v>
      </c>
      <c r="F3040" s="23">
        <v>0</v>
      </c>
      <c r="G3040" s="23">
        <v>2410</v>
      </c>
      <c r="H3040" s="23">
        <v>86743.7</v>
      </c>
      <c r="I3040" s="21" t="s">
        <v>11</v>
      </c>
      <c r="J3040" s="21" t="s">
        <v>12</v>
      </c>
      <c r="K3040" s="21" t="str">
        <f t="shared" si="155"/>
        <v/>
      </c>
      <c r="L3040" s="21" t="e">
        <f ca="1">IF(AND(K3040&lt;&gt; "", COUNTIF(SAP!#REF!,K3040)&gt;0),"Matched", "")</f>
        <v>#REF!</v>
      </c>
      <c r="M3040" s="21" t="str">
        <f t="shared" si="153"/>
        <v/>
      </c>
      <c r="N3040" s="21" t="e">
        <f ca="1">IF(AND(M3040&lt;&gt; "", COUNTIF(SAP!#REF!,M3040)&gt;0),"Matched", "")</f>
        <v>#REF!</v>
      </c>
      <c r="O3040" s="21" t="str">
        <f t="shared" si="154"/>
        <v/>
      </c>
      <c r="P3040" s="21" t="e">
        <f ca="1">IF(AND(O3040&lt;&gt; "", COUNTIF(SAP!#REF!,O3040)&gt;0),"Matched", "")</f>
        <v>#REF!</v>
      </c>
      <c r="Q3040" s="21" t="str">
        <f ca="1">IF(OR(D3040="AC",D3040="TR"),"Logic4"&amp;"_"&amp;TEXT(C3040,"dd.mm.yyyy") &amp;"_"&amp; 398086.37,"")</f>
        <v>Logic4_19.04.2020_398086.37</v>
      </c>
      <c r="R3040" s="21" t="e">
        <f ca="1">IF(AND(Q3040&lt;&gt; "", COUNTIF(SAP!#REF!,Q3040)&gt;0),"Matched", "")</f>
        <v>#REF!</v>
      </c>
    </row>
    <row r="3041" spans="1:18" hidden="1">
      <c r="A3041" s="21">
        <v>11563327</v>
      </c>
      <c r="B3041" s="22">
        <v>43940</v>
      </c>
      <c r="C3041" s="22">
        <v>43940</v>
      </c>
      <c r="D3041" s="21" t="s">
        <v>10</v>
      </c>
      <c r="E3041" s="23">
        <v>0</v>
      </c>
      <c r="F3041" s="23">
        <v>0</v>
      </c>
      <c r="G3041" s="23">
        <v>2448</v>
      </c>
      <c r="H3041" s="23">
        <v>89191.7</v>
      </c>
      <c r="I3041" s="21" t="s">
        <v>11</v>
      </c>
      <c r="J3041" s="21" t="s">
        <v>12</v>
      </c>
      <c r="K3041" s="21" t="str">
        <f t="shared" si="155"/>
        <v/>
      </c>
      <c r="L3041" s="21" t="e">
        <f ca="1">IF(AND(K3041&lt;&gt; "", COUNTIF(SAP!#REF!,K3041)&gt;0),"Matched", "")</f>
        <v>#REF!</v>
      </c>
      <c r="M3041" s="21" t="str">
        <f t="shared" si="153"/>
        <v/>
      </c>
      <c r="N3041" s="21" t="e">
        <f ca="1">IF(AND(M3041&lt;&gt; "", COUNTIF(SAP!#REF!,M3041)&gt;0),"Matched", "")</f>
        <v>#REF!</v>
      </c>
      <c r="O3041" s="21" t="str">
        <f t="shared" si="154"/>
        <v/>
      </c>
      <c r="P3041" s="21" t="e">
        <f ca="1">IF(AND(O3041&lt;&gt; "", COUNTIF(SAP!#REF!,O3041)&gt;0),"Matched", "")</f>
        <v>#REF!</v>
      </c>
      <c r="Q3041" s="21" t="str">
        <f ca="1">IF(OR(D3041="AC",D3041="TR"),"Logic4"&amp;"_"&amp;TEXT(C3041,"dd.mm.yyyy") &amp;"_"&amp; 398086.37,"")</f>
        <v>Logic4_19.04.2020_398086.37</v>
      </c>
      <c r="R3041" s="21" t="e">
        <f ca="1">IF(AND(Q3041&lt;&gt; "", COUNTIF(SAP!#REF!,Q3041)&gt;0),"Matched", "")</f>
        <v>#REF!</v>
      </c>
    </row>
    <row r="3042" spans="1:18" hidden="1">
      <c r="A3042" s="21">
        <v>11563327</v>
      </c>
      <c r="B3042" s="22">
        <v>43940</v>
      </c>
      <c r="C3042" s="22">
        <v>43940</v>
      </c>
      <c r="D3042" s="21" t="s">
        <v>10</v>
      </c>
      <c r="E3042" s="23">
        <v>0</v>
      </c>
      <c r="F3042" s="23">
        <v>0</v>
      </c>
      <c r="G3042" s="23">
        <v>2490</v>
      </c>
      <c r="H3042" s="23">
        <v>91681.7</v>
      </c>
      <c r="I3042" s="21" t="s">
        <v>11</v>
      </c>
      <c r="J3042" s="21" t="s">
        <v>12</v>
      </c>
      <c r="K3042" s="21" t="str">
        <f t="shared" si="155"/>
        <v/>
      </c>
      <c r="L3042" s="21" t="e">
        <f ca="1">IF(AND(K3042&lt;&gt; "", COUNTIF(SAP!#REF!,K3042)&gt;0),"Matched", "")</f>
        <v>#REF!</v>
      </c>
      <c r="M3042" s="21" t="str">
        <f t="shared" ref="M3042:M3105" si="156">IF(D3042="TR","Logic2"&amp;"_"&amp;TEXT(C3042,"dd.mm.yyyy") &amp;"_"&amp; F3042,"")</f>
        <v/>
      </c>
      <c r="N3042" s="21" t="e">
        <f ca="1">IF(AND(M3042&lt;&gt; "", COUNTIF(SAP!#REF!,M3042)&gt;0),"Matched", "")</f>
        <v>#REF!</v>
      </c>
      <c r="O3042" s="21" t="str">
        <f t="shared" ref="O3042:O3105" si="157">IF(D3042="AF","Logic3"&amp;"_"&amp;G3042,"")</f>
        <v/>
      </c>
      <c r="P3042" s="21" t="e">
        <f ca="1">IF(AND(O3042&lt;&gt; "", COUNTIF(SAP!#REF!,O3042)&gt;0),"Matched", "")</f>
        <v>#REF!</v>
      </c>
      <c r="Q3042" s="21" t="str">
        <f ca="1">IF(OR(D3042="AC",D3042="TR"),"Logic4"&amp;"_"&amp;TEXT(C3042,"dd.mm.yyyy") &amp;"_"&amp; 398086.37,"")</f>
        <v>Logic4_19.04.2020_398086.37</v>
      </c>
      <c r="R3042" s="21" t="e">
        <f ca="1">IF(AND(Q3042&lt;&gt; "", COUNTIF(SAP!#REF!,Q3042)&gt;0),"Matched", "")</f>
        <v>#REF!</v>
      </c>
    </row>
    <row r="3043" spans="1:18" hidden="1">
      <c r="A3043" s="21">
        <v>11563327</v>
      </c>
      <c r="B3043" s="22">
        <v>43940</v>
      </c>
      <c r="C3043" s="22">
        <v>43940</v>
      </c>
      <c r="D3043" s="21" t="s">
        <v>10</v>
      </c>
      <c r="E3043" s="23">
        <v>0</v>
      </c>
      <c r="F3043" s="23">
        <v>0</v>
      </c>
      <c r="G3043" s="23">
        <v>2520</v>
      </c>
      <c r="H3043" s="23">
        <v>94201.7</v>
      </c>
      <c r="I3043" s="21" t="s">
        <v>11</v>
      </c>
      <c r="J3043" s="21" t="s">
        <v>12</v>
      </c>
      <c r="K3043" s="21" t="str">
        <f t="shared" si="155"/>
        <v/>
      </c>
      <c r="L3043" s="21" t="e">
        <f ca="1">IF(AND(K3043&lt;&gt; "", COUNTIF(SAP!#REF!,K3043)&gt;0),"Matched", "")</f>
        <v>#REF!</v>
      </c>
      <c r="M3043" s="21" t="str">
        <f t="shared" si="156"/>
        <v/>
      </c>
      <c r="N3043" s="21" t="e">
        <f ca="1">IF(AND(M3043&lt;&gt; "", COUNTIF(SAP!#REF!,M3043)&gt;0),"Matched", "")</f>
        <v>#REF!</v>
      </c>
      <c r="O3043" s="21" t="str">
        <f t="shared" si="157"/>
        <v/>
      </c>
      <c r="P3043" s="21" t="e">
        <f ca="1">IF(AND(O3043&lt;&gt; "", COUNTIF(SAP!#REF!,O3043)&gt;0),"Matched", "")</f>
        <v>#REF!</v>
      </c>
      <c r="Q3043" s="21" t="str">
        <f ca="1">IF(OR(D3043="AC",D3043="TR"),"Logic4"&amp;"_"&amp;TEXT(C3043,"dd.mm.yyyy") &amp;"_"&amp; 398086.37,"")</f>
        <v>Logic4_19.04.2020_398086.37</v>
      </c>
      <c r="R3043" s="21" t="e">
        <f ca="1">IF(AND(Q3043&lt;&gt; "", COUNTIF(SAP!#REF!,Q3043)&gt;0),"Matched", "")</f>
        <v>#REF!</v>
      </c>
    </row>
    <row r="3044" spans="1:18" hidden="1">
      <c r="A3044" s="21">
        <v>11563327</v>
      </c>
      <c r="B3044" s="22">
        <v>43940</v>
      </c>
      <c r="C3044" s="22">
        <v>43940</v>
      </c>
      <c r="D3044" s="21" t="s">
        <v>10</v>
      </c>
      <c r="E3044" s="23">
        <v>0</v>
      </c>
      <c r="F3044" s="23">
        <v>0</v>
      </c>
      <c r="G3044" s="23">
        <v>2530</v>
      </c>
      <c r="H3044" s="23">
        <v>96731.7</v>
      </c>
      <c r="I3044" s="21" t="s">
        <v>11</v>
      </c>
      <c r="J3044" s="21" t="s">
        <v>12</v>
      </c>
      <c r="K3044" s="21" t="str">
        <f t="shared" si="155"/>
        <v/>
      </c>
      <c r="L3044" s="21" t="e">
        <f ca="1">IF(AND(K3044&lt;&gt; "", COUNTIF(SAP!#REF!,K3044)&gt;0),"Matched", "")</f>
        <v>#REF!</v>
      </c>
      <c r="M3044" s="21" t="str">
        <f t="shared" si="156"/>
        <v/>
      </c>
      <c r="N3044" s="21" t="e">
        <f ca="1">IF(AND(M3044&lt;&gt; "", COUNTIF(SAP!#REF!,M3044)&gt;0),"Matched", "")</f>
        <v>#REF!</v>
      </c>
      <c r="O3044" s="21" t="str">
        <f t="shared" si="157"/>
        <v/>
      </c>
      <c r="P3044" s="21" t="e">
        <f ca="1">IF(AND(O3044&lt;&gt; "", COUNTIF(SAP!#REF!,O3044)&gt;0),"Matched", "")</f>
        <v>#REF!</v>
      </c>
      <c r="Q3044" s="21" t="str">
        <f ca="1">IF(OR(D3044="AC",D3044="TR"),"Logic4"&amp;"_"&amp;TEXT(C3044,"dd.mm.yyyy") &amp;"_"&amp; 398086.37,"")</f>
        <v>Logic4_19.04.2020_398086.37</v>
      </c>
      <c r="R3044" s="21" t="e">
        <f ca="1">IF(AND(Q3044&lt;&gt; "", COUNTIF(SAP!#REF!,Q3044)&gt;0),"Matched", "")</f>
        <v>#REF!</v>
      </c>
    </row>
    <row r="3045" spans="1:18" hidden="1">
      <c r="A3045" s="21">
        <v>11563327</v>
      </c>
      <c r="B3045" s="22">
        <v>43940</v>
      </c>
      <c r="C3045" s="22">
        <v>43940</v>
      </c>
      <c r="D3045" s="21" t="s">
        <v>10</v>
      </c>
      <c r="E3045" s="23">
        <v>0</v>
      </c>
      <c r="F3045" s="23">
        <v>0</v>
      </c>
      <c r="G3045" s="23">
        <v>2610</v>
      </c>
      <c r="H3045" s="23">
        <v>99341.7</v>
      </c>
      <c r="I3045" s="21" t="s">
        <v>11</v>
      </c>
      <c r="J3045" s="21" t="s">
        <v>12</v>
      </c>
      <c r="K3045" s="21" t="str">
        <f t="shared" si="155"/>
        <v/>
      </c>
      <c r="L3045" s="21" t="e">
        <f ca="1">IF(AND(K3045&lt;&gt; "", COUNTIF(SAP!#REF!,K3045)&gt;0),"Matched", "")</f>
        <v>#REF!</v>
      </c>
      <c r="M3045" s="21" t="str">
        <f t="shared" si="156"/>
        <v/>
      </c>
      <c r="N3045" s="21" t="e">
        <f ca="1">IF(AND(M3045&lt;&gt; "", COUNTIF(SAP!#REF!,M3045)&gt;0),"Matched", "")</f>
        <v>#REF!</v>
      </c>
      <c r="O3045" s="21" t="str">
        <f t="shared" si="157"/>
        <v/>
      </c>
      <c r="P3045" s="21" t="e">
        <f ca="1">IF(AND(O3045&lt;&gt; "", COUNTIF(SAP!#REF!,O3045)&gt;0),"Matched", "")</f>
        <v>#REF!</v>
      </c>
      <c r="Q3045" s="21" t="str">
        <f ca="1">IF(OR(D3045="AC",D3045="TR"),"Logic4"&amp;"_"&amp;TEXT(C3045,"dd.mm.yyyy") &amp;"_"&amp; 398086.37,"")</f>
        <v>Logic4_19.04.2020_398086.37</v>
      </c>
      <c r="R3045" s="21" t="e">
        <f ca="1">IF(AND(Q3045&lt;&gt; "", COUNTIF(SAP!#REF!,Q3045)&gt;0),"Matched", "")</f>
        <v>#REF!</v>
      </c>
    </row>
    <row r="3046" spans="1:18" hidden="1">
      <c r="A3046" s="21">
        <v>11563327</v>
      </c>
      <c r="B3046" s="22">
        <v>43940</v>
      </c>
      <c r="C3046" s="22">
        <v>43940</v>
      </c>
      <c r="D3046" s="21" t="s">
        <v>10</v>
      </c>
      <c r="E3046" s="23">
        <v>0</v>
      </c>
      <c r="F3046" s="23">
        <v>0</v>
      </c>
      <c r="G3046" s="23">
        <v>2610</v>
      </c>
      <c r="H3046" s="23">
        <v>101951.7</v>
      </c>
      <c r="I3046" s="21" t="s">
        <v>11</v>
      </c>
      <c r="J3046" s="21" t="s">
        <v>12</v>
      </c>
      <c r="K3046" s="21" t="str">
        <f t="shared" si="155"/>
        <v/>
      </c>
      <c r="L3046" s="21" t="e">
        <f ca="1">IF(AND(K3046&lt;&gt; "", COUNTIF(SAP!#REF!,K3046)&gt;0),"Matched", "")</f>
        <v>#REF!</v>
      </c>
      <c r="M3046" s="21" t="str">
        <f t="shared" si="156"/>
        <v/>
      </c>
      <c r="N3046" s="21" t="e">
        <f ca="1">IF(AND(M3046&lt;&gt; "", COUNTIF(SAP!#REF!,M3046)&gt;0),"Matched", "")</f>
        <v>#REF!</v>
      </c>
      <c r="O3046" s="21" t="str">
        <f t="shared" si="157"/>
        <v/>
      </c>
      <c r="P3046" s="21" t="e">
        <f ca="1">IF(AND(O3046&lt;&gt; "", COUNTIF(SAP!#REF!,O3046)&gt;0),"Matched", "")</f>
        <v>#REF!</v>
      </c>
      <c r="Q3046" s="21" t="str">
        <f ca="1">IF(OR(D3046="AC",D3046="TR"),"Logic4"&amp;"_"&amp;TEXT(C3046,"dd.mm.yyyy") &amp;"_"&amp; 398086.37,"")</f>
        <v>Logic4_19.04.2020_398086.37</v>
      </c>
      <c r="R3046" s="21" t="e">
        <f ca="1">IF(AND(Q3046&lt;&gt; "", COUNTIF(SAP!#REF!,Q3046)&gt;0),"Matched", "")</f>
        <v>#REF!</v>
      </c>
    </row>
    <row r="3047" spans="1:18" hidden="1">
      <c r="A3047" s="21">
        <v>11563327</v>
      </c>
      <c r="B3047" s="22">
        <v>43940</v>
      </c>
      <c r="C3047" s="22">
        <v>43940</v>
      </c>
      <c r="D3047" s="21" t="s">
        <v>10</v>
      </c>
      <c r="E3047" s="23">
        <v>0</v>
      </c>
      <c r="F3047" s="23">
        <v>0</v>
      </c>
      <c r="G3047" s="23">
        <v>2630</v>
      </c>
      <c r="H3047" s="23">
        <v>104581.7</v>
      </c>
      <c r="I3047" s="21" t="s">
        <v>11</v>
      </c>
      <c r="J3047" s="21" t="s">
        <v>12</v>
      </c>
      <c r="K3047" s="21" t="str">
        <f t="shared" si="155"/>
        <v/>
      </c>
      <c r="L3047" s="21" t="e">
        <f ca="1">IF(AND(K3047&lt;&gt; "", COUNTIF(SAP!#REF!,K3047)&gt;0),"Matched", "")</f>
        <v>#REF!</v>
      </c>
      <c r="M3047" s="21" t="str">
        <f t="shared" si="156"/>
        <v/>
      </c>
      <c r="N3047" s="21" t="e">
        <f ca="1">IF(AND(M3047&lt;&gt; "", COUNTIF(SAP!#REF!,M3047)&gt;0),"Matched", "")</f>
        <v>#REF!</v>
      </c>
      <c r="O3047" s="21" t="str">
        <f t="shared" si="157"/>
        <v/>
      </c>
      <c r="P3047" s="21" t="e">
        <f ca="1">IF(AND(O3047&lt;&gt; "", COUNTIF(SAP!#REF!,O3047)&gt;0),"Matched", "")</f>
        <v>#REF!</v>
      </c>
      <c r="Q3047" s="21" t="str">
        <f ca="1">IF(OR(D3047="AC",D3047="TR"),"Logic4"&amp;"_"&amp;TEXT(C3047,"dd.mm.yyyy") &amp;"_"&amp; 398086.37,"")</f>
        <v>Logic4_19.04.2020_398086.37</v>
      </c>
      <c r="R3047" s="21" t="e">
        <f ca="1">IF(AND(Q3047&lt;&gt; "", COUNTIF(SAP!#REF!,Q3047)&gt;0),"Matched", "")</f>
        <v>#REF!</v>
      </c>
    </row>
    <row r="3048" spans="1:18" hidden="1">
      <c r="A3048" s="21">
        <v>11563327</v>
      </c>
      <c r="B3048" s="22">
        <v>43940</v>
      </c>
      <c r="C3048" s="22">
        <v>43940</v>
      </c>
      <c r="D3048" s="21" t="s">
        <v>10</v>
      </c>
      <c r="E3048" s="23">
        <v>0</v>
      </c>
      <c r="F3048" s="23">
        <v>0</v>
      </c>
      <c r="G3048" s="23">
        <v>2690</v>
      </c>
      <c r="H3048" s="23">
        <v>107271.7</v>
      </c>
      <c r="I3048" s="21" t="s">
        <v>11</v>
      </c>
      <c r="J3048" s="21" t="s">
        <v>12</v>
      </c>
      <c r="K3048" s="21" t="str">
        <f t="shared" si="155"/>
        <v/>
      </c>
      <c r="L3048" s="21" t="e">
        <f ca="1">IF(AND(K3048&lt;&gt; "", COUNTIF(SAP!#REF!,K3048)&gt;0),"Matched", "")</f>
        <v>#REF!</v>
      </c>
      <c r="M3048" s="21" t="str">
        <f t="shared" si="156"/>
        <v/>
      </c>
      <c r="N3048" s="21" t="e">
        <f ca="1">IF(AND(M3048&lt;&gt; "", COUNTIF(SAP!#REF!,M3048)&gt;0),"Matched", "")</f>
        <v>#REF!</v>
      </c>
      <c r="O3048" s="21" t="str">
        <f t="shared" si="157"/>
        <v/>
      </c>
      <c r="P3048" s="21" t="e">
        <f ca="1">IF(AND(O3048&lt;&gt; "", COUNTIF(SAP!#REF!,O3048)&gt;0),"Matched", "")</f>
        <v>#REF!</v>
      </c>
      <c r="Q3048" s="21" t="str">
        <f ca="1">IF(OR(D3048="AC",D3048="TR"),"Logic4"&amp;"_"&amp;TEXT(C3048,"dd.mm.yyyy") &amp;"_"&amp; 398086.37,"")</f>
        <v>Logic4_19.04.2020_398086.37</v>
      </c>
      <c r="R3048" s="21" t="e">
        <f ca="1">IF(AND(Q3048&lt;&gt; "", COUNTIF(SAP!#REF!,Q3048)&gt;0),"Matched", "")</f>
        <v>#REF!</v>
      </c>
    </row>
    <row r="3049" spans="1:18" hidden="1">
      <c r="A3049" s="21">
        <v>11563327</v>
      </c>
      <c r="B3049" s="22">
        <v>43940</v>
      </c>
      <c r="C3049" s="22">
        <v>43940</v>
      </c>
      <c r="D3049" s="21" t="s">
        <v>10</v>
      </c>
      <c r="E3049" s="23">
        <v>0</v>
      </c>
      <c r="F3049" s="23">
        <v>0</v>
      </c>
      <c r="G3049" s="23">
        <v>2717.61</v>
      </c>
      <c r="H3049" s="23">
        <v>109989.31</v>
      </c>
      <c r="I3049" s="21" t="s">
        <v>11</v>
      </c>
      <c r="J3049" s="21" t="s">
        <v>12</v>
      </c>
      <c r="K3049" s="21" t="str">
        <f t="shared" si="155"/>
        <v/>
      </c>
      <c r="L3049" s="21" t="e">
        <f ca="1">IF(AND(K3049&lt;&gt; "", COUNTIF(SAP!#REF!,K3049)&gt;0),"Matched", "")</f>
        <v>#REF!</v>
      </c>
      <c r="M3049" s="21" t="str">
        <f t="shared" si="156"/>
        <v/>
      </c>
      <c r="N3049" s="21" t="e">
        <f ca="1">IF(AND(M3049&lt;&gt; "", COUNTIF(SAP!#REF!,M3049)&gt;0),"Matched", "")</f>
        <v>#REF!</v>
      </c>
      <c r="O3049" s="21" t="str">
        <f t="shared" si="157"/>
        <v/>
      </c>
      <c r="P3049" s="21" t="e">
        <f ca="1">IF(AND(O3049&lt;&gt; "", COUNTIF(SAP!#REF!,O3049)&gt;0),"Matched", "")</f>
        <v>#REF!</v>
      </c>
      <c r="Q3049" s="21" t="str">
        <f ca="1">IF(OR(D3049="AC",D3049="TR"),"Logic4"&amp;"_"&amp;TEXT(C3049,"dd.mm.yyyy") &amp;"_"&amp; 398086.37,"")</f>
        <v>Logic4_19.04.2020_398086.37</v>
      </c>
      <c r="R3049" s="21" t="e">
        <f ca="1">IF(AND(Q3049&lt;&gt; "", COUNTIF(SAP!#REF!,Q3049)&gt;0),"Matched", "")</f>
        <v>#REF!</v>
      </c>
    </row>
    <row r="3050" spans="1:18" hidden="1">
      <c r="A3050" s="21">
        <v>11563327</v>
      </c>
      <c r="B3050" s="22">
        <v>43940</v>
      </c>
      <c r="C3050" s="22">
        <v>43940</v>
      </c>
      <c r="D3050" s="21" t="s">
        <v>10</v>
      </c>
      <c r="E3050" s="23">
        <v>0</v>
      </c>
      <c r="F3050" s="23">
        <v>0</v>
      </c>
      <c r="G3050" s="23">
        <v>2809</v>
      </c>
      <c r="H3050" s="23">
        <v>112798.31</v>
      </c>
      <c r="I3050" s="21" t="s">
        <v>11</v>
      </c>
      <c r="J3050" s="21" t="s">
        <v>12</v>
      </c>
      <c r="K3050" s="21" t="str">
        <f t="shared" si="155"/>
        <v/>
      </c>
      <c r="L3050" s="21" t="e">
        <f ca="1">IF(AND(K3050&lt;&gt; "", COUNTIF(SAP!#REF!,K3050)&gt;0),"Matched", "")</f>
        <v>#REF!</v>
      </c>
      <c r="M3050" s="21" t="str">
        <f t="shared" si="156"/>
        <v/>
      </c>
      <c r="N3050" s="21" t="e">
        <f ca="1">IF(AND(M3050&lt;&gt; "", COUNTIF(SAP!#REF!,M3050)&gt;0),"Matched", "")</f>
        <v>#REF!</v>
      </c>
      <c r="O3050" s="21" t="str">
        <f t="shared" si="157"/>
        <v/>
      </c>
      <c r="P3050" s="21" t="e">
        <f ca="1">IF(AND(O3050&lt;&gt; "", COUNTIF(SAP!#REF!,O3050)&gt;0),"Matched", "")</f>
        <v>#REF!</v>
      </c>
      <c r="Q3050" s="21" t="str">
        <f ca="1">IF(OR(D3050="AC",D3050="TR"),"Logic4"&amp;"_"&amp;TEXT(C3050,"dd.mm.yyyy") &amp;"_"&amp; 398086.37,"")</f>
        <v>Logic4_19.04.2020_398086.37</v>
      </c>
      <c r="R3050" s="21" t="e">
        <f ca="1">IF(AND(Q3050&lt;&gt; "", COUNTIF(SAP!#REF!,Q3050)&gt;0),"Matched", "")</f>
        <v>#REF!</v>
      </c>
    </row>
    <row r="3051" spans="1:18" hidden="1">
      <c r="A3051" s="21">
        <v>11563327</v>
      </c>
      <c r="B3051" s="22">
        <v>43940</v>
      </c>
      <c r="C3051" s="22">
        <v>43940</v>
      </c>
      <c r="D3051" s="21" t="s">
        <v>10</v>
      </c>
      <c r="E3051" s="23">
        <v>0</v>
      </c>
      <c r="F3051" s="23">
        <v>0</v>
      </c>
      <c r="G3051" s="23">
        <v>2844</v>
      </c>
      <c r="H3051" s="23">
        <v>115642.31</v>
      </c>
      <c r="I3051" s="21" t="s">
        <v>11</v>
      </c>
      <c r="J3051" s="21" t="s">
        <v>12</v>
      </c>
      <c r="K3051" s="21" t="str">
        <f t="shared" si="155"/>
        <v/>
      </c>
      <c r="L3051" s="21" t="e">
        <f ca="1">IF(AND(K3051&lt;&gt; "", COUNTIF(SAP!#REF!,K3051)&gt;0),"Matched", "")</f>
        <v>#REF!</v>
      </c>
      <c r="M3051" s="21" t="str">
        <f t="shared" si="156"/>
        <v/>
      </c>
      <c r="N3051" s="21" t="e">
        <f ca="1">IF(AND(M3051&lt;&gt; "", COUNTIF(SAP!#REF!,M3051)&gt;0),"Matched", "")</f>
        <v>#REF!</v>
      </c>
      <c r="O3051" s="21" t="str">
        <f t="shared" si="157"/>
        <v/>
      </c>
      <c r="P3051" s="21" t="e">
        <f ca="1">IF(AND(O3051&lt;&gt; "", COUNTIF(SAP!#REF!,O3051)&gt;0),"Matched", "")</f>
        <v>#REF!</v>
      </c>
      <c r="Q3051" s="21" t="str">
        <f ca="1">IF(OR(D3051="AC",D3051="TR"),"Logic4"&amp;"_"&amp;TEXT(C3051,"dd.mm.yyyy") &amp;"_"&amp; 398086.37,"")</f>
        <v>Logic4_19.04.2020_398086.37</v>
      </c>
      <c r="R3051" s="21" t="e">
        <f ca="1">IF(AND(Q3051&lt;&gt; "", COUNTIF(SAP!#REF!,Q3051)&gt;0),"Matched", "")</f>
        <v>#REF!</v>
      </c>
    </row>
    <row r="3052" spans="1:18" hidden="1">
      <c r="A3052" s="21">
        <v>11563327</v>
      </c>
      <c r="B3052" s="22">
        <v>43940</v>
      </c>
      <c r="C3052" s="22">
        <v>43940</v>
      </c>
      <c r="D3052" s="21" t="s">
        <v>10</v>
      </c>
      <c r="E3052" s="23">
        <v>0</v>
      </c>
      <c r="F3052" s="23">
        <v>0</v>
      </c>
      <c r="G3052" s="23">
        <v>2847</v>
      </c>
      <c r="H3052" s="23">
        <v>118489.31</v>
      </c>
      <c r="I3052" s="21" t="s">
        <v>11</v>
      </c>
      <c r="J3052" s="21" t="s">
        <v>12</v>
      </c>
      <c r="K3052" s="21" t="str">
        <f t="shared" si="155"/>
        <v/>
      </c>
      <c r="L3052" s="21" t="e">
        <f ca="1">IF(AND(K3052&lt;&gt; "", COUNTIF(SAP!#REF!,K3052)&gt;0),"Matched", "")</f>
        <v>#REF!</v>
      </c>
      <c r="M3052" s="21" t="str">
        <f t="shared" si="156"/>
        <v/>
      </c>
      <c r="N3052" s="21" t="e">
        <f ca="1">IF(AND(M3052&lt;&gt; "", COUNTIF(SAP!#REF!,M3052)&gt;0),"Matched", "")</f>
        <v>#REF!</v>
      </c>
      <c r="O3052" s="21" t="str">
        <f t="shared" si="157"/>
        <v/>
      </c>
      <c r="P3052" s="21" t="e">
        <f ca="1">IF(AND(O3052&lt;&gt; "", COUNTIF(SAP!#REF!,O3052)&gt;0),"Matched", "")</f>
        <v>#REF!</v>
      </c>
      <c r="Q3052" s="21" t="str">
        <f ca="1">IF(OR(D3052="AC",D3052="TR"),"Logic4"&amp;"_"&amp;TEXT(C3052,"dd.mm.yyyy") &amp;"_"&amp; 398086.37,"")</f>
        <v>Logic4_19.04.2020_398086.37</v>
      </c>
      <c r="R3052" s="21" t="e">
        <f ca="1">IF(AND(Q3052&lt;&gt; "", COUNTIF(SAP!#REF!,Q3052)&gt;0),"Matched", "")</f>
        <v>#REF!</v>
      </c>
    </row>
    <row r="3053" spans="1:18" hidden="1">
      <c r="A3053" s="21">
        <v>11563327</v>
      </c>
      <c r="B3053" s="22">
        <v>43940</v>
      </c>
      <c r="C3053" s="22">
        <v>43940</v>
      </c>
      <c r="D3053" s="21" t="s">
        <v>10</v>
      </c>
      <c r="E3053" s="23">
        <v>0</v>
      </c>
      <c r="F3053" s="23">
        <v>0</v>
      </c>
      <c r="G3053" s="23">
        <v>2868.1</v>
      </c>
      <c r="H3053" s="23">
        <v>121357.41</v>
      </c>
      <c r="I3053" s="21" t="s">
        <v>11</v>
      </c>
      <c r="J3053" s="21" t="s">
        <v>12</v>
      </c>
      <c r="K3053" s="21" t="str">
        <f t="shared" si="155"/>
        <v/>
      </c>
      <c r="L3053" s="21" t="e">
        <f ca="1">IF(AND(K3053&lt;&gt; "", COUNTIF(SAP!#REF!,K3053)&gt;0),"Matched", "")</f>
        <v>#REF!</v>
      </c>
      <c r="M3053" s="21" t="str">
        <f t="shared" si="156"/>
        <v/>
      </c>
      <c r="N3053" s="21" t="e">
        <f ca="1">IF(AND(M3053&lt;&gt; "", COUNTIF(SAP!#REF!,M3053)&gt;0),"Matched", "")</f>
        <v>#REF!</v>
      </c>
      <c r="O3053" s="21" t="str">
        <f t="shared" si="157"/>
        <v/>
      </c>
      <c r="P3053" s="21" t="e">
        <f ca="1">IF(AND(O3053&lt;&gt; "", COUNTIF(SAP!#REF!,O3053)&gt;0),"Matched", "")</f>
        <v>#REF!</v>
      </c>
      <c r="Q3053" s="21" t="str">
        <f ca="1">IF(OR(D3053="AC",D3053="TR"),"Logic4"&amp;"_"&amp;TEXT(C3053,"dd.mm.yyyy") &amp;"_"&amp; 398086.37,"")</f>
        <v>Logic4_19.04.2020_398086.37</v>
      </c>
      <c r="R3053" s="21" t="e">
        <f ca="1">IF(AND(Q3053&lt;&gt; "", COUNTIF(SAP!#REF!,Q3053)&gt;0),"Matched", "")</f>
        <v>#REF!</v>
      </c>
    </row>
    <row r="3054" spans="1:18" hidden="1">
      <c r="A3054" s="21">
        <v>11563327</v>
      </c>
      <c r="B3054" s="22">
        <v>43940</v>
      </c>
      <c r="C3054" s="22">
        <v>43940</v>
      </c>
      <c r="D3054" s="21" t="s">
        <v>10</v>
      </c>
      <c r="E3054" s="23">
        <v>0</v>
      </c>
      <c r="F3054" s="23">
        <v>0</v>
      </c>
      <c r="G3054" s="23">
        <v>2870</v>
      </c>
      <c r="H3054" s="23">
        <v>124227.41</v>
      </c>
      <c r="I3054" s="21" t="s">
        <v>11</v>
      </c>
      <c r="J3054" s="21" t="s">
        <v>12</v>
      </c>
      <c r="K3054" s="21" t="str">
        <f t="shared" si="155"/>
        <v/>
      </c>
      <c r="L3054" s="21" t="e">
        <f ca="1">IF(AND(K3054&lt;&gt; "", COUNTIF(SAP!#REF!,K3054)&gt;0),"Matched", "")</f>
        <v>#REF!</v>
      </c>
      <c r="M3054" s="21" t="str">
        <f t="shared" si="156"/>
        <v/>
      </c>
      <c r="N3054" s="21" t="e">
        <f ca="1">IF(AND(M3054&lt;&gt; "", COUNTIF(SAP!#REF!,M3054)&gt;0),"Matched", "")</f>
        <v>#REF!</v>
      </c>
      <c r="O3054" s="21" t="str">
        <f t="shared" si="157"/>
        <v/>
      </c>
      <c r="P3054" s="21" t="e">
        <f ca="1">IF(AND(O3054&lt;&gt; "", COUNTIF(SAP!#REF!,O3054)&gt;0),"Matched", "")</f>
        <v>#REF!</v>
      </c>
      <c r="Q3054" s="21" t="str">
        <f ca="1">IF(OR(D3054="AC",D3054="TR"),"Logic4"&amp;"_"&amp;TEXT(C3054,"dd.mm.yyyy") &amp;"_"&amp; 398086.37,"")</f>
        <v>Logic4_19.04.2020_398086.37</v>
      </c>
      <c r="R3054" s="21" t="e">
        <f ca="1">IF(AND(Q3054&lt;&gt; "", COUNTIF(SAP!#REF!,Q3054)&gt;0),"Matched", "")</f>
        <v>#REF!</v>
      </c>
    </row>
    <row r="3055" spans="1:18" hidden="1">
      <c r="A3055" s="21">
        <v>11563327</v>
      </c>
      <c r="B3055" s="22">
        <v>43940</v>
      </c>
      <c r="C3055" s="22">
        <v>43940</v>
      </c>
      <c r="D3055" s="21" t="s">
        <v>10</v>
      </c>
      <c r="E3055" s="23">
        <v>0</v>
      </c>
      <c r="F3055" s="23">
        <v>0</v>
      </c>
      <c r="G3055" s="23">
        <v>2870</v>
      </c>
      <c r="H3055" s="23">
        <v>127097.41</v>
      </c>
      <c r="I3055" s="21" t="s">
        <v>11</v>
      </c>
      <c r="J3055" s="21" t="s">
        <v>12</v>
      </c>
      <c r="K3055" s="21" t="str">
        <f t="shared" si="155"/>
        <v/>
      </c>
      <c r="L3055" s="21" t="e">
        <f ca="1">IF(AND(K3055&lt;&gt; "", COUNTIF(SAP!#REF!,K3055)&gt;0),"Matched", "")</f>
        <v>#REF!</v>
      </c>
      <c r="M3055" s="21" t="str">
        <f t="shared" si="156"/>
        <v/>
      </c>
      <c r="N3055" s="21" t="e">
        <f ca="1">IF(AND(M3055&lt;&gt; "", COUNTIF(SAP!#REF!,M3055)&gt;0),"Matched", "")</f>
        <v>#REF!</v>
      </c>
      <c r="O3055" s="21" t="str">
        <f t="shared" si="157"/>
        <v/>
      </c>
      <c r="P3055" s="21" t="e">
        <f ca="1">IF(AND(O3055&lt;&gt; "", COUNTIF(SAP!#REF!,O3055)&gt;0),"Matched", "")</f>
        <v>#REF!</v>
      </c>
      <c r="Q3055" s="21" t="str">
        <f ca="1">IF(OR(D3055="AC",D3055="TR"),"Logic4"&amp;"_"&amp;TEXT(C3055,"dd.mm.yyyy") &amp;"_"&amp; 398086.37,"")</f>
        <v>Logic4_19.04.2020_398086.37</v>
      </c>
      <c r="R3055" s="21" t="e">
        <f ca="1">IF(AND(Q3055&lt;&gt; "", COUNTIF(SAP!#REF!,Q3055)&gt;0),"Matched", "")</f>
        <v>#REF!</v>
      </c>
    </row>
    <row r="3056" spans="1:18" hidden="1">
      <c r="A3056" s="21">
        <v>11563327</v>
      </c>
      <c r="B3056" s="22">
        <v>43940</v>
      </c>
      <c r="C3056" s="22">
        <v>43940</v>
      </c>
      <c r="D3056" s="21" t="s">
        <v>10</v>
      </c>
      <c r="E3056" s="23">
        <v>0</v>
      </c>
      <c r="F3056" s="23">
        <v>0</v>
      </c>
      <c r="G3056" s="23">
        <v>2929</v>
      </c>
      <c r="H3056" s="23">
        <v>130026.41</v>
      </c>
      <c r="I3056" s="21" t="s">
        <v>11</v>
      </c>
      <c r="J3056" s="21" t="s">
        <v>12</v>
      </c>
      <c r="K3056" s="21" t="str">
        <f t="shared" si="155"/>
        <v/>
      </c>
      <c r="L3056" s="21" t="e">
        <f ca="1">IF(AND(K3056&lt;&gt; "", COUNTIF(SAP!#REF!,K3056)&gt;0),"Matched", "")</f>
        <v>#REF!</v>
      </c>
      <c r="M3056" s="21" t="str">
        <f t="shared" si="156"/>
        <v/>
      </c>
      <c r="N3056" s="21" t="e">
        <f ca="1">IF(AND(M3056&lt;&gt; "", COUNTIF(SAP!#REF!,M3056)&gt;0),"Matched", "")</f>
        <v>#REF!</v>
      </c>
      <c r="O3056" s="21" t="str">
        <f t="shared" si="157"/>
        <v/>
      </c>
      <c r="P3056" s="21" t="e">
        <f ca="1">IF(AND(O3056&lt;&gt; "", COUNTIF(SAP!#REF!,O3056)&gt;0),"Matched", "")</f>
        <v>#REF!</v>
      </c>
      <c r="Q3056" s="21" t="str">
        <f ca="1">IF(OR(D3056="AC",D3056="TR"),"Logic4"&amp;"_"&amp;TEXT(C3056,"dd.mm.yyyy") &amp;"_"&amp; 398086.37,"")</f>
        <v>Logic4_19.04.2020_398086.37</v>
      </c>
      <c r="R3056" s="21" t="e">
        <f ca="1">IF(AND(Q3056&lt;&gt; "", COUNTIF(SAP!#REF!,Q3056)&gt;0),"Matched", "")</f>
        <v>#REF!</v>
      </c>
    </row>
    <row r="3057" spans="1:18" hidden="1">
      <c r="A3057" s="21">
        <v>11563327</v>
      </c>
      <c r="B3057" s="22">
        <v>43940</v>
      </c>
      <c r="C3057" s="22">
        <v>43940</v>
      </c>
      <c r="D3057" s="21" t="s">
        <v>10</v>
      </c>
      <c r="E3057" s="23">
        <v>0</v>
      </c>
      <c r="F3057" s="23">
        <v>0</v>
      </c>
      <c r="G3057" s="23">
        <v>3000</v>
      </c>
      <c r="H3057" s="23">
        <v>133026.41</v>
      </c>
      <c r="I3057" s="21" t="s">
        <v>11</v>
      </c>
      <c r="J3057" s="21" t="s">
        <v>12</v>
      </c>
      <c r="K3057" s="21" t="str">
        <f t="shared" si="155"/>
        <v/>
      </c>
      <c r="L3057" s="21" t="e">
        <f ca="1">IF(AND(K3057&lt;&gt; "", COUNTIF(SAP!#REF!,K3057)&gt;0),"Matched", "")</f>
        <v>#REF!</v>
      </c>
      <c r="M3057" s="21" t="str">
        <f t="shared" si="156"/>
        <v/>
      </c>
      <c r="N3057" s="21" t="e">
        <f ca="1">IF(AND(M3057&lt;&gt; "", COUNTIF(SAP!#REF!,M3057)&gt;0),"Matched", "")</f>
        <v>#REF!</v>
      </c>
      <c r="O3057" s="21" t="str">
        <f t="shared" si="157"/>
        <v/>
      </c>
      <c r="P3057" s="21" t="e">
        <f ca="1">IF(AND(O3057&lt;&gt; "", COUNTIF(SAP!#REF!,O3057)&gt;0),"Matched", "")</f>
        <v>#REF!</v>
      </c>
      <c r="Q3057" s="21" t="str">
        <f ca="1">IF(OR(D3057="AC",D3057="TR"),"Logic4"&amp;"_"&amp;TEXT(C3057,"dd.mm.yyyy") &amp;"_"&amp; 398086.37,"")</f>
        <v>Logic4_19.04.2020_398086.37</v>
      </c>
      <c r="R3057" s="21" t="e">
        <f ca="1">IF(AND(Q3057&lt;&gt; "", COUNTIF(SAP!#REF!,Q3057)&gt;0),"Matched", "")</f>
        <v>#REF!</v>
      </c>
    </row>
    <row r="3058" spans="1:18" hidden="1">
      <c r="A3058" s="21">
        <v>11563327</v>
      </c>
      <c r="B3058" s="22">
        <v>43940</v>
      </c>
      <c r="C3058" s="22">
        <v>43940</v>
      </c>
      <c r="D3058" s="21" t="s">
        <v>10</v>
      </c>
      <c r="E3058" s="23">
        <v>0</v>
      </c>
      <c r="F3058" s="23">
        <v>0</v>
      </c>
      <c r="G3058" s="23">
        <v>3005</v>
      </c>
      <c r="H3058" s="23">
        <v>136031.41</v>
      </c>
      <c r="I3058" s="21" t="s">
        <v>11</v>
      </c>
      <c r="J3058" s="21" t="s">
        <v>12</v>
      </c>
      <c r="K3058" s="21" t="str">
        <f t="shared" si="155"/>
        <v/>
      </c>
      <c r="L3058" s="21" t="e">
        <f ca="1">IF(AND(K3058&lt;&gt; "", COUNTIF(SAP!#REF!,K3058)&gt;0),"Matched", "")</f>
        <v>#REF!</v>
      </c>
      <c r="M3058" s="21" t="str">
        <f t="shared" si="156"/>
        <v/>
      </c>
      <c r="N3058" s="21" t="e">
        <f ca="1">IF(AND(M3058&lt;&gt; "", COUNTIF(SAP!#REF!,M3058)&gt;0),"Matched", "")</f>
        <v>#REF!</v>
      </c>
      <c r="O3058" s="21" t="str">
        <f t="shared" si="157"/>
        <v/>
      </c>
      <c r="P3058" s="21" t="e">
        <f ca="1">IF(AND(O3058&lt;&gt; "", COUNTIF(SAP!#REF!,O3058)&gt;0),"Matched", "")</f>
        <v>#REF!</v>
      </c>
      <c r="Q3058" s="21" t="str">
        <f ca="1">IF(OR(D3058="AC",D3058="TR"),"Logic4"&amp;"_"&amp;TEXT(C3058,"dd.mm.yyyy") &amp;"_"&amp; 398086.37,"")</f>
        <v>Logic4_19.04.2020_398086.37</v>
      </c>
      <c r="R3058" s="21" t="e">
        <f ca="1">IF(AND(Q3058&lt;&gt; "", COUNTIF(SAP!#REF!,Q3058)&gt;0),"Matched", "")</f>
        <v>#REF!</v>
      </c>
    </row>
    <row r="3059" spans="1:18" hidden="1">
      <c r="A3059" s="21">
        <v>11563327</v>
      </c>
      <c r="B3059" s="22">
        <v>43940</v>
      </c>
      <c r="C3059" s="22">
        <v>43940</v>
      </c>
      <c r="D3059" s="21" t="s">
        <v>10</v>
      </c>
      <c r="E3059" s="23">
        <v>0</v>
      </c>
      <c r="F3059" s="23">
        <v>0</v>
      </c>
      <c r="G3059" s="23">
        <v>3057</v>
      </c>
      <c r="H3059" s="23">
        <v>139088.41</v>
      </c>
      <c r="I3059" s="21" t="s">
        <v>11</v>
      </c>
      <c r="J3059" s="21" t="s">
        <v>12</v>
      </c>
      <c r="K3059" s="21" t="str">
        <f t="shared" si="155"/>
        <v/>
      </c>
      <c r="L3059" s="21" t="e">
        <f ca="1">IF(AND(K3059&lt;&gt; "", COUNTIF(SAP!#REF!,K3059)&gt;0),"Matched", "")</f>
        <v>#REF!</v>
      </c>
      <c r="M3059" s="21" t="str">
        <f t="shared" si="156"/>
        <v/>
      </c>
      <c r="N3059" s="21" t="e">
        <f ca="1">IF(AND(M3059&lt;&gt; "", COUNTIF(SAP!#REF!,M3059)&gt;0),"Matched", "")</f>
        <v>#REF!</v>
      </c>
      <c r="O3059" s="21" t="str">
        <f t="shared" si="157"/>
        <v/>
      </c>
      <c r="P3059" s="21" t="e">
        <f ca="1">IF(AND(O3059&lt;&gt; "", COUNTIF(SAP!#REF!,O3059)&gt;0),"Matched", "")</f>
        <v>#REF!</v>
      </c>
      <c r="Q3059" s="21" t="str">
        <f ca="1">IF(OR(D3059="AC",D3059="TR"),"Logic4"&amp;"_"&amp;TEXT(C3059,"dd.mm.yyyy") &amp;"_"&amp; 398086.37,"")</f>
        <v>Logic4_19.04.2020_398086.37</v>
      </c>
      <c r="R3059" s="21" t="e">
        <f ca="1">IF(AND(Q3059&lt;&gt; "", COUNTIF(SAP!#REF!,Q3059)&gt;0),"Matched", "")</f>
        <v>#REF!</v>
      </c>
    </row>
    <row r="3060" spans="1:18" hidden="1">
      <c r="A3060" s="21">
        <v>11563327</v>
      </c>
      <c r="B3060" s="22">
        <v>43940</v>
      </c>
      <c r="C3060" s="22">
        <v>43940</v>
      </c>
      <c r="D3060" s="21" t="s">
        <v>10</v>
      </c>
      <c r="E3060" s="23">
        <v>0</v>
      </c>
      <c r="F3060" s="23">
        <v>0</v>
      </c>
      <c r="G3060" s="23">
        <v>3120</v>
      </c>
      <c r="H3060" s="23">
        <v>142208.41</v>
      </c>
      <c r="I3060" s="21" t="s">
        <v>11</v>
      </c>
      <c r="J3060" s="21" t="s">
        <v>12</v>
      </c>
      <c r="K3060" s="21" t="str">
        <f t="shared" si="155"/>
        <v/>
      </c>
      <c r="L3060" s="21" t="e">
        <f ca="1">IF(AND(K3060&lt;&gt; "", COUNTIF(SAP!#REF!,K3060)&gt;0),"Matched", "")</f>
        <v>#REF!</v>
      </c>
      <c r="M3060" s="21" t="str">
        <f t="shared" si="156"/>
        <v/>
      </c>
      <c r="N3060" s="21" t="e">
        <f ca="1">IF(AND(M3060&lt;&gt; "", COUNTIF(SAP!#REF!,M3060)&gt;0),"Matched", "")</f>
        <v>#REF!</v>
      </c>
      <c r="O3060" s="21" t="str">
        <f t="shared" si="157"/>
        <v/>
      </c>
      <c r="P3060" s="21" t="e">
        <f ca="1">IF(AND(O3060&lt;&gt; "", COUNTIF(SAP!#REF!,O3060)&gt;0),"Matched", "")</f>
        <v>#REF!</v>
      </c>
      <c r="Q3060" s="21" t="str">
        <f ca="1">IF(OR(D3060="AC",D3060="TR"),"Logic4"&amp;"_"&amp;TEXT(C3060,"dd.mm.yyyy") &amp;"_"&amp; 398086.37,"")</f>
        <v>Logic4_19.04.2020_398086.37</v>
      </c>
      <c r="R3060" s="21" t="e">
        <f ca="1">IF(AND(Q3060&lt;&gt; "", COUNTIF(SAP!#REF!,Q3060)&gt;0),"Matched", "")</f>
        <v>#REF!</v>
      </c>
    </row>
    <row r="3061" spans="1:18" hidden="1">
      <c r="A3061" s="21">
        <v>11563327</v>
      </c>
      <c r="B3061" s="22">
        <v>43940</v>
      </c>
      <c r="C3061" s="22">
        <v>43940</v>
      </c>
      <c r="D3061" s="21" t="s">
        <v>10</v>
      </c>
      <c r="E3061" s="23">
        <v>0</v>
      </c>
      <c r="F3061" s="23">
        <v>0</v>
      </c>
      <c r="G3061" s="23">
        <v>3190</v>
      </c>
      <c r="H3061" s="23">
        <v>145398.41</v>
      </c>
      <c r="I3061" s="21" t="s">
        <v>11</v>
      </c>
      <c r="J3061" s="21" t="s">
        <v>12</v>
      </c>
      <c r="K3061" s="21" t="str">
        <f t="shared" si="155"/>
        <v/>
      </c>
      <c r="L3061" s="21" t="e">
        <f ca="1">IF(AND(K3061&lt;&gt; "", COUNTIF(SAP!#REF!,K3061)&gt;0),"Matched", "")</f>
        <v>#REF!</v>
      </c>
      <c r="M3061" s="21" t="str">
        <f t="shared" si="156"/>
        <v/>
      </c>
      <c r="N3061" s="21" t="e">
        <f ca="1">IF(AND(M3061&lt;&gt; "", COUNTIF(SAP!#REF!,M3061)&gt;0),"Matched", "")</f>
        <v>#REF!</v>
      </c>
      <c r="O3061" s="21" t="str">
        <f t="shared" si="157"/>
        <v/>
      </c>
      <c r="P3061" s="21" t="e">
        <f ca="1">IF(AND(O3061&lt;&gt; "", COUNTIF(SAP!#REF!,O3061)&gt;0),"Matched", "")</f>
        <v>#REF!</v>
      </c>
      <c r="Q3061" s="21" t="str">
        <f ca="1">IF(OR(D3061="AC",D3061="TR"),"Logic4"&amp;"_"&amp;TEXT(C3061,"dd.mm.yyyy") &amp;"_"&amp; 398086.37,"")</f>
        <v>Logic4_19.04.2020_398086.37</v>
      </c>
      <c r="R3061" s="21" t="e">
        <f ca="1">IF(AND(Q3061&lt;&gt; "", COUNTIF(SAP!#REF!,Q3061)&gt;0),"Matched", "")</f>
        <v>#REF!</v>
      </c>
    </row>
    <row r="3062" spans="1:18" hidden="1">
      <c r="A3062" s="21">
        <v>11563327</v>
      </c>
      <c r="B3062" s="22">
        <v>43940</v>
      </c>
      <c r="C3062" s="22">
        <v>43940</v>
      </c>
      <c r="D3062" s="21" t="s">
        <v>10</v>
      </c>
      <c r="E3062" s="23">
        <v>0</v>
      </c>
      <c r="F3062" s="23">
        <v>0</v>
      </c>
      <c r="G3062" s="23">
        <v>3196.2</v>
      </c>
      <c r="H3062" s="23">
        <v>148594.60999999999</v>
      </c>
      <c r="I3062" s="21" t="s">
        <v>11</v>
      </c>
      <c r="J3062" s="21" t="s">
        <v>12</v>
      </c>
      <c r="K3062" s="21" t="str">
        <f t="shared" si="155"/>
        <v/>
      </c>
      <c r="L3062" s="21" t="e">
        <f ca="1">IF(AND(K3062&lt;&gt; "", COUNTIF(SAP!#REF!,K3062)&gt;0),"Matched", "")</f>
        <v>#REF!</v>
      </c>
      <c r="M3062" s="21" t="str">
        <f t="shared" si="156"/>
        <v/>
      </c>
      <c r="N3062" s="21" t="e">
        <f ca="1">IF(AND(M3062&lt;&gt; "", COUNTIF(SAP!#REF!,M3062)&gt;0),"Matched", "")</f>
        <v>#REF!</v>
      </c>
      <c r="O3062" s="21" t="str">
        <f t="shared" si="157"/>
        <v/>
      </c>
      <c r="P3062" s="21" t="e">
        <f ca="1">IF(AND(O3062&lt;&gt; "", COUNTIF(SAP!#REF!,O3062)&gt;0),"Matched", "")</f>
        <v>#REF!</v>
      </c>
      <c r="Q3062" s="21" t="str">
        <f ca="1">IF(OR(D3062="AC",D3062="TR"),"Logic4"&amp;"_"&amp;TEXT(C3062,"dd.mm.yyyy") &amp;"_"&amp; 398086.37,"")</f>
        <v>Logic4_19.04.2020_398086.37</v>
      </c>
      <c r="R3062" s="21" t="e">
        <f ca="1">IF(AND(Q3062&lt;&gt; "", COUNTIF(SAP!#REF!,Q3062)&gt;0),"Matched", "")</f>
        <v>#REF!</v>
      </c>
    </row>
    <row r="3063" spans="1:18" hidden="1">
      <c r="A3063" s="21">
        <v>11563327</v>
      </c>
      <c r="B3063" s="22">
        <v>43940</v>
      </c>
      <c r="C3063" s="22">
        <v>43940</v>
      </c>
      <c r="D3063" s="21" t="s">
        <v>10</v>
      </c>
      <c r="E3063" s="23">
        <v>0</v>
      </c>
      <c r="F3063" s="23">
        <v>0</v>
      </c>
      <c r="G3063" s="23">
        <v>3210</v>
      </c>
      <c r="H3063" s="23">
        <v>151804.60999999999</v>
      </c>
      <c r="I3063" s="21" t="s">
        <v>11</v>
      </c>
      <c r="J3063" s="21" t="s">
        <v>12</v>
      </c>
      <c r="K3063" s="21" t="str">
        <f t="shared" si="155"/>
        <v/>
      </c>
      <c r="L3063" s="21" t="e">
        <f ca="1">IF(AND(K3063&lt;&gt; "", COUNTIF(SAP!#REF!,K3063)&gt;0),"Matched", "")</f>
        <v>#REF!</v>
      </c>
      <c r="M3063" s="21" t="str">
        <f t="shared" si="156"/>
        <v/>
      </c>
      <c r="N3063" s="21" t="e">
        <f ca="1">IF(AND(M3063&lt;&gt; "", COUNTIF(SAP!#REF!,M3063)&gt;0),"Matched", "")</f>
        <v>#REF!</v>
      </c>
      <c r="O3063" s="21" t="str">
        <f t="shared" si="157"/>
        <v/>
      </c>
      <c r="P3063" s="21" t="e">
        <f ca="1">IF(AND(O3063&lt;&gt; "", COUNTIF(SAP!#REF!,O3063)&gt;0),"Matched", "")</f>
        <v>#REF!</v>
      </c>
      <c r="Q3063" s="21" t="str">
        <f ca="1">IF(OR(D3063="AC",D3063="TR"),"Logic4"&amp;"_"&amp;TEXT(C3063,"dd.mm.yyyy") &amp;"_"&amp; 398086.37,"")</f>
        <v>Logic4_19.04.2020_398086.37</v>
      </c>
      <c r="R3063" s="21" t="e">
        <f ca="1">IF(AND(Q3063&lt;&gt; "", COUNTIF(SAP!#REF!,Q3063)&gt;0),"Matched", "")</f>
        <v>#REF!</v>
      </c>
    </row>
    <row r="3064" spans="1:18" hidden="1">
      <c r="A3064" s="21">
        <v>11563327</v>
      </c>
      <c r="B3064" s="22">
        <v>43940</v>
      </c>
      <c r="C3064" s="22">
        <v>43940</v>
      </c>
      <c r="D3064" s="21" t="s">
        <v>10</v>
      </c>
      <c r="E3064" s="23">
        <v>0</v>
      </c>
      <c r="F3064" s="23">
        <v>0</v>
      </c>
      <c r="G3064" s="23">
        <v>3290</v>
      </c>
      <c r="H3064" s="23">
        <v>155094.60999999999</v>
      </c>
      <c r="I3064" s="21" t="s">
        <v>11</v>
      </c>
      <c r="J3064" s="21" t="s">
        <v>12</v>
      </c>
      <c r="K3064" s="21" t="str">
        <f t="shared" si="155"/>
        <v/>
      </c>
      <c r="L3064" s="21" t="e">
        <f ca="1">IF(AND(K3064&lt;&gt; "", COUNTIF(SAP!#REF!,K3064)&gt;0),"Matched", "")</f>
        <v>#REF!</v>
      </c>
      <c r="M3064" s="21" t="str">
        <f t="shared" si="156"/>
        <v/>
      </c>
      <c r="N3064" s="21" t="e">
        <f ca="1">IF(AND(M3064&lt;&gt; "", COUNTIF(SAP!#REF!,M3064)&gt;0),"Matched", "")</f>
        <v>#REF!</v>
      </c>
      <c r="O3064" s="21" t="str">
        <f t="shared" si="157"/>
        <v/>
      </c>
      <c r="P3064" s="21" t="e">
        <f ca="1">IF(AND(O3064&lt;&gt; "", COUNTIF(SAP!#REF!,O3064)&gt;0),"Matched", "")</f>
        <v>#REF!</v>
      </c>
      <c r="Q3064" s="21" t="str">
        <f ca="1">IF(OR(D3064="AC",D3064="TR"),"Logic4"&amp;"_"&amp;TEXT(C3064,"dd.mm.yyyy") &amp;"_"&amp; 398086.37,"")</f>
        <v>Logic4_19.04.2020_398086.37</v>
      </c>
      <c r="R3064" s="21" t="e">
        <f ca="1">IF(AND(Q3064&lt;&gt; "", COUNTIF(SAP!#REF!,Q3064)&gt;0),"Matched", "")</f>
        <v>#REF!</v>
      </c>
    </row>
    <row r="3065" spans="1:18" hidden="1">
      <c r="A3065" s="21">
        <v>11563327</v>
      </c>
      <c r="B3065" s="22">
        <v>43940</v>
      </c>
      <c r="C3065" s="22">
        <v>43940</v>
      </c>
      <c r="D3065" s="21" t="s">
        <v>10</v>
      </c>
      <c r="E3065" s="23">
        <v>0</v>
      </c>
      <c r="F3065" s="23">
        <v>0</v>
      </c>
      <c r="G3065" s="23">
        <v>3309.07</v>
      </c>
      <c r="H3065" s="23">
        <v>158403.68</v>
      </c>
      <c r="I3065" s="21" t="s">
        <v>11</v>
      </c>
      <c r="J3065" s="21" t="s">
        <v>12</v>
      </c>
      <c r="K3065" s="21" t="str">
        <f t="shared" si="155"/>
        <v/>
      </c>
      <c r="L3065" s="21" t="e">
        <f ca="1">IF(AND(K3065&lt;&gt; "", COUNTIF(SAP!#REF!,K3065)&gt;0),"Matched", "")</f>
        <v>#REF!</v>
      </c>
      <c r="M3065" s="21" t="str">
        <f t="shared" si="156"/>
        <v/>
      </c>
      <c r="N3065" s="21" t="e">
        <f ca="1">IF(AND(M3065&lt;&gt; "", COUNTIF(SAP!#REF!,M3065)&gt;0),"Matched", "")</f>
        <v>#REF!</v>
      </c>
      <c r="O3065" s="21" t="str">
        <f t="shared" si="157"/>
        <v/>
      </c>
      <c r="P3065" s="21" t="e">
        <f ca="1">IF(AND(O3065&lt;&gt; "", COUNTIF(SAP!#REF!,O3065)&gt;0),"Matched", "")</f>
        <v>#REF!</v>
      </c>
      <c r="Q3065" s="21" t="str">
        <f ca="1">IF(OR(D3065="AC",D3065="TR"),"Logic4"&amp;"_"&amp;TEXT(C3065,"dd.mm.yyyy") &amp;"_"&amp; 398086.37,"")</f>
        <v>Logic4_19.04.2020_398086.37</v>
      </c>
      <c r="R3065" s="21" t="e">
        <f ca="1">IF(AND(Q3065&lt;&gt; "", COUNTIF(SAP!#REF!,Q3065)&gt;0),"Matched", "")</f>
        <v>#REF!</v>
      </c>
    </row>
    <row r="3066" spans="1:18" hidden="1">
      <c r="A3066" s="21">
        <v>11563327</v>
      </c>
      <c r="B3066" s="22">
        <v>43940</v>
      </c>
      <c r="C3066" s="22">
        <v>43940</v>
      </c>
      <c r="D3066" s="21" t="s">
        <v>10</v>
      </c>
      <c r="E3066" s="23">
        <v>0</v>
      </c>
      <c r="F3066" s="23">
        <v>0</v>
      </c>
      <c r="G3066" s="23">
        <v>3314.07</v>
      </c>
      <c r="H3066" s="23">
        <v>161717.75</v>
      </c>
      <c r="I3066" s="21" t="s">
        <v>11</v>
      </c>
      <c r="J3066" s="21" t="s">
        <v>12</v>
      </c>
      <c r="K3066" s="21" t="str">
        <f t="shared" si="155"/>
        <v/>
      </c>
      <c r="L3066" s="21" t="e">
        <f ca="1">IF(AND(K3066&lt;&gt; "", COUNTIF(SAP!#REF!,K3066)&gt;0),"Matched", "")</f>
        <v>#REF!</v>
      </c>
      <c r="M3066" s="21" t="str">
        <f t="shared" si="156"/>
        <v/>
      </c>
      <c r="N3066" s="21" t="e">
        <f ca="1">IF(AND(M3066&lt;&gt; "", COUNTIF(SAP!#REF!,M3066)&gt;0),"Matched", "")</f>
        <v>#REF!</v>
      </c>
      <c r="O3066" s="21" t="str">
        <f t="shared" si="157"/>
        <v/>
      </c>
      <c r="P3066" s="21" t="e">
        <f ca="1">IF(AND(O3066&lt;&gt; "", COUNTIF(SAP!#REF!,O3066)&gt;0),"Matched", "")</f>
        <v>#REF!</v>
      </c>
      <c r="Q3066" s="21" t="str">
        <f ca="1">IF(OR(D3066="AC",D3066="TR"),"Logic4"&amp;"_"&amp;TEXT(C3066,"dd.mm.yyyy") &amp;"_"&amp; 398086.37,"")</f>
        <v>Logic4_19.04.2020_398086.37</v>
      </c>
      <c r="R3066" s="21" t="e">
        <f ca="1">IF(AND(Q3066&lt;&gt; "", COUNTIF(SAP!#REF!,Q3066)&gt;0),"Matched", "")</f>
        <v>#REF!</v>
      </c>
    </row>
    <row r="3067" spans="1:18" hidden="1">
      <c r="A3067" s="21">
        <v>11563327</v>
      </c>
      <c r="B3067" s="22">
        <v>43940</v>
      </c>
      <c r="C3067" s="22">
        <v>43940</v>
      </c>
      <c r="D3067" s="21" t="s">
        <v>10</v>
      </c>
      <c r="E3067" s="23">
        <v>0</v>
      </c>
      <c r="F3067" s="23">
        <v>0</v>
      </c>
      <c r="G3067" s="23">
        <v>3326</v>
      </c>
      <c r="H3067" s="23">
        <v>165043.75</v>
      </c>
      <c r="I3067" s="21" t="s">
        <v>11</v>
      </c>
      <c r="J3067" s="21" t="s">
        <v>12</v>
      </c>
      <c r="K3067" s="21" t="str">
        <f t="shared" si="155"/>
        <v/>
      </c>
      <c r="L3067" s="21" t="e">
        <f ca="1">IF(AND(K3067&lt;&gt; "", COUNTIF(SAP!#REF!,K3067)&gt;0),"Matched", "")</f>
        <v>#REF!</v>
      </c>
      <c r="M3067" s="21" t="str">
        <f t="shared" si="156"/>
        <v/>
      </c>
      <c r="N3067" s="21" t="e">
        <f ca="1">IF(AND(M3067&lt;&gt; "", COUNTIF(SAP!#REF!,M3067)&gt;0),"Matched", "")</f>
        <v>#REF!</v>
      </c>
      <c r="O3067" s="21" t="str">
        <f t="shared" si="157"/>
        <v/>
      </c>
      <c r="P3067" s="21" t="e">
        <f ca="1">IF(AND(O3067&lt;&gt; "", COUNTIF(SAP!#REF!,O3067)&gt;0),"Matched", "")</f>
        <v>#REF!</v>
      </c>
      <c r="Q3067" s="21" t="str">
        <f ca="1">IF(OR(D3067="AC",D3067="TR"),"Logic4"&amp;"_"&amp;TEXT(C3067,"dd.mm.yyyy") &amp;"_"&amp; 398086.37,"")</f>
        <v>Logic4_19.04.2020_398086.37</v>
      </c>
      <c r="R3067" s="21" t="e">
        <f ca="1">IF(AND(Q3067&lt;&gt; "", COUNTIF(SAP!#REF!,Q3067)&gt;0),"Matched", "")</f>
        <v>#REF!</v>
      </c>
    </row>
    <row r="3068" spans="1:18" hidden="1">
      <c r="A3068" s="21">
        <v>11563327</v>
      </c>
      <c r="B3068" s="22">
        <v>43940</v>
      </c>
      <c r="C3068" s="22">
        <v>43940</v>
      </c>
      <c r="D3068" s="21" t="s">
        <v>10</v>
      </c>
      <c r="E3068" s="23">
        <v>0</v>
      </c>
      <c r="F3068" s="23">
        <v>0</v>
      </c>
      <c r="G3068" s="23">
        <v>3347</v>
      </c>
      <c r="H3068" s="23">
        <v>168390.75</v>
      </c>
      <c r="I3068" s="21" t="s">
        <v>11</v>
      </c>
      <c r="J3068" s="21" t="s">
        <v>12</v>
      </c>
      <c r="K3068" s="21" t="str">
        <f t="shared" si="155"/>
        <v/>
      </c>
      <c r="L3068" s="21" t="e">
        <f ca="1">IF(AND(K3068&lt;&gt; "", COUNTIF(SAP!#REF!,K3068)&gt;0),"Matched", "")</f>
        <v>#REF!</v>
      </c>
      <c r="M3068" s="21" t="str">
        <f t="shared" si="156"/>
        <v/>
      </c>
      <c r="N3068" s="21" t="e">
        <f ca="1">IF(AND(M3068&lt;&gt; "", COUNTIF(SAP!#REF!,M3068)&gt;0),"Matched", "")</f>
        <v>#REF!</v>
      </c>
      <c r="O3068" s="21" t="str">
        <f t="shared" si="157"/>
        <v/>
      </c>
      <c r="P3068" s="21" t="e">
        <f ca="1">IF(AND(O3068&lt;&gt; "", COUNTIF(SAP!#REF!,O3068)&gt;0),"Matched", "")</f>
        <v>#REF!</v>
      </c>
      <c r="Q3068" s="21" t="str">
        <f ca="1">IF(OR(D3068="AC",D3068="TR"),"Logic4"&amp;"_"&amp;TEXT(C3068,"dd.mm.yyyy") &amp;"_"&amp; 398086.37,"")</f>
        <v>Logic4_19.04.2020_398086.37</v>
      </c>
      <c r="R3068" s="21" t="e">
        <f ca="1">IF(AND(Q3068&lt;&gt; "", COUNTIF(SAP!#REF!,Q3068)&gt;0),"Matched", "")</f>
        <v>#REF!</v>
      </c>
    </row>
    <row r="3069" spans="1:18" hidden="1">
      <c r="A3069" s="21">
        <v>11563327</v>
      </c>
      <c r="B3069" s="22">
        <v>43940</v>
      </c>
      <c r="C3069" s="22">
        <v>43940</v>
      </c>
      <c r="D3069" s="21" t="s">
        <v>10</v>
      </c>
      <c r="E3069" s="23">
        <v>0</v>
      </c>
      <c r="F3069" s="23">
        <v>0</v>
      </c>
      <c r="G3069" s="23">
        <v>3360</v>
      </c>
      <c r="H3069" s="23">
        <v>171750.75</v>
      </c>
      <c r="I3069" s="21" t="s">
        <v>11</v>
      </c>
      <c r="J3069" s="21" t="s">
        <v>12</v>
      </c>
      <c r="K3069" s="21" t="str">
        <f t="shared" si="155"/>
        <v/>
      </c>
      <c r="L3069" s="21" t="e">
        <f ca="1">IF(AND(K3069&lt;&gt; "", COUNTIF(SAP!#REF!,K3069)&gt;0),"Matched", "")</f>
        <v>#REF!</v>
      </c>
      <c r="M3069" s="21" t="str">
        <f t="shared" si="156"/>
        <v/>
      </c>
      <c r="N3069" s="21" t="e">
        <f ca="1">IF(AND(M3069&lt;&gt; "", COUNTIF(SAP!#REF!,M3069)&gt;0),"Matched", "")</f>
        <v>#REF!</v>
      </c>
      <c r="O3069" s="21" t="str">
        <f t="shared" si="157"/>
        <v/>
      </c>
      <c r="P3069" s="21" t="e">
        <f ca="1">IF(AND(O3069&lt;&gt; "", COUNTIF(SAP!#REF!,O3069)&gt;0),"Matched", "")</f>
        <v>#REF!</v>
      </c>
      <c r="Q3069" s="21" t="str">
        <f ca="1">IF(OR(D3069="AC",D3069="TR"),"Logic4"&amp;"_"&amp;TEXT(C3069,"dd.mm.yyyy") &amp;"_"&amp; 398086.37,"")</f>
        <v>Logic4_19.04.2020_398086.37</v>
      </c>
      <c r="R3069" s="21" t="e">
        <f ca="1">IF(AND(Q3069&lt;&gt; "", COUNTIF(SAP!#REF!,Q3069)&gt;0),"Matched", "")</f>
        <v>#REF!</v>
      </c>
    </row>
    <row r="3070" spans="1:18" hidden="1">
      <c r="A3070" s="21">
        <v>11563327</v>
      </c>
      <c r="B3070" s="22">
        <v>43940</v>
      </c>
      <c r="C3070" s="22">
        <v>43940</v>
      </c>
      <c r="D3070" s="21" t="s">
        <v>10</v>
      </c>
      <c r="E3070" s="23">
        <v>0</v>
      </c>
      <c r="F3070" s="23">
        <v>0</v>
      </c>
      <c r="G3070" s="23">
        <v>3445.1</v>
      </c>
      <c r="H3070" s="23">
        <v>175195.85</v>
      </c>
      <c r="I3070" s="21" t="s">
        <v>11</v>
      </c>
      <c r="J3070" s="21" t="s">
        <v>12</v>
      </c>
      <c r="K3070" s="21" t="str">
        <f t="shared" si="155"/>
        <v/>
      </c>
      <c r="L3070" s="21" t="e">
        <f ca="1">IF(AND(K3070&lt;&gt; "", COUNTIF(SAP!#REF!,K3070)&gt;0),"Matched", "")</f>
        <v>#REF!</v>
      </c>
      <c r="M3070" s="21" t="str">
        <f t="shared" si="156"/>
        <v/>
      </c>
      <c r="N3070" s="21" t="e">
        <f ca="1">IF(AND(M3070&lt;&gt; "", COUNTIF(SAP!#REF!,M3070)&gt;0),"Matched", "")</f>
        <v>#REF!</v>
      </c>
      <c r="O3070" s="21" t="str">
        <f t="shared" si="157"/>
        <v/>
      </c>
      <c r="P3070" s="21" t="e">
        <f ca="1">IF(AND(O3070&lt;&gt; "", COUNTIF(SAP!#REF!,O3070)&gt;0),"Matched", "")</f>
        <v>#REF!</v>
      </c>
      <c r="Q3070" s="21" t="str">
        <f ca="1">IF(OR(D3070="AC",D3070="TR"),"Logic4"&amp;"_"&amp;TEXT(C3070,"dd.mm.yyyy") &amp;"_"&amp; 398086.37,"")</f>
        <v>Logic4_19.04.2020_398086.37</v>
      </c>
      <c r="R3070" s="21" t="e">
        <f ca="1">IF(AND(Q3070&lt;&gt; "", COUNTIF(SAP!#REF!,Q3070)&gt;0),"Matched", "")</f>
        <v>#REF!</v>
      </c>
    </row>
    <row r="3071" spans="1:18" hidden="1">
      <c r="A3071" s="21">
        <v>11563327</v>
      </c>
      <c r="B3071" s="22">
        <v>43940</v>
      </c>
      <c r="C3071" s="22">
        <v>43940</v>
      </c>
      <c r="D3071" s="21" t="s">
        <v>10</v>
      </c>
      <c r="E3071" s="23">
        <v>0</v>
      </c>
      <c r="F3071" s="23">
        <v>0</v>
      </c>
      <c r="G3071" s="23">
        <v>3554</v>
      </c>
      <c r="H3071" s="23">
        <v>178749.85</v>
      </c>
      <c r="I3071" s="21" t="s">
        <v>11</v>
      </c>
      <c r="J3071" s="21" t="s">
        <v>12</v>
      </c>
      <c r="K3071" s="21" t="str">
        <f t="shared" si="155"/>
        <v/>
      </c>
      <c r="L3071" s="21" t="e">
        <f ca="1">IF(AND(K3071&lt;&gt; "", COUNTIF(SAP!#REF!,K3071)&gt;0),"Matched", "")</f>
        <v>#REF!</v>
      </c>
      <c r="M3071" s="21" t="str">
        <f t="shared" si="156"/>
        <v/>
      </c>
      <c r="N3071" s="21" t="e">
        <f ca="1">IF(AND(M3071&lt;&gt; "", COUNTIF(SAP!#REF!,M3071)&gt;0),"Matched", "")</f>
        <v>#REF!</v>
      </c>
      <c r="O3071" s="21" t="str">
        <f t="shared" si="157"/>
        <v/>
      </c>
      <c r="P3071" s="21" t="e">
        <f ca="1">IF(AND(O3071&lt;&gt; "", COUNTIF(SAP!#REF!,O3071)&gt;0),"Matched", "")</f>
        <v>#REF!</v>
      </c>
      <c r="Q3071" s="21" t="str">
        <f ca="1">IF(OR(D3071="AC",D3071="TR"),"Logic4"&amp;"_"&amp;TEXT(C3071,"dd.mm.yyyy") &amp;"_"&amp; 398086.37,"")</f>
        <v>Logic4_19.04.2020_398086.37</v>
      </c>
      <c r="R3071" s="21" t="e">
        <f ca="1">IF(AND(Q3071&lt;&gt; "", COUNTIF(SAP!#REF!,Q3071)&gt;0),"Matched", "")</f>
        <v>#REF!</v>
      </c>
    </row>
    <row r="3072" spans="1:18" hidden="1">
      <c r="A3072" s="21">
        <v>11563327</v>
      </c>
      <c r="B3072" s="22">
        <v>43940</v>
      </c>
      <c r="C3072" s="22">
        <v>43940</v>
      </c>
      <c r="D3072" s="21" t="s">
        <v>10</v>
      </c>
      <c r="E3072" s="23">
        <v>0</v>
      </c>
      <c r="F3072" s="23">
        <v>0</v>
      </c>
      <c r="G3072" s="23">
        <v>3590</v>
      </c>
      <c r="H3072" s="23">
        <v>182339.85</v>
      </c>
      <c r="I3072" s="21" t="s">
        <v>11</v>
      </c>
      <c r="J3072" s="21" t="s">
        <v>12</v>
      </c>
      <c r="K3072" s="21" t="str">
        <f t="shared" si="155"/>
        <v/>
      </c>
      <c r="L3072" s="21" t="e">
        <f ca="1">IF(AND(K3072&lt;&gt; "", COUNTIF(SAP!#REF!,K3072)&gt;0),"Matched", "")</f>
        <v>#REF!</v>
      </c>
      <c r="M3072" s="21" t="str">
        <f t="shared" si="156"/>
        <v/>
      </c>
      <c r="N3072" s="21" t="e">
        <f ca="1">IF(AND(M3072&lt;&gt; "", COUNTIF(SAP!#REF!,M3072)&gt;0),"Matched", "")</f>
        <v>#REF!</v>
      </c>
      <c r="O3072" s="21" t="str">
        <f t="shared" si="157"/>
        <v/>
      </c>
      <c r="P3072" s="21" t="e">
        <f ca="1">IF(AND(O3072&lt;&gt; "", COUNTIF(SAP!#REF!,O3072)&gt;0),"Matched", "")</f>
        <v>#REF!</v>
      </c>
      <c r="Q3072" s="21" t="str">
        <f ca="1">IF(OR(D3072="AC",D3072="TR"),"Logic4"&amp;"_"&amp;TEXT(C3072,"dd.mm.yyyy") &amp;"_"&amp; 398086.37,"")</f>
        <v>Logic4_19.04.2020_398086.37</v>
      </c>
      <c r="R3072" s="21" t="e">
        <f ca="1">IF(AND(Q3072&lt;&gt; "", COUNTIF(SAP!#REF!,Q3072)&gt;0),"Matched", "")</f>
        <v>#REF!</v>
      </c>
    </row>
    <row r="3073" spans="1:18" hidden="1">
      <c r="A3073" s="21">
        <v>11563327</v>
      </c>
      <c r="B3073" s="22">
        <v>43940</v>
      </c>
      <c r="C3073" s="22">
        <v>43940</v>
      </c>
      <c r="D3073" s="21" t="s">
        <v>10</v>
      </c>
      <c r="E3073" s="23">
        <v>0</v>
      </c>
      <c r="F3073" s="23">
        <v>0</v>
      </c>
      <c r="G3073" s="23">
        <v>3607.72</v>
      </c>
      <c r="H3073" s="23">
        <v>185947.57</v>
      </c>
      <c r="I3073" s="21" t="s">
        <v>11</v>
      </c>
      <c r="J3073" s="21" t="s">
        <v>12</v>
      </c>
      <c r="K3073" s="21" t="str">
        <f t="shared" si="155"/>
        <v/>
      </c>
      <c r="L3073" s="21" t="e">
        <f ca="1">IF(AND(K3073&lt;&gt; "", COUNTIF(SAP!#REF!,K3073)&gt;0),"Matched", "")</f>
        <v>#REF!</v>
      </c>
      <c r="M3073" s="21" t="str">
        <f t="shared" si="156"/>
        <v/>
      </c>
      <c r="N3073" s="21" t="e">
        <f ca="1">IF(AND(M3073&lt;&gt; "", COUNTIF(SAP!#REF!,M3073)&gt;0),"Matched", "")</f>
        <v>#REF!</v>
      </c>
      <c r="O3073" s="21" t="str">
        <f t="shared" si="157"/>
        <v/>
      </c>
      <c r="P3073" s="21" t="e">
        <f ca="1">IF(AND(O3073&lt;&gt; "", COUNTIF(SAP!#REF!,O3073)&gt;0),"Matched", "")</f>
        <v>#REF!</v>
      </c>
      <c r="Q3073" s="21" t="str">
        <f ca="1">IF(OR(D3073="AC",D3073="TR"),"Logic4"&amp;"_"&amp;TEXT(C3073,"dd.mm.yyyy") &amp;"_"&amp; 398086.37,"")</f>
        <v>Logic4_19.04.2020_398086.37</v>
      </c>
      <c r="R3073" s="21" t="e">
        <f ca="1">IF(AND(Q3073&lt;&gt; "", COUNTIF(SAP!#REF!,Q3073)&gt;0),"Matched", "")</f>
        <v>#REF!</v>
      </c>
    </row>
    <row r="3074" spans="1:18" hidden="1">
      <c r="A3074" s="21">
        <v>11563327</v>
      </c>
      <c r="B3074" s="22">
        <v>43940</v>
      </c>
      <c r="C3074" s="22">
        <v>43940</v>
      </c>
      <c r="D3074" s="21" t="s">
        <v>10</v>
      </c>
      <c r="E3074" s="23">
        <v>0</v>
      </c>
      <c r="F3074" s="23">
        <v>0</v>
      </c>
      <c r="G3074" s="23">
        <v>3870</v>
      </c>
      <c r="H3074" s="23">
        <v>189817.57</v>
      </c>
      <c r="I3074" s="21" t="s">
        <v>11</v>
      </c>
      <c r="J3074" s="21" t="s">
        <v>12</v>
      </c>
      <c r="K3074" s="21" t="str">
        <f t="shared" si="155"/>
        <v/>
      </c>
      <c r="L3074" s="21" t="e">
        <f ca="1">IF(AND(K3074&lt;&gt; "", COUNTIF(SAP!#REF!,K3074)&gt;0),"Matched", "")</f>
        <v>#REF!</v>
      </c>
      <c r="M3074" s="21" t="str">
        <f t="shared" si="156"/>
        <v/>
      </c>
      <c r="N3074" s="21" t="e">
        <f ca="1">IF(AND(M3074&lt;&gt; "", COUNTIF(SAP!#REF!,M3074)&gt;0),"Matched", "")</f>
        <v>#REF!</v>
      </c>
      <c r="O3074" s="21" t="str">
        <f t="shared" si="157"/>
        <v/>
      </c>
      <c r="P3074" s="21" t="e">
        <f ca="1">IF(AND(O3074&lt;&gt; "", COUNTIF(SAP!#REF!,O3074)&gt;0),"Matched", "")</f>
        <v>#REF!</v>
      </c>
      <c r="Q3074" s="21" t="str">
        <f ca="1">IF(OR(D3074="AC",D3074="TR"),"Logic4"&amp;"_"&amp;TEXT(C3074,"dd.mm.yyyy") &amp;"_"&amp; 398086.37,"")</f>
        <v>Logic4_19.04.2020_398086.37</v>
      </c>
      <c r="R3074" s="21" t="e">
        <f ca="1">IF(AND(Q3074&lt;&gt; "", COUNTIF(SAP!#REF!,Q3074)&gt;0),"Matched", "")</f>
        <v>#REF!</v>
      </c>
    </row>
    <row r="3075" spans="1:18" hidden="1">
      <c r="A3075" s="21">
        <v>11563327</v>
      </c>
      <c r="B3075" s="22">
        <v>43940</v>
      </c>
      <c r="C3075" s="22">
        <v>43940</v>
      </c>
      <c r="D3075" s="21" t="s">
        <v>10</v>
      </c>
      <c r="E3075" s="23">
        <v>0</v>
      </c>
      <c r="F3075" s="23">
        <v>0</v>
      </c>
      <c r="G3075" s="23">
        <v>3987</v>
      </c>
      <c r="H3075" s="23">
        <v>193804.57</v>
      </c>
      <c r="I3075" s="21" t="s">
        <v>11</v>
      </c>
      <c r="J3075" s="21" t="s">
        <v>12</v>
      </c>
      <c r="K3075" s="21" t="str">
        <f t="shared" ref="K3075:K3138" si="158">IF(D3075="TF","Logic1"&amp;"_"&amp;TEXT(C3075, "mm") &amp;"_"&amp; F3075,"")</f>
        <v/>
      </c>
      <c r="L3075" s="21" t="e">
        <f ca="1">IF(AND(K3075&lt;&gt; "", COUNTIF(SAP!#REF!,K3075)&gt;0),"Matched", "")</f>
        <v>#REF!</v>
      </c>
      <c r="M3075" s="21" t="str">
        <f t="shared" si="156"/>
        <v/>
      </c>
      <c r="N3075" s="21" t="e">
        <f ca="1">IF(AND(M3075&lt;&gt; "", COUNTIF(SAP!#REF!,M3075)&gt;0),"Matched", "")</f>
        <v>#REF!</v>
      </c>
      <c r="O3075" s="21" t="str">
        <f t="shared" si="157"/>
        <v/>
      </c>
      <c r="P3075" s="21" t="e">
        <f ca="1">IF(AND(O3075&lt;&gt; "", COUNTIF(SAP!#REF!,O3075)&gt;0),"Matched", "")</f>
        <v>#REF!</v>
      </c>
      <c r="Q3075" s="21" t="str">
        <f ca="1">IF(OR(D3075="AC",D3075="TR"),"Logic4"&amp;"_"&amp;TEXT(C3075,"dd.mm.yyyy") &amp;"_"&amp; 398086.37,"")</f>
        <v>Logic4_19.04.2020_398086.37</v>
      </c>
      <c r="R3075" s="21" t="e">
        <f ca="1">IF(AND(Q3075&lt;&gt; "", COUNTIF(SAP!#REF!,Q3075)&gt;0),"Matched", "")</f>
        <v>#REF!</v>
      </c>
    </row>
    <row r="3076" spans="1:18" hidden="1">
      <c r="A3076" s="21">
        <v>11563327</v>
      </c>
      <c r="B3076" s="22">
        <v>43940</v>
      </c>
      <c r="C3076" s="22">
        <v>43940</v>
      </c>
      <c r="D3076" s="21" t="s">
        <v>10</v>
      </c>
      <c r="E3076" s="23">
        <v>0</v>
      </c>
      <c r="F3076" s="23">
        <v>0</v>
      </c>
      <c r="G3076" s="23">
        <v>4030.48</v>
      </c>
      <c r="H3076" s="23">
        <v>197835.05</v>
      </c>
      <c r="I3076" s="21" t="s">
        <v>11</v>
      </c>
      <c r="J3076" s="21" t="s">
        <v>12</v>
      </c>
      <c r="K3076" s="21" t="str">
        <f t="shared" si="158"/>
        <v/>
      </c>
      <c r="L3076" s="21" t="e">
        <f ca="1">IF(AND(K3076&lt;&gt; "", COUNTIF(SAP!#REF!,K3076)&gt;0),"Matched", "")</f>
        <v>#REF!</v>
      </c>
      <c r="M3076" s="21" t="str">
        <f t="shared" si="156"/>
        <v/>
      </c>
      <c r="N3076" s="21" t="e">
        <f ca="1">IF(AND(M3076&lt;&gt; "", COUNTIF(SAP!#REF!,M3076)&gt;0),"Matched", "")</f>
        <v>#REF!</v>
      </c>
      <c r="O3076" s="21" t="str">
        <f t="shared" si="157"/>
        <v/>
      </c>
      <c r="P3076" s="21" t="e">
        <f ca="1">IF(AND(O3076&lt;&gt; "", COUNTIF(SAP!#REF!,O3076)&gt;0),"Matched", "")</f>
        <v>#REF!</v>
      </c>
      <c r="Q3076" s="21" t="str">
        <f ca="1">IF(OR(D3076="AC",D3076="TR"),"Logic4"&amp;"_"&amp;TEXT(C3076,"dd.mm.yyyy") &amp;"_"&amp; 398086.37,"")</f>
        <v>Logic4_19.04.2020_398086.37</v>
      </c>
      <c r="R3076" s="21" t="e">
        <f ca="1">IF(AND(Q3076&lt;&gt; "", COUNTIF(SAP!#REF!,Q3076)&gt;0),"Matched", "")</f>
        <v>#REF!</v>
      </c>
    </row>
    <row r="3077" spans="1:18" hidden="1">
      <c r="A3077" s="21">
        <v>11563327</v>
      </c>
      <c r="B3077" s="22">
        <v>43940</v>
      </c>
      <c r="C3077" s="22">
        <v>43940</v>
      </c>
      <c r="D3077" s="21" t="s">
        <v>10</v>
      </c>
      <c r="E3077" s="23">
        <v>0</v>
      </c>
      <c r="F3077" s="23">
        <v>0</v>
      </c>
      <c r="G3077" s="23">
        <v>4155</v>
      </c>
      <c r="H3077" s="23">
        <v>201990.05</v>
      </c>
      <c r="I3077" s="21" t="s">
        <v>11</v>
      </c>
      <c r="J3077" s="21" t="s">
        <v>12</v>
      </c>
      <c r="K3077" s="21" t="str">
        <f t="shared" si="158"/>
        <v/>
      </c>
      <c r="L3077" s="21" t="e">
        <f ca="1">IF(AND(K3077&lt;&gt; "", COUNTIF(SAP!#REF!,K3077)&gt;0),"Matched", "")</f>
        <v>#REF!</v>
      </c>
      <c r="M3077" s="21" t="str">
        <f t="shared" si="156"/>
        <v/>
      </c>
      <c r="N3077" s="21" t="e">
        <f ca="1">IF(AND(M3077&lt;&gt; "", COUNTIF(SAP!#REF!,M3077)&gt;0),"Matched", "")</f>
        <v>#REF!</v>
      </c>
      <c r="O3077" s="21" t="str">
        <f t="shared" si="157"/>
        <v/>
      </c>
      <c r="P3077" s="21" t="e">
        <f ca="1">IF(AND(O3077&lt;&gt; "", COUNTIF(SAP!#REF!,O3077)&gt;0),"Matched", "")</f>
        <v>#REF!</v>
      </c>
      <c r="Q3077" s="21" t="str">
        <f ca="1">IF(OR(D3077="AC",D3077="TR"),"Logic4"&amp;"_"&amp;TEXT(C3077,"dd.mm.yyyy") &amp;"_"&amp; 398086.37,"")</f>
        <v>Logic4_19.04.2020_398086.37</v>
      </c>
      <c r="R3077" s="21" t="e">
        <f ca="1">IF(AND(Q3077&lt;&gt; "", COUNTIF(SAP!#REF!,Q3077)&gt;0),"Matched", "")</f>
        <v>#REF!</v>
      </c>
    </row>
    <row r="3078" spans="1:18" hidden="1">
      <c r="A3078" s="21">
        <v>11563327</v>
      </c>
      <c r="B3078" s="22">
        <v>43940</v>
      </c>
      <c r="C3078" s="22">
        <v>43940</v>
      </c>
      <c r="D3078" s="21" t="s">
        <v>10</v>
      </c>
      <c r="E3078" s="23">
        <v>0</v>
      </c>
      <c r="F3078" s="23">
        <v>0</v>
      </c>
      <c r="G3078" s="23">
        <v>4486</v>
      </c>
      <c r="H3078" s="23">
        <v>206476.05</v>
      </c>
      <c r="I3078" s="21" t="s">
        <v>11</v>
      </c>
      <c r="J3078" s="21" t="s">
        <v>12</v>
      </c>
      <c r="K3078" s="21" t="str">
        <f t="shared" si="158"/>
        <v/>
      </c>
      <c r="L3078" s="21" t="e">
        <f ca="1">IF(AND(K3078&lt;&gt; "", COUNTIF(SAP!#REF!,K3078)&gt;0),"Matched", "")</f>
        <v>#REF!</v>
      </c>
      <c r="M3078" s="21" t="str">
        <f t="shared" si="156"/>
        <v/>
      </c>
      <c r="N3078" s="21" t="e">
        <f ca="1">IF(AND(M3078&lt;&gt; "", COUNTIF(SAP!#REF!,M3078)&gt;0),"Matched", "")</f>
        <v>#REF!</v>
      </c>
      <c r="O3078" s="21" t="str">
        <f t="shared" si="157"/>
        <v/>
      </c>
      <c r="P3078" s="21" t="e">
        <f ca="1">IF(AND(O3078&lt;&gt; "", COUNTIF(SAP!#REF!,O3078)&gt;0),"Matched", "")</f>
        <v>#REF!</v>
      </c>
      <c r="Q3078" s="21" t="str">
        <f ca="1">IF(OR(D3078="AC",D3078="TR"),"Logic4"&amp;"_"&amp;TEXT(C3078,"dd.mm.yyyy") &amp;"_"&amp; 398086.37,"")</f>
        <v>Logic4_19.04.2020_398086.37</v>
      </c>
      <c r="R3078" s="21" t="e">
        <f ca="1">IF(AND(Q3078&lt;&gt; "", COUNTIF(SAP!#REF!,Q3078)&gt;0),"Matched", "")</f>
        <v>#REF!</v>
      </c>
    </row>
    <row r="3079" spans="1:18" hidden="1">
      <c r="A3079" s="21">
        <v>11563327</v>
      </c>
      <c r="B3079" s="22">
        <v>43940</v>
      </c>
      <c r="C3079" s="22">
        <v>43940</v>
      </c>
      <c r="D3079" s="21" t="s">
        <v>10</v>
      </c>
      <c r="E3079" s="23">
        <v>0</v>
      </c>
      <c r="F3079" s="23">
        <v>0</v>
      </c>
      <c r="G3079" s="23">
        <v>4746.1000000000004</v>
      </c>
      <c r="H3079" s="23">
        <v>211222.15</v>
      </c>
      <c r="I3079" s="21" t="s">
        <v>11</v>
      </c>
      <c r="J3079" s="21" t="s">
        <v>12</v>
      </c>
      <c r="K3079" s="21" t="str">
        <f t="shared" si="158"/>
        <v/>
      </c>
      <c r="L3079" s="21" t="e">
        <f ca="1">IF(AND(K3079&lt;&gt; "", COUNTIF(SAP!#REF!,K3079)&gt;0),"Matched", "")</f>
        <v>#REF!</v>
      </c>
      <c r="M3079" s="21" t="str">
        <f t="shared" si="156"/>
        <v/>
      </c>
      <c r="N3079" s="21" t="e">
        <f ca="1">IF(AND(M3079&lt;&gt; "", COUNTIF(SAP!#REF!,M3079)&gt;0),"Matched", "")</f>
        <v>#REF!</v>
      </c>
      <c r="O3079" s="21" t="str">
        <f t="shared" si="157"/>
        <v/>
      </c>
      <c r="P3079" s="21" t="e">
        <f ca="1">IF(AND(O3079&lt;&gt; "", COUNTIF(SAP!#REF!,O3079)&gt;0),"Matched", "")</f>
        <v>#REF!</v>
      </c>
      <c r="Q3079" s="21" t="str">
        <f ca="1">IF(OR(D3079="AC",D3079="TR"),"Logic4"&amp;"_"&amp;TEXT(C3079,"dd.mm.yyyy") &amp;"_"&amp; 398086.37,"")</f>
        <v>Logic4_19.04.2020_398086.37</v>
      </c>
      <c r="R3079" s="21" t="e">
        <f ca="1">IF(AND(Q3079&lt;&gt; "", COUNTIF(SAP!#REF!,Q3079)&gt;0),"Matched", "")</f>
        <v>#REF!</v>
      </c>
    </row>
    <row r="3080" spans="1:18" hidden="1">
      <c r="A3080" s="21">
        <v>11563327</v>
      </c>
      <c r="B3080" s="22">
        <v>43940</v>
      </c>
      <c r="C3080" s="22">
        <v>43940</v>
      </c>
      <c r="D3080" s="21" t="s">
        <v>10</v>
      </c>
      <c r="E3080" s="23">
        <v>0</v>
      </c>
      <c r="F3080" s="23">
        <v>0</v>
      </c>
      <c r="G3080" s="23">
        <v>4888.3999999999996</v>
      </c>
      <c r="H3080" s="23">
        <v>216110.55</v>
      </c>
      <c r="I3080" s="21" t="s">
        <v>11</v>
      </c>
      <c r="J3080" s="21" t="s">
        <v>12</v>
      </c>
      <c r="K3080" s="21" t="str">
        <f t="shared" si="158"/>
        <v/>
      </c>
      <c r="L3080" s="21" t="e">
        <f ca="1">IF(AND(K3080&lt;&gt; "", COUNTIF(SAP!#REF!,K3080)&gt;0),"Matched", "")</f>
        <v>#REF!</v>
      </c>
      <c r="M3080" s="21" t="str">
        <f t="shared" si="156"/>
        <v/>
      </c>
      <c r="N3080" s="21" t="e">
        <f ca="1">IF(AND(M3080&lt;&gt; "", COUNTIF(SAP!#REF!,M3080)&gt;0),"Matched", "")</f>
        <v>#REF!</v>
      </c>
      <c r="O3080" s="21" t="str">
        <f t="shared" si="157"/>
        <v/>
      </c>
      <c r="P3080" s="21" t="e">
        <f ca="1">IF(AND(O3080&lt;&gt; "", COUNTIF(SAP!#REF!,O3080)&gt;0),"Matched", "")</f>
        <v>#REF!</v>
      </c>
      <c r="Q3080" s="21" t="str">
        <f ca="1">IF(OR(D3080="AC",D3080="TR"),"Logic4"&amp;"_"&amp;TEXT(C3080,"dd.mm.yyyy") &amp;"_"&amp; 398086.37,"")</f>
        <v>Logic4_19.04.2020_398086.37</v>
      </c>
      <c r="R3080" s="21" t="e">
        <f ca="1">IF(AND(Q3080&lt;&gt; "", COUNTIF(SAP!#REF!,Q3080)&gt;0),"Matched", "")</f>
        <v>#REF!</v>
      </c>
    </row>
    <row r="3081" spans="1:18" hidden="1">
      <c r="A3081" s="21">
        <v>11563327</v>
      </c>
      <c r="B3081" s="22">
        <v>43940</v>
      </c>
      <c r="C3081" s="22">
        <v>43940</v>
      </c>
      <c r="D3081" s="21" t="s">
        <v>10</v>
      </c>
      <c r="E3081" s="23">
        <v>0</v>
      </c>
      <c r="F3081" s="23">
        <v>0</v>
      </c>
      <c r="G3081" s="23">
        <v>4892</v>
      </c>
      <c r="H3081" s="23">
        <v>221002.55</v>
      </c>
      <c r="I3081" s="21" t="s">
        <v>11</v>
      </c>
      <c r="J3081" s="21" t="s">
        <v>12</v>
      </c>
      <c r="K3081" s="21" t="str">
        <f t="shared" si="158"/>
        <v/>
      </c>
      <c r="L3081" s="21" t="e">
        <f ca="1">IF(AND(K3081&lt;&gt; "", COUNTIF(SAP!#REF!,K3081)&gt;0),"Matched", "")</f>
        <v>#REF!</v>
      </c>
      <c r="M3081" s="21" t="str">
        <f t="shared" si="156"/>
        <v/>
      </c>
      <c r="N3081" s="21" t="e">
        <f ca="1">IF(AND(M3081&lt;&gt; "", COUNTIF(SAP!#REF!,M3081)&gt;0),"Matched", "")</f>
        <v>#REF!</v>
      </c>
      <c r="O3081" s="21" t="str">
        <f t="shared" si="157"/>
        <v/>
      </c>
      <c r="P3081" s="21" t="e">
        <f ca="1">IF(AND(O3081&lt;&gt; "", COUNTIF(SAP!#REF!,O3081)&gt;0),"Matched", "")</f>
        <v>#REF!</v>
      </c>
      <c r="Q3081" s="21" t="str">
        <f ca="1">IF(OR(D3081="AC",D3081="TR"),"Logic4"&amp;"_"&amp;TEXT(C3081,"dd.mm.yyyy") &amp;"_"&amp; 398086.37,"")</f>
        <v>Logic4_19.04.2020_398086.37</v>
      </c>
      <c r="R3081" s="21" t="e">
        <f ca="1">IF(AND(Q3081&lt;&gt; "", COUNTIF(SAP!#REF!,Q3081)&gt;0),"Matched", "")</f>
        <v>#REF!</v>
      </c>
    </row>
    <row r="3082" spans="1:18" hidden="1">
      <c r="A3082" s="21">
        <v>11563327</v>
      </c>
      <c r="B3082" s="22">
        <v>43940</v>
      </c>
      <c r="C3082" s="22">
        <v>43940</v>
      </c>
      <c r="D3082" s="21" t="s">
        <v>10</v>
      </c>
      <c r="E3082" s="23">
        <v>0</v>
      </c>
      <c r="F3082" s="23">
        <v>0</v>
      </c>
      <c r="G3082" s="23">
        <v>5175.2</v>
      </c>
      <c r="H3082" s="23">
        <v>226177.75</v>
      </c>
      <c r="I3082" s="21" t="s">
        <v>11</v>
      </c>
      <c r="J3082" s="21" t="s">
        <v>12</v>
      </c>
      <c r="K3082" s="21" t="str">
        <f t="shared" si="158"/>
        <v/>
      </c>
      <c r="L3082" s="21" t="e">
        <f ca="1">IF(AND(K3082&lt;&gt; "", COUNTIF(SAP!#REF!,K3082)&gt;0),"Matched", "")</f>
        <v>#REF!</v>
      </c>
      <c r="M3082" s="21" t="str">
        <f t="shared" si="156"/>
        <v/>
      </c>
      <c r="N3082" s="21" t="e">
        <f ca="1">IF(AND(M3082&lt;&gt; "", COUNTIF(SAP!#REF!,M3082)&gt;0),"Matched", "")</f>
        <v>#REF!</v>
      </c>
      <c r="O3082" s="21" t="str">
        <f t="shared" si="157"/>
        <v/>
      </c>
      <c r="P3082" s="21" t="e">
        <f ca="1">IF(AND(O3082&lt;&gt; "", COUNTIF(SAP!#REF!,O3082)&gt;0),"Matched", "")</f>
        <v>#REF!</v>
      </c>
      <c r="Q3082" s="21" t="str">
        <f ca="1">IF(OR(D3082="AC",D3082="TR"),"Logic4"&amp;"_"&amp;TEXT(C3082,"dd.mm.yyyy") &amp;"_"&amp; 398086.37,"")</f>
        <v>Logic4_19.04.2020_398086.37</v>
      </c>
      <c r="R3082" s="21" t="e">
        <f ca="1">IF(AND(Q3082&lt;&gt; "", COUNTIF(SAP!#REF!,Q3082)&gt;0),"Matched", "")</f>
        <v>#REF!</v>
      </c>
    </row>
    <row r="3083" spans="1:18" hidden="1">
      <c r="A3083" s="21">
        <v>11563327</v>
      </c>
      <c r="B3083" s="22">
        <v>43940</v>
      </c>
      <c r="C3083" s="22">
        <v>43940</v>
      </c>
      <c r="D3083" s="21" t="s">
        <v>10</v>
      </c>
      <c r="E3083" s="23">
        <v>0</v>
      </c>
      <c r="F3083" s="23">
        <v>0</v>
      </c>
      <c r="G3083" s="23">
        <v>5245.5</v>
      </c>
      <c r="H3083" s="23">
        <v>231423.25</v>
      </c>
      <c r="I3083" s="21" t="s">
        <v>11</v>
      </c>
      <c r="J3083" s="21" t="s">
        <v>12</v>
      </c>
      <c r="K3083" s="21" t="str">
        <f t="shared" si="158"/>
        <v/>
      </c>
      <c r="L3083" s="21" t="e">
        <f ca="1">IF(AND(K3083&lt;&gt; "", COUNTIF(SAP!#REF!,K3083)&gt;0),"Matched", "")</f>
        <v>#REF!</v>
      </c>
      <c r="M3083" s="21" t="str">
        <f t="shared" si="156"/>
        <v/>
      </c>
      <c r="N3083" s="21" t="e">
        <f ca="1">IF(AND(M3083&lt;&gt; "", COUNTIF(SAP!#REF!,M3083)&gt;0),"Matched", "")</f>
        <v>#REF!</v>
      </c>
      <c r="O3083" s="21" t="str">
        <f t="shared" si="157"/>
        <v/>
      </c>
      <c r="P3083" s="21" t="e">
        <f ca="1">IF(AND(O3083&lt;&gt; "", COUNTIF(SAP!#REF!,O3083)&gt;0),"Matched", "")</f>
        <v>#REF!</v>
      </c>
      <c r="Q3083" s="21" t="str">
        <f ca="1">IF(OR(D3083="AC",D3083="TR"),"Logic4"&amp;"_"&amp;TEXT(C3083,"dd.mm.yyyy") &amp;"_"&amp; 398086.37,"")</f>
        <v>Logic4_19.04.2020_398086.37</v>
      </c>
      <c r="R3083" s="21" t="e">
        <f ca="1">IF(AND(Q3083&lt;&gt; "", COUNTIF(SAP!#REF!,Q3083)&gt;0),"Matched", "")</f>
        <v>#REF!</v>
      </c>
    </row>
    <row r="3084" spans="1:18" hidden="1">
      <c r="A3084" s="21">
        <v>11563327</v>
      </c>
      <c r="B3084" s="22">
        <v>43940</v>
      </c>
      <c r="C3084" s="22">
        <v>43940</v>
      </c>
      <c r="D3084" s="21" t="s">
        <v>10</v>
      </c>
      <c r="E3084" s="23">
        <v>0</v>
      </c>
      <c r="F3084" s="23">
        <v>0</v>
      </c>
      <c r="G3084" s="23">
        <v>5766.5</v>
      </c>
      <c r="H3084" s="23">
        <v>237189.75</v>
      </c>
      <c r="I3084" s="21" t="s">
        <v>11</v>
      </c>
      <c r="J3084" s="21" t="s">
        <v>12</v>
      </c>
      <c r="K3084" s="21" t="str">
        <f t="shared" si="158"/>
        <v/>
      </c>
      <c r="L3084" s="21" t="e">
        <f ca="1">IF(AND(K3084&lt;&gt; "", COUNTIF(SAP!#REF!,K3084)&gt;0),"Matched", "")</f>
        <v>#REF!</v>
      </c>
      <c r="M3084" s="21" t="str">
        <f t="shared" si="156"/>
        <v/>
      </c>
      <c r="N3084" s="21" t="e">
        <f ca="1">IF(AND(M3084&lt;&gt; "", COUNTIF(SAP!#REF!,M3084)&gt;0),"Matched", "")</f>
        <v>#REF!</v>
      </c>
      <c r="O3084" s="21" t="str">
        <f t="shared" si="157"/>
        <v/>
      </c>
      <c r="P3084" s="21" t="e">
        <f ca="1">IF(AND(O3084&lt;&gt; "", COUNTIF(SAP!#REF!,O3084)&gt;0),"Matched", "")</f>
        <v>#REF!</v>
      </c>
      <c r="Q3084" s="21" t="str">
        <f ca="1">IF(OR(D3084="AC",D3084="TR"),"Logic4"&amp;"_"&amp;TEXT(C3084,"dd.mm.yyyy") &amp;"_"&amp; 398086.37,"")</f>
        <v>Logic4_19.04.2020_398086.37</v>
      </c>
      <c r="R3084" s="21" t="e">
        <f ca="1">IF(AND(Q3084&lt;&gt; "", COUNTIF(SAP!#REF!,Q3084)&gt;0),"Matched", "")</f>
        <v>#REF!</v>
      </c>
    </row>
    <row r="3085" spans="1:18" hidden="1">
      <c r="A3085" s="21">
        <v>11563327</v>
      </c>
      <c r="B3085" s="22">
        <v>43940</v>
      </c>
      <c r="C3085" s="22">
        <v>43940</v>
      </c>
      <c r="D3085" s="21" t="s">
        <v>10</v>
      </c>
      <c r="E3085" s="23">
        <v>0</v>
      </c>
      <c r="F3085" s="23">
        <v>0</v>
      </c>
      <c r="G3085" s="23">
        <v>5930</v>
      </c>
      <c r="H3085" s="23">
        <v>243119.75</v>
      </c>
      <c r="I3085" s="21" t="s">
        <v>11</v>
      </c>
      <c r="J3085" s="21" t="s">
        <v>12</v>
      </c>
      <c r="K3085" s="21" t="str">
        <f t="shared" si="158"/>
        <v/>
      </c>
      <c r="L3085" s="21" t="e">
        <f ca="1">IF(AND(K3085&lt;&gt; "", COUNTIF(SAP!#REF!,K3085)&gt;0),"Matched", "")</f>
        <v>#REF!</v>
      </c>
      <c r="M3085" s="21" t="str">
        <f t="shared" si="156"/>
        <v/>
      </c>
      <c r="N3085" s="21" t="e">
        <f ca="1">IF(AND(M3085&lt;&gt; "", COUNTIF(SAP!#REF!,M3085)&gt;0),"Matched", "")</f>
        <v>#REF!</v>
      </c>
      <c r="O3085" s="21" t="str">
        <f t="shared" si="157"/>
        <v/>
      </c>
      <c r="P3085" s="21" t="e">
        <f ca="1">IF(AND(O3085&lt;&gt; "", COUNTIF(SAP!#REF!,O3085)&gt;0),"Matched", "")</f>
        <v>#REF!</v>
      </c>
      <c r="Q3085" s="21" t="str">
        <f ca="1">IF(OR(D3085="AC",D3085="TR"),"Logic4"&amp;"_"&amp;TEXT(C3085,"dd.mm.yyyy") &amp;"_"&amp; 398086.37,"")</f>
        <v>Logic4_19.04.2020_398086.37</v>
      </c>
      <c r="R3085" s="21" t="e">
        <f ca="1">IF(AND(Q3085&lt;&gt; "", COUNTIF(SAP!#REF!,Q3085)&gt;0),"Matched", "")</f>
        <v>#REF!</v>
      </c>
    </row>
    <row r="3086" spans="1:18" hidden="1">
      <c r="A3086" s="21">
        <v>11563327</v>
      </c>
      <c r="B3086" s="22">
        <v>43940</v>
      </c>
      <c r="C3086" s="22">
        <v>43940</v>
      </c>
      <c r="D3086" s="21" t="s">
        <v>10</v>
      </c>
      <c r="E3086" s="23">
        <v>0</v>
      </c>
      <c r="F3086" s="23">
        <v>0</v>
      </c>
      <c r="G3086" s="23">
        <v>6003.3</v>
      </c>
      <c r="H3086" s="23">
        <v>249123.05</v>
      </c>
      <c r="I3086" s="21" t="s">
        <v>11</v>
      </c>
      <c r="J3086" s="21" t="s">
        <v>12</v>
      </c>
      <c r="K3086" s="21" t="str">
        <f t="shared" si="158"/>
        <v/>
      </c>
      <c r="L3086" s="21" t="e">
        <f ca="1">IF(AND(K3086&lt;&gt; "", COUNTIF(SAP!#REF!,K3086)&gt;0),"Matched", "")</f>
        <v>#REF!</v>
      </c>
      <c r="M3086" s="21" t="str">
        <f t="shared" si="156"/>
        <v/>
      </c>
      <c r="N3086" s="21" t="e">
        <f ca="1">IF(AND(M3086&lt;&gt; "", COUNTIF(SAP!#REF!,M3086)&gt;0),"Matched", "")</f>
        <v>#REF!</v>
      </c>
      <c r="O3086" s="21" t="str">
        <f t="shared" si="157"/>
        <v/>
      </c>
      <c r="P3086" s="21" t="e">
        <f ca="1">IF(AND(O3086&lt;&gt; "", COUNTIF(SAP!#REF!,O3086)&gt;0),"Matched", "")</f>
        <v>#REF!</v>
      </c>
      <c r="Q3086" s="21" t="str">
        <f ca="1">IF(OR(D3086="AC",D3086="TR"),"Logic4"&amp;"_"&amp;TEXT(C3086,"dd.mm.yyyy") &amp;"_"&amp; 398086.37,"")</f>
        <v>Logic4_19.04.2020_398086.37</v>
      </c>
      <c r="R3086" s="21" t="e">
        <f ca="1">IF(AND(Q3086&lt;&gt; "", COUNTIF(SAP!#REF!,Q3086)&gt;0),"Matched", "")</f>
        <v>#REF!</v>
      </c>
    </row>
    <row r="3087" spans="1:18" hidden="1">
      <c r="A3087" s="21">
        <v>11563327</v>
      </c>
      <c r="B3087" s="22">
        <v>43940</v>
      </c>
      <c r="C3087" s="22">
        <v>43940</v>
      </c>
      <c r="D3087" s="21" t="s">
        <v>10</v>
      </c>
      <c r="E3087" s="23">
        <v>0</v>
      </c>
      <c r="F3087" s="23">
        <v>0</v>
      </c>
      <c r="G3087" s="23">
        <v>6036.8</v>
      </c>
      <c r="H3087" s="23">
        <v>255159.85</v>
      </c>
      <c r="I3087" s="21" t="s">
        <v>11</v>
      </c>
      <c r="J3087" s="21" t="s">
        <v>12</v>
      </c>
      <c r="K3087" s="21" t="str">
        <f t="shared" si="158"/>
        <v/>
      </c>
      <c r="L3087" s="21" t="e">
        <f ca="1">IF(AND(K3087&lt;&gt; "", COUNTIF(SAP!#REF!,K3087)&gt;0),"Matched", "")</f>
        <v>#REF!</v>
      </c>
      <c r="M3087" s="21" t="str">
        <f t="shared" si="156"/>
        <v/>
      </c>
      <c r="N3087" s="21" t="e">
        <f ca="1">IF(AND(M3087&lt;&gt; "", COUNTIF(SAP!#REF!,M3087)&gt;0),"Matched", "")</f>
        <v>#REF!</v>
      </c>
      <c r="O3087" s="21" t="str">
        <f t="shared" si="157"/>
        <v/>
      </c>
      <c r="P3087" s="21" t="e">
        <f ca="1">IF(AND(O3087&lt;&gt; "", COUNTIF(SAP!#REF!,O3087)&gt;0),"Matched", "")</f>
        <v>#REF!</v>
      </c>
      <c r="Q3087" s="21" t="str">
        <f ca="1">IF(OR(D3087="AC",D3087="TR"),"Logic4"&amp;"_"&amp;TEXT(C3087,"dd.mm.yyyy") &amp;"_"&amp; 398086.37,"")</f>
        <v>Logic4_19.04.2020_398086.37</v>
      </c>
      <c r="R3087" s="21" t="e">
        <f ca="1">IF(AND(Q3087&lt;&gt; "", COUNTIF(SAP!#REF!,Q3087)&gt;0),"Matched", "")</f>
        <v>#REF!</v>
      </c>
    </row>
    <row r="3088" spans="1:18" hidden="1">
      <c r="A3088" s="21">
        <v>11563327</v>
      </c>
      <c r="B3088" s="22">
        <v>43940</v>
      </c>
      <c r="C3088" s="22">
        <v>43940</v>
      </c>
      <c r="D3088" s="21" t="s">
        <v>10</v>
      </c>
      <c r="E3088" s="23">
        <v>0</v>
      </c>
      <c r="F3088" s="23">
        <v>0</v>
      </c>
      <c r="G3088" s="23">
        <v>6050</v>
      </c>
      <c r="H3088" s="23">
        <v>261209.85</v>
      </c>
      <c r="I3088" s="21" t="s">
        <v>11</v>
      </c>
      <c r="J3088" s="21" t="s">
        <v>12</v>
      </c>
      <c r="K3088" s="21" t="str">
        <f t="shared" si="158"/>
        <v/>
      </c>
      <c r="L3088" s="21" t="e">
        <f ca="1">IF(AND(K3088&lt;&gt; "", COUNTIF(SAP!#REF!,K3088)&gt;0),"Matched", "")</f>
        <v>#REF!</v>
      </c>
      <c r="M3088" s="21" t="str">
        <f t="shared" si="156"/>
        <v/>
      </c>
      <c r="N3088" s="21" t="e">
        <f ca="1">IF(AND(M3088&lt;&gt; "", COUNTIF(SAP!#REF!,M3088)&gt;0),"Matched", "")</f>
        <v>#REF!</v>
      </c>
      <c r="O3088" s="21" t="str">
        <f t="shared" si="157"/>
        <v/>
      </c>
      <c r="P3088" s="21" t="e">
        <f ca="1">IF(AND(O3088&lt;&gt; "", COUNTIF(SAP!#REF!,O3088)&gt;0),"Matched", "")</f>
        <v>#REF!</v>
      </c>
      <c r="Q3088" s="21" t="str">
        <f ca="1">IF(OR(D3088="AC",D3088="TR"),"Logic4"&amp;"_"&amp;TEXT(C3088,"dd.mm.yyyy") &amp;"_"&amp; 398086.37,"")</f>
        <v>Logic4_19.04.2020_398086.37</v>
      </c>
      <c r="R3088" s="21" t="e">
        <f ca="1">IF(AND(Q3088&lt;&gt; "", COUNTIF(SAP!#REF!,Q3088)&gt;0),"Matched", "")</f>
        <v>#REF!</v>
      </c>
    </row>
    <row r="3089" spans="1:20" hidden="1">
      <c r="A3089" s="21">
        <v>11563327</v>
      </c>
      <c r="B3089" s="22">
        <v>43940</v>
      </c>
      <c r="C3089" s="22">
        <v>43940</v>
      </c>
      <c r="D3089" s="21" t="s">
        <v>10</v>
      </c>
      <c r="E3089" s="23">
        <v>0</v>
      </c>
      <c r="F3089" s="23">
        <v>0</v>
      </c>
      <c r="G3089" s="23">
        <v>6290</v>
      </c>
      <c r="H3089" s="23">
        <v>267499.84999999998</v>
      </c>
      <c r="I3089" s="21" t="s">
        <v>11</v>
      </c>
      <c r="J3089" s="21" t="s">
        <v>12</v>
      </c>
      <c r="K3089" s="21" t="str">
        <f t="shared" si="158"/>
        <v/>
      </c>
      <c r="L3089" s="21" t="e">
        <f ca="1">IF(AND(K3089&lt;&gt; "", COUNTIF(SAP!#REF!,K3089)&gt;0),"Matched", "")</f>
        <v>#REF!</v>
      </c>
      <c r="M3089" s="21" t="str">
        <f t="shared" si="156"/>
        <v/>
      </c>
      <c r="N3089" s="21" t="e">
        <f ca="1">IF(AND(M3089&lt;&gt; "", COUNTIF(SAP!#REF!,M3089)&gt;0),"Matched", "")</f>
        <v>#REF!</v>
      </c>
      <c r="O3089" s="21" t="str">
        <f t="shared" si="157"/>
        <v/>
      </c>
      <c r="P3089" s="21" t="e">
        <f ca="1">IF(AND(O3089&lt;&gt; "", COUNTIF(SAP!#REF!,O3089)&gt;0),"Matched", "")</f>
        <v>#REF!</v>
      </c>
      <c r="Q3089" s="21" t="str">
        <f ca="1">IF(OR(D3089="AC",D3089="TR"),"Logic4"&amp;"_"&amp;TEXT(C3089,"dd.mm.yyyy") &amp;"_"&amp; 398086.37,"")</f>
        <v>Logic4_19.04.2020_398086.37</v>
      </c>
      <c r="R3089" s="21" t="e">
        <f ca="1">IF(AND(Q3089&lt;&gt; "", COUNTIF(SAP!#REF!,Q3089)&gt;0),"Matched", "")</f>
        <v>#REF!</v>
      </c>
    </row>
    <row r="3090" spans="1:20" hidden="1">
      <c r="A3090" s="21">
        <v>11563327</v>
      </c>
      <c r="B3090" s="22">
        <v>43940</v>
      </c>
      <c r="C3090" s="22">
        <v>43940</v>
      </c>
      <c r="D3090" s="21" t="s">
        <v>10</v>
      </c>
      <c r="E3090" s="23">
        <v>0</v>
      </c>
      <c r="F3090" s="23">
        <v>0</v>
      </c>
      <c r="G3090" s="23">
        <v>6666.8</v>
      </c>
      <c r="H3090" s="23">
        <v>274166.65000000002</v>
      </c>
      <c r="I3090" s="21" t="s">
        <v>11</v>
      </c>
      <c r="J3090" s="21" t="s">
        <v>12</v>
      </c>
      <c r="K3090" s="21" t="str">
        <f t="shared" si="158"/>
        <v/>
      </c>
      <c r="L3090" s="21" t="e">
        <f ca="1">IF(AND(K3090&lt;&gt; "", COUNTIF(SAP!#REF!,K3090)&gt;0),"Matched", "")</f>
        <v>#REF!</v>
      </c>
      <c r="M3090" s="21" t="str">
        <f t="shared" si="156"/>
        <v/>
      </c>
      <c r="N3090" s="21" t="e">
        <f ca="1">IF(AND(M3090&lt;&gt; "", COUNTIF(SAP!#REF!,M3090)&gt;0),"Matched", "")</f>
        <v>#REF!</v>
      </c>
      <c r="O3090" s="21" t="str">
        <f t="shared" si="157"/>
        <v/>
      </c>
      <c r="P3090" s="21" t="e">
        <f ca="1">IF(AND(O3090&lt;&gt; "", COUNTIF(SAP!#REF!,O3090)&gt;0),"Matched", "")</f>
        <v>#REF!</v>
      </c>
      <c r="Q3090" s="21" t="str">
        <f ca="1">IF(OR(D3090="AC",D3090="TR"),"Logic4"&amp;"_"&amp;TEXT(C3090,"dd.mm.yyyy") &amp;"_"&amp; 398086.37,"")</f>
        <v>Logic4_19.04.2020_398086.37</v>
      </c>
      <c r="R3090" s="21" t="e">
        <f ca="1">IF(AND(Q3090&lt;&gt; "", COUNTIF(SAP!#REF!,Q3090)&gt;0),"Matched", "")</f>
        <v>#REF!</v>
      </c>
    </row>
    <row r="3091" spans="1:20" hidden="1">
      <c r="A3091" s="21">
        <v>11563327</v>
      </c>
      <c r="B3091" s="22">
        <v>43940</v>
      </c>
      <c r="C3091" s="22">
        <v>43940</v>
      </c>
      <c r="D3091" s="21" t="s">
        <v>10</v>
      </c>
      <c r="E3091" s="23">
        <v>0</v>
      </c>
      <c r="F3091" s="23">
        <v>0</v>
      </c>
      <c r="G3091" s="23">
        <v>7152.1</v>
      </c>
      <c r="H3091" s="23">
        <v>281318.75</v>
      </c>
      <c r="I3091" s="21" t="s">
        <v>11</v>
      </c>
      <c r="J3091" s="21" t="s">
        <v>12</v>
      </c>
      <c r="K3091" s="21" t="str">
        <f t="shared" si="158"/>
        <v/>
      </c>
      <c r="L3091" s="21" t="e">
        <f ca="1">IF(AND(K3091&lt;&gt; "", COUNTIF(SAP!#REF!,K3091)&gt;0),"Matched", "")</f>
        <v>#REF!</v>
      </c>
      <c r="M3091" s="21" t="str">
        <f t="shared" si="156"/>
        <v/>
      </c>
      <c r="N3091" s="21" t="e">
        <f ca="1">IF(AND(M3091&lt;&gt; "", COUNTIF(SAP!#REF!,M3091)&gt;0),"Matched", "")</f>
        <v>#REF!</v>
      </c>
      <c r="O3091" s="21" t="str">
        <f t="shared" si="157"/>
        <v/>
      </c>
      <c r="P3091" s="21" t="e">
        <f ca="1">IF(AND(O3091&lt;&gt; "", COUNTIF(SAP!#REF!,O3091)&gt;0),"Matched", "")</f>
        <v>#REF!</v>
      </c>
      <c r="Q3091" s="21" t="str">
        <f ca="1">IF(OR(D3091="AC",D3091="TR"),"Logic4"&amp;"_"&amp;TEXT(C3091,"dd.mm.yyyy") &amp;"_"&amp; 398086.37,"")</f>
        <v>Logic4_19.04.2020_398086.37</v>
      </c>
      <c r="R3091" s="21" t="e">
        <f ca="1">IF(AND(Q3091&lt;&gt; "", COUNTIF(SAP!#REF!,Q3091)&gt;0),"Matched", "")</f>
        <v>#REF!</v>
      </c>
    </row>
    <row r="3092" spans="1:20" hidden="1">
      <c r="A3092" s="21">
        <v>11563327</v>
      </c>
      <c r="B3092" s="22">
        <v>43940</v>
      </c>
      <c r="C3092" s="22">
        <v>43940</v>
      </c>
      <c r="D3092" s="21" t="s">
        <v>10</v>
      </c>
      <c r="E3092" s="23">
        <v>0</v>
      </c>
      <c r="F3092" s="23">
        <v>0</v>
      </c>
      <c r="G3092" s="23">
        <v>7466.6</v>
      </c>
      <c r="H3092" s="23">
        <v>288785.34999999998</v>
      </c>
      <c r="I3092" s="21" t="s">
        <v>11</v>
      </c>
      <c r="J3092" s="21" t="s">
        <v>12</v>
      </c>
      <c r="K3092" s="21" t="str">
        <f t="shared" si="158"/>
        <v/>
      </c>
      <c r="L3092" s="21" t="e">
        <f ca="1">IF(AND(K3092&lt;&gt; "", COUNTIF(SAP!#REF!,K3092)&gt;0),"Matched", "")</f>
        <v>#REF!</v>
      </c>
      <c r="M3092" s="21" t="str">
        <f t="shared" si="156"/>
        <v/>
      </c>
      <c r="N3092" s="21" t="e">
        <f ca="1">IF(AND(M3092&lt;&gt; "", COUNTIF(SAP!#REF!,M3092)&gt;0),"Matched", "")</f>
        <v>#REF!</v>
      </c>
      <c r="O3092" s="21" t="str">
        <f t="shared" si="157"/>
        <v/>
      </c>
      <c r="P3092" s="21" t="e">
        <f ca="1">IF(AND(O3092&lt;&gt; "", COUNTIF(SAP!#REF!,O3092)&gt;0),"Matched", "")</f>
        <v>#REF!</v>
      </c>
      <c r="Q3092" s="21" t="str">
        <f ca="1">IF(OR(D3092="AC",D3092="TR"),"Logic4"&amp;"_"&amp;TEXT(C3092,"dd.mm.yyyy") &amp;"_"&amp; 398086.37,"")</f>
        <v>Logic4_19.04.2020_398086.37</v>
      </c>
      <c r="R3092" s="21" t="e">
        <f ca="1">IF(AND(Q3092&lt;&gt; "", COUNTIF(SAP!#REF!,Q3092)&gt;0),"Matched", "")</f>
        <v>#REF!</v>
      </c>
    </row>
    <row r="3093" spans="1:20" hidden="1">
      <c r="A3093" s="21">
        <v>11563327</v>
      </c>
      <c r="B3093" s="22">
        <v>43940</v>
      </c>
      <c r="C3093" s="22">
        <v>43940</v>
      </c>
      <c r="D3093" s="21" t="s">
        <v>10</v>
      </c>
      <c r="E3093" s="23">
        <v>0</v>
      </c>
      <c r="F3093" s="23">
        <v>0</v>
      </c>
      <c r="G3093" s="23">
        <v>8317.32</v>
      </c>
      <c r="H3093" s="23">
        <v>297102.67</v>
      </c>
      <c r="I3093" s="21" t="s">
        <v>11</v>
      </c>
      <c r="J3093" s="21" t="s">
        <v>12</v>
      </c>
      <c r="K3093" s="21" t="str">
        <f t="shared" si="158"/>
        <v/>
      </c>
      <c r="L3093" s="21" t="e">
        <f ca="1">IF(AND(K3093&lt;&gt; "", COUNTIF(SAP!#REF!,K3093)&gt;0),"Matched", "")</f>
        <v>#REF!</v>
      </c>
      <c r="M3093" s="21" t="str">
        <f t="shared" si="156"/>
        <v/>
      </c>
      <c r="N3093" s="21" t="e">
        <f ca="1">IF(AND(M3093&lt;&gt; "", COUNTIF(SAP!#REF!,M3093)&gt;0),"Matched", "")</f>
        <v>#REF!</v>
      </c>
      <c r="O3093" s="21" t="str">
        <f t="shared" si="157"/>
        <v/>
      </c>
      <c r="P3093" s="21" t="e">
        <f ca="1">IF(AND(O3093&lt;&gt; "", COUNTIF(SAP!#REF!,O3093)&gt;0),"Matched", "")</f>
        <v>#REF!</v>
      </c>
      <c r="Q3093" s="21" t="str">
        <f ca="1">IF(OR(D3093="AC",D3093="TR"),"Logic4"&amp;"_"&amp;TEXT(C3093,"dd.mm.yyyy") &amp;"_"&amp; 398086.37,"")</f>
        <v>Logic4_19.04.2020_398086.37</v>
      </c>
      <c r="R3093" s="21" t="e">
        <f ca="1">IF(AND(Q3093&lt;&gt; "", COUNTIF(SAP!#REF!,Q3093)&gt;0),"Matched", "")</f>
        <v>#REF!</v>
      </c>
    </row>
    <row r="3094" spans="1:20" hidden="1">
      <c r="A3094" s="21">
        <v>11563327</v>
      </c>
      <c r="B3094" s="22">
        <v>43940</v>
      </c>
      <c r="C3094" s="22">
        <v>43940</v>
      </c>
      <c r="D3094" s="21" t="s">
        <v>10</v>
      </c>
      <c r="E3094" s="23">
        <v>0</v>
      </c>
      <c r="F3094" s="23">
        <v>0</v>
      </c>
      <c r="G3094" s="23">
        <v>8425.2800000000007</v>
      </c>
      <c r="H3094" s="23">
        <v>305527.95</v>
      </c>
      <c r="I3094" s="21" t="s">
        <v>11</v>
      </c>
      <c r="J3094" s="21" t="s">
        <v>12</v>
      </c>
      <c r="K3094" s="21" t="str">
        <f t="shared" si="158"/>
        <v/>
      </c>
      <c r="L3094" s="21" t="e">
        <f ca="1">IF(AND(K3094&lt;&gt; "", COUNTIF(SAP!#REF!,K3094)&gt;0),"Matched", "")</f>
        <v>#REF!</v>
      </c>
      <c r="M3094" s="21" t="str">
        <f t="shared" si="156"/>
        <v/>
      </c>
      <c r="N3094" s="21" t="e">
        <f ca="1">IF(AND(M3094&lt;&gt; "", COUNTIF(SAP!#REF!,M3094)&gt;0),"Matched", "")</f>
        <v>#REF!</v>
      </c>
      <c r="O3094" s="21" t="str">
        <f t="shared" si="157"/>
        <v/>
      </c>
      <c r="P3094" s="21" t="e">
        <f ca="1">IF(AND(O3094&lt;&gt; "", COUNTIF(SAP!#REF!,O3094)&gt;0),"Matched", "")</f>
        <v>#REF!</v>
      </c>
      <c r="Q3094" s="21" t="str">
        <f ca="1">IF(OR(D3094="AC",D3094="TR"),"Logic4"&amp;"_"&amp;TEXT(C3094,"dd.mm.yyyy") &amp;"_"&amp; 398086.37,"")</f>
        <v>Logic4_19.04.2020_398086.37</v>
      </c>
      <c r="R3094" s="21" t="e">
        <f ca="1">IF(AND(Q3094&lt;&gt; "", COUNTIF(SAP!#REF!,Q3094)&gt;0),"Matched", "")</f>
        <v>#REF!</v>
      </c>
    </row>
    <row r="3095" spans="1:20" hidden="1">
      <c r="A3095" s="21">
        <v>11563327</v>
      </c>
      <c r="B3095" s="22">
        <v>43940</v>
      </c>
      <c r="C3095" s="22">
        <v>43940</v>
      </c>
      <c r="D3095" s="21" t="s">
        <v>10</v>
      </c>
      <c r="E3095" s="23">
        <v>0</v>
      </c>
      <c r="F3095" s="23">
        <v>0</v>
      </c>
      <c r="G3095" s="23">
        <v>8689.2999999999993</v>
      </c>
      <c r="H3095" s="23">
        <v>314217.25</v>
      </c>
      <c r="I3095" s="21" t="s">
        <v>11</v>
      </c>
      <c r="J3095" s="21" t="s">
        <v>12</v>
      </c>
      <c r="K3095" s="21" t="str">
        <f t="shared" si="158"/>
        <v/>
      </c>
      <c r="L3095" s="21" t="e">
        <f ca="1">IF(AND(K3095&lt;&gt; "", COUNTIF(SAP!#REF!,K3095)&gt;0),"Matched", "")</f>
        <v>#REF!</v>
      </c>
      <c r="M3095" s="21" t="str">
        <f t="shared" si="156"/>
        <v/>
      </c>
      <c r="N3095" s="21" t="e">
        <f ca="1">IF(AND(M3095&lt;&gt; "", COUNTIF(SAP!#REF!,M3095)&gt;0),"Matched", "")</f>
        <v>#REF!</v>
      </c>
      <c r="O3095" s="21" t="str">
        <f t="shared" si="157"/>
        <v/>
      </c>
      <c r="P3095" s="21" t="e">
        <f ca="1">IF(AND(O3095&lt;&gt; "", COUNTIF(SAP!#REF!,O3095)&gt;0),"Matched", "")</f>
        <v>#REF!</v>
      </c>
      <c r="Q3095" s="21" t="str">
        <f ca="1">IF(OR(D3095="AC",D3095="TR"),"Logic4"&amp;"_"&amp;TEXT(C3095,"dd.mm.yyyy") &amp;"_"&amp; 398086.37,"")</f>
        <v>Logic4_19.04.2020_398086.37</v>
      </c>
      <c r="R3095" s="21" t="e">
        <f ca="1">IF(AND(Q3095&lt;&gt; "", COUNTIF(SAP!#REF!,Q3095)&gt;0),"Matched", "")</f>
        <v>#REF!</v>
      </c>
    </row>
    <row r="3096" spans="1:20" hidden="1">
      <c r="A3096" s="21">
        <v>11563327</v>
      </c>
      <c r="B3096" s="22">
        <v>43940</v>
      </c>
      <c r="C3096" s="22">
        <v>43940</v>
      </c>
      <c r="D3096" s="21" t="s">
        <v>10</v>
      </c>
      <c r="E3096" s="23">
        <v>0</v>
      </c>
      <c r="F3096" s="23">
        <v>0</v>
      </c>
      <c r="G3096" s="23">
        <v>10428.26</v>
      </c>
      <c r="H3096" s="23">
        <v>324645.51</v>
      </c>
      <c r="I3096" s="21" t="s">
        <v>11</v>
      </c>
      <c r="J3096" s="21" t="s">
        <v>12</v>
      </c>
      <c r="K3096" s="21" t="str">
        <f t="shared" si="158"/>
        <v/>
      </c>
      <c r="L3096" s="21" t="e">
        <f ca="1">IF(AND(K3096&lt;&gt; "", COUNTIF(SAP!#REF!,K3096)&gt;0),"Matched", "")</f>
        <v>#REF!</v>
      </c>
      <c r="M3096" s="21" t="str">
        <f t="shared" si="156"/>
        <v/>
      </c>
      <c r="N3096" s="21" t="e">
        <f ca="1">IF(AND(M3096&lt;&gt; "", COUNTIF(SAP!#REF!,M3096)&gt;0),"Matched", "")</f>
        <v>#REF!</v>
      </c>
      <c r="O3096" s="21" t="str">
        <f t="shared" si="157"/>
        <v/>
      </c>
      <c r="P3096" s="21" t="e">
        <f ca="1">IF(AND(O3096&lt;&gt; "", COUNTIF(SAP!#REF!,O3096)&gt;0),"Matched", "")</f>
        <v>#REF!</v>
      </c>
      <c r="Q3096" s="21" t="str">
        <f ca="1">IF(OR(D3096="AC",D3096="TR"),"Logic4"&amp;"_"&amp;TEXT(C3096,"dd.mm.yyyy") &amp;"_"&amp; 398086.37,"")</f>
        <v>Logic4_19.04.2020_398086.37</v>
      </c>
      <c r="R3096" s="21" t="e">
        <f ca="1">IF(AND(Q3096&lt;&gt; "", COUNTIF(SAP!#REF!,Q3096)&gt;0),"Matched", "")</f>
        <v>#REF!</v>
      </c>
    </row>
    <row r="3097" spans="1:20" hidden="1">
      <c r="A3097" s="21">
        <v>11563327</v>
      </c>
      <c r="B3097" s="22">
        <v>43940</v>
      </c>
      <c r="C3097" s="22">
        <v>43940</v>
      </c>
      <c r="D3097" s="21" t="s">
        <v>10</v>
      </c>
      <c r="E3097" s="23">
        <v>0</v>
      </c>
      <c r="F3097" s="23">
        <v>0</v>
      </c>
      <c r="G3097" s="23">
        <v>11485.3</v>
      </c>
      <c r="H3097" s="23">
        <v>336130.81</v>
      </c>
      <c r="I3097" s="21" t="s">
        <v>11</v>
      </c>
      <c r="J3097" s="21" t="s">
        <v>12</v>
      </c>
      <c r="K3097" s="21" t="str">
        <f t="shared" si="158"/>
        <v/>
      </c>
      <c r="L3097" s="21" t="e">
        <f ca="1">IF(AND(K3097&lt;&gt; "", COUNTIF(SAP!#REF!,K3097)&gt;0),"Matched", "")</f>
        <v>#REF!</v>
      </c>
      <c r="M3097" s="21" t="str">
        <f t="shared" si="156"/>
        <v/>
      </c>
      <c r="N3097" s="21" t="e">
        <f ca="1">IF(AND(M3097&lt;&gt; "", COUNTIF(SAP!#REF!,M3097)&gt;0),"Matched", "")</f>
        <v>#REF!</v>
      </c>
      <c r="O3097" s="21" t="str">
        <f t="shared" si="157"/>
        <v/>
      </c>
      <c r="P3097" s="21" t="e">
        <f ca="1">IF(AND(O3097&lt;&gt; "", COUNTIF(SAP!#REF!,O3097)&gt;0),"Matched", "")</f>
        <v>#REF!</v>
      </c>
      <c r="Q3097" s="21" t="str">
        <f ca="1">IF(OR(D3097="AC",D3097="TR"),"Logic4"&amp;"_"&amp;TEXT(C3097,"dd.mm.yyyy") &amp;"_"&amp; 398086.37,"")</f>
        <v>Logic4_19.04.2020_398086.37</v>
      </c>
      <c r="R3097" s="21" t="e">
        <f ca="1">IF(AND(Q3097&lt;&gt; "", COUNTIF(SAP!#REF!,Q3097)&gt;0),"Matched", "")</f>
        <v>#REF!</v>
      </c>
    </row>
    <row r="3098" spans="1:20" hidden="1">
      <c r="A3098" s="21">
        <v>11563327</v>
      </c>
      <c r="B3098" s="22">
        <v>43940</v>
      </c>
      <c r="C3098" s="22">
        <v>43940</v>
      </c>
      <c r="D3098" s="21" t="s">
        <v>10</v>
      </c>
      <c r="E3098" s="23">
        <v>0</v>
      </c>
      <c r="F3098" s="23">
        <v>0</v>
      </c>
      <c r="G3098" s="23">
        <v>14472</v>
      </c>
      <c r="H3098" s="23">
        <v>350602.81</v>
      </c>
      <c r="I3098" s="21" t="s">
        <v>11</v>
      </c>
      <c r="J3098" s="21" t="s">
        <v>12</v>
      </c>
      <c r="K3098" s="21" t="str">
        <f t="shared" si="158"/>
        <v/>
      </c>
      <c r="L3098" s="21" t="e">
        <f ca="1">IF(AND(K3098&lt;&gt; "", COUNTIF(SAP!#REF!,K3098)&gt;0),"Matched", "")</f>
        <v>#REF!</v>
      </c>
      <c r="M3098" s="21" t="str">
        <f t="shared" si="156"/>
        <v/>
      </c>
      <c r="N3098" s="21" t="e">
        <f ca="1">IF(AND(M3098&lt;&gt; "", COUNTIF(SAP!#REF!,M3098)&gt;0),"Matched", "")</f>
        <v>#REF!</v>
      </c>
      <c r="O3098" s="21" t="str">
        <f t="shared" si="157"/>
        <v/>
      </c>
      <c r="P3098" s="21" t="e">
        <f ca="1">IF(AND(O3098&lt;&gt; "", COUNTIF(SAP!#REF!,O3098)&gt;0),"Matched", "")</f>
        <v>#REF!</v>
      </c>
      <c r="Q3098" s="21" t="str">
        <f ca="1">IF(OR(D3098="AC",D3098="TR"),"Logic4"&amp;"_"&amp;TEXT(C3098,"dd.mm.yyyy") &amp;"_"&amp; 398086.37,"")</f>
        <v>Logic4_19.04.2020_398086.37</v>
      </c>
      <c r="R3098" s="21" t="e">
        <f ca="1">IF(AND(Q3098&lt;&gt; "", COUNTIF(SAP!#REF!,Q3098)&gt;0),"Matched", "")</f>
        <v>#REF!</v>
      </c>
    </row>
    <row r="3099" spans="1:20" hidden="1">
      <c r="A3099" s="21">
        <v>11563327</v>
      </c>
      <c r="B3099" s="22">
        <v>43940</v>
      </c>
      <c r="C3099" s="22">
        <v>43940</v>
      </c>
      <c r="D3099" s="21" t="s">
        <v>10</v>
      </c>
      <c r="E3099" s="23">
        <v>0</v>
      </c>
      <c r="F3099" s="23">
        <v>0</v>
      </c>
      <c r="G3099" s="23">
        <v>15305.36</v>
      </c>
      <c r="H3099" s="23">
        <v>365908.17</v>
      </c>
      <c r="I3099" s="21" t="s">
        <v>11</v>
      </c>
      <c r="J3099" s="21" t="s">
        <v>12</v>
      </c>
      <c r="K3099" s="21" t="str">
        <f t="shared" si="158"/>
        <v/>
      </c>
      <c r="L3099" s="21" t="e">
        <f ca="1">IF(AND(K3099&lt;&gt; "", COUNTIF(SAP!#REF!,K3099)&gt;0),"Matched", "")</f>
        <v>#REF!</v>
      </c>
      <c r="M3099" s="21" t="str">
        <f t="shared" si="156"/>
        <v/>
      </c>
      <c r="N3099" s="21" t="e">
        <f ca="1">IF(AND(M3099&lt;&gt; "", COUNTIF(SAP!#REF!,M3099)&gt;0),"Matched", "")</f>
        <v>#REF!</v>
      </c>
      <c r="O3099" s="21" t="str">
        <f t="shared" si="157"/>
        <v/>
      </c>
      <c r="P3099" s="21" t="e">
        <f ca="1">IF(AND(O3099&lt;&gt; "", COUNTIF(SAP!#REF!,O3099)&gt;0),"Matched", "")</f>
        <v>#REF!</v>
      </c>
      <c r="Q3099" s="21" t="str">
        <f ca="1">IF(OR(D3099="AC",D3099="TR"),"Logic4"&amp;"_"&amp;TEXT(C3099,"dd.mm.yyyy") &amp;"_"&amp; 398086.37,"")</f>
        <v>Logic4_19.04.2020_398086.37</v>
      </c>
      <c r="R3099" s="21" t="e">
        <f ca="1">IF(AND(Q3099&lt;&gt; "", COUNTIF(SAP!#REF!,Q3099)&gt;0),"Matched", "")</f>
        <v>#REF!</v>
      </c>
    </row>
    <row r="3100" spans="1:20" hidden="1">
      <c r="A3100" s="21">
        <v>11563327</v>
      </c>
      <c r="B3100" s="22">
        <v>43940</v>
      </c>
      <c r="C3100" s="22">
        <v>43940</v>
      </c>
      <c r="D3100" s="21" t="s">
        <v>10</v>
      </c>
      <c r="E3100" s="23">
        <v>0</v>
      </c>
      <c r="F3100" s="23">
        <v>0</v>
      </c>
      <c r="G3100" s="23">
        <v>32178.2</v>
      </c>
      <c r="H3100" s="23">
        <v>398086.37</v>
      </c>
      <c r="I3100" s="21" t="s">
        <v>11</v>
      </c>
      <c r="J3100" s="21" t="s">
        <v>12</v>
      </c>
      <c r="K3100" s="21" t="str">
        <f t="shared" si="158"/>
        <v/>
      </c>
      <c r="L3100" s="21" t="e">
        <f ca="1">IF(AND(K3100&lt;&gt; "", COUNTIF(SAP!#REF!,K3100)&gt;0),"Matched", "")</f>
        <v>#REF!</v>
      </c>
      <c r="M3100" s="21" t="str">
        <f t="shared" si="156"/>
        <v/>
      </c>
      <c r="N3100" s="21" t="e">
        <f ca="1">IF(AND(M3100&lt;&gt; "", COUNTIF(SAP!#REF!,M3100)&gt;0),"Matched", "")</f>
        <v>#REF!</v>
      </c>
      <c r="O3100" s="21" t="str">
        <f t="shared" si="157"/>
        <v/>
      </c>
      <c r="P3100" s="21" t="e">
        <f ca="1">IF(AND(O3100&lt;&gt; "", COUNTIF(SAP!#REF!,O3100)&gt;0),"Matched", "")</f>
        <v>#REF!</v>
      </c>
      <c r="Q3100" s="21" t="str">
        <f ca="1">IF(OR(D3100="AC",D3100="TR"),"Logic4"&amp;"_"&amp;TEXT(C3100,"dd.mm.yyyy") &amp;"_"&amp; 398086.37,"")</f>
        <v>Logic4_19.04.2020_398086.37</v>
      </c>
      <c r="R3100" s="21" t="e">
        <f ca="1">IF(AND(Q3100&lt;&gt; "", COUNTIF(SAP!#REF!,Q3100)&gt;0),"Matched", "")</f>
        <v>#REF!</v>
      </c>
    </row>
    <row r="3101" spans="1:20" hidden="1">
      <c r="A3101" s="21">
        <v>11563327</v>
      </c>
      <c r="B3101" s="22">
        <v>43940</v>
      </c>
      <c r="C3101" s="22">
        <v>43940</v>
      </c>
      <c r="D3101" s="21" t="s">
        <v>13</v>
      </c>
      <c r="E3101" s="23">
        <v>0</v>
      </c>
      <c r="F3101" s="23">
        <v>3.74</v>
      </c>
      <c r="G3101" s="23">
        <v>0</v>
      </c>
      <c r="H3101" s="23">
        <v>398082.63</v>
      </c>
      <c r="I3101" s="21" t="s">
        <v>14</v>
      </c>
      <c r="J3101" s="21" t="s">
        <v>15</v>
      </c>
      <c r="K3101" s="21" t="str">
        <f t="shared" si="158"/>
        <v/>
      </c>
      <c r="L3101" s="21" t="e">
        <f ca="1">IF(AND(K3101&lt;&gt; "", COUNTIF(SAP!#REF!,K3101)&gt;0),"Matched", "")</f>
        <v>#REF!</v>
      </c>
      <c r="M3101" s="21" t="str">
        <f t="shared" si="156"/>
        <v/>
      </c>
      <c r="N3101" s="21" t="e">
        <f ca="1">IF(AND(M3101&lt;&gt; "", COUNTIF(SAP!#REF!,M3101)&gt;0),"Matched", "")</f>
        <v>#REF!</v>
      </c>
      <c r="O3101" s="21" t="str">
        <f t="shared" si="157"/>
        <v/>
      </c>
      <c r="P3101" s="21" t="e">
        <f ca="1">IF(AND(O3101&lt;&gt; "", COUNTIF(SAP!#REF!,O3101)&gt;0),"Matched", "")</f>
        <v>#REF!</v>
      </c>
      <c r="R3101" s="21" t="e">
        <f ca="1">IF(AND(Q3101&lt;&gt; "", COUNTIF(SAP!#REF!,Q3101)&gt;0),"Matched", "")</f>
        <v>#REF!</v>
      </c>
      <c r="S3101" s="21" t="str">
        <f ca="1">IF(AND(D3101="AD", I3101="800TAX  "),"Logic5"&amp;"_"&amp;TEXT(C3101,"dd.mm.yyyy") &amp;"_"&amp; 214.31,"")</f>
        <v>Logic5_19.04.2020_214.31</v>
      </c>
      <c r="T3101" s="21" t="e">
        <f ca="1">IF(AND(S3101&lt;&gt; "", COUNTIF(SAP!#REF!,S3101)&gt;0),"Matched", "")</f>
        <v>#REF!</v>
      </c>
    </row>
    <row r="3102" spans="1:20" hidden="1">
      <c r="A3102" s="21">
        <v>11563327</v>
      </c>
      <c r="B3102" s="22">
        <v>43940</v>
      </c>
      <c r="C3102" s="22">
        <v>43940</v>
      </c>
      <c r="D3102" s="21" t="s">
        <v>13</v>
      </c>
      <c r="E3102" s="23">
        <v>0</v>
      </c>
      <c r="F3102" s="23">
        <v>5.23</v>
      </c>
      <c r="G3102" s="23">
        <v>0</v>
      </c>
      <c r="H3102" s="23">
        <v>398077.4</v>
      </c>
      <c r="I3102" s="21" t="s">
        <v>14</v>
      </c>
      <c r="J3102" s="21" t="s">
        <v>15</v>
      </c>
      <c r="K3102" s="21" t="str">
        <f t="shared" si="158"/>
        <v/>
      </c>
      <c r="L3102" s="21" t="e">
        <f ca="1">IF(AND(K3102&lt;&gt; "", COUNTIF(SAP!#REF!,K3102)&gt;0),"Matched", "")</f>
        <v>#REF!</v>
      </c>
      <c r="M3102" s="21" t="str">
        <f t="shared" si="156"/>
        <v/>
      </c>
      <c r="N3102" s="21" t="e">
        <f ca="1">IF(AND(M3102&lt;&gt; "", COUNTIF(SAP!#REF!,M3102)&gt;0),"Matched", "")</f>
        <v>#REF!</v>
      </c>
      <c r="O3102" s="21" t="str">
        <f t="shared" si="157"/>
        <v/>
      </c>
      <c r="P3102" s="21" t="e">
        <f ca="1">IF(AND(O3102&lt;&gt; "", COUNTIF(SAP!#REF!,O3102)&gt;0),"Matched", "")</f>
        <v>#REF!</v>
      </c>
      <c r="R3102" s="21" t="e">
        <f ca="1">IF(AND(Q3102&lt;&gt; "", COUNTIF(SAP!#REF!,Q3102)&gt;0),"Matched", "")</f>
        <v>#REF!</v>
      </c>
      <c r="S3102" s="21" t="str">
        <f ca="1">IF(AND(D3102="AD", I3102="800TAX  "),"Logic5"&amp;"_"&amp;TEXT(C3102,"dd.mm.yyyy") &amp;"_"&amp; 214.31,"")</f>
        <v>Logic5_19.04.2020_214.31</v>
      </c>
      <c r="T3102" s="21" t="e">
        <f ca="1">IF(AND(S3102&lt;&gt; "", COUNTIF(SAP!#REF!,S3102)&gt;0),"Matched", "")</f>
        <v>#REF!</v>
      </c>
    </row>
    <row r="3103" spans="1:20" hidden="1">
      <c r="A3103" s="21">
        <v>11563327</v>
      </c>
      <c r="B3103" s="22">
        <v>43940</v>
      </c>
      <c r="C3103" s="22">
        <v>43940</v>
      </c>
      <c r="D3103" s="21" t="s">
        <v>13</v>
      </c>
      <c r="E3103" s="23">
        <v>0</v>
      </c>
      <c r="F3103" s="23">
        <v>5.33</v>
      </c>
      <c r="G3103" s="23">
        <v>0</v>
      </c>
      <c r="H3103" s="23">
        <v>398072.07</v>
      </c>
      <c r="I3103" s="21" t="s">
        <v>14</v>
      </c>
      <c r="J3103" s="21" t="s">
        <v>15</v>
      </c>
      <c r="K3103" s="21" t="str">
        <f t="shared" si="158"/>
        <v/>
      </c>
      <c r="L3103" s="21" t="e">
        <f ca="1">IF(AND(K3103&lt;&gt; "", COUNTIF(SAP!#REF!,K3103)&gt;0),"Matched", "")</f>
        <v>#REF!</v>
      </c>
      <c r="M3103" s="21" t="str">
        <f t="shared" si="156"/>
        <v/>
      </c>
      <c r="N3103" s="21" t="e">
        <f ca="1">IF(AND(M3103&lt;&gt; "", COUNTIF(SAP!#REF!,M3103)&gt;0),"Matched", "")</f>
        <v>#REF!</v>
      </c>
      <c r="O3103" s="21" t="str">
        <f t="shared" si="157"/>
        <v/>
      </c>
      <c r="P3103" s="21" t="e">
        <f ca="1">IF(AND(O3103&lt;&gt; "", COUNTIF(SAP!#REF!,O3103)&gt;0),"Matched", "")</f>
        <v>#REF!</v>
      </c>
      <c r="R3103" s="21" t="e">
        <f ca="1">IF(AND(Q3103&lt;&gt; "", COUNTIF(SAP!#REF!,Q3103)&gt;0),"Matched", "")</f>
        <v>#REF!</v>
      </c>
      <c r="S3103" s="21" t="str">
        <f ca="1">IF(AND(D3103="AD", I3103="800TAX  "),"Logic5"&amp;"_"&amp;TEXT(C3103,"dd.mm.yyyy") &amp;"_"&amp; 214.31,"")</f>
        <v>Logic5_19.04.2020_214.31</v>
      </c>
      <c r="T3103" s="21" t="e">
        <f ca="1">IF(AND(S3103&lt;&gt; "", COUNTIF(SAP!#REF!,S3103)&gt;0),"Matched", "")</f>
        <v>#REF!</v>
      </c>
    </row>
    <row r="3104" spans="1:20" hidden="1">
      <c r="A3104" s="21">
        <v>11563327</v>
      </c>
      <c r="B3104" s="22">
        <v>43940</v>
      </c>
      <c r="C3104" s="22">
        <v>43940</v>
      </c>
      <c r="D3104" s="21" t="s">
        <v>13</v>
      </c>
      <c r="E3104" s="23">
        <v>0</v>
      </c>
      <c r="F3104" s="23">
        <v>7.48</v>
      </c>
      <c r="G3104" s="23">
        <v>0</v>
      </c>
      <c r="H3104" s="23">
        <v>398064.59</v>
      </c>
      <c r="I3104" s="21" t="s">
        <v>14</v>
      </c>
      <c r="J3104" s="21" t="s">
        <v>15</v>
      </c>
      <c r="K3104" s="21" t="str">
        <f t="shared" si="158"/>
        <v/>
      </c>
      <c r="L3104" s="21" t="e">
        <f ca="1">IF(AND(K3104&lt;&gt; "", COUNTIF(SAP!#REF!,K3104)&gt;0),"Matched", "")</f>
        <v>#REF!</v>
      </c>
      <c r="M3104" s="21" t="str">
        <f t="shared" si="156"/>
        <v/>
      </c>
      <c r="N3104" s="21" t="e">
        <f ca="1">IF(AND(M3104&lt;&gt; "", COUNTIF(SAP!#REF!,M3104)&gt;0),"Matched", "")</f>
        <v>#REF!</v>
      </c>
      <c r="O3104" s="21" t="str">
        <f t="shared" si="157"/>
        <v/>
      </c>
      <c r="P3104" s="21" t="e">
        <f ca="1">IF(AND(O3104&lt;&gt; "", COUNTIF(SAP!#REF!,O3104)&gt;0),"Matched", "")</f>
        <v>#REF!</v>
      </c>
      <c r="R3104" s="21" t="e">
        <f ca="1">IF(AND(Q3104&lt;&gt; "", COUNTIF(SAP!#REF!,Q3104)&gt;0),"Matched", "")</f>
        <v>#REF!</v>
      </c>
      <c r="S3104" s="21" t="str">
        <f ca="1">IF(AND(D3104="AD", I3104="800TAX  "),"Logic5"&amp;"_"&amp;TEXT(C3104,"dd.mm.yyyy") &amp;"_"&amp; 214.31,"")</f>
        <v>Logic5_19.04.2020_214.31</v>
      </c>
      <c r="T3104" s="21" t="e">
        <f ca="1">IF(AND(S3104&lt;&gt; "", COUNTIF(SAP!#REF!,S3104)&gt;0),"Matched", "")</f>
        <v>#REF!</v>
      </c>
    </row>
    <row r="3105" spans="1:20" hidden="1">
      <c r="A3105" s="21">
        <v>11563327</v>
      </c>
      <c r="B3105" s="22">
        <v>43940</v>
      </c>
      <c r="C3105" s="22">
        <v>43940</v>
      </c>
      <c r="D3105" s="21" t="s">
        <v>13</v>
      </c>
      <c r="E3105" s="23">
        <v>0</v>
      </c>
      <c r="F3105" s="23">
        <v>8.5</v>
      </c>
      <c r="G3105" s="23">
        <v>0</v>
      </c>
      <c r="H3105" s="23">
        <v>398056.09</v>
      </c>
      <c r="I3105" s="21" t="s">
        <v>14</v>
      </c>
      <c r="J3105" s="21" t="s">
        <v>15</v>
      </c>
      <c r="K3105" s="21" t="str">
        <f t="shared" si="158"/>
        <v/>
      </c>
      <c r="L3105" s="21" t="e">
        <f ca="1">IF(AND(K3105&lt;&gt; "", COUNTIF(SAP!#REF!,K3105)&gt;0),"Matched", "")</f>
        <v>#REF!</v>
      </c>
      <c r="M3105" s="21" t="str">
        <f t="shared" si="156"/>
        <v/>
      </c>
      <c r="N3105" s="21" t="e">
        <f ca="1">IF(AND(M3105&lt;&gt; "", COUNTIF(SAP!#REF!,M3105)&gt;0),"Matched", "")</f>
        <v>#REF!</v>
      </c>
      <c r="O3105" s="21" t="str">
        <f t="shared" si="157"/>
        <v/>
      </c>
      <c r="P3105" s="21" t="e">
        <f ca="1">IF(AND(O3105&lt;&gt; "", COUNTIF(SAP!#REF!,O3105)&gt;0),"Matched", "")</f>
        <v>#REF!</v>
      </c>
      <c r="R3105" s="21" t="e">
        <f ca="1">IF(AND(Q3105&lt;&gt; "", COUNTIF(SAP!#REF!,Q3105)&gt;0),"Matched", "")</f>
        <v>#REF!</v>
      </c>
      <c r="S3105" s="21" t="str">
        <f ca="1">IF(AND(D3105="AD", I3105="800TAX  "),"Logic5"&amp;"_"&amp;TEXT(C3105,"dd.mm.yyyy") &amp;"_"&amp; 214.31,"")</f>
        <v>Logic5_19.04.2020_214.31</v>
      </c>
      <c r="T3105" s="21" t="e">
        <f ca="1">IF(AND(S3105&lt;&gt; "", COUNTIF(SAP!#REF!,S3105)&gt;0),"Matched", "")</f>
        <v>#REF!</v>
      </c>
    </row>
    <row r="3106" spans="1:20" hidden="1">
      <c r="A3106" s="21">
        <v>11563327</v>
      </c>
      <c r="B3106" s="22">
        <v>43940</v>
      </c>
      <c r="C3106" s="22">
        <v>43940</v>
      </c>
      <c r="D3106" s="21" t="s">
        <v>13</v>
      </c>
      <c r="E3106" s="23">
        <v>0</v>
      </c>
      <c r="F3106" s="23">
        <v>8.5399999999999991</v>
      </c>
      <c r="G3106" s="23">
        <v>0</v>
      </c>
      <c r="H3106" s="23">
        <v>398047.55</v>
      </c>
      <c r="I3106" s="21" t="s">
        <v>14</v>
      </c>
      <c r="J3106" s="21" t="s">
        <v>15</v>
      </c>
      <c r="K3106" s="21" t="str">
        <f t="shared" si="158"/>
        <v/>
      </c>
      <c r="L3106" s="21" t="e">
        <f ca="1">IF(AND(K3106&lt;&gt; "", COUNTIF(SAP!#REF!,K3106)&gt;0),"Matched", "")</f>
        <v>#REF!</v>
      </c>
      <c r="M3106" s="21" t="str">
        <f t="shared" ref="M3106:M3114" si="159">IF(D3106="TR","Logic2"&amp;"_"&amp;TEXT(C3106,"dd.mm.yyyy") &amp;"_"&amp; F3106,"")</f>
        <v/>
      </c>
      <c r="N3106" s="21" t="e">
        <f ca="1">IF(AND(M3106&lt;&gt; "", COUNTIF(SAP!#REF!,M3106)&gt;0),"Matched", "")</f>
        <v>#REF!</v>
      </c>
      <c r="O3106" s="21" t="str">
        <f t="shared" ref="O3106:O3114" si="160">IF(D3106="AF","Logic3"&amp;"_"&amp;G3106,"")</f>
        <v/>
      </c>
      <c r="P3106" s="21" t="e">
        <f ca="1">IF(AND(O3106&lt;&gt; "", COUNTIF(SAP!#REF!,O3106)&gt;0),"Matched", "")</f>
        <v>#REF!</v>
      </c>
      <c r="R3106" s="21" t="e">
        <f ca="1">IF(AND(Q3106&lt;&gt; "", COUNTIF(SAP!#REF!,Q3106)&gt;0),"Matched", "")</f>
        <v>#REF!</v>
      </c>
      <c r="S3106" s="21" t="str">
        <f ca="1">IF(AND(D3106="AD", I3106="800TAX  "),"Logic5"&amp;"_"&amp;TEXT(C3106,"dd.mm.yyyy") &amp;"_"&amp; 214.31,"")</f>
        <v>Logic5_19.04.2020_214.31</v>
      </c>
      <c r="T3106" s="21" t="e">
        <f ca="1">IF(AND(S3106&lt;&gt; "", COUNTIF(SAP!#REF!,S3106)&gt;0),"Matched", "")</f>
        <v>#REF!</v>
      </c>
    </row>
    <row r="3107" spans="1:20" hidden="1">
      <c r="A3107" s="21">
        <v>11563327</v>
      </c>
      <c r="B3107" s="22">
        <v>43940</v>
      </c>
      <c r="C3107" s="22">
        <v>43940</v>
      </c>
      <c r="D3107" s="21" t="s">
        <v>13</v>
      </c>
      <c r="E3107" s="23">
        <v>0</v>
      </c>
      <c r="F3107" s="23">
        <v>8.77</v>
      </c>
      <c r="G3107" s="23">
        <v>0</v>
      </c>
      <c r="H3107" s="23">
        <v>398038.78</v>
      </c>
      <c r="I3107" s="21" t="s">
        <v>14</v>
      </c>
      <c r="J3107" s="21" t="s">
        <v>15</v>
      </c>
      <c r="K3107" s="21" t="str">
        <f t="shared" si="158"/>
        <v/>
      </c>
      <c r="L3107" s="21" t="e">
        <f ca="1">IF(AND(K3107&lt;&gt; "", COUNTIF(SAP!#REF!,K3107)&gt;0),"Matched", "")</f>
        <v>#REF!</v>
      </c>
      <c r="M3107" s="21" t="str">
        <f t="shared" si="159"/>
        <v/>
      </c>
      <c r="N3107" s="21" t="e">
        <f ca="1">IF(AND(M3107&lt;&gt; "", COUNTIF(SAP!#REF!,M3107)&gt;0),"Matched", "")</f>
        <v>#REF!</v>
      </c>
      <c r="O3107" s="21" t="str">
        <f t="shared" si="160"/>
        <v/>
      </c>
      <c r="P3107" s="21" t="e">
        <f ca="1">IF(AND(O3107&lt;&gt; "", COUNTIF(SAP!#REF!,O3107)&gt;0),"Matched", "")</f>
        <v>#REF!</v>
      </c>
      <c r="R3107" s="21" t="e">
        <f ca="1">IF(AND(Q3107&lt;&gt; "", COUNTIF(SAP!#REF!,Q3107)&gt;0),"Matched", "")</f>
        <v>#REF!</v>
      </c>
      <c r="S3107" s="21" t="str">
        <f ca="1">IF(AND(D3107="AD", I3107="800TAX  "),"Logic5"&amp;"_"&amp;TEXT(C3107,"dd.mm.yyyy") &amp;"_"&amp; 214.31,"")</f>
        <v>Logic5_19.04.2020_214.31</v>
      </c>
      <c r="T3107" s="21" t="e">
        <f ca="1">IF(AND(S3107&lt;&gt; "", COUNTIF(SAP!#REF!,S3107)&gt;0),"Matched", "")</f>
        <v>#REF!</v>
      </c>
    </row>
    <row r="3108" spans="1:20" hidden="1">
      <c r="A3108" s="21">
        <v>11563327</v>
      </c>
      <c r="B3108" s="22">
        <v>43940</v>
      </c>
      <c r="C3108" s="22">
        <v>43940</v>
      </c>
      <c r="D3108" s="21" t="s">
        <v>13</v>
      </c>
      <c r="E3108" s="23">
        <v>0</v>
      </c>
      <c r="F3108" s="23">
        <v>8.7899999999999991</v>
      </c>
      <c r="G3108" s="23">
        <v>0</v>
      </c>
      <c r="H3108" s="23">
        <v>398029.99</v>
      </c>
      <c r="I3108" s="21" t="s">
        <v>14</v>
      </c>
      <c r="J3108" s="21" t="s">
        <v>15</v>
      </c>
      <c r="K3108" s="21" t="str">
        <f t="shared" si="158"/>
        <v/>
      </c>
      <c r="L3108" s="21" t="e">
        <f ca="1">IF(AND(K3108&lt;&gt; "", COUNTIF(SAP!#REF!,K3108)&gt;0),"Matched", "")</f>
        <v>#REF!</v>
      </c>
      <c r="M3108" s="21" t="str">
        <f t="shared" si="159"/>
        <v/>
      </c>
      <c r="N3108" s="21" t="e">
        <f ca="1">IF(AND(M3108&lt;&gt; "", COUNTIF(SAP!#REF!,M3108)&gt;0),"Matched", "")</f>
        <v>#REF!</v>
      </c>
      <c r="O3108" s="21" t="str">
        <f t="shared" si="160"/>
        <v/>
      </c>
      <c r="P3108" s="21" t="e">
        <f ca="1">IF(AND(O3108&lt;&gt; "", COUNTIF(SAP!#REF!,O3108)&gt;0),"Matched", "")</f>
        <v>#REF!</v>
      </c>
      <c r="R3108" s="21" t="e">
        <f ca="1">IF(AND(Q3108&lt;&gt; "", COUNTIF(SAP!#REF!,Q3108)&gt;0),"Matched", "")</f>
        <v>#REF!</v>
      </c>
      <c r="S3108" s="21" t="str">
        <f ca="1">IF(AND(D3108="AD", I3108="800TAX  "),"Logic5"&amp;"_"&amp;TEXT(C3108,"dd.mm.yyyy") &amp;"_"&amp; 214.31,"")</f>
        <v>Logic5_19.04.2020_214.31</v>
      </c>
      <c r="T3108" s="21" t="e">
        <f ca="1">IF(AND(S3108&lt;&gt; "", COUNTIF(SAP!#REF!,S3108)&gt;0),"Matched", "")</f>
        <v>#REF!</v>
      </c>
    </row>
    <row r="3109" spans="1:20" hidden="1">
      <c r="A3109" s="21">
        <v>11563327</v>
      </c>
      <c r="B3109" s="22">
        <v>43940</v>
      </c>
      <c r="C3109" s="22">
        <v>43940</v>
      </c>
      <c r="D3109" s="21" t="s">
        <v>13</v>
      </c>
      <c r="E3109" s="23">
        <v>0</v>
      </c>
      <c r="F3109" s="23">
        <v>8.94</v>
      </c>
      <c r="G3109" s="23">
        <v>0</v>
      </c>
      <c r="H3109" s="23">
        <v>398021.05</v>
      </c>
      <c r="I3109" s="21" t="s">
        <v>14</v>
      </c>
      <c r="J3109" s="21" t="s">
        <v>15</v>
      </c>
      <c r="K3109" s="21" t="str">
        <f t="shared" si="158"/>
        <v/>
      </c>
      <c r="L3109" s="21" t="e">
        <f ca="1">IF(AND(K3109&lt;&gt; "", COUNTIF(SAP!#REF!,K3109)&gt;0),"Matched", "")</f>
        <v>#REF!</v>
      </c>
      <c r="M3109" s="21" t="str">
        <f t="shared" si="159"/>
        <v/>
      </c>
      <c r="N3109" s="21" t="e">
        <f ca="1">IF(AND(M3109&lt;&gt; "", COUNTIF(SAP!#REF!,M3109)&gt;0),"Matched", "")</f>
        <v>#REF!</v>
      </c>
      <c r="O3109" s="21" t="str">
        <f t="shared" si="160"/>
        <v/>
      </c>
      <c r="P3109" s="21" t="e">
        <f ca="1">IF(AND(O3109&lt;&gt; "", COUNTIF(SAP!#REF!,O3109)&gt;0),"Matched", "")</f>
        <v>#REF!</v>
      </c>
      <c r="R3109" s="21" t="e">
        <f ca="1">IF(AND(Q3109&lt;&gt; "", COUNTIF(SAP!#REF!,Q3109)&gt;0),"Matched", "")</f>
        <v>#REF!</v>
      </c>
      <c r="S3109" s="21" t="str">
        <f ca="1">IF(AND(D3109="AD", I3109="800TAX  "),"Logic5"&amp;"_"&amp;TEXT(C3109,"dd.mm.yyyy") &amp;"_"&amp; 214.31,"")</f>
        <v>Logic5_19.04.2020_214.31</v>
      </c>
      <c r="T3109" s="21" t="e">
        <f ca="1">IF(AND(S3109&lt;&gt; "", COUNTIF(SAP!#REF!,S3109)&gt;0),"Matched", "")</f>
        <v>#REF!</v>
      </c>
    </row>
    <row r="3110" spans="1:20" hidden="1">
      <c r="A3110" s="21">
        <v>11563327</v>
      </c>
      <c r="B3110" s="22">
        <v>43940</v>
      </c>
      <c r="C3110" s="22">
        <v>43940</v>
      </c>
      <c r="D3110" s="21" t="s">
        <v>13</v>
      </c>
      <c r="E3110" s="23">
        <v>0</v>
      </c>
      <c r="F3110" s="23">
        <v>11.35</v>
      </c>
      <c r="G3110" s="23">
        <v>0</v>
      </c>
      <c r="H3110" s="23">
        <v>398009.7</v>
      </c>
      <c r="I3110" s="21" t="s">
        <v>14</v>
      </c>
      <c r="J3110" s="21" t="s">
        <v>15</v>
      </c>
      <c r="K3110" s="21" t="str">
        <f t="shared" si="158"/>
        <v/>
      </c>
      <c r="L3110" s="21" t="e">
        <f ca="1">IF(AND(K3110&lt;&gt; "", COUNTIF(SAP!#REF!,K3110)&gt;0),"Matched", "")</f>
        <v>#REF!</v>
      </c>
      <c r="M3110" s="21" t="str">
        <f t="shared" si="159"/>
        <v/>
      </c>
      <c r="N3110" s="21" t="e">
        <f ca="1">IF(AND(M3110&lt;&gt; "", COUNTIF(SAP!#REF!,M3110)&gt;0),"Matched", "")</f>
        <v>#REF!</v>
      </c>
      <c r="O3110" s="21" t="str">
        <f t="shared" si="160"/>
        <v/>
      </c>
      <c r="P3110" s="21" t="e">
        <f ca="1">IF(AND(O3110&lt;&gt; "", COUNTIF(SAP!#REF!,O3110)&gt;0),"Matched", "")</f>
        <v>#REF!</v>
      </c>
      <c r="R3110" s="21" t="e">
        <f ca="1">IF(AND(Q3110&lt;&gt; "", COUNTIF(SAP!#REF!,Q3110)&gt;0),"Matched", "")</f>
        <v>#REF!</v>
      </c>
      <c r="S3110" s="21" t="str">
        <f ca="1">IF(AND(D3110="AD", I3110="800TAX  "),"Logic5"&amp;"_"&amp;TEXT(C3110,"dd.mm.yyyy") &amp;"_"&amp; 214.31,"")</f>
        <v>Logic5_19.04.2020_214.31</v>
      </c>
      <c r="T3110" s="21" t="e">
        <f ca="1">IF(AND(S3110&lt;&gt; "", COUNTIF(SAP!#REF!,S3110)&gt;0),"Matched", "")</f>
        <v>#REF!</v>
      </c>
    </row>
    <row r="3111" spans="1:20" hidden="1">
      <c r="A3111" s="21">
        <v>11563327</v>
      </c>
      <c r="B3111" s="22">
        <v>43940</v>
      </c>
      <c r="C3111" s="22">
        <v>43940</v>
      </c>
      <c r="D3111" s="21" t="s">
        <v>13</v>
      </c>
      <c r="E3111" s="23">
        <v>0</v>
      </c>
      <c r="F3111" s="23">
        <v>11.96</v>
      </c>
      <c r="G3111" s="23">
        <v>0</v>
      </c>
      <c r="H3111" s="23">
        <v>397997.74</v>
      </c>
      <c r="I3111" s="21" t="s">
        <v>14</v>
      </c>
      <c r="J3111" s="21" t="s">
        <v>15</v>
      </c>
      <c r="K3111" s="21" t="str">
        <f t="shared" si="158"/>
        <v/>
      </c>
      <c r="L3111" s="21" t="e">
        <f ca="1">IF(AND(K3111&lt;&gt; "", COUNTIF(SAP!#REF!,K3111)&gt;0),"Matched", "")</f>
        <v>#REF!</v>
      </c>
      <c r="M3111" s="21" t="str">
        <f t="shared" si="159"/>
        <v/>
      </c>
      <c r="N3111" s="21" t="e">
        <f ca="1">IF(AND(M3111&lt;&gt; "", COUNTIF(SAP!#REF!,M3111)&gt;0),"Matched", "")</f>
        <v>#REF!</v>
      </c>
      <c r="O3111" s="21" t="str">
        <f t="shared" si="160"/>
        <v/>
      </c>
      <c r="P3111" s="21" t="e">
        <f ca="1">IF(AND(O3111&lt;&gt; "", COUNTIF(SAP!#REF!,O3111)&gt;0),"Matched", "")</f>
        <v>#REF!</v>
      </c>
      <c r="R3111" s="21" t="e">
        <f ca="1">IF(AND(Q3111&lt;&gt; "", COUNTIF(SAP!#REF!,Q3111)&gt;0),"Matched", "")</f>
        <v>#REF!</v>
      </c>
      <c r="S3111" s="21" t="str">
        <f ca="1">IF(AND(D3111="AD", I3111="800TAX  "),"Logic5"&amp;"_"&amp;TEXT(C3111,"dd.mm.yyyy") &amp;"_"&amp; 214.31,"")</f>
        <v>Logic5_19.04.2020_214.31</v>
      </c>
      <c r="T3111" s="21" t="e">
        <f ca="1">IF(AND(S3111&lt;&gt; "", COUNTIF(SAP!#REF!,S3111)&gt;0),"Matched", "")</f>
        <v>#REF!</v>
      </c>
    </row>
    <row r="3112" spans="1:20" hidden="1">
      <c r="A3112" s="21">
        <v>11563327</v>
      </c>
      <c r="B3112" s="22">
        <v>43940</v>
      </c>
      <c r="C3112" s="22">
        <v>43940</v>
      </c>
      <c r="D3112" s="21" t="s">
        <v>13</v>
      </c>
      <c r="E3112" s="23">
        <v>0</v>
      </c>
      <c r="F3112" s="23">
        <v>24.51</v>
      </c>
      <c r="G3112" s="23">
        <v>0</v>
      </c>
      <c r="H3112" s="23">
        <v>397973.23</v>
      </c>
      <c r="I3112" s="21" t="s">
        <v>14</v>
      </c>
      <c r="J3112" s="21" t="s">
        <v>15</v>
      </c>
      <c r="K3112" s="21" t="str">
        <f t="shared" si="158"/>
        <v/>
      </c>
      <c r="L3112" s="21" t="e">
        <f ca="1">IF(AND(K3112&lt;&gt; "", COUNTIF(SAP!#REF!,K3112)&gt;0),"Matched", "")</f>
        <v>#REF!</v>
      </c>
      <c r="M3112" s="21" t="str">
        <f t="shared" si="159"/>
        <v/>
      </c>
      <c r="N3112" s="21" t="e">
        <f ca="1">IF(AND(M3112&lt;&gt; "", COUNTIF(SAP!#REF!,M3112)&gt;0),"Matched", "")</f>
        <v>#REF!</v>
      </c>
      <c r="O3112" s="21" t="str">
        <f t="shared" si="160"/>
        <v/>
      </c>
      <c r="P3112" s="21" t="e">
        <f ca="1">IF(AND(O3112&lt;&gt; "", COUNTIF(SAP!#REF!,O3112)&gt;0),"Matched", "")</f>
        <v>#REF!</v>
      </c>
      <c r="R3112" s="21" t="e">
        <f ca="1">IF(AND(Q3112&lt;&gt; "", COUNTIF(SAP!#REF!,Q3112)&gt;0),"Matched", "")</f>
        <v>#REF!</v>
      </c>
      <c r="S3112" s="21" t="str">
        <f ca="1">IF(AND(D3112="AD", I3112="800TAX  "),"Logic5"&amp;"_"&amp;TEXT(C3112,"dd.mm.yyyy") &amp;"_"&amp; 214.31,"")</f>
        <v>Logic5_19.04.2020_214.31</v>
      </c>
      <c r="T3112" s="21" t="e">
        <f ca="1">IF(AND(S3112&lt;&gt; "", COUNTIF(SAP!#REF!,S3112)&gt;0),"Matched", "")</f>
        <v>#REF!</v>
      </c>
    </row>
    <row r="3113" spans="1:20" hidden="1">
      <c r="A3113" s="21">
        <v>11563327</v>
      </c>
      <c r="B3113" s="22">
        <v>43940</v>
      </c>
      <c r="C3113" s="22">
        <v>43940</v>
      </c>
      <c r="D3113" s="21" t="s">
        <v>13</v>
      </c>
      <c r="E3113" s="23">
        <v>0</v>
      </c>
      <c r="F3113" s="23">
        <v>30.8</v>
      </c>
      <c r="G3113" s="23">
        <v>0</v>
      </c>
      <c r="H3113" s="23">
        <v>397942.43</v>
      </c>
      <c r="I3113" s="21" t="s">
        <v>14</v>
      </c>
      <c r="J3113" s="21" t="s">
        <v>15</v>
      </c>
      <c r="K3113" s="21" t="str">
        <f t="shared" si="158"/>
        <v/>
      </c>
      <c r="L3113" s="21" t="e">
        <f ca="1">IF(AND(K3113&lt;&gt; "", COUNTIF(SAP!#REF!,K3113)&gt;0),"Matched", "")</f>
        <v>#REF!</v>
      </c>
      <c r="M3113" s="21" t="str">
        <f t="shared" si="159"/>
        <v/>
      </c>
      <c r="N3113" s="21" t="e">
        <f ca="1">IF(AND(M3113&lt;&gt; "", COUNTIF(SAP!#REF!,M3113)&gt;0),"Matched", "")</f>
        <v>#REF!</v>
      </c>
      <c r="O3113" s="21" t="str">
        <f t="shared" si="160"/>
        <v/>
      </c>
      <c r="P3113" s="21" t="e">
        <f ca="1">IF(AND(O3113&lt;&gt; "", COUNTIF(SAP!#REF!,O3113)&gt;0),"Matched", "")</f>
        <v>#REF!</v>
      </c>
      <c r="R3113" s="21" t="e">
        <f ca="1">IF(AND(Q3113&lt;&gt; "", COUNTIF(SAP!#REF!,Q3113)&gt;0),"Matched", "")</f>
        <v>#REF!</v>
      </c>
      <c r="S3113" s="21" t="str">
        <f ca="1">IF(AND(D3113="AD", I3113="800TAX  "),"Logic5"&amp;"_"&amp;TEXT(C3113,"dd.mm.yyyy") &amp;"_"&amp; 214.31,"")</f>
        <v>Logic5_19.04.2020_214.31</v>
      </c>
      <c r="T3113" s="21" t="e">
        <f ca="1">IF(AND(S3113&lt;&gt; "", COUNTIF(SAP!#REF!,S3113)&gt;0),"Matched", "")</f>
        <v>#REF!</v>
      </c>
    </row>
    <row r="3114" spans="1:20" hidden="1">
      <c r="A3114" s="21">
        <v>11563327</v>
      </c>
      <c r="B3114" s="22">
        <v>43940</v>
      </c>
      <c r="C3114" s="22">
        <v>43940</v>
      </c>
      <c r="D3114" s="21" t="s">
        <v>13</v>
      </c>
      <c r="E3114" s="23">
        <v>0</v>
      </c>
      <c r="F3114" s="23">
        <v>70.37</v>
      </c>
      <c r="G3114" s="23">
        <v>0</v>
      </c>
      <c r="H3114" s="23">
        <v>397872.06</v>
      </c>
      <c r="I3114" s="21" t="s">
        <v>14</v>
      </c>
      <c r="J3114" s="21" t="s">
        <v>15</v>
      </c>
      <c r="K3114" s="21" t="str">
        <f t="shared" si="158"/>
        <v/>
      </c>
      <c r="L3114" s="21" t="e">
        <f ca="1">IF(AND(K3114&lt;&gt; "", COUNTIF(SAP!#REF!,K3114)&gt;0),"Matched", "")</f>
        <v>#REF!</v>
      </c>
      <c r="M3114" s="21" t="str">
        <f t="shared" si="159"/>
        <v/>
      </c>
      <c r="N3114" s="21" t="e">
        <f ca="1">IF(AND(M3114&lt;&gt; "", COUNTIF(SAP!#REF!,M3114)&gt;0),"Matched", "")</f>
        <v>#REF!</v>
      </c>
      <c r="O3114" s="21" t="str">
        <f t="shared" si="160"/>
        <v/>
      </c>
      <c r="P3114" s="21" t="e">
        <f ca="1">IF(AND(O3114&lt;&gt; "", COUNTIF(SAP!#REF!,O3114)&gt;0),"Matched", "")</f>
        <v>#REF!</v>
      </c>
      <c r="R3114" s="21" t="e">
        <f ca="1">IF(AND(Q3114&lt;&gt; "", COUNTIF(SAP!#REF!,Q3114)&gt;0),"Matched", "")</f>
        <v>#REF!</v>
      </c>
      <c r="S3114" s="21" t="str">
        <f ca="1">IF(AND(D3114="AD", I3114="800TAX  "),"Logic5"&amp;"_"&amp;TEXT(C3114,"dd.mm.yyyy") &amp;"_"&amp; 214.31,"")</f>
        <v>Logic5_19.04.2020_214.31</v>
      </c>
      <c r="T3114" s="21" t="e">
        <f ca="1">IF(AND(S3114&lt;&gt; "", COUNTIF(SAP!#REF!,S3114)&gt;0),"Matched", "")</f>
        <v>#REF!</v>
      </c>
    </row>
    <row r="3115" spans="1:20" hidden="1">
      <c r="A3115" s="21">
        <v>11563327</v>
      </c>
      <c r="B3115" s="22">
        <v>43940</v>
      </c>
      <c r="C3115" s="22">
        <v>43940</v>
      </c>
      <c r="D3115" s="21" t="s">
        <v>16</v>
      </c>
      <c r="E3115" s="23">
        <v>0</v>
      </c>
      <c r="F3115" s="23">
        <v>397872.06</v>
      </c>
      <c r="G3115" s="23">
        <v>0</v>
      </c>
      <c r="H3115" s="23">
        <v>0</v>
      </c>
      <c r="I3115" s="21" t="s">
        <v>17</v>
      </c>
      <c r="J3115" s="21" t="s">
        <v>18</v>
      </c>
      <c r="K3115" s="21" t="str">
        <f t="shared" si="158"/>
        <v>Logic1_04_397872.06</v>
      </c>
      <c r="L3115" s="21" t="e">
        <f ca="1">IF(AND(K3115&lt;&gt; "", COUNTIF(SAP!#REF!,K3115)&gt;0),"Matched", "")</f>
        <v>#REF!</v>
      </c>
    </row>
    <row r="3116" spans="1:20" hidden="1">
      <c r="A3116" s="21">
        <v>11563327</v>
      </c>
      <c r="B3116" s="22">
        <v>43941</v>
      </c>
      <c r="C3116" s="22">
        <v>43941</v>
      </c>
      <c r="D3116" s="21" t="s">
        <v>10</v>
      </c>
      <c r="E3116" s="23">
        <v>0</v>
      </c>
      <c r="F3116" s="23">
        <v>0</v>
      </c>
      <c r="G3116" s="23">
        <v>422.2</v>
      </c>
      <c r="H3116" s="23">
        <v>422.2</v>
      </c>
      <c r="I3116" s="21" t="s">
        <v>11</v>
      </c>
      <c r="J3116" s="21" t="s">
        <v>12</v>
      </c>
      <c r="K3116" s="21" t="str">
        <f t="shared" si="158"/>
        <v/>
      </c>
      <c r="L3116" s="21" t="e">
        <f ca="1">IF(AND(K3116&lt;&gt; "", COUNTIF(SAP!#REF!,K3116)&gt;0),"Matched", "")</f>
        <v>#REF!</v>
      </c>
      <c r="M3116" s="21" t="str">
        <f t="shared" ref="M3116:M3179" si="161">IF(D3116="TR","Logic2"&amp;"_"&amp;TEXT(C3116,"dd.mm.yyyy") &amp;"_"&amp; F3116,"")</f>
        <v/>
      </c>
      <c r="N3116" s="21" t="e">
        <f ca="1">IF(AND(M3116&lt;&gt; "", COUNTIF(SAP!#REF!,M3116)&gt;0),"Matched", "")</f>
        <v>#REF!</v>
      </c>
      <c r="O3116" s="21" t="str">
        <f t="shared" ref="O3116:O3179" si="162">IF(D3116="AF","Logic3"&amp;"_"&amp;G3116,"")</f>
        <v/>
      </c>
      <c r="P3116" s="21" t="e">
        <f ca="1">IF(AND(O3116&lt;&gt; "", COUNTIF(SAP!#REF!,O3116)&gt;0),"Matched", "")</f>
        <v>#REF!</v>
      </c>
      <c r="Q3116" s="21" t="str">
        <f ca="1">IF(OR(D3116="AC",D3116="TR"),"Logic4"&amp;"_"&amp;TEXT(C3116,"dd.mm.yyyy") &amp;"_"&amp; 850201.86,"")</f>
        <v>Logic4_20.04.2020_850201.86</v>
      </c>
      <c r="R3116" s="21" t="e">
        <f ca="1">IF(AND(Q3116&lt;&gt; "", COUNTIF(SAP!#REF!,Q3116)&gt;0),"Matched", "")</f>
        <v>#REF!</v>
      </c>
    </row>
    <row r="3117" spans="1:20" hidden="1">
      <c r="A3117" s="21">
        <v>11563327</v>
      </c>
      <c r="B3117" s="22">
        <v>43941</v>
      </c>
      <c r="C3117" s="22">
        <v>43941</v>
      </c>
      <c r="D3117" s="21" t="s">
        <v>10</v>
      </c>
      <c r="E3117" s="23">
        <v>0</v>
      </c>
      <c r="F3117" s="23">
        <v>0</v>
      </c>
      <c r="G3117" s="23">
        <v>520</v>
      </c>
      <c r="H3117" s="23">
        <v>942.2</v>
      </c>
      <c r="I3117" s="21" t="s">
        <v>11</v>
      </c>
      <c r="J3117" s="21" t="s">
        <v>12</v>
      </c>
      <c r="K3117" s="21" t="str">
        <f t="shared" si="158"/>
        <v/>
      </c>
      <c r="L3117" s="21" t="e">
        <f ca="1">IF(AND(K3117&lt;&gt; "", COUNTIF(SAP!#REF!,K3117)&gt;0),"Matched", "")</f>
        <v>#REF!</v>
      </c>
      <c r="M3117" s="21" t="str">
        <f t="shared" si="161"/>
        <v/>
      </c>
      <c r="N3117" s="21" t="e">
        <f ca="1">IF(AND(M3117&lt;&gt; "", COUNTIF(SAP!#REF!,M3117)&gt;0),"Matched", "")</f>
        <v>#REF!</v>
      </c>
      <c r="O3117" s="21" t="str">
        <f t="shared" si="162"/>
        <v/>
      </c>
      <c r="P3117" s="21" t="e">
        <f ca="1">IF(AND(O3117&lt;&gt; "", COUNTIF(SAP!#REF!,O3117)&gt;0),"Matched", "")</f>
        <v>#REF!</v>
      </c>
      <c r="Q3117" s="21" t="str">
        <f ca="1">IF(OR(D3117="AC",D3117="TR"),"Logic4"&amp;"_"&amp;TEXT(C3117,"dd.mm.yyyy") &amp;"_"&amp; 850201.86,"")</f>
        <v>Logic4_20.04.2020_850201.86</v>
      </c>
      <c r="R3117" s="21" t="e">
        <f ca="1">IF(AND(Q3117&lt;&gt; "", COUNTIF(SAP!#REF!,Q3117)&gt;0),"Matched", "")</f>
        <v>#REF!</v>
      </c>
    </row>
    <row r="3118" spans="1:20" hidden="1">
      <c r="A3118" s="21">
        <v>11563327</v>
      </c>
      <c r="B3118" s="22">
        <v>43941</v>
      </c>
      <c r="C3118" s="22">
        <v>43941</v>
      </c>
      <c r="D3118" s="21" t="s">
        <v>10</v>
      </c>
      <c r="E3118" s="23">
        <v>0</v>
      </c>
      <c r="F3118" s="23">
        <v>0</v>
      </c>
      <c r="G3118" s="23">
        <v>520</v>
      </c>
      <c r="H3118" s="23">
        <v>1462.2</v>
      </c>
      <c r="I3118" s="21" t="s">
        <v>11</v>
      </c>
      <c r="J3118" s="21" t="s">
        <v>12</v>
      </c>
      <c r="K3118" s="21" t="str">
        <f t="shared" si="158"/>
        <v/>
      </c>
      <c r="L3118" s="21" t="e">
        <f ca="1">IF(AND(K3118&lt;&gt; "", COUNTIF(SAP!#REF!,K3118)&gt;0),"Matched", "")</f>
        <v>#REF!</v>
      </c>
      <c r="M3118" s="21" t="str">
        <f t="shared" si="161"/>
        <v/>
      </c>
      <c r="N3118" s="21" t="e">
        <f ca="1">IF(AND(M3118&lt;&gt; "", COUNTIF(SAP!#REF!,M3118)&gt;0),"Matched", "")</f>
        <v>#REF!</v>
      </c>
      <c r="O3118" s="21" t="str">
        <f t="shared" si="162"/>
        <v/>
      </c>
      <c r="P3118" s="21" t="e">
        <f ca="1">IF(AND(O3118&lt;&gt; "", COUNTIF(SAP!#REF!,O3118)&gt;0),"Matched", "")</f>
        <v>#REF!</v>
      </c>
      <c r="Q3118" s="21" t="str">
        <f ca="1">IF(OR(D3118="AC",D3118="TR"),"Logic4"&amp;"_"&amp;TEXT(C3118,"dd.mm.yyyy") &amp;"_"&amp; 850201.86,"")</f>
        <v>Logic4_20.04.2020_850201.86</v>
      </c>
      <c r="R3118" s="21" t="e">
        <f ca="1">IF(AND(Q3118&lt;&gt; "", COUNTIF(SAP!#REF!,Q3118)&gt;0),"Matched", "")</f>
        <v>#REF!</v>
      </c>
    </row>
    <row r="3119" spans="1:20" hidden="1">
      <c r="A3119" s="21">
        <v>11563327</v>
      </c>
      <c r="B3119" s="22">
        <v>43941</v>
      </c>
      <c r="C3119" s="22">
        <v>43941</v>
      </c>
      <c r="D3119" s="21" t="s">
        <v>10</v>
      </c>
      <c r="E3119" s="23">
        <v>0</v>
      </c>
      <c r="F3119" s="23">
        <v>0</v>
      </c>
      <c r="G3119" s="23">
        <v>657.4</v>
      </c>
      <c r="H3119" s="23">
        <v>2119.6</v>
      </c>
      <c r="I3119" s="21" t="s">
        <v>11</v>
      </c>
      <c r="J3119" s="21" t="s">
        <v>12</v>
      </c>
      <c r="K3119" s="21" t="str">
        <f t="shared" si="158"/>
        <v/>
      </c>
      <c r="L3119" s="21" t="e">
        <f ca="1">IF(AND(K3119&lt;&gt; "", COUNTIF(SAP!#REF!,K3119)&gt;0),"Matched", "")</f>
        <v>#REF!</v>
      </c>
      <c r="M3119" s="21" t="str">
        <f t="shared" si="161"/>
        <v/>
      </c>
      <c r="N3119" s="21" t="e">
        <f ca="1">IF(AND(M3119&lt;&gt; "", COUNTIF(SAP!#REF!,M3119)&gt;0),"Matched", "")</f>
        <v>#REF!</v>
      </c>
      <c r="O3119" s="21" t="str">
        <f t="shared" si="162"/>
        <v/>
      </c>
      <c r="P3119" s="21" t="e">
        <f ca="1">IF(AND(O3119&lt;&gt; "", COUNTIF(SAP!#REF!,O3119)&gt;0),"Matched", "")</f>
        <v>#REF!</v>
      </c>
      <c r="Q3119" s="21" t="str">
        <f ca="1">IF(OR(D3119="AC",D3119="TR"),"Logic4"&amp;"_"&amp;TEXT(C3119,"dd.mm.yyyy") &amp;"_"&amp; 850201.86,"")</f>
        <v>Logic4_20.04.2020_850201.86</v>
      </c>
      <c r="R3119" s="21" t="e">
        <f ca="1">IF(AND(Q3119&lt;&gt; "", COUNTIF(SAP!#REF!,Q3119)&gt;0),"Matched", "")</f>
        <v>#REF!</v>
      </c>
    </row>
    <row r="3120" spans="1:20" hidden="1">
      <c r="A3120" s="21">
        <v>11563327</v>
      </c>
      <c r="B3120" s="22">
        <v>43941</v>
      </c>
      <c r="C3120" s="22">
        <v>43941</v>
      </c>
      <c r="D3120" s="21" t="s">
        <v>10</v>
      </c>
      <c r="E3120" s="23">
        <v>0</v>
      </c>
      <c r="F3120" s="23">
        <v>0</v>
      </c>
      <c r="G3120" s="23">
        <v>720</v>
      </c>
      <c r="H3120" s="23">
        <v>2839.6</v>
      </c>
      <c r="I3120" s="21" t="s">
        <v>11</v>
      </c>
      <c r="J3120" s="21" t="s">
        <v>12</v>
      </c>
      <c r="K3120" s="21" t="str">
        <f t="shared" si="158"/>
        <v/>
      </c>
      <c r="L3120" s="21" t="e">
        <f ca="1">IF(AND(K3120&lt;&gt; "", COUNTIF(SAP!#REF!,K3120)&gt;0),"Matched", "")</f>
        <v>#REF!</v>
      </c>
      <c r="M3120" s="21" t="str">
        <f t="shared" si="161"/>
        <v/>
      </c>
      <c r="N3120" s="21" t="e">
        <f ca="1">IF(AND(M3120&lt;&gt; "", COUNTIF(SAP!#REF!,M3120)&gt;0),"Matched", "")</f>
        <v>#REF!</v>
      </c>
      <c r="O3120" s="21" t="str">
        <f t="shared" si="162"/>
        <v/>
      </c>
      <c r="P3120" s="21" t="e">
        <f ca="1">IF(AND(O3120&lt;&gt; "", COUNTIF(SAP!#REF!,O3120)&gt;0),"Matched", "")</f>
        <v>#REF!</v>
      </c>
      <c r="Q3120" s="21" t="str">
        <f ca="1">IF(OR(D3120="AC",D3120="TR"),"Logic4"&amp;"_"&amp;TEXT(C3120,"dd.mm.yyyy") &amp;"_"&amp; 850201.86,"")</f>
        <v>Logic4_20.04.2020_850201.86</v>
      </c>
      <c r="R3120" s="21" t="e">
        <f ca="1">IF(AND(Q3120&lt;&gt; "", COUNTIF(SAP!#REF!,Q3120)&gt;0),"Matched", "")</f>
        <v>#REF!</v>
      </c>
    </row>
    <row r="3121" spans="1:18" hidden="1">
      <c r="A3121" s="21">
        <v>11563327</v>
      </c>
      <c r="B3121" s="22">
        <v>43941</v>
      </c>
      <c r="C3121" s="22">
        <v>43941</v>
      </c>
      <c r="D3121" s="21" t="s">
        <v>10</v>
      </c>
      <c r="E3121" s="23">
        <v>0</v>
      </c>
      <c r="F3121" s="23">
        <v>0</v>
      </c>
      <c r="G3121" s="23">
        <v>732.4</v>
      </c>
      <c r="H3121" s="23">
        <v>3572</v>
      </c>
      <c r="I3121" s="21" t="s">
        <v>11</v>
      </c>
      <c r="J3121" s="21" t="s">
        <v>12</v>
      </c>
      <c r="K3121" s="21" t="str">
        <f t="shared" si="158"/>
        <v/>
      </c>
      <c r="L3121" s="21" t="e">
        <f ca="1">IF(AND(K3121&lt;&gt; "", COUNTIF(SAP!#REF!,K3121)&gt;0),"Matched", "")</f>
        <v>#REF!</v>
      </c>
      <c r="M3121" s="21" t="str">
        <f t="shared" si="161"/>
        <v/>
      </c>
      <c r="N3121" s="21" t="e">
        <f ca="1">IF(AND(M3121&lt;&gt; "", COUNTIF(SAP!#REF!,M3121)&gt;0),"Matched", "")</f>
        <v>#REF!</v>
      </c>
      <c r="O3121" s="21" t="str">
        <f t="shared" si="162"/>
        <v/>
      </c>
      <c r="P3121" s="21" t="e">
        <f ca="1">IF(AND(O3121&lt;&gt; "", COUNTIF(SAP!#REF!,O3121)&gt;0),"Matched", "")</f>
        <v>#REF!</v>
      </c>
      <c r="Q3121" s="21" t="str">
        <f ca="1">IF(OR(D3121="AC",D3121="TR"),"Logic4"&amp;"_"&amp;TEXT(C3121,"dd.mm.yyyy") &amp;"_"&amp; 850201.86,"")</f>
        <v>Logic4_20.04.2020_850201.86</v>
      </c>
      <c r="R3121" s="21" t="e">
        <f ca="1">IF(AND(Q3121&lt;&gt; "", COUNTIF(SAP!#REF!,Q3121)&gt;0),"Matched", "")</f>
        <v>#REF!</v>
      </c>
    </row>
    <row r="3122" spans="1:18" hidden="1">
      <c r="A3122" s="21">
        <v>11563327</v>
      </c>
      <c r="B3122" s="22">
        <v>43941</v>
      </c>
      <c r="C3122" s="22">
        <v>43941</v>
      </c>
      <c r="D3122" s="21" t="s">
        <v>10</v>
      </c>
      <c r="E3122" s="23">
        <v>0</v>
      </c>
      <c r="F3122" s="23">
        <v>0</v>
      </c>
      <c r="G3122" s="23">
        <v>740</v>
      </c>
      <c r="H3122" s="23">
        <v>4312</v>
      </c>
      <c r="I3122" s="21" t="s">
        <v>11</v>
      </c>
      <c r="J3122" s="21" t="s">
        <v>12</v>
      </c>
      <c r="K3122" s="21" t="str">
        <f t="shared" si="158"/>
        <v/>
      </c>
      <c r="L3122" s="21" t="e">
        <f ca="1">IF(AND(K3122&lt;&gt; "", COUNTIF(SAP!#REF!,K3122)&gt;0),"Matched", "")</f>
        <v>#REF!</v>
      </c>
      <c r="M3122" s="21" t="str">
        <f t="shared" si="161"/>
        <v/>
      </c>
      <c r="N3122" s="21" t="e">
        <f ca="1">IF(AND(M3122&lt;&gt; "", COUNTIF(SAP!#REF!,M3122)&gt;0),"Matched", "")</f>
        <v>#REF!</v>
      </c>
      <c r="O3122" s="21" t="str">
        <f t="shared" si="162"/>
        <v/>
      </c>
      <c r="P3122" s="21" t="e">
        <f ca="1">IF(AND(O3122&lt;&gt; "", COUNTIF(SAP!#REF!,O3122)&gt;0),"Matched", "")</f>
        <v>#REF!</v>
      </c>
      <c r="Q3122" s="21" t="str">
        <f ca="1">IF(OR(D3122="AC",D3122="TR"),"Logic4"&amp;"_"&amp;TEXT(C3122,"dd.mm.yyyy") &amp;"_"&amp; 850201.86,"")</f>
        <v>Logic4_20.04.2020_850201.86</v>
      </c>
      <c r="R3122" s="21" t="e">
        <f ca="1">IF(AND(Q3122&lt;&gt; "", COUNTIF(SAP!#REF!,Q3122)&gt;0),"Matched", "")</f>
        <v>#REF!</v>
      </c>
    </row>
    <row r="3123" spans="1:18" hidden="1">
      <c r="A3123" s="21">
        <v>11563327</v>
      </c>
      <c r="B3123" s="22">
        <v>43941</v>
      </c>
      <c r="C3123" s="22">
        <v>43941</v>
      </c>
      <c r="D3123" s="21" t="s">
        <v>10</v>
      </c>
      <c r="E3123" s="23">
        <v>0</v>
      </c>
      <c r="F3123" s="23">
        <v>0</v>
      </c>
      <c r="G3123" s="23">
        <v>980</v>
      </c>
      <c r="H3123" s="23">
        <v>5292</v>
      </c>
      <c r="I3123" s="21" t="s">
        <v>11</v>
      </c>
      <c r="J3123" s="21" t="s">
        <v>12</v>
      </c>
      <c r="K3123" s="21" t="str">
        <f t="shared" si="158"/>
        <v/>
      </c>
      <c r="L3123" s="21" t="e">
        <f ca="1">IF(AND(K3123&lt;&gt; "", COUNTIF(SAP!#REF!,K3123)&gt;0),"Matched", "")</f>
        <v>#REF!</v>
      </c>
      <c r="M3123" s="21" t="str">
        <f t="shared" si="161"/>
        <v/>
      </c>
      <c r="N3123" s="21" t="e">
        <f ca="1">IF(AND(M3123&lt;&gt; "", COUNTIF(SAP!#REF!,M3123)&gt;0),"Matched", "")</f>
        <v>#REF!</v>
      </c>
      <c r="O3123" s="21" t="str">
        <f t="shared" si="162"/>
        <v/>
      </c>
      <c r="P3123" s="21" t="e">
        <f ca="1">IF(AND(O3123&lt;&gt; "", COUNTIF(SAP!#REF!,O3123)&gt;0),"Matched", "")</f>
        <v>#REF!</v>
      </c>
      <c r="Q3123" s="21" t="str">
        <f ca="1">IF(OR(D3123="AC",D3123="TR"),"Logic4"&amp;"_"&amp;TEXT(C3123,"dd.mm.yyyy") &amp;"_"&amp; 850201.86,"")</f>
        <v>Logic4_20.04.2020_850201.86</v>
      </c>
      <c r="R3123" s="21" t="e">
        <f ca="1">IF(AND(Q3123&lt;&gt; "", COUNTIF(SAP!#REF!,Q3123)&gt;0),"Matched", "")</f>
        <v>#REF!</v>
      </c>
    </row>
    <row r="3124" spans="1:18" hidden="1">
      <c r="A3124" s="21">
        <v>11563327</v>
      </c>
      <c r="B3124" s="22">
        <v>43941</v>
      </c>
      <c r="C3124" s="22">
        <v>43941</v>
      </c>
      <c r="D3124" s="21" t="s">
        <v>10</v>
      </c>
      <c r="E3124" s="23">
        <v>0</v>
      </c>
      <c r="F3124" s="23">
        <v>0</v>
      </c>
      <c r="G3124" s="23">
        <v>1000</v>
      </c>
      <c r="H3124" s="23">
        <v>6292</v>
      </c>
      <c r="I3124" s="21" t="s">
        <v>11</v>
      </c>
      <c r="J3124" s="21" t="s">
        <v>12</v>
      </c>
      <c r="K3124" s="21" t="str">
        <f t="shared" si="158"/>
        <v/>
      </c>
      <c r="L3124" s="21" t="e">
        <f ca="1">IF(AND(K3124&lt;&gt; "", COUNTIF(SAP!#REF!,K3124)&gt;0),"Matched", "")</f>
        <v>#REF!</v>
      </c>
      <c r="M3124" s="21" t="str">
        <f t="shared" si="161"/>
        <v/>
      </c>
      <c r="N3124" s="21" t="e">
        <f ca="1">IF(AND(M3124&lt;&gt; "", COUNTIF(SAP!#REF!,M3124)&gt;0),"Matched", "")</f>
        <v>#REF!</v>
      </c>
      <c r="O3124" s="21" t="str">
        <f t="shared" si="162"/>
        <v/>
      </c>
      <c r="P3124" s="21" t="e">
        <f ca="1">IF(AND(O3124&lt;&gt; "", COUNTIF(SAP!#REF!,O3124)&gt;0),"Matched", "")</f>
        <v>#REF!</v>
      </c>
      <c r="Q3124" s="21" t="str">
        <f ca="1">IF(OR(D3124="AC",D3124="TR"),"Logic4"&amp;"_"&amp;TEXT(C3124,"dd.mm.yyyy") &amp;"_"&amp; 850201.86,"")</f>
        <v>Logic4_20.04.2020_850201.86</v>
      </c>
      <c r="R3124" s="21" t="e">
        <f ca="1">IF(AND(Q3124&lt;&gt; "", COUNTIF(SAP!#REF!,Q3124)&gt;0),"Matched", "")</f>
        <v>#REF!</v>
      </c>
    </row>
    <row r="3125" spans="1:18" hidden="1">
      <c r="A3125" s="21">
        <v>11563327</v>
      </c>
      <c r="B3125" s="22">
        <v>43941</v>
      </c>
      <c r="C3125" s="22">
        <v>43941</v>
      </c>
      <c r="D3125" s="21" t="s">
        <v>10</v>
      </c>
      <c r="E3125" s="23">
        <v>0</v>
      </c>
      <c r="F3125" s="23">
        <v>0</v>
      </c>
      <c r="G3125" s="23">
        <v>1000</v>
      </c>
      <c r="H3125" s="23">
        <v>7292</v>
      </c>
      <c r="I3125" s="21" t="s">
        <v>11</v>
      </c>
      <c r="J3125" s="21" t="s">
        <v>12</v>
      </c>
      <c r="K3125" s="21" t="str">
        <f t="shared" si="158"/>
        <v/>
      </c>
      <c r="L3125" s="21" t="e">
        <f ca="1">IF(AND(K3125&lt;&gt; "", COUNTIF(SAP!#REF!,K3125)&gt;0),"Matched", "")</f>
        <v>#REF!</v>
      </c>
      <c r="M3125" s="21" t="str">
        <f t="shared" si="161"/>
        <v/>
      </c>
      <c r="N3125" s="21" t="e">
        <f ca="1">IF(AND(M3125&lt;&gt; "", COUNTIF(SAP!#REF!,M3125)&gt;0),"Matched", "")</f>
        <v>#REF!</v>
      </c>
      <c r="O3125" s="21" t="str">
        <f t="shared" si="162"/>
        <v/>
      </c>
      <c r="P3125" s="21" t="e">
        <f ca="1">IF(AND(O3125&lt;&gt; "", COUNTIF(SAP!#REF!,O3125)&gt;0),"Matched", "")</f>
        <v>#REF!</v>
      </c>
      <c r="Q3125" s="21" t="str">
        <f ca="1">IF(OR(D3125="AC",D3125="TR"),"Logic4"&amp;"_"&amp;TEXT(C3125,"dd.mm.yyyy") &amp;"_"&amp; 850201.86,"")</f>
        <v>Logic4_20.04.2020_850201.86</v>
      </c>
      <c r="R3125" s="21" t="e">
        <f ca="1">IF(AND(Q3125&lt;&gt; "", COUNTIF(SAP!#REF!,Q3125)&gt;0),"Matched", "")</f>
        <v>#REF!</v>
      </c>
    </row>
    <row r="3126" spans="1:18" hidden="1">
      <c r="A3126" s="21">
        <v>11563327</v>
      </c>
      <c r="B3126" s="22">
        <v>43941</v>
      </c>
      <c r="C3126" s="22">
        <v>43941</v>
      </c>
      <c r="D3126" s="21" t="s">
        <v>10</v>
      </c>
      <c r="E3126" s="23">
        <v>0</v>
      </c>
      <c r="F3126" s="23">
        <v>0</v>
      </c>
      <c r="G3126" s="23">
        <v>1134.0999999999999</v>
      </c>
      <c r="H3126" s="23">
        <v>8426.1</v>
      </c>
      <c r="I3126" s="21" t="s">
        <v>11</v>
      </c>
      <c r="J3126" s="21" t="s">
        <v>12</v>
      </c>
      <c r="K3126" s="21" t="str">
        <f t="shared" si="158"/>
        <v/>
      </c>
      <c r="L3126" s="21" t="e">
        <f ca="1">IF(AND(K3126&lt;&gt; "", COUNTIF(SAP!#REF!,K3126)&gt;0),"Matched", "")</f>
        <v>#REF!</v>
      </c>
      <c r="M3126" s="21" t="str">
        <f t="shared" si="161"/>
        <v/>
      </c>
      <c r="N3126" s="21" t="e">
        <f ca="1">IF(AND(M3126&lt;&gt; "", COUNTIF(SAP!#REF!,M3126)&gt;0),"Matched", "")</f>
        <v>#REF!</v>
      </c>
      <c r="O3126" s="21" t="str">
        <f t="shared" si="162"/>
        <v/>
      </c>
      <c r="P3126" s="21" t="e">
        <f ca="1">IF(AND(O3126&lt;&gt; "", COUNTIF(SAP!#REF!,O3126)&gt;0),"Matched", "")</f>
        <v>#REF!</v>
      </c>
      <c r="Q3126" s="21" t="str">
        <f ca="1">IF(OR(D3126="AC",D3126="TR"),"Logic4"&amp;"_"&amp;TEXT(C3126,"dd.mm.yyyy") &amp;"_"&amp; 850201.86,"")</f>
        <v>Logic4_20.04.2020_850201.86</v>
      </c>
      <c r="R3126" s="21" t="e">
        <f ca="1">IF(AND(Q3126&lt;&gt; "", COUNTIF(SAP!#REF!,Q3126)&gt;0),"Matched", "")</f>
        <v>#REF!</v>
      </c>
    </row>
    <row r="3127" spans="1:18" hidden="1">
      <c r="A3127" s="21">
        <v>11563327</v>
      </c>
      <c r="B3127" s="22">
        <v>43941</v>
      </c>
      <c r="C3127" s="22">
        <v>43941</v>
      </c>
      <c r="D3127" s="21" t="s">
        <v>10</v>
      </c>
      <c r="E3127" s="23">
        <v>0</v>
      </c>
      <c r="F3127" s="23">
        <v>0</v>
      </c>
      <c r="G3127" s="23">
        <v>1140</v>
      </c>
      <c r="H3127" s="23">
        <v>9566.1</v>
      </c>
      <c r="I3127" s="21" t="s">
        <v>11</v>
      </c>
      <c r="J3127" s="21" t="s">
        <v>12</v>
      </c>
      <c r="K3127" s="21" t="str">
        <f t="shared" si="158"/>
        <v/>
      </c>
      <c r="L3127" s="21" t="e">
        <f ca="1">IF(AND(K3127&lt;&gt; "", COUNTIF(SAP!#REF!,K3127)&gt;0),"Matched", "")</f>
        <v>#REF!</v>
      </c>
      <c r="M3127" s="21" t="str">
        <f t="shared" si="161"/>
        <v/>
      </c>
      <c r="N3127" s="21" t="e">
        <f ca="1">IF(AND(M3127&lt;&gt; "", COUNTIF(SAP!#REF!,M3127)&gt;0),"Matched", "")</f>
        <v>#REF!</v>
      </c>
      <c r="O3127" s="21" t="str">
        <f t="shared" si="162"/>
        <v/>
      </c>
      <c r="P3127" s="21" t="e">
        <f ca="1">IF(AND(O3127&lt;&gt; "", COUNTIF(SAP!#REF!,O3127)&gt;0),"Matched", "")</f>
        <v>#REF!</v>
      </c>
      <c r="Q3127" s="21" t="str">
        <f ca="1">IF(OR(D3127="AC",D3127="TR"),"Logic4"&amp;"_"&amp;TEXT(C3127,"dd.mm.yyyy") &amp;"_"&amp; 850201.86,"")</f>
        <v>Logic4_20.04.2020_850201.86</v>
      </c>
      <c r="R3127" s="21" t="e">
        <f ca="1">IF(AND(Q3127&lt;&gt; "", COUNTIF(SAP!#REF!,Q3127)&gt;0),"Matched", "")</f>
        <v>#REF!</v>
      </c>
    </row>
    <row r="3128" spans="1:18" hidden="1">
      <c r="A3128" s="21">
        <v>11563327</v>
      </c>
      <c r="B3128" s="22">
        <v>43941</v>
      </c>
      <c r="C3128" s="22">
        <v>43941</v>
      </c>
      <c r="D3128" s="21" t="s">
        <v>10</v>
      </c>
      <c r="E3128" s="23">
        <v>0</v>
      </c>
      <c r="F3128" s="23">
        <v>0</v>
      </c>
      <c r="G3128" s="23">
        <v>1160</v>
      </c>
      <c r="H3128" s="23">
        <v>10726.1</v>
      </c>
      <c r="I3128" s="21" t="s">
        <v>11</v>
      </c>
      <c r="J3128" s="21" t="s">
        <v>12</v>
      </c>
      <c r="K3128" s="21" t="str">
        <f t="shared" si="158"/>
        <v/>
      </c>
      <c r="L3128" s="21" t="e">
        <f ca="1">IF(AND(K3128&lt;&gt; "", COUNTIF(SAP!#REF!,K3128)&gt;0),"Matched", "")</f>
        <v>#REF!</v>
      </c>
      <c r="M3128" s="21" t="str">
        <f t="shared" si="161"/>
        <v/>
      </c>
      <c r="N3128" s="21" t="e">
        <f ca="1">IF(AND(M3128&lt;&gt; "", COUNTIF(SAP!#REF!,M3128)&gt;0),"Matched", "")</f>
        <v>#REF!</v>
      </c>
      <c r="O3128" s="21" t="str">
        <f t="shared" si="162"/>
        <v/>
      </c>
      <c r="P3128" s="21" t="e">
        <f ca="1">IF(AND(O3128&lt;&gt; "", COUNTIF(SAP!#REF!,O3128)&gt;0),"Matched", "")</f>
        <v>#REF!</v>
      </c>
      <c r="Q3128" s="21" t="str">
        <f ca="1">IF(OR(D3128="AC",D3128="TR"),"Logic4"&amp;"_"&amp;TEXT(C3128,"dd.mm.yyyy") &amp;"_"&amp; 850201.86,"")</f>
        <v>Logic4_20.04.2020_850201.86</v>
      </c>
      <c r="R3128" s="21" t="e">
        <f ca="1">IF(AND(Q3128&lt;&gt; "", COUNTIF(SAP!#REF!,Q3128)&gt;0),"Matched", "")</f>
        <v>#REF!</v>
      </c>
    </row>
    <row r="3129" spans="1:18" hidden="1">
      <c r="A3129" s="21">
        <v>11563327</v>
      </c>
      <c r="B3129" s="22">
        <v>43941</v>
      </c>
      <c r="C3129" s="22">
        <v>43941</v>
      </c>
      <c r="D3129" s="21" t="s">
        <v>10</v>
      </c>
      <c r="E3129" s="23">
        <v>0</v>
      </c>
      <c r="F3129" s="23">
        <v>0</v>
      </c>
      <c r="G3129" s="23">
        <v>1170</v>
      </c>
      <c r="H3129" s="23">
        <v>11896.1</v>
      </c>
      <c r="I3129" s="21" t="s">
        <v>11</v>
      </c>
      <c r="J3129" s="21" t="s">
        <v>12</v>
      </c>
      <c r="K3129" s="21" t="str">
        <f t="shared" si="158"/>
        <v/>
      </c>
      <c r="L3129" s="21" t="e">
        <f ca="1">IF(AND(K3129&lt;&gt; "", COUNTIF(SAP!#REF!,K3129)&gt;0),"Matched", "")</f>
        <v>#REF!</v>
      </c>
      <c r="M3129" s="21" t="str">
        <f t="shared" si="161"/>
        <v/>
      </c>
      <c r="N3129" s="21" t="e">
        <f ca="1">IF(AND(M3129&lt;&gt; "", COUNTIF(SAP!#REF!,M3129)&gt;0),"Matched", "")</f>
        <v>#REF!</v>
      </c>
      <c r="O3129" s="21" t="str">
        <f t="shared" si="162"/>
        <v/>
      </c>
      <c r="P3129" s="21" t="e">
        <f ca="1">IF(AND(O3129&lt;&gt; "", COUNTIF(SAP!#REF!,O3129)&gt;0),"Matched", "")</f>
        <v>#REF!</v>
      </c>
      <c r="Q3129" s="21" t="str">
        <f ca="1">IF(OR(D3129="AC",D3129="TR"),"Logic4"&amp;"_"&amp;TEXT(C3129,"dd.mm.yyyy") &amp;"_"&amp; 850201.86,"")</f>
        <v>Logic4_20.04.2020_850201.86</v>
      </c>
      <c r="R3129" s="21" t="e">
        <f ca="1">IF(AND(Q3129&lt;&gt; "", COUNTIF(SAP!#REF!,Q3129)&gt;0),"Matched", "")</f>
        <v>#REF!</v>
      </c>
    </row>
    <row r="3130" spans="1:18" hidden="1">
      <c r="A3130" s="21">
        <v>11563327</v>
      </c>
      <c r="B3130" s="22">
        <v>43941</v>
      </c>
      <c r="C3130" s="22">
        <v>43941</v>
      </c>
      <c r="D3130" s="21" t="s">
        <v>10</v>
      </c>
      <c r="E3130" s="23">
        <v>0</v>
      </c>
      <c r="F3130" s="23">
        <v>0</v>
      </c>
      <c r="G3130" s="23">
        <v>1195.01</v>
      </c>
      <c r="H3130" s="23">
        <v>13091.11</v>
      </c>
      <c r="I3130" s="21" t="s">
        <v>11</v>
      </c>
      <c r="J3130" s="21" t="s">
        <v>12</v>
      </c>
      <c r="K3130" s="21" t="str">
        <f t="shared" si="158"/>
        <v/>
      </c>
      <c r="L3130" s="21" t="e">
        <f ca="1">IF(AND(K3130&lt;&gt; "", COUNTIF(SAP!#REF!,K3130)&gt;0),"Matched", "")</f>
        <v>#REF!</v>
      </c>
      <c r="M3130" s="21" t="str">
        <f t="shared" si="161"/>
        <v/>
      </c>
      <c r="N3130" s="21" t="e">
        <f ca="1">IF(AND(M3130&lt;&gt; "", COUNTIF(SAP!#REF!,M3130)&gt;0),"Matched", "")</f>
        <v>#REF!</v>
      </c>
      <c r="O3130" s="21" t="str">
        <f t="shared" si="162"/>
        <v/>
      </c>
      <c r="P3130" s="21" t="e">
        <f ca="1">IF(AND(O3130&lt;&gt; "", COUNTIF(SAP!#REF!,O3130)&gt;0),"Matched", "")</f>
        <v>#REF!</v>
      </c>
      <c r="Q3130" s="21" t="str">
        <f ca="1">IF(OR(D3130="AC",D3130="TR"),"Logic4"&amp;"_"&amp;TEXT(C3130,"dd.mm.yyyy") &amp;"_"&amp; 850201.86,"")</f>
        <v>Logic4_20.04.2020_850201.86</v>
      </c>
      <c r="R3130" s="21" t="e">
        <f ca="1">IF(AND(Q3130&lt;&gt; "", COUNTIF(SAP!#REF!,Q3130)&gt;0),"Matched", "")</f>
        <v>#REF!</v>
      </c>
    </row>
    <row r="3131" spans="1:18" hidden="1">
      <c r="A3131" s="21">
        <v>11563327</v>
      </c>
      <c r="B3131" s="22">
        <v>43941</v>
      </c>
      <c r="C3131" s="22">
        <v>43941</v>
      </c>
      <c r="D3131" s="21" t="s">
        <v>10</v>
      </c>
      <c r="E3131" s="23">
        <v>0</v>
      </c>
      <c r="F3131" s="23">
        <v>0</v>
      </c>
      <c r="G3131" s="23">
        <v>1230</v>
      </c>
      <c r="H3131" s="23">
        <v>14321.11</v>
      </c>
      <c r="I3131" s="21" t="s">
        <v>11</v>
      </c>
      <c r="J3131" s="21" t="s">
        <v>12</v>
      </c>
      <c r="K3131" s="21" t="str">
        <f t="shared" si="158"/>
        <v/>
      </c>
      <c r="L3131" s="21" t="e">
        <f ca="1">IF(AND(K3131&lt;&gt; "", COUNTIF(SAP!#REF!,K3131)&gt;0),"Matched", "")</f>
        <v>#REF!</v>
      </c>
      <c r="M3131" s="21" t="str">
        <f t="shared" si="161"/>
        <v/>
      </c>
      <c r="N3131" s="21" t="e">
        <f ca="1">IF(AND(M3131&lt;&gt; "", COUNTIF(SAP!#REF!,M3131)&gt;0),"Matched", "")</f>
        <v>#REF!</v>
      </c>
      <c r="O3131" s="21" t="str">
        <f t="shared" si="162"/>
        <v/>
      </c>
      <c r="P3131" s="21" t="e">
        <f ca="1">IF(AND(O3131&lt;&gt; "", COUNTIF(SAP!#REF!,O3131)&gt;0),"Matched", "")</f>
        <v>#REF!</v>
      </c>
      <c r="Q3131" s="21" t="str">
        <f ca="1">IF(OR(D3131="AC",D3131="TR"),"Logic4"&amp;"_"&amp;TEXT(C3131,"dd.mm.yyyy") &amp;"_"&amp; 850201.86,"")</f>
        <v>Logic4_20.04.2020_850201.86</v>
      </c>
      <c r="R3131" s="21" t="e">
        <f ca="1">IF(AND(Q3131&lt;&gt; "", COUNTIF(SAP!#REF!,Q3131)&gt;0),"Matched", "")</f>
        <v>#REF!</v>
      </c>
    </row>
    <row r="3132" spans="1:18" hidden="1">
      <c r="A3132" s="21">
        <v>11563327</v>
      </c>
      <c r="B3132" s="22">
        <v>43941</v>
      </c>
      <c r="C3132" s="22">
        <v>43941</v>
      </c>
      <c r="D3132" s="21" t="s">
        <v>10</v>
      </c>
      <c r="E3132" s="23">
        <v>0</v>
      </c>
      <c r="F3132" s="23">
        <v>0</v>
      </c>
      <c r="G3132" s="23">
        <v>1240</v>
      </c>
      <c r="H3132" s="23">
        <v>15561.11</v>
      </c>
      <c r="I3132" s="21" t="s">
        <v>11</v>
      </c>
      <c r="J3132" s="21" t="s">
        <v>12</v>
      </c>
      <c r="K3132" s="21" t="str">
        <f t="shared" si="158"/>
        <v/>
      </c>
      <c r="L3132" s="21" t="e">
        <f ca="1">IF(AND(K3132&lt;&gt; "", COUNTIF(SAP!#REF!,K3132)&gt;0),"Matched", "")</f>
        <v>#REF!</v>
      </c>
      <c r="M3132" s="21" t="str">
        <f t="shared" si="161"/>
        <v/>
      </c>
      <c r="N3132" s="21" t="e">
        <f ca="1">IF(AND(M3132&lt;&gt; "", COUNTIF(SAP!#REF!,M3132)&gt;0),"Matched", "")</f>
        <v>#REF!</v>
      </c>
      <c r="O3132" s="21" t="str">
        <f t="shared" si="162"/>
        <v/>
      </c>
      <c r="P3132" s="21" t="e">
        <f ca="1">IF(AND(O3132&lt;&gt; "", COUNTIF(SAP!#REF!,O3132)&gt;0),"Matched", "")</f>
        <v>#REF!</v>
      </c>
      <c r="Q3132" s="21" t="str">
        <f ca="1">IF(OR(D3132="AC",D3132="TR"),"Logic4"&amp;"_"&amp;TEXT(C3132,"dd.mm.yyyy") &amp;"_"&amp; 850201.86,"")</f>
        <v>Logic4_20.04.2020_850201.86</v>
      </c>
      <c r="R3132" s="21" t="e">
        <f ca="1">IF(AND(Q3132&lt;&gt; "", COUNTIF(SAP!#REF!,Q3132)&gt;0),"Matched", "")</f>
        <v>#REF!</v>
      </c>
    </row>
    <row r="3133" spans="1:18" hidden="1">
      <c r="A3133" s="21">
        <v>11563327</v>
      </c>
      <c r="B3133" s="22">
        <v>43941</v>
      </c>
      <c r="C3133" s="22">
        <v>43941</v>
      </c>
      <c r="D3133" s="21" t="s">
        <v>10</v>
      </c>
      <c r="E3133" s="23">
        <v>0</v>
      </c>
      <c r="F3133" s="23">
        <v>0</v>
      </c>
      <c r="G3133" s="23">
        <v>1262</v>
      </c>
      <c r="H3133" s="23">
        <v>16823.11</v>
      </c>
      <c r="I3133" s="21" t="s">
        <v>11</v>
      </c>
      <c r="J3133" s="21" t="s">
        <v>12</v>
      </c>
      <c r="K3133" s="21" t="str">
        <f t="shared" si="158"/>
        <v/>
      </c>
      <c r="L3133" s="21" t="e">
        <f ca="1">IF(AND(K3133&lt;&gt; "", COUNTIF(SAP!#REF!,K3133)&gt;0),"Matched", "")</f>
        <v>#REF!</v>
      </c>
      <c r="M3133" s="21" t="str">
        <f t="shared" si="161"/>
        <v/>
      </c>
      <c r="N3133" s="21" t="e">
        <f ca="1">IF(AND(M3133&lt;&gt; "", COUNTIF(SAP!#REF!,M3133)&gt;0),"Matched", "")</f>
        <v>#REF!</v>
      </c>
      <c r="O3133" s="21" t="str">
        <f t="shared" si="162"/>
        <v/>
      </c>
      <c r="P3133" s="21" t="e">
        <f ca="1">IF(AND(O3133&lt;&gt; "", COUNTIF(SAP!#REF!,O3133)&gt;0),"Matched", "")</f>
        <v>#REF!</v>
      </c>
      <c r="Q3133" s="21" t="str">
        <f ca="1">IF(OR(D3133="AC",D3133="TR"),"Logic4"&amp;"_"&amp;TEXT(C3133,"dd.mm.yyyy") &amp;"_"&amp; 850201.86,"")</f>
        <v>Logic4_20.04.2020_850201.86</v>
      </c>
      <c r="R3133" s="21" t="e">
        <f ca="1">IF(AND(Q3133&lt;&gt; "", COUNTIF(SAP!#REF!,Q3133)&gt;0),"Matched", "")</f>
        <v>#REF!</v>
      </c>
    </row>
    <row r="3134" spans="1:18" hidden="1">
      <c r="A3134" s="21">
        <v>11563327</v>
      </c>
      <c r="B3134" s="22">
        <v>43941</v>
      </c>
      <c r="C3134" s="22">
        <v>43941</v>
      </c>
      <c r="D3134" s="21" t="s">
        <v>10</v>
      </c>
      <c r="E3134" s="23">
        <v>0</v>
      </c>
      <c r="F3134" s="23">
        <v>0</v>
      </c>
      <c r="G3134" s="23">
        <v>1300</v>
      </c>
      <c r="H3134" s="23">
        <v>18123.11</v>
      </c>
      <c r="I3134" s="21" t="s">
        <v>11</v>
      </c>
      <c r="J3134" s="21" t="s">
        <v>12</v>
      </c>
      <c r="K3134" s="21" t="str">
        <f t="shared" si="158"/>
        <v/>
      </c>
      <c r="L3134" s="21" t="e">
        <f ca="1">IF(AND(K3134&lt;&gt; "", COUNTIF(SAP!#REF!,K3134)&gt;0),"Matched", "")</f>
        <v>#REF!</v>
      </c>
      <c r="M3134" s="21" t="str">
        <f t="shared" si="161"/>
        <v/>
      </c>
      <c r="N3134" s="21" t="e">
        <f ca="1">IF(AND(M3134&lt;&gt; "", COUNTIF(SAP!#REF!,M3134)&gt;0),"Matched", "")</f>
        <v>#REF!</v>
      </c>
      <c r="O3134" s="21" t="str">
        <f t="shared" si="162"/>
        <v/>
      </c>
      <c r="P3134" s="21" t="e">
        <f ca="1">IF(AND(O3134&lt;&gt; "", COUNTIF(SAP!#REF!,O3134)&gt;0),"Matched", "")</f>
        <v>#REF!</v>
      </c>
      <c r="Q3134" s="21" t="str">
        <f ca="1">IF(OR(D3134="AC",D3134="TR"),"Logic4"&amp;"_"&amp;TEXT(C3134,"dd.mm.yyyy") &amp;"_"&amp; 850201.86,"")</f>
        <v>Logic4_20.04.2020_850201.86</v>
      </c>
      <c r="R3134" s="21" t="e">
        <f ca="1">IF(AND(Q3134&lt;&gt; "", COUNTIF(SAP!#REF!,Q3134)&gt;0),"Matched", "")</f>
        <v>#REF!</v>
      </c>
    </row>
    <row r="3135" spans="1:18" hidden="1">
      <c r="A3135" s="21">
        <v>11563327</v>
      </c>
      <c r="B3135" s="22">
        <v>43941</v>
      </c>
      <c r="C3135" s="22">
        <v>43941</v>
      </c>
      <c r="D3135" s="21" t="s">
        <v>10</v>
      </c>
      <c r="E3135" s="23">
        <v>0</v>
      </c>
      <c r="F3135" s="23">
        <v>0</v>
      </c>
      <c r="G3135" s="23">
        <v>1300</v>
      </c>
      <c r="H3135" s="23">
        <v>19423.11</v>
      </c>
      <c r="I3135" s="21" t="s">
        <v>11</v>
      </c>
      <c r="J3135" s="21" t="s">
        <v>12</v>
      </c>
      <c r="K3135" s="21" t="str">
        <f t="shared" si="158"/>
        <v/>
      </c>
      <c r="L3135" s="21" t="e">
        <f ca="1">IF(AND(K3135&lt;&gt; "", COUNTIF(SAP!#REF!,K3135)&gt;0),"Matched", "")</f>
        <v>#REF!</v>
      </c>
      <c r="M3135" s="21" t="str">
        <f t="shared" si="161"/>
        <v/>
      </c>
      <c r="N3135" s="21" t="e">
        <f ca="1">IF(AND(M3135&lt;&gt; "", COUNTIF(SAP!#REF!,M3135)&gt;0),"Matched", "")</f>
        <v>#REF!</v>
      </c>
      <c r="O3135" s="21" t="str">
        <f t="shared" si="162"/>
        <v/>
      </c>
      <c r="P3135" s="21" t="e">
        <f ca="1">IF(AND(O3135&lt;&gt; "", COUNTIF(SAP!#REF!,O3135)&gt;0),"Matched", "")</f>
        <v>#REF!</v>
      </c>
      <c r="Q3135" s="21" t="str">
        <f ca="1">IF(OR(D3135="AC",D3135="TR"),"Logic4"&amp;"_"&amp;TEXT(C3135,"dd.mm.yyyy") &amp;"_"&amp; 850201.86,"")</f>
        <v>Logic4_20.04.2020_850201.86</v>
      </c>
      <c r="R3135" s="21" t="e">
        <f ca="1">IF(AND(Q3135&lt;&gt; "", COUNTIF(SAP!#REF!,Q3135)&gt;0),"Matched", "")</f>
        <v>#REF!</v>
      </c>
    </row>
    <row r="3136" spans="1:18" hidden="1">
      <c r="A3136" s="21">
        <v>11563327</v>
      </c>
      <c r="B3136" s="22">
        <v>43941</v>
      </c>
      <c r="C3136" s="22">
        <v>43941</v>
      </c>
      <c r="D3136" s="21" t="s">
        <v>10</v>
      </c>
      <c r="E3136" s="23">
        <v>0</v>
      </c>
      <c r="F3136" s="23">
        <v>0</v>
      </c>
      <c r="G3136" s="23">
        <v>1301.5</v>
      </c>
      <c r="H3136" s="23">
        <v>20724.61</v>
      </c>
      <c r="I3136" s="21" t="s">
        <v>11</v>
      </c>
      <c r="J3136" s="21" t="s">
        <v>12</v>
      </c>
      <c r="K3136" s="21" t="str">
        <f t="shared" si="158"/>
        <v/>
      </c>
      <c r="L3136" s="21" t="e">
        <f ca="1">IF(AND(K3136&lt;&gt; "", COUNTIF(SAP!#REF!,K3136)&gt;0),"Matched", "")</f>
        <v>#REF!</v>
      </c>
      <c r="M3136" s="21" t="str">
        <f t="shared" si="161"/>
        <v/>
      </c>
      <c r="N3136" s="21" t="e">
        <f ca="1">IF(AND(M3136&lt;&gt; "", COUNTIF(SAP!#REF!,M3136)&gt;0),"Matched", "")</f>
        <v>#REF!</v>
      </c>
      <c r="O3136" s="21" t="str">
        <f t="shared" si="162"/>
        <v/>
      </c>
      <c r="P3136" s="21" t="e">
        <f ca="1">IF(AND(O3136&lt;&gt; "", COUNTIF(SAP!#REF!,O3136)&gt;0),"Matched", "")</f>
        <v>#REF!</v>
      </c>
      <c r="Q3136" s="21" t="str">
        <f ca="1">IF(OR(D3136="AC",D3136="TR"),"Logic4"&amp;"_"&amp;TEXT(C3136,"dd.mm.yyyy") &amp;"_"&amp; 850201.86,"")</f>
        <v>Logic4_20.04.2020_850201.86</v>
      </c>
      <c r="R3136" s="21" t="e">
        <f ca="1">IF(AND(Q3136&lt;&gt; "", COUNTIF(SAP!#REF!,Q3136)&gt;0),"Matched", "")</f>
        <v>#REF!</v>
      </c>
    </row>
    <row r="3137" spans="1:18" hidden="1">
      <c r="A3137" s="21">
        <v>11563327</v>
      </c>
      <c r="B3137" s="22">
        <v>43941</v>
      </c>
      <c r="C3137" s="22">
        <v>43941</v>
      </c>
      <c r="D3137" s="21" t="s">
        <v>10</v>
      </c>
      <c r="E3137" s="23">
        <v>0</v>
      </c>
      <c r="F3137" s="23">
        <v>0</v>
      </c>
      <c r="G3137" s="23">
        <v>1320</v>
      </c>
      <c r="H3137" s="23">
        <v>22044.61</v>
      </c>
      <c r="I3137" s="21" t="s">
        <v>11</v>
      </c>
      <c r="J3137" s="21" t="s">
        <v>12</v>
      </c>
      <c r="K3137" s="21" t="str">
        <f t="shared" si="158"/>
        <v/>
      </c>
      <c r="L3137" s="21" t="e">
        <f ca="1">IF(AND(K3137&lt;&gt; "", COUNTIF(SAP!#REF!,K3137)&gt;0),"Matched", "")</f>
        <v>#REF!</v>
      </c>
      <c r="M3137" s="21" t="str">
        <f t="shared" si="161"/>
        <v/>
      </c>
      <c r="N3137" s="21" t="e">
        <f ca="1">IF(AND(M3137&lt;&gt; "", COUNTIF(SAP!#REF!,M3137)&gt;0),"Matched", "")</f>
        <v>#REF!</v>
      </c>
      <c r="O3137" s="21" t="str">
        <f t="shared" si="162"/>
        <v/>
      </c>
      <c r="P3137" s="21" t="e">
        <f ca="1">IF(AND(O3137&lt;&gt; "", COUNTIF(SAP!#REF!,O3137)&gt;0),"Matched", "")</f>
        <v>#REF!</v>
      </c>
      <c r="Q3137" s="21" t="str">
        <f ca="1">IF(OR(D3137="AC",D3137="TR"),"Logic4"&amp;"_"&amp;TEXT(C3137,"dd.mm.yyyy") &amp;"_"&amp; 850201.86,"")</f>
        <v>Logic4_20.04.2020_850201.86</v>
      </c>
      <c r="R3137" s="21" t="e">
        <f ca="1">IF(AND(Q3137&lt;&gt; "", COUNTIF(SAP!#REF!,Q3137)&gt;0),"Matched", "")</f>
        <v>#REF!</v>
      </c>
    </row>
    <row r="3138" spans="1:18" hidden="1">
      <c r="A3138" s="21">
        <v>11563327</v>
      </c>
      <c r="B3138" s="22">
        <v>43941</v>
      </c>
      <c r="C3138" s="22">
        <v>43941</v>
      </c>
      <c r="D3138" s="21" t="s">
        <v>10</v>
      </c>
      <c r="E3138" s="23">
        <v>0</v>
      </c>
      <c r="F3138" s="23">
        <v>0</v>
      </c>
      <c r="G3138" s="23">
        <v>1340</v>
      </c>
      <c r="H3138" s="23">
        <v>23384.61</v>
      </c>
      <c r="I3138" s="21" t="s">
        <v>11</v>
      </c>
      <c r="J3138" s="21" t="s">
        <v>12</v>
      </c>
      <c r="K3138" s="21" t="str">
        <f t="shared" si="158"/>
        <v/>
      </c>
      <c r="L3138" s="21" t="e">
        <f ca="1">IF(AND(K3138&lt;&gt; "", COUNTIF(SAP!#REF!,K3138)&gt;0),"Matched", "")</f>
        <v>#REF!</v>
      </c>
      <c r="M3138" s="21" t="str">
        <f t="shared" si="161"/>
        <v/>
      </c>
      <c r="N3138" s="21" t="e">
        <f ca="1">IF(AND(M3138&lt;&gt; "", COUNTIF(SAP!#REF!,M3138)&gt;0),"Matched", "")</f>
        <v>#REF!</v>
      </c>
      <c r="O3138" s="21" t="str">
        <f t="shared" si="162"/>
        <v/>
      </c>
      <c r="P3138" s="21" t="e">
        <f ca="1">IF(AND(O3138&lt;&gt; "", COUNTIF(SAP!#REF!,O3138)&gt;0),"Matched", "")</f>
        <v>#REF!</v>
      </c>
      <c r="Q3138" s="21" t="str">
        <f ca="1">IF(OR(D3138="AC",D3138="TR"),"Logic4"&amp;"_"&amp;TEXT(C3138,"dd.mm.yyyy") &amp;"_"&amp; 850201.86,"")</f>
        <v>Logic4_20.04.2020_850201.86</v>
      </c>
      <c r="R3138" s="21" t="e">
        <f ca="1">IF(AND(Q3138&lt;&gt; "", COUNTIF(SAP!#REF!,Q3138)&gt;0),"Matched", "")</f>
        <v>#REF!</v>
      </c>
    </row>
    <row r="3139" spans="1:18" hidden="1">
      <c r="A3139" s="21">
        <v>11563327</v>
      </c>
      <c r="B3139" s="22">
        <v>43941</v>
      </c>
      <c r="C3139" s="22">
        <v>43941</v>
      </c>
      <c r="D3139" s="21" t="s">
        <v>10</v>
      </c>
      <c r="E3139" s="23">
        <v>0</v>
      </c>
      <c r="F3139" s="23">
        <v>0</v>
      </c>
      <c r="G3139" s="23">
        <v>1460</v>
      </c>
      <c r="H3139" s="23">
        <v>24844.61</v>
      </c>
      <c r="I3139" s="21" t="s">
        <v>11</v>
      </c>
      <c r="J3139" s="21" t="s">
        <v>12</v>
      </c>
      <c r="K3139" s="21" t="str">
        <f t="shared" ref="K3139:K3202" si="163">IF(D3139="TF","Logic1"&amp;"_"&amp;TEXT(C3139, "mm") &amp;"_"&amp; F3139,"")</f>
        <v/>
      </c>
      <c r="L3139" s="21" t="e">
        <f ca="1">IF(AND(K3139&lt;&gt; "", COUNTIF(SAP!#REF!,K3139)&gt;0),"Matched", "")</f>
        <v>#REF!</v>
      </c>
      <c r="M3139" s="21" t="str">
        <f t="shared" si="161"/>
        <v/>
      </c>
      <c r="N3139" s="21" t="e">
        <f ca="1">IF(AND(M3139&lt;&gt; "", COUNTIF(SAP!#REF!,M3139)&gt;0),"Matched", "")</f>
        <v>#REF!</v>
      </c>
      <c r="O3139" s="21" t="str">
        <f t="shared" si="162"/>
        <v/>
      </c>
      <c r="P3139" s="21" t="e">
        <f ca="1">IF(AND(O3139&lt;&gt; "", COUNTIF(SAP!#REF!,O3139)&gt;0),"Matched", "")</f>
        <v>#REF!</v>
      </c>
      <c r="Q3139" s="21" t="str">
        <f ca="1">IF(OR(D3139="AC",D3139="TR"),"Logic4"&amp;"_"&amp;TEXT(C3139,"dd.mm.yyyy") &amp;"_"&amp; 850201.86,"")</f>
        <v>Logic4_20.04.2020_850201.86</v>
      </c>
      <c r="R3139" s="21" t="e">
        <f ca="1">IF(AND(Q3139&lt;&gt; "", COUNTIF(SAP!#REF!,Q3139)&gt;0),"Matched", "")</f>
        <v>#REF!</v>
      </c>
    </row>
    <row r="3140" spans="1:18" hidden="1">
      <c r="A3140" s="21">
        <v>11563327</v>
      </c>
      <c r="B3140" s="22">
        <v>43941</v>
      </c>
      <c r="C3140" s="22">
        <v>43941</v>
      </c>
      <c r="D3140" s="21" t="s">
        <v>10</v>
      </c>
      <c r="E3140" s="23">
        <v>0</v>
      </c>
      <c r="F3140" s="23">
        <v>0</v>
      </c>
      <c r="G3140" s="23">
        <v>1550</v>
      </c>
      <c r="H3140" s="23">
        <v>26394.61</v>
      </c>
      <c r="I3140" s="21" t="s">
        <v>11</v>
      </c>
      <c r="J3140" s="21" t="s">
        <v>12</v>
      </c>
      <c r="K3140" s="21" t="str">
        <f t="shared" si="163"/>
        <v/>
      </c>
      <c r="L3140" s="21" t="e">
        <f ca="1">IF(AND(K3140&lt;&gt; "", COUNTIF(SAP!#REF!,K3140)&gt;0),"Matched", "")</f>
        <v>#REF!</v>
      </c>
      <c r="M3140" s="21" t="str">
        <f t="shared" si="161"/>
        <v/>
      </c>
      <c r="N3140" s="21" t="e">
        <f ca="1">IF(AND(M3140&lt;&gt; "", COUNTIF(SAP!#REF!,M3140)&gt;0),"Matched", "")</f>
        <v>#REF!</v>
      </c>
      <c r="O3140" s="21" t="str">
        <f t="shared" si="162"/>
        <v/>
      </c>
      <c r="P3140" s="21" t="e">
        <f ca="1">IF(AND(O3140&lt;&gt; "", COUNTIF(SAP!#REF!,O3140)&gt;0),"Matched", "")</f>
        <v>#REF!</v>
      </c>
      <c r="Q3140" s="21" t="str">
        <f ca="1">IF(OR(D3140="AC",D3140="TR"),"Logic4"&amp;"_"&amp;TEXT(C3140,"dd.mm.yyyy") &amp;"_"&amp; 850201.86,"")</f>
        <v>Logic4_20.04.2020_850201.86</v>
      </c>
      <c r="R3140" s="21" t="e">
        <f ca="1">IF(AND(Q3140&lt;&gt; "", COUNTIF(SAP!#REF!,Q3140)&gt;0),"Matched", "")</f>
        <v>#REF!</v>
      </c>
    </row>
    <row r="3141" spans="1:18" hidden="1">
      <c r="A3141" s="21">
        <v>11563327</v>
      </c>
      <c r="B3141" s="22">
        <v>43941</v>
      </c>
      <c r="C3141" s="22">
        <v>43941</v>
      </c>
      <c r="D3141" s="21" t="s">
        <v>10</v>
      </c>
      <c r="E3141" s="23">
        <v>0</v>
      </c>
      <c r="F3141" s="23">
        <v>0</v>
      </c>
      <c r="G3141" s="23">
        <v>1573.3</v>
      </c>
      <c r="H3141" s="23">
        <v>27967.91</v>
      </c>
      <c r="I3141" s="21" t="s">
        <v>11</v>
      </c>
      <c r="J3141" s="21" t="s">
        <v>12</v>
      </c>
      <c r="K3141" s="21" t="str">
        <f t="shared" si="163"/>
        <v/>
      </c>
      <c r="L3141" s="21" t="e">
        <f ca="1">IF(AND(K3141&lt;&gt; "", COUNTIF(SAP!#REF!,K3141)&gt;0),"Matched", "")</f>
        <v>#REF!</v>
      </c>
      <c r="M3141" s="21" t="str">
        <f t="shared" si="161"/>
        <v/>
      </c>
      <c r="N3141" s="21" t="e">
        <f ca="1">IF(AND(M3141&lt;&gt; "", COUNTIF(SAP!#REF!,M3141)&gt;0),"Matched", "")</f>
        <v>#REF!</v>
      </c>
      <c r="O3141" s="21" t="str">
        <f t="shared" si="162"/>
        <v/>
      </c>
      <c r="P3141" s="21" t="e">
        <f ca="1">IF(AND(O3141&lt;&gt; "", COUNTIF(SAP!#REF!,O3141)&gt;0),"Matched", "")</f>
        <v>#REF!</v>
      </c>
      <c r="Q3141" s="21" t="str">
        <f ca="1">IF(OR(D3141="AC",D3141="TR"),"Logic4"&amp;"_"&amp;TEXT(C3141,"dd.mm.yyyy") &amp;"_"&amp; 850201.86,"")</f>
        <v>Logic4_20.04.2020_850201.86</v>
      </c>
      <c r="R3141" s="21" t="e">
        <f ca="1">IF(AND(Q3141&lt;&gt; "", COUNTIF(SAP!#REF!,Q3141)&gt;0),"Matched", "")</f>
        <v>#REF!</v>
      </c>
    </row>
    <row r="3142" spans="1:18" hidden="1">
      <c r="A3142" s="21">
        <v>11563327</v>
      </c>
      <c r="B3142" s="22">
        <v>43941</v>
      </c>
      <c r="C3142" s="22">
        <v>43941</v>
      </c>
      <c r="D3142" s="21" t="s">
        <v>10</v>
      </c>
      <c r="E3142" s="23">
        <v>0</v>
      </c>
      <c r="F3142" s="23">
        <v>0</v>
      </c>
      <c r="G3142" s="23">
        <v>1576</v>
      </c>
      <c r="H3142" s="23">
        <v>29543.91</v>
      </c>
      <c r="I3142" s="21" t="s">
        <v>11</v>
      </c>
      <c r="J3142" s="21" t="s">
        <v>12</v>
      </c>
      <c r="K3142" s="21" t="str">
        <f t="shared" si="163"/>
        <v/>
      </c>
      <c r="L3142" s="21" t="e">
        <f ca="1">IF(AND(K3142&lt;&gt; "", COUNTIF(SAP!#REF!,K3142)&gt;0),"Matched", "")</f>
        <v>#REF!</v>
      </c>
      <c r="M3142" s="21" t="str">
        <f t="shared" si="161"/>
        <v/>
      </c>
      <c r="N3142" s="21" t="e">
        <f ca="1">IF(AND(M3142&lt;&gt; "", COUNTIF(SAP!#REF!,M3142)&gt;0),"Matched", "")</f>
        <v>#REF!</v>
      </c>
      <c r="O3142" s="21" t="str">
        <f t="shared" si="162"/>
        <v/>
      </c>
      <c r="P3142" s="21" t="e">
        <f ca="1">IF(AND(O3142&lt;&gt; "", COUNTIF(SAP!#REF!,O3142)&gt;0),"Matched", "")</f>
        <v>#REF!</v>
      </c>
      <c r="Q3142" s="21" t="str">
        <f ca="1">IF(OR(D3142="AC",D3142="TR"),"Logic4"&amp;"_"&amp;TEXT(C3142,"dd.mm.yyyy") &amp;"_"&amp; 850201.86,"")</f>
        <v>Logic4_20.04.2020_850201.86</v>
      </c>
      <c r="R3142" s="21" t="e">
        <f ca="1">IF(AND(Q3142&lt;&gt; "", COUNTIF(SAP!#REF!,Q3142)&gt;0),"Matched", "")</f>
        <v>#REF!</v>
      </c>
    </row>
    <row r="3143" spans="1:18" hidden="1">
      <c r="A3143" s="21">
        <v>11563327</v>
      </c>
      <c r="B3143" s="22">
        <v>43941</v>
      </c>
      <c r="C3143" s="22">
        <v>43941</v>
      </c>
      <c r="D3143" s="21" t="s">
        <v>10</v>
      </c>
      <c r="E3143" s="23">
        <v>0</v>
      </c>
      <c r="F3143" s="23">
        <v>0</v>
      </c>
      <c r="G3143" s="23">
        <v>1585.01</v>
      </c>
      <c r="H3143" s="23">
        <v>31128.92</v>
      </c>
      <c r="I3143" s="21" t="s">
        <v>11</v>
      </c>
      <c r="J3143" s="21" t="s">
        <v>12</v>
      </c>
      <c r="K3143" s="21" t="str">
        <f t="shared" si="163"/>
        <v/>
      </c>
      <c r="L3143" s="21" t="e">
        <f ca="1">IF(AND(K3143&lt;&gt; "", COUNTIF(SAP!#REF!,K3143)&gt;0),"Matched", "")</f>
        <v>#REF!</v>
      </c>
      <c r="M3143" s="21" t="str">
        <f t="shared" si="161"/>
        <v/>
      </c>
      <c r="N3143" s="21" t="e">
        <f ca="1">IF(AND(M3143&lt;&gt; "", COUNTIF(SAP!#REF!,M3143)&gt;0),"Matched", "")</f>
        <v>#REF!</v>
      </c>
      <c r="O3143" s="21" t="str">
        <f t="shared" si="162"/>
        <v/>
      </c>
      <c r="P3143" s="21" t="e">
        <f ca="1">IF(AND(O3143&lt;&gt; "", COUNTIF(SAP!#REF!,O3143)&gt;0),"Matched", "")</f>
        <v>#REF!</v>
      </c>
      <c r="Q3143" s="21" t="str">
        <f ca="1">IF(OR(D3143="AC",D3143="TR"),"Logic4"&amp;"_"&amp;TEXT(C3143,"dd.mm.yyyy") &amp;"_"&amp; 850201.86,"")</f>
        <v>Logic4_20.04.2020_850201.86</v>
      </c>
      <c r="R3143" s="21" t="e">
        <f ca="1">IF(AND(Q3143&lt;&gt; "", COUNTIF(SAP!#REF!,Q3143)&gt;0),"Matched", "")</f>
        <v>#REF!</v>
      </c>
    </row>
    <row r="3144" spans="1:18" hidden="1">
      <c r="A3144" s="21">
        <v>11563327</v>
      </c>
      <c r="B3144" s="22">
        <v>43941</v>
      </c>
      <c r="C3144" s="22">
        <v>43941</v>
      </c>
      <c r="D3144" s="21" t="s">
        <v>10</v>
      </c>
      <c r="E3144" s="23">
        <v>0</v>
      </c>
      <c r="F3144" s="23">
        <v>0</v>
      </c>
      <c r="G3144" s="23">
        <v>1600</v>
      </c>
      <c r="H3144" s="23">
        <v>32728.92</v>
      </c>
      <c r="I3144" s="21" t="s">
        <v>11</v>
      </c>
      <c r="J3144" s="21" t="s">
        <v>12</v>
      </c>
      <c r="K3144" s="21" t="str">
        <f t="shared" si="163"/>
        <v/>
      </c>
      <c r="L3144" s="21" t="e">
        <f ca="1">IF(AND(K3144&lt;&gt; "", COUNTIF(SAP!#REF!,K3144)&gt;0),"Matched", "")</f>
        <v>#REF!</v>
      </c>
      <c r="M3144" s="21" t="str">
        <f t="shared" si="161"/>
        <v/>
      </c>
      <c r="N3144" s="21" t="e">
        <f ca="1">IF(AND(M3144&lt;&gt; "", COUNTIF(SAP!#REF!,M3144)&gt;0),"Matched", "")</f>
        <v>#REF!</v>
      </c>
      <c r="O3144" s="21" t="str">
        <f t="shared" si="162"/>
        <v/>
      </c>
      <c r="P3144" s="21" t="e">
        <f ca="1">IF(AND(O3144&lt;&gt; "", COUNTIF(SAP!#REF!,O3144)&gt;0),"Matched", "")</f>
        <v>#REF!</v>
      </c>
      <c r="Q3144" s="21" t="str">
        <f ca="1">IF(OR(D3144="AC",D3144="TR"),"Logic4"&amp;"_"&amp;TEXT(C3144,"dd.mm.yyyy") &amp;"_"&amp; 850201.86,"")</f>
        <v>Logic4_20.04.2020_850201.86</v>
      </c>
      <c r="R3144" s="21" t="e">
        <f ca="1">IF(AND(Q3144&lt;&gt; "", COUNTIF(SAP!#REF!,Q3144)&gt;0),"Matched", "")</f>
        <v>#REF!</v>
      </c>
    </row>
    <row r="3145" spans="1:18" hidden="1">
      <c r="A3145" s="21">
        <v>11563327</v>
      </c>
      <c r="B3145" s="22">
        <v>43941</v>
      </c>
      <c r="C3145" s="22">
        <v>43941</v>
      </c>
      <c r="D3145" s="21" t="s">
        <v>10</v>
      </c>
      <c r="E3145" s="23">
        <v>0</v>
      </c>
      <c r="F3145" s="23">
        <v>0</v>
      </c>
      <c r="G3145" s="23">
        <v>1630</v>
      </c>
      <c r="H3145" s="23">
        <v>34358.92</v>
      </c>
      <c r="I3145" s="21" t="s">
        <v>11</v>
      </c>
      <c r="J3145" s="21" t="s">
        <v>12</v>
      </c>
      <c r="K3145" s="21" t="str">
        <f t="shared" si="163"/>
        <v/>
      </c>
      <c r="L3145" s="21" t="e">
        <f ca="1">IF(AND(K3145&lt;&gt; "", COUNTIF(SAP!#REF!,K3145)&gt;0),"Matched", "")</f>
        <v>#REF!</v>
      </c>
      <c r="M3145" s="21" t="str">
        <f t="shared" si="161"/>
        <v/>
      </c>
      <c r="N3145" s="21" t="e">
        <f ca="1">IF(AND(M3145&lt;&gt; "", COUNTIF(SAP!#REF!,M3145)&gt;0),"Matched", "")</f>
        <v>#REF!</v>
      </c>
      <c r="O3145" s="21" t="str">
        <f t="shared" si="162"/>
        <v/>
      </c>
      <c r="P3145" s="21" t="e">
        <f ca="1">IF(AND(O3145&lt;&gt; "", COUNTIF(SAP!#REF!,O3145)&gt;0),"Matched", "")</f>
        <v>#REF!</v>
      </c>
      <c r="Q3145" s="21" t="str">
        <f ca="1">IF(OR(D3145="AC",D3145="TR"),"Logic4"&amp;"_"&amp;TEXT(C3145,"dd.mm.yyyy") &amp;"_"&amp; 850201.86,"")</f>
        <v>Logic4_20.04.2020_850201.86</v>
      </c>
      <c r="R3145" s="21" t="e">
        <f ca="1">IF(AND(Q3145&lt;&gt; "", COUNTIF(SAP!#REF!,Q3145)&gt;0),"Matched", "")</f>
        <v>#REF!</v>
      </c>
    </row>
    <row r="3146" spans="1:18" hidden="1">
      <c r="A3146" s="21">
        <v>11563327</v>
      </c>
      <c r="B3146" s="22">
        <v>43941</v>
      </c>
      <c r="C3146" s="22">
        <v>43941</v>
      </c>
      <c r="D3146" s="21" t="s">
        <v>10</v>
      </c>
      <c r="E3146" s="23">
        <v>0</v>
      </c>
      <c r="F3146" s="23">
        <v>0</v>
      </c>
      <c r="G3146" s="23">
        <v>1640</v>
      </c>
      <c r="H3146" s="23">
        <v>35998.92</v>
      </c>
      <c r="I3146" s="21" t="s">
        <v>11</v>
      </c>
      <c r="J3146" s="21" t="s">
        <v>12</v>
      </c>
      <c r="K3146" s="21" t="str">
        <f t="shared" si="163"/>
        <v/>
      </c>
      <c r="L3146" s="21" t="e">
        <f ca="1">IF(AND(K3146&lt;&gt; "", COUNTIF(SAP!#REF!,K3146)&gt;0),"Matched", "")</f>
        <v>#REF!</v>
      </c>
      <c r="M3146" s="21" t="str">
        <f t="shared" si="161"/>
        <v/>
      </c>
      <c r="N3146" s="21" t="e">
        <f ca="1">IF(AND(M3146&lt;&gt; "", COUNTIF(SAP!#REF!,M3146)&gt;0),"Matched", "")</f>
        <v>#REF!</v>
      </c>
      <c r="O3146" s="21" t="str">
        <f t="shared" si="162"/>
        <v/>
      </c>
      <c r="P3146" s="21" t="e">
        <f ca="1">IF(AND(O3146&lt;&gt; "", COUNTIF(SAP!#REF!,O3146)&gt;0),"Matched", "")</f>
        <v>#REF!</v>
      </c>
      <c r="Q3146" s="21" t="str">
        <f ca="1">IF(OR(D3146="AC",D3146="TR"),"Logic4"&amp;"_"&amp;TEXT(C3146,"dd.mm.yyyy") &amp;"_"&amp; 850201.86,"")</f>
        <v>Logic4_20.04.2020_850201.86</v>
      </c>
      <c r="R3146" s="21" t="e">
        <f ca="1">IF(AND(Q3146&lt;&gt; "", COUNTIF(SAP!#REF!,Q3146)&gt;0),"Matched", "")</f>
        <v>#REF!</v>
      </c>
    </row>
    <row r="3147" spans="1:18" hidden="1">
      <c r="A3147" s="21">
        <v>11563327</v>
      </c>
      <c r="B3147" s="22">
        <v>43941</v>
      </c>
      <c r="C3147" s="22">
        <v>43941</v>
      </c>
      <c r="D3147" s="21" t="s">
        <v>10</v>
      </c>
      <c r="E3147" s="23">
        <v>0</v>
      </c>
      <c r="F3147" s="23">
        <v>0</v>
      </c>
      <c r="G3147" s="23">
        <v>1657.7</v>
      </c>
      <c r="H3147" s="23">
        <v>37656.620000000003</v>
      </c>
      <c r="I3147" s="21" t="s">
        <v>11</v>
      </c>
      <c r="J3147" s="21" t="s">
        <v>12</v>
      </c>
      <c r="K3147" s="21" t="str">
        <f t="shared" si="163"/>
        <v/>
      </c>
      <c r="L3147" s="21" t="e">
        <f ca="1">IF(AND(K3147&lt;&gt; "", COUNTIF(SAP!#REF!,K3147)&gt;0),"Matched", "")</f>
        <v>#REF!</v>
      </c>
      <c r="M3147" s="21" t="str">
        <f t="shared" si="161"/>
        <v/>
      </c>
      <c r="N3147" s="21" t="e">
        <f ca="1">IF(AND(M3147&lt;&gt; "", COUNTIF(SAP!#REF!,M3147)&gt;0),"Matched", "")</f>
        <v>#REF!</v>
      </c>
      <c r="O3147" s="21" t="str">
        <f t="shared" si="162"/>
        <v/>
      </c>
      <c r="P3147" s="21" t="e">
        <f ca="1">IF(AND(O3147&lt;&gt; "", COUNTIF(SAP!#REF!,O3147)&gt;0),"Matched", "")</f>
        <v>#REF!</v>
      </c>
      <c r="Q3147" s="21" t="str">
        <f ca="1">IF(OR(D3147="AC",D3147="TR"),"Logic4"&amp;"_"&amp;TEXT(C3147,"dd.mm.yyyy") &amp;"_"&amp; 850201.86,"")</f>
        <v>Logic4_20.04.2020_850201.86</v>
      </c>
      <c r="R3147" s="21" t="e">
        <f ca="1">IF(AND(Q3147&lt;&gt; "", COUNTIF(SAP!#REF!,Q3147)&gt;0),"Matched", "")</f>
        <v>#REF!</v>
      </c>
    </row>
    <row r="3148" spans="1:18" hidden="1">
      <c r="A3148" s="21">
        <v>11563327</v>
      </c>
      <c r="B3148" s="22">
        <v>43941</v>
      </c>
      <c r="C3148" s="22">
        <v>43941</v>
      </c>
      <c r="D3148" s="21" t="s">
        <v>10</v>
      </c>
      <c r="E3148" s="23">
        <v>0</v>
      </c>
      <c r="F3148" s="23">
        <v>0</v>
      </c>
      <c r="G3148" s="23">
        <v>1660.8</v>
      </c>
      <c r="H3148" s="23">
        <v>39317.42</v>
      </c>
      <c r="I3148" s="21" t="s">
        <v>11</v>
      </c>
      <c r="J3148" s="21" t="s">
        <v>12</v>
      </c>
      <c r="K3148" s="21" t="str">
        <f t="shared" si="163"/>
        <v/>
      </c>
      <c r="L3148" s="21" t="e">
        <f ca="1">IF(AND(K3148&lt;&gt; "", COUNTIF(SAP!#REF!,K3148)&gt;0),"Matched", "")</f>
        <v>#REF!</v>
      </c>
      <c r="M3148" s="21" t="str">
        <f t="shared" si="161"/>
        <v/>
      </c>
      <c r="N3148" s="21" t="e">
        <f ca="1">IF(AND(M3148&lt;&gt; "", COUNTIF(SAP!#REF!,M3148)&gt;0),"Matched", "")</f>
        <v>#REF!</v>
      </c>
      <c r="O3148" s="21" t="str">
        <f t="shared" si="162"/>
        <v/>
      </c>
      <c r="P3148" s="21" t="e">
        <f ca="1">IF(AND(O3148&lt;&gt; "", COUNTIF(SAP!#REF!,O3148)&gt;0),"Matched", "")</f>
        <v>#REF!</v>
      </c>
      <c r="Q3148" s="21" t="str">
        <f ca="1">IF(OR(D3148="AC",D3148="TR"),"Logic4"&amp;"_"&amp;TEXT(C3148,"dd.mm.yyyy") &amp;"_"&amp; 850201.86,"")</f>
        <v>Logic4_20.04.2020_850201.86</v>
      </c>
      <c r="R3148" s="21" t="e">
        <f ca="1">IF(AND(Q3148&lt;&gt; "", COUNTIF(SAP!#REF!,Q3148)&gt;0),"Matched", "")</f>
        <v>#REF!</v>
      </c>
    </row>
    <row r="3149" spans="1:18" hidden="1">
      <c r="A3149" s="21">
        <v>11563327</v>
      </c>
      <c r="B3149" s="22">
        <v>43941</v>
      </c>
      <c r="C3149" s="22">
        <v>43941</v>
      </c>
      <c r="D3149" s="21" t="s">
        <v>10</v>
      </c>
      <c r="E3149" s="23">
        <v>0</v>
      </c>
      <c r="F3149" s="23">
        <v>0</v>
      </c>
      <c r="G3149" s="23">
        <v>1672.4</v>
      </c>
      <c r="H3149" s="23">
        <v>40989.82</v>
      </c>
      <c r="I3149" s="21" t="s">
        <v>11</v>
      </c>
      <c r="J3149" s="21" t="s">
        <v>12</v>
      </c>
      <c r="K3149" s="21" t="str">
        <f t="shared" si="163"/>
        <v/>
      </c>
      <c r="L3149" s="21" t="e">
        <f ca="1">IF(AND(K3149&lt;&gt; "", COUNTIF(SAP!#REF!,K3149)&gt;0),"Matched", "")</f>
        <v>#REF!</v>
      </c>
      <c r="M3149" s="21" t="str">
        <f t="shared" si="161"/>
        <v/>
      </c>
      <c r="N3149" s="21" t="e">
        <f ca="1">IF(AND(M3149&lt;&gt; "", COUNTIF(SAP!#REF!,M3149)&gt;0),"Matched", "")</f>
        <v>#REF!</v>
      </c>
      <c r="O3149" s="21" t="str">
        <f t="shared" si="162"/>
        <v/>
      </c>
      <c r="P3149" s="21" t="e">
        <f ca="1">IF(AND(O3149&lt;&gt; "", COUNTIF(SAP!#REF!,O3149)&gt;0),"Matched", "")</f>
        <v>#REF!</v>
      </c>
      <c r="Q3149" s="21" t="str">
        <f ca="1">IF(OR(D3149="AC",D3149="TR"),"Logic4"&amp;"_"&amp;TEXT(C3149,"dd.mm.yyyy") &amp;"_"&amp; 850201.86,"")</f>
        <v>Logic4_20.04.2020_850201.86</v>
      </c>
      <c r="R3149" s="21" t="e">
        <f ca="1">IF(AND(Q3149&lt;&gt; "", COUNTIF(SAP!#REF!,Q3149)&gt;0),"Matched", "")</f>
        <v>#REF!</v>
      </c>
    </row>
    <row r="3150" spans="1:18" hidden="1">
      <c r="A3150" s="21">
        <v>11563327</v>
      </c>
      <c r="B3150" s="22">
        <v>43941</v>
      </c>
      <c r="C3150" s="22">
        <v>43941</v>
      </c>
      <c r="D3150" s="21" t="s">
        <v>10</v>
      </c>
      <c r="E3150" s="23">
        <v>0</v>
      </c>
      <c r="F3150" s="23">
        <v>0</v>
      </c>
      <c r="G3150" s="23">
        <v>1682</v>
      </c>
      <c r="H3150" s="23">
        <v>42671.82</v>
      </c>
      <c r="I3150" s="21" t="s">
        <v>11</v>
      </c>
      <c r="J3150" s="21" t="s">
        <v>12</v>
      </c>
      <c r="K3150" s="21" t="str">
        <f t="shared" si="163"/>
        <v/>
      </c>
      <c r="L3150" s="21" t="e">
        <f ca="1">IF(AND(K3150&lt;&gt; "", COUNTIF(SAP!#REF!,K3150)&gt;0),"Matched", "")</f>
        <v>#REF!</v>
      </c>
      <c r="M3150" s="21" t="str">
        <f t="shared" si="161"/>
        <v/>
      </c>
      <c r="N3150" s="21" t="e">
        <f ca="1">IF(AND(M3150&lt;&gt; "", COUNTIF(SAP!#REF!,M3150)&gt;0),"Matched", "")</f>
        <v>#REF!</v>
      </c>
      <c r="O3150" s="21" t="str">
        <f t="shared" si="162"/>
        <v/>
      </c>
      <c r="P3150" s="21" t="e">
        <f ca="1">IF(AND(O3150&lt;&gt; "", COUNTIF(SAP!#REF!,O3150)&gt;0),"Matched", "")</f>
        <v>#REF!</v>
      </c>
      <c r="Q3150" s="21" t="str">
        <f ca="1">IF(OR(D3150="AC",D3150="TR"),"Logic4"&amp;"_"&amp;TEXT(C3150,"dd.mm.yyyy") &amp;"_"&amp; 850201.86,"")</f>
        <v>Logic4_20.04.2020_850201.86</v>
      </c>
      <c r="R3150" s="21" t="e">
        <f ca="1">IF(AND(Q3150&lt;&gt; "", COUNTIF(SAP!#REF!,Q3150)&gt;0),"Matched", "")</f>
        <v>#REF!</v>
      </c>
    </row>
    <row r="3151" spans="1:18" hidden="1">
      <c r="A3151" s="21">
        <v>11563327</v>
      </c>
      <c r="B3151" s="22">
        <v>43941</v>
      </c>
      <c r="C3151" s="22">
        <v>43941</v>
      </c>
      <c r="D3151" s="21" t="s">
        <v>10</v>
      </c>
      <c r="E3151" s="23">
        <v>0</v>
      </c>
      <c r="F3151" s="23">
        <v>0</v>
      </c>
      <c r="G3151" s="23">
        <v>1701</v>
      </c>
      <c r="H3151" s="23">
        <v>44372.82</v>
      </c>
      <c r="I3151" s="21" t="s">
        <v>11</v>
      </c>
      <c r="J3151" s="21" t="s">
        <v>12</v>
      </c>
      <c r="K3151" s="21" t="str">
        <f t="shared" si="163"/>
        <v/>
      </c>
      <c r="L3151" s="21" t="e">
        <f ca="1">IF(AND(K3151&lt;&gt; "", COUNTIF(SAP!#REF!,K3151)&gt;0),"Matched", "")</f>
        <v>#REF!</v>
      </c>
      <c r="M3151" s="21" t="str">
        <f t="shared" si="161"/>
        <v/>
      </c>
      <c r="N3151" s="21" t="e">
        <f ca="1">IF(AND(M3151&lt;&gt; "", COUNTIF(SAP!#REF!,M3151)&gt;0),"Matched", "")</f>
        <v>#REF!</v>
      </c>
      <c r="O3151" s="21" t="str">
        <f t="shared" si="162"/>
        <v/>
      </c>
      <c r="P3151" s="21" t="e">
        <f ca="1">IF(AND(O3151&lt;&gt; "", COUNTIF(SAP!#REF!,O3151)&gt;0),"Matched", "")</f>
        <v>#REF!</v>
      </c>
      <c r="Q3151" s="21" t="str">
        <f ca="1">IF(OR(D3151="AC",D3151="TR"),"Logic4"&amp;"_"&amp;TEXT(C3151,"dd.mm.yyyy") &amp;"_"&amp; 850201.86,"")</f>
        <v>Logic4_20.04.2020_850201.86</v>
      </c>
      <c r="R3151" s="21" t="e">
        <f ca="1">IF(AND(Q3151&lt;&gt; "", COUNTIF(SAP!#REF!,Q3151)&gt;0),"Matched", "")</f>
        <v>#REF!</v>
      </c>
    </row>
    <row r="3152" spans="1:18" hidden="1">
      <c r="A3152" s="21">
        <v>11563327</v>
      </c>
      <c r="B3152" s="22">
        <v>43941</v>
      </c>
      <c r="C3152" s="22">
        <v>43941</v>
      </c>
      <c r="D3152" s="21" t="s">
        <v>10</v>
      </c>
      <c r="E3152" s="23">
        <v>0</v>
      </c>
      <c r="F3152" s="23">
        <v>0</v>
      </c>
      <c r="G3152" s="23">
        <v>1800</v>
      </c>
      <c r="H3152" s="23">
        <v>46172.82</v>
      </c>
      <c r="I3152" s="21" t="s">
        <v>11</v>
      </c>
      <c r="J3152" s="21" t="s">
        <v>12</v>
      </c>
      <c r="K3152" s="21" t="str">
        <f t="shared" si="163"/>
        <v/>
      </c>
      <c r="L3152" s="21" t="e">
        <f ca="1">IF(AND(K3152&lt;&gt; "", COUNTIF(SAP!#REF!,K3152)&gt;0),"Matched", "")</f>
        <v>#REF!</v>
      </c>
      <c r="M3152" s="21" t="str">
        <f t="shared" si="161"/>
        <v/>
      </c>
      <c r="N3152" s="21" t="e">
        <f ca="1">IF(AND(M3152&lt;&gt; "", COUNTIF(SAP!#REF!,M3152)&gt;0),"Matched", "")</f>
        <v>#REF!</v>
      </c>
      <c r="O3152" s="21" t="str">
        <f t="shared" si="162"/>
        <v/>
      </c>
      <c r="P3152" s="21" t="e">
        <f ca="1">IF(AND(O3152&lt;&gt; "", COUNTIF(SAP!#REF!,O3152)&gt;0),"Matched", "")</f>
        <v>#REF!</v>
      </c>
      <c r="Q3152" s="21" t="str">
        <f ca="1">IF(OR(D3152="AC",D3152="TR"),"Logic4"&amp;"_"&amp;TEXT(C3152,"dd.mm.yyyy") &amp;"_"&amp; 850201.86,"")</f>
        <v>Logic4_20.04.2020_850201.86</v>
      </c>
      <c r="R3152" s="21" t="e">
        <f ca="1">IF(AND(Q3152&lt;&gt; "", COUNTIF(SAP!#REF!,Q3152)&gt;0),"Matched", "")</f>
        <v>#REF!</v>
      </c>
    </row>
    <row r="3153" spans="1:18" hidden="1">
      <c r="A3153" s="21">
        <v>11563327</v>
      </c>
      <c r="B3153" s="22">
        <v>43941</v>
      </c>
      <c r="C3153" s="22">
        <v>43941</v>
      </c>
      <c r="D3153" s="21" t="s">
        <v>10</v>
      </c>
      <c r="E3153" s="23">
        <v>0</v>
      </c>
      <c r="F3153" s="23">
        <v>0</v>
      </c>
      <c r="G3153" s="23">
        <v>1841.4</v>
      </c>
      <c r="H3153" s="23">
        <v>48014.22</v>
      </c>
      <c r="I3153" s="21" t="s">
        <v>11</v>
      </c>
      <c r="J3153" s="21" t="s">
        <v>12</v>
      </c>
      <c r="K3153" s="21" t="str">
        <f t="shared" si="163"/>
        <v/>
      </c>
      <c r="L3153" s="21" t="e">
        <f ca="1">IF(AND(K3153&lt;&gt; "", COUNTIF(SAP!#REF!,K3153)&gt;0),"Matched", "")</f>
        <v>#REF!</v>
      </c>
      <c r="M3153" s="21" t="str">
        <f t="shared" si="161"/>
        <v/>
      </c>
      <c r="N3153" s="21" t="e">
        <f ca="1">IF(AND(M3153&lt;&gt; "", COUNTIF(SAP!#REF!,M3153)&gt;0),"Matched", "")</f>
        <v>#REF!</v>
      </c>
      <c r="O3153" s="21" t="str">
        <f t="shared" si="162"/>
        <v/>
      </c>
      <c r="P3153" s="21" t="e">
        <f ca="1">IF(AND(O3153&lt;&gt; "", COUNTIF(SAP!#REF!,O3153)&gt;0),"Matched", "")</f>
        <v>#REF!</v>
      </c>
      <c r="Q3153" s="21" t="str">
        <f ca="1">IF(OR(D3153="AC",D3153="TR"),"Logic4"&amp;"_"&amp;TEXT(C3153,"dd.mm.yyyy") &amp;"_"&amp; 850201.86,"")</f>
        <v>Logic4_20.04.2020_850201.86</v>
      </c>
      <c r="R3153" s="21" t="e">
        <f ca="1">IF(AND(Q3153&lt;&gt; "", COUNTIF(SAP!#REF!,Q3153)&gt;0),"Matched", "")</f>
        <v>#REF!</v>
      </c>
    </row>
    <row r="3154" spans="1:18" hidden="1">
      <c r="A3154" s="21">
        <v>11563327</v>
      </c>
      <c r="B3154" s="22">
        <v>43941</v>
      </c>
      <c r="C3154" s="22">
        <v>43941</v>
      </c>
      <c r="D3154" s="21" t="s">
        <v>10</v>
      </c>
      <c r="E3154" s="23">
        <v>0</v>
      </c>
      <c r="F3154" s="23">
        <v>0</v>
      </c>
      <c r="G3154" s="23">
        <v>1880</v>
      </c>
      <c r="H3154" s="23">
        <v>49894.22</v>
      </c>
      <c r="I3154" s="21" t="s">
        <v>11</v>
      </c>
      <c r="J3154" s="21" t="s">
        <v>12</v>
      </c>
      <c r="K3154" s="21" t="str">
        <f t="shared" si="163"/>
        <v/>
      </c>
      <c r="L3154" s="21" t="e">
        <f ca="1">IF(AND(K3154&lt;&gt; "", COUNTIF(SAP!#REF!,K3154)&gt;0),"Matched", "")</f>
        <v>#REF!</v>
      </c>
      <c r="M3154" s="21" t="str">
        <f t="shared" si="161"/>
        <v/>
      </c>
      <c r="N3154" s="21" t="e">
        <f ca="1">IF(AND(M3154&lt;&gt; "", COUNTIF(SAP!#REF!,M3154)&gt;0),"Matched", "")</f>
        <v>#REF!</v>
      </c>
      <c r="O3154" s="21" t="str">
        <f t="shared" si="162"/>
        <v/>
      </c>
      <c r="P3154" s="21" t="e">
        <f ca="1">IF(AND(O3154&lt;&gt; "", COUNTIF(SAP!#REF!,O3154)&gt;0),"Matched", "")</f>
        <v>#REF!</v>
      </c>
      <c r="Q3154" s="21" t="str">
        <f ca="1">IF(OR(D3154="AC",D3154="TR"),"Logic4"&amp;"_"&amp;TEXT(C3154,"dd.mm.yyyy") &amp;"_"&amp; 850201.86,"")</f>
        <v>Logic4_20.04.2020_850201.86</v>
      </c>
      <c r="R3154" s="21" t="e">
        <f ca="1">IF(AND(Q3154&lt;&gt; "", COUNTIF(SAP!#REF!,Q3154)&gt;0),"Matched", "")</f>
        <v>#REF!</v>
      </c>
    </row>
    <row r="3155" spans="1:18" hidden="1">
      <c r="A3155" s="21">
        <v>11563327</v>
      </c>
      <c r="B3155" s="22">
        <v>43941</v>
      </c>
      <c r="C3155" s="22">
        <v>43941</v>
      </c>
      <c r="D3155" s="21" t="s">
        <v>10</v>
      </c>
      <c r="E3155" s="23">
        <v>0</v>
      </c>
      <c r="F3155" s="23">
        <v>0</v>
      </c>
      <c r="G3155" s="23">
        <v>1960</v>
      </c>
      <c r="H3155" s="23">
        <v>51854.22</v>
      </c>
      <c r="I3155" s="21" t="s">
        <v>11</v>
      </c>
      <c r="J3155" s="21" t="s">
        <v>12</v>
      </c>
      <c r="K3155" s="21" t="str">
        <f t="shared" si="163"/>
        <v/>
      </c>
      <c r="L3155" s="21" t="e">
        <f ca="1">IF(AND(K3155&lt;&gt; "", COUNTIF(SAP!#REF!,K3155)&gt;0),"Matched", "")</f>
        <v>#REF!</v>
      </c>
      <c r="M3155" s="21" t="str">
        <f t="shared" si="161"/>
        <v/>
      </c>
      <c r="N3155" s="21" t="e">
        <f ca="1">IF(AND(M3155&lt;&gt; "", COUNTIF(SAP!#REF!,M3155)&gt;0),"Matched", "")</f>
        <v>#REF!</v>
      </c>
      <c r="O3155" s="21" t="str">
        <f t="shared" si="162"/>
        <v/>
      </c>
      <c r="P3155" s="21" t="e">
        <f ca="1">IF(AND(O3155&lt;&gt; "", COUNTIF(SAP!#REF!,O3155)&gt;0),"Matched", "")</f>
        <v>#REF!</v>
      </c>
      <c r="Q3155" s="21" t="str">
        <f ca="1">IF(OR(D3155="AC",D3155="TR"),"Logic4"&amp;"_"&amp;TEXT(C3155,"dd.mm.yyyy") &amp;"_"&amp; 850201.86,"")</f>
        <v>Logic4_20.04.2020_850201.86</v>
      </c>
      <c r="R3155" s="21" t="e">
        <f ca="1">IF(AND(Q3155&lt;&gt; "", COUNTIF(SAP!#REF!,Q3155)&gt;0),"Matched", "")</f>
        <v>#REF!</v>
      </c>
    </row>
    <row r="3156" spans="1:18" hidden="1">
      <c r="A3156" s="21">
        <v>11563327</v>
      </c>
      <c r="B3156" s="22">
        <v>43941</v>
      </c>
      <c r="C3156" s="22">
        <v>43941</v>
      </c>
      <c r="D3156" s="21" t="s">
        <v>10</v>
      </c>
      <c r="E3156" s="23">
        <v>0</v>
      </c>
      <c r="F3156" s="23">
        <v>0</v>
      </c>
      <c r="G3156" s="23">
        <v>2000</v>
      </c>
      <c r="H3156" s="23">
        <v>53854.22</v>
      </c>
      <c r="I3156" s="21" t="s">
        <v>11</v>
      </c>
      <c r="J3156" s="21" t="s">
        <v>12</v>
      </c>
      <c r="K3156" s="21" t="str">
        <f t="shared" si="163"/>
        <v/>
      </c>
      <c r="L3156" s="21" t="e">
        <f ca="1">IF(AND(K3156&lt;&gt; "", COUNTIF(SAP!#REF!,K3156)&gt;0),"Matched", "")</f>
        <v>#REF!</v>
      </c>
      <c r="M3156" s="21" t="str">
        <f t="shared" si="161"/>
        <v/>
      </c>
      <c r="N3156" s="21" t="e">
        <f ca="1">IF(AND(M3156&lt;&gt; "", COUNTIF(SAP!#REF!,M3156)&gt;0),"Matched", "")</f>
        <v>#REF!</v>
      </c>
      <c r="O3156" s="21" t="str">
        <f t="shared" si="162"/>
        <v/>
      </c>
      <c r="P3156" s="21" t="e">
        <f ca="1">IF(AND(O3156&lt;&gt; "", COUNTIF(SAP!#REF!,O3156)&gt;0),"Matched", "")</f>
        <v>#REF!</v>
      </c>
      <c r="Q3156" s="21" t="str">
        <f ca="1">IF(OR(D3156="AC",D3156="TR"),"Logic4"&amp;"_"&amp;TEXT(C3156,"dd.mm.yyyy") &amp;"_"&amp; 850201.86,"")</f>
        <v>Logic4_20.04.2020_850201.86</v>
      </c>
      <c r="R3156" s="21" t="e">
        <f ca="1">IF(AND(Q3156&lt;&gt; "", COUNTIF(SAP!#REF!,Q3156)&gt;0),"Matched", "")</f>
        <v>#REF!</v>
      </c>
    </row>
    <row r="3157" spans="1:18" hidden="1">
      <c r="A3157" s="21">
        <v>11563327</v>
      </c>
      <c r="B3157" s="22">
        <v>43941</v>
      </c>
      <c r="C3157" s="22">
        <v>43941</v>
      </c>
      <c r="D3157" s="21" t="s">
        <v>10</v>
      </c>
      <c r="E3157" s="23">
        <v>0</v>
      </c>
      <c r="F3157" s="23">
        <v>0</v>
      </c>
      <c r="G3157" s="23">
        <v>2000</v>
      </c>
      <c r="H3157" s="23">
        <v>55854.22</v>
      </c>
      <c r="I3157" s="21" t="s">
        <v>11</v>
      </c>
      <c r="J3157" s="21" t="s">
        <v>12</v>
      </c>
      <c r="K3157" s="21" t="str">
        <f t="shared" si="163"/>
        <v/>
      </c>
      <c r="L3157" s="21" t="e">
        <f ca="1">IF(AND(K3157&lt;&gt; "", COUNTIF(SAP!#REF!,K3157)&gt;0),"Matched", "")</f>
        <v>#REF!</v>
      </c>
      <c r="M3157" s="21" t="str">
        <f t="shared" si="161"/>
        <v/>
      </c>
      <c r="N3157" s="21" t="e">
        <f ca="1">IF(AND(M3157&lt;&gt; "", COUNTIF(SAP!#REF!,M3157)&gt;0),"Matched", "")</f>
        <v>#REF!</v>
      </c>
      <c r="O3157" s="21" t="str">
        <f t="shared" si="162"/>
        <v/>
      </c>
      <c r="P3157" s="21" t="e">
        <f ca="1">IF(AND(O3157&lt;&gt; "", COUNTIF(SAP!#REF!,O3157)&gt;0),"Matched", "")</f>
        <v>#REF!</v>
      </c>
      <c r="Q3157" s="21" t="str">
        <f ca="1">IF(OR(D3157="AC",D3157="TR"),"Logic4"&amp;"_"&amp;TEXT(C3157,"dd.mm.yyyy") &amp;"_"&amp; 850201.86,"")</f>
        <v>Logic4_20.04.2020_850201.86</v>
      </c>
      <c r="R3157" s="21" t="e">
        <f ca="1">IF(AND(Q3157&lt;&gt; "", COUNTIF(SAP!#REF!,Q3157)&gt;0),"Matched", "")</f>
        <v>#REF!</v>
      </c>
    </row>
    <row r="3158" spans="1:18" hidden="1">
      <c r="A3158" s="21">
        <v>11563327</v>
      </c>
      <c r="B3158" s="22">
        <v>43941</v>
      </c>
      <c r="C3158" s="22">
        <v>43941</v>
      </c>
      <c r="D3158" s="21" t="s">
        <v>10</v>
      </c>
      <c r="E3158" s="23">
        <v>0</v>
      </c>
      <c r="F3158" s="23">
        <v>0</v>
      </c>
      <c r="G3158" s="23">
        <v>2030</v>
      </c>
      <c r="H3158" s="23">
        <v>57884.22</v>
      </c>
      <c r="I3158" s="21" t="s">
        <v>11</v>
      </c>
      <c r="J3158" s="21" t="s">
        <v>12</v>
      </c>
      <c r="K3158" s="21" t="str">
        <f t="shared" si="163"/>
        <v/>
      </c>
      <c r="L3158" s="21" t="e">
        <f ca="1">IF(AND(K3158&lt;&gt; "", COUNTIF(SAP!#REF!,K3158)&gt;0),"Matched", "")</f>
        <v>#REF!</v>
      </c>
      <c r="M3158" s="21" t="str">
        <f t="shared" si="161"/>
        <v/>
      </c>
      <c r="N3158" s="21" t="e">
        <f ca="1">IF(AND(M3158&lt;&gt; "", COUNTIF(SAP!#REF!,M3158)&gt;0),"Matched", "")</f>
        <v>#REF!</v>
      </c>
      <c r="O3158" s="21" t="str">
        <f t="shared" si="162"/>
        <v/>
      </c>
      <c r="P3158" s="21" t="e">
        <f ca="1">IF(AND(O3158&lt;&gt; "", COUNTIF(SAP!#REF!,O3158)&gt;0),"Matched", "")</f>
        <v>#REF!</v>
      </c>
      <c r="Q3158" s="21" t="str">
        <f ca="1">IF(OR(D3158="AC",D3158="TR"),"Logic4"&amp;"_"&amp;TEXT(C3158,"dd.mm.yyyy") &amp;"_"&amp; 850201.86,"")</f>
        <v>Logic4_20.04.2020_850201.86</v>
      </c>
      <c r="R3158" s="21" t="e">
        <f ca="1">IF(AND(Q3158&lt;&gt; "", COUNTIF(SAP!#REF!,Q3158)&gt;0),"Matched", "")</f>
        <v>#REF!</v>
      </c>
    </row>
    <row r="3159" spans="1:18" hidden="1">
      <c r="A3159" s="21">
        <v>11563327</v>
      </c>
      <c r="B3159" s="22">
        <v>43941</v>
      </c>
      <c r="C3159" s="22">
        <v>43941</v>
      </c>
      <c r="D3159" s="21" t="s">
        <v>10</v>
      </c>
      <c r="E3159" s="23">
        <v>0</v>
      </c>
      <c r="F3159" s="23">
        <v>0</v>
      </c>
      <c r="G3159" s="23">
        <v>2085</v>
      </c>
      <c r="H3159" s="23">
        <v>59969.22</v>
      </c>
      <c r="I3159" s="21" t="s">
        <v>11</v>
      </c>
      <c r="J3159" s="21" t="s">
        <v>12</v>
      </c>
      <c r="K3159" s="21" t="str">
        <f t="shared" si="163"/>
        <v/>
      </c>
      <c r="L3159" s="21" t="e">
        <f ca="1">IF(AND(K3159&lt;&gt; "", COUNTIF(SAP!#REF!,K3159)&gt;0),"Matched", "")</f>
        <v>#REF!</v>
      </c>
      <c r="M3159" s="21" t="str">
        <f t="shared" si="161"/>
        <v/>
      </c>
      <c r="N3159" s="21" t="e">
        <f ca="1">IF(AND(M3159&lt;&gt; "", COUNTIF(SAP!#REF!,M3159)&gt;0),"Matched", "")</f>
        <v>#REF!</v>
      </c>
      <c r="O3159" s="21" t="str">
        <f t="shared" si="162"/>
        <v/>
      </c>
      <c r="P3159" s="21" t="e">
        <f ca="1">IF(AND(O3159&lt;&gt; "", COUNTIF(SAP!#REF!,O3159)&gt;0),"Matched", "")</f>
        <v>#REF!</v>
      </c>
      <c r="Q3159" s="21" t="str">
        <f ca="1">IF(OR(D3159="AC",D3159="TR"),"Logic4"&amp;"_"&amp;TEXT(C3159,"dd.mm.yyyy") &amp;"_"&amp; 850201.86,"")</f>
        <v>Logic4_20.04.2020_850201.86</v>
      </c>
      <c r="R3159" s="21" t="e">
        <f ca="1">IF(AND(Q3159&lt;&gt; "", COUNTIF(SAP!#REF!,Q3159)&gt;0),"Matched", "")</f>
        <v>#REF!</v>
      </c>
    </row>
    <row r="3160" spans="1:18" hidden="1">
      <c r="A3160" s="21">
        <v>11563327</v>
      </c>
      <c r="B3160" s="22">
        <v>43941</v>
      </c>
      <c r="C3160" s="22">
        <v>43941</v>
      </c>
      <c r="D3160" s="21" t="s">
        <v>10</v>
      </c>
      <c r="E3160" s="23">
        <v>0</v>
      </c>
      <c r="F3160" s="23">
        <v>0</v>
      </c>
      <c r="G3160" s="23">
        <v>2085</v>
      </c>
      <c r="H3160" s="23">
        <v>62054.22</v>
      </c>
      <c r="I3160" s="21" t="s">
        <v>11</v>
      </c>
      <c r="J3160" s="21" t="s">
        <v>12</v>
      </c>
      <c r="K3160" s="21" t="str">
        <f t="shared" si="163"/>
        <v/>
      </c>
      <c r="L3160" s="21" t="e">
        <f ca="1">IF(AND(K3160&lt;&gt; "", COUNTIF(SAP!#REF!,K3160)&gt;0),"Matched", "")</f>
        <v>#REF!</v>
      </c>
      <c r="M3160" s="21" t="str">
        <f t="shared" si="161"/>
        <v/>
      </c>
      <c r="N3160" s="21" t="e">
        <f ca="1">IF(AND(M3160&lt;&gt; "", COUNTIF(SAP!#REF!,M3160)&gt;0),"Matched", "")</f>
        <v>#REF!</v>
      </c>
      <c r="O3160" s="21" t="str">
        <f t="shared" si="162"/>
        <v/>
      </c>
      <c r="P3160" s="21" t="e">
        <f ca="1">IF(AND(O3160&lt;&gt; "", COUNTIF(SAP!#REF!,O3160)&gt;0),"Matched", "")</f>
        <v>#REF!</v>
      </c>
      <c r="Q3160" s="21" t="str">
        <f ca="1">IF(OR(D3160="AC",D3160="TR"),"Logic4"&amp;"_"&amp;TEXT(C3160,"dd.mm.yyyy") &amp;"_"&amp; 850201.86,"")</f>
        <v>Logic4_20.04.2020_850201.86</v>
      </c>
      <c r="R3160" s="21" t="e">
        <f ca="1">IF(AND(Q3160&lt;&gt; "", COUNTIF(SAP!#REF!,Q3160)&gt;0),"Matched", "")</f>
        <v>#REF!</v>
      </c>
    </row>
    <row r="3161" spans="1:18" hidden="1">
      <c r="A3161" s="21">
        <v>11563327</v>
      </c>
      <c r="B3161" s="22">
        <v>43941</v>
      </c>
      <c r="C3161" s="22">
        <v>43941</v>
      </c>
      <c r="D3161" s="21" t="s">
        <v>10</v>
      </c>
      <c r="E3161" s="23">
        <v>0</v>
      </c>
      <c r="F3161" s="23">
        <v>0</v>
      </c>
      <c r="G3161" s="23">
        <v>2110</v>
      </c>
      <c r="H3161" s="23">
        <v>64164.22</v>
      </c>
      <c r="I3161" s="21" t="s">
        <v>11</v>
      </c>
      <c r="J3161" s="21" t="s">
        <v>12</v>
      </c>
      <c r="K3161" s="21" t="str">
        <f t="shared" si="163"/>
        <v/>
      </c>
      <c r="L3161" s="21" t="e">
        <f ca="1">IF(AND(K3161&lt;&gt; "", COUNTIF(SAP!#REF!,K3161)&gt;0),"Matched", "")</f>
        <v>#REF!</v>
      </c>
      <c r="M3161" s="21" t="str">
        <f t="shared" si="161"/>
        <v/>
      </c>
      <c r="N3161" s="21" t="e">
        <f ca="1">IF(AND(M3161&lt;&gt; "", COUNTIF(SAP!#REF!,M3161)&gt;0),"Matched", "")</f>
        <v>#REF!</v>
      </c>
      <c r="O3161" s="21" t="str">
        <f t="shared" si="162"/>
        <v/>
      </c>
      <c r="P3161" s="21" t="e">
        <f ca="1">IF(AND(O3161&lt;&gt; "", COUNTIF(SAP!#REF!,O3161)&gt;0),"Matched", "")</f>
        <v>#REF!</v>
      </c>
      <c r="Q3161" s="21" t="str">
        <f ca="1">IF(OR(D3161="AC",D3161="TR"),"Logic4"&amp;"_"&amp;TEXT(C3161,"dd.mm.yyyy") &amp;"_"&amp; 850201.86,"")</f>
        <v>Logic4_20.04.2020_850201.86</v>
      </c>
      <c r="R3161" s="21" t="e">
        <f ca="1">IF(AND(Q3161&lt;&gt; "", COUNTIF(SAP!#REF!,Q3161)&gt;0),"Matched", "")</f>
        <v>#REF!</v>
      </c>
    </row>
    <row r="3162" spans="1:18" hidden="1">
      <c r="A3162" s="21">
        <v>11563327</v>
      </c>
      <c r="B3162" s="22">
        <v>43941</v>
      </c>
      <c r="C3162" s="22">
        <v>43941</v>
      </c>
      <c r="D3162" s="21" t="s">
        <v>10</v>
      </c>
      <c r="E3162" s="23">
        <v>0</v>
      </c>
      <c r="F3162" s="23">
        <v>0</v>
      </c>
      <c r="G3162" s="23">
        <v>2205.8000000000002</v>
      </c>
      <c r="H3162" s="23">
        <v>66370.02</v>
      </c>
      <c r="I3162" s="21" t="s">
        <v>11</v>
      </c>
      <c r="J3162" s="21" t="s">
        <v>12</v>
      </c>
      <c r="K3162" s="21" t="str">
        <f t="shared" si="163"/>
        <v/>
      </c>
      <c r="L3162" s="21" t="e">
        <f ca="1">IF(AND(K3162&lt;&gt; "", COUNTIF(SAP!#REF!,K3162)&gt;0),"Matched", "")</f>
        <v>#REF!</v>
      </c>
      <c r="M3162" s="21" t="str">
        <f t="shared" si="161"/>
        <v/>
      </c>
      <c r="N3162" s="21" t="e">
        <f ca="1">IF(AND(M3162&lt;&gt; "", COUNTIF(SAP!#REF!,M3162)&gt;0),"Matched", "")</f>
        <v>#REF!</v>
      </c>
      <c r="O3162" s="21" t="str">
        <f t="shared" si="162"/>
        <v/>
      </c>
      <c r="P3162" s="21" t="e">
        <f ca="1">IF(AND(O3162&lt;&gt; "", COUNTIF(SAP!#REF!,O3162)&gt;0),"Matched", "")</f>
        <v>#REF!</v>
      </c>
      <c r="Q3162" s="21" t="str">
        <f ca="1">IF(OR(D3162="AC",D3162="TR"),"Logic4"&amp;"_"&amp;TEXT(C3162,"dd.mm.yyyy") &amp;"_"&amp; 850201.86,"")</f>
        <v>Logic4_20.04.2020_850201.86</v>
      </c>
      <c r="R3162" s="21" t="e">
        <f ca="1">IF(AND(Q3162&lt;&gt; "", COUNTIF(SAP!#REF!,Q3162)&gt;0),"Matched", "")</f>
        <v>#REF!</v>
      </c>
    </row>
    <row r="3163" spans="1:18" hidden="1">
      <c r="A3163" s="21">
        <v>11563327</v>
      </c>
      <c r="B3163" s="22">
        <v>43941</v>
      </c>
      <c r="C3163" s="22">
        <v>43941</v>
      </c>
      <c r="D3163" s="21" t="s">
        <v>10</v>
      </c>
      <c r="E3163" s="23">
        <v>0</v>
      </c>
      <c r="F3163" s="23">
        <v>0</v>
      </c>
      <c r="G3163" s="23">
        <v>2268</v>
      </c>
      <c r="H3163" s="23">
        <v>68638.02</v>
      </c>
      <c r="I3163" s="21" t="s">
        <v>11</v>
      </c>
      <c r="J3163" s="21" t="s">
        <v>12</v>
      </c>
      <c r="K3163" s="21" t="str">
        <f t="shared" si="163"/>
        <v/>
      </c>
      <c r="L3163" s="21" t="e">
        <f ca="1">IF(AND(K3163&lt;&gt; "", COUNTIF(SAP!#REF!,K3163)&gt;0),"Matched", "")</f>
        <v>#REF!</v>
      </c>
      <c r="M3163" s="21" t="str">
        <f t="shared" si="161"/>
        <v/>
      </c>
      <c r="N3163" s="21" t="e">
        <f ca="1">IF(AND(M3163&lt;&gt; "", COUNTIF(SAP!#REF!,M3163)&gt;0),"Matched", "")</f>
        <v>#REF!</v>
      </c>
      <c r="O3163" s="21" t="str">
        <f t="shared" si="162"/>
        <v/>
      </c>
      <c r="P3163" s="21" t="e">
        <f ca="1">IF(AND(O3163&lt;&gt; "", COUNTIF(SAP!#REF!,O3163)&gt;0),"Matched", "")</f>
        <v>#REF!</v>
      </c>
      <c r="Q3163" s="21" t="str">
        <f ca="1">IF(OR(D3163="AC",D3163="TR"),"Logic4"&amp;"_"&amp;TEXT(C3163,"dd.mm.yyyy") &amp;"_"&amp; 850201.86,"")</f>
        <v>Logic4_20.04.2020_850201.86</v>
      </c>
      <c r="R3163" s="21" t="e">
        <f ca="1">IF(AND(Q3163&lt;&gt; "", COUNTIF(SAP!#REF!,Q3163)&gt;0),"Matched", "")</f>
        <v>#REF!</v>
      </c>
    </row>
    <row r="3164" spans="1:18" hidden="1">
      <c r="A3164" s="21">
        <v>11563327</v>
      </c>
      <c r="B3164" s="22">
        <v>43941</v>
      </c>
      <c r="C3164" s="22">
        <v>43941</v>
      </c>
      <c r="D3164" s="21" t="s">
        <v>10</v>
      </c>
      <c r="E3164" s="23">
        <v>0</v>
      </c>
      <c r="F3164" s="23">
        <v>0</v>
      </c>
      <c r="G3164" s="23">
        <v>2270</v>
      </c>
      <c r="H3164" s="23">
        <v>70908.02</v>
      </c>
      <c r="I3164" s="21" t="s">
        <v>11</v>
      </c>
      <c r="J3164" s="21" t="s">
        <v>12</v>
      </c>
      <c r="K3164" s="21" t="str">
        <f t="shared" si="163"/>
        <v/>
      </c>
      <c r="L3164" s="21" t="e">
        <f ca="1">IF(AND(K3164&lt;&gt; "", COUNTIF(SAP!#REF!,K3164)&gt;0),"Matched", "")</f>
        <v>#REF!</v>
      </c>
      <c r="M3164" s="21" t="str">
        <f t="shared" si="161"/>
        <v/>
      </c>
      <c r="N3164" s="21" t="e">
        <f ca="1">IF(AND(M3164&lt;&gt; "", COUNTIF(SAP!#REF!,M3164)&gt;0),"Matched", "")</f>
        <v>#REF!</v>
      </c>
      <c r="O3164" s="21" t="str">
        <f t="shared" si="162"/>
        <v/>
      </c>
      <c r="P3164" s="21" t="e">
        <f ca="1">IF(AND(O3164&lt;&gt; "", COUNTIF(SAP!#REF!,O3164)&gt;0),"Matched", "")</f>
        <v>#REF!</v>
      </c>
      <c r="Q3164" s="21" t="str">
        <f ca="1">IF(OR(D3164="AC",D3164="TR"),"Logic4"&amp;"_"&amp;TEXT(C3164,"dd.mm.yyyy") &amp;"_"&amp; 850201.86,"")</f>
        <v>Logic4_20.04.2020_850201.86</v>
      </c>
      <c r="R3164" s="21" t="e">
        <f ca="1">IF(AND(Q3164&lt;&gt; "", COUNTIF(SAP!#REF!,Q3164)&gt;0),"Matched", "")</f>
        <v>#REF!</v>
      </c>
    </row>
    <row r="3165" spans="1:18" hidden="1">
      <c r="A3165" s="21">
        <v>11563327</v>
      </c>
      <c r="B3165" s="22">
        <v>43941</v>
      </c>
      <c r="C3165" s="22">
        <v>43941</v>
      </c>
      <c r="D3165" s="21" t="s">
        <v>10</v>
      </c>
      <c r="E3165" s="23">
        <v>0</v>
      </c>
      <c r="F3165" s="23">
        <v>0</v>
      </c>
      <c r="G3165" s="23">
        <v>2280</v>
      </c>
      <c r="H3165" s="23">
        <v>73188.02</v>
      </c>
      <c r="I3165" s="21" t="s">
        <v>11</v>
      </c>
      <c r="J3165" s="21" t="s">
        <v>12</v>
      </c>
      <c r="K3165" s="21" t="str">
        <f t="shared" si="163"/>
        <v/>
      </c>
      <c r="L3165" s="21" t="e">
        <f ca="1">IF(AND(K3165&lt;&gt; "", COUNTIF(SAP!#REF!,K3165)&gt;0),"Matched", "")</f>
        <v>#REF!</v>
      </c>
      <c r="M3165" s="21" t="str">
        <f t="shared" si="161"/>
        <v/>
      </c>
      <c r="N3165" s="21" t="e">
        <f ca="1">IF(AND(M3165&lt;&gt; "", COUNTIF(SAP!#REF!,M3165)&gt;0),"Matched", "")</f>
        <v>#REF!</v>
      </c>
      <c r="O3165" s="21" t="str">
        <f t="shared" si="162"/>
        <v/>
      </c>
      <c r="P3165" s="21" t="e">
        <f ca="1">IF(AND(O3165&lt;&gt; "", COUNTIF(SAP!#REF!,O3165)&gt;0),"Matched", "")</f>
        <v>#REF!</v>
      </c>
      <c r="Q3165" s="21" t="str">
        <f ca="1">IF(OR(D3165="AC",D3165="TR"),"Logic4"&amp;"_"&amp;TEXT(C3165,"dd.mm.yyyy") &amp;"_"&amp; 850201.86,"")</f>
        <v>Logic4_20.04.2020_850201.86</v>
      </c>
      <c r="R3165" s="21" t="e">
        <f ca="1">IF(AND(Q3165&lt;&gt; "", COUNTIF(SAP!#REF!,Q3165)&gt;0),"Matched", "")</f>
        <v>#REF!</v>
      </c>
    </row>
    <row r="3166" spans="1:18" hidden="1">
      <c r="A3166" s="21">
        <v>11563327</v>
      </c>
      <c r="B3166" s="22">
        <v>43941</v>
      </c>
      <c r="C3166" s="22">
        <v>43941</v>
      </c>
      <c r="D3166" s="21" t="s">
        <v>10</v>
      </c>
      <c r="E3166" s="23">
        <v>0</v>
      </c>
      <c r="F3166" s="23">
        <v>0</v>
      </c>
      <c r="G3166" s="23">
        <v>2320</v>
      </c>
      <c r="H3166" s="23">
        <v>75508.02</v>
      </c>
      <c r="I3166" s="21" t="s">
        <v>11</v>
      </c>
      <c r="J3166" s="21" t="s">
        <v>12</v>
      </c>
      <c r="K3166" s="21" t="str">
        <f t="shared" si="163"/>
        <v/>
      </c>
      <c r="L3166" s="21" t="e">
        <f ca="1">IF(AND(K3166&lt;&gt; "", COUNTIF(SAP!#REF!,K3166)&gt;0),"Matched", "")</f>
        <v>#REF!</v>
      </c>
      <c r="M3166" s="21" t="str">
        <f t="shared" si="161"/>
        <v/>
      </c>
      <c r="N3166" s="21" t="e">
        <f ca="1">IF(AND(M3166&lt;&gt; "", COUNTIF(SAP!#REF!,M3166)&gt;0),"Matched", "")</f>
        <v>#REF!</v>
      </c>
      <c r="O3166" s="21" t="str">
        <f t="shared" si="162"/>
        <v/>
      </c>
      <c r="P3166" s="21" t="e">
        <f ca="1">IF(AND(O3166&lt;&gt; "", COUNTIF(SAP!#REF!,O3166)&gt;0),"Matched", "")</f>
        <v>#REF!</v>
      </c>
      <c r="Q3166" s="21" t="str">
        <f ca="1">IF(OR(D3166="AC",D3166="TR"),"Logic4"&amp;"_"&amp;TEXT(C3166,"dd.mm.yyyy") &amp;"_"&amp; 850201.86,"")</f>
        <v>Logic4_20.04.2020_850201.86</v>
      </c>
      <c r="R3166" s="21" t="e">
        <f ca="1">IF(AND(Q3166&lt;&gt; "", COUNTIF(SAP!#REF!,Q3166)&gt;0),"Matched", "")</f>
        <v>#REF!</v>
      </c>
    </row>
    <row r="3167" spans="1:18" hidden="1">
      <c r="A3167" s="21">
        <v>11563327</v>
      </c>
      <c r="B3167" s="22">
        <v>43941</v>
      </c>
      <c r="C3167" s="22">
        <v>43941</v>
      </c>
      <c r="D3167" s="21" t="s">
        <v>10</v>
      </c>
      <c r="E3167" s="23">
        <v>0</v>
      </c>
      <c r="F3167" s="23">
        <v>0</v>
      </c>
      <c r="G3167" s="23">
        <v>2357</v>
      </c>
      <c r="H3167" s="23">
        <v>77865.02</v>
      </c>
      <c r="I3167" s="21" t="s">
        <v>11</v>
      </c>
      <c r="J3167" s="21" t="s">
        <v>12</v>
      </c>
      <c r="K3167" s="21" t="str">
        <f t="shared" si="163"/>
        <v/>
      </c>
      <c r="L3167" s="21" t="e">
        <f ca="1">IF(AND(K3167&lt;&gt; "", COUNTIF(SAP!#REF!,K3167)&gt;0),"Matched", "")</f>
        <v>#REF!</v>
      </c>
      <c r="M3167" s="21" t="str">
        <f t="shared" si="161"/>
        <v/>
      </c>
      <c r="N3167" s="21" t="e">
        <f ca="1">IF(AND(M3167&lt;&gt; "", COUNTIF(SAP!#REF!,M3167)&gt;0),"Matched", "")</f>
        <v>#REF!</v>
      </c>
      <c r="O3167" s="21" t="str">
        <f t="shared" si="162"/>
        <v/>
      </c>
      <c r="P3167" s="21" t="e">
        <f ca="1">IF(AND(O3167&lt;&gt; "", COUNTIF(SAP!#REF!,O3167)&gt;0),"Matched", "")</f>
        <v>#REF!</v>
      </c>
      <c r="Q3167" s="21" t="str">
        <f ca="1">IF(OR(D3167="AC",D3167="TR"),"Logic4"&amp;"_"&amp;TEXT(C3167,"dd.mm.yyyy") &amp;"_"&amp; 850201.86,"")</f>
        <v>Logic4_20.04.2020_850201.86</v>
      </c>
      <c r="R3167" s="21" t="e">
        <f ca="1">IF(AND(Q3167&lt;&gt; "", COUNTIF(SAP!#REF!,Q3167)&gt;0),"Matched", "")</f>
        <v>#REF!</v>
      </c>
    </row>
    <row r="3168" spans="1:18" hidden="1">
      <c r="A3168" s="21">
        <v>11563327</v>
      </c>
      <c r="B3168" s="22">
        <v>43941</v>
      </c>
      <c r="C3168" s="22">
        <v>43941</v>
      </c>
      <c r="D3168" s="21" t="s">
        <v>10</v>
      </c>
      <c r="E3168" s="23">
        <v>0</v>
      </c>
      <c r="F3168" s="23">
        <v>0</v>
      </c>
      <c r="G3168" s="23">
        <v>2360</v>
      </c>
      <c r="H3168" s="23">
        <v>80225.02</v>
      </c>
      <c r="I3168" s="21" t="s">
        <v>11</v>
      </c>
      <c r="J3168" s="21" t="s">
        <v>12</v>
      </c>
      <c r="K3168" s="21" t="str">
        <f t="shared" si="163"/>
        <v/>
      </c>
      <c r="L3168" s="21" t="e">
        <f ca="1">IF(AND(K3168&lt;&gt; "", COUNTIF(SAP!#REF!,K3168)&gt;0),"Matched", "")</f>
        <v>#REF!</v>
      </c>
      <c r="M3168" s="21" t="str">
        <f t="shared" si="161"/>
        <v/>
      </c>
      <c r="N3168" s="21" t="e">
        <f ca="1">IF(AND(M3168&lt;&gt; "", COUNTIF(SAP!#REF!,M3168)&gt;0),"Matched", "")</f>
        <v>#REF!</v>
      </c>
      <c r="O3168" s="21" t="str">
        <f t="shared" si="162"/>
        <v/>
      </c>
      <c r="P3168" s="21" t="e">
        <f ca="1">IF(AND(O3168&lt;&gt; "", COUNTIF(SAP!#REF!,O3168)&gt;0),"Matched", "")</f>
        <v>#REF!</v>
      </c>
      <c r="Q3168" s="21" t="str">
        <f ca="1">IF(OR(D3168="AC",D3168="TR"),"Logic4"&amp;"_"&amp;TEXT(C3168,"dd.mm.yyyy") &amp;"_"&amp; 850201.86,"")</f>
        <v>Logic4_20.04.2020_850201.86</v>
      </c>
      <c r="R3168" s="21" t="e">
        <f ca="1">IF(AND(Q3168&lt;&gt; "", COUNTIF(SAP!#REF!,Q3168)&gt;0),"Matched", "")</f>
        <v>#REF!</v>
      </c>
    </row>
    <row r="3169" spans="1:18" hidden="1">
      <c r="A3169" s="21">
        <v>11563327</v>
      </c>
      <c r="B3169" s="22">
        <v>43941</v>
      </c>
      <c r="C3169" s="22">
        <v>43941</v>
      </c>
      <c r="D3169" s="21" t="s">
        <v>10</v>
      </c>
      <c r="E3169" s="23">
        <v>0</v>
      </c>
      <c r="F3169" s="23">
        <v>0</v>
      </c>
      <c r="G3169" s="23">
        <v>2440</v>
      </c>
      <c r="H3169" s="23">
        <v>82665.02</v>
      </c>
      <c r="I3169" s="21" t="s">
        <v>11</v>
      </c>
      <c r="J3169" s="21" t="s">
        <v>12</v>
      </c>
      <c r="K3169" s="21" t="str">
        <f t="shared" si="163"/>
        <v/>
      </c>
      <c r="L3169" s="21" t="e">
        <f ca="1">IF(AND(K3169&lt;&gt; "", COUNTIF(SAP!#REF!,K3169)&gt;0),"Matched", "")</f>
        <v>#REF!</v>
      </c>
      <c r="M3169" s="21" t="str">
        <f t="shared" si="161"/>
        <v/>
      </c>
      <c r="N3169" s="21" t="e">
        <f ca="1">IF(AND(M3169&lt;&gt; "", COUNTIF(SAP!#REF!,M3169)&gt;0),"Matched", "")</f>
        <v>#REF!</v>
      </c>
      <c r="O3169" s="21" t="str">
        <f t="shared" si="162"/>
        <v/>
      </c>
      <c r="P3169" s="21" t="e">
        <f ca="1">IF(AND(O3169&lt;&gt; "", COUNTIF(SAP!#REF!,O3169)&gt;0),"Matched", "")</f>
        <v>#REF!</v>
      </c>
      <c r="Q3169" s="21" t="str">
        <f ca="1">IF(OR(D3169="AC",D3169="TR"),"Logic4"&amp;"_"&amp;TEXT(C3169,"dd.mm.yyyy") &amp;"_"&amp; 850201.86,"")</f>
        <v>Logic4_20.04.2020_850201.86</v>
      </c>
      <c r="R3169" s="21" t="e">
        <f ca="1">IF(AND(Q3169&lt;&gt; "", COUNTIF(SAP!#REF!,Q3169)&gt;0),"Matched", "")</f>
        <v>#REF!</v>
      </c>
    </row>
    <row r="3170" spans="1:18" hidden="1">
      <c r="A3170" s="21">
        <v>11563327</v>
      </c>
      <c r="B3170" s="22">
        <v>43941</v>
      </c>
      <c r="C3170" s="22">
        <v>43941</v>
      </c>
      <c r="D3170" s="21" t="s">
        <v>10</v>
      </c>
      <c r="E3170" s="23">
        <v>0</v>
      </c>
      <c r="F3170" s="23">
        <v>0</v>
      </c>
      <c r="G3170" s="23">
        <v>2470</v>
      </c>
      <c r="H3170" s="23">
        <v>85135.02</v>
      </c>
      <c r="I3170" s="21" t="s">
        <v>11</v>
      </c>
      <c r="J3170" s="21" t="s">
        <v>12</v>
      </c>
      <c r="K3170" s="21" t="str">
        <f t="shared" si="163"/>
        <v/>
      </c>
      <c r="L3170" s="21" t="e">
        <f ca="1">IF(AND(K3170&lt;&gt; "", COUNTIF(SAP!#REF!,K3170)&gt;0),"Matched", "")</f>
        <v>#REF!</v>
      </c>
      <c r="M3170" s="21" t="str">
        <f t="shared" si="161"/>
        <v/>
      </c>
      <c r="N3170" s="21" t="e">
        <f ca="1">IF(AND(M3170&lt;&gt; "", COUNTIF(SAP!#REF!,M3170)&gt;0),"Matched", "")</f>
        <v>#REF!</v>
      </c>
      <c r="O3170" s="21" t="str">
        <f t="shared" si="162"/>
        <v/>
      </c>
      <c r="P3170" s="21" t="e">
        <f ca="1">IF(AND(O3170&lt;&gt; "", COUNTIF(SAP!#REF!,O3170)&gt;0),"Matched", "")</f>
        <v>#REF!</v>
      </c>
      <c r="Q3170" s="21" t="str">
        <f ca="1">IF(OR(D3170="AC",D3170="TR"),"Logic4"&amp;"_"&amp;TEXT(C3170,"dd.mm.yyyy") &amp;"_"&amp; 850201.86,"")</f>
        <v>Logic4_20.04.2020_850201.86</v>
      </c>
      <c r="R3170" s="21" t="e">
        <f ca="1">IF(AND(Q3170&lt;&gt; "", COUNTIF(SAP!#REF!,Q3170)&gt;0),"Matched", "")</f>
        <v>#REF!</v>
      </c>
    </row>
    <row r="3171" spans="1:18" hidden="1">
      <c r="A3171" s="21">
        <v>11563327</v>
      </c>
      <c r="B3171" s="22">
        <v>43941</v>
      </c>
      <c r="C3171" s="22">
        <v>43941</v>
      </c>
      <c r="D3171" s="21" t="s">
        <v>10</v>
      </c>
      <c r="E3171" s="23">
        <v>0</v>
      </c>
      <c r="F3171" s="23">
        <v>0</v>
      </c>
      <c r="G3171" s="23">
        <v>2536</v>
      </c>
      <c r="H3171" s="23">
        <v>87671.02</v>
      </c>
      <c r="I3171" s="21" t="s">
        <v>11</v>
      </c>
      <c r="J3171" s="21" t="s">
        <v>12</v>
      </c>
      <c r="K3171" s="21" t="str">
        <f t="shared" si="163"/>
        <v/>
      </c>
      <c r="L3171" s="21" t="e">
        <f ca="1">IF(AND(K3171&lt;&gt; "", COUNTIF(SAP!#REF!,K3171)&gt;0),"Matched", "")</f>
        <v>#REF!</v>
      </c>
      <c r="M3171" s="21" t="str">
        <f t="shared" si="161"/>
        <v/>
      </c>
      <c r="N3171" s="21" t="e">
        <f ca="1">IF(AND(M3171&lt;&gt; "", COUNTIF(SAP!#REF!,M3171)&gt;0),"Matched", "")</f>
        <v>#REF!</v>
      </c>
      <c r="O3171" s="21" t="str">
        <f t="shared" si="162"/>
        <v/>
      </c>
      <c r="P3171" s="21" t="e">
        <f ca="1">IF(AND(O3171&lt;&gt; "", COUNTIF(SAP!#REF!,O3171)&gt;0),"Matched", "")</f>
        <v>#REF!</v>
      </c>
      <c r="Q3171" s="21" t="str">
        <f ca="1">IF(OR(D3171="AC",D3171="TR"),"Logic4"&amp;"_"&amp;TEXT(C3171,"dd.mm.yyyy") &amp;"_"&amp; 850201.86,"")</f>
        <v>Logic4_20.04.2020_850201.86</v>
      </c>
      <c r="R3171" s="21" t="e">
        <f ca="1">IF(AND(Q3171&lt;&gt; "", COUNTIF(SAP!#REF!,Q3171)&gt;0),"Matched", "")</f>
        <v>#REF!</v>
      </c>
    </row>
    <row r="3172" spans="1:18" hidden="1">
      <c r="A3172" s="21">
        <v>11563327</v>
      </c>
      <c r="B3172" s="22">
        <v>43941</v>
      </c>
      <c r="C3172" s="22">
        <v>43941</v>
      </c>
      <c r="D3172" s="21" t="s">
        <v>10</v>
      </c>
      <c r="E3172" s="23">
        <v>0</v>
      </c>
      <c r="F3172" s="23">
        <v>0</v>
      </c>
      <c r="G3172" s="23">
        <v>2610</v>
      </c>
      <c r="H3172" s="23">
        <v>90281.02</v>
      </c>
      <c r="I3172" s="21" t="s">
        <v>11</v>
      </c>
      <c r="J3172" s="21" t="s">
        <v>12</v>
      </c>
      <c r="K3172" s="21" t="str">
        <f t="shared" si="163"/>
        <v/>
      </c>
      <c r="L3172" s="21" t="e">
        <f ca="1">IF(AND(K3172&lt;&gt; "", COUNTIF(SAP!#REF!,K3172)&gt;0),"Matched", "")</f>
        <v>#REF!</v>
      </c>
      <c r="M3172" s="21" t="str">
        <f t="shared" si="161"/>
        <v/>
      </c>
      <c r="N3172" s="21" t="e">
        <f ca="1">IF(AND(M3172&lt;&gt; "", COUNTIF(SAP!#REF!,M3172)&gt;0),"Matched", "")</f>
        <v>#REF!</v>
      </c>
      <c r="O3172" s="21" t="str">
        <f t="shared" si="162"/>
        <v/>
      </c>
      <c r="P3172" s="21" t="e">
        <f ca="1">IF(AND(O3172&lt;&gt; "", COUNTIF(SAP!#REF!,O3172)&gt;0),"Matched", "")</f>
        <v>#REF!</v>
      </c>
      <c r="Q3172" s="21" t="str">
        <f ca="1">IF(OR(D3172="AC",D3172="TR"),"Logic4"&amp;"_"&amp;TEXT(C3172,"dd.mm.yyyy") &amp;"_"&amp; 850201.86,"")</f>
        <v>Logic4_20.04.2020_850201.86</v>
      </c>
      <c r="R3172" s="21" t="e">
        <f ca="1">IF(AND(Q3172&lt;&gt; "", COUNTIF(SAP!#REF!,Q3172)&gt;0),"Matched", "")</f>
        <v>#REF!</v>
      </c>
    </row>
    <row r="3173" spans="1:18" hidden="1">
      <c r="A3173" s="21">
        <v>11563327</v>
      </c>
      <c r="B3173" s="22">
        <v>43941</v>
      </c>
      <c r="C3173" s="22">
        <v>43941</v>
      </c>
      <c r="D3173" s="21" t="s">
        <v>10</v>
      </c>
      <c r="E3173" s="23">
        <v>0</v>
      </c>
      <c r="F3173" s="23">
        <v>0</v>
      </c>
      <c r="G3173" s="23">
        <v>2870</v>
      </c>
      <c r="H3173" s="23">
        <v>93151.02</v>
      </c>
      <c r="I3173" s="21" t="s">
        <v>11</v>
      </c>
      <c r="J3173" s="21" t="s">
        <v>12</v>
      </c>
      <c r="K3173" s="21" t="str">
        <f t="shared" si="163"/>
        <v/>
      </c>
      <c r="L3173" s="21" t="e">
        <f ca="1">IF(AND(K3173&lt;&gt; "", COUNTIF(SAP!#REF!,K3173)&gt;0),"Matched", "")</f>
        <v>#REF!</v>
      </c>
      <c r="M3173" s="21" t="str">
        <f t="shared" si="161"/>
        <v/>
      </c>
      <c r="N3173" s="21" t="e">
        <f ca="1">IF(AND(M3173&lt;&gt; "", COUNTIF(SAP!#REF!,M3173)&gt;0),"Matched", "")</f>
        <v>#REF!</v>
      </c>
      <c r="O3173" s="21" t="str">
        <f t="shared" si="162"/>
        <v/>
      </c>
      <c r="P3173" s="21" t="e">
        <f ca="1">IF(AND(O3173&lt;&gt; "", COUNTIF(SAP!#REF!,O3173)&gt;0),"Matched", "")</f>
        <v>#REF!</v>
      </c>
      <c r="Q3173" s="21" t="str">
        <f ca="1">IF(OR(D3173="AC",D3173="TR"),"Logic4"&amp;"_"&amp;TEXT(C3173,"dd.mm.yyyy") &amp;"_"&amp; 850201.86,"")</f>
        <v>Logic4_20.04.2020_850201.86</v>
      </c>
      <c r="R3173" s="21" t="e">
        <f ca="1">IF(AND(Q3173&lt;&gt; "", COUNTIF(SAP!#REF!,Q3173)&gt;0),"Matched", "")</f>
        <v>#REF!</v>
      </c>
    </row>
    <row r="3174" spans="1:18" hidden="1">
      <c r="A3174" s="21">
        <v>11563327</v>
      </c>
      <c r="B3174" s="22">
        <v>43941</v>
      </c>
      <c r="C3174" s="22">
        <v>43941</v>
      </c>
      <c r="D3174" s="21" t="s">
        <v>10</v>
      </c>
      <c r="E3174" s="23">
        <v>0</v>
      </c>
      <c r="F3174" s="23">
        <v>0</v>
      </c>
      <c r="G3174" s="23">
        <v>3100</v>
      </c>
      <c r="H3174" s="23">
        <v>96251.02</v>
      </c>
      <c r="I3174" s="21" t="s">
        <v>11</v>
      </c>
      <c r="J3174" s="21" t="s">
        <v>12</v>
      </c>
      <c r="K3174" s="21" t="str">
        <f t="shared" si="163"/>
        <v/>
      </c>
      <c r="L3174" s="21" t="e">
        <f ca="1">IF(AND(K3174&lt;&gt; "", COUNTIF(SAP!#REF!,K3174)&gt;0),"Matched", "")</f>
        <v>#REF!</v>
      </c>
      <c r="M3174" s="21" t="str">
        <f t="shared" si="161"/>
        <v/>
      </c>
      <c r="N3174" s="21" t="e">
        <f ca="1">IF(AND(M3174&lt;&gt; "", COUNTIF(SAP!#REF!,M3174)&gt;0),"Matched", "")</f>
        <v>#REF!</v>
      </c>
      <c r="O3174" s="21" t="str">
        <f t="shared" si="162"/>
        <v/>
      </c>
      <c r="P3174" s="21" t="e">
        <f ca="1">IF(AND(O3174&lt;&gt; "", COUNTIF(SAP!#REF!,O3174)&gt;0),"Matched", "")</f>
        <v>#REF!</v>
      </c>
      <c r="Q3174" s="21" t="str">
        <f ca="1">IF(OR(D3174="AC",D3174="TR"),"Logic4"&amp;"_"&amp;TEXT(C3174,"dd.mm.yyyy") &amp;"_"&amp; 850201.86,"")</f>
        <v>Logic4_20.04.2020_850201.86</v>
      </c>
      <c r="R3174" s="21" t="e">
        <f ca="1">IF(AND(Q3174&lt;&gt; "", COUNTIF(SAP!#REF!,Q3174)&gt;0),"Matched", "")</f>
        <v>#REF!</v>
      </c>
    </row>
    <row r="3175" spans="1:18" hidden="1">
      <c r="A3175" s="21">
        <v>11563327</v>
      </c>
      <c r="B3175" s="22">
        <v>43941</v>
      </c>
      <c r="C3175" s="22">
        <v>43941</v>
      </c>
      <c r="D3175" s="21" t="s">
        <v>10</v>
      </c>
      <c r="E3175" s="23">
        <v>0</v>
      </c>
      <c r="F3175" s="23">
        <v>0</v>
      </c>
      <c r="G3175" s="23">
        <v>3110</v>
      </c>
      <c r="H3175" s="23">
        <v>99361.02</v>
      </c>
      <c r="I3175" s="21" t="s">
        <v>11</v>
      </c>
      <c r="J3175" s="21" t="s">
        <v>12</v>
      </c>
      <c r="K3175" s="21" t="str">
        <f t="shared" si="163"/>
        <v/>
      </c>
      <c r="L3175" s="21" t="e">
        <f ca="1">IF(AND(K3175&lt;&gt; "", COUNTIF(SAP!#REF!,K3175)&gt;0),"Matched", "")</f>
        <v>#REF!</v>
      </c>
      <c r="M3175" s="21" t="str">
        <f t="shared" si="161"/>
        <v/>
      </c>
      <c r="N3175" s="21" t="e">
        <f ca="1">IF(AND(M3175&lt;&gt; "", COUNTIF(SAP!#REF!,M3175)&gt;0),"Matched", "")</f>
        <v>#REF!</v>
      </c>
      <c r="O3175" s="21" t="str">
        <f t="shared" si="162"/>
        <v/>
      </c>
      <c r="P3175" s="21" t="e">
        <f ca="1">IF(AND(O3175&lt;&gt; "", COUNTIF(SAP!#REF!,O3175)&gt;0),"Matched", "")</f>
        <v>#REF!</v>
      </c>
      <c r="Q3175" s="21" t="str">
        <f ca="1">IF(OR(D3175="AC",D3175="TR"),"Logic4"&amp;"_"&amp;TEXT(C3175,"dd.mm.yyyy") &amp;"_"&amp; 850201.86,"")</f>
        <v>Logic4_20.04.2020_850201.86</v>
      </c>
      <c r="R3175" s="21" t="e">
        <f ca="1">IF(AND(Q3175&lt;&gt; "", COUNTIF(SAP!#REF!,Q3175)&gt;0),"Matched", "")</f>
        <v>#REF!</v>
      </c>
    </row>
    <row r="3176" spans="1:18" hidden="1">
      <c r="A3176" s="21">
        <v>11563327</v>
      </c>
      <c r="B3176" s="22">
        <v>43941</v>
      </c>
      <c r="C3176" s="22">
        <v>43941</v>
      </c>
      <c r="D3176" s="21" t="s">
        <v>10</v>
      </c>
      <c r="E3176" s="23">
        <v>0</v>
      </c>
      <c r="F3176" s="23">
        <v>0</v>
      </c>
      <c r="G3176" s="23">
        <v>3150</v>
      </c>
      <c r="H3176" s="23">
        <v>102511.02</v>
      </c>
      <c r="I3176" s="21" t="s">
        <v>11</v>
      </c>
      <c r="J3176" s="21" t="s">
        <v>12</v>
      </c>
      <c r="K3176" s="21" t="str">
        <f t="shared" si="163"/>
        <v/>
      </c>
      <c r="L3176" s="21" t="e">
        <f ca="1">IF(AND(K3176&lt;&gt; "", COUNTIF(SAP!#REF!,K3176)&gt;0),"Matched", "")</f>
        <v>#REF!</v>
      </c>
      <c r="M3176" s="21" t="str">
        <f t="shared" si="161"/>
        <v/>
      </c>
      <c r="N3176" s="21" t="e">
        <f ca="1">IF(AND(M3176&lt;&gt; "", COUNTIF(SAP!#REF!,M3176)&gt;0),"Matched", "")</f>
        <v>#REF!</v>
      </c>
      <c r="O3176" s="21" t="str">
        <f t="shared" si="162"/>
        <v/>
      </c>
      <c r="P3176" s="21" t="e">
        <f ca="1">IF(AND(O3176&lt;&gt; "", COUNTIF(SAP!#REF!,O3176)&gt;0),"Matched", "")</f>
        <v>#REF!</v>
      </c>
      <c r="Q3176" s="21" t="str">
        <f ca="1">IF(OR(D3176="AC",D3176="TR"),"Logic4"&amp;"_"&amp;TEXT(C3176,"dd.mm.yyyy") &amp;"_"&amp; 850201.86,"")</f>
        <v>Logic4_20.04.2020_850201.86</v>
      </c>
      <c r="R3176" s="21" t="e">
        <f ca="1">IF(AND(Q3176&lt;&gt; "", COUNTIF(SAP!#REF!,Q3176)&gt;0),"Matched", "")</f>
        <v>#REF!</v>
      </c>
    </row>
    <row r="3177" spans="1:18" hidden="1">
      <c r="A3177" s="21">
        <v>11563327</v>
      </c>
      <c r="B3177" s="22">
        <v>43941</v>
      </c>
      <c r="C3177" s="22">
        <v>43941</v>
      </c>
      <c r="D3177" s="21" t="s">
        <v>10</v>
      </c>
      <c r="E3177" s="23">
        <v>0</v>
      </c>
      <c r="F3177" s="23">
        <v>0</v>
      </c>
      <c r="G3177" s="23">
        <v>3190.6</v>
      </c>
      <c r="H3177" s="23">
        <v>105701.62</v>
      </c>
      <c r="I3177" s="21" t="s">
        <v>11</v>
      </c>
      <c r="J3177" s="21" t="s">
        <v>12</v>
      </c>
      <c r="K3177" s="21" t="str">
        <f t="shared" si="163"/>
        <v/>
      </c>
      <c r="L3177" s="21" t="e">
        <f ca="1">IF(AND(K3177&lt;&gt; "", COUNTIF(SAP!#REF!,K3177)&gt;0),"Matched", "")</f>
        <v>#REF!</v>
      </c>
      <c r="M3177" s="21" t="str">
        <f t="shared" si="161"/>
        <v/>
      </c>
      <c r="N3177" s="21" t="e">
        <f ca="1">IF(AND(M3177&lt;&gt; "", COUNTIF(SAP!#REF!,M3177)&gt;0),"Matched", "")</f>
        <v>#REF!</v>
      </c>
      <c r="O3177" s="21" t="str">
        <f t="shared" si="162"/>
        <v/>
      </c>
      <c r="P3177" s="21" t="e">
        <f ca="1">IF(AND(O3177&lt;&gt; "", COUNTIF(SAP!#REF!,O3177)&gt;0),"Matched", "")</f>
        <v>#REF!</v>
      </c>
      <c r="Q3177" s="21" t="str">
        <f ca="1">IF(OR(D3177="AC",D3177="TR"),"Logic4"&amp;"_"&amp;TEXT(C3177,"dd.mm.yyyy") &amp;"_"&amp; 850201.86,"")</f>
        <v>Logic4_20.04.2020_850201.86</v>
      </c>
      <c r="R3177" s="21" t="e">
        <f ca="1">IF(AND(Q3177&lt;&gt; "", COUNTIF(SAP!#REF!,Q3177)&gt;0),"Matched", "")</f>
        <v>#REF!</v>
      </c>
    </row>
    <row r="3178" spans="1:18" hidden="1">
      <c r="A3178" s="21">
        <v>11563327</v>
      </c>
      <c r="B3178" s="22">
        <v>43941</v>
      </c>
      <c r="C3178" s="22">
        <v>43941</v>
      </c>
      <c r="D3178" s="21" t="s">
        <v>10</v>
      </c>
      <c r="E3178" s="23">
        <v>0</v>
      </c>
      <c r="F3178" s="23">
        <v>0</v>
      </c>
      <c r="G3178" s="23">
        <v>3299.2</v>
      </c>
      <c r="H3178" s="23">
        <v>109000.82</v>
      </c>
      <c r="I3178" s="21" t="s">
        <v>11</v>
      </c>
      <c r="J3178" s="21" t="s">
        <v>12</v>
      </c>
      <c r="K3178" s="21" t="str">
        <f t="shared" si="163"/>
        <v/>
      </c>
      <c r="L3178" s="21" t="e">
        <f ca="1">IF(AND(K3178&lt;&gt; "", COUNTIF(SAP!#REF!,K3178)&gt;0),"Matched", "")</f>
        <v>#REF!</v>
      </c>
      <c r="M3178" s="21" t="str">
        <f t="shared" si="161"/>
        <v/>
      </c>
      <c r="N3178" s="21" t="e">
        <f ca="1">IF(AND(M3178&lt;&gt; "", COUNTIF(SAP!#REF!,M3178)&gt;0),"Matched", "")</f>
        <v>#REF!</v>
      </c>
      <c r="O3178" s="21" t="str">
        <f t="shared" si="162"/>
        <v/>
      </c>
      <c r="P3178" s="21" t="e">
        <f ca="1">IF(AND(O3178&lt;&gt; "", COUNTIF(SAP!#REF!,O3178)&gt;0),"Matched", "")</f>
        <v>#REF!</v>
      </c>
      <c r="Q3178" s="21" t="str">
        <f ca="1">IF(OR(D3178="AC",D3178="TR"),"Logic4"&amp;"_"&amp;TEXT(C3178,"dd.mm.yyyy") &amp;"_"&amp; 850201.86,"")</f>
        <v>Logic4_20.04.2020_850201.86</v>
      </c>
      <c r="R3178" s="21" t="e">
        <f ca="1">IF(AND(Q3178&lt;&gt; "", COUNTIF(SAP!#REF!,Q3178)&gt;0),"Matched", "")</f>
        <v>#REF!</v>
      </c>
    </row>
    <row r="3179" spans="1:18" hidden="1">
      <c r="A3179" s="21">
        <v>11563327</v>
      </c>
      <c r="B3179" s="22">
        <v>43941</v>
      </c>
      <c r="C3179" s="22">
        <v>43941</v>
      </c>
      <c r="D3179" s="21" t="s">
        <v>10</v>
      </c>
      <c r="E3179" s="23">
        <v>0</v>
      </c>
      <c r="F3179" s="23">
        <v>0</v>
      </c>
      <c r="G3179" s="23">
        <v>3417</v>
      </c>
      <c r="H3179" s="23">
        <v>112417.82</v>
      </c>
      <c r="I3179" s="21" t="s">
        <v>11</v>
      </c>
      <c r="J3179" s="21" t="s">
        <v>12</v>
      </c>
      <c r="K3179" s="21" t="str">
        <f t="shared" si="163"/>
        <v/>
      </c>
      <c r="L3179" s="21" t="e">
        <f ca="1">IF(AND(K3179&lt;&gt; "", COUNTIF(SAP!#REF!,K3179)&gt;0),"Matched", "")</f>
        <v>#REF!</v>
      </c>
      <c r="M3179" s="21" t="str">
        <f t="shared" si="161"/>
        <v/>
      </c>
      <c r="N3179" s="21" t="e">
        <f ca="1">IF(AND(M3179&lt;&gt; "", COUNTIF(SAP!#REF!,M3179)&gt;0),"Matched", "")</f>
        <v>#REF!</v>
      </c>
      <c r="O3179" s="21" t="str">
        <f t="shared" si="162"/>
        <v/>
      </c>
      <c r="P3179" s="21" t="e">
        <f ca="1">IF(AND(O3179&lt;&gt; "", COUNTIF(SAP!#REF!,O3179)&gt;0),"Matched", "")</f>
        <v>#REF!</v>
      </c>
      <c r="Q3179" s="21" t="str">
        <f ca="1">IF(OR(D3179="AC",D3179="TR"),"Logic4"&amp;"_"&amp;TEXT(C3179,"dd.mm.yyyy") &amp;"_"&amp; 850201.86,"")</f>
        <v>Logic4_20.04.2020_850201.86</v>
      </c>
      <c r="R3179" s="21" t="e">
        <f ca="1">IF(AND(Q3179&lt;&gt; "", COUNTIF(SAP!#REF!,Q3179)&gt;0),"Matched", "")</f>
        <v>#REF!</v>
      </c>
    </row>
    <row r="3180" spans="1:18" hidden="1">
      <c r="A3180" s="21">
        <v>11563327</v>
      </c>
      <c r="B3180" s="22">
        <v>43941</v>
      </c>
      <c r="C3180" s="22">
        <v>43941</v>
      </c>
      <c r="D3180" s="21" t="s">
        <v>10</v>
      </c>
      <c r="E3180" s="23">
        <v>0</v>
      </c>
      <c r="F3180" s="23">
        <v>0</v>
      </c>
      <c r="G3180" s="23">
        <v>3426.5</v>
      </c>
      <c r="H3180" s="23">
        <v>115844.32</v>
      </c>
      <c r="I3180" s="21" t="s">
        <v>11</v>
      </c>
      <c r="J3180" s="21" t="s">
        <v>12</v>
      </c>
      <c r="K3180" s="21" t="str">
        <f t="shared" si="163"/>
        <v/>
      </c>
      <c r="L3180" s="21" t="e">
        <f ca="1">IF(AND(K3180&lt;&gt; "", COUNTIF(SAP!#REF!,K3180)&gt;0),"Matched", "")</f>
        <v>#REF!</v>
      </c>
      <c r="M3180" s="21" t="str">
        <f t="shared" ref="M3180:M3243" si="164">IF(D3180="TR","Logic2"&amp;"_"&amp;TEXT(C3180,"dd.mm.yyyy") &amp;"_"&amp; F3180,"")</f>
        <v/>
      </c>
      <c r="N3180" s="21" t="e">
        <f ca="1">IF(AND(M3180&lt;&gt; "", COUNTIF(SAP!#REF!,M3180)&gt;0),"Matched", "")</f>
        <v>#REF!</v>
      </c>
      <c r="O3180" s="21" t="str">
        <f t="shared" ref="O3180:O3243" si="165">IF(D3180="AF","Logic3"&amp;"_"&amp;G3180,"")</f>
        <v/>
      </c>
      <c r="P3180" s="21" t="e">
        <f ca="1">IF(AND(O3180&lt;&gt; "", COUNTIF(SAP!#REF!,O3180)&gt;0),"Matched", "")</f>
        <v>#REF!</v>
      </c>
      <c r="Q3180" s="21" t="str">
        <f ca="1">IF(OR(D3180="AC",D3180="TR"),"Logic4"&amp;"_"&amp;TEXT(C3180,"dd.mm.yyyy") &amp;"_"&amp; 850201.86,"")</f>
        <v>Logic4_20.04.2020_850201.86</v>
      </c>
      <c r="R3180" s="21" t="e">
        <f ca="1">IF(AND(Q3180&lt;&gt; "", COUNTIF(SAP!#REF!,Q3180)&gt;0),"Matched", "")</f>
        <v>#REF!</v>
      </c>
    </row>
    <row r="3181" spans="1:18" hidden="1">
      <c r="A3181" s="21">
        <v>11563327</v>
      </c>
      <c r="B3181" s="22">
        <v>43941</v>
      </c>
      <c r="C3181" s="22">
        <v>43941</v>
      </c>
      <c r="D3181" s="21" t="s">
        <v>10</v>
      </c>
      <c r="E3181" s="23">
        <v>0</v>
      </c>
      <c r="F3181" s="23">
        <v>0</v>
      </c>
      <c r="G3181" s="23">
        <v>3457</v>
      </c>
      <c r="H3181" s="23">
        <v>119301.32</v>
      </c>
      <c r="I3181" s="21" t="s">
        <v>11</v>
      </c>
      <c r="J3181" s="21" t="s">
        <v>12</v>
      </c>
      <c r="K3181" s="21" t="str">
        <f t="shared" si="163"/>
        <v/>
      </c>
      <c r="L3181" s="21" t="e">
        <f ca="1">IF(AND(K3181&lt;&gt; "", COUNTIF(SAP!#REF!,K3181)&gt;0),"Matched", "")</f>
        <v>#REF!</v>
      </c>
      <c r="M3181" s="21" t="str">
        <f t="shared" si="164"/>
        <v/>
      </c>
      <c r="N3181" s="21" t="e">
        <f ca="1">IF(AND(M3181&lt;&gt; "", COUNTIF(SAP!#REF!,M3181)&gt;0),"Matched", "")</f>
        <v>#REF!</v>
      </c>
      <c r="O3181" s="21" t="str">
        <f t="shared" si="165"/>
        <v/>
      </c>
      <c r="P3181" s="21" t="e">
        <f ca="1">IF(AND(O3181&lt;&gt; "", COUNTIF(SAP!#REF!,O3181)&gt;0),"Matched", "")</f>
        <v>#REF!</v>
      </c>
      <c r="Q3181" s="21" t="str">
        <f ca="1">IF(OR(D3181="AC",D3181="TR"),"Logic4"&amp;"_"&amp;TEXT(C3181,"dd.mm.yyyy") &amp;"_"&amp; 850201.86,"")</f>
        <v>Logic4_20.04.2020_850201.86</v>
      </c>
      <c r="R3181" s="21" t="e">
        <f ca="1">IF(AND(Q3181&lt;&gt; "", COUNTIF(SAP!#REF!,Q3181)&gt;0),"Matched", "")</f>
        <v>#REF!</v>
      </c>
    </row>
    <row r="3182" spans="1:18" hidden="1">
      <c r="A3182" s="21">
        <v>11563327</v>
      </c>
      <c r="B3182" s="22">
        <v>43941</v>
      </c>
      <c r="C3182" s="22">
        <v>43941</v>
      </c>
      <c r="D3182" s="21" t="s">
        <v>10</v>
      </c>
      <c r="E3182" s="23">
        <v>0</v>
      </c>
      <c r="F3182" s="23">
        <v>0</v>
      </c>
      <c r="G3182" s="23">
        <v>3599.4</v>
      </c>
      <c r="H3182" s="23">
        <v>122900.72</v>
      </c>
      <c r="I3182" s="21" t="s">
        <v>11</v>
      </c>
      <c r="J3182" s="21" t="s">
        <v>12</v>
      </c>
      <c r="K3182" s="21" t="str">
        <f t="shared" si="163"/>
        <v/>
      </c>
      <c r="L3182" s="21" t="e">
        <f ca="1">IF(AND(K3182&lt;&gt; "", COUNTIF(SAP!#REF!,K3182)&gt;0),"Matched", "")</f>
        <v>#REF!</v>
      </c>
      <c r="M3182" s="21" t="str">
        <f t="shared" si="164"/>
        <v/>
      </c>
      <c r="N3182" s="21" t="e">
        <f ca="1">IF(AND(M3182&lt;&gt; "", COUNTIF(SAP!#REF!,M3182)&gt;0),"Matched", "")</f>
        <v>#REF!</v>
      </c>
      <c r="O3182" s="21" t="str">
        <f t="shared" si="165"/>
        <v/>
      </c>
      <c r="P3182" s="21" t="e">
        <f ca="1">IF(AND(O3182&lt;&gt; "", COUNTIF(SAP!#REF!,O3182)&gt;0),"Matched", "")</f>
        <v>#REF!</v>
      </c>
      <c r="Q3182" s="21" t="str">
        <f ca="1">IF(OR(D3182="AC",D3182="TR"),"Logic4"&amp;"_"&amp;TEXT(C3182,"dd.mm.yyyy") &amp;"_"&amp; 850201.86,"")</f>
        <v>Logic4_20.04.2020_850201.86</v>
      </c>
      <c r="R3182" s="21" t="e">
        <f ca="1">IF(AND(Q3182&lt;&gt; "", COUNTIF(SAP!#REF!,Q3182)&gt;0),"Matched", "")</f>
        <v>#REF!</v>
      </c>
    </row>
    <row r="3183" spans="1:18" hidden="1">
      <c r="A3183" s="21">
        <v>11563327</v>
      </c>
      <c r="B3183" s="22">
        <v>43941</v>
      </c>
      <c r="C3183" s="22">
        <v>43941</v>
      </c>
      <c r="D3183" s="21" t="s">
        <v>10</v>
      </c>
      <c r="E3183" s="23">
        <v>0</v>
      </c>
      <c r="F3183" s="23">
        <v>0</v>
      </c>
      <c r="G3183" s="23">
        <v>3616.9</v>
      </c>
      <c r="H3183" s="23">
        <v>126517.62</v>
      </c>
      <c r="I3183" s="21" t="s">
        <v>11</v>
      </c>
      <c r="J3183" s="21" t="s">
        <v>12</v>
      </c>
      <c r="K3183" s="21" t="str">
        <f t="shared" si="163"/>
        <v/>
      </c>
      <c r="L3183" s="21" t="e">
        <f ca="1">IF(AND(K3183&lt;&gt; "", COUNTIF(SAP!#REF!,K3183)&gt;0),"Matched", "")</f>
        <v>#REF!</v>
      </c>
      <c r="M3183" s="21" t="str">
        <f t="shared" si="164"/>
        <v/>
      </c>
      <c r="N3183" s="21" t="e">
        <f ca="1">IF(AND(M3183&lt;&gt; "", COUNTIF(SAP!#REF!,M3183)&gt;0),"Matched", "")</f>
        <v>#REF!</v>
      </c>
      <c r="O3183" s="21" t="str">
        <f t="shared" si="165"/>
        <v/>
      </c>
      <c r="P3183" s="21" t="e">
        <f ca="1">IF(AND(O3183&lt;&gt; "", COUNTIF(SAP!#REF!,O3183)&gt;0),"Matched", "")</f>
        <v>#REF!</v>
      </c>
      <c r="Q3183" s="21" t="str">
        <f ca="1">IF(OR(D3183="AC",D3183="TR"),"Logic4"&amp;"_"&amp;TEXT(C3183,"dd.mm.yyyy") &amp;"_"&amp; 850201.86,"")</f>
        <v>Logic4_20.04.2020_850201.86</v>
      </c>
      <c r="R3183" s="21" t="e">
        <f ca="1">IF(AND(Q3183&lt;&gt; "", COUNTIF(SAP!#REF!,Q3183)&gt;0),"Matched", "")</f>
        <v>#REF!</v>
      </c>
    </row>
    <row r="3184" spans="1:18" hidden="1">
      <c r="A3184" s="21">
        <v>11563327</v>
      </c>
      <c r="B3184" s="22">
        <v>43941</v>
      </c>
      <c r="C3184" s="22">
        <v>43941</v>
      </c>
      <c r="D3184" s="21" t="s">
        <v>10</v>
      </c>
      <c r="E3184" s="23">
        <v>0</v>
      </c>
      <c r="F3184" s="23">
        <v>0</v>
      </c>
      <c r="G3184" s="23">
        <v>3627</v>
      </c>
      <c r="H3184" s="23">
        <v>130144.62</v>
      </c>
      <c r="I3184" s="21" t="s">
        <v>11</v>
      </c>
      <c r="J3184" s="21" t="s">
        <v>12</v>
      </c>
      <c r="K3184" s="21" t="str">
        <f t="shared" si="163"/>
        <v/>
      </c>
      <c r="L3184" s="21" t="e">
        <f ca="1">IF(AND(K3184&lt;&gt; "", COUNTIF(SAP!#REF!,K3184)&gt;0),"Matched", "")</f>
        <v>#REF!</v>
      </c>
      <c r="M3184" s="21" t="str">
        <f t="shared" si="164"/>
        <v/>
      </c>
      <c r="N3184" s="21" t="e">
        <f ca="1">IF(AND(M3184&lt;&gt; "", COUNTIF(SAP!#REF!,M3184)&gt;0),"Matched", "")</f>
        <v>#REF!</v>
      </c>
      <c r="O3184" s="21" t="str">
        <f t="shared" si="165"/>
        <v/>
      </c>
      <c r="P3184" s="21" t="e">
        <f ca="1">IF(AND(O3184&lt;&gt; "", COUNTIF(SAP!#REF!,O3184)&gt;0),"Matched", "")</f>
        <v>#REF!</v>
      </c>
      <c r="Q3184" s="21" t="str">
        <f ca="1">IF(OR(D3184="AC",D3184="TR"),"Logic4"&amp;"_"&amp;TEXT(C3184,"dd.mm.yyyy") &amp;"_"&amp; 850201.86,"")</f>
        <v>Logic4_20.04.2020_850201.86</v>
      </c>
      <c r="R3184" s="21" t="e">
        <f ca="1">IF(AND(Q3184&lt;&gt; "", COUNTIF(SAP!#REF!,Q3184)&gt;0),"Matched", "")</f>
        <v>#REF!</v>
      </c>
    </row>
    <row r="3185" spans="1:18" hidden="1">
      <c r="A3185" s="21">
        <v>11563327</v>
      </c>
      <c r="B3185" s="22">
        <v>43941</v>
      </c>
      <c r="C3185" s="22">
        <v>43941</v>
      </c>
      <c r="D3185" s="21" t="s">
        <v>10</v>
      </c>
      <c r="E3185" s="23">
        <v>0</v>
      </c>
      <c r="F3185" s="23">
        <v>0</v>
      </c>
      <c r="G3185" s="23">
        <v>3680.2</v>
      </c>
      <c r="H3185" s="23">
        <v>133824.82</v>
      </c>
      <c r="I3185" s="21" t="s">
        <v>11</v>
      </c>
      <c r="J3185" s="21" t="s">
        <v>12</v>
      </c>
      <c r="K3185" s="21" t="str">
        <f t="shared" si="163"/>
        <v/>
      </c>
      <c r="L3185" s="21" t="e">
        <f ca="1">IF(AND(K3185&lt;&gt; "", COUNTIF(SAP!#REF!,K3185)&gt;0),"Matched", "")</f>
        <v>#REF!</v>
      </c>
      <c r="M3185" s="21" t="str">
        <f t="shared" si="164"/>
        <v/>
      </c>
      <c r="N3185" s="21" t="e">
        <f ca="1">IF(AND(M3185&lt;&gt; "", COUNTIF(SAP!#REF!,M3185)&gt;0),"Matched", "")</f>
        <v>#REF!</v>
      </c>
      <c r="O3185" s="21" t="str">
        <f t="shared" si="165"/>
        <v/>
      </c>
      <c r="P3185" s="21" t="e">
        <f ca="1">IF(AND(O3185&lt;&gt; "", COUNTIF(SAP!#REF!,O3185)&gt;0),"Matched", "")</f>
        <v>#REF!</v>
      </c>
      <c r="Q3185" s="21" t="str">
        <f ca="1">IF(OR(D3185="AC",D3185="TR"),"Logic4"&amp;"_"&amp;TEXT(C3185,"dd.mm.yyyy") &amp;"_"&amp; 850201.86,"")</f>
        <v>Logic4_20.04.2020_850201.86</v>
      </c>
      <c r="R3185" s="21" t="e">
        <f ca="1">IF(AND(Q3185&lt;&gt; "", COUNTIF(SAP!#REF!,Q3185)&gt;0),"Matched", "")</f>
        <v>#REF!</v>
      </c>
    </row>
    <row r="3186" spans="1:18" hidden="1">
      <c r="A3186" s="21">
        <v>11563327</v>
      </c>
      <c r="B3186" s="22">
        <v>43941</v>
      </c>
      <c r="C3186" s="22">
        <v>43941</v>
      </c>
      <c r="D3186" s="21" t="s">
        <v>10</v>
      </c>
      <c r="E3186" s="23">
        <v>0</v>
      </c>
      <c r="F3186" s="23">
        <v>0</v>
      </c>
      <c r="G3186" s="23">
        <v>3720</v>
      </c>
      <c r="H3186" s="23">
        <v>137544.82</v>
      </c>
      <c r="I3186" s="21" t="s">
        <v>11</v>
      </c>
      <c r="J3186" s="21" t="s">
        <v>12</v>
      </c>
      <c r="K3186" s="21" t="str">
        <f t="shared" si="163"/>
        <v/>
      </c>
      <c r="L3186" s="21" t="e">
        <f ca="1">IF(AND(K3186&lt;&gt; "", COUNTIF(SAP!#REF!,K3186)&gt;0),"Matched", "")</f>
        <v>#REF!</v>
      </c>
      <c r="M3186" s="21" t="str">
        <f t="shared" si="164"/>
        <v/>
      </c>
      <c r="N3186" s="21" t="e">
        <f ca="1">IF(AND(M3186&lt;&gt; "", COUNTIF(SAP!#REF!,M3186)&gt;0),"Matched", "")</f>
        <v>#REF!</v>
      </c>
      <c r="O3186" s="21" t="str">
        <f t="shared" si="165"/>
        <v/>
      </c>
      <c r="P3186" s="21" t="e">
        <f ca="1">IF(AND(O3186&lt;&gt; "", COUNTIF(SAP!#REF!,O3186)&gt;0),"Matched", "")</f>
        <v>#REF!</v>
      </c>
      <c r="Q3186" s="21" t="str">
        <f ca="1">IF(OR(D3186="AC",D3186="TR"),"Logic4"&amp;"_"&amp;TEXT(C3186,"dd.mm.yyyy") &amp;"_"&amp; 850201.86,"")</f>
        <v>Logic4_20.04.2020_850201.86</v>
      </c>
      <c r="R3186" s="21" t="e">
        <f ca="1">IF(AND(Q3186&lt;&gt; "", COUNTIF(SAP!#REF!,Q3186)&gt;0),"Matched", "")</f>
        <v>#REF!</v>
      </c>
    </row>
    <row r="3187" spans="1:18" hidden="1">
      <c r="A3187" s="21">
        <v>11563327</v>
      </c>
      <c r="B3187" s="22">
        <v>43941</v>
      </c>
      <c r="C3187" s="22">
        <v>43941</v>
      </c>
      <c r="D3187" s="21" t="s">
        <v>10</v>
      </c>
      <c r="E3187" s="23">
        <v>0</v>
      </c>
      <c r="F3187" s="23">
        <v>0</v>
      </c>
      <c r="G3187" s="23">
        <v>3800</v>
      </c>
      <c r="H3187" s="23">
        <v>141344.82</v>
      </c>
      <c r="I3187" s="21" t="s">
        <v>11</v>
      </c>
      <c r="J3187" s="21" t="s">
        <v>12</v>
      </c>
      <c r="K3187" s="21" t="str">
        <f t="shared" si="163"/>
        <v/>
      </c>
      <c r="L3187" s="21" t="e">
        <f ca="1">IF(AND(K3187&lt;&gt; "", COUNTIF(SAP!#REF!,K3187)&gt;0),"Matched", "")</f>
        <v>#REF!</v>
      </c>
      <c r="M3187" s="21" t="str">
        <f t="shared" si="164"/>
        <v/>
      </c>
      <c r="N3187" s="21" t="e">
        <f ca="1">IF(AND(M3187&lt;&gt; "", COUNTIF(SAP!#REF!,M3187)&gt;0),"Matched", "")</f>
        <v>#REF!</v>
      </c>
      <c r="O3187" s="21" t="str">
        <f t="shared" si="165"/>
        <v/>
      </c>
      <c r="P3187" s="21" t="e">
        <f ca="1">IF(AND(O3187&lt;&gt; "", COUNTIF(SAP!#REF!,O3187)&gt;0),"Matched", "")</f>
        <v>#REF!</v>
      </c>
      <c r="Q3187" s="21" t="str">
        <f ca="1">IF(OR(D3187="AC",D3187="TR"),"Logic4"&amp;"_"&amp;TEXT(C3187,"dd.mm.yyyy") &amp;"_"&amp; 850201.86,"")</f>
        <v>Logic4_20.04.2020_850201.86</v>
      </c>
      <c r="R3187" s="21" t="e">
        <f ca="1">IF(AND(Q3187&lt;&gt; "", COUNTIF(SAP!#REF!,Q3187)&gt;0),"Matched", "")</f>
        <v>#REF!</v>
      </c>
    </row>
    <row r="3188" spans="1:18" hidden="1">
      <c r="A3188" s="21">
        <v>11563327</v>
      </c>
      <c r="B3188" s="22">
        <v>43941</v>
      </c>
      <c r="C3188" s="22">
        <v>43941</v>
      </c>
      <c r="D3188" s="21" t="s">
        <v>10</v>
      </c>
      <c r="E3188" s="23">
        <v>0</v>
      </c>
      <c r="F3188" s="23">
        <v>0</v>
      </c>
      <c r="G3188" s="23">
        <v>3830</v>
      </c>
      <c r="H3188" s="23">
        <v>145174.82</v>
      </c>
      <c r="I3188" s="21" t="s">
        <v>11</v>
      </c>
      <c r="J3188" s="21" t="s">
        <v>12</v>
      </c>
      <c r="K3188" s="21" t="str">
        <f t="shared" si="163"/>
        <v/>
      </c>
      <c r="L3188" s="21" t="e">
        <f ca="1">IF(AND(K3188&lt;&gt; "", COUNTIF(SAP!#REF!,K3188)&gt;0),"Matched", "")</f>
        <v>#REF!</v>
      </c>
      <c r="M3188" s="21" t="str">
        <f t="shared" si="164"/>
        <v/>
      </c>
      <c r="N3188" s="21" t="e">
        <f ca="1">IF(AND(M3188&lt;&gt; "", COUNTIF(SAP!#REF!,M3188)&gt;0),"Matched", "")</f>
        <v>#REF!</v>
      </c>
      <c r="O3188" s="21" t="str">
        <f t="shared" si="165"/>
        <v/>
      </c>
      <c r="P3188" s="21" t="e">
        <f ca="1">IF(AND(O3188&lt;&gt; "", COUNTIF(SAP!#REF!,O3188)&gt;0),"Matched", "")</f>
        <v>#REF!</v>
      </c>
      <c r="Q3188" s="21" t="str">
        <f ca="1">IF(OR(D3188="AC",D3188="TR"),"Logic4"&amp;"_"&amp;TEXT(C3188,"dd.mm.yyyy") &amp;"_"&amp; 850201.86,"")</f>
        <v>Logic4_20.04.2020_850201.86</v>
      </c>
      <c r="R3188" s="21" t="e">
        <f ca="1">IF(AND(Q3188&lt;&gt; "", COUNTIF(SAP!#REF!,Q3188)&gt;0),"Matched", "")</f>
        <v>#REF!</v>
      </c>
    </row>
    <row r="3189" spans="1:18" hidden="1">
      <c r="A3189" s="21">
        <v>11563327</v>
      </c>
      <c r="B3189" s="22">
        <v>43941</v>
      </c>
      <c r="C3189" s="22">
        <v>43941</v>
      </c>
      <c r="D3189" s="21" t="s">
        <v>10</v>
      </c>
      <c r="E3189" s="23">
        <v>0</v>
      </c>
      <c r="F3189" s="23">
        <v>0</v>
      </c>
      <c r="G3189" s="23">
        <v>3835.8</v>
      </c>
      <c r="H3189" s="23">
        <v>149010.62</v>
      </c>
      <c r="I3189" s="21" t="s">
        <v>11</v>
      </c>
      <c r="J3189" s="21" t="s">
        <v>12</v>
      </c>
      <c r="K3189" s="21" t="str">
        <f t="shared" si="163"/>
        <v/>
      </c>
      <c r="L3189" s="21" t="e">
        <f ca="1">IF(AND(K3189&lt;&gt; "", COUNTIF(SAP!#REF!,K3189)&gt;0),"Matched", "")</f>
        <v>#REF!</v>
      </c>
      <c r="M3189" s="21" t="str">
        <f t="shared" si="164"/>
        <v/>
      </c>
      <c r="N3189" s="21" t="e">
        <f ca="1">IF(AND(M3189&lt;&gt; "", COUNTIF(SAP!#REF!,M3189)&gt;0),"Matched", "")</f>
        <v>#REF!</v>
      </c>
      <c r="O3189" s="21" t="str">
        <f t="shared" si="165"/>
        <v/>
      </c>
      <c r="P3189" s="21" t="e">
        <f ca="1">IF(AND(O3189&lt;&gt; "", COUNTIF(SAP!#REF!,O3189)&gt;0),"Matched", "")</f>
        <v>#REF!</v>
      </c>
      <c r="Q3189" s="21" t="str">
        <f ca="1">IF(OR(D3189="AC",D3189="TR"),"Logic4"&amp;"_"&amp;TEXT(C3189,"dd.mm.yyyy") &amp;"_"&amp; 850201.86,"")</f>
        <v>Logic4_20.04.2020_850201.86</v>
      </c>
      <c r="R3189" s="21" t="e">
        <f ca="1">IF(AND(Q3189&lt;&gt; "", COUNTIF(SAP!#REF!,Q3189)&gt;0),"Matched", "")</f>
        <v>#REF!</v>
      </c>
    </row>
    <row r="3190" spans="1:18" hidden="1">
      <c r="A3190" s="21">
        <v>11563327</v>
      </c>
      <c r="B3190" s="22">
        <v>43941</v>
      </c>
      <c r="C3190" s="22">
        <v>43941</v>
      </c>
      <c r="D3190" s="21" t="s">
        <v>10</v>
      </c>
      <c r="E3190" s="23">
        <v>0</v>
      </c>
      <c r="F3190" s="23">
        <v>0</v>
      </c>
      <c r="G3190" s="23">
        <v>3859.6</v>
      </c>
      <c r="H3190" s="23">
        <v>152870.22</v>
      </c>
      <c r="I3190" s="21" t="s">
        <v>11</v>
      </c>
      <c r="J3190" s="21" t="s">
        <v>12</v>
      </c>
      <c r="K3190" s="21" t="str">
        <f t="shared" si="163"/>
        <v/>
      </c>
      <c r="L3190" s="21" t="e">
        <f ca="1">IF(AND(K3190&lt;&gt; "", COUNTIF(SAP!#REF!,K3190)&gt;0),"Matched", "")</f>
        <v>#REF!</v>
      </c>
      <c r="M3190" s="21" t="str">
        <f t="shared" si="164"/>
        <v/>
      </c>
      <c r="N3190" s="21" t="e">
        <f ca="1">IF(AND(M3190&lt;&gt; "", COUNTIF(SAP!#REF!,M3190)&gt;0),"Matched", "")</f>
        <v>#REF!</v>
      </c>
      <c r="O3190" s="21" t="str">
        <f t="shared" si="165"/>
        <v/>
      </c>
      <c r="P3190" s="21" t="e">
        <f ca="1">IF(AND(O3190&lt;&gt; "", COUNTIF(SAP!#REF!,O3190)&gt;0),"Matched", "")</f>
        <v>#REF!</v>
      </c>
      <c r="Q3190" s="21" t="str">
        <f ca="1">IF(OR(D3190="AC",D3190="TR"),"Logic4"&amp;"_"&amp;TEXT(C3190,"dd.mm.yyyy") &amp;"_"&amp; 850201.86,"")</f>
        <v>Logic4_20.04.2020_850201.86</v>
      </c>
      <c r="R3190" s="21" t="e">
        <f ca="1">IF(AND(Q3190&lt;&gt; "", COUNTIF(SAP!#REF!,Q3190)&gt;0),"Matched", "")</f>
        <v>#REF!</v>
      </c>
    </row>
    <row r="3191" spans="1:18" hidden="1">
      <c r="A3191" s="21">
        <v>11563327</v>
      </c>
      <c r="B3191" s="22">
        <v>43941</v>
      </c>
      <c r="C3191" s="22">
        <v>43941</v>
      </c>
      <c r="D3191" s="21" t="s">
        <v>10</v>
      </c>
      <c r="E3191" s="23">
        <v>0</v>
      </c>
      <c r="F3191" s="23">
        <v>0</v>
      </c>
      <c r="G3191" s="23">
        <v>3893.7</v>
      </c>
      <c r="H3191" s="23">
        <v>156763.92000000001</v>
      </c>
      <c r="I3191" s="21" t="s">
        <v>11</v>
      </c>
      <c r="J3191" s="21" t="s">
        <v>12</v>
      </c>
      <c r="K3191" s="21" t="str">
        <f t="shared" si="163"/>
        <v/>
      </c>
      <c r="L3191" s="21" t="e">
        <f ca="1">IF(AND(K3191&lt;&gt; "", COUNTIF(SAP!#REF!,K3191)&gt;0),"Matched", "")</f>
        <v>#REF!</v>
      </c>
      <c r="M3191" s="21" t="str">
        <f t="shared" si="164"/>
        <v/>
      </c>
      <c r="N3191" s="21" t="e">
        <f ca="1">IF(AND(M3191&lt;&gt; "", COUNTIF(SAP!#REF!,M3191)&gt;0),"Matched", "")</f>
        <v>#REF!</v>
      </c>
      <c r="O3191" s="21" t="str">
        <f t="shared" si="165"/>
        <v/>
      </c>
      <c r="P3191" s="21" t="e">
        <f ca="1">IF(AND(O3191&lt;&gt; "", COUNTIF(SAP!#REF!,O3191)&gt;0),"Matched", "")</f>
        <v>#REF!</v>
      </c>
      <c r="Q3191" s="21" t="str">
        <f ca="1">IF(OR(D3191="AC",D3191="TR"),"Logic4"&amp;"_"&amp;TEXT(C3191,"dd.mm.yyyy") &amp;"_"&amp; 850201.86,"")</f>
        <v>Logic4_20.04.2020_850201.86</v>
      </c>
      <c r="R3191" s="21" t="e">
        <f ca="1">IF(AND(Q3191&lt;&gt; "", COUNTIF(SAP!#REF!,Q3191)&gt;0),"Matched", "")</f>
        <v>#REF!</v>
      </c>
    </row>
    <row r="3192" spans="1:18" hidden="1">
      <c r="A3192" s="21">
        <v>11563327</v>
      </c>
      <c r="B3192" s="22">
        <v>43941</v>
      </c>
      <c r="C3192" s="22">
        <v>43941</v>
      </c>
      <c r="D3192" s="21" t="s">
        <v>10</v>
      </c>
      <c r="E3192" s="23">
        <v>0</v>
      </c>
      <c r="F3192" s="23">
        <v>0</v>
      </c>
      <c r="G3192" s="23">
        <v>3909.8</v>
      </c>
      <c r="H3192" s="23">
        <v>160673.72</v>
      </c>
      <c r="I3192" s="21" t="s">
        <v>11</v>
      </c>
      <c r="J3192" s="21" t="s">
        <v>12</v>
      </c>
      <c r="K3192" s="21" t="str">
        <f t="shared" si="163"/>
        <v/>
      </c>
      <c r="L3192" s="21" t="e">
        <f ca="1">IF(AND(K3192&lt;&gt; "", COUNTIF(SAP!#REF!,K3192)&gt;0),"Matched", "")</f>
        <v>#REF!</v>
      </c>
      <c r="M3192" s="21" t="str">
        <f t="shared" si="164"/>
        <v/>
      </c>
      <c r="N3192" s="21" t="e">
        <f ca="1">IF(AND(M3192&lt;&gt; "", COUNTIF(SAP!#REF!,M3192)&gt;0),"Matched", "")</f>
        <v>#REF!</v>
      </c>
      <c r="O3192" s="21" t="str">
        <f t="shared" si="165"/>
        <v/>
      </c>
      <c r="P3192" s="21" t="e">
        <f ca="1">IF(AND(O3192&lt;&gt; "", COUNTIF(SAP!#REF!,O3192)&gt;0),"Matched", "")</f>
        <v>#REF!</v>
      </c>
      <c r="Q3192" s="21" t="str">
        <f ca="1">IF(OR(D3192="AC",D3192="TR"),"Logic4"&amp;"_"&amp;TEXT(C3192,"dd.mm.yyyy") &amp;"_"&amp; 850201.86,"")</f>
        <v>Logic4_20.04.2020_850201.86</v>
      </c>
      <c r="R3192" s="21" t="e">
        <f ca="1">IF(AND(Q3192&lt;&gt; "", COUNTIF(SAP!#REF!,Q3192)&gt;0),"Matched", "")</f>
        <v>#REF!</v>
      </c>
    </row>
    <row r="3193" spans="1:18" hidden="1">
      <c r="A3193" s="21">
        <v>11563327</v>
      </c>
      <c r="B3193" s="22">
        <v>43941</v>
      </c>
      <c r="C3193" s="22">
        <v>43941</v>
      </c>
      <c r="D3193" s="21" t="s">
        <v>10</v>
      </c>
      <c r="E3193" s="23">
        <v>0</v>
      </c>
      <c r="F3193" s="23">
        <v>0</v>
      </c>
      <c r="G3193" s="23">
        <v>3910.2</v>
      </c>
      <c r="H3193" s="23">
        <v>164583.92000000001</v>
      </c>
      <c r="I3193" s="21" t="s">
        <v>11</v>
      </c>
      <c r="J3193" s="21" t="s">
        <v>12</v>
      </c>
      <c r="K3193" s="21" t="str">
        <f t="shared" si="163"/>
        <v/>
      </c>
      <c r="L3193" s="21" t="e">
        <f ca="1">IF(AND(K3193&lt;&gt; "", COUNTIF(SAP!#REF!,K3193)&gt;0),"Matched", "")</f>
        <v>#REF!</v>
      </c>
      <c r="M3193" s="21" t="str">
        <f t="shared" si="164"/>
        <v/>
      </c>
      <c r="N3193" s="21" t="e">
        <f ca="1">IF(AND(M3193&lt;&gt; "", COUNTIF(SAP!#REF!,M3193)&gt;0),"Matched", "")</f>
        <v>#REF!</v>
      </c>
      <c r="O3193" s="21" t="str">
        <f t="shared" si="165"/>
        <v/>
      </c>
      <c r="P3193" s="21" t="e">
        <f ca="1">IF(AND(O3193&lt;&gt; "", COUNTIF(SAP!#REF!,O3193)&gt;0),"Matched", "")</f>
        <v>#REF!</v>
      </c>
      <c r="Q3193" s="21" t="str">
        <f ca="1">IF(OR(D3193="AC",D3193="TR"),"Logic4"&amp;"_"&amp;TEXT(C3193,"dd.mm.yyyy") &amp;"_"&amp; 850201.86,"")</f>
        <v>Logic4_20.04.2020_850201.86</v>
      </c>
      <c r="R3193" s="21" t="e">
        <f ca="1">IF(AND(Q3193&lt;&gt; "", COUNTIF(SAP!#REF!,Q3193)&gt;0),"Matched", "")</f>
        <v>#REF!</v>
      </c>
    </row>
    <row r="3194" spans="1:18" hidden="1">
      <c r="A3194" s="21">
        <v>11563327</v>
      </c>
      <c r="B3194" s="22">
        <v>43941</v>
      </c>
      <c r="C3194" s="22">
        <v>43941</v>
      </c>
      <c r="D3194" s="21" t="s">
        <v>10</v>
      </c>
      <c r="E3194" s="23">
        <v>0</v>
      </c>
      <c r="F3194" s="23">
        <v>0</v>
      </c>
      <c r="G3194" s="23">
        <v>4100.6000000000004</v>
      </c>
      <c r="H3194" s="23">
        <v>168684.52</v>
      </c>
      <c r="I3194" s="21" t="s">
        <v>11</v>
      </c>
      <c r="J3194" s="21" t="s">
        <v>12</v>
      </c>
      <c r="K3194" s="21" t="str">
        <f t="shared" si="163"/>
        <v/>
      </c>
      <c r="L3194" s="21" t="e">
        <f ca="1">IF(AND(K3194&lt;&gt; "", COUNTIF(SAP!#REF!,K3194)&gt;0),"Matched", "")</f>
        <v>#REF!</v>
      </c>
      <c r="M3194" s="21" t="str">
        <f t="shared" si="164"/>
        <v/>
      </c>
      <c r="N3194" s="21" t="e">
        <f ca="1">IF(AND(M3194&lt;&gt; "", COUNTIF(SAP!#REF!,M3194)&gt;0),"Matched", "")</f>
        <v>#REF!</v>
      </c>
      <c r="O3194" s="21" t="str">
        <f t="shared" si="165"/>
        <v/>
      </c>
      <c r="P3194" s="21" t="e">
        <f ca="1">IF(AND(O3194&lt;&gt; "", COUNTIF(SAP!#REF!,O3194)&gt;0),"Matched", "")</f>
        <v>#REF!</v>
      </c>
      <c r="Q3194" s="21" t="str">
        <f ca="1">IF(OR(D3194="AC",D3194="TR"),"Logic4"&amp;"_"&amp;TEXT(C3194,"dd.mm.yyyy") &amp;"_"&amp; 850201.86,"")</f>
        <v>Logic4_20.04.2020_850201.86</v>
      </c>
      <c r="R3194" s="21" t="e">
        <f ca="1">IF(AND(Q3194&lt;&gt; "", COUNTIF(SAP!#REF!,Q3194)&gt;0),"Matched", "")</f>
        <v>#REF!</v>
      </c>
    </row>
    <row r="3195" spans="1:18" hidden="1">
      <c r="A3195" s="21">
        <v>11563327</v>
      </c>
      <c r="B3195" s="22">
        <v>43941</v>
      </c>
      <c r="C3195" s="22">
        <v>43941</v>
      </c>
      <c r="D3195" s="21" t="s">
        <v>10</v>
      </c>
      <c r="E3195" s="23">
        <v>0</v>
      </c>
      <c r="F3195" s="23">
        <v>0</v>
      </c>
      <c r="G3195" s="23">
        <v>4174.24</v>
      </c>
      <c r="H3195" s="23">
        <v>172858.76</v>
      </c>
      <c r="I3195" s="21" t="s">
        <v>11</v>
      </c>
      <c r="J3195" s="21" t="s">
        <v>12</v>
      </c>
      <c r="K3195" s="21" t="str">
        <f t="shared" si="163"/>
        <v/>
      </c>
      <c r="L3195" s="21" t="e">
        <f ca="1">IF(AND(K3195&lt;&gt; "", COUNTIF(SAP!#REF!,K3195)&gt;0),"Matched", "")</f>
        <v>#REF!</v>
      </c>
      <c r="M3195" s="21" t="str">
        <f t="shared" si="164"/>
        <v/>
      </c>
      <c r="N3195" s="21" t="e">
        <f ca="1">IF(AND(M3195&lt;&gt; "", COUNTIF(SAP!#REF!,M3195)&gt;0),"Matched", "")</f>
        <v>#REF!</v>
      </c>
      <c r="O3195" s="21" t="str">
        <f t="shared" si="165"/>
        <v/>
      </c>
      <c r="P3195" s="21" t="e">
        <f ca="1">IF(AND(O3195&lt;&gt; "", COUNTIF(SAP!#REF!,O3195)&gt;0),"Matched", "")</f>
        <v>#REF!</v>
      </c>
      <c r="Q3195" s="21" t="str">
        <f ca="1">IF(OR(D3195="AC",D3195="TR"),"Logic4"&amp;"_"&amp;TEXT(C3195,"dd.mm.yyyy") &amp;"_"&amp; 850201.86,"")</f>
        <v>Logic4_20.04.2020_850201.86</v>
      </c>
      <c r="R3195" s="21" t="e">
        <f ca="1">IF(AND(Q3195&lt;&gt; "", COUNTIF(SAP!#REF!,Q3195)&gt;0),"Matched", "")</f>
        <v>#REF!</v>
      </c>
    </row>
    <row r="3196" spans="1:18" hidden="1">
      <c r="A3196" s="21">
        <v>11563327</v>
      </c>
      <c r="B3196" s="22">
        <v>43941</v>
      </c>
      <c r="C3196" s="22">
        <v>43941</v>
      </c>
      <c r="D3196" s="21" t="s">
        <v>10</v>
      </c>
      <c r="E3196" s="23">
        <v>0</v>
      </c>
      <c r="F3196" s="23">
        <v>0</v>
      </c>
      <c r="G3196" s="23">
        <v>4180</v>
      </c>
      <c r="H3196" s="23">
        <v>177038.76</v>
      </c>
      <c r="I3196" s="21" t="s">
        <v>11</v>
      </c>
      <c r="J3196" s="21" t="s">
        <v>12</v>
      </c>
      <c r="K3196" s="21" t="str">
        <f t="shared" si="163"/>
        <v/>
      </c>
      <c r="L3196" s="21" t="e">
        <f ca="1">IF(AND(K3196&lt;&gt; "", COUNTIF(SAP!#REF!,K3196)&gt;0),"Matched", "")</f>
        <v>#REF!</v>
      </c>
      <c r="M3196" s="21" t="str">
        <f t="shared" si="164"/>
        <v/>
      </c>
      <c r="N3196" s="21" t="e">
        <f ca="1">IF(AND(M3196&lt;&gt; "", COUNTIF(SAP!#REF!,M3196)&gt;0),"Matched", "")</f>
        <v>#REF!</v>
      </c>
      <c r="O3196" s="21" t="str">
        <f t="shared" si="165"/>
        <v/>
      </c>
      <c r="P3196" s="21" t="e">
        <f ca="1">IF(AND(O3196&lt;&gt; "", COUNTIF(SAP!#REF!,O3196)&gt;0),"Matched", "")</f>
        <v>#REF!</v>
      </c>
      <c r="Q3196" s="21" t="str">
        <f ca="1">IF(OR(D3196="AC",D3196="TR"),"Logic4"&amp;"_"&amp;TEXT(C3196,"dd.mm.yyyy") &amp;"_"&amp; 850201.86,"")</f>
        <v>Logic4_20.04.2020_850201.86</v>
      </c>
      <c r="R3196" s="21" t="e">
        <f ca="1">IF(AND(Q3196&lt;&gt; "", COUNTIF(SAP!#REF!,Q3196)&gt;0),"Matched", "")</f>
        <v>#REF!</v>
      </c>
    </row>
    <row r="3197" spans="1:18" hidden="1">
      <c r="A3197" s="21">
        <v>11563327</v>
      </c>
      <c r="B3197" s="22">
        <v>43941</v>
      </c>
      <c r="C3197" s="22">
        <v>43941</v>
      </c>
      <c r="D3197" s="21" t="s">
        <v>10</v>
      </c>
      <c r="E3197" s="23">
        <v>0</v>
      </c>
      <c r="F3197" s="23">
        <v>0</v>
      </c>
      <c r="G3197" s="23">
        <v>4317.2</v>
      </c>
      <c r="H3197" s="23">
        <v>181355.96</v>
      </c>
      <c r="I3197" s="21" t="s">
        <v>11</v>
      </c>
      <c r="J3197" s="21" t="s">
        <v>12</v>
      </c>
      <c r="K3197" s="21" t="str">
        <f t="shared" si="163"/>
        <v/>
      </c>
      <c r="L3197" s="21" t="e">
        <f ca="1">IF(AND(K3197&lt;&gt; "", COUNTIF(SAP!#REF!,K3197)&gt;0),"Matched", "")</f>
        <v>#REF!</v>
      </c>
      <c r="M3197" s="21" t="str">
        <f t="shared" si="164"/>
        <v/>
      </c>
      <c r="N3197" s="21" t="e">
        <f ca="1">IF(AND(M3197&lt;&gt; "", COUNTIF(SAP!#REF!,M3197)&gt;0),"Matched", "")</f>
        <v>#REF!</v>
      </c>
      <c r="O3197" s="21" t="str">
        <f t="shared" si="165"/>
        <v/>
      </c>
      <c r="P3197" s="21" t="e">
        <f ca="1">IF(AND(O3197&lt;&gt; "", COUNTIF(SAP!#REF!,O3197)&gt;0),"Matched", "")</f>
        <v>#REF!</v>
      </c>
      <c r="Q3197" s="21" t="str">
        <f ca="1">IF(OR(D3197="AC",D3197="TR"),"Logic4"&amp;"_"&amp;TEXT(C3197,"dd.mm.yyyy") &amp;"_"&amp; 850201.86,"")</f>
        <v>Logic4_20.04.2020_850201.86</v>
      </c>
      <c r="R3197" s="21" t="e">
        <f ca="1">IF(AND(Q3197&lt;&gt; "", COUNTIF(SAP!#REF!,Q3197)&gt;0),"Matched", "")</f>
        <v>#REF!</v>
      </c>
    </row>
    <row r="3198" spans="1:18" hidden="1">
      <c r="A3198" s="21">
        <v>11563327</v>
      </c>
      <c r="B3198" s="22">
        <v>43941</v>
      </c>
      <c r="C3198" s="22">
        <v>43941</v>
      </c>
      <c r="D3198" s="21" t="s">
        <v>10</v>
      </c>
      <c r="E3198" s="23">
        <v>0</v>
      </c>
      <c r="F3198" s="23">
        <v>0</v>
      </c>
      <c r="G3198" s="23">
        <v>4390</v>
      </c>
      <c r="H3198" s="23">
        <v>185745.96</v>
      </c>
      <c r="I3198" s="21" t="s">
        <v>11</v>
      </c>
      <c r="J3198" s="21" t="s">
        <v>12</v>
      </c>
      <c r="K3198" s="21" t="str">
        <f t="shared" si="163"/>
        <v/>
      </c>
      <c r="L3198" s="21" t="e">
        <f ca="1">IF(AND(K3198&lt;&gt; "", COUNTIF(SAP!#REF!,K3198)&gt;0),"Matched", "")</f>
        <v>#REF!</v>
      </c>
      <c r="M3198" s="21" t="str">
        <f t="shared" si="164"/>
        <v/>
      </c>
      <c r="N3198" s="21" t="e">
        <f ca="1">IF(AND(M3198&lt;&gt; "", COUNTIF(SAP!#REF!,M3198)&gt;0),"Matched", "")</f>
        <v>#REF!</v>
      </c>
      <c r="O3198" s="21" t="str">
        <f t="shared" si="165"/>
        <v/>
      </c>
      <c r="P3198" s="21" t="e">
        <f ca="1">IF(AND(O3198&lt;&gt; "", COUNTIF(SAP!#REF!,O3198)&gt;0),"Matched", "")</f>
        <v>#REF!</v>
      </c>
      <c r="Q3198" s="21" t="str">
        <f ca="1">IF(OR(D3198="AC",D3198="TR"),"Logic4"&amp;"_"&amp;TEXT(C3198,"dd.mm.yyyy") &amp;"_"&amp; 850201.86,"")</f>
        <v>Logic4_20.04.2020_850201.86</v>
      </c>
      <c r="R3198" s="21" t="e">
        <f ca="1">IF(AND(Q3198&lt;&gt; "", COUNTIF(SAP!#REF!,Q3198)&gt;0),"Matched", "")</f>
        <v>#REF!</v>
      </c>
    </row>
    <row r="3199" spans="1:18" hidden="1">
      <c r="A3199" s="21">
        <v>11563327</v>
      </c>
      <c r="B3199" s="22">
        <v>43941</v>
      </c>
      <c r="C3199" s="22">
        <v>43941</v>
      </c>
      <c r="D3199" s="21" t="s">
        <v>10</v>
      </c>
      <c r="E3199" s="23">
        <v>0</v>
      </c>
      <c r="F3199" s="23">
        <v>0</v>
      </c>
      <c r="G3199" s="23">
        <v>4440</v>
      </c>
      <c r="H3199" s="23">
        <v>190185.96</v>
      </c>
      <c r="I3199" s="21" t="s">
        <v>11</v>
      </c>
      <c r="J3199" s="21" t="s">
        <v>12</v>
      </c>
      <c r="K3199" s="21" t="str">
        <f t="shared" si="163"/>
        <v/>
      </c>
      <c r="L3199" s="21" t="e">
        <f ca="1">IF(AND(K3199&lt;&gt; "", COUNTIF(SAP!#REF!,K3199)&gt;0),"Matched", "")</f>
        <v>#REF!</v>
      </c>
      <c r="M3199" s="21" t="str">
        <f t="shared" si="164"/>
        <v/>
      </c>
      <c r="N3199" s="21" t="e">
        <f ca="1">IF(AND(M3199&lt;&gt; "", COUNTIF(SAP!#REF!,M3199)&gt;0),"Matched", "")</f>
        <v>#REF!</v>
      </c>
      <c r="O3199" s="21" t="str">
        <f t="shared" si="165"/>
        <v/>
      </c>
      <c r="P3199" s="21" t="e">
        <f ca="1">IF(AND(O3199&lt;&gt; "", COUNTIF(SAP!#REF!,O3199)&gt;0),"Matched", "")</f>
        <v>#REF!</v>
      </c>
      <c r="Q3199" s="21" t="str">
        <f ca="1">IF(OR(D3199="AC",D3199="TR"),"Logic4"&amp;"_"&amp;TEXT(C3199,"dd.mm.yyyy") &amp;"_"&amp; 850201.86,"")</f>
        <v>Logic4_20.04.2020_850201.86</v>
      </c>
      <c r="R3199" s="21" t="e">
        <f ca="1">IF(AND(Q3199&lt;&gt; "", COUNTIF(SAP!#REF!,Q3199)&gt;0),"Matched", "")</f>
        <v>#REF!</v>
      </c>
    </row>
    <row r="3200" spans="1:18" hidden="1">
      <c r="A3200" s="21">
        <v>11563327</v>
      </c>
      <c r="B3200" s="22">
        <v>43941</v>
      </c>
      <c r="C3200" s="22">
        <v>43941</v>
      </c>
      <c r="D3200" s="21" t="s">
        <v>10</v>
      </c>
      <c r="E3200" s="23">
        <v>0</v>
      </c>
      <c r="F3200" s="23">
        <v>0</v>
      </c>
      <c r="G3200" s="23">
        <v>4483.84</v>
      </c>
      <c r="H3200" s="23">
        <v>194669.8</v>
      </c>
      <c r="I3200" s="21" t="s">
        <v>11</v>
      </c>
      <c r="J3200" s="21" t="s">
        <v>12</v>
      </c>
      <c r="K3200" s="21" t="str">
        <f t="shared" si="163"/>
        <v/>
      </c>
      <c r="L3200" s="21" t="e">
        <f ca="1">IF(AND(K3200&lt;&gt; "", COUNTIF(SAP!#REF!,K3200)&gt;0),"Matched", "")</f>
        <v>#REF!</v>
      </c>
      <c r="M3200" s="21" t="str">
        <f t="shared" si="164"/>
        <v/>
      </c>
      <c r="N3200" s="21" t="e">
        <f ca="1">IF(AND(M3200&lt;&gt; "", COUNTIF(SAP!#REF!,M3200)&gt;0),"Matched", "")</f>
        <v>#REF!</v>
      </c>
      <c r="O3200" s="21" t="str">
        <f t="shared" si="165"/>
        <v/>
      </c>
      <c r="P3200" s="21" t="e">
        <f ca="1">IF(AND(O3200&lt;&gt; "", COUNTIF(SAP!#REF!,O3200)&gt;0),"Matched", "")</f>
        <v>#REF!</v>
      </c>
      <c r="Q3200" s="21" t="str">
        <f ca="1">IF(OR(D3200="AC",D3200="TR"),"Logic4"&amp;"_"&amp;TEXT(C3200,"dd.mm.yyyy") &amp;"_"&amp; 850201.86,"")</f>
        <v>Logic4_20.04.2020_850201.86</v>
      </c>
      <c r="R3200" s="21" t="e">
        <f ca="1">IF(AND(Q3200&lt;&gt; "", COUNTIF(SAP!#REF!,Q3200)&gt;0),"Matched", "")</f>
        <v>#REF!</v>
      </c>
    </row>
    <row r="3201" spans="1:18" hidden="1">
      <c r="A3201" s="21">
        <v>11563327</v>
      </c>
      <c r="B3201" s="22">
        <v>43941</v>
      </c>
      <c r="C3201" s="22">
        <v>43941</v>
      </c>
      <c r="D3201" s="21" t="s">
        <v>10</v>
      </c>
      <c r="E3201" s="23">
        <v>0</v>
      </c>
      <c r="F3201" s="23">
        <v>0</v>
      </c>
      <c r="G3201" s="23">
        <v>4657</v>
      </c>
      <c r="H3201" s="23">
        <v>199326.8</v>
      </c>
      <c r="I3201" s="21" t="s">
        <v>11</v>
      </c>
      <c r="J3201" s="21" t="s">
        <v>12</v>
      </c>
      <c r="K3201" s="21" t="str">
        <f t="shared" si="163"/>
        <v/>
      </c>
      <c r="L3201" s="21" t="e">
        <f ca="1">IF(AND(K3201&lt;&gt; "", COUNTIF(SAP!#REF!,K3201)&gt;0),"Matched", "")</f>
        <v>#REF!</v>
      </c>
      <c r="M3201" s="21" t="str">
        <f t="shared" si="164"/>
        <v/>
      </c>
      <c r="N3201" s="21" t="e">
        <f ca="1">IF(AND(M3201&lt;&gt; "", COUNTIF(SAP!#REF!,M3201)&gt;0),"Matched", "")</f>
        <v>#REF!</v>
      </c>
      <c r="O3201" s="21" t="str">
        <f t="shared" si="165"/>
        <v/>
      </c>
      <c r="P3201" s="21" t="e">
        <f ca="1">IF(AND(O3201&lt;&gt; "", COUNTIF(SAP!#REF!,O3201)&gt;0),"Matched", "")</f>
        <v>#REF!</v>
      </c>
      <c r="Q3201" s="21" t="str">
        <f ca="1">IF(OR(D3201="AC",D3201="TR"),"Logic4"&amp;"_"&amp;TEXT(C3201,"dd.mm.yyyy") &amp;"_"&amp; 850201.86,"")</f>
        <v>Logic4_20.04.2020_850201.86</v>
      </c>
      <c r="R3201" s="21" t="e">
        <f ca="1">IF(AND(Q3201&lt;&gt; "", COUNTIF(SAP!#REF!,Q3201)&gt;0),"Matched", "")</f>
        <v>#REF!</v>
      </c>
    </row>
    <row r="3202" spans="1:18" hidden="1">
      <c r="A3202" s="21">
        <v>11563327</v>
      </c>
      <c r="B3202" s="22">
        <v>43941</v>
      </c>
      <c r="C3202" s="22">
        <v>43941</v>
      </c>
      <c r="D3202" s="21" t="s">
        <v>10</v>
      </c>
      <c r="E3202" s="23">
        <v>0</v>
      </c>
      <c r="F3202" s="23">
        <v>0</v>
      </c>
      <c r="G3202" s="23">
        <v>4690</v>
      </c>
      <c r="H3202" s="23">
        <v>204016.8</v>
      </c>
      <c r="I3202" s="21" t="s">
        <v>11</v>
      </c>
      <c r="J3202" s="21" t="s">
        <v>12</v>
      </c>
      <c r="K3202" s="21" t="str">
        <f t="shared" si="163"/>
        <v/>
      </c>
      <c r="L3202" s="21" t="e">
        <f ca="1">IF(AND(K3202&lt;&gt; "", COUNTIF(SAP!#REF!,K3202)&gt;0),"Matched", "")</f>
        <v>#REF!</v>
      </c>
      <c r="M3202" s="21" t="str">
        <f t="shared" si="164"/>
        <v/>
      </c>
      <c r="N3202" s="21" t="e">
        <f ca="1">IF(AND(M3202&lt;&gt; "", COUNTIF(SAP!#REF!,M3202)&gt;0),"Matched", "")</f>
        <v>#REF!</v>
      </c>
      <c r="O3202" s="21" t="str">
        <f t="shared" si="165"/>
        <v/>
      </c>
      <c r="P3202" s="21" t="e">
        <f ca="1">IF(AND(O3202&lt;&gt; "", COUNTIF(SAP!#REF!,O3202)&gt;0),"Matched", "")</f>
        <v>#REF!</v>
      </c>
      <c r="Q3202" s="21" t="str">
        <f ca="1">IF(OR(D3202="AC",D3202="TR"),"Logic4"&amp;"_"&amp;TEXT(C3202,"dd.mm.yyyy") &amp;"_"&amp; 850201.86,"")</f>
        <v>Logic4_20.04.2020_850201.86</v>
      </c>
      <c r="R3202" s="21" t="e">
        <f ca="1">IF(AND(Q3202&lt;&gt; "", COUNTIF(SAP!#REF!,Q3202)&gt;0),"Matched", "")</f>
        <v>#REF!</v>
      </c>
    </row>
    <row r="3203" spans="1:18" hidden="1">
      <c r="A3203" s="21">
        <v>11563327</v>
      </c>
      <c r="B3203" s="22">
        <v>43941</v>
      </c>
      <c r="C3203" s="22">
        <v>43941</v>
      </c>
      <c r="D3203" s="21" t="s">
        <v>10</v>
      </c>
      <c r="E3203" s="23">
        <v>0</v>
      </c>
      <c r="F3203" s="23">
        <v>0</v>
      </c>
      <c r="G3203" s="23">
        <v>4737</v>
      </c>
      <c r="H3203" s="23">
        <v>208753.8</v>
      </c>
      <c r="I3203" s="21" t="s">
        <v>11</v>
      </c>
      <c r="J3203" s="21" t="s">
        <v>12</v>
      </c>
      <c r="K3203" s="21" t="str">
        <f t="shared" ref="K3203:K3266" si="166">IF(D3203="TF","Logic1"&amp;"_"&amp;TEXT(C3203, "mm") &amp;"_"&amp; F3203,"")</f>
        <v/>
      </c>
      <c r="L3203" s="21" t="e">
        <f ca="1">IF(AND(K3203&lt;&gt; "", COUNTIF(SAP!#REF!,K3203)&gt;0),"Matched", "")</f>
        <v>#REF!</v>
      </c>
      <c r="M3203" s="21" t="str">
        <f t="shared" si="164"/>
        <v/>
      </c>
      <c r="N3203" s="21" t="e">
        <f ca="1">IF(AND(M3203&lt;&gt; "", COUNTIF(SAP!#REF!,M3203)&gt;0),"Matched", "")</f>
        <v>#REF!</v>
      </c>
      <c r="O3203" s="21" t="str">
        <f t="shared" si="165"/>
        <v/>
      </c>
      <c r="P3203" s="21" t="e">
        <f ca="1">IF(AND(O3203&lt;&gt; "", COUNTIF(SAP!#REF!,O3203)&gt;0),"Matched", "")</f>
        <v>#REF!</v>
      </c>
      <c r="Q3203" s="21" t="str">
        <f ca="1">IF(OR(D3203="AC",D3203="TR"),"Logic4"&amp;"_"&amp;TEXT(C3203,"dd.mm.yyyy") &amp;"_"&amp; 850201.86,"")</f>
        <v>Logic4_20.04.2020_850201.86</v>
      </c>
      <c r="R3203" s="21" t="e">
        <f ca="1">IF(AND(Q3203&lt;&gt; "", COUNTIF(SAP!#REF!,Q3203)&gt;0),"Matched", "")</f>
        <v>#REF!</v>
      </c>
    </row>
    <row r="3204" spans="1:18" hidden="1">
      <c r="A3204" s="21">
        <v>11563327</v>
      </c>
      <c r="B3204" s="22">
        <v>43941</v>
      </c>
      <c r="C3204" s="22">
        <v>43941</v>
      </c>
      <c r="D3204" s="21" t="s">
        <v>10</v>
      </c>
      <c r="E3204" s="23">
        <v>0</v>
      </c>
      <c r="F3204" s="23">
        <v>0</v>
      </c>
      <c r="G3204" s="23">
        <v>4750</v>
      </c>
      <c r="H3204" s="23">
        <v>213503.8</v>
      </c>
      <c r="I3204" s="21" t="s">
        <v>11</v>
      </c>
      <c r="J3204" s="21" t="s">
        <v>12</v>
      </c>
      <c r="K3204" s="21" t="str">
        <f t="shared" si="166"/>
        <v/>
      </c>
      <c r="L3204" s="21" t="e">
        <f ca="1">IF(AND(K3204&lt;&gt; "", COUNTIF(SAP!#REF!,K3204)&gt;0),"Matched", "")</f>
        <v>#REF!</v>
      </c>
      <c r="M3204" s="21" t="str">
        <f t="shared" si="164"/>
        <v/>
      </c>
      <c r="N3204" s="21" t="e">
        <f ca="1">IF(AND(M3204&lt;&gt; "", COUNTIF(SAP!#REF!,M3204)&gt;0),"Matched", "")</f>
        <v>#REF!</v>
      </c>
      <c r="O3204" s="21" t="str">
        <f t="shared" si="165"/>
        <v/>
      </c>
      <c r="P3204" s="21" t="e">
        <f ca="1">IF(AND(O3204&lt;&gt; "", COUNTIF(SAP!#REF!,O3204)&gt;0),"Matched", "")</f>
        <v>#REF!</v>
      </c>
      <c r="Q3204" s="21" t="str">
        <f ca="1">IF(OR(D3204="AC",D3204="TR"),"Logic4"&amp;"_"&amp;TEXT(C3204,"dd.mm.yyyy") &amp;"_"&amp; 850201.86,"")</f>
        <v>Logic4_20.04.2020_850201.86</v>
      </c>
      <c r="R3204" s="21" t="e">
        <f ca="1">IF(AND(Q3204&lt;&gt; "", COUNTIF(SAP!#REF!,Q3204)&gt;0),"Matched", "")</f>
        <v>#REF!</v>
      </c>
    </row>
    <row r="3205" spans="1:18" hidden="1">
      <c r="A3205" s="21">
        <v>11563327</v>
      </c>
      <c r="B3205" s="22">
        <v>43941</v>
      </c>
      <c r="C3205" s="22">
        <v>43941</v>
      </c>
      <c r="D3205" s="21" t="s">
        <v>10</v>
      </c>
      <c r="E3205" s="23">
        <v>0</v>
      </c>
      <c r="F3205" s="23">
        <v>0</v>
      </c>
      <c r="G3205" s="23">
        <v>4810</v>
      </c>
      <c r="H3205" s="23">
        <v>218313.8</v>
      </c>
      <c r="I3205" s="21" t="s">
        <v>11</v>
      </c>
      <c r="J3205" s="21" t="s">
        <v>12</v>
      </c>
      <c r="K3205" s="21" t="str">
        <f t="shared" si="166"/>
        <v/>
      </c>
      <c r="L3205" s="21" t="e">
        <f ca="1">IF(AND(K3205&lt;&gt; "", COUNTIF(SAP!#REF!,K3205)&gt;0),"Matched", "")</f>
        <v>#REF!</v>
      </c>
      <c r="M3205" s="21" t="str">
        <f t="shared" si="164"/>
        <v/>
      </c>
      <c r="N3205" s="21" t="e">
        <f ca="1">IF(AND(M3205&lt;&gt; "", COUNTIF(SAP!#REF!,M3205)&gt;0),"Matched", "")</f>
        <v>#REF!</v>
      </c>
      <c r="O3205" s="21" t="str">
        <f t="shared" si="165"/>
        <v/>
      </c>
      <c r="P3205" s="21" t="e">
        <f ca="1">IF(AND(O3205&lt;&gt; "", COUNTIF(SAP!#REF!,O3205)&gt;0),"Matched", "")</f>
        <v>#REF!</v>
      </c>
      <c r="Q3205" s="21" t="str">
        <f ca="1">IF(OR(D3205="AC",D3205="TR"),"Logic4"&amp;"_"&amp;TEXT(C3205,"dd.mm.yyyy") &amp;"_"&amp; 850201.86,"")</f>
        <v>Logic4_20.04.2020_850201.86</v>
      </c>
      <c r="R3205" s="21" t="e">
        <f ca="1">IF(AND(Q3205&lt;&gt; "", COUNTIF(SAP!#REF!,Q3205)&gt;0),"Matched", "")</f>
        <v>#REF!</v>
      </c>
    </row>
    <row r="3206" spans="1:18" hidden="1">
      <c r="A3206" s="21">
        <v>11563327</v>
      </c>
      <c r="B3206" s="22">
        <v>43941</v>
      </c>
      <c r="C3206" s="22">
        <v>43941</v>
      </c>
      <c r="D3206" s="21" t="s">
        <v>10</v>
      </c>
      <c r="E3206" s="23">
        <v>0</v>
      </c>
      <c r="F3206" s="23">
        <v>0</v>
      </c>
      <c r="G3206" s="23">
        <v>4942.3</v>
      </c>
      <c r="H3206" s="23">
        <v>223256.1</v>
      </c>
      <c r="I3206" s="21" t="s">
        <v>11</v>
      </c>
      <c r="J3206" s="21" t="s">
        <v>12</v>
      </c>
      <c r="K3206" s="21" t="str">
        <f t="shared" si="166"/>
        <v/>
      </c>
      <c r="L3206" s="21" t="e">
        <f ca="1">IF(AND(K3206&lt;&gt; "", COUNTIF(SAP!#REF!,K3206)&gt;0),"Matched", "")</f>
        <v>#REF!</v>
      </c>
      <c r="M3206" s="21" t="str">
        <f t="shared" si="164"/>
        <v/>
      </c>
      <c r="N3206" s="21" t="e">
        <f ca="1">IF(AND(M3206&lt;&gt; "", COUNTIF(SAP!#REF!,M3206)&gt;0),"Matched", "")</f>
        <v>#REF!</v>
      </c>
      <c r="O3206" s="21" t="str">
        <f t="shared" si="165"/>
        <v/>
      </c>
      <c r="P3206" s="21" t="e">
        <f ca="1">IF(AND(O3206&lt;&gt; "", COUNTIF(SAP!#REF!,O3206)&gt;0),"Matched", "")</f>
        <v>#REF!</v>
      </c>
      <c r="Q3206" s="21" t="str">
        <f ca="1">IF(OR(D3206="AC",D3206="TR"),"Logic4"&amp;"_"&amp;TEXT(C3206,"dd.mm.yyyy") &amp;"_"&amp; 850201.86,"")</f>
        <v>Logic4_20.04.2020_850201.86</v>
      </c>
      <c r="R3206" s="21" t="e">
        <f ca="1">IF(AND(Q3206&lt;&gt; "", COUNTIF(SAP!#REF!,Q3206)&gt;0),"Matched", "")</f>
        <v>#REF!</v>
      </c>
    </row>
    <row r="3207" spans="1:18" hidden="1">
      <c r="A3207" s="21">
        <v>11563327</v>
      </c>
      <c r="B3207" s="22">
        <v>43941</v>
      </c>
      <c r="C3207" s="22">
        <v>43941</v>
      </c>
      <c r="D3207" s="21" t="s">
        <v>10</v>
      </c>
      <c r="E3207" s="23">
        <v>0</v>
      </c>
      <c r="F3207" s="23">
        <v>0</v>
      </c>
      <c r="G3207" s="23">
        <v>5009</v>
      </c>
      <c r="H3207" s="23">
        <v>228265.1</v>
      </c>
      <c r="I3207" s="21" t="s">
        <v>11</v>
      </c>
      <c r="J3207" s="21" t="s">
        <v>12</v>
      </c>
      <c r="K3207" s="21" t="str">
        <f t="shared" si="166"/>
        <v/>
      </c>
      <c r="L3207" s="21" t="e">
        <f ca="1">IF(AND(K3207&lt;&gt; "", COUNTIF(SAP!#REF!,K3207)&gt;0),"Matched", "")</f>
        <v>#REF!</v>
      </c>
      <c r="M3207" s="21" t="str">
        <f t="shared" si="164"/>
        <v/>
      </c>
      <c r="N3207" s="21" t="e">
        <f ca="1">IF(AND(M3207&lt;&gt; "", COUNTIF(SAP!#REF!,M3207)&gt;0),"Matched", "")</f>
        <v>#REF!</v>
      </c>
      <c r="O3207" s="21" t="str">
        <f t="shared" si="165"/>
        <v/>
      </c>
      <c r="P3207" s="21" t="e">
        <f ca="1">IF(AND(O3207&lt;&gt; "", COUNTIF(SAP!#REF!,O3207)&gt;0),"Matched", "")</f>
        <v>#REF!</v>
      </c>
      <c r="Q3207" s="21" t="str">
        <f ca="1">IF(OR(D3207="AC",D3207="TR"),"Logic4"&amp;"_"&amp;TEXT(C3207,"dd.mm.yyyy") &amp;"_"&amp; 850201.86,"")</f>
        <v>Logic4_20.04.2020_850201.86</v>
      </c>
      <c r="R3207" s="21" t="e">
        <f ca="1">IF(AND(Q3207&lt;&gt; "", COUNTIF(SAP!#REF!,Q3207)&gt;0),"Matched", "")</f>
        <v>#REF!</v>
      </c>
    </row>
    <row r="3208" spans="1:18" hidden="1">
      <c r="A3208" s="21">
        <v>11563327</v>
      </c>
      <c r="B3208" s="22">
        <v>43941</v>
      </c>
      <c r="C3208" s="22">
        <v>43941</v>
      </c>
      <c r="D3208" s="21" t="s">
        <v>10</v>
      </c>
      <c r="E3208" s="23">
        <v>0</v>
      </c>
      <c r="F3208" s="23">
        <v>0</v>
      </c>
      <c r="G3208" s="23">
        <v>5274.2</v>
      </c>
      <c r="H3208" s="23">
        <v>233539.3</v>
      </c>
      <c r="I3208" s="21" t="s">
        <v>11</v>
      </c>
      <c r="J3208" s="21" t="s">
        <v>12</v>
      </c>
      <c r="K3208" s="21" t="str">
        <f t="shared" si="166"/>
        <v/>
      </c>
      <c r="L3208" s="21" t="e">
        <f ca="1">IF(AND(K3208&lt;&gt; "", COUNTIF(SAP!#REF!,K3208)&gt;0),"Matched", "")</f>
        <v>#REF!</v>
      </c>
      <c r="M3208" s="21" t="str">
        <f t="shared" si="164"/>
        <v/>
      </c>
      <c r="N3208" s="21" t="e">
        <f ca="1">IF(AND(M3208&lt;&gt; "", COUNTIF(SAP!#REF!,M3208)&gt;0),"Matched", "")</f>
        <v>#REF!</v>
      </c>
      <c r="O3208" s="21" t="str">
        <f t="shared" si="165"/>
        <v/>
      </c>
      <c r="P3208" s="21" t="e">
        <f ca="1">IF(AND(O3208&lt;&gt; "", COUNTIF(SAP!#REF!,O3208)&gt;0),"Matched", "")</f>
        <v>#REF!</v>
      </c>
      <c r="Q3208" s="21" t="str">
        <f ca="1">IF(OR(D3208="AC",D3208="TR"),"Logic4"&amp;"_"&amp;TEXT(C3208,"dd.mm.yyyy") &amp;"_"&amp; 850201.86,"")</f>
        <v>Logic4_20.04.2020_850201.86</v>
      </c>
      <c r="R3208" s="21" t="e">
        <f ca="1">IF(AND(Q3208&lt;&gt; "", COUNTIF(SAP!#REF!,Q3208)&gt;0),"Matched", "")</f>
        <v>#REF!</v>
      </c>
    </row>
    <row r="3209" spans="1:18" hidden="1">
      <c r="A3209" s="21">
        <v>11563327</v>
      </c>
      <c r="B3209" s="22">
        <v>43941</v>
      </c>
      <c r="C3209" s="22">
        <v>43941</v>
      </c>
      <c r="D3209" s="21" t="s">
        <v>10</v>
      </c>
      <c r="E3209" s="23">
        <v>0</v>
      </c>
      <c r="F3209" s="23">
        <v>0</v>
      </c>
      <c r="G3209" s="23">
        <v>5390</v>
      </c>
      <c r="H3209" s="23">
        <v>238929.3</v>
      </c>
      <c r="I3209" s="21" t="s">
        <v>11</v>
      </c>
      <c r="J3209" s="21" t="s">
        <v>12</v>
      </c>
      <c r="K3209" s="21" t="str">
        <f t="shared" si="166"/>
        <v/>
      </c>
      <c r="L3209" s="21" t="e">
        <f ca="1">IF(AND(K3209&lt;&gt; "", COUNTIF(SAP!#REF!,K3209)&gt;0),"Matched", "")</f>
        <v>#REF!</v>
      </c>
      <c r="M3209" s="21" t="str">
        <f t="shared" si="164"/>
        <v/>
      </c>
      <c r="N3209" s="21" t="e">
        <f ca="1">IF(AND(M3209&lt;&gt; "", COUNTIF(SAP!#REF!,M3209)&gt;0),"Matched", "")</f>
        <v>#REF!</v>
      </c>
      <c r="O3209" s="21" t="str">
        <f t="shared" si="165"/>
        <v/>
      </c>
      <c r="P3209" s="21" t="e">
        <f ca="1">IF(AND(O3209&lt;&gt; "", COUNTIF(SAP!#REF!,O3209)&gt;0),"Matched", "")</f>
        <v>#REF!</v>
      </c>
      <c r="Q3209" s="21" t="str">
        <f ca="1">IF(OR(D3209="AC",D3209="TR"),"Logic4"&amp;"_"&amp;TEXT(C3209,"dd.mm.yyyy") &amp;"_"&amp; 850201.86,"")</f>
        <v>Logic4_20.04.2020_850201.86</v>
      </c>
      <c r="R3209" s="21" t="e">
        <f ca="1">IF(AND(Q3209&lt;&gt; "", COUNTIF(SAP!#REF!,Q3209)&gt;0),"Matched", "")</f>
        <v>#REF!</v>
      </c>
    </row>
    <row r="3210" spans="1:18" hidden="1">
      <c r="A3210" s="21">
        <v>11563327</v>
      </c>
      <c r="B3210" s="22">
        <v>43941</v>
      </c>
      <c r="C3210" s="22">
        <v>43941</v>
      </c>
      <c r="D3210" s="21" t="s">
        <v>10</v>
      </c>
      <c r="E3210" s="23">
        <v>0</v>
      </c>
      <c r="F3210" s="23">
        <v>0</v>
      </c>
      <c r="G3210" s="23">
        <v>5440</v>
      </c>
      <c r="H3210" s="23">
        <v>244369.3</v>
      </c>
      <c r="I3210" s="21" t="s">
        <v>11</v>
      </c>
      <c r="J3210" s="21" t="s">
        <v>12</v>
      </c>
      <c r="K3210" s="21" t="str">
        <f t="shared" si="166"/>
        <v/>
      </c>
      <c r="L3210" s="21" t="e">
        <f ca="1">IF(AND(K3210&lt;&gt; "", COUNTIF(SAP!#REF!,K3210)&gt;0),"Matched", "")</f>
        <v>#REF!</v>
      </c>
      <c r="M3210" s="21" t="str">
        <f t="shared" si="164"/>
        <v/>
      </c>
      <c r="N3210" s="21" t="e">
        <f ca="1">IF(AND(M3210&lt;&gt; "", COUNTIF(SAP!#REF!,M3210)&gt;0),"Matched", "")</f>
        <v>#REF!</v>
      </c>
      <c r="O3210" s="21" t="str">
        <f t="shared" si="165"/>
        <v/>
      </c>
      <c r="P3210" s="21" t="e">
        <f ca="1">IF(AND(O3210&lt;&gt; "", COUNTIF(SAP!#REF!,O3210)&gt;0),"Matched", "")</f>
        <v>#REF!</v>
      </c>
      <c r="Q3210" s="21" t="str">
        <f ca="1">IF(OR(D3210="AC",D3210="TR"),"Logic4"&amp;"_"&amp;TEXT(C3210,"dd.mm.yyyy") &amp;"_"&amp; 850201.86,"")</f>
        <v>Logic4_20.04.2020_850201.86</v>
      </c>
      <c r="R3210" s="21" t="e">
        <f ca="1">IF(AND(Q3210&lt;&gt; "", COUNTIF(SAP!#REF!,Q3210)&gt;0),"Matched", "")</f>
        <v>#REF!</v>
      </c>
    </row>
    <row r="3211" spans="1:18" hidden="1">
      <c r="A3211" s="21">
        <v>11563327</v>
      </c>
      <c r="B3211" s="22">
        <v>43941</v>
      </c>
      <c r="C3211" s="22">
        <v>43941</v>
      </c>
      <c r="D3211" s="21" t="s">
        <v>10</v>
      </c>
      <c r="E3211" s="23">
        <v>0</v>
      </c>
      <c r="F3211" s="23">
        <v>0</v>
      </c>
      <c r="G3211" s="23">
        <v>5510.1</v>
      </c>
      <c r="H3211" s="23">
        <v>249879.4</v>
      </c>
      <c r="I3211" s="21" t="s">
        <v>11</v>
      </c>
      <c r="J3211" s="21" t="s">
        <v>12</v>
      </c>
      <c r="K3211" s="21" t="str">
        <f t="shared" si="166"/>
        <v/>
      </c>
      <c r="L3211" s="21" t="e">
        <f ca="1">IF(AND(K3211&lt;&gt; "", COUNTIF(SAP!#REF!,K3211)&gt;0),"Matched", "")</f>
        <v>#REF!</v>
      </c>
      <c r="M3211" s="21" t="str">
        <f t="shared" si="164"/>
        <v/>
      </c>
      <c r="N3211" s="21" t="e">
        <f ca="1">IF(AND(M3211&lt;&gt; "", COUNTIF(SAP!#REF!,M3211)&gt;0),"Matched", "")</f>
        <v>#REF!</v>
      </c>
      <c r="O3211" s="21" t="str">
        <f t="shared" si="165"/>
        <v/>
      </c>
      <c r="P3211" s="21" t="e">
        <f ca="1">IF(AND(O3211&lt;&gt; "", COUNTIF(SAP!#REF!,O3211)&gt;0),"Matched", "")</f>
        <v>#REF!</v>
      </c>
      <c r="Q3211" s="21" t="str">
        <f ca="1">IF(OR(D3211="AC",D3211="TR"),"Logic4"&amp;"_"&amp;TEXT(C3211,"dd.mm.yyyy") &amp;"_"&amp; 850201.86,"")</f>
        <v>Logic4_20.04.2020_850201.86</v>
      </c>
      <c r="R3211" s="21" t="e">
        <f ca="1">IF(AND(Q3211&lt;&gt; "", COUNTIF(SAP!#REF!,Q3211)&gt;0),"Matched", "")</f>
        <v>#REF!</v>
      </c>
    </row>
    <row r="3212" spans="1:18" hidden="1">
      <c r="A3212" s="21">
        <v>11563327</v>
      </c>
      <c r="B3212" s="22">
        <v>43941</v>
      </c>
      <c r="C3212" s="22">
        <v>43941</v>
      </c>
      <c r="D3212" s="21" t="s">
        <v>10</v>
      </c>
      <c r="E3212" s="23">
        <v>0</v>
      </c>
      <c r="F3212" s="23">
        <v>0</v>
      </c>
      <c r="G3212" s="23">
        <v>5530</v>
      </c>
      <c r="H3212" s="23">
        <v>255409.4</v>
      </c>
      <c r="I3212" s="21" t="s">
        <v>11</v>
      </c>
      <c r="J3212" s="21" t="s">
        <v>12</v>
      </c>
      <c r="K3212" s="21" t="str">
        <f t="shared" si="166"/>
        <v/>
      </c>
      <c r="L3212" s="21" t="e">
        <f ca="1">IF(AND(K3212&lt;&gt; "", COUNTIF(SAP!#REF!,K3212)&gt;0),"Matched", "")</f>
        <v>#REF!</v>
      </c>
      <c r="M3212" s="21" t="str">
        <f t="shared" si="164"/>
        <v/>
      </c>
      <c r="N3212" s="21" t="e">
        <f ca="1">IF(AND(M3212&lt;&gt; "", COUNTIF(SAP!#REF!,M3212)&gt;0),"Matched", "")</f>
        <v>#REF!</v>
      </c>
      <c r="O3212" s="21" t="str">
        <f t="shared" si="165"/>
        <v/>
      </c>
      <c r="P3212" s="21" t="e">
        <f ca="1">IF(AND(O3212&lt;&gt; "", COUNTIF(SAP!#REF!,O3212)&gt;0),"Matched", "")</f>
        <v>#REF!</v>
      </c>
      <c r="Q3212" s="21" t="str">
        <f ca="1">IF(OR(D3212="AC",D3212="TR"),"Logic4"&amp;"_"&amp;TEXT(C3212,"dd.mm.yyyy") &amp;"_"&amp; 850201.86,"")</f>
        <v>Logic4_20.04.2020_850201.86</v>
      </c>
      <c r="R3212" s="21" t="e">
        <f ca="1">IF(AND(Q3212&lt;&gt; "", COUNTIF(SAP!#REF!,Q3212)&gt;0),"Matched", "")</f>
        <v>#REF!</v>
      </c>
    </row>
    <row r="3213" spans="1:18" hidden="1">
      <c r="A3213" s="21">
        <v>11563327</v>
      </c>
      <c r="B3213" s="22">
        <v>43941</v>
      </c>
      <c r="C3213" s="22">
        <v>43941</v>
      </c>
      <c r="D3213" s="21" t="s">
        <v>10</v>
      </c>
      <c r="E3213" s="23">
        <v>0</v>
      </c>
      <c r="F3213" s="23">
        <v>0</v>
      </c>
      <c r="G3213" s="23">
        <v>5640.12</v>
      </c>
      <c r="H3213" s="23">
        <v>261049.52</v>
      </c>
      <c r="I3213" s="21" t="s">
        <v>11</v>
      </c>
      <c r="J3213" s="21" t="s">
        <v>12</v>
      </c>
      <c r="K3213" s="21" t="str">
        <f t="shared" si="166"/>
        <v/>
      </c>
      <c r="L3213" s="21" t="e">
        <f ca="1">IF(AND(K3213&lt;&gt; "", COUNTIF(SAP!#REF!,K3213)&gt;0),"Matched", "")</f>
        <v>#REF!</v>
      </c>
      <c r="M3213" s="21" t="str">
        <f t="shared" si="164"/>
        <v/>
      </c>
      <c r="N3213" s="21" t="e">
        <f ca="1">IF(AND(M3213&lt;&gt; "", COUNTIF(SAP!#REF!,M3213)&gt;0),"Matched", "")</f>
        <v>#REF!</v>
      </c>
      <c r="O3213" s="21" t="str">
        <f t="shared" si="165"/>
        <v/>
      </c>
      <c r="P3213" s="21" t="e">
        <f ca="1">IF(AND(O3213&lt;&gt; "", COUNTIF(SAP!#REF!,O3213)&gt;0),"Matched", "")</f>
        <v>#REF!</v>
      </c>
      <c r="Q3213" s="21" t="str">
        <f ca="1">IF(OR(D3213="AC",D3213="TR"),"Logic4"&amp;"_"&amp;TEXT(C3213,"dd.mm.yyyy") &amp;"_"&amp; 850201.86,"")</f>
        <v>Logic4_20.04.2020_850201.86</v>
      </c>
      <c r="R3213" s="21" t="e">
        <f ca="1">IF(AND(Q3213&lt;&gt; "", COUNTIF(SAP!#REF!,Q3213)&gt;0),"Matched", "")</f>
        <v>#REF!</v>
      </c>
    </row>
    <row r="3214" spans="1:18" hidden="1">
      <c r="A3214" s="21">
        <v>11563327</v>
      </c>
      <c r="B3214" s="22">
        <v>43941</v>
      </c>
      <c r="C3214" s="22">
        <v>43941</v>
      </c>
      <c r="D3214" s="21" t="s">
        <v>10</v>
      </c>
      <c r="E3214" s="23">
        <v>0</v>
      </c>
      <c r="F3214" s="23">
        <v>0</v>
      </c>
      <c r="G3214" s="23">
        <v>5810</v>
      </c>
      <c r="H3214" s="23">
        <v>266859.52000000002</v>
      </c>
      <c r="I3214" s="21" t="s">
        <v>11</v>
      </c>
      <c r="J3214" s="21" t="s">
        <v>12</v>
      </c>
      <c r="K3214" s="21" t="str">
        <f t="shared" si="166"/>
        <v/>
      </c>
      <c r="L3214" s="21" t="e">
        <f ca="1">IF(AND(K3214&lt;&gt; "", COUNTIF(SAP!#REF!,K3214)&gt;0),"Matched", "")</f>
        <v>#REF!</v>
      </c>
      <c r="M3214" s="21" t="str">
        <f t="shared" si="164"/>
        <v/>
      </c>
      <c r="N3214" s="21" t="e">
        <f ca="1">IF(AND(M3214&lt;&gt; "", COUNTIF(SAP!#REF!,M3214)&gt;0),"Matched", "")</f>
        <v>#REF!</v>
      </c>
      <c r="O3214" s="21" t="str">
        <f t="shared" si="165"/>
        <v/>
      </c>
      <c r="P3214" s="21" t="e">
        <f ca="1">IF(AND(O3214&lt;&gt; "", COUNTIF(SAP!#REF!,O3214)&gt;0),"Matched", "")</f>
        <v>#REF!</v>
      </c>
      <c r="Q3214" s="21" t="str">
        <f ca="1">IF(OR(D3214="AC",D3214="TR"),"Logic4"&amp;"_"&amp;TEXT(C3214,"dd.mm.yyyy") &amp;"_"&amp; 850201.86,"")</f>
        <v>Logic4_20.04.2020_850201.86</v>
      </c>
      <c r="R3214" s="21" t="e">
        <f ca="1">IF(AND(Q3214&lt;&gt; "", COUNTIF(SAP!#REF!,Q3214)&gt;0),"Matched", "")</f>
        <v>#REF!</v>
      </c>
    </row>
    <row r="3215" spans="1:18" hidden="1">
      <c r="A3215" s="21">
        <v>11563327</v>
      </c>
      <c r="B3215" s="22">
        <v>43941</v>
      </c>
      <c r="C3215" s="22">
        <v>43941</v>
      </c>
      <c r="D3215" s="21" t="s">
        <v>10</v>
      </c>
      <c r="E3215" s="23">
        <v>0</v>
      </c>
      <c r="F3215" s="23">
        <v>0</v>
      </c>
      <c r="G3215" s="23">
        <v>5904.91</v>
      </c>
      <c r="H3215" s="23">
        <v>272764.43</v>
      </c>
      <c r="I3215" s="21" t="s">
        <v>11</v>
      </c>
      <c r="J3215" s="21" t="s">
        <v>12</v>
      </c>
      <c r="K3215" s="21" t="str">
        <f t="shared" si="166"/>
        <v/>
      </c>
      <c r="L3215" s="21" t="e">
        <f ca="1">IF(AND(K3215&lt;&gt; "", COUNTIF(SAP!#REF!,K3215)&gt;0),"Matched", "")</f>
        <v>#REF!</v>
      </c>
      <c r="M3215" s="21" t="str">
        <f t="shared" si="164"/>
        <v/>
      </c>
      <c r="N3215" s="21" t="e">
        <f ca="1">IF(AND(M3215&lt;&gt; "", COUNTIF(SAP!#REF!,M3215)&gt;0),"Matched", "")</f>
        <v>#REF!</v>
      </c>
      <c r="O3215" s="21" t="str">
        <f t="shared" si="165"/>
        <v/>
      </c>
      <c r="P3215" s="21" t="e">
        <f ca="1">IF(AND(O3215&lt;&gt; "", COUNTIF(SAP!#REF!,O3215)&gt;0),"Matched", "")</f>
        <v>#REF!</v>
      </c>
      <c r="Q3215" s="21" t="str">
        <f ca="1">IF(OR(D3215="AC",D3215="TR"),"Logic4"&amp;"_"&amp;TEXT(C3215,"dd.mm.yyyy") &amp;"_"&amp; 850201.86,"")</f>
        <v>Logic4_20.04.2020_850201.86</v>
      </c>
      <c r="R3215" s="21" t="e">
        <f ca="1">IF(AND(Q3215&lt;&gt; "", COUNTIF(SAP!#REF!,Q3215)&gt;0),"Matched", "")</f>
        <v>#REF!</v>
      </c>
    </row>
    <row r="3216" spans="1:18" hidden="1">
      <c r="A3216" s="21">
        <v>11563327</v>
      </c>
      <c r="B3216" s="22">
        <v>43941</v>
      </c>
      <c r="C3216" s="22">
        <v>43941</v>
      </c>
      <c r="D3216" s="21" t="s">
        <v>10</v>
      </c>
      <c r="E3216" s="23">
        <v>0</v>
      </c>
      <c r="F3216" s="23">
        <v>0</v>
      </c>
      <c r="G3216" s="23">
        <v>6150</v>
      </c>
      <c r="H3216" s="23">
        <v>278914.43</v>
      </c>
      <c r="I3216" s="21" t="s">
        <v>11</v>
      </c>
      <c r="J3216" s="21" t="s">
        <v>12</v>
      </c>
      <c r="K3216" s="21" t="str">
        <f t="shared" si="166"/>
        <v/>
      </c>
      <c r="L3216" s="21" t="e">
        <f ca="1">IF(AND(K3216&lt;&gt; "", COUNTIF(SAP!#REF!,K3216)&gt;0),"Matched", "")</f>
        <v>#REF!</v>
      </c>
      <c r="M3216" s="21" t="str">
        <f t="shared" si="164"/>
        <v/>
      </c>
      <c r="N3216" s="21" t="e">
        <f ca="1">IF(AND(M3216&lt;&gt; "", COUNTIF(SAP!#REF!,M3216)&gt;0),"Matched", "")</f>
        <v>#REF!</v>
      </c>
      <c r="O3216" s="21" t="str">
        <f t="shared" si="165"/>
        <v/>
      </c>
      <c r="P3216" s="21" t="e">
        <f ca="1">IF(AND(O3216&lt;&gt; "", COUNTIF(SAP!#REF!,O3216)&gt;0),"Matched", "")</f>
        <v>#REF!</v>
      </c>
      <c r="Q3216" s="21" t="str">
        <f ca="1">IF(OR(D3216="AC",D3216="TR"),"Logic4"&amp;"_"&amp;TEXT(C3216,"dd.mm.yyyy") &amp;"_"&amp; 850201.86,"")</f>
        <v>Logic4_20.04.2020_850201.86</v>
      </c>
      <c r="R3216" s="21" t="e">
        <f ca="1">IF(AND(Q3216&lt;&gt; "", COUNTIF(SAP!#REF!,Q3216)&gt;0),"Matched", "")</f>
        <v>#REF!</v>
      </c>
    </row>
    <row r="3217" spans="1:18" hidden="1">
      <c r="A3217" s="21">
        <v>11563327</v>
      </c>
      <c r="B3217" s="22">
        <v>43941</v>
      </c>
      <c r="C3217" s="22">
        <v>43941</v>
      </c>
      <c r="D3217" s="21" t="s">
        <v>10</v>
      </c>
      <c r="E3217" s="23">
        <v>0</v>
      </c>
      <c r="F3217" s="23">
        <v>0</v>
      </c>
      <c r="G3217" s="23">
        <v>6350</v>
      </c>
      <c r="H3217" s="23">
        <v>285264.43</v>
      </c>
      <c r="I3217" s="21" t="s">
        <v>11</v>
      </c>
      <c r="J3217" s="21" t="s">
        <v>12</v>
      </c>
      <c r="K3217" s="21" t="str">
        <f t="shared" si="166"/>
        <v/>
      </c>
      <c r="L3217" s="21" t="e">
        <f ca="1">IF(AND(K3217&lt;&gt; "", COUNTIF(SAP!#REF!,K3217)&gt;0),"Matched", "")</f>
        <v>#REF!</v>
      </c>
      <c r="M3217" s="21" t="str">
        <f t="shared" si="164"/>
        <v/>
      </c>
      <c r="N3217" s="21" t="e">
        <f ca="1">IF(AND(M3217&lt;&gt; "", COUNTIF(SAP!#REF!,M3217)&gt;0),"Matched", "")</f>
        <v>#REF!</v>
      </c>
      <c r="O3217" s="21" t="str">
        <f t="shared" si="165"/>
        <v/>
      </c>
      <c r="P3217" s="21" t="e">
        <f ca="1">IF(AND(O3217&lt;&gt; "", COUNTIF(SAP!#REF!,O3217)&gt;0),"Matched", "")</f>
        <v>#REF!</v>
      </c>
      <c r="Q3217" s="21" t="str">
        <f ca="1">IF(OR(D3217="AC",D3217="TR"),"Logic4"&amp;"_"&amp;TEXT(C3217,"dd.mm.yyyy") &amp;"_"&amp; 850201.86,"")</f>
        <v>Logic4_20.04.2020_850201.86</v>
      </c>
      <c r="R3217" s="21" t="e">
        <f ca="1">IF(AND(Q3217&lt;&gt; "", COUNTIF(SAP!#REF!,Q3217)&gt;0),"Matched", "")</f>
        <v>#REF!</v>
      </c>
    </row>
    <row r="3218" spans="1:18" hidden="1">
      <c r="A3218" s="21">
        <v>11563327</v>
      </c>
      <c r="B3218" s="22">
        <v>43941</v>
      </c>
      <c r="C3218" s="22">
        <v>43941</v>
      </c>
      <c r="D3218" s="21" t="s">
        <v>10</v>
      </c>
      <c r="E3218" s="23">
        <v>0</v>
      </c>
      <c r="F3218" s="23">
        <v>0</v>
      </c>
      <c r="G3218" s="23">
        <v>6662.4</v>
      </c>
      <c r="H3218" s="23">
        <v>291926.83</v>
      </c>
      <c r="I3218" s="21" t="s">
        <v>11</v>
      </c>
      <c r="J3218" s="21" t="s">
        <v>12</v>
      </c>
      <c r="K3218" s="21" t="str">
        <f t="shared" si="166"/>
        <v/>
      </c>
      <c r="L3218" s="21" t="e">
        <f ca="1">IF(AND(K3218&lt;&gt; "", COUNTIF(SAP!#REF!,K3218)&gt;0),"Matched", "")</f>
        <v>#REF!</v>
      </c>
      <c r="M3218" s="21" t="str">
        <f t="shared" si="164"/>
        <v/>
      </c>
      <c r="N3218" s="21" t="e">
        <f ca="1">IF(AND(M3218&lt;&gt; "", COUNTIF(SAP!#REF!,M3218)&gt;0),"Matched", "")</f>
        <v>#REF!</v>
      </c>
      <c r="O3218" s="21" t="str">
        <f t="shared" si="165"/>
        <v/>
      </c>
      <c r="P3218" s="21" t="e">
        <f ca="1">IF(AND(O3218&lt;&gt; "", COUNTIF(SAP!#REF!,O3218)&gt;0),"Matched", "")</f>
        <v>#REF!</v>
      </c>
      <c r="Q3218" s="21" t="str">
        <f ca="1">IF(OR(D3218="AC",D3218="TR"),"Logic4"&amp;"_"&amp;TEXT(C3218,"dd.mm.yyyy") &amp;"_"&amp; 850201.86,"")</f>
        <v>Logic4_20.04.2020_850201.86</v>
      </c>
      <c r="R3218" s="21" t="e">
        <f ca="1">IF(AND(Q3218&lt;&gt; "", COUNTIF(SAP!#REF!,Q3218)&gt;0),"Matched", "")</f>
        <v>#REF!</v>
      </c>
    </row>
    <row r="3219" spans="1:18" hidden="1">
      <c r="A3219" s="21">
        <v>11563327</v>
      </c>
      <c r="B3219" s="22">
        <v>43941</v>
      </c>
      <c r="C3219" s="22">
        <v>43941</v>
      </c>
      <c r="D3219" s="21" t="s">
        <v>10</v>
      </c>
      <c r="E3219" s="23">
        <v>0</v>
      </c>
      <c r="F3219" s="23">
        <v>0</v>
      </c>
      <c r="G3219" s="23">
        <v>6665.6</v>
      </c>
      <c r="H3219" s="23">
        <v>298592.43</v>
      </c>
      <c r="I3219" s="21" t="s">
        <v>11</v>
      </c>
      <c r="J3219" s="21" t="s">
        <v>12</v>
      </c>
      <c r="K3219" s="21" t="str">
        <f t="shared" si="166"/>
        <v/>
      </c>
      <c r="L3219" s="21" t="e">
        <f ca="1">IF(AND(K3219&lt;&gt; "", COUNTIF(SAP!#REF!,K3219)&gt;0),"Matched", "")</f>
        <v>#REF!</v>
      </c>
      <c r="M3219" s="21" t="str">
        <f t="shared" si="164"/>
        <v/>
      </c>
      <c r="N3219" s="21" t="e">
        <f ca="1">IF(AND(M3219&lt;&gt; "", COUNTIF(SAP!#REF!,M3219)&gt;0),"Matched", "")</f>
        <v>#REF!</v>
      </c>
      <c r="O3219" s="21" t="str">
        <f t="shared" si="165"/>
        <v/>
      </c>
      <c r="P3219" s="21" t="e">
        <f ca="1">IF(AND(O3219&lt;&gt; "", COUNTIF(SAP!#REF!,O3219)&gt;0),"Matched", "")</f>
        <v>#REF!</v>
      </c>
      <c r="Q3219" s="21" t="str">
        <f ca="1">IF(OR(D3219="AC",D3219="TR"),"Logic4"&amp;"_"&amp;TEXT(C3219,"dd.mm.yyyy") &amp;"_"&amp; 850201.86,"")</f>
        <v>Logic4_20.04.2020_850201.86</v>
      </c>
      <c r="R3219" s="21" t="e">
        <f ca="1">IF(AND(Q3219&lt;&gt; "", COUNTIF(SAP!#REF!,Q3219)&gt;0),"Matched", "")</f>
        <v>#REF!</v>
      </c>
    </row>
    <row r="3220" spans="1:18" hidden="1">
      <c r="A3220" s="21">
        <v>11563327</v>
      </c>
      <c r="B3220" s="22">
        <v>43941</v>
      </c>
      <c r="C3220" s="22">
        <v>43941</v>
      </c>
      <c r="D3220" s="21" t="s">
        <v>10</v>
      </c>
      <c r="E3220" s="23">
        <v>0</v>
      </c>
      <c r="F3220" s="23">
        <v>0</v>
      </c>
      <c r="G3220" s="23">
        <v>6717.2</v>
      </c>
      <c r="H3220" s="23">
        <v>305309.63</v>
      </c>
      <c r="I3220" s="21" t="s">
        <v>11</v>
      </c>
      <c r="J3220" s="21" t="s">
        <v>12</v>
      </c>
      <c r="K3220" s="21" t="str">
        <f t="shared" si="166"/>
        <v/>
      </c>
      <c r="L3220" s="21" t="e">
        <f ca="1">IF(AND(K3220&lt;&gt; "", COUNTIF(SAP!#REF!,K3220)&gt;0),"Matched", "")</f>
        <v>#REF!</v>
      </c>
      <c r="M3220" s="21" t="str">
        <f t="shared" si="164"/>
        <v/>
      </c>
      <c r="N3220" s="21" t="e">
        <f ca="1">IF(AND(M3220&lt;&gt; "", COUNTIF(SAP!#REF!,M3220)&gt;0),"Matched", "")</f>
        <v>#REF!</v>
      </c>
      <c r="O3220" s="21" t="str">
        <f t="shared" si="165"/>
        <v/>
      </c>
      <c r="P3220" s="21" t="e">
        <f ca="1">IF(AND(O3220&lt;&gt; "", COUNTIF(SAP!#REF!,O3220)&gt;0),"Matched", "")</f>
        <v>#REF!</v>
      </c>
      <c r="Q3220" s="21" t="str">
        <f ca="1">IF(OR(D3220="AC",D3220="TR"),"Logic4"&amp;"_"&amp;TEXT(C3220,"dd.mm.yyyy") &amp;"_"&amp; 850201.86,"")</f>
        <v>Logic4_20.04.2020_850201.86</v>
      </c>
      <c r="R3220" s="21" t="e">
        <f ca="1">IF(AND(Q3220&lt;&gt; "", COUNTIF(SAP!#REF!,Q3220)&gt;0),"Matched", "")</f>
        <v>#REF!</v>
      </c>
    </row>
    <row r="3221" spans="1:18" hidden="1">
      <c r="A3221" s="21">
        <v>11563327</v>
      </c>
      <c r="B3221" s="22">
        <v>43941</v>
      </c>
      <c r="C3221" s="22">
        <v>43941</v>
      </c>
      <c r="D3221" s="21" t="s">
        <v>10</v>
      </c>
      <c r="E3221" s="23">
        <v>0</v>
      </c>
      <c r="F3221" s="23">
        <v>0</v>
      </c>
      <c r="G3221" s="23">
        <v>6720</v>
      </c>
      <c r="H3221" s="23">
        <v>312029.63</v>
      </c>
      <c r="I3221" s="21" t="s">
        <v>11</v>
      </c>
      <c r="J3221" s="21" t="s">
        <v>12</v>
      </c>
      <c r="K3221" s="21" t="str">
        <f t="shared" si="166"/>
        <v/>
      </c>
      <c r="L3221" s="21" t="e">
        <f ca="1">IF(AND(K3221&lt;&gt; "", COUNTIF(SAP!#REF!,K3221)&gt;0),"Matched", "")</f>
        <v>#REF!</v>
      </c>
      <c r="M3221" s="21" t="str">
        <f t="shared" si="164"/>
        <v/>
      </c>
      <c r="N3221" s="21" t="e">
        <f ca="1">IF(AND(M3221&lt;&gt; "", COUNTIF(SAP!#REF!,M3221)&gt;0),"Matched", "")</f>
        <v>#REF!</v>
      </c>
      <c r="O3221" s="21" t="str">
        <f t="shared" si="165"/>
        <v/>
      </c>
      <c r="P3221" s="21" t="e">
        <f ca="1">IF(AND(O3221&lt;&gt; "", COUNTIF(SAP!#REF!,O3221)&gt;0),"Matched", "")</f>
        <v>#REF!</v>
      </c>
      <c r="Q3221" s="21" t="str">
        <f ca="1">IF(OR(D3221="AC",D3221="TR"),"Logic4"&amp;"_"&amp;TEXT(C3221,"dd.mm.yyyy") &amp;"_"&amp; 850201.86,"")</f>
        <v>Logic4_20.04.2020_850201.86</v>
      </c>
      <c r="R3221" s="21" t="e">
        <f ca="1">IF(AND(Q3221&lt;&gt; "", COUNTIF(SAP!#REF!,Q3221)&gt;0),"Matched", "")</f>
        <v>#REF!</v>
      </c>
    </row>
    <row r="3222" spans="1:18" hidden="1">
      <c r="A3222" s="21">
        <v>11563327</v>
      </c>
      <c r="B3222" s="22">
        <v>43941</v>
      </c>
      <c r="C3222" s="22">
        <v>43941</v>
      </c>
      <c r="D3222" s="21" t="s">
        <v>10</v>
      </c>
      <c r="E3222" s="23">
        <v>0</v>
      </c>
      <c r="F3222" s="23">
        <v>0</v>
      </c>
      <c r="G3222" s="23">
        <v>6745.5</v>
      </c>
      <c r="H3222" s="23">
        <v>318775.13</v>
      </c>
      <c r="I3222" s="21" t="s">
        <v>11</v>
      </c>
      <c r="J3222" s="21" t="s">
        <v>12</v>
      </c>
      <c r="K3222" s="21" t="str">
        <f t="shared" si="166"/>
        <v/>
      </c>
      <c r="L3222" s="21" t="e">
        <f ca="1">IF(AND(K3222&lt;&gt; "", COUNTIF(SAP!#REF!,K3222)&gt;0),"Matched", "")</f>
        <v>#REF!</v>
      </c>
      <c r="M3222" s="21" t="str">
        <f t="shared" si="164"/>
        <v/>
      </c>
      <c r="N3222" s="21" t="e">
        <f ca="1">IF(AND(M3222&lt;&gt; "", COUNTIF(SAP!#REF!,M3222)&gt;0),"Matched", "")</f>
        <v>#REF!</v>
      </c>
      <c r="O3222" s="21" t="str">
        <f t="shared" si="165"/>
        <v/>
      </c>
      <c r="P3222" s="21" t="e">
        <f ca="1">IF(AND(O3222&lt;&gt; "", COUNTIF(SAP!#REF!,O3222)&gt;0),"Matched", "")</f>
        <v>#REF!</v>
      </c>
      <c r="Q3222" s="21" t="str">
        <f ca="1">IF(OR(D3222="AC",D3222="TR"),"Logic4"&amp;"_"&amp;TEXT(C3222,"dd.mm.yyyy") &amp;"_"&amp; 850201.86,"")</f>
        <v>Logic4_20.04.2020_850201.86</v>
      </c>
      <c r="R3222" s="21" t="e">
        <f ca="1">IF(AND(Q3222&lt;&gt; "", COUNTIF(SAP!#REF!,Q3222)&gt;0),"Matched", "")</f>
        <v>#REF!</v>
      </c>
    </row>
    <row r="3223" spans="1:18" hidden="1">
      <c r="A3223" s="21">
        <v>11563327</v>
      </c>
      <c r="B3223" s="22">
        <v>43941</v>
      </c>
      <c r="C3223" s="22">
        <v>43941</v>
      </c>
      <c r="D3223" s="21" t="s">
        <v>10</v>
      </c>
      <c r="E3223" s="23">
        <v>0</v>
      </c>
      <c r="F3223" s="23">
        <v>0</v>
      </c>
      <c r="G3223" s="23">
        <v>6808.5</v>
      </c>
      <c r="H3223" s="23">
        <v>325583.63</v>
      </c>
      <c r="I3223" s="21" t="s">
        <v>11</v>
      </c>
      <c r="J3223" s="21" t="s">
        <v>12</v>
      </c>
      <c r="K3223" s="21" t="str">
        <f t="shared" si="166"/>
        <v/>
      </c>
      <c r="L3223" s="21" t="e">
        <f ca="1">IF(AND(K3223&lt;&gt; "", COUNTIF(SAP!#REF!,K3223)&gt;0),"Matched", "")</f>
        <v>#REF!</v>
      </c>
      <c r="M3223" s="21" t="str">
        <f t="shared" si="164"/>
        <v/>
      </c>
      <c r="N3223" s="21" t="e">
        <f ca="1">IF(AND(M3223&lt;&gt; "", COUNTIF(SAP!#REF!,M3223)&gt;0),"Matched", "")</f>
        <v>#REF!</v>
      </c>
      <c r="O3223" s="21" t="str">
        <f t="shared" si="165"/>
        <v/>
      </c>
      <c r="P3223" s="21" t="e">
        <f ca="1">IF(AND(O3223&lt;&gt; "", COUNTIF(SAP!#REF!,O3223)&gt;0),"Matched", "")</f>
        <v>#REF!</v>
      </c>
      <c r="Q3223" s="21" t="str">
        <f ca="1">IF(OR(D3223="AC",D3223="TR"),"Logic4"&amp;"_"&amp;TEXT(C3223,"dd.mm.yyyy") &amp;"_"&amp; 850201.86,"")</f>
        <v>Logic4_20.04.2020_850201.86</v>
      </c>
      <c r="R3223" s="21" t="e">
        <f ca="1">IF(AND(Q3223&lt;&gt; "", COUNTIF(SAP!#REF!,Q3223)&gt;0),"Matched", "")</f>
        <v>#REF!</v>
      </c>
    </row>
    <row r="3224" spans="1:18" hidden="1">
      <c r="A3224" s="21">
        <v>11563327</v>
      </c>
      <c r="B3224" s="22">
        <v>43941</v>
      </c>
      <c r="C3224" s="22">
        <v>43941</v>
      </c>
      <c r="D3224" s="21" t="s">
        <v>10</v>
      </c>
      <c r="E3224" s="23">
        <v>0</v>
      </c>
      <c r="F3224" s="23">
        <v>0</v>
      </c>
      <c r="G3224" s="23">
        <v>6873.8</v>
      </c>
      <c r="H3224" s="23">
        <v>332457.43</v>
      </c>
      <c r="I3224" s="21" t="s">
        <v>11</v>
      </c>
      <c r="J3224" s="21" t="s">
        <v>12</v>
      </c>
      <c r="K3224" s="21" t="str">
        <f t="shared" si="166"/>
        <v/>
      </c>
      <c r="L3224" s="21" t="e">
        <f ca="1">IF(AND(K3224&lt;&gt; "", COUNTIF(SAP!#REF!,K3224)&gt;0),"Matched", "")</f>
        <v>#REF!</v>
      </c>
      <c r="M3224" s="21" t="str">
        <f t="shared" si="164"/>
        <v/>
      </c>
      <c r="N3224" s="21" t="e">
        <f ca="1">IF(AND(M3224&lt;&gt; "", COUNTIF(SAP!#REF!,M3224)&gt;0),"Matched", "")</f>
        <v>#REF!</v>
      </c>
      <c r="O3224" s="21" t="str">
        <f t="shared" si="165"/>
        <v/>
      </c>
      <c r="P3224" s="21" t="e">
        <f ca="1">IF(AND(O3224&lt;&gt; "", COUNTIF(SAP!#REF!,O3224)&gt;0),"Matched", "")</f>
        <v>#REF!</v>
      </c>
      <c r="Q3224" s="21" t="str">
        <f ca="1">IF(OR(D3224="AC",D3224="TR"),"Logic4"&amp;"_"&amp;TEXT(C3224,"dd.mm.yyyy") &amp;"_"&amp; 850201.86,"")</f>
        <v>Logic4_20.04.2020_850201.86</v>
      </c>
      <c r="R3224" s="21" t="e">
        <f ca="1">IF(AND(Q3224&lt;&gt; "", COUNTIF(SAP!#REF!,Q3224)&gt;0),"Matched", "")</f>
        <v>#REF!</v>
      </c>
    </row>
    <row r="3225" spans="1:18" hidden="1">
      <c r="A3225" s="21">
        <v>11563327</v>
      </c>
      <c r="B3225" s="22">
        <v>43941</v>
      </c>
      <c r="C3225" s="22">
        <v>43941</v>
      </c>
      <c r="D3225" s="21" t="s">
        <v>10</v>
      </c>
      <c r="E3225" s="23">
        <v>0</v>
      </c>
      <c r="F3225" s="23">
        <v>0</v>
      </c>
      <c r="G3225" s="23">
        <v>6980</v>
      </c>
      <c r="H3225" s="23">
        <v>339437.43</v>
      </c>
      <c r="I3225" s="21" t="s">
        <v>11</v>
      </c>
      <c r="J3225" s="21" t="s">
        <v>12</v>
      </c>
      <c r="K3225" s="21" t="str">
        <f t="shared" si="166"/>
        <v/>
      </c>
      <c r="L3225" s="21" t="e">
        <f ca="1">IF(AND(K3225&lt;&gt; "", COUNTIF(SAP!#REF!,K3225)&gt;0),"Matched", "")</f>
        <v>#REF!</v>
      </c>
      <c r="M3225" s="21" t="str">
        <f t="shared" si="164"/>
        <v/>
      </c>
      <c r="N3225" s="21" t="e">
        <f ca="1">IF(AND(M3225&lt;&gt; "", COUNTIF(SAP!#REF!,M3225)&gt;0),"Matched", "")</f>
        <v>#REF!</v>
      </c>
      <c r="O3225" s="21" t="str">
        <f t="shared" si="165"/>
        <v/>
      </c>
      <c r="P3225" s="21" t="e">
        <f ca="1">IF(AND(O3225&lt;&gt; "", COUNTIF(SAP!#REF!,O3225)&gt;0),"Matched", "")</f>
        <v>#REF!</v>
      </c>
      <c r="Q3225" s="21" t="str">
        <f ca="1">IF(OR(D3225="AC",D3225="TR"),"Logic4"&amp;"_"&amp;TEXT(C3225,"dd.mm.yyyy") &amp;"_"&amp; 850201.86,"")</f>
        <v>Logic4_20.04.2020_850201.86</v>
      </c>
      <c r="R3225" s="21" t="e">
        <f ca="1">IF(AND(Q3225&lt;&gt; "", COUNTIF(SAP!#REF!,Q3225)&gt;0),"Matched", "")</f>
        <v>#REF!</v>
      </c>
    </row>
    <row r="3226" spans="1:18" hidden="1">
      <c r="A3226" s="21">
        <v>11563327</v>
      </c>
      <c r="B3226" s="22">
        <v>43941</v>
      </c>
      <c r="C3226" s="22">
        <v>43941</v>
      </c>
      <c r="D3226" s="21" t="s">
        <v>10</v>
      </c>
      <c r="E3226" s="23">
        <v>0</v>
      </c>
      <c r="F3226" s="23">
        <v>0</v>
      </c>
      <c r="G3226" s="23">
        <v>7110</v>
      </c>
      <c r="H3226" s="23">
        <v>346547.43</v>
      </c>
      <c r="I3226" s="21" t="s">
        <v>11</v>
      </c>
      <c r="J3226" s="21" t="s">
        <v>12</v>
      </c>
      <c r="K3226" s="21" t="str">
        <f t="shared" si="166"/>
        <v/>
      </c>
      <c r="L3226" s="21" t="e">
        <f ca="1">IF(AND(K3226&lt;&gt; "", COUNTIF(SAP!#REF!,K3226)&gt;0),"Matched", "")</f>
        <v>#REF!</v>
      </c>
      <c r="M3226" s="21" t="str">
        <f t="shared" si="164"/>
        <v/>
      </c>
      <c r="N3226" s="21" t="e">
        <f ca="1">IF(AND(M3226&lt;&gt; "", COUNTIF(SAP!#REF!,M3226)&gt;0),"Matched", "")</f>
        <v>#REF!</v>
      </c>
      <c r="O3226" s="21" t="str">
        <f t="shared" si="165"/>
        <v/>
      </c>
      <c r="P3226" s="21" t="e">
        <f ca="1">IF(AND(O3226&lt;&gt; "", COUNTIF(SAP!#REF!,O3226)&gt;0),"Matched", "")</f>
        <v>#REF!</v>
      </c>
      <c r="Q3226" s="21" t="str">
        <f ca="1">IF(OR(D3226="AC",D3226="TR"),"Logic4"&amp;"_"&amp;TEXT(C3226,"dd.mm.yyyy") &amp;"_"&amp; 850201.86,"")</f>
        <v>Logic4_20.04.2020_850201.86</v>
      </c>
      <c r="R3226" s="21" t="e">
        <f ca="1">IF(AND(Q3226&lt;&gt; "", COUNTIF(SAP!#REF!,Q3226)&gt;0),"Matched", "")</f>
        <v>#REF!</v>
      </c>
    </row>
    <row r="3227" spans="1:18" hidden="1">
      <c r="A3227" s="21">
        <v>11563327</v>
      </c>
      <c r="B3227" s="22">
        <v>43941</v>
      </c>
      <c r="C3227" s="22">
        <v>43941</v>
      </c>
      <c r="D3227" s="21" t="s">
        <v>10</v>
      </c>
      <c r="E3227" s="23">
        <v>0</v>
      </c>
      <c r="F3227" s="23">
        <v>0</v>
      </c>
      <c r="G3227" s="23">
        <v>7190</v>
      </c>
      <c r="H3227" s="23">
        <v>353737.43</v>
      </c>
      <c r="I3227" s="21" t="s">
        <v>11</v>
      </c>
      <c r="J3227" s="21" t="s">
        <v>12</v>
      </c>
      <c r="K3227" s="21" t="str">
        <f t="shared" si="166"/>
        <v/>
      </c>
      <c r="L3227" s="21" t="e">
        <f ca="1">IF(AND(K3227&lt;&gt; "", COUNTIF(SAP!#REF!,K3227)&gt;0),"Matched", "")</f>
        <v>#REF!</v>
      </c>
      <c r="M3227" s="21" t="str">
        <f t="shared" si="164"/>
        <v/>
      </c>
      <c r="N3227" s="21" t="e">
        <f ca="1">IF(AND(M3227&lt;&gt; "", COUNTIF(SAP!#REF!,M3227)&gt;0),"Matched", "")</f>
        <v>#REF!</v>
      </c>
      <c r="O3227" s="21" t="str">
        <f t="shared" si="165"/>
        <v/>
      </c>
      <c r="P3227" s="21" t="e">
        <f ca="1">IF(AND(O3227&lt;&gt; "", COUNTIF(SAP!#REF!,O3227)&gt;0),"Matched", "")</f>
        <v>#REF!</v>
      </c>
      <c r="Q3227" s="21" t="str">
        <f ca="1">IF(OR(D3227="AC",D3227="TR"),"Logic4"&amp;"_"&amp;TEXT(C3227,"dd.mm.yyyy") &amp;"_"&amp; 850201.86,"")</f>
        <v>Logic4_20.04.2020_850201.86</v>
      </c>
      <c r="R3227" s="21" t="e">
        <f ca="1">IF(AND(Q3227&lt;&gt; "", COUNTIF(SAP!#REF!,Q3227)&gt;0),"Matched", "")</f>
        <v>#REF!</v>
      </c>
    </row>
    <row r="3228" spans="1:18" hidden="1">
      <c r="A3228" s="21">
        <v>11563327</v>
      </c>
      <c r="B3228" s="22">
        <v>43941</v>
      </c>
      <c r="C3228" s="22">
        <v>43941</v>
      </c>
      <c r="D3228" s="21" t="s">
        <v>10</v>
      </c>
      <c r="E3228" s="23">
        <v>0</v>
      </c>
      <c r="F3228" s="23">
        <v>0</v>
      </c>
      <c r="G3228" s="23">
        <v>7353.2</v>
      </c>
      <c r="H3228" s="23">
        <v>361090.63</v>
      </c>
      <c r="I3228" s="21" t="s">
        <v>11</v>
      </c>
      <c r="J3228" s="21" t="s">
        <v>12</v>
      </c>
      <c r="K3228" s="21" t="str">
        <f t="shared" si="166"/>
        <v/>
      </c>
      <c r="L3228" s="21" t="e">
        <f ca="1">IF(AND(K3228&lt;&gt; "", COUNTIF(SAP!#REF!,K3228)&gt;0),"Matched", "")</f>
        <v>#REF!</v>
      </c>
      <c r="M3228" s="21" t="str">
        <f t="shared" si="164"/>
        <v/>
      </c>
      <c r="N3228" s="21" t="e">
        <f ca="1">IF(AND(M3228&lt;&gt; "", COUNTIF(SAP!#REF!,M3228)&gt;0),"Matched", "")</f>
        <v>#REF!</v>
      </c>
      <c r="O3228" s="21" t="str">
        <f t="shared" si="165"/>
        <v/>
      </c>
      <c r="P3228" s="21" t="e">
        <f ca="1">IF(AND(O3228&lt;&gt; "", COUNTIF(SAP!#REF!,O3228)&gt;0),"Matched", "")</f>
        <v>#REF!</v>
      </c>
      <c r="Q3228" s="21" t="str">
        <f ca="1">IF(OR(D3228="AC",D3228="TR"),"Logic4"&amp;"_"&amp;TEXT(C3228,"dd.mm.yyyy") &amp;"_"&amp; 850201.86,"")</f>
        <v>Logic4_20.04.2020_850201.86</v>
      </c>
      <c r="R3228" s="21" t="e">
        <f ca="1">IF(AND(Q3228&lt;&gt; "", COUNTIF(SAP!#REF!,Q3228)&gt;0),"Matched", "")</f>
        <v>#REF!</v>
      </c>
    </row>
    <row r="3229" spans="1:18" hidden="1">
      <c r="A3229" s="21">
        <v>11563327</v>
      </c>
      <c r="B3229" s="22">
        <v>43941</v>
      </c>
      <c r="C3229" s="22">
        <v>43941</v>
      </c>
      <c r="D3229" s="21" t="s">
        <v>10</v>
      </c>
      <c r="E3229" s="23">
        <v>0</v>
      </c>
      <c r="F3229" s="23">
        <v>0</v>
      </c>
      <c r="G3229" s="23">
        <v>7511.2</v>
      </c>
      <c r="H3229" s="23">
        <v>368601.83</v>
      </c>
      <c r="I3229" s="21" t="s">
        <v>11</v>
      </c>
      <c r="J3229" s="21" t="s">
        <v>12</v>
      </c>
      <c r="K3229" s="21" t="str">
        <f t="shared" si="166"/>
        <v/>
      </c>
      <c r="L3229" s="21" t="e">
        <f ca="1">IF(AND(K3229&lt;&gt; "", COUNTIF(SAP!#REF!,K3229)&gt;0),"Matched", "")</f>
        <v>#REF!</v>
      </c>
      <c r="M3229" s="21" t="str">
        <f t="shared" si="164"/>
        <v/>
      </c>
      <c r="N3229" s="21" t="e">
        <f ca="1">IF(AND(M3229&lt;&gt; "", COUNTIF(SAP!#REF!,M3229)&gt;0),"Matched", "")</f>
        <v>#REF!</v>
      </c>
      <c r="O3229" s="21" t="str">
        <f t="shared" si="165"/>
        <v/>
      </c>
      <c r="P3229" s="21" t="e">
        <f ca="1">IF(AND(O3229&lt;&gt; "", COUNTIF(SAP!#REF!,O3229)&gt;0),"Matched", "")</f>
        <v>#REF!</v>
      </c>
      <c r="Q3229" s="21" t="str">
        <f ca="1">IF(OR(D3229="AC",D3229="TR"),"Logic4"&amp;"_"&amp;TEXT(C3229,"dd.mm.yyyy") &amp;"_"&amp; 850201.86,"")</f>
        <v>Logic4_20.04.2020_850201.86</v>
      </c>
      <c r="R3229" s="21" t="e">
        <f ca="1">IF(AND(Q3229&lt;&gt; "", COUNTIF(SAP!#REF!,Q3229)&gt;0),"Matched", "")</f>
        <v>#REF!</v>
      </c>
    </row>
    <row r="3230" spans="1:18" hidden="1">
      <c r="A3230" s="21">
        <v>11563327</v>
      </c>
      <c r="B3230" s="22">
        <v>43941</v>
      </c>
      <c r="C3230" s="22">
        <v>43941</v>
      </c>
      <c r="D3230" s="21" t="s">
        <v>10</v>
      </c>
      <c r="E3230" s="23">
        <v>0</v>
      </c>
      <c r="F3230" s="23">
        <v>0</v>
      </c>
      <c r="G3230" s="23">
        <v>7838.6</v>
      </c>
      <c r="H3230" s="23">
        <v>376440.43</v>
      </c>
      <c r="I3230" s="21" t="s">
        <v>11</v>
      </c>
      <c r="J3230" s="21" t="s">
        <v>12</v>
      </c>
      <c r="K3230" s="21" t="str">
        <f t="shared" si="166"/>
        <v/>
      </c>
      <c r="L3230" s="21" t="e">
        <f ca="1">IF(AND(K3230&lt;&gt; "", COUNTIF(SAP!#REF!,K3230)&gt;0),"Matched", "")</f>
        <v>#REF!</v>
      </c>
      <c r="M3230" s="21" t="str">
        <f t="shared" si="164"/>
        <v/>
      </c>
      <c r="N3230" s="21" t="e">
        <f ca="1">IF(AND(M3230&lt;&gt; "", COUNTIF(SAP!#REF!,M3230)&gt;0),"Matched", "")</f>
        <v>#REF!</v>
      </c>
      <c r="O3230" s="21" t="str">
        <f t="shared" si="165"/>
        <v/>
      </c>
      <c r="P3230" s="21" t="e">
        <f ca="1">IF(AND(O3230&lt;&gt; "", COUNTIF(SAP!#REF!,O3230)&gt;0),"Matched", "")</f>
        <v>#REF!</v>
      </c>
      <c r="Q3230" s="21" t="str">
        <f ca="1">IF(OR(D3230="AC",D3230="TR"),"Logic4"&amp;"_"&amp;TEXT(C3230,"dd.mm.yyyy") &amp;"_"&amp; 850201.86,"")</f>
        <v>Logic4_20.04.2020_850201.86</v>
      </c>
      <c r="R3230" s="21" t="e">
        <f ca="1">IF(AND(Q3230&lt;&gt; "", COUNTIF(SAP!#REF!,Q3230)&gt;0),"Matched", "")</f>
        <v>#REF!</v>
      </c>
    </row>
    <row r="3231" spans="1:18" hidden="1">
      <c r="A3231" s="21">
        <v>11563327</v>
      </c>
      <c r="B3231" s="22">
        <v>43941</v>
      </c>
      <c r="C3231" s="22">
        <v>43941</v>
      </c>
      <c r="D3231" s="21" t="s">
        <v>10</v>
      </c>
      <c r="E3231" s="23">
        <v>0</v>
      </c>
      <c r="F3231" s="23">
        <v>0</v>
      </c>
      <c r="G3231" s="23">
        <v>8155.7</v>
      </c>
      <c r="H3231" s="23">
        <v>384596.13</v>
      </c>
      <c r="I3231" s="21" t="s">
        <v>11</v>
      </c>
      <c r="J3231" s="21" t="s">
        <v>12</v>
      </c>
      <c r="K3231" s="21" t="str">
        <f t="shared" si="166"/>
        <v/>
      </c>
      <c r="L3231" s="21" t="e">
        <f ca="1">IF(AND(K3231&lt;&gt; "", COUNTIF(SAP!#REF!,K3231)&gt;0),"Matched", "")</f>
        <v>#REF!</v>
      </c>
      <c r="M3231" s="21" t="str">
        <f t="shared" si="164"/>
        <v/>
      </c>
      <c r="N3231" s="21" t="e">
        <f ca="1">IF(AND(M3231&lt;&gt; "", COUNTIF(SAP!#REF!,M3231)&gt;0),"Matched", "")</f>
        <v>#REF!</v>
      </c>
      <c r="O3231" s="21" t="str">
        <f t="shared" si="165"/>
        <v/>
      </c>
      <c r="P3231" s="21" t="e">
        <f ca="1">IF(AND(O3231&lt;&gt; "", COUNTIF(SAP!#REF!,O3231)&gt;0),"Matched", "")</f>
        <v>#REF!</v>
      </c>
      <c r="Q3231" s="21" t="str">
        <f ca="1">IF(OR(D3231="AC",D3231="TR"),"Logic4"&amp;"_"&amp;TEXT(C3231,"dd.mm.yyyy") &amp;"_"&amp; 850201.86,"")</f>
        <v>Logic4_20.04.2020_850201.86</v>
      </c>
      <c r="R3231" s="21" t="e">
        <f ca="1">IF(AND(Q3231&lt;&gt; "", COUNTIF(SAP!#REF!,Q3231)&gt;0),"Matched", "")</f>
        <v>#REF!</v>
      </c>
    </row>
    <row r="3232" spans="1:18" hidden="1">
      <c r="A3232" s="21">
        <v>11563327</v>
      </c>
      <c r="B3232" s="22">
        <v>43941</v>
      </c>
      <c r="C3232" s="22">
        <v>43941</v>
      </c>
      <c r="D3232" s="21" t="s">
        <v>10</v>
      </c>
      <c r="E3232" s="23">
        <v>0</v>
      </c>
      <c r="F3232" s="23">
        <v>0</v>
      </c>
      <c r="G3232" s="23">
        <v>8213.7999999999993</v>
      </c>
      <c r="H3232" s="23">
        <v>392809.93</v>
      </c>
      <c r="I3232" s="21" t="s">
        <v>11</v>
      </c>
      <c r="J3232" s="21" t="s">
        <v>12</v>
      </c>
      <c r="K3232" s="21" t="str">
        <f t="shared" si="166"/>
        <v/>
      </c>
      <c r="L3232" s="21" t="e">
        <f ca="1">IF(AND(K3232&lt;&gt; "", COUNTIF(SAP!#REF!,K3232)&gt;0),"Matched", "")</f>
        <v>#REF!</v>
      </c>
      <c r="M3232" s="21" t="str">
        <f t="shared" si="164"/>
        <v/>
      </c>
      <c r="N3232" s="21" t="e">
        <f ca="1">IF(AND(M3232&lt;&gt; "", COUNTIF(SAP!#REF!,M3232)&gt;0),"Matched", "")</f>
        <v>#REF!</v>
      </c>
      <c r="O3232" s="21" t="str">
        <f t="shared" si="165"/>
        <v/>
      </c>
      <c r="P3232" s="21" t="e">
        <f ca="1">IF(AND(O3232&lt;&gt; "", COUNTIF(SAP!#REF!,O3232)&gt;0),"Matched", "")</f>
        <v>#REF!</v>
      </c>
      <c r="Q3232" s="21" t="str">
        <f ca="1">IF(OR(D3232="AC",D3232="TR"),"Logic4"&amp;"_"&amp;TEXT(C3232,"dd.mm.yyyy") &amp;"_"&amp; 850201.86,"")</f>
        <v>Logic4_20.04.2020_850201.86</v>
      </c>
      <c r="R3232" s="21" t="e">
        <f ca="1">IF(AND(Q3232&lt;&gt; "", COUNTIF(SAP!#REF!,Q3232)&gt;0),"Matched", "")</f>
        <v>#REF!</v>
      </c>
    </row>
    <row r="3233" spans="1:18" hidden="1">
      <c r="A3233" s="21">
        <v>11563327</v>
      </c>
      <c r="B3233" s="22">
        <v>43941</v>
      </c>
      <c r="C3233" s="22">
        <v>43941</v>
      </c>
      <c r="D3233" s="21" t="s">
        <v>10</v>
      </c>
      <c r="E3233" s="23">
        <v>0</v>
      </c>
      <c r="F3233" s="23">
        <v>0</v>
      </c>
      <c r="G3233" s="23">
        <v>8284</v>
      </c>
      <c r="H3233" s="23">
        <v>401093.93</v>
      </c>
      <c r="I3233" s="21" t="s">
        <v>11</v>
      </c>
      <c r="J3233" s="21" t="s">
        <v>12</v>
      </c>
      <c r="K3233" s="21" t="str">
        <f t="shared" si="166"/>
        <v/>
      </c>
      <c r="L3233" s="21" t="e">
        <f ca="1">IF(AND(K3233&lt;&gt; "", COUNTIF(SAP!#REF!,K3233)&gt;0),"Matched", "")</f>
        <v>#REF!</v>
      </c>
      <c r="M3233" s="21" t="str">
        <f t="shared" si="164"/>
        <v/>
      </c>
      <c r="N3233" s="21" t="e">
        <f ca="1">IF(AND(M3233&lt;&gt; "", COUNTIF(SAP!#REF!,M3233)&gt;0),"Matched", "")</f>
        <v>#REF!</v>
      </c>
      <c r="O3233" s="21" t="str">
        <f t="shared" si="165"/>
        <v/>
      </c>
      <c r="P3233" s="21" t="e">
        <f ca="1">IF(AND(O3233&lt;&gt; "", COUNTIF(SAP!#REF!,O3233)&gt;0),"Matched", "")</f>
        <v>#REF!</v>
      </c>
      <c r="Q3233" s="21" t="str">
        <f ca="1">IF(OR(D3233="AC",D3233="TR"),"Logic4"&amp;"_"&amp;TEXT(C3233,"dd.mm.yyyy") &amp;"_"&amp; 850201.86,"")</f>
        <v>Logic4_20.04.2020_850201.86</v>
      </c>
      <c r="R3233" s="21" t="e">
        <f ca="1">IF(AND(Q3233&lt;&gt; "", COUNTIF(SAP!#REF!,Q3233)&gt;0),"Matched", "")</f>
        <v>#REF!</v>
      </c>
    </row>
    <row r="3234" spans="1:18" hidden="1">
      <c r="A3234" s="21">
        <v>11563327</v>
      </c>
      <c r="B3234" s="22">
        <v>43941</v>
      </c>
      <c r="C3234" s="22">
        <v>43941</v>
      </c>
      <c r="D3234" s="21" t="s">
        <v>10</v>
      </c>
      <c r="E3234" s="23">
        <v>0</v>
      </c>
      <c r="F3234" s="23">
        <v>0</v>
      </c>
      <c r="G3234" s="23">
        <v>8293.7999999999993</v>
      </c>
      <c r="H3234" s="23">
        <v>409387.73</v>
      </c>
      <c r="I3234" s="21" t="s">
        <v>11</v>
      </c>
      <c r="J3234" s="21" t="s">
        <v>12</v>
      </c>
      <c r="K3234" s="21" t="str">
        <f t="shared" si="166"/>
        <v/>
      </c>
      <c r="L3234" s="21" t="e">
        <f ca="1">IF(AND(K3234&lt;&gt; "", COUNTIF(SAP!#REF!,K3234)&gt;0),"Matched", "")</f>
        <v>#REF!</v>
      </c>
      <c r="M3234" s="21" t="str">
        <f t="shared" si="164"/>
        <v/>
      </c>
      <c r="N3234" s="21" t="e">
        <f ca="1">IF(AND(M3234&lt;&gt; "", COUNTIF(SAP!#REF!,M3234)&gt;0),"Matched", "")</f>
        <v>#REF!</v>
      </c>
      <c r="O3234" s="21" t="str">
        <f t="shared" si="165"/>
        <v/>
      </c>
      <c r="P3234" s="21" t="e">
        <f ca="1">IF(AND(O3234&lt;&gt; "", COUNTIF(SAP!#REF!,O3234)&gt;0),"Matched", "")</f>
        <v>#REF!</v>
      </c>
      <c r="Q3234" s="21" t="str">
        <f ca="1">IF(OR(D3234="AC",D3234="TR"),"Logic4"&amp;"_"&amp;TEXT(C3234,"dd.mm.yyyy") &amp;"_"&amp; 850201.86,"")</f>
        <v>Logic4_20.04.2020_850201.86</v>
      </c>
      <c r="R3234" s="21" t="e">
        <f ca="1">IF(AND(Q3234&lt;&gt; "", COUNTIF(SAP!#REF!,Q3234)&gt;0),"Matched", "")</f>
        <v>#REF!</v>
      </c>
    </row>
    <row r="3235" spans="1:18" hidden="1">
      <c r="A3235" s="21">
        <v>11563327</v>
      </c>
      <c r="B3235" s="22">
        <v>43941</v>
      </c>
      <c r="C3235" s="22">
        <v>43941</v>
      </c>
      <c r="D3235" s="21" t="s">
        <v>10</v>
      </c>
      <c r="E3235" s="23">
        <v>0</v>
      </c>
      <c r="F3235" s="23">
        <v>0</v>
      </c>
      <c r="G3235" s="23">
        <v>8560.98</v>
      </c>
      <c r="H3235" s="23">
        <v>417948.71</v>
      </c>
      <c r="I3235" s="21" t="s">
        <v>11</v>
      </c>
      <c r="J3235" s="21" t="s">
        <v>12</v>
      </c>
      <c r="K3235" s="21" t="str">
        <f t="shared" si="166"/>
        <v/>
      </c>
      <c r="L3235" s="21" t="e">
        <f ca="1">IF(AND(K3235&lt;&gt; "", COUNTIF(SAP!#REF!,K3235)&gt;0),"Matched", "")</f>
        <v>#REF!</v>
      </c>
      <c r="M3235" s="21" t="str">
        <f t="shared" si="164"/>
        <v/>
      </c>
      <c r="N3235" s="21" t="e">
        <f ca="1">IF(AND(M3235&lt;&gt; "", COUNTIF(SAP!#REF!,M3235)&gt;0),"Matched", "")</f>
        <v>#REF!</v>
      </c>
      <c r="O3235" s="21" t="str">
        <f t="shared" si="165"/>
        <v/>
      </c>
      <c r="P3235" s="21" t="e">
        <f ca="1">IF(AND(O3235&lt;&gt; "", COUNTIF(SAP!#REF!,O3235)&gt;0),"Matched", "")</f>
        <v>#REF!</v>
      </c>
      <c r="Q3235" s="21" t="str">
        <f ca="1">IF(OR(D3235="AC",D3235="TR"),"Logic4"&amp;"_"&amp;TEXT(C3235,"dd.mm.yyyy") &amp;"_"&amp; 850201.86,"")</f>
        <v>Logic4_20.04.2020_850201.86</v>
      </c>
      <c r="R3235" s="21" t="e">
        <f ca="1">IF(AND(Q3235&lt;&gt; "", COUNTIF(SAP!#REF!,Q3235)&gt;0),"Matched", "")</f>
        <v>#REF!</v>
      </c>
    </row>
    <row r="3236" spans="1:18" hidden="1">
      <c r="A3236" s="21">
        <v>11563327</v>
      </c>
      <c r="B3236" s="22">
        <v>43941</v>
      </c>
      <c r="C3236" s="22">
        <v>43941</v>
      </c>
      <c r="D3236" s="21" t="s">
        <v>10</v>
      </c>
      <c r="E3236" s="23">
        <v>0</v>
      </c>
      <c r="F3236" s="23">
        <v>0</v>
      </c>
      <c r="G3236" s="23">
        <v>8878.2999999999993</v>
      </c>
      <c r="H3236" s="23">
        <v>426827.01</v>
      </c>
      <c r="I3236" s="21" t="s">
        <v>11</v>
      </c>
      <c r="J3236" s="21" t="s">
        <v>12</v>
      </c>
      <c r="K3236" s="21" t="str">
        <f t="shared" si="166"/>
        <v/>
      </c>
      <c r="L3236" s="21" t="e">
        <f ca="1">IF(AND(K3236&lt;&gt; "", COUNTIF(SAP!#REF!,K3236)&gt;0),"Matched", "")</f>
        <v>#REF!</v>
      </c>
      <c r="M3236" s="21" t="str">
        <f t="shared" si="164"/>
        <v/>
      </c>
      <c r="N3236" s="21" t="e">
        <f ca="1">IF(AND(M3236&lt;&gt; "", COUNTIF(SAP!#REF!,M3236)&gt;0),"Matched", "")</f>
        <v>#REF!</v>
      </c>
      <c r="O3236" s="21" t="str">
        <f t="shared" si="165"/>
        <v/>
      </c>
      <c r="P3236" s="21" t="e">
        <f ca="1">IF(AND(O3236&lt;&gt; "", COUNTIF(SAP!#REF!,O3236)&gt;0),"Matched", "")</f>
        <v>#REF!</v>
      </c>
      <c r="Q3236" s="21" t="str">
        <f ca="1">IF(OR(D3236="AC",D3236="TR"),"Logic4"&amp;"_"&amp;TEXT(C3236,"dd.mm.yyyy") &amp;"_"&amp; 850201.86,"")</f>
        <v>Logic4_20.04.2020_850201.86</v>
      </c>
      <c r="R3236" s="21" t="e">
        <f ca="1">IF(AND(Q3236&lt;&gt; "", COUNTIF(SAP!#REF!,Q3236)&gt;0),"Matched", "")</f>
        <v>#REF!</v>
      </c>
    </row>
    <row r="3237" spans="1:18" hidden="1">
      <c r="A3237" s="21">
        <v>11563327</v>
      </c>
      <c r="B3237" s="22">
        <v>43941</v>
      </c>
      <c r="C3237" s="22">
        <v>43941</v>
      </c>
      <c r="D3237" s="21" t="s">
        <v>10</v>
      </c>
      <c r="E3237" s="23">
        <v>0</v>
      </c>
      <c r="F3237" s="23">
        <v>0</v>
      </c>
      <c r="G3237" s="23">
        <v>9069</v>
      </c>
      <c r="H3237" s="23">
        <v>435896.01</v>
      </c>
      <c r="I3237" s="21" t="s">
        <v>11</v>
      </c>
      <c r="J3237" s="21" t="s">
        <v>12</v>
      </c>
      <c r="K3237" s="21" t="str">
        <f t="shared" si="166"/>
        <v/>
      </c>
      <c r="L3237" s="21" t="e">
        <f ca="1">IF(AND(K3237&lt;&gt; "", COUNTIF(SAP!#REF!,K3237)&gt;0),"Matched", "")</f>
        <v>#REF!</v>
      </c>
      <c r="M3237" s="21" t="str">
        <f t="shared" si="164"/>
        <v/>
      </c>
      <c r="N3237" s="21" t="e">
        <f ca="1">IF(AND(M3237&lt;&gt; "", COUNTIF(SAP!#REF!,M3237)&gt;0),"Matched", "")</f>
        <v>#REF!</v>
      </c>
      <c r="O3237" s="21" t="str">
        <f t="shared" si="165"/>
        <v/>
      </c>
      <c r="P3237" s="21" t="e">
        <f ca="1">IF(AND(O3237&lt;&gt; "", COUNTIF(SAP!#REF!,O3237)&gt;0),"Matched", "")</f>
        <v>#REF!</v>
      </c>
      <c r="Q3237" s="21" t="str">
        <f ca="1">IF(OR(D3237="AC",D3237="TR"),"Logic4"&amp;"_"&amp;TEXT(C3237,"dd.mm.yyyy") &amp;"_"&amp; 850201.86,"")</f>
        <v>Logic4_20.04.2020_850201.86</v>
      </c>
      <c r="R3237" s="21" t="e">
        <f ca="1">IF(AND(Q3237&lt;&gt; "", COUNTIF(SAP!#REF!,Q3237)&gt;0),"Matched", "")</f>
        <v>#REF!</v>
      </c>
    </row>
    <row r="3238" spans="1:18" hidden="1">
      <c r="A3238" s="21">
        <v>11563327</v>
      </c>
      <c r="B3238" s="22">
        <v>43941</v>
      </c>
      <c r="C3238" s="22">
        <v>43941</v>
      </c>
      <c r="D3238" s="21" t="s">
        <v>10</v>
      </c>
      <c r="E3238" s="23">
        <v>0</v>
      </c>
      <c r="F3238" s="23">
        <v>0</v>
      </c>
      <c r="G3238" s="23">
        <v>9094.2199999999993</v>
      </c>
      <c r="H3238" s="23">
        <v>444990.23</v>
      </c>
      <c r="I3238" s="21" t="s">
        <v>11</v>
      </c>
      <c r="J3238" s="21" t="s">
        <v>12</v>
      </c>
      <c r="K3238" s="21" t="str">
        <f t="shared" si="166"/>
        <v/>
      </c>
      <c r="L3238" s="21" t="e">
        <f ca="1">IF(AND(K3238&lt;&gt; "", COUNTIF(SAP!#REF!,K3238)&gt;0),"Matched", "")</f>
        <v>#REF!</v>
      </c>
      <c r="M3238" s="21" t="str">
        <f t="shared" si="164"/>
        <v/>
      </c>
      <c r="N3238" s="21" t="e">
        <f ca="1">IF(AND(M3238&lt;&gt; "", COUNTIF(SAP!#REF!,M3238)&gt;0),"Matched", "")</f>
        <v>#REF!</v>
      </c>
      <c r="O3238" s="21" t="str">
        <f t="shared" si="165"/>
        <v/>
      </c>
      <c r="P3238" s="21" t="e">
        <f ca="1">IF(AND(O3238&lt;&gt; "", COUNTIF(SAP!#REF!,O3238)&gt;0),"Matched", "")</f>
        <v>#REF!</v>
      </c>
      <c r="Q3238" s="21" t="str">
        <f ca="1">IF(OR(D3238="AC",D3238="TR"),"Logic4"&amp;"_"&amp;TEXT(C3238,"dd.mm.yyyy") &amp;"_"&amp; 850201.86,"")</f>
        <v>Logic4_20.04.2020_850201.86</v>
      </c>
      <c r="R3238" s="21" t="e">
        <f ca="1">IF(AND(Q3238&lt;&gt; "", COUNTIF(SAP!#REF!,Q3238)&gt;0),"Matched", "")</f>
        <v>#REF!</v>
      </c>
    </row>
    <row r="3239" spans="1:18" hidden="1">
      <c r="A3239" s="21">
        <v>11563327</v>
      </c>
      <c r="B3239" s="22">
        <v>43941</v>
      </c>
      <c r="C3239" s="22">
        <v>43941</v>
      </c>
      <c r="D3239" s="21" t="s">
        <v>10</v>
      </c>
      <c r="E3239" s="23">
        <v>0</v>
      </c>
      <c r="F3239" s="23">
        <v>0</v>
      </c>
      <c r="G3239" s="23">
        <v>10200</v>
      </c>
      <c r="H3239" s="23">
        <v>455190.23</v>
      </c>
      <c r="I3239" s="21" t="s">
        <v>11</v>
      </c>
      <c r="J3239" s="21" t="s">
        <v>12</v>
      </c>
      <c r="K3239" s="21" t="str">
        <f t="shared" si="166"/>
        <v/>
      </c>
      <c r="L3239" s="21" t="e">
        <f ca="1">IF(AND(K3239&lt;&gt; "", COUNTIF(SAP!#REF!,K3239)&gt;0),"Matched", "")</f>
        <v>#REF!</v>
      </c>
      <c r="M3239" s="21" t="str">
        <f t="shared" si="164"/>
        <v/>
      </c>
      <c r="N3239" s="21" t="e">
        <f ca="1">IF(AND(M3239&lt;&gt; "", COUNTIF(SAP!#REF!,M3239)&gt;0),"Matched", "")</f>
        <v>#REF!</v>
      </c>
      <c r="O3239" s="21" t="str">
        <f t="shared" si="165"/>
        <v/>
      </c>
      <c r="P3239" s="21" t="e">
        <f ca="1">IF(AND(O3239&lt;&gt; "", COUNTIF(SAP!#REF!,O3239)&gt;0),"Matched", "")</f>
        <v>#REF!</v>
      </c>
      <c r="Q3239" s="21" t="str">
        <f ca="1">IF(OR(D3239="AC",D3239="TR"),"Logic4"&amp;"_"&amp;TEXT(C3239,"dd.mm.yyyy") &amp;"_"&amp; 850201.86,"")</f>
        <v>Logic4_20.04.2020_850201.86</v>
      </c>
      <c r="R3239" s="21" t="e">
        <f ca="1">IF(AND(Q3239&lt;&gt; "", COUNTIF(SAP!#REF!,Q3239)&gt;0),"Matched", "")</f>
        <v>#REF!</v>
      </c>
    </row>
    <row r="3240" spans="1:18" hidden="1">
      <c r="A3240" s="21">
        <v>11563327</v>
      </c>
      <c r="B3240" s="22">
        <v>43941</v>
      </c>
      <c r="C3240" s="22">
        <v>43941</v>
      </c>
      <c r="D3240" s="21" t="s">
        <v>10</v>
      </c>
      <c r="E3240" s="23">
        <v>0</v>
      </c>
      <c r="F3240" s="23">
        <v>0</v>
      </c>
      <c r="G3240" s="23">
        <v>10282</v>
      </c>
      <c r="H3240" s="23">
        <v>465472.23</v>
      </c>
      <c r="I3240" s="21" t="s">
        <v>11</v>
      </c>
      <c r="J3240" s="21" t="s">
        <v>12</v>
      </c>
      <c r="K3240" s="21" t="str">
        <f t="shared" si="166"/>
        <v/>
      </c>
      <c r="L3240" s="21" t="e">
        <f ca="1">IF(AND(K3240&lt;&gt; "", COUNTIF(SAP!#REF!,K3240)&gt;0),"Matched", "")</f>
        <v>#REF!</v>
      </c>
      <c r="M3240" s="21" t="str">
        <f t="shared" si="164"/>
        <v/>
      </c>
      <c r="N3240" s="21" t="e">
        <f ca="1">IF(AND(M3240&lt;&gt; "", COUNTIF(SAP!#REF!,M3240)&gt;0),"Matched", "")</f>
        <v>#REF!</v>
      </c>
      <c r="O3240" s="21" t="str">
        <f t="shared" si="165"/>
        <v/>
      </c>
      <c r="P3240" s="21" t="e">
        <f ca="1">IF(AND(O3240&lt;&gt; "", COUNTIF(SAP!#REF!,O3240)&gt;0),"Matched", "")</f>
        <v>#REF!</v>
      </c>
      <c r="Q3240" s="21" t="str">
        <f ca="1">IF(OR(D3240="AC",D3240="TR"),"Logic4"&amp;"_"&amp;TEXT(C3240,"dd.mm.yyyy") &amp;"_"&amp; 850201.86,"")</f>
        <v>Logic4_20.04.2020_850201.86</v>
      </c>
      <c r="R3240" s="21" t="e">
        <f ca="1">IF(AND(Q3240&lt;&gt; "", COUNTIF(SAP!#REF!,Q3240)&gt;0),"Matched", "")</f>
        <v>#REF!</v>
      </c>
    </row>
    <row r="3241" spans="1:18" hidden="1">
      <c r="A3241" s="21">
        <v>11563327</v>
      </c>
      <c r="B3241" s="22">
        <v>43941</v>
      </c>
      <c r="C3241" s="22">
        <v>43941</v>
      </c>
      <c r="D3241" s="21" t="s">
        <v>10</v>
      </c>
      <c r="E3241" s="23">
        <v>0</v>
      </c>
      <c r="F3241" s="23">
        <v>0</v>
      </c>
      <c r="G3241" s="23">
        <v>10561.86</v>
      </c>
      <c r="H3241" s="23">
        <v>476034.09</v>
      </c>
      <c r="I3241" s="21" t="s">
        <v>11</v>
      </c>
      <c r="J3241" s="21" t="s">
        <v>12</v>
      </c>
      <c r="K3241" s="21" t="str">
        <f t="shared" si="166"/>
        <v/>
      </c>
      <c r="L3241" s="21" t="e">
        <f ca="1">IF(AND(K3241&lt;&gt; "", COUNTIF(SAP!#REF!,K3241)&gt;0),"Matched", "")</f>
        <v>#REF!</v>
      </c>
      <c r="M3241" s="21" t="str">
        <f t="shared" si="164"/>
        <v/>
      </c>
      <c r="N3241" s="21" t="e">
        <f ca="1">IF(AND(M3241&lt;&gt; "", COUNTIF(SAP!#REF!,M3241)&gt;0),"Matched", "")</f>
        <v>#REF!</v>
      </c>
      <c r="O3241" s="21" t="str">
        <f t="shared" si="165"/>
        <v/>
      </c>
      <c r="P3241" s="21" t="e">
        <f ca="1">IF(AND(O3241&lt;&gt; "", COUNTIF(SAP!#REF!,O3241)&gt;0),"Matched", "")</f>
        <v>#REF!</v>
      </c>
      <c r="Q3241" s="21" t="str">
        <f ca="1">IF(OR(D3241="AC",D3241="TR"),"Logic4"&amp;"_"&amp;TEXT(C3241,"dd.mm.yyyy") &amp;"_"&amp; 850201.86,"")</f>
        <v>Logic4_20.04.2020_850201.86</v>
      </c>
      <c r="R3241" s="21" t="e">
        <f ca="1">IF(AND(Q3241&lt;&gt; "", COUNTIF(SAP!#REF!,Q3241)&gt;0),"Matched", "")</f>
        <v>#REF!</v>
      </c>
    </row>
    <row r="3242" spans="1:18" hidden="1">
      <c r="A3242" s="21">
        <v>11563327</v>
      </c>
      <c r="B3242" s="22">
        <v>43941</v>
      </c>
      <c r="C3242" s="22">
        <v>43941</v>
      </c>
      <c r="D3242" s="21" t="s">
        <v>10</v>
      </c>
      <c r="E3242" s="23">
        <v>0</v>
      </c>
      <c r="F3242" s="23">
        <v>0</v>
      </c>
      <c r="G3242" s="23">
        <v>10670</v>
      </c>
      <c r="H3242" s="23">
        <v>486704.09</v>
      </c>
      <c r="I3242" s="21" t="s">
        <v>11</v>
      </c>
      <c r="J3242" s="21" t="s">
        <v>12</v>
      </c>
      <c r="K3242" s="21" t="str">
        <f t="shared" si="166"/>
        <v/>
      </c>
      <c r="L3242" s="21" t="e">
        <f ca="1">IF(AND(K3242&lt;&gt; "", COUNTIF(SAP!#REF!,K3242)&gt;0),"Matched", "")</f>
        <v>#REF!</v>
      </c>
      <c r="M3242" s="21" t="str">
        <f t="shared" si="164"/>
        <v/>
      </c>
      <c r="N3242" s="21" t="e">
        <f ca="1">IF(AND(M3242&lt;&gt; "", COUNTIF(SAP!#REF!,M3242)&gt;0),"Matched", "")</f>
        <v>#REF!</v>
      </c>
      <c r="O3242" s="21" t="str">
        <f t="shared" si="165"/>
        <v/>
      </c>
      <c r="P3242" s="21" t="e">
        <f ca="1">IF(AND(O3242&lt;&gt; "", COUNTIF(SAP!#REF!,O3242)&gt;0),"Matched", "")</f>
        <v>#REF!</v>
      </c>
      <c r="Q3242" s="21" t="str">
        <f ca="1">IF(OR(D3242="AC",D3242="TR"),"Logic4"&amp;"_"&amp;TEXT(C3242,"dd.mm.yyyy") &amp;"_"&amp; 850201.86,"")</f>
        <v>Logic4_20.04.2020_850201.86</v>
      </c>
      <c r="R3242" s="21" t="e">
        <f ca="1">IF(AND(Q3242&lt;&gt; "", COUNTIF(SAP!#REF!,Q3242)&gt;0),"Matched", "")</f>
        <v>#REF!</v>
      </c>
    </row>
    <row r="3243" spans="1:18" hidden="1">
      <c r="A3243" s="21">
        <v>11563327</v>
      </c>
      <c r="B3243" s="22">
        <v>43941</v>
      </c>
      <c r="C3243" s="22">
        <v>43941</v>
      </c>
      <c r="D3243" s="21" t="s">
        <v>10</v>
      </c>
      <c r="E3243" s="23">
        <v>0</v>
      </c>
      <c r="F3243" s="23">
        <v>0</v>
      </c>
      <c r="G3243" s="23">
        <v>10986.5</v>
      </c>
      <c r="H3243" s="23">
        <v>497690.59</v>
      </c>
      <c r="I3243" s="21" t="s">
        <v>11</v>
      </c>
      <c r="J3243" s="21" t="s">
        <v>12</v>
      </c>
      <c r="K3243" s="21" t="str">
        <f t="shared" si="166"/>
        <v/>
      </c>
      <c r="L3243" s="21" t="e">
        <f ca="1">IF(AND(K3243&lt;&gt; "", COUNTIF(SAP!#REF!,K3243)&gt;0),"Matched", "")</f>
        <v>#REF!</v>
      </c>
      <c r="M3243" s="21" t="str">
        <f t="shared" si="164"/>
        <v/>
      </c>
      <c r="N3243" s="21" t="e">
        <f ca="1">IF(AND(M3243&lt;&gt; "", COUNTIF(SAP!#REF!,M3243)&gt;0),"Matched", "")</f>
        <v>#REF!</v>
      </c>
      <c r="O3243" s="21" t="str">
        <f t="shared" si="165"/>
        <v/>
      </c>
      <c r="P3243" s="21" t="e">
        <f ca="1">IF(AND(O3243&lt;&gt; "", COUNTIF(SAP!#REF!,O3243)&gt;0),"Matched", "")</f>
        <v>#REF!</v>
      </c>
      <c r="Q3243" s="21" t="str">
        <f ca="1">IF(OR(D3243="AC",D3243="TR"),"Logic4"&amp;"_"&amp;TEXT(C3243,"dd.mm.yyyy") &amp;"_"&amp; 850201.86,"")</f>
        <v>Logic4_20.04.2020_850201.86</v>
      </c>
      <c r="R3243" s="21" t="e">
        <f ca="1">IF(AND(Q3243&lt;&gt; "", COUNTIF(SAP!#REF!,Q3243)&gt;0),"Matched", "")</f>
        <v>#REF!</v>
      </c>
    </row>
    <row r="3244" spans="1:18" hidden="1">
      <c r="A3244" s="21">
        <v>11563327</v>
      </c>
      <c r="B3244" s="22">
        <v>43941</v>
      </c>
      <c r="C3244" s="22">
        <v>43941</v>
      </c>
      <c r="D3244" s="21" t="s">
        <v>10</v>
      </c>
      <c r="E3244" s="23">
        <v>0</v>
      </c>
      <c r="F3244" s="23">
        <v>0</v>
      </c>
      <c r="G3244" s="23">
        <v>11180</v>
      </c>
      <c r="H3244" s="23">
        <v>508870.59</v>
      </c>
      <c r="I3244" s="21" t="s">
        <v>11</v>
      </c>
      <c r="J3244" s="21" t="s">
        <v>12</v>
      </c>
      <c r="K3244" s="21" t="str">
        <f t="shared" si="166"/>
        <v/>
      </c>
      <c r="L3244" s="21" t="e">
        <f ca="1">IF(AND(K3244&lt;&gt; "", COUNTIF(SAP!#REF!,K3244)&gt;0),"Matched", "")</f>
        <v>#REF!</v>
      </c>
      <c r="M3244" s="21" t="str">
        <f t="shared" ref="M3244:M3279" si="167">IF(D3244="TR","Logic2"&amp;"_"&amp;TEXT(C3244,"dd.mm.yyyy") &amp;"_"&amp; F3244,"")</f>
        <v/>
      </c>
      <c r="N3244" s="21" t="e">
        <f ca="1">IF(AND(M3244&lt;&gt; "", COUNTIF(SAP!#REF!,M3244)&gt;0),"Matched", "")</f>
        <v>#REF!</v>
      </c>
      <c r="O3244" s="21" t="str">
        <f t="shared" ref="O3244:O3279" si="168">IF(D3244="AF","Logic3"&amp;"_"&amp;G3244,"")</f>
        <v/>
      </c>
      <c r="P3244" s="21" t="e">
        <f ca="1">IF(AND(O3244&lt;&gt; "", COUNTIF(SAP!#REF!,O3244)&gt;0),"Matched", "")</f>
        <v>#REF!</v>
      </c>
      <c r="Q3244" s="21" t="str">
        <f ca="1">IF(OR(D3244="AC",D3244="TR"),"Logic4"&amp;"_"&amp;TEXT(C3244,"dd.mm.yyyy") &amp;"_"&amp; 850201.86,"")</f>
        <v>Logic4_20.04.2020_850201.86</v>
      </c>
      <c r="R3244" s="21" t="e">
        <f ca="1">IF(AND(Q3244&lt;&gt; "", COUNTIF(SAP!#REF!,Q3244)&gt;0),"Matched", "")</f>
        <v>#REF!</v>
      </c>
    </row>
    <row r="3245" spans="1:18" hidden="1">
      <c r="A3245" s="21">
        <v>11563327</v>
      </c>
      <c r="B3245" s="22">
        <v>43941</v>
      </c>
      <c r="C3245" s="22">
        <v>43941</v>
      </c>
      <c r="D3245" s="21" t="s">
        <v>10</v>
      </c>
      <c r="E3245" s="23">
        <v>0</v>
      </c>
      <c r="F3245" s="23">
        <v>0</v>
      </c>
      <c r="G3245" s="23">
        <v>11348.6</v>
      </c>
      <c r="H3245" s="23">
        <v>520219.19</v>
      </c>
      <c r="I3245" s="21" t="s">
        <v>11</v>
      </c>
      <c r="J3245" s="21" t="s">
        <v>12</v>
      </c>
      <c r="K3245" s="21" t="str">
        <f t="shared" si="166"/>
        <v/>
      </c>
      <c r="L3245" s="21" t="e">
        <f ca="1">IF(AND(K3245&lt;&gt; "", COUNTIF(SAP!#REF!,K3245)&gt;0),"Matched", "")</f>
        <v>#REF!</v>
      </c>
      <c r="M3245" s="21" t="str">
        <f t="shared" si="167"/>
        <v/>
      </c>
      <c r="N3245" s="21" t="e">
        <f ca="1">IF(AND(M3245&lt;&gt; "", COUNTIF(SAP!#REF!,M3245)&gt;0),"Matched", "")</f>
        <v>#REF!</v>
      </c>
      <c r="O3245" s="21" t="str">
        <f t="shared" si="168"/>
        <v/>
      </c>
      <c r="P3245" s="21" t="e">
        <f ca="1">IF(AND(O3245&lt;&gt; "", COUNTIF(SAP!#REF!,O3245)&gt;0),"Matched", "")</f>
        <v>#REF!</v>
      </c>
      <c r="Q3245" s="21" t="str">
        <f ca="1">IF(OR(D3245="AC",D3245="TR"),"Logic4"&amp;"_"&amp;TEXT(C3245,"dd.mm.yyyy") &amp;"_"&amp; 850201.86,"")</f>
        <v>Logic4_20.04.2020_850201.86</v>
      </c>
      <c r="R3245" s="21" t="e">
        <f ca="1">IF(AND(Q3245&lt;&gt; "", COUNTIF(SAP!#REF!,Q3245)&gt;0),"Matched", "")</f>
        <v>#REF!</v>
      </c>
    </row>
    <row r="3246" spans="1:18" hidden="1">
      <c r="A3246" s="21">
        <v>11563327</v>
      </c>
      <c r="B3246" s="22">
        <v>43941</v>
      </c>
      <c r="C3246" s="22">
        <v>43941</v>
      </c>
      <c r="D3246" s="21" t="s">
        <v>10</v>
      </c>
      <c r="E3246" s="23">
        <v>0</v>
      </c>
      <c r="F3246" s="23">
        <v>0</v>
      </c>
      <c r="G3246" s="23">
        <v>11780</v>
      </c>
      <c r="H3246" s="23">
        <v>531999.18999999994</v>
      </c>
      <c r="I3246" s="21" t="s">
        <v>11</v>
      </c>
      <c r="J3246" s="21" t="s">
        <v>12</v>
      </c>
      <c r="K3246" s="21" t="str">
        <f t="shared" si="166"/>
        <v/>
      </c>
      <c r="L3246" s="21" t="e">
        <f ca="1">IF(AND(K3246&lt;&gt; "", COUNTIF(SAP!#REF!,K3246)&gt;0),"Matched", "")</f>
        <v>#REF!</v>
      </c>
      <c r="M3246" s="21" t="str">
        <f t="shared" si="167"/>
        <v/>
      </c>
      <c r="N3246" s="21" t="e">
        <f ca="1">IF(AND(M3246&lt;&gt; "", COUNTIF(SAP!#REF!,M3246)&gt;0),"Matched", "")</f>
        <v>#REF!</v>
      </c>
      <c r="O3246" s="21" t="str">
        <f t="shared" si="168"/>
        <v/>
      </c>
      <c r="P3246" s="21" t="e">
        <f ca="1">IF(AND(O3246&lt;&gt; "", COUNTIF(SAP!#REF!,O3246)&gt;0),"Matched", "")</f>
        <v>#REF!</v>
      </c>
      <c r="Q3246" s="21" t="str">
        <f ca="1">IF(OR(D3246="AC",D3246="TR"),"Logic4"&amp;"_"&amp;TEXT(C3246,"dd.mm.yyyy") &amp;"_"&amp; 850201.86,"")</f>
        <v>Logic4_20.04.2020_850201.86</v>
      </c>
      <c r="R3246" s="21" t="e">
        <f ca="1">IF(AND(Q3246&lt;&gt; "", COUNTIF(SAP!#REF!,Q3246)&gt;0),"Matched", "")</f>
        <v>#REF!</v>
      </c>
    </row>
    <row r="3247" spans="1:18" hidden="1">
      <c r="A3247" s="21">
        <v>11563327</v>
      </c>
      <c r="B3247" s="22">
        <v>43941</v>
      </c>
      <c r="C3247" s="22">
        <v>43941</v>
      </c>
      <c r="D3247" s="21" t="s">
        <v>10</v>
      </c>
      <c r="E3247" s="23">
        <v>0</v>
      </c>
      <c r="F3247" s="23">
        <v>0</v>
      </c>
      <c r="G3247" s="23">
        <v>12260.9</v>
      </c>
      <c r="H3247" s="23">
        <v>544260.09</v>
      </c>
      <c r="I3247" s="21" t="s">
        <v>11</v>
      </c>
      <c r="J3247" s="21" t="s">
        <v>12</v>
      </c>
      <c r="K3247" s="21" t="str">
        <f t="shared" si="166"/>
        <v/>
      </c>
      <c r="L3247" s="21" t="e">
        <f ca="1">IF(AND(K3247&lt;&gt; "", COUNTIF(SAP!#REF!,K3247)&gt;0),"Matched", "")</f>
        <v>#REF!</v>
      </c>
      <c r="M3247" s="21" t="str">
        <f t="shared" si="167"/>
        <v/>
      </c>
      <c r="N3247" s="21" t="e">
        <f ca="1">IF(AND(M3247&lt;&gt; "", COUNTIF(SAP!#REF!,M3247)&gt;0),"Matched", "")</f>
        <v>#REF!</v>
      </c>
      <c r="O3247" s="21" t="str">
        <f t="shared" si="168"/>
        <v/>
      </c>
      <c r="P3247" s="21" t="e">
        <f ca="1">IF(AND(O3247&lt;&gt; "", COUNTIF(SAP!#REF!,O3247)&gt;0),"Matched", "")</f>
        <v>#REF!</v>
      </c>
      <c r="Q3247" s="21" t="str">
        <f ca="1">IF(OR(D3247="AC",D3247="TR"),"Logic4"&amp;"_"&amp;TEXT(C3247,"dd.mm.yyyy") &amp;"_"&amp; 850201.86,"")</f>
        <v>Logic4_20.04.2020_850201.86</v>
      </c>
      <c r="R3247" s="21" t="e">
        <f ca="1">IF(AND(Q3247&lt;&gt; "", COUNTIF(SAP!#REF!,Q3247)&gt;0),"Matched", "")</f>
        <v>#REF!</v>
      </c>
    </row>
    <row r="3248" spans="1:18" hidden="1">
      <c r="A3248" s="21">
        <v>11563327</v>
      </c>
      <c r="B3248" s="22">
        <v>43941</v>
      </c>
      <c r="C3248" s="22">
        <v>43941</v>
      </c>
      <c r="D3248" s="21" t="s">
        <v>10</v>
      </c>
      <c r="E3248" s="23">
        <v>0</v>
      </c>
      <c r="F3248" s="23">
        <v>0</v>
      </c>
      <c r="G3248" s="23">
        <v>14083.32</v>
      </c>
      <c r="H3248" s="23">
        <v>558343.41</v>
      </c>
      <c r="I3248" s="21" t="s">
        <v>11</v>
      </c>
      <c r="J3248" s="21" t="s">
        <v>12</v>
      </c>
      <c r="K3248" s="21" t="str">
        <f t="shared" si="166"/>
        <v/>
      </c>
      <c r="L3248" s="21" t="e">
        <f ca="1">IF(AND(K3248&lt;&gt; "", COUNTIF(SAP!#REF!,K3248)&gt;0),"Matched", "")</f>
        <v>#REF!</v>
      </c>
      <c r="M3248" s="21" t="str">
        <f t="shared" si="167"/>
        <v/>
      </c>
      <c r="N3248" s="21" t="e">
        <f ca="1">IF(AND(M3248&lt;&gt; "", COUNTIF(SAP!#REF!,M3248)&gt;0),"Matched", "")</f>
        <v>#REF!</v>
      </c>
      <c r="O3248" s="21" t="str">
        <f t="shared" si="168"/>
        <v/>
      </c>
      <c r="P3248" s="21" t="e">
        <f ca="1">IF(AND(O3248&lt;&gt; "", COUNTIF(SAP!#REF!,O3248)&gt;0),"Matched", "")</f>
        <v>#REF!</v>
      </c>
      <c r="Q3248" s="21" t="str">
        <f ca="1">IF(OR(D3248="AC",D3248="TR"),"Logic4"&amp;"_"&amp;TEXT(C3248,"dd.mm.yyyy") &amp;"_"&amp; 850201.86,"")</f>
        <v>Logic4_20.04.2020_850201.86</v>
      </c>
      <c r="R3248" s="21" t="e">
        <f ca="1">IF(AND(Q3248&lt;&gt; "", COUNTIF(SAP!#REF!,Q3248)&gt;0),"Matched", "")</f>
        <v>#REF!</v>
      </c>
    </row>
    <row r="3249" spans="1:20" hidden="1">
      <c r="A3249" s="21">
        <v>11563327</v>
      </c>
      <c r="B3249" s="22">
        <v>43941</v>
      </c>
      <c r="C3249" s="22">
        <v>43941</v>
      </c>
      <c r="D3249" s="21" t="s">
        <v>10</v>
      </c>
      <c r="E3249" s="23">
        <v>0</v>
      </c>
      <c r="F3249" s="23">
        <v>0</v>
      </c>
      <c r="G3249" s="23">
        <v>14494.3</v>
      </c>
      <c r="H3249" s="23">
        <v>572837.71</v>
      </c>
      <c r="I3249" s="21" t="s">
        <v>11</v>
      </c>
      <c r="J3249" s="21" t="s">
        <v>12</v>
      </c>
      <c r="K3249" s="21" t="str">
        <f t="shared" si="166"/>
        <v/>
      </c>
      <c r="L3249" s="21" t="e">
        <f ca="1">IF(AND(K3249&lt;&gt; "", COUNTIF(SAP!#REF!,K3249)&gt;0),"Matched", "")</f>
        <v>#REF!</v>
      </c>
      <c r="M3249" s="21" t="str">
        <f t="shared" si="167"/>
        <v/>
      </c>
      <c r="N3249" s="21" t="e">
        <f ca="1">IF(AND(M3249&lt;&gt; "", COUNTIF(SAP!#REF!,M3249)&gt;0),"Matched", "")</f>
        <v>#REF!</v>
      </c>
      <c r="O3249" s="21" t="str">
        <f t="shared" si="168"/>
        <v/>
      </c>
      <c r="P3249" s="21" t="e">
        <f ca="1">IF(AND(O3249&lt;&gt; "", COUNTIF(SAP!#REF!,O3249)&gt;0),"Matched", "")</f>
        <v>#REF!</v>
      </c>
      <c r="Q3249" s="21" t="str">
        <f ca="1">IF(OR(D3249="AC",D3249="TR"),"Logic4"&amp;"_"&amp;TEXT(C3249,"dd.mm.yyyy") &amp;"_"&amp; 850201.86,"")</f>
        <v>Logic4_20.04.2020_850201.86</v>
      </c>
      <c r="R3249" s="21" t="e">
        <f ca="1">IF(AND(Q3249&lt;&gt; "", COUNTIF(SAP!#REF!,Q3249)&gt;0),"Matched", "")</f>
        <v>#REF!</v>
      </c>
    </row>
    <row r="3250" spans="1:20" hidden="1">
      <c r="A3250" s="21">
        <v>11563327</v>
      </c>
      <c r="B3250" s="22">
        <v>43941</v>
      </c>
      <c r="C3250" s="22">
        <v>43941</v>
      </c>
      <c r="D3250" s="21" t="s">
        <v>10</v>
      </c>
      <c r="E3250" s="23">
        <v>0</v>
      </c>
      <c r="F3250" s="23">
        <v>0</v>
      </c>
      <c r="G3250" s="23">
        <v>15221.02</v>
      </c>
      <c r="H3250" s="23">
        <v>588058.73</v>
      </c>
      <c r="I3250" s="21" t="s">
        <v>11</v>
      </c>
      <c r="J3250" s="21" t="s">
        <v>12</v>
      </c>
      <c r="K3250" s="21" t="str">
        <f t="shared" si="166"/>
        <v/>
      </c>
      <c r="L3250" s="21" t="e">
        <f ca="1">IF(AND(K3250&lt;&gt; "", COUNTIF(SAP!#REF!,K3250)&gt;0),"Matched", "")</f>
        <v>#REF!</v>
      </c>
      <c r="M3250" s="21" t="str">
        <f t="shared" si="167"/>
        <v/>
      </c>
      <c r="N3250" s="21" t="e">
        <f ca="1">IF(AND(M3250&lt;&gt; "", COUNTIF(SAP!#REF!,M3250)&gt;0),"Matched", "")</f>
        <v>#REF!</v>
      </c>
      <c r="O3250" s="21" t="str">
        <f t="shared" si="168"/>
        <v/>
      </c>
      <c r="P3250" s="21" t="e">
        <f ca="1">IF(AND(O3250&lt;&gt; "", COUNTIF(SAP!#REF!,O3250)&gt;0),"Matched", "")</f>
        <v>#REF!</v>
      </c>
      <c r="Q3250" s="21" t="str">
        <f ca="1">IF(OR(D3250="AC",D3250="TR"),"Logic4"&amp;"_"&amp;TEXT(C3250,"dd.mm.yyyy") &amp;"_"&amp; 850201.86,"")</f>
        <v>Logic4_20.04.2020_850201.86</v>
      </c>
      <c r="R3250" s="21" t="e">
        <f ca="1">IF(AND(Q3250&lt;&gt; "", COUNTIF(SAP!#REF!,Q3250)&gt;0),"Matched", "")</f>
        <v>#REF!</v>
      </c>
    </row>
    <row r="3251" spans="1:20" hidden="1">
      <c r="A3251" s="21">
        <v>11563327</v>
      </c>
      <c r="B3251" s="22">
        <v>43941</v>
      </c>
      <c r="C3251" s="22">
        <v>43941</v>
      </c>
      <c r="D3251" s="21" t="s">
        <v>10</v>
      </c>
      <c r="E3251" s="23">
        <v>0</v>
      </c>
      <c r="F3251" s="23">
        <v>0</v>
      </c>
      <c r="G3251" s="23">
        <v>15296.1</v>
      </c>
      <c r="H3251" s="23">
        <v>603354.82999999996</v>
      </c>
      <c r="I3251" s="21" t="s">
        <v>11</v>
      </c>
      <c r="J3251" s="21" t="s">
        <v>12</v>
      </c>
      <c r="K3251" s="21" t="str">
        <f t="shared" si="166"/>
        <v/>
      </c>
      <c r="L3251" s="21" t="e">
        <f ca="1">IF(AND(K3251&lt;&gt; "", COUNTIF(SAP!#REF!,K3251)&gt;0),"Matched", "")</f>
        <v>#REF!</v>
      </c>
      <c r="M3251" s="21" t="str">
        <f t="shared" si="167"/>
        <v/>
      </c>
      <c r="N3251" s="21" t="e">
        <f ca="1">IF(AND(M3251&lt;&gt; "", COUNTIF(SAP!#REF!,M3251)&gt;0),"Matched", "")</f>
        <v>#REF!</v>
      </c>
      <c r="O3251" s="21" t="str">
        <f t="shared" si="168"/>
        <v/>
      </c>
      <c r="P3251" s="21" t="e">
        <f ca="1">IF(AND(O3251&lt;&gt; "", COUNTIF(SAP!#REF!,O3251)&gt;0),"Matched", "")</f>
        <v>#REF!</v>
      </c>
      <c r="Q3251" s="21" t="str">
        <f ca="1">IF(OR(D3251="AC",D3251="TR"),"Logic4"&amp;"_"&amp;TEXT(C3251,"dd.mm.yyyy") &amp;"_"&amp; 850201.86,"")</f>
        <v>Logic4_20.04.2020_850201.86</v>
      </c>
      <c r="R3251" s="21" t="e">
        <f ca="1">IF(AND(Q3251&lt;&gt; "", COUNTIF(SAP!#REF!,Q3251)&gt;0),"Matched", "")</f>
        <v>#REF!</v>
      </c>
    </row>
    <row r="3252" spans="1:20" hidden="1">
      <c r="A3252" s="21">
        <v>11563327</v>
      </c>
      <c r="B3252" s="22">
        <v>43941</v>
      </c>
      <c r="C3252" s="22">
        <v>43941</v>
      </c>
      <c r="D3252" s="21" t="s">
        <v>10</v>
      </c>
      <c r="E3252" s="23">
        <v>0</v>
      </c>
      <c r="F3252" s="23">
        <v>0</v>
      </c>
      <c r="G3252" s="23">
        <v>16176.4</v>
      </c>
      <c r="H3252" s="23">
        <v>619531.23</v>
      </c>
      <c r="I3252" s="21" t="s">
        <v>11</v>
      </c>
      <c r="J3252" s="21" t="s">
        <v>12</v>
      </c>
      <c r="K3252" s="21" t="str">
        <f t="shared" si="166"/>
        <v/>
      </c>
      <c r="L3252" s="21" t="e">
        <f ca="1">IF(AND(K3252&lt;&gt; "", COUNTIF(SAP!#REF!,K3252)&gt;0),"Matched", "")</f>
        <v>#REF!</v>
      </c>
      <c r="M3252" s="21" t="str">
        <f t="shared" si="167"/>
        <v/>
      </c>
      <c r="N3252" s="21" t="e">
        <f ca="1">IF(AND(M3252&lt;&gt; "", COUNTIF(SAP!#REF!,M3252)&gt;0),"Matched", "")</f>
        <v>#REF!</v>
      </c>
      <c r="O3252" s="21" t="str">
        <f t="shared" si="168"/>
        <v/>
      </c>
      <c r="P3252" s="21" t="e">
        <f ca="1">IF(AND(O3252&lt;&gt; "", COUNTIF(SAP!#REF!,O3252)&gt;0),"Matched", "")</f>
        <v>#REF!</v>
      </c>
      <c r="Q3252" s="21" t="str">
        <f ca="1">IF(OR(D3252="AC",D3252="TR"),"Logic4"&amp;"_"&amp;TEXT(C3252,"dd.mm.yyyy") &amp;"_"&amp; 850201.86,"")</f>
        <v>Logic4_20.04.2020_850201.86</v>
      </c>
      <c r="R3252" s="21" t="e">
        <f ca="1">IF(AND(Q3252&lt;&gt; "", COUNTIF(SAP!#REF!,Q3252)&gt;0),"Matched", "")</f>
        <v>#REF!</v>
      </c>
    </row>
    <row r="3253" spans="1:20" hidden="1">
      <c r="A3253" s="21">
        <v>11563327</v>
      </c>
      <c r="B3253" s="22">
        <v>43941</v>
      </c>
      <c r="C3253" s="22">
        <v>43941</v>
      </c>
      <c r="D3253" s="21" t="s">
        <v>10</v>
      </c>
      <c r="E3253" s="23">
        <v>0</v>
      </c>
      <c r="F3253" s="23">
        <v>0</v>
      </c>
      <c r="G3253" s="23">
        <v>16701.32</v>
      </c>
      <c r="H3253" s="23">
        <v>636232.55000000005</v>
      </c>
      <c r="I3253" s="21" t="s">
        <v>11</v>
      </c>
      <c r="J3253" s="21" t="s">
        <v>12</v>
      </c>
      <c r="K3253" s="21" t="str">
        <f t="shared" si="166"/>
        <v/>
      </c>
      <c r="L3253" s="21" t="e">
        <f ca="1">IF(AND(K3253&lt;&gt; "", COUNTIF(SAP!#REF!,K3253)&gt;0),"Matched", "")</f>
        <v>#REF!</v>
      </c>
      <c r="M3253" s="21" t="str">
        <f t="shared" si="167"/>
        <v/>
      </c>
      <c r="N3253" s="21" t="e">
        <f ca="1">IF(AND(M3253&lt;&gt; "", COUNTIF(SAP!#REF!,M3253)&gt;0),"Matched", "")</f>
        <v>#REF!</v>
      </c>
      <c r="O3253" s="21" t="str">
        <f t="shared" si="168"/>
        <v/>
      </c>
      <c r="P3253" s="21" t="e">
        <f ca="1">IF(AND(O3253&lt;&gt; "", COUNTIF(SAP!#REF!,O3253)&gt;0),"Matched", "")</f>
        <v>#REF!</v>
      </c>
      <c r="Q3253" s="21" t="str">
        <f ca="1">IF(OR(D3253="AC",D3253="TR"),"Logic4"&amp;"_"&amp;TEXT(C3253,"dd.mm.yyyy") &amp;"_"&amp; 850201.86,"")</f>
        <v>Logic4_20.04.2020_850201.86</v>
      </c>
      <c r="R3253" s="21" t="e">
        <f ca="1">IF(AND(Q3253&lt;&gt; "", COUNTIF(SAP!#REF!,Q3253)&gt;0),"Matched", "")</f>
        <v>#REF!</v>
      </c>
    </row>
    <row r="3254" spans="1:20" hidden="1">
      <c r="A3254" s="21">
        <v>11563327</v>
      </c>
      <c r="B3254" s="22">
        <v>43941</v>
      </c>
      <c r="C3254" s="22">
        <v>43941</v>
      </c>
      <c r="D3254" s="21" t="s">
        <v>10</v>
      </c>
      <c r="E3254" s="23">
        <v>0</v>
      </c>
      <c r="F3254" s="23">
        <v>0</v>
      </c>
      <c r="G3254" s="23">
        <v>16771.400000000001</v>
      </c>
      <c r="H3254" s="23">
        <v>653003.94999999995</v>
      </c>
      <c r="I3254" s="21" t="s">
        <v>11</v>
      </c>
      <c r="J3254" s="21" t="s">
        <v>12</v>
      </c>
      <c r="K3254" s="21" t="str">
        <f t="shared" si="166"/>
        <v/>
      </c>
      <c r="L3254" s="21" t="e">
        <f ca="1">IF(AND(K3254&lt;&gt; "", COUNTIF(SAP!#REF!,K3254)&gt;0),"Matched", "")</f>
        <v>#REF!</v>
      </c>
      <c r="M3254" s="21" t="str">
        <f t="shared" si="167"/>
        <v/>
      </c>
      <c r="N3254" s="21" t="e">
        <f ca="1">IF(AND(M3254&lt;&gt; "", COUNTIF(SAP!#REF!,M3254)&gt;0),"Matched", "")</f>
        <v>#REF!</v>
      </c>
      <c r="O3254" s="21" t="str">
        <f t="shared" si="168"/>
        <v/>
      </c>
      <c r="P3254" s="21" t="e">
        <f ca="1">IF(AND(O3254&lt;&gt; "", COUNTIF(SAP!#REF!,O3254)&gt;0),"Matched", "")</f>
        <v>#REF!</v>
      </c>
      <c r="Q3254" s="21" t="str">
        <f ca="1">IF(OR(D3254="AC",D3254="TR"),"Logic4"&amp;"_"&amp;TEXT(C3254,"dd.mm.yyyy") &amp;"_"&amp; 850201.86,"")</f>
        <v>Logic4_20.04.2020_850201.86</v>
      </c>
      <c r="R3254" s="21" t="e">
        <f ca="1">IF(AND(Q3254&lt;&gt; "", COUNTIF(SAP!#REF!,Q3254)&gt;0),"Matched", "")</f>
        <v>#REF!</v>
      </c>
    </row>
    <row r="3255" spans="1:20" hidden="1">
      <c r="A3255" s="21">
        <v>11563327</v>
      </c>
      <c r="B3255" s="22">
        <v>43941</v>
      </c>
      <c r="C3255" s="22">
        <v>43941</v>
      </c>
      <c r="D3255" s="21" t="s">
        <v>10</v>
      </c>
      <c r="E3255" s="23">
        <v>0</v>
      </c>
      <c r="F3255" s="23">
        <v>0</v>
      </c>
      <c r="G3255" s="23">
        <v>19024.8</v>
      </c>
      <c r="H3255" s="23">
        <v>672028.75</v>
      </c>
      <c r="I3255" s="21" t="s">
        <v>11</v>
      </c>
      <c r="J3255" s="21" t="s">
        <v>12</v>
      </c>
      <c r="K3255" s="21" t="str">
        <f t="shared" si="166"/>
        <v/>
      </c>
      <c r="L3255" s="21" t="e">
        <f ca="1">IF(AND(K3255&lt;&gt; "", COUNTIF(SAP!#REF!,K3255)&gt;0),"Matched", "")</f>
        <v>#REF!</v>
      </c>
      <c r="M3255" s="21" t="str">
        <f t="shared" si="167"/>
        <v/>
      </c>
      <c r="N3255" s="21" t="e">
        <f ca="1">IF(AND(M3255&lt;&gt; "", COUNTIF(SAP!#REF!,M3255)&gt;0),"Matched", "")</f>
        <v>#REF!</v>
      </c>
      <c r="O3255" s="21" t="str">
        <f t="shared" si="168"/>
        <v/>
      </c>
      <c r="P3255" s="21" t="e">
        <f ca="1">IF(AND(O3255&lt;&gt; "", COUNTIF(SAP!#REF!,O3255)&gt;0),"Matched", "")</f>
        <v>#REF!</v>
      </c>
      <c r="Q3255" s="21" t="str">
        <f ca="1">IF(OR(D3255="AC",D3255="TR"),"Logic4"&amp;"_"&amp;TEXT(C3255,"dd.mm.yyyy") &amp;"_"&amp; 850201.86,"")</f>
        <v>Logic4_20.04.2020_850201.86</v>
      </c>
      <c r="R3255" s="21" t="e">
        <f ca="1">IF(AND(Q3255&lt;&gt; "", COUNTIF(SAP!#REF!,Q3255)&gt;0),"Matched", "")</f>
        <v>#REF!</v>
      </c>
    </row>
    <row r="3256" spans="1:20" hidden="1">
      <c r="A3256" s="21">
        <v>11563327</v>
      </c>
      <c r="B3256" s="22">
        <v>43941</v>
      </c>
      <c r="C3256" s="22">
        <v>43941</v>
      </c>
      <c r="D3256" s="21" t="s">
        <v>10</v>
      </c>
      <c r="E3256" s="23">
        <v>0</v>
      </c>
      <c r="F3256" s="23">
        <v>0</v>
      </c>
      <c r="G3256" s="23">
        <v>19921.87</v>
      </c>
      <c r="H3256" s="23">
        <v>691950.62</v>
      </c>
      <c r="I3256" s="21" t="s">
        <v>11</v>
      </c>
      <c r="J3256" s="21" t="s">
        <v>12</v>
      </c>
      <c r="K3256" s="21" t="str">
        <f t="shared" si="166"/>
        <v/>
      </c>
      <c r="L3256" s="21" t="e">
        <f ca="1">IF(AND(K3256&lt;&gt; "", COUNTIF(SAP!#REF!,K3256)&gt;0),"Matched", "")</f>
        <v>#REF!</v>
      </c>
      <c r="M3256" s="21" t="str">
        <f t="shared" si="167"/>
        <v/>
      </c>
      <c r="N3256" s="21" t="e">
        <f ca="1">IF(AND(M3256&lt;&gt; "", COUNTIF(SAP!#REF!,M3256)&gt;0),"Matched", "")</f>
        <v>#REF!</v>
      </c>
      <c r="O3256" s="21" t="str">
        <f t="shared" si="168"/>
        <v/>
      </c>
      <c r="P3256" s="21" t="e">
        <f ca="1">IF(AND(O3256&lt;&gt; "", COUNTIF(SAP!#REF!,O3256)&gt;0),"Matched", "")</f>
        <v>#REF!</v>
      </c>
      <c r="Q3256" s="21" t="str">
        <f ca="1">IF(OR(D3256="AC",D3256="TR"),"Logic4"&amp;"_"&amp;TEXT(C3256,"dd.mm.yyyy") &amp;"_"&amp; 850201.86,"")</f>
        <v>Logic4_20.04.2020_850201.86</v>
      </c>
      <c r="R3256" s="21" t="e">
        <f ca="1">IF(AND(Q3256&lt;&gt; "", COUNTIF(SAP!#REF!,Q3256)&gt;0),"Matched", "")</f>
        <v>#REF!</v>
      </c>
    </row>
    <row r="3257" spans="1:20" hidden="1">
      <c r="A3257" s="21">
        <v>11563327</v>
      </c>
      <c r="B3257" s="22">
        <v>43941</v>
      </c>
      <c r="C3257" s="22">
        <v>43941</v>
      </c>
      <c r="D3257" s="21" t="s">
        <v>10</v>
      </c>
      <c r="E3257" s="23">
        <v>0</v>
      </c>
      <c r="F3257" s="23">
        <v>0</v>
      </c>
      <c r="G3257" s="23">
        <v>23331.4</v>
      </c>
      <c r="H3257" s="23">
        <v>715282.02</v>
      </c>
      <c r="I3257" s="21" t="s">
        <v>11</v>
      </c>
      <c r="J3257" s="21" t="s">
        <v>12</v>
      </c>
      <c r="K3257" s="21" t="str">
        <f t="shared" si="166"/>
        <v/>
      </c>
      <c r="L3257" s="21" t="e">
        <f ca="1">IF(AND(K3257&lt;&gt; "", COUNTIF(SAP!#REF!,K3257)&gt;0),"Matched", "")</f>
        <v>#REF!</v>
      </c>
      <c r="M3257" s="21" t="str">
        <f t="shared" si="167"/>
        <v/>
      </c>
      <c r="N3257" s="21" t="e">
        <f ca="1">IF(AND(M3257&lt;&gt; "", COUNTIF(SAP!#REF!,M3257)&gt;0),"Matched", "")</f>
        <v>#REF!</v>
      </c>
      <c r="O3257" s="21" t="str">
        <f t="shared" si="168"/>
        <v/>
      </c>
      <c r="P3257" s="21" t="e">
        <f ca="1">IF(AND(O3257&lt;&gt; "", COUNTIF(SAP!#REF!,O3257)&gt;0),"Matched", "")</f>
        <v>#REF!</v>
      </c>
      <c r="Q3257" s="21" t="str">
        <f ca="1">IF(OR(D3257="AC",D3257="TR"),"Logic4"&amp;"_"&amp;TEXT(C3257,"dd.mm.yyyy") &amp;"_"&amp; 850201.86,"")</f>
        <v>Logic4_20.04.2020_850201.86</v>
      </c>
      <c r="R3257" s="21" t="e">
        <f ca="1">IF(AND(Q3257&lt;&gt; "", COUNTIF(SAP!#REF!,Q3257)&gt;0),"Matched", "")</f>
        <v>#REF!</v>
      </c>
    </row>
    <row r="3258" spans="1:20" hidden="1">
      <c r="A3258" s="21">
        <v>11563327</v>
      </c>
      <c r="B3258" s="22">
        <v>43941</v>
      </c>
      <c r="C3258" s="22">
        <v>43941</v>
      </c>
      <c r="D3258" s="21" t="s">
        <v>10</v>
      </c>
      <c r="E3258" s="23">
        <v>0</v>
      </c>
      <c r="F3258" s="23">
        <v>0</v>
      </c>
      <c r="G3258" s="23">
        <v>25051.46</v>
      </c>
      <c r="H3258" s="23">
        <v>740333.48</v>
      </c>
      <c r="I3258" s="21" t="s">
        <v>11</v>
      </c>
      <c r="J3258" s="21" t="s">
        <v>12</v>
      </c>
      <c r="K3258" s="21" t="str">
        <f t="shared" si="166"/>
        <v/>
      </c>
      <c r="L3258" s="21" t="e">
        <f ca="1">IF(AND(K3258&lt;&gt; "", COUNTIF(SAP!#REF!,K3258)&gt;0),"Matched", "")</f>
        <v>#REF!</v>
      </c>
      <c r="M3258" s="21" t="str">
        <f t="shared" si="167"/>
        <v/>
      </c>
      <c r="N3258" s="21" t="e">
        <f ca="1">IF(AND(M3258&lt;&gt; "", COUNTIF(SAP!#REF!,M3258)&gt;0),"Matched", "")</f>
        <v>#REF!</v>
      </c>
      <c r="O3258" s="21" t="str">
        <f t="shared" si="168"/>
        <v/>
      </c>
      <c r="P3258" s="21" t="e">
        <f ca="1">IF(AND(O3258&lt;&gt; "", COUNTIF(SAP!#REF!,O3258)&gt;0),"Matched", "")</f>
        <v>#REF!</v>
      </c>
      <c r="Q3258" s="21" t="str">
        <f ca="1">IF(OR(D3258="AC",D3258="TR"),"Logic4"&amp;"_"&amp;TEXT(C3258,"dd.mm.yyyy") &amp;"_"&amp; 850201.86,"")</f>
        <v>Logic4_20.04.2020_850201.86</v>
      </c>
      <c r="R3258" s="21" t="e">
        <f ca="1">IF(AND(Q3258&lt;&gt; "", COUNTIF(SAP!#REF!,Q3258)&gt;0),"Matched", "")</f>
        <v>#REF!</v>
      </c>
    </row>
    <row r="3259" spans="1:20" hidden="1">
      <c r="A3259" s="21">
        <v>11563327</v>
      </c>
      <c r="B3259" s="22">
        <v>43941</v>
      </c>
      <c r="C3259" s="22">
        <v>43941</v>
      </c>
      <c r="D3259" s="21" t="s">
        <v>10</v>
      </c>
      <c r="E3259" s="23">
        <v>0</v>
      </c>
      <c r="F3259" s="23">
        <v>0</v>
      </c>
      <c r="G3259" s="23">
        <v>33546.93</v>
      </c>
      <c r="H3259" s="23">
        <v>773880.41</v>
      </c>
      <c r="I3259" s="21" t="s">
        <v>11</v>
      </c>
      <c r="J3259" s="21" t="s">
        <v>12</v>
      </c>
      <c r="K3259" s="21" t="str">
        <f t="shared" si="166"/>
        <v/>
      </c>
      <c r="L3259" s="21" t="e">
        <f ca="1">IF(AND(K3259&lt;&gt; "", COUNTIF(SAP!#REF!,K3259)&gt;0),"Matched", "")</f>
        <v>#REF!</v>
      </c>
      <c r="M3259" s="21" t="str">
        <f t="shared" si="167"/>
        <v/>
      </c>
      <c r="N3259" s="21" t="e">
        <f ca="1">IF(AND(M3259&lt;&gt; "", COUNTIF(SAP!#REF!,M3259)&gt;0),"Matched", "")</f>
        <v>#REF!</v>
      </c>
      <c r="O3259" s="21" t="str">
        <f t="shared" si="168"/>
        <v/>
      </c>
      <c r="P3259" s="21" t="e">
        <f ca="1">IF(AND(O3259&lt;&gt; "", COUNTIF(SAP!#REF!,O3259)&gt;0),"Matched", "")</f>
        <v>#REF!</v>
      </c>
      <c r="Q3259" s="21" t="str">
        <f ca="1">IF(OR(D3259="AC",D3259="TR"),"Logic4"&amp;"_"&amp;TEXT(C3259,"dd.mm.yyyy") &amp;"_"&amp; 850201.86,"")</f>
        <v>Logic4_20.04.2020_850201.86</v>
      </c>
      <c r="R3259" s="21" t="e">
        <f ca="1">IF(AND(Q3259&lt;&gt; "", COUNTIF(SAP!#REF!,Q3259)&gt;0),"Matched", "")</f>
        <v>#REF!</v>
      </c>
    </row>
    <row r="3260" spans="1:20" hidden="1">
      <c r="A3260" s="21">
        <v>11563327</v>
      </c>
      <c r="B3260" s="22">
        <v>43941</v>
      </c>
      <c r="C3260" s="22">
        <v>43941</v>
      </c>
      <c r="D3260" s="21" t="s">
        <v>10</v>
      </c>
      <c r="E3260" s="23">
        <v>0</v>
      </c>
      <c r="F3260" s="23">
        <v>0</v>
      </c>
      <c r="G3260" s="23">
        <v>33643.449999999997</v>
      </c>
      <c r="H3260" s="23">
        <v>807523.86</v>
      </c>
      <c r="I3260" s="21" t="s">
        <v>11</v>
      </c>
      <c r="J3260" s="21" t="s">
        <v>12</v>
      </c>
      <c r="K3260" s="21" t="str">
        <f t="shared" si="166"/>
        <v/>
      </c>
      <c r="L3260" s="21" t="e">
        <f ca="1">IF(AND(K3260&lt;&gt; "", COUNTIF(SAP!#REF!,K3260)&gt;0),"Matched", "")</f>
        <v>#REF!</v>
      </c>
      <c r="M3260" s="21" t="str">
        <f t="shared" si="167"/>
        <v/>
      </c>
      <c r="N3260" s="21" t="e">
        <f ca="1">IF(AND(M3260&lt;&gt; "", COUNTIF(SAP!#REF!,M3260)&gt;0),"Matched", "")</f>
        <v>#REF!</v>
      </c>
      <c r="O3260" s="21" t="str">
        <f t="shared" si="168"/>
        <v/>
      </c>
      <c r="P3260" s="21" t="e">
        <f ca="1">IF(AND(O3260&lt;&gt; "", COUNTIF(SAP!#REF!,O3260)&gt;0),"Matched", "")</f>
        <v>#REF!</v>
      </c>
      <c r="Q3260" s="21" t="str">
        <f ca="1">IF(OR(D3260="AC",D3260="TR"),"Logic4"&amp;"_"&amp;TEXT(C3260,"dd.mm.yyyy") &amp;"_"&amp; 850201.86,"")</f>
        <v>Logic4_20.04.2020_850201.86</v>
      </c>
      <c r="R3260" s="21" t="e">
        <f ca="1">IF(AND(Q3260&lt;&gt; "", COUNTIF(SAP!#REF!,Q3260)&gt;0),"Matched", "")</f>
        <v>#REF!</v>
      </c>
    </row>
    <row r="3261" spans="1:20" hidden="1">
      <c r="A3261" s="21">
        <v>11563327</v>
      </c>
      <c r="B3261" s="22">
        <v>43941</v>
      </c>
      <c r="C3261" s="22">
        <v>43941</v>
      </c>
      <c r="D3261" s="21" t="s">
        <v>10</v>
      </c>
      <c r="E3261" s="23">
        <v>0</v>
      </c>
      <c r="F3261" s="23">
        <v>0</v>
      </c>
      <c r="G3261" s="23">
        <v>42678</v>
      </c>
      <c r="H3261" s="23">
        <v>850201.86</v>
      </c>
      <c r="I3261" s="21" t="s">
        <v>11</v>
      </c>
      <c r="J3261" s="21" t="s">
        <v>12</v>
      </c>
      <c r="K3261" s="21" t="str">
        <f t="shared" si="166"/>
        <v/>
      </c>
      <c r="L3261" s="21" t="e">
        <f ca="1">IF(AND(K3261&lt;&gt; "", COUNTIF(SAP!#REF!,K3261)&gt;0),"Matched", "")</f>
        <v>#REF!</v>
      </c>
      <c r="M3261" s="21" t="str">
        <f t="shared" si="167"/>
        <v/>
      </c>
      <c r="N3261" s="21" t="e">
        <f ca="1">IF(AND(M3261&lt;&gt; "", COUNTIF(SAP!#REF!,M3261)&gt;0),"Matched", "")</f>
        <v>#REF!</v>
      </c>
      <c r="O3261" s="21" t="str">
        <f t="shared" si="168"/>
        <v/>
      </c>
      <c r="P3261" s="21" t="e">
        <f ca="1">IF(AND(O3261&lt;&gt; "", COUNTIF(SAP!#REF!,O3261)&gt;0),"Matched", "")</f>
        <v>#REF!</v>
      </c>
      <c r="Q3261" s="21" t="str">
        <f ca="1">IF(OR(D3261="AC",D3261="TR"),"Logic4"&amp;"_"&amp;TEXT(C3261,"dd.mm.yyyy") &amp;"_"&amp; 850201.86,"")</f>
        <v>Logic4_20.04.2020_850201.86</v>
      </c>
      <c r="R3261" s="21" t="e">
        <f ca="1">IF(AND(Q3261&lt;&gt; "", COUNTIF(SAP!#REF!,Q3261)&gt;0),"Matched", "")</f>
        <v>#REF!</v>
      </c>
    </row>
    <row r="3262" spans="1:20" hidden="1">
      <c r="A3262" s="21">
        <v>11563327</v>
      </c>
      <c r="B3262" s="22">
        <v>43941</v>
      </c>
      <c r="C3262" s="22">
        <v>43941</v>
      </c>
      <c r="D3262" s="21" t="s">
        <v>13</v>
      </c>
      <c r="E3262" s="23">
        <v>0</v>
      </c>
      <c r="F3262" s="23">
        <v>7.48</v>
      </c>
      <c r="G3262" s="23">
        <v>0</v>
      </c>
      <c r="H3262" s="23">
        <v>850194.38</v>
      </c>
      <c r="I3262" s="21" t="s">
        <v>14</v>
      </c>
      <c r="J3262" s="21" t="s">
        <v>15</v>
      </c>
      <c r="K3262" s="21" t="str">
        <f t="shared" si="166"/>
        <v/>
      </c>
      <c r="L3262" s="21" t="e">
        <f ca="1">IF(AND(K3262&lt;&gt; "", COUNTIF(SAP!#REF!,K3262)&gt;0),"Matched", "")</f>
        <v>#REF!</v>
      </c>
      <c r="M3262" s="21" t="str">
        <f t="shared" si="167"/>
        <v/>
      </c>
      <c r="N3262" s="21" t="e">
        <f ca="1">IF(AND(M3262&lt;&gt; "", COUNTIF(SAP!#REF!,M3262)&gt;0),"Matched", "")</f>
        <v>#REF!</v>
      </c>
      <c r="O3262" s="21" t="str">
        <f t="shared" si="168"/>
        <v/>
      </c>
      <c r="P3262" s="21" t="e">
        <f ca="1">IF(AND(O3262&lt;&gt; "", COUNTIF(SAP!#REF!,O3262)&gt;0),"Matched", "")</f>
        <v>#REF!</v>
      </c>
      <c r="R3262" s="21" t="e">
        <f ca="1">IF(AND(Q3262&lt;&gt; "", COUNTIF(SAP!#REF!,Q3262)&gt;0),"Matched", "")</f>
        <v>#REF!</v>
      </c>
      <c r="S3262" s="21" t="str">
        <f ca="1">IF(AND(D3262="AD", I3262="800TAX  "),"Logic5"&amp;"_"&amp;TEXT(C3262,"dd.mm.yyyy") &amp;"_"&amp; 479.69,"")</f>
        <v>Logic5_20.04.2020_479.69</v>
      </c>
      <c r="T3262" s="21" t="e">
        <f ca="1">IF(AND(S3262&lt;&gt; "", COUNTIF(SAP!#REF!,S3262)&gt;0),"Matched", "")</f>
        <v>#REF!</v>
      </c>
    </row>
    <row r="3263" spans="1:20" hidden="1">
      <c r="A3263" s="21">
        <v>11563327</v>
      </c>
      <c r="B3263" s="22">
        <v>43941</v>
      </c>
      <c r="C3263" s="22">
        <v>43941</v>
      </c>
      <c r="D3263" s="21" t="s">
        <v>13</v>
      </c>
      <c r="E3263" s="23">
        <v>0</v>
      </c>
      <c r="F3263" s="23">
        <v>8.7799999999999994</v>
      </c>
      <c r="G3263" s="23">
        <v>0</v>
      </c>
      <c r="H3263" s="23">
        <v>850185.6</v>
      </c>
      <c r="I3263" s="21" t="s">
        <v>14</v>
      </c>
      <c r="J3263" s="21" t="s">
        <v>15</v>
      </c>
      <c r="K3263" s="21" t="str">
        <f t="shared" si="166"/>
        <v/>
      </c>
      <c r="L3263" s="21" t="e">
        <f ca="1">IF(AND(K3263&lt;&gt; "", COUNTIF(SAP!#REF!,K3263)&gt;0),"Matched", "")</f>
        <v>#REF!</v>
      </c>
      <c r="M3263" s="21" t="str">
        <f t="shared" si="167"/>
        <v/>
      </c>
      <c r="N3263" s="21" t="e">
        <f ca="1">IF(AND(M3263&lt;&gt; "", COUNTIF(SAP!#REF!,M3263)&gt;0),"Matched", "")</f>
        <v>#REF!</v>
      </c>
      <c r="O3263" s="21" t="str">
        <f t="shared" si="168"/>
        <v/>
      </c>
      <c r="P3263" s="21" t="e">
        <f ca="1">IF(AND(O3263&lt;&gt; "", COUNTIF(SAP!#REF!,O3263)&gt;0),"Matched", "")</f>
        <v>#REF!</v>
      </c>
      <c r="R3263" s="21" t="e">
        <f ca="1">IF(AND(Q3263&lt;&gt; "", COUNTIF(SAP!#REF!,Q3263)&gt;0),"Matched", "")</f>
        <v>#REF!</v>
      </c>
      <c r="S3263" s="21" t="str">
        <f ca="1">IF(AND(D3263="AD", I3263="800TAX  "),"Logic5"&amp;"_"&amp;TEXT(C3263,"dd.mm.yyyy") &amp;"_"&amp; 479.69,"")</f>
        <v>Logic5_20.04.2020_479.69</v>
      </c>
      <c r="T3263" s="21" t="e">
        <f ca="1">IF(AND(S3263&lt;&gt; "", COUNTIF(SAP!#REF!,S3263)&gt;0),"Matched", "")</f>
        <v>#REF!</v>
      </c>
    </row>
    <row r="3264" spans="1:20" hidden="1">
      <c r="A3264" s="21">
        <v>11563327</v>
      </c>
      <c r="B3264" s="22">
        <v>43941</v>
      </c>
      <c r="C3264" s="22">
        <v>43941</v>
      </c>
      <c r="D3264" s="21" t="s">
        <v>13</v>
      </c>
      <c r="E3264" s="23">
        <v>0</v>
      </c>
      <c r="F3264" s="23">
        <v>8.7899999999999991</v>
      </c>
      <c r="G3264" s="23">
        <v>0</v>
      </c>
      <c r="H3264" s="23">
        <v>850176.81</v>
      </c>
      <c r="I3264" s="21" t="s">
        <v>14</v>
      </c>
      <c r="J3264" s="21" t="s">
        <v>15</v>
      </c>
      <c r="K3264" s="21" t="str">
        <f t="shared" si="166"/>
        <v/>
      </c>
      <c r="L3264" s="21" t="e">
        <f ca="1">IF(AND(K3264&lt;&gt; "", COUNTIF(SAP!#REF!,K3264)&gt;0),"Matched", "")</f>
        <v>#REF!</v>
      </c>
      <c r="M3264" s="21" t="str">
        <f t="shared" si="167"/>
        <v/>
      </c>
      <c r="N3264" s="21" t="e">
        <f ca="1">IF(AND(M3264&lt;&gt; "", COUNTIF(SAP!#REF!,M3264)&gt;0),"Matched", "")</f>
        <v>#REF!</v>
      </c>
      <c r="O3264" s="21" t="str">
        <f t="shared" si="168"/>
        <v/>
      </c>
      <c r="P3264" s="21" t="e">
        <f ca="1">IF(AND(O3264&lt;&gt; "", COUNTIF(SAP!#REF!,O3264)&gt;0),"Matched", "")</f>
        <v>#REF!</v>
      </c>
      <c r="R3264" s="21" t="e">
        <f ca="1">IF(AND(Q3264&lt;&gt; "", COUNTIF(SAP!#REF!,Q3264)&gt;0),"Matched", "")</f>
        <v>#REF!</v>
      </c>
      <c r="S3264" s="21" t="str">
        <f ca="1">IF(AND(D3264="AD", I3264="800TAX  "),"Logic5"&amp;"_"&amp;TEXT(C3264,"dd.mm.yyyy") &amp;"_"&amp; 479.69,"")</f>
        <v>Logic5_20.04.2020_479.69</v>
      </c>
      <c r="T3264" s="21" t="e">
        <f ca="1">IF(AND(S3264&lt;&gt; "", COUNTIF(SAP!#REF!,S3264)&gt;0),"Matched", "")</f>
        <v>#REF!</v>
      </c>
    </row>
    <row r="3265" spans="1:20" hidden="1">
      <c r="A3265" s="21">
        <v>11563327</v>
      </c>
      <c r="B3265" s="22">
        <v>43941</v>
      </c>
      <c r="C3265" s="22">
        <v>43941</v>
      </c>
      <c r="D3265" s="21" t="s">
        <v>13</v>
      </c>
      <c r="E3265" s="23">
        <v>0</v>
      </c>
      <c r="F3265" s="23">
        <v>8.94</v>
      </c>
      <c r="G3265" s="23">
        <v>0</v>
      </c>
      <c r="H3265" s="23">
        <v>850167.87</v>
      </c>
      <c r="I3265" s="21" t="s">
        <v>14</v>
      </c>
      <c r="J3265" s="21" t="s">
        <v>15</v>
      </c>
      <c r="K3265" s="21" t="str">
        <f t="shared" si="166"/>
        <v/>
      </c>
      <c r="L3265" s="21" t="e">
        <f ca="1">IF(AND(K3265&lt;&gt; "", COUNTIF(SAP!#REF!,K3265)&gt;0),"Matched", "")</f>
        <v>#REF!</v>
      </c>
      <c r="M3265" s="21" t="str">
        <f t="shared" si="167"/>
        <v/>
      </c>
      <c r="N3265" s="21" t="e">
        <f ca="1">IF(AND(M3265&lt;&gt; "", COUNTIF(SAP!#REF!,M3265)&gt;0),"Matched", "")</f>
        <v>#REF!</v>
      </c>
      <c r="O3265" s="21" t="str">
        <f t="shared" si="168"/>
        <v/>
      </c>
      <c r="P3265" s="21" t="e">
        <f ca="1">IF(AND(O3265&lt;&gt; "", COUNTIF(SAP!#REF!,O3265)&gt;0),"Matched", "")</f>
        <v>#REF!</v>
      </c>
      <c r="R3265" s="21" t="e">
        <f ca="1">IF(AND(Q3265&lt;&gt; "", COUNTIF(SAP!#REF!,Q3265)&gt;0),"Matched", "")</f>
        <v>#REF!</v>
      </c>
      <c r="S3265" s="21" t="str">
        <f ca="1">IF(AND(D3265="AD", I3265="800TAX  "),"Logic5"&amp;"_"&amp;TEXT(C3265,"dd.mm.yyyy") &amp;"_"&amp; 479.69,"")</f>
        <v>Logic5_20.04.2020_479.69</v>
      </c>
      <c r="T3265" s="21" t="e">
        <f ca="1">IF(AND(S3265&lt;&gt; "", COUNTIF(SAP!#REF!,S3265)&gt;0),"Matched", "")</f>
        <v>#REF!</v>
      </c>
    </row>
    <row r="3266" spans="1:20" hidden="1">
      <c r="A3266" s="21">
        <v>11563327</v>
      </c>
      <c r="B3266" s="22">
        <v>43941</v>
      </c>
      <c r="C3266" s="22">
        <v>43941</v>
      </c>
      <c r="D3266" s="21" t="s">
        <v>13</v>
      </c>
      <c r="E3266" s="23">
        <v>0</v>
      </c>
      <c r="F3266" s="23">
        <v>9.35</v>
      </c>
      <c r="G3266" s="23">
        <v>0</v>
      </c>
      <c r="H3266" s="23">
        <v>850158.52</v>
      </c>
      <c r="I3266" s="21" t="s">
        <v>14</v>
      </c>
      <c r="J3266" s="21" t="s">
        <v>15</v>
      </c>
      <c r="K3266" s="21" t="str">
        <f t="shared" si="166"/>
        <v/>
      </c>
      <c r="L3266" s="21" t="e">
        <f ca="1">IF(AND(K3266&lt;&gt; "", COUNTIF(SAP!#REF!,K3266)&gt;0),"Matched", "")</f>
        <v>#REF!</v>
      </c>
      <c r="M3266" s="21" t="str">
        <f t="shared" si="167"/>
        <v/>
      </c>
      <c r="N3266" s="21" t="e">
        <f ca="1">IF(AND(M3266&lt;&gt; "", COUNTIF(SAP!#REF!,M3266)&gt;0),"Matched", "")</f>
        <v>#REF!</v>
      </c>
      <c r="O3266" s="21" t="str">
        <f t="shared" si="168"/>
        <v/>
      </c>
      <c r="P3266" s="21" t="e">
        <f ca="1">IF(AND(O3266&lt;&gt; "", COUNTIF(SAP!#REF!,O3266)&gt;0),"Matched", "")</f>
        <v>#REF!</v>
      </c>
      <c r="R3266" s="21" t="e">
        <f ca="1">IF(AND(Q3266&lt;&gt; "", COUNTIF(SAP!#REF!,Q3266)&gt;0),"Matched", "")</f>
        <v>#REF!</v>
      </c>
      <c r="S3266" s="21" t="str">
        <f ca="1">IF(AND(D3266="AD", I3266="800TAX  "),"Logic5"&amp;"_"&amp;TEXT(C3266,"dd.mm.yyyy") &amp;"_"&amp; 479.69,"")</f>
        <v>Logic5_20.04.2020_479.69</v>
      </c>
      <c r="T3266" s="21" t="e">
        <f ca="1">IF(AND(S3266&lt;&gt; "", COUNTIF(SAP!#REF!,S3266)&gt;0),"Matched", "")</f>
        <v>#REF!</v>
      </c>
    </row>
    <row r="3267" spans="1:20" hidden="1">
      <c r="A3267" s="21">
        <v>11563327</v>
      </c>
      <c r="B3267" s="22">
        <v>43941</v>
      </c>
      <c r="C3267" s="22">
        <v>43941</v>
      </c>
      <c r="D3267" s="21" t="s">
        <v>13</v>
      </c>
      <c r="E3267" s="23">
        <v>0</v>
      </c>
      <c r="F3267" s="23">
        <v>9.7200000000000006</v>
      </c>
      <c r="G3267" s="23">
        <v>0</v>
      </c>
      <c r="H3267" s="23">
        <v>850148.8</v>
      </c>
      <c r="I3267" s="21" t="s">
        <v>14</v>
      </c>
      <c r="J3267" s="21" t="s">
        <v>15</v>
      </c>
      <c r="K3267" s="21" t="str">
        <f t="shared" ref="K3267:K3330" si="169">IF(D3267="TF","Logic1"&amp;"_"&amp;TEXT(C3267, "mm") &amp;"_"&amp; F3267,"")</f>
        <v/>
      </c>
      <c r="L3267" s="21" t="e">
        <f ca="1">IF(AND(K3267&lt;&gt; "", COUNTIF(SAP!#REF!,K3267)&gt;0),"Matched", "")</f>
        <v>#REF!</v>
      </c>
      <c r="M3267" s="21" t="str">
        <f t="shared" si="167"/>
        <v/>
      </c>
      <c r="N3267" s="21" t="e">
        <f ca="1">IF(AND(M3267&lt;&gt; "", COUNTIF(SAP!#REF!,M3267)&gt;0),"Matched", "")</f>
        <v>#REF!</v>
      </c>
      <c r="O3267" s="21" t="str">
        <f t="shared" si="168"/>
        <v/>
      </c>
      <c r="P3267" s="21" t="e">
        <f ca="1">IF(AND(O3267&lt;&gt; "", COUNTIF(SAP!#REF!,O3267)&gt;0),"Matched", "")</f>
        <v>#REF!</v>
      </c>
      <c r="R3267" s="21" t="e">
        <f ca="1">IF(AND(Q3267&lt;&gt; "", COUNTIF(SAP!#REF!,Q3267)&gt;0),"Matched", "")</f>
        <v>#REF!</v>
      </c>
      <c r="S3267" s="21" t="str">
        <f ca="1">IF(AND(D3267="AD", I3267="800TAX  "),"Logic5"&amp;"_"&amp;TEXT(C3267,"dd.mm.yyyy") &amp;"_"&amp; 479.69,"")</f>
        <v>Logic5_20.04.2020_479.69</v>
      </c>
      <c r="T3267" s="21" t="e">
        <f ca="1">IF(AND(S3267&lt;&gt; "", COUNTIF(SAP!#REF!,S3267)&gt;0),"Matched", "")</f>
        <v>#REF!</v>
      </c>
    </row>
    <row r="3268" spans="1:20" hidden="1">
      <c r="A3268" s="21">
        <v>11563327</v>
      </c>
      <c r="B3268" s="22">
        <v>43941</v>
      </c>
      <c r="C3268" s="22">
        <v>43941</v>
      </c>
      <c r="D3268" s="21" t="s">
        <v>13</v>
      </c>
      <c r="E3268" s="23">
        <v>0</v>
      </c>
      <c r="F3268" s="23">
        <v>10.09</v>
      </c>
      <c r="G3268" s="23">
        <v>0</v>
      </c>
      <c r="H3268" s="23">
        <v>850138.71</v>
      </c>
      <c r="I3268" s="21" t="s">
        <v>14</v>
      </c>
      <c r="J3268" s="21" t="s">
        <v>15</v>
      </c>
      <c r="K3268" s="21" t="str">
        <f t="shared" si="169"/>
        <v/>
      </c>
      <c r="L3268" s="21" t="e">
        <f ca="1">IF(AND(K3268&lt;&gt; "", COUNTIF(SAP!#REF!,K3268)&gt;0),"Matched", "")</f>
        <v>#REF!</v>
      </c>
      <c r="M3268" s="21" t="str">
        <f t="shared" si="167"/>
        <v/>
      </c>
      <c r="N3268" s="21" t="e">
        <f ca="1">IF(AND(M3268&lt;&gt; "", COUNTIF(SAP!#REF!,M3268)&gt;0),"Matched", "")</f>
        <v>#REF!</v>
      </c>
      <c r="O3268" s="21" t="str">
        <f t="shared" si="168"/>
        <v/>
      </c>
      <c r="P3268" s="21" t="e">
        <f ca="1">IF(AND(O3268&lt;&gt; "", COUNTIF(SAP!#REF!,O3268)&gt;0),"Matched", "")</f>
        <v>#REF!</v>
      </c>
      <c r="R3268" s="21" t="e">
        <f ca="1">IF(AND(Q3268&lt;&gt; "", COUNTIF(SAP!#REF!,Q3268)&gt;0),"Matched", "")</f>
        <v>#REF!</v>
      </c>
      <c r="S3268" s="21" t="str">
        <f ca="1">IF(AND(D3268="AD", I3268="800TAX  "),"Logic5"&amp;"_"&amp;TEXT(C3268,"dd.mm.yyyy") &amp;"_"&amp; 479.69,"")</f>
        <v>Logic5_20.04.2020_479.69</v>
      </c>
      <c r="T3268" s="21" t="e">
        <f ca="1">IF(AND(S3268&lt;&gt; "", COUNTIF(SAP!#REF!,S3268)&gt;0),"Matched", "")</f>
        <v>#REF!</v>
      </c>
    </row>
    <row r="3269" spans="1:20" hidden="1">
      <c r="A3269" s="21">
        <v>11563327</v>
      </c>
      <c r="B3269" s="22">
        <v>43941</v>
      </c>
      <c r="C3269" s="22">
        <v>43941</v>
      </c>
      <c r="D3269" s="21" t="s">
        <v>13</v>
      </c>
      <c r="E3269" s="23">
        <v>0</v>
      </c>
      <c r="F3269" s="23">
        <v>10.37</v>
      </c>
      <c r="G3269" s="23">
        <v>0</v>
      </c>
      <c r="H3269" s="23">
        <v>850128.34</v>
      </c>
      <c r="I3269" s="21" t="s">
        <v>14</v>
      </c>
      <c r="J3269" s="21" t="s">
        <v>15</v>
      </c>
      <c r="K3269" s="21" t="str">
        <f t="shared" si="169"/>
        <v/>
      </c>
      <c r="L3269" s="21" t="e">
        <f ca="1">IF(AND(K3269&lt;&gt; "", COUNTIF(SAP!#REF!,K3269)&gt;0),"Matched", "")</f>
        <v>#REF!</v>
      </c>
      <c r="M3269" s="21" t="str">
        <f t="shared" si="167"/>
        <v/>
      </c>
      <c r="N3269" s="21" t="e">
        <f ca="1">IF(AND(M3269&lt;&gt; "", COUNTIF(SAP!#REF!,M3269)&gt;0),"Matched", "")</f>
        <v>#REF!</v>
      </c>
      <c r="O3269" s="21" t="str">
        <f t="shared" si="168"/>
        <v/>
      </c>
      <c r="P3269" s="21" t="e">
        <f ca="1">IF(AND(O3269&lt;&gt; "", COUNTIF(SAP!#REF!,O3269)&gt;0),"Matched", "")</f>
        <v>#REF!</v>
      </c>
      <c r="R3269" s="21" t="e">
        <f ca="1">IF(AND(Q3269&lt;&gt; "", COUNTIF(SAP!#REF!,Q3269)&gt;0),"Matched", "")</f>
        <v>#REF!</v>
      </c>
      <c r="S3269" s="21" t="str">
        <f ca="1">IF(AND(D3269="AD", I3269="800TAX  "),"Logic5"&amp;"_"&amp;TEXT(C3269,"dd.mm.yyyy") &amp;"_"&amp; 479.69,"")</f>
        <v>Logic5_20.04.2020_479.69</v>
      </c>
      <c r="T3269" s="21" t="e">
        <f ca="1">IF(AND(S3269&lt;&gt; "", COUNTIF(SAP!#REF!,S3269)&gt;0),"Matched", "")</f>
        <v>#REF!</v>
      </c>
    </row>
    <row r="3270" spans="1:20" hidden="1">
      <c r="A3270" s="21">
        <v>11563327</v>
      </c>
      <c r="B3270" s="22">
        <v>43941</v>
      </c>
      <c r="C3270" s="22">
        <v>43941</v>
      </c>
      <c r="D3270" s="21" t="s">
        <v>13</v>
      </c>
      <c r="E3270" s="23">
        <v>0</v>
      </c>
      <c r="F3270" s="23">
        <v>10.56</v>
      </c>
      <c r="G3270" s="23">
        <v>0</v>
      </c>
      <c r="H3270" s="23">
        <v>850117.78</v>
      </c>
      <c r="I3270" s="21" t="s">
        <v>14</v>
      </c>
      <c r="J3270" s="21" t="s">
        <v>15</v>
      </c>
      <c r="K3270" s="21" t="str">
        <f t="shared" si="169"/>
        <v/>
      </c>
      <c r="L3270" s="21" t="e">
        <f ca="1">IF(AND(K3270&lt;&gt; "", COUNTIF(SAP!#REF!,K3270)&gt;0),"Matched", "")</f>
        <v>#REF!</v>
      </c>
      <c r="M3270" s="21" t="str">
        <f t="shared" si="167"/>
        <v/>
      </c>
      <c r="N3270" s="21" t="e">
        <f ca="1">IF(AND(M3270&lt;&gt; "", COUNTIF(SAP!#REF!,M3270)&gt;0),"Matched", "")</f>
        <v>#REF!</v>
      </c>
      <c r="O3270" s="21" t="str">
        <f t="shared" si="168"/>
        <v/>
      </c>
      <c r="P3270" s="21" t="e">
        <f ca="1">IF(AND(O3270&lt;&gt; "", COUNTIF(SAP!#REF!,O3270)&gt;0),"Matched", "")</f>
        <v>#REF!</v>
      </c>
      <c r="R3270" s="21" t="e">
        <f ca="1">IF(AND(Q3270&lt;&gt; "", COUNTIF(SAP!#REF!,Q3270)&gt;0),"Matched", "")</f>
        <v>#REF!</v>
      </c>
      <c r="S3270" s="21" t="str">
        <f ca="1">IF(AND(D3270="AD", I3270="800TAX  "),"Logic5"&amp;"_"&amp;TEXT(C3270,"dd.mm.yyyy") &amp;"_"&amp; 479.69,"")</f>
        <v>Logic5_20.04.2020_479.69</v>
      </c>
      <c r="T3270" s="21" t="e">
        <f ca="1">IF(AND(S3270&lt;&gt; "", COUNTIF(SAP!#REF!,S3270)&gt;0),"Matched", "")</f>
        <v>#REF!</v>
      </c>
    </row>
    <row r="3271" spans="1:20" hidden="1">
      <c r="A3271" s="21">
        <v>11563327</v>
      </c>
      <c r="B3271" s="22">
        <v>43941</v>
      </c>
      <c r="C3271" s="22">
        <v>43941</v>
      </c>
      <c r="D3271" s="21" t="s">
        <v>13</v>
      </c>
      <c r="E3271" s="23">
        <v>0</v>
      </c>
      <c r="F3271" s="23">
        <v>18.690000000000001</v>
      </c>
      <c r="G3271" s="23">
        <v>0</v>
      </c>
      <c r="H3271" s="23">
        <v>850099.09</v>
      </c>
      <c r="I3271" s="21" t="s">
        <v>14</v>
      </c>
      <c r="J3271" s="21" t="s">
        <v>15</v>
      </c>
      <c r="K3271" s="21" t="str">
        <f t="shared" si="169"/>
        <v/>
      </c>
      <c r="L3271" s="21" t="e">
        <f ca="1">IF(AND(K3271&lt;&gt; "", COUNTIF(SAP!#REF!,K3271)&gt;0),"Matched", "")</f>
        <v>#REF!</v>
      </c>
      <c r="M3271" s="21" t="str">
        <f t="shared" si="167"/>
        <v/>
      </c>
      <c r="N3271" s="21" t="e">
        <f ca="1">IF(AND(M3271&lt;&gt; "", COUNTIF(SAP!#REF!,M3271)&gt;0),"Matched", "")</f>
        <v>#REF!</v>
      </c>
      <c r="O3271" s="21" t="str">
        <f t="shared" si="168"/>
        <v/>
      </c>
      <c r="P3271" s="21" t="e">
        <f ca="1">IF(AND(O3271&lt;&gt; "", COUNTIF(SAP!#REF!,O3271)&gt;0),"Matched", "")</f>
        <v>#REF!</v>
      </c>
      <c r="R3271" s="21" t="e">
        <f ca="1">IF(AND(Q3271&lt;&gt; "", COUNTIF(SAP!#REF!,Q3271)&gt;0),"Matched", "")</f>
        <v>#REF!</v>
      </c>
      <c r="S3271" s="21" t="str">
        <f ca="1">IF(AND(D3271="AD", I3271="800TAX  "),"Logic5"&amp;"_"&amp;TEXT(C3271,"dd.mm.yyyy") &amp;"_"&amp; 479.69,"")</f>
        <v>Logic5_20.04.2020_479.69</v>
      </c>
      <c r="T3271" s="21" t="e">
        <f ca="1">IF(AND(S3271&lt;&gt; "", COUNTIF(SAP!#REF!,S3271)&gt;0),"Matched", "")</f>
        <v>#REF!</v>
      </c>
    </row>
    <row r="3272" spans="1:20" hidden="1">
      <c r="A3272" s="21">
        <v>11563327</v>
      </c>
      <c r="B3272" s="22">
        <v>43941</v>
      </c>
      <c r="C3272" s="22">
        <v>43941</v>
      </c>
      <c r="D3272" s="21" t="s">
        <v>13</v>
      </c>
      <c r="E3272" s="23">
        <v>0</v>
      </c>
      <c r="F3272" s="23">
        <v>27.12</v>
      </c>
      <c r="G3272" s="23">
        <v>0</v>
      </c>
      <c r="H3272" s="23">
        <v>850071.97</v>
      </c>
      <c r="I3272" s="21" t="s">
        <v>14</v>
      </c>
      <c r="J3272" s="21" t="s">
        <v>15</v>
      </c>
      <c r="K3272" s="21" t="str">
        <f t="shared" si="169"/>
        <v/>
      </c>
      <c r="L3272" s="21" t="e">
        <f ca="1">IF(AND(K3272&lt;&gt; "", COUNTIF(SAP!#REF!,K3272)&gt;0),"Matched", "")</f>
        <v>#REF!</v>
      </c>
      <c r="M3272" s="21" t="str">
        <f t="shared" si="167"/>
        <v/>
      </c>
      <c r="N3272" s="21" t="e">
        <f ca="1">IF(AND(M3272&lt;&gt; "", COUNTIF(SAP!#REF!,M3272)&gt;0),"Matched", "")</f>
        <v>#REF!</v>
      </c>
      <c r="O3272" s="21" t="str">
        <f t="shared" si="168"/>
        <v/>
      </c>
      <c r="P3272" s="21" t="e">
        <f ca="1">IF(AND(O3272&lt;&gt; "", COUNTIF(SAP!#REF!,O3272)&gt;0),"Matched", "")</f>
        <v>#REF!</v>
      </c>
      <c r="R3272" s="21" t="e">
        <f ca="1">IF(AND(Q3272&lt;&gt; "", COUNTIF(SAP!#REF!,Q3272)&gt;0),"Matched", "")</f>
        <v>#REF!</v>
      </c>
      <c r="S3272" s="21" t="str">
        <f ca="1">IF(AND(D3272="AD", I3272="800TAX  "),"Logic5"&amp;"_"&amp;TEXT(C3272,"dd.mm.yyyy") &amp;"_"&amp; 479.69,"")</f>
        <v>Logic5_20.04.2020_479.69</v>
      </c>
      <c r="T3272" s="21" t="e">
        <f ca="1">IF(AND(S3272&lt;&gt; "", COUNTIF(SAP!#REF!,S3272)&gt;0),"Matched", "")</f>
        <v>#REF!</v>
      </c>
    </row>
    <row r="3273" spans="1:20" hidden="1">
      <c r="A3273" s="21">
        <v>11563327</v>
      </c>
      <c r="B3273" s="22">
        <v>43941</v>
      </c>
      <c r="C3273" s="22">
        <v>43941</v>
      </c>
      <c r="D3273" s="21" t="s">
        <v>13</v>
      </c>
      <c r="E3273" s="23">
        <v>0</v>
      </c>
      <c r="F3273" s="23">
        <v>32.020000000000003</v>
      </c>
      <c r="G3273" s="23">
        <v>0</v>
      </c>
      <c r="H3273" s="23">
        <v>850039.95</v>
      </c>
      <c r="I3273" s="21" t="s">
        <v>14</v>
      </c>
      <c r="J3273" s="21" t="s">
        <v>15</v>
      </c>
      <c r="K3273" s="21" t="str">
        <f t="shared" si="169"/>
        <v/>
      </c>
      <c r="L3273" s="21" t="e">
        <f ca="1">IF(AND(K3273&lt;&gt; "", COUNTIF(SAP!#REF!,K3273)&gt;0),"Matched", "")</f>
        <v>#REF!</v>
      </c>
      <c r="M3273" s="21" t="str">
        <f t="shared" si="167"/>
        <v/>
      </c>
      <c r="N3273" s="21" t="e">
        <f ca="1">IF(AND(M3273&lt;&gt; "", COUNTIF(SAP!#REF!,M3273)&gt;0),"Matched", "")</f>
        <v>#REF!</v>
      </c>
      <c r="O3273" s="21" t="str">
        <f t="shared" si="168"/>
        <v/>
      </c>
      <c r="P3273" s="21" t="e">
        <f ca="1">IF(AND(O3273&lt;&gt; "", COUNTIF(SAP!#REF!,O3273)&gt;0),"Matched", "")</f>
        <v>#REF!</v>
      </c>
      <c r="R3273" s="21" t="e">
        <f ca="1">IF(AND(Q3273&lt;&gt; "", COUNTIF(SAP!#REF!,Q3273)&gt;0),"Matched", "")</f>
        <v>#REF!</v>
      </c>
      <c r="S3273" s="21" t="str">
        <f ca="1">IF(AND(D3273="AD", I3273="800TAX  "),"Logic5"&amp;"_"&amp;TEXT(C3273,"dd.mm.yyyy") &amp;"_"&amp; 479.69,"")</f>
        <v>Logic5_20.04.2020_479.69</v>
      </c>
      <c r="T3273" s="21" t="e">
        <f ca="1">IF(AND(S3273&lt;&gt; "", COUNTIF(SAP!#REF!,S3273)&gt;0),"Matched", "")</f>
        <v>#REF!</v>
      </c>
    </row>
    <row r="3274" spans="1:20" hidden="1">
      <c r="A3274" s="21">
        <v>11563327</v>
      </c>
      <c r="B3274" s="22">
        <v>43941</v>
      </c>
      <c r="C3274" s="22">
        <v>43941</v>
      </c>
      <c r="D3274" s="21" t="s">
        <v>13</v>
      </c>
      <c r="E3274" s="23">
        <v>0</v>
      </c>
      <c r="F3274" s="23">
        <v>36.630000000000003</v>
      </c>
      <c r="G3274" s="23">
        <v>0</v>
      </c>
      <c r="H3274" s="23">
        <v>850003.32</v>
      </c>
      <c r="I3274" s="21" t="s">
        <v>14</v>
      </c>
      <c r="J3274" s="21" t="s">
        <v>15</v>
      </c>
      <c r="K3274" s="21" t="str">
        <f t="shared" si="169"/>
        <v/>
      </c>
      <c r="L3274" s="21" t="e">
        <f ca="1">IF(AND(K3274&lt;&gt; "", COUNTIF(SAP!#REF!,K3274)&gt;0),"Matched", "")</f>
        <v>#REF!</v>
      </c>
      <c r="M3274" s="21" t="str">
        <f t="shared" si="167"/>
        <v/>
      </c>
      <c r="N3274" s="21" t="e">
        <f ca="1">IF(AND(M3274&lt;&gt; "", COUNTIF(SAP!#REF!,M3274)&gt;0),"Matched", "")</f>
        <v>#REF!</v>
      </c>
      <c r="O3274" s="21" t="str">
        <f t="shared" si="168"/>
        <v/>
      </c>
      <c r="P3274" s="21" t="e">
        <f ca="1">IF(AND(O3274&lt;&gt; "", COUNTIF(SAP!#REF!,O3274)&gt;0),"Matched", "")</f>
        <v>#REF!</v>
      </c>
      <c r="R3274" s="21" t="e">
        <f ca="1">IF(AND(Q3274&lt;&gt; "", COUNTIF(SAP!#REF!,Q3274)&gt;0),"Matched", "")</f>
        <v>#REF!</v>
      </c>
      <c r="S3274" s="21" t="str">
        <f ca="1">IF(AND(D3274="AD", I3274="800TAX  "),"Logic5"&amp;"_"&amp;TEXT(C3274,"dd.mm.yyyy") &amp;"_"&amp; 479.69,"")</f>
        <v>Logic5_20.04.2020_479.69</v>
      </c>
      <c r="T3274" s="21" t="e">
        <f ca="1">IF(AND(S3274&lt;&gt; "", COUNTIF(SAP!#REF!,S3274)&gt;0),"Matched", "")</f>
        <v>#REF!</v>
      </c>
    </row>
    <row r="3275" spans="1:20" hidden="1">
      <c r="A3275" s="21">
        <v>11563327</v>
      </c>
      <c r="B3275" s="22">
        <v>43941</v>
      </c>
      <c r="C3275" s="22">
        <v>43941</v>
      </c>
      <c r="D3275" s="21" t="s">
        <v>13</v>
      </c>
      <c r="E3275" s="23">
        <v>0</v>
      </c>
      <c r="F3275" s="23">
        <v>36.78</v>
      </c>
      <c r="G3275" s="23">
        <v>0</v>
      </c>
      <c r="H3275" s="23">
        <v>849966.54</v>
      </c>
      <c r="I3275" s="21" t="s">
        <v>14</v>
      </c>
      <c r="J3275" s="21" t="s">
        <v>15</v>
      </c>
      <c r="K3275" s="21" t="str">
        <f t="shared" si="169"/>
        <v/>
      </c>
      <c r="L3275" s="21" t="e">
        <f ca="1">IF(AND(K3275&lt;&gt; "", COUNTIF(SAP!#REF!,K3275)&gt;0),"Matched", "")</f>
        <v>#REF!</v>
      </c>
      <c r="M3275" s="21" t="str">
        <f t="shared" si="167"/>
        <v/>
      </c>
      <c r="N3275" s="21" t="e">
        <f ca="1">IF(AND(M3275&lt;&gt; "", COUNTIF(SAP!#REF!,M3275)&gt;0),"Matched", "")</f>
        <v>#REF!</v>
      </c>
      <c r="O3275" s="21" t="str">
        <f t="shared" si="168"/>
        <v/>
      </c>
      <c r="P3275" s="21" t="e">
        <f ca="1">IF(AND(O3275&lt;&gt; "", COUNTIF(SAP!#REF!,O3275)&gt;0),"Matched", "")</f>
        <v>#REF!</v>
      </c>
      <c r="R3275" s="21" t="e">
        <f ca="1">IF(AND(Q3275&lt;&gt; "", COUNTIF(SAP!#REF!,Q3275)&gt;0),"Matched", "")</f>
        <v>#REF!</v>
      </c>
      <c r="S3275" s="21" t="str">
        <f ca="1">IF(AND(D3275="AD", I3275="800TAX  "),"Logic5"&amp;"_"&amp;TEXT(C3275,"dd.mm.yyyy") &amp;"_"&amp; 479.69,"")</f>
        <v>Logic5_20.04.2020_479.69</v>
      </c>
      <c r="T3275" s="21" t="e">
        <f ca="1">IF(AND(S3275&lt;&gt; "", COUNTIF(SAP!#REF!,S3275)&gt;0),"Matched", "")</f>
        <v>#REF!</v>
      </c>
    </row>
    <row r="3276" spans="1:20" hidden="1">
      <c r="A3276" s="21">
        <v>11563327</v>
      </c>
      <c r="B3276" s="22">
        <v>43941</v>
      </c>
      <c r="C3276" s="22">
        <v>43941</v>
      </c>
      <c r="D3276" s="21" t="s">
        <v>13</v>
      </c>
      <c r="E3276" s="23">
        <v>0</v>
      </c>
      <c r="F3276" s="23">
        <v>42.2</v>
      </c>
      <c r="G3276" s="23">
        <v>0</v>
      </c>
      <c r="H3276" s="23">
        <v>849924.34</v>
      </c>
      <c r="I3276" s="21" t="s">
        <v>14</v>
      </c>
      <c r="J3276" s="21" t="s">
        <v>15</v>
      </c>
      <c r="K3276" s="21" t="str">
        <f t="shared" si="169"/>
        <v/>
      </c>
      <c r="L3276" s="21" t="e">
        <f ca="1">IF(AND(K3276&lt;&gt; "", COUNTIF(SAP!#REF!,K3276)&gt;0),"Matched", "")</f>
        <v>#REF!</v>
      </c>
      <c r="M3276" s="21" t="str">
        <f t="shared" si="167"/>
        <v/>
      </c>
      <c r="N3276" s="21" t="e">
        <f ca="1">IF(AND(M3276&lt;&gt; "", COUNTIF(SAP!#REF!,M3276)&gt;0),"Matched", "")</f>
        <v>#REF!</v>
      </c>
      <c r="O3276" s="21" t="str">
        <f t="shared" si="168"/>
        <v/>
      </c>
      <c r="P3276" s="21" t="e">
        <f ca="1">IF(AND(O3276&lt;&gt; "", COUNTIF(SAP!#REF!,O3276)&gt;0),"Matched", "")</f>
        <v>#REF!</v>
      </c>
      <c r="R3276" s="21" t="e">
        <f ca="1">IF(AND(Q3276&lt;&gt; "", COUNTIF(SAP!#REF!,Q3276)&gt;0),"Matched", "")</f>
        <v>#REF!</v>
      </c>
      <c r="S3276" s="21" t="str">
        <f ca="1">IF(AND(D3276="AD", I3276="800TAX  "),"Logic5"&amp;"_"&amp;TEXT(C3276,"dd.mm.yyyy") &amp;"_"&amp; 479.69,"")</f>
        <v>Logic5_20.04.2020_479.69</v>
      </c>
      <c r="T3276" s="21" t="e">
        <f ca="1">IF(AND(S3276&lt;&gt; "", COUNTIF(SAP!#REF!,S3276)&gt;0),"Matched", "")</f>
        <v>#REF!</v>
      </c>
    </row>
    <row r="3277" spans="1:20" hidden="1">
      <c r="A3277" s="21">
        <v>11563327</v>
      </c>
      <c r="B3277" s="22">
        <v>43941</v>
      </c>
      <c r="C3277" s="22">
        <v>43941</v>
      </c>
      <c r="D3277" s="21" t="s">
        <v>13</v>
      </c>
      <c r="E3277" s="23">
        <v>0</v>
      </c>
      <c r="F3277" s="23">
        <v>48.13</v>
      </c>
      <c r="G3277" s="23">
        <v>0</v>
      </c>
      <c r="H3277" s="23">
        <v>849876.21</v>
      </c>
      <c r="I3277" s="21" t="s">
        <v>14</v>
      </c>
      <c r="J3277" s="21" t="s">
        <v>15</v>
      </c>
      <c r="K3277" s="21" t="str">
        <f t="shared" si="169"/>
        <v/>
      </c>
      <c r="L3277" s="21" t="e">
        <f ca="1">IF(AND(K3277&lt;&gt; "", COUNTIF(SAP!#REF!,K3277)&gt;0),"Matched", "")</f>
        <v>#REF!</v>
      </c>
      <c r="M3277" s="21" t="str">
        <f t="shared" si="167"/>
        <v/>
      </c>
      <c r="N3277" s="21" t="e">
        <f ca="1">IF(AND(M3277&lt;&gt; "", COUNTIF(SAP!#REF!,M3277)&gt;0),"Matched", "")</f>
        <v>#REF!</v>
      </c>
      <c r="O3277" s="21" t="str">
        <f t="shared" si="168"/>
        <v/>
      </c>
      <c r="P3277" s="21" t="e">
        <f ca="1">IF(AND(O3277&lt;&gt; "", COUNTIF(SAP!#REF!,O3277)&gt;0),"Matched", "")</f>
        <v>#REF!</v>
      </c>
      <c r="R3277" s="21" t="e">
        <f ca="1">IF(AND(Q3277&lt;&gt; "", COUNTIF(SAP!#REF!,Q3277)&gt;0),"Matched", "")</f>
        <v>#REF!</v>
      </c>
      <c r="S3277" s="21" t="str">
        <f ca="1">IF(AND(D3277="AD", I3277="800TAX  "),"Logic5"&amp;"_"&amp;TEXT(C3277,"dd.mm.yyyy") &amp;"_"&amp; 479.69,"")</f>
        <v>Logic5_20.04.2020_479.69</v>
      </c>
      <c r="T3277" s="21" t="e">
        <f ca="1">IF(AND(S3277&lt;&gt; "", COUNTIF(SAP!#REF!,S3277)&gt;0),"Matched", "")</f>
        <v>#REF!</v>
      </c>
    </row>
    <row r="3278" spans="1:20" hidden="1">
      <c r="A3278" s="21">
        <v>11563327</v>
      </c>
      <c r="B3278" s="22">
        <v>43941</v>
      </c>
      <c r="C3278" s="22">
        <v>43941</v>
      </c>
      <c r="D3278" s="21" t="s">
        <v>13</v>
      </c>
      <c r="E3278" s="23">
        <v>0</v>
      </c>
      <c r="F3278" s="23">
        <v>51.3</v>
      </c>
      <c r="G3278" s="23">
        <v>0</v>
      </c>
      <c r="H3278" s="23">
        <v>849824.91</v>
      </c>
      <c r="I3278" s="21" t="s">
        <v>14</v>
      </c>
      <c r="J3278" s="21" t="s">
        <v>15</v>
      </c>
      <c r="K3278" s="21" t="str">
        <f t="shared" si="169"/>
        <v/>
      </c>
      <c r="L3278" s="21" t="e">
        <f ca="1">IF(AND(K3278&lt;&gt; "", COUNTIF(SAP!#REF!,K3278)&gt;0),"Matched", "")</f>
        <v>#REF!</v>
      </c>
      <c r="M3278" s="21" t="str">
        <f t="shared" si="167"/>
        <v/>
      </c>
      <c r="N3278" s="21" t="e">
        <f ca="1">IF(AND(M3278&lt;&gt; "", COUNTIF(SAP!#REF!,M3278)&gt;0),"Matched", "")</f>
        <v>#REF!</v>
      </c>
      <c r="O3278" s="21" t="str">
        <f t="shared" si="168"/>
        <v/>
      </c>
      <c r="P3278" s="21" t="e">
        <f ca="1">IF(AND(O3278&lt;&gt; "", COUNTIF(SAP!#REF!,O3278)&gt;0),"Matched", "")</f>
        <v>#REF!</v>
      </c>
      <c r="R3278" s="21" t="e">
        <f ca="1">IF(AND(Q3278&lt;&gt; "", COUNTIF(SAP!#REF!,Q3278)&gt;0),"Matched", "")</f>
        <v>#REF!</v>
      </c>
      <c r="S3278" s="21" t="str">
        <f ca="1">IF(AND(D3278="AD", I3278="800TAX  "),"Logic5"&amp;"_"&amp;TEXT(C3278,"dd.mm.yyyy") &amp;"_"&amp; 479.69,"")</f>
        <v>Logic5_20.04.2020_479.69</v>
      </c>
      <c r="T3278" s="21" t="e">
        <f ca="1">IF(AND(S3278&lt;&gt; "", COUNTIF(SAP!#REF!,S3278)&gt;0),"Matched", "")</f>
        <v>#REF!</v>
      </c>
    </row>
    <row r="3279" spans="1:20" hidden="1">
      <c r="A3279" s="21">
        <v>11563327</v>
      </c>
      <c r="B3279" s="22">
        <v>43941</v>
      </c>
      <c r="C3279" s="22">
        <v>43941</v>
      </c>
      <c r="D3279" s="21" t="s">
        <v>13</v>
      </c>
      <c r="E3279" s="23">
        <v>0</v>
      </c>
      <c r="F3279" s="23">
        <v>102.74</v>
      </c>
      <c r="G3279" s="23">
        <v>0</v>
      </c>
      <c r="H3279" s="23">
        <v>849722.17</v>
      </c>
      <c r="I3279" s="21" t="s">
        <v>14</v>
      </c>
      <c r="J3279" s="21" t="s">
        <v>15</v>
      </c>
      <c r="K3279" s="21" t="str">
        <f t="shared" si="169"/>
        <v/>
      </c>
      <c r="L3279" s="21" t="e">
        <f ca="1">IF(AND(K3279&lt;&gt; "", COUNTIF(SAP!#REF!,K3279)&gt;0),"Matched", "")</f>
        <v>#REF!</v>
      </c>
      <c r="M3279" s="21" t="str">
        <f t="shared" si="167"/>
        <v/>
      </c>
      <c r="N3279" s="21" t="e">
        <f ca="1">IF(AND(M3279&lt;&gt; "", COUNTIF(SAP!#REF!,M3279)&gt;0),"Matched", "")</f>
        <v>#REF!</v>
      </c>
      <c r="O3279" s="21" t="str">
        <f t="shared" si="168"/>
        <v/>
      </c>
      <c r="P3279" s="21" t="e">
        <f ca="1">IF(AND(O3279&lt;&gt; "", COUNTIF(SAP!#REF!,O3279)&gt;0),"Matched", "")</f>
        <v>#REF!</v>
      </c>
      <c r="R3279" s="21" t="e">
        <f ca="1">IF(AND(Q3279&lt;&gt; "", COUNTIF(SAP!#REF!,Q3279)&gt;0),"Matched", "")</f>
        <v>#REF!</v>
      </c>
      <c r="S3279" s="21" t="str">
        <f ca="1">IF(AND(D3279="AD", I3279="800TAX  "),"Logic5"&amp;"_"&amp;TEXT(C3279,"dd.mm.yyyy") &amp;"_"&amp; 479.69,"")</f>
        <v>Logic5_20.04.2020_479.69</v>
      </c>
      <c r="T3279" s="21" t="e">
        <f ca="1">IF(AND(S3279&lt;&gt; "", COUNTIF(SAP!#REF!,S3279)&gt;0),"Matched", "")</f>
        <v>#REF!</v>
      </c>
    </row>
    <row r="3280" spans="1:20" hidden="1">
      <c r="A3280" s="21">
        <v>11563327</v>
      </c>
      <c r="B3280" s="22">
        <v>43941</v>
      </c>
      <c r="C3280" s="22">
        <v>43941</v>
      </c>
      <c r="D3280" s="21" t="s">
        <v>16</v>
      </c>
      <c r="E3280" s="23">
        <v>0</v>
      </c>
      <c r="F3280" s="23">
        <v>849722.17</v>
      </c>
      <c r="G3280" s="23">
        <v>0</v>
      </c>
      <c r="H3280" s="23">
        <v>0</v>
      </c>
      <c r="I3280" s="21" t="s">
        <v>17</v>
      </c>
      <c r="J3280" s="21" t="s">
        <v>18</v>
      </c>
      <c r="K3280" s="21" t="str">
        <f t="shared" si="169"/>
        <v>Logic1_04_849722.17</v>
      </c>
      <c r="L3280" s="21" t="e">
        <f ca="1">IF(AND(K3280&lt;&gt; "", COUNTIF(SAP!#REF!,K3280)&gt;0),"Matched", "")</f>
        <v>#REF!</v>
      </c>
    </row>
    <row r="3281" spans="1:18" hidden="1">
      <c r="A3281" s="21">
        <v>11563327</v>
      </c>
      <c r="B3281" s="22">
        <v>43942</v>
      </c>
      <c r="C3281" s="22">
        <v>43942</v>
      </c>
      <c r="D3281" s="21" t="s">
        <v>10</v>
      </c>
      <c r="E3281" s="23">
        <v>0</v>
      </c>
      <c r="F3281" s="23">
        <v>0</v>
      </c>
      <c r="G3281" s="23">
        <v>55</v>
      </c>
      <c r="H3281" s="23">
        <v>55</v>
      </c>
      <c r="I3281" s="21" t="s">
        <v>11</v>
      </c>
      <c r="J3281" s="21" t="s">
        <v>12</v>
      </c>
      <c r="K3281" s="21" t="str">
        <f t="shared" si="169"/>
        <v/>
      </c>
      <c r="L3281" s="21" t="e">
        <f ca="1">IF(AND(K3281&lt;&gt; "", COUNTIF(SAP!#REF!,K3281)&gt;0),"Matched", "")</f>
        <v>#REF!</v>
      </c>
      <c r="M3281" s="21" t="str">
        <f t="shared" ref="M3281:M3344" si="170">IF(D3281="TR","Logic2"&amp;"_"&amp;TEXT(C3281,"dd.mm.yyyy") &amp;"_"&amp; F3281,"")</f>
        <v/>
      </c>
      <c r="N3281" s="21" t="e">
        <f ca="1">IF(AND(M3281&lt;&gt; "", COUNTIF(SAP!#REF!,M3281)&gt;0),"Matched", "")</f>
        <v>#REF!</v>
      </c>
      <c r="O3281" s="21" t="str">
        <f t="shared" ref="O3281:O3344" si="171">IF(D3281="AF","Logic3"&amp;"_"&amp;G3281,"")</f>
        <v/>
      </c>
      <c r="P3281" s="21" t="e">
        <f ca="1">IF(AND(O3281&lt;&gt; "", COUNTIF(SAP!#REF!,O3281)&gt;0),"Matched", "")</f>
        <v>#REF!</v>
      </c>
      <c r="Q3281" s="21" t="str">
        <f ca="1">IF(OR(D3281="AC",D3281="TR"),"Logic4"&amp;"_"&amp;TEXT(C3281,"dd.mm.yyyy") &amp;"_"&amp; 923787.7,"")</f>
        <v>Logic4_21.04.2020_923787.7</v>
      </c>
      <c r="R3281" s="21" t="e">
        <f ca="1">IF(AND(Q3281&lt;&gt; "", COUNTIF(SAP!#REF!,Q3281)&gt;0),"Matched", "")</f>
        <v>#REF!</v>
      </c>
    </row>
    <row r="3282" spans="1:18" hidden="1">
      <c r="A3282" s="21">
        <v>11563327</v>
      </c>
      <c r="B3282" s="22">
        <v>43942</v>
      </c>
      <c r="C3282" s="22">
        <v>43942</v>
      </c>
      <c r="D3282" s="21" t="s">
        <v>10</v>
      </c>
      <c r="E3282" s="23">
        <v>0</v>
      </c>
      <c r="F3282" s="23">
        <v>0</v>
      </c>
      <c r="G3282" s="23">
        <v>130</v>
      </c>
      <c r="H3282" s="23">
        <v>185</v>
      </c>
      <c r="I3282" s="21" t="s">
        <v>11</v>
      </c>
      <c r="J3282" s="21" t="s">
        <v>12</v>
      </c>
      <c r="K3282" s="21" t="str">
        <f t="shared" si="169"/>
        <v/>
      </c>
      <c r="L3282" s="21" t="e">
        <f ca="1">IF(AND(K3282&lt;&gt; "", COUNTIF(SAP!#REF!,K3282)&gt;0),"Matched", "")</f>
        <v>#REF!</v>
      </c>
      <c r="M3282" s="21" t="str">
        <f t="shared" si="170"/>
        <v/>
      </c>
      <c r="N3282" s="21" t="e">
        <f ca="1">IF(AND(M3282&lt;&gt; "", COUNTIF(SAP!#REF!,M3282)&gt;0),"Matched", "")</f>
        <v>#REF!</v>
      </c>
      <c r="O3282" s="21" t="str">
        <f t="shared" si="171"/>
        <v/>
      </c>
      <c r="P3282" s="21" t="e">
        <f ca="1">IF(AND(O3282&lt;&gt; "", COUNTIF(SAP!#REF!,O3282)&gt;0),"Matched", "")</f>
        <v>#REF!</v>
      </c>
      <c r="Q3282" s="21" t="str">
        <f ca="1">IF(OR(D3282="AC",D3282="TR"),"Logic4"&amp;"_"&amp;TEXT(C3282,"dd.mm.yyyy") &amp;"_"&amp; 923787.7,"")</f>
        <v>Logic4_21.04.2020_923787.7</v>
      </c>
      <c r="R3282" s="21" t="e">
        <f ca="1">IF(AND(Q3282&lt;&gt; "", COUNTIF(SAP!#REF!,Q3282)&gt;0),"Matched", "")</f>
        <v>#REF!</v>
      </c>
    </row>
    <row r="3283" spans="1:18" hidden="1">
      <c r="A3283" s="21">
        <v>11563327</v>
      </c>
      <c r="B3283" s="22">
        <v>43942</v>
      </c>
      <c r="C3283" s="22">
        <v>43942</v>
      </c>
      <c r="D3283" s="21" t="s">
        <v>10</v>
      </c>
      <c r="E3283" s="23">
        <v>0</v>
      </c>
      <c r="F3283" s="23">
        <v>0</v>
      </c>
      <c r="G3283" s="23">
        <v>142.69999999999999</v>
      </c>
      <c r="H3283" s="23">
        <v>327.7</v>
      </c>
      <c r="I3283" s="21" t="s">
        <v>11</v>
      </c>
      <c r="J3283" s="21" t="s">
        <v>12</v>
      </c>
      <c r="K3283" s="21" t="str">
        <f t="shared" si="169"/>
        <v/>
      </c>
      <c r="L3283" s="21" t="e">
        <f ca="1">IF(AND(K3283&lt;&gt; "", COUNTIF(SAP!#REF!,K3283)&gt;0),"Matched", "")</f>
        <v>#REF!</v>
      </c>
      <c r="M3283" s="21" t="str">
        <f t="shared" si="170"/>
        <v/>
      </c>
      <c r="N3283" s="21" t="e">
        <f ca="1">IF(AND(M3283&lt;&gt; "", COUNTIF(SAP!#REF!,M3283)&gt;0),"Matched", "")</f>
        <v>#REF!</v>
      </c>
      <c r="O3283" s="21" t="str">
        <f t="shared" si="171"/>
        <v/>
      </c>
      <c r="P3283" s="21" t="e">
        <f ca="1">IF(AND(O3283&lt;&gt; "", COUNTIF(SAP!#REF!,O3283)&gt;0),"Matched", "")</f>
        <v>#REF!</v>
      </c>
      <c r="Q3283" s="21" t="str">
        <f ca="1">IF(OR(D3283="AC",D3283="TR"),"Logic4"&amp;"_"&amp;TEXT(C3283,"dd.mm.yyyy") &amp;"_"&amp; 923787.7,"")</f>
        <v>Logic4_21.04.2020_923787.7</v>
      </c>
      <c r="R3283" s="21" t="e">
        <f ca="1">IF(AND(Q3283&lt;&gt; "", COUNTIF(SAP!#REF!,Q3283)&gt;0),"Matched", "")</f>
        <v>#REF!</v>
      </c>
    </row>
    <row r="3284" spans="1:18" hidden="1">
      <c r="A3284" s="21">
        <v>11563327</v>
      </c>
      <c r="B3284" s="22">
        <v>43942</v>
      </c>
      <c r="C3284" s="22">
        <v>43942</v>
      </c>
      <c r="D3284" s="21" t="s">
        <v>10</v>
      </c>
      <c r="E3284" s="23">
        <v>0</v>
      </c>
      <c r="F3284" s="23">
        <v>0</v>
      </c>
      <c r="G3284" s="23">
        <v>470</v>
      </c>
      <c r="H3284" s="23">
        <v>797.7</v>
      </c>
      <c r="I3284" s="21" t="s">
        <v>11</v>
      </c>
      <c r="J3284" s="21" t="s">
        <v>12</v>
      </c>
      <c r="K3284" s="21" t="str">
        <f t="shared" si="169"/>
        <v/>
      </c>
      <c r="L3284" s="21" t="e">
        <f ca="1">IF(AND(K3284&lt;&gt; "", COUNTIF(SAP!#REF!,K3284)&gt;0),"Matched", "")</f>
        <v>#REF!</v>
      </c>
      <c r="M3284" s="21" t="str">
        <f t="shared" si="170"/>
        <v/>
      </c>
      <c r="N3284" s="21" t="e">
        <f ca="1">IF(AND(M3284&lt;&gt; "", COUNTIF(SAP!#REF!,M3284)&gt;0),"Matched", "")</f>
        <v>#REF!</v>
      </c>
      <c r="O3284" s="21" t="str">
        <f t="shared" si="171"/>
        <v/>
      </c>
      <c r="P3284" s="21" t="e">
        <f ca="1">IF(AND(O3284&lt;&gt; "", COUNTIF(SAP!#REF!,O3284)&gt;0),"Matched", "")</f>
        <v>#REF!</v>
      </c>
      <c r="Q3284" s="21" t="str">
        <f ca="1">IF(OR(D3284="AC",D3284="TR"),"Logic4"&amp;"_"&amp;TEXT(C3284,"dd.mm.yyyy") &amp;"_"&amp; 923787.7,"")</f>
        <v>Logic4_21.04.2020_923787.7</v>
      </c>
      <c r="R3284" s="21" t="e">
        <f ca="1">IF(AND(Q3284&lt;&gt; "", COUNTIF(SAP!#REF!,Q3284)&gt;0),"Matched", "")</f>
        <v>#REF!</v>
      </c>
    </row>
    <row r="3285" spans="1:18" hidden="1">
      <c r="A3285" s="21">
        <v>11563327</v>
      </c>
      <c r="B3285" s="22">
        <v>43942</v>
      </c>
      <c r="C3285" s="22">
        <v>43942</v>
      </c>
      <c r="D3285" s="21" t="s">
        <v>10</v>
      </c>
      <c r="E3285" s="23">
        <v>0</v>
      </c>
      <c r="F3285" s="23">
        <v>0</v>
      </c>
      <c r="G3285" s="23">
        <v>500</v>
      </c>
      <c r="H3285" s="23">
        <v>1297.7</v>
      </c>
      <c r="I3285" s="21" t="s">
        <v>11</v>
      </c>
      <c r="J3285" s="21" t="s">
        <v>12</v>
      </c>
      <c r="K3285" s="21" t="str">
        <f t="shared" si="169"/>
        <v/>
      </c>
      <c r="L3285" s="21" t="e">
        <f ca="1">IF(AND(K3285&lt;&gt; "", COUNTIF(SAP!#REF!,K3285)&gt;0),"Matched", "")</f>
        <v>#REF!</v>
      </c>
      <c r="M3285" s="21" t="str">
        <f t="shared" si="170"/>
        <v/>
      </c>
      <c r="N3285" s="21" t="e">
        <f ca="1">IF(AND(M3285&lt;&gt; "", COUNTIF(SAP!#REF!,M3285)&gt;0),"Matched", "")</f>
        <v>#REF!</v>
      </c>
      <c r="O3285" s="21" t="str">
        <f t="shared" si="171"/>
        <v/>
      </c>
      <c r="P3285" s="21" t="e">
        <f ca="1">IF(AND(O3285&lt;&gt; "", COUNTIF(SAP!#REF!,O3285)&gt;0),"Matched", "")</f>
        <v>#REF!</v>
      </c>
      <c r="Q3285" s="21" t="str">
        <f ca="1">IF(OR(D3285="AC",D3285="TR"),"Logic4"&amp;"_"&amp;TEXT(C3285,"dd.mm.yyyy") &amp;"_"&amp; 923787.7,"")</f>
        <v>Logic4_21.04.2020_923787.7</v>
      </c>
      <c r="R3285" s="21" t="e">
        <f ca="1">IF(AND(Q3285&lt;&gt; "", COUNTIF(SAP!#REF!,Q3285)&gt;0),"Matched", "")</f>
        <v>#REF!</v>
      </c>
    </row>
    <row r="3286" spans="1:18" hidden="1">
      <c r="A3286" s="21">
        <v>11563327</v>
      </c>
      <c r="B3286" s="22">
        <v>43942</v>
      </c>
      <c r="C3286" s="22">
        <v>43942</v>
      </c>
      <c r="D3286" s="21" t="s">
        <v>10</v>
      </c>
      <c r="E3286" s="23">
        <v>0</v>
      </c>
      <c r="F3286" s="23">
        <v>0</v>
      </c>
      <c r="G3286" s="23">
        <v>600</v>
      </c>
      <c r="H3286" s="23">
        <v>1897.7</v>
      </c>
      <c r="I3286" s="21" t="s">
        <v>11</v>
      </c>
      <c r="J3286" s="21" t="s">
        <v>12</v>
      </c>
      <c r="K3286" s="21" t="str">
        <f t="shared" si="169"/>
        <v/>
      </c>
      <c r="L3286" s="21" t="e">
        <f ca="1">IF(AND(K3286&lt;&gt; "", COUNTIF(SAP!#REF!,K3286)&gt;0),"Matched", "")</f>
        <v>#REF!</v>
      </c>
      <c r="M3286" s="21" t="str">
        <f t="shared" si="170"/>
        <v/>
      </c>
      <c r="N3286" s="21" t="e">
        <f ca="1">IF(AND(M3286&lt;&gt; "", COUNTIF(SAP!#REF!,M3286)&gt;0),"Matched", "")</f>
        <v>#REF!</v>
      </c>
      <c r="O3286" s="21" t="str">
        <f t="shared" si="171"/>
        <v/>
      </c>
      <c r="P3286" s="21" t="e">
        <f ca="1">IF(AND(O3286&lt;&gt; "", COUNTIF(SAP!#REF!,O3286)&gt;0),"Matched", "")</f>
        <v>#REF!</v>
      </c>
      <c r="Q3286" s="21" t="str">
        <f ca="1">IF(OR(D3286="AC",D3286="TR"),"Logic4"&amp;"_"&amp;TEXT(C3286,"dd.mm.yyyy") &amp;"_"&amp; 923787.7,"")</f>
        <v>Logic4_21.04.2020_923787.7</v>
      </c>
      <c r="R3286" s="21" t="e">
        <f ca="1">IF(AND(Q3286&lt;&gt; "", COUNTIF(SAP!#REF!,Q3286)&gt;0),"Matched", "")</f>
        <v>#REF!</v>
      </c>
    </row>
    <row r="3287" spans="1:18" hidden="1">
      <c r="A3287" s="21">
        <v>11563327</v>
      </c>
      <c r="B3287" s="22">
        <v>43942</v>
      </c>
      <c r="C3287" s="22">
        <v>43942</v>
      </c>
      <c r="D3287" s="21" t="s">
        <v>10</v>
      </c>
      <c r="E3287" s="23">
        <v>0</v>
      </c>
      <c r="F3287" s="23">
        <v>0</v>
      </c>
      <c r="G3287" s="23">
        <v>600</v>
      </c>
      <c r="H3287" s="23">
        <v>2497.6999999999998</v>
      </c>
      <c r="I3287" s="21" t="s">
        <v>11</v>
      </c>
      <c r="J3287" s="21" t="s">
        <v>12</v>
      </c>
      <c r="K3287" s="21" t="str">
        <f t="shared" si="169"/>
        <v/>
      </c>
      <c r="L3287" s="21" t="e">
        <f ca="1">IF(AND(K3287&lt;&gt; "", COUNTIF(SAP!#REF!,K3287)&gt;0),"Matched", "")</f>
        <v>#REF!</v>
      </c>
      <c r="M3287" s="21" t="str">
        <f t="shared" si="170"/>
        <v/>
      </c>
      <c r="N3287" s="21" t="e">
        <f ca="1">IF(AND(M3287&lt;&gt; "", COUNTIF(SAP!#REF!,M3287)&gt;0),"Matched", "")</f>
        <v>#REF!</v>
      </c>
      <c r="O3287" s="21" t="str">
        <f t="shared" si="171"/>
        <v/>
      </c>
      <c r="P3287" s="21" t="e">
        <f ca="1">IF(AND(O3287&lt;&gt; "", COUNTIF(SAP!#REF!,O3287)&gt;0),"Matched", "")</f>
        <v>#REF!</v>
      </c>
      <c r="Q3287" s="21" t="str">
        <f ca="1">IF(OR(D3287="AC",D3287="TR"),"Logic4"&amp;"_"&amp;TEXT(C3287,"dd.mm.yyyy") &amp;"_"&amp; 923787.7,"")</f>
        <v>Logic4_21.04.2020_923787.7</v>
      </c>
      <c r="R3287" s="21" t="e">
        <f ca="1">IF(AND(Q3287&lt;&gt; "", COUNTIF(SAP!#REF!,Q3287)&gt;0),"Matched", "")</f>
        <v>#REF!</v>
      </c>
    </row>
    <row r="3288" spans="1:18" hidden="1">
      <c r="A3288" s="21">
        <v>11563327</v>
      </c>
      <c r="B3288" s="22">
        <v>43942</v>
      </c>
      <c r="C3288" s="22">
        <v>43942</v>
      </c>
      <c r="D3288" s="21" t="s">
        <v>10</v>
      </c>
      <c r="E3288" s="23">
        <v>0</v>
      </c>
      <c r="F3288" s="23">
        <v>0</v>
      </c>
      <c r="G3288" s="23">
        <v>601</v>
      </c>
      <c r="H3288" s="23">
        <v>3098.7</v>
      </c>
      <c r="I3288" s="21" t="s">
        <v>11</v>
      </c>
      <c r="J3288" s="21" t="s">
        <v>12</v>
      </c>
      <c r="K3288" s="21" t="str">
        <f t="shared" si="169"/>
        <v/>
      </c>
      <c r="L3288" s="21" t="e">
        <f ca="1">IF(AND(K3288&lt;&gt; "", COUNTIF(SAP!#REF!,K3288)&gt;0),"Matched", "")</f>
        <v>#REF!</v>
      </c>
      <c r="M3288" s="21" t="str">
        <f t="shared" si="170"/>
        <v/>
      </c>
      <c r="N3288" s="21" t="e">
        <f ca="1">IF(AND(M3288&lt;&gt; "", COUNTIF(SAP!#REF!,M3288)&gt;0),"Matched", "")</f>
        <v>#REF!</v>
      </c>
      <c r="O3288" s="21" t="str">
        <f t="shared" si="171"/>
        <v/>
      </c>
      <c r="P3288" s="21" t="e">
        <f ca="1">IF(AND(O3288&lt;&gt; "", COUNTIF(SAP!#REF!,O3288)&gt;0),"Matched", "")</f>
        <v>#REF!</v>
      </c>
      <c r="Q3288" s="21" t="str">
        <f ca="1">IF(OR(D3288="AC",D3288="TR"),"Logic4"&amp;"_"&amp;TEXT(C3288,"dd.mm.yyyy") &amp;"_"&amp; 923787.7,"")</f>
        <v>Logic4_21.04.2020_923787.7</v>
      </c>
      <c r="R3288" s="21" t="e">
        <f ca="1">IF(AND(Q3288&lt;&gt; "", COUNTIF(SAP!#REF!,Q3288)&gt;0),"Matched", "")</f>
        <v>#REF!</v>
      </c>
    </row>
    <row r="3289" spans="1:18" hidden="1">
      <c r="A3289" s="21">
        <v>11563327</v>
      </c>
      <c r="B3289" s="22">
        <v>43942</v>
      </c>
      <c r="C3289" s="22">
        <v>43942</v>
      </c>
      <c r="D3289" s="21" t="s">
        <v>10</v>
      </c>
      <c r="E3289" s="23">
        <v>0</v>
      </c>
      <c r="F3289" s="23">
        <v>0</v>
      </c>
      <c r="G3289" s="23">
        <v>639.70000000000005</v>
      </c>
      <c r="H3289" s="23">
        <v>3738.4</v>
      </c>
      <c r="I3289" s="21" t="s">
        <v>11</v>
      </c>
      <c r="J3289" s="21" t="s">
        <v>12</v>
      </c>
      <c r="K3289" s="21" t="str">
        <f t="shared" si="169"/>
        <v/>
      </c>
      <c r="L3289" s="21" t="e">
        <f ca="1">IF(AND(K3289&lt;&gt; "", COUNTIF(SAP!#REF!,K3289)&gt;0),"Matched", "")</f>
        <v>#REF!</v>
      </c>
      <c r="M3289" s="21" t="str">
        <f t="shared" si="170"/>
        <v/>
      </c>
      <c r="N3289" s="21" t="e">
        <f ca="1">IF(AND(M3289&lt;&gt; "", COUNTIF(SAP!#REF!,M3289)&gt;0),"Matched", "")</f>
        <v>#REF!</v>
      </c>
      <c r="O3289" s="21" t="str">
        <f t="shared" si="171"/>
        <v/>
      </c>
      <c r="P3289" s="21" t="e">
        <f ca="1">IF(AND(O3289&lt;&gt; "", COUNTIF(SAP!#REF!,O3289)&gt;0),"Matched", "")</f>
        <v>#REF!</v>
      </c>
      <c r="Q3289" s="21" t="str">
        <f ca="1">IF(OR(D3289="AC",D3289="TR"),"Logic4"&amp;"_"&amp;TEXT(C3289,"dd.mm.yyyy") &amp;"_"&amp; 923787.7,"")</f>
        <v>Logic4_21.04.2020_923787.7</v>
      </c>
      <c r="R3289" s="21" t="e">
        <f ca="1">IF(AND(Q3289&lt;&gt; "", COUNTIF(SAP!#REF!,Q3289)&gt;0),"Matched", "")</f>
        <v>#REF!</v>
      </c>
    </row>
    <row r="3290" spans="1:18" hidden="1">
      <c r="A3290" s="21">
        <v>11563327</v>
      </c>
      <c r="B3290" s="22">
        <v>43942</v>
      </c>
      <c r="C3290" s="22">
        <v>43942</v>
      </c>
      <c r="D3290" s="21" t="s">
        <v>10</v>
      </c>
      <c r="E3290" s="23">
        <v>0</v>
      </c>
      <c r="F3290" s="23">
        <v>0</v>
      </c>
      <c r="G3290" s="23">
        <v>700</v>
      </c>
      <c r="H3290" s="23">
        <v>4438.3999999999996</v>
      </c>
      <c r="I3290" s="21" t="s">
        <v>11</v>
      </c>
      <c r="J3290" s="21" t="s">
        <v>12</v>
      </c>
      <c r="K3290" s="21" t="str">
        <f t="shared" si="169"/>
        <v/>
      </c>
      <c r="L3290" s="21" t="e">
        <f ca="1">IF(AND(K3290&lt;&gt; "", COUNTIF(SAP!#REF!,K3290)&gt;0),"Matched", "")</f>
        <v>#REF!</v>
      </c>
      <c r="M3290" s="21" t="str">
        <f t="shared" si="170"/>
        <v/>
      </c>
      <c r="N3290" s="21" t="e">
        <f ca="1">IF(AND(M3290&lt;&gt; "", COUNTIF(SAP!#REF!,M3290)&gt;0),"Matched", "")</f>
        <v>#REF!</v>
      </c>
      <c r="O3290" s="21" t="str">
        <f t="shared" si="171"/>
        <v/>
      </c>
      <c r="P3290" s="21" t="e">
        <f ca="1">IF(AND(O3290&lt;&gt; "", COUNTIF(SAP!#REF!,O3290)&gt;0),"Matched", "")</f>
        <v>#REF!</v>
      </c>
      <c r="Q3290" s="21" t="str">
        <f ca="1">IF(OR(D3290="AC",D3290="TR"),"Logic4"&amp;"_"&amp;TEXT(C3290,"dd.mm.yyyy") &amp;"_"&amp; 923787.7,"")</f>
        <v>Logic4_21.04.2020_923787.7</v>
      </c>
      <c r="R3290" s="21" t="e">
        <f ca="1">IF(AND(Q3290&lt;&gt; "", COUNTIF(SAP!#REF!,Q3290)&gt;0),"Matched", "")</f>
        <v>#REF!</v>
      </c>
    </row>
    <row r="3291" spans="1:18" hidden="1">
      <c r="A3291" s="21">
        <v>11563327</v>
      </c>
      <c r="B3291" s="22">
        <v>43942</v>
      </c>
      <c r="C3291" s="22">
        <v>43942</v>
      </c>
      <c r="D3291" s="21" t="s">
        <v>10</v>
      </c>
      <c r="E3291" s="23">
        <v>0</v>
      </c>
      <c r="F3291" s="23">
        <v>0</v>
      </c>
      <c r="G3291" s="23">
        <v>800</v>
      </c>
      <c r="H3291" s="23">
        <v>5238.3999999999996</v>
      </c>
      <c r="I3291" s="21" t="s">
        <v>11</v>
      </c>
      <c r="J3291" s="21" t="s">
        <v>12</v>
      </c>
      <c r="K3291" s="21" t="str">
        <f t="shared" si="169"/>
        <v/>
      </c>
      <c r="L3291" s="21" t="e">
        <f ca="1">IF(AND(K3291&lt;&gt; "", COUNTIF(SAP!#REF!,K3291)&gt;0),"Matched", "")</f>
        <v>#REF!</v>
      </c>
      <c r="M3291" s="21" t="str">
        <f t="shared" si="170"/>
        <v/>
      </c>
      <c r="N3291" s="21" t="e">
        <f ca="1">IF(AND(M3291&lt;&gt; "", COUNTIF(SAP!#REF!,M3291)&gt;0),"Matched", "")</f>
        <v>#REF!</v>
      </c>
      <c r="O3291" s="21" t="str">
        <f t="shared" si="171"/>
        <v/>
      </c>
      <c r="P3291" s="21" t="e">
        <f ca="1">IF(AND(O3291&lt;&gt; "", COUNTIF(SAP!#REF!,O3291)&gt;0),"Matched", "")</f>
        <v>#REF!</v>
      </c>
      <c r="Q3291" s="21" t="str">
        <f ca="1">IF(OR(D3291="AC",D3291="TR"),"Logic4"&amp;"_"&amp;TEXT(C3291,"dd.mm.yyyy") &amp;"_"&amp; 923787.7,"")</f>
        <v>Logic4_21.04.2020_923787.7</v>
      </c>
      <c r="R3291" s="21" t="e">
        <f ca="1">IF(AND(Q3291&lt;&gt; "", COUNTIF(SAP!#REF!,Q3291)&gt;0),"Matched", "")</f>
        <v>#REF!</v>
      </c>
    </row>
    <row r="3292" spans="1:18" hidden="1">
      <c r="A3292" s="21">
        <v>11563327</v>
      </c>
      <c r="B3292" s="22">
        <v>43942</v>
      </c>
      <c r="C3292" s="22">
        <v>43942</v>
      </c>
      <c r="D3292" s="21" t="s">
        <v>10</v>
      </c>
      <c r="E3292" s="23">
        <v>0</v>
      </c>
      <c r="F3292" s="23">
        <v>0</v>
      </c>
      <c r="G3292" s="23">
        <v>870</v>
      </c>
      <c r="H3292" s="23">
        <v>6108.4</v>
      </c>
      <c r="I3292" s="21" t="s">
        <v>11</v>
      </c>
      <c r="J3292" s="21" t="s">
        <v>12</v>
      </c>
      <c r="K3292" s="21" t="str">
        <f t="shared" si="169"/>
        <v/>
      </c>
      <c r="L3292" s="21" t="e">
        <f ca="1">IF(AND(K3292&lt;&gt; "", COUNTIF(SAP!#REF!,K3292)&gt;0),"Matched", "")</f>
        <v>#REF!</v>
      </c>
      <c r="M3292" s="21" t="str">
        <f t="shared" si="170"/>
        <v/>
      </c>
      <c r="N3292" s="21" t="e">
        <f ca="1">IF(AND(M3292&lt;&gt; "", COUNTIF(SAP!#REF!,M3292)&gt;0),"Matched", "")</f>
        <v>#REF!</v>
      </c>
      <c r="O3292" s="21" t="str">
        <f t="shared" si="171"/>
        <v/>
      </c>
      <c r="P3292" s="21" t="e">
        <f ca="1">IF(AND(O3292&lt;&gt; "", COUNTIF(SAP!#REF!,O3292)&gt;0),"Matched", "")</f>
        <v>#REF!</v>
      </c>
      <c r="Q3292" s="21" t="str">
        <f ca="1">IF(OR(D3292="AC",D3292="TR"),"Logic4"&amp;"_"&amp;TEXT(C3292,"dd.mm.yyyy") &amp;"_"&amp; 923787.7,"")</f>
        <v>Logic4_21.04.2020_923787.7</v>
      </c>
      <c r="R3292" s="21" t="e">
        <f ca="1">IF(AND(Q3292&lt;&gt; "", COUNTIF(SAP!#REF!,Q3292)&gt;0),"Matched", "")</f>
        <v>#REF!</v>
      </c>
    </row>
    <row r="3293" spans="1:18" hidden="1">
      <c r="A3293" s="21">
        <v>11563327</v>
      </c>
      <c r="B3293" s="22">
        <v>43942</v>
      </c>
      <c r="C3293" s="22">
        <v>43942</v>
      </c>
      <c r="D3293" s="21" t="s">
        <v>10</v>
      </c>
      <c r="E3293" s="23">
        <v>0</v>
      </c>
      <c r="F3293" s="23">
        <v>0</v>
      </c>
      <c r="G3293" s="23">
        <v>900</v>
      </c>
      <c r="H3293" s="23">
        <v>7008.4</v>
      </c>
      <c r="I3293" s="21" t="s">
        <v>11</v>
      </c>
      <c r="J3293" s="21" t="s">
        <v>12</v>
      </c>
      <c r="K3293" s="21" t="str">
        <f t="shared" si="169"/>
        <v/>
      </c>
      <c r="L3293" s="21" t="e">
        <f ca="1">IF(AND(K3293&lt;&gt; "", COUNTIF(SAP!#REF!,K3293)&gt;0),"Matched", "")</f>
        <v>#REF!</v>
      </c>
      <c r="M3293" s="21" t="str">
        <f t="shared" si="170"/>
        <v/>
      </c>
      <c r="N3293" s="21" t="e">
        <f ca="1">IF(AND(M3293&lt;&gt; "", COUNTIF(SAP!#REF!,M3293)&gt;0),"Matched", "")</f>
        <v>#REF!</v>
      </c>
      <c r="O3293" s="21" t="str">
        <f t="shared" si="171"/>
        <v/>
      </c>
      <c r="P3293" s="21" t="e">
        <f ca="1">IF(AND(O3293&lt;&gt; "", COUNTIF(SAP!#REF!,O3293)&gt;0),"Matched", "")</f>
        <v>#REF!</v>
      </c>
      <c r="Q3293" s="21" t="str">
        <f ca="1">IF(OR(D3293="AC",D3293="TR"),"Logic4"&amp;"_"&amp;TEXT(C3293,"dd.mm.yyyy") &amp;"_"&amp; 923787.7,"")</f>
        <v>Logic4_21.04.2020_923787.7</v>
      </c>
      <c r="R3293" s="21" t="e">
        <f ca="1">IF(AND(Q3293&lt;&gt; "", COUNTIF(SAP!#REF!,Q3293)&gt;0),"Matched", "")</f>
        <v>#REF!</v>
      </c>
    </row>
    <row r="3294" spans="1:18" hidden="1">
      <c r="A3294" s="21">
        <v>11563327</v>
      </c>
      <c r="B3294" s="22">
        <v>43942</v>
      </c>
      <c r="C3294" s="22">
        <v>43942</v>
      </c>
      <c r="D3294" s="21" t="s">
        <v>10</v>
      </c>
      <c r="E3294" s="23">
        <v>0</v>
      </c>
      <c r="F3294" s="23">
        <v>0</v>
      </c>
      <c r="G3294" s="23">
        <v>900</v>
      </c>
      <c r="H3294" s="23">
        <v>7908.4</v>
      </c>
      <c r="I3294" s="21" t="s">
        <v>11</v>
      </c>
      <c r="J3294" s="21" t="s">
        <v>12</v>
      </c>
      <c r="K3294" s="21" t="str">
        <f t="shared" si="169"/>
        <v/>
      </c>
      <c r="L3294" s="21" t="e">
        <f ca="1">IF(AND(K3294&lt;&gt; "", COUNTIF(SAP!#REF!,K3294)&gt;0),"Matched", "")</f>
        <v>#REF!</v>
      </c>
      <c r="M3294" s="21" t="str">
        <f t="shared" si="170"/>
        <v/>
      </c>
      <c r="N3294" s="21" t="e">
        <f ca="1">IF(AND(M3294&lt;&gt; "", COUNTIF(SAP!#REF!,M3294)&gt;0),"Matched", "")</f>
        <v>#REF!</v>
      </c>
      <c r="O3294" s="21" t="str">
        <f t="shared" si="171"/>
        <v/>
      </c>
      <c r="P3294" s="21" t="e">
        <f ca="1">IF(AND(O3294&lt;&gt; "", COUNTIF(SAP!#REF!,O3294)&gt;0),"Matched", "")</f>
        <v>#REF!</v>
      </c>
      <c r="Q3294" s="21" t="str">
        <f ca="1">IF(OR(D3294="AC",D3294="TR"),"Logic4"&amp;"_"&amp;TEXT(C3294,"dd.mm.yyyy") &amp;"_"&amp; 923787.7,"")</f>
        <v>Logic4_21.04.2020_923787.7</v>
      </c>
      <c r="R3294" s="21" t="e">
        <f ca="1">IF(AND(Q3294&lt;&gt; "", COUNTIF(SAP!#REF!,Q3294)&gt;0),"Matched", "")</f>
        <v>#REF!</v>
      </c>
    </row>
    <row r="3295" spans="1:18" hidden="1">
      <c r="A3295" s="21">
        <v>11563327</v>
      </c>
      <c r="B3295" s="22">
        <v>43942</v>
      </c>
      <c r="C3295" s="22">
        <v>43942</v>
      </c>
      <c r="D3295" s="21" t="s">
        <v>10</v>
      </c>
      <c r="E3295" s="23">
        <v>0</v>
      </c>
      <c r="F3295" s="23">
        <v>0</v>
      </c>
      <c r="G3295" s="23">
        <v>930</v>
      </c>
      <c r="H3295" s="23">
        <v>8838.4</v>
      </c>
      <c r="I3295" s="21" t="s">
        <v>11</v>
      </c>
      <c r="J3295" s="21" t="s">
        <v>12</v>
      </c>
      <c r="K3295" s="21" t="str">
        <f t="shared" si="169"/>
        <v/>
      </c>
      <c r="L3295" s="21" t="e">
        <f ca="1">IF(AND(K3295&lt;&gt; "", COUNTIF(SAP!#REF!,K3295)&gt;0),"Matched", "")</f>
        <v>#REF!</v>
      </c>
      <c r="M3295" s="21" t="str">
        <f t="shared" si="170"/>
        <v/>
      </c>
      <c r="N3295" s="21" t="e">
        <f ca="1">IF(AND(M3295&lt;&gt; "", COUNTIF(SAP!#REF!,M3295)&gt;0),"Matched", "")</f>
        <v>#REF!</v>
      </c>
      <c r="O3295" s="21" t="str">
        <f t="shared" si="171"/>
        <v/>
      </c>
      <c r="P3295" s="21" t="e">
        <f ca="1">IF(AND(O3295&lt;&gt; "", COUNTIF(SAP!#REF!,O3295)&gt;0),"Matched", "")</f>
        <v>#REF!</v>
      </c>
      <c r="Q3295" s="21" t="str">
        <f ca="1">IF(OR(D3295="AC",D3295="TR"),"Logic4"&amp;"_"&amp;TEXT(C3295,"dd.mm.yyyy") &amp;"_"&amp; 923787.7,"")</f>
        <v>Logic4_21.04.2020_923787.7</v>
      </c>
      <c r="R3295" s="21" t="e">
        <f ca="1">IF(AND(Q3295&lt;&gt; "", COUNTIF(SAP!#REF!,Q3295)&gt;0),"Matched", "")</f>
        <v>#REF!</v>
      </c>
    </row>
    <row r="3296" spans="1:18" hidden="1">
      <c r="A3296" s="21">
        <v>11563327</v>
      </c>
      <c r="B3296" s="22">
        <v>43942</v>
      </c>
      <c r="C3296" s="22">
        <v>43942</v>
      </c>
      <c r="D3296" s="21" t="s">
        <v>10</v>
      </c>
      <c r="E3296" s="23">
        <v>0</v>
      </c>
      <c r="F3296" s="23">
        <v>0</v>
      </c>
      <c r="G3296" s="23">
        <v>1000</v>
      </c>
      <c r="H3296" s="23">
        <v>9838.4</v>
      </c>
      <c r="I3296" s="21" t="s">
        <v>11</v>
      </c>
      <c r="J3296" s="21" t="s">
        <v>12</v>
      </c>
      <c r="K3296" s="21" t="str">
        <f t="shared" si="169"/>
        <v/>
      </c>
      <c r="L3296" s="21" t="e">
        <f ca="1">IF(AND(K3296&lt;&gt; "", COUNTIF(SAP!#REF!,K3296)&gt;0),"Matched", "")</f>
        <v>#REF!</v>
      </c>
      <c r="M3296" s="21" t="str">
        <f t="shared" si="170"/>
        <v/>
      </c>
      <c r="N3296" s="21" t="e">
        <f ca="1">IF(AND(M3296&lt;&gt; "", COUNTIF(SAP!#REF!,M3296)&gt;0),"Matched", "")</f>
        <v>#REF!</v>
      </c>
      <c r="O3296" s="21" t="str">
        <f t="shared" si="171"/>
        <v/>
      </c>
      <c r="P3296" s="21" t="e">
        <f ca="1">IF(AND(O3296&lt;&gt; "", COUNTIF(SAP!#REF!,O3296)&gt;0),"Matched", "")</f>
        <v>#REF!</v>
      </c>
      <c r="Q3296" s="21" t="str">
        <f ca="1">IF(OR(D3296="AC",D3296="TR"),"Logic4"&amp;"_"&amp;TEXT(C3296,"dd.mm.yyyy") &amp;"_"&amp; 923787.7,"")</f>
        <v>Logic4_21.04.2020_923787.7</v>
      </c>
      <c r="R3296" s="21" t="e">
        <f ca="1">IF(AND(Q3296&lt;&gt; "", COUNTIF(SAP!#REF!,Q3296)&gt;0),"Matched", "")</f>
        <v>#REF!</v>
      </c>
    </row>
    <row r="3297" spans="1:18" hidden="1">
      <c r="A3297" s="21">
        <v>11563327</v>
      </c>
      <c r="B3297" s="22">
        <v>43942</v>
      </c>
      <c r="C3297" s="22">
        <v>43942</v>
      </c>
      <c r="D3297" s="21" t="s">
        <v>10</v>
      </c>
      <c r="E3297" s="23">
        <v>0</v>
      </c>
      <c r="F3297" s="23">
        <v>0</v>
      </c>
      <c r="G3297" s="23">
        <v>1120</v>
      </c>
      <c r="H3297" s="23">
        <v>10958.4</v>
      </c>
      <c r="I3297" s="21" t="s">
        <v>11</v>
      </c>
      <c r="J3297" s="21" t="s">
        <v>12</v>
      </c>
      <c r="K3297" s="21" t="str">
        <f t="shared" si="169"/>
        <v/>
      </c>
      <c r="L3297" s="21" t="e">
        <f ca="1">IF(AND(K3297&lt;&gt; "", COUNTIF(SAP!#REF!,K3297)&gt;0),"Matched", "")</f>
        <v>#REF!</v>
      </c>
      <c r="M3297" s="21" t="str">
        <f t="shared" si="170"/>
        <v/>
      </c>
      <c r="N3297" s="21" t="e">
        <f ca="1">IF(AND(M3297&lt;&gt; "", COUNTIF(SAP!#REF!,M3297)&gt;0),"Matched", "")</f>
        <v>#REF!</v>
      </c>
      <c r="O3297" s="21" t="str">
        <f t="shared" si="171"/>
        <v/>
      </c>
      <c r="P3297" s="21" t="e">
        <f ca="1">IF(AND(O3297&lt;&gt; "", COUNTIF(SAP!#REF!,O3297)&gt;0),"Matched", "")</f>
        <v>#REF!</v>
      </c>
      <c r="Q3297" s="21" t="str">
        <f ca="1">IF(OR(D3297="AC",D3297="TR"),"Logic4"&amp;"_"&amp;TEXT(C3297,"dd.mm.yyyy") &amp;"_"&amp; 923787.7,"")</f>
        <v>Logic4_21.04.2020_923787.7</v>
      </c>
      <c r="R3297" s="21" t="e">
        <f ca="1">IF(AND(Q3297&lt;&gt; "", COUNTIF(SAP!#REF!,Q3297)&gt;0),"Matched", "")</f>
        <v>#REF!</v>
      </c>
    </row>
    <row r="3298" spans="1:18" hidden="1">
      <c r="A3298" s="21">
        <v>11563327</v>
      </c>
      <c r="B3298" s="22">
        <v>43942</v>
      </c>
      <c r="C3298" s="22">
        <v>43942</v>
      </c>
      <c r="D3298" s="21" t="s">
        <v>10</v>
      </c>
      <c r="E3298" s="23">
        <v>0</v>
      </c>
      <c r="F3298" s="23">
        <v>0</v>
      </c>
      <c r="G3298" s="23">
        <v>1130</v>
      </c>
      <c r="H3298" s="23">
        <v>12088.4</v>
      </c>
      <c r="I3298" s="21" t="s">
        <v>11</v>
      </c>
      <c r="J3298" s="21" t="s">
        <v>12</v>
      </c>
      <c r="K3298" s="21" t="str">
        <f t="shared" si="169"/>
        <v/>
      </c>
      <c r="L3298" s="21" t="e">
        <f ca="1">IF(AND(K3298&lt;&gt; "", COUNTIF(SAP!#REF!,K3298)&gt;0),"Matched", "")</f>
        <v>#REF!</v>
      </c>
      <c r="M3298" s="21" t="str">
        <f t="shared" si="170"/>
        <v/>
      </c>
      <c r="N3298" s="21" t="e">
        <f ca="1">IF(AND(M3298&lt;&gt; "", COUNTIF(SAP!#REF!,M3298)&gt;0),"Matched", "")</f>
        <v>#REF!</v>
      </c>
      <c r="O3298" s="21" t="str">
        <f t="shared" si="171"/>
        <v/>
      </c>
      <c r="P3298" s="21" t="e">
        <f ca="1">IF(AND(O3298&lt;&gt; "", COUNTIF(SAP!#REF!,O3298)&gt;0),"Matched", "")</f>
        <v>#REF!</v>
      </c>
      <c r="Q3298" s="21" t="str">
        <f ca="1">IF(OR(D3298="AC",D3298="TR"),"Logic4"&amp;"_"&amp;TEXT(C3298,"dd.mm.yyyy") &amp;"_"&amp; 923787.7,"")</f>
        <v>Logic4_21.04.2020_923787.7</v>
      </c>
      <c r="R3298" s="21" t="e">
        <f ca="1">IF(AND(Q3298&lt;&gt; "", COUNTIF(SAP!#REF!,Q3298)&gt;0),"Matched", "")</f>
        <v>#REF!</v>
      </c>
    </row>
    <row r="3299" spans="1:18" hidden="1">
      <c r="A3299" s="21">
        <v>11563327</v>
      </c>
      <c r="B3299" s="22">
        <v>43942</v>
      </c>
      <c r="C3299" s="22">
        <v>43942</v>
      </c>
      <c r="D3299" s="21" t="s">
        <v>10</v>
      </c>
      <c r="E3299" s="23">
        <v>0</v>
      </c>
      <c r="F3299" s="23">
        <v>0</v>
      </c>
      <c r="G3299" s="23">
        <v>1190</v>
      </c>
      <c r="H3299" s="23">
        <v>13278.4</v>
      </c>
      <c r="I3299" s="21" t="s">
        <v>11</v>
      </c>
      <c r="J3299" s="21" t="s">
        <v>12</v>
      </c>
      <c r="K3299" s="21" t="str">
        <f t="shared" si="169"/>
        <v/>
      </c>
      <c r="L3299" s="21" t="e">
        <f ca="1">IF(AND(K3299&lt;&gt; "", COUNTIF(SAP!#REF!,K3299)&gt;0),"Matched", "")</f>
        <v>#REF!</v>
      </c>
      <c r="M3299" s="21" t="str">
        <f t="shared" si="170"/>
        <v/>
      </c>
      <c r="N3299" s="21" t="e">
        <f ca="1">IF(AND(M3299&lt;&gt; "", COUNTIF(SAP!#REF!,M3299)&gt;0),"Matched", "")</f>
        <v>#REF!</v>
      </c>
      <c r="O3299" s="21" t="str">
        <f t="shared" si="171"/>
        <v/>
      </c>
      <c r="P3299" s="21" t="e">
        <f ca="1">IF(AND(O3299&lt;&gt; "", COUNTIF(SAP!#REF!,O3299)&gt;0),"Matched", "")</f>
        <v>#REF!</v>
      </c>
      <c r="Q3299" s="21" t="str">
        <f ca="1">IF(OR(D3299="AC",D3299="TR"),"Logic4"&amp;"_"&amp;TEXT(C3299,"dd.mm.yyyy") &amp;"_"&amp; 923787.7,"")</f>
        <v>Logic4_21.04.2020_923787.7</v>
      </c>
      <c r="R3299" s="21" t="e">
        <f ca="1">IF(AND(Q3299&lt;&gt; "", COUNTIF(SAP!#REF!,Q3299)&gt;0),"Matched", "")</f>
        <v>#REF!</v>
      </c>
    </row>
    <row r="3300" spans="1:18" hidden="1">
      <c r="A3300" s="21">
        <v>11563327</v>
      </c>
      <c r="B3300" s="22">
        <v>43942</v>
      </c>
      <c r="C3300" s="22">
        <v>43942</v>
      </c>
      <c r="D3300" s="21" t="s">
        <v>10</v>
      </c>
      <c r="E3300" s="23">
        <v>0</v>
      </c>
      <c r="F3300" s="23">
        <v>0</v>
      </c>
      <c r="G3300" s="23">
        <v>1225.7</v>
      </c>
      <c r="H3300" s="23">
        <v>14504.1</v>
      </c>
      <c r="I3300" s="21" t="s">
        <v>11</v>
      </c>
      <c r="J3300" s="21" t="s">
        <v>12</v>
      </c>
      <c r="K3300" s="21" t="str">
        <f t="shared" si="169"/>
        <v/>
      </c>
      <c r="L3300" s="21" t="e">
        <f ca="1">IF(AND(K3300&lt;&gt; "", COUNTIF(SAP!#REF!,K3300)&gt;0),"Matched", "")</f>
        <v>#REF!</v>
      </c>
      <c r="M3300" s="21" t="str">
        <f t="shared" si="170"/>
        <v/>
      </c>
      <c r="N3300" s="21" t="e">
        <f ca="1">IF(AND(M3300&lt;&gt; "", COUNTIF(SAP!#REF!,M3300)&gt;0),"Matched", "")</f>
        <v>#REF!</v>
      </c>
      <c r="O3300" s="21" t="str">
        <f t="shared" si="171"/>
        <v/>
      </c>
      <c r="P3300" s="21" t="e">
        <f ca="1">IF(AND(O3300&lt;&gt; "", COUNTIF(SAP!#REF!,O3300)&gt;0),"Matched", "")</f>
        <v>#REF!</v>
      </c>
      <c r="Q3300" s="21" t="str">
        <f ca="1">IF(OR(D3300="AC",D3300="TR"),"Logic4"&amp;"_"&amp;TEXT(C3300,"dd.mm.yyyy") &amp;"_"&amp; 923787.7,"")</f>
        <v>Logic4_21.04.2020_923787.7</v>
      </c>
      <c r="R3300" s="21" t="e">
        <f ca="1">IF(AND(Q3300&lt;&gt; "", COUNTIF(SAP!#REF!,Q3300)&gt;0),"Matched", "")</f>
        <v>#REF!</v>
      </c>
    </row>
    <row r="3301" spans="1:18" hidden="1">
      <c r="A3301" s="21">
        <v>11563327</v>
      </c>
      <c r="B3301" s="22">
        <v>43942</v>
      </c>
      <c r="C3301" s="22">
        <v>43942</v>
      </c>
      <c r="D3301" s="21" t="s">
        <v>10</v>
      </c>
      <c r="E3301" s="23">
        <v>0</v>
      </c>
      <c r="F3301" s="23">
        <v>0</v>
      </c>
      <c r="G3301" s="23">
        <v>1266.7</v>
      </c>
      <c r="H3301" s="23">
        <v>15770.8</v>
      </c>
      <c r="I3301" s="21" t="s">
        <v>11</v>
      </c>
      <c r="J3301" s="21" t="s">
        <v>12</v>
      </c>
      <c r="K3301" s="21" t="str">
        <f t="shared" si="169"/>
        <v/>
      </c>
      <c r="L3301" s="21" t="e">
        <f ca="1">IF(AND(K3301&lt;&gt; "", COUNTIF(SAP!#REF!,K3301)&gt;0),"Matched", "")</f>
        <v>#REF!</v>
      </c>
      <c r="M3301" s="21" t="str">
        <f t="shared" si="170"/>
        <v/>
      </c>
      <c r="N3301" s="21" t="e">
        <f ca="1">IF(AND(M3301&lt;&gt; "", COUNTIF(SAP!#REF!,M3301)&gt;0),"Matched", "")</f>
        <v>#REF!</v>
      </c>
      <c r="O3301" s="21" t="str">
        <f t="shared" si="171"/>
        <v/>
      </c>
      <c r="P3301" s="21" t="e">
        <f ca="1">IF(AND(O3301&lt;&gt; "", COUNTIF(SAP!#REF!,O3301)&gt;0),"Matched", "")</f>
        <v>#REF!</v>
      </c>
      <c r="Q3301" s="21" t="str">
        <f ca="1">IF(OR(D3301="AC",D3301="TR"),"Logic4"&amp;"_"&amp;TEXT(C3301,"dd.mm.yyyy") &amp;"_"&amp; 923787.7,"")</f>
        <v>Logic4_21.04.2020_923787.7</v>
      </c>
      <c r="R3301" s="21" t="e">
        <f ca="1">IF(AND(Q3301&lt;&gt; "", COUNTIF(SAP!#REF!,Q3301)&gt;0),"Matched", "")</f>
        <v>#REF!</v>
      </c>
    </row>
    <row r="3302" spans="1:18" hidden="1">
      <c r="A3302" s="21">
        <v>11563327</v>
      </c>
      <c r="B3302" s="22">
        <v>43942</v>
      </c>
      <c r="C3302" s="22">
        <v>43942</v>
      </c>
      <c r="D3302" s="21" t="s">
        <v>10</v>
      </c>
      <c r="E3302" s="23">
        <v>0</v>
      </c>
      <c r="F3302" s="23">
        <v>0</v>
      </c>
      <c r="G3302" s="23">
        <v>1300</v>
      </c>
      <c r="H3302" s="23">
        <v>17070.8</v>
      </c>
      <c r="I3302" s="21" t="s">
        <v>11</v>
      </c>
      <c r="J3302" s="21" t="s">
        <v>12</v>
      </c>
      <c r="K3302" s="21" t="str">
        <f t="shared" si="169"/>
        <v/>
      </c>
      <c r="L3302" s="21" t="e">
        <f ca="1">IF(AND(K3302&lt;&gt; "", COUNTIF(SAP!#REF!,K3302)&gt;0),"Matched", "")</f>
        <v>#REF!</v>
      </c>
      <c r="M3302" s="21" t="str">
        <f t="shared" si="170"/>
        <v/>
      </c>
      <c r="N3302" s="21" t="e">
        <f ca="1">IF(AND(M3302&lt;&gt; "", COUNTIF(SAP!#REF!,M3302)&gt;0),"Matched", "")</f>
        <v>#REF!</v>
      </c>
      <c r="O3302" s="21" t="str">
        <f t="shared" si="171"/>
        <v/>
      </c>
      <c r="P3302" s="21" t="e">
        <f ca="1">IF(AND(O3302&lt;&gt; "", COUNTIF(SAP!#REF!,O3302)&gt;0),"Matched", "")</f>
        <v>#REF!</v>
      </c>
      <c r="Q3302" s="21" t="str">
        <f ca="1">IF(OR(D3302="AC",D3302="TR"),"Logic4"&amp;"_"&amp;TEXT(C3302,"dd.mm.yyyy") &amp;"_"&amp; 923787.7,"")</f>
        <v>Logic4_21.04.2020_923787.7</v>
      </c>
      <c r="R3302" s="21" t="e">
        <f ca="1">IF(AND(Q3302&lt;&gt; "", COUNTIF(SAP!#REF!,Q3302)&gt;0),"Matched", "")</f>
        <v>#REF!</v>
      </c>
    </row>
    <row r="3303" spans="1:18" hidden="1">
      <c r="A3303" s="21">
        <v>11563327</v>
      </c>
      <c r="B3303" s="22">
        <v>43942</v>
      </c>
      <c r="C3303" s="22">
        <v>43942</v>
      </c>
      <c r="D3303" s="21" t="s">
        <v>10</v>
      </c>
      <c r="E3303" s="23">
        <v>0</v>
      </c>
      <c r="F3303" s="23">
        <v>0</v>
      </c>
      <c r="G3303" s="23">
        <v>1300</v>
      </c>
      <c r="H3303" s="23">
        <v>18370.8</v>
      </c>
      <c r="I3303" s="21" t="s">
        <v>11</v>
      </c>
      <c r="J3303" s="21" t="s">
        <v>12</v>
      </c>
      <c r="K3303" s="21" t="str">
        <f t="shared" si="169"/>
        <v/>
      </c>
      <c r="L3303" s="21" t="e">
        <f ca="1">IF(AND(K3303&lt;&gt; "", COUNTIF(SAP!#REF!,K3303)&gt;0),"Matched", "")</f>
        <v>#REF!</v>
      </c>
      <c r="M3303" s="21" t="str">
        <f t="shared" si="170"/>
        <v/>
      </c>
      <c r="N3303" s="21" t="e">
        <f ca="1">IF(AND(M3303&lt;&gt; "", COUNTIF(SAP!#REF!,M3303)&gt;0),"Matched", "")</f>
        <v>#REF!</v>
      </c>
      <c r="O3303" s="21" t="str">
        <f t="shared" si="171"/>
        <v/>
      </c>
      <c r="P3303" s="21" t="e">
        <f ca="1">IF(AND(O3303&lt;&gt; "", COUNTIF(SAP!#REF!,O3303)&gt;0),"Matched", "")</f>
        <v>#REF!</v>
      </c>
      <c r="Q3303" s="21" t="str">
        <f ca="1">IF(OR(D3303="AC",D3303="TR"),"Logic4"&amp;"_"&amp;TEXT(C3303,"dd.mm.yyyy") &amp;"_"&amp; 923787.7,"")</f>
        <v>Logic4_21.04.2020_923787.7</v>
      </c>
      <c r="R3303" s="21" t="e">
        <f ca="1">IF(AND(Q3303&lt;&gt; "", COUNTIF(SAP!#REF!,Q3303)&gt;0),"Matched", "")</f>
        <v>#REF!</v>
      </c>
    </row>
    <row r="3304" spans="1:18" hidden="1">
      <c r="A3304" s="21">
        <v>11563327</v>
      </c>
      <c r="B3304" s="22">
        <v>43942</v>
      </c>
      <c r="C3304" s="22">
        <v>43942</v>
      </c>
      <c r="D3304" s="21" t="s">
        <v>10</v>
      </c>
      <c r="E3304" s="23">
        <v>0</v>
      </c>
      <c r="F3304" s="23">
        <v>0</v>
      </c>
      <c r="G3304" s="23">
        <v>1360</v>
      </c>
      <c r="H3304" s="23">
        <v>19730.8</v>
      </c>
      <c r="I3304" s="21" t="s">
        <v>11</v>
      </c>
      <c r="J3304" s="21" t="s">
        <v>12</v>
      </c>
      <c r="K3304" s="21" t="str">
        <f t="shared" si="169"/>
        <v/>
      </c>
      <c r="L3304" s="21" t="e">
        <f ca="1">IF(AND(K3304&lt;&gt; "", COUNTIF(SAP!#REF!,K3304)&gt;0),"Matched", "")</f>
        <v>#REF!</v>
      </c>
      <c r="M3304" s="21" t="str">
        <f t="shared" si="170"/>
        <v/>
      </c>
      <c r="N3304" s="21" t="e">
        <f ca="1">IF(AND(M3304&lt;&gt; "", COUNTIF(SAP!#REF!,M3304)&gt;0),"Matched", "")</f>
        <v>#REF!</v>
      </c>
      <c r="O3304" s="21" t="str">
        <f t="shared" si="171"/>
        <v/>
      </c>
      <c r="P3304" s="21" t="e">
        <f ca="1">IF(AND(O3304&lt;&gt; "", COUNTIF(SAP!#REF!,O3304)&gt;0),"Matched", "")</f>
        <v>#REF!</v>
      </c>
      <c r="Q3304" s="21" t="str">
        <f ca="1">IF(OR(D3304="AC",D3304="TR"),"Logic4"&amp;"_"&amp;TEXT(C3304,"dd.mm.yyyy") &amp;"_"&amp; 923787.7,"")</f>
        <v>Logic4_21.04.2020_923787.7</v>
      </c>
      <c r="R3304" s="21" t="e">
        <f ca="1">IF(AND(Q3304&lt;&gt; "", COUNTIF(SAP!#REF!,Q3304)&gt;0),"Matched", "")</f>
        <v>#REF!</v>
      </c>
    </row>
    <row r="3305" spans="1:18" hidden="1">
      <c r="A3305" s="21">
        <v>11563327</v>
      </c>
      <c r="B3305" s="22">
        <v>43942</v>
      </c>
      <c r="C3305" s="22">
        <v>43942</v>
      </c>
      <c r="D3305" s="21" t="s">
        <v>10</v>
      </c>
      <c r="E3305" s="23">
        <v>0</v>
      </c>
      <c r="F3305" s="23">
        <v>0</v>
      </c>
      <c r="G3305" s="23">
        <v>1380</v>
      </c>
      <c r="H3305" s="23">
        <v>21110.799999999999</v>
      </c>
      <c r="I3305" s="21" t="s">
        <v>11</v>
      </c>
      <c r="J3305" s="21" t="s">
        <v>12</v>
      </c>
      <c r="K3305" s="21" t="str">
        <f t="shared" si="169"/>
        <v/>
      </c>
      <c r="L3305" s="21" t="e">
        <f ca="1">IF(AND(K3305&lt;&gt; "", COUNTIF(SAP!#REF!,K3305)&gt;0),"Matched", "")</f>
        <v>#REF!</v>
      </c>
      <c r="M3305" s="21" t="str">
        <f t="shared" si="170"/>
        <v/>
      </c>
      <c r="N3305" s="21" t="e">
        <f ca="1">IF(AND(M3305&lt;&gt; "", COUNTIF(SAP!#REF!,M3305)&gt;0),"Matched", "")</f>
        <v>#REF!</v>
      </c>
      <c r="O3305" s="21" t="str">
        <f t="shared" si="171"/>
        <v/>
      </c>
      <c r="P3305" s="21" t="e">
        <f ca="1">IF(AND(O3305&lt;&gt; "", COUNTIF(SAP!#REF!,O3305)&gt;0),"Matched", "")</f>
        <v>#REF!</v>
      </c>
      <c r="Q3305" s="21" t="str">
        <f ca="1">IF(OR(D3305="AC",D3305="TR"),"Logic4"&amp;"_"&amp;TEXT(C3305,"dd.mm.yyyy") &amp;"_"&amp; 923787.7,"")</f>
        <v>Logic4_21.04.2020_923787.7</v>
      </c>
      <c r="R3305" s="21" t="e">
        <f ca="1">IF(AND(Q3305&lt;&gt; "", COUNTIF(SAP!#REF!,Q3305)&gt;0),"Matched", "")</f>
        <v>#REF!</v>
      </c>
    </row>
    <row r="3306" spans="1:18" hidden="1">
      <c r="A3306" s="21">
        <v>11563327</v>
      </c>
      <c r="B3306" s="22">
        <v>43942</v>
      </c>
      <c r="C3306" s="22">
        <v>43942</v>
      </c>
      <c r="D3306" s="21" t="s">
        <v>10</v>
      </c>
      <c r="E3306" s="23">
        <v>0</v>
      </c>
      <c r="F3306" s="23">
        <v>0</v>
      </c>
      <c r="G3306" s="23">
        <v>1470.1</v>
      </c>
      <c r="H3306" s="23">
        <v>22580.9</v>
      </c>
      <c r="I3306" s="21" t="s">
        <v>11</v>
      </c>
      <c r="J3306" s="21" t="s">
        <v>12</v>
      </c>
      <c r="K3306" s="21" t="str">
        <f t="shared" si="169"/>
        <v/>
      </c>
      <c r="L3306" s="21" t="e">
        <f ca="1">IF(AND(K3306&lt;&gt; "", COUNTIF(SAP!#REF!,K3306)&gt;0),"Matched", "")</f>
        <v>#REF!</v>
      </c>
      <c r="M3306" s="21" t="str">
        <f t="shared" si="170"/>
        <v/>
      </c>
      <c r="N3306" s="21" t="e">
        <f ca="1">IF(AND(M3306&lt;&gt; "", COUNTIF(SAP!#REF!,M3306)&gt;0),"Matched", "")</f>
        <v>#REF!</v>
      </c>
      <c r="O3306" s="21" t="str">
        <f t="shared" si="171"/>
        <v/>
      </c>
      <c r="P3306" s="21" t="e">
        <f ca="1">IF(AND(O3306&lt;&gt; "", COUNTIF(SAP!#REF!,O3306)&gt;0),"Matched", "")</f>
        <v>#REF!</v>
      </c>
      <c r="Q3306" s="21" t="str">
        <f ca="1">IF(OR(D3306="AC",D3306="TR"),"Logic4"&amp;"_"&amp;TEXT(C3306,"dd.mm.yyyy") &amp;"_"&amp; 923787.7,"")</f>
        <v>Logic4_21.04.2020_923787.7</v>
      </c>
      <c r="R3306" s="21" t="e">
        <f ca="1">IF(AND(Q3306&lt;&gt; "", COUNTIF(SAP!#REF!,Q3306)&gt;0),"Matched", "")</f>
        <v>#REF!</v>
      </c>
    </row>
    <row r="3307" spans="1:18" hidden="1">
      <c r="A3307" s="21">
        <v>11563327</v>
      </c>
      <c r="B3307" s="22">
        <v>43942</v>
      </c>
      <c r="C3307" s="22">
        <v>43942</v>
      </c>
      <c r="D3307" s="21" t="s">
        <v>10</v>
      </c>
      <c r="E3307" s="23">
        <v>0</v>
      </c>
      <c r="F3307" s="23">
        <v>0</v>
      </c>
      <c r="G3307" s="23">
        <v>1473.1</v>
      </c>
      <c r="H3307" s="23">
        <v>24054</v>
      </c>
      <c r="I3307" s="21" t="s">
        <v>11</v>
      </c>
      <c r="J3307" s="21" t="s">
        <v>12</v>
      </c>
      <c r="K3307" s="21" t="str">
        <f t="shared" si="169"/>
        <v/>
      </c>
      <c r="L3307" s="21" t="e">
        <f ca="1">IF(AND(K3307&lt;&gt; "", COUNTIF(SAP!#REF!,K3307)&gt;0),"Matched", "")</f>
        <v>#REF!</v>
      </c>
      <c r="M3307" s="21" t="str">
        <f t="shared" si="170"/>
        <v/>
      </c>
      <c r="N3307" s="21" t="e">
        <f ca="1">IF(AND(M3307&lt;&gt; "", COUNTIF(SAP!#REF!,M3307)&gt;0),"Matched", "")</f>
        <v>#REF!</v>
      </c>
      <c r="O3307" s="21" t="str">
        <f t="shared" si="171"/>
        <v/>
      </c>
      <c r="P3307" s="21" t="e">
        <f ca="1">IF(AND(O3307&lt;&gt; "", COUNTIF(SAP!#REF!,O3307)&gt;0),"Matched", "")</f>
        <v>#REF!</v>
      </c>
      <c r="Q3307" s="21" t="str">
        <f ca="1">IF(OR(D3307="AC",D3307="TR"),"Logic4"&amp;"_"&amp;TEXT(C3307,"dd.mm.yyyy") &amp;"_"&amp; 923787.7,"")</f>
        <v>Logic4_21.04.2020_923787.7</v>
      </c>
      <c r="R3307" s="21" t="e">
        <f ca="1">IF(AND(Q3307&lt;&gt; "", COUNTIF(SAP!#REF!,Q3307)&gt;0),"Matched", "")</f>
        <v>#REF!</v>
      </c>
    </row>
    <row r="3308" spans="1:18" hidden="1">
      <c r="A3308" s="21">
        <v>11563327</v>
      </c>
      <c r="B3308" s="22">
        <v>43942</v>
      </c>
      <c r="C3308" s="22">
        <v>43942</v>
      </c>
      <c r="D3308" s="21" t="s">
        <v>10</v>
      </c>
      <c r="E3308" s="23">
        <v>0</v>
      </c>
      <c r="F3308" s="23">
        <v>0</v>
      </c>
      <c r="G3308" s="23">
        <v>1487.6</v>
      </c>
      <c r="H3308" s="23">
        <v>25541.599999999999</v>
      </c>
      <c r="I3308" s="21" t="s">
        <v>11</v>
      </c>
      <c r="J3308" s="21" t="s">
        <v>12</v>
      </c>
      <c r="K3308" s="21" t="str">
        <f t="shared" si="169"/>
        <v/>
      </c>
      <c r="L3308" s="21" t="e">
        <f ca="1">IF(AND(K3308&lt;&gt; "", COUNTIF(SAP!#REF!,K3308)&gt;0),"Matched", "")</f>
        <v>#REF!</v>
      </c>
      <c r="M3308" s="21" t="str">
        <f t="shared" si="170"/>
        <v/>
      </c>
      <c r="N3308" s="21" t="e">
        <f ca="1">IF(AND(M3308&lt;&gt; "", COUNTIF(SAP!#REF!,M3308)&gt;0),"Matched", "")</f>
        <v>#REF!</v>
      </c>
      <c r="O3308" s="21" t="str">
        <f t="shared" si="171"/>
        <v/>
      </c>
      <c r="P3308" s="21" t="e">
        <f ca="1">IF(AND(O3308&lt;&gt; "", COUNTIF(SAP!#REF!,O3308)&gt;0),"Matched", "")</f>
        <v>#REF!</v>
      </c>
      <c r="Q3308" s="21" t="str">
        <f ca="1">IF(OR(D3308="AC",D3308="TR"),"Logic4"&amp;"_"&amp;TEXT(C3308,"dd.mm.yyyy") &amp;"_"&amp; 923787.7,"")</f>
        <v>Logic4_21.04.2020_923787.7</v>
      </c>
      <c r="R3308" s="21" t="e">
        <f ca="1">IF(AND(Q3308&lt;&gt; "", COUNTIF(SAP!#REF!,Q3308)&gt;0),"Matched", "")</f>
        <v>#REF!</v>
      </c>
    </row>
    <row r="3309" spans="1:18" hidden="1">
      <c r="A3309" s="21">
        <v>11563327</v>
      </c>
      <c r="B3309" s="22">
        <v>43942</v>
      </c>
      <c r="C3309" s="22">
        <v>43942</v>
      </c>
      <c r="D3309" s="21" t="s">
        <v>10</v>
      </c>
      <c r="E3309" s="23">
        <v>0</v>
      </c>
      <c r="F3309" s="23">
        <v>0</v>
      </c>
      <c r="G3309" s="23">
        <v>1520</v>
      </c>
      <c r="H3309" s="23">
        <v>27061.599999999999</v>
      </c>
      <c r="I3309" s="21" t="s">
        <v>11</v>
      </c>
      <c r="J3309" s="21" t="s">
        <v>12</v>
      </c>
      <c r="K3309" s="21" t="str">
        <f t="shared" si="169"/>
        <v/>
      </c>
      <c r="L3309" s="21" t="e">
        <f ca="1">IF(AND(K3309&lt;&gt; "", COUNTIF(SAP!#REF!,K3309)&gt;0),"Matched", "")</f>
        <v>#REF!</v>
      </c>
      <c r="M3309" s="21" t="str">
        <f t="shared" si="170"/>
        <v/>
      </c>
      <c r="N3309" s="21" t="e">
        <f ca="1">IF(AND(M3309&lt;&gt; "", COUNTIF(SAP!#REF!,M3309)&gt;0),"Matched", "")</f>
        <v>#REF!</v>
      </c>
      <c r="O3309" s="21" t="str">
        <f t="shared" si="171"/>
        <v/>
      </c>
      <c r="P3309" s="21" t="e">
        <f ca="1">IF(AND(O3309&lt;&gt; "", COUNTIF(SAP!#REF!,O3309)&gt;0),"Matched", "")</f>
        <v>#REF!</v>
      </c>
      <c r="Q3309" s="21" t="str">
        <f ca="1">IF(OR(D3309="AC",D3309="TR"),"Logic4"&amp;"_"&amp;TEXT(C3309,"dd.mm.yyyy") &amp;"_"&amp; 923787.7,"")</f>
        <v>Logic4_21.04.2020_923787.7</v>
      </c>
      <c r="R3309" s="21" t="e">
        <f ca="1">IF(AND(Q3309&lt;&gt; "", COUNTIF(SAP!#REF!,Q3309)&gt;0),"Matched", "")</f>
        <v>#REF!</v>
      </c>
    </row>
    <row r="3310" spans="1:18" hidden="1">
      <c r="A3310" s="21">
        <v>11563327</v>
      </c>
      <c r="B3310" s="22">
        <v>43942</v>
      </c>
      <c r="C3310" s="22">
        <v>43942</v>
      </c>
      <c r="D3310" s="21" t="s">
        <v>10</v>
      </c>
      <c r="E3310" s="23">
        <v>0</v>
      </c>
      <c r="F3310" s="23">
        <v>0</v>
      </c>
      <c r="G3310" s="23">
        <v>1600</v>
      </c>
      <c r="H3310" s="23">
        <v>28661.599999999999</v>
      </c>
      <c r="I3310" s="21" t="s">
        <v>11</v>
      </c>
      <c r="J3310" s="21" t="s">
        <v>12</v>
      </c>
      <c r="K3310" s="21" t="str">
        <f t="shared" si="169"/>
        <v/>
      </c>
      <c r="L3310" s="21" t="e">
        <f ca="1">IF(AND(K3310&lt;&gt; "", COUNTIF(SAP!#REF!,K3310)&gt;0),"Matched", "")</f>
        <v>#REF!</v>
      </c>
      <c r="M3310" s="21" t="str">
        <f t="shared" si="170"/>
        <v/>
      </c>
      <c r="N3310" s="21" t="e">
        <f ca="1">IF(AND(M3310&lt;&gt; "", COUNTIF(SAP!#REF!,M3310)&gt;0),"Matched", "")</f>
        <v>#REF!</v>
      </c>
      <c r="O3310" s="21" t="str">
        <f t="shared" si="171"/>
        <v/>
      </c>
      <c r="P3310" s="21" t="e">
        <f ca="1">IF(AND(O3310&lt;&gt; "", COUNTIF(SAP!#REF!,O3310)&gt;0),"Matched", "")</f>
        <v>#REF!</v>
      </c>
      <c r="Q3310" s="21" t="str">
        <f ca="1">IF(OR(D3310="AC",D3310="TR"),"Logic4"&amp;"_"&amp;TEXT(C3310,"dd.mm.yyyy") &amp;"_"&amp; 923787.7,"")</f>
        <v>Logic4_21.04.2020_923787.7</v>
      </c>
      <c r="R3310" s="21" t="e">
        <f ca="1">IF(AND(Q3310&lt;&gt; "", COUNTIF(SAP!#REF!,Q3310)&gt;0),"Matched", "")</f>
        <v>#REF!</v>
      </c>
    </row>
    <row r="3311" spans="1:18" hidden="1">
      <c r="A3311" s="21">
        <v>11563327</v>
      </c>
      <c r="B3311" s="22">
        <v>43942</v>
      </c>
      <c r="C3311" s="22">
        <v>43942</v>
      </c>
      <c r="D3311" s="21" t="s">
        <v>10</v>
      </c>
      <c r="E3311" s="23">
        <v>0</v>
      </c>
      <c r="F3311" s="23">
        <v>0</v>
      </c>
      <c r="G3311" s="23">
        <v>1660</v>
      </c>
      <c r="H3311" s="23">
        <v>30321.599999999999</v>
      </c>
      <c r="I3311" s="21" t="s">
        <v>11</v>
      </c>
      <c r="J3311" s="21" t="s">
        <v>12</v>
      </c>
      <c r="K3311" s="21" t="str">
        <f t="shared" si="169"/>
        <v/>
      </c>
      <c r="L3311" s="21" t="e">
        <f ca="1">IF(AND(K3311&lt;&gt; "", COUNTIF(SAP!#REF!,K3311)&gt;0),"Matched", "")</f>
        <v>#REF!</v>
      </c>
      <c r="M3311" s="21" t="str">
        <f t="shared" si="170"/>
        <v/>
      </c>
      <c r="N3311" s="21" t="e">
        <f ca="1">IF(AND(M3311&lt;&gt; "", COUNTIF(SAP!#REF!,M3311)&gt;0),"Matched", "")</f>
        <v>#REF!</v>
      </c>
      <c r="O3311" s="21" t="str">
        <f t="shared" si="171"/>
        <v/>
      </c>
      <c r="P3311" s="21" t="e">
        <f ca="1">IF(AND(O3311&lt;&gt; "", COUNTIF(SAP!#REF!,O3311)&gt;0),"Matched", "")</f>
        <v>#REF!</v>
      </c>
      <c r="Q3311" s="21" t="str">
        <f ca="1">IF(OR(D3311="AC",D3311="TR"),"Logic4"&amp;"_"&amp;TEXT(C3311,"dd.mm.yyyy") &amp;"_"&amp; 923787.7,"")</f>
        <v>Logic4_21.04.2020_923787.7</v>
      </c>
      <c r="R3311" s="21" t="e">
        <f ca="1">IF(AND(Q3311&lt;&gt; "", COUNTIF(SAP!#REF!,Q3311)&gt;0),"Matched", "")</f>
        <v>#REF!</v>
      </c>
    </row>
    <row r="3312" spans="1:18" hidden="1">
      <c r="A3312" s="21">
        <v>11563327</v>
      </c>
      <c r="B3312" s="22">
        <v>43942</v>
      </c>
      <c r="C3312" s="22">
        <v>43942</v>
      </c>
      <c r="D3312" s="21" t="s">
        <v>10</v>
      </c>
      <c r="E3312" s="23">
        <v>0</v>
      </c>
      <c r="F3312" s="23">
        <v>0</v>
      </c>
      <c r="G3312" s="23">
        <v>1700</v>
      </c>
      <c r="H3312" s="23">
        <v>32021.599999999999</v>
      </c>
      <c r="I3312" s="21" t="s">
        <v>11</v>
      </c>
      <c r="J3312" s="21" t="s">
        <v>12</v>
      </c>
      <c r="K3312" s="21" t="str">
        <f t="shared" si="169"/>
        <v/>
      </c>
      <c r="L3312" s="21" t="e">
        <f ca="1">IF(AND(K3312&lt;&gt; "", COUNTIF(SAP!#REF!,K3312)&gt;0),"Matched", "")</f>
        <v>#REF!</v>
      </c>
      <c r="M3312" s="21" t="str">
        <f t="shared" si="170"/>
        <v/>
      </c>
      <c r="N3312" s="21" t="e">
        <f ca="1">IF(AND(M3312&lt;&gt; "", COUNTIF(SAP!#REF!,M3312)&gt;0),"Matched", "")</f>
        <v>#REF!</v>
      </c>
      <c r="O3312" s="21" t="str">
        <f t="shared" si="171"/>
        <v/>
      </c>
      <c r="P3312" s="21" t="e">
        <f ca="1">IF(AND(O3312&lt;&gt; "", COUNTIF(SAP!#REF!,O3312)&gt;0),"Matched", "")</f>
        <v>#REF!</v>
      </c>
      <c r="Q3312" s="21" t="str">
        <f ca="1">IF(OR(D3312="AC",D3312="TR"),"Logic4"&amp;"_"&amp;TEXT(C3312,"dd.mm.yyyy") &amp;"_"&amp; 923787.7,"")</f>
        <v>Logic4_21.04.2020_923787.7</v>
      </c>
      <c r="R3312" s="21" t="e">
        <f ca="1">IF(AND(Q3312&lt;&gt; "", COUNTIF(SAP!#REF!,Q3312)&gt;0),"Matched", "")</f>
        <v>#REF!</v>
      </c>
    </row>
    <row r="3313" spans="1:18" hidden="1">
      <c r="A3313" s="21">
        <v>11563327</v>
      </c>
      <c r="B3313" s="22">
        <v>43942</v>
      </c>
      <c r="C3313" s="22">
        <v>43942</v>
      </c>
      <c r="D3313" s="21" t="s">
        <v>10</v>
      </c>
      <c r="E3313" s="23">
        <v>0</v>
      </c>
      <c r="F3313" s="23">
        <v>0</v>
      </c>
      <c r="G3313" s="23">
        <v>1750</v>
      </c>
      <c r="H3313" s="23">
        <v>33771.599999999999</v>
      </c>
      <c r="I3313" s="21" t="s">
        <v>11</v>
      </c>
      <c r="J3313" s="21" t="s">
        <v>12</v>
      </c>
      <c r="K3313" s="21" t="str">
        <f t="shared" si="169"/>
        <v/>
      </c>
      <c r="L3313" s="21" t="e">
        <f ca="1">IF(AND(K3313&lt;&gt; "", COUNTIF(SAP!#REF!,K3313)&gt;0),"Matched", "")</f>
        <v>#REF!</v>
      </c>
      <c r="M3313" s="21" t="str">
        <f t="shared" si="170"/>
        <v/>
      </c>
      <c r="N3313" s="21" t="e">
        <f ca="1">IF(AND(M3313&lt;&gt; "", COUNTIF(SAP!#REF!,M3313)&gt;0),"Matched", "")</f>
        <v>#REF!</v>
      </c>
      <c r="O3313" s="21" t="str">
        <f t="shared" si="171"/>
        <v/>
      </c>
      <c r="P3313" s="21" t="e">
        <f ca="1">IF(AND(O3313&lt;&gt; "", COUNTIF(SAP!#REF!,O3313)&gt;0),"Matched", "")</f>
        <v>#REF!</v>
      </c>
      <c r="Q3313" s="21" t="str">
        <f ca="1">IF(OR(D3313="AC",D3313="TR"),"Logic4"&amp;"_"&amp;TEXT(C3313,"dd.mm.yyyy") &amp;"_"&amp; 923787.7,"")</f>
        <v>Logic4_21.04.2020_923787.7</v>
      </c>
      <c r="R3313" s="21" t="e">
        <f ca="1">IF(AND(Q3313&lt;&gt; "", COUNTIF(SAP!#REF!,Q3313)&gt;0),"Matched", "")</f>
        <v>#REF!</v>
      </c>
    </row>
    <row r="3314" spans="1:18" hidden="1">
      <c r="A3314" s="21">
        <v>11563327</v>
      </c>
      <c r="B3314" s="22">
        <v>43942</v>
      </c>
      <c r="C3314" s="22">
        <v>43942</v>
      </c>
      <c r="D3314" s="21" t="s">
        <v>10</v>
      </c>
      <c r="E3314" s="23">
        <v>0</v>
      </c>
      <c r="F3314" s="23">
        <v>0</v>
      </c>
      <c r="G3314" s="23">
        <v>1752.1</v>
      </c>
      <c r="H3314" s="23">
        <v>35523.699999999997</v>
      </c>
      <c r="I3314" s="21" t="s">
        <v>11</v>
      </c>
      <c r="J3314" s="21" t="s">
        <v>12</v>
      </c>
      <c r="K3314" s="21" t="str">
        <f t="shared" si="169"/>
        <v/>
      </c>
      <c r="L3314" s="21" t="e">
        <f ca="1">IF(AND(K3314&lt;&gt; "", COUNTIF(SAP!#REF!,K3314)&gt;0),"Matched", "")</f>
        <v>#REF!</v>
      </c>
      <c r="M3314" s="21" t="str">
        <f t="shared" si="170"/>
        <v/>
      </c>
      <c r="N3314" s="21" t="e">
        <f ca="1">IF(AND(M3314&lt;&gt; "", COUNTIF(SAP!#REF!,M3314)&gt;0),"Matched", "")</f>
        <v>#REF!</v>
      </c>
      <c r="O3314" s="21" t="str">
        <f t="shared" si="171"/>
        <v/>
      </c>
      <c r="P3314" s="21" t="e">
        <f ca="1">IF(AND(O3314&lt;&gt; "", COUNTIF(SAP!#REF!,O3314)&gt;0),"Matched", "")</f>
        <v>#REF!</v>
      </c>
      <c r="Q3314" s="21" t="str">
        <f ca="1">IF(OR(D3314="AC",D3314="TR"),"Logic4"&amp;"_"&amp;TEXT(C3314,"dd.mm.yyyy") &amp;"_"&amp; 923787.7,"")</f>
        <v>Logic4_21.04.2020_923787.7</v>
      </c>
      <c r="R3314" s="21" t="e">
        <f ca="1">IF(AND(Q3314&lt;&gt; "", COUNTIF(SAP!#REF!,Q3314)&gt;0),"Matched", "")</f>
        <v>#REF!</v>
      </c>
    </row>
    <row r="3315" spans="1:18" hidden="1">
      <c r="A3315" s="21">
        <v>11563327</v>
      </c>
      <c r="B3315" s="22">
        <v>43942</v>
      </c>
      <c r="C3315" s="22">
        <v>43942</v>
      </c>
      <c r="D3315" s="21" t="s">
        <v>10</v>
      </c>
      <c r="E3315" s="23">
        <v>0</v>
      </c>
      <c r="F3315" s="23">
        <v>0</v>
      </c>
      <c r="G3315" s="23">
        <v>1775</v>
      </c>
      <c r="H3315" s="23">
        <v>37298.699999999997</v>
      </c>
      <c r="I3315" s="21" t="s">
        <v>11</v>
      </c>
      <c r="J3315" s="21" t="s">
        <v>12</v>
      </c>
      <c r="K3315" s="21" t="str">
        <f t="shared" si="169"/>
        <v/>
      </c>
      <c r="L3315" s="21" t="e">
        <f ca="1">IF(AND(K3315&lt;&gt; "", COUNTIF(SAP!#REF!,K3315)&gt;0),"Matched", "")</f>
        <v>#REF!</v>
      </c>
      <c r="M3315" s="21" t="str">
        <f t="shared" si="170"/>
        <v/>
      </c>
      <c r="N3315" s="21" t="e">
        <f ca="1">IF(AND(M3315&lt;&gt; "", COUNTIF(SAP!#REF!,M3315)&gt;0),"Matched", "")</f>
        <v>#REF!</v>
      </c>
      <c r="O3315" s="21" t="str">
        <f t="shared" si="171"/>
        <v/>
      </c>
      <c r="P3315" s="21" t="e">
        <f ca="1">IF(AND(O3315&lt;&gt; "", COUNTIF(SAP!#REF!,O3315)&gt;0),"Matched", "")</f>
        <v>#REF!</v>
      </c>
      <c r="Q3315" s="21" t="str">
        <f ca="1">IF(OR(D3315="AC",D3315="TR"),"Logic4"&amp;"_"&amp;TEXT(C3315,"dd.mm.yyyy") &amp;"_"&amp; 923787.7,"")</f>
        <v>Logic4_21.04.2020_923787.7</v>
      </c>
      <c r="R3315" s="21" t="e">
        <f ca="1">IF(AND(Q3315&lt;&gt; "", COUNTIF(SAP!#REF!,Q3315)&gt;0),"Matched", "")</f>
        <v>#REF!</v>
      </c>
    </row>
    <row r="3316" spans="1:18" hidden="1">
      <c r="A3316" s="21">
        <v>11563327</v>
      </c>
      <c r="B3316" s="22">
        <v>43942</v>
      </c>
      <c r="C3316" s="22">
        <v>43942</v>
      </c>
      <c r="D3316" s="21" t="s">
        <v>10</v>
      </c>
      <c r="E3316" s="23">
        <v>0</v>
      </c>
      <c r="F3316" s="23">
        <v>0</v>
      </c>
      <c r="G3316" s="23">
        <v>1848</v>
      </c>
      <c r="H3316" s="23">
        <v>39146.699999999997</v>
      </c>
      <c r="I3316" s="21" t="s">
        <v>11</v>
      </c>
      <c r="J3316" s="21" t="s">
        <v>12</v>
      </c>
      <c r="K3316" s="21" t="str">
        <f t="shared" si="169"/>
        <v/>
      </c>
      <c r="L3316" s="21" t="e">
        <f ca="1">IF(AND(K3316&lt;&gt; "", COUNTIF(SAP!#REF!,K3316)&gt;0),"Matched", "")</f>
        <v>#REF!</v>
      </c>
      <c r="M3316" s="21" t="str">
        <f t="shared" si="170"/>
        <v/>
      </c>
      <c r="N3316" s="21" t="e">
        <f ca="1">IF(AND(M3316&lt;&gt; "", COUNTIF(SAP!#REF!,M3316)&gt;0),"Matched", "")</f>
        <v>#REF!</v>
      </c>
      <c r="O3316" s="21" t="str">
        <f t="shared" si="171"/>
        <v/>
      </c>
      <c r="P3316" s="21" t="e">
        <f ca="1">IF(AND(O3316&lt;&gt; "", COUNTIF(SAP!#REF!,O3316)&gt;0),"Matched", "")</f>
        <v>#REF!</v>
      </c>
      <c r="Q3316" s="21" t="str">
        <f ca="1">IF(OR(D3316="AC",D3316="TR"),"Logic4"&amp;"_"&amp;TEXT(C3316,"dd.mm.yyyy") &amp;"_"&amp; 923787.7,"")</f>
        <v>Logic4_21.04.2020_923787.7</v>
      </c>
      <c r="R3316" s="21" t="e">
        <f ca="1">IF(AND(Q3316&lt;&gt; "", COUNTIF(SAP!#REF!,Q3316)&gt;0),"Matched", "")</f>
        <v>#REF!</v>
      </c>
    </row>
    <row r="3317" spans="1:18" hidden="1">
      <c r="A3317" s="21">
        <v>11563327</v>
      </c>
      <c r="B3317" s="22">
        <v>43942</v>
      </c>
      <c r="C3317" s="22">
        <v>43942</v>
      </c>
      <c r="D3317" s="21" t="s">
        <v>10</v>
      </c>
      <c r="E3317" s="23">
        <v>0</v>
      </c>
      <c r="F3317" s="23">
        <v>0</v>
      </c>
      <c r="G3317" s="23">
        <v>1900.2</v>
      </c>
      <c r="H3317" s="23">
        <v>41046.9</v>
      </c>
      <c r="I3317" s="21" t="s">
        <v>11</v>
      </c>
      <c r="J3317" s="21" t="s">
        <v>12</v>
      </c>
      <c r="K3317" s="21" t="str">
        <f t="shared" si="169"/>
        <v/>
      </c>
      <c r="L3317" s="21" t="e">
        <f ca="1">IF(AND(K3317&lt;&gt; "", COUNTIF(SAP!#REF!,K3317)&gt;0),"Matched", "")</f>
        <v>#REF!</v>
      </c>
      <c r="M3317" s="21" t="str">
        <f t="shared" si="170"/>
        <v/>
      </c>
      <c r="N3317" s="21" t="e">
        <f ca="1">IF(AND(M3317&lt;&gt; "", COUNTIF(SAP!#REF!,M3317)&gt;0),"Matched", "")</f>
        <v>#REF!</v>
      </c>
      <c r="O3317" s="21" t="str">
        <f t="shared" si="171"/>
        <v/>
      </c>
      <c r="P3317" s="21" t="e">
        <f ca="1">IF(AND(O3317&lt;&gt; "", COUNTIF(SAP!#REF!,O3317)&gt;0),"Matched", "")</f>
        <v>#REF!</v>
      </c>
      <c r="Q3317" s="21" t="str">
        <f ca="1">IF(OR(D3317="AC",D3317="TR"),"Logic4"&amp;"_"&amp;TEXT(C3317,"dd.mm.yyyy") &amp;"_"&amp; 923787.7,"")</f>
        <v>Logic4_21.04.2020_923787.7</v>
      </c>
      <c r="R3317" s="21" t="e">
        <f ca="1">IF(AND(Q3317&lt;&gt; "", COUNTIF(SAP!#REF!,Q3317)&gt;0),"Matched", "")</f>
        <v>#REF!</v>
      </c>
    </row>
    <row r="3318" spans="1:18" hidden="1">
      <c r="A3318" s="21">
        <v>11563327</v>
      </c>
      <c r="B3318" s="22">
        <v>43942</v>
      </c>
      <c r="C3318" s="22">
        <v>43942</v>
      </c>
      <c r="D3318" s="21" t="s">
        <v>10</v>
      </c>
      <c r="E3318" s="23">
        <v>0</v>
      </c>
      <c r="F3318" s="23">
        <v>0</v>
      </c>
      <c r="G3318" s="23">
        <v>1970</v>
      </c>
      <c r="H3318" s="23">
        <v>43016.9</v>
      </c>
      <c r="I3318" s="21" t="s">
        <v>11</v>
      </c>
      <c r="J3318" s="21" t="s">
        <v>12</v>
      </c>
      <c r="K3318" s="21" t="str">
        <f t="shared" si="169"/>
        <v/>
      </c>
      <c r="L3318" s="21" t="e">
        <f ca="1">IF(AND(K3318&lt;&gt; "", COUNTIF(SAP!#REF!,K3318)&gt;0),"Matched", "")</f>
        <v>#REF!</v>
      </c>
      <c r="M3318" s="21" t="str">
        <f t="shared" si="170"/>
        <v/>
      </c>
      <c r="N3318" s="21" t="e">
        <f ca="1">IF(AND(M3318&lt;&gt; "", COUNTIF(SAP!#REF!,M3318)&gt;0),"Matched", "")</f>
        <v>#REF!</v>
      </c>
      <c r="O3318" s="21" t="str">
        <f t="shared" si="171"/>
        <v/>
      </c>
      <c r="P3318" s="21" t="e">
        <f ca="1">IF(AND(O3318&lt;&gt; "", COUNTIF(SAP!#REF!,O3318)&gt;0),"Matched", "")</f>
        <v>#REF!</v>
      </c>
      <c r="Q3318" s="21" t="str">
        <f ca="1">IF(OR(D3318="AC",D3318="TR"),"Logic4"&amp;"_"&amp;TEXT(C3318,"dd.mm.yyyy") &amp;"_"&amp; 923787.7,"")</f>
        <v>Logic4_21.04.2020_923787.7</v>
      </c>
      <c r="R3318" s="21" t="e">
        <f ca="1">IF(AND(Q3318&lt;&gt; "", COUNTIF(SAP!#REF!,Q3318)&gt;0),"Matched", "")</f>
        <v>#REF!</v>
      </c>
    </row>
    <row r="3319" spans="1:18" hidden="1">
      <c r="A3319" s="21">
        <v>11563327</v>
      </c>
      <c r="B3319" s="22">
        <v>43942</v>
      </c>
      <c r="C3319" s="22">
        <v>43942</v>
      </c>
      <c r="D3319" s="21" t="s">
        <v>10</v>
      </c>
      <c r="E3319" s="23">
        <v>0</v>
      </c>
      <c r="F3319" s="23">
        <v>0</v>
      </c>
      <c r="G3319" s="23">
        <v>1980</v>
      </c>
      <c r="H3319" s="23">
        <v>44996.9</v>
      </c>
      <c r="I3319" s="21" t="s">
        <v>11</v>
      </c>
      <c r="J3319" s="21" t="s">
        <v>12</v>
      </c>
      <c r="K3319" s="21" t="str">
        <f t="shared" si="169"/>
        <v/>
      </c>
      <c r="L3319" s="21" t="e">
        <f ca="1">IF(AND(K3319&lt;&gt; "", COUNTIF(SAP!#REF!,K3319)&gt;0),"Matched", "")</f>
        <v>#REF!</v>
      </c>
      <c r="M3319" s="21" t="str">
        <f t="shared" si="170"/>
        <v/>
      </c>
      <c r="N3319" s="21" t="e">
        <f ca="1">IF(AND(M3319&lt;&gt; "", COUNTIF(SAP!#REF!,M3319)&gt;0),"Matched", "")</f>
        <v>#REF!</v>
      </c>
      <c r="O3319" s="21" t="str">
        <f t="shared" si="171"/>
        <v/>
      </c>
      <c r="P3319" s="21" t="e">
        <f ca="1">IF(AND(O3319&lt;&gt; "", COUNTIF(SAP!#REF!,O3319)&gt;0),"Matched", "")</f>
        <v>#REF!</v>
      </c>
      <c r="Q3319" s="21" t="str">
        <f ca="1">IF(OR(D3319="AC",D3319="TR"),"Logic4"&amp;"_"&amp;TEXT(C3319,"dd.mm.yyyy") &amp;"_"&amp; 923787.7,"")</f>
        <v>Logic4_21.04.2020_923787.7</v>
      </c>
      <c r="R3319" s="21" t="e">
        <f ca="1">IF(AND(Q3319&lt;&gt; "", COUNTIF(SAP!#REF!,Q3319)&gt;0),"Matched", "")</f>
        <v>#REF!</v>
      </c>
    </row>
    <row r="3320" spans="1:18" hidden="1">
      <c r="A3320" s="21">
        <v>11563327</v>
      </c>
      <c r="B3320" s="22">
        <v>43942</v>
      </c>
      <c r="C3320" s="22">
        <v>43942</v>
      </c>
      <c r="D3320" s="21" t="s">
        <v>10</v>
      </c>
      <c r="E3320" s="23">
        <v>0</v>
      </c>
      <c r="F3320" s="23">
        <v>0</v>
      </c>
      <c r="G3320" s="23">
        <v>2080</v>
      </c>
      <c r="H3320" s="23">
        <v>47076.9</v>
      </c>
      <c r="I3320" s="21" t="s">
        <v>11</v>
      </c>
      <c r="J3320" s="21" t="s">
        <v>12</v>
      </c>
      <c r="K3320" s="21" t="str">
        <f t="shared" si="169"/>
        <v/>
      </c>
      <c r="L3320" s="21" t="e">
        <f ca="1">IF(AND(K3320&lt;&gt; "", COUNTIF(SAP!#REF!,K3320)&gt;0),"Matched", "")</f>
        <v>#REF!</v>
      </c>
      <c r="M3320" s="21" t="str">
        <f t="shared" si="170"/>
        <v/>
      </c>
      <c r="N3320" s="21" t="e">
        <f ca="1">IF(AND(M3320&lt;&gt; "", COUNTIF(SAP!#REF!,M3320)&gt;0),"Matched", "")</f>
        <v>#REF!</v>
      </c>
      <c r="O3320" s="21" t="str">
        <f t="shared" si="171"/>
        <v/>
      </c>
      <c r="P3320" s="21" t="e">
        <f ca="1">IF(AND(O3320&lt;&gt; "", COUNTIF(SAP!#REF!,O3320)&gt;0),"Matched", "")</f>
        <v>#REF!</v>
      </c>
      <c r="Q3320" s="21" t="str">
        <f ca="1">IF(OR(D3320="AC",D3320="TR"),"Logic4"&amp;"_"&amp;TEXT(C3320,"dd.mm.yyyy") &amp;"_"&amp; 923787.7,"")</f>
        <v>Logic4_21.04.2020_923787.7</v>
      </c>
      <c r="R3320" s="21" t="e">
        <f ca="1">IF(AND(Q3320&lt;&gt; "", COUNTIF(SAP!#REF!,Q3320)&gt;0),"Matched", "")</f>
        <v>#REF!</v>
      </c>
    </row>
    <row r="3321" spans="1:18" hidden="1">
      <c r="A3321" s="21">
        <v>11563327</v>
      </c>
      <c r="B3321" s="22">
        <v>43942</v>
      </c>
      <c r="C3321" s="22">
        <v>43942</v>
      </c>
      <c r="D3321" s="21" t="s">
        <v>10</v>
      </c>
      <c r="E3321" s="23">
        <v>0</v>
      </c>
      <c r="F3321" s="23">
        <v>0</v>
      </c>
      <c r="G3321" s="23">
        <v>2170</v>
      </c>
      <c r="H3321" s="23">
        <v>49246.9</v>
      </c>
      <c r="I3321" s="21" t="s">
        <v>11</v>
      </c>
      <c r="J3321" s="21" t="s">
        <v>12</v>
      </c>
      <c r="K3321" s="21" t="str">
        <f t="shared" si="169"/>
        <v/>
      </c>
      <c r="L3321" s="21" t="e">
        <f ca="1">IF(AND(K3321&lt;&gt; "", COUNTIF(SAP!#REF!,K3321)&gt;0),"Matched", "")</f>
        <v>#REF!</v>
      </c>
      <c r="M3321" s="21" t="str">
        <f t="shared" si="170"/>
        <v/>
      </c>
      <c r="N3321" s="21" t="e">
        <f ca="1">IF(AND(M3321&lt;&gt; "", COUNTIF(SAP!#REF!,M3321)&gt;0),"Matched", "")</f>
        <v>#REF!</v>
      </c>
      <c r="O3321" s="21" t="str">
        <f t="shared" si="171"/>
        <v/>
      </c>
      <c r="P3321" s="21" t="e">
        <f ca="1">IF(AND(O3321&lt;&gt; "", COUNTIF(SAP!#REF!,O3321)&gt;0),"Matched", "")</f>
        <v>#REF!</v>
      </c>
      <c r="Q3321" s="21" t="str">
        <f ca="1">IF(OR(D3321="AC",D3321="TR"),"Logic4"&amp;"_"&amp;TEXT(C3321,"dd.mm.yyyy") &amp;"_"&amp; 923787.7,"")</f>
        <v>Logic4_21.04.2020_923787.7</v>
      </c>
      <c r="R3321" s="21" t="e">
        <f ca="1">IF(AND(Q3321&lt;&gt; "", COUNTIF(SAP!#REF!,Q3321)&gt;0),"Matched", "")</f>
        <v>#REF!</v>
      </c>
    </row>
    <row r="3322" spans="1:18" hidden="1">
      <c r="A3322" s="21">
        <v>11563327</v>
      </c>
      <c r="B3322" s="22">
        <v>43942</v>
      </c>
      <c r="C3322" s="22">
        <v>43942</v>
      </c>
      <c r="D3322" s="21" t="s">
        <v>10</v>
      </c>
      <c r="E3322" s="23">
        <v>0</v>
      </c>
      <c r="F3322" s="23">
        <v>0</v>
      </c>
      <c r="G3322" s="23">
        <v>2290</v>
      </c>
      <c r="H3322" s="23">
        <v>51536.9</v>
      </c>
      <c r="I3322" s="21" t="s">
        <v>11</v>
      </c>
      <c r="J3322" s="21" t="s">
        <v>12</v>
      </c>
      <c r="K3322" s="21" t="str">
        <f t="shared" si="169"/>
        <v/>
      </c>
      <c r="L3322" s="21" t="e">
        <f ca="1">IF(AND(K3322&lt;&gt; "", COUNTIF(SAP!#REF!,K3322)&gt;0),"Matched", "")</f>
        <v>#REF!</v>
      </c>
      <c r="M3322" s="21" t="str">
        <f t="shared" si="170"/>
        <v/>
      </c>
      <c r="N3322" s="21" t="e">
        <f ca="1">IF(AND(M3322&lt;&gt; "", COUNTIF(SAP!#REF!,M3322)&gt;0),"Matched", "")</f>
        <v>#REF!</v>
      </c>
      <c r="O3322" s="21" t="str">
        <f t="shared" si="171"/>
        <v/>
      </c>
      <c r="P3322" s="21" t="e">
        <f ca="1">IF(AND(O3322&lt;&gt; "", COUNTIF(SAP!#REF!,O3322)&gt;0),"Matched", "")</f>
        <v>#REF!</v>
      </c>
      <c r="Q3322" s="21" t="str">
        <f ca="1">IF(OR(D3322="AC",D3322="TR"),"Logic4"&amp;"_"&amp;TEXT(C3322,"dd.mm.yyyy") &amp;"_"&amp; 923787.7,"")</f>
        <v>Logic4_21.04.2020_923787.7</v>
      </c>
      <c r="R3322" s="21" t="e">
        <f ca="1">IF(AND(Q3322&lt;&gt; "", COUNTIF(SAP!#REF!,Q3322)&gt;0),"Matched", "")</f>
        <v>#REF!</v>
      </c>
    </row>
    <row r="3323" spans="1:18" hidden="1">
      <c r="A3323" s="21">
        <v>11563327</v>
      </c>
      <c r="B3323" s="22">
        <v>43942</v>
      </c>
      <c r="C3323" s="22">
        <v>43942</v>
      </c>
      <c r="D3323" s="21" t="s">
        <v>10</v>
      </c>
      <c r="E3323" s="23">
        <v>0</v>
      </c>
      <c r="F3323" s="23">
        <v>0</v>
      </c>
      <c r="G3323" s="23">
        <v>2410</v>
      </c>
      <c r="H3323" s="23">
        <v>53946.9</v>
      </c>
      <c r="I3323" s="21" t="s">
        <v>11</v>
      </c>
      <c r="J3323" s="21" t="s">
        <v>12</v>
      </c>
      <c r="K3323" s="21" t="str">
        <f t="shared" si="169"/>
        <v/>
      </c>
      <c r="L3323" s="21" t="e">
        <f ca="1">IF(AND(K3323&lt;&gt; "", COUNTIF(SAP!#REF!,K3323)&gt;0),"Matched", "")</f>
        <v>#REF!</v>
      </c>
      <c r="M3323" s="21" t="str">
        <f t="shared" si="170"/>
        <v/>
      </c>
      <c r="N3323" s="21" t="e">
        <f ca="1">IF(AND(M3323&lt;&gt; "", COUNTIF(SAP!#REF!,M3323)&gt;0),"Matched", "")</f>
        <v>#REF!</v>
      </c>
      <c r="O3323" s="21" t="str">
        <f t="shared" si="171"/>
        <v/>
      </c>
      <c r="P3323" s="21" t="e">
        <f ca="1">IF(AND(O3323&lt;&gt; "", COUNTIF(SAP!#REF!,O3323)&gt;0),"Matched", "")</f>
        <v>#REF!</v>
      </c>
      <c r="Q3323" s="21" t="str">
        <f ca="1">IF(OR(D3323="AC",D3323="TR"),"Logic4"&amp;"_"&amp;TEXT(C3323,"dd.mm.yyyy") &amp;"_"&amp; 923787.7,"")</f>
        <v>Logic4_21.04.2020_923787.7</v>
      </c>
      <c r="R3323" s="21" t="e">
        <f ca="1">IF(AND(Q3323&lt;&gt; "", COUNTIF(SAP!#REF!,Q3323)&gt;0),"Matched", "")</f>
        <v>#REF!</v>
      </c>
    </row>
    <row r="3324" spans="1:18" hidden="1">
      <c r="A3324" s="21">
        <v>11563327</v>
      </c>
      <c r="B3324" s="22">
        <v>43942</v>
      </c>
      <c r="C3324" s="22">
        <v>43942</v>
      </c>
      <c r="D3324" s="21" t="s">
        <v>10</v>
      </c>
      <c r="E3324" s="23">
        <v>0</v>
      </c>
      <c r="F3324" s="23">
        <v>0</v>
      </c>
      <c r="G3324" s="23">
        <v>2505.8000000000002</v>
      </c>
      <c r="H3324" s="23">
        <v>56452.7</v>
      </c>
      <c r="I3324" s="21" t="s">
        <v>11</v>
      </c>
      <c r="J3324" s="21" t="s">
        <v>12</v>
      </c>
      <c r="K3324" s="21" t="str">
        <f t="shared" si="169"/>
        <v/>
      </c>
      <c r="L3324" s="21" t="e">
        <f ca="1">IF(AND(K3324&lt;&gt; "", COUNTIF(SAP!#REF!,K3324)&gt;0),"Matched", "")</f>
        <v>#REF!</v>
      </c>
      <c r="M3324" s="21" t="str">
        <f t="shared" si="170"/>
        <v/>
      </c>
      <c r="N3324" s="21" t="e">
        <f ca="1">IF(AND(M3324&lt;&gt; "", COUNTIF(SAP!#REF!,M3324)&gt;0),"Matched", "")</f>
        <v>#REF!</v>
      </c>
      <c r="O3324" s="21" t="str">
        <f t="shared" si="171"/>
        <v/>
      </c>
      <c r="P3324" s="21" t="e">
        <f ca="1">IF(AND(O3324&lt;&gt; "", COUNTIF(SAP!#REF!,O3324)&gt;0),"Matched", "")</f>
        <v>#REF!</v>
      </c>
      <c r="Q3324" s="21" t="str">
        <f ca="1">IF(OR(D3324="AC",D3324="TR"),"Logic4"&amp;"_"&amp;TEXT(C3324,"dd.mm.yyyy") &amp;"_"&amp; 923787.7,"")</f>
        <v>Logic4_21.04.2020_923787.7</v>
      </c>
      <c r="R3324" s="21" t="e">
        <f ca="1">IF(AND(Q3324&lt;&gt; "", COUNTIF(SAP!#REF!,Q3324)&gt;0),"Matched", "")</f>
        <v>#REF!</v>
      </c>
    </row>
    <row r="3325" spans="1:18" hidden="1">
      <c r="A3325" s="21">
        <v>11563327</v>
      </c>
      <c r="B3325" s="22">
        <v>43942</v>
      </c>
      <c r="C3325" s="22">
        <v>43942</v>
      </c>
      <c r="D3325" s="21" t="s">
        <v>10</v>
      </c>
      <c r="E3325" s="23">
        <v>0</v>
      </c>
      <c r="F3325" s="23">
        <v>0</v>
      </c>
      <c r="G3325" s="23">
        <v>2540</v>
      </c>
      <c r="H3325" s="23">
        <v>58992.7</v>
      </c>
      <c r="I3325" s="21" t="s">
        <v>11</v>
      </c>
      <c r="J3325" s="21" t="s">
        <v>12</v>
      </c>
      <c r="K3325" s="21" t="str">
        <f t="shared" si="169"/>
        <v/>
      </c>
      <c r="L3325" s="21" t="e">
        <f ca="1">IF(AND(K3325&lt;&gt; "", COUNTIF(SAP!#REF!,K3325)&gt;0),"Matched", "")</f>
        <v>#REF!</v>
      </c>
      <c r="M3325" s="21" t="str">
        <f t="shared" si="170"/>
        <v/>
      </c>
      <c r="N3325" s="21" t="e">
        <f ca="1">IF(AND(M3325&lt;&gt; "", COUNTIF(SAP!#REF!,M3325)&gt;0),"Matched", "")</f>
        <v>#REF!</v>
      </c>
      <c r="O3325" s="21" t="str">
        <f t="shared" si="171"/>
        <v/>
      </c>
      <c r="P3325" s="21" t="e">
        <f ca="1">IF(AND(O3325&lt;&gt; "", COUNTIF(SAP!#REF!,O3325)&gt;0),"Matched", "")</f>
        <v>#REF!</v>
      </c>
      <c r="Q3325" s="21" t="str">
        <f ca="1">IF(OR(D3325="AC",D3325="TR"),"Logic4"&amp;"_"&amp;TEXT(C3325,"dd.mm.yyyy") &amp;"_"&amp; 923787.7,"")</f>
        <v>Logic4_21.04.2020_923787.7</v>
      </c>
      <c r="R3325" s="21" t="e">
        <f ca="1">IF(AND(Q3325&lt;&gt; "", COUNTIF(SAP!#REF!,Q3325)&gt;0),"Matched", "")</f>
        <v>#REF!</v>
      </c>
    </row>
    <row r="3326" spans="1:18" hidden="1">
      <c r="A3326" s="21">
        <v>11563327</v>
      </c>
      <c r="B3326" s="22">
        <v>43942</v>
      </c>
      <c r="C3326" s="22">
        <v>43942</v>
      </c>
      <c r="D3326" s="21" t="s">
        <v>10</v>
      </c>
      <c r="E3326" s="23">
        <v>0</v>
      </c>
      <c r="F3326" s="23">
        <v>0</v>
      </c>
      <c r="G3326" s="23">
        <v>2540</v>
      </c>
      <c r="H3326" s="23">
        <v>61532.7</v>
      </c>
      <c r="I3326" s="21" t="s">
        <v>11</v>
      </c>
      <c r="J3326" s="21" t="s">
        <v>12</v>
      </c>
      <c r="K3326" s="21" t="str">
        <f t="shared" si="169"/>
        <v/>
      </c>
      <c r="L3326" s="21" t="e">
        <f ca="1">IF(AND(K3326&lt;&gt; "", COUNTIF(SAP!#REF!,K3326)&gt;0),"Matched", "")</f>
        <v>#REF!</v>
      </c>
      <c r="M3326" s="21" t="str">
        <f t="shared" si="170"/>
        <v/>
      </c>
      <c r="N3326" s="21" t="e">
        <f ca="1">IF(AND(M3326&lt;&gt; "", COUNTIF(SAP!#REF!,M3326)&gt;0),"Matched", "")</f>
        <v>#REF!</v>
      </c>
      <c r="O3326" s="21" t="str">
        <f t="shared" si="171"/>
        <v/>
      </c>
      <c r="P3326" s="21" t="e">
        <f ca="1">IF(AND(O3326&lt;&gt; "", COUNTIF(SAP!#REF!,O3326)&gt;0),"Matched", "")</f>
        <v>#REF!</v>
      </c>
      <c r="Q3326" s="21" t="str">
        <f ca="1">IF(OR(D3326="AC",D3326="TR"),"Logic4"&amp;"_"&amp;TEXT(C3326,"dd.mm.yyyy") &amp;"_"&amp; 923787.7,"")</f>
        <v>Logic4_21.04.2020_923787.7</v>
      </c>
      <c r="R3326" s="21" t="e">
        <f ca="1">IF(AND(Q3326&lt;&gt; "", COUNTIF(SAP!#REF!,Q3326)&gt;0),"Matched", "")</f>
        <v>#REF!</v>
      </c>
    </row>
    <row r="3327" spans="1:18" hidden="1">
      <c r="A3327" s="21">
        <v>11563327</v>
      </c>
      <c r="B3327" s="22">
        <v>43942</v>
      </c>
      <c r="C3327" s="22">
        <v>43942</v>
      </c>
      <c r="D3327" s="21" t="s">
        <v>10</v>
      </c>
      <c r="E3327" s="23">
        <v>0</v>
      </c>
      <c r="F3327" s="23">
        <v>0</v>
      </c>
      <c r="G3327" s="23">
        <v>2560</v>
      </c>
      <c r="H3327" s="23">
        <v>64092.7</v>
      </c>
      <c r="I3327" s="21" t="s">
        <v>11</v>
      </c>
      <c r="J3327" s="21" t="s">
        <v>12</v>
      </c>
      <c r="K3327" s="21" t="str">
        <f t="shared" si="169"/>
        <v/>
      </c>
      <c r="L3327" s="21" t="e">
        <f ca="1">IF(AND(K3327&lt;&gt; "", COUNTIF(SAP!#REF!,K3327)&gt;0),"Matched", "")</f>
        <v>#REF!</v>
      </c>
      <c r="M3327" s="21" t="str">
        <f t="shared" si="170"/>
        <v/>
      </c>
      <c r="N3327" s="21" t="e">
        <f ca="1">IF(AND(M3327&lt;&gt; "", COUNTIF(SAP!#REF!,M3327)&gt;0),"Matched", "")</f>
        <v>#REF!</v>
      </c>
      <c r="O3327" s="21" t="str">
        <f t="shared" si="171"/>
        <v/>
      </c>
      <c r="P3327" s="21" t="e">
        <f ca="1">IF(AND(O3327&lt;&gt; "", COUNTIF(SAP!#REF!,O3327)&gt;0),"Matched", "")</f>
        <v>#REF!</v>
      </c>
      <c r="Q3327" s="21" t="str">
        <f ca="1">IF(OR(D3327="AC",D3327="TR"),"Logic4"&amp;"_"&amp;TEXT(C3327,"dd.mm.yyyy") &amp;"_"&amp; 923787.7,"")</f>
        <v>Logic4_21.04.2020_923787.7</v>
      </c>
      <c r="R3327" s="21" t="e">
        <f ca="1">IF(AND(Q3327&lt;&gt; "", COUNTIF(SAP!#REF!,Q3327)&gt;0),"Matched", "")</f>
        <v>#REF!</v>
      </c>
    </row>
    <row r="3328" spans="1:18" hidden="1">
      <c r="A3328" s="21">
        <v>11563327</v>
      </c>
      <c r="B3328" s="22">
        <v>43942</v>
      </c>
      <c r="C3328" s="22">
        <v>43942</v>
      </c>
      <c r="D3328" s="21" t="s">
        <v>10</v>
      </c>
      <c r="E3328" s="23">
        <v>0</v>
      </c>
      <c r="F3328" s="23">
        <v>0</v>
      </c>
      <c r="G3328" s="23">
        <v>2590</v>
      </c>
      <c r="H3328" s="23">
        <v>66682.7</v>
      </c>
      <c r="I3328" s="21" t="s">
        <v>11</v>
      </c>
      <c r="J3328" s="21" t="s">
        <v>12</v>
      </c>
      <c r="K3328" s="21" t="str">
        <f t="shared" si="169"/>
        <v/>
      </c>
      <c r="L3328" s="21" t="e">
        <f ca="1">IF(AND(K3328&lt;&gt; "", COUNTIF(SAP!#REF!,K3328)&gt;0),"Matched", "")</f>
        <v>#REF!</v>
      </c>
      <c r="M3328" s="21" t="str">
        <f t="shared" si="170"/>
        <v/>
      </c>
      <c r="N3328" s="21" t="e">
        <f ca="1">IF(AND(M3328&lt;&gt; "", COUNTIF(SAP!#REF!,M3328)&gt;0),"Matched", "")</f>
        <v>#REF!</v>
      </c>
      <c r="O3328" s="21" t="str">
        <f t="shared" si="171"/>
        <v/>
      </c>
      <c r="P3328" s="21" t="e">
        <f ca="1">IF(AND(O3328&lt;&gt; "", COUNTIF(SAP!#REF!,O3328)&gt;0),"Matched", "")</f>
        <v>#REF!</v>
      </c>
      <c r="Q3328" s="21" t="str">
        <f ca="1">IF(OR(D3328="AC",D3328="TR"),"Logic4"&amp;"_"&amp;TEXT(C3328,"dd.mm.yyyy") &amp;"_"&amp; 923787.7,"")</f>
        <v>Logic4_21.04.2020_923787.7</v>
      </c>
      <c r="R3328" s="21" t="e">
        <f ca="1">IF(AND(Q3328&lt;&gt; "", COUNTIF(SAP!#REF!,Q3328)&gt;0),"Matched", "")</f>
        <v>#REF!</v>
      </c>
    </row>
    <row r="3329" spans="1:18" hidden="1">
      <c r="A3329" s="21">
        <v>11563327</v>
      </c>
      <c r="B3329" s="22">
        <v>43942</v>
      </c>
      <c r="C3329" s="22">
        <v>43942</v>
      </c>
      <c r="D3329" s="21" t="s">
        <v>10</v>
      </c>
      <c r="E3329" s="23">
        <v>0</v>
      </c>
      <c r="F3329" s="23">
        <v>0</v>
      </c>
      <c r="G3329" s="23">
        <v>2602.1</v>
      </c>
      <c r="H3329" s="23">
        <v>69284.800000000003</v>
      </c>
      <c r="I3329" s="21" t="s">
        <v>11</v>
      </c>
      <c r="J3329" s="21" t="s">
        <v>12</v>
      </c>
      <c r="K3329" s="21" t="str">
        <f t="shared" si="169"/>
        <v/>
      </c>
      <c r="L3329" s="21" t="e">
        <f ca="1">IF(AND(K3329&lt;&gt; "", COUNTIF(SAP!#REF!,K3329)&gt;0),"Matched", "")</f>
        <v>#REF!</v>
      </c>
      <c r="M3329" s="21" t="str">
        <f t="shared" si="170"/>
        <v/>
      </c>
      <c r="N3329" s="21" t="e">
        <f ca="1">IF(AND(M3329&lt;&gt; "", COUNTIF(SAP!#REF!,M3329)&gt;0),"Matched", "")</f>
        <v>#REF!</v>
      </c>
      <c r="O3329" s="21" t="str">
        <f t="shared" si="171"/>
        <v/>
      </c>
      <c r="P3329" s="21" t="e">
        <f ca="1">IF(AND(O3329&lt;&gt; "", COUNTIF(SAP!#REF!,O3329)&gt;0),"Matched", "")</f>
        <v>#REF!</v>
      </c>
      <c r="Q3329" s="21" t="str">
        <f ca="1">IF(OR(D3329="AC",D3329="TR"),"Logic4"&amp;"_"&amp;TEXT(C3329,"dd.mm.yyyy") &amp;"_"&amp; 923787.7,"")</f>
        <v>Logic4_21.04.2020_923787.7</v>
      </c>
      <c r="R3329" s="21" t="e">
        <f ca="1">IF(AND(Q3329&lt;&gt; "", COUNTIF(SAP!#REF!,Q3329)&gt;0),"Matched", "")</f>
        <v>#REF!</v>
      </c>
    </row>
    <row r="3330" spans="1:18" hidden="1">
      <c r="A3330" s="21">
        <v>11563327</v>
      </c>
      <c r="B3330" s="22">
        <v>43942</v>
      </c>
      <c r="C3330" s="22">
        <v>43942</v>
      </c>
      <c r="D3330" s="21" t="s">
        <v>10</v>
      </c>
      <c r="E3330" s="23">
        <v>0</v>
      </c>
      <c r="F3330" s="23">
        <v>0</v>
      </c>
      <c r="G3330" s="23">
        <v>2610</v>
      </c>
      <c r="H3330" s="23">
        <v>71894.8</v>
      </c>
      <c r="I3330" s="21" t="s">
        <v>11</v>
      </c>
      <c r="J3330" s="21" t="s">
        <v>12</v>
      </c>
      <c r="K3330" s="21" t="str">
        <f t="shared" si="169"/>
        <v/>
      </c>
      <c r="L3330" s="21" t="e">
        <f ca="1">IF(AND(K3330&lt;&gt; "", COUNTIF(SAP!#REF!,K3330)&gt;0),"Matched", "")</f>
        <v>#REF!</v>
      </c>
      <c r="M3330" s="21" t="str">
        <f t="shared" si="170"/>
        <v/>
      </c>
      <c r="N3330" s="21" t="e">
        <f ca="1">IF(AND(M3330&lt;&gt; "", COUNTIF(SAP!#REF!,M3330)&gt;0),"Matched", "")</f>
        <v>#REF!</v>
      </c>
      <c r="O3330" s="21" t="str">
        <f t="shared" si="171"/>
        <v/>
      </c>
      <c r="P3330" s="21" t="e">
        <f ca="1">IF(AND(O3330&lt;&gt; "", COUNTIF(SAP!#REF!,O3330)&gt;0),"Matched", "")</f>
        <v>#REF!</v>
      </c>
      <c r="Q3330" s="21" t="str">
        <f ca="1">IF(OR(D3330="AC",D3330="TR"),"Logic4"&amp;"_"&amp;TEXT(C3330,"dd.mm.yyyy") &amp;"_"&amp; 923787.7,"")</f>
        <v>Logic4_21.04.2020_923787.7</v>
      </c>
      <c r="R3330" s="21" t="e">
        <f ca="1">IF(AND(Q3330&lt;&gt; "", COUNTIF(SAP!#REF!,Q3330)&gt;0),"Matched", "")</f>
        <v>#REF!</v>
      </c>
    </row>
    <row r="3331" spans="1:18" hidden="1">
      <c r="A3331" s="21">
        <v>11563327</v>
      </c>
      <c r="B3331" s="22">
        <v>43942</v>
      </c>
      <c r="C3331" s="22">
        <v>43942</v>
      </c>
      <c r="D3331" s="21" t="s">
        <v>10</v>
      </c>
      <c r="E3331" s="23">
        <v>0</v>
      </c>
      <c r="F3331" s="23">
        <v>0</v>
      </c>
      <c r="G3331" s="23">
        <v>2636.9</v>
      </c>
      <c r="H3331" s="23">
        <v>74531.7</v>
      </c>
      <c r="I3331" s="21" t="s">
        <v>11</v>
      </c>
      <c r="J3331" s="21" t="s">
        <v>12</v>
      </c>
      <c r="K3331" s="21" t="str">
        <f t="shared" ref="K3331:K3394" si="172">IF(D3331="TF","Logic1"&amp;"_"&amp;TEXT(C3331, "mm") &amp;"_"&amp; F3331,"")</f>
        <v/>
      </c>
      <c r="L3331" s="21" t="e">
        <f ca="1">IF(AND(K3331&lt;&gt; "", COUNTIF(SAP!#REF!,K3331)&gt;0),"Matched", "")</f>
        <v>#REF!</v>
      </c>
      <c r="M3331" s="21" t="str">
        <f t="shared" si="170"/>
        <v/>
      </c>
      <c r="N3331" s="21" t="e">
        <f ca="1">IF(AND(M3331&lt;&gt; "", COUNTIF(SAP!#REF!,M3331)&gt;0),"Matched", "")</f>
        <v>#REF!</v>
      </c>
      <c r="O3331" s="21" t="str">
        <f t="shared" si="171"/>
        <v/>
      </c>
      <c r="P3331" s="21" t="e">
        <f ca="1">IF(AND(O3331&lt;&gt; "", COUNTIF(SAP!#REF!,O3331)&gt;0),"Matched", "")</f>
        <v>#REF!</v>
      </c>
      <c r="Q3331" s="21" t="str">
        <f ca="1">IF(OR(D3331="AC",D3331="TR"),"Logic4"&amp;"_"&amp;TEXT(C3331,"dd.mm.yyyy") &amp;"_"&amp; 923787.7,"")</f>
        <v>Logic4_21.04.2020_923787.7</v>
      </c>
      <c r="R3331" s="21" t="e">
        <f ca="1">IF(AND(Q3331&lt;&gt; "", COUNTIF(SAP!#REF!,Q3331)&gt;0),"Matched", "")</f>
        <v>#REF!</v>
      </c>
    </row>
    <row r="3332" spans="1:18" hidden="1">
      <c r="A3332" s="21">
        <v>11563327</v>
      </c>
      <c r="B3332" s="22">
        <v>43942</v>
      </c>
      <c r="C3332" s="22">
        <v>43942</v>
      </c>
      <c r="D3332" s="21" t="s">
        <v>10</v>
      </c>
      <c r="E3332" s="23">
        <v>0</v>
      </c>
      <c r="F3332" s="23">
        <v>0</v>
      </c>
      <c r="G3332" s="23">
        <v>2740.1</v>
      </c>
      <c r="H3332" s="23">
        <v>77271.8</v>
      </c>
      <c r="I3332" s="21" t="s">
        <v>11</v>
      </c>
      <c r="J3332" s="21" t="s">
        <v>12</v>
      </c>
      <c r="K3332" s="21" t="str">
        <f t="shared" si="172"/>
        <v/>
      </c>
      <c r="L3332" s="21" t="e">
        <f ca="1">IF(AND(K3332&lt;&gt; "", COUNTIF(SAP!#REF!,K3332)&gt;0),"Matched", "")</f>
        <v>#REF!</v>
      </c>
      <c r="M3332" s="21" t="str">
        <f t="shared" si="170"/>
        <v/>
      </c>
      <c r="N3332" s="21" t="e">
        <f ca="1">IF(AND(M3332&lt;&gt; "", COUNTIF(SAP!#REF!,M3332)&gt;0),"Matched", "")</f>
        <v>#REF!</v>
      </c>
      <c r="O3332" s="21" t="str">
        <f t="shared" si="171"/>
        <v/>
      </c>
      <c r="P3332" s="21" t="e">
        <f ca="1">IF(AND(O3332&lt;&gt; "", COUNTIF(SAP!#REF!,O3332)&gt;0),"Matched", "")</f>
        <v>#REF!</v>
      </c>
      <c r="Q3332" s="21" t="str">
        <f ca="1">IF(OR(D3332="AC",D3332="TR"),"Logic4"&amp;"_"&amp;TEXT(C3332,"dd.mm.yyyy") &amp;"_"&amp; 923787.7,"")</f>
        <v>Logic4_21.04.2020_923787.7</v>
      </c>
      <c r="R3332" s="21" t="e">
        <f ca="1">IF(AND(Q3332&lt;&gt; "", COUNTIF(SAP!#REF!,Q3332)&gt;0),"Matched", "")</f>
        <v>#REF!</v>
      </c>
    </row>
    <row r="3333" spans="1:18" hidden="1">
      <c r="A3333" s="21">
        <v>11563327</v>
      </c>
      <c r="B3333" s="22">
        <v>43942</v>
      </c>
      <c r="C3333" s="22">
        <v>43942</v>
      </c>
      <c r="D3333" s="21" t="s">
        <v>10</v>
      </c>
      <c r="E3333" s="23">
        <v>0</v>
      </c>
      <c r="F3333" s="23">
        <v>0</v>
      </c>
      <c r="G3333" s="23">
        <v>2740.45</v>
      </c>
      <c r="H3333" s="23">
        <v>80012.25</v>
      </c>
      <c r="I3333" s="21" t="s">
        <v>11</v>
      </c>
      <c r="J3333" s="21" t="s">
        <v>12</v>
      </c>
      <c r="K3333" s="21" t="str">
        <f t="shared" si="172"/>
        <v/>
      </c>
      <c r="L3333" s="21" t="e">
        <f ca="1">IF(AND(K3333&lt;&gt; "", COUNTIF(SAP!#REF!,K3333)&gt;0),"Matched", "")</f>
        <v>#REF!</v>
      </c>
      <c r="M3333" s="21" t="str">
        <f t="shared" si="170"/>
        <v/>
      </c>
      <c r="N3333" s="21" t="e">
        <f ca="1">IF(AND(M3333&lt;&gt; "", COUNTIF(SAP!#REF!,M3333)&gt;0),"Matched", "")</f>
        <v>#REF!</v>
      </c>
      <c r="O3333" s="21" t="str">
        <f t="shared" si="171"/>
        <v/>
      </c>
      <c r="P3333" s="21" t="e">
        <f ca="1">IF(AND(O3333&lt;&gt; "", COUNTIF(SAP!#REF!,O3333)&gt;0),"Matched", "")</f>
        <v>#REF!</v>
      </c>
      <c r="Q3333" s="21" t="str">
        <f ca="1">IF(OR(D3333="AC",D3333="TR"),"Logic4"&amp;"_"&amp;TEXT(C3333,"dd.mm.yyyy") &amp;"_"&amp; 923787.7,"")</f>
        <v>Logic4_21.04.2020_923787.7</v>
      </c>
      <c r="R3333" s="21" t="e">
        <f ca="1">IF(AND(Q3333&lt;&gt; "", COUNTIF(SAP!#REF!,Q3333)&gt;0),"Matched", "")</f>
        <v>#REF!</v>
      </c>
    </row>
    <row r="3334" spans="1:18" hidden="1">
      <c r="A3334" s="21">
        <v>11563327</v>
      </c>
      <c r="B3334" s="22">
        <v>43942</v>
      </c>
      <c r="C3334" s="22">
        <v>43942</v>
      </c>
      <c r="D3334" s="21" t="s">
        <v>10</v>
      </c>
      <c r="E3334" s="23">
        <v>0</v>
      </c>
      <c r="F3334" s="23">
        <v>0</v>
      </c>
      <c r="G3334" s="23">
        <v>2767</v>
      </c>
      <c r="H3334" s="23">
        <v>82779.25</v>
      </c>
      <c r="I3334" s="21" t="s">
        <v>11</v>
      </c>
      <c r="J3334" s="21" t="s">
        <v>12</v>
      </c>
      <c r="K3334" s="21" t="str">
        <f t="shared" si="172"/>
        <v/>
      </c>
      <c r="L3334" s="21" t="e">
        <f ca="1">IF(AND(K3334&lt;&gt; "", COUNTIF(SAP!#REF!,K3334)&gt;0),"Matched", "")</f>
        <v>#REF!</v>
      </c>
      <c r="M3334" s="21" t="str">
        <f t="shared" si="170"/>
        <v/>
      </c>
      <c r="N3334" s="21" t="e">
        <f ca="1">IF(AND(M3334&lt;&gt; "", COUNTIF(SAP!#REF!,M3334)&gt;0),"Matched", "")</f>
        <v>#REF!</v>
      </c>
      <c r="O3334" s="21" t="str">
        <f t="shared" si="171"/>
        <v/>
      </c>
      <c r="P3334" s="21" t="e">
        <f ca="1">IF(AND(O3334&lt;&gt; "", COUNTIF(SAP!#REF!,O3334)&gt;0),"Matched", "")</f>
        <v>#REF!</v>
      </c>
      <c r="Q3334" s="21" t="str">
        <f ca="1">IF(OR(D3334="AC",D3334="TR"),"Logic4"&amp;"_"&amp;TEXT(C3334,"dd.mm.yyyy") &amp;"_"&amp; 923787.7,"")</f>
        <v>Logic4_21.04.2020_923787.7</v>
      </c>
      <c r="R3334" s="21" t="e">
        <f ca="1">IF(AND(Q3334&lt;&gt; "", COUNTIF(SAP!#REF!,Q3334)&gt;0),"Matched", "")</f>
        <v>#REF!</v>
      </c>
    </row>
    <row r="3335" spans="1:18" hidden="1">
      <c r="A3335" s="21">
        <v>11563327</v>
      </c>
      <c r="B3335" s="22">
        <v>43942</v>
      </c>
      <c r="C3335" s="22">
        <v>43942</v>
      </c>
      <c r="D3335" s="21" t="s">
        <v>10</v>
      </c>
      <c r="E3335" s="23">
        <v>0</v>
      </c>
      <c r="F3335" s="23">
        <v>0</v>
      </c>
      <c r="G3335" s="23">
        <v>2770</v>
      </c>
      <c r="H3335" s="23">
        <v>85549.25</v>
      </c>
      <c r="I3335" s="21" t="s">
        <v>11</v>
      </c>
      <c r="J3335" s="21" t="s">
        <v>12</v>
      </c>
      <c r="K3335" s="21" t="str">
        <f t="shared" si="172"/>
        <v/>
      </c>
      <c r="L3335" s="21" t="e">
        <f ca="1">IF(AND(K3335&lt;&gt; "", COUNTIF(SAP!#REF!,K3335)&gt;0),"Matched", "")</f>
        <v>#REF!</v>
      </c>
      <c r="M3335" s="21" t="str">
        <f t="shared" si="170"/>
        <v/>
      </c>
      <c r="N3335" s="21" t="e">
        <f ca="1">IF(AND(M3335&lt;&gt; "", COUNTIF(SAP!#REF!,M3335)&gt;0),"Matched", "")</f>
        <v>#REF!</v>
      </c>
      <c r="O3335" s="21" t="str">
        <f t="shared" si="171"/>
        <v/>
      </c>
      <c r="P3335" s="21" t="e">
        <f ca="1">IF(AND(O3335&lt;&gt; "", COUNTIF(SAP!#REF!,O3335)&gt;0),"Matched", "")</f>
        <v>#REF!</v>
      </c>
      <c r="Q3335" s="21" t="str">
        <f ca="1">IF(OR(D3335="AC",D3335="TR"),"Logic4"&amp;"_"&amp;TEXT(C3335,"dd.mm.yyyy") &amp;"_"&amp; 923787.7,"")</f>
        <v>Logic4_21.04.2020_923787.7</v>
      </c>
      <c r="R3335" s="21" t="e">
        <f ca="1">IF(AND(Q3335&lt;&gt; "", COUNTIF(SAP!#REF!,Q3335)&gt;0),"Matched", "")</f>
        <v>#REF!</v>
      </c>
    </row>
    <row r="3336" spans="1:18" hidden="1">
      <c r="A3336" s="21">
        <v>11563327</v>
      </c>
      <c r="B3336" s="22">
        <v>43942</v>
      </c>
      <c r="C3336" s="22">
        <v>43942</v>
      </c>
      <c r="D3336" s="21" t="s">
        <v>10</v>
      </c>
      <c r="E3336" s="23">
        <v>0</v>
      </c>
      <c r="F3336" s="23">
        <v>0</v>
      </c>
      <c r="G3336" s="23">
        <v>2830</v>
      </c>
      <c r="H3336" s="23">
        <v>88379.25</v>
      </c>
      <c r="I3336" s="21" t="s">
        <v>11</v>
      </c>
      <c r="J3336" s="21" t="s">
        <v>12</v>
      </c>
      <c r="K3336" s="21" t="str">
        <f t="shared" si="172"/>
        <v/>
      </c>
      <c r="L3336" s="21" t="e">
        <f ca="1">IF(AND(K3336&lt;&gt; "", COUNTIF(SAP!#REF!,K3336)&gt;0),"Matched", "")</f>
        <v>#REF!</v>
      </c>
      <c r="M3336" s="21" t="str">
        <f t="shared" si="170"/>
        <v/>
      </c>
      <c r="N3336" s="21" t="e">
        <f ca="1">IF(AND(M3336&lt;&gt; "", COUNTIF(SAP!#REF!,M3336)&gt;0),"Matched", "")</f>
        <v>#REF!</v>
      </c>
      <c r="O3336" s="21" t="str">
        <f t="shared" si="171"/>
        <v/>
      </c>
      <c r="P3336" s="21" t="e">
        <f ca="1">IF(AND(O3336&lt;&gt; "", COUNTIF(SAP!#REF!,O3336)&gt;0),"Matched", "")</f>
        <v>#REF!</v>
      </c>
      <c r="Q3336" s="21" t="str">
        <f ca="1">IF(OR(D3336="AC",D3336="TR"),"Logic4"&amp;"_"&amp;TEXT(C3336,"dd.mm.yyyy") &amp;"_"&amp; 923787.7,"")</f>
        <v>Logic4_21.04.2020_923787.7</v>
      </c>
      <c r="R3336" s="21" t="e">
        <f ca="1">IF(AND(Q3336&lt;&gt; "", COUNTIF(SAP!#REF!,Q3336)&gt;0),"Matched", "")</f>
        <v>#REF!</v>
      </c>
    </row>
    <row r="3337" spans="1:18" hidden="1">
      <c r="A3337" s="21">
        <v>11563327</v>
      </c>
      <c r="B3337" s="22">
        <v>43942</v>
      </c>
      <c r="C3337" s="22">
        <v>43942</v>
      </c>
      <c r="D3337" s="21" t="s">
        <v>10</v>
      </c>
      <c r="E3337" s="23">
        <v>0</v>
      </c>
      <c r="F3337" s="23">
        <v>0</v>
      </c>
      <c r="G3337" s="23">
        <v>2862.45</v>
      </c>
      <c r="H3337" s="23">
        <v>91241.7</v>
      </c>
      <c r="I3337" s="21" t="s">
        <v>11</v>
      </c>
      <c r="J3337" s="21" t="s">
        <v>12</v>
      </c>
      <c r="K3337" s="21" t="str">
        <f t="shared" si="172"/>
        <v/>
      </c>
      <c r="L3337" s="21" t="e">
        <f ca="1">IF(AND(K3337&lt;&gt; "", COUNTIF(SAP!#REF!,K3337)&gt;0),"Matched", "")</f>
        <v>#REF!</v>
      </c>
      <c r="M3337" s="21" t="str">
        <f t="shared" si="170"/>
        <v/>
      </c>
      <c r="N3337" s="21" t="e">
        <f ca="1">IF(AND(M3337&lt;&gt; "", COUNTIF(SAP!#REF!,M3337)&gt;0),"Matched", "")</f>
        <v>#REF!</v>
      </c>
      <c r="O3337" s="21" t="str">
        <f t="shared" si="171"/>
        <v/>
      </c>
      <c r="P3337" s="21" t="e">
        <f ca="1">IF(AND(O3337&lt;&gt; "", COUNTIF(SAP!#REF!,O3337)&gt;0),"Matched", "")</f>
        <v>#REF!</v>
      </c>
      <c r="Q3337" s="21" t="str">
        <f ca="1">IF(OR(D3337="AC",D3337="TR"),"Logic4"&amp;"_"&amp;TEXT(C3337,"dd.mm.yyyy") &amp;"_"&amp; 923787.7,"")</f>
        <v>Logic4_21.04.2020_923787.7</v>
      </c>
      <c r="R3337" s="21" t="e">
        <f ca="1">IF(AND(Q3337&lt;&gt; "", COUNTIF(SAP!#REF!,Q3337)&gt;0),"Matched", "")</f>
        <v>#REF!</v>
      </c>
    </row>
    <row r="3338" spans="1:18" hidden="1">
      <c r="A3338" s="21">
        <v>11563327</v>
      </c>
      <c r="B3338" s="22">
        <v>43942</v>
      </c>
      <c r="C3338" s="22">
        <v>43942</v>
      </c>
      <c r="D3338" s="21" t="s">
        <v>10</v>
      </c>
      <c r="E3338" s="23">
        <v>0</v>
      </c>
      <c r="F3338" s="23">
        <v>0</v>
      </c>
      <c r="G3338" s="23">
        <v>2880</v>
      </c>
      <c r="H3338" s="23">
        <v>94121.7</v>
      </c>
      <c r="I3338" s="21" t="s">
        <v>11</v>
      </c>
      <c r="J3338" s="21" t="s">
        <v>12</v>
      </c>
      <c r="K3338" s="21" t="str">
        <f t="shared" si="172"/>
        <v/>
      </c>
      <c r="L3338" s="21" t="e">
        <f ca="1">IF(AND(K3338&lt;&gt; "", COUNTIF(SAP!#REF!,K3338)&gt;0),"Matched", "")</f>
        <v>#REF!</v>
      </c>
      <c r="M3338" s="21" t="str">
        <f t="shared" si="170"/>
        <v/>
      </c>
      <c r="N3338" s="21" t="e">
        <f ca="1">IF(AND(M3338&lt;&gt; "", COUNTIF(SAP!#REF!,M3338)&gt;0),"Matched", "")</f>
        <v>#REF!</v>
      </c>
      <c r="O3338" s="21" t="str">
        <f t="shared" si="171"/>
        <v/>
      </c>
      <c r="P3338" s="21" t="e">
        <f ca="1">IF(AND(O3338&lt;&gt; "", COUNTIF(SAP!#REF!,O3338)&gt;0),"Matched", "")</f>
        <v>#REF!</v>
      </c>
      <c r="Q3338" s="21" t="str">
        <f ca="1">IF(OR(D3338="AC",D3338="TR"),"Logic4"&amp;"_"&amp;TEXT(C3338,"dd.mm.yyyy") &amp;"_"&amp; 923787.7,"")</f>
        <v>Logic4_21.04.2020_923787.7</v>
      </c>
      <c r="R3338" s="21" t="e">
        <f ca="1">IF(AND(Q3338&lt;&gt; "", COUNTIF(SAP!#REF!,Q3338)&gt;0),"Matched", "")</f>
        <v>#REF!</v>
      </c>
    </row>
    <row r="3339" spans="1:18" hidden="1">
      <c r="A3339" s="21">
        <v>11563327</v>
      </c>
      <c r="B3339" s="22">
        <v>43942</v>
      </c>
      <c r="C3339" s="22">
        <v>43942</v>
      </c>
      <c r="D3339" s="21" t="s">
        <v>10</v>
      </c>
      <c r="E3339" s="23">
        <v>0</v>
      </c>
      <c r="F3339" s="23">
        <v>0</v>
      </c>
      <c r="G3339" s="23">
        <v>2900</v>
      </c>
      <c r="H3339" s="23">
        <v>97021.7</v>
      </c>
      <c r="I3339" s="21" t="s">
        <v>11</v>
      </c>
      <c r="J3339" s="21" t="s">
        <v>12</v>
      </c>
      <c r="K3339" s="21" t="str">
        <f t="shared" si="172"/>
        <v/>
      </c>
      <c r="L3339" s="21" t="e">
        <f ca="1">IF(AND(K3339&lt;&gt; "", COUNTIF(SAP!#REF!,K3339)&gt;0),"Matched", "")</f>
        <v>#REF!</v>
      </c>
      <c r="M3339" s="21" t="str">
        <f t="shared" si="170"/>
        <v/>
      </c>
      <c r="N3339" s="21" t="e">
        <f ca="1">IF(AND(M3339&lt;&gt; "", COUNTIF(SAP!#REF!,M3339)&gt;0),"Matched", "")</f>
        <v>#REF!</v>
      </c>
      <c r="O3339" s="21" t="str">
        <f t="shared" si="171"/>
        <v/>
      </c>
      <c r="P3339" s="21" t="e">
        <f ca="1">IF(AND(O3339&lt;&gt; "", COUNTIF(SAP!#REF!,O3339)&gt;0),"Matched", "")</f>
        <v>#REF!</v>
      </c>
      <c r="Q3339" s="21" t="str">
        <f ca="1">IF(OR(D3339="AC",D3339="TR"),"Logic4"&amp;"_"&amp;TEXT(C3339,"dd.mm.yyyy") &amp;"_"&amp; 923787.7,"")</f>
        <v>Logic4_21.04.2020_923787.7</v>
      </c>
      <c r="R3339" s="21" t="e">
        <f ca="1">IF(AND(Q3339&lt;&gt; "", COUNTIF(SAP!#REF!,Q3339)&gt;0),"Matched", "")</f>
        <v>#REF!</v>
      </c>
    </row>
    <row r="3340" spans="1:18" hidden="1">
      <c r="A3340" s="21">
        <v>11563327</v>
      </c>
      <c r="B3340" s="22">
        <v>43942</v>
      </c>
      <c r="C3340" s="22">
        <v>43942</v>
      </c>
      <c r="D3340" s="21" t="s">
        <v>10</v>
      </c>
      <c r="E3340" s="23">
        <v>0</v>
      </c>
      <c r="F3340" s="23">
        <v>0</v>
      </c>
      <c r="G3340" s="23">
        <v>3007</v>
      </c>
      <c r="H3340" s="23">
        <v>100028.7</v>
      </c>
      <c r="I3340" s="21" t="s">
        <v>11</v>
      </c>
      <c r="J3340" s="21" t="s">
        <v>12</v>
      </c>
      <c r="K3340" s="21" t="str">
        <f t="shared" si="172"/>
        <v/>
      </c>
      <c r="L3340" s="21" t="e">
        <f ca="1">IF(AND(K3340&lt;&gt; "", COUNTIF(SAP!#REF!,K3340)&gt;0),"Matched", "")</f>
        <v>#REF!</v>
      </c>
      <c r="M3340" s="21" t="str">
        <f t="shared" si="170"/>
        <v/>
      </c>
      <c r="N3340" s="21" t="e">
        <f ca="1">IF(AND(M3340&lt;&gt; "", COUNTIF(SAP!#REF!,M3340)&gt;0),"Matched", "")</f>
        <v>#REF!</v>
      </c>
      <c r="O3340" s="21" t="str">
        <f t="shared" si="171"/>
        <v/>
      </c>
      <c r="P3340" s="21" t="e">
        <f ca="1">IF(AND(O3340&lt;&gt; "", COUNTIF(SAP!#REF!,O3340)&gt;0),"Matched", "")</f>
        <v>#REF!</v>
      </c>
      <c r="Q3340" s="21" t="str">
        <f ca="1">IF(OR(D3340="AC",D3340="TR"),"Logic4"&amp;"_"&amp;TEXT(C3340,"dd.mm.yyyy") &amp;"_"&amp; 923787.7,"")</f>
        <v>Logic4_21.04.2020_923787.7</v>
      </c>
      <c r="R3340" s="21" t="e">
        <f ca="1">IF(AND(Q3340&lt;&gt; "", COUNTIF(SAP!#REF!,Q3340)&gt;0),"Matched", "")</f>
        <v>#REF!</v>
      </c>
    </row>
    <row r="3341" spans="1:18" hidden="1">
      <c r="A3341" s="21">
        <v>11563327</v>
      </c>
      <c r="B3341" s="22">
        <v>43942</v>
      </c>
      <c r="C3341" s="22">
        <v>43942</v>
      </c>
      <c r="D3341" s="21" t="s">
        <v>10</v>
      </c>
      <c r="E3341" s="23">
        <v>0</v>
      </c>
      <c r="F3341" s="23">
        <v>0</v>
      </c>
      <c r="G3341" s="23">
        <v>3104.2</v>
      </c>
      <c r="H3341" s="23">
        <v>103132.9</v>
      </c>
      <c r="I3341" s="21" t="s">
        <v>11</v>
      </c>
      <c r="J3341" s="21" t="s">
        <v>12</v>
      </c>
      <c r="K3341" s="21" t="str">
        <f t="shared" si="172"/>
        <v/>
      </c>
      <c r="L3341" s="21" t="e">
        <f ca="1">IF(AND(K3341&lt;&gt; "", COUNTIF(SAP!#REF!,K3341)&gt;0),"Matched", "")</f>
        <v>#REF!</v>
      </c>
      <c r="M3341" s="21" t="str">
        <f t="shared" si="170"/>
        <v/>
      </c>
      <c r="N3341" s="21" t="e">
        <f ca="1">IF(AND(M3341&lt;&gt; "", COUNTIF(SAP!#REF!,M3341)&gt;0),"Matched", "")</f>
        <v>#REF!</v>
      </c>
      <c r="O3341" s="21" t="str">
        <f t="shared" si="171"/>
        <v/>
      </c>
      <c r="P3341" s="21" t="e">
        <f ca="1">IF(AND(O3341&lt;&gt; "", COUNTIF(SAP!#REF!,O3341)&gt;0),"Matched", "")</f>
        <v>#REF!</v>
      </c>
      <c r="Q3341" s="21" t="str">
        <f ca="1">IF(OR(D3341="AC",D3341="TR"),"Logic4"&amp;"_"&amp;TEXT(C3341,"dd.mm.yyyy") &amp;"_"&amp; 923787.7,"")</f>
        <v>Logic4_21.04.2020_923787.7</v>
      </c>
      <c r="R3341" s="21" t="e">
        <f ca="1">IF(AND(Q3341&lt;&gt; "", COUNTIF(SAP!#REF!,Q3341)&gt;0),"Matched", "")</f>
        <v>#REF!</v>
      </c>
    </row>
    <row r="3342" spans="1:18" hidden="1">
      <c r="A3342" s="21">
        <v>11563327</v>
      </c>
      <c r="B3342" s="22">
        <v>43942</v>
      </c>
      <c r="C3342" s="22">
        <v>43942</v>
      </c>
      <c r="D3342" s="21" t="s">
        <v>10</v>
      </c>
      <c r="E3342" s="23">
        <v>0</v>
      </c>
      <c r="F3342" s="23">
        <v>0</v>
      </c>
      <c r="G3342" s="23">
        <v>3145.5</v>
      </c>
      <c r="H3342" s="23">
        <v>106278.39999999999</v>
      </c>
      <c r="I3342" s="21" t="s">
        <v>11</v>
      </c>
      <c r="J3342" s="21" t="s">
        <v>12</v>
      </c>
      <c r="K3342" s="21" t="str">
        <f t="shared" si="172"/>
        <v/>
      </c>
      <c r="L3342" s="21" t="e">
        <f ca="1">IF(AND(K3342&lt;&gt; "", COUNTIF(SAP!#REF!,K3342)&gt;0),"Matched", "")</f>
        <v>#REF!</v>
      </c>
      <c r="M3342" s="21" t="str">
        <f t="shared" si="170"/>
        <v/>
      </c>
      <c r="N3342" s="21" t="e">
        <f ca="1">IF(AND(M3342&lt;&gt; "", COUNTIF(SAP!#REF!,M3342)&gt;0),"Matched", "")</f>
        <v>#REF!</v>
      </c>
      <c r="O3342" s="21" t="str">
        <f t="shared" si="171"/>
        <v/>
      </c>
      <c r="P3342" s="21" t="e">
        <f ca="1">IF(AND(O3342&lt;&gt; "", COUNTIF(SAP!#REF!,O3342)&gt;0),"Matched", "")</f>
        <v>#REF!</v>
      </c>
      <c r="Q3342" s="21" t="str">
        <f ca="1">IF(OR(D3342="AC",D3342="TR"),"Logic4"&amp;"_"&amp;TEXT(C3342,"dd.mm.yyyy") &amp;"_"&amp; 923787.7,"")</f>
        <v>Logic4_21.04.2020_923787.7</v>
      </c>
      <c r="R3342" s="21" t="e">
        <f ca="1">IF(AND(Q3342&lt;&gt; "", COUNTIF(SAP!#REF!,Q3342)&gt;0),"Matched", "")</f>
        <v>#REF!</v>
      </c>
    </row>
    <row r="3343" spans="1:18" hidden="1">
      <c r="A3343" s="21">
        <v>11563327</v>
      </c>
      <c r="B3343" s="22">
        <v>43942</v>
      </c>
      <c r="C3343" s="22">
        <v>43942</v>
      </c>
      <c r="D3343" s="21" t="s">
        <v>10</v>
      </c>
      <c r="E3343" s="23">
        <v>0</v>
      </c>
      <c r="F3343" s="23">
        <v>0</v>
      </c>
      <c r="G3343" s="23">
        <v>3260</v>
      </c>
      <c r="H3343" s="23">
        <v>109538.4</v>
      </c>
      <c r="I3343" s="21" t="s">
        <v>11</v>
      </c>
      <c r="J3343" s="21" t="s">
        <v>12</v>
      </c>
      <c r="K3343" s="21" t="str">
        <f t="shared" si="172"/>
        <v/>
      </c>
      <c r="L3343" s="21" t="e">
        <f ca="1">IF(AND(K3343&lt;&gt; "", COUNTIF(SAP!#REF!,K3343)&gt;0),"Matched", "")</f>
        <v>#REF!</v>
      </c>
      <c r="M3343" s="21" t="str">
        <f t="shared" si="170"/>
        <v/>
      </c>
      <c r="N3343" s="21" t="e">
        <f ca="1">IF(AND(M3343&lt;&gt; "", COUNTIF(SAP!#REF!,M3343)&gt;0),"Matched", "")</f>
        <v>#REF!</v>
      </c>
      <c r="O3343" s="21" t="str">
        <f t="shared" si="171"/>
        <v/>
      </c>
      <c r="P3343" s="21" t="e">
        <f ca="1">IF(AND(O3343&lt;&gt; "", COUNTIF(SAP!#REF!,O3343)&gt;0),"Matched", "")</f>
        <v>#REF!</v>
      </c>
      <c r="Q3343" s="21" t="str">
        <f ca="1">IF(OR(D3343="AC",D3343="TR"),"Logic4"&amp;"_"&amp;TEXT(C3343,"dd.mm.yyyy") &amp;"_"&amp; 923787.7,"")</f>
        <v>Logic4_21.04.2020_923787.7</v>
      </c>
      <c r="R3343" s="21" t="e">
        <f ca="1">IF(AND(Q3343&lt;&gt; "", COUNTIF(SAP!#REF!,Q3343)&gt;0),"Matched", "")</f>
        <v>#REF!</v>
      </c>
    </row>
    <row r="3344" spans="1:18" hidden="1">
      <c r="A3344" s="21">
        <v>11563327</v>
      </c>
      <c r="B3344" s="22">
        <v>43942</v>
      </c>
      <c r="C3344" s="22">
        <v>43942</v>
      </c>
      <c r="D3344" s="21" t="s">
        <v>10</v>
      </c>
      <c r="E3344" s="23">
        <v>0</v>
      </c>
      <c r="F3344" s="23">
        <v>0</v>
      </c>
      <c r="G3344" s="23">
        <v>3266.4</v>
      </c>
      <c r="H3344" s="23">
        <v>112804.8</v>
      </c>
      <c r="I3344" s="21" t="s">
        <v>11</v>
      </c>
      <c r="J3344" s="21" t="s">
        <v>12</v>
      </c>
      <c r="K3344" s="21" t="str">
        <f t="shared" si="172"/>
        <v/>
      </c>
      <c r="L3344" s="21" t="e">
        <f ca="1">IF(AND(K3344&lt;&gt; "", COUNTIF(SAP!#REF!,K3344)&gt;0),"Matched", "")</f>
        <v>#REF!</v>
      </c>
      <c r="M3344" s="21" t="str">
        <f t="shared" si="170"/>
        <v/>
      </c>
      <c r="N3344" s="21" t="e">
        <f ca="1">IF(AND(M3344&lt;&gt; "", COUNTIF(SAP!#REF!,M3344)&gt;0),"Matched", "")</f>
        <v>#REF!</v>
      </c>
      <c r="O3344" s="21" t="str">
        <f t="shared" si="171"/>
        <v/>
      </c>
      <c r="P3344" s="21" t="e">
        <f ca="1">IF(AND(O3344&lt;&gt; "", COUNTIF(SAP!#REF!,O3344)&gt;0),"Matched", "")</f>
        <v>#REF!</v>
      </c>
      <c r="Q3344" s="21" t="str">
        <f ca="1">IF(OR(D3344="AC",D3344="TR"),"Logic4"&amp;"_"&amp;TEXT(C3344,"dd.mm.yyyy") &amp;"_"&amp; 923787.7,"")</f>
        <v>Logic4_21.04.2020_923787.7</v>
      </c>
      <c r="R3344" s="21" t="e">
        <f ca="1">IF(AND(Q3344&lt;&gt; "", COUNTIF(SAP!#REF!,Q3344)&gt;0),"Matched", "")</f>
        <v>#REF!</v>
      </c>
    </row>
    <row r="3345" spans="1:18" hidden="1">
      <c r="A3345" s="21">
        <v>11563327</v>
      </c>
      <c r="B3345" s="22">
        <v>43942</v>
      </c>
      <c r="C3345" s="22">
        <v>43942</v>
      </c>
      <c r="D3345" s="21" t="s">
        <v>10</v>
      </c>
      <c r="E3345" s="23">
        <v>0</v>
      </c>
      <c r="F3345" s="23">
        <v>0</v>
      </c>
      <c r="G3345" s="23">
        <v>3272.5</v>
      </c>
      <c r="H3345" s="23">
        <v>116077.3</v>
      </c>
      <c r="I3345" s="21" t="s">
        <v>11</v>
      </c>
      <c r="J3345" s="21" t="s">
        <v>12</v>
      </c>
      <c r="K3345" s="21" t="str">
        <f t="shared" si="172"/>
        <v/>
      </c>
      <c r="L3345" s="21" t="e">
        <f ca="1">IF(AND(K3345&lt;&gt; "", COUNTIF(SAP!#REF!,K3345)&gt;0),"Matched", "")</f>
        <v>#REF!</v>
      </c>
      <c r="M3345" s="21" t="str">
        <f t="shared" ref="M3345:M3408" si="173">IF(D3345="TR","Logic2"&amp;"_"&amp;TEXT(C3345,"dd.mm.yyyy") &amp;"_"&amp; F3345,"")</f>
        <v/>
      </c>
      <c r="N3345" s="21" t="e">
        <f ca="1">IF(AND(M3345&lt;&gt; "", COUNTIF(SAP!#REF!,M3345)&gt;0),"Matched", "")</f>
        <v>#REF!</v>
      </c>
      <c r="O3345" s="21" t="str">
        <f t="shared" ref="O3345:O3408" si="174">IF(D3345="AF","Logic3"&amp;"_"&amp;G3345,"")</f>
        <v/>
      </c>
      <c r="P3345" s="21" t="e">
        <f ca="1">IF(AND(O3345&lt;&gt; "", COUNTIF(SAP!#REF!,O3345)&gt;0),"Matched", "")</f>
        <v>#REF!</v>
      </c>
      <c r="Q3345" s="21" t="str">
        <f ca="1">IF(OR(D3345="AC",D3345="TR"),"Logic4"&amp;"_"&amp;TEXT(C3345,"dd.mm.yyyy") &amp;"_"&amp; 923787.7,"")</f>
        <v>Logic4_21.04.2020_923787.7</v>
      </c>
      <c r="R3345" s="21" t="e">
        <f ca="1">IF(AND(Q3345&lt;&gt; "", COUNTIF(SAP!#REF!,Q3345)&gt;0),"Matched", "")</f>
        <v>#REF!</v>
      </c>
    </row>
    <row r="3346" spans="1:18" hidden="1">
      <c r="A3346" s="21">
        <v>11563327</v>
      </c>
      <c r="B3346" s="22">
        <v>43942</v>
      </c>
      <c r="C3346" s="22">
        <v>43942</v>
      </c>
      <c r="D3346" s="21" t="s">
        <v>10</v>
      </c>
      <c r="E3346" s="23">
        <v>0</v>
      </c>
      <c r="F3346" s="23">
        <v>0</v>
      </c>
      <c r="G3346" s="23">
        <v>3364.4</v>
      </c>
      <c r="H3346" s="23">
        <v>119441.7</v>
      </c>
      <c r="I3346" s="21" t="s">
        <v>11</v>
      </c>
      <c r="J3346" s="21" t="s">
        <v>12</v>
      </c>
      <c r="K3346" s="21" t="str">
        <f t="shared" si="172"/>
        <v/>
      </c>
      <c r="L3346" s="21" t="e">
        <f ca="1">IF(AND(K3346&lt;&gt; "", COUNTIF(SAP!#REF!,K3346)&gt;0),"Matched", "")</f>
        <v>#REF!</v>
      </c>
      <c r="M3346" s="21" t="str">
        <f t="shared" si="173"/>
        <v/>
      </c>
      <c r="N3346" s="21" t="e">
        <f ca="1">IF(AND(M3346&lt;&gt; "", COUNTIF(SAP!#REF!,M3346)&gt;0),"Matched", "")</f>
        <v>#REF!</v>
      </c>
      <c r="O3346" s="21" t="str">
        <f t="shared" si="174"/>
        <v/>
      </c>
      <c r="P3346" s="21" t="e">
        <f ca="1">IF(AND(O3346&lt;&gt; "", COUNTIF(SAP!#REF!,O3346)&gt;0),"Matched", "")</f>
        <v>#REF!</v>
      </c>
      <c r="Q3346" s="21" t="str">
        <f ca="1">IF(OR(D3346="AC",D3346="TR"),"Logic4"&amp;"_"&amp;TEXT(C3346,"dd.mm.yyyy") &amp;"_"&amp; 923787.7,"")</f>
        <v>Logic4_21.04.2020_923787.7</v>
      </c>
      <c r="R3346" s="21" t="e">
        <f ca="1">IF(AND(Q3346&lt;&gt; "", COUNTIF(SAP!#REF!,Q3346)&gt;0),"Matched", "")</f>
        <v>#REF!</v>
      </c>
    </row>
    <row r="3347" spans="1:18" hidden="1">
      <c r="A3347" s="21">
        <v>11563327</v>
      </c>
      <c r="B3347" s="22">
        <v>43942</v>
      </c>
      <c r="C3347" s="22">
        <v>43942</v>
      </c>
      <c r="D3347" s="21" t="s">
        <v>10</v>
      </c>
      <c r="E3347" s="23">
        <v>0</v>
      </c>
      <c r="F3347" s="23">
        <v>0</v>
      </c>
      <c r="G3347" s="23">
        <v>3380.96</v>
      </c>
      <c r="H3347" s="23">
        <v>122822.66</v>
      </c>
      <c r="I3347" s="21" t="s">
        <v>11</v>
      </c>
      <c r="J3347" s="21" t="s">
        <v>12</v>
      </c>
      <c r="K3347" s="21" t="str">
        <f t="shared" si="172"/>
        <v/>
      </c>
      <c r="L3347" s="21" t="e">
        <f ca="1">IF(AND(K3347&lt;&gt; "", COUNTIF(SAP!#REF!,K3347)&gt;0),"Matched", "")</f>
        <v>#REF!</v>
      </c>
      <c r="M3347" s="21" t="str">
        <f t="shared" si="173"/>
        <v/>
      </c>
      <c r="N3347" s="21" t="e">
        <f ca="1">IF(AND(M3347&lt;&gt; "", COUNTIF(SAP!#REF!,M3347)&gt;0),"Matched", "")</f>
        <v>#REF!</v>
      </c>
      <c r="O3347" s="21" t="str">
        <f t="shared" si="174"/>
        <v/>
      </c>
      <c r="P3347" s="21" t="e">
        <f ca="1">IF(AND(O3347&lt;&gt; "", COUNTIF(SAP!#REF!,O3347)&gt;0),"Matched", "")</f>
        <v>#REF!</v>
      </c>
      <c r="Q3347" s="21" t="str">
        <f ca="1">IF(OR(D3347="AC",D3347="TR"),"Logic4"&amp;"_"&amp;TEXT(C3347,"dd.mm.yyyy") &amp;"_"&amp; 923787.7,"")</f>
        <v>Logic4_21.04.2020_923787.7</v>
      </c>
      <c r="R3347" s="21" t="e">
        <f ca="1">IF(AND(Q3347&lt;&gt; "", COUNTIF(SAP!#REF!,Q3347)&gt;0),"Matched", "")</f>
        <v>#REF!</v>
      </c>
    </row>
    <row r="3348" spans="1:18" hidden="1">
      <c r="A3348" s="21">
        <v>11563327</v>
      </c>
      <c r="B3348" s="22">
        <v>43942</v>
      </c>
      <c r="C3348" s="22">
        <v>43942</v>
      </c>
      <c r="D3348" s="21" t="s">
        <v>10</v>
      </c>
      <c r="E3348" s="23">
        <v>0</v>
      </c>
      <c r="F3348" s="23">
        <v>0</v>
      </c>
      <c r="G3348" s="23">
        <v>3393.25</v>
      </c>
      <c r="H3348" s="23">
        <v>126215.91</v>
      </c>
      <c r="I3348" s="21" t="s">
        <v>11</v>
      </c>
      <c r="J3348" s="21" t="s">
        <v>12</v>
      </c>
      <c r="K3348" s="21" t="str">
        <f t="shared" si="172"/>
        <v/>
      </c>
      <c r="L3348" s="21" t="e">
        <f ca="1">IF(AND(K3348&lt;&gt; "", COUNTIF(SAP!#REF!,K3348)&gt;0),"Matched", "")</f>
        <v>#REF!</v>
      </c>
      <c r="M3348" s="21" t="str">
        <f t="shared" si="173"/>
        <v/>
      </c>
      <c r="N3348" s="21" t="e">
        <f ca="1">IF(AND(M3348&lt;&gt; "", COUNTIF(SAP!#REF!,M3348)&gt;0),"Matched", "")</f>
        <v>#REF!</v>
      </c>
      <c r="O3348" s="21" t="str">
        <f t="shared" si="174"/>
        <v/>
      </c>
      <c r="P3348" s="21" t="e">
        <f ca="1">IF(AND(O3348&lt;&gt; "", COUNTIF(SAP!#REF!,O3348)&gt;0),"Matched", "")</f>
        <v>#REF!</v>
      </c>
      <c r="Q3348" s="21" t="str">
        <f ca="1">IF(OR(D3348="AC",D3348="TR"),"Logic4"&amp;"_"&amp;TEXT(C3348,"dd.mm.yyyy") &amp;"_"&amp; 923787.7,"")</f>
        <v>Logic4_21.04.2020_923787.7</v>
      </c>
      <c r="R3348" s="21" t="e">
        <f ca="1">IF(AND(Q3348&lt;&gt; "", COUNTIF(SAP!#REF!,Q3348)&gt;0),"Matched", "")</f>
        <v>#REF!</v>
      </c>
    </row>
    <row r="3349" spans="1:18" hidden="1">
      <c r="A3349" s="21">
        <v>11563327</v>
      </c>
      <c r="B3349" s="22">
        <v>43942</v>
      </c>
      <c r="C3349" s="22">
        <v>43942</v>
      </c>
      <c r="D3349" s="21" t="s">
        <v>10</v>
      </c>
      <c r="E3349" s="23">
        <v>0</v>
      </c>
      <c r="F3349" s="23">
        <v>0</v>
      </c>
      <c r="G3349" s="23">
        <v>3480</v>
      </c>
      <c r="H3349" s="23">
        <v>129695.91</v>
      </c>
      <c r="I3349" s="21" t="s">
        <v>11</v>
      </c>
      <c r="J3349" s="21" t="s">
        <v>12</v>
      </c>
      <c r="K3349" s="21" t="str">
        <f t="shared" si="172"/>
        <v/>
      </c>
      <c r="L3349" s="21" t="e">
        <f ca="1">IF(AND(K3349&lt;&gt; "", COUNTIF(SAP!#REF!,K3349)&gt;0),"Matched", "")</f>
        <v>#REF!</v>
      </c>
      <c r="M3349" s="21" t="str">
        <f t="shared" si="173"/>
        <v/>
      </c>
      <c r="N3349" s="21" t="e">
        <f ca="1">IF(AND(M3349&lt;&gt; "", COUNTIF(SAP!#REF!,M3349)&gt;0),"Matched", "")</f>
        <v>#REF!</v>
      </c>
      <c r="O3349" s="21" t="str">
        <f t="shared" si="174"/>
        <v/>
      </c>
      <c r="P3349" s="21" t="e">
        <f ca="1">IF(AND(O3349&lt;&gt; "", COUNTIF(SAP!#REF!,O3349)&gt;0),"Matched", "")</f>
        <v>#REF!</v>
      </c>
      <c r="Q3349" s="21" t="str">
        <f ca="1">IF(OR(D3349="AC",D3349="TR"),"Logic4"&amp;"_"&amp;TEXT(C3349,"dd.mm.yyyy") &amp;"_"&amp; 923787.7,"")</f>
        <v>Logic4_21.04.2020_923787.7</v>
      </c>
      <c r="R3349" s="21" t="e">
        <f ca="1">IF(AND(Q3349&lt;&gt; "", COUNTIF(SAP!#REF!,Q3349)&gt;0),"Matched", "")</f>
        <v>#REF!</v>
      </c>
    </row>
    <row r="3350" spans="1:18" hidden="1">
      <c r="A3350" s="21">
        <v>11563327</v>
      </c>
      <c r="B3350" s="22">
        <v>43942</v>
      </c>
      <c r="C3350" s="22">
        <v>43942</v>
      </c>
      <c r="D3350" s="21" t="s">
        <v>10</v>
      </c>
      <c r="E3350" s="23">
        <v>0</v>
      </c>
      <c r="F3350" s="23">
        <v>0</v>
      </c>
      <c r="G3350" s="23">
        <v>3487.2</v>
      </c>
      <c r="H3350" s="23">
        <v>133183.10999999999</v>
      </c>
      <c r="I3350" s="21" t="s">
        <v>11</v>
      </c>
      <c r="J3350" s="21" t="s">
        <v>12</v>
      </c>
      <c r="K3350" s="21" t="str">
        <f t="shared" si="172"/>
        <v/>
      </c>
      <c r="L3350" s="21" t="e">
        <f ca="1">IF(AND(K3350&lt;&gt; "", COUNTIF(SAP!#REF!,K3350)&gt;0),"Matched", "")</f>
        <v>#REF!</v>
      </c>
      <c r="M3350" s="21" t="str">
        <f t="shared" si="173"/>
        <v/>
      </c>
      <c r="N3350" s="21" t="e">
        <f ca="1">IF(AND(M3350&lt;&gt; "", COUNTIF(SAP!#REF!,M3350)&gt;0),"Matched", "")</f>
        <v>#REF!</v>
      </c>
      <c r="O3350" s="21" t="str">
        <f t="shared" si="174"/>
        <v/>
      </c>
      <c r="P3350" s="21" t="e">
        <f ca="1">IF(AND(O3350&lt;&gt; "", COUNTIF(SAP!#REF!,O3350)&gt;0),"Matched", "")</f>
        <v>#REF!</v>
      </c>
      <c r="Q3350" s="21" t="str">
        <f ca="1">IF(OR(D3350="AC",D3350="TR"),"Logic4"&amp;"_"&amp;TEXT(C3350,"dd.mm.yyyy") &amp;"_"&amp; 923787.7,"")</f>
        <v>Logic4_21.04.2020_923787.7</v>
      </c>
      <c r="R3350" s="21" t="e">
        <f ca="1">IF(AND(Q3350&lt;&gt; "", COUNTIF(SAP!#REF!,Q3350)&gt;0),"Matched", "")</f>
        <v>#REF!</v>
      </c>
    </row>
    <row r="3351" spans="1:18" hidden="1">
      <c r="A3351" s="21">
        <v>11563327</v>
      </c>
      <c r="B3351" s="22">
        <v>43942</v>
      </c>
      <c r="C3351" s="22">
        <v>43942</v>
      </c>
      <c r="D3351" s="21" t="s">
        <v>10</v>
      </c>
      <c r="E3351" s="23">
        <v>0</v>
      </c>
      <c r="F3351" s="23">
        <v>0</v>
      </c>
      <c r="G3351" s="23">
        <v>3500</v>
      </c>
      <c r="H3351" s="23">
        <v>136683.10999999999</v>
      </c>
      <c r="I3351" s="21" t="s">
        <v>11</v>
      </c>
      <c r="J3351" s="21" t="s">
        <v>12</v>
      </c>
      <c r="K3351" s="21" t="str">
        <f t="shared" si="172"/>
        <v/>
      </c>
      <c r="L3351" s="21" t="e">
        <f ca="1">IF(AND(K3351&lt;&gt; "", COUNTIF(SAP!#REF!,K3351)&gt;0),"Matched", "")</f>
        <v>#REF!</v>
      </c>
      <c r="M3351" s="21" t="str">
        <f t="shared" si="173"/>
        <v/>
      </c>
      <c r="N3351" s="21" t="e">
        <f ca="1">IF(AND(M3351&lt;&gt; "", COUNTIF(SAP!#REF!,M3351)&gt;0),"Matched", "")</f>
        <v>#REF!</v>
      </c>
      <c r="O3351" s="21" t="str">
        <f t="shared" si="174"/>
        <v/>
      </c>
      <c r="P3351" s="21" t="e">
        <f ca="1">IF(AND(O3351&lt;&gt; "", COUNTIF(SAP!#REF!,O3351)&gt;0),"Matched", "")</f>
        <v>#REF!</v>
      </c>
      <c r="Q3351" s="21" t="str">
        <f ca="1">IF(OR(D3351="AC",D3351="TR"),"Logic4"&amp;"_"&amp;TEXT(C3351,"dd.mm.yyyy") &amp;"_"&amp; 923787.7,"")</f>
        <v>Logic4_21.04.2020_923787.7</v>
      </c>
      <c r="R3351" s="21" t="e">
        <f ca="1">IF(AND(Q3351&lt;&gt; "", COUNTIF(SAP!#REF!,Q3351)&gt;0),"Matched", "")</f>
        <v>#REF!</v>
      </c>
    </row>
    <row r="3352" spans="1:18" hidden="1">
      <c r="A3352" s="21">
        <v>11563327</v>
      </c>
      <c r="B3352" s="22">
        <v>43942</v>
      </c>
      <c r="C3352" s="22">
        <v>43942</v>
      </c>
      <c r="D3352" s="21" t="s">
        <v>10</v>
      </c>
      <c r="E3352" s="23">
        <v>0</v>
      </c>
      <c r="F3352" s="23">
        <v>0</v>
      </c>
      <c r="G3352" s="23">
        <v>3570</v>
      </c>
      <c r="H3352" s="23">
        <v>140253.10999999999</v>
      </c>
      <c r="I3352" s="21" t="s">
        <v>11</v>
      </c>
      <c r="J3352" s="21" t="s">
        <v>12</v>
      </c>
      <c r="K3352" s="21" t="str">
        <f t="shared" si="172"/>
        <v/>
      </c>
      <c r="L3352" s="21" t="e">
        <f ca="1">IF(AND(K3352&lt;&gt; "", COUNTIF(SAP!#REF!,K3352)&gt;0),"Matched", "")</f>
        <v>#REF!</v>
      </c>
      <c r="M3352" s="21" t="str">
        <f t="shared" si="173"/>
        <v/>
      </c>
      <c r="N3352" s="21" t="e">
        <f ca="1">IF(AND(M3352&lt;&gt; "", COUNTIF(SAP!#REF!,M3352)&gt;0),"Matched", "")</f>
        <v>#REF!</v>
      </c>
      <c r="O3352" s="21" t="str">
        <f t="shared" si="174"/>
        <v/>
      </c>
      <c r="P3352" s="21" t="e">
        <f ca="1">IF(AND(O3352&lt;&gt; "", COUNTIF(SAP!#REF!,O3352)&gt;0),"Matched", "")</f>
        <v>#REF!</v>
      </c>
      <c r="Q3352" s="21" t="str">
        <f ca="1">IF(OR(D3352="AC",D3352="TR"),"Logic4"&amp;"_"&amp;TEXT(C3352,"dd.mm.yyyy") &amp;"_"&amp; 923787.7,"")</f>
        <v>Logic4_21.04.2020_923787.7</v>
      </c>
      <c r="R3352" s="21" t="e">
        <f ca="1">IF(AND(Q3352&lt;&gt; "", COUNTIF(SAP!#REF!,Q3352)&gt;0),"Matched", "")</f>
        <v>#REF!</v>
      </c>
    </row>
    <row r="3353" spans="1:18" hidden="1">
      <c r="A3353" s="21">
        <v>11563327</v>
      </c>
      <c r="B3353" s="22">
        <v>43942</v>
      </c>
      <c r="C3353" s="22">
        <v>43942</v>
      </c>
      <c r="D3353" s="21" t="s">
        <v>10</v>
      </c>
      <c r="E3353" s="23">
        <v>0</v>
      </c>
      <c r="F3353" s="23">
        <v>0</v>
      </c>
      <c r="G3353" s="23">
        <v>3590</v>
      </c>
      <c r="H3353" s="23">
        <v>143843.10999999999</v>
      </c>
      <c r="I3353" s="21" t="s">
        <v>11</v>
      </c>
      <c r="J3353" s="21" t="s">
        <v>12</v>
      </c>
      <c r="K3353" s="21" t="str">
        <f t="shared" si="172"/>
        <v/>
      </c>
      <c r="L3353" s="21" t="e">
        <f ca="1">IF(AND(K3353&lt;&gt; "", COUNTIF(SAP!#REF!,K3353)&gt;0),"Matched", "")</f>
        <v>#REF!</v>
      </c>
      <c r="M3353" s="21" t="str">
        <f t="shared" si="173"/>
        <v/>
      </c>
      <c r="N3353" s="21" t="e">
        <f ca="1">IF(AND(M3353&lt;&gt; "", COUNTIF(SAP!#REF!,M3353)&gt;0),"Matched", "")</f>
        <v>#REF!</v>
      </c>
      <c r="O3353" s="21" t="str">
        <f t="shared" si="174"/>
        <v/>
      </c>
      <c r="P3353" s="21" t="e">
        <f ca="1">IF(AND(O3353&lt;&gt; "", COUNTIF(SAP!#REF!,O3353)&gt;0),"Matched", "")</f>
        <v>#REF!</v>
      </c>
      <c r="Q3353" s="21" t="str">
        <f ca="1">IF(OR(D3353="AC",D3353="TR"),"Logic4"&amp;"_"&amp;TEXT(C3353,"dd.mm.yyyy") &amp;"_"&amp; 923787.7,"")</f>
        <v>Logic4_21.04.2020_923787.7</v>
      </c>
      <c r="R3353" s="21" t="e">
        <f ca="1">IF(AND(Q3353&lt;&gt; "", COUNTIF(SAP!#REF!,Q3353)&gt;0),"Matched", "")</f>
        <v>#REF!</v>
      </c>
    </row>
    <row r="3354" spans="1:18" hidden="1">
      <c r="A3354" s="21">
        <v>11563327</v>
      </c>
      <c r="B3354" s="22">
        <v>43942</v>
      </c>
      <c r="C3354" s="22">
        <v>43942</v>
      </c>
      <c r="D3354" s="21" t="s">
        <v>10</v>
      </c>
      <c r="E3354" s="23">
        <v>0</v>
      </c>
      <c r="F3354" s="23">
        <v>0</v>
      </c>
      <c r="G3354" s="23">
        <v>3591.5</v>
      </c>
      <c r="H3354" s="23">
        <v>147434.60999999999</v>
      </c>
      <c r="I3354" s="21" t="s">
        <v>11</v>
      </c>
      <c r="J3354" s="21" t="s">
        <v>12</v>
      </c>
      <c r="K3354" s="21" t="str">
        <f t="shared" si="172"/>
        <v/>
      </c>
      <c r="L3354" s="21" t="e">
        <f ca="1">IF(AND(K3354&lt;&gt; "", COUNTIF(SAP!#REF!,K3354)&gt;0),"Matched", "")</f>
        <v>#REF!</v>
      </c>
      <c r="M3354" s="21" t="str">
        <f t="shared" si="173"/>
        <v/>
      </c>
      <c r="N3354" s="21" t="e">
        <f ca="1">IF(AND(M3354&lt;&gt; "", COUNTIF(SAP!#REF!,M3354)&gt;0),"Matched", "")</f>
        <v>#REF!</v>
      </c>
      <c r="O3354" s="21" t="str">
        <f t="shared" si="174"/>
        <v/>
      </c>
      <c r="P3354" s="21" t="e">
        <f ca="1">IF(AND(O3354&lt;&gt; "", COUNTIF(SAP!#REF!,O3354)&gt;0),"Matched", "")</f>
        <v>#REF!</v>
      </c>
      <c r="Q3354" s="21" t="str">
        <f ca="1">IF(OR(D3354="AC",D3354="TR"),"Logic4"&amp;"_"&amp;TEXT(C3354,"dd.mm.yyyy") &amp;"_"&amp; 923787.7,"")</f>
        <v>Logic4_21.04.2020_923787.7</v>
      </c>
      <c r="R3354" s="21" t="e">
        <f ca="1">IF(AND(Q3354&lt;&gt; "", COUNTIF(SAP!#REF!,Q3354)&gt;0),"Matched", "")</f>
        <v>#REF!</v>
      </c>
    </row>
    <row r="3355" spans="1:18" hidden="1">
      <c r="A3355" s="21">
        <v>11563327</v>
      </c>
      <c r="B3355" s="22">
        <v>43942</v>
      </c>
      <c r="C3355" s="22">
        <v>43942</v>
      </c>
      <c r="D3355" s="21" t="s">
        <v>10</v>
      </c>
      <c r="E3355" s="23">
        <v>0</v>
      </c>
      <c r="F3355" s="23">
        <v>0</v>
      </c>
      <c r="G3355" s="23">
        <v>3620</v>
      </c>
      <c r="H3355" s="23">
        <v>151054.60999999999</v>
      </c>
      <c r="I3355" s="21" t="s">
        <v>11</v>
      </c>
      <c r="J3355" s="21" t="s">
        <v>12</v>
      </c>
      <c r="K3355" s="21" t="str">
        <f t="shared" si="172"/>
        <v/>
      </c>
      <c r="L3355" s="21" t="e">
        <f ca="1">IF(AND(K3355&lt;&gt; "", COUNTIF(SAP!#REF!,K3355)&gt;0),"Matched", "")</f>
        <v>#REF!</v>
      </c>
      <c r="M3355" s="21" t="str">
        <f t="shared" si="173"/>
        <v/>
      </c>
      <c r="N3355" s="21" t="e">
        <f ca="1">IF(AND(M3355&lt;&gt; "", COUNTIF(SAP!#REF!,M3355)&gt;0),"Matched", "")</f>
        <v>#REF!</v>
      </c>
      <c r="O3355" s="21" t="str">
        <f t="shared" si="174"/>
        <v/>
      </c>
      <c r="P3355" s="21" t="e">
        <f ca="1">IF(AND(O3355&lt;&gt; "", COUNTIF(SAP!#REF!,O3355)&gt;0),"Matched", "")</f>
        <v>#REF!</v>
      </c>
      <c r="Q3355" s="21" t="str">
        <f ca="1">IF(OR(D3355="AC",D3355="TR"),"Logic4"&amp;"_"&amp;TEXT(C3355,"dd.mm.yyyy") &amp;"_"&amp; 923787.7,"")</f>
        <v>Logic4_21.04.2020_923787.7</v>
      </c>
      <c r="R3355" s="21" t="e">
        <f ca="1">IF(AND(Q3355&lt;&gt; "", COUNTIF(SAP!#REF!,Q3355)&gt;0),"Matched", "")</f>
        <v>#REF!</v>
      </c>
    </row>
    <row r="3356" spans="1:18" hidden="1">
      <c r="A3356" s="21">
        <v>11563327</v>
      </c>
      <c r="B3356" s="22">
        <v>43942</v>
      </c>
      <c r="C3356" s="22">
        <v>43942</v>
      </c>
      <c r="D3356" s="21" t="s">
        <v>10</v>
      </c>
      <c r="E3356" s="23">
        <v>0</v>
      </c>
      <c r="F3356" s="23">
        <v>0</v>
      </c>
      <c r="G3356" s="23">
        <v>3650</v>
      </c>
      <c r="H3356" s="23">
        <v>154704.60999999999</v>
      </c>
      <c r="I3356" s="21" t="s">
        <v>11</v>
      </c>
      <c r="J3356" s="21" t="s">
        <v>12</v>
      </c>
      <c r="K3356" s="21" t="str">
        <f t="shared" si="172"/>
        <v/>
      </c>
      <c r="L3356" s="21" t="e">
        <f ca="1">IF(AND(K3356&lt;&gt; "", COUNTIF(SAP!#REF!,K3356)&gt;0),"Matched", "")</f>
        <v>#REF!</v>
      </c>
      <c r="M3356" s="21" t="str">
        <f t="shared" si="173"/>
        <v/>
      </c>
      <c r="N3356" s="21" t="e">
        <f ca="1">IF(AND(M3356&lt;&gt; "", COUNTIF(SAP!#REF!,M3356)&gt;0),"Matched", "")</f>
        <v>#REF!</v>
      </c>
      <c r="O3356" s="21" t="str">
        <f t="shared" si="174"/>
        <v/>
      </c>
      <c r="P3356" s="21" t="e">
        <f ca="1">IF(AND(O3356&lt;&gt; "", COUNTIF(SAP!#REF!,O3356)&gt;0),"Matched", "")</f>
        <v>#REF!</v>
      </c>
      <c r="Q3356" s="21" t="str">
        <f ca="1">IF(OR(D3356="AC",D3356="TR"),"Logic4"&amp;"_"&amp;TEXT(C3356,"dd.mm.yyyy") &amp;"_"&amp; 923787.7,"")</f>
        <v>Logic4_21.04.2020_923787.7</v>
      </c>
      <c r="R3356" s="21" t="e">
        <f ca="1">IF(AND(Q3356&lt;&gt; "", COUNTIF(SAP!#REF!,Q3356)&gt;0),"Matched", "")</f>
        <v>#REF!</v>
      </c>
    </row>
    <row r="3357" spans="1:18" hidden="1">
      <c r="A3357" s="21">
        <v>11563327</v>
      </c>
      <c r="B3357" s="22">
        <v>43942</v>
      </c>
      <c r="C3357" s="22">
        <v>43942</v>
      </c>
      <c r="D3357" s="21" t="s">
        <v>10</v>
      </c>
      <c r="E3357" s="23">
        <v>0</v>
      </c>
      <c r="F3357" s="23">
        <v>0</v>
      </c>
      <c r="G3357" s="23">
        <v>3680</v>
      </c>
      <c r="H3357" s="23">
        <v>158384.60999999999</v>
      </c>
      <c r="I3357" s="21" t="s">
        <v>11</v>
      </c>
      <c r="J3357" s="21" t="s">
        <v>12</v>
      </c>
      <c r="K3357" s="21" t="str">
        <f t="shared" si="172"/>
        <v/>
      </c>
      <c r="L3357" s="21" t="e">
        <f ca="1">IF(AND(K3357&lt;&gt; "", COUNTIF(SAP!#REF!,K3357)&gt;0),"Matched", "")</f>
        <v>#REF!</v>
      </c>
      <c r="M3357" s="21" t="str">
        <f t="shared" si="173"/>
        <v/>
      </c>
      <c r="N3357" s="21" t="e">
        <f ca="1">IF(AND(M3357&lt;&gt; "", COUNTIF(SAP!#REF!,M3357)&gt;0),"Matched", "")</f>
        <v>#REF!</v>
      </c>
      <c r="O3357" s="21" t="str">
        <f t="shared" si="174"/>
        <v/>
      </c>
      <c r="P3357" s="21" t="e">
        <f ca="1">IF(AND(O3357&lt;&gt; "", COUNTIF(SAP!#REF!,O3357)&gt;0),"Matched", "")</f>
        <v>#REF!</v>
      </c>
      <c r="Q3357" s="21" t="str">
        <f ca="1">IF(OR(D3357="AC",D3357="TR"),"Logic4"&amp;"_"&amp;TEXT(C3357,"dd.mm.yyyy") &amp;"_"&amp; 923787.7,"")</f>
        <v>Logic4_21.04.2020_923787.7</v>
      </c>
      <c r="R3357" s="21" t="e">
        <f ca="1">IF(AND(Q3357&lt;&gt; "", COUNTIF(SAP!#REF!,Q3357)&gt;0),"Matched", "")</f>
        <v>#REF!</v>
      </c>
    </row>
    <row r="3358" spans="1:18" hidden="1">
      <c r="A3358" s="21">
        <v>11563327</v>
      </c>
      <c r="B3358" s="22">
        <v>43942</v>
      </c>
      <c r="C3358" s="22">
        <v>43942</v>
      </c>
      <c r="D3358" s="21" t="s">
        <v>10</v>
      </c>
      <c r="E3358" s="23">
        <v>0</v>
      </c>
      <c r="F3358" s="23">
        <v>0</v>
      </c>
      <c r="G3358" s="23">
        <v>3760</v>
      </c>
      <c r="H3358" s="23">
        <v>162144.60999999999</v>
      </c>
      <c r="I3358" s="21" t="s">
        <v>11</v>
      </c>
      <c r="J3358" s="21" t="s">
        <v>12</v>
      </c>
      <c r="K3358" s="21" t="str">
        <f t="shared" si="172"/>
        <v/>
      </c>
      <c r="L3358" s="21" t="e">
        <f ca="1">IF(AND(K3358&lt;&gt; "", COUNTIF(SAP!#REF!,K3358)&gt;0),"Matched", "")</f>
        <v>#REF!</v>
      </c>
      <c r="M3358" s="21" t="str">
        <f t="shared" si="173"/>
        <v/>
      </c>
      <c r="N3358" s="21" t="e">
        <f ca="1">IF(AND(M3358&lt;&gt; "", COUNTIF(SAP!#REF!,M3358)&gt;0),"Matched", "")</f>
        <v>#REF!</v>
      </c>
      <c r="O3358" s="21" t="str">
        <f t="shared" si="174"/>
        <v/>
      </c>
      <c r="P3358" s="21" t="e">
        <f ca="1">IF(AND(O3358&lt;&gt; "", COUNTIF(SAP!#REF!,O3358)&gt;0),"Matched", "")</f>
        <v>#REF!</v>
      </c>
      <c r="Q3358" s="21" t="str">
        <f ca="1">IF(OR(D3358="AC",D3358="TR"),"Logic4"&amp;"_"&amp;TEXT(C3358,"dd.mm.yyyy") &amp;"_"&amp; 923787.7,"")</f>
        <v>Logic4_21.04.2020_923787.7</v>
      </c>
      <c r="R3358" s="21" t="e">
        <f ca="1">IF(AND(Q3358&lt;&gt; "", COUNTIF(SAP!#REF!,Q3358)&gt;0),"Matched", "")</f>
        <v>#REF!</v>
      </c>
    </row>
    <row r="3359" spans="1:18" hidden="1">
      <c r="A3359" s="21">
        <v>11563327</v>
      </c>
      <c r="B3359" s="22">
        <v>43942</v>
      </c>
      <c r="C3359" s="22">
        <v>43942</v>
      </c>
      <c r="D3359" s="21" t="s">
        <v>10</v>
      </c>
      <c r="E3359" s="23">
        <v>0</v>
      </c>
      <c r="F3359" s="23">
        <v>0</v>
      </c>
      <c r="G3359" s="23">
        <v>3886</v>
      </c>
      <c r="H3359" s="23">
        <v>166030.60999999999</v>
      </c>
      <c r="I3359" s="21" t="s">
        <v>11</v>
      </c>
      <c r="J3359" s="21" t="s">
        <v>12</v>
      </c>
      <c r="K3359" s="21" t="str">
        <f t="shared" si="172"/>
        <v/>
      </c>
      <c r="L3359" s="21" t="e">
        <f ca="1">IF(AND(K3359&lt;&gt; "", COUNTIF(SAP!#REF!,K3359)&gt;0),"Matched", "")</f>
        <v>#REF!</v>
      </c>
      <c r="M3359" s="21" t="str">
        <f t="shared" si="173"/>
        <v/>
      </c>
      <c r="N3359" s="21" t="e">
        <f ca="1">IF(AND(M3359&lt;&gt; "", COUNTIF(SAP!#REF!,M3359)&gt;0),"Matched", "")</f>
        <v>#REF!</v>
      </c>
      <c r="O3359" s="21" t="str">
        <f t="shared" si="174"/>
        <v/>
      </c>
      <c r="P3359" s="21" t="e">
        <f ca="1">IF(AND(O3359&lt;&gt; "", COUNTIF(SAP!#REF!,O3359)&gt;0),"Matched", "")</f>
        <v>#REF!</v>
      </c>
      <c r="Q3359" s="21" t="str">
        <f ca="1">IF(OR(D3359="AC",D3359="TR"),"Logic4"&amp;"_"&amp;TEXT(C3359,"dd.mm.yyyy") &amp;"_"&amp; 923787.7,"")</f>
        <v>Logic4_21.04.2020_923787.7</v>
      </c>
      <c r="R3359" s="21" t="e">
        <f ca="1">IF(AND(Q3359&lt;&gt; "", COUNTIF(SAP!#REF!,Q3359)&gt;0),"Matched", "")</f>
        <v>#REF!</v>
      </c>
    </row>
    <row r="3360" spans="1:18" hidden="1">
      <c r="A3360" s="21">
        <v>11563327</v>
      </c>
      <c r="B3360" s="22">
        <v>43942</v>
      </c>
      <c r="C3360" s="22">
        <v>43942</v>
      </c>
      <c r="D3360" s="21" t="s">
        <v>10</v>
      </c>
      <c r="E3360" s="23">
        <v>0</v>
      </c>
      <c r="F3360" s="23">
        <v>0</v>
      </c>
      <c r="G3360" s="23">
        <v>3930</v>
      </c>
      <c r="H3360" s="23">
        <v>169960.61</v>
      </c>
      <c r="I3360" s="21" t="s">
        <v>11</v>
      </c>
      <c r="J3360" s="21" t="s">
        <v>12</v>
      </c>
      <c r="K3360" s="21" t="str">
        <f t="shared" si="172"/>
        <v/>
      </c>
      <c r="L3360" s="21" t="e">
        <f ca="1">IF(AND(K3360&lt;&gt; "", COUNTIF(SAP!#REF!,K3360)&gt;0),"Matched", "")</f>
        <v>#REF!</v>
      </c>
      <c r="M3360" s="21" t="str">
        <f t="shared" si="173"/>
        <v/>
      </c>
      <c r="N3360" s="21" t="e">
        <f ca="1">IF(AND(M3360&lt;&gt; "", COUNTIF(SAP!#REF!,M3360)&gt;0),"Matched", "")</f>
        <v>#REF!</v>
      </c>
      <c r="O3360" s="21" t="str">
        <f t="shared" si="174"/>
        <v/>
      </c>
      <c r="P3360" s="21" t="e">
        <f ca="1">IF(AND(O3360&lt;&gt; "", COUNTIF(SAP!#REF!,O3360)&gt;0),"Matched", "")</f>
        <v>#REF!</v>
      </c>
      <c r="Q3360" s="21" t="str">
        <f ca="1">IF(OR(D3360="AC",D3360="TR"),"Logic4"&amp;"_"&amp;TEXT(C3360,"dd.mm.yyyy") &amp;"_"&amp; 923787.7,"")</f>
        <v>Logic4_21.04.2020_923787.7</v>
      </c>
      <c r="R3360" s="21" t="e">
        <f ca="1">IF(AND(Q3360&lt;&gt; "", COUNTIF(SAP!#REF!,Q3360)&gt;0),"Matched", "")</f>
        <v>#REF!</v>
      </c>
    </row>
    <row r="3361" spans="1:18" hidden="1">
      <c r="A3361" s="21">
        <v>11563327</v>
      </c>
      <c r="B3361" s="22">
        <v>43942</v>
      </c>
      <c r="C3361" s="22">
        <v>43942</v>
      </c>
      <c r="D3361" s="21" t="s">
        <v>10</v>
      </c>
      <c r="E3361" s="23">
        <v>0</v>
      </c>
      <c r="F3361" s="23">
        <v>0</v>
      </c>
      <c r="G3361" s="23">
        <v>3960</v>
      </c>
      <c r="H3361" s="23">
        <v>173920.61</v>
      </c>
      <c r="I3361" s="21" t="s">
        <v>11</v>
      </c>
      <c r="J3361" s="21" t="s">
        <v>12</v>
      </c>
      <c r="K3361" s="21" t="str">
        <f t="shared" si="172"/>
        <v/>
      </c>
      <c r="L3361" s="21" t="e">
        <f ca="1">IF(AND(K3361&lt;&gt; "", COUNTIF(SAP!#REF!,K3361)&gt;0),"Matched", "")</f>
        <v>#REF!</v>
      </c>
      <c r="M3361" s="21" t="str">
        <f t="shared" si="173"/>
        <v/>
      </c>
      <c r="N3361" s="21" t="e">
        <f ca="1">IF(AND(M3361&lt;&gt; "", COUNTIF(SAP!#REF!,M3361)&gt;0),"Matched", "")</f>
        <v>#REF!</v>
      </c>
      <c r="O3361" s="21" t="str">
        <f t="shared" si="174"/>
        <v/>
      </c>
      <c r="P3361" s="21" t="e">
        <f ca="1">IF(AND(O3361&lt;&gt; "", COUNTIF(SAP!#REF!,O3361)&gt;0),"Matched", "")</f>
        <v>#REF!</v>
      </c>
      <c r="Q3361" s="21" t="str">
        <f ca="1">IF(OR(D3361="AC",D3361="TR"),"Logic4"&amp;"_"&amp;TEXT(C3361,"dd.mm.yyyy") &amp;"_"&amp; 923787.7,"")</f>
        <v>Logic4_21.04.2020_923787.7</v>
      </c>
      <c r="R3361" s="21" t="e">
        <f ca="1">IF(AND(Q3361&lt;&gt; "", COUNTIF(SAP!#REF!,Q3361)&gt;0),"Matched", "")</f>
        <v>#REF!</v>
      </c>
    </row>
    <row r="3362" spans="1:18" hidden="1">
      <c r="A3362" s="21">
        <v>11563327</v>
      </c>
      <c r="B3362" s="22">
        <v>43942</v>
      </c>
      <c r="C3362" s="22">
        <v>43942</v>
      </c>
      <c r="D3362" s="21" t="s">
        <v>10</v>
      </c>
      <c r="E3362" s="23">
        <v>0</v>
      </c>
      <c r="F3362" s="23">
        <v>0</v>
      </c>
      <c r="G3362" s="23">
        <v>3978</v>
      </c>
      <c r="H3362" s="23">
        <v>177898.61</v>
      </c>
      <c r="I3362" s="21" t="s">
        <v>11</v>
      </c>
      <c r="J3362" s="21" t="s">
        <v>12</v>
      </c>
      <c r="K3362" s="21" t="str">
        <f t="shared" si="172"/>
        <v/>
      </c>
      <c r="L3362" s="21" t="e">
        <f ca="1">IF(AND(K3362&lt;&gt; "", COUNTIF(SAP!#REF!,K3362)&gt;0),"Matched", "")</f>
        <v>#REF!</v>
      </c>
      <c r="M3362" s="21" t="str">
        <f t="shared" si="173"/>
        <v/>
      </c>
      <c r="N3362" s="21" t="e">
        <f ca="1">IF(AND(M3362&lt;&gt; "", COUNTIF(SAP!#REF!,M3362)&gt;0),"Matched", "")</f>
        <v>#REF!</v>
      </c>
      <c r="O3362" s="21" t="str">
        <f t="shared" si="174"/>
        <v/>
      </c>
      <c r="P3362" s="21" t="e">
        <f ca="1">IF(AND(O3362&lt;&gt; "", COUNTIF(SAP!#REF!,O3362)&gt;0),"Matched", "")</f>
        <v>#REF!</v>
      </c>
      <c r="Q3362" s="21" t="str">
        <f ca="1">IF(OR(D3362="AC",D3362="TR"),"Logic4"&amp;"_"&amp;TEXT(C3362,"dd.mm.yyyy") &amp;"_"&amp; 923787.7,"")</f>
        <v>Logic4_21.04.2020_923787.7</v>
      </c>
      <c r="R3362" s="21" t="e">
        <f ca="1">IF(AND(Q3362&lt;&gt; "", COUNTIF(SAP!#REF!,Q3362)&gt;0),"Matched", "")</f>
        <v>#REF!</v>
      </c>
    </row>
    <row r="3363" spans="1:18" hidden="1">
      <c r="A3363" s="21">
        <v>11563327</v>
      </c>
      <c r="B3363" s="22">
        <v>43942</v>
      </c>
      <c r="C3363" s="22">
        <v>43942</v>
      </c>
      <c r="D3363" s="21" t="s">
        <v>10</v>
      </c>
      <c r="E3363" s="23">
        <v>0</v>
      </c>
      <c r="F3363" s="23">
        <v>0</v>
      </c>
      <c r="G3363" s="23">
        <v>4014.3</v>
      </c>
      <c r="H3363" s="23">
        <v>181912.91</v>
      </c>
      <c r="I3363" s="21" t="s">
        <v>11</v>
      </c>
      <c r="J3363" s="21" t="s">
        <v>12</v>
      </c>
      <c r="K3363" s="21" t="str">
        <f t="shared" si="172"/>
        <v/>
      </c>
      <c r="L3363" s="21" t="e">
        <f ca="1">IF(AND(K3363&lt;&gt; "", COUNTIF(SAP!#REF!,K3363)&gt;0),"Matched", "")</f>
        <v>#REF!</v>
      </c>
      <c r="M3363" s="21" t="str">
        <f t="shared" si="173"/>
        <v/>
      </c>
      <c r="N3363" s="21" t="e">
        <f ca="1">IF(AND(M3363&lt;&gt; "", COUNTIF(SAP!#REF!,M3363)&gt;0),"Matched", "")</f>
        <v>#REF!</v>
      </c>
      <c r="O3363" s="21" t="str">
        <f t="shared" si="174"/>
        <v/>
      </c>
      <c r="P3363" s="21" t="e">
        <f ca="1">IF(AND(O3363&lt;&gt; "", COUNTIF(SAP!#REF!,O3363)&gt;0),"Matched", "")</f>
        <v>#REF!</v>
      </c>
      <c r="Q3363" s="21" t="str">
        <f ca="1">IF(OR(D3363="AC",D3363="TR"),"Logic4"&amp;"_"&amp;TEXT(C3363,"dd.mm.yyyy") &amp;"_"&amp; 923787.7,"")</f>
        <v>Logic4_21.04.2020_923787.7</v>
      </c>
      <c r="R3363" s="21" t="e">
        <f ca="1">IF(AND(Q3363&lt;&gt; "", COUNTIF(SAP!#REF!,Q3363)&gt;0),"Matched", "")</f>
        <v>#REF!</v>
      </c>
    </row>
    <row r="3364" spans="1:18" hidden="1">
      <c r="A3364" s="21">
        <v>11563327</v>
      </c>
      <c r="B3364" s="22">
        <v>43942</v>
      </c>
      <c r="C3364" s="22">
        <v>43942</v>
      </c>
      <c r="D3364" s="21" t="s">
        <v>10</v>
      </c>
      <c r="E3364" s="23">
        <v>0</v>
      </c>
      <c r="F3364" s="23">
        <v>0</v>
      </c>
      <c r="G3364" s="23">
        <v>4130.6000000000004</v>
      </c>
      <c r="H3364" s="23">
        <v>186043.51</v>
      </c>
      <c r="I3364" s="21" t="s">
        <v>11</v>
      </c>
      <c r="J3364" s="21" t="s">
        <v>12</v>
      </c>
      <c r="K3364" s="21" t="str">
        <f t="shared" si="172"/>
        <v/>
      </c>
      <c r="L3364" s="21" t="e">
        <f ca="1">IF(AND(K3364&lt;&gt; "", COUNTIF(SAP!#REF!,K3364)&gt;0),"Matched", "")</f>
        <v>#REF!</v>
      </c>
      <c r="M3364" s="21" t="str">
        <f t="shared" si="173"/>
        <v/>
      </c>
      <c r="N3364" s="21" t="e">
        <f ca="1">IF(AND(M3364&lt;&gt; "", COUNTIF(SAP!#REF!,M3364)&gt;0),"Matched", "")</f>
        <v>#REF!</v>
      </c>
      <c r="O3364" s="21" t="str">
        <f t="shared" si="174"/>
        <v/>
      </c>
      <c r="P3364" s="21" t="e">
        <f ca="1">IF(AND(O3364&lt;&gt; "", COUNTIF(SAP!#REF!,O3364)&gt;0),"Matched", "")</f>
        <v>#REF!</v>
      </c>
      <c r="Q3364" s="21" t="str">
        <f ca="1">IF(OR(D3364="AC",D3364="TR"),"Logic4"&amp;"_"&amp;TEXT(C3364,"dd.mm.yyyy") &amp;"_"&amp; 923787.7,"")</f>
        <v>Logic4_21.04.2020_923787.7</v>
      </c>
      <c r="R3364" s="21" t="e">
        <f ca="1">IF(AND(Q3364&lt;&gt; "", COUNTIF(SAP!#REF!,Q3364)&gt;0),"Matched", "")</f>
        <v>#REF!</v>
      </c>
    </row>
    <row r="3365" spans="1:18" hidden="1">
      <c r="A3365" s="21">
        <v>11563327</v>
      </c>
      <c r="B3365" s="22">
        <v>43942</v>
      </c>
      <c r="C3365" s="22">
        <v>43942</v>
      </c>
      <c r="D3365" s="21" t="s">
        <v>10</v>
      </c>
      <c r="E3365" s="23">
        <v>0</v>
      </c>
      <c r="F3365" s="23">
        <v>0</v>
      </c>
      <c r="G3365" s="23">
        <v>4136.8999999999996</v>
      </c>
      <c r="H3365" s="23">
        <v>190180.41</v>
      </c>
      <c r="I3365" s="21" t="s">
        <v>11</v>
      </c>
      <c r="J3365" s="21" t="s">
        <v>12</v>
      </c>
      <c r="K3365" s="21" t="str">
        <f t="shared" si="172"/>
        <v/>
      </c>
      <c r="L3365" s="21" t="e">
        <f ca="1">IF(AND(K3365&lt;&gt; "", COUNTIF(SAP!#REF!,K3365)&gt;0),"Matched", "")</f>
        <v>#REF!</v>
      </c>
      <c r="M3365" s="21" t="str">
        <f t="shared" si="173"/>
        <v/>
      </c>
      <c r="N3365" s="21" t="e">
        <f ca="1">IF(AND(M3365&lt;&gt; "", COUNTIF(SAP!#REF!,M3365)&gt;0),"Matched", "")</f>
        <v>#REF!</v>
      </c>
      <c r="O3365" s="21" t="str">
        <f t="shared" si="174"/>
        <v/>
      </c>
      <c r="P3365" s="21" t="e">
        <f ca="1">IF(AND(O3365&lt;&gt; "", COUNTIF(SAP!#REF!,O3365)&gt;0),"Matched", "")</f>
        <v>#REF!</v>
      </c>
      <c r="Q3365" s="21" t="str">
        <f ca="1">IF(OR(D3365="AC",D3365="TR"),"Logic4"&amp;"_"&amp;TEXT(C3365,"dd.mm.yyyy") &amp;"_"&amp; 923787.7,"")</f>
        <v>Logic4_21.04.2020_923787.7</v>
      </c>
      <c r="R3365" s="21" t="e">
        <f ca="1">IF(AND(Q3365&lt;&gt; "", COUNTIF(SAP!#REF!,Q3365)&gt;0),"Matched", "")</f>
        <v>#REF!</v>
      </c>
    </row>
    <row r="3366" spans="1:18" hidden="1">
      <c r="A3366" s="21">
        <v>11563327</v>
      </c>
      <c r="B3366" s="22">
        <v>43942</v>
      </c>
      <c r="C3366" s="22">
        <v>43942</v>
      </c>
      <c r="D3366" s="21" t="s">
        <v>10</v>
      </c>
      <c r="E3366" s="23">
        <v>0</v>
      </c>
      <c r="F3366" s="23">
        <v>0</v>
      </c>
      <c r="G3366" s="23">
        <v>4198</v>
      </c>
      <c r="H3366" s="23">
        <v>194378.41</v>
      </c>
      <c r="I3366" s="21" t="s">
        <v>11</v>
      </c>
      <c r="J3366" s="21" t="s">
        <v>12</v>
      </c>
      <c r="K3366" s="21" t="str">
        <f t="shared" si="172"/>
        <v/>
      </c>
      <c r="L3366" s="21" t="e">
        <f ca="1">IF(AND(K3366&lt;&gt; "", COUNTIF(SAP!#REF!,K3366)&gt;0),"Matched", "")</f>
        <v>#REF!</v>
      </c>
      <c r="M3366" s="21" t="str">
        <f t="shared" si="173"/>
        <v/>
      </c>
      <c r="N3366" s="21" t="e">
        <f ca="1">IF(AND(M3366&lt;&gt; "", COUNTIF(SAP!#REF!,M3366)&gt;0),"Matched", "")</f>
        <v>#REF!</v>
      </c>
      <c r="O3366" s="21" t="str">
        <f t="shared" si="174"/>
        <v/>
      </c>
      <c r="P3366" s="21" t="e">
        <f ca="1">IF(AND(O3366&lt;&gt; "", COUNTIF(SAP!#REF!,O3366)&gt;0),"Matched", "")</f>
        <v>#REF!</v>
      </c>
      <c r="Q3366" s="21" t="str">
        <f ca="1">IF(OR(D3366="AC",D3366="TR"),"Logic4"&amp;"_"&amp;TEXT(C3366,"dd.mm.yyyy") &amp;"_"&amp; 923787.7,"")</f>
        <v>Logic4_21.04.2020_923787.7</v>
      </c>
      <c r="R3366" s="21" t="e">
        <f ca="1">IF(AND(Q3366&lt;&gt; "", COUNTIF(SAP!#REF!,Q3366)&gt;0),"Matched", "")</f>
        <v>#REF!</v>
      </c>
    </row>
    <row r="3367" spans="1:18" hidden="1">
      <c r="A3367" s="21">
        <v>11563327</v>
      </c>
      <c r="B3367" s="22">
        <v>43942</v>
      </c>
      <c r="C3367" s="22">
        <v>43942</v>
      </c>
      <c r="D3367" s="21" t="s">
        <v>10</v>
      </c>
      <c r="E3367" s="23">
        <v>0</v>
      </c>
      <c r="F3367" s="23">
        <v>0</v>
      </c>
      <c r="G3367" s="23">
        <v>4218.1000000000004</v>
      </c>
      <c r="H3367" s="23">
        <v>198596.51</v>
      </c>
      <c r="I3367" s="21" t="s">
        <v>11</v>
      </c>
      <c r="J3367" s="21" t="s">
        <v>12</v>
      </c>
      <c r="K3367" s="21" t="str">
        <f t="shared" si="172"/>
        <v/>
      </c>
      <c r="L3367" s="21" t="e">
        <f ca="1">IF(AND(K3367&lt;&gt; "", COUNTIF(SAP!#REF!,K3367)&gt;0),"Matched", "")</f>
        <v>#REF!</v>
      </c>
      <c r="M3367" s="21" t="str">
        <f t="shared" si="173"/>
        <v/>
      </c>
      <c r="N3367" s="21" t="e">
        <f ca="1">IF(AND(M3367&lt;&gt; "", COUNTIF(SAP!#REF!,M3367)&gt;0),"Matched", "")</f>
        <v>#REF!</v>
      </c>
      <c r="O3367" s="21" t="str">
        <f t="shared" si="174"/>
        <v/>
      </c>
      <c r="P3367" s="21" t="e">
        <f ca="1">IF(AND(O3367&lt;&gt; "", COUNTIF(SAP!#REF!,O3367)&gt;0),"Matched", "")</f>
        <v>#REF!</v>
      </c>
      <c r="Q3367" s="21" t="str">
        <f ca="1">IF(OR(D3367="AC",D3367="TR"),"Logic4"&amp;"_"&amp;TEXT(C3367,"dd.mm.yyyy") &amp;"_"&amp; 923787.7,"")</f>
        <v>Logic4_21.04.2020_923787.7</v>
      </c>
      <c r="R3367" s="21" t="e">
        <f ca="1">IF(AND(Q3367&lt;&gt; "", COUNTIF(SAP!#REF!,Q3367)&gt;0),"Matched", "")</f>
        <v>#REF!</v>
      </c>
    </row>
    <row r="3368" spans="1:18" hidden="1">
      <c r="A3368" s="21">
        <v>11563327</v>
      </c>
      <c r="B3368" s="22">
        <v>43942</v>
      </c>
      <c r="C3368" s="22">
        <v>43942</v>
      </c>
      <c r="D3368" s="21" t="s">
        <v>10</v>
      </c>
      <c r="E3368" s="23">
        <v>0</v>
      </c>
      <c r="F3368" s="23">
        <v>0</v>
      </c>
      <c r="G3368" s="23">
        <v>4290</v>
      </c>
      <c r="H3368" s="23">
        <v>202886.51</v>
      </c>
      <c r="I3368" s="21" t="s">
        <v>11</v>
      </c>
      <c r="J3368" s="21" t="s">
        <v>12</v>
      </c>
      <c r="K3368" s="21" t="str">
        <f t="shared" si="172"/>
        <v/>
      </c>
      <c r="L3368" s="21" t="e">
        <f ca="1">IF(AND(K3368&lt;&gt; "", COUNTIF(SAP!#REF!,K3368)&gt;0),"Matched", "")</f>
        <v>#REF!</v>
      </c>
      <c r="M3368" s="21" t="str">
        <f t="shared" si="173"/>
        <v/>
      </c>
      <c r="N3368" s="21" t="e">
        <f ca="1">IF(AND(M3368&lt;&gt; "", COUNTIF(SAP!#REF!,M3368)&gt;0),"Matched", "")</f>
        <v>#REF!</v>
      </c>
      <c r="O3368" s="21" t="str">
        <f t="shared" si="174"/>
        <v/>
      </c>
      <c r="P3368" s="21" t="e">
        <f ca="1">IF(AND(O3368&lt;&gt; "", COUNTIF(SAP!#REF!,O3368)&gt;0),"Matched", "")</f>
        <v>#REF!</v>
      </c>
      <c r="Q3368" s="21" t="str">
        <f ca="1">IF(OR(D3368="AC",D3368="TR"),"Logic4"&amp;"_"&amp;TEXT(C3368,"dd.mm.yyyy") &amp;"_"&amp; 923787.7,"")</f>
        <v>Logic4_21.04.2020_923787.7</v>
      </c>
      <c r="R3368" s="21" t="e">
        <f ca="1">IF(AND(Q3368&lt;&gt; "", COUNTIF(SAP!#REF!,Q3368)&gt;0),"Matched", "")</f>
        <v>#REF!</v>
      </c>
    </row>
    <row r="3369" spans="1:18" hidden="1">
      <c r="A3369" s="21">
        <v>11563327</v>
      </c>
      <c r="B3369" s="22">
        <v>43942</v>
      </c>
      <c r="C3369" s="22">
        <v>43942</v>
      </c>
      <c r="D3369" s="21" t="s">
        <v>10</v>
      </c>
      <c r="E3369" s="23">
        <v>0</v>
      </c>
      <c r="F3369" s="23">
        <v>0</v>
      </c>
      <c r="G3369" s="23">
        <v>4470</v>
      </c>
      <c r="H3369" s="23">
        <v>207356.51</v>
      </c>
      <c r="I3369" s="21" t="s">
        <v>11</v>
      </c>
      <c r="J3369" s="21" t="s">
        <v>12</v>
      </c>
      <c r="K3369" s="21" t="str">
        <f t="shared" si="172"/>
        <v/>
      </c>
      <c r="L3369" s="21" t="e">
        <f ca="1">IF(AND(K3369&lt;&gt; "", COUNTIF(SAP!#REF!,K3369)&gt;0),"Matched", "")</f>
        <v>#REF!</v>
      </c>
      <c r="M3369" s="21" t="str">
        <f t="shared" si="173"/>
        <v/>
      </c>
      <c r="N3369" s="21" t="e">
        <f ca="1">IF(AND(M3369&lt;&gt; "", COUNTIF(SAP!#REF!,M3369)&gt;0),"Matched", "")</f>
        <v>#REF!</v>
      </c>
      <c r="O3369" s="21" t="str">
        <f t="shared" si="174"/>
        <v/>
      </c>
      <c r="P3369" s="21" t="e">
        <f ca="1">IF(AND(O3369&lt;&gt; "", COUNTIF(SAP!#REF!,O3369)&gt;0),"Matched", "")</f>
        <v>#REF!</v>
      </c>
      <c r="Q3369" s="21" t="str">
        <f ca="1">IF(OR(D3369="AC",D3369="TR"),"Logic4"&amp;"_"&amp;TEXT(C3369,"dd.mm.yyyy") &amp;"_"&amp; 923787.7,"")</f>
        <v>Logic4_21.04.2020_923787.7</v>
      </c>
      <c r="R3369" s="21" t="e">
        <f ca="1">IF(AND(Q3369&lt;&gt; "", COUNTIF(SAP!#REF!,Q3369)&gt;0),"Matched", "")</f>
        <v>#REF!</v>
      </c>
    </row>
    <row r="3370" spans="1:18" hidden="1">
      <c r="A3370" s="21">
        <v>11563327</v>
      </c>
      <c r="B3370" s="22">
        <v>43942</v>
      </c>
      <c r="C3370" s="22">
        <v>43942</v>
      </c>
      <c r="D3370" s="21" t="s">
        <v>10</v>
      </c>
      <c r="E3370" s="23">
        <v>0</v>
      </c>
      <c r="F3370" s="23">
        <v>0</v>
      </c>
      <c r="G3370" s="23">
        <v>4472</v>
      </c>
      <c r="H3370" s="23">
        <v>211828.51</v>
      </c>
      <c r="I3370" s="21" t="s">
        <v>11</v>
      </c>
      <c r="J3370" s="21" t="s">
        <v>12</v>
      </c>
      <c r="K3370" s="21" t="str">
        <f t="shared" si="172"/>
        <v/>
      </c>
      <c r="L3370" s="21" t="e">
        <f ca="1">IF(AND(K3370&lt;&gt; "", COUNTIF(SAP!#REF!,K3370)&gt;0),"Matched", "")</f>
        <v>#REF!</v>
      </c>
      <c r="M3370" s="21" t="str">
        <f t="shared" si="173"/>
        <v/>
      </c>
      <c r="N3370" s="21" t="e">
        <f ca="1">IF(AND(M3370&lt;&gt; "", COUNTIF(SAP!#REF!,M3370)&gt;0),"Matched", "")</f>
        <v>#REF!</v>
      </c>
      <c r="O3370" s="21" t="str">
        <f t="shared" si="174"/>
        <v/>
      </c>
      <c r="P3370" s="21" t="e">
        <f ca="1">IF(AND(O3370&lt;&gt; "", COUNTIF(SAP!#REF!,O3370)&gt;0),"Matched", "")</f>
        <v>#REF!</v>
      </c>
      <c r="Q3370" s="21" t="str">
        <f ca="1">IF(OR(D3370="AC",D3370="TR"),"Logic4"&amp;"_"&amp;TEXT(C3370,"dd.mm.yyyy") &amp;"_"&amp; 923787.7,"")</f>
        <v>Logic4_21.04.2020_923787.7</v>
      </c>
      <c r="R3370" s="21" t="e">
        <f ca="1">IF(AND(Q3370&lt;&gt; "", COUNTIF(SAP!#REF!,Q3370)&gt;0),"Matched", "")</f>
        <v>#REF!</v>
      </c>
    </row>
    <row r="3371" spans="1:18" hidden="1">
      <c r="A3371" s="21">
        <v>11563327</v>
      </c>
      <c r="B3371" s="22">
        <v>43942</v>
      </c>
      <c r="C3371" s="22">
        <v>43942</v>
      </c>
      <c r="D3371" s="21" t="s">
        <v>10</v>
      </c>
      <c r="E3371" s="23">
        <v>0</v>
      </c>
      <c r="F3371" s="23">
        <v>0</v>
      </c>
      <c r="G3371" s="23">
        <v>4500.3</v>
      </c>
      <c r="H3371" s="23">
        <v>216328.81</v>
      </c>
      <c r="I3371" s="21" t="s">
        <v>11</v>
      </c>
      <c r="J3371" s="21" t="s">
        <v>12</v>
      </c>
      <c r="K3371" s="21" t="str">
        <f t="shared" si="172"/>
        <v/>
      </c>
      <c r="L3371" s="21" t="e">
        <f ca="1">IF(AND(K3371&lt;&gt; "", COUNTIF(SAP!#REF!,K3371)&gt;0),"Matched", "")</f>
        <v>#REF!</v>
      </c>
      <c r="M3371" s="21" t="str">
        <f t="shared" si="173"/>
        <v/>
      </c>
      <c r="N3371" s="21" t="e">
        <f ca="1">IF(AND(M3371&lt;&gt; "", COUNTIF(SAP!#REF!,M3371)&gt;0),"Matched", "")</f>
        <v>#REF!</v>
      </c>
      <c r="O3371" s="21" t="str">
        <f t="shared" si="174"/>
        <v/>
      </c>
      <c r="P3371" s="21" t="e">
        <f ca="1">IF(AND(O3371&lt;&gt; "", COUNTIF(SAP!#REF!,O3371)&gt;0),"Matched", "")</f>
        <v>#REF!</v>
      </c>
      <c r="Q3371" s="21" t="str">
        <f ca="1">IF(OR(D3371="AC",D3371="TR"),"Logic4"&amp;"_"&amp;TEXT(C3371,"dd.mm.yyyy") &amp;"_"&amp; 923787.7,"")</f>
        <v>Logic4_21.04.2020_923787.7</v>
      </c>
      <c r="R3371" s="21" t="e">
        <f ca="1">IF(AND(Q3371&lt;&gt; "", COUNTIF(SAP!#REF!,Q3371)&gt;0),"Matched", "")</f>
        <v>#REF!</v>
      </c>
    </row>
    <row r="3372" spans="1:18" hidden="1">
      <c r="A3372" s="21">
        <v>11563327</v>
      </c>
      <c r="B3372" s="22">
        <v>43942</v>
      </c>
      <c r="C3372" s="22">
        <v>43942</v>
      </c>
      <c r="D3372" s="21" t="s">
        <v>10</v>
      </c>
      <c r="E3372" s="23">
        <v>0</v>
      </c>
      <c r="F3372" s="23">
        <v>0</v>
      </c>
      <c r="G3372" s="23">
        <v>4730</v>
      </c>
      <c r="H3372" s="23">
        <v>221058.81</v>
      </c>
      <c r="I3372" s="21" t="s">
        <v>11</v>
      </c>
      <c r="J3372" s="21" t="s">
        <v>12</v>
      </c>
      <c r="K3372" s="21" t="str">
        <f t="shared" si="172"/>
        <v/>
      </c>
      <c r="L3372" s="21" t="e">
        <f ca="1">IF(AND(K3372&lt;&gt; "", COUNTIF(SAP!#REF!,K3372)&gt;0),"Matched", "")</f>
        <v>#REF!</v>
      </c>
      <c r="M3372" s="21" t="str">
        <f t="shared" si="173"/>
        <v/>
      </c>
      <c r="N3372" s="21" t="e">
        <f ca="1">IF(AND(M3372&lt;&gt; "", COUNTIF(SAP!#REF!,M3372)&gt;0),"Matched", "")</f>
        <v>#REF!</v>
      </c>
      <c r="O3372" s="21" t="str">
        <f t="shared" si="174"/>
        <v/>
      </c>
      <c r="P3372" s="21" t="e">
        <f ca="1">IF(AND(O3372&lt;&gt; "", COUNTIF(SAP!#REF!,O3372)&gt;0),"Matched", "")</f>
        <v>#REF!</v>
      </c>
      <c r="Q3372" s="21" t="str">
        <f ca="1">IF(OR(D3372="AC",D3372="TR"),"Logic4"&amp;"_"&amp;TEXT(C3372,"dd.mm.yyyy") &amp;"_"&amp; 923787.7,"")</f>
        <v>Logic4_21.04.2020_923787.7</v>
      </c>
      <c r="R3372" s="21" t="e">
        <f ca="1">IF(AND(Q3372&lt;&gt; "", COUNTIF(SAP!#REF!,Q3372)&gt;0),"Matched", "")</f>
        <v>#REF!</v>
      </c>
    </row>
    <row r="3373" spans="1:18" hidden="1">
      <c r="A3373" s="21">
        <v>11563327</v>
      </c>
      <c r="B3373" s="22">
        <v>43942</v>
      </c>
      <c r="C3373" s="22">
        <v>43942</v>
      </c>
      <c r="D3373" s="21" t="s">
        <v>10</v>
      </c>
      <c r="E3373" s="23">
        <v>0</v>
      </c>
      <c r="F3373" s="23">
        <v>0</v>
      </c>
      <c r="G3373" s="23">
        <v>4890</v>
      </c>
      <c r="H3373" s="23">
        <v>225948.81</v>
      </c>
      <c r="I3373" s="21" t="s">
        <v>11</v>
      </c>
      <c r="J3373" s="21" t="s">
        <v>12</v>
      </c>
      <c r="K3373" s="21" t="str">
        <f t="shared" si="172"/>
        <v/>
      </c>
      <c r="L3373" s="21" t="e">
        <f ca="1">IF(AND(K3373&lt;&gt; "", COUNTIF(SAP!#REF!,K3373)&gt;0),"Matched", "")</f>
        <v>#REF!</v>
      </c>
      <c r="M3373" s="21" t="str">
        <f t="shared" si="173"/>
        <v/>
      </c>
      <c r="N3373" s="21" t="e">
        <f ca="1">IF(AND(M3373&lt;&gt; "", COUNTIF(SAP!#REF!,M3373)&gt;0),"Matched", "")</f>
        <v>#REF!</v>
      </c>
      <c r="O3373" s="21" t="str">
        <f t="shared" si="174"/>
        <v/>
      </c>
      <c r="P3373" s="21" t="e">
        <f ca="1">IF(AND(O3373&lt;&gt; "", COUNTIF(SAP!#REF!,O3373)&gt;0),"Matched", "")</f>
        <v>#REF!</v>
      </c>
      <c r="Q3373" s="21" t="str">
        <f ca="1">IF(OR(D3373="AC",D3373="TR"),"Logic4"&amp;"_"&amp;TEXT(C3373,"dd.mm.yyyy") &amp;"_"&amp; 923787.7,"")</f>
        <v>Logic4_21.04.2020_923787.7</v>
      </c>
      <c r="R3373" s="21" t="e">
        <f ca="1">IF(AND(Q3373&lt;&gt; "", COUNTIF(SAP!#REF!,Q3373)&gt;0),"Matched", "")</f>
        <v>#REF!</v>
      </c>
    </row>
    <row r="3374" spans="1:18" hidden="1">
      <c r="A3374" s="21">
        <v>11563327</v>
      </c>
      <c r="B3374" s="22">
        <v>43942</v>
      </c>
      <c r="C3374" s="22">
        <v>43942</v>
      </c>
      <c r="D3374" s="21" t="s">
        <v>10</v>
      </c>
      <c r="E3374" s="23">
        <v>0</v>
      </c>
      <c r="F3374" s="23">
        <v>0</v>
      </c>
      <c r="G3374" s="23">
        <v>4902</v>
      </c>
      <c r="H3374" s="23">
        <v>230850.81</v>
      </c>
      <c r="I3374" s="21" t="s">
        <v>11</v>
      </c>
      <c r="J3374" s="21" t="s">
        <v>12</v>
      </c>
      <c r="K3374" s="21" t="str">
        <f t="shared" si="172"/>
        <v/>
      </c>
      <c r="L3374" s="21" t="e">
        <f ca="1">IF(AND(K3374&lt;&gt; "", COUNTIF(SAP!#REF!,K3374)&gt;0),"Matched", "")</f>
        <v>#REF!</v>
      </c>
      <c r="M3374" s="21" t="str">
        <f t="shared" si="173"/>
        <v/>
      </c>
      <c r="N3374" s="21" t="e">
        <f ca="1">IF(AND(M3374&lt;&gt; "", COUNTIF(SAP!#REF!,M3374)&gt;0),"Matched", "")</f>
        <v>#REF!</v>
      </c>
      <c r="O3374" s="21" t="str">
        <f t="shared" si="174"/>
        <v/>
      </c>
      <c r="P3374" s="21" t="e">
        <f ca="1">IF(AND(O3374&lt;&gt; "", COUNTIF(SAP!#REF!,O3374)&gt;0),"Matched", "")</f>
        <v>#REF!</v>
      </c>
      <c r="Q3374" s="21" t="str">
        <f ca="1">IF(OR(D3374="AC",D3374="TR"),"Logic4"&amp;"_"&amp;TEXT(C3374,"dd.mm.yyyy") &amp;"_"&amp; 923787.7,"")</f>
        <v>Logic4_21.04.2020_923787.7</v>
      </c>
      <c r="R3374" s="21" t="e">
        <f ca="1">IF(AND(Q3374&lt;&gt; "", COUNTIF(SAP!#REF!,Q3374)&gt;0),"Matched", "")</f>
        <v>#REF!</v>
      </c>
    </row>
    <row r="3375" spans="1:18" hidden="1">
      <c r="A3375" s="21">
        <v>11563327</v>
      </c>
      <c r="B3375" s="22">
        <v>43942</v>
      </c>
      <c r="C3375" s="22">
        <v>43942</v>
      </c>
      <c r="D3375" s="21" t="s">
        <v>10</v>
      </c>
      <c r="E3375" s="23">
        <v>0</v>
      </c>
      <c r="F3375" s="23">
        <v>0</v>
      </c>
      <c r="G3375" s="23">
        <v>4928.2</v>
      </c>
      <c r="H3375" s="23">
        <v>235779.01</v>
      </c>
      <c r="I3375" s="21" t="s">
        <v>11</v>
      </c>
      <c r="J3375" s="21" t="s">
        <v>12</v>
      </c>
      <c r="K3375" s="21" t="str">
        <f t="shared" si="172"/>
        <v/>
      </c>
      <c r="L3375" s="21" t="e">
        <f ca="1">IF(AND(K3375&lt;&gt; "", COUNTIF(SAP!#REF!,K3375)&gt;0),"Matched", "")</f>
        <v>#REF!</v>
      </c>
      <c r="M3375" s="21" t="str">
        <f t="shared" si="173"/>
        <v/>
      </c>
      <c r="N3375" s="21" t="e">
        <f ca="1">IF(AND(M3375&lt;&gt; "", COUNTIF(SAP!#REF!,M3375)&gt;0),"Matched", "")</f>
        <v>#REF!</v>
      </c>
      <c r="O3375" s="21" t="str">
        <f t="shared" si="174"/>
        <v/>
      </c>
      <c r="P3375" s="21" t="e">
        <f ca="1">IF(AND(O3375&lt;&gt; "", COUNTIF(SAP!#REF!,O3375)&gt;0),"Matched", "")</f>
        <v>#REF!</v>
      </c>
      <c r="Q3375" s="21" t="str">
        <f ca="1">IF(OR(D3375="AC",D3375="TR"),"Logic4"&amp;"_"&amp;TEXT(C3375,"dd.mm.yyyy") &amp;"_"&amp; 923787.7,"")</f>
        <v>Logic4_21.04.2020_923787.7</v>
      </c>
      <c r="R3375" s="21" t="e">
        <f ca="1">IF(AND(Q3375&lt;&gt; "", COUNTIF(SAP!#REF!,Q3375)&gt;0),"Matched", "")</f>
        <v>#REF!</v>
      </c>
    </row>
    <row r="3376" spans="1:18" hidden="1">
      <c r="A3376" s="21">
        <v>11563327</v>
      </c>
      <c r="B3376" s="22">
        <v>43942</v>
      </c>
      <c r="C3376" s="22">
        <v>43942</v>
      </c>
      <c r="D3376" s="21" t="s">
        <v>10</v>
      </c>
      <c r="E3376" s="23">
        <v>0</v>
      </c>
      <c r="F3376" s="23">
        <v>0</v>
      </c>
      <c r="G3376" s="23">
        <v>4940</v>
      </c>
      <c r="H3376" s="23">
        <v>240719.01</v>
      </c>
      <c r="I3376" s="21" t="s">
        <v>11</v>
      </c>
      <c r="J3376" s="21" t="s">
        <v>12</v>
      </c>
      <c r="K3376" s="21" t="str">
        <f t="shared" si="172"/>
        <v/>
      </c>
      <c r="L3376" s="21" t="e">
        <f ca="1">IF(AND(K3376&lt;&gt; "", COUNTIF(SAP!#REF!,K3376)&gt;0),"Matched", "")</f>
        <v>#REF!</v>
      </c>
      <c r="M3376" s="21" t="str">
        <f t="shared" si="173"/>
        <v/>
      </c>
      <c r="N3376" s="21" t="e">
        <f ca="1">IF(AND(M3376&lt;&gt; "", COUNTIF(SAP!#REF!,M3376)&gt;0),"Matched", "")</f>
        <v>#REF!</v>
      </c>
      <c r="O3376" s="21" t="str">
        <f t="shared" si="174"/>
        <v/>
      </c>
      <c r="P3376" s="21" t="e">
        <f ca="1">IF(AND(O3376&lt;&gt; "", COUNTIF(SAP!#REF!,O3376)&gt;0),"Matched", "")</f>
        <v>#REF!</v>
      </c>
      <c r="Q3376" s="21" t="str">
        <f ca="1">IF(OR(D3376="AC",D3376="TR"),"Logic4"&amp;"_"&amp;TEXT(C3376,"dd.mm.yyyy") &amp;"_"&amp; 923787.7,"")</f>
        <v>Logic4_21.04.2020_923787.7</v>
      </c>
      <c r="R3376" s="21" t="e">
        <f ca="1">IF(AND(Q3376&lt;&gt; "", COUNTIF(SAP!#REF!,Q3376)&gt;0),"Matched", "")</f>
        <v>#REF!</v>
      </c>
    </row>
    <row r="3377" spans="1:18" hidden="1">
      <c r="A3377" s="21">
        <v>11563327</v>
      </c>
      <c r="B3377" s="22">
        <v>43942</v>
      </c>
      <c r="C3377" s="22">
        <v>43942</v>
      </c>
      <c r="D3377" s="21" t="s">
        <v>10</v>
      </c>
      <c r="E3377" s="23">
        <v>0</v>
      </c>
      <c r="F3377" s="23">
        <v>0</v>
      </c>
      <c r="G3377" s="23">
        <v>5018.3</v>
      </c>
      <c r="H3377" s="23">
        <v>245737.31</v>
      </c>
      <c r="I3377" s="21" t="s">
        <v>11</v>
      </c>
      <c r="J3377" s="21" t="s">
        <v>12</v>
      </c>
      <c r="K3377" s="21" t="str">
        <f t="shared" si="172"/>
        <v/>
      </c>
      <c r="L3377" s="21" t="e">
        <f ca="1">IF(AND(K3377&lt;&gt; "", COUNTIF(SAP!#REF!,K3377)&gt;0),"Matched", "")</f>
        <v>#REF!</v>
      </c>
      <c r="M3377" s="21" t="str">
        <f t="shared" si="173"/>
        <v/>
      </c>
      <c r="N3377" s="21" t="e">
        <f ca="1">IF(AND(M3377&lt;&gt; "", COUNTIF(SAP!#REF!,M3377)&gt;0),"Matched", "")</f>
        <v>#REF!</v>
      </c>
      <c r="O3377" s="21" t="str">
        <f t="shared" si="174"/>
        <v/>
      </c>
      <c r="P3377" s="21" t="e">
        <f ca="1">IF(AND(O3377&lt;&gt; "", COUNTIF(SAP!#REF!,O3377)&gt;0),"Matched", "")</f>
        <v>#REF!</v>
      </c>
      <c r="Q3377" s="21" t="str">
        <f ca="1">IF(OR(D3377="AC",D3377="TR"),"Logic4"&amp;"_"&amp;TEXT(C3377,"dd.mm.yyyy") &amp;"_"&amp; 923787.7,"")</f>
        <v>Logic4_21.04.2020_923787.7</v>
      </c>
      <c r="R3377" s="21" t="e">
        <f ca="1">IF(AND(Q3377&lt;&gt; "", COUNTIF(SAP!#REF!,Q3377)&gt;0),"Matched", "")</f>
        <v>#REF!</v>
      </c>
    </row>
    <row r="3378" spans="1:18" hidden="1">
      <c r="A3378" s="21">
        <v>11563327</v>
      </c>
      <c r="B3378" s="22">
        <v>43942</v>
      </c>
      <c r="C3378" s="22">
        <v>43942</v>
      </c>
      <c r="D3378" s="21" t="s">
        <v>10</v>
      </c>
      <c r="E3378" s="23">
        <v>0</v>
      </c>
      <c r="F3378" s="23">
        <v>0</v>
      </c>
      <c r="G3378" s="23">
        <v>5065.3</v>
      </c>
      <c r="H3378" s="23">
        <v>250802.61</v>
      </c>
      <c r="I3378" s="21" t="s">
        <v>11</v>
      </c>
      <c r="J3378" s="21" t="s">
        <v>12</v>
      </c>
      <c r="K3378" s="21" t="str">
        <f t="shared" si="172"/>
        <v/>
      </c>
      <c r="L3378" s="21" t="e">
        <f ca="1">IF(AND(K3378&lt;&gt; "", COUNTIF(SAP!#REF!,K3378)&gt;0),"Matched", "")</f>
        <v>#REF!</v>
      </c>
      <c r="M3378" s="21" t="str">
        <f t="shared" si="173"/>
        <v/>
      </c>
      <c r="N3378" s="21" t="e">
        <f ca="1">IF(AND(M3378&lt;&gt; "", COUNTIF(SAP!#REF!,M3378)&gt;0),"Matched", "")</f>
        <v>#REF!</v>
      </c>
      <c r="O3378" s="21" t="str">
        <f t="shared" si="174"/>
        <v/>
      </c>
      <c r="P3378" s="21" t="e">
        <f ca="1">IF(AND(O3378&lt;&gt; "", COUNTIF(SAP!#REF!,O3378)&gt;0),"Matched", "")</f>
        <v>#REF!</v>
      </c>
      <c r="Q3378" s="21" t="str">
        <f ca="1">IF(OR(D3378="AC",D3378="TR"),"Logic4"&amp;"_"&amp;TEXT(C3378,"dd.mm.yyyy") &amp;"_"&amp; 923787.7,"")</f>
        <v>Logic4_21.04.2020_923787.7</v>
      </c>
      <c r="R3378" s="21" t="e">
        <f ca="1">IF(AND(Q3378&lt;&gt; "", COUNTIF(SAP!#REF!,Q3378)&gt;0),"Matched", "")</f>
        <v>#REF!</v>
      </c>
    </row>
    <row r="3379" spans="1:18" hidden="1">
      <c r="A3379" s="21">
        <v>11563327</v>
      </c>
      <c r="B3379" s="22">
        <v>43942</v>
      </c>
      <c r="C3379" s="22">
        <v>43942</v>
      </c>
      <c r="D3379" s="21" t="s">
        <v>10</v>
      </c>
      <c r="E3379" s="23">
        <v>0</v>
      </c>
      <c r="F3379" s="23">
        <v>0</v>
      </c>
      <c r="G3379" s="23">
        <v>5257</v>
      </c>
      <c r="H3379" s="23">
        <v>256059.61</v>
      </c>
      <c r="I3379" s="21" t="s">
        <v>11</v>
      </c>
      <c r="J3379" s="21" t="s">
        <v>12</v>
      </c>
      <c r="K3379" s="21" t="str">
        <f t="shared" si="172"/>
        <v/>
      </c>
      <c r="L3379" s="21" t="e">
        <f ca="1">IF(AND(K3379&lt;&gt; "", COUNTIF(SAP!#REF!,K3379)&gt;0),"Matched", "")</f>
        <v>#REF!</v>
      </c>
      <c r="M3379" s="21" t="str">
        <f t="shared" si="173"/>
        <v/>
      </c>
      <c r="N3379" s="21" t="e">
        <f ca="1">IF(AND(M3379&lt;&gt; "", COUNTIF(SAP!#REF!,M3379)&gt;0),"Matched", "")</f>
        <v>#REF!</v>
      </c>
      <c r="O3379" s="21" t="str">
        <f t="shared" si="174"/>
        <v/>
      </c>
      <c r="P3379" s="21" t="e">
        <f ca="1">IF(AND(O3379&lt;&gt; "", COUNTIF(SAP!#REF!,O3379)&gt;0),"Matched", "")</f>
        <v>#REF!</v>
      </c>
      <c r="Q3379" s="21" t="str">
        <f ca="1">IF(OR(D3379="AC",D3379="TR"),"Logic4"&amp;"_"&amp;TEXT(C3379,"dd.mm.yyyy") &amp;"_"&amp; 923787.7,"")</f>
        <v>Logic4_21.04.2020_923787.7</v>
      </c>
      <c r="R3379" s="21" t="e">
        <f ca="1">IF(AND(Q3379&lt;&gt; "", COUNTIF(SAP!#REF!,Q3379)&gt;0),"Matched", "")</f>
        <v>#REF!</v>
      </c>
    </row>
    <row r="3380" spans="1:18" hidden="1">
      <c r="A3380" s="21">
        <v>11563327</v>
      </c>
      <c r="B3380" s="22">
        <v>43942</v>
      </c>
      <c r="C3380" s="22">
        <v>43942</v>
      </c>
      <c r="D3380" s="21" t="s">
        <v>10</v>
      </c>
      <c r="E3380" s="23">
        <v>0</v>
      </c>
      <c r="F3380" s="23">
        <v>0</v>
      </c>
      <c r="G3380" s="23">
        <v>5312.3</v>
      </c>
      <c r="H3380" s="23">
        <v>261371.91</v>
      </c>
      <c r="I3380" s="21" t="s">
        <v>11</v>
      </c>
      <c r="J3380" s="21" t="s">
        <v>12</v>
      </c>
      <c r="K3380" s="21" t="str">
        <f t="shared" si="172"/>
        <v/>
      </c>
      <c r="L3380" s="21" t="e">
        <f ca="1">IF(AND(K3380&lt;&gt; "", COUNTIF(SAP!#REF!,K3380)&gt;0),"Matched", "")</f>
        <v>#REF!</v>
      </c>
      <c r="M3380" s="21" t="str">
        <f t="shared" si="173"/>
        <v/>
      </c>
      <c r="N3380" s="21" t="e">
        <f ca="1">IF(AND(M3380&lt;&gt; "", COUNTIF(SAP!#REF!,M3380)&gt;0),"Matched", "")</f>
        <v>#REF!</v>
      </c>
      <c r="O3380" s="21" t="str">
        <f t="shared" si="174"/>
        <v/>
      </c>
      <c r="P3380" s="21" t="e">
        <f ca="1">IF(AND(O3380&lt;&gt; "", COUNTIF(SAP!#REF!,O3380)&gt;0),"Matched", "")</f>
        <v>#REF!</v>
      </c>
      <c r="Q3380" s="21" t="str">
        <f ca="1">IF(OR(D3380="AC",D3380="TR"),"Logic4"&amp;"_"&amp;TEXT(C3380,"dd.mm.yyyy") &amp;"_"&amp; 923787.7,"")</f>
        <v>Logic4_21.04.2020_923787.7</v>
      </c>
      <c r="R3380" s="21" t="e">
        <f ca="1">IF(AND(Q3380&lt;&gt; "", COUNTIF(SAP!#REF!,Q3380)&gt;0),"Matched", "")</f>
        <v>#REF!</v>
      </c>
    </row>
    <row r="3381" spans="1:18" hidden="1">
      <c r="A3381" s="21">
        <v>11563327</v>
      </c>
      <c r="B3381" s="22">
        <v>43942</v>
      </c>
      <c r="C3381" s="22">
        <v>43942</v>
      </c>
      <c r="D3381" s="21" t="s">
        <v>10</v>
      </c>
      <c r="E3381" s="23">
        <v>0</v>
      </c>
      <c r="F3381" s="23">
        <v>0</v>
      </c>
      <c r="G3381" s="23">
        <v>5350</v>
      </c>
      <c r="H3381" s="23">
        <v>266721.90999999997</v>
      </c>
      <c r="I3381" s="21" t="s">
        <v>11</v>
      </c>
      <c r="J3381" s="21" t="s">
        <v>12</v>
      </c>
      <c r="K3381" s="21" t="str">
        <f t="shared" si="172"/>
        <v/>
      </c>
      <c r="L3381" s="21" t="e">
        <f ca="1">IF(AND(K3381&lt;&gt; "", COUNTIF(SAP!#REF!,K3381)&gt;0),"Matched", "")</f>
        <v>#REF!</v>
      </c>
      <c r="M3381" s="21" t="str">
        <f t="shared" si="173"/>
        <v/>
      </c>
      <c r="N3381" s="21" t="e">
        <f ca="1">IF(AND(M3381&lt;&gt; "", COUNTIF(SAP!#REF!,M3381)&gt;0),"Matched", "")</f>
        <v>#REF!</v>
      </c>
      <c r="O3381" s="21" t="str">
        <f t="shared" si="174"/>
        <v/>
      </c>
      <c r="P3381" s="21" t="e">
        <f ca="1">IF(AND(O3381&lt;&gt; "", COUNTIF(SAP!#REF!,O3381)&gt;0),"Matched", "")</f>
        <v>#REF!</v>
      </c>
      <c r="Q3381" s="21" t="str">
        <f ca="1">IF(OR(D3381="AC",D3381="TR"),"Logic4"&amp;"_"&amp;TEXT(C3381,"dd.mm.yyyy") &amp;"_"&amp; 923787.7,"")</f>
        <v>Logic4_21.04.2020_923787.7</v>
      </c>
      <c r="R3381" s="21" t="e">
        <f ca="1">IF(AND(Q3381&lt;&gt; "", COUNTIF(SAP!#REF!,Q3381)&gt;0),"Matched", "")</f>
        <v>#REF!</v>
      </c>
    </row>
    <row r="3382" spans="1:18" hidden="1">
      <c r="A3382" s="21">
        <v>11563327</v>
      </c>
      <c r="B3382" s="22">
        <v>43942</v>
      </c>
      <c r="C3382" s="22">
        <v>43942</v>
      </c>
      <c r="D3382" s="21" t="s">
        <v>10</v>
      </c>
      <c r="E3382" s="23">
        <v>0</v>
      </c>
      <c r="F3382" s="23">
        <v>0</v>
      </c>
      <c r="G3382" s="23">
        <v>5364</v>
      </c>
      <c r="H3382" s="23">
        <v>272085.90999999997</v>
      </c>
      <c r="I3382" s="21" t="s">
        <v>11</v>
      </c>
      <c r="J3382" s="21" t="s">
        <v>12</v>
      </c>
      <c r="K3382" s="21" t="str">
        <f t="shared" si="172"/>
        <v/>
      </c>
      <c r="L3382" s="21" t="e">
        <f ca="1">IF(AND(K3382&lt;&gt; "", COUNTIF(SAP!#REF!,K3382)&gt;0),"Matched", "")</f>
        <v>#REF!</v>
      </c>
      <c r="M3382" s="21" t="str">
        <f t="shared" si="173"/>
        <v/>
      </c>
      <c r="N3382" s="21" t="e">
        <f ca="1">IF(AND(M3382&lt;&gt; "", COUNTIF(SAP!#REF!,M3382)&gt;0),"Matched", "")</f>
        <v>#REF!</v>
      </c>
      <c r="O3382" s="21" t="str">
        <f t="shared" si="174"/>
        <v/>
      </c>
      <c r="P3382" s="21" t="e">
        <f ca="1">IF(AND(O3382&lt;&gt; "", COUNTIF(SAP!#REF!,O3382)&gt;0),"Matched", "")</f>
        <v>#REF!</v>
      </c>
      <c r="Q3382" s="21" t="str">
        <f ca="1">IF(OR(D3382="AC",D3382="TR"),"Logic4"&amp;"_"&amp;TEXT(C3382,"dd.mm.yyyy") &amp;"_"&amp; 923787.7,"")</f>
        <v>Logic4_21.04.2020_923787.7</v>
      </c>
      <c r="R3382" s="21" t="e">
        <f ca="1">IF(AND(Q3382&lt;&gt; "", COUNTIF(SAP!#REF!,Q3382)&gt;0),"Matched", "")</f>
        <v>#REF!</v>
      </c>
    </row>
    <row r="3383" spans="1:18" hidden="1">
      <c r="A3383" s="21">
        <v>11563327</v>
      </c>
      <c r="B3383" s="22">
        <v>43942</v>
      </c>
      <c r="C3383" s="22">
        <v>43942</v>
      </c>
      <c r="D3383" s="21" t="s">
        <v>10</v>
      </c>
      <c r="E3383" s="23">
        <v>0</v>
      </c>
      <c r="F3383" s="23">
        <v>0</v>
      </c>
      <c r="G3383" s="23">
        <v>5570</v>
      </c>
      <c r="H3383" s="23">
        <v>277655.90999999997</v>
      </c>
      <c r="I3383" s="21" t="s">
        <v>11</v>
      </c>
      <c r="J3383" s="21" t="s">
        <v>12</v>
      </c>
      <c r="K3383" s="21" t="str">
        <f t="shared" si="172"/>
        <v/>
      </c>
      <c r="L3383" s="21" t="e">
        <f ca="1">IF(AND(K3383&lt;&gt; "", COUNTIF(SAP!#REF!,K3383)&gt;0),"Matched", "")</f>
        <v>#REF!</v>
      </c>
      <c r="M3383" s="21" t="str">
        <f t="shared" si="173"/>
        <v/>
      </c>
      <c r="N3383" s="21" t="e">
        <f ca="1">IF(AND(M3383&lt;&gt; "", COUNTIF(SAP!#REF!,M3383)&gt;0),"Matched", "")</f>
        <v>#REF!</v>
      </c>
      <c r="O3383" s="21" t="str">
        <f t="shared" si="174"/>
        <v/>
      </c>
      <c r="P3383" s="21" t="e">
        <f ca="1">IF(AND(O3383&lt;&gt; "", COUNTIF(SAP!#REF!,O3383)&gt;0),"Matched", "")</f>
        <v>#REF!</v>
      </c>
      <c r="Q3383" s="21" t="str">
        <f ca="1">IF(OR(D3383="AC",D3383="TR"),"Logic4"&amp;"_"&amp;TEXT(C3383,"dd.mm.yyyy") &amp;"_"&amp; 923787.7,"")</f>
        <v>Logic4_21.04.2020_923787.7</v>
      </c>
      <c r="R3383" s="21" t="e">
        <f ca="1">IF(AND(Q3383&lt;&gt; "", COUNTIF(SAP!#REF!,Q3383)&gt;0),"Matched", "")</f>
        <v>#REF!</v>
      </c>
    </row>
    <row r="3384" spans="1:18" hidden="1">
      <c r="A3384" s="21">
        <v>11563327</v>
      </c>
      <c r="B3384" s="22">
        <v>43942</v>
      </c>
      <c r="C3384" s="22">
        <v>43942</v>
      </c>
      <c r="D3384" s="21" t="s">
        <v>10</v>
      </c>
      <c r="E3384" s="23">
        <v>0</v>
      </c>
      <c r="F3384" s="23">
        <v>0</v>
      </c>
      <c r="G3384" s="23">
        <v>5610.7</v>
      </c>
      <c r="H3384" s="23">
        <v>283266.61</v>
      </c>
      <c r="I3384" s="21" t="s">
        <v>11</v>
      </c>
      <c r="J3384" s="21" t="s">
        <v>12</v>
      </c>
      <c r="K3384" s="21" t="str">
        <f t="shared" si="172"/>
        <v/>
      </c>
      <c r="L3384" s="21" t="e">
        <f ca="1">IF(AND(K3384&lt;&gt; "", COUNTIF(SAP!#REF!,K3384)&gt;0),"Matched", "")</f>
        <v>#REF!</v>
      </c>
      <c r="M3384" s="21" t="str">
        <f t="shared" si="173"/>
        <v/>
      </c>
      <c r="N3384" s="21" t="e">
        <f ca="1">IF(AND(M3384&lt;&gt; "", COUNTIF(SAP!#REF!,M3384)&gt;0),"Matched", "")</f>
        <v>#REF!</v>
      </c>
      <c r="O3384" s="21" t="str">
        <f t="shared" si="174"/>
        <v/>
      </c>
      <c r="P3384" s="21" t="e">
        <f ca="1">IF(AND(O3384&lt;&gt; "", COUNTIF(SAP!#REF!,O3384)&gt;0),"Matched", "")</f>
        <v>#REF!</v>
      </c>
      <c r="Q3384" s="21" t="str">
        <f ca="1">IF(OR(D3384="AC",D3384="TR"),"Logic4"&amp;"_"&amp;TEXT(C3384,"dd.mm.yyyy") &amp;"_"&amp; 923787.7,"")</f>
        <v>Logic4_21.04.2020_923787.7</v>
      </c>
      <c r="R3384" s="21" t="e">
        <f ca="1">IF(AND(Q3384&lt;&gt; "", COUNTIF(SAP!#REF!,Q3384)&gt;0),"Matched", "")</f>
        <v>#REF!</v>
      </c>
    </row>
    <row r="3385" spans="1:18" hidden="1">
      <c r="A3385" s="21">
        <v>11563327</v>
      </c>
      <c r="B3385" s="22">
        <v>43942</v>
      </c>
      <c r="C3385" s="22">
        <v>43942</v>
      </c>
      <c r="D3385" s="21" t="s">
        <v>10</v>
      </c>
      <c r="E3385" s="23">
        <v>0</v>
      </c>
      <c r="F3385" s="23">
        <v>0</v>
      </c>
      <c r="G3385" s="23">
        <v>5800</v>
      </c>
      <c r="H3385" s="23">
        <v>289066.61</v>
      </c>
      <c r="I3385" s="21" t="s">
        <v>11</v>
      </c>
      <c r="J3385" s="21" t="s">
        <v>12</v>
      </c>
      <c r="K3385" s="21" t="str">
        <f t="shared" si="172"/>
        <v/>
      </c>
      <c r="L3385" s="21" t="e">
        <f ca="1">IF(AND(K3385&lt;&gt; "", COUNTIF(SAP!#REF!,K3385)&gt;0),"Matched", "")</f>
        <v>#REF!</v>
      </c>
      <c r="M3385" s="21" t="str">
        <f t="shared" si="173"/>
        <v/>
      </c>
      <c r="N3385" s="21" t="e">
        <f ca="1">IF(AND(M3385&lt;&gt; "", COUNTIF(SAP!#REF!,M3385)&gt;0),"Matched", "")</f>
        <v>#REF!</v>
      </c>
      <c r="O3385" s="21" t="str">
        <f t="shared" si="174"/>
        <v/>
      </c>
      <c r="P3385" s="21" t="e">
        <f ca="1">IF(AND(O3385&lt;&gt; "", COUNTIF(SAP!#REF!,O3385)&gt;0),"Matched", "")</f>
        <v>#REF!</v>
      </c>
      <c r="Q3385" s="21" t="str">
        <f ca="1">IF(OR(D3385="AC",D3385="TR"),"Logic4"&amp;"_"&amp;TEXT(C3385,"dd.mm.yyyy") &amp;"_"&amp; 923787.7,"")</f>
        <v>Logic4_21.04.2020_923787.7</v>
      </c>
      <c r="R3385" s="21" t="e">
        <f ca="1">IF(AND(Q3385&lt;&gt; "", COUNTIF(SAP!#REF!,Q3385)&gt;0),"Matched", "")</f>
        <v>#REF!</v>
      </c>
    </row>
    <row r="3386" spans="1:18" hidden="1">
      <c r="A3386" s="21">
        <v>11563327</v>
      </c>
      <c r="B3386" s="22">
        <v>43942</v>
      </c>
      <c r="C3386" s="22">
        <v>43942</v>
      </c>
      <c r="D3386" s="21" t="s">
        <v>10</v>
      </c>
      <c r="E3386" s="23">
        <v>0</v>
      </c>
      <c r="F3386" s="23">
        <v>0</v>
      </c>
      <c r="G3386" s="23">
        <v>5988</v>
      </c>
      <c r="H3386" s="23">
        <v>295054.61</v>
      </c>
      <c r="I3386" s="21" t="s">
        <v>11</v>
      </c>
      <c r="J3386" s="21" t="s">
        <v>12</v>
      </c>
      <c r="K3386" s="21" t="str">
        <f t="shared" si="172"/>
        <v/>
      </c>
      <c r="L3386" s="21" t="e">
        <f ca="1">IF(AND(K3386&lt;&gt; "", COUNTIF(SAP!#REF!,K3386)&gt;0),"Matched", "")</f>
        <v>#REF!</v>
      </c>
      <c r="M3386" s="21" t="str">
        <f t="shared" si="173"/>
        <v/>
      </c>
      <c r="N3386" s="21" t="e">
        <f ca="1">IF(AND(M3386&lt;&gt; "", COUNTIF(SAP!#REF!,M3386)&gt;0),"Matched", "")</f>
        <v>#REF!</v>
      </c>
      <c r="O3386" s="21" t="str">
        <f t="shared" si="174"/>
        <v/>
      </c>
      <c r="P3386" s="21" t="e">
        <f ca="1">IF(AND(O3386&lt;&gt; "", COUNTIF(SAP!#REF!,O3386)&gt;0),"Matched", "")</f>
        <v>#REF!</v>
      </c>
      <c r="Q3386" s="21" t="str">
        <f ca="1">IF(OR(D3386="AC",D3386="TR"),"Logic4"&amp;"_"&amp;TEXT(C3386,"dd.mm.yyyy") &amp;"_"&amp; 923787.7,"")</f>
        <v>Logic4_21.04.2020_923787.7</v>
      </c>
      <c r="R3386" s="21" t="e">
        <f ca="1">IF(AND(Q3386&lt;&gt; "", COUNTIF(SAP!#REF!,Q3386)&gt;0),"Matched", "")</f>
        <v>#REF!</v>
      </c>
    </row>
    <row r="3387" spans="1:18" hidden="1">
      <c r="A3387" s="21">
        <v>11563327</v>
      </c>
      <c r="B3387" s="22">
        <v>43942</v>
      </c>
      <c r="C3387" s="22">
        <v>43942</v>
      </c>
      <c r="D3387" s="21" t="s">
        <v>10</v>
      </c>
      <c r="E3387" s="23">
        <v>0</v>
      </c>
      <c r="F3387" s="23">
        <v>0</v>
      </c>
      <c r="G3387" s="23">
        <v>6049.8</v>
      </c>
      <c r="H3387" s="23">
        <v>301104.40999999997</v>
      </c>
      <c r="I3387" s="21" t="s">
        <v>11</v>
      </c>
      <c r="J3387" s="21" t="s">
        <v>12</v>
      </c>
      <c r="K3387" s="21" t="str">
        <f t="shared" si="172"/>
        <v/>
      </c>
      <c r="L3387" s="21" t="e">
        <f ca="1">IF(AND(K3387&lt;&gt; "", COUNTIF(SAP!#REF!,K3387)&gt;0),"Matched", "")</f>
        <v>#REF!</v>
      </c>
      <c r="M3387" s="21" t="str">
        <f t="shared" si="173"/>
        <v/>
      </c>
      <c r="N3387" s="21" t="e">
        <f ca="1">IF(AND(M3387&lt;&gt; "", COUNTIF(SAP!#REF!,M3387)&gt;0),"Matched", "")</f>
        <v>#REF!</v>
      </c>
      <c r="O3387" s="21" t="str">
        <f t="shared" si="174"/>
        <v/>
      </c>
      <c r="P3387" s="21" t="e">
        <f ca="1">IF(AND(O3387&lt;&gt; "", COUNTIF(SAP!#REF!,O3387)&gt;0),"Matched", "")</f>
        <v>#REF!</v>
      </c>
      <c r="Q3387" s="21" t="str">
        <f ca="1">IF(OR(D3387="AC",D3387="TR"),"Logic4"&amp;"_"&amp;TEXT(C3387,"dd.mm.yyyy") &amp;"_"&amp; 923787.7,"")</f>
        <v>Logic4_21.04.2020_923787.7</v>
      </c>
      <c r="R3387" s="21" t="e">
        <f ca="1">IF(AND(Q3387&lt;&gt; "", COUNTIF(SAP!#REF!,Q3387)&gt;0),"Matched", "")</f>
        <v>#REF!</v>
      </c>
    </row>
    <row r="3388" spans="1:18" hidden="1">
      <c r="A3388" s="21">
        <v>11563327</v>
      </c>
      <c r="B3388" s="22">
        <v>43942</v>
      </c>
      <c r="C3388" s="22">
        <v>43942</v>
      </c>
      <c r="D3388" s="21" t="s">
        <v>10</v>
      </c>
      <c r="E3388" s="23">
        <v>0</v>
      </c>
      <c r="F3388" s="23">
        <v>0</v>
      </c>
      <c r="G3388" s="23">
        <v>6228.84</v>
      </c>
      <c r="H3388" s="23">
        <v>307333.25</v>
      </c>
      <c r="I3388" s="21" t="s">
        <v>11</v>
      </c>
      <c r="J3388" s="21" t="s">
        <v>12</v>
      </c>
      <c r="K3388" s="21" t="str">
        <f t="shared" si="172"/>
        <v/>
      </c>
      <c r="L3388" s="21" t="e">
        <f ca="1">IF(AND(K3388&lt;&gt; "", COUNTIF(SAP!#REF!,K3388)&gt;0),"Matched", "")</f>
        <v>#REF!</v>
      </c>
      <c r="M3388" s="21" t="str">
        <f t="shared" si="173"/>
        <v/>
      </c>
      <c r="N3388" s="21" t="e">
        <f ca="1">IF(AND(M3388&lt;&gt; "", COUNTIF(SAP!#REF!,M3388)&gt;0),"Matched", "")</f>
        <v>#REF!</v>
      </c>
      <c r="O3388" s="21" t="str">
        <f t="shared" si="174"/>
        <v/>
      </c>
      <c r="P3388" s="21" t="e">
        <f ca="1">IF(AND(O3388&lt;&gt; "", COUNTIF(SAP!#REF!,O3388)&gt;0),"Matched", "")</f>
        <v>#REF!</v>
      </c>
      <c r="Q3388" s="21" t="str">
        <f ca="1">IF(OR(D3388="AC",D3388="TR"),"Logic4"&amp;"_"&amp;TEXT(C3388,"dd.mm.yyyy") &amp;"_"&amp; 923787.7,"")</f>
        <v>Logic4_21.04.2020_923787.7</v>
      </c>
      <c r="R3388" s="21" t="e">
        <f ca="1">IF(AND(Q3388&lt;&gt; "", COUNTIF(SAP!#REF!,Q3388)&gt;0),"Matched", "")</f>
        <v>#REF!</v>
      </c>
    </row>
    <row r="3389" spans="1:18" hidden="1">
      <c r="A3389" s="21">
        <v>11563327</v>
      </c>
      <c r="B3389" s="22">
        <v>43942</v>
      </c>
      <c r="C3389" s="22">
        <v>43942</v>
      </c>
      <c r="D3389" s="21" t="s">
        <v>10</v>
      </c>
      <c r="E3389" s="23">
        <v>0</v>
      </c>
      <c r="F3389" s="23">
        <v>0</v>
      </c>
      <c r="G3389" s="23">
        <v>6240</v>
      </c>
      <c r="H3389" s="23">
        <v>313573.25</v>
      </c>
      <c r="I3389" s="21" t="s">
        <v>11</v>
      </c>
      <c r="J3389" s="21" t="s">
        <v>12</v>
      </c>
      <c r="K3389" s="21" t="str">
        <f t="shared" si="172"/>
        <v/>
      </c>
      <c r="L3389" s="21" t="e">
        <f ca="1">IF(AND(K3389&lt;&gt; "", COUNTIF(SAP!#REF!,K3389)&gt;0),"Matched", "")</f>
        <v>#REF!</v>
      </c>
      <c r="M3389" s="21" t="str">
        <f t="shared" si="173"/>
        <v/>
      </c>
      <c r="N3389" s="21" t="e">
        <f ca="1">IF(AND(M3389&lt;&gt; "", COUNTIF(SAP!#REF!,M3389)&gt;0),"Matched", "")</f>
        <v>#REF!</v>
      </c>
      <c r="O3389" s="21" t="str">
        <f t="shared" si="174"/>
        <v/>
      </c>
      <c r="P3389" s="21" t="e">
        <f ca="1">IF(AND(O3389&lt;&gt; "", COUNTIF(SAP!#REF!,O3389)&gt;0),"Matched", "")</f>
        <v>#REF!</v>
      </c>
      <c r="Q3389" s="21" t="str">
        <f ca="1">IF(OR(D3389="AC",D3389="TR"),"Logic4"&amp;"_"&amp;TEXT(C3389,"dd.mm.yyyy") &amp;"_"&amp; 923787.7,"")</f>
        <v>Logic4_21.04.2020_923787.7</v>
      </c>
      <c r="R3389" s="21" t="e">
        <f ca="1">IF(AND(Q3389&lt;&gt; "", COUNTIF(SAP!#REF!,Q3389)&gt;0),"Matched", "")</f>
        <v>#REF!</v>
      </c>
    </row>
    <row r="3390" spans="1:18" hidden="1">
      <c r="A3390" s="21">
        <v>11563327</v>
      </c>
      <c r="B3390" s="22">
        <v>43942</v>
      </c>
      <c r="C3390" s="22">
        <v>43942</v>
      </c>
      <c r="D3390" s="21" t="s">
        <v>10</v>
      </c>
      <c r="E3390" s="23">
        <v>0</v>
      </c>
      <c r="F3390" s="23">
        <v>0</v>
      </c>
      <c r="G3390" s="23">
        <v>6475.9</v>
      </c>
      <c r="H3390" s="23">
        <v>320049.15000000002</v>
      </c>
      <c r="I3390" s="21" t="s">
        <v>11</v>
      </c>
      <c r="J3390" s="21" t="s">
        <v>12</v>
      </c>
      <c r="K3390" s="21" t="str">
        <f t="shared" si="172"/>
        <v/>
      </c>
      <c r="L3390" s="21" t="e">
        <f ca="1">IF(AND(K3390&lt;&gt; "", COUNTIF(SAP!#REF!,K3390)&gt;0),"Matched", "")</f>
        <v>#REF!</v>
      </c>
      <c r="M3390" s="21" t="str">
        <f t="shared" si="173"/>
        <v/>
      </c>
      <c r="N3390" s="21" t="e">
        <f ca="1">IF(AND(M3390&lt;&gt; "", COUNTIF(SAP!#REF!,M3390)&gt;0),"Matched", "")</f>
        <v>#REF!</v>
      </c>
      <c r="O3390" s="21" t="str">
        <f t="shared" si="174"/>
        <v/>
      </c>
      <c r="P3390" s="21" t="e">
        <f ca="1">IF(AND(O3390&lt;&gt; "", COUNTIF(SAP!#REF!,O3390)&gt;0),"Matched", "")</f>
        <v>#REF!</v>
      </c>
      <c r="Q3390" s="21" t="str">
        <f ca="1">IF(OR(D3390="AC",D3390="TR"),"Logic4"&amp;"_"&amp;TEXT(C3390,"dd.mm.yyyy") &amp;"_"&amp; 923787.7,"")</f>
        <v>Logic4_21.04.2020_923787.7</v>
      </c>
      <c r="R3390" s="21" t="e">
        <f ca="1">IF(AND(Q3390&lt;&gt; "", COUNTIF(SAP!#REF!,Q3390)&gt;0),"Matched", "")</f>
        <v>#REF!</v>
      </c>
    </row>
    <row r="3391" spans="1:18" hidden="1">
      <c r="A3391" s="21">
        <v>11563327</v>
      </c>
      <c r="B3391" s="22">
        <v>43942</v>
      </c>
      <c r="C3391" s="22">
        <v>43942</v>
      </c>
      <c r="D3391" s="21" t="s">
        <v>10</v>
      </c>
      <c r="E3391" s="23">
        <v>0</v>
      </c>
      <c r="F3391" s="23">
        <v>0</v>
      </c>
      <c r="G3391" s="23">
        <v>6641.3</v>
      </c>
      <c r="H3391" s="23">
        <v>326690.45</v>
      </c>
      <c r="I3391" s="21" t="s">
        <v>11</v>
      </c>
      <c r="J3391" s="21" t="s">
        <v>12</v>
      </c>
      <c r="K3391" s="21" t="str">
        <f t="shared" si="172"/>
        <v/>
      </c>
      <c r="L3391" s="21" t="e">
        <f ca="1">IF(AND(K3391&lt;&gt; "", COUNTIF(SAP!#REF!,K3391)&gt;0),"Matched", "")</f>
        <v>#REF!</v>
      </c>
      <c r="M3391" s="21" t="str">
        <f t="shared" si="173"/>
        <v/>
      </c>
      <c r="N3391" s="21" t="e">
        <f ca="1">IF(AND(M3391&lt;&gt; "", COUNTIF(SAP!#REF!,M3391)&gt;0),"Matched", "")</f>
        <v>#REF!</v>
      </c>
      <c r="O3391" s="21" t="str">
        <f t="shared" si="174"/>
        <v/>
      </c>
      <c r="P3391" s="21" t="e">
        <f ca="1">IF(AND(O3391&lt;&gt; "", COUNTIF(SAP!#REF!,O3391)&gt;0),"Matched", "")</f>
        <v>#REF!</v>
      </c>
      <c r="Q3391" s="21" t="str">
        <f ca="1">IF(OR(D3391="AC",D3391="TR"),"Logic4"&amp;"_"&amp;TEXT(C3391,"dd.mm.yyyy") &amp;"_"&amp; 923787.7,"")</f>
        <v>Logic4_21.04.2020_923787.7</v>
      </c>
      <c r="R3391" s="21" t="e">
        <f ca="1">IF(AND(Q3391&lt;&gt; "", COUNTIF(SAP!#REF!,Q3391)&gt;0),"Matched", "")</f>
        <v>#REF!</v>
      </c>
    </row>
    <row r="3392" spans="1:18" hidden="1">
      <c r="A3392" s="21">
        <v>11563327</v>
      </c>
      <c r="B3392" s="22">
        <v>43942</v>
      </c>
      <c r="C3392" s="22">
        <v>43942</v>
      </c>
      <c r="D3392" s="21" t="s">
        <v>10</v>
      </c>
      <c r="E3392" s="23">
        <v>0</v>
      </c>
      <c r="F3392" s="23">
        <v>0</v>
      </c>
      <c r="G3392" s="23">
        <v>6665.28</v>
      </c>
      <c r="H3392" s="23">
        <v>333355.73</v>
      </c>
      <c r="I3392" s="21" t="s">
        <v>11</v>
      </c>
      <c r="J3392" s="21" t="s">
        <v>12</v>
      </c>
      <c r="K3392" s="21" t="str">
        <f t="shared" si="172"/>
        <v/>
      </c>
      <c r="L3392" s="21" t="e">
        <f ca="1">IF(AND(K3392&lt;&gt; "", COUNTIF(SAP!#REF!,K3392)&gt;0),"Matched", "")</f>
        <v>#REF!</v>
      </c>
      <c r="M3392" s="21" t="str">
        <f t="shared" si="173"/>
        <v/>
      </c>
      <c r="N3392" s="21" t="e">
        <f ca="1">IF(AND(M3392&lt;&gt; "", COUNTIF(SAP!#REF!,M3392)&gt;0),"Matched", "")</f>
        <v>#REF!</v>
      </c>
      <c r="O3392" s="21" t="str">
        <f t="shared" si="174"/>
        <v/>
      </c>
      <c r="P3392" s="21" t="e">
        <f ca="1">IF(AND(O3392&lt;&gt; "", COUNTIF(SAP!#REF!,O3392)&gt;0),"Matched", "")</f>
        <v>#REF!</v>
      </c>
      <c r="Q3392" s="21" t="str">
        <f ca="1">IF(OR(D3392="AC",D3392="TR"),"Logic4"&amp;"_"&amp;TEXT(C3392,"dd.mm.yyyy") &amp;"_"&amp; 923787.7,"")</f>
        <v>Logic4_21.04.2020_923787.7</v>
      </c>
      <c r="R3392" s="21" t="e">
        <f ca="1">IF(AND(Q3392&lt;&gt; "", COUNTIF(SAP!#REF!,Q3392)&gt;0),"Matched", "")</f>
        <v>#REF!</v>
      </c>
    </row>
    <row r="3393" spans="1:18" hidden="1">
      <c r="A3393" s="21">
        <v>11563327</v>
      </c>
      <c r="B3393" s="22">
        <v>43942</v>
      </c>
      <c r="C3393" s="22">
        <v>43942</v>
      </c>
      <c r="D3393" s="21" t="s">
        <v>10</v>
      </c>
      <c r="E3393" s="23">
        <v>0</v>
      </c>
      <c r="F3393" s="23">
        <v>0</v>
      </c>
      <c r="G3393" s="23">
        <v>6965.9</v>
      </c>
      <c r="H3393" s="23">
        <v>340321.63</v>
      </c>
      <c r="I3393" s="21" t="s">
        <v>11</v>
      </c>
      <c r="J3393" s="21" t="s">
        <v>12</v>
      </c>
      <c r="K3393" s="21" t="str">
        <f t="shared" si="172"/>
        <v/>
      </c>
      <c r="L3393" s="21" t="e">
        <f ca="1">IF(AND(K3393&lt;&gt; "", COUNTIF(SAP!#REF!,K3393)&gt;0),"Matched", "")</f>
        <v>#REF!</v>
      </c>
      <c r="M3393" s="21" t="str">
        <f t="shared" si="173"/>
        <v/>
      </c>
      <c r="N3393" s="21" t="e">
        <f ca="1">IF(AND(M3393&lt;&gt; "", COUNTIF(SAP!#REF!,M3393)&gt;0),"Matched", "")</f>
        <v>#REF!</v>
      </c>
      <c r="O3393" s="21" t="str">
        <f t="shared" si="174"/>
        <v/>
      </c>
      <c r="P3393" s="21" t="e">
        <f ca="1">IF(AND(O3393&lt;&gt; "", COUNTIF(SAP!#REF!,O3393)&gt;0),"Matched", "")</f>
        <v>#REF!</v>
      </c>
      <c r="Q3393" s="21" t="str">
        <f ca="1">IF(OR(D3393="AC",D3393="TR"),"Logic4"&amp;"_"&amp;TEXT(C3393,"dd.mm.yyyy") &amp;"_"&amp; 923787.7,"")</f>
        <v>Logic4_21.04.2020_923787.7</v>
      </c>
      <c r="R3393" s="21" t="e">
        <f ca="1">IF(AND(Q3393&lt;&gt; "", COUNTIF(SAP!#REF!,Q3393)&gt;0),"Matched", "")</f>
        <v>#REF!</v>
      </c>
    </row>
    <row r="3394" spans="1:18" hidden="1">
      <c r="A3394" s="21">
        <v>11563327</v>
      </c>
      <c r="B3394" s="22">
        <v>43942</v>
      </c>
      <c r="C3394" s="22">
        <v>43942</v>
      </c>
      <c r="D3394" s="21" t="s">
        <v>10</v>
      </c>
      <c r="E3394" s="23">
        <v>0</v>
      </c>
      <c r="F3394" s="23">
        <v>0</v>
      </c>
      <c r="G3394" s="23">
        <v>6980.57</v>
      </c>
      <c r="H3394" s="23">
        <v>347302.2</v>
      </c>
      <c r="I3394" s="21" t="s">
        <v>11</v>
      </c>
      <c r="J3394" s="21" t="s">
        <v>12</v>
      </c>
      <c r="K3394" s="21" t="str">
        <f t="shared" si="172"/>
        <v/>
      </c>
      <c r="L3394" s="21" t="e">
        <f ca="1">IF(AND(K3394&lt;&gt; "", COUNTIF(SAP!#REF!,K3394)&gt;0),"Matched", "")</f>
        <v>#REF!</v>
      </c>
      <c r="M3394" s="21" t="str">
        <f t="shared" si="173"/>
        <v/>
      </c>
      <c r="N3394" s="21" t="e">
        <f ca="1">IF(AND(M3394&lt;&gt; "", COUNTIF(SAP!#REF!,M3394)&gt;0),"Matched", "")</f>
        <v>#REF!</v>
      </c>
      <c r="O3394" s="21" t="str">
        <f t="shared" si="174"/>
        <v/>
      </c>
      <c r="P3394" s="21" t="e">
        <f ca="1">IF(AND(O3394&lt;&gt; "", COUNTIF(SAP!#REF!,O3394)&gt;0),"Matched", "")</f>
        <v>#REF!</v>
      </c>
      <c r="Q3394" s="21" t="str">
        <f ca="1">IF(OR(D3394="AC",D3394="TR"),"Logic4"&amp;"_"&amp;TEXT(C3394,"dd.mm.yyyy") &amp;"_"&amp; 923787.7,"")</f>
        <v>Logic4_21.04.2020_923787.7</v>
      </c>
      <c r="R3394" s="21" t="e">
        <f ca="1">IF(AND(Q3394&lt;&gt; "", COUNTIF(SAP!#REF!,Q3394)&gt;0),"Matched", "")</f>
        <v>#REF!</v>
      </c>
    </row>
    <row r="3395" spans="1:18" hidden="1">
      <c r="A3395" s="21">
        <v>11563327</v>
      </c>
      <c r="B3395" s="22">
        <v>43942</v>
      </c>
      <c r="C3395" s="22">
        <v>43942</v>
      </c>
      <c r="D3395" s="21" t="s">
        <v>10</v>
      </c>
      <c r="E3395" s="23">
        <v>0</v>
      </c>
      <c r="F3395" s="23">
        <v>0</v>
      </c>
      <c r="G3395" s="23">
        <v>6990</v>
      </c>
      <c r="H3395" s="23">
        <v>354292.2</v>
      </c>
      <c r="I3395" s="21" t="s">
        <v>11</v>
      </c>
      <c r="J3395" s="21" t="s">
        <v>12</v>
      </c>
      <c r="K3395" s="21" t="str">
        <f t="shared" ref="K3395:K3458" si="175">IF(D3395="TF","Logic1"&amp;"_"&amp;TEXT(C3395, "mm") &amp;"_"&amp; F3395,"")</f>
        <v/>
      </c>
      <c r="L3395" s="21" t="e">
        <f ca="1">IF(AND(K3395&lt;&gt; "", COUNTIF(SAP!#REF!,K3395)&gt;0),"Matched", "")</f>
        <v>#REF!</v>
      </c>
      <c r="M3395" s="21" t="str">
        <f t="shared" si="173"/>
        <v/>
      </c>
      <c r="N3395" s="21" t="e">
        <f ca="1">IF(AND(M3395&lt;&gt; "", COUNTIF(SAP!#REF!,M3395)&gt;0),"Matched", "")</f>
        <v>#REF!</v>
      </c>
      <c r="O3395" s="21" t="str">
        <f t="shared" si="174"/>
        <v/>
      </c>
      <c r="P3395" s="21" t="e">
        <f ca="1">IF(AND(O3395&lt;&gt; "", COUNTIF(SAP!#REF!,O3395)&gt;0),"Matched", "")</f>
        <v>#REF!</v>
      </c>
      <c r="Q3395" s="21" t="str">
        <f ca="1">IF(OR(D3395="AC",D3395="TR"),"Logic4"&amp;"_"&amp;TEXT(C3395,"dd.mm.yyyy") &amp;"_"&amp; 923787.7,"")</f>
        <v>Logic4_21.04.2020_923787.7</v>
      </c>
      <c r="R3395" s="21" t="e">
        <f ca="1">IF(AND(Q3395&lt;&gt; "", COUNTIF(SAP!#REF!,Q3395)&gt;0),"Matched", "")</f>
        <v>#REF!</v>
      </c>
    </row>
    <row r="3396" spans="1:18" hidden="1">
      <c r="A3396" s="21">
        <v>11563327</v>
      </c>
      <c r="B3396" s="22">
        <v>43942</v>
      </c>
      <c r="C3396" s="22">
        <v>43942</v>
      </c>
      <c r="D3396" s="21" t="s">
        <v>10</v>
      </c>
      <c r="E3396" s="23">
        <v>0</v>
      </c>
      <c r="F3396" s="23">
        <v>0</v>
      </c>
      <c r="G3396" s="23">
        <v>7097</v>
      </c>
      <c r="H3396" s="23">
        <v>361389.2</v>
      </c>
      <c r="I3396" s="21" t="s">
        <v>11</v>
      </c>
      <c r="J3396" s="21" t="s">
        <v>12</v>
      </c>
      <c r="K3396" s="21" t="str">
        <f t="shared" si="175"/>
        <v/>
      </c>
      <c r="L3396" s="21" t="e">
        <f ca="1">IF(AND(K3396&lt;&gt; "", COUNTIF(SAP!#REF!,K3396)&gt;0),"Matched", "")</f>
        <v>#REF!</v>
      </c>
      <c r="M3396" s="21" t="str">
        <f t="shared" si="173"/>
        <v/>
      </c>
      <c r="N3396" s="21" t="e">
        <f ca="1">IF(AND(M3396&lt;&gt; "", COUNTIF(SAP!#REF!,M3396)&gt;0),"Matched", "")</f>
        <v>#REF!</v>
      </c>
      <c r="O3396" s="21" t="str">
        <f t="shared" si="174"/>
        <v/>
      </c>
      <c r="P3396" s="21" t="e">
        <f ca="1">IF(AND(O3396&lt;&gt; "", COUNTIF(SAP!#REF!,O3396)&gt;0),"Matched", "")</f>
        <v>#REF!</v>
      </c>
      <c r="Q3396" s="21" t="str">
        <f ca="1">IF(OR(D3396="AC",D3396="TR"),"Logic4"&amp;"_"&amp;TEXT(C3396,"dd.mm.yyyy") &amp;"_"&amp; 923787.7,"")</f>
        <v>Logic4_21.04.2020_923787.7</v>
      </c>
      <c r="R3396" s="21" t="e">
        <f ca="1">IF(AND(Q3396&lt;&gt; "", COUNTIF(SAP!#REF!,Q3396)&gt;0),"Matched", "")</f>
        <v>#REF!</v>
      </c>
    </row>
    <row r="3397" spans="1:18" hidden="1">
      <c r="A3397" s="21">
        <v>11563327</v>
      </c>
      <c r="B3397" s="22">
        <v>43942</v>
      </c>
      <c r="C3397" s="22">
        <v>43942</v>
      </c>
      <c r="D3397" s="21" t="s">
        <v>10</v>
      </c>
      <c r="E3397" s="23">
        <v>0</v>
      </c>
      <c r="F3397" s="23">
        <v>0</v>
      </c>
      <c r="G3397" s="23">
        <v>7122</v>
      </c>
      <c r="H3397" s="23">
        <v>368511.2</v>
      </c>
      <c r="I3397" s="21" t="s">
        <v>11</v>
      </c>
      <c r="J3397" s="21" t="s">
        <v>12</v>
      </c>
      <c r="K3397" s="21" t="str">
        <f t="shared" si="175"/>
        <v/>
      </c>
      <c r="L3397" s="21" t="e">
        <f ca="1">IF(AND(K3397&lt;&gt; "", COUNTIF(SAP!#REF!,K3397)&gt;0),"Matched", "")</f>
        <v>#REF!</v>
      </c>
      <c r="M3397" s="21" t="str">
        <f t="shared" si="173"/>
        <v/>
      </c>
      <c r="N3397" s="21" t="e">
        <f ca="1">IF(AND(M3397&lt;&gt; "", COUNTIF(SAP!#REF!,M3397)&gt;0),"Matched", "")</f>
        <v>#REF!</v>
      </c>
      <c r="O3397" s="21" t="str">
        <f t="shared" si="174"/>
        <v/>
      </c>
      <c r="P3397" s="21" t="e">
        <f ca="1">IF(AND(O3397&lt;&gt; "", COUNTIF(SAP!#REF!,O3397)&gt;0),"Matched", "")</f>
        <v>#REF!</v>
      </c>
      <c r="Q3397" s="21" t="str">
        <f ca="1">IF(OR(D3397="AC",D3397="TR"),"Logic4"&amp;"_"&amp;TEXT(C3397,"dd.mm.yyyy") &amp;"_"&amp; 923787.7,"")</f>
        <v>Logic4_21.04.2020_923787.7</v>
      </c>
      <c r="R3397" s="21" t="e">
        <f ca="1">IF(AND(Q3397&lt;&gt; "", COUNTIF(SAP!#REF!,Q3397)&gt;0),"Matched", "")</f>
        <v>#REF!</v>
      </c>
    </row>
    <row r="3398" spans="1:18" hidden="1">
      <c r="A3398" s="21">
        <v>11563327</v>
      </c>
      <c r="B3398" s="22">
        <v>43942</v>
      </c>
      <c r="C3398" s="22">
        <v>43942</v>
      </c>
      <c r="D3398" s="21" t="s">
        <v>10</v>
      </c>
      <c r="E3398" s="23">
        <v>0</v>
      </c>
      <c r="F3398" s="23">
        <v>0</v>
      </c>
      <c r="G3398" s="23">
        <v>7343.2</v>
      </c>
      <c r="H3398" s="23">
        <v>375854.4</v>
      </c>
      <c r="I3398" s="21" t="s">
        <v>11</v>
      </c>
      <c r="J3398" s="21" t="s">
        <v>12</v>
      </c>
      <c r="K3398" s="21" t="str">
        <f t="shared" si="175"/>
        <v/>
      </c>
      <c r="L3398" s="21" t="e">
        <f ca="1">IF(AND(K3398&lt;&gt; "", COUNTIF(SAP!#REF!,K3398)&gt;0),"Matched", "")</f>
        <v>#REF!</v>
      </c>
      <c r="M3398" s="21" t="str">
        <f t="shared" si="173"/>
        <v/>
      </c>
      <c r="N3398" s="21" t="e">
        <f ca="1">IF(AND(M3398&lt;&gt; "", COUNTIF(SAP!#REF!,M3398)&gt;0),"Matched", "")</f>
        <v>#REF!</v>
      </c>
      <c r="O3398" s="21" t="str">
        <f t="shared" si="174"/>
        <v/>
      </c>
      <c r="P3398" s="21" t="e">
        <f ca="1">IF(AND(O3398&lt;&gt; "", COUNTIF(SAP!#REF!,O3398)&gt;0),"Matched", "")</f>
        <v>#REF!</v>
      </c>
      <c r="Q3398" s="21" t="str">
        <f ca="1">IF(OR(D3398="AC",D3398="TR"),"Logic4"&amp;"_"&amp;TEXT(C3398,"dd.mm.yyyy") &amp;"_"&amp; 923787.7,"")</f>
        <v>Logic4_21.04.2020_923787.7</v>
      </c>
      <c r="R3398" s="21" t="e">
        <f ca="1">IF(AND(Q3398&lt;&gt; "", COUNTIF(SAP!#REF!,Q3398)&gt;0),"Matched", "")</f>
        <v>#REF!</v>
      </c>
    </row>
    <row r="3399" spans="1:18" hidden="1">
      <c r="A3399" s="21">
        <v>11563327</v>
      </c>
      <c r="B3399" s="22">
        <v>43942</v>
      </c>
      <c r="C3399" s="22">
        <v>43942</v>
      </c>
      <c r="D3399" s="21" t="s">
        <v>10</v>
      </c>
      <c r="E3399" s="23">
        <v>0</v>
      </c>
      <c r="F3399" s="23">
        <v>0</v>
      </c>
      <c r="G3399" s="23">
        <v>7360</v>
      </c>
      <c r="H3399" s="23">
        <v>383214.4</v>
      </c>
      <c r="I3399" s="21" t="s">
        <v>11</v>
      </c>
      <c r="J3399" s="21" t="s">
        <v>12</v>
      </c>
      <c r="K3399" s="21" t="str">
        <f t="shared" si="175"/>
        <v/>
      </c>
      <c r="L3399" s="21" t="e">
        <f ca="1">IF(AND(K3399&lt;&gt; "", COUNTIF(SAP!#REF!,K3399)&gt;0),"Matched", "")</f>
        <v>#REF!</v>
      </c>
      <c r="M3399" s="21" t="str">
        <f t="shared" si="173"/>
        <v/>
      </c>
      <c r="N3399" s="21" t="e">
        <f ca="1">IF(AND(M3399&lt;&gt; "", COUNTIF(SAP!#REF!,M3399)&gt;0),"Matched", "")</f>
        <v>#REF!</v>
      </c>
      <c r="O3399" s="21" t="str">
        <f t="shared" si="174"/>
        <v/>
      </c>
      <c r="P3399" s="21" t="e">
        <f ca="1">IF(AND(O3399&lt;&gt; "", COUNTIF(SAP!#REF!,O3399)&gt;0),"Matched", "")</f>
        <v>#REF!</v>
      </c>
      <c r="Q3399" s="21" t="str">
        <f ca="1">IF(OR(D3399="AC",D3399="TR"),"Logic4"&amp;"_"&amp;TEXT(C3399,"dd.mm.yyyy") &amp;"_"&amp; 923787.7,"")</f>
        <v>Logic4_21.04.2020_923787.7</v>
      </c>
      <c r="R3399" s="21" t="e">
        <f ca="1">IF(AND(Q3399&lt;&gt; "", COUNTIF(SAP!#REF!,Q3399)&gt;0),"Matched", "")</f>
        <v>#REF!</v>
      </c>
    </row>
    <row r="3400" spans="1:18" hidden="1">
      <c r="A3400" s="21">
        <v>11563327</v>
      </c>
      <c r="B3400" s="22">
        <v>43942</v>
      </c>
      <c r="C3400" s="22">
        <v>43942</v>
      </c>
      <c r="D3400" s="21" t="s">
        <v>10</v>
      </c>
      <c r="E3400" s="23">
        <v>0</v>
      </c>
      <c r="F3400" s="23">
        <v>0</v>
      </c>
      <c r="G3400" s="23">
        <v>7547.9</v>
      </c>
      <c r="H3400" s="23">
        <v>390762.3</v>
      </c>
      <c r="I3400" s="21" t="s">
        <v>11</v>
      </c>
      <c r="J3400" s="21" t="s">
        <v>12</v>
      </c>
      <c r="K3400" s="21" t="str">
        <f t="shared" si="175"/>
        <v/>
      </c>
      <c r="L3400" s="21" t="e">
        <f ca="1">IF(AND(K3400&lt;&gt; "", COUNTIF(SAP!#REF!,K3400)&gt;0),"Matched", "")</f>
        <v>#REF!</v>
      </c>
      <c r="M3400" s="21" t="str">
        <f t="shared" si="173"/>
        <v/>
      </c>
      <c r="N3400" s="21" t="e">
        <f ca="1">IF(AND(M3400&lt;&gt; "", COUNTIF(SAP!#REF!,M3400)&gt;0),"Matched", "")</f>
        <v>#REF!</v>
      </c>
      <c r="O3400" s="21" t="str">
        <f t="shared" si="174"/>
        <v/>
      </c>
      <c r="P3400" s="21" t="e">
        <f ca="1">IF(AND(O3400&lt;&gt; "", COUNTIF(SAP!#REF!,O3400)&gt;0),"Matched", "")</f>
        <v>#REF!</v>
      </c>
      <c r="Q3400" s="21" t="str">
        <f ca="1">IF(OR(D3400="AC",D3400="TR"),"Logic4"&amp;"_"&amp;TEXT(C3400,"dd.mm.yyyy") &amp;"_"&amp; 923787.7,"")</f>
        <v>Logic4_21.04.2020_923787.7</v>
      </c>
      <c r="R3400" s="21" t="e">
        <f ca="1">IF(AND(Q3400&lt;&gt; "", COUNTIF(SAP!#REF!,Q3400)&gt;0),"Matched", "")</f>
        <v>#REF!</v>
      </c>
    </row>
    <row r="3401" spans="1:18" hidden="1">
      <c r="A3401" s="21">
        <v>11563327</v>
      </c>
      <c r="B3401" s="22">
        <v>43942</v>
      </c>
      <c r="C3401" s="22">
        <v>43942</v>
      </c>
      <c r="D3401" s="21" t="s">
        <v>10</v>
      </c>
      <c r="E3401" s="23">
        <v>0</v>
      </c>
      <c r="F3401" s="23">
        <v>0</v>
      </c>
      <c r="G3401" s="23">
        <v>7625.8</v>
      </c>
      <c r="H3401" s="23">
        <v>398388.1</v>
      </c>
      <c r="I3401" s="21" t="s">
        <v>11</v>
      </c>
      <c r="J3401" s="21" t="s">
        <v>12</v>
      </c>
      <c r="K3401" s="21" t="str">
        <f t="shared" si="175"/>
        <v/>
      </c>
      <c r="L3401" s="21" t="e">
        <f ca="1">IF(AND(K3401&lt;&gt; "", COUNTIF(SAP!#REF!,K3401)&gt;0),"Matched", "")</f>
        <v>#REF!</v>
      </c>
      <c r="M3401" s="21" t="str">
        <f t="shared" si="173"/>
        <v/>
      </c>
      <c r="N3401" s="21" t="e">
        <f ca="1">IF(AND(M3401&lt;&gt; "", COUNTIF(SAP!#REF!,M3401)&gt;0),"Matched", "")</f>
        <v>#REF!</v>
      </c>
      <c r="O3401" s="21" t="str">
        <f t="shared" si="174"/>
        <v/>
      </c>
      <c r="P3401" s="21" t="e">
        <f ca="1">IF(AND(O3401&lt;&gt; "", COUNTIF(SAP!#REF!,O3401)&gt;0),"Matched", "")</f>
        <v>#REF!</v>
      </c>
      <c r="Q3401" s="21" t="str">
        <f ca="1">IF(OR(D3401="AC",D3401="TR"),"Logic4"&amp;"_"&amp;TEXT(C3401,"dd.mm.yyyy") &amp;"_"&amp; 923787.7,"")</f>
        <v>Logic4_21.04.2020_923787.7</v>
      </c>
      <c r="R3401" s="21" t="e">
        <f ca="1">IF(AND(Q3401&lt;&gt; "", COUNTIF(SAP!#REF!,Q3401)&gt;0),"Matched", "")</f>
        <v>#REF!</v>
      </c>
    </row>
    <row r="3402" spans="1:18" hidden="1">
      <c r="A3402" s="21">
        <v>11563327</v>
      </c>
      <c r="B3402" s="22">
        <v>43942</v>
      </c>
      <c r="C3402" s="22">
        <v>43942</v>
      </c>
      <c r="D3402" s="21" t="s">
        <v>10</v>
      </c>
      <c r="E3402" s="23">
        <v>0</v>
      </c>
      <c r="F3402" s="23">
        <v>0</v>
      </c>
      <c r="G3402" s="23">
        <v>8084.3</v>
      </c>
      <c r="H3402" s="23">
        <v>406472.4</v>
      </c>
      <c r="I3402" s="21" t="s">
        <v>11</v>
      </c>
      <c r="J3402" s="21" t="s">
        <v>12</v>
      </c>
      <c r="K3402" s="21" t="str">
        <f t="shared" si="175"/>
        <v/>
      </c>
      <c r="L3402" s="21" t="e">
        <f ca="1">IF(AND(K3402&lt;&gt; "", COUNTIF(SAP!#REF!,K3402)&gt;0),"Matched", "")</f>
        <v>#REF!</v>
      </c>
      <c r="M3402" s="21" t="str">
        <f t="shared" si="173"/>
        <v/>
      </c>
      <c r="N3402" s="21" t="e">
        <f ca="1">IF(AND(M3402&lt;&gt; "", COUNTIF(SAP!#REF!,M3402)&gt;0),"Matched", "")</f>
        <v>#REF!</v>
      </c>
      <c r="O3402" s="21" t="str">
        <f t="shared" si="174"/>
        <v/>
      </c>
      <c r="P3402" s="21" t="e">
        <f ca="1">IF(AND(O3402&lt;&gt; "", COUNTIF(SAP!#REF!,O3402)&gt;0),"Matched", "")</f>
        <v>#REF!</v>
      </c>
      <c r="Q3402" s="21" t="str">
        <f ca="1">IF(OR(D3402="AC",D3402="TR"),"Logic4"&amp;"_"&amp;TEXT(C3402,"dd.mm.yyyy") &amp;"_"&amp; 923787.7,"")</f>
        <v>Logic4_21.04.2020_923787.7</v>
      </c>
      <c r="R3402" s="21" t="e">
        <f ca="1">IF(AND(Q3402&lt;&gt; "", COUNTIF(SAP!#REF!,Q3402)&gt;0),"Matched", "")</f>
        <v>#REF!</v>
      </c>
    </row>
    <row r="3403" spans="1:18" hidden="1">
      <c r="A3403" s="21">
        <v>11563327</v>
      </c>
      <c r="B3403" s="22">
        <v>43942</v>
      </c>
      <c r="C3403" s="22">
        <v>43942</v>
      </c>
      <c r="D3403" s="21" t="s">
        <v>10</v>
      </c>
      <c r="E3403" s="23">
        <v>0</v>
      </c>
      <c r="F3403" s="23">
        <v>0</v>
      </c>
      <c r="G3403" s="23">
        <v>8320</v>
      </c>
      <c r="H3403" s="23">
        <v>414792.4</v>
      </c>
      <c r="I3403" s="21" t="s">
        <v>11</v>
      </c>
      <c r="J3403" s="21" t="s">
        <v>12</v>
      </c>
      <c r="K3403" s="21" t="str">
        <f t="shared" si="175"/>
        <v/>
      </c>
      <c r="L3403" s="21" t="e">
        <f ca="1">IF(AND(K3403&lt;&gt; "", COUNTIF(SAP!#REF!,K3403)&gt;0),"Matched", "")</f>
        <v>#REF!</v>
      </c>
      <c r="M3403" s="21" t="str">
        <f t="shared" si="173"/>
        <v/>
      </c>
      <c r="N3403" s="21" t="e">
        <f ca="1">IF(AND(M3403&lt;&gt; "", COUNTIF(SAP!#REF!,M3403)&gt;0),"Matched", "")</f>
        <v>#REF!</v>
      </c>
      <c r="O3403" s="21" t="str">
        <f t="shared" si="174"/>
        <v/>
      </c>
      <c r="P3403" s="21" t="e">
        <f ca="1">IF(AND(O3403&lt;&gt; "", COUNTIF(SAP!#REF!,O3403)&gt;0),"Matched", "")</f>
        <v>#REF!</v>
      </c>
      <c r="Q3403" s="21" t="str">
        <f ca="1">IF(OR(D3403="AC",D3403="TR"),"Logic4"&amp;"_"&amp;TEXT(C3403,"dd.mm.yyyy") &amp;"_"&amp; 923787.7,"")</f>
        <v>Logic4_21.04.2020_923787.7</v>
      </c>
      <c r="R3403" s="21" t="e">
        <f ca="1">IF(AND(Q3403&lt;&gt; "", COUNTIF(SAP!#REF!,Q3403)&gt;0),"Matched", "")</f>
        <v>#REF!</v>
      </c>
    </row>
    <row r="3404" spans="1:18" hidden="1">
      <c r="A3404" s="21">
        <v>11563327</v>
      </c>
      <c r="B3404" s="22">
        <v>43942</v>
      </c>
      <c r="C3404" s="22">
        <v>43942</v>
      </c>
      <c r="D3404" s="21" t="s">
        <v>10</v>
      </c>
      <c r="E3404" s="23">
        <v>0</v>
      </c>
      <c r="F3404" s="23">
        <v>0</v>
      </c>
      <c r="G3404" s="23">
        <v>8520</v>
      </c>
      <c r="H3404" s="23">
        <v>423312.4</v>
      </c>
      <c r="I3404" s="21" t="s">
        <v>11</v>
      </c>
      <c r="J3404" s="21" t="s">
        <v>12</v>
      </c>
      <c r="K3404" s="21" t="str">
        <f t="shared" si="175"/>
        <v/>
      </c>
      <c r="L3404" s="21" t="e">
        <f ca="1">IF(AND(K3404&lt;&gt; "", COUNTIF(SAP!#REF!,K3404)&gt;0),"Matched", "")</f>
        <v>#REF!</v>
      </c>
      <c r="M3404" s="21" t="str">
        <f t="shared" si="173"/>
        <v/>
      </c>
      <c r="N3404" s="21" t="e">
        <f ca="1">IF(AND(M3404&lt;&gt; "", COUNTIF(SAP!#REF!,M3404)&gt;0),"Matched", "")</f>
        <v>#REF!</v>
      </c>
      <c r="O3404" s="21" t="str">
        <f t="shared" si="174"/>
        <v/>
      </c>
      <c r="P3404" s="21" t="e">
        <f ca="1">IF(AND(O3404&lt;&gt; "", COUNTIF(SAP!#REF!,O3404)&gt;0),"Matched", "")</f>
        <v>#REF!</v>
      </c>
      <c r="Q3404" s="21" t="str">
        <f ca="1">IF(OR(D3404="AC",D3404="TR"),"Logic4"&amp;"_"&amp;TEXT(C3404,"dd.mm.yyyy") &amp;"_"&amp; 923787.7,"")</f>
        <v>Logic4_21.04.2020_923787.7</v>
      </c>
      <c r="R3404" s="21" t="e">
        <f ca="1">IF(AND(Q3404&lt;&gt; "", COUNTIF(SAP!#REF!,Q3404)&gt;0),"Matched", "")</f>
        <v>#REF!</v>
      </c>
    </row>
    <row r="3405" spans="1:18" hidden="1">
      <c r="A3405" s="21">
        <v>11563327</v>
      </c>
      <c r="B3405" s="22">
        <v>43942</v>
      </c>
      <c r="C3405" s="22">
        <v>43942</v>
      </c>
      <c r="D3405" s="21" t="s">
        <v>10</v>
      </c>
      <c r="E3405" s="23">
        <v>0</v>
      </c>
      <c r="F3405" s="23">
        <v>0</v>
      </c>
      <c r="G3405" s="23">
        <v>8951.1</v>
      </c>
      <c r="H3405" s="23">
        <v>432263.5</v>
      </c>
      <c r="I3405" s="21" t="s">
        <v>11</v>
      </c>
      <c r="J3405" s="21" t="s">
        <v>12</v>
      </c>
      <c r="K3405" s="21" t="str">
        <f t="shared" si="175"/>
        <v/>
      </c>
      <c r="L3405" s="21" t="e">
        <f ca="1">IF(AND(K3405&lt;&gt; "", COUNTIF(SAP!#REF!,K3405)&gt;0),"Matched", "")</f>
        <v>#REF!</v>
      </c>
      <c r="M3405" s="21" t="str">
        <f t="shared" si="173"/>
        <v/>
      </c>
      <c r="N3405" s="21" t="e">
        <f ca="1">IF(AND(M3405&lt;&gt; "", COUNTIF(SAP!#REF!,M3405)&gt;0),"Matched", "")</f>
        <v>#REF!</v>
      </c>
      <c r="O3405" s="21" t="str">
        <f t="shared" si="174"/>
        <v/>
      </c>
      <c r="P3405" s="21" t="e">
        <f ca="1">IF(AND(O3405&lt;&gt; "", COUNTIF(SAP!#REF!,O3405)&gt;0),"Matched", "")</f>
        <v>#REF!</v>
      </c>
      <c r="Q3405" s="21" t="str">
        <f ca="1">IF(OR(D3405="AC",D3405="TR"),"Logic4"&amp;"_"&amp;TEXT(C3405,"dd.mm.yyyy") &amp;"_"&amp; 923787.7,"")</f>
        <v>Logic4_21.04.2020_923787.7</v>
      </c>
      <c r="R3405" s="21" t="e">
        <f ca="1">IF(AND(Q3405&lt;&gt; "", COUNTIF(SAP!#REF!,Q3405)&gt;0),"Matched", "")</f>
        <v>#REF!</v>
      </c>
    </row>
    <row r="3406" spans="1:18" hidden="1">
      <c r="A3406" s="21">
        <v>11563327</v>
      </c>
      <c r="B3406" s="22">
        <v>43942</v>
      </c>
      <c r="C3406" s="22">
        <v>43942</v>
      </c>
      <c r="D3406" s="21" t="s">
        <v>10</v>
      </c>
      <c r="E3406" s="23">
        <v>0</v>
      </c>
      <c r="F3406" s="23">
        <v>0</v>
      </c>
      <c r="G3406" s="23">
        <v>9009.82</v>
      </c>
      <c r="H3406" s="23">
        <v>441273.32</v>
      </c>
      <c r="I3406" s="21" t="s">
        <v>11</v>
      </c>
      <c r="J3406" s="21" t="s">
        <v>12</v>
      </c>
      <c r="K3406" s="21" t="str">
        <f t="shared" si="175"/>
        <v/>
      </c>
      <c r="L3406" s="21" t="e">
        <f ca="1">IF(AND(K3406&lt;&gt; "", COUNTIF(SAP!#REF!,K3406)&gt;0),"Matched", "")</f>
        <v>#REF!</v>
      </c>
      <c r="M3406" s="21" t="str">
        <f t="shared" si="173"/>
        <v/>
      </c>
      <c r="N3406" s="21" t="e">
        <f ca="1">IF(AND(M3406&lt;&gt; "", COUNTIF(SAP!#REF!,M3406)&gt;0),"Matched", "")</f>
        <v>#REF!</v>
      </c>
      <c r="O3406" s="21" t="str">
        <f t="shared" si="174"/>
        <v/>
      </c>
      <c r="P3406" s="21" t="e">
        <f ca="1">IF(AND(O3406&lt;&gt; "", COUNTIF(SAP!#REF!,O3406)&gt;0),"Matched", "")</f>
        <v>#REF!</v>
      </c>
      <c r="Q3406" s="21" t="str">
        <f ca="1">IF(OR(D3406="AC",D3406="TR"),"Logic4"&amp;"_"&amp;TEXT(C3406,"dd.mm.yyyy") &amp;"_"&amp; 923787.7,"")</f>
        <v>Logic4_21.04.2020_923787.7</v>
      </c>
      <c r="R3406" s="21" t="e">
        <f ca="1">IF(AND(Q3406&lt;&gt; "", COUNTIF(SAP!#REF!,Q3406)&gt;0),"Matched", "")</f>
        <v>#REF!</v>
      </c>
    </row>
    <row r="3407" spans="1:18" hidden="1">
      <c r="A3407" s="21">
        <v>11563327</v>
      </c>
      <c r="B3407" s="22">
        <v>43942</v>
      </c>
      <c r="C3407" s="22">
        <v>43942</v>
      </c>
      <c r="D3407" s="21" t="s">
        <v>10</v>
      </c>
      <c r="E3407" s="23">
        <v>0</v>
      </c>
      <c r="F3407" s="23">
        <v>0</v>
      </c>
      <c r="G3407" s="23">
        <v>9180</v>
      </c>
      <c r="H3407" s="23">
        <v>450453.32</v>
      </c>
      <c r="I3407" s="21" t="s">
        <v>11</v>
      </c>
      <c r="J3407" s="21" t="s">
        <v>12</v>
      </c>
      <c r="K3407" s="21" t="str">
        <f t="shared" si="175"/>
        <v/>
      </c>
      <c r="L3407" s="21" t="e">
        <f ca="1">IF(AND(K3407&lt;&gt; "", COUNTIF(SAP!#REF!,K3407)&gt;0),"Matched", "")</f>
        <v>#REF!</v>
      </c>
      <c r="M3407" s="21" t="str">
        <f t="shared" si="173"/>
        <v/>
      </c>
      <c r="N3407" s="21" t="e">
        <f ca="1">IF(AND(M3407&lt;&gt; "", COUNTIF(SAP!#REF!,M3407)&gt;0),"Matched", "")</f>
        <v>#REF!</v>
      </c>
      <c r="O3407" s="21" t="str">
        <f t="shared" si="174"/>
        <v/>
      </c>
      <c r="P3407" s="21" t="e">
        <f ca="1">IF(AND(O3407&lt;&gt; "", COUNTIF(SAP!#REF!,O3407)&gt;0),"Matched", "")</f>
        <v>#REF!</v>
      </c>
      <c r="Q3407" s="21" t="str">
        <f ca="1">IF(OR(D3407="AC",D3407="TR"),"Logic4"&amp;"_"&amp;TEXT(C3407,"dd.mm.yyyy") &amp;"_"&amp; 923787.7,"")</f>
        <v>Logic4_21.04.2020_923787.7</v>
      </c>
      <c r="R3407" s="21" t="e">
        <f ca="1">IF(AND(Q3407&lt;&gt; "", COUNTIF(SAP!#REF!,Q3407)&gt;0),"Matched", "")</f>
        <v>#REF!</v>
      </c>
    </row>
    <row r="3408" spans="1:18" hidden="1">
      <c r="A3408" s="21">
        <v>11563327</v>
      </c>
      <c r="B3408" s="22">
        <v>43942</v>
      </c>
      <c r="C3408" s="22">
        <v>43942</v>
      </c>
      <c r="D3408" s="21" t="s">
        <v>10</v>
      </c>
      <c r="E3408" s="23">
        <v>0</v>
      </c>
      <c r="F3408" s="23">
        <v>0</v>
      </c>
      <c r="G3408" s="23">
        <v>9210</v>
      </c>
      <c r="H3408" s="23">
        <v>459663.32</v>
      </c>
      <c r="I3408" s="21" t="s">
        <v>11</v>
      </c>
      <c r="J3408" s="21" t="s">
        <v>12</v>
      </c>
      <c r="K3408" s="21" t="str">
        <f t="shared" si="175"/>
        <v/>
      </c>
      <c r="L3408" s="21" t="e">
        <f ca="1">IF(AND(K3408&lt;&gt; "", COUNTIF(SAP!#REF!,K3408)&gt;0),"Matched", "")</f>
        <v>#REF!</v>
      </c>
      <c r="M3408" s="21" t="str">
        <f t="shared" si="173"/>
        <v/>
      </c>
      <c r="N3408" s="21" t="e">
        <f ca="1">IF(AND(M3408&lt;&gt; "", COUNTIF(SAP!#REF!,M3408)&gt;0),"Matched", "")</f>
        <v>#REF!</v>
      </c>
      <c r="O3408" s="21" t="str">
        <f t="shared" si="174"/>
        <v/>
      </c>
      <c r="P3408" s="21" t="e">
        <f ca="1">IF(AND(O3408&lt;&gt; "", COUNTIF(SAP!#REF!,O3408)&gt;0),"Matched", "")</f>
        <v>#REF!</v>
      </c>
      <c r="Q3408" s="21" t="str">
        <f ca="1">IF(OR(D3408="AC",D3408="TR"),"Logic4"&amp;"_"&amp;TEXT(C3408,"dd.mm.yyyy") &amp;"_"&amp; 923787.7,"")</f>
        <v>Logic4_21.04.2020_923787.7</v>
      </c>
      <c r="R3408" s="21" t="e">
        <f ca="1">IF(AND(Q3408&lt;&gt; "", COUNTIF(SAP!#REF!,Q3408)&gt;0),"Matched", "")</f>
        <v>#REF!</v>
      </c>
    </row>
    <row r="3409" spans="1:18" hidden="1">
      <c r="A3409" s="21">
        <v>11563327</v>
      </c>
      <c r="B3409" s="22">
        <v>43942</v>
      </c>
      <c r="C3409" s="22">
        <v>43942</v>
      </c>
      <c r="D3409" s="21" t="s">
        <v>10</v>
      </c>
      <c r="E3409" s="23">
        <v>0</v>
      </c>
      <c r="F3409" s="23">
        <v>0</v>
      </c>
      <c r="G3409" s="23">
        <v>9740</v>
      </c>
      <c r="H3409" s="23">
        <v>469403.32</v>
      </c>
      <c r="I3409" s="21" t="s">
        <v>11</v>
      </c>
      <c r="J3409" s="21" t="s">
        <v>12</v>
      </c>
      <c r="K3409" s="21" t="str">
        <f t="shared" si="175"/>
        <v/>
      </c>
      <c r="L3409" s="21" t="e">
        <f ca="1">IF(AND(K3409&lt;&gt; "", COUNTIF(SAP!#REF!,K3409)&gt;0),"Matched", "")</f>
        <v>#REF!</v>
      </c>
      <c r="M3409" s="21" t="str">
        <f t="shared" ref="M3409:M3458" si="176">IF(D3409="TR","Logic2"&amp;"_"&amp;TEXT(C3409,"dd.mm.yyyy") &amp;"_"&amp; F3409,"")</f>
        <v/>
      </c>
      <c r="N3409" s="21" t="e">
        <f ca="1">IF(AND(M3409&lt;&gt; "", COUNTIF(SAP!#REF!,M3409)&gt;0),"Matched", "")</f>
        <v>#REF!</v>
      </c>
      <c r="O3409" s="21" t="str">
        <f t="shared" ref="O3409:O3458" si="177">IF(D3409="AF","Logic3"&amp;"_"&amp;G3409,"")</f>
        <v/>
      </c>
      <c r="P3409" s="21" t="e">
        <f ca="1">IF(AND(O3409&lt;&gt; "", COUNTIF(SAP!#REF!,O3409)&gt;0),"Matched", "")</f>
        <v>#REF!</v>
      </c>
      <c r="Q3409" s="21" t="str">
        <f ca="1">IF(OR(D3409="AC",D3409="TR"),"Logic4"&amp;"_"&amp;TEXT(C3409,"dd.mm.yyyy") &amp;"_"&amp; 923787.7,"")</f>
        <v>Logic4_21.04.2020_923787.7</v>
      </c>
      <c r="R3409" s="21" t="e">
        <f ca="1">IF(AND(Q3409&lt;&gt; "", COUNTIF(SAP!#REF!,Q3409)&gt;0),"Matched", "")</f>
        <v>#REF!</v>
      </c>
    </row>
    <row r="3410" spans="1:18" hidden="1">
      <c r="A3410" s="21">
        <v>11563327</v>
      </c>
      <c r="B3410" s="22">
        <v>43942</v>
      </c>
      <c r="C3410" s="22">
        <v>43942</v>
      </c>
      <c r="D3410" s="21" t="s">
        <v>10</v>
      </c>
      <c r="E3410" s="23">
        <v>0</v>
      </c>
      <c r="F3410" s="23">
        <v>0</v>
      </c>
      <c r="G3410" s="23">
        <v>9840</v>
      </c>
      <c r="H3410" s="23">
        <v>479243.32</v>
      </c>
      <c r="I3410" s="21" t="s">
        <v>11</v>
      </c>
      <c r="J3410" s="21" t="s">
        <v>12</v>
      </c>
      <c r="K3410" s="21" t="str">
        <f t="shared" si="175"/>
        <v/>
      </c>
      <c r="L3410" s="21" t="e">
        <f ca="1">IF(AND(K3410&lt;&gt; "", COUNTIF(SAP!#REF!,K3410)&gt;0),"Matched", "")</f>
        <v>#REF!</v>
      </c>
      <c r="M3410" s="21" t="str">
        <f t="shared" si="176"/>
        <v/>
      </c>
      <c r="N3410" s="21" t="e">
        <f ca="1">IF(AND(M3410&lt;&gt; "", COUNTIF(SAP!#REF!,M3410)&gt;0),"Matched", "")</f>
        <v>#REF!</v>
      </c>
      <c r="O3410" s="21" t="str">
        <f t="shared" si="177"/>
        <v/>
      </c>
      <c r="P3410" s="21" t="e">
        <f ca="1">IF(AND(O3410&lt;&gt; "", COUNTIF(SAP!#REF!,O3410)&gt;0),"Matched", "")</f>
        <v>#REF!</v>
      </c>
      <c r="Q3410" s="21" t="str">
        <f ca="1">IF(OR(D3410="AC",D3410="TR"),"Logic4"&amp;"_"&amp;TEXT(C3410,"dd.mm.yyyy") &amp;"_"&amp; 923787.7,"")</f>
        <v>Logic4_21.04.2020_923787.7</v>
      </c>
      <c r="R3410" s="21" t="e">
        <f ca="1">IF(AND(Q3410&lt;&gt; "", COUNTIF(SAP!#REF!,Q3410)&gt;0),"Matched", "")</f>
        <v>#REF!</v>
      </c>
    </row>
    <row r="3411" spans="1:18" hidden="1">
      <c r="A3411" s="21">
        <v>11563327</v>
      </c>
      <c r="B3411" s="22">
        <v>43942</v>
      </c>
      <c r="C3411" s="22">
        <v>43942</v>
      </c>
      <c r="D3411" s="21" t="s">
        <v>10</v>
      </c>
      <c r="E3411" s="23">
        <v>0</v>
      </c>
      <c r="F3411" s="23">
        <v>0</v>
      </c>
      <c r="G3411" s="23">
        <v>9844.58</v>
      </c>
      <c r="H3411" s="23">
        <v>489087.9</v>
      </c>
      <c r="I3411" s="21" t="s">
        <v>11</v>
      </c>
      <c r="J3411" s="21" t="s">
        <v>12</v>
      </c>
      <c r="K3411" s="21" t="str">
        <f t="shared" si="175"/>
        <v/>
      </c>
      <c r="L3411" s="21" t="e">
        <f ca="1">IF(AND(K3411&lt;&gt; "", COUNTIF(SAP!#REF!,K3411)&gt;0),"Matched", "")</f>
        <v>#REF!</v>
      </c>
      <c r="M3411" s="21" t="str">
        <f t="shared" si="176"/>
        <v/>
      </c>
      <c r="N3411" s="21" t="e">
        <f ca="1">IF(AND(M3411&lt;&gt; "", COUNTIF(SAP!#REF!,M3411)&gt;0),"Matched", "")</f>
        <v>#REF!</v>
      </c>
      <c r="O3411" s="21" t="str">
        <f t="shared" si="177"/>
        <v/>
      </c>
      <c r="P3411" s="21" t="e">
        <f ca="1">IF(AND(O3411&lt;&gt; "", COUNTIF(SAP!#REF!,O3411)&gt;0),"Matched", "")</f>
        <v>#REF!</v>
      </c>
      <c r="Q3411" s="21" t="str">
        <f ca="1">IF(OR(D3411="AC",D3411="TR"),"Logic4"&amp;"_"&amp;TEXT(C3411,"dd.mm.yyyy") &amp;"_"&amp; 923787.7,"")</f>
        <v>Logic4_21.04.2020_923787.7</v>
      </c>
      <c r="R3411" s="21" t="e">
        <f ca="1">IF(AND(Q3411&lt;&gt; "", COUNTIF(SAP!#REF!,Q3411)&gt;0),"Matched", "")</f>
        <v>#REF!</v>
      </c>
    </row>
    <row r="3412" spans="1:18" hidden="1">
      <c r="A3412" s="21">
        <v>11563327</v>
      </c>
      <c r="B3412" s="22">
        <v>43942</v>
      </c>
      <c r="C3412" s="22">
        <v>43942</v>
      </c>
      <c r="D3412" s="21" t="s">
        <v>10</v>
      </c>
      <c r="E3412" s="23">
        <v>0</v>
      </c>
      <c r="F3412" s="23">
        <v>0</v>
      </c>
      <c r="G3412" s="23">
        <v>9961.6</v>
      </c>
      <c r="H3412" s="23">
        <v>499049.5</v>
      </c>
      <c r="I3412" s="21" t="s">
        <v>11</v>
      </c>
      <c r="J3412" s="21" t="s">
        <v>12</v>
      </c>
      <c r="K3412" s="21" t="str">
        <f t="shared" si="175"/>
        <v/>
      </c>
      <c r="L3412" s="21" t="e">
        <f ca="1">IF(AND(K3412&lt;&gt; "", COUNTIF(SAP!#REF!,K3412)&gt;0),"Matched", "")</f>
        <v>#REF!</v>
      </c>
      <c r="M3412" s="21" t="str">
        <f t="shared" si="176"/>
        <v/>
      </c>
      <c r="N3412" s="21" t="e">
        <f ca="1">IF(AND(M3412&lt;&gt; "", COUNTIF(SAP!#REF!,M3412)&gt;0),"Matched", "")</f>
        <v>#REF!</v>
      </c>
      <c r="O3412" s="21" t="str">
        <f t="shared" si="177"/>
        <v/>
      </c>
      <c r="P3412" s="21" t="e">
        <f ca="1">IF(AND(O3412&lt;&gt; "", COUNTIF(SAP!#REF!,O3412)&gt;0),"Matched", "")</f>
        <v>#REF!</v>
      </c>
      <c r="Q3412" s="21" t="str">
        <f ca="1">IF(OR(D3412="AC",D3412="TR"),"Logic4"&amp;"_"&amp;TEXT(C3412,"dd.mm.yyyy") &amp;"_"&amp; 923787.7,"")</f>
        <v>Logic4_21.04.2020_923787.7</v>
      </c>
      <c r="R3412" s="21" t="e">
        <f ca="1">IF(AND(Q3412&lt;&gt; "", COUNTIF(SAP!#REF!,Q3412)&gt;0),"Matched", "")</f>
        <v>#REF!</v>
      </c>
    </row>
    <row r="3413" spans="1:18" hidden="1">
      <c r="A3413" s="21">
        <v>11563327</v>
      </c>
      <c r="B3413" s="22">
        <v>43942</v>
      </c>
      <c r="C3413" s="22">
        <v>43942</v>
      </c>
      <c r="D3413" s="21" t="s">
        <v>10</v>
      </c>
      <c r="E3413" s="23">
        <v>0</v>
      </c>
      <c r="F3413" s="23">
        <v>0</v>
      </c>
      <c r="G3413" s="23">
        <v>10542</v>
      </c>
      <c r="H3413" s="23">
        <v>509591.5</v>
      </c>
      <c r="I3413" s="21" t="s">
        <v>11</v>
      </c>
      <c r="J3413" s="21" t="s">
        <v>12</v>
      </c>
      <c r="K3413" s="21" t="str">
        <f t="shared" si="175"/>
        <v/>
      </c>
      <c r="L3413" s="21" t="e">
        <f ca="1">IF(AND(K3413&lt;&gt; "", COUNTIF(SAP!#REF!,K3413)&gt;0),"Matched", "")</f>
        <v>#REF!</v>
      </c>
      <c r="M3413" s="21" t="str">
        <f t="shared" si="176"/>
        <v/>
      </c>
      <c r="N3413" s="21" t="e">
        <f ca="1">IF(AND(M3413&lt;&gt; "", COUNTIF(SAP!#REF!,M3413)&gt;0),"Matched", "")</f>
        <v>#REF!</v>
      </c>
      <c r="O3413" s="21" t="str">
        <f t="shared" si="177"/>
        <v/>
      </c>
      <c r="P3413" s="21" t="e">
        <f ca="1">IF(AND(O3413&lt;&gt; "", COUNTIF(SAP!#REF!,O3413)&gt;0),"Matched", "")</f>
        <v>#REF!</v>
      </c>
      <c r="Q3413" s="21" t="str">
        <f ca="1">IF(OR(D3413="AC",D3413="TR"),"Logic4"&amp;"_"&amp;TEXT(C3413,"dd.mm.yyyy") &amp;"_"&amp; 923787.7,"")</f>
        <v>Logic4_21.04.2020_923787.7</v>
      </c>
      <c r="R3413" s="21" t="e">
        <f ca="1">IF(AND(Q3413&lt;&gt; "", COUNTIF(SAP!#REF!,Q3413)&gt;0),"Matched", "")</f>
        <v>#REF!</v>
      </c>
    </row>
    <row r="3414" spans="1:18" hidden="1">
      <c r="A3414" s="21">
        <v>11563327</v>
      </c>
      <c r="B3414" s="22">
        <v>43942</v>
      </c>
      <c r="C3414" s="22">
        <v>43942</v>
      </c>
      <c r="D3414" s="21" t="s">
        <v>10</v>
      </c>
      <c r="E3414" s="23">
        <v>0</v>
      </c>
      <c r="F3414" s="23">
        <v>0</v>
      </c>
      <c r="G3414" s="23">
        <v>10687.5</v>
      </c>
      <c r="H3414" s="23">
        <v>520279</v>
      </c>
      <c r="I3414" s="21" t="s">
        <v>11</v>
      </c>
      <c r="J3414" s="21" t="s">
        <v>12</v>
      </c>
      <c r="K3414" s="21" t="str">
        <f t="shared" si="175"/>
        <v/>
      </c>
      <c r="L3414" s="21" t="e">
        <f ca="1">IF(AND(K3414&lt;&gt; "", COUNTIF(SAP!#REF!,K3414)&gt;0),"Matched", "")</f>
        <v>#REF!</v>
      </c>
      <c r="M3414" s="21" t="str">
        <f t="shared" si="176"/>
        <v/>
      </c>
      <c r="N3414" s="21" t="e">
        <f ca="1">IF(AND(M3414&lt;&gt; "", COUNTIF(SAP!#REF!,M3414)&gt;0),"Matched", "")</f>
        <v>#REF!</v>
      </c>
      <c r="O3414" s="21" t="str">
        <f t="shared" si="177"/>
        <v/>
      </c>
      <c r="P3414" s="21" t="e">
        <f ca="1">IF(AND(O3414&lt;&gt; "", COUNTIF(SAP!#REF!,O3414)&gt;0),"Matched", "")</f>
        <v>#REF!</v>
      </c>
      <c r="Q3414" s="21" t="str">
        <f ca="1">IF(OR(D3414="AC",D3414="TR"),"Logic4"&amp;"_"&amp;TEXT(C3414,"dd.mm.yyyy") &amp;"_"&amp; 923787.7,"")</f>
        <v>Logic4_21.04.2020_923787.7</v>
      </c>
      <c r="R3414" s="21" t="e">
        <f ca="1">IF(AND(Q3414&lt;&gt; "", COUNTIF(SAP!#REF!,Q3414)&gt;0),"Matched", "")</f>
        <v>#REF!</v>
      </c>
    </row>
    <row r="3415" spans="1:18" hidden="1">
      <c r="A3415" s="21">
        <v>11563327</v>
      </c>
      <c r="B3415" s="22">
        <v>43942</v>
      </c>
      <c r="C3415" s="22">
        <v>43942</v>
      </c>
      <c r="D3415" s="21" t="s">
        <v>10</v>
      </c>
      <c r="E3415" s="23">
        <v>0</v>
      </c>
      <c r="F3415" s="23">
        <v>0</v>
      </c>
      <c r="G3415" s="23">
        <v>10872.2</v>
      </c>
      <c r="H3415" s="23">
        <v>531151.19999999995</v>
      </c>
      <c r="I3415" s="21" t="s">
        <v>11</v>
      </c>
      <c r="J3415" s="21" t="s">
        <v>12</v>
      </c>
      <c r="K3415" s="21" t="str">
        <f t="shared" si="175"/>
        <v/>
      </c>
      <c r="L3415" s="21" t="e">
        <f ca="1">IF(AND(K3415&lt;&gt; "", COUNTIF(SAP!#REF!,K3415)&gt;0),"Matched", "")</f>
        <v>#REF!</v>
      </c>
      <c r="M3415" s="21" t="str">
        <f t="shared" si="176"/>
        <v/>
      </c>
      <c r="N3415" s="21" t="e">
        <f ca="1">IF(AND(M3415&lt;&gt; "", COUNTIF(SAP!#REF!,M3415)&gt;0),"Matched", "")</f>
        <v>#REF!</v>
      </c>
      <c r="O3415" s="21" t="str">
        <f t="shared" si="177"/>
        <v/>
      </c>
      <c r="P3415" s="21" t="e">
        <f ca="1">IF(AND(O3415&lt;&gt; "", COUNTIF(SAP!#REF!,O3415)&gt;0),"Matched", "")</f>
        <v>#REF!</v>
      </c>
      <c r="Q3415" s="21" t="str">
        <f ca="1">IF(OR(D3415="AC",D3415="TR"),"Logic4"&amp;"_"&amp;TEXT(C3415,"dd.mm.yyyy") &amp;"_"&amp; 923787.7,"")</f>
        <v>Logic4_21.04.2020_923787.7</v>
      </c>
      <c r="R3415" s="21" t="e">
        <f ca="1">IF(AND(Q3415&lt;&gt; "", COUNTIF(SAP!#REF!,Q3415)&gt;0),"Matched", "")</f>
        <v>#REF!</v>
      </c>
    </row>
    <row r="3416" spans="1:18" hidden="1">
      <c r="A3416" s="21">
        <v>11563327</v>
      </c>
      <c r="B3416" s="22">
        <v>43942</v>
      </c>
      <c r="C3416" s="22">
        <v>43942</v>
      </c>
      <c r="D3416" s="21" t="s">
        <v>10</v>
      </c>
      <c r="E3416" s="23">
        <v>0</v>
      </c>
      <c r="F3416" s="23">
        <v>0</v>
      </c>
      <c r="G3416" s="23">
        <v>11605.6</v>
      </c>
      <c r="H3416" s="23">
        <v>542756.80000000005</v>
      </c>
      <c r="I3416" s="21" t="s">
        <v>11</v>
      </c>
      <c r="J3416" s="21" t="s">
        <v>12</v>
      </c>
      <c r="K3416" s="21" t="str">
        <f t="shared" si="175"/>
        <v/>
      </c>
      <c r="L3416" s="21" t="e">
        <f ca="1">IF(AND(K3416&lt;&gt; "", COUNTIF(SAP!#REF!,K3416)&gt;0),"Matched", "")</f>
        <v>#REF!</v>
      </c>
      <c r="M3416" s="21" t="str">
        <f t="shared" si="176"/>
        <v/>
      </c>
      <c r="N3416" s="21" t="e">
        <f ca="1">IF(AND(M3416&lt;&gt; "", COUNTIF(SAP!#REF!,M3416)&gt;0),"Matched", "")</f>
        <v>#REF!</v>
      </c>
      <c r="O3416" s="21" t="str">
        <f t="shared" si="177"/>
        <v/>
      </c>
      <c r="P3416" s="21" t="e">
        <f ca="1">IF(AND(O3416&lt;&gt; "", COUNTIF(SAP!#REF!,O3416)&gt;0),"Matched", "")</f>
        <v>#REF!</v>
      </c>
      <c r="Q3416" s="21" t="str">
        <f ca="1">IF(OR(D3416="AC",D3416="TR"),"Logic4"&amp;"_"&amp;TEXT(C3416,"dd.mm.yyyy") &amp;"_"&amp; 923787.7,"")</f>
        <v>Logic4_21.04.2020_923787.7</v>
      </c>
      <c r="R3416" s="21" t="e">
        <f ca="1">IF(AND(Q3416&lt;&gt; "", COUNTIF(SAP!#REF!,Q3416)&gt;0),"Matched", "")</f>
        <v>#REF!</v>
      </c>
    </row>
    <row r="3417" spans="1:18" hidden="1">
      <c r="A3417" s="21">
        <v>11563327</v>
      </c>
      <c r="B3417" s="22">
        <v>43942</v>
      </c>
      <c r="C3417" s="22">
        <v>43942</v>
      </c>
      <c r="D3417" s="21" t="s">
        <v>10</v>
      </c>
      <c r="E3417" s="23">
        <v>0</v>
      </c>
      <c r="F3417" s="23">
        <v>0</v>
      </c>
      <c r="G3417" s="23">
        <v>12471.77</v>
      </c>
      <c r="H3417" s="23">
        <v>555228.56999999995</v>
      </c>
      <c r="I3417" s="21" t="s">
        <v>11</v>
      </c>
      <c r="J3417" s="21" t="s">
        <v>12</v>
      </c>
      <c r="K3417" s="21" t="str">
        <f t="shared" si="175"/>
        <v/>
      </c>
      <c r="L3417" s="21" t="e">
        <f ca="1">IF(AND(K3417&lt;&gt; "", COUNTIF(SAP!#REF!,K3417)&gt;0),"Matched", "")</f>
        <v>#REF!</v>
      </c>
      <c r="M3417" s="21" t="str">
        <f t="shared" si="176"/>
        <v/>
      </c>
      <c r="N3417" s="21" t="e">
        <f ca="1">IF(AND(M3417&lt;&gt; "", COUNTIF(SAP!#REF!,M3417)&gt;0),"Matched", "")</f>
        <v>#REF!</v>
      </c>
      <c r="O3417" s="21" t="str">
        <f t="shared" si="177"/>
        <v/>
      </c>
      <c r="P3417" s="21" t="e">
        <f ca="1">IF(AND(O3417&lt;&gt; "", COUNTIF(SAP!#REF!,O3417)&gt;0),"Matched", "")</f>
        <v>#REF!</v>
      </c>
      <c r="Q3417" s="21" t="str">
        <f ca="1">IF(OR(D3417="AC",D3417="TR"),"Logic4"&amp;"_"&amp;TEXT(C3417,"dd.mm.yyyy") &amp;"_"&amp; 923787.7,"")</f>
        <v>Logic4_21.04.2020_923787.7</v>
      </c>
      <c r="R3417" s="21" t="e">
        <f ca="1">IF(AND(Q3417&lt;&gt; "", COUNTIF(SAP!#REF!,Q3417)&gt;0),"Matched", "")</f>
        <v>#REF!</v>
      </c>
    </row>
    <row r="3418" spans="1:18" hidden="1">
      <c r="A3418" s="21">
        <v>11563327</v>
      </c>
      <c r="B3418" s="22">
        <v>43942</v>
      </c>
      <c r="C3418" s="22">
        <v>43942</v>
      </c>
      <c r="D3418" s="21" t="s">
        <v>10</v>
      </c>
      <c r="E3418" s="23">
        <v>0</v>
      </c>
      <c r="F3418" s="23">
        <v>0</v>
      </c>
      <c r="G3418" s="23">
        <v>12582.64</v>
      </c>
      <c r="H3418" s="23">
        <v>567811.21</v>
      </c>
      <c r="I3418" s="21" t="s">
        <v>11</v>
      </c>
      <c r="J3418" s="21" t="s">
        <v>12</v>
      </c>
      <c r="K3418" s="21" t="str">
        <f t="shared" si="175"/>
        <v/>
      </c>
      <c r="L3418" s="21" t="e">
        <f ca="1">IF(AND(K3418&lt;&gt; "", COUNTIF(SAP!#REF!,K3418)&gt;0),"Matched", "")</f>
        <v>#REF!</v>
      </c>
      <c r="M3418" s="21" t="str">
        <f t="shared" si="176"/>
        <v/>
      </c>
      <c r="N3418" s="21" t="e">
        <f ca="1">IF(AND(M3418&lt;&gt; "", COUNTIF(SAP!#REF!,M3418)&gt;0),"Matched", "")</f>
        <v>#REF!</v>
      </c>
      <c r="O3418" s="21" t="str">
        <f t="shared" si="177"/>
        <v/>
      </c>
      <c r="P3418" s="21" t="e">
        <f ca="1">IF(AND(O3418&lt;&gt; "", COUNTIF(SAP!#REF!,O3418)&gt;0),"Matched", "")</f>
        <v>#REF!</v>
      </c>
      <c r="Q3418" s="21" t="str">
        <f ca="1">IF(OR(D3418="AC",D3418="TR"),"Logic4"&amp;"_"&amp;TEXT(C3418,"dd.mm.yyyy") &amp;"_"&amp; 923787.7,"")</f>
        <v>Logic4_21.04.2020_923787.7</v>
      </c>
      <c r="R3418" s="21" t="e">
        <f ca="1">IF(AND(Q3418&lt;&gt; "", COUNTIF(SAP!#REF!,Q3418)&gt;0),"Matched", "")</f>
        <v>#REF!</v>
      </c>
    </row>
    <row r="3419" spans="1:18" hidden="1">
      <c r="A3419" s="21">
        <v>11563327</v>
      </c>
      <c r="B3419" s="22">
        <v>43942</v>
      </c>
      <c r="C3419" s="22">
        <v>43942</v>
      </c>
      <c r="D3419" s="21" t="s">
        <v>10</v>
      </c>
      <c r="E3419" s="23">
        <v>0</v>
      </c>
      <c r="F3419" s="23">
        <v>0</v>
      </c>
      <c r="G3419" s="23">
        <v>14205.8</v>
      </c>
      <c r="H3419" s="23">
        <v>582017.01</v>
      </c>
      <c r="I3419" s="21" t="s">
        <v>11</v>
      </c>
      <c r="J3419" s="21" t="s">
        <v>12</v>
      </c>
      <c r="K3419" s="21" t="str">
        <f t="shared" si="175"/>
        <v/>
      </c>
      <c r="L3419" s="21" t="e">
        <f ca="1">IF(AND(K3419&lt;&gt; "", COUNTIF(SAP!#REF!,K3419)&gt;0),"Matched", "")</f>
        <v>#REF!</v>
      </c>
      <c r="M3419" s="21" t="str">
        <f t="shared" si="176"/>
        <v/>
      </c>
      <c r="N3419" s="21" t="e">
        <f ca="1">IF(AND(M3419&lt;&gt; "", COUNTIF(SAP!#REF!,M3419)&gt;0),"Matched", "")</f>
        <v>#REF!</v>
      </c>
      <c r="O3419" s="21" t="str">
        <f t="shared" si="177"/>
        <v/>
      </c>
      <c r="P3419" s="21" t="e">
        <f ca="1">IF(AND(O3419&lt;&gt; "", COUNTIF(SAP!#REF!,O3419)&gt;0),"Matched", "")</f>
        <v>#REF!</v>
      </c>
      <c r="Q3419" s="21" t="str">
        <f ca="1">IF(OR(D3419="AC",D3419="TR"),"Logic4"&amp;"_"&amp;TEXT(C3419,"dd.mm.yyyy") &amp;"_"&amp; 923787.7,"")</f>
        <v>Logic4_21.04.2020_923787.7</v>
      </c>
      <c r="R3419" s="21" t="e">
        <f ca="1">IF(AND(Q3419&lt;&gt; "", COUNTIF(SAP!#REF!,Q3419)&gt;0),"Matched", "")</f>
        <v>#REF!</v>
      </c>
    </row>
    <row r="3420" spans="1:18" hidden="1">
      <c r="A3420" s="21">
        <v>11563327</v>
      </c>
      <c r="B3420" s="22">
        <v>43942</v>
      </c>
      <c r="C3420" s="22">
        <v>43942</v>
      </c>
      <c r="D3420" s="21" t="s">
        <v>10</v>
      </c>
      <c r="E3420" s="23">
        <v>0</v>
      </c>
      <c r="F3420" s="23">
        <v>0</v>
      </c>
      <c r="G3420" s="23">
        <v>14355.72</v>
      </c>
      <c r="H3420" s="23">
        <v>596372.73</v>
      </c>
      <c r="I3420" s="21" t="s">
        <v>11</v>
      </c>
      <c r="J3420" s="21" t="s">
        <v>12</v>
      </c>
      <c r="K3420" s="21" t="str">
        <f t="shared" si="175"/>
        <v/>
      </c>
      <c r="L3420" s="21" t="e">
        <f ca="1">IF(AND(K3420&lt;&gt; "", COUNTIF(SAP!#REF!,K3420)&gt;0),"Matched", "")</f>
        <v>#REF!</v>
      </c>
      <c r="M3420" s="21" t="str">
        <f t="shared" si="176"/>
        <v/>
      </c>
      <c r="N3420" s="21" t="e">
        <f ca="1">IF(AND(M3420&lt;&gt; "", COUNTIF(SAP!#REF!,M3420)&gt;0),"Matched", "")</f>
        <v>#REF!</v>
      </c>
      <c r="O3420" s="21" t="str">
        <f t="shared" si="177"/>
        <v/>
      </c>
      <c r="P3420" s="21" t="e">
        <f ca="1">IF(AND(O3420&lt;&gt; "", COUNTIF(SAP!#REF!,O3420)&gt;0),"Matched", "")</f>
        <v>#REF!</v>
      </c>
      <c r="Q3420" s="21" t="str">
        <f ca="1">IF(OR(D3420="AC",D3420="TR"),"Logic4"&amp;"_"&amp;TEXT(C3420,"dd.mm.yyyy") &amp;"_"&amp; 923787.7,"")</f>
        <v>Logic4_21.04.2020_923787.7</v>
      </c>
      <c r="R3420" s="21" t="e">
        <f ca="1">IF(AND(Q3420&lt;&gt; "", COUNTIF(SAP!#REF!,Q3420)&gt;0),"Matched", "")</f>
        <v>#REF!</v>
      </c>
    </row>
    <row r="3421" spans="1:18" hidden="1">
      <c r="A3421" s="21">
        <v>11563327</v>
      </c>
      <c r="B3421" s="22">
        <v>43942</v>
      </c>
      <c r="C3421" s="22">
        <v>43942</v>
      </c>
      <c r="D3421" s="21" t="s">
        <v>10</v>
      </c>
      <c r="E3421" s="23">
        <v>0</v>
      </c>
      <c r="F3421" s="23">
        <v>0</v>
      </c>
      <c r="G3421" s="23">
        <v>16695.96</v>
      </c>
      <c r="H3421" s="23">
        <v>613068.68999999994</v>
      </c>
      <c r="I3421" s="21" t="s">
        <v>11</v>
      </c>
      <c r="J3421" s="21" t="s">
        <v>12</v>
      </c>
      <c r="K3421" s="21" t="str">
        <f t="shared" si="175"/>
        <v/>
      </c>
      <c r="L3421" s="21" t="e">
        <f ca="1">IF(AND(K3421&lt;&gt; "", COUNTIF(SAP!#REF!,K3421)&gt;0),"Matched", "")</f>
        <v>#REF!</v>
      </c>
      <c r="M3421" s="21" t="str">
        <f t="shared" si="176"/>
        <v/>
      </c>
      <c r="N3421" s="21" t="e">
        <f ca="1">IF(AND(M3421&lt;&gt; "", COUNTIF(SAP!#REF!,M3421)&gt;0),"Matched", "")</f>
        <v>#REF!</v>
      </c>
      <c r="O3421" s="21" t="str">
        <f t="shared" si="177"/>
        <v/>
      </c>
      <c r="P3421" s="21" t="e">
        <f ca="1">IF(AND(O3421&lt;&gt; "", COUNTIF(SAP!#REF!,O3421)&gt;0),"Matched", "")</f>
        <v>#REF!</v>
      </c>
      <c r="Q3421" s="21" t="str">
        <f ca="1">IF(OR(D3421="AC",D3421="TR"),"Logic4"&amp;"_"&amp;TEXT(C3421,"dd.mm.yyyy") &amp;"_"&amp; 923787.7,"")</f>
        <v>Logic4_21.04.2020_923787.7</v>
      </c>
      <c r="R3421" s="21" t="e">
        <f ca="1">IF(AND(Q3421&lt;&gt; "", COUNTIF(SAP!#REF!,Q3421)&gt;0),"Matched", "")</f>
        <v>#REF!</v>
      </c>
    </row>
    <row r="3422" spans="1:18" hidden="1">
      <c r="A3422" s="21">
        <v>11563327</v>
      </c>
      <c r="B3422" s="22">
        <v>43942</v>
      </c>
      <c r="C3422" s="22">
        <v>43942</v>
      </c>
      <c r="D3422" s="21" t="s">
        <v>10</v>
      </c>
      <c r="E3422" s="23">
        <v>0</v>
      </c>
      <c r="F3422" s="23">
        <v>0</v>
      </c>
      <c r="G3422" s="23">
        <v>17021.099999999999</v>
      </c>
      <c r="H3422" s="23">
        <v>630089.79</v>
      </c>
      <c r="I3422" s="21" t="s">
        <v>11</v>
      </c>
      <c r="J3422" s="21" t="s">
        <v>12</v>
      </c>
      <c r="K3422" s="21" t="str">
        <f t="shared" si="175"/>
        <v/>
      </c>
      <c r="L3422" s="21" t="e">
        <f ca="1">IF(AND(K3422&lt;&gt; "", COUNTIF(SAP!#REF!,K3422)&gt;0),"Matched", "")</f>
        <v>#REF!</v>
      </c>
      <c r="M3422" s="21" t="str">
        <f t="shared" si="176"/>
        <v/>
      </c>
      <c r="N3422" s="21" t="e">
        <f ca="1">IF(AND(M3422&lt;&gt; "", COUNTIF(SAP!#REF!,M3422)&gt;0),"Matched", "")</f>
        <v>#REF!</v>
      </c>
      <c r="O3422" s="21" t="str">
        <f t="shared" si="177"/>
        <v/>
      </c>
      <c r="P3422" s="21" t="e">
        <f ca="1">IF(AND(O3422&lt;&gt; "", COUNTIF(SAP!#REF!,O3422)&gt;0),"Matched", "")</f>
        <v>#REF!</v>
      </c>
      <c r="Q3422" s="21" t="str">
        <f ca="1">IF(OR(D3422="AC",D3422="TR"),"Logic4"&amp;"_"&amp;TEXT(C3422,"dd.mm.yyyy") &amp;"_"&amp; 923787.7,"")</f>
        <v>Logic4_21.04.2020_923787.7</v>
      </c>
      <c r="R3422" s="21" t="e">
        <f ca="1">IF(AND(Q3422&lt;&gt; "", COUNTIF(SAP!#REF!,Q3422)&gt;0),"Matched", "")</f>
        <v>#REF!</v>
      </c>
    </row>
    <row r="3423" spans="1:18" hidden="1">
      <c r="A3423" s="21">
        <v>11563327</v>
      </c>
      <c r="B3423" s="22">
        <v>43942</v>
      </c>
      <c r="C3423" s="22">
        <v>43942</v>
      </c>
      <c r="D3423" s="21" t="s">
        <v>10</v>
      </c>
      <c r="E3423" s="23">
        <v>0</v>
      </c>
      <c r="F3423" s="23">
        <v>0</v>
      </c>
      <c r="G3423" s="23">
        <v>19124.599999999999</v>
      </c>
      <c r="H3423" s="23">
        <v>649214.39</v>
      </c>
      <c r="I3423" s="21" t="s">
        <v>11</v>
      </c>
      <c r="J3423" s="21" t="s">
        <v>12</v>
      </c>
      <c r="K3423" s="21" t="str">
        <f t="shared" si="175"/>
        <v/>
      </c>
      <c r="L3423" s="21" t="e">
        <f ca="1">IF(AND(K3423&lt;&gt; "", COUNTIF(SAP!#REF!,K3423)&gt;0),"Matched", "")</f>
        <v>#REF!</v>
      </c>
      <c r="M3423" s="21" t="str">
        <f t="shared" si="176"/>
        <v/>
      </c>
      <c r="N3423" s="21" t="e">
        <f ca="1">IF(AND(M3423&lt;&gt; "", COUNTIF(SAP!#REF!,M3423)&gt;0),"Matched", "")</f>
        <v>#REF!</v>
      </c>
      <c r="O3423" s="21" t="str">
        <f t="shared" si="177"/>
        <v/>
      </c>
      <c r="P3423" s="21" t="e">
        <f ca="1">IF(AND(O3423&lt;&gt; "", COUNTIF(SAP!#REF!,O3423)&gt;0),"Matched", "")</f>
        <v>#REF!</v>
      </c>
      <c r="Q3423" s="21" t="str">
        <f ca="1">IF(OR(D3423="AC",D3423="TR"),"Logic4"&amp;"_"&amp;TEXT(C3423,"dd.mm.yyyy") &amp;"_"&amp; 923787.7,"")</f>
        <v>Logic4_21.04.2020_923787.7</v>
      </c>
      <c r="R3423" s="21" t="e">
        <f ca="1">IF(AND(Q3423&lt;&gt; "", COUNTIF(SAP!#REF!,Q3423)&gt;0),"Matched", "")</f>
        <v>#REF!</v>
      </c>
    </row>
    <row r="3424" spans="1:18" hidden="1">
      <c r="A3424" s="21">
        <v>11563327</v>
      </c>
      <c r="B3424" s="22">
        <v>43942</v>
      </c>
      <c r="C3424" s="22">
        <v>43942</v>
      </c>
      <c r="D3424" s="21" t="s">
        <v>10</v>
      </c>
      <c r="E3424" s="23">
        <v>0</v>
      </c>
      <c r="F3424" s="23">
        <v>0</v>
      </c>
      <c r="G3424" s="23">
        <v>19972.8</v>
      </c>
      <c r="H3424" s="23">
        <v>669187.18999999994</v>
      </c>
      <c r="I3424" s="21" t="s">
        <v>11</v>
      </c>
      <c r="J3424" s="21" t="s">
        <v>12</v>
      </c>
      <c r="K3424" s="21" t="str">
        <f t="shared" si="175"/>
        <v/>
      </c>
      <c r="L3424" s="21" t="e">
        <f ca="1">IF(AND(K3424&lt;&gt; "", COUNTIF(SAP!#REF!,K3424)&gt;0),"Matched", "")</f>
        <v>#REF!</v>
      </c>
      <c r="M3424" s="21" t="str">
        <f t="shared" si="176"/>
        <v/>
      </c>
      <c r="N3424" s="21" t="e">
        <f ca="1">IF(AND(M3424&lt;&gt; "", COUNTIF(SAP!#REF!,M3424)&gt;0),"Matched", "")</f>
        <v>#REF!</v>
      </c>
      <c r="O3424" s="21" t="str">
        <f t="shared" si="177"/>
        <v/>
      </c>
      <c r="P3424" s="21" t="e">
        <f ca="1">IF(AND(O3424&lt;&gt; "", COUNTIF(SAP!#REF!,O3424)&gt;0),"Matched", "")</f>
        <v>#REF!</v>
      </c>
      <c r="Q3424" s="21" t="str">
        <f ca="1">IF(OR(D3424="AC",D3424="TR"),"Logic4"&amp;"_"&amp;TEXT(C3424,"dd.mm.yyyy") &amp;"_"&amp; 923787.7,"")</f>
        <v>Logic4_21.04.2020_923787.7</v>
      </c>
      <c r="R3424" s="21" t="e">
        <f ca="1">IF(AND(Q3424&lt;&gt; "", COUNTIF(SAP!#REF!,Q3424)&gt;0),"Matched", "")</f>
        <v>#REF!</v>
      </c>
    </row>
    <row r="3425" spans="1:20" hidden="1">
      <c r="A3425" s="21">
        <v>11563327</v>
      </c>
      <c r="B3425" s="22">
        <v>43942</v>
      </c>
      <c r="C3425" s="22">
        <v>43942</v>
      </c>
      <c r="D3425" s="21" t="s">
        <v>10</v>
      </c>
      <c r="E3425" s="23">
        <v>0</v>
      </c>
      <c r="F3425" s="23">
        <v>0</v>
      </c>
      <c r="G3425" s="23">
        <v>20661.39</v>
      </c>
      <c r="H3425" s="23">
        <v>689848.58</v>
      </c>
      <c r="I3425" s="21" t="s">
        <v>11</v>
      </c>
      <c r="J3425" s="21" t="s">
        <v>12</v>
      </c>
      <c r="K3425" s="21" t="str">
        <f t="shared" si="175"/>
        <v/>
      </c>
      <c r="L3425" s="21" t="e">
        <f ca="1">IF(AND(K3425&lt;&gt; "", COUNTIF(SAP!#REF!,K3425)&gt;0),"Matched", "")</f>
        <v>#REF!</v>
      </c>
      <c r="M3425" s="21" t="str">
        <f t="shared" si="176"/>
        <v/>
      </c>
      <c r="N3425" s="21" t="e">
        <f ca="1">IF(AND(M3425&lt;&gt; "", COUNTIF(SAP!#REF!,M3425)&gt;0),"Matched", "")</f>
        <v>#REF!</v>
      </c>
      <c r="O3425" s="21" t="str">
        <f t="shared" si="177"/>
        <v/>
      </c>
      <c r="P3425" s="21" t="e">
        <f ca="1">IF(AND(O3425&lt;&gt; "", COUNTIF(SAP!#REF!,O3425)&gt;0),"Matched", "")</f>
        <v>#REF!</v>
      </c>
      <c r="Q3425" s="21" t="str">
        <f ca="1">IF(OR(D3425="AC",D3425="TR"),"Logic4"&amp;"_"&amp;TEXT(C3425,"dd.mm.yyyy") &amp;"_"&amp; 923787.7,"")</f>
        <v>Logic4_21.04.2020_923787.7</v>
      </c>
      <c r="R3425" s="21" t="e">
        <f ca="1">IF(AND(Q3425&lt;&gt; "", COUNTIF(SAP!#REF!,Q3425)&gt;0),"Matched", "")</f>
        <v>#REF!</v>
      </c>
    </row>
    <row r="3426" spans="1:20" hidden="1">
      <c r="A3426" s="21">
        <v>11563327</v>
      </c>
      <c r="B3426" s="22">
        <v>43942</v>
      </c>
      <c r="C3426" s="22">
        <v>43942</v>
      </c>
      <c r="D3426" s="21" t="s">
        <v>10</v>
      </c>
      <c r="E3426" s="23">
        <v>0</v>
      </c>
      <c r="F3426" s="23">
        <v>0</v>
      </c>
      <c r="G3426" s="23">
        <v>22319.4</v>
      </c>
      <c r="H3426" s="23">
        <v>712167.98</v>
      </c>
      <c r="I3426" s="21" t="s">
        <v>11</v>
      </c>
      <c r="J3426" s="21" t="s">
        <v>12</v>
      </c>
      <c r="K3426" s="21" t="str">
        <f t="shared" si="175"/>
        <v/>
      </c>
      <c r="L3426" s="21" t="e">
        <f ca="1">IF(AND(K3426&lt;&gt; "", COUNTIF(SAP!#REF!,K3426)&gt;0),"Matched", "")</f>
        <v>#REF!</v>
      </c>
      <c r="M3426" s="21" t="str">
        <f t="shared" si="176"/>
        <v/>
      </c>
      <c r="N3426" s="21" t="e">
        <f ca="1">IF(AND(M3426&lt;&gt; "", COUNTIF(SAP!#REF!,M3426)&gt;0),"Matched", "")</f>
        <v>#REF!</v>
      </c>
      <c r="O3426" s="21" t="str">
        <f t="shared" si="177"/>
        <v/>
      </c>
      <c r="P3426" s="21" t="e">
        <f ca="1">IF(AND(O3426&lt;&gt; "", COUNTIF(SAP!#REF!,O3426)&gt;0),"Matched", "")</f>
        <v>#REF!</v>
      </c>
      <c r="Q3426" s="21" t="str">
        <f ca="1">IF(OR(D3426="AC",D3426="TR"),"Logic4"&amp;"_"&amp;TEXT(C3426,"dd.mm.yyyy") &amp;"_"&amp; 923787.7,"")</f>
        <v>Logic4_21.04.2020_923787.7</v>
      </c>
      <c r="R3426" s="21" t="e">
        <f ca="1">IF(AND(Q3426&lt;&gt; "", COUNTIF(SAP!#REF!,Q3426)&gt;0),"Matched", "")</f>
        <v>#REF!</v>
      </c>
    </row>
    <row r="3427" spans="1:20" hidden="1">
      <c r="A3427" s="21">
        <v>11563327</v>
      </c>
      <c r="B3427" s="22">
        <v>43942</v>
      </c>
      <c r="C3427" s="22">
        <v>43942</v>
      </c>
      <c r="D3427" s="21" t="s">
        <v>10</v>
      </c>
      <c r="E3427" s="23">
        <v>0</v>
      </c>
      <c r="F3427" s="23">
        <v>0</v>
      </c>
      <c r="G3427" s="23">
        <v>22433.8</v>
      </c>
      <c r="H3427" s="23">
        <v>734601.78</v>
      </c>
      <c r="I3427" s="21" t="s">
        <v>11</v>
      </c>
      <c r="J3427" s="21" t="s">
        <v>12</v>
      </c>
      <c r="K3427" s="21" t="str">
        <f t="shared" si="175"/>
        <v/>
      </c>
      <c r="L3427" s="21" t="e">
        <f ca="1">IF(AND(K3427&lt;&gt; "", COUNTIF(SAP!#REF!,K3427)&gt;0),"Matched", "")</f>
        <v>#REF!</v>
      </c>
      <c r="M3427" s="21" t="str">
        <f t="shared" si="176"/>
        <v/>
      </c>
      <c r="N3427" s="21" t="e">
        <f ca="1">IF(AND(M3427&lt;&gt; "", COUNTIF(SAP!#REF!,M3427)&gt;0),"Matched", "")</f>
        <v>#REF!</v>
      </c>
      <c r="O3427" s="21" t="str">
        <f t="shared" si="177"/>
        <v/>
      </c>
      <c r="P3427" s="21" t="e">
        <f ca="1">IF(AND(O3427&lt;&gt; "", COUNTIF(SAP!#REF!,O3427)&gt;0),"Matched", "")</f>
        <v>#REF!</v>
      </c>
      <c r="Q3427" s="21" t="str">
        <f ca="1">IF(OR(D3427="AC",D3427="TR"),"Logic4"&amp;"_"&amp;TEXT(C3427,"dd.mm.yyyy") &amp;"_"&amp; 923787.7,"")</f>
        <v>Logic4_21.04.2020_923787.7</v>
      </c>
      <c r="R3427" s="21" t="e">
        <f ca="1">IF(AND(Q3427&lt;&gt; "", COUNTIF(SAP!#REF!,Q3427)&gt;0),"Matched", "")</f>
        <v>#REF!</v>
      </c>
    </row>
    <row r="3428" spans="1:20" hidden="1">
      <c r="A3428" s="21">
        <v>11563327</v>
      </c>
      <c r="B3428" s="22">
        <v>43942</v>
      </c>
      <c r="C3428" s="22">
        <v>43942</v>
      </c>
      <c r="D3428" s="21" t="s">
        <v>10</v>
      </c>
      <c r="E3428" s="23">
        <v>0</v>
      </c>
      <c r="F3428" s="23">
        <v>0</v>
      </c>
      <c r="G3428" s="23">
        <v>23211.26</v>
      </c>
      <c r="H3428" s="23">
        <v>757813.04</v>
      </c>
      <c r="I3428" s="21" t="s">
        <v>11</v>
      </c>
      <c r="J3428" s="21" t="s">
        <v>12</v>
      </c>
      <c r="K3428" s="21" t="str">
        <f t="shared" si="175"/>
        <v/>
      </c>
      <c r="L3428" s="21" t="e">
        <f ca="1">IF(AND(K3428&lt;&gt; "", COUNTIF(SAP!#REF!,K3428)&gt;0),"Matched", "")</f>
        <v>#REF!</v>
      </c>
      <c r="M3428" s="21" t="str">
        <f t="shared" si="176"/>
        <v/>
      </c>
      <c r="N3428" s="21" t="e">
        <f ca="1">IF(AND(M3428&lt;&gt; "", COUNTIF(SAP!#REF!,M3428)&gt;0),"Matched", "")</f>
        <v>#REF!</v>
      </c>
      <c r="O3428" s="21" t="str">
        <f t="shared" si="177"/>
        <v/>
      </c>
      <c r="P3428" s="21" t="e">
        <f ca="1">IF(AND(O3428&lt;&gt; "", COUNTIF(SAP!#REF!,O3428)&gt;0),"Matched", "")</f>
        <v>#REF!</v>
      </c>
      <c r="Q3428" s="21" t="str">
        <f ca="1">IF(OR(D3428="AC",D3428="TR"),"Logic4"&amp;"_"&amp;TEXT(C3428,"dd.mm.yyyy") &amp;"_"&amp; 923787.7,"")</f>
        <v>Logic4_21.04.2020_923787.7</v>
      </c>
      <c r="R3428" s="21" t="e">
        <f ca="1">IF(AND(Q3428&lt;&gt; "", COUNTIF(SAP!#REF!,Q3428)&gt;0),"Matched", "")</f>
        <v>#REF!</v>
      </c>
    </row>
    <row r="3429" spans="1:20" hidden="1">
      <c r="A3429" s="21">
        <v>11563327</v>
      </c>
      <c r="B3429" s="22">
        <v>43942</v>
      </c>
      <c r="C3429" s="22">
        <v>43942</v>
      </c>
      <c r="D3429" s="21" t="s">
        <v>10</v>
      </c>
      <c r="E3429" s="23">
        <v>0</v>
      </c>
      <c r="F3429" s="23">
        <v>0</v>
      </c>
      <c r="G3429" s="23">
        <v>23819.85</v>
      </c>
      <c r="H3429" s="23">
        <v>781632.89</v>
      </c>
      <c r="I3429" s="21" t="s">
        <v>11</v>
      </c>
      <c r="J3429" s="21" t="s">
        <v>12</v>
      </c>
      <c r="K3429" s="21" t="str">
        <f t="shared" si="175"/>
        <v/>
      </c>
      <c r="L3429" s="21" t="e">
        <f ca="1">IF(AND(K3429&lt;&gt; "", COUNTIF(SAP!#REF!,K3429)&gt;0),"Matched", "")</f>
        <v>#REF!</v>
      </c>
      <c r="M3429" s="21" t="str">
        <f t="shared" si="176"/>
        <v/>
      </c>
      <c r="N3429" s="21" t="e">
        <f ca="1">IF(AND(M3429&lt;&gt; "", COUNTIF(SAP!#REF!,M3429)&gt;0),"Matched", "")</f>
        <v>#REF!</v>
      </c>
      <c r="O3429" s="21" t="str">
        <f t="shared" si="177"/>
        <v/>
      </c>
      <c r="P3429" s="21" t="e">
        <f ca="1">IF(AND(O3429&lt;&gt; "", COUNTIF(SAP!#REF!,O3429)&gt;0),"Matched", "")</f>
        <v>#REF!</v>
      </c>
      <c r="Q3429" s="21" t="str">
        <f ca="1">IF(OR(D3429="AC",D3429="TR"),"Logic4"&amp;"_"&amp;TEXT(C3429,"dd.mm.yyyy") &amp;"_"&amp; 923787.7,"")</f>
        <v>Logic4_21.04.2020_923787.7</v>
      </c>
      <c r="R3429" s="21" t="e">
        <f ca="1">IF(AND(Q3429&lt;&gt; "", COUNTIF(SAP!#REF!,Q3429)&gt;0),"Matched", "")</f>
        <v>#REF!</v>
      </c>
    </row>
    <row r="3430" spans="1:20" hidden="1">
      <c r="A3430" s="21">
        <v>11563327</v>
      </c>
      <c r="B3430" s="22">
        <v>43942</v>
      </c>
      <c r="C3430" s="22">
        <v>43942</v>
      </c>
      <c r="D3430" s="21" t="s">
        <v>10</v>
      </c>
      <c r="E3430" s="23">
        <v>0</v>
      </c>
      <c r="F3430" s="23">
        <v>0</v>
      </c>
      <c r="G3430" s="23">
        <v>27867.31</v>
      </c>
      <c r="H3430" s="23">
        <v>809500.2</v>
      </c>
      <c r="I3430" s="21" t="s">
        <v>11</v>
      </c>
      <c r="J3430" s="21" t="s">
        <v>12</v>
      </c>
      <c r="K3430" s="21" t="str">
        <f t="shared" si="175"/>
        <v/>
      </c>
      <c r="L3430" s="21" t="e">
        <f ca="1">IF(AND(K3430&lt;&gt; "", COUNTIF(SAP!#REF!,K3430)&gt;0),"Matched", "")</f>
        <v>#REF!</v>
      </c>
      <c r="M3430" s="21" t="str">
        <f t="shared" si="176"/>
        <v/>
      </c>
      <c r="N3430" s="21" t="e">
        <f ca="1">IF(AND(M3430&lt;&gt; "", COUNTIF(SAP!#REF!,M3430)&gt;0),"Matched", "")</f>
        <v>#REF!</v>
      </c>
      <c r="O3430" s="21" t="str">
        <f t="shared" si="177"/>
        <v/>
      </c>
      <c r="P3430" s="21" t="e">
        <f ca="1">IF(AND(O3430&lt;&gt; "", COUNTIF(SAP!#REF!,O3430)&gt;0),"Matched", "")</f>
        <v>#REF!</v>
      </c>
      <c r="Q3430" s="21" t="str">
        <f ca="1">IF(OR(D3430="AC",D3430="TR"),"Logic4"&amp;"_"&amp;TEXT(C3430,"dd.mm.yyyy") &amp;"_"&amp; 923787.7,"")</f>
        <v>Logic4_21.04.2020_923787.7</v>
      </c>
      <c r="R3430" s="21" t="e">
        <f ca="1">IF(AND(Q3430&lt;&gt; "", COUNTIF(SAP!#REF!,Q3430)&gt;0),"Matched", "")</f>
        <v>#REF!</v>
      </c>
    </row>
    <row r="3431" spans="1:20" hidden="1">
      <c r="A3431" s="21">
        <v>11563327</v>
      </c>
      <c r="B3431" s="22">
        <v>43942</v>
      </c>
      <c r="C3431" s="22">
        <v>43942</v>
      </c>
      <c r="D3431" s="21" t="s">
        <v>10</v>
      </c>
      <c r="E3431" s="23">
        <v>0</v>
      </c>
      <c r="F3431" s="23">
        <v>0</v>
      </c>
      <c r="G3431" s="23">
        <v>28818.3</v>
      </c>
      <c r="H3431" s="23">
        <v>838318.5</v>
      </c>
      <c r="I3431" s="21" t="s">
        <v>11</v>
      </c>
      <c r="J3431" s="21" t="s">
        <v>12</v>
      </c>
      <c r="K3431" s="21" t="str">
        <f t="shared" si="175"/>
        <v/>
      </c>
      <c r="L3431" s="21" t="e">
        <f ca="1">IF(AND(K3431&lt;&gt; "", COUNTIF(SAP!#REF!,K3431)&gt;0),"Matched", "")</f>
        <v>#REF!</v>
      </c>
      <c r="M3431" s="21" t="str">
        <f t="shared" si="176"/>
        <v/>
      </c>
      <c r="N3431" s="21" t="e">
        <f ca="1">IF(AND(M3431&lt;&gt; "", COUNTIF(SAP!#REF!,M3431)&gt;0),"Matched", "")</f>
        <v>#REF!</v>
      </c>
      <c r="O3431" s="21" t="str">
        <f t="shared" si="177"/>
        <v/>
      </c>
      <c r="P3431" s="21" t="e">
        <f ca="1">IF(AND(O3431&lt;&gt; "", COUNTIF(SAP!#REF!,O3431)&gt;0),"Matched", "")</f>
        <v>#REF!</v>
      </c>
      <c r="Q3431" s="21" t="str">
        <f ca="1">IF(OR(D3431="AC",D3431="TR"),"Logic4"&amp;"_"&amp;TEXT(C3431,"dd.mm.yyyy") &amp;"_"&amp; 923787.7,"")</f>
        <v>Logic4_21.04.2020_923787.7</v>
      </c>
      <c r="R3431" s="21" t="e">
        <f ca="1">IF(AND(Q3431&lt;&gt; "", COUNTIF(SAP!#REF!,Q3431)&gt;0),"Matched", "")</f>
        <v>#REF!</v>
      </c>
    </row>
    <row r="3432" spans="1:20" hidden="1">
      <c r="A3432" s="21">
        <v>11563327</v>
      </c>
      <c r="B3432" s="22">
        <v>43942</v>
      </c>
      <c r="C3432" s="22">
        <v>43942</v>
      </c>
      <c r="D3432" s="21" t="s">
        <v>10</v>
      </c>
      <c r="E3432" s="23">
        <v>0</v>
      </c>
      <c r="F3432" s="23">
        <v>0</v>
      </c>
      <c r="G3432" s="23">
        <v>31098.2</v>
      </c>
      <c r="H3432" s="23">
        <v>869416.7</v>
      </c>
      <c r="I3432" s="21" t="s">
        <v>11</v>
      </c>
      <c r="J3432" s="21" t="s">
        <v>12</v>
      </c>
      <c r="K3432" s="21" t="str">
        <f t="shared" si="175"/>
        <v/>
      </c>
      <c r="L3432" s="21" t="e">
        <f ca="1">IF(AND(K3432&lt;&gt; "", COUNTIF(SAP!#REF!,K3432)&gt;0),"Matched", "")</f>
        <v>#REF!</v>
      </c>
      <c r="M3432" s="21" t="str">
        <f t="shared" si="176"/>
        <v/>
      </c>
      <c r="N3432" s="21" t="e">
        <f ca="1">IF(AND(M3432&lt;&gt; "", COUNTIF(SAP!#REF!,M3432)&gt;0),"Matched", "")</f>
        <v>#REF!</v>
      </c>
      <c r="O3432" s="21" t="str">
        <f t="shared" si="177"/>
        <v/>
      </c>
      <c r="P3432" s="21" t="e">
        <f ca="1">IF(AND(O3432&lt;&gt; "", COUNTIF(SAP!#REF!,O3432)&gt;0),"Matched", "")</f>
        <v>#REF!</v>
      </c>
      <c r="Q3432" s="21" t="str">
        <f ca="1">IF(OR(D3432="AC",D3432="TR"),"Logic4"&amp;"_"&amp;TEXT(C3432,"dd.mm.yyyy") &amp;"_"&amp; 923787.7,"")</f>
        <v>Logic4_21.04.2020_923787.7</v>
      </c>
      <c r="R3432" s="21" t="e">
        <f ca="1">IF(AND(Q3432&lt;&gt; "", COUNTIF(SAP!#REF!,Q3432)&gt;0),"Matched", "")</f>
        <v>#REF!</v>
      </c>
    </row>
    <row r="3433" spans="1:20" hidden="1">
      <c r="A3433" s="21">
        <v>11563327</v>
      </c>
      <c r="B3433" s="22">
        <v>43942</v>
      </c>
      <c r="C3433" s="22">
        <v>43942</v>
      </c>
      <c r="D3433" s="21" t="s">
        <v>10</v>
      </c>
      <c r="E3433" s="23">
        <v>0</v>
      </c>
      <c r="F3433" s="23">
        <v>0</v>
      </c>
      <c r="G3433" s="23">
        <v>54371</v>
      </c>
      <c r="H3433" s="23">
        <v>923787.7</v>
      </c>
      <c r="I3433" s="21" t="s">
        <v>11</v>
      </c>
      <c r="J3433" s="21" t="s">
        <v>12</v>
      </c>
      <c r="K3433" s="21" t="str">
        <f t="shared" si="175"/>
        <v/>
      </c>
      <c r="L3433" s="21" t="e">
        <f ca="1">IF(AND(K3433&lt;&gt; "", COUNTIF(SAP!#REF!,K3433)&gt;0),"Matched", "")</f>
        <v>#REF!</v>
      </c>
      <c r="M3433" s="21" t="str">
        <f t="shared" si="176"/>
        <v/>
      </c>
      <c r="N3433" s="21" t="e">
        <f ca="1">IF(AND(M3433&lt;&gt; "", COUNTIF(SAP!#REF!,M3433)&gt;0),"Matched", "")</f>
        <v>#REF!</v>
      </c>
      <c r="O3433" s="21" t="str">
        <f t="shared" si="177"/>
        <v/>
      </c>
      <c r="P3433" s="21" t="e">
        <f ca="1">IF(AND(O3433&lt;&gt; "", COUNTIF(SAP!#REF!,O3433)&gt;0),"Matched", "")</f>
        <v>#REF!</v>
      </c>
      <c r="Q3433" s="21" t="str">
        <f ca="1">IF(OR(D3433="AC",D3433="TR"),"Logic4"&amp;"_"&amp;TEXT(C3433,"dd.mm.yyyy") &amp;"_"&amp; 923787.7,"")</f>
        <v>Logic4_21.04.2020_923787.7</v>
      </c>
      <c r="R3433" s="21" t="e">
        <f ca="1">IF(AND(Q3433&lt;&gt; "", COUNTIF(SAP!#REF!,Q3433)&gt;0),"Matched", "")</f>
        <v>#REF!</v>
      </c>
    </row>
    <row r="3434" spans="1:20" hidden="1">
      <c r="A3434" s="21">
        <v>11563327</v>
      </c>
      <c r="B3434" s="22">
        <v>43942</v>
      </c>
      <c r="C3434" s="22">
        <v>43942</v>
      </c>
      <c r="D3434" s="21" t="s">
        <v>13</v>
      </c>
      <c r="E3434" s="23">
        <v>0</v>
      </c>
      <c r="F3434" s="23">
        <v>4.67</v>
      </c>
      <c r="G3434" s="23">
        <v>0</v>
      </c>
      <c r="H3434" s="23">
        <v>923783.03</v>
      </c>
      <c r="I3434" s="21" t="s">
        <v>14</v>
      </c>
      <c r="J3434" s="21" t="s">
        <v>15</v>
      </c>
      <c r="K3434" s="21" t="str">
        <f t="shared" si="175"/>
        <v/>
      </c>
      <c r="L3434" s="21" t="e">
        <f ca="1">IF(AND(K3434&lt;&gt; "", COUNTIF(SAP!#REF!,K3434)&gt;0),"Matched", "")</f>
        <v>#REF!</v>
      </c>
      <c r="M3434" s="21" t="str">
        <f t="shared" si="176"/>
        <v/>
      </c>
      <c r="N3434" s="21" t="e">
        <f ca="1">IF(AND(M3434&lt;&gt; "", COUNTIF(SAP!#REF!,M3434)&gt;0),"Matched", "")</f>
        <v>#REF!</v>
      </c>
      <c r="O3434" s="21" t="str">
        <f t="shared" si="177"/>
        <v/>
      </c>
      <c r="P3434" s="21" t="e">
        <f ca="1">IF(AND(O3434&lt;&gt; "", COUNTIF(SAP!#REF!,O3434)&gt;0),"Matched", "")</f>
        <v>#REF!</v>
      </c>
      <c r="R3434" s="21" t="e">
        <f ca="1">IF(AND(Q3434&lt;&gt; "", COUNTIF(SAP!#REF!,Q3434)&gt;0),"Matched", "")</f>
        <v>#REF!</v>
      </c>
      <c r="S3434" s="21" t="str">
        <f ca="1">IF(AND(D3434="AD", I3434="800TAX  "),"Logic5"&amp;"_"&amp;TEXT(C3434,"dd.mm.yyyy") &amp;"_"&amp; 548.72,"")</f>
        <v>Logic5_21.04.2020_548.72</v>
      </c>
      <c r="T3434" s="21" t="e">
        <f ca="1">IF(AND(S3434&lt;&gt; "", COUNTIF(SAP!#REF!,S3434)&gt;0),"Matched", "")</f>
        <v>#REF!</v>
      </c>
    </row>
    <row r="3435" spans="1:20" hidden="1">
      <c r="A3435" s="21">
        <v>11563327</v>
      </c>
      <c r="B3435" s="22">
        <v>43942</v>
      </c>
      <c r="C3435" s="22">
        <v>43942</v>
      </c>
      <c r="D3435" s="21" t="s">
        <v>13</v>
      </c>
      <c r="E3435" s="23">
        <v>0</v>
      </c>
      <c r="F3435" s="23">
        <v>6.54</v>
      </c>
      <c r="G3435" s="23">
        <v>0</v>
      </c>
      <c r="H3435" s="23">
        <v>923776.49</v>
      </c>
      <c r="I3435" s="21" t="s">
        <v>14</v>
      </c>
      <c r="J3435" s="21" t="s">
        <v>15</v>
      </c>
      <c r="K3435" s="21" t="str">
        <f t="shared" si="175"/>
        <v/>
      </c>
      <c r="L3435" s="21" t="e">
        <f ca="1">IF(AND(K3435&lt;&gt; "", COUNTIF(SAP!#REF!,K3435)&gt;0),"Matched", "")</f>
        <v>#REF!</v>
      </c>
      <c r="M3435" s="21" t="str">
        <f t="shared" si="176"/>
        <v/>
      </c>
      <c r="N3435" s="21" t="e">
        <f ca="1">IF(AND(M3435&lt;&gt; "", COUNTIF(SAP!#REF!,M3435)&gt;0),"Matched", "")</f>
        <v>#REF!</v>
      </c>
      <c r="O3435" s="21" t="str">
        <f t="shared" si="177"/>
        <v/>
      </c>
      <c r="P3435" s="21" t="e">
        <f ca="1">IF(AND(O3435&lt;&gt; "", COUNTIF(SAP!#REF!,O3435)&gt;0),"Matched", "")</f>
        <v>#REF!</v>
      </c>
      <c r="R3435" s="21" t="e">
        <f ca="1">IF(AND(Q3435&lt;&gt; "", COUNTIF(SAP!#REF!,Q3435)&gt;0),"Matched", "")</f>
        <v>#REF!</v>
      </c>
      <c r="S3435" s="21" t="str">
        <f ca="1">IF(AND(D3435="AD", I3435="800TAX  "),"Logic5"&amp;"_"&amp;TEXT(C3435,"dd.mm.yyyy") &amp;"_"&amp; 548.72,"")</f>
        <v>Logic5_21.04.2020_548.72</v>
      </c>
      <c r="T3435" s="21" t="e">
        <f ca="1">IF(AND(S3435&lt;&gt; "", COUNTIF(SAP!#REF!,S3435)&gt;0),"Matched", "")</f>
        <v>#REF!</v>
      </c>
    </row>
    <row r="3436" spans="1:20" hidden="1">
      <c r="A3436" s="21">
        <v>11563327</v>
      </c>
      <c r="B3436" s="22">
        <v>43942</v>
      </c>
      <c r="C3436" s="22">
        <v>43942</v>
      </c>
      <c r="D3436" s="21" t="s">
        <v>13</v>
      </c>
      <c r="E3436" s="23">
        <v>0</v>
      </c>
      <c r="F3436" s="23">
        <v>6.62</v>
      </c>
      <c r="G3436" s="23">
        <v>0</v>
      </c>
      <c r="H3436" s="23">
        <v>923769.87</v>
      </c>
      <c r="I3436" s="21" t="s">
        <v>14</v>
      </c>
      <c r="J3436" s="21" t="s">
        <v>15</v>
      </c>
      <c r="K3436" s="21" t="str">
        <f t="shared" si="175"/>
        <v/>
      </c>
      <c r="L3436" s="21" t="e">
        <f ca="1">IF(AND(K3436&lt;&gt; "", COUNTIF(SAP!#REF!,K3436)&gt;0),"Matched", "")</f>
        <v>#REF!</v>
      </c>
      <c r="M3436" s="21" t="str">
        <f t="shared" si="176"/>
        <v/>
      </c>
      <c r="N3436" s="21" t="e">
        <f ca="1">IF(AND(M3436&lt;&gt; "", COUNTIF(SAP!#REF!,M3436)&gt;0),"Matched", "")</f>
        <v>#REF!</v>
      </c>
      <c r="O3436" s="21" t="str">
        <f t="shared" si="177"/>
        <v/>
      </c>
      <c r="P3436" s="21" t="e">
        <f ca="1">IF(AND(O3436&lt;&gt; "", COUNTIF(SAP!#REF!,O3436)&gt;0),"Matched", "")</f>
        <v>#REF!</v>
      </c>
      <c r="R3436" s="21" t="e">
        <f ca="1">IF(AND(Q3436&lt;&gt; "", COUNTIF(SAP!#REF!,Q3436)&gt;0),"Matched", "")</f>
        <v>#REF!</v>
      </c>
      <c r="S3436" s="21" t="str">
        <f ca="1">IF(AND(D3436="AD", I3436="800TAX  "),"Logic5"&amp;"_"&amp;TEXT(C3436,"dd.mm.yyyy") &amp;"_"&amp; 548.72,"")</f>
        <v>Logic5_21.04.2020_548.72</v>
      </c>
      <c r="T3436" s="21" t="e">
        <f ca="1">IF(AND(S3436&lt;&gt; "", COUNTIF(SAP!#REF!,S3436)&gt;0),"Matched", "")</f>
        <v>#REF!</v>
      </c>
    </row>
    <row r="3437" spans="1:20" hidden="1">
      <c r="A3437" s="21">
        <v>11563327</v>
      </c>
      <c r="B3437" s="22">
        <v>43942</v>
      </c>
      <c r="C3437" s="22">
        <v>43942</v>
      </c>
      <c r="D3437" s="21" t="s">
        <v>13</v>
      </c>
      <c r="E3437" s="23">
        <v>0</v>
      </c>
      <c r="F3437" s="23">
        <v>6.82</v>
      </c>
      <c r="G3437" s="23">
        <v>0</v>
      </c>
      <c r="H3437" s="23">
        <v>923763.05</v>
      </c>
      <c r="I3437" s="21" t="s">
        <v>14</v>
      </c>
      <c r="J3437" s="21" t="s">
        <v>15</v>
      </c>
      <c r="K3437" s="21" t="str">
        <f t="shared" si="175"/>
        <v/>
      </c>
      <c r="L3437" s="21" t="e">
        <f ca="1">IF(AND(K3437&lt;&gt; "", COUNTIF(SAP!#REF!,K3437)&gt;0),"Matched", "")</f>
        <v>#REF!</v>
      </c>
      <c r="M3437" s="21" t="str">
        <f t="shared" si="176"/>
        <v/>
      </c>
      <c r="N3437" s="21" t="e">
        <f ca="1">IF(AND(M3437&lt;&gt; "", COUNTIF(SAP!#REF!,M3437)&gt;0),"Matched", "")</f>
        <v>#REF!</v>
      </c>
      <c r="O3437" s="21" t="str">
        <f t="shared" si="177"/>
        <v/>
      </c>
      <c r="P3437" s="21" t="e">
        <f ca="1">IF(AND(O3437&lt;&gt; "", COUNTIF(SAP!#REF!,O3437)&gt;0),"Matched", "")</f>
        <v>#REF!</v>
      </c>
      <c r="R3437" s="21" t="e">
        <f ca="1">IF(AND(Q3437&lt;&gt; "", COUNTIF(SAP!#REF!,Q3437)&gt;0),"Matched", "")</f>
        <v>#REF!</v>
      </c>
      <c r="S3437" s="21" t="str">
        <f ca="1">IF(AND(D3437="AD", I3437="800TAX  "),"Logic5"&amp;"_"&amp;TEXT(C3437,"dd.mm.yyyy") &amp;"_"&amp; 548.72,"")</f>
        <v>Logic5_21.04.2020_548.72</v>
      </c>
      <c r="T3437" s="21" t="e">
        <f ca="1">IF(AND(S3437&lt;&gt; "", COUNTIF(SAP!#REF!,S3437)&gt;0),"Matched", "")</f>
        <v>#REF!</v>
      </c>
    </row>
    <row r="3438" spans="1:20" hidden="1">
      <c r="A3438" s="21">
        <v>11563327</v>
      </c>
      <c r="B3438" s="22">
        <v>43942</v>
      </c>
      <c r="C3438" s="22">
        <v>43942</v>
      </c>
      <c r="D3438" s="21" t="s">
        <v>13</v>
      </c>
      <c r="E3438" s="23">
        <v>0</v>
      </c>
      <c r="F3438" s="23">
        <v>6.82</v>
      </c>
      <c r="G3438" s="23">
        <v>0</v>
      </c>
      <c r="H3438" s="23">
        <v>923756.23</v>
      </c>
      <c r="I3438" s="21" t="s">
        <v>14</v>
      </c>
      <c r="J3438" s="21" t="s">
        <v>15</v>
      </c>
      <c r="K3438" s="21" t="str">
        <f t="shared" si="175"/>
        <v/>
      </c>
      <c r="L3438" s="21" t="e">
        <f ca="1">IF(AND(K3438&lt;&gt; "", COUNTIF(SAP!#REF!,K3438)&gt;0),"Matched", "")</f>
        <v>#REF!</v>
      </c>
      <c r="M3438" s="21" t="str">
        <f t="shared" si="176"/>
        <v/>
      </c>
      <c r="N3438" s="21" t="e">
        <f ca="1">IF(AND(M3438&lt;&gt; "", COUNTIF(SAP!#REF!,M3438)&gt;0),"Matched", "")</f>
        <v>#REF!</v>
      </c>
      <c r="O3438" s="21" t="str">
        <f t="shared" si="177"/>
        <v/>
      </c>
      <c r="P3438" s="21" t="e">
        <f ca="1">IF(AND(O3438&lt;&gt; "", COUNTIF(SAP!#REF!,O3438)&gt;0),"Matched", "")</f>
        <v>#REF!</v>
      </c>
      <c r="R3438" s="21" t="e">
        <f ca="1">IF(AND(Q3438&lt;&gt; "", COUNTIF(SAP!#REF!,Q3438)&gt;0),"Matched", "")</f>
        <v>#REF!</v>
      </c>
      <c r="S3438" s="21" t="str">
        <f ca="1">IF(AND(D3438="AD", I3438="800TAX  "),"Logic5"&amp;"_"&amp;TEXT(C3438,"dd.mm.yyyy") &amp;"_"&amp; 548.72,"")</f>
        <v>Logic5_21.04.2020_548.72</v>
      </c>
      <c r="T3438" s="21" t="e">
        <f ca="1">IF(AND(S3438&lt;&gt; "", COUNTIF(SAP!#REF!,S3438)&gt;0),"Matched", "")</f>
        <v>#REF!</v>
      </c>
    </row>
    <row r="3439" spans="1:20" hidden="1">
      <c r="A3439" s="21">
        <v>11563327</v>
      </c>
      <c r="B3439" s="22">
        <v>43942</v>
      </c>
      <c r="C3439" s="22">
        <v>43942</v>
      </c>
      <c r="D3439" s="21" t="s">
        <v>13</v>
      </c>
      <c r="E3439" s="23">
        <v>0</v>
      </c>
      <c r="F3439" s="23">
        <v>7.5</v>
      </c>
      <c r="G3439" s="23">
        <v>0</v>
      </c>
      <c r="H3439" s="23">
        <v>923748.73</v>
      </c>
      <c r="I3439" s="21" t="s">
        <v>14</v>
      </c>
      <c r="J3439" s="21" t="s">
        <v>15</v>
      </c>
      <c r="K3439" s="21" t="str">
        <f t="shared" si="175"/>
        <v/>
      </c>
      <c r="L3439" s="21" t="e">
        <f ca="1">IF(AND(K3439&lt;&gt; "", COUNTIF(SAP!#REF!,K3439)&gt;0),"Matched", "")</f>
        <v>#REF!</v>
      </c>
      <c r="M3439" s="21" t="str">
        <f t="shared" si="176"/>
        <v/>
      </c>
      <c r="N3439" s="21" t="e">
        <f ca="1">IF(AND(M3439&lt;&gt; "", COUNTIF(SAP!#REF!,M3439)&gt;0),"Matched", "")</f>
        <v>#REF!</v>
      </c>
      <c r="O3439" s="21" t="str">
        <f t="shared" si="177"/>
        <v/>
      </c>
      <c r="P3439" s="21" t="e">
        <f ca="1">IF(AND(O3439&lt;&gt; "", COUNTIF(SAP!#REF!,O3439)&gt;0),"Matched", "")</f>
        <v>#REF!</v>
      </c>
      <c r="R3439" s="21" t="e">
        <f ca="1">IF(AND(Q3439&lt;&gt; "", COUNTIF(SAP!#REF!,Q3439)&gt;0),"Matched", "")</f>
        <v>#REF!</v>
      </c>
      <c r="S3439" s="21" t="str">
        <f ca="1">IF(AND(D3439="AD", I3439="800TAX  "),"Logic5"&amp;"_"&amp;TEXT(C3439,"dd.mm.yyyy") &amp;"_"&amp; 548.72,"")</f>
        <v>Logic5_21.04.2020_548.72</v>
      </c>
      <c r="T3439" s="21" t="e">
        <f ca="1">IF(AND(S3439&lt;&gt; "", COUNTIF(SAP!#REF!,S3439)&gt;0),"Matched", "")</f>
        <v>#REF!</v>
      </c>
    </row>
    <row r="3440" spans="1:20" hidden="1">
      <c r="A3440" s="21">
        <v>11563327</v>
      </c>
      <c r="B3440" s="22">
        <v>43942</v>
      </c>
      <c r="C3440" s="22">
        <v>43942</v>
      </c>
      <c r="D3440" s="21" t="s">
        <v>13</v>
      </c>
      <c r="E3440" s="23">
        <v>0</v>
      </c>
      <c r="F3440" s="23">
        <v>8.4499999999999993</v>
      </c>
      <c r="G3440" s="23">
        <v>0</v>
      </c>
      <c r="H3440" s="23">
        <v>923740.28</v>
      </c>
      <c r="I3440" s="21" t="s">
        <v>14</v>
      </c>
      <c r="J3440" s="21" t="s">
        <v>15</v>
      </c>
      <c r="K3440" s="21" t="str">
        <f t="shared" si="175"/>
        <v/>
      </c>
      <c r="L3440" s="21" t="e">
        <f ca="1">IF(AND(K3440&lt;&gt; "", COUNTIF(SAP!#REF!,K3440)&gt;0),"Matched", "")</f>
        <v>#REF!</v>
      </c>
      <c r="M3440" s="21" t="str">
        <f t="shared" si="176"/>
        <v/>
      </c>
      <c r="N3440" s="21" t="e">
        <f ca="1">IF(AND(M3440&lt;&gt; "", COUNTIF(SAP!#REF!,M3440)&gt;0),"Matched", "")</f>
        <v>#REF!</v>
      </c>
      <c r="O3440" s="21" t="str">
        <f t="shared" si="177"/>
        <v/>
      </c>
      <c r="P3440" s="21" t="e">
        <f ca="1">IF(AND(O3440&lt;&gt; "", COUNTIF(SAP!#REF!,O3440)&gt;0),"Matched", "")</f>
        <v>#REF!</v>
      </c>
      <c r="R3440" s="21" t="e">
        <f ca="1">IF(AND(Q3440&lt;&gt; "", COUNTIF(SAP!#REF!,Q3440)&gt;0),"Matched", "")</f>
        <v>#REF!</v>
      </c>
      <c r="S3440" s="21" t="str">
        <f ca="1">IF(AND(D3440="AD", I3440="800TAX  "),"Logic5"&amp;"_"&amp;TEXT(C3440,"dd.mm.yyyy") &amp;"_"&amp; 548.72,"")</f>
        <v>Logic5_21.04.2020_548.72</v>
      </c>
      <c r="T3440" s="21" t="e">
        <f ca="1">IF(AND(S3440&lt;&gt; "", COUNTIF(SAP!#REF!,S3440)&gt;0),"Matched", "")</f>
        <v>#REF!</v>
      </c>
    </row>
    <row r="3441" spans="1:20" hidden="1">
      <c r="A3441" s="21">
        <v>11563327</v>
      </c>
      <c r="B3441" s="22">
        <v>43942</v>
      </c>
      <c r="C3441" s="22">
        <v>43942</v>
      </c>
      <c r="D3441" s="21" t="s">
        <v>13</v>
      </c>
      <c r="E3441" s="23">
        <v>0</v>
      </c>
      <c r="F3441" s="23">
        <v>9.0500000000000007</v>
      </c>
      <c r="G3441" s="23">
        <v>0</v>
      </c>
      <c r="H3441" s="23">
        <v>923731.23</v>
      </c>
      <c r="I3441" s="21" t="s">
        <v>14</v>
      </c>
      <c r="J3441" s="21" t="s">
        <v>15</v>
      </c>
      <c r="K3441" s="21" t="str">
        <f t="shared" si="175"/>
        <v/>
      </c>
      <c r="L3441" s="21" t="e">
        <f ca="1">IF(AND(K3441&lt;&gt; "", COUNTIF(SAP!#REF!,K3441)&gt;0),"Matched", "")</f>
        <v>#REF!</v>
      </c>
      <c r="M3441" s="21" t="str">
        <f t="shared" si="176"/>
        <v/>
      </c>
      <c r="N3441" s="21" t="e">
        <f ca="1">IF(AND(M3441&lt;&gt; "", COUNTIF(SAP!#REF!,M3441)&gt;0),"Matched", "")</f>
        <v>#REF!</v>
      </c>
      <c r="O3441" s="21" t="str">
        <f t="shared" si="177"/>
        <v/>
      </c>
      <c r="P3441" s="21" t="e">
        <f ca="1">IF(AND(O3441&lt;&gt; "", COUNTIF(SAP!#REF!,O3441)&gt;0),"Matched", "")</f>
        <v>#REF!</v>
      </c>
      <c r="R3441" s="21" t="e">
        <f ca="1">IF(AND(Q3441&lt;&gt; "", COUNTIF(SAP!#REF!,Q3441)&gt;0),"Matched", "")</f>
        <v>#REF!</v>
      </c>
      <c r="S3441" s="21" t="str">
        <f ca="1">IF(AND(D3441="AD", I3441="800TAX  "),"Logic5"&amp;"_"&amp;TEXT(C3441,"dd.mm.yyyy") &amp;"_"&amp; 548.72,"")</f>
        <v>Logic5_21.04.2020_548.72</v>
      </c>
      <c r="T3441" s="21" t="e">
        <f ca="1">IF(AND(S3441&lt;&gt; "", COUNTIF(SAP!#REF!,S3441)&gt;0),"Matched", "")</f>
        <v>#REF!</v>
      </c>
    </row>
    <row r="3442" spans="1:20" hidden="1">
      <c r="A3442" s="21">
        <v>11563327</v>
      </c>
      <c r="B3442" s="22">
        <v>43942</v>
      </c>
      <c r="C3442" s="22">
        <v>43942</v>
      </c>
      <c r="D3442" s="21" t="s">
        <v>13</v>
      </c>
      <c r="E3442" s="23">
        <v>0</v>
      </c>
      <c r="F3442" s="23">
        <v>9.16</v>
      </c>
      <c r="G3442" s="23">
        <v>0</v>
      </c>
      <c r="H3442" s="23">
        <v>923722.07</v>
      </c>
      <c r="I3442" s="21" t="s">
        <v>14</v>
      </c>
      <c r="J3442" s="21" t="s">
        <v>15</v>
      </c>
      <c r="K3442" s="21" t="str">
        <f t="shared" si="175"/>
        <v/>
      </c>
      <c r="L3442" s="21" t="e">
        <f ca="1">IF(AND(K3442&lt;&gt; "", COUNTIF(SAP!#REF!,K3442)&gt;0),"Matched", "")</f>
        <v>#REF!</v>
      </c>
      <c r="M3442" s="21" t="str">
        <f t="shared" si="176"/>
        <v/>
      </c>
      <c r="N3442" s="21" t="e">
        <f ca="1">IF(AND(M3442&lt;&gt; "", COUNTIF(SAP!#REF!,M3442)&gt;0),"Matched", "")</f>
        <v>#REF!</v>
      </c>
      <c r="O3442" s="21" t="str">
        <f t="shared" si="177"/>
        <v/>
      </c>
      <c r="P3442" s="21" t="e">
        <f ca="1">IF(AND(O3442&lt;&gt; "", COUNTIF(SAP!#REF!,O3442)&gt;0),"Matched", "")</f>
        <v>#REF!</v>
      </c>
      <c r="R3442" s="21" t="e">
        <f ca="1">IF(AND(Q3442&lt;&gt; "", COUNTIF(SAP!#REF!,Q3442)&gt;0),"Matched", "")</f>
        <v>#REF!</v>
      </c>
      <c r="S3442" s="21" t="str">
        <f ca="1">IF(AND(D3442="AD", I3442="800TAX  "),"Logic5"&amp;"_"&amp;TEXT(C3442,"dd.mm.yyyy") &amp;"_"&amp; 548.72,"")</f>
        <v>Logic5_21.04.2020_548.72</v>
      </c>
      <c r="T3442" s="21" t="e">
        <f ca="1">IF(AND(S3442&lt;&gt; "", COUNTIF(SAP!#REF!,S3442)&gt;0),"Matched", "")</f>
        <v>#REF!</v>
      </c>
    </row>
    <row r="3443" spans="1:20" hidden="1">
      <c r="A3443" s="21">
        <v>11563327</v>
      </c>
      <c r="B3443" s="22">
        <v>43942</v>
      </c>
      <c r="C3443" s="22">
        <v>43942</v>
      </c>
      <c r="D3443" s="21" t="s">
        <v>13</v>
      </c>
      <c r="E3443" s="23">
        <v>0</v>
      </c>
      <c r="F3443" s="23">
        <v>9.3000000000000007</v>
      </c>
      <c r="G3443" s="23">
        <v>0</v>
      </c>
      <c r="H3443" s="23">
        <v>923712.77</v>
      </c>
      <c r="I3443" s="21" t="s">
        <v>14</v>
      </c>
      <c r="J3443" s="21" t="s">
        <v>15</v>
      </c>
      <c r="K3443" s="21" t="str">
        <f t="shared" si="175"/>
        <v/>
      </c>
      <c r="L3443" s="21" t="e">
        <f ca="1">IF(AND(K3443&lt;&gt; "", COUNTIF(SAP!#REF!,K3443)&gt;0),"Matched", "")</f>
        <v>#REF!</v>
      </c>
      <c r="M3443" s="21" t="str">
        <f t="shared" si="176"/>
        <v/>
      </c>
      <c r="N3443" s="21" t="e">
        <f ca="1">IF(AND(M3443&lt;&gt; "", COUNTIF(SAP!#REF!,M3443)&gt;0),"Matched", "")</f>
        <v>#REF!</v>
      </c>
      <c r="O3443" s="21" t="str">
        <f t="shared" si="177"/>
        <v/>
      </c>
      <c r="P3443" s="21" t="e">
        <f ca="1">IF(AND(O3443&lt;&gt; "", COUNTIF(SAP!#REF!,O3443)&gt;0),"Matched", "")</f>
        <v>#REF!</v>
      </c>
      <c r="R3443" s="21" t="e">
        <f ca="1">IF(AND(Q3443&lt;&gt; "", COUNTIF(SAP!#REF!,Q3443)&gt;0),"Matched", "")</f>
        <v>#REF!</v>
      </c>
      <c r="S3443" s="21" t="str">
        <f ca="1">IF(AND(D3443="AD", I3443="800TAX  "),"Logic5"&amp;"_"&amp;TEXT(C3443,"dd.mm.yyyy") &amp;"_"&amp; 548.72,"")</f>
        <v>Logic5_21.04.2020_548.72</v>
      </c>
      <c r="T3443" s="21" t="e">
        <f ca="1">IF(AND(S3443&lt;&gt; "", COUNTIF(SAP!#REF!,S3443)&gt;0),"Matched", "")</f>
        <v>#REF!</v>
      </c>
    </row>
    <row r="3444" spans="1:20" hidden="1">
      <c r="A3444" s="21">
        <v>11563327</v>
      </c>
      <c r="B3444" s="22">
        <v>43942</v>
      </c>
      <c r="C3444" s="22">
        <v>43942</v>
      </c>
      <c r="D3444" s="21" t="s">
        <v>13</v>
      </c>
      <c r="E3444" s="23">
        <v>0</v>
      </c>
      <c r="F3444" s="23">
        <v>9.35</v>
      </c>
      <c r="G3444" s="23">
        <v>0</v>
      </c>
      <c r="H3444" s="23">
        <v>923703.42</v>
      </c>
      <c r="I3444" s="21" t="s">
        <v>14</v>
      </c>
      <c r="J3444" s="21" t="s">
        <v>15</v>
      </c>
      <c r="K3444" s="21" t="str">
        <f t="shared" si="175"/>
        <v/>
      </c>
      <c r="L3444" s="21" t="e">
        <f ca="1">IF(AND(K3444&lt;&gt; "", COUNTIF(SAP!#REF!,K3444)&gt;0),"Matched", "")</f>
        <v>#REF!</v>
      </c>
      <c r="M3444" s="21" t="str">
        <f t="shared" si="176"/>
        <v/>
      </c>
      <c r="N3444" s="21" t="e">
        <f ca="1">IF(AND(M3444&lt;&gt; "", COUNTIF(SAP!#REF!,M3444)&gt;0),"Matched", "")</f>
        <v>#REF!</v>
      </c>
      <c r="O3444" s="21" t="str">
        <f t="shared" si="177"/>
        <v/>
      </c>
      <c r="P3444" s="21" t="e">
        <f ca="1">IF(AND(O3444&lt;&gt; "", COUNTIF(SAP!#REF!,O3444)&gt;0),"Matched", "")</f>
        <v>#REF!</v>
      </c>
      <c r="R3444" s="21" t="e">
        <f ca="1">IF(AND(Q3444&lt;&gt; "", COUNTIF(SAP!#REF!,Q3444)&gt;0),"Matched", "")</f>
        <v>#REF!</v>
      </c>
      <c r="S3444" s="21" t="str">
        <f ca="1">IF(AND(D3444="AD", I3444="800TAX  "),"Logic5"&amp;"_"&amp;TEXT(C3444,"dd.mm.yyyy") &amp;"_"&amp; 548.72,"")</f>
        <v>Logic5_21.04.2020_548.72</v>
      </c>
      <c r="T3444" s="21" t="e">
        <f ca="1">IF(AND(S3444&lt;&gt; "", COUNTIF(SAP!#REF!,S3444)&gt;0),"Matched", "")</f>
        <v>#REF!</v>
      </c>
    </row>
    <row r="3445" spans="1:20" hidden="1">
      <c r="A3445" s="21">
        <v>11563327</v>
      </c>
      <c r="B3445" s="22">
        <v>43942</v>
      </c>
      <c r="C3445" s="22">
        <v>43942</v>
      </c>
      <c r="D3445" s="21" t="s">
        <v>13</v>
      </c>
      <c r="E3445" s="23">
        <v>0</v>
      </c>
      <c r="F3445" s="23">
        <v>9.91</v>
      </c>
      <c r="G3445" s="23">
        <v>0</v>
      </c>
      <c r="H3445" s="23">
        <v>923693.51</v>
      </c>
      <c r="I3445" s="21" t="s">
        <v>14</v>
      </c>
      <c r="J3445" s="21" t="s">
        <v>15</v>
      </c>
      <c r="K3445" s="21" t="str">
        <f t="shared" si="175"/>
        <v/>
      </c>
      <c r="L3445" s="21" t="e">
        <f ca="1">IF(AND(K3445&lt;&gt; "", COUNTIF(SAP!#REF!,K3445)&gt;0),"Matched", "")</f>
        <v>#REF!</v>
      </c>
      <c r="M3445" s="21" t="str">
        <f t="shared" si="176"/>
        <v/>
      </c>
      <c r="N3445" s="21" t="e">
        <f ca="1">IF(AND(M3445&lt;&gt; "", COUNTIF(SAP!#REF!,M3445)&gt;0),"Matched", "")</f>
        <v>#REF!</v>
      </c>
      <c r="O3445" s="21" t="str">
        <f t="shared" si="177"/>
        <v/>
      </c>
      <c r="P3445" s="21" t="e">
        <f ca="1">IF(AND(O3445&lt;&gt; "", COUNTIF(SAP!#REF!,O3445)&gt;0),"Matched", "")</f>
        <v>#REF!</v>
      </c>
      <c r="R3445" s="21" t="e">
        <f ca="1">IF(AND(Q3445&lt;&gt; "", COUNTIF(SAP!#REF!,Q3445)&gt;0),"Matched", "")</f>
        <v>#REF!</v>
      </c>
      <c r="S3445" s="21" t="str">
        <f ca="1">IF(AND(D3445="AD", I3445="800TAX  "),"Logic5"&amp;"_"&amp;TEXT(C3445,"dd.mm.yyyy") &amp;"_"&amp; 548.72,"")</f>
        <v>Logic5_21.04.2020_548.72</v>
      </c>
      <c r="T3445" s="21" t="e">
        <f ca="1">IF(AND(S3445&lt;&gt; "", COUNTIF(SAP!#REF!,S3445)&gt;0),"Matched", "")</f>
        <v>#REF!</v>
      </c>
    </row>
    <row r="3446" spans="1:20" hidden="1">
      <c r="A3446" s="21">
        <v>11563327</v>
      </c>
      <c r="B3446" s="22">
        <v>43942</v>
      </c>
      <c r="C3446" s="22">
        <v>43942</v>
      </c>
      <c r="D3446" s="21" t="s">
        <v>13</v>
      </c>
      <c r="E3446" s="23">
        <v>0</v>
      </c>
      <c r="F3446" s="23">
        <v>10.28</v>
      </c>
      <c r="G3446" s="23">
        <v>0</v>
      </c>
      <c r="H3446" s="23">
        <v>923683.23</v>
      </c>
      <c r="I3446" s="21" t="s">
        <v>14</v>
      </c>
      <c r="J3446" s="21" t="s">
        <v>15</v>
      </c>
      <c r="K3446" s="21" t="str">
        <f t="shared" si="175"/>
        <v/>
      </c>
      <c r="L3446" s="21" t="e">
        <f ca="1">IF(AND(K3446&lt;&gt; "", COUNTIF(SAP!#REF!,K3446)&gt;0),"Matched", "")</f>
        <v>#REF!</v>
      </c>
      <c r="M3446" s="21" t="str">
        <f t="shared" si="176"/>
        <v/>
      </c>
      <c r="N3446" s="21" t="e">
        <f ca="1">IF(AND(M3446&lt;&gt; "", COUNTIF(SAP!#REF!,M3446)&gt;0),"Matched", "")</f>
        <v>#REF!</v>
      </c>
      <c r="O3446" s="21" t="str">
        <f t="shared" si="177"/>
        <v/>
      </c>
      <c r="P3446" s="21" t="e">
        <f ca="1">IF(AND(O3446&lt;&gt; "", COUNTIF(SAP!#REF!,O3446)&gt;0),"Matched", "")</f>
        <v>#REF!</v>
      </c>
      <c r="R3446" s="21" t="e">
        <f ca="1">IF(AND(Q3446&lt;&gt; "", COUNTIF(SAP!#REF!,Q3446)&gt;0),"Matched", "")</f>
        <v>#REF!</v>
      </c>
      <c r="S3446" s="21" t="str">
        <f ca="1">IF(AND(D3446="AD", I3446="800TAX  "),"Logic5"&amp;"_"&amp;TEXT(C3446,"dd.mm.yyyy") &amp;"_"&amp; 548.72,"")</f>
        <v>Logic5_21.04.2020_548.72</v>
      </c>
      <c r="T3446" s="21" t="e">
        <f ca="1">IF(AND(S3446&lt;&gt; "", COUNTIF(SAP!#REF!,S3446)&gt;0),"Matched", "")</f>
        <v>#REF!</v>
      </c>
    </row>
    <row r="3447" spans="1:20" hidden="1">
      <c r="A3447" s="21">
        <v>11563327</v>
      </c>
      <c r="B3447" s="22">
        <v>43942</v>
      </c>
      <c r="C3447" s="22">
        <v>43942</v>
      </c>
      <c r="D3447" s="21" t="s">
        <v>13</v>
      </c>
      <c r="E3447" s="23">
        <v>0</v>
      </c>
      <c r="F3447" s="23">
        <v>11.99</v>
      </c>
      <c r="G3447" s="23">
        <v>0</v>
      </c>
      <c r="H3447" s="23">
        <v>923671.24</v>
      </c>
      <c r="I3447" s="21" t="s">
        <v>14</v>
      </c>
      <c r="J3447" s="21" t="s">
        <v>15</v>
      </c>
      <c r="K3447" s="21" t="str">
        <f t="shared" si="175"/>
        <v/>
      </c>
      <c r="L3447" s="21" t="e">
        <f ca="1">IF(AND(K3447&lt;&gt; "", COUNTIF(SAP!#REF!,K3447)&gt;0),"Matched", "")</f>
        <v>#REF!</v>
      </c>
      <c r="M3447" s="21" t="str">
        <f t="shared" si="176"/>
        <v/>
      </c>
      <c r="N3447" s="21" t="e">
        <f ca="1">IF(AND(M3447&lt;&gt; "", COUNTIF(SAP!#REF!,M3447)&gt;0),"Matched", "")</f>
        <v>#REF!</v>
      </c>
      <c r="O3447" s="21" t="str">
        <f t="shared" si="177"/>
        <v/>
      </c>
      <c r="P3447" s="21" t="e">
        <f ca="1">IF(AND(O3447&lt;&gt; "", COUNTIF(SAP!#REF!,O3447)&gt;0),"Matched", "")</f>
        <v>#REF!</v>
      </c>
      <c r="R3447" s="21" t="e">
        <f ca="1">IF(AND(Q3447&lt;&gt; "", COUNTIF(SAP!#REF!,Q3447)&gt;0),"Matched", "")</f>
        <v>#REF!</v>
      </c>
      <c r="S3447" s="21" t="str">
        <f ca="1">IF(AND(D3447="AD", I3447="800TAX  "),"Logic5"&amp;"_"&amp;TEXT(C3447,"dd.mm.yyyy") &amp;"_"&amp; 548.72,"")</f>
        <v>Logic5_21.04.2020_548.72</v>
      </c>
      <c r="T3447" s="21" t="e">
        <f ca="1">IF(AND(S3447&lt;&gt; "", COUNTIF(SAP!#REF!,S3447)&gt;0),"Matched", "")</f>
        <v>#REF!</v>
      </c>
    </row>
    <row r="3448" spans="1:20" hidden="1">
      <c r="A3448" s="21">
        <v>11563327</v>
      </c>
      <c r="B3448" s="22">
        <v>43942</v>
      </c>
      <c r="C3448" s="22">
        <v>43942</v>
      </c>
      <c r="D3448" s="21" t="s">
        <v>13</v>
      </c>
      <c r="E3448" s="23">
        <v>0</v>
      </c>
      <c r="F3448" s="23">
        <v>17.57</v>
      </c>
      <c r="G3448" s="23">
        <v>0</v>
      </c>
      <c r="H3448" s="23">
        <v>923653.67</v>
      </c>
      <c r="I3448" s="21" t="s">
        <v>14</v>
      </c>
      <c r="J3448" s="21" t="s">
        <v>15</v>
      </c>
      <c r="K3448" s="21" t="str">
        <f t="shared" si="175"/>
        <v/>
      </c>
      <c r="L3448" s="21" t="e">
        <f ca="1">IF(AND(K3448&lt;&gt; "", COUNTIF(SAP!#REF!,K3448)&gt;0),"Matched", "")</f>
        <v>#REF!</v>
      </c>
      <c r="M3448" s="21" t="str">
        <f t="shared" si="176"/>
        <v/>
      </c>
      <c r="N3448" s="21" t="e">
        <f ca="1">IF(AND(M3448&lt;&gt; "", COUNTIF(SAP!#REF!,M3448)&gt;0),"Matched", "")</f>
        <v>#REF!</v>
      </c>
      <c r="O3448" s="21" t="str">
        <f t="shared" si="177"/>
        <v/>
      </c>
      <c r="P3448" s="21" t="e">
        <f ca="1">IF(AND(O3448&lt;&gt; "", COUNTIF(SAP!#REF!,O3448)&gt;0),"Matched", "")</f>
        <v>#REF!</v>
      </c>
      <c r="R3448" s="21" t="e">
        <f ca="1">IF(AND(Q3448&lt;&gt; "", COUNTIF(SAP!#REF!,Q3448)&gt;0),"Matched", "")</f>
        <v>#REF!</v>
      </c>
      <c r="S3448" s="21" t="str">
        <f ca="1">IF(AND(D3448="AD", I3448="800TAX  "),"Logic5"&amp;"_"&amp;TEXT(C3448,"dd.mm.yyyy") &amp;"_"&amp; 548.72,"")</f>
        <v>Logic5_21.04.2020_548.72</v>
      </c>
      <c r="T3448" s="21" t="e">
        <f ca="1">IF(AND(S3448&lt;&gt; "", COUNTIF(SAP!#REF!,S3448)&gt;0),"Matched", "")</f>
        <v>#REF!</v>
      </c>
    </row>
    <row r="3449" spans="1:20" hidden="1">
      <c r="A3449" s="21">
        <v>11563327</v>
      </c>
      <c r="B3449" s="22">
        <v>43942</v>
      </c>
      <c r="C3449" s="22">
        <v>43942</v>
      </c>
      <c r="D3449" s="21" t="s">
        <v>13</v>
      </c>
      <c r="E3449" s="23">
        <v>0</v>
      </c>
      <c r="F3449" s="23">
        <v>18.18</v>
      </c>
      <c r="G3449" s="23">
        <v>0</v>
      </c>
      <c r="H3449" s="23">
        <v>923635.49</v>
      </c>
      <c r="I3449" s="21" t="s">
        <v>14</v>
      </c>
      <c r="J3449" s="21" t="s">
        <v>15</v>
      </c>
      <c r="K3449" s="21" t="str">
        <f t="shared" si="175"/>
        <v/>
      </c>
      <c r="L3449" s="21" t="e">
        <f ca="1">IF(AND(K3449&lt;&gt; "", COUNTIF(SAP!#REF!,K3449)&gt;0),"Matched", "")</f>
        <v>#REF!</v>
      </c>
      <c r="M3449" s="21" t="str">
        <f t="shared" si="176"/>
        <v/>
      </c>
      <c r="N3449" s="21" t="e">
        <f ca="1">IF(AND(M3449&lt;&gt; "", COUNTIF(SAP!#REF!,M3449)&gt;0),"Matched", "")</f>
        <v>#REF!</v>
      </c>
      <c r="O3449" s="21" t="str">
        <f t="shared" si="177"/>
        <v/>
      </c>
      <c r="P3449" s="21" t="e">
        <f ca="1">IF(AND(O3449&lt;&gt; "", COUNTIF(SAP!#REF!,O3449)&gt;0),"Matched", "")</f>
        <v>#REF!</v>
      </c>
      <c r="R3449" s="21" t="e">
        <f ca="1">IF(AND(Q3449&lt;&gt; "", COUNTIF(SAP!#REF!,Q3449)&gt;0),"Matched", "")</f>
        <v>#REF!</v>
      </c>
      <c r="S3449" s="21" t="str">
        <f ca="1">IF(AND(D3449="AD", I3449="800TAX  "),"Logic5"&amp;"_"&amp;TEXT(C3449,"dd.mm.yyyy") &amp;"_"&amp; 548.72,"")</f>
        <v>Logic5_21.04.2020_548.72</v>
      </c>
      <c r="T3449" s="21" t="e">
        <f ca="1">IF(AND(S3449&lt;&gt; "", COUNTIF(SAP!#REF!,S3449)&gt;0),"Matched", "")</f>
        <v>#REF!</v>
      </c>
    </row>
    <row r="3450" spans="1:20" hidden="1">
      <c r="A3450" s="21">
        <v>11563327</v>
      </c>
      <c r="B3450" s="22">
        <v>43942</v>
      </c>
      <c r="C3450" s="22">
        <v>43942</v>
      </c>
      <c r="D3450" s="21" t="s">
        <v>13</v>
      </c>
      <c r="E3450" s="23">
        <v>0</v>
      </c>
      <c r="F3450" s="23">
        <v>20.21</v>
      </c>
      <c r="G3450" s="23">
        <v>0</v>
      </c>
      <c r="H3450" s="23">
        <v>923615.28</v>
      </c>
      <c r="I3450" s="21" t="s">
        <v>14</v>
      </c>
      <c r="J3450" s="21" t="s">
        <v>15</v>
      </c>
      <c r="K3450" s="21" t="str">
        <f t="shared" si="175"/>
        <v/>
      </c>
      <c r="L3450" s="21" t="e">
        <f ca="1">IF(AND(K3450&lt;&gt; "", COUNTIF(SAP!#REF!,K3450)&gt;0),"Matched", "")</f>
        <v>#REF!</v>
      </c>
      <c r="M3450" s="21" t="str">
        <f t="shared" si="176"/>
        <v/>
      </c>
      <c r="N3450" s="21" t="e">
        <f ca="1">IF(AND(M3450&lt;&gt; "", COUNTIF(SAP!#REF!,M3450)&gt;0),"Matched", "")</f>
        <v>#REF!</v>
      </c>
      <c r="O3450" s="21" t="str">
        <f t="shared" si="177"/>
        <v/>
      </c>
      <c r="P3450" s="21" t="e">
        <f ca="1">IF(AND(O3450&lt;&gt; "", COUNTIF(SAP!#REF!,O3450)&gt;0),"Matched", "")</f>
        <v>#REF!</v>
      </c>
      <c r="R3450" s="21" t="e">
        <f ca="1">IF(AND(Q3450&lt;&gt; "", COUNTIF(SAP!#REF!,Q3450)&gt;0),"Matched", "")</f>
        <v>#REF!</v>
      </c>
      <c r="S3450" s="21" t="str">
        <f ca="1">IF(AND(D3450="AD", I3450="800TAX  "),"Logic5"&amp;"_"&amp;TEXT(C3450,"dd.mm.yyyy") &amp;"_"&amp; 548.72,"")</f>
        <v>Logic5_21.04.2020_548.72</v>
      </c>
      <c r="T3450" s="21" t="e">
        <f ca="1">IF(AND(S3450&lt;&gt; "", COUNTIF(SAP!#REF!,S3450)&gt;0),"Matched", "")</f>
        <v>#REF!</v>
      </c>
    </row>
    <row r="3451" spans="1:20" hidden="1">
      <c r="A3451" s="21">
        <v>11563327</v>
      </c>
      <c r="B3451" s="22">
        <v>43942</v>
      </c>
      <c r="C3451" s="22">
        <v>43942</v>
      </c>
      <c r="D3451" s="21" t="s">
        <v>13</v>
      </c>
      <c r="E3451" s="23">
        <v>0</v>
      </c>
      <c r="F3451" s="23">
        <v>21.22</v>
      </c>
      <c r="G3451" s="23">
        <v>0</v>
      </c>
      <c r="H3451" s="23">
        <v>923594.06</v>
      </c>
      <c r="I3451" s="21" t="s">
        <v>14</v>
      </c>
      <c r="J3451" s="21" t="s">
        <v>15</v>
      </c>
      <c r="K3451" s="21" t="str">
        <f t="shared" si="175"/>
        <v/>
      </c>
      <c r="L3451" s="21" t="e">
        <f ca="1">IF(AND(K3451&lt;&gt; "", COUNTIF(SAP!#REF!,K3451)&gt;0),"Matched", "")</f>
        <v>#REF!</v>
      </c>
      <c r="M3451" s="21" t="str">
        <f t="shared" si="176"/>
        <v/>
      </c>
      <c r="N3451" s="21" t="e">
        <f ca="1">IF(AND(M3451&lt;&gt; "", COUNTIF(SAP!#REF!,M3451)&gt;0),"Matched", "")</f>
        <v>#REF!</v>
      </c>
      <c r="O3451" s="21" t="str">
        <f t="shared" si="177"/>
        <v/>
      </c>
      <c r="P3451" s="21" t="e">
        <f ca="1">IF(AND(O3451&lt;&gt; "", COUNTIF(SAP!#REF!,O3451)&gt;0),"Matched", "")</f>
        <v>#REF!</v>
      </c>
      <c r="R3451" s="21" t="e">
        <f ca="1">IF(AND(Q3451&lt;&gt; "", COUNTIF(SAP!#REF!,Q3451)&gt;0),"Matched", "")</f>
        <v>#REF!</v>
      </c>
      <c r="S3451" s="21" t="str">
        <f ca="1">IF(AND(D3451="AD", I3451="800TAX  "),"Logic5"&amp;"_"&amp;TEXT(C3451,"dd.mm.yyyy") &amp;"_"&amp; 548.72,"")</f>
        <v>Logic5_21.04.2020_548.72</v>
      </c>
      <c r="T3451" s="21" t="e">
        <f ca="1">IF(AND(S3451&lt;&gt; "", COUNTIF(SAP!#REF!,S3451)&gt;0),"Matched", "")</f>
        <v>#REF!</v>
      </c>
    </row>
    <row r="3452" spans="1:20" hidden="1">
      <c r="A3452" s="21">
        <v>11563327</v>
      </c>
      <c r="B3452" s="22">
        <v>43942</v>
      </c>
      <c r="C3452" s="22">
        <v>43942</v>
      </c>
      <c r="D3452" s="21" t="s">
        <v>13</v>
      </c>
      <c r="E3452" s="23">
        <v>0</v>
      </c>
      <c r="F3452" s="23">
        <v>22.24</v>
      </c>
      <c r="G3452" s="23">
        <v>0</v>
      </c>
      <c r="H3452" s="23">
        <v>923571.82</v>
      </c>
      <c r="I3452" s="21" t="s">
        <v>14</v>
      </c>
      <c r="J3452" s="21" t="s">
        <v>15</v>
      </c>
      <c r="K3452" s="21" t="str">
        <f t="shared" si="175"/>
        <v/>
      </c>
      <c r="L3452" s="21" t="e">
        <f ca="1">IF(AND(K3452&lt;&gt; "", COUNTIF(SAP!#REF!,K3452)&gt;0),"Matched", "")</f>
        <v>#REF!</v>
      </c>
      <c r="M3452" s="21" t="str">
        <f t="shared" si="176"/>
        <v/>
      </c>
      <c r="N3452" s="21" t="e">
        <f ca="1">IF(AND(M3452&lt;&gt; "", COUNTIF(SAP!#REF!,M3452)&gt;0),"Matched", "")</f>
        <v>#REF!</v>
      </c>
      <c r="O3452" s="21" t="str">
        <f t="shared" si="177"/>
        <v/>
      </c>
      <c r="P3452" s="21" t="e">
        <f ca="1">IF(AND(O3452&lt;&gt; "", COUNTIF(SAP!#REF!,O3452)&gt;0),"Matched", "")</f>
        <v>#REF!</v>
      </c>
      <c r="R3452" s="21" t="e">
        <f ca="1">IF(AND(Q3452&lt;&gt; "", COUNTIF(SAP!#REF!,Q3452)&gt;0),"Matched", "")</f>
        <v>#REF!</v>
      </c>
      <c r="S3452" s="21" t="str">
        <f ca="1">IF(AND(D3452="AD", I3452="800TAX  "),"Logic5"&amp;"_"&amp;TEXT(C3452,"dd.mm.yyyy") &amp;"_"&amp; 548.72,"")</f>
        <v>Logic5_21.04.2020_548.72</v>
      </c>
      <c r="T3452" s="21" t="e">
        <f ca="1">IF(AND(S3452&lt;&gt; "", COUNTIF(SAP!#REF!,S3452)&gt;0),"Matched", "")</f>
        <v>#REF!</v>
      </c>
    </row>
    <row r="3453" spans="1:20" hidden="1">
      <c r="A3453" s="21">
        <v>11563327</v>
      </c>
      <c r="B3453" s="22">
        <v>43942</v>
      </c>
      <c r="C3453" s="22">
        <v>43942</v>
      </c>
      <c r="D3453" s="21" t="s">
        <v>13</v>
      </c>
      <c r="E3453" s="23">
        <v>0</v>
      </c>
      <c r="F3453" s="23">
        <v>22.33</v>
      </c>
      <c r="G3453" s="23">
        <v>0</v>
      </c>
      <c r="H3453" s="23">
        <v>923549.49</v>
      </c>
      <c r="I3453" s="21" t="s">
        <v>14</v>
      </c>
      <c r="J3453" s="21" t="s">
        <v>15</v>
      </c>
      <c r="K3453" s="21" t="str">
        <f t="shared" si="175"/>
        <v/>
      </c>
      <c r="L3453" s="21" t="e">
        <f ca="1">IF(AND(K3453&lt;&gt; "", COUNTIF(SAP!#REF!,K3453)&gt;0),"Matched", "")</f>
        <v>#REF!</v>
      </c>
      <c r="M3453" s="21" t="str">
        <f t="shared" si="176"/>
        <v/>
      </c>
      <c r="N3453" s="21" t="e">
        <f ca="1">IF(AND(M3453&lt;&gt; "", COUNTIF(SAP!#REF!,M3453)&gt;0),"Matched", "")</f>
        <v>#REF!</v>
      </c>
      <c r="O3453" s="21" t="str">
        <f t="shared" si="177"/>
        <v/>
      </c>
      <c r="P3453" s="21" t="e">
        <f ca="1">IF(AND(O3453&lt;&gt; "", COUNTIF(SAP!#REF!,O3453)&gt;0),"Matched", "")</f>
        <v>#REF!</v>
      </c>
      <c r="R3453" s="21" t="e">
        <f ca="1">IF(AND(Q3453&lt;&gt; "", COUNTIF(SAP!#REF!,Q3453)&gt;0),"Matched", "")</f>
        <v>#REF!</v>
      </c>
      <c r="S3453" s="21" t="str">
        <f ca="1">IF(AND(D3453="AD", I3453="800TAX  "),"Logic5"&amp;"_"&amp;TEXT(C3453,"dd.mm.yyyy") &amp;"_"&amp; 548.72,"")</f>
        <v>Logic5_21.04.2020_548.72</v>
      </c>
      <c r="T3453" s="21" t="e">
        <f ca="1">IF(AND(S3453&lt;&gt; "", COUNTIF(SAP!#REF!,S3453)&gt;0),"Matched", "")</f>
        <v>#REF!</v>
      </c>
    </row>
    <row r="3454" spans="1:20" hidden="1">
      <c r="A3454" s="21">
        <v>11563327</v>
      </c>
      <c r="B3454" s="22">
        <v>43942</v>
      </c>
      <c r="C3454" s="22">
        <v>43942</v>
      </c>
      <c r="D3454" s="21" t="s">
        <v>13</v>
      </c>
      <c r="E3454" s="23">
        <v>0</v>
      </c>
      <c r="F3454" s="23">
        <v>22.71</v>
      </c>
      <c r="G3454" s="23">
        <v>0</v>
      </c>
      <c r="H3454" s="23">
        <v>923526.78</v>
      </c>
      <c r="I3454" s="21" t="s">
        <v>14</v>
      </c>
      <c r="J3454" s="21" t="s">
        <v>15</v>
      </c>
      <c r="K3454" s="21" t="str">
        <f t="shared" si="175"/>
        <v/>
      </c>
      <c r="L3454" s="21" t="e">
        <f ca="1">IF(AND(K3454&lt;&gt; "", COUNTIF(SAP!#REF!,K3454)&gt;0),"Matched", "")</f>
        <v>#REF!</v>
      </c>
      <c r="M3454" s="21" t="str">
        <f t="shared" si="176"/>
        <v/>
      </c>
      <c r="N3454" s="21" t="e">
        <f ca="1">IF(AND(M3454&lt;&gt; "", COUNTIF(SAP!#REF!,M3454)&gt;0),"Matched", "")</f>
        <v>#REF!</v>
      </c>
      <c r="O3454" s="21" t="str">
        <f t="shared" si="177"/>
        <v/>
      </c>
      <c r="P3454" s="21" t="e">
        <f ca="1">IF(AND(O3454&lt;&gt; "", COUNTIF(SAP!#REF!,O3454)&gt;0),"Matched", "")</f>
        <v>#REF!</v>
      </c>
      <c r="R3454" s="21" t="e">
        <f ca="1">IF(AND(Q3454&lt;&gt; "", COUNTIF(SAP!#REF!,Q3454)&gt;0),"Matched", "")</f>
        <v>#REF!</v>
      </c>
      <c r="S3454" s="21" t="str">
        <f ca="1">IF(AND(D3454="AD", I3454="800TAX  "),"Logic5"&amp;"_"&amp;TEXT(C3454,"dd.mm.yyyy") &amp;"_"&amp; 548.72,"")</f>
        <v>Logic5_21.04.2020_548.72</v>
      </c>
      <c r="T3454" s="21" t="e">
        <f ca="1">IF(AND(S3454&lt;&gt; "", COUNTIF(SAP!#REF!,S3454)&gt;0),"Matched", "")</f>
        <v>#REF!</v>
      </c>
    </row>
    <row r="3455" spans="1:20" hidden="1">
      <c r="A3455" s="21">
        <v>11563327</v>
      </c>
      <c r="B3455" s="22">
        <v>43942</v>
      </c>
      <c r="C3455" s="22">
        <v>43942</v>
      </c>
      <c r="D3455" s="21" t="s">
        <v>13</v>
      </c>
      <c r="E3455" s="23">
        <v>0</v>
      </c>
      <c r="F3455" s="23">
        <v>41.59</v>
      </c>
      <c r="G3455" s="23">
        <v>0</v>
      </c>
      <c r="H3455" s="23">
        <v>923485.19</v>
      </c>
      <c r="I3455" s="21" t="s">
        <v>14</v>
      </c>
      <c r="J3455" s="21" t="s">
        <v>15</v>
      </c>
      <c r="K3455" s="21" t="str">
        <f t="shared" si="175"/>
        <v/>
      </c>
      <c r="L3455" s="21" t="e">
        <f ca="1">IF(AND(K3455&lt;&gt; "", COUNTIF(SAP!#REF!,K3455)&gt;0),"Matched", "")</f>
        <v>#REF!</v>
      </c>
      <c r="M3455" s="21" t="str">
        <f t="shared" si="176"/>
        <v/>
      </c>
      <c r="N3455" s="21" t="e">
        <f ca="1">IF(AND(M3455&lt;&gt; "", COUNTIF(SAP!#REF!,M3455)&gt;0),"Matched", "")</f>
        <v>#REF!</v>
      </c>
      <c r="O3455" s="21" t="str">
        <f t="shared" si="177"/>
        <v/>
      </c>
      <c r="P3455" s="21" t="e">
        <f ca="1">IF(AND(O3455&lt;&gt; "", COUNTIF(SAP!#REF!,O3455)&gt;0),"Matched", "")</f>
        <v>#REF!</v>
      </c>
      <c r="R3455" s="21" t="e">
        <f ca="1">IF(AND(Q3455&lt;&gt; "", COUNTIF(SAP!#REF!,Q3455)&gt;0),"Matched", "")</f>
        <v>#REF!</v>
      </c>
      <c r="S3455" s="21" t="str">
        <f ca="1">IF(AND(D3455="AD", I3455="800TAX  "),"Logic5"&amp;"_"&amp;TEXT(C3455,"dd.mm.yyyy") &amp;"_"&amp; 548.72,"")</f>
        <v>Logic5_21.04.2020_548.72</v>
      </c>
      <c r="T3455" s="21" t="e">
        <f ca="1">IF(AND(S3455&lt;&gt; "", COUNTIF(SAP!#REF!,S3455)&gt;0),"Matched", "")</f>
        <v>#REF!</v>
      </c>
    </row>
    <row r="3456" spans="1:20" hidden="1">
      <c r="A3456" s="21">
        <v>11563327</v>
      </c>
      <c r="B3456" s="22">
        <v>43942</v>
      </c>
      <c r="C3456" s="22">
        <v>43942</v>
      </c>
      <c r="D3456" s="21" t="s">
        <v>13</v>
      </c>
      <c r="E3456" s="23">
        <v>0</v>
      </c>
      <c r="F3456" s="23">
        <v>78.38</v>
      </c>
      <c r="G3456" s="23">
        <v>0</v>
      </c>
      <c r="H3456" s="23">
        <v>923406.81</v>
      </c>
      <c r="I3456" s="21" t="s">
        <v>14</v>
      </c>
      <c r="J3456" s="21" t="s">
        <v>15</v>
      </c>
      <c r="K3456" s="21" t="str">
        <f t="shared" si="175"/>
        <v/>
      </c>
      <c r="L3456" s="21" t="e">
        <f ca="1">IF(AND(K3456&lt;&gt; "", COUNTIF(SAP!#REF!,K3456)&gt;0),"Matched", "")</f>
        <v>#REF!</v>
      </c>
      <c r="M3456" s="21" t="str">
        <f t="shared" si="176"/>
        <v/>
      </c>
      <c r="N3456" s="21" t="e">
        <f ca="1">IF(AND(M3456&lt;&gt; "", COUNTIF(SAP!#REF!,M3456)&gt;0),"Matched", "")</f>
        <v>#REF!</v>
      </c>
      <c r="O3456" s="21" t="str">
        <f t="shared" si="177"/>
        <v/>
      </c>
      <c r="P3456" s="21" t="e">
        <f ca="1">IF(AND(O3456&lt;&gt; "", COUNTIF(SAP!#REF!,O3456)&gt;0),"Matched", "")</f>
        <v>#REF!</v>
      </c>
      <c r="R3456" s="21" t="e">
        <f ca="1">IF(AND(Q3456&lt;&gt; "", COUNTIF(SAP!#REF!,Q3456)&gt;0),"Matched", "")</f>
        <v>#REF!</v>
      </c>
      <c r="S3456" s="21" t="str">
        <f ca="1">IF(AND(D3456="AD", I3456="800TAX  "),"Logic5"&amp;"_"&amp;TEXT(C3456,"dd.mm.yyyy") &amp;"_"&amp; 548.72,"")</f>
        <v>Logic5_21.04.2020_548.72</v>
      </c>
      <c r="T3456" s="21" t="e">
        <f ca="1">IF(AND(S3456&lt;&gt; "", COUNTIF(SAP!#REF!,S3456)&gt;0),"Matched", "")</f>
        <v>#REF!</v>
      </c>
    </row>
    <row r="3457" spans="1:20" hidden="1">
      <c r="A3457" s="21">
        <v>11563327</v>
      </c>
      <c r="B3457" s="22">
        <v>43942</v>
      </c>
      <c r="C3457" s="22">
        <v>43942</v>
      </c>
      <c r="D3457" s="21" t="s">
        <v>13</v>
      </c>
      <c r="E3457" s="23">
        <v>0</v>
      </c>
      <c r="F3457" s="23">
        <v>83.76</v>
      </c>
      <c r="G3457" s="23">
        <v>0</v>
      </c>
      <c r="H3457" s="23">
        <v>923323.05</v>
      </c>
      <c r="I3457" s="21" t="s">
        <v>14</v>
      </c>
      <c r="J3457" s="21" t="s">
        <v>15</v>
      </c>
      <c r="K3457" s="21" t="str">
        <f t="shared" si="175"/>
        <v/>
      </c>
      <c r="L3457" s="21" t="e">
        <f ca="1">IF(AND(K3457&lt;&gt; "", COUNTIF(SAP!#REF!,K3457)&gt;0),"Matched", "")</f>
        <v>#REF!</v>
      </c>
      <c r="M3457" s="21" t="str">
        <f t="shared" si="176"/>
        <v/>
      </c>
      <c r="N3457" s="21" t="e">
        <f ca="1">IF(AND(M3457&lt;&gt; "", COUNTIF(SAP!#REF!,M3457)&gt;0),"Matched", "")</f>
        <v>#REF!</v>
      </c>
      <c r="O3457" s="21" t="str">
        <f t="shared" si="177"/>
        <v/>
      </c>
      <c r="P3457" s="21" t="e">
        <f ca="1">IF(AND(O3457&lt;&gt; "", COUNTIF(SAP!#REF!,O3457)&gt;0),"Matched", "")</f>
        <v>#REF!</v>
      </c>
      <c r="R3457" s="21" t="e">
        <f ca="1">IF(AND(Q3457&lt;&gt; "", COUNTIF(SAP!#REF!,Q3457)&gt;0),"Matched", "")</f>
        <v>#REF!</v>
      </c>
      <c r="S3457" s="21" t="str">
        <f ca="1">IF(AND(D3457="AD", I3457="800TAX  "),"Logic5"&amp;"_"&amp;TEXT(C3457,"dd.mm.yyyy") &amp;"_"&amp; 548.72,"")</f>
        <v>Logic5_21.04.2020_548.72</v>
      </c>
      <c r="T3457" s="21" t="e">
        <f ca="1">IF(AND(S3457&lt;&gt; "", COUNTIF(SAP!#REF!,S3457)&gt;0),"Matched", "")</f>
        <v>#REF!</v>
      </c>
    </row>
    <row r="3458" spans="1:20" hidden="1">
      <c r="A3458" s="21">
        <v>11563327</v>
      </c>
      <c r="B3458" s="22">
        <v>43942</v>
      </c>
      <c r="C3458" s="22">
        <v>43942</v>
      </c>
      <c r="D3458" s="21" t="s">
        <v>13</v>
      </c>
      <c r="E3458" s="23">
        <v>0</v>
      </c>
      <c r="F3458" s="23">
        <v>84.07</v>
      </c>
      <c r="G3458" s="23">
        <v>0</v>
      </c>
      <c r="H3458" s="23">
        <v>923238.98</v>
      </c>
      <c r="I3458" s="21" t="s">
        <v>14</v>
      </c>
      <c r="J3458" s="21" t="s">
        <v>15</v>
      </c>
      <c r="K3458" s="21" t="str">
        <f t="shared" si="175"/>
        <v/>
      </c>
      <c r="L3458" s="21" t="e">
        <f ca="1">IF(AND(K3458&lt;&gt; "", COUNTIF(SAP!#REF!,K3458)&gt;0),"Matched", "")</f>
        <v>#REF!</v>
      </c>
      <c r="M3458" s="21" t="str">
        <f t="shared" si="176"/>
        <v/>
      </c>
      <c r="N3458" s="21" t="e">
        <f ca="1">IF(AND(M3458&lt;&gt; "", COUNTIF(SAP!#REF!,M3458)&gt;0),"Matched", "")</f>
        <v>#REF!</v>
      </c>
      <c r="O3458" s="21" t="str">
        <f t="shared" si="177"/>
        <v/>
      </c>
      <c r="P3458" s="21" t="e">
        <f ca="1">IF(AND(O3458&lt;&gt; "", COUNTIF(SAP!#REF!,O3458)&gt;0),"Matched", "")</f>
        <v>#REF!</v>
      </c>
      <c r="R3458" s="21" t="e">
        <f ca="1">IF(AND(Q3458&lt;&gt; "", COUNTIF(SAP!#REF!,Q3458)&gt;0),"Matched", "")</f>
        <v>#REF!</v>
      </c>
      <c r="S3458" s="21" t="str">
        <f ca="1">IF(AND(D3458="AD", I3458="800TAX  "),"Logic5"&amp;"_"&amp;TEXT(C3458,"dd.mm.yyyy") &amp;"_"&amp; 548.72,"")</f>
        <v>Logic5_21.04.2020_548.72</v>
      </c>
      <c r="T3458" s="21" t="e">
        <f ca="1">IF(AND(S3458&lt;&gt; "", COUNTIF(SAP!#REF!,S3458)&gt;0),"Matched", "")</f>
        <v>#REF!</v>
      </c>
    </row>
    <row r="3459" spans="1:20" hidden="1">
      <c r="A3459" s="21">
        <v>11563327</v>
      </c>
      <c r="B3459" s="22">
        <v>43942</v>
      </c>
      <c r="C3459" s="22">
        <v>43942</v>
      </c>
      <c r="D3459" s="21" t="s">
        <v>16</v>
      </c>
      <c r="E3459" s="23">
        <v>0</v>
      </c>
      <c r="F3459" s="23">
        <v>923238.98</v>
      </c>
      <c r="G3459" s="23">
        <v>0</v>
      </c>
      <c r="H3459" s="23">
        <v>0</v>
      </c>
      <c r="I3459" s="21" t="s">
        <v>17</v>
      </c>
      <c r="J3459" s="21" t="s">
        <v>18</v>
      </c>
      <c r="K3459" s="21" t="str">
        <f t="shared" ref="K3459:K3522" si="178">IF(D3459="TF","Logic1"&amp;"_"&amp;TEXT(C3459, "mm") &amp;"_"&amp; F3459,"")</f>
        <v>Logic1_04_923238.98</v>
      </c>
      <c r="L3459" s="21" t="e">
        <f ca="1">IF(AND(K3459&lt;&gt; "", COUNTIF(SAP!#REF!,K3459)&gt;0),"Matched", "")</f>
        <v>#REF!</v>
      </c>
    </row>
    <row r="3460" spans="1:20" hidden="1">
      <c r="A3460" s="21">
        <v>11563327</v>
      </c>
      <c r="B3460" s="22">
        <v>43943</v>
      </c>
      <c r="C3460" s="22">
        <v>43943</v>
      </c>
      <c r="D3460" s="21" t="s">
        <v>10</v>
      </c>
      <c r="E3460" s="23">
        <v>0</v>
      </c>
      <c r="F3460" s="23">
        <v>0</v>
      </c>
      <c r="G3460" s="23">
        <v>60</v>
      </c>
      <c r="H3460" s="23">
        <v>60</v>
      </c>
      <c r="I3460" s="21" t="s">
        <v>11</v>
      </c>
      <c r="J3460" s="21" t="s">
        <v>12</v>
      </c>
      <c r="K3460" s="21" t="str">
        <f t="shared" si="178"/>
        <v/>
      </c>
      <c r="L3460" s="21" t="e">
        <f ca="1">IF(AND(K3460&lt;&gt; "", COUNTIF(SAP!#REF!,K3460)&gt;0),"Matched", "")</f>
        <v>#REF!</v>
      </c>
      <c r="M3460" s="21" t="str">
        <f t="shared" ref="M3460:M3523" si="179">IF(D3460="TR","Logic2"&amp;"_"&amp;TEXT(C3460,"dd.mm.yyyy") &amp;"_"&amp; F3460,"")</f>
        <v/>
      </c>
      <c r="N3460" s="21" t="e">
        <f ca="1">IF(AND(M3460&lt;&gt; "", COUNTIF(SAP!#REF!,M3460)&gt;0),"Matched", "")</f>
        <v>#REF!</v>
      </c>
      <c r="O3460" s="21" t="str">
        <f t="shared" ref="O3460:O3523" si="180">IF(D3460="AF","Logic3"&amp;"_"&amp;G3460,"")</f>
        <v/>
      </c>
      <c r="P3460" s="21" t="e">
        <f ca="1">IF(AND(O3460&lt;&gt; "", COUNTIF(SAP!#REF!,O3460)&gt;0),"Matched", "")</f>
        <v>#REF!</v>
      </c>
      <c r="Q3460" s="21" t="str">
        <f ca="1">IF(OR(D3460="AC",D3460="TR"),"Logic4"&amp;"_"&amp;TEXT(C3460,"dd.mm.yyyy") &amp;"_"&amp; 899438.14,"")</f>
        <v>Logic4_22.04.2020_899438.14</v>
      </c>
      <c r="R3460" s="21" t="e">
        <f ca="1">IF(AND(Q3460&lt;&gt; "", COUNTIF(SAP!#REF!,Q3460)&gt;0),"Matched", "")</f>
        <v>#REF!</v>
      </c>
    </row>
    <row r="3461" spans="1:20" hidden="1">
      <c r="A3461" s="21">
        <v>11563327</v>
      </c>
      <c r="B3461" s="22">
        <v>43943</v>
      </c>
      <c r="C3461" s="22">
        <v>43943</v>
      </c>
      <c r="D3461" s="21" t="s">
        <v>10</v>
      </c>
      <c r="E3461" s="23">
        <v>0</v>
      </c>
      <c r="F3461" s="23">
        <v>0</v>
      </c>
      <c r="G3461" s="23">
        <v>300</v>
      </c>
      <c r="H3461" s="23">
        <v>360</v>
      </c>
      <c r="I3461" s="21" t="s">
        <v>11</v>
      </c>
      <c r="J3461" s="21" t="s">
        <v>12</v>
      </c>
      <c r="K3461" s="21" t="str">
        <f t="shared" si="178"/>
        <v/>
      </c>
      <c r="L3461" s="21" t="e">
        <f ca="1">IF(AND(K3461&lt;&gt; "", COUNTIF(SAP!#REF!,K3461)&gt;0),"Matched", "")</f>
        <v>#REF!</v>
      </c>
      <c r="M3461" s="21" t="str">
        <f t="shared" si="179"/>
        <v/>
      </c>
      <c r="N3461" s="21" t="e">
        <f ca="1">IF(AND(M3461&lt;&gt; "", COUNTIF(SAP!#REF!,M3461)&gt;0),"Matched", "")</f>
        <v>#REF!</v>
      </c>
      <c r="O3461" s="21" t="str">
        <f t="shared" si="180"/>
        <v/>
      </c>
      <c r="P3461" s="21" t="e">
        <f ca="1">IF(AND(O3461&lt;&gt; "", COUNTIF(SAP!#REF!,O3461)&gt;0),"Matched", "")</f>
        <v>#REF!</v>
      </c>
      <c r="Q3461" s="21" t="str">
        <f ca="1">IF(OR(D3461="AC",D3461="TR"),"Logic4"&amp;"_"&amp;TEXT(C3461,"dd.mm.yyyy") &amp;"_"&amp; 899438.14,"")</f>
        <v>Logic4_22.04.2020_899438.14</v>
      </c>
      <c r="R3461" s="21" t="e">
        <f ca="1">IF(AND(Q3461&lt;&gt; "", COUNTIF(SAP!#REF!,Q3461)&gt;0),"Matched", "")</f>
        <v>#REF!</v>
      </c>
    </row>
    <row r="3462" spans="1:20" hidden="1">
      <c r="A3462" s="21">
        <v>11563327</v>
      </c>
      <c r="B3462" s="22">
        <v>43943</v>
      </c>
      <c r="C3462" s="22">
        <v>43943</v>
      </c>
      <c r="D3462" s="21" t="s">
        <v>10</v>
      </c>
      <c r="E3462" s="23">
        <v>0</v>
      </c>
      <c r="F3462" s="23">
        <v>0</v>
      </c>
      <c r="G3462" s="23">
        <v>300</v>
      </c>
      <c r="H3462" s="23">
        <v>660</v>
      </c>
      <c r="I3462" s="21" t="s">
        <v>11</v>
      </c>
      <c r="J3462" s="21" t="s">
        <v>12</v>
      </c>
      <c r="K3462" s="21" t="str">
        <f t="shared" si="178"/>
        <v/>
      </c>
      <c r="L3462" s="21" t="e">
        <f ca="1">IF(AND(K3462&lt;&gt; "", COUNTIF(SAP!#REF!,K3462)&gt;0),"Matched", "")</f>
        <v>#REF!</v>
      </c>
      <c r="M3462" s="21" t="str">
        <f t="shared" si="179"/>
        <v/>
      </c>
      <c r="N3462" s="21" t="e">
        <f ca="1">IF(AND(M3462&lt;&gt; "", COUNTIF(SAP!#REF!,M3462)&gt;0),"Matched", "")</f>
        <v>#REF!</v>
      </c>
      <c r="O3462" s="21" t="str">
        <f t="shared" si="180"/>
        <v/>
      </c>
      <c r="P3462" s="21" t="e">
        <f ca="1">IF(AND(O3462&lt;&gt; "", COUNTIF(SAP!#REF!,O3462)&gt;0),"Matched", "")</f>
        <v>#REF!</v>
      </c>
      <c r="Q3462" s="21" t="str">
        <f ca="1">IF(OR(D3462="AC",D3462="TR"),"Logic4"&amp;"_"&amp;TEXT(C3462,"dd.mm.yyyy") &amp;"_"&amp; 899438.14,"")</f>
        <v>Logic4_22.04.2020_899438.14</v>
      </c>
      <c r="R3462" s="21" t="e">
        <f ca="1">IF(AND(Q3462&lt;&gt; "", COUNTIF(SAP!#REF!,Q3462)&gt;0),"Matched", "")</f>
        <v>#REF!</v>
      </c>
    </row>
    <row r="3463" spans="1:20" hidden="1">
      <c r="A3463" s="21">
        <v>11563327</v>
      </c>
      <c r="B3463" s="22">
        <v>43943</v>
      </c>
      <c r="C3463" s="22">
        <v>43943</v>
      </c>
      <c r="D3463" s="21" t="s">
        <v>10</v>
      </c>
      <c r="E3463" s="23">
        <v>0</v>
      </c>
      <c r="F3463" s="23">
        <v>0</v>
      </c>
      <c r="G3463" s="23">
        <v>550</v>
      </c>
      <c r="H3463" s="23">
        <v>1210</v>
      </c>
      <c r="I3463" s="21" t="s">
        <v>11</v>
      </c>
      <c r="J3463" s="21" t="s">
        <v>12</v>
      </c>
      <c r="K3463" s="21" t="str">
        <f t="shared" si="178"/>
        <v/>
      </c>
      <c r="L3463" s="21" t="e">
        <f ca="1">IF(AND(K3463&lt;&gt; "", COUNTIF(SAP!#REF!,K3463)&gt;0),"Matched", "")</f>
        <v>#REF!</v>
      </c>
      <c r="M3463" s="21" t="str">
        <f t="shared" si="179"/>
        <v/>
      </c>
      <c r="N3463" s="21" t="e">
        <f ca="1">IF(AND(M3463&lt;&gt; "", COUNTIF(SAP!#REF!,M3463)&gt;0),"Matched", "")</f>
        <v>#REF!</v>
      </c>
      <c r="O3463" s="21" t="str">
        <f t="shared" si="180"/>
        <v/>
      </c>
      <c r="P3463" s="21" t="e">
        <f ca="1">IF(AND(O3463&lt;&gt; "", COUNTIF(SAP!#REF!,O3463)&gt;0),"Matched", "")</f>
        <v>#REF!</v>
      </c>
      <c r="Q3463" s="21" t="str">
        <f ca="1">IF(OR(D3463="AC",D3463="TR"),"Logic4"&amp;"_"&amp;TEXT(C3463,"dd.mm.yyyy") &amp;"_"&amp; 899438.14,"")</f>
        <v>Logic4_22.04.2020_899438.14</v>
      </c>
      <c r="R3463" s="21" t="e">
        <f ca="1">IF(AND(Q3463&lt;&gt; "", COUNTIF(SAP!#REF!,Q3463)&gt;0),"Matched", "")</f>
        <v>#REF!</v>
      </c>
    </row>
    <row r="3464" spans="1:20" hidden="1">
      <c r="A3464" s="21">
        <v>11563327</v>
      </c>
      <c r="B3464" s="22">
        <v>43943</v>
      </c>
      <c r="C3464" s="22">
        <v>43943</v>
      </c>
      <c r="D3464" s="21" t="s">
        <v>10</v>
      </c>
      <c r="E3464" s="23">
        <v>0</v>
      </c>
      <c r="F3464" s="23">
        <v>0</v>
      </c>
      <c r="G3464" s="23">
        <v>553.29999999999995</v>
      </c>
      <c r="H3464" s="23">
        <v>1763.3</v>
      </c>
      <c r="I3464" s="21" t="s">
        <v>11</v>
      </c>
      <c r="J3464" s="21" t="s">
        <v>12</v>
      </c>
      <c r="K3464" s="21" t="str">
        <f t="shared" si="178"/>
        <v/>
      </c>
      <c r="L3464" s="21" t="e">
        <f ca="1">IF(AND(K3464&lt;&gt; "", COUNTIF(SAP!#REF!,K3464)&gt;0),"Matched", "")</f>
        <v>#REF!</v>
      </c>
      <c r="M3464" s="21" t="str">
        <f t="shared" si="179"/>
        <v/>
      </c>
      <c r="N3464" s="21" t="e">
        <f ca="1">IF(AND(M3464&lt;&gt; "", COUNTIF(SAP!#REF!,M3464)&gt;0),"Matched", "")</f>
        <v>#REF!</v>
      </c>
      <c r="O3464" s="21" t="str">
        <f t="shared" si="180"/>
        <v/>
      </c>
      <c r="P3464" s="21" t="e">
        <f ca="1">IF(AND(O3464&lt;&gt; "", COUNTIF(SAP!#REF!,O3464)&gt;0),"Matched", "")</f>
        <v>#REF!</v>
      </c>
      <c r="Q3464" s="21" t="str">
        <f ca="1">IF(OR(D3464="AC",D3464="TR"),"Logic4"&amp;"_"&amp;TEXT(C3464,"dd.mm.yyyy") &amp;"_"&amp; 899438.14,"")</f>
        <v>Logic4_22.04.2020_899438.14</v>
      </c>
      <c r="R3464" s="21" t="e">
        <f ca="1">IF(AND(Q3464&lt;&gt; "", COUNTIF(SAP!#REF!,Q3464)&gt;0),"Matched", "")</f>
        <v>#REF!</v>
      </c>
    </row>
    <row r="3465" spans="1:20" hidden="1">
      <c r="A3465" s="21">
        <v>11563327</v>
      </c>
      <c r="B3465" s="22">
        <v>43943</v>
      </c>
      <c r="C3465" s="22">
        <v>43943</v>
      </c>
      <c r="D3465" s="21" t="s">
        <v>10</v>
      </c>
      <c r="E3465" s="23">
        <v>0</v>
      </c>
      <c r="F3465" s="23">
        <v>0</v>
      </c>
      <c r="G3465" s="23">
        <v>600</v>
      </c>
      <c r="H3465" s="23">
        <v>2363.3000000000002</v>
      </c>
      <c r="I3465" s="21" t="s">
        <v>11</v>
      </c>
      <c r="J3465" s="21" t="s">
        <v>12</v>
      </c>
      <c r="K3465" s="21" t="str">
        <f t="shared" si="178"/>
        <v/>
      </c>
      <c r="L3465" s="21" t="e">
        <f ca="1">IF(AND(K3465&lt;&gt; "", COUNTIF(SAP!#REF!,K3465)&gt;0),"Matched", "")</f>
        <v>#REF!</v>
      </c>
      <c r="M3465" s="21" t="str">
        <f t="shared" si="179"/>
        <v/>
      </c>
      <c r="N3465" s="21" t="e">
        <f ca="1">IF(AND(M3465&lt;&gt; "", COUNTIF(SAP!#REF!,M3465)&gt;0),"Matched", "")</f>
        <v>#REF!</v>
      </c>
      <c r="O3465" s="21" t="str">
        <f t="shared" si="180"/>
        <v/>
      </c>
      <c r="P3465" s="21" t="e">
        <f ca="1">IF(AND(O3465&lt;&gt; "", COUNTIF(SAP!#REF!,O3465)&gt;0),"Matched", "")</f>
        <v>#REF!</v>
      </c>
      <c r="Q3465" s="21" t="str">
        <f ca="1">IF(OR(D3465="AC",D3465="TR"),"Logic4"&amp;"_"&amp;TEXT(C3465,"dd.mm.yyyy") &amp;"_"&amp; 899438.14,"")</f>
        <v>Logic4_22.04.2020_899438.14</v>
      </c>
      <c r="R3465" s="21" t="e">
        <f ca="1">IF(AND(Q3465&lt;&gt; "", COUNTIF(SAP!#REF!,Q3465)&gt;0),"Matched", "")</f>
        <v>#REF!</v>
      </c>
    </row>
    <row r="3466" spans="1:20" hidden="1">
      <c r="A3466" s="21">
        <v>11563327</v>
      </c>
      <c r="B3466" s="22">
        <v>43943</v>
      </c>
      <c r="C3466" s="22">
        <v>43943</v>
      </c>
      <c r="D3466" s="21" t="s">
        <v>10</v>
      </c>
      <c r="E3466" s="23">
        <v>0</v>
      </c>
      <c r="F3466" s="23">
        <v>0</v>
      </c>
      <c r="G3466" s="23">
        <v>630</v>
      </c>
      <c r="H3466" s="23">
        <v>2993.3</v>
      </c>
      <c r="I3466" s="21" t="s">
        <v>11</v>
      </c>
      <c r="J3466" s="21" t="s">
        <v>12</v>
      </c>
      <c r="K3466" s="21" t="str">
        <f t="shared" si="178"/>
        <v/>
      </c>
      <c r="L3466" s="21" t="e">
        <f ca="1">IF(AND(K3466&lt;&gt; "", COUNTIF(SAP!#REF!,K3466)&gt;0),"Matched", "")</f>
        <v>#REF!</v>
      </c>
      <c r="M3466" s="21" t="str">
        <f t="shared" si="179"/>
        <v/>
      </c>
      <c r="N3466" s="21" t="e">
        <f ca="1">IF(AND(M3466&lt;&gt; "", COUNTIF(SAP!#REF!,M3466)&gt;0),"Matched", "")</f>
        <v>#REF!</v>
      </c>
      <c r="O3466" s="21" t="str">
        <f t="shared" si="180"/>
        <v/>
      </c>
      <c r="P3466" s="21" t="e">
        <f ca="1">IF(AND(O3466&lt;&gt; "", COUNTIF(SAP!#REF!,O3466)&gt;0),"Matched", "")</f>
        <v>#REF!</v>
      </c>
      <c r="Q3466" s="21" t="str">
        <f ca="1">IF(OR(D3466="AC",D3466="TR"),"Logic4"&amp;"_"&amp;TEXT(C3466,"dd.mm.yyyy") &amp;"_"&amp; 899438.14,"")</f>
        <v>Logic4_22.04.2020_899438.14</v>
      </c>
      <c r="R3466" s="21" t="e">
        <f ca="1">IF(AND(Q3466&lt;&gt; "", COUNTIF(SAP!#REF!,Q3466)&gt;0),"Matched", "")</f>
        <v>#REF!</v>
      </c>
    </row>
    <row r="3467" spans="1:20" hidden="1">
      <c r="A3467" s="21">
        <v>11563327</v>
      </c>
      <c r="B3467" s="22">
        <v>43943</v>
      </c>
      <c r="C3467" s="22">
        <v>43943</v>
      </c>
      <c r="D3467" s="21" t="s">
        <v>10</v>
      </c>
      <c r="E3467" s="23">
        <v>0</v>
      </c>
      <c r="F3467" s="23">
        <v>0</v>
      </c>
      <c r="G3467" s="23">
        <v>650</v>
      </c>
      <c r="H3467" s="23">
        <v>3643.3</v>
      </c>
      <c r="I3467" s="21" t="s">
        <v>11</v>
      </c>
      <c r="J3467" s="21" t="s">
        <v>12</v>
      </c>
      <c r="K3467" s="21" t="str">
        <f t="shared" si="178"/>
        <v/>
      </c>
      <c r="L3467" s="21" t="e">
        <f ca="1">IF(AND(K3467&lt;&gt; "", COUNTIF(SAP!#REF!,K3467)&gt;0),"Matched", "")</f>
        <v>#REF!</v>
      </c>
      <c r="M3467" s="21" t="str">
        <f t="shared" si="179"/>
        <v/>
      </c>
      <c r="N3467" s="21" t="e">
        <f ca="1">IF(AND(M3467&lt;&gt; "", COUNTIF(SAP!#REF!,M3467)&gt;0),"Matched", "")</f>
        <v>#REF!</v>
      </c>
      <c r="O3467" s="21" t="str">
        <f t="shared" si="180"/>
        <v/>
      </c>
      <c r="P3467" s="21" t="e">
        <f ca="1">IF(AND(O3467&lt;&gt; "", COUNTIF(SAP!#REF!,O3467)&gt;0),"Matched", "")</f>
        <v>#REF!</v>
      </c>
      <c r="Q3467" s="21" t="str">
        <f ca="1">IF(OR(D3467="AC",D3467="TR"),"Logic4"&amp;"_"&amp;TEXT(C3467,"dd.mm.yyyy") &amp;"_"&amp; 899438.14,"")</f>
        <v>Logic4_22.04.2020_899438.14</v>
      </c>
      <c r="R3467" s="21" t="e">
        <f ca="1">IF(AND(Q3467&lt;&gt; "", COUNTIF(SAP!#REF!,Q3467)&gt;0),"Matched", "")</f>
        <v>#REF!</v>
      </c>
    </row>
    <row r="3468" spans="1:20" hidden="1">
      <c r="A3468" s="21">
        <v>11563327</v>
      </c>
      <c r="B3468" s="22">
        <v>43943</v>
      </c>
      <c r="C3468" s="22">
        <v>43943</v>
      </c>
      <c r="D3468" s="21" t="s">
        <v>10</v>
      </c>
      <c r="E3468" s="23">
        <v>0</v>
      </c>
      <c r="F3468" s="23">
        <v>0</v>
      </c>
      <c r="G3468" s="23">
        <v>720.2</v>
      </c>
      <c r="H3468" s="23">
        <v>4363.5</v>
      </c>
      <c r="I3468" s="21" t="s">
        <v>11</v>
      </c>
      <c r="J3468" s="21" t="s">
        <v>12</v>
      </c>
      <c r="K3468" s="21" t="str">
        <f t="shared" si="178"/>
        <v/>
      </c>
      <c r="L3468" s="21" t="e">
        <f ca="1">IF(AND(K3468&lt;&gt; "", COUNTIF(SAP!#REF!,K3468)&gt;0),"Matched", "")</f>
        <v>#REF!</v>
      </c>
      <c r="M3468" s="21" t="str">
        <f t="shared" si="179"/>
        <v/>
      </c>
      <c r="N3468" s="21" t="e">
        <f ca="1">IF(AND(M3468&lt;&gt; "", COUNTIF(SAP!#REF!,M3468)&gt;0),"Matched", "")</f>
        <v>#REF!</v>
      </c>
      <c r="O3468" s="21" t="str">
        <f t="shared" si="180"/>
        <v/>
      </c>
      <c r="P3468" s="21" t="e">
        <f ca="1">IF(AND(O3468&lt;&gt; "", COUNTIF(SAP!#REF!,O3468)&gt;0),"Matched", "")</f>
        <v>#REF!</v>
      </c>
      <c r="Q3468" s="21" t="str">
        <f ca="1">IF(OR(D3468="AC",D3468="TR"),"Logic4"&amp;"_"&amp;TEXT(C3468,"dd.mm.yyyy") &amp;"_"&amp; 899438.14,"")</f>
        <v>Logic4_22.04.2020_899438.14</v>
      </c>
      <c r="R3468" s="21" t="e">
        <f ca="1">IF(AND(Q3468&lt;&gt; "", COUNTIF(SAP!#REF!,Q3468)&gt;0),"Matched", "")</f>
        <v>#REF!</v>
      </c>
    </row>
    <row r="3469" spans="1:20" hidden="1">
      <c r="A3469" s="21">
        <v>11563327</v>
      </c>
      <c r="B3469" s="22">
        <v>43943</v>
      </c>
      <c r="C3469" s="22">
        <v>43943</v>
      </c>
      <c r="D3469" s="21" t="s">
        <v>10</v>
      </c>
      <c r="E3469" s="23">
        <v>0</v>
      </c>
      <c r="F3469" s="23">
        <v>0</v>
      </c>
      <c r="G3469" s="23">
        <v>800</v>
      </c>
      <c r="H3469" s="23">
        <v>5163.5</v>
      </c>
      <c r="I3469" s="21" t="s">
        <v>11</v>
      </c>
      <c r="J3469" s="21" t="s">
        <v>12</v>
      </c>
      <c r="K3469" s="21" t="str">
        <f t="shared" si="178"/>
        <v/>
      </c>
      <c r="L3469" s="21" t="e">
        <f ca="1">IF(AND(K3469&lt;&gt; "", COUNTIF(SAP!#REF!,K3469)&gt;0),"Matched", "")</f>
        <v>#REF!</v>
      </c>
      <c r="M3469" s="21" t="str">
        <f t="shared" si="179"/>
        <v/>
      </c>
      <c r="N3469" s="21" t="e">
        <f ca="1">IF(AND(M3469&lt;&gt; "", COUNTIF(SAP!#REF!,M3469)&gt;0),"Matched", "")</f>
        <v>#REF!</v>
      </c>
      <c r="O3469" s="21" t="str">
        <f t="shared" si="180"/>
        <v/>
      </c>
      <c r="P3469" s="21" t="e">
        <f ca="1">IF(AND(O3469&lt;&gt; "", COUNTIF(SAP!#REF!,O3469)&gt;0),"Matched", "")</f>
        <v>#REF!</v>
      </c>
      <c r="Q3469" s="21" t="str">
        <f ca="1">IF(OR(D3469="AC",D3469="TR"),"Logic4"&amp;"_"&amp;TEXT(C3469,"dd.mm.yyyy") &amp;"_"&amp; 899438.14,"")</f>
        <v>Logic4_22.04.2020_899438.14</v>
      </c>
      <c r="R3469" s="21" t="e">
        <f ca="1">IF(AND(Q3469&lt;&gt; "", COUNTIF(SAP!#REF!,Q3469)&gt;0),"Matched", "")</f>
        <v>#REF!</v>
      </c>
    </row>
    <row r="3470" spans="1:20" hidden="1">
      <c r="A3470" s="21">
        <v>11563327</v>
      </c>
      <c r="B3470" s="22">
        <v>43943</v>
      </c>
      <c r="C3470" s="22">
        <v>43943</v>
      </c>
      <c r="D3470" s="21" t="s">
        <v>10</v>
      </c>
      <c r="E3470" s="23">
        <v>0</v>
      </c>
      <c r="F3470" s="23">
        <v>0</v>
      </c>
      <c r="G3470" s="23">
        <v>880</v>
      </c>
      <c r="H3470" s="23">
        <v>6043.5</v>
      </c>
      <c r="I3470" s="21" t="s">
        <v>11</v>
      </c>
      <c r="J3470" s="21" t="s">
        <v>12</v>
      </c>
      <c r="K3470" s="21" t="str">
        <f t="shared" si="178"/>
        <v/>
      </c>
      <c r="L3470" s="21" t="e">
        <f ca="1">IF(AND(K3470&lt;&gt; "", COUNTIF(SAP!#REF!,K3470)&gt;0),"Matched", "")</f>
        <v>#REF!</v>
      </c>
      <c r="M3470" s="21" t="str">
        <f t="shared" si="179"/>
        <v/>
      </c>
      <c r="N3470" s="21" t="e">
        <f ca="1">IF(AND(M3470&lt;&gt; "", COUNTIF(SAP!#REF!,M3470)&gt;0),"Matched", "")</f>
        <v>#REF!</v>
      </c>
      <c r="O3470" s="21" t="str">
        <f t="shared" si="180"/>
        <v/>
      </c>
      <c r="P3470" s="21" t="e">
        <f ca="1">IF(AND(O3470&lt;&gt; "", COUNTIF(SAP!#REF!,O3470)&gt;0),"Matched", "")</f>
        <v>#REF!</v>
      </c>
      <c r="Q3470" s="21" t="str">
        <f ca="1">IF(OR(D3470="AC",D3470="TR"),"Logic4"&amp;"_"&amp;TEXT(C3470,"dd.mm.yyyy") &amp;"_"&amp; 899438.14,"")</f>
        <v>Logic4_22.04.2020_899438.14</v>
      </c>
      <c r="R3470" s="21" t="e">
        <f ca="1">IF(AND(Q3470&lt;&gt; "", COUNTIF(SAP!#REF!,Q3470)&gt;0),"Matched", "")</f>
        <v>#REF!</v>
      </c>
    </row>
    <row r="3471" spans="1:20" hidden="1">
      <c r="A3471" s="21">
        <v>11563327</v>
      </c>
      <c r="B3471" s="22">
        <v>43943</v>
      </c>
      <c r="C3471" s="22">
        <v>43943</v>
      </c>
      <c r="D3471" s="21" t="s">
        <v>10</v>
      </c>
      <c r="E3471" s="23">
        <v>0</v>
      </c>
      <c r="F3471" s="23">
        <v>0</v>
      </c>
      <c r="G3471" s="23">
        <v>900</v>
      </c>
      <c r="H3471" s="23">
        <v>6943.5</v>
      </c>
      <c r="I3471" s="21" t="s">
        <v>11</v>
      </c>
      <c r="J3471" s="21" t="s">
        <v>12</v>
      </c>
      <c r="K3471" s="21" t="str">
        <f t="shared" si="178"/>
        <v/>
      </c>
      <c r="L3471" s="21" t="e">
        <f ca="1">IF(AND(K3471&lt;&gt; "", COUNTIF(SAP!#REF!,K3471)&gt;0),"Matched", "")</f>
        <v>#REF!</v>
      </c>
      <c r="M3471" s="21" t="str">
        <f t="shared" si="179"/>
        <v/>
      </c>
      <c r="N3471" s="21" t="e">
        <f ca="1">IF(AND(M3471&lt;&gt; "", COUNTIF(SAP!#REF!,M3471)&gt;0),"Matched", "")</f>
        <v>#REF!</v>
      </c>
      <c r="O3471" s="21" t="str">
        <f t="shared" si="180"/>
        <v/>
      </c>
      <c r="P3471" s="21" t="e">
        <f ca="1">IF(AND(O3471&lt;&gt; "", COUNTIF(SAP!#REF!,O3471)&gt;0),"Matched", "")</f>
        <v>#REF!</v>
      </c>
      <c r="Q3471" s="21" t="str">
        <f ca="1">IF(OR(D3471="AC",D3471="TR"),"Logic4"&amp;"_"&amp;TEXT(C3471,"dd.mm.yyyy") &amp;"_"&amp; 899438.14,"")</f>
        <v>Logic4_22.04.2020_899438.14</v>
      </c>
      <c r="R3471" s="21" t="e">
        <f ca="1">IF(AND(Q3471&lt;&gt; "", COUNTIF(SAP!#REF!,Q3471)&gt;0),"Matched", "")</f>
        <v>#REF!</v>
      </c>
    </row>
    <row r="3472" spans="1:20" hidden="1">
      <c r="A3472" s="21">
        <v>11563327</v>
      </c>
      <c r="B3472" s="22">
        <v>43943</v>
      </c>
      <c r="C3472" s="22">
        <v>43943</v>
      </c>
      <c r="D3472" s="21" t="s">
        <v>10</v>
      </c>
      <c r="E3472" s="23">
        <v>0</v>
      </c>
      <c r="F3472" s="23">
        <v>0</v>
      </c>
      <c r="G3472" s="23">
        <v>910</v>
      </c>
      <c r="H3472" s="23">
        <v>7853.5</v>
      </c>
      <c r="I3472" s="21" t="s">
        <v>11</v>
      </c>
      <c r="J3472" s="21" t="s">
        <v>12</v>
      </c>
      <c r="K3472" s="21" t="str">
        <f t="shared" si="178"/>
        <v/>
      </c>
      <c r="L3472" s="21" t="e">
        <f ca="1">IF(AND(K3472&lt;&gt; "", COUNTIF(SAP!#REF!,K3472)&gt;0),"Matched", "")</f>
        <v>#REF!</v>
      </c>
      <c r="M3472" s="21" t="str">
        <f t="shared" si="179"/>
        <v/>
      </c>
      <c r="N3472" s="21" t="e">
        <f ca="1">IF(AND(M3472&lt;&gt; "", COUNTIF(SAP!#REF!,M3472)&gt;0),"Matched", "")</f>
        <v>#REF!</v>
      </c>
      <c r="O3472" s="21" t="str">
        <f t="shared" si="180"/>
        <v/>
      </c>
      <c r="P3472" s="21" t="e">
        <f ca="1">IF(AND(O3472&lt;&gt; "", COUNTIF(SAP!#REF!,O3472)&gt;0),"Matched", "")</f>
        <v>#REF!</v>
      </c>
      <c r="Q3472" s="21" t="str">
        <f ca="1">IF(OR(D3472="AC",D3472="TR"),"Logic4"&amp;"_"&amp;TEXT(C3472,"dd.mm.yyyy") &amp;"_"&amp; 899438.14,"")</f>
        <v>Logic4_22.04.2020_899438.14</v>
      </c>
      <c r="R3472" s="21" t="e">
        <f ca="1">IF(AND(Q3472&lt;&gt; "", COUNTIF(SAP!#REF!,Q3472)&gt;0),"Matched", "")</f>
        <v>#REF!</v>
      </c>
    </row>
    <row r="3473" spans="1:18" hidden="1">
      <c r="A3473" s="21">
        <v>11563327</v>
      </c>
      <c r="B3473" s="22">
        <v>43943</v>
      </c>
      <c r="C3473" s="22">
        <v>43943</v>
      </c>
      <c r="D3473" s="21" t="s">
        <v>10</v>
      </c>
      <c r="E3473" s="23">
        <v>0</v>
      </c>
      <c r="F3473" s="23">
        <v>0</v>
      </c>
      <c r="G3473" s="23">
        <v>950</v>
      </c>
      <c r="H3473" s="23">
        <v>8803.5</v>
      </c>
      <c r="I3473" s="21" t="s">
        <v>11</v>
      </c>
      <c r="J3473" s="21" t="s">
        <v>12</v>
      </c>
      <c r="K3473" s="21" t="str">
        <f t="shared" si="178"/>
        <v/>
      </c>
      <c r="L3473" s="21" t="e">
        <f ca="1">IF(AND(K3473&lt;&gt; "", COUNTIF(SAP!#REF!,K3473)&gt;0),"Matched", "")</f>
        <v>#REF!</v>
      </c>
      <c r="M3473" s="21" t="str">
        <f t="shared" si="179"/>
        <v/>
      </c>
      <c r="N3473" s="21" t="e">
        <f ca="1">IF(AND(M3473&lt;&gt; "", COUNTIF(SAP!#REF!,M3473)&gt;0),"Matched", "")</f>
        <v>#REF!</v>
      </c>
      <c r="O3473" s="21" t="str">
        <f t="shared" si="180"/>
        <v/>
      </c>
      <c r="P3473" s="21" t="e">
        <f ca="1">IF(AND(O3473&lt;&gt; "", COUNTIF(SAP!#REF!,O3473)&gt;0),"Matched", "")</f>
        <v>#REF!</v>
      </c>
      <c r="Q3473" s="21" t="str">
        <f ca="1">IF(OR(D3473="AC",D3473="TR"),"Logic4"&amp;"_"&amp;TEXT(C3473,"dd.mm.yyyy") &amp;"_"&amp; 899438.14,"")</f>
        <v>Logic4_22.04.2020_899438.14</v>
      </c>
      <c r="R3473" s="21" t="e">
        <f ca="1">IF(AND(Q3473&lt;&gt; "", COUNTIF(SAP!#REF!,Q3473)&gt;0),"Matched", "")</f>
        <v>#REF!</v>
      </c>
    </row>
    <row r="3474" spans="1:18" hidden="1">
      <c r="A3474" s="21">
        <v>11563327</v>
      </c>
      <c r="B3474" s="22">
        <v>43943</v>
      </c>
      <c r="C3474" s="22">
        <v>43943</v>
      </c>
      <c r="D3474" s="21" t="s">
        <v>10</v>
      </c>
      <c r="E3474" s="23">
        <v>0</v>
      </c>
      <c r="F3474" s="23">
        <v>0</v>
      </c>
      <c r="G3474" s="23">
        <v>954.1</v>
      </c>
      <c r="H3474" s="23">
        <v>9757.6</v>
      </c>
      <c r="I3474" s="21" t="s">
        <v>11</v>
      </c>
      <c r="J3474" s="21" t="s">
        <v>12</v>
      </c>
      <c r="K3474" s="21" t="str">
        <f t="shared" si="178"/>
        <v/>
      </c>
      <c r="L3474" s="21" t="e">
        <f ca="1">IF(AND(K3474&lt;&gt; "", COUNTIF(SAP!#REF!,K3474)&gt;0),"Matched", "")</f>
        <v>#REF!</v>
      </c>
      <c r="M3474" s="21" t="str">
        <f t="shared" si="179"/>
        <v/>
      </c>
      <c r="N3474" s="21" t="e">
        <f ca="1">IF(AND(M3474&lt;&gt; "", COUNTIF(SAP!#REF!,M3474)&gt;0),"Matched", "")</f>
        <v>#REF!</v>
      </c>
      <c r="O3474" s="21" t="str">
        <f t="shared" si="180"/>
        <v/>
      </c>
      <c r="P3474" s="21" t="e">
        <f ca="1">IF(AND(O3474&lt;&gt; "", COUNTIF(SAP!#REF!,O3474)&gt;0),"Matched", "")</f>
        <v>#REF!</v>
      </c>
      <c r="Q3474" s="21" t="str">
        <f ca="1">IF(OR(D3474="AC",D3474="TR"),"Logic4"&amp;"_"&amp;TEXT(C3474,"dd.mm.yyyy") &amp;"_"&amp; 899438.14,"")</f>
        <v>Logic4_22.04.2020_899438.14</v>
      </c>
      <c r="R3474" s="21" t="e">
        <f ca="1">IF(AND(Q3474&lt;&gt; "", COUNTIF(SAP!#REF!,Q3474)&gt;0),"Matched", "")</f>
        <v>#REF!</v>
      </c>
    </row>
    <row r="3475" spans="1:18" hidden="1">
      <c r="A3475" s="21">
        <v>11563327</v>
      </c>
      <c r="B3475" s="22">
        <v>43943</v>
      </c>
      <c r="C3475" s="22">
        <v>43943</v>
      </c>
      <c r="D3475" s="21" t="s">
        <v>10</v>
      </c>
      <c r="E3475" s="23">
        <v>0</v>
      </c>
      <c r="F3475" s="23">
        <v>0</v>
      </c>
      <c r="G3475" s="23">
        <v>1000</v>
      </c>
      <c r="H3475" s="23">
        <v>10757.6</v>
      </c>
      <c r="I3475" s="21" t="s">
        <v>11</v>
      </c>
      <c r="J3475" s="21" t="s">
        <v>12</v>
      </c>
      <c r="K3475" s="21" t="str">
        <f t="shared" si="178"/>
        <v/>
      </c>
      <c r="L3475" s="21" t="e">
        <f ca="1">IF(AND(K3475&lt;&gt; "", COUNTIF(SAP!#REF!,K3475)&gt;0),"Matched", "")</f>
        <v>#REF!</v>
      </c>
      <c r="M3475" s="21" t="str">
        <f t="shared" si="179"/>
        <v/>
      </c>
      <c r="N3475" s="21" t="e">
        <f ca="1">IF(AND(M3475&lt;&gt; "", COUNTIF(SAP!#REF!,M3475)&gt;0),"Matched", "")</f>
        <v>#REF!</v>
      </c>
      <c r="O3475" s="21" t="str">
        <f t="shared" si="180"/>
        <v/>
      </c>
      <c r="P3475" s="21" t="e">
        <f ca="1">IF(AND(O3475&lt;&gt; "", COUNTIF(SAP!#REF!,O3475)&gt;0),"Matched", "")</f>
        <v>#REF!</v>
      </c>
      <c r="Q3475" s="21" t="str">
        <f ca="1">IF(OR(D3475="AC",D3475="TR"),"Logic4"&amp;"_"&amp;TEXT(C3475,"dd.mm.yyyy") &amp;"_"&amp; 899438.14,"")</f>
        <v>Logic4_22.04.2020_899438.14</v>
      </c>
      <c r="R3475" s="21" t="e">
        <f ca="1">IF(AND(Q3475&lt;&gt; "", COUNTIF(SAP!#REF!,Q3475)&gt;0),"Matched", "")</f>
        <v>#REF!</v>
      </c>
    </row>
    <row r="3476" spans="1:18" hidden="1">
      <c r="A3476" s="21">
        <v>11563327</v>
      </c>
      <c r="B3476" s="22">
        <v>43943</v>
      </c>
      <c r="C3476" s="22">
        <v>43943</v>
      </c>
      <c r="D3476" s="21" t="s">
        <v>10</v>
      </c>
      <c r="E3476" s="23">
        <v>0</v>
      </c>
      <c r="F3476" s="23">
        <v>0</v>
      </c>
      <c r="G3476" s="23">
        <v>1000</v>
      </c>
      <c r="H3476" s="23">
        <v>11757.6</v>
      </c>
      <c r="I3476" s="21" t="s">
        <v>11</v>
      </c>
      <c r="J3476" s="21" t="s">
        <v>12</v>
      </c>
      <c r="K3476" s="21" t="str">
        <f t="shared" si="178"/>
        <v/>
      </c>
      <c r="L3476" s="21" t="e">
        <f ca="1">IF(AND(K3476&lt;&gt; "", COUNTIF(SAP!#REF!,K3476)&gt;0),"Matched", "")</f>
        <v>#REF!</v>
      </c>
      <c r="M3476" s="21" t="str">
        <f t="shared" si="179"/>
        <v/>
      </c>
      <c r="N3476" s="21" t="e">
        <f ca="1">IF(AND(M3476&lt;&gt; "", COUNTIF(SAP!#REF!,M3476)&gt;0),"Matched", "")</f>
        <v>#REF!</v>
      </c>
      <c r="O3476" s="21" t="str">
        <f t="shared" si="180"/>
        <v/>
      </c>
      <c r="P3476" s="21" t="e">
        <f ca="1">IF(AND(O3476&lt;&gt; "", COUNTIF(SAP!#REF!,O3476)&gt;0),"Matched", "")</f>
        <v>#REF!</v>
      </c>
      <c r="Q3476" s="21" t="str">
        <f ca="1">IF(OR(D3476="AC",D3476="TR"),"Logic4"&amp;"_"&amp;TEXT(C3476,"dd.mm.yyyy") &amp;"_"&amp; 899438.14,"")</f>
        <v>Logic4_22.04.2020_899438.14</v>
      </c>
      <c r="R3476" s="21" t="e">
        <f ca="1">IF(AND(Q3476&lt;&gt; "", COUNTIF(SAP!#REF!,Q3476)&gt;0),"Matched", "")</f>
        <v>#REF!</v>
      </c>
    </row>
    <row r="3477" spans="1:18" hidden="1">
      <c r="A3477" s="21">
        <v>11563327</v>
      </c>
      <c r="B3477" s="22">
        <v>43943</v>
      </c>
      <c r="C3477" s="22">
        <v>43943</v>
      </c>
      <c r="D3477" s="21" t="s">
        <v>10</v>
      </c>
      <c r="E3477" s="23">
        <v>0</v>
      </c>
      <c r="F3477" s="23">
        <v>0</v>
      </c>
      <c r="G3477" s="23">
        <v>1000</v>
      </c>
      <c r="H3477" s="23">
        <v>12757.6</v>
      </c>
      <c r="I3477" s="21" t="s">
        <v>11</v>
      </c>
      <c r="J3477" s="21" t="s">
        <v>12</v>
      </c>
      <c r="K3477" s="21" t="str">
        <f t="shared" si="178"/>
        <v/>
      </c>
      <c r="L3477" s="21" t="e">
        <f ca="1">IF(AND(K3477&lt;&gt; "", COUNTIF(SAP!#REF!,K3477)&gt;0),"Matched", "")</f>
        <v>#REF!</v>
      </c>
      <c r="M3477" s="21" t="str">
        <f t="shared" si="179"/>
        <v/>
      </c>
      <c r="N3477" s="21" t="e">
        <f ca="1">IF(AND(M3477&lt;&gt; "", COUNTIF(SAP!#REF!,M3477)&gt;0),"Matched", "")</f>
        <v>#REF!</v>
      </c>
      <c r="O3477" s="21" t="str">
        <f t="shared" si="180"/>
        <v/>
      </c>
      <c r="P3477" s="21" t="e">
        <f ca="1">IF(AND(O3477&lt;&gt; "", COUNTIF(SAP!#REF!,O3477)&gt;0),"Matched", "")</f>
        <v>#REF!</v>
      </c>
      <c r="Q3477" s="21" t="str">
        <f ca="1">IF(OR(D3477="AC",D3477="TR"),"Logic4"&amp;"_"&amp;TEXT(C3477,"dd.mm.yyyy") &amp;"_"&amp; 899438.14,"")</f>
        <v>Logic4_22.04.2020_899438.14</v>
      </c>
      <c r="R3477" s="21" t="e">
        <f ca="1">IF(AND(Q3477&lt;&gt; "", COUNTIF(SAP!#REF!,Q3477)&gt;0),"Matched", "")</f>
        <v>#REF!</v>
      </c>
    </row>
    <row r="3478" spans="1:18" hidden="1">
      <c r="A3478" s="21">
        <v>11563327</v>
      </c>
      <c r="B3478" s="22">
        <v>43943</v>
      </c>
      <c r="C3478" s="22">
        <v>43943</v>
      </c>
      <c r="D3478" s="21" t="s">
        <v>10</v>
      </c>
      <c r="E3478" s="23">
        <v>0</v>
      </c>
      <c r="F3478" s="23">
        <v>0</v>
      </c>
      <c r="G3478" s="23">
        <v>1005.5</v>
      </c>
      <c r="H3478" s="23">
        <v>13763.1</v>
      </c>
      <c r="I3478" s="21" t="s">
        <v>11</v>
      </c>
      <c r="J3478" s="21" t="s">
        <v>12</v>
      </c>
      <c r="K3478" s="21" t="str">
        <f t="shared" si="178"/>
        <v/>
      </c>
      <c r="L3478" s="21" t="e">
        <f ca="1">IF(AND(K3478&lt;&gt; "", COUNTIF(SAP!#REF!,K3478)&gt;0),"Matched", "")</f>
        <v>#REF!</v>
      </c>
      <c r="M3478" s="21" t="str">
        <f t="shared" si="179"/>
        <v/>
      </c>
      <c r="N3478" s="21" t="e">
        <f ca="1">IF(AND(M3478&lt;&gt; "", COUNTIF(SAP!#REF!,M3478)&gt;0),"Matched", "")</f>
        <v>#REF!</v>
      </c>
      <c r="O3478" s="21" t="str">
        <f t="shared" si="180"/>
        <v/>
      </c>
      <c r="P3478" s="21" t="e">
        <f ca="1">IF(AND(O3478&lt;&gt; "", COUNTIF(SAP!#REF!,O3478)&gt;0),"Matched", "")</f>
        <v>#REF!</v>
      </c>
      <c r="Q3478" s="21" t="str">
        <f ca="1">IF(OR(D3478="AC",D3478="TR"),"Logic4"&amp;"_"&amp;TEXT(C3478,"dd.mm.yyyy") &amp;"_"&amp; 899438.14,"")</f>
        <v>Logic4_22.04.2020_899438.14</v>
      </c>
      <c r="R3478" s="21" t="e">
        <f ca="1">IF(AND(Q3478&lt;&gt; "", COUNTIF(SAP!#REF!,Q3478)&gt;0),"Matched", "")</f>
        <v>#REF!</v>
      </c>
    </row>
    <row r="3479" spans="1:18" hidden="1">
      <c r="A3479" s="21">
        <v>11563327</v>
      </c>
      <c r="B3479" s="22">
        <v>43943</v>
      </c>
      <c r="C3479" s="22">
        <v>43943</v>
      </c>
      <c r="D3479" s="21" t="s">
        <v>10</v>
      </c>
      <c r="E3479" s="23">
        <v>0</v>
      </c>
      <c r="F3479" s="23">
        <v>0</v>
      </c>
      <c r="G3479" s="23">
        <v>1040</v>
      </c>
      <c r="H3479" s="23">
        <v>14803.1</v>
      </c>
      <c r="I3479" s="21" t="s">
        <v>11</v>
      </c>
      <c r="J3479" s="21" t="s">
        <v>12</v>
      </c>
      <c r="K3479" s="21" t="str">
        <f t="shared" si="178"/>
        <v/>
      </c>
      <c r="L3479" s="21" t="e">
        <f ca="1">IF(AND(K3479&lt;&gt; "", COUNTIF(SAP!#REF!,K3479)&gt;0),"Matched", "")</f>
        <v>#REF!</v>
      </c>
      <c r="M3479" s="21" t="str">
        <f t="shared" si="179"/>
        <v/>
      </c>
      <c r="N3479" s="21" t="e">
        <f ca="1">IF(AND(M3479&lt;&gt; "", COUNTIF(SAP!#REF!,M3479)&gt;0),"Matched", "")</f>
        <v>#REF!</v>
      </c>
      <c r="O3479" s="21" t="str">
        <f t="shared" si="180"/>
        <v/>
      </c>
      <c r="P3479" s="21" t="e">
        <f ca="1">IF(AND(O3479&lt;&gt; "", COUNTIF(SAP!#REF!,O3479)&gt;0),"Matched", "")</f>
        <v>#REF!</v>
      </c>
      <c r="Q3479" s="21" t="str">
        <f ca="1">IF(OR(D3479="AC",D3479="TR"),"Logic4"&amp;"_"&amp;TEXT(C3479,"dd.mm.yyyy") &amp;"_"&amp; 899438.14,"")</f>
        <v>Logic4_22.04.2020_899438.14</v>
      </c>
      <c r="R3479" s="21" t="e">
        <f ca="1">IF(AND(Q3479&lt;&gt; "", COUNTIF(SAP!#REF!,Q3479)&gt;0),"Matched", "")</f>
        <v>#REF!</v>
      </c>
    </row>
    <row r="3480" spans="1:18" hidden="1">
      <c r="A3480" s="21">
        <v>11563327</v>
      </c>
      <c r="B3480" s="22">
        <v>43943</v>
      </c>
      <c r="C3480" s="22">
        <v>43943</v>
      </c>
      <c r="D3480" s="21" t="s">
        <v>10</v>
      </c>
      <c r="E3480" s="23">
        <v>0</v>
      </c>
      <c r="F3480" s="23">
        <v>0</v>
      </c>
      <c r="G3480" s="23">
        <v>1070</v>
      </c>
      <c r="H3480" s="23">
        <v>15873.1</v>
      </c>
      <c r="I3480" s="21" t="s">
        <v>11</v>
      </c>
      <c r="J3480" s="21" t="s">
        <v>12</v>
      </c>
      <c r="K3480" s="21" t="str">
        <f t="shared" si="178"/>
        <v/>
      </c>
      <c r="L3480" s="21" t="e">
        <f ca="1">IF(AND(K3480&lt;&gt; "", COUNTIF(SAP!#REF!,K3480)&gt;0),"Matched", "")</f>
        <v>#REF!</v>
      </c>
      <c r="M3480" s="21" t="str">
        <f t="shared" si="179"/>
        <v/>
      </c>
      <c r="N3480" s="21" t="e">
        <f ca="1">IF(AND(M3480&lt;&gt; "", COUNTIF(SAP!#REF!,M3480)&gt;0),"Matched", "")</f>
        <v>#REF!</v>
      </c>
      <c r="O3480" s="21" t="str">
        <f t="shared" si="180"/>
        <v/>
      </c>
      <c r="P3480" s="21" t="e">
        <f ca="1">IF(AND(O3480&lt;&gt; "", COUNTIF(SAP!#REF!,O3480)&gt;0),"Matched", "")</f>
        <v>#REF!</v>
      </c>
      <c r="Q3480" s="21" t="str">
        <f ca="1">IF(OR(D3480="AC",D3480="TR"),"Logic4"&amp;"_"&amp;TEXT(C3480,"dd.mm.yyyy") &amp;"_"&amp; 899438.14,"")</f>
        <v>Logic4_22.04.2020_899438.14</v>
      </c>
      <c r="R3480" s="21" t="e">
        <f ca="1">IF(AND(Q3480&lt;&gt; "", COUNTIF(SAP!#REF!,Q3480)&gt;0),"Matched", "")</f>
        <v>#REF!</v>
      </c>
    </row>
    <row r="3481" spans="1:18" hidden="1">
      <c r="A3481" s="21">
        <v>11563327</v>
      </c>
      <c r="B3481" s="22">
        <v>43943</v>
      </c>
      <c r="C3481" s="22">
        <v>43943</v>
      </c>
      <c r="D3481" s="21" t="s">
        <v>10</v>
      </c>
      <c r="E3481" s="23">
        <v>0</v>
      </c>
      <c r="F3481" s="23">
        <v>0</v>
      </c>
      <c r="G3481" s="23">
        <v>1200</v>
      </c>
      <c r="H3481" s="23">
        <v>17073.099999999999</v>
      </c>
      <c r="I3481" s="21" t="s">
        <v>11</v>
      </c>
      <c r="J3481" s="21" t="s">
        <v>12</v>
      </c>
      <c r="K3481" s="21" t="str">
        <f t="shared" si="178"/>
        <v/>
      </c>
      <c r="L3481" s="21" t="e">
        <f ca="1">IF(AND(K3481&lt;&gt; "", COUNTIF(SAP!#REF!,K3481)&gt;0),"Matched", "")</f>
        <v>#REF!</v>
      </c>
      <c r="M3481" s="21" t="str">
        <f t="shared" si="179"/>
        <v/>
      </c>
      <c r="N3481" s="21" t="e">
        <f ca="1">IF(AND(M3481&lt;&gt; "", COUNTIF(SAP!#REF!,M3481)&gt;0),"Matched", "")</f>
        <v>#REF!</v>
      </c>
      <c r="O3481" s="21" t="str">
        <f t="shared" si="180"/>
        <v/>
      </c>
      <c r="P3481" s="21" t="e">
        <f ca="1">IF(AND(O3481&lt;&gt; "", COUNTIF(SAP!#REF!,O3481)&gt;0),"Matched", "")</f>
        <v>#REF!</v>
      </c>
      <c r="Q3481" s="21" t="str">
        <f ca="1">IF(OR(D3481="AC",D3481="TR"),"Logic4"&amp;"_"&amp;TEXT(C3481,"dd.mm.yyyy") &amp;"_"&amp; 899438.14,"")</f>
        <v>Logic4_22.04.2020_899438.14</v>
      </c>
      <c r="R3481" s="21" t="e">
        <f ca="1">IF(AND(Q3481&lt;&gt; "", COUNTIF(SAP!#REF!,Q3481)&gt;0),"Matched", "")</f>
        <v>#REF!</v>
      </c>
    </row>
    <row r="3482" spans="1:18" hidden="1">
      <c r="A3482" s="21">
        <v>11563327</v>
      </c>
      <c r="B3482" s="22">
        <v>43943</v>
      </c>
      <c r="C3482" s="22">
        <v>43943</v>
      </c>
      <c r="D3482" s="21" t="s">
        <v>10</v>
      </c>
      <c r="E3482" s="23">
        <v>0</v>
      </c>
      <c r="F3482" s="23">
        <v>0</v>
      </c>
      <c r="G3482" s="23">
        <v>1210</v>
      </c>
      <c r="H3482" s="23">
        <v>18283.099999999999</v>
      </c>
      <c r="I3482" s="21" t="s">
        <v>11</v>
      </c>
      <c r="J3482" s="21" t="s">
        <v>12</v>
      </c>
      <c r="K3482" s="21" t="str">
        <f t="shared" si="178"/>
        <v/>
      </c>
      <c r="L3482" s="21" t="e">
        <f ca="1">IF(AND(K3482&lt;&gt; "", COUNTIF(SAP!#REF!,K3482)&gt;0),"Matched", "")</f>
        <v>#REF!</v>
      </c>
      <c r="M3482" s="21" t="str">
        <f t="shared" si="179"/>
        <v/>
      </c>
      <c r="N3482" s="21" t="e">
        <f ca="1">IF(AND(M3482&lt;&gt; "", COUNTIF(SAP!#REF!,M3482)&gt;0),"Matched", "")</f>
        <v>#REF!</v>
      </c>
      <c r="O3482" s="21" t="str">
        <f t="shared" si="180"/>
        <v/>
      </c>
      <c r="P3482" s="21" t="e">
        <f ca="1">IF(AND(O3482&lt;&gt; "", COUNTIF(SAP!#REF!,O3482)&gt;0),"Matched", "")</f>
        <v>#REF!</v>
      </c>
      <c r="Q3482" s="21" t="str">
        <f ca="1">IF(OR(D3482="AC",D3482="TR"),"Logic4"&amp;"_"&amp;TEXT(C3482,"dd.mm.yyyy") &amp;"_"&amp; 899438.14,"")</f>
        <v>Logic4_22.04.2020_899438.14</v>
      </c>
      <c r="R3482" s="21" t="e">
        <f ca="1">IF(AND(Q3482&lt;&gt; "", COUNTIF(SAP!#REF!,Q3482)&gt;0),"Matched", "")</f>
        <v>#REF!</v>
      </c>
    </row>
    <row r="3483" spans="1:18" hidden="1">
      <c r="A3483" s="21">
        <v>11563327</v>
      </c>
      <c r="B3483" s="22">
        <v>43943</v>
      </c>
      <c r="C3483" s="22">
        <v>43943</v>
      </c>
      <c r="D3483" s="21" t="s">
        <v>10</v>
      </c>
      <c r="E3483" s="23">
        <v>0</v>
      </c>
      <c r="F3483" s="23">
        <v>0</v>
      </c>
      <c r="G3483" s="23">
        <v>1216.0999999999999</v>
      </c>
      <c r="H3483" s="23">
        <v>19499.2</v>
      </c>
      <c r="I3483" s="21" t="s">
        <v>11</v>
      </c>
      <c r="J3483" s="21" t="s">
        <v>12</v>
      </c>
      <c r="K3483" s="21" t="str">
        <f t="shared" si="178"/>
        <v/>
      </c>
      <c r="L3483" s="21" t="e">
        <f ca="1">IF(AND(K3483&lt;&gt; "", COUNTIF(SAP!#REF!,K3483)&gt;0),"Matched", "")</f>
        <v>#REF!</v>
      </c>
      <c r="M3483" s="21" t="str">
        <f t="shared" si="179"/>
        <v/>
      </c>
      <c r="N3483" s="21" t="e">
        <f ca="1">IF(AND(M3483&lt;&gt; "", COUNTIF(SAP!#REF!,M3483)&gt;0),"Matched", "")</f>
        <v>#REF!</v>
      </c>
      <c r="O3483" s="21" t="str">
        <f t="shared" si="180"/>
        <v/>
      </c>
      <c r="P3483" s="21" t="e">
        <f ca="1">IF(AND(O3483&lt;&gt; "", COUNTIF(SAP!#REF!,O3483)&gt;0),"Matched", "")</f>
        <v>#REF!</v>
      </c>
      <c r="Q3483" s="21" t="str">
        <f ca="1">IF(OR(D3483="AC",D3483="TR"),"Logic4"&amp;"_"&amp;TEXT(C3483,"dd.mm.yyyy") &amp;"_"&amp; 899438.14,"")</f>
        <v>Logic4_22.04.2020_899438.14</v>
      </c>
      <c r="R3483" s="21" t="e">
        <f ca="1">IF(AND(Q3483&lt;&gt; "", COUNTIF(SAP!#REF!,Q3483)&gt;0),"Matched", "")</f>
        <v>#REF!</v>
      </c>
    </row>
    <row r="3484" spans="1:18" hidden="1">
      <c r="A3484" s="21">
        <v>11563327</v>
      </c>
      <c r="B3484" s="22">
        <v>43943</v>
      </c>
      <c r="C3484" s="22">
        <v>43943</v>
      </c>
      <c r="D3484" s="21" t="s">
        <v>10</v>
      </c>
      <c r="E3484" s="23">
        <v>0</v>
      </c>
      <c r="F3484" s="23">
        <v>0</v>
      </c>
      <c r="G3484" s="23">
        <v>1250</v>
      </c>
      <c r="H3484" s="23">
        <v>20749.2</v>
      </c>
      <c r="I3484" s="21" t="s">
        <v>11</v>
      </c>
      <c r="J3484" s="21" t="s">
        <v>12</v>
      </c>
      <c r="K3484" s="21" t="str">
        <f t="shared" si="178"/>
        <v/>
      </c>
      <c r="L3484" s="21" t="e">
        <f ca="1">IF(AND(K3484&lt;&gt; "", COUNTIF(SAP!#REF!,K3484)&gt;0),"Matched", "")</f>
        <v>#REF!</v>
      </c>
      <c r="M3484" s="21" t="str">
        <f t="shared" si="179"/>
        <v/>
      </c>
      <c r="N3484" s="21" t="e">
        <f ca="1">IF(AND(M3484&lt;&gt; "", COUNTIF(SAP!#REF!,M3484)&gt;0),"Matched", "")</f>
        <v>#REF!</v>
      </c>
      <c r="O3484" s="21" t="str">
        <f t="shared" si="180"/>
        <v/>
      </c>
      <c r="P3484" s="21" t="e">
        <f ca="1">IF(AND(O3484&lt;&gt; "", COUNTIF(SAP!#REF!,O3484)&gt;0),"Matched", "")</f>
        <v>#REF!</v>
      </c>
      <c r="Q3484" s="21" t="str">
        <f ca="1">IF(OR(D3484="AC",D3484="TR"),"Logic4"&amp;"_"&amp;TEXT(C3484,"dd.mm.yyyy") &amp;"_"&amp; 899438.14,"")</f>
        <v>Logic4_22.04.2020_899438.14</v>
      </c>
      <c r="R3484" s="21" t="e">
        <f ca="1">IF(AND(Q3484&lt;&gt; "", COUNTIF(SAP!#REF!,Q3484)&gt;0),"Matched", "")</f>
        <v>#REF!</v>
      </c>
    </row>
    <row r="3485" spans="1:18" hidden="1">
      <c r="A3485" s="21">
        <v>11563327</v>
      </c>
      <c r="B3485" s="22">
        <v>43943</v>
      </c>
      <c r="C3485" s="22">
        <v>43943</v>
      </c>
      <c r="D3485" s="21" t="s">
        <v>10</v>
      </c>
      <c r="E3485" s="23">
        <v>0</v>
      </c>
      <c r="F3485" s="23">
        <v>0</v>
      </c>
      <c r="G3485" s="23">
        <v>1290</v>
      </c>
      <c r="H3485" s="23">
        <v>22039.200000000001</v>
      </c>
      <c r="I3485" s="21" t="s">
        <v>11</v>
      </c>
      <c r="J3485" s="21" t="s">
        <v>12</v>
      </c>
      <c r="K3485" s="21" t="str">
        <f t="shared" si="178"/>
        <v/>
      </c>
      <c r="L3485" s="21" t="e">
        <f ca="1">IF(AND(K3485&lt;&gt; "", COUNTIF(SAP!#REF!,K3485)&gt;0),"Matched", "")</f>
        <v>#REF!</v>
      </c>
      <c r="M3485" s="21" t="str">
        <f t="shared" si="179"/>
        <v/>
      </c>
      <c r="N3485" s="21" t="e">
        <f ca="1">IF(AND(M3485&lt;&gt; "", COUNTIF(SAP!#REF!,M3485)&gt;0),"Matched", "")</f>
        <v>#REF!</v>
      </c>
      <c r="O3485" s="21" t="str">
        <f t="shared" si="180"/>
        <v/>
      </c>
      <c r="P3485" s="21" t="e">
        <f ca="1">IF(AND(O3485&lt;&gt; "", COUNTIF(SAP!#REF!,O3485)&gt;0),"Matched", "")</f>
        <v>#REF!</v>
      </c>
      <c r="Q3485" s="21" t="str">
        <f ca="1">IF(OR(D3485="AC",D3485="TR"),"Logic4"&amp;"_"&amp;TEXT(C3485,"dd.mm.yyyy") &amp;"_"&amp; 899438.14,"")</f>
        <v>Logic4_22.04.2020_899438.14</v>
      </c>
      <c r="R3485" s="21" t="e">
        <f ca="1">IF(AND(Q3485&lt;&gt; "", COUNTIF(SAP!#REF!,Q3485)&gt;0),"Matched", "")</f>
        <v>#REF!</v>
      </c>
    </row>
    <row r="3486" spans="1:18" hidden="1">
      <c r="A3486" s="21">
        <v>11563327</v>
      </c>
      <c r="B3486" s="22">
        <v>43943</v>
      </c>
      <c r="C3486" s="22">
        <v>43943</v>
      </c>
      <c r="D3486" s="21" t="s">
        <v>10</v>
      </c>
      <c r="E3486" s="23">
        <v>0</v>
      </c>
      <c r="F3486" s="23">
        <v>0</v>
      </c>
      <c r="G3486" s="23">
        <v>1300</v>
      </c>
      <c r="H3486" s="23">
        <v>23339.200000000001</v>
      </c>
      <c r="I3486" s="21" t="s">
        <v>11</v>
      </c>
      <c r="J3486" s="21" t="s">
        <v>12</v>
      </c>
      <c r="K3486" s="21" t="str">
        <f t="shared" si="178"/>
        <v/>
      </c>
      <c r="L3486" s="21" t="e">
        <f ca="1">IF(AND(K3486&lt;&gt; "", COUNTIF(SAP!#REF!,K3486)&gt;0),"Matched", "")</f>
        <v>#REF!</v>
      </c>
      <c r="M3486" s="21" t="str">
        <f t="shared" si="179"/>
        <v/>
      </c>
      <c r="N3486" s="21" t="e">
        <f ca="1">IF(AND(M3486&lt;&gt; "", COUNTIF(SAP!#REF!,M3486)&gt;0),"Matched", "")</f>
        <v>#REF!</v>
      </c>
      <c r="O3486" s="21" t="str">
        <f t="shared" si="180"/>
        <v/>
      </c>
      <c r="P3486" s="21" t="e">
        <f ca="1">IF(AND(O3486&lt;&gt; "", COUNTIF(SAP!#REF!,O3486)&gt;0),"Matched", "")</f>
        <v>#REF!</v>
      </c>
      <c r="Q3486" s="21" t="str">
        <f ca="1">IF(OR(D3486="AC",D3486="TR"),"Logic4"&amp;"_"&amp;TEXT(C3486,"dd.mm.yyyy") &amp;"_"&amp; 899438.14,"")</f>
        <v>Logic4_22.04.2020_899438.14</v>
      </c>
      <c r="R3486" s="21" t="e">
        <f ca="1">IF(AND(Q3486&lt;&gt; "", COUNTIF(SAP!#REF!,Q3486)&gt;0),"Matched", "")</f>
        <v>#REF!</v>
      </c>
    </row>
    <row r="3487" spans="1:18" hidden="1">
      <c r="A3487" s="21">
        <v>11563327</v>
      </c>
      <c r="B3487" s="22">
        <v>43943</v>
      </c>
      <c r="C3487" s="22">
        <v>43943</v>
      </c>
      <c r="D3487" s="21" t="s">
        <v>10</v>
      </c>
      <c r="E3487" s="23">
        <v>0</v>
      </c>
      <c r="F3487" s="23">
        <v>0</v>
      </c>
      <c r="G3487" s="23">
        <v>1419.9</v>
      </c>
      <c r="H3487" s="23">
        <v>24759.1</v>
      </c>
      <c r="I3487" s="21" t="s">
        <v>11</v>
      </c>
      <c r="J3487" s="21" t="s">
        <v>12</v>
      </c>
      <c r="K3487" s="21" t="str">
        <f t="shared" si="178"/>
        <v/>
      </c>
      <c r="L3487" s="21" t="e">
        <f ca="1">IF(AND(K3487&lt;&gt; "", COUNTIF(SAP!#REF!,K3487)&gt;0),"Matched", "")</f>
        <v>#REF!</v>
      </c>
      <c r="M3487" s="21" t="str">
        <f t="shared" si="179"/>
        <v/>
      </c>
      <c r="N3487" s="21" t="e">
        <f ca="1">IF(AND(M3487&lt;&gt; "", COUNTIF(SAP!#REF!,M3487)&gt;0),"Matched", "")</f>
        <v>#REF!</v>
      </c>
      <c r="O3487" s="21" t="str">
        <f t="shared" si="180"/>
        <v/>
      </c>
      <c r="P3487" s="21" t="e">
        <f ca="1">IF(AND(O3487&lt;&gt; "", COUNTIF(SAP!#REF!,O3487)&gt;0),"Matched", "")</f>
        <v>#REF!</v>
      </c>
      <c r="Q3487" s="21" t="str">
        <f ca="1">IF(OR(D3487="AC",D3487="TR"),"Logic4"&amp;"_"&amp;TEXT(C3487,"dd.mm.yyyy") &amp;"_"&amp; 899438.14,"")</f>
        <v>Logic4_22.04.2020_899438.14</v>
      </c>
      <c r="R3487" s="21" t="e">
        <f ca="1">IF(AND(Q3487&lt;&gt; "", COUNTIF(SAP!#REF!,Q3487)&gt;0),"Matched", "")</f>
        <v>#REF!</v>
      </c>
    </row>
    <row r="3488" spans="1:18" hidden="1">
      <c r="A3488" s="21">
        <v>11563327</v>
      </c>
      <c r="B3488" s="22">
        <v>43943</v>
      </c>
      <c r="C3488" s="22">
        <v>43943</v>
      </c>
      <c r="D3488" s="21" t="s">
        <v>10</v>
      </c>
      <c r="E3488" s="23">
        <v>0</v>
      </c>
      <c r="F3488" s="23">
        <v>0</v>
      </c>
      <c r="G3488" s="23">
        <v>1444.14</v>
      </c>
      <c r="H3488" s="23">
        <v>26203.24</v>
      </c>
      <c r="I3488" s="21" t="s">
        <v>11</v>
      </c>
      <c r="J3488" s="21" t="s">
        <v>12</v>
      </c>
      <c r="K3488" s="21" t="str">
        <f t="shared" si="178"/>
        <v/>
      </c>
      <c r="L3488" s="21" t="e">
        <f ca="1">IF(AND(K3488&lt;&gt; "", COUNTIF(SAP!#REF!,K3488)&gt;0),"Matched", "")</f>
        <v>#REF!</v>
      </c>
      <c r="M3488" s="21" t="str">
        <f t="shared" si="179"/>
        <v/>
      </c>
      <c r="N3488" s="21" t="e">
        <f ca="1">IF(AND(M3488&lt;&gt; "", COUNTIF(SAP!#REF!,M3488)&gt;0),"Matched", "")</f>
        <v>#REF!</v>
      </c>
      <c r="O3488" s="21" t="str">
        <f t="shared" si="180"/>
        <v/>
      </c>
      <c r="P3488" s="21" t="e">
        <f ca="1">IF(AND(O3488&lt;&gt; "", COUNTIF(SAP!#REF!,O3488)&gt;0),"Matched", "")</f>
        <v>#REF!</v>
      </c>
      <c r="Q3488" s="21" t="str">
        <f ca="1">IF(OR(D3488="AC",D3488="TR"),"Logic4"&amp;"_"&amp;TEXT(C3488,"dd.mm.yyyy") &amp;"_"&amp; 899438.14,"")</f>
        <v>Logic4_22.04.2020_899438.14</v>
      </c>
      <c r="R3488" s="21" t="e">
        <f ca="1">IF(AND(Q3488&lt;&gt; "", COUNTIF(SAP!#REF!,Q3488)&gt;0),"Matched", "")</f>
        <v>#REF!</v>
      </c>
    </row>
    <row r="3489" spans="1:18" hidden="1">
      <c r="A3489" s="21">
        <v>11563327</v>
      </c>
      <c r="B3489" s="22">
        <v>43943</v>
      </c>
      <c r="C3489" s="22">
        <v>43943</v>
      </c>
      <c r="D3489" s="21" t="s">
        <v>10</v>
      </c>
      <c r="E3489" s="23">
        <v>0</v>
      </c>
      <c r="F3489" s="23">
        <v>0</v>
      </c>
      <c r="G3489" s="23">
        <v>1580</v>
      </c>
      <c r="H3489" s="23">
        <v>27783.24</v>
      </c>
      <c r="I3489" s="21" t="s">
        <v>11</v>
      </c>
      <c r="J3489" s="21" t="s">
        <v>12</v>
      </c>
      <c r="K3489" s="21" t="str">
        <f t="shared" si="178"/>
        <v/>
      </c>
      <c r="L3489" s="21" t="e">
        <f ca="1">IF(AND(K3489&lt;&gt; "", COUNTIF(SAP!#REF!,K3489)&gt;0),"Matched", "")</f>
        <v>#REF!</v>
      </c>
      <c r="M3489" s="21" t="str">
        <f t="shared" si="179"/>
        <v/>
      </c>
      <c r="N3489" s="21" t="e">
        <f ca="1">IF(AND(M3489&lt;&gt; "", COUNTIF(SAP!#REF!,M3489)&gt;0),"Matched", "")</f>
        <v>#REF!</v>
      </c>
      <c r="O3489" s="21" t="str">
        <f t="shared" si="180"/>
        <v/>
      </c>
      <c r="P3489" s="21" t="e">
        <f ca="1">IF(AND(O3489&lt;&gt; "", COUNTIF(SAP!#REF!,O3489)&gt;0),"Matched", "")</f>
        <v>#REF!</v>
      </c>
      <c r="Q3489" s="21" t="str">
        <f ca="1">IF(OR(D3489="AC",D3489="TR"),"Logic4"&amp;"_"&amp;TEXT(C3489,"dd.mm.yyyy") &amp;"_"&amp; 899438.14,"")</f>
        <v>Logic4_22.04.2020_899438.14</v>
      </c>
      <c r="R3489" s="21" t="e">
        <f ca="1">IF(AND(Q3489&lt;&gt; "", COUNTIF(SAP!#REF!,Q3489)&gt;0),"Matched", "")</f>
        <v>#REF!</v>
      </c>
    </row>
    <row r="3490" spans="1:18" hidden="1">
      <c r="A3490" s="21">
        <v>11563327</v>
      </c>
      <c r="B3490" s="22">
        <v>43943</v>
      </c>
      <c r="C3490" s="22">
        <v>43943</v>
      </c>
      <c r="D3490" s="21" t="s">
        <v>10</v>
      </c>
      <c r="E3490" s="23">
        <v>0</v>
      </c>
      <c r="F3490" s="23">
        <v>0</v>
      </c>
      <c r="G3490" s="23">
        <v>1600</v>
      </c>
      <c r="H3490" s="23">
        <v>29383.24</v>
      </c>
      <c r="I3490" s="21" t="s">
        <v>11</v>
      </c>
      <c r="J3490" s="21" t="s">
        <v>12</v>
      </c>
      <c r="K3490" s="21" t="str">
        <f t="shared" si="178"/>
        <v/>
      </c>
      <c r="L3490" s="21" t="e">
        <f ca="1">IF(AND(K3490&lt;&gt; "", COUNTIF(SAP!#REF!,K3490)&gt;0),"Matched", "")</f>
        <v>#REF!</v>
      </c>
      <c r="M3490" s="21" t="str">
        <f t="shared" si="179"/>
        <v/>
      </c>
      <c r="N3490" s="21" t="e">
        <f ca="1">IF(AND(M3490&lt;&gt; "", COUNTIF(SAP!#REF!,M3490)&gt;0),"Matched", "")</f>
        <v>#REF!</v>
      </c>
      <c r="O3490" s="21" t="str">
        <f t="shared" si="180"/>
        <v/>
      </c>
      <c r="P3490" s="21" t="e">
        <f ca="1">IF(AND(O3490&lt;&gt; "", COUNTIF(SAP!#REF!,O3490)&gt;0),"Matched", "")</f>
        <v>#REF!</v>
      </c>
      <c r="Q3490" s="21" t="str">
        <f ca="1">IF(OR(D3490="AC",D3490="TR"),"Logic4"&amp;"_"&amp;TEXT(C3490,"dd.mm.yyyy") &amp;"_"&amp; 899438.14,"")</f>
        <v>Logic4_22.04.2020_899438.14</v>
      </c>
      <c r="R3490" s="21" t="e">
        <f ca="1">IF(AND(Q3490&lt;&gt; "", COUNTIF(SAP!#REF!,Q3490)&gt;0),"Matched", "")</f>
        <v>#REF!</v>
      </c>
    </row>
    <row r="3491" spans="1:18" hidden="1">
      <c r="A3491" s="21">
        <v>11563327</v>
      </c>
      <c r="B3491" s="22">
        <v>43943</v>
      </c>
      <c r="C3491" s="22">
        <v>43943</v>
      </c>
      <c r="D3491" s="21" t="s">
        <v>10</v>
      </c>
      <c r="E3491" s="23">
        <v>0</v>
      </c>
      <c r="F3491" s="23">
        <v>0</v>
      </c>
      <c r="G3491" s="23">
        <v>1707.8</v>
      </c>
      <c r="H3491" s="23">
        <v>31091.040000000001</v>
      </c>
      <c r="I3491" s="21" t="s">
        <v>11</v>
      </c>
      <c r="J3491" s="21" t="s">
        <v>12</v>
      </c>
      <c r="K3491" s="21" t="str">
        <f t="shared" si="178"/>
        <v/>
      </c>
      <c r="L3491" s="21" t="e">
        <f ca="1">IF(AND(K3491&lt;&gt; "", COUNTIF(SAP!#REF!,K3491)&gt;0),"Matched", "")</f>
        <v>#REF!</v>
      </c>
      <c r="M3491" s="21" t="str">
        <f t="shared" si="179"/>
        <v/>
      </c>
      <c r="N3491" s="21" t="e">
        <f ca="1">IF(AND(M3491&lt;&gt; "", COUNTIF(SAP!#REF!,M3491)&gt;0),"Matched", "")</f>
        <v>#REF!</v>
      </c>
      <c r="O3491" s="21" t="str">
        <f t="shared" si="180"/>
        <v/>
      </c>
      <c r="P3491" s="21" t="e">
        <f ca="1">IF(AND(O3491&lt;&gt; "", COUNTIF(SAP!#REF!,O3491)&gt;0),"Matched", "")</f>
        <v>#REF!</v>
      </c>
      <c r="Q3491" s="21" t="str">
        <f ca="1">IF(OR(D3491="AC",D3491="TR"),"Logic4"&amp;"_"&amp;TEXT(C3491,"dd.mm.yyyy") &amp;"_"&amp; 899438.14,"")</f>
        <v>Logic4_22.04.2020_899438.14</v>
      </c>
      <c r="R3491" s="21" t="e">
        <f ca="1">IF(AND(Q3491&lt;&gt; "", COUNTIF(SAP!#REF!,Q3491)&gt;0),"Matched", "")</f>
        <v>#REF!</v>
      </c>
    </row>
    <row r="3492" spans="1:18" hidden="1">
      <c r="A3492" s="21">
        <v>11563327</v>
      </c>
      <c r="B3492" s="22">
        <v>43943</v>
      </c>
      <c r="C3492" s="22">
        <v>43943</v>
      </c>
      <c r="D3492" s="21" t="s">
        <v>10</v>
      </c>
      <c r="E3492" s="23">
        <v>0</v>
      </c>
      <c r="F3492" s="23">
        <v>0</v>
      </c>
      <c r="G3492" s="23">
        <v>1750.84</v>
      </c>
      <c r="H3492" s="23">
        <v>32841.879999999997</v>
      </c>
      <c r="I3492" s="21" t="s">
        <v>11</v>
      </c>
      <c r="J3492" s="21" t="s">
        <v>12</v>
      </c>
      <c r="K3492" s="21" t="str">
        <f t="shared" si="178"/>
        <v/>
      </c>
      <c r="L3492" s="21" t="e">
        <f ca="1">IF(AND(K3492&lt;&gt; "", COUNTIF(SAP!#REF!,K3492)&gt;0),"Matched", "")</f>
        <v>#REF!</v>
      </c>
      <c r="M3492" s="21" t="str">
        <f t="shared" si="179"/>
        <v/>
      </c>
      <c r="N3492" s="21" t="e">
        <f ca="1">IF(AND(M3492&lt;&gt; "", COUNTIF(SAP!#REF!,M3492)&gt;0),"Matched", "")</f>
        <v>#REF!</v>
      </c>
      <c r="O3492" s="21" t="str">
        <f t="shared" si="180"/>
        <v/>
      </c>
      <c r="P3492" s="21" t="e">
        <f ca="1">IF(AND(O3492&lt;&gt; "", COUNTIF(SAP!#REF!,O3492)&gt;0),"Matched", "")</f>
        <v>#REF!</v>
      </c>
      <c r="Q3492" s="21" t="str">
        <f ca="1">IF(OR(D3492="AC",D3492="TR"),"Logic4"&amp;"_"&amp;TEXT(C3492,"dd.mm.yyyy") &amp;"_"&amp; 899438.14,"")</f>
        <v>Logic4_22.04.2020_899438.14</v>
      </c>
      <c r="R3492" s="21" t="e">
        <f ca="1">IF(AND(Q3492&lt;&gt; "", COUNTIF(SAP!#REF!,Q3492)&gt;0),"Matched", "")</f>
        <v>#REF!</v>
      </c>
    </row>
    <row r="3493" spans="1:18" hidden="1">
      <c r="A3493" s="21">
        <v>11563327</v>
      </c>
      <c r="B3493" s="22">
        <v>43943</v>
      </c>
      <c r="C3493" s="22">
        <v>43943</v>
      </c>
      <c r="D3493" s="21" t="s">
        <v>10</v>
      </c>
      <c r="E3493" s="23">
        <v>0</v>
      </c>
      <c r="F3493" s="23">
        <v>0</v>
      </c>
      <c r="G3493" s="23">
        <v>1784.3</v>
      </c>
      <c r="H3493" s="23">
        <v>34626.18</v>
      </c>
      <c r="I3493" s="21" t="s">
        <v>11</v>
      </c>
      <c r="J3493" s="21" t="s">
        <v>12</v>
      </c>
      <c r="K3493" s="21" t="str">
        <f t="shared" si="178"/>
        <v/>
      </c>
      <c r="L3493" s="21" t="e">
        <f ca="1">IF(AND(K3493&lt;&gt; "", COUNTIF(SAP!#REF!,K3493)&gt;0),"Matched", "")</f>
        <v>#REF!</v>
      </c>
      <c r="M3493" s="21" t="str">
        <f t="shared" si="179"/>
        <v/>
      </c>
      <c r="N3493" s="21" t="e">
        <f ca="1">IF(AND(M3493&lt;&gt; "", COUNTIF(SAP!#REF!,M3493)&gt;0),"Matched", "")</f>
        <v>#REF!</v>
      </c>
      <c r="O3493" s="21" t="str">
        <f t="shared" si="180"/>
        <v/>
      </c>
      <c r="P3493" s="21" t="e">
        <f ca="1">IF(AND(O3493&lt;&gt; "", COUNTIF(SAP!#REF!,O3493)&gt;0),"Matched", "")</f>
        <v>#REF!</v>
      </c>
      <c r="Q3493" s="21" t="str">
        <f ca="1">IF(OR(D3493="AC",D3493="TR"),"Logic4"&amp;"_"&amp;TEXT(C3493,"dd.mm.yyyy") &amp;"_"&amp; 899438.14,"")</f>
        <v>Logic4_22.04.2020_899438.14</v>
      </c>
      <c r="R3493" s="21" t="e">
        <f ca="1">IF(AND(Q3493&lt;&gt; "", COUNTIF(SAP!#REF!,Q3493)&gt;0),"Matched", "")</f>
        <v>#REF!</v>
      </c>
    </row>
    <row r="3494" spans="1:18" hidden="1">
      <c r="A3494" s="21">
        <v>11563327</v>
      </c>
      <c r="B3494" s="22">
        <v>43943</v>
      </c>
      <c r="C3494" s="22">
        <v>43943</v>
      </c>
      <c r="D3494" s="21" t="s">
        <v>10</v>
      </c>
      <c r="E3494" s="23">
        <v>0</v>
      </c>
      <c r="F3494" s="23">
        <v>0</v>
      </c>
      <c r="G3494" s="23">
        <v>1837</v>
      </c>
      <c r="H3494" s="23">
        <v>36463.18</v>
      </c>
      <c r="I3494" s="21" t="s">
        <v>11</v>
      </c>
      <c r="J3494" s="21" t="s">
        <v>12</v>
      </c>
      <c r="K3494" s="21" t="str">
        <f t="shared" si="178"/>
        <v/>
      </c>
      <c r="L3494" s="21" t="e">
        <f ca="1">IF(AND(K3494&lt;&gt; "", COUNTIF(SAP!#REF!,K3494)&gt;0),"Matched", "")</f>
        <v>#REF!</v>
      </c>
      <c r="M3494" s="21" t="str">
        <f t="shared" si="179"/>
        <v/>
      </c>
      <c r="N3494" s="21" t="e">
        <f ca="1">IF(AND(M3494&lt;&gt; "", COUNTIF(SAP!#REF!,M3494)&gt;0),"Matched", "")</f>
        <v>#REF!</v>
      </c>
      <c r="O3494" s="21" t="str">
        <f t="shared" si="180"/>
        <v/>
      </c>
      <c r="P3494" s="21" t="e">
        <f ca="1">IF(AND(O3494&lt;&gt; "", COUNTIF(SAP!#REF!,O3494)&gt;0),"Matched", "")</f>
        <v>#REF!</v>
      </c>
      <c r="Q3494" s="21" t="str">
        <f ca="1">IF(OR(D3494="AC",D3494="TR"),"Logic4"&amp;"_"&amp;TEXT(C3494,"dd.mm.yyyy") &amp;"_"&amp; 899438.14,"")</f>
        <v>Logic4_22.04.2020_899438.14</v>
      </c>
      <c r="R3494" s="21" t="e">
        <f ca="1">IF(AND(Q3494&lt;&gt; "", COUNTIF(SAP!#REF!,Q3494)&gt;0),"Matched", "")</f>
        <v>#REF!</v>
      </c>
    </row>
    <row r="3495" spans="1:18" hidden="1">
      <c r="A3495" s="21">
        <v>11563327</v>
      </c>
      <c r="B3495" s="22">
        <v>43943</v>
      </c>
      <c r="C3495" s="22">
        <v>43943</v>
      </c>
      <c r="D3495" s="21" t="s">
        <v>10</v>
      </c>
      <c r="E3495" s="23">
        <v>0</v>
      </c>
      <c r="F3495" s="23">
        <v>0</v>
      </c>
      <c r="G3495" s="23">
        <v>1920</v>
      </c>
      <c r="H3495" s="23">
        <v>38383.18</v>
      </c>
      <c r="I3495" s="21" t="s">
        <v>11</v>
      </c>
      <c r="J3495" s="21" t="s">
        <v>12</v>
      </c>
      <c r="K3495" s="21" t="str">
        <f t="shared" si="178"/>
        <v/>
      </c>
      <c r="L3495" s="21" t="e">
        <f ca="1">IF(AND(K3495&lt;&gt; "", COUNTIF(SAP!#REF!,K3495)&gt;0),"Matched", "")</f>
        <v>#REF!</v>
      </c>
      <c r="M3495" s="21" t="str">
        <f t="shared" si="179"/>
        <v/>
      </c>
      <c r="N3495" s="21" t="e">
        <f ca="1">IF(AND(M3495&lt;&gt; "", COUNTIF(SAP!#REF!,M3495)&gt;0),"Matched", "")</f>
        <v>#REF!</v>
      </c>
      <c r="O3495" s="21" t="str">
        <f t="shared" si="180"/>
        <v/>
      </c>
      <c r="P3495" s="21" t="e">
        <f ca="1">IF(AND(O3495&lt;&gt; "", COUNTIF(SAP!#REF!,O3495)&gt;0),"Matched", "")</f>
        <v>#REF!</v>
      </c>
      <c r="Q3495" s="21" t="str">
        <f ca="1">IF(OR(D3495="AC",D3495="TR"),"Logic4"&amp;"_"&amp;TEXT(C3495,"dd.mm.yyyy") &amp;"_"&amp; 899438.14,"")</f>
        <v>Logic4_22.04.2020_899438.14</v>
      </c>
      <c r="R3495" s="21" t="e">
        <f ca="1">IF(AND(Q3495&lt;&gt; "", COUNTIF(SAP!#REF!,Q3495)&gt;0),"Matched", "")</f>
        <v>#REF!</v>
      </c>
    </row>
    <row r="3496" spans="1:18" hidden="1">
      <c r="A3496" s="21">
        <v>11563327</v>
      </c>
      <c r="B3496" s="22">
        <v>43943</v>
      </c>
      <c r="C3496" s="22">
        <v>43943</v>
      </c>
      <c r="D3496" s="21" t="s">
        <v>10</v>
      </c>
      <c r="E3496" s="23">
        <v>0</v>
      </c>
      <c r="F3496" s="23">
        <v>0</v>
      </c>
      <c r="G3496" s="23">
        <v>1950.1</v>
      </c>
      <c r="H3496" s="23">
        <v>40333.279999999999</v>
      </c>
      <c r="I3496" s="21" t="s">
        <v>11</v>
      </c>
      <c r="J3496" s="21" t="s">
        <v>12</v>
      </c>
      <c r="K3496" s="21" t="str">
        <f t="shared" si="178"/>
        <v/>
      </c>
      <c r="L3496" s="21" t="e">
        <f ca="1">IF(AND(K3496&lt;&gt; "", COUNTIF(SAP!#REF!,K3496)&gt;0),"Matched", "")</f>
        <v>#REF!</v>
      </c>
      <c r="M3496" s="21" t="str">
        <f t="shared" si="179"/>
        <v/>
      </c>
      <c r="N3496" s="21" t="e">
        <f ca="1">IF(AND(M3496&lt;&gt; "", COUNTIF(SAP!#REF!,M3496)&gt;0),"Matched", "")</f>
        <v>#REF!</v>
      </c>
      <c r="O3496" s="21" t="str">
        <f t="shared" si="180"/>
        <v/>
      </c>
      <c r="P3496" s="21" t="e">
        <f ca="1">IF(AND(O3496&lt;&gt; "", COUNTIF(SAP!#REF!,O3496)&gt;0),"Matched", "")</f>
        <v>#REF!</v>
      </c>
      <c r="Q3496" s="21" t="str">
        <f ca="1">IF(OR(D3496="AC",D3496="TR"),"Logic4"&amp;"_"&amp;TEXT(C3496,"dd.mm.yyyy") &amp;"_"&amp; 899438.14,"")</f>
        <v>Logic4_22.04.2020_899438.14</v>
      </c>
      <c r="R3496" s="21" t="e">
        <f ca="1">IF(AND(Q3496&lt;&gt; "", COUNTIF(SAP!#REF!,Q3496)&gt;0),"Matched", "")</f>
        <v>#REF!</v>
      </c>
    </row>
    <row r="3497" spans="1:18" hidden="1">
      <c r="A3497" s="21">
        <v>11563327</v>
      </c>
      <c r="B3497" s="22">
        <v>43943</v>
      </c>
      <c r="C3497" s="22">
        <v>43943</v>
      </c>
      <c r="D3497" s="21" t="s">
        <v>10</v>
      </c>
      <c r="E3497" s="23">
        <v>0</v>
      </c>
      <c r="F3497" s="23">
        <v>0</v>
      </c>
      <c r="G3497" s="23">
        <v>1958.3</v>
      </c>
      <c r="H3497" s="23">
        <v>42291.58</v>
      </c>
      <c r="I3497" s="21" t="s">
        <v>11</v>
      </c>
      <c r="J3497" s="21" t="s">
        <v>12</v>
      </c>
      <c r="K3497" s="21" t="str">
        <f t="shared" si="178"/>
        <v/>
      </c>
      <c r="L3497" s="21" t="e">
        <f ca="1">IF(AND(K3497&lt;&gt; "", COUNTIF(SAP!#REF!,K3497)&gt;0),"Matched", "")</f>
        <v>#REF!</v>
      </c>
      <c r="M3497" s="21" t="str">
        <f t="shared" si="179"/>
        <v/>
      </c>
      <c r="N3497" s="21" t="e">
        <f ca="1">IF(AND(M3497&lt;&gt; "", COUNTIF(SAP!#REF!,M3497)&gt;0),"Matched", "")</f>
        <v>#REF!</v>
      </c>
      <c r="O3497" s="21" t="str">
        <f t="shared" si="180"/>
        <v/>
      </c>
      <c r="P3497" s="21" t="e">
        <f ca="1">IF(AND(O3497&lt;&gt; "", COUNTIF(SAP!#REF!,O3497)&gt;0),"Matched", "")</f>
        <v>#REF!</v>
      </c>
      <c r="Q3497" s="21" t="str">
        <f ca="1">IF(OR(D3497="AC",D3497="TR"),"Logic4"&amp;"_"&amp;TEXT(C3497,"dd.mm.yyyy") &amp;"_"&amp; 899438.14,"")</f>
        <v>Logic4_22.04.2020_899438.14</v>
      </c>
      <c r="R3497" s="21" t="e">
        <f ca="1">IF(AND(Q3497&lt;&gt; "", COUNTIF(SAP!#REF!,Q3497)&gt;0),"Matched", "")</f>
        <v>#REF!</v>
      </c>
    </row>
    <row r="3498" spans="1:18" hidden="1">
      <c r="A3498" s="21">
        <v>11563327</v>
      </c>
      <c r="B3498" s="22">
        <v>43943</v>
      </c>
      <c r="C3498" s="22">
        <v>43943</v>
      </c>
      <c r="D3498" s="21" t="s">
        <v>10</v>
      </c>
      <c r="E3498" s="23">
        <v>0</v>
      </c>
      <c r="F3498" s="23">
        <v>0</v>
      </c>
      <c r="G3498" s="23">
        <v>2100.1999999999998</v>
      </c>
      <c r="H3498" s="23">
        <v>44391.78</v>
      </c>
      <c r="I3498" s="21" t="s">
        <v>11</v>
      </c>
      <c r="J3498" s="21" t="s">
        <v>12</v>
      </c>
      <c r="K3498" s="21" t="str">
        <f t="shared" si="178"/>
        <v/>
      </c>
      <c r="L3498" s="21" t="e">
        <f ca="1">IF(AND(K3498&lt;&gt; "", COUNTIF(SAP!#REF!,K3498)&gt;0),"Matched", "")</f>
        <v>#REF!</v>
      </c>
      <c r="M3498" s="21" t="str">
        <f t="shared" si="179"/>
        <v/>
      </c>
      <c r="N3498" s="21" t="e">
        <f ca="1">IF(AND(M3498&lt;&gt; "", COUNTIF(SAP!#REF!,M3498)&gt;0),"Matched", "")</f>
        <v>#REF!</v>
      </c>
      <c r="O3498" s="21" t="str">
        <f t="shared" si="180"/>
        <v/>
      </c>
      <c r="P3498" s="21" t="e">
        <f ca="1">IF(AND(O3498&lt;&gt; "", COUNTIF(SAP!#REF!,O3498)&gt;0),"Matched", "")</f>
        <v>#REF!</v>
      </c>
      <c r="Q3498" s="21" t="str">
        <f ca="1">IF(OR(D3498="AC",D3498="TR"),"Logic4"&amp;"_"&amp;TEXT(C3498,"dd.mm.yyyy") &amp;"_"&amp; 899438.14,"")</f>
        <v>Logic4_22.04.2020_899438.14</v>
      </c>
      <c r="R3498" s="21" t="e">
        <f ca="1">IF(AND(Q3498&lt;&gt; "", COUNTIF(SAP!#REF!,Q3498)&gt;0),"Matched", "")</f>
        <v>#REF!</v>
      </c>
    </row>
    <row r="3499" spans="1:18" hidden="1">
      <c r="A3499" s="21">
        <v>11563327</v>
      </c>
      <c r="B3499" s="22">
        <v>43943</v>
      </c>
      <c r="C3499" s="22">
        <v>43943</v>
      </c>
      <c r="D3499" s="21" t="s">
        <v>10</v>
      </c>
      <c r="E3499" s="23">
        <v>0</v>
      </c>
      <c r="F3499" s="23">
        <v>0</v>
      </c>
      <c r="G3499" s="23">
        <v>2130</v>
      </c>
      <c r="H3499" s="23">
        <v>46521.78</v>
      </c>
      <c r="I3499" s="21" t="s">
        <v>11</v>
      </c>
      <c r="J3499" s="21" t="s">
        <v>12</v>
      </c>
      <c r="K3499" s="21" t="str">
        <f t="shared" si="178"/>
        <v/>
      </c>
      <c r="L3499" s="21" t="e">
        <f ca="1">IF(AND(K3499&lt;&gt; "", COUNTIF(SAP!#REF!,K3499)&gt;0),"Matched", "")</f>
        <v>#REF!</v>
      </c>
      <c r="M3499" s="21" t="str">
        <f t="shared" si="179"/>
        <v/>
      </c>
      <c r="N3499" s="21" t="e">
        <f ca="1">IF(AND(M3499&lt;&gt; "", COUNTIF(SAP!#REF!,M3499)&gt;0),"Matched", "")</f>
        <v>#REF!</v>
      </c>
      <c r="O3499" s="21" t="str">
        <f t="shared" si="180"/>
        <v/>
      </c>
      <c r="P3499" s="21" t="e">
        <f ca="1">IF(AND(O3499&lt;&gt; "", COUNTIF(SAP!#REF!,O3499)&gt;0),"Matched", "")</f>
        <v>#REF!</v>
      </c>
      <c r="Q3499" s="21" t="str">
        <f ca="1">IF(OR(D3499="AC",D3499="TR"),"Logic4"&amp;"_"&amp;TEXT(C3499,"dd.mm.yyyy") &amp;"_"&amp; 899438.14,"")</f>
        <v>Logic4_22.04.2020_899438.14</v>
      </c>
      <c r="R3499" s="21" t="e">
        <f ca="1">IF(AND(Q3499&lt;&gt; "", COUNTIF(SAP!#REF!,Q3499)&gt;0),"Matched", "")</f>
        <v>#REF!</v>
      </c>
    </row>
    <row r="3500" spans="1:18" hidden="1">
      <c r="A3500" s="21">
        <v>11563327</v>
      </c>
      <c r="B3500" s="22">
        <v>43943</v>
      </c>
      <c r="C3500" s="22">
        <v>43943</v>
      </c>
      <c r="D3500" s="21" t="s">
        <v>10</v>
      </c>
      <c r="E3500" s="23">
        <v>0</v>
      </c>
      <c r="F3500" s="23">
        <v>0</v>
      </c>
      <c r="G3500" s="23">
        <v>2280</v>
      </c>
      <c r="H3500" s="23">
        <v>48801.78</v>
      </c>
      <c r="I3500" s="21" t="s">
        <v>11</v>
      </c>
      <c r="J3500" s="21" t="s">
        <v>12</v>
      </c>
      <c r="K3500" s="21" t="str">
        <f t="shared" si="178"/>
        <v/>
      </c>
      <c r="L3500" s="21" t="e">
        <f ca="1">IF(AND(K3500&lt;&gt; "", COUNTIF(SAP!#REF!,K3500)&gt;0),"Matched", "")</f>
        <v>#REF!</v>
      </c>
      <c r="M3500" s="21" t="str">
        <f t="shared" si="179"/>
        <v/>
      </c>
      <c r="N3500" s="21" t="e">
        <f ca="1">IF(AND(M3500&lt;&gt; "", COUNTIF(SAP!#REF!,M3500)&gt;0),"Matched", "")</f>
        <v>#REF!</v>
      </c>
      <c r="O3500" s="21" t="str">
        <f t="shared" si="180"/>
        <v/>
      </c>
      <c r="P3500" s="21" t="e">
        <f ca="1">IF(AND(O3500&lt;&gt; "", COUNTIF(SAP!#REF!,O3500)&gt;0),"Matched", "")</f>
        <v>#REF!</v>
      </c>
      <c r="Q3500" s="21" t="str">
        <f ca="1">IF(OR(D3500="AC",D3500="TR"),"Logic4"&amp;"_"&amp;TEXT(C3500,"dd.mm.yyyy") &amp;"_"&amp; 899438.14,"")</f>
        <v>Logic4_22.04.2020_899438.14</v>
      </c>
      <c r="R3500" s="21" t="e">
        <f ca="1">IF(AND(Q3500&lt;&gt; "", COUNTIF(SAP!#REF!,Q3500)&gt;0),"Matched", "")</f>
        <v>#REF!</v>
      </c>
    </row>
    <row r="3501" spans="1:18" hidden="1">
      <c r="A3501" s="21">
        <v>11563327</v>
      </c>
      <c r="B3501" s="22">
        <v>43943</v>
      </c>
      <c r="C3501" s="22">
        <v>43943</v>
      </c>
      <c r="D3501" s="21" t="s">
        <v>10</v>
      </c>
      <c r="E3501" s="23">
        <v>0</v>
      </c>
      <c r="F3501" s="23">
        <v>0</v>
      </c>
      <c r="G3501" s="23">
        <v>2292.4</v>
      </c>
      <c r="H3501" s="23">
        <v>51094.18</v>
      </c>
      <c r="I3501" s="21" t="s">
        <v>11</v>
      </c>
      <c r="J3501" s="21" t="s">
        <v>12</v>
      </c>
      <c r="K3501" s="21" t="str">
        <f t="shared" si="178"/>
        <v/>
      </c>
      <c r="L3501" s="21" t="e">
        <f ca="1">IF(AND(K3501&lt;&gt; "", COUNTIF(SAP!#REF!,K3501)&gt;0),"Matched", "")</f>
        <v>#REF!</v>
      </c>
      <c r="M3501" s="21" t="str">
        <f t="shared" si="179"/>
        <v/>
      </c>
      <c r="N3501" s="21" t="e">
        <f ca="1">IF(AND(M3501&lt;&gt; "", COUNTIF(SAP!#REF!,M3501)&gt;0),"Matched", "")</f>
        <v>#REF!</v>
      </c>
      <c r="O3501" s="21" t="str">
        <f t="shared" si="180"/>
        <v/>
      </c>
      <c r="P3501" s="21" t="e">
        <f ca="1">IF(AND(O3501&lt;&gt; "", COUNTIF(SAP!#REF!,O3501)&gt;0),"Matched", "")</f>
        <v>#REF!</v>
      </c>
      <c r="Q3501" s="21" t="str">
        <f ca="1">IF(OR(D3501="AC",D3501="TR"),"Logic4"&amp;"_"&amp;TEXT(C3501,"dd.mm.yyyy") &amp;"_"&amp; 899438.14,"")</f>
        <v>Logic4_22.04.2020_899438.14</v>
      </c>
      <c r="R3501" s="21" t="e">
        <f ca="1">IF(AND(Q3501&lt;&gt; "", COUNTIF(SAP!#REF!,Q3501)&gt;0),"Matched", "")</f>
        <v>#REF!</v>
      </c>
    </row>
    <row r="3502" spans="1:18" hidden="1">
      <c r="A3502" s="21">
        <v>11563327</v>
      </c>
      <c r="B3502" s="22">
        <v>43943</v>
      </c>
      <c r="C3502" s="22">
        <v>43943</v>
      </c>
      <c r="D3502" s="21" t="s">
        <v>10</v>
      </c>
      <c r="E3502" s="23">
        <v>0</v>
      </c>
      <c r="F3502" s="23">
        <v>0</v>
      </c>
      <c r="G3502" s="23">
        <v>2354.8000000000002</v>
      </c>
      <c r="H3502" s="23">
        <v>53448.98</v>
      </c>
      <c r="I3502" s="21" t="s">
        <v>11</v>
      </c>
      <c r="J3502" s="21" t="s">
        <v>12</v>
      </c>
      <c r="K3502" s="21" t="str">
        <f t="shared" si="178"/>
        <v/>
      </c>
      <c r="L3502" s="21" t="e">
        <f ca="1">IF(AND(K3502&lt;&gt; "", COUNTIF(SAP!#REF!,K3502)&gt;0),"Matched", "")</f>
        <v>#REF!</v>
      </c>
      <c r="M3502" s="21" t="str">
        <f t="shared" si="179"/>
        <v/>
      </c>
      <c r="N3502" s="21" t="e">
        <f ca="1">IF(AND(M3502&lt;&gt; "", COUNTIF(SAP!#REF!,M3502)&gt;0),"Matched", "")</f>
        <v>#REF!</v>
      </c>
      <c r="O3502" s="21" t="str">
        <f t="shared" si="180"/>
        <v/>
      </c>
      <c r="P3502" s="21" t="e">
        <f ca="1">IF(AND(O3502&lt;&gt; "", COUNTIF(SAP!#REF!,O3502)&gt;0),"Matched", "")</f>
        <v>#REF!</v>
      </c>
      <c r="Q3502" s="21" t="str">
        <f ca="1">IF(OR(D3502="AC",D3502="TR"),"Logic4"&amp;"_"&amp;TEXT(C3502,"dd.mm.yyyy") &amp;"_"&amp; 899438.14,"")</f>
        <v>Logic4_22.04.2020_899438.14</v>
      </c>
      <c r="R3502" s="21" t="e">
        <f ca="1">IF(AND(Q3502&lt;&gt; "", COUNTIF(SAP!#REF!,Q3502)&gt;0),"Matched", "")</f>
        <v>#REF!</v>
      </c>
    </row>
    <row r="3503" spans="1:18" hidden="1">
      <c r="A3503" s="21">
        <v>11563327</v>
      </c>
      <c r="B3503" s="22">
        <v>43943</v>
      </c>
      <c r="C3503" s="22">
        <v>43943</v>
      </c>
      <c r="D3503" s="21" t="s">
        <v>10</v>
      </c>
      <c r="E3503" s="23">
        <v>0</v>
      </c>
      <c r="F3503" s="23">
        <v>0</v>
      </c>
      <c r="G3503" s="23">
        <v>2408.9899999999998</v>
      </c>
      <c r="H3503" s="23">
        <v>55857.97</v>
      </c>
      <c r="I3503" s="21" t="s">
        <v>11</v>
      </c>
      <c r="J3503" s="21" t="s">
        <v>12</v>
      </c>
      <c r="K3503" s="21" t="str">
        <f t="shared" si="178"/>
        <v/>
      </c>
      <c r="L3503" s="21" t="e">
        <f ca="1">IF(AND(K3503&lt;&gt; "", COUNTIF(SAP!#REF!,K3503)&gt;0),"Matched", "")</f>
        <v>#REF!</v>
      </c>
      <c r="M3503" s="21" t="str">
        <f t="shared" si="179"/>
        <v/>
      </c>
      <c r="N3503" s="21" t="e">
        <f ca="1">IF(AND(M3503&lt;&gt; "", COUNTIF(SAP!#REF!,M3503)&gt;0),"Matched", "")</f>
        <v>#REF!</v>
      </c>
      <c r="O3503" s="21" t="str">
        <f t="shared" si="180"/>
        <v/>
      </c>
      <c r="P3503" s="21" t="e">
        <f ca="1">IF(AND(O3503&lt;&gt; "", COUNTIF(SAP!#REF!,O3503)&gt;0),"Matched", "")</f>
        <v>#REF!</v>
      </c>
      <c r="Q3503" s="21" t="str">
        <f ca="1">IF(OR(D3503="AC",D3503="TR"),"Logic4"&amp;"_"&amp;TEXT(C3503,"dd.mm.yyyy") &amp;"_"&amp; 899438.14,"")</f>
        <v>Logic4_22.04.2020_899438.14</v>
      </c>
      <c r="R3503" s="21" t="e">
        <f ca="1">IF(AND(Q3503&lt;&gt; "", COUNTIF(SAP!#REF!,Q3503)&gt;0),"Matched", "")</f>
        <v>#REF!</v>
      </c>
    </row>
    <row r="3504" spans="1:18" hidden="1">
      <c r="A3504" s="21">
        <v>11563327</v>
      </c>
      <c r="B3504" s="22">
        <v>43943</v>
      </c>
      <c r="C3504" s="22">
        <v>43943</v>
      </c>
      <c r="D3504" s="21" t="s">
        <v>10</v>
      </c>
      <c r="E3504" s="23">
        <v>0</v>
      </c>
      <c r="F3504" s="23">
        <v>0</v>
      </c>
      <c r="G3504" s="23">
        <v>2487.9</v>
      </c>
      <c r="H3504" s="23">
        <v>58345.87</v>
      </c>
      <c r="I3504" s="21" t="s">
        <v>11</v>
      </c>
      <c r="J3504" s="21" t="s">
        <v>12</v>
      </c>
      <c r="K3504" s="21" t="str">
        <f t="shared" si="178"/>
        <v/>
      </c>
      <c r="L3504" s="21" t="e">
        <f ca="1">IF(AND(K3504&lt;&gt; "", COUNTIF(SAP!#REF!,K3504)&gt;0),"Matched", "")</f>
        <v>#REF!</v>
      </c>
      <c r="M3504" s="21" t="str">
        <f t="shared" si="179"/>
        <v/>
      </c>
      <c r="N3504" s="21" t="e">
        <f ca="1">IF(AND(M3504&lt;&gt; "", COUNTIF(SAP!#REF!,M3504)&gt;0),"Matched", "")</f>
        <v>#REF!</v>
      </c>
      <c r="O3504" s="21" t="str">
        <f t="shared" si="180"/>
        <v/>
      </c>
      <c r="P3504" s="21" t="e">
        <f ca="1">IF(AND(O3504&lt;&gt; "", COUNTIF(SAP!#REF!,O3504)&gt;0),"Matched", "")</f>
        <v>#REF!</v>
      </c>
      <c r="Q3504" s="21" t="str">
        <f ca="1">IF(OR(D3504="AC",D3504="TR"),"Logic4"&amp;"_"&amp;TEXT(C3504,"dd.mm.yyyy") &amp;"_"&amp; 899438.14,"")</f>
        <v>Logic4_22.04.2020_899438.14</v>
      </c>
      <c r="R3504" s="21" t="e">
        <f ca="1">IF(AND(Q3504&lt;&gt; "", COUNTIF(SAP!#REF!,Q3504)&gt;0),"Matched", "")</f>
        <v>#REF!</v>
      </c>
    </row>
    <row r="3505" spans="1:18" hidden="1">
      <c r="A3505" s="21">
        <v>11563327</v>
      </c>
      <c r="B3505" s="22">
        <v>43943</v>
      </c>
      <c r="C3505" s="22">
        <v>43943</v>
      </c>
      <c r="D3505" s="21" t="s">
        <v>10</v>
      </c>
      <c r="E3505" s="23">
        <v>0</v>
      </c>
      <c r="F3505" s="23">
        <v>0</v>
      </c>
      <c r="G3505" s="23">
        <v>2503.84</v>
      </c>
      <c r="H3505" s="23">
        <v>60849.71</v>
      </c>
      <c r="I3505" s="21" t="s">
        <v>11</v>
      </c>
      <c r="J3505" s="21" t="s">
        <v>12</v>
      </c>
      <c r="K3505" s="21" t="str">
        <f t="shared" si="178"/>
        <v/>
      </c>
      <c r="L3505" s="21" t="e">
        <f ca="1">IF(AND(K3505&lt;&gt; "", COUNTIF(SAP!#REF!,K3505)&gt;0),"Matched", "")</f>
        <v>#REF!</v>
      </c>
      <c r="M3505" s="21" t="str">
        <f t="shared" si="179"/>
        <v/>
      </c>
      <c r="N3505" s="21" t="e">
        <f ca="1">IF(AND(M3505&lt;&gt; "", COUNTIF(SAP!#REF!,M3505)&gt;0),"Matched", "")</f>
        <v>#REF!</v>
      </c>
      <c r="O3505" s="21" t="str">
        <f t="shared" si="180"/>
        <v/>
      </c>
      <c r="P3505" s="21" t="e">
        <f ca="1">IF(AND(O3505&lt;&gt; "", COUNTIF(SAP!#REF!,O3505)&gt;0),"Matched", "")</f>
        <v>#REF!</v>
      </c>
      <c r="Q3505" s="21" t="str">
        <f ca="1">IF(OR(D3505="AC",D3505="TR"),"Logic4"&amp;"_"&amp;TEXT(C3505,"dd.mm.yyyy") &amp;"_"&amp; 899438.14,"")</f>
        <v>Logic4_22.04.2020_899438.14</v>
      </c>
      <c r="R3505" s="21" t="e">
        <f ca="1">IF(AND(Q3505&lt;&gt; "", COUNTIF(SAP!#REF!,Q3505)&gt;0),"Matched", "")</f>
        <v>#REF!</v>
      </c>
    </row>
    <row r="3506" spans="1:18" hidden="1">
      <c r="A3506" s="21">
        <v>11563327</v>
      </c>
      <c r="B3506" s="22">
        <v>43943</v>
      </c>
      <c r="C3506" s="22">
        <v>43943</v>
      </c>
      <c r="D3506" s="21" t="s">
        <v>10</v>
      </c>
      <c r="E3506" s="23">
        <v>0</v>
      </c>
      <c r="F3506" s="23">
        <v>0</v>
      </c>
      <c r="G3506" s="23">
        <v>2620</v>
      </c>
      <c r="H3506" s="23">
        <v>63469.71</v>
      </c>
      <c r="I3506" s="21" t="s">
        <v>11</v>
      </c>
      <c r="J3506" s="21" t="s">
        <v>12</v>
      </c>
      <c r="K3506" s="21" t="str">
        <f t="shared" si="178"/>
        <v/>
      </c>
      <c r="L3506" s="21" t="e">
        <f ca="1">IF(AND(K3506&lt;&gt; "", COUNTIF(SAP!#REF!,K3506)&gt;0),"Matched", "")</f>
        <v>#REF!</v>
      </c>
      <c r="M3506" s="21" t="str">
        <f t="shared" si="179"/>
        <v/>
      </c>
      <c r="N3506" s="21" t="e">
        <f ca="1">IF(AND(M3506&lt;&gt; "", COUNTIF(SAP!#REF!,M3506)&gt;0),"Matched", "")</f>
        <v>#REF!</v>
      </c>
      <c r="O3506" s="21" t="str">
        <f t="shared" si="180"/>
        <v/>
      </c>
      <c r="P3506" s="21" t="e">
        <f ca="1">IF(AND(O3506&lt;&gt; "", COUNTIF(SAP!#REF!,O3506)&gt;0),"Matched", "")</f>
        <v>#REF!</v>
      </c>
      <c r="Q3506" s="21" t="str">
        <f ca="1">IF(OR(D3506="AC",D3506="TR"),"Logic4"&amp;"_"&amp;TEXT(C3506,"dd.mm.yyyy") &amp;"_"&amp; 899438.14,"")</f>
        <v>Logic4_22.04.2020_899438.14</v>
      </c>
      <c r="R3506" s="21" t="e">
        <f ca="1">IF(AND(Q3506&lt;&gt; "", COUNTIF(SAP!#REF!,Q3506)&gt;0),"Matched", "")</f>
        <v>#REF!</v>
      </c>
    </row>
    <row r="3507" spans="1:18" hidden="1">
      <c r="A3507" s="21">
        <v>11563327</v>
      </c>
      <c r="B3507" s="22">
        <v>43943</v>
      </c>
      <c r="C3507" s="22">
        <v>43943</v>
      </c>
      <c r="D3507" s="21" t="s">
        <v>10</v>
      </c>
      <c r="E3507" s="23">
        <v>0</v>
      </c>
      <c r="F3507" s="23">
        <v>0</v>
      </c>
      <c r="G3507" s="23">
        <v>2671</v>
      </c>
      <c r="H3507" s="23">
        <v>66140.710000000006</v>
      </c>
      <c r="I3507" s="21" t="s">
        <v>11</v>
      </c>
      <c r="J3507" s="21" t="s">
        <v>12</v>
      </c>
      <c r="K3507" s="21" t="str">
        <f t="shared" si="178"/>
        <v/>
      </c>
      <c r="L3507" s="21" t="e">
        <f ca="1">IF(AND(K3507&lt;&gt; "", COUNTIF(SAP!#REF!,K3507)&gt;0),"Matched", "")</f>
        <v>#REF!</v>
      </c>
      <c r="M3507" s="21" t="str">
        <f t="shared" si="179"/>
        <v/>
      </c>
      <c r="N3507" s="21" t="e">
        <f ca="1">IF(AND(M3507&lt;&gt; "", COUNTIF(SAP!#REF!,M3507)&gt;0),"Matched", "")</f>
        <v>#REF!</v>
      </c>
      <c r="O3507" s="21" t="str">
        <f t="shared" si="180"/>
        <v/>
      </c>
      <c r="P3507" s="21" t="e">
        <f ca="1">IF(AND(O3507&lt;&gt; "", COUNTIF(SAP!#REF!,O3507)&gt;0),"Matched", "")</f>
        <v>#REF!</v>
      </c>
      <c r="Q3507" s="21" t="str">
        <f ca="1">IF(OR(D3507="AC",D3507="TR"),"Logic4"&amp;"_"&amp;TEXT(C3507,"dd.mm.yyyy") &amp;"_"&amp; 899438.14,"")</f>
        <v>Logic4_22.04.2020_899438.14</v>
      </c>
      <c r="R3507" s="21" t="e">
        <f ca="1">IF(AND(Q3507&lt;&gt; "", COUNTIF(SAP!#REF!,Q3507)&gt;0),"Matched", "")</f>
        <v>#REF!</v>
      </c>
    </row>
    <row r="3508" spans="1:18" hidden="1">
      <c r="A3508" s="21">
        <v>11563327</v>
      </c>
      <c r="B3508" s="22">
        <v>43943</v>
      </c>
      <c r="C3508" s="22">
        <v>43943</v>
      </c>
      <c r="D3508" s="21" t="s">
        <v>10</v>
      </c>
      <c r="E3508" s="23">
        <v>0</v>
      </c>
      <c r="F3508" s="23">
        <v>0</v>
      </c>
      <c r="G3508" s="23">
        <v>2711.2</v>
      </c>
      <c r="H3508" s="23">
        <v>68851.91</v>
      </c>
      <c r="I3508" s="21" t="s">
        <v>11</v>
      </c>
      <c r="J3508" s="21" t="s">
        <v>12</v>
      </c>
      <c r="K3508" s="21" t="str">
        <f t="shared" si="178"/>
        <v/>
      </c>
      <c r="L3508" s="21" t="e">
        <f ca="1">IF(AND(K3508&lt;&gt; "", COUNTIF(SAP!#REF!,K3508)&gt;0),"Matched", "")</f>
        <v>#REF!</v>
      </c>
      <c r="M3508" s="21" t="str">
        <f t="shared" si="179"/>
        <v/>
      </c>
      <c r="N3508" s="21" t="e">
        <f ca="1">IF(AND(M3508&lt;&gt; "", COUNTIF(SAP!#REF!,M3508)&gt;0),"Matched", "")</f>
        <v>#REF!</v>
      </c>
      <c r="O3508" s="21" t="str">
        <f t="shared" si="180"/>
        <v/>
      </c>
      <c r="P3508" s="21" t="e">
        <f ca="1">IF(AND(O3508&lt;&gt; "", COUNTIF(SAP!#REF!,O3508)&gt;0),"Matched", "")</f>
        <v>#REF!</v>
      </c>
      <c r="Q3508" s="21" t="str">
        <f ca="1">IF(OR(D3508="AC",D3508="TR"),"Logic4"&amp;"_"&amp;TEXT(C3508,"dd.mm.yyyy") &amp;"_"&amp; 899438.14,"")</f>
        <v>Logic4_22.04.2020_899438.14</v>
      </c>
      <c r="R3508" s="21" t="e">
        <f ca="1">IF(AND(Q3508&lt;&gt; "", COUNTIF(SAP!#REF!,Q3508)&gt;0),"Matched", "")</f>
        <v>#REF!</v>
      </c>
    </row>
    <row r="3509" spans="1:18" hidden="1">
      <c r="A3509" s="21">
        <v>11563327</v>
      </c>
      <c r="B3509" s="22">
        <v>43943</v>
      </c>
      <c r="C3509" s="22">
        <v>43943</v>
      </c>
      <c r="D3509" s="21" t="s">
        <v>10</v>
      </c>
      <c r="E3509" s="23">
        <v>0</v>
      </c>
      <c r="F3509" s="23">
        <v>0</v>
      </c>
      <c r="G3509" s="23">
        <v>2719.9</v>
      </c>
      <c r="H3509" s="23">
        <v>71571.81</v>
      </c>
      <c r="I3509" s="21" t="s">
        <v>11</v>
      </c>
      <c r="J3509" s="21" t="s">
        <v>12</v>
      </c>
      <c r="K3509" s="21" t="str">
        <f t="shared" si="178"/>
        <v/>
      </c>
      <c r="L3509" s="21" t="e">
        <f ca="1">IF(AND(K3509&lt;&gt; "", COUNTIF(SAP!#REF!,K3509)&gt;0),"Matched", "")</f>
        <v>#REF!</v>
      </c>
      <c r="M3509" s="21" t="str">
        <f t="shared" si="179"/>
        <v/>
      </c>
      <c r="N3509" s="21" t="e">
        <f ca="1">IF(AND(M3509&lt;&gt; "", COUNTIF(SAP!#REF!,M3509)&gt;0),"Matched", "")</f>
        <v>#REF!</v>
      </c>
      <c r="O3509" s="21" t="str">
        <f t="shared" si="180"/>
        <v/>
      </c>
      <c r="P3509" s="21" t="e">
        <f ca="1">IF(AND(O3509&lt;&gt; "", COUNTIF(SAP!#REF!,O3509)&gt;0),"Matched", "")</f>
        <v>#REF!</v>
      </c>
      <c r="Q3509" s="21" t="str">
        <f ca="1">IF(OR(D3509="AC",D3509="TR"),"Logic4"&amp;"_"&amp;TEXT(C3509,"dd.mm.yyyy") &amp;"_"&amp; 899438.14,"")</f>
        <v>Logic4_22.04.2020_899438.14</v>
      </c>
      <c r="R3509" s="21" t="e">
        <f ca="1">IF(AND(Q3509&lt;&gt; "", COUNTIF(SAP!#REF!,Q3509)&gt;0),"Matched", "")</f>
        <v>#REF!</v>
      </c>
    </row>
    <row r="3510" spans="1:18" hidden="1">
      <c r="A3510" s="21">
        <v>11563327</v>
      </c>
      <c r="B3510" s="22">
        <v>43943</v>
      </c>
      <c r="C3510" s="22">
        <v>43943</v>
      </c>
      <c r="D3510" s="21" t="s">
        <v>10</v>
      </c>
      <c r="E3510" s="23">
        <v>0</v>
      </c>
      <c r="F3510" s="23">
        <v>0</v>
      </c>
      <c r="G3510" s="23">
        <v>2770</v>
      </c>
      <c r="H3510" s="23">
        <v>74341.81</v>
      </c>
      <c r="I3510" s="21" t="s">
        <v>11</v>
      </c>
      <c r="J3510" s="21" t="s">
        <v>12</v>
      </c>
      <c r="K3510" s="21" t="str">
        <f t="shared" si="178"/>
        <v/>
      </c>
      <c r="L3510" s="21" t="e">
        <f ca="1">IF(AND(K3510&lt;&gt; "", COUNTIF(SAP!#REF!,K3510)&gt;0),"Matched", "")</f>
        <v>#REF!</v>
      </c>
      <c r="M3510" s="21" t="str">
        <f t="shared" si="179"/>
        <v/>
      </c>
      <c r="N3510" s="21" t="e">
        <f ca="1">IF(AND(M3510&lt;&gt; "", COUNTIF(SAP!#REF!,M3510)&gt;0),"Matched", "")</f>
        <v>#REF!</v>
      </c>
      <c r="O3510" s="21" t="str">
        <f t="shared" si="180"/>
        <v/>
      </c>
      <c r="P3510" s="21" t="e">
        <f ca="1">IF(AND(O3510&lt;&gt; "", COUNTIF(SAP!#REF!,O3510)&gt;0),"Matched", "")</f>
        <v>#REF!</v>
      </c>
      <c r="Q3510" s="21" t="str">
        <f ca="1">IF(OR(D3510="AC",D3510="TR"),"Logic4"&amp;"_"&amp;TEXT(C3510,"dd.mm.yyyy") &amp;"_"&amp; 899438.14,"")</f>
        <v>Logic4_22.04.2020_899438.14</v>
      </c>
      <c r="R3510" s="21" t="e">
        <f ca="1">IF(AND(Q3510&lt;&gt; "", COUNTIF(SAP!#REF!,Q3510)&gt;0),"Matched", "")</f>
        <v>#REF!</v>
      </c>
    </row>
    <row r="3511" spans="1:18" hidden="1">
      <c r="A3511" s="21">
        <v>11563327</v>
      </c>
      <c r="B3511" s="22">
        <v>43943</v>
      </c>
      <c r="C3511" s="22">
        <v>43943</v>
      </c>
      <c r="D3511" s="21" t="s">
        <v>10</v>
      </c>
      <c r="E3511" s="23">
        <v>0</v>
      </c>
      <c r="F3511" s="23">
        <v>0</v>
      </c>
      <c r="G3511" s="23">
        <v>2776.5</v>
      </c>
      <c r="H3511" s="23">
        <v>77118.31</v>
      </c>
      <c r="I3511" s="21" t="s">
        <v>11</v>
      </c>
      <c r="J3511" s="21" t="s">
        <v>12</v>
      </c>
      <c r="K3511" s="21" t="str">
        <f t="shared" si="178"/>
        <v/>
      </c>
      <c r="L3511" s="21" t="e">
        <f ca="1">IF(AND(K3511&lt;&gt; "", COUNTIF(SAP!#REF!,K3511)&gt;0),"Matched", "")</f>
        <v>#REF!</v>
      </c>
      <c r="M3511" s="21" t="str">
        <f t="shared" si="179"/>
        <v/>
      </c>
      <c r="N3511" s="21" t="e">
        <f ca="1">IF(AND(M3511&lt;&gt; "", COUNTIF(SAP!#REF!,M3511)&gt;0),"Matched", "")</f>
        <v>#REF!</v>
      </c>
      <c r="O3511" s="21" t="str">
        <f t="shared" si="180"/>
        <v/>
      </c>
      <c r="P3511" s="21" t="e">
        <f ca="1">IF(AND(O3511&lt;&gt; "", COUNTIF(SAP!#REF!,O3511)&gt;0),"Matched", "")</f>
        <v>#REF!</v>
      </c>
      <c r="Q3511" s="21" t="str">
        <f ca="1">IF(OR(D3511="AC",D3511="TR"),"Logic4"&amp;"_"&amp;TEXT(C3511,"dd.mm.yyyy") &amp;"_"&amp; 899438.14,"")</f>
        <v>Logic4_22.04.2020_899438.14</v>
      </c>
      <c r="R3511" s="21" t="e">
        <f ca="1">IF(AND(Q3511&lt;&gt; "", COUNTIF(SAP!#REF!,Q3511)&gt;0),"Matched", "")</f>
        <v>#REF!</v>
      </c>
    </row>
    <row r="3512" spans="1:18" hidden="1">
      <c r="A3512" s="21">
        <v>11563327</v>
      </c>
      <c r="B3512" s="22">
        <v>43943</v>
      </c>
      <c r="C3512" s="22">
        <v>43943</v>
      </c>
      <c r="D3512" s="21" t="s">
        <v>10</v>
      </c>
      <c r="E3512" s="23">
        <v>0</v>
      </c>
      <c r="F3512" s="23">
        <v>0</v>
      </c>
      <c r="G3512" s="23">
        <v>2790</v>
      </c>
      <c r="H3512" s="23">
        <v>79908.31</v>
      </c>
      <c r="I3512" s="21" t="s">
        <v>11</v>
      </c>
      <c r="J3512" s="21" t="s">
        <v>12</v>
      </c>
      <c r="K3512" s="21" t="str">
        <f t="shared" si="178"/>
        <v/>
      </c>
      <c r="L3512" s="21" t="e">
        <f ca="1">IF(AND(K3512&lt;&gt; "", COUNTIF(SAP!#REF!,K3512)&gt;0),"Matched", "")</f>
        <v>#REF!</v>
      </c>
      <c r="M3512" s="21" t="str">
        <f t="shared" si="179"/>
        <v/>
      </c>
      <c r="N3512" s="21" t="e">
        <f ca="1">IF(AND(M3512&lt;&gt; "", COUNTIF(SAP!#REF!,M3512)&gt;0),"Matched", "")</f>
        <v>#REF!</v>
      </c>
      <c r="O3512" s="21" t="str">
        <f t="shared" si="180"/>
        <v/>
      </c>
      <c r="P3512" s="21" t="e">
        <f ca="1">IF(AND(O3512&lt;&gt; "", COUNTIF(SAP!#REF!,O3512)&gt;0),"Matched", "")</f>
        <v>#REF!</v>
      </c>
      <c r="Q3512" s="21" t="str">
        <f ca="1">IF(OR(D3512="AC",D3512="TR"),"Logic4"&amp;"_"&amp;TEXT(C3512,"dd.mm.yyyy") &amp;"_"&amp; 899438.14,"")</f>
        <v>Logic4_22.04.2020_899438.14</v>
      </c>
      <c r="R3512" s="21" t="e">
        <f ca="1">IF(AND(Q3512&lt;&gt; "", COUNTIF(SAP!#REF!,Q3512)&gt;0),"Matched", "")</f>
        <v>#REF!</v>
      </c>
    </row>
    <row r="3513" spans="1:18" hidden="1">
      <c r="A3513" s="21">
        <v>11563327</v>
      </c>
      <c r="B3513" s="22">
        <v>43943</v>
      </c>
      <c r="C3513" s="22">
        <v>43943</v>
      </c>
      <c r="D3513" s="21" t="s">
        <v>10</v>
      </c>
      <c r="E3513" s="23">
        <v>0</v>
      </c>
      <c r="F3513" s="23">
        <v>0</v>
      </c>
      <c r="G3513" s="23">
        <v>2790</v>
      </c>
      <c r="H3513" s="23">
        <v>82698.31</v>
      </c>
      <c r="I3513" s="21" t="s">
        <v>11</v>
      </c>
      <c r="J3513" s="21" t="s">
        <v>12</v>
      </c>
      <c r="K3513" s="21" t="str">
        <f t="shared" si="178"/>
        <v/>
      </c>
      <c r="L3513" s="21" t="e">
        <f ca="1">IF(AND(K3513&lt;&gt; "", COUNTIF(SAP!#REF!,K3513)&gt;0),"Matched", "")</f>
        <v>#REF!</v>
      </c>
      <c r="M3513" s="21" t="str">
        <f t="shared" si="179"/>
        <v/>
      </c>
      <c r="N3513" s="21" t="e">
        <f ca="1">IF(AND(M3513&lt;&gt; "", COUNTIF(SAP!#REF!,M3513)&gt;0),"Matched", "")</f>
        <v>#REF!</v>
      </c>
      <c r="O3513" s="21" t="str">
        <f t="shared" si="180"/>
        <v/>
      </c>
      <c r="P3513" s="21" t="e">
        <f ca="1">IF(AND(O3513&lt;&gt; "", COUNTIF(SAP!#REF!,O3513)&gt;0),"Matched", "")</f>
        <v>#REF!</v>
      </c>
      <c r="Q3513" s="21" t="str">
        <f ca="1">IF(OR(D3513="AC",D3513="TR"),"Logic4"&amp;"_"&amp;TEXT(C3513,"dd.mm.yyyy") &amp;"_"&amp; 899438.14,"")</f>
        <v>Logic4_22.04.2020_899438.14</v>
      </c>
      <c r="R3513" s="21" t="e">
        <f ca="1">IF(AND(Q3513&lt;&gt; "", COUNTIF(SAP!#REF!,Q3513)&gt;0),"Matched", "")</f>
        <v>#REF!</v>
      </c>
    </row>
    <row r="3514" spans="1:18" hidden="1">
      <c r="A3514" s="21">
        <v>11563327</v>
      </c>
      <c r="B3514" s="22">
        <v>43943</v>
      </c>
      <c r="C3514" s="22">
        <v>43943</v>
      </c>
      <c r="D3514" s="21" t="s">
        <v>10</v>
      </c>
      <c r="E3514" s="23">
        <v>0</v>
      </c>
      <c r="F3514" s="23">
        <v>0</v>
      </c>
      <c r="G3514" s="23">
        <v>2897.2</v>
      </c>
      <c r="H3514" s="23">
        <v>85595.51</v>
      </c>
      <c r="I3514" s="21" t="s">
        <v>11</v>
      </c>
      <c r="J3514" s="21" t="s">
        <v>12</v>
      </c>
      <c r="K3514" s="21" t="str">
        <f t="shared" si="178"/>
        <v/>
      </c>
      <c r="L3514" s="21" t="e">
        <f ca="1">IF(AND(K3514&lt;&gt; "", COUNTIF(SAP!#REF!,K3514)&gt;0),"Matched", "")</f>
        <v>#REF!</v>
      </c>
      <c r="M3514" s="21" t="str">
        <f t="shared" si="179"/>
        <v/>
      </c>
      <c r="N3514" s="21" t="e">
        <f ca="1">IF(AND(M3514&lt;&gt; "", COUNTIF(SAP!#REF!,M3514)&gt;0),"Matched", "")</f>
        <v>#REF!</v>
      </c>
      <c r="O3514" s="21" t="str">
        <f t="shared" si="180"/>
        <v/>
      </c>
      <c r="P3514" s="21" t="e">
        <f ca="1">IF(AND(O3514&lt;&gt; "", COUNTIF(SAP!#REF!,O3514)&gt;0),"Matched", "")</f>
        <v>#REF!</v>
      </c>
      <c r="Q3514" s="21" t="str">
        <f ca="1">IF(OR(D3514="AC",D3514="TR"),"Logic4"&amp;"_"&amp;TEXT(C3514,"dd.mm.yyyy") &amp;"_"&amp; 899438.14,"")</f>
        <v>Logic4_22.04.2020_899438.14</v>
      </c>
      <c r="R3514" s="21" t="e">
        <f ca="1">IF(AND(Q3514&lt;&gt; "", COUNTIF(SAP!#REF!,Q3514)&gt;0),"Matched", "")</f>
        <v>#REF!</v>
      </c>
    </row>
    <row r="3515" spans="1:18" hidden="1">
      <c r="A3515" s="21">
        <v>11563327</v>
      </c>
      <c r="B3515" s="22">
        <v>43943</v>
      </c>
      <c r="C3515" s="22">
        <v>43943</v>
      </c>
      <c r="D3515" s="21" t="s">
        <v>10</v>
      </c>
      <c r="E3515" s="23">
        <v>0</v>
      </c>
      <c r="F3515" s="23">
        <v>0</v>
      </c>
      <c r="G3515" s="23">
        <v>2900</v>
      </c>
      <c r="H3515" s="23">
        <v>88495.51</v>
      </c>
      <c r="I3515" s="21" t="s">
        <v>11</v>
      </c>
      <c r="J3515" s="21" t="s">
        <v>12</v>
      </c>
      <c r="K3515" s="21" t="str">
        <f t="shared" si="178"/>
        <v/>
      </c>
      <c r="L3515" s="21" t="e">
        <f ca="1">IF(AND(K3515&lt;&gt; "", COUNTIF(SAP!#REF!,K3515)&gt;0),"Matched", "")</f>
        <v>#REF!</v>
      </c>
      <c r="M3515" s="21" t="str">
        <f t="shared" si="179"/>
        <v/>
      </c>
      <c r="N3515" s="21" t="e">
        <f ca="1">IF(AND(M3515&lt;&gt; "", COUNTIF(SAP!#REF!,M3515)&gt;0),"Matched", "")</f>
        <v>#REF!</v>
      </c>
      <c r="O3515" s="21" t="str">
        <f t="shared" si="180"/>
        <v/>
      </c>
      <c r="P3515" s="21" t="e">
        <f ca="1">IF(AND(O3515&lt;&gt; "", COUNTIF(SAP!#REF!,O3515)&gt;0),"Matched", "")</f>
        <v>#REF!</v>
      </c>
      <c r="Q3515" s="21" t="str">
        <f ca="1">IF(OR(D3515="AC",D3515="TR"),"Logic4"&amp;"_"&amp;TEXT(C3515,"dd.mm.yyyy") &amp;"_"&amp; 899438.14,"")</f>
        <v>Logic4_22.04.2020_899438.14</v>
      </c>
      <c r="R3515" s="21" t="e">
        <f ca="1">IF(AND(Q3515&lt;&gt; "", COUNTIF(SAP!#REF!,Q3515)&gt;0),"Matched", "")</f>
        <v>#REF!</v>
      </c>
    </row>
    <row r="3516" spans="1:18" hidden="1">
      <c r="A3516" s="21">
        <v>11563327</v>
      </c>
      <c r="B3516" s="22">
        <v>43943</v>
      </c>
      <c r="C3516" s="22">
        <v>43943</v>
      </c>
      <c r="D3516" s="21" t="s">
        <v>10</v>
      </c>
      <c r="E3516" s="23">
        <v>0</v>
      </c>
      <c r="F3516" s="23">
        <v>0</v>
      </c>
      <c r="G3516" s="23">
        <v>2920</v>
      </c>
      <c r="H3516" s="23">
        <v>91415.51</v>
      </c>
      <c r="I3516" s="21" t="s">
        <v>11</v>
      </c>
      <c r="J3516" s="21" t="s">
        <v>12</v>
      </c>
      <c r="K3516" s="21" t="str">
        <f t="shared" si="178"/>
        <v/>
      </c>
      <c r="L3516" s="21" t="e">
        <f ca="1">IF(AND(K3516&lt;&gt; "", COUNTIF(SAP!#REF!,K3516)&gt;0),"Matched", "")</f>
        <v>#REF!</v>
      </c>
      <c r="M3516" s="21" t="str">
        <f t="shared" si="179"/>
        <v/>
      </c>
      <c r="N3516" s="21" t="e">
        <f ca="1">IF(AND(M3516&lt;&gt; "", COUNTIF(SAP!#REF!,M3516)&gt;0),"Matched", "")</f>
        <v>#REF!</v>
      </c>
      <c r="O3516" s="21" t="str">
        <f t="shared" si="180"/>
        <v/>
      </c>
      <c r="P3516" s="21" t="e">
        <f ca="1">IF(AND(O3516&lt;&gt; "", COUNTIF(SAP!#REF!,O3516)&gt;0),"Matched", "")</f>
        <v>#REF!</v>
      </c>
      <c r="Q3516" s="21" t="str">
        <f ca="1">IF(OR(D3516="AC",D3516="TR"),"Logic4"&amp;"_"&amp;TEXT(C3516,"dd.mm.yyyy") &amp;"_"&amp; 899438.14,"")</f>
        <v>Logic4_22.04.2020_899438.14</v>
      </c>
      <c r="R3516" s="21" t="e">
        <f ca="1">IF(AND(Q3516&lt;&gt; "", COUNTIF(SAP!#REF!,Q3516)&gt;0),"Matched", "")</f>
        <v>#REF!</v>
      </c>
    </row>
    <row r="3517" spans="1:18" hidden="1">
      <c r="A3517" s="21">
        <v>11563327</v>
      </c>
      <c r="B3517" s="22">
        <v>43943</v>
      </c>
      <c r="C3517" s="22">
        <v>43943</v>
      </c>
      <c r="D3517" s="21" t="s">
        <v>10</v>
      </c>
      <c r="E3517" s="23">
        <v>0</v>
      </c>
      <c r="F3517" s="23">
        <v>0</v>
      </c>
      <c r="G3517" s="23">
        <v>3010</v>
      </c>
      <c r="H3517" s="23">
        <v>94425.51</v>
      </c>
      <c r="I3517" s="21" t="s">
        <v>11</v>
      </c>
      <c r="J3517" s="21" t="s">
        <v>12</v>
      </c>
      <c r="K3517" s="21" t="str">
        <f t="shared" si="178"/>
        <v/>
      </c>
      <c r="L3517" s="21" t="e">
        <f ca="1">IF(AND(K3517&lt;&gt; "", COUNTIF(SAP!#REF!,K3517)&gt;0),"Matched", "")</f>
        <v>#REF!</v>
      </c>
      <c r="M3517" s="21" t="str">
        <f t="shared" si="179"/>
        <v/>
      </c>
      <c r="N3517" s="21" t="e">
        <f ca="1">IF(AND(M3517&lt;&gt; "", COUNTIF(SAP!#REF!,M3517)&gt;0),"Matched", "")</f>
        <v>#REF!</v>
      </c>
      <c r="O3517" s="21" t="str">
        <f t="shared" si="180"/>
        <v/>
      </c>
      <c r="P3517" s="21" t="e">
        <f ca="1">IF(AND(O3517&lt;&gt; "", COUNTIF(SAP!#REF!,O3517)&gt;0),"Matched", "")</f>
        <v>#REF!</v>
      </c>
      <c r="Q3517" s="21" t="str">
        <f ca="1">IF(OR(D3517="AC",D3517="TR"),"Logic4"&amp;"_"&amp;TEXT(C3517,"dd.mm.yyyy") &amp;"_"&amp; 899438.14,"")</f>
        <v>Logic4_22.04.2020_899438.14</v>
      </c>
      <c r="R3517" s="21" t="e">
        <f ca="1">IF(AND(Q3517&lt;&gt; "", COUNTIF(SAP!#REF!,Q3517)&gt;0),"Matched", "")</f>
        <v>#REF!</v>
      </c>
    </row>
    <row r="3518" spans="1:18" hidden="1">
      <c r="A3518" s="21">
        <v>11563327</v>
      </c>
      <c r="B3518" s="22">
        <v>43943</v>
      </c>
      <c r="C3518" s="22">
        <v>43943</v>
      </c>
      <c r="D3518" s="21" t="s">
        <v>10</v>
      </c>
      <c r="E3518" s="23">
        <v>0</v>
      </c>
      <c r="F3518" s="23">
        <v>0</v>
      </c>
      <c r="G3518" s="23">
        <v>3024.9</v>
      </c>
      <c r="H3518" s="23">
        <v>97450.41</v>
      </c>
      <c r="I3518" s="21" t="s">
        <v>11</v>
      </c>
      <c r="J3518" s="21" t="s">
        <v>12</v>
      </c>
      <c r="K3518" s="21" t="str">
        <f t="shared" si="178"/>
        <v/>
      </c>
      <c r="L3518" s="21" t="e">
        <f ca="1">IF(AND(K3518&lt;&gt; "", COUNTIF(SAP!#REF!,K3518)&gt;0),"Matched", "")</f>
        <v>#REF!</v>
      </c>
      <c r="M3518" s="21" t="str">
        <f t="shared" si="179"/>
        <v/>
      </c>
      <c r="N3518" s="21" t="e">
        <f ca="1">IF(AND(M3518&lt;&gt; "", COUNTIF(SAP!#REF!,M3518)&gt;0),"Matched", "")</f>
        <v>#REF!</v>
      </c>
      <c r="O3518" s="21" t="str">
        <f t="shared" si="180"/>
        <v/>
      </c>
      <c r="P3518" s="21" t="e">
        <f ca="1">IF(AND(O3518&lt;&gt; "", COUNTIF(SAP!#REF!,O3518)&gt;0),"Matched", "")</f>
        <v>#REF!</v>
      </c>
      <c r="Q3518" s="21" t="str">
        <f ca="1">IF(OR(D3518="AC",D3518="TR"),"Logic4"&amp;"_"&amp;TEXT(C3518,"dd.mm.yyyy") &amp;"_"&amp; 899438.14,"")</f>
        <v>Logic4_22.04.2020_899438.14</v>
      </c>
      <c r="R3518" s="21" t="e">
        <f ca="1">IF(AND(Q3518&lt;&gt; "", COUNTIF(SAP!#REF!,Q3518)&gt;0),"Matched", "")</f>
        <v>#REF!</v>
      </c>
    </row>
    <row r="3519" spans="1:18" hidden="1">
      <c r="A3519" s="21">
        <v>11563327</v>
      </c>
      <c r="B3519" s="22">
        <v>43943</v>
      </c>
      <c r="C3519" s="22">
        <v>43943</v>
      </c>
      <c r="D3519" s="21" t="s">
        <v>10</v>
      </c>
      <c r="E3519" s="23">
        <v>0</v>
      </c>
      <c r="F3519" s="23">
        <v>0</v>
      </c>
      <c r="G3519" s="23">
        <v>3030</v>
      </c>
      <c r="H3519" s="23">
        <v>100480.41</v>
      </c>
      <c r="I3519" s="21" t="s">
        <v>11</v>
      </c>
      <c r="J3519" s="21" t="s">
        <v>12</v>
      </c>
      <c r="K3519" s="21" t="str">
        <f t="shared" si="178"/>
        <v/>
      </c>
      <c r="L3519" s="21" t="e">
        <f ca="1">IF(AND(K3519&lt;&gt; "", COUNTIF(SAP!#REF!,K3519)&gt;0),"Matched", "")</f>
        <v>#REF!</v>
      </c>
      <c r="M3519" s="21" t="str">
        <f t="shared" si="179"/>
        <v/>
      </c>
      <c r="N3519" s="21" t="e">
        <f ca="1">IF(AND(M3519&lt;&gt; "", COUNTIF(SAP!#REF!,M3519)&gt;0),"Matched", "")</f>
        <v>#REF!</v>
      </c>
      <c r="O3519" s="21" t="str">
        <f t="shared" si="180"/>
        <v/>
      </c>
      <c r="P3519" s="21" t="e">
        <f ca="1">IF(AND(O3519&lt;&gt; "", COUNTIF(SAP!#REF!,O3519)&gt;0),"Matched", "")</f>
        <v>#REF!</v>
      </c>
      <c r="Q3519" s="21" t="str">
        <f ca="1">IF(OR(D3519="AC",D3519="TR"),"Logic4"&amp;"_"&amp;TEXT(C3519,"dd.mm.yyyy") &amp;"_"&amp; 899438.14,"")</f>
        <v>Logic4_22.04.2020_899438.14</v>
      </c>
      <c r="R3519" s="21" t="e">
        <f ca="1">IF(AND(Q3519&lt;&gt; "", COUNTIF(SAP!#REF!,Q3519)&gt;0),"Matched", "")</f>
        <v>#REF!</v>
      </c>
    </row>
    <row r="3520" spans="1:18" hidden="1">
      <c r="A3520" s="21">
        <v>11563327</v>
      </c>
      <c r="B3520" s="22">
        <v>43943</v>
      </c>
      <c r="C3520" s="22">
        <v>43943</v>
      </c>
      <c r="D3520" s="21" t="s">
        <v>10</v>
      </c>
      <c r="E3520" s="23">
        <v>0</v>
      </c>
      <c r="F3520" s="23">
        <v>0</v>
      </c>
      <c r="G3520" s="23">
        <v>3050</v>
      </c>
      <c r="H3520" s="23">
        <v>103530.41</v>
      </c>
      <c r="I3520" s="21" t="s">
        <v>11</v>
      </c>
      <c r="J3520" s="21" t="s">
        <v>12</v>
      </c>
      <c r="K3520" s="21" t="str">
        <f t="shared" si="178"/>
        <v/>
      </c>
      <c r="L3520" s="21" t="e">
        <f ca="1">IF(AND(K3520&lt;&gt; "", COUNTIF(SAP!#REF!,K3520)&gt;0),"Matched", "")</f>
        <v>#REF!</v>
      </c>
      <c r="M3520" s="21" t="str">
        <f t="shared" si="179"/>
        <v/>
      </c>
      <c r="N3520" s="21" t="e">
        <f ca="1">IF(AND(M3520&lt;&gt; "", COUNTIF(SAP!#REF!,M3520)&gt;0),"Matched", "")</f>
        <v>#REF!</v>
      </c>
      <c r="O3520" s="21" t="str">
        <f t="shared" si="180"/>
        <v/>
      </c>
      <c r="P3520" s="21" t="e">
        <f ca="1">IF(AND(O3520&lt;&gt; "", COUNTIF(SAP!#REF!,O3520)&gt;0),"Matched", "")</f>
        <v>#REF!</v>
      </c>
      <c r="Q3520" s="21" t="str">
        <f ca="1">IF(OR(D3520="AC",D3520="TR"),"Logic4"&amp;"_"&amp;TEXT(C3520,"dd.mm.yyyy") &amp;"_"&amp; 899438.14,"")</f>
        <v>Logic4_22.04.2020_899438.14</v>
      </c>
      <c r="R3520" s="21" t="e">
        <f ca="1">IF(AND(Q3520&lt;&gt; "", COUNTIF(SAP!#REF!,Q3520)&gt;0),"Matched", "")</f>
        <v>#REF!</v>
      </c>
    </row>
    <row r="3521" spans="1:18" hidden="1">
      <c r="A3521" s="21">
        <v>11563327</v>
      </c>
      <c r="B3521" s="22">
        <v>43943</v>
      </c>
      <c r="C3521" s="22">
        <v>43943</v>
      </c>
      <c r="D3521" s="21" t="s">
        <v>10</v>
      </c>
      <c r="E3521" s="23">
        <v>0</v>
      </c>
      <c r="F3521" s="23">
        <v>0</v>
      </c>
      <c r="G3521" s="23">
        <v>3061.8</v>
      </c>
      <c r="H3521" s="23">
        <v>106592.21</v>
      </c>
      <c r="I3521" s="21" t="s">
        <v>11</v>
      </c>
      <c r="J3521" s="21" t="s">
        <v>12</v>
      </c>
      <c r="K3521" s="21" t="str">
        <f t="shared" si="178"/>
        <v/>
      </c>
      <c r="L3521" s="21" t="e">
        <f ca="1">IF(AND(K3521&lt;&gt; "", COUNTIF(SAP!#REF!,K3521)&gt;0),"Matched", "")</f>
        <v>#REF!</v>
      </c>
      <c r="M3521" s="21" t="str">
        <f t="shared" si="179"/>
        <v/>
      </c>
      <c r="N3521" s="21" t="e">
        <f ca="1">IF(AND(M3521&lt;&gt; "", COUNTIF(SAP!#REF!,M3521)&gt;0),"Matched", "")</f>
        <v>#REF!</v>
      </c>
      <c r="O3521" s="21" t="str">
        <f t="shared" si="180"/>
        <v/>
      </c>
      <c r="P3521" s="21" t="e">
        <f ca="1">IF(AND(O3521&lt;&gt; "", COUNTIF(SAP!#REF!,O3521)&gt;0),"Matched", "")</f>
        <v>#REF!</v>
      </c>
      <c r="Q3521" s="21" t="str">
        <f ca="1">IF(OR(D3521="AC",D3521="TR"),"Logic4"&amp;"_"&amp;TEXT(C3521,"dd.mm.yyyy") &amp;"_"&amp; 899438.14,"")</f>
        <v>Logic4_22.04.2020_899438.14</v>
      </c>
      <c r="R3521" s="21" t="e">
        <f ca="1">IF(AND(Q3521&lt;&gt; "", COUNTIF(SAP!#REF!,Q3521)&gt;0),"Matched", "")</f>
        <v>#REF!</v>
      </c>
    </row>
    <row r="3522" spans="1:18" hidden="1">
      <c r="A3522" s="21">
        <v>11563327</v>
      </c>
      <c r="B3522" s="22">
        <v>43943</v>
      </c>
      <c r="C3522" s="22">
        <v>43943</v>
      </c>
      <c r="D3522" s="21" t="s">
        <v>10</v>
      </c>
      <c r="E3522" s="23">
        <v>0</v>
      </c>
      <c r="F3522" s="23">
        <v>0</v>
      </c>
      <c r="G3522" s="23">
        <v>3135</v>
      </c>
      <c r="H3522" s="23">
        <v>109727.21</v>
      </c>
      <c r="I3522" s="21" t="s">
        <v>11</v>
      </c>
      <c r="J3522" s="21" t="s">
        <v>12</v>
      </c>
      <c r="K3522" s="21" t="str">
        <f t="shared" si="178"/>
        <v/>
      </c>
      <c r="L3522" s="21" t="e">
        <f ca="1">IF(AND(K3522&lt;&gt; "", COUNTIF(SAP!#REF!,K3522)&gt;0),"Matched", "")</f>
        <v>#REF!</v>
      </c>
      <c r="M3522" s="21" t="str">
        <f t="shared" si="179"/>
        <v/>
      </c>
      <c r="N3522" s="21" t="e">
        <f ca="1">IF(AND(M3522&lt;&gt; "", COUNTIF(SAP!#REF!,M3522)&gt;0),"Matched", "")</f>
        <v>#REF!</v>
      </c>
      <c r="O3522" s="21" t="str">
        <f t="shared" si="180"/>
        <v/>
      </c>
      <c r="P3522" s="21" t="e">
        <f ca="1">IF(AND(O3522&lt;&gt; "", COUNTIF(SAP!#REF!,O3522)&gt;0),"Matched", "")</f>
        <v>#REF!</v>
      </c>
      <c r="Q3522" s="21" t="str">
        <f ca="1">IF(OR(D3522="AC",D3522="TR"),"Logic4"&amp;"_"&amp;TEXT(C3522,"dd.mm.yyyy") &amp;"_"&amp; 899438.14,"")</f>
        <v>Logic4_22.04.2020_899438.14</v>
      </c>
      <c r="R3522" s="21" t="e">
        <f ca="1">IF(AND(Q3522&lt;&gt; "", COUNTIF(SAP!#REF!,Q3522)&gt;0),"Matched", "")</f>
        <v>#REF!</v>
      </c>
    </row>
    <row r="3523" spans="1:18" hidden="1">
      <c r="A3523" s="21">
        <v>11563327</v>
      </c>
      <c r="B3523" s="22">
        <v>43943</v>
      </c>
      <c r="C3523" s="22">
        <v>43943</v>
      </c>
      <c r="D3523" s="21" t="s">
        <v>10</v>
      </c>
      <c r="E3523" s="23">
        <v>0</v>
      </c>
      <c r="F3523" s="23">
        <v>0</v>
      </c>
      <c r="G3523" s="23">
        <v>3165.8</v>
      </c>
      <c r="H3523" s="23">
        <v>112893.01</v>
      </c>
      <c r="I3523" s="21" t="s">
        <v>11</v>
      </c>
      <c r="J3523" s="21" t="s">
        <v>12</v>
      </c>
      <c r="K3523" s="21" t="str">
        <f t="shared" ref="K3523:K3586" si="181">IF(D3523="TF","Logic1"&amp;"_"&amp;TEXT(C3523, "mm") &amp;"_"&amp; F3523,"")</f>
        <v/>
      </c>
      <c r="L3523" s="21" t="e">
        <f ca="1">IF(AND(K3523&lt;&gt; "", COUNTIF(SAP!#REF!,K3523)&gt;0),"Matched", "")</f>
        <v>#REF!</v>
      </c>
      <c r="M3523" s="21" t="str">
        <f t="shared" si="179"/>
        <v/>
      </c>
      <c r="N3523" s="21" t="e">
        <f ca="1">IF(AND(M3523&lt;&gt; "", COUNTIF(SAP!#REF!,M3523)&gt;0),"Matched", "")</f>
        <v>#REF!</v>
      </c>
      <c r="O3523" s="21" t="str">
        <f t="shared" si="180"/>
        <v/>
      </c>
      <c r="P3523" s="21" t="e">
        <f ca="1">IF(AND(O3523&lt;&gt; "", COUNTIF(SAP!#REF!,O3523)&gt;0),"Matched", "")</f>
        <v>#REF!</v>
      </c>
      <c r="Q3523" s="21" t="str">
        <f ca="1">IF(OR(D3523="AC",D3523="TR"),"Logic4"&amp;"_"&amp;TEXT(C3523,"dd.mm.yyyy") &amp;"_"&amp; 899438.14,"")</f>
        <v>Logic4_22.04.2020_899438.14</v>
      </c>
      <c r="R3523" s="21" t="e">
        <f ca="1">IF(AND(Q3523&lt;&gt; "", COUNTIF(SAP!#REF!,Q3523)&gt;0),"Matched", "")</f>
        <v>#REF!</v>
      </c>
    </row>
    <row r="3524" spans="1:18" hidden="1">
      <c r="A3524" s="21">
        <v>11563327</v>
      </c>
      <c r="B3524" s="22">
        <v>43943</v>
      </c>
      <c r="C3524" s="22">
        <v>43943</v>
      </c>
      <c r="D3524" s="21" t="s">
        <v>10</v>
      </c>
      <c r="E3524" s="23">
        <v>0</v>
      </c>
      <c r="F3524" s="23">
        <v>0</v>
      </c>
      <c r="G3524" s="23">
        <v>3329.4</v>
      </c>
      <c r="H3524" s="23">
        <v>116222.41</v>
      </c>
      <c r="I3524" s="21" t="s">
        <v>11</v>
      </c>
      <c r="J3524" s="21" t="s">
        <v>12</v>
      </c>
      <c r="K3524" s="21" t="str">
        <f t="shared" si="181"/>
        <v/>
      </c>
      <c r="L3524" s="21" t="e">
        <f ca="1">IF(AND(K3524&lt;&gt; "", COUNTIF(SAP!#REF!,K3524)&gt;0),"Matched", "")</f>
        <v>#REF!</v>
      </c>
      <c r="M3524" s="21" t="str">
        <f t="shared" ref="M3524:M3587" si="182">IF(D3524="TR","Logic2"&amp;"_"&amp;TEXT(C3524,"dd.mm.yyyy") &amp;"_"&amp; F3524,"")</f>
        <v/>
      </c>
      <c r="N3524" s="21" t="e">
        <f ca="1">IF(AND(M3524&lt;&gt; "", COUNTIF(SAP!#REF!,M3524)&gt;0),"Matched", "")</f>
        <v>#REF!</v>
      </c>
      <c r="O3524" s="21" t="str">
        <f t="shared" ref="O3524:O3587" si="183">IF(D3524="AF","Logic3"&amp;"_"&amp;G3524,"")</f>
        <v/>
      </c>
      <c r="P3524" s="21" t="e">
        <f ca="1">IF(AND(O3524&lt;&gt; "", COUNTIF(SAP!#REF!,O3524)&gt;0),"Matched", "")</f>
        <v>#REF!</v>
      </c>
      <c r="Q3524" s="21" t="str">
        <f ca="1">IF(OR(D3524="AC",D3524="TR"),"Logic4"&amp;"_"&amp;TEXT(C3524,"dd.mm.yyyy") &amp;"_"&amp; 899438.14,"")</f>
        <v>Logic4_22.04.2020_899438.14</v>
      </c>
      <c r="R3524" s="21" t="e">
        <f ca="1">IF(AND(Q3524&lt;&gt; "", COUNTIF(SAP!#REF!,Q3524)&gt;0),"Matched", "")</f>
        <v>#REF!</v>
      </c>
    </row>
    <row r="3525" spans="1:18" hidden="1">
      <c r="A3525" s="21">
        <v>11563327</v>
      </c>
      <c r="B3525" s="22">
        <v>43943</v>
      </c>
      <c r="C3525" s="22">
        <v>43943</v>
      </c>
      <c r="D3525" s="21" t="s">
        <v>10</v>
      </c>
      <c r="E3525" s="23">
        <v>0</v>
      </c>
      <c r="F3525" s="23">
        <v>0</v>
      </c>
      <c r="G3525" s="23">
        <v>3330</v>
      </c>
      <c r="H3525" s="23">
        <v>119552.41</v>
      </c>
      <c r="I3525" s="21" t="s">
        <v>11</v>
      </c>
      <c r="J3525" s="21" t="s">
        <v>12</v>
      </c>
      <c r="K3525" s="21" t="str">
        <f t="shared" si="181"/>
        <v/>
      </c>
      <c r="L3525" s="21" t="e">
        <f ca="1">IF(AND(K3525&lt;&gt; "", COUNTIF(SAP!#REF!,K3525)&gt;0),"Matched", "")</f>
        <v>#REF!</v>
      </c>
      <c r="M3525" s="21" t="str">
        <f t="shared" si="182"/>
        <v/>
      </c>
      <c r="N3525" s="21" t="e">
        <f ca="1">IF(AND(M3525&lt;&gt; "", COUNTIF(SAP!#REF!,M3525)&gt;0),"Matched", "")</f>
        <v>#REF!</v>
      </c>
      <c r="O3525" s="21" t="str">
        <f t="shared" si="183"/>
        <v/>
      </c>
      <c r="P3525" s="21" t="e">
        <f ca="1">IF(AND(O3525&lt;&gt; "", COUNTIF(SAP!#REF!,O3525)&gt;0),"Matched", "")</f>
        <v>#REF!</v>
      </c>
      <c r="Q3525" s="21" t="str">
        <f ca="1">IF(OR(D3525="AC",D3525="TR"),"Logic4"&amp;"_"&amp;TEXT(C3525,"dd.mm.yyyy") &amp;"_"&amp; 899438.14,"")</f>
        <v>Logic4_22.04.2020_899438.14</v>
      </c>
      <c r="R3525" s="21" t="e">
        <f ca="1">IF(AND(Q3525&lt;&gt; "", COUNTIF(SAP!#REF!,Q3525)&gt;0),"Matched", "")</f>
        <v>#REF!</v>
      </c>
    </row>
    <row r="3526" spans="1:18" hidden="1">
      <c r="A3526" s="21">
        <v>11563327</v>
      </c>
      <c r="B3526" s="22">
        <v>43943</v>
      </c>
      <c r="C3526" s="22">
        <v>43943</v>
      </c>
      <c r="D3526" s="21" t="s">
        <v>10</v>
      </c>
      <c r="E3526" s="23">
        <v>0</v>
      </c>
      <c r="F3526" s="23">
        <v>0</v>
      </c>
      <c r="G3526" s="23">
        <v>3438.8</v>
      </c>
      <c r="H3526" s="23">
        <v>122991.21</v>
      </c>
      <c r="I3526" s="21" t="s">
        <v>11</v>
      </c>
      <c r="J3526" s="21" t="s">
        <v>12</v>
      </c>
      <c r="K3526" s="21" t="str">
        <f t="shared" si="181"/>
        <v/>
      </c>
      <c r="L3526" s="21" t="e">
        <f ca="1">IF(AND(K3526&lt;&gt; "", COUNTIF(SAP!#REF!,K3526)&gt;0),"Matched", "")</f>
        <v>#REF!</v>
      </c>
      <c r="M3526" s="21" t="str">
        <f t="shared" si="182"/>
        <v/>
      </c>
      <c r="N3526" s="21" t="e">
        <f ca="1">IF(AND(M3526&lt;&gt; "", COUNTIF(SAP!#REF!,M3526)&gt;0),"Matched", "")</f>
        <v>#REF!</v>
      </c>
      <c r="O3526" s="21" t="str">
        <f t="shared" si="183"/>
        <v/>
      </c>
      <c r="P3526" s="21" t="e">
        <f ca="1">IF(AND(O3526&lt;&gt; "", COUNTIF(SAP!#REF!,O3526)&gt;0),"Matched", "")</f>
        <v>#REF!</v>
      </c>
      <c r="Q3526" s="21" t="str">
        <f ca="1">IF(OR(D3526="AC",D3526="TR"),"Logic4"&amp;"_"&amp;TEXT(C3526,"dd.mm.yyyy") &amp;"_"&amp; 899438.14,"")</f>
        <v>Logic4_22.04.2020_899438.14</v>
      </c>
      <c r="R3526" s="21" t="e">
        <f ca="1">IF(AND(Q3526&lt;&gt; "", COUNTIF(SAP!#REF!,Q3526)&gt;0),"Matched", "")</f>
        <v>#REF!</v>
      </c>
    </row>
    <row r="3527" spans="1:18" hidden="1">
      <c r="A3527" s="21">
        <v>11563327</v>
      </c>
      <c r="B3527" s="22">
        <v>43943</v>
      </c>
      <c r="C3527" s="22">
        <v>43943</v>
      </c>
      <c r="D3527" s="21" t="s">
        <v>10</v>
      </c>
      <c r="E3527" s="23">
        <v>0</v>
      </c>
      <c r="F3527" s="23">
        <v>0</v>
      </c>
      <c r="G3527" s="23">
        <v>3540</v>
      </c>
      <c r="H3527" s="23">
        <v>126531.21</v>
      </c>
      <c r="I3527" s="21" t="s">
        <v>11</v>
      </c>
      <c r="J3527" s="21" t="s">
        <v>12</v>
      </c>
      <c r="K3527" s="21" t="str">
        <f t="shared" si="181"/>
        <v/>
      </c>
      <c r="L3527" s="21" t="e">
        <f ca="1">IF(AND(K3527&lt;&gt; "", COUNTIF(SAP!#REF!,K3527)&gt;0),"Matched", "")</f>
        <v>#REF!</v>
      </c>
      <c r="M3527" s="21" t="str">
        <f t="shared" si="182"/>
        <v/>
      </c>
      <c r="N3527" s="21" t="e">
        <f ca="1">IF(AND(M3527&lt;&gt; "", COUNTIF(SAP!#REF!,M3527)&gt;0),"Matched", "")</f>
        <v>#REF!</v>
      </c>
      <c r="O3527" s="21" t="str">
        <f t="shared" si="183"/>
        <v/>
      </c>
      <c r="P3527" s="21" t="e">
        <f ca="1">IF(AND(O3527&lt;&gt; "", COUNTIF(SAP!#REF!,O3527)&gt;0),"Matched", "")</f>
        <v>#REF!</v>
      </c>
      <c r="Q3527" s="21" t="str">
        <f ca="1">IF(OR(D3527="AC",D3527="TR"),"Logic4"&amp;"_"&amp;TEXT(C3527,"dd.mm.yyyy") &amp;"_"&amp; 899438.14,"")</f>
        <v>Logic4_22.04.2020_899438.14</v>
      </c>
      <c r="R3527" s="21" t="e">
        <f ca="1">IF(AND(Q3527&lt;&gt; "", COUNTIF(SAP!#REF!,Q3527)&gt;0),"Matched", "")</f>
        <v>#REF!</v>
      </c>
    </row>
    <row r="3528" spans="1:18" hidden="1">
      <c r="A3528" s="21">
        <v>11563327</v>
      </c>
      <c r="B3528" s="22">
        <v>43943</v>
      </c>
      <c r="C3528" s="22">
        <v>43943</v>
      </c>
      <c r="D3528" s="21" t="s">
        <v>10</v>
      </c>
      <c r="E3528" s="23">
        <v>0</v>
      </c>
      <c r="F3528" s="23">
        <v>0</v>
      </c>
      <c r="G3528" s="23">
        <v>3540</v>
      </c>
      <c r="H3528" s="23">
        <v>130071.21</v>
      </c>
      <c r="I3528" s="21" t="s">
        <v>11</v>
      </c>
      <c r="J3528" s="21" t="s">
        <v>12</v>
      </c>
      <c r="K3528" s="21" t="str">
        <f t="shared" si="181"/>
        <v/>
      </c>
      <c r="L3528" s="21" t="e">
        <f ca="1">IF(AND(K3528&lt;&gt; "", COUNTIF(SAP!#REF!,K3528)&gt;0),"Matched", "")</f>
        <v>#REF!</v>
      </c>
      <c r="M3528" s="21" t="str">
        <f t="shared" si="182"/>
        <v/>
      </c>
      <c r="N3528" s="21" t="e">
        <f ca="1">IF(AND(M3528&lt;&gt; "", COUNTIF(SAP!#REF!,M3528)&gt;0),"Matched", "")</f>
        <v>#REF!</v>
      </c>
      <c r="O3528" s="21" t="str">
        <f t="shared" si="183"/>
        <v/>
      </c>
      <c r="P3528" s="21" t="e">
        <f ca="1">IF(AND(O3528&lt;&gt; "", COUNTIF(SAP!#REF!,O3528)&gt;0),"Matched", "")</f>
        <v>#REF!</v>
      </c>
      <c r="Q3528" s="21" t="str">
        <f ca="1">IF(OR(D3528="AC",D3528="TR"),"Logic4"&amp;"_"&amp;TEXT(C3528,"dd.mm.yyyy") &amp;"_"&amp; 899438.14,"")</f>
        <v>Logic4_22.04.2020_899438.14</v>
      </c>
      <c r="R3528" s="21" t="e">
        <f ca="1">IF(AND(Q3528&lt;&gt; "", COUNTIF(SAP!#REF!,Q3528)&gt;0),"Matched", "")</f>
        <v>#REF!</v>
      </c>
    </row>
    <row r="3529" spans="1:18" hidden="1">
      <c r="A3529" s="21">
        <v>11563327</v>
      </c>
      <c r="B3529" s="22">
        <v>43943</v>
      </c>
      <c r="C3529" s="22">
        <v>43943</v>
      </c>
      <c r="D3529" s="21" t="s">
        <v>10</v>
      </c>
      <c r="E3529" s="23">
        <v>0</v>
      </c>
      <c r="F3529" s="23">
        <v>0</v>
      </c>
      <c r="G3529" s="23">
        <v>3547.1</v>
      </c>
      <c r="H3529" s="23">
        <v>133618.31</v>
      </c>
      <c r="I3529" s="21" t="s">
        <v>11</v>
      </c>
      <c r="J3529" s="21" t="s">
        <v>12</v>
      </c>
      <c r="K3529" s="21" t="str">
        <f t="shared" si="181"/>
        <v/>
      </c>
      <c r="L3529" s="21" t="e">
        <f ca="1">IF(AND(K3529&lt;&gt; "", COUNTIF(SAP!#REF!,K3529)&gt;0),"Matched", "")</f>
        <v>#REF!</v>
      </c>
      <c r="M3529" s="21" t="str">
        <f t="shared" si="182"/>
        <v/>
      </c>
      <c r="N3529" s="21" t="e">
        <f ca="1">IF(AND(M3529&lt;&gt; "", COUNTIF(SAP!#REF!,M3529)&gt;0),"Matched", "")</f>
        <v>#REF!</v>
      </c>
      <c r="O3529" s="21" t="str">
        <f t="shared" si="183"/>
        <v/>
      </c>
      <c r="P3529" s="21" t="e">
        <f ca="1">IF(AND(O3529&lt;&gt; "", COUNTIF(SAP!#REF!,O3529)&gt;0),"Matched", "")</f>
        <v>#REF!</v>
      </c>
      <c r="Q3529" s="21" t="str">
        <f ca="1">IF(OR(D3529="AC",D3529="TR"),"Logic4"&amp;"_"&amp;TEXT(C3529,"dd.mm.yyyy") &amp;"_"&amp; 899438.14,"")</f>
        <v>Logic4_22.04.2020_899438.14</v>
      </c>
      <c r="R3529" s="21" t="e">
        <f ca="1">IF(AND(Q3529&lt;&gt; "", COUNTIF(SAP!#REF!,Q3529)&gt;0),"Matched", "")</f>
        <v>#REF!</v>
      </c>
    </row>
    <row r="3530" spans="1:18" hidden="1">
      <c r="A3530" s="21">
        <v>11563327</v>
      </c>
      <c r="B3530" s="22">
        <v>43943</v>
      </c>
      <c r="C3530" s="22">
        <v>43943</v>
      </c>
      <c r="D3530" s="21" t="s">
        <v>10</v>
      </c>
      <c r="E3530" s="23">
        <v>0</v>
      </c>
      <c r="F3530" s="23">
        <v>0</v>
      </c>
      <c r="G3530" s="23">
        <v>3557</v>
      </c>
      <c r="H3530" s="23">
        <v>137175.31</v>
      </c>
      <c r="I3530" s="21" t="s">
        <v>11</v>
      </c>
      <c r="J3530" s="21" t="s">
        <v>12</v>
      </c>
      <c r="K3530" s="21" t="str">
        <f t="shared" si="181"/>
        <v/>
      </c>
      <c r="L3530" s="21" t="e">
        <f ca="1">IF(AND(K3530&lt;&gt; "", COUNTIF(SAP!#REF!,K3530)&gt;0),"Matched", "")</f>
        <v>#REF!</v>
      </c>
      <c r="M3530" s="21" t="str">
        <f t="shared" si="182"/>
        <v/>
      </c>
      <c r="N3530" s="21" t="e">
        <f ca="1">IF(AND(M3530&lt;&gt; "", COUNTIF(SAP!#REF!,M3530)&gt;0),"Matched", "")</f>
        <v>#REF!</v>
      </c>
      <c r="O3530" s="21" t="str">
        <f t="shared" si="183"/>
        <v/>
      </c>
      <c r="P3530" s="21" t="e">
        <f ca="1">IF(AND(O3530&lt;&gt; "", COUNTIF(SAP!#REF!,O3530)&gt;0),"Matched", "")</f>
        <v>#REF!</v>
      </c>
      <c r="Q3530" s="21" t="str">
        <f ca="1">IF(OR(D3530="AC",D3530="TR"),"Logic4"&amp;"_"&amp;TEXT(C3530,"dd.mm.yyyy") &amp;"_"&amp; 899438.14,"")</f>
        <v>Logic4_22.04.2020_899438.14</v>
      </c>
      <c r="R3530" s="21" t="e">
        <f ca="1">IF(AND(Q3530&lt;&gt; "", COUNTIF(SAP!#REF!,Q3530)&gt;0),"Matched", "")</f>
        <v>#REF!</v>
      </c>
    </row>
    <row r="3531" spans="1:18" hidden="1">
      <c r="A3531" s="21">
        <v>11563327</v>
      </c>
      <c r="B3531" s="22">
        <v>43943</v>
      </c>
      <c r="C3531" s="22">
        <v>43943</v>
      </c>
      <c r="D3531" s="21" t="s">
        <v>10</v>
      </c>
      <c r="E3531" s="23">
        <v>0</v>
      </c>
      <c r="F3531" s="23">
        <v>0</v>
      </c>
      <c r="G3531" s="23">
        <v>3630</v>
      </c>
      <c r="H3531" s="23">
        <v>140805.31</v>
      </c>
      <c r="I3531" s="21" t="s">
        <v>11</v>
      </c>
      <c r="J3531" s="21" t="s">
        <v>12</v>
      </c>
      <c r="K3531" s="21" t="str">
        <f t="shared" si="181"/>
        <v/>
      </c>
      <c r="L3531" s="21" t="e">
        <f ca="1">IF(AND(K3531&lt;&gt; "", COUNTIF(SAP!#REF!,K3531)&gt;0),"Matched", "")</f>
        <v>#REF!</v>
      </c>
      <c r="M3531" s="21" t="str">
        <f t="shared" si="182"/>
        <v/>
      </c>
      <c r="N3531" s="21" t="e">
        <f ca="1">IF(AND(M3531&lt;&gt; "", COUNTIF(SAP!#REF!,M3531)&gt;0),"Matched", "")</f>
        <v>#REF!</v>
      </c>
      <c r="O3531" s="21" t="str">
        <f t="shared" si="183"/>
        <v/>
      </c>
      <c r="P3531" s="21" t="e">
        <f ca="1">IF(AND(O3531&lt;&gt; "", COUNTIF(SAP!#REF!,O3531)&gt;0),"Matched", "")</f>
        <v>#REF!</v>
      </c>
      <c r="Q3531" s="21" t="str">
        <f ca="1">IF(OR(D3531="AC",D3531="TR"),"Logic4"&amp;"_"&amp;TEXT(C3531,"dd.mm.yyyy") &amp;"_"&amp; 899438.14,"")</f>
        <v>Logic4_22.04.2020_899438.14</v>
      </c>
      <c r="R3531" s="21" t="e">
        <f ca="1">IF(AND(Q3531&lt;&gt; "", COUNTIF(SAP!#REF!,Q3531)&gt;0),"Matched", "")</f>
        <v>#REF!</v>
      </c>
    </row>
    <row r="3532" spans="1:18" hidden="1">
      <c r="A3532" s="21">
        <v>11563327</v>
      </c>
      <c r="B3532" s="22">
        <v>43943</v>
      </c>
      <c r="C3532" s="22">
        <v>43943</v>
      </c>
      <c r="D3532" s="21" t="s">
        <v>10</v>
      </c>
      <c r="E3532" s="23">
        <v>0</v>
      </c>
      <c r="F3532" s="23">
        <v>0</v>
      </c>
      <c r="G3532" s="23">
        <v>3689.6</v>
      </c>
      <c r="H3532" s="23">
        <v>144494.91</v>
      </c>
      <c r="I3532" s="21" t="s">
        <v>11</v>
      </c>
      <c r="J3532" s="21" t="s">
        <v>12</v>
      </c>
      <c r="K3532" s="21" t="str">
        <f t="shared" si="181"/>
        <v/>
      </c>
      <c r="L3532" s="21" t="e">
        <f ca="1">IF(AND(K3532&lt;&gt; "", COUNTIF(SAP!#REF!,K3532)&gt;0),"Matched", "")</f>
        <v>#REF!</v>
      </c>
      <c r="M3532" s="21" t="str">
        <f t="shared" si="182"/>
        <v/>
      </c>
      <c r="N3532" s="21" t="e">
        <f ca="1">IF(AND(M3532&lt;&gt; "", COUNTIF(SAP!#REF!,M3532)&gt;0),"Matched", "")</f>
        <v>#REF!</v>
      </c>
      <c r="O3532" s="21" t="str">
        <f t="shared" si="183"/>
        <v/>
      </c>
      <c r="P3532" s="21" t="e">
        <f ca="1">IF(AND(O3532&lt;&gt; "", COUNTIF(SAP!#REF!,O3532)&gt;0),"Matched", "")</f>
        <v>#REF!</v>
      </c>
      <c r="Q3532" s="21" t="str">
        <f ca="1">IF(OR(D3532="AC",D3532="TR"),"Logic4"&amp;"_"&amp;TEXT(C3532,"dd.mm.yyyy") &amp;"_"&amp; 899438.14,"")</f>
        <v>Logic4_22.04.2020_899438.14</v>
      </c>
      <c r="R3532" s="21" t="e">
        <f ca="1">IF(AND(Q3532&lt;&gt; "", COUNTIF(SAP!#REF!,Q3532)&gt;0),"Matched", "")</f>
        <v>#REF!</v>
      </c>
    </row>
    <row r="3533" spans="1:18" hidden="1">
      <c r="A3533" s="21">
        <v>11563327</v>
      </c>
      <c r="B3533" s="22">
        <v>43943</v>
      </c>
      <c r="C3533" s="22">
        <v>43943</v>
      </c>
      <c r="D3533" s="21" t="s">
        <v>10</v>
      </c>
      <c r="E3533" s="23">
        <v>0</v>
      </c>
      <c r="F3533" s="23">
        <v>0</v>
      </c>
      <c r="G3533" s="23">
        <v>3908.4</v>
      </c>
      <c r="H3533" s="23">
        <v>148403.31</v>
      </c>
      <c r="I3533" s="21" t="s">
        <v>11</v>
      </c>
      <c r="J3533" s="21" t="s">
        <v>12</v>
      </c>
      <c r="K3533" s="21" t="str">
        <f t="shared" si="181"/>
        <v/>
      </c>
      <c r="L3533" s="21" t="e">
        <f ca="1">IF(AND(K3533&lt;&gt; "", COUNTIF(SAP!#REF!,K3533)&gt;0),"Matched", "")</f>
        <v>#REF!</v>
      </c>
      <c r="M3533" s="21" t="str">
        <f t="shared" si="182"/>
        <v/>
      </c>
      <c r="N3533" s="21" t="e">
        <f ca="1">IF(AND(M3533&lt;&gt; "", COUNTIF(SAP!#REF!,M3533)&gt;0),"Matched", "")</f>
        <v>#REF!</v>
      </c>
      <c r="O3533" s="21" t="str">
        <f t="shared" si="183"/>
        <v/>
      </c>
      <c r="P3533" s="21" t="e">
        <f ca="1">IF(AND(O3533&lt;&gt; "", COUNTIF(SAP!#REF!,O3533)&gt;0),"Matched", "")</f>
        <v>#REF!</v>
      </c>
      <c r="Q3533" s="21" t="str">
        <f ca="1">IF(OR(D3533="AC",D3533="TR"),"Logic4"&amp;"_"&amp;TEXT(C3533,"dd.mm.yyyy") &amp;"_"&amp; 899438.14,"")</f>
        <v>Logic4_22.04.2020_899438.14</v>
      </c>
      <c r="R3533" s="21" t="e">
        <f ca="1">IF(AND(Q3533&lt;&gt; "", COUNTIF(SAP!#REF!,Q3533)&gt;0),"Matched", "")</f>
        <v>#REF!</v>
      </c>
    </row>
    <row r="3534" spans="1:18" hidden="1">
      <c r="A3534" s="21">
        <v>11563327</v>
      </c>
      <c r="B3534" s="22">
        <v>43943</v>
      </c>
      <c r="C3534" s="22">
        <v>43943</v>
      </c>
      <c r="D3534" s="21" t="s">
        <v>10</v>
      </c>
      <c r="E3534" s="23">
        <v>0</v>
      </c>
      <c r="F3534" s="23">
        <v>0</v>
      </c>
      <c r="G3534" s="23">
        <v>4020</v>
      </c>
      <c r="H3534" s="23">
        <v>152423.31</v>
      </c>
      <c r="I3534" s="21" t="s">
        <v>11</v>
      </c>
      <c r="J3534" s="21" t="s">
        <v>12</v>
      </c>
      <c r="K3534" s="21" t="str">
        <f t="shared" si="181"/>
        <v/>
      </c>
      <c r="L3534" s="21" t="e">
        <f ca="1">IF(AND(K3534&lt;&gt; "", COUNTIF(SAP!#REF!,K3534)&gt;0),"Matched", "")</f>
        <v>#REF!</v>
      </c>
      <c r="M3534" s="21" t="str">
        <f t="shared" si="182"/>
        <v/>
      </c>
      <c r="N3534" s="21" t="e">
        <f ca="1">IF(AND(M3534&lt;&gt; "", COUNTIF(SAP!#REF!,M3534)&gt;0),"Matched", "")</f>
        <v>#REF!</v>
      </c>
      <c r="O3534" s="21" t="str">
        <f t="shared" si="183"/>
        <v/>
      </c>
      <c r="P3534" s="21" t="e">
        <f ca="1">IF(AND(O3534&lt;&gt; "", COUNTIF(SAP!#REF!,O3534)&gt;0),"Matched", "")</f>
        <v>#REF!</v>
      </c>
      <c r="Q3534" s="21" t="str">
        <f ca="1">IF(OR(D3534="AC",D3534="TR"),"Logic4"&amp;"_"&amp;TEXT(C3534,"dd.mm.yyyy") &amp;"_"&amp; 899438.14,"")</f>
        <v>Logic4_22.04.2020_899438.14</v>
      </c>
      <c r="R3534" s="21" t="e">
        <f ca="1">IF(AND(Q3534&lt;&gt; "", COUNTIF(SAP!#REF!,Q3534)&gt;0),"Matched", "")</f>
        <v>#REF!</v>
      </c>
    </row>
    <row r="3535" spans="1:18" hidden="1">
      <c r="A3535" s="21">
        <v>11563327</v>
      </c>
      <c r="B3535" s="22">
        <v>43943</v>
      </c>
      <c r="C3535" s="22">
        <v>43943</v>
      </c>
      <c r="D3535" s="21" t="s">
        <v>10</v>
      </c>
      <c r="E3535" s="23">
        <v>0</v>
      </c>
      <c r="F3535" s="23">
        <v>0</v>
      </c>
      <c r="G3535" s="23">
        <v>4120</v>
      </c>
      <c r="H3535" s="23">
        <v>156543.31</v>
      </c>
      <c r="I3535" s="21" t="s">
        <v>11</v>
      </c>
      <c r="J3535" s="21" t="s">
        <v>12</v>
      </c>
      <c r="K3535" s="21" t="str">
        <f t="shared" si="181"/>
        <v/>
      </c>
      <c r="L3535" s="21" t="e">
        <f ca="1">IF(AND(K3535&lt;&gt; "", COUNTIF(SAP!#REF!,K3535)&gt;0),"Matched", "")</f>
        <v>#REF!</v>
      </c>
      <c r="M3535" s="21" t="str">
        <f t="shared" si="182"/>
        <v/>
      </c>
      <c r="N3535" s="21" t="e">
        <f ca="1">IF(AND(M3535&lt;&gt; "", COUNTIF(SAP!#REF!,M3535)&gt;0),"Matched", "")</f>
        <v>#REF!</v>
      </c>
      <c r="O3535" s="21" t="str">
        <f t="shared" si="183"/>
        <v/>
      </c>
      <c r="P3535" s="21" t="e">
        <f ca="1">IF(AND(O3535&lt;&gt; "", COUNTIF(SAP!#REF!,O3535)&gt;0),"Matched", "")</f>
        <v>#REF!</v>
      </c>
      <c r="Q3535" s="21" t="str">
        <f ca="1">IF(OR(D3535="AC",D3535="TR"),"Logic4"&amp;"_"&amp;TEXT(C3535,"dd.mm.yyyy") &amp;"_"&amp; 899438.14,"")</f>
        <v>Logic4_22.04.2020_899438.14</v>
      </c>
      <c r="R3535" s="21" t="e">
        <f ca="1">IF(AND(Q3535&lt;&gt; "", COUNTIF(SAP!#REF!,Q3535)&gt;0),"Matched", "")</f>
        <v>#REF!</v>
      </c>
    </row>
    <row r="3536" spans="1:18" hidden="1">
      <c r="A3536" s="21">
        <v>11563327</v>
      </c>
      <c r="B3536" s="22">
        <v>43943</v>
      </c>
      <c r="C3536" s="22">
        <v>43943</v>
      </c>
      <c r="D3536" s="21" t="s">
        <v>10</v>
      </c>
      <c r="E3536" s="23">
        <v>0</v>
      </c>
      <c r="F3536" s="23">
        <v>0</v>
      </c>
      <c r="G3536" s="23">
        <v>4220</v>
      </c>
      <c r="H3536" s="23">
        <v>160763.31</v>
      </c>
      <c r="I3536" s="21" t="s">
        <v>11</v>
      </c>
      <c r="J3536" s="21" t="s">
        <v>12</v>
      </c>
      <c r="K3536" s="21" t="str">
        <f t="shared" si="181"/>
        <v/>
      </c>
      <c r="L3536" s="21" t="e">
        <f ca="1">IF(AND(K3536&lt;&gt; "", COUNTIF(SAP!#REF!,K3536)&gt;0),"Matched", "")</f>
        <v>#REF!</v>
      </c>
      <c r="M3536" s="21" t="str">
        <f t="shared" si="182"/>
        <v/>
      </c>
      <c r="N3536" s="21" t="e">
        <f ca="1">IF(AND(M3536&lt;&gt; "", COUNTIF(SAP!#REF!,M3536)&gt;0),"Matched", "")</f>
        <v>#REF!</v>
      </c>
      <c r="O3536" s="21" t="str">
        <f t="shared" si="183"/>
        <v/>
      </c>
      <c r="P3536" s="21" t="e">
        <f ca="1">IF(AND(O3536&lt;&gt; "", COUNTIF(SAP!#REF!,O3536)&gt;0),"Matched", "")</f>
        <v>#REF!</v>
      </c>
      <c r="Q3536" s="21" t="str">
        <f ca="1">IF(OR(D3536="AC",D3536="TR"),"Logic4"&amp;"_"&amp;TEXT(C3536,"dd.mm.yyyy") &amp;"_"&amp; 899438.14,"")</f>
        <v>Logic4_22.04.2020_899438.14</v>
      </c>
      <c r="R3536" s="21" t="e">
        <f ca="1">IF(AND(Q3536&lt;&gt; "", COUNTIF(SAP!#REF!,Q3536)&gt;0),"Matched", "")</f>
        <v>#REF!</v>
      </c>
    </row>
    <row r="3537" spans="1:18" hidden="1">
      <c r="A3537" s="21">
        <v>11563327</v>
      </c>
      <c r="B3537" s="22">
        <v>43943</v>
      </c>
      <c r="C3537" s="22">
        <v>43943</v>
      </c>
      <c r="D3537" s="21" t="s">
        <v>10</v>
      </c>
      <c r="E3537" s="23">
        <v>0</v>
      </c>
      <c r="F3537" s="23">
        <v>0</v>
      </c>
      <c r="G3537" s="23">
        <v>4266</v>
      </c>
      <c r="H3537" s="23">
        <v>165029.31</v>
      </c>
      <c r="I3537" s="21" t="s">
        <v>11</v>
      </c>
      <c r="J3537" s="21" t="s">
        <v>12</v>
      </c>
      <c r="K3537" s="21" t="str">
        <f t="shared" si="181"/>
        <v/>
      </c>
      <c r="L3537" s="21" t="e">
        <f ca="1">IF(AND(K3537&lt;&gt; "", COUNTIF(SAP!#REF!,K3537)&gt;0),"Matched", "")</f>
        <v>#REF!</v>
      </c>
      <c r="M3537" s="21" t="str">
        <f t="shared" si="182"/>
        <v/>
      </c>
      <c r="N3537" s="21" t="e">
        <f ca="1">IF(AND(M3537&lt;&gt; "", COUNTIF(SAP!#REF!,M3537)&gt;0),"Matched", "")</f>
        <v>#REF!</v>
      </c>
      <c r="O3537" s="21" t="str">
        <f t="shared" si="183"/>
        <v/>
      </c>
      <c r="P3537" s="21" t="e">
        <f ca="1">IF(AND(O3537&lt;&gt; "", COUNTIF(SAP!#REF!,O3537)&gt;0),"Matched", "")</f>
        <v>#REF!</v>
      </c>
      <c r="Q3537" s="21" t="str">
        <f ca="1">IF(OR(D3537="AC",D3537="TR"),"Logic4"&amp;"_"&amp;TEXT(C3537,"dd.mm.yyyy") &amp;"_"&amp; 899438.14,"")</f>
        <v>Logic4_22.04.2020_899438.14</v>
      </c>
      <c r="R3537" s="21" t="e">
        <f ca="1">IF(AND(Q3537&lt;&gt; "", COUNTIF(SAP!#REF!,Q3537)&gt;0),"Matched", "")</f>
        <v>#REF!</v>
      </c>
    </row>
    <row r="3538" spans="1:18" hidden="1">
      <c r="A3538" s="21">
        <v>11563327</v>
      </c>
      <c r="B3538" s="22">
        <v>43943</v>
      </c>
      <c r="C3538" s="22">
        <v>43943</v>
      </c>
      <c r="D3538" s="21" t="s">
        <v>10</v>
      </c>
      <c r="E3538" s="23">
        <v>0</v>
      </c>
      <c r="F3538" s="23">
        <v>0</v>
      </c>
      <c r="G3538" s="23">
        <v>4332</v>
      </c>
      <c r="H3538" s="23">
        <v>169361.31</v>
      </c>
      <c r="I3538" s="21" t="s">
        <v>11</v>
      </c>
      <c r="J3538" s="21" t="s">
        <v>12</v>
      </c>
      <c r="K3538" s="21" t="str">
        <f t="shared" si="181"/>
        <v/>
      </c>
      <c r="L3538" s="21" t="e">
        <f ca="1">IF(AND(K3538&lt;&gt; "", COUNTIF(SAP!#REF!,K3538)&gt;0),"Matched", "")</f>
        <v>#REF!</v>
      </c>
      <c r="M3538" s="21" t="str">
        <f t="shared" si="182"/>
        <v/>
      </c>
      <c r="N3538" s="21" t="e">
        <f ca="1">IF(AND(M3538&lt;&gt; "", COUNTIF(SAP!#REF!,M3538)&gt;0),"Matched", "")</f>
        <v>#REF!</v>
      </c>
      <c r="O3538" s="21" t="str">
        <f t="shared" si="183"/>
        <v/>
      </c>
      <c r="P3538" s="21" t="e">
        <f ca="1">IF(AND(O3538&lt;&gt; "", COUNTIF(SAP!#REF!,O3538)&gt;0),"Matched", "")</f>
        <v>#REF!</v>
      </c>
      <c r="Q3538" s="21" t="str">
        <f ca="1">IF(OR(D3538="AC",D3538="TR"),"Logic4"&amp;"_"&amp;TEXT(C3538,"dd.mm.yyyy") &amp;"_"&amp; 899438.14,"")</f>
        <v>Logic4_22.04.2020_899438.14</v>
      </c>
      <c r="R3538" s="21" t="e">
        <f ca="1">IF(AND(Q3538&lt;&gt; "", COUNTIF(SAP!#REF!,Q3538)&gt;0),"Matched", "")</f>
        <v>#REF!</v>
      </c>
    </row>
    <row r="3539" spans="1:18" hidden="1">
      <c r="A3539" s="21">
        <v>11563327</v>
      </c>
      <c r="B3539" s="22">
        <v>43943</v>
      </c>
      <c r="C3539" s="22">
        <v>43943</v>
      </c>
      <c r="D3539" s="21" t="s">
        <v>10</v>
      </c>
      <c r="E3539" s="23">
        <v>0</v>
      </c>
      <c r="F3539" s="23">
        <v>0</v>
      </c>
      <c r="G3539" s="23">
        <v>4398.5200000000004</v>
      </c>
      <c r="H3539" s="23">
        <v>173759.83</v>
      </c>
      <c r="I3539" s="21" t="s">
        <v>11</v>
      </c>
      <c r="J3539" s="21" t="s">
        <v>12</v>
      </c>
      <c r="K3539" s="21" t="str">
        <f t="shared" si="181"/>
        <v/>
      </c>
      <c r="L3539" s="21" t="e">
        <f ca="1">IF(AND(K3539&lt;&gt; "", COUNTIF(SAP!#REF!,K3539)&gt;0),"Matched", "")</f>
        <v>#REF!</v>
      </c>
      <c r="M3539" s="21" t="str">
        <f t="shared" si="182"/>
        <v/>
      </c>
      <c r="N3539" s="21" t="e">
        <f ca="1">IF(AND(M3539&lt;&gt; "", COUNTIF(SAP!#REF!,M3539)&gt;0),"Matched", "")</f>
        <v>#REF!</v>
      </c>
      <c r="O3539" s="21" t="str">
        <f t="shared" si="183"/>
        <v/>
      </c>
      <c r="P3539" s="21" t="e">
        <f ca="1">IF(AND(O3539&lt;&gt; "", COUNTIF(SAP!#REF!,O3539)&gt;0),"Matched", "")</f>
        <v>#REF!</v>
      </c>
      <c r="Q3539" s="21" t="str">
        <f ca="1">IF(OR(D3539="AC",D3539="TR"),"Logic4"&amp;"_"&amp;TEXT(C3539,"dd.mm.yyyy") &amp;"_"&amp; 899438.14,"")</f>
        <v>Logic4_22.04.2020_899438.14</v>
      </c>
      <c r="R3539" s="21" t="e">
        <f ca="1">IF(AND(Q3539&lt;&gt; "", COUNTIF(SAP!#REF!,Q3539)&gt;0),"Matched", "")</f>
        <v>#REF!</v>
      </c>
    </row>
    <row r="3540" spans="1:18" hidden="1">
      <c r="A3540" s="21">
        <v>11563327</v>
      </c>
      <c r="B3540" s="22">
        <v>43943</v>
      </c>
      <c r="C3540" s="22">
        <v>43943</v>
      </c>
      <c r="D3540" s="21" t="s">
        <v>10</v>
      </c>
      <c r="E3540" s="23">
        <v>0</v>
      </c>
      <c r="F3540" s="23">
        <v>0</v>
      </c>
      <c r="G3540" s="23">
        <v>4635.1000000000004</v>
      </c>
      <c r="H3540" s="23">
        <v>178394.93</v>
      </c>
      <c r="I3540" s="21" t="s">
        <v>11</v>
      </c>
      <c r="J3540" s="21" t="s">
        <v>12</v>
      </c>
      <c r="K3540" s="21" t="str">
        <f t="shared" si="181"/>
        <v/>
      </c>
      <c r="L3540" s="21" t="e">
        <f ca="1">IF(AND(K3540&lt;&gt; "", COUNTIF(SAP!#REF!,K3540)&gt;0),"Matched", "")</f>
        <v>#REF!</v>
      </c>
      <c r="M3540" s="21" t="str">
        <f t="shared" si="182"/>
        <v/>
      </c>
      <c r="N3540" s="21" t="e">
        <f ca="1">IF(AND(M3540&lt;&gt; "", COUNTIF(SAP!#REF!,M3540)&gt;0),"Matched", "")</f>
        <v>#REF!</v>
      </c>
      <c r="O3540" s="21" t="str">
        <f t="shared" si="183"/>
        <v/>
      </c>
      <c r="P3540" s="21" t="e">
        <f ca="1">IF(AND(O3540&lt;&gt; "", COUNTIF(SAP!#REF!,O3540)&gt;0),"Matched", "")</f>
        <v>#REF!</v>
      </c>
      <c r="Q3540" s="21" t="str">
        <f ca="1">IF(OR(D3540="AC",D3540="TR"),"Logic4"&amp;"_"&amp;TEXT(C3540,"dd.mm.yyyy") &amp;"_"&amp; 899438.14,"")</f>
        <v>Logic4_22.04.2020_899438.14</v>
      </c>
      <c r="R3540" s="21" t="e">
        <f ca="1">IF(AND(Q3540&lt;&gt; "", COUNTIF(SAP!#REF!,Q3540)&gt;0),"Matched", "")</f>
        <v>#REF!</v>
      </c>
    </row>
    <row r="3541" spans="1:18" hidden="1">
      <c r="A3541" s="21">
        <v>11563327</v>
      </c>
      <c r="B3541" s="22">
        <v>43943</v>
      </c>
      <c r="C3541" s="22">
        <v>43943</v>
      </c>
      <c r="D3541" s="21" t="s">
        <v>10</v>
      </c>
      <c r="E3541" s="23">
        <v>0</v>
      </c>
      <c r="F3541" s="23">
        <v>0</v>
      </c>
      <c r="G3541" s="23">
        <v>4640</v>
      </c>
      <c r="H3541" s="23">
        <v>183034.93</v>
      </c>
      <c r="I3541" s="21" t="s">
        <v>11</v>
      </c>
      <c r="J3541" s="21" t="s">
        <v>12</v>
      </c>
      <c r="K3541" s="21" t="str">
        <f t="shared" si="181"/>
        <v/>
      </c>
      <c r="L3541" s="21" t="e">
        <f ca="1">IF(AND(K3541&lt;&gt; "", COUNTIF(SAP!#REF!,K3541)&gt;0),"Matched", "")</f>
        <v>#REF!</v>
      </c>
      <c r="M3541" s="21" t="str">
        <f t="shared" si="182"/>
        <v/>
      </c>
      <c r="N3541" s="21" t="e">
        <f ca="1">IF(AND(M3541&lt;&gt; "", COUNTIF(SAP!#REF!,M3541)&gt;0),"Matched", "")</f>
        <v>#REF!</v>
      </c>
      <c r="O3541" s="21" t="str">
        <f t="shared" si="183"/>
        <v/>
      </c>
      <c r="P3541" s="21" t="e">
        <f ca="1">IF(AND(O3541&lt;&gt; "", COUNTIF(SAP!#REF!,O3541)&gt;0),"Matched", "")</f>
        <v>#REF!</v>
      </c>
      <c r="Q3541" s="21" t="str">
        <f ca="1">IF(OR(D3541="AC",D3541="TR"),"Logic4"&amp;"_"&amp;TEXT(C3541,"dd.mm.yyyy") &amp;"_"&amp; 899438.14,"")</f>
        <v>Logic4_22.04.2020_899438.14</v>
      </c>
      <c r="R3541" s="21" t="e">
        <f ca="1">IF(AND(Q3541&lt;&gt; "", COUNTIF(SAP!#REF!,Q3541)&gt;0),"Matched", "")</f>
        <v>#REF!</v>
      </c>
    </row>
    <row r="3542" spans="1:18" hidden="1">
      <c r="A3542" s="21">
        <v>11563327</v>
      </c>
      <c r="B3542" s="22">
        <v>43943</v>
      </c>
      <c r="C3542" s="22">
        <v>43943</v>
      </c>
      <c r="D3542" s="21" t="s">
        <v>10</v>
      </c>
      <c r="E3542" s="23">
        <v>0</v>
      </c>
      <c r="F3542" s="23">
        <v>0</v>
      </c>
      <c r="G3542" s="23">
        <v>4670.8</v>
      </c>
      <c r="H3542" s="23">
        <v>187705.73</v>
      </c>
      <c r="I3542" s="21" t="s">
        <v>11</v>
      </c>
      <c r="J3542" s="21" t="s">
        <v>12</v>
      </c>
      <c r="K3542" s="21" t="str">
        <f t="shared" si="181"/>
        <v/>
      </c>
      <c r="L3542" s="21" t="e">
        <f ca="1">IF(AND(K3542&lt;&gt; "", COUNTIF(SAP!#REF!,K3542)&gt;0),"Matched", "")</f>
        <v>#REF!</v>
      </c>
      <c r="M3542" s="21" t="str">
        <f t="shared" si="182"/>
        <v/>
      </c>
      <c r="N3542" s="21" t="e">
        <f ca="1">IF(AND(M3542&lt;&gt; "", COUNTIF(SAP!#REF!,M3542)&gt;0),"Matched", "")</f>
        <v>#REF!</v>
      </c>
      <c r="O3542" s="21" t="str">
        <f t="shared" si="183"/>
        <v/>
      </c>
      <c r="P3542" s="21" t="e">
        <f ca="1">IF(AND(O3542&lt;&gt; "", COUNTIF(SAP!#REF!,O3542)&gt;0),"Matched", "")</f>
        <v>#REF!</v>
      </c>
      <c r="Q3542" s="21" t="str">
        <f ca="1">IF(OR(D3542="AC",D3542="TR"),"Logic4"&amp;"_"&amp;TEXT(C3542,"dd.mm.yyyy") &amp;"_"&amp; 899438.14,"")</f>
        <v>Logic4_22.04.2020_899438.14</v>
      </c>
      <c r="R3542" s="21" t="e">
        <f ca="1">IF(AND(Q3542&lt;&gt; "", COUNTIF(SAP!#REF!,Q3542)&gt;0),"Matched", "")</f>
        <v>#REF!</v>
      </c>
    </row>
    <row r="3543" spans="1:18" hidden="1">
      <c r="A3543" s="21">
        <v>11563327</v>
      </c>
      <c r="B3543" s="22">
        <v>43943</v>
      </c>
      <c r="C3543" s="22">
        <v>43943</v>
      </c>
      <c r="D3543" s="21" t="s">
        <v>10</v>
      </c>
      <c r="E3543" s="23">
        <v>0</v>
      </c>
      <c r="F3543" s="23">
        <v>0</v>
      </c>
      <c r="G3543" s="23">
        <v>4719.8999999999996</v>
      </c>
      <c r="H3543" s="23">
        <v>192425.63</v>
      </c>
      <c r="I3543" s="21" t="s">
        <v>11</v>
      </c>
      <c r="J3543" s="21" t="s">
        <v>12</v>
      </c>
      <c r="K3543" s="21" t="str">
        <f t="shared" si="181"/>
        <v/>
      </c>
      <c r="L3543" s="21" t="e">
        <f ca="1">IF(AND(K3543&lt;&gt; "", COUNTIF(SAP!#REF!,K3543)&gt;0),"Matched", "")</f>
        <v>#REF!</v>
      </c>
      <c r="M3543" s="21" t="str">
        <f t="shared" si="182"/>
        <v/>
      </c>
      <c r="N3543" s="21" t="e">
        <f ca="1">IF(AND(M3543&lt;&gt; "", COUNTIF(SAP!#REF!,M3543)&gt;0),"Matched", "")</f>
        <v>#REF!</v>
      </c>
      <c r="O3543" s="21" t="str">
        <f t="shared" si="183"/>
        <v/>
      </c>
      <c r="P3543" s="21" t="e">
        <f ca="1">IF(AND(O3543&lt;&gt; "", COUNTIF(SAP!#REF!,O3543)&gt;0),"Matched", "")</f>
        <v>#REF!</v>
      </c>
      <c r="Q3543" s="21" t="str">
        <f ca="1">IF(OR(D3543="AC",D3543="TR"),"Logic4"&amp;"_"&amp;TEXT(C3543,"dd.mm.yyyy") &amp;"_"&amp; 899438.14,"")</f>
        <v>Logic4_22.04.2020_899438.14</v>
      </c>
      <c r="R3543" s="21" t="e">
        <f ca="1">IF(AND(Q3543&lt;&gt; "", COUNTIF(SAP!#REF!,Q3543)&gt;0),"Matched", "")</f>
        <v>#REF!</v>
      </c>
    </row>
    <row r="3544" spans="1:18" hidden="1">
      <c r="A3544" s="21">
        <v>11563327</v>
      </c>
      <c r="B3544" s="22">
        <v>43943</v>
      </c>
      <c r="C3544" s="22">
        <v>43943</v>
      </c>
      <c r="D3544" s="21" t="s">
        <v>10</v>
      </c>
      <c r="E3544" s="23">
        <v>0</v>
      </c>
      <c r="F3544" s="23">
        <v>0</v>
      </c>
      <c r="G3544" s="23">
        <v>4730.1000000000004</v>
      </c>
      <c r="H3544" s="23">
        <v>197155.73</v>
      </c>
      <c r="I3544" s="21" t="s">
        <v>11</v>
      </c>
      <c r="J3544" s="21" t="s">
        <v>12</v>
      </c>
      <c r="K3544" s="21" t="str">
        <f t="shared" si="181"/>
        <v/>
      </c>
      <c r="L3544" s="21" t="e">
        <f ca="1">IF(AND(K3544&lt;&gt; "", COUNTIF(SAP!#REF!,K3544)&gt;0),"Matched", "")</f>
        <v>#REF!</v>
      </c>
      <c r="M3544" s="21" t="str">
        <f t="shared" si="182"/>
        <v/>
      </c>
      <c r="N3544" s="21" t="e">
        <f ca="1">IF(AND(M3544&lt;&gt; "", COUNTIF(SAP!#REF!,M3544)&gt;0),"Matched", "")</f>
        <v>#REF!</v>
      </c>
      <c r="O3544" s="21" t="str">
        <f t="shared" si="183"/>
        <v/>
      </c>
      <c r="P3544" s="21" t="e">
        <f ca="1">IF(AND(O3544&lt;&gt; "", COUNTIF(SAP!#REF!,O3544)&gt;0),"Matched", "")</f>
        <v>#REF!</v>
      </c>
      <c r="Q3544" s="21" t="str">
        <f ca="1">IF(OR(D3544="AC",D3544="TR"),"Logic4"&amp;"_"&amp;TEXT(C3544,"dd.mm.yyyy") &amp;"_"&amp; 899438.14,"")</f>
        <v>Logic4_22.04.2020_899438.14</v>
      </c>
      <c r="R3544" s="21" t="e">
        <f ca="1">IF(AND(Q3544&lt;&gt; "", COUNTIF(SAP!#REF!,Q3544)&gt;0),"Matched", "")</f>
        <v>#REF!</v>
      </c>
    </row>
    <row r="3545" spans="1:18" hidden="1">
      <c r="A3545" s="21">
        <v>11563327</v>
      </c>
      <c r="B3545" s="22">
        <v>43943</v>
      </c>
      <c r="C3545" s="22">
        <v>43943</v>
      </c>
      <c r="D3545" s="21" t="s">
        <v>10</v>
      </c>
      <c r="E3545" s="23">
        <v>0</v>
      </c>
      <c r="F3545" s="23">
        <v>0</v>
      </c>
      <c r="G3545" s="23">
        <v>4737</v>
      </c>
      <c r="H3545" s="23">
        <v>201892.73</v>
      </c>
      <c r="I3545" s="21" t="s">
        <v>11</v>
      </c>
      <c r="J3545" s="21" t="s">
        <v>12</v>
      </c>
      <c r="K3545" s="21" t="str">
        <f t="shared" si="181"/>
        <v/>
      </c>
      <c r="L3545" s="21" t="e">
        <f ca="1">IF(AND(K3545&lt;&gt; "", COUNTIF(SAP!#REF!,K3545)&gt;0),"Matched", "")</f>
        <v>#REF!</v>
      </c>
      <c r="M3545" s="21" t="str">
        <f t="shared" si="182"/>
        <v/>
      </c>
      <c r="N3545" s="21" t="e">
        <f ca="1">IF(AND(M3545&lt;&gt; "", COUNTIF(SAP!#REF!,M3545)&gt;0),"Matched", "")</f>
        <v>#REF!</v>
      </c>
      <c r="O3545" s="21" t="str">
        <f t="shared" si="183"/>
        <v/>
      </c>
      <c r="P3545" s="21" t="e">
        <f ca="1">IF(AND(O3545&lt;&gt; "", COUNTIF(SAP!#REF!,O3545)&gt;0),"Matched", "")</f>
        <v>#REF!</v>
      </c>
      <c r="Q3545" s="21" t="str">
        <f ca="1">IF(OR(D3545="AC",D3545="TR"),"Logic4"&amp;"_"&amp;TEXT(C3545,"dd.mm.yyyy") &amp;"_"&amp; 899438.14,"")</f>
        <v>Logic4_22.04.2020_899438.14</v>
      </c>
      <c r="R3545" s="21" t="e">
        <f ca="1">IF(AND(Q3545&lt;&gt; "", COUNTIF(SAP!#REF!,Q3545)&gt;0),"Matched", "")</f>
        <v>#REF!</v>
      </c>
    </row>
    <row r="3546" spans="1:18" hidden="1">
      <c r="A3546" s="21">
        <v>11563327</v>
      </c>
      <c r="B3546" s="22">
        <v>43943</v>
      </c>
      <c r="C3546" s="22">
        <v>43943</v>
      </c>
      <c r="D3546" s="21" t="s">
        <v>10</v>
      </c>
      <c r="E3546" s="23">
        <v>0</v>
      </c>
      <c r="F3546" s="23">
        <v>0</v>
      </c>
      <c r="G3546" s="23">
        <v>4888.2</v>
      </c>
      <c r="H3546" s="23">
        <v>206780.93</v>
      </c>
      <c r="I3546" s="21" t="s">
        <v>11</v>
      </c>
      <c r="J3546" s="21" t="s">
        <v>12</v>
      </c>
      <c r="K3546" s="21" t="str">
        <f t="shared" si="181"/>
        <v/>
      </c>
      <c r="L3546" s="21" t="e">
        <f ca="1">IF(AND(K3546&lt;&gt; "", COUNTIF(SAP!#REF!,K3546)&gt;0),"Matched", "")</f>
        <v>#REF!</v>
      </c>
      <c r="M3546" s="21" t="str">
        <f t="shared" si="182"/>
        <v/>
      </c>
      <c r="N3546" s="21" t="e">
        <f ca="1">IF(AND(M3546&lt;&gt; "", COUNTIF(SAP!#REF!,M3546)&gt;0),"Matched", "")</f>
        <v>#REF!</v>
      </c>
      <c r="O3546" s="21" t="str">
        <f t="shared" si="183"/>
        <v/>
      </c>
      <c r="P3546" s="21" t="e">
        <f ca="1">IF(AND(O3546&lt;&gt; "", COUNTIF(SAP!#REF!,O3546)&gt;0),"Matched", "")</f>
        <v>#REF!</v>
      </c>
      <c r="Q3546" s="21" t="str">
        <f ca="1">IF(OR(D3546="AC",D3546="TR"),"Logic4"&amp;"_"&amp;TEXT(C3546,"dd.mm.yyyy") &amp;"_"&amp; 899438.14,"")</f>
        <v>Logic4_22.04.2020_899438.14</v>
      </c>
      <c r="R3546" s="21" t="e">
        <f ca="1">IF(AND(Q3546&lt;&gt; "", COUNTIF(SAP!#REF!,Q3546)&gt;0),"Matched", "")</f>
        <v>#REF!</v>
      </c>
    </row>
    <row r="3547" spans="1:18" hidden="1">
      <c r="A3547" s="21">
        <v>11563327</v>
      </c>
      <c r="B3547" s="22">
        <v>43943</v>
      </c>
      <c r="C3547" s="22">
        <v>43943</v>
      </c>
      <c r="D3547" s="21" t="s">
        <v>10</v>
      </c>
      <c r="E3547" s="23">
        <v>0</v>
      </c>
      <c r="F3547" s="23">
        <v>0</v>
      </c>
      <c r="G3547" s="23">
        <v>5012.1000000000004</v>
      </c>
      <c r="H3547" s="23">
        <v>211793.03</v>
      </c>
      <c r="I3547" s="21" t="s">
        <v>11</v>
      </c>
      <c r="J3547" s="21" t="s">
        <v>12</v>
      </c>
      <c r="K3547" s="21" t="str">
        <f t="shared" si="181"/>
        <v/>
      </c>
      <c r="L3547" s="21" t="e">
        <f ca="1">IF(AND(K3547&lt;&gt; "", COUNTIF(SAP!#REF!,K3547)&gt;0),"Matched", "")</f>
        <v>#REF!</v>
      </c>
      <c r="M3547" s="21" t="str">
        <f t="shared" si="182"/>
        <v/>
      </c>
      <c r="N3547" s="21" t="e">
        <f ca="1">IF(AND(M3547&lt;&gt; "", COUNTIF(SAP!#REF!,M3547)&gt;0),"Matched", "")</f>
        <v>#REF!</v>
      </c>
      <c r="O3547" s="21" t="str">
        <f t="shared" si="183"/>
        <v/>
      </c>
      <c r="P3547" s="21" t="e">
        <f ca="1">IF(AND(O3547&lt;&gt; "", COUNTIF(SAP!#REF!,O3547)&gt;0),"Matched", "")</f>
        <v>#REF!</v>
      </c>
      <c r="Q3547" s="21" t="str">
        <f ca="1">IF(OR(D3547="AC",D3547="TR"),"Logic4"&amp;"_"&amp;TEXT(C3547,"dd.mm.yyyy") &amp;"_"&amp; 899438.14,"")</f>
        <v>Logic4_22.04.2020_899438.14</v>
      </c>
      <c r="R3547" s="21" t="e">
        <f ca="1">IF(AND(Q3547&lt;&gt; "", COUNTIF(SAP!#REF!,Q3547)&gt;0),"Matched", "")</f>
        <v>#REF!</v>
      </c>
    </row>
    <row r="3548" spans="1:18" hidden="1">
      <c r="A3548" s="21">
        <v>11563327</v>
      </c>
      <c r="B3548" s="22">
        <v>43943</v>
      </c>
      <c r="C3548" s="22">
        <v>43943</v>
      </c>
      <c r="D3548" s="21" t="s">
        <v>10</v>
      </c>
      <c r="E3548" s="23">
        <v>0</v>
      </c>
      <c r="F3548" s="23">
        <v>0</v>
      </c>
      <c r="G3548" s="23">
        <v>5080</v>
      </c>
      <c r="H3548" s="23">
        <v>216873.03</v>
      </c>
      <c r="I3548" s="21" t="s">
        <v>11</v>
      </c>
      <c r="J3548" s="21" t="s">
        <v>12</v>
      </c>
      <c r="K3548" s="21" t="str">
        <f t="shared" si="181"/>
        <v/>
      </c>
      <c r="L3548" s="21" t="e">
        <f ca="1">IF(AND(K3548&lt;&gt; "", COUNTIF(SAP!#REF!,K3548)&gt;0),"Matched", "")</f>
        <v>#REF!</v>
      </c>
      <c r="M3548" s="21" t="str">
        <f t="shared" si="182"/>
        <v/>
      </c>
      <c r="N3548" s="21" t="e">
        <f ca="1">IF(AND(M3548&lt;&gt; "", COUNTIF(SAP!#REF!,M3548)&gt;0),"Matched", "")</f>
        <v>#REF!</v>
      </c>
      <c r="O3548" s="21" t="str">
        <f t="shared" si="183"/>
        <v/>
      </c>
      <c r="P3548" s="21" t="e">
        <f ca="1">IF(AND(O3548&lt;&gt; "", COUNTIF(SAP!#REF!,O3548)&gt;0),"Matched", "")</f>
        <v>#REF!</v>
      </c>
      <c r="Q3548" s="21" t="str">
        <f ca="1">IF(OR(D3548="AC",D3548="TR"),"Logic4"&amp;"_"&amp;TEXT(C3548,"dd.mm.yyyy") &amp;"_"&amp; 899438.14,"")</f>
        <v>Logic4_22.04.2020_899438.14</v>
      </c>
      <c r="R3548" s="21" t="e">
        <f ca="1">IF(AND(Q3548&lt;&gt; "", COUNTIF(SAP!#REF!,Q3548)&gt;0),"Matched", "")</f>
        <v>#REF!</v>
      </c>
    </row>
    <row r="3549" spans="1:18" hidden="1">
      <c r="A3549" s="21">
        <v>11563327</v>
      </c>
      <c r="B3549" s="22">
        <v>43943</v>
      </c>
      <c r="C3549" s="22">
        <v>43943</v>
      </c>
      <c r="D3549" s="21" t="s">
        <v>10</v>
      </c>
      <c r="E3549" s="23">
        <v>0</v>
      </c>
      <c r="F3549" s="23">
        <v>0</v>
      </c>
      <c r="G3549" s="23">
        <v>5279.3</v>
      </c>
      <c r="H3549" s="23">
        <v>222152.33</v>
      </c>
      <c r="I3549" s="21" t="s">
        <v>11</v>
      </c>
      <c r="J3549" s="21" t="s">
        <v>12</v>
      </c>
      <c r="K3549" s="21" t="str">
        <f t="shared" si="181"/>
        <v/>
      </c>
      <c r="L3549" s="21" t="e">
        <f ca="1">IF(AND(K3549&lt;&gt; "", COUNTIF(SAP!#REF!,K3549)&gt;0),"Matched", "")</f>
        <v>#REF!</v>
      </c>
      <c r="M3549" s="21" t="str">
        <f t="shared" si="182"/>
        <v/>
      </c>
      <c r="N3549" s="21" t="e">
        <f ca="1">IF(AND(M3549&lt;&gt; "", COUNTIF(SAP!#REF!,M3549)&gt;0),"Matched", "")</f>
        <v>#REF!</v>
      </c>
      <c r="O3549" s="21" t="str">
        <f t="shared" si="183"/>
        <v/>
      </c>
      <c r="P3549" s="21" t="e">
        <f ca="1">IF(AND(O3549&lt;&gt; "", COUNTIF(SAP!#REF!,O3549)&gt;0),"Matched", "")</f>
        <v>#REF!</v>
      </c>
      <c r="Q3549" s="21" t="str">
        <f ca="1">IF(OR(D3549="AC",D3549="TR"),"Logic4"&amp;"_"&amp;TEXT(C3549,"dd.mm.yyyy") &amp;"_"&amp; 899438.14,"")</f>
        <v>Logic4_22.04.2020_899438.14</v>
      </c>
      <c r="R3549" s="21" t="e">
        <f ca="1">IF(AND(Q3549&lt;&gt; "", COUNTIF(SAP!#REF!,Q3549)&gt;0),"Matched", "")</f>
        <v>#REF!</v>
      </c>
    </row>
    <row r="3550" spans="1:18" hidden="1">
      <c r="A3550" s="21">
        <v>11563327</v>
      </c>
      <c r="B3550" s="22">
        <v>43943</v>
      </c>
      <c r="C3550" s="22">
        <v>43943</v>
      </c>
      <c r="D3550" s="21" t="s">
        <v>10</v>
      </c>
      <c r="E3550" s="23">
        <v>0</v>
      </c>
      <c r="F3550" s="23">
        <v>0</v>
      </c>
      <c r="G3550" s="23">
        <v>5525.4</v>
      </c>
      <c r="H3550" s="23">
        <v>227677.73</v>
      </c>
      <c r="I3550" s="21" t="s">
        <v>11</v>
      </c>
      <c r="J3550" s="21" t="s">
        <v>12</v>
      </c>
      <c r="K3550" s="21" t="str">
        <f t="shared" si="181"/>
        <v/>
      </c>
      <c r="L3550" s="21" t="e">
        <f ca="1">IF(AND(K3550&lt;&gt; "", COUNTIF(SAP!#REF!,K3550)&gt;0),"Matched", "")</f>
        <v>#REF!</v>
      </c>
      <c r="M3550" s="21" t="str">
        <f t="shared" si="182"/>
        <v/>
      </c>
      <c r="N3550" s="21" t="e">
        <f ca="1">IF(AND(M3550&lt;&gt; "", COUNTIF(SAP!#REF!,M3550)&gt;0),"Matched", "")</f>
        <v>#REF!</v>
      </c>
      <c r="O3550" s="21" t="str">
        <f t="shared" si="183"/>
        <v/>
      </c>
      <c r="P3550" s="21" t="e">
        <f ca="1">IF(AND(O3550&lt;&gt; "", COUNTIF(SAP!#REF!,O3550)&gt;0),"Matched", "")</f>
        <v>#REF!</v>
      </c>
      <c r="Q3550" s="21" t="str">
        <f ca="1">IF(OR(D3550="AC",D3550="TR"),"Logic4"&amp;"_"&amp;TEXT(C3550,"dd.mm.yyyy") &amp;"_"&amp; 899438.14,"")</f>
        <v>Logic4_22.04.2020_899438.14</v>
      </c>
      <c r="R3550" s="21" t="e">
        <f ca="1">IF(AND(Q3550&lt;&gt; "", COUNTIF(SAP!#REF!,Q3550)&gt;0),"Matched", "")</f>
        <v>#REF!</v>
      </c>
    </row>
    <row r="3551" spans="1:18" hidden="1">
      <c r="A3551" s="21">
        <v>11563327</v>
      </c>
      <c r="B3551" s="22">
        <v>43943</v>
      </c>
      <c r="C3551" s="22">
        <v>43943</v>
      </c>
      <c r="D3551" s="21" t="s">
        <v>10</v>
      </c>
      <c r="E3551" s="23">
        <v>0</v>
      </c>
      <c r="F3551" s="23">
        <v>0</v>
      </c>
      <c r="G3551" s="23">
        <v>5550</v>
      </c>
      <c r="H3551" s="23">
        <v>233227.73</v>
      </c>
      <c r="I3551" s="21" t="s">
        <v>11</v>
      </c>
      <c r="J3551" s="21" t="s">
        <v>12</v>
      </c>
      <c r="K3551" s="21" t="str">
        <f t="shared" si="181"/>
        <v/>
      </c>
      <c r="L3551" s="21" t="e">
        <f ca="1">IF(AND(K3551&lt;&gt; "", COUNTIF(SAP!#REF!,K3551)&gt;0),"Matched", "")</f>
        <v>#REF!</v>
      </c>
      <c r="M3551" s="21" t="str">
        <f t="shared" si="182"/>
        <v/>
      </c>
      <c r="N3551" s="21" t="e">
        <f ca="1">IF(AND(M3551&lt;&gt; "", COUNTIF(SAP!#REF!,M3551)&gt;0),"Matched", "")</f>
        <v>#REF!</v>
      </c>
      <c r="O3551" s="21" t="str">
        <f t="shared" si="183"/>
        <v/>
      </c>
      <c r="P3551" s="21" t="e">
        <f ca="1">IF(AND(O3551&lt;&gt; "", COUNTIF(SAP!#REF!,O3551)&gt;0),"Matched", "")</f>
        <v>#REF!</v>
      </c>
      <c r="Q3551" s="21" t="str">
        <f ca="1">IF(OR(D3551="AC",D3551="TR"),"Logic4"&amp;"_"&amp;TEXT(C3551,"dd.mm.yyyy") &amp;"_"&amp; 899438.14,"")</f>
        <v>Logic4_22.04.2020_899438.14</v>
      </c>
      <c r="R3551" s="21" t="e">
        <f ca="1">IF(AND(Q3551&lt;&gt; "", COUNTIF(SAP!#REF!,Q3551)&gt;0),"Matched", "")</f>
        <v>#REF!</v>
      </c>
    </row>
    <row r="3552" spans="1:18" hidden="1">
      <c r="A3552" s="21">
        <v>11563327</v>
      </c>
      <c r="B3552" s="22">
        <v>43943</v>
      </c>
      <c r="C3552" s="22">
        <v>43943</v>
      </c>
      <c r="D3552" s="21" t="s">
        <v>10</v>
      </c>
      <c r="E3552" s="23">
        <v>0</v>
      </c>
      <c r="F3552" s="23">
        <v>0</v>
      </c>
      <c r="G3552" s="23">
        <v>5676.44</v>
      </c>
      <c r="H3552" s="23">
        <v>238904.17</v>
      </c>
      <c r="I3552" s="21" t="s">
        <v>11</v>
      </c>
      <c r="J3552" s="21" t="s">
        <v>12</v>
      </c>
      <c r="K3552" s="21" t="str">
        <f t="shared" si="181"/>
        <v/>
      </c>
      <c r="L3552" s="21" t="e">
        <f ca="1">IF(AND(K3552&lt;&gt; "", COUNTIF(SAP!#REF!,K3552)&gt;0),"Matched", "")</f>
        <v>#REF!</v>
      </c>
      <c r="M3552" s="21" t="str">
        <f t="shared" si="182"/>
        <v/>
      </c>
      <c r="N3552" s="21" t="e">
        <f ca="1">IF(AND(M3552&lt;&gt; "", COUNTIF(SAP!#REF!,M3552)&gt;0),"Matched", "")</f>
        <v>#REF!</v>
      </c>
      <c r="O3552" s="21" t="str">
        <f t="shared" si="183"/>
        <v/>
      </c>
      <c r="P3552" s="21" t="e">
        <f ca="1">IF(AND(O3552&lt;&gt; "", COUNTIF(SAP!#REF!,O3552)&gt;0),"Matched", "")</f>
        <v>#REF!</v>
      </c>
      <c r="Q3552" s="21" t="str">
        <f ca="1">IF(OR(D3552="AC",D3552="TR"),"Logic4"&amp;"_"&amp;TEXT(C3552,"dd.mm.yyyy") &amp;"_"&amp; 899438.14,"")</f>
        <v>Logic4_22.04.2020_899438.14</v>
      </c>
      <c r="R3552" s="21" t="e">
        <f ca="1">IF(AND(Q3552&lt;&gt; "", COUNTIF(SAP!#REF!,Q3552)&gt;0),"Matched", "")</f>
        <v>#REF!</v>
      </c>
    </row>
    <row r="3553" spans="1:18" hidden="1">
      <c r="A3553" s="21">
        <v>11563327</v>
      </c>
      <c r="B3553" s="22">
        <v>43943</v>
      </c>
      <c r="C3553" s="22">
        <v>43943</v>
      </c>
      <c r="D3553" s="21" t="s">
        <v>10</v>
      </c>
      <c r="E3553" s="23">
        <v>0</v>
      </c>
      <c r="F3553" s="23">
        <v>0</v>
      </c>
      <c r="G3553" s="23">
        <v>5717.24</v>
      </c>
      <c r="H3553" s="23">
        <v>244621.41</v>
      </c>
      <c r="I3553" s="21" t="s">
        <v>11</v>
      </c>
      <c r="J3553" s="21" t="s">
        <v>12</v>
      </c>
      <c r="K3553" s="21" t="str">
        <f t="shared" si="181"/>
        <v/>
      </c>
      <c r="L3553" s="21" t="e">
        <f ca="1">IF(AND(K3553&lt;&gt; "", COUNTIF(SAP!#REF!,K3553)&gt;0),"Matched", "")</f>
        <v>#REF!</v>
      </c>
      <c r="M3553" s="21" t="str">
        <f t="shared" si="182"/>
        <v/>
      </c>
      <c r="N3553" s="21" t="e">
        <f ca="1">IF(AND(M3553&lt;&gt; "", COUNTIF(SAP!#REF!,M3553)&gt;0),"Matched", "")</f>
        <v>#REF!</v>
      </c>
      <c r="O3553" s="21" t="str">
        <f t="shared" si="183"/>
        <v/>
      </c>
      <c r="P3553" s="21" t="e">
        <f ca="1">IF(AND(O3553&lt;&gt; "", COUNTIF(SAP!#REF!,O3553)&gt;0),"Matched", "")</f>
        <v>#REF!</v>
      </c>
      <c r="Q3553" s="21" t="str">
        <f ca="1">IF(OR(D3553="AC",D3553="TR"),"Logic4"&amp;"_"&amp;TEXT(C3553,"dd.mm.yyyy") &amp;"_"&amp; 899438.14,"")</f>
        <v>Logic4_22.04.2020_899438.14</v>
      </c>
      <c r="R3553" s="21" t="e">
        <f ca="1">IF(AND(Q3553&lt;&gt; "", COUNTIF(SAP!#REF!,Q3553)&gt;0),"Matched", "")</f>
        <v>#REF!</v>
      </c>
    </row>
    <row r="3554" spans="1:18" hidden="1">
      <c r="A3554" s="21">
        <v>11563327</v>
      </c>
      <c r="B3554" s="22">
        <v>43943</v>
      </c>
      <c r="C3554" s="22">
        <v>43943</v>
      </c>
      <c r="D3554" s="21" t="s">
        <v>10</v>
      </c>
      <c r="E3554" s="23">
        <v>0</v>
      </c>
      <c r="F3554" s="23">
        <v>0</v>
      </c>
      <c r="G3554" s="23">
        <v>5740</v>
      </c>
      <c r="H3554" s="23">
        <v>250361.41</v>
      </c>
      <c r="I3554" s="21" t="s">
        <v>11</v>
      </c>
      <c r="J3554" s="21" t="s">
        <v>12</v>
      </c>
      <c r="K3554" s="21" t="str">
        <f t="shared" si="181"/>
        <v/>
      </c>
      <c r="L3554" s="21" t="e">
        <f ca="1">IF(AND(K3554&lt;&gt; "", COUNTIF(SAP!#REF!,K3554)&gt;0),"Matched", "")</f>
        <v>#REF!</v>
      </c>
      <c r="M3554" s="21" t="str">
        <f t="shared" si="182"/>
        <v/>
      </c>
      <c r="N3554" s="21" t="e">
        <f ca="1">IF(AND(M3554&lt;&gt; "", COUNTIF(SAP!#REF!,M3554)&gt;0),"Matched", "")</f>
        <v>#REF!</v>
      </c>
      <c r="O3554" s="21" t="str">
        <f t="shared" si="183"/>
        <v/>
      </c>
      <c r="P3554" s="21" t="e">
        <f ca="1">IF(AND(O3554&lt;&gt; "", COUNTIF(SAP!#REF!,O3554)&gt;0),"Matched", "")</f>
        <v>#REF!</v>
      </c>
      <c r="Q3554" s="21" t="str">
        <f ca="1">IF(OR(D3554="AC",D3554="TR"),"Logic4"&amp;"_"&amp;TEXT(C3554,"dd.mm.yyyy") &amp;"_"&amp; 899438.14,"")</f>
        <v>Logic4_22.04.2020_899438.14</v>
      </c>
      <c r="R3554" s="21" t="e">
        <f ca="1">IF(AND(Q3554&lt;&gt; "", COUNTIF(SAP!#REF!,Q3554)&gt;0),"Matched", "")</f>
        <v>#REF!</v>
      </c>
    </row>
    <row r="3555" spans="1:18" hidden="1">
      <c r="A3555" s="21">
        <v>11563327</v>
      </c>
      <c r="B3555" s="22">
        <v>43943</v>
      </c>
      <c r="C3555" s="22">
        <v>43943</v>
      </c>
      <c r="D3555" s="21" t="s">
        <v>10</v>
      </c>
      <c r="E3555" s="23">
        <v>0</v>
      </c>
      <c r="F3555" s="23">
        <v>0</v>
      </c>
      <c r="G3555" s="23">
        <v>5740.1</v>
      </c>
      <c r="H3555" s="23">
        <v>256101.51</v>
      </c>
      <c r="I3555" s="21" t="s">
        <v>11</v>
      </c>
      <c r="J3555" s="21" t="s">
        <v>12</v>
      </c>
      <c r="K3555" s="21" t="str">
        <f t="shared" si="181"/>
        <v/>
      </c>
      <c r="L3555" s="21" t="e">
        <f ca="1">IF(AND(K3555&lt;&gt; "", COUNTIF(SAP!#REF!,K3555)&gt;0),"Matched", "")</f>
        <v>#REF!</v>
      </c>
      <c r="M3555" s="21" t="str">
        <f t="shared" si="182"/>
        <v/>
      </c>
      <c r="N3555" s="21" t="e">
        <f ca="1">IF(AND(M3555&lt;&gt; "", COUNTIF(SAP!#REF!,M3555)&gt;0),"Matched", "")</f>
        <v>#REF!</v>
      </c>
      <c r="O3555" s="21" t="str">
        <f t="shared" si="183"/>
        <v/>
      </c>
      <c r="P3555" s="21" t="e">
        <f ca="1">IF(AND(O3555&lt;&gt; "", COUNTIF(SAP!#REF!,O3555)&gt;0),"Matched", "")</f>
        <v>#REF!</v>
      </c>
      <c r="Q3555" s="21" t="str">
        <f ca="1">IF(OR(D3555="AC",D3555="TR"),"Logic4"&amp;"_"&amp;TEXT(C3555,"dd.mm.yyyy") &amp;"_"&amp; 899438.14,"")</f>
        <v>Logic4_22.04.2020_899438.14</v>
      </c>
      <c r="R3555" s="21" t="e">
        <f ca="1">IF(AND(Q3555&lt;&gt; "", COUNTIF(SAP!#REF!,Q3555)&gt;0),"Matched", "")</f>
        <v>#REF!</v>
      </c>
    </row>
    <row r="3556" spans="1:18" hidden="1">
      <c r="A3556" s="21">
        <v>11563327</v>
      </c>
      <c r="B3556" s="22">
        <v>43943</v>
      </c>
      <c r="C3556" s="22">
        <v>43943</v>
      </c>
      <c r="D3556" s="21" t="s">
        <v>10</v>
      </c>
      <c r="E3556" s="23">
        <v>0</v>
      </c>
      <c r="F3556" s="23">
        <v>0</v>
      </c>
      <c r="G3556" s="23">
        <v>5950</v>
      </c>
      <c r="H3556" s="23">
        <v>262051.51</v>
      </c>
      <c r="I3556" s="21" t="s">
        <v>11</v>
      </c>
      <c r="J3556" s="21" t="s">
        <v>12</v>
      </c>
      <c r="K3556" s="21" t="str">
        <f t="shared" si="181"/>
        <v/>
      </c>
      <c r="L3556" s="21" t="e">
        <f ca="1">IF(AND(K3556&lt;&gt; "", COUNTIF(SAP!#REF!,K3556)&gt;0),"Matched", "")</f>
        <v>#REF!</v>
      </c>
      <c r="M3556" s="21" t="str">
        <f t="shared" si="182"/>
        <v/>
      </c>
      <c r="N3556" s="21" t="e">
        <f ca="1">IF(AND(M3556&lt;&gt; "", COUNTIF(SAP!#REF!,M3556)&gt;0),"Matched", "")</f>
        <v>#REF!</v>
      </c>
      <c r="O3556" s="21" t="str">
        <f t="shared" si="183"/>
        <v/>
      </c>
      <c r="P3556" s="21" t="e">
        <f ca="1">IF(AND(O3556&lt;&gt; "", COUNTIF(SAP!#REF!,O3556)&gt;0),"Matched", "")</f>
        <v>#REF!</v>
      </c>
      <c r="Q3556" s="21" t="str">
        <f ca="1">IF(OR(D3556="AC",D3556="TR"),"Logic4"&amp;"_"&amp;TEXT(C3556,"dd.mm.yyyy") &amp;"_"&amp; 899438.14,"")</f>
        <v>Logic4_22.04.2020_899438.14</v>
      </c>
      <c r="R3556" s="21" t="e">
        <f ca="1">IF(AND(Q3556&lt;&gt; "", COUNTIF(SAP!#REF!,Q3556)&gt;0),"Matched", "")</f>
        <v>#REF!</v>
      </c>
    </row>
    <row r="3557" spans="1:18" hidden="1">
      <c r="A3557" s="21">
        <v>11563327</v>
      </c>
      <c r="B3557" s="22">
        <v>43943</v>
      </c>
      <c r="C3557" s="22">
        <v>43943</v>
      </c>
      <c r="D3557" s="21" t="s">
        <v>10</v>
      </c>
      <c r="E3557" s="23">
        <v>0</v>
      </c>
      <c r="F3557" s="23">
        <v>0</v>
      </c>
      <c r="G3557" s="23">
        <v>6030</v>
      </c>
      <c r="H3557" s="23">
        <v>268081.51</v>
      </c>
      <c r="I3557" s="21" t="s">
        <v>11</v>
      </c>
      <c r="J3557" s="21" t="s">
        <v>12</v>
      </c>
      <c r="K3557" s="21" t="str">
        <f t="shared" si="181"/>
        <v/>
      </c>
      <c r="L3557" s="21" t="e">
        <f ca="1">IF(AND(K3557&lt;&gt; "", COUNTIF(SAP!#REF!,K3557)&gt;0),"Matched", "")</f>
        <v>#REF!</v>
      </c>
      <c r="M3557" s="21" t="str">
        <f t="shared" si="182"/>
        <v/>
      </c>
      <c r="N3557" s="21" t="e">
        <f ca="1">IF(AND(M3557&lt;&gt; "", COUNTIF(SAP!#REF!,M3557)&gt;0),"Matched", "")</f>
        <v>#REF!</v>
      </c>
      <c r="O3557" s="21" t="str">
        <f t="shared" si="183"/>
        <v/>
      </c>
      <c r="P3557" s="21" t="e">
        <f ca="1">IF(AND(O3557&lt;&gt; "", COUNTIF(SAP!#REF!,O3557)&gt;0),"Matched", "")</f>
        <v>#REF!</v>
      </c>
      <c r="Q3557" s="21" t="str">
        <f ca="1">IF(OR(D3557="AC",D3557="TR"),"Logic4"&amp;"_"&amp;TEXT(C3557,"dd.mm.yyyy") &amp;"_"&amp; 899438.14,"")</f>
        <v>Logic4_22.04.2020_899438.14</v>
      </c>
      <c r="R3557" s="21" t="e">
        <f ca="1">IF(AND(Q3557&lt;&gt; "", COUNTIF(SAP!#REF!,Q3557)&gt;0),"Matched", "")</f>
        <v>#REF!</v>
      </c>
    </row>
    <row r="3558" spans="1:18" hidden="1">
      <c r="A3558" s="21">
        <v>11563327</v>
      </c>
      <c r="B3558" s="22">
        <v>43943</v>
      </c>
      <c r="C3558" s="22">
        <v>43943</v>
      </c>
      <c r="D3558" s="21" t="s">
        <v>10</v>
      </c>
      <c r="E3558" s="23">
        <v>0</v>
      </c>
      <c r="F3558" s="23">
        <v>0</v>
      </c>
      <c r="G3558" s="23">
        <v>6160</v>
      </c>
      <c r="H3558" s="23">
        <v>274241.51</v>
      </c>
      <c r="I3558" s="21" t="s">
        <v>11</v>
      </c>
      <c r="J3558" s="21" t="s">
        <v>12</v>
      </c>
      <c r="K3558" s="21" t="str">
        <f t="shared" si="181"/>
        <v/>
      </c>
      <c r="L3558" s="21" t="e">
        <f ca="1">IF(AND(K3558&lt;&gt; "", COUNTIF(SAP!#REF!,K3558)&gt;0),"Matched", "")</f>
        <v>#REF!</v>
      </c>
      <c r="M3558" s="21" t="str">
        <f t="shared" si="182"/>
        <v/>
      </c>
      <c r="N3558" s="21" t="e">
        <f ca="1">IF(AND(M3558&lt;&gt; "", COUNTIF(SAP!#REF!,M3558)&gt;0),"Matched", "")</f>
        <v>#REF!</v>
      </c>
      <c r="O3558" s="21" t="str">
        <f t="shared" si="183"/>
        <v/>
      </c>
      <c r="P3558" s="21" t="e">
        <f ca="1">IF(AND(O3558&lt;&gt; "", COUNTIF(SAP!#REF!,O3558)&gt;0),"Matched", "")</f>
        <v>#REF!</v>
      </c>
      <c r="Q3558" s="21" t="str">
        <f ca="1">IF(OR(D3558="AC",D3558="TR"),"Logic4"&amp;"_"&amp;TEXT(C3558,"dd.mm.yyyy") &amp;"_"&amp; 899438.14,"")</f>
        <v>Logic4_22.04.2020_899438.14</v>
      </c>
      <c r="R3558" s="21" t="e">
        <f ca="1">IF(AND(Q3558&lt;&gt; "", COUNTIF(SAP!#REF!,Q3558)&gt;0),"Matched", "")</f>
        <v>#REF!</v>
      </c>
    </row>
    <row r="3559" spans="1:18" hidden="1">
      <c r="A3559" s="21">
        <v>11563327</v>
      </c>
      <c r="B3559" s="22">
        <v>43943</v>
      </c>
      <c r="C3559" s="22">
        <v>43943</v>
      </c>
      <c r="D3559" s="21" t="s">
        <v>10</v>
      </c>
      <c r="E3559" s="23">
        <v>0</v>
      </c>
      <c r="F3559" s="23">
        <v>0</v>
      </c>
      <c r="G3559" s="23">
        <v>6165</v>
      </c>
      <c r="H3559" s="23">
        <v>280406.51</v>
      </c>
      <c r="I3559" s="21" t="s">
        <v>11</v>
      </c>
      <c r="J3559" s="21" t="s">
        <v>12</v>
      </c>
      <c r="K3559" s="21" t="str">
        <f t="shared" si="181"/>
        <v/>
      </c>
      <c r="L3559" s="21" t="e">
        <f ca="1">IF(AND(K3559&lt;&gt; "", COUNTIF(SAP!#REF!,K3559)&gt;0),"Matched", "")</f>
        <v>#REF!</v>
      </c>
      <c r="M3559" s="21" t="str">
        <f t="shared" si="182"/>
        <v/>
      </c>
      <c r="N3559" s="21" t="e">
        <f ca="1">IF(AND(M3559&lt;&gt; "", COUNTIF(SAP!#REF!,M3559)&gt;0),"Matched", "")</f>
        <v>#REF!</v>
      </c>
      <c r="O3559" s="21" t="str">
        <f t="shared" si="183"/>
        <v/>
      </c>
      <c r="P3559" s="21" t="e">
        <f ca="1">IF(AND(O3559&lt;&gt; "", COUNTIF(SAP!#REF!,O3559)&gt;0),"Matched", "")</f>
        <v>#REF!</v>
      </c>
      <c r="Q3559" s="21" t="str">
        <f ca="1">IF(OR(D3559="AC",D3559="TR"),"Logic4"&amp;"_"&amp;TEXT(C3559,"dd.mm.yyyy") &amp;"_"&amp; 899438.14,"")</f>
        <v>Logic4_22.04.2020_899438.14</v>
      </c>
      <c r="R3559" s="21" t="e">
        <f ca="1">IF(AND(Q3559&lt;&gt; "", COUNTIF(SAP!#REF!,Q3559)&gt;0),"Matched", "")</f>
        <v>#REF!</v>
      </c>
    </row>
    <row r="3560" spans="1:18" hidden="1">
      <c r="A3560" s="21">
        <v>11563327</v>
      </c>
      <c r="B3560" s="22">
        <v>43943</v>
      </c>
      <c r="C3560" s="22">
        <v>43943</v>
      </c>
      <c r="D3560" s="21" t="s">
        <v>10</v>
      </c>
      <c r="E3560" s="23">
        <v>0</v>
      </c>
      <c r="F3560" s="23">
        <v>0</v>
      </c>
      <c r="G3560" s="23">
        <v>6422.01</v>
      </c>
      <c r="H3560" s="23">
        <v>286828.52</v>
      </c>
      <c r="I3560" s="21" t="s">
        <v>11</v>
      </c>
      <c r="J3560" s="21" t="s">
        <v>12</v>
      </c>
      <c r="K3560" s="21" t="str">
        <f t="shared" si="181"/>
        <v/>
      </c>
      <c r="L3560" s="21" t="e">
        <f ca="1">IF(AND(K3560&lt;&gt; "", COUNTIF(SAP!#REF!,K3560)&gt;0),"Matched", "")</f>
        <v>#REF!</v>
      </c>
      <c r="M3560" s="21" t="str">
        <f t="shared" si="182"/>
        <v/>
      </c>
      <c r="N3560" s="21" t="e">
        <f ca="1">IF(AND(M3560&lt;&gt; "", COUNTIF(SAP!#REF!,M3560)&gt;0),"Matched", "")</f>
        <v>#REF!</v>
      </c>
      <c r="O3560" s="21" t="str">
        <f t="shared" si="183"/>
        <v/>
      </c>
      <c r="P3560" s="21" t="e">
        <f ca="1">IF(AND(O3560&lt;&gt; "", COUNTIF(SAP!#REF!,O3560)&gt;0),"Matched", "")</f>
        <v>#REF!</v>
      </c>
      <c r="Q3560" s="21" t="str">
        <f ca="1">IF(OR(D3560="AC",D3560="TR"),"Logic4"&amp;"_"&amp;TEXT(C3560,"dd.mm.yyyy") &amp;"_"&amp; 899438.14,"")</f>
        <v>Logic4_22.04.2020_899438.14</v>
      </c>
      <c r="R3560" s="21" t="e">
        <f ca="1">IF(AND(Q3560&lt;&gt; "", COUNTIF(SAP!#REF!,Q3560)&gt;0),"Matched", "")</f>
        <v>#REF!</v>
      </c>
    </row>
    <row r="3561" spans="1:18" hidden="1">
      <c r="A3561" s="21">
        <v>11563327</v>
      </c>
      <c r="B3561" s="22">
        <v>43943</v>
      </c>
      <c r="C3561" s="22">
        <v>43943</v>
      </c>
      <c r="D3561" s="21" t="s">
        <v>10</v>
      </c>
      <c r="E3561" s="23">
        <v>0</v>
      </c>
      <c r="F3561" s="23">
        <v>0</v>
      </c>
      <c r="G3561" s="23">
        <v>6567</v>
      </c>
      <c r="H3561" s="23">
        <v>293395.52</v>
      </c>
      <c r="I3561" s="21" t="s">
        <v>11</v>
      </c>
      <c r="J3561" s="21" t="s">
        <v>12</v>
      </c>
      <c r="K3561" s="21" t="str">
        <f t="shared" si="181"/>
        <v/>
      </c>
      <c r="L3561" s="21" t="e">
        <f ca="1">IF(AND(K3561&lt;&gt; "", COUNTIF(SAP!#REF!,K3561)&gt;0),"Matched", "")</f>
        <v>#REF!</v>
      </c>
      <c r="M3561" s="21" t="str">
        <f t="shared" si="182"/>
        <v/>
      </c>
      <c r="N3561" s="21" t="e">
        <f ca="1">IF(AND(M3561&lt;&gt; "", COUNTIF(SAP!#REF!,M3561)&gt;0),"Matched", "")</f>
        <v>#REF!</v>
      </c>
      <c r="O3561" s="21" t="str">
        <f t="shared" si="183"/>
        <v/>
      </c>
      <c r="P3561" s="21" t="e">
        <f ca="1">IF(AND(O3561&lt;&gt; "", COUNTIF(SAP!#REF!,O3561)&gt;0),"Matched", "")</f>
        <v>#REF!</v>
      </c>
      <c r="Q3561" s="21" t="str">
        <f ca="1">IF(OR(D3561="AC",D3561="TR"),"Logic4"&amp;"_"&amp;TEXT(C3561,"dd.mm.yyyy") &amp;"_"&amp; 899438.14,"")</f>
        <v>Logic4_22.04.2020_899438.14</v>
      </c>
      <c r="R3561" s="21" t="e">
        <f ca="1">IF(AND(Q3561&lt;&gt; "", COUNTIF(SAP!#REF!,Q3561)&gt;0),"Matched", "")</f>
        <v>#REF!</v>
      </c>
    </row>
    <row r="3562" spans="1:18" hidden="1">
      <c r="A3562" s="21">
        <v>11563327</v>
      </c>
      <c r="B3562" s="22">
        <v>43943</v>
      </c>
      <c r="C3562" s="22">
        <v>43943</v>
      </c>
      <c r="D3562" s="21" t="s">
        <v>10</v>
      </c>
      <c r="E3562" s="23">
        <v>0</v>
      </c>
      <c r="F3562" s="23">
        <v>0</v>
      </c>
      <c r="G3562" s="23">
        <v>6692.8</v>
      </c>
      <c r="H3562" s="23">
        <v>300088.32000000001</v>
      </c>
      <c r="I3562" s="21" t="s">
        <v>11</v>
      </c>
      <c r="J3562" s="21" t="s">
        <v>12</v>
      </c>
      <c r="K3562" s="21" t="str">
        <f t="shared" si="181"/>
        <v/>
      </c>
      <c r="L3562" s="21" t="e">
        <f ca="1">IF(AND(K3562&lt;&gt; "", COUNTIF(SAP!#REF!,K3562)&gt;0),"Matched", "")</f>
        <v>#REF!</v>
      </c>
      <c r="M3562" s="21" t="str">
        <f t="shared" si="182"/>
        <v/>
      </c>
      <c r="N3562" s="21" t="e">
        <f ca="1">IF(AND(M3562&lt;&gt; "", COUNTIF(SAP!#REF!,M3562)&gt;0),"Matched", "")</f>
        <v>#REF!</v>
      </c>
      <c r="O3562" s="21" t="str">
        <f t="shared" si="183"/>
        <v/>
      </c>
      <c r="P3562" s="21" t="e">
        <f ca="1">IF(AND(O3562&lt;&gt; "", COUNTIF(SAP!#REF!,O3562)&gt;0),"Matched", "")</f>
        <v>#REF!</v>
      </c>
      <c r="Q3562" s="21" t="str">
        <f ca="1">IF(OR(D3562="AC",D3562="TR"),"Logic4"&amp;"_"&amp;TEXT(C3562,"dd.mm.yyyy") &amp;"_"&amp; 899438.14,"")</f>
        <v>Logic4_22.04.2020_899438.14</v>
      </c>
      <c r="R3562" s="21" t="e">
        <f ca="1">IF(AND(Q3562&lt;&gt; "", COUNTIF(SAP!#REF!,Q3562)&gt;0),"Matched", "")</f>
        <v>#REF!</v>
      </c>
    </row>
    <row r="3563" spans="1:18" hidden="1">
      <c r="A3563" s="21">
        <v>11563327</v>
      </c>
      <c r="B3563" s="22">
        <v>43943</v>
      </c>
      <c r="C3563" s="22">
        <v>43943</v>
      </c>
      <c r="D3563" s="21" t="s">
        <v>10</v>
      </c>
      <c r="E3563" s="23">
        <v>0</v>
      </c>
      <c r="F3563" s="23">
        <v>0</v>
      </c>
      <c r="G3563" s="23">
        <v>6729.2</v>
      </c>
      <c r="H3563" s="23">
        <v>306817.52</v>
      </c>
      <c r="I3563" s="21" t="s">
        <v>11</v>
      </c>
      <c r="J3563" s="21" t="s">
        <v>12</v>
      </c>
      <c r="K3563" s="21" t="str">
        <f t="shared" si="181"/>
        <v/>
      </c>
      <c r="L3563" s="21" t="e">
        <f ca="1">IF(AND(K3563&lt;&gt; "", COUNTIF(SAP!#REF!,K3563)&gt;0),"Matched", "")</f>
        <v>#REF!</v>
      </c>
      <c r="M3563" s="21" t="str">
        <f t="shared" si="182"/>
        <v/>
      </c>
      <c r="N3563" s="21" t="e">
        <f ca="1">IF(AND(M3563&lt;&gt; "", COUNTIF(SAP!#REF!,M3563)&gt;0),"Matched", "")</f>
        <v>#REF!</v>
      </c>
      <c r="O3563" s="21" t="str">
        <f t="shared" si="183"/>
        <v/>
      </c>
      <c r="P3563" s="21" t="e">
        <f ca="1">IF(AND(O3563&lt;&gt; "", COUNTIF(SAP!#REF!,O3563)&gt;0),"Matched", "")</f>
        <v>#REF!</v>
      </c>
      <c r="Q3563" s="21" t="str">
        <f ca="1">IF(OR(D3563="AC",D3563="TR"),"Logic4"&amp;"_"&amp;TEXT(C3563,"dd.mm.yyyy") &amp;"_"&amp; 899438.14,"")</f>
        <v>Logic4_22.04.2020_899438.14</v>
      </c>
      <c r="R3563" s="21" t="e">
        <f ca="1">IF(AND(Q3563&lt;&gt; "", COUNTIF(SAP!#REF!,Q3563)&gt;0),"Matched", "")</f>
        <v>#REF!</v>
      </c>
    </row>
    <row r="3564" spans="1:18" hidden="1">
      <c r="A3564" s="21">
        <v>11563327</v>
      </c>
      <c r="B3564" s="22">
        <v>43943</v>
      </c>
      <c r="C3564" s="22">
        <v>43943</v>
      </c>
      <c r="D3564" s="21" t="s">
        <v>10</v>
      </c>
      <c r="E3564" s="23">
        <v>0</v>
      </c>
      <c r="F3564" s="23">
        <v>0</v>
      </c>
      <c r="G3564" s="23">
        <v>6750</v>
      </c>
      <c r="H3564" s="23">
        <v>313567.52</v>
      </c>
      <c r="I3564" s="21" t="s">
        <v>11</v>
      </c>
      <c r="J3564" s="21" t="s">
        <v>12</v>
      </c>
      <c r="K3564" s="21" t="str">
        <f t="shared" si="181"/>
        <v/>
      </c>
      <c r="L3564" s="21" t="e">
        <f ca="1">IF(AND(K3564&lt;&gt; "", COUNTIF(SAP!#REF!,K3564)&gt;0),"Matched", "")</f>
        <v>#REF!</v>
      </c>
      <c r="M3564" s="21" t="str">
        <f t="shared" si="182"/>
        <v/>
      </c>
      <c r="N3564" s="21" t="e">
        <f ca="1">IF(AND(M3564&lt;&gt; "", COUNTIF(SAP!#REF!,M3564)&gt;0),"Matched", "")</f>
        <v>#REF!</v>
      </c>
      <c r="O3564" s="21" t="str">
        <f t="shared" si="183"/>
        <v/>
      </c>
      <c r="P3564" s="21" t="e">
        <f ca="1">IF(AND(O3564&lt;&gt; "", COUNTIF(SAP!#REF!,O3564)&gt;0),"Matched", "")</f>
        <v>#REF!</v>
      </c>
      <c r="Q3564" s="21" t="str">
        <f ca="1">IF(OR(D3564="AC",D3564="TR"),"Logic4"&amp;"_"&amp;TEXT(C3564,"dd.mm.yyyy") &amp;"_"&amp; 899438.14,"")</f>
        <v>Logic4_22.04.2020_899438.14</v>
      </c>
      <c r="R3564" s="21" t="e">
        <f ca="1">IF(AND(Q3564&lt;&gt; "", COUNTIF(SAP!#REF!,Q3564)&gt;0),"Matched", "")</f>
        <v>#REF!</v>
      </c>
    </row>
    <row r="3565" spans="1:18" hidden="1">
      <c r="A3565" s="21">
        <v>11563327</v>
      </c>
      <c r="B3565" s="22">
        <v>43943</v>
      </c>
      <c r="C3565" s="22">
        <v>43943</v>
      </c>
      <c r="D3565" s="21" t="s">
        <v>10</v>
      </c>
      <c r="E3565" s="23">
        <v>0</v>
      </c>
      <c r="F3565" s="23">
        <v>0</v>
      </c>
      <c r="G3565" s="23">
        <v>6765</v>
      </c>
      <c r="H3565" s="23">
        <v>320332.52</v>
      </c>
      <c r="I3565" s="21" t="s">
        <v>11</v>
      </c>
      <c r="J3565" s="21" t="s">
        <v>12</v>
      </c>
      <c r="K3565" s="21" t="str">
        <f t="shared" si="181"/>
        <v/>
      </c>
      <c r="L3565" s="21" t="e">
        <f ca="1">IF(AND(K3565&lt;&gt; "", COUNTIF(SAP!#REF!,K3565)&gt;0),"Matched", "")</f>
        <v>#REF!</v>
      </c>
      <c r="M3565" s="21" t="str">
        <f t="shared" si="182"/>
        <v/>
      </c>
      <c r="N3565" s="21" t="e">
        <f ca="1">IF(AND(M3565&lt;&gt; "", COUNTIF(SAP!#REF!,M3565)&gt;0),"Matched", "")</f>
        <v>#REF!</v>
      </c>
      <c r="O3565" s="21" t="str">
        <f t="shared" si="183"/>
        <v/>
      </c>
      <c r="P3565" s="21" t="e">
        <f ca="1">IF(AND(O3565&lt;&gt; "", COUNTIF(SAP!#REF!,O3565)&gt;0),"Matched", "")</f>
        <v>#REF!</v>
      </c>
      <c r="Q3565" s="21" t="str">
        <f ca="1">IF(OR(D3565="AC",D3565="TR"),"Logic4"&amp;"_"&amp;TEXT(C3565,"dd.mm.yyyy") &amp;"_"&amp; 899438.14,"")</f>
        <v>Logic4_22.04.2020_899438.14</v>
      </c>
      <c r="R3565" s="21" t="e">
        <f ca="1">IF(AND(Q3565&lt;&gt; "", COUNTIF(SAP!#REF!,Q3565)&gt;0),"Matched", "")</f>
        <v>#REF!</v>
      </c>
    </row>
    <row r="3566" spans="1:18" hidden="1">
      <c r="A3566" s="21">
        <v>11563327</v>
      </c>
      <c r="B3566" s="22">
        <v>43943</v>
      </c>
      <c r="C3566" s="22">
        <v>43943</v>
      </c>
      <c r="D3566" s="21" t="s">
        <v>10</v>
      </c>
      <c r="E3566" s="23">
        <v>0</v>
      </c>
      <c r="F3566" s="23">
        <v>0</v>
      </c>
      <c r="G3566" s="23">
        <v>6820</v>
      </c>
      <c r="H3566" s="23">
        <v>327152.52</v>
      </c>
      <c r="I3566" s="21" t="s">
        <v>11</v>
      </c>
      <c r="J3566" s="21" t="s">
        <v>12</v>
      </c>
      <c r="K3566" s="21" t="str">
        <f t="shared" si="181"/>
        <v/>
      </c>
      <c r="L3566" s="21" t="e">
        <f ca="1">IF(AND(K3566&lt;&gt; "", COUNTIF(SAP!#REF!,K3566)&gt;0),"Matched", "")</f>
        <v>#REF!</v>
      </c>
      <c r="M3566" s="21" t="str">
        <f t="shared" si="182"/>
        <v/>
      </c>
      <c r="N3566" s="21" t="e">
        <f ca="1">IF(AND(M3566&lt;&gt; "", COUNTIF(SAP!#REF!,M3566)&gt;0),"Matched", "")</f>
        <v>#REF!</v>
      </c>
      <c r="O3566" s="21" t="str">
        <f t="shared" si="183"/>
        <v/>
      </c>
      <c r="P3566" s="21" t="e">
        <f ca="1">IF(AND(O3566&lt;&gt; "", COUNTIF(SAP!#REF!,O3566)&gt;0),"Matched", "")</f>
        <v>#REF!</v>
      </c>
      <c r="Q3566" s="21" t="str">
        <f ca="1">IF(OR(D3566="AC",D3566="TR"),"Logic4"&amp;"_"&amp;TEXT(C3566,"dd.mm.yyyy") &amp;"_"&amp; 899438.14,"")</f>
        <v>Logic4_22.04.2020_899438.14</v>
      </c>
      <c r="R3566" s="21" t="e">
        <f ca="1">IF(AND(Q3566&lt;&gt; "", COUNTIF(SAP!#REF!,Q3566)&gt;0),"Matched", "")</f>
        <v>#REF!</v>
      </c>
    </row>
    <row r="3567" spans="1:18" hidden="1">
      <c r="A3567" s="21">
        <v>11563327</v>
      </c>
      <c r="B3567" s="22">
        <v>43943</v>
      </c>
      <c r="C3567" s="22">
        <v>43943</v>
      </c>
      <c r="D3567" s="21" t="s">
        <v>10</v>
      </c>
      <c r="E3567" s="23">
        <v>0</v>
      </c>
      <c r="F3567" s="23">
        <v>0</v>
      </c>
      <c r="G3567" s="23">
        <v>7003.1</v>
      </c>
      <c r="H3567" s="23">
        <v>334155.62</v>
      </c>
      <c r="I3567" s="21" t="s">
        <v>11</v>
      </c>
      <c r="J3567" s="21" t="s">
        <v>12</v>
      </c>
      <c r="K3567" s="21" t="str">
        <f t="shared" si="181"/>
        <v/>
      </c>
      <c r="L3567" s="21" t="e">
        <f ca="1">IF(AND(K3567&lt;&gt; "", COUNTIF(SAP!#REF!,K3567)&gt;0),"Matched", "")</f>
        <v>#REF!</v>
      </c>
      <c r="M3567" s="21" t="str">
        <f t="shared" si="182"/>
        <v/>
      </c>
      <c r="N3567" s="21" t="e">
        <f ca="1">IF(AND(M3567&lt;&gt; "", COUNTIF(SAP!#REF!,M3567)&gt;0),"Matched", "")</f>
        <v>#REF!</v>
      </c>
      <c r="O3567" s="21" t="str">
        <f t="shared" si="183"/>
        <v/>
      </c>
      <c r="P3567" s="21" t="e">
        <f ca="1">IF(AND(O3567&lt;&gt; "", COUNTIF(SAP!#REF!,O3567)&gt;0),"Matched", "")</f>
        <v>#REF!</v>
      </c>
      <c r="Q3567" s="21" t="str">
        <f ca="1">IF(OR(D3567="AC",D3567="TR"),"Logic4"&amp;"_"&amp;TEXT(C3567,"dd.mm.yyyy") &amp;"_"&amp; 899438.14,"")</f>
        <v>Logic4_22.04.2020_899438.14</v>
      </c>
      <c r="R3567" s="21" t="e">
        <f ca="1">IF(AND(Q3567&lt;&gt; "", COUNTIF(SAP!#REF!,Q3567)&gt;0),"Matched", "")</f>
        <v>#REF!</v>
      </c>
    </row>
    <row r="3568" spans="1:18" hidden="1">
      <c r="A3568" s="21">
        <v>11563327</v>
      </c>
      <c r="B3568" s="22">
        <v>43943</v>
      </c>
      <c r="C3568" s="22">
        <v>43943</v>
      </c>
      <c r="D3568" s="21" t="s">
        <v>10</v>
      </c>
      <c r="E3568" s="23">
        <v>0</v>
      </c>
      <c r="F3568" s="23">
        <v>0</v>
      </c>
      <c r="G3568" s="23">
        <v>7055.5</v>
      </c>
      <c r="H3568" s="23">
        <v>341211.12</v>
      </c>
      <c r="I3568" s="21" t="s">
        <v>11</v>
      </c>
      <c r="J3568" s="21" t="s">
        <v>12</v>
      </c>
      <c r="K3568" s="21" t="str">
        <f t="shared" si="181"/>
        <v/>
      </c>
      <c r="L3568" s="21" t="e">
        <f ca="1">IF(AND(K3568&lt;&gt; "", COUNTIF(SAP!#REF!,K3568)&gt;0),"Matched", "")</f>
        <v>#REF!</v>
      </c>
      <c r="M3568" s="21" t="str">
        <f t="shared" si="182"/>
        <v/>
      </c>
      <c r="N3568" s="21" t="e">
        <f ca="1">IF(AND(M3568&lt;&gt; "", COUNTIF(SAP!#REF!,M3568)&gt;0),"Matched", "")</f>
        <v>#REF!</v>
      </c>
      <c r="O3568" s="21" t="str">
        <f t="shared" si="183"/>
        <v/>
      </c>
      <c r="P3568" s="21" t="e">
        <f ca="1">IF(AND(O3568&lt;&gt; "", COUNTIF(SAP!#REF!,O3568)&gt;0),"Matched", "")</f>
        <v>#REF!</v>
      </c>
      <c r="Q3568" s="21" t="str">
        <f ca="1">IF(OR(D3568="AC",D3568="TR"),"Logic4"&amp;"_"&amp;TEXT(C3568,"dd.mm.yyyy") &amp;"_"&amp; 899438.14,"")</f>
        <v>Logic4_22.04.2020_899438.14</v>
      </c>
      <c r="R3568" s="21" t="e">
        <f ca="1">IF(AND(Q3568&lt;&gt; "", COUNTIF(SAP!#REF!,Q3568)&gt;0),"Matched", "")</f>
        <v>#REF!</v>
      </c>
    </row>
    <row r="3569" spans="1:18" hidden="1">
      <c r="A3569" s="21">
        <v>11563327</v>
      </c>
      <c r="B3569" s="22">
        <v>43943</v>
      </c>
      <c r="C3569" s="22">
        <v>43943</v>
      </c>
      <c r="D3569" s="21" t="s">
        <v>10</v>
      </c>
      <c r="E3569" s="23">
        <v>0</v>
      </c>
      <c r="F3569" s="23">
        <v>0</v>
      </c>
      <c r="G3569" s="23">
        <v>7100</v>
      </c>
      <c r="H3569" s="23">
        <v>348311.12</v>
      </c>
      <c r="I3569" s="21" t="s">
        <v>11</v>
      </c>
      <c r="J3569" s="21" t="s">
        <v>12</v>
      </c>
      <c r="K3569" s="21" t="str">
        <f t="shared" si="181"/>
        <v/>
      </c>
      <c r="L3569" s="21" t="e">
        <f ca="1">IF(AND(K3569&lt;&gt; "", COUNTIF(SAP!#REF!,K3569)&gt;0),"Matched", "")</f>
        <v>#REF!</v>
      </c>
      <c r="M3569" s="21" t="str">
        <f t="shared" si="182"/>
        <v/>
      </c>
      <c r="N3569" s="21" t="e">
        <f ca="1">IF(AND(M3569&lt;&gt; "", COUNTIF(SAP!#REF!,M3569)&gt;0),"Matched", "")</f>
        <v>#REF!</v>
      </c>
      <c r="O3569" s="21" t="str">
        <f t="shared" si="183"/>
        <v/>
      </c>
      <c r="P3569" s="21" t="e">
        <f ca="1">IF(AND(O3569&lt;&gt; "", COUNTIF(SAP!#REF!,O3569)&gt;0),"Matched", "")</f>
        <v>#REF!</v>
      </c>
      <c r="Q3569" s="21" t="str">
        <f ca="1">IF(OR(D3569="AC",D3569="TR"),"Logic4"&amp;"_"&amp;TEXT(C3569,"dd.mm.yyyy") &amp;"_"&amp; 899438.14,"")</f>
        <v>Logic4_22.04.2020_899438.14</v>
      </c>
      <c r="R3569" s="21" t="e">
        <f ca="1">IF(AND(Q3569&lt;&gt; "", COUNTIF(SAP!#REF!,Q3569)&gt;0),"Matched", "")</f>
        <v>#REF!</v>
      </c>
    </row>
    <row r="3570" spans="1:18" hidden="1">
      <c r="A3570" s="21">
        <v>11563327</v>
      </c>
      <c r="B3570" s="22">
        <v>43943</v>
      </c>
      <c r="C3570" s="22">
        <v>43943</v>
      </c>
      <c r="D3570" s="21" t="s">
        <v>10</v>
      </c>
      <c r="E3570" s="23">
        <v>0</v>
      </c>
      <c r="F3570" s="23">
        <v>0</v>
      </c>
      <c r="G3570" s="23">
        <v>7120</v>
      </c>
      <c r="H3570" s="23">
        <v>355431.12</v>
      </c>
      <c r="I3570" s="21" t="s">
        <v>11</v>
      </c>
      <c r="J3570" s="21" t="s">
        <v>12</v>
      </c>
      <c r="K3570" s="21" t="str">
        <f t="shared" si="181"/>
        <v/>
      </c>
      <c r="L3570" s="21" t="e">
        <f ca="1">IF(AND(K3570&lt;&gt; "", COUNTIF(SAP!#REF!,K3570)&gt;0),"Matched", "")</f>
        <v>#REF!</v>
      </c>
      <c r="M3570" s="21" t="str">
        <f t="shared" si="182"/>
        <v/>
      </c>
      <c r="N3570" s="21" t="e">
        <f ca="1">IF(AND(M3570&lt;&gt; "", COUNTIF(SAP!#REF!,M3570)&gt;0),"Matched", "")</f>
        <v>#REF!</v>
      </c>
      <c r="O3570" s="21" t="str">
        <f t="shared" si="183"/>
        <v/>
      </c>
      <c r="P3570" s="21" t="e">
        <f ca="1">IF(AND(O3570&lt;&gt; "", COUNTIF(SAP!#REF!,O3570)&gt;0),"Matched", "")</f>
        <v>#REF!</v>
      </c>
      <c r="Q3570" s="21" t="str">
        <f ca="1">IF(OR(D3570="AC",D3570="TR"),"Logic4"&amp;"_"&amp;TEXT(C3570,"dd.mm.yyyy") &amp;"_"&amp; 899438.14,"")</f>
        <v>Logic4_22.04.2020_899438.14</v>
      </c>
      <c r="R3570" s="21" t="e">
        <f ca="1">IF(AND(Q3570&lt;&gt; "", COUNTIF(SAP!#REF!,Q3570)&gt;0),"Matched", "")</f>
        <v>#REF!</v>
      </c>
    </row>
    <row r="3571" spans="1:18" hidden="1">
      <c r="A3571" s="21">
        <v>11563327</v>
      </c>
      <c r="B3571" s="22">
        <v>43943</v>
      </c>
      <c r="C3571" s="22">
        <v>43943</v>
      </c>
      <c r="D3571" s="21" t="s">
        <v>10</v>
      </c>
      <c r="E3571" s="23">
        <v>0</v>
      </c>
      <c r="F3571" s="23">
        <v>0</v>
      </c>
      <c r="G3571" s="23">
        <v>7155.31</v>
      </c>
      <c r="H3571" s="23">
        <v>362586.43</v>
      </c>
      <c r="I3571" s="21" t="s">
        <v>11</v>
      </c>
      <c r="J3571" s="21" t="s">
        <v>12</v>
      </c>
      <c r="K3571" s="21" t="str">
        <f t="shared" si="181"/>
        <v/>
      </c>
      <c r="L3571" s="21" t="e">
        <f ca="1">IF(AND(K3571&lt;&gt; "", COUNTIF(SAP!#REF!,K3571)&gt;0),"Matched", "")</f>
        <v>#REF!</v>
      </c>
      <c r="M3571" s="21" t="str">
        <f t="shared" si="182"/>
        <v/>
      </c>
      <c r="N3571" s="21" t="e">
        <f ca="1">IF(AND(M3571&lt;&gt; "", COUNTIF(SAP!#REF!,M3571)&gt;0),"Matched", "")</f>
        <v>#REF!</v>
      </c>
      <c r="O3571" s="21" t="str">
        <f t="shared" si="183"/>
        <v/>
      </c>
      <c r="P3571" s="21" t="e">
        <f ca="1">IF(AND(O3571&lt;&gt; "", COUNTIF(SAP!#REF!,O3571)&gt;0),"Matched", "")</f>
        <v>#REF!</v>
      </c>
      <c r="Q3571" s="21" t="str">
        <f ca="1">IF(OR(D3571="AC",D3571="TR"),"Logic4"&amp;"_"&amp;TEXT(C3571,"dd.mm.yyyy") &amp;"_"&amp; 899438.14,"")</f>
        <v>Logic4_22.04.2020_899438.14</v>
      </c>
      <c r="R3571" s="21" t="e">
        <f ca="1">IF(AND(Q3571&lt;&gt; "", COUNTIF(SAP!#REF!,Q3571)&gt;0),"Matched", "")</f>
        <v>#REF!</v>
      </c>
    </row>
    <row r="3572" spans="1:18" hidden="1">
      <c r="A3572" s="21">
        <v>11563327</v>
      </c>
      <c r="B3572" s="22">
        <v>43943</v>
      </c>
      <c r="C3572" s="22">
        <v>43943</v>
      </c>
      <c r="D3572" s="21" t="s">
        <v>10</v>
      </c>
      <c r="E3572" s="23">
        <v>0</v>
      </c>
      <c r="F3572" s="23">
        <v>0</v>
      </c>
      <c r="G3572" s="23">
        <v>7190</v>
      </c>
      <c r="H3572" s="23">
        <v>369776.43</v>
      </c>
      <c r="I3572" s="21" t="s">
        <v>11</v>
      </c>
      <c r="J3572" s="21" t="s">
        <v>12</v>
      </c>
      <c r="K3572" s="21" t="str">
        <f t="shared" si="181"/>
        <v/>
      </c>
      <c r="L3572" s="21" t="e">
        <f ca="1">IF(AND(K3572&lt;&gt; "", COUNTIF(SAP!#REF!,K3572)&gt;0),"Matched", "")</f>
        <v>#REF!</v>
      </c>
      <c r="M3572" s="21" t="str">
        <f t="shared" si="182"/>
        <v/>
      </c>
      <c r="N3572" s="21" t="e">
        <f ca="1">IF(AND(M3572&lt;&gt; "", COUNTIF(SAP!#REF!,M3572)&gt;0),"Matched", "")</f>
        <v>#REF!</v>
      </c>
      <c r="O3572" s="21" t="str">
        <f t="shared" si="183"/>
        <v/>
      </c>
      <c r="P3572" s="21" t="e">
        <f ca="1">IF(AND(O3572&lt;&gt; "", COUNTIF(SAP!#REF!,O3572)&gt;0),"Matched", "")</f>
        <v>#REF!</v>
      </c>
      <c r="Q3572" s="21" t="str">
        <f ca="1">IF(OR(D3572="AC",D3572="TR"),"Logic4"&amp;"_"&amp;TEXT(C3572,"dd.mm.yyyy") &amp;"_"&amp; 899438.14,"")</f>
        <v>Logic4_22.04.2020_899438.14</v>
      </c>
      <c r="R3572" s="21" t="e">
        <f ca="1">IF(AND(Q3572&lt;&gt; "", COUNTIF(SAP!#REF!,Q3572)&gt;0),"Matched", "")</f>
        <v>#REF!</v>
      </c>
    </row>
    <row r="3573" spans="1:18" hidden="1">
      <c r="A3573" s="21">
        <v>11563327</v>
      </c>
      <c r="B3573" s="22">
        <v>43943</v>
      </c>
      <c r="C3573" s="22">
        <v>43943</v>
      </c>
      <c r="D3573" s="21" t="s">
        <v>10</v>
      </c>
      <c r="E3573" s="23">
        <v>0</v>
      </c>
      <c r="F3573" s="23">
        <v>0</v>
      </c>
      <c r="G3573" s="23">
        <v>7724.86</v>
      </c>
      <c r="H3573" s="23">
        <v>377501.29</v>
      </c>
      <c r="I3573" s="21" t="s">
        <v>11</v>
      </c>
      <c r="J3573" s="21" t="s">
        <v>12</v>
      </c>
      <c r="K3573" s="21" t="str">
        <f t="shared" si="181"/>
        <v/>
      </c>
      <c r="L3573" s="21" t="e">
        <f ca="1">IF(AND(K3573&lt;&gt; "", COUNTIF(SAP!#REF!,K3573)&gt;0),"Matched", "")</f>
        <v>#REF!</v>
      </c>
      <c r="M3573" s="21" t="str">
        <f t="shared" si="182"/>
        <v/>
      </c>
      <c r="N3573" s="21" t="e">
        <f ca="1">IF(AND(M3573&lt;&gt; "", COUNTIF(SAP!#REF!,M3573)&gt;0),"Matched", "")</f>
        <v>#REF!</v>
      </c>
      <c r="O3573" s="21" t="str">
        <f t="shared" si="183"/>
        <v/>
      </c>
      <c r="P3573" s="21" t="e">
        <f ca="1">IF(AND(O3573&lt;&gt; "", COUNTIF(SAP!#REF!,O3573)&gt;0),"Matched", "")</f>
        <v>#REF!</v>
      </c>
      <c r="Q3573" s="21" t="str">
        <f ca="1">IF(OR(D3573="AC",D3573="TR"),"Logic4"&amp;"_"&amp;TEXT(C3573,"dd.mm.yyyy") &amp;"_"&amp; 899438.14,"")</f>
        <v>Logic4_22.04.2020_899438.14</v>
      </c>
      <c r="R3573" s="21" t="e">
        <f ca="1">IF(AND(Q3573&lt;&gt; "", COUNTIF(SAP!#REF!,Q3573)&gt;0),"Matched", "")</f>
        <v>#REF!</v>
      </c>
    </row>
    <row r="3574" spans="1:18" hidden="1">
      <c r="A3574" s="21">
        <v>11563327</v>
      </c>
      <c r="B3574" s="22">
        <v>43943</v>
      </c>
      <c r="C3574" s="22">
        <v>43943</v>
      </c>
      <c r="D3574" s="21" t="s">
        <v>10</v>
      </c>
      <c r="E3574" s="23">
        <v>0</v>
      </c>
      <c r="F3574" s="23">
        <v>0</v>
      </c>
      <c r="G3574" s="23">
        <v>7777</v>
      </c>
      <c r="H3574" s="23">
        <v>385278.29</v>
      </c>
      <c r="I3574" s="21" t="s">
        <v>11</v>
      </c>
      <c r="J3574" s="21" t="s">
        <v>12</v>
      </c>
      <c r="K3574" s="21" t="str">
        <f t="shared" si="181"/>
        <v/>
      </c>
      <c r="L3574" s="21" t="e">
        <f ca="1">IF(AND(K3574&lt;&gt; "", COUNTIF(SAP!#REF!,K3574)&gt;0),"Matched", "")</f>
        <v>#REF!</v>
      </c>
      <c r="M3574" s="21" t="str">
        <f t="shared" si="182"/>
        <v/>
      </c>
      <c r="N3574" s="21" t="e">
        <f ca="1">IF(AND(M3574&lt;&gt; "", COUNTIF(SAP!#REF!,M3574)&gt;0),"Matched", "")</f>
        <v>#REF!</v>
      </c>
      <c r="O3574" s="21" t="str">
        <f t="shared" si="183"/>
        <v/>
      </c>
      <c r="P3574" s="21" t="e">
        <f ca="1">IF(AND(O3574&lt;&gt; "", COUNTIF(SAP!#REF!,O3574)&gt;0),"Matched", "")</f>
        <v>#REF!</v>
      </c>
      <c r="Q3574" s="21" t="str">
        <f ca="1">IF(OR(D3574="AC",D3574="TR"),"Logic4"&amp;"_"&amp;TEXT(C3574,"dd.mm.yyyy") &amp;"_"&amp; 899438.14,"")</f>
        <v>Logic4_22.04.2020_899438.14</v>
      </c>
      <c r="R3574" s="21" t="e">
        <f ca="1">IF(AND(Q3574&lt;&gt; "", COUNTIF(SAP!#REF!,Q3574)&gt;0),"Matched", "")</f>
        <v>#REF!</v>
      </c>
    </row>
    <row r="3575" spans="1:18" hidden="1">
      <c r="A3575" s="21">
        <v>11563327</v>
      </c>
      <c r="B3575" s="22">
        <v>43943</v>
      </c>
      <c r="C3575" s="22">
        <v>43943</v>
      </c>
      <c r="D3575" s="21" t="s">
        <v>10</v>
      </c>
      <c r="E3575" s="23">
        <v>0</v>
      </c>
      <c r="F3575" s="23">
        <v>0</v>
      </c>
      <c r="G3575" s="23">
        <v>7816.6</v>
      </c>
      <c r="H3575" s="23">
        <v>393094.89</v>
      </c>
      <c r="I3575" s="21" t="s">
        <v>11</v>
      </c>
      <c r="J3575" s="21" t="s">
        <v>12</v>
      </c>
      <c r="K3575" s="21" t="str">
        <f t="shared" si="181"/>
        <v/>
      </c>
      <c r="L3575" s="21" t="e">
        <f ca="1">IF(AND(K3575&lt;&gt; "", COUNTIF(SAP!#REF!,K3575)&gt;0),"Matched", "")</f>
        <v>#REF!</v>
      </c>
      <c r="M3575" s="21" t="str">
        <f t="shared" si="182"/>
        <v/>
      </c>
      <c r="N3575" s="21" t="e">
        <f ca="1">IF(AND(M3575&lt;&gt; "", COUNTIF(SAP!#REF!,M3575)&gt;0),"Matched", "")</f>
        <v>#REF!</v>
      </c>
      <c r="O3575" s="21" t="str">
        <f t="shared" si="183"/>
        <v/>
      </c>
      <c r="P3575" s="21" t="e">
        <f ca="1">IF(AND(O3575&lt;&gt; "", COUNTIF(SAP!#REF!,O3575)&gt;0),"Matched", "")</f>
        <v>#REF!</v>
      </c>
      <c r="Q3575" s="21" t="str">
        <f ca="1">IF(OR(D3575="AC",D3575="TR"),"Logic4"&amp;"_"&amp;TEXT(C3575,"dd.mm.yyyy") &amp;"_"&amp; 899438.14,"")</f>
        <v>Logic4_22.04.2020_899438.14</v>
      </c>
      <c r="R3575" s="21" t="e">
        <f ca="1">IF(AND(Q3575&lt;&gt; "", COUNTIF(SAP!#REF!,Q3575)&gt;0),"Matched", "")</f>
        <v>#REF!</v>
      </c>
    </row>
    <row r="3576" spans="1:18" hidden="1">
      <c r="A3576" s="21">
        <v>11563327</v>
      </c>
      <c r="B3576" s="22">
        <v>43943</v>
      </c>
      <c r="C3576" s="22">
        <v>43943</v>
      </c>
      <c r="D3576" s="21" t="s">
        <v>10</v>
      </c>
      <c r="E3576" s="23">
        <v>0</v>
      </c>
      <c r="F3576" s="23">
        <v>0</v>
      </c>
      <c r="G3576" s="23">
        <v>7885.8</v>
      </c>
      <c r="H3576" s="23">
        <v>400980.69</v>
      </c>
      <c r="I3576" s="21" t="s">
        <v>11</v>
      </c>
      <c r="J3576" s="21" t="s">
        <v>12</v>
      </c>
      <c r="K3576" s="21" t="str">
        <f t="shared" si="181"/>
        <v/>
      </c>
      <c r="L3576" s="21" t="e">
        <f ca="1">IF(AND(K3576&lt;&gt; "", COUNTIF(SAP!#REF!,K3576)&gt;0),"Matched", "")</f>
        <v>#REF!</v>
      </c>
      <c r="M3576" s="21" t="str">
        <f t="shared" si="182"/>
        <v/>
      </c>
      <c r="N3576" s="21" t="e">
        <f ca="1">IF(AND(M3576&lt;&gt; "", COUNTIF(SAP!#REF!,M3576)&gt;0),"Matched", "")</f>
        <v>#REF!</v>
      </c>
      <c r="O3576" s="21" t="str">
        <f t="shared" si="183"/>
        <v/>
      </c>
      <c r="P3576" s="21" t="e">
        <f ca="1">IF(AND(O3576&lt;&gt; "", COUNTIF(SAP!#REF!,O3576)&gt;0),"Matched", "")</f>
        <v>#REF!</v>
      </c>
      <c r="Q3576" s="21" t="str">
        <f ca="1">IF(OR(D3576="AC",D3576="TR"),"Logic4"&amp;"_"&amp;TEXT(C3576,"dd.mm.yyyy") &amp;"_"&amp; 899438.14,"")</f>
        <v>Logic4_22.04.2020_899438.14</v>
      </c>
      <c r="R3576" s="21" t="e">
        <f ca="1">IF(AND(Q3576&lt;&gt; "", COUNTIF(SAP!#REF!,Q3576)&gt;0),"Matched", "")</f>
        <v>#REF!</v>
      </c>
    </row>
    <row r="3577" spans="1:18" hidden="1">
      <c r="A3577" s="21">
        <v>11563327</v>
      </c>
      <c r="B3577" s="22">
        <v>43943</v>
      </c>
      <c r="C3577" s="22">
        <v>43943</v>
      </c>
      <c r="D3577" s="21" t="s">
        <v>10</v>
      </c>
      <c r="E3577" s="23">
        <v>0</v>
      </c>
      <c r="F3577" s="23">
        <v>0</v>
      </c>
      <c r="G3577" s="23">
        <v>7980</v>
      </c>
      <c r="H3577" s="23">
        <v>408960.69</v>
      </c>
      <c r="I3577" s="21" t="s">
        <v>11</v>
      </c>
      <c r="J3577" s="21" t="s">
        <v>12</v>
      </c>
      <c r="K3577" s="21" t="str">
        <f t="shared" si="181"/>
        <v/>
      </c>
      <c r="L3577" s="21" t="e">
        <f ca="1">IF(AND(K3577&lt;&gt; "", COUNTIF(SAP!#REF!,K3577)&gt;0),"Matched", "")</f>
        <v>#REF!</v>
      </c>
      <c r="M3577" s="21" t="str">
        <f t="shared" si="182"/>
        <v/>
      </c>
      <c r="N3577" s="21" t="e">
        <f ca="1">IF(AND(M3577&lt;&gt; "", COUNTIF(SAP!#REF!,M3577)&gt;0),"Matched", "")</f>
        <v>#REF!</v>
      </c>
      <c r="O3577" s="21" t="str">
        <f t="shared" si="183"/>
        <v/>
      </c>
      <c r="P3577" s="21" t="e">
        <f ca="1">IF(AND(O3577&lt;&gt; "", COUNTIF(SAP!#REF!,O3577)&gt;0),"Matched", "")</f>
        <v>#REF!</v>
      </c>
      <c r="Q3577" s="21" t="str">
        <f ca="1">IF(OR(D3577="AC",D3577="TR"),"Logic4"&amp;"_"&amp;TEXT(C3577,"dd.mm.yyyy") &amp;"_"&amp; 899438.14,"")</f>
        <v>Logic4_22.04.2020_899438.14</v>
      </c>
      <c r="R3577" s="21" t="e">
        <f ca="1">IF(AND(Q3577&lt;&gt; "", COUNTIF(SAP!#REF!,Q3577)&gt;0),"Matched", "")</f>
        <v>#REF!</v>
      </c>
    </row>
    <row r="3578" spans="1:18" hidden="1">
      <c r="A3578" s="21">
        <v>11563327</v>
      </c>
      <c r="B3578" s="22">
        <v>43943</v>
      </c>
      <c r="C3578" s="22">
        <v>43943</v>
      </c>
      <c r="D3578" s="21" t="s">
        <v>10</v>
      </c>
      <c r="E3578" s="23">
        <v>0</v>
      </c>
      <c r="F3578" s="23">
        <v>0</v>
      </c>
      <c r="G3578" s="23">
        <v>8160</v>
      </c>
      <c r="H3578" s="23">
        <v>417120.69</v>
      </c>
      <c r="I3578" s="21" t="s">
        <v>11</v>
      </c>
      <c r="J3578" s="21" t="s">
        <v>12</v>
      </c>
      <c r="K3578" s="21" t="str">
        <f t="shared" si="181"/>
        <v/>
      </c>
      <c r="L3578" s="21" t="e">
        <f ca="1">IF(AND(K3578&lt;&gt; "", COUNTIF(SAP!#REF!,K3578)&gt;0),"Matched", "")</f>
        <v>#REF!</v>
      </c>
      <c r="M3578" s="21" t="str">
        <f t="shared" si="182"/>
        <v/>
      </c>
      <c r="N3578" s="21" t="e">
        <f ca="1">IF(AND(M3578&lt;&gt; "", COUNTIF(SAP!#REF!,M3578)&gt;0),"Matched", "")</f>
        <v>#REF!</v>
      </c>
      <c r="O3578" s="21" t="str">
        <f t="shared" si="183"/>
        <v/>
      </c>
      <c r="P3578" s="21" t="e">
        <f ca="1">IF(AND(O3578&lt;&gt; "", COUNTIF(SAP!#REF!,O3578)&gt;0),"Matched", "")</f>
        <v>#REF!</v>
      </c>
      <c r="Q3578" s="21" t="str">
        <f ca="1">IF(OR(D3578="AC",D3578="TR"),"Logic4"&amp;"_"&amp;TEXT(C3578,"dd.mm.yyyy") &amp;"_"&amp; 899438.14,"")</f>
        <v>Logic4_22.04.2020_899438.14</v>
      </c>
      <c r="R3578" s="21" t="e">
        <f ca="1">IF(AND(Q3578&lt;&gt; "", COUNTIF(SAP!#REF!,Q3578)&gt;0),"Matched", "")</f>
        <v>#REF!</v>
      </c>
    </row>
    <row r="3579" spans="1:18" hidden="1">
      <c r="A3579" s="21">
        <v>11563327</v>
      </c>
      <c r="B3579" s="22">
        <v>43943</v>
      </c>
      <c r="C3579" s="22">
        <v>43943</v>
      </c>
      <c r="D3579" s="21" t="s">
        <v>10</v>
      </c>
      <c r="E3579" s="23">
        <v>0</v>
      </c>
      <c r="F3579" s="23">
        <v>0</v>
      </c>
      <c r="G3579" s="23">
        <v>8420</v>
      </c>
      <c r="H3579" s="23">
        <v>425540.69</v>
      </c>
      <c r="I3579" s="21" t="s">
        <v>11</v>
      </c>
      <c r="J3579" s="21" t="s">
        <v>12</v>
      </c>
      <c r="K3579" s="21" t="str">
        <f t="shared" si="181"/>
        <v/>
      </c>
      <c r="L3579" s="21" t="e">
        <f ca="1">IF(AND(K3579&lt;&gt; "", COUNTIF(SAP!#REF!,K3579)&gt;0),"Matched", "")</f>
        <v>#REF!</v>
      </c>
      <c r="M3579" s="21" t="str">
        <f t="shared" si="182"/>
        <v/>
      </c>
      <c r="N3579" s="21" t="e">
        <f ca="1">IF(AND(M3579&lt;&gt; "", COUNTIF(SAP!#REF!,M3579)&gt;0),"Matched", "")</f>
        <v>#REF!</v>
      </c>
      <c r="O3579" s="21" t="str">
        <f t="shared" si="183"/>
        <v/>
      </c>
      <c r="P3579" s="21" t="e">
        <f ca="1">IF(AND(O3579&lt;&gt; "", COUNTIF(SAP!#REF!,O3579)&gt;0),"Matched", "")</f>
        <v>#REF!</v>
      </c>
      <c r="Q3579" s="21" t="str">
        <f ca="1">IF(OR(D3579="AC",D3579="TR"),"Logic4"&amp;"_"&amp;TEXT(C3579,"dd.mm.yyyy") &amp;"_"&amp; 899438.14,"")</f>
        <v>Logic4_22.04.2020_899438.14</v>
      </c>
      <c r="R3579" s="21" t="e">
        <f ca="1">IF(AND(Q3579&lt;&gt; "", COUNTIF(SAP!#REF!,Q3579)&gt;0),"Matched", "")</f>
        <v>#REF!</v>
      </c>
    </row>
    <row r="3580" spans="1:18" hidden="1">
      <c r="A3580" s="21">
        <v>11563327</v>
      </c>
      <c r="B3580" s="22">
        <v>43943</v>
      </c>
      <c r="C3580" s="22">
        <v>43943</v>
      </c>
      <c r="D3580" s="21" t="s">
        <v>10</v>
      </c>
      <c r="E3580" s="23">
        <v>0</v>
      </c>
      <c r="F3580" s="23">
        <v>0</v>
      </c>
      <c r="G3580" s="23">
        <v>8576.86</v>
      </c>
      <c r="H3580" s="23">
        <v>434117.55</v>
      </c>
      <c r="I3580" s="21" t="s">
        <v>11</v>
      </c>
      <c r="J3580" s="21" t="s">
        <v>12</v>
      </c>
      <c r="K3580" s="21" t="str">
        <f t="shared" si="181"/>
        <v/>
      </c>
      <c r="L3580" s="21" t="e">
        <f ca="1">IF(AND(K3580&lt;&gt; "", COUNTIF(SAP!#REF!,K3580)&gt;0),"Matched", "")</f>
        <v>#REF!</v>
      </c>
      <c r="M3580" s="21" t="str">
        <f t="shared" si="182"/>
        <v/>
      </c>
      <c r="N3580" s="21" t="e">
        <f ca="1">IF(AND(M3580&lt;&gt; "", COUNTIF(SAP!#REF!,M3580)&gt;0),"Matched", "")</f>
        <v>#REF!</v>
      </c>
      <c r="O3580" s="21" t="str">
        <f t="shared" si="183"/>
        <v/>
      </c>
      <c r="P3580" s="21" t="e">
        <f ca="1">IF(AND(O3580&lt;&gt; "", COUNTIF(SAP!#REF!,O3580)&gt;0),"Matched", "")</f>
        <v>#REF!</v>
      </c>
      <c r="Q3580" s="21" t="str">
        <f ca="1">IF(OR(D3580="AC",D3580="TR"),"Logic4"&amp;"_"&amp;TEXT(C3580,"dd.mm.yyyy") &amp;"_"&amp; 899438.14,"")</f>
        <v>Logic4_22.04.2020_899438.14</v>
      </c>
      <c r="R3580" s="21" t="e">
        <f ca="1">IF(AND(Q3580&lt;&gt; "", COUNTIF(SAP!#REF!,Q3580)&gt;0),"Matched", "")</f>
        <v>#REF!</v>
      </c>
    </row>
    <row r="3581" spans="1:18" hidden="1">
      <c r="A3581" s="21">
        <v>11563327</v>
      </c>
      <c r="B3581" s="22">
        <v>43943</v>
      </c>
      <c r="C3581" s="22">
        <v>43943</v>
      </c>
      <c r="D3581" s="21" t="s">
        <v>10</v>
      </c>
      <c r="E3581" s="23">
        <v>0</v>
      </c>
      <c r="F3581" s="23">
        <v>0</v>
      </c>
      <c r="G3581" s="23">
        <v>9184</v>
      </c>
      <c r="H3581" s="23">
        <v>443301.55</v>
      </c>
      <c r="I3581" s="21" t="s">
        <v>11</v>
      </c>
      <c r="J3581" s="21" t="s">
        <v>12</v>
      </c>
      <c r="K3581" s="21" t="str">
        <f t="shared" si="181"/>
        <v/>
      </c>
      <c r="L3581" s="21" t="e">
        <f ca="1">IF(AND(K3581&lt;&gt; "", COUNTIF(SAP!#REF!,K3581)&gt;0),"Matched", "")</f>
        <v>#REF!</v>
      </c>
      <c r="M3581" s="21" t="str">
        <f t="shared" si="182"/>
        <v/>
      </c>
      <c r="N3581" s="21" t="e">
        <f ca="1">IF(AND(M3581&lt;&gt; "", COUNTIF(SAP!#REF!,M3581)&gt;0),"Matched", "")</f>
        <v>#REF!</v>
      </c>
      <c r="O3581" s="21" t="str">
        <f t="shared" si="183"/>
        <v/>
      </c>
      <c r="P3581" s="21" t="e">
        <f ca="1">IF(AND(O3581&lt;&gt; "", COUNTIF(SAP!#REF!,O3581)&gt;0),"Matched", "")</f>
        <v>#REF!</v>
      </c>
      <c r="Q3581" s="21" t="str">
        <f ca="1">IF(OR(D3581="AC",D3581="TR"),"Logic4"&amp;"_"&amp;TEXT(C3581,"dd.mm.yyyy") &amp;"_"&amp; 899438.14,"")</f>
        <v>Logic4_22.04.2020_899438.14</v>
      </c>
      <c r="R3581" s="21" t="e">
        <f ca="1">IF(AND(Q3581&lt;&gt; "", COUNTIF(SAP!#REF!,Q3581)&gt;0),"Matched", "")</f>
        <v>#REF!</v>
      </c>
    </row>
    <row r="3582" spans="1:18" hidden="1">
      <c r="A3582" s="21">
        <v>11563327</v>
      </c>
      <c r="B3582" s="22">
        <v>43943</v>
      </c>
      <c r="C3582" s="22">
        <v>43943</v>
      </c>
      <c r="D3582" s="21" t="s">
        <v>10</v>
      </c>
      <c r="E3582" s="23">
        <v>0</v>
      </c>
      <c r="F3582" s="23">
        <v>0</v>
      </c>
      <c r="G3582" s="23">
        <v>9541.7999999999993</v>
      </c>
      <c r="H3582" s="23">
        <v>452843.35</v>
      </c>
      <c r="I3582" s="21" t="s">
        <v>11</v>
      </c>
      <c r="J3582" s="21" t="s">
        <v>12</v>
      </c>
      <c r="K3582" s="21" t="str">
        <f t="shared" si="181"/>
        <v/>
      </c>
      <c r="L3582" s="21" t="e">
        <f ca="1">IF(AND(K3582&lt;&gt; "", COUNTIF(SAP!#REF!,K3582)&gt;0),"Matched", "")</f>
        <v>#REF!</v>
      </c>
      <c r="M3582" s="21" t="str">
        <f t="shared" si="182"/>
        <v/>
      </c>
      <c r="N3582" s="21" t="e">
        <f ca="1">IF(AND(M3582&lt;&gt; "", COUNTIF(SAP!#REF!,M3582)&gt;0),"Matched", "")</f>
        <v>#REF!</v>
      </c>
      <c r="O3582" s="21" t="str">
        <f t="shared" si="183"/>
        <v/>
      </c>
      <c r="P3582" s="21" t="e">
        <f ca="1">IF(AND(O3582&lt;&gt; "", COUNTIF(SAP!#REF!,O3582)&gt;0),"Matched", "")</f>
        <v>#REF!</v>
      </c>
      <c r="Q3582" s="21" t="str">
        <f ca="1">IF(OR(D3582="AC",D3582="TR"),"Logic4"&amp;"_"&amp;TEXT(C3582,"dd.mm.yyyy") &amp;"_"&amp; 899438.14,"")</f>
        <v>Logic4_22.04.2020_899438.14</v>
      </c>
      <c r="R3582" s="21" t="e">
        <f ca="1">IF(AND(Q3582&lt;&gt; "", COUNTIF(SAP!#REF!,Q3582)&gt;0),"Matched", "")</f>
        <v>#REF!</v>
      </c>
    </row>
    <row r="3583" spans="1:18" hidden="1">
      <c r="A3583" s="21">
        <v>11563327</v>
      </c>
      <c r="B3583" s="22">
        <v>43943</v>
      </c>
      <c r="C3583" s="22">
        <v>43943</v>
      </c>
      <c r="D3583" s="21" t="s">
        <v>10</v>
      </c>
      <c r="E3583" s="23">
        <v>0</v>
      </c>
      <c r="F3583" s="23">
        <v>0</v>
      </c>
      <c r="G3583" s="23">
        <v>9677.9599999999991</v>
      </c>
      <c r="H3583" s="23">
        <v>462521.31</v>
      </c>
      <c r="I3583" s="21" t="s">
        <v>11</v>
      </c>
      <c r="J3583" s="21" t="s">
        <v>12</v>
      </c>
      <c r="K3583" s="21" t="str">
        <f t="shared" si="181"/>
        <v/>
      </c>
      <c r="L3583" s="21" t="e">
        <f ca="1">IF(AND(K3583&lt;&gt; "", COUNTIF(SAP!#REF!,K3583)&gt;0),"Matched", "")</f>
        <v>#REF!</v>
      </c>
      <c r="M3583" s="21" t="str">
        <f t="shared" si="182"/>
        <v/>
      </c>
      <c r="N3583" s="21" t="e">
        <f ca="1">IF(AND(M3583&lt;&gt; "", COUNTIF(SAP!#REF!,M3583)&gt;0),"Matched", "")</f>
        <v>#REF!</v>
      </c>
      <c r="O3583" s="21" t="str">
        <f t="shared" si="183"/>
        <v/>
      </c>
      <c r="P3583" s="21" t="e">
        <f ca="1">IF(AND(O3583&lt;&gt; "", COUNTIF(SAP!#REF!,O3583)&gt;0),"Matched", "")</f>
        <v>#REF!</v>
      </c>
      <c r="Q3583" s="21" t="str">
        <f ca="1">IF(OR(D3583="AC",D3583="TR"),"Logic4"&amp;"_"&amp;TEXT(C3583,"dd.mm.yyyy") &amp;"_"&amp; 899438.14,"")</f>
        <v>Logic4_22.04.2020_899438.14</v>
      </c>
      <c r="R3583" s="21" t="e">
        <f ca="1">IF(AND(Q3583&lt;&gt; "", COUNTIF(SAP!#REF!,Q3583)&gt;0),"Matched", "")</f>
        <v>#REF!</v>
      </c>
    </row>
    <row r="3584" spans="1:18" hidden="1">
      <c r="A3584" s="21">
        <v>11563327</v>
      </c>
      <c r="B3584" s="22">
        <v>43943</v>
      </c>
      <c r="C3584" s="22">
        <v>43943</v>
      </c>
      <c r="D3584" s="21" t="s">
        <v>10</v>
      </c>
      <c r="E3584" s="23">
        <v>0</v>
      </c>
      <c r="F3584" s="23">
        <v>0</v>
      </c>
      <c r="G3584" s="23">
        <v>9950</v>
      </c>
      <c r="H3584" s="23">
        <v>472471.31</v>
      </c>
      <c r="I3584" s="21" t="s">
        <v>11</v>
      </c>
      <c r="J3584" s="21" t="s">
        <v>12</v>
      </c>
      <c r="K3584" s="21" t="str">
        <f t="shared" si="181"/>
        <v/>
      </c>
      <c r="L3584" s="21" t="e">
        <f ca="1">IF(AND(K3584&lt;&gt; "", COUNTIF(SAP!#REF!,K3584)&gt;0),"Matched", "")</f>
        <v>#REF!</v>
      </c>
      <c r="M3584" s="21" t="str">
        <f t="shared" si="182"/>
        <v/>
      </c>
      <c r="N3584" s="21" t="e">
        <f ca="1">IF(AND(M3584&lt;&gt; "", COUNTIF(SAP!#REF!,M3584)&gt;0),"Matched", "")</f>
        <v>#REF!</v>
      </c>
      <c r="O3584" s="21" t="str">
        <f t="shared" si="183"/>
        <v/>
      </c>
      <c r="P3584" s="21" t="e">
        <f ca="1">IF(AND(O3584&lt;&gt; "", COUNTIF(SAP!#REF!,O3584)&gt;0),"Matched", "")</f>
        <v>#REF!</v>
      </c>
      <c r="Q3584" s="21" t="str">
        <f ca="1">IF(OR(D3584="AC",D3584="TR"),"Logic4"&amp;"_"&amp;TEXT(C3584,"dd.mm.yyyy") &amp;"_"&amp; 899438.14,"")</f>
        <v>Logic4_22.04.2020_899438.14</v>
      </c>
      <c r="R3584" s="21" t="e">
        <f ca="1">IF(AND(Q3584&lt;&gt; "", COUNTIF(SAP!#REF!,Q3584)&gt;0),"Matched", "")</f>
        <v>#REF!</v>
      </c>
    </row>
    <row r="3585" spans="1:18" hidden="1">
      <c r="A3585" s="21">
        <v>11563327</v>
      </c>
      <c r="B3585" s="22">
        <v>43943</v>
      </c>
      <c r="C3585" s="22">
        <v>43943</v>
      </c>
      <c r="D3585" s="21" t="s">
        <v>10</v>
      </c>
      <c r="E3585" s="23">
        <v>0</v>
      </c>
      <c r="F3585" s="23">
        <v>0</v>
      </c>
      <c r="G3585" s="23">
        <v>10012</v>
      </c>
      <c r="H3585" s="23">
        <v>482483.31</v>
      </c>
      <c r="I3585" s="21" t="s">
        <v>11</v>
      </c>
      <c r="J3585" s="21" t="s">
        <v>12</v>
      </c>
      <c r="K3585" s="21" t="str">
        <f t="shared" si="181"/>
        <v/>
      </c>
      <c r="L3585" s="21" t="e">
        <f ca="1">IF(AND(K3585&lt;&gt; "", COUNTIF(SAP!#REF!,K3585)&gt;0),"Matched", "")</f>
        <v>#REF!</v>
      </c>
      <c r="M3585" s="21" t="str">
        <f t="shared" si="182"/>
        <v/>
      </c>
      <c r="N3585" s="21" t="e">
        <f ca="1">IF(AND(M3585&lt;&gt; "", COUNTIF(SAP!#REF!,M3585)&gt;0),"Matched", "")</f>
        <v>#REF!</v>
      </c>
      <c r="O3585" s="21" t="str">
        <f t="shared" si="183"/>
        <v/>
      </c>
      <c r="P3585" s="21" t="e">
        <f ca="1">IF(AND(O3585&lt;&gt; "", COUNTIF(SAP!#REF!,O3585)&gt;0),"Matched", "")</f>
        <v>#REF!</v>
      </c>
      <c r="Q3585" s="21" t="str">
        <f ca="1">IF(OR(D3585="AC",D3585="TR"),"Logic4"&amp;"_"&amp;TEXT(C3585,"dd.mm.yyyy") &amp;"_"&amp; 899438.14,"")</f>
        <v>Logic4_22.04.2020_899438.14</v>
      </c>
      <c r="R3585" s="21" t="e">
        <f ca="1">IF(AND(Q3585&lt;&gt; "", COUNTIF(SAP!#REF!,Q3585)&gt;0),"Matched", "")</f>
        <v>#REF!</v>
      </c>
    </row>
    <row r="3586" spans="1:18" hidden="1">
      <c r="A3586" s="21">
        <v>11563327</v>
      </c>
      <c r="B3586" s="22">
        <v>43943</v>
      </c>
      <c r="C3586" s="22">
        <v>43943</v>
      </c>
      <c r="D3586" s="21" t="s">
        <v>10</v>
      </c>
      <c r="E3586" s="23">
        <v>0</v>
      </c>
      <c r="F3586" s="23">
        <v>0</v>
      </c>
      <c r="G3586" s="23">
        <v>10698.7</v>
      </c>
      <c r="H3586" s="23">
        <v>493182.01</v>
      </c>
      <c r="I3586" s="21" t="s">
        <v>11</v>
      </c>
      <c r="J3586" s="21" t="s">
        <v>12</v>
      </c>
      <c r="K3586" s="21" t="str">
        <f t="shared" si="181"/>
        <v/>
      </c>
      <c r="L3586" s="21" t="e">
        <f ca="1">IF(AND(K3586&lt;&gt; "", COUNTIF(SAP!#REF!,K3586)&gt;0),"Matched", "")</f>
        <v>#REF!</v>
      </c>
      <c r="M3586" s="21" t="str">
        <f t="shared" si="182"/>
        <v/>
      </c>
      <c r="N3586" s="21" t="e">
        <f ca="1">IF(AND(M3586&lt;&gt; "", COUNTIF(SAP!#REF!,M3586)&gt;0),"Matched", "")</f>
        <v>#REF!</v>
      </c>
      <c r="O3586" s="21" t="str">
        <f t="shared" si="183"/>
        <v/>
      </c>
      <c r="P3586" s="21" t="e">
        <f ca="1">IF(AND(O3586&lt;&gt; "", COUNTIF(SAP!#REF!,O3586)&gt;0),"Matched", "")</f>
        <v>#REF!</v>
      </c>
      <c r="Q3586" s="21" t="str">
        <f ca="1">IF(OR(D3586="AC",D3586="TR"),"Logic4"&amp;"_"&amp;TEXT(C3586,"dd.mm.yyyy") &amp;"_"&amp; 899438.14,"")</f>
        <v>Logic4_22.04.2020_899438.14</v>
      </c>
      <c r="R3586" s="21" t="e">
        <f ca="1">IF(AND(Q3586&lt;&gt; "", COUNTIF(SAP!#REF!,Q3586)&gt;0),"Matched", "")</f>
        <v>#REF!</v>
      </c>
    </row>
    <row r="3587" spans="1:18" hidden="1">
      <c r="A3587" s="21">
        <v>11563327</v>
      </c>
      <c r="B3587" s="22">
        <v>43943</v>
      </c>
      <c r="C3587" s="22">
        <v>43943</v>
      </c>
      <c r="D3587" s="21" t="s">
        <v>10</v>
      </c>
      <c r="E3587" s="23">
        <v>0</v>
      </c>
      <c r="F3587" s="23">
        <v>0</v>
      </c>
      <c r="G3587" s="23">
        <v>11472.5</v>
      </c>
      <c r="H3587" s="23">
        <v>504654.51</v>
      </c>
      <c r="I3587" s="21" t="s">
        <v>11</v>
      </c>
      <c r="J3587" s="21" t="s">
        <v>12</v>
      </c>
      <c r="K3587" s="21" t="str">
        <f t="shared" ref="K3587:K3650" si="184">IF(D3587="TF","Logic1"&amp;"_"&amp;TEXT(C3587, "mm") &amp;"_"&amp; F3587,"")</f>
        <v/>
      </c>
      <c r="L3587" s="21" t="e">
        <f ca="1">IF(AND(K3587&lt;&gt; "", COUNTIF(SAP!#REF!,K3587)&gt;0),"Matched", "")</f>
        <v>#REF!</v>
      </c>
      <c r="M3587" s="21" t="str">
        <f t="shared" si="182"/>
        <v/>
      </c>
      <c r="N3587" s="21" t="e">
        <f ca="1">IF(AND(M3587&lt;&gt; "", COUNTIF(SAP!#REF!,M3587)&gt;0),"Matched", "")</f>
        <v>#REF!</v>
      </c>
      <c r="O3587" s="21" t="str">
        <f t="shared" si="183"/>
        <v/>
      </c>
      <c r="P3587" s="21" t="e">
        <f ca="1">IF(AND(O3587&lt;&gt; "", COUNTIF(SAP!#REF!,O3587)&gt;0),"Matched", "")</f>
        <v>#REF!</v>
      </c>
      <c r="Q3587" s="21" t="str">
        <f ca="1">IF(OR(D3587="AC",D3587="TR"),"Logic4"&amp;"_"&amp;TEXT(C3587,"dd.mm.yyyy") &amp;"_"&amp; 899438.14,"")</f>
        <v>Logic4_22.04.2020_899438.14</v>
      </c>
      <c r="R3587" s="21" t="e">
        <f ca="1">IF(AND(Q3587&lt;&gt; "", COUNTIF(SAP!#REF!,Q3587)&gt;0),"Matched", "")</f>
        <v>#REF!</v>
      </c>
    </row>
    <row r="3588" spans="1:18" hidden="1">
      <c r="A3588" s="21">
        <v>11563327</v>
      </c>
      <c r="B3588" s="22">
        <v>43943</v>
      </c>
      <c r="C3588" s="22">
        <v>43943</v>
      </c>
      <c r="D3588" s="21" t="s">
        <v>10</v>
      </c>
      <c r="E3588" s="23">
        <v>0</v>
      </c>
      <c r="F3588" s="23">
        <v>0</v>
      </c>
      <c r="G3588" s="23">
        <v>12206.7</v>
      </c>
      <c r="H3588" s="23">
        <v>516861.21</v>
      </c>
      <c r="I3588" s="21" t="s">
        <v>11</v>
      </c>
      <c r="J3588" s="21" t="s">
        <v>12</v>
      </c>
      <c r="K3588" s="21" t="str">
        <f t="shared" si="184"/>
        <v/>
      </c>
      <c r="L3588" s="21" t="e">
        <f ca="1">IF(AND(K3588&lt;&gt; "", COUNTIF(SAP!#REF!,K3588)&gt;0),"Matched", "")</f>
        <v>#REF!</v>
      </c>
      <c r="M3588" s="21" t="str">
        <f t="shared" ref="M3588:M3630" si="185">IF(D3588="TR","Logic2"&amp;"_"&amp;TEXT(C3588,"dd.mm.yyyy") &amp;"_"&amp; F3588,"")</f>
        <v/>
      </c>
      <c r="N3588" s="21" t="e">
        <f ca="1">IF(AND(M3588&lt;&gt; "", COUNTIF(SAP!#REF!,M3588)&gt;0),"Matched", "")</f>
        <v>#REF!</v>
      </c>
      <c r="O3588" s="21" t="str">
        <f t="shared" ref="O3588:O3630" si="186">IF(D3588="AF","Logic3"&amp;"_"&amp;G3588,"")</f>
        <v/>
      </c>
      <c r="P3588" s="21" t="e">
        <f ca="1">IF(AND(O3588&lt;&gt; "", COUNTIF(SAP!#REF!,O3588)&gt;0),"Matched", "")</f>
        <v>#REF!</v>
      </c>
      <c r="Q3588" s="21" t="str">
        <f ca="1">IF(OR(D3588="AC",D3588="TR"),"Logic4"&amp;"_"&amp;TEXT(C3588,"dd.mm.yyyy") &amp;"_"&amp; 899438.14,"")</f>
        <v>Logic4_22.04.2020_899438.14</v>
      </c>
      <c r="R3588" s="21" t="e">
        <f ca="1">IF(AND(Q3588&lt;&gt; "", COUNTIF(SAP!#REF!,Q3588)&gt;0),"Matched", "")</f>
        <v>#REF!</v>
      </c>
    </row>
    <row r="3589" spans="1:18" hidden="1">
      <c r="A3589" s="21">
        <v>11563327</v>
      </c>
      <c r="B3589" s="22">
        <v>43943</v>
      </c>
      <c r="C3589" s="22">
        <v>43943</v>
      </c>
      <c r="D3589" s="21" t="s">
        <v>10</v>
      </c>
      <c r="E3589" s="23">
        <v>0</v>
      </c>
      <c r="F3589" s="23">
        <v>0</v>
      </c>
      <c r="G3589" s="23">
        <v>12281</v>
      </c>
      <c r="H3589" s="23">
        <v>529142.21</v>
      </c>
      <c r="I3589" s="21" t="s">
        <v>11</v>
      </c>
      <c r="J3589" s="21" t="s">
        <v>12</v>
      </c>
      <c r="K3589" s="21" t="str">
        <f t="shared" si="184"/>
        <v/>
      </c>
      <c r="L3589" s="21" t="e">
        <f ca="1">IF(AND(K3589&lt;&gt; "", COUNTIF(SAP!#REF!,K3589)&gt;0),"Matched", "")</f>
        <v>#REF!</v>
      </c>
      <c r="M3589" s="21" t="str">
        <f t="shared" si="185"/>
        <v/>
      </c>
      <c r="N3589" s="21" t="e">
        <f ca="1">IF(AND(M3589&lt;&gt; "", COUNTIF(SAP!#REF!,M3589)&gt;0),"Matched", "")</f>
        <v>#REF!</v>
      </c>
      <c r="O3589" s="21" t="str">
        <f t="shared" si="186"/>
        <v/>
      </c>
      <c r="P3589" s="21" t="e">
        <f ca="1">IF(AND(O3589&lt;&gt; "", COUNTIF(SAP!#REF!,O3589)&gt;0),"Matched", "")</f>
        <v>#REF!</v>
      </c>
      <c r="Q3589" s="21" t="str">
        <f ca="1">IF(OR(D3589="AC",D3589="TR"),"Logic4"&amp;"_"&amp;TEXT(C3589,"dd.mm.yyyy") &amp;"_"&amp; 899438.14,"")</f>
        <v>Logic4_22.04.2020_899438.14</v>
      </c>
      <c r="R3589" s="21" t="e">
        <f ca="1">IF(AND(Q3589&lt;&gt; "", COUNTIF(SAP!#REF!,Q3589)&gt;0),"Matched", "")</f>
        <v>#REF!</v>
      </c>
    </row>
    <row r="3590" spans="1:18" hidden="1">
      <c r="A3590" s="21">
        <v>11563327</v>
      </c>
      <c r="B3590" s="22">
        <v>43943</v>
      </c>
      <c r="C3590" s="22">
        <v>43943</v>
      </c>
      <c r="D3590" s="21" t="s">
        <v>10</v>
      </c>
      <c r="E3590" s="23">
        <v>0</v>
      </c>
      <c r="F3590" s="23">
        <v>0</v>
      </c>
      <c r="G3590" s="23">
        <v>12520</v>
      </c>
      <c r="H3590" s="23">
        <v>541662.21</v>
      </c>
      <c r="I3590" s="21" t="s">
        <v>11</v>
      </c>
      <c r="J3590" s="21" t="s">
        <v>12</v>
      </c>
      <c r="K3590" s="21" t="str">
        <f t="shared" si="184"/>
        <v/>
      </c>
      <c r="L3590" s="21" t="e">
        <f ca="1">IF(AND(K3590&lt;&gt; "", COUNTIF(SAP!#REF!,K3590)&gt;0),"Matched", "")</f>
        <v>#REF!</v>
      </c>
      <c r="M3590" s="21" t="str">
        <f t="shared" si="185"/>
        <v/>
      </c>
      <c r="N3590" s="21" t="e">
        <f ca="1">IF(AND(M3590&lt;&gt; "", COUNTIF(SAP!#REF!,M3590)&gt;0),"Matched", "")</f>
        <v>#REF!</v>
      </c>
      <c r="O3590" s="21" t="str">
        <f t="shared" si="186"/>
        <v/>
      </c>
      <c r="P3590" s="21" t="e">
        <f ca="1">IF(AND(O3590&lt;&gt; "", COUNTIF(SAP!#REF!,O3590)&gt;0),"Matched", "")</f>
        <v>#REF!</v>
      </c>
      <c r="Q3590" s="21" t="str">
        <f ca="1">IF(OR(D3590="AC",D3590="TR"),"Logic4"&amp;"_"&amp;TEXT(C3590,"dd.mm.yyyy") &amp;"_"&amp; 899438.14,"")</f>
        <v>Logic4_22.04.2020_899438.14</v>
      </c>
      <c r="R3590" s="21" t="e">
        <f ca="1">IF(AND(Q3590&lt;&gt; "", COUNTIF(SAP!#REF!,Q3590)&gt;0),"Matched", "")</f>
        <v>#REF!</v>
      </c>
    </row>
    <row r="3591" spans="1:18" hidden="1">
      <c r="A3591" s="21">
        <v>11563327</v>
      </c>
      <c r="B3591" s="22">
        <v>43943</v>
      </c>
      <c r="C3591" s="22">
        <v>43943</v>
      </c>
      <c r="D3591" s="21" t="s">
        <v>10</v>
      </c>
      <c r="E3591" s="23">
        <v>0</v>
      </c>
      <c r="F3591" s="23">
        <v>0</v>
      </c>
      <c r="G3591" s="23">
        <v>13378.9</v>
      </c>
      <c r="H3591" s="23">
        <v>555041.11</v>
      </c>
      <c r="I3591" s="21" t="s">
        <v>11</v>
      </c>
      <c r="J3591" s="21" t="s">
        <v>12</v>
      </c>
      <c r="K3591" s="21" t="str">
        <f t="shared" si="184"/>
        <v/>
      </c>
      <c r="L3591" s="21" t="e">
        <f ca="1">IF(AND(K3591&lt;&gt; "", COUNTIF(SAP!#REF!,K3591)&gt;0),"Matched", "")</f>
        <v>#REF!</v>
      </c>
      <c r="M3591" s="21" t="str">
        <f t="shared" si="185"/>
        <v/>
      </c>
      <c r="N3591" s="21" t="e">
        <f ca="1">IF(AND(M3591&lt;&gt; "", COUNTIF(SAP!#REF!,M3591)&gt;0),"Matched", "")</f>
        <v>#REF!</v>
      </c>
      <c r="O3591" s="21" t="str">
        <f t="shared" si="186"/>
        <v/>
      </c>
      <c r="P3591" s="21" t="e">
        <f ca="1">IF(AND(O3591&lt;&gt; "", COUNTIF(SAP!#REF!,O3591)&gt;0),"Matched", "")</f>
        <v>#REF!</v>
      </c>
      <c r="Q3591" s="21" t="str">
        <f ca="1">IF(OR(D3591="AC",D3591="TR"),"Logic4"&amp;"_"&amp;TEXT(C3591,"dd.mm.yyyy") &amp;"_"&amp; 899438.14,"")</f>
        <v>Logic4_22.04.2020_899438.14</v>
      </c>
      <c r="R3591" s="21" t="e">
        <f ca="1">IF(AND(Q3591&lt;&gt; "", COUNTIF(SAP!#REF!,Q3591)&gt;0),"Matched", "")</f>
        <v>#REF!</v>
      </c>
    </row>
    <row r="3592" spans="1:18" hidden="1">
      <c r="A3592" s="21">
        <v>11563327</v>
      </c>
      <c r="B3592" s="22">
        <v>43943</v>
      </c>
      <c r="C3592" s="22">
        <v>43943</v>
      </c>
      <c r="D3592" s="21" t="s">
        <v>10</v>
      </c>
      <c r="E3592" s="23">
        <v>0</v>
      </c>
      <c r="F3592" s="23">
        <v>0</v>
      </c>
      <c r="G3592" s="23">
        <v>13451.7</v>
      </c>
      <c r="H3592" s="23">
        <v>568492.81000000006</v>
      </c>
      <c r="I3592" s="21" t="s">
        <v>11</v>
      </c>
      <c r="J3592" s="21" t="s">
        <v>12</v>
      </c>
      <c r="K3592" s="21" t="str">
        <f t="shared" si="184"/>
        <v/>
      </c>
      <c r="L3592" s="21" t="e">
        <f ca="1">IF(AND(K3592&lt;&gt; "", COUNTIF(SAP!#REF!,K3592)&gt;0),"Matched", "")</f>
        <v>#REF!</v>
      </c>
      <c r="M3592" s="21" t="str">
        <f t="shared" si="185"/>
        <v/>
      </c>
      <c r="N3592" s="21" t="e">
        <f ca="1">IF(AND(M3592&lt;&gt; "", COUNTIF(SAP!#REF!,M3592)&gt;0),"Matched", "")</f>
        <v>#REF!</v>
      </c>
      <c r="O3592" s="21" t="str">
        <f t="shared" si="186"/>
        <v/>
      </c>
      <c r="P3592" s="21" t="e">
        <f ca="1">IF(AND(O3592&lt;&gt; "", COUNTIF(SAP!#REF!,O3592)&gt;0),"Matched", "")</f>
        <v>#REF!</v>
      </c>
      <c r="Q3592" s="21" t="str">
        <f ca="1">IF(OR(D3592="AC",D3592="TR"),"Logic4"&amp;"_"&amp;TEXT(C3592,"dd.mm.yyyy") &amp;"_"&amp; 899438.14,"")</f>
        <v>Logic4_22.04.2020_899438.14</v>
      </c>
      <c r="R3592" s="21" t="e">
        <f ca="1">IF(AND(Q3592&lt;&gt; "", COUNTIF(SAP!#REF!,Q3592)&gt;0),"Matched", "")</f>
        <v>#REF!</v>
      </c>
    </row>
    <row r="3593" spans="1:18" hidden="1">
      <c r="A3593" s="21">
        <v>11563327</v>
      </c>
      <c r="B3593" s="22">
        <v>43943</v>
      </c>
      <c r="C3593" s="22">
        <v>43943</v>
      </c>
      <c r="D3593" s="21" t="s">
        <v>10</v>
      </c>
      <c r="E3593" s="23">
        <v>0</v>
      </c>
      <c r="F3593" s="23">
        <v>0</v>
      </c>
      <c r="G3593" s="23">
        <v>13581.8</v>
      </c>
      <c r="H3593" s="23">
        <v>582074.61</v>
      </c>
      <c r="I3593" s="21" t="s">
        <v>11</v>
      </c>
      <c r="J3593" s="21" t="s">
        <v>12</v>
      </c>
      <c r="K3593" s="21" t="str">
        <f t="shared" si="184"/>
        <v/>
      </c>
      <c r="L3593" s="21" t="e">
        <f ca="1">IF(AND(K3593&lt;&gt; "", COUNTIF(SAP!#REF!,K3593)&gt;0),"Matched", "")</f>
        <v>#REF!</v>
      </c>
      <c r="M3593" s="21" t="str">
        <f t="shared" si="185"/>
        <v/>
      </c>
      <c r="N3593" s="21" t="e">
        <f ca="1">IF(AND(M3593&lt;&gt; "", COUNTIF(SAP!#REF!,M3593)&gt;0),"Matched", "")</f>
        <v>#REF!</v>
      </c>
      <c r="O3593" s="21" t="str">
        <f t="shared" si="186"/>
        <v/>
      </c>
      <c r="P3593" s="21" t="e">
        <f ca="1">IF(AND(O3593&lt;&gt; "", COUNTIF(SAP!#REF!,O3593)&gt;0),"Matched", "")</f>
        <v>#REF!</v>
      </c>
      <c r="Q3593" s="21" t="str">
        <f ca="1">IF(OR(D3593="AC",D3593="TR"),"Logic4"&amp;"_"&amp;TEXT(C3593,"dd.mm.yyyy") &amp;"_"&amp; 899438.14,"")</f>
        <v>Logic4_22.04.2020_899438.14</v>
      </c>
      <c r="R3593" s="21" t="e">
        <f ca="1">IF(AND(Q3593&lt;&gt; "", COUNTIF(SAP!#REF!,Q3593)&gt;0),"Matched", "")</f>
        <v>#REF!</v>
      </c>
    </row>
    <row r="3594" spans="1:18" hidden="1">
      <c r="A3594" s="21">
        <v>11563327</v>
      </c>
      <c r="B3594" s="22">
        <v>43943</v>
      </c>
      <c r="C3594" s="22">
        <v>43943</v>
      </c>
      <c r="D3594" s="21" t="s">
        <v>10</v>
      </c>
      <c r="E3594" s="23">
        <v>0</v>
      </c>
      <c r="F3594" s="23">
        <v>0</v>
      </c>
      <c r="G3594" s="23">
        <v>13785.36</v>
      </c>
      <c r="H3594" s="23">
        <v>595859.97</v>
      </c>
      <c r="I3594" s="21" t="s">
        <v>11</v>
      </c>
      <c r="J3594" s="21" t="s">
        <v>12</v>
      </c>
      <c r="K3594" s="21" t="str">
        <f t="shared" si="184"/>
        <v/>
      </c>
      <c r="L3594" s="21" t="e">
        <f ca="1">IF(AND(K3594&lt;&gt; "", COUNTIF(SAP!#REF!,K3594)&gt;0),"Matched", "")</f>
        <v>#REF!</v>
      </c>
      <c r="M3594" s="21" t="str">
        <f t="shared" si="185"/>
        <v/>
      </c>
      <c r="N3594" s="21" t="e">
        <f ca="1">IF(AND(M3594&lt;&gt; "", COUNTIF(SAP!#REF!,M3594)&gt;0),"Matched", "")</f>
        <v>#REF!</v>
      </c>
      <c r="O3594" s="21" t="str">
        <f t="shared" si="186"/>
        <v/>
      </c>
      <c r="P3594" s="21" t="e">
        <f ca="1">IF(AND(O3594&lt;&gt; "", COUNTIF(SAP!#REF!,O3594)&gt;0),"Matched", "")</f>
        <v>#REF!</v>
      </c>
      <c r="Q3594" s="21" t="str">
        <f ca="1">IF(OR(D3594="AC",D3594="TR"),"Logic4"&amp;"_"&amp;TEXT(C3594,"dd.mm.yyyy") &amp;"_"&amp; 899438.14,"")</f>
        <v>Logic4_22.04.2020_899438.14</v>
      </c>
      <c r="R3594" s="21" t="e">
        <f ca="1">IF(AND(Q3594&lt;&gt; "", COUNTIF(SAP!#REF!,Q3594)&gt;0),"Matched", "")</f>
        <v>#REF!</v>
      </c>
    </row>
    <row r="3595" spans="1:18" hidden="1">
      <c r="A3595" s="21">
        <v>11563327</v>
      </c>
      <c r="B3595" s="22">
        <v>43943</v>
      </c>
      <c r="C3595" s="22">
        <v>43943</v>
      </c>
      <c r="D3595" s="21" t="s">
        <v>10</v>
      </c>
      <c r="E3595" s="23">
        <v>0</v>
      </c>
      <c r="F3595" s="23">
        <v>0</v>
      </c>
      <c r="G3595" s="23">
        <v>13899.36</v>
      </c>
      <c r="H3595" s="23">
        <v>609759.32999999996</v>
      </c>
      <c r="I3595" s="21" t="s">
        <v>11</v>
      </c>
      <c r="J3595" s="21" t="s">
        <v>12</v>
      </c>
      <c r="K3595" s="21" t="str">
        <f t="shared" si="184"/>
        <v/>
      </c>
      <c r="L3595" s="21" t="e">
        <f ca="1">IF(AND(K3595&lt;&gt; "", COUNTIF(SAP!#REF!,K3595)&gt;0),"Matched", "")</f>
        <v>#REF!</v>
      </c>
      <c r="M3595" s="21" t="str">
        <f t="shared" si="185"/>
        <v/>
      </c>
      <c r="N3595" s="21" t="e">
        <f ca="1">IF(AND(M3595&lt;&gt; "", COUNTIF(SAP!#REF!,M3595)&gt;0),"Matched", "")</f>
        <v>#REF!</v>
      </c>
      <c r="O3595" s="21" t="str">
        <f t="shared" si="186"/>
        <v/>
      </c>
      <c r="P3595" s="21" t="e">
        <f ca="1">IF(AND(O3595&lt;&gt; "", COUNTIF(SAP!#REF!,O3595)&gt;0),"Matched", "")</f>
        <v>#REF!</v>
      </c>
      <c r="Q3595" s="21" t="str">
        <f ca="1">IF(OR(D3595="AC",D3595="TR"),"Logic4"&amp;"_"&amp;TEXT(C3595,"dd.mm.yyyy") &amp;"_"&amp; 899438.14,"")</f>
        <v>Logic4_22.04.2020_899438.14</v>
      </c>
      <c r="R3595" s="21" t="e">
        <f ca="1">IF(AND(Q3595&lt;&gt; "", COUNTIF(SAP!#REF!,Q3595)&gt;0),"Matched", "")</f>
        <v>#REF!</v>
      </c>
    </row>
    <row r="3596" spans="1:18" hidden="1">
      <c r="A3596" s="21">
        <v>11563327</v>
      </c>
      <c r="B3596" s="22">
        <v>43943</v>
      </c>
      <c r="C3596" s="22">
        <v>43943</v>
      </c>
      <c r="D3596" s="21" t="s">
        <v>10</v>
      </c>
      <c r="E3596" s="23">
        <v>0</v>
      </c>
      <c r="F3596" s="23">
        <v>0</v>
      </c>
      <c r="G3596" s="23">
        <v>14082.9</v>
      </c>
      <c r="H3596" s="23">
        <v>623842.23</v>
      </c>
      <c r="I3596" s="21" t="s">
        <v>11</v>
      </c>
      <c r="J3596" s="21" t="s">
        <v>12</v>
      </c>
      <c r="K3596" s="21" t="str">
        <f t="shared" si="184"/>
        <v/>
      </c>
      <c r="L3596" s="21" t="e">
        <f ca="1">IF(AND(K3596&lt;&gt; "", COUNTIF(SAP!#REF!,K3596)&gt;0),"Matched", "")</f>
        <v>#REF!</v>
      </c>
      <c r="M3596" s="21" t="str">
        <f t="shared" si="185"/>
        <v/>
      </c>
      <c r="N3596" s="21" t="e">
        <f ca="1">IF(AND(M3596&lt;&gt; "", COUNTIF(SAP!#REF!,M3596)&gt;0),"Matched", "")</f>
        <v>#REF!</v>
      </c>
      <c r="O3596" s="21" t="str">
        <f t="shared" si="186"/>
        <v/>
      </c>
      <c r="P3596" s="21" t="e">
        <f ca="1">IF(AND(O3596&lt;&gt; "", COUNTIF(SAP!#REF!,O3596)&gt;0),"Matched", "")</f>
        <v>#REF!</v>
      </c>
      <c r="Q3596" s="21" t="str">
        <f ca="1">IF(OR(D3596="AC",D3596="TR"),"Logic4"&amp;"_"&amp;TEXT(C3596,"dd.mm.yyyy") &amp;"_"&amp; 899438.14,"")</f>
        <v>Logic4_22.04.2020_899438.14</v>
      </c>
      <c r="R3596" s="21" t="e">
        <f ca="1">IF(AND(Q3596&lt;&gt; "", COUNTIF(SAP!#REF!,Q3596)&gt;0),"Matched", "")</f>
        <v>#REF!</v>
      </c>
    </row>
    <row r="3597" spans="1:18" hidden="1">
      <c r="A3597" s="21">
        <v>11563327</v>
      </c>
      <c r="B3597" s="22">
        <v>43943</v>
      </c>
      <c r="C3597" s="22">
        <v>43943</v>
      </c>
      <c r="D3597" s="21" t="s">
        <v>10</v>
      </c>
      <c r="E3597" s="23">
        <v>0</v>
      </c>
      <c r="F3597" s="23">
        <v>0</v>
      </c>
      <c r="G3597" s="23">
        <v>14436.1</v>
      </c>
      <c r="H3597" s="23">
        <v>638278.32999999996</v>
      </c>
      <c r="I3597" s="21" t="s">
        <v>11</v>
      </c>
      <c r="J3597" s="21" t="s">
        <v>12</v>
      </c>
      <c r="K3597" s="21" t="str">
        <f t="shared" si="184"/>
        <v/>
      </c>
      <c r="L3597" s="21" t="e">
        <f ca="1">IF(AND(K3597&lt;&gt; "", COUNTIF(SAP!#REF!,K3597)&gt;0),"Matched", "")</f>
        <v>#REF!</v>
      </c>
      <c r="M3597" s="21" t="str">
        <f t="shared" si="185"/>
        <v/>
      </c>
      <c r="N3597" s="21" t="e">
        <f ca="1">IF(AND(M3597&lt;&gt; "", COUNTIF(SAP!#REF!,M3597)&gt;0),"Matched", "")</f>
        <v>#REF!</v>
      </c>
      <c r="O3597" s="21" t="str">
        <f t="shared" si="186"/>
        <v/>
      </c>
      <c r="P3597" s="21" t="e">
        <f ca="1">IF(AND(O3597&lt;&gt; "", COUNTIF(SAP!#REF!,O3597)&gt;0),"Matched", "")</f>
        <v>#REF!</v>
      </c>
      <c r="Q3597" s="21" t="str">
        <f ca="1">IF(OR(D3597="AC",D3597="TR"),"Logic4"&amp;"_"&amp;TEXT(C3597,"dd.mm.yyyy") &amp;"_"&amp; 899438.14,"")</f>
        <v>Logic4_22.04.2020_899438.14</v>
      </c>
      <c r="R3597" s="21" t="e">
        <f ca="1">IF(AND(Q3597&lt;&gt; "", COUNTIF(SAP!#REF!,Q3597)&gt;0),"Matched", "")</f>
        <v>#REF!</v>
      </c>
    </row>
    <row r="3598" spans="1:18" hidden="1">
      <c r="A3598" s="21">
        <v>11563327</v>
      </c>
      <c r="B3598" s="22">
        <v>43943</v>
      </c>
      <c r="C3598" s="22">
        <v>43943</v>
      </c>
      <c r="D3598" s="21" t="s">
        <v>10</v>
      </c>
      <c r="E3598" s="23">
        <v>0</v>
      </c>
      <c r="F3598" s="23">
        <v>0</v>
      </c>
      <c r="G3598" s="23">
        <v>14441</v>
      </c>
      <c r="H3598" s="23">
        <v>652719.32999999996</v>
      </c>
      <c r="I3598" s="21" t="s">
        <v>11</v>
      </c>
      <c r="J3598" s="21" t="s">
        <v>12</v>
      </c>
      <c r="K3598" s="21" t="str">
        <f t="shared" si="184"/>
        <v/>
      </c>
      <c r="L3598" s="21" t="e">
        <f ca="1">IF(AND(K3598&lt;&gt; "", COUNTIF(SAP!#REF!,K3598)&gt;0),"Matched", "")</f>
        <v>#REF!</v>
      </c>
      <c r="M3598" s="21" t="str">
        <f t="shared" si="185"/>
        <v/>
      </c>
      <c r="N3598" s="21" t="e">
        <f ca="1">IF(AND(M3598&lt;&gt; "", COUNTIF(SAP!#REF!,M3598)&gt;0),"Matched", "")</f>
        <v>#REF!</v>
      </c>
      <c r="O3598" s="21" t="str">
        <f t="shared" si="186"/>
        <v/>
      </c>
      <c r="P3598" s="21" t="e">
        <f ca="1">IF(AND(O3598&lt;&gt; "", COUNTIF(SAP!#REF!,O3598)&gt;0),"Matched", "")</f>
        <v>#REF!</v>
      </c>
      <c r="Q3598" s="21" t="str">
        <f ca="1">IF(OR(D3598="AC",D3598="TR"),"Logic4"&amp;"_"&amp;TEXT(C3598,"dd.mm.yyyy") &amp;"_"&amp; 899438.14,"")</f>
        <v>Logic4_22.04.2020_899438.14</v>
      </c>
      <c r="R3598" s="21" t="e">
        <f ca="1">IF(AND(Q3598&lt;&gt; "", COUNTIF(SAP!#REF!,Q3598)&gt;0),"Matched", "")</f>
        <v>#REF!</v>
      </c>
    </row>
    <row r="3599" spans="1:18" hidden="1">
      <c r="A3599" s="21">
        <v>11563327</v>
      </c>
      <c r="B3599" s="22">
        <v>43943</v>
      </c>
      <c r="C3599" s="22">
        <v>43943</v>
      </c>
      <c r="D3599" s="21" t="s">
        <v>10</v>
      </c>
      <c r="E3599" s="23">
        <v>0</v>
      </c>
      <c r="F3599" s="23">
        <v>0</v>
      </c>
      <c r="G3599" s="23">
        <v>14735.4</v>
      </c>
      <c r="H3599" s="23">
        <v>667454.73</v>
      </c>
      <c r="I3599" s="21" t="s">
        <v>11</v>
      </c>
      <c r="J3599" s="21" t="s">
        <v>12</v>
      </c>
      <c r="K3599" s="21" t="str">
        <f t="shared" si="184"/>
        <v/>
      </c>
      <c r="L3599" s="21" t="e">
        <f ca="1">IF(AND(K3599&lt;&gt; "", COUNTIF(SAP!#REF!,K3599)&gt;0),"Matched", "")</f>
        <v>#REF!</v>
      </c>
      <c r="M3599" s="21" t="str">
        <f t="shared" si="185"/>
        <v/>
      </c>
      <c r="N3599" s="21" t="e">
        <f ca="1">IF(AND(M3599&lt;&gt; "", COUNTIF(SAP!#REF!,M3599)&gt;0),"Matched", "")</f>
        <v>#REF!</v>
      </c>
      <c r="O3599" s="21" t="str">
        <f t="shared" si="186"/>
        <v/>
      </c>
      <c r="P3599" s="21" t="e">
        <f ca="1">IF(AND(O3599&lt;&gt; "", COUNTIF(SAP!#REF!,O3599)&gt;0),"Matched", "")</f>
        <v>#REF!</v>
      </c>
      <c r="Q3599" s="21" t="str">
        <f ca="1">IF(OR(D3599="AC",D3599="TR"),"Logic4"&amp;"_"&amp;TEXT(C3599,"dd.mm.yyyy") &amp;"_"&amp; 899438.14,"")</f>
        <v>Logic4_22.04.2020_899438.14</v>
      </c>
      <c r="R3599" s="21" t="e">
        <f ca="1">IF(AND(Q3599&lt;&gt; "", COUNTIF(SAP!#REF!,Q3599)&gt;0),"Matched", "")</f>
        <v>#REF!</v>
      </c>
    </row>
    <row r="3600" spans="1:18" hidden="1">
      <c r="A3600" s="21">
        <v>11563327</v>
      </c>
      <c r="B3600" s="22">
        <v>43943</v>
      </c>
      <c r="C3600" s="22">
        <v>43943</v>
      </c>
      <c r="D3600" s="21" t="s">
        <v>10</v>
      </c>
      <c r="E3600" s="23">
        <v>0</v>
      </c>
      <c r="F3600" s="23">
        <v>0</v>
      </c>
      <c r="G3600" s="23">
        <v>15794.81</v>
      </c>
      <c r="H3600" s="23">
        <v>683249.54</v>
      </c>
      <c r="I3600" s="21" t="s">
        <v>11</v>
      </c>
      <c r="J3600" s="21" t="s">
        <v>12</v>
      </c>
      <c r="K3600" s="21" t="str">
        <f t="shared" si="184"/>
        <v/>
      </c>
      <c r="L3600" s="21" t="e">
        <f ca="1">IF(AND(K3600&lt;&gt; "", COUNTIF(SAP!#REF!,K3600)&gt;0),"Matched", "")</f>
        <v>#REF!</v>
      </c>
      <c r="M3600" s="21" t="str">
        <f t="shared" si="185"/>
        <v/>
      </c>
      <c r="N3600" s="21" t="e">
        <f ca="1">IF(AND(M3600&lt;&gt; "", COUNTIF(SAP!#REF!,M3600)&gt;0),"Matched", "")</f>
        <v>#REF!</v>
      </c>
      <c r="O3600" s="21" t="str">
        <f t="shared" si="186"/>
        <v/>
      </c>
      <c r="P3600" s="21" t="e">
        <f ca="1">IF(AND(O3600&lt;&gt; "", COUNTIF(SAP!#REF!,O3600)&gt;0),"Matched", "")</f>
        <v>#REF!</v>
      </c>
      <c r="Q3600" s="21" t="str">
        <f ca="1">IF(OR(D3600="AC",D3600="TR"),"Logic4"&amp;"_"&amp;TEXT(C3600,"dd.mm.yyyy") &amp;"_"&amp; 899438.14,"")</f>
        <v>Logic4_22.04.2020_899438.14</v>
      </c>
      <c r="R3600" s="21" t="e">
        <f ca="1">IF(AND(Q3600&lt;&gt; "", COUNTIF(SAP!#REF!,Q3600)&gt;0),"Matched", "")</f>
        <v>#REF!</v>
      </c>
    </row>
    <row r="3601" spans="1:20" hidden="1">
      <c r="A3601" s="21">
        <v>11563327</v>
      </c>
      <c r="B3601" s="22">
        <v>43943</v>
      </c>
      <c r="C3601" s="22">
        <v>43943</v>
      </c>
      <c r="D3601" s="21" t="s">
        <v>10</v>
      </c>
      <c r="E3601" s="23">
        <v>0</v>
      </c>
      <c r="F3601" s="23">
        <v>0</v>
      </c>
      <c r="G3601" s="23">
        <v>15999.9</v>
      </c>
      <c r="H3601" s="23">
        <v>699249.44</v>
      </c>
      <c r="I3601" s="21" t="s">
        <v>11</v>
      </c>
      <c r="J3601" s="21" t="s">
        <v>12</v>
      </c>
      <c r="K3601" s="21" t="str">
        <f t="shared" si="184"/>
        <v/>
      </c>
      <c r="L3601" s="21" t="e">
        <f ca="1">IF(AND(K3601&lt;&gt; "", COUNTIF(SAP!#REF!,K3601)&gt;0),"Matched", "")</f>
        <v>#REF!</v>
      </c>
      <c r="M3601" s="21" t="str">
        <f t="shared" si="185"/>
        <v/>
      </c>
      <c r="N3601" s="21" t="e">
        <f ca="1">IF(AND(M3601&lt;&gt; "", COUNTIF(SAP!#REF!,M3601)&gt;0),"Matched", "")</f>
        <v>#REF!</v>
      </c>
      <c r="O3601" s="21" t="str">
        <f t="shared" si="186"/>
        <v/>
      </c>
      <c r="P3601" s="21" t="e">
        <f ca="1">IF(AND(O3601&lt;&gt; "", COUNTIF(SAP!#REF!,O3601)&gt;0),"Matched", "")</f>
        <v>#REF!</v>
      </c>
      <c r="Q3601" s="21" t="str">
        <f ca="1">IF(OR(D3601="AC",D3601="TR"),"Logic4"&amp;"_"&amp;TEXT(C3601,"dd.mm.yyyy") &amp;"_"&amp; 899438.14,"")</f>
        <v>Logic4_22.04.2020_899438.14</v>
      </c>
      <c r="R3601" s="21" t="e">
        <f ca="1">IF(AND(Q3601&lt;&gt; "", COUNTIF(SAP!#REF!,Q3601)&gt;0),"Matched", "")</f>
        <v>#REF!</v>
      </c>
    </row>
    <row r="3602" spans="1:20" hidden="1">
      <c r="A3602" s="21">
        <v>11563327</v>
      </c>
      <c r="B3602" s="22">
        <v>43943</v>
      </c>
      <c r="C3602" s="22">
        <v>43943</v>
      </c>
      <c r="D3602" s="21" t="s">
        <v>10</v>
      </c>
      <c r="E3602" s="23">
        <v>0</v>
      </c>
      <c r="F3602" s="23">
        <v>0</v>
      </c>
      <c r="G3602" s="23">
        <v>16407.72</v>
      </c>
      <c r="H3602" s="23">
        <v>715657.16</v>
      </c>
      <c r="I3602" s="21" t="s">
        <v>11</v>
      </c>
      <c r="J3602" s="21" t="s">
        <v>12</v>
      </c>
      <c r="K3602" s="21" t="str">
        <f t="shared" si="184"/>
        <v/>
      </c>
      <c r="L3602" s="21" t="e">
        <f ca="1">IF(AND(K3602&lt;&gt; "", COUNTIF(SAP!#REF!,K3602)&gt;0),"Matched", "")</f>
        <v>#REF!</v>
      </c>
      <c r="M3602" s="21" t="str">
        <f t="shared" si="185"/>
        <v/>
      </c>
      <c r="N3602" s="21" t="e">
        <f ca="1">IF(AND(M3602&lt;&gt; "", COUNTIF(SAP!#REF!,M3602)&gt;0),"Matched", "")</f>
        <v>#REF!</v>
      </c>
      <c r="O3602" s="21" t="str">
        <f t="shared" si="186"/>
        <v/>
      </c>
      <c r="P3602" s="21" t="e">
        <f ca="1">IF(AND(O3602&lt;&gt; "", COUNTIF(SAP!#REF!,O3602)&gt;0),"Matched", "")</f>
        <v>#REF!</v>
      </c>
      <c r="Q3602" s="21" t="str">
        <f ca="1">IF(OR(D3602="AC",D3602="TR"),"Logic4"&amp;"_"&amp;TEXT(C3602,"dd.mm.yyyy") &amp;"_"&amp; 899438.14,"")</f>
        <v>Logic4_22.04.2020_899438.14</v>
      </c>
      <c r="R3602" s="21" t="e">
        <f ca="1">IF(AND(Q3602&lt;&gt; "", COUNTIF(SAP!#REF!,Q3602)&gt;0),"Matched", "")</f>
        <v>#REF!</v>
      </c>
    </row>
    <row r="3603" spans="1:20" hidden="1">
      <c r="A3603" s="21">
        <v>11563327</v>
      </c>
      <c r="B3603" s="22">
        <v>43943</v>
      </c>
      <c r="C3603" s="22">
        <v>43943</v>
      </c>
      <c r="D3603" s="21" t="s">
        <v>10</v>
      </c>
      <c r="E3603" s="23">
        <v>0</v>
      </c>
      <c r="F3603" s="23">
        <v>0</v>
      </c>
      <c r="G3603" s="23">
        <v>18608.3</v>
      </c>
      <c r="H3603" s="23">
        <v>734265.46</v>
      </c>
      <c r="I3603" s="21" t="s">
        <v>11</v>
      </c>
      <c r="J3603" s="21" t="s">
        <v>12</v>
      </c>
      <c r="K3603" s="21" t="str">
        <f t="shared" si="184"/>
        <v/>
      </c>
      <c r="L3603" s="21" t="e">
        <f ca="1">IF(AND(K3603&lt;&gt; "", COUNTIF(SAP!#REF!,K3603)&gt;0),"Matched", "")</f>
        <v>#REF!</v>
      </c>
      <c r="M3603" s="21" t="str">
        <f t="shared" si="185"/>
        <v/>
      </c>
      <c r="N3603" s="21" t="e">
        <f ca="1">IF(AND(M3603&lt;&gt; "", COUNTIF(SAP!#REF!,M3603)&gt;0),"Matched", "")</f>
        <v>#REF!</v>
      </c>
      <c r="O3603" s="21" t="str">
        <f t="shared" si="186"/>
        <v/>
      </c>
      <c r="P3603" s="21" t="e">
        <f ca="1">IF(AND(O3603&lt;&gt; "", COUNTIF(SAP!#REF!,O3603)&gt;0),"Matched", "")</f>
        <v>#REF!</v>
      </c>
      <c r="Q3603" s="21" t="str">
        <f ca="1">IF(OR(D3603="AC",D3603="TR"),"Logic4"&amp;"_"&amp;TEXT(C3603,"dd.mm.yyyy") &amp;"_"&amp; 899438.14,"")</f>
        <v>Logic4_22.04.2020_899438.14</v>
      </c>
      <c r="R3603" s="21" t="e">
        <f ca="1">IF(AND(Q3603&lt;&gt; "", COUNTIF(SAP!#REF!,Q3603)&gt;0),"Matched", "")</f>
        <v>#REF!</v>
      </c>
    </row>
    <row r="3604" spans="1:20" hidden="1">
      <c r="A3604" s="21">
        <v>11563327</v>
      </c>
      <c r="B3604" s="22">
        <v>43943</v>
      </c>
      <c r="C3604" s="22">
        <v>43943</v>
      </c>
      <c r="D3604" s="21" t="s">
        <v>10</v>
      </c>
      <c r="E3604" s="23">
        <v>0</v>
      </c>
      <c r="F3604" s="23">
        <v>0</v>
      </c>
      <c r="G3604" s="23">
        <v>20191.86</v>
      </c>
      <c r="H3604" s="23">
        <v>754457.32</v>
      </c>
      <c r="I3604" s="21" t="s">
        <v>11</v>
      </c>
      <c r="J3604" s="21" t="s">
        <v>12</v>
      </c>
      <c r="K3604" s="21" t="str">
        <f t="shared" si="184"/>
        <v/>
      </c>
      <c r="L3604" s="21" t="e">
        <f ca="1">IF(AND(K3604&lt;&gt; "", COUNTIF(SAP!#REF!,K3604)&gt;0),"Matched", "")</f>
        <v>#REF!</v>
      </c>
      <c r="M3604" s="21" t="str">
        <f t="shared" si="185"/>
        <v/>
      </c>
      <c r="N3604" s="21" t="e">
        <f ca="1">IF(AND(M3604&lt;&gt; "", COUNTIF(SAP!#REF!,M3604)&gt;0),"Matched", "")</f>
        <v>#REF!</v>
      </c>
      <c r="O3604" s="21" t="str">
        <f t="shared" si="186"/>
        <v/>
      </c>
      <c r="P3604" s="21" t="e">
        <f ca="1">IF(AND(O3604&lt;&gt; "", COUNTIF(SAP!#REF!,O3604)&gt;0),"Matched", "")</f>
        <v>#REF!</v>
      </c>
      <c r="Q3604" s="21" t="str">
        <f ca="1">IF(OR(D3604="AC",D3604="TR"),"Logic4"&amp;"_"&amp;TEXT(C3604,"dd.mm.yyyy") &amp;"_"&amp; 899438.14,"")</f>
        <v>Logic4_22.04.2020_899438.14</v>
      </c>
      <c r="R3604" s="21" t="e">
        <f ca="1">IF(AND(Q3604&lt;&gt; "", COUNTIF(SAP!#REF!,Q3604)&gt;0),"Matched", "")</f>
        <v>#REF!</v>
      </c>
    </row>
    <row r="3605" spans="1:20" hidden="1">
      <c r="A3605" s="21">
        <v>11563327</v>
      </c>
      <c r="B3605" s="22">
        <v>43943</v>
      </c>
      <c r="C3605" s="22">
        <v>43943</v>
      </c>
      <c r="D3605" s="21" t="s">
        <v>10</v>
      </c>
      <c r="E3605" s="23">
        <v>0</v>
      </c>
      <c r="F3605" s="23">
        <v>0</v>
      </c>
      <c r="G3605" s="23">
        <v>20280</v>
      </c>
      <c r="H3605" s="23">
        <v>774737.32</v>
      </c>
      <c r="I3605" s="21" t="s">
        <v>11</v>
      </c>
      <c r="J3605" s="21" t="s">
        <v>12</v>
      </c>
      <c r="K3605" s="21" t="str">
        <f t="shared" si="184"/>
        <v/>
      </c>
      <c r="L3605" s="21" t="e">
        <f ca="1">IF(AND(K3605&lt;&gt; "", COUNTIF(SAP!#REF!,K3605)&gt;0),"Matched", "")</f>
        <v>#REF!</v>
      </c>
      <c r="M3605" s="21" t="str">
        <f t="shared" si="185"/>
        <v/>
      </c>
      <c r="N3605" s="21" t="e">
        <f ca="1">IF(AND(M3605&lt;&gt; "", COUNTIF(SAP!#REF!,M3605)&gt;0),"Matched", "")</f>
        <v>#REF!</v>
      </c>
      <c r="O3605" s="21" t="str">
        <f t="shared" si="186"/>
        <v/>
      </c>
      <c r="P3605" s="21" t="e">
        <f ca="1">IF(AND(O3605&lt;&gt; "", COUNTIF(SAP!#REF!,O3605)&gt;0),"Matched", "")</f>
        <v>#REF!</v>
      </c>
      <c r="Q3605" s="21" t="str">
        <f ca="1">IF(OR(D3605="AC",D3605="TR"),"Logic4"&amp;"_"&amp;TEXT(C3605,"dd.mm.yyyy") &amp;"_"&amp; 899438.14,"")</f>
        <v>Logic4_22.04.2020_899438.14</v>
      </c>
      <c r="R3605" s="21" t="e">
        <f ca="1">IF(AND(Q3605&lt;&gt; "", COUNTIF(SAP!#REF!,Q3605)&gt;0),"Matched", "")</f>
        <v>#REF!</v>
      </c>
    </row>
    <row r="3606" spans="1:20" hidden="1">
      <c r="A3606" s="21">
        <v>11563327</v>
      </c>
      <c r="B3606" s="22">
        <v>43943</v>
      </c>
      <c r="C3606" s="22">
        <v>43943</v>
      </c>
      <c r="D3606" s="21" t="s">
        <v>10</v>
      </c>
      <c r="E3606" s="23">
        <v>0</v>
      </c>
      <c r="F3606" s="23">
        <v>0</v>
      </c>
      <c r="G3606" s="23">
        <v>20466.099999999999</v>
      </c>
      <c r="H3606" s="23">
        <v>795203.42</v>
      </c>
      <c r="I3606" s="21" t="s">
        <v>11</v>
      </c>
      <c r="J3606" s="21" t="s">
        <v>12</v>
      </c>
      <c r="K3606" s="21" t="str">
        <f t="shared" si="184"/>
        <v/>
      </c>
      <c r="L3606" s="21" t="e">
        <f ca="1">IF(AND(K3606&lt;&gt; "", COUNTIF(SAP!#REF!,K3606)&gt;0),"Matched", "")</f>
        <v>#REF!</v>
      </c>
      <c r="M3606" s="21" t="str">
        <f t="shared" si="185"/>
        <v/>
      </c>
      <c r="N3606" s="21" t="e">
        <f ca="1">IF(AND(M3606&lt;&gt; "", COUNTIF(SAP!#REF!,M3606)&gt;0),"Matched", "")</f>
        <v>#REF!</v>
      </c>
      <c r="O3606" s="21" t="str">
        <f t="shared" si="186"/>
        <v/>
      </c>
      <c r="P3606" s="21" t="e">
        <f ca="1">IF(AND(O3606&lt;&gt; "", COUNTIF(SAP!#REF!,O3606)&gt;0),"Matched", "")</f>
        <v>#REF!</v>
      </c>
      <c r="Q3606" s="21" t="str">
        <f ca="1">IF(OR(D3606="AC",D3606="TR"),"Logic4"&amp;"_"&amp;TEXT(C3606,"dd.mm.yyyy") &amp;"_"&amp; 899438.14,"")</f>
        <v>Logic4_22.04.2020_899438.14</v>
      </c>
      <c r="R3606" s="21" t="e">
        <f ca="1">IF(AND(Q3606&lt;&gt; "", COUNTIF(SAP!#REF!,Q3606)&gt;0),"Matched", "")</f>
        <v>#REF!</v>
      </c>
    </row>
    <row r="3607" spans="1:20" hidden="1">
      <c r="A3607" s="21">
        <v>11563327</v>
      </c>
      <c r="B3607" s="22">
        <v>43943</v>
      </c>
      <c r="C3607" s="22">
        <v>43943</v>
      </c>
      <c r="D3607" s="21" t="s">
        <v>10</v>
      </c>
      <c r="E3607" s="23">
        <v>0</v>
      </c>
      <c r="F3607" s="23">
        <v>0</v>
      </c>
      <c r="G3607" s="23">
        <v>20936.39</v>
      </c>
      <c r="H3607" s="23">
        <v>816139.81</v>
      </c>
      <c r="I3607" s="21" t="s">
        <v>11</v>
      </c>
      <c r="J3607" s="21" t="s">
        <v>12</v>
      </c>
      <c r="K3607" s="21" t="str">
        <f t="shared" si="184"/>
        <v/>
      </c>
      <c r="L3607" s="21" t="e">
        <f ca="1">IF(AND(K3607&lt;&gt; "", COUNTIF(SAP!#REF!,K3607)&gt;0),"Matched", "")</f>
        <v>#REF!</v>
      </c>
      <c r="M3607" s="21" t="str">
        <f t="shared" si="185"/>
        <v/>
      </c>
      <c r="N3607" s="21" t="e">
        <f ca="1">IF(AND(M3607&lt;&gt; "", COUNTIF(SAP!#REF!,M3607)&gt;0),"Matched", "")</f>
        <v>#REF!</v>
      </c>
      <c r="O3607" s="21" t="str">
        <f t="shared" si="186"/>
        <v/>
      </c>
      <c r="P3607" s="21" t="e">
        <f ca="1">IF(AND(O3607&lt;&gt; "", COUNTIF(SAP!#REF!,O3607)&gt;0),"Matched", "")</f>
        <v>#REF!</v>
      </c>
      <c r="Q3607" s="21" t="str">
        <f ca="1">IF(OR(D3607="AC",D3607="TR"),"Logic4"&amp;"_"&amp;TEXT(C3607,"dd.mm.yyyy") &amp;"_"&amp; 899438.14,"")</f>
        <v>Logic4_22.04.2020_899438.14</v>
      </c>
      <c r="R3607" s="21" t="e">
        <f ca="1">IF(AND(Q3607&lt;&gt; "", COUNTIF(SAP!#REF!,Q3607)&gt;0),"Matched", "")</f>
        <v>#REF!</v>
      </c>
    </row>
    <row r="3608" spans="1:20" hidden="1">
      <c r="A3608" s="21">
        <v>11563327</v>
      </c>
      <c r="B3608" s="22">
        <v>43943</v>
      </c>
      <c r="C3608" s="22">
        <v>43943</v>
      </c>
      <c r="D3608" s="21" t="s">
        <v>10</v>
      </c>
      <c r="E3608" s="23">
        <v>0</v>
      </c>
      <c r="F3608" s="23">
        <v>0</v>
      </c>
      <c r="G3608" s="23">
        <v>21709.8</v>
      </c>
      <c r="H3608" s="23">
        <v>837849.61</v>
      </c>
      <c r="I3608" s="21" t="s">
        <v>11</v>
      </c>
      <c r="J3608" s="21" t="s">
        <v>12</v>
      </c>
      <c r="K3608" s="21" t="str">
        <f t="shared" si="184"/>
        <v/>
      </c>
      <c r="L3608" s="21" t="e">
        <f ca="1">IF(AND(K3608&lt;&gt; "", COUNTIF(SAP!#REF!,K3608)&gt;0),"Matched", "")</f>
        <v>#REF!</v>
      </c>
      <c r="M3608" s="21" t="str">
        <f t="shared" si="185"/>
        <v/>
      </c>
      <c r="N3608" s="21" t="e">
        <f ca="1">IF(AND(M3608&lt;&gt; "", COUNTIF(SAP!#REF!,M3608)&gt;0),"Matched", "")</f>
        <v>#REF!</v>
      </c>
      <c r="O3608" s="21" t="str">
        <f t="shared" si="186"/>
        <v/>
      </c>
      <c r="P3608" s="21" t="e">
        <f ca="1">IF(AND(O3608&lt;&gt; "", COUNTIF(SAP!#REF!,O3608)&gt;0),"Matched", "")</f>
        <v>#REF!</v>
      </c>
      <c r="Q3608" s="21" t="str">
        <f ca="1">IF(OR(D3608="AC",D3608="TR"),"Logic4"&amp;"_"&amp;TEXT(C3608,"dd.mm.yyyy") &amp;"_"&amp; 899438.14,"")</f>
        <v>Logic4_22.04.2020_899438.14</v>
      </c>
      <c r="R3608" s="21" t="e">
        <f ca="1">IF(AND(Q3608&lt;&gt; "", COUNTIF(SAP!#REF!,Q3608)&gt;0),"Matched", "")</f>
        <v>#REF!</v>
      </c>
    </row>
    <row r="3609" spans="1:20" hidden="1">
      <c r="A3609" s="21">
        <v>11563327</v>
      </c>
      <c r="B3609" s="22">
        <v>43943</v>
      </c>
      <c r="C3609" s="22">
        <v>43943</v>
      </c>
      <c r="D3609" s="21" t="s">
        <v>10</v>
      </c>
      <c r="E3609" s="23">
        <v>0</v>
      </c>
      <c r="F3609" s="23">
        <v>0</v>
      </c>
      <c r="G3609" s="23">
        <v>28440.400000000001</v>
      </c>
      <c r="H3609" s="23">
        <v>866290.01</v>
      </c>
      <c r="I3609" s="21" t="s">
        <v>11</v>
      </c>
      <c r="J3609" s="21" t="s">
        <v>12</v>
      </c>
      <c r="K3609" s="21" t="str">
        <f t="shared" si="184"/>
        <v/>
      </c>
      <c r="L3609" s="21" t="e">
        <f ca="1">IF(AND(K3609&lt;&gt; "", COUNTIF(SAP!#REF!,K3609)&gt;0),"Matched", "")</f>
        <v>#REF!</v>
      </c>
      <c r="M3609" s="21" t="str">
        <f t="shared" si="185"/>
        <v/>
      </c>
      <c r="N3609" s="21" t="e">
        <f ca="1">IF(AND(M3609&lt;&gt; "", COUNTIF(SAP!#REF!,M3609)&gt;0),"Matched", "")</f>
        <v>#REF!</v>
      </c>
      <c r="O3609" s="21" t="str">
        <f t="shared" si="186"/>
        <v/>
      </c>
      <c r="P3609" s="21" t="e">
        <f ca="1">IF(AND(O3609&lt;&gt; "", COUNTIF(SAP!#REF!,O3609)&gt;0),"Matched", "")</f>
        <v>#REF!</v>
      </c>
      <c r="Q3609" s="21" t="str">
        <f ca="1">IF(OR(D3609="AC",D3609="TR"),"Logic4"&amp;"_"&amp;TEXT(C3609,"dd.mm.yyyy") &amp;"_"&amp; 899438.14,"")</f>
        <v>Logic4_22.04.2020_899438.14</v>
      </c>
      <c r="R3609" s="21" t="e">
        <f ca="1">IF(AND(Q3609&lt;&gt; "", COUNTIF(SAP!#REF!,Q3609)&gt;0),"Matched", "")</f>
        <v>#REF!</v>
      </c>
    </row>
    <row r="3610" spans="1:20" hidden="1">
      <c r="A3610" s="21">
        <v>11563327</v>
      </c>
      <c r="B3610" s="22">
        <v>43943</v>
      </c>
      <c r="C3610" s="22">
        <v>43943</v>
      </c>
      <c r="D3610" s="21" t="s">
        <v>10</v>
      </c>
      <c r="E3610" s="23">
        <v>0</v>
      </c>
      <c r="F3610" s="23">
        <v>0</v>
      </c>
      <c r="G3610" s="23">
        <v>33148.129999999997</v>
      </c>
      <c r="H3610" s="23">
        <v>899438.14</v>
      </c>
      <c r="I3610" s="21" t="s">
        <v>11</v>
      </c>
      <c r="J3610" s="21" t="s">
        <v>12</v>
      </c>
      <c r="K3610" s="21" t="str">
        <f t="shared" si="184"/>
        <v/>
      </c>
      <c r="L3610" s="21" t="e">
        <f ca="1">IF(AND(K3610&lt;&gt; "", COUNTIF(SAP!#REF!,K3610)&gt;0),"Matched", "")</f>
        <v>#REF!</v>
      </c>
      <c r="M3610" s="21" t="str">
        <f t="shared" si="185"/>
        <v/>
      </c>
      <c r="N3610" s="21" t="e">
        <f ca="1">IF(AND(M3610&lt;&gt; "", COUNTIF(SAP!#REF!,M3610)&gt;0),"Matched", "")</f>
        <v>#REF!</v>
      </c>
      <c r="O3610" s="21" t="str">
        <f t="shared" si="186"/>
        <v/>
      </c>
      <c r="P3610" s="21" t="e">
        <f ca="1">IF(AND(O3610&lt;&gt; "", COUNTIF(SAP!#REF!,O3610)&gt;0),"Matched", "")</f>
        <v>#REF!</v>
      </c>
      <c r="Q3610" s="21" t="str">
        <f ca="1">IF(OR(D3610="AC",D3610="TR"),"Logic4"&amp;"_"&amp;TEXT(C3610,"dd.mm.yyyy") &amp;"_"&amp; 899438.14,"")</f>
        <v>Logic4_22.04.2020_899438.14</v>
      </c>
      <c r="R3610" s="21" t="e">
        <f ca="1">IF(AND(Q3610&lt;&gt; "", COUNTIF(SAP!#REF!,Q3610)&gt;0),"Matched", "")</f>
        <v>#REF!</v>
      </c>
    </row>
    <row r="3611" spans="1:20" hidden="1">
      <c r="A3611" s="21">
        <v>11563327</v>
      </c>
      <c r="B3611" s="22">
        <v>43943</v>
      </c>
      <c r="C3611" s="22">
        <v>43943</v>
      </c>
      <c r="D3611" s="21" t="s">
        <v>13</v>
      </c>
      <c r="E3611" s="23">
        <v>0</v>
      </c>
      <c r="F3611" s="23">
        <v>4.67</v>
      </c>
      <c r="G3611" s="23">
        <v>0</v>
      </c>
      <c r="H3611" s="23">
        <v>899433.47</v>
      </c>
      <c r="I3611" s="21" t="s">
        <v>14</v>
      </c>
      <c r="J3611" s="21" t="s">
        <v>15</v>
      </c>
      <c r="K3611" s="21" t="str">
        <f t="shared" si="184"/>
        <v/>
      </c>
      <c r="L3611" s="21" t="e">
        <f ca="1">IF(AND(K3611&lt;&gt; "", COUNTIF(SAP!#REF!,K3611)&gt;0),"Matched", "")</f>
        <v>#REF!</v>
      </c>
      <c r="M3611" s="21" t="str">
        <f t="shared" si="185"/>
        <v/>
      </c>
      <c r="N3611" s="21" t="e">
        <f ca="1">IF(AND(M3611&lt;&gt; "", COUNTIF(SAP!#REF!,M3611)&gt;0),"Matched", "")</f>
        <v>#REF!</v>
      </c>
      <c r="O3611" s="21" t="str">
        <f t="shared" si="186"/>
        <v/>
      </c>
      <c r="P3611" s="21" t="e">
        <f ca="1">IF(AND(O3611&lt;&gt; "", COUNTIF(SAP!#REF!,O3611)&gt;0),"Matched", "")</f>
        <v>#REF!</v>
      </c>
      <c r="R3611" s="21" t="e">
        <f ca="1">IF(AND(Q3611&lt;&gt; "", COUNTIF(SAP!#REF!,Q3611)&gt;0),"Matched", "")</f>
        <v>#REF!</v>
      </c>
      <c r="S3611" s="21" t="str">
        <f ca="1">IF(AND(D3611="AD", I3611="800TAX  "),"Logic5"&amp;"_"&amp;TEXT(C3611,"dd.mm.yyyy") &amp;"_"&amp; 637.24,"")</f>
        <v>Logic5_22.04.2020_637.24</v>
      </c>
      <c r="T3611" s="21" t="e">
        <f ca="1">IF(AND(S3611&lt;&gt; "", COUNTIF(SAP!#REF!,S3611)&gt;0),"Matched", "")</f>
        <v>#REF!</v>
      </c>
    </row>
    <row r="3612" spans="1:20" hidden="1">
      <c r="A3612" s="21">
        <v>11563327</v>
      </c>
      <c r="B3612" s="22">
        <v>43943</v>
      </c>
      <c r="C3612" s="22">
        <v>43943</v>
      </c>
      <c r="D3612" s="21" t="s">
        <v>13</v>
      </c>
      <c r="E3612" s="23">
        <v>0</v>
      </c>
      <c r="F3612" s="23">
        <v>5.7</v>
      </c>
      <c r="G3612" s="23">
        <v>0</v>
      </c>
      <c r="H3612" s="23">
        <v>899427.77</v>
      </c>
      <c r="I3612" s="21" t="s">
        <v>14</v>
      </c>
      <c r="J3612" s="21" t="s">
        <v>15</v>
      </c>
      <c r="K3612" s="21" t="str">
        <f t="shared" si="184"/>
        <v/>
      </c>
      <c r="L3612" s="21" t="e">
        <f ca="1">IF(AND(K3612&lt;&gt; "", COUNTIF(SAP!#REF!,K3612)&gt;0),"Matched", "")</f>
        <v>#REF!</v>
      </c>
      <c r="M3612" s="21" t="str">
        <f t="shared" si="185"/>
        <v/>
      </c>
      <c r="N3612" s="21" t="e">
        <f ca="1">IF(AND(M3612&lt;&gt; "", COUNTIF(SAP!#REF!,M3612)&gt;0),"Matched", "")</f>
        <v>#REF!</v>
      </c>
      <c r="O3612" s="21" t="str">
        <f t="shared" si="186"/>
        <v/>
      </c>
      <c r="P3612" s="21" t="e">
        <f ca="1">IF(AND(O3612&lt;&gt; "", COUNTIF(SAP!#REF!,O3612)&gt;0),"Matched", "")</f>
        <v>#REF!</v>
      </c>
      <c r="R3612" s="21" t="e">
        <f ca="1">IF(AND(Q3612&lt;&gt; "", COUNTIF(SAP!#REF!,Q3612)&gt;0),"Matched", "")</f>
        <v>#REF!</v>
      </c>
      <c r="S3612" s="21" t="str">
        <f ca="1">IF(AND(D3612="AD", I3612="800TAX  "),"Logic5"&amp;"_"&amp;TEXT(C3612,"dd.mm.yyyy") &amp;"_"&amp; 637.24,"")</f>
        <v>Logic5_22.04.2020_637.24</v>
      </c>
      <c r="T3612" s="21" t="e">
        <f ca="1">IF(AND(S3612&lt;&gt; "", COUNTIF(SAP!#REF!,S3612)&gt;0),"Matched", "")</f>
        <v>#REF!</v>
      </c>
    </row>
    <row r="3613" spans="1:20" hidden="1">
      <c r="A3613" s="21">
        <v>11563327</v>
      </c>
      <c r="B3613" s="22">
        <v>43943</v>
      </c>
      <c r="C3613" s="22">
        <v>43943</v>
      </c>
      <c r="D3613" s="21" t="s">
        <v>13</v>
      </c>
      <c r="E3613" s="23">
        <v>0</v>
      </c>
      <c r="F3613" s="23">
        <v>7.87</v>
      </c>
      <c r="G3613" s="23">
        <v>0</v>
      </c>
      <c r="H3613" s="23">
        <v>899419.9</v>
      </c>
      <c r="I3613" s="21" t="s">
        <v>14</v>
      </c>
      <c r="J3613" s="21" t="s">
        <v>15</v>
      </c>
      <c r="K3613" s="21" t="str">
        <f t="shared" si="184"/>
        <v/>
      </c>
      <c r="L3613" s="21" t="e">
        <f ca="1">IF(AND(K3613&lt;&gt; "", COUNTIF(SAP!#REF!,K3613)&gt;0),"Matched", "")</f>
        <v>#REF!</v>
      </c>
      <c r="M3613" s="21" t="str">
        <f t="shared" si="185"/>
        <v/>
      </c>
      <c r="N3613" s="21" t="e">
        <f ca="1">IF(AND(M3613&lt;&gt; "", COUNTIF(SAP!#REF!,M3613)&gt;0),"Matched", "")</f>
        <v>#REF!</v>
      </c>
      <c r="O3613" s="21" t="str">
        <f t="shared" si="186"/>
        <v/>
      </c>
      <c r="P3613" s="21" t="e">
        <f ca="1">IF(AND(O3613&lt;&gt; "", COUNTIF(SAP!#REF!,O3613)&gt;0),"Matched", "")</f>
        <v>#REF!</v>
      </c>
      <c r="R3613" s="21" t="e">
        <f ca="1">IF(AND(Q3613&lt;&gt; "", COUNTIF(SAP!#REF!,Q3613)&gt;0),"Matched", "")</f>
        <v>#REF!</v>
      </c>
      <c r="S3613" s="21" t="str">
        <f ca="1">IF(AND(D3613="AD", I3613="800TAX  "),"Logic5"&amp;"_"&amp;TEXT(C3613,"dd.mm.yyyy") &amp;"_"&amp; 637.24,"")</f>
        <v>Logic5_22.04.2020_637.24</v>
      </c>
      <c r="T3613" s="21" t="e">
        <f ca="1">IF(AND(S3613&lt;&gt; "", COUNTIF(SAP!#REF!,S3613)&gt;0),"Matched", "")</f>
        <v>#REF!</v>
      </c>
    </row>
    <row r="3614" spans="1:20" hidden="1">
      <c r="A3614" s="21">
        <v>11563327</v>
      </c>
      <c r="B3614" s="22">
        <v>43943</v>
      </c>
      <c r="C3614" s="22">
        <v>43943</v>
      </c>
      <c r="D3614" s="21" t="s">
        <v>13</v>
      </c>
      <c r="E3614" s="23">
        <v>0</v>
      </c>
      <c r="F3614" s="23">
        <v>8.41</v>
      </c>
      <c r="G3614" s="23">
        <v>0</v>
      </c>
      <c r="H3614" s="23">
        <v>899411.49</v>
      </c>
      <c r="I3614" s="21" t="s">
        <v>14</v>
      </c>
      <c r="J3614" s="21" t="s">
        <v>15</v>
      </c>
      <c r="K3614" s="21" t="str">
        <f t="shared" si="184"/>
        <v/>
      </c>
      <c r="L3614" s="21" t="e">
        <f ca="1">IF(AND(K3614&lt;&gt; "", COUNTIF(SAP!#REF!,K3614)&gt;0),"Matched", "")</f>
        <v>#REF!</v>
      </c>
      <c r="M3614" s="21" t="str">
        <f t="shared" si="185"/>
        <v/>
      </c>
      <c r="N3614" s="21" t="e">
        <f ca="1">IF(AND(M3614&lt;&gt; "", COUNTIF(SAP!#REF!,M3614)&gt;0),"Matched", "")</f>
        <v>#REF!</v>
      </c>
      <c r="O3614" s="21" t="str">
        <f t="shared" si="186"/>
        <v/>
      </c>
      <c r="P3614" s="21" t="e">
        <f ca="1">IF(AND(O3614&lt;&gt; "", COUNTIF(SAP!#REF!,O3614)&gt;0),"Matched", "")</f>
        <v>#REF!</v>
      </c>
      <c r="R3614" s="21" t="e">
        <f ca="1">IF(AND(Q3614&lt;&gt; "", COUNTIF(SAP!#REF!,Q3614)&gt;0),"Matched", "")</f>
        <v>#REF!</v>
      </c>
      <c r="S3614" s="21" t="str">
        <f ca="1">IF(AND(D3614="AD", I3614="800TAX  "),"Logic5"&amp;"_"&amp;TEXT(C3614,"dd.mm.yyyy") &amp;"_"&amp; 637.24,"")</f>
        <v>Logic5_22.04.2020_637.24</v>
      </c>
      <c r="T3614" s="21" t="e">
        <f ca="1">IF(AND(S3614&lt;&gt; "", COUNTIF(SAP!#REF!,S3614)&gt;0),"Matched", "")</f>
        <v>#REF!</v>
      </c>
    </row>
    <row r="3615" spans="1:20" hidden="1">
      <c r="A3615" s="21">
        <v>11563327</v>
      </c>
      <c r="B3615" s="22">
        <v>43943</v>
      </c>
      <c r="C3615" s="22">
        <v>43943</v>
      </c>
      <c r="D3615" s="21" t="s">
        <v>13</v>
      </c>
      <c r="E3615" s="23">
        <v>0</v>
      </c>
      <c r="F3615" s="23">
        <v>8.6199999999999992</v>
      </c>
      <c r="G3615" s="23">
        <v>0</v>
      </c>
      <c r="H3615" s="23">
        <v>899402.87</v>
      </c>
      <c r="I3615" s="21" t="s">
        <v>14</v>
      </c>
      <c r="J3615" s="21" t="s">
        <v>15</v>
      </c>
      <c r="K3615" s="21" t="str">
        <f t="shared" si="184"/>
        <v/>
      </c>
      <c r="L3615" s="21" t="e">
        <f ca="1">IF(AND(K3615&lt;&gt; "", COUNTIF(SAP!#REF!,K3615)&gt;0),"Matched", "")</f>
        <v>#REF!</v>
      </c>
      <c r="M3615" s="21" t="str">
        <f t="shared" si="185"/>
        <v/>
      </c>
      <c r="N3615" s="21" t="e">
        <f ca="1">IF(AND(M3615&lt;&gt; "", COUNTIF(SAP!#REF!,M3615)&gt;0),"Matched", "")</f>
        <v>#REF!</v>
      </c>
      <c r="O3615" s="21" t="str">
        <f t="shared" si="186"/>
        <v/>
      </c>
      <c r="P3615" s="21" t="e">
        <f ca="1">IF(AND(O3615&lt;&gt; "", COUNTIF(SAP!#REF!,O3615)&gt;0),"Matched", "")</f>
        <v>#REF!</v>
      </c>
      <c r="R3615" s="21" t="e">
        <f ca="1">IF(AND(Q3615&lt;&gt; "", COUNTIF(SAP!#REF!,Q3615)&gt;0),"Matched", "")</f>
        <v>#REF!</v>
      </c>
      <c r="S3615" s="21" t="str">
        <f ca="1">IF(AND(D3615="AD", I3615="800TAX  "),"Logic5"&amp;"_"&amp;TEXT(C3615,"dd.mm.yyyy") &amp;"_"&amp; 637.24,"")</f>
        <v>Logic5_22.04.2020_637.24</v>
      </c>
      <c r="T3615" s="21" t="e">
        <f ca="1">IF(AND(S3615&lt;&gt; "", COUNTIF(SAP!#REF!,S3615)&gt;0),"Matched", "")</f>
        <v>#REF!</v>
      </c>
    </row>
    <row r="3616" spans="1:20" hidden="1">
      <c r="A3616" s="21">
        <v>11563327</v>
      </c>
      <c r="B3616" s="22">
        <v>43943</v>
      </c>
      <c r="C3616" s="22">
        <v>43943</v>
      </c>
      <c r="D3616" s="21" t="s">
        <v>13</v>
      </c>
      <c r="E3616" s="23">
        <v>0</v>
      </c>
      <c r="F3616" s="23">
        <v>10.91</v>
      </c>
      <c r="G3616" s="23">
        <v>0</v>
      </c>
      <c r="H3616" s="23">
        <v>899391.96</v>
      </c>
      <c r="I3616" s="21" t="s">
        <v>14</v>
      </c>
      <c r="J3616" s="21" t="s">
        <v>15</v>
      </c>
      <c r="K3616" s="21" t="str">
        <f t="shared" si="184"/>
        <v/>
      </c>
      <c r="L3616" s="21" t="e">
        <f ca="1">IF(AND(K3616&lt;&gt; "", COUNTIF(SAP!#REF!,K3616)&gt;0),"Matched", "")</f>
        <v>#REF!</v>
      </c>
      <c r="M3616" s="21" t="str">
        <f t="shared" si="185"/>
        <v/>
      </c>
      <c r="N3616" s="21" t="e">
        <f ca="1">IF(AND(M3616&lt;&gt; "", COUNTIF(SAP!#REF!,M3616)&gt;0),"Matched", "")</f>
        <v>#REF!</v>
      </c>
      <c r="O3616" s="21" t="str">
        <f t="shared" si="186"/>
        <v/>
      </c>
      <c r="P3616" s="21" t="e">
        <f ca="1">IF(AND(O3616&lt;&gt; "", COUNTIF(SAP!#REF!,O3616)&gt;0),"Matched", "")</f>
        <v>#REF!</v>
      </c>
      <c r="R3616" s="21" t="e">
        <f ca="1">IF(AND(Q3616&lt;&gt; "", COUNTIF(SAP!#REF!,Q3616)&gt;0),"Matched", "")</f>
        <v>#REF!</v>
      </c>
      <c r="S3616" s="21" t="str">
        <f ca="1">IF(AND(D3616="AD", I3616="800TAX  "),"Logic5"&amp;"_"&amp;TEXT(C3616,"dd.mm.yyyy") &amp;"_"&amp; 637.24,"")</f>
        <v>Logic5_22.04.2020_637.24</v>
      </c>
      <c r="T3616" s="21" t="e">
        <f ca="1">IF(AND(S3616&lt;&gt; "", COUNTIF(SAP!#REF!,S3616)&gt;0),"Matched", "")</f>
        <v>#REF!</v>
      </c>
    </row>
    <row r="3617" spans="1:20" hidden="1">
      <c r="A3617" s="21">
        <v>11563327</v>
      </c>
      <c r="B3617" s="22">
        <v>43943</v>
      </c>
      <c r="C3617" s="22">
        <v>43943</v>
      </c>
      <c r="D3617" s="21" t="s">
        <v>13</v>
      </c>
      <c r="E3617" s="23">
        <v>0</v>
      </c>
      <c r="F3617" s="23">
        <v>11.5</v>
      </c>
      <c r="G3617" s="23">
        <v>0</v>
      </c>
      <c r="H3617" s="23">
        <v>899380.46</v>
      </c>
      <c r="I3617" s="21" t="s">
        <v>14</v>
      </c>
      <c r="J3617" s="21" t="s">
        <v>15</v>
      </c>
      <c r="K3617" s="21" t="str">
        <f t="shared" si="184"/>
        <v/>
      </c>
      <c r="L3617" s="21" t="e">
        <f ca="1">IF(AND(K3617&lt;&gt; "", COUNTIF(SAP!#REF!,K3617)&gt;0),"Matched", "")</f>
        <v>#REF!</v>
      </c>
      <c r="M3617" s="21" t="str">
        <f t="shared" si="185"/>
        <v/>
      </c>
      <c r="N3617" s="21" t="e">
        <f ca="1">IF(AND(M3617&lt;&gt; "", COUNTIF(SAP!#REF!,M3617)&gt;0),"Matched", "")</f>
        <v>#REF!</v>
      </c>
      <c r="O3617" s="21" t="str">
        <f t="shared" si="186"/>
        <v/>
      </c>
      <c r="P3617" s="21" t="e">
        <f ca="1">IF(AND(O3617&lt;&gt; "", COUNTIF(SAP!#REF!,O3617)&gt;0),"Matched", "")</f>
        <v>#REF!</v>
      </c>
      <c r="R3617" s="21" t="e">
        <f ca="1">IF(AND(Q3617&lt;&gt; "", COUNTIF(SAP!#REF!,Q3617)&gt;0),"Matched", "")</f>
        <v>#REF!</v>
      </c>
      <c r="S3617" s="21" t="str">
        <f ca="1">IF(AND(D3617="AD", I3617="800TAX  "),"Logic5"&amp;"_"&amp;TEXT(C3617,"dd.mm.yyyy") &amp;"_"&amp; 637.24,"")</f>
        <v>Logic5_22.04.2020_637.24</v>
      </c>
      <c r="T3617" s="21" t="e">
        <f ca="1">IF(AND(S3617&lt;&gt; "", COUNTIF(SAP!#REF!,S3617)&gt;0),"Matched", "")</f>
        <v>#REF!</v>
      </c>
    </row>
    <row r="3618" spans="1:20" hidden="1">
      <c r="A3618" s="21">
        <v>11563327</v>
      </c>
      <c r="B3618" s="22">
        <v>43943</v>
      </c>
      <c r="C3618" s="22">
        <v>43943</v>
      </c>
      <c r="D3618" s="21" t="s">
        <v>13</v>
      </c>
      <c r="E3618" s="23">
        <v>0</v>
      </c>
      <c r="F3618" s="23">
        <v>11.68</v>
      </c>
      <c r="G3618" s="23">
        <v>0</v>
      </c>
      <c r="H3618" s="23">
        <v>899368.78</v>
      </c>
      <c r="I3618" s="21" t="s">
        <v>14</v>
      </c>
      <c r="J3618" s="21" t="s">
        <v>15</v>
      </c>
      <c r="K3618" s="21" t="str">
        <f t="shared" si="184"/>
        <v/>
      </c>
      <c r="L3618" s="21" t="e">
        <f ca="1">IF(AND(K3618&lt;&gt; "", COUNTIF(SAP!#REF!,K3618)&gt;0),"Matched", "")</f>
        <v>#REF!</v>
      </c>
      <c r="M3618" s="21" t="str">
        <f t="shared" si="185"/>
        <v/>
      </c>
      <c r="N3618" s="21" t="e">
        <f ca="1">IF(AND(M3618&lt;&gt; "", COUNTIF(SAP!#REF!,M3618)&gt;0),"Matched", "")</f>
        <v>#REF!</v>
      </c>
      <c r="O3618" s="21" t="str">
        <f t="shared" si="186"/>
        <v/>
      </c>
      <c r="P3618" s="21" t="e">
        <f ca="1">IF(AND(O3618&lt;&gt; "", COUNTIF(SAP!#REF!,O3618)&gt;0),"Matched", "")</f>
        <v>#REF!</v>
      </c>
      <c r="R3618" s="21" t="e">
        <f ca="1">IF(AND(Q3618&lt;&gt; "", COUNTIF(SAP!#REF!,Q3618)&gt;0),"Matched", "")</f>
        <v>#REF!</v>
      </c>
      <c r="S3618" s="21" t="str">
        <f ca="1">IF(AND(D3618="AD", I3618="800TAX  "),"Logic5"&amp;"_"&amp;TEXT(C3618,"dd.mm.yyyy") &amp;"_"&amp; 637.24,"")</f>
        <v>Logic5_22.04.2020_637.24</v>
      </c>
      <c r="T3618" s="21" t="e">
        <f ca="1">IF(AND(S3618&lt;&gt; "", COUNTIF(SAP!#REF!,S3618)&gt;0),"Matched", "")</f>
        <v>#REF!</v>
      </c>
    </row>
    <row r="3619" spans="1:20" hidden="1">
      <c r="A3619" s="21">
        <v>11563327</v>
      </c>
      <c r="B3619" s="22">
        <v>43943</v>
      </c>
      <c r="C3619" s="22">
        <v>43943</v>
      </c>
      <c r="D3619" s="21" t="s">
        <v>13</v>
      </c>
      <c r="E3619" s="23">
        <v>0</v>
      </c>
      <c r="F3619" s="23">
        <v>12.43</v>
      </c>
      <c r="G3619" s="23">
        <v>0</v>
      </c>
      <c r="H3619" s="23">
        <v>899356.35</v>
      </c>
      <c r="I3619" s="21" t="s">
        <v>14</v>
      </c>
      <c r="J3619" s="21" t="s">
        <v>15</v>
      </c>
      <c r="K3619" s="21" t="str">
        <f t="shared" si="184"/>
        <v/>
      </c>
      <c r="L3619" s="21" t="e">
        <f ca="1">IF(AND(K3619&lt;&gt; "", COUNTIF(SAP!#REF!,K3619)&gt;0),"Matched", "")</f>
        <v>#REF!</v>
      </c>
      <c r="M3619" s="21" t="str">
        <f t="shared" si="185"/>
        <v/>
      </c>
      <c r="N3619" s="21" t="e">
        <f ca="1">IF(AND(M3619&lt;&gt; "", COUNTIF(SAP!#REF!,M3619)&gt;0),"Matched", "")</f>
        <v>#REF!</v>
      </c>
      <c r="O3619" s="21" t="str">
        <f t="shared" si="186"/>
        <v/>
      </c>
      <c r="P3619" s="21" t="e">
        <f ca="1">IF(AND(O3619&lt;&gt; "", COUNTIF(SAP!#REF!,O3619)&gt;0),"Matched", "")</f>
        <v>#REF!</v>
      </c>
      <c r="R3619" s="21" t="e">
        <f ca="1">IF(AND(Q3619&lt;&gt; "", COUNTIF(SAP!#REF!,Q3619)&gt;0),"Matched", "")</f>
        <v>#REF!</v>
      </c>
      <c r="S3619" s="21" t="str">
        <f ca="1">IF(AND(D3619="AD", I3619="800TAX  "),"Logic5"&amp;"_"&amp;TEXT(C3619,"dd.mm.yyyy") &amp;"_"&amp; 637.24,"")</f>
        <v>Logic5_22.04.2020_637.24</v>
      </c>
      <c r="T3619" s="21" t="e">
        <f ca="1">IF(AND(S3619&lt;&gt; "", COUNTIF(SAP!#REF!,S3619)&gt;0),"Matched", "")</f>
        <v>#REF!</v>
      </c>
    </row>
    <row r="3620" spans="1:20" hidden="1">
      <c r="A3620" s="21">
        <v>11563327</v>
      </c>
      <c r="B3620" s="22">
        <v>43943</v>
      </c>
      <c r="C3620" s="22">
        <v>43943</v>
      </c>
      <c r="D3620" s="21" t="s">
        <v>13</v>
      </c>
      <c r="E3620" s="23">
        <v>0</v>
      </c>
      <c r="F3620" s="23">
        <v>20.29</v>
      </c>
      <c r="G3620" s="23">
        <v>0</v>
      </c>
      <c r="H3620" s="23">
        <v>899336.06</v>
      </c>
      <c r="I3620" s="21" t="s">
        <v>14</v>
      </c>
      <c r="J3620" s="21" t="s">
        <v>15</v>
      </c>
      <c r="K3620" s="21" t="str">
        <f t="shared" si="184"/>
        <v/>
      </c>
      <c r="L3620" s="21" t="e">
        <f ca="1">IF(AND(K3620&lt;&gt; "", COUNTIF(SAP!#REF!,K3620)&gt;0),"Matched", "")</f>
        <v>#REF!</v>
      </c>
      <c r="M3620" s="21" t="str">
        <f t="shared" si="185"/>
        <v/>
      </c>
      <c r="N3620" s="21" t="e">
        <f ca="1">IF(AND(M3620&lt;&gt; "", COUNTIF(SAP!#REF!,M3620)&gt;0),"Matched", "")</f>
        <v>#REF!</v>
      </c>
      <c r="O3620" s="21" t="str">
        <f t="shared" si="186"/>
        <v/>
      </c>
      <c r="P3620" s="21" t="e">
        <f ca="1">IF(AND(O3620&lt;&gt; "", COUNTIF(SAP!#REF!,O3620)&gt;0),"Matched", "")</f>
        <v>#REF!</v>
      </c>
      <c r="R3620" s="21" t="e">
        <f ca="1">IF(AND(Q3620&lt;&gt; "", COUNTIF(SAP!#REF!,Q3620)&gt;0),"Matched", "")</f>
        <v>#REF!</v>
      </c>
      <c r="S3620" s="21" t="str">
        <f ca="1">IF(AND(D3620="AD", I3620="800TAX  "),"Logic5"&amp;"_"&amp;TEXT(C3620,"dd.mm.yyyy") &amp;"_"&amp; 637.24,"")</f>
        <v>Logic5_22.04.2020_637.24</v>
      </c>
      <c r="T3620" s="21" t="e">
        <f ca="1">IF(AND(S3620&lt;&gt; "", COUNTIF(SAP!#REF!,S3620)&gt;0),"Matched", "")</f>
        <v>#REF!</v>
      </c>
    </row>
    <row r="3621" spans="1:20" hidden="1">
      <c r="A3621" s="21">
        <v>11563327</v>
      </c>
      <c r="B3621" s="22">
        <v>43943</v>
      </c>
      <c r="C3621" s="22">
        <v>43943</v>
      </c>
      <c r="D3621" s="21" t="s">
        <v>13</v>
      </c>
      <c r="E3621" s="23">
        <v>0</v>
      </c>
      <c r="F3621" s="23">
        <v>27.15</v>
      </c>
      <c r="G3621" s="23">
        <v>0</v>
      </c>
      <c r="H3621" s="23">
        <v>899308.91</v>
      </c>
      <c r="I3621" s="21" t="s">
        <v>14</v>
      </c>
      <c r="J3621" s="21" t="s">
        <v>15</v>
      </c>
      <c r="K3621" s="21" t="str">
        <f t="shared" si="184"/>
        <v/>
      </c>
      <c r="L3621" s="21" t="e">
        <f ca="1">IF(AND(K3621&lt;&gt; "", COUNTIF(SAP!#REF!,K3621)&gt;0),"Matched", "")</f>
        <v>#REF!</v>
      </c>
      <c r="M3621" s="21" t="str">
        <f t="shared" si="185"/>
        <v/>
      </c>
      <c r="N3621" s="21" t="e">
        <f ca="1">IF(AND(M3621&lt;&gt; "", COUNTIF(SAP!#REF!,M3621)&gt;0),"Matched", "")</f>
        <v>#REF!</v>
      </c>
      <c r="O3621" s="21" t="str">
        <f t="shared" si="186"/>
        <v/>
      </c>
      <c r="P3621" s="21" t="e">
        <f ca="1">IF(AND(O3621&lt;&gt; "", COUNTIF(SAP!#REF!,O3621)&gt;0),"Matched", "")</f>
        <v>#REF!</v>
      </c>
      <c r="R3621" s="21" t="e">
        <f ca="1">IF(AND(Q3621&lt;&gt; "", COUNTIF(SAP!#REF!,Q3621)&gt;0),"Matched", "")</f>
        <v>#REF!</v>
      </c>
      <c r="S3621" s="21" t="str">
        <f ca="1">IF(AND(D3621="AD", I3621="800TAX  "),"Logic5"&amp;"_"&amp;TEXT(C3621,"dd.mm.yyyy") &amp;"_"&amp; 637.24,"")</f>
        <v>Logic5_22.04.2020_637.24</v>
      </c>
      <c r="T3621" s="21" t="e">
        <f ca="1">IF(AND(S3621&lt;&gt; "", COUNTIF(SAP!#REF!,S3621)&gt;0),"Matched", "")</f>
        <v>#REF!</v>
      </c>
    </row>
    <row r="3622" spans="1:20" hidden="1">
      <c r="A3622" s="21">
        <v>11563327</v>
      </c>
      <c r="B3622" s="22">
        <v>43943</v>
      </c>
      <c r="C3622" s="22">
        <v>43943</v>
      </c>
      <c r="D3622" s="21" t="s">
        <v>13</v>
      </c>
      <c r="E3622" s="23">
        <v>0</v>
      </c>
      <c r="F3622" s="23">
        <v>28.04</v>
      </c>
      <c r="G3622" s="23">
        <v>0</v>
      </c>
      <c r="H3622" s="23">
        <v>899280.87</v>
      </c>
      <c r="I3622" s="21" t="s">
        <v>14</v>
      </c>
      <c r="J3622" s="21" t="s">
        <v>15</v>
      </c>
      <c r="K3622" s="21" t="str">
        <f t="shared" si="184"/>
        <v/>
      </c>
      <c r="L3622" s="21" t="e">
        <f ca="1">IF(AND(K3622&lt;&gt; "", COUNTIF(SAP!#REF!,K3622)&gt;0),"Matched", "")</f>
        <v>#REF!</v>
      </c>
      <c r="M3622" s="21" t="str">
        <f t="shared" si="185"/>
        <v/>
      </c>
      <c r="N3622" s="21" t="e">
        <f ca="1">IF(AND(M3622&lt;&gt; "", COUNTIF(SAP!#REF!,M3622)&gt;0),"Matched", "")</f>
        <v>#REF!</v>
      </c>
      <c r="O3622" s="21" t="str">
        <f t="shared" si="186"/>
        <v/>
      </c>
      <c r="P3622" s="21" t="e">
        <f ca="1">IF(AND(O3622&lt;&gt; "", COUNTIF(SAP!#REF!,O3622)&gt;0),"Matched", "")</f>
        <v>#REF!</v>
      </c>
      <c r="R3622" s="21" t="e">
        <f ca="1">IF(AND(Q3622&lt;&gt; "", COUNTIF(SAP!#REF!,Q3622)&gt;0),"Matched", "")</f>
        <v>#REF!</v>
      </c>
      <c r="S3622" s="21" t="str">
        <f ca="1">IF(AND(D3622="AD", I3622="800TAX  "),"Logic5"&amp;"_"&amp;TEXT(C3622,"dd.mm.yyyy") &amp;"_"&amp; 637.24,"")</f>
        <v>Logic5_22.04.2020_637.24</v>
      </c>
      <c r="T3622" s="21" t="e">
        <f ca="1">IF(AND(S3622&lt;&gt; "", COUNTIF(SAP!#REF!,S3622)&gt;0),"Matched", "")</f>
        <v>#REF!</v>
      </c>
    </row>
    <row r="3623" spans="1:20" hidden="1">
      <c r="A3623" s="21">
        <v>11563327</v>
      </c>
      <c r="B3623" s="22">
        <v>43943</v>
      </c>
      <c r="C3623" s="22">
        <v>43943</v>
      </c>
      <c r="D3623" s="21" t="s">
        <v>13</v>
      </c>
      <c r="E3623" s="23">
        <v>0</v>
      </c>
      <c r="F3623" s="23">
        <v>28.89</v>
      </c>
      <c r="G3623" s="23">
        <v>0</v>
      </c>
      <c r="H3623" s="23">
        <v>899251.98</v>
      </c>
      <c r="I3623" s="21" t="s">
        <v>14</v>
      </c>
      <c r="J3623" s="21" t="s">
        <v>15</v>
      </c>
      <c r="K3623" s="21" t="str">
        <f t="shared" si="184"/>
        <v/>
      </c>
      <c r="L3623" s="21" t="e">
        <f ca="1">IF(AND(K3623&lt;&gt; "", COUNTIF(SAP!#REF!,K3623)&gt;0),"Matched", "")</f>
        <v>#REF!</v>
      </c>
      <c r="M3623" s="21" t="str">
        <f t="shared" si="185"/>
        <v/>
      </c>
      <c r="N3623" s="21" t="e">
        <f ca="1">IF(AND(M3623&lt;&gt; "", COUNTIF(SAP!#REF!,M3623)&gt;0),"Matched", "")</f>
        <v>#REF!</v>
      </c>
      <c r="O3623" s="21" t="str">
        <f t="shared" si="186"/>
        <v/>
      </c>
      <c r="P3623" s="21" t="e">
        <f ca="1">IF(AND(O3623&lt;&gt; "", COUNTIF(SAP!#REF!,O3623)&gt;0),"Matched", "")</f>
        <v>#REF!</v>
      </c>
      <c r="R3623" s="21" t="e">
        <f ca="1">IF(AND(Q3623&lt;&gt; "", COUNTIF(SAP!#REF!,Q3623)&gt;0),"Matched", "")</f>
        <v>#REF!</v>
      </c>
      <c r="S3623" s="21" t="str">
        <f ca="1">IF(AND(D3623="AD", I3623="800TAX  "),"Logic5"&amp;"_"&amp;TEXT(C3623,"dd.mm.yyyy") &amp;"_"&amp; 637.24,"")</f>
        <v>Logic5_22.04.2020_637.24</v>
      </c>
      <c r="T3623" s="21" t="e">
        <f ca="1">IF(AND(S3623&lt;&gt; "", COUNTIF(SAP!#REF!,S3623)&gt;0),"Matched", "")</f>
        <v>#REF!</v>
      </c>
    </row>
    <row r="3624" spans="1:20" hidden="1">
      <c r="A3624" s="21">
        <v>11563327</v>
      </c>
      <c r="B3624" s="22">
        <v>43943</v>
      </c>
      <c r="C3624" s="22">
        <v>43943</v>
      </c>
      <c r="D3624" s="21" t="s">
        <v>13</v>
      </c>
      <c r="E3624" s="23">
        <v>0</v>
      </c>
      <c r="F3624" s="23">
        <v>29.52</v>
      </c>
      <c r="G3624" s="23">
        <v>0</v>
      </c>
      <c r="H3624" s="23">
        <v>899222.46</v>
      </c>
      <c r="I3624" s="21" t="s">
        <v>14</v>
      </c>
      <c r="J3624" s="21" t="s">
        <v>15</v>
      </c>
      <c r="K3624" s="21" t="str">
        <f t="shared" si="184"/>
        <v/>
      </c>
      <c r="L3624" s="21" t="e">
        <f ca="1">IF(AND(K3624&lt;&gt; "", COUNTIF(SAP!#REF!,K3624)&gt;0),"Matched", "")</f>
        <v>#REF!</v>
      </c>
      <c r="M3624" s="21" t="str">
        <f t="shared" si="185"/>
        <v/>
      </c>
      <c r="N3624" s="21" t="e">
        <f ca="1">IF(AND(M3624&lt;&gt; "", COUNTIF(SAP!#REF!,M3624)&gt;0),"Matched", "")</f>
        <v>#REF!</v>
      </c>
      <c r="O3624" s="21" t="str">
        <f t="shared" si="186"/>
        <v/>
      </c>
      <c r="P3624" s="21" t="e">
        <f ca="1">IF(AND(O3624&lt;&gt; "", COUNTIF(SAP!#REF!,O3624)&gt;0),"Matched", "")</f>
        <v>#REF!</v>
      </c>
      <c r="R3624" s="21" t="e">
        <f ca="1">IF(AND(Q3624&lt;&gt; "", COUNTIF(SAP!#REF!,Q3624)&gt;0),"Matched", "")</f>
        <v>#REF!</v>
      </c>
      <c r="S3624" s="21" t="str">
        <f ca="1">IF(AND(D3624="AD", I3624="800TAX  "),"Logic5"&amp;"_"&amp;TEXT(C3624,"dd.mm.yyyy") &amp;"_"&amp; 637.24,"")</f>
        <v>Logic5_22.04.2020_637.24</v>
      </c>
      <c r="T3624" s="21" t="e">
        <f ca="1">IF(AND(S3624&lt;&gt; "", COUNTIF(SAP!#REF!,S3624)&gt;0),"Matched", "")</f>
        <v>#REF!</v>
      </c>
    </row>
    <row r="3625" spans="1:20" hidden="1">
      <c r="A3625" s="21">
        <v>11563327</v>
      </c>
      <c r="B3625" s="22">
        <v>43943</v>
      </c>
      <c r="C3625" s="22">
        <v>43943</v>
      </c>
      <c r="D3625" s="21" t="s">
        <v>13</v>
      </c>
      <c r="E3625" s="23">
        <v>0</v>
      </c>
      <c r="F3625" s="23">
        <v>38.46</v>
      </c>
      <c r="G3625" s="23">
        <v>0</v>
      </c>
      <c r="H3625" s="23">
        <v>899184</v>
      </c>
      <c r="I3625" s="21" t="s">
        <v>14</v>
      </c>
      <c r="J3625" s="21" t="s">
        <v>15</v>
      </c>
      <c r="K3625" s="21" t="str">
        <f t="shared" si="184"/>
        <v/>
      </c>
      <c r="L3625" s="21" t="e">
        <f ca="1">IF(AND(K3625&lt;&gt; "", COUNTIF(SAP!#REF!,K3625)&gt;0),"Matched", "")</f>
        <v>#REF!</v>
      </c>
      <c r="M3625" s="21" t="str">
        <f t="shared" si="185"/>
        <v/>
      </c>
      <c r="N3625" s="21" t="e">
        <f ca="1">IF(AND(M3625&lt;&gt; "", COUNTIF(SAP!#REF!,M3625)&gt;0),"Matched", "")</f>
        <v>#REF!</v>
      </c>
      <c r="O3625" s="21" t="str">
        <f t="shared" si="186"/>
        <v/>
      </c>
      <c r="P3625" s="21" t="e">
        <f ca="1">IF(AND(O3625&lt;&gt; "", COUNTIF(SAP!#REF!,O3625)&gt;0),"Matched", "")</f>
        <v>#REF!</v>
      </c>
      <c r="R3625" s="21" t="e">
        <f ca="1">IF(AND(Q3625&lt;&gt; "", COUNTIF(SAP!#REF!,Q3625)&gt;0),"Matched", "")</f>
        <v>#REF!</v>
      </c>
      <c r="S3625" s="21" t="str">
        <f ca="1">IF(AND(D3625="AD", I3625="800TAX  "),"Logic5"&amp;"_"&amp;TEXT(C3625,"dd.mm.yyyy") &amp;"_"&amp; 637.24,"")</f>
        <v>Logic5_22.04.2020_637.24</v>
      </c>
      <c r="T3625" s="21" t="e">
        <f ca="1">IF(AND(S3625&lt;&gt; "", COUNTIF(SAP!#REF!,S3625)&gt;0),"Matched", "")</f>
        <v>#REF!</v>
      </c>
    </row>
    <row r="3626" spans="1:20" hidden="1">
      <c r="A3626" s="21">
        <v>11563327</v>
      </c>
      <c r="B3626" s="22">
        <v>43943</v>
      </c>
      <c r="C3626" s="22">
        <v>43943</v>
      </c>
      <c r="D3626" s="21" t="s">
        <v>13</v>
      </c>
      <c r="E3626" s="23">
        <v>0</v>
      </c>
      <c r="F3626" s="23">
        <v>48.61</v>
      </c>
      <c r="G3626" s="23">
        <v>0</v>
      </c>
      <c r="H3626" s="23">
        <v>899135.39</v>
      </c>
      <c r="I3626" s="21" t="s">
        <v>14</v>
      </c>
      <c r="J3626" s="21" t="s">
        <v>15</v>
      </c>
      <c r="K3626" s="21" t="str">
        <f t="shared" si="184"/>
        <v/>
      </c>
      <c r="L3626" s="21" t="e">
        <f ca="1">IF(AND(K3626&lt;&gt; "", COUNTIF(SAP!#REF!,K3626)&gt;0),"Matched", "")</f>
        <v>#REF!</v>
      </c>
      <c r="M3626" s="21" t="str">
        <f t="shared" si="185"/>
        <v/>
      </c>
      <c r="N3626" s="21" t="e">
        <f ca="1">IF(AND(M3626&lt;&gt; "", COUNTIF(SAP!#REF!,M3626)&gt;0),"Matched", "")</f>
        <v>#REF!</v>
      </c>
      <c r="O3626" s="21" t="str">
        <f t="shared" si="186"/>
        <v/>
      </c>
      <c r="P3626" s="21" t="e">
        <f ca="1">IF(AND(O3626&lt;&gt; "", COUNTIF(SAP!#REF!,O3626)&gt;0),"Matched", "")</f>
        <v>#REF!</v>
      </c>
      <c r="R3626" s="21" t="e">
        <f ca="1">IF(AND(Q3626&lt;&gt; "", COUNTIF(SAP!#REF!,Q3626)&gt;0),"Matched", "")</f>
        <v>#REF!</v>
      </c>
      <c r="S3626" s="21" t="str">
        <f ca="1">IF(AND(D3626="AD", I3626="800TAX  "),"Logic5"&amp;"_"&amp;TEXT(C3626,"dd.mm.yyyy") &amp;"_"&amp; 637.24,"")</f>
        <v>Logic5_22.04.2020_637.24</v>
      </c>
      <c r="T3626" s="21" t="e">
        <f ca="1">IF(AND(S3626&lt;&gt; "", COUNTIF(SAP!#REF!,S3626)&gt;0),"Matched", "")</f>
        <v>#REF!</v>
      </c>
    </row>
    <row r="3627" spans="1:20" hidden="1">
      <c r="A3627" s="21">
        <v>11563327</v>
      </c>
      <c r="B3627" s="22">
        <v>43943</v>
      </c>
      <c r="C3627" s="22">
        <v>43943</v>
      </c>
      <c r="D3627" s="21" t="s">
        <v>13</v>
      </c>
      <c r="E3627" s="23">
        <v>0</v>
      </c>
      <c r="F3627" s="23">
        <v>49.23</v>
      </c>
      <c r="G3627" s="23">
        <v>0</v>
      </c>
      <c r="H3627" s="23">
        <v>899086.16</v>
      </c>
      <c r="I3627" s="21" t="s">
        <v>14</v>
      </c>
      <c r="J3627" s="21" t="s">
        <v>15</v>
      </c>
      <c r="K3627" s="21" t="str">
        <f t="shared" si="184"/>
        <v/>
      </c>
      <c r="L3627" s="21" t="e">
        <f ca="1">IF(AND(K3627&lt;&gt; "", COUNTIF(SAP!#REF!,K3627)&gt;0),"Matched", "")</f>
        <v>#REF!</v>
      </c>
      <c r="M3627" s="21" t="str">
        <f t="shared" si="185"/>
        <v/>
      </c>
      <c r="N3627" s="21" t="e">
        <f ca="1">IF(AND(M3627&lt;&gt; "", COUNTIF(SAP!#REF!,M3627)&gt;0),"Matched", "")</f>
        <v>#REF!</v>
      </c>
      <c r="O3627" s="21" t="str">
        <f t="shared" si="186"/>
        <v/>
      </c>
      <c r="P3627" s="21" t="e">
        <f ca="1">IF(AND(O3627&lt;&gt; "", COUNTIF(SAP!#REF!,O3627)&gt;0),"Matched", "")</f>
        <v>#REF!</v>
      </c>
      <c r="R3627" s="21" t="e">
        <f ca="1">IF(AND(Q3627&lt;&gt; "", COUNTIF(SAP!#REF!,Q3627)&gt;0),"Matched", "")</f>
        <v>#REF!</v>
      </c>
      <c r="S3627" s="21" t="str">
        <f ca="1">IF(AND(D3627="AD", I3627="800TAX  "),"Logic5"&amp;"_"&amp;TEXT(C3627,"dd.mm.yyyy") &amp;"_"&amp; 637.24,"")</f>
        <v>Logic5_22.04.2020_637.24</v>
      </c>
      <c r="T3627" s="21" t="e">
        <f ca="1">IF(AND(S3627&lt;&gt; "", COUNTIF(SAP!#REF!,S3627)&gt;0),"Matched", "")</f>
        <v>#REF!</v>
      </c>
    </row>
    <row r="3628" spans="1:20" hidden="1">
      <c r="A3628" s="21">
        <v>11563327</v>
      </c>
      <c r="B3628" s="22">
        <v>43943</v>
      </c>
      <c r="C3628" s="22">
        <v>43943</v>
      </c>
      <c r="D3628" s="21" t="s">
        <v>13</v>
      </c>
      <c r="E3628" s="23">
        <v>0</v>
      </c>
      <c r="F3628" s="23">
        <v>80.58</v>
      </c>
      <c r="G3628" s="23">
        <v>0</v>
      </c>
      <c r="H3628" s="23">
        <v>899005.58</v>
      </c>
      <c r="I3628" s="21" t="s">
        <v>14</v>
      </c>
      <c r="J3628" s="21" t="s">
        <v>15</v>
      </c>
      <c r="K3628" s="21" t="str">
        <f t="shared" si="184"/>
        <v/>
      </c>
      <c r="L3628" s="21" t="e">
        <f ca="1">IF(AND(K3628&lt;&gt; "", COUNTIF(SAP!#REF!,K3628)&gt;0),"Matched", "")</f>
        <v>#REF!</v>
      </c>
      <c r="M3628" s="21" t="str">
        <f t="shared" si="185"/>
        <v/>
      </c>
      <c r="N3628" s="21" t="e">
        <f ca="1">IF(AND(M3628&lt;&gt; "", COUNTIF(SAP!#REF!,M3628)&gt;0),"Matched", "")</f>
        <v>#REF!</v>
      </c>
      <c r="O3628" s="21" t="str">
        <f t="shared" si="186"/>
        <v/>
      </c>
      <c r="P3628" s="21" t="e">
        <f ca="1">IF(AND(O3628&lt;&gt; "", COUNTIF(SAP!#REF!,O3628)&gt;0),"Matched", "")</f>
        <v>#REF!</v>
      </c>
      <c r="R3628" s="21" t="e">
        <f ca="1">IF(AND(Q3628&lt;&gt; "", COUNTIF(SAP!#REF!,Q3628)&gt;0),"Matched", "")</f>
        <v>#REF!</v>
      </c>
      <c r="S3628" s="21" t="str">
        <f ca="1">IF(AND(D3628="AD", I3628="800TAX  "),"Logic5"&amp;"_"&amp;TEXT(C3628,"dd.mm.yyyy") &amp;"_"&amp; 637.24,"")</f>
        <v>Logic5_22.04.2020_637.24</v>
      </c>
      <c r="T3628" s="21" t="e">
        <f ca="1">IF(AND(S3628&lt;&gt; "", COUNTIF(SAP!#REF!,S3628)&gt;0),"Matched", "")</f>
        <v>#REF!</v>
      </c>
    </row>
    <row r="3629" spans="1:20" hidden="1">
      <c r="A3629" s="21">
        <v>11563327</v>
      </c>
      <c r="B3629" s="22">
        <v>43943</v>
      </c>
      <c r="C3629" s="22">
        <v>43943</v>
      </c>
      <c r="D3629" s="21" t="s">
        <v>13</v>
      </c>
      <c r="E3629" s="23">
        <v>0</v>
      </c>
      <c r="F3629" s="23">
        <v>92.42</v>
      </c>
      <c r="G3629" s="23">
        <v>0</v>
      </c>
      <c r="H3629" s="23">
        <v>898913.16</v>
      </c>
      <c r="I3629" s="21" t="s">
        <v>14</v>
      </c>
      <c r="J3629" s="21" t="s">
        <v>15</v>
      </c>
      <c r="K3629" s="21" t="str">
        <f t="shared" si="184"/>
        <v/>
      </c>
      <c r="L3629" s="21" t="e">
        <f ca="1">IF(AND(K3629&lt;&gt; "", COUNTIF(SAP!#REF!,K3629)&gt;0),"Matched", "")</f>
        <v>#REF!</v>
      </c>
      <c r="M3629" s="21" t="str">
        <f t="shared" si="185"/>
        <v/>
      </c>
      <c r="N3629" s="21" t="e">
        <f ca="1">IF(AND(M3629&lt;&gt; "", COUNTIF(SAP!#REF!,M3629)&gt;0),"Matched", "")</f>
        <v>#REF!</v>
      </c>
      <c r="O3629" s="21" t="str">
        <f t="shared" si="186"/>
        <v/>
      </c>
      <c r="P3629" s="21" t="e">
        <f ca="1">IF(AND(O3629&lt;&gt; "", COUNTIF(SAP!#REF!,O3629)&gt;0),"Matched", "")</f>
        <v>#REF!</v>
      </c>
      <c r="R3629" s="21" t="e">
        <f ca="1">IF(AND(Q3629&lt;&gt; "", COUNTIF(SAP!#REF!,Q3629)&gt;0),"Matched", "")</f>
        <v>#REF!</v>
      </c>
      <c r="S3629" s="21" t="str">
        <f ca="1">IF(AND(D3629="AD", I3629="800TAX  "),"Logic5"&amp;"_"&amp;TEXT(C3629,"dd.mm.yyyy") &amp;"_"&amp; 637.24,"")</f>
        <v>Logic5_22.04.2020_637.24</v>
      </c>
      <c r="T3629" s="21" t="e">
        <f ca="1">IF(AND(S3629&lt;&gt; "", COUNTIF(SAP!#REF!,S3629)&gt;0),"Matched", "")</f>
        <v>#REF!</v>
      </c>
    </row>
    <row r="3630" spans="1:20" hidden="1">
      <c r="A3630" s="21">
        <v>11563327</v>
      </c>
      <c r="B3630" s="22">
        <v>43943</v>
      </c>
      <c r="C3630" s="22">
        <v>43943</v>
      </c>
      <c r="D3630" s="21" t="s">
        <v>13</v>
      </c>
      <c r="E3630" s="23">
        <v>0</v>
      </c>
      <c r="F3630" s="23">
        <v>112.26</v>
      </c>
      <c r="G3630" s="23">
        <v>0</v>
      </c>
      <c r="H3630" s="23">
        <v>898800.9</v>
      </c>
      <c r="I3630" s="21" t="s">
        <v>14</v>
      </c>
      <c r="J3630" s="21" t="s">
        <v>15</v>
      </c>
      <c r="K3630" s="21" t="str">
        <f t="shared" si="184"/>
        <v/>
      </c>
      <c r="L3630" s="21" t="e">
        <f ca="1">IF(AND(K3630&lt;&gt; "", COUNTIF(SAP!#REF!,K3630)&gt;0),"Matched", "")</f>
        <v>#REF!</v>
      </c>
      <c r="M3630" s="21" t="str">
        <f t="shared" si="185"/>
        <v/>
      </c>
      <c r="N3630" s="21" t="e">
        <f ca="1">IF(AND(M3630&lt;&gt; "", COUNTIF(SAP!#REF!,M3630)&gt;0),"Matched", "")</f>
        <v>#REF!</v>
      </c>
      <c r="O3630" s="21" t="str">
        <f t="shared" si="186"/>
        <v/>
      </c>
      <c r="P3630" s="21" t="e">
        <f ca="1">IF(AND(O3630&lt;&gt; "", COUNTIF(SAP!#REF!,O3630)&gt;0),"Matched", "")</f>
        <v>#REF!</v>
      </c>
      <c r="R3630" s="21" t="e">
        <f ca="1">IF(AND(Q3630&lt;&gt; "", COUNTIF(SAP!#REF!,Q3630)&gt;0),"Matched", "")</f>
        <v>#REF!</v>
      </c>
      <c r="S3630" s="21" t="str">
        <f ca="1">IF(AND(D3630="AD", I3630="800TAX  "),"Logic5"&amp;"_"&amp;TEXT(C3630,"dd.mm.yyyy") &amp;"_"&amp; 637.24,"")</f>
        <v>Logic5_22.04.2020_637.24</v>
      </c>
      <c r="T3630" s="21" t="e">
        <f ca="1">IF(AND(S3630&lt;&gt; "", COUNTIF(SAP!#REF!,S3630)&gt;0),"Matched", "")</f>
        <v>#REF!</v>
      </c>
    </row>
    <row r="3631" spans="1:20" hidden="1">
      <c r="A3631" s="21">
        <v>11563327</v>
      </c>
      <c r="B3631" s="22">
        <v>43943</v>
      </c>
      <c r="C3631" s="22">
        <v>43943</v>
      </c>
      <c r="D3631" s="21" t="s">
        <v>16</v>
      </c>
      <c r="E3631" s="23">
        <v>0</v>
      </c>
      <c r="F3631" s="23">
        <v>898800.9</v>
      </c>
      <c r="G3631" s="23">
        <v>0</v>
      </c>
      <c r="H3631" s="23">
        <v>0</v>
      </c>
      <c r="I3631" s="21" t="s">
        <v>17</v>
      </c>
      <c r="J3631" s="21" t="s">
        <v>18</v>
      </c>
      <c r="K3631" s="21" t="str">
        <f t="shared" si="184"/>
        <v>Logic1_04_898800.9</v>
      </c>
      <c r="L3631" s="21" t="e">
        <f ca="1">IF(AND(K3631&lt;&gt; "", COUNTIF(SAP!#REF!,K3631)&gt;0),"Matched", "")</f>
        <v>#REF!</v>
      </c>
    </row>
    <row r="3632" spans="1:20" hidden="1">
      <c r="A3632" s="21">
        <v>11563327</v>
      </c>
      <c r="B3632" s="22">
        <v>43944</v>
      </c>
      <c r="C3632" s="22">
        <v>43944</v>
      </c>
      <c r="D3632" s="21" t="s">
        <v>10</v>
      </c>
      <c r="E3632" s="23">
        <v>0</v>
      </c>
      <c r="F3632" s="23">
        <v>0</v>
      </c>
      <c r="G3632" s="23">
        <v>50</v>
      </c>
      <c r="H3632" s="23">
        <v>50</v>
      </c>
      <c r="I3632" s="21" t="s">
        <v>11</v>
      </c>
      <c r="J3632" s="21" t="s">
        <v>12</v>
      </c>
      <c r="K3632" s="21" t="str">
        <f t="shared" si="184"/>
        <v/>
      </c>
      <c r="L3632" s="21" t="e">
        <f ca="1">IF(AND(K3632&lt;&gt; "", COUNTIF(SAP!#REF!,K3632)&gt;0),"Matched", "")</f>
        <v>#REF!</v>
      </c>
      <c r="M3632" s="21" t="str">
        <f t="shared" ref="M3632:M3695" si="187">IF(D3632="TR","Logic2"&amp;"_"&amp;TEXT(C3632,"dd.mm.yyyy") &amp;"_"&amp; F3632,"")</f>
        <v/>
      </c>
      <c r="N3632" s="21" t="e">
        <f ca="1">IF(AND(M3632&lt;&gt; "", COUNTIF(SAP!#REF!,M3632)&gt;0),"Matched", "")</f>
        <v>#REF!</v>
      </c>
      <c r="O3632" s="21" t="str">
        <f t="shared" ref="O3632:O3695" si="188">IF(D3632="AF","Logic3"&amp;"_"&amp;G3632,"")</f>
        <v/>
      </c>
      <c r="P3632" s="21" t="e">
        <f ca="1">IF(AND(O3632&lt;&gt; "", COUNTIF(SAP!#REF!,O3632)&gt;0),"Matched", "")</f>
        <v>#REF!</v>
      </c>
      <c r="Q3632" s="21" t="str">
        <f ca="1">IF(OR(D3632="AC",D3632="TR"),"Logic4"&amp;"_"&amp;TEXT(C3632,"dd.mm.yyyy") &amp;"_"&amp; 894288.72,"")</f>
        <v>Logic4_23.04.2020_894288.72</v>
      </c>
      <c r="R3632" s="21" t="e">
        <f ca="1">IF(AND(Q3632&lt;&gt; "", COUNTIF(SAP!#REF!,Q3632)&gt;0),"Matched", "")</f>
        <v>#REF!</v>
      </c>
    </row>
    <row r="3633" spans="1:18" hidden="1">
      <c r="A3633" s="21">
        <v>11563327</v>
      </c>
      <c r="B3633" s="22">
        <v>43944</v>
      </c>
      <c r="C3633" s="22">
        <v>43944</v>
      </c>
      <c r="D3633" s="21" t="s">
        <v>10</v>
      </c>
      <c r="E3633" s="23">
        <v>0</v>
      </c>
      <c r="F3633" s="23">
        <v>0</v>
      </c>
      <c r="G3633" s="23">
        <v>300</v>
      </c>
      <c r="H3633" s="23">
        <v>350</v>
      </c>
      <c r="I3633" s="21" t="s">
        <v>11</v>
      </c>
      <c r="J3633" s="21" t="s">
        <v>12</v>
      </c>
      <c r="K3633" s="21" t="str">
        <f t="shared" si="184"/>
        <v/>
      </c>
      <c r="L3633" s="21" t="e">
        <f ca="1">IF(AND(K3633&lt;&gt; "", COUNTIF(SAP!#REF!,K3633)&gt;0),"Matched", "")</f>
        <v>#REF!</v>
      </c>
      <c r="M3633" s="21" t="str">
        <f t="shared" si="187"/>
        <v/>
      </c>
      <c r="N3633" s="21" t="e">
        <f ca="1">IF(AND(M3633&lt;&gt; "", COUNTIF(SAP!#REF!,M3633)&gt;0),"Matched", "")</f>
        <v>#REF!</v>
      </c>
      <c r="O3633" s="21" t="str">
        <f t="shared" si="188"/>
        <v/>
      </c>
      <c r="P3633" s="21" t="e">
        <f ca="1">IF(AND(O3633&lt;&gt; "", COUNTIF(SAP!#REF!,O3633)&gt;0),"Matched", "")</f>
        <v>#REF!</v>
      </c>
      <c r="Q3633" s="21" t="str">
        <f ca="1">IF(OR(D3633="AC",D3633="TR"),"Logic4"&amp;"_"&amp;TEXT(C3633,"dd.mm.yyyy") &amp;"_"&amp; 894288.72,"")</f>
        <v>Logic4_23.04.2020_894288.72</v>
      </c>
      <c r="R3633" s="21" t="e">
        <f ca="1">IF(AND(Q3633&lt;&gt; "", COUNTIF(SAP!#REF!,Q3633)&gt;0),"Matched", "")</f>
        <v>#REF!</v>
      </c>
    </row>
    <row r="3634" spans="1:18" hidden="1">
      <c r="A3634" s="21">
        <v>11563327</v>
      </c>
      <c r="B3634" s="22">
        <v>43944</v>
      </c>
      <c r="C3634" s="22">
        <v>43944</v>
      </c>
      <c r="D3634" s="21" t="s">
        <v>10</v>
      </c>
      <c r="E3634" s="23">
        <v>0</v>
      </c>
      <c r="F3634" s="23">
        <v>0</v>
      </c>
      <c r="G3634" s="23">
        <v>440</v>
      </c>
      <c r="H3634" s="23">
        <v>790</v>
      </c>
      <c r="I3634" s="21" t="s">
        <v>11</v>
      </c>
      <c r="J3634" s="21" t="s">
        <v>12</v>
      </c>
      <c r="K3634" s="21" t="str">
        <f t="shared" si="184"/>
        <v/>
      </c>
      <c r="L3634" s="21" t="e">
        <f ca="1">IF(AND(K3634&lt;&gt; "", COUNTIF(SAP!#REF!,K3634)&gt;0),"Matched", "")</f>
        <v>#REF!</v>
      </c>
      <c r="M3634" s="21" t="str">
        <f t="shared" si="187"/>
        <v/>
      </c>
      <c r="N3634" s="21" t="e">
        <f ca="1">IF(AND(M3634&lt;&gt; "", COUNTIF(SAP!#REF!,M3634)&gt;0),"Matched", "")</f>
        <v>#REF!</v>
      </c>
      <c r="O3634" s="21" t="str">
        <f t="shared" si="188"/>
        <v/>
      </c>
      <c r="P3634" s="21" t="e">
        <f ca="1">IF(AND(O3634&lt;&gt; "", COUNTIF(SAP!#REF!,O3634)&gt;0),"Matched", "")</f>
        <v>#REF!</v>
      </c>
      <c r="Q3634" s="21" t="str">
        <f ca="1">IF(OR(D3634="AC",D3634="TR"),"Logic4"&amp;"_"&amp;TEXT(C3634,"dd.mm.yyyy") &amp;"_"&amp; 894288.72,"")</f>
        <v>Logic4_23.04.2020_894288.72</v>
      </c>
      <c r="R3634" s="21" t="e">
        <f ca="1">IF(AND(Q3634&lt;&gt; "", COUNTIF(SAP!#REF!,Q3634)&gt;0),"Matched", "")</f>
        <v>#REF!</v>
      </c>
    </row>
    <row r="3635" spans="1:18" hidden="1">
      <c r="A3635" s="21">
        <v>11563327</v>
      </c>
      <c r="B3635" s="22">
        <v>43944</v>
      </c>
      <c r="C3635" s="22">
        <v>43944</v>
      </c>
      <c r="D3635" s="21" t="s">
        <v>10</v>
      </c>
      <c r="E3635" s="23">
        <v>0</v>
      </c>
      <c r="F3635" s="23">
        <v>0</v>
      </c>
      <c r="G3635" s="23">
        <v>553.70000000000005</v>
      </c>
      <c r="H3635" s="23">
        <v>1343.7</v>
      </c>
      <c r="I3635" s="21" t="s">
        <v>11</v>
      </c>
      <c r="J3635" s="21" t="s">
        <v>12</v>
      </c>
      <c r="K3635" s="21" t="str">
        <f t="shared" si="184"/>
        <v/>
      </c>
      <c r="L3635" s="21" t="e">
        <f ca="1">IF(AND(K3635&lt;&gt; "", COUNTIF(SAP!#REF!,K3635)&gt;0),"Matched", "")</f>
        <v>#REF!</v>
      </c>
      <c r="M3635" s="21" t="str">
        <f t="shared" si="187"/>
        <v/>
      </c>
      <c r="N3635" s="21" t="e">
        <f ca="1">IF(AND(M3635&lt;&gt; "", COUNTIF(SAP!#REF!,M3635)&gt;0),"Matched", "")</f>
        <v>#REF!</v>
      </c>
      <c r="O3635" s="21" t="str">
        <f t="shared" si="188"/>
        <v/>
      </c>
      <c r="P3635" s="21" t="e">
        <f ca="1">IF(AND(O3635&lt;&gt; "", COUNTIF(SAP!#REF!,O3635)&gt;0),"Matched", "")</f>
        <v>#REF!</v>
      </c>
      <c r="Q3635" s="21" t="str">
        <f ca="1">IF(OR(D3635="AC",D3635="TR"),"Logic4"&amp;"_"&amp;TEXT(C3635,"dd.mm.yyyy") &amp;"_"&amp; 894288.72,"")</f>
        <v>Logic4_23.04.2020_894288.72</v>
      </c>
      <c r="R3635" s="21" t="e">
        <f ca="1">IF(AND(Q3635&lt;&gt; "", COUNTIF(SAP!#REF!,Q3635)&gt;0),"Matched", "")</f>
        <v>#REF!</v>
      </c>
    </row>
    <row r="3636" spans="1:18" hidden="1">
      <c r="A3636" s="21">
        <v>11563327</v>
      </c>
      <c r="B3636" s="22">
        <v>43944</v>
      </c>
      <c r="C3636" s="22">
        <v>43944</v>
      </c>
      <c r="D3636" s="21" t="s">
        <v>10</v>
      </c>
      <c r="E3636" s="23">
        <v>0</v>
      </c>
      <c r="F3636" s="23">
        <v>0</v>
      </c>
      <c r="G3636" s="23">
        <v>580</v>
      </c>
      <c r="H3636" s="23">
        <v>1923.7</v>
      </c>
      <c r="I3636" s="21" t="s">
        <v>11</v>
      </c>
      <c r="J3636" s="21" t="s">
        <v>12</v>
      </c>
      <c r="K3636" s="21" t="str">
        <f t="shared" si="184"/>
        <v/>
      </c>
      <c r="L3636" s="21" t="e">
        <f ca="1">IF(AND(K3636&lt;&gt; "", COUNTIF(SAP!#REF!,K3636)&gt;0),"Matched", "")</f>
        <v>#REF!</v>
      </c>
      <c r="M3636" s="21" t="str">
        <f t="shared" si="187"/>
        <v/>
      </c>
      <c r="N3636" s="21" t="e">
        <f ca="1">IF(AND(M3636&lt;&gt; "", COUNTIF(SAP!#REF!,M3636)&gt;0),"Matched", "")</f>
        <v>#REF!</v>
      </c>
      <c r="O3636" s="21" t="str">
        <f t="shared" si="188"/>
        <v/>
      </c>
      <c r="P3636" s="21" t="e">
        <f ca="1">IF(AND(O3636&lt;&gt; "", COUNTIF(SAP!#REF!,O3636)&gt;0),"Matched", "")</f>
        <v>#REF!</v>
      </c>
      <c r="Q3636" s="21" t="str">
        <f ca="1">IF(OR(D3636="AC",D3636="TR"),"Logic4"&amp;"_"&amp;TEXT(C3636,"dd.mm.yyyy") &amp;"_"&amp; 894288.72,"")</f>
        <v>Logic4_23.04.2020_894288.72</v>
      </c>
      <c r="R3636" s="21" t="e">
        <f ca="1">IF(AND(Q3636&lt;&gt; "", COUNTIF(SAP!#REF!,Q3636)&gt;0),"Matched", "")</f>
        <v>#REF!</v>
      </c>
    </row>
    <row r="3637" spans="1:18" hidden="1">
      <c r="A3637" s="21">
        <v>11563327</v>
      </c>
      <c r="B3637" s="22">
        <v>43944</v>
      </c>
      <c r="C3637" s="22">
        <v>43944</v>
      </c>
      <c r="D3637" s="21" t="s">
        <v>10</v>
      </c>
      <c r="E3637" s="23">
        <v>0</v>
      </c>
      <c r="F3637" s="23">
        <v>0</v>
      </c>
      <c r="G3637" s="23">
        <v>620</v>
      </c>
      <c r="H3637" s="23">
        <v>2543.6999999999998</v>
      </c>
      <c r="I3637" s="21" t="s">
        <v>11</v>
      </c>
      <c r="J3637" s="21" t="s">
        <v>12</v>
      </c>
      <c r="K3637" s="21" t="str">
        <f t="shared" si="184"/>
        <v/>
      </c>
      <c r="L3637" s="21" t="e">
        <f ca="1">IF(AND(K3637&lt;&gt; "", COUNTIF(SAP!#REF!,K3637)&gt;0),"Matched", "")</f>
        <v>#REF!</v>
      </c>
      <c r="M3637" s="21" t="str">
        <f t="shared" si="187"/>
        <v/>
      </c>
      <c r="N3637" s="21" t="e">
        <f ca="1">IF(AND(M3637&lt;&gt; "", COUNTIF(SAP!#REF!,M3637)&gt;0),"Matched", "")</f>
        <v>#REF!</v>
      </c>
      <c r="O3637" s="21" t="str">
        <f t="shared" si="188"/>
        <v/>
      </c>
      <c r="P3637" s="21" t="e">
        <f ca="1">IF(AND(O3637&lt;&gt; "", COUNTIF(SAP!#REF!,O3637)&gt;0),"Matched", "")</f>
        <v>#REF!</v>
      </c>
      <c r="Q3637" s="21" t="str">
        <f ca="1">IF(OR(D3637="AC",D3637="TR"),"Logic4"&amp;"_"&amp;TEXT(C3637,"dd.mm.yyyy") &amp;"_"&amp; 894288.72,"")</f>
        <v>Logic4_23.04.2020_894288.72</v>
      </c>
      <c r="R3637" s="21" t="e">
        <f ca="1">IF(AND(Q3637&lt;&gt; "", COUNTIF(SAP!#REF!,Q3637)&gt;0),"Matched", "")</f>
        <v>#REF!</v>
      </c>
    </row>
    <row r="3638" spans="1:18" hidden="1">
      <c r="A3638" s="21">
        <v>11563327</v>
      </c>
      <c r="B3638" s="22">
        <v>43944</v>
      </c>
      <c r="C3638" s="22">
        <v>43944</v>
      </c>
      <c r="D3638" s="21" t="s">
        <v>10</v>
      </c>
      <c r="E3638" s="23">
        <v>0</v>
      </c>
      <c r="F3638" s="23">
        <v>0</v>
      </c>
      <c r="G3638" s="23">
        <v>620</v>
      </c>
      <c r="H3638" s="23">
        <v>3163.7</v>
      </c>
      <c r="I3638" s="21" t="s">
        <v>11</v>
      </c>
      <c r="J3638" s="21" t="s">
        <v>12</v>
      </c>
      <c r="K3638" s="21" t="str">
        <f t="shared" si="184"/>
        <v/>
      </c>
      <c r="L3638" s="21" t="e">
        <f ca="1">IF(AND(K3638&lt;&gt; "", COUNTIF(SAP!#REF!,K3638)&gt;0),"Matched", "")</f>
        <v>#REF!</v>
      </c>
      <c r="M3638" s="21" t="str">
        <f t="shared" si="187"/>
        <v/>
      </c>
      <c r="N3638" s="21" t="e">
        <f ca="1">IF(AND(M3638&lt;&gt; "", COUNTIF(SAP!#REF!,M3638)&gt;0),"Matched", "")</f>
        <v>#REF!</v>
      </c>
      <c r="O3638" s="21" t="str">
        <f t="shared" si="188"/>
        <v/>
      </c>
      <c r="P3638" s="21" t="e">
        <f ca="1">IF(AND(O3638&lt;&gt; "", COUNTIF(SAP!#REF!,O3638)&gt;0),"Matched", "")</f>
        <v>#REF!</v>
      </c>
      <c r="Q3638" s="21" t="str">
        <f ca="1">IF(OR(D3638="AC",D3638="TR"),"Logic4"&amp;"_"&amp;TEXT(C3638,"dd.mm.yyyy") &amp;"_"&amp; 894288.72,"")</f>
        <v>Logic4_23.04.2020_894288.72</v>
      </c>
      <c r="R3638" s="21" t="e">
        <f ca="1">IF(AND(Q3638&lt;&gt; "", COUNTIF(SAP!#REF!,Q3638)&gt;0),"Matched", "")</f>
        <v>#REF!</v>
      </c>
    </row>
    <row r="3639" spans="1:18" hidden="1">
      <c r="A3639" s="21">
        <v>11563327</v>
      </c>
      <c r="B3639" s="22">
        <v>43944</v>
      </c>
      <c r="C3639" s="22">
        <v>43944</v>
      </c>
      <c r="D3639" s="21" t="s">
        <v>10</v>
      </c>
      <c r="E3639" s="23">
        <v>0</v>
      </c>
      <c r="F3639" s="23">
        <v>0</v>
      </c>
      <c r="G3639" s="23">
        <v>697.2</v>
      </c>
      <c r="H3639" s="23">
        <v>3860.9</v>
      </c>
      <c r="I3639" s="21" t="s">
        <v>11</v>
      </c>
      <c r="J3639" s="21" t="s">
        <v>12</v>
      </c>
      <c r="K3639" s="21" t="str">
        <f t="shared" si="184"/>
        <v/>
      </c>
      <c r="L3639" s="21" t="e">
        <f ca="1">IF(AND(K3639&lt;&gt; "", COUNTIF(SAP!#REF!,K3639)&gt;0),"Matched", "")</f>
        <v>#REF!</v>
      </c>
      <c r="M3639" s="21" t="str">
        <f t="shared" si="187"/>
        <v/>
      </c>
      <c r="N3639" s="21" t="e">
        <f ca="1">IF(AND(M3639&lt;&gt; "", COUNTIF(SAP!#REF!,M3639)&gt;0),"Matched", "")</f>
        <v>#REF!</v>
      </c>
      <c r="O3639" s="21" t="str">
        <f t="shared" si="188"/>
        <v/>
      </c>
      <c r="P3639" s="21" t="e">
        <f ca="1">IF(AND(O3639&lt;&gt; "", COUNTIF(SAP!#REF!,O3639)&gt;0),"Matched", "")</f>
        <v>#REF!</v>
      </c>
      <c r="Q3639" s="21" t="str">
        <f ca="1">IF(OR(D3639="AC",D3639="TR"),"Logic4"&amp;"_"&amp;TEXT(C3639,"dd.mm.yyyy") &amp;"_"&amp; 894288.72,"")</f>
        <v>Logic4_23.04.2020_894288.72</v>
      </c>
      <c r="R3639" s="21" t="e">
        <f ca="1">IF(AND(Q3639&lt;&gt; "", COUNTIF(SAP!#REF!,Q3639)&gt;0),"Matched", "")</f>
        <v>#REF!</v>
      </c>
    </row>
    <row r="3640" spans="1:18" hidden="1">
      <c r="A3640" s="21">
        <v>11563327</v>
      </c>
      <c r="B3640" s="22">
        <v>43944</v>
      </c>
      <c r="C3640" s="22">
        <v>43944</v>
      </c>
      <c r="D3640" s="21" t="s">
        <v>10</v>
      </c>
      <c r="E3640" s="23">
        <v>0</v>
      </c>
      <c r="F3640" s="23">
        <v>0</v>
      </c>
      <c r="G3640" s="23">
        <v>745.61</v>
      </c>
      <c r="H3640" s="23">
        <v>4606.51</v>
      </c>
      <c r="I3640" s="21" t="s">
        <v>11</v>
      </c>
      <c r="J3640" s="21" t="s">
        <v>12</v>
      </c>
      <c r="K3640" s="21" t="str">
        <f t="shared" si="184"/>
        <v/>
      </c>
      <c r="L3640" s="21" t="e">
        <f ca="1">IF(AND(K3640&lt;&gt; "", COUNTIF(SAP!#REF!,K3640)&gt;0),"Matched", "")</f>
        <v>#REF!</v>
      </c>
      <c r="M3640" s="21" t="str">
        <f t="shared" si="187"/>
        <v/>
      </c>
      <c r="N3640" s="21" t="e">
        <f ca="1">IF(AND(M3640&lt;&gt; "", COUNTIF(SAP!#REF!,M3640)&gt;0),"Matched", "")</f>
        <v>#REF!</v>
      </c>
      <c r="O3640" s="21" t="str">
        <f t="shared" si="188"/>
        <v/>
      </c>
      <c r="P3640" s="21" t="e">
        <f ca="1">IF(AND(O3640&lt;&gt; "", COUNTIF(SAP!#REF!,O3640)&gt;0),"Matched", "")</f>
        <v>#REF!</v>
      </c>
      <c r="Q3640" s="21" t="str">
        <f ca="1">IF(OR(D3640="AC",D3640="TR"),"Logic4"&amp;"_"&amp;TEXT(C3640,"dd.mm.yyyy") &amp;"_"&amp; 894288.72,"")</f>
        <v>Logic4_23.04.2020_894288.72</v>
      </c>
      <c r="R3640" s="21" t="e">
        <f ca="1">IF(AND(Q3640&lt;&gt; "", COUNTIF(SAP!#REF!,Q3640)&gt;0),"Matched", "")</f>
        <v>#REF!</v>
      </c>
    </row>
    <row r="3641" spans="1:18" hidden="1">
      <c r="A3641" s="21">
        <v>11563327</v>
      </c>
      <c r="B3641" s="22">
        <v>43944</v>
      </c>
      <c r="C3641" s="22">
        <v>43944</v>
      </c>
      <c r="D3641" s="21" t="s">
        <v>10</v>
      </c>
      <c r="E3641" s="23">
        <v>0</v>
      </c>
      <c r="F3641" s="23">
        <v>0</v>
      </c>
      <c r="G3641" s="23">
        <v>783.2</v>
      </c>
      <c r="H3641" s="23">
        <v>5389.71</v>
      </c>
      <c r="I3641" s="21" t="s">
        <v>11</v>
      </c>
      <c r="J3641" s="21" t="s">
        <v>12</v>
      </c>
      <c r="K3641" s="21" t="str">
        <f t="shared" si="184"/>
        <v/>
      </c>
      <c r="L3641" s="21" t="e">
        <f ca="1">IF(AND(K3641&lt;&gt; "", COUNTIF(SAP!#REF!,K3641)&gt;0),"Matched", "")</f>
        <v>#REF!</v>
      </c>
      <c r="M3641" s="21" t="str">
        <f t="shared" si="187"/>
        <v/>
      </c>
      <c r="N3641" s="21" t="e">
        <f ca="1">IF(AND(M3641&lt;&gt; "", COUNTIF(SAP!#REF!,M3641)&gt;0),"Matched", "")</f>
        <v>#REF!</v>
      </c>
      <c r="O3641" s="21" t="str">
        <f t="shared" si="188"/>
        <v/>
      </c>
      <c r="P3641" s="21" t="e">
        <f ca="1">IF(AND(O3641&lt;&gt; "", COUNTIF(SAP!#REF!,O3641)&gt;0),"Matched", "")</f>
        <v>#REF!</v>
      </c>
      <c r="Q3641" s="21" t="str">
        <f ca="1">IF(OR(D3641="AC",D3641="TR"),"Logic4"&amp;"_"&amp;TEXT(C3641,"dd.mm.yyyy") &amp;"_"&amp; 894288.72,"")</f>
        <v>Logic4_23.04.2020_894288.72</v>
      </c>
      <c r="R3641" s="21" t="e">
        <f ca="1">IF(AND(Q3641&lt;&gt; "", COUNTIF(SAP!#REF!,Q3641)&gt;0),"Matched", "")</f>
        <v>#REF!</v>
      </c>
    </row>
    <row r="3642" spans="1:18" hidden="1">
      <c r="A3642" s="21">
        <v>11563327</v>
      </c>
      <c r="B3642" s="22">
        <v>43944</v>
      </c>
      <c r="C3642" s="22">
        <v>43944</v>
      </c>
      <c r="D3642" s="21" t="s">
        <v>10</v>
      </c>
      <c r="E3642" s="23">
        <v>0</v>
      </c>
      <c r="F3642" s="23">
        <v>0</v>
      </c>
      <c r="G3642" s="23">
        <v>792.9</v>
      </c>
      <c r="H3642" s="23">
        <v>6182.61</v>
      </c>
      <c r="I3642" s="21" t="s">
        <v>11</v>
      </c>
      <c r="J3642" s="21" t="s">
        <v>12</v>
      </c>
      <c r="K3642" s="21" t="str">
        <f t="shared" si="184"/>
        <v/>
      </c>
      <c r="L3642" s="21" t="e">
        <f ca="1">IF(AND(K3642&lt;&gt; "", COUNTIF(SAP!#REF!,K3642)&gt;0),"Matched", "")</f>
        <v>#REF!</v>
      </c>
      <c r="M3642" s="21" t="str">
        <f t="shared" si="187"/>
        <v/>
      </c>
      <c r="N3642" s="21" t="e">
        <f ca="1">IF(AND(M3642&lt;&gt; "", COUNTIF(SAP!#REF!,M3642)&gt;0),"Matched", "")</f>
        <v>#REF!</v>
      </c>
      <c r="O3642" s="21" t="str">
        <f t="shared" si="188"/>
        <v/>
      </c>
      <c r="P3642" s="21" t="e">
        <f ca="1">IF(AND(O3642&lt;&gt; "", COUNTIF(SAP!#REF!,O3642)&gt;0),"Matched", "")</f>
        <v>#REF!</v>
      </c>
      <c r="Q3642" s="21" t="str">
        <f ca="1">IF(OR(D3642="AC",D3642="TR"),"Logic4"&amp;"_"&amp;TEXT(C3642,"dd.mm.yyyy") &amp;"_"&amp; 894288.72,"")</f>
        <v>Logic4_23.04.2020_894288.72</v>
      </c>
      <c r="R3642" s="21" t="e">
        <f ca="1">IF(AND(Q3642&lt;&gt; "", COUNTIF(SAP!#REF!,Q3642)&gt;0),"Matched", "")</f>
        <v>#REF!</v>
      </c>
    </row>
    <row r="3643" spans="1:18" hidden="1">
      <c r="A3643" s="21">
        <v>11563327</v>
      </c>
      <c r="B3643" s="22">
        <v>43944</v>
      </c>
      <c r="C3643" s="22">
        <v>43944</v>
      </c>
      <c r="D3643" s="21" t="s">
        <v>10</v>
      </c>
      <c r="E3643" s="23">
        <v>0</v>
      </c>
      <c r="F3643" s="23">
        <v>0</v>
      </c>
      <c r="G3643" s="23">
        <v>800</v>
      </c>
      <c r="H3643" s="23">
        <v>6982.61</v>
      </c>
      <c r="I3643" s="21" t="s">
        <v>11</v>
      </c>
      <c r="J3643" s="21" t="s">
        <v>12</v>
      </c>
      <c r="K3643" s="21" t="str">
        <f t="shared" si="184"/>
        <v/>
      </c>
      <c r="L3643" s="21" t="e">
        <f ca="1">IF(AND(K3643&lt;&gt; "", COUNTIF(SAP!#REF!,K3643)&gt;0),"Matched", "")</f>
        <v>#REF!</v>
      </c>
      <c r="M3643" s="21" t="str">
        <f t="shared" si="187"/>
        <v/>
      </c>
      <c r="N3643" s="21" t="e">
        <f ca="1">IF(AND(M3643&lt;&gt; "", COUNTIF(SAP!#REF!,M3643)&gt;0),"Matched", "")</f>
        <v>#REF!</v>
      </c>
      <c r="O3643" s="21" t="str">
        <f t="shared" si="188"/>
        <v/>
      </c>
      <c r="P3643" s="21" t="e">
        <f ca="1">IF(AND(O3643&lt;&gt; "", COUNTIF(SAP!#REF!,O3643)&gt;0),"Matched", "")</f>
        <v>#REF!</v>
      </c>
      <c r="Q3643" s="21" t="str">
        <f ca="1">IF(OR(D3643="AC",D3643="TR"),"Logic4"&amp;"_"&amp;TEXT(C3643,"dd.mm.yyyy") &amp;"_"&amp; 894288.72,"")</f>
        <v>Logic4_23.04.2020_894288.72</v>
      </c>
      <c r="R3643" s="21" t="e">
        <f ca="1">IF(AND(Q3643&lt;&gt; "", COUNTIF(SAP!#REF!,Q3643)&gt;0),"Matched", "")</f>
        <v>#REF!</v>
      </c>
    </row>
    <row r="3644" spans="1:18" hidden="1">
      <c r="A3644" s="21">
        <v>11563327</v>
      </c>
      <c r="B3644" s="22">
        <v>43944</v>
      </c>
      <c r="C3644" s="22">
        <v>43944</v>
      </c>
      <c r="D3644" s="21" t="s">
        <v>10</v>
      </c>
      <c r="E3644" s="23">
        <v>0</v>
      </c>
      <c r="F3644" s="23">
        <v>0</v>
      </c>
      <c r="G3644" s="23">
        <v>850</v>
      </c>
      <c r="H3644" s="23">
        <v>7832.61</v>
      </c>
      <c r="I3644" s="21" t="s">
        <v>11</v>
      </c>
      <c r="J3644" s="21" t="s">
        <v>12</v>
      </c>
      <c r="K3644" s="21" t="str">
        <f t="shared" si="184"/>
        <v/>
      </c>
      <c r="L3644" s="21" t="e">
        <f ca="1">IF(AND(K3644&lt;&gt; "", COUNTIF(SAP!#REF!,K3644)&gt;0),"Matched", "")</f>
        <v>#REF!</v>
      </c>
      <c r="M3644" s="21" t="str">
        <f t="shared" si="187"/>
        <v/>
      </c>
      <c r="N3644" s="21" t="e">
        <f ca="1">IF(AND(M3644&lt;&gt; "", COUNTIF(SAP!#REF!,M3644)&gt;0),"Matched", "")</f>
        <v>#REF!</v>
      </c>
      <c r="O3644" s="21" t="str">
        <f t="shared" si="188"/>
        <v/>
      </c>
      <c r="P3644" s="21" t="e">
        <f ca="1">IF(AND(O3644&lt;&gt; "", COUNTIF(SAP!#REF!,O3644)&gt;0),"Matched", "")</f>
        <v>#REF!</v>
      </c>
      <c r="Q3644" s="21" t="str">
        <f ca="1">IF(OR(D3644="AC",D3644="TR"),"Logic4"&amp;"_"&amp;TEXT(C3644,"dd.mm.yyyy") &amp;"_"&amp; 894288.72,"")</f>
        <v>Logic4_23.04.2020_894288.72</v>
      </c>
      <c r="R3644" s="21" t="e">
        <f ca="1">IF(AND(Q3644&lt;&gt; "", COUNTIF(SAP!#REF!,Q3644)&gt;0),"Matched", "")</f>
        <v>#REF!</v>
      </c>
    </row>
    <row r="3645" spans="1:18" hidden="1">
      <c r="A3645" s="21">
        <v>11563327</v>
      </c>
      <c r="B3645" s="22">
        <v>43944</v>
      </c>
      <c r="C3645" s="22">
        <v>43944</v>
      </c>
      <c r="D3645" s="21" t="s">
        <v>10</v>
      </c>
      <c r="E3645" s="23">
        <v>0</v>
      </c>
      <c r="F3645" s="23">
        <v>0</v>
      </c>
      <c r="G3645" s="23">
        <v>942.5</v>
      </c>
      <c r="H3645" s="23">
        <v>8775.11</v>
      </c>
      <c r="I3645" s="21" t="s">
        <v>11</v>
      </c>
      <c r="J3645" s="21" t="s">
        <v>12</v>
      </c>
      <c r="K3645" s="21" t="str">
        <f t="shared" si="184"/>
        <v/>
      </c>
      <c r="L3645" s="21" t="e">
        <f ca="1">IF(AND(K3645&lt;&gt; "", COUNTIF(SAP!#REF!,K3645)&gt;0),"Matched", "")</f>
        <v>#REF!</v>
      </c>
      <c r="M3645" s="21" t="str">
        <f t="shared" si="187"/>
        <v/>
      </c>
      <c r="N3645" s="21" t="e">
        <f ca="1">IF(AND(M3645&lt;&gt; "", COUNTIF(SAP!#REF!,M3645)&gt;0),"Matched", "")</f>
        <v>#REF!</v>
      </c>
      <c r="O3645" s="21" t="str">
        <f t="shared" si="188"/>
        <v/>
      </c>
      <c r="P3645" s="21" t="e">
        <f ca="1">IF(AND(O3645&lt;&gt; "", COUNTIF(SAP!#REF!,O3645)&gt;0),"Matched", "")</f>
        <v>#REF!</v>
      </c>
      <c r="Q3645" s="21" t="str">
        <f ca="1">IF(OR(D3645="AC",D3645="TR"),"Logic4"&amp;"_"&amp;TEXT(C3645,"dd.mm.yyyy") &amp;"_"&amp; 894288.72,"")</f>
        <v>Logic4_23.04.2020_894288.72</v>
      </c>
      <c r="R3645" s="21" t="e">
        <f ca="1">IF(AND(Q3645&lt;&gt; "", COUNTIF(SAP!#REF!,Q3645)&gt;0),"Matched", "")</f>
        <v>#REF!</v>
      </c>
    </row>
    <row r="3646" spans="1:18" hidden="1">
      <c r="A3646" s="21">
        <v>11563327</v>
      </c>
      <c r="B3646" s="22">
        <v>43944</v>
      </c>
      <c r="C3646" s="22">
        <v>43944</v>
      </c>
      <c r="D3646" s="21" t="s">
        <v>10</v>
      </c>
      <c r="E3646" s="23">
        <v>0</v>
      </c>
      <c r="F3646" s="23">
        <v>0</v>
      </c>
      <c r="G3646" s="23">
        <v>947.5</v>
      </c>
      <c r="H3646" s="23">
        <v>9722.61</v>
      </c>
      <c r="I3646" s="21" t="s">
        <v>11</v>
      </c>
      <c r="J3646" s="21" t="s">
        <v>12</v>
      </c>
      <c r="K3646" s="21" t="str">
        <f t="shared" si="184"/>
        <v/>
      </c>
      <c r="L3646" s="21" t="e">
        <f ca="1">IF(AND(K3646&lt;&gt; "", COUNTIF(SAP!#REF!,K3646)&gt;0),"Matched", "")</f>
        <v>#REF!</v>
      </c>
      <c r="M3646" s="21" t="str">
        <f t="shared" si="187"/>
        <v/>
      </c>
      <c r="N3646" s="21" t="e">
        <f ca="1">IF(AND(M3646&lt;&gt; "", COUNTIF(SAP!#REF!,M3646)&gt;0),"Matched", "")</f>
        <v>#REF!</v>
      </c>
      <c r="O3646" s="21" t="str">
        <f t="shared" si="188"/>
        <v/>
      </c>
      <c r="P3646" s="21" t="e">
        <f ca="1">IF(AND(O3646&lt;&gt; "", COUNTIF(SAP!#REF!,O3646)&gt;0),"Matched", "")</f>
        <v>#REF!</v>
      </c>
      <c r="Q3646" s="21" t="str">
        <f ca="1">IF(OR(D3646="AC",D3646="TR"),"Logic4"&amp;"_"&amp;TEXT(C3646,"dd.mm.yyyy") &amp;"_"&amp; 894288.72,"")</f>
        <v>Logic4_23.04.2020_894288.72</v>
      </c>
      <c r="R3646" s="21" t="e">
        <f ca="1">IF(AND(Q3646&lt;&gt; "", COUNTIF(SAP!#REF!,Q3646)&gt;0),"Matched", "")</f>
        <v>#REF!</v>
      </c>
    </row>
    <row r="3647" spans="1:18" hidden="1">
      <c r="A3647" s="21">
        <v>11563327</v>
      </c>
      <c r="B3647" s="22">
        <v>43944</v>
      </c>
      <c r="C3647" s="22">
        <v>43944</v>
      </c>
      <c r="D3647" s="21" t="s">
        <v>10</v>
      </c>
      <c r="E3647" s="23">
        <v>0</v>
      </c>
      <c r="F3647" s="23">
        <v>0</v>
      </c>
      <c r="G3647" s="23">
        <v>950</v>
      </c>
      <c r="H3647" s="23">
        <v>10672.61</v>
      </c>
      <c r="I3647" s="21" t="s">
        <v>11</v>
      </c>
      <c r="J3647" s="21" t="s">
        <v>12</v>
      </c>
      <c r="K3647" s="21" t="str">
        <f t="shared" si="184"/>
        <v/>
      </c>
      <c r="L3647" s="21" t="e">
        <f ca="1">IF(AND(K3647&lt;&gt; "", COUNTIF(SAP!#REF!,K3647)&gt;0),"Matched", "")</f>
        <v>#REF!</v>
      </c>
      <c r="M3647" s="21" t="str">
        <f t="shared" si="187"/>
        <v/>
      </c>
      <c r="N3647" s="21" t="e">
        <f ca="1">IF(AND(M3647&lt;&gt; "", COUNTIF(SAP!#REF!,M3647)&gt;0),"Matched", "")</f>
        <v>#REF!</v>
      </c>
      <c r="O3647" s="21" t="str">
        <f t="shared" si="188"/>
        <v/>
      </c>
      <c r="P3647" s="21" t="e">
        <f ca="1">IF(AND(O3647&lt;&gt; "", COUNTIF(SAP!#REF!,O3647)&gt;0),"Matched", "")</f>
        <v>#REF!</v>
      </c>
      <c r="Q3647" s="21" t="str">
        <f ca="1">IF(OR(D3647="AC",D3647="TR"),"Logic4"&amp;"_"&amp;TEXT(C3647,"dd.mm.yyyy") &amp;"_"&amp; 894288.72,"")</f>
        <v>Logic4_23.04.2020_894288.72</v>
      </c>
      <c r="R3647" s="21" t="e">
        <f ca="1">IF(AND(Q3647&lt;&gt; "", COUNTIF(SAP!#REF!,Q3647)&gt;0),"Matched", "")</f>
        <v>#REF!</v>
      </c>
    </row>
    <row r="3648" spans="1:18" hidden="1">
      <c r="A3648" s="21">
        <v>11563327</v>
      </c>
      <c r="B3648" s="22">
        <v>43944</v>
      </c>
      <c r="C3648" s="22">
        <v>43944</v>
      </c>
      <c r="D3648" s="21" t="s">
        <v>10</v>
      </c>
      <c r="E3648" s="23">
        <v>0</v>
      </c>
      <c r="F3648" s="23">
        <v>0</v>
      </c>
      <c r="G3648" s="23">
        <v>954.6</v>
      </c>
      <c r="H3648" s="23">
        <v>11627.21</v>
      </c>
      <c r="I3648" s="21" t="s">
        <v>11</v>
      </c>
      <c r="J3648" s="21" t="s">
        <v>12</v>
      </c>
      <c r="K3648" s="21" t="str">
        <f t="shared" si="184"/>
        <v/>
      </c>
      <c r="L3648" s="21" t="e">
        <f ca="1">IF(AND(K3648&lt;&gt; "", COUNTIF(SAP!#REF!,K3648)&gt;0),"Matched", "")</f>
        <v>#REF!</v>
      </c>
      <c r="M3648" s="21" t="str">
        <f t="shared" si="187"/>
        <v/>
      </c>
      <c r="N3648" s="21" t="e">
        <f ca="1">IF(AND(M3648&lt;&gt; "", COUNTIF(SAP!#REF!,M3648)&gt;0),"Matched", "")</f>
        <v>#REF!</v>
      </c>
      <c r="O3648" s="21" t="str">
        <f t="shared" si="188"/>
        <v/>
      </c>
      <c r="P3648" s="21" t="e">
        <f ca="1">IF(AND(O3648&lt;&gt; "", COUNTIF(SAP!#REF!,O3648)&gt;0),"Matched", "")</f>
        <v>#REF!</v>
      </c>
      <c r="Q3648" s="21" t="str">
        <f ca="1">IF(OR(D3648="AC",D3648="TR"),"Logic4"&amp;"_"&amp;TEXT(C3648,"dd.mm.yyyy") &amp;"_"&amp; 894288.72,"")</f>
        <v>Logic4_23.04.2020_894288.72</v>
      </c>
      <c r="R3648" s="21" t="e">
        <f ca="1">IF(AND(Q3648&lt;&gt; "", COUNTIF(SAP!#REF!,Q3648)&gt;0),"Matched", "")</f>
        <v>#REF!</v>
      </c>
    </row>
    <row r="3649" spans="1:18" hidden="1">
      <c r="A3649" s="21">
        <v>11563327</v>
      </c>
      <c r="B3649" s="22">
        <v>43944</v>
      </c>
      <c r="C3649" s="22">
        <v>43944</v>
      </c>
      <c r="D3649" s="21" t="s">
        <v>10</v>
      </c>
      <c r="E3649" s="23">
        <v>0</v>
      </c>
      <c r="F3649" s="23">
        <v>0</v>
      </c>
      <c r="G3649" s="23">
        <v>1001.5</v>
      </c>
      <c r="H3649" s="23">
        <v>12628.71</v>
      </c>
      <c r="I3649" s="21" t="s">
        <v>11</v>
      </c>
      <c r="J3649" s="21" t="s">
        <v>12</v>
      </c>
      <c r="K3649" s="21" t="str">
        <f t="shared" si="184"/>
        <v/>
      </c>
      <c r="L3649" s="21" t="e">
        <f ca="1">IF(AND(K3649&lt;&gt; "", COUNTIF(SAP!#REF!,K3649)&gt;0),"Matched", "")</f>
        <v>#REF!</v>
      </c>
      <c r="M3649" s="21" t="str">
        <f t="shared" si="187"/>
        <v/>
      </c>
      <c r="N3649" s="21" t="e">
        <f ca="1">IF(AND(M3649&lt;&gt; "", COUNTIF(SAP!#REF!,M3649)&gt;0),"Matched", "")</f>
        <v>#REF!</v>
      </c>
      <c r="O3649" s="21" t="str">
        <f t="shared" si="188"/>
        <v/>
      </c>
      <c r="P3649" s="21" t="e">
        <f ca="1">IF(AND(O3649&lt;&gt; "", COUNTIF(SAP!#REF!,O3649)&gt;0),"Matched", "")</f>
        <v>#REF!</v>
      </c>
      <c r="Q3649" s="21" t="str">
        <f ca="1">IF(OR(D3649="AC",D3649="TR"),"Logic4"&amp;"_"&amp;TEXT(C3649,"dd.mm.yyyy") &amp;"_"&amp; 894288.72,"")</f>
        <v>Logic4_23.04.2020_894288.72</v>
      </c>
      <c r="R3649" s="21" t="e">
        <f ca="1">IF(AND(Q3649&lt;&gt; "", COUNTIF(SAP!#REF!,Q3649)&gt;0),"Matched", "")</f>
        <v>#REF!</v>
      </c>
    </row>
    <row r="3650" spans="1:18" hidden="1">
      <c r="A3650" s="21">
        <v>11563327</v>
      </c>
      <c r="B3650" s="22">
        <v>43944</v>
      </c>
      <c r="C3650" s="22">
        <v>43944</v>
      </c>
      <c r="D3650" s="21" t="s">
        <v>10</v>
      </c>
      <c r="E3650" s="23">
        <v>0</v>
      </c>
      <c r="F3650" s="23">
        <v>0</v>
      </c>
      <c r="G3650" s="23">
        <v>1050</v>
      </c>
      <c r="H3650" s="23">
        <v>13678.71</v>
      </c>
      <c r="I3650" s="21" t="s">
        <v>11</v>
      </c>
      <c r="J3650" s="21" t="s">
        <v>12</v>
      </c>
      <c r="K3650" s="21" t="str">
        <f t="shared" si="184"/>
        <v/>
      </c>
      <c r="L3650" s="21" t="e">
        <f ca="1">IF(AND(K3650&lt;&gt; "", COUNTIF(SAP!#REF!,K3650)&gt;0),"Matched", "")</f>
        <v>#REF!</v>
      </c>
      <c r="M3650" s="21" t="str">
        <f t="shared" si="187"/>
        <v/>
      </c>
      <c r="N3650" s="21" t="e">
        <f ca="1">IF(AND(M3650&lt;&gt; "", COUNTIF(SAP!#REF!,M3650)&gt;0),"Matched", "")</f>
        <v>#REF!</v>
      </c>
      <c r="O3650" s="21" t="str">
        <f t="shared" si="188"/>
        <v/>
      </c>
      <c r="P3650" s="21" t="e">
        <f ca="1">IF(AND(O3650&lt;&gt; "", COUNTIF(SAP!#REF!,O3650)&gt;0),"Matched", "")</f>
        <v>#REF!</v>
      </c>
      <c r="Q3650" s="21" t="str">
        <f ca="1">IF(OR(D3650="AC",D3650="TR"),"Logic4"&amp;"_"&amp;TEXT(C3650,"dd.mm.yyyy") &amp;"_"&amp; 894288.72,"")</f>
        <v>Logic4_23.04.2020_894288.72</v>
      </c>
      <c r="R3650" s="21" t="e">
        <f ca="1">IF(AND(Q3650&lt;&gt; "", COUNTIF(SAP!#REF!,Q3650)&gt;0),"Matched", "")</f>
        <v>#REF!</v>
      </c>
    </row>
    <row r="3651" spans="1:18" hidden="1">
      <c r="A3651" s="21">
        <v>11563327</v>
      </c>
      <c r="B3651" s="22">
        <v>43944</v>
      </c>
      <c r="C3651" s="22">
        <v>43944</v>
      </c>
      <c r="D3651" s="21" t="s">
        <v>10</v>
      </c>
      <c r="E3651" s="23">
        <v>0</v>
      </c>
      <c r="F3651" s="23">
        <v>0</v>
      </c>
      <c r="G3651" s="23">
        <v>1080</v>
      </c>
      <c r="H3651" s="23">
        <v>14758.71</v>
      </c>
      <c r="I3651" s="21" t="s">
        <v>11</v>
      </c>
      <c r="J3651" s="21" t="s">
        <v>12</v>
      </c>
      <c r="K3651" s="21" t="str">
        <f t="shared" ref="K3651:K3714" si="189">IF(D3651="TF","Logic1"&amp;"_"&amp;TEXT(C3651, "mm") &amp;"_"&amp; F3651,"")</f>
        <v/>
      </c>
      <c r="L3651" s="21" t="e">
        <f ca="1">IF(AND(K3651&lt;&gt; "", COUNTIF(SAP!#REF!,K3651)&gt;0),"Matched", "")</f>
        <v>#REF!</v>
      </c>
      <c r="M3651" s="21" t="str">
        <f t="shared" si="187"/>
        <v/>
      </c>
      <c r="N3651" s="21" t="e">
        <f ca="1">IF(AND(M3651&lt;&gt; "", COUNTIF(SAP!#REF!,M3651)&gt;0),"Matched", "")</f>
        <v>#REF!</v>
      </c>
      <c r="O3651" s="21" t="str">
        <f t="shared" si="188"/>
        <v/>
      </c>
      <c r="P3651" s="21" t="e">
        <f ca="1">IF(AND(O3651&lt;&gt; "", COUNTIF(SAP!#REF!,O3651)&gt;0),"Matched", "")</f>
        <v>#REF!</v>
      </c>
      <c r="Q3651" s="21" t="str">
        <f ca="1">IF(OR(D3651="AC",D3651="TR"),"Logic4"&amp;"_"&amp;TEXT(C3651,"dd.mm.yyyy") &amp;"_"&amp; 894288.72,"")</f>
        <v>Logic4_23.04.2020_894288.72</v>
      </c>
      <c r="R3651" s="21" t="e">
        <f ca="1">IF(AND(Q3651&lt;&gt; "", COUNTIF(SAP!#REF!,Q3651)&gt;0),"Matched", "")</f>
        <v>#REF!</v>
      </c>
    </row>
    <row r="3652" spans="1:18" hidden="1">
      <c r="A3652" s="21">
        <v>11563327</v>
      </c>
      <c r="B3652" s="22">
        <v>43944</v>
      </c>
      <c r="C3652" s="22">
        <v>43944</v>
      </c>
      <c r="D3652" s="21" t="s">
        <v>10</v>
      </c>
      <c r="E3652" s="23">
        <v>0</v>
      </c>
      <c r="F3652" s="23">
        <v>0</v>
      </c>
      <c r="G3652" s="23">
        <v>1090</v>
      </c>
      <c r="H3652" s="23">
        <v>15848.71</v>
      </c>
      <c r="I3652" s="21" t="s">
        <v>11</v>
      </c>
      <c r="J3652" s="21" t="s">
        <v>12</v>
      </c>
      <c r="K3652" s="21" t="str">
        <f t="shared" si="189"/>
        <v/>
      </c>
      <c r="L3652" s="21" t="e">
        <f ca="1">IF(AND(K3652&lt;&gt; "", COUNTIF(SAP!#REF!,K3652)&gt;0),"Matched", "")</f>
        <v>#REF!</v>
      </c>
      <c r="M3652" s="21" t="str">
        <f t="shared" si="187"/>
        <v/>
      </c>
      <c r="N3652" s="21" t="e">
        <f ca="1">IF(AND(M3652&lt;&gt; "", COUNTIF(SAP!#REF!,M3652)&gt;0),"Matched", "")</f>
        <v>#REF!</v>
      </c>
      <c r="O3652" s="21" t="str">
        <f t="shared" si="188"/>
        <v/>
      </c>
      <c r="P3652" s="21" t="e">
        <f ca="1">IF(AND(O3652&lt;&gt; "", COUNTIF(SAP!#REF!,O3652)&gt;0),"Matched", "")</f>
        <v>#REF!</v>
      </c>
      <c r="Q3652" s="21" t="str">
        <f ca="1">IF(OR(D3652="AC",D3652="TR"),"Logic4"&amp;"_"&amp;TEXT(C3652,"dd.mm.yyyy") &amp;"_"&amp; 894288.72,"")</f>
        <v>Logic4_23.04.2020_894288.72</v>
      </c>
      <c r="R3652" s="21" t="e">
        <f ca="1">IF(AND(Q3652&lt;&gt; "", COUNTIF(SAP!#REF!,Q3652)&gt;0),"Matched", "")</f>
        <v>#REF!</v>
      </c>
    </row>
    <row r="3653" spans="1:18" hidden="1">
      <c r="A3653" s="21">
        <v>11563327</v>
      </c>
      <c r="B3653" s="22">
        <v>43944</v>
      </c>
      <c r="C3653" s="22">
        <v>43944</v>
      </c>
      <c r="D3653" s="21" t="s">
        <v>10</v>
      </c>
      <c r="E3653" s="23">
        <v>0</v>
      </c>
      <c r="F3653" s="23">
        <v>0</v>
      </c>
      <c r="G3653" s="23">
        <v>1150.8</v>
      </c>
      <c r="H3653" s="23">
        <v>16999.509999999998</v>
      </c>
      <c r="I3653" s="21" t="s">
        <v>11</v>
      </c>
      <c r="J3653" s="21" t="s">
        <v>12</v>
      </c>
      <c r="K3653" s="21" t="str">
        <f t="shared" si="189"/>
        <v/>
      </c>
      <c r="L3653" s="21" t="e">
        <f ca="1">IF(AND(K3653&lt;&gt; "", COUNTIF(SAP!#REF!,K3653)&gt;0),"Matched", "")</f>
        <v>#REF!</v>
      </c>
      <c r="M3653" s="21" t="str">
        <f t="shared" si="187"/>
        <v/>
      </c>
      <c r="N3653" s="21" t="e">
        <f ca="1">IF(AND(M3653&lt;&gt; "", COUNTIF(SAP!#REF!,M3653)&gt;0),"Matched", "")</f>
        <v>#REF!</v>
      </c>
      <c r="O3653" s="21" t="str">
        <f t="shared" si="188"/>
        <v/>
      </c>
      <c r="P3653" s="21" t="e">
        <f ca="1">IF(AND(O3653&lt;&gt; "", COUNTIF(SAP!#REF!,O3653)&gt;0),"Matched", "")</f>
        <v>#REF!</v>
      </c>
      <c r="Q3653" s="21" t="str">
        <f ca="1">IF(OR(D3653="AC",D3653="TR"),"Logic4"&amp;"_"&amp;TEXT(C3653,"dd.mm.yyyy") &amp;"_"&amp; 894288.72,"")</f>
        <v>Logic4_23.04.2020_894288.72</v>
      </c>
      <c r="R3653" s="21" t="e">
        <f ca="1">IF(AND(Q3653&lt;&gt; "", COUNTIF(SAP!#REF!,Q3653)&gt;0),"Matched", "")</f>
        <v>#REF!</v>
      </c>
    </row>
    <row r="3654" spans="1:18" hidden="1">
      <c r="A3654" s="21">
        <v>11563327</v>
      </c>
      <c r="B3654" s="22">
        <v>43944</v>
      </c>
      <c r="C3654" s="22">
        <v>43944</v>
      </c>
      <c r="D3654" s="21" t="s">
        <v>10</v>
      </c>
      <c r="E3654" s="23">
        <v>0</v>
      </c>
      <c r="F3654" s="23">
        <v>0</v>
      </c>
      <c r="G3654" s="23">
        <v>1200</v>
      </c>
      <c r="H3654" s="23">
        <v>18199.509999999998</v>
      </c>
      <c r="I3654" s="21" t="s">
        <v>11</v>
      </c>
      <c r="J3654" s="21" t="s">
        <v>12</v>
      </c>
      <c r="K3654" s="21" t="str">
        <f t="shared" si="189"/>
        <v/>
      </c>
      <c r="L3654" s="21" t="e">
        <f ca="1">IF(AND(K3654&lt;&gt; "", COUNTIF(SAP!#REF!,K3654)&gt;0),"Matched", "")</f>
        <v>#REF!</v>
      </c>
      <c r="M3654" s="21" t="str">
        <f t="shared" si="187"/>
        <v/>
      </c>
      <c r="N3654" s="21" t="e">
        <f ca="1">IF(AND(M3654&lt;&gt; "", COUNTIF(SAP!#REF!,M3654)&gt;0),"Matched", "")</f>
        <v>#REF!</v>
      </c>
      <c r="O3654" s="21" t="str">
        <f t="shared" si="188"/>
        <v/>
      </c>
      <c r="P3654" s="21" t="e">
        <f ca="1">IF(AND(O3654&lt;&gt; "", COUNTIF(SAP!#REF!,O3654)&gt;0),"Matched", "")</f>
        <v>#REF!</v>
      </c>
      <c r="Q3654" s="21" t="str">
        <f ca="1">IF(OR(D3654="AC",D3654="TR"),"Logic4"&amp;"_"&amp;TEXT(C3654,"dd.mm.yyyy") &amp;"_"&amp; 894288.72,"")</f>
        <v>Logic4_23.04.2020_894288.72</v>
      </c>
      <c r="R3654" s="21" t="e">
        <f ca="1">IF(AND(Q3654&lt;&gt; "", COUNTIF(SAP!#REF!,Q3654)&gt;0),"Matched", "")</f>
        <v>#REF!</v>
      </c>
    </row>
    <row r="3655" spans="1:18" hidden="1">
      <c r="A3655" s="21">
        <v>11563327</v>
      </c>
      <c r="B3655" s="22">
        <v>43944</v>
      </c>
      <c r="C3655" s="22">
        <v>43944</v>
      </c>
      <c r="D3655" s="21" t="s">
        <v>10</v>
      </c>
      <c r="E3655" s="23">
        <v>0</v>
      </c>
      <c r="F3655" s="23">
        <v>0</v>
      </c>
      <c r="G3655" s="23">
        <v>1200</v>
      </c>
      <c r="H3655" s="23">
        <v>19399.509999999998</v>
      </c>
      <c r="I3655" s="21" t="s">
        <v>11</v>
      </c>
      <c r="J3655" s="21" t="s">
        <v>12</v>
      </c>
      <c r="K3655" s="21" t="str">
        <f t="shared" si="189"/>
        <v/>
      </c>
      <c r="L3655" s="21" t="e">
        <f ca="1">IF(AND(K3655&lt;&gt; "", COUNTIF(SAP!#REF!,K3655)&gt;0),"Matched", "")</f>
        <v>#REF!</v>
      </c>
      <c r="M3655" s="21" t="str">
        <f t="shared" si="187"/>
        <v/>
      </c>
      <c r="N3655" s="21" t="e">
        <f ca="1">IF(AND(M3655&lt;&gt; "", COUNTIF(SAP!#REF!,M3655)&gt;0),"Matched", "")</f>
        <v>#REF!</v>
      </c>
      <c r="O3655" s="21" t="str">
        <f t="shared" si="188"/>
        <v/>
      </c>
      <c r="P3655" s="21" t="e">
        <f ca="1">IF(AND(O3655&lt;&gt; "", COUNTIF(SAP!#REF!,O3655)&gt;0),"Matched", "")</f>
        <v>#REF!</v>
      </c>
      <c r="Q3655" s="21" t="str">
        <f ca="1">IF(OR(D3655="AC",D3655="TR"),"Logic4"&amp;"_"&amp;TEXT(C3655,"dd.mm.yyyy") &amp;"_"&amp; 894288.72,"")</f>
        <v>Logic4_23.04.2020_894288.72</v>
      </c>
      <c r="R3655" s="21" t="e">
        <f ca="1">IF(AND(Q3655&lt;&gt; "", COUNTIF(SAP!#REF!,Q3655)&gt;0),"Matched", "")</f>
        <v>#REF!</v>
      </c>
    </row>
    <row r="3656" spans="1:18" hidden="1">
      <c r="A3656" s="21">
        <v>11563327</v>
      </c>
      <c r="B3656" s="22">
        <v>43944</v>
      </c>
      <c r="C3656" s="22">
        <v>43944</v>
      </c>
      <c r="D3656" s="21" t="s">
        <v>10</v>
      </c>
      <c r="E3656" s="23">
        <v>0</v>
      </c>
      <c r="F3656" s="23">
        <v>0</v>
      </c>
      <c r="G3656" s="23">
        <v>1225.01</v>
      </c>
      <c r="H3656" s="23">
        <v>20624.52</v>
      </c>
      <c r="I3656" s="21" t="s">
        <v>11</v>
      </c>
      <c r="J3656" s="21" t="s">
        <v>12</v>
      </c>
      <c r="K3656" s="21" t="str">
        <f t="shared" si="189"/>
        <v/>
      </c>
      <c r="L3656" s="21" t="e">
        <f ca="1">IF(AND(K3656&lt;&gt; "", COUNTIF(SAP!#REF!,K3656)&gt;0),"Matched", "")</f>
        <v>#REF!</v>
      </c>
      <c r="M3656" s="21" t="str">
        <f t="shared" si="187"/>
        <v/>
      </c>
      <c r="N3656" s="21" t="e">
        <f ca="1">IF(AND(M3656&lt;&gt; "", COUNTIF(SAP!#REF!,M3656)&gt;0),"Matched", "")</f>
        <v>#REF!</v>
      </c>
      <c r="O3656" s="21" t="str">
        <f t="shared" si="188"/>
        <v/>
      </c>
      <c r="P3656" s="21" t="e">
        <f ca="1">IF(AND(O3656&lt;&gt; "", COUNTIF(SAP!#REF!,O3656)&gt;0),"Matched", "")</f>
        <v>#REF!</v>
      </c>
      <c r="Q3656" s="21" t="str">
        <f ca="1">IF(OR(D3656="AC",D3656="TR"),"Logic4"&amp;"_"&amp;TEXT(C3656,"dd.mm.yyyy") &amp;"_"&amp; 894288.72,"")</f>
        <v>Logic4_23.04.2020_894288.72</v>
      </c>
      <c r="R3656" s="21" t="e">
        <f ca="1">IF(AND(Q3656&lt;&gt; "", COUNTIF(SAP!#REF!,Q3656)&gt;0),"Matched", "")</f>
        <v>#REF!</v>
      </c>
    </row>
    <row r="3657" spans="1:18" hidden="1">
      <c r="A3657" s="21">
        <v>11563327</v>
      </c>
      <c r="B3657" s="22">
        <v>43944</v>
      </c>
      <c r="C3657" s="22">
        <v>43944</v>
      </c>
      <c r="D3657" s="21" t="s">
        <v>10</v>
      </c>
      <c r="E3657" s="23">
        <v>0</v>
      </c>
      <c r="F3657" s="23">
        <v>0</v>
      </c>
      <c r="G3657" s="23">
        <v>1300</v>
      </c>
      <c r="H3657" s="23">
        <v>21924.52</v>
      </c>
      <c r="I3657" s="21" t="s">
        <v>11</v>
      </c>
      <c r="J3657" s="21" t="s">
        <v>12</v>
      </c>
      <c r="K3657" s="21" t="str">
        <f t="shared" si="189"/>
        <v/>
      </c>
      <c r="L3657" s="21" t="e">
        <f ca="1">IF(AND(K3657&lt;&gt; "", COUNTIF(SAP!#REF!,K3657)&gt;0),"Matched", "")</f>
        <v>#REF!</v>
      </c>
      <c r="M3657" s="21" t="str">
        <f t="shared" si="187"/>
        <v/>
      </c>
      <c r="N3657" s="21" t="e">
        <f ca="1">IF(AND(M3657&lt;&gt; "", COUNTIF(SAP!#REF!,M3657)&gt;0),"Matched", "")</f>
        <v>#REF!</v>
      </c>
      <c r="O3657" s="21" t="str">
        <f t="shared" si="188"/>
        <v/>
      </c>
      <c r="P3657" s="21" t="e">
        <f ca="1">IF(AND(O3657&lt;&gt; "", COUNTIF(SAP!#REF!,O3657)&gt;0),"Matched", "")</f>
        <v>#REF!</v>
      </c>
      <c r="Q3657" s="21" t="str">
        <f ca="1">IF(OR(D3657="AC",D3657="TR"),"Logic4"&amp;"_"&amp;TEXT(C3657,"dd.mm.yyyy") &amp;"_"&amp; 894288.72,"")</f>
        <v>Logic4_23.04.2020_894288.72</v>
      </c>
      <c r="R3657" s="21" t="e">
        <f ca="1">IF(AND(Q3657&lt;&gt; "", COUNTIF(SAP!#REF!,Q3657)&gt;0),"Matched", "")</f>
        <v>#REF!</v>
      </c>
    </row>
    <row r="3658" spans="1:18" hidden="1">
      <c r="A3658" s="21">
        <v>11563327</v>
      </c>
      <c r="B3658" s="22">
        <v>43944</v>
      </c>
      <c r="C3658" s="22">
        <v>43944</v>
      </c>
      <c r="D3658" s="21" t="s">
        <v>10</v>
      </c>
      <c r="E3658" s="23">
        <v>0</v>
      </c>
      <c r="F3658" s="23">
        <v>0</v>
      </c>
      <c r="G3658" s="23">
        <v>1330.8</v>
      </c>
      <c r="H3658" s="23">
        <v>23255.32</v>
      </c>
      <c r="I3658" s="21" t="s">
        <v>11</v>
      </c>
      <c r="J3658" s="21" t="s">
        <v>12</v>
      </c>
      <c r="K3658" s="21" t="str">
        <f t="shared" si="189"/>
        <v/>
      </c>
      <c r="L3658" s="21" t="e">
        <f ca="1">IF(AND(K3658&lt;&gt; "", COUNTIF(SAP!#REF!,K3658)&gt;0),"Matched", "")</f>
        <v>#REF!</v>
      </c>
      <c r="M3658" s="21" t="str">
        <f t="shared" si="187"/>
        <v/>
      </c>
      <c r="N3658" s="21" t="e">
        <f ca="1">IF(AND(M3658&lt;&gt; "", COUNTIF(SAP!#REF!,M3658)&gt;0),"Matched", "")</f>
        <v>#REF!</v>
      </c>
      <c r="O3658" s="21" t="str">
        <f t="shared" si="188"/>
        <v/>
      </c>
      <c r="P3658" s="21" t="e">
        <f ca="1">IF(AND(O3658&lt;&gt; "", COUNTIF(SAP!#REF!,O3658)&gt;0),"Matched", "")</f>
        <v>#REF!</v>
      </c>
      <c r="Q3658" s="21" t="str">
        <f ca="1">IF(OR(D3658="AC",D3658="TR"),"Logic4"&amp;"_"&amp;TEXT(C3658,"dd.mm.yyyy") &amp;"_"&amp; 894288.72,"")</f>
        <v>Logic4_23.04.2020_894288.72</v>
      </c>
      <c r="R3658" s="21" t="e">
        <f ca="1">IF(AND(Q3658&lt;&gt; "", COUNTIF(SAP!#REF!,Q3658)&gt;0),"Matched", "")</f>
        <v>#REF!</v>
      </c>
    </row>
    <row r="3659" spans="1:18" hidden="1">
      <c r="A3659" s="21">
        <v>11563327</v>
      </c>
      <c r="B3659" s="22">
        <v>43944</v>
      </c>
      <c r="C3659" s="22">
        <v>43944</v>
      </c>
      <c r="D3659" s="21" t="s">
        <v>10</v>
      </c>
      <c r="E3659" s="23">
        <v>0</v>
      </c>
      <c r="F3659" s="23">
        <v>0</v>
      </c>
      <c r="G3659" s="23">
        <v>1337.6</v>
      </c>
      <c r="H3659" s="23">
        <v>24592.92</v>
      </c>
      <c r="I3659" s="21" t="s">
        <v>11</v>
      </c>
      <c r="J3659" s="21" t="s">
        <v>12</v>
      </c>
      <c r="K3659" s="21" t="str">
        <f t="shared" si="189"/>
        <v/>
      </c>
      <c r="L3659" s="21" t="e">
        <f ca="1">IF(AND(K3659&lt;&gt; "", COUNTIF(SAP!#REF!,K3659)&gt;0),"Matched", "")</f>
        <v>#REF!</v>
      </c>
      <c r="M3659" s="21" t="str">
        <f t="shared" si="187"/>
        <v/>
      </c>
      <c r="N3659" s="21" t="e">
        <f ca="1">IF(AND(M3659&lt;&gt; "", COUNTIF(SAP!#REF!,M3659)&gt;0),"Matched", "")</f>
        <v>#REF!</v>
      </c>
      <c r="O3659" s="21" t="str">
        <f t="shared" si="188"/>
        <v/>
      </c>
      <c r="P3659" s="21" t="e">
        <f ca="1">IF(AND(O3659&lt;&gt; "", COUNTIF(SAP!#REF!,O3659)&gt;0),"Matched", "")</f>
        <v>#REF!</v>
      </c>
      <c r="Q3659" s="21" t="str">
        <f ca="1">IF(OR(D3659="AC",D3659="TR"),"Logic4"&amp;"_"&amp;TEXT(C3659,"dd.mm.yyyy") &amp;"_"&amp; 894288.72,"")</f>
        <v>Logic4_23.04.2020_894288.72</v>
      </c>
      <c r="R3659" s="21" t="e">
        <f ca="1">IF(AND(Q3659&lt;&gt; "", COUNTIF(SAP!#REF!,Q3659)&gt;0),"Matched", "")</f>
        <v>#REF!</v>
      </c>
    </row>
    <row r="3660" spans="1:18" hidden="1">
      <c r="A3660" s="21">
        <v>11563327</v>
      </c>
      <c r="B3660" s="22">
        <v>43944</v>
      </c>
      <c r="C3660" s="22">
        <v>43944</v>
      </c>
      <c r="D3660" s="21" t="s">
        <v>10</v>
      </c>
      <c r="E3660" s="23">
        <v>0</v>
      </c>
      <c r="F3660" s="23">
        <v>0</v>
      </c>
      <c r="G3660" s="23">
        <v>1360.01</v>
      </c>
      <c r="H3660" s="23">
        <v>25952.93</v>
      </c>
      <c r="I3660" s="21" t="s">
        <v>11</v>
      </c>
      <c r="J3660" s="21" t="s">
        <v>12</v>
      </c>
      <c r="K3660" s="21" t="str">
        <f t="shared" si="189"/>
        <v/>
      </c>
      <c r="L3660" s="21" t="e">
        <f ca="1">IF(AND(K3660&lt;&gt; "", COUNTIF(SAP!#REF!,K3660)&gt;0),"Matched", "")</f>
        <v>#REF!</v>
      </c>
      <c r="M3660" s="21" t="str">
        <f t="shared" si="187"/>
        <v/>
      </c>
      <c r="N3660" s="21" t="e">
        <f ca="1">IF(AND(M3660&lt;&gt; "", COUNTIF(SAP!#REF!,M3660)&gt;0),"Matched", "")</f>
        <v>#REF!</v>
      </c>
      <c r="O3660" s="21" t="str">
        <f t="shared" si="188"/>
        <v/>
      </c>
      <c r="P3660" s="21" t="e">
        <f ca="1">IF(AND(O3660&lt;&gt; "", COUNTIF(SAP!#REF!,O3660)&gt;0),"Matched", "")</f>
        <v>#REF!</v>
      </c>
      <c r="Q3660" s="21" t="str">
        <f ca="1">IF(OR(D3660="AC",D3660="TR"),"Logic4"&amp;"_"&amp;TEXT(C3660,"dd.mm.yyyy") &amp;"_"&amp; 894288.72,"")</f>
        <v>Logic4_23.04.2020_894288.72</v>
      </c>
      <c r="R3660" s="21" t="e">
        <f ca="1">IF(AND(Q3660&lt;&gt; "", COUNTIF(SAP!#REF!,Q3660)&gt;0),"Matched", "")</f>
        <v>#REF!</v>
      </c>
    </row>
    <row r="3661" spans="1:18" hidden="1">
      <c r="A3661" s="21">
        <v>11563327</v>
      </c>
      <c r="B3661" s="22">
        <v>43944</v>
      </c>
      <c r="C3661" s="22">
        <v>43944</v>
      </c>
      <c r="D3661" s="21" t="s">
        <v>10</v>
      </c>
      <c r="E3661" s="23">
        <v>0</v>
      </c>
      <c r="F3661" s="23">
        <v>0</v>
      </c>
      <c r="G3661" s="23">
        <v>1378.6</v>
      </c>
      <c r="H3661" s="23">
        <v>27331.53</v>
      </c>
      <c r="I3661" s="21" t="s">
        <v>11</v>
      </c>
      <c r="J3661" s="21" t="s">
        <v>12</v>
      </c>
      <c r="K3661" s="21" t="str">
        <f t="shared" si="189"/>
        <v/>
      </c>
      <c r="L3661" s="21" t="e">
        <f ca="1">IF(AND(K3661&lt;&gt; "", COUNTIF(SAP!#REF!,K3661)&gt;0),"Matched", "")</f>
        <v>#REF!</v>
      </c>
      <c r="M3661" s="21" t="str">
        <f t="shared" si="187"/>
        <v/>
      </c>
      <c r="N3661" s="21" t="e">
        <f ca="1">IF(AND(M3661&lt;&gt; "", COUNTIF(SAP!#REF!,M3661)&gt;0),"Matched", "")</f>
        <v>#REF!</v>
      </c>
      <c r="O3661" s="21" t="str">
        <f t="shared" si="188"/>
        <v/>
      </c>
      <c r="P3661" s="21" t="e">
        <f ca="1">IF(AND(O3661&lt;&gt; "", COUNTIF(SAP!#REF!,O3661)&gt;0),"Matched", "")</f>
        <v>#REF!</v>
      </c>
      <c r="Q3661" s="21" t="str">
        <f ca="1">IF(OR(D3661="AC",D3661="TR"),"Logic4"&amp;"_"&amp;TEXT(C3661,"dd.mm.yyyy") &amp;"_"&amp; 894288.72,"")</f>
        <v>Logic4_23.04.2020_894288.72</v>
      </c>
      <c r="R3661" s="21" t="e">
        <f ca="1">IF(AND(Q3661&lt;&gt; "", COUNTIF(SAP!#REF!,Q3661)&gt;0),"Matched", "")</f>
        <v>#REF!</v>
      </c>
    </row>
    <row r="3662" spans="1:18" hidden="1">
      <c r="A3662" s="21">
        <v>11563327</v>
      </c>
      <c r="B3662" s="22">
        <v>43944</v>
      </c>
      <c r="C3662" s="22">
        <v>43944</v>
      </c>
      <c r="D3662" s="21" t="s">
        <v>10</v>
      </c>
      <c r="E3662" s="23">
        <v>0</v>
      </c>
      <c r="F3662" s="23">
        <v>0</v>
      </c>
      <c r="G3662" s="23">
        <v>1677.8</v>
      </c>
      <c r="H3662" s="23">
        <v>29009.33</v>
      </c>
      <c r="I3662" s="21" t="s">
        <v>11</v>
      </c>
      <c r="J3662" s="21" t="s">
        <v>12</v>
      </c>
      <c r="K3662" s="21" t="str">
        <f t="shared" si="189"/>
        <v/>
      </c>
      <c r="L3662" s="21" t="e">
        <f ca="1">IF(AND(K3662&lt;&gt; "", COUNTIF(SAP!#REF!,K3662)&gt;0),"Matched", "")</f>
        <v>#REF!</v>
      </c>
      <c r="M3662" s="21" t="str">
        <f t="shared" si="187"/>
        <v/>
      </c>
      <c r="N3662" s="21" t="e">
        <f ca="1">IF(AND(M3662&lt;&gt; "", COUNTIF(SAP!#REF!,M3662)&gt;0),"Matched", "")</f>
        <v>#REF!</v>
      </c>
      <c r="O3662" s="21" t="str">
        <f t="shared" si="188"/>
        <v/>
      </c>
      <c r="P3662" s="21" t="e">
        <f ca="1">IF(AND(O3662&lt;&gt; "", COUNTIF(SAP!#REF!,O3662)&gt;0),"Matched", "")</f>
        <v>#REF!</v>
      </c>
      <c r="Q3662" s="21" t="str">
        <f ca="1">IF(OR(D3662="AC",D3662="TR"),"Logic4"&amp;"_"&amp;TEXT(C3662,"dd.mm.yyyy") &amp;"_"&amp; 894288.72,"")</f>
        <v>Logic4_23.04.2020_894288.72</v>
      </c>
      <c r="R3662" s="21" t="e">
        <f ca="1">IF(AND(Q3662&lt;&gt; "", COUNTIF(SAP!#REF!,Q3662)&gt;0),"Matched", "")</f>
        <v>#REF!</v>
      </c>
    </row>
    <row r="3663" spans="1:18" hidden="1">
      <c r="A3663" s="21">
        <v>11563327</v>
      </c>
      <c r="B3663" s="22">
        <v>43944</v>
      </c>
      <c r="C3663" s="22">
        <v>43944</v>
      </c>
      <c r="D3663" s="21" t="s">
        <v>10</v>
      </c>
      <c r="E3663" s="23">
        <v>0</v>
      </c>
      <c r="F3663" s="23">
        <v>0</v>
      </c>
      <c r="G3663" s="23">
        <v>1716.2</v>
      </c>
      <c r="H3663" s="23">
        <v>30725.53</v>
      </c>
      <c r="I3663" s="21" t="s">
        <v>11</v>
      </c>
      <c r="J3663" s="21" t="s">
        <v>12</v>
      </c>
      <c r="K3663" s="21" t="str">
        <f t="shared" si="189"/>
        <v/>
      </c>
      <c r="L3663" s="21" t="e">
        <f ca="1">IF(AND(K3663&lt;&gt; "", COUNTIF(SAP!#REF!,K3663)&gt;0),"Matched", "")</f>
        <v>#REF!</v>
      </c>
      <c r="M3663" s="21" t="str">
        <f t="shared" si="187"/>
        <v/>
      </c>
      <c r="N3663" s="21" t="e">
        <f ca="1">IF(AND(M3663&lt;&gt; "", COUNTIF(SAP!#REF!,M3663)&gt;0),"Matched", "")</f>
        <v>#REF!</v>
      </c>
      <c r="O3663" s="21" t="str">
        <f t="shared" si="188"/>
        <v/>
      </c>
      <c r="P3663" s="21" t="e">
        <f ca="1">IF(AND(O3663&lt;&gt; "", COUNTIF(SAP!#REF!,O3663)&gt;0),"Matched", "")</f>
        <v>#REF!</v>
      </c>
      <c r="Q3663" s="21" t="str">
        <f ca="1">IF(OR(D3663="AC",D3663="TR"),"Logic4"&amp;"_"&amp;TEXT(C3663,"dd.mm.yyyy") &amp;"_"&amp; 894288.72,"")</f>
        <v>Logic4_23.04.2020_894288.72</v>
      </c>
      <c r="R3663" s="21" t="e">
        <f ca="1">IF(AND(Q3663&lt;&gt; "", COUNTIF(SAP!#REF!,Q3663)&gt;0),"Matched", "")</f>
        <v>#REF!</v>
      </c>
    </row>
    <row r="3664" spans="1:18" hidden="1">
      <c r="A3664" s="21">
        <v>11563327</v>
      </c>
      <c r="B3664" s="22">
        <v>43944</v>
      </c>
      <c r="C3664" s="22">
        <v>43944</v>
      </c>
      <c r="D3664" s="21" t="s">
        <v>10</v>
      </c>
      <c r="E3664" s="23">
        <v>0</v>
      </c>
      <c r="F3664" s="23">
        <v>0</v>
      </c>
      <c r="G3664" s="23">
        <v>1800</v>
      </c>
      <c r="H3664" s="23">
        <v>32525.53</v>
      </c>
      <c r="I3664" s="21" t="s">
        <v>11</v>
      </c>
      <c r="J3664" s="21" t="s">
        <v>12</v>
      </c>
      <c r="K3664" s="21" t="str">
        <f t="shared" si="189"/>
        <v/>
      </c>
      <c r="L3664" s="21" t="e">
        <f ca="1">IF(AND(K3664&lt;&gt; "", COUNTIF(SAP!#REF!,K3664)&gt;0),"Matched", "")</f>
        <v>#REF!</v>
      </c>
      <c r="M3664" s="21" t="str">
        <f t="shared" si="187"/>
        <v/>
      </c>
      <c r="N3664" s="21" t="e">
        <f ca="1">IF(AND(M3664&lt;&gt; "", COUNTIF(SAP!#REF!,M3664)&gt;0),"Matched", "")</f>
        <v>#REF!</v>
      </c>
      <c r="O3664" s="21" t="str">
        <f t="shared" si="188"/>
        <v/>
      </c>
      <c r="P3664" s="21" t="e">
        <f ca="1">IF(AND(O3664&lt;&gt; "", COUNTIF(SAP!#REF!,O3664)&gt;0),"Matched", "")</f>
        <v>#REF!</v>
      </c>
      <c r="Q3664" s="21" t="str">
        <f ca="1">IF(OR(D3664="AC",D3664="TR"),"Logic4"&amp;"_"&amp;TEXT(C3664,"dd.mm.yyyy") &amp;"_"&amp; 894288.72,"")</f>
        <v>Logic4_23.04.2020_894288.72</v>
      </c>
      <c r="R3664" s="21" t="e">
        <f ca="1">IF(AND(Q3664&lt;&gt; "", COUNTIF(SAP!#REF!,Q3664)&gt;0),"Matched", "")</f>
        <v>#REF!</v>
      </c>
    </row>
    <row r="3665" spans="1:18" hidden="1">
      <c r="A3665" s="21">
        <v>11563327</v>
      </c>
      <c r="B3665" s="22">
        <v>43944</v>
      </c>
      <c r="C3665" s="22">
        <v>43944</v>
      </c>
      <c r="D3665" s="21" t="s">
        <v>10</v>
      </c>
      <c r="E3665" s="23">
        <v>0</v>
      </c>
      <c r="F3665" s="23">
        <v>0</v>
      </c>
      <c r="G3665" s="23">
        <v>1810.1</v>
      </c>
      <c r="H3665" s="23">
        <v>34335.629999999997</v>
      </c>
      <c r="I3665" s="21" t="s">
        <v>11</v>
      </c>
      <c r="J3665" s="21" t="s">
        <v>12</v>
      </c>
      <c r="K3665" s="21" t="str">
        <f t="shared" si="189"/>
        <v/>
      </c>
      <c r="L3665" s="21" t="e">
        <f ca="1">IF(AND(K3665&lt;&gt; "", COUNTIF(SAP!#REF!,K3665)&gt;0),"Matched", "")</f>
        <v>#REF!</v>
      </c>
      <c r="M3665" s="21" t="str">
        <f t="shared" si="187"/>
        <v/>
      </c>
      <c r="N3665" s="21" t="e">
        <f ca="1">IF(AND(M3665&lt;&gt; "", COUNTIF(SAP!#REF!,M3665)&gt;0),"Matched", "")</f>
        <v>#REF!</v>
      </c>
      <c r="O3665" s="21" t="str">
        <f t="shared" si="188"/>
        <v/>
      </c>
      <c r="P3665" s="21" t="e">
        <f ca="1">IF(AND(O3665&lt;&gt; "", COUNTIF(SAP!#REF!,O3665)&gt;0),"Matched", "")</f>
        <v>#REF!</v>
      </c>
      <c r="Q3665" s="21" t="str">
        <f ca="1">IF(OR(D3665="AC",D3665="TR"),"Logic4"&amp;"_"&amp;TEXT(C3665,"dd.mm.yyyy") &amp;"_"&amp; 894288.72,"")</f>
        <v>Logic4_23.04.2020_894288.72</v>
      </c>
      <c r="R3665" s="21" t="e">
        <f ca="1">IF(AND(Q3665&lt;&gt; "", COUNTIF(SAP!#REF!,Q3665)&gt;0),"Matched", "")</f>
        <v>#REF!</v>
      </c>
    </row>
    <row r="3666" spans="1:18" hidden="1">
      <c r="A3666" s="21">
        <v>11563327</v>
      </c>
      <c r="B3666" s="22">
        <v>43944</v>
      </c>
      <c r="C3666" s="22">
        <v>43944</v>
      </c>
      <c r="D3666" s="21" t="s">
        <v>10</v>
      </c>
      <c r="E3666" s="23">
        <v>0</v>
      </c>
      <c r="F3666" s="23">
        <v>0</v>
      </c>
      <c r="G3666" s="23">
        <v>1830</v>
      </c>
      <c r="H3666" s="23">
        <v>36165.629999999997</v>
      </c>
      <c r="I3666" s="21" t="s">
        <v>11</v>
      </c>
      <c r="J3666" s="21" t="s">
        <v>12</v>
      </c>
      <c r="K3666" s="21" t="str">
        <f t="shared" si="189"/>
        <v/>
      </c>
      <c r="L3666" s="21" t="e">
        <f ca="1">IF(AND(K3666&lt;&gt; "", COUNTIF(SAP!#REF!,K3666)&gt;0),"Matched", "")</f>
        <v>#REF!</v>
      </c>
      <c r="M3666" s="21" t="str">
        <f t="shared" si="187"/>
        <v/>
      </c>
      <c r="N3666" s="21" t="e">
        <f ca="1">IF(AND(M3666&lt;&gt; "", COUNTIF(SAP!#REF!,M3666)&gt;0),"Matched", "")</f>
        <v>#REF!</v>
      </c>
      <c r="O3666" s="21" t="str">
        <f t="shared" si="188"/>
        <v/>
      </c>
      <c r="P3666" s="21" t="e">
        <f ca="1">IF(AND(O3666&lt;&gt; "", COUNTIF(SAP!#REF!,O3666)&gt;0),"Matched", "")</f>
        <v>#REF!</v>
      </c>
      <c r="Q3666" s="21" t="str">
        <f ca="1">IF(OR(D3666="AC",D3666="TR"),"Logic4"&amp;"_"&amp;TEXT(C3666,"dd.mm.yyyy") &amp;"_"&amp; 894288.72,"")</f>
        <v>Logic4_23.04.2020_894288.72</v>
      </c>
      <c r="R3666" s="21" t="e">
        <f ca="1">IF(AND(Q3666&lt;&gt; "", COUNTIF(SAP!#REF!,Q3666)&gt;0),"Matched", "")</f>
        <v>#REF!</v>
      </c>
    </row>
    <row r="3667" spans="1:18" hidden="1">
      <c r="A3667" s="21">
        <v>11563327</v>
      </c>
      <c r="B3667" s="22">
        <v>43944</v>
      </c>
      <c r="C3667" s="22">
        <v>43944</v>
      </c>
      <c r="D3667" s="21" t="s">
        <v>10</v>
      </c>
      <c r="E3667" s="23">
        <v>0</v>
      </c>
      <c r="F3667" s="23">
        <v>0</v>
      </c>
      <c r="G3667" s="23">
        <v>1900</v>
      </c>
      <c r="H3667" s="23">
        <v>38065.629999999997</v>
      </c>
      <c r="I3667" s="21" t="s">
        <v>11</v>
      </c>
      <c r="J3667" s="21" t="s">
        <v>12</v>
      </c>
      <c r="K3667" s="21" t="str">
        <f t="shared" si="189"/>
        <v/>
      </c>
      <c r="L3667" s="21" t="e">
        <f ca="1">IF(AND(K3667&lt;&gt; "", COUNTIF(SAP!#REF!,K3667)&gt;0),"Matched", "")</f>
        <v>#REF!</v>
      </c>
      <c r="M3667" s="21" t="str">
        <f t="shared" si="187"/>
        <v/>
      </c>
      <c r="N3667" s="21" t="e">
        <f ca="1">IF(AND(M3667&lt;&gt; "", COUNTIF(SAP!#REF!,M3667)&gt;0),"Matched", "")</f>
        <v>#REF!</v>
      </c>
      <c r="O3667" s="21" t="str">
        <f t="shared" si="188"/>
        <v/>
      </c>
      <c r="P3667" s="21" t="e">
        <f ca="1">IF(AND(O3667&lt;&gt; "", COUNTIF(SAP!#REF!,O3667)&gt;0),"Matched", "")</f>
        <v>#REF!</v>
      </c>
      <c r="Q3667" s="21" t="str">
        <f ca="1">IF(OR(D3667="AC",D3667="TR"),"Logic4"&amp;"_"&amp;TEXT(C3667,"dd.mm.yyyy") &amp;"_"&amp; 894288.72,"")</f>
        <v>Logic4_23.04.2020_894288.72</v>
      </c>
      <c r="R3667" s="21" t="e">
        <f ca="1">IF(AND(Q3667&lt;&gt; "", COUNTIF(SAP!#REF!,Q3667)&gt;0),"Matched", "")</f>
        <v>#REF!</v>
      </c>
    </row>
    <row r="3668" spans="1:18" hidden="1">
      <c r="A3668" s="21">
        <v>11563327</v>
      </c>
      <c r="B3668" s="22">
        <v>43944</v>
      </c>
      <c r="C3668" s="22">
        <v>43944</v>
      </c>
      <c r="D3668" s="21" t="s">
        <v>10</v>
      </c>
      <c r="E3668" s="23">
        <v>0</v>
      </c>
      <c r="F3668" s="23">
        <v>0</v>
      </c>
      <c r="G3668" s="23">
        <v>2000.02</v>
      </c>
      <c r="H3668" s="23">
        <v>40065.65</v>
      </c>
      <c r="I3668" s="21" t="s">
        <v>11</v>
      </c>
      <c r="J3668" s="21" t="s">
        <v>12</v>
      </c>
      <c r="K3668" s="21" t="str">
        <f t="shared" si="189"/>
        <v/>
      </c>
      <c r="L3668" s="21" t="e">
        <f ca="1">IF(AND(K3668&lt;&gt; "", COUNTIF(SAP!#REF!,K3668)&gt;0),"Matched", "")</f>
        <v>#REF!</v>
      </c>
      <c r="M3668" s="21" t="str">
        <f t="shared" si="187"/>
        <v/>
      </c>
      <c r="N3668" s="21" t="e">
        <f ca="1">IF(AND(M3668&lt;&gt; "", COUNTIF(SAP!#REF!,M3668)&gt;0),"Matched", "")</f>
        <v>#REF!</v>
      </c>
      <c r="O3668" s="21" t="str">
        <f t="shared" si="188"/>
        <v/>
      </c>
      <c r="P3668" s="21" t="e">
        <f ca="1">IF(AND(O3668&lt;&gt; "", COUNTIF(SAP!#REF!,O3668)&gt;0),"Matched", "")</f>
        <v>#REF!</v>
      </c>
      <c r="Q3668" s="21" t="str">
        <f ca="1">IF(OR(D3668="AC",D3668="TR"),"Logic4"&amp;"_"&amp;TEXT(C3668,"dd.mm.yyyy") &amp;"_"&amp; 894288.72,"")</f>
        <v>Logic4_23.04.2020_894288.72</v>
      </c>
      <c r="R3668" s="21" t="e">
        <f ca="1">IF(AND(Q3668&lt;&gt; "", COUNTIF(SAP!#REF!,Q3668)&gt;0),"Matched", "")</f>
        <v>#REF!</v>
      </c>
    </row>
    <row r="3669" spans="1:18" hidden="1">
      <c r="A3669" s="21">
        <v>11563327</v>
      </c>
      <c r="B3669" s="22">
        <v>43944</v>
      </c>
      <c r="C3669" s="22">
        <v>43944</v>
      </c>
      <c r="D3669" s="21" t="s">
        <v>10</v>
      </c>
      <c r="E3669" s="23">
        <v>0</v>
      </c>
      <c r="F3669" s="23">
        <v>0</v>
      </c>
      <c r="G3669" s="23">
        <v>2020</v>
      </c>
      <c r="H3669" s="23">
        <v>42085.65</v>
      </c>
      <c r="I3669" s="21" t="s">
        <v>11</v>
      </c>
      <c r="J3669" s="21" t="s">
        <v>12</v>
      </c>
      <c r="K3669" s="21" t="str">
        <f t="shared" si="189"/>
        <v/>
      </c>
      <c r="L3669" s="21" t="e">
        <f ca="1">IF(AND(K3669&lt;&gt; "", COUNTIF(SAP!#REF!,K3669)&gt;0),"Matched", "")</f>
        <v>#REF!</v>
      </c>
      <c r="M3669" s="21" t="str">
        <f t="shared" si="187"/>
        <v/>
      </c>
      <c r="N3669" s="21" t="e">
        <f ca="1">IF(AND(M3669&lt;&gt; "", COUNTIF(SAP!#REF!,M3669)&gt;0),"Matched", "")</f>
        <v>#REF!</v>
      </c>
      <c r="O3669" s="21" t="str">
        <f t="shared" si="188"/>
        <v/>
      </c>
      <c r="P3669" s="21" t="e">
        <f ca="1">IF(AND(O3669&lt;&gt; "", COUNTIF(SAP!#REF!,O3669)&gt;0),"Matched", "")</f>
        <v>#REF!</v>
      </c>
      <c r="Q3669" s="21" t="str">
        <f ca="1">IF(OR(D3669="AC",D3669="TR"),"Logic4"&amp;"_"&amp;TEXT(C3669,"dd.mm.yyyy") &amp;"_"&amp; 894288.72,"")</f>
        <v>Logic4_23.04.2020_894288.72</v>
      </c>
      <c r="R3669" s="21" t="e">
        <f ca="1">IF(AND(Q3669&lt;&gt; "", COUNTIF(SAP!#REF!,Q3669)&gt;0),"Matched", "")</f>
        <v>#REF!</v>
      </c>
    </row>
    <row r="3670" spans="1:18" hidden="1">
      <c r="A3670" s="21">
        <v>11563327</v>
      </c>
      <c r="B3670" s="22">
        <v>43944</v>
      </c>
      <c r="C3670" s="22">
        <v>43944</v>
      </c>
      <c r="D3670" s="21" t="s">
        <v>10</v>
      </c>
      <c r="E3670" s="23">
        <v>0</v>
      </c>
      <c r="F3670" s="23">
        <v>0</v>
      </c>
      <c r="G3670" s="23">
        <v>2080</v>
      </c>
      <c r="H3670" s="23">
        <v>44165.65</v>
      </c>
      <c r="I3670" s="21" t="s">
        <v>11</v>
      </c>
      <c r="J3670" s="21" t="s">
        <v>12</v>
      </c>
      <c r="K3670" s="21" t="str">
        <f t="shared" si="189"/>
        <v/>
      </c>
      <c r="L3670" s="21" t="e">
        <f ca="1">IF(AND(K3670&lt;&gt; "", COUNTIF(SAP!#REF!,K3670)&gt;0),"Matched", "")</f>
        <v>#REF!</v>
      </c>
      <c r="M3670" s="21" t="str">
        <f t="shared" si="187"/>
        <v/>
      </c>
      <c r="N3670" s="21" t="e">
        <f ca="1">IF(AND(M3670&lt;&gt; "", COUNTIF(SAP!#REF!,M3670)&gt;0),"Matched", "")</f>
        <v>#REF!</v>
      </c>
      <c r="O3670" s="21" t="str">
        <f t="shared" si="188"/>
        <v/>
      </c>
      <c r="P3670" s="21" t="e">
        <f ca="1">IF(AND(O3670&lt;&gt; "", COUNTIF(SAP!#REF!,O3670)&gt;0),"Matched", "")</f>
        <v>#REF!</v>
      </c>
      <c r="Q3670" s="21" t="str">
        <f ca="1">IF(OR(D3670="AC",D3670="TR"),"Logic4"&amp;"_"&amp;TEXT(C3670,"dd.mm.yyyy") &amp;"_"&amp; 894288.72,"")</f>
        <v>Logic4_23.04.2020_894288.72</v>
      </c>
      <c r="R3670" s="21" t="e">
        <f ca="1">IF(AND(Q3670&lt;&gt; "", COUNTIF(SAP!#REF!,Q3670)&gt;0),"Matched", "")</f>
        <v>#REF!</v>
      </c>
    </row>
    <row r="3671" spans="1:18" hidden="1">
      <c r="A3671" s="21">
        <v>11563327</v>
      </c>
      <c r="B3671" s="22">
        <v>43944</v>
      </c>
      <c r="C3671" s="22">
        <v>43944</v>
      </c>
      <c r="D3671" s="21" t="s">
        <v>10</v>
      </c>
      <c r="E3671" s="23">
        <v>0</v>
      </c>
      <c r="F3671" s="23">
        <v>0</v>
      </c>
      <c r="G3671" s="23">
        <v>2150</v>
      </c>
      <c r="H3671" s="23">
        <v>46315.65</v>
      </c>
      <c r="I3671" s="21" t="s">
        <v>11</v>
      </c>
      <c r="J3671" s="21" t="s">
        <v>12</v>
      </c>
      <c r="K3671" s="21" t="str">
        <f t="shared" si="189"/>
        <v/>
      </c>
      <c r="L3671" s="21" t="e">
        <f ca="1">IF(AND(K3671&lt;&gt; "", COUNTIF(SAP!#REF!,K3671)&gt;0),"Matched", "")</f>
        <v>#REF!</v>
      </c>
      <c r="M3671" s="21" t="str">
        <f t="shared" si="187"/>
        <v/>
      </c>
      <c r="N3671" s="21" t="e">
        <f ca="1">IF(AND(M3671&lt;&gt; "", COUNTIF(SAP!#REF!,M3671)&gt;0),"Matched", "")</f>
        <v>#REF!</v>
      </c>
      <c r="O3671" s="21" t="str">
        <f t="shared" si="188"/>
        <v/>
      </c>
      <c r="P3671" s="21" t="e">
        <f ca="1">IF(AND(O3671&lt;&gt; "", COUNTIF(SAP!#REF!,O3671)&gt;0),"Matched", "")</f>
        <v>#REF!</v>
      </c>
      <c r="Q3671" s="21" t="str">
        <f ca="1">IF(OR(D3671="AC",D3671="TR"),"Logic4"&amp;"_"&amp;TEXT(C3671,"dd.mm.yyyy") &amp;"_"&amp; 894288.72,"")</f>
        <v>Logic4_23.04.2020_894288.72</v>
      </c>
      <c r="R3671" s="21" t="e">
        <f ca="1">IF(AND(Q3671&lt;&gt; "", COUNTIF(SAP!#REF!,Q3671)&gt;0),"Matched", "")</f>
        <v>#REF!</v>
      </c>
    </row>
    <row r="3672" spans="1:18" hidden="1">
      <c r="A3672" s="21">
        <v>11563327</v>
      </c>
      <c r="B3672" s="22">
        <v>43944</v>
      </c>
      <c r="C3672" s="22">
        <v>43944</v>
      </c>
      <c r="D3672" s="21" t="s">
        <v>10</v>
      </c>
      <c r="E3672" s="23">
        <v>0</v>
      </c>
      <c r="F3672" s="23">
        <v>0</v>
      </c>
      <c r="G3672" s="23">
        <v>2164.9</v>
      </c>
      <c r="H3672" s="23">
        <v>48480.55</v>
      </c>
      <c r="I3672" s="21" t="s">
        <v>11</v>
      </c>
      <c r="J3672" s="21" t="s">
        <v>12</v>
      </c>
      <c r="K3672" s="21" t="str">
        <f t="shared" si="189"/>
        <v/>
      </c>
      <c r="L3672" s="21" t="e">
        <f ca="1">IF(AND(K3672&lt;&gt; "", COUNTIF(SAP!#REF!,K3672)&gt;0),"Matched", "")</f>
        <v>#REF!</v>
      </c>
      <c r="M3672" s="21" t="str">
        <f t="shared" si="187"/>
        <v/>
      </c>
      <c r="N3672" s="21" t="e">
        <f ca="1">IF(AND(M3672&lt;&gt; "", COUNTIF(SAP!#REF!,M3672)&gt;0),"Matched", "")</f>
        <v>#REF!</v>
      </c>
      <c r="O3672" s="21" t="str">
        <f t="shared" si="188"/>
        <v/>
      </c>
      <c r="P3672" s="21" t="e">
        <f ca="1">IF(AND(O3672&lt;&gt; "", COUNTIF(SAP!#REF!,O3672)&gt;0),"Matched", "")</f>
        <v>#REF!</v>
      </c>
      <c r="Q3672" s="21" t="str">
        <f ca="1">IF(OR(D3672="AC",D3672="TR"),"Logic4"&amp;"_"&amp;TEXT(C3672,"dd.mm.yyyy") &amp;"_"&amp; 894288.72,"")</f>
        <v>Logic4_23.04.2020_894288.72</v>
      </c>
      <c r="R3672" s="21" t="e">
        <f ca="1">IF(AND(Q3672&lt;&gt; "", COUNTIF(SAP!#REF!,Q3672)&gt;0),"Matched", "")</f>
        <v>#REF!</v>
      </c>
    </row>
    <row r="3673" spans="1:18" hidden="1">
      <c r="A3673" s="21">
        <v>11563327</v>
      </c>
      <c r="B3673" s="22">
        <v>43944</v>
      </c>
      <c r="C3673" s="22">
        <v>43944</v>
      </c>
      <c r="D3673" s="21" t="s">
        <v>10</v>
      </c>
      <c r="E3673" s="23">
        <v>0</v>
      </c>
      <c r="F3673" s="23">
        <v>0</v>
      </c>
      <c r="G3673" s="23">
        <v>2240</v>
      </c>
      <c r="H3673" s="23">
        <v>50720.55</v>
      </c>
      <c r="I3673" s="21" t="s">
        <v>11</v>
      </c>
      <c r="J3673" s="21" t="s">
        <v>12</v>
      </c>
      <c r="K3673" s="21" t="str">
        <f t="shared" si="189"/>
        <v/>
      </c>
      <c r="L3673" s="21" t="e">
        <f ca="1">IF(AND(K3673&lt;&gt; "", COUNTIF(SAP!#REF!,K3673)&gt;0),"Matched", "")</f>
        <v>#REF!</v>
      </c>
      <c r="M3673" s="21" t="str">
        <f t="shared" si="187"/>
        <v/>
      </c>
      <c r="N3673" s="21" t="e">
        <f ca="1">IF(AND(M3673&lt;&gt; "", COUNTIF(SAP!#REF!,M3673)&gt;0),"Matched", "")</f>
        <v>#REF!</v>
      </c>
      <c r="O3673" s="21" t="str">
        <f t="shared" si="188"/>
        <v/>
      </c>
      <c r="P3673" s="21" t="e">
        <f ca="1">IF(AND(O3673&lt;&gt; "", COUNTIF(SAP!#REF!,O3673)&gt;0),"Matched", "")</f>
        <v>#REF!</v>
      </c>
      <c r="Q3673" s="21" t="str">
        <f ca="1">IF(OR(D3673="AC",D3673="TR"),"Logic4"&amp;"_"&amp;TEXT(C3673,"dd.mm.yyyy") &amp;"_"&amp; 894288.72,"")</f>
        <v>Logic4_23.04.2020_894288.72</v>
      </c>
      <c r="R3673" s="21" t="e">
        <f ca="1">IF(AND(Q3673&lt;&gt; "", COUNTIF(SAP!#REF!,Q3673)&gt;0),"Matched", "")</f>
        <v>#REF!</v>
      </c>
    </row>
    <row r="3674" spans="1:18" hidden="1">
      <c r="A3674" s="21">
        <v>11563327</v>
      </c>
      <c r="B3674" s="22">
        <v>43944</v>
      </c>
      <c r="C3674" s="22">
        <v>43944</v>
      </c>
      <c r="D3674" s="21" t="s">
        <v>10</v>
      </c>
      <c r="E3674" s="23">
        <v>0</v>
      </c>
      <c r="F3674" s="23">
        <v>0</v>
      </c>
      <c r="G3674" s="23">
        <v>2240</v>
      </c>
      <c r="H3674" s="23">
        <v>52960.55</v>
      </c>
      <c r="I3674" s="21" t="s">
        <v>11</v>
      </c>
      <c r="J3674" s="21" t="s">
        <v>12</v>
      </c>
      <c r="K3674" s="21" t="str">
        <f t="shared" si="189"/>
        <v/>
      </c>
      <c r="L3674" s="21" t="e">
        <f ca="1">IF(AND(K3674&lt;&gt; "", COUNTIF(SAP!#REF!,K3674)&gt;0),"Matched", "")</f>
        <v>#REF!</v>
      </c>
      <c r="M3674" s="21" t="str">
        <f t="shared" si="187"/>
        <v/>
      </c>
      <c r="N3674" s="21" t="e">
        <f ca="1">IF(AND(M3674&lt;&gt; "", COUNTIF(SAP!#REF!,M3674)&gt;0),"Matched", "")</f>
        <v>#REF!</v>
      </c>
      <c r="O3674" s="21" t="str">
        <f t="shared" si="188"/>
        <v/>
      </c>
      <c r="P3674" s="21" t="e">
        <f ca="1">IF(AND(O3674&lt;&gt; "", COUNTIF(SAP!#REF!,O3674)&gt;0),"Matched", "")</f>
        <v>#REF!</v>
      </c>
      <c r="Q3674" s="21" t="str">
        <f ca="1">IF(OR(D3674="AC",D3674="TR"),"Logic4"&amp;"_"&amp;TEXT(C3674,"dd.mm.yyyy") &amp;"_"&amp; 894288.72,"")</f>
        <v>Logic4_23.04.2020_894288.72</v>
      </c>
      <c r="R3674" s="21" t="e">
        <f ca="1">IF(AND(Q3674&lt;&gt; "", COUNTIF(SAP!#REF!,Q3674)&gt;0),"Matched", "")</f>
        <v>#REF!</v>
      </c>
    </row>
    <row r="3675" spans="1:18" hidden="1">
      <c r="A3675" s="21">
        <v>11563327</v>
      </c>
      <c r="B3675" s="22">
        <v>43944</v>
      </c>
      <c r="C3675" s="22">
        <v>43944</v>
      </c>
      <c r="D3675" s="21" t="s">
        <v>10</v>
      </c>
      <c r="E3675" s="23">
        <v>0</v>
      </c>
      <c r="F3675" s="23">
        <v>0</v>
      </c>
      <c r="G3675" s="23">
        <v>2250</v>
      </c>
      <c r="H3675" s="23">
        <v>55210.55</v>
      </c>
      <c r="I3675" s="21" t="s">
        <v>11</v>
      </c>
      <c r="J3675" s="21" t="s">
        <v>12</v>
      </c>
      <c r="K3675" s="21" t="str">
        <f t="shared" si="189"/>
        <v/>
      </c>
      <c r="L3675" s="21" t="e">
        <f ca="1">IF(AND(K3675&lt;&gt; "", COUNTIF(SAP!#REF!,K3675)&gt;0),"Matched", "")</f>
        <v>#REF!</v>
      </c>
      <c r="M3675" s="21" t="str">
        <f t="shared" si="187"/>
        <v/>
      </c>
      <c r="N3675" s="21" t="e">
        <f ca="1">IF(AND(M3675&lt;&gt; "", COUNTIF(SAP!#REF!,M3675)&gt;0),"Matched", "")</f>
        <v>#REF!</v>
      </c>
      <c r="O3675" s="21" t="str">
        <f t="shared" si="188"/>
        <v/>
      </c>
      <c r="P3675" s="21" t="e">
        <f ca="1">IF(AND(O3675&lt;&gt; "", COUNTIF(SAP!#REF!,O3675)&gt;0),"Matched", "")</f>
        <v>#REF!</v>
      </c>
      <c r="Q3675" s="21" t="str">
        <f ca="1">IF(OR(D3675="AC",D3675="TR"),"Logic4"&amp;"_"&amp;TEXT(C3675,"dd.mm.yyyy") &amp;"_"&amp; 894288.72,"")</f>
        <v>Logic4_23.04.2020_894288.72</v>
      </c>
      <c r="R3675" s="21" t="e">
        <f ca="1">IF(AND(Q3675&lt;&gt; "", COUNTIF(SAP!#REF!,Q3675)&gt;0),"Matched", "")</f>
        <v>#REF!</v>
      </c>
    </row>
    <row r="3676" spans="1:18" hidden="1">
      <c r="A3676" s="21">
        <v>11563327</v>
      </c>
      <c r="B3676" s="22">
        <v>43944</v>
      </c>
      <c r="C3676" s="22">
        <v>43944</v>
      </c>
      <c r="D3676" s="21" t="s">
        <v>10</v>
      </c>
      <c r="E3676" s="23">
        <v>0</v>
      </c>
      <c r="F3676" s="23">
        <v>0</v>
      </c>
      <c r="G3676" s="23">
        <v>2300</v>
      </c>
      <c r="H3676" s="23">
        <v>57510.55</v>
      </c>
      <c r="I3676" s="21" t="s">
        <v>11</v>
      </c>
      <c r="J3676" s="21" t="s">
        <v>12</v>
      </c>
      <c r="K3676" s="21" t="str">
        <f t="shared" si="189"/>
        <v/>
      </c>
      <c r="L3676" s="21" t="e">
        <f ca="1">IF(AND(K3676&lt;&gt; "", COUNTIF(SAP!#REF!,K3676)&gt;0),"Matched", "")</f>
        <v>#REF!</v>
      </c>
      <c r="M3676" s="21" t="str">
        <f t="shared" si="187"/>
        <v/>
      </c>
      <c r="N3676" s="21" t="e">
        <f ca="1">IF(AND(M3676&lt;&gt; "", COUNTIF(SAP!#REF!,M3676)&gt;0),"Matched", "")</f>
        <v>#REF!</v>
      </c>
      <c r="O3676" s="21" t="str">
        <f t="shared" si="188"/>
        <v/>
      </c>
      <c r="P3676" s="21" t="e">
        <f ca="1">IF(AND(O3676&lt;&gt; "", COUNTIF(SAP!#REF!,O3676)&gt;0),"Matched", "")</f>
        <v>#REF!</v>
      </c>
      <c r="Q3676" s="21" t="str">
        <f ca="1">IF(OR(D3676="AC",D3676="TR"),"Logic4"&amp;"_"&amp;TEXT(C3676,"dd.mm.yyyy") &amp;"_"&amp; 894288.72,"")</f>
        <v>Logic4_23.04.2020_894288.72</v>
      </c>
      <c r="R3676" s="21" t="e">
        <f ca="1">IF(AND(Q3676&lt;&gt; "", COUNTIF(SAP!#REF!,Q3676)&gt;0),"Matched", "")</f>
        <v>#REF!</v>
      </c>
    </row>
    <row r="3677" spans="1:18" hidden="1">
      <c r="A3677" s="21">
        <v>11563327</v>
      </c>
      <c r="B3677" s="22">
        <v>43944</v>
      </c>
      <c r="C3677" s="22">
        <v>43944</v>
      </c>
      <c r="D3677" s="21" t="s">
        <v>10</v>
      </c>
      <c r="E3677" s="23">
        <v>0</v>
      </c>
      <c r="F3677" s="23">
        <v>0</v>
      </c>
      <c r="G3677" s="23">
        <v>2300</v>
      </c>
      <c r="H3677" s="23">
        <v>59810.55</v>
      </c>
      <c r="I3677" s="21" t="s">
        <v>11</v>
      </c>
      <c r="J3677" s="21" t="s">
        <v>12</v>
      </c>
      <c r="K3677" s="21" t="str">
        <f t="shared" si="189"/>
        <v/>
      </c>
      <c r="L3677" s="21" t="e">
        <f ca="1">IF(AND(K3677&lt;&gt; "", COUNTIF(SAP!#REF!,K3677)&gt;0),"Matched", "")</f>
        <v>#REF!</v>
      </c>
      <c r="M3677" s="21" t="str">
        <f t="shared" si="187"/>
        <v/>
      </c>
      <c r="N3677" s="21" t="e">
        <f ca="1">IF(AND(M3677&lt;&gt; "", COUNTIF(SAP!#REF!,M3677)&gt;0),"Matched", "")</f>
        <v>#REF!</v>
      </c>
      <c r="O3677" s="21" t="str">
        <f t="shared" si="188"/>
        <v/>
      </c>
      <c r="P3677" s="21" t="e">
        <f ca="1">IF(AND(O3677&lt;&gt; "", COUNTIF(SAP!#REF!,O3677)&gt;0),"Matched", "")</f>
        <v>#REF!</v>
      </c>
      <c r="Q3677" s="21" t="str">
        <f ca="1">IF(OR(D3677="AC",D3677="TR"),"Logic4"&amp;"_"&amp;TEXT(C3677,"dd.mm.yyyy") &amp;"_"&amp; 894288.72,"")</f>
        <v>Logic4_23.04.2020_894288.72</v>
      </c>
      <c r="R3677" s="21" t="e">
        <f ca="1">IF(AND(Q3677&lt;&gt; "", COUNTIF(SAP!#REF!,Q3677)&gt;0),"Matched", "")</f>
        <v>#REF!</v>
      </c>
    </row>
    <row r="3678" spans="1:18" hidden="1">
      <c r="A3678" s="21">
        <v>11563327</v>
      </c>
      <c r="B3678" s="22">
        <v>43944</v>
      </c>
      <c r="C3678" s="22">
        <v>43944</v>
      </c>
      <c r="D3678" s="21" t="s">
        <v>10</v>
      </c>
      <c r="E3678" s="23">
        <v>0</v>
      </c>
      <c r="F3678" s="23">
        <v>0</v>
      </c>
      <c r="G3678" s="23">
        <v>2410</v>
      </c>
      <c r="H3678" s="23">
        <v>62220.55</v>
      </c>
      <c r="I3678" s="21" t="s">
        <v>11</v>
      </c>
      <c r="J3678" s="21" t="s">
        <v>12</v>
      </c>
      <c r="K3678" s="21" t="str">
        <f t="shared" si="189"/>
        <v/>
      </c>
      <c r="L3678" s="21" t="e">
        <f ca="1">IF(AND(K3678&lt;&gt; "", COUNTIF(SAP!#REF!,K3678)&gt;0),"Matched", "")</f>
        <v>#REF!</v>
      </c>
      <c r="M3678" s="21" t="str">
        <f t="shared" si="187"/>
        <v/>
      </c>
      <c r="N3678" s="21" t="e">
        <f ca="1">IF(AND(M3678&lt;&gt; "", COUNTIF(SAP!#REF!,M3678)&gt;0),"Matched", "")</f>
        <v>#REF!</v>
      </c>
      <c r="O3678" s="21" t="str">
        <f t="shared" si="188"/>
        <v/>
      </c>
      <c r="P3678" s="21" t="e">
        <f ca="1">IF(AND(O3678&lt;&gt; "", COUNTIF(SAP!#REF!,O3678)&gt;0),"Matched", "")</f>
        <v>#REF!</v>
      </c>
      <c r="Q3678" s="21" t="str">
        <f ca="1">IF(OR(D3678="AC",D3678="TR"),"Logic4"&amp;"_"&amp;TEXT(C3678,"dd.mm.yyyy") &amp;"_"&amp; 894288.72,"")</f>
        <v>Logic4_23.04.2020_894288.72</v>
      </c>
      <c r="R3678" s="21" t="e">
        <f ca="1">IF(AND(Q3678&lt;&gt; "", COUNTIF(SAP!#REF!,Q3678)&gt;0),"Matched", "")</f>
        <v>#REF!</v>
      </c>
    </row>
    <row r="3679" spans="1:18" hidden="1">
      <c r="A3679" s="21">
        <v>11563327</v>
      </c>
      <c r="B3679" s="22">
        <v>43944</v>
      </c>
      <c r="C3679" s="22">
        <v>43944</v>
      </c>
      <c r="D3679" s="21" t="s">
        <v>10</v>
      </c>
      <c r="E3679" s="23">
        <v>0</v>
      </c>
      <c r="F3679" s="23">
        <v>0</v>
      </c>
      <c r="G3679" s="23">
        <v>2448.8000000000002</v>
      </c>
      <c r="H3679" s="23">
        <v>64669.35</v>
      </c>
      <c r="I3679" s="21" t="s">
        <v>11</v>
      </c>
      <c r="J3679" s="21" t="s">
        <v>12</v>
      </c>
      <c r="K3679" s="21" t="str">
        <f t="shared" si="189"/>
        <v/>
      </c>
      <c r="L3679" s="21" t="e">
        <f ca="1">IF(AND(K3679&lt;&gt; "", COUNTIF(SAP!#REF!,K3679)&gt;0),"Matched", "")</f>
        <v>#REF!</v>
      </c>
      <c r="M3679" s="21" t="str">
        <f t="shared" si="187"/>
        <v/>
      </c>
      <c r="N3679" s="21" t="e">
        <f ca="1">IF(AND(M3679&lt;&gt; "", COUNTIF(SAP!#REF!,M3679)&gt;0),"Matched", "")</f>
        <v>#REF!</v>
      </c>
      <c r="O3679" s="21" t="str">
        <f t="shared" si="188"/>
        <v/>
      </c>
      <c r="P3679" s="21" t="e">
        <f ca="1">IF(AND(O3679&lt;&gt; "", COUNTIF(SAP!#REF!,O3679)&gt;0),"Matched", "")</f>
        <v>#REF!</v>
      </c>
      <c r="Q3679" s="21" t="str">
        <f ca="1">IF(OR(D3679="AC",D3679="TR"),"Logic4"&amp;"_"&amp;TEXT(C3679,"dd.mm.yyyy") &amp;"_"&amp; 894288.72,"")</f>
        <v>Logic4_23.04.2020_894288.72</v>
      </c>
      <c r="R3679" s="21" t="e">
        <f ca="1">IF(AND(Q3679&lt;&gt; "", COUNTIF(SAP!#REF!,Q3679)&gt;0),"Matched", "")</f>
        <v>#REF!</v>
      </c>
    </row>
    <row r="3680" spans="1:18" hidden="1">
      <c r="A3680" s="21">
        <v>11563327</v>
      </c>
      <c r="B3680" s="22">
        <v>43944</v>
      </c>
      <c r="C3680" s="22">
        <v>43944</v>
      </c>
      <c r="D3680" s="21" t="s">
        <v>10</v>
      </c>
      <c r="E3680" s="23">
        <v>0</v>
      </c>
      <c r="F3680" s="23">
        <v>0</v>
      </c>
      <c r="G3680" s="23">
        <v>2502.4</v>
      </c>
      <c r="H3680" s="23">
        <v>67171.75</v>
      </c>
      <c r="I3680" s="21" t="s">
        <v>11</v>
      </c>
      <c r="J3680" s="21" t="s">
        <v>12</v>
      </c>
      <c r="K3680" s="21" t="str">
        <f t="shared" si="189"/>
        <v/>
      </c>
      <c r="L3680" s="21" t="e">
        <f ca="1">IF(AND(K3680&lt;&gt; "", COUNTIF(SAP!#REF!,K3680)&gt;0),"Matched", "")</f>
        <v>#REF!</v>
      </c>
      <c r="M3680" s="21" t="str">
        <f t="shared" si="187"/>
        <v/>
      </c>
      <c r="N3680" s="21" t="e">
        <f ca="1">IF(AND(M3680&lt;&gt; "", COUNTIF(SAP!#REF!,M3680)&gt;0),"Matched", "")</f>
        <v>#REF!</v>
      </c>
      <c r="O3680" s="21" t="str">
        <f t="shared" si="188"/>
        <v/>
      </c>
      <c r="P3680" s="21" t="e">
        <f ca="1">IF(AND(O3680&lt;&gt; "", COUNTIF(SAP!#REF!,O3680)&gt;0),"Matched", "")</f>
        <v>#REF!</v>
      </c>
      <c r="Q3680" s="21" t="str">
        <f ca="1">IF(OR(D3680="AC",D3680="TR"),"Logic4"&amp;"_"&amp;TEXT(C3680,"dd.mm.yyyy") &amp;"_"&amp; 894288.72,"")</f>
        <v>Logic4_23.04.2020_894288.72</v>
      </c>
      <c r="R3680" s="21" t="e">
        <f ca="1">IF(AND(Q3680&lt;&gt; "", COUNTIF(SAP!#REF!,Q3680)&gt;0),"Matched", "")</f>
        <v>#REF!</v>
      </c>
    </row>
    <row r="3681" spans="1:18" hidden="1">
      <c r="A3681" s="21">
        <v>11563327</v>
      </c>
      <c r="B3681" s="22">
        <v>43944</v>
      </c>
      <c r="C3681" s="22">
        <v>43944</v>
      </c>
      <c r="D3681" s="21" t="s">
        <v>10</v>
      </c>
      <c r="E3681" s="23">
        <v>0</v>
      </c>
      <c r="F3681" s="23">
        <v>0</v>
      </c>
      <c r="G3681" s="23">
        <v>2593.1999999999998</v>
      </c>
      <c r="H3681" s="23">
        <v>69764.95</v>
      </c>
      <c r="I3681" s="21" t="s">
        <v>11</v>
      </c>
      <c r="J3681" s="21" t="s">
        <v>12</v>
      </c>
      <c r="K3681" s="21" t="str">
        <f t="shared" si="189"/>
        <v/>
      </c>
      <c r="L3681" s="21" t="e">
        <f ca="1">IF(AND(K3681&lt;&gt; "", COUNTIF(SAP!#REF!,K3681)&gt;0),"Matched", "")</f>
        <v>#REF!</v>
      </c>
      <c r="M3681" s="21" t="str">
        <f t="shared" si="187"/>
        <v/>
      </c>
      <c r="N3681" s="21" t="e">
        <f ca="1">IF(AND(M3681&lt;&gt; "", COUNTIF(SAP!#REF!,M3681)&gt;0),"Matched", "")</f>
        <v>#REF!</v>
      </c>
      <c r="O3681" s="21" t="str">
        <f t="shared" si="188"/>
        <v/>
      </c>
      <c r="P3681" s="21" t="e">
        <f ca="1">IF(AND(O3681&lt;&gt; "", COUNTIF(SAP!#REF!,O3681)&gt;0),"Matched", "")</f>
        <v>#REF!</v>
      </c>
      <c r="Q3681" s="21" t="str">
        <f ca="1">IF(OR(D3681="AC",D3681="TR"),"Logic4"&amp;"_"&amp;TEXT(C3681,"dd.mm.yyyy") &amp;"_"&amp; 894288.72,"")</f>
        <v>Logic4_23.04.2020_894288.72</v>
      </c>
      <c r="R3681" s="21" t="e">
        <f ca="1">IF(AND(Q3681&lt;&gt; "", COUNTIF(SAP!#REF!,Q3681)&gt;0),"Matched", "")</f>
        <v>#REF!</v>
      </c>
    </row>
    <row r="3682" spans="1:18" hidden="1">
      <c r="A3682" s="21">
        <v>11563327</v>
      </c>
      <c r="B3682" s="22">
        <v>43944</v>
      </c>
      <c r="C3682" s="22">
        <v>43944</v>
      </c>
      <c r="D3682" s="21" t="s">
        <v>10</v>
      </c>
      <c r="E3682" s="23">
        <v>0</v>
      </c>
      <c r="F3682" s="23">
        <v>0</v>
      </c>
      <c r="G3682" s="23">
        <v>2634.3</v>
      </c>
      <c r="H3682" s="23">
        <v>72399.25</v>
      </c>
      <c r="I3682" s="21" t="s">
        <v>11</v>
      </c>
      <c r="J3682" s="21" t="s">
        <v>12</v>
      </c>
      <c r="K3682" s="21" t="str">
        <f t="shared" si="189"/>
        <v/>
      </c>
      <c r="L3682" s="21" t="e">
        <f ca="1">IF(AND(K3682&lt;&gt; "", COUNTIF(SAP!#REF!,K3682)&gt;0),"Matched", "")</f>
        <v>#REF!</v>
      </c>
      <c r="M3682" s="21" t="str">
        <f t="shared" si="187"/>
        <v/>
      </c>
      <c r="N3682" s="21" t="e">
        <f ca="1">IF(AND(M3682&lt;&gt; "", COUNTIF(SAP!#REF!,M3682)&gt;0),"Matched", "")</f>
        <v>#REF!</v>
      </c>
      <c r="O3682" s="21" t="str">
        <f t="shared" si="188"/>
        <v/>
      </c>
      <c r="P3682" s="21" t="e">
        <f ca="1">IF(AND(O3682&lt;&gt; "", COUNTIF(SAP!#REF!,O3682)&gt;0),"Matched", "")</f>
        <v>#REF!</v>
      </c>
      <c r="Q3682" s="21" t="str">
        <f ca="1">IF(OR(D3682="AC",D3682="TR"),"Logic4"&amp;"_"&amp;TEXT(C3682,"dd.mm.yyyy") &amp;"_"&amp; 894288.72,"")</f>
        <v>Logic4_23.04.2020_894288.72</v>
      </c>
      <c r="R3682" s="21" t="e">
        <f ca="1">IF(AND(Q3682&lt;&gt; "", COUNTIF(SAP!#REF!,Q3682)&gt;0),"Matched", "")</f>
        <v>#REF!</v>
      </c>
    </row>
    <row r="3683" spans="1:18" hidden="1">
      <c r="A3683" s="21">
        <v>11563327</v>
      </c>
      <c r="B3683" s="22">
        <v>43944</v>
      </c>
      <c r="C3683" s="22">
        <v>43944</v>
      </c>
      <c r="D3683" s="21" t="s">
        <v>10</v>
      </c>
      <c r="E3683" s="23">
        <v>0</v>
      </c>
      <c r="F3683" s="23">
        <v>0</v>
      </c>
      <c r="G3683" s="23">
        <v>2750</v>
      </c>
      <c r="H3683" s="23">
        <v>75149.25</v>
      </c>
      <c r="I3683" s="21" t="s">
        <v>11</v>
      </c>
      <c r="J3683" s="21" t="s">
        <v>12</v>
      </c>
      <c r="K3683" s="21" t="str">
        <f t="shared" si="189"/>
        <v/>
      </c>
      <c r="L3683" s="21" t="e">
        <f ca="1">IF(AND(K3683&lt;&gt; "", COUNTIF(SAP!#REF!,K3683)&gt;0),"Matched", "")</f>
        <v>#REF!</v>
      </c>
      <c r="M3683" s="21" t="str">
        <f t="shared" si="187"/>
        <v/>
      </c>
      <c r="N3683" s="21" t="e">
        <f ca="1">IF(AND(M3683&lt;&gt; "", COUNTIF(SAP!#REF!,M3683)&gt;0),"Matched", "")</f>
        <v>#REF!</v>
      </c>
      <c r="O3683" s="21" t="str">
        <f t="shared" si="188"/>
        <v/>
      </c>
      <c r="P3683" s="21" t="e">
        <f ca="1">IF(AND(O3683&lt;&gt; "", COUNTIF(SAP!#REF!,O3683)&gt;0),"Matched", "")</f>
        <v>#REF!</v>
      </c>
      <c r="Q3683" s="21" t="str">
        <f ca="1">IF(OR(D3683="AC",D3683="TR"),"Logic4"&amp;"_"&amp;TEXT(C3683,"dd.mm.yyyy") &amp;"_"&amp; 894288.72,"")</f>
        <v>Logic4_23.04.2020_894288.72</v>
      </c>
      <c r="R3683" s="21" t="e">
        <f ca="1">IF(AND(Q3683&lt;&gt; "", COUNTIF(SAP!#REF!,Q3683)&gt;0),"Matched", "")</f>
        <v>#REF!</v>
      </c>
    </row>
    <row r="3684" spans="1:18" hidden="1">
      <c r="A3684" s="21">
        <v>11563327</v>
      </c>
      <c r="B3684" s="22">
        <v>43944</v>
      </c>
      <c r="C3684" s="22">
        <v>43944</v>
      </c>
      <c r="D3684" s="21" t="s">
        <v>10</v>
      </c>
      <c r="E3684" s="23">
        <v>0</v>
      </c>
      <c r="F3684" s="23">
        <v>0</v>
      </c>
      <c r="G3684" s="23">
        <v>2849.2</v>
      </c>
      <c r="H3684" s="23">
        <v>77998.45</v>
      </c>
      <c r="I3684" s="21" t="s">
        <v>11</v>
      </c>
      <c r="J3684" s="21" t="s">
        <v>12</v>
      </c>
      <c r="K3684" s="21" t="str">
        <f t="shared" si="189"/>
        <v/>
      </c>
      <c r="L3684" s="21" t="e">
        <f ca="1">IF(AND(K3684&lt;&gt; "", COUNTIF(SAP!#REF!,K3684)&gt;0),"Matched", "")</f>
        <v>#REF!</v>
      </c>
      <c r="M3684" s="21" t="str">
        <f t="shared" si="187"/>
        <v/>
      </c>
      <c r="N3684" s="21" t="e">
        <f ca="1">IF(AND(M3684&lt;&gt; "", COUNTIF(SAP!#REF!,M3684)&gt;0),"Matched", "")</f>
        <v>#REF!</v>
      </c>
      <c r="O3684" s="21" t="str">
        <f t="shared" si="188"/>
        <v/>
      </c>
      <c r="P3684" s="21" t="e">
        <f ca="1">IF(AND(O3684&lt;&gt; "", COUNTIF(SAP!#REF!,O3684)&gt;0),"Matched", "")</f>
        <v>#REF!</v>
      </c>
      <c r="Q3684" s="21" t="str">
        <f ca="1">IF(OR(D3684="AC",D3684="TR"),"Logic4"&amp;"_"&amp;TEXT(C3684,"dd.mm.yyyy") &amp;"_"&amp; 894288.72,"")</f>
        <v>Logic4_23.04.2020_894288.72</v>
      </c>
      <c r="R3684" s="21" t="e">
        <f ca="1">IF(AND(Q3684&lt;&gt; "", COUNTIF(SAP!#REF!,Q3684)&gt;0),"Matched", "")</f>
        <v>#REF!</v>
      </c>
    </row>
    <row r="3685" spans="1:18" hidden="1">
      <c r="A3685" s="21">
        <v>11563327</v>
      </c>
      <c r="B3685" s="22">
        <v>43944</v>
      </c>
      <c r="C3685" s="22">
        <v>43944</v>
      </c>
      <c r="D3685" s="21" t="s">
        <v>10</v>
      </c>
      <c r="E3685" s="23">
        <v>0</v>
      </c>
      <c r="F3685" s="23">
        <v>0</v>
      </c>
      <c r="G3685" s="23">
        <v>2909.2</v>
      </c>
      <c r="H3685" s="23">
        <v>80907.649999999994</v>
      </c>
      <c r="I3685" s="21" t="s">
        <v>11</v>
      </c>
      <c r="J3685" s="21" t="s">
        <v>12</v>
      </c>
      <c r="K3685" s="21" t="str">
        <f t="shared" si="189"/>
        <v/>
      </c>
      <c r="L3685" s="21" t="e">
        <f ca="1">IF(AND(K3685&lt;&gt; "", COUNTIF(SAP!#REF!,K3685)&gt;0),"Matched", "")</f>
        <v>#REF!</v>
      </c>
      <c r="M3685" s="21" t="str">
        <f t="shared" si="187"/>
        <v/>
      </c>
      <c r="N3685" s="21" t="e">
        <f ca="1">IF(AND(M3685&lt;&gt; "", COUNTIF(SAP!#REF!,M3685)&gt;0),"Matched", "")</f>
        <v>#REF!</v>
      </c>
      <c r="O3685" s="21" t="str">
        <f t="shared" si="188"/>
        <v/>
      </c>
      <c r="P3685" s="21" t="e">
        <f ca="1">IF(AND(O3685&lt;&gt; "", COUNTIF(SAP!#REF!,O3685)&gt;0),"Matched", "")</f>
        <v>#REF!</v>
      </c>
      <c r="Q3685" s="21" t="str">
        <f ca="1">IF(OR(D3685="AC",D3685="TR"),"Logic4"&amp;"_"&amp;TEXT(C3685,"dd.mm.yyyy") &amp;"_"&amp; 894288.72,"")</f>
        <v>Logic4_23.04.2020_894288.72</v>
      </c>
      <c r="R3685" s="21" t="e">
        <f ca="1">IF(AND(Q3685&lt;&gt; "", COUNTIF(SAP!#REF!,Q3685)&gt;0),"Matched", "")</f>
        <v>#REF!</v>
      </c>
    </row>
    <row r="3686" spans="1:18" hidden="1">
      <c r="A3686" s="21">
        <v>11563327</v>
      </c>
      <c r="B3686" s="22">
        <v>43944</v>
      </c>
      <c r="C3686" s="22">
        <v>43944</v>
      </c>
      <c r="D3686" s="21" t="s">
        <v>10</v>
      </c>
      <c r="E3686" s="23">
        <v>0</v>
      </c>
      <c r="F3686" s="23">
        <v>0</v>
      </c>
      <c r="G3686" s="23">
        <v>3084.01</v>
      </c>
      <c r="H3686" s="23">
        <v>83991.66</v>
      </c>
      <c r="I3686" s="21" t="s">
        <v>11</v>
      </c>
      <c r="J3686" s="21" t="s">
        <v>12</v>
      </c>
      <c r="K3686" s="21" t="str">
        <f t="shared" si="189"/>
        <v/>
      </c>
      <c r="L3686" s="21" t="e">
        <f ca="1">IF(AND(K3686&lt;&gt; "", COUNTIF(SAP!#REF!,K3686)&gt;0),"Matched", "")</f>
        <v>#REF!</v>
      </c>
      <c r="M3686" s="21" t="str">
        <f t="shared" si="187"/>
        <v/>
      </c>
      <c r="N3686" s="21" t="e">
        <f ca="1">IF(AND(M3686&lt;&gt; "", COUNTIF(SAP!#REF!,M3686)&gt;0),"Matched", "")</f>
        <v>#REF!</v>
      </c>
      <c r="O3686" s="21" t="str">
        <f t="shared" si="188"/>
        <v/>
      </c>
      <c r="P3686" s="21" t="e">
        <f ca="1">IF(AND(O3686&lt;&gt; "", COUNTIF(SAP!#REF!,O3686)&gt;0),"Matched", "")</f>
        <v>#REF!</v>
      </c>
      <c r="Q3686" s="21" t="str">
        <f ca="1">IF(OR(D3686="AC",D3686="TR"),"Logic4"&amp;"_"&amp;TEXT(C3686,"dd.mm.yyyy") &amp;"_"&amp; 894288.72,"")</f>
        <v>Logic4_23.04.2020_894288.72</v>
      </c>
      <c r="R3686" s="21" t="e">
        <f ca="1">IF(AND(Q3686&lt;&gt; "", COUNTIF(SAP!#REF!,Q3686)&gt;0),"Matched", "")</f>
        <v>#REF!</v>
      </c>
    </row>
    <row r="3687" spans="1:18" hidden="1">
      <c r="A3687" s="21">
        <v>11563327</v>
      </c>
      <c r="B3687" s="22">
        <v>43944</v>
      </c>
      <c r="C3687" s="22">
        <v>43944</v>
      </c>
      <c r="D3687" s="21" t="s">
        <v>10</v>
      </c>
      <c r="E3687" s="23">
        <v>0</v>
      </c>
      <c r="F3687" s="23">
        <v>0</v>
      </c>
      <c r="G3687" s="23">
        <v>3085</v>
      </c>
      <c r="H3687" s="23">
        <v>87076.66</v>
      </c>
      <c r="I3687" s="21" t="s">
        <v>11</v>
      </c>
      <c r="J3687" s="21" t="s">
        <v>12</v>
      </c>
      <c r="K3687" s="21" t="str">
        <f t="shared" si="189"/>
        <v/>
      </c>
      <c r="L3687" s="21" t="e">
        <f ca="1">IF(AND(K3687&lt;&gt; "", COUNTIF(SAP!#REF!,K3687)&gt;0),"Matched", "")</f>
        <v>#REF!</v>
      </c>
      <c r="M3687" s="21" t="str">
        <f t="shared" si="187"/>
        <v/>
      </c>
      <c r="N3687" s="21" t="e">
        <f ca="1">IF(AND(M3687&lt;&gt; "", COUNTIF(SAP!#REF!,M3687)&gt;0),"Matched", "")</f>
        <v>#REF!</v>
      </c>
      <c r="O3687" s="21" t="str">
        <f t="shared" si="188"/>
        <v/>
      </c>
      <c r="P3687" s="21" t="e">
        <f ca="1">IF(AND(O3687&lt;&gt; "", COUNTIF(SAP!#REF!,O3687)&gt;0),"Matched", "")</f>
        <v>#REF!</v>
      </c>
      <c r="Q3687" s="21" t="str">
        <f ca="1">IF(OR(D3687="AC",D3687="TR"),"Logic4"&amp;"_"&amp;TEXT(C3687,"dd.mm.yyyy") &amp;"_"&amp; 894288.72,"")</f>
        <v>Logic4_23.04.2020_894288.72</v>
      </c>
      <c r="R3687" s="21" t="e">
        <f ca="1">IF(AND(Q3687&lt;&gt; "", COUNTIF(SAP!#REF!,Q3687)&gt;0),"Matched", "")</f>
        <v>#REF!</v>
      </c>
    </row>
    <row r="3688" spans="1:18" hidden="1">
      <c r="A3688" s="21">
        <v>11563327</v>
      </c>
      <c r="B3688" s="22">
        <v>43944</v>
      </c>
      <c r="C3688" s="22">
        <v>43944</v>
      </c>
      <c r="D3688" s="21" t="s">
        <v>10</v>
      </c>
      <c r="E3688" s="23">
        <v>0</v>
      </c>
      <c r="F3688" s="23">
        <v>0</v>
      </c>
      <c r="G3688" s="23">
        <v>3092.7</v>
      </c>
      <c r="H3688" s="23">
        <v>90169.36</v>
      </c>
      <c r="I3688" s="21" t="s">
        <v>11</v>
      </c>
      <c r="J3688" s="21" t="s">
        <v>12</v>
      </c>
      <c r="K3688" s="21" t="str">
        <f t="shared" si="189"/>
        <v/>
      </c>
      <c r="L3688" s="21" t="e">
        <f ca="1">IF(AND(K3688&lt;&gt; "", COUNTIF(SAP!#REF!,K3688)&gt;0),"Matched", "")</f>
        <v>#REF!</v>
      </c>
      <c r="M3688" s="21" t="str">
        <f t="shared" si="187"/>
        <v/>
      </c>
      <c r="N3688" s="21" t="e">
        <f ca="1">IF(AND(M3688&lt;&gt; "", COUNTIF(SAP!#REF!,M3688)&gt;0),"Matched", "")</f>
        <v>#REF!</v>
      </c>
      <c r="O3688" s="21" t="str">
        <f t="shared" si="188"/>
        <v/>
      </c>
      <c r="P3688" s="21" t="e">
        <f ca="1">IF(AND(O3688&lt;&gt; "", COUNTIF(SAP!#REF!,O3688)&gt;0),"Matched", "")</f>
        <v>#REF!</v>
      </c>
      <c r="Q3688" s="21" t="str">
        <f ca="1">IF(OR(D3688="AC",D3688="TR"),"Logic4"&amp;"_"&amp;TEXT(C3688,"dd.mm.yyyy") &amp;"_"&amp; 894288.72,"")</f>
        <v>Logic4_23.04.2020_894288.72</v>
      </c>
      <c r="R3688" s="21" t="e">
        <f ca="1">IF(AND(Q3688&lt;&gt; "", COUNTIF(SAP!#REF!,Q3688)&gt;0),"Matched", "")</f>
        <v>#REF!</v>
      </c>
    </row>
    <row r="3689" spans="1:18" hidden="1">
      <c r="A3689" s="21">
        <v>11563327</v>
      </c>
      <c r="B3689" s="22">
        <v>43944</v>
      </c>
      <c r="C3689" s="22">
        <v>43944</v>
      </c>
      <c r="D3689" s="21" t="s">
        <v>10</v>
      </c>
      <c r="E3689" s="23">
        <v>0</v>
      </c>
      <c r="F3689" s="23">
        <v>0</v>
      </c>
      <c r="G3689" s="23">
        <v>3110.5</v>
      </c>
      <c r="H3689" s="23">
        <v>93279.86</v>
      </c>
      <c r="I3689" s="21" t="s">
        <v>11</v>
      </c>
      <c r="J3689" s="21" t="s">
        <v>12</v>
      </c>
      <c r="K3689" s="21" t="str">
        <f t="shared" si="189"/>
        <v/>
      </c>
      <c r="L3689" s="21" t="e">
        <f ca="1">IF(AND(K3689&lt;&gt; "", COUNTIF(SAP!#REF!,K3689)&gt;0),"Matched", "")</f>
        <v>#REF!</v>
      </c>
      <c r="M3689" s="21" t="str">
        <f t="shared" si="187"/>
        <v/>
      </c>
      <c r="N3689" s="21" t="e">
        <f ca="1">IF(AND(M3689&lt;&gt; "", COUNTIF(SAP!#REF!,M3689)&gt;0),"Matched", "")</f>
        <v>#REF!</v>
      </c>
      <c r="O3689" s="21" t="str">
        <f t="shared" si="188"/>
        <v/>
      </c>
      <c r="P3689" s="21" t="e">
        <f ca="1">IF(AND(O3689&lt;&gt; "", COUNTIF(SAP!#REF!,O3689)&gt;0),"Matched", "")</f>
        <v>#REF!</v>
      </c>
      <c r="Q3689" s="21" t="str">
        <f ca="1">IF(OR(D3689="AC",D3689="TR"),"Logic4"&amp;"_"&amp;TEXT(C3689,"dd.mm.yyyy") &amp;"_"&amp; 894288.72,"")</f>
        <v>Logic4_23.04.2020_894288.72</v>
      </c>
      <c r="R3689" s="21" t="e">
        <f ca="1">IF(AND(Q3689&lt;&gt; "", COUNTIF(SAP!#REF!,Q3689)&gt;0),"Matched", "")</f>
        <v>#REF!</v>
      </c>
    </row>
    <row r="3690" spans="1:18" hidden="1">
      <c r="A3690" s="21">
        <v>11563327</v>
      </c>
      <c r="B3690" s="22">
        <v>43944</v>
      </c>
      <c r="C3690" s="22">
        <v>43944</v>
      </c>
      <c r="D3690" s="21" t="s">
        <v>10</v>
      </c>
      <c r="E3690" s="23">
        <v>0</v>
      </c>
      <c r="F3690" s="23">
        <v>0</v>
      </c>
      <c r="G3690" s="23">
        <v>3250</v>
      </c>
      <c r="H3690" s="23">
        <v>96529.86</v>
      </c>
      <c r="I3690" s="21" t="s">
        <v>11</v>
      </c>
      <c r="J3690" s="21" t="s">
        <v>12</v>
      </c>
      <c r="K3690" s="21" t="str">
        <f t="shared" si="189"/>
        <v/>
      </c>
      <c r="L3690" s="21" t="e">
        <f ca="1">IF(AND(K3690&lt;&gt; "", COUNTIF(SAP!#REF!,K3690)&gt;0),"Matched", "")</f>
        <v>#REF!</v>
      </c>
      <c r="M3690" s="21" t="str">
        <f t="shared" si="187"/>
        <v/>
      </c>
      <c r="N3690" s="21" t="e">
        <f ca="1">IF(AND(M3690&lt;&gt; "", COUNTIF(SAP!#REF!,M3690)&gt;0),"Matched", "")</f>
        <v>#REF!</v>
      </c>
      <c r="O3690" s="21" t="str">
        <f t="shared" si="188"/>
        <v/>
      </c>
      <c r="P3690" s="21" t="e">
        <f ca="1">IF(AND(O3690&lt;&gt; "", COUNTIF(SAP!#REF!,O3690)&gt;0),"Matched", "")</f>
        <v>#REF!</v>
      </c>
      <c r="Q3690" s="21" t="str">
        <f ca="1">IF(OR(D3690="AC",D3690="TR"),"Logic4"&amp;"_"&amp;TEXT(C3690,"dd.mm.yyyy") &amp;"_"&amp; 894288.72,"")</f>
        <v>Logic4_23.04.2020_894288.72</v>
      </c>
      <c r="R3690" s="21" t="e">
        <f ca="1">IF(AND(Q3690&lt;&gt; "", COUNTIF(SAP!#REF!,Q3690)&gt;0),"Matched", "")</f>
        <v>#REF!</v>
      </c>
    </row>
    <row r="3691" spans="1:18" hidden="1">
      <c r="A3691" s="21">
        <v>11563327</v>
      </c>
      <c r="B3691" s="22">
        <v>43944</v>
      </c>
      <c r="C3691" s="22">
        <v>43944</v>
      </c>
      <c r="D3691" s="21" t="s">
        <v>10</v>
      </c>
      <c r="E3691" s="23">
        <v>0</v>
      </c>
      <c r="F3691" s="23">
        <v>0</v>
      </c>
      <c r="G3691" s="23">
        <v>3310</v>
      </c>
      <c r="H3691" s="23">
        <v>99839.86</v>
      </c>
      <c r="I3691" s="21" t="s">
        <v>11</v>
      </c>
      <c r="J3691" s="21" t="s">
        <v>12</v>
      </c>
      <c r="K3691" s="21" t="str">
        <f t="shared" si="189"/>
        <v/>
      </c>
      <c r="L3691" s="21" t="e">
        <f ca="1">IF(AND(K3691&lt;&gt; "", COUNTIF(SAP!#REF!,K3691)&gt;0),"Matched", "")</f>
        <v>#REF!</v>
      </c>
      <c r="M3691" s="21" t="str">
        <f t="shared" si="187"/>
        <v/>
      </c>
      <c r="N3691" s="21" t="e">
        <f ca="1">IF(AND(M3691&lt;&gt; "", COUNTIF(SAP!#REF!,M3691)&gt;0),"Matched", "")</f>
        <v>#REF!</v>
      </c>
      <c r="O3691" s="21" t="str">
        <f t="shared" si="188"/>
        <v/>
      </c>
      <c r="P3691" s="21" t="e">
        <f ca="1">IF(AND(O3691&lt;&gt; "", COUNTIF(SAP!#REF!,O3691)&gt;0),"Matched", "")</f>
        <v>#REF!</v>
      </c>
      <c r="Q3691" s="21" t="str">
        <f ca="1">IF(OR(D3691="AC",D3691="TR"),"Logic4"&amp;"_"&amp;TEXT(C3691,"dd.mm.yyyy") &amp;"_"&amp; 894288.72,"")</f>
        <v>Logic4_23.04.2020_894288.72</v>
      </c>
      <c r="R3691" s="21" t="e">
        <f ca="1">IF(AND(Q3691&lt;&gt; "", COUNTIF(SAP!#REF!,Q3691)&gt;0),"Matched", "")</f>
        <v>#REF!</v>
      </c>
    </row>
    <row r="3692" spans="1:18" hidden="1">
      <c r="A3692" s="21">
        <v>11563327</v>
      </c>
      <c r="B3692" s="22">
        <v>43944</v>
      </c>
      <c r="C3692" s="22">
        <v>43944</v>
      </c>
      <c r="D3692" s="21" t="s">
        <v>10</v>
      </c>
      <c r="E3692" s="23">
        <v>0</v>
      </c>
      <c r="F3692" s="23">
        <v>0</v>
      </c>
      <c r="G3692" s="23">
        <v>3360</v>
      </c>
      <c r="H3692" s="23">
        <v>103199.86</v>
      </c>
      <c r="I3692" s="21" t="s">
        <v>11</v>
      </c>
      <c r="J3692" s="21" t="s">
        <v>12</v>
      </c>
      <c r="K3692" s="21" t="str">
        <f t="shared" si="189"/>
        <v/>
      </c>
      <c r="L3692" s="21" t="e">
        <f ca="1">IF(AND(K3692&lt;&gt; "", COUNTIF(SAP!#REF!,K3692)&gt;0),"Matched", "")</f>
        <v>#REF!</v>
      </c>
      <c r="M3692" s="21" t="str">
        <f t="shared" si="187"/>
        <v/>
      </c>
      <c r="N3692" s="21" t="e">
        <f ca="1">IF(AND(M3692&lt;&gt; "", COUNTIF(SAP!#REF!,M3692)&gt;0),"Matched", "")</f>
        <v>#REF!</v>
      </c>
      <c r="O3692" s="21" t="str">
        <f t="shared" si="188"/>
        <v/>
      </c>
      <c r="P3692" s="21" t="e">
        <f ca="1">IF(AND(O3692&lt;&gt; "", COUNTIF(SAP!#REF!,O3692)&gt;0),"Matched", "")</f>
        <v>#REF!</v>
      </c>
      <c r="Q3692" s="21" t="str">
        <f ca="1">IF(OR(D3692="AC",D3692="TR"),"Logic4"&amp;"_"&amp;TEXT(C3692,"dd.mm.yyyy") &amp;"_"&amp; 894288.72,"")</f>
        <v>Logic4_23.04.2020_894288.72</v>
      </c>
      <c r="R3692" s="21" t="e">
        <f ca="1">IF(AND(Q3692&lt;&gt; "", COUNTIF(SAP!#REF!,Q3692)&gt;0),"Matched", "")</f>
        <v>#REF!</v>
      </c>
    </row>
    <row r="3693" spans="1:18" hidden="1">
      <c r="A3693" s="21">
        <v>11563327</v>
      </c>
      <c r="B3693" s="22">
        <v>43944</v>
      </c>
      <c r="C3693" s="22">
        <v>43944</v>
      </c>
      <c r="D3693" s="21" t="s">
        <v>10</v>
      </c>
      <c r="E3693" s="23">
        <v>0</v>
      </c>
      <c r="F3693" s="23">
        <v>0</v>
      </c>
      <c r="G3693" s="23">
        <v>3385.32</v>
      </c>
      <c r="H3693" s="23">
        <v>106585.18</v>
      </c>
      <c r="I3693" s="21" t="s">
        <v>11</v>
      </c>
      <c r="J3693" s="21" t="s">
        <v>12</v>
      </c>
      <c r="K3693" s="21" t="str">
        <f t="shared" si="189"/>
        <v/>
      </c>
      <c r="L3693" s="21" t="e">
        <f ca="1">IF(AND(K3693&lt;&gt; "", COUNTIF(SAP!#REF!,K3693)&gt;0),"Matched", "")</f>
        <v>#REF!</v>
      </c>
      <c r="M3693" s="21" t="str">
        <f t="shared" si="187"/>
        <v/>
      </c>
      <c r="N3693" s="21" t="e">
        <f ca="1">IF(AND(M3693&lt;&gt; "", COUNTIF(SAP!#REF!,M3693)&gt;0),"Matched", "")</f>
        <v>#REF!</v>
      </c>
      <c r="O3693" s="21" t="str">
        <f t="shared" si="188"/>
        <v/>
      </c>
      <c r="P3693" s="21" t="e">
        <f ca="1">IF(AND(O3693&lt;&gt; "", COUNTIF(SAP!#REF!,O3693)&gt;0),"Matched", "")</f>
        <v>#REF!</v>
      </c>
      <c r="Q3693" s="21" t="str">
        <f ca="1">IF(OR(D3693="AC",D3693="TR"),"Logic4"&amp;"_"&amp;TEXT(C3693,"dd.mm.yyyy") &amp;"_"&amp; 894288.72,"")</f>
        <v>Logic4_23.04.2020_894288.72</v>
      </c>
      <c r="R3693" s="21" t="e">
        <f ca="1">IF(AND(Q3693&lt;&gt; "", COUNTIF(SAP!#REF!,Q3693)&gt;0),"Matched", "")</f>
        <v>#REF!</v>
      </c>
    </row>
    <row r="3694" spans="1:18" hidden="1">
      <c r="A3694" s="21">
        <v>11563327</v>
      </c>
      <c r="B3694" s="22">
        <v>43944</v>
      </c>
      <c r="C3694" s="22">
        <v>43944</v>
      </c>
      <c r="D3694" s="21" t="s">
        <v>10</v>
      </c>
      <c r="E3694" s="23">
        <v>0</v>
      </c>
      <c r="F3694" s="23">
        <v>0</v>
      </c>
      <c r="G3694" s="23">
        <v>3410</v>
      </c>
      <c r="H3694" s="23">
        <v>109995.18</v>
      </c>
      <c r="I3694" s="21" t="s">
        <v>11</v>
      </c>
      <c r="J3694" s="21" t="s">
        <v>12</v>
      </c>
      <c r="K3694" s="21" t="str">
        <f t="shared" si="189"/>
        <v/>
      </c>
      <c r="L3694" s="21" t="e">
        <f ca="1">IF(AND(K3694&lt;&gt; "", COUNTIF(SAP!#REF!,K3694)&gt;0),"Matched", "")</f>
        <v>#REF!</v>
      </c>
      <c r="M3694" s="21" t="str">
        <f t="shared" si="187"/>
        <v/>
      </c>
      <c r="N3694" s="21" t="e">
        <f ca="1">IF(AND(M3694&lt;&gt; "", COUNTIF(SAP!#REF!,M3694)&gt;0),"Matched", "")</f>
        <v>#REF!</v>
      </c>
      <c r="O3694" s="21" t="str">
        <f t="shared" si="188"/>
        <v/>
      </c>
      <c r="P3694" s="21" t="e">
        <f ca="1">IF(AND(O3694&lt;&gt; "", COUNTIF(SAP!#REF!,O3694)&gt;0),"Matched", "")</f>
        <v>#REF!</v>
      </c>
      <c r="Q3694" s="21" t="str">
        <f ca="1">IF(OR(D3694="AC",D3694="TR"),"Logic4"&amp;"_"&amp;TEXT(C3694,"dd.mm.yyyy") &amp;"_"&amp; 894288.72,"")</f>
        <v>Logic4_23.04.2020_894288.72</v>
      </c>
      <c r="R3694" s="21" t="e">
        <f ca="1">IF(AND(Q3694&lt;&gt; "", COUNTIF(SAP!#REF!,Q3694)&gt;0),"Matched", "")</f>
        <v>#REF!</v>
      </c>
    </row>
    <row r="3695" spans="1:18" hidden="1">
      <c r="A3695" s="21">
        <v>11563327</v>
      </c>
      <c r="B3695" s="22">
        <v>43944</v>
      </c>
      <c r="C3695" s="22">
        <v>43944</v>
      </c>
      <c r="D3695" s="21" t="s">
        <v>10</v>
      </c>
      <c r="E3695" s="23">
        <v>0</v>
      </c>
      <c r="F3695" s="23">
        <v>0</v>
      </c>
      <c r="G3695" s="23">
        <v>3670</v>
      </c>
      <c r="H3695" s="23">
        <v>113665.18</v>
      </c>
      <c r="I3695" s="21" t="s">
        <v>11</v>
      </c>
      <c r="J3695" s="21" t="s">
        <v>12</v>
      </c>
      <c r="K3695" s="21" t="str">
        <f t="shared" si="189"/>
        <v/>
      </c>
      <c r="L3695" s="21" t="e">
        <f ca="1">IF(AND(K3695&lt;&gt; "", COUNTIF(SAP!#REF!,K3695)&gt;0),"Matched", "")</f>
        <v>#REF!</v>
      </c>
      <c r="M3695" s="21" t="str">
        <f t="shared" si="187"/>
        <v/>
      </c>
      <c r="N3695" s="21" t="e">
        <f ca="1">IF(AND(M3695&lt;&gt; "", COUNTIF(SAP!#REF!,M3695)&gt;0),"Matched", "")</f>
        <v>#REF!</v>
      </c>
      <c r="O3695" s="21" t="str">
        <f t="shared" si="188"/>
        <v/>
      </c>
      <c r="P3695" s="21" t="e">
        <f ca="1">IF(AND(O3695&lt;&gt; "", COUNTIF(SAP!#REF!,O3695)&gt;0),"Matched", "")</f>
        <v>#REF!</v>
      </c>
      <c r="Q3695" s="21" t="str">
        <f ca="1">IF(OR(D3695="AC",D3695="TR"),"Logic4"&amp;"_"&amp;TEXT(C3695,"dd.mm.yyyy") &amp;"_"&amp; 894288.72,"")</f>
        <v>Logic4_23.04.2020_894288.72</v>
      </c>
      <c r="R3695" s="21" t="e">
        <f ca="1">IF(AND(Q3695&lt;&gt; "", COUNTIF(SAP!#REF!,Q3695)&gt;0),"Matched", "")</f>
        <v>#REF!</v>
      </c>
    </row>
    <row r="3696" spans="1:18" hidden="1">
      <c r="A3696" s="21">
        <v>11563327</v>
      </c>
      <c r="B3696" s="22">
        <v>43944</v>
      </c>
      <c r="C3696" s="22">
        <v>43944</v>
      </c>
      <c r="D3696" s="21" t="s">
        <v>10</v>
      </c>
      <c r="E3696" s="23">
        <v>0</v>
      </c>
      <c r="F3696" s="23">
        <v>0</v>
      </c>
      <c r="G3696" s="23">
        <v>3817.6</v>
      </c>
      <c r="H3696" s="23">
        <v>117482.78</v>
      </c>
      <c r="I3696" s="21" t="s">
        <v>11</v>
      </c>
      <c r="J3696" s="21" t="s">
        <v>12</v>
      </c>
      <c r="K3696" s="21" t="str">
        <f t="shared" si="189"/>
        <v/>
      </c>
      <c r="L3696" s="21" t="e">
        <f ca="1">IF(AND(K3696&lt;&gt; "", COUNTIF(SAP!#REF!,K3696)&gt;0),"Matched", "")</f>
        <v>#REF!</v>
      </c>
      <c r="M3696" s="21" t="str">
        <f t="shared" ref="M3696:M3759" si="190">IF(D3696="TR","Logic2"&amp;"_"&amp;TEXT(C3696,"dd.mm.yyyy") &amp;"_"&amp; F3696,"")</f>
        <v/>
      </c>
      <c r="N3696" s="21" t="e">
        <f ca="1">IF(AND(M3696&lt;&gt; "", COUNTIF(SAP!#REF!,M3696)&gt;0),"Matched", "")</f>
        <v>#REF!</v>
      </c>
      <c r="O3696" s="21" t="str">
        <f t="shared" ref="O3696:O3759" si="191">IF(D3696="AF","Logic3"&amp;"_"&amp;G3696,"")</f>
        <v/>
      </c>
      <c r="P3696" s="21" t="e">
        <f ca="1">IF(AND(O3696&lt;&gt; "", COUNTIF(SAP!#REF!,O3696)&gt;0),"Matched", "")</f>
        <v>#REF!</v>
      </c>
      <c r="Q3696" s="21" t="str">
        <f ca="1">IF(OR(D3696="AC",D3696="TR"),"Logic4"&amp;"_"&amp;TEXT(C3696,"dd.mm.yyyy") &amp;"_"&amp; 894288.72,"")</f>
        <v>Logic4_23.04.2020_894288.72</v>
      </c>
      <c r="R3696" s="21" t="e">
        <f ca="1">IF(AND(Q3696&lt;&gt; "", COUNTIF(SAP!#REF!,Q3696)&gt;0),"Matched", "")</f>
        <v>#REF!</v>
      </c>
    </row>
    <row r="3697" spans="1:18" hidden="1">
      <c r="A3697" s="21">
        <v>11563327</v>
      </c>
      <c r="B3697" s="22">
        <v>43944</v>
      </c>
      <c r="C3697" s="22">
        <v>43944</v>
      </c>
      <c r="D3697" s="21" t="s">
        <v>10</v>
      </c>
      <c r="E3697" s="23">
        <v>0</v>
      </c>
      <c r="F3697" s="23">
        <v>0</v>
      </c>
      <c r="G3697" s="23">
        <v>3844.9</v>
      </c>
      <c r="H3697" s="23">
        <v>121327.67999999999</v>
      </c>
      <c r="I3697" s="21" t="s">
        <v>11</v>
      </c>
      <c r="J3697" s="21" t="s">
        <v>12</v>
      </c>
      <c r="K3697" s="21" t="str">
        <f t="shared" si="189"/>
        <v/>
      </c>
      <c r="L3697" s="21" t="e">
        <f ca="1">IF(AND(K3697&lt;&gt; "", COUNTIF(SAP!#REF!,K3697)&gt;0),"Matched", "")</f>
        <v>#REF!</v>
      </c>
      <c r="M3697" s="21" t="str">
        <f t="shared" si="190"/>
        <v/>
      </c>
      <c r="N3697" s="21" t="e">
        <f ca="1">IF(AND(M3697&lt;&gt; "", COUNTIF(SAP!#REF!,M3697)&gt;0),"Matched", "")</f>
        <v>#REF!</v>
      </c>
      <c r="O3697" s="21" t="str">
        <f t="shared" si="191"/>
        <v/>
      </c>
      <c r="P3697" s="21" t="e">
        <f ca="1">IF(AND(O3697&lt;&gt; "", COUNTIF(SAP!#REF!,O3697)&gt;0),"Matched", "")</f>
        <v>#REF!</v>
      </c>
      <c r="Q3697" s="21" t="str">
        <f ca="1">IF(OR(D3697="AC",D3697="TR"),"Logic4"&amp;"_"&amp;TEXT(C3697,"dd.mm.yyyy") &amp;"_"&amp; 894288.72,"")</f>
        <v>Logic4_23.04.2020_894288.72</v>
      </c>
      <c r="R3697" s="21" t="e">
        <f ca="1">IF(AND(Q3697&lt;&gt; "", COUNTIF(SAP!#REF!,Q3697)&gt;0),"Matched", "")</f>
        <v>#REF!</v>
      </c>
    </row>
    <row r="3698" spans="1:18" hidden="1">
      <c r="A3698" s="21">
        <v>11563327</v>
      </c>
      <c r="B3698" s="22">
        <v>43944</v>
      </c>
      <c r="C3698" s="22">
        <v>43944</v>
      </c>
      <c r="D3698" s="21" t="s">
        <v>10</v>
      </c>
      <c r="E3698" s="23">
        <v>0</v>
      </c>
      <c r="F3698" s="23">
        <v>0</v>
      </c>
      <c r="G3698" s="23">
        <v>3920</v>
      </c>
      <c r="H3698" s="23">
        <v>125247.67999999999</v>
      </c>
      <c r="I3698" s="21" t="s">
        <v>11</v>
      </c>
      <c r="J3698" s="21" t="s">
        <v>12</v>
      </c>
      <c r="K3698" s="21" t="str">
        <f t="shared" si="189"/>
        <v/>
      </c>
      <c r="L3698" s="21" t="e">
        <f ca="1">IF(AND(K3698&lt;&gt; "", COUNTIF(SAP!#REF!,K3698)&gt;0),"Matched", "")</f>
        <v>#REF!</v>
      </c>
      <c r="M3698" s="21" t="str">
        <f t="shared" si="190"/>
        <v/>
      </c>
      <c r="N3698" s="21" t="e">
        <f ca="1">IF(AND(M3698&lt;&gt; "", COUNTIF(SAP!#REF!,M3698)&gt;0),"Matched", "")</f>
        <v>#REF!</v>
      </c>
      <c r="O3698" s="21" t="str">
        <f t="shared" si="191"/>
        <v/>
      </c>
      <c r="P3698" s="21" t="e">
        <f ca="1">IF(AND(O3698&lt;&gt; "", COUNTIF(SAP!#REF!,O3698)&gt;0),"Matched", "")</f>
        <v>#REF!</v>
      </c>
      <c r="Q3698" s="21" t="str">
        <f ca="1">IF(OR(D3698="AC",D3698="TR"),"Logic4"&amp;"_"&amp;TEXT(C3698,"dd.mm.yyyy") &amp;"_"&amp; 894288.72,"")</f>
        <v>Logic4_23.04.2020_894288.72</v>
      </c>
      <c r="R3698" s="21" t="e">
        <f ca="1">IF(AND(Q3698&lt;&gt; "", COUNTIF(SAP!#REF!,Q3698)&gt;0),"Matched", "")</f>
        <v>#REF!</v>
      </c>
    </row>
    <row r="3699" spans="1:18" hidden="1">
      <c r="A3699" s="21">
        <v>11563327</v>
      </c>
      <c r="B3699" s="22">
        <v>43944</v>
      </c>
      <c r="C3699" s="22">
        <v>43944</v>
      </c>
      <c r="D3699" s="21" t="s">
        <v>10</v>
      </c>
      <c r="E3699" s="23">
        <v>0</v>
      </c>
      <c r="F3699" s="23">
        <v>0</v>
      </c>
      <c r="G3699" s="23">
        <v>3934</v>
      </c>
      <c r="H3699" s="23">
        <v>129181.68</v>
      </c>
      <c r="I3699" s="21" t="s">
        <v>11</v>
      </c>
      <c r="J3699" s="21" t="s">
        <v>12</v>
      </c>
      <c r="K3699" s="21" t="str">
        <f t="shared" si="189"/>
        <v/>
      </c>
      <c r="L3699" s="21" t="e">
        <f ca="1">IF(AND(K3699&lt;&gt; "", COUNTIF(SAP!#REF!,K3699)&gt;0),"Matched", "")</f>
        <v>#REF!</v>
      </c>
      <c r="M3699" s="21" t="str">
        <f t="shared" si="190"/>
        <v/>
      </c>
      <c r="N3699" s="21" t="e">
        <f ca="1">IF(AND(M3699&lt;&gt; "", COUNTIF(SAP!#REF!,M3699)&gt;0),"Matched", "")</f>
        <v>#REF!</v>
      </c>
      <c r="O3699" s="21" t="str">
        <f t="shared" si="191"/>
        <v/>
      </c>
      <c r="P3699" s="21" t="e">
        <f ca="1">IF(AND(O3699&lt;&gt; "", COUNTIF(SAP!#REF!,O3699)&gt;0),"Matched", "")</f>
        <v>#REF!</v>
      </c>
      <c r="Q3699" s="21" t="str">
        <f ca="1">IF(OR(D3699="AC",D3699="TR"),"Logic4"&amp;"_"&amp;TEXT(C3699,"dd.mm.yyyy") &amp;"_"&amp; 894288.72,"")</f>
        <v>Logic4_23.04.2020_894288.72</v>
      </c>
      <c r="R3699" s="21" t="e">
        <f ca="1">IF(AND(Q3699&lt;&gt; "", COUNTIF(SAP!#REF!,Q3699)&gt;0),"Matched", "")</f>
        <v>#REF!</v>
      </c>
    </row>
    <row r="3700" spans="1:18" hidden="1">
      <c r="A3700" s="21">
        <v>11563327</v>
      </c>
      <c r="B3700" s="22">
        <v>43944</v>
      </c>
      <c r="C3700" s="22">
        <v>43944</v>
      </c>
      <c r="D3700" s="21" t="s">
        <v>10</v>
      </c>
      <c r="E3700" s="23">
        <v>0</v>
      </c>
      <c r="F3700" s="23">
        <v>0</v>
      </c>
      <c r="G3700" s="23">
        <v>3980.7</v>
      </c>
      <c r="H3700" s="23">
        <v>133162.38</v>
      </c>
      <c r="I3700" s="21" t="s">
        <v>11</v>
      </c>
      <c r="J3700" s="21" t="s">
        <v>12</v>
      </c>
      <c r="K3700" s="21" t="str">
        <f t="shared" si="189"/>
        <v/>
      </c>
      <c r="L3700" s="21" t="e">
        <f ca="1">IF(AND(K3700&lt;&gt; "", COUNTIF(SAP!#REF!,K3700)&gt;0),"Matched", "")</f>
        <v>#REF!</v>
      </c>
      <c r="M3700" s="21" t="str">
        <f t="shared" si="190"/>
        <v/>
      </c>
      <c r="N3700" s="21" t="e">
        <f ca="1">IF(AND(M3700&lt;&gt; "", COUNTIF(SAP!#REF!,M3700)&gt;0),"Matched", "")</f>
        <v>#REF!</v>
      </c>
      <c r="O3700" s="21" t="str">
        <f t="shared" si="191"/>
        <v/>
      </c>
      <c r="P3700" s="21" t="e">
        <f ca="1">IF(AND(O3700&lt;&gt; "", COUNTIF(SAP!#REF!,O3700)&gt;0),"Matched", "")</f>
        <v>#REF!</v>
      </c>
      <c r="Q3700" s="21" t="str">
        <f ca="1">IF(OR(D3700="AC",D3700="TR"),"Logic4"&amp;"_"&amp;TEXT(C3700,"dd.mm.yyyy") &amp;"_"&amp; 894288.72,"")</f>
        <v>Logic4_23.04.2020_894288.72</v>
      </c>
      <c r="R3700" s="21" t="e">
        <f ca="1">IF(AND(Q3700&lt;&gt; "", COUNTIF(SAP!#REF!,Q3700)&gt;0),"Matched", "")</f>
        <v>#REF!</v>
      </c>
    </row>
    <row r="3701" spans="1:18" hidden="1">
      <c r="A3701" s="21">
        <v>11563327</v>
      </c>
      <c r="B3701" s="22">
        <v>43944</v>
      </c>
      <c r="C3701" s="22">
        <v>43944</v>
      </c>
      <c r="D3701" s="21" t="s">
        <v>10</v>
      </c>
      <c r="E3701" s="23">
        <v>0</v>
      </c>
      <c r="F3701" s="23">
        <v>0</v>
      </c>
      <c r="G3701" s="23">
        <v>3987.4</v>
      </c>
      <c r="H3701" s="23">
        <v>137149.78</v>
      </c>
      <c r="I3701" s="21" t="s">
        <v>11</v>
      </c>
      <c r="J3701" s="21" t="s">
        <v>12</v>
      </c>
      <c r="K3701" s="21" t="str">
        <f t="shared" si="189"/>
        <v/>
      </c>
      <c r="L3701" s="21" t="e">
        <f ca="1">IF(AND(K3701&lt;&gt; "", COUNTIF(SAP!#REF!,K3701)&gt;0),"Matched", "")</f>
        <v>#REF!</v>
      </c>
      <c r="M3701" s="21" t="str">
        <f t="shared" si="190"/>
        <v/>
      </c>
      <c r="N3701" s="21" t="e">
        <f ca="1">IF(AND(M3701&lt;&gt; "", COUNTIF(SAP!#REF!,M3701)&gt;0),"Matched", "")</f>
        <v>#REF!</v>
      </c>
      <c r="O3701" s="21" t="str">
        <f t="shared" si="191"/>
        <v/>
      </c>
      <c r="P3701" s="21" t="e">
        <f ca="1">IF(AND(O3701&lt;&gt; "", COUNTIF(SAP!#REF!,O3701)&gt;0),"Matched", "")</f>
        <v>#REF!</v>
      </c>
      <c r="Q3701" s="21" t="str">
        <f ca="1">IF(OR(D3701="AC",D3701="TR"),"Logic4"&amp;"_"&amp;TEXT(C3701,"dd.mm.yyyy") &amp;"_"&amp; 894288.72,"")</f>
        <v>Logic4_23.04.2020_894288.72</v>
      </c>
      <c r="R3701" s="21" t="e">
        <f ca="1">IF(AND(Q3701&lt;&gt; "", COUNTIF(SAP!#REF!,Q3701)&gt;0),"Matched", "")</f>
        <v>#REF!</v>
      </c>
    </row>
    <row r="3702" spans="1:18" hidden="1">
      <c r="A3702" s="21">
        <v>11563327</v>
      </c>
      <c r="B3702" s="22">
        <v>43944</v>
      </c>
      <c r="C3702" s="22">
        <v>43944</v>
      </c>
      <c r="D3702" s="21" t="s">
        <v>10</v>
      </c>
      <c r="E3702" s="23">
        <v>0</v>
      </c>
      <c r="F3702" s="23">
        <v>0</v>
      </c>
      <c r="G3702" s="23">
        <v>4040</v>
      </c>
      <c r="H3702" s="23">
        <v>141189.78</v>
      </c>
      <c r="I3702" s="21" t="s">
        <v>11</v>
      </c>
      <c r="J3702" s="21" t="s">
        <v>12</v>
      </c>
      <c r="K3702" s="21" t="str">
        <f t="shared" si="189"/>
        <v/>
      </c>
      <c r="L3702" s="21" t="e">
        <f ca="1">IF(AND(K3702&lt;&gt; "", COUNTIF(SAP!#REF!,K3702)&gt;0),"Matched", "")</f>
        <v>#REF!</v>
      </c>
      <c r="M3702" s="21" t="str">
        <f t="shared" si="190"/>
        <v/>
      </c>
      <c r="N3702" s="21" t="e">
        <f ca="1">IF(AND(M3702&lt;&gt; "", COUNTIF(SAP!#REF!,M3702)&gt;0),"Matched", "")</f>
        <v>#REF!</v>
      </c>
      <c r="O3702" s="21" t="str">
        <f t="shared" si="191"/>
        <v/>
      </c>
      <c r="P3702" s="21" t="e">
        <f ca="1">IF(AND(O3702&lt;&gt; "", COUNTIF(SAP!#REF!,O3702)&gt;0),"Matched", "")</f>
        <v>#REF!</v>
      </c>
      <c r="Q3702" s="21" t="str">
        <f ca="1">IF(OR(D3702="AC",D3702="TR"),"Logic4"&amp;"_"&amp;TEXT(C3702,"dd.mm.yyyy") &amp;"_"&amp; 894288.72,"")</f>
        <v>Logic4_23.04.2020_894288.72</v>
      </c>
      <c r="R3702" s="21" t="e">
        <f ca="1">IF(AND(Q3702&lt;&gt; "", COUNTIF(SAP!#REF!,Q3702)&gt;0),"Matched", "")</f>
        <v>#REF!</v>
      </c>
    </row>
    <row r="3703" spans="1:18" hidden="1">
      <c r="A3703" s="21">
        <v>11563327</v>
      </c>
      <c r="B3703" s="22">
        <v>43944</v>
      </c>
      <c r="C3703" s="22">
        <v>43944</v>
      </c>
      <c r="D3703" s="21" t="s">
        <v>10</v>
      </c>
      <c r="E3703" s="23">
        <v>0</v>
      </c>
      <c r="F3703" s="23">
        <v>0</v>
      </c>
      <c r="G3703" s="23">
        <v>4092</v>
      </c>
      <c r="H3703" s="23">
        <v>145281.78</v>
      </c>
      <c r="I3703" s="21" t="s">
        <v>11</v>
      </c>
      <c r="J3703" s="21" t="s">
        <v>12</v>
      </c>
      <c r="K3703" s="21" t="str">
        <f t="shared" si="189"/>
        <v/>
      </c>
      <c r="L3703" s="21" t="e">
        <f ca="1">IF(AND(K3703&lt;&gt; "", COUNTIF(SAP!#REF!,K3703)&gt;0),"Matched", "")</f>
        <v>#REF!</v>
      </c>
      <c r="M3703" s="21" t="str">
        <f t="shared" si="190"/>
        <v/>
      </c>
      <c r="N3703" s="21" t="e">
        <f ca="1">IF(AND(M3703&lt;&gt; "", COUNTIF(SAP!#REF!,M3703)&gt;0),"Matched", "")</f>
        <v>#REF!</v>
      </c>
      <c r="O3703" s="21" t="str">
        <f t="shared" si="191"/>
        <v/>
      </c>
      <c r="P3703" s="21" t="e">
        <f ca="1">IF(AND(O3703&lt;&gt; "", COUNTIF(SAP!#REF!,O3703)&gt;0),"Matched", "")</f>
        <v>#REF!</v>
      </c>
      <c r="Q3703" s="21" t="str">
        <f ca="1">IF(OR(D3703="AC",D3703="TR"),"Logic4"&amp;"_"&amp;TEXT(C3703,"dd.mm.yyyy") &amp;"_"&amp; 894288.72,"")</f>
        <v>Logic4_23.04.2020_894288.72</v>
      </c>
      <c r="R3703" s="21" t="e">
        <f ca="1">IF(AND(Q3703&lt;&gt; "", COUNTIF(SAP!#REF!,Q3703)&gt;0),"Matched", "")</f>
        <v>#REF!</v>
      </c>
    </row>
    <row r="3704" spans="1:18" hidden="1">
      <c r="A3704" s="21">
        <v>11563327</v>
      </c>
      <c r="B3704" s="22">
        <v>43944</v>
      </c>
      <c r="C3704" s="22">
        <v>43944</v>
      </c>
      <c r="D3704" s="21" t="s">
        <v>10</v>
      </c>
      <c r="E3704" s="23">
        <v>0</v>
      </c>
      <c r="F3704" s="23">
        <v>0</v>
      </c>
      <c r="G3704" s="23">
        <v>4120</v>
      </c>
      <c r="H3704" s="23">
        <v>149401.78</v>
      </c>
      <c r="I3704" s="21" t="s">
        <v>11</v>
      </c>
      <c r="J3704" s="21" t="s">
        <v>12</v>
      </c>
      <c r="K3704" s="21" t="str">
        <f t="shared" si="189"/>
        <v/>
      </c>
      <c r="L3704" s="21" t="e">
        <f ca="1">IF(AND(K3704&lt;&gt; "", COUNTIF(SAP!#REF!,K3704)&gt;0),"Matched", "")</f>
        <v>#REF!</v>
      </c>
      <c r="M3704" s="21" t="str">
        <f t="shared" si="190"/>
        <v/>
      </c>
      <c r="N3704" s="21" t="e">
        <f ca="1">IF(AND(M3704&lt;&gt; "", COUNTIF(SAP!#REF!,M3704)&gt;0),"Matched", "")</f>
        <v>#REF!</v>
      </c>
      <c r="O3704" s="21" t="str">
        <f t="shared" si="191"/>
        <v/>
      </c>
      <c r="P3704" s="21" t="e">
        <f ca="1">IF(AND(O3704&lt;&gt; "", COUNTIF(SAP!#REF!,O3704)&gt;0),"Matched", "")</f>
        <v>#REF!</v>
      </c>
      <c r="Q3704" s="21" t="str">
        <f ca="1">IF(OR(D3704="AC",D3704="TR"),"Logic4"&amp;"_"&amp;TEXT(C3704,"dd.mm.yyyy") &amp;"_"&amp; 894288.72,"")</f>
        <v>Logic4_23.04.2020_894288.72</v>
      </c>
      <c r="R3704" s="21" t="e">
        <f ca="1">IF(AND(Q3704&lt;&gt; "", COUNTIF(SAP!#REF!,Q3704)&gt;0),"Matched", "")</f>
        <v>#REF!</v>
      </c>
    </row>
    <row r="3705" spans="1:18" hidden="1">
      <c r="A3705" s="21">
        <v>11563327</v>
      </c>
      <c r="B3705" s="22">
        <v>43944</v>
      </c>
      <c r="C3705" s="22">
        <v>43944</v>
      </c>
      <c r="D3705" s="21" t="s">
        <v>10</v>
      </c>
      <c r="E3705" s="23">
        <v>0</v>
      </c>
      <c r="F3705" s="23">
        <v>0</v>
      </c>
      <c r="G3705" s="23">
        <v>4127.1000000000004</v>
      </c>
      <c r="H3705" s="23">
        <v>153528.88</v>
      </c>
      <c r="I3705" s="21" t="s">
        <v>11</v>
      </c>
      <c r="J3705" s="21" t="s">
        <v>12</v>
      </c>
      <c r="K3705" s="21" t="str">
        <f t="shared" si="189"/>
        <v/>
      </c>
      <c r="L3705" s="21" t="e">
        <f ca="1">IF(AND(K3705&lt;&gt; "", COUNTIF(SAP!#REF!,K3705)&gt;0),"Matched", "")</f>
        <v>#REF!</v>
      </c>
      <c r="M3705" s="21" t="str">
        <f t="shared" si="190"/>
        <v/>
      </c>
      <c r="N3705" s="21" t="e">
        <f ca="1">IF(AND(M3705&lt;&gt; "", COUNTIF(SAP!#REF!,M3705)&gt;0),"Matched", "")</f>
        <v>#REF!</v>
      </c>
      <c r="O3705" s="21" t="str">
        <f t="shared" si="191"/>
        <v/>
      </c>
      <c r="P3705" s="21" t="e">
        <f ca="1">IF(AND(O3705&lt;&gt; "", COUNTIF(SAP!#REF!,O3705)&gt;0),"Matched", "")</f>
        <v>#REF!</v>
      </c>
      <c r="Q3705" s="21" t="str">
        <f ca="1">IF(OR(D3705="AC",D3705="TR"),"Logic4"&amp;"_"&amp;TEXT(C3705,"dd.mm.yyyy") &amp;"_"&amp; 894288.72,"")</f>
        <v>Logic4_23.04.2020_894288.72</v>
      </c>
      <c r="R3705" s="21" t="e">
        <f ca="1">IF(AND(Q3705&lt;&gt; "", COUNTIF(SAP!#REF!,Q3705)&gt;0),"Matched", "")</f>
        <v>#REF!</v>
      </c>
    </row>
    <row r="3706" spans="1:18" hidden="1">
      <c r="A3706" s="21">
        <v>11563327</v>
      </c>
      <c r="B3706" s="22">
        <v>43944</v>
      </c>
      <c r="C3706" s="22">
        <v>43944</v>
      </c>
      <c r="D3706" s="21" t="s">
        <v>10</v>
      </c>
      <c r="E3706" s="23">
        <v>0</v>
      </c>
      <c r="F3706" s="23">
        <v>0</v>
      </c>
      <c r="G3706" s="23">
        <v>4140</v>
      </c>
      <c r="H3706" s="23">
        <v>157668.88</v>
      </c>
      <c r="I3706" s="21" t="s">
        <v>11</v>
      </c>
      <c r="J3706" s="21" t="s">
        <v>12</v>
      </c>
      <c r="K3706" s="21" t="str">
        <f t="shared" si="189"/>
        <v/>
      </c>
      <c r="L3706" s="21" t="e">
        <f ca="1">IF(AND(K3706&lt;&gt; "", COUNTIF(SAP!#REF!,K3706)&gt;0),"Matched", "")</f>
        <v>#REF!</v>
      </c>
      <c r="M3706" s="21" t="str">
        <f t="shared" si="190"/>
        <v/>
      </c>
      <c r="N3706" s="21" t="e">
        <f ca="1">IF(AND(M3706&lt;&gt; "", COUNTIF(SAP!#REF!,M3706)&gt;0),"Matched", "")</f>
        <v>#REF!</v>
      </c>
      <c r="O3706" s="21" t="str">
        <f t="shared" si="191"/>
        <v/>
      </c>
      <c r="P3706" s="21" t="e">
        <f ca="1">IF(AND(O3706&lt;&gt; "", COUNTIF(SAP!#REF!,O3706)&gt;0),"Matched", "")</f>
        <v>#REF!</v>
      </c>
      <c r="Q3706" s="21" t="str">
        <f ca="1">IF(OR(D3706="AC",D3706="TR"),"Logic4"&amp;"_"&amp;TEXT(C3706,"dd.mm.yyyy") &amp;"_"&amp; 894288.72,"")</f>
        <v>Logic4_23.04.2020_894288.72</v>
      </c>
      <c r="R3706" s="21" t="e">
        <f ca="1">IF(AND(Q3706&lt;&gt; "", COUNTIF(SAP!#REF!,Q3706)&gt;0),"Matched", "")</f>
        <v>#REF!</v>
      </c>
    </row>
    <row r="3707" spans="1:18" hidden="1">
      <c r="A3707" s="21">
        <v>11563327</v>
      </c>
      <c r="B3707" s="22">
        <v>43944</v>
      </c>
      <c r="C3707" s="22">
        <v>43944</v>
      </c>
      <c r="D3707" s="21" t="s">
        <v>10</v>
      </c>
      <c r="E3707" s="23">
        <v>0</v>
      </c>
      <c r="F3707" s="23">
        <v>0</v>
      </c>
      <c r="G3707" s="23">
        <v>4149.3</v>
      </c>
      <c r="H3707" s="23">
        <v>161818.18</v>
      </c>
      <c r="I3707" s="21" t="s">
        <v>11</v>
      </c>
      <c r="J3707" s="21" t="s">
        <v>12</v>
      </c>
      <c r="K3707" s="21" t="str">
        <f t="shared" si="189"/>
        <v/>
      </c>
      <c r="L3707" s="21" t="e">
        <f ca="1">IF(AND(K3707&lt;&gt; "", COUNTIF(SAP!#REF!,K3707)&gt;0),"Matched", "")</f>
        <v>#REF!</v>
      </c>
      <c r="M3707" s="21" t="str">
        <f t="shared" si="190"/>
        <v/>
      </c>
      <c r="N3707" s="21" t="e">
        <f ca="1">IF(AND(M3707&lt;&gt; "", COUNTIF(SAP!#REF!,M3707)&gt;0),"Matched", "")</f>
        <v>#REF!</v>
      </c>
      <c r="O3707" s="21" t="str">
        <f t="shared" si="191"/>
        <v/>
      </c>
      <c r="P3707" s="21" t="e">
        <f ca="1">IF(AND(O3707&lt;&gt; "", COUNTIF(SAP!#REF!,O3707)&gt;0),"Matched", "")</f>
        <v>#REF!</v>
      </c>
      <c r="Q3707" s="21" t="str">
        <f ca="1">IF(OR(D3707="AC",D3707="TR"),"Logic4"&amp;"_"&amp;TEXT(C3707,"dd.mm.yyyy") &amp;"_"&amp; 894288.72,"")</f>
        <v>Logic4_23.04.2020_894288.72</v>
      </c>
      <c r="R3707" s="21" t="e">
        <f ca="1">IF(AND(Q3707&lt;&gt; "", COUNTIF(SAP!#REF!,Q3707)&gt;0),"Matched", "")</f>
        <v>#REF!</v>
      </c>
    </row>
    <row r="3708" spans="1:18" hidden="1">
      <c r="A3708" s="21">
        <v>11563327</v>
      </c>
      <c r="B3708" s="22">
        <v>43944</v>
      </c>
      <c r="C3708" s="22">
        <v>43944</v>
      </c>
      <c r="D3708" s="21" t="s">
        <v>10</v>
      </c>
      <c r="E3708" s="23">
        <v>0</v>
      </c>
      <c r="F3708" s="23">
        <v>0</v>
      </c>
      <c r="G3708" s="23">
        <v>4190</v>
      </c>
      <c r="H3708" s="23">
        <v>166008.18</v>
      </c>
      <c r="I3708" s="21" t="s">
        <v>11</v>
      </c>
      <c r="J3708" s="21" t="s">
        <v>12</v>
      </c>
      <c r="K3708" s="21" t="str">
        <f t="shared" si="189"/>
        <v/>
      </c>
      <c r="L3708" s="21" t="e">
        <f ca="1">IF(AND(K3708&lt;&gt; "", COUNTIF(SAP!#REF!,K3708)&gt;0),"Matched", "")</f>
        <v>#REF!</v>
      </c>
      <c r="M3708" s="21" t="str">
        <f t="shared" si="190"/>
        <v/>
      </c>
      <c r="N3708" s="21" t="e">
        <f ca="1">IF(AND(M3708&lt;&gt; "", COUNTIF(SAP!#REF!,M3708)&gt;0),"Matched", "")</f>
        <v>#REF!</v>
      </c>
      <c r="O3708" s="21" t="str">
        <f t="shared" si="191"/>
        <v/>
      </c>
      <c r="P3708" s="21" t="e">
        <f ca="1">IF(AND(O3708&lt;&gt; "", COUNTIF(SAP!#REF!,O3708)&gt;0),"Matched", "")</f>
        <v>#REF!</v>
      </c>
      <c r="Q3708" s="21" t="str">
        <f ca="1">IF(OR(D3708="AC",D3708="TR"),"Logic4"&amp;"_"&amp;TEXT(C3708,"dd.mm.yyyy") &amp;"_"&amp; 894288.72,"")</f>
        <v>Logic4_23.04.2020_894288.72</v>
      </c>
      <c r="R3708" s="21" t="e">
        <f ca="1">IF(AND(Q3708&lt;&gt; "", COUNTIF(SAP!#REF!,Q3708)&gt;0),"Matched", "")</f>
        <v>#REF!</v>
      </c>
    </row>
    <row r="3709" spans="1:18" hidden="1">
      <c r="A3709" s="21">
        <v>11563327</v>
      </c>
      <c r="B3709" s="22">
        <v>43944</v>
      </c>
      <c r="C3709" s="22">
        <v>43944</v>
      </c>
      <c r="D3709" s="21" t="s">
        <v>10</v>
      </c>
      <c r="E3709" s="23">
        <v>0</v>
      </c>
      <c r="F3709" s="23">
        <v>0</v>
      </c>
      <c r="G3709" s="23">
        <v>4330</v>
      </c>
      <c r="H3709" s="23">
        <v>170338.18</v>
      </c>
      <c r="I3709" s="21" t="s">
        <v>11</v>
      </c>
      <c r="J3709" s="21" t="s">
        <v>12</v>
      </c>
      <c r="K3709" s="21" t="str">
        <f t="shared" si="189"/>
        <v/>
      </c>
      <c r="L3709" s="21" t="e">
        <f ca="1">IF(AND(K3709&lt;&gt; "", COUNTIF(SAP!#REF!,K3709)&gt;0),"Matched", "")</f>
        <v>#REF!</v>
      </c>
      <c r="M3709" s="21" t="str">
        <f t="shared" si="190"/>
        <v/>
      </c>
      <c r="N3709" s="21" t="e">
        <f ca="1">IF(AND(M3709&lt;&gt; "", COUNTIF(SAP!#REF!,M3709)&gt;0),"Matched", "")</f>
        <v>#REF!</v>
      </c>
      <c r="O3709" s="21" t="str">
        <f t="shared" si="191"/>
        <v/>
      </c>
      <c r="P3709" s="21" t="e">
        <f ca="1">IF(AND(O3709&lt;&gt; "", COUNTIF(SAP!#REF!,O3709)&gt;0),"Matched", "")</f>
        <v>#REF!</v>
      </c>
      <c r="Q3709" s="21" t="str">
        <f ca="1">IF(OR(D3709="AC",D3709="TR"),"Logic4"&amp;"_"&amp;TEXT(C3709,"dd.mm.yyyy") &amp;"_"&amp; 894288.72,"")</f>
        <v>Logic4_23.04.2020_894288.72</v>
      </c>
      <c r="R3709" s="21" t="e">
        <f ca="1">IF(AND(Q3709&lt;&gt; "", COUNTIF(SAP!#REF!,Q3709)&gt;0),"Matched", "")</f>
        <v>#REF!</v>
      </c>
    </row>
    <row r="3710" spans="1:18" hidden="1">
      <c r="A3710" s="21">
        <v>11563327</v>
      </c>
      <c r="B3710" s="22">
        <v>43944</v>
      </c>
      <c r="C3710" s="22">
        <v>43944</v>
      </c>
      <c r="D3710" s="21" t="s">
        <v>10</v>
      </c>
      <c r="E3710" s="23">
        <v>0</v>
      </c>
      <c r="F3710" s="23">
        <v>0</v>
      </c>
      <c r="G3710" s="23">
        <v>4358.5200000000004</v>
      </c>
      <c r="H3710" s="23">
        <v>174696.7</v>
      </c>
      <c r="I3710" s="21" t="s">
        <v>11</v>
      </c>
      <c r="J3710" s="21" t="s">
        <v>12</v>
      </c>
      <c r="K3710" s="21" t="str">
        <f t="shared" si="189"/>
        <v/>
      </c>
      <c r="L3710" s="21" t="e">
        <f ca="1">IF(AND(K3710&lt;&gt; "", COUNTIF(SAP!#REF!,K3710)&gt;0),"Matched", "")</f>
        <v>#REF!</v>
      </c>
      <c r="M3710" s="21" t="str">
        <f t="shared" si="190"/>
        <v/>
      </c>
      <c r="N3710" s="21" t="e">
        <f ca="1">IF(AND(M3710&lt;&gt; "", COUNTIF(SAP!#REF!,M3710)&gt;0),"Matched", "")</f>
        <v>#REF!</v>
      </c>
      <c r="O3710" s="21" t="str">
        <f t="shared" si="191"/>
        <v/>
      </c>
      <c r="P3710" s="21" t="e">
        <f ca="1">IF(AND(O3710&lt;&gt; "", COUNTIF(SAP!#REF!,O3710)&gt;0),"Matched", "")</f>
        <v>#REF!</v>
      </c>
      <c r="Q3710" s="21" t="str">
        <f ca="1">IF(OR(D3710="AC",D3710="TR"),"Logic4"&amp;"_"&amp;TEXT(C3710,"dd.mm.yyyy") &amp;"_"&amp; 894288.72,"")</f>
        <v>Logic4_23.04.2020_894288.72</v>
      </c>
      <c r="R3710" s="21" t="e">
        <f ca="1">IF(AND(Q3710&lt;&gt; "", COUNTIF(SAP!#REF!,Q3710)&gt;0),"Matched", "")</f>
        <v>#REF!</v>
      </c>
    </row>
    <row r="3711" spans="1:18" hidden="1">
      <c r="A3711" s="21">
        <v>11563327</v>
      </c>
      <c r="B3711" s="22">
        <v>43944</v>
      </c>
      <c r="C3711" s="22">
        <v>43944</v>
      </c>
      <c r="D3711" s="21" t="s">
        <v>10</v>
      </c>
      <c r="E3711" s="23">
        <v>0</v>
      </c>
      <c r="F3711" s="23">
        <v>0</v>
      </c>
      <c r="G3711" s="23">
        <v>4470</v>
      </c>
      <c r="H3711" s="23">
        <v>179166.7</v>
      </c>
      <c r="I3711" s="21" t="s">
        <v>11</v>
      </c>
      <c r="J3711" s="21" t="s">
        <v>12</v>
      </c>
      <c r="K3711" s="21" t="str">
        <f t="shared" si="189"/>
        <v/>
      </c>
      <c r="L3711" s="21" t="e">
        <f ca="1">IF(AND(K3711&lt;&gt; "", COUNTIF(SAP!#REF!,K3711)&gt;0),"Matched", "")</f>
        <v>#REF!</v>
      </c>
      <c r="M3711" s="21" t="str">
        <f t="shared" si="190"/>
        <v/>
      </c>
      <c r="N3711" s="21" t="e">
        <f ca="1">IF(AND(M3711&lt;&gt; "", COUNTIF(SAP!#REF!,M3711)&gt;0),"Matched", "")</f>
        <v>#REF!</v>
      </c>
      <c r="O3711" s="21" t="str">
        <f t="shared" si="191"/>
        <v/>
      </c>
      <c r="P3711" s="21" t="e">
        <f ca="1">IF(AND(O3711&lt;&gt; "", COUNTIF(SAP!#REF!,O3711)&gt;0),"Matched", "")</f>
        <v>#REF!</v>
      </c>
      <c r="Q3711" s="21" t="str">
        <f ca="1">IF(OR(D3711="AC",D3711="TR"),"Logic4"&amp;"_"&amp;TEXT(C3711,"dd.mm.yyyy") &amp;"_"&amp; 894288.72,"")</f>
        <v>Logic4_23.04.2020_894288.72</v>
      </c>
      <c r="R3711" s="21" t="e">
        <f ca="1">IF(AND(Q3711&lt;&gt; "", COUNTIF(SAP!#REF!,Q3711)&gt;0),"Matched", "")</f>
        <v>#REF!</v>
      </c>
    </row>
    <row r="3712" spans="1:18" hidden="1">
      <c r="A3712" s="21">
        <v>11563327</v>
      </c>
      <c r="B3712" s="22">
        <v>43944</v>
      </c>
      <c r="C3712" s="22">
        <v>43944</v>
      </c>
      <c r="D3712" s="21" t="s">
        <v>10</v>
      </c>
      <c r="E3712" s="23">
        <v>0</v>
      </c>
      <c r="F3712" s="23">
        <v>0</v>
      </c>
      <c r="G3712" s="23">
        <v>4515.3999999999996</v>
      </c>
      <c r="H3712" s="23">
        <v>183682.1</v>
      </c>
      <c r="I3712" s="21" t="s">
        <v>11</v>
      </c>
      <c r="J3712" s="21" t="s">
        <v>12</v>
      </c>
      <c r="K3712" s="21" t="str">
        <f t="shared" si="189"/>
        <v/>
      </c>
      <c r="L3712" s="21" t="e">
        <f ca="1">IF(AND(K3712&lt;&gt; "", COUNTIF(SAP!#REF!,K3712)&gt;0),"Matched", "")</f>
        <v>#REF!</v>
      </c>
      <c r="M3712" s="21" t="str">
        <f t="shared" si="190"/>
        <v/>
      </c>
      <c r="N3712" s="21" t="e">
        <f ca="1">IF(AND(M3712&lt;&gt; "", COUNTIF(SAP!#REF!,M3712)&gt;0),"Matched", "")</f>
        <v>#REF!</v>
      </c>
      <c r="O3712" s="21" t="str">
        <f t="shared" si="191"/>
        <v/>
      </c>
      <c r="P3712" s="21" t="e">
        <f ca="1">IF(AND(O3712&lt;&gt; "", COUNTIF(SAP!#REF!,O3712)&gt;0),"Matched", "")</f>
        <v>#REF!</v>
      </c>
      <c r="Q3712" s="21" t="str">
        <f ca="1">IF(OR(D3712="AC",D3712="TR"),"Logic4"&amp;"_"&amp;TEXT(C3712,"dd.mm.yyyy") &amp;"_"&amp; 894288.72,"")</f>
        <v>Logic4_23.04.2020_894288.72</v>
      </c>
      <c r="R3712" s="21" t="e">
        <f ca="1">IF(AND(Q3712&lt;&gt; "", COUNTIF(SAP!#REF!,Q3712)&gt;0),"Matched", "")</f>
        <v>#REF!</v>
      </c>
    </row>
    <row r="3713" spans="1:18" hidden="1">
      <c r="A3713" s="21">
        <v>11563327</v>
      </c>
      <c r="B3713" s="22">
        <v>43944</v>
      </c>
      <c r="C3713" s="22">
        <v>43944</v>
      </c>
      <c r="D3713" s="21" t="s">
        <v>10</v>
      </c>
      <c r="E3713" s="23">
        <v>0</v>
      </c>
      <c r="F3713" s="23">
        <v>0</v>
      </c>
      <c r="G3713" s="23">
        <v>4610</v>
      </c>
      <c r="H3713" s="23">
        <v>188292.1</v>
      </c>
      <c r="I3713" s="21" t="s">
        <v>11</v>
      </c>
      <c r="J3713" s="21" t="s">
        <v>12</v>
      </c>
      <c r="K3713" s="21" t="str">
        <f t="shared" si="189"/>
        <v/>
      </c>
      <c r="L3713" s="21" t="e">
        <f ca="1">IF(AND(K3713&lt;&gt; "", COUNTIF(SAP!#REF!,K3713)&gt;0),"Matched", "")</f>
        <v>#REF!</v>
      </c>
      <c r="M3713" s="21" t="str">
        <f t="shared" si="190"/>
        <v/>
      </c>
      <c r="N3713" s="21" t="e">
        <f ca="1">IF(AND(M3713&lt;&gt; "", COUNTIF(SAP!#REF!,M3713)&gt;0),"Matched", "")</f>
        <v>#REF!</v>
      </c>
      <c r="O3713" s="21" t="str">
        <f t="shared" si="191"/>
        <v/>
      </c>
      <c r="P3713" s="21" t="e">
        <f ca="1">IF(AND(O3713&lt;&gt; "", COUNTIF(SAP!#REF!,O3713)&gt;0),"Matched", "")</f>
        <v>#REF!</v>
      </c>
      <c r="Q3713" s="21" t="str">
        <f ca="1">IF(OR(D3713="AC",D3713="TR"),"Logic4"&amp;"_"&amp;TEXT(C3713,"dd.mm.yyyy") &amp;"_"&amp; 894288.72,"")</f>
        <v>Logic4_23.04.2020_894288.72</v>
      </c>
      <c r="R3713" s="21" t="e">
        <f ca="1">IF(AND(Q3713&lt;&gt; "", COUNTIF(SAP!#REF!,Q3713)&gt;0),"Matched", "")</f>
        <v>#REF!</v>
      </c>
    </row>
    <row r="3714" spans="1:18" hidden="1">
      <c r="A3714" s="21">
        <v>11563327</v>
      </c>
      <c r="B3714" s="22">
        <v>43944</v>
      </c>
      <c r="C3714" s="22">
        <v>43944</v>
      </c>
      <c r="D3714" s="21" t="s">
        <v>10</v>
      </c>
      <c r="E3714" s="23">
        <v>0</v>
      </c>
      <c r="F3714" s="23">
        <v>0</v>
      </c>
      <c r="G3714" s="23">
        <v>4660</v>
      </c>
      <c r="H3714" s="23">
        <v>192952.1</v>
      </c>
      <c r="I3714" s="21" t="s">
        <v>11</v>
      </c>
      <c r="J3714" s="21" t="s">
        <v>12</v>
      </c>
      <c r="K3714" s="21" t="str">
        <f t="shared" si="189"/>
        <v/>
      </c>
      <c r="L3714" s="21" t="e">
        <f ca="1">IF(AND(K3714&lt;&gt; "", COUNTIF(SAP!#REF!,K3714)&gt;0),"Matched", "")</f>
        <v>#REF!</v>
      </c>
      <c r="M3714" s="21" t="str">
        <f t="shared" si="190"/>
        <v/>
      </c>
      <c r="N3714" s="21" t="e">
        <f ca="1">IF(AND(M3714&lt;&gt; "", COUNTIF(SAP!#REF!,M3714)&gt;0),"Matched", "")</f>
        <v>#REF!</v>
      </c>
      <c r="O3714" s="21" t="str">
        <f t="shared" si="191"/>
        <v/>
      </c>
      <c r="P3714" s="21" t="e">
        <f ca="1">IF(AND(O3714&lt;&gt; "", COUNTIF(SAP!#REF!,O3714)&gt;0),"Matched", "")</f>
        <v>#REF!</v>
      </c>
      <c r="Q3714" s="21" t="str">
        <f ca="1">IF(OR(D3714="AC",D3714="TR"),"Logic4"&amp;"_"&amp;TEXT(C3714,"dd.mm.yyyy") &amp;"_"&amp; 894288.72,"")</f>
        <v>Logic4_23.04.2020_894288.72</v>
      </c>
      <c r="R3714" s="21" t="e">
        <f ca="1">IF(AND(Q3714&lt;&gt; "", COUNTIF(SAP!#REF!,Q3714)&gt;0),"Matched", "")</f>
        <v>#REF!</v>
      </c>
    </row>
    <row r="3715" spans="1:18" hidden="1">
      <c r="A3715" s="21">
        <v>11563327</v>
      </c>
      <c r="B3715" s="22">
        <v>43944</v>
      </c>
      <c r="C3715" s="22">
        <v>43944</v>
      </c>
      <c r="D3715" s="21" t="s">
        <v>10</v>
      </c>
      <c r="E3715" s="23">
        <v>0</v>
      </c>
      <c r="F3715" s="23">
        <v>0</v>
      </c>
      <c r="G3715" s="23">
        <v>4685.6000000000004</v>
      </c>
      <c r="H3715" s="23">
        <v>197637.7</v>
      </c>
      <c r="I3715" s="21" t="s">
        <v>11</v>
      </c>
      <c r="J3715" s="21" t="s">
        <v>12</v>
      </c>
      <c r="K3715" s="21" t="str">
        <f t="shared" ref="K3715:K3778" si="192">IF(D3715="TF","Logic1"&amp;"_"&amp;TEXT(C3715, "mm") &amp;"_"&amp; F3715,"")</f>
        <v/>
      </c>
      <c r="L3715" s="21" t="e">
        <f ca="1">IF(AND(K3715&lt;&gt; "", COUNTIF(SAP!#REF!,K3715)&gt;0),"Matched", "")</f>
        <v>#REF!</v>
      </c>
      <c r="M3715" s="21" t="str">
        <f t="shared" si="190"/>
        <v/>
      </c>
      <c r="N3715" s="21" t="e">
        <f ca="1">IF(AND(M3715&lt;&gt; "", COUNTIF(SAP!#REF!,M3715)&gt;0),"Matched", "")</f>
        <v>#REF!</v>
      </c>
      <c r="O3715" s="21" t="str">
        <f t="shared" si="191"/>
        <v/>
      </c>
      <c r="P3715" s="21" t="e">
        <f ca="1">IF(AND(O3715&lt;&gt; "", COUNTIF(SAP!#REF!,O3715)&gt;0),"Matched", "")</f>
        <v>#REF!</v>
      </c>
      <c r="Q3715" s="21" t="str">
        <f ca="1">IF(OR(D3715="AC",D3715="TR"),"Logic4"&amp;"_"&amp;TEXT(C3715,"dd.mm.yyyy") &amp;"_"&amp; 894288.72,"")</f>
        <v>Logic4_23.04.2020_894288.72</v>
      </c>
      <c r="R3715" s="21" t="e">
        <f ca="1">IF(AND(Q3715&lt;&gt; "", COUNTIF(SAP!#REF!,Q3715)&gt;0),"Matched", "")</f>
        <v>#REF!</v>
      </c>
    </row>
    <row r="3716" spans="1:18" hidden="1">
      <c r="A3716" s="21">
        <v>11563327</v>
      </c>
      <c r="B3716" s="22">
        <v>43944</v>
      </c>
      <c r="C3716" s="22">
        <v>43944</v>
      </c>
      <c r="D3716" s="21" t="s">
        <v>10</v>
      </c>
      <c r="E3716" s="23">
        <v>0</v>
      </c>
      <c r="F3716" s="23">
        <v>0</v>
      </c>
      <c r="G3716" s="23">
        <v>4694.6000000000004</v>
      </c>
      <c r="H3716" s="23">
        <v>202332.3</v>
      </c>
      <c r="I3716" s="21" t="s">
        <v>11</v>
      </c>
      <c r="J3716" s="21" t="s">
        <v>12</v>
      </c>
      <c r="K3716" s="21" t="str">
        <f t="shared" si="192"/>
        <v/>
      </c>
      <c r="L3716" s="21" t="e">
        <f ca="1">IF(AND(K3716&lt;&gt; "", COUNTIF(SAP!#REF!,K3716)&gt;0),"Matched", "")</f>
        <v>#REF!</v>
      </c>
      <c r="M3716" s="21" t="str">
        <f t="shared" si="190"/>
        <v/>
      </c>
      <c r="N3716" s="21" t="e">
        <f ca="1">IF(AND(M3716&lt;&gt; "", COUNTIF(SAP!#REF!,M3716)&gt;0),"Matched", "")</f>
        <v>#REF!</v>
      </c>
      <c r="O3716" s="21" t="str">
        <f t="shared" si="191"/>
        <v/>
      </c>
      <c r="P3716" s="21" t="e">
        <f ca="1">IF(AND(O3716&lt;&gt; "", COUNTIF(SAP!#REF!,O3716)&gt;0),"Matched", "")</f>
        <v>#REF!</v>
      </c>
      <c r="Q3716" s="21" t="str">
        <f ca="1">IF(OR(D3716="AC",D3716="TR"),"Logic4"&amp;"_"&amp;TEXT(C3716,"dd.mm.yyyy") &amp;"_"&amp; 894288.72,"")</f>
        <v>Logic4_23.04.2020_894288.72</v>
      </c>
      <c r="R3716" s="21" t="e">
        <f ca="1">IF(AND(Q3716&lt;&gt; "", COUNTIF(SAP!#REF!,Q3716)&gt;0),"Matched", "")</f>
        <v>#REF!</v>
      </c>
    </row>
    <row r="3717" spans="1:18" hidden="1">
      <c r="A3717" s="21">
        <v>11563327</v>
      </c>
      <c r="B3717" s="22">
        <v>43944</v>
      </c>
      <c r="C3717" s="22">
        <v>43944</v>
      </c>
      <c r="D3717" s="21" t="s">
        <v>10</v>
      </c>
      <c r="E3717" s="23">
        <v>0</v>
      </c>
      <c r="F3717" s="23">
        <v>0</v>
      </c>
      <c r="G3717" s="23">
        <v>4700</v>
      </c>
      <c r="H3717" s="23">
        <v>207032.3</v>
      </c>
      <c r="I3717" s="21" t="s">
        <v>11</v>
      </c>
      <c r="J3717" s="21" t="s">
        <v>12</v>
      </c>
      <c r="K3717" s="21" t="str">
        <f t="shared" si="192"/>
        <v/>
      </c>
      <c r="L3717" s="21" t="e">
        <f ca="1">IF(AND(K3717&lt;&gt; "", COUNTIF(SAP!#REF!,K3717)&gt;0),"Matched", "")</f>
        <v>#REF!</v>
      </c>
      <c r="M3717" s="21" t="str">
        <f t="shared" si="190"/>
        <v/>
      </c>
      <c r="N3717" s="21" t="e">
        <f ca="1">IF(AND(M3717&lt;&gt; "", COUNTIF(SAP!#REF!,M3717)&gt;0),"Matched", "")</f>
        <v>#REF!</v>
      </c>
      <c r="O3717" s="21" t="str">
        <f t="shared" si="191"/>
        <v/>
      </c>
      <c r="P3717" s="21" t="e">
        <f ca="1">IF(AND(O3717&lt;&gt; "", COUNTIF(SAP!#REF!,O3717)&gt;0),"Matched", "")</f>
        <v>#REF!</v>
      </c>
      <c r="Q3717" s="21" t="str">
        <f ca="1">IF(OR(D3717="AC",D3717="TR"),"Logic4"&amp;"_"&amp;TEXT(C3717,"dd.mm.yyyy") &amp;"_"&amp; 894288.72,"")</f>
        <v>Logic4_23.04.2020_894288.72</v>
      </c>
      <c r="R3717" s="21" t="e">
        <f ca="1">IF(AND(Q3717&lt;&gt; "", COUNTIF(SAP!#REF!,Q3717)&gt;0),"Matched", "")</f>
        <v>#REF!</v>
      </c>
    </row>
    <row r="3718" spans="1:18" hidden="1">
      <c r="A3718" s="21">
        <v>11563327</v>
      </c>
      <c r="B3718" s="22">
        <v>43944</v>
      </c>
      <c r="C3718" s="22">
        <v>43944</v>
      </c>
      <c r="D3718" s="21" t="s">
        <v>10</v>
      </c>
      <c r="E3718" s="23">
        <v>0</v>
      </c>
      <c r="F3718" s="23">
        <v>0</v>
      </c>
      <c r="G3718" s="23">
        <v>4759.2</v>
      </c>
      <c r="H3718" s="23">
        <v>211791.5</v>
      </c>
      <c r="I3718" s="21" t="s">
        <v>11</v>
      </c>
      <c r="J3718" s="21" t="s">
        <v>12</v>
      </c>
      <c r="K3718" s="21" t="str">
        <f t="shared" si="192"/>
        <v/>
      </c>
      <c r="L3718" s="21" t="e">
        <f ca="1">IF(AND(K3718&lt;&gt; "", COUNTIF(SAP!#REF!,K3718)&gt;0),"Matched", "")</f>
        <v>#REF!</v>
      </c>
      <c r="M3718" s="21" t="str">
        <f t="shared" si="190"/>
        <v/>
      </c>
      <c r="N3718" s="21" t="e">
        <f ca="1">IF(AND(M3718&lt;&gt; "", COUNTIF(SAP!#REF!,M3718)&gt;0),"Matched", "")</f>
        <v>#REF!</v>
      </c>
      <c r="O3718" s="21" t="str">
        <f t="shared" si="191"/>
        <v/>
      </c>
      <c r="P3718" s="21" t="e">
        <f ca="1">IF(AND(O3718&lt;&gt; "", COUNTIF(SAP!#REF!,O3718)&gt;0),"Matched", "")</f>
        <v>#REF!</v>
      </c>
      <c r="Q3718" s="21" t="str">
        <f ca="1">IF(OR(D3718="AC",D3718="TR"),"Logic4"&amp;"_"&amp;TEXT(C3718,"dd.mm.yyyy") &amp;"_"&amp; 894288.72,"")</f>
        <v>Logic4_23.04.2020_894288.72</v>
      </c>
      <c r="R3718" s="21" t="e">
        <f ca="1">IF(AND(Q3718&lt;&gt; "", COUNTIF(SAP!#REF!,Q3718)&gt;0),"Matched", "")</f>
        <v>#REF!</v>
      </c>
    </row>
    <row r="3719" spans="1:18" hidden="1">
      <c r="A3719" s="21">
        <v>11563327</v>
      </c>
      <c r="B3719" s="22">
        <v>43944</v>
      </c>
      <c r="C3719" s="22">
        <v>43944</v>
      </c>
      <c r="D3719" s="21" t="s">
        <v>10</v>
      </c>
      <c r="E3719" s="23">
        <v>0</v>
      </c>
      <c r="F3719" s="23">
        <v>0</v>
      </c>
      <c r="G3719" s="23">
        <v>4801.0200000000004</v>
      </c>
      <c r="H3719" s="23">
        <v>216592.52</v>
      </c>
      <c r="I3719" s="21" t="s">
        <v>11</v>
      </c>
      <c r="J3719" s="21" t="s">
        <v>12</v>
      </c>
      <c r="K3719" s="21" t="str">
        <f t="shared" si="192"/>
        <v/>
      </c>
      <c r="L3719" s="21" t="e">
        <f ca="1">IF(AND(K3719&lt;&gt; "", COUNTIF(SAP!#REF!,K3719)&gt;0),"Matched", "")</f>
        <v>#REF!</v>
      </c>
      <c r="M3719" s="21" t="str">
        <f t="shared" si="190"/>
        <v/>
      </c>
      <c r="N3719" s="21" t="e">
        <f ca="1">IF(AND(M3719&lt;&gt; "", COUNTIF(SAP!#REF!,M3719)&gt;0),"Matched", "")</f>
        <v>#REF!</v>
      </c>
      <c r="O3719" s="21" t="str">
        <f t="shared" si="191"/>
        <v/>
      </c>
      <c r="P3719" s="21" t="e">
        <f ca="1">IF(AND(O3719&lt;&gt; "", COUNTIF(SAP!#REF!,O3719)&gt;0),"Matched", "")</f>
        <v>#REF!</v>
      </c>
      <c r="Q3719" s="21" t="str">
        <f ca="1">IF(OR(D3719="AC",D3719="TR"),"Logic4"&amp;"_"&amp;TEXT(C3719,"dd.mm.yyyy") &amp;"_"&amp; 894288.72,"")</f>
        <v>Logic4_23.04.2020_894288.72</v>
      </c>
      <c r="R3719" s="21" t="e">
        <f ca="1">IF(AND(Q3719&lt;&gt; "", COUNTIF(SAP!#REF!,Q3719)&gt;0),"Matched", "")</f>
        <v>#REF!</v>
      </c>
    </row>
    <row r="3720" spans="1:18" hidden="1">
      <c r="A3720" s="21">
        <v>11563327</v>
      </c>
      <c r="B3720" s="22">
        <v>43944</v>
      </c>
      <c r="C3720" s="22">
        <v>43944</v>
      </c>
      <c r="D3720" s="21" t="s">
        <v>10</v>
      </c>
      <c r="E3720" s="23">
        <v>0</v>
      </c>
      <c r="F3720" s="23">
        <v>0</v>
      </c>
      <c r="G3720" s="23">
        <v>4923.5200000000004</v>
      </c>
      <c r="H3720" s="23">
        <v>221516.04</v>
      </c>
      <c r="I3720" s="21" t="s">
        <v>11</v>
      </c>
      <c r="J3720" s="21" t="s">
        <v>12</v>
      </c>
      <c r="K3720" s="21" t="str">
        <f t="shared" si="192"/>
        <v/>
      </c>
      <c r="L3720" s="21" t="e">
        <f ca="1">IF(AND(K3720&lt;&gt; "", COUNTIF(SAP!#REF!,K3720)&gt;0),"Matched", "")</f>
        <v>#REF!</v>
      </c>
      <c r="M3720" s="21" t="str">
        <f t="shared" si="190"/>
        <v/>
      </c>
      <c r="N3720" s="21" t="e">
        <f ca="1">IF(AND(M3720&lt;&gt; "", COUNTIF(SAP!#REF!,M3720)&gt;0),"Matched", "")</f>
        <v>#REF!</v>
      </c>
      <c r="O3720" s="21" t="str">
        <f t="shared" si="191"/>
        <v/>
      </c>
      <c r="P3720" s="21" t="e">
        <f ca="1">IF(AND(O3720&lt;&gt; "", COUNTIF(SAP!#REF!,O3720)&gt;0),"Matched", "")</f>
        <v>#REF!</v>
      </c>
      <c r="Q3720" s="21" t="str">
        <f ca="1">IF(OR(D3720="AC",D3720="TR"),"Logic4"&amp;"_"&amp;TEXT(C3720,"dd.mm.yyyy") &amp;"_"&amp; 894288.72,"")</f>
        <v>Logic4_23.04.2020_894288.72</v>
      </c>
      <c r="R3720" s="21" t="e">
        <f ca="1">IF(AND(Q3720&lt;&gt; "", COUNTIF(SAP!#REF!,Q3720)&gt;0),"Matched", "")</f>
        <v>#REF!</v>
      </c>
    </row>
    <row r="3721" spans="1:18" hidden="1">
      <c r="A3721" s="21">
        <v>11563327</v>
      </c>
      <c r="B3721" s="22">
        <v>43944</v>
      </c>
      <c r="C3721" s="22">
        <v>43944</v>
      </c>
      <c r="D3721" s="21" t="s">
        <v>10</v>
      </c>
      <c r="E3721" s="23">
        <v>0</v>
      </c>
      <c r="F3721" s="23">
        <v>0</v>
      </c>
      <c r="G3721" s="23">
        <v>5000</v>
      </c>
      <c r="H3721" s="23">
        <v>226516.04</v>
      </c>
      <c r="I3721" s="21" t="s">
        <v>11</v>
      </c>
      <c r="J3721" s="21" t="s">
        <v>12</v>
      </c>
      <c r="K3721" s="21" t="str">
        <f t="shared" si="192"/>
        <v/>
      </c>
      <c r="L3721" s="21" t="e">
        <f ca="1">IF(AND(K3721&lt;&gt; "", COUNTIF(SAP!#REF!,K3721)&gt;0),"Matched", "")</f>
        <v>#REF!</v>
      </c>
      <c r="M3721" s="21" t="str">
        <f t="shared" si="190"/>
        <v/>
      </c>
      <c r="N3721" s="21" t="e">
        <f ca="1">IF(AND(M3721&lt;&gt; "", COUNTIF(SAP!#REF!,M3721)&gt;0),"Matched", "")</f>
        <v>#REF!</v>
      </c>
      <c r="O3721" s="21" t="str">
        <f t="shared" si="191"/>
        <v/>
      </c>
      <c r="P3721" s="21" t="e">
        <f ca="1">IF(AND(O3721&lt;&gt; "", COUNTIF(SAP!#REF!,O3721)&gt;0),"Matched", "")</f>
        <v>#REF!</v>
      </c>
      <c r="Q3721" s="21" t="str">
        <f ca="1">IF(OR(D3721="AC",D3721="TR"),"Logic4"&amp;"_"&amp;TEXT(C3721,"dd.mm.yyyy") &amp;"_"&amp; 894288.72,"")</f>
        <v>Logic4_23.04.2020_894288.72</v>
      </c>
      <c r="R3721" s="21" t="e">
        <f ca="1">IF(AND(Q3721&lt;&gt; "", COUNTIF(SAP!#REF!,Q3721)&gt;0),"Matched", "")</f>
        <v>#REF!</v>
      </c>
    </row>
    <row r="3722" spans="1:18" hidden="1">
      <c r="A3722" s="21">
        <v>11563327</v>
      </c>
      <c r="B3722" s="22">
        <v>43944</v>
      </c>
      <c r="C3722" s="22">
        <v>43944</v>
      </c>
      <c r="D3722" s="21" t="s">
        <v>10</v>
      </c>
      <c r="E3722" s="23">
        <v>0</v>
      </c>
      <c r="F3722" s="23">
        <v>0</v>
      </c>
      <c r="G3722" s="23">
        <v>5073.2</v>
      </c>
      <c r="H3722" s="23">
        <v>231589.24</v>
      </c>
      <c r="I3722" s="21" t="s">
        <v>11</v>
      </c>
      <c r="J3722" s="21" t="s">
        <v>12</v>
      </c>
      <c r="K3722" s="21" t="str">
        <f t="shared" si="192"/>
        <v/>
      </c>
      <c r="L3722" s="21" t="e">
        <f ca="1">IF(AND(K3722&lt;&gt; "", COUNTIF(SAP!#REF!,K3722)&gt;0),"Matched", "")</f>
        <v>#REF!</v>
      </c>
      <c r="M3722" s="21" t="str">
        <f t="shared" si="190"/>
        <v/>
      </c>
      <c r="N3722" s="21" t="e">
        <f ca="1">IF(AND(M3722&lt;&gt; "", COUNTIF(SAP!#REF!,M3722)&gt;0),"Matched", "")</f>
        <v>#REF!</v>
      </c>
      <c r="O3722" s="21" t="str">
        <f t="shared" si="191"/>
        <v/>
      </c>
      <c r="P3722" s="21" t="e">
        <f ca="1">IF(AND(O3722&lt;&gt; "", COUNTIF(SAP!#REF!,O3722)&gt;0),"Matched", "")</f>
        <v>#REF!</v>
      </c>
      <c r="Q3722" s="21" t="str">
        <f ca="1">IF(OR(D3722="AC",D3722="TR"),"Logic4"&amp;"_"&amp;TEXT(C3722,"dd.mm.yyyy") &amp;"_"&amp; 894288.72,"")</f>
        <v>Logic4_23.04.2020_894288.72</v>
      </c>
      <c r="R3722" s="21" t="e">
        <f ca="1">IF(AND(Q3722&lt;&gt; "", COUNTIF(SAP!#REF!,Q3722)&gt;0),"Matched", "")</f>
        <v>#REF!</v>
      </c>
    </row>
    <row r="3723" spans="1:18" hidden="1">
      <c r="A3723" s="21">
        <v>11563327</v>
      </c>
      <c r="B3723" s="22">
        <v>43944</v>
      </c>
      <c r="C3723" s="22">
        <v>43944</v>
      </c>
      <c r="D3723" s="21" t="s">
        <v>10</v>
      </c>
      <c r="E3723" s="23">
        <v>0</v>
      </c>
      <c r="F3723" s="23">
        <v>0</v>
      </c>
      <c r="G3723" s="23">
        <v>5127.8999999999996</v>
      </c>
      <c r="H3723" s="23">
        <v>236717.14</v>
      </c>
      <c r="I3723" s="21" t="s">
        <v>11</v>
      </c>
      <c r="J3723" s="21" t="s">
        <v>12</v>
      </c>
      <c r="K3723" s="21" t="str">
        <f t="shared" si="192"/>
        <v/>
      </c>
      <c r="L3723" s="21" t="e">
        <f ca="1">IF(AND(K3723&lt;&gt; "", COUNTIF(SAP!#REF!,K3723)&gt;0),"Matched", "")</f>
        <v>#REF!</v>
      </c>
      <c r="M3723" s="21" t="str">
        <f t="shared" si="190"/>
        <v/>
      </c>
      <c r="N3723" s="21" t="e">
        <f ca="1">IF(AND(M3723&lt;&gt; "", COUNTIF(SAP!#REF!,M3723)&gt;0),"Matched", "")</f>
        <v>#REF!</v>
      </c>
      <c r="O3723" s="21" t="str">
        <f t="shared" si="191"/>
        <v/>
      </c>
      <c r="P3723" s="21" t="e">
        <f ca="1">IF(AND(O3723&lt;&gt; "", COUNTIF(SAP!#REF!,O3723)&gt;0),"Matched", "")</f>
        <v>#REF!</v>
      </c>
      <c r="Q3723" s="21" t="str">
        <f ca="1">IF(OR(D3723="AC",D3723="TR"),"Logic4"&amp;"_"&amp;TEXT(C3723,"dd.mm.yyyy") &amp;"_"&amp; 894288.72,"")</f>
        <v>Logic4_23.04.2020_894288.72</v>
      </c>
      <c r="R3723" s="21" t="e">
        <f ca="1">IF(AND(Q3723&lt;&gt; "", COUNTIF(SAP!#REF!,Q3723)&gt;0),"Matched", "")</f>
        <v>#REF!</v>
      </c>
    </row>
    <row r="3724" spans="1:18" hidden="1">
      <c r="A3724" s="21">
        <v>11563327</v>
      </c>
      <c r="B3724" s="22">
        <v>43944</v>
      </c>
      <c r="C3724" s="22">
        <v>43944</v>
      </c>
      <c r="D3724" s="21" t="s">
        <v>10</v>
      </c>
      <c r="E3724" s="23">
        <v>0</v>
      </c>
      <c r="F3724" s="23">
        <v>0</v>
      </c>
      <c r="G3724" s="23">
        <v>5130</v>
      </c>
      <c r="H3724" s="23">
        <v>241847.14</v>
      </c>
      <c r="I3724" s="21" t="s">
        <v>11</v>
      </c>
      <c r="J3724" s="21" t="s">
        <v>12</v>
      </c>
      <c r="K3724" s="21" t="str">
        <f t="shared" si="192"/>
        <v/>
      </c>
      <c r="L3724" s="21" t="e">
        <f ca="1">IF(AND(K3724&lt;&gt; "", COUNTIF(SAP!#REF!,K3724)&gt;0),"Matched", "")</f>
        <v>#REF!</v>
      </c>
      <c r="M3724" s="21" t="str">
        <f t="shared" si="190"/>
        <v/>
      </c>
      <c r="N3724" s="21" t="e">
        <f ca="1">IF(AND(M3724&lt;&gt; "", COUNTIF(SAP!#REF!,M3724)&gt;0),"Matched", "")</f>
        <v>#REF!</v>
      </c>
      <c r="O3724" s="21" t="str">
        <f t="shared" si="191"/>
        <v/>
      </c>
      <c r="P3724" s="21" t="e">
        <f ca="1">IF(AND(O3724&lt;&gt; "", COUNTIF(SAP!#REF!,O3724)&gt;0),"Matched", "")</f>
        <v>#REF!</v>
      </c>
      <c r="Q3724" s="21" t="str">
        <f ca="1">IF(OR(D3724="AC",D3724="TR"),"Logic4"&amp;"_"&amp;TEXT(C3724,"dd.mm.yyyy") &amp;"_"&amp; 894288.72,"")</f>
        <v>Logic4_23.04.2020_894288.72</v>
      </c>
      <c r="R3724" s="21" t="e">
        <f ca="1">IF(AND(Q3724&lt;&gt; "", COUNTIF(SAP!#REF!,Q3724)&gt;0),"Matched", "")</f>
        <v>#REF!</v>
      </c>
    </row>
    <row r="3725" spans="1:18" hidden="1">
      <c r="A3725" s="21">
        <v>11563327</v>
      </c>
      <c r="B3725" s="22">
        <v>43944</v>
      </c>
      <c r="C3725" s="22">
        <v>43944</v>
      </c>
      <c r="D3725" s="21" t="s">
        <v>10</v>
      </c>
      <c r="E3725" s="23">
        <v>0</v>
      </c>
      <c r="F3725" s="23">
        <v>0</v>
      </c>
      <c r="G3725" s="23">
        <v>5200.5</v>
      </c>
      <c r="H3725" s="23">
        <v>247047.64</v>
      </c>
      <c r="I3725" s="21" t="s">
        <v>11</v>
      </c>
      <c r="J3725" s="21" t="s">
        <v>12</v>
      </c>
      <c r="K3725" s="21" t="str">
        <f t="shared" si="192"/>
        <v/>
      </c>
      <c r="L3725" s="21" t="e">
        <f ca="1">IF(AND(K3725&lt;&gt; "", COUNTIF(SAP!#REF!,K3725)&gt;0),"Matched", "")</f>
        <v>#REF!</v>
      </c>
      <c r="M3725" s="21" t="str">
        <f t="shared" si="190"/>
        <v/>
      </c>
      <c r="N3725" s="21" t="e">
        <f ca="1">IF(AND(M3725&lt;&gt; "", COUNTIF(SAP!#REF!,M3725)&gt;0),"Matched", "")</f>
        <v>#REF!</v>
      </c>
      <c r="O3725" s="21" t="str">
        <f t="shared" si="191"/>
        <v/>
      </c>
      <c r="P3725" s="21" t="e">
        <f ca="1">IF(AND(O3725&lt;&gt; "", COUNTIF(SAP!#REF!,O3725)&gt;0),"Matched", "")</f>
        <v>#REF!</v>
      </c>
      <c r="Q3725" s="21" t="str">
        <f ca="1">IF(OR(D3725="AC",D3725="TR"),"Logic4"&amp;"_"&amp;TEXT(C3725,"dd.mm.yyyy") &amp;"_"&amp; 894288.72,"")</f>
        <v>Logic4_23.04.2020_894288.72</v>
      </c>
      <c r="R3725" s="21" t="e">
        <f ca="1">IF(AND(Q3725&lt;&gt; "", COUNTIF(SAP!#REF!,Q3725)&gt;0),"Matched", "")</f>
        <v>#REF!</v>
      </c>
    </row>
    <row r="3726" spans="1:18" hidden="1">
      <c r="A3726" s="21">
        <v>11563327</v>
      </c>
      <c r="B3726" s="22">
        <v>43944</v>
      </c>
      <c r="C3726" s="22">
        <v>43944</v>
      </c>
      <c r="D3726" s="21" t="s">
        <v>10</v>
      </c>
      <c r="E3726" s="23">
        <v>0</v>
      </c>
      <c r="F3726" s="23">
        <v>0</v>
      </c>
      <c r="G3726" s="23">
        <v>5366.7</v>
      </c>
      <c r="H3726" s="23">
        <v>252414.34</v>
      </c>
      <c r="I3726" s="21" t="s">
        <v>11</v>
      </c>
      <c r="J3726" s="21" t="s">
        <v>12</v>
      </c>
      <c r="K3726" s="21" t="str">
        <f t="shared" si="192"/>
        <v/>
      </c>
      <c r="L3726" s="21" t="e">
        <f ca="1">IF(AND(K3726&lt;&gt; "", COUNTIF(SAP!#REF!,K3726)&gt;0),"Matched", "")</f>
        <v>#REF!</v>
      </c>
      <c r="M3726" s="21" t="str">
        <f t="shared" si="190"/>
        <v/>
      </c>
      <c r="N3726" s="21" t="e">
        <f ca="1">IF(AND(M3726&lt;&gt; "", COUNTIF(SAP!#REF!,M3726)&gt;0),"Matched", "")</f>
        <v>#REF!</v>
      </c>
      <c r="O3726" s="21" t="str">
        <f t="shared" si="191"/>
        <v/>
      </c>
      <c r="P3726" s="21" t="e">
        <f ca="1">IF(AND(O3726&lt;&gt; "", COUNTIF(SAP!#REF!,O3726)&gt;0),"Matched", "")</f>
        <v>#REF!</v>
      </c>
      <c r="Q3726" s="21" t="str">
        <f ca="1">IF(OR(D3726="AC",D3726="TR"),"Logic4"&amp;"_"&amp;TEXT(C3726,"dd.mm.yyyy") &amp;"_"&amp; 894288.72,"")</f>
        <v>Logic4_23.04.2020_894288.72</v>
      </c>
      <c r="R3726" s="21" t="e">
        <f ca="1">IF(AND(Q3726&lt;&gt; "", COUNTIF(SAP!#REF!,Q3726)&gt;0),"Matched", "")</f>
        <v>#REF!</v>
      </c>
    </row>
    <row r="3727" spans="1:18" hidden="1">
      <c r="A3727" s="21">
        <v>11563327</v>
      </c>
      <c r="B3727" s="22">
        <v>43944</v>
      </c>
      <c r="C3727" s="22">
        <v>43944</v>
      </c>
      <c r="D3727" s="21" t="s">
        <v>10</v>
      </c>
      <c r="E3727" s="23">
        <v>0</v>
      </c>
      <c r="F3727" s="23">
        <v>0</v>
      </c>
      <c r="G3727" s="23">
        <v>5410</v>
      </c>
      <c r="H3727" s="23">
        <v>257824.34</v>
      </c>
      <c r="I3727" s="21" t="s">
        <v>11</v>
      </c>
      <c r="J3727" s="21" t="s">
        <v>12</v>
      </c>
      <c r="K3727" s="21" t="str">
        <f t="shared" si="192"/>
        <v/>
      </c>
      <c r="L3727" s="21" t="e">
        <f ca="1">IF(AND(K3727&lt;&gt; "", COUNTIF(SAP!#REF!,K3727)&gt;0),"Matched", "")</f>
        <v>#REF!</v>
      </c>
      <c r="M3727" s="21" t="str">
        <f t="shared" si="190"/>
        <v/>
      </c>
      <c r="N3727" s="21" t="e">
        <f ca="1">IF(AND(M3727&lt;&gt; "", COUNTIF(SAP!#REF!,M3727)&gt;0),"Matched", "")</f>
        <v>#REF!</v>
      </c>
      <c r="O3727" s="21" t="str">
        <f t="shared" si="191"/>
        <v/>
      </c>
      <c r="P3727" s="21" t="e">
        <f ca="1">IF(AND(O3727&lt;&gt; "", COUNTIF(SAP!#REF!,O3727)&gt;0),"Matched", "")</f>
        <v>#REF!</v>
      </c>
      <c r="Q3727" s="21" t="str">
        <f ca="1">IF(OR(D3727="AC",D3727="TR"),"Logic4"&amp;"_"&amp;TEXT(C3727,"dd.mm.yyyy") &amp;"_"&amp; 894288.72,"")</f>
        <v>Logic4_23.04.2020_894288.72</v>
      </c>
      <c r="R3727" s="21" t="e">
        <f ca="1">IF(AND(Q3727&lt;&gt; "", COUNTIF(SAP!#REF!,Q3727)&gt;0),"Matched", "")</f>
        <v>#REF!</v>
      </c>
    </row>
    <row r="3728" spans="1:18" hidden="1">
      <c r="A3728" s="21">
        <v>11563327</v>
      </c>
      <c r="B3728" s="22">
        <v>43944</v>
      </c>
      <c r="C3728" s="22">
        <v>43944</v>
      </c>
      <c r="D3728" s="21" t="s">
        <v>10</v>
      </c>
      <c r="E3728" s="23">
        <v>0</v>
      </c>
      <c r="F3728" s="23">
        <v>0</v>
      </c>
      <c r="G3728" s="23">
        <v>5429.7</v>
      </c>
      <c r="H3728" s="23">
        <v>263254.03999999998</v>
      </c>
      <c r="I3728" s="21" t="s">
        <v>11</v>
      </c>
      <c r="J3728" s="21" t="s">
        <v>12</v>
      </c>
      <c r="K3728" s="21" t="str">
        <f t="shared" si="192"/>
        <v/>
      </c>
      <c r="L3728" s="21" t="e">
        <f ca="1">IF(AND(K3728&lt;&gt; "", COUNTIF(SAP!#REF!,K3728)&gt;0),"Matched", "")</f>
        <v>#REF!</v>
      </c>
      <c r="M3728" s="21" t="str">
        <f t="shared" si="190"/>
        <v/>
      </c>
      <c r="N3728" s="21" t="e">
        <f ca="1">IF(AND(M3728&lt;&gt; "", COUNTIF(SAP!#REF!,M3728)&gt;0),"Matched", "")</f>
        <v>#REF!</v>
      </c>
      <c r="O3728" s="21" t="str">
        <f t="shared" si="191"/>
        <v/>
      </c>
      <c r="P3728" s="21" t="e">
        <f ca="1">IF(AND(O3728&lt;&gt; "", COUNTIF(SAP!#REF!,O3728)&gt;0),"Matched", "")</f>
        <v>#REF!</v>
      </c>
      <c r="Q3728" s="21" t="str">
        <f ca="1">IF(OR(D3728="AC",D3728="TR"),"Logic4"&amp;"_"&amp;TEXT(C3728,"dd.mm.yyyy") &amp;"_"&amp; 894288.72,"")</f>
        <v>Logic4_23.04.2020_894288.72</v>
      </c>
      <c r="R3728" s="21" t="e">
        <f ca="1">IF(AND(Q3728&lt;&gt; "", COUNTIF(SAP!#REF!,Q3728)&gt;0),"Matched", "")</f>
        <v>#REF!</v>
      </c>
    </row>
    <row r="3729" spans="1:18" hidden="1">
      <c r="A3729" s="21">
        <v>11563327</v>
      </c>
      <c r="B3729" s="22">
        <v>43944</v>
      </c>
      <c r="C3729" s="22">
        <v>43944</v>
      </c>
      <c r="D3729" s="21" t="s">
        <v>10</v>
      </c>
      <c r="E3729" s="23">
        <v>0</v>
      </c>
      <c r="F3729" s="23">
        <v>0</v>
      </c>
      <c r="G3729" s="23">
        <v>5442.3</v>
      </c>
      <c r="H3729" s="23">
        <v>268696.34000000003</v>
      </c>
      <c r="I3729" s="21" t="s">
        <v>11</v>
      </c>
      <c r="J3729" s="21" t="s">
        <v>12</v>
      </c>
      <c r="K3729" s="21" t="str">
        <f t="shared" si="192"/>
        <v/>
      </c>
      <c r="L3729" s="21" t="e">
        <f ca="1">IF(AND(K3729&lt;&gt; "", COUNTIF(SAP!#REF!,K3729)&gt;0),"Matched", "")</f>
        <v>#REF!</v>
      </c>
      <c r="M3729" s="21" t="str">
        <f t="shared" si="190"/>
        <v/>
      </c>
      <c r="N3729" s="21" t="e">
        <f ca="1">IF(AND(M3729&lt;&gt; "", COUNTIF(SAP!#REF!,M3729)&gt;0),"Matched", "")</f>
        <v>#REF!</v>
      </c>
      <c r="O3729" s="21" t="str">
        <f t="shared" si="191"/>
        <v/>
      </c>
      <c r="P3729" s="21" t="e">
        <f ca="1">IF(AND(O3729&lt;&gt; "", COUNTIF(SAP!#REF!,O3729)&gt;0),"Matched", "")</f>
        <v>#REF!</v>
      </c>
      <c r="Q3729" s="21" t="str">
        <f ca="1">IF(OR(D3729="AC",D3729="TR"),"Logic4"&amp;"_"&amp;TEXT(C3729,"dd.mm.yyyy") &amp;"_"&amp; 894288.72,"")</f>
        <v>Logic4_23.04.2020_894288.72</v>
      </c>
      <c r="R3729" s="21" t="e">
        <f ca="1">IF(AND(Q3729&lt;&gt; "", COUNTIF(SAP!#REF!,Q3729)&gt;0),"Matched", "")</f>
        <v>#REF!</v>
      </c>
    </row>
    <row r="3730" spans="1:18" hidden="1">
      <c r="A3730" s="21">
        <v>11563327</v>
      </c>
      <c r="B3730" s="22">
        <v>43944</v>
      </c>
      <c r="C3730" s="22">
        <v>43944</v>
      </c>
      <c r="D3730" s="21" t="s">
        <v>10</v>
      </c>
      <c r="E3730" s="23">
        <v>0</v>
      </c>
      <c r="F3730" s="23">
        <v>0</v>
      </c>
      <c r="G3730" s="23">
        <v>5486.86</v>
      </c>
      <c r="H3730" s="23">
        <v>274183.2</v>
      </c>
      <c r="I3730" s="21" t="s">
        <v>11</v>
      </c>
      <c r="J3730" s="21" t="s">
        <v>12</v>
      </c>
      <c r="K3730" s="21" t="str">
        <f t="shared" si="192"/>
        <v/>
      </c>
      <c r="L3730" s="21" t="e">
        <f ca="1">IF(AND(K3730&lt;&gt; "", COUNTIF(SAP!#REF!,K3730)&gt;0),"Matched", "")</f>
        <v>#REF!</v>
      </c>
      <c r="M3730" s="21" t="str">
        <f t="shared" si="190"/>
        <v/>
      </c>
      <c r="N3730" s="21" t="e">
        <f ca="1">IF(AND(M3730&lt;&gt; "", COUNTIF(SAP!#REF!,M3730)&gt;0),"Matched", "")</f>
        <v>#REF!</v>
      </c>
      <c r="O3730" s="21" t="str">
        <f t="shared" si="191"/>
        <v/>
      </c>
      <c r="P3730" s="21" t="e">
        <f ca="1">IF(AND(O3730&lt;&gt; "", COUNTIF(SAP!#REF!,O3730)&gt;0),"Matched", "")</f>
        <v>#REF!</v>
      </c>
      <c r="Q3730" s="21" t="str">
        <f ca="1">IF(OR(D3730="AC",D3730="TR"),"Logic4"&amp;"_"&amp;TEXT(C3730,"dd.mm.yyyy") &amp;"_"&amp; 894288.72,"")</f>
        <v>Logic4_23.04.2020_894288.72</v>
      </c>
      <c r="R3730" s="21" t="e">
        <f ca="1">IF(AND(Q3730&lt;&gt; "", COUNTIF(SAP!#REF!,Q3730)&gt;0),"Matched", "")</f>
        <v>#REF!</v>
      </c>
    </row>
    <row r="3731" spans="1:18" hidden="1">
      <c r="A3731" s="21">
        <v>11563327</v>
      </c>
      <c r="B3731" s="22">
        <v>43944</v>
      </c>
      <c r="C3731" s="22">
        <v>43944</v>
      </c>
      <c r="D3731" s="21" t="s">
        <v>10</v>
      </c>
      <c r="E3731" s="23">
        <v>0</v>
      </c>
      <c r="F3731" s="23">
        <v>0</v>
      </c>
      <c r="G3731" s="23">
        <v>5513</v>
      </c>
      <c r="H3731" s="23">
        <v>279696.2</v>
      </c>
      <c r="I3731" s="21" t="s">
        <v>11</v>
      </c>
      <c r="J3731" s="21" t="s">
        <v>12</v>
      </c>
      <c r="K3731" s="21" t="str">
        <f t="shared" si="192"/>
        <v/>
      </c>
      <c r="L3731" s="21" t="e">
        <f ca="1">IF(AND(K3731&lt;&gt; "", COUNTIF(SAP!#REF!,K3731)&gt;0),"Matched", "")</f>
        <v>#REF!</v>
      </c>
      <c r="M3731" s="21" t="str">
        <f t="shared" si="190"/>
        <v/>
      </c>
      <c r="N3731" s="21" t="e">
        <f ca="1">IF(AND(M3731&lt;&gt; "", COUNTIF(SAP!#REF!,M3731)&gt;0),"Matched", "")</f>
        <v>#REF!</v>
      </c>
      <c r="O3731" s="21" t="str">
        <f t="shared" si="191"/>
        <v/>
      </c>
      <c r="P3731" s="21" t="e">
        <f ca="1">IF(AND(O3731&lt;&gt; "", COUNTIF(SAP!#REF!,O3731)&gt;0),"Matched", "")</f>
        <v>#REF!</v>
      </c>
      <c r="Q3731" s="21" t="str">
        <f ca="1">IF(OR(D3731="AC",D3731="TR"),"Logic4"&amp;"_"&amp;TEXT(C3731,"dd.mm.yyyy") &amp;"_"&amp; 894288.72,"")</f>
        <v>Logic4_23.04.2020_894288.72</v>
      </c>
      <c r="R3731" s="21" t="e">
        <f ca="1">IF(AND(Q3731&lt;&gt; "", COUNTIF(SAP!#REF!,Q3731)&gt;0),"Matched", "")</f>
        <v>#REF!</v>
      </c>
    </row>
    <row r="3732" spans="1:18" hidden="1">
      <c r="A3732" s="21">
        <v>11563327</v>
      </c>
      <c r="B3732" s="22">
        <v>43944</v>
      </c>
      <c r="C3732" s="22">
        <v>43944</v>
      </c>
      <c r="D3732" s="21" t="s">
        <v>10</v>
      </c>
      <c r="E3732" s="23">
        <v>0</v>
      </c>
      <c r="F3732" s="23">
        <v>0</v>
      </c>
      <c r="G3732" s="23">
        <v>5546.26</v>
      </c>
      <c r="H3732" s="23">
        <v>285242.46000000002</v>
      </c>
      <c r="I3732" s="21" t="s">
        <v>11</v>
      </c>
      <c r="J3732" s="21" t="s">
        <v>12</v>
      </c>
      <c r="K3732" s="21" t="str">
        <f t="shared" si="192"/>
        <v/>
      </c>
      <c r="L3732" s="21" t="e">
        <f ca="1">IF(AND(K3732&lt;&gt; "", COUNTIF(SAP!#REF!,K3732)&gt;0),"Matched", "")</f>
        <v>#REF!</v>
      </c>
      <c r="M3732" s="21" t="str">
        <f t="shared" si="190"/>
        <v/>
      </c>
      <c r="N3732" s="21" t="e">
        <f ca="1">IF(AND(M3732&lt;&gt; "", COUNTIF(SAP!#REF!,M3732)&gt;0),"Matched", "")</f>
        <v>#REF!</v>
      </c>
      <c r="O3732" s="21" t="str">
        <f t="shared" si="191"/>
        <v/>
      </c>
      <c r="P3732" s="21" t="e">
        <f ca="1">IF(AND(O3732&lt;&gt; "", COUNTIF(SAP!#REF!,O3732)&gt;0),"Matched", "")</f>
        <v>#REF!</v>
      </c>
      <c r="Q3732" s="21" t="str">
        <f ca="1">IF(OR(D3732="AC",D3732="TR"),"Logic4"&amp;"_"&amp;TEXT(C3732,"dd.mm.yyyy") &amp;"_"&amp; 894288.72,"")</f>
        <v>Logic4_23.04.2020_894288.72</v>
      </c>
      <c r="R3732" s="21" t="e">
        <f ca="1">IF(AND(Q3732&lt;&gt; "", COUNTIF(SAP!#REF!,Q3732)&gt;0),"Matched", "")</f>
        <v>#REF!</v>
      </c>
    </row>
    <row r="3733" spans="1:18" hidden="1">
      <c r="A3733" s="21">
        <v>11563327</v>
      </c>
      <c r="B3733" s="22">
        <v>43944</v>
      </c>
      <c r="C3733" s="22">
        <v>43944</v>
      </c>
      <c r="D3733" s="21" t="s">
        <v>10</v>
      </c>
      <c r="E3733" s="23">
        <v>0</v>
      </c>
      <c r="F3733" s="23">
        <v>0</v>
      </c>
      <c r="G3733" s="23">
        <v>5717</v>
      </c>
      <c r="H3733" s="23">
        <v>290959.46000000002</v>
      </c>
      <c r="I3733" s="21" t="s">
        <v>11</v>
      </c>
      <c r="J3733" s="21" t="s">
        <v>12</v>
      </c>
      <c r="K3733" s="21" t="str">
        <f t="shared" si="192"/>
        <v/>
      </c>
      <c r="L3733" s="21" t="e">
        <f ca="1">IF(AND(K3733&lt;&gt; "", COUNTIF(SAP!#REF!,K3733)&gt;0),"Matched", "")</f>
        <v>#REF!</v>
      </c>
      <c r="M3733" s="21" t="str">
        <f t="shared" si="190"/>
        <v/>
      </c>
      <c r="N3733" s="21" t="e">
        <f ca="1">IF(AND(M3733&lt;&gt; "", COUNTIF(SAP!#REF!,M3733)&gt;0),"Matched", "")</f>
        <v>#REF!</v>
      </c>
      <c r="O3733" s="21" t="str">
        <f t="shared" si="191"/>
        <v/>
      </c>
      <c r="P3733" s="21" t="e">
        <f ca="1">IF(AND(O3733&lt;&gt; "", COUNTIF(SAP!#REF!,O3733)&gt;0),"Matched", "")</f>
        <v>#REF!</v>
      </c>
      <c r="Q3733" s="21" t="str">
        <f ca="1">IF(OR(D3733="AC",D3733="TR"),"Logic4"&amp;"_"&amp;TEXT(C3733,"dd.mm.yyyy") &amp;"_"&amp; 894288.72,"")</f>
        <v>Logic4_23.04.2020_894288.72</v>
      </c>
      <c r="R3733" s="21" t="e">
        <f ca="1">IF(AND(Q3733&lt;&gt; "", COUNTIF(SAP!#REF!,Q3733)&gt;0),"Matched", "")</f>
        <v>#REF!</v>
      </c>
    </row>
    <row r="3734" spans="1:18" hidden="1">
      <c r="A3734" s="21">
        <v>11563327</v>
      </c>
      <c r="B3734" s="22">
        <v>43944</v>
      </c>
      <c r="C3734" s="22">
        <v>43944</v>
      </c>
      <c r="D3734" s="21" t="s">
        <v>10</v>
      </c>
      <c r="E3734" s="23">
        <v>0</v>
      </c>
      <c r="F3734" s="23">
        <v>0</v>
      </c>
      <c r="G3734" s="23">
        <v>5870</v>
      </c>
      <c r="H3734" s="23">
        <v>296829.46000000002</v>
      </c>
      <c r="I3734" s="21" t="s">
        <v>11</v>
      </c>
      <c r="J3734" s="21" t="s">
        <v>12</v>
      </c>
      <c r="K3734" s="21" t="str">
        <f t="shared" si="192"/>
        <v/>
      </c>
      <c r="L3734" s="21" t="e">
        <f ca="1">IF(AND(K3734&lt;&gt; "", COUNTIF(SAP!#REF!,K3734)&gt;0),"Matched", "")</f>
        <v>#REF!</v>
      </c>
      <c r="M3734" s="21" t="str">
        <f t="shared" si="190"/>
        <v/>
      </c>
      <c r="N3734" s="21" t="e">
        <f ca="1">IF(AND(M3734&lt;&gt; "", COUNTIF(SAP!#REF!,M3734)&gt;0),"Matched", "")</f>
        <v>#REF!</v>
      </c>
      <c r="O3734" s="21" t="str">
        <f t="shared" si="191"/>
        <v/>
      </c>
      <c r="P3734" s="21" t="e">
        <f ca="1">IF(AND(O3734&lt;&gt; "", COUNTIF(SAP!#REF!,O3734)&gt;0),"Matched", "")</f>
        <v>#REF!</v>
      </c>
      <c r="Q3734" s="21" t="str">
        <f ca="1">IF(OR(D3734="AC",D3734="TR"),"Logic4"&amp;"_"&amp;TEXT(C3734,"dd.mm.yyyy") &amp;"_"&amp; 894288.72,"")</f>
        <v>Logic4_23.04.2020_894288.72</v>
      </c>
      <c r="R3734" s="21" t="e">
        <f ca="1">IF(AND(Q3734&lt;&gt; "", COUNTIF(SAP!#REF!,Q3734)&gt;0),"Matched", "")</f>
        <v>#REF!</v>
      </c>
    </row>
    <row r="3735" spans="1:18" hidden="1">
      <c r="A3735" s="21">
        <v>11563327</v>
      </c>
      <c r="B3735" s="22">
        <v>43944</v>
      </c>
      <c r="C3735" s="22">
        <v>43944</v>
      </c>
      <c r="D3735" s="21" t="s">
        <v>10</v>
      </c>
      <c r="E3735" s="23">
        <v>0</v>
      </c>
      <c r="F3735" s="23">
        <v>0</v>
      </c>
      <c r="G3735" s="23">
        <v>5950.2</v>
      </c>
      <c r="H3735" s="23">
        <v>302779.65999999997</v>
      </c>
      <c r="I3735" s="21" t="s">
        <v>11</v>
      </c>
      <c r="J3735" s="21" t="s">
        <v>12</v>
      </c>
      <c r="K3735" s="21" t="str">
        <f t="shared" si="192"/>
        <v/>
      </c>
      <c r="L3735" s="21" t="e">
        <f ca="1">IF(AND(K3735&lt;&gt; "", COUNTIF(SAP!#REF!,K3735)&gt;0),"Matched", "")</f>
        <v>#REF!</v>
      </c>
      <c r="M3735" s="21" t="str">
        <f t="shared" si="190"/>
        <v/>
      </c>
      <c r="N3735" s="21" t="e">
        <f ca="1">IF(AND(M3735&lt;&gt; "", COUNTIF(SAP!#REF!,M3735)&gt;0),"Matched", "")</f>
        <v>#REF!</v>
      </c>
      <c r="O3735" s="21" t="str">
        <f t="shared" si="191"/>
        <v/>
      </c>
      <c r="P3735" s="21" t="e">
        <f ca="1">IF(AND(O3735&lt;&gt; "", COUNTIF(SAP!#REF!,O3735)&gt;0),"Matched", "")</f>
        <v>#REF!</v>
      </c>
      <c r="Q3735" s="21" t="str">
        <f ca="1">IF(OR(D3735="AC",D3735="TR"),"Logic4"&amp;"_"&amp;TEXT(C3735,"dd.mm.yyyy") &amp;"_"&amp; 894288.72,"")</f>
        <v>Logic4_23.04.2020_894288.72</v>
      </c>
      <c r="R3735" s="21" t="e">
        <f ca="1">IF(AND(Q3735&lt;&gt; "", COUNTIF(SAP!#REF!,Q3735)&gt;0),"Matched", "")</f>
        <v>#REF!</v>
      </c>
    </row>
    <row r="3736" spans="1:18" hidden="1">
      <c r="A3736" s="21">
        <v>11563327</v>
      </c>
      <c r="B3736" s="22">
        <v>43944</v>
      </c>
      <c r="C3736" s="22">
        <v>43944</v>
      </c>
      <c r="D3736" s="21" t="s">
        <v>10</v>
      </c>
      <c r="E3736" s="23">
        <v>0</v>
      </c>
      <c r="F3736" s="23">
        <v>0</v>
      </c>
      <c r="G3736" s="23">
        <v>5989.5</v>
      </c>
      <c r="H3736" s="23">
        <v>308769.15999999997</v>
      </c>
      <c r="I3736" s="21" t="s">
        <v>11</v>
      </c>
      <c r="J3736" s="21" t="s">
        <v>12</v>
      </c>
      <c r="K3736" s="21" t="str">
        <f t="shared" si="192"/>
        <v/>
      </c>
      <c r="L3736" s="21" t="e">
        <f ca="1">IF(AND(K3736&lt;&gt; "", COUNTIF(SAP!#REF!,K3736)&gt;0),"Matched", "")</f>
        <v>#REF!</v>
      </c>
      <c r="M3736" s="21" t="str">
        <f t="shared" si="190"/>
        <v/>
      </c>
      <c r="N3736" s="21" t="e">
        <f ca="1">IF(AND(M3736&lt;&gt; "", COUNTIF(SAP!#REF!,M3736)&gt;0),"Matched", "")</f>
        <v>#REF!</v>
      </c>
      <c r="O3736" s="21" t="str">
        <f t="shared" si="191"/>
        <v/>
      </c>
      <c r="P3736" s="21" t="e">
        <f ca="1">IF(AND(O3736&lt;&gt; "", COUNTIF(SAP!#REF!,O3736)&gt;0),"Matched", "")</f>
        <v>#REF!</v>
      </c>
      <c r="Q3736" s="21" t="str">
        <f ca="1">IF(OR(D3736="AC",D3736="TR"),"Logic4"&amp;"_"&amp;TEXT(C3736,"dd.mm.yyyy") &amp;"_"&amp; 894288.72,"")</f>
        <v>Logic4_23.04.2020_894288.72</v>
      </c>
      <c r="R3736" s="21" t="e">
        <f ca="1">IF(AND(Q3736&lt;&gt; "", COUNTIF(SAP!#REF!,Q3736)&gt;0),"Matched", "")</f>
        <v>#REF!</v>
      </c>
    </row>
    <row r="3737" spans="1:18" hidden="1">
      <c r="A3737" s="21">
        <v>11563327</v>
      </c>
      <c r="B3737" s="22">
        <v>43944</v>
      </c>
      <c r="C3737" s="22">
        <v>43944</v>
      </c>
      <c r="D3737" s="21" t="s">
        <v>10</v>
      </c>
      <c r="E3737" s="23">
        <v>0</v>
      </c>
      <c r="F3737" s="23">
        <v>0</v>
      </c>
      <c r="G3737" s="23">
        <v>6200</v>
      </c>
      <c r="H3737" s="23">
        <v>314969.15999999997</v>
      </c>
      <c r="I3737" s="21" t="s">
        <v>11</v>
      </c>
      <c r="J3737" s="21" t="s">
        <v>12</v>
      </c>
      <c r="K3737" s="21" t="str">
        <f t="shared" si="192"/>
        <v/>
      </c>
      <c r="L3737" s="21" t="e">
        <f ca="1">IF(AND(K3737&lt;&gt; "", COUNTIF(SAP!#REF!,K3737)&gt;0),"Matched", "")</f>
        <v>#REF!</v>
      </c>
      <c r="M3737" s="21" t="str">
        <f t="shared" si="190"/>
        <v/>
      </c>
      <c r="N3737" s="21" t="e">
        <f ca="1">IF(AND(M3737&lt;&gt; "", COUNTIF(SAP!#REF!,M3737)&gt;0),"Matched", "")</f>
        <v>#REF!</v>
      </c>
      <c r="O3737" s="21" t="str">
        <f t="shared" si="191"/>
        <v/>
      </c>
      <c r="P3737" s="21" t="e">
        <f ca="1">IF(AND(O3737&lt;&gt; "", COUNTIF(SAP!#REF!,O3737)&gt;0),"Matched", "")</f>
        <v>#REF!</v>
      </c>
      <c r="Q3737" s="21" t="str">
        <f ca="1">IF(OR(D3737="AC",D3737="TR"),"Logic4"&amp;"_"&amp;TEXT(C3737,"dd.mm.yyyy") &amp;"_"&amp; 894288.72,"")</f>
        <v>Logic4_23.04.2020_894288.72</v>
      </c>
      <c r="R3737" s="21" t="e">
        <f ca="1">IF(AND(Q3737&lt;&gt; "", COUNTIF(SAP!#REF!,Q3737)&gt;0),"Matched", "")</f>
        <v>#REF!</v>
      </c>
    </row>
    <row r="3738" spans="1:18" hidden="1">
      <c r="A3738" s="21">
        <v>11563327</v>
      </c>
      <c r="B3738" s="22">
        <v>43944</v>
      </c>
      <c r="C3738" s="22">
        <v>43944</v>
      </c>
      <c r="D3738" s="21" t="s">
        <v>10</v>
      </c>
      <c r="E3738" s="23">
        <v>0</v>
      </c>
      <c r="F3738" s="23">
        <v>0</v>
      </c>
      <c r="G3738" s="23">
        <v>6344.5</v>
      </c>
      <c r="H3738" s="23">
        <v>321313.65999999997</v>
      </c>
      <c r="I3738" s="21" t="s">
        <v>11</v>
      </c>
      <c r="J3738" s="21" t="s">
        <v>12</v>
      </c>
      <c r="K3738" s="21" t="str">
        <f t="shared" si="192"/>
        <v/>
      </c>
      <c r="L3738" s="21" t="e">
        <f ca="1">IF(AND(K3738&lt;&gt; "", COUNTIF(SAP!#REF!,K3738)&gt;0),"Matched", "")</f>
        <v>#REF!</v>
      </c>
      <c r="M3738" s="21" t="str">
        <f t="shared" si="190"/>
        <v/>
      </c>
      <c r="N3738" s="21" t="e">
        <f ca="1">IF(AND(M3738&lt;&gt; "", COUNTIF(SAP!#REF!,M3738)&gt;0),"Matched", "")</f>
        <v>#REF!</v>
      </c>
      <c r="O3738" s="21" t="str">
        <f t="shared" si="191"/>
        <v/>
      </c>
      <c r="P3738" s="21" t="e">
        <f ca="1">IF(AND(O3738&lt;&gt; "", COUNTIF(SAP!#REF!,O3738)&gt;0),"Matched", "")</f>
        <v>#REF!</v>
      </c>
      <c r="Q3738" s="21" t="str">
        <f ca="1">IF(OR(D3738="AC",D3738="TR"),"Logic4"&amp;"_"&amp;TEXT(C3738,"dd.mm.yyyy") &amp;"_"&amp; 894288.72,"")</f>
        <v>Logic4_23.04.2020_894288.72</v>
      </c>
      <c r="R3738" s="21" t="e">
        <f ca="1">IF(AND(Q3738&lt;&gt; "", COUNTIF(SAP!#REF!,Q3738)&gt;0),"Matched", "")</f>
        <v>#REF!</v>
      </c>
    </row>
    <row r="3739" spans="1:18" hidden="1">
      <c r="A3739" s="21">
        <v>11563327</v>
      </c>
      <c r="B3739" s="22">
        <v>43944</v>
      </c>
      <c r="C3739" s="22">
        <v>43944</v>
      </c>
      <c r="D3739" s="21" t="s">
        <v>10</v>
      </c>
      <c r="E3739" s="23">
        <v>0</v>
      </c>
      <c r="F3739" s="23">
        <v>0</v>
      </c>
      <c r="G3739" s="23">
        <v>6502</v>
      </c>
      <c r="H3739" s="23">
        <v>327815.65999999997</v>
      </c>
      <c r="I3739" s="21" t="s">
        <v>11</v>
      </c>
      <c r="J3739" s="21" t="s">
        <v>12</v>
      </c>
      <c r="K3739" s="21" t="str">
        <f t="shared" si="192"/>
        <v/>
      </c>
      <c r="L3739" s="21" t="e">
        <f ca="1">IF(AND(K3739&lt;&gt; "", COUNTIF(SAP!#REF!,K3739)&gt;0),"Matched", "")</f>
        <v>#REF!</v>
      </c>
      <c r="M3739" s="21" t="str">
        <f t="shared" si="190"/>
        <v/>
      </c>
      <c r="N3739" s="21" t="e">
        <f ca="1">IF(AND(M3739&lt;&gt; "", COUNTIF(SAP!#REF!,M3739)&gt;0),"Matched", "")</f>
        <v>#REF!</v>
      </c>
      <c r="O3739" s="21" t="str">
        <f t="shared" si="191"/>
        <v/>
      </c>
      <c r="P3739" s="21" t="e">
        <f ca="1">IF(AND(O3739&lt;&gt; "", COUNTIF(SAP!#REF!,O3739)&gt;0),"Matched", "")</f>
        <v>#REF!</v>
      </c>
      <c r="Q3739" s="21" t="str">
        <f ca="1">IF(OR(D3739="AC",D3739="TR"),"Logic4"&amp;"_"&amp;TEXT(C3739,"dd.mm.yyyy") &amp;"_"&amp; 894288.72,"")</f>
        <v>Logic4_23.04.2020_894288.72</v>
      </c>
      <c r="R3739" s="21" t="e">
        <f ca="1">IF(AND(Q3739&lt;&gt; "", COUNTIF(SAP!#REF!,Q3739)&gt;0),"Matched", "")</f>
        <v>#REF!</v>
      </c>
    </row>
    <row r="3740" spans="1:18" hidden="1">
      <c r="A3740" s="21">
        <v>11563327</v>
      </c>
      <c r="B3740" s="22">
        <v>43944</v>
      </c>
      <c r="C3740" s="22">
        <v>43944</v>
      </c>
      <c r="D3740" s="21" t="s">
        <v>10</v>
      </c>
      <c r="E3740" s="23">
        <v>0</v>
      </c>
      <c r="F3740" s="23">
        <v>0</v>
      </c>
      <c r="G3740" s="23">
        <v>6563</v>
      </c>
      <c r="H3740" s="23">
        <v>334378.65999999997</v>
      </c>
      <c r="I3740" s="21" t="s">
        <v>11</v>
      </c>
      <c r="J3740" s="21" t="s">
        <v>12</v>
      </c>
      <c r="K3740" s="21" t="str">
        <f t="shared" si="192"/>
        <v/>
      </c>
      <c r="L3740" s="21" t="e">
        <f ca="1">IF(AND(K3740&lt;&gt; "", COUNTIF(SAP!#REF!,K3740)&gt;0),"Matched", "")</f>
        <v>#REF!</v>
      </c>
      <c r="M3740" s="21" t="str">
        <f t="shared" si="190"/>
        <v/>
      </c>
      <c r="N3740" s="21" t="e">
        <f ca="1">IF(AND(M3740&lt;&gt; "", COUNTIF(SAP!#REF!,M3740)&gt;0),"Matched", "")</f>
        <v>#REF!</v>
      </c>
      <c r="O3740" s="21" t="str">
        <f t="shared" si="191"/>
        <v/>
      </c>
      <c r="P3740" s="21" t="e">
        <f ca="1">IF(AND(O3740&lt;&gt; "", COUNTIF(SAP!#REF!,O3740)&gt;0),"Matched", "")</f>
        <v>#REF!</v>
      </c>
      <c r="Q3740" s="21" t="str">
        <f ca="1">IF(OR(D3740="AC",D3740="TR"),"Logic4"&amp;"_"&amp;TEXT(C3740,"dd.mm.yyyy") &amp;"_"&amp; 894288.72,"")</f>
        <v>Logic4_23.04.2020_894288.72</v>
      </c>
      <c r="R3740" s="21" t="e">
        <f ca="1">IF(AND(Q3740&lt;&gt; "", COUNTIF(SAP!#REF!,Q3740)&gt;0),"Matched", "")</f>
        <v>#REF!</v>
      </c>
    </row>
    <row r="3741" spans="1:18" hidden="1">
      <c r="A3741" s="21">
        <v>11563327</v>
      </c>
      <c r="B3741" s="22">
        <v>43944</v>
      </c>
      <c r="C3741" s="22">
        <v>43944</v>
      </c>
      <c r="D3741" s="21" t="s">
        <v>10</v>
      </c>
      <c r="E3741" s="23">
        <v>0</v>
      </c>
      <c r="F3741" s="23">
        <v>0</v>
      </c>
      <c r="G3741" s="23">
        <v>6630</v>
      </c>
      <c r="H3741" s="23">
        <v>341008.66</v>
      </c>
      <c r="I3741" s="21" t="s">
        <v>11</v>
      </c>
      <c r="J3741" s="21" t="s">
        <v>12</v>
      </c>
      <c r="K3741" s="21" t="str">
        <f t="shared" si="192"/>
        <v/>
      </c>
      <c r="L3741" s="21" t="e">
        <f ca="1">IF(AND(K3741&lt;&gt; "", COUNTIF(SAP!#REF!,K3741)&gt;0),"Matched", "")</f>
        <v>#REF!</v>
      </c>
      <c r="M3741" s="21" t="str">
        <f t="shared" si="190"/>
        <v/>
      </c>
      <c r="N3741" s="21" t="e">
        <f ca="1">IF(AND(M3741&lt;&gt; "", COUNTIF(SAP!#REF!,M3741)&gt;0),"Matched", "")</f>
        <v>#REF!</v>
      </c>
      <c r="O3741" s="21" t="str">
        <f t="shared" si="191"/>
        <v/>
      </c>
      <c r="P3741" s="21" t="e">
        <f ca="1">IF(AND(O3741&lt;&gt; "", COUNTIF(SAP!#REF!,O3741)&gt;0),"Matched", "")</f>
        <v>#REF!</v>
      </c>
      <c r="Q3741" s="21" t="str">
        <f ca="1">IF(OR(D3741="AC",D3741="TR"),"Logic4"&amp;"_"&amp;TEXT(C3741,"dd.mm.yyyy") &amp;"_"&amp; 894288.72,"")</f>
        <v>Logic4_23.04.2020_894288.72</v>
      </c>
      <c r="R3741" s="21" t="e">
        <f ca="1">IF(AND(Q3741&lt;&gt; "", COUNTIF(SAP!#REF!,Q3741)&gt;0),"Matched", "")</f>
        <v>#REF!</v>
      </c>
    </row>
    <row r="3742" spans="1:18" hidden="1">
      <c r="A3742" s="21">
        <v>11563327</v>
      </c>
      <c r="B3742" s="22">
        <v>43944</v>
      </c>
      <c r="C3742" s="22">
        <v>43944</v>
      </c>
      <c r="D3742" s="21" t="s">
        <v>10</v>
      </c>
      <c r="E3742" s="23">
        <v>0</v>
      </c>
      <c r="F3742" s="23">
        <v>0</v>
      </c>
      <c r="G3742" s="23">
        <v>6907</v>
      </c>
      <c r="H3742" s="23">
        <v>347915.66</v>
      </c>
      <c r="I3742" s="21" t="s">
        <v>11</v>
      </c>
      <c r="J3742" s="21" t="s">
        <v>12</v>
      </c>
      <c r="K3742" s="21" t="str">
        <f t="shared" si="192"/>
        <v/>
      </c>
      <c r="L3742" s="21" t="e">
        <f ca="1">IF(AND(K3742&lt;&gt; "", COUNTIF(SAP!#REF!,K3742)&gt;0),"Matched", "")</f>
        <v>#REF!</v>
      </c>
      <c r="M3742" s="21" t="str">
        <f t="shared" si="190"/>
        <v/>
      </c>
      <c r="N3742" s="21" t="e">
        <f ca="1">IF(AND(M3742&lt;&gt; "", COUNTIF(SAP!#REF!,M3742)&gt;0),"Matched", "")</f>
        <v>#REF!</v>
      </c>
      <c r="O3742" s="21" t="str">
        <f t="shared" si="191"/>
        <v/>
      </c>
      <c r="P3742" s="21" t="e">
        <f ca="1">IF(AND(O3742&lt;&gt; "", COUNTIF(SAP!#REF!,O3742)&gt;0),"Matched", "")</f>
        <v>#REF!</v>
      </c>
      <c r="Q3742" s="21" t="str">
        <f ca="1">IF(OR(D3742="AC",D3742="TR"),"Logic4"&amp;"_"&amp;TEXT(C3742,"dd.mm.yyyy") &amp;"_"&amp; 894288.72,"")</f>
        <v>Logic4_23.04.2020_894288.72</v>
      </c>
      <c r="R3742" s="21" t="e">
        <f ca="1">IF(AND(Q3742&lt;&gt; "", COUNTIF(SAP!#REF!,Q3742)&gt;0),"Matched", "")</f>
        <v>#REF!</v>
      </c>
    </row>
    <row r="3743" spans="1:18" hidden="1">
      <c r="A3743" s="21">
        <v>11563327</v>
      </c>
      <c r="B3743" s="22">
        <v>43944</v>
      </c>
      <c r="C3743" s="22">
        <v>43944</v>
      </c>
      <c r="D3743" s="21" t="s">
        <v>10</v>
      </c>
      <c r="E3743" s="23">
        <v>0</v>
      </c>
      <c r="F3743" s="23">
        <v>0</v>
      </c>
      <c r="G3743" s="23">
        <v>7040.8</v>
      </c>
      <c r="H3743" s="23">
        <v>354956.46</v>
      </c>
      <c r="I3743" s="21" t="s">
        <v>11</v>
      </c>
      <c r="J3743" s="21" t="s">
        <v>12</v>
      </c>
      <c r="K3743" s="21" t="str">
        <f t="shared" si="192"/>
        <v/>
      </c>
      <c r="L3743" s="21" t="e">
        <f ca="1">IF(AND(K3743&lt;&gt; "", COUNTIF(SAP!#REF!,K3743)&gt;0),"Matched", "")</f>
        <v>#REF!</v>
      </c>
      <c r="M3743" s="21" t="str">
        <f t="shared" si="190"/>
        <v/>
      </c>
      <c r="N3743" s="21" t="e">
        <f ca="1">IF(AND(M3743&lt;&gt; "", COUNTIF(SAP!#REF!,M3743)&gt;0),"Matched", "")</f>
        <v>#REF!</v>
      </c>
      <c r="O3743" s="21" t="str">
        <f t="shared" si="191"/>
        <v/>
      </c>
      <c r="P3743" s="21" t="e">
        <f ca="1">IF(AND(O3743&lt;&gt; "", COUNTIF(SAP!#REF!,O3743)&gt;0),"Matched", "")</f>
        <v>#REF!</v>
      </c>
      <c r="Q3743" s="21" t="str">
        <f ca="1">IF(OR(D3743="AC",D3743="TR"),"Logic4"&amp;"_"&amp;TEXT(C3743,"dd.mm.yyyy") &amp;"_"&amp; 894288.72,"")</f>
        <v>Logic4_23.04.2020_894288.72</v>
      </c>
      <c r="R3743" s="21" t="e">
        <f ca="1">IF(AND(Q3743&lt;&gt; "", COUNTIF(SAP!#REF!,Q3743)&gt;0),"Matched", "")</f>
        <v>#REF!</v>
      </c>
    </row>
    <row r="3744" spans="1:18" hidden="1">
      <c r="A3744" s="21">
        <v>11563327</v>
      </c>
      <c r="B3744" s="22">
        <v>43944</v>
      </c>
      <c r="C3744" s="22">
        <v>43944</v>
      </c>
      <c r="D3744" s="21" t="s">
        <v>10</v>
      </c>
      <c r="E3744" s="23">
        <v>0</v>
      </c>
      <c r="F3744" s="23">
        <v>0</v>
      </c>
      <c r="G3744" s="23">
        <v>7481.2</v>
      </c>
      <c r="H3744" s="23">
        <v>362437.66</v>
      </c>
      <c r="I3744" s="21" t="s">
        <v>11</v>
      </c>
      <c r="J3744" s="21" t="s">
        <v>12</v>
      </c>
      <c r="K3744" s="21" t="str">
        <f t="shared" si="192"/>
        <v/>
      </c>
      <c r="L3744" s="21" t="e">
        <f ca="1">IF(AND(K3744&lt;&gt; "", COUNTIF(SAP!#REF!,K3744)&gt;0),"Matched", "")</f>
        <v>#REF!</v>
      </c>
      <c r="M3744" s="21" t="str">
        <f t="shared" si="190"/>
        <v/>
      </c>
      <c r="N3744" s="21" t="e">
        <f ca="1">IF(AND(M3744&lt;&gt; "", COUNTIF(SAP!#REF!,M3744)&gt;0),"Matched", "")</f>
        <v>#REF!</v>
      </c>
      <c r="O3744" s="21" t="str">
        <f t="shared" si="191"/>
        <v/>
      </c>
      <c r="P3744" s="21" t="e">
        <f ca="1">IF(AND(O3744&lt;&gt; "", COUNTIF(SAP!#REF!,O3744)&gt;0),"Matched", "")</f>
        <v>#REF!</v>
      </c>
      <c r="Q3744" s="21" t="str">
        <f ca="1">IF(OR(D3744="AC",D3744="TR"),"Logic4"&amp;"_"&amp;TEXT(C3744,"dd.mm.yyyy") &amp;"_"&amp; 894288.72,"")</f>
        <v>Logic4_23.04.2020_894288.72</v>
      </c>
      <c r="R3744" s="21" t="e">
        <f ca="1">IF(AND(Q3744&lt;&gt; "", COUNTIF(SAP!#REF!,Q3744)&gt;0),"Matched", "")</f>
        <v>#REF!</v>
      </c>
    </row>
    <row r="3745" spans="1:18" hidden="1">
      <c r="A3745" s="21">
        <v>11563327</v>
      </c>
      <c r="B3745" s="22">
        <v>43944</v>
      </c>
      <c r="C3745" s="22">
        <v>43944</v>
      </c>
      <c r="D3745" s="21" t="s">
        <v>10</v>
      </c>
      <c r="E3745" s="23">
        <v>0</v>
      </c>
      <c r="F3745" s="23">
        <v>0</v>
      </c>
      <c r="G3745" s="23">
        <v>7604.09</v>
      </c>
      <c r="H3745" s="23">
        <v>370041.75</v>
      </c>
      <c r="I3745" s="21" t="s">
        <v>11</v>
      </c>
      <c r="J3745" s="21" t="s">
        <v>12</v>
      </c>
      <c r="K3745" s="21" t="str">
        <f t="shared" si="192"/>
        <v/>
      </c>
      <c r="L3745" s="21" t="e">
        <f ca="1">IF(AND(K3745&lt;&gt; "", COUNTIF(SAP!#REF!,K3745)&gt;0),"Matched", "")</f>
        <v>#REF!</v>
      </c>
      <c r="M3745" s="21" t="str">
        <f t="shared" si="190"/>
        <v/>
      </c>
      <c r="N3745" s="21" t="e">
        <f ca="1">IF(AND(M3745&lt;&gt; "", COUNTIF(SAP!#REF!,M3745)&gt;0),"Matched", "")</f>
        <v>#REF!</v>
      </c>
      <c r="O3745" s="21" t="str">
        <f t="shared" si="191"/>
        <v/>
      </c>
      <c r="P3745" s="21" t="e">
        <f ca="1">IF(AND(O3745&lt;&gt; "", COUNTIF(SAP!#REF!,O3745)&gt;0),"Matched", "")</f>
        <v>#REF!</v>
      </c>
      <c r="Q3745" s="21" t="str">
        <f ca="1">IF(OR(D3745="AC",D3745="TR"),"Logic4"&amp;"_"&amp;TEXT(C3745,"dd.mm.yyyy") &amp;"_"&amp; 894288.72,"")</f>
        <v>Logic4_23.04.2020_894288.72</v>
      </c>
      <c r="R3745" s="21" t="e">
        <f ca="1">IF(AND(Q3745&lt;&gt; "", COUNTIF(SAP!#REF!,Q3745)&gt;0),"Matched", "")</f>
        <v>#REF!</v>
      </c>
    </row>
    <row r="3746" spans="1:18" hidden="1">
      <c r="A3746" s="21">
        <v>11563327</v>
      </c>
      <c r="B3746" s="22">
        <v>43944</v>
      </c>
      <c r="C3746" s="22">
        <v>43944</v>
      </c>
      <c r="D3746" s="21" t="s">
        <v>10</v>
      </c>
      <c r="E3746" s="23">
        <v>0</v>
      </c>
      <c r="F3746" s="23">
        <v>0</v>
      </c>
      <c r="G3746" s="23">
        <v>7610.92</v>
      </c>
      <c r="H3746" s="23">
        <v>377652.67</v>
      </c>
      <c r="I3746" s="21" t="s">
        <v>11</v>
      </c>
      <c r="J3746" s="21" t="s">
        <v>12</v>
      </c>
      <c r="K3746" s="21" t="str">
        <f t="shared" si="192"/>
        <v/>
      </c>
      <c r="L3746" s="21" t="e">
        <f ca="1">IF(AND(K3746&lt;&gt; "", COUNTIF(SAP!#REF!,K3746)&gt;0),"Matched", "")</f>
        <v>#REF!</v>
      </c>
      <c r="M3746" s="21" t="str">
        <f t="shared" si="190"/>
        <v/>
      </c>
      <c r="N3746" s="21" t="e">
        <f ca="1">IF(AND(M3746&lt;&gt; "", COUNTIF(SAP!#REF!,M3746)&gt;0),"Matched", "")</f>
        <v>#REF!</v>
      </c>
      <c r="O3746" s="21" t="str">
        <f t="shared" si="191"/>
        <v/>
      </c>
      <c r="P3746" s="21" t="e">
        <f ca="1">IF(AND(O3746&lt;&gt; "", COUNTIF(SAP!#REF!,O3746)&gt;0),"Matched", "")</f>
        <v>#REF!</v>
      </c>
      <c r="Q3746" s="21" t="str">
        <f ca="1">IF(OR(D3746="AC",D3746="TR"),"Logic4"&amp;"_"&amp;TEXT(C3746,"dd.mm.yyyy") &amp;"_"&amp; 894288.72,"")</f>
        <v>Logic4_23.04.2020_894288.72</v>
      </c>
      <c r="R3746" s="21" t="e">
        <f ca="1">IF(AND(Q3746&lt;&gt; "", COUNTIF(SAP!#REF!,Q3746)&gt;0),"Matched", "")</f>
        <v>#REF!</v>
      </c>
    </row>
    <row r="3747" spans="1:18" hidden="1">
      <c r="A3747" s="21">
        <v>11563327</v>
      </c>
      <c r="B3747" s="22">
        <v>43944</v>
      </c>
      <c r="C3747" s="22">
        <v>43944</v>
      </c>
      <c r="D3747" s="21" t="s">
        <v>10</v>
      </c>
      <c r="E3747" s="23">
        <v>0</v>
      </c>
      <c r="F3747" s="23">
        <v>0</v>
      </c>
      <c r="G3747" s="23">
        <v>7740</v>
      </c>
      <c r="H3747" s="23">
        <v>385392.67</v>
      </c>
      <c r="I3747" s="21" t="s">
        <v>11</v>
      </c>
      <c r="J3747" s="21" t="s">
        <v>12</v>
      </c>
      <c r="K3747" s="21" t="str">
        <f t="shared" si="192"/>
        <v/>
      </c>
      <c r="L3747" s="21" t="e">
        <f ca="1">IF(AND(K3747&lt;&gt; "", COUNTIF(SAP!#REF!,K3747)&gt;0),"Matched", "")</f>
        <v>#REF!</v>
      </c>
      <c r="M3747" s="21" t="str">
        <f t="shared" si="190"/>
        <v/>
      </c>
      <c r="N3747" s="21" t="e">
        <f ca="1">IF(AND(M3747&lt;&gt; "", COUNTIF(SAP!#REF!,M3747)&gt;0),"Matched", "")</f>
        <v>#REF!</v>
      </c>
      <c r="O3747" s="21" t="str">
        <f t="shared" si="191"/>
        <v/>
      </c>
      <c r="P3747" s="21" t="e">
        <f ca="1">IF(AND(O3747&lt;&gt; "", COUNTIF(SAP!#REF!,O3747)&gt;0),"Matched", "")</f>
        <v>#REF!</v>
      </c>
      <c r="Q3747" s="21" t="str">
        <f ca="1">IF(OR(D3747="AC",D3747="TR"),"Logic4"&amp;"_"&amp;TEXT(C3747,"dd.mm.yyyy") &amp;"_"&amp; 894288.72,"")</f>
        <v>Logic4_23.04.2020_894288.72</v>
      </c>
      <c r="R3747" s="21" t="e">
        <f ca="1">IF(AND(Q3747&lt;&gt; "", COUNTIF(SAP!#REF!,Q3747)&gt;0),"Matched", "")</f>
        <v>#REF!</v>
      </c>
    </row>
    <row r="3748" spans="1:18" hidden="1">
      <c r="A3748" s="21">
        <v>11563327</v>
      </c>
      <c r="B3748" s="22">
        <v>43944</v>
      </c>
      <c r="C3748" s="22">
        <v>43944</v>
      </c>
      <c r="D3748" s="21" t="s">
        <v>10</v>
      </c>
      <c r="E3748" s="23">
        <v>0</v>
      </c>
      <c r="F3748" s="23">
        <v>0</v>
      </c>
      <c r="G3748" s="23">
        <v>7885.8</v>
      </c>
      <c r="H3748" s="23">
        <v>393278.47</v>
      </c>
      <c r="I3748" s="21" t="s">
        <v>11</v>
      </c>
      <c r="J3748" s="21" t="s">
        <v>12</v>
      </c>
      <c r="K3748" s="21" t="str">
        <f t="shared" si="192"/>
        <v/>
      </c>
      <c r="L3748" s="21" t="e">
        <f ca="1">IF(AND(K3748&lt;&gt; "", COUNTIF(SAP!#REF!,K3748)&gt;0),"Matched", "")</f>
        <v>#REF!</v>
      </c>
      <c r="M3748" s="21" t="str">
        <f t="shared" si="190"/>
        <v/>
      </c>
      <c r="N3748" s="21" t="e">
        <f ca="1">IF(AND(M3748&lt;&gt; "", COUNTIF(SAP!#REF!,M3748)&gt;0),"Matched", "")</f>
        <v>#REF!</v>
      </c>
      <c r="O3748" s="21" t="str">
        <f t="shared" si="191"/>
        <v/>
      </c>
      <c r="P3748" s="21" t="e">
        <f ca="1">IF(AND(O3748&lt;&gt; "", COUNTIF(SAP!#REF!,O3748)&gt;0),"Matched", "")</f>
        <v>#REF!</v>
      </c>
      <c r="Q3748" s="21" t="str">
        <f ca="1">IF(OR(D3748="AC",D3748="TR"),"Logic4"&amp;"_"&amp;TEXT(C3748,"dd.mm.yyyy") &amp;"_"&amp; 894288.72,"")</f>
        <v>Logic4_23.04.2020_894288.72</v>
      </c>
      <c r="R3748" s="21" t="e">
        <f ca="1">IF(AND(Q3748&lt;&gt; "", COUNTIF(SAP!#REF!,Q3748)&gt;0),"Matched", "")</f>
        <v>#REF!</v>
      </c>
    </row>
    <row r="3749" spans="1:18" hidden="1">
      <c r="A3749" s="21">
        <v>11563327</v>
      </c>
      <c r="B3749" s="22">
        <v>43944</v>
      </c>
      <c r="C3749" s="22">
        <v>43944</v>
      </c>
      <c r="D3749" s="21" t="s">
        <v>10</v>
      </c>
      <c r="E3749" s="23">
        <v>0</v>
      </c>
      <c r="F3749" s="23">
        <v>0</v>
      </c>
      <c r="G3749" s="23">
        <v>7994.9</v>
      </c>
      <c r="H3749" s="23">
        <v>401273.37</v>
      </c>
      <c r="I3749" s="21" t="s">
        <v>11</v>
      </c>
      <c r="J3749" s="21" t="s">
        <v>12</v>
      </c>
      <c r="K3749" s="21" t="str">
        <f t="shared" si="192"/>
        <v/>
      </c>
      <c r="L3749" s="21" t="e">
        <f ca="1">IF(AND(K3749&lt;&gt; "", COUNTIF(SAP!#REF!,K3749)&gt;0),"Matched", "")</f>
        <v>#REF!</v>
      </c>
      <c r="M3749" s="21" t="str">
        <f t="shared" si="190"/>
        <v/>
      </c>
      <c r="N3749" s="21" t="e">
        <f ca="1">IF(AND(M3749&lt;&gt; "", COUNTIF(SAP!#REF!,M3749)&gt;0),"Matched", "")</f>
        <v>#REF!</v>
      </c>
      <c r="O3749" s="21" t="str">
        <f t="shared" si="191"/>
        <v/>
      </c>
      <c r="P3749" s="21" t="e">
        <f ca="1">IF(AND(O3749&lt;&gt; "", COUNTIF(SAP!#REF!,O3749)&gt;0),"Matched", "")</f>
        <v>#REF!</v>
      </c>
      <c r="Q3749" s="21" t="str">
        <f ca="1">IF(OR(D3749="AC",D3749="TR"),"Logic4"&amp;"_"&amp;TEXT(C3749,"dd.mm.yyyy") &amp;"_"&amp; 894288.72,"")</f>
        <v>Logic4_23.04.2020_894288.72</v>
      </c>
      <c r="R3749" s="21" t="e">
        <f ca="1">IF(AND(Q3749&lt;&gt; "", COUNTIF(SAP!#REF!,Q3749)&gt;0),"Matched", "")</f>
        <v>#REF!</v>
      </c>
    </row>
    <row r="3750" spans="1:18" hidden="1">
      <c r="A3750" s="21">
        <v>11563327</v>
      </c>
      <c r="B3750" s="22">
        <v>43944</v>
      </c>
      <c r="C3750" s="22">
        <v>43944</v>
      </c>
      <c r="D3750" s="21" t="s">
        <v>10</v>
      </c>
      <c r="E3750" s="23">
        <v>0</v>
      </c>
      <c r="F3750" s="23">
        <v>0</v>
      </c>
      <c r="G3750" s="23">
        <v>8069</v>
      </c>
      <c r="H3750" s="23">
        <v>409342.37</v>
      </c>
      <c r="I3750" s="21" t="s">
        <v>11</v>
      </c>
      <c r="J3750" s="21" t="s">
        <v>12</v>
      </c>
      <c r="K3750" s="21" t="str">
        <f t="shared" si="192"/>
        <v/>
      </c>
      <c r="L3750" s="21" t="e">
        <f ca="1">IF(AND(K3750&lt;&gt; "", COUNTIF(SAP!#REF!,K3750)&gt;0),"Matched", "")</f>
        <v>#REF!</v>
      </c>
      <c r="M3750" s="21" t="str">
        <f t="shared" si="190"/>
        <v/>
      </c>
      <c r="N3750" s="21" t="e">
        <f ca="1">IF(AND(M3750&lt;&gt; "", COUNTIF(SAP!#REF!,M3750)&gt;0),"Matched", "")</f>
        <v>#REF!</v>
      </c>
      <c r="O3750" s="21" t="str">
        <f t="shared" si="191"/>
        <v/>
      </c>
      <c r="P3750" s="21" t="e">
        <f ca="1">IF(AND(O3750&lt;&gt; "", COUNTIF(SAP!#REF!,O3750)&gt;0),"Matched", "")</f>
        <v>#REF!</v>
      </c>
      <c r="Q3750" s="21" t="str">
        <f ca="1">IF(OR(D3750="AC",D3750="TR"),"Logic4"&amp;"_"&amp;TEXT(C3750,"dd.mm.yyyy") &amp;"_"&amp; 894288.72,"")</f>
        <v>Logic4_23.04.2020_894288.72</v>
      </c>
      <c r="R3750" s="21" t="e">
        <f ca="1">IF(AND(Q3750&lt;&gt; "", COUNTIF(SAP!#REF!,Q3750)&gt;0),"Matched", "")</f>
        <v>#REF!</v>
      </c>
    </row>
    <row r="3751" spans="1:18" hidden="1">
      <c r="A3751" s="21">
        <v>11563327</v>
      </c>
      <c r="B3751" s="22">
        <v>43944</v>
      </c>
      <c r="C3751" s="22">
        <v>43944</v>
      </c>
      <c r="D3751" s="21" t="s">
        <v>10</v>
      </c>
      <c r="E3751" s="23">
        <v>0</v>
      </c>
      <c r="F3751" s="23">
        <v>0</v>
      </c>
      <c r="G3751" s="23">
        <v>8099</v>
      </c>
      <c r="H3751" s="23">
        <v>417441.37</v>
      </c>
      <c r="I3751" s="21" t="s">
        <v>11</v>
      </c>
      <c r="J3751" s="21" t="s">
        <v>12</v>
      </c>
      <c r="K3751" s="21" t="str">
        <f t="shared" si="192"/>
        <v/>
      </c>
      <c r="L3751" s="21" t="e">
        <f ca="1">IF(AND(K3751&lt;&gt; "", COUNTIF(SAP!#REF!,K3751)&gt;0),"Matched", "")</f>
        <v>#REF!</v>
      </c>
      <c r="M3751" s="21" t="str">
        <f t="shared" si="190"/>
        <v/>
      </c>
      <c r="N3751" s="21" t="e">
        <f ca="1">IF(AND(M3751&lt;&gt; "", COUNTIF(SAP!#REF!,M3751)&gt;0),"Matched", "")</f>
        <v>#REF!</v>
      </c>
      <c r="O3751" s="21" t="str">
        <f t="shared" si="191"/>
        <v/>
      </c>
      <c r="P3751" s="21" t="e">
        <f ca="1">IF(AND(O3751&lt;&gt; "", COUNTIF(SAP!#REF!,O3751)&gt;0),"Matched", "")</f>
        <v>#REF!</v>
      </c>
      <c r="Q3751" s="21" t="str">
        <f ca="1">IF(OR(D3751="AC",D3751="TR"),"Logic4"&amp;"_"&amp;TEXT(C3751,"dd.mm.yyyy") &amp;"_"&amp; 894288.72,"")</f>
        <v>Logic4_23.04.2020_894288.72</v>
      </c>
      <c r="R3751" s="21" t="e">
        <f ca="1">IF(AND(Q3751&lt;&gt; "", COUNTIF(SAP!#REF!,Q3751)&gt;0),"Matched", "")</f>
        <v>#REF!</v>
      </c>
    </row>
    <row r="3752" spans="1:18" hidden="1">
      <c r="A3752" s="21">
        <v>11563327</v>
      </c>
      <c r="B3752" s="22">
        <v>43944</v>
      </c>
      <c r="C3752" s="22">
        <v>43944</v>
      </c>
      <c r="D3752" s="21" t="s">
        <v>10</v>
      </c>
      <c r="E3752" s="23">
        <v>0</v>
      </c>
      <c r="F3752" s="23">
        <v>0</v>
      </c>
      <c r="G3752" s="23">
        <v>8160.4</v>
      </c>
      <c r="H3752" s="23">
        <v>425601.77</v>
      </c>
      <c r="I3752" s="21" t="s">
        <v>11</v>
      </c>
      <c r="J3752" s="21" t="s">
        <v>12</v>
      </c>
      <c r="K3752" s="21" t="str">
        <f t="shared" si="192"/>
        <v/>
      </c>
      <c r="L3752" s="21" t="e">
        <f ca="1">IF(AND(K3752&lt;&gt; "", COUNTIF(SAP!#REF!,K3752)&gt;0),"Matched", "")</f>
        <v>#REF!</v>
      </c>
      <c r="M3752" s="21" t="str">
        <f t="shared" si="190"/>
        <v/>
      </c>
      <c r="N3752" s="21" t="e">
        <f ca="1">IF(AND(M3752&lt;&gt; "", COUNTIF(SAP!#REF!,M3752)&gt;0),"Matched", "")</f>
        <v>#REF!</v>
      </c>
      <c r="O3752" s="21" t="str">
        <f t="shared" si="191"/>
        <v/>
      </c>
      <c r="P3752" s="21" t="e">
        <f ca="1">IF(AND(O3752&lt;&gt; "", COUNTIF(SAP!#REF!,O3752)&gt;0),"Matched", "")</f>
        <v>#REF!</v>
      </c>
      <c r="Q3752" s="21" t="str">
        <f ca="1">IF(OR(D3752="AC",D3752="TR"),"Logic4"&amp;"_"&amp;TEXT(C3752,"dd.mm.yyyy") &amp;"_"&amp; 894288.72,"")</f>
        <v>Logic4_23.04.2020_894288.72</v>
      </c>
      <c r="R3752" s="21" t="e">
        <f ca="1">IF(AND(Q3752&lt;&gt; "", COUNTIF(SAP!#REF!,Q3752)&gt;0),"Matched", "")</f>
        <v>#REF!</v>
      </c>
    </row>
    <row r="3753" spans="1:18" hidden="1">
      <c r="A3753" s="21">
        <v>11563327</v>
      </c>
      <c r="B3753" s="22">
        <v>43944</v>
      </c>
      <c r="C3753" s="22">
        <v>43944</v>
      </c>
      <c r="D3753" s="21" t="s">
        <v>10</v>
      </c>
      <c r="E3753" s="23">
        <v>0</v>
      </c>
      <c r="F3753" s="23">
        <v>0</v>
      </c>
      <c r="G3753" s="23">
        <v>8249.2000000000007</v>
      </c>
      <c r="H3753" s="23">
        <v>433850.97</v>
      </c>
      <c r="I3753" s="21" t="s">
        <v>11</v>
      </c>
      <c r="J3753" s="21" t="s">
        <v>12</v>
      </c>
      <c r="K3753" s="21" t="str">
        <f t="shared" si="192"/>
        <v/>
      </c>
      <c r="L3753" s="21" t="e">
        <f ca="1">IF(AND(K3753&lt;&gt; "", COUNTIF(SAP!#REF!,K3753)&gt;0),"Matched", "")</f>
        <v>#REF!</v>
      </c>
      <c r="M3753" s="21" t="str">
        <f t="shared" si="190"/>
        <v/>
      </c>
      <c r="N3753" s="21" t="e">
        <f ca="1">IF(AND(M3753&lt;&gt; "", COUNTIF(SAP!#REF!,M3753)&gt;0),"Matched", "")</f>
        <v>#REF!</v>
      </c>
      <c r="O3753" s="21" t="str">
        <f t="shared" si="191"/>
        <v/>
      </c>
      <c r="P3753" s="21" t="e">
        <f ca="1">IF(AND(O3753&lt;&gt; "", COUNTIF(SAP!#REF!,O3753)&gt;0),"Matched", "")</f>
        <v>#REF!</v>
      </c>
      <c r="Q3753" s="21" t="str">
        <f ca="1">IF(OR(D3753="AC",D3753="TR"),"Logic4"&amp;"_"&amp;TEXT(C3753,"dd.mm.yyyy") &amp;"_"&amp; 894288.72,"")</f>
        <v>Logic4_23.04.2020_894288.72</v>
      </c>
      <c r="R3753" s="21" t="e">
        <f ca="1">IF(AND(Q3753&lt;&gt; "", COUNTIF(SAP!#REF!,Q3753)&gt;0),"Matched", "")</f>
        <v>#REF!</v>
      </c>
    </row>
    <row r="3754" spans="1:18" hidden="1">
      <c r="A3754" s="21">
        <v>11563327</v>
      </c>
      <c r="B3754" s="22">
        <v>43944</v>
      </c>
      <c r="C3754" s="22">
        <v>43944</v>
      </c>
      <c r="D3754" s="21" t="s">
        <v>10</v>
      </c>
      <c r="E3754" s="23">
        <v>0</v>
      </c>
      <c r="F3754" s="23">
        <v>0</v>
      </c>
      <c r="G3754" s="23">
        <v>8252.1</v>
      </c>
      <c r="H3754" s="23">
        <v>442103.07</v>
      </c>
      <c r="I3754" s="21" t="s">
        <v>11</v>
      </c>
      <c r="J3754" s="21" t="s">
        <v>12</v>
      </c>
      <c r="K3754" s="21" t="str">
        <f t="shared" si="192"/>
        <v/>
      </c>
      <c r="L3754" s="21" t="e">
        <f ca="1">IF(AND(K3754&lt;&gt; "", COUNTIF(SAP!#REF!,K3754)&gt;0),"Matched", "")</f>
        <v>#REF!</v>
      </c>
      <c r="M3754" s="21" t="str">
        <f t="shared" si="190"/>
        <v/>
      </c>
      <c r="N3754" s="21" t="e">
        <f ca="1">IF(AND(M3754&lt;&gt; "", COUNTIF(SAP!#REF!,M3754)&gt;0),"Matched", "")</f>
        <v>#REF!</v>
      </c>
      <c r="O3754" s="21" t="str">
        <f t="shared" si="191"/>
        <v/>
      </c>
      <c r="P3754" s="21" t="e">
        <f ca="1">IF(AND(O3754&lt;&gt; "", COUNTIF(SAP!#REF!,O3754)&gt;0),"Matched", "")</f>
        <v>#REF!</v>
      </c>
      <c r="Q3754" s="21" t="str">
        <f ca="1">IF(OR(D3754="AC",D3754="TR"),"Logic4"&amp;"_"&amp;TEXT(C3754,"dd.mm.yyyy") &amp;"_"&amp; 894288.72,"")</f>
        <v>Logic4_23.04.2020_894288.72</v>
      </c>
      <c r="R3754" s="21" t="e">
        <f ca="1">IF(AND(Q3754&lt;&gt; "", COUNTIF(SAP!#REF!,Q3754)&gt;0),"Matched", "")</f>
        <v>#REF!</v>
      </c>
    </row>
    <row r="3755" spans="1:18" hidden="1">
      <c r="A3755" s="21">
        <v>11563327</v>
      </c>
      <c r="B3755" s="22">
        <v>43944</v>
      </c>
      <c r="C3755" s="22">
        <v>43944</v>
      </c>
      <c r="D3755" s="21" t="s">
        <v>10</v>
      </c>
      <c r="E3755" s="23">
        <v>0</v>
      </c>
      <c r="F3755" s="23">
        <v>0</v>
      </c>
      <c r="G3755" s="23">
        <v>8739.6</v>
      </c>
      <c r="H3755" s="23">
        <v>450842.67</v>
      </c>
      <c r="I3755" s="21" t="s">
        <v>11</v>
      </c>
      <c r="J3755" s="21" t="s">
        <v>12</v>
      </c>
      <c r="K3755" s="21" t="str">
        <f t="shared" si="192"/>
        <v/>
      </c>
      <c r="L3755" s="21" t="e">
        <f ca="1">IF(AND(K3755&lt;&gt; "", COUNTIF(SAP!#REF!,K3755)&gt;0),"Matched", "")</f>
        <v>#REF!</v>
      </c>
      <c r="M3755" s="21" t="str">
        <f t="shared" si="190"/>
        <v/>
      </c>
      <c r="N3755" s="21" t="e">
        <f ca="1">IF(AND(M3755&lt;&gt; "", COUNTIF(SAP!#REF!,M3755)&gt;0),"Matched", "")</f>
        <v>#REF!</v>
      </c>
      <c r="O3755" s="21" t="str">
        <f t="shared" si="191"/>
        <v/>
      </c>
      <c r="P3755" s="21" t="e">
        <f ca="1">IF(AND(O3755&lt;&gt; "", COUNTIF(SAP!#REF!,O3755)&gt;0),"Matched", "")</f>
        <v>#REF!</v>
      </c>
      <c r="Q3755" s="21" t="str">
        <f ca="1">IF(OR(D3755="AC",D3755="TR"),"Logic4"&amp;"_"&amp;TEXT(C3755,"dd.mm.yyyy") &amp;"_"&amp; 894288.72,"")</f>
        <v>Logic4_23.04.2020_894288.72</v>
      </c>
      <c r="R3755" s="21" t="e">
        <f ca="1">IF(AND(Q3755&lt;&gt; "", COUNTIF(SAP!#REF!,Q3755)&gt;0),"Matched", "")</f>
        <v>#REF!</v>
      </c>
    </row>
    <row r="3756" spans="1:18" hidden="1">
      <c r="A3756" s="21">
        <v>11563327</v>
      </c>
      <c r="B3756" s="22">
        <v>43944</v>
      </c>
      <c r="C3756" s="22">
        <v>43944</v>
      </c>
      <c r="D3756" s="21" t="s">
        <v>10</v>
      </c>
      <c r="E3756" s="23">
        <v>0</v>
      </c>
      <c r="F3756" s="23">
        <v>0</v>
      </c>
      <c r="G3756" s="23">
        <v>9016.5</v>
      </c>
      <c r="H3756" s="23">
        <v>459859.17</v>
      </c>
      <c r="I3756" s="21" t="s">
        <v>11</v>
      </c>
      <c r="J3756" s="21" t="s">
        <v>12</v>
      </c>
      <c r="K3756" s="21" t="str">
        <f t="shared" si="192"/>
        <v/>
      </c>
      <c r="L3756" s="21" t="e">
        <f ca="1">IF(AND(K3756&lt;&gt; "", COUNTIF(SAP!#REF!,K3756)&gt;0),"Matched", "")</f>
        <v>#REF!</v>
      </c>
      <c r="M3756" s="21" t="str">
        <f t="shared" si="190"/>
        <v/>
      </c>
      <c r="N3756" s="21" t="e">
        <f ca="1">IF(AND(M3756&lt;&gt; "", COUNTIF(SAP!#REF!,M3756)&gt;0),"Matched", "")</f>
        <v>#REF!</v>
      </c>
      <c r="O3756" s="21" t="str">
        <f t="shared" si="191"/>
        <v/>
      </c>
      <c r="P3756" s="21" t="e">
        <f ca="1">IF(AND(O3756&lt;&gt; "", COUNTIF(SAP!#REF!,O3756)&gt;0),"Matched", "")</f>
        <v>#REF!</v>
      </c>
      <c r="Q3756" s="21" t="str">
        <f ca="1">IF(OR(D3756="AC",D3756="TR"),"Logic4"&amp;"_"&amp;TEXT(C3756,"dd.mm.yyyy") &amp;"_"&amp; 894288.72,"")</f>
        <v>Logic4_23.04.2020_894288.72</v>
      </c>
      <c r="R3756" s="21" t="e">
        <f ca="1">IF(AND(Q3756&lt;&gt; "", COUNTIF(SAP!#REF!,Q3756)&gt;0),"Matched", "")</f>
        <v>#REF!</v>
      </c>
    </row>
    <row r="3757" spans="1:18" hidden="1">
      <c r="A3757" s="21">
        <v>11563327</v>
      </c>
      <c r="B3757" s="22">
        <v>43944</v>
      </c>
      <c r="C3757" s="22">
        <v>43944</v>
      </c>
      <c r="D3757" s="21" t="s">
        <v>10</v>
      </c>
      <c r="E3757" s="23">
        <v>0</v>
      </c>
      <c r="F3757" s="23">
        <v>0</v>
      </c>
      <c r="G3757" s="23">
        <v>9020</v>
      </c>
      <c r="H3757" s="23">
        <v>468879.17</v>
      </c>
      <c r="I3757" s="21" t="s">
        <v>11</v>
      </c>
      <c r="J3757" s="21" t="s">
        <v>12</v>
      </c>
      <c r="K3757" s="21" t="str">
        <f t="shared" si="192"/>
        <v/>
      </c>
      <c r="L3757" s="21" t="e">
        <f ca="1">IF(AND(K3757&lt;&gt; "", COUNTIF(SAP!#REF!,K3757)&gt;0),"Matched", "")</f>
        <v>#REF!</v>
      </c>
      <c r="M3757" s="21" t="str">
        <f t="shared" si="190"/>
        <v/>
      </c>
      <c r="N3757" s="21" t="e">
        <f ca="1">IF(AND(M3757&lt;&gt; "", COUNTIF(SAP!#REF!,M3757)&gt;0),"Matched", "")</f>
        <v>#REF!</v>
      </c>
      <c r="O3757" s="21" t="str">
        <f t="shared" si="191"/>
        <v/>
      </c>
      <c r="P3757" s="21" t="e">
        <f ca="1">IF(AND(O3757&lt;&gt; "", COUNTIF(SAP!#REF!,O3757)&gt;0),"Matched", "")</f>
        <v>#REF!</v>
      </c>
      <c r="Q3757" s="21" t="str">
        <f ca="1">IF(OR(D3757="AC",D3757="TR"),"Logic4"&amp;"_"&amp;TEXT(C3757,"dd.mm.yyyy") &amp;"_"&amp; 894288.72,"")</f>
        <v>Logic4_23.04.2020_894288.72</v>
      </c>
      <c r="R3757" s="21" t="e">
        <f ca="1">IF(AND(Q3757&lt;&gt; "", COUNTIF(SAP!#REF!,Q3757)&gt;0),"Matched", "")</f>
        <v>#REF!</v>
      </c>
    </row>
    <row r="3758" spans="1:18" hidden="1">
      <c r="A3758" s="21">
        <v>11563327</v>
      </c>
      <c r="B3758" s="22">
        <v>43944</v>
      </c>
      <c r="C3758" s="22">
        <v>43944</v>
      </c>
      <c r="D3758" s="21" t="s">
        <v>10</v>
      </c>
      <c r="E3758" s="23">
        <v>0</v>
      </c>
      <c r="F3758" s="23">
        <v>0</v>
      </c>
      <c r="G3758" s="23">
        <v>9369.4599999999991</v>
      </c>
      <c r="H3758" s="23">
        <v>478248.63</v>
      </c>
      <c r="I3758" s="21" t="s">
        <v>11</v>
      </c>
      <c r="J3758" s="21" t="s">
        <v>12</v>
      </c>
      <c r="K3758" s="21" t="str">
        <f t="shared" si="192"/>
        <v/>
      </c>
      <c r="L3758" s="21" t="e">
        <f ca="1">IF(AND(K3758&lt;&gt; "", COUNTIF(SAP!#REF!,K3758)&gt;0),"Matched", "")</f>
        <v>#REF!</v>
      </c>
      <c r="M3758" s="21" t="str">
        <f t="shared" si="190"/>
        <v/>
      </c>
      <c r="N3758" s="21" t="e">
        <f ca="1">IF(AND(M3758&lt;&gt; "", COUNTIF(SAP!#REF!,M3758)&gt;0),"Matched", "")</f>
        <v>#REF!</v>
      </c>
      <c r="O3758" s="21" t="str">
        <f t="shared" si="191"/>
        <v/>
      </c>
      <c r="P3758" s="21" t="e">
        <f ca="1">IF(AND(O3758&lt;&gt; "", COUNTIF(SAP!#REF!,O3758)&gt;0),"Matched", "")</f>
        <v>#REF!</v>
      </c>
      <c r="Q3758" s="21" t="str">
        <f ca="1">IF(OR(D3758="AC",D3758="TR"),"Logic4"&amp;"_"&amp;TEXT(C3758,"dd.mm.yyyy") &amp;"_"&amp; 894288.72,"")</f>
        <v>Logic4_23.04.2020_894288.72</v>
      </c>
      <c r="R3758" s="21" t="e">
        <f ca="1">IF(AND(Q3758&lt;&gt; "", COUNTIF(SAP!#REF!,Q3758)&gt;0),"Matched", "")</f>
        <v>#REF!</v>
      </c>
    </row>
    <row r="3759" spans="1:18" hidden="1">
      <c r="A3759" s="21">
        <v>11563327</v>
      </c>
      <c r="B3759" s="22">
        <v>43944</v>
      </c>
      <c r="C3759" s="22">
        <v>43944</v>
      </c>
      <c r="D3759" s="21" t="s">
        <v>10</v>
      </c>
      <c r="E3759" s="23">
        <v>0</v>
      </c>
      <c r="F3759" s="23">
        <v>0</v>
      </c>
      <c r="G3759" s="23">
        <v>9850</v>
      </c>
      <c r="H3759" s="23">
        <v>488098.63</v>
      </c>
      <c r="I3759" s="21" t="s">
        <v>11</v>
      </c>
      <c r="J3759" s="21" t="s">
        <v>12</v>
      </c>
      <c r="K3759" s="21" t="str">
        <f t="shared" si="192"/>
        <v/>
      </c>
      <c r="L3759" s="21" t="e">
        <f ca="1">IF(AND(K3759&lt;&gt; "", COUNTIF(SAP!#REF!,K3759)&gt;0),"Matched", "")</f>
        <v>#REF!</v>
      </c>
      <c r="M3759" s="21" t="str">
        <f t="shared" si="190"/>
        <v/>
      </c>
      <c r="N3759" s="21" t="e">
        <f ca="1">IF(AND(M3759&lt;&gt; "", COUNTIF(SAP!#REF!,M3759)&gt;0),"Matched", "")</f>
        <v>#REF!</v>
      </c>
      <c r="O3759" s="21" t="str">
        <f t="shared" si="191"/>
        <v/>
      </c>
      <c r="P3759" s="21" t="e">
        <f ca="1">IF(AND(O3759&lt;&gt; "", COUNTIF(SAP!#REF!,O3759)&gt;0),"Matched", "")</f>
        <v>#REF!</v>
      </c>
      <c r="Q3759" s="21" t="str">
        <f ca="1">IF(OR(D3759="AC",D3759="TR"),"Logic4"&amp;"_"&amp;TEXT(C3759,"dd.mm.yyyy") &amp;"_"&amp; 894288.72,"")</f>
        <v>Logic4_23.04.2020_894288.72</v>
      </c>
      <c r="R3759" s="21" t="e">
        <f ca="1">IF(AND(Q3759&lt;&gt; "", COUNTIF(SAP!#REF!,Q3759)&gt;0),"Matched", "")</f>
        <v>#REF!</v>
      </c>
    </row>
    <row r="3760" spans="1:18" hidden="1">
      <c r="A3760" s="21">
        <v>11563327</v>
      </c>
      <c r="B3760" s="22">
        <v>43944</v>
      </c>
      <c r="C3760" s="22">
        <v>43944</v>
      </c>
      <c r="D3760" s="21" t="s">
        <v>10</v>
      </c>
      <c r="E3760" s="23">
        <v>0</v>
      </c>
      <c r="F3760" s="23">
        <v>0</v>
      </c>
      <c r="G3760" s="23">
        <v>10435.719999999999</v>
      </c>
      <c r="H3760" s="23">
        <v>498534.35</v>
      </c>
      <c r="I3760" s="21" t="s">
        <v>11</v>
      </c>
      <c r="J3760" s="21" t="s">
        <v>12</v>
      </c>
      <c r="K3760" s="21" t="str">
        <f t="shared" si="192"/>
        <v/>
      </c>
      <c r="L3760" s="21" t="e">
        <f ca="1">IF(AND(K3760&lt;&gt; "", COUNTIF(SAP!#REF!,K3760)&gt;0),"Matched", "")</f>
        <v>#REF!</v>
      </c>
      <c r="M3760" s="21" t="str">
        <f t="shared" ref="M3760:M3802" si="193">IF(D3760="TR","Logic2"&amp;"_"&amp;TEXT(C3760,"dd.mm.yyyy") &amp;"_"&amp; F3760,"")</f>
        <v/>
      </c>
      <c r="N3760" s="21" t="e">
        <f ca="1">IF(AND(M3760&lt;&gt; "", COUNTIF(SAP!#REF!,M3760)&gt;0),"Matched", "")</f>
        <v>#REF!</v>
      </c>
      <c r="O3760" s="21" t="str">
        <f t="shared" ref="O3760:O3802" si="194">IF(D3760="AF","Logic3"&amp;"_"&amp;G3760,"")</f>
        <v/>
      </c>
      <c r="P3760" s="21" t="e">
        <f ca="1">IF(AND(O3760&lt;&gt; "", COUNTIF(SAP!#REF!,O3760)&gt;0),"Matched", "")</f>
        <v>#REF!</v>
      </c>
      <c r="Q3760" s="21" t="str">
        <f ca="1">IF(OR(D3760="AC",D3760="TR"),"Logic4"&amp;"_"&amp;TEXT(C3760,"dd.mm.yyyy") &amp;"_"&amp; 894288.72,"")</f>
        <v>Logic4_23.04.2020_894288.72</v>
      </c>
      <c r="R3760" s="21" t="e">
        <f ca="1">IF(AND(Q3760&lt;&gt; "", COUNTIF(SAP!#REF!,Q3760)&gt;0),"Matched", "")</f>
        <v>#REF!</v>
      </c>
    </row>
    <row r="3761" spans="1:18" hidden="1">
      <c r="A3761" s="21">
        <v>11563327</v>
      </c>
      <c r="B3761" s="22">
        <v>43944</v>
      </c>
      <c r="C3761" s="22">
        <v>43944</v>
      </c>
      <c r="D3761" s="21" t="s">
        <v>10</v>
      </c>
      <c r="E3761" s="23">
        <v>0</v>
      </c>
      <c r="F3761" s="23">
        <v>0</v>
      </c>
      <c r="G3761" s="23">
        <v>11062.2</v>
      </c>
      <c r="H3761" s="23">
        <v>509596.55</v>
      </c>
      <c r="I3761" s="21" t="s">
        <v>11</v>
      </c>
      <c r="J3761" s="21" t="s">
        <v>12</v>
      </c>
      <c r="K3761" s="21" t="str">
        <f t="shared" si="192"/>
        <v/>
      </c>
      <c r="L3761" s="21" t="e">
        <f ca="1">IF(AND(K3761&lt;&gt; "", COUNTIF(SAP!#REF!,K3761)&gt;0),"Matched", "")</f>
        <v>#REF!</v>
      </c>
      <c r="M3761" s="21" t="str">
        <f t="shared" si="193"/>
        <v/>
      </c>
      <c r="N3761" s="21" t="e">
        <f ca="1">IF(AND(M3761&lt;&gt; "", COUNTIF(SAP!#REF!,M3761)&gt;0),"Matched", "")</f>
        <v>#REF!</v>
      </c>
      <c r="O3761" s="21" t="str">
        <f t="shared" si="194"/>
        <v/>
      </c>
      <c r="P3761" s="21" t="e">
        <f ca="1">IF(AND(O3761&lt;&gt; "", COUNTIF(SAP!#REF!,O3761)&gt;0),"Matched", "")</f>
        <v>#REF!</v>
      </c>
      <c r="Q3761" s="21" t="str">
        <f ca="1">IF(OR(D3761="AC",D3761="TR"),"Logic4"&amp;"_"&amp;TEXT(C3761,"dd.mm.yyyy") &amp;"_"&amp; 894288.72,"")</f>
        <v>Logic4_23.04.2020_894288.72</v>
      </c>
      <c r="R3761" s="21" t="e">
        <f ca="1">IF(AND(Q3761&lt;&gt; "", COUNTIF(SAP!#REF!,Q3761)&gt;0),"Matched", "")</f>
        <v>#REF!</v>
      </c>
    </row>
    <row r="3762" spans="1:18" hidden="1">
      <c r="A3762" s="21">
        <v>11563327</v>
      </c>
      <c r="B3762" s="22">
        <v>43944</v>
      </c>
      <c r="C3762" s="22">
        <v>43944</v>
      </c>
      <c r="D3762" s="21" t="s">
        <v>10</v>
      </c>
      <c r="E3762" s="23">
        <v>0</v>
      </c>
      <c r="F3762" s="23">
        <v>0</v>
      </c>
      <c r="G3762" s="23">
        <v>11265</v>
      </c>
      <c r="H3762" s="23">
        <v>520861.55</v>
      </c>
      <c r="I3762" s="21" t="s">
        <v>11</v>
      </c>
      <c r="J3762" s="21" t="s">
        <v>12</v>
      </c>
      <c r="K3762" s="21" t="str">
        <f t="shared" si="192"/>
        <v/>
      </c>
      <c r="L3762" s="21" t="e">
        <f ca="1">IF(AND(K3762&lt;&gt; "", COUNTIF(SAP!#REF!,K3762)&gt;0),"Matched", "")</f>
        <v>#REF!</v>
      </c>
      <c r="M3762" s="21" t="str">
        <f t="shared" si="193"/>
        <v/>
      </c>
      <c r="N3762" s="21" t="e">
        <f ca="1">IF(AND(M3762&lt;&gt; "", COUNTIF(SAP!#REF!,M3762)&gt;0),"Matched", "")</f>
        <v>#REF!</v>
      </c>
      <c r="O3762" s="21" t="str">
        <f t="shared" si="194"/>
        <v/>
      </c>
      <c r="P3762" s="21" t="e">
        <f ca="1">IF(AND(O3762&lt;&gt; "", COUNTIF(SAP!#REF!,O3762)&gt;0),"Matched", "")</f>
        <v>#REF!</v>
      </c>
      <c r="Q3762" s="21" t="str">
        <f ca="1">IF(OR(D3762="AC",D3762="TR"),"Logic4"&amp;"_"&amp;TEXT(C3762,"dd.mm.yyyy") &amp;"_"&amp; 894288.72,"")</f>
        <v>Logic4_23.04.2020_894288.72</v>
      </c>
      <c r="R3762" s="21" t="e">
        <f ca="1">IF(AND(Q3762&lt;&gt; "", COUNTIF(SAP!#REF!,Q3762)&gt;0),"Matched", "")</f>
        <v>#REF!</v>
      </c>
    </row>
    <row r="3763" spans="1:18" hidden="1">
      <c r="A3763" s="21">
        <v>11563327</v>
      </c>
      <c r="B3763" s="22">
        <v>43944</v>
      </c>
      <c r="C3763" s="22">
        <v>43944</v>
      </c>
      <c r="D3763" s="21" t="s">
        <v>10</v>
      </c>
      <c r="E3763" s="23">
        <v>0</v>
      </c>
      <c r="F3763" s="23">
        <v>0</v>
      </c>
      <c r="G3763" s="23">
        <v>11510.51</v>
      </c>
      <c r="H3763" s="23">
        <v>532372.06000000006</v>
      </c>
      <c r="I3763" s="21" t="s">
        <v>11</v>
      </c>
      <c r="J3763" s="21" t="s">
        <v>12</v>
      </c>
      <c r="K3763" s="21" t="str">
        <f t="shared" si="192"/>
        <v/>
      </c>
      <c r="L3763" s="21" t="e">
        <f ca="1">IF(AND(K3763&lt;&gt; "", COUNTIF(SAP!#REF!,K3763)&gt;0),"Matched", "")</f>
        <v>#REF!</v>
      </c>
      <c r="M3763" s="21" t="str">
        <f t="shared" si="193"/>
        <v/>
      </c>
      <c r="N3763" s="21" t="e">
        <f ca="1">IF(AND(M3763&lt;&gt; "", COUNTIF(SAP!#REF!,M3763)&gt;0),"Matched", "")</f>
        <v>#REF!</v>
      </c>
      <c r="O3763" s="21" t="str">
        <f t="shared" si="194"/>
        <v/>
      </c>
      <c r="P3763" s="21" t="e">
        <f ca="1">IF(AND(O3763&lt;&gt; "", COUNTIF(SAP!#REF!,O3763)&gt;0),"Matched", "")</f>
        <v>#REF!</v>
      </c>
      <c r="Q3763" s="21" t="str">
        <f ca="1">IF(OR(D3763="AC",D3763="TR"),"Logic4"&amp;"_"&amp;TEXT(C3763,"dd.mm.yyyy") &amp;"_"&amp; 894288.72,"")</f>
        <v>Logic4_23.04.2020_894288.72</v>
      </c>
      <c r="R3763" s="21" t="e">
        <f ca="1">IF(AND(Q3763&lt;&gt; "", COUNTIF(SAP!#REF!,Q3763)&gt;0),"Matched", "")</f>
        <v>#REF!</v>
      </c>
    </row>
    <row r="3764" spans="1:18" hidden="1">
      <c r="A3764" s="21">
        <v>11563327</v>
      </c>
      <c r="B3764" s="22">
        <v>43944</v>
      </c>
      <c r="C3764" s="22">
        <v>43944</v>
      </c>
      <c r="D3764" s="21" t="s">
        <v>10</v>
      </c>
      <c r="E3764" s="23">
        <v>0</v>
      </c>
      <c r="F3764" s="23">
        <v>0</v>
      </c>
      <c r="G3764" s="23">
        <v>12585.1</v>
      </c>
      <c r="H3764" s="23">
        <v>544957.16</v>
      </c>
      <c r="I3764" s="21" t="s">
        <v>11</v>
      </c>
      <c r="J3764" s="21" t="s">
        <v>12</v>
      </c>
      <c r="K3764" s="21" t="str">
        <f t="shared" si="192"/>
        <v/>
      </c>
      <c r="L3764" s="21" t="e">
        <f ca="1">IF(AND(K3764&lt;&gt; "", COUNTIF(SAP!#REF!,K3764)&gt;0),"Matched", "")</f>
        <v>#REF!</v>
      </c>
      <c r="M3764" s="21" t="str">
        <f t="shared" si="193"/>
        <v/>
      </c>
      <c r="N3764" s="21" t="e">
        <f ca="1">IF(AND(M3764&lt;&gt; "", COUNTIF(SAP!#REF!,M3764)&gt;0),"Matched", "")</f>
        <v>#REF!</v>
      </c>
      <c r="O3764" s="21" t="str">
        <f t="shared" si="194"/>
        <v/>
      </c>
      <c r="P3764" s="21" t="e">
        <f ca="1">IF(AND(O3764&lt;&gt; "", COUNTIF(SAP!#REF!,O3764)&gt;0),"Matched", "")</f>
        <v>#REF!</v>
      </c>
      <c r="Q3764" s="21" t="str">
        <f ca="1">IF(OR(D3764="AC",D3764="TR"),"Logic4"&amp;"_"&amp;TEXT(C3764,"dd.mm.yyyy") &amp;"_"&amp; 894288.72,"")</f>
        <v>Logic4_23.04.2020_894288.72</v>
      </c>
      <c r="R3764" s="21" t="e">
        <f ca="1">IF(AND(Q3764&lt;&gt; "", COUNTIF(SAP!#REF!,Q3764)&gt;0),"Matched", "")</f>
        <v>#REF!</v>
      </c>
    </row>
    <row r="3765" spans="1:18" hidden="1">
      <c r="A3765" s="21">
        <v>11563327</v>
      </c>
      <c r="B3765" s="22">
        <v>43944</v>
      </c>
      <c r="C3765" s="22">
        <v>43944</v>
      </c>
      <c r="D3765" s="21" t="s">
        <v>10</v>
      </c>
      <c r="E3765" s="23">
        <v>0</v>
      </c>
      <c r="F3765" s="23">
        <v>0</v>
      </c>
      <c r="G3765" s="23">
        <v>14884.04</v>
      </c>
      <c r="H3765" s="23">
        <v>559841.19999999995</v>
      </c>
      <c r="I3765" s="21" t="s">
        <v>11</v>
      </c>
      <c r="J3765" s="21" t="s">
        <v>12</v>
      </c>
      <c r="K3765" s="21" t="str">
        <f t="shared" si="192"/>
        <v/>
      </c>
      <c r="L3765" s="21" t="e">
        <f ca="1">IF(AND(K3765&lt;&gt; "", COUNTIF(SAP!#REF!,K3765)&gt;0),"Matched", "")</f>
        <v>#REF!</v>
      </c>
      <c r="M3765" s="21" t="str">
        <f t="shared" si="193"/>
        <v/>
      </c>
      <c r="N3765" s="21" t="e">
        <f ca="1">IF(AND(M3765&lt;&gt; "", COUNTIF(SAP!#REF!,M3765)&gt;0),"Matched", "")</f>
        <v>#REF!</v>
      </c>
      <c r="O3765" s="21" t="str">
        <f t="shared" si="194"/>
        <v/>
      </c>
      <c r="P3765" s="21" t="e">
        <f ca="1">IF(AND(O3765&lt;&gt; "", COUNTIF(SAP!#REF!,O3765)&gt;0),"Matched", "")</f>
        <v>#REF!</v>
      </c>
      <c r="Q3765" s="21" t="str">
        <f ca="1">IF(OR(D3765="AC",D3765="TR"),"Logic4"&amp;"_"&amp;TEXT(C3765,"dd.mm.yyyy") &amp;"_"&amp; 894288.72,"")</f>
        <v>Logic4_23.04.2020_894288.72</v>
      </c>
      <c r="R3765" s="21" t="e">
        <f ca="1">IF(AND(Q3765&lt;&gt; "", COUNTIF(SAP!#REF!,Q3765)&gt;0),"Matched", "")</f>
        <v>#REF!</v>
      </c>
    </row>
    <row r="3766" spans="1:18" hidden="1">
      <c r="A3766" s="21">
        <v>11563327</v>
      </c>
      <c r="B3766" s="22">
        <v>43944</v>
      </c>
      <c r="C3766" s="22">
        <v>43944</v>
      </c>
      <c r="D3766" s="21" t="s">
        <v>10</v>
      </c>
      <c r="E3766" s="23">
        <v>0</v>
      </c>
      <c r="F3766" s="23">
        <v>0</v>
      </c>
      <c r="G3766" s="23">
        <v>15734.11</v>
      </c>
      <c r="H3766" s="23">
        <v>575575.31000000006</v>
      </c>
      <c r="I3766" s="21" t="s">
        <v>11</v>
      </c>
      <c r="J3766" s="21" t="s">
        <v>12</v>
      </c>
      <c r="K3766" s="21" t="str">
        <f t="shared" si="192"/>
        <v/>
      </c>
      <c r="L3766" s="21" t="e">
        <f ca="1">IF(AND(K3766&lt;&gt; "", COUNTIF(SAP!#REF!,K3766)&gt;0),"Matched", "")</f>
        <v>#REF!</v>
      </c>
      <c r="M3766" s="21" t="str">
        <f t="shared" si="193"/>
        <v/>
      </c>
      <c r="N3766" s="21" t="e">
        <f ca="1">IF(AND(M3766&lt;&gt; "", COUNTIF(SAP!#REF!,M3766)&gt;0),"Matched", "")</f>
        <v>#REF!</v>
      </c>
      <c r="O3766" s="21" t="str">
        <f t="shared" si="194"/>
        <v/>
      </c>
      <c r="P3766" s="21" t="e">
        <f ca="1">IF(AND(O3766&lt;&gt; "", COUNTIF(SAP!#REF!,O3766)&gt;0),"Matched", "")</f>
        <v>#REF!</v>
      </c>
      <c r="Q3766" s="21" t="str">
        <f ca="1">IF(OR(D3766="AC",D3766="TR"),"Logic4"&amp;"_"&amp;TEXT(C3766,"dd.mm.yyyy") &amp;"_"&amp; 894288.72,"")</f>
        <v>Logic4_23.04.2020_894288.72</v>
      </c>
      <c r="R3766" s="21" t="e">
        <f ca="1">IF(AND(Q3766&lt;&gt; "", COUNTIF(SAP!#REF!,Q3766)&gt;0),"Matched", "")</f>
        <v>#REF!</v>
      </c>
    </row>
    <row r="3767" spans="1:18" hidden="1">
      <c r="A3767" s="21">
        <v>11563327</v>
      </c>
      <c r="B3767" s="22">
        <v>43944</v>
      </c>
      <c r="C3767" s="22">
        <v>43944</v>
      </c>
      <c r="D3767" s="21" t="s">
        <v>10</v>
      </c>
      <c r="E3767" s="23">
        <v>0</v>
      </c>
      <c r="F3767" s="23">
        <v>0</v>
      </c>
      <c r="G3767" s="23">
        <v>15997</v>
      </c>
      <c r="H3767" s="23">
        <v>591572.31000000006</v>
      </c>
      <c r="I3767" s="21" t="s">
        <v>11</v>
      </c>
      <c r="J3767" s="21" t="s">
        <v>12</v>
      </c>
      <c r="K3767" s="21" t="str">
        <f t="shared" si="192"/>
        <v/>
      </c>
      <c r="L3767" s="21" t="e">
        <f ca="1">IF(AND(K3767&lt;&gt; "", COUNTIF(SAP!#REF!,K3767)&gt;0),"Matched", "")</f>
        <v>#REF!</v>
      </c>
      <c r="M3767" s="21" t="str">
        <f t="shared" si="193"/>
        <v/>
      </c>
      <c r="N3767" s="21" t="e">
        <f ca="1">IF(AND(M3767&lt;&gt; "", COUNTIF(SAP!#REF!,M3767)&gt;0),"Matched", "")</f>
        <v>#REF!</v>
      </c>
      <c r="O3767" s="21" t="str">
        <f t="shared" si="194"/>
        <v/>
      </c>
      <c r="P3767" s="21" t="e">
        <f ca="1">IF(AND(O3767&lt;&gt; "", COUNTIF(SAP!#REF!,O3767)&gt;0),"Matched", "")</f>
        <v>#REF!</v>
      </c>
      <c r="Q3767" s="21" t="str">
        <f ca="1">IF(OR(D3767="AC",D3767="TR"),"Logic4"&amp;"_"&amp;TEXT(C3767,"dd.mm.yyyy") &amp;"_"&amp; 894288.72,"")</f>
        <v>Logic4_23.04.2020_894288.72</v>
      </c>
      <c r="R3767" s="21" t="e">
        <f ca="1">IF(AND(Q3767&lt;&gt; "", COUNTIF(SAP!#REF!,Q3767)&gt;0),"Matched", "")</f>
        <v>#REF!</v>
      </c>
    </row>
    <row r="3768" spans="1:18" hidden="1">
      <c r="A3768" s="21">
        <v>11563327</v>
      </c>
      <c r="B3768" s="22">
        <v>43944</v>
      </c>
      <c r="C3768" s="22">
        <v>43944</v>
      </c>
      <c r="D3768" s="21" t="s">
        <v>10</v>
      </c>
      <c r="E3768" s="23">
        <v>0</v>
      </c>
      <c r="F3768" s="23">
        <v>0</v>
      </c>
      <c r="G3768" s="23">
        <v>16754.5</v>
      </c>
      <c r="H3768" s="23">
        <v>608326.81000000006</v>
      </c>
      <c r="I3768" s="21" t="s">
        <v>11</v>
      </c>
      <c r="J3768" s="21" t="s">
        <v>12</v>
      </c>
      <c r="K3768" s="21" t="str">
        <f t="shared" si="192"/>
        <v/>
      </c>
      <c r="L3768" s="21" t="e">
        <f ca="1">IF(AND(K3768&lt;&gt; "", COUNTIF(SAP!#REF!,K3768)&gt;0),"Matched", "")</f>
        <v>#REF!</v>
      </c>
      <c r="M3768" s="21" t="str">
        <f t="shared" si="193"/>
        <v/>
      </c>
      <c r="N3768" s="21" t="e">
        <f ca="1">IF(AND(M3768&lt;&gt; "", COUNTIF(SAP!#REF!,M3768)&gt;0),"Matched", "")</f>
        <v>#REF!</v>
      </c>
      <c r="O3768" s="21" t="str">
        <f t="shared" si="194"/>
        <v/>
      </c>
      <c r="P3768" s="21" t="e">
        <f ca="1">IF(AND(O3768&lt;&gt; "", COUNTIF(SAP!#REF!,O3768)&gt;0),"Matched", "")</f>
        <v>#REF!</v>
      </c>
      <c r="Q3768" s="21" t="str">
        <f ca="1">IF(OR(D3768="AC",D3768="TR"),"Logic4"&amp;"_"&amp;TEXT(C3768,"dd.mm.yyyy") &amp;"_"&amp; 894288.72,"")</f>
        <v>Logic4_23.04.2020_894288.72</v>
      </c>
      <c r="R3768" s="21" t="e">
        <f ca="1">IF(AND(Q3768&lt;&gt; "", COUNTIF(SAP!#REF!,Q3768)&gt;0),"Matched", "")</f>
        <v>#REF!</v>
      </c>
    </row>
    <row r="3769" spans="1:18" hidden="1">
      <c r="A3769" s="21">
        <v>11563327</v>
      </c>
      <c r="B3769" s="22">
        <v>43944</v>
      </c>
      <c r="C3769" s="22">
        <v>43944</v>
      </c>
      <c r="D3769" s="21" t="s">
        <v>10</v>
      </c>
      <c r="E3769" s="23">
        <v>0</v>
      </c>
      <c r="F3769" s="23">
        <v>0</v>
      </c>
      <c r="G3769" s="23">
        <v>17305.8</v>
      </c>
      <c r="H3769" s="23">
        <v>625632.61</v>
      </c>
      <c r="I3769" s="21" t="s">
        <v>11</v>
      </c>
      <c r="J3769" s="21" t="s">
        <v>12</v>
      </c>
      <c r="K3769" s="21" t="str">
        <f t="shared" si="192"/>
        <v/>
      </c>
      <c r="L3769" s="21" t="e">
        <f ca="1">IF(AND(K3769&lt;&gt; "", COUNTIF(SAP!#REF!,K3769)&gt;0),"Matched", "")</f>
        <v>#REF!</v>
      </c>
      <c r="M3769" s="21" t="str">
        <f t="shared" si="193"/>
        <v/>
      </c>
      <c r="N3769" s="21" t="e">
        <f ca="1">IF(AND(M3769&lt;&gt; "", COUNTIF(SAP!#REF!,M3769)&gt;0),"Matched", "")</f>
        <v>#REF!</v>
      </c>
      <c r="O3769" s="21" t="str">
        <f t="shared" si="194"/>
        <v/>
      </c>
      <c r="P3769" s="21" t="e">
        <f ca="1">IF(AND(O3769&lt;&gt; "", COUNTIF(SAP!#REF!,O3769)&gt;0),"Matched", "")</f>
        <v>#REF!</v>
      </c>
      <c r="Q3769" s="21" t="str">
        <f ca="1">IF(OR(D3769="AC",D3769="TR"),"Logic4"&amp;"_"&amp;TEXT(C3769,"dd.mm.yyyy") &amp;"_"&amp; 894288.72,"")</f>
        <v>Logic4_23.04.2020_894288.72</v>
      </c>
      <c r="R3769" s="21" t="e">
        <f ca="1">IF(AND(Q3769&lt;&gt; "", COUNTIF(SAP!#REF!,Q3769)&gt;0),"Matched", "")</f>
        <v>#REF!</v>
      </c>
    </row>
    <row r="3770" spans="1:18" hidden="1">
      <c r="A3770" s="21">
        <v>11563327</v>
      </c>
      <c r="B3770" s="22">
        <v>43944</v>
      </c>
      <c r="C3770" s="22">
        <v>43944</v>
      </c>
      <c r="D3770" s="21" t="s">
        <v>10</v>
      </c>
      <c r="E3770" s="23">
        <v>0</v>
      </c>
      <c r="F3770" s="23">
        <v>0</v>
      </c>
      <c r="G3770" s="23">
        <v>17770.3</v>
      </c>
      <c r="H3770" s="23">
        <v>643402.91</v>
      </c>
      <c r="I3770" s="21" t="s">
        <v>11</v>
      </c>
      <c r="J3770" s="21" t="s">
        <v>12</v>
      </c>
      <c r="K3770" s="21" t="str">
        <f t="shared" si="192"/>
        <v/>
      </c>
      <c r="L3770" s="21" t="e">
        <f ca="1">IF(AND(K3770&lt;&gt; "", COUNTIF(SAP!#REF!,K3770)&gt;0),"Matched", "")</f>
        <v>#REF!</v>
      </c>
      <c r="M3770" s="21" t="str">
        <f t="shared" si="193"/>
        <v/>
      </c>
      <c r="N3770" s="21" t="e">
        <f ca="1">IF(AND(M3770&lt;&gt; "", COUNTIF(SAP!#REF!,M3770)&gt;0),"Matched", "")</f>
        <v>#REF!</v>
      </c>
      <c r="O3770" s="21" t="str">
        <f t="shared" si="194"/>
        <v/>
      </c>
      <c r="P3770" s="21" t="e">
        <f ca="1">IF(AND(O3770&lt;&gt; "", COUNTIF(SAP!#REF!,O3770)&gt;0),"Matched", "")</f>
        <v>#REF!</v>
      </c>
      <c r="Q3770" s="21" t="str">
        <f ca="1">IF(OR(D3770="AC",D3770="TR"),"Logic4"&amp;"_"&amp;TEXT(C3770,"dd.mm.yyyy") &amp;"_"&amp; 894288.72,"")</f>
        <v>Logic4_23.04.2020_894288.72</v>
      </c>
      <c r="R3770" s="21" t="e">
        <f ca="1">IF(AND(Q3770&lt;&gt; "", COUNTIF(SAP!#REF!,Q3770)&gt;0),"Matched", "")</f>
        <v>#REF!</v>
      </c>
    </row>
    <row r="3771" spans="1:18" hidden="1">
      <c r="A3771" s="21">
        <v>11563327</v>
      </c>
      <c r="B3771" s="22">
        <v>43944</v>
      </c>
      <c r="C3771" s="22">
        <v>43944</v>
      </c>
      <c r="D3771" s="21" t="s">
        <v>10</v>
      </c>
      <c r="E3771" s="23">
        <v>0</v>
      </c>
      <c r="F3771" s="23">
        <v>0</v>
      </c>
      <c r="G3771" s="23">
        <v>17804</v>
      </c>
      <c r="H3771" s="23">
        <v>661206.91</v>
      </c>
      <c r="I3771" s="21" t="s">
        <v>11</v>
      </c>
      <c r="J3771" s="21" t="s">
        <v>12</v>
      </c>
      <c r="K3771" s="21" t="str">
        <f t="shared" si="192"/>
        <v/>
      </c>
      <c r="L3771" s="21" t="e">
        <f ca="1">IF(AND(K3771&lt;&gt; "", COUNTIF(SAP!#REF!,K3771)&gt;0),"Matched", "")</f>
        <v>#REF!</v>
      </c>
      <c r="M3771" s="21" t="str">
        <f t="shared" si="193"/>
        <v/>
      </c>
      <c r="N3771" s="21" t="e">
        <f ca="1">IF(AND(M3771&lt;&gt; "", COUNTIF(SAP!#REF!,M3771)&gt;0),"Matched", "")</f>
        <v>#REF!</v>
      </c>
      <c r="O3771" s="21" t="str">
        <f t="shared" si="194"/>
        <v/>
      </c>
      <c r="P3771" s="21" t="e">
        <f ca="1">IF(AND(O3771&lt;&gt; "", COUNTIF(SAP!#REF!,O3771)&gt;0),"Matched", "")</f>
        <v>#REF!</v>
      </c>
      <c r="Q3771" s="21" t="str">
        <f ca="1">IF(OR(D3771="AC",D3771="TR"),"Logic4"&amp;"_"&amp;TEXT(C3771,"dd.mm.yyyy") &amp;"_"&amp; 894288.72,"")</f>
        <v>Logic4_23.04.2020_894288.72</v>
      </c>
      <c r="R3771" s="21" t="e">
        <f ca="1">IF(AND(Q3771&lt;&gt; "", COUNTIF(SAP!#REF!,Q3771)&gt;0),"Matched", "")</f>
        <v>#REF!</v>
      </c>
    </row>
    <row r="3772" spans="1:18" hidden="1">
      <c r="A3772" s="21">
        <v>11563327</v>
      </c>
      <c r="B3772" s="22">
        <v>43944</v>
      </c>
      <c r="C3772" s="22">
        <v>43944</v>
      </c>
      <c r="D3772" s="21" t="s">
        <v>10</v>
      </c>
      <c r="E3772" s="23">
        <v>0</v>
      </c>
      <c r="F3772" s="23">
        <v>0</v>
      </c>
      <c r="G3772" s="23">
        <v>24715.7</v>
      </c>
      <c r="H3772" s="23">
        <v>685922.61</v>
      </c>
      <c r="I3772" s="21" t="s">
        <v>11</v>
      </c>
      <c r="J3772" s="21" t="s">
        <v>12</v>
      </c>
      <c r="K3772" s="21" t="str">
        <f t="shared" si="192"/>
        <v/>
      </c>
      <c r="L3772" s="21" t="e">
        <f ca="1">IF(AND(K3772&lt;&gt; "", COUNTIF(SAP!#REF!,K3772)&gt;0),"Matched", "")</f>
        <v>#REF!</v>
      </c>
      <c r="M3772" s="21" t="str">
        <f t="shared" si="193"/>
        <v/>
      </c>
      <c r="N3772" s="21" t="e">
        <f ca="1">IF(AND(M3772&lt;&gt; "", COUNTIF(SAP!#REF!,M3772)&gt;0),"Matched", "")</f>
        <v>#REF!</v>
      </c>
      <c r="O3772" s="21" t="str">
        <f t="shared" si="194"/>
        <v/>
      </c>
      <c r="P3772" s="21" t="e">
        <f ca="1">IF(AND(O3772&lt;&gt; "", COUNTIF(SAP!#REF!,O3772)&gt;0),"Matched", "")</f>
        <v>#REF!</v>
      </c>
      <c r="Q3772" s="21" t="str">
        <f ca="1">IF(OR(D3772="AC",D3772="TR"),"Logic4"&amp;"_"&amp;TEXT(C3772,"dd.mm.yyyy") &amp;"_"&amp; 894288.72,"")</f>
        <v>Logic4_23.04.2020_894288.72</v>
      </c>
      <c r="R3772" s="21" t="e">
        <f ca="1">IF(AND(Q3772&lt;&gt; "", COUNTIF(SAP!#REF!,Q3772)&gt;0),"Matched", "")</f>
        <v>#REF!</v>
      </c>
    </row>
    <row r="3773" spans="1:18" hidden="1">
      <c r="A3773" s="21">
        <v>11563327</v>
      </c>
      <c r="B3773" s="22">
        <v>43944</v>
      </c>
      <c r="C3773" s="22">
        <v>43944</v>
      </c>
      <c r="D3773" s="21" t="s">
        <v>10</v>
      </c>
      <c r="E3773" s="23">
        <v>0</v>
      </c>
      <c r="F3773" s="23">
        <v>0</v>
      </c>
      <c r="G3773" s="23">
        <v>25437.87</v>
      </c>
      <c r="H3773" s="23">
        <v>711360.48</v>
      </c>
      <c r="I3773" s="21" t="s">
        <v>11</v>
      </c>
      <c r="J3773" s="21" t="s">
        <v>12</v>
      </c>
      <c r="K3773" s="21" t="str">
        <f t="shared" si="192"/>
        <v/>
      </c>
      <c r="L3773" s="21" t="e">
        <f ca="1">IF(AND(K3773&lt;&gt; "", COUNTIF(SAP!#REF!,K3773)&gt;0),"Matched", "")</f>
        <v>#REF!</v>
      </c>
      <c r="M3773" s="21" t="str">
        <f t="shared" si="193"/>
        <v/>
      </c>
      <c r="N3773" s="21" t="e">
        <f ca="1">IF(AND(M3773&lt;&gt; "", COUNTIF(SAP!#REF!,M3773)&gt;0),"Matched", "")</f>
        <v>#REF!</v>
      </c>
      <c r="O3773" s="21" t="str">
        <f t="shared" si="194"/>
        <v/>
      </c>
      <c r="P3773" s="21" t="e">
        <f ca="1">IF(AND(O3773&lt;&gt; "", COUNTIF(SAP!#REF!,O3773)&gt;0),"Matched", "")</f>
        <v>#REF!</v>
      </c>
      <c r="Q3773" s="21" t="str">
        <f ca="1">IF(OR(D3773="AC",D3773="TR"),"Logic4"&amp;"_"&amp;TEXT(C3773,"dd.mm.yyyy") &amp;"_"&amp; 894288.72,"")</f>
        <v>Logic4_23.04.2020_894288.72</v>
      </c>
      <c r="R3773" s="21" t="e">
        <f ca="1">IF(AND(Q3773&lt;&gt; "", COUNTIF(SAP!#REF!,Q3773)&gt;0),"Matched", "")</f>
        <v>#REF!</v>
      </c>
    </row>
    <row r="3774" spans="1:18" hidden="1">
      <c r="A3774" s="21">
        <v>11563327</v>
      </c>
      <c r="B3774" s="22">
        <v>43944</v>
      </c>
      <c r="C3774" s="22">
        <v>43944</v>
      </c>
      <c r="D3774" s="21" t="s">
        <v>10</v>
      </c>
      <c r="E3774" s="23">
        <v>0</v>
      </c>
      <c r="F3774" s="23">
        <v>0</v>
      </c>
      <c r="G3774" s="23">
        <v>25951.5</v>
      </c>
      <c r="H3774" s="23">
        <v>737311.98</v>
      </c>
      <c r="I3774" s="21" t="s">
        <v>11</v>
      </c>
      <c r="J3774" s="21" t="s">
        <v>12</v>
      </c>
      <c r="K3774" s="21" t="str">
        <f t="shared" si="192"/>
        <v/>
      </c>
      <c r="L3774" s="21" t="e">
        <f ca="1">IF(AND(K3774&lt;&gt; "", COUNTIF(SAP!#REF!,K3774)&gt;0),"Matched", "")</f>
        <v>#REF!</v>
      </c>
      <c r="M3774" s="21" t="str">
        <f t="shared" si="193"/>
        <v/>
      </c>
      <c r="N3774" s="21" t="e">
        <f ca="1">IF(AND(M3774&lt;&gt; "", COUNTIF(SAP!#REF!,M3774)&gt;0),"Matched", "")</f>
        <v>#REF!</v>
      </c>
      <c r="O3774" s="21" t="str">
        <f t="shared" si="194"/>
        <v/>
      </c>
      <c r="P3774" s="21" t="e">
        <f ca="1">IF(AND(O3774&lt;&gt; "", COUNTIF(SAP!#REF!,O3774)&gt;0),"Matched", "")</f>
        <v>#REF!</v>
      </c>
      <c r="Q3774" s="21" t="str">
        <f ca="1">IF(OR(D3774="AC",D3774="TR"),"Logic4"&amp;"_"&amp;TEXT(C3774,"dd.mm.yyyy") &amp;"_"&amp; 894288.72,"")</f>
        <v>Logic4_23.04.2020_894288.72</v>
      </c>
      <c r="R3774" s="21" t="e">
        <f ca="1">IF(AND(Q3774&lt;&gt; "", COUNTIF(SAP!#REF!,Q3774)&gt;0),"Matched", "")</f>
        <v>#REF!</v>
      </c>
    </row>
    <row r="3775" spans="1:18" hidden="1">
      <c r="A3775" s="21">
        <v>11563327</v>
      </c>
      <c r="B3775" s="22">
        <v>43944</v>
      </c>
      <c r="C3775" s="22">
        <v>43944</v>
      </c>
      <c r="D3775" s="21" t="s">
        <v>10</v>
      </c>
      <c r="E3775" s="23">
        <v>0</v>
      </c>
      <c r="F3775" s="23">
        <v>0</v>
      </c>
      <c r="G3775" s="23">
        <v>26023.84</v>
      </c>
      <c r="H3775" s="23">
        <v>763335.82</v>
      </c>
      <c r="I3775" s="21" t="s">
        <v>11</v>
      </c>
      <c r="J3775" s="21" t="s">
        <v>12</v>
      </c>
      <c r="K3775" s="21" t="str">
        <f t="shared" si="192"/>
        <v/>
      </c>
      <c r="L3775" s="21" t="e">
        <f ca="1">IF(AND(K3775&lt;&gt; "", COUNTIF(SAP!#REF!,K3775)&gt;0),"Matched", "")</f>
        <v>#REF!</v>
      </c>
      <c r="M3775" s="21" t="str">
        <f t="shared" si="193"/>
        <v/>
      </c>
      <c r="N3775" s="21" t="e">
        <f ca="1">IF(AND(M3775&lt;&gt; "", COUNTIF(SAP!#REF!,M3775)&gt;0),"Matched", "")</f>
        <v>#REF!</v>
      </c>
      <c r="O3775" s="21" t="str">
        <f t="shared" si="194"/>
        <v/>
      </c>
      <c r="P3775" s="21" t="e">
        <f ca="1">IF(AND(O3775&lt;&gt; "", COUNTIF(SAP!#REF!,O3775)&gt;0),"Matched", "")</f>
        <v>#REF!</v>
      </c>
      <c r="Q3775" s="21" t="str">
        <f ca="1">IF(OR(D3775="AC",D3775="TR"),"Logic4"&amp;"_"&amp;TEXT(C3775,"dd.mm.yyyy") &amp;"_"&amp; 894288.72,"")</f>
        <v>Logic4_23.04.2020_894288.72</v>
      </c>
      <c r="R3775" s="21" t="e">
        <f ca="1">IF(AND(Q3775&lt;&gt; "", COUNTIF(SAP!#REF!,Q3775)&gt;0),"Matched", "")</f>
        <v>#REF!</v>
      </c>
    </row>
    <row r="3776" spans="1:18" hidden="1">
      <c r="A3776" s="21">
        <v>11563327</v>
      </c>
      <c r="B3776" s="22">
        <v>43944</v>
      </c>
      <c r="C3776" s="22">
        <v>43944</v>
      </c>
      <c r="D3776" s="21" t="s">
        <v>10</v>
      </c>
      <c r="E3776" s="23">
        <v>0</v>
      </c>
      <c r="F3776" s="23">
        <v>0</v>
      </c>
      <c r="G3776" s="23">
        <v>26134.9</v>
      </c>
      <c r="H3776" s="23">
        <v>789470.71999999997</v>
      </c>
      <c r="I3776" s="21" t="s">
        <v>11</v>
      </c>
      <c r="J3776" s="21" t="s">
        <v>12</v>
      </c>
      <c r="K3776" s="21" t="str">
        <f t="shared" si="192"/>
        <v/>
      </c>
      <c r="L3776" s="21" t="e">
        <f ca="1">IF(AND(K3776&lt;&gt; "", COUNTIF(SAP!#REF!,K3776)&gt;0),"Matched", "")</f>
        <v>#REF!</v>
      </c>
      <c r="M3776" s="21" t="str">
        <f t="shared" si="193"/>
        <v/>
      </c>
      <c r="N3776" s="21" t="e">
        <f ca="1">IF(AND(M3776&lt;&gt; "", COUNTIF(SAP!#REF!,M3776)&gt;0),"Matched", "")</f>
        <v>#REF!</v>
      </c>
      <c r="O3776" s="21" t="str">
        <f t="shared" si="194"/>
        <v/>
      </c>
      <c r="P3776" s="21" t="e">
        <f ca="1">IF(AND(O3776&lt;&gt; "", COUNTIF(SAP!#REF!,O3776)&gt;0),"Matched", "")</f>
        <v>#REF!</v>
      </c>
      <c r="Q3776" s="21" t="str">
        <f ca="1">IF(OR(D3776="AC",D3776="TR"),"Logic4"&amp;"_"&amp;TEXT(C3776,"dd.mm.yyyy") &amp;"_"&amp; 894288.72,"")</f>
        <v>Logic4_23.04.2020_894288.72</v>
      </c>
      <c r="R3776" s="21" t="e">
        <f ca="1">IF(AND(Q3776&lt;&gt; "", COUNTIF(SAP!#REF!,Q3776)&gt;0),"Matched", "")</f>
        <v>#REF!</v>
      </c>
    </row>
    <row r="3777" spans="1:20" hidden="1">
      <c r="A3777" s="21">
        <v>11563327</v>
      </c>
      <c r="B3777" s="22">
        <v>43944</v>
      </c>
      <c r="C3777" s="22">
        <v>43944</v>
      </c>
      <c r="D3777" s="21" t="s">
        <v>10</v>
      </c>
      <c r="E3777" s="23">
        <v>0</v>
      </c>
      <c r="F3777" s="23">
        <v>0</v>
      </c>
      <c r="G3777" s="23">
        <v>34013.5</v>
      </c>
      <c r="H3777" s="23">
        <v>823484.22</v>
      </c>
      <c r="I3777" s="21" t="s">
        <v>11</v>
      </c>
      <c r="J3777" s="21" t="s">
        <v>12</v>
      </c>
      <c r="K3777" s="21" t="str">
        <f t="shared" si="192"/>
        <v/>
      </c>
      <c r="L3777" s="21" t="e">
        <f ca="1">IF(AND(K3777&lt;&gt; "", COUNTIF(SAP!#REF!,K3777)&gt;0),"Matched", "")</f>
        <v>#REF!</v>
      </c>
      <c r="M3777" s="21" t="str">
        <f t="shared" si="193"/>
        <v/>
      </c>
      <c r="N3777" s="21" t="e">
        <f ca="1">IF(AND(M3777&lt;&gt; "", COUNTIF(SAP!#REF!,M3777)&gt;0),"Matched", "")</f>
        <v>#REF!</v>
      </c>
      <c r="O3777" s="21" t="str">
        <f t="shared" si="194"/>
        <v/>
      </c>
      <c r="P3777" s="21" t="e">
        <f ca="1">IF(AND(O3777&lt;&gt; "", COUNTIF(SAP!#REF!,O3777)&gt;0),"Matched", "")</f>
        <v>#REF!</v>
      </c>
      <c r="Q3777" s="21" t="str">
        <f ca="1">IF(OR(D3777="AC",D3777="TR"),"Logic4"&amp;"_"&amp;TEXT(C3777,"dd.mm.yyyy") &amp;"_"&amp; 894288.72,"")</f>
        <v>Logic4_23.04.2020_894288.72</v>
      </c>
      <c r="R3777" s="21" t="e">
        <f ca="1">IF(AND(Q3777&lt;&gt; "", COUNTIF(SAP!#REF!,Q3777)&gt;0),"Matched", "")</f>
        <v>#REF!</v>
      </c>
    </row>
    <row r="3778" spans="1:20" hidden="1">
      <c r="A3778" s="21">
        <v>11563327</v>
      </c>
      <c r="B3778" s="22">
        <v>43944</v>
      </c>
      <c r="C3778" s="22">
        <v>43944</v>
      </c>
      <c r="D3778" s="21" t="s">
        <v>10</v>
      </c>
      <c r="E3778" s="23">
        <v>0</v>
      </c>
      <c r="F3778" s="23">
        <v>0</v>
      </c>
      <c r="G3778" s="23">
        <v>35249.699999999997</v>
      </c>
      <c r="H3778" s="23">
        <v>858733.92</v>
      </c>
      <c r="I3778" s="21" t="s">
        <v>11</v>
      </c>
      <c r="J3778" s="21" t="s">
        <v>12</v>
      </c>
      <c r="K3778" s="21" t="str">
        <f t="shared" si="192"/>
        <v/>
      </c>
      <c r="L3778" s="21" t="e">
        <f ca="1">IF(AND(K3778&lt;&gt; "", COUNTIF(SAP!#REF!,K3778)&gt;0),"Matched", "")</f>
        <v>#REF!</v>
      </c>
      <c r="M3778" s="21" t="str">
        <f t="shared" si="193"/>
        <v/>
      </c>
      <c r="N3778" s="21" t="e">
        <f ca="1">IF(AND(M3778&lt;&gt; "", COUNTIF(SAP!#REF!,M3778)&gt;0),"Matched", "")</f>
        <v>#REF!</v>
      </c>
      <c r="O3778" s="21" t="str">
        <f t="shared" si="194"/>
        <v/>
      </c>
      <c r="P3778" s="21" t="e">
        <f ca="1">IF(AND(O3778&lt;&gt; "", COUNTIF(SAP!#REF!,O3778)&gt;0),"Matched", "")</f>
        <v>#REF!</v>
      </c>
      <c r="Q3778" s="21" t="str">
        <f ca="1">IF(OR(D3778="AC",D3778="TR"),"Logic4"&amp;"_"&amp;TEXT(C3778,"dd.mm.yyyy") &amp;"_"&amp; 894288.72,"")</f>
        <v>Logic4_23.04.2020_894288.72</v>
      </c>
      <c r="R3778" s="21" t="e">
        <f ca="1">IF(AND(Q3778&lt;&gt; "", COUNTIF(SAP!#REF!,Q3778)&gt;0),"Matched", "")</f>
        <v>#REF!</v>
      </c>
    </row>
    <row r="3779" spans="1:20" hidden="1">
      <c r="A3779" s="21">
        <v>11563327</v>
      </c>
      <c r="B3779" s="22">
        <v>43944</v>
      </c>
      <c r="C3779" s="22">
        <v>43944</v>
      </c>
      <c r="D3779" s="21" t="s">
        <v>10</v>
      </c>
      <c r="E3779" s="23">
        <v>0</v>
      </c>
      <c r="F3779" s="23">
        <v>0</v>
      </c>
      <c r="G3779" s="23">
        <v>35554.800000000003</v>
      </c>
      <c r="H3779" s="23">
        <v>894288.72</v>
      </c>
      <c r="I3779" s="21" t="s">
        <v>11</v>
      </c>
      <c r="J3779" s="21" t="s">
        <v>12</v>
      </c>
      <c r="K3779" s="21" t="str">
        <f t="shared" ref="K3779:K3842" si="195">IF(D3779="TF","Logic1"&amp;"_"&amp;TEXT(C3779, "mm") &amp;"_"&amp; F3779,"")</f>
        <v/>
      </c>
      <c r="L3779" s="21" t="e">
        <f ca="1">IF(AND(K3779&lt;&gt; "", COUNTIF(SAP!#REF!,K3779)&gt;0),"Matched", "")</f>
        <v>#REF!</v>
      </c>
      <c r="M3779" s="21" t="str">
        <f t="shared" si="193"/>
        <v/>
      </c>
      <c r="N3779" s="21" t="e">
        <f ca="1">IF(AND(M3779&lt;&gt; "", COUNTIF(SAP!#REF!,M3779)&gt;0),"Matched", "")</f>
        <v>#REF!</v>
      </c>
      <c r="O3779" s="21" t="str">
        <f t="shared" si="194"/>
        <v/>
      </c>
      <c r="P3779" s="21" t="e">
        <f ca="1">IF(AND(O3779&lt;&gt; "", COUNTIF(SAP!#REF!,O3779)&gt;0),"Matched", "")</f>
        <v>#REF!</v>
      </c>
      <c r="Q3779" s="21" t="str">
        <f ca="1">IF(OR(D3779="AC",D3779="TR"),"Logic4"&amp;"_"&amp;TEXT(C3779,"dd.mm.yyyy") &amp;"_"&amp; 894288.72,"")</f>
        <v>Logic4_23.04.2020_894288.72</v>
      </c>
      <c r="R3779" s="21" t="e">
        <f ca="1">IF(AND(Q3779&lt;&gt; "", COUNTIF(SAP!#REF!,Q3779)&gt;0),"Matched", "")</f>
        <v>#REF!</v>
      </c>
    </row>
    <row r="3780" spans="1:20" hidden="1">
      <c r="A3780" s="21">
        <v>11563327</v>
      </c>
      <c r="B3780" s="22">
        <v>43944</v>
      </c>
      <c r="C3780" s="22">
        <v>43944</v>
      </c>
      <c r="D3780" s="21" t="s">
        <v>13</v>
      </c>
      <c r="E3780" s="23">
        <v>0</v>
      </c>
      <c r="F3780" s="23">
        <v>6.06</v>
      </c>
      <c r="G3780" s="23">
        <v>0</v>
      </c>
      <c r="H3780" s="23">
        <v>894282.66</v>
      </c>
      <c r="I3780" s="21" t="s">
        <v>14</v>
      </c>
      <c r="J3780" s="21" t="s">
        <v>15</v>
      </c>
      <c r="K3780" s="21" t="str">
        <f t="shared" si="195"/>
        <v/>
      </c>
      <c r="L3780" s="21" t="e">
        <f ca="1">IF(AND(K3780&lt;&gt; "", COUNTIF(SAP!#REF!,K3780)&gt;0),"Matched", "")</f>
        <v>#REF!</v>
      </c>
      <c r="M3780" s="21" t="str">
        <f t="shared" si="193"/>
        <v/>
      </c>
      <c r="N3780" s="21" t="e">
        <f ca="1">IF(AND(M3780&lt;&gt; "", COUNTIF(SAP!#REF!,M3780)&gt;0),"Matched", "")</f>
        <v>#REF!</v>
      </c>
      <c r="O3780" s="21" t="str">
        <f t="shared" si="194"/>
        <v/>
      </c>
      <c r="P3780" s="21" t="e">
        <f ca="1">IF(AND(O3780&lt;&gt; "", COUNTIF(SAP!#REF!,O3780)&gt;0),"Matched", "")</f>
        <v>#REF!</v>
      </c>
      <c r="R3780" s="21" t="e">
        <f ca="1">IF(AND(Q3780&lt;&gt; "", COUNTIF(SAP!#REF!,Q3780)&gt;0),"Matched", "")</f>
        <v>#REF!</v>
      </c>
      <c r="S3780" s="21" t="str">
        <f ca="1">IF(AND(D3780="AD", I3780="800TAX  "),"Logic5"&amp;"_"&amp;TEXT(C3780,"dd.mm.yyyy") &amp;"_"&amp; 457.51,"")</f>
        <v>Logic5_23.04.2020_457.51</v>
      </c>
      <c r="T3780" s="21" t="e">
        <f ca="1">IF(AND(S3780&lt;&gt; "", COUNTIF(SAP!#REF!,S3780)&gt;0),"Matched", "")</f>
        <v>#REF!</v>
      </c>
    </row>
    <row r="3781" spans="1:20" hidden="1">
      <c r="A3781" s="21">
        <v>11563327</v>
      </c>
      <c r="B3781" s="22">
        <v>43944</v>
      </c>
      <c r="C3781" s="22">
        <v>43944</v>
      </c>
      <c r="D3781" s="21" t="s">
        <v>13</v>
      </c>
      <c r="E3781" s="23">
        <v>0</v>
      </c>
      <c r="F3781" s="23">
        <v>7.84</v>
      </c>
      <c r="G3781" s="23">
        <v>0</v>
      </c>
      <c r="H3781" s="23">
        <v>894274.82</v>
      </c>
      <c r="I3781" s="21" t="s">
        <v>14</v>
      </c>
      <c r="J3781" s="21" t="s">
        <v>15</v>
      </c>
      <c r="K3781" s="21" t="str">
        <f t="shared" si="195"/>
        <v/>
      </c>
      <c r="L3781" s="21" t="e">
        <f ca="1">IF(AND(K3781&lt;&gt; "", COUNTIF(SAP!#REF!,K3781)&gt;0),"Matched", "")</f>
        <v>#REF!</v>
      </c>
      <c r="M3781" s="21" t="str">
        <f t="shared" si="193"/>
        <v/>
      </c>
      <c r="N3781" s="21" t="e">
        <f ca="1">IF(AND(M3781&lt;&gt; "", COUNTIF(SAP!#REF!,M3781)&gt;0),"Matched", "")</f>
        <v>#REF!</v>
      </c>
      <c r="O3781" s="21" t="str">
        <f t="shared" si="194"/>
        <v/>
      </c>
      <c r="P3781" s="21" t="e">
        <f ca="1">IF(AND(O3781&lt;&gt; "", COUNTIF(SAP!#REF!,O3781)&gt;0),"Matched", "")</f>
        <v>#REF!</v>
      </c>
      <c r="R3781" s="21" t="e">
        <f ca="1">IF(AND(Q3781&lt;&gt; "", COUNTIF(SAP!#REF!,Q3781)&gt;0),"Matched", "")</f>
        <v>#REF!</v>
      </c>
      <c r="S3781" s="21" t="str">
        <f ca="1">IF(AND(D3781="AD", I3781="800TAX  "),"Logic5"&amp;"_"&amp;TEXT(C3781,"dd.mm.yyyy") &amp;"_"&amp; 457.51,"")</f>
        <v>Logic5_23.04.2020_457.51</v>
      </c>
      <c r="T3781" s="21" t="e">
        <f ca="1">IF(AND(S3781&lt;&gt; "", COUNTIF(SAP!#REF!,S3781)&gt;0),"Matched", "")</f>
        <v>#REF!</v>
      </c>
    </row>
    <row r="3782" spans="1:20" hidden="1">
      <c r="A3782" s="21">
        <v>11563327</v>
      </c>
      <c r="B3782" s="22">
        <v>43944</v>
      </c>
      <c r="C3782" s="22">
        <v>43944</v>
      </c>
      <c r="D3782" s="21" t="s">
        <v>13</v>
      </c>
      <c r="E3782" s="23">
        <v>0</v>
      </c>
      <c r="F3782" s="23">
        <v>7.85</v>
      </c>
      <c r="G3782" s="23">
        <v>0</v>
      </c>
      <c r="H3782" s="23">
        <v>894266.97</v>
      </c>
      <c r="I3782" s="21" t="s">
        <v>14</v>
      </c>
      <c r="J3782" s="21" t="s">
        <v>15</v>
      </c>
      <c r="K3782" s="21" t="str">
        <f t="shared" si="195"/>
        <v/>
      </c>
      <c r="L3782" s="21" t="e">
        <f ca="1">IF(AND(K3782&lt;&gt; "", COUNTIF(SAP!#REF!,K3782)&gt;0),"Matched", "")</f>
        <v>#REF!</v>
      </c>
      <c r="M3782" s="21" t="str">
        <f t="shared" si="193"/>
        <v/>
      </c>
      <c r="N3782" s="21" t="e">
        <f ca="1">IF(AND(M3782&lt;&gt; "", COUNTIF(SAP!#REF!,M3782)&gt;0),"Matched", "")</f>
        <v>#REF!</v>
      </c>
      <c r="O3782" s="21" t="str">
        <f t="shared" si="194"/>
        <v/>
      </c>
      <c r="P3782" s="21" t="e">
        <f ca="1">IF(AND(O3782&lt;&gt; "", COUNTIF(SAP!#REF!,O3782)&gt;0),"Matched", "")</f>
        <v>#REF!</v>
      </c>
      <c r="R3782" s="21" t="e">
        <f ca="1">IF(AND(Q3782&lt;&gt; "", COUNTIF(SAP!#REF!,Q3782)&gt;0),"Matched", "")</f>
        <v>#REF!</v>
      </c>
      <c r="S3782" s="21" t="str">
        <f ca="1">IF(AND(D3782="AD", I3782="800TAX  "),"Logic5"&amp;"_"&amp;TEXT(C3782,"dd.mm.yyyy") &amp;"_"&amp; 457.51,"")</f>
        <v>Logic5_23.04.2020_457.51</v>
      </c>
      <c r="T3782" s="21" t="e">
        <f ca="1">IF(AND(S3782&lt;&gt; "", COUNTIF(SAP!#REF!,S3782)&gt;0),"Matched", "")</f>
        <v>#REF!</v>
      </c>
    </row>
    <row r="3783" spans="1:20" hidden="1">
      <c r="A3783" s="21">
        <v>11563327</v>
      </c>
      <c r="B3783" s="22">
        <v>43944</v>
      </c>
      <c r="C3783" s="22">
        <v>43944</v>
      </c>
      <c r="D3783" s="21" t="s">
        <v>13</v>
      </c>
      <c r="E3783" s="23">
        <v>0</v>
      </c>
      <c r="F3783" s="23">
        <v>7.97</v>
      </c>
      <c r="G3783" s="23">
        <v>0</v>
      </c>
      <c r="H3783" s="23">
        <v>894259</v>
      </c>
      <c r="I3783" s="21" t="s">
        <v>14</v>
      </c>
      <c r="J3783" s="21" t="s">
        <v>15</v>
      </c>
      <c r="K3783" s="21" t="str">
        <f t="shared" si="195"/>
        <v/>
      </c>
      <c r="L3783" s="21" t="e">
        <f ca="1">IF(AND(K3783&lt;&gt; "", COUNTIF(SAP!#REF!,K3783)&gt;0),"Matched", "")</f>
        <v>#REF!</v>
      </c>
      <c r="M3783" s="21" t="str">
        <f t="shared" si="193"/>
        <v/>
      </c>
      <c r="N3783" s="21" t="e">
        <f ca="1">IF(AND(M3783&lt;&gt; "", COUNTIF(SAP!#REF!,M3783)&gt;0),"Matched", "")</f>
        <v>#REF!</v>
      </c>
      <c r="O3783" s="21" t="str">
        <f t="shared" si="194"/>
        <v/>
      </c>
      <c r="P3783" s="21" t="e">
        <f ca="1">IF(AND(O3783&lt;&gt; "", COUNTIF(SAP!#REF!,O3783)&gt;0),"Matched", "")</f>
        <v>#REF!</v>
      </c>
      <c r="R3783" s="21" t="e">
        <f ca="1">IF(AND(Q3783&lt;&gt; "", COUNTIF(SAP!#REF!,Q3783)&gt;0),"Matched", "")</f>
        <v>#REF!</v>
      </c>
      <c r="S3783" s="21" t="str">
        <f ca="1">IF(AND(D3783="AD", I3783="800TAX  "),"Logic5"&amp;"_"&amp;TEXT(C3783,"dd.mm.yyyy") &amp;"_"&amp; 457.51,"")</f>
        <v>Logic5_23.04.2020_457.51</v>
      </c>
      <c r="T3783" s="21" t="e">
        <f ca="1">IF(AND(S3783&lt;&gt; "", COUNTIF(SAP!#REF!,S3783)&gt;0),"Matched", "")</f>
        <v>#REF!</v>
      </c>
    </row>
    <row r="3784" spans="1:20" hidden="1">
      <c r="A3784" s="21">
        <v>11563327</v>
      </c>
      <c r="B3784" s="22">
        <v>43944</v>
      </c>
      <c r="C3784" s="22">
        <v>43944</v>
      </c>
      <c r="D3784" s="21" t="s">
        <v>13</v>
      </c>
      <c r="E3784" s="23">
        <v>0</v>
      </c>
      <c r="F3784" s="23">
        <v>8.25</v>
      </c>
      <c r="G3784" s="23">
        <v>0</v>
      </c>
      <c r="H3784" s="23">
        <v>894250.75</v>
      </c>
      <c r="I3784" s="21" t="s">
        <v>14</v>
      </c>
      <c r="J3784" s="21" t="s">
        <v>15</v>
      </c>
      <c r="K3784" s="21" t="str">
        <f t="shared" si="195"/>
        <v/>
      </c>
      <c r="L3784" s="21" t="e">
        <f ca="1">IF(AND(K3784&lt;&gt; "", COUNTIF(SAP!#REF!,K3784)&gt;0),"Matched", "")</f>
        <v>#REF!</v>
      </c>
      <c r="M3784" s="21" t="str">
        <f t="shared" si="193"/>
        <v/>
      </c>
      <c r="N3784" s="21" t="e">
        <f ca="1">IF(AND(M3784&lt;&gt; "", COUNTIF(SAP!#REF!,M3784)&gt;0),"Matched", "")</f>
        <v>#REF!</v>
      </c>
      <c r="O3784" s="21" t="str">
        <f t="shared" si="194"/>
        <v/>
      </c>
      <c r="P3784" s="21" t="e">
        <f ca="1">IF(AND(O3784&lt;&gt; "", COUNTIF(SAP!#REF!,O3784)&gt;0),"Matched", "")</f>
        <v>#REF!</v>
      </c>
      <c r="R3784" s="21" t="e">
        <f ca="1">IF(AND(Q3784&lt;&gt; "", COUNTIF(SAP!#REF!,Q3784)&gt;0),"Matched", "")</f>
        <v>#REF!</v>
      </c>
      <c r="S3784" s="21" t="str">
        <f ca="1">IF(AND(D3784="AD", I3784="800TAX  "),"Logic5"&amp;"_"&amp;TEXT(C3784,"dd.mm.yyyy") &amp;"_"&amp; 457.51,"")</f>
        <v>Logic5_23.04.2020_457.51</v>
      </c>
      <c r="T3784" s="21" t="e">
        <f ca="1">IF(AND(S3784&lt;&gt; "", COUNTIF(SAP!#REF!,S3784)&gt;0),"Matched", "")</f>
        <v>#REF!</v>
      </c>
    </row>
    <row r="3785" spans="1:20" hidden="1">
      <c r="A3785" s="21">
        <v>11563327</v>
      </c>
      <c r="B3785" s="22">
        <v>43944</v>
      </c>
      <c r="C3785" s="22">
        <v>43944</v>
      </c>
      <c r="D3785" s="21" t="s">
        <v>13</v>
      </c>
      <c r="E3785" s="23">
        <v>0</v>
      </c>
      <c r="F3785" s="23">
        <v>10.28</v>
      </c>
      <c r="G3785" s="23">
        <v>0</v>
      </c>
      <c r="H3785" s="23">
        <v>894240.47</v>
      </c>
      <c r="I3785" s="21" t="s">
        <v>14</v>
      </c>
      <c r="J3785" s="21" t="s">
        <v>15</v>
      </c>
      <c r="K3785" s="21" t="str">
        <f t="shared" si="195"/>
        <v/>
      </c>
      <c r="L3785" s="21" t="e">
        <f ca="1">IF(AND(K3785&lt;&gt; "", COUNTIF(SAP!#REF!,K3785)&gt;0),"Matched", "")</f>
        <v>#REF!</v>
      </c>
      <c r="M3785" s="21" t="str">
        <f t="shared" si="193"/>
        <v/>
      </c>
      <c r="N3785" s="21" t="e">
        <f ca="1">IF(AND(M3785&lt;&gt; "", COUNTIF(SAP!#REF!,M3785)&gt;0),"Matched", "")</f>
        <v>#REF!</v>
      </c>
      <c r="O3785" s="21" t="str">
        <f t="shared" si="194"/>
        <v/>
      </c>
      <c r="P3785" s="21" t="e">
        <f ca="1">IF(AND(O3785&lt;&gt; "", COUNTIF(SAP!#REF!,O3785)&gt;0),"Matched", "")</f>
        <v>#REF!</v>
      </c>
      <c r="R3785" s="21" t="e">
        <f ca="1">IF(AND(Q3785&lt;&gt; "", COUNTIF(SAP!#REF!,Q3785)&gt;0),"Matched", "")</f>
        <v>#REF!</v>
      </c>
      <c r="S3785" s="21" t="str">
        <f ca="1">IF(AND(D3785="AD", I3785="800TAX  "),"Logic5"&amp;"_"&amp;TEXT(C3785,"dd.mm.yyyy") &amp;"_"&amp; 457.51,"")</f>
        <v>Logic5_23.04.2020_457.51</v>
      </c>
      <c r="T3785" s="21" t="e">
        <f ca="1">IF(AND(S3785&lt;&gt; "", COUNTIF(SAP!#REF!,S3785)&gt;0),"Matched", "")</f>
        <v>#REF!</v>
      </c>
    </row>
    <row r="3786" spans="1:20" hidden="1">
      <c r="A3786" s="21">
        <v>11563327</v>
      </c>
      <c r="B3786" s="22">
        <v>43944</v>
      </c>
      <c r="C3786" s="22">
        <v>43944</v>
      </c>
      <c r="D3786" s="21" t="s">
        <v>13</v>
      </c>
      <c r="E3786" s="23">
        <v>0</v>
      </c>
      <c r="F3786" s="23">
        <v>10.4</v>
      </c>
      <c r="G3786" s="23">
        <v>0</v>
      </c>
      <c r="H3786" s="23">
        <v>894230.07</v>
      </c>
      <c r="I3786" s="21" t="s">
        <v>14</v>
      </c>
      <c r="J3786" s="21" t="s">
        <v>15</v>
      </c>
      <c r="K3786" s="21" t="str">
        <f t="shared" si="195"/>
        <v/>
      </c>
      <c r="L3786" s="21" t="e">
        <f ca="1">IF(AND(K3786&lt;&gt; "", COUNTIF(SAP!#REF!,K3786)&gt;0),"Matched", "")</f>
        <v>#REF!</v>
      </c>
      <c r="M3786" s="21" t="str">
        <f t="shared" si="193"/>
        <v/>
      </c>
      <c r="N3786" s="21" t="e">
        <f ca="1">IF(AND(M3786&lt;&gt; "", COUNTIF(SAP!#REF!,M3786)&gt;0),"Matched", "")</f>
        <v>#REF!</v>
      </c>
      <c r="O3786" s="21" t="str">
        <f t="shared" si="194"/>
        <v/>
      </c>
      <c r="P3786" s="21" t="e">
        <f ca="1">IF(AND(O3786&lt;&gt; "", COUNTIF(SAP!#REF!,O3786)&gt;0),"Matched", "")</f>
        <v>#REF!</v>
      </c>
      <c r="R3786" s="21" t="e">
        <f ca="1">IF(AND(Q3786&lt;&gt; "", COUNTIF(SAP!#REF!,Q3786)&gt;0),"Matched", "")</f>
        <v>#REF!</v>
      </c>
      <c r="S3786" s="21" t="str">
        <f ca="1">IF(AND(D3786="AD", I3786="800TAX  "),"Logic5"&amp;"_"&amp;TEXT(C3786,"dd.mm.yyyy") &amp;"_"&amp; 457.51,"")</f>
        <v>Logic5_23.04.2020_457.51</v>
      </c>
      <c r="T3786" s="21" t="e">
        <f ca="1">IF(AND(S3786&lt;&gt; "", COUNTIF(SAP!#REF!,S3786)&gt;0),"Matched", "")</f>
        <v>#REF!</v>
      </c>
    </row>
    <row r="3787" spans="1:20" hidden="1">
      <c r="A3787" s="21">
        <v>11563327</v>
      </c>
      <c r="B3787" s="22">
        <v>43944</v>
      </c>
      <c r="C3787" s="22">
        <v>43944</v>
      </c>
      <c r="D3787" s="21" t="s">
        <v>13</v>
      </c>
      <c r="E3787" s="23">
        <v>0</v>
      </c>
      <c r="F3787" s="23">
        <v>11.26</v>
      </c>
      <c r="G3787" s="23">
        <v>0</v>
      </c>
      <c r="H3787" s="23">
        <v>894218.81</v>
      </c>
      <c r="I3787" s="21" t="s">
        <v>14</v>
      </c>
      <c r="J3787" s="21" t="s">
        <v>15</v>
      </c>
      <c r="K3787" s="21" t="str">
        <f t="shared" si="195"/>
        <v/>
      </c>
      <c r="L3787" s="21" t="e">
        <f ca="1">IF(AND(K3787&lt;&gt; "", COUNTIF(SAP!#REF!,K3787)&gt;0),"Matched", "")</f>
        <v>#REF!</v>
      </c>
      <c r="M3787" s="21" t="str">
        <f t="shared" si="193"/>
        <v/>
      </c>
      <c r="N3787" s="21" t="e">
        <f ca="1">IF(AND(M3787&lt;&gt; "", COUNTIF(SAP!#REF!,M3787)&gt;0),"Matched", "")</f>
        <v>#REF!</v>
      </c>
      <c r="O3787" s="21" t="str">
        <f t="shared" si="194"/>
        <v/>
      </c>
      <c r="P3787" s="21" t="e">
        <f ca="1">IF(AND(O3787&lt;&gt; "", COUNTIF(SAP!#REF!,O3787)&gt;0),"Matched", "")</f>
        <v>#REF!</v>
      </c>
      <c r="R3787" s="21" t="e">
        <f ca="1">IF(AND(Q3787&lt;&gt; "", COUNTIF(SAP!#REF!,Q3787)&gt;0),"Matched", "")</f>
        <v>#REF!</v>
      </c>
      <c r="S3787" s="21" t="str">
        <f ca="1">IF(AND(D3787="AD", I3787="800TAX  "),"Logic5"&amp;"_"&amp;TEXT(C3787,"dd.mm.yyyy") &amp;"_"&amp; 457.51,"")</f>
        <v>Logic5_23.04.2020_457.51</v>
      </c>
      <c r="T3787" s="21" t="e">
        <f ca="1">IF(AND(S3787&lt;&gt; "", COUNTIF(SAP!#REF!,S3787)&gt;0),"Matched", "")</f>
        <v>#REF!</v>
      </c>
    </row>
    <row r="3788" spans="1:20" hidden="1">
      <c r="A3788" s="21">
        <v>11563327</v>
      </c>
      <c r="B3788" s="22">
        <v>43944</v>
      </c>
      <c r="C3788" s="22">
        <v>43944</v>
      </c>
      <c r="D3788" s="21" t="s">
        <v>13</v>
      </c>
      <c r="E3788" s="23">
        <v>0</v>
      </c>
      <c r="F3788" s="23">
        <v>11.26</v>
      </c>
      <c r="G3788" s="23">
        <v>0</v>
      </c>
      <c r="H3788" s="23">
        <v>894207.55</v>
      </c>
      <c r="I3788" s="21" t="s">
        <v>14</v>
      </c>
      <c r="J3788" s="21" t="s">
        <v>15</v>
      </c>
      <c r="K3788" s="21" t="str">
        <f t="shared" si="195"/>
        <v/>
      </c>
      <c r="L3788" s="21" t="e">
        <f ca="1">IF(AND(K3788&lt;&gt; "", COUNTIF(SAP!#REF!,K3788)&gt;0),"Matched", "")</f>
        <v>#REF!</v>
      </c>
      <c r="M3788" s="21" t="str">
        <f t="shared" si="193"/>
        <v/>
      </c>
      <c r="N3788" s="21" t="e">
        <f ca="1">IF(AND(M3788&lt;&gt; "", COUNTIF(SAP!#REF!,M3788)&gt;0),"Matched", "")</f>
        <v>#REF!</v>
      </c>
      <c r="O3788" s="21" t="str">
        <f t="shared" si="194"/>
        <v/>
      </c>
      <c r="P3788" s="21" t="e">
        <f ca="1">IF(AND(O3788&lt;&gt; "", COUNTIF(SAP!#REF!,O3788)&gt;0),"Matched", "")</f>
        <v>#REF!</v>
      </c>
      <c r="R3788" s="21" t="e">
        <f ca="1">IF(AND(Q3788&lt;&gt; "", COUNTIF(SAP!#REF!,Q3788)&gt;0),"Matched", "")</f>
        <v>#REF!</v>
      </c>
      <c r="S3788" s="21" t="str">
        <f ca="1">IF(AND(D3788="AD", I3788="800TAX  "),"Logic5"&amp;"_"&amp;TEXT(C3788,"dd.mm.yyyy") &amp;"_"&amp; 457.51,"")</f>
        <v>Logic5_23.04.2020_457.51</v>
      </c>
      <c r="T3788" s="21" t="e">
        <f ca="1">IF(AND(S3788&lt;&gt; "", COUNTIF(SAP!#REF!,S3788)&gt;0),"Matched", "")</f>
        <v>#REF!</v>
      </c>
    </row>
    <row r="3789" spans="1:20" hidden="1">
      <c r="A3789" s="21">
        <v>11563327</v>
      </c>
      <c r="B3789" s="22">
        <v>43944</v>
      </c>
      <c r="C3789" s="22">
        <v>43944</v>
      </c>
      <c r="D3789" s="21" t="s">
        <v>13</v>
      </c>
      <c r="E3789" s="23">
        <v>0</v>
      </c>
      <c r="F3789" s="23">
        <v>12.64</v>
      </c>
      <c r="G3789" s="23">
        <v>0</v>
      </c>
      <c r="H3789" s="23">
        <v>894194.91</v>
      </c>
      <c r="I3789" s="21" t="s">
        <v>14</v>
      </c>
      <c r="J3789" s="21" t="s">
        <v>15</v>
      </c>
      <c r="K3789" s="21" t="str">
        <f t="shared" si="195"/>
        <v/>
      </c>
      <c r="L3789" s="21" t="e">
        <f ca="1">IF(AND(K3789&lt;&gt; "", COUNTIF(SAP!#REF!,K3789)&gt;0),"Matched", "")</f>
        <v>#REF!</v>
      </c>
      <c r="M3789" s="21" t="str">
        <f t="shared" si="193"/>
        <v/>
      </c>
      <c r="N3789" s="21" t="e">
        <f ca="1">IF(AND(M3789&lt;&gt; "", COUNTIF(SAP!#REF!,M3789)&gt;0),"Matched", "")</f>
        <v>#REF!</v>
      </c>
      <c r="O3789" s="21" t="str">
        <f t="shared" si="194"/>
        <v/>
      </c>
      <c r="P3789" s="21" t="e">
        <f ca="1">IF(AND(O3789&lt;&gt; "", COUNTIF(SAP!#REF!,O3789)&gt;0),"Matched", "")</f>
        <v>#REF!</v>
      </c>
      <c r="R3789" s="21" t="e">
        <f ca="1">IF(AND(Q3789&lt;&gt; "", COUNTIF(SAP!#REF!,Q3789)&gt;0),"Matched", "")</f>
        <v>#REF!</v>
      </c>
      <c r="S3789" s="21" t="str">
        <f ca="1">IF(AND(D3789="AD", I3789="800TAX  "),"Logic5"&amp;"_"&amp;TEXT(C3789,"dd.mm.yyyy") &amp;"_"&amp; 457.51,"")</f>
        <v>Logic5_23.04.2020_457.51</v>
      </c>
      <c r="T3789" s="21" t="e">
        <f ca="1">IF(AND(S3789&lt;&gt; "", COUNTIF(SAP!#REF!,S3789)&gt;0),"Matched", "")</f>
        <v>#REF!</v>
      </c>
    </row>
    <row r="3790" spans="1:20" hidden="1">
      <c r="A3790" s="21">
        <v>11563327</v>
      </c>
      <c r="B3790" s="22">
        <v>43944</v>
      </c>
      <c r="C3790" s="22">
        <v>43944</v>
      </c>
      <c r="D3790" s="21" t="s">
        <v>13</v>
      </c>
      <c r="E3790" s="23">
        <v>0</v>
      </c>
      <c r="F3790" s="23">
        <v>14.02</v>
      </c>
      <c r="G3790" s="23">
        <v>0</v>
      </c>
      <c r="H3790" s="23">
        <v>894180.89</v>
      </c>
      <c r="I3790" s="21" t="s">
        <v>14</v>
      </c>
      <c r="J3790" s="21" t="s">
        <v>15</v>
      </c>
      <c r="K3790" s="21" t="str">
        <f t="shared" si="195"/>
        <v/>
      </c>
      <c r="L3790" s="21" t="e">
        <f ca="1">IF(AND(K3790&lt;&gt; "", COUNTIF(SAP!#REF!,K3790)&gt;0),"Matched", "")</f>
        <v>#REF!</v>
      </c>
      <c r="M3790" s="21" t="str">
        <f t="shared" si="193"/>
        <v/>
      </c>
      <c r="N3790" s="21" t="e">
        <f ca="1">IF(AND(M3790&lt;&gt; "", COUNTIF(SAP!#REF!,M3790)&gt;0),"Matched", "")</f>
        <v>#REF!</v>
      </c>
      <c r="O3790" s="21" t="str">
        <f t="shared" si="194"/>
        <v/>
      </c>
      <c r="P3790" s="21" t="e">
        <f ca="1">IF(AND(O3790&lt;&gt; "", COUNTIF(SAP!#REF!,O3790)&gt;0),"Matched", "")</f>
        <v>#REF!</v>
      </c>
      <c r="R3790" s="21" t="e">
        <f ca="1">IF(AND(Q3790&lt;&gt; "", COUNTIF(SAP!#REF!,Q3790)&gt;0),"Matched", "")</f>
        <v>#REF!</v>
      </c>
      <c r="S3790" s="21" t="str">
        <f ca="1">IF(AND(D3790="AD", I3790="800TAX  "),"Logic5"&amp;"_"&amp;TEXT(C3790,"dd.mm.yyyy") &amp;"_"&amp; 457.51,"")</f>
        <v>Logic5_23.04.2020_457.51</v>
      </c>
      <c r="T3790" s="21" t="e">
        <f ca="1">IF(AND(S3790&lt;&gt; "", COUNTIF(SAP!#REF!,S3790)&gt;0),"Matched", "")</f>
        <v>#REF!</v>
      </c>
    </row>
    <row r="3791" spans="1:20" hidden="1">
      <c r="A3791" s="21">
        <v>11563327</v>
      </c>
      <c r="B3791" s="22">
        <v>43944</v>
      </c>
      <c r="C3791" s="22">
        <v>43944</v>
      </c>
      <c r="D3791" s="21" t="s">
        <v>13</v>
      </c>
      <c r="E3791" s="23">
        <v>0</v>
      </c>
      <c r="F3791" s="23">
        <v>16.12</v>
      </c>
      <c r="G3791" s="23">
        <v>0</v>
      </c>
      <c r="H3791" s="23">
        <v>894164.77</v>
      </c>
      <c r="I3791" s="21" t="s">
        <v>14</v>
      </c>
      <c r="J3791" s="21" t="s">
        <v>15</v>
      </c>
      <c r="K3791" s="21" t="str">
        <f t="shared" si="195"/>
        <v/>
      </c>
      <c r="L3791" s="21" t="e">
        <f ca="1">IF(AND(K3791&lt;&gt; "", COUNTIF(SAP!#REF!,K3791)&gt;0),"Matched", "")</f>
        <v>#REF!</v>
      </c>
      <c r="M3791" s="21" t="str">
        <f t="shared" si="193"/>
        <v/>
      </c>
      <c r="N3791" s="21" t="e">
        <f ca="1">IF(AND(M3791&lt;&gt; "", COUNTIF(SAP!#REF!,M3791)&gt;0),"Matched", "")</f>
        <v>#REF!</v>
      </c>
      <c r="O3791" s="21" t="str">
        <f t="shared" si="194"/>
        <v/>
      </c>
      <c r="P3791" s="21" t="e">
        <f ca="1">IF(AND(O3791&lt;&gt; "", COUNTIF(SAP!#REF!,O3791)&gt;0),"Matched", "")</f>
        <v>#REF!</v>
      </c>
      <c r="R3791" s="21" t="e">
        <f ca="1">IF(AND(Q3791&lt;&gt; "", COUNTIF(SAP!#REF!,Q3791)&gt;0),"Matched", "")</f>
        <v>#REF!</v>
      </c>
      <c r="S3791" s="21" t="str">
        <f ca="1">IF(AND(D3791="AD", I3791="800TAX  "),"Logic5"&amp;"_"&amp;TEXT(C3791,"dd.mm.yyyy") &amp;"_"&amp; 457.51,"")</f>
        <v>Logic5_23.04.2020_457.51</v>
      </c>
      <c r="T3791" s="21" t="e">
        <f ca="1">IF(AND(S3791&lt;&gt; "", COUNTIF(SAP!#REF!,S3791)&gt;0),"Matched", "")</f>
        <v>#REF!</v>
      </c>
    </row>
    <row r="3792" spans="1:20" hidden="1">
      <c r="A3792" s="21">
        <v>11563327</v>
      </c>
      <c r="B3792" s="22">
        <v>43944</v>
      </c>
      <c r="C3792" s="22">
        <v>43944</v>
      </c>
      <c r="D3792" s="21" t="s">
        <v>13</v>
      </c>
      <c r="E3792" s="23">
        <v>0</v>
      </c>
      <c r="F3792" s="23">
        <v>19.12</v>
      </c>
      <c r="G3792" s="23">
        <v>0</v>
      </c>
      <c r="H3792" s="23">
        <v>894145.65</v>
      </c>
      <c r="I3792" s="21" t="s">
        <v>14</v>
      </c>
      <c r="J3792" s="21" t="s">
        <v>15</v>
      </c>
      <c r="K3792" s="21" t="str">
        <f t="shared" si="195"/>
        <v/>
      </c>
      <c r="L3792" s="21" t="e">
        <f ca="1">IF(AND(K3792&lt;&gt; "", COUNTIF(SAP!#REF!,K3792)&gt;0),"Matched", "")</f>
        <v>#REF!</v>
      </c>
      <c r="M3792" s="21" t="str">
        <f t="shared" si="193"/>
        <v/>
      </c>
      <c r="N3792" s="21" t="e">
        <f ca="1">IF(AND(M3792&lt;&gt; "", COUNTIF(SAP!#REF!,M3792)&gt;0),"Matched", "")</f>
        <v>#REF!</v>
      </c>
      <c r="O3792" s="21" t="str">
        <f t="shared" si="194"/>
        <v/>
      </c>
      <c r="P3792" s="21" t="e">
        <f ca="1">IF(AND(O3792&lt;&gt; "", COUNTIF(SAP!#REF!,O3792)&gt;0),"Matched", "")</f>
        <v>#REF!</v>
      </c>
      <c r="R3792" s="21" t="e">
        <f ca="1">IF(AND(Q3792&lt;&gt; "", COUNTIF(SAP!#REF!,Q3792)&gt;0),"Matched", "")</f>
        <v>#REF!</v>
      </c>
      <c r="S3792" s="21" t="str">
        <f ca="1">IF(AND(D3792="AD", I3792="800TAX  "),"Logic5"&amp;"_"&amp;TEXT(C3792,"dd.mm.yyyy") &amp;"_"&amp; 457.51,"")</f>
        <v>Logic5_23.04.2020_457.51</v>
      </c>
      <c r="T3792" s="21" t="e">
        <f ca="1">IF(AND(S3792&lt;&gt; "", COUNTIF(SAP!#REF!,S3792)&gt;0),"Matched", "")</f>
        <v>#REF!</v>
      </c>
    </row>
    <row r="3793" spans="1:20" hidden="1">
      <c r="A3793" s="21">
        <v>11563327</v>
      </c>
      <c r="B3793" s="22">
        <v>43944</v>
      </c>
      <c r="C3793" s="22">
        <v>43944</v>
      </c>
      <c r="D3793" s="21" t="s">
        <v>13</v>
      </c>
      <c r="E3793" s="23">
        <v>0</v>
      </c>
      <c r="F3793" s="23">
        <v>20.93</v>
      </c>
      <c r="G3793" s="23">
        <v>0</v>
      </c>
      <c r="H3793" s="23">
        <v>894124.72</v>
      </c>
      <c r="I3793" s="21" t="s">
        <v>14</v>
      </c>
      <c r="J3793" s="21" t="s">
        <v>15</v>
      </c>
      <c r="K3793" s="21" t="str">
        <f t="shared" si="195"/>
        <v/>
      </c>
      <c r="L3793" s="21" t="e">
        <f ca="1">IF(AND(K3793&lt;&gt; "", COUNTIF(SAP!#REF!,K3793)&gt;0),"Matched", "")</f>
        <v>#REF!</v>
      </c>
      <c r="M3793" s="21" t="str">
        <f t="shared" si="193"/>
        <v/>
      </c>
      <c r="N3793" s="21" t="e">
        <f ca="1">IF(AND(M3793&lt;&gt; "", COUNTIF(SAP!#REF!,M3793)&gt;0),"Matched", "")</f>
        <v>#REF!</v>
      </c>
      <c r="O3793" s="21" t="str">
        <f t="shared" si="194"/>
        <v/>
      </c>
      <c r="P3793" s="21" t="e">
        <f ca="1">IF(AND(O3793&lt;&gt; "", COUNTIF(SAP!#REF!,O3793)&gt;0),"Matched", "")</f>
        <v>#REF!</v>
      </c>
      <c r="R3793" s="21" t="e">
        <f ca="1">IF(AND(Q3793&lt;&gt; "", COUNTIF(SAP!#REF!,Q3793)&gt;0),"Matched", "")</f>
        <v>#REF!</v>
      </c>
      <c r="S3793" s="21" t="str">
        <f ca="1">IF(AND(D3793="AD", I3793="800TAX  "),"Logic5"&amp;"_"&amp;TEXT(C3793,"dd.mm.yyyy") &amp;"_"&amp; 457.51,"")</f>
        <v>Logic5_23.04.2020_457.51</v>
      </c>
      <c r="T3793" s="21" t="e">
        <f ca="1">IF(AND(S3793&lt;&gt; "", COUNTIF(SAP!#REF!,S3793)&gt;0),"Matched", "")</f>
        <v>#REF!</v>
      </c>
    </row>
    <row r="3794" spans="1:20" hidden="1">
      <c r="A3794" s="21">
        <v>11563327</v>
      </c>
      <c r="B3794" s="22">
        <v>43944</v>
      </c>
      <c r="C3794" s="22">
        <v>43944</v>
      </c>
      <c r="D3794" s="21" t="s">
        <v>13</v>
      </c>
      <c r="E3794" s="23">
        <v>0</v>
      </c>
      <c r="F3794" s="23">
        <v>22.06</v>
      </c>
      <c r="G3794" s="23">
        <v>0</v>
      </c>
      <c r="H3794" s="23">
        <v>894102.66</v>
      </c>
      <c r="I3794" s="21" t="s">
        <v>14</v>
      </c>
      <c r="J3794" s="21" t="s">
        <v>15</v>
      </c>
      <c r="K3794" s="21" t="str">
        <f t="shared" si="195"/>
        <v/>
      </c>
      <c r="L3794" s="21" t="e">
        <f ca="1">IF(AND(K3794&lt;&gt; "", COUNTIF(SAP!#REF!,K3794)&gt;0),"Matched", "")</f>
        <v>#REF!</v>
      </c>
      <c r="M3794" s="21" t="str">
        <f t="shared" si="193"/>
        <v/>
      </c>
      <c r="N3794" s="21" t="e">
        <f ca="1">IF(AND(M3794&lt;&gt; "", COUNTIF(SAP!#REF!,M3794)&gt;0),"Matched", "")</f>
        <v>#REF!</v>
      </c>
      <c r="O3794" s="21" t="str">
        <f t="shared" si="194"/>
        <v/>
      </c>
      <c r="P3794" s="21" t="e">
        <f ca="1">IF(AND(O3794&lt;&gt; "", COUNTIF(SAP!#REF!,O3794)&gt;0),"Matched", "")</f>
        <v>#REF!</v>
      </c>
      <c r="R3794" s="21" t="e">
        <f ca="1">IF(AND(Q3794&lt;&gt; "", COUNTIF(SAP!#REF!,Q3794)&gt;0),"Matched", "")</f>
        <v>#REF!</v>
      </c>
      <c r="S3794" s="21" t="str">
        <f ca="1">IF(AND(D3794="AD", I3794="800TAX  "),"Logic5"&amp;"_"&amp;TEXT(C3794,"dd.mm.yyyy") &amp;"_"&amp; 457.51,"")</f>
        <v>Logic5_23.04.2020_457.51</v>
      </c>
      <c r="T3794" s="21" t="e">
        <f ca="1">IF(AND(S3794&lt;&gt; "", COUNTIF(SAP!#REF!,S3794)&gt;0),"Matched", "")</f>
        <v>#REF!</v>
      </c>
    </row>
    <row r="3795" spans="1:20" hidden="1">
      <c r="A3795" s="21">
        <v>11563327</v>
      </c>
      <c r="B3795" s="22">
        <v>43944</v>
      </c>
      <c r="C3795" s="22">
        <v>43944</v>
      </c>
      <c r="D3795" s="21" t="s">
        <v>13</v>
      </c>
      <c r="E3795" s="23">
        <v>0</v>
      </c>
      <c r="F3795" s="23">
        <v>22.15</v>
      </c>
      <c r="G3795" s="23">
        <v>0</v>
      </c>
      <c r="H3795" s="23">
        <v>894080.51</v>
      </c>
      <c r="I3795" s="21" t="s">
        <v>14</v>
      </c>
      <c r="J3795" s="21" t="s">
        <v>15</v>
      </c>
      <c r="K3795" s="21" t="str">
        <f t="shared" si="195"/>
        <v/>
      </c>
      <c r="L3795" s="21" t="e">
        <f ca="1">IF(AND(K3795&lt;&gt; "", COUNTIF(SAP!#REF!,K3795)&gt;0),"Matched", "")</f>
        <v>#REF!</v>
      </c>
      <c r="M3795" s="21" t="str">
        <f t="shared" si="193"/>
        <v/>
      </c>
      <c r="N3795" s="21" t="e">
        <f ca="1">IF(AND(M3795&lt;&gt; "", COUNTIF(SAP!#REF!,M3795)&gt;0),"Matched", "")</f>
        <v>#REF!</v>
      </c>
      <c r="O3795" s="21" t="str">
        <f t="shared" si="194"/>
        <v/>
      </c>
      <c r="P3795" s="21" t="e">
        <f ca="1">IF(AND(O3795&lt;&gt; "", COUNTIF(SAP!#REF!,O3795)&gt;0),"Matched", "")</f>
        <v>#REF!</v>
      </c>
      <c r="R3795" s="21" t="e">
        <f ca="1">IF(AND(Q3795&lt;&gt; "", COUNTIF(SAP!#REF!,Q3795)&gt;0),"Matched", "")</f>
        <v>#REF!</v>
      </c>
      <c r="S3795" s="21" t="str">
        <f ca="1">IF(AND(D3795="AD", I3795="800TAX  "),"Logic5"&amp;"_"&amp;TEXT(C3795,"dd.mm.yyyy") &amp;"_"&amp; 457.51,"")</f>
        <v>Logic5_23.04.2020_457.51</v>
      </c>
      <c r="T3795" s="21" t="e">
        <f ca="1">IF(AND(S3795&lt;&gt; "", COUNTIF(SAP!#REF!,S3795)&gt;0),"Matched", "")</f>
        <v>#REF!</v>
      </c>
    </row>
    <row r="3796" spans="1:20" hidden="1">
      <c r="A3796" s="21">
        <v>11563327</v>
      </c>
      <c r="B3796" s="22">
        <v>43944</v>
      </c>
      <c r="C3796" s="22">
        <v>43944</v>
      </c>
      <c r="D3796" s="21" t="s">
        <v>13</v>
      </c>
      <c r="E3796" s="23">
        <v>0</v>
      </c>
      <c r="F3796" s="23">
        <v>24.29</v>
      </c>
      <c r="G3796" s="23">
        <v>0</v>
      </c>
      <c r="H3796" s="23">
        <v>894056.22</v>
      </c>
      <c r="I3796" s="21" t="s">
        <v>14</v>
      </c>
      <c r="J3796" s="21" t="s">
        <v>15</v>
      </c>
      <c r="K3796" s="21" t="str">
        <f t="shared" si="195"/>
        <v/>
      </c>
      <c r="L3796" s="21" t="e">
        <f ca="1">IF(AND(K3796&lt;&gt; "", COUNTIF(SAP!#REF!,K3796)&gt;0),"Matched", "")</f>
        <v>#REF!</v>
      </c>
      <c r="M3796" s="21" t="str">
        <f t="shared" si="193"/>
        <v/>
      </c>
      <c r="N3796" s="21" t="e">
        <f ca="1">IF(AND(M3796&lt;&gt; "", COUNTIF(SAP!#REF!,M3796)&gt;0),"Matched", "")</f>
        <v>#REF!</v>
      </c>
      <c r="O3796" s="21" t="str">
        <f t="shared" si="194"/>
        <v/>
      </c>
      <c r="P3796" s="21" t="e">
        <f ca="1">IF(AND(O3796&lt;&gt; "", COUNTIF(SAP!#REF!,O3796)&gt;0),"Matched", "")</f>
        <v>#REF!</v>
      </c>
      <c r="R3796" s="21" t="e">
        <f ca="1">IF(AND(Q3796&lt;&gt; "", COUNTIF(SAP!#REF!,Q3796)&gt;0),"Matched", "")</f>
        <v>#REF!</v>
      </c>
      <c r="S3796" s="21" t="str">
        <f ca="1">IF(AND(D3796="AD", I3796="800TAX  "),"Logic5"&amp;"_"&amp;TEXT(C3796,"dd.mm.yyyy") &amp;"_"&amp; 457.51,"")</f>
        <v>Logic5_23.04.2020_457.51</v>
      </c>
      <c r="T3796" s="21" t="e">
        <f ca="1">IF(AND(S3796&lt;&gt; "", COUNTIF(SAP!#REF!,S3796)&gt;0),"Matched", "")</f>
        <v>#REF!</v>
      </c>
    </row>
    <row r="3797" spans="1:20" hidden="1">
      <c r="A3797" s="21">
        <v>11563327</v>
      </c>
      <c r="B3797" s="22">
        <v>43944</v>
      </c>
      <c r="C3797" s="22">
        <v>43944</v>
      </c>
      <c r="D3797" s="21" t="s">
        <v>13</v>
      </c>
      <c r="E3797" s="23">
        <v>0</v>
      </c>
      <c r="F3797" s="23">
        <v>26.36</v>
      </c>
      <c r="G3797" s="23">
        <v>0</v>
      </c>
      <c r="H3797" s="23">
        <v>894029.86</v>
      </c>
      <c r="I3797" s="21" t="s">
        <v>14</v>
      </c>
      <c r="J3797" s="21" t="s">
        <v>15</v>
      </c>
      <c r="K3797" s="21" t="str">
        <f t="shared" si="195"/>
        <v/>
      </c>
      <c r="L3797" s="21" t="e">
        <f ca="1">IF(AND(K3797&lt;&gt; "", COUNTIF(SAP!#REF!,K3797)&gt;0),"Matched", "")</f>
        <v>#REF!</v>
      </c>
      <c r="M3797" s="21" t="str">
        <f t="shared" si="193"/>
        <v/>
      </c>
      <c r="N3797" s="21" t="e">
        <f ca="1">IF(AND(M3797&lt;&gt; "", COUNTIF(SAP!#REF!,M3797)&gt;0),"Matched", "")</f>
        <v>#REF!</v>
      </c>
      <c r="O3797" s="21" t="str">
        <f t="shared" si="194"/>
        <v/>
      </c>
      <c r="P3797" s="21" t="e">
        <f ca="1">IF(AND(O3797&lt;&gt; "", COUNTIF(SAP!#REF!,O3797)&gt;0),"Matched", "")</f>
        <v>#REF!</v>
      </c>
      <c r="R3797" s="21" t="e">
        <f ca="1">IF(AND(Q3797&lt;&gt; "", COUNTIF(SAP!#REF!,Q3797)&gt;0),"Matched", "")</f>
        <v>#REF!</v>
      </c>
      <c r="S3797" s="21" t="str">
        <f ca="1">IF(AND(D3797="AD", I3797="800TAX  "),"Logic5"&amp;"_"&amp;TEXT(C3797,"dd.mm.yyyy") &amp;"_"&amp; 457.51,"")</f>
        <v>Logic5_23.04.2020_457.51</v>
      </c>
      <c r="T3797" s="21" t="e">
        <f ca="1">IF(AND(S3797&lt;&gt; "", COUNTIF(SAP!#REF!,S3797)&gt;0),"Matched", "")</f>
        <v>#REF!</v>
      </c>
    </row>
    <row r="3798" spans="1:20" hidden="1">
      <c r="A3798" s="21">
        <v>11563327</v>
      </c>
      <c r="B3798" s="22">
        <v>43944</v>
      </c>
      <c r="C3798" s="22">
        <v>43944</v>
      </c>
      <c r="D3798" s="21" t="s">
        <v>13</v>
      </c>
      <c r="E3798" s="23">
        <v>0</v>
      </c>
      <c r="F3798" s="23">
        <v>28.07</v>
      </c>
      <c r="G3798" s="23">
        <v>0</v>
      </c>
      <c r="H3798" s="23">
        <v>894001.79</v>
      </c>
      <c r="I3798" s="21" t="s">
        <v>14</v>
      </c>
      <c r="J3798" s="21" t="s">
        <v>15</v>
      </c>
      <c r="K3798" s="21" t="str">
        <f t="shared" si="195"/>
        <v/>
      </c>
      <c r="L3798" s="21" t="e">
        <f ca="1">IF(AND(K3798&lt;&gt; "", COUNTIF(SAP!#REF!,K3798)&gt;0),"Matched", "")</f>
        <v>#REF!</v>
      </c>
      <c r="M3798" s="21" t="str">
        <f t="shared" si="193"/>
        <v/>
      </c>
      <c r="N3798" s="21" t="e">
        <f ca="1">IF(AND(M3798&lt;&gt; "", COUNTIF(SAP!#REF!,M3798)&gt;0),"Matched", "")</f>
        <v>#REF!</v>
      </c>
      <c r="O3798" s="21" t="str">
        <f t="shared" si="194"/>
        <v/>
      </c>
      <c r="P3798" s="21" t="e">
        <f ca="1">IF(AND(O3798&lt;&gt; "", COUNTIF(SAP!#REF!,O3798)&gt;0),"Matched", "")</f>
        <v>#REF!</v>
      </c>
      <c r="R3798" s="21" t="e">
        <f ca="1">IF(AND(Q3798&lt;&gt; "", COUNTIF(SAP!#REF!,Q3798)&gt;0),"Matched", "")</f>
        <v>#REF!</v>
      </c>
      <c r="S3798" s="21" t="str">
        <f ca="1">IF(AND(D3798="AD", I3798="800TAX  "),"Logic5"&amp;"_"&amp;TEXT(C3798,"dd.mm.yyyy") &amp;"_"&amp; 457.51,"")</f>
        <v>Logic5_23.04.2020_457.51</v>
      </c>
      <c r="T3798" s="21" t="e">
        <f ca="1">IF(AND(S3798&lt;&gt; "", COUNTIF(SAP!#REF!,S3798)&gt;0),"Matched", "")</f>
        <v>#REF!</v>
      </c>
    </row>
    <row r="3799" spans="1:20" hidden="1">
      <c r="A3799" s="21">
        <v>11563327</v>
      </c>
      <c r="B3799" s="22">
        <v>43944</v>
      </c>
      <c r="C3799" s="22">
        <v>43944</v>
      </c>
      <c r="D3799" s="21" t="s">
        <v>13</v>
      </c>
      <c r="E3799" s="23">
        <v>0</v>
      </c>
      <c r="F3799" s="23">
        <v>38.799999999999997</v>
      </c>
      <c r="G3799" s="23">
        <v>0</v>
      </c>
      <c r="H3799" s="23">
        <v>893962.99</v>
      </c>
      <c r="I3799" s="21" t="s">
        <v>14</v>
      </c>
      <c r="J3799" s="21" t="s">
        <v>15</v>
      </c>
      <c r="K3799" s="21" t="str">
        <f t="shared" si="195"/>
        <v/>
      </c>
      <c r="L3799" s="21" t="e">
        <f ca="1">IF(AND(K3799&lt;&gt; "", COUNTIF(SAP!#REF!,K3799)&gt;0),"Matched", "")</f>
        <v>#REF!</v>
      </c>
      <c r="M3799" s="21" t="str">
        <f t="shared" si="193"/>
        <v/>
      </c>
      <c r="N3799" s="21" t="e">
        <f ca="1">IF(AND(M3799&lt;&gt; "", COUNTIF(SAP!#REF!,M3799)&gt;0),"Matched", "")</f>
        <v>#REF!</v>
      </c>
      <c r="O3799" s="21" t="str">
        <f t="shared" si="194"/>
        <v/>
      </c>
      <c r="P3799" s="21" t="e">
        <f ca="1">IF(AND(O3799&lt;&gt; "", COUNTIF(SAP!#REF!,O3799)&gt;0),"Matched", "")</f>
        <v>#REF!</v>
      </c>
      <c r="R3799" s="21" t="e">
        <f ca="1">IF(AND(Q3799&lt;&gt; "", COUNTIF(SAP!#REF!,Q3799)&gt;0),"Matched", "")</f>
        <v>#REF!</v>
      </c>
      <c r="S3799" s="21" t="str">
        <f ca="1">IF(AND(D3799="AD", I3799="800TAX  "),"Logic5"&amp;"_"&amp;TEXT(C3799,"dd.mm.yyyy") &amp;"_"&amp; 457.51,"")</f>
        <v>Logic5_23.04.2020_457.51</v>
      </c>
      <c r="T3799" s="21" t="e">
        <f ca="1">IF(AND(S3799&lt;&gt; "", COUNTIF(SAP!#REF!,S3799)&gt;0),"Matched", "")</f>
        <v>#REF!</v>
      </c>
    </row>
    <row r="3800" spans="1:20" hidden="1">
      <c r="A3800" s="21">
        <v>11563327</v>
      </c>
      <c r="B3800" s="22">
        <v>43944</v>
      </c>
      <c r="C3800" s="22">
        <v>43944</v>
      </c>
      <c r="D3800" s="21" t="s">
        <v>13</v>
      </c>
      <c r="E3800" s="23">
        <v>0</v>
      </c>
      <c r="F3800" s="23">
        <v>39.9</v>
      </c>
      <c r="G3800" s="23">
        <v>0</v>
      </c>
      <c r="H3800" s="23">
        <v>893923.09</v>
      </c>
      <c r="I3800" s="21" t="s">
        <v>14</v>
      </c>
      <c r="J3800" s="21" t="s">
        <v>15</v>
      </c>
      <c r="K3800" s="21" t="str">
        <f t="shared" si="195"/>
        <v/>
      </c>
      <c r="L3800" s="21" t="e">
        <f ca="1">IF(AND(K3800&lt;&gt; "", COUNTIF(SAP!#REF!,K3800)&gt;0),"Matched", "")</f>
        <v>#REF!</v>
      </c>
      <c r="M3800" s="21" t="str">
        <f t="shared" si="193"/>
        <v/>
      </c>
      <c r="N3800" s="21" t="e">
        <f ca="1">IF(AND(M3800&lt;&gt; "", COUNTIF(SAP!#REF!,M3800)&gt;0),"Matched", "")</f>
        <v>#REF!</v>
      </c>
      <c r="O3800" s="21" t="str">
        <f t="shared" si="194"/>
        <v/>
      </c>
      <c r="P3800" s="21" t="e">
        <f ca="1">IF(AND(O3800&lt;&gt; "", COUNTIF(SAP!#REF!,O3800)&gt;0),"Matched", "")</f>
        <v>#REF!</v>
      </c>
      <c r="R3800" s="21" t="e">
        <f ca="1">IF(AND(Q3800&lt;&gt; "", COUNTIF(SAP!#REF!,Q3800)&gt;0),"Matched", "")</f>
        <v>#REF!</v>
      </c>
      <c r="S3800" s="21" t="str">
        <f ca="1">IF(AND(D3800="AD", I3800="800TAX  "),"Logic5"&amp;"_"&amp;TEXT(C3800,"dd.mm.yyyy") &amp;"_"&amp; 457.51,"")</f>
        <v>Logic5_23.04.2020_457.51</v>
      </c>
      <c r="T3800" s="21" t="e">
        <f ca="1">IF(AND(S3800&lt;&gt; "", COUNTIF(SAP!#REF!,S3800)&gt;0),"Matched", "")</f>
        <v>#REF!</v>
      </c>
    </row>
    <row r="3801" spans="1:20" hidden="1">
      <c r="A3801" s="21">
        <v>11563327</v>
      </c>
      <c r="B3801" s="22">
        <v>43944</v>
      </c>
      <c r="C3801" s="22">
        <v>43944</v>
      </c>
      <c r="D3801" s="21" t="s">
        <v>13</v>
      </c>
      <c r="E3801" s="23">
        <v>0</v>
      </c>
      <c r="F3801" s="23">
        <v>42.92</v>
      </c>
      <c r="G3801" s="23">
        <v>0</v>
      </c>
      <c r="H3801" s="23">
        <v>893880.17</v>
      </c>
      <c r="I3801" s="21" t="s">
        <v>14</v>
      </c>
      <c r="J3801" s="21" t="s">
        <v>15</v>
      </c>
      <c r="K3801" s="21" t="str">
        <f t="shared" si="195"/>
        <v/>
      </c>
      <c r="L3801" s="21" t="e">
        <f ca="1">IF(AND(K3801&lt;&gt; "", COUNTIF(SAP!#REF!,K3801)&gt;0),"Matched", "")</f>
        <v>#REF!</v>
      </c>
      <c r="M3801" s="21" t="str">
        <f t="shared" si="193"/>
        <v/>
      </c>
      <c r="N3801" s="21" t="e">
        <f ca="1">IF(AND(M3801&lt;&gt; "", COUNTIF(SAP!#REF!,M3801)&gt;0),"Matched", "")</f>
        <v>#REF!</v>
      </c>
      <c r="O3801" s="21" t="str">
        <f t="shared" si="194"/>
        <v/>
      </c>
      <c r="P3801" s="21" t="e">
        <f ca="1">IF(AND(O3801&lt;&gt; "", COUNTIF(SAP!#REF!,O3801)&gt;0),"Matched", "")</f>
        <v>#REF!</v>
      </c>
      <c r="R3801" s="21" t="e">
        <f ca="1">IF(AND(Q3801&lt;&gt; "", COUNTIF(SAP!#REF!,Q3801)&gt;0),"Matched", "")</f>
        <v>#REF!</v>
      </c>
      <c r="S3801" s="21" t="str">
        <f ca="1">IF(AND(D3801="AD", I3801="800TAX  "),"Logic5"&amp;"_"&amp;TEXT(C3801,"dd.mm.yyyy") &amp;"_"&amp; 457.51,"")</f>
        <v>Logic5_23.04.2020_457.51</v>
      </c>
      <c r="T3801" s="21" t="e">
        <f ca="1">IF(AND(S3801&lt;&gt; "", COUNTIF(SAP!#REF!,S3801)&gt;0),"Matched", "")</f>
        <v>#REF!</v>
      </c>
    </row>
    <row r="3802" spans="1:20" hidden="1">
      <c r="A3802" s="21">
        <v>11563327</v>
      </c>
      <c r="B3802" s="22">
        <v>43944</v>
      </c>
      <c r="C3802" s="22">
        <v>43944</v>
      </c>
      <c r="D3802" s="21" t="s">
        <v>13</v>
      </c>
      <c r="E3802" s="23">
        <v>0</v>
      </c>
      <c r="F3802" s="23">
        <v>48.96</v>
      </c>
      <c r="G3802" s="23">
        <v>0</v>
      </c>
      <c r="H3802" s="23">
        <v>893831.21</v>
      </c>
      <c r="I3802" s="21" t="s">
        <v>14</v>
      </c>
      <c r="J3802" s="21" t="s">
        <v>15</v>
      </c>
      <c r="K3802" s="21" t="str">
        <f t="shared" si="195"/>
        <v/>
      </c>
      <c r="L3802" s="21" t="e">
        <f ca="1">IF(AND(K3802&lt;&gt; "", COUNTIF(SAP!#REF!,K3802)&gt;0),"Matched", "")</f>
        <v>#REF!</v>
      </c>
      <c r="M3802" s="21" t="str">
        <f t="shared" si="193"/>
        <v/>
      </c>
      <c r="N3802" s="21" t="e">
        <f ca="1">IF(AND(M3802&lt;&gt; "", COUNTIF(SAP!#REF!,M3802)&gt;0),"Matched", "")</f>
        <v>#REF!</v>
      </c>
      <c r="O3802" s="21" t="str">
        <f t="shared" si="194"/>
        <v/>
      </c>
      <c r="P3802" s="21" t="e">
        <f ca="1">IF(AND(O3802&lt;&gt; "", COUNTIF(SAP!#REF!,O3802)&gt;0),"Matched", "")</f>
        <v>#REF!</v>
      </c>
      <c r="R3802" s="21" t="e">
        <f ca="1">IF(AND(Q3802&lt;&gt; "", COUNTIF(SAP!#REF!,Q3802)&gt;0),"Matched", "")</f>
        <v>#REF!</v>
      </c>
      <c r="S3802" s="21" t="str">
        <f ca="1">IF(AND(D3802="AD", I3802="800TAX  "),"Logic5"&amp;"_"&amp;TEXT(C3802,"dd.mm.yyyy") &amp;"_"&amp; 457.51,"")</f>
        <v>Logic5_23.04.2020_457.51</v>
      </c>
      <c r="T3802" s="21" t="e">
        <f ca="1">IF(AND(S3802&lt;&gt; "", COUNTIF(SAP!#REF!,S3802)&gt;0),"Matched", "")</f>
        <v>#REF!</v>
      </c>
    </row>
    <row r="3803" spans="1:20" hidden="1">
      <c r="A3803" s="21">
        <v>11563327</v>
      </c>
      <c r="B3803" s="22">
        <v>43944</v>
      </c>
      <c r="C3803" s="22">
        <v>43944</v>
      </c>
      <c r="D3803" s="21" t="s">
        <v>16</v>
      </c>
      <c r="E3803" s="23">
        <v>0</v>
      </c>
      <c r="F3803" s="23">
        <v>893831.21</v>
      </c>
      <c r="G3803" s="23">
        <v>0</v>
      </c>
      <c r="H3803" s="23">
        <v>0</v>
      </c>
      <c r="I3803" s="21" t="s">
        <v>17</v>
      </c>
      <c r="J3803" s="21" t="s">
        <v>18</v>
      </c>
      <c r="K3803" s="21" t="str">
        <f t="shared" si="195"/>
        <v>Logic1_04_893831.21</v>
      </c>
      <c r="L3803" s="21" t="e">
        <f ca="1">IF(AND(K3803&lt;&gt; "", COUNTIF(SAP!#REF!,K3803)&gt;0),"Matched", "")</f>
        <v>#REF!</v>
      </c>
    </row>
    <row r="3804" spans="1:20" hidden="1">
      <c r="A3804" s="21">
        <v>11563327</v>
      </c>
      <c r="B3804" s="22">
        <v>43945</v>
      </c>
      <c r="C3804" s="22">
        <v>43945</v>
      </c>
      <c r="D3804" s="21" t="s">
        <v>10</v>
      </c>
      <c r="E3804" s="23">
        <v>0</v>
      </c>
      <c r="F3804" s="23">
        <v>0</v>
      </c>
      <c r="G3804" s="23">
        <v>400</v>
      </c>
      <c r="H3804" s="23">
        <v>400</v>
      </c>
      <c r="I3804" s="21" t="s">
        <v>11</v>
      </c>
      <c r="J3804" s="21" t="s">
        <v>12</v>
      </c>
      <c r="K3804" s="21" t="str">
        <f t="shared" si="195"/>
        <v/>
      </c>
      <c r="L3804" s="21" t="e">
        <f ca="1">IF(AND(K3804&lt;&gt; "", COUNTIF(SAP!#REF!,K3804)&gt;0),"Matched", "")</f>
        <v>#REF!</v>
      </c>
      <c r="M3804" s="21" t="str">
        <f t="shared" ref="M3804:M3867" si="196">IF(D3804="TR","Logic2"&amp;"_"&amp;TEXT(C3804,"dd.mm.yyyy") &amp;"_"&amp; F3804,"")</f>
        <v/>
      </c>
      <c r="N3804" s="21" t="e">
        <f ca="1">IF(AND(M3804&lt;&gt; "", COUNTIF(SAP!#REF!,M3804)&gt;0),"Matched", "")</f>
        <v>#REF!</v>
      </c>
      <c r="O3804" s="21" t="str">
        <f t="shared" ref="O3804:O3867" si="197">IF(D3804="AF","Logic3"&amp;"_"&amp;G3804,"")</f>
        <v/>
      </c>
      <c r="P3804" s="21" t="e">
        <f ca="1">IF(AND(O3804&lt;&gt; "", COUNTIF(SAP!#REF!,O3804)&gt;0),"Matched", "")</f>
        <v>#REF!</v>
      </c>
      <c r="Q3804" s="21" t="str">
        <f ca="1">IF(OR(D3804="AC",D3804="TR"),"Logic4"&amp;"_"&amp;TEXT(C3804,"dd.mm.yyyy") &amp;"_"&amp; 907613.82,"")</f>
        <v>Logic4_24.04.2020_907613.82</v>
      </c>
      <c r="R3804" s="21" t="e">
        <f ca="1">IF(AND(Q3804&lt;&gt; "", COUNTIF(SAP!#REF!,Q3804)&gt;0),"Matched", "")</f>
        <v>#REF!</v>
      </c>
    </row>
    <row r="3805" spans="1:20" hidden="1">
      <c r="A3805" s="21">
        <v>11563327</v>
      </c>
      <c r="B3805" s="22">
        <v>43945</v>
      </c>
      <c r="C3805" s="22">
        <v>43945</v>
      </c>
      <c r="D3805" s="21" t="s">
        <v>10</v>
      </c>
      <c r="E3805" s="23">
        <v>0</v>
      </c>
      <c r="F3805" s="23">
        <v>0</v>
      </c>
      <c r="G3805" s="23">
        <v>480</v>
      </c>
      <c r="H3805" s="23">
        <v>880</v>
      </c>
      <c r="I3805" s="21" t="s">
        <v>11</v>
      </c>
      <c r="J3805" s="21" t="s">
        <v>12</v>
      </c>
      <c r="K3805" s="21" t="str">
        <f t="shared" si="195"/>
        <v/>
      </c>
      <c r="L3805" s="21" t="e">
        <f ca="1">IF(AND(K3805&lt;&gt; "", COUNTIF(SAP!#REF!,K3805)&gt;0),"Matched", "")</f>
        <v>#REF!</v>
      </c>
      <c r="M3805" s="21" t="str">
        <f t="shared" si="196"/>
        <v/>
      </c>
      <c r="N3805" s="21" t="e">
        <f ca="1">IF(AND(M3805&lt;&gt; "", COUNTIF(SAP!#REF!,M3805)&gt;0),"Matched", "")</f>
        <v>#REF!</v>
      </c>
      <c r="O3805" s="21" t="str">
        <f t="shared" si="197"/>
        <v/>
      </c>
      <c r="P3805" s="21" t="e">
        <f ca="1">IF(AND(O3805&lt;&gt; "", COUNTIF(SAP!#REF!,O3805)&gt;0),"Matched", "")</f>
        <v>#REF!</v>
      </c>
      <c r="Q3805" s="21" t="str">
        <f ca="1">IF(OR(D3805="AC",D3805="TR"),"Logic4"&amp;"_"&amp;TEXT(C3805,"dd.mm.yyyy") &amp;"_"&amp; 907613.82,"")</f>
        <v>Logic4_24.04.2020_907613.82</v>
      </c>
      <c r="R3805" s="21" t="e">
        <f ca="1">IF(AND(Q3805&lt;&gt; "", COUNTIF(SAP!#REF!,Q3805)&gt;0),"Matched", "")</f>
        <v>#REF!</v>
      </c>
    </row>
    <row r="3806" spans="1:20" hidden="1">
      <c r="A3806" s="21">
        <v>11563327</v>
      </c>
      <c r="B3806" s="22">
        <v>43945</v>
      </c>
      <c r="C3806" s="22">
        <v>43945</v>
      </c>
      <c r="D3806" s="21" t="s">
        <v>10</v>
      </c>
      <c r="E3806" s="23">
        <v>0</v>
      </c>
      <c r="F3806" s="23">
        <v>0</v>
      </c>
      <c r="G3806" s="23">
        <v>500</v>
      </c>
      <c r="H3806" s="23">
        <v>1380</v>
      </c>
      <c r="I3806" s="21" t="s">
        <v>11</v>
      </c>
      <c r="J3806" s="21" t="s">
        <v>12</v>
      </c>
      <c r="K3806" s="21" t="str">
        <f t="shared" si="195"/>
        <v/>
      </c>
      <c r="L3806" s="21" t="e">
        <f ca="1">IF(AND(K3806&lt;&gt; "", COUNTIF(SAP!#REF!,K3806)&gt;0),"Matched", "")</f>
        <v>#REF!</v>
      </c>
      <c r="M3806" s="21" t="str">
        <f t="shared" si="196"/>
        <v/>
      </c>
      <c r="N3806" s="21" t="e">
        <f ca="1">IF(AND(M3806&lt;&gt; "", COUNTIF(SAP!#REF!,M3806)&gt;0),"Matched", "")</f>
        <v>#REF!</v>
      </c>
      <c r="O3806" s="21" t="str">
        <f t="shared" si="197"/>
        <v/>
      </c>
      <c r="P3806" s="21" t="e">
        <f ca="1">IF(AND(O3806&lt;&gt; "", COUNTIF(SAP!#REF!,O3806)&gt;0),"Matched", "")</f>
        <v>#REF!</v>
      </c>
      <c r="Q3806" s="21" t="str">
        <f ca="1">IF(OR(D3806="AC",D3806="TR"),"Logic4"&amp;"_"&amp;TEXT(C3806,"dd.mm.yyyy") &amp;"_"&amp; 907613.82,"")</f>
        <v>Logic4_24.04.2020_907613.82</v>
      </c>
      <c r="R3806" s="21" t="e">
        <f ca="1">IF(AND(Q3806&lt;&gt; "", COUNTIF(SAP!#REF!,Q3806)&gt;0),"Matched", "")</f>
        <v>#REF!</v>
      </c>
    </row>
    <row r="3807" spans="1:20" hidden="1">
      <c r="A3807" s="21">
        <v>11563327</v>
      </c>
      <c r="B3807" s="22">
        <v>43945</v>
      </c>
      <c r="C3807" s="22">
        <v>43945</v>
      </c>
      <c r="D3807" s="21" t="s">
        <v>10</v>
      </c>
      <c r="E3807" s="23">
        <v>0</v>
      </c>
      <c r="F3807" s="23">
        <v>0</v>
      </c>
      <c r="G3807" s="23">
        <v>500</v>
      </c>
      <c r="H3807" s="23">
        <v>1880</v>
      </c>
      <c r="I3807" s="21" t="s">
        <v>11</v>
      </c>
      <c r="J3807" s="21" t="s">
        <v>12</v>
      </c>
      <c r="K3807" s="21" t="str">
        <f t="shared" si="195"/>
        <v/>
      </c>
      <c r="L3807" s="21" t="e">
        <f ca="1">IF(AND(K3807&lt;&gt; "", COUNTIF(SAP!#REF!,K3807)&gt;0),"Matched", "")</f>
        <v>#REF!</v>
      </c>
      <c r="M3807" s="21" t="str">
        <f t="shared" si="196"/>
        <v/>
      </c>
      <c r="N3807" s="21" t="e">
        <f ca="1">IF(AND(M3807&lt;&gt; "", COUNTIF(SAP!#REF!,M3807)&gt;0),"Matched", "")</f>
        <v>#REF!</v>
      </c>
      <c r="O3807" s="21" t="str">
        <f t="shared" si="197"/>
        <v/>
      </c>
      <c r="P3807" s="21" t="e">
        <f ca="1">IF(AND(O3807&lt;&gt; "", COUNTIF(SAP!#REF!,O3807)&gt;0),"Matched", "")</f>
        <v>#REF!</v>
      </c>
      <c r="Q3807" s="21" t="str">
        <f ca="1">IF(OR(D3807="AC",D3807="TR"),"Logic4"&amp;"_"&amp;TEXT(C3807,"dd.mm.yyyy") &amp;"_"&amp; 907613.82,"")</f>
        <v>Logic4_24.04.2020_907613.82</v>
      </c>
      <c r="R3807" s="21" t="e">
        <f ca="1">IF(AND(Q3807&lt;&gt; "", COUNTIF(SAP!#REF!,Q3807)&gt;0),"Matched", "")</f>
        <v>#REF!</v>
      </c>
    </row>
    <row r="3808" spans="1:20" hidden="1">
      <c r="A3808" s="21">
        <v>11563327</v>
      </c>
      <c r="B3808" s="22">
        <v>43945</v>
      </c>
      <c r="C3808" s="22">
        <v>43945</v>
      </c>
      <c r="D3808" s="21" t="s">
        <v>10</v>
      </c>
      <c r="E3808" s="23">
        <v>0</v>
      </c>
      <c r="F3808" s="23">
        <v>0</v>
      </c>
      <c r="G3808" s="23">
        <v>510</v>
      </c>
      <c r="H3808" s="23">
        <v>2390</v>
      </c>
      <c r="I3808" s="21" t="s">
        <v>11</v>
      </c>
      <c r="J3808" s="21" t="s">
        <v>12</v>
      </c>
      <c r="K3808" s="21" t="str">
        <f t="shared" si="195"/>
        <v/>
      </c>
      <c r="L3808" s="21" t="e">
        <f ca="1">IF(AND(K3808&lt;&gt; "", COUNTIF(SAP!#REF!,K3808)&gt;0),"Matched", "")</f>
        <v>#REF!</v>
      </c>
      <c r="M3808" s="21" t="str">
        <f t="shared" si="196"/>
        <v/>
      </c>
      <c r="N3808" s="21" t="e">
        <f ca="1">IF(AND(M3808&lt;&gt; "", COUNTIF(SAP!#REF!,M3808)&gt;0),"Matched", "")</f>
        <v>#REF!</v>
      </c>
      <c r="O3808" s="21" t="str">
        <f t="shared" si="197"/>
        <v/>
      </c>
      <c r="P3808" s="21" t="e">
        <f ca="1">IF(AND(O3808&lt;&gt; "", COUNTIF(SAP!#REF!,O3808)&gt;0),"Matched", "")</f>
        <v>#REF!</v>
      </c>
      <c r="Q3808" s="21" t="str">
        <f ca="1">IF(OR(D3808="AC",D3808="TR"),"Logic4"&amp;"_"&amp;TEXT(C3808,"dd.mm.yyyy") &amp;"_"&amp; 907613.82,"")</f>
        <v>Logic4_24.04.2020_907613.82</v>
      </c>
      <c r="R3808" s="21" t="e">
        <f ca="1">IF(AND(Q3808&lt;&gt; "", COUNTIF(SAP!#REF!,Q3808)&gt;0),"Matched", "")</f>
        <v>#REF!</v>
      </c>
    </row>
    <row r="3809" spans="1:18" hidden="1">
      <c r="A3809" s="21">
        <v>11563327</v>
      </c>
      <c r="B3809" s="22">
        <v>43945</v>
      </c>
      <c r="C3809" s="22">
        <v>43945</v>
      </c>
      <c r="D3809" s="21" t="s">
        <v>10</v>
      </c>
      <c r="E3809" s="23">
        <v>0</v>
      </c>
      <c r="F3809" s="23">
        <v>0</v>
      </c>
      <c r="G3809" s="23">
        <v>570</v>
      </c>
      <c r="H3809" s="23">
        <v>2960</v>
      </c>
      <c r="I3809" s="21" t="s">
        <v>11</v>
      </c>
      <c r="J3809" s="21" t="s">
        <v>12</v>
      </c>
      <c r="K3809" s="21" t="str">
        <f t="shared" si="195"/>
        <v/>
      </c>
      <c r="L3809" s="21" t="e">
        <f ca="1">IF(AND(K3809&lt;&gt; "", COUNTIF(SAP!#REF!,K3809)&gt;0),"Matched", "")</f>
        <v>#REF!</v>
      </c>
      <c r="M3809" s="21" t="str">
        <f t="shared" si="196"/>
        <v/>
      </c>
      <c r="N3809" s="21" t="e">
        <f ca="1">IF(AND(M3809&lt;&gt; "", COUNTIF(SAP!#REF!,M3809)&gt;0),"Matched", "")</f>
        <v>#REF!</v>
      </c>
      <c r="O3809" s="21" t="str">
        <f t="shared" si="197"/>
        <v/>
      </c>
      <c r="P3809" s="21" t="e">
        <f ca="1">IF(AND(O3809&lt;&gt; "", COUNTIF(SAP!#REF!,O3809)&gt;0),"Matched", "")</f>
        <v>#REF!</v>
      </c>
      <c r="Q3809" s="21" t="str">
        <f ca="1">IF(OR(D3809="AC",D3809="TR"),"Logic4"&amp;"_"&amp;TEXT(C3809,"dd.mm.yyyy") &amp;"_"&amp; 907613.82,"")</f>
        <v>Logic4_24.04.2020_907613.82</v>
      </c>
      <c r="R3809" s="21" t="e">
        <f ca="1">IF(AND(Q3809&lt;&gt; "", COUNTIF(SAP!#REF!,Q3809)&gt;0),"Matched", "")</f>
        <v>#REF!</v>
      </c>
    </row>
    <row r="3810" spans="1:18" hidden="1">
      <c r="A3810" s="21">
        <v>11563327</v>
      </c>
      <c r="B3810" s="22">
        <v>43945</v>
      </c>
      <c r="C3810" s="22">
        <v>43945</v>
      </c>
      <c r="D3810" s="21" t="s">
        <v>10</v>
      </c>
      <c r="E3810" s="23">
        <v>0</v>
      </c>
      <c r="F3810" s="23">
        <v>0</v>
      </c>
      <c r="G3810" s="23">
        <v>600</v>
      </c>
      <c r="H3810" s="23">
        <v>3560</v>
      </c>
      <c r="I3810" s="21" t="s">
        <v>11</v>
      </c>
      <c r="J3810" s="21" t="s">
        <v>12</v>
      </c>
      <c r="K3810" s="21" t="str">
        <f t="shared" si="195"/>
        <v/>
      </c>
      <c r="L3810" s="21" t="e">
        <f ca="1">IF(AND(K3810&lt;&gt; "", COUNTIF(SAP!#REF!,K3810)&gt;0),"Matched", "")</f>
        <v>#REF!</v>
      </c>
      <c r="M3810" s="21" t="str">
        <f t="shared" si="196"/>
        <v/>
      </c>
      <c r="N3810" s="21" t="e">
        <f ca="1">IF(AND(M3810&lt;&gt; "", COUNTIF(SAP!#REF!,M3810)&gt;0),"Matched", "")</f>
        <v>#REF!</v>
      </c>
      <c r="O3810" s="21" t="str">
        <f t="shared" si="197"/>
        <v/>
      </c>
      <c r="P3810" s="21" t="e">
        <f ca="1">IF(AND(O3810&lt;&gt; "", COUNTIF(SAP!#REF!,O3810)&gt;0),"Matched", "")</f>
        <v>#REF!</v>
      </c>
      <c r="Q3810" s="21" t="str">
        <f ca="1">IF(OR(D3810="AC",D3810="TR"),"Logic4"&amp;"_"&amp;TEXT(C3810,"dd.mm.yyyy") &amp;"_"&amp; 907613.82,"")</f>
        <v>Logic4_24.04.2020_907613.82</v>
      </c>
      <c r="R3810" s="21" t="e">
        <f ca="1">IF(AND(Q3810&lt;&gt; "", COUNTIF(SAP!#REF!,Q3810)&gt;0),"Matched", "")</f>
        <v>#REF!</v>
      </c>
    </row>
    <row r="3811" spans="1:18" hidden="1">
      <c r="A3811" s="21">
        <v>11563327</v>
      </c>
      <c r="B3811" s="22">
        <v>43945</v>
      </c>
      <c r="C3811" s="22">
        <v>43945</v>
      </c>
      <c r="D3811" s="21" t="s">
        <v>10</v>
      </c>
      <c r="E3811" s="23">
        <v>0</v>
      </c>
      <c r="F3811" s="23">
        <v>0</v>
      </c>
      <c r="G3811" s="23">
        <v>610</v>
      </c>
      <c r="H3811" s="23">
        <v>4170</v>
      </c>
      <c r="I3811" s="21" t="s">
        <v>11</v>
      </c>
      <c r="J3811" s="21" t="s">
        <v>12</v>
      </c>
      <c r="K3811" s="21" t="str">
        <f t="shared" si="195"/>
        <v/>
      </c>
      <c r="L3811" s="21" t="e">
        <f ca="1">IF(AND(K3811&lt;&gt; "", COUNTIF(SAP!#REF!,K3811)&gt;0),"Matched", "")</f>
        <v>#REF!</v>
      </c>
      <c r="M3811" s="21" t="str">
        <f t="shared" si="196"/>
        <v/>
      </c>
      <c r="N3811" s="21" t="e">
        <f ca="1">IF(AND(M3811&lt;&gt; "", COUNTIF(SAP!#REF!,M3811)&gt;0),"Matched", "")</f>
        <v>#REF!</v>
      </c>
      <c r="O3811" s="21" t="str">
        <f t="shared" si="197"/>
        <v/>
      </c>
      <c r="P3811" s="21" t="e">
        <f ca="1">IF(AND(O3811&lt;&gt; "", COUNTIF(SAP!#REF!,O3811)&gt;0),"Matched", "")</f>
        <v>#REF!</v>
      </c>
      <c r="Q3811" s="21" t="str">
        <f ca="1">IF(OR(D3811="AC",D3811="TR"),"Logic4"&amp;"_"&amp;TEXT(C3811,"dd.mm.yyyy") &amp;"_"&amp; 907613.82,"")</f>
        <v>Logic4_24.04.2020_907613.82</v>
      </c>
      <c r="R3811" s="21" t="e">
        <f ca="1">IF(AND(Q3811&lt;&gt; "", COUNTIF(SAP!#REF!,Q3811)&gt;0),"Matched", "")</f>
        <v>#REF!</v>
      </c>
    </row>
    <row r="3812" spans="1:18" hidden="1">
      <c r="A3812" s="21">
        <v>11563327</v>
      </c>
      <c r="B3812" s="22">
        <v>43945</v>
      </c>
      <c r="C3812" s="22">
        <v>43945</v>
      </c>
      <c r="D3812" s="21" t="s">
        <v>10</v>
      </c>
      <c r="E3812" s="23">
        <v>0</v>
      </c>
      <c r="F3812" s="23">
        <v>0</v>
      </c>
      <c r="G3812" s="23">
        <v>690</v>
      </c>
      <c r="H3812" s="23">
        <v>4860</v>
      </c>
      <c r="I3812" s="21" t="s">
        <v>11</v>
      </c>
      <c r="J3812" s="21" t="s">
        <v>12</v>
      </c>
      <c r="K3812" s="21" t="str">
        <f t="shared" si="195"/>
        <v/>
      </c>
      <c r="L3812" s="21" t="e">
        <f ca="1">IF(AND(K3812&lt;&gt; "", COUNTIF(SAP!#REF!,K3812)&gt;0),"Matched", "")</f>
        <v>#REF!</v>
      </c>
      <c r="M3812" s="21" t="str">
        <f t="shared" si="196"/>
        <v/>
      </c>
      <c r="N3812" s="21" t="e">
        <f ca="1">IF(AND(M3812&lt;&gt; "", COUNTIF(SAP!#REF!,M3812)&gt;0),"Matched", "")</f>
        <v>#REF!</v>
      </c>
      <c r="O3812" s="21" t="str">
        <f t="shared" si="197"/>
        <v/>
      </c>
      <c r="P3812" s="21" t="e">
        <f ca="1">IF(AND(O3812&lt;&gt; "", COUNTIF(SAP!#REF!,O3812)&gt;0),"Matched", "")</f>
        <v>#REF!</v>
      </c>
      <c r="Q3812" s="21" t="str">
        <f ca="1">IF(OR(D3812="AC",D3812="TR"),"Logic4"&amp;"_"&amp;TEXT(C3812,"dd.mm.yyyy") &amp;"_"&amp; 907613.82,"")</f>
        <v>Logic4_24.04.2020_907613.82</v>
      </c>
      <c r="R3812" s="21" t="e">
        <f ca="1">IF(AND(Q3812&lt;&gt; "", COUNTIF(SAP!#REF!,Q3812)&gt;0),"Matched", "")</f>
        <v>#REF!</v>
      </c>
    </row>
    <row r="3813" spans="1:18" hidden="1">
      <c r="A3813" s="21">
        <v>11563327</v>
      </c>
      <c r="B3813" s="22">
        <v>43945</v>
      </c>
      <c r="C3813" s="22">
        <v>43945</v>
      </c>
      <c r="D3813" s="21" t="s">
        <v>10</v>
      </c>
      <c r="E3813" s="23">
        <v>0</v>
      </c>
      <c r="F3813" s="23">
        <v>0</v>
      </c>
      <c r="G3813" s="23">
        <v>700</v>
      </c>
      <c r="H3813" s="23">
        <v>5560</v>
      </c>
      <c r="I3813" s="21" t="s">
        <v>11</v>
      </c>
      <c r="J3813" s="21" t="s">
        <v>12</v>
      </c>
      <c r="K3813" s="21" t="str">
        <f t="shared" si="195"/>
        <v/>
      </c>
      <c r="L3813" s="21" t="e">
        <f ca="1">IF(AND(K3813&lt;&gt; "", COUNTIF(SAP!#REF!,K3813)&gt;0),"Matched", "")</f>
        <v>#REF!</v>
      </c>
      <c r="M3813" s="21" t="str">
        <f t="shared" si="196"/>
        <v/>
      </c>
      <c r="N3813" s="21" t="e">
        <f ca="1">IF(AND(M3813&lt;&gt; "", COUNTIF(SAP!#REF!,M3813)&gt;0),"Matched", "")</f>
        <v>#REF!</v>
      </c>
      <c r="O3813" s="21" t="str">
        <f t="shared" si="197"/>
        <v/>
      </c>
      <c r="P3813" s="21" t="e">
        <f ca="1">IF(AND(O3813&lt;&gt; "", COUNTIF(SAP!#REF!,O3813)&gt;0),"Matched", "")</f>
        <v>#REF!</v>
      </c>
      <c r="Q3813" s="21" t="str">
        <f ca="1">IF(OR(D3813="AC",D3813="TR"),"Logic4"&amp;"_"&amp;TEXT(C3813,"dd.mm.yyyy") &amp;"_"&amp; 907613.82,"")</f>
        <v>Logic4_24.04.2020_907613.82</v>
      </c>
      <c r="R3813" s="21" t="e">
        <f ca="1">IF(AND(Q3813&lt;&gt; "", COUNTIF(SAP!#REF!,Q3813)&gt;0),"Matched", "")</f>
        <v>#REF!</v>
      </c>
    </row>
    <row r="3814" spans="1:18" hidden="1">
      <c r="A3814" s="21">
        <v>11563327</v>
      </c>
      <c r="B3814" s="22">
        <v>43945</v>
      </c>
      <c r="C3814" s="22">
        <v>43945</v>
      </c>
      <c r="D3814" s="21" t="s">
        <v>10</v>
      </c>
      <c r="E3814" s="23">
        <v>0</v>
      </c>
      <c r="F3814" s="23">
        <v>0</v>
      </c>
      <c r="G3814" s="23">
        <v>780</v>
      </c>
      <c r="H3814" s="23">
        <v>6340</v>
      </c>
      <c r="I3814" s="21" t="s">
        <v>11</v>
      </c>
      <c r="J3814" s="21" t="s">
        <v>12</v>
      </c>
      <c r="K3814" s="21" t="str">
        <f t="shared" si="195"/>
        <v/>
      </c>
      <c r="L3814" s="21" t="e">
        <f ca="1">IF(AND(K3814&lt;&gt; "", COUNTIF(SAP!#REF!,K3814)&gt;0),"Matched", "")</f>
        <v>#REF!</v>
      </c>
      <c r="M3814" s="21" t="str">
        <f t="shared" si="196"/>
        <v/>
      </c>
      <c r="N3814" s="21" t="e">
        <f ca="1">IF(AND(M3814&lt;&gt; "", COUNTIF(SAP!#REF!,M3814)&gt;0),"Matched", "")</f>
        <v>#REF!</v>
      </c>
      <c r="O3814" s="21" t="str">
        <f t="shared" si="197"/>
        <v/>
      </c>
      <c r="P3814" s="21" t="e">
        <f ca="1">IF(AND(O3814&lt;&gt; "", COUNTIF(SAP!#REF!,O3814)&gt;0),"Matched", "")</f>
        <v>#REF!</v>
      </c>
      <c r="Q3814" s="21" t="str">
        <f ca="1">IF(OR(D3814="AC",D3814="TR"),"Logic4"&amp;"_"&amp;TEXT(C3814,"dd.mm.yyyy") &amp;"_"&amp; 907613.82,"")</f>
        <v>Logic4_24.04.2020_907613.82</v>
      </c>
      <c r="R3814" s="21" t="e">
        <f ca="1">IF(AND(Q3814&lt;&gt; "", COUNTIF(SAP!#REF!,Q3814)&gt;0),"Matched", "")</f>
        <v>#REF!</v>
      </c>
    </row>
    <row r="3815" spans="1:18" hidden="1">
      <c r="A3815" s="21">
        <v>11563327</v>
      </c>
      <c r="B3815" s="22">
        <v>43945</v>
      </c>
      <c r="C3815" s="22">
        <v>43945</v>
      </c>
      <c r="D3815" s="21" t="s">
        <v>10</v>
      </c>
      <c r="E3815" s="23">
        <v>0</v>
      </c>
      <c r="F3815" s="23">
        <v>0</v>
      </c>
      <c r="G3815" s="23">
        <v>780</v>
      </c>
      <c r="H3815" s="23">
        <v>7120</v>
      </c>
      <c r="I3815" s="21" t="s">
        <v>11</v>
      </c>
      <c r="J3815" s="21" t="s">
        <v>12</v>
      </c>
      <c r="K3815" s="21" t="str">
        <f t="shared" si="195"/>
        <v/>
      </c>
      <c r="L3815" s="21" t="e">
        <f ca="1">IF(AND(K3815&lt;&gt; "", COUNTIF(SAP!#REF!,K3815)&gt;0),"Matched", "")</f>
        <v>#REF!</v>
      </c>
      <c r="M3815" s="21" t="str">
        <f t="shared" si="196"/>
        <v/>
      </c>
      <c r="N3815" s="21" t="e">
        <f ca="1">IF(AND(M3815&lt;&gt; "", COUNTIF(SAP!#REF!,M3815)&gt;0),"Matched", "")</f>
        <v>#REF!</v>
      </c>
      <c r="O3815" s="21" t="str">
        <f t="shared" si="197"/>
        <v/>
      </c>
      <c r="P3815" s="21" t="e">
        <f ca="1">IF(AND(O3815&lt;&gt; "", COUNTIF(SAP!#REF!,O3815)&gt;0),"Matched", "")</f>
        <v>#REF!</v>
      </c>
      <c r="Q3815" s="21" t="str">
        <f ca="1">IF(OR(D3815="AC",D3815="TR"),"Logic4"&amp;"_"&amp;TEXT(C3815,"dd.mm.yyyy") &amp;"_"&amp; 907613.82,"")</f>
        <v>Logic4_24.04.2020_907613.82</v>
      </c>
      <c r="R3815" s="21" t="e">
        <f ca="1">IF(AND(Q3815&lt;&gt; "", COUNTIF(SAP!#REF!,Q3815)&gt;0),"Matched", "")</f>
        <v>#REF!</v>
      </c>
    </row>
    <row r="3816" spans="1:18" hidden="1">
      <c r="A3816" s="21">
        <v>11563327</v>
      </c>
      <c r="B3816" s="22">
        <v>43945</v>
      </c>
      <c r="C3816" s="22">
        <v>43945</v>
      </c>
      <c r="D3816" s="21" t="s">
        <v>10</v>
      </c>
      <c r="E3816" s="23">
        <v>0</v>
      </c>
      <c r="F3816" s="23">
        <v>0</v>
      </c>
      <c r="G3816" s="23">
        <v>800</v>
      </c>
      <c r="H3816" s="23">
        <v>7920</v>
      </c>
      <c r="I3816" s="21" t="s">
        <v>11</v>
      </c>
      <c r="J3816" s="21" t="s">
        <v>12</v>
      </c>
      <c r="K3816" s="21" t="str">
        <f t="shared" si="195"/>
        <v/>
      </c>
      <c r="L3816" s="21" t="e">
        <f ca="1">IF(AND(K3816&lt;&gt; "", COUNTIF(SAP!#REF!,K3816)&gt;0),"Matched", "")</f>
        <v>#REF!</v>
      </c>
      <c r="M3816" s="21" t="str">
        <f t="shared" si="196"/>
        <v/>
      </c>
      <c r="N3816" s="21" t="e">
        <f ca="1">IF(AND(M3816&lt;&gt; "", COUNTIF(SAP!#REF!,M3816)&gt;0),"Matched", "")</f>
        <v>#REF!</v>
      </c>
      <c r="O3816" s="21" t="str">
        <f t="shared" si="197"/>
        <v/>
      </c>
      <c r="P3816" s="21" t="e">
        <f ca="1">IF(AND(O3816&lt;&gt; "", COUNTIF(SAP!#REF!,O3816)&gt;0),"Matched", "")</f>
        <v>#REF!</v>
      </c>
      <c r="Q3816" s="21" t="str">
        <f ca="1">IF(OR(D3816="AC",D3816="TR"),"Logic4"&amp;"_"&amp;TEXT(C3816,"dd.mm.yyyy") &amp;"_"&amp; 907613.82,"")</f>
        <v>Logic4_24.04.2020_907613.82</v>
      </c>
      <c r="R3816" s="21" t="e">
        <f ca="1">IF(AND(Q3816&lt;&gt; "", COUNTIF(SAP!#REF!,Q3816)&gt;0),"Matched", "")</f>
        <v>#REF!</v>
      </c>
    </row>
    <row r="3817" spans="1:18" hidden="1">
      <c r="A3817" s="21">
        <v>11563327</v>
      </c>
      <c r="B3817" s="22">
        <v>43945</v>
      </c>
      <c r="C3817" s="22">
        <v>43945</v>
      </c>
      <c r="D3817" s="21" t="s">
        <v>10</v>
      </c>
      <c r="E3817" s="23">
        <v>0</v>
      </c>
      <c r="F3817" s="23">
        <v>0</v>
      </c>
      <c r="G3817" s="23">
        <v>890</v>
      </c>
      <c r="H3817" s="23">
        <v>8810</v>
      </c>
      <c r="I3817" s="21" t="s">
        <v>11</v>
      </c>
      <c r="J3817" s="21" t="s">
        <v>12</v>
      </c>
      <c r="K3817" s="21" t="str">
        <f t="shared" si="195"/>
        <v/>
      </c>
      <c r="L3817" s="21" t="e">
        <f ca="1">IF(AND(K3817&lt;&gt; "", COUNTIF(SAP!#REF!,K3817)&gt;0),"Matched", "")</f>
        <v>#REF!</v>
      </c>
      <c r="M3817" s="21" t="str">
        <f t="shared" si="196"/>
        <v/>
      </c>
      <c r="N3817" s="21" t="e">
        <f ca="1">IF(AND(M3817&lt;&gt; "", COUNTIF(SAP!#REF!,M3817)&gt;0),"Matched", "")</f>
        <v>#REF!</v>
      </c>
      <c r="O3817" s="21" t="str">
        <f t="shared" si="197"/>
        <v/>
      </c>
      <c r="P3817" s="21" t="e">
        <f ca="1">IF(AND(O3817&lt;&gt; "", COUNTIF(SAP!#REF!,O3817)&gt;0),"Matched", "")</f>
        <v>#REF!</v>
      </c>
      <c r="Q3817" s="21" t="str">
        <f ca="1">IF(OR(D3817="AC",D3817="TR"),"Logic4"&amp;"_"&amp;TEXT(C3817,"dd.mm.yyyy") &amp;"_"&amp; 907613.82,"")</f>
        <v>Logic4_24.04.2020_907613.82</v>
      </c>
      <c r="R3817" s="21" t="e">
        <f ca="1">IF(AND(Q3817&lt;&gt; "", COUNTIF(SAP!#REF!,Q3817)&gt;0),"Matched", "")</f>
        <v>#REF!</v>
      </c>
    </row>
    <row r="3818" spans="1:18" hidden="1">
      <c r="A3818" s="21">
        <v>11563327</v>
      </c>
      <c r="B3818" s="22">
        <v>43945</v>
      </c>
      <c r="C3818" s="22">
        <v>43945</v>
      </c>
      <c r="D3818" s="21" t="s">
        <v>10</v>
      </c>
      <c r="E3818" s="23">
        <v>0</v>
      </c>
      <c r="F3818" s="23">
        <v>0</v>
      </c>
      <c r="G3818" s="23">
        <v>1000</v>
      </c>
      <c r="H3818" s="23">
        <v>9810</v>
      </c>
      <c r="I3818" s="21" t="s">
        <v>11</v>
      </c>
      <c r="J3818" s="21" t="s">
        <v>12</v>
      </c>
      <c r="K3818" s="21" t="str">
        <f t="shared" si="195"/>
        <v/>
      </c>
      <c r="L3818" s="21" t="e">
        <f ca="1">IF(AND(K3818&lt;&gt; "", COUNTIF(SAP!#REF!,K3818)&gt;0),"Matched", "")</f>
        <v>#REF!</v>
      </c>
      <c r="M3818" s="21" t="str">
        <f t="shared" si="196"/>
        <v/>
      </c>
      <c r="N3818" s="21" t="e">
        <f ca="1">IF(AND(M3818&lt;&gt; "", COUNTIF(SAP!#REF!,M3818)&gt;0),"Matched", "")</f>
        <v>#REF!</v>
      </c>
      <c r="O3818" s="21" t="str">
        <f t="shared" si="197"/>
        <v/>
      </c>
      <c r="P3818" s="21" t="e">
        <f ca="1">IF(AND(O3818&lt;&gt; "", COUNTIF(SAP!#REF!,O3818)&gt;0),"Matched", "")</f>
        <v>#REF!</v>
      </c>
      <c r="Q3818" s="21" t="str">
        <f ca="1">IF(OR(D3818="AC",D3818="TR"),"Logic4"&amp;"_"&amp;TEXT(C3818,"dd.mm.yyyy") &amp;"_"&amp; 907613.82,"")</f>
        <v>Logic4_24.04.2020_907613.82</v>
      </c>
      <c r="R3818" s="21" t="e">
        <f ca="1">IF(AND(Q3818&lt;&gt; "", COUNTIF(SAP!#REF!,Q3818)&gt;0),"Matched", "")</f>
        <v>#REF!</v>
      </c>
    </row>
    <row r="3819" spans="1:18" hidden="1">
      <c r="A3819" s="21">
        <v>11563327</v>
      </c>
      <c r="B3819" s="22">
        <v>43945</v>
      </c>
      <c r="C3819" s="22">
        <v>43945</v>
      </c>
      <c r="D3819" s="21" t="s">
        <v>10</v>
      </c>
      <c r="E3819" s="23">
        <v>0</v>
      </c>
      <c r="F3819" s="23">
        <v>0</v>
      </c>
      <c r="G3819" s="23">
        <v>1031.8</v>
      </c>
      <c r="H3819" s="23">
        <v>10841.8</v>
      </c>
      <c r="I3819" s="21" t="s">
        <v>11</v>
      </c>
      <c r="J3819" s="21" t="s">
        <v>12</v>
      </c>
      <c r="K3819" s="21" t="str">
        <f t="shared" si="195"/>
        <v/>
      </c>
      <c r="L3819" s="21" t="e">
        <f ca="1">IF(AND(K3819&lt;&gt; "", COUNTIF(SAP!#REF!,K3819)&gt;0),"Matched", "")</f>
        <v>#REF!</v>
      </c>
      <c r="M3819" s="21" t="str">
        <f t="shared" si="196"/>
        <v/>
      </c>
      <c r="N3819" s="21" t="e">
        <f ca="1">IF(AND(M3819&lt;&gt; "", COUNTIF(SAP!#REF!,M3819)&gt;0),"Matched", "")</f>
        <v>#REF!</v>
      </c>
      <c r="O3819" s="21" t="str">
        <f t="shared" si="197"/>
        <v/>
      </c>
      <c r="P3819" s="21" t="e">
        <f ca="1">IF(AND(O3819&lt;&gt; "", COUNTIF(SAP!#REF!,O3819)&gt;0),"Matched", "")</f>
        <v>#REF!</v>
      </c>
      <c r="Q3819" s="21" t="str">
        <f ca="1">IF(OR(D3819="AC",D3819="TR"),"Logic4"&amp;"_"&amp;TEXT(C3819,"dd.mm.yyyy") &amp;"_"&amp; 907613.82,"")</f>
        <v>Logic4_24.04.2020_907613.82</v>
      </c>
      <c r="R3819" s="21" t="e">
        <f ca="1">IF(AND(Q3819&lt;&gt; "", COUNTIF(SAP!#REF!,Q3819)&gt;0),"Matched", "")</f>
        <v>#REF!</v>
      </c>
    </row>
    <row r="3820" spans="1:18" hidden="1">
      <c r="A3820" s="21">
        <v>11563327</v>
      </c>
      <c r="B3820" s="22">
        <v>43945</v>
      </c>
      <c r="C3820" s="22">
        <v>43945</v>
      </c>
      <c r="D3820" s="21" t="s">
        <v>10</v>
      </c>
      <c r="E3820" s="23">
        <v>0</v>
      </c>
      <c r="F3820" s="23">
        <v>0</v>
      </c>
      <c r="G3820" s="23">
        <v>1050</v>
      </c>
      <c r="H3820" s="23">
        <v>11891.8</v>
      </c>
      <c r="I3820" s="21" t="s">
        <v>11</v>
      </c>
      <c r="J3820" s="21" t="s">
        <v>12</v>
      </c>
      <c r="K3820" s="21" t="str">
        <f t="shared" si="195"/>
        <v/>
      </c>
      <c r="L3820" s="21" t="e">
        <f ca="1">IF(AND(K3820&lt;&gt; "", COUNTIF(SAP!#REF!,K3820)&gt;0),"Matched", "")</f>
        <v>#REF!</v>
      </c>
      <c r="M3820" s="21" t="str">
        <f t="shared" si="196"/>
        <v/>
      </c>
      <c r="N3820" s="21" t="e">
        <f ca="1">IF(AND(M3820&lt;&gt; "", COUNTIF(SAP!#REF!,M3820)&gt;0),"Matched", "")</f>
        <v>#REF!</v>
      </c>
      <c r="O3820" s="21" t="str">
        <f t="shared" si="197"/>
        <v/>
      </c>
      <c r="P3820" s="21" t="e">
        <f ca="1">IF(AND(O3820&lt;&gt; "", COUNTIF(SAP!#REF!,O3820)&gt;0),"Matched", "")</f>
        <v>#REF!</v>
      </c>
      <c r="Q3820" s="21" t="str">
        <f ca="1">IF(OR(D3820="AC",D3820="TR"),"Logic4"&amp;"_"&amp;TEXT(C3820,"dd.mm.yyyy") &amp;"_"&amp; 907613.82,"")</f>
        <v>Logic4_24.04.2020_907613.82</v>
      </c>
      <c r="R3820" s="21" t="e">
        <f ca="1">IF(AND(Q3820&lt;&gt; "", COUNTIF(SAP!#REF!,Q3820)&gt;0),"Matched", "")</f>
        <v>#REF!</v>
      </c>
    </row>
    <row r="3821" spans="1:18" hidden="1">
      <c r="A3821" s="21">
        <v>11563327</v>
      </c>
      <c r="B3821" s="22">
        <v>43945</v>
      </c>
      <c r="C3821" s="22">
        <v>43945</v>
      </c>
      <c r="D3821" s="21" t="s">
        <v>10</v>
      </c>
      <c r="E3821" s="23">
        <v>0</v>
      </c>
      <c r="F3821" s="23">
        <v>0</v>
      </c>
      <c r="G3821" s="23">
        <v>1070</v>
      </c>
      <c r="H3821" s="23">
        <v>12961.8</v>
      </c>
      <c r="I3821" s="21" t="s">
        <v>11</v>
      </c>
      <c r="J3821" s="21" t="s">
        <v>12</v>
      </c>
      <c r="K3821" s="21" t="str">
        <f t="shared" si="195"/>
        <v/>
      </c>
      <c r="L3821" s="21" t="e">
        <f ca="1">IF(AND(K3821&lt;&gt; "", COUNTIF(SAP!#REF!,K3821)&gt;0),"Matched", "")</f>
        <v>#REF!</v>
      </c>
      <c r="M3821" s="21" t="str">
        <f t="shared" si="196"/>
        <v/>
      </c>
      <c r="N3821" s="21" t="e">
        <f ca="1">IF(AND(M3821&lt;&gt; "", COUNTIF(SAP!#REF!,M3821)&gt;0),"Matched", "")</f>
        <v>#REF!</v>
      </c>
      <c r="O3821" s="21" t="str">
        <f t="shared" si="197"/>
        <v/>
      </c>
      <c r="P3821" s="21" t="e">
        <f ca="1">IF(AND(O3821&lt;&gt; "", COUNTIF(SAP!#REF!,O3821)&gt;0),"Matched", "")</f>
        <v>#REF!</v>
      </c>
      <c r="Q3821" s="21" t="str">
        <f ca="1">IF(OR(D3821="AC",D3821="TR"),"Logic4"&amp;"_"&amp;TEXT(C3821,"dd.mm.yyyy") &amp;"_"&amp; 907613.82,"")</f>
        <v>Logic4_24.04.2020_907613.82</v>
      </c>
      <c r="R3821" s="21" t="e">
        <f ca="1">IF(AND(Q3821&lt;&gt; "", COUNTIF(SAP!#REF!,Q3821)&gt;0),"Matched", "")</f>
        <v>#REF!</v>
      </c>
    </row>
    <row r="3822" spans="1:18" hidden="1">
      <c r="A3822" s="21">
        <v>11563327</v>
      </c>
      <c r="B3822" s="22">
        <v>43945</v>
      </c>
      <c r="C3822" s="22">
        <v>43945</v>
      </c>
      <c r="D3822" s="21" t="s">
        <v>10</v>
      </c>
      <c r="E3822" s="23">
        <v>0</v>
      </c>
      <c r="F3822" s="23">
        <v>0</v>
      </c>
      <c r="G3822" s="23">
        <v>1100</v>
      </c>
      <c r="H3822" s="23">
        <v>14061.8</v>
      </c>
      <c r="I3822" s="21" t="s">
        <v>11</v>
      </c>
      <c r="J3822" s="21" t="s">
        <v>12</v>
      </c>
      <c r="K3822" s="21" t="str">
        <f t="shared" si="195"/>
        <v/>
      </c>
      <c r="L3822" s="21" t="e">
        <f ca="1">IF(AND(K3822&lt;&gt; "", COUNTIF(SAP!#REF!,K3822)&gt;0),"Matched", "")</f>
        <v>#REF!</v>
      </c>
      <c r="M3822" s="21" t="str">
        <f t="shared" si="196"/>
        <v/>
      </c>
      <c r="N3822" s="21" t="e">
        <f ca="1">IF(AND(M3822&lt;&gt; "", COUNTIF(SAP!#REF!,M3822)&gt;0),"Matched", "")</f>
        <v>#REF!</v>
      </c>
      <c r="O3822" s="21" t="str">
        <f t="shared" si="197"/>
        <v/>
      </c>
      <c r="P3822" s="21" t="e">
        <f ca="1">IF(AND(O3822&lt;&gt; "", COUNTIF(SAP!#REF!,O3822)&gt;0),"Matched", "")</f>
        <v>#REF!</v>
      </c>
      <c r="Q3822" s="21" t="str">
        <f ca="1">IF(OR(D3822="AC",D3822="TR"),"Logic4"&amp;"_"&amp;TEXT(C3822,"dd.mm.yyyy") &amp;"_"&amp; 907613.82,"")</f>
        <v>Logic4_24.04.2020_907613.82</v>
      </c>
      <c r="R3822" s="21" t="e">
        <f ca="1">IF(AND(Q3822&lt;&gt; "", COUNTIF(SAP!#REF!,Q3822)&gt;0),"Matched", "")</f>
        <v>#REF!</v>
      </c>
    </row>
    <row r="3823" spans="1:18" hidden="1">
      <c r="A3823" s="21">
        <v>11563327</v>
      </c>
      <c r="B3823" s="22">
        <v>43945</v>
      </c>
      <c r="C3823" s="22">
        <v>43945</v>
      </c>
      <c r="D3823" s="21" t="s">
        <v>10</v>
      </c>
      <c r="E3823" s="23">
        <v>0</v>
      </c>
      <c r="F3823" s="23">
        <v>0</v>
      </c>
      <c r="G3823" s="23">
        <v>1102.8</v>
      </c>
      <c r="H3823" s="23">
        <v>15164.6</v>
      </c>
      <c r="I3823" s="21" t="s">
        <v>11</v>
      </c>
      <c r="J3823" s="21" t="s">
        <v>12</v>
      </c>
      <c r="K3823" s="21" t="str">
        <f t="shared" si="195"/>
        <v/>
      </c>
      <c r="L3823" s="21" t="e">
        <f ca="1">IF(AND(K3823&lt;&gt; "", COUNTIF(SAP!#REF!,K3823)&gt;0),"Matched", "")</f>
        <v>#REF!</v>
      </c>
      <c r="M3823" s="21" t="str">
        <f t="shared" si="196"/>
        <v/>
      </c>
      <c r="N3823" s="21" t="e">
        <f ca="1">IF(AND(M3823&lt;&gt; "", COUNTIF(SAP!#REF!,M3823)&gt;0),"Matched", "")</f>
        <v>#REF!</v>
      </c>
      <c r="O3823" s="21" t="str">
        <f t="shared" si="197"/>
        <v/>
      </c>
      <c r="P3823" s="21" t="e">
        <f ca="1">IF(AND(O3823&lt;&gt; "", COUNTIF(SAP!#REF!,O3823)&gt;0),"Matched", "")</f>
        <v>#REF!</v>
      </c>
      <c r="Q3823" s="21" t="str">
        <f ca="1">IF(OR(D3823="AC",D3823="TR"),"Logic4"&amp;"_"&amp;TEXT(C3823,"dd.mm.yyyy") &amp;"_"&amp; 907613.82,"")</f>
        <v>Logic4_24.04.2020_907613.82</v>
      </c>
      <c r="R3823" s="21" t="e">
        <f ca="1">IF(AND(Q3823&lt;&gt; "", COUNTIF(SAP!#REF!,Q3823)&gt;0),"Matched", "")</f>
        <v>#REF!</v>
      </c>
    </row>
    <row r="3824" spans="1:18" hidden="1">
      <c r="A3824" s="21">
        <v>11563327</v>
      </c>
      <c r="B3824" s="22">
        <v>43945</v>
      </c>
      <c r="C3824" s="22">
        <v>43945</v>
      </c>
      <c r="D3824" s="21" t="s">
        <v>10</v>
      </c>
      <c r="E3824" s="23">
        <v>0</v>
      </c>
      <c r="F3824" s="23">
        <v>0</v>
      </c>
      <c r="G3824" s="23">
        <v>1118.9000000000001</v>
      </c>
      <c r="H3824" s="23">
        <v>16283.5</v>
      </c>
      <c r="I3824" s="21" t="s">
        <v>11</v>
      </c>
      <c r="J3824" s="21" t="s">
        <v>12</v>
      </c>
      <c r="K3824" s="21" t="str">
        <f t="shared" si="195"/>
        <v/>
      </c>
      <c r="L3824" s="21" t="e">
        <f ca="1">IF(AND(K3824&lt;&gt; "", COUNTIF(SAP!#REF!,K3824)&gt;0),"Matched", "")</f>
        <v>#REF!</v>
      </c>
      <c r="M3824" s="21" t="str">
        <f t="shared" si="196"/>
        <v/>
      </c>
      <c r="N3824" s="21" t="e">
        <f ca="1">IF(AND(M3824&lt;&gt; "", COUNTIF(SAP!#REF!,M3824)&gt;0),"Matched", "")</f>
        <v>#REF!</v>
      </c>
      <c r="O3824" s="21" t="str">
        <f t="shared" si="197"/>
        <v/>
      </c>
      <c r="P3824" s="21" t="e">
        <f ca="1">IF(AND(O3824&lt;&gt; "", COUNTIF(SAP!#REF!,O3824)&gt;0),"Matched", "")</f>
        <v>#REF!</v>
      </c>
      <c r="Q3824" s="21" t="str">
        <f ca="1">IF(OR(D3824="AC",D3824="TR"),"Logic4"&amp;"_"&amp;TEXT(C3824,"dd.mm.yyyy") &amp;"_"&amp; 907613.82,"")</f>
        <v>Logic4_24.04.2020_907613.82</v>
      </c>
      <c r="R3824" s="21" t="e">
        <f ca="1">IF(AND(Q3824&lt;&gt; "", COUNTIF(SAP!#REF!,Q3824)&gt;0),"Matched", "")</f>
        <v>#REF!</v>
      </c>
    </row>
    <row r="3825" spans="1:18" hidden="1">
      <c r="A3825" s="21">
        <v>11563327</v>
      </c>
      <c r="B3825" s="22">
        <v>43945</v>
      </c>
      <c r="C3825" s="22">
        <v>43945</v>
      </c>
      <c r="D3825" s="21" t="s">
        <v>10</v>
      </c>
      <c r="E3825" s="23">
        <v>0</v>
      </c>
      <c r="F3825" s="23">
        <v>0</v>
      </c>
      <c r="G3825" s="23">
        <v>1120</v>
      </c>
      <c r="H3825" s="23">
        <v>17403.5</v>
      </c>
      <c r="I3825" s="21" t="s">
        <v>11</v>
      </c>
      <c r="J3825" s="21" t="s">
        <v>12</v>
      </c>
      <c r="K3825" s="21" t="str">
        <f t="shared" si="195"/>
        <v/>
      </c>
      <c r="L3825" s="21" t="e">
        <f ca="1">IF(AND(K3825&lt;&gt; "", COUNTIF(SAP!#REF!,K3825)&gt;0),"Matched", "")</f>
        <v>#REF!</v>
      </c>
      <c r="M3825" s="21" t="str">
        <f t="shared" si="196"/>
        <v/>
      </c>
      <c r="N3825" s="21" t="e">
        <f ca="1">IF(AND(M3825&lt;&gt; "", COUNTIF(SAP!#REF!,M3825)&gt;0),"Matched", "")</f>
        <v>#REF!</v>
      </c>
      <c r="O3825" s="21" t="str">
        <f t="shared" si="197"/>
        <v/>
      </c>
      <c r="P3825" s="21" t="e">
        <f ca="1">IF(AND(O3825&lt;&gt; "", COUNTIF(SAP!#REF!,O3825)&gt;0),"Matched", "")</f>
        <v>#REF!</v>
      </c>
      <c r="Q3825" s="21" t="str">
        <f ca="1">IF(OR(D3825="AC",D3825="TR"),"Logic4"&amp;"_"&amp;TEXT(C3825,"dd.mm.yyyy") &amp;"_"&amp; 907613.82,"")</f>
        <v>Logic4_24.04.2020_907613.82</v>
      </c>
      <c r="R3825" s="21" t="e">
        <f ca="1">IF(AND(Q3825&lt;&gt; "", COUNTIF(SAP!#REF!,Q3825)&gt;0),"Matched", "")</f>
        <v>#REF!</v>
      </c>
    </row>
    <row r="3826" spans="1:18" hidden="1">
      <c r="A3826" s="21">
        <v>11563327</v>
      </c>
      <c r="B3826" s="22">
        <v>43945</v>
      </c>
      <c r="C3826" s="22">
        <v>43945</v>
      </c>
      <c r="D3826" s="21" t="s">
        <v>10</v>
      </c>
      <c r="E3826" s="23">
        <v>0</v>
      </c>
      <c r="F3826" s="23">
        <v>0</v>
      </c>
      <c r="G3826" s="23">
        <v>1150</v>
      </c>
      <c r="H3826" s="23">
        <v>18553.5</v>
      </c>
      <c r="I3826" s="21" t="s">
        <v>11</v>
      </c>
      <c r="J3826" s="21" t="s">
        <v>12</v>
      </c>
      <c r="K3826" s="21" t="str">
        <f t="shared" si="195"/>
        <v/>
      </c>
      <c r="L3826" s="21" t="e">
        <f ca="1">IF(AND(K3826&lt;&gt; "", COUNTIF(SAP!#REF!,K3826)&gt;0),"Matched", "")</f>
        <v>#REF!</v>
      </c>
      <c r="M3826" s="21" t="str">
        <f t="shared" si="196"/>
        <v/>
      </c>
      <c r="N3826" s="21" t="e">
        <f ca="1">IF(AND(M3826&lt;&gt; "", COUNTIF(SAP!#REF!,M3826)&gt;0),"Matched", "")</f>
        <v>#REF!</v>
      </c>
      <c r="O3826" s="21" t="str">
        <f t="shared" si="197"/>
        <v/>
      </c>
      <c r="P3826" s="21" t="e">
        <f ca="1">IF(AND(O3826&lt;&gt; "", COUNTIF(SAP!#REF!,O3826)&gt;0),"Matched", "")</f>
        <v>#REF!</v>
      </c>
      <c r="Q3826" s="21" t="str">
        <f ca="1">IF(OR(D3826="AC",D3826="TR"),"Logic4"&amp;"_"&amp;TEXT(C3826,"dd.mm.yyyy") &amp;"_"&amp; 907613.82,"")</f>
        <v>Logic4_24.04.2020_907613.82</v>
      </c>
      <c r="R3826" s="21" t="e">
        <f ca="1">IF(AND(Q3826&lt;&gt; "", COUNTIF(SAP!#REF!,Q3826)&gt;0),"Matched", "")</f>
        <v>#REF!</v>
      </c>
    </row>
    <row r="3827" spans="1:18" hidden="1">
      <c r="A3827" s="21">
        <v>11563327</v>
      </c>
      <c r="B3827" s="22">
        <v>43945</v>
      </c>
      <c r="C3827" s="22">
        <v>43945</v>
      </c>
      <c r="D3827" s="21" t="s">
        <v>10</v>
      </c>
      <c r="E3827" s="23">
        <v>0</v>
      </c>
      <c r="F3827" s="23">
        <v>0</v>
      </c>
      <c r="G3827" s="23">
        <v>1180</v>
      </c>
      <c r="H3827" s="23">
        <v>19733.5</v>
      </c>
      <c r="I3827" s="21" t="s">
        <v>11</v>
      </c>
      <c r="J3827" s="21" t="s">
        <v>12</v>
      </c>
      <c r="K3827" s="21" t="str">
        <f t="shared" si="195"/>
        <v/>
      </c>
      <c r="L3827" s="21" t="e">
        <f ca="1">IF(AND(K3827&lt;&gt; "", COUNTIF(SAP!#REF!,K3827)&gt;0),"Matched", "")</f>
        <v>#REF!</v>
      </c>
      <c r="M3827" s="21" t="str">
        <f t="shared" si="196"/>
        <v/>
      </c>
      <c r="N3827" s="21" t="e">
        <f ca="1">IF(AND(M3827&lt;&gt; "", COUNTIF(SAP!#REF!,M3827)&gt;0),"Matched", "")</f>
        <v>#REF!</v>
      </c>
      <c r="O3827" s="21" t="str">
        <f t="shared" si="197"/>
        <v/>
      </c>
      <c r="P3827" s="21" t="e">
        <f ca="1">IF(AND(O3827&lt;&gt; "", COUNTIF(SAP!#REF!,O3827)&gt;0),"Matched", "")</f>
        <v>#REF!</v>
      </c>
      <c r="Q3827" s="21" t="str">
        <f ca="1">IF(OR(D3827="AC",D3827="TR"),"Logic4"&amp;"_"&amp;TEXT(C3827,"dd.mm.yyyy") &amp;"_"&amp; 907613.82,"")</f>
        <v>Logic4_24.04.2020_907613.82</v>
      </c>
      <c r="R3827" s="21" t="e">
        <f ca="1">IF(AND(Q3827&lt;&gt; "", COUNTIF(SAP!#REF!,Q3827)&gt;0),"Matched", "")</f>
        <v>#REF!</v>
      </c>
    </row>
    <row r="3828" spans="1:18" hidden="1">
      <c r="A3828" s="21">
        <v>11563327</v>
      </c>
      <c r="B3828" s="22">
        <v>43945</v>
      </c>
      <c r="C3828" s="22">
        <v>43945</v>
      </c>
      <c r="D3828" s="21" t="s">
        <v>10</v>
      </c>
      <c r="E3828" s="23">
        <v>0</v>
      </c>
      <c r="F3828" s="23">
        <v>0</v>
      </c>
      <c r="G3828" s="23">
        <v>1260</v>
      </c>
      <c r="H3828" s="23">
        <v>20993.5</v>
      </c>
      <c r="I3828" s="21" t="s">
        <v>11</v>
      </c>
      <c r="J3828" s="21" t="s">
        <v>12</v>
      </c>
      <c r="K3828" s="21" t="str">
        <f t="shared" si="195"/>
        <v/>
      </c>
      <c r="L3828" s="21" t="e">
        <f ca="1">IF(AND(K3828&lt;&gt; "", COUNTIF(SAP!#REF!,K3828)&gt;0),"Matched", "")</f>
        <v>#REF!</v>
      </c>
      <c r="M3828" s="21" t="str">
        <f t="shared" si="196"/>
        <v/>
      </c>
      <c r="N3828" s="21" t="e">
        <f ca="1">IF(AND(M3828&lt;&gt; "", COUNTIF(SAP!#REF!,M3828)&gt;0),"Matched", "")</f>
        <v>#REF!</v>
      </c>
      <c r="O3828" s="21" t="str">
        <f t="shared" si="197"/>
        <v/>
      </c>
      <c r="P3828" s="21" t="e">
        <f ca="1">IF(AND(O3828&lt;&gt; "", COUNTIF(SAP!#REF!,O3828)&gt;0),"Matched", "")</f>
        <v>#REF!</v>
      </c>
      <c r="Q3828" s="21" t="str">
        <f ca="1">IF(OR(D3828="AC",D3828="TR"),"Logic4"&amp;"_"&amp;TEXT(C3828,"dd.mm.yyyy") &amp;"_"&amp; 907613.82,"")</f>
        <v>Logic4_24.04.2020_907613.82</v>
      </c>
      <c r="R3828" s="21" t="e">
        <f ca="1">IF(AND(Q3828&lt;&gt; "", COUNTIF(SAP!#REF!,Q3828)&gt;0),"Matched", "")</f>
        <v>#REF!</v>
      </c>
    </row>
    <row r="3829" spans="1:18" hidden="1">
      <c r="A3829" s="21">
        <v>11563327</v>
      </c>
      <c r="B3829" s="22">
        <v>43945</v>
      </c>
      <c r="C3829" s="22">
        <v>43945</v>
      </c>
      <c r="D3829" s="21" t="s">
        <v>10</v>
      </c>
      <c r="E3829" s="23">
        <v>0</v>
      </c>
      <c r="F3829" s="23">
        <v>0</v>
      </c>
      <c r="G3829" s="23">
        <v>1290</v>
      </c>
      <c r="H3829" s="23">
        <v>22283.5</v>
      </c>
      <c r="I3829" s="21" t="s">
        <v>11</v>
      </c>
      <c r="J3829" s="21" t="s">
        <v>12</v>
      </c>
      <c r="K3829" s="21" t="str">
        <f t="shared" si="195"/>
        <v/>
      </c>
      <c r="L3829" s="21" t="e">
        <f ca="1">IF(AND(K3829&lt;&gt; "", COUNTIF(SAP!#REF!,K3829)&gt;0),"Matched", "")</f>
        <v>#REF!</v>
      </c>
      <c r="M3829" s="21" t="str">
        <f t="shared" si="196"/>
        <v/>
      </c>
      <c r="N3829" s="21" t="e">
        <f ca="1">IF(AND(M3829&lt;&gt; "", COUNTIF(SAP!#REF!,M3829)&gt;0),"Matched", "")</f>
        <v>#REF!</v>
      </c>
      <c r="O3829" s="21" t="str">
        <f t="shared" si="197"/>
        <v/>
      </c>
      <c r="P3829" s="21" t="e">
        <f ca="1">IF(AND(O3829&lt;&gt; "", COUNTIF(SAP!#REF!,O3829)&gt;0),"Matched", "")</f>
        <v>#REF!</v>
      </c>
      <c r="Q3829" s="21" t="str">
        <f ca="1">IF(OR(D3829="AC",D3829="TR"),"Logic4"&amp;"_"&amp;TEXT(C3829,"dd.mm.yyyy") &amp;"_"&amp; 907613.82,"")</f>
        <v>Logic4_24.04.2020_907613.82</v>
      </c>
      <c r="R3829" s="21" t="e">
        <f ca="1">IF(AND(Q3829&lt;&gt; "", COUNTIF(SAP!#REF!,Q3829)&gt;0),"Matched", "")</f>
        <v>#REF!</v>
      </c>
    </row>
    <row r="3830" spans="1:18" hidden="1">
      <c r="A3830" s="21">
        <v>11563327</v>
      </c>
      <c r="B3830" s="22">
        <v>43945</v>
      </c>
      <c r="C3830" s="22">
        <v>43945</v>
      </c>
      <c r="D3830" s="21" t="s">
        <v>10</v>
      </c>
      <c r="E3830" s="23">
        <v>0</v>
      </c>
      <c r="F3830" s="23">
        <v>0</v>
      </c>
      <c r="G3830" s="23">
        <v>1295</v>
      </c>
      <c r="H3830" s="23">
        <v>23578.5</v>
      </c>
      <c r="I3830" s="21" t="s">
        <v>11</v>
      </c>
      <c r="J3830" s="21" t="s">
        <v>12</v>
      </c>
      <c r="K3830" s="21" t="str">
        <f t="shared" si="195"/>
        <v/>
      </c>
      <c r="L3830" s="21" t="e">
        <f ca="1">IF(AND(K3830&lt;&gt; "", COUNTIF(SAP!#REF!,K3830)&gt;0),"Matched", "")</f>
        <v>#REF!</v>
      </c>
      <c r="M3830" s="21" t="str">
        <f t="shared" si="196"/>
        <v/>
      </c>
      <c r="N3830" s="21" t="e">
        <f ca="1">IF(AND(M3830&lt;&gt; "", COUNTIF(SAP!#REF!,M3830)&gt;0),"Matched", "")</f>
        <v>#REF!</v>
      </c>
      <c r="O3830" s="21" t="str">
        <f t="shared" si="197"/>
        <v/>
      </c>
      <c r="P3830" s="21" t="e">
        <f ca="1">IF(AND(O3830&lt;&gt; "", COUNTIF(SAP!#REF!,O3830)&gt;0),"Matched", "")</f>
        <v>#REF!</v>
      </c>
      <c r="Q3830" s="21" t="str">
        <f ca="1">IF(OR(D3830="AC",D3830="TR"),"Logic4"&amp;"_"&amp;TEXT(C3830,"dd.mm.yyyy") &amp;"_"&amp; 907613.82,"")</f>
        <v>Logic4_24.04.2020_907613.82</v>
      </c>
      <c r="R3830" s="21" t="e">
        <f ca="1">IF(AND(Q3830&lt;&gt; "", COUNTIF(SAP!#REF!,Q3830)&gt;0),"Matched", "")</f>
        <v>#REF!</v>
      </c>
    </row>
    <row r="3831" spans="1:18" hidden="1">
      <c r="A3831" s="21">
        <v>11563327</v>
      </c>
      <c r="B3831" s="22">
        <v>43945</v>
      </c>
      <c r="C3831" s="22">
        <v>43945</v>
      </c>
      <c r="D3831" s="21" t="s">
        <v>10</v>
      </c>
      <c r="E3831" s="23">
        <v>0</v>
      </c>
      <c r="F3831" s="23">
        <v>0</v>
      </c>
      <c r="G3831" s="23">
        <v>1320</v>
      </c>
      <c r="H3831" s="23">
        <v>24898.5</v>
      </c>
      <c r="I3831" s="21" t="s">
        <v>11</v>
      </c>
      <c r="J3831" s="21" t="s">
        <v>12</v>
      </c>
      <c r="K3831" s="21" t="str">
        <f t="shared" si="195"/>
        <v/>
      </c>
      <c r="L3831" s="21" t="e">
        <f ca="1">IF(AND(K3831&lt;&gt; "", COUNTIF(SAP!#REF!,K3831)&gt;0),"Matched", "")</f>
        <v>#REF!</v>
      </c>
      <c r="M3831" s="21" t="str">
        <f t="shared" si="196"/>
        <v/>
      </c>
      <c r="N3831" s="21" t="e">
        <f ca="1">IF(AND(M3831&lt;&gt; "", COUNTIF(SAP!#REF!,M3831)&gt;0),"Matched", "")</f>
        <v>#REF!</v>
      </c>
      <c r="O3831" s="21" t="str">
        <f t="shared" si="197"/>
        <v/>
      </c>
      <c r="P3831" s="21" t="e">
        <f ca="1">IF(AND(O3831&lt;&gt; "", COUNTIF(SAP!#REF!,O3831)&gt;0),"Matched", "")</f>
        <v>#REF!</v>
      </c>
      <c r="Q3831" s="21" t="str">
        <f ca="1">IF(OR(D3831="AC",D3831="TR"),"Logic4"&amp;"_"&amp;TEXT(C3831,"dd.mm.yyyy") &amp;"_"&amp; 907613.82,"")</f>
        <v>Logic4_24.04.2020_907613.82</v>
      </c>
      <c r="R3831" s="21" t="e">
        <f ca="1">IF(AND(Q3831&lt;&gt; "", COUNTIF(SAP!#REF!,Q3831)&gt;0),"Matched", "")</f>
        <v>#REF!</v>
      </c>
    </row>
    <row r="3832" spans="1:18" hidden="1">
      <c r="A3832" s="21">
        <v>11563327</v>
      </c>
      <c r="B3832" s="22">
        <v>43945</v>
      </c>
      <c r="C3832" s="22">
        <v>43945</v>
      </c>
      <c r="D3832" s="21" t="s">
        <v>10</v>
      </c>
      <c r="E3832" s="23">
        <v>0</v>
      </c>
      <c r="F3832" s="23">
        <v>0</v>
      </c>
      <c r="G3832" s="23">
        <v>1490</v>
      </c>
      <c r="H3832" s="23">
        <v>26388.5</v>
      </c>
      <c r="I3832" s="21" t="s">
        <v>11</v>
      </c>
      <c r="J3832" s="21" t="s">
        <v>12</v>
      </c>
      <c r="K3832" s="21" t="str">
        <f t="shared" si="195"/>
        <v/>
      </c>
      <c r="L3832" s="21" t="e">
        <f ca="1">IF(AND(K3832&lt;&gt; "", COUNTIF(SAP!#REF!,K3832)&gt;0),"Matched", "")</f>
        <v>#REF!</v>
      </c>
      <c r="M3832" s="21" t="str">
        <f t="shared" si="196"/>
        <v/>
      </c>
      <c r="N3832" s="21" t="e">
        <f ca="1">IF(AND(M3832&lt;&gt; "", COUNTIF(SAP!#REF!,M3832)&gt;0),"Matched", "")</f>
        <v>#REF!</v>
      </c>
      <c r="O3832" s="21" t="str">
        <f t="shared" si="197"/>
        <v/>
      </c>
      <c r="P3832" s="21" t="e">
        <f ca="1">IF(AND(O3832&lt;&gt; "", COUNTIF(SAP!#REF!,O3832)&gt;0),"Matched", "")</f>
        <v>#REF!</v>
      </c>
      <c r="Q3832" s="21" t="str">
        <f ca="1">IF(OR(D3832="AC",D3832="TR"),"Logic4"&amp;"_"&amp;TEXT(C3832,"dd.mm.yyyy") &amp;"_"&amp; 907613.82,"")</f>
        <v>Logic4_24.04.2020_907613.82</v>
      </c>
      <c r="R3832" s="21" t="e">
        <f ca="1">IF(AND(Q3832&lt;&gt; "", COUNTIF(SAP!#REF!,Q3832)&gt;0),"Matched", "")</f>
        <v>#REF!</v>
      </c>
    </row>
    <row r="3833" spans="1:18" hidden="1">
      <c r="A3833" s="21">
        <v>11563327</v>
      </c>
      <c r="B3833" s="22">
        <v>43945</v>
      </c>
      <c r="C3833" s="22">
        <v>43945</v>
      </c>
      <c r="D3833" s="21" t="s">
        <v>10</v>
      </c>
      <c r="E3833" s="23">
        <v>0</v>
      </c>
      <c r="F3833" s="23">
        <v>0</v>
      </c>
      <c r="G3833" s="23">
        <v>1557.1</v>
      </c>
      <c r="H3833" s="23">
        <v>27945.599999999999</v>
      </c>
      <c r="I3833" s="21" t="s">
        <v>11</v>
      </c>
      <c r="J3833" s="21" t="s">
        <v>12</v>
      </c>
      <c r="K3833" s="21" t="str">
        <f t="shared" si="195"/>
        <v/>
      </c>
      <c r="L3833" s="21" t="e">
        <f ca="1">IF(AND(K3833&lt;&gt; "", COUNTIF(SAP!#REF!,K3833)&gt;0),"Matched", "")</f>
        <v>#REF!</v>
      </c>
      <c r="M3833" s="21" t="str">
        <f t="shared" si="196"/>
        <v/>
      </c>
      <c r="N3833" s="21" t="e">
        <f ca="1">IF(AND(M3833&lt;&gt; "", COUNTIF(SAP!#REF!,M3833)&gt;0),"Matched", "")</f>
        <v>#REF!</v>
      </c>
      <c r="O3833" s="21" t="str">
        <f t="shared" si="197"/>
        <v/>
      </c>
      <c r="P3833" s="21" t="e">
        <f ca="1">IF(AND(O3833&lt;&gt; "", COUNTIF(SAP!#REF!,O3833)&gt;0),"Matched", "")</f>
        <v>#REF!</v>
      </c>
      <c r="Q3833" s="21" t="str">
        <f ca="1">IF(OR(D3833="AC",D3833="TR"),"Logic4"&amp;"_"&amp;TEXT(C3833,"dd.mm.yyyy") &amp;"_"&amp; 907613.82,"")</f>
        <v>Logic4_24.04.2020_907613.82</v>
      </c>
      <c r="R3833" s="21" t="e">
        <f ca="1">IF(AND(Q3833&lt;&gt; "", COUNTIF(SAP!#REF!,Q3833)&gt;0),"Matched", "")</f>
        <v>#REF!</v>
      </c>
    </row>
    <row r="3834" spans="1:18" hidden="1">
      <c r="A3834" s="21">
        <v>11563327</v>
      </c>
      <c r="B3834" s="22">
        <v>43945</v>
      </c>
      <c r="C3834" s="22">
        <v>43945</v>
      </c>
      <c r="D3834" s="21" t="s">
        <v>10</v>
      </c>
      <c r="E3834" s="23">
        <v>0</v>
      </c>
      <c r="F3834" s="23">
        <v>0</v>
      </c>
      <c r="G3834" s="23">
        <v>1579.9</v>
      </c>
      <c r="H3834" s="23">
        <v>29525.5</v>
      </c>
      <c r="I3834" s="21" t="s">
        <v>11</v>
      </c>
      <c r="J3834" s="21" t="s">
        <v>12</v>
      </c>
      <c r="K3834" s="21" t="str">
        <f t="shared" si="195"/>
        <v/>
      </c>
      <c r="L3834" s="21" t="e">
        <f ca="1">IF(AND(K3834&lt;&gt; "", COUNTIF(SAP!#REF!,K3834)&gt;0),"Matched", "")</f>
        <v>#REF!</v>
      </c>
      <c r="M3834" s="21" t="str">
        <f t="shared" si="196"/>
        <v/>
      </c>
      <c r="N3834" s="21" t="e">
        <f ca="1">IF(AND(M3834&lt;&gt; "", COUNTIF(SAP!#REF!,M3834)&gt;0),"Matched", "")</f>
        <v>#REF!</v>
      </c>
      <c r="O3834" s="21" t="str">
        <f t="shared" si="197"/>
        <v/>
      </c>
      <c r="P3834" s="21" t="e">
        <f ca="1">IF(AND(O3834&lt;&gt; "", COUNTIF(SAP!#REF!,O3834)&gt;0),"Matched", "")</f>
        <v>#REF!</v>
      </c>
      <c r="Q3834" s="21" t="str">
        <f ca="1">IF(OR(D3834="AC",D3834="TR"),"Logic4"&amp;"_"&amp;TEXT(C3834,"dd.mm.yyyy") &amp;"_"&amp; 907613.82,"")</f>
        <v>Logic4_24.04.2020_907613.82</v>
      </c>
      <c r="R3834" s="21" t="e">
        <f ca="1">IF(AND(Q3834&lt;&gt; "", COUNTIF(SAP!#REF!,Q3834)&gt;0),"Matched", "")</f>
        <v>#REF!</v>
      </c>
    </row>
    <row r="3835" spans="1:18" hidden="1">
      <c r="A3835" s="21">
        <v>11563327</v>
      </c>
      <c r="B3835" s="22">
        <v>43945</v>
      </c>
      <c r="C3835" s="22">
        <v>43945</v>
      </c>
      <c r="D3835" s="21" t="s">
        <v>10</v>
      </c>
      <c r="E3835" s="23">
        <v>0</v>
      </c>
      <c r="F3835" s="23">
        <v>0</v>
      </c>
      <c r="G3835" s="23">
        <v>1580</v>
      </c>
      <c r="H3835" s="23">
        <v>31105.5</v>
      </c>
      <c r="I3835" s="21" t="s">
        <v>11</v>
      </c>
      <c r="J3835" s="21" t="s">
        <v>12</v>
      </c>
      <c r="K3835" s="21" t="str">
        <f t="shared" si="195"/>
        <v/>
      </c>
      <c r="L3835" s="21" t="e">
        <f ca="1">IF(AND(K3835&lt;&gt; "", COUNTIF(SAP!#REF!,K3835)&gt;0),"Matched", "")</f>
        <v>#REF!</v>
      </c>
      <c r="M3835" s="21" t="str">
        <f t="shared" si="196"/>
        <v/>
      </c>
      <c r="N3835" s="21" t="e">
        <f ca="1">IF(AND(M3835&lt;&gt; "", COUNTIF(SAP!#REF!,M3835)&gt;0),"Matched", "")</f>
        <v>#REF!</v>
      </c>
      <c r="O3835" s="21" t="str">
        <f t="shared" si="197"/>
        <v/>
      </c>
      <c r="P3835" s="21" t="e">
        <f ca="1">IF(AND(O3835&lt;&gt; "", COUNTIF(SAP!#REF!,O3835)&gt;0),"Matched", "")</f>
        <v>#REF!</v>
      </c>
      <c r="Q3835" s="21" t="str">
        <f ca="1">IF(OR(D3835="AC",D3835="TR"),"Logic4"&amp;"_"&amp;TEXT(C3835,"dd.mm.yyyy") &amp;"_"&amp; 907613.82,"")</f>
        <v>Logic4_24.04.2020_907613.82</v>
      </c>
      <c r="R3835" s="21" t="e">
        <f ca="1">IF(AND(Q3835&lt;&gt; "", COUNTIF(SAP!#REF!,Q3835)&gt;0),"Matched", "")</f>
        <v>#REF!</v>
      </c>
    </row>
    <row r="3836" spans="1:18" hidden="1">
      <c r="A3836" s="21">
        <v>11563327</v>
      </c>
      <c r="B3836" s="22">
        <v>43945</v>
      </c>
      <c r="C3836" s="22">
        <v>43945</v>
      </c>
      <c r="D3836" s="21" t="s">
        <v>10</v>
      </c>
      <c r="E3836" s="23">
        <v>0</v>
      </c>
      <c r="F3836" s="23">
        <v>0</v>
      </c>
      <c r="G3836" s="23">
        <v>1648.5</v>
      </c>
      <c r="H3836" s="23">
        <v>32754</v>
      </c>
      <c r="I3836" s="21" t="s">
        <v>11</v>
      </c>
      <c r="J3836" s="21" t="s">
        <v>12</v>
      </c>
      <c r="K3836" s="21" t="str">
        <f t="shared" si="195"/>
        <v/>
      </c>
      <c r="L3836" s="21" t="e">
        <f ca="1">IF(AND(K3836&lt;&gt; "", COUNTIF(SAP!#REF!,K3836)&gt;0),"Matched", "")</f>
        <v>#REF!</v>
      </c>
      <c r="M3836" s="21" t="str">
        <f t="shared" si="196"/>
        <v/>
      </c>
      <c r="N3836" s="21" t="e">
        <f ca="1">IF(AND(M3836&lt;&gt; "", COUNTIF(SAP!#REF!,M3836)&gt;0),"Matched", "")</f>
        <v>#REF!</v>
      </c>
      <c r="O3836" s="21" t="str">
        <f t="shared" si="197"/>
        <v/>
      </c>
      <c r="P3836" s="21" t="e">
        <f ca="1">IF(AND(O3836&lt;&gt; "", COUNTIF(SAP!#REF!,O3836)&gt;0),"Matched", "")</f>
        <v>#REF!</v>
      </c>
      <c r="Q3836" s="21" t="str">
        <f ca="1">IF(OR(D3836="AC",D3836="TR"),"Logic4"&amp;"_"&amp;TEXT(C3836,"dd.mm.yyyy") &amp;"_"&amp; 907613.82,"")</f>
        <v>Logic4_24.04.2020_907613.82</v>
      </c>
      <c r="R3836" s="21" t="e">
        <f ca="1">IF(AND(Q3836&lt;&gt; "", COUNTIF(SAP!#REF!,Q3836)&gt;0),"Matched", "")</f>
        <v>#REF!</v>
      </c>
    </row>
    <row r="3837" spans="1:18" hidden="1">
      <c r="A3837" s="21">
        <v>11563327</v>
      </c>
      <c r="B3837" s="22">
        <v>43945</v>
      </c>
      <c r="C3837" s="22">
        <v>43945</v>
      </c>
      <c r="D3837" s="21" t="s">
        <v>10</v>
      </c>
      <c r="E3837" s="23">
        <v>0</v>
      </c>
      <c r="F3837" s="23">
        <v>0</v>
      </c>
      <c r="G3837" s="23">
        <v>1650</v>
      </c>
      <c r="H3837" s="23">
        <v>34404</v>
      </c>
      <c r="I3837" s="21" t="s">
        <v>11</v>
      </c>
      <c r="J3837" s="21" t="s">
        <v>12</v>
      </c>
      <c r="K3837" s="21" t="str">
        <f t="shared" si="195"/>
        <v/>
      </c>
      <c r="L3837" s="21" t="e">
        <f ca="1">IF(AND(K3837&lt;&gt; "", COUNTIF(SAP!#REF!,K3837)&gt;0),"Matched", "")</f>
        <v>#REF!</v>
      </c>
      <c r="M3837" s="21" t="str">
        <f t="shared" si="196"/>
        <v/>
      </c>
      <c r="N3837" s="21" t="e">
        <f ca="1">IF(AND(M3837&lt;&gt; "", COUNTIF(SAP!#REF!,M3837)&gt;0),"Matched", "")</f>
        <v>#REF!</v>
      </c>
      <c r="O3837" s="21" t="str">
        <f t="shared" si="197"/>
        <v/>
      </c>
      <c r="P3837" s="21" t="e">
        <f ca="1">IF(AND(O3837&lt;&gt; "", COUNTIF(SAP!#REF!,O3837)&gt;0),"Matched", "")</f>
        <v>#REF!</v>
      </c>
      <c r="Q3837" s="21" t="str">
        <f ca="1">IF(OR(D3837="AC",D3837="TR"),"Logic4"&amp;"_"&amp;TEXT(C3837,"dd.mm.yyyy") &amp;"_"&amp; 907613.82,"")</f>
        <v>Logic4_24.04.2020_907613.82</v>
      </c>
      <c r="R3837" s="21" t="e">
        <f ca="1">IF(AND(Q3837&lt;&gt; "", COUNTIF(SAP!#REF!,Q3837)&gt;0),"Matched", "")</f>
        <v>#REF!</v>
      </c>
    </row>
    <row r="3838" spans="1:18" hidden="1">
      <c r="A3838" s="21">
        <v>11563327</v>
      </c>
      <c r="B3838" s="22">
        <v>43945</v>
      </c>
      <c r="C3838" s="22">
        <v>43945</v>
      </c>
      <c r="D3838" s="21" t="s">
        <v>10</v>
      </c>
      <c r="E3838" s="23">
        <v>0</v>
      </c>
      <c r="F3838" s="23">
        <v>0</v>
      </c>
      <c r="G3838" s="23">
        <v>1700</v>
      </c>
      <c r="H3838" s="23">
        <v>36104</v>
      </c>
      <c r="I3838" s="21" t="s">
        <v>11</v>
      </c>
      <c r="J3838" s="21" t="s">
        <v>12</v>
      </c>
      <c r="K3838" s="21" t="str">
        <f t="shared" si="195"/>
        <v/>
      </c>
      <c r="L3838" s="21" t="e">
        <f ca="1">IF(AND(K3838&lt;&gt; "", COUNTIF(SAP!#REF!,K3838)&gt;0),"Matched", "")</f>
        <v>#REF!</v>
      </c>
      <c r="M3838" s="21" t="str">
        <f t="shared" si="196"/>
        <v/>
      </c>
      <c r="N3838" s="21" t="e">
        <f ca="1">IF(AND(M3838&lt;&gt; "", COUNTIF(SAP!#REF!,M3838)&gt;0),"Matched", "")</f>
        <v>#REF!</v>
      </c>
      <c r="O3838" s="21" t="str">
        <f t="shared" si="197"/>
        <v/>
      </c>
      <c r="P3838" s="21" t="e">
        <f ca="1">IF(AND(O3838&lt;&gt; "", COUNTIF(SAP!#REF!,O3838)&gt;0),"Matched", "")</f>
        <v>#REF!</v>
      </c>
      <c r="Q3838" s="21" t="str">
        <f ca="1">IF(OR(D3838="AC",D3838="TR"),"Logic4"&amp;"_"&amp;TEXT(C3838,"dd.mm.yyyy") &amp;"_"&amp; 907613.82,"")</f>
        <v>Logic4_24.04.2020_907613.82</v>
      </c>
      <c r="R3838" s="21" t="e">
        <f ca="1">IF(AND(Q3838&lt;&gt; "", COUNTIF(SAP!#REF!,Q3838)&gt;0),"Matched", "")</f>
        <v>#REF!</v>
      </c>
    </row>
    <row r="3839" spans="1:18" hidden="1">
      <c r="A3839" s="21">
        <v>11563327</v>
      </c>
      <c r="B3839" s="22">
        <v>43945</v>
      </c>
      <c r="C3839" s="22">
        <v>43945</v>
      </c>
      <c r="D3839" s="21" t="s">
        <v>10</v>
      </c>
      <c r="E3839" s="23">
        <v>0</v>
      </c>
      <c r="F3839" s="23">
        <v>0</v>
      </c>
      <c r="G3839" s="23">
        <v>1710</v>
      </c>
      <c r="H3839" s="23">
        <v>37814</v>
      </c>
      <c r="I3839" s="21" t="s">
        <v>11</v>
      </c>
      <c r="J3839" s="21" t="s">
        <v>12</v>
      </c>
      <c r="K3839" s="21" t="str">
        <f t="shared" si="195"/>
        <v/>
      </c>
      <c r="L3839" s="21" t="e">
        <f ca="1">IF(AND(K3839&lt;&gt; "", COUNTIF(SAP!#REF!,K3839)&gt;0),"Matched", "")</f>
        <v>#REF!</v>
      </c>
      <c r="M3839" s="21" t="str">
        <f t="shared" si="196"/>
        <v/>
      </c>
      <c r="N3839" s="21" t="e">
        <f ca="1">IF(AND(M3839&lt;&gt; "", COUNTIF(SAP!#REF!,M3839)&gt;0),"Matched", "")</f>
        <v>#REF!</v>
      </c>
      <c r="O3839" s="21" t="str">
        <f t="shared" si="197"/>
        <v/>
      </c>
      <c r="P3839" s="21" t="e">
        <f ca="1">IF(AND(O3839&lt;&gt; "", COUNTIF(SAP!#REF!,O3839)&gt;0),"Matched", "")</f>
        <v>#REF!</v>
      </c>
      <c r="Q3839" s="21" t="str">
        <f ca="1">IF(OR(D3839="AC",D3839="TR"),"Logic4"&amp;"_"&amp;TEXT(C3839,"dd.mm.yyyy") &amp;"_"&amp; 907613.82,"")</f>
        <v>Logic4_24.04.2020_907613.82</v>
      </c>
      <c r="R3839" s="21" t="e">
        <f ca="1">IF(AND(Q3839&lt;&gt; "", COUNTIF(SAP!#REF!,Q3839)&gt;0),"Matched", "")</f>
        <v>#REF!</v>
      </c>
    </row>
    <row r="3840" spans="1:18" hidden="1">
      <c r="A3840" s="21">
        <v>11563327</v>
      </c>
      <c r="B3840" s="22">
        <v>43945</v>
      </c>
      <c r="C3840" s="22">
        <v>43945</v>
      </c>
      <c r="D3840" s="21" t="s">
        <v>10</v>
      </c>
      <c r="E3840" s="23">
        <v>0</v>
      </c>
      <c r="F3840" s="23">
        <v>0</v>
      </c>
      <c r="G3840" s="23">
        <v>1840</v>
      </c>
      <c r="H3840" s="23">
        <v>39654</v>
      </c>
      <c r="I3840" s="21" t="s">
        <v>11</v>
      </c>
      <c r="J3840" s="21" t="s">
        <v>12</v>
      </c>
      <c r="K3840" s="21" t="str">
        <f t="shared" si="195"/>
        <v/>
      </c>
      <c r="L3840" s="21" t="e">
        <f ca="1">IF(AND(K3840&lt;&gt; "", COUNTIF(SAP!#REF!,K3840)&gt;0),"Matched", "")</f>
        <v>#REF!</v>
      </c>
      <c r="M3840" s="21" t="str">
        <f t="shared" si="196"/>
        <v/>
      </c>
      <c r="N3840" s="21" t="e">
        <f ca="1">IF(AND(M3840&lt;&gt; "", COUNTIF(SAP!#REF!,M3840)&gt;0),"Matched", "")</f>
        <v>#REF!</v>
      </c>
      <c r="O3840" s="21" t="str">
        <f t="shared" si="197"/>
        <v/>
      </c>
      <c r="P3840" s="21" t="e">
        <f ca="1">IF(AND(O3840&lt;&gt; "", COUNTIF(SAP!#REF!,O3840)&gt;0),"Matched", "")</f>
        <v>#REF!</v>
      </c>
      <c r="Q3840" s="21" t="str">
        <f ca="1">IF(OR(D3840="AC",D3840="TR"),"Logic4"&amp;"_"&amp;TEXT(C3840,"dd.mm.yyyy") &amp;"_"&amp; 907613.82,"")</f>
        <v>Logic4_24.04.2020_907613.82</v>
      </c>
      <c r="R3840" s="21" t="e">
        <f ca="1">IF(AND(Q3840&lt;&gt; "", COUNTIF(SAP!#REF!,Q3840)&gt;0),"Matched", "")</f>
        <v>#REF!</v>
      </c>
    </row>
    <row r="3841" spans="1:18" hidden="1">
      <c r="A3841" s="21">
        <v>11563327</v>
      </c>
      <c r="B3841" s="22">
        <v>43945</v>
      </c>
      <c r="C3841" s="22">
        <v>43945</v>
      </c>
      <c r="D3841" s="21" t="s">
        <v>10</v>
      </c>
      <c r="E3841" s="23">
        <v>0</v>
      </c>
      <c r="F3841" s="23">
        <v>0</v>
      </c>
      <c r="G3841" s="23">
        <v>1920</v>
      </c>
      <c r="H3841" s="23">
        <v>41574</v>
      </c>
      <c r="I3841" s="21" t="s">
        <v>11</v>
      </c>
      <c r="J3841" s="21" t="s">
        <v>12</v>
      </c>
      <c r="K3841" s="21" t="str">
        <f t="shared" si="195"/>
        <v/>
      </c>
      <c r="L3841" s="21" t="e">
        <f ca="1">IF(AND(K3841&lt;&gt; "", COUNTIF(SAP!#REF!,K3841)&gt;0),"Matched", "")</f>
        <v>#REF!</v>
      </c>
      <c r="M3841" s="21" t="str">
        <f t="shared" si="196"/>
        <v/>
      </c>
      <c r="N3841" s="21" t="e">
        <f ca="1">IF(AND(M3841&lt;&gt; "", COUNTIF(SAP!#REF!,M3841)&gt;0),"Matched", "")</f>
        <v>#REF!</v>
      </c>
      <c r="O3841" s="21" t="str">
        <f t="shared" si="197"/>
        <v/>
      </c>
      <c r="P3841" s="21" t="e">
        <f ca="1">IF(AND(O3841&lt;&gt; "", COUNTIF(SAP!#REF!,O3841)&gt;0),"Matched", "")</f>
        <v>#REF!</v>
      </c>
      <c r="Q3841" s="21" t="str">
        <f ca="1">IF(OR(D3841="AC",D3841="TR"),"Logic4"&amp;"_"&amp;TEXT(C3841,"dd.mm.yyyy") &amp;"_"&amp; 907613.82,"")</f>
        <v>Logic4_24.04.2020_907613.82</v>
      </c>
      <c r="R3841" s="21" t="e">
        <f ca="1">IF(AND(Q3841&lt;&gt; "", COUNTIF(SAP!#REF!,Q3841)&gt;0),"Matched", "")</f>
        <v>#REF!</v>
      </c>
    </row>
    <row r="3842" spans="1:18" hidden="1">
      <c r="A3842" s="21">
        <v>11563327</v>
      </c>
      <c r="B3842" s="22">
        <v>43945</v>
      </c>
      <c r="C3842" s="22">
        <v>43945</v>
      </c>
      <c r="D3842" s="21" t="s">
        <v>10</v>
      </c>
      <c r="E3842" s="23">
        <v>0</v>
      </c>
      <c r="F3842" s="23">
        <v>0</v>
      </c>
      <c r="G3842" s="23">
        <v>1927.2</v>
      </c>
      <c r="H3842" s="23">
        <v>43501.2</v>
      </c>
      <c r="I3842" s="21" t="s">
        <v>11</v>
      </c>
      <c r="J3842" s="21" t="s">
        <v>12</v>
      </c>
      <c r="K3842" s="21" t="str">
        <f t="shared" si="195"/>
        <v/>
      </c>
      <c r="L3842" s="21" t="e">
        <f ca="1">IF(AND(K3842&lt;&gt; "", COUNTIF(SAP!#REF!,K3842)&gt;0),"Matched", "")</f>
        <v>#REF!</v>
      </c>
      <c r="M3842" s="21" t="str">
        <f t="shared" si="196"/>
        <v/>
      </c>
      <c r="N3842" s="21" t="e">
        <f ca="1">IF(AND(M3842&lt;&gt; "", COUNTIF(SAP!#REF!,M3842)&gt;0),"Matched", "")</f>
        <v>#REF!</v>
      </c>
      <c r="O3842" s="21" t="str">
        <f t="shared" si="197"/>
        <v/>
      </c>
      <c r="P3842" s="21" t="e">
        <f ca="1">IF(AND(O3842&lt;&gt; "", COUNTIF(SAP!#REF!,O3842)&gt;0),"Matched", "")</f>
        <v>#REF!</v>
      </c>
      <c r="Q3842" s="21" t="str">
        <f ca="1">IF(OR(D3842="AC",D3842="TR"),"Logic4"&amp;"_"&amp;TEXT(C3842,"dd.mm.yyyy") &amp;"_"&amp; 907613.82,"")</f>
        <v>Logic4_24.04.2020_907613.82</v>
      </c>
      <c r="R3842" s="21" t="e">
        <f ca="1">IF(AND(Q3842&lt;&gt; "", COUNTIF(SAP!#REF!,Q3842)&gt;0),"Matched", "")</f>
        <v>#REF!</v>
      </c>
    </row>
    <row r="3843" spans="1:18" hidden="1">
      <c r="A3843" s="21">
        <v>11563327</v>
      </c>
      <c r="B3843" s="22">
        <v>43945</v>
      </c>
      <c r="C3843" s="22">
        <v>43945</v>
      </c>
      <c r="D3843" s="21" t="s">
        <v>10</v>
      </c>
      <c r="E3843" s="23">
        <v>0</v>
      </c>
      <c r="F3843" s="23">
        <v>0</v>
      </c>
      <c r="G3843" s="23">
        <v>1930</v>
      </c>
      <c r="H3843" s="23">
        <v>45431.199999999997</v>
      </c>
      <c r="I3843" s="21" t="s">
        <v>11</v>
      </c>
      <c r="J3843" s="21" t="s">
        <v>12</v>
      </c>
      <c r="K3843" s="21" t="str">
        <f t="shared" ref="K3843:K3906" si="198">IF(D3843="TF","Logic1"&amp;"_"&amp;TEXT(C3843, "mm") &amp;"_"&amp; F3843,"")</f>
        <v/>
      </c>
      <c r="L3843" s="21" t="e">
        <f ca="1">IF(AND(K3843&lt;&gt; "", COUNTIF(SAP!#REF!,K3843)&gt;0),"Matched", "")</f>
        <v>#REF!</v>
      </c>
      <c r="M3843" s="21" t="str">
        <f t="shared" si="196"/>
        <v/>
      </c>
      <c r="N3843" s="21" t="e">
        <f ca="1">IF(AND(M3843&lt;&gt; "", COUNTIF(SAP!#REF!,M3843)&gt;0),"Matched", "")</f>
        <v>#REF!</v>
      </c>
      <c r="O3843" s="21" t="str">
        <f t="shared" si="197"/>
        <v/>
      </c>
      <c r="P3843" s="21" t="e">
        <f ca="1">IF(AND(O3843&lt;&gt; "", COUNTIF(SAP!#REF!,O3843)&gt;0),"Matched", "")</f>
        <v>#REF!</v>
      </c>
      <c r="Q3843" s="21" t="str">
        <f ca="1">IF(OR(D3843="AC",D3843="TR"),"Logic4"&amp;"_"&amp;TEXT(C3843,"dd.mm.yyyy") &amp;"_"&amp; 907613.82,"")</f>
        <v>Logic4_24.04.2020_907613.82</v>
      </c>
      <c r="R3843" s="21" t="e">
        <f ca="1">IF(AND(Q3843&lt;&gt; "", COUNTIF(SAP!#REF!,Q3843)&gt;0),"Matched", "")</f>
        <v>#REF!</v>
      </c>
    </row>
    <row r="3844" spans="1:18" hidden="1">
      <c r="A3844" s="21">
        <v>11563327</v>
      </c>
      <c r="B3844" s="22">
        <v>43945</v>
      </c>
      <c r="C3844" s="22">
        <v>43945</v>
      </c>
      <c r="D3844" s="21" t="s">
        <v>10</v>
      </c>
      <c r="E3844" s="23">
        <v>0</v>
      </c>
      <c r="F3844" s="23">
        <v>0</v>
      </c>
      <c r="G3844" s="23">
        <v>1950</v>
      </c>
      <c r="H3844" s="23">
        <v>47381.2</v>
      </c>
      <c r="I3844" s="21" t="s">
        <v>11</v>
      </c>
      <c r="J3844" s="21" t="s">
        <v>12</v>
      </c>
      <c r="K3844" s="21" t="str">
        <f t="shared" si="198"/>
        <v/>
      </c>
      <c r="L3844" s="21" t="e">
        <f ca="1">IF(AND(K3844&lt;&gt; "", COUNTIF(SAP!#REF!,K3844)&gt;0),"Matched", "")</f>
        <v>#REF!</v>
      </c>
      <c r="M3844" s="21" t="str">
        <f t="shared" si="196"/>
        <v/>
      </c>
      <c r="N3844" s="21" t="e">
        <f ca="1">IF(AND(M3844&lt;&gt; "", COUNTIF(SAP!#REF!,M3844)&gt;0),"Matched", "")</f>
        <v>#REF!</v>
      </c>
      <c r="O3844" s="21" t="str">
        <f t="shared" si="197"/>
        <v/>
      </c>
      <c r="P3844" s="21" t="e">
        <f ca="1">IF(AND(O3844&lt;&gt; "", COUNTIF(SAP!#REF!,O3844)&gt;0),"Matched", "")</f>
        <v>#REF!</v>
      </c>
      <c r="Q3844" s="21" t="str">
        <f ca="1">IF(OR(D3844="AC",D3844="TR"),"Logic4"&amp;"_"&amp;TEXT(C3844,"dd.mm.yyyy") &amp;"_"&amp; 907613.82,"")</f>
        <v>Logic4_24.04.2020_907613.82</v>
      </c>
      <c r="R3844" s="21" t="e">
        <f ca="1">IF(AND(Q3844&lt;&gt; "", COUNTIF(SAP!#REF!,Q3844)&gt;0),"Matched", "")</f>
        <v>#REF!</v>
      </c>
    </row>
    <row r="3845" spans="1:18" hidden="1">
      <c r="A3845" s="21">
        <v>11563327</v>
      </c>
      <c r="B3845" s="22">
        <v>43945</v>
      </c>
      <c r="C3845" s="22">
        <v>43945</v>
      </c>
      <c r="D3845" s="21" t="s">
        <v>10</v>
      </c>
      <c r="E3845" s="23">
        <v>0</v>
      </c>
      <c r="F3845" s="23">
        <v>0</v>
      </c>
      <c r="G3845" s="23">
        <v>1960</v>
      </c>
      <c r="H3845" s="23">
        <v>49341.2</v>
      </c>
      <c r="I3845" s="21" t="s">
        <v>11</v>
      </c>
      <c r="J3845" s="21" t="s">
        <v>12</v>
      </c>
      <c r="K3845" s="21" t="str">
        <f t="shared" si="198"/>
        <v/>
      </c>
      <c r="L3845" s="21" t="e">
        <f ca="1">IF(AND(K3845&lt;&gt; "", COUNTIF(SAP!#REF!,K3845)&gt;0),"Matched", "")</f>
        <v>#REF!</v>
      </c>
      <c r="M3845" s="21" t="str">
        <f t="shared" si="196"/>
        <v/>
      </c>
      <c r="N3845" s="21" t="e">
        <f ca="1">IF(AND(M3845&lt;&gt; "", COUNTIF(SAP!#REF!,M3845)&gt;0),"Matched", "")</f>
        <v>#REF!</v>
      </c>
      <c r="O3845" s="21" t="str">
        <f t="shared" si="197"/>
        <v/>
      </c>
      <c r="P3845" s="21" t="e">
        <f ca="1">IF(AND(O3845&lt;&gt; "", COUNTIF(SAP!#REF!,O3845)&gt;0),"Matched", "")</f>
        <v>#REF!</v>
      </c>
      <c r="Q3845" s="21" t="str">
        <f ca="1">IF(OR(D3845="AC",D3845="TR"),"Logic4"&amp;"_"&amp;TEXT(C3845,"dd.mm.yyyy") &amp;"_"&amp; 907613.82,"")</f>
        <v>Logic4_24.04.2020_907613.82</v>
      </c>
      <c r="R3845" s="21" t="e">
        <f ca="1">IF(AND(Q3845&lt;&gt; "", COUNTIF(SAP!#REF!,Q3845)&gt;0),"Matched", "")</f>
        <v>#REF!</v>
      </c>
    </row>
    <row r="3846" spans="1:18" hidden="1">
      <c r="A3846" s="21">
        <v>11563327</v>
      </c>
      <c r="B3846" s="22">
        <v>43945</v>
      </c>
      <c r="C3846" s="22">
        <v>43945</v>
      </c>
      <c r="D3846" s="21" t="s">
        <v>10</v>
      </c>
      <c r="E3846" s="23">
        <v>0</v>
      </c>
      <c r="F3846" s="23">
        <v>0</v>
      </c>
      <c r="G3846" s="23">
        <v>1980</v>
      </c>
      <c r="H3846" s="23">
        <v>51321.2</v>
      </c>
      <c r="I3846" s="21" t="s">
        <v>11</v>
      </c>
      <c r="J3846" s="21" t="s">
        <v>12</v>
      </c>
      <c r="K3846" s="21" t="str">
        <f t="shared" si="198"/>
        <v/>
      </c>
      <c r="L3846" s="21" t="e">
        <f ca="1">IF(AND(K3846&lt;&gt; "", COUNTIF(SAP!#REF!,K3846)&gt;0),"Matched", "")</f>
        <v>#REF!</v>
      </c>
      <c r="M3846" s="21" t="str">
        <f t="shared" si="196"/>
        <v/>
      </c>
      <c r="N3846" s="21" t="e">
        <f ca="1">IF(AND(M3846&lt;&gt; "", COUNTIF(SAP!#REF!,M3846)&gt;0),"Matched", "")</f>
        <v>#REF!</v>
      </c>
      <c r="O3846" s="21" t="str">
        <f t="shared" si="197"/>
        <v/>
      </c>
      <c r="P3846" s="21" t="e">
        <f ca="1">IF(AND(O3846&lt;&gt; "", COUNTIF(SAP!#REF!,O3846)&gt;0),"Matched", "")</f>
        <v>#REF!</v>
      </c>
      <c r="Q3846" s="21" t="str">
        <f ca="1">IF(OR(D3846="AC",D3846="TR"),"Logic4"&amp;"_"&amp;TEXT(C3846,"dd.mm.yyyy") &amp;"_"&amp; 907613.82,"")</f>
        <v>Logic4_24.04.2020_907613.82</v>
      </c>
      <c r="R3846" s="21" t="e">
        <f ca="1">IF(AND(Q3846&lt;&gt; "", COUNTIF(SAP!#REF!,Q3846)&gt;0),"Matched", "")</f>
        <v>#REF!</v>
      </c>
    </row>
    <row r="3847" spans="1:18" hidden="1">
      <c r="A3847" s="21">
        <v>11563327</v>
      </c>
      <c r="B3847" s="22">
        <v>43945</v>
      </c>
      <c r="C3847" s="22">
        <v>43945</v>
      </c>
      <c r="D3847" s="21" t="s">
        <v>10</v>
      </c>
      <c r="E3847" s="23">
        <v>0</v>
      </c>
      <c r="F3847" s="23">
        <v>0</v>
      </c>
      <c r="G3847" s="23">
        <v>2010</v>
      </c>
      <c r="H3847" s="23">
        <v>53331.199999999997</v>
      </c>
      <c r="I3847" s="21" t="s">
        <v>11</v>
      </c>
      <c r="J3847" s="21" t="s">
        <v>12</v>
      </c>
      <c r="K3847" s="21" t="str">
        <f t="shared" si="198"/>
        <v/>
      </c>
      <c r="L3847" s="21" t="e">
        <f ca="1">IF(AND(K3847&lt;&gt; "", COUNTIF(SAP!#REF!,K3847)&gt;0),"Matched", "")</f>
        <v>#REF!</v>
      </c>
      <c r="M3847" s="21" t="str">
        <f t="shared" si="196"/>
        <v/>
      </c>
      <c r="N3847" s="21" t="e">
        <f ca="1">IF(AND(M3847&lt;&gt; "", COUNTIF(SAP!#REF!,M3847)&gt;0),"Matched", "")</f>
        <v>#REF!</v>
      </c>
      <c r="O3847" s="21" t="str">
        <f t="shared" si="197"/>
        <v/>
      </c>
      <c r="P3847" s="21" t="e">
        <f ca="1">IF(AND(O3847&lt;&gt; "", COUNTIF(SAP!#REF!,O3847)&gt;0),"Matched", "")</f>
        <v>#REF!</v>
      </c>
      <c r="Q3847" s="21" t="str">
        <f ca="1">IF(OR(D3847="AC",D3847="TR"),"Logic4"&amp;"_"&amp;TEXT(C3847,"dd.mm.yyyy") &amp;"_"&amp; 907613.82,"")</f>
        <v>Logic4_24.04.2020_907613.82</v>
      </c>
      <c r="R3847" s="21" t="e">
        <f ca="1">IF(AND(Q3847&lt;&gt; "", COUNTIF(SAP!#REF!,Q3847)&gt;0),"Matched", "")</f>
        <v>#REF!</v>
      </c>
    </row>
    <row r="3848" spans="1:18" hidden="1">
      <c r="A3848" s="21">
        <v>11563327</v>
      </c>
      <c r="B3848" s="22">
        <v>43945</v>
      </c>
      <c r="C3848" s="22">
        <v>43945</v>
      </c>
      <c r="D3848" s="21" t="s">
        <v>10</v>
      </c>
      <c r="E3848" s="23">
        <v>0</v>
      </c>
      <c r="F3848" s="23">
        <v>0</v>
      </c>
      <c r="G3848" s="23">
        <v>2020</v>
      </c>
      <c r="H3848" s="23">
        <v>55351.199999999997</v>
      </c>
      <c r="I3848" s="21" t="s">
        <v>11</v>
      </c>
      <c r="J3848" s="21" t="s">
        <v>12</v>
      </c>
      <c r="K3848" s="21" t="str">
        <f t="shared" si="198"/>
        <v/>
      </c>
      <c r="L3848" s="21" t="e">
        <f ca="1">IF(AND(K3848&lt;&gt; "", COUNTIF(SAP!#REF!,K3848)&gt;0),"Matched", "")</f>
        <v>#REF!</v>
      </c>
      <c r="M3848" s="21" t="str">
        <f t="shared" si="196"/>
        <v/>
      </c>
      <c r="N3848" s="21" t="e">
        <f ca="1">IF(AND(M3848&lt;&gt; "", COUNTIF(SAP!#REF!,M3848)&gt;0),"Matched", "")</f>
        <v>#REF!</v>
      </c>
      <c r="O3848" s="21" t="str">
        <f t="shared" si="197"/>
        <v/>
      </c>
      <c r="P3848" s="21" t="e">
        <f ca="1">IF(AND(O3848&lt;&gt; "", COUNTIF(SAP!#REF!,O3848)&gt;0),"Matched", "")</f>
        <v>#REF!</v>
      </c>
      <c r="Q3848" s="21" t="str">
        <f ca="1">IF(OR(D3848="AC",D3848="TR"),"Logic4"&amp;"_"&amp;TEXT(C3848,"dd.mm.yyyy") &amp;"_"&amp; 907613.82,"")</f>
        <v>Logic4_24.04.2020_907613.82</v>
      </c>
      <c r="R3848" s="21" t="e">
        <f ca="1">IF(AND(Q3848&lt;&gt; "", COUNTIF(SAP!#REF!,Q3848)&gt;0),"Matched", "")</f>
        <v>#REF!</v>
      </c>
    </row>
    <row r="3849" spans="1:18" hidden="1">
      <c r="A3849" s="21">
        <v>11563327</v>
      </c>
      <c r="B3849" s="22">
        <v>43945</v>
      </c>
      <c r="C3849" s="22">
        <v>43945</v>
      </c>
      <c r="D3849" s="21" t="s">
        <v>10</v>
      </c>
      <c r="E3849" s="23">
        <v>0</v>
      </c>
      <c r="F3849" s="23">
        <v>0</v>
      </c>
      <c r="G3849" s="23">
        <v>2141.8000000000002</v>
      </c>
      <c r="H3849" s="23">
        <v>57493</v>
      </c>
      <c r="I3849" s="21" t="s">
        <v>11</v>
      </c>
      <c r="J3849" s="21" t="s">
        <v>12</v>
      </c>
      <c r="K3849" s="21" t="str">
        <f t="shared" si="198"/>
        <v/>
      </c>
      <c r="L3849" s="21" t="e">
        <f ca="1">IF(AND(K3849&lt;&gt; "", COUNTIF(SAP!#REF!,K3849)&gt;0),"Matched", "")</f>
        <v>#REF!</v>
      </c>
      <c r="M3849" s="21" t="str">
        <f t="shared" si="196"/>
        <v/>
      </c>
      <c r="N3849" s="21" t="e">
        <f ca="1">IF(AND(M3849&lt;&gt; "", COUNTIF(SAP!#REF!,M3849)&gt;0),"Matched", "")</f>
        <v>#REF!</v>
      </c>
      <c r="O3849" s="21" t="str">
        <f t="shared" si="197"/>
        <v/>
      </c>
      <c r="P3849" s="21" t="e">
        <f ca="1">IF(AND(O3849&lt;&gt; "", COUNTIF(SAP!#REF!,O3849)&gt;0),"Matched", "")</f>
        <v>#REF!</v>
      </c>
      <c r="Q3849" s="21" t="str">
        <f ca="1">IF(OR(D3849="AC",D3849="TR"),"Logic4"&amp;"_"&amp;TEXT(C3849,"dd.mm.yyyy") &amp;"_"&amp; 907613.82,"")</f>
        <v>Logic4_24.04.2020_907613.82</v>
      </c>
      <c r="R3849" s="21" t="e">
        <f ca="1">IF(AND(Q3849&lt;&gt; "", COUNTIF(SAP!#REF!,Q3849)&gt;0),"Matched", "")</f>
        <v>#REF!</v>
      </c>
    </row>
    <row r="3850" spans="1:18" hidden="1">
      <c r="A3850" s="21">
        <v>11563327</v>
      </c>
      <c r="B3850" s="22">
        <v>43945</v>
      </c>
      <c r="C3850" s="22">
        <v>43945</v>
      </c>
      <c r="D3850" s="21" t="s">
        <v>10</v>
      </c>
      <c r="E3850" s="23">
        <v>0</v>
      </c>
      <c r="F3850" s="23">
        <v>0</v>
      </c>
      <c r="G3850" s="23">
        <v>2192.5</v>
      </c>
      <c r="H3850" s="23">
        <v>59685.5</v>
      </c>
      <c r="I3850" s="21" t="s">
        <v>11</v>
      </c>
      <c r="J3850" s="21" t="s">
        <v>12</v>
      </c>
      <c r="K3850" s="21" t="str">
        <f t="shared" si="198"/>
        <v/>
      </c>
      <c r="L3850" s="21" t="e">
        <f ca="1">IF(AND(K3850&lt;&gt; "", COUNTIF(SAP!#REF!,K3850)&gt;0),"Matched", "")</f>
        <v>#REF!</v>
      </c>
      <c r="M3850" s="21" t="str">
        <f t="shared" si="196"/>
        <v/>
      </c>
      <c r="N3850" s="21" t="e">
        <f ca="1">IF(AND(M3850&lt;&gt; "", COUNTIF(SAP!#REF!,M3850)&gt;0),"Matched", "")</f>
        <v>#REF!</v>
      </c>
      <c r="O3850" s="21" t="str">
        <f t="shared" si="197"/>
        <v/>
      </c>
      <c r="P3850" s="21" t="e">
        <f ca="1">IF(AND(O3850&lt;&gt; "", COUNTIF(SAP!#REF!,O3850)&gt;0),"Matched", "")</f>
        <v>#REF!</v>
      </c>
      <c r="Q3850" s="21" t="str">
        <f ca="1">IF(OR(D3850="AC",D3850="TR"),"Logic4"&amp;"_"&amp;TEXT(C3850,"dd.mm.yyyy") &amp;"_"&amp; 907613.82,"")</f>
        <v>Logic4_24.04.2020_907613.82</v>
      </c>
      <c r="R3850" s="21" t="e">
        <f ca="1">IF(AND(Q3850&lt;&gt; "", COUNTIF(SAP!#REF!,Q3850)&gt;0),"Matched", "")</f>
        <v>#REF!</v>
      </c>
    </row>
    <row r="3851" spans="1:18" hidden="1">
      <c r="A3851" s="21">
        <v>11563327</v>
      </c>
      <c r="B3851" s="22">
        <v>43945</v>
      </c>
      <c r="C3851" s="22">
        <v>43945</v>
      </c>
      <c r="D3851" s="21" t="s">
        <v>10</v>
      </c>
      <c r="E3851" s="23">
        <v>0</v>
      </c>
      <c r="F3851" s="23">
        <v>0</v>
      </c>
      <c r="G3851" s="23">
        <v>2209</v>
      </c>
      <c r="H3851" s="23">
        <v>61894.5</v>
      </c>
      <c r="I3851" s="21" t="s">
        <v>11</v>
      </c>
      <c r="J3851" s="21" t="s">
        <v>12</v>
      </c>
      <c r="K3851" s="21" t="str">
        <f t="shared" si="198"/>
        <v/>
      </c>
      <c r="L3851" s="21" t="e">
        <f ca="1">IF(AND(K3851&lt;&gt; "", COUNTIF(SAP!#REF!,K3851)&gt;0),"Matched", "")</f>
        <v>#REF!</v>
      </c>
      <c r="M3851" s="21" t="str">
        <f t="shared" si="196"/>
        <v/>
      </c>
      <c r="N3851" s="21" t="e">
        <f ca="1">IF(AND(M3851&lt;&gt; "", COUNTIF(SAP!#REF!,M3851)&gt;0),"Matched", "")</f>
        <v>#REF!</v>
      </c>
      <c r="O3851" s="21" t="str">
        <f t="shared" si="197"/>
        <v/>
      </c>
      <c r="P3851" s="21" t="e">
        <f ca="1">IF(AND(O3851&lt;&gt; "", COUNTIF(SAP!#REF!,O3851)&gt;0),"Matched", "")</f>
        <v>#REF!</v>
      </c>
      <c r="Q3851" s="21" t="str">
        <f ca="1">IF(OR(D3851="AC",D3851="TR"),"Logic4"&amp;"_"&amp;TEXT(C3851,"dd.mm.yyyy") &amp;"_"&amp; 907613.82,"")</f>
        <v>Logic4_24.04.2020_907613.82</v>
      </c>
      <c r="R3851" s="21" t="e">
        <f ca="1">IF(AND(Q3851&lt;&gt; "", COUNTIF(SAP!#REF!,Q3851)&gt;0),"Matched", "")</f>
        <v>#REF!</v>
      </c>
    </row>
    <row r="3852" spans="1:18" hidden="1">
      <c r="A3852" s="21">
        <v>11563327</v>
      </c>
      <c r="B3852" s="22">
        <v>43945</v>
      </c>
      <c r="C3852" s="22">
        <v>43945</v>
      </c>
      <c r="D3852" s="21" t="s">
        <v>10</v>
      </c>
      <c r="E3852" s="23">
        <v>0</v>
      </c>
      <c r="F3852" s="23">
        <v>0</v>
      </c>
      <c r="G3852" s="23">
        <v>2210</v>
      </c>
      <c r="H3852" s="23">
        <v>64104.5</v>
      </c>
      <c r="I3852" s="21" t="s">
        <v>11</v>
      </c>
      <c r="J3852" s="21" t="s">
        <v>12</v>
      </c>
      <c r="K3852" s="21" t="str">
        <f t="shared" si="198"/>
        <v/>
      </c>
      <c r="L3852" s="21" t="e">
        <f ca="1">IF(AND(K3852&lt;&gt; "", COUNTIF(SAP!#REF!,K3852)&gt;0),"Matched", "")</f>
        <v>#REF!</v>
      </c>
      <c r="M3852" s="21" t="str">
        <f t="shared" si="196"/>
        <v/>
      </c>
      <c r="N3852" s="21" t="e">
        <f ca="1">IF(AND(M3852&lt;&gt; "", COUNTIF(SAP!#REF!,M3852)&gt;0),"Matched", "")</f>
        <v>#REF!</v>
      </c>
      <c r="O3852" s="21" t="str">
        <f t="shared" si="197"/>
        <v/>
      </c>
      <c r="P3852" s="21" t="e">
        <f ca="1">IF(AND(O3852&lt;&gt; "", COUNTIF(SAP!#REF!,O3852)&gt;0),"Matched", "")</f>
        <v>#REF!</v>
      </c>
      <c r="Q3852" s="21" t="str">
        <f ca="1">IF(OR(D3852="AC",D3852="TR"),"Logic4"&amp;"_"&amp;TEXT(C3852,"dd.mm.yyyy") &amp;"_"&amp; 907613.82,"")</f>
        <v>Logic4_24.04.2020_907613.82</v>
      </c>
      <c r="R3852" s="21" t="e">
        <f ca="1">IF(AND(Q3852&lt;&gt; "", COUNTIF(SAP!#REF!,Q3852)&gt;0),"Matched", "")</f>
        <v>#REF!</v>
      </c>
    </row>
    <row r="3853" spans="1:18" hidden="1">
      <c r="A3853" s="21">
        <v>11563327</v>
      </c>
      <c r="B3853" s="22">
        <v>43945</v>
      </c>
      <c r="C3853" s="22">
        <v>43945</v>
      </c>
      <c r="D3853" s="21" t="s">
        <v>10</v>
      </c>
      <c r="E3853" s="23">
        <v>0</v>
      </c>
      <c r="F3853" s="23">
        <v>0</v>
      </c>
      <c r="G3853" s="23">
        <v>2242.5</v>
      </c>
      <c r="H3853" s="23">
        <v>66347</v>
      </c>
      <c r="I3853" s="21" t="s">
        <v>11</v>
      </c>
      <c r="J3853" s="21" t="s">
        <v>12</v>
      </c>
      <c r="K3853" s="21" t="str">
        <f t="shared" si="198"/>
        <v/>
      </c>
      <c r="L3853" s="21" t="e">
        <f ca="1">IF(AND(K3853&lt;&gt; "", COUNTIF(SAP!#REF!,K3853)&gt;0),"Matched", "")</f>
        <v>#REF!</v>
      </c>
      <c r="M3853" s="21" t="str">
        <f t="shared" si="196"/>
        <v/>
      </c>
      <c r="N3853" s="21" t="e">
        <f ca="1">IF(AND(M3853&lt;&gt; "", COUNTIF(SAP!#REF!,M3853)&gt;0),"Matched", "")</f>
        <v>#REF!</v>
      </c>
      <c r="O3853" s="21" t="str">
        <f t="shared" si="197"/>
        <v/>
      </c>
      <c r="P3853" s="21" t="e">
        <f ca="1">IF(AND(O3853&lt;&gt; "", COUNTIF(SAP!#REF!,O3853)&gt;0),"Matched", "")</f>
        <v>#REF!</v>
      </c>
      <c r="Q3853" s="21" t="str">
        <f ca="1">IF(OR(D3853="AC",D3853="TR"),"Logic4"&amp;"_"&amp;TEXT(C3853,"dd.mm.yyyy") &amp;"_"&amp; 907613.82,"")</f>
        <v>Logic4_24.04.2020_907613.82</v>
      </c>
      <c r="R3853" s="21" t="e">
        <f ca="1">IF(AND(Q3853&lt;&gt; "", COUNTIF(SAP!#REF!,Q3853)&gt;0),"Matched", "")</f>
        <v>#REF!</v>
      </c>
    </row>
    <row r="3854" spans="1:18" hidden="1">
      <c r="A3854" s="21">
        <v>11563327</v>
      </c>
      <c r="B3854" s="22">
        <v>43945</v>
      </c>
      <c r="C3854" s="22">
        <v>43945</v>
      </c>
      <c r="D3854" s="21" t="s">
        <v>10</v>
      </c>
      <c r="E3854" s="23">
        <v>0</v>
      </c>
      <c r="F3854" s="23">
        <v>0</v>
      </c>
      <c r="G3854" s="23">
        <v>2250</v>
      </c>
      <c r="H3854" s="23">
        <v>68597</v>
      </c>
      <c r="I3854" s="21" t="s">
        <v>11</v>
      </c>
      <c r="J3854" s="21" t="s">
        <v>12</v>
      </c>
      <c r="K3854" s="21" t="str">
        <f t="shared" si="198"/>
        <v/>
      </c>
      <c r="L3854" s="21" t="e">
        <f ca="1">IF(AND(K3854&lt;&gt; "", COUNTIF(SAP!#REF!,K3854)&gt;0),"Matched", "")</f>
        <v>#REF!</v>
      </c>
      <c r="M3854" s="21" t="str">
        <f t="shared" si="196"/>
        <v/>
      </c>
      <c r="N3854" s="21" t="e">
        <f ca="1">IF(AND(M3854&lt;&gt; "", COUNTIF(SAP!#REF!,M3854)&gt;0),"Matched", "")</f>
        <v>#REF!</v>
      </c>
      <c r="O3854" s="21" t="str">
        <f t="shared" si="197"/>
        <v/>
      </c>
      <c r="P3854" s="21" t="e">
        <f ca="1">IF(AND(O3854&lt;&gt; "", COUNTIF(SAP!#REF!,O3854)&gt;0),"Matched", "")</f>
        <v>#REF!</v>
      </c>
      <c r="Q3854" s="21" t="str">
        <f ca="1">IF(OR(D3854="AC",D3854="TR"),"Logic4"&amp;"_"&amp;TEXT(C3854,"dd.mm.yyyy") &amp;"_"&amp; 907613.82,"")</f>
        <v>Logic4_24.04.2020_907613.82</v>
      </c>
      <c r="R3854" s="21" t="e">
        <f ca="1">IF(AND(Q3854&lt;&gt; "", COUNTIF(SAP!#REF!,Q3854)&gt;0),"Matched", "")</f>
        <v>#REF!</v>
      </c>
    </row>
    <row r="3855" spans="1:18" hidden="1">
      <c r="A3855" s="21">
        <v>11563327</v>
      </c>
      <c r="B3855" s="22">
        <v>43945</v>
      </c>
      <c r="C3855" s="22">
        <v>43945</v>
      </c>
      <c r="D3855" s="21" t="s">
        <v>10</v>
      </c>
      <c r="E3855" s="23">
        <v>0</v>
      </c>
      <c r="F3855" s="23">
        <v>0</v>
      </c>
      <c r="G3855" s="23">
        <v>2250</v>
      </c>
      <c r="H3855" s="23">
        <v>70847</v>
      </c>
      <c r="I3855" s="21" t="s">
        <v>11</v>
      </c>
      <c r="J3855" s="21" t="s">
        <v>12</v>
      </c>
      <c r="K3855" s="21" t="str">
        <f t="shared" si="198"/>
        <v/>
      </c>
      <c r="L3855" s="21" t="e">
        <f ca="1">IF(AND(K3855&lt;&gt; "", COUNTIF(SAP!#REF!,K3855)&gt;0),"Matched", "")</f>
        <v>#REF!</v>
      </c>
      <c r="M3855" s="21" t="str">
        <f t="shared" si="196"/>
        <v/>
      </c>
      <c r="N3855" s="21" t="e">
        <f ca="1">IF(AND(M3855&lt;&gt; "", COUNTIF(SAP!#REF!,M3855)&gt;0),"Matched", "")</f>
        <v>#REF!</v>
      </c>
      <c r="O3855" s="21" t="str">
        <f t="shared" si="197"/>
        <v/>
      </c>
      <c r="P3855" s="21" t="e">
        <f ca="1">IF(AND(O3855&lt;&gt; "", COUNTIF(SAP!#REF!,O3855)&gt;0),"Matched", "")</f>
        <v>#REF!</v>
      </c>
      <c r="Q3855" s="21" t="str">
        <f ca="1">IF(OR(D3855="AC",D3855="TR"),"Logic4"&amp;"_"&amp;TEXT(C3855,"dd.mm.yyyy") &amp;"_"&amp; 907613.82,"")</f>
        <v>Logic4_24.04.2020_907613.82</v>
      </c>
      <c r="R3855" s="21" t="e">
        <f ca="1">IF(AND(Q3855&lt;&gt; "", COUNTIF(SAP!#REF!,Q3855)&gt;0),"Matched", "")</f>
        <v>#REF!</v>
      </c>
    </row>
    <row r="3856" spans="1:18" hidden="1">
      <c r="A3856" s="21">
        <v>11563327</v>
      </c>
      <c r="B3856" s="22">
        <v>43945</v>
      </c>
      <c r="C3856" s="22">
        <v>43945</v>
      </c>
      <c r="D3856" s="21" t="s">
        <v>10</v>
      </c>
      <c r="E3856" s="23">
        <v>0</v>
      </c>
      <c r="F3856" s="23">
        <v>0</v>
      </c>
      <c r="G3856" s="23">
        <v>2270</v>
      </c>
      <c r="H3856" s="23">
        <v>73117</v>
      </c>
      <c r="I3856" s="21" t="s">
        <v>11</v>
      </c>
      <c r="J3856" s="21" t="s">
        <v>12</v>
      </c>
      <c r="K3856" s="21" t="str">
        <f t="shared" si="198"/>
        <v/>
      </c>
      <c r="L3856" s="21" t="e">
        <f ca="1">IF(AND(K3856&lt;&gt; "", COUNTIF(SAP!#REF!,K3856)&gt;0),"Matched", "")</f>
        <v>#REF!</v>
      </c>
      <c r="M3856" s="21" t="str">
        <f t="shared" si="196"/>
        <v/>
      </c>
      <c r="N3856" s="21" t="e">
        <f ca="1">IF(AND(M3856&lt;&gt; "", COUNTIF(SAP!#REF!,M3856)&gt;0),"Matched", "")</f>
        <v>#REF!</v>
      </c>
      <c r="O3856" s="21" t="str">
        <f t="shared" si="197"/>
        <v/>
      </c>
      <c r="P3856" s="21" t="e">
        <f ca="1">IF(AND(O3856&lt;&gt; "", COUNTIF(SAP!#REF!,O3856)&gt;0),"Matched", "")</f>
        <v>#REF!</v>
      </c>
      <c r="Q3856" s="21" t="str">
        <f ca="1">IF(OR(D3856="AC",D3856="TR"),"Logic4"&amp;"_"&amp;TEXT(C3856,"dd.mm.yyyy") &amp;"_"&amp; 907613.82,"")</f>
        <v>Logic4_24.04.2020_907613.82</v>
      </c>
      <c r="R3856" s="21" t="e">
        <f ca="1">IF(AND(Q3856&lt;&gt; "", COUNTIF(SAP!#REF!,Q3856)&gt;0),"Matched", "")</f>
        <v>#REF!</v>
      </c>
    </row>
    <row r="3857" spans="1:18" hidden="1">
      <c r="A3857" s="21">
        <v>11563327</v>
      </c>
      <c r="B3857" s="22">
        <v>43945</v>
      </c>
      <c r="C3857" s="22">
        <v>43945</v>
      </c>
      <c r="D3857" s="21" t="s">
        <v>10</v>
      </c>
      <c r="E3857" s="23">
        <v>0</v>
      </c>
      <c r="F3857" s="23">
        <v>0</v>
      </c>
      <c r="G3857" s="23">
        <v>2292</v>
      </c>
      <c r="H3857" s="23">
        <v>75409</v>
      </c>
      <c r="I3857" s="21" t="s">
        <v>11</v>
      </c>
      <c r="J3857" s="21" t="s">
        <v>12</v>
      </c>
      <c r="K3857" s="21" t="str">
        <f t="shared" si="198"/>
        <v/>
      </c>
      <c r="L3857" s="21" t="e">
        <f ca="1">IF(AND(K3857&lt;&gt; "", COUNTIF(SAP!#REF!,K3857)&gt;0),"Matched", "")</f>
        <v>#REF!</v>
      </c>
      <c r="M3857" s="21" t="str">
        <f t="shared" si="196"/>
        <v/>
      </c>
      <c r="N3857" s="21" t="e">
        <f ca="1">IF(AND(M3857&lt;&gt; "", COUNTIF(SAP!#REF!,M3857)&gt;0),"Matched", "")</f>
        <v>#REF!</v>
      </c>
      <c r="O3857" s="21" t="str">
        <f t="shared" si="197"/>
        <v/>
      </c>
      <c r="P3857" s="21" t="e">
        <f ca="1">IF(AND(O3857&lt;&gt; "", COUNTIF(SAP!#REF!,O3857)&gt;0),"Matched", "")</f>
        <v>#REF!</v>
      </c>
      <c r="Q3857" s="21" t="str">
        <f ca="1">IF(OR(D3857="AC",D3857="TR"),"Logic4"&amp;"_"&amp;TEXT(C3857,"dd.mm.yyyy") &amp;"_"&amp; 907613.82,"")</f>
        <v>Logic4_24.04.2020_907613.82</v>
      </c>
      <c r="R3857" s="21" t="e">
        <f ca="1">IF(AND(Q3857&lt;&gt; "", COUNTIF(SAP!#REF!,Q3857)&gt;0),"Matched", "")</f>
        <v>#REF!</v>
      </c>
    </row>
    <row r="3858" spans="1:18" hidden="1">
      <c r="A3858" s="21">
        <v>11563327</v>
      </c>
      <c r="B3858" s="22">
        <v>43945</v>
      </c>
      <c r="C3858" s="22">
        <v>43945</v>
      </c>
      <c r="D3858" s="21" t="s">
        <v>10</v>
      </c>
      <c r="E3858" s="23">
        <v>0</v>
      </c>
      <c r="F3858" s="23">
        <v>0</v>
      </c>
      <c r="G3858" s="23">
        <v>2478.9</v>
      </c>
      <c r="H3858" s="23">
        <v>77887.899999999994</v>
      </c>
      <c r="I3858" s="21" t="s">
        <v>11</v>
      </c>
      <c r="J3858" s="21" t="s">
        <v>12</v>
      </c>
      <c r="K3858" s="21" t="str">
        <f t="shared" si="198"/>
        <v/>
      </c>
      <c r="L3858" s="21" t="e">
        <f ca="1">IF(AND(K3858&lt;&gt; "", COUNTIF(SAP!#REF!,K3858)&gt;0),"Matched", "")</f>
        <v>#REF!</v>
      </c>
      <c r="M3858" s="21" t="str">
        <f t="shared" si="196"/>
        <v/>
      </c>
      <c r="N3858" s="21" t="e">
        <f ca="1">IF(AND(M3858&lt;&gt; "", COUNTIF(SAP!#REF!,M3858)&gt;0),"Matched", "")</f>
        <v>#REF!</v>
      </c>
      <c r="O3858" s="21" t="str">
        <f t="shared" si="197"/>
        <v/>
      </c>
      <c r="P3858" s="21" t="e">
        <f ca="1">IF(AND(O3858&lt;&gt; "", COUNTIF(SAP!#REF!,O3858)&gt;0),"Matched", "")</f>
        <v>#REF!</v>
      </c>
      <c r="Q3858" s="21" t="str">
        <f ca="1">IF(OR(D3858="AC",D3858="TR"),"Logic4"&amp;"_"&amp;TEXT(C3858,"dd.mm.yyyy") &amp;"_"&amp; 907613.82,"")</f>
        <v>Logic4_24.04.2020_907613.82</v>
      </c>
      <c r="R3858" s="21" t="e">
        <f ca="1">IF(AND(Q3858&lt;&gt; "", COUNTIF(SAP!#REF!,Q3858)&gt;0),"Matched", "")</f>
        <v>#REF!</v>
      </c>
    </row>
    <row r="3859" spans="1:18" hidden="1">
      <c r="A3859" s="21">
        <v>11563327</v>
      </c>
      <c r="B3859" s="22">
        <v>43945</v>
      </c>
      <c r="C3859" s="22">
        <v>43945</v>
      </c>
      <c r="D3859" s="21" t="s">
        <v>10</v>
      </c>
      <c r="E3859" s="23">
        <v>0</v>
      </c>
      <c r="F3859" s="23">
        <v>0</v>
      </c>
      <c r="G3859" s="23">
        <v>2490.1</v>
      </c>
      <c r="H3859" s="23">
        <v>80378</v>
      </c>
      <c r="I3859" s="21" t="s">
        <v>11</v>
      </c>
      <c r="J3859" s="21" t="s">
        <v>12</v>
      </c>
      <c r="K3859" s="21" t="str">
        <f t="shared" si="198"/>
        <v/>
      </c>
      <c r="L3859" s="21" t="e">
        <f ca="1">IF(AND(K3859&lt;&gt; "", COUNTIF(SAP!#REF!,K3859)&gt;0),"Matched", "")</f>
        <v>#REF!</v>
      </c>
      <c r="M3859" s="21" t="str">
        <f t="shared" si="196"/>
        <v/>
      </c>
      <c r="N3859" s="21" t="e">
        <f ca="1">IF(AND(M3859&lt;&gt; "", COUNTIF(SAP!#REF!,M3859)&gt;0),"Matched", "")</f>
        <v>#REF!</v>
      </c>
      <c r="O3859" s="21" t="str">
        <f t="shared" si="197"/>
        <v/>
      </c>
      <c r="P3859" s="21" t="e">
        <f ca="1">IF(AND(O3859&lt;&gt; "", COUNTIF(SAP!#REF!,O3859)&gt;0),"Matched", "")</f>
        <v>#REF!</v>
      </c>
      <c r="Q3859" s="21" t="str">
        <f ca="1">IF(OR(D3859="AC",D3859="TR"),"Logic4"&amp;"_"&amp;TEXT(C3859,"dd.mm.yyyy") &amp;"_"&amp; 907613.82,"")</f>
        <v>Logic4_24.04.2020_907613.82</v>
      </c>
      <c r="R3859" s="21" t="e">
        <f ca="1">IF(AND(Q3859&lt;&gt; "", COUNTIF(SAP!#REF!,Q3859)&gt;0),"Matched", "")</f>
        <v>#REF!</v>
      </c>
    </row>
    <row r="3860" spans="1:18" hidden="1">
      <c r="A3860" s="21">
        <v>11563327</v>
      </c>
      <c r="B3860" s="22">
        <v>43945</v>
      </c>
      <c r="C3860" s="22">
        <v>43945</v>
      </c>
      <c r="D3860" s="21" t="s">
        <v>10</v>
      </c>
      <c r="E3860" s="23">
        <v>0</v>
      </c>
      <c r="F3860" s="23">
        <v>0</v>
      </c>
      <c r="G3860" s="23">
        <v>2514.6999999999998</v>
      </c>
      <c r="H3860" s="23">
        <v>82892.7</v>
      </c>
      <c r="I3860" s="21" t="s">
        <v>11</v>
      </c>
      <c r="J3860" s="21" t="s">
        <v>12</v>
      </c>
      <c r="K3860" s="21" t="str">
        <f t="shared" si="198"/>
        <v/>
      </c>
      <c r="L3860" s="21" t="e">
        <f ca="1">IF(AND(K3860&lt;&gt; "", COUNTIF(SAP!#REF!,K3860)&gt;0),"Matched", "")</f>
        <v>#REF!</v>
      </c>
      <c r="M3860" s="21" t="str">
        <f t="shared" si="196"/>
        <v/>
      </c>
      <c r="N3860" s="21" t="e">
        <f ca="1">IF(AND(M3860&lt;&gt; "", COUNTIF(SAP!#REF!,M3860)&gt;0),"Matched", "")</f>
        <v>#REF!</v>
      </c>
      <c r="O3860" s="21" t="str">
        <f t="shared" si="197"/>
        <v/>
      </c>
      <c r="P3860" s="21" t="e">
        <f ca="1">IF(AND(O3860&lt;&gt; "", COUNTIF(SAP!#REF!,O3860)&gt;0),"Matched", "")</f>
        <v>#REF!</v>
      </c>
      <c r="Q3860" s="21" t="str">
        <f ca="1">IF(OR(D3860="AC",D3860="TR"),"Logic4"&amp;"_"&amp;TEXT(C3860,"dd.mm.yyyy") &amp;"_"&amp; 907613.82,"")</f>
        <v>Logic4_24.04.2020_907613.82</v>
      </c>
      <c r="R3860" s="21" t="e">
        <f ca="1">IF(AND(Q3860&lt;&gt; "", COUNTIF(SAP!#REF!,Q3860)&gt;0),"Matched", "")</f>
        <v>#REF!</v>
      </c>
    </row>
    <row r="3861" spans="1:18" hidden="1">
      <c r="A3861" s="21">
        <v>11563327</v>
      </c>
      <c r="B3861" s="22">
        <v>43945</v>
      </c>
      <c r="C3861" s="22">
        <v>43945</v>
      </c>
      <c r="D3861" s="21" t="s">
        <v>10</v>
      </c>
      <c r="E3861" s="23">
        <v>0</v>
      </c>
      <c r="F3861" s="23">
        <v>0</v>
      </c>
      <c r="G3861" s="23">
        <v>2610</v>
      </c>
      <c r="H3861" s="23">
        <v>85502.7</v>
      </c>
      <c r="I3861" s="21" t="s">
        <v>11</v>
      </c>
      <c r="J3861" s="21" t="s">
        <v>12</v>
      </c>
      <c r="K3861" s="21" t="str">
        <f t="shared" si="198"/>
        <v/>
      </c>
      <c r="L3861" s="21" t="e">
        <f ca="1">IF(AND(K3861&lt;&gt; "", COUNTIF(SAP!#REF!,K3861)&gt;0),"Matched", "")</f>
        <v>#REF!</v>
      </c>
      <c r="M3861" s="21" t="str">
        <f t="shared" si="196"/>
        <v/>
      </c>
      <c r="N3861" s="21" t="e">
        <f ca="1">IF(AND(M3861&lt;&gt; "", COUNTIF(SAP!#REF!,M3861)&gt;0),"Matched", "")</f>
        <v>#REF!</v>
      </c>
      <c r="O3861" s="21" t="str">
        <f t="shared" si="197"/>
        <v/>
      </c>
      <c r="P3861" s="21" t="e">
        <f ca="1">IF(AND(O3861&lt;&gt; "", COUNTIF(SAP!#REF!,O3861)&gt;0),"Matched", "")</f>
        <v>#REF!</v>
      </c>
      <c r="Q3861" s="21" t="str">
        <f ca="1">IF(OR(D3861="AC",D3861="TR"),"Logic4"&amp;"_"&amp;TEXT(C3861,"dd.mm.yyyy") &amp;"_"&amp; 907613.82,"")</f>
        <v>Logic4_24.04.2020_907613.82</v>
      </c>
      <c r="R3861" s="21" t="e">
        <f ca="1">IF(AND(Q3861&lt;&gt; "", COUNTIF(SAP!#REF!,Q3861)&gt;0),"Matched", "")</f>
        <v>#REF!</v>
      </c>
    </row>
    <row r="3862" spans="1:18" hidden="1">
      <c r="A3862" s="21">
        <v>11563327</v>
      </c>
      <c r="B3862" s="22">
        <v>43945</v>
      </c>
      <c r="C3862" s="22">
        <v>43945</v>
      </c>
      <c r="D3862" s="21" t="s">
        <v>10</v>
      </c>
      <c r="E3862" s="23">
        <v>0</v>
      </c>
      <c r="F3862" s="23">
        <v>0</v>
      </c>
      <c r="G3862" s="23">
        <v>2633</v>
      </c>
      <c r="H3862" s="23">
        <v>88135.7</v>
      </c>
      <c r="I3862" s="21" t="s">
        <v>11</v>
      </c>
      <c r="J3862" s="21" t="s">
        <v>12</v>
      </c>
      <c r="K3862" s="21" t="str">
        <f t="shared" si="198"/>
        <v/>
      </c>
      <c r="L3862" s="21" t="e">
        <f ca="1">IF(AND(K3862&lt;&gt; "", COUNTIF(SAP!#REF!,K3862)&gt;0),"Matched", "")</f>
        <v>#REF!</v>
      </c>
      <c r="M3862" s="21" t="str">
        <f t="shared" si="196"/>
        <v/>
      </c>
      <c r="N3862" s="21" t="e">
        <f ca="1">IF(AND(M3862&lt;&gt; "", COUNTIF(SAP!#REF!,M3862)&gt;0),"Matched", "")</f>
        <v>#REF!</v>
      </c>
      <c r="O3862" s="21" t="str">
        <f t="shared" si="197"/>
        <v/>
      </c>
      <c r="P3862" s="21" t="e">
        <f ca="1">IF(AND(O3862&lt;&gt; "", COUNTIF(SAP!#REF!,O3862)&gt;0),"Matched", "")</f>
        <v>#REF!</v>
      </c>
      <c r="Q3862" s="21" t="str">
        <f ca="1">IF(OR(D3862="AC",D3862="TR"),"Logic4"&amp;"_"&amp;TEXT(C3862,"dd.mm.yyyy") &amp;"_"&amp; 907613.82,"")</f>
        <v>Logic4_24.04.2020_907613.82</v>
      </c>
      <c r="R3862" s="21" t="e">
        <f ca="1">IF(AND(Q3862&lt;&gt; "", COUNTIF(SAP!#REF!,Q3862)&gt;0),"Matched", "")</f>
        <v>#REF!</v>
      </c>
    </row>
    <row r="3863" spans="1:18" hidden="1">
      <c r="A3863" s="21">
        <v>11563327</v>
      </c>
      <c r="B3863" s="22">
        <v>43945</v>
      </c>
      <c r="C3863" s="22">
        <v>43945</v>
      </c>
      <c r="D3863" s="21" t="s">
        <v>10</v>
      </c>
      <c r="E3863" s="23">
        <v>0</v>
      </c>
      <c r="F3863" s="23">
        <v>0</v>
      </c>
      <c r="G3863" s="23">
        <v>2790</v>
      </c>
      <c r="H3863" s="23">
        <v>90925.7</v>
      </c>
      <c r="I3863" s="21" t="s">
        <v>11</v>
      </c>
      <c r="J3863" s="21" t="s">
        <v>12</v>
      </c>
      <c r="K3863" s="21" t="str">
        <f t="shared" si="198"/>
        <v/>
      </c>
      <c r="L3863" s="21" t="e">
        <f ca="1">IF(AND(K3863&lt;&gt; "", COUNTIF(SAP!#REF!,K3863)&gt;0),"Matched", "")</f>
        <v>#REF!</v>
      </c>
      <c r="M3863" s="21" t="str">
        <f t="shared" si="196"/>
        <v/>
      </c>
      <c r="N3863" s="21" t="e">
        <f ca="1">IF(AND(M3863&lt;&gt; "", COUNTIF(SAP!#REF!,M3863)&gt;0),"Matched", "")</f>
        <v>#REF!</v>
      </c>
      <c r="O3863" s="21" t="str">
        <f t="shared" si="197"/>
        <v/>
      </c>
      <c r="P3863" s="21" t="e">
        <f ca="1">IF(AND(O3863&lt;&gt; "", COUNTIF(SAP!#REF!,O3863)&gt;0),"Matched", "")</f>
        <v>#REF!</v>
      </c>
      <c r="Q3863" s="21" t="str">
        <f ca="1">IF(OR(D3863="AC",D3863="TR"),"Logic4"&amp;"_"&amp;TEXT(C3863,"dd.mm.yyyy") &amp;"_"&amp; 907613.82,"")</f>
        <v>Logic4_24.04.2020_907613.82</v>
      </c>
      <c r="R3863" s="21" t="e">
        <f ca="1">IF(AND(Q3863&lt;&gt; "", COUNTIF(SAP!#REF!,Q3863)&gt;0),"Matched", "")</f>
        <v>#REF!</v>
      </c>
    </row>
    <row r="3864" spans="1:18" hidden="1">
      <c r="A3864" s="21">
        <v>11563327</v>
      </c>
      <c r="B3864" s="22">
        <v>43945</v>
      </c>
      <c r="C3864" s="22">
        <v>43945</v>
      </c>
      <c r="D3864" s="21" t="s">
        <v>10</v>
      </c>
      <c r="E3864" s="23">
        <v>0</v>
      </c>
      <c r="F3864" s="23">
        <v>0</v>
      </c>
      <c r="G3864" s="23">
        <v>2795</v>
      </c>
      <c r="H3864" s="23">
        <v>93720.7</v>
      </c>
      <c r="I3864" s="21" t="s">
        <v>11</v>
      </c>
      <c r="J3864" s="21" t="s">
        <v>12</v>
      </c>
      <c r="K3864" s="21" t="str">
        <f t="shared" si="198"/>
        <v/>
      </c>
      <c r="L3864" s="21" t="e">
        <f ca="1">IF(AND(K3864&lt;&gt; "", COUNTIF(SAP!#REF!,K3864)&gt;0),"Matched", "")</f>
        <v>#REF!</v>
      </c>
      <c r="M3864" s="21" t="str">
        <f t="shared" si="196"/>
        <v/>
      </c>
      <c r="N3864" s="21" t="e">
        <f ca="1">IF(AND(M3864&lt;&gt; "", COUNTIF(SAP!#REF!,M3864)&gt;0),"Matched", "")</f>
        <v>#REF!</v>
      </c>
      <c r="O3864" s="21" t="str">
        <f t="shared" si="197"/>
        <v/>
      </c>
      <c r="P3864" s="21" t="e">
        <f ca="1">IF(AND(O3864&lt;&gt; "", COUNTIF(SAP!#REF!,O3864)&gt;0),"Matched", "")</f>
        <v>#REF!</v>
      </c>
      <c r="Q3864" s="21" t="str">
        <f ca="1">IF(OR(D3864="AC",D3864="TR"),"Logic4"&amp;"_"&amp;TEXT(C3864,"dd.mm.yyyy") &amp;"_"&amp; 907613.82,"")</f>
        <v>Logic4_24.04.2020_907613.82</v>
      </c>
      <c r="R3864" s="21" t="e">
        <f ca="1">IF(AND(Q3864&lt;&gt; "", COUNTIF(SAP!#REF!,Q3864)&gt;0),"Matched", "")</f>
        <v>#REF!</v>
      </c>
    </row>
    <row r="3865" spans="1:18" hidden="1">
      <c r="A3865" s="21">
        <v>11563327</v>
      </c>
      <c r="B3865" s="22">
        <v>43945</v>
      </c>
      <c r="C3865" s="22">
        <v>43945</v>
      </c>
      <c r="D3865" s="21" t="s">
        <v>10</v>
      </c>
      <c r="E3865" s="23">
        <v>0</v>
      </c>
      <c r="F3865" s="23">
        <v>0</v>
      </c>
      <c r="G3865" s="23">
        <v>2840</v>
      </c>
      <c r="H3865" s="23">
        <v>96560.7</v>
      </c>
      <c r="I3865" s="21" t="s">
        <v>11</v>
      </c>
      <c r="J3865" s="21" t="s">
        <v>12</v>
      </c>
      <c r="K3865" s="21" t="str">
        <f t="shared" si="198"/>
        <v/>
      </c>
      <c r="L3865" s="21" t="e">
        <f ca="1">IF(AND(K3865&lt;&gt; "", COUNTIF(SAP!#REF!,K3865)&gt;0),"Matched", "")</f>
        <v>#REF!</v>
      </c>
      <c r="M3865" s="21" t="str">
        <f t="shared" si="196"/>
        <v/>
      </c>
      <c r="N3865" s="21" t="e">
        <f ca="1">IF(AND(M3865&lt;&gt; "", COUNTIF(SAP!#REF!,M3865)&gt;0),"Matched", "")</f>
        <v>#REF!</v>
      </c>
      <c r="O3865" s="21" t="str">
        <f t="shared" si="197"/>
        <v/>
      </c>
      <c r="P3865" s="21" t="e">
        <f ca="1">IF(AND(O3865&lt;&gt; "", COUNTIF(SAP!#REF!,O3865)&gt;0),"Matched", "")</f>
        <v>#REF!</v>
      </c>
      <c r="Q3865" s="21" t="str">
        <f ca="1">IF(OR(D3865="AC",D3865="TR"),"Logic4"&amp;"_"&amp;TEXT(C3865,"dd.mm.yyyy") &amp;"_"&amp; 907613.82,"")</f>
        <v>Logic4_24.04.2020_907613.82</v>
      </c>
      <c r="R3865" s="21" t="e">
        <f ca="1">IF(AND(Q3865&lt;&gt; "", COUNTIF(SAP!#REF!,Q3865)&gt;0),"Matched", "")</f>
        <v>#REF!</v>
      </c>
    </row>
    <row r="3866" spans="1:18" hidden="1">
      <c r="A3866" s="21">
        <v>11563327</v>
      </c>
      <c r="B3866" s="22">
        <v>43945</v>
      </c>
      <c r="C3866" s="22">
        <v>43945</v>
      </c>
      <c r="D3866" s="21" t="s">
        <v>10</v>
      </c>
      <c r="E3866" s="23">
        <v>0</v>
      </c>
      <c r="F3866" s="23">
        <v>0</v>
      </c>
      <c r="G3866" s="23">
        <v>2985.08</v>
      </c>
      <c r="H3866" s="23">
        <v>99545.78</v>
      </c>
      <c r="I3866" s="21" t="s">
        <v>11</v>
      </c>
      <c r="J3866" s="21" t="s">
        <v>12</v>
      </c>
      <c r="K3866" s="21" t="str">
        <f t="shared" si="198"/>
        <v/>
      </c>
      <c r="L3866" s="21" t="e">
        <f ca="1">IF(AND(K3866&lt;&gt; "", COUNTIF(SAP!#REF!,K3866)&gt;0),"Matched", "")</f>
        <v>#REF!</v>
      </c>
      <c r="M3866" s="21" t="str">
        <f t="shared" si="196"/>
        <v/>
      </c>
      <c r="N3866" s="21" t="e">
        <f ca="1">IF(AND(M3866&lt;&gt; "", COUNTIF(SAP!#REF!,M3866)&gt;0),"Matched", "")</f>
        <v>#REF!</v>
      </c>
      <c r="O3866" s="21" t="str">
        <f t="shared" si="197"/>
        <v/>
      </c>
      <c r="P3866" s="21" t="e">
        <f ca="1">IF(AND(O3866&lt;&gt; "", COUNTIF(SAP!#REF!,O3866)&gt;0),"Matched", "")</f>
        <v>#REF!</v>
      </c>
      <c r="Q3866" s="21" t="str">
        <f ca="1">IF(OR(D3866="AC",D3866="TR"),"Logic4"&amp;"_"&amp;TEXT(C3866,"dd.mm.yyyy") &amp;"_"&amp; 907613.82,"")</f>
        <v>Logic4_24.04.2020_907613.82</v>
      </c>
      <c r="R3866" s="21" t="e">
        <f ca="1">IF(AND(Q3866&lt;&gt; "", COUNTIF(SAP!#REF!,Q3866)&gt;0),"Matched", "")</f>
        <v>#REF!</v>
      </c>
    </row>
    <row r="3867" spans="1:18" hidden="1">
      <c r="A3867" s="21">
        <v>11563327</v>
      </c>
      <c r="B3867" s="22">
        <v>43945</v>
      </c>
      <c r="C3867" s="22">
        <v>43945</v>
      </c>
      <c r="D3867" s="21" t="s">
        <v>10</v>
      </c>
      <c r="E3867" s="23">
        <v>0</v>
      </c>
      <c r="F3867" s="23">
        <v>0</v>
      </c>
      <c r="G3867" s="23">
        <v>3000</v>
      </c>
      <c r="H3867" s="23">
        <v>102545.78</v>
      </c>
      <c r="I3867" s="21" t="s">
        <v>11</v>
      </c>
      <c r="J3867" s="21" t="s">
        <v>12</v>
      </c>
      <c r="K3867" s="21" t="str">
        <f t="shared" si="198"/>
        <v/>
      </c>
      <c r="L3867" s="21" t="e">
        <f ca="1">IF(AND(K3867&lt;&gt; "", COUNTIF(SAP!#REF!,K3867)&gt;0),"Matched", "")</f>
        <v>#REF!</v>
      </c>
      <c r="M3867" s="21" t="str">
        <f t="shared" si="196"/>
        <v/>
      </c>
      <c r="N3867" s="21" t="e">
        <f ca="1">IF(AND(M3867&lt;&gt; "", COUNTIF(SAP!#REF!,M3867)&gt;0),"Matched", "")</f>
        <v>#REF!</v>
      </c>
      <c r="O3867" s="21" t="str">
        <f t="shared" si="197"/>
        <v/>
      </c>
      <c r="P3867" s="21" t="e">
        <f ca="1">IF(AND(O3867&lt;&gt; "", COUNTIF(SAP!#REF!,O3867)&gt;0),"Matched", "")</f>
        <v>#REF!</v>
      </c>
      <c r="Q3867" s="21" t="str">
        <f ca="1">IF(OR(D3867="AC",D3867="TR"),"Logic4"&amp;"_"&amp;TEXT(C3867,"dd.mm.yyyy") &amp;"_"&amp; 907613.82,"")</f>
        <v>Logic4_24.04.2020_907613.82</v>
      </c>
      <c r="R3867" s="21" t="e">
        <f ca="1">IF(AND(Q3867&lt;&gt; "", COUNTIF(SAP!#REF!,Q3867)&gt;0),"Matched", "")</f>
        <v>#REF!</v>
      </c>
    </row>
    <row r="3868" spans="1:18" hidden="1">
      <c r="A3868" s="21">
        <v>11563327</v>
      </c>
      <c r="B3868" s="22">
        <v>43945</v>
      </c>
      <c r="C3868" s="22">
        <v>43945</v>
      </c>
      <c r="D3868" s="21" t="s">
        <v>10</v>
      </c>
      <c r="E3868" s="23">
        <v>0</v>
      </c>
      <c r="F3868" s="23">
        <v>0</v>
      </c>
      <c r="G3868" s="23">
        <v>3000.4</v>
      </c>
      <c r="H3868" s="23">
        <v>105546.18</v>
      </c>
      <c r="I3868" s="21" t="s">
        <v>11</v>
      </c>
      <c r="J3868" s="21" t="s">
        <v>12</v>
      </c>
      <c r="K3868" s="21" t="str">
        <f t="shared" si="198"/>
        <v/>
      </c>
      <c r="L3868" s="21" t="e">
        <f ca="1">IF(AND(K3868&lt;&gt; "", COUNTIF(SAP!#REF!,K3868)&gt;0),"Matched", "")</f>
        <v>#REF!</v>
      </c>
      <c r="M3868" s="21" t="str">
        <f t="shared" ref="M3868:M3931" si="199">IF(D3868="TR","Logic2"&amp;"_"&amp;TEXT(C3868,"dd.mm.yyyy") &amp;"_"&amp; F3868,"")</f>
        <v/>
      </c>
      <c r="N3868" s="21" t="e">
        <f ca="1">IF(AND(M3868&lt;&gt; "", COUNTIF(SAP!#REF!,M3868)&gt;0),"Matched", "")</f>
        <v>#REF!</v>
      </c>
      <c r="O3868" s="21" t="str">
        <f t="shared" ref="O3868:O3931" si="200">IF(D3868="AF","Logic3"&amp;"_"&amp;G3868,"")</f>
        <v/>
      </c>
      <c r="P3868" s="21" t="e">
        <f ca="1">IF(AND(O3868&lt;&gt; "", COUNTIF(SAP!#REF!,O3868)&gt;0),"Matched", "")</f>
        <v>#REF!</v>
      </c>
      <c r="Q3868" s="21" t="str">
        <f ca="1">IF(OR(D3868="AC",D3868="TR"),"Logic4"&amp;"_"&amp;TEXT(C3868,"dd.mm.yyyy") &amp;"_"&amp; 907613.82,"")</f>
        <v>Logic4_24.04.2020_907613.82</v>
      </c>
      <c r="R3868" s="21" t="e">
        <f ca="1">IF(AND(Q3868&lt;&gt; "", COUNTIF(SAP!#REF!,Q3868)&gt;0),"Matched", "")</f>
        <v>#REF!</v>
      </c>
    </row>
    <row r="3869" spans="1:18" hidden="1">
      <c r="A3869" s="21">
        <v>11563327</v>
      </c>
      <c r="B3869" s="22">
        <v>43945</v>
      </c>
      <c r="C3869" s="22">
        <v>43945</v>
      </c>
      <c r="D3869" s="21" t="s">
        <v>10</v>
      </c>
      <c r="E3869" s="23">
        <v>0</v>
      </c>
      <c r="F3869" s="23">
        <v>0</v>
      </c>
      <c r="G3869" s="23">
        <v>3010</v>
      </c>
      <c r="H3869" s="23">
        <v>108556.18</v>
      </c>
      <c r="I3869" s="21" t="s">
        <v>11</v>
      </c>
      <c r="J3869" s="21" t="s">
        <v>12</v>
      </c>
      <c r="K3869" s="21" t="str">
        <f t="shared" si="198"/>
        <v/>
      </c>
      <c r="L3869" s="21" t="e">
        <f ca="1">IF(AND(K3869&lt;&gt; "", COUNTIF(SAP!#REF!,K3869)&gt;0),"Matched", "")</f>
        <v>#REF!</v>
      </c>
      <c r="M3869" s="21" t="str">
        <f t="shared" si="199"/>
        <v/>
      </c>
      <c r="N3869" s="21" t="e">
        <f ca="1">IF(AND(M3869&lt;&gt; "", COUNTIF(SAP!#REF!,M3869)&gt;0),"Matched", "")</f>
        <v>#REF!</v>
      </c>
      <c r="O3869" s="21" t="str">
        <f t="shared" si="200"/>
        <v/>
      </c>
      <c r="P3869" s="21" t="e">
        <f ca="1">IF(AND(O3869&lt;&gt; "", COUNTIF(SAP!#REF!,O3869)&gt;0),"Matched", "")</f>
        <v>#REF!</v>
      </c>
      <c r="Q3869" s="21" t="str">
        <f ca="1">IF(OR(D3869="AC",D3869="TR"),"Logic4"&amp;"_"&amp;TEXT(C3869,"dd.mm.yyyy") &amp;"_"&amp; 907613.82,"")</f>
        <v>Logic4_24.04.2020_907613.82</v>
      </c>
      <c r="R3869" s="21" t="e">
        <f ca="1">IF(AND(Q3869&lt;&gt; "", COUNTIF(SAP!#REF!,Q3869)&gt;0),"Matched", "")</f>
        <v>#REF!</v>
      </c>
    </row>
    <row r="3870" spans="1:18" hidden="1">
      <c r="A3870" s="21">
        <v>11563327</v>
      </c>
      <c r="B3870" s="22">
        <v>43945</v>
      </c>
      <c r="C3870" s="22">
        <v>43945</v>
      </c>
      <c r="D3870" s="21" t="s">
        <v>10</v>
      </c>
      <c r="E3870" s="23">
        <v>0</v>
      </c>
      <c r="F3870" s="23">
        <v>0</v>
      </c>
      <c r="G3870" s="23">
        <v>3070</v>
      </c>
      <c r="H3870" s="23">
        <v>111626.18</v>
      </c>
      <c r="I3870" s="21" t="s">
        <v>11</v>
      </c>
      <c r="J3870" s="21" t="s">
        <v>12</v>
      </c>
      <c r="K3870" s="21" t="str">
        <f t="shared" si="198"/>
        <v/>
      </c>
      <c r="L3870" s="21" t="e">
        <f ca="1">IF(AND(K3870&lt;&gt; "", COUNTIF(SAP!#REF!,K3870)&gt;0),"Matched", "")</f>
        <v>#REF!</v>
      </c>
      <c r="M3870" s="21" t="str">
        <f t="shared" si="199"/>
        <v/>
      </c>
      <c r="N3870" s="21" t="e">
        <f ca="1">IF(AND(M3870&lt;&gt; "", COUNTIF(SAP!#REF!,M3870)&gt;0),"Matched", "")</f>
        <v>#REF!</v>
      </c>
      <c r="O3870" s="21" t="str">
        <f t="shared" si="200"/>
        <v/>
      </c>
      <c r="P3870" s="21" t="e">
        <f ca="1">IF(AND(O3870&lt;&gt; "", COUNTIF(SAP!#REF!,O3870)&gt;0),"Matched", "")</f>
        <v>#REF!</v>
      </c>
      <c r="Q3870" s="21" t="str">
        <f ca="1">IF(OR(D3870="AC",D3870="TR"),"Logic4"&amp;"_"&amp;TEXT(C3870,"dd.mm.yyyy") &amp;"_"&amp; 907613.82,"")</f>
        <v>Logic4_24.04.2020_907613.82</v>
      </c>
      <c r="R3870" s="21" t="e">
        <f ca="1">IF(AND(Q3870&lt;&gt; "", COUNTIF(SAP!#REF!,Q3870)&gt;0),"Matched", "")</f>
        <v>#REF!</v>
      </c>
    </row>
    <row r="3871" spans="1:18" hidden="1">
      <c r="A3871" s="21">
        <v>11563327</v>
      </c>
      <c r="B3871" s="22">
        <v>43945</v>
      </c>
      <c r="C3871" s="22">
        <v>43945</v>
      </c>
      <c r="D3871" s="21" t="s">
        <v>10</v>
      </c>
      <c r="E3871" s="23">
        <v>0</v>
      </c>
      <c r="F3871" s="23">
        <v>0</v>
      </c>
      <c r="G3871" s="23">
        <v>3070.08</v>
      </c>
      <c r="H3871" s="23">
        <v>114696.26</v>
      </c>
      <c r="I3871" s="21" t="s">
        <v>11</v>
      </c>
      <c r="J3871" s="21" t="s">
        <v>12</v>
      </c>
      <c r="K3871" s="21" t="str">
        <f t="shared" si="198"/>
        <v/>
      </c>
      <c r="L3871" s="21" t="e">
        <f ca="1">IF(AND(K3871&lt;&gt; "", COUNTIF(SAP!#REF!,K3871)&gt;0),"Matched", "")</f>
        <v>#REF!</v>
      </c>
      <c r="M3871" s="21" t="str">
        <f t="shared" si="199"/>
        <v/>
      </c>
      <c r="N3871" s="21" t="e">
        <f ca="1">IF(AND(M3871&lt;&gt; "", COUNTIF(SAP!#REF!,M3871)&gt;0),"Matched", "")</f>
        <v>#REF!</v>
      </c>
      <c r="O3871" s="21" t="str">
        <f t="shared" si="200"/>
        <v/>
      </c>
      <c r="P3871" s="21" t="e">
        <f ca="1">IF(AND(O3871&lt;&gt; "", COUNTIF(SAP!#REF!,O3871)&gt;0),"Matched", "")</f>
        <v>#REF!</v>
      </c>
      <c r="Q3871" s="21" t="str">
        <f ca="1">IF(OR(D3871="AC",D3871="TR"),"Logic4"&amp;"_"&amp;TEXT(C3871,"dd.mm.yyyy") &amp;"_"&amp; 907613.82,"")</f>
        <v>Logic4_24.04.2020_907613.82</v>
      </c>
      <c r="R3871" s="21" t="e">
        <f ca="1">IF(AND(Q3871&lt;&gt; "", COUNTIF(SAP!#REF!,Q3871)&gt;0),"Matched", "")</f>
        <v>#REF!</v>
      </c>
    </row>
    <row r="3872" spans="1:18" hidden="1">
      <c r="A3872" s="21">
        <v>11563327</v>
      </c>
      <c r="B3872" s="22">
        <v>43945</v>
      </c>
      <c r="C3872" s="22">
        <v>43945</v>
      </c>
      <c r="D3872" s="21" t="s">
        <v>10</v>
      </c>
      <c r="E3872" s="23">
        <v>0</v>
      </c>
      <c r="F3872" s="23">
        <v>0</v>
      </c>
      <c r="G3872" s="23">
        <v>3090</v>
      </c>
      <c r="H3872" s="23">
        <v>117786.26</v>
      </c>
      <c r="I3872" s="21" t="s">
        <v>11</v>
      </c>
      <c r="J3872" s="21" t="s">
        <v>12</v>
      </c>
      <c r="K3872" s="21" t="str">
        <f t="shared" si="198"/>
        <v/>
      </c>
      <c r="L3872" s="21" t="e">
        <f ca="1">IF(AND(K3872&lt;&gt; "", COUNTIF(SAP!#REF!,K3872)&gt;0),"Matched", "")</f>
        <v>#REF!</v>
      </c>
      <c r="M3872" s="21" t="str">
        <f t="shared" si="199"/>
        <v/>
      </c>
      <c r="N3872" s="21" t="e">
        <f ca="1">IF(AND(M3872&lt;&gt; "", COUNTIF(SAP!#REF!,M3872)&gt;0),"Matched", "")</f>
        <v>#REF!</v>
      </c>
      <c r="O3872" s="21" t="str">
        <f t="shared" si="200"/>
        <v/>
      </c>
      <c r="P3872" s="21" t="e">
        <f ca="1">IF(AND(O3872&lt;&gt; "", COUNTIF(SAP!#REF!,O3872)&gt;0),"Matched", "")</f>
        <v>#REF!</v>
      </c>
      <c r="Q3872" s="21" t="str">
        <f ca="1">IF(OR(D3872="AC",D3872="TR"),"Logic4"&amp;"_"&amp;TEXT(C3872,"dd.mm.yyyy") &amp;"_"&amp; 907613.82,"")</f>
        <v>Logic4_24.04.2020_907613.82</v>
      </c>
      <c r="R3872" s="21" t="e">
        <f ca="1">IF(AND(Q3872&lt;&gt; "", COUNTIF(SAP!#REF!,Q3872)&gt;0),"Matched", "")</f>
        <v>#REF!</v>
      </c>
    </row>
    <row r="3873" spans="1:18" hidden="1">
      <c r="A3873" s="21">
        <v>11563327</v>
      </c>
      <c r="B3873" s="22">
        <v>43945</v>
      </c>
      <c r="C3873" s="22">
        <v>43945</v>
      </c>
      <c r="D3873" s="21" t="s">
        <v>10</v>
      </c>
      <c r="E3873" s="23">
        <v>0</v>
      </c>
      <c r="F3873" s="23">
        <v>0</v>
      </c>
      <c r="G3873" s="23">
        <v>3160</v>
      </c>
      <c r="H3873" s="23">
        <v>120946.26</v>
      </c>
      <c r="I3873" s="21" t="s">
        <v>11</v>
      </c>
      <c r="J3873" s="21" t="s">
        <v>12</v>
      </c>
      <c r="K3873" s="21" t="str">
        <f t="shared" si="198"/>
        <v/>
      </c>
      <c r="L3873" s="21" t="e">
        <f ca="1">IF(AND(K3873&lt;&gt; "", COUNTIF(SAP!#REF!,K3873)&gt;0),"Matched", "")</f>
        <v>#REF!</v>
      </c>
      <c r="M3873" s="21" t="str">
        <f t="shared" si="199"/>
        <v/>
      </c>
      <c r="N3873" s="21" t="e">
        <f ca="1">IF(AND(M3873&lt;&gt; "", COUNTIF(SAP!#REF!,M3873)&gt;0),"Matched", "")</f>
        <v>#REF!</v>
      </c>
      <c r="O3873" s="21" t="str">
        <f t="shared" si="200"/>
        <v/>
      </c>
      <c r="P3873" s="21" t="e">
        <f ca="1">IF(AND(O3873&lt;&gt; "", COUNTIF(SAP!#REF!,O3873)&gt;0),"Matched", "")</f>
        <v>#REF!</v>
      </c>
      <c r="Q3873" s="21" t="str">
        <f ca="1">IF(OR(D3873="AC",D3873="TR"),"Logic4"&amp;"_"&amp;TEXT(C3873,"dd.mm.yyyy") &amp;"_"&amp; 907613.82,"")</f>
        <v>Logic4_24.04.2020_907613.82</v>
      </c>
      <c r="R3873" s="21" t="e">
        <f ca="1">IF(AND(Q3873&lt;&gt; "", COUNTIF(SAP!#REF!,Q3873)&gt;0),"Matched", "")</f>
        <v>#REF!</v>
      </c>
    </row>
    <row r="3874" spans="1:18" hidden="1">
      <c r="A3874" s="21">
        <v>11563327</v>
      </c>
      <c r="B3874" s="22">
        <v>43945</v>
      </c>
      <c r="C3874" s="22">
        <v>43945</v>
      </c>
      <c r="D3874" s="21" t="s">
        <v>10</v>
      </c>
      <c r="E3874" s="23">
        <v>0</v>
      </c>
      <c r="F3874" s="23">
        <v>0</v>
      </c>
      <c r="G3874" s="23">
        <v>3190</v>
      </c>
      <c r="H3874" s="23">
        <v>124136.26</v>
      </c>
      <c r="I3874" s="21" t="s">
        <v>11</v>
      </c>
      <c r="J3874" s="21" t="s">
        <v>12</v>
      </c>
      <c r="K3874" s="21" t="str">
        <f t="shared" si="198"/>
        <v/>
      </c>
      <c r="L3874" s="21" t="e">
        <f ca="1">IF(AND(K3874&lt;&gt; "", COUNTIF(SAP!#REF!,K3874)&gt;0),"Matched", "")</f>
        <v>#REF!</v>
      </c>
      <c r="M3874" s="21" t="str">
        <f t="shared" si="199"/>
        <v/>
      </c>
      <c r="N3874" s="21" t="e">
        <f ca="1">IF(AND(M3874&lt;&gt; "", COUNTIF(SAP!#REF!,M3874)&gt;0),"Matched", "")</f>
        <v>#REF!</v>
      </c>
      <c r="O3874" s="21" t="str">
        <f t="shared" si="200"/>
        <v/>
      </c>
      <c r="P3874" s="21" t="e">
        <f ca="1">IF(AND(O3874&lt;&gt; "", COUNTIF(SAP!#REF!,O3874)&gt;0),"Matched", "")</f>
        <v>#REF!</v>
      </c>
      <c r="Q3874" s="21" t="str">
        <f ca="1">IF(OR(D3874="AC",D3874="TR"),"Logic4"&amp;"_"&amp;TEXT(C3874,"dd.mm.yyyy") &amp;"_"&amp; 907613.82,"")</f>
        <v>Logic4_24.04.2020_907613.82</v>
      </c>
      <c r="R3874" s="21" t="e">
        <f ca="1">IF(AND(Q3874&lt;&gt; "", COUNTIF(SAP!#REF!,Q3874)&gt;0),"Matched", "")</f>
        <v>#REF!</v>
      </c>
    </row>
    <row r="3875" spans="1:18" hidden="1">
      <c r="A3875" s="21">
        <v>11563327</v>
      </c>
      <c r="B3875" s="22">
        <v>43945</v>
      </c>
      <c r="C3875" s="22">
        <v>43945</v>
      </c>
      <c r="D3875" s="21" t="s">
        <v>10</v>
      </c>
      <c r="E3875" s="23">
        <v>0</v>
      </c>
      <c r="F3875" s="23">
        <v>0</v>
      </c>
      <c r="G3875" s="23">
        <v>3203.26</v>
      </c>
      <c r="H3875" s="23">
        <v>127339.52</v>
      </c>
      <c r="I3875" s="21" t="s">
        <v>11</v>
      </c>
      <c r="J3875" s="21" t="s">
        <v>12</v>
      </c>
      <c r="K3875" s="21" t="str">
        <f t="shared" si="198"/>
        <v/>
      </c>
      <c r="L3875" s="21" t="e">
        <f ca="1">IF(AND(K3875&lt;&gt; "", COUNTIF(SAP!#REF!,K3875)&gt;0),"Matched", "")</f>
        <v>#REF!</v>
      </c>
      <c r="M3875" s="21" t="str">
        <f t="shared" si="199"/>
        <v/>
      </c>
      <c r="N3875" s="21" t="e">
        <f ca="1">IF(AND(M3875&lt;&gt; "", COUNTIF(SAP!#REF!,M3875)&gt;0),"Matched", "")</f>
        <v>#REF!</v>
      </c>
      <c r="O3875" s="21" t="str">
        <f t="shared" si="200"/>
        <v/>
      </c>
      <c r="P3875" s="21" t="e">
        <f ca="1">IF(AND(O3875&lt;&gt; "", COUNTIF(SAP!#REF!,O3875)&gt;0),"Matched", "")</f>
        <v>#REF!</v>
      </c>
      <c r="Q3875" s="21" t="str">
        <f ca="1">IF(OR(D3875="AC",D3875="TR"),"Logic4"&amp;"_"&amp;TEXT(C3875,"dd.mm.yyyy") &amp;"_"&amp; 907613.82,"")</f>
        <v>Logic4_24.04.2020_907613.82</v>
      </c>
      <c r="R3875" s="21" t="e">
        <f ca="1">IF(AND(Q3875&lt;&gt; "", COUNTIF(SAP!#REF!,Q3875)&gt;0),"Matched", "")</f>
        <v>#REF!</v>
      </c>
    </row>
    <row r="3876" spans="1:18" hidden="1">
      <c r="A3876" s="21">
        <v>11563327</v>
      </c>
      <c r="B3876" s="22">
        <v>43945</v>
      </c>
      <c r="C3876" s="22">
        <v>43945</v>
      </c>
      <c r="D3876" s="21" t="s">
        <v>10</v>
      </c>
      <c r="E3876" s="23">
        <v>0</v>
      </c>
      <c r="F3876" s="23">
        <v>0</v>
      </c>
      <c r="G3876" s="23">
        <v>3260</v>
      </c>
      <c r="H3876" s="23">
        <v>130599.52</v>
      </c>
      <c r="I3876" s="21" t="s">
        <v>11</v>
      </c>
      <c r="J3876" s="21" t="s">
        <v>12</v>
      </c>
      <c r="K3876" s="21" t="str">
        <f t="shared" si="198"/>
        <v/>
      </c>
      <c r="L3876" s="21" t="e">
        <f ca="1">IF(AND(K3876&lt;&gt; "", COUNTIF(SAP!#REF!,K3876)&gt;0),"Matched", "")</f>
        <v>#REF!</v>
      </c>
      <c r="M3876" s="21" t="str">
        <f t="shared" si="199"/>
        <v/>
      </c>
      <c r="N3876" s="21" t="e">
        <f ca="1">IF(AND(M3876&lt;&gt; "", COUNTIF(SAP!#REF!,M3876)&gt;0),"Matched", "")</f>
        <v>#REF!</v>
      </c>
      <c r="O3876" s="21" t="str">
        <f t="shared" si="200"/>
        <v/>
      </c>
      <c r="P3876" s="21" t="e">
        <f ca="1">IF(AND(O3876&lt;&gt; "", COUNTIF(SAP!#REF!,O3876)&gt;0),"Matched", "")</f>
        <v>#REF!</v>
      </c>
      <c r="Q3876" s="21" t="str">
        <f ca="1">IF(OR(D3876="AC",D3876="TR"),"Logic4"&amp;"_"&amp;TEXT(C3876,"dd.mm.yyyy") &amp;"_"&amp; 907613.82,"")</f>
        <v>Logic4_24.04.2020_907613.82</v>
      </c>
      <c r="R3876" s="21" t="e">
        <f ca="1">IF(AND(Q3876&lt;&gt; "", COUNTIF(SAP!#REF!,Q3876)&gt;0),"Matched", "")</f>
        <v>#REF!</v>
      </c>
    </row>
    <row r="3877" spans="1:18" hidden="1">
      <c r="A3877" s="21">
        <v>11563327</v>
      </c>
      <c r="B3877" s="22">
        <v>43945</v>
      </c>
      <c r="C3877" s="22">
        <v>43945</v>
      </c>
      <c r="D3877" s="21" t="s">
        <v>10</v>
      </c>
      <c r="E3877" s="23">
        <v>0</v>
      </c>
      <c r="F3877" s="23">
        <v>0</v>
      </c>
      <c r="G3877" s="23">
        <v>3350</v>
      </c>
      <c r="H3877" s="23">
        <v>133949.51999999999</v>
      </c>
      <c r="I3877" s="21" t="s">
        <v>11</v>
      </c>
      <c r="J3877" s="21" t="s">
        <v>12</v>
      </c>
      <c r="K3877" s="21" t="str">
        <f t="shared" si="198"/>
        <v/>
      </c>
      <c r="L3877" s="21" t="e">
        <f ca="1">IF(AND(K3877&lt;&gt; "", COUNTIF(SAP!#REF!,K3877)&gt;0),"Matched", "")</f>
        <v>#REF!</v>
      </c>
      <c r="M3877" s="21" t="str">
        <f t="shared" si="199"/>
        <v/>
      </c>
      <c r="N3877" s="21" t="e">
        <f ca="1">IF(AND(M3877&lt;&gt; "", COUNTIF(SAP!#REF!,M3877)&gt;0),"Matched", "")</f>
        <v>#REF!</v>
      </c>
      <c r="O3877" s="21" t="str">
        <f t="shared" si="200"/>
        <v/>
      </c>
      <c r="P3877" s="21" t="e">
        <f ca="1">IF(AND(O3877&lt;&gt; "", COUNTIF(SAP!#REF!,O3877)&gt;0),"Matched", "")</f>
        <v>#REF!</v>
      </c>
      <c r="Q3877" s="21" t="str">
        <f ca="1">IF(OR(D3877="AC",D3877="TR"),"Logic4"&amp;"_"&amp;TEXT(C3877,"dd.mm.yyyy") &amp;"_"&amp; 907613.82,"")</f>
        <v>Logic4_24.04.2020_907613.82</v>
      </c>
      <c r="R3877" s="21" t="e">
        <f ca="1">IF(AND(Q3877&lt;&gt; "", COUNTIF(SAP!#REF!,Q3877)&gt;0),"Matched", "")</f>
        <v>#REF!</v>
      </c>
    </row>
    <row r="3878" spans="1:18" hidden="1">
      <c r="A3878" s="21">
        <v>11563327</v>
      </c>
      <c r="B3878" s="22">
        <v>43945</v>
      </c>
      <c r="C3878" s="22">
        <v>43945</v>
      </c>
      <c r="D3878" s="21" t="s">
        <v>10</v>
      </c>
      <c r="E3878" s="23">
        <v>0</v>
      </c>
      <c r="F3878" s="23">
        <v>0</v>
      </c>
      <c r="G3878" s="23">
        <v>3382.8</v>
      </c>
      <c r="H3878" s="23">
        <v>137332.32</v>
      </c>
      <c r="I3878" s="21" t="s">
        <v>11</v>
      </c>
      <c r="J3878" s="21" t="s">
        <v>12</v>
      </c>
      <c r="K3878" s="21" t="str">
        <f t="shared" si="198"/>
        <v/>
      </c>
      <c r="L3878" s="21" t="e">
        <f ca="1">IF(AND(K3878&lt;&gt; "", COUNTIF(SAP!#REF!,K3878)&gt;0),"Matched", "")</f>
        <v>#REF!</v>
      </c>
      <c r="M3878" s="21" t="str">
        <f t="shared" si="199"/>
        <v/>
      </c>
      <c r="N3878" s="21" t="e">
        <f ca="1">IF(AND(M3878&lt;&gt; "", COUNTIF(SAP!#REF!,M3878)&gt;0),"Matched", "")</f>
        <v>#REF!</v>
      </c>
      <c r="O3878" s="21" t="str">
        <f t="shared" si="200"/>
        <v/>
      </c>
      <c r="P3878" s="21" t="e">
        <f ca="1">IF(AND(O3878&lt;&gt; "", COUNTIF(SAP!#REF!,O3878)&gt;0),"Matched", "")</f>
        <v>#REF!</v>
      </c>
      <c r="Q3878" s="21" t="str">
        <f ca="1">IF(OR(D3878="AC",D3878="TR"),"Logic4"&amp;"_"&amp;TEXT(C3878,"dd.mm.yyyy") &amp;"_"&amp; 907613.82,"")</f>
        <v>Logic4_24.04.2020_907613.82</v>
      </c>
      <c r="R3878" s="21" t="e">
        <f ca="1">IF(AND(Q3878&lt;&gt; "", COUNTIF(SAP!#REF!,Q3878)&gt;0),"Matched", "")</f>
        <v>#REF!</v>
      </c>
    </row>
    <row r="3879" spans="1:18" hidden="1">
      <c r="A3879" s="21">
        <v>11563327</v>
      </c>
      <c r="B3879" s="22">
        <v>43945</v>
      </c>
      <c r="C3879" s="22">
        <v>43945</v>
      </c>
      <c r="D3879" s="21" t="s">
        <v>10</v>
      </c>
      <c r="E3879" s="23">
        <v>0</v>
      </c>
      <c r="F3879" s="23">
        <v>0</v>
      </c>
      <c r="G3879" s="23">
        <v>3400</v>
      </c>
      <c r="H3879" s="23">
        <v>140732.32</v>
      </c>
      <c r="I3879" s="21" t="s">
        <v>11</v>
      </c>
      <c r="J3879" s="21" t="s">
        <v>12</v>
      </c>
      <c r="K3879" s="21" t="str">
        <f t="shared" si="198"/>
        <v/>
      </c>
      <c r="L3879" s="21" t="e">
        <f ca="1">IF(AND(K3879&lt;&gt; "", COUNTIF(SAP!#REF!,K3879)&gt;0),"Matched", "")</f>
        <v>#REF!</v>
      </c>
      <c r="M3879" s="21" t="str">
        <f t="shared" si="199"/>
        <v/>
      </c>
      <c r="N3879" s="21" t="e">
        <f ca="1">IF(AND(M3879&lt;&gt; "", COUNTIF(SAP!#REF!,M3879)&gt;0),"Matched", "")</f>
        <v>#REF!</v>
      </c>
      <c r="O3879" s="21" t="str">
        <f t="shared" si="200"/>
        <v/>
      </c>
      <c r="P3879" s="21" t="e">
        <f ca="1">IF(AND(O3879&lt;&gt; "", COUNTIF(SAP!#REF!,O3879)&gt;0),"Matched", "")</f>
        <v>#REF!</v>
      </c>
      <c r="Q3879" s="21" t="str">
        <f ca="1">IF(OR(D3879="AC",D3879="TR"),"Logic4"&amp;"_"&amp;TEXT(C3879,"dd.mm.yyyy") &amp;"_"&amp; 907613.82,"")</f>
        <v>Logic4_24.04.2020_907613.82</v>
      </c>
      <c r="R3879" s="21" t="e">
        <f ca="1">IF(AND(Q3879&lt;&gt; "", COUNTIF(SAP!#REF!,Q3879)&gt;0),"Matched", "")</f>
        <v>#REF!</v>
      </c>
    </row>
    <row r="3880" spans="1:18" hidden="1">
      <c r="A3880" s="21">
        <v>11563327</v>
      </c>
      <c r="B3880" s="22">
        <v>43945</v>
      </c>
      <c r="C3880" s="22">
        <v>43945</v>
      </c>
      <c r="D3880" s="21" t="s">
        <v>10</v>
      </c>
      <c r="E3880" s="23">
        <v>0</v>
      </c>
      <c r="F3880" s="23">
        <v>0</v>
      </c>
      <c r="G3880" s="23">
        <v>3410</v>
      </c>
      <c r="H3880" s="23">
        <v>144142.32</v>
      </c>
      <c r="I3880" s="21" t="s">
        <v>11</v>
      </c>
      <c r="J3880" s="21" t="s">
        <v>12</v>
      </c>
      <c r="K3880" s="21" t="str">
        <f t="shared" si="198"/>
        <v/>
      </c>
      <c r="L3880" s="21" t="e">
        <f ca="1">IF(AND(K3880&lt;&gt; "", COUNTIF(SAP!#REF!,K3880)&gt;0),"Matched", "")</f>
        <v>#REF!</v>
      </c>
      <c r="M3880" s="21" t="str">
        <f t="shared" si="199"/>
        <v/>
      </c>
      <c r="N3880" s="21" t="e">
        <f ca="1">IF(AND(M3880&lt;&gt; "", COUNTIF(SAP!#REF!,M3880)&gt;0),"Matched", "")</f>
        <v>#REF!</v>
      </c>
      <c r="O3880" s="21" t="str">
        <f t="shared" si="200"/>
        <v/>
      </c>
      <c r="P3880" s="21" t="e">
        <f ca="1">IF(AND(O3880&lt;&gt; "", COUNTIF(SAP!#REF!,O3880)&gt;0),"Matched", "")</f>
        <v>#REF!</v>
      </c>
      <c r="Q3880" s="21" t="str">
        <f ca="1">IF(OR(D3880="AC",D3880="TR"),"Logic4"&amp;"_"&amp;TEXT(C3880,"dd.mm.yyyy") &amp;"_"&amp; 907613.82,"")</f>
        <v>Logic4_24.04.2020_907613.82</v>
      </c>
      <c r="R3880" s="21" t="e">
        <f ca="1">IF(AND(Q3880&lt;&gt; "", COUNTIF(SAP!#REF!,Q3880)&gt;0),"Matched", "")</f>
        <v>#REF!</v>
      </c>
    </row>
    <row r="3881" spans="1:18" hidden="1">
      <c r="A3881" s="21">
        <v>11563327</v>
      </c>
      <c r="B3881" s="22">
        <v>43945</v>
      </c>
      <c r="C3881" s="22">
        <v>43945</v>
      </c>
      <c r="D3881" s="21" t="s">
        <v>10</v>
      </c>
      <c r="E3881" s="23">
        <v>0</v>
      </c>
      <c r="F3881" s="23">
        <v>0</v>
      </c>
      <c r="G3881" s="23">
        <v>3480</v>
      </c>
      <c r="H3881" s="23">
        <v>147622.32</v>
      </c>
      <c r="I3881" s="21" t="s">
        <v>11</v>
      </c>
      <c r="J3881" s="21" t="s">
        <v>12</v>
      </c>
      <c r="K3881" s="21" t="str">
        <f t="shared" si="198"/>
        <v/>
      </c>
      <c r="L3881" s="21" t="e">
        <f ca="1">IF(AND(K3881&lt;&gt; "", COUNTIF(SAP!#REF!,K3881)&gt;0),"Matched", "")</f>
        <v>#REF!</v>
      </c>
      <c r="M3881" s="21" t="str">
        <f t="shared" si="199"/>
        <v/>
      </c>
      <c r="N3881" s="21" t="e">
        <f ca="1">IF(AND(M3881&lt;&gt; "", COUNTIF(SAP!#REF!,M3881)&gt;0),"Matched", "")</f>
        <v>#REF!</v>
      </c>
      <c r="O3881" s="21" t="str">
        <f t="shared" si="200"/>
        <v/>
      </c>
      <c r="P3881" s="21" t="e">
        <f ca="1">IF(AND(O3881&lt;&gt; "", COUNTIF(SAP!#REF!,O3881)&gt;0),"Matched", "")</f>
        <v>#REF!</v>
      </c>
      <c r="Q3881" s="21" t="str">
        <f ca="1">IF(OR(D3881="AC",D3881="TR"),"Logic4"&amp;"_"&amp;TEXT(C3881,"dd.mm.yyyy") &amp;"_"&amp; 907613.82,"")</f>
        <v>Logic4_24.04.2020_907613.82</v>
      </c>
      <c r="R3881" s="21" t="e">
        <f ca="1">IF(AND(Q3881&lt;&gt; "", COUNTIF(SAP!#REF!,Q3881)&gt;0),"Matched", "")</f>
        <v>#REF!</v>
      </c>
    </row>
    <row r="3882" spans="1:18" hidden="1">
      <c r="A3882" s="21">
        <v>11563327</v>
      </c>
      <c r="B3882" s="22">
        <v>43945</v>
      </c>
      <c r="C3882" s="22">
        <v>43945</v>
      </c>
      <c r="D3882" s="21" t="s">
        <v>10</v>
      </c>
      <c r="E3882" s="23">
        <v>0</v>
      </c>
      <c r="F3882" s="23">
        <v>0</v>
      </c>
      <c r="G3882" s="23">
        <v>3500</v>
      </c>
      <c r="H3882" s="23">
        <v>151122.32</v>
      </c>
      <c r="I3882" s="21" t="s">
        <v>11</v>
      </c>
      <c r="J3882" s="21" t="s">
        <v>12</v>
      </c>
      <c r="K3882" s="21" t="str">
        <f t="shared" si="198"/>
        <v/>
      </c>
      <c r="L3882" s="21" t="e">
        <f ca="1">IF(AND(K3882&lt;&gt; "", COUNTIF(SAP!#REF!,K3882)&gt;0),"Matched", "")</f>
        <v>#REF!</v>
      </c>
      <c r="M3882" s="21" t="str">
        <f t="shared" si="199"/>
        <v/>
      </c>
      <c r="N3882" s="21" t="e">
        <f ca="1">IF(AND(M3882&lt;&gt; "", COUNTIF(SAP!#REF!,M3882)&gt;0),"Matched", "")</f>
        <v>#REF!</v>
      </c>
      <c r="O3882" s="21" t="str">
        <f t="shared" si="200"/>
        <v/>
      </c>
      <c r="P3882" s="21" t="e">
        <f ca="1">IF(AND(O3882&lt;&gt; "", COUNTIF(SAP!#REF!,O3882)&gt;0),"Matched", "")</f>
        <v>#REF!</v>
      </c>
      <c r="Q3882" s="21" t="str">
        <f ca="1">IF(OR(D3882="AC",D3882="TR"),"Logic4"&amp;"_"&amp;TEXT(C3882,"dd.mm.yyyy") &amp;"_"&amp; 907613.82,"")</f>
        <v>Logic4_24.04.2020_907613.82</v>
      </c>
      <c r="R3882" s="21" t="e">
        <f ca="1">IF(AND(Q3882&lt;&gt; "", COUNTIF(SAP!#REF!,Q3882)&gt;0),"Matched", "")</f>
        <v>#REF!</v>
      </c>
    </row>
    <row r="3883" spans="1:18" hidden="1">
      <c r="A3883" s="21">
        <v>11563327</v>
      </c>
      <c r="B3883" s="22">
        <v>43945</v>
      </c>
      <c r="C3883" s="22">
        <v>43945</v>
      </c>
      <c r="D3883" s="21" t="s">
        <v>10</v>
      </c>
      <c r="E3883" s="23">
        <v>0</v>
      </c>
      <c r="F3883" s="23">
        <v>0</v>
      </c>
      <c r="G3883" s="23">
        <v>3614</v>
      </c>
      <c r="H3883" s="23">
        <v>154736.32000000001</v>
      </c>
      <c r="I3883" s="21" t="s">
        <v>11</v>
      </c>
      <c r="J3883" s="21" t="s">
        <v>12</v>
      </c>
      <c r="K3883" s="21" t="str">
        <f t="shared" si="198"/>
        <v/>
      </c>
      <c r="L3883" s="21" t="e">
        <f ca="1">IF(AND(K3883&lt;&gt; "", COUNTIF(SAP!#REF!,K3883)&gt;0),"Matched", "")</f>
        <v>#REF!</v>
      </c>
      <c r="M3883" s="21" t="str">
        <f t="shared" si="199"/>
        <v/>
      </c>
      <c r="N3883" s="21" t="e">
        <f ca="1">IF(AND(M3883&lt;&gt; "", COUNTIF(SAP!#REF!,M3883)&gt;0),"Matched", "")</f>
        <v>#REF!</v>
      </c>
      <c r="O3883" s="21" t="str">
        <f t="shared" si="200"/>
        <v/>
      </c>
      <c r="P3883" s="21" t="e">
        <f ca="1">IF(AND(O3883&lt;&gt; "", COUNTIF(SAP!#REF!,O3883)&gt;0),"Matched", "")</f>
        <v>#REF!</v>
      </c>
      <c r="Q3883" s="21" t="str">
        <f ca="1">IF(OR(D3883="AC",D3883="TR"),"Logic4"&amp;"_"&amp;TEXT(C3883,"dd.mm.yyyy") &amp;"_"&amp; 907613.82,"")</f>
        <v>Logic4_24.04.2020_907613.82</v>
      </c>
      <c r="R3883" s="21" t="e">
        <f ca="1">IF(AND(Q3883&lt;&gt; "", COUNTIF(SAP!#REF!,Q3883)&gt;0),"Matched", "")</f>
        <v>#REF!</v>
      </c>
    </row>
    <row r="3884" spans="1:18" hidden="1">
      <c r="A3884" s="21">
        <v>11563327</v>
      </c>
      <c r="B3884" s="22">
        <v>43945</v>
      </c>
      <c r="C3884" s="22">
        <v>43945</v>
      </c>
      <c r="D3884" s="21" t="s">
        <v>10</v>
      </c>
      <c r="E3884" s="23">
        <v>0</v>
      </c>
      <c r="F3884" s="23">
        <v>0</v>
      </c>
      <c r="G3884" s="23">
        <v>3730</v>
      </c>
      <c r="H3884" s="23">
        <v>158466.32</v>
      </c>
      <c r="I3884" s="21" t="s">
        <v>11</v>
      </c>
      <c r="J3884" s="21" t="s">
        <v>12</v>
      </c>
      <c r="K3884" s="21" t="str">
        <f t="shared" si="198"/>
        <v/>
      </c>
      <c r="L3884" s="21" t="e">
        <f ca="1">IF(AND(K3884&lt;&gt; "", COUNTIF(SAP!#REF!,K3884)&gt;0),"Matched", "")</f>
        <v>#REF!</v>
      </c>
      <c r="M3884" s="21" t="str">
        <f t="shared" si="199"/>
        <v/>
      </c>
      <c r="N3884" s="21" t="e">
        <f ca="1">IF(AND(M3884&lt;&gt; "", COUNTIF(SAP!#REF!,M3884)&gt;0),"Matched", "")</f>
        <v>#REF!</v>
      </c>
      <c r="O3884" s="21" t="str">
        <f t="shared" si="200"/>
        <v/>
      </c>
      <c r="P3884" s="21" t="e">
        <f ca="1">IF(AND(O3884&lt;&gt; "", COUNTIF(SAP!#REF!,O3884)&gt;0),"Matched", "")</f>
        <v>#REF!</v>
      </c>
      <c r="Q3884" s="21" t="str">
        <f ca="1">IF(OR(D3884="AC",D3884="TR"),"Logic4"&amp;"_"&amp;TEXT(C3884,"dd.mm.yyyy") &amp;"_"&amp; 907613.82,"")</f>
        <v>Logic4_24.04.2020_907613.82</v>
      </c>
      <c r="R3884" s="21" t="e">
        <f ca="1">IF(AND(Q3884&lt;&gt; "", COUNTIF(SAP!#REF!,Q3884)&gt;0),"Matched", "")</f>
        <v>#REF!</v>
      </c>
    </row>
    <row r="3885" spans="1:18" hidden="1">
      <c r="A3885" s="21">
        <v>11563327</v>
      </c>
      <c r="B3885" s="22">
        <v>43945</v>
      </c>
      <c r="C3885" s="22">
        <v>43945</v>
      </c>
      <c r="D3885" s="21" t="s">
        <v>10</v>
      </c>
      <c r="E3885" s="23">
        <v>0</v>
      </c>
      <c r="F3885" s="23">
        <v>0</v>
      </c>
      <c r="G3885" s="23">
        <v>3737.6</v>
      </c>
      <c r="H3885" s="23">
        <v>162203.92000000001</v>
      </c>
      <c r="I3885" s="21" t="s">
        <v>11</v>
      </c>
      <c r="J3885" s="21" t="s">
        <v>12</v>
      </c>
      <c r="K3885" s="21" t="str">
        <f t="shared" si="198"/>
        <v/>
      </c>
      <c r="L3885" s="21" t="e">
        <f ca="1">IF(AND(K3885&lt;&gt; "", COUNTIF(SAP!#REF!,K3885)&gt;0),"Matched", "")</f>
        <v>#REF!</v>
      </c>
      <c r="M3885" s="21" t="str">
        <f t="shared" si="199"/>
        <v/>
      </c>
      <c r="N3885" s="21" t="e">
        <f ca="1">IF(AND(M3885&lt;&gt; "", COUNTIF(SAP!#REF!,M3885)&gt;0),"Matched", "")</f>
        <v>#REF!</v>
      </c>
      <c r="O3885" s="21" t="str">
        <f t="shared" si="200"/>
        <v/>
      </c>
      <c r="P3885" s="21" t="e">
        <f ca="1">IF(AND(O3885&lt;&gt; "", COUNTIF(SAP!#REF!,O3885)&gt;0),"Matched", "")</f>
        <v>#REF!</v>
      </c>
      <c r="Q3885" s="21" t="str">
        <f ca="1">IF(OR(D3885="AC",D3885="TR"),"Logic4"&amp;"_"&amp;TEXT(C3885,"dd.mm.yyyy") &amp;"_"&amp; 907613.82,"")</f>
        <v>Logic4_24.04.2020_907613.82</v>
      </c>
      <c r="R3885" s="21" t="e">
        <f ca="1">IF(AND(Q3885&lt;&gt; "", COUNTIF(SAP!#REF!,Q3885)&gt;0),"Matched", "")</f>
        <v>#REF!</v>
      </c>
    </row>
    <row r="3886" spans="1:18" hidden="1">
      <c r="A3886" s="21">
        <v>11563327</v>
      </c>
      <c r="B3886" s="22">
        <v>43945</v>
      </c>
      <c r="C3886" s="22">
        <v>43945</v>
      </c>
      <c r="D3886" s="21" t="s">
        <v>10</v>
      </c>
      <c r="E3886" s="23">
        <v>0</v>
      </c>
      <c r="F3886" s="23">
        <v>0</v>
      </c>
      <c r="G3886" s="23">
        <v>3771.8</v>
      </c>
      <c r="H3886" s="23">
        <v>165975.72</v>
      </c>
      <c r="I3886" s="21" t="s">
        <v>11</v>
      </c>
      <c r="J3886" s="21" t="s">
        <v>12</v>
      </c>
      <c r="K3886" s="21" t="str">
        <f t="shared" si="198"/>
        <v/>
      </c>
      <c r="L3886" s="21" t="e">
        <f ca="1">IF(AND(K3886&lt;&gt; "", COUNTIF(SAP!#REF!,K3886)&gt;0),"Matched", "")</f>
        <v>#REF!</v>
      </c>
      <c r="M3886" s="21" t="str">
        <f t="shared" si="199"/>
        <v/>
      </c>
      <c r="N3886" s="21" t="e">
        <f ca="1">IF(AND(M3886&lt;&gt; "", COUNTIF(SAP!#REF!,M3886)&gt;0),"Matched", "")</f>
        <v>#REF!</v>
      </c>
      <c r="O3886" s="21" t="str">
        <f t="shared" si="200"/>
        <v/>
      </c>
      <c r="P3886" s="21" t="e">
        <f ca="1">IF(AND(O3886&lt;&gt; "", COUNTIF(SAP!#REF!,O3886)&gt;0),"Matched", "")</f>
        <v>#REF!</v>
      </c>
      <c r="Q3886" s="21" t="str">
        <f ca="1">IF(OR(D3886="AC",D3886="TR"),"Logic4"&amp;"_"&amp;TEXT(C3886,"dd.mm.yyyy") &amp;"_"&amp; 907613.82,"")</f>
        <v>Logic4_24.04.2020_907613.82</v>
      </c>
      <c r="R3886" s="21" t="e">
        <f ca="1">IF(AND(Q3886&lt;&gt; "", COUNTIF(SAP!#REF!,Q3886)&gt;0),"Matched", "")</f>
        <v>#REF!</v>
      </c>
    </row>
    <row r="3887" spans="1:18" hidden="1">
      <c r="A3887" s="21">
        <v>11563327</v>
      </c>
      <c r="B3887" s="22">
        <v>43945</v>
      </c>
      <c r="C3887" s="22">
        <v>43945</v>
      </c>
      <c r="D3887" s="21" t="s">
        <v>10</v>
      </c>
      <c r="E3887" s="23">
        <v>0</v>
      </c>
      <c r="F3887" s="23">
        <v>0</v>
      </c>
      <c r="G3887" s="23">
        <v>3776.4</v>
      </c>
      <c r="H3887" s="23">
        <v>169752.12</v>
      </c>
      <c r="I3887" s="21" t="s">
        <v>11</v>
      </c>
      <c r="J3887" s="21" t="s">
        <v>12</v>
      </c>
      <c r="K3887" s="21" t="str">
        <f t="shared" si="198"/>
        <v/>
      </c>
      <c r="L3887" s="21" t="e">
        <f ca="1">IF(AND(K3887&lt;&gt; "", COUNTIF(SAP!#REF!,K3887)&gt;0),"Matched", "")</f>
        <v>#REF!</v>
      </c>
      <c r="M3887" s="21" t="str">
        <f t="shared" si="199"/>
        <v/>
      </c>
      <c r="N3887" s="21" t="e">
        <f ca="1">IF(AND(M3887&lt;&gt; "", COUNTIF(SAP!#REF!,M3887)&gt;0),"Matched", "")</f>
        <v>#REF!</v>
      </c>
      <c r="O3887" s="21" t="str">
        <f t="shared" si="200"/>
        <v/>
      </c>
      <c r="P3887" s="21" t="e">
        <f ca="1">IF(AND(O3887&lt;&gt; "", COUNTIF(SAP!#REF!,O3887)&gt;0),"Matched", "")</f>
        <v>#REF!</v>
      </c>
      <c r="Q3887" s="21" t="str">
        <f ca="1">IF(OR(D3887="AC",D3887="TR"),"Logic4"&amp;"_"&amp;TEXT(C3887,"dd.mm.yyyy") &amp;"_"&amp; 907613.82,"")</f>
        <v>Logic4_24.04.2020_907613.82</v>
      </c>
      <c r="R3887" s="21" t="e">
        <f ca="1">IF(AND(Q3887&lt;&gt; "", COUNTIF(SAP!#REF!,Q3887)&gt;0),"Matched", "")</f>
        <v>#REF!</v>
      </c>
    </row>
    <row r="3888" spans="1:18" hidden="1">
      <c r="A3888" s="21">
        <v>11563327</v>
      </c>
      <c r="B3888" s="22">
        <v>43945</v>
      </c>
      <c r="C3888" s="22">
        <v>43945</v>
      </c>
      <c r="D3888" s="21" t="s">
        <v>10</v>
      </c>
      <c r="E3888" s="23">
        <v>0</v>
      </c>
      <c r="F3888" s="23">
        <v>0</v>
      </c>
      <c r="G3888" s="23">
        <v>3797.2</v>
      </c>
      <c r="H3888" s="23">
        <v>173549.32</v>
      </c>
      <c r="I3888" s="21" t="s">
        <v>11</v>
      </c>
      <c r="J3888" s="21" t="s">
        <v>12</v>
      </c>
      <c r="K3888" s="21" t="str">
        <f t="shared" si="198"/>
        <v/>
      </c>
      <c r="L3888" s="21" t="e">
        <f ca="1">IF(AND(K3888&lt;&gt; "", COUNTIF(SAP!#REF!,K3888)&gt;0),"Matched", "")</f>
        <v>#REF!</v>
      </c>
      <c r="M3888" s="21" t="str">
        <f t="shared" si="199"/>
        <v/>
      </c>
      <c r="N3888" s="21" t="e">
        <f ca="1">IF(AND(M3888&lt;&gt; "", COUNTIF(SAP!#REF!,M3888)&gt;0),"Matched", "")</f>
        <v>#REF!</v>
      </c>
      <c r="O3888" s="21" t="str">
        <f t="shared" si="200"/>
        <v/>
      </c>
      <c r="P3888" s="21" t="e">
        <f ca="1">IF(AND(O3888&lt;&gt; "", COUNTIF(SAP!#REF!,O3888)&gt;0),"Matched", "")</f>
        <v>#REF!</v>
      </c>
      <c r="Q3888" s="21" t="str">
        <f ca="1">IF(OR(D3888="AC",D3888="TR"),"Logic4"&amp;"_"&amp;TEXT(C3888,"dd.mm.yyyy") &amp;"_"&amp; 907613.82,"")</f>
        <v>Logic4_24.04.2020_907613.82</v>
      </c>
      <c r="R3888" s="21" t="e">
        <f ca="1">IF(AND(Q3888&lt;&gt; "", COUNTIF(SAP!#REF!,Q3888)&gt;0),"Matched", "")</f>
        <v>#REF!</v>
      </c>
    </row>
    <row r="3889" spans="1:18" hidden="1">
      <c r="A3889" s="21">
        <v>11563327</v>
      </c>
      <c r="B3889" s="22">
        <v>43945</v>
      </c>
      <c r="C3889" s="22">
        <v>43945</v>
      </c>
      <c r="D3889" s="21" t="s">
        <v>10</v>
      </c>
      <c r="E3889" s="23">
        <v>0</v>
      </c>
      <c r="F3889" s="23">
        <v>0</v>
      </c>
      <c r="G3889" s="23">
        <v>3860</v>
      </c>
      <c r="H3889" s="23">
        <v>177409.32</v>
      </c>
      <c r="I3889" s="21" t="s">
        <v>11</v>
      </c>
      <c r="J3889" s="21" t="s">
        <v>12</v>
      </c>
      <c r="K3889" s="21" t="str">
        <f t="shared" si="198"/>
        <v/>
      </c>
      <c r="L3889" s="21" t="e">
        <f ca="1">IF(AND(K3889&lt;&gt; "", COUNTIF(SAP!#REF!,K3889)&gt;0),"Matched", "")</f>
        <v>#REF!</v>
      </c>
      <c r="M3889" s="21" t="str">
        <f t="shared" si="199"/>
        <v/>
      </c>
      <c r="N3889" s="21" t="e">
        <f ca="1">IF(AND(M3889&lt;&gt; "", COUNTIF(SAP!#REF!,M3889)&gt;0),"Matched", "")</f>
        <v>#REF!</v>
      </c>
      <c r="O3889" s="21" t="str">
        <f t="shared" si="200"/>
        <v/>
      </c>
      <c r="P3889" s="21" t="e">
        <f ca="1">IF(AND(O3889&lt;&gt; "", COUNTIF(SAP!#REF!,O3889)&gt;0),"Matched", "")</f>
        <v>#REF!</v>
      </c>
      <c r="Q3889" s="21" t="str">
        <f ca="1">IF(OR(D3889="AC",D3889="TR"),"Logic4"&amp;"_"&amp;TEXT(C3889,"dd.mm.yyyy") &amp;"_"&amp; 907613.82,"")</f>
        <v>Logic4_24.04.2020_907613.82</v>
      </c>
      <c r="R3889" s="21" t="e">
        <f ca="1">IF(AND(Q3889&lt;&gt; "", COUNTIF(SAP!#REF!,Q3889)&gt;0),"Matched", "")</f>
        <v>#REF!</v>
      </c>
    </row>
    <row r="3890" spans="1:18" hidden="1">
      <c r="A3890" s="21">
        <v>11563327</v>
      </c>
      <c r="B3890" s="22">
        <v>43945</v>
      </c>
      <c r="C3890" s="22">
        <v>43945</v>
      </c>
      <c r="D3890" s="21" t="s">
        <v>10</v>
      </c>
      <c r="E3890" s="23">
        <v>0</v>
      </c>
      <c r="F3890" s="23">
        <v>0</v>
      </c>
      <c r="G3890" s="23">
        <v>3933.8</v>
      </c>
      <c r="H3890" s="23">
        <v>181343.12</v>
      </c>
      <c r="I3890" s="21" t="s">
        <v>11</v>
      </c>
      <c r="J3890" s="21" t="s">
        <v>12</v>
      </c>
      <c r="K3890" s="21" t="str">
        <f t="shared" si="198"/>
        <v/>
      </c>
      <c r="L3890" s="21" t="e">
        <f ca="1">IF(AND(K3890&lt;&gt; "", COUNTIF(SAP!#REF!,K3890)&gt;0),"Matched", "")</f>
        <v>#REF!</v>
      </c>
      <c r="M3890" s="21" t="str">
        <f t="shared" si="199"/>
        <v/>
      </c>
      <c r="N3890" s="21" t="e">
        <f ca="1">IF(AND(M3890&lt;&gt; "", COUNTIF(SAP!#REF!,M3890)&gt;0),"Matched", "")</f>
        <v>#REF!</v>
      </c>
      <c r="O3890" s="21" t="str">
        <f t="shared" si="200"/>
        <v/>
      </c>
      <c r="P3890" s="21" t="e">
        <f ca="1">IF(AND(O3890&lt;&gt; "", COUNTIF(SAP!#REF!,O3890)&gt;0),"Matched", "")</f>
        <v>#REF!</v>
      </c>
      <c r="Q3890" s="21" t="str">
        <f ca="1">IF(OR(D3890="AC",D3890="TR"),"Logic4"&amp;"_"&amp;TEXT(C3890,"dd.mm.yyyy") &amp;"_"&amp; 907613.82,"")</f>
        <v>Logic4_24.04.2020_907613.82</v>
      </c>
      <c r="R3890" s="21" t="e">
        <f ca="1">IF(AND(Q3890&lt;&gt; "", COUNTIF(SAP!#REF!,Q3890)&gt;0),"Matched", "")</f>
        <v>#REF!</v>
      </c>
    </row>
    <row r="3891" spans="1:18" hidden="1">
      <c r="A3891" s="21">
        <v>11563327</v>
      </c>
      <c r="B3891" s="22">
        <v>43945</v>
      </c>
      <c r="C3891" s="22">
        <v>43945</v>
      </c>
      <c r="D3891" s="21" t="s">
        <v>10</v>
      </c>
      <c r="E3891" s="23">
        <v>0</v>
      </c>
      <c r="F3891" s="23">
        <v>0</v>
      </c>
      <c r="G3891" s="23">
        <v>4007</v>
      </c>
      <c r="H3891" s="23">
        <v>185350.12</v>
      </c>
      <c r="I3891" s="21" t="s">
        <v>11</v>
      </c>
      <c r="J3891" s="21" t="s">
        <v>12</v>
      </c>
      <c r="K3891" s="21" t="str">
        <f t="shared" si="198"/>
        <v/>
      </c>
      <c r="L3891" s="21" t="e">
        <f ca="1">IF(AND(K3891&lt;&gt; "", COUNTIF(SAP!#REF!,K3891)&gt;0),"Matched", "")</f>
        <v>#REF!</v>
      </c>
      <c r="M3891" s="21" t="str">
        <f t="shared" si="199"/>
        <v/>
      </c>
      <c r="N3891" s="21" t="e">
        <f ca="1">IF(AND(M3891&lt;&gt; "", COUNTIF(SAP!#REF!,M3891)&gt;0),"Matched", "")</f>
        <v>#REF!</v>
      </c>
      <c r="O3891" s="21" t="str">
        <f t="shared" si="200"/>
        <v/>
      </c>
      <c r="P3891" s="21" t="e">
        <f ca="1">IF(AND(O3891&lt;&gt; "", COUNTIF(SAP!#REF!,O3891)&gt;0),"Matched", "")</f>
        <v>#REF!</v>
      </c>
      <c r="Q3891" s="21" t="str">
        <f ca="1">IF(OR(D3891="AC",D3891="TR"),"Logic4"&amp;"_"&amp;TEXT(C3891,"dd.mm.yyyy") &amp;"_"&amp; 907613.82,"")</f>
        <v>Logic4_24.04.2020_907613.82</v>
      </c>
      <c r="R3891" s="21" t="e">
        <f ca="1">IF(AND(Q3891&lt;&gt; "", COUNTIF(SAP!#REF!,Q3891)&gt;0),"Matched", "")</f>
        <v>#REF!</v>
      </c>
    </row>
    <row r="3892" spans="1:18" hidden="1">
      <c r="A3892" s="21">
        <v>11563327</v>
      </c>
      <c r="B3892" s="22">
        <v>43945</v>
      </c>
      <c r="C3892" s="22">
        <v>43945</v>
      </c>
      <c r="D3892" s="21" t="s">
        <v>10</v>
      </c>
      <c r="E3892" s="23">
        <v>0</v>
      </c>
      <c r="F3892" s="23">
        <v>0</v>
      </c>
      <c r="G3892" s="23">
        <v>4045.3</v>
      </c>
      <c r="H3892" s="23">
        <v>189395.42</v>
      </c>
      <c r="I3892" s="21" t="s">
        <v>11</v>
      </c>
      <c r="J3892" s="21" t="s">
        <v>12</v>
      </c>
      <c r="K3892" s="21" t="str">
        <f t="shared" si="198"/>
        <v/>
      </c>
      <c r="L3892" s="21" t="e">
        <f ca="1">IF(AND(K3892&lt;&gt; "", COUNTIF(SAP!#REF!,K3892)&gt;0),"Matched", "")</f>
        <v>#REF!</v>
      </c>
      <c r="M3892" s="21" t="str">
        <f t="shared" si="199"/>
        <v/>
      </c>
      <c r="N3892" s="21" t="e">
        <f ca="1">IF(AND(M3892&lt;&gt; "", COUNTIF(SAP!#REF!,M3892)&gt;0),"Matched", "")</f>
        <v>#REF!</v>
      </c>
      <c r="O3892" s="21" t="str">
        <f t="shared" si="200"/>
        <v/>
      </c>
      <c r="P3892" s="21" t="e">
        <f ca="1">IF(AND(O3892&lt;&gt; "", COUNTIF(SAP!#REF!,O3892)&gt;0),"Matched", "")</f>
        <v>#REF!</v>
      </c>
      <c r="Q3892" s="21" t="str">
        <f ca="1">IF(OR(D3892="AC",D3892="TR"),"Logic4"&amp;"_"&amp;TEXT(C3892,"dd.mm.yyyy") &amp;"_"&amp; 907613.82,"")</f>
        <v>Logic4_24.04.2020_907613.82</v>
      </c>
      <c r="R3892" s="21" t="e">
        <f ca="1">IF(AND(Q3892&lt;&gt; "", COUNTIF(SAP!#REF!,Q3892)&gt;0),"Matched", "")</f>
        <v>#REF!</v>
      </c>
    </row>
    <row r="3893" spans="1:18" hidden="1">
      <c r="A3893" s="21">
        <v>11563327</v>
      </c>
      <c r="B3893" s="22">
        <v>43945</v>
      </c>
      <c r="C3893" s="22">
        <v>43945</v>
      </c>
      <c r="D3893" s="21" t="s">
        <v>10</v>
      </c>
      <c r="E3893" s="23">
        <v>0</v>
      </c>
      <c r="F3893" s="23">
        <v>0</v>
      </c>
      <c r="G3893" s="23">
        <v>4053</v>
      </c>
      <c r="H3893" s="23">
        <v>193448.42</v>
      </c>
      <c r="I3893" s="21" t="s">
        <v>11</v>
      </c>
      <c r="J3893" s="21" t="s">
        <v>12</v>
      </c>
      <c r="K3893" s="21" t="str">
        <f t="shared" si="198"/>
        <v/>
      </c>
      <c r="L3893" s="21" t="e">
        <f ca="1">IF(AND(K3893&lt;&gt; "", COUNTIF(SAP!#REF!,K3893)&gt;0),"Matched", "")</f>
        <v>#REF!</v>
      </c>
      <c r="M3893" s="21" t="str">
        <f t="shared" si="199"/>
        <v/>
      </c>
      <c r="N3893" s="21" t="e">
        <f ca="1">IF(AND(M3893&lt;&gt; "", COUNTIF(SAP!#REF!,M3893)&gt;0),"Matched", "")</f>
        <v>#REF!</v>
      </c>
      <c r="O3893" s="21" t="str">
        <f t="shared" si="200"/>
        <v/>
      </c>
      <c r="P3893" s="21" t="e">
        <f ca="1">IF(AND(O3893&lt;&gt; "", COUNTIF(SAP!#REF!,O3893)&gt;0),"Matched", "")</f>
        <v>#REF!</v>
      </c>
      <c r="Q3893" s="21" t="str">
        <f ca="1">IF(OR(D3893="AC",D3893="TR"),"Logic4"&amp;"_"&amp;TEXT(C3893,"dd.mm.yyyy") &amp;"_"&amp; 907613.82,"")</f>
        <v>Logic4_24.04.2020_907613.82</v>
      </c>
      <c r="R3893" s="21" t="e">
        <f ca="1">IF(AND(Q3893&lt;&gt; "", COUNTIF(SAP!#REF!,Q3893)&gt;0),"Matched", "")</f>
        <v>#REF!</v>
      </c>
    </row>
    <row r="3894" spans="1:18" hidden="1">
      <c r="A3894" s="21">
        <v>11563327</v>
      </c>
      <c r="B3894" s="22">
        <v>43945</v>
      </c>
      <c r="C3894" s="22">
        <v>43945</v>
      </c>
      <c r="D3894" s="21" t="s">
        <v>10</v>
      </c>
      <c r="E3894" s="23">
        <v>0</v>
      </c>
      <c r="F3894" s="23">
        <v>0</v>
      </c>
      <c r="G3894" s="23">
        <v>4380</v>
      </c>
      <c r="H3894" s="23">
        <v>197828.42</v>
      </c>
      <c r="I3894" s="21" t="s">
        <v>11</v>
      </c>
      <c r="J3894" s="21" t="s">
        <v>12</v>
      </c>
      <c r="K3894" s="21" t="str">
        <f t="shared" si="198"/>
        <v/>
      </c>
      <c r="L3894" s="21" t="e">
        <f ca="1">IF(AND(K3894&lt;&gt; "", COUNTIF(SAP!#REF!,K3894)&gt;0),"Matched", "")</f>
        <v>#REF!</v>
      </c>
      <c r="M3894" s="21" t="str">
        <f t="shared" si="199"/>
        <v/>
      </c>
      <c r="N3894" s="21" t="e">
        <f ca="1">IF(AND(M3894&lt;&gt; "", COUNTIF(SAP!#REF!,M3894)&gt;0),"Matched", "")</f>
        <v>#REF!</v>
      </c>
      <c r="O3894" s="21" t="str">
        <f t="shared" si="200"/>
        <v/>
      </c>
      <c r="P3894" s="21" t="e">
        <f ca="1">IF(AND(O3894&lt;&gt; "", COUNTIF(SAP!#REF!,O3894)&gt;0),"Matched", "")</f>
        <v>#REF!</v>
      </c>
      <c r="Q3894" s="21" t="str">
        <f ca="1">IF(OR(D3894="AC",D3894="TR"),"Logic4"&amp;"_"&amp;TEXT(C3894,"dd.mm.yyyy") &amp;"_"&amp; 907613.82,"")</f>
        <v>Logic4_24.04.2020_907613.82</v>
      </c>
      <c r="R3894" s="21" t="e">
        <f ca="1">IF(AND(Q3894&lt;&gt; "", COUNTIF(SAP!#REF!,Q3894)&gt;0),"Matched", "")</f>
        <v>#REF!</v>
      </c>
    </row>
    <row r="3895" spans="1:18" hidden="1">
      <c r="A3895" s="21">
        <v>11563327</v>
      </c>
      <c r="B3895" s="22">
        <v>43945</v>
      </c>
      <c r="C3895" s="22">
        <v>43945</v>
      </c>
      <c r="D3895" s="21" t="s">
        <v>10</v>
      </c>
      <c r="E3895" s="23">
        <v>0</v>
      </c>
      <c r="F3895" s="23">
        <v>0</v>
      </c>
      <c r="G3895" s="23">
        <v>4410.1099999999997</v>
      </c>
      <c r="H3895" s="23">
        <v>202238.53</v>
      </c>
      <c r="I3895" s="21" t="s">
        <v>11</v>
      </c>
      <c r="J3895" s="21" t="s">
        <v>12</v>
      </c>
      <c r="K3895" s="21" t="str">
        <f t="shared" si="198"/>
        <v/>
      </c>
      <c r="L3895" s="21" t="e">
        <f ca="1">IF(AND(K3895&lt;&gt; "", COUNTIF(SAP!#REF!,K3895)&gt;0),"Matched", "")</f>
        <v>#REF!</v>
      </c>
      <c r="M3895" s="21" t="str">
        <f t="shared" si="199"/>
        <v/>
      </c>
      <c r="N3895" s="21" t="e">
        <f ca="1">IF(AND(M3895&lt;&gt; "", COUNTIF(SAP!#REF!,M3895)&gt;0),"Matched", "")</f>
        <v>#REF!</v>
      </c>
      <c r="O3895" s="21" t="str">
        <f t="shared" si="200"/>
        <v/>
      </c>
      <c r="P3895" s="21" t="e">
        <f ca="1">IF(AND(O3895&lt;&gt; "", COUNTIF(SAP!#REF!,O3895)&gt;0),"Matched", "")</f>
        <v>#REF!</v>
      </c>
      <c r="Q3895" s="21" t="str">
        <f ca="1">IF(OR(D3895="AC",D3895="TR"),"Logic4"&amp;"_"&amp;TEXT(C3895,"dd.mm.yyyy") &amp;"_"&amp; 907613.82,"")</f>
        <v>Logic4_24.04.2020_907613.82</v>
      </c>
      <c r="R3895" s="21" t="e">
        <f ca="1">IF(AND(Q3895&lt;&gt; "", COUNTIF(SAP!#REF!,Q3895)&gt;0),"Matched", "")</f>
        <v>#REF!</v>
      </c>
    </row>
    <row r="3896" spans="1:18" hidden="1">
      <c r="A3896" s="21">
        <v>11563327</v>
      </c>
      <c r="B3896" s="22">
        <v>43945</v>
      </c>
      <c r="C3896" s="22">
        <v>43945</v>
      </c>
      <c r="D3896" s="21" t="s">
        <v>10</v>
      </c>
      <c r="E3896" s="23">
        <v>0</v>
      </c>
      <c r="F3896" s="23">
        <v>0</v>
      </c>
      <c r="G3896" s="23">
        <v>4414</v>
      </c>
      <c r="H3896" s="23">
        <v>206652.53</v>
      </c>
      <c r="I3896" s="21" t="s">
        <v>11</v>
      </c>
      <c r="J3896" s="21" t="s">
        <v>12</v>
      </c>
      <c r="K3896" s="21" t="str">
        <f t="shared" si="198"/>
        <v/>
      </c>
      <c r="L3896" s="21" t="e">
        <f ca="1">IF(AND(K3896&lt;&gt; "", COUNTIF(SAP!#REF!,K3896)&gt;0),"Matched", "")</f>
        <v>#REF!</v>
      </c>
      <c r="M3896" s="21" t="str">
        <f t="shared" si="199"/>
        <v/>
      </c>
      <c r="N3896" s="21" t="e">
        <f ca="1">IF(AND(M3896&lt;&gt; "", COUNTIF(SAP!#REF!,M3896)&gt;0),"Matched", "")</f>
        <v>#REF!</v>
      </c>
      <c r="O3896" s="21" t="str">
        <f t="shared" si="200"/>
        <v/>
      </c>
      <c r="P3896" s="21" t="e">
        <f ca="1">IF(AND(O3896&lt;&gt; "", COUNTIF(SAP!#REF!,O3896)&gt;0),"Matched", "")</f>
        <v>#REF!</v>
      </c>
      <c r="Q3896" s="21" t="str">
        <f ca="1">IF(OR(D3896="AC",D3896="TR"),"Logic4"&amp;"_"&amp;TEXT(C3896,"dd.mm.yyyy") &amp;"_"&amp; 907613.82,"")</f>
        <v>Logic4_24.04.2020_907613.82</v>
      </c>
      <c r="R3896" s="21" t="e">
        <f ca="1">IF(AND(Q3896&lt;&gt; "", COUNTIF(SAP!#REF!,Q3896)&gt;0),"Matched", "")</f>
        <v>#REF!</v>
      </c>
    </row>
    <row r="3897" spans="1:18" hidden="1">
      <c r="A3897" s="21">
        <v>11563327</v>
      </c>
      <c r="B3897" s="22">
        <v>43945</v>
      </c>
      <c r="C3897" s="22">
        <v>43945</v>
      </c>
      <c r="D3897" s="21" t="s">
        <v>10</v>
      </c>
      <c r="E3897" s="23">
        <v>0</v>
      </c>
      <c r="F3897" s="23">
        <v>0</v>
      </c>
      <c r="G3897" s="23">
        <v>4488.3999999999996</v>
      </c>
      <c r="H3897" s="23">
        <v>211140.93</v>
      </c>
      <c r="I3897" s="21" t="s">
        <v>11</v>
      </c>
      <c r="J3897" s="21" t="s">
        <v>12</v>
      </c>
      <c r="K3897" s="21" t="str">
        <f t="shared" si="198"/>
        <v/>
      </c>
      <c r="L3897" s="21" t="e">
        <f ca="1">IF(AND(K3897&lt;&gt; "", COUNTIF(SAP!#REF!,K3897)&gt;0),"Matched", "")</f>
        <v>#REF!</v>
      </c>
      <c r="M3897" s="21" t="str">
        <f t="shared" si="199"/>
        <v/>
      </c>
      <c r="N3897" s="21" t="e">
        <f ca="1">IF(AND(M3897&lt;&gt; "", COUNTIF(SAP!#REF!,M3897)&gt;0),"Matched", "")</f>
        <v>#REF!</v>
      </c>
      <c r="O3897" s="21" t="str">
        <f t="shared" si="200"/>
        <v/>
      </c>
      <c r="P3897" s="21" t="e">
        <f ca="1">IF(AND(O3897&lt;&gt; "", COUNTIF(SAP!#REF!,O3897)&gt;0),"Matched", "")</f>
        <v>#REF!</v>
      </c>
      <c r="Q3897" s="21" t="str">
        <f ca="1">IF(OR(D3897="AC",D3897="TR"),"Logic4"&amp;"_"&amp;TEXT(C3897,"dd.mm.yyyy") &amp;"_"&amp; 907613.82,"")</f>
        <v>Logic4_24.04.2020_907613.82</v>
      </c>
      <c r="R3897" s="21" t="e">
        <f ca="1">IF(AND(Q3897&lt;&gt; "", COUNTIF(SAP!#REF!,Q3897)&gt;0),"Matched", "")</f>
        <v>#REF!</v>
      </c>
    </row>
    <row r="3898" spans="1:18" hidden="1">
      <c r="A3898" s="21">
        <v>11563327</v>
      </c>
      <c r="B3898" s="22">
        <v>43945</v>
      </c>
      <c r="C3898" s="22">
        <v>43945</v>
      </c>
      <c r="D3898" s="21" t="s">
        <v>10</v>
      </c>
      <c r="E3898" s="23">
        <v>0</v>
      </c>
      <c r="F3898" s="23">
        <v>0</v>
      </c>
      <c r="G3898" s="23">
        <v>4695</v>
      </c>
      <c r="H3898" s="23">
        <v>215835.93</v>
      </c>
      <c r="I3898" s="21" t="s">
        <v>11</v>
      </c>
      <c r="J3898" s="21" t="s">
        <v>12</v>
      </c>
      <c r="K3898" s="21" t="str">
        <f t="shared" si="198"/>
        <v/>
      </c>
      <c r="L3898" s="21" t="e">
        <f ca="1">IF(AND(K3898&lt;&gt; "", COUNTIF(SAP!#REF!,K3898)&gt;0),"Matched", "")</f>
        <v>#REF!</v>
      </c>
      <c r="M3898" s="21" t="str">
        <f t="shared" si="199"/>
        <v/>
      </c>
      <c r="N3898" s="21" t="e">
        <f ca="1">IF(AND(M3898&lt;&gt; "", COUNTIF(SAP!#REF!,M3898)&gt;0),"Matched", "")</f>
        <v>#REF!</v>
      </c>
      <c r="O3898" s="21" t="str">
        <f t="shared" si="200"/>
        <v/>
      </c>
      <c r="P3898" s="21" t="e">
        <f ca="1">IF(AND(O3898&lt;&gt; "", COUNTIF(SAP!#REF!,O3898)&gt;0),"Matched", "")</f>
        <v>#REF!</v>
      </c>
      <c r="Q3898" s="21" t="str">
        <f ca="1">IF(OR(D3898="AC",D3898="TR"),"Logic4"&amp;"_"&amp;TEXT(C3898,"dd.mm.yyyy") &amp;"_"&amp; 907613.82,"")</f>
        <v>Logic4_24.04.2020_907613.82</v>
      </c>
      <c r="R3898" s="21" t="e">
        <f ca="1">IF(AND(Q3898&lt;&gt; "", COUNTIF(SAP!#REF!,Q3898)&gt;0),"Matched", "")</f>
        <v>#REF!</v>
      </c>
    </row>
    <row r="3899" spans="1:18" hidden="1">
      <c r="A3899" s="21">
        <v>11563327</v>
      </c>
      <c r="B3899" s="22">
        <v>43945</v>
      </c>
      <c r="C3899" s="22">
        <v>43945</v>
      </c>
      <c r="D3899" s="21" t="s">
        <v>10</v>
      </c>
      <c r="E3899" s="23">
        <v>0</v>
      </c>
      <c r="F3899" s="23">
        <v>0</v>
      </c>
      <c r="G3899" s="23">
        <v>4940</v>
      </c>
      <c r="H3899" s="23">
        <v>220775.93</v>
      </c>
      <c r="I3899" s="21" t="s">
        <v>11</v>
      </c>
      <c r="J3899" s="21" t="s">
        <v>12</v>
      </c>
      <c r="K3899" s="21" t="str">
        <f t="shared" si="198"/>
        <v/>
      </c>
      <c r="L3899" s="21" t="e">
        <f ca="1">IF(AND(K3899&lt;&gt; "", COUNTIF(SAP!#REF!,K3899)&gt;0),"Matched", "")</f>
        <v>#REF!</v>
      </c>
      <c r="M3899" s="21" t="str">
        <f t="shared" si="199"/>
        <v/>
      </c>
      <c r="N3899" s="21" t="e">
        <f ca="1">IF(AND(M3899&lt;&gt; "", COUNTIF(SAP!#REF!,M3899)&gt;0),"Matched", "")</f>
        <v>#REF!</v>
      </c>
      <c r="O3899" s="21" t="str">
        <f t="shared" si="200"/>
        <v/>
      </c>
      <c r="P3899" s="21" t="e">
        <f ca="1">IF(AND(O3899&lt;&gt; "", COUNTIF(SAP!#REF!,O3899)&gt;0),"Matched", "")</f>
        <v>#REF!</v>
      </c>
      <c r="Q3899" s="21" t="str">
        <f ca="1">IF(OR(D3899="AC",D3899="TR"),"Logic4"&amp;"_"&amp;TEXT(C3899,"dd.mm.yyyy") &amp;"_"&amp; 907613.82,"")</f>
        <v>Logic4_24.04.2020_907613.82</v>
      </c>
      <c r="R3899" s="21" t="e">
        <f ca="1">IF(AND(Q3899&lt;&gt; "", COUNTIF(SAP!#REF!,Q3899)&gt;0),"Matched", "")</f>
        <v>#REF!</v>
      </c>
    </row>
    <row r="3900" spans="1:18" hidden="1">
      <c r="A3900" s="21">
        <v>11563327</v>
      </c>
      <c r="B3900" s="22">
        <v>43945</v>
      </c>
      <c r="C3900" s="22">
        <v>43945</v>
      </c>
      <c r="D3900" s="21" t="s">
        <v>10</v>
      </c>
      <c r="E3900" s="23">
        <v>0</v>
      </c>
      <c r="F3900" s="23">
        <v>0</v>
      </c>
      <c r="G3900" s="23">
        <v>5002.41</v>
      </c>
      <c r="H3900" s="23">
        <v>225778.34</v>
      </c>
      <c r="I3900" s="21" t="s">
        <v>11</v>
      </c>
      <c r="J3900" s="21" t="s">
        <v>12</v>
      </c>
      <c r="K3900" s="21" t="str">
        <f t="shared" si="198"/>
        <v/>
      </c>
      <c r="L3900" s="21" t="e">
        <f ca="1">IF(AND(K3900&lt;&gt; "", COUNTIF(SAP!#REF!,K3900)&gt;0),"Matched", "")</f>
        <v>#REF!</v>
      </c>
      <c r="M3900" s="21" t="str">
        <f t="shared" si="199"/>
        <v/>
      </c>
      <c r="N3900" s="21" t="e">
        <f ca="1">IF(AND(M3900&lt;&gt; "", COUNTIF(SAP!#REF!,M3900)&gt;0),"Matched", "")</f>
        <v>#REF!</v>
      </c>
      <c r="O3900" s="21" t="str">
        <f t="shared" si="200"/>
        <v/>
      </c>
      <c r="P3900" s="21" t="e">
        <f ca="1">IF(AND(O3900&lt;&gt; "", COUNTIF(SAP!#REF!,O3900)&gt;0),"Matched", "")</f>
        <v>#REF!</v>
      </c>
      <c r="Q3900" s="21" t="str">
        <f ca="1">IF(OR(D3900="AC",D3900="TR"),"Logic4"&amp;"_"&amp;TEXT(C3900,"dd.mm.yyyy") &amp;"_"&amp; 907613.82,"")</f>
        <v>Logic4_24.04.2020_907613.82</v>
      </c>
      <c r="R3900" s="21" t="e">
        <f ca="1">IF(AND(Q3900&lt;&gt; "", COUNTIF(SAP!#REF!,Q3900)&gt;0),"Matched", "")</f>
        <v>#REF!</v>
      </c>
    </row>
    <row r="3901" spans="1:18" hidden="1">
      <c r="A3901" s="21">
        <v>11563327</v>
      </c>
      <c r="B3901" s="22">
        <v>43945</v>
      </c>
      <c r="C3901" s="22">
        <v>43945</v>
      </c>
      <c r="D3901" s="21" t="s">
        <v>10</v>
      </c>
      <c r="E3901" s="23">
        <v>0</v>
      </c>
      <c r="F3901" s="23">
        <v>0</v>
      </c>
      <c r="G3901" s="23">
        <v>5005.24</v>
      </c>
      <c r="H3901" s="23">
        <v>230783.58</v>
      </c>
      <c r="I3901" s="21" t="s">
        <v>11</v>
      </c>
      <c r="J3901" s="21" t="s">
        <v>12</v>
      </c>
      <c r="K3901" s="21" t="str">
        <f t="shared" si="198"/>
        <v/>
      </c>
      <c r="L3901" s="21" t="e">
        <f ca="1">IF(AND(K3901&lt;&gt; "", COUNTIF(SAP!#REF!,K3901)&gt;0),"Matched", "")</f>
        <v>#REF!</v>
      </c>
      <c r="M3901" s="21" t="str">
        <f t="shared" si="199"/>
        <v/>
      </c>
      <c r="N3901" s="21" t="e">
        <f ca="1">IF(AND(M3901&lt;&gt; "", COUNTIF(SAP!#REF!,M3901)&gt;0),"Matched", "")</f>
        <v>#REF!</v>
      </c>
      <c r="O3901" s="21" t="str">
        <f t="shared" si="200"/>
        <v/>
      </c>
      <c r="P3901" s="21" t="e">
        <f ca="1">IF(AND(O3901&lt;&gt; "", COUNTIF(SAP!#REF!,O3901)&gt;0),"Matched", "")</f>
        <v>#REF!</v>
      </c>
      <c r="Q3901" s="21" t="str">
        <f ca="1">IF(OR(D3901="AC",D3901="TR"),"Logic4"&amp;"_"&amp;TEXT(C3901,"dd.mm.yyyy") &amp;"_"&amp; 907613.82,"")</f>
        <v>Logic4_24.04.2020_907613.82</v>
      </c>
      <c r="R3901" s="21" t="e">
        <f ca="1">IF(AND(Q3901&lt;&gt; "", COUNTIF(SAP!#REF!,Q3901)&gt;0),"Matched", "")</f>
        <v>#REF!</v>
      </c>
    </row>
    <row r="3902" spans="1:18" hidden="1">
      <c r="A3902" s="21">
        <v>11563327</v>
      </c>
      <c r="B3902" s="22">
        <v>43945</v>
      </c>
      <c r="C3902" s="22">
        <v>43945</v>
      </c>
      <c r="D3902" s="21" t="s">
        <v>10</v>
      </c>
      <c r="E3902" s="23">
        <v>0</v>
      </c>
      <c r="F3902" s="23">
        <v>0</v>
      </c>
      <c r="G3902" s="23">
        <v>5100</v>
      </c>
      <c r="H3902" s="23">
        <v>235883.58</v>
      </c>
      <c r="I3902" s="21" t="s">
        <v>11</v>
      </c>
      <c r="J3902" s="21" t="s">
        <v>12</v>
      </c>
      <c r="K3902" s="21" t="str">
        <f t="shared" si="198"/>
        <v/>
      </c>
      <c r="L3902" s="21" t="e">
        <f ca="1">IF(AND(K3902&lt;&gt; "", COUNTIF(SAP!#REF!,K3902)&gt;0),"Matched", "")</f>
        <v>#REF!</v>
      </c>
      <c r="M3902" s="21" t="str">
        <f t="shared" si="199"/>
        <v/>
      </c>
      <c r="N3902" s="21" t="e">
        <f ca="1">IF(AND(M3902&lt;&gt; "", COUNTIF(SAP!#REF!,M3902)&gt;0),"Matched", "")</f>
        <v>#REF!</v>
      </c>
      <c r="O3902" s="21" t="str">
        <f t="shared" si="200"/>
        <v/>
      </c>
      <c r="P3902" s="21" t="e">
        <f ca="1">IF(AND(O3902&lt;&gt; "", COUNTIF(SAP!#REF!,O3902)&gt;0),"Matched", "")</f>
        <v>#REF!</v>
      </c>
      <c r="Q3902" s="21" t="str">
        <f ca="1">IF(OR(D3902="AC",D3902="TR"),"Logic4"&amp;"_"&amp;TEXT(C3902,"dd.mm.yyyy") &amp;"_"&amp; 907613.82,"")</f>
        <v>Logic4_24.04.2020_907613.82</v>
      </c>
      <c r="R3902" s="21" t="e">
        <f ca="1">IF(AND(Q3902&lt;&gt; "", COUNTIF(SAP!#REF!,Q3902)&gt;0),"Matched", "")</f>
        <v>#REF!</v>
      </c>
    </row>
    <row r="3903" spans="1:18" hidden="1">
      <c r="A3903" s="21">
        <v>11563327</v>
      </c>
      <c r="B3903" s="22">
        <v>43945</v>
      </c>
      <c r="C3903" s="22">
        <v>43945</v>
      </c>
      <c r="D3903" s="21" t="s">
        <v>10</v>
      </c>
      <c r="E3903" s="23">
        <v>0</v>
      </c>
      <c r="F3903" s="23">
        <v>0</v>
      </c>
      <c r="G3903" s="23">
        <v>5230</v>
      </c>
      <c r="H3903" s="23">
        <v>241113.58</v>
      </c>
      <c r="I3903" s="21" t="s">
        <v>11</v>
      </c>
      <c r="J3903" s="21" t="s">
        <v>12</v>
      </c>
      <c r="K3903" s="21" t="str">
        <f t="shared" si="198"/>
        <v/>
      </c>
      <c r="L3903" s="21" t="e">
        <f ca="1">IF(AND(K3903&lt;&gt; "", COUNTIF(SAP!#REF!,K3903)&gt;0),"Matched", "")</f>
        <v>#REF!</v>
      </c>
      <c r="M3903" s="21" t="str">
        <f t="shared" si="199"/>
        <v/>
      </c>
      <c r="N3903" s="21" t="e">
        <f ca="1">IF(AND(M3903&lt;&gt; "", COUNTIF(SAP!#REF!,M3903)&gt;0),"Matched", "")</f>
        <v>#REF!</v>
      </c>
      <c r="O3903" s="21" t="str">
        <f t="shared" si="200"/>
        <v/>
      </c>
      <c r="P3903" s="21" t="e">
        <f ca="1">IF(AND(O3903&lt;&gt; "", COUNTIF(SAP!#REF!,O3903)&gt;0),"Matched", "")</f>
        <v>#REF!</v>
      </c>
      <c r="Q3903" s="21" t="str">
        <f ca="1">IF(OR(D3903="AC",D3903="TR"),"Logic4"&amp;"_"&amp;TEXT(C3903,"dd.mm.yyyy") &amp;"_"&amp; 907613.82,"")</f>
        <v>Logic4_24.04.2020_907613.82</v>
      </c>
      <c r="R3903" s="21" t="e">
        <f ca="1">IF(AND(Q3903&lt;&gt; "", COUNTIF(SAP!#REF!,Q3903)&gt;0),"Matched", "")</f>
        <v>#REF!</v>
      </c>
    </row>
    <row r="3904" spans="1:18" hidden="1">
      <c r="A3904" s="21">
        <v>11563327</v>
      </c>
      <c r="B3904" s="22">
        <v>43945</v>
      </c>
      <c r="C3904" s="22">
        <v>43945</v>
      </c>
      <c r="D3904" s="21" t="s">
        <v>10</v>
      </c>
      <c r="E3904" s="23">
        <v>0</v>
      </c>
      <c r="F3904" s="23">
        <v>0</v>
      </c>
      <c r="G3904" s="23">
        <v>5260</v>
      </c>
      <c r="H3904" s="23">
        <v>246373.58</v>
      </c>
      <c r="I3904" s="21" t="s">
        <v>11</v>
      </c>
      <c r="J3904" s="21" t="s">
        <v>12</v>
      </c>
      <c r="K3904" s="21" t="str">
        <f t="shared" si="198"/>
        <v/>
      </c>
      <c r="L3904" s="21" t="e">
        <f ca="1">IF(AND(K3904&lt;&gt; "", COUNTIF(SAP!#REF!,K3904)&gt;0),"Matched", "")</f>
        <v>#REF!</v>
      </c>
      <c r="M3904" s="21" t="str">
        <f t="shared" si="199"/>
        <v/>
      </c>
      <c r="N3904" s="21" t="e">
        <f ca="1">IF(AND(M3904&lt;&gt; "", COUNTIF(SAP!#REF!,M3904)&gt;0),"Matched", "")</f>
        <v>#REF!</v>
      </c>
      <c r="O3904" s="21" t="str">
        <f t="shared" si="200"/>
        <v/>
      </c>
      <c r="P3904" s="21" t="e">
        <f ca="1">IF(AND(O3904&lt;&gt; "", COUNTIF(SAP!#REF!,O3904)&gt;0),"Matched", "")</f>
        <v>#REF!</v>
      </c>
      <c r="Q3904" s="21" t="str">
        <f ca="1">IF(OR(D3904="AC",D3904="TR"),"Logic4"&amp;"_"&amp;TEXT(C3904,"dd.mm.yyyy") &amp;"_"&amp; 907613.82,"")</f>
        <v>Logic4_24.04.2020_907613.82</v>
      </c>
      <c r="R3904" s="21" t="e">
        <f ca="1">IF(AND(Q3904&lt;&gt; "", COUNTIF(SAP!#REF!,Q3904)&gt;0),"Matched", "")</f>
        <v>#REF!</v>
      </c>
    </row>
    <row r="3905" spans="1:18" hidden="1">
      <c r="A3905" s="21">
        <v>11563327</v>
      </c>
      <c r="B3905" s="22">
        <v>43945</v>
      </c>
      <c r="C3905" s="22">
        <v>43945</v>
      </c>
      <c r="D3905" s="21" t="s">
        <v>10</v>
      </c>
      <c r="E3905" s="23">
        <v>0</v>
      </c>
      <c r="F3905" s="23">
        <v>0</v>
      </c>
      <c r="G3905" s="23">
        <v>5290.51</v>
      </c>
      <c r="H3905" s="23">
        <v>251664.09</v>
      </c>
      <c r="I3905" s="21" t="s">
        <v>11</v>
      </c>
      <c r="J3905" s="21" t="s">
        <v>12</v>
      </c>
      <c r="K3905" s="21" t="str">
        <f t="shared" si="198"/>
        <v/>
      </c>
      <c r="L3905" s="21" t="e">
        <f ca="1">IF(AND(K3905&lt;&gt; "", COUNTIF(SAP!#REF!,K3905)&gt;0),"Matched", "")</f>
        <v>#REF!</v>
      </c>
      <c r="M3905" s="21" t="str">
        <f t="shared" si="199"/>
        <v/>
      </c>
      <c r="N3905" s="21" t="e">
        <f ca="1">IF(AND(M3905&lt;&gt; "", COUNTIF(SAP!#REF!,M3905)&gt;0),"Matched", "")</f>
        <v>#REF!</v>
      </c>
      <c r="O3905" s="21" t="str">
        <f t="shared" si="200"/>
        <v/>
      </c>
      <c r="P3905" s="21" t="e">
        <f ca="1">IF(AND(O3905&lt;&gt; "", COUNTIF(SAP!#REF!,O3905)&gt;0),"Matched", "")</f>
        <v>#REF!</v>
      </c>
      <c r="Q3905" s="21" t="str">
        <f ca="1">IF(OR(D3905="AC",D3905="TR"),"Logic4"&amp;"_"&amp;TEXT(C3905,"dd.mm.yyyy") &amp;"_"&amp; 907613.82,"")</f>
        <v>Logic4_24.04.2020_907613.82</v>
      </c>
      <c r="R3905" s="21" t="e">
        <f ca="1">IF(AND(Q3905&lt;&gt; "", COUNTIF(SAP!#REF!,Q3905)&gt;0),"Matched", "")</f>
        <v>#REF!</v>
      </c>
    </row>
    <row r="3906" spans="1:18" hidden="1">
      <c r="A3906" s="21">
        <v>11563327</v>
      </c>
      <c r="B3906" s="22">
        <v>43945</v>
      </c>
      <c r="C3906" s="22">
        <v>43945</v>
      </c>
      <c r="D3906" s="21" t="s">
        <v>10</v>
      </c>
      <c r="E3906" s="23">
        <v>0</v>
      </c>
      <c r="F3906" s="23">
        <v>0</v>
      </c>
      <c r="G3906" s="23">
        <v>5417.9</v>
      </c>
      <c r="H3906" s="23">
        <v>257081.99</v>
      </c>
      <c r="I3906" s="21" t="s">
        <v>11</v>
      </c>
      <c r="J3906" s="21" t="s">
        <v>12</v>
      </c>
      <c r="K3906" s="21" t="str">
        <f t="shared" si="198"/>
        <v/>
      </c>
      <c r="L3906" s="21" t="e">
        <f ca="1">IF(AND(K3906&lt;&gt; "", COUNTIF(SAP!#REF!,K3906)&gt;0),"Matched", "")</f>
        <v>#REF!</v>
      </c>
      <c r="M3906" s="21" t="str">
        <f t="shared" si="199"/>
        <v/>
      </c>
      <c r="N3906" s="21" t="e">
        <f ca="1">IF(AND(M3906&lt;&gt; "", COUNTIF(SAP!#REF!,M3906)&gt;0),"Matched", "")</f>
        <v>#REF!</v>
      </c>
      <c r="O3906" s="21" t="str">
        <f t="shared" si="200"/>
        <v/>
      </c>
      <c r="P3906" s="21" t="e">
        <f ca="1">IF(AND(O3906&lt;&gt; "", COUNTIF(SAP!#REF!,O3906)&gt;0),"Matched", "")</f>
        <v>#REF!</v>
      </c>
      <c r="Q3906" s="21" t="str">
        <f ca="1">IF(OR(D3906="AC",D3906="TR"),"Logic4"&amp;"_"&amp;TEXT(C3906,"dd.mm.yyyy") &amp;"_"&amp; 907613.82,"")</f>
        <v>Logic4_24.04.2020_907613.82</v>
      </c>
      <c r="R3906" s="21" t="e">
        <f ca="1">IF(AND(Q3906&lt;&gt; "", COUNTIF(SAP!#REF!,Q3906)&gt;0),"Matched", "")</f>
        <v>#REF!</v>
      </c>
    </row>
    <row r="3907" spans="1:18" hidden="1">
      <c r="A3907" s="21">
        <v>11563327</v>
      </c>
      <c r="B3907" s="22">
        <v>43945</v>
      </c>
      <c r="C3907" s="22">
        <v>43945</v>
      </c>
      <c r="D3907" s="21" t="s">
        <v>10</v>
      </c>
      <c r="E3907" s="23">
        <v>0</v>
      </c>
      <c r="F3907" s="23">
        <v>0</v>
      </c>
      <c r="G3907" s="23">
        <v>5550</v>
      </c>
      <c r="H3907" s="23">
        <v>262631.99</v>
      </c>
      <c r="I3907" s="21" t="s">
        <v>11</v>
      </c>
      <c r="J3907" s="21" t="s">
        <v>12</v>
      </c>
      <c r="K3907" s="21" t="str">
        <f t="shared" ref="K3907:K3970" si="201">IF(D3907="TF","Logic1"&amp;"_"&amp;TEXT(C3907, "mm") &amp;"_"&amp; F3907,"")</f>
        <v/>
      </c>
      <c r="L3907" s="21" t="e">
        <f ca="1">IF(AND(K3907&lt;&gt; "", COUNTIF(SAP!#REF!,K3907)&gt;0),"Matched", "")</f>
        <v>#REF!</v>
      </c>
      <c r="M3907" s="21" t="str">
        <f t="shared" si="199"/>
        <v/>
      </c>
      <c r="N3907" s="21" t="e">
        <f ca="1">IF(AND(M3907&lt;&gt; "", COUNTIF(SAP!#REF!,M3907)&gt;0),"Matched", "")</f>
        <v>#REF!</v>
      </c>
      <c r="O3907" s="21" t="str">
        <f t="shared" si="200"/>
        <v/>
      </c>
      <c r="P3907" s="21" t="e">
        <f ca="1">IF(AND(O3907&lt;&gt; "", COUNTIF(SAP!#REF!,O3907)&gt;0),"Matched", "")</f>
        <v>#REF!</v>
      </c>
      <c r="Q3907" s="21" t="str">
        <f ca="1">IF(OR(D3907="AC",D3907="TR"),"Logic4"&amp;"_"&amp;TEXT(C3907,"dd.mm.yyyy") &amp;"_"&amp; 907613.82,"")</f>
        <v>Logic4_24.04.2020_907613.82</v>
      </c>
      <c r="R3907" s="21" t="e">
        <f ca="1">IF(AND(Q3907&lt;&gt; "", COUNTIF(SAP!#REF!,Q3907)&gt;0),"Matched", "")</f>
        <v>#REF!</v>
      </c>
    </row>
    <row r="3908" spans="1:18" hidden="1">
      <c r="A3908" s="21">
        <v>11563327</v>
      </c>
      <c r="B3908" s="22">
        <v>43945</v>
      </c>
      <c r="C3908" s="22">
        <v>43945</v>
      </c>
      <c r="D3908" s="21" t="s">
        <v>10</v>
      </c>
      <c r="E3908" s="23">
        <v>0</v>
      </c>
      <c r="F3908" s="23">
        <v>0</v>
      </c>
      <c r="G3908" s="23">
        <v>5674.15</v>
      </c>
      <c r="H3908" s="23">
        <v>268306.14</v>
      </c>
      <c r="I3908" s="21" t="s">
        <v>11</v>
      </c>
      <c r="J3908" s="21" t="s">
        <v>12</v>
      </c>
      <c r="K3908" s="21" t="str">
        <f t="shared" si="201"/>
        <v/>
      </c>
      <c r="L3908" s="21" t="e">
        <f ca="1">IF(AND(K3908&lt;&gt; "", COUNTIF(SAP!#REF!,K3908)&gt;0),"Matched", "")</f>
        <v>#REF!</v>
      </c>
      <c r="M3908" s="21" t="str">
        <f t="shared" si="199"/>
        <v/>
      </c>
      <c r="N3908" s="21" t="e">
        <f ca="1">IF(AND(M3908&lt;&gt; "", COUNTIF(SAP!#REF!,M3908)&gt;0),"Matched", "")</f>
        <v>#REF!</v>
      </c>
      <c r="O3908" s="21" t="str">
        <f t="shared" si="200"/>
        <v/>
      </c>
      <c r="P3908" s="21" t="e">
        <f ca="1">IF(AND(O3908&lt;&gt; "", COUNTIF(SAP!#REF!,O3908)&gt;0),"Matched", "")</f>
        <v>#REF!</v>
      </c>
      <c r="Q3908" s="21" t="str">
        <f ca="1">IF(OR(D3908="AC",D3908="TR"),"Logic4"&amp;"_"&amp;TEXT(C3908,"dd.mm.yyyy") &amp;"_"&amp; 907613.82,"")</f>
        <v>Logic4_24.04.2020_907613.82</v>
      </c>
      <c r="R3908" s="21" t="e">
        <f ca="1">IF(AND(Q3908&lt;&gt; "", COUNTIF(SAP!#REF!,Q3908)&gt;0),"Matched", "")</f>
        <v>#REF!</v>
      </c>
    </row>
    <row r="3909" spans="1:18" hidden="1">
      <c r="A3909" s="21">
        <v>11563327</v>
      </c>
      <c r="B3909" s="22">
        <v>43945</v>
      </c>
      <c r="C3909" s="22">
        <v>43945</v>
      </c>
      <c r="D3909" s="21" t="s">
        <v>10</v>
      </c>
      <c r="E3909" s="23">
        <v>0</v>
      </c>
      <c r="F3909" s="23">
        <v>0</v>
      </c>
      <c r="G3909" s="23">
        <v>5810</v>
      </c>
      <c r="H3909" s="23">
        <v>274116.14</v>
      </c>
      <c r="I3909" s="21" t="s">
        <v>11</v>
      </c>
      <c r="J3909" s="21" t="s">
        <v>12</v>
      </c>
      <c r="K3909" s="21" t="str">
        <f t="shared" si="201"/>
        <v/>
      </c>
      <c r="L3909" s="21" t="e">
        <f ca="1">IF(AND(K3909&lt;&gt; "", COUNTIF(SAP!#REF!,K3909)&gt;0),"Matched", "")</f>
        <v>#REF!</v>
      </c>
      <c r="M3909" s="21" t="str">
        <f t="shared" si="199"/>
        <v/>
      </c>
      <c r="N3909" s="21" t="e">
        <f ca="1">IF(AND(M3909&lt;&gt; "", COUNTIF(SAP!#REF!,M3909)&gt;0),"Matched", "")</f>
        <v>#REF!</v>
      </c>
      <c r="O3909" s="21" t="str">
        <f t="shared" si="200"/>
        <v/>
      </c>
      <c r="P3909" s="21" t="e">
        <f ca="1">IF(AND(O3909&lt;&gt; "", COUNTIF(SAP!#REF!,O3909)&gt;0),"Matched", "")</f>
        <v>#REF!</v>
      </c>
      <c r="Q3909" s="21" t="str">
        <f ca="1">IF(OR(D3909="AC",D3909="TR"),"Logic4"&amp;"_"&amp;TEXT(C3909,"dd.mm.yyyy") &amp;"_"&amp; 907613.82,"")</f>
        <v>Logic4_24.04.2020_907613.82</v>
      </c>
      <c r="R3909" s="21" t="e">
        <f ca="1">IF(AND(Q3909&lt;&gt; "", COUNTIF(SAP!#REF!,Q3909)&gt;0),"Matched", "")</f>
        <v>#REF!</v>
      </c>
    </row>
    <row r="3910" spans="1:18" hidden="1">
      <c r="A3910" s="21">
        <v>11563327</v>
      </c>
      <c r="B3910" s="22">
        <v>43945</v>
      </c>
      <c r="C3910" s="22">
        <v>43945</v>
      </c>
      <c r="D3910" s="21" t="s">
        <v>10</v>
      </c>
      <c r="E3910" s="23">
        <v>0</v>
      </c>
      <c r="F3910" s="23">
        <v>0</v>
      </c>
      <c r="G3910" s="23">
        <v>5880.7</v>
      </c>
      <c r="H3910" s="23">
        <v>279996.84000000003</v>
      </c>
      <c r="I3910" s="21" t="s">
        <v>11</v>
      </c>
      <c r="J3910" s="21" t="s">
        <v>12</v>
      </c>
      <c r="K3910" s="21" t="str">
        <f t="shared" si="201"/>
        <v/>
      </c>
      <c r="L3910" s="21" t="e">
        <f ca="1">IF(AND(K3910&lt;&gt; "", COUNTIF(SAP!#REF!,K3910)&gt;0),"Matched", "")</f>
        <v>#REF!</v>
      </c>
      <c r="M3910" s="21" t="str">
        <f t="shared" si="199"/>
        <v/>
      </c>
      <c r="N3910" s="21" t="e">
        <f ca="1">IF(AND(M3910&lt;&gt; "", COUNTIF(SAP!#REF!,M3910)&gt;0),"Matched", "")</f>
        <v>#REF!</v>
      </c>
      <c r="O3910" s="21" t="str">
        <f t="shared" si="200"/>
        <v/>
      </c>
      <c r="P3910" s="21" t="e">
        <f ca="1">IF(AND(O3910&lt;&gt; "", COUNTIF(SAP!#REF!,O3910)&gt;0),"Matched", "")</f>
        <v>#REF!</v>
      </c>
      <c r="Q3910" s="21" t="str">
        <f ca="1">IF(OR(D3910="AC",D3910="TR"),"Logic4"&amp;"_"&amp;TEXT(C3910,"dd.mm.yyyy") &amp;"_"&amp; 907613.82,"")</f>
        <v>Logic4_24.04.2020_907613.82</v>
      </c>
      <c r="R3910" s="21" t="e">
        <f ca="1">IF(AND(Q3910&lt;&gt; "", COUNTIF(SAP!#REF!,Q3910)&gt;0),"Matched", "")</f>
        <v>#REF!</v>
      </c>
    </row>
    <row r="3911" spans="1:18" hidden="1">
      <c r="A3911" s="21">
        <v>11563327</v>
      </c>
      <c r="B3911" s="22">
        <v>43945</v>
      </c>
      <c r="C3911" s="22">
        <v>43945</v>
      </c>
      <c r="D3911" s="21" t="s">
        <v>10</v>
      </c>
      <c r="E3911" s="23">
        <v>0</v>
      </c>
      <c r="F3911" s="23">
        <v>0</v>
      </c>
      <c r="G3911" s="23">
        <v>5937</v>
      </c>
      <c r="H3911" s="23">
        <v>285933.84000000003</v>
      </c>
      <c r="I3911" s="21" t="s">
        <v>11</v>
      </c>
      <c r="J3911" s="21" t="s">
        <v>12</v>
      </c>
      <c r="K3911" s="21" t="str">
        <f t="shared" si="201"/>
        <v/>
      </c>
      <c r="L3911" s="21" t="e">
        <f ca="1">IF(AND(K3911&lt;&gt; "", COUNTIF(SAP!#REF!,K3911)&gt;0),"Matched", "")</f>
        <v>#REF!</v>
      </c>
      <c r="M3911" s="21" t="str">
        <f t="shared" si="199"/>
        <v/>
      </c>
      <c r="N3911" s="21" t="e">
        <f ca="1">IF(AND(M3911&lt;&gt; "", COUNTIF(SAP!#REF!,M3911)&gt;0),"Matched", "")</f>
        <v>#REF!</v>
      </c>
      <c r="O3911" s="21" t="str">
        <f t="shared" si="200"/>
        <v/>
      </c>
      <c r="P3911" s="21" t="e">
        <f ca="1">IF(AND(O3911&lt;&gt; "", COUNTIF(SAP!#REF!,O3911)&gt;0),"Matched", "")</f>
        <v>#REF!</v>
      </c>
      <c r="Q3911" s="21" t="str">
        <f ca="1">IF(OR(D3911="AC",D3911="TR"),"Logic4"&amp;"_"&amp;TEXT(C3911,"dd.mm.yyyy") &amp;"_"&amp; 907613.82,"")</f>
        <v>Logic4_24.04.2020_907613.82</v>
      </c>
      <c r="R3911" s="21" t="e">
        <f ca="1">IF(AND(Q3911&lt;&gt; "", COUNTIF(SAP!#REF!,Q3911)&gt;0),"Matched", "")</f>
        <v>#REF!</v>
      </c>
    </row>
    <row r="3912" spans="1:18" hidden="1">
      <c r="A3912" s="21">
        <v>11563327</v>
      </c>
      <c r="B3912" s="22">
        <v>43945</v>
      </c>
      <c r="C3912" s="22">
        <v>43945</v>
      </c>
      <c r="D3912" s="21" t="s">
        <v>10</v>
      </c>
      <c r="E3912" s="23">
        <v>0</v>
      </c>
      <c r="F3912" s="23">
        <v>0</v>
      </c>
      <c r="G3912" s="23">
        <v>6031</v>
      </c>
      <c r="H3912" s="23">
        <v>291964.84000000003</v>
      </c>
      <c r="I3912" s="21" t="s">
        <v>11</v>
      </c>
      <c r="J3912" s="21" t="s">
        <v>12</v>
      </c>
      <c r="K3912" s="21" t="str">
        <f t="shared" si="201"/>
        <v/>
      </c>
      <c r="L3912" s="21" t="e">
        <f ca="1">IF(AND(K3912&lt;&gt; "", COUNTIF(SAP!#REF!,K3912)&gt;0),"Matched", "")</f>
        <v>#REF!</v>
      </c>
      <c r="M3912" s="21" t="str">
        <f t="shared" si="199"/>
        <v/>
      </c>
      <c r="N3912" s="21" t="e">
        <f ca="1">IF(AND(M3912&lt;&gt; "", COUNTIF(SAP!#REF!,M3912)&gt;0),"Matched", "")</f>
        <v>#REF!</v>
      </c>
      <c r="O3912" s="21" t="str">
        <f t="shared" si="200"/>
        <v/>
      </c>
      <c r="P3912" s="21" t="e">
        <f ca="1">IF(AND(O3912&lt;&gt; "", COUNTIF(SAP!#REF!,O3912)&gt;0),"Matched", "")</f>
        <v>#REF!</v>
      </c>
      <c r="Q3912" s="21" t="str">
        <f ca="1">IF(OR(D3912="AC",D3912="TR"),"Logic4"&amp;"_"&amp;TEXT(C3912,"dd.mm.yyyy") &amp;"_"&amp; 907613.82,"")</f>
        <v>Logic4_24.04.2020_907613.82</v>
      </c>
      <c r="R3912" s="21" t="e">
        <f ca="1">IF(AND(Q3912&lt;&gt; "", COUNTIF(SAP!#REF!,Q3912)&gt;0),"Matched", "")</f>
        <v>#REF!</v>
      </c>
    </row>
    <row r="3913" spans="1:18" hidden="1">
      <c r="A3913" s="21">
        <v>11563327</v>
      </c>
      <c r="B3913" s="22">
        <v>43945</v>
      </c>
      <c r="C3913" s="22">
        <v>43945</v>
      </c>
      <c r="D3913" s="21" t="s">
        <v>10</v>
      </c>
      <c r="E3913" s="23">
        <v>0</v>
      </c>
      <c r="F3913" s="23">
        <v>0</v>
      </c>
      <c r="G3913" s="23">
        <v>6126</v>
      </c>
      <c r="H3913" s="23">
        <v>298090.84000000003</v>
      </c>
      <c r="I3913" s="21" t="s">
        <v>11</v>
      </c>
      <c r="J3913" s="21" t="s">
        <v>12</v>
      </c>
      <c r="K3913" s="21" t="str">
        <f t="shared" si="201"/>
        <v/>
      </c>
      <c r="L3913" s="21" t="e">
        <f ca="1">IF(AND(K3913&lt;&gt; "", COUNTIF(SAP!#REF!,K3913)&gt;0),"Matched", "")</f>
        <v>#REF!</v>
      </c>
      <c r="M3913" s="21" t="str">
        <f t="shared" si="199"/>
        <v/>
      </c>
      <c r="N3913" s="21" t="e">
        <f ca="1">IF(AND(M3913&lt;&gt; "", COUNTIF(SAP!#REF!,M3913)&gt;0),"Matched", "")</f>
        <v>#REF!</v>
      </c>
      <c r="O3913" s="21" t="str">
        <f t="shared" si="200"/>
        <v/>
      </c>
      <c r="P3913" s="21" t="e">
        <f ca="1">IF(AND(O3913&lt;&gt; "", COUNTIF(SAP!#REF!,O3913)&gt;0),"Matched", "")</f>
        <v>#REF!</v>
      </c>
      <c r="Q3913" s="21" t="str">
        <f ca="1">IF(OR(D3913="AC",D3913="TR"),"Logic4"&amp;"_"&amp;TEXT(C3913,"dd.mm.yyyy") &amp;"_"&amp; 907613.82,"")</f>
        <v>Logic4_24.04.2020_907613.82</v>
      </c>
      <c r="R3913" s="21" t="e">
        <f ca="1">IF(AND(Q3913&lt;&gt; "", COUNTIF(SAP!#REF!,Q3913)&gt;0),"Matched", "")</f>
        <v>#REF!</v>
      </c>
    </row>
    <row r="3914" spans="1:18" hidden="1">
      <c r="A3914" s="21">
        <v>11563327</v>
      </c>
      <c r="B3914" s="22">
        <v>43945</v>
      </c>
      <c r="C3914" s="22">
        <v>43945</v>
      </c>
      <c r="D3914" s="21" t="s">
        <v>10</v>
      </c>
      <c r="E3914" s="23">
        <v>0</v>
      </c>
      <c r="F3914" s="23">
        <v>0</v>
      </c>
      <c r="G3914" s="23">
        <v>6200</v>
      </c>
      <c r="H3914" s="23">
        <v>304290.84000000003</v>
      </c>
      <c r="I3914" s="21" t="s">
        <v>11</v>
      </c>
      <c r="J3914" s="21" t="s">
        <v>12</v>
      </c>
      <c r="K3914" s="21" t="str">
        <f t="shared" si="201"/>
        <v/>
      </c>
      <c r="L3914" s="21" t="e">
        <f ca="1">IF(AND(K3914&lt;&gt; "", COUNTIF(SAP!#REF!,K3914)&gt;0),"Matched", "")</f>
        <v>#REF!</v>
      </c>
      <c r="M3914" s="21" t="str">
        <f t="shared" si="199"/>
        <v/>
      </c>
      <c r="N3914" s="21" t="e">
        <f ca="1">IF(AND(M3914&lt;&gt; "", COUNTIF(SAP!#REF!,M3914)&gt;0),"Matched", "")</f>
        <v>#REF!</v>
      </c>
      <c r="O3914" s="21" t="str">
        <f t="shared" si="200"/>
        <v/>
      </c>
      <c r="P3914" s="21" t="e">
        <f ca="1">IF(AND(O3914&lt;&gt; "", COUNTIF(SAP!#REF!,O3914)&gt;0),"Matched", "")</f>
        <v>#REF!</v>
      </c>
      <c r="Q3914" s="21" t="str">
        <f ca="1">IF(OR(D3914="AC",D3914="TR"),"Logic4"&amp;"_"&amp;TEXT(C3914,"dd.mm.yyyy") &amp;"_"&amp; 907613.82,"")</f>
        <v>Logic4_24.04.2020_907613.82</v>
      </c>
      <c r="R3914" s="21" t="e">
        <f ca="1">IF(AND(Q3914&lt;&gt; "", COUNTIF(SAP!#REF!,Q3914)&gt;0),"Matched", "")</f>
        <v>#REF!</v>
      </c>
    </row>
    <row r="3915" spans="1:18" hidden="1">
      <c r="A3915" s="21">
        <v>11563327</v>
      </c>
      <c r="B3915" s="22">
        <v>43945</v>
      </c>
      <c r="C3915" s="22">
        <v>43945</v>
      </c>
      <c r="D3915" s="21" t="s">
        <v>10</v>
      </c>
      <c r="E3915" s="23">
        <v>0</v>
      </c>
      <c r="F3915" s="23">
        <v>0</v>
      </c>
      <c r="G3915" s="23">
        <v>7200</v>
      </c>
      <c r="H3915" s="23">
        <v>311490.84000000003</v>
      </c>
      <c r="I3915" s="21" t="s">
        <v>11</v>
      </c>
      <c r="J3915" s="21" t="s">
        <v>12</v>
      </c>
      <c r="K3915" s="21" t="str">
        <f t="shared" si="201"/>
        <v/>
      </c>
      <c r="L3915" s="21" t="e">
        <f ca="1">IF(AND(K3915&lt;&gt; "", COUNTIF(SAP!#REF!,K3915)&gt;0),"Matched", "")</f>
        <v>#REF!</v>
      </c>
      <c r="M3915" s="21" t="str">
        <f t="shared" si="199"/>
        <v/>
      </c>
      <c r="N3915" s="21" t="e">
        <f ca="1">IF(AND(M3915&lt;&gt; "", COUNTIF(SAP!#REF!,M3915)&gt;0),"Matched", "")</f>
        <v>#REF!</v>
      </c>
      <c r="O3915" s="21" t="str">
        <f t="shared" si="200"/>
        <v/>
      </c>
      <c r="P3915" s="21" t="e">
        <f ca="1">IF(AND(O3915&lt;&gt; "", COUNTIF(SAP!#REF!,O3915)&gt;0),"Matched", "")</f>
        <v>#REF!</v>
      </c>
      <c r="Q3915" s="21" t="str">
        <f ca="1">IF(OR(D3915="AC",D3915="TR"),"Logic4"&amp;"_"&amp;TEXT(C3915,"dd.mm.yyyy") &amp;"_"&amp; 907613.82,"")</f>
        <v>Logic4_24.04.2020_907613.82</v>
      </c>
      <c r="R3915" s="21" t="e">
        <f ca="1">IF(AND(Q3915&lt;&gt; "", COUNTIF(SAP!#REF!,Q3915)&gt;0),"Matched", "")</f>
        <v>#REF!</v>
      </c>
    </row>
    <row r="3916" spans="1:18" hidden="1">
      <c r="A3916" s="21">
        <v>11563327</v>
      </c>
      <c r="B3916" s="22">
        <v>43945</v>
      </c>
      <c r="C3916" s="22">
        <v>43945</v>
      </c>
      <c r="D3916" s="21" t="s">
        <v>10</v>
      </c>
      <c r="E3916" s="23">
        <v>0</v>
      </c>
      <c r="F3916" s="23">
        <v>0</v>
      </c>
      <c r="G3916" s="23">
        <v>7494.6</v>
      </c>
      <c r="H3916" s="23">
        <v>318985.44</v>
      </c>
      <c r="I3916" s="21" t="s">
        <v>11</v>
      </c>
      <c r="J3916" s="21" t="s">
        <v>12</v>
      </c>
      <c r="K3916" s="21" t="str">
        <f t="shared" si="201"/>
        <v/>
      </c>
      <c r="L3916" s="21" t="e">
        <f ca="1">IF(AND(K3916&lt;&gt; "", COUNTIF(SAP!#REF!,K3916)&gt;0),"Matched", "")</f>
        <v>#REF!</v>
      </c>
      <c r="M3916" s="21" t="str">
        <f t="shared" si="199"/>
        <v/>
      </c>
      <c r="N3916" s="21" t="e">
        <f ca="1">IF(AND(M3916&lt;&gt; "", COUNTIF(SAP!#REF!,M3916)&gt;0),"Matched", "")</f>
        <v>#REF!</v>
      </c>
      <c r="O3916" s="21" t="str">
        <f t="shared" si="200"/>
        <v/>
      </c>
      <c r="P3916" s="21" t="e">
        <f ca="1">IF(AND(O3916&lt;&gt; "", COUNTIF(SAP!#REF!,O3916)&gt;0),"Matched", "")</f>
        <v>#REF!</v>
      </c>
      <c r="Q3916" s="21" t="str">
        <f ca="1">IF(OR(D3916="AC",D3916="TR"),"Logic4"&amp;"_"&amp;TEXT(C3916,"dd.mm.yyyy") &amp;"_"&amp; 907613.82,"")</f>
        <v>Logic4_24.04.2020_907613.82</v>
      </c>
      <c r="R3916" s="21" t="e">
        <f ca="1">IF(AND(Q3916&lt;&gt; "", COUNTIF(SAP!#REF!,Q3916)&gt;0),"Matched", "")</f>
        <v>#REF!</v>
      </c>
    </row>
    <row r="3917" spans="1:18" hidden="1">
      <c r="A3917" s="21">
        <v>11563327</v>
      </c>
      <c r="B3917" s="22">
        <v>43945</v>
      </c>
      <c r="C3917" s="22">
        <v>43945</v>
      </c>
      <c r="D3917" s="21" t="s">
        <v>10</v>
      </c>
      <c r="E3917" s="23">
        <v>0</v>
      </c>
      <c r="F3917" s="23">
        <v>0</v>
      </c>
      <c r="G3917" s="23">
        <v>7508.2</v>
      </c>
      <c r="H3917" s="23">
        <v>326493.64</v>
      </c>
      <c r="I3917" s="21" t="s">
        <v>11</v>
      </c>
      <c r="J3917" s="21" t="s">
        <v>12</v>
      </c>
      <c r="K3917" s="21" t="str">
        <f t="shared" si="201"/>
        <v/>
      </c>
      <c r="L3917" s="21" t="e">
        <f ca="1">IF(AND(K3917&lt;&gt; "", COUNTIF(SAP!#REF!,K3917)&gt;0),"Matched", "")</f>
        <v>#REF!</v>
      </c>
      <c r="M3917" s="21" t="str">
        <f t="shared" si="199"/>
        <v/>
      </c>
      <c r="N3917" s="21" t="e">
        <f ca="1">IF(AND(M3917&lt;&gt; "", COUNTIF(SAP!#REF!,M3917)&gt;0),"Matched", "")</f>
        <v>#REF!</v>
      </c>
      <c r="O3917" s="21" t="str">
        <f t="shared" si="200"/>
        <v/>
      </c>
      <c r="P3917" s="21" t="e">
        <f ca="1">IF(AND(O3917&lt;&gt; "", COUNTIF(SAP!#REF!,O3917)&gt;0),"Matched", "")</f>
        <v>#REF!</v>
      </c>
      <c r="Q3917" s="21" t="str">
        <f ca="1">IF(OR(D3917="AC",D3917="TR"),"Logic4"&amp;"_"&amp;TEXT(C3917,"dd.mm.yyyy") &amp;"_"&amp; 907613.82,"")</f>
        <v>Logic4_24.04.2020_907613.82</v>
      </c>
      <c r="R3917" s="21" t="e">
        <f ca="1">IF(AND(Q3917&lt;&gt; "", COUNTIF(SAP!#REF!,Q3917)&gt;0),"Matched", "")</f>
        <v>#REF!</v>
      </c>
    </row>
    <row r="3918" spans="1:18" hidden="1">
      <c r="A3918" s="21">
        <v>11563327</v>
      </c>
      <c r="B3918" s="22">
        <v>43945</v>
      </c>
      <c r="C3918" s="22">
        <v>43945</v>
      </c>
      <c r="D3918" s="21" t="s">
        <v>10</v>
      </c>
      <c r="E3918" s="23">
        <v>0</v>
      </c>
      <c r="F3918" s="23">
        <v>0</v>
      </c>
      <c r="G3918" s="23">
        <v>7564.2</v>
      </c>
      <c r="H3918" s="23">
        <v>334057.84000000003</v>
      </c>
      <c r="I3918" s="21" t="s">
        <v>11</v>
      </c>
      <c r="J3918" s="21" t="s">
        <v>12</v>
      </c>
      <c r="K3918" s="21" t="str">
        <f t="shared" si="201"/>
        <v/>
      </c>
      <c r="L3918" s="21" t="e">
        <f ca="1">IF(AND(K3918&lt;&gt; "", COUNTIF(SAP!#REF!,K3918)&gt;0),"Matched", "")</f>
        <v>#REF!</v>
      </c>
      <c r="M3918" s="21" t="str">
        <f t="shared" si="199"/>
        <v/>
      </c>
      <c r="N3918" s="21" t="e">
        <f ca="1">IF(AND(M3918&lt;&gt; "", COUNTIF(SAP!#REF!,M3918)&gt;0),"Matched", "")</f>
        <v>#REF!</v>
      </c>
      <c r="O3918" s="21" t="str">
        <f t="shared" si="200"/>
        <v/>
      </c>
      <c r="P3918" s="21" t="e">
        <f ca="1">IF(AND(O3918&lt;&gt; "", COUNTIF(SAP!#REF!,O3918)&gt;0),"Matched", "")</f>
        <v>#REF!</v>
      </c>
      <c r="Q3918" s="21" t="str">
        <f ca="1">IF(OR(D3918="AC",D3918="TR"),"Logic4"&amp;"_"&amp;TEXT(C3918,"dd.mm.yyyy") &amp;"_"&amp; 907613.82,"")</f>
        <v>Logic4_24.04.2020_907613.82</v>
      </c>
      <c r="R3918" s="21" t="e">
        <f ca="1">IF(AND(Q3918&lt;&gt; "", COUNTIF(SAP!#REF!,Q3918)&gt;0),"Matched", "")</f>
        <v>#REF!</v>
      </c>
    </row>
    <row r="3919" spans="1:18" hidden="1">
      <c r="A3919" s="21">
        <v>11563327</v>
      </c>
      <c r="B3919" s="22">
        <v>43945</v>
      </c>
      <c r="C3919" s="22">
        <v>43945</v>
      </c>
      <c r="D3919" s="21" t="s">
        <v>10</v>
      </c>
      <c r="E3919" s="23">
        <v>0</v>
      </c>
      <c r="F3919" s="23">
        <v>0</v>
      </c>
      <c r="G3919" s="23">
        <v>7641.5</v>
      </c>
      <c r="H3919" s="23">
        <v>341699.34</v>
      </c>
      <c r="I3919" s="21" t="s">
        <v>11</v>
      </c>
      <c r="J3919" s="21" t="s">
        <v>12</v>
      </c>
      <c r="K3919" s="21" t="str">
        <f t="shared" si="201"/>
        <v/>
      </c>
      <c r="L3919" s="21" t="e">
        <f ca="1">IF(AND(K3919&lt;&gt; "", COUNTIF(SAP!#REF!,K3919)&gt;0),"Matched", "")</f>
        <v>#REF!</v>
      </c>
      <c r="M3919" s="21" t="str">
        <f t="shared" si="199"/>
        <v/>
      </c>
      <c r="N3919" s="21" t="e">
        <f ca="1">IF(AND(M3919&lt;&gt; "", COUNTIF(SAP!#REF!,M3919)&gt;0),"Matched", "")</f>
        <v>#REF!</v>
      </c>
      <c r="O3919" s="21" t="str">
        <f t="shared" si="200"/>
        <v/>
      </c>
      <c r="P3919" s="21" t="e">
        <f ca="1">IF(AND(O3919&lt;&gt; "", COUNTIF(SAP!#REF!,O3919)&gt;0),"Matched", "")</f>
        <v>#REF!</v>
      </c>
      <c r="Q3919" s="21" t="str">
        <f ca="1">IF(OR(D3919="AC",D3919="TR"),"Logic4"&amp;"_"&amp;TEXT(C3919,"dd.mm.yyyy") &amp;"_"&amp; 907613.82,"")</f>
        <v>Logic4_24.04.2020_907613.82</v>
      </c>
      <c r="R3919" s="21" t="e">
        <f ca="1">IF(AND(Q3919&lt;&gt; "", COUNTIF(SAP!#REF!,Q3919)&gt;0),"Matched", "")</f>
        <v>#REF!</v>
      </c>
    </row>
    <row r="3920" spans="1:18" hidden="1">
      <c r="A3920" s="21">
        <v>11563327</v>
      </c>
      <c r="B3920" s="22">
        <v>43945</v>
      </c>
      <c r="C3920" s="22">
        <v>43945</v>
      </c>
      <c r="D3920" s="21" t="s">
        <v>10</v>
      </c>
      <c r="E3920" s="23">
        <v>0</v>
      </c>
      <c r="F3920" s="23">
        <v>0</v>
      </c>
      <c r="G3920" s="23">
        <v>8116</v>
      </c>
      <c r="H3920" s="23">
        <v>349815.34</v>
      </c>
      <c r="I3920" s="21" t="s">
        <v>11</v>
      </c>
      <c r="J3920" s="21" t="s">
        <v>12</v>
      </c>
      <c r="K3920" s="21" t="str">
        <f t="shared" si="201"/>
        <v/>
      </c>
      <c r="L3920" s="21" t="e">
        <f ca="1">IF(AND(K3920&lt;&gt; "", COUNTIF(SAP!#REF!,K3920)&gt;0),"Matched", "")</f>
        <v>#REF!</v>
      </c>
      <c r="M3920" s="21" t="str">
        <f t="shared" si="199"/>
        <v/>
      </c>
      <c r="N3920" s="21" t="e">
        <f ca="1">IF(AND(M3920&lt;&gt; "", COUNTIF(SAP!#REF!,M3920)&gt;0),"Matched", "")</f>
        <v>#REF!</v>
      </c>
      <c r="O3920" s="21" t="str">
        <f t="shared" si="200"/>
        <v/>
      </c>
      <c r="P3920" s="21" t="e">
        <f ca="1">IF(AND(O3920&lt;&gt; "", COUNTIF(SAP!#REF!,O3920)&gt;0),"Matched", "")</f>
        <v>#REF!</v>
      </c>
      <c r="Q3920" s="21" t="str">
        <f ca="1">IF(OR(D3920="AC",D3920="TR"),"Logic4"&amp;"_"&amp;TEXT(C3920,"dd.mm.yyyy") &amp;"_"&amp; 907613.82,"")</f>
        <v>Logic4_24.04.2020_907613.82</v>
      </c>
      <c r="R3920" s="21" t="e">
        <f ca="1">IF(AND(Q3920&lt;&gt; "", COUNTIF(SAP!#REF!,Q3920)&gt;0),"Matched", "")</f>
        <v>#REF!</v>
      </c>
    </row>
    <row r="3921" spans="1:18" hidden="1">
      <c r="A3921" s="21">
        <v>11563327</v>
      </c>
      <c r="B3921" s="22">
        <v>43945</v>
      </c>
      <c r="C3921" s="22">
        <v>43945</v>
      </c>
      <c r="D3921" s="21" t="s">
        <v>10</v>
      </c>
      <c r="E3921" s="23">
        <v>0</v>
      </c>
      <c r="F3921" s="23">
        <v>0</v>
      </c>
      <c r="G3921" s="23">
        <v>8461.5</v>
      </c>
      <c r="H3921" s="23">
        <v>358276.84</v>
      </c>
      <c r="I3921" s="21" t="s">
        <v>11</v>
      </c>
      <c r="J3921" s="21" t="s">
        <v>12</v>
      </c>
      <c r="K3921" s="21" t="str">
        <f t="shared" si="201"/>
        <v/>
      </c>
      <c r="L3921" s="21" t="e">
        <f ca="1">IF(AND(K3921&lt;&gt; "", COUNTIF(SAP!#REF!,K3921)&gt;0),"Matched", "")</f>
        <v>#REF!</v>
      </c>
      <c r="M3921" s="21" t="str">
        <f t="shared" si="199"/>
        <v/>
      </c>
      <c r="N3921" s="21" t="e">
        <f ca="1">IF(AND(M3921&lt;&gt; "", COUNTIF(SAP!#REF!,M3921)&gt;0),"Matched", "")</f>
        <v>#REF!</v>
      </c>
      <c r="O3921" s="21" t="str">
        <f t="shared" si="200"/>
        <v/>
      </c>
      <c r="P3921" s="21" t="e">
        <f ca="1">IF(AND(O3921&lt;&gt; "", COUNTIF(SAP!#REF!,O3921)&gt;0),"Matched", "")</f>
        <v>#REF!</v>
      </c>
      <c r="Q3921" s="21" t="str">
        <f ca="1">IF(OR(D3921="AC",D3921="TR"),"Logic4"&amp;"_"&amp;TEXT(C3921,"dd.mm.yyyy") &amp;"_"&amp; 907613.82,"")</f>
        <v>Logic4_24.04.2020_907613.82</v>
      </c>
      <c r="R3921" s="21" t="e">
        <f ca="1">IF(AND(Q3921&lt;&gt; "", COUNTIF(SAP!#REF!,Q3921)&gt;0),"Matched", "")</f>
        <v>#REF!</v>
      </c>
    </row>
    <row r="3922" spans="1:18" hidden="1">
      <c r="A3922" s="21">
        <v>11563327</v>
      </c>
      <c r="B3922" s="22">
        <v>43945</v>
      </c>
      <c r="C3922" s="22">
        <v>43945</v>
      </c>
      <c r="D3922" s="21" t="s">
        <v>10</v>
      </c>
      <c r="E3922" s="23">
        <v>0</v>
      </c>
      <c r="F3922" s="23">
        <v>0</v>
      </c>
      <c r="G3922" s="23">
        <v>8702.41</v>
      </c>
      <c r="H3922" s="23">
        <v>366979.25</v>
      </c>
      <c r="I3922" s="21" t="s">
        <v>11</v>
      </c>
      <c r="J3922" s="21" t="s">
        <v>12</v>
      </c>
      <c r="K3922" s="21" t="str">
        <f t="shared" si="201"/>
        <v/>
      </c>
      <c r="L3922" s="21" t="e">
        <f ca="1">IF(AND(K3922&lt;&gt; "", COUNTIF(SAP!#REF!,K3922)&gt;0),"Matched", "")</f>
        <v>#REF!</v>
      </c>
      <c r="M3922" s="21" t="str">
        <f t="shared" si="199"/>
        <v/>
      </c>
      <c r="N3922" s="21" t="e">
        <f ca="1">IF(AND(M3922&lt;&gt; "", COUNTIF(SAP!#REF!,M3922)&gt;0),"Matched", "")</f>
        <v>#REF!</v>
      </c>
      <c r="O3922" s="21" t="str">
        <f t="shared" si="200"/>
        <v/>
      </c>
      <c r="P3922" s="21" t="e">
        <f ca="1">IF(AND(O3922&lt;&gt; "", COUNTIF(SAP!#REF!,O3922)&gt;0),"Matched", "")</f>
        <v>#REF!</v>
      </c>
      <c r="Q3922" s="21" t="str">
        <f ca="1">IF(OR(D3922="AC",D3922="TR"),"Logic4"&amp;"_"&amp;TEXT(C3922,"dd.mm.yyyy") &amp;"_"&amp; 907613.82,"")</f>
        <v>Logic4_24.04.2020_907613.82</v>
      </c>
      <c r="R3922" s="21" t="e">
        <f ca="1">IF(AND(Q3922&lt;&gt; "", COUNTIF(SAP!#REF!,Q3922)&gt;0),"Matched", "")</f>
        <v>#REF!</v>
      </c>
    </row>
    <row r="3923" spans="1:18" hidden="1">
      <c r="A3923" s="21">
        <v>11563327</v>
      </c>
      <c r="B3923" s="22">
        <v>43945</v>
      </c>
      <c r="C3923" s="22">
        <v>43945</v>
      </c>
      <c r="D3923" s="21" t="s">
        <v>10</v>
      </c>
      <c r="E3923" s="23">
        <v>0</v>
      </c>
      <c r="F3923" s="23">
        <v>0</v>
      </c>
      <c r="G3923" s="23">
        <v>8841.4</v>
      </c>
      <c r="H3923" s="23">
        <v>375820.65</v>
      </c>
      <c r="I3923" s="21" t="s">
        <v>11</v>
      </c>
      <c r="J3923" s="21" t="s">
        <v>12</v>
      </c>
      <c r="K3923" s="21" t="str">
        <f t="shared" si="201"/>
        <v/>
      </c>
      <c r="L3923" s="21" t="e">
        <f ca="1">IF(AND(K3923&lt;&gt; "", COUNTIF(SAP!#REF!,K3923)&gt;0),"Matched", "")</f>
        <v>#REF!</v>
      </c>
      <c r="M3923" s="21" t="str">
        <f t="shared" si="199"/>
        <v/>
      </c>
      <c r="N3923" s="21" t="e">
        <f ca="1">IF(AND(M3923&lt;&gt; "", COUNTIF(SAP!#REF!,M3923)&gt;0),"Matched", "")</f>
        <v>#REF!</v>
      </c>
      <c r="O3923" s="21" t="str">
        <f t="shared" si="200"/>
        <v/>
      </c>
      <c r="P3923" s="21" t="e">
        <f ca="1">IF(AND(O3923&lt;&gt; "", COUNTIF(SAP!#REF!,O3923)&gt;0),"Matched", "")</f>
        <v>#REF!</v>
      </c>
      <c r="Q3923" s="21" t="str">
        <f ca="1">IF(OR(D3923="AC",D3923="TR"),"Logic4"&amp;"_"&amp;TEXT(C3923,"dd.mm.yyyy") &amp;"_"&amp; 907613.82,"")</f>
        <v>Logic4_24.04.2020_907613.82</v>
      </c>
      <c r="R3923" s="21" t="e">
        <f ca="1">IF(AND(Q3923&lt;&gt; "", COUNTIF(SAP!#REF!,Q3923)&gt;0),"Matched", "")</f>
        <v>#REF!</v>
      </c>
    </row>
    <row r="3924" spans="1:18" hidden="1">
      <c r="A3924" s="21">
        <v>11563327</v>
      </c>
      <c r="B3924" s="22">
        <v>43945</v>
      </c>
      <c r="C3924" s="22">
        <v>43945</v>
      </c>
      <c r="D3924" s="21" t="s">
        <v>10</v>
      </c>
      <c r="E3924" s="23">
        <v>0</v>
      </c>
      <c r="F3924" s="23">
        <v>0</v>
      </c>
      <c r="G3924" s="23">
        <v>9031.2000000000007</v>
      </c>
      <c r="H3924" s="23">
        <v>384851.85</v>
      </c>
      <c r="I3924" s="21" t="s">
        <v>11</v>
      </c>
      <c r="J3924" s="21" t="s">
        <v>12</v>
      </c>
      <c r="K3924" s="21" t="str">
        <f t="shared" si="201"/>
        <v/>
      </c>
      <c r="L3924" s="21" t="e">
        <f ca="1">IF(AND(K3924&lt;&gt; "", COUNTIF(SAP!#REF!,K3924)&gt;0),"Matched", "")</f>
        <v>#REF!</v>
      </c>
      <c r="M3924" s="21" t="str">
        <f t="shared" si="199"/>
        <v/>
      </c>
      <c r="N3924" s="21" t="e">
        <f ca="1">IF(AND(M3924&lt;&gt; "", COUNTIF(SAP!#REF!,M3924)&gt;0),"Matched", "")</f>
        <v>#REF!</v>
      </c>
      <c r="O3924" s="21" t="str">
        <f t="shared" si="200"/>
        <v/>
      </c>
      <c r="P3924" s="21" t="e">
        <f ca="1">IF(AND(O3924&lt;&gt; "", COUNTIF(SAP!#REF!,O3924)&gt;0),"Matched", "")</f>
        <v>#REF!</v>
      </c>
      <c r="Q3924" s="21" t="str">
        <f ca="1">IF(OR(D3924="AC",D3924="TR"),"Logic4"&amp;"_"&amp;TEXT(C3924,"dd.mm.yyyy") &amp;"_"&amp; 907613.82,"")</f>
        <v>Logic4_24.04.2020_907613.82</v>
      </c>
      <c r="R3924" s="21" t="e">
        <f ca="1">IF(AND(Q3924&lt;&gt; "", COUNTIF(SAP!#REF!,Q3924)&gt;0),"Matched", "")</f>
        <v>#REF!</v>
      </c>
    </row>
    <row r="3925" spans="1:18" hidden="1">
      <c r="A3925" s="21">
        <v>11563327</v>
      </c>
      <c r="B3925" s="22">
        <v>43945</v>
      </c>
      <c r="C3925" s="22">
        <v>43945</v>
      </c>
      <c r="D3925" s="21" t="s">
        <v>10</v>
      </c>
      <c r="E3925" s="23">
        <v>0</v>
      </c>
      <c r="F3925" s="23">
        <v>0</v>
      </c>
      <c r="G3925" s="23">
        <v>9079.7999999999993</v>
      </c>
      <c r="H3925" s="23">
        <v>393931.65</v>
      </c>
      <c r="I3925" s="21" t="s">
        <v>11</v>
      </c>
      <c r="J3925" s="21" t="s">
        <v>12</v>
      </c>
      <c r="K3925" s="21" t="str">
        <f t="shared" si="201"/>
        <v/>
      </c>
      <c r="L3925" s="21" t="e">
        <f ca="1">IF(AND(K3925&lt;&gt; "", COUNTIF(SAP!#REF!,K3925)&gt;0),"Matched", "")</f>
        <v>#REF!</v>
      </c>
      <c r="M3925" s="21" t="str">
        <f t="shared" si="199"/>
        <v/>
      </c>
      <c r="N3925" s="21" t="e">
        <f ca="1">IF(AND(M3925&lt;&gt; "", COUNTIF(SAP!#REF!,M3925)&gt;0),"Matched", "")</f>
        <v>#REF!</v>
      </c>
      <c r="O3925" s="21" t="str">
        <f t="shared" si="200"/>
        <v/>
      </c>
      <c r="P3925" s="21" t="e">
        <f ca="1">IF(AND(O3925&lt;&gt; "", COUNTIF(SAP!#REF!,O3925)&gt;0),"Matched", "")</f>
        <v>#REF!</v>
      </c>
      <c r="Q3925" s="21" t="str">
        <f ca="1">IF(OR(D3925="AC",D3925="TR"),"Logic4"&amp;"_"&amp;TEXT(C3925,"dd.mm.yyyy") &amp;"_"&amp; 907613.82,"")</f>
        <v>Logic4_24.04.2020_907613.82</v>
      </c>
      <c r="R3925" s="21" t="e">
        <f ca="1">IF(AND(Q3925&lt;&gt; "", COUNTIF(SAP!#REF!,Q3925)&gt;0),"Matched", "")</f>
        <v>#REF!</v>
      </c>
    </row>
    <row r="3926" spans="1:18" hidden="1">
      <c r="A3926" s="21">
        <v>11563327</v>
      </c>
      <c r="B3926" s="22">
        <v>43945</v>
      </c>
      <c r="C3926" s="22">
        <v>43945</v>
      </c>
      <c r="D3926" s="21" t="s">
        <v>10</v>
      </c>
      <c r="E3926" s="23">
        <v>0</v>
      </c>
      <c r="F3926" s="23">
        <v>0</v>
      </c>
      <c r="G3926" s="23">
        <v>9297.7199999999993</v>
      </c>
      <c r="H3926" s="23">
        <v>403229.37</v>
      </c>
      <c r="I3926" s="21" t="s">
        <v>11</v>
      </c>
      <c r="J3926" s="21" t="s">
        <v>12</v>
      </c>
      <c r="K3926" s="21" t="str">
        <f t="shared" si="201"/>
        <v/>
      </c>
      <c r="L3926" s="21" t="e">
        <f ca="1">IF(AND(K3926&lt;&gt; "", COUNTIF(SAP!#REF!,K3926)&gt;0),"Matched", "")</f>
        <v>#REF!</v>
      </c>
      <c r="M3926" s="21" t="str">
        <f t="shared" si="199"/>
        <v/>
      </c>
      <c r="N3926" s="21" t="e">
        <f ca="1">IF(AND(M3926&lt;&gt; "", COUNTIF(SAP!#REF!,M3926)&gt;0),"Matched", "")</f>
        <v>#REF!</v>
      </c>
      <c r="O3926" s="21" t="str">
        <f t="shared" si="200"/>
        <v/>
      </c>
      <c r="P3926" s="21" t="e">
        <f ca="1">IF(AND(O3926&lt;&gt; "", COUNTIF(SAP!#REF!,O3926)&gt;0),"Matched", "")</f>
        <v>#REF!</v>
      </c>
      <c r="Q3926" s="21" t="str">
        <f ca="1">IF(OR(D3926="AC",D3926="TR"),"Logic4"&amp;"_"&amp;TEXT(C3926,"dd.mm.yyyy") &amp;"_"&amp; 907613.82,"")</f>
        <v>Logic4_24.04.2020_907613.82</v>
      </c>
      <c r="R3926" s="21" t="e">
        <f ca="1">IF(AND(Q3926&lt;&gt; "", COUNTIF(SAP!#REF!,Q3926)&gt;0),"Matched", "")</f>
        <v>#REF!</v>
      </c>
    </row>
    <row r="3927" spans="1:18" hidden="1">
      <c r="A3927" s="21">
        <v>11563327</v>
      </c>
      <c r="B3927" s="22">
        <v>43945</v>
      </c>
      <c r="C3927" s="22">
        <v>43945</v>
      </c>
      <c r="D3927" s="21" t="s">
        <v>10</v>
      </c>
      <c r="E3927" s="23">
        <v>0</v>
      </c>
      <c r="F3927" s="23">
        <v>0</v>
      </c>
      <c r="G3927" s="23">
        <v>9439.6</v>
      </c>
      <c r="H3927" s="23">
        <v>412668.97</v>
      </c>
      <c r="I3927" s="21" t="s">
        <v>11</v>
      </c>
      <c r="J3927" s="21" t="s">
        <v>12</v>
      </c>
      <c r="K3927" s="21" t="str">
        <f t="shared" si="201"/>
        <v/>
      </c>
      <c r="L3927" s="21" t="e">
        <f ca="1">IF(AND(K3927&lt;&gt; "", COUNTIF(SAP!#REF!,K3927)&gt;0),"Matched", "")</f>
        <v>#REF!</v>
      </c>
      <c r="M3927" s="21" t="str">
        <f t="shared" si="199"/>
        <v/>
      </c>
      <c r="N3927" s="21" t="e">
        <f ca="1">IF(AND(M3927&lt;&gt; "", COUNTIF(SAP!#REF!,M3927)&gt;0),"Matched", "")</f>
        <v>#REF!</v>
      </c>
      <c r="O3927" s="21" t="str">
        <f t="shared" si="200"/>
        <v/>
      </c>
      <c r="P3927" s="21" t="e">
        <f ca="1">IF(AND(O3927&lt;&gt; "", COUNTIF(SAP!#REF!,O3927)&gt;0),"Matched", "")</f>
        <v>#REF!</v>
      </c>
      <c r="Q3927" s="21" t="str">
        <f ca="1">IF(OR(D3927="AC",D3927="TR"),"Logic4"&amp;"_"&amp;TEXT(C3927,"dd.mm.yyyy") &amp;"_"&amp; 907613.82,"")</f>
        <v>Logic4_24.04.2020_907613.82</v>
      </c>
      <c r="R3927" s="21" t="e">
        <f ca="1">IF(AND(Q3927&lt;&gt; "", COUNTIF(SAP!#REF!,Q3927)&gt;0),"Matched", "")</f>
        <v>#REF!</v>
      </c>
    </row>
    <row r="3928" spans="1:18" hidden="1">
      <c r="A3928" s="21">
        <v>11563327</v>
      </c>
      <c r="B3928" s="22">
        <v>43945</v>
      </c>
      <c r="C3928" s="22">
        <v>43945</v>
      </c>
      <c r="D3928" s="21" t="s">
        <v>10</v>
      </c>
      <c r="E3928" s="23">
        <v>0</v>
      </c>
      <c r="F3928" s="23">
        <v>0</v>
      </c>
      <c r="G3928" s="23">
        <v>9560.4</v>
      </c>
      <c r="H3928" s="23">
        <v>422229.37</v>
      </c>
      <c r="I3928" s="21" t="s">
        <v>11</v>
      </c>
      <c r="J3928" s="21" t="s">
        <v>12</v>
      </c>
      <c r="K3928" s="21" t="str">
        <f t="shared" si="201"/>
        <v/>
      </c>
      <c r="L3928" s="21" t="e">
        <f ca="1">IF(AND(K3928&lt;&gt; "", COUNTIF(SAP!#REF!,K3928)&gt;0),"Matched", "")</f>
        <v>#REF!</v>
      </c>
      <c r="M3928" s="21" t="str">
        <f t="shared" si="199"/>
        <v/>
      </c>
      <c r="N3928" s="21" t="e">
        <f ca="1">IF(AND(M3928&lt;&gt; "", COUNTIF(SAP!#REF!,M3928)&gt;0),"Matched", "")</f>
        <v>#REF!</v>
      </c>
      <c r="O3928" s="21" t="str">
        <f t="shared" si="200"/>
        <v/>
      </c>
      <c r="P3928" s="21" t="e">
        <f ca="1">IF(AND(O3928&lt;&gt; "", COUNTIF(SAP!#REF!,O3928)&gt;0),"Matched", "")</f>
        <v>#REF!</v>
      </c>
      <c r="Q3928" s="21" t="str">
        <f ca="1">IF(OR(D3928="AC",D3928="TR"),"Logic4"&amp;"_"&amp;TEXT(C3928,"dd.mm.yyyy") &amp;"_"&amp; 907613.82,"")</f>
        <v>Logic4_24.04.2020_907613.82</v>
      </c>
      <c r="R3928" s="21" t="e">
        <f ca="1">IF(AND(Q3928&lt;&gt; "", COUNTIF(SAP!#REF!,Q3928)&gt;0),"Matched", "")</f>
        <v>#REF!</v>
      </c>
    </row>
    <row r="3929" spans="1:18" hidden="1">
      <c r="A3929" s="21">
        <v>11563327</v>
      </c>
      <c r="B3929" s="22">
        <v>43945</v>
      </c>
      <c r="C3929" s="22">
        <v>43945</v>
      </c>
      <c r="D3929" s="21" t="s">
        <v>10</v>
      </c>
      <c r="E3929" s="23">
        <v>0</v>
      </c>
      <c r="F3929" s="23">
        <v>0</v>
      </c>
      <c r="G3929" s="23">
        <v>9758.7099999999991</v>
      </c>
      <c r="H3929" s="23">
        <v>431988.08</v>
      </c>
      <c r="I3929" s="21" t="s">
        <v>11</v>
      </c>
      <c r="J3929" s="21" t="s">
        <v>12</v>
      </c>
      <c r="K3929" s="21" t="str">
        <f t="shared" si="201"/>
        <v/>
      </c>
      <c r="L3929" s="21" t="e">
        <f ca="1">IF(AND(K3929&lt;&gt; "", COUNTIF(SAP!#REF!,K3929)&gt;0),"Matched", "")</f>
        <v>#REF!</v>
      </c>
      <c r="M3929" s="21" t="str">
        <f t="shared" si="199"/>
        <v/>
      </c>
      <c r="N3929" s="21" t="e">
        <f ca="1">IF(AND(M3929&lt;&gt; "", COUNTIF(SAP!#REF!,M3929)&gt;0),"Matched", "")</f>
        <v>#REF!</v>
      </c>
      <c r="O3929" s="21" t="str">
        <f t="shared" si="200"/>
        <v/>
      </c>
      <c r="P3929" s="21" t="e">
        <f ca="1">IF(AND(O3929&lt;&gt; "", COUNTIF(SAP!#REF!,O3929)&gt;0),"Matched", "")</f>
        <v>#REF!</v>
      </c>
      <c r="Q3929" s="21" t="str">
        <f ca="1">IF(OR(D3929="AC",D3929="TR"),"Logic4"&amp;"_"&amp;TEXT(C3929,"dd.mm.yyyy") &amp;"_"&amp; 907613.82,"")</f>
        <v>Logic4_24.04.2020_907613.82</v>
      </c>
      <c r="R3929" s="21" t="e">
        <f ca="1">IF(AND(Q3929&lt;&gt; "", COUNTIF(SAP!#REF!,Q3929)&gt;0),"Matched", "")</f>
        <v>#REF!</v>
      </c>
    </row>
    <row r="3930" spans="1:18" hidden="1">
      <c r="A3930" s="21">
        <v>11563327</v>
      </c>
      <c r="B3930" s="22">
        <v>43945</v>
      </c>
      <c r="C3930" s="22">
        <v>43945</v>
      </c>
      <c r="D3930" s="21" t="s">
        <v>10</v>
      </c>
      <c r="E3930" s="23">
        <v>0</v>
      </c>
      <c r="F3930" s="23">
        <v>0</v>
      </c>
      <c r="G3930" s="23">
        <v>10174.6</v>
      </c>
      <c r="H3930" s="23">
        <v>442162.68</v>
      </c>
      <c r="I3930" s="21" t="s">
        <v>11</v>
      </c>
      <c r="J3930" s="21" t="s">
        <v>12</v>
      </c>
      <c r="K3930" s="21" t="str">
        <f t="shared" si="201"/>
        <v/>
      </c>
      <c r="L3930" s="21" t="e">
        <f ca="1">IF(AND(K3930&lt;&gt; "", COUNTIF(SAP!#REF!,K3930)&gt;0),"Matched", "")</f>
        <v>#REF!</v>
      </c>
      <c r="M3930" s="21" t="str">
        <f t="shared" si="199"/>
        <v/>
      </c>
      <c r="N3930" s="21" t="e">
        <f ca="1">IF(AND(M3930&lt;&gt; "", COUNTIF(SAP!#REF!,M3930)&gt;0),"Matched", "")</f>
        <v>#REF!</v>
      </c>
      <c r="O3930" s="21" t="str">
        <f t="shared" si="200"/>
        <v/>
      </c>
      <c r="P3930" s="21" t="e">
        <f ca="1">IF(AND(O3930&lt;&gt; "", COUNTIF(SAP!#REF!,O3930)&gt;0),"Matched", "")</f>
        <v>#REF!</v>
      </c>
      <c r="Q3930" s="21" t="str">
        <f ca="1">IF(OR(D3930="AC",D3930="TR"),"Logic4"&amp;"_"&amp;TEXT(C3930,"dd.mm.yyyy") &amp;"_"&amp; 907613.82,"")</f>
        <v>Logic4_24.04.2020_907613.82</v>
      </c>
      <c r="R3930" s="21" t="e">
        <f ca="1">IF(AND(Q3930&lt;&gt; "", COUNTIF(SAP!#REF!,Q3930)&gt;0),"Matched", "")</f>
        <v>#REF!</v>
      </c>
    </row>
    <row r="3931" spans="1:18" hidden="1">
      <c r="A3931" s="21">
        <v>11563327</v>
      </c>
      <c r="B3931" s="22">
        <v>43945</v>
      </c>
      <c r="C3931" s="22">
        <v>43945</v>
      </c>
      <c r="D3931" s="21" t="s">
        <v>10</v>
      </c>
      <c r="E3931" s="23">
        <v>0</v>
      </c>
      <c r="F3931" s="23">
        <v>0</v>
      </c>
      <c r="G3931" s="23">
        <v>10180</v>
      </c>
      <c r="H3931" s="23">
        <v>452342.68</v>
      </c>
      <c r="I3931" s="21" t="s">
        <v>11</v>
      </c>
      <c r="J3931" s="21" t="s">
        <v>12</v>
      </c>
      <c r="K3931" s="21" t="str">
        <f t="shared" si="201"/>
        <v/>
      </c>
      <c r="L3931" s="21" t="e">
        <f ca="1">IF(AND(K3931&lt;&gt; "", COUNTIF(SAP!#REF!,K3931)&gt;0),"Matched", "")</f>
        <v>#REF!</v>
      </c>
      <c r="M3931" s="21" t="str">
        <f t="shared" si="199"/>
        <v/>
      </c>
      <c r="N3931" s="21" t="e">
        <f ca="1">IF(AND(M3931&lt;&gt; "", COUNTIF(SAP!#REF!,M3931)&gt;0),"Matched", "")</f>
        <v>#REF!</v>
      </c>
      <c r="O3931" s="21" t="str">
        <f t="shared" si="200"/>
        <v/>
      </c>
      <c r="P3931" s="21" t="e">
        <f ca="1">IF(AND(O3931&lt;&gt; "", COUNTIF(SAP!#REF!,O3931)&gt;0),"Matched", "")</f>
        <v>#REF!</v>
      </c>
      <c r="Q3931" s="21" t="str">
        <f ca="1">IF(OR(D3931="AC",D3931="TR"),"Logic4"&amp;"_"&amp;TEXT(C3931,"dd.mm.yyyy") &amp;"_"&amp; 907613.82,"")</f>
        <v>Logic4_24.04.2020_907613.82</v>
      </c>
      <c r="R3931" s="21" t="e">
        <f ca="1">IF(AND(Q3931&lt;&gt; "", COUNTIF(SAP!#REF!,Q3931)&gt;0),"Matched", "")</f>
        <v>#REF!</v>
      </c>
    </row>
    <row r="3932" spans="1:18" hidden="1">
      <c r="A3932" s="21">
        <v>11563327</v>
      </c>
      <c r="B3932" s="22">
        <v>43945</v>
      </c>
      <c r="C3932" s="22">
        <v>43945</v>
      </c>
      <c r="D3932" s="21" t="s">
        <v>10</v>
      </c>
      <c r="E3932" s="23">
        <v>0</v>
      </c>
      <c r="F3932" s="23">
        <v>0</v>
      </c>
      <c r="G3932" s="23">
        <v>10572.94</v>
      </c>
      <c r="H3932" s="23">
        <v>462915.62</v>
      </c>
      <c r="I3932" s="21" t="s">
        <v>11</v>
      </c>
      <c r="J3932" s="21" t="s">
        <v>12</v>
      </c>
      <c r="K3932" s="21" t="str">
        <f t="shared" si="201"/>
        <v/>
      </c>
      <c r="L3932" s="21" t="e">
        <f ca="1">IF(AND(K3932&lt;&gt; "", COUNTIF(SAP!#REF!,K3932)&gt;0),"Matched", "")</f>
        <v>#REF!</v>
      </c>
      <c r="M3932" s="21" t="str">
        <f t="shared" ref="M3932:M3976" si="202">IF(D3932="TR","Logic2"&amp;"_"&amp;TEXT(C3932,"dd.mm.yyyy") &amp;"_"&amp; F3932,"")</f>
        <v/>
      </c>
      <c r="N3932" s="21" t="e">
        <f ca="1">IF(AND(M3932&lt;&gt; "", COUNTIF(SAP!#REF!,M3932)&gt;0),"Matched", "")</f>
        <v>#REF!</v>
      </c>
      <c r="O3932" s="21" t="str">
        <f t="shared" ref="O3932:O3976" si="203">IF(D3932="AF","Logic3"&amp;"_"&amp;G3932,"")</f>
        <v/>
      </c>
      <c r="P3932" s="21" t="e">
        <f ca="1">IF(AND(O3932&lt;&gt; "", COUNTIF(SAP!#REF!,O3932)&gt;0),"Matched", "")</f>
        <v>#REF!</v>
      </c>
      <c r="Q3932" s="21" t="str">
        <f ca="1">IF(OR(D3932="AC",D3932="TR"),"Logic4"&amp;"_"&amp;TEXT(C3932,"dd.mm.yyyy") &amp;"_"&amp; 907613.82,"")</f>
        <v>Logic4_24.04.2020_907613.82</v>
      </c>
      <c r="R3932" s="21" t="e">
        <f ca="1">IF(AND(Q3932&lt;&gt; "", COUNTIF(SAP!#REF!,Q3932)&gt;0),"Matched", "")</f>
        <v>#REF!</v>
      </c>
    </row>
    <row r="3933" spans="1:18" hidden="1">
      <c r="A3933" s="21">
        <v>11563327</v>
      </c>
      <c r="B3933" s="22">
        <v>43945</v>
      </c>
      <c r="C3933" s="22">
        <v>43945</v>
      </c>
      <c r="D3933" s="21" t="s">
        <v>10</v>
      </c>
      <c r="E3933" s="23">
        <v>0</v>
      </c>
      <c r="F3933" s="23">
        <v>0</v>
      </c>
      <c r="G3933" s="23">
        <v>10714</v>
      </c>
      <c r="H3933" s="23">
        <v>473629.62</v>
      </c>
      <c r="I3933" s="21" t="s">
        <v>11</v>
      </c>
      <c r="J3933" s="21" t="s">
        <v>12</v>
      </c>
      <c r="K3933" s="21" t="str">
        <f t="shared" si="201"/>
        <v/>
      </c>
      <c r="L3933" s="21" t="e">
        <f ca="1">IF(AND(K3933&lt;&gt; "", COUNTIF(SAP!#REF!,K3933)&gt;0),"Matched", "")</f>
        <v>#REF!</v>
      </c>
      <c r="M3933" s="21" t="str">
        <f t="shared" si="202"/>
        <v/>
      </c>
      <c r="N3933" s="21" t="e">
        <f ca="1">IF(AND(M3933&lt;&gt; "", COUNTIF(SAP!#REF!,M3933)&gt;0),"Matched", "")</f>
        <v>#REF!</v>
      </c>
      <c r="O3933" s="21" t="str">
        <f t="shared" si="203"/>
        <v/>
      </c>
      <c r="P3933" s="21" t="e">
        <f ca="1">IF(AND(O3933&lt;&gt; "", COUNTIF(SAP!#REF!,O3933)&gt;0),"Matched", "")</f>
        <v>#REF!</v>
      </c>
      <c r="Q3933" s="21" t="str">
        <f ca="1">IF(OR(D3933="AC",D3933="TR"),"Logic4"&amp;"_"&amp;TEXT(C3933,"dd.mm.yyyy") &amp;"_"&amp; 907613.82,"")</f>
        <v>Logic4_24.04.2020_907613.82</v>
      </c>
      <c r="R3933" s="21" t="e">
        <f ca="1">IF(AND(Q3933&lt;&gt; "", COUNTIF(SAP!#REF!,Q3933)&gt;0),"Matched", "")</f>
        <v>#REF!</v>
      </c>
    </row>
    <row r="3934" spans="1:18" hidden="1">
      <c r="A3934" s="21">
        <v>11563327</v>
      </c>
      <c r="B3934" s="22">
        <v>43945</v>
      </c>
      <c r="C3934" s="22">
        <v>43945</v>
      </c>
      <c r="D3934" s="21" t="s">
        <v>10</v>
      </c>
      <c r="E3934" s="23">
        <v>0</v>
      </c>
      <c r="F3934" s="23">
        <v>0</v>
      </c>
      <c r="G3934" s="23">
        <v>10822.6</v>
      </c>
      <c r="H3934" s="23">
        <v>484452.22</v>
      </c>
      <c r="I3934" s="21" t="s">
        <v>11</v>
      </c>
      <c r="J3934" s="21" t="s">
        <v>12</v>
      </c>
      <c r="K3934" s="21" t="str">
        <f t="shared" si="201"/>
        <v/>
      </c>
      <c r="L3934" s="21" t="e">
        <f ca="1">IF(AND(K3934&lt;&gt; "", COUNTIF(SAP!#REF!,K3934)&gt;0),"Matched", "")</f>
        <v>#REF!</v>
      </c>
      <c r="M3934" s="21" t="str">
        <f t="shared" si="202"/>
        <v/>
      </c>
      <c r="N3934" s="21" t="e">
        <f ca="1">IF(AND(M3934&lt;&gt; "", COUNTIF(SAP!#REF!,M3934)&gt;0),"Matched", "")</f>
        <v>#REF!</v>
      </c>
      <c r="O3934" s="21" t="str">
        <f t="shared" si="203"/>
        <v/>
      </c>
      <c r="P3934" s="21" t="e">
        <f ca="1">IF(AND(O3934&lt;&gt; "", COUNTIF(SAP!#REF!,O3934)&gt;0),"Matched", "")</f>
        <v>#REF!</v>
      </c>
      <c r="Q3934" s="21" t="str">
        <f ca="1">IF(OR(D3934="AC",D3934="TR"),"Logic4"&amp;"_"&amp;TEXT(C3934,"dd.mm.yyyy") &amp;"_"&amp; 907613.82,"")</f>
        <v>Logic4_24.04.2020_907613.82</v>
      </c>
      <c r="R3934" s="21" t="e">
        <f ca="1">IF(AND(Q3934&lt;&gt; "", COUNTIF(SAP!#REF!,Q3934)&gt;0),"Matched", "")</f>
        <v>#REF!</v>
      </c>
    </row>
    <row r="3935" spans="1:18" hidden="1">
      <c r="A3935" s="21">
        <v>11563327</v>
      </c>
      <c r="B3935" s="22">
        <v>43945</v>
      </c>
      <c r="C3935" s="22">
        <v>43945</v>
      </c>
      <c r="D3935" s="21" t="s">
        <v>10</v>
      </c>
      <c r="E3935" s="23">
        <v>0</v>
      </c>
      <c r="F3935" s="23">
        <v>0</v>
      </c>
      <c r="G3935" s="23">
        <v>11142.14</v>
      </c>
      <c r="H3935" s="23">
        <v>495594.36</v>
      </c>
      <c r="I3935" s="21" t="s">
        <v>11</v>
      </c>
      <c r="J3935" s="21" t="s">
        <v>12</v>
      </c>
      <c r="K3935" s="21" t="str">
        <f t="shared" si="201"/>
        <v/>
      </c>
      <c r="L3935" s="21" t="e">
        <f ca="1">IF(AND(K3935&lt;&gt; "", COUNTIF(SAP!#REF!,K3935)&gt;0),"Matched", "")</f>
        <v>#REF!</v>
      </c>
      <c r="M3935" s="21" t="str">
        <f t="shared" si="202"/>
        <v/>
      </c>
      <c r="N3935" s="21" t="e">
        <f ca="1">IF(AND(M3935&lt;&gt; "", COUNTIF(SAP!#REF!,M3935)&gt;0),"Matched", "")</f>
        <v>#REF!</v>
      </c>
      <c r="O3935" s="21" t="str">
        <f t="shared" si="203"/>
        <v/>
      </c>
      <c r="P3935" s="21" t="e">
        <f ca="1">IF(AND(O3935&lt;&gt; "", COUNTIF(SAP!#REF!,O3935)&gt;0),"Matched", "")</f>
        <v>#REF!</v>
      </c>
      <c r="Q3935" s="21" t="str">
        <f ca="1">IF(OR(D3935="AC",D3935="TR"),"Logic4"&amp;"_"&amp;TEXT(C3935,"dd.mm.yyyy") &amp;"_"&amp; 907613.82,"")</f>
        <v>Logic4_24.04.2020_907613.82</v>
      </c>
      <c r="R3935" s="21" t="e">
        <f ca="1">IF(AND(Q3935&lt;&gt; "", COUNTIF(SAP!#REF!,Q3935)&gt;0),"Matched", "")</f>
        <v>#REF!</v>
      </c>
    </row>
    <row r="3936" spans="1:18" hidden="1">
      <c r="A3936" s="21">
        <v>11563327</v>
      </c>
      <c r="B3936" s="22">
        <v>43945</v>
      </c>
      <c r="C3936" s="22">
        <v>43945</v>
      </c>
      <c r="D3936" s="21" t="s">
        <v>10</v>
      </c>
      <c r="E3936" s="23">
        <v>0</v>
      </c>
      <c r="F3936" s="23">
        <v>0</v>
      </c>
      <c r="G3936" s="23">
        <v>11314.6</v>
      </c>
      <c r="H3936" s="23">
        <v>506908.96</v>
      </c>
      <c r="I3936" s="21" t="s">
        <v>11</v>
      </c>
      <c r="J3936" s="21" t="s">
        <v>12</v>
      </c>
      <c r="K3936" s="21" t="str">
        <f t="shared" si="201"/>
        <v/>
      </c>
      <c r="L3936" s="21" t="e">
        <f ca="1">IF(AND(K3936&lt;&gt; "", COUNTIF(SAP!#REF!,K3936)&gt;0),"Matched", "")</f>
        <v>#REF!</v>
      </c>
      <c r="M3936" s="21" t="str">
        <f t="shared" si="202"/>
        <v/>
      </c>
      <c r="N3936" s="21" t="e">
        <f ca="1">IF(AND(M3936&lt;&gt; "", COUNTIF(SAP!#REF!,M3936)&gt;0),"Matched", "")</f>
        <v>#REF!</v>
      </c>
      <c r="O3936" s="21" t="str">
        <f t="shared" si="203"/>
        <v/>
      </c>
      <c r="P3936" s="21" t="e">
        <f ca="1">IF(AND(O3936&lt;&gt; "", COUNTIF(SAP!#REF!,O3936)&gt;0),"Matched", "")</f>
        <v>#REF!</v>
      </c>
      <c r="Q3936" s="21" t="str">
        <f ca="1">IF(OR(D3936="AC",D3936="TR"),"Logic4"&amp;"_"&amp;TEXT(C3936,"dd.mm.yyyy") &amp;"_"&amp; 907613.82,"")</f>
        <v>Logic4_24.04.2020_907613.82</v>
      </c>
      <c r="R3936" s="21" t="e">
        <f ca="1">IF(AND(Q3936&lt;&gt; "", COUNTIF(SAP!#REF!,Q3936)&gt;0),"Matched", "")</f>
        <v>#REF!</v>
      </c>
    </row>
    <row r="3937" spans="1:18" hidden="1">
      <c r="A3937" s="21">
        <v>11563327</v>
      </c>
      <c r="B3937" s="22">
        <v>43945</v>
      </c>
      <c r="C3937" s="22">
        <v>43945</v>
      </c>
      <c r="D3937" s="21" t="s">
        <v>10</v>
      </c>
      <c r="E3937" s="23">
        <v>0</v>
      </c>
      <c r="F3937" s="23">
        <v>0</v>
      </c>
      <c r="G3937" s="23">
        <v>11628.9</v>
      </c>
      <c r="H3937" s="23">
        <v>518537.86</v>
      </c>
      <c r="I3937" s="21" t="s">
        <v>11</v>
      </c>
      <c r="J3937" s="21" t="s">
        <v>12</v>
      </c>
      <c r="K3937" s="21" t="str">
        <f t="shared" si="201"/>
        <v/>
      </c>
      <c r="L3937" s="21" t="e">
        <f ca="1">IF(AND(K3937&lt;&gt; "", COUNTIF(SAP!#REF!,K3937)&gt;0),"Matched", "")</f>
        <v>#REF!</v>
      </c>
      <c r="M3937" s="21" t="str">
        <f t="shared" si="202"/>
        <v/>
      </c>
      <c r="N3937" s="21" t="e">
        <f ca="1">IF(AND(M3937&lt;&gt; "", COUNTIF(SAP!#REF!,M3937)&gt;0),"Matched", "")</f>
        <v>#REF!</v>
      </c>
      <c r="O3937" s="21" t="str">
        <f t="shared" si="203"/>
        <v/>
      </c>
      <c r="P3937" s="21" t="e">
        <f ca="1">IF(AND(O3937&lt;&gt; "", COUNTIF(SAP!#REF!,O3937)&gt;0),"Matched", "")</f>
        <v>#REF!</v>
      </c>
      <c r="Q3937" s="21" t="str">
        <f ca="1">IF(OR(D3937="AC",D3937="TR"),"Logic4"&amp;"_"&amp;TEXT(C3937,"dd.mm.yyyy") &amp;"_"&amp; 907613.82,"")</f>
        <v>Logic4_24.04.2020_907613.82</v>
      </c>
      <c r="R3937" s="21" t="e">
        <f ca="1">IF(AND(Q3937&lt;&gt; "", COUNTIF(SAP!#REF!,Q3937)&gt;0),"Matched", "")</f>
        <v>#REF!</v>
      </c>
    </row>
    <row r="3938" spans="1:18" hidden="1">
      <c r="A3938" s="21">
        <v>11563327</v>
      </c>
      <c r="B3938" s="22">
        <v>43945</v>
      </c>
      <c r="C3938" s="22">
        <v>43945</v>
      </c>
      <c r="D3938" s="21" t="s">
        <v>10</v>
      </c>
      <c r="E3938" s="23">
        <v>0</v>
      </c>
      <c r="F3938" s="23">
        <v>0</v>
      </c>
      <c r="G3938" s="23">
        <v>11697.44</v>
      </c>
      <c r="H3938" s="23">
        <v>530235.30000000005</v>
      </c>
      <c r="I3938" s="21" t="s">
        <v>11</v>
      </c>
      <c r="J3938" s="21" t="s">
        <v>12</v>
      </c>
      <c r="K3938" s="21" t="str">
        <f t="shared" si="201"/>
        <v/>
      </c>
      <c r="L3938" s="21" t="e">
        <f ca="1">IF(AND(K3938&lt;&gt; "", COUNTIF(SAP!#REF!,K3938)&gt;0),"Matched", "")</f>
        <v>#REF!</v>
      </c>
      <c r="M3938" s="21" t="str">
        <f t="shared" si="202"/>
        <v/>
      </c>
      <c r="N3938" s="21" t="e">
        <f ca="1">IF(AND(M3938&lt;&gt; "", COUNTIF(SAP!#REF!,M3938)&gt;0),"Matched", "")</f>
        <v>#REF!</v>
      </c>
      <c r="O3938" s="21" t="str">
        <f t="shared" si="203"/>
        <v/>
      </c>
      <c r="P3938" s="21" t="e">
        <f ca="1">IF(AND(O3938&lt;&gt; "", COUNTIF(SAP!#REF!,O3938)&gt;0),"Matched", "")</f>
        <v>#REF!</v>
      </c>
      <c r="Q3938" s="21" t="str">
        <f ca="1">IF(OR(D3938="AC",D3938="TR"),"Logic4"&amp;"_"&amp;TEXT(C3938,"dd.mm.yyyy") &amp;"_"&amp; 907613.82,"")</f>
        <v>Logic4_24.04.2020_907613.82</v>
      </c>
      <c r="R3938" s="21" t="e">
        <f ca="1">IF(AND(Q3938&lt;&gt; "", COUNTIF(SAP!#REF!,Q3938)&gt;0),"Matched", "")</f>
        <v>#REF!</v>
      </c>
    </row>
    <row r="3939" spans="1:18" hidden="1">
      <c r="A3939" s="21">
        <v>11563327</v>
      </c>
      <c r="B3939" s="22">
        <v>43945</v>
      </c>
      <c r="C3939" s="22">
        <v>43945</v>
      </c>
      <c r="D3939" s="21" t="s">
        <v>10</v>
      </c>
      <c r="E3939" s="23">
        <v>0</v>
      </c>
      <c r="F3939" s="23">
        <v>0</v>
      </c>
      <c r="G3939" s="23">
        <v>11711</v>
      </c>
      <c r="H3939" s="23">
        <v>541946.30000000005</v>
      </c>
      <c r="I3939" s="21" t="s">
        <v>11</v>
      </c>
      <c r="J3939" s="21" t="s">
        <v>12</v>
      </c>
      <c r="K3939" s="21" t="str">
        <f t="shared" si="201"/>
        <v/>
      </c>
      <c r="L3939" s="21" t="e">
        <f ca="1">IF(AND(K3939&lt;&gt; "", COUNTIF(SAP!#REF!,K3939)&gt;0),"Matched", "")</f>
        <v>#REF!</v>
      </c>
      <c r="M3939" s="21" t="str">
        <f t="shared" si="202"/>
        <v/>
      </c>
      <c r="N3939" s="21" t="e">
        <f ca="1">IF(AND(M3939&lt;&gt; "", COUNTIF(SAP!#REF!,M3939)&gt;0),"Matched", "")</f>
        <v>#REF!</v>
      </c>
      <c r="O3939" s="21" t="str">
        <f t="shared" si="203"/>
        <v/>
      </c>
      <c r="P3939" s="21" t="e">
        <f ca="1">IF(AND(O3939&lt;&gt; "", COUNTIF(SAP!#REF!,O3939)&gt;0),"Matched", "")</f>
        <v>#REF!</v>
      </c>
      <c r="Q3939" s="21" t="str">
        <f ca="1">IF(OR(D3939="AC",D3939="TR"),"Logic4"&amp;"_"&amp;TEXT(C3939,"dd.mm.yyyy") &amp;"_"&amp; 907613.82,"")</f>
        <v>Logic4_24.04.2020_907613.82</v>
      </c>
      <c r="R3939" s="21" t="e">
        <f ca="1">IF(AND(Q3939&lt;&gt; "", COUNTIF(SAP!#REF!,Q3939)&gt;0),"Matched", "")</f>
        <v>#REF!</v>
      </c>
    </row>
    <row r="3940" spans="1:18" hidden="1">
      <c r="A3940" s="21">
        <v>11563327</v>
      </c>
      <c r="B3940" s="22">
        <v>43945</v>
      </c>
      <c r="C3940" s="22">
        <v>43945</v>
      </c>
      <c r="D3940" s="21" t="s">
        <v>10</v>
      </c>
      <c r="E3940" s="23">
        <v>0</v>
      </c>
      <c r="F3940" s="23">
        <v>0</v>
      </c>
      <c r="G3940" s="23">
        <v>11936.6</v>
      </c>
      <c r="H3940" s="23">
        <v>553882.9</v>
      </c>
      <c r="I3940" s="21" t="s">
        <v>11</v>
      </c>
      <c r="J3940" s="21" t="s">
        <v>12</v>
      </c>
      <c r="K3940" s="21" t="str">
        <f t="shared" si="201"/>
        <v/>
      </c>
      <c r="L3940" s="21" t="e">
        <f ca="1">IF(AND(K3940&lt;&gt; "", COUNTIF(SAP!#REF!,K3940)&gt;0),"Matched", "")</f>
        <v>#REF!</v>
      </c>
      <c r="M3940" s="21" t="str">
        <f t="shared" si="202"/>
        <v/>
      </c>
      <c r="N3940" s="21" t="e">
        <f ca="1">IF(AND(M3940&lt;&gt; "", COUNTIF(SAP!#REF!,M3940)&gt;0),"Matched", "")</f>
        <v>#REF!</v>
      </c>
      <c r="O3940" s="21" t="str">
        <f t="shared" si="203"/>
        <v/>
      </c>
      <c r="P3940" s="21" t="e">
        <f ca="1">IF(AND(O3940&lt;&gt; "", COUNTIF(SAP!#REF!,O3940)&gt;0),"Matched", "")</f>
        <v>#REF!</v>
      </c>
      <c r="Q3940" s="21" t="str">
        <f ca="1">IF(OR(D3940="AC",D3940="TR"),"Logic4"&amp;"_"&amp;TEXT(C3940,"dd.mm.yyyy") &amp;"_"&amp; 907613.82,"")</f>
        <v>Logic4_24.04.2020_907613.82</v>
      </c>
      <c r="R3940" s="21" t="e">
        <f ca="1">IF(AND(Q3940&lt;&gt; "", COUNTIF(SAP!#REF!,Q3940)&gt;0),"Matched", "")</f>
        <v>#REF!</v>
      </c>
    </row>
    <row r="3941" spans="1:18" hidden="1">
      <c r="A3941" s="21">
        <v>11563327</v>
      </c>
      <c r="B3941" s="22">
        <v>43945</v>
      </c>
      <c r="C3941" s="22">
        <v>43945</v>
      </c>
      <c r="D3941" s="21" t="s">
        <v>10</v>
      </c>
      <c r="E3941" s="23">
        <v>0</v>
      </c>
      <c r="F3941" s="23">
        <v>0</v>
      </c>
      <c r="G3941" s="23">
        <v>11963.03</v>
      </c>
      <c r="H3941" s="23">
        <v>565845.93000000005</v>
      </c>
      <c r="I3941" s="21" t="s">
        <v>11</v>
      </c>
      <c r="J3941" s="21" t="s">
        <v>12</v>
      </c>
      <c r="K3941" s="21" t="str">
        <f t="shared" si="201"/>
        <v/>
      </c>
      <c r="L3941" s="21" t="e">
        <f ca="1">IF(AND(K3941&lt;&gt; "", COUNTIF(SAP!#REF!,K3941)&gt;0),"Matched", "")</f>
        <v>#REF!</v>
      </c>
      <c r="M3941" s="21" t="str">
        <f t="shared" si="202"/>
        <v/>
      </c>
      <c r="N3941" s="21" t="e">
        <f ca="1">IF(AND(M3941&lt;&gt; "", COUNTIF(SAP!#REF!,M3941)&gt;0),"Matched", "")</f>
        <v>#REF!</v>
      </c>
      <c r="O3941" s="21" t="str">
        <f t="shared" si="203"/>
        <v/>
      </c>
      <c r="P3941" s="21" t="e">
        <f ca="1">IF(AND(O3941&lt;&gt; "", COUNTIF(SAP!#REF!,O3941)&gt;0),"Matched", "")</f>
        <v>#REF!</v>
      </c>
      <c r="Q3941" s="21" t="str">
        <f ca="1">IF(OR(D3941="AC",D3941="TR"),"Logic4"&amp;"_"&amp;TEXT(C3941,"dd.mm.yyyy") &amp;"_"&amp; 907613.82,"")</f>
        <v>Logic4_24.04.2020_907613.82</v>
      </c>
      <c r="R3941" s="21" t="e">
        <f ca="1">IF(AND(Q3941&lt;&gt; "", COUNTIF(SAP!#REF!,Q3941)&gt;0),"Matched", "")</f>
        <v>#REF!</v>
      </c>
    </row>
    <row r="3942" spans="1:18" hidden="1">
      <c r="A3942" s="21">
        <v>11563327</v>
      </c>
      <c r="B3942" s="22">
        <v>43945</v>
      </c>
      <c r="C3942" s="22">
        <v>43945</v>
      </c>
      <c r="D3942" s="21" t="s">
        <v>10</v>
      </c>
      <c r="E3942" s="23">
        <v>0</v>
      </c>
      <c r="F3942" s="23">
        <v>0</v>
      </c>
      <c r="G3942" s="23">
        <v>12107.6</v>
      </c>
      <c r="H3942" s="23">
        <v>577953.53</v>
      </c>
      <c r="I3942" s="21" t="s">
        <v>11</v>
      </c>
      <c r="J3942" s="21" t="s">
        <v>12</v>
      </c>
      <c r="K3942" s="21" t="str">
        <f t="shared" si="201"/>
        <v/>
      </c>
      <c r="L3942" s="21" t="e">
        <f ca="1">IF(AND(K3942&lt;&gt; "", COUNTIF(SAP!#REF!,K3942)&gt;0),"Matched", "")</f>
        <v>#REF!</v>
      </c>
      <c r="M3942" s="21" t="str">
        <f t="shared" si="202"/>
        <v/>
      </c>
      <c r="N3942" s="21" t="e">
        <f ca="1">IF(AND(M3942&lt;&gt; "", COUNTIF(SAP!#REF!,M3942)&gt;0),"Matched", "")</f>
        <v>#REF!</v>
      </c>
      <c r="O3942" s="21" t="str">
        <f t="shared" si="203"/>
        <v/>
      </c>
      <c r="P3942" s="21" t="e">
        <f ca="1">IF(AND(O3942&lt;&gt; "", COUNTIF(SAP!#REF!,O3942)&gt;0),"Matched", "")</f>
        <v>#REF!</v>
      </c>
      <c r="Q3942" s="21" t="str">
        <f ca="1">IF(OR(D3942="AC",D3942="TR"),"Logic4"&amp;"_"&amp;TEXT(C3942,"dd.mm.yyyy") &amp;"_"&amp; 907613.82,"")</f>
        <v>Logic4_24.04.2020_907613.82</v>
      </c>
      <c r="R3942" s="21" t="e">
        <f ca="1">IF(AND(Q3942&lt;&gt; "", COUNTIF(SAP!#REF!,Q3942)&gt;0),"Matched", "")</f>
        <v>#REF!</v>
      </c>
    </row>
    <row r="3943" spans="1:18" hidden="1">
      <c r="A3943" s="21">
        <v>11563327</v>
      </c>
      <c r="B3943" s="22">
        <v>43945</v>
      </c>
      <c r="C3943" s="22">
        <v>43945</v>
      </c>
      <c r="D3943" s="21" t="s">
        <v>10</v>
      </c>
      <c r="E3943" s="23">
        <v>0</v>
      </c>
      <c r="F3943" s="23">
        <v>0</v>
      </c>
      <c r="G3943" s="23">
        <v>12759.36</v>
      </c>
      <c r="H3943" s="23">
        <v>590712.89</v>
      </c>
      <c r="I3943" s="21" t="s">
        <v>11</v>
      </c>
      <c r="J3943" s="21" t="s">
        <v>12</v>
      </c>
      <c r="K3943" s="21" t="str">
        <f t="shared" si="201"/>
        <v/>
      </c>
      <c r="L3943" s="21" t="e">
        <f ca="1">IF(AND(K3943&lt;&gt; "", COUNTIF(SAP!#REF!,K3943)&gt;0),"Matched", "")</f>
        <v>#REF!</v>
      </c>
      <c r="M3943" s="21" t="str">
        <f t="shared" si="202"/>
        <v/>
      </c>
      <c r="N3943" s="21" t="e">
        <f ca="1">IF(AND(M3943&lt;&gt; "", COUNTIF(SAP!#REF!,M3943)&gt;0),"Matched", "")</f>
        <v>#REF!</v>
      </c>
      <c r="O3943" s="21" t="str">
        <f t="shared" si="203"/>
        <v/>
      </c>
      <c r="P3943" s="21" t="e">
        <f ca="1">IF(AND(O3943&lt;&gt; "", COUNTIF(SAP!#REF!,O3943)&gt;0),"Matched", "")</f>
        <v>#REF!</v>
      </c>
      <c r="Q3943" s="21" t="str">
        <f ca="1">IF(OR(D3943="AC",D3943="TR"),"Logic4"&amp;"_"&amp;TEXT(C3943,"dd.mm.yyyy") &amp;"_"&amp; 907613.82,"")</f>
        <v>Logic4_24.04.2020_907613.82</v>
      </c>
      <c r="R3943" s="21" t="e">
        <f ca="1">IF(AND(Q3943&lt;&gt; "", COUNTIF(SAP!#REF!,Q3943)&gt;0),"Matched", "")</f>
        <v>#REF!</v>
      </c>
    </row>
    <row r="3944" spans="1:18" hidden="1">
      <c r="A3944" s="21">
        <v>11563327</v>
      </c>
      <c r="B3944" s="22">
        <v>43945</v>
      </c>
      <c r="C3944" s="22">
        <v>43945</v>
      </c>
      <c r="D3944" s="21" t="s">
        <v>10</v>
      </c>
      <c r="E3944" s="23">
        <v>0</v>
      </c>
      <c r="F3944" s="23">
        <v>0</v>
      </c>
      <c r="G3944" s="23">
        <v>14060.4</v>
      </c>
      <c r="H3944" s="23">
        <v>604773.29</v>
      </c>
      <c r="I3944" s="21" t="s">
        <v>11</v>
      </c>
      <c r="J3944" s="21" t="s">
        <v>12</v>
      </c>
      <c r="K3944" s="21" t="str">
        <f t="shared" si="201"/>
        <v/>
      </c>
      <c r="L3944" s="21" t="e">
        <f ca="1">IF(AND(K3944&lt;&gt; "", COUNTIF(SAP!#REF!,K3944)&gt;0),"Matched", "")</f>
        <v>#REF!</v>
      </c>
      <c r="M3944" s="21" t="str">
        <f t="shared" si="202"/>
        <v/>
      </c>
      <c r="N3944" s="21" t="e">
        <f ca="1">IF(AND(M3944&lt;&gt; "", COUNTIF(SAP!#REF!,M3944)&gt;0),"Matched", "")</f>
        <v>#REF!</v>
      </c>
      <c r="O3944" s="21" t="str">
        <f t="shared" si="203"/>
        <v/>
      </c>
      <c r="P3944" s="21" t="e">
        <f ca="1">IF(AND(O3944&lt;&gt; "", COUNTIF(SAP!#REF!,O3944)&gt;0),"Matched", "")</f>
        <v>#REF!</v>
      </c>
      <c r="Q3944" s="21" t="str">
        <f ca="1">IF(OR(D3944="AC",D3944="TR"),"Logic4"&amp;"_"&amp;TEXT(C3944,"dd.mm.yyyy") &amp;"_"&amp; 907613.82,"")</f>
        <v>Logic4_24.04.2020_907613.82</v>
      </c>
      <c r="R3944" s="21" t="e">
        <f ca="1">IF(AND(Q3944&lt;&gt; "", COUNTIF(SAP!#REF!,Q3944)&gt;0),"Matched", "")</f>
        <v>#REF!</v>
      </c>
    </row>
    <row r="3945" spans="1:18" hidden="1">
      <c r="A3945" s="21">
        <v>11563327</v>
      </c>
      <c r="B3945" s="22">
        <v>43945</v>
      </c>
      <c r="C3945" s="22">
        <v>43945</v>
      </c>
      <c r="D3945" s="21" t="s">
        <v>10</v>
      </c>
      <c r="E3945" s="23">
        <v>0</v>
      </c>
      <c r="F3945" s="23">
        <v>0</v>
      </c>
      <c r="G3945" s="23">
        <v>15752.5</v>
      </c>
      <c r="H3945" s="23">
        <v>620525.79</v>
      </c>
      <c r="I3945" s="21" t="s">
        <v>11</v>
      </c>
      <c r="J3945" s="21" t="s">
        <v>12</v>
      </c>
      <c r="K3945" s="21" t="str">
        <f t="shared" si="201"/>
        <v/>
      </c>
      <c r="L3945" s="21" t="e">
        <f ca="1">IF(AND(K3945&lt;&gt; "", COUNTIF(SAP!#REF!,K3945)&gt;0),"Matched", "")</f>
        <v>#REF!</v>
      </c>
      <c r="M3945" s="21" t="str">
        <f t="shared" si="202"/>
        <v/>
      </c>
      <c r="N3945" s="21" t="e">
        <f ca="1">IF(AND(M3945&lt;&gt; "", COUNTIF(SAP!#REF!,M3945)&gt;0),"Matched", "")</f>
        <v>#REF!</v>
      </c>
      <c r="O3945" s="21" t="str">
        <f t="shared" si="203"/>
        <v/>
      </c>
      <c r="P3945" s="21" t="e">
        <f ca="1">IF(AND(O3945&lt;&gt; "", COUNTIF(SAP!#REF!,O3945)&gt;0),"Matched", "")</f>
        <v>#REF!</v>
      </c>
      <c r="Q3945" s="21" t="str">
        <f ca="1">IF(OR(D3945="AC",D3945="TR"),"Logic4"&amp;"_"&amp;TEXT(C3945,"dd.mm.yyyy") &amp;"_"&amp; 907613.82,"")</f>
        <v>Logic4_24.04.2020_907613.82</v>
      </c>
      <c r="R3945" s="21" t="e">
        <f ca="1">IF(AND(Q3945&lt;&gt; "", COUNTIF(SAP!#REF!,Q3945)&gt;0),"Matched", "")</f>
        <v>#REF!</v>
      </c>
    </row>
    <row r="3946" spans="1:18" hidden="1">
      <c r="A3946" s="21">
        <v>11563327</v>
      </c>
      <c r="B3946" s="22">
        <v>43945</v>
      </c>
      <c r="C3946" s="22">
        <v>43945</v>
      </c>
      <c r="D3946" s="21" t="s">
        <v>10</v>
      </c>
      <c r="E3946" s="23">
        <v>0</v>
      </c>
      <c r="F3946" s="23">
        <v>0</v>
      </c>
      <c r="G3946" s="23">
        <v>16727.3</v>
      </c>
      <c r="H3946" s="23">
        <v>637253.09</v>
      </c>
      <c r="I3946" s="21" t="s">
        <v>11</v>
      </c>
      <c r="J3946" s="21" t="s">
        <v>12</v>
      </c>
      <c r="K3946" s="21" t="str">
        <f t="shared" si="201"/>
        <v/>
      </c>
      <c r="L3946" s="21" t="e">
        <f ca="1">IF(AND(K3946&lt;&gt; "", COUNTIF(SAP!#REF!,K3946)&gt;0),"Matched", "")</f>
        <v>#REF!</v>
      </c>
      <c r="M3946" s="21" t="str">
        <f t="shared" si="202"/>
        <v/>
      </c>
      <c r="N3946" s="21" t="e">
        <f ca="1">IF(AND(M3946&lt;&gt; "", COUNTIF(SAP!#REF!,M3946)&gt;0),"Matched", "")</f>
        <v>#REF!</v>
      </c>
      <c r="O3946" s="21" t="str">
        <f t="shared" si="203"/>
        <v/>
      </c>
      <c r="P3946" s="21" t="e">
        <f ca="1">IF(AND(O3946&lt;&gt; "", COUNTIF(SAP!#REF!,O3946)&gt;0),"Matched", "")</f>
        <v>#REF!</v>
      </c>
      <c r="Q3946" s="21" t="str">
        <f ca="1">IF(OR(D3946="AC",D3946="TR"),"Logic4"&amp;"_"&amp;TEXT(C3946,"dd.mm.yyyy") &amp;"_"&amp; 907613.82,"")</f>
        <v>Logic4_24.04.2020_907613.82</v>
      </c>
      <c r="R3946" s="21" t="e">
        <f ca="1">IF(AND(Q3946&lt;&gt; "", COUNTIF(SAP!#REF!,Q3946)&gt;0),"Matched", "")</f>
        <v>#REF!</v>
      </c>
    </row>
    <row r="3947" spans="1:18" hidden="1">
      <c r="A3947" s="21">
        <v>11563327</v>
      </c>
      <c r="B3947" s="22">
        <v>43945</v>
      </c>
      <c r="C3947" s="22">
        <v>43945</v>
      </c>
      <c r="D3947" s="21" t="s">
        <v>10</v>
      </c>
      <c r="E3947" s="23">
        <v>0</v>
      </c>
      <c r="F3947" s="23">
        <v>0</v>
      </c>
      <c r="G3947" s="23">
        <v>17972.400000000001</v>
      </c>
      <c r="H3947" s="23">
        <v>655225.49</v>
      </c>
      <c r="I3947" s="21" t="s">
        <v>11</v>
      </c>
      <c r="J3947" s="21" t="s">
        <v>12</v>
      </c>
      <c r="K3947" s="21" t="str">
        <f t="shared" si="201"/>
        <v/>
      </c>
      <c r="L3947" s="21" t="e">
        <f ca="1">IF(AND(K3947&lt;&gt; "", COUNTIF(SAP!#REF!,K3947)&gt;0),"Matched", "")</f>
        <v>#REF!</v>
      </c>
      <c r="M3947" s="21" t="str">
        <f t="shared" si="202"/>
        <v/>
      </c>
      <c r="N3947" s="21" t="e">
        <f ca="1">IF(AND(M3947&lt;&gt; "", COUNTIF(SAP!#REF!,M3947)&gt;0),"Matched", "")</f>
        <v>#REF!</v>
      </c>
      <c r="O3947" s="21" t="str">
        <f t="shared" si="203"/>
        <v/>
      </c>
      <c r="P3947" s="21" t="e">
        <f ca="1">IF(AND(O3947&lt;&gt; "", COUNTIF(SAP!#REF!,O3947)&gt;0),"Matched", "")</f>
        <v>#REF!</v>
      </c>
      <c r="Q3947" s="21" t="str">
        <f ca="1">IF(OR(D3947="AC",D3947="TR"),"Logic4"&amp;"_"&amp;TEXT(C3947,"dd.mm.yyyy") &amp;"_"&amp; 907613.82,"")</f>
        <v>Logic4_24.04.2020_907613.82</v>
      </c>
      <c r="R3947" s="21" t="e">
        <f ca="1">IF(AND(Q3947&lt;&gt; "", COUNTIF(SAP!#REF!,Q3947)&gt;0),"Matched", "")</f>
        <v>#REF!</v>
      </c>
    </row>
    <row r="3948" spans="1:18" hidden="1">
      <c r="A3948" s="21">
        <v>11563327</v>
      </c>
      <c r="B3948" s="22">
        <v>43945</v>
      </c>
      <c r="C3948" s="22">
        <v>43945</v>
      </c>
      <c r="D3948" s="21" t="s">
        <v>10</v>
      </c>
      <c r="E3948" s="23">
        <v>0</v>
      </c>
      <c r="F3948" s="23">
        <v>0</v>
      </c>
      <c r="G3948" s="23">
        <v>18974</v>
      </c>
      <c r="H3948" s="23">
        <v>674199.49</v>
      </c>
      <c r="I3948" s="21" t="s">
        <v>11</v>
      </c>
      <c r="J3948" s="21" t="s">
        <v>12</v>
      </c>
      <c r="K3948" s="21" t="str">
        <f t="shared" si="201"/>
        <v/>
      </c>
      <c r="L3948" s="21" t="e">
        <f ca="1">IF(AND(K3948&lt;&gt; "", COUNTIF(SAP!#REF!,K3948)&gt;0),"Matched", "")</f>
        <v>#REF!</v>
      </c>
      <c r="M3948" s="21" t="str">
        <f t="shared" si="202"/>
        <v/>
      </c>
      <c r="N3948" s="21" t="e">
        <f ca="1">IF(AND(M3948&lt;&gt; "", COUNTIF(SAP!#REF!,M3948)&gt;0),"Matched", "")</f>
        <v>#REF!</v>
      </c>
      <c r="O3948" s="21" t="str">
        <f t="shared" si="203"/>
        <v/>
      </c>
      <c r="P3948" s="21" t="e">
        <f ca="1">IF(AND(O3948&lt;&gt; "", COUNTIF(SAP!#REF!,O3948)&gt;0),"Matched", "")</f>
        <v>#REF!</v>
      </c>
      <c r="Q3948" s="21" t="str">
        <f ca="1">IF(OR(D3948="AC",D3948="TR"),"Logic4"&amp;"_"&amp;TEXT(C3948,"dd.mm.yyyy") &amp;"_"&amp; 907613.82,"")</f>
        <v>Logic4_24.04.2020_907613.82</v>
      </c>
      <c r="R3948" s="21" t="e">
        <f ca="1">IF(AND(Q3948&lt;&gt; "", COUNTIF(SAP!#REF!,Q3948)&gt;0),"Matched", "")</f>
        <v>#REF!</v>
      </c>
    </row>
    <row r="3949" spans="1:18" hidden="1">
      <c r="A3949" s="21">
        <v>11563327</v>
      </c>
      <c r="B3949" s="22">
        <v>43945</v>
      </c>
      <c r="C3949" s="22">
        <v>43945</v>
      </c>
      <c r="D3949" s="21" t="s">
        <v>10</v>
      </c>
      <c r="E3949" s="23">
        <v>0</v>
      </c>
      <c r="F3949" s="23">
        <v>0</v>
      </c>
      <c r="G3949" s="23">
        <v>20962.099999999999</v>
      </c>
      <c r="H3949" s="23">
        <v>695161.59</v>
      </c>
      <c r="I3949" s="21" t="s">
        <v>11</v>
      </c>
      <c r="J3949" s="21" t="s">
        <v>12</v>
      </c>
      <c r="K3949" s="21" t="str">
        <f t="shared" si="201"/>
        <v/>
      </c>
      <c r="L3949" s="21" t="e">
        <f ca="1">IF(AND(K3949&lt;&gt; "", COUNTIF(SAP!#REF!,K3949)&gt;0),"Matched", "")</f>
        <v>#REF!</v>
      </c>
      <c r="M3949" s="21" t="str">
        <f t="shared" si="202"/>
        <v/>
      </c>
      <c r="N3949" s="21" t="e">
        <f ca="1">IF(AND(M3949&lt;&gt; "", COUNTIF(SAP!#REF!,M3949)&gt;0),"Matched", "")</f>
        <v>#REF!</v>
      </c>
      <c r="O3949" s="21" t="str">
        <f t="shared" si="203"/>
        <v/>
      </c>
      <c r="P3949" s="21" t="e">
        <f ca="1">IF(AND(O3949&lt;&gt; "", COUNTIF(SAP!#REF!,O3949)&gt;0),"Matched", "")</f>
        <v>#REF!</v>
      </c>
      <c r="Q3949" s="21" t="str">
        <f ca="1">IF(OR(D3949="AC",D3949="TR"),"Logic4"&amp;"_"&amp;TEXT(C3949,"dd.mm.yyyy") &amp;"_"&amp; 907613.82,"")</f>
        <v>Logic4_24.04.2020_907613.82</v>
      </c>
      <c r="R3949" s="21" t="e">
        <f ca="1">IF(AND(Q3949&lt;&gt; "", COUNTIF(SAP!#REF!,Q3949)&gt;0),"Matched", "")</f>
        <v>#REF!</v>
      </c>
    </row>
    <row r="3950" spans="1:18" hidden="1">
      <c r="A3950" s="21">
        <v>11563327</v>
      </c>
      <c r="B3950" s="22">
        <v>43945</v>
      </c>
      <c r="C3950" s="22">
        <v>43945</v>
      </c>
      <c r="D3950" s="21" t="s">
        <v>10</v>
      </c>
      <c r="E3950" s="23">
        <v>0</v>
      </c>
      <c r="F3950" s="23">
        <v>0</v>
      </c>
      <c r="G3950" s="23">
        <v>22627.07</v>
      </c>
      <c r="H3950" s="23">
        <v>717788.66</v>
      </c>
      <c r="I3950" s="21" t="s">
        <v>11</v>
      </c>
      <c r="J3950" s="21" t="s">
        <v>12</v>
      </c>
      <c r="K3950" s="21" t="str">
        <f t="shared" si="201"/>
        <v/>
      </c>
      <c r="L3950" s="21" t="e">
        <f ca="1">IF(AND(K3950&lt;&gt; "", COUNTIF(SAP!#REF!,K3950)&gt;0),"Matched", "")</f>
        <v>#REF!</v>
      </c>
      <c r="M3950" s="21" t="str">
        <f t="shared" si="202"/>
        <v/>
      </c>
      <c r="N3950" s="21" t="e">
        <f ca="1">IF(AND(M3950&lt;&gt; "", COUNTIF(SAP!#REF!,M3950)&gt;0),"Matched", "")</f>
        <v>#REF!</v>
      </c>
      <c r="O3950" s="21" t="str">
        <f t="shared" si="203"/>
        <v/>
      </c>
      <c r="P3950" s="21" t="e">
        <f ca="1">IF(AND(O3950&lt;&gt; "", COUNTIF(SAP!#REF!,O3950)&gt;0),"Matched", "")</f>
        <v>#REF!</v>
      </c>
      <c r="Q3950" s="21" t="str">
        <f ca="1">IF(OR(D3950="AC",D3950="TR"),"Logic4"&amp;"_"&amp;TEXT(C3950,"dd.mm.yyyy") &amp;"_"&amp; 907613.82,"")</f>
        <v>Logic4_24.04.2020_907613.82</v>
      </c>
      <c r="R3950" s="21" t="e">
        <f ca="1">IF(AND(Q3950&lt;&gt; "", COUNTIF(SAP!#REF!,Q3950)&gt;0),"Matched", "")</f>
        <v>#REF!</v>
      </c>
    </row>
    <row r="3951" spans="1:18" hidden="1">
      <c r="A3951" s="21">
        <v>11563327</v>
      </c>
      <c r="B3951" s="22">
        <v>43945</v>
      </c>
      <c r="C3951" s="22">
        <v>43945</v>
      </c>
      <c r="D3951" s="21" t="s">
        <v>10</v>
      </c>
      <c r="E3951" s="23">
        <v>0</v>
      </c>
      <c r="F3951" s="23">
        <v>0</v>
      </c>
      <c r="G3951" s="23">
        <v>23671.7</v>
      </c>
      <c r="H3951" s="23">
        <v>741460.36</v>
      </c>
      <c r="I3951" s="21" t="s">
        <v>11</v>
      </c>
      <c r="J3951" s="21" t="s">
        <v>12</v>
      </c>
      <c r="K3951" s="21" t="str">
        <f t="shared" si="201"/>
        <v/>
      </c>
      <c r="L3951" s="21" t="e">
        <f ca="1">IF(AND(K3951&lt;&gt; "", COUNTIF(SAP!#REF!,K3951)&gt;0),"Matched", "")</f>
        <v>#REF!</v>
      </c>
      <c r="M3951" s="21" t="str">
        <f t="shared" si="202"/>
        <v/>
      </c>
      <c r="N3951" s="21" t="e">
        <f ca="1">IF(AND(M3951&lt;&gt; "", COUNTIF(SAP!#REF!,M3951)&gt;0),"Matched", "")</f>
        <v>#REF!</v>
      </c>
      <c r="O3951" s="21" t="str">
        <f t="shared" si="203"/>
        <v/>
      </c>
      <c r="P3951" s="21" t="e">
        <f ca="1">IF(AND(O3951&lt;&gt; "", COUNTIF(SAP!#REF!,O3951)&gt;0),"Matched", "")</f>
        <v>#REF!</v>
      </c>
      <c r="Q3951" s="21" t="str">
        <f ca="1">IF(OR(D3951="AC",D3951="TR"),"Logic4"&amp;"_"&amp;TEXT(C3951,"dd.mm.yyyy") &amp;"_"&amp; 907613.82,"")</f>
        <v>Logic4_24.04.2020_907613.82</v>
      </c>
      <c r="R3951" s="21" t="e">
        <f ca="1">IF(AND(Q3951&lt;&gt; "", COUNTIF(SAP!#REF!,Q3951)&gt;0),"Matched", "")</f>
        <v>#REF!</v>
      </c>
    </row>
    <row r="3952" spans="1:18" hidden="1">
      <c r="A3952" s="21">
        <v>11563327</v>
      </c>
      <c r="B3952" s="22">
        <v>43945</v>
      </c>
      <c r="C3952" s="22">
        <v>43945</v>
      </c>
      <c r="D3952" s="21" t="s">
        <v>10</v>
      </c>
      <c r="E3952" s="23">
        <v>0</v>
      </c>
      <c r="F3952" s="23">
        <v>0</v>
      </c>
      <c r="G3952" s="23">
        <v>23872.44</v>
      </c>
      <c r="H3952" s="23">
        <v>765332.8</v>
      </c>
      <c r="I3952" s="21" t="s">
        <v>11</v>
      </c>
      <c r="J3952" s="21" t="s">
        <v>12</v>
      </c>
      <c r="K3952" s="21" t="str">
        <f t="shared" si="201"/>
        <v/>
      </c>
      <c r="L3952" s="21" t="e">
        <f ca="1">IF(AND(K3952&lt;&gt; "", COUNTIF(SAP!#REF!,K3952)&gt;0),"Matched", "")</f>
        <v>#REF!</v>
      </c>
      <c r="M3952" s="21" t="str">
        <f t="shared" si="202"/>
        <v/>
      </c>
      <c r="N3952" s="21" t="e">
        <f ca="1">IF(AND(M3952&lt;&gt; "", COUNTIF(SAP!#REF!,M3952)&gt;0),"Matched", "")</f>
        <v>#REF!</v>
      </c>
      <c r="O3952" s="21" t="str">
        <f t="shared" si="203"/>
        <v/>
      </c>
      <c r="P3952" s="21" t="e">
        <f ca="1">IF(AND(O3952&lt;&gt; "", COUNTIF(SAP!#REF!,O3952)&gt;0),"Matched", "")</f>
        <v>#REF!</v>
      </c>
      <c r="Q3952" s="21" t="str">
        <f ca="1">IF(OR(D3952="AC",D3952="TR"),"Logic4"&amp;"_"&amp;TEXT(C3952,"dd.mm.yyyy") &amp;"_"&amp; 907613.82,"")</f>
        <v>Logic4_24.04.2020_907613.82</v>
      </c>
      <c r="R3952" s="21" t="e">
        <f ca="1">IF(AND(Q3952&lt;&gt; "", COUNTIF(SAP!#REF!,Q3952)&gt;0),"Matched", "")</f>
        <v>#REF!</v>
      </c>
    </row>
    <row r="3953" spans="1:20" hidden="1">
      <c r="A3953" s="21">
        <v>11563327</v>
      </c>
      <c r="B3953" s="22">
        <v>43945</v>
      </c>
      <c r="C3953" s="22">
        <v>43945</v>
      </c>
      <c r="D3953" s="21" t="s">
        <v>10</v>
      </c>
      <c r="E3953" s="23">
        <v>0</v>
      </c>
      <c r="F3953" s="23">
        <v>0</v>
      </c>
      <c r="G3953" s="23">
        <v>25127.3</v>
      </c>
      <c r="H3953" s="23">
        <v>790460.1</v>
      </c>
      <c r="I3953" s="21" t="s">
        <v>11</v>
      </c>
      <c r="J3953" s="21" t="s">
        <v>12</v>
      </c>
      <c r="K3953" s="21" t="str">
        <f t="shared" si="201"/>
        <v/>
      </c>
      <c r="L3953" s="21" t="e">
        <f ca="1">IF(AND(K3953&lt;&gt; "", COUNTIF(SAP!#REF!,K3953)&gt;0),"Matched", "")</f>
        <v>#REF!</v>
      </c>
      <c r="M3953" s="21" t="str">
        <f t="shared" si="202"/>
        <v/>
      </c>
      <c r="N3953" s="21" t="e">
        <f ca="1">IF(AND(M3953&lt;&gt; "", COUNTIF(SAP!#REF!,M3953)&gt;0),"Matched", "")</f>
        <v>#REF!</v>
      </c>
      <c r="O3953" s="21" t="str">
        <f t="shared" si="203"/>
        <v/>
      </c>
      <c r="P3953" s="21" t="e">
        <f ca="1">IF(AND(O3953&lt;&gt; "", COUNTIF(SAP!#REF!,O3953)&gt;0),"Matched", "")</f>
        <v>#REF!</v>
      </c>
      <c r="Q3953" s="21" t="str">
        <f ca="1">IF(OR(D3953="AC",D3953="TR"),"Logic4"&amp;"_"&amp;TEXT(C3953,"dd.mm.yyyy") &amp;"_"&amp; 907613.82,"")</f>
        <v>Logic4_24.04.2020_907613.82</v>
      </c>
      <c r="R3953" s="21" t="e">
        <f ca="1">IF(AND(Q3953&lt;&gt; "", COUNTIF(SAP!#REF!,Q3953)&gt;0),"Matched", "")</f>
        <v>#REF!</v>
      </c>
    </row>
    <row r="3954" spans="1:20" hidden="1">
      <c r="A3954" s="21">
        <v>11563327</v>
      </c>
      <c r="B3954" s="22">
        <v>43945</v>
      </c>
      <c r="C3954" s="22">
        <v>43945</v>
      </c>
      <c r="D3954" s="21" t="s">
        <v>10</v>
      </c>
      <c r="E3954" s="23">
        <v>0</v>
      </c>
      <c r="F3954" s="23">
        <v>0</v>
      </c>
      <c r="G3954" s="23">
        <v>27503.65</v>
      </c>
      <c r="H3954" s="23">
        <v>817963.75</v>
      </c>
      <c r="I3954" s="21" t="s">
        <v>11</v>
      </c>
      <c r="J3954" s="21" t="s">
        <v>12</v>
      </c>
      <c r="K3954" s="21" t="str">
        <f t="shared" si="201"/>
        <v/>
      </c>
      <c r="L3954" s="21" t="e">
        <f ca="1">IF(AND(K3954&lt;&gt; "", COUNTIF(SAP!#REF!,K3954)&gt;0),"Matched", "")</f>
        <v>#REF!</v>
      </c>
      <c r="M3954" s="21" t="str">
        <f t="shared" si="202"/>
        <v/>
      </c>
      <c r="N3954" s="21" t="e">
        <f ca="1">IF(AND(M3954&lt;&gt; "", COUNTIF(SAP!#REF!,M3954)&gt;0),"Matched", "")</f>
        <v>#REF!</v>
      </c>
      <c r="O3954" s="21" t="str">
        <f t="shared" si="203"/>
        <v/>
      </c>
      <c r="P3954" s="21" t="e">
        <f ca="1">IF(AND(O3954&lt;&gt; "", COUNTIF(SAP!#REF!,O3954)&gt;0),"Matched", "")</f>
        <v>#REF!</v>
      </c>
      <c r="Q3954" s="21" t="str">
        <f ca="1">IF(OR(D3954="AC",D3954="TR"),"Logic4"&amp;"_"&amp;TEXT(C3954,"dd.mm.yyyy") &amp;"_"&amp; 907613.82,"")</f>
        <v>Logic4_24.04.2020_907613.82</v>
      </c>
      <c r="R3954" s="21" t="e">
        <f ca="1">IF(AND(Q3954&lt;&gt; "", COUNTIF(SAP!#REF!,Q3954)&gt;0),"Matched", "")</f>
        <v>#REF!</v>
      </c>
    </row>
    <row r="3955" spans="1:20" hidden="1">
      <c r="A3955" s="21">
        <v>11563327</v>
      </c>
      <c r="B3955" s="22">
        <v>43945</v>
      </c>
      <c r="C3955" s="22">
        <v>43945</v>
      </c>
      <c r="D3955" s="21" t="s">
        <v>10</v>
      </c>
      <c r="E3955" s="23">
        <v>0</v>
      </c>
      <c r="F3955" s="23">
        <v>0</v>
      </c>
      <c r="G3955" s="23">
        <v>27537.33</v>
      </c>
      <c r="H3955" s="23">
        <v>845501.08</v>
      </c>
      <c r="I3955" s="21" t="s">
        <v>11</v>
      </c>
      <c r="J3955" s="21" t="s">
        <v>12</v>
      </c>
      <c r="K3955" s="21" t="str">
        <f t="shared" si="201"/>
        <v/>
      </c>
      <c r="L3955" s="21" t="e">
        <f ca="1">IF(AND(K3955&lt;&gt; "", COUNTIF(SAP!#REF!,K3955)&gt;0),"Matched", "")</f>
        <v>#REF!</v>
      </c>
      <c r="M3955" s="21" t="str">
        <f t="shared" si="202"/>
        <v/>
      </c>
      <c r="N3955" s="21" t="e">
        <f ca="1">IF(AND(M3955&lt;&gt; "", COUNTIF(SAP!#REF!,M3955)&gt;0),"Matched", "")</f>
        <v>#REF!</v>
      </c>
      <c r="O3955" s="21" t="str">
        <f t="shared" si="203"/>
        <v/>
      </c>
      <c r="P3955" s="21" t="e">
        <f ca="1">IF(AND(O3955&lt;&gt; "", COUNTIF(SAP!#REF!,O3955)&gt;0),"Matched", "")</f>
        <v>#REF!</v>
      </c>
      <c r="Q3955" s="21" t="str">
        <f ca="1">IF(OR(D3955="AC",D3955="TR"),"Logic4"&amp;"_"&amp;TEXT(C3955,"dd.mm.yyyy") &amp;"_"&amp; 907613.82,"")</f>
        <v>Logic4_24.04.2020_907613.82</v>
      </c>
      <c r="R3955" s="21" t="e">
        <f ca="1">IF(AND(Q3955&lt;&gt; "", COUNTIF(SAP!#REF!,Q3955)&gt;0),"Matched", "")</f>
        <v>#REF!</v>
      </c>
    </row>
    <row r="3956" spans="1:20" hidden="1">
      <c r="A3956" s="21">
        <v>11563327</v>
      </c>
      <c r="B3956" s="22">
        <v>43945</v>
      </c>
      <c r="C3956" s="22">
        <v>43945</v>
      </c>
      <c r="D3956" s="21" t="s">
        <v>10</v>
      </c>
      <c r="E3956" s="23">
        <v>0</v>
      </c>
      <c r="F3956" s="23">
        <v>0</v>
      </c>
      <c r="G3956" s="23">
        <v>30926.84</v>
      </c>
      <c r="H3956" s="23">
        <v>876427.92</v>
      </c>
      <c r="I3956" s="21" t="s">
        <v>11</v>
      </c>
      <c r="J3956" s="21" t="s">
        <v>12</v>
      </c>
      <c r="K3956" s="21" t="str">
        <f t="shared" si="201"/>
        <v/>
      </c>
      <c r="L3956" s="21" t="e">
        <f ca="1">IF(AND(K3956&lt;&gt; "", COUNTIF(SAP!#REF!,K3956)&gt;0),"Matched", "")</f>
        <v>#REF!</v>
      </c>
      <c r="M3956" s="21" t="str">
        <f t="shared" si="202"/>
        <v/>
      </c>
      <c r="N3956" s="21" t="e">
        <f ca="1">IF(AND(M3956&lt;&gt; "", COUNTIF(SAP!#REF!,M3956)&gt;0),"Matched", "")</f>
        <v>#REF!</v>
      </c>
      <c r="O3956" s="21" t="str">
        <f t="shared" si="203"/>
        <v/>
      </c>
      <c r="P3956" s="21" t="e">
        <f ca="1">IF(AND(O3956&lt;&gt; "", COUNTIF(SAP!#REF!,O3956)&gt;0),"Matched", "")</f>
        <v>#REF!</v>
      </c>
      <c r="Q3956" s="21" t="str">
        <f ca="1">IF(OR(D3956="AC",D3956="TR"),"Logic4"&amp;"_"&amp;TEXT(C3956,"dd.mm.yyyy") &amp;"_"&amp; 907613.82,"")</f>
        <v>Logic4_24.04.2020_907613.82</v>
      </c>
      <c r="R3956" s="21" t="e">
        <f ca="1">IF(AND(Q3956&lt;&gt; "", COUNTIF(SAP!#REF!,Q3956)&gt;0),"Matched", "")</f>
        <v>#REF!</v>
      </c>
    </row>
    <row r="3957" spans="1:20" hidden="1">
      <c r="A3957" s="21">
        <v>11563327</v>
      </c>
      <c r="B3957" s="22">
        <v>43945</v>
      </c>
      <c r="C3957" s="22">
        <v>43945</v>
      </c>
      <c r="D3957" s="21" t="s">
        <v>10</v>
      </c>
      <c r="E3957" s="23">
        <v>0</v>
      </c>
      <c r="F3957" s="23">
        <v>0</v>
      </c>
      <c r="G3957" s="23">
        <v>31185.9</v>
      </c>
      <c r="H3957" s="23">
        <v>907613.82</v>
      </c>
      <c r="I3957" s="21" t="s">
        <v>11</v>
      </c>
      <c r="J3957" s="21" t="s">
        <v>12</v>
      </c>
      <c r="K3957" s="21" t="str">
        <f t="shared" si="201"/>
        <v/>
      </c>
      <c r="L3957" s="21" t="e">
        <f ca="1">IF(AND(K3957&lt;&gt; "", COUNTIF(SAP!#REF!,K3957)&gt;0),"Matched", "")</f>
        <v>#REF!</v>
      </c>
      <c r="M3957" s="21" t="str">
        <f t="shared" si="202"/>
        <v/>
      </c>
      <c r="N3957" s="21" t="e">
        <f ca="1">IF(AND(M3957&lt;&gt; "", COUNTIF(SAP!#REF!,M3957)&gt;0),"Matched", "")</f>
        <v>#REF!</v>
      </c>
      <c r="O3957" s="21" t="str">
        <f t="shared" si="203"/>
        <v/>
      </c>
      <c r="P3957" s="21" t="e">
        <f ca="1">IF(AND(O3957&lt;&gt; "", COUNTIF(SAP!#REF!,O3957)&gt;0),"Matched", "")</f>
        <v>#REF!</v>
      </c>
      <c r="Q3957" s="21" t="str">
        <f ca="1">IF(OR(D3957="AC",D3957="TR"),"Logic4"&amp;"_"&amp;TEXT(C3957,"dd.mm.yyyy") &amp;"_"&amp; 907613.82,"")</f>
        <v>Logic4_24.04.2020_907613.82</v>
      </c>
      <c r="R3957" s="21" t="e">
        <f ca="1">IF(AND(Q3957&lt;&gt; "", COUNTIF(SAP!#REF!,Q3957)&gt;0),"Matched", "")</f>
        <v>#REF!</v>
      </c>
    </row>
    <row r="3958" spans="1:20" hidden="1">
      <c r="A3958" s="21">
        <v>11563327</v>
      </c>
      <c r="B3958" s="22">
        <v>43945</v>
      </c>
      <c r="C3958" s="22">
        <v>43945</v>
      </c>
      <c r="D3958" s="21" t="s">
        <v>13</v>
      </c>
      <c r="E3958" s="23">
        <v>0</v>
      </c>
      <c r="F3958" s="23">
        <v>4.67</v>
      </c>
      <c r="G3958" s="23">
        <v>0</v>
      </c>
      <c r="H3958" s="23">
        <v>907609.15</v>
      </c>
      <c r="I3958" s="21" t="s">
        <v>14</v>
      </c>
      <c r="J3958" s="21" t="s">
        <v>15</v>
      </c>
      <c r="K3958" s="21" t="str">
        <f t="shared" si="201"/>
        <v/>
      </c>
      <c r="L3958" s="21" t="e">
        <f ca="1">IF(AND(K3958&lt;&gt; "", COUNTIF(SAP!#REF!,K3958)&gt;0),"Matched", "")</f>
        <v>#REF!</v>
      </c>
      <c r="M3958" s="21" t="str">
        <f t="shared" si="202"/>
        <v/>
      </c>
      <c r="N3958" s="21" t="e">
        <f ca="1">IF(AND(M3958&lt;&gt; "", COUNTIF(SAP!#REF!,M3958)&gt;0),"Matched", "")</f>
        <v>#REF!</v>
      </c>
      <c r="O3958" s="21" t="str">
        <f t="shared" si="203"/>
        <v/>
      </c>
      <c r="P3958" s="21" t="e">
        <f ca="1">IF(AND(O3958&lt;&gt; "", COUNTIF(SAP!#REF!,O3958)&gt;0),"Matched", "")</f>
        <v>#REF!</v>
      </c>
      <c r="R3958" s="21" t="e">
        <f ca="1">IF(AND(Q3958&lt;&gt; "", COUNTIF(SAP!#REF!,Q3958)&gt;0),"Matched", "")</f>
        <v>#REF!</v>
      </c>
      <c r="S3958" s="21" t="str">
        <f ca="1">IF(AND(D3958="AD", I3958="800TAX  "),"Logic5"&amp;"_"&amp;TEXT(C3958,"dd.mm.yyyy") &amp;"_"&amp; 537.56,"")</f>
        <v>Logic5_24.04.2020_537.56</v>
      </c>
      <c r="T3958" s="21" t="e">
        <f ca="1">IF(AND(S3958&lt;&gt; "", COUNTIF(SAP!#REF!,S3958)&gt;0),"Matched", "")</f>
        <v>#REF!</v>
      </c>
    </row>
    <row r="3959" spans="1:20" hidden="1">
      <c r="A3959" s="21">
        <v>11563327</v>
      </c>
      <c r="B3959" s="22">
        <v>43945</v>
      </c>
      <c r="C3959" s="22">
        <v>43945</v>
      </c>
      <c r="D3959" s="21" t="s">
        <v>13</v>
      </c>
      <c r="E3959" s="23">
        <v>0</v>
      </c>
      <c r="F3959" s="23">
        <v>6.26</v>
      </c>
      <c r="G3959" s="23">
        <v>0</v>
      </c>
      <c r="H3959" s="23">
        <v>907602.89</v>
      </c>
      <c r="I3959" s="21" t="s">
        <v>14</v>
      </c>
      <c r="J3959" s="21" t="s">
        <v>15</v>
      </c>
      <c r="K3959" s="21" t="str">
        <f t="shared" si="201"/>
        <v/>
      </c>
      <c r="L3959" s="21" t="e">
        <f ca="1">IF(AND(K3959&lt;&gt; "", COUNTIF(SAP!#REF!,K3959)&gt;0),"Matched", "")</f>
        <v>#REF!</v>
      </c>
      <c r="M3959" s="21" t="str">
        <f t="shared" si="202"/>
        <v/>
      </c>
      <c r="N3959" s="21" t="e">
        <f ca="1">IF(AND(M3959&lt;&gt; "", COUNTIF(SAP!#REF!,M3959)&gt;0),"Matched", "")</f>
        <v>#REF!</v>
      </c>
      <c r="O3959" s="21" t="str">
        <f t="shared" si="203"/>
        <v/>
      </c>
      <c r="P3959" s="21" t="e">
        <f ca="1">IF(AND(O3959&lt;&gt; "", COUNTIF(SAP!#REF!,O3959)&gt;0),"Matched", "")</f>
        <v>#REF!</v>
      </c>
      <c r="R3959" s="21" t="e">
        <f ca="1">IF(AND(Q3959&lt;&gt; "", COUNTIF(SAP!#REF!,Q3959)&gt;0),"Matched", "")</f>
        <v>#REF!</v>
      </c>
      <c r="S3959" s="21" t="str">
        <f ca="1">IF(AND(D3959="AD", I3959="800TAX  "),"Logic5"&amp;"_"&amp;TEXT(C3959,"dd.mm.yyyy") &amp;"_"&amp; 537.56,"")</f>
        <v>Logic5_24.04.2020_537.56</v>
      </c>
      <c r="T3959" s="21" t="e">
        <f ca="1">IF(AND(S3959&lt;&gt; "", COUNTIF(SAP!#REF!,S3959)&gt;0),"Matched", "")</f>
        <v>#REF!</v>
      </c>
    </row>
    <row r="3960" spans="1:20" hidden="1">
      <c r="A3960" s="21">
        <v>11563327</v>
      </c>
      <c r="B3960" s="22">
        <v>43945</v>
      </c>
      <c r="C3960" s="22">
        <v>43945</v>
      </c>
      <c r="D3960" s="21" t="s">
        <v>13</v>
      </c>
      <c r="E3960" s="23">
        <v>0</v>
      </c>
      <c r="F3960" s="23">
        <v>6.54</v>
      </c>
      <c r="G3960" s="23">
        <v>0</v>
      </c>
      <c r="H3960" s="23">
        <v>907596.35</v>
      </c>
      <c r="I3960" s="21" t="s">
        <v>14</v>
      </c>
      <c r="J3960" s="21" t="s">
        <v>15</v>
      </c>
      <c r="K3960" s="21" t="str">
        <f t="shared" si="201"/>
        <v/>
      </c>
      <c r="L3960" s="21" t="e">
        <f ca="1">IF(AND(K3960&lt;&gt; "", COUNTIF(SAP!#REF!,K3960)&gt;0),"Matched", "")</f>
        <v>#REF!</v>
      </c>
      <c r="M3960" s="21" t="str">
        <f t="shared" si="202"/>
        <v/>
      </c>
      <c r="N3960" s="21" t="e">
        <f ca="1">IF(AND(M3960&lt;&gt; "", COUNTIF(SAP!#REF!,M3960)&gt;0),"Matched", "")</f>
        <v>#REF!</v>
      </c>
      <c r="O3960" s="21" t="str">
        <f t="shared" si="203"/>
        <v/>
      </c>
      <c r="P3960" s="21" t="e">
        <f ca="1">IF(AND(O3960&lt;&gt; "", COUNTIF(SAP!#REF!,O3960)&gt;0),"Matched", "")</f>
        <v>#REF!</v>
      </c>
      <c r="R3960" s="21" t="e">
        <f ca="1">IF(AND(Q3960&lt;&gt; "", COUNTIF(SAP!#REF!,Q3960)&gt;0),"Matched", "")</f>
        <v>#REF!</v>
      </c>
      <c r="S3960" s="21" t="str">
        <f ca="1">IF(AND(D3960="AD", I3960="800TAX  "),"Logic5"&amp;"_"&amp;TEXT(C3960,"dd.mm.yyyy") &amp;"_"&amp; 537.56,"")</f>
        <v>Logic5_24.04.2020_537.56</v>
      </c>
      <c r="T3960" s="21" t="e">
        <f ca="1">IF(AND(S3960&lt;&gt; "", COUNTIF(SAP!#REF!,S3960)&gt;0),"Matched", "")</f>
        <v>#REF!</v>
      </c>
    </row>
    <row r="3961" spans="1:20" hidden="1">
      <c r="A3961" s="21">
        <v>11563327</v>
      </c>
      <c r="B3961" s="22">
        <v>43945</v>
      </c>
      <c r="C3961" s="22">
        <v>43945</v>
      </c>
      <c r="D3961" s="21" t="s">
        <v>13</v>
      </c>
      <c r="E3961" s="23">
        <v>0</v>
      </c>
      <c r="F3961" s="23">
        <v>7.38</v>
      </c>
      <c r="G3961" s="23">
        <v>0</v>
      </c>
      <c r="H3961" s="23">
        <v>907588.97</v>
      </c>
      <c r="I3961" s="21" t="s">
        <v>14</v>
      </c>
      <c r="J3961" s="21" t="s">
        <v>15</v>
      </c>
      <c r="K3961" s="21" t="str">
        <f t="shared" si="201"/>
        <v/>
      </c>
      <c r="L3961" s="21" t="e">
        <f ca="1">IF(AND(K3961&lt;&gt; "", COUNTIF(SAP!#REF!,K3961)&gt;0),"Matched", "")</f>
        <v>#REF!</v>
      </c>
      <c r="M3961" s="21" t="str">
        <f t="shared" si="202"/>
        <v/>
      </c>
      <c r="N3961" s="21" t="e">
        <f ca="1">IF(AND(M3961&lt;&gt; "", COUNTIF(SAP!#REF!,M3961)&gt;0),"Matched", "")</f>
        <v>#REF!</v>
      </c>
      <c r="O3961" s="21" t="str">
        <f t="shared" si="203"/>
        <v/>
      </c>
      <c r="P3961" s="21" t="e">
        <f ca="1">IF(AND(O3961&lt;&gt; "", COUNTIF(SAP!#REF!,O3961)&gt;0),"Matched", "")</f>
        <v>#REF!</v>
      </c>
      <c r="R3961" s="21" t="e">
        <f ca="1">IF(AND(Q3961&lt;&gt; "", COUNTIF(SAP!#REF!,Q3961)&gt;0),"Matched", "")</f>
        <v>#REF!</v>
      </c>
      <c r="S3961" s="21" t="str">
        <f ca="1">IF(AND(D3961="AD", I3961="800TAX  "),"Logic5"&amp;"_"&amp;TEXT(C3961,"dd.mm.yyyy") &amp;"_"&amp; 537.56,"")</f>
        <v>Logic5_24.04.2020_537.56</v>
      </c>
      <c r="T3961" s="21" t="e">
        <f ca="1">IF(AND(S3961&lt;&gt; "", COUNTIF(SAP!#REF!,S3961)&gt;0),"Matched", "")</f>
        <v>#REF!</v>
      </c>
    </row>
    <row r="3962" spans="1:20" hidden="1">
      <c r="A3962" s="21">
        <v>11563327</v>
      </c>
      <c r="B3962" s="22">
        <v>43945</v>
      </c>
      <c r="C3962" s="22">
        <v>43945</v>
      </c>
      <c r="D3962" s="21" t="s">
        <v>13</v>
      </c>
      <c r="E3962" s="23">
        <v>0</v>
      </c>
      <c r="F3962" s="23">
        <v>7.41</v>
      </c>
      <c r="G3962" s="23">
        <v>0</v>
      </c>
      <c r="H3962" s="23">
        <v>907581.56</v>
      </c>
      <c r="I3962" s="21" t="s">
        <v>14</v>
      </c>
      <c r="J3962" s="21" t="s">
        <v>15</v>
      </c>
      <c r="K3962" s="21" t="str">
        <f t="shared" si="201"/>
        <v/>
      </c>
      <c r="L3962" s="21" t="e">
        <f ca="1">IF(AND(K3962&lt;&gt; "", COUNTIF(SAP!#REF!,K3962)&gt;0),"Matched", "")</f>
        <v>#REF!</v>
      </c>
      <c r="M3962" s="21" t="str">
        <f t="shared" si="202"/>
        <v/>
      </c>
      <c r="N3962" s="21" t="e">
        <f ca="1">IF(AND(M3962&lt;&gt; "", COUNTIF(SAP!#REF!,M3962)&gt;0),"Matched", "")</f>
        <v>#REF!</v>
      </c>
      <c r="O3962" s="21" t="str">
        <f t="shared" si="203"/>
        <v/>
      </c>
      <c r="P3962" s="21" t="e">
        <f ca="1">IF(AND(O3962&lt;&gt; "", COUNTIF(SAP!#REF!,O3962)&gt;0),"Matched", "")</f>
        <v>#REF!</v>
      </c>
      <c r="R3962" s="21" t="e">
        <f ca="1">IF(AND(Q3962&lt;&gt; "", COUNTIF(SAP!#REF!,Q3962)&gt;0),"Matched", "")</f>
        <v>#REF!</v>
      </c>
      <c r="S3962" s="21" t="str">
        <f ca="1">IF(AND(D3962="AD", I3962="800TAX  "),"Logic5"&amp;"_"&amp;TEXT(C3962,"dd.mm.yyyy") &amp;"_"&amp; 537.56,"")</f>
        <v>Logic5_24.04.2020_537.56</v>
      </c>
      <c r="T3962" s="21" t="e">
        <f ca="1">IF(AND(S3962&lt;&gt; "", COUNTIF(SAP!#REF!,S3962)&gt;0),"Matched", "")</f>
        <v>#REF!</v>
      </c>
    </row>
    <row r="3963" spans="1:20" hidden="1">
      <c r="A3963" s="21">
        <v>11563327</v>
      </c>
      <c r="B3963" s="22">
        <v>43945</v>
      </c>
      <c r="C3963" s="22">
        <v>43945</v>
      </c>
      <c r="D3963" s="21" t="s">
        <v>13</v>
      </c>
      <c r="E3963" s="23">
        <v>0</v>
      </c>
      <c r="F3963" s="23">
        <v>7.54</v>
      </c>
      <c r="G3963" s="23">
        <v>0</v>
      </c>
      <c r="H3963" s="23">
        <v>907574.02</v>
      </c>
      <c r="I3963" s="21" t="s">
        <v>14</v>
      </c>
      <c r="J3963" s="21" t="s">
        <v>15</v>
      </c>
      <c r="K3963" s="21" t="str">
        <f t="shared" si="201"/>
        <v/>
      </c>
      <c r="L3963" s="21" t="e">
        <f ca="1">IF(AND(K3963&lt;&gt; "", COUNTIF(SAP!#REF!,K3963)&gt;0),"Matched", "")</f>
        <v>#REF!</v>
      </c>
      <c r="M3963" s="21" t="str">
        <f t="shared" si="202"/>
        <v/>
      </c>
      <c r="N3963" s="21" t="e">
        <f ca="1">IF(AND(M3963&lt;&gt; "", COUNTIF(SAP!#REF!,M3963)&gt;0),"Matched", "")</f>
        <v>#REF!</v>
      </c>
      <c r="O3963" s="21" t="str">
        <f t="shared" si="203"/>
        <v/>
      </c>
      <c r="P3963" s="21" t="e">
        <f ca="1">IF(AND(O3963&lt;&gt; "", COUNTIF(SAP!#REF!,O3963)&gt;0),"Matched", "")</f>
        <v>#REF!</v>
      </c>
      <c r="R3963" s="21" t="e">
        <f ca="1">IF(AND(Q3963&lt;&gt; "", COUNTIF(SAP!#REF!,Q3963)&gt;0),"Matched", "")</f>
        <v>#REF!</v>
      </c>
      <c r="S3963" s="21" t="str">
        <f ca="1">IF(AND(D3963="AD", I3963="800TAX  "),"Logic5"&amp;"_"&amp;TEXT(C3963,"dd.mm.yyyy") &amp;"_"&amp; 537.56,"")</f>
        <v>Logic5_24.04.2020_537.56</v>
      </c>
      <c r="T3963" s="21" t="e">
        <f ca="1">IF(AND(S3963&lt;&gt; "", COUNTIF(SAP!#REF!,S3963)&gt;0),"Matched", "")</f>
        <v>#REF!</v>
      </c>
    </row>
    <row r="3964" spans="1:20" hidden="1">
      <c r="A3964" s="21">
        <v>11563327</v>
      </c>
      <c r="B3964" s="22">
        <v>43945</v>
      </c>
      <c r="C3964" s="22">
        <v>43945</v>
      </c>
      <c r="D3964" s="21" t="s">
        <v>13</v>
      </c>
      <c r="E3964" s="23">
        <v>0</v>
      </c>
      <c r="F3964" s="23">
        <v>7.57</v>
      </c>
      <c r="G3964" s="23">
        <v>0</v>
      </c>
      <c r="H3964" s="23">
        <v>907566.45</v>
      </c>
      <c r="I3964" s="21" t="s">
        <v>14</v>
      </c>
      <c r="J3964" s="21" t="s">
        <v>15</v>
      </c>
      <c r="K3964" s="21" t="str">
        <f t="shared" si="201"/>
        <v/>
      </c>
      <c r="L3964" s="21" t="e">
        <f ca="1">IF(AND(K3964&lt;&gt; "", COUNTIF(SAP!#REF!,K3964)&gt;0),"Matched", "")</f>
        <v>#REF!</v>
      </c>
      <c r="M3964" s="21" t="str">
        <f t="shared" si="202"/>
        <v/>
      </c>
      <c r="N3964" s="21" t="e">
        <f ca="1">IF(AND(M3964&lt;&gt; "", COUNTIF(SAP!#REF!,M3964)&gt;0),"Matched", "")</f>
        <v>#REF!</v>
      </c>
      <c r="O3964" s="21" t="str">
        <f t="shared" si="203"/>
        <v/>
      </c>
      <c r="P3964" s="21" t="e">
        <f ca="1">IF(AND(O3964&lt;&gt; "", COUNTIF(SAP!#REF!,O3964)&gt;0),"Matched", "")</f>
        <v>#REF!</v>
      </c>
      <c r="R3964" s="21" t="e">
        <f ca="1">IF(AND(Q3964&lt;&gt; "", COUNTIF(SAP!#REF!,Q3964)&gt;0),"Matched", "")</f>
        <v>#REF!</v>
      </c>
      <c r="S3964" s="21" t="str">
        <f ca="1">IF(AND(D3964="AD", I3964="800TAX  "),"Logic5"&amp;"_"&amp;TEXT(C3964,"dd.mm.yyyy") &amp;"_"&amp; 537.56,"")</f>
        <v>Logic5_24.04.2020_537.56</v>
      </c>
      <c r="T3964" s="21" t="e">
        <f ca="1">IF(AND(S3964&lt;&gt; "", COUNTIF(SAP!#REF!,S3964)&gt;0),"Matched", "")</f>
        <v>#REF!</v>
      </c>
    </row>
    <row r="3965" spans="1:20" hidden="1">
      <c r="A3965" s="21">
        <v>11563327</v>
      </c>
      <c r="B3965" s="22">
        <v>43945</v>
      </c>
      <c r="C3965" s="22">
        <v>43945</v>
      </c>
      <c r="D3965" s="21" t="s">
        <v>13</v>
      </c>
      <c r="E3965" s="23">
        <v>0</v>
      </c>
      <c r="F3965" s="23">
        <v>7.71</v>
      </c>
      <c r="G3965" s="23">
        <v>0</v>
      </c>
      <c r="H3965" s="23">
        <v>907558.74</v>
      </c>
      <c r="I3965" s="21" t="s">
        <v>14</v>
      </c>
      <c r="J3965" s="21" t="s">
        <v>15</v>
      </c>
      <c r="K3965" s="21" t="str">
        <f t="shared" si="201"/>
        <v/>
      </c>
      <c r="L3965" s="21" t="e">
        <f ca="1">IF(AND(K3965&lt;&gt; "", COUNTIF(SAP!#REF!,K3965)&gt;0),"Matched", "")</f>
        <v>#REF!</v>
      </c>
      <c r="M3965" s="21" t="str">
        <f t="shared" si="202"/>
        <v/>
      </c>
      <c r="N3965" s="21" t="e">
        <f ca="1">IF(AND(M3965&lt;&gt; "", COUNTIF(SAP!#REF!,M3965)&gt;0),"Matched", "")</f>
        <v>#REF!</v>
      </c>
      <c r="O3965" s="21" t="str">
        <f t="shared" si="203"/>
        <v/>
      </c>
      <c r="P3965" s="21" t="e">
        <f ca="1">IF(AND(O3965&lt;&gt; "", COUNTIF(SAP!#REF!,O3965)&gt;0),"Matched", "")</f>
        <v>#REF!</v>
      </c>
      <c r="R3965" s="21" t="e">
        <f ca="1">IF(AND(Q3965&lt;&gt; "", COUNTIF(SAP!#REF!,Q3965)&gt;0),"Matched", "")</f>
        <v>#REF!</v>
      </c>
      <c r="S3965" s="21" t="str">
        <f ca="1">IF(AND(D3965="AD", I3965="800TAX  "),"Logic5"&amp;"_"&amp;TEXT(C3965,"dd.mm.yyyy") &amp;"_"&amp; 537.56,"")</f>
        <v>Logic5_24.04.2020_537.56</v>
      </c>
      <c r="T3965" s="21" t="e">
        <f ca="1">IF(AND(S3965&lt;&gt; "", COUNTIF(SAP!#REF!,S3965)&gt;0),"Matched", "")</f>
        <v>#REF!</v>
      </c>
    </row>
    <row r="3966" spans="1:20" hidden="1">
      <c r="A3966" s="21">
        <v>11563327</v>
      </c>
      <c r="B3966" s="22">
        <v>43945</v>
      </c>
      <c r="C3966" s="22">
        <v>43945</v>
      </c>
      <c r="D3966" s="21" t="s">
        <v>13</v>
      </c>
      <c r="E3966" s="23">
        <v>0</v>
      </c>
      <c r="F3966" s="23">
        <v>9.35</v>
      </c>
      <c r="G3966" s="23">
        <v>0</v>
      </c>
      <c r="H3966" s="23">
        <v>907549.39</v>
      </c>
      <c r="I3966" s="21" t="s">
        <v>14</v>
      </c>
      <c r="J3966" s="21" t="s">
        <v>15</v>
      </c>
      <c r="K3966" s="21" t="str">
        <f t="shared" si="201"/>
        <v/>
      </c>
      <c r="L3966" s="21" t="e">
        <f ca="1">IF(AND(K3966&lt;&gt; "", COUNTIF(SAP!#REF!,K3966)&gt;0),"Matched", "")</f>
        <v>#REF!</v>
      </c>
      <c r="M3966" s="21" t="str">
        <f t="shared" si="202"/>
        <v/>
      </c>
      <c r="N3966" s="21" t="e">
        <f ca="1">IF(AND(M3966&lt;&gt; "", COUNTIF(SAP!#REF!,M3966)&gt;0),"Matched", "")</f>
        <v>#REF!</v>
      </c>
      <c r="O3966" s="21" t="str">
        <f t="shared" si="203"/>
        <v/>
      </c>
      <c r="P3966" s="21" t="e">
        <f ca="1">IF(AND(O3966&lt;&gt; "", COUNTIF(SAP!#REF!,O3966)&gt;0),"Matched", "")</f>
        <v>#REF!</v>
      </c>
      <c r="R3966" s="21" t="e">
        <f ca="1">IF(AND(Q3966&lt;&gt; "", COUNTIF(SAP!#REF!,Q3966)&gt;0),"Matched", "")</f>
        <v>#REF!</v>
      </c>
      <c r="S3966" s="21" t="str">
        <f ca="1">IF(AND(D3966="AD", I3966="800TAX  "),"Logic5"&amp;"_"&amp;TEXT(C3966,"dd.mm.yyyy") &amp;"_"&amp; 537.56,"")</f>
        <v>Logic5_24.04.2020_537.56</v>
      </c>
      <c r="T3966" s="21" t="e">
        <f ca="1">IF(AND(S3966&lt;&gt; "", COUNTIF(SAP!#REF!,S3966)&gt;0),"Matched", "")</f>
        <v>#REF!</v>
      </c>
    </row>
    <row r="3967" spans="1:20" hidden="1">
      <c r="A3967" s="21">
        <v>11563327</v>
      </c>
      <c r="B3967" s="22">
        <v>43945</v>
      </c>
      <c r="C3967" s="22">
        <v>43945</v>
      </c>
      <c r="D3967" s="21" t="s">
        <v>13</v>
      </c>
      <c r="E3967" s="23">
        <v>0</v>
      </c>
      <c r="F3967" s="23">
        <v>10.56</v>
      </c>
      <c r="G3967" s="23">
        <v>0</v>
      </c>
      <c r="H3967" s="23">
        <v>907538.83</v>
      </c>
      <c r="I3967" s="21" t="s">
        <v>14</v>
      </c>
      <c r="J3967" s="21" t="s">
        <v>15</v>
      </c>
      <c r="K3967" s="21" t="str">
        <f t="shared" si="201"/>
        <v/>
      </c>
      <c r="L3967" s="21" t="e">
        <f ca="1">IF(AND(K3967&lt;&gt; "", COUNTIF(SAP!#REF!,K3967)&gt;0),"Matched", "")</f>
        <v>#REF!</v>
      </c>
      <c r="M3967" s="21" t="str">
        <f t="shared" si="202"/>
        <v/>
      </c>
      <c r="N3967" s="21" t="e">
        <f ca="1">IF(AND(M3967&lt;&gt; "", COUNTIF(SAP!#REF!,M3967)&gt;0),"Matched", "")</f>
        <v>#REF!</v>
      </c>
      <c r="O3967" s="21" t="str">
        <f t="shared" si="203"/>
        <v/>
      </c>
      <c r="P3967" s="21" t="e">
        <f ca="1">IF(AND(O3967&lt;&gt; "", COUNTIF(SAP!#REF!,O3967)&gt;0),"Matched", "")</f>
        <v>#REF!</v>
      </c>
      <c r="R3967" s="21" t="e">
        <f ca="1">IF(AND(Q3967&lt;&gt; "", COUNTIF(SAP!#REF!,Q3967)&gt;0),"Matched", "")</f>
        <v>#REF!</v>
      </c>
      <c r="S3967" s="21" t="str">
        <f ca="1">IF(AND(D3967="AD", I3967="800TAX  "),"Logic5"&amp;"_"&amp;TEXT(C3967,"dd.mm.yyyy") &amp;"_"&amp; 537.56,"")</f>
        <v>Logic5_24.04.2020_537.56</v>
      </c>
      <c r="T3967" s="21" t="e">
        <f ca="1">IF(AND(S3967&lt;&gt; "", COUNTIF(SAP!#REF!,S3967)&gt;0),"Matched", "")</f>
        <v>#REF!</v>
      </c>
    </row>
    <row r="3968" spans="1:20" hidden="1">
      <c r="A3968" s="21">
        <v>11563327</v>
      </c>
      <c r="B3968" s="22">
        <v>43945</v>
      </c>
      <c r="C3968" s="22">
        <v>43945</v>
      </c>
      <c r="D3968" s="21" t="s">
        <v>13</v>
      </c>
      <c r="E3968" s="23">
        <v>0</v>
      </c>
      <c r="F3968" s="23">
        <v>16.63</v>
      </c>
      <c r="G3968" s="23">
        <v>0</v>
      </c>
      <c r="H3968" s="23">
        <v>907522.2</v>
      </c>
      <c r="I3968" s="21" t="s">
        <v>14</v>
      </c>
      <c r="J3968" s="21" t="s">
        <v>15</v>
      </c>
      <c r="K3968" s="21" t="str">
        <f t="shared" si="201"/>
        <v/>
      </c>
      <c r="L3968" s="21" t="e">
        <f ca="1">IF(AND(K3968&lt;&gt; "", COUNTIF(SAP!#REF!,K3968)&gt;0),"Matched", "")</f>
        <v>#REF!</v>
      </c>
      <c r="M3968" s="21" t="str">
        <f t="shared" si="202"/>
        <v/>
      </c>
      <c r="N3968" s="21" t="e">
        <f ca="1">IF(AND(M3968&lt;&gt; "", COUNTIF(SAP!#REF!,M3968)&gt;0),"Matched", "")</f>
        <v>#REF!</v>
      </c>
      <c r="O3968" s="21" t="str">
        <f t="shared" si="203"/>
        <v/>
      </c>
      <c r="P3968" s="21" t="e">
        <f ca="1">IF(AND(O3968&lt;&gt; "", COUNTIF(SAP!#REF!,O3968)&gt;0),"Matched", "")</f>
        <v>#REF!</v>
      </c>
      <c r="R3968" s="21" t="e">
        <f ca="1">IF(AND(Q3968&lt;&gt; "", COUNTIF(SAP!#REF!,Q3968)&gt;0),"Matched", "")</f>
        <v>#REF!</v>
      </c>
      <c r="S3968" s="21" t="str">
        <f ca="1">IF(AND(D3968="AD", I3968="800TAX  "),"Logic5"&amp;"_"&amp;TEXT(C3968,"dd.mm.yyyy") &amp;"_"&amp; 537.56,"")</f>
        <v>Logic5_24.04.2020_537.56</v>
      </c>
      <c r="T3968" s="21" t="e">
        <f ca="1">IF(AND(S3968&lt;&gt; "", COUNTIF(SAP!#REF!,S3968)&gt;0),"Matched", "")</f>
        <v>#REF!</v>
      </c>
    </row>
    <row r="3969" spans="1:20" hidden="1">
      <c r="A3969" s="21">
        <v>11563327</v>
      </c>
      <c r="B3969" s="22">
        <v>43945</v>
      </c>
      <c r="C3969" s="22">
        <v>43945</v>
      </c>
      <c r="D3969" s="21" t="s">
        <v>13</v>
      </c>
      <c r="E3969" s="23">
        <v>0</v>
      </c>
      <c r="F3969" s="23">
        <v>17.73</v>
      </c>
      <c r="G3969" s="23">
        <v>0</v>
      </c>
      <c r="H3969" s="23">
        <v>907504.47</v>
      </c>
      <c r="I3969" s="21" t="s">
        <v>14</v>
      </c>
      <c r="J3969" s="21" t="s">
        <v>15</v>
      </c>
      <c r="K3969" s="21" t="str">
        <f t="shared" si="201"/>
        <v/>
      </c>
      <c r="L3969" s="21" t="e">
        <f ca="1">IF(AND(K3969&lt;&gt; "", COUNTIF(SAP!#REF!,K3969)&gt;0),"Matched", "")</f>
        <v>#REF!</v>
      </c>
      <c r="M3969" s="21" t="str">
        <f t="shared" si="202"/>
        <v/>
      </c>
      <c r="N3969" s="21" t="e">
        <f ca="1">IF(AND(M3969&lt;&gt; "", COUNTIF(SAP!#REF!,M3969)&gt;0),"Matched", "")</f>
        <v>#REF!</v>
      </c>
      <c r="O3969" s="21" t="str">
        <f t="shared" si="203"/>
        <v/>
      </c>
      <c r="P3969" s="21" t="e">
        <f ca="1">IF(AND(O3969&lt;&gt; "", COUNTIF(SAP!#REF!,O3969)&gt;0),"Matched", "")</f>
        <v>#REF!</v>
      </c>
      <c r="R3969" s="21" t="e">
        <f ca="1">IF(AND(Q3969&lt;&gt; "", COUNTIF(SAP!#REF!,Q3969)&gt;0),"Matched", "")</f>
        <v>#REF!</v>
      </c>
      <c r="S3969" s="21" t="str">
        <f ca="1">IF(AND(D3969="AD", I3969="800TAX  "),"Logic5"&amp;"_"&amp;TEXT(C3969,"dd.mm.yyyy") &amp;"_"&amp; 537.56,"")</f>
        <v>Logic5_24.04.2020_537.56</v>
      </c>
      <c r="T3969" s="21" t="e">
        <f ca="1">IF(AND(S3969&lt;&gt; "", COUNTIF(SAP!#REF!,S3969)&gt;0),"Matched", "")</f>
        <v>#REF!</v>
      </c>
    </row>
    <row r="3970" spans="1:20" hidden="1">
      <c r="A3970" s="21">
        <v>11563327</v>
      </c>
      <c r="B3970" s="22">
        <v>43945</v>
      </c>
      <c r="C3970" s="22">
        <v>43945</v>
      </c>
      <c r="D3970" s="21" t="s">
        <v>13</v>
      </c>
      <c r="E3970" s="23">
        <v>0</v>
      </c>
      <c r="F3970" s="23">
        <v>20.09</v>
      </c>
      <c r="G3970" s="23">
        <v>0</v>
      </c>
      <c r="H3970" s="23">
        <v>907484.38</v>
      </c>
      <c r="I3970" s="21" t="s">
        <v>14</v>
      </c>
      <c r="J3970" s="21" t="s">
        <v>15</v>
      </c>
      <c r="K3970" s="21" t="str">
        <f t="shared" si="201"/>
        <v/>
      </c>
      <c r="L3970" s="21" t="e">
        <f ca="1">IF(AND(K3970&lt;&gt; "", COUNTIF(SAP!#REF!,K3970)&gt;0),"Matched", "")</f>
        <v>#REF!</v>
      </c>
      <c r="M3970" s="21" t="str">
        <f t="shared" si="202"/>
        <v/>
      </c>
      <c r="N3970" s="21" t="e">
        <f ca="1">IF(AND(M3970&lt;&gt; "", COUNTIF(SAP!#REF!,M3970)&gt;0),"Matched", "")</f>
        <v>#REF!</v>
      </c>
      <c r="O3970" s="21" t="str">
        <f t="shared" si="203"/>
        <v/>
      </c>
      <c r="P3970" s="21" t="e">
        <f ca="1">IF(AND(O3970&lt;&gt; "", COUNTIF(SAP!#REF!,O3970)&gt;0),"Matched", "")</f>
        <v>#REF!</v>
      </c>
      <c r="R3970" s="21" t="e">
        <f ca="1">IF(AND(Q3970&lt;&gt; "", COUNTIF(SAP!#REF!,Q3970)&gt;0),"Matched", "")</f>
        <v>#REF!</v>
      </c>
      <c r="S3970" s="21" t="str">
        <f ca="1">IF(AND(D3970="AD", I3970="800TAX  "),"Logic5"&amp;"_"&amp;TEXT(C3970,"dd.mm.yyyy") &amp;"_"&amp; 537.56,"")</f>
        <v>Logic5_24.04.2020_537.56</v>
      </c>
      <c r="T3970" s="21" t="e">
        <f ca="1">IF(AND(S3970&lt;&gt; "", COUNTIF(SAP!#REF!,S3970)&gt;0),"Matched", "")</f>
        <v>#REF!</v>
      </c>
    </row>
    <row r="3971" spans="1:20" hidden="1">
      <c r="A3971" s="21">
        <v>11563327</v>
      </c>
      <c r="B3971" s="22">
        <v>43945</v>
      </c>
      <c r="C3971" s="22">
        <v>43945</v>
      </c>
      <c r="D3971" s="21" t="s">
        <v>13</v>
      </c>
      <c r="E3971" s="23">
        <v>0</v>
      </c>
      <c r="F3971" s="23">
        <v>26.67</v>
      </c>
      <c r="G3971" s="23">
        <v>0</v>
      </c>
      <c r="H3971" s="23">
        <v>907457.71</v>
      </c>
      <c r="I3971" s="21" t="s">
        <v>14</v>
      </c>
      <c r="J3971" s="21" t="s">
        <v>15</v>
      </c>
      <c r="K3971" s="21" t="str">
        <f t="shared" ref="K3971:K4034" si="204">IF(D3971="TF","Logic1"&amp;"_"&amp;TEXT(C3971, "mm") &amp;"_"&amp; F3971,"")</f>
        <v/>
      </c>
      <c r="L3971" s="21" t="e">
        <f ca="1">IF(AND(K3971&lt;&gt; "", COUNTIF(SAP!#REF!,K3971)&gt;0),"Matched", "")</f>
        <v>#REF!</v>
      </c>
      <c r="M3971" s="21" t="str">
        <f t="shared" si="202"/>
        <v/>
      </c>
      <c r="N3971" s="21" t="e">
        <f ca="1">IF(AND(M3971&lt;&gt; "", COUNTIF(SAP!#REF!,M3971)&gt;0),"Matched", "")</f>
        <v>#REF!</v>
      </c>
      <c r="O3971" s="21" t="str">
        <f t="shared" si="203"/>
        <v/>
      </c>
      <c r="P3971" s="21" t="e">
        <f ca="1">IF(AND(O3971&lt;&gt; "", COUNTIF(SAP!#REF!,O3971)&gt;0),"Matched", "")</f>
        <v>#REF!</v>
      </c>
      <c r="R3971" s="21" t="e">
        <f ca="1">IF(AND(Q3971&lt;&gt; "", COUNTIF(SAP!#REF!,Q3971)&gt;0),"Matched", "")</f>
        <v>#REF!</v>
      </c>
      <c r="S3971" s="21" t="str">
        <f ca="1">IF(AND(D3971="AD", I3971="800TAX  "),"Logic5"&amp;"_"&amp;TEXT(C3971,"dd.mm.yyyy") &amp;"_"&amp; 537.56,"")</f>
        <v>Logic5_24.04.2020_537.56</v>
      </c>
      <c r="T3971" s="21" t="e">
        <f ca="1">IF(AND(S3971&lt;&gt; "", COUNTIF(SAP!#REF!,S3971)&gt;0),"Matched", "")</f>
        <v>#REF!</v>
      </c>
    </row>
    <row r="3972" spans="1:20" hidden="1">
      <c r="A3972" s="21">
        <v>11563327</v>
      </c>
      <c r="B3972" s="22">
        <v>43945</v>
      </c>
      <c r="C3972" s="22">
        <v>43945</v>
      </c>
      <c r="D3972" s="21" t="s">
        <v>13</v>
      </c>
      <c r="E3972" s="23">
        <v>0</v>
      </c>
      <c r="F3972" s="23">
        <v>36.82</v>
      </c>
      <c r="G3972" s="23">
        <v>0</v>
      </c>
      <c r="H3972" s="23">
        <v>907420.89</v>
      </c>
      <c r="I3972" s="21" t="s">
        <v>14</v>
      </c>
      <c r="J3972" s="21" t="s">
        <v>15</v>
      </c>
      <c r="K3972" s="21" t="str">
        <f t="shared" si="204"/>
        <v/>
      </c>
      <c r="L3972" s="21" t="e">
        <f ca="1">IF(AND(K3972&lt;&gt; "", COUNTIF(SAP!#REF!,K3972)&gt;0),"Matched", "")</f>
        <v>#REF!</v>
      </c>
      <c r="M3972" s="21" t="str">
        <f t="shared" si="202"/>
        <v/>
      </c>
      <c r="N3972" s="21" t="e">
        <f ca="1">IF(AND(M3972&lt;&gt; "", COUNTIF(SAP!#REF!,M3972)&gt;0),"Matched", "")</f>
        <v>#REF!</v>
      </c>
      <c r="O3972" s="21" t="str">
        <f t="shared" si="203"/>
        <v/>
      </c>
      <c r="P3972" s="21" t="e">
        <f ca="1">IF(AND(O3972&lt;&gt; "", COUNTIF(SAP!#REF!,O3972)&gt;0),"Matched", "")</f>
        <v>#REF!</v>
      </c>
      <c r="R3972" s="21" t="e">
        <f ca="1">IF(AND(Q3972&lt;&gt; "", COUNTIF(SAP!#REF!,Q3972)&gt;0),"Matched", "")</f>
        <v>#REF!</v>
      </c>
      <c r="S3972" s="21" t="str">
        <f ca="1">IF(AND(D3972="AD", I3972="800TAX  "),"Logic5"&amp;"_"&amp;TEXT(C3972,"dd.mm.yyyy") &amp;"_"&amp; 537.56,"")</f>
        <v>Logic5_24.04.2020_537.56</v>
      </c>
      <c r="T3972" s="21" t="e">
        <f ca="1">IF(AND(S3972&lt;&gt; "", COUNTIF(SAP!#REF!,S3972)&gt;0),"Matched", "")</f>
        <v>#REF!</v>
      </c>
    </row>
    <row r="3973" spans="1:20" hidden="1">
      <c r="A3973" s="21">
        <v>11563327</v>
      </c>
      <c r="B3973" s="22">
        <v>43945</v>
      </c>
      <c r="C3973" s="22">
        <v>43945</v>
      </c>
      <c r="D3973" s="21" t="s">
        <v>13</v>
      </c>
      <c r="E3973" s="23">
        <v>0</v>
      </c>
      <c r="F3973" s="23">
        <v>42.52</v>
      </c>
      <c r="G3973" s="23">
        <v>0</v>
      </c>
      <c r="H3973" s="23">
        <v>907378.37</v>
      </c>
      <c r="I3973" s="21" t="s">
        <v>14</v>
      </c>
      <c r="J3973" s="21" t="s">
        <v>15</v>
      </c>
      <c r="K3973" s="21" t="str">
        <f t="shared" si="204"/>
        <v/>
      </c>
      <c r="L3973" s="21" t="e">
        <f ca="1">IF(AND(K3973&lt;&gt; "", COUNTIF(SAP!#REF!,K3973)&gt;0),"Matched", "")</f>
        <v>#REF!</v>
      </c>
      <c r="M3973" s="21" t="str">
        <f t="shared" si="202"/>
        <v/>
      </c>
      <c r="N3973" s="21" t="e">
        <f ca="1">IF(AND(M3973&lt;&gt; "", COUNTIF(SAP!#REF!,M3973)&gt;0),"Matched", "")</f>
        <v>#REF!</v>
      </c>
      <c r="O3973" s="21" t="str">
        <f t="shared" si="203"/>
        <v/>
      </c>
      <c r="P3973" s="21" t="e">
        <f ca="1">IF(AND(O3973&lt;&gt; "", COUNTIF(SAP!#REF!,O3973)&gt;0),"Matched", "")</f>
        <v>#REF!</v>
      </c>
      <c r="R3973" s="21" t="e">
        <f ca="1">IF(AND(Q3973&lt;&gt; "", COUNTIF(SAP!#REF!,Q3973)&gt;0),"Matched", "")</f>
        <v>#REF!</v>
      </c>
      <c r="S3973" s="21" t="str">
        <f ca="1">IF(AND(D3973="AD", I3973="800TAX  "),"Logic5"&amp;"_"&amp;TEXT(C3973,"dd.mm.yyyy") &amp;"_"&amp; 537.56,"")</f>
        <v>Logic5_24.04.2020_537.56</v>
      </c>
      <c r="T3973" s="21" t="e">
        <f ca="1">IF(AND(S3973&lt;&gt; "", COUNTIF(SAP!#REF!,S3973)&gt;0),"Matched", "")</f>
        <v>#REF!</v>
      </c>
    </row>
    <row r="3974" spans="1:20" hidden="1">
      <c r="A3974" s="21">
        <v>11563327</v>
      </c>
      <c r="B3974" s="22">
        <v>43945</v>
      </c>
      <c r="C3974" s="22">
        <v>43945</v>
      </c>
      <c r="D3974" s="21" t="s">
        <v>13</v>
      </c>
      <c r="E3974" s="23">
        <v>0</v>
      </c>
      <c r="F3974" s="23">
        <v>56</v>
      </c>
      <c r="G3974" s="23">
        <v>0</v>
      </c>
      <c r="H3974" s="23">
        <v>907322.37</v>
      </c>
      <c r="I3974" s="21" t="s">
        <v>14</v>
      </c>
      <c r="J3974" s="21" t="s">
        <v>15</v>
      </c>
      <c r="K3974" s="21" t="str">
        <f t="shared" si="204"/>
        <v/>
      </c>
      <c r="L3974" s="21" t="e">
        <f ca="1">IF(AND(K3974&lt;&gt; "", COUNTIF(SAP!#REF!,K3974)&gt;0),"Matched", "")</f>
        <v>#REF!</v>
      </c>
      <c r="M3974" s="21" t="str">
        <f t="shared" si="202"/>
        <v/>
      </c>
      <c r="N3974" s="21" t="e">
        <f ca="1">IF(AND(M3974&lt;&gt; "", COUNTIF(SAP!#REF!,M3974)&gt;0),"Matched", "")</f>
        <v>#REF!</v>
      </c>
      <c r="O3974" s="21" t="str">
        <f t="shared" si="203"/>
        <v/>
      </c>
      <c r="P3974" s="21" t="e">
        <f ca="1">IF(AND(O3974&lt;&gt; "", COUNTIF(SAP!#REF!,O3974)&gt;0),"Matched", "")</f>
        <v>#REF!</v>
      </c>
      <c r="R3974" s="21" t="e">
        <f ca="1">IF(AND(Q3974&lt;&gt; "", COUNTIF(SAP!#REF!,Q3974)&gt;0),"Matched", "")</f>
        <v>#REF!</v>
      </c>
      <c r="S3974" s="21" t="str">
        <f ca="1">IF(AND(D3974="AD", I3974="800TAX  "),"Logic5"&amp;"_"&amp;TEXT(C3974,"dd.mm.yyyy") &amp;"_"&amp; 537.56,"")</f>
        <v>Logic5_24.04.2020_537.56</v>
      </c>
      <c r="T3974" s="21" t="e">
        <f ca="1">IF(AND(S3974&lt;&gt; "", COUNTIF(SAP!#REF!,S3974)&gt;0),"Matched", "")</f>
        <v>#REF!</v>
      </c>
    </row>
    <row r="3975" spans="1:20" hidden="1">
      <c r="A3975" s="21">
        <v>11563327</v>
      </c>
      <c r="B3975" s="22">
        <v>43945</v>
      </c>
      <c r="C3975" s="22">
        <v>43945</v>
      </c>
      <c r="D3975" s="21" t="s">
        <v>13</v>
      </c>
      <c r="E3975" s="23">
        <v>0</v>
      </c>
      <c r="F3975" s="23">
        <v>80.489999999999995</v>
      </c>
      <c r="G3975" s="23">
        <v>0</v>
      </c>
      <c r="H3975" s="23">
        <v>907241.88</v>
      </c>
      <c r="I3975" s="21" t="s">
        <v>14</v>
      </c>
      <c r="J3975" s="21" t="s">
        <v>15</v>
      </c>
      <c r="K3975" s="21" t="str">
        <f t="shared" si="204"/>
        <v/>
      </c>
      <c r="L3975" s="21" t="e">
        <f ca="1">IF(AND(K3975&lt;&gt; "", COUNTIF(SAP!#REF!,K3975)&gt;0),"Matched", "")</f>
        <v>#REF!</v>
      </c>
      <c r="M3975" s="21" t="str">
        <f t="shared" si="202"/>
        <v/>
      </c>
      <c r="N3975" s="21" t="e">
        <f ca="1">IF(AND(M3975&lt;&gt; "", COUNTIF(SAP!#REF!,M3975)&gt;0),"Matched", "")</f>
        <v>#REF!</v>
      </c>
      <c r="O3975" s="21" t="str">
        <f t="shared" si="203"/>
        <v/>
      </c>
      <c r="P3975" s="21" t="e">
        <f ca="1">IF(AND(O3975&lt;&gt; "", COUNTIF(SAP!#REF!,O3975)&gt;0),"Matched", "")</f>
        <v>#REF!</v>
      </c>
      <c r="R3975" s="21" t="e">
        <f ca="1">IF(AND(Q3975&lt;&gt; "", COUNTIF(SAP!#REF!,Q3975)&gt;0),"Matched", "")</f>
        <v>#REF!</v>
      </c>
      <c r="S3975" s="21" t="str">
        <f ca="1">IF(AND(D3975="AD", I3975="800TAX  "),"Logic5"&amp;"_"&amp;TEXT(C3975,"dd.mm.yyyy") &amp;"_"&amp; 537.56,"")</f>
        <v>Logic5_24.04.2020_537.56</v>
      </c>
      <c r="T3975" s="21" t="e">
        <f ca="1">IF(AND(S3975&lt;&gt; "", COUNTIF(SAP!#REF!,S3975)&gt;0),"Matched", "")</f>
        <v>#REF!</v>
      </c>
    </row>
    <row r="3976" spans="1:20" hidden="1">
      <c r="A3976" s="21">
        <v>11563327</v>
      </c>
      <c r="B3976" s="22">
        <v>43945</v>
      </c>
      <c r="C3976" s="22">
        <v>43945</v>
      </c>
      <c r="D3976" s="21" t="s">
        <v>13</v>
      </c>
      <c r="E3976" s="23">
        <v>0</v>
      </c>
      <c r="F3976" s="23">
        <v>165.62</v>
      </c>
      <c r="G3976" s="23">
        <v>0</v>
      </c>
      <c r="H3976" s="23">
        <v>907076.26</v>
      </c>
      <c r="I3976" s="21" t="s">
        <v>14</v>
      </c>
      <c r="J3976" s="21" t="s">
        <v>15</v>
      </c>
      <c r="K3976" s="21" t="str">
        <f t="shared" si="204"/>
        <v/>
      </c>
      <c r="L3976" s="21" t="e">
        <f ca="1">IF(AND(K3976&lt;&gt; "", COUNTIF(SAP!#REF!,K3976)&gt;0),"Matched", "")</f>
        <v>#REF!</v>
      </c>
      <c r="M3976" s="21" t="str">
        <f t="shared" si="202"/>
        <v/>
      </c>
      <c r="N3976" s="21" t="e">
        <f ca="1">IF(AND(M3976&lt;&gt; "", COUNTIF(SAP!#REF!,M3976)&gt;0),"Matched", "")</f>
        <v>#REF!</v>
      </c>
      <c r="O3976" s="21" t="str">
        <f t="shared" si="203"/>
        <v/>
      </c>
      <c r="P3976" s="21" t="e">
        <f ca="1">IF(AND(O3976&lt;&gt; "", COUNTIF(SAP!#REF!,O3976)&gt;0),"Matched", "")</f>
        <v>#REF!</v>
      </c>
      <c r="R3976" s="21" t="e">
        <f ca="1">IF(AND(Q3976&lt;&gt; "", COUNTIF(SAP!#REF!,Q3976)&gt;0),"Matched", "")</f>
        <v>#REF!</v>
      </c>
      <c r="S3976" s="21" t="str">
        <f ca="1">IF(AND(D3976="AD", I3976="800TAX  "),"Logic5"&amp;"_"&amp;TEXT(C3976,"dd.mm.yyyy") &amp;"_"&amp; 537.56,"")</f>
        <v>Logic5_24.04.2020_537.56</v>
      </c>
      <c r="T3976" s="21" t="e">
        <f ca="1">IF(AND(S3976&lt;&gt; "", COUNTIF(SAP!#REF!,S3976)&gt;0),"Matched", "")</f>
        <v>#REF!</v>
      </c>
    </row>
    <row r="3977" spans="1:20" hidden="1">
      <c r="A3977" s="21">
        <v>11563327</v>
      </c>
      <c r="B3977" s="22">
        <v>43945</v>
      </c>
      <c r="C3977" s="22">
        <v>43945</v>
      </c>
      <c r="D3977" s="21" t="s">
        <v>16</v>
      </c>
      <c r="E3977" s="23">
        <v>0</v>
      </c>
      <c r="F3977" s="23">
        <v>907076.26</v>
      </c>
      <c r="G3977" s="23">
        <v>0</v>
      </c>
      <c r="H3977" s="23">
        <v>0</v>
      </c>
      <c r="I3977" s="21" t="s">
        <v>17</v>
      </c>
      <c r="J3977" s="21" t="s">
        <v>18</v>
      </c>
      <c r="K3977" s="21" t="str">
        <f t="shared" si="204"/>
        <v>Logic1_04_907076.26</v>
      </c>
      <c r="L3977" s="21" t="e">
        <f ca="1">IF(AND(K3977&lt;&gt; "", COUNTIF(SAP!#REF!,K3977)&gt;0),"Matched", "")</f>
        <v>#REF!</v>
      </c>
    </row>
    <row r="3978" spans="1:20" hidden="1">
      <c r="A3978" s="21">
        <v>11563327</v>
      </c>
      <c r="B3978" s="22">
        <v>43946</v>
      </c>
      <c r="C3978" s="22">
        <v>43946</v>
      </c>
      <c r="D3978" s="21" t="s">
        <v>10</v>
      </c>
      <c r="E3978" s="23">
        <v>0</v>
      </c>
      <c r="F3978" s="23">
        <v>0</v>
      </c>
      <c r="G3978" s="23">
        <v>33.9</v>
      </c>
      <c r="H3978" s="23">
        <v>33.9</v>
      </c>
      <c r="I3978" s="21" t="s">
        <v>11</v>
      </c>
      <c r="J3978" s="21" t="s">
        <v>12</v>
      </c>
      <c r="K3978" s="21" t="str">
        <f t="shared" si="204"/>
        <v/>
      </c>
      <c r="L3978" s="21" t="e">
        <f ca="1">IF(AND(K3978&lt;&gt; "", COUNTIF(SAP!#REF!,K3978)&gt;0),"Matched", "")</f>
        <v>#REF!</v>
      </c>
      <c r="M3978" s="21" t="str">
        <f t="shared" ref="M3978:M4041" si="205">IF(D3978="TR","Logic2"&amp;"_"&amp;TEXT(C3978,"dd.mm.yyyy") &amp;"_"&amp; F3978,"")</f>
        <v/>
      </c>
      <c r="N3978" s="21" t="e">
        <f ca="1">IF(AND(M3978&lt;&gt; "", COUNTIF(SAP!#REF!,M3978)&gt;0),"Matched", "")</f>
        <v>#REF!</v>
      </c>
      <c r="O3978" s="21" t="str">
        <f t="shared" ref="O3978:O4041" si="206">IF(D3978="AF","Logic3"&amp;"_"&amp;G3978,"")</f>
        <v/>
      </c>
      <c r="P3978" s="21" t="e">
        <f ca="1">IF(AND(O3978&lt;&gt; "", COUNTIF(SAP!#REF!,O3978)&gt;0),"Matched", "")</f>
        <v>#REF!</v>
      </c>
      <c r="Q3978" s="21" t="str">
        <f ca="1">IF(OR(D3978="AC",D3978="TR"),"Logic4"&amp;"_"&amp;TEXT(C3978,"dd.mm.yyyy") &amp;"_"&amp; 668098.59,"")</f>
        <v>Logic4_25.04.2020_668098.59</v>
      </c>
      <c r="R3978" s="21" t="e">
        <f ca="1">IF(AND(Q3978&lt;&gt; "", COUNTIF(SAP!#REF!,Q3978)&gt;0),"Matched", "")</f>
        <v>#REF!</v>
      </c>
    </row>
    <row r="3979" spans="1:20" hidden="1">
      <c r="A3979" s="21">
        <v>11563327</v>
      </c>
      <c r="B3979" s="22">
        <v>43946</v>
      </c>
      <c r="C3979" s="22">
        <v>43946</v>
      </c>
      <c r="D3979" s="21" t="s">
        <v>10</v>
      </c>
      <c r="E3979" s="23">
        <v>0</v>
      </c>
      <c r="F3979" s="23">
        <v>0</v>
      </c>
      <c r="G3979" s="23">
        <v>300</v>
      </c>
      <c r="H3979" s="23">
        <v>333.9</v>
      </c>
      <c r="I3979" s="21" t="s">
        <v>11</v>
      </c>
      <c r="J3979" s="21" t="s">
        <v>12</v>
      </c>
      <c r="K3979" s="21" t="str">
        <f t="shared" si="204"/>
        <v/>
      </c>
      <c r="L3979" s="21" t="e">
        <f ca="1">IF(AND(K3979&lt;&gt; "", COUNTIF(SAP!#REF!,K3979)&gt;0),"Matched", "")</f>
        <v>#REF!</v>
      </c>
      <c r="M3979" s="21" t="str">
        <f t="shared" si="205"/>
        <v/>
      </c>
      <c r="N3979" s="21" t="e">
        <f ca="1">IF(AND(M3979&lt;&gt; "", COUNTIF(SAP!#REF!,M3979)&gt;0),"Matched", "")</f>
        <v>#REF!</v>
      </c>
      <c r="O3979" s="21" t="str">
        <f t="shared" si="206"/>
        <v/>
      </c>
      <c r="P3979" s="21" t="e">
        <f ca="1">IF(AND(O3979&lt;&gt; "", COUNTIF(SAP!#REF!,O3979)&gt;0),"Matched", "")</f>
        <v>#REF!</v>
      </c>
      <c r="Q3979" s="21" t="str">
        <f ca="1">IF(OR(D3979="AC",D3979="TR"),"Logic4"&amp;"_"&amp;TEXT(C3979,"dd.mm.yyyy") &amp;"_"&amp; 668098.59,"")</f>
        <v>Logic4_25.04.2020_668098.59</v>
      </c>
      <c r="R3979" s="21" t="e">
        <f ca="1">IF(AND(Q3979&lt;&gt; "", COUNTIF(SAP!#REF!,Q3979)&gt;0),"Matched", "")</f>
        <v>#REF!</v>
      </c>
    </row>
    <row r="3980" spans="1:20" hidden="1">
      <c r="A3980" s="21">
        <v>11563327</v>
      </c>
      <c r="B3980" s="22">
        <v>43946</v>
      </c>
      <c r="C3980" s="22">
        <v>43946</v>
      </c>
      <c r="D3980" s="21" t="s">
        <v>10</v>
      </c>
      <c r="E3980" s="23">
        <v>0</v>
      </c>
      <c r="F3980" s="23">
        <v>0</v>
      </c>
      <c r="G3980" s="23">
        <v>500</v>
      </c>
      <c r="H3980" s="23">
        <v>833.9</v>
      </c>
      <c r="I3980" s="21" t="s">
        <v>11</v>
      </c>
      <c r="J3980" s="21" t="s">
        <v>12</v>
      </c>
      <c r="K3980" s="21" t="str">
        <f t="shared" si="204"/>
        <v/>
      </c>
      <c r="L3980" s="21" t="e">
        <f ca="1">IF(AND(K3980&lt;&gt; "", COUNTIF(SAP!#REF!,K3980)&gt;0),"Matched", "")</f>
        <v>#REF!</v>
      </c>
      <c r="M3980" s="21" t="str">
        <f t="shared" si="205"/>
        <v/>
      </c>
      <c r="N3980" s="21" t="e">
        <f ca="1">IF(AND(M3980&lt;&gt; "", COUNTIF(SAP!#REF!,M3980)&gt;0),"Matched", "")</f>
        <v>#REF!</v>
      </c>
      <c r="O3980" s="21" t="str">
        <f t="shared" si="206"/>
        <v/>
      </c>
      <c r="P3980" s="21" t="e">
        <f ca="1">IF(AND(O3980&lt;&gt; "", COUNTIF(SAP!#REF!,O3980)&gt;0),"Matched", "")</f>
        <v>#REF!</v>
      </c>
      <c r="Q3980" s="21" t="str">
        <f ca="1">IF(OR(D3980="AC",D3980="TR"),"Logic4"&amp;"_"&amp;TEXT(C3980,"dd.mm.yyyy") &amp;"_"&amp; 668098.59,"")</f>
        <v>Logic4_25.04.2020_668098.59</v>
      </c>
      <c r="R3980" s="21" t="e">
        <f ca="1">IF(AND(Q3980&lt;&gt; "", COUNTIF(SAP!#REF!,Q3980)&gt;0),"Matched", "")</f>
        <v>#REF!</v>
      </c>
    </row>
    <row r="3981" spans="1:20" hidden="1">
      <c r="A3981" s="21">
        <v>11563327</v>
      </c>
      <c r="B3981" s="22">
        <v>43946</v>
      </c>
      <c r="C3981" s="22">
        <v>43946</v>
      </c>
      <c r="D3981" s="21" t="s">
        <v>10</v>
      </c>
      <c r="E3981" s="23">
        <v>0</v>
      </c>
      <c r="F3981" s="23">
        <v>0</v>
      </c>
      <c r="G3981" s="23">
        <v>530.1</v>
      </c>
      <c r="H3981" s="23">
        <v>1364</v>
      </c>
      <c r="I3981" s="21" t="s">
        <v>11</v>
      </c>
      <c r="J3981" s="21" t="s">
        <v>12</v>
      </c>
      <c r="K3981" s="21" t="str">
        <f t="shared" si="204"/>
        <v/>
      </c>
      <c r="L3981" s="21" t="e">
        <f ca="1">IF(AND(K3981&lt;&gt; "", COUNTIF(SAP!#REF!,K3981)&gt;0),"Matched", "")</f>
        <v>#REF!</v>
      </c>
      <c r="M3981" s="21" t="str">
        <f t="shared" si="205"/>
        <v/>
      </c>
      <c r="N3981" s="21" t="e">
        <f ca="1">IF(AND(M3981&lt;&gt; "", COUNTIF(SAP!#REF!,M3981)&gt;0),"Matched", "")</f>
        <v>#REF!</v>
      </c>
      <c r="O3981" s="21" t="str">
        <f t="shared" si="206"/>
        <v/>
      </c>
      <c r="P3981" s="21" t="e">
        <f ca="1">IF(AND(O3981&lt;&gt; "", COUNTIF(SAP!#REF!,O3981)&gt;0),"Matched", "")</f>
        <v>#REF!</v>
      </c>
      <c r="Q3981" s="21" t="str">
        <f ca="1">IF(OR(D3981="AC",D3981="TR"),"Logic4"&amp;"_"&amp;TEXT(C3981,"dd.mm.yyyy") &amp;"_"&amp; 668098.59,"")</f>
        <v>Logic4_25.04.2020_668098.59</v>
      </c>
      <c r="R3981" s="21" t="e">
        <f ca="1">IF(AND(Q3981&lt;&gt; "", COUNTIF(SAP!#REF!,Q3981)&gt;0),"Matched", "")</f>
        <v>#REF!</v>
      </c>
    </row>
    <row r="3982" spans="1:20" hidden="1">
      <c r="A3982" s="21">
        <v>11563327</v>
      </c>
      <c r="B3982" s="22">
        <v>43946</v>
      </c>
      <c r="C3982" s="22">
        <v>43946</v>
      </c>
      <c r="D3982" s="21" t="s">
        <v>10</v>
      </c>
      <c r="E3982" s="23">
        <v>0</v>
      </c>
      <c r="F3982" s="23">
        <v>0</v>
      </c>
      <c r="G3982" s="23">
        <v>547.6</v>
      </c>
      <c r="H3982" s="23">
        <v>1911.6</v>
      </c>
      <c r="I3982" s="21" t="s">
        <v>11</v>
      </c>
      <c r="J3982" s="21" t="s">
        <v>12</v>
      </c>
      <c r="K3982" s="21" t="str">
        <f t="shared" si="204"/>
        <v/>
      </c>
      <c r="L3982" s="21" t="e">
        <f ca="1">IF(AND(K3982&lt;&gt; "", COUNTIF(SAP!#REF!,K3982)&gt;0),"Matched", "")</f>
        <v>#REF!</v>
      </c>
      <c r="M3982" s="21" t="str">
        <f t="shared" si="205"/>
        <v/>
      </c>
      <c r="N3982" s="21" t="e">
        <f ca="1">IF(AND(M3982&lt;&gt; "", COUNTIF(SAP!#REF!,M3982)&gt;0),"Matched", "")</f>
        <v>#REF!</v>
      </c>
      <c r="O3982" s="21" t="str">
        <f t="shared" si="206"/>
        <v/>
      </c>
      <c r="P3982" s="21" t="e">
        <f ca="1">IF(AND(O3982&lt;&gt; "", COUNTIF(SAP!#REF!,O3982)&gt;0),"Matched", "")</f>
        <v>#REF!</v>
      </c>
      <c r="Q3982" s="21" t="str">
        <f ca="1">IF(OR(D3982="AC",D3982="TR"),"Logic4"&amp;"_"&amp;TEXT(C3982,"dd.mm.yyyy") &amp;"_"&amp; 668098.59,"")</f>
        <v>Logic4_25.04.2020_668098.59</v>
      </c>
      <c r="R3982" s="21" t="e">
        <f ca="1">IF(AND(Q3982&lt;&gt; "", COUNTIF(SAP!#REF!,Q3982)&gt;0),"Matched", "")</f>
        <v>#REF!</v>
      </c>
    </row>
    <row r="3983" spans="1:20" hidden="1">
      <c r="A3983" s="21">
        <v>11563327</v>
      </c>
      <c r="B3983" s="22">
        <v>43946</v>
      </c>
      <c r="C3983" s="22">
        <v>43946</v>
      </c>
      <c r="D3983" s="21" t="s">
        <v>10</v>
      </c>
      <c r="E3983" s="23">
        <v>0</v>
      </c>
      <c r="F3983" s="23">
        <v>0</v>
      </c>
      <c r="G3983" s="23">
        <v>568.9</v>
      </c>
      <c r="H3983" s="23">
        <v>2480.5</v>
      </c>
      <c r="I3983" s="21" t="s">
        <v>11</v>
      </c>
      <c r="J3983" s="21" t="s">
        <v>12</v>
      </c>
      <c r="K3983" s="21" t="str">
        <f t="shared" si="204"/>
        <v/>
      </c>
      <c r="L3983" s="21" t="e">
        <f ca="1">IF(AND(K3983&lt;&gt; "", COUNTIF(SAP!#REF!,K3983)&gt;0),"Matched", "")</f>
        <v>#REF!</v>
      </c>
      <c r="M3983" s="21" t="str">
        <f t="shared" si="205"/>
        <v/>
      </c>
      <c r="N3983" s="21" t="e">
        <f ca="1">IF(AND(M3983&lt;&gt; "", COUNTIF(SAP!#REF!,M3983)&gt;0),"Matched", "")</f>
        <v>#REF!</v>
      </c>
      <c r="O3983" s="21" t="str">
        <f t="shared" si="206"/>
        <v/>
      </c>
      <c r="P3983" s="21" t="e">
        <f ca="1">IF(AND(O3983&lt;&gt; "", COUNTIF(SAP!#REF!,O3983)&gt;0),"Matched", "")</f>
        <v>#REF!</v>
      </c>
      <c r="Q3983" s="21" t="str">
        <f ca="1">IF(OR(D3983="AC",D3983="TR"),"Logic4"&amp;"_"&amp;TEXT(C3983,"dd.mm.yyyy") &amp;"_"&amp; 668098.59,"")</f>
        <v>Logic4_25.04.2020_668098.59</v>
      </c>
      <c r="R3983" s="21" t="e">
        <f ca="1">IF(AND(Q3983&lt;&gt; "", COUNTIF(SAP!#REF!,Q3983)&gt;0),"Matched", "")</f>
        <v>#REF!</v>
      </c>
    </row>
    <row r="3984" spans="1:20" hidden="1">
      <c r="A3984" s="21">
        <v>11563327</v>
      </c>
      <c r="B3984" s="22">
        <v>43946</v>
      </c>
      <c r="C3984" s="22">
        <v>43946</v>
      </c>
      <c r="D3984" s="21" t="s">
        <v>10</v>
      </c>
      <c r="E3984" s="23">
        <v>0</v>
      </c>
      <c r="F3984" s="23">
        <v>0</v>
      </c>
      <c r="G3984" s="23">
        <v>690</v>
      </c>
      <c r="H3984" s="23">
        <v>3170.5</v>
      </c>
      <c r="I3984" s="21" t="s">
        <v>11</v>
      </c>
      <c r="J3984" s="21" t="s">
        <v>12</v>
      </c>
      <c r="K3984" s="21" t="str">
        <f t="shared" si="204"/>
        <v/>
      </c>
      <c r="L3984" s="21" t="e">
        <f ca="1">IF(AND(K3984&lt;&gt; "", COUNTIF(SAP!#REF!,K3984)&gt;0),"Matched", "")</f>
        <v>#REF!</v>
      </c>
      <c r="M3984" s="21" t="str">
        <f t="shared" si="205"/>
        <v/>
      </c>
      <c r="N3984" s="21" t="e">
        <f ca="1">IF(AND(M3984&lt;&gt; "", COUNTIF(SAP!#REF!,M3984)&gt;0),"Matched", "")</f>
        <v>#REF!</v>
      </c>
      <c r="O3984" s="21" t="str">
        <f t="shared" si="206"/>
        <v/>
      </c>
      <c r="P3984" s="21" t="e">
        <f ca="1">IF(AND(O3984&lt;&gt; "", COUNTIF(SAP!#REF!,O3984)&gt;0),"Matched", "")</f>
        <v>#REF!</v>
      </c>
      <c r="Q3984" s="21" t="str">
        <f ca="1">IF(OR(D3984="AC",D3984="TR"),"Logic4"&amp;"_"&amp;TEXT(C3984,"dd.mm.yyyy") &amp;"_"&amp; 668098.59,"")</f>
        <v>Logic4_25.04.2020_668098.59</v>
      </c>
      <c r="R3984" s="21" t="e">
        <f ca="1">IF(AND(Q3984&lt;&gt; "", COUNTIF(SAP!#REF!,Q3984)&gt;0),"Matched", "")</f>
        <v>#REF!</v>
      </c>
    </row>
    <row r="3985" spans="1:18" hidden="1">
      <c r="A3985" s="21">
        <v>11563327</v>
      </c>
      <c r="B3985" s="22">
        <v>43946</v>
      </c>
      <c r="C3985" s="22">
        <v>43946</v>
      </c>
      <c r="D3985" s="21" t="s">
        <v>10</v>
      </c>
      <c r="E3985" s="23">
        <v>0</v>
      </c>
      <c r="F3985" s="23">
        <v>0</v>
      </c>
      <c r="G3985" s="23">
        <v>767.5</v>
      </c>
      <c r="H3985" s="23">
        <v>3938</v>
      </c>
      <c r="I3985" s="21" t="s">
        <v>11</v>
      </c>
      <c r="J3985" s="21" t="s">
        <v>12</v>
      </c>
      <c r="K3985" s="21" t="str">
        <f t="shared" si="204"/>
        <v/>
      </c>
      <c r="L3985" s="21" t="e">
        <f ca="1">IF(AND(K3985&lt;&gt; "", COUNTIF(SAP!#REF!,K3985)&gt;0),"Matched", "")</f>
        <v>#REF!</v>
      </c>
      <c r="M3985" s="21" t="str">
        <f t="shared" si="205"/>
        <v/>
      </c>
      <c r="N3985" s="21" t="e">
        <f ca="1">IF(AND(M3985&lt;&gt; "", COUNTIF(SAP!#REF!,M3985)&gt;0),"Matched", "")</f>
        <v>#REF!</v>
      </c>
      <c r="O3985" s="21" t="str">
        <f t="shared" si="206"/>
        <v/>
      </c>
      <c r="P3985" s="21" t="e">
        <f ca="1">IF(AND(O3985&lt;&gt; "", COUNTIF(SAP!#REF!,O3985)&gt;0),"Matched", "")</f>
        <v>#REF!</v>
      </c>
      <c r="Q3985" s="21" t="str">
        <f ca="1">IF(OR(D3985="AC",D3985="TR"),"Logic4"&amp;"_"&amp;TEXT(C3985,"dd.mm.yyyy") &amp;"_"&amp; 668098.59,"")</f>
        <v>Logic4_25.04.2020_668098.59</v>
      </c>
      <c r="R3985" s="21" t="e">
        <f ca="1">IF(AND(Q3985&lt;&gt; "", COUNTIF(SAP!#REF!,Q3985)&gt;0),"Matched", "")</f>
        <v>#REF!</v>
      </c>
    </row>
    <row r="3986" spans="1:18" hidden="1">
      <c r="A3986" s="21">
        <v>11563327</v>
      </c>
      <c r="B3986" s="22">
        <v>43946</v>
      </c>
      <c r="C3986" s="22">
        <v>43946</v>
      </c>
      <c r="D3986" s="21" t="s">
        <v>10</v>
      </c>
      <c r="E3986" s="23">
        <v>0</v>
      </c>
      <c r="F3986" s="23">
        <v>0</v>
      </c>
      <c r="G3986" s="23">
        <v>800</v>
      </c>
      <c r="H3986" s="23">
        <v>4738</v>
      </c>
      <c r="I3986" s="21" t="s">
        <v>11</v>
      </c>
      <c r="J3986" s="21" t="s">
        <v>12</v>
      </c>
      <c r="K3986" s="21" t="str">
        <f t="shared" si="204"/>
        <v/>
      </c>
      <c r="L3986" s="21" t="e">
        <f ca="1">IF(AND(K3986&lt;&gt; "", COUNTIF(SAP!#REF!,K3986)&gt;0),"Matched", "")</f>
        <v>#REF!</v>
      </c>
      <c r="M3986" s="21" t="str">
        <f t="shared" si="205"/>
        <v/>
      </c>
      <c r="N3986" s="21" t="e">
        <f ca="1">IF(AND(M3986&lt;&gt; "", COUNTIF(SAP!#REF!,M3986)&gt;0),"Matched", "")</f>
        <v>#REF!</v>
      </c>
      <c r="O3986" s="21" t="str">
        <f t="shared" si="206"/>
        <v/>
      </c>
      <c r="P3986" s="21" t="e">
        <f ca="1">IF(AND(O3986&lt;&gt; "", COUNTIF(SAP!#REF!,O3986)&gt;0),"Matched", "")</f>
        <v>#REF!</v>
      </c>
      <c r="Q3986" s="21" t="str">
        <f ca="1">IF(OR(D3986="AC",D3986="TR"),"Logic4"&amp;"_"&amp;TEXT(C3986,"dd.mm.yyyy") &amp;"_"&amp; 668098.59,"")</f>
        <v>Logic4_25.04.2020_668098.59</v>
      </c>
      <c r="R3986" s="21" t="e">
        <f ca="1">IF(AND(Q3986&lt;&gt; "", COUNTIF(SAP!#REF!,Q3986)&gt;0),"Matched", "")</f>
        <v>#REF!</v>
      </c>
    </row>
    <row r="3987" spans="1:18" hidden="1">
      <c r="A3987" s="21">
        <v>11563327</v>
      </c>
      <c r="B3987" s="22">
        <v>43946</v>
      </c>
      <c r="C3987" s="22">
        <v>43946</v>
      </c>
      <c r="D3987" s="21" t="s">
        <v>10</v>
      </c>
      <c r="E3987" s="23">
        <v>0</v>
      </c>
      <c r="F3987" s="23">
        <v>0</v>
      </c>
      <c r="G3987" s="23">
        <v>820</v>
      </c>
      <c r="H3987" s="23">
        <v>5558</v>
      </c>
      <c r="I3987" s="21" t="s">
        <v>11</v>
      </c>
      <c r="J3987" s="21" t="s">
        <v>12</v>
      </c>
      <c r="K3987" s="21" t="str">
        <f t="shared" si="204"/>
        <v/>
      </c>
      <c r="L3987" s="21" t="e">
        <f ca="1">IF(AND(K3987&lt;&gt; "", COUNTIF(SAP!#REF!,K3987)&gt;0),"Matched", "")</f>
        <v>#REF!</v>
      </c>
      <c r="M3987" s="21" t="str">
        <f t="shared" si="205"/>
        <v/>
      </c>
      <c r="N3987" s="21" t="e">
        <f ca="1">IF(AND(M3987&lt;&gt; "", COUNTIF(SAP!#REF!,M3987)&gt;0),"Matched", "")</f>
        <v>#REF!</v>
      </c>
      <c r="O3987" s="21" t="str">
        <f t="shared" si="206"/>
        <v/>
      </c>
      <c r="P3987" s="21" t="e">
        <f ca="1">IF(AND(O3987&lt;&gt; "", COUNTIF(SAP!#REF!,O3987)&gt;0),"Matched", "")</f>
        <v>#REF!</v>
      </c>
      <c r="Q3987" s="21" t="str">
        <f ca="1">IF(OR(D3987="AC",D3987="TR"),"Logic4"&amp;"_"&amp;TEXT(C3987,"dd.mm.yyyy") &amp;"_"&amp; 668098.59,"")</f>
        <v>Logic4_25.04.2020_668098.59</v>
      </c>
      <c r="R3987" s="21" t="e">
        <f ca="1">IF(AND(Q3987&lt;&gt; "", COUNTIF(SAP!#REF!,Q3987)&gt;0),"Matched", "")</f>
        <v>#REF!</v>
      </c>
    </row>
    <row r="3988" spans="1:18" hidden="1">
      <c r="A3988" s="21">
        <v>11563327</v>
      </c>
      <c r="B3988" s="22">
        <v>43946</v>
      </c>
      <c r="C3988" s="22">
        <v>43946</v>
      </c>
      <c r="D3988" s="21" t="s">
        <v>10</v>
      </c>
      <c r="E3988" s="23">
        <v>0</v>
      </c>
      <c r="F3988" s="23">
        <v>0</v>
      </c>
      <c r="G3988" s="23">
        <v>903.3</v>
      </c>
      <c r="H3988" s="23">
        <v>6461.3</v>
      </c>
      <c r="I3988" s="21" t="s">
        <v>11</v>
      </c>
      <c r="J3988" s="21" t="s">
        <v>12</v>
      </c>
      <c r="K3988" s="21" t="str">
        <f t="shared" si="204"/>
        <v/>
      </c>
      <c r="L3988" s="21" t="e">
        <f ca="1">IF(AND(K3988&lt;&gt; "", COUNTIF(SAP!#REF!,K3988)&gt;0),"Matched", "")</f>
        <v>#REF!</v>
      </c>
      <c r="M3988" s="21" t="str">
        <f t="shared" si="205"/>
        <v/>
      </c>
      <c r="N3988" s="21" t="e">
        <f ca="1">IF(AND(M3988&lt;&gt; "", COUNTIF(SAP!#REF!,M3988)&gt;0),"Matched", "")</f>
        <v>#REF!</v>
      </c>
      <c r="O3988" s="21" t="str">
        <f t="shared" si="206"/>
        <v/>
      </c>
      <c r="P3988" s="21" t="e">
        <f ca="1">IF(AND(O3988&lt;&gt; "", COUNTIF(SAP!#REF!,O3988)&gt;0),"Matched", "")</f>
        <v>#REF!</v>
      </c>
      <c r="Q3988" s="21" t="str">
        <f ca="1">IF(OR(D3988="AC",D3988="TR"),"Logic4"&amp;"_"&amp;TEXT(C3988,"dd.mm.yyyy") &amp;"_"&amp; 668098.59,"")</f>
        <v>Logic4_25.04.2020_668098.59</v>
      </c>
      <c r="R3988" s="21" t="e">
        <f ca="1">IF(AND(Q3988&lt;&gt; "", COUNTIF(SAP!#REF!,Q3988)&gt;0),"Matched", "")</f>
        <v>#REF!</v>
      </c>
    </row>
    <row r="3989" spans="1:18" hidden="1">
      <c r="A3989" s="21">
        <v>11563327</v>
      </c>
      <c r="B3989" s="22">
        <v>43946</v>
      </c>
      <c r="C3989" s="22">
        <v>43946</v>
      </c>
      <c r="D3989" s="21" t="s">
        <v>10</v>
      </c>
      <c r="E3989" s="23">
        <v>0</v>
      </c>
      <c r="F3989" s="23">
        <v>0</v>
      </c>
      <c r="G3989" s="23">
        <v>954</v>
      </c>
      <c r="H3989" s="23">
        <v>7415.3</v>
      </c>
      <c r="I3989" s="21" t="s">
        <v>11</v>
      </c>
      <c r="J3989" s="21" t="s">
        <v>12</v>
      </c>
      <c r="K3989" s="21" t="str">
        <f t="shared" si="204"/>
        <v/>
      </c>
      <c r="L3989" s="21" t="e">
        <f ca="1">IF(AND(K3989&lt;&gt; "", COUNTIF(SAP!#REF!,K3989)&gt;0),"Matched", "")</f>
        <v>#REF!</v>
      </c>
      <c r="M3989" s="21" t="str">
        <f t="shared" si="205"/>
        <v/>
      </c>
      <c r="N3989" s="21" t="e">
        <f ca="1">IF(AND(M3989&lt;&gt; "", COUNTIF(SAP!#REF!,M3989)&gt;0),"Matched", "")</f>
        <v>#REF!</v>
      </c>
      <c r="O3989" s="21" t="str">
        <f t="shared" si="206"/>
        <v/>
      </c>
      <c r="P3989" s="21" t="e">
        <f ca="1">IF(AND(O3989&lt;&gt; "", COUNTIF(SAP!#REF!,O3989)&gt;0),"Matched", "")</f>
        <v>#REF!</v>
      </c>
      <c r="Q3989" s="21" t="str">
        <f ca="1">IF(OR(D3989="AC",D3989="TR"),"Logic4"&amp;"_"&amp;TEXT(C3989,"dd.mm.yyyy") &amp;"_"&amp; 668098.59,"")</f>
        <v>Logic4_25.04.2020_668098.59</v>
      </c>
      <c r="R3989" s="21" t="e">
        <f ca="1">IF(AND(Q3989&lt;&gt; "", COUNTIF(SAP!#REF!,Q3989)&gt;0),"Matched", "")</f>
        <v>#REF!</v>
      </c>
    </row>
    <row r="3990" spans="1:18" hidden="1">
      <c r="A3990" s="21">
        <v>11563327</v>
      </c>
      <c r="B3990" s="22">
        <v>43946</v>
      </c>
      <c r="C3990" s="22">
        <v>43946</v>
      </c>
      <c r="D3990" s="21" t="s">
        <v>10</v>
      </c>
      <c r="E3990" s="23">
        <v>0</v>
      </c>
      <c r="F3990" s="23">
        <v>0</v>
      </c>
      <c r="G3990" s="23">
        <v>960</v>
      </c>
      <c r="H3990" s="23">
        <v>8375.2999999999993</v>
      </c>
      <c r="I3990" s="21" t="s">
        <v>11</v>
      </c>
      <c r="J3990" s="21" t="s">
        <v>12</v>
      </c>
      <c r="K3990" s="21" t="str">
        <f t="shared" si="204"/>
        <v/>
      </c>
      <c r="L3990" s="21" t="e">
        <f ca="1">IF(AND(K3990&lt;&gt; "", COUNTIF(SAP!#REF!,K3990)&gt;0),"Matched", "")</f>
        <v>#REF!</v>
      </c>
      <c r="M3990" s="21" t="str">
        <f t="shared" si="205"/>
        <v/>
      </c>
      <c r="N3990" s="21" t="e">
        <f ca="1">IF(AND(M3990&lt;&gt; "", COUNTIF(SAP!#REF!,M3990)&gt;0),"Matched", "")</f>
        <v>#REF!</v>
      </c>
      <c r="O3990" s="21" t="str">
        <f t="shared" si="206"/>
        <v/>
      </c>
      <c r="P3990" s="21" t="e">
        <f ca="1">IF(AND(O3990&lt;&gt; "", COUNTIF(SAP!#REF!,O3990)&gt;0),"Matched", "")</f>
        <v>#REF!</v>
      </c>
      <c r="Q3990" s="21" t="str">
        <f ca="1">IF(OR(D3990="AC",D3990="TR"),"Logic4"&amp;"_"&amp;TEXT(C3990,"dd.mm.yyyy") &amp;"_"&amp; 668098.59,"")</f>
        <v>Logic4_25.04.2020_668098.59</v>
      </c>
      <c r="R3990" s="21" t="e">
        <f ca="1">IF(AND(Q3990&lt;&gt; "", COUNTIF(SAP!#REF!,Q3990)&gt;0),"Matched", "")</f>
        <v>#REF!</v>
      </c>
    </row>
    <row r="3991" spans="1:18" hidden="1">
      <c r="A3991" s="21">
        <v>11563327</v>
      </c>
      <c r="B3991" s="22">
        <v>43946</v>
      </c>
      <c r="C3991" s="22">
        <v>43946</v>
      </c>
      <c r="D3991" s="21" t="s">
        <v>10</v>
      </c>
      <c r="E3991" s="23">
        <v>0</v>
      </c>
      <c r="F3991" s="23">
        <v>0</v>
      </c>
      <c r="G3991" s="23">
        <v>1005</v>
      </c>
      <c r="H3991" s="23">
        <v>9380.2999999999993</v>
      </c>
      <c r="I3991" s="21" t="s">
        <v>11</v>
      </c>
      <c r="J3991" s="21" t="s">
        <v>12</v>
      </c>
      <c r="K3991" s="21" t="str">
        <f t="shared" si="204"/>
        <v/>
      </c>
      <c r="L3991" s="21" t="e">
        <f ca="1">IF(AND(K3991&lt;&gt; "", COUNTIF(SAP!#REF!,K3991)&gt;0),"Matched", "")</f>
        <v>#REF!</v>
      </c>
      <c r="M3991" s="21" t="str">
        <f t="shared" si="205"/>
        <v/>
      </c>
      <c r="N3991" s="21" t="e">
        <f ca="1">IF(AND(M3991&lt;&gt; "", COUNTIF(SAP!#REF!,M3991)&gt;0),"Matched", "")</f>
        <v>#REF!</v>
      </c>
      <c r="O3991" s="21" t="str">
        <f t="shared" si="206"/>
        <v/>
      </c>
      <c r="P3991" s="21" t="e">
        <f ca="1">IF(AND(O3991&lt;&gt; "", COUNTIF(SAP!#REF!,O3991)&gt;0),"Matched", "")</f>
        <v>#REF!</v>
      </c>
      <c r="Q3991" s="21" t="str">
        <f ca="1">IF(OR(D3991="AC",D3991="TR"),"Logic4"&amp;"_"&amp;TEXT(C3991,"dd.mm.yyyy") &amp;"_"&amp; 668098.59,"")</f>
        <v>Logic4_25.04.2020_668098.59</v>
      </c>
      <c r="R3991" s="21" t="e">
        <f ca="1">IF(AND(Q3991&lt;&gt; "", COUNTIF(SAP!#REF!,Q3991)&gt;0),"Matched", "")</f>
        <v>#REF!</v>
      </c>
    </row>
    <row r="3992" spans="1:18" hidden="1">
      <c r="A3992" s="21">
        <v>11563327</v>
      </c>
      <c r="B3992" s="22">
        <v>43946</v>
      </c>
      <c r="C3992" s="22">
        <v>43946</v>
      </c>
      <c r="D3992" s="21" t="s">
        <v>10</v>
      </c>
      <c r="E3992" s="23">
        <v>0</v>
      </c>
      <c r="F3992" s="23">
        <v>0</v>
      </c>
      <c r="G3992" s="23">
        <v>1030</v>
      </c>
      <c r="H3992" s="23">
        <v>10410.299999999999</v>
      </c>
      <c r="I3992" s="21" t="s">
        <v>11</v>
      </c>
      <c r="J3992" s="21" t="s">
        <v>12</v>
      </c>
      <c r="K3992" s="21" t="str">
        <f t="shared" si="204"/>
        <v/>
      </c>
      <c r="L3992" s="21" t="e">
        <f ca="1">IF(AND(K3992&lt;&gt; "", COUNTIF(SAP!#REF!,K3992)&gt;0),"Matched", "")</f>
        <v>#REF!</v>
      </c>
      <c r="M3992" s="21" t="str">
        <f t="shared" si="205"/>
        <v/>
      </c>
      <c r="N3992" s="21" t="e">
        <f ca="1">IF(AND(M3992&lt;&gt; "", COUNTIF(SAP!#REF!,M3992)&gt;0),"Matched", "")</f>
        <v>#REF!</v>
      </c>
      <c r="O3992" s="21" t="str">
        <f t="shared" si="206"/>
        <v/>
      </c>
      <c r="P3992" s="21" t="e">
        <f ca="1">IF(AND(O3992&lt;&gt; "", COUNTIF(SAP!#REF!,O3992)&gt;0),"Matched", "")</f>
        <v>#REF!</v>
      </c>
      <c r="Q3992" s="21" t="str">
        <f ca="1">IF(OR(D3992="AC",D3992="TR"),"Logic4"&amp;"_"&amp;TEXT(C3992,"dd.mm.yyyy") &amp;"_"&amp; 668098.59,"")</f>
        <v>Logic4_25.04.2020_668098.59</v>
      </c>
      <c r="R3992" s="21" t="e">
        <f ca="1">IF(AND(Q3992&lt;&gt; "", COUNTIF(SAP!#REF!,Q3992)&gt;0),"Matched", "")</f>
        <v>#REF!</v>
      </c>
    </row>
    <row r="3993" spans="1:18" hidden="1">
      <c r="A3993" s="21">
        <v>11563327</v>
      </c>
      <c r="B3993" s="22">
        <v>43946</v>
      </c>
      <c r="C3993" s="22">
        <v>43946</v>
      </c>
      <c r="D3993" s="21" t="s">
        <v>10</v>
      </c>
      <c r="E3993" s="23">
        <v>0</v>
      </c>
      <c r="F3993" s="23">
        <v>0</v>
      </c>
      <c r="G3993" s="23">
        <v>1076.2</v>
      </c>
      <c r="H3993" s="23">
        <v>11486.5</v>
      </c>
      <c r="I3993" s="21" t="s">
        <v>11</v>
      </c>
      <c r="J3993" s="21" t="s">
        <v>12</v>
      </c>
      <c r="K3993" s="21" t="str">
        <f t="shared" si="204"/>
        <v/>
      </c>
      <c r="L3993" s="21" t="e">
        <f ca="1">IF(AND(K3993&lt;&gt; "", COUNTIF(SAP!#REF!,K3993)&gt;0),"Matched", "")</f>
        <v>#REF!</v>
      </c>
      <c r="M3993" s="21" t="str">
        <f t="shared" si="205"/>
        <v/>
      </c>
      <c r="N3993" s="21" t="e">
        <f ca="1">IF(AND(M3993&lt;&gt; "", COUNTIF(SAP!#REF!,M3993)&gt;0),"Matched", "")</f>
        <v>#REF!</v>
      </c>
      <c r="O3993" s="21" t="str">
        <f t="shared" si="206"/>
        <v/>
      </c>
      <c r="P3993" s="21" t="e">
        <f ca="1">IF(AND(O3993&lt;&gt; "", COUNTIF(SAP!#REF!,O3993)&gt;0),"Matched", "")</f>
        <v>#REF!</v>
      </c>
      <c r="Q3993" s="21" t="str">
        <f ca="1">IF(OR(D3993="AC",D3993="TR"),"Logic4"&amp;"_"&amp;TEXT(C3993,"dd.mm.yyyy") &amp;"_"&amp; 668098.59,"")</f>
        <v>Logic4_25.04.2020_668098.59</v>
      </c>
      <c r="R3993" s="21" t="e">
        <f ca="1">IF(AND(Q3993&lt;&gt; "", COUNTIF(SAP!#REF!,Q3993)&gt;0),"Matched", "")</f>
        <v>#REF!</v>
      </c>
    </row>
    <row r="3994" spans="1:18" hidden="1">
      <c r="A3994" s="21">
        <v>11563327</v>
      </c>
      <c r="B3994" s="22">
        <v>43946</v>
      </c>
      <c r="C3994" s="22">
        <v>43946</v>
      </c>
      <c r="D3994" s="21" t="s">
        <v>10</v>
      </c>
      <c r="E3994" s="23">
        <v>0</v>
      </c>
      <c r="F3994" s="23">
        <v>0</v>
      </c>
      <c r="G3994" s="23">
        <v>1080</v>
      </c>
      <c r="H3994" s="23">
        <v>12566.5</v>
      </c>
      <c r="I3994" s="21" t="s">
        <v>11</v>
      </c>
      <c r="J3994" s="21" t="s">
        <v>12</v>
      </c>
      <c r="K3994" s="21" t="str">
        <f t="shared" si="204"/>
        <v/>
      </c>
      <c r="L3994" s="21" t="e">
        <f ca="1">IF(AND(K3994&lt;&gt; "", COUNTIF(SAP!#REF!,K3994)&gt;0),"Matched", "")</f>
        <v>#REF!</v>
      </c>
      <c r="M3994" s="21" t="str">
        <f t="shared" si="205"/>
        <v/>
      </c>
      <c r="N3994" s="21" t="e">
        <f ca="1">IF(AND(M3994&lt;&gt; "", COUNTIF(SAP!#REF!,M3994)&gt;0),"Matched", "")</f>
        <v>#REF!</v>
      </c>
      <c r="O3994" s="21" t="str">
        <f t="shared" si="206"/>
        <v/>
      </c>
      <c r="P3994" s="21" t="e">
        <f ca="1">IF(AND(O3994&lt;&gt; "", COUNTIF(SAP!#REF!,O3994)&gt;0),"Matched", "")</f>
        <v>#REF!</v>
      </c>
      <c r="Q3994" s="21" t="str">
        <f ca="1">IF(OR(D3994="AC",D3994="TR"),"Logic4"&amp;"_"&amp;TEXT(C3994,"dd.mm.yyyy") &amp;"_"&amp; 668098.59,"")</f>
        <v>Logic4_25.04.2020_668098.59</v>
      </c>
      <c r="R3994" s="21" t="e">
        <f ca="1">IF(AND(Q3994&lt;&gt; "", COUNTIF(SAP!#REF!,Q3994)&gt;0),"Matched", "")</f>
        <v>#REF!</v>
      </c>
    </row>
    <row r="3995" spans="1:18" hidden="1">
      <c r="A3995" s="21">
        <v>11563327</v>
      </c>
      <c r="B3995" s="22">
        <v>43946</v>
      </c>
      <c r="C3995" s="22">
        <v>43946</v>
      </c>
      <c r="D3995" s="21" t="s">
        <v>10</v>
      </c>
      <c r="E3995" s="23">
        <v>0</v>
      </c>
      <c r="F3995" s="23">
        <v>0</v>
      </c>
      <c r="G3995" s="23">
        <v>1200</v>
      </c>
      <c r="H3995" s="23">
        <v>13766.5</v>
      </c>
      <c r="I3995" s="21" t="s">
        <v>11</v>
      </c>
      <c r="J3995" s="21" t="s">
        <v>12</v>
      </c>
      <c r="K3995" s="21" t="str">
        <f t="shared" si="204"/>
        <v/>
      </c>
      <c r="L3995" s="21" t="e">
        <f ca="1">IF(AND(K3995&lt;&gt; "", COUNTIF(SAP!#REF!,K3995)&gt;0),"Matched", "")</f>
        <v>#REF!</v>
      </c>
      <c r="M3995" s="21" t="str">
        <f t="shared" si="205"/>
        <v/>
      </c>
      <c r="N3995" s="21" t="e">
        <f ca="1">IF(AND(M3995&lt;&gt; "", COUNTIF(SAP!#REF!,M3995)&gt;0),"Matched", "")</f>
        <v>#REF!</v>
      </c>
      <c r="O3995" s="21" t="str">
        <f t="shared" si="206"/>
        <v/>
      </c>
      <c r="P3995" s="21" t="e">
        <f ca="1">IF(AND(O3995&lt;&gt; "", COUNTIF(SAP!#REF!,O3995)&gt;0),"Matched", "")</f>
        <v>#REF!</v>
      </c>
      <c r="Q3995" s="21" t="str">
        <f ca="1">IF(OR(D3995="AC",D3995="TR"),"Logic4"&amp;"_"&amp;TEXT(C3995,"dd.mm.yyyy") &amp;"_"&amp; 668098.59,"")</f>
        <v>Logic4_25.04.2020_668098.59</v>
      </c>
      <c r="R3995" s="21" t="e">
        <f ca="1">IF(AND(Q3995&lt;&gt; "", COUNTIF(SAP!#REF!,Q3995)&gt;0),"Matched", "")</f>
        <v>#REF!</v>
      </c>
    </row>
    <row r="3996" spans="1:18" hidden="1">
      <c r="A3996" s="21">
        <v>11563327</v>
      </c>
      <c r="B3996" s="22">
        <v>43946</v>
      </c>
      <c r="C3996" s="22">
        <v>43946</v>
      </c>
      <c r="D3996" s="21" t="s">
        <v>10</v>
      </c>
      <c r="E3996" s="23">
        <v>0</v>
      </c>
      <c r="F3996" s="23">
        <v>0</v>
      </c>
      <c r="G3996" s="23">
        <v>1205.0999999999999</v>
      </c>
      <c r="H3996" s="23">
        <v>14971.6</v>
      </c>
      <c r="I3996" s="21" t="s">
        <v>11</v>
      </c>
      <c r="J3996" s="21" t="s">
        <v>12</v>
      </c>
      <c r="K3996" s="21" t="str">
        <f t="shared" si="204"/>
        <v/>
      </c>
      <c r="L3996" s="21" t="e">
        <f ca="1">IF(AND(K3996&lt;&gt; "", COUNTIF(SAP!#REF!,K3996)&gt;0),"Matched", "")</f>
        <v>#REF!</v>
      </c>
      <c r="M3996" s="21" t="str">
        <f t="shared" si="205"/>
        <v/>
      </c>
      <c r="N3996" s="21" t="e">
        <f ca="1">IF(AND(M3996&lt;&gt; "", COUNTIF(SAP!#REF!,M3996)&gt;0),"Matched", "")</f>
        <v>#REF!</v>
      </c>
      <c r="O3996" s="21" t="str">
        <f t="shared" si="206"/>
        <v/>
      </c>
      <c r="P3996" s="21" t="e">
        <f ca="1">IF(AND(O3996&lt;&gt; "", COUNTIF(SAP!#REF!,O3996)&gt;0),"Matched", "")</f>
        <v>#REF!</v>
      </c>
      <c r="Q3996" s="21" t="str">
        <f ca="1">IF(OR(D3996="AC",D3996="TR"),"Logic4"&amp;"_"&amp;TEXT(C3996,"dd.mm.yyyy") &amp;"_"&amp; 668098.59,"")</f>
        <v>Logic4_25.04.2020_668098.59</v>
      </c>
      <c r="R3996" s="21" t="e">
        <f ca="1">IF(AND(Q3996&lt;&gt; "", COUNTIF(SAP!#REF!,Q3996)&gt;0),"Matched", "")</f>
        <v>#REF!</v>
      </c>
    </row>
    <row r="3997" spans="1:18" hidden="1">
      <c r="A3997" s="21">
        <v>11563327</v>
      </c>
      <c r="B3997" s="22">
        <v>43946</v>
      </c>
      <c r="C3997" s="22">
        <v>43946</v>
      </c>
      <c r="D3997" s="21" t="s">
        <v>10</v>
      </c>
      <c r="E3997" s="23">
        <v>0</v>
      </c>
      <c r="F3997" s="23">
        <v>0</v>
      </c>
      <c r="G3997" s="23">
        <v>1240</v>
      </c>
      <c r="H3997" s="23">
        <v>16211.6</v>
      </c>
      <c r="I3997" s="21" t="s">
        <v>11</v>
      </c>
      <c r="J3997" s="21" t="s">
        <v>12</v>
      </c>
      <c r="K3997" s="21" t="str">
        <f t="shared" si="204"/>
        <v/>
      </c>
      <c r="L3997" s="21" t="e">
        <f ca="1">IF(AND(K3997&lt;&gt; "", COUNTIF(SAP!#REF!,K3997)&gt;0),"Matched", "")</f>
        <v>#REF!</v>
      </c>
      <c r="M3997" s="21" t="str">
        <f t="shared" si="205"/>
        <v/>
      </c>
      <c r="N3997" s="21" t="e">
        <f ca="1">IF(AND(M3997&lt;&gt; "", COUNTIF(SAP!#REF!,M3997)&gt;0),"Matched", "")</f>
        <v>#REF!</v>
      </c>
      <c r="O3997" s="21" t="str">
        <f t="shared" si="206"/>
        <v/>
      </c>
      <c r="P3997" s="21" t="e">
        <f ca="1">IF(AND(O3997&lt;&gt; "", COUNTIF(SAP!#REF!,O3997)&gt;0),"Matched", "")</f>
        <v>#REF!</v>
      </c>
      <c r="Q3997" s="21" t="str">
        <f ca="1">IF(OR(D3997="AC",D3997="TR"),"Logic4"&amp;"_"&amp;TEXT(C3997,"dd.mm.yyyy") &amp;"_"&amp; 668098.59,"")</f>
        <v>Logic4_25.04.2020_668098.59</v>
      </c>
      <c r="R3997" s="21" t="e">
        <f ca="1">IF(AND(Q3997&lt;&gt; "", COUNTIF(SAP!#REF!,Q3997)&gt;0),"Matched", "")</f>
        <v>#REF!</v>
      </c>
    </row>
    <row r="3998" spans="1:18" hidden="1">
      <c r="A3998" s="21">
        <v>11563327</v>
      </c>
      <c r="B3998" s="22">
        <v>43946</v>
      </c>
      <c r="C3998" s="22">
        <v>43946</v>
      </c>
      <c r="D3998" s="21" t="s">
        <v>10</v>
      </c>
      <c r="E3998" s="23">
        <v>0</v>
      </c>
      <c r="F3998" s="23">
        <v>0</v>
      </c>
      <c r="G3998" s="23">
        <v>1240</v>
      </c>
      <c r="H3998" s="23">
        <v>17451.599999999999</v>
      </c>
      <c r="I3998" s="21" t="s">
        <v>11</v>
      </c>
      <c r="J3998" s="21" t="s">
        <v>12</v>
      </c>
      <c r="K3998" s="21" t="str">
        <f t="shared" si="204"/>
        <v/>
      </c>
      <c r="L3998" s="21" t="e">
        <f ca="1">IF(AND(K3998&lt;&gt; "", COUNTIF(SAP!#REF!,K3998)&gt;0),"Matched", "")</f>
        <v>#REF!</v>
      </c>
      <c r="M3998" s="21" t="str">
        <f t="shared" si="205"/>
        <v/>
      </c>
      <c r="N3998" s="21" t="e">
        <f ca="1">IF(AND(M3998&lt;&gt; "", COUNTIF(SAP!#REF!,M3998)&gt;0),"Matched", "")</f>
        <v>#REF!</v>
      </c>
      <c r="O3998" s="21" t="str">
        <f t="shared" si="206"/>
        <v/>
      </c>
      <c r="P3998" s="21" t="e">
        <f ca="1">IF(AND(O3998&lt;&gt; "", COUNTIF(SAP!#REF!,O3998)&gt;0),"Matched", "")</f>
        <v>#REF!</v>
      </c>
      <c r="Q3998" s="21" t="str">
        <f ca="1">IF(OR(D3998="AC",D3998="TR"),"Logic4"&amp;"_"&amp;TEXT(C3998,"dd.mm.yyyy") &amp;"_"&amp; 668098.59,"")</f>
        <v>Logic4_25.04.2020_668098.59</v>
      </c>
      <c r="R3998" s="21" t="e">
        <f ca="1">IF(AND(Q3998&lt;&gt; "", COUNTIF(SAP!#REF!,Q3998)&gt;0),"Matched", "")</f>
        <v>#REF!</v>
      </c>
    </row>
    <row r="3999" spans="1:18" hidden="1">
      <c r="A3999" s="21">
        <v>11563327</v>
      </c>
      <c r="B3999" s="22">
        <v>43946</v>
      </c>
      <c r="C3999" s="22">
        <v>43946</v>
      </c>
      <c r="D3999" s="21" t="s">
        <v>10</v>
      </c>
      <c r="E3999" s="23">
        <v>0</v>
      </c>
      <c r="F3999" s="23">
        <v>0</v>
      </c>
      <c r="G3999" s="23">
        <v>1250</v>
      </c>
      <c r="H3999" s="23">
        <v>18701.599999999999</v>
      </c>
      <c r="I3999" s="21" t="s">
        <v>11</v>
      </c>
      <c r="J3999" s="21" t="s">
        <v>12</v>
      </c>
      <c r="K3999" s="21" t="str">
        <f t="shared" si="204"/>
        <v/>
      </c>
      <c r="L3999" s="21" t="e">
        <f ca="1">IF(AND(K3999&lt;&gt; "", COUNTIF(SAP!#REF!,K3999)&gt;0),"Matched", "")</f>
        <v>#REF!</v>
      </c>
      <c r="M3999" s="21" t="str">
        <f t="shared" si="205"/>
        <v/>
      </c>
      <c r="N3999" s="21" t="e">
        <f ca="1">IF(AND(M3999&lt;&gt; "", COUNTIF(SAP!#REF!,M3999)&gt;0),"Matched", "")</f>
        <v>#REF!</v>
      </c>
      <c r="O3999" s="21" t="str">
        <f t="shared" si="206"/>
        <v/>
      </c>
      <c r="P3999" s="21" t="e">
        <f ca="1">IF(AND(O3999&lt;&gt; "", COUNTIF(SAP!#REF!,O3999)&gt;0),"Matched", "")</f>
        <v>#REF!</v>
      </c>
      <c r="Q3999" s="21" t="str">
        <f ca="1">IF(OR(D3999="AC",D3999="TR"),"Logic4"&amp;"_"&amp;TEXT(C3999,"dd.mm.yyyy") &amp;"_"&amp; 668098.59,"")</f>
        <v>Logic4_25.04.2020_668098.59</v>
      </c>
      <c r="R3999" s="21" t="e">
        <f ca="1">IF(AND(Q3999&lt;&gt; "", COUNTIF(SAP!#REF!,Q3999)&gt;0),"Matched", "")</f>
        <v>#REF!</v>
      </c>
    </row>
    <row r="4000" spans="1:18" hidden="1">
      <c r="A4000" s="21">
        <v>11563327</v>
      </c>
      <c r="B4000" s="22">
        <v>43946</v>
      </c>
      <c r="C4000" s="22">
        <v>43946</v>
      </c>
      <c r="D4000" s="21" t="s">
        <v>10</v>
      </c>
      <c r="E4000" s="23">
        <v>0</v>
      </c>
      <c r="F4000" s="23">
        <v>0</v>
      </c>
      <c r="G4000" s="23">
        <v>1270</v>
      </c>
      <c r="H4000" s="23">
        <v>19971.599999999999</v>
      </c>
      <c r="I4000" s="21" t="s">
        <v>11</v>
      </c>
      <c r="J4000" s="21" t="s">
        <v>12</v>
      </c>
      <c r="K4000" s="21" t="str">
        <f t="shared" si="204"/>
        <v/>
      </c>
      <c r="L4000" s="21" t="e">
        <f ca="1">IF(AND(K4000&lt;&gt; "", COUNTIF(SAP!#REF!,K4000)&gt;0),"Matched", "")</f>
        <v>#REF!</v>
      </c>
      <c r="M4000" s="21" t="str">
        <f t="shared" si="205"/>
        <v/>
      </c>
      <c r="N4000" s="21" t="e">
        <f ca="1">IF(AND(M4000&lt;&gt; "", COUNTIF(SAP!#REF!,M4000)&gt;0),"Matched", "")</f>
        <v>#REF!</v>
      </c>
      <c r="O4000" s="21" t="str">
        <f t="shared" si="206"/>
        <v/>
      </c>
      <c r="P4000" s="21" t="e">
        <f ca="1">IF(AND(O4000&lt;&gt; "", COUNTIF(SAP!#REF!,O4000)&gt;0),"Matched", "")</f>
        <v>#REF!</v>
      </c>
      <c r="Q4000" s="21" t="str">
        <f ca="1">IF(OR(D4000="AC",D4000="TR"),"Logic4"&amp;"_"&amp;TEXT(C4000,"dd.mm.yyyy") &amp;"_"&amp; 668098.59,"")</f>
        <v>Logic4_25.04.2020_668098.59</v>
      </c>
      <c r="R4000" s="21" t="e">
        <f ca="1">IF(AND(Q4000&lt;&gt; "", COUNTIF(SAP!#REF!,Q4000)&gt;0),"Matched", "")</f>
        <v>#REF!</v>
      </c>
    </row>
    <row r="4001" spans="1:18" hidden="1">
      <c r="A4001" s="21">
        <v>11563327</v>
      </c>
      <c r="B4001" s="22">
        <v>43946</v>
      </c>
      <c r="C4001" s="22">
        <v>43946</v>
      </c>
      <c r="D4001" s="21" t="s">
        <v>10</v>
      </c>
      <c r="E4001" s="23">
        <v>0</v>
      </c>
      <c r="F4001" s="23">
        <v>0</v>
      </c>
      <c r="G4001" s="23">
        <v>1288</v>
      </c>
      <c r="H4001" s="23">
        <v>21259.599999999999</v>
      </c>
      <c r="I4001" s="21" t="s">
        <v>11</v>
      </c>
      <c r="J4001" s="21" t="s">
        <v>12</v>
      </c>
      <c r="K4001" s="21" t="str">
        <f t="shared" si="204"/>
        <v/>
      </c>
      <c r="L4001" s="21" t="e">
        <f ca="1">IF(AND(K4001&lt;&gt; "", COUNTIF(SAP!#REF!,K4001)&gt;0),"Matched", "")</f>
        <v>#REF!</v>
      </c>
      <c r="M4001" s="21" t="str">
        <f t="shared" si="205"/>
        <v/>
      </c>
      <c r="N4001" s="21" t="e">
        <f ca="1">IF(AND(M4001&lt;&gt; "", COUNTIF(SAP!#REF!,M4001)&gt;0),"Matched", "")</f>
        <v>#REF!</v>
      </c>
      <c r="O4001" s="21" t="str">
        <f t="shared" si="206"/>
        <v/>
      </c>
      <c r="P4001" s="21" t="e">
        <f ca="1">IF(AND(O4001&lt;&gt; "", COUNTIF(SAP!#REF!,O4001)&gt;0),"Matched", "")</f>
        <v>#REF!</v>
      </c>
      <c r="Q4001" s="21" t="str">
        <f ca="1">IF(OR(D4001="AC",D4001="TR"),"Logic4"&amp;"_"&amp;TEXT(C4001,"dd.mm.yyyy") &amp;"_"&amp; 668098.59,"")</f>
        <v>Logic4_25.04.2020_668098.59</v>
      </c>
      <c r="R4001" s="21" t="e">
        <f ca="1">IF(AND(Q4001&lt;&gt; "", COUNTIF(SAP!#REF!,Q4001)&gt;0),"Matched", "")</f>
        <v>#REF!</v>
      </c>
    </row>
    <row r="4002" spans="1:18" hidden="1">
      <c r="A4002" s="21">
        <v>11563327</v>
      </c>
      <c r="B4002" s="22">
        <v>43946</v>
      </c>
      <c r="C4002" s="22">
        <v>43946</v>
      </c>
      <c r="D4002" s="21" t="s">
        <v>10</v>
      </c>
      <c r="E4002" s="23">
        <v>0</v>
      </c>
      <c r="F4002" s="23">
        <v>0</v>
      </c>
      <c r="G4002" s="23">
        <v>1290</v>
      </c>
      <c r="H4002" s="23">
        <v>22549.599999999999</v>
      </c>
      <c r="I4002" s="21" t="s">
        <v>11</v>
      </c>
      <c r="J4002" s="21" t="s">
        <v>12</v>
      </c>
      <c r="K4002" s="21" t="str">
        <f t="shared" si="204"/>
        <v/>
      </c>
      <c r="L4002" s="21" t="e">
        <f ca="1">IF(AND(K4002&lt;&gt; "", COUNTIF(SAP!#REF!,K4002)&gt;0),"Matched", "")</f>
        <v>#REF!</v>
      </c>
      <c r="M4002" s="21" t="str">
        <f t="shared" si="205"/>
        <v/>
      </c>
      <c r="N4002" s="21" t="e">
        <f ca="1">IF(AND(M4002&lt;&gt; "", COUNTIF(SAP!#REF!,M4002)&gt;0),"Matched", "")</f>
        <v>#REF!</v>
      </c>
      <c r="O4002" s="21" t="str">
        <f t="shared" si="206"/>
        <v/>
      </c>
      <c r="P4002" s="21" t="e">
        <f ca="1">IF(AND(O4002&lt;&gt; "", COUNTIF(SAP!#REF!,O4002)&gt;0),"Matched", "")</f>
        <v>#REF!</v>
      </c>
      <c r="Q4002" s="21" t="str">
        <f ca="1">IF(OR(D4002="AC",D4002="TR"),"Logic4"&amp;"_"&amp;TEXT(C4002,"dd.mm.yyyy") &amp;"_"&amp; 668098.59,"")</f>
        <v>Logic4_25.04.2020_668098.59</v>
      </c>
      <c r="R4002" s="21" t="e">
        <f ca="1">IF(AND(Q4002&lt;&gt; "", COUNTIF(SAP!#REF!,Q4002)&gt;0),"Matched", "")</f>
        <v>#REF!</v>
      </c>
    </row>
    <row r="4003" spans="1:18" hidden="1">
      <c r="A4003" s="21">
        <v>11563327</v>
      </c>
      <c r="B4003" s="22">
        <v>43946</v>
      </c>
      <c r="C4003" s="22">
        <v>43946</v>
      </c>
      <c r="D4003" s="21" t="s">
        <v>10</v>
      </c>
      <c r="E4003" s="23">
        <v>0</v>
      </c>
      <c r="F4003" s="23">
        <v>0</v>
      </c>
      <c r="G4003" s="23">
        <v>1300</v>
      </c>
      <c r="H4003" s="23">
        <v>23849.599999999999</v>
      </c>
      <c r="I4003" s="21" t="s">
        <v>11</v>
      </c>
      <c r="J4003" s="21" t="s">
        <v>12</v>
      </c>
      <c r="K4003" s="21" t="str">
        <f t="shared" si="204"/>
        <v/>
      </c>
      <c r="L4003" s="21" t="e">
        <f ca="1">IF(AND(K4003&lt;&gt; "", COUNTIF(SAP!#REF!,K4003)&gt;0),"Matched", "")</f>
        <v>#REF!</v>
      </c>
      <c r="M4003" s="21" t="str">
        <f t="shared" si="205"/>
        <v/>
      </c>
      <c r="N4003" s="21" t="e">
        <f ca="1">IF(AND(M4003&lt;&gt; "", COUNTIF(SAP!#REF!,M4003)&gt;0),"Matched", "")</f>
        <v>#REF!</v>
      </c>
      <c r="O4003" s="21" t="str">
        <f t="shared" si="206"/>
        <v/>
      </c>
      <c r="P4003" s="21" t="e">
        <f ca="1">IF(AND(O4003&lt;&gt; "", COUNTIF(SAP!#REF!,O4003)&gt;0),"Matched", "")</f>
        <v>#REF!</v>
      </c>
      <c r="Q4003" s="21" t="str">
        <f ca="1">IF(OR(D4003="AC",D4003="TR"),"Logic4"&amp;"_"&amp;TEXT(C4003,"dd.mm.yyyy") &amp;"_"&amp; 668098.59,"")</f>
        <v>Logic4_25.04.2020_668098.59</v>
      </c>
      <c r="R4003" s="21" t="e">
        <f ca="1">IF(AND(Q4003&lt;&gt; "", COUNTIF(SAP!#REF!,Q4003)&gt;0),"Matched", "")</f>
        <v>#REF!</v>
      </c>
    </row>
    <row r="4004" spans="1:18" hidden="1">
      <c r="A4004" s="21">
        <v>11563327</v>
      </c>
      <c r="B4004" s="22">
        <v>43946</v>
      </c>
      <c r="C4004" s="22">
        <v>43946</v>
      </c>
      <c r="D4004" s="21" t="s">
        <v>10</v>
      </c>
      <c r="E4004" s="23">
        <v>0</v>
      </c>
      <c r="F4004" s="23">
        <v>0</v>
      </c>
      <c r="G4004" s="23">
        <v>1347.5</v>
      </c>
      <c r="H4004" s="23">
        <v>25197.1</v>
      </c>
      <c r="I4004" s="21" t="s">
        <v>11</v>
      </c>
      <c r="J4004" s="21" t="s">
        <v>12</v>
      </c>
      <c r="K4004" s="21" t="str">
        <f t="shared" si="204"/>
        <v/>
      </c>
      <c r="L4004" s="21" t="e">
        <f ca="1">IF(AND(K4004&lt;&gt; "", COUNTIF(SAP!#REF!,K4004)&gt;0),"Matched", "")</f>
        <v>#REF!</v>
      </c>
      <c r="M4004" s="21" t="str">
        <f t="shared" si="205"/>
        <v/>
      </c>
      <c r="N4004" s="21" t="e">
        <f ca="1">IF(AND(M4004&lt;&gt; "", COUNTIF(SAP!#REF!,M4004)&gt;0),"Matched", "")</f>
        <v>#REF!</v>
      </c>
      <c r="O4004" s="21" t="str">
        <f t="shared" si="206"/>
        <v/>
      </c>
      <c r="P4004" s="21" t="e">
        <f ca="1">IF(AND(O4004&lt;&gt; "", COUNTIF(SAP!#REF!,O4004)&gt;0),"Matched", "")</f>
        <v>#REF!</v>
      </c>
      <c r="Q4004" s="21" t="str">
        <f ca="1">IF(OR(D4004="AC",D4004="TR"),"Logic4"&amp;"_"&amp;TEXT(C4004,"dd.mm.yyyy") &amp;"_"&amp; 668098.59,"")</f>
        <v>Logic4_25.04.2020_668098.59</v>
      </c>
      <c r="R4004" s="21" t="e">
        <f ca="1">IF(AND(Q4004&lt;&gt; "", COUNTIF(SAP!#REF!,Q4004)&gt;0),"Matched", "")</f>
        <v>#REF!</v>
      </c>
    </row>
    <row r="4005" spans="1:18" hidden="1">
      <c r="A4005" s="21">
        <v>11563327</v>
      </c>
      <c r="B4005" s="22">
        <v>43946</v>
      </c>
      <c r="C4005" s="22">
        <v>43946</v>
      </c>
      <c r="D4005" s="21" t="s">
        <v>10</v>
      </c>
      <c r="E4005" s="23">
        <v>0</v>
      </c>
      <c r="F4005" s="23">
        <v>0</v>
      </c>
      <c r="G4005" s="23">
        <v>1370</v>
      </c>
      <c r="H4005" s="23">
        <v>26567.1</v>
      </c>
      <c r="I4005" s="21" t="s">
        <v>11</v>
      </c>
      <c r="J4005" s="21" t="s">
        <v>12</v>
      </c>
      <c r="K4005" s="21" t="str">
        <f t="shared" si="204"/>
        <v/>
      </c>
      <c r="L4005" s="21" t="e">
        <f ca="1">IF(AND(K4005&lt;&gt; "", COUNTIF(SAP!#REF!,K4005)&gt;0),"Matched", "")</f>
        <v>#REF!</v>
      </c>
      <c r="M4005" s="21" t="str">
        <f t="shared" si="205"/>
        <v/>
      </c>
      <c r="N4005" s="21" t="e">
        <f ca="1">IF(AND(M4005&lt;&gt; "", COUNTIF(SAP!#REF!,M4005)&gt;0),"Matched", "")</f>
        <v>#REF!</v>
      </c>
      <c r="O4005" s="21" t="str">
        <f t="shared" si="206"/>
        <v/>
      </c>
      <c r="P4005" s="21" t="e">
        <f ca="1">IF(AND(O4005&lt;&gt; "", COUNTIF(SAP!#REF!,O4005)&gt;0),"Matched", "")</f>
        <v>#REF!</v>
      </c>
      <c r="Q4005" s="21" t="str">
        <f ca="1">IF(OR(D4005="AC",D4005="TR"),"Logic4"&amp;"_"&amp;TEXT(C4005,"dd.mm.yyyy") &amp;"_"&amp; 668098.59,"")</f>
        <v>Logic4_25.04.2020_668098.59</v>
      </c>
      <c r="R4005" s="21" t="e">
        <f ca="1">IF(AND(Q4005&lt;&gt; "", COUNTIF(SAP!#REF!,Q4005)&gt;0),"Matched", "")</f>
        <v>#REF!</v>
      </c>
    </row>
    <row r="4006" spans="1:18" hidden="1">
      <c r="A4006" s="21">
        <v>11563327</v>
      </c>
      <c r="B4006" s="22">
        <v>43946</v>
      </c>
      <c r="C4006" s="22">
        <v>43946</v>
      </c>
      <c r="D4006" s="21" t="s">
        <v>10</v>
      </c>
      <c r="E4006" s="23">
        <v>0</v>
      </c>
      <c r="F4006" s="23">
        <v>0</v>
      </c>
      <c r="G4006" s="23">
        <v>1390</v>
      </c>
      <c r="H4006" s="23">
        <v>27957.1</v>
      </c>
      <c r="I4006" s="21" t="s">
        <v>11</v>
      </c>
      <c r="J4006" s="21" t="s">
        <v>12</v>
      </c>
      <c r="K4006" s="21" t="str">
        <f t="shared" si="204"/>
        <v/>
      </c>
      <c r="L4006" s="21" t="e">
        <f ca="1">IF(AND(K4006&lt;&gt; "", COUNTIF(SAP!#REF!,K4006)&gt;0),"Matched", "")</f>
        <v>#REF!</v>
      </c>
      <c r="M4006" s="21" t="str">
        <f t="shared" si="205"/>
        <v/>
      </c>
      <c r="N4006" s="21" t="e">
        <f ca="1">IF(AND(M4006&lt;&gt; "", COUNTIF(SAP!#REF!,M4006)&gt;0),"Matched", "")</f>
        <v>#REF!</v>
      </c>
      <c r="O4006" s="21" t="str">
        <f t="shared" si="206"/>
        <v/>
      </c>
      <c r="P4006" s="21" t="e">
        <f ca="1">IF(AND(O4006&lt;&gt; "", COUNTIF(SAP!#REF!,O4006)&gt;0),"Matched", "")</f>
        <v>#REF!</v>
      </c>
      <c r="Q4006" s="21" t="str">
        <f ca="1">IF(OR(D4006="AC",D4006="TR"),"Logic4"&amp;"_"&amp;TEXT(C4006,"dd.mm.yyyy") &amp;"_"&amp; 668098.59,"")</f>
        <v>Logic4_25.04.2020_668098.59</v>
      </c>
      <c r="R4006" s="21" t="e">
        <f ca="1">IF(AND(Q4006&lt;&gt; "", COUNTIF(SAP!#REF!,Q4006)&gt;0),"Matched", "")</f>
        <v>#REF!</v>
      </c>
    </row>
    <row r="4007" spans="1:18" hidden="1">
      <c r="A4007" s="21">
        <v>11563327</v>
      </c>
      <c r="B4007" s="22">
        <v>43946</v>
      </c>
      <c r="C4007" s="22">
        <v>43946</v>
      </c>
      <c r="D4007" s="21" t="s">
        <v>10</v>
      </c>
      <c r="E4007" s="23">
        <v>0</v>
      </c>
      <c r="F4007" s="23">
        <v>0</v>
      </c>
      <c r="G4007" s="23">
        <v>1406</v>
      </c>
      <c r="H4007" s="23">
        <v>29363.1</v>
      </c>
      <c r="I4007" s="21" t="s">
        <v>11</v>
      </c>
      <c r="J4007" s="21" t="s">
        <v>12</v>
      </c>
      <c r="K4007" s="21" t="str">
        <f t="shared" si="204"/>
        <v/>
      </c>
      <c r="L4007" s="21" t="e">
        <f ca="1">IF(AND(K4007&lt;&gt; "", COUNTIF(SAP!#REF!,K4007)&gt;0),"Matched", "")</f>
        <v>#REF!</v>
      </c>
      <c r="M4007" s="21" t="str">
        <f t="shared" si="205"/>
        <v/>
      </c>
      <c r="N4007" s="21" t="e">
        <f ca="1">IF(AND(M4007&lt;&gt; "", COUNTIF(SAP!#REF!,M4007)&gt;0),"Matched", "")</f>
        <v>#REF!</v>
      </c>
      <c r="O4007" s="21" t="str">
        <f t="shared" si="206"/>
        <v/>
      </c>
      <c r="P4007" s="21" t="e">
        <f ca="1">IF(AND(O4007&lt;&gt; "", COUNTIF(SAP!#REF!,O4007)&gt;0),"Matched", "")</f>
        <v>#REF!</v>
      </c>
      <c r="Q4007" s="21" t="str">
        <f ca="1">IF(OR(D4007="AC",D4007="TR"),"Logic4"&amp;"_"&amp;TEXT(C4007,"dd.mm.yyyy") &amp;"_"&amp; 668098.59,"")</f>
        <v>Logic4_25.04.2020_668098.59</v>
      </c>
      <c r="R4007" s="21" t="e">
        <f ca="1">IF(AND(Q4007&lt;&gt; "", COUNTIF(SAP!#REF!,Q4007)&gt;0),"Matched", "")</f>
        <v>#REF!</v>
      </c>
    </row>
    <row r="4008" spans="1:18" hidden="1">
      <c r="A4008" s="21">
        <v>11563327</v>
      </c>
      <c r="B4008" s="22">
        <v>43946</v>
      </c>
      <c r="C4008" s="22">
        <v>43946</v>
      </c>
      <c r="D4008" s="21" t="s">
        <v>10</v>
      </c>
      <c r="E4008" s="23">
        <v>0</v>
      </c>
      <c r="F4008" s="23">
        <v>0</v>
      </c>
      <c r="G4008" s="23">
        <v>1485.5</v>
      </c>
      <c r="H4008" s="23">
        <v>30848.6</v>
      </c>
      <c r="I4008" s="21" t="s">
        <v>11</v>
      </c>
      <c r="J4008" s="21" t="s">
        <v>12</v>
      </c>
      <c r="K4008" s="21" t="str">
        <f t="shared" si="204"/>
        <v/>
      </c>
      <c r="L4008" s="21" t="e">
        <f ca="1">IF(AND(K4008&lt;&gt; "", COUNTIF(SAP!#REF!,K4008)&gt;0),"Matched", "")</f>
        <v>#REF!</v>
      </c>
      <c r="M4008" s="21" t="str">
        <f t="shared" si="205"/>
        <v/>
      </c>
      <c r="N4008" s="21" t="e">
        <f ca="1">IF(AND(M4008&lt;&gt; "", COUNTIF(SAP!#REF!,M4008)&gt;0),"Matched", "")</f>
        <v>#REF!</v>
      </c>
      <c r="O4008" s="21" t="str">
        <f t="shared" si="206"/>
        <v/>
      </c>
      <c r="P4008" s="21" t="e">
        <f ca="1">IF(AND(O4008&lt;&gt; "", COUNTIF(SAP!#REF!,O4008)&gt;0),"Matched", "")</f>
        <v>#REF!</v>
      </c>
      <c r="Q4008" s="21" t="str">
        <f ca="1">IF(OR(D4008="AC",D4008="TR"),"Logic4"&amp;"_"&amp;TEXT(C4008,"dd.mm.yyyy") &amp;"_"&amp; 668098.59,"")</f>
        <v>Logic4_25.04.2020_668098.59</v>
      </c>
      <c r="R4008" s="21" t="e">
        <f ca="1">IF(AND(Q4008&lt;&gt; "", COUNTIF(SAP!#REF!,Q4008)&gt;0),"Matched", "")</f>
        <v>#REF!</v>
      </c>
    </row>
    <row r="4009" spans="1:18" hidden="1">
      <c r="A4009" s="21">
        <v>11563327</v>
      </c>
      <c r="B4009" s="22">
        <v>43946</v>
      </c>
      <c r="C4009" s="22">
        <v>43946</v>
      </c>
      <c r="D4009" s="21" t="s">
        <v>10</v>
      </c>
      <c r="E4009" s="23">
        <v>0</v>
      </c>
      <c r="F4009" s="23">
        <v>0</v>
      </c>
      <c r="G4009" s="23">
        <v>1522</v>
      </c>
      <c r="H4009" s="23">
        <v>32370.6</v>
      </c>
      <c r="I4009" s="21" t="s">
        <v>11</v>
      </c>
      <c r="J4009" s="21" t="s">
        <v>12</v>
      </c>
      <c r="K4009" s="21" t="str">
        <f t="shared" si="204"/>
        <v/>
      </c>
      <c r="L4009" s="21" t="e">
        <f ca="1">IF(AND(K4009&lt;&gt; "", COUNTIF(SAP!#REF!,K4009)&gt;0),"Matched", "")</f>
        <v>#REF!</v>
      </c>
      <c r="M4009" s="21" t="str">
        <f t="shared" si="205"/>
        <v/>
      </c>
      <c r="N4009" s="21" t="e">
        <f ca="1">IF(AND(M4009&lt;&gt; "", COUNTIF(SAP!#REF!,M4009)&gt;0),"Matched", "")</f>
        <v>#REF!</v>
      </c>
      <c r="O4009" s="21" t="str">
        <f t="shared" si="206"/>
        <v/>
      </c>
      <c r="P4009" s="21" t="e">
        <f ca="1">IF(AND(O4009&lt;&gt; "", COUNTIF(SAP!#REF!,O4009)&gt;0),"Matched", "")</f>
        <v>#REF!</v>
      </c>
      <c r="Q4009" s="21" t="str">
        <f ca="1">IF(OR(D4009="AC",D4009="TR"),"Logic4"&amp;"_"&amp;TEXT(C4009,"dd.mm.yyyy") &amp;"_"&amp; 668098.59,"")</f>
        <v>Logic4_25.04.2020_668098.59</v>
      </c>
      <c r="R4009" s="21" t="e">
        <f ca="1">IF(AND(Q4009&lt;&gt; "", COUNTIF(SAP!#REF!,Q4009)&gt;0),"Matched", "")</f>
        <v>#REF!</v>
      </c>
    </row>
    <row r="4010" spans="1:18" hidden="1">
      <c r="A4010" s="21">
        <v>11563327</v>
      </c>
      <c r="B4010" s="22">
        <v>43946</v>
      </c>
      <c r="C4010" s="22">
        <v>43946</v>
      </c>
      <c r="D4010" s="21" t="s">
        <v>10</v>
      </c>
      <c r="E4010" s="23">
        <v>0</v>
      </c>
      <c r="F4010" s="23">
        <v>0</v>
      </c>
      <c r="G4010" s="23">
        <v>1550</v>
      </c>
      <c r="H4010" s="23">
        <v>33920.6</v>
      </c>
      <c r="I4010" s="21" t="s">
        <v>11</v>
      </c>
      <c r="J4010" s="21" t="s">
        <v>12</v>
      </c>
      <c r="K4010" s="21" t="str">
        <f t="shared" si="204"/>
        <v/>
      </c>
      <c r="L4010" s="21" t="e">
        <f ca="1">IF(AND(K4010&lt;&gt; "", COUNTIF(SAP!#REF!,K4010)&gt;0),"Matched", "")</f>
        <v>#REF!</v>
      </c>
      <c r="M4010" s="21" t="str">
        <f t="shared" si="205"/>
        <v/>
      </c>
      <c r="N4010" s="21" t="e">
        <f ca="1">IF(AND(M4010&lt;&gt; "", COUNTIF(SAP!#REF!,M4010)&gt;0),"Matched", "")</f>
        <v>#REF!</v>
      </c>
      <c r="O4010" s="21" t="str">
        <f t="shared" si="206"/>
        <v/>
      </c>
      <c r="P4010" s="21" t="e">
        <f ca="1">IF(AND(O4010&lt;&gt; "", COUNTIF(SAP!#REF!,O4010)&gt;0),"Matched", "")</f>
        <v>#REF!</v>
      </c>
      <c r="Q4010" s="21" t="str">
        <f ca="1">IF(OR(D4010="AC",D4010="TR"),"Logic4"&amp;"_"&amp;TEXT(C4010,"dd.mm.yyyy") &amp;"_"&amp; 668098.59,"")</f>
        <v>Logic4_25.04.2020_668098.59</v>
      </c>
      <c r="R4010" s="21" t="e">
        <f ca="1">IF(AND(Q4010&lt;&gt; "", COUNTIF(SAP!#REF!,Q4010)&gt;0),"Matched", "")</f>
        <v>#REF!</v>
      </c>
    </row>
    <row r="4011" spans="1:18" hidden="1">
      <c r="A4011" s="21">
        <v>11563327</v>
      </c>
      <c r="B4011" s="22">
        <v>43946</v>
      </c>
      <c r="C4011" s="22">
        <v>43946</v>
      </c>
      <c r="D4011" s="21" t="s">
        <v>10</v>
      </c>
      <c r="E4011" s="23">
        <v>0</v>
      </c>
      <c r="F4011" s="23">
        <v>0</v>
      </c>
      <c r="G4011" s="23">
        <v>1574.5</v>
      </c>
      <c r="H4011" s="23">
        <v>35495.1</v>
      </c>
      <c r="I4011" s="21" t="s">
        <v>11</v>
      </c>
      <c r="J4011" s="21" t="s">
        <v>12</v>
      </c>
      <c r="K4011" s="21" t="str">
        <f t="shared" si="204"/>
        <v/>
      </c>
      <c r="L4011" s="21" t="e">
        <f ca="1">IF(AND(K4011&lt;&gt; "", COUNTIF(SAP!#REF!,K4011)&gt;0),"Matched", "")</f>
        <v>#REF!</v>
      </c>
      <c r="M4011" s="21" t="str">
        <f t="shared" si="205"/>
        <v/>
      </c>
      <c r="N4011" s="21" t="e">
        <f ca="1">IF(AND(M4011&lt;&gt; "", COUNTIF(SAP!#REF!,M4011)&gt;0),"Matched", "")</f>
        <v>#REF!</v>
      </c>
      <c r="O4011" s="21" t="str">
        <f t="shared" si="206"/>
        <v/>
      </c>
      <c r="P4011" s="21" t="e">
        <f ca="1">IF(AND(O4011&lt;&gt; "", COUNTIF(SAP!#REF!,O4011)&gt;0),"Matched", "")</f>
        <v>#REF!</v>
      </c>
      <c r="Q4011" s="21" t="str">
        <f ca="1">IF(OR(D4011="AC",D4011="TR"),"Logic4"&amp;"_"&amp;TEXT(C4011,"dd.mm.yyyy") &amp;"_"&amp; 668098.59,"")</f>
        <v>Logic4_25.04.2020_668098.59</v>
      </c>
      <c r="R4011" s="21" t="e">
        <f ca="1">IF(AND(Q4011&lt;&gt; "", COUNTIF(SAP!#REF!,Q4011)&gt;0),"Matched", "")</f>
        <v>#REF!</v>
      </c>
    </row>
    <row r="4012" spans="1:18" hidden="1">
      <c r="A4012" s="21">
        <v>11563327</v>
      </c>
      <c r="B4012" s="22">
        <v>43946</v>
      </c>
      <c r="C4012" s="22">
        <v>43946</v>
      </c>
      <c r="D4012" s="21" t="s">
        <v>10</v>
      </c>
      <c r="E4012" s="23">
        <v>0</v>
      </c>
      <c r="F4012" s="23">
        <v>0</v>
      </c>
      <c r="G4012" s="23">
        <v>1620</v>
      </c>
      <c r="H4012" s="23">
        <v>37115.1</v>
      </c>
      <c r="I4012" s="21" t="s">
        <v>11</v>
      </c>
      <c r="J4012" s="21" t="s">
        <v>12</v>
      </c>
      <c r="K4012" s="21" t="str">
        <f t="shared" si="204"/>
        <v/>
      </c>
      <c r="L4012" s="21" t="e">
        <f ca="1">IF(AND(K4012&lt;&gt; "", COUNTIF(SAP!#REF!,K4012)&gt;0),"Matched", "")</f>
        <v>#REF!</v>
      </c>
      <c r="M4012" s="21" t="str">
        <f t="shared" si="205"/>
        <v/>
      </c>
      <c r="N4012" s="21" t="e">
        <f ca="1">IF(AND(M4012&lt;&gt; "", COUNTIF(SAP!#REF!,M4012)&gt;0),"Matched", "")</f>
        <v>#REF!</v>
      </c>
      <c r="O4012" s="21" t="str">
        <f t="shared" si="206"/>
        <v/>
      </c>
      <c r="P4012" s="21" t="e">
        <f ca="1">IF(AND(O4012&lt;&gt; "", COUNTIF(SAP!#REF!,O4012)&gt;0),"Matched", "")</f>
        <v>#REF!</v>
      </c>
      <c r="Q4012" s="21" t="str">
        <f ca="1">IF(OR(D4012="AC",D4012="TR"),"Logic4"&amp;"_"&amp;TEXT(C4012,"dd.mm.yyyy") &amp;"_"&amp; 668098.59,"")</f>
        <v>Logic4_25.04.2020_668098.59</v>
      </c>
      <c r="R4012" s="21" t="e">
        <f ca="1">IF(AND(Q4012&lt;&gt; "", COUNTIF(SAP!#REF!,Q4012)&gt;0),"Matched", "")</f>
        <v>#REF!</v>
      </c>
    </row>
    <row r="4013" spans="1:18" hidden="1">
      <c r="A4013" s="21">
        <v>11563327</v>
      </c>
      <c r="B4013" s="22">
        <v>43946</v>
      </c>
      <c r="C4013" s="22">
        <v>43946</v>
      </c>
      <c r="D4013" s="21" t="s">
        <v>10</v>
      </c>
      <c r="E4013" s="23">
        <v>0</v>
      </c>
      <c r="F4013" s="23">
        <v>0</v>
      </c>
      <c r="G4013" s="23">
        <v>1651</v>
      </c>
      <c r="H4013" s="23">
        <v>38766.1</v>
      </c>
      <c r="I4013" s="21" t="s">
        <v>11</v>
      </c>
      <c r="J4013" s="21" t="s">
        <v>12</v>
      </c>
      <c r="K4013" s="21" t="str">
        <f t="shared" si="204"/>
        <v/>
      </c>
      <c r="L4013" s="21" t="e">
        <f ca="1">IF(AND(K4013&lt;&gt; "", COUNTIF(SAP!#REF!,K4013)&gt;0),"Matched", "")</f>
        <v>#REF!</v>
      </c>
      <c r="M4013" s="21" t="str">
        <f t="shared" si="205"/>
        <v/>
      </c>
      <c r="N4013" s="21" t="e">
        <f ca="1">IF(AND(M4013&lt;&gt; "", COUNTIF(SAP!#REF!,M4013)&gt;0),"Matched", "")</f>
        <v>#REF!</v>
      </c>
      <c r="O4013" s="21" t="str">
        <f t="shared" si="206"/>
        <v/>
      </c>
      <c r="P4013" s="21" t="e">
        <f ca="1">IF(AND(O4013&lt;&gt; "", COUNTIF(SAP!#REF!,O4013)&gt;0),"Matched", "")</f>
        <v>#REF!</v>
      </c>
      <c r="Q4013" s="21" t="str">
        <f ca="1">IF(OR(D4013="AC",D4013="TR"),"Logic4"&amp;"_"&amp;TEXT(C4013,"dd.mm.yyyy") &amp;"_"&amp; 668098.59,"")</f>
        <v>Logic4_25.04.2020_668098.59</v>
      </c>
      <c r="R4013" s="21" t="e">
        <f ca="1">IF(AND(Q4013&lt;&gt; "", COUNTIF(SAP!#REF!,Q4013)&gt;0),"Matched", "")</f>
        <v>#REF!</v>
      </c>
    </row>
    <row r="4014" spans="1:18" hidden="1">
      <c r="A4014" s="21">
        <v>11563327</v>
      </c>
      <c r="B4014" s="22">
        <v>43946</v>
      </c>
      <c r="C4014" s="22">
        <v>43946</v>
      </c>
      <c r="D4014" s="21" t="s">
        <v>10</v>
      </c>
      <c r="E4014" s="23">
        <v>0</v>
      </c>
      <c r="F4014" s="23">
        <v>0</v>
      </c>
      <c r="G4014" s="23">
        <v>1666.59</v>
      </c>
      <c r="H4014" s="23">
        <v>40432.69</v>
      </c>
      <c r="I4014" s="21" t="s">
        <v>11</v>
      </c>
      <c r="J4014" s="21" t="s">
        <v>12</v>
      </c>
      <c r="K4014" s="21" t="str">
        <f t="shared" si="204"/>
        <v/>
      </c>
      <c r="L4014" s="21" t="e">
        <f ca="1">IF(AND(K4014&lt;&gt; "", COUNTIF(SAP!#REF!,K4014)&gt;0),"Matched", "")</f>
        <v>#REF!</v>
      </c>
      <c r="M4014" s="21" t="str">
        <f t="shared" si="205"/>
        <v/>
      </c>
      <c r="N4014" s="21" t="e">
        <f ca="1">IF(AND(M4014&lt;&gt; "", COUNTIF(SAP!#REF!,M4014)&gt;0),"Matched", "")</f>
        <v>#REF!</v>
      </c>
      <c r="O4014" s="21" t="str">
        <f t="shared" si="206"/>
        <v/>
      </c>
      <c r="P4014" s="21" t="e">
        <f ca="1">IF(AND(O4014&lt;&gt; "", COUNTIF(SAP!#REF!,O4014)&gt;0),"Matched", "")</f>
        <v>#REF!</v>
      </c>
      <c r="Q4014" s="21" t="str">
        <f ca="1">IF(OR(D4014="AC",D4014="TR"),"Logic4"&amp;"_"&amp;TEXT(C4014,"dd.mm.yyyy") &amp;"_"&amp; 668098.59,"")</f>
        <v>Logic4_25.04.2020_668098.59</v>
      </c>
      <c r="R4014" s="21" t="e">
        <f ca="1">IF(AND(Q4014&lt;&gt; "", COUNTIF(SAP!#REF!,Q4014)&gt;0),"Matched", "")</f>
        <v>#REF!</v>
      </c>
    </row>
    <row r="4015" spans="1:18" hidden="1">
      <c r="A4015" s="21">
        <v>11563327</v>
      </c>
      <c r="B4015" s="22">
        <v>43946</v>
      </c>
      <c r="C4015" s="22">
        <v>43946</v>
      </c>
      <c r="D4015" s="21" t="s">
        <v>10</v>
      </c>
      <c r="E4015" s="23">
        <v>0</v>
      </c>
      <c r="F4015" s="23">
        <v>0</v>
      </c>
      <c r="G4015" s="23">
        <v>1670</v>
      </c>
      <c r="H4015" s="23">
        <v>42102.69</v>
      </c>
      <c r="I4015" s="21" t="s">
        <v>11</v>
      </c>
      <c r="J4015" s="21" t="s">
        <v>12</v>
      </c>
      <c r="K4015" s="21" t="str">
        <f t="shared" si="204"/>
        <v/>
      </c>
      <c r="L4015" s="21" t="e">
        <f ca="1">IF(AND(K4015&lt;&gt; "", COUNTIF(SAP!#REF!,K4015)&gt;0),"Matched", "")</f>
        <v>#REF!</v>
      </c>
      <c r="M4015" s="21" t="str">
        <f t="shared" si="205"/>
        <v/>
      </c>
      <c r="N4015" s="21" t="e">
        <f ca="1">IF(AND(M4015&lt;&gt; "", COUNTIF(SAP!#REF!,M4015)&gt;0),"Matched", "")</f>
        <v>#REF!</v>
      </c>
      <c r="O4015" s="21" t="str">
        <f t="shared" si="206"/>
        <v/>
      </c>
      <c r="P4015" s="21" t="e">
        <f ca="1">IF(AND(O4015&lt;&gt; "", COUNTIF(SAP!#REF!,O4015)&gt;0),"Matched", "")</f>
        <v>#REF!</v>
      </c>
      <c r="Q4015" s="21" t="str">
        <f ca="1">IF(OR(D4015="AC",D4015="TR"),"Logic4"&amp;"_"&amp;TEXT(C4015,"dd.mm.yyyy") &amp;"_"&amp; 668098.59,"")</f>
        <v>Logic4_25.04.2020_668098.59</v>
      </c>
      <c r="R4015" s="21" t="e">
        <f ca="1">IF(AND(Q4015&lt;&gt; "", COUNTIF(SAP!#REF!,Q4015)&gt;0),"Matched", "")</f>
        <v>#REF!</v>
      </c>
    </row>
    <row r="4016" spans="1:18" hidden="1">
      <c r="A4016" s="21">
        <v>11563327</v>
      </c>
      <c r="B4016" s="22">
        <v>43946</v>
      </c>
      <c r="C4016" s="22">
        <v>43946</v>
      </c>
      <c r="D4016" s="21" t="s">
        <v>10</v>
      </c>
      <c r="E4016" s="23">
        <v>0</v>
      </c>
      <c r="F4016" s="23">
        <v>0</v>
      </c>
      <c r="G4016" s="23">
        <v>1700</v>
      </c>
      <c r="H4016" s="23">
        <v>43802.69</v>
      </c>
      <c r="I4016" s="21" t="s">
        <v>11</v>
      </c>
      <c r="J4016" s="21" t="s">
        <v>12</v>
      </c>
      <c r="K4016" s="21" t="str">
        <f t="shared" si="204"/>
        <v/>
      </c>
      <c r="L4016" s="21" t="e">
        <f ca="1">IF(AND(K4016&lt;&gt; "", COUNTIF(SAP!#REF!,K4016)&gt;0),"Matched", "")</f>
        <v>#REF!</v>
      </c>
      <c r="M4016" s="21" t="str">
        <f t="shared" si="205"/>
        <v/>
      </c>
      <c r="N4016" s="21" t="e">
        <f ca="1">IF(AND(M4016&lt;&gt; "", COUNTIF(SAP!#REF!,M4016)&gt;0),"Matched", "")</f>
        <v>#REF!</v>
      </c>
      <c r="O4016" s="21" t="str">
        <f t="shared" si="206"/>
        <v/>
      </c>
      <c r="P4016" s="21" t="e">
        <f ca="1">IF(AND(O4016&lt;&gt; "", COUNTIF(SAP!#REF!,O4016)&gt;0),"Matched", "")</f>
        <v>#REF!</v>
      </c>
      <c r="Q4016" s="21" t="str">
        <f ca="1">IF(OR(D4016="AC",D4016="TR"),"Logic4"&amp;"_"&amp;TEXT(C4016,"dd.mm.yyyy") &amp;"_"&amp; 668098.59,"")</f>
        <v>Logic4_25.04.2020_668098.59</v>
      </c>
      <c r="R4016" s="21" t="e">
        <f ca="1">IF(AND(Q4016&lt;&gt; "", COUNTIF(SAP!#REF!,Q4016)&gt;0),"Matched", "")</f>
        <v>#REF!</v>
      </c>
    </row>
    <row r="4017" spans="1:18" hidden="1">
      <c r="A4017" s="21">
        <v>11563327</v>
      </c>
      <c r="B4017" s="22">
        <v>43946</v>
      </c>
      <c r="C4017" s="22">
        <v>43946</v>
      </c>
      <c r="D4017" s="21" t="s">
        <v>10</v>
      </c>
      <c r="E4017" s="23">
        <v>0</v>
      </c>
      <c r="F4017" s="23">
        <v>0</v>
      </c>
      <c r="G4017" s="23">
        <v>1714.3</v>
      </c>
      <c r="H4017" s="23">
        <v>45516.99</v>
      </c>
      <c r="I4017" s="21" t="s">
        <v>11</v>
      </c>
      <c r="J4017" s="21" t="s">
        <v>12</v>
      </c>
      <c r="K4017" s="21" t="str">
        <f t="shared" si="204"/>
        <v/>
      </c>
      <c r="L4017" s="21" t="e">
        <f ca="1">IF(AND(K4017&lt;&gt; "", COUNTIF(SAP!#REF!,K4017)&gt;0),"Matched", "")</f>
        <v>#REF!</v>
      </c>
      <c r="M4017" s="21" t="str">
        <f t="shared" si="205"/>
        <v/>
      </c>
      <c r="N4017" s="21" t="e">
        <f ca="1">IF(AND(M4017&lt;&gt; "", COUNTIF(SAP!#REF!,M4017)&gt;0),"Matched", "")</f>
        <v>#REF!</v>
      </c>
      <c r="O4017" s="21" t="str">
        <f t="shared" si="206"/>
        <v/>
      </c>
      <c r="P4017" s="21" t="e">
        <f ca="1">IF(AND(O4017&lt;&gt; "", COUNTIF(SAP!#REF!,O4017)&gt;0),"Matched", "")</f>
        <v>#REF!</v>
      </c>
      <c r="Q4017" s="21" t="str">
        <f ca="1">IF(OR(D4017="AC",D4017="TR"),"Logic4"&amp;"_"&amp;TEXT(C4017,"dd.mm.yyyy") &amp;"_"&amp; 668098.59,"")</f>
        <v>Logic4_25.04.2020_668098.59</v>
      </c>
      <c r="R4017" s="21" t="e">
        <f ca="1">IF(AND(Q4017&lt;&gt; "", COUNTIF(SAP!#REF!,Q4017)&gt;0),"Matched", "")</f>
        <v>#REF!</v>
      </c>
    </row>
    <row r="4018" spans="1:18" hidden="1">
      <c r="A4018" s="21">
        <v>11563327</v>
      </c>
      <c r="B4018" s="22">
        <v>43946</v>
      </c>
      <c r="C4018" s="22">
        <v>43946</v>
      </c>
      <c r="D4018" s="21" t="s">
        <v>10</v>
      </c>
      <c r="E4018" s="23">
        <v>0</v>
      </c>
      <c r="F4018" s="23">
        <v>0</v>
      </c>
      <c r="G4018" s="23">
        <v>1750</v>
      </c>
      <c r="H4018" s="23">
        <v>47266.99</v>
      </c>
      <c r="I4018" s="21" t="s">
        <v>11</v>
      </c>
      <c r="J4018" s="21" t="s">
        <v>12</v>
      </c>
      <c r="K4018" s="21" t="str">
        <f t="shared" si="204"/>
        <v/>
      </c>
      <c r="L4018" s="21" t="e">
        <f ca="1">IF(AND(K4018&lt;&gt; "", COUNTIF(SAP!#REF!,K4018)&gt;0),"Matched", "")</f>
        <v>#REF!</v>
      </c>
      <c r="M4018" s="21" t="str">
        <f t="shared" si="205"/>
        <v/>
      </c>
      <c r="N4018" s="21" t="e">
        <f ca="1">IF(AND(M4018&lt;&gt; "", COUNTIF(SAP!#REF!,M4018)&gt;0),"Matched", "")</f>
        <v>#REF!</v>
      </c>
      <c r="O4018" s="21" t="str">
        <f t="shared" si="206"/>
        <v/>
      </c>
      <c r="P4018" s="21" t="e">
        <f ca="1">IF(AND(O4018&lt;&gt; "", COUNTIF(SAP!#REF!,O4018)&gt;0),"Matched", "")</f>
        <v>#REF!</v>
      </c>
      <c r="Q4018" s="21" t="str">
        <f ca="1">IF(OR(D4018="AC",D4018="TR"),"Logic4"&amp;"_"&amp;TEXT(C4018,"dd.mm.yyyy") &amp;"_"&amp; 668098.59,"")</f>
        <v>Logic4_25.04.2020_668098.59</v>
      </c>
      <c r="R4018" s="21" t="e">
        <f ca="1">IF(AND(Q4018&lt;&gt; "", COUNTIF(SAP!#REF!,Q4018)&gt;0),"Matched", "")</f>
        <v>#REF!</v>
      </c>
    </row>
    <row r="4019" spans="1:18" hidden="1">
      <c r="A4019" s="21">
        <v>11563327</v>
      </c>
      <c r="B4019" s="22">
        <v>43946</v>
      </c>
      <c r="C4019" s="22">
        <v>43946</v>
      </c>
      <c r="D4019" s="21" t="s">
        <v>10</v>
      </c>
      <c r="E4019" s="23">
        <v>0</v>
      </c>
      <c r="F4019" s="23">
        <v>0</v>
      </c>
      <c r="G4019" s="23">
        <v>1782.3</v>
      </c>
      <c r="H4019" s="23">
        <v>49049.29</v>
      </c>
      <c r="I4019" s="21" t="s">
        <v>11</v>
      </c>
      <c r="J4019" s="21" t="s">
        <v>12</v>
      </c>
      <c r="K4019" s="21" t="str">
        <f t="shared" si="204"/>
        <v/>
      </c>
      <c r="L4019" s="21" t="e">
        <f ca="1">IF(AND(K4019&lt;&gt; "", COUNTIF(SAP!#REF!,K4019)&gt;0),"Matched", "")</f>
        <v>#REF!</v>
      </c>
      <c r="M4019" s="21" t="str">
        <f t="shared" si="205"/>
        <v/>
      </c>
      <c r="N4019" s="21" t="e">
        <f ca="1">IF(AND(M4019&lt;&gt; "", COUNTIF(SAP!#REF!,M4019)&gt;0),"Matched", "")</f>
        <v>#REF!</v>
      </c>
      <c r="O4019" s="21" t="str">
        <f t="shared" si="206"/>
        <v/>
      </c>
      <c r="P4019" s="21" t="e">
        <f ca="1">IF(AND(O4019&lt;&gt; "", COUNTIF(SAP!#REF!,O4019)&gt;0),"Matched", "")</f>
        <v>#REF!</v>
      </c>
      <c r="Q4019" s="21" t="str">
        <f ca="1">IF(OR(D4019="AC",D4019="TR"),"Logic4"&amp;"_"&amp;TEXT(C4019,"dd.mm.yyyy") &amp;"_"&amp; 668098.59,"")</f>
        <v>Logic4_25.04.2020_668098.59</v>
      </c>
      <c r="R4019" s="21" t="e">
        <f ca="1">IF(AND(Q4019&lt;&gt; "", COUNTIF(SAP!#REF!,Q4019)&gt;0),"Matched", "")</f>
        <v>#REF!</v>
      </c>
    </row>
    <row r="4020" spans="1:18" hidden="1">
      <c r="A4020" s="21">
        <v>11563327</v>
      </c>
      <c r="B4020" s="22">
        <v>43946</v>
      </c>
      <c r="C4020" s="22">
        <v>43946</v>
      </c>
      <c r="D4020" s="21" t="s">
        <v>10</v>
      </c>
      <c r="E4020" s="23">
        <v>0</v>
      </c>
      <c r="F4020" s="23">
        <v>0</v>
      </c>
      <c r="G4020" s="23">
        <v>1827</v>
      </c>
      <c r="H4020" s="23">
        <v>50876.29</v>
      </c>
      <c r="I4020" s="21" t="s">
        <v>11</v>
      </c>
      <c r="J4020" s="21" t="s">
        <v>12</v>
      </c>
      <c r="K4020" s="21" t="str">
        <f t="shared" si="204"/>
        <v/>
      </c>
      <c r="L4020" s="21" t="e">
        <f ca="1">IF(AND(K4020&lt;&gt; "", COUNTIF(SAP!#REF!,K4020)&gt;0),"Matched", "")</f>
        <v>#REF!</v>
      </c>
      <c r="M4020" s="21" t="str">
        <f t="shared" si="205"/>
        <v/>
      </c>
      <c r="N4020" s="21" t="e">
        <f ca="1">IF(AND(M4020&lt;&gt; "", COUNTIF(SAP!#REF!,M4020)&gt;0),"Matched", "")</f>
        <v>#REF!</v>
      </c>
      <c r="O4020" s="21" t="str">
        <f t="shared" si="206"/>
        <v/>
      </c>
      <c r="P4020" s="21" t="e">
        <f ca="1">IF(AND(O4020&lt;&gt; "", COUNTIF(SAP!#REF!,O4020)&gt;0),"Matched", "")</f>
        <v>#REF!</v>
      </c>
      <c r="Q4020" s="21" t="str">
        <f ca="1">IF(OR(D4020="AC",D4020="TR"),"Logic4"&amp;"_"&amp;TEXT(C4020,"dd.mm.yyyy") &amp;"_"&amp; 668098.59,"")</f>
        <v>Logic4_25.04.2020_668098.59</v>
      </c>
      <c r="R4020" s="21" t="e">
        <f ca="1">IF(AND(Q4020&lt;&gt; "", COUNTIF(SAP!#REF!,Q4020)&gt;0),"Matched", "")</f>
        <v>#REF!</v>
      </c>
    </row>
    <row r="4021" spans="1:18" hidden="1">
      <c r="A4021" s="21">
        <v>11563327</v>
      </c>
      <c r="B4021" s="22">
        <v>43946</v>
      </c>
      <c r="C4021" s="22">
        <v>43946</v>
      </c>
      <c r="D4021" s="21" t="s">
        <v>10</v>
      </c>
      <c r="E4021" s="23">
        <v>0</v>
      </c>
      <c r="F4021" s="23">
        <v>0</v>
      </c>
      <c r="G4021" s="23">
        <v>1860</v>
      </c>
      <c r="H4021" s="23">
        <v>52736.29</v>
      </c>
      <c r="I4021" s="21" t="s">
        <v>11</v>
      </c>
      <c r="J4021" s="21" t="s">
        <v>12</v>
      </c>
      <c r="K4021" s="21" t="str">
        <f t="shared" si="204"/>
        <v/>
      </c>
      <c r="L4021" s="21" t="e">
        <f ca="1">IF(AND(K4021&lt;&gt; "", COUNTIF(SAP!#REF!,K4021)&gt;0),"Matched", "")</f>
        <v>#REF!</v>
      </c>
      <c r="M4021" s="21" t="str">
        <f t="shared" si="205"/>
        <v/>
      </c>
      <c r="N4021" s="21" t="e">
        <f ca="1">IF(AND(M4021&lt;&gt; "", COUNTIF(SAP!#REF!,M4021)&gt;0),"Matched", "")</f>
        <v>#REF!</v>
      </c>
      <c r="O4021" s="21" t="str">
        <f t="shared" si="206"/>
        <v/>
      </c>
      <c r="P4021" s="21" t="e">
        <f ca="1">IF(AND(O4021&lt;&gt; "", COUNTIF(SAP!#REF!,O4021)&gt;0),"Matched", "")</f>
        <v>#REF!</v>
      </c>
      <c r="Q4021" s="21" t="str">
        <f ca="1">IF(OR(D4021="AC",D4021="TR"),"Logic4"&amp;"_"&amp;TEXT(C4021,"dd.mm.yyyy") &amp;"_"&amp; 668098.59,"")</f>
        <v>Logic4_25.04.2020_668098.59</v>
      </c>
      <c r="R4021" s="21" t="e">
        <f ca="1">IF(AND(Q4021&lt;&gt; "", COUNTIF(SAP!#REF!,Q4021)&gt;0),"Matched", "")</f>
        <v>#REF!</v>
      </c>
    </row>
    <row r="4022" spans="1:18" hidden="1">
      <c r="A4022" s="21">
        <v>11563327</v>
      </c>
      <c r="B4022" s="22">
        <v>43946</v>
      </c>
      <c r="C4022" s="22">
        <v>43946</v>
      </c>
      <c r="D4022" s="21" t="s">
        <v>10</v>
      </c>
      <c r="E4022" s="23">
        <v>0</v>
      </c>
      <c r="F4022" s="23">
        <v>0</v>
      </c>
      <c r="G4022" s="23">
        <v>1960</v>
      </c>
      <c r="H4022" s="23">
        <v>54696.29</v>
      </c>
      <c r="I4022" s="21" t="s">
        <v>11</v>
      </c>
      <c r="J4022" s="21" t="s">
        <v>12</v>
      </c>
      <c r="K4022" s="21" t="str">
        <f t="shared" si="204"/>
        <v/>
      </c>
      <c r="L4022" s="21" t="e">
        <f ca="1">IF(AND(K4022&lt;&gt; "", COUNTIF(SAP!#REF!,K4022)&gt;0),"Matched", "")</f>
        <v>#REF!</v>
      </c>
      <c r="M4022" s="21" t="str">
        <f t="shared" si="205"/>
        <v/>
      </c>
      <c r="N4022" s="21" t="e">
        <f ca="1">IF(AND(M4022&lt;&gt; "", COUNTIF(SAP!#REF!,M4022)&gt;0),"Matched", "")</f>
        <v>#REF!</v>
      </c>
      <c r="O4022" s="21" t="str">
        <f t="shared" si="206"/>
        <v/>
      </c>
      <c r="P4022" s="21" t="e">
        <f ca="1">IF(AND(O4022&lt;&gt; "", COUNTIF(SAP!#REF!,O4022)&gt;0),"Matched", "")</f>
        <v>#REF!</v>
      </c>
      <c r="Q4022" s="21" t="str">
        <f ca="1">IF(OR(D4022="AC",D4022="TR"),"Logic4"&amp;"_"&amp;TEXT(C4022,"dd.mm.yyyy") &amp;"_"&amp; 668098.59,"")</f>
        <v>Logic4_25.04.2020_668098.59</v>
      </c>
      <c r="R4022" s="21" t="e">
        <f ca="1">IF(AND(Q4022&lt;&gt; "", COUNTIF(SAP!#REF!,Q4022)&gt;0),"Matched", "")</f>
        <v>#REF!</v>
      </c>
    </row>
    <row r="4023" spans="1:18" hidden="1">
      <c r="A4023" s="21">
        <v>11563327</v>
      </c>
      <c r="B4023" s="22">
        <v>43946</v>
      </c>
      <c r="C4023" s="22">
        <v>43946</v>
      </c>
      <c r="D4023" s="21" t="s">
        <v>10</v>
      </c>
      <c r="E4023" s="23">
        <v>0</v>
      </c>
      <c r="F4023" s="23">
        <v>0</v>
      </c>
      <c r="G4023" s="23">
        <v>1973</v>
      </c>
      <c r="H4023" s="23">
        <v>56669.29</v>
      </c>
      <c r="I4023" s="21" t="s">
        <v>11</v>
      </c>
      <c r="J4023" s="21" t="s">
        <v>12</v>
      </c>
      <c r="K4023" s="21" t="str">
        <f t="shared" si="204"/>
        <v/>
      </c>
      <c r="L4023" s="21" t="e">
        <f ca="1">IF(AND(K4023&lt;&gt; "", COUNTIF(SAP!#REF!,K4023)&gt;0),"Matched", "")</f>
        <v>#REF!</v>
      </c>
      <c r="M4023" s="21" t="str">
        <f t="shared" si="205"/>
        <v/>
      </c>
      <c r="N4023" s="21" t="e">
        <f ca="1">IF(AND(M4023&lt;&gt; "", COUNTIF(SAP!#REF!,M4023)&gt;0),"Matched", "")</f>
        <v>#REF!</v>
      </c>
      <c r="O4023" s="21" t="str">
        <f t="shared" si="206"/>
        <v/>
      </c>
      <c r="P4023" s="21" t="e">
        <f ca="1">IF(AND(O4023&lt;&gt; "", COUNTIF(SAP!#REF!,O4023)&gt;0),"Matched", "")</f>
        <v>#REF!</v>
      </c>
      <c r="Q4023" s="21" t="str">
        <f ca="1">IF(OR(D4023="AC",D4023="TR"),"Logic4"&amp;"_"&amp;TEXT(C4023,"dd.mm.yyyy") &amp;"_"&amp; 668098.59,"")</f>
        <v>Logic4_25.04.2020_668098.59</v>
      </c>
      <c r="R4023" s="21" t="e">
        <f ca="1">IF(AND(Q4023&lt;&gt; "", COUNTIF(SAP!#REF!,Q4023)&gt;0),"Matched", "")</f>
        <v>#REF!</v>
      </c>
    </row>
    <row r="4024" spans="1:18" hidden="1">
      <c r="A4024" s="21">
        <v>11563327</v>
      </c>
      <c r="B4024" s="22">
        <v>43946</v>
      </c>
      <c r="C4024" s="22">
        <v>43946</v>
      </c>
      <c r="D4024" s="21" t="s">
        <v>10</v>
      </c>
      <c r="E4024" s="23">
        <v>0</v>
      </c>
      <c r="F4024" s="23">
        <v>0</v>
      </c>
      <c r="G4024" s="23">
        <v>2000</v>
      </c>
      <c r="H4024" s="23">
        <v>58669.29</v>
      </c>
      <c r="I4024" s="21" t="s">
        <v>11</v>
      </c>
      <c r="J4024" s="21" t="s">
        <v>12</v>
      </c>
      <c r="K4024" s="21" t="str">
        <f t="shared" si="204"/>
        <v/>
      </c>
      <c r="L4024" s="21" t="e">
        <f ca="1">IF(AND(K4024&lt;&gt; "", COUNTIF(SAP!#REF!,K4024)&gt;0),"Matched", "")</f>
        <v>#REF!</v>
      </c>
      <c r="M4024" s="21" t="str">
        <f t="shared" si="205"/>
        <v/>
      </c>
      <c r="N4024" s="21" t="e">
        <f ca="1">IF(AND(M4024&lt;&gt; "", COUNTIF(SAP!#REF!,M4024)&gt;0),"Matched", "")</f>
        <v>#REF!</v>
      </c>
      <c r="O4024" s="21" t="str">
        <f t="shared" si="206"/>
        <v/>
      </c>
      <c r="P4024" s="21" t="e">
        <f ca="1">IF(AND(O4024&lt;&gt; "", COUNTIF(SAP!#REF!,O4024)&gt;0),"Matched", "")</f>
        <v>#REF!</v>
      </c>
      <c r="Q4024" s="21" t="str">
        <f ca="1">IF(OR(D4024="AC",D4024="TR"),"Logic4"&amp;"_"&amp;TEXT(C4024,"dd.mm.yyyy") &amp;"_"&amp; 668098.59,"")</f>
        <v>Logic4_25.04.2020_668098.59</v>
      </c>
      <c r="R4024" s="21" t="e">
        <f ca="1">IF(AND(Q4024&lt;&gt; "", COUNTIF(SAP!#REF!,Q4024)&gt;0),"Matched", "")</f>
        <v>#REF!</v>
      </c>
    </row>
    <row r="4025" spans="1:18" hidden="1">
      <c r="A4025" s="21">
        <v>11563327</v>
      </c>
      <c r="B4025" s="22">
        <v>43946</v>
      </c>
      <c r="C4025" s="22">
        <v>43946</v>
      </c>
      <c r="D4025" s="21" t="s">
        <v>10</v>
      </c>
      <c r="E4025" s="23">
        <v>0</v>
      </c>
      <c r="F4025" s="23">
        <v>0</v>
      </c>
      <c r="G4025" s="23">
        <v>2023.74</v>
      </c>
      <c r="H4025" s="23">
        <v>60693.03</v>
      </c>
      <c r="I4025" s="21" t="s">
        <v>11</v>
      </c>
      <c r="J4025" s="21" t="s">
        <v>12</v>
      </c>
      <c r="K4025" s="21" t="str">
        <f t="shared" si="204"/>
        <v/>
      </c>
      <c r="L4025" s="21" t="e">
        <f ca="1">IF(AND(K4025&lt;&gt; "", COUNTIF(SAP!#REF!,K4025)&gt;0),"Matched", "")</f>
        <v>#REF!</v>
      </c>
      <c r="M4025" s="21" t="str">
        <f t="shared" si="205"/>
        <v/>
      </c>
      <c r="N4025" s="21" t="e">
        <f ca="1">IF(AND(M4025&lt;&gt; "", COUNTIF(SAP!#REF!,M4025)&gt;0),"Matched", "")</f>
        <v>#REF!</v>
      </c>
      <c r="O4025" s="21" t="str">
        <f t="shared" si="206"/>
        <v/>
      </c>
      <c r="P4025" s="21" t="e">
        <f ca="1">IF(AND(O4025&lt;&gt; "", COUNTIF(SAP!#REF!,O4025)&gt;0),"Matched", "")</f>
        <v>#REF!</v>
      </c>
      <c r="Q4025" s="21" t="str">
        <f ca="1">IF(OR(D4025="AC",D4025="TR"),"Logic4"&amp;"_"&amp;TEXT(C4025,"dd.mm.yyyy") &amp;"_"&amp; 668098.59,"")</f>
        <v>Logic4_25.04.2020_668098.59</v>
      </c>
      <c r="R4025" s="21" t="e">
        <f ca="1">IF(AND(Q4025&lt;&gt; "", COUNTIF(SAP!#REF!,Q4025)&gt;0),"Matched", "")</f>
        <v>#REF!</v>
      </c>
    </row>
    <row r="4026" spans="1:18" hidden="1">
      <c r="A4026" s="21">
        <v>11563327</v>
      </c>
      <c r="B4026" s="22">
        <v>43946</v>
      </c>
      <c r="C4026" s="22">
        <v>43946</v>
      </c>
      <c r="D4026" s="21" t="s">
        <v>10</v>
      </c>
      <c r="E4026" s="23">
        <v>0</v>
      </c>
      <c r="F4026" s="23">
        <v>0</v>
      </c>
      <c r="G4026" s="23">
        <v>2044.6</v>
      </c>
      <c r="H4026" s="23">
        <v>62737.63</v>
      </c>
      <c r="I4026" s="21" t="s">
        <v>11</v>
      </c>
      <c r="J4026" s="21" t="s">
        <v>12</v>
      </c>
      <c r="K4026" s="21" t="str">
        <f t="shared" si="204"/>
        <v/>
      </c>
      <c r="L4026" s="21" t="e">
        <f ca="1">IF(AND(K4026&lt;&gt; "", COUNTIF(SAP!#REF!,K4026)&gt;0),"Matched", "")</f>
        <v>#REF!</v>
      </c>
      <c r="M4026" s="21" t="str">
        <f t="shared" si="205"/>
        <v/>
      </c>
      <c r="N4026" s="21" t="e">
        <f ca="1">IF(AND(M4026&lt;&gt; "", COUNTIF(SAP!#REF!,M4026)&gt;0),"Matched", "")</f>
        <v>#REF!</v>
      </c>
      <c r="O4026" s="21" t="str">
        <f t="shared" si="206"/>
        <v/>
      </c>
      <c r="P4026" s="21" t="e">
        <f ca="1">IF(AND(O4026&lt;&gt; "", COUNTIF(SAP!#REF!,O4026)&gt;0),"Matched", "")</f>
        <v>#REF!</v>
      </c>
      <c r="Q4026" s="21" t="str">
        <f ca="1">IF(OR(D4026="AC",D4026="TR"),"Logic4"&amp;"_"&amp;TEXT(C4026,"dd.mm.yyyy") &amp;"_"&amp; 668098.59,"")</f>
        <v>Logic4_25.04.2020_668098.59</v>
      </c>
      <c r="R4026" s="21" t="e">
        <f ca="1">IF(AND(Q4026&lt;&gt; "", COUNTIF(SAP!#REF!,Q4026)&gt;0),"Matched", "")</f>
        <v>#REF!</v>
      </c>
    </row>
    <row r="4027" spans="1:18" hidden="1">
      <c r="A4027" s="21">
        <v>11563327</v>
      </c>
      <c r="B4027" s="22">
        <v>43946</v>
      </c>
      <c r="C4027" s="22">
        <v>43946</v>
      </c>
      <c r="D4027" s="21" t="s">
        <v>10</v>
      </c>
      <c r="E4027" s="23">
        <v>0</v>
      </c>
      <c r="F4027" s="23">
        <v>0</v>
      </c>
      <c r="G4027" s="23">
        <v>2070</v>
      </c>
      <c r="H4027" s="23">
        <v>64807.63</v>
      </c>
      <c r="I4027" s="21" t="s">
        <v>11</v>
      </c>
      <c r="J4027" s="21" t="s">
        <v>12</v>
      </c>
      <c r="K4027" s="21" t="str">
        <f t="shared" si="204"/>
        <v/>
      </c>
      <c r="L4027" s="21" t="e">
        <f ca="1">IF(AND(K4027&lt;&gt; "", COUNTIF(SAP!#REF!,K4027)&gt;0),"Matched", "")</f>
        <v>#REF!</v>
      </c>
      <c r="M4027" s="21" t="str">
        <f t="shared" si="205"/>
        <v/>
      </c>
      <c r="N4027" s="21" t="e">
        <f ca="1">IF(AND(M4027&lt;&gt; "", COUNTIF(SAP!#REF!,M4027)&gt;0),"Matched", "")</f>
        <v>#REF!</v>
      </c>
      <c r="O4027" s="21" t="str">
        <f t="shared" si="206"/>
        <v/>
      </c>
      <c r="P4027" s="21" t="e">
        <f ca="1">IF(AND(O4027&lt;&gt; "", COUNTIF(SAP!#REF!,O4027)&gt;0),"Matched", "")</f>
        <v>#REF!</v>
      </c>
      <c r="Q4027" s="21" t="str">
        <f ca="1">IF(OR(D4027="AC",D4027="TR"),"Logic4"&amp;"_"&amp;TEXT(C4027,"dd.mm.yyyy") &amp;"_"&amp; 668098.59,"")</f>
        <v>Logic4_25.04.2020_668098.59</v>
      </c>
      <c r="R4027" s="21" t="e">
        <f ca="1">IF(AND(Q4027&lt;&gt; "", COUNTIF(SAP!#REF!,Q4027)&gt;0),"Matched", "")</f>
        <v>#REF!</v>
      </c>
    </row>
    <row r="4028" spans="1:18" hidden="1">
      <c r="A4028" s="21">
        <v>11563327</v>
      </c>
      <c r="B4028" s="22">
        <v>43946</v>
      </c>
      <c r="C4028" s="22">
        <v>43946</v>
      </c>
      <c r="D4028" s="21" t="s">
        <v>10</v>
      </c>
      <c r="E4028" s="23">
        <v>0</v>
      </c>
      <c r="F4028" s="23">
        <v>0</v>
      </c>
      <c r="G4028" s="23">
        <v>2120</v>
      </c>
      <c r="H4028" s="23">
        <v>66927.63</v>
      </c>
      <c r="I4028" s="21" t="s">
        <v>11</v>
      </c>
      <c r="J4028" s="21" t="s">
        <v>12</v>
      </c>
      <c r="K4028" s="21" t="str">
        <f t="shared" si="204"/>
        <v/>
      </c>
      <c r="L4028" s="21" t="e">
        <f ca="1">IF(AND(K4028&lt;&gt; "", COUNTIF(SAP!#REF!,K4028)&gt;0),"Matched", "")</f>
        <v>#REF!</v>
      </c>
      <c r="M4028" s="21" t="str">
        <f t="shared" si="205"/>
        <v/>
      </c>
      <c r="N4028" s="21" t="e">
        <f ca="1">IF(AND(M4028&lt;&gt; "", COUNTIF(SAP!#REF!,M4028)&gt;0),"Matched", "")</f>
        <v>#REF!</v>
      </c>
      <c r="O4028" s="21" t="str">
        <f t="shared" si="206"/>
        <v/>
      </c>
      <c r="P4028" s="21" t="e">
        <f ca="1">IF(AND(O4028&lt;&gt; "", COUNTIF(SAP!#REF!,O4028)&gt;0),"Matched", "")</f>
        <v>#REF!</v>
      </c>
      <c r="Q4028" s="21" t="str">
        <f ca="1">IF(OR(D4028="AC",D4028="TR"),"Logic4"&amp;"_"&amp;TEXT(C4028,"dd.mm.yyyy") &amp;"_"&amp; 668098.59,"")</f>
        <v>Logic4_25.04.2020_668098.59</v>
      </c>
      <c r="R4028" s="21" t="e">
        <f ca="1">IF(AND(Q4028&lt;&gt; "", COUNTIF(SAP!#REF!,Q4028)&gt;0),"Matched", "")</f>
        <v>#REF!</v>
      </c>
    </row>
    <row r="4029" spans="1:18" hidden="1">
      <c r="A4029" s="21">
        <v>11563327</v>
      </c>
      <c r="B4029" s="22">
        <v>43946</v>
      </c>
      <c r="C4029" s="22">
        <v>43946</v>
      </c>
      <c r="D4029" s="21" t="s">
        <v>10</v>
      </c>
      <c r="E4029" s="23">
        <v>0</v>
      </c>
      <c r="F4029" s="23">
        <v>0</v>
      </c>
      <c r="G4029" s="23">
        <v>2200</v>
      </c>
      <c r="H4029" s="23">
        <v>69127.63</v>
      </c>
      <c r="I4029" s="21" t="s">
        <v>11</v>
      </c>
      <c r="J4029" s="21" t="s">
        <v>12</v>
      </c>
      <c r="K4029" s="21" t="str">
        <f t="shared" si="204"/>
        <v/>
      </c>
      <c r="L4029" s="21" t="e">
        <f ca="1">IF(AND(K4029&lt;&gt; "", COUNTIF(SAP!#REF!,K4029)&gt;0),"Matched", "")</f>
        <v>#REF!</v>
      </c>
      <c r="M4029" s="21" t="str">
        <f t="shared" si="205"/>
        <v/>
      </c>
      <c r="N4029" s="21" t="e">
        <f ca="1">IF(AND(M4029&lt;&gt; "", COUNTIF(SAP!#REF!,M4029)&gt;0),"Matched", "")</f>
        <v>#REF!</v>
      </c>
      <c r="O4029" s="21" t="str">
        <f t="shared" si="206"/>
        <v/>
      </c>
      <c r="P4029" s="21" t="e">
        <f ca="1">IF(AND(O4029&lt;&gt; "", COUNTIF(SAP!#REF!,O4029)&gt;0),"Matched", "")</f>
        <v>#REF!</v>
      </c>
      <c r="Q4029" s="21" t="str">
        <f ca="1">IF(OR(D4029="AC",D4029="TR"),"Logic4"&amp;"_"&amp;TEXT(C4029,"dd.mm.yyyy") &amp;"_"&amp; 668098.59,"")</f>
        <v>Logic4_25.04.2020_668098.59</v>
      </c>
      <c r="R4029" s="21" t="e">
        <f ca="1">IF(AND(Q4029&lt;&gt; "", COUNTIF(SAP!#REF!,Q4029)&gt;0),"Matched", "")</f>
        <v>#REF!</v>
      </c>
    </row>
    <row r="4030" spans="1:18" hidden="1">
      <c r="A4030" s="21">
        <v>11563327</v>
      </c>
      <c r="B4030" s="22">
        <v>43946</v>
      </c>
      <c r="C4030" s="22">
        <v>43946</v>
      </c>
      <c r="D4030" s="21" t="s">
        <v>10</v>
      </c>
      <c r="E4030" s="23">
        <v>0</v>
      </c>
      <c r="F4030" s="23">
        <v>0</v>
      </c>
      <c r="G4030" s="23">
        <v>2302.5</v>
      </c>
      <c r="H4030" s="23">
        <v>71430.13</v>
      </c>
      <c r="I4030" s="21" t="s">
        <v>11</v>
      </c>
      <c r="J4030" s="21" t="s">
        <v>12</v>
      </c>
      <c r="K4030" s="21" t="str">
        <f t="shared" si="204"/>
        <v/>
      </c>
      <c r="L4030" s="21" t="e">
        <f ca="1">IF(AND(K4030&lt;&gt; "", COUNTIF(SAP!#REF!,K4030)&gt;0),"Matched", "")</f>
        <v>#REF!</v>
      </c>
      <c r="M4030" s="21" t="str">
        <f t="shared" si="205"/>
        <v/>
      </c>
      <c r="N4030" s="21" t="e">
        <f ca="1">IF(AND(M4030&lt;&gt; "", COUNTIF(SAP!#REF!,M4030)&gt;0),"Matched", "")</f>
        <v>#REF!</v>
      </c>
      <c r="O4030" s="21" t="str">
        <f t="shared" si="206"/>
        <v/>
      </c>
      <c r="P4030" s="21" t="e">
        <f ca="1">IF(AND(O4030&lt;&gt; "", COUNTIF(SAP!#REF!,O4030)&gt;0),"Matched", "")</f>
        <v>#REF!</v>
      </c>
      <c r="Q4030" s="21" t="str">
        <f ca="1">IF(OR(D4030="AC",D4030="TR"),"Logic4"&amp;"_"&amp;TEXT(C4030,"dd.mm.yyyy") &amp;"_"&amp; 668098.59,"")</f>
        <v>Logic4_25.04.2020_668098.59</v>
      </c>
      <c r="R4030" s="21" t="e">
        <f ca="1">IF(AND(Q4030&lt;&gt; "", COUNTIF(SAP!#REF!,Q4030)&gt;0),"Matched", "")</f>
        <v>#REF!</v>
      </c>
    </row>
    <row r="4031" spans="1:18" hidden="1">
      <c r="A4031" s="21">
        <v>11563327</v>
      </c>
      <c r="B4031" s="22">
        <v>43946</v>
      </c>
      <c r="C4031" s="22">
        <v>43946</v>
      </c>
      <c r="D4031" s="21" t="s">
        <v>10</v>
      </c>
      <c r="E4031" s="23">
        <v>0</v>
      </c>
      <c r="F4031" s="23">
        <v>0</v>
      </c>
      <c r="G4031" s="23">
        <v>2320</v>
      </c>
      <c r="H4031" s="23">
        <v>73750.13</v>
      </c>
      <c r="I4031" s="21" t="s">
        <v>11</v>
      </c>
      <c r="J4031" s="21" t="s">
        <v>12</v>
      </c>
      <c r="K4031" s="21" t="str">
        <f t="shared" si="204"/>
        <v/>
      </c>
      <c r="L4031" s="21" t="e">
        <f ca="1">IF(AND(K4031&lt;&gt; "", COUNTIF(SAP!#REF!,K4031)&gt;0),"Matched", "")</f>
        <v>#REF!</v>
      </c>
      <c r="M4031" s="21" t="str">
        <f t="shared" si="205"/>
        <v/>
      </c>
      <c r="N4031" s="21" t="e">
        <f ca="1">IF(AND(M4031&lt;&gt; "", COUNTIF(SAP!#REF!,M4031)&gt;0),"Matched", "")</f>
        <v>#REF!</v>
      </c>
      <c r="O4031" s="21" t="str">
        <f t="shared" si="206"/>
        <v/>
      </c>
      <c r="P4031" s="21" t="e">
        <f ca="1">IF(AND(O4031&lt;&gt; "", COUNTIF(SAP!#REF!,O4031)&gt;0),"Matched", "")</f>
        <v>#REF!</v>
      </c>
      <c r="Q4031" s="21" t="str">
        <f ca="1">IF(OR(D4031="AC",D4031="TR"),"Logic4"&amp;"_"&amp;TEXT(C4031,"dd.mm.yyyy") &amp;"_"&amp; 668098.59,"")</f>
        <v>Logic4_25.04.2020_668098.59</v>
      </c>
      <c r="R4031" s="21" t="e">
        <f ca="1">IF(AND(Q4031&lt;&gt; "", COUNTIF(SAP!#REF!,Q4031)&gt;0),"Matched", "")</f>
        <v>#REF!</v>
      </c>
    </row>
    <row r="4032" spans="1:18" hidden="1">
      <c r="A4032" s="21">
        <v>11563327</v>
      </c>
      <c r="B4032" s="22">
        <v>43946</v>
      </c>
      <c r="C4032" s="22">
        <v>43946</v>
      </c>
      <c r="D4032" s="21" t="s">
        <v>10</v>
      </c>
      <c r="E4032" s="23">
        <v>0</v>
      </c>
      <c r="F4032" s="23">
        <v>0</v>
      </c>
      <c r="G4032" s="23">
        <v>2470</v>
      </c>
      <c r="H4032" s="23">
        <v>76220.13</v>
      </c>
      <c r="I4032" s="21" t="s">
        <v>11</v>
      </c>
      <c r="J4032" s="21" t="s">
        <v>12</v>
      </c>
      <c r="K4032" s="21" t="str">
        <f t="shared" si="204"/>
        <v/>
      </c>
      <c r="L4032" s="21" t="e">
        <f ca="1">IF(AND(K4032&lt;&gt; "", COUNTIF(SAP!#REF!,K4032)&gt;0),"Matched", "")</f>
        <v>#REF!</v>
      </c>
      <c r="M4032" s="21" t="str">
        <f t="shared" si="205"/>
        <v/>
      </c>
      <c r="N4032" s="21" t="e">
        <f ca="1">IF(AND(M4032&lt;&gt; "", COUNTIF(SAP!#REF!,M4032)&gt;0),"Matched", "")</f>
        <v>#REF!</v>
      </c>
      <c r="O4032" s="21" t="str">
        <f t="shared" si="206"/>
        <v/>
      </c>
      <c r="P4032" s="21" t="e">
        <f ca="1">IF(AND(O4032&lt;&gt; "", COUNTIF(SAP!#REF!,O4032)&gt;0),"Matched", "")</f>
        <v>#REF!</v>
      </c>
      <c r="Q4032" s="21" t="str">
        <f ca="1">IF(OR(D4032="AC",D4032="TR"),"Logic4"&amp;"_"&amp;TEXT(C4032,"dd.mm.yyyy") &amp;"_"&amp; 668098.59,"")</f>
        <v>Logic4_25.04.2020_668098.59</v>
      </c>
      <c r="R4032" s="21" t="e">
        <f ca="1">IF(AND(Q4032&lt;&gt; "", COUNTIF(SAP!#REF!,Q4032)&gt;0),"Matched", "")</f>
        <v>#REF!</v>
      </c>
    </row>
    <row r="4033" spans="1:18" hidden="1">
      <c r="A4033" s="21">
        <v>11563327</v>
      </c>
      <c r="B4033" s="22">
        <v>43946</v>
      </c>
      <c r="C4033" s="22">
        <v>43946</v>
      </c>
      <c r="D4033" s="21" t="s">
        <v>10</v>
      </c>
      <c r="E4033" s="23">
        <v>0</v>
      </c>
      <c r="F4033" s="23">
        <v>0</v>
      </c>
      <c r="G4033" s="23">
        <v>2486.8000000000002</v>
      </c>
      <c r="H4033" s="23">
        <v>78706.929999999993</v>
      </c>
      <c r="I4033" s="21" t="s">
        <v>11</v>
      </c>
      <c r="J4033" s="21" t="s">
        <v>12</v>
      </c>
      <c r="K4033" s="21" t="str">
        <f t="shared" si="204"/>
        <v/>
      </c>
      <c r="L4033" s="21" t="e">
        <f ca="1">IF(AND(K4033&lt;&gt; "", COUNTIF(SAP!#REF!,K4033)&gt;0),"Matched", "")</f>
        <v>#REF!</v>
      </c>
      <c r="M4033" s="21" t="str">
        <f t="shared" si="205"/>
        <v/>
      </c>
      <c r="N4033" s="21" t="e">
        <f ca="1">IF(AND(M4033&lt;&gt; "", COUNTIF(SAP!#REF!,M4033)&gt;0),"Matched", "")</f>
        <v>#REF!</v>
      </c>
      <c r="O4033" s="21" t="str">
        <f t="shared" si="206"/>
        <v/>
      </c>
      <c r="P4033" s="21" t="e">
        <f ca="1">IF(AND(O4033&lt;&gt; "", COUNTIF(SAP!#REF!,O4033)&gt;0),"Matched", "")</f>
        <v>#REF!</v>
      </c>
      <c r="Q4033" s="21" t="str">
        <f ca="1">IF(OR(D4033="AC",D4033="TR"),"Logic4"&amp;"_"&amp;TEXT(C4033,"dd.mm.yyyy") &amp;"_"&amp; 668098.59,"")</f>
        <v>Logic4_25.04.2020_668098.59</v>
      </c>
      <c r="R4033" s="21" t="e">
        <f ca="1">IF(AND(Q4033&lt;&gt; "", COUNTIF(SAP!#REF!,Q4033)&gt;0),"Matched", "")</f>
        <v>#REF!</v>
      </c>
    </row>
    <row r="4034" spans="1:18" hidden="1">
      <c r="A4034" s="21">
        <v>11563327</v>
      </c>
      <c r="B4034" s="22">
        <v>43946</v>
      </c>
      <c r="C4034" s="22">
        <v>43946</v>
      </c>
      <c r="D4034" s="21" t="s">
        <v>10</v>
      </c>
      <c r="E4034" s="23">
        <v>0</v>
      </c>
      <c r="F4034" s="23">
        <v>0</v>
      </c>
      <c r="G4034" s="23">
        <v>2582</v>
      </c>
      <c r="H4034" s="23">
        <v>81288.929999999993</v>
      </c>
      <c r="I4034" s="21" t="s">
        <v>11</v>
      </c>
      <c r="J4034" s="21" t="s">
        <v>12</v>
      </c>
      <c r="K4034" s="21" t="str">
        <f t="shared" si="204"/>
        <v/>
      </c>
      <c r="L4034" s="21" t="e">
        <f ca="1">IF(AND(K4034&lt;&gt; "", COUNTIF(SAP!#REF!,K4034)&gt;0),"Matched", "")</f>
        <v>#REF!</v>
      </c>
      <c r="M4034" s="21" t="str">
        <f t="shared" si="205"/>
        <v/>
      </c>
      <c r="N4034" s="21" t="e">
        <f ca="1">IF(AND(M4034&lt;&gt; "", COUNTIF(SAP!#REF!,M4034)&gt;0),"Matched", "")</f>
        <v>#REF!</v>
      </c>
      <c r="O4034" s="21" t="str">
        <f t="shared" si="206"/>
        <v/>
      </c>
      <c r="P4034" s="21" t="e">
        <f ca="1">IF(AND(O4034&lt;&gt; "", COUNTIF(SAP!#REF!,O4034)&gt;0),"Matched", "")</f>
        <v>#REF!</v>
      </c>
      <c r="Q4034" s="21" t="str">
        <f ca="1">IF(OR(D4034="AC",D4034="TR"),"Logic4"&amp;"_"&amp;TEXT(C4034,"dd.mm.yyyy") &amp;"_"&amp; 668098.59,"")</f>
        <v>Logic4_25.04.2020_668098.59</v>
      </c>
      <c r="R4034" s="21" t="e">
        <f ca="1">IF(AND(Q4034&lt;&gt; "", COUNTIF(SAP!#REF!,Q4034)&gt;0),"Matched", "")</f>
        <v>#REF!</v>
      </c>
    </row>
    <row r="4035" spans="1:18" hidden="1">
      <c r="A4035" s="21">
        <v>11563327</v>
      </c>
      <c r="B4035" s="22">
        <v>43946</v>
      </c>
      <c r="C4035" s="22">
        <v>43946</v>
      </c>
      <c r="D4035" s="21" t="s">
        <v>10</v>
      </c>
      <c r="E4035" s="23">
        <v>0</v>
      </c>
      <c r="F4035" s="23">
        <v>0</v>
      </c>
      <c r="G4035" s="23">
        <v>2602</v>
      </c>
      <c r="H4035" s="23">
        <v>83890.93</v>
      </c>
      <c r="I4035" s="21" t="s">
        <v>11</v>
      </c>
      <c r="J4035" s="21" t="s">
        <v>12</v>
      </c>
      <c r="K4035" s="21" t="str">
        <f t="shared" ref="K4035:K4098" si="207">IF(D4035="TF","Logic1"&amp;"_"&amp;TEXT(C4035, "mm") &amp;"_"&amp; F4035,"")</f>
        <v/>
      </c>
      <c r="L4035" s="21" t="e">
        <f ca="1">IF(AND(K4035&lt;&gt; "", COUNTIF(SAP!#REF!,K4035)&gt;0),"Matched", "")</f>
        <v>#REF!</v>
      </c>
      <c r="M4035" s="21" t="str">
        <f t="shared" si="205"/>
        <v/>
      </c>
      <c r="N4035" s="21" t="e">
        <f ca="1">IF(AND(M4035&lt;&gt; "", COUNTIF(SAP!#REF!,M4035)&gt;0),"Matched", "")</f>
        <v>#REF!</v>
      </c>
      <c r="O4035" s="21" t="str">
        <f t="shared" si="206"/>
        <v/>
      </c>
      <c r="P4035" s="21" t="e">
        <f ca="1">IF(AND(O4035&lt;&gt; "", COUNTIF(SAP!#REF!,O4035)&gt;0),"Matched", "")</f>
        <v>#REF!</v>
      </c>
      <c r="Q4035" s="21" t="str">
        <f ca="1">IF(OR(D4035="AC",D4035="TR"),"Logic4"&amp;"_"&amp;TEXT(C4035,"dd.mm.yyyy") &amp;"_"&amp; 668098.59,"")</f>
        <v>Logic4_25.04.2020_668098.59</v>
      </c>
      <c r="R4035" s="21" t="e">
        <f ca="1">IF(AND(Q4035&lt;&gt; "", COUNTIF(SAP!#REF!,Q4035)&gt;0),"Matched", "")</f>
        <v>#REF!</v>
      </c>
    </row>
    <row r="4036" spans="1:18" hidden="1">
      <c r="A4036" s="21">
        <v>11563327</v>
      </c>
      <c r="B4036" s="22">
        <v>43946</v>
      </c>
      <c r="C4036" s="22">
        <v>43946</v>
      </c>
      <c r="D4036" s="21" t="s">
        <v>10</v>
      </c>
      <c r="E4036" s="23">
        <v>0</v>
      </c>
      <c r="F4036" s="23">
        <v>0</v>
      </c>
      <c r="G4036" s="23">
        <v>2657</v>
      </c>
      <c r="H4036" s="23">
        <v>86547.93</v>
      </c>
      <c r="I4036" s="21" t="s">
        <v>11</v>
      </c>
      <c r="J4036" s="21" t="s">
        <v>12</v>
      </c>
      <c r="K4036" s="21" t="str">
        <f t="shared" si="207"/>
        <v/>
      </c>
      <c r="L4036" s="21" t="e">
        <f ca="1">IF(AND(K4036&lt;&gt; "", COUNTIF(SAP!#REF!,K4036)&gt;0),"Matched", "")</f>
        <v>#REF!</v>
      </c>
      <c r="M4036" s="21" t="str">
        <f t="shared" si="205"/>
        <v/>
      </c>
      <c r="N4036" s="21" t="e">
        <f ca="1">IF(AND(M4036&lt;&gt; "", COUNTIF(SAP!#REF!,M4036)&gt;0),"Matched", "")</f>
        <v>#REF!</v>
      </c>
      <c r="O4036" s="21" t="str">
        <f t="shared" si="206"/>
        <v/>
      </c>
      <c r="P4036" s="21" t="e">
        <f ca="1">IF(AND(O4036&lt;&gt; "", COUNTIF(SAP!#REF!,O4036)&gt;0),"Matched", "")</f>
        <v>#REF!</v>
      </c>
      <c r="Q4036" s="21" t="str">
        <f ca="1">IF(OR(D4036="AC",D4036="TR"),"Logic4"&amp;"_"&amp;TEXT(C4036,"dd.mm.yyyy") &amp;"_"&amp; 668098.59,"")</f>
        <v>Logic4_25.04.2020_668098.59</v>
      </c>
      <c r="R4036" s="21" t="e">
        <f ca="1">IF(AND(Q4036&lt;&gt; "", COUNTIF(SAP!#REF!,Q4036)&gt;0),"Matched", "")</f>
        <v>#REF!</v>
      </c>
    </row>
    <row r="4037" spans="1:18" hidden="1">
      <c r="A4037" s="21">
        <v>11563327</v>
      </c>
      <c r="B4037" s="22">
        <v>43946</v>
      </c>
      <c r="C4037" s="22">
        <v>43946</v>
      </c>
      <c r="D4037" s="21" t="s">
        <v>10</v>
      </c>
      <c r="E4037" s="23">
        <v>0</v>
      </c>
      <c r="F4037" s="23">
        <v>0</v>
      </c>
      <c r="G4037" s="23">
        <v>2660</v>
      </c>
      <c r="H4037" s="23">
        <v>89207.93</v>
      </c>
      <c r="I4037" s="21" t="s">
        <v>11</v>
      </c>
      <c r="J4037" s="21" t="s">
        <v>12</v>
      </c>
      <c r="K4037" s="21" t="str">
        <f t="shared" si="207"/>
        <v/>
      </c>
      <c r="L4037" s="21" t="e">
        <f ca="1">IF(AND(K4037&lt;&gt; "", COUNTIF(SAP!#REF!,K4037)&gt;0),"Matched", "")</f>
        <v>#REF!</v>
      </c>
      <c r="M4037" s="21" t="str">
        <f t="shared" si="205"/>
        <v/>
      </c>
      <c r="N4037" s="21" t="e">
        <f ca="1">IF(AND(M4037&lt;&gt; "", COUNTIF(SAP!#REF!,M4037)&gt;0),"Matched", "")</f>
        <v>#REF!</v>
      </c>
      <c r="O4037" s="21" t="str">
        <f t="shared" si="206"/>
        <v/>
      </c>
      <c r="P4037" s="21" t="e">
        <f ca="1">IF(AND(O4037&lt;&gt; "", COUNTIF(SAP!#REF!,O4037)&gt;0),"Matched", "")</f>
        <v>#REF!</v>
      </c>
      <c r="Q4037" s="21" t="str">
        <f ca="1">IF(OR(D4037="AC",D4037="TR"),"Logic4"&amp;"_"&amp;TEXT(C4037,"dd.mm.yyyy") &amp;"_"&amp; 668098.59,"")</f>
        <v>Logic4_25.04.2020_668098.59</v>
      </c>
      <c r="R4037" s="21" t="e">
        <f ca="1">IF(AND(Q4037&lt;&gt; "", COUNTIF(SAP!#REF!,Q4037)&gt;0),"Matched", "")</f>
        <v>#REF!</v>
      </c>
    </row>
    <row r="4038" spans="1:18" hidden="1">
      <c r="A4038" s="21">
        <v>11563327</v>
      </c>
      <c r="B4038" s="22">
        <v>43946</v>
      </c>
      <c r="C4038" s="22">
        <v>43946</v>
      </c>
      <c r="D4038" s="21" t="s">
        <v>10</v>
      </c>
      <c r="E4038" s="23">
        <v>0</v>
      </c>
      <c r="F4038" s="23">
        <v>0</v>
      </c>
      <c r="G4038" s="23">
        <v>2700</v>
      </c>
      <c r="H4038" s="23">
        <v>91907.93</v>
      </c>
      <c r="I4038" s="21" t="s">
        <v>11</v>
      </c>
      <c r="J4038" s="21" t="s">
        <v>12</v>
      </c>
      <c r="K4038" s="21" t="str">
        <f t="shared" si="207"/>
        <v/>
      </c>
      <c r="L4038" s="21" t="e">
        <f ca="1">IF(AND(K4038&lt;&gt; "", COUNTIF(SAP!#REF!,K4038)&gt;0),"Matched", "")</f>
        <v>#REF!</v>
      </c>
      <c r="M4038" s="21" t="str">
        <f t="shared" si="205"/>
        <v/>
      </c>
      <c r="N4038" s="21" t="e">
        <f ca="1">IF(AND(M4038&lt;&gt; "", COUNTIF(SAP!#REF!,M4038)&gt;0),"Matched", "")</f>
        <v>#REF!</v>
      </c>
      <c r="O4038" s="21" t="str">
        <f t="shared" si="206"/>
        <v/>
      </c>
      <c r="P4038" s="21" t="e">
        <f ca="1">IF(AND(O4038&lt;&gt; "", COUNTIF(SAP!#REF!,O4038)&gt;0),"Matched", "")</f>
        <v>#REF!</v>
      </c>
      <c r="Q4038" s="21" t="str">
        <f ca="1">IF(OR(D4038="AC",D4038="TR"),"Logic4"&amp;"_"&amp;TEXT(C4038,"dd.mm.yyyy") &amp;"_"&amp; 668098.59,"")</f>
        <v>Logic4_25.04.2020_668098.59</v>
      </c>
      <c r="R4038" s="21" t="e">
        <f ca="1">IF(AND(Q4038&lt;&gt; "", COUNTIF(SAP!#REF!,Q4038)&gt;0),"Matched", "")</f>
        <v>#REF!</v>
      </c>
    </row>
    <row r="4039" spans="1:18" hidden="1">
      <c r="A4039" s="21">
        <v>11563327</v>
      </c>
      <c r="B4039" s="22">
        <v>43946</v>
      </c>
      <c r="C4039" s="22">
        <v>43946</v>
      </c>
      <c r="D4039" s="21" t="s">
        <v>10</v>
      </c>
      <c r="E4039" s="23">
        <v>0</v>
      </c>
      <c r="F4039" s="23">
        <v>0</v>
      </c>
      <c r="G4039" s="23">
        <v>2826.01</v>
      </c>
      <c r="H4039" s="23">
        <v>94733.94</v>
      </c>
      <c r="I4039" s="21" t="s">
        <v>11</v>
      </c>
      <c r="J4039" s="21" t="s">
        <v>12</v>
      </c>
      <c r="K4039" s="21" t="str">
        <f t="shared" si="207"/>
        <v/>
      </c>
      <c r="L4039" s="21" t="e">
        <f ca="1">IF(AND(K4039&lt;&gt; "", COUNTIF(SAP!#REF!,K4039)&gt;0),"Matched", "")</f>
        <v>#REF!</v>
      </c>
      <c r="M4039" s="21" t="str">
        <f t="shared" si="205"/>
        <v/>
      </c>
      <c r="N4039" s="21" t="e">
        <f ca="1">IF(AND(M4039&lt;&gt; "", COUNTIF(SAP!#REF!,M4039)&gt;0),"Matched", "")</f>
        <v>#REF!</v>
      </c>
      <c r="O4039" s="21" t="str">
        <f t="shared" si="206"/>
        <v/>
      </c>
      <c r="P4039" s="21" t="e">
        <f ca="1">IF(AND(O4039&lt;&gt; "", COUNTIF(SAP!#REF!,O4039)&gt;0),"Matched", "")</f>
        <v>#REF!</v>
      </c>
      <c r="Q4039" s="21" t="str">
        <f ca="1">IF(OR(D4039="AC",D4039="TR"),"Logic4"&amp;"_"&amp;TEXT(C4039,"dd.mm.yyyy") &amp;"_"&amp; 668098.59,"")</f>
        <v>Logic4_25.04.2020_668098.59</v>
      </c>
      <c r="R4039" s="21" t="e">
        <f ca="1">IF(AND(Q4039&lt;&gt; "", COUNTIF(SAP!#REF!,Q4039)&gt;0),"Matched", "")</f>
        <v>#REF!</v>
      </c>
    </row>
    <row r="4040" spans="1:18" hidden="1">
      <c r="A4040" s="21">
        <v>11563327</v>
      </c>
      <c r="B4040" s="22">
        <v>43946</v>
      </c>
      <c r="C4040" s="22">
        <v>43946</v>
      </c>
      <c r="D4040" s="21" t="s">
        <v>10</v>
      </c>
      <c r="E4040" s="23">
        <v>0</v>
      </c>
      <c r="F4040" s="23">
        <v>0</v>
      </c>
      <c r="G4040" s="23">
        <v>2830</v>
      </c>
      <c r="H4040" s="23">
        <v>97563.94</v>
      </c>
      <c r="I4040" s="21" t="s">
        <v>11</v>
      </c>
      <c r="J4040" s="21" t="s">
        <v>12</v>
      </c>
      <c r="K4040" s="21" t="str">
        <f t="shared" si="207"/>
        <v/>
      </c>
      <c r="L4040" s="21" t="e">
        <f ca="1">IF(AND(K4040&lt;&gt; "", COUNTIF(SAP!#REF!,K4040)&gt;0),"Matched", "")</f>
        <v>#REF!</v>
      </c>
      <c r="M4040" s="21" t="str">
        <f t="shared" si="205"/>
        <v/>
      </c>
      <c r="N4040" s="21" t="e">
        <f ca="1">IF(AND(M4040&lt;&gt; "", COUNTIF(SAP!#REF!,M4040)&gt;0),"Matched", "")</f>
        <v>#REF!</v>
      </c>
      <c r="O4040" s="21" t="str">
        <f t="shared" si="206"/>
        <v/>
      </c>
      <c r="P4040" s="21" t="e">
        <f ca="1">IF(AND(O4040&lt;&gt; "", COUNTIF(SAP!#REF!,O4040)&gt;0),"Matched", "")</f>
        <v>#REF!</v>
      </c>
      <c r="Q4040" s="21" t="str">
        <f ca="1">IF(OR(D4040="AC",D4040="TR"),"Logic4"&amp;"_"&amp;TEXT(C4040,"dd.mm.yyyy") &amp;"_"&amp; 668098.59,"")</f>
        <v>Logic4_25.04.2020_668098.59</v>
      </c>
      <c r="R4040" s="21" t="e">
        <f ca="1">IF(AND(Q4040&lt;&gt; "", COUNTIF(SAP!#REF!,Q4040)&gt;0),"Matched", "")</f>
        <v>#REF!</v>
      </c>
    </row>
    <row r="4041" spans="1:18" hidden="1">
      <c r="A4041" s="21">
        <v>11563327</v>
      </c>
      <c r="B4041" s="22">
        <v>43946</v>
      </c>
      <c r="C4041" s="22">
        <v>43946</v>
      </c>
      <c r="D4041" s="21" t="s">
        <v>10</v>
      </c>
      <c r="E4041" s="23">
        <v>0</v>
      </c>
      <c r="F4041" s="23">
        <v>0</v>
      </c>
      <c r="G4041" s="23">
        <v>2830</v>
      </c>
      <c r="H4041" s="23">
        <v>100393.94</v>
      </c>
      <c r="I4041" s="21" t="s">
        <v>11</v>
      </c>
      <c r="J4041" s="21" t="s">
        <v>12</v>
      </c>
      <c r="K4041" s="21" t="str">
        <f t="shared" si="207"/>
        <v/>
      </c>
      <c r="L4041" s="21" t="e">
        <f ca="1">IF(AND(K4041&lt;&gt; "", COUNTIF(SAP!#REF!,K4041)&gt;0),"Matched", "")</f>
        <v>#REF!</v>
      </c>
      <c r="M4041" s="21" t="str">
        <f t="shared" si="205"/>
        <v/>
      </c>
      <c r="N4041" s="21" t="e">
        <f ca="1">IF(AND(M4041&lt;&gt; "", COUNTIF(SAP!#REF!,M4041)&gt;0),"Matched", "")</f>
        <v>#REF!</v>
      </c>
      <c r="O4041" s="21" t="str">
        <f t="shared" si="206"/>
        <v/>
      </c>
      <c r="P4041" s="21" t="e">
        <f ca="1">IF(AND(O4041&lt;&gt; "", COUNTIF(SAP!#REF!,O4041)&gt;0),"Matched", "")</f>
        <v>#REF!</v>
      </c>
      <c r="Q4041" s="21" t="str">
        <f ca="1">IF(OR(D4041="AC",D4041="TR"),"Logic4"&amp;"_"&amp;TEXT(C4041,"dd.mm.yyyy") &amp;"_"&amp; 668098.59,"")</f>
        <v>Logic4_25.04.2020_668098.59</v>
      </c>
      <c r="R4041" s="21" t="e">
        <f ca="1">IF(AND(Q4041&lt;&gt; "", COUNTIF(SAP!#REF!,Q4041)&gt;0),"Matched", "")</f>
        <v>#REF!</v>
      </c>
    </row>
    <row r="4042" spans="1:18" hidden="1">
      <c r="A4042" s="21">
        <v>11563327</v>
      </c>
      <c r="B4042" s="22">
        <v>43946</v>
      </c>
      <c r="C4042" s="22">
        <v>43946</v>
      </c>
      <c r="D4042" s="21" t="s">
        <v>10</v>
      </c>
      <c r="E4042" s="23">
        <v>0</v>
      </c>
      <c r="F4042" s="23">
        <v>0</v>
      </c>
      <c r="G4042" s="23">
        <v>2866.4</v>
      </c>
      <c r="H4042" s="23">
        <v>103260.34</v>
      </c>
      <c r="I4042" s="21" t="s">
        <v>11</v>
      </c>
      <c r="J4042" s="21" t="s">
        <v>12</v>
      </c>
      <c r="K4042" s="21" t="str">
        <f t="shared" si="207"/>
        <v/>
      </c>
      <c r="L4042" s="21" t="e">
        <f ca="1">IF(AND(K4042&lt;&gt; "", COUNTIF(SAP!#REF!,K4042)&gt;0),"Matched", "")</f>
        <v>#REF!</v>
      </c>
      <c r="M4042" s="21" t="str">
        <f t="shared" ref="M4042:M4105" si="208">IF(D4042="TR","Logic2"&amp;"_"&amp;TEXT(C4042,"dd.mm.yyyy") &amp;"_"&amp; F4042,"")</f>
        <v/>
      </c>
      <c r="N4042" s="21" t="e">
        <f ca="1">IF(AND(M4042&lt;&gt; "", COUNTIF(SAP!#REF!,M4042)&gt;0),"Matched", "")</f>
        <v>#REF!</v>
      </c>
      <c r="O4042" s="21" t="str">
        <f t="shared" ref="O4042:O4105" si="209">IF(D4042="AF","Logic3"&amp;"_"&amp;G4042,"")</f>
        <v/>
      </c>
      <c r="P4042" s="21" t="e">
        <f ca="1">IF(AND(O4042&lt;&gt; "", COUNTIF(SAP!#REF!,O4042)&gt;0),"Matched", "")</f>
        <v>#REF!</v>
      </c>
      <c r="Q4042" s="21" t="str">
        <f ca="1">IF(OR(D4042="AC",D4042="TR"),"Logic4"&amp;"_"&amp;TEXT(C4042,"dd.mm.yyyy") &amp;"_"&amp; 668098.59,"")</f>
        <v>Logic4_25.04.2020_668098.59</v>
      </c>
      <c r="R4042" s="21" t="e">
        <f ca="1">IF(AND(Q4042&lt;&gt; "", COUNTIF(SAP!#REF!,Q4042)&gt;0),"Matched", "")</f>
        <v>#REF!</v>
      </c>
    </row>
    <row r="4043" spans="1:18" hidden="1">
      <c r="A4043" s="21">
        <v>11563327</v>
      </c>
      <c r="B4043" s="22">
        <v>43946</v>
      </c>
      <c r="C4043" s="22">
        <v>43946</v>
      </c>
      <c r="D4043" s="21" t="s">
        <v>10</v>
      </c>
      <c r="E4043" s="23">
        <v>0</v>
      </c>
      <c r="F4043" s="23">
        <v>0</v>
      </c>
      <c r="G4043" s="23">
        <v>2900</v>
      </c>
      <c r="H4043" s="23">
        <v>106160.34</v>
      </c>
      <c r="I4043" s="21" t="s">
        <v>11</v>
      </c>
      <c r="J4043" s="21" t="s">
        <v>12</v>
      </c>
      <c r="K4043" s="21" t="str">
        <f t="shared" si="207"/>
        <v/>
      </c>
      <c r="L4043" s="21" t="e">
        <f ca="1">IF(AND(K4043&lt;&gt; "", COUNTIF(SAP!#REF!,K4043)&gt;0),"Matched", "")</f>
        <v>#REF!</v>
      </c>
      <c r="M4043" s="21" t="str">
        <f t="shared" si="208"/>
        <v/>
      </c>
      <c r="N4043" s="21" t="e">
        <f ca="1">IF(AND(M4043&lt;&gt; "", COUNTIF(SAP!#REF!,M4043)&gt;0),"Matched", "")</f>
        <v>#REF!</v>
      </c>
      <c r="O4043" s="21" t="str">
        <f t="shared" si="209"/>
        <v/>
      </c>
      <c r="P4043" s="21" t="e">
        <f ca="1">IF(AND(O4043&lt;&gt; "", COUNTIF(SAP!#REF!,O4043)&gt;0),"Matched", "")</f>
        <v>#REF!</v>
      </c>
      <c r="Q4043" s="21" t="str">
        <f ca="1">IF(OR(D4043="AC",D4043="TR"),"Logic4"&amp;"_"&amp;TEXT(C4043,"dd.mm.yyyy") &amp;"_"&amp; 668098.59,"")</f>
        <v>Logic4_25.04.2020_668098.59</v>
      </c>
      <c r="R4043" s="21" t="e">
        <f ca="1">IF(AND(Q4043&lt;&gt; "", COUNTIF(SAP!#REF!,Q4043)&gt;0),"Matched", "")</f>
        <v>#REF!</v>
      </c>
    </row>
    <row r="4044" spans="1:18" hidden="1">
      <c r="A4044" s="21">
        <v>11563327</v>
      </c>
      <c r="B4044" s="22">
        <v>43946</v>
      </c>
      <c r="C4044" s="22">
        <v>43946</v>
      </c>
      <c r="D4044" s="21" t="s">
        <v>10</v>
      </c>
      <c r="E4044" s="23">
        <v>0</v>
      </c>
      <c r="F4044" s="23">
        <v>0</v>
      </c>
      <c r="G4044" s="23">
        <v>3131</v>
      </c>
      <c r="H4044" s="23">
        <v>109291.34</v>
      </c>
      <c r="I4044" s="21" t="s">
        <v>11</v>
      </c>
      <c r="J4044" s="21" t="s">
        <v>12</v>
      </c>
      <c r="K4044" s="21" t="str">
        <f t="shared" si="207"/>
        <v/>
      </c>
      <c r="L4044" s="21" t="e">
        <f ca="1">IF(AND(K4044&lt;&gt; "", COUNTIF(SAP!#REF!,K4044)&gt;0),"Matched", "")</f>
        <v>#REF!</v>
      </c>
      <c r="M4044" s="21" t="str">
        <f t="shared" si="208"/>
        <v/>
      </c>
      <c r="N4044" s="21" t="e">
        <f ca="1">IF(AND(M4044&lt;&gt; "", COUNTIF(SAP!#REF!,M4044)&gt;0),"Matched", "")</f>
        <v>#REF!</v>
      </c>
      <c r="O4044" s="21" t="str">
        <f t="shared" si="209"/>
        <v/>
      </c>
      <c r="P4044" s="21" t="e">
        <f ca="1">IF(AND(O4044&lt;&gt; "", COUNTIF(SAP!#REF!,O4044)&gt;0),"Matched", "")</f>
        <v>#REF!</v>
      </c>
      <c r="Q4044" s="21" t="str">
        <f ca="1">IF(OR(D4044="AC",D4044="TR"),"Logic4"&amp;"_"&amp;TEXT(C4044,"dd.mm.yyyy") &amp;"_"&amp; 668098.59,"")</f>
        <v>Logic4_25.04.2020_668098.59</v>
      </c>
      <c r="R4044" s="21" t="e">
        <f ca="1">IF(AND(Q4044&lt;&gt; "", COUNTIF(SAP!#REF!,Q4044)&gt;0),"Matched", "")</f>
        <v>#REF!</v>
      </c>
    </row>
    <row r="4045" spans="1:18" hidden="1">
      <c r="A4045" s="21">
        <v>11563327</v>
      </c>
      <c r="B4045" s="22">
        <v>43946</v>
      </c>
      <c r="C4045" s="22">
        <v>43946</v>
      </c>
      <c r="D4045" s="21" t="s">
        <v>10</v>
      </c>
      <c r="E4045" s="23">
        <v>0</v>
      </c>
      <c r="F4045" s="23">
        <v>0</v>
      </c>
      <c r="G4045" s="23">
        <v>3133.6</v>
      </c>
      <c r="H4045" s="23">
        <v>112424.94</v>
      </c>
      <c r="I4045" s="21" t="s">
        <v>11</v>
      </c>
      <c r="J4045" s="21" t="s">
        <v>12</v>
      </c>
      <c r="K4045" s="21" t="str">
        <f t="shared" si="207"/>
        <v/>
      </c>
      <c r="L4045" s="21" t="e">
        <f ca="1">IF(AND(K4045&lt;&gt; "", COUNTIF(SAP!#REF!,K4045)&gt;0),"Matched", "")</f>
        <v>#REF!</v>
      </c>
      <c r="M4045" s="21" t="str">
        <f t="shared" si="208"/>
        <v/>
      </c>
      <c r="N4045" s="21" t="e">
        <f ca="1">IF(AND(M4045&lt;&gt; "", COUNTIF(SAP!#REF!,M4045)&gt;0),"Matched", "")</f>
        <v>#REF!</v>
      </c>
      <c r="O4045" s="21" t="str">
        <f t="shared" si="209"/>
        <v/>
      </c>
      <c r="P4045" s="21" t="e">
        <f ca="1">IF(AND(O4045&lt;&gt; "", COUNTIF(SAP!#REF!,O4045)&gt;0),"Matched", "")</f>
        <v>#REF!</v>
      </c>
      <c r="Q4045" s="21" t="str">
        <f ca="1">IF(OR(D4045="AC",D4045="TR"),"Logic4"&amp;"_"&amp;TEXT(C4045,"dd.mm.yyyy") &amp;"_"&amp; 668098.59,"")</f>
        <v>Logic4_25.04.2020_668098.59</v>
      </c>
      <c r="R4045" s="21" t="e">
        <f ca="1">IF(AND(Q4045&lt;&gt; "", COUNTIF(SAP!#REF!,Q4045)&gt;0),"Matched", "")</f>
        <v>#REF!</v>
      </c>
    </row>
    <row r="4046" spans="1:18" hidden="1">
      <c r="A4046" s="21">
        <v>11563327</v>
      </c>
      <c r="B4046" s="22">
        <v>43946</v>
      </c>
      <c r="C4046" s="22">
        <v>43946</v>
      </c>
      <c r="D4046" s="21" t="s">
        <v>10</v>
      </c>
      <c r="E4046" s="23">
        <v>0</v>
      </c>
      <c r="F4046" s="23">
        <v>0</v>
      </c>
      <c r="G4046" s="23">
        <v>3172.03</v>
      </c>
      <c r="H4046" s="23">
        <v>115596.97</v>
      </c>
      <c r="I4046" s="21" t="s">
        <v>11</v>
      </c>
      <c r="J4046" s="21" t="s">
        <v>12</v>
      </c>
      <c r="K4046" s="21" t="str">
        <f t="shared" si="207"/>
        <v/>
      </c>
      <c r="L4046" s="21" t="e">
        <f ca="1">IF(AND(K4046&lt;&gt; "", COUNTIF(SAP!#REF!,K4046)&gt;0),"Matched", "")</f>
        <v>#REF!</v>
      </c>
      <c r="M4046" s="21" t="str">
        <f t="shared" si="208"/>
        <v/>
      </c>
      <c r="N4046" s="21" t="e">
        <f ca="1">IF(AND(M4046&lt;&gt; "", COUNTIF(SAP!#REF!,M4046)&gt;0),"Matched", "")</f>
        <v>#REF!</v>
      </c>
      <c r="O4046" s="21" t="str">
        <f t="shared" si="209"/>
        <v/>
      </c>
      <c r="P4046" s="21" t="e">
        <f ca="1">IF(AND(O4046&lt;&gt; "", COUNTIF(SAP!#REF!,O4046)&gt;0),"Matched", "")</f>
        <v>#REF!</v>
      </c>
      <c r="Q4046" s="21" t="str">
        <f ca="1">IF(OR(D4046="AC",D4046="TR"),"Logic4"&amp;"_"&amp;TEXT(C4046,"dd.mm.yyyy") &amp;"_"&amp; 668098.59,"")</f>
        <v>Logic4_25.04.2020_668098.59</v>
      </c>
      <c r="R4046" s="21" t="e">
        <f ca="1">IF(AND(Q4046&lt;&gt; "", COUNTIF(SAP!#REF!,Q4046)&gt;0),"Matched", "")</f>
        <v>#REF!</v>
      </c>
    </row>
    <row r="4047" spans="1:18" hidden="1">
      <c r="A4047" s="21">
        <v>11563327</v>
      </c>
      <c r="B4047" s="22">
        <v>43946</v>
      </c>
      <c r="C4047" s="22">
        <v>43946</v>
      </c>
      <c r="D4047" s="21" t="s">
        <v>10</v>
      </c>
      <c r="E4047" s="23">
        <v>0</v>
      </c>
      <c r="F4047" s="23">
        <v>0</v>
      </c>
      <c r="G4047" s="23">
        <v>3224.6</v>
      </c>
      <c r="H4047" s="23">
        <v>118821.57</v>
      </c>
      <c r="I4047" s="21" t="s">
        <v>11</v>
      </c>
      <c r="J4047" s="21" t="s">
        <v>12</v>
      </c>
      <c r="K4047" s="21" t="str">
        <f t="shared" si="207"/>
        <v/>
      </c>
      <c r="L4047" s="21" t="e">
        <f ca="1">IF(AND(K4047&lt;&gt; "", COUNTIF(SAP!#REF!,K4047)&gt;0),"Matched", "")</f>
        <v>#REF!</v>
      </c>
      <c r="M4047" s="21" t="str">
        <f t="shared" si="208"/>
        <v/>
      </c>
      <c r="N4047" s="21" t="e">
        <f ca="1">IF(AND(M4047&lt;&gt; "", COUNTIF(SAP!#REF!,M4047)&gt;0),"Matched", "")</f>
        <v>#REF!</v>
      </c>
      <c r="O4047" s="21" t="str">
        <f t="shared" si="209"/>
        <v/>
      </c>
      <c r="P4047" s="21" t="e">
        <f ca="1">IF(AND(O4047&lt;&gt; "", COUNTIF(SAP!#REF!,O4047)&gt;0),"Matched", "")</f>
        <v>#REF!</v>
      </c>
      <c r="Q4047" s="21" t="str">
        <f ca="1">IF(OR(D4047="AC",D4047="TR"),"Logic4"&amp;"_"&amp;TEXT(C4047,"dd.mm.yyyy") &amp;"_"&amp; 668098.59,"")</f>
        <v>Logic4_25.04.2020_668098.59</v>
      </c>
      <c r="R4047" s="21" t="e">
        <f ca="1">IF(AND(Q4047&lt;&gt; "", COUNTIF(SAP!#REF!,Q4047)&gt;0),"Matched", "")</f>
        <v>#REF!</v>
      </c>
    </row>
    <row r="4048" spans="1:18" hidden="1">
      <c r="A4048" s="21">
        <v>11563327</v>
      </c>
      <c r="B4048" s="22">
        <v>43946</v>
      </c>
      <c r="C4048" s="22">
        <v>43946</v>
      </c>
      <c r="D4048" s="21" t="s">
        <v>10</v>
      </c>
      <c r="E4048" s="23">
        <v>0</v>
      </c>
      <c r="F4048" s="23">
        <v>0</v>
      </c>
      <c r="G4048" s="23">
        <v>3240</v>
      </c>
      <c r="H4048" s="23">
        <v>122061.57</v>
      </c>
      <c r="I4048" s="21" t="s">
        <v>11</v>
      </c>
      <c r="J4048" s="21" t="s">
        <v>12</v>
      </c>
      <c r="K4048" s="21" t="str">
        <f t="shared" si="207"/>
        <v/>
      </c>
      <c r="L4048" s="21" t="e">
        <f ca="1">IF(AND(K4048&lt;&gt; "", COUNTIF(SAP!#REF!,K4048)&gt;0),"Matched", "")</f>
        <v>#REF!</v>
      </c>
      <c r="M4048" s="21" t="str">
        <f t="shared" si="208"/>
        <v/>
      </c>
      <c r="N4048" s="21" t="e">
        <f ca="1">IF(AND(M4048&lt;&gt; "", COUNTIF(SAP!#REF!,M4048)&gt;0),"Matched", "")</f>
        <v>#REF!</v>
      </c>
      <c r="O4048" s="21" t="str">
        <f t="shared" si="209"/>
        <v/>
      </c>
      <c r="P4048" s="21" t="e">
        <f ca="1">IF(AND(O4048&lt;&gt; "", COUNTIF(SAP!#REF!,O4048)&gt;0),"Matched", "")</f>
        <v>#REF!</v>
      </c>
      <c r="Q4048" s="21" t="str">
        <f ca="1">IF(OR(D4048="AC",D4048="TR"),"Logic4"&amp;"_"&amp;TEXT(C4048,"dd.mm.yyyy") &amp;"_"&amp; 668098.59,"")</f>
        <v>Logic4_25.04.2020_668098.59</v>
      </c>
      <c r="R4048" s="21" t="e">
        <f ca="1">IF(AND(Q4048&lt;&gt; "", COUNTIF(SAP!#REF!,Q4048)&gt;0),"Matched", "")</f>
        <v>#REF!</v>
      </c>
    </row>
    <row r="4049" spans="1:18" hidden="1">
      <c r="A4049" s="21">
        <v>11563327</v>
      </c>
      <c r="B4049" s="22">
        <v>43946</v>
      </c>
      <c r="C4049" s="22">
        <v>43946</v>
      </c>
      <c r="D4049" s="21" t="s">
        <v>10</v>
      </c>
      <c r="E4049" s="23">
        <v>0</v>
      </c>
      <c r="F4049" s="23">
        <v>0</v>
      </c>
      <c r="G4049" s="23">
        <v>3252.64</v>
      </c>
      <c r="H4049" s="23">
        <v>125314.21</v>
      </c>
      <c r="I4049" s="21" t="s">
        <v>11</v>
      </c>
      <c r="J4049" s="21" t="s">
        <v>12</v>
      </c>
      <c r="K4049" s="21" t="str">
        <f t="shared" si="207"/>
        <v/>
      </c>
      <c r="L4049" s="21" t="e">
        <f ca="1">IF(AND(K4049&lt;&gt; "", COUNTIF(SAP!#REF!,K4049)&gt;0),"Matched", "")</f>
        <v>#REF!</v>
      </c>
      <c r="M4049" s="21" t="str">
        <f t="shared" si="208"/>
        <v/>
      </c>
      <c r="N4049" s="21" t="e">
        <f ca="1">IF(AND(M4049&lt;&gt; "", COUNTIF(SAP!#REF!,M4049)&gt;0),"Matched", "")</f>
        <v>#REF!</v>
      </c>
      <c r="O4049" s="21" t="str">
        <f t="shared" si="209"/>
        <v/>
      </c>
      <c r="P4049" s="21" t="e">
        <f ca="1">IF(AND(O4049&lt;&gt; "", COUNTIF(SAP!#REF!,O4049)&gt;0),"Matched", "")</f>
        <v>#REF!</v>
      </c>
      <c r="Q4049" s="21" t="str">
        <f ca="1">IF(OR(D4049="AC",D4049="TR"),"Logic4"&amp;"_"&amp;TEXT(C4049,"dd.mm.yyyy") &amp;"_"&amp; 668098.59,"")</f>
        <v>Logic4_25.04.2020_668098.59</v>
      </c>
      <c r="R4049" s="21" t="e">
        <f ca="1">IF(AND(Q4049&lt;&gt; "", COUNTIF(SAP!#REF!,Q4049)&gt;0),"Matched", "")</f>
        <v>#REF!</v>
      </c>
    </row>
    <row r="4050" spans="1:18" hidden="1">
      <c r="A4050" s="21">
        <v>11563327</v>
      </c>
      <c r="B4050" s="22">
        <v>43946</v>
      </c>
      <c r="C4050" s="22">
        <v>43946</v>
      </c>
      <c r="D4050" s="21" t="s">
        <v>10</v>
      </c>
      <c r="E4050" s="23">
        <v>0</v>
      </c>
      <c r="F4050" s="23">
        <v>0</v>
      </c>
      <c r="G4050" s="23">
        <v>3280</v>
      </c>
      <c r="H4050" s="23">
        <v>128594.21</v>
      </c>
      <c r="I4050" s="21" t="s">
        <v>11</v>
      </c>
      <c r="J4050" s="21" t="s">
        <v>12</v>
      </c>
      <c r="K4050" s="21" t="str">
        <f t="shared" si="207"/>
        <v/>
      </c>
      <c r="L4050" s="21" t="e">
        <f ca="1">IF(AND(K4050&lt;&gt; "", COUNTIF(SAP!#REF!,K4050)&gt;0),"Matched", "")</f>
        <v>#REF!</v>
      </c>
      <c r="M4050" s="21" t="str">
        <f t="shared" si="208"/>
        <v/>
      </c>
      <c r="N4050" s="21" t="e">
        <f ca="1">IF(AND(M4050&lt;&gt; "", COUNTIF(SAP!#REF!,M4050)&gt;0),"Matched", "")</f>
        <v>#REF!</v>
      </c>
      <c r="O4050" s="21" t="str">
        <f t="shared" si="209"/>
        <v/>
      </c>
      <c r="P4050" s="21" t="e">
        <f ca="1">IF(AND(O4050&lt;&gt; "", COUNTIF(SAP!#REF!,O4050)&gt;0),"Matched", "")</f>
        <v>#REF!</v>
      </c>
      <c r="Q4050" s="21" t="str">
        <f ca="1">IF(OR(D4050="AC",D4050="TR"),"Logic4"&amp;"_"&amp;TEXT(C4050,"dd.mm.yyyy") &amp;"_"&amp; 668098.59,"")</f>
        <v>Logic4_25.04.2020_668098.59</v>
      </c>
      <c r="R4050" s="21" t="e">
        <f ca="1">IF(AND(Q4050&lt;&gt; "", COUNTIF(SAP!#REF!,Q4050)&gt;0),"Matched", "")</f>
        <v>#REF!</v>
      </c>
    </row>
    <row r="4051" spans="1:18" hidden="1">
      <c r="A4051" s="21">
        <v>11563327</v>
      </c>
      <c r="B4051" s="22">
        <v>43946</v>
      </c>
      <c r="C4051" s="22">
        <v>43946</v>
      </c>
      <c r="D4051" s="21" t="s">
        <v>10</v>
      </c>
      <c r="E4051" s="23">
        <v>0</v>
      </c>
      <c r="F4051" s="23">
        <v>0</v>
      </c>
      <c r="G4051" s="23">
        <v>3291.9</v>
      </c>
      <c r="H4051" s="23">
        <v>131886.10999999999</v>
      </c>
      <c r="I4051" s="21" t="s">
        <v>11</v>
      </c>
      <c r="J4051" s="21" t="s">
        <v>12</v>
      </c>
      <c r="K4051" s="21" t="str">
        <f t="shared" si="207"/>
        <v/>
      </c>
      <c r="L4051" s="21" t="e">
        <f ca="1">IF(AND(K4051&lt;&gt; "", COUNTIF(SAP!#REF!,K4051)&gt;0),"Matched", "")</f>
        <v>#REF!</v>
      </c>
      <c r="M4051" s="21" t="str">
        <f t="shared" si="208"/>
        <v/>
      </c>
      <c r="N4051" s="21" t="e">
        <f ca="1">IF(AND(M4051&lt;&gt; "", COUNTIF(SAP!#REF!,M4051)&gt;0),"Matched", "")</f>
        <v>#REF!</v>
      </c>
      <c r="O4051" s="21" t="str">
        <f t="shared" si="209"/>
        <v/>
      </c>
      <c r="P4051" s="21" t="e">
        <f ca="1">IF(AND(O4051&lt;&gt; "", COUNTIF(SAP!#REF!,O4051)&gt;0),"Matched", "")</f>
        <v>#REF!</v>
      </c>
      <c r="Q4051" s="21" t="str">
        <f ca="1">IF(OR(D4051="AC",D4051="TR"),"Logic4"&amp;"_"&amp;TEXT(C4051,"dd.mm.yyyy") &amp;"_"&amp; 668098.59,"")</f>
        <v>Logic4_25.04.2020_668098.59</v>
      </c>
      <c r="R4051" s="21" t="e">
        <f ca="1">IF(AND(Q4051&lt;&gt; "", COUNTIF(SAP!#REF!,Q4051)&gt;0),"Matched", "")</f>
        <v>#REF!</v>
      </c>
    </row>
    <row r="4052" spans="1:18" hidden="1">
      <c r="A4052" s="21">
        <v>11563327</v>
      </c>
      <c r="B4052" s="22">
        <v>43946</v>
      </c>
      <c r="C4052" s="22">
        <v>43946</v>
      </c>
      <c r="D4052" s="21" t="s">
        <v>10</v>
      </c>
      <c r="E4052" s="23">
        <v>0</v>
      </c>
      <c r="F4052" s="23">
        <v>0</v>
      </c>
      <c r="G4052" s="23">
        <v>3354.6</v>
      </c>
      <c r="H4052" s="23">
        <v>135240.71</v>
      </c>
      <c r="I4052" s="21" t="s">
        <v>11</v>
      </c>
      <c r="J4052" s="21" t="s">
        <v>12</v>
      </c>
      <c r="K4052" s="21" t="str">
        <f t="shared" si="207"/>
        <v/>
      </c>
      <c r="L4052" s="21" t="e">
        <f ca="1">IF(AND(K4052&lt;&gt; "", COUNTIF(SAP!#REF!,K4052)&gt;0),"Matched", "")</f>
        <v>#REF!</v>
      </c>
      <c r="M4052" s="21" t="str">
        <f t="shared" si="208"/>
        <v/>
      </c>
      <c r="N4052" s="21" t="e">
        <f ca="1">IF(AND(M4052&lt;&gt; "", COUNTIF(SAP!#REF!,M4052)&gt;0),"Matched", "")</f>
        <v>#REF!</v>
      </c>
      <c r="O4052" s="21" t="str">
        <f t="shared" si="209"/>
        <v/>
      </c>
      <c r="P4052" s="21" t="e">
        <f ca="1">IF(AND(O4052&lt;&gt; "", COUNTIF(SAP!#REF!,O4052)&gt;0),"Matched", "")</f>
        <v>#REF!</v>
      </c>
      <c r="Q4052" s="21" t="str">
        <f ca="1">IF(OR(D4052="AC",D4052="TR"),"Logic4"&amp;"_"&amp;TEXT(C4052,"dd.mm.yyyy") &amp;"_"&amp; 668098.59,"")</f>
        <v>Logic4_25.04.2020_668098.59</v>
      </c>
      <c r="R4052" s="21" t="e">
        <f ca="1">IF(AND(Q4052&lt;&gt; "", COUNTIF(SAP!#REF!,Q4052)&gt;0),"Matched", "")</f>
        <v>#REF!</v>
      </c>
    </row>
    <row r="4053" spans="1:18" hidden="1">
      <c r="A4053" s="21">
        <v>11563327</v>
      </c>
      <c r="B4053" s="22">
        <v>43946</v>
      </c>
      <c r="C4053" s="22">
        <v>43946</v>
      </c>
      <c r="D4053" s="21" t="s">
        <v>10</v>
      </c>
      <c r="E4053" s="23">
        <v>0</v>
      </c>
      <c r="F4053" s="23">
        <v>0</v>
      </c>
      <c r="G4053" s="23">
        <v>3362</v>
      </c>
      <c r="H4053" s="23">
        <v>138602.71</v>
      </c>
      <c r="I4053" s="21" t="s">
        <v>11</v>
      </c>
      <c r="J4053" s="21" t="s">
        <v>12</v>
      </c>
      <c r="K4053" s="21" t="str">
        <f t="shared" si="207"/>
        <v/>
      </c>
      <c r="L4053" s="21" t="e">
        <f ca="1">IF(AND(K4053&lt;&gt; "", COUNTIF(SAP!#REF!,K4053)&gt;0),"Matched", "")</f>
        <v>#REF!</v>
      </c>
      <c r="M4053" s="21" t="str">
        <f t="shared" si="208"/>
        <v/>
      </c>
      <c r="N4053" s="21" t="e">
        <f ca="1">IF(AND(M4053&lt;&gt; "", COUNTIF(SAP!#REF!,M4053)&gt;0),"Matched", "")</f>
        <v>#REF!</v>
      </c>
      <c r="O4053" s="21" t="str">
        <f t="shared" si="209"/>
        <v/>
      </c>
      <c r="P4053" s="21" t="e">
        <f ca="1">IF(AND(O4053&lt;&gt; "", COUNTIF(SAP!#REF!,O4053)&gt;0),"Matched", "")</f>
        <v>#REF!</v>
      </c>
      <c r="Q4053" s="21" t="str">
        <f ca="1">IF(OR(D4053="AC",D4053="TR"),"Logic4"&amp;"_"&amp;TEXT(C4053,"dd.mm.yyyy") &amp;"_"&amp; 668098.59,"")</f>
        <v>Logic4_25.04.2020_668098.59</v>
      </c>
      <c r="R4053" s="21" t="e">
        <f ca="1">IF(AND(Q4053&lt;&gt; "", COUNTIF(SAP!#REF!,Q4053)&gt;0),"Matched", "")</f>
        <v>#REF!</v>
      </c>
    </row>
    <row r="4054" spans="1:18" hidden="1">
      <c r="A4054" s="21">
        <v>11563327</v>
      </c>
      <c r="B4054" s="22">
        <v>43946</v>
      </c>
      <c r="C4054" s="22">
        <v>43946</v>
      </c>
      <c r="D4054" s="21" t="s">
        <v>10</v>
      </c>
      <c r="E4054" s="23">
        <v>0</v>
      </c>
      <c r="F4054" s="23">
        <v>0</v>
      </c>
      <c r="G4054" s="23">
        <v>3388.16</v>
      </c>
      <c r="H4054" s="23">
        <v>141990.87</v>
      </c>
      <c r="I4054" s="21" t="s">
        <v>11</v>
      </c>
      <c r="J4054" s="21" t="s">
        <v>12</v>
      </c>
      <c r="K4054" s="21" t="str">
        <f t="shared" si="207"/>
        <v/>
      </c>
      <c r="L4054" s="21" t="e">
        <f ca="1">IF(AND(K4054&lt;&gt; "", COUNTIF(SAP!#REF!,K4054)&gt;0),"Matched", "")</f>
        <v>#REF!</v>
      </c>
      <c r="M4054" s="21" t="str">
        <f t="shared" si="208"/>
        <v/>
      </c>
      <c r="N4054" s="21" t="e">
        <f ca="1">IF(AND(M4054&lt;&gt; "", COUNTIF(SAP!#REF!,M4054)&gt;0),"Matched", "")</f>
        <v>#REF!</v>
      </c>
      <c r="O4054" s="21" t="str">
        <f t="shared" si="209"/>
        <v/>
      </c>
      <c r="P4054" s="21" t="e">
        <f ca="1">IF(AND(O4054&lt;&gt; "", COUNTIF(SAP!#REF!,O4054)&gt;0),"Matched", "")</f>
        <v>#REF!</v>
      </c>
      <c r="Q4054" s="21" t="str">
        <f ca="1">IF(OR(D4054="AC",D4054="TR"),"Logic4"&amp;"_"&amp;TEXT(C4054,"dd.mm.yyyy") &amp;"_"&amp; 668098.59,"")</f>
        <v>Logic4_25.04.2020_668098.59</v>
      </c>
      <c r="R4054" s="21" t="e">
        <f ca="1">IF(AND(Q4054&lt;&gt; "", COUNTIF(SAP!#REF!,Q4054)&gt;0),"Matched", "")</f>
        <v>#REF!</v>
      </c>
    </row>
    <row r="4055" spans="1:18" hidden="1">
      <c r="A4055" s="21">
        <v>11563327</v>
      </c>
      <c r="B4055" s="22">
        <v>43946</v>
      </c>
      <c r="C4055" s="22">
        <v>43946</v>
      </c>
      <c r="D4055" s="21" t="s">
        <v>10</v>
      </c>
      <c r="E4055" s="23">
        <v>0</v>
      </c>
      <c r="F4055" s="23">
        <v>0</v>
      </c>
      <c r="G4055" s="23">
        <v>3490</v>
      </c>
      <c r="H4055" s="23">
        <v>145480.87</v>
      </c>
      <c r="I4055" s="21" t="s">
        <v>11</v>
      </c>
      <c r="J4055" s="21" t="s">
        <v>12</v>
      </c>
      <c r="K4055" s="21" t="str">
        <f t="shared" si="207"/>
        <v/>
      </c>
      <c r="L4055" s="21" t="e">
        <f ca="1">IF(AND(K4055&lt;&gt; "", COUNTIF(SAP!#REF!,K4055)&gt;0),"Matched", "")</f>
        <v>#REF!</v>
      </c>
      <c r="M4055" s="21" t="str">
        <f t="shared" si="208"/>
        <v/>
      </c>
      <c r="N4055" s="21" t="e">
        <f ca="1">IF(AND(M4055&lt;&gt; "", COUNTIF(SAP!#REF!,M4055)&gt;0),"Matched", "")</f>
        <v>#REF!</v>
      </c>
      <c r="O4055" s="21" t="str">
        <f t="shared" si="209"/>
        <v/>
      </c>
      <c r="P4055" s="21" t="e">
        <f ca="1">IF(AND(O4055&lt;&gt; "", COUNTIF(SAP!#REF!,O4055)&gt;0),"Matched", "")</f>
        <v>#REF!</v>
      </c>
      <c r="Q4055" s="21" t="str">
        <f ca="1">IF(OR(D4055="AC",D4055="TR"),"Logic4"&amp;"_"&amp;TEXT(C4055,"dd.mm.yyyy") &amp;"_"&amp; 668098.59,"")</f>
        <v>Logic4_25.04.2020_668098.59</v>
      </c>
      <c r="R4055" s="21" t="e">
        <f ca="1">IF(AND(Q4055&lt;&gt; "", COUNTIF(SAP!#REF!,Q4055)&gt;0),"Matched", "")</f>
        <v>#REF!</v>
      </c>
    </row>
    <row r="4056" spans="1:18" hidden="1">
      <c r="A4056" s="21">
        <v>11563327</v>
      </c>
      <c r="B4056" s="22">
        <v>43946</v>
      </c>
      <c r="C4056" s="22">
        <v>43946</v>
      </c>
      <c r="D4056" s="21" t="s">
        <v>10</v>
      </c>
      <c r="E4056" s="23">
        <v>0</v>
      </c>
      <c r="F4056" s="23">
        <v>0</v>
      </c>
      <c r="G4056" s="23">
        <v>3493</v>
      </c>
      <c r="H4056" s="23">
        <v>148973.87</v>
      </c>
      <c r="I4056" s="21" t="s">
        <v>11</v>
      </c>
      <c r="J4056" s="21" t="s">
        <v>12</v>
      </c>
      <c r="K4056" s="21" t="str">
        <f t="shared" si="207"/>
        <v/>
      </c>
      <c r="L4056" s="21" t="e">
        <f ca="1">IF(AND(K4056&lt;&gt; "", COUNTIF(SAP!#REF!,K4056)&gt;0),"Matched", "")</f>
        <v>#REF!</v>
      </c>
      <c r="M4056" s="21" t="str">
        <f t="shared" si="208"/>
        <v/>
      </c>
      <c r="N4056" s="21" t="e">
        <f ca="1">IF(AND(M4056&lt;&gt; "", COUNTIF(SAP!#REF!,M4056)&gt;0),"Matched", "")</f>
        <v>#REF!</v>
      </c>
      <c r="O4056" s="21" t="str">
        <f t="shared" si="209"/>
        <v/>
      </c>
      <c r="P4056" s="21" t="e">
        <f ca="1">IF(AND(O4056&lt;&gt; "", COUNTIF(SAP!#REF!,O4056)&gt;0),"Matched", "")</f>
        <v>#REF!</v>
      </c>
      <c r="Q4056" s="21" t="str">
        <f ca="1">IF(OR(D4056="AC",D4056="TR"),"Logic4"&amp;"_"&amp;TEXT(C4056,"dd.mm.yyyy") &amp;"_"&amp; 668098.59,"")</f>
        <v>Logic4_25.04.2020_668098.59</v>
      </c>
      <c r="R4056" s="21" t="e">
        <f ca="1">IF(AND(Q4056&lt;&gt; "", COUNTIF(SAP!#REF!,Q4056)&gt;0),"Matched", "")</f>
        <v>#REF!</v>
      </c>
    </row>
    <row r="4057" spans="1:18" hidden="1">
      <c r="A4057" s="21">
        <v>11563327</v>
      </c>
      <c r="B4057" s="22">
        <v>43946</v>
      </c>
      <c r="C4057" s="22">
        <v>43946</v>
      </c>
      <c r="D4057" s="21" t="s">
        <v>10</v>
      </c>
      <c r="E4057" s="23">
        <v>0</v>
      </c>
      <c r="F4057" s="23">
        <v>0</v>
      </c>
      <c r="G4057" s="23">
        <v>3540</v>
      </c>
      <c r="H4057" s="23">
        <v>152513.87</v>
      </c>
      <c r="I4057" s="21" t="s">
        <v>11</v>
      </c>
      <c r="J4057" s="21" t="s">
        <v>12</v>
      </c>
      <c r="K4057" s="21" t="str">
        <f t="shared" si="207"/>
        <v/>
      </c>
      <c r="L4057" s="21" t="e">
        <f ca="1">IF(AND(K4057&lt;&gt; "", COUNTIF(SAP!#REF!,K4057)&gt;0),"Matched", "")</f>
        <v>#REF!</v>
      </c>
      <c r="M4057" s="21" t="str">
        <f t="shared" si="208"/>
        <v/>
      </c>
      <c r="N4057" s="21" t="e">
        <f ca="1">IF(AND(M4057&lt;&gt; "", COUNTIF(SAP!#REF!,M4057)&gt;0),"Matched", "")</f>
        <v>#REF!</v>
      </c>
      <c r="O4057" s="21" t="str">
        <f t="shared" si="209"/>
        <v/>
      </c>
      <c r="P4057" s="21" t="e">
        <f ca="1">IF(AND(O4057&lt;&gt; "", COUNTIF(SAP!#REF!,O4057)&gt;0),"Matched", "")</f>
        <v>#REF!</v>
      </c>
      <c r="Q4057" s="21" t="str">
        <f ca="1">IF(OR(D4057="AC",D4057="TR"),"Logic4"&amp;"_"&amp;TEXT(C4057,"dd.mm.yyyy") &amp;"_"&amp; 668098.59,"")</f>
        <v>Logic4_25.04.2020_668098.59</v>
      </c>
      <c r="R4057" s="21" t="e">
        <f ca="1">IF(AND(Q4057&lt;&gt; "", COUNTIF(SAP!#REF!,Q4057)&gt;0),"Matched", "")</f>
        <v>#REF!</v>
      </c>
    </row>
    <row r="4058" spans="1:18" hidden="1">
      <c r="A4058" s="21">
        <v>11563327</v>
      </c>
      <c r="B4058" s="22">
        <v>43946</v>
      </c>
      <c r="C4058" s="22">
        <v>43946</v>
      </c>
      <c r="D4058" s="21" t="s">
        <v>10</v>
      </c>
      <c r="E4058" s="23">
        <v>0</v>
      </c>
      <c r="F4058" s="23">
        <v>0</v>
      </c>
      <c r="G4058" s="23">
        <v>3541.4</v>
      </c>
      <c r="H4058" s="23">
        <v>156055.26999999999</v>
      </c>
      <c r="I4058" s="21" t="s">
        <v>11</v>
      </c>
      <c r="J4058" s="21" t="s">
        <v>12</v>
      </c>
      <c r="K4058" s="21" t="str">
        <f t="shared" si="207"/>
        <v/>
      </c>
      <c r="L4058" s="21" t="e">
        <f ca="1">IF(AND(K4058&lt;&gt; "", COUNTIF(SAP!#REF!,K4058)&gt;0),"Matched", "")</f>
        <v>#REF!</v>
      </c>
      <c r="M4058" s="21" t="str">
        <f t="shared" si="208"/>
        <v/>
      </c>
      <c r="N4058" s="21" t="e">
        <f ca="1">IF(AND(M4058&lt;&gt; "", COUNTIF(SAP!#REF!,M4058)&gt;0),"Matched", "")</f>
        <v>#REF!</v>
      </c>
      <c r="O4058" s="21" t="str">
        <f t="shared" si="209"/>
        <v/>
      </c>
      <c r="P4058" s="21" t="e">
        <f ca="1">IF(AND(O4058&lt;&gt; "", COUNTIF(SAP!#REF!,O4058)&gt;0),"Matched", "")</f>
        <v>#REF!</v>
      </c>
      <c r="Q4058" s="21" t="str">
        <f ca="1">IF(OR(D4058="AC",D4058="TR"),"Logic4"&amp;"_"&amp;TEXT(C4058,"dd.mm.yyyy") &amp;"_"&amp; 668098.59,"")</f>
        <v>Logic4_25.04.2020_668098.59</v>
      </c>
      <c r="R4058" s="21" t="e">
        <f ca="1">IF(AND(Q4058&lt;&gt; "", COUNTIF(SAP!#REF!,Q4058)&gt;0),"Matched", "")</f>
        <v>#REF!</v>
      </c>
    </row>
    <row r="4059" spans="1:18" hidden="1">
      <c r="A4059" s="21">
        <v>11563327</v>
      </c>
      <c r="B4059" s="22">
        <v>43946</v>
      </c>
      <c r="C4059" s="22">
        <v>43946</v>
      </c>
      <c r="D4059" s="21" t="s">
        <v>10</v>
      </c>
      <c r="E4059" s="23">
        <v>0</v>
      </c>
      <c r="F4059" s="23">
        <v>0</v>
      </c>
      <c r="G4059" s="23">
        <v>3580.8</v>
      </c>
      <c r="H4059" s="23">
        <v>159636.07</v>
      </c>
      <c r="I4059" s="21" t="s">
        <v>11</v>
      </c>
      <c r="J4059" s="21" t="s">
        <v>12</v>
      </c>
      <c r="K4059" s="21" t="str">
        <f t="shared" si="207"/>
        <v/>
      </c>
      <c r="L4059" s="21" t="e">
        <f ca="1">IF(AND(K4059&lt;&gt; "", COUNTIF(SAP!#REF!,K4059)&gt;0),"Matched", "")</f>
        <v>#REF!</v>
      </c>
      <c r="M4059" s="21" t="str">
        <f t="shared" si="208"/>
        <v/>
      </c>
      <c r="N4059" s="21" t="e">
        <f ca="1">IF(AND(M4059&lt;&gt; "", COUNTIF(SAP!#REF!,M4059)&gt;0),"Matched", "")</f>
        <v>#REF!</v>
      </c>
      <c r="O4059" s="21" t="str">
        <f t="shared" si="209"/>
        <v/>
      </c>
      <c r="P4059" s="21" t="e">
        <f ca="1">IF(AND(O4059&lt;&gt; "", COUNTIF(SAP!#REF!,O4059)&gt;0),"Matched", "")</f>
        <v>#REF!</v>
      </c>
      <c r="Q4059" s="21" t="str">
        <f ca="1">IF(OR(D4059="AC",D4059="TR"),"Logic4"&amp;"_"&amp;TEXT(C4059,"dd.mm.yyyy") &amp;"_"&amp; 668098.59,"")</f>
        <v>Logic4_25.04.2020_668098.59</v>
      </c>
      <c r="R4059" s="21" t="e">
        <f ca="1">IF(AND(Q4059&lt;&gt; "", COUNTIF(SAP!#REF!,Q4059)&gt;0),"Matched", "")</f>
        <v>#REF!</v>
      </c>
    </row>
    <row r="4060" spans="1:18" hidden="1">
      <c r="A4060" s="21">
        <v>11563327</v>
      </c>
      <c r="B4060" s="22">
        <v>43946</v>
      </c>
      <c r="C4060" s="22">
        <v>43946</v>
      </c>
      <c r="D4060" s="21" t="s">
        <v>10</v>
      </c>
      <c r="E4060" s="23">
        <v>0</v>
      </c>
      <c r="F4060" s="23">
        <v>0</v>
      </c>
      <c r="G4060" s="23">
        <v>3612.96</v>
      </c>
      <c r="H4060" s="23">
        <v>163249.03</v>
      </c>
      <c r="I4060" s="21" t="s">
        <v>11</v>
      </c>
      <c r="J4060" s="21" t="s">
        <v>12</v>
      </c>
      <c r="K4060" s="21" t="str">
        <f t="shared" si="207"/>
        <v/>
      </c>
      <c r="L4060" s="21" t="e">
        <f ca="1">IF(AND(K4060&lt;&gt; "", COUNTIF(SAP!#REF!,K4060)&gt;0),"Matched", "")</f>
        <v>#REF!</v>
      </c>
      <c r="M4060" s="21" t="str">
        <f t="shared" si="208"/>
        <v/>
      </c>
      <c r="N4060" s="21" t="e">
        <f ca="1">IF(AND(M4060&lt;&gt; "", COUNTIF(SAP!#REF!,M4060)&gt;0),"Matched", "")</f>
        <v>#REF!</v>
      </c>
      <c r="O4060" s="21" t="str">
        <f t="shared" si="209"/>
        <v/>
      </c>
      <c r="P4060" s="21" t="e">
        <f ca="1">IF(AND(O4060&lt;&gt; "", COUNTIF(SAP!#REF!,O4060)&gt;0),"Matched", "")</f>
        <v>#REF!</v>
      </c>
      <c r="Q4060" s="21" t="str">
        <f ca="1">IF(OR(D4060="AC",D4060="TR"),"Logic4"&amp;"_"&amp;TEXT(C4060,"dd.mm.yyyy") &amp;"_"&amp; 668098.59,"")</f>
        <v>Logic4_25.04.2020_668098.59</v>
      </c>
      <c r="R4060" s="21" t="e">
        <f ca="1">IF(AND(Q4060&lt;&gt; "", COUNTIF(SAP!#REF!,Q4060)&gt;0),"Matched", "")</f>
        <v>#REF!</v>
      </c>
    </row>
    <row r="4061" spans="1:18" hidden="1">
      <c r="A4061" s="21">
        <v>11563327</v>
      </c>
      <c r="B4061" s="22">
        <v>43946</v>
      </c>
      <c r="C4061" s="22">
        <v>43946</v>
      </c>
      <c r="D4061" s="21" t="s">
        <v>10</v>
      </c>
      <c r="E4061" s="23">
        <v>0</v>
      </c>
      <c r="F4061" s="23">
        <v>0</v>
      </c>
      <c r="G4061" s="23">
        <v>3710</v>
      </c>
      <c r="H4061" s="23">
        <v>166959.03</v>
      </c>
      <c r="I4061" s="21" t="s">
        <v>11</v>
      </c>
      <c r="J4061" s="21" t="s">
        <v>12</v>
      </c>
      <c r="K4061" s="21" t="str">
        <f t="shared" si="207"/>
        <v/>
      </c>
      <c r="L4061" s="21" t="e">
        <f ca="1">IF(AND(K4061&lt;&gt; "", COUNTIF(SAP!#REF!,K4061)&gt;0),"Matched", "")</f>
        <v>#REF!</v>
      </c>
      <c r="M4061" s="21" t="str">
        <f t="shared" si="208"/>
        <v/>
      </c>
      <c r="N4061" s="21" t="e">
        <f ca="1">IF(AND(M4061&lt;&gt; "", COUNTIF(SAP!#REF!,M4061)&gt;0),"Matched", "")</f>
        <v>#REF!</v>
      </c>
      <c r="O4061" s="21" t="str">
        <f t="shared" si="209"/>
        <v/>
      </c>
      <c r="P4061" s="21" t="e">
        <f ca="1">IF(AND(O4061&lt;&gt; "", COUNTIF(SAP!#REF!,O4061)&gt;0),"Matched", "")</f>
        <v>#REF!</v>
      </c>
      <c r="Q4061" s="21" t="str">
        <f ca="1">IF(OR(D4061="AC",D4061="TR"),"Logic4"&amp;"_"&amp;TEXT(C4061,"dd.mm.yyyy") &amp;"_"&amp; 668098.59,"")</f>
        <v>Logic4_25.04.2020_668098.59</v>
      </c>
      <c r="R4061" s="21" t="e">
        <f ca="1">IF(AND(Q4061&lt;&gt; "", COUNTIF(SAP!#REF!,Q4061)&gt;0),"Matched", "")</f>
        <v>#REF!</v>
      </c>
    </row>
    <row r="4062" spans="1:18" hidden="1">
      <c r="A4062" s="21">
        <v>11563327</v>
      </c>
      <c r="B4062" s="22">
        <v>43946</v>
      </c>
      <c r="C4062" s="22">
        <v>43946</v>
      </c>
      <c r="D4062" s="21" t="s">
        <v>10</v>
      </c>
      <c r="E4062" s="23">
        <v>0</v>
      </c>
      <c r="F4062" s="23">
        <v>0</v>
      </c>
      <c r="G4062" s="23">
        <v>3810</v>
      </c>
      <c r="H4062" s="23">
        <v>170769.03</v>
      </c>
      <c r="I4062" s="21" t="s">
        <v>11</v>
      </c>
      <c r="J4062" s="21" t="s">
        <v>12</v>
      </c>
      <c r="K4062" s="21" t="str">
        <f t="shared" si="207"/>
        <v/>
      </c>
      <c r="L4062" s="21" t="e">
        <f ca="1">IF(AND(K4062&lt;&gt; "", COUNTIF(SAP!#REF!,K4062)&gt;0),"Matched", "")</f>
        <v>#REF!</v>
      </c>
      <c r="M4062" s="21" t="str">
        <f t="shared" si="208"/>
        <v/>
      </c>
      <c r="N4062" s="21" t="e">
        <f ca="1">IF(AND(M4062&lt;&gt; "", COUNTIF(SAP!#REF!,M4062)&gt;0),"Matched", "")</f>
        <v>#REF!</v>
      </c>
      <c r="O4062" s="21" t="str">
        <f t="shared" si="209"/>
        <v/>
      </c>
      <c r="P4062" s="21" t="e">
        <f ca="1">IF(AND(O4062&lt;&gt; "", COUNTIF(SAP!#REF!,O4062)&gt;0),"Matched", "")</f>
        <v>#REF!</v>
      </c>
      <c r="Q4062" s="21" t="str">
        <f ca="1">IF(OR(D4062="AC",D4062="TR"),"Logic4"&amp;"_"&amp;TEXT(C4062,"dd.mm.yyyy") &amp;"_"&amp; 668098.59,"")</f>
        <v>Logic4_25.04.2020_668098.59</v>
      </c>
      <c r="R4062" s="21" t="e">
        <f ca="1">IF(AND(Q4062&lt;&gt; "", COUNTIF(SAP!#REF!,Q4062)&gt;0),"Matched", "")</f>
        <v>#REF!</v>
      </c>
    </row>
    <row r="4063" spans="1:18" hidden="1">
      <c r="A4063" s="21">
        <v>11563327</v>
      </c>
      <c r="B4063" s="22">
        <v>43946</v>
      </c>
      <c r="C4063" s="22">
        <v>43946</v>
      </c>
      <c r="D4063" s="21" t="s">
        <v>10</v>
      </c>
      <c r="E4063" s="23">
        <v>0</v>
      </c>
      <c r="F4063" s="23">
        <v>0</v>
      </c>
      <c r="G4063" s="23">
        <v>3830</v>
      </c>
      <c r="H4063" s="23">
        <v>174599.03</v>
      </c>
      <c r="I4063" s="21" t="s">
        <v>11</v>
      </c>
      <c r="J4063" s="21" t="s">
        <v>12</v>
      </c>
      <c r="K4063" s="21" t="str">
        <f t="shared" si="207"/>
        <v/>
      </c>
      <c r="L4063" s="21" t="e">
        <f ca="1">IF(AND(K4063&lt;&gt; "", COUNTIF(SAP!#REF!,K4063)&gt;0),"Matched", "")</f>
        <v>#REF!</v>
      </c>
      <c r="M4063" s="21" t="str">
        <f t="shared" si="208"/>
        <v/>
      </c>
      <c r="N4063" s="21" t="e">
        <f ca="1">IF(AND(M4063&lt;&gt; "", COUNTIF(SAP!#REF!,M4063)&gt;0),"Matched", "")</f>
        <v>#REF!</v>
      </c>
      <c r="O4063" s="21" t="str">
        <f t="shared" si="209"/>
        <v/>
      </c>
      <c r="P4063" s="21" t="e">
        <f ca="1">IF(AND(O4063&lt;&gt; "", COUNTIF(SAP!#REF!,O4063)&gt;0),"Matched", "")</f>
        <v>#REF!</v>
      </c>
      <c r="Q4063" s="21" t="str">
        <f ca="1">IF(OR(D4063="AC",D4063="TR"),"Logic4"&amp;"_"&amp;TEXT(C4063,"dd.mm.yyyy") &amp;"_"&amp; 668098.59,"")</f>
        <v>Logic4_25.04.2020_668098.59</v>
      </c>
      <c r="R4063" s="21" t="e">
        <f ca="1">IF(AND(Q4063&lt;&gt; "", COUNTIF(SAP!#REF!,Q4063)&gt;0),"Matched", "")</f>
        <v>#REF!</v>
      </c>
    </row>
    <row r="4064" spans="1:18" hidden="1">
      <c r="A4064" s="21">
        <v>11563327</v>
      </c>
      <c r="B4064" s="22">
        <v>43946</v>
      </c>
      <c r="C4064" s="22">
        <v>43946</v>
      </c>
      <c r="D4064" s="21" t="s">
        <v>10</v>
      </c>
      <c r="E4064" s="23">
        <v>0</v>
      </c>
      <c r="F4064" s="23">
        <v>0</v>
      </c>
      <c r="G4064" s="23">
        <v>3850</v>
      </c>
      <c r="H4064" s="23">
        <v>178449.03</v>
      </c>
      <c r="I4064" s="21" t="s">
        <v>11</v>
      </c>
      <c r="J4064" s="21" t="s">
        <v>12</v>
      </c>
      <c r="K4064" s="21" t="str">
        <f t="shared" si="207"/>
        <v/>
      </c>
      <c r="L4064" s="21" t="e">
        <f ca="1">IF(AND(K4064&lt;&gt; "", COUNTIF(SAP!#REF!,K4064)&gt;0),"Matched", "")</f>
        <v>#REF!</v>
      </c>
      <c r="M4064" s="21" t="str">
        <f t="shared" si="208"/>
        <v/>
      </c>
      <c r="N4064" s="21" t="e">
        <f ca="1">IF(AND(M4064&lt;&gt; "", COUNTIF(SAP!#REF!,M4064)&gt;0),"Matched", "")</f>
        <v>#REF!</v>
      </c>
      <c r="O4064" s="21" t="str">
        <f t="shared" si="209"/>
        <v/>
      </c>
      <c r="P4064" s="21" t="e">
        <f ca="1">IF(AND(O4064&lt;&gt; "", COUNTIF(SAP!#REF!,O4064)&gt;0),"Matched", "")</f>
        <v>#REF!</v>
      </c>
      <c r="Q4064" s="21" t="str">
        <f ca="1">IF(OR(D4064="AC",D4064="TR"),"Logic4"&amp;"_"&amp;TEXT(C4064,"dd.mm.yyyy") &amp;"_"&amp; 668098.59,"")</f>
        <v>Logic4_25.04.2020_668098.59</v>
      </c>
      <c r="R4064" s="21" t="e">
        <f ca="1">IF(AND(Q4064&lt;&gt; "", COUNTIF(SAP!#REF!,Q4064)&gt;0),"Matched", "")</f>
        <v>#REF!</v>
      </c>
    </row>
    <row r="4065" spans="1:18" hidden="1">
      <c r="A4065" s="21">
        <v>11563327</v>
      </c>
      <c r="B4065" s="22">
        <v>43946</v>
      </c>
      <c r="C4065" s="22">
        <v>43946</v>
      </c>
      <c r="D4065" s="21" t="s">
        <v>10</v>
      </c>
      <c r="E4065" s="23">
        <v>0</v>
      </c>
      <c r="F4065" s="23">
        <v>0</v>
      </c>
      <c r="G4065" s="23">
        <v>3920</v>
      </c>
      <c r="H4065" s="23">
        <v>182369.03</v>
      </c>
      <c r="I4065" s="21" t="s">
        <v>11</v>
      </c>
      <c r="J4065" s="21" t="s">
        <v>12</v>
      </c>
      <c r="K4065" s="21" t="str">
        <f t="shared" si="207"/>
        <v/>
      </c>
      <c r="L4065" s="21" t="e">
        <f ca="1">IF(AND(K4065&lt;&gt; "", COUNTIF(SAP!#REF!,K4065)&gt;0),"Matched", "")</f>
        <v>#REF!</v>
      </c>
      <c r="M4065" s="21" t="str">
        <f t="shared" si="208"/>
        <v/>
      </c>
      <c r="N4065" s="21" t="e">
        <f ca="1">IF(AND(M4065&lt;&gt; "", COUNTIF(SAP!#REF!,M4065)&gt;0),"Matched", "")</f>
        <v>#REF!</v>
      </c>
      <c r="O4065" s="21" t="str">
        <f t="shared" si="209"/>
        <v/>
      </c>
      <c r="P4065" s="21" t="e">
        <f ca="1">IF(AND(O4065&lt;&gt; "", COUNTIF(SAP!#REF!,O4065)&gt;0),"Matched", "")</f>
        <v>#REF!</v>
      </c>
      <c r="Q4065" s="21" t="str">
        <f ca="1">IF(OR(D4065="AC",D4065="TR"),"Logic4"&amp;"_"&amp;TEXT(C4065,"dd.mm.yyyy") &amp;"_"&amp; 668098.59,"")</f>
        <v>Logic4_25.04.2020_668098.59</v>
      </c>
      <c r="R4065" s="21" t="e">
        <f ca="1">IF(AND(Q4065&lt;&gt; "", COUNTIF(SAP!#REF!,Q4065)&gt;0),"Matched", "")</f>
        <v>#REF!</v>
      </c>
    </row>
    <row r="4066" spans="1:18" hidden="1">
      <c r="A4066" s="21">
        <v>11563327</v>
      </c>
      <c r="B4066" s="22">
        <v>43946</v>
      </c>
      <c r="C4066" s="22">
        <v>43946</v>
      </c>
      <c r="D4066" s="21" t="s">
        <v>10</v>
      </c>
      <c r="E4066" s="23">
        <v>0</v>
      </c>
      <c r="F4066" s="23">
        <v>0</v>
      </c>
      <c r="G4066" s="23">
        <v>3926.4</v>
      </c>
      <c r="H4066" s="23">
        <v>186295.43</v>
      </c>
      <c r="I4066" s="21" t="s">
        <v>11</v>
      </c>
      <c r="J4066" s="21" t="s">
        <v>12</v>
      </c>
      <c r="K4066" s="21" t="str">
        <f t="shared" si="207"/>
        <v/>
      </c>
      <c r="L4066" s="21" t="e">
        <f ca="1">IF(AND(K4066&lt;&gt; "", COUNTIF(SAP!#REF!,K4066)&gt;0),"Matched", "")</f>
        <v>#REF!</v>
      </c>
      <c r="M4066" s="21" t="str">
        <f t="shared" si="208"/>
        <v/>
      </c>
      <c r="N4066" s="21" t="e">
        <f ca="1">IF(AND(M4066&lt;&gt; "", COUNTIF(SAP!#REF!,M4066)&gt;0),"Matched", "")</f>
        <v>#REF!</v>
      </c>
      <c r="O4066" s="21" t="str">
        <f t="shared" si="209"/>
        <v/>
      </c>
      <c r="P4066" s="21" t="e">
        <f ca="1">IF(AND(O4066&lt;&gt; "", COUNTIF(SAP!#REF!,O4066)&gt;0),"Matched", "")</f>
        <v>#REF!</v>
      </c>
      <c r="Q4066" s="21" t="str">
        <f ca="1">IF(OR(D4066="AC",D4066="TR"),"Logic4"&amp;"_"&amp;TEXT(C4066,"dd.mm.yyyy") &amp;"_"&amp; 668098.59,"")</f>
        <v>Logic4_25.04.2020_668098.59</v>
      </c>
      <c r="R4066" s="21" t="e">
        <f ca="1">IF(AND(Q4066&lt;&gt; "", COUNTIF(SAP!#REF!,Q4066)&gt;0),"Matched", "")</f>
        <v>#REF!</v>
      </c>
    </row>
    <row r="4067" spans="1:18" hidden="1">
      <c r="A4067" s="21">
        <v>11563327</v>
      </c>
      <c r="B4067" s="22">
        <v>43946</v>
      </c>
      <c r="C4067" s="22">
        <v>43946</v>
      </c>
      <c r="D4067" s="21" t="s">
        <v>10</v>
      </c>
      <c r="E4067" s="23">
        <v>0</v>
      </c>
      <c r="F4067" s="23">
        <v>0</v>
      </c>
      <c r="G4067" s="23">
        <v>4067.5</v>
      </c>
      <c r="H4067" s="23">
        <v>190362.93</v>
      </c>
      <c r="I4067" s="21" t="s">
        <v>11</v>
      </c>
      <c r="J4067" s="21" t="s">
        <v>12</v>
      </c>
      <c r="K4067" s="21" t="str">
        <f t="shared" si="207"/>
        <v/>
      </c>
      <c r="L4067" s="21" t="e">
        <f ca="1">IF(AND(K4067&lt;&gt; "", COUNTIF(SAP!#REF!,K4067)&gt;0),"Matched", "")</f>
        <v>#REF!</v>
      </c>
      <c r="M4067" s="21" t="str">
        <f t="shared" si="208"/>
        <v/>
      </c>
      <c r="N4067" s="21" t="e">
        <f ca="1">IF(AND(M4067&lt;&gt; "", COUNTIF(SAP!#REF!,M4067)&gt;0),"Matched", "")</f>
        <v>#REF!</v>
      </c>
      <c r="O4067" s="21" t="str">
        <f t="shared" si="209"/>
        <v/>
      </c>
      <c r="P4067" s="21" t="e">
        <f ca="1">IF(AND(O4067&lt;&gt; "", COUNTIF(SAP!#REF!,O4067)&gt;0),"Matched", "")</f>
        <v>#REF!</v>
      </c>
      <c r="Q4067" s="21" t="str">
        <f ca="1">IF(OR(D4067="AC",D4067="TR"),"Logic4"&amp;"_"&amp;TEXT(C4067,"dd.mm.yyyy") &amp;"_"&amp; 668098.59,"")</f>
        <v>Logic4_25.04.2020_668098.59</v>
      </c>
      <c r="R4067" s="21" t="e">
        <f ca="1">IF(AND(Q4067&lt;&gt; "", COUNTIF(SAP!#REF!,Q4067)&gt;0),"Matched", "")</f>
        <v>#REF!</v>
      </c>
    </row>
    <row r="4068" spans="1:18" hidden="1">
      <c r="A4068" s="21">
        <v>11563327</v>
      </c>
      <c r="B4068" s="22">
        <v>43946</v>
      </c>
      <c r="C4068" s="22">
        <v>43946</v>
      </c>
      <c r="D4068" s="21" t="s">
        <v>10</v>
      </c>
      <c r="E4068" s="23">
        <v>0</v>
      </c>
      <c r="F4068" s="23">
        <v>0</v>
      </c>
      <c r="G4068" s="23">
        <v>4142.41</v>
      </c>
      <c r="H4068" s="23">
        <v>194505.34</v>
      </c>
      <c r="I4068" s="21" t="s">
        <v>11</v>
      </c>
      <c r="J4068" s="21" t="s">
        <v>12</v>
      </c>
      <c r="K4068" s="21" t="str">
        <f t="shared" si="207"/>
        <v/>
      </c>
      <c r="L4068" s="21" t="e">
        <f ca="1">IF(AND(K4068&lt;&gt; "", COUNTIF(SAP!#REF!,K4068)&gt;0),"Matched", "")</f>
        <v>#REF!</v>
      </c>
      <c r="M4068" s="21" t="str">
        <f t="shared" si="208"/>
        <v/>
      </c>
      <c r="N4068" s="21" t="e">
        <f ca="1">IF(AND(M4068&lt;&gt; "", COUNTIF(SAP!#REF!,M4068)&gt;0),"Matched", "")</f>
        <v>#REF!</v>
      </c>
      <c r="O4068" s="21" t="str">
        <f t="shared" si="209"/>
        <v/>
      </c>
      <c r="P4068" s="21" t="e">
        <f ca="1">IF(AND(O4068&lt;&gt; "", COUNTIF(SAP!#REF!,O4068)&gt;0),"Matched", "")</f>
        <v>#REF!</v>
      </c>
      <c r="Q4068" s="21" t="str">
        <f ca="1">IF(OR(D4068="AC",D4068="TR"),"Logic4"&amp;"_"&amp;TEXT(C4068,"dd.mm.yyyy") &amp;"_"&amp; 668098.59,"")</f>
        <v>Logic4_25.04.2020_668098.59</v>
      </c>
      <c r="R4068" s="21" t="e">
        <f ca="1">IF(AND(Q4068&lt;&gt; "", COUNTIF(SAP!#REF!,Q4068)&gt;0),"Matched", "")</f>
        <v>#REF!</v>
      </c>
    </row>
    <row r="4069" spans="1:18" hidden="1">
      <c r="A4069" s="21">
        <v>11563327</v>
      </c>
      <c r="B4069" s="22">
        <v>43946</v>
      </c>
      <c r="C4069" s="22">
        <v>43946</v>
      </c>
      <c r="D4069" s="21" t="s">
        <v>10</v>
      </c>
      <c r="E4069" s="23">
        <v>0</v>
      </c>
      <c r="F4069" s="23">
        <v>0</v>
      </c>
      <c r="G4069" s="23">
        <v>4167</v>
      </c>
      <c r="H4069" s="23">
        <v>198672.34</v>
      </c>
      <c r="I4069" s="21" t="s">
        <v>11</v>
      </c>
      <c r="J4069" s="21" t="s">
        <v>12</v>
      </c>
      <c r="K4069" s="21" t="str">
        <f t="shared" si="207"/>
        <v/>
      </c>
      <c r="L4069" s="21" t="e">
        <f ca="1">IF(AND(K4069&lt;&gt; "", COUNTIF(SAP!#REF!,K4069)&gt;0),"Matched", "")</f>
        <v>#REF!</v>
      </c>
      <c r="M4069" s="21" t="str">
        <f t="shared" si="208"/>
        <v/>
      </c>
      <c r="N4069" s="21" t="e">
        <f ca="1">IF(AND(M4069&lt;&gt; "", COUNTIF(SAP!#REF!,M4069)&gt;0),"Matched", "")</f>
        <v>#REF!</v>
      </c>
      <c r="O4069" s="21" t="str">
        <f t="shared" si="209"/>
        <v/>
      </c>
      <c r="P4069" s="21" t="e">
        <f ca="1">IF(AND(O4069&lt;&gt; "", COUNTIF(SAP!#REF!,O4069)&gt;0),"Matched", "")</f>
        <v>#REF!</v>
      </c>
      <c r="Q4069" s="21" t="str">
        <f ca="1">IF(OR(D4069="AC",D4069="TR"),"Logic4"&amp;"_"&amp;TEXT(C4069,"dd.mm.yyyy") &amp;"_"&amp; 668098.59,"")</f>
        <v>Logic4_25.04.2020_668098.59</v>
      </c>
      <c r="R4069" s="21" t="e">
        <f ca="1">IF(AND(Q4069&lt;&gt; "", COUNTIF(SAP!#REF!,Q4069)&gt;0),"Matched", "")</f>
        <v>#REF!</v>
      </c>
    </row>
    <row r="4070" spans="1:18" hidden="1">
      <c r="A4070" s="21">
        <v>11563327</v>
      </c>
      <c r="B4070" s="22">
        <v>43946</v>
      </c>
      <c r="C4070" s="22">
        <v>43946</v>
      </c>
      <c r="D4070" s="21" t="s">
        <v>10</v>
      </c>
      <c r="E4070" s="23">
        <v>0</v>
      </c>
      <c r="F4070" s="23">
        <v>0</v>
      </c>
      <c r="G4070" s="23">
        <v>4196.3999999999996</v>
      </c>
      <c r="H4070" s="23">
        <v>202868.74</v>
      </c>
      <c r="I4070" s="21" t="s">
        <v>11</v>
      </c>
      <c r="J4070" s="21" t="s">
        <v>12</v>
      </c>
      <c r="K4070" s="21" t="str">
        <f t="shared" si="207"/>
        <v/>
      </c>
      <c r="L4070" s="21" t="e">
        <f ca="1">IF(AND(K4070&lt;&gt; "", COUNTIF(SAP!#REF!,K4070)&gt;0),"Matched", "")</f>
        <v>#REF!</v>
      </c>
      <c r="M4070" s="21" t="str">
        <f t="shared" si="208"/>
        <v/>
      </c>
      <c r="N4070" s="21" t="e">
        <f ca="1">IF(AND(M4070&lt;&gt; "", COUNTIF(SAP!#REF!,M4070)&gt;0),"Matched", "")</f>
        <v>#REF!</v>
      </c>
      <c r="O4070" s="21" t="str">
        <f t="shared" si="209"/>
        <v/>
      </c>
      <c r="P4070" s="21" t="e">
        <f ca="1">IF(AND(O4070&lt;&gt; "", COUNTIF(SAP!#REF!,O4070)&gt;0),"Matched", "")</f>
        <v>#REF!</v>
      </c>
      <c r="Q4070" s="21" t="str">
        <f ca="1">IF(OR(D4070="AC",D4070="TR"),"Logic4"&amp;"_"&amp;TEXT(C4070,"dd.mm.yyyy") &amp;"_"&amp; 668098.59,"")</f>
        <v>Logic4_25.04.2020_668098.59</v>
      </c>
      <c r="R4070" s="21" t="e">
        <f ca="1">IF(AND(Q4070&lt;&gt; "", COUNTIF(SAP!#REF!,Q4070)&gt;0),"Matched", "")</f>
        <v>#REF!</v>
      </c>
    </row>
    <row r="4071" spans="1:18" hidden="1">
      <c r="A4071" s="21">
        <v>11563327</v>
      </c>
      <c r="B4071" s="22">
        <v>43946</v>
      </c>
      <c r="C4071" s="22">
        <v>43946</v>
      </c>
      <c r="D4071" s="21" t="s">
        <v>10</v>
      </c>
      <c r="E4071" s="23">
        <v>0</v>
      </c>
      <c r="F4071" s="23">
        <v>0</v>
      </c>
      <c r="G4071" s="23">
        <v>4311.8999999999996</v>
      </c>
      <c r="H4071" s="23">
        <v>207180.64</v>
      </c>
      <c r="I4071" s="21" t="s">
        <v>11</v>
      </c>
      <c r="J4071" s="21" t="s">
        <v>12</v>
      </c>
      <c r="K4071" s="21" t="str">
        <f t="shared" si="207"/>
        <v/>
      </c>
      <c r="L4071" s="21" t="e">
        <f ca="1">IF(AND(K4071&lt;&gt; "", COUNTIF(SAP!#REF!,K4071)&gt;0),"Matched", "")</f>
        <v>#REF!</v>
      </c>
      <c r="M4071" s="21" t="str">
        <f t="shared" si="208"/>
        <v/>
      </c>
      <c r="N4071" s="21" t="e">
        <f ca="1">IF(AND(M4071&lt;&gt; "", COUNTIF(SAP!#REF!,M4071)&gt;0),"Matched", "")</f>
        <v>#REF!</v>
      </c>
      <c r="O4071" s="21" t="str">
        <f t="shared" si="209"/>
        <v/>
      </c>
      <c r="P4071" s="21" t="e">
        <f ca="1">IF(AND(O4071&lt;&gt; "", COUNTIF(SAP!#REF!,O4071)&gt;0),"Matched", "")</f>
        <v>#REF!</v>
      </c>
      <c r="Q4071" s="21" t="str">
        <f ca="1">IF(OR(D4071="AC",D4071="TR"),"Logic4"&amp;"_"&amp;TEXT(C4071,"dd.mm.yyyy") &amp;"_"&amp; 668098.59,"")</f>
        <v>Logic4_25.04.2020_668098.59</v>
      </c>
      <c r="R4071" s="21" t="e">
        <f ca="1">IF(AND(Q4071&lt;&gt; "", COUNTIF(SAP!#REF!,Q4071)&gt;0),"Matched", "")</f>
        <v>#REF!</v>
      </c>
    </row>
    <row r="4072" spans="1:18" hidden="1">
      <c r="A4072" s="21">
        <v>11563327</v>
      </c>
      <c r="B4072" s="22">
        <v>43946</v>
      </c>
      <c r="C4072" s="22">
        <v>43946</v>
      </c>
      <c r="D4072" s="21" t="s">
        <v>10</v>
      </c>
      <c r="E4072" s="23">
        <v>0</v>
      </c>
      <c r="F4072" s="23">
        <v>0</v>
      </c>
      <c r="G4072" s="23">
        <v>4417.22</v>
      </c>
      <c r="H4072" s="23">
        <v>211597.86</v>
      </c>
      <c r="I4072" s="21" t="s">
        <v>11</v>
      </c>
      <c r="J4072" s="21" t="s">
        <v>12</v>
      </c>
      <c r="K4072" s="21" t="str">
        <f t="shared" si="207"/>
        <v/>
      </c>
      <c r="L4072" s="21" t="e">
        <f ca="1">IF(AND(K4072&lt;&gt; "", COUNTIF(SAP!#REF!,K4072)&gt;0),"Matched", "")</f>
        <v>#REF!</v>
      </c>
      <c r="M4072" s="21" t="str">
        <f t="shared" si="208"/>
        <v/>
      </c>
      <c r="N4072" s="21" t="e">
        <f ca="1">IF(AND(M4072&lt;&gt; "", COUNTIF(SAP!#REF!,M4072)&gt;0),"Matched", "")</f>
        <v>#REF!</v>
      </c>
      <c r="O4072" s="21" t="str">
        <f t="shared" si="209"/>
        <v/>
      </c>
      <c r="P4072" s="21" t="e">
        <f ca="1">IF(AND(O4072&lt;&gt; "", COUNTIF(SAP!#REF!,O4072)&gt;0),"Matched", "")</f>
        <v>#REF!</v>
      </c>
      <c r="Q4072" s="21" t="str">
        <f ca="1">IF(OR(D4072="AC",D4072="TR"),"Logic4"&amp;"_"&amp;TEXT(C4072,"dd.mm.yyyy") &amp;"_"&amp; 668098.59,"")</f>
        <v>Logic4_25.04.2020_668098.59</v>
      </c>
      <c r="R4072" s="21" t="e">
        <f ca="1">IF(AND(Q4072&lt;&gt; "", COUNTIF(SAP!#REF!,Q4072)&gt;0),"Matched", "")</f>
        <v>#REF!</v>
      </c>
    </row>
    <row r="4073" spans="1:18" hidden="1">
      <c r="A4073" s="21">
        <v>11563327</v>
      </c>
      <c r="B4073" s="22">
        <v>43946</v>
      </c>
      <c r="C4073" s="22">
        <v>43946</v>
      </c>
      <c r="D4073" s="21" t="s">
        <v>10</v>
      </c>
      <c r="E4073" s="23">
        <v>0</v>
      </c>
      <c r="F4073" s="23">
        <v>0</v>
      </c>
      <c r="G4073" s="23">
        <v>4462.5</v>
      </c>
      <c r="H4073" s="23">
        <v>216060.36</v>
      </c>
      <c r="I4073" s="21" t="s">
        <v>11</v>
      </c>
      <c r="J4073" s="21" t="s">
        <v>12</v>
      </c>
      <c r="K4073" s="21" t="str">
        <f t="shared" si="207"/>
        <v/>
      </c>
      <c r="L4073" s="21" t="e">
        <f ca="1">IF(AND(K4073&lt;&gt; "", COUNTIF(SAP!#REF!,K4073)&gt;0),"Matched", "")</f>
        <v>#REF!</v>
      </c>
      <c r="M4073" s="21" t="str">
        <f t="shared" si="208"/>
        <v/>
      </c>
      <c r="N4073" s="21" t="e">
        <f ca="1">IF(AND(M4073&lt;&gt; "", COUNTIF(SAP!#REF!,M4073)&gt;0),"Matched", "")</f>
        <v>#REF!</v>
      </c>
      <c r="O4073" s="21" t="str">
        <f t="shared" si="209"/>
        <v/>
      </c>
      <c r="P4073" s="21" t="e">
        <f ca="1">IF(AND(O4073&lt;&gt; "", COUNTIF(SAP!#REF!,O4073)&gt;0),"Matched", "")</f>
        <v>#REF!</v>
      </c>
      <c r="Q4073" s="21" t="str">
        <f ca="1">IF(OR(D4073="AC",D4073="TR"),"Logic4"&amp;"_"&amp;TEXT(C4073,"dd.mm.yyyy") &amp;"_"&amp; 668098.59,"")</f>
        <v>Logic4_25.04.2020_668098.59</v>
      </c>
      <c r="R4073" s="21" t="e">
        <f ca="1">IF(AND(Q4073&lt;&gt; "", COUNTIF(SAP!#REF!,Q4073)&gt;0),"Matched", "")</f>
        <v>#REF!</v>
      </c>
    </row>
    <row r="4074" spans="1:18" hidden="1">
      <c r="A4074" s="21">
        <v>11563327</v>
      </c>
      <c r="B4074" s="22">
        <v>43946</v>
      </c>
      <c r="C4074" s="22">
        <v>43946</v>
      </c>
      <c r="D4074" s="21" t="s">
        <v>10</v>
      </c>
      <c r="E4074" s="23">
        <v>0</v>
      </c>
      <c r="F4074" s="23">
        <v>0</v>
      </c>
      <c r="G4074" s="23">
        <v>4475.6000000000004</v>
      </c>
      <c r="H4074" s="23">
        <v>220535.96</v>
      </c>
      <c r="I4074" s="21" t="s">
        <v>11</v>
      </c>
      <c r="J4074" s="21" t="s">
        <v>12</v>
      </c>
      <c r="K4074" s="21" t="str">
        <f t="shared" si="207"/>
        <v/>
      </c>
      <c r="L4074" s="21" t="e">
        <f ca="1">IF(AND(K4074&lt;&gt; "", COUNTIF(SAP!#REF!,K4074)&gt;0),"Matched", "")</f>
        <v>#REF!</v>
      </c>
      <c r="M4074" s="21" t="str">
        <f t="shared" si="208"/>
        <v/>
      </c>
      <c r="N4074" s="21" t="e">
        <f ca="1">IF(AND(M4074&lt;&gt; "", COUNTIF(SAP!#REF!,M4074)&gt;0),"Matched", "")</f>
        <v>#REF!</v>
      </c>
      <c r="O4074" s="21" t="str">
        <f t="shared" si="209"/>
        <v/>
      </c>
      <c r="P4074" s="21" t="e">
        <f ca="1">IF(AND(O4074&lt;&gt; "", COUNTIF(SAP!#REF!,O4074)&gt;0),"Matched", "")</f>
        <v>#REF!</v>
      </c>
      <c r="Q4074" s="21" t="str">
        <f ca="1">IF(OR(D4074="AC",D4074="TR"),"Logic4"&amp;"_"&amp;TEXT(C4074,"dd.mm.yyyy") &amp;"_"&amp; 668098.59,"")</f>
        <v>Logic4_25.04.2020_668098.59</v>
      </c>
      <c r="R4074" s="21" t="e">
        <f ca="1">IF(AND(Q4074&lt;&gt; "", COUNTIF(SAP!#REF!,Q4074)&gt;0),"Matched", "")</f>
        <v>#REF!</v>
      </c>
    </row>
    <row r="4075" spans="1:18" hidden="1">
      <c r="A4075" s="21">
        <v>11563327</v>
      </c>
      <c r="B4075" s="22">
        <v>43946</v>
      </c>
      <c r="C4075" s="22">
        <v>43946</v>
      </c>
      <c r="D4075" s="21" t="s">
        <v>10</v>
      </c>
      <c r="E4075" s="23">
        <v>0</v>
      </c>
      <c r="F4075" s="23">
        <v>0</v>
      </c>
      <c r="G4075" s="23">
        <v>4625.12</v>
      </c>
      <c r="H4075" s="23">
        <v>225161.08</v>
      </c>
      <c r="I4075" s="21" t="s">
        <v>11</v>
      </c>
      <c r="J4075" s="21" t="s">
        <v>12</v>
      </c>
      <c r="K4075" s="21" t="str">
        <f t="shared" si="207"/>
        <v/>
      </c>
      <c r="L4075" s="21" t="e">
        <f ca="1">IF(AND(K4075&lt;&gt; "", COUNTIF(SAP!#REF!,K4075)&gt;0),"Matched", "")</f>
        <v>#REF!</v>
      </c>
      <c r="M4075" s="21" t="str">
        <f t="shared" si="208"/>
        <v/>
      </c>
      <c r="N4075" s="21" t="e">
        <f ca="1">IF(AND(M4075&lt;&gt; "", COUNTIF(SAP!#REF!,M4075)&gt;0),"Matched", "")</f>
        <v>#REF!</v>
      </c>
      <c r="O4075" s="21" t="str">
        <f t="shared" si="209"/>
        <v/>
      </c>
      <c r="P4075" s="21" t="e">
        <f ca="1">IF(AND(O4075&lt;&gt; "", COUNTIF(SAP!#REF!,O4075)&gt;0),"Matched", "")</f>
        <v>#REF!</v>
      </c>
      <c r="Q4075" s="21" t="str">
        <f ca="1">IF(OR(D4075="AC",D4075="TR"),"Logic4"&amp;"_"&amp;TEXT(C4075,"dd.mm.yyyy") &amp;"_"&amp; 668098.59,"")</f>
        <v>Logic4_25.04.2020_668098.59</v>
      </c>
      <c r="R4075" s="21" t="e">
        <f ca="1">IF(AND(Q4075&lt;&gt; "", COUNTIF(SAP!#REF!,Q4075)&gt;0),"Matched", "")</f>
        <v>#REF!</v>
      </c>
    </row>
    <row r="4076" spans="1:18" hidden="1">
      <c r="A4076" s="21">
        <v>11563327</v>
      </c>
      <c r="B4076" s="22">
        <v>43946</v>
      </c>
      <c r="C4076" s="22">
        <v>43946</v>
      </c>
      <c r="D4076" s="21" t="s">
        <v>10</v>
      </c>
      <c r="E4076" s="23">
        <v>0</v>
      </c>
      <c r="F4076" s="23">
        <v>0</v>
      </c>
      <c r="G4076" s="23">
        <v>4670</v>
      </c>
      <c r="H4076" s="23">
        <v>229831.08</v>
      </c>
      <c r="I4076" s="21" t="s">
        <v>11</v>
      </c>
      <c r="J4076" s="21" t="s">
        <v>12</v>
      </c>
      <c r="K4076" s="21" t="str">
        <f t="shared" si="207"/>
        <v/>
      </c>
      <c r="L4076" s="21" t="e">
        <f ca="1">IF(AND(K4076&lt;&gt; "", COUNTIF(SAP!#REF!,K4076)&gt;0),"Matched", "")</f>
        <v>#REF!</v>
      </c>
      <c r="M4076" s="21" t="str">
        <f t="shared" si="208"/>
        <v/>
      </c>
      <c r="N4076" s="21" t="e">
        <f ca="1">IF(AND(M4076&lt;&gt; "", COUNTIF(SAP!#REF!,M4076)&gt;0),"Matched", "")</f>
        <v>#REF!</v>
      </c>
      <c r="O4076" s="21" t="str">
        <f t="shared" si="209"/>
        <v/>
      </c>
      <c r="P4076" s="21" t="e">
        <f ca="1">IF(AND(O4076&lt;&gt; "", COUNTIF(SAP!#REF!,O4076)&gt;0),"Matched", "")</f>
        <v>#REF!</v>
      </c>
      <c r="Q4076" s="21" t="str">
        <f ca="1">IF(OR(D4076="AC",D4076="TR"),"Logic4"&amp;"_"&amp;TEXT(C4076,"dd.mm.yyyy") &amp;"_"&amp; 668098.59,"")</f>
        <v>Logic4_25.04.2020_668098.59</v>
      </c>
      <c r="R4076" s="21" t="e">
        <f ca="1">IF(AND(Q4076&lt;&gt; "", COUNTIF(SAP!#REF!,Q4076)&gt;0),"Matched", "")</f>
        <v>#REF!</v>
      </c>
    </row>
    <row r="4077" spans="1:18" hidden="1">
      <c r="A4077" s="21">
        <v>11563327</v>
      </c>
      <c r="B4077" s="22">
        <v>43946</v>
      </c>
      <c r="C4077" s="22">
        <v>43946</v>
      </c>
      <c r="D4077" s="21" t="s">
        <v>10</v>
      </c>
      <c r="E4077" s="23">
        <v>0</v>
      </c>
      <c r="F4077" s="23">
        <v>0</v>
      </c>
      <c r="G4077" s="23">
        <v>4865.6000000000004</v>
      </c>
      <c r="H4077" s="23">
        <v>234696.68</v>
      </c>
      <c r="I4077" s="21" t="s">
        <v>11</v>
      </c>
      <c r="J4077" s="21" t="s">
        <v>12</v>
      </c>
      <c r="K4077" s="21" t="str">
        <f t="shared" si="207"/>
        <v/>
      </c>
      <c r="L4077" s="21" t="e">
        <f ca="1">IF(AND(K4077&lt;&gt; "", COUNTIF(SAP!#REF!,K4077)&gt;0),"Matched", "")</f>
        <v>#REF!</v>
      </c>
      <c r="M4077" s="21" t="str">
        <f t="shared" si="208"/>
        <v/>
      </c>
      <c r="N4077" s="21" t="e">
        <f ca="1">IF(AND(M4077&lt;&gt; "", COUNTIF(SAP!#REF!,M4077)&gt;0),"Matched", "")</f>
        <v>#REF!</v>
      </c>
      <c r="O4077" s="21" t="str">
        <f t="shared" si="209"/>
        <v/>
      </c>
      <c r="P4077" s="21" t="e">
        <f ca="1">IF(AND(O4077&lt;&gt; "", COUNTIF(SAP!#REF!,O4077)&gt;0),"Matched", "")</f>
        <v>#REF!</v>
      </c>
      <c r="Q4077" s="21" t="str">
        <f ca="1">IF(OR(D4077="AC",D4077="TR"),"Logic4"&amp;"_"&amp;TEXT(C4077,"dd.mm.yyyy") &amp;"_"&amp; 668098.59,"")</f>
        <v>Logic4_25.04.2020_668098.59</v>
      </c>
      <c r="R4077" s="21" t="e">
        <f ca="1">IF(AND(Q4077&lt;&gt; "", COUNTIF(SAP!#REF!,Q4077)&gt;0),"Matched", "")</f>
        <v>#REF!</v>
      </c>
    </row>
    <row r="4078" spans="1:18" hidden="1">
      <c r="A4078" s="21">
        <v>11563327</v>
      </c>
      <c r="B4078" s="22">
        <v>43946</v>
      </c>
      <c r="C4078" s="22">
        <v>43946</v>
      </c>
      <c r="D4078" s="21" t="s">
        <v>10</v>
      </c>
      <c r="E4078" s="23">
        <v>0</v>
      </c>
      <c r="F4078" s="23">
        <v>0</v>
      </c>
      <c r="G4078" s="23">
        <v>4908</v>
      </c>
      <c r="H4078" s="23">
        <v>239604.68</v>
      </c>
      <c r="I4078" s="21" t="s">
        <v>11</v>
      </c>
      <c r="J4078" s="21" t="s">
        <v>12</v>
      </c>
      <c r="K4078" s="21" t="str">
        <f t="shared" si="207"/>
        <v/>
      </c>
      <c r="L4078" s="21" t="e">
        <f ca="1">IF(AND(K4078&lt;&gt; "", COUNTIF(SAP!#REF!,K4078)&gt;0),"Matched", "")</f>
        <v>#REF!</v>
      </c>
      <c r="M4078" s="21" t="str">
        <f t="shared" si="208"/>
        <v/>
      </c>
      <c r="N4078" s="21" t="e">
        <f ca="1">IF(AND(M4078&lt;&gt; "", COUNTIF(SAP!#REF!,M4078)&gt;0),"Matched", "")</f>
        <v>#REF!</v>
      </c>
      <c r="O4078" s="21" t="str">
        <f t="shared" si="209"/>
        <v/>
      </c>
      <c r="P4078" s="21" t="e">
        <f ca="1">IF(AND(O4078&lt;&gt; "", COUNTIF(SAP!#REF!,O4078)&gt;0),"Matched", "")</f>
        <v>#REF!</v>
      </c>
      <c r="Q4078" s="21" t="str">
        <f ca="1">IF(OR(D4078="AC",D4078="TR"),"Logic4"&amp;"_"&amp;TEXT(C4078,"dd.mm.yyyy") &amp;"_"&amp; 668098.59,"")</f>
        <v>Logic4_25.04.2020_668098.59</v>
      </c>
      <c r="R4078" s="21" t="e">
        <f ca="1">IF(AND(Q4078&lt;&gt; "", COUNTIF(SAP!#REF!,Q4078)&gt;0),"Matched", "")</f>
        <v>#REF!</v>
      </c>
    </row>
    <row r="4079" spans="1:18" hidden="1">
      <c r="A4079" s="21">
        <v>11563327</v>
      </c>
      <c r="B4079" s="22">
        <v>43946</v>
      </c>
      <c r="C4079" s="22">
        <v>43946</v>
      </c>
      <c r="D4079" s="21" t="s">
        <v>10</v>
      </c>
      <c r="E4079" s="23">
        <v>0</v>
      </c>
      <c r="F4079" s="23">
        <v>0</v>
      </c>
      <c r="G4079" s="23">
        <v>5028.1000000000004</v>
      </c>
      <c r="H4079" s="23">
        <v>244632.78</v>
      </c>
      <c r="I4079" s="21" t="s">
        <v>11</v>
      </c>
      <c r="J4079" s="21" t="s">
        <v>12</v>
      </c>
      <c r="K4079" s="21" t="str">
        <f t="shared" si="207"/>
        <v/>
      </c>
      <c r="L4079" s="21" t="e">
        <f ca="1">IF(AND(K4079&lt;&gt; "", COUNTIF(SAP!#REF!,K4079)&gt;0),"Matched", "")</f>
        <v>#REF!</v>
      </c>
      <c r="M4079" s="21" t="str">
        <f t="shared" si="208"/>
        <v/>
      </c>
      <c r="N4079" s="21" t="e">
        <f ca="1">IF(AND(M4079&lt;&gt; "", COUNTIF(SAP!#REF!,M4079)&gt;0),"Matched", "")</f>
        <v>#REF!</v>
      </c>
      <c r="O4079" s="21" t="str">
        <f t="shared" si="209"/>
        <v/>
      </c>
      <c r="P4079" s="21" t="e">
        <f ca="1">IF(AND(O4079&lt;&gt; "", COUNTIF(SAP!#REF!,O4079)&gt;0),"Matched", "")</f>
        <v>#REF!</v>
      </c>
      <c r="Q4079" s="21" t="str">
        <f ca="1">IF(OR(D4079="AC",D4079="TR"),"Logic4"&amp;"_"&amp;TEXT(C4079,"dd.mm.yyyy") &amp;"_"&amp; 668098.59,"")</f>
        <v>Logic4_25.04.2020_668098.59</v>
      </c>
      <c r="R4079" s="21" t="e">
        <f ca="1">IF(AND(Q4079&lt;&gt; "", COUNTIF(SAP!#REF!,Q4079)&gt;0),"Matched", "")</f>
        <v>#REF!</v>
      </c>
    </row>
    <row r="4080" spans="1:18" hidden="1">
      <c r="A4080" s="21">
        <v>11563327</v>
      </c>
      <c r="B4080" s="22">
        <v>43946</v>
      </c>
      <c r="C4080" s="22">
        <v>43946</v>
      </c>
      <c r="D4080" s="21" t="s">
        <v>10</v>
      </c>
      <c r="E4080" s="23">
        <v>0</v>
      </c>
      <c r="F4080" s="23">
        <v>0</v>
      </c>
      <c r="G4080" s="23">
        <v>5065.5</v>
      </c>
      <c r="H4080" s="23">
        <v>249698.28</v>
      </c>
      <c r="I4080" s="21" t="s">
        <v>11</v>
      </c>
      <c r="J4080" s="21" t="s">
        <v>12</v>
      </c>
      <c r="K4080" s="21" t="str">
        <f t="shared" si="207"/>
        <v/>
      </c>
      <c r="L4080" s="21" t="e">
        <f ca="1">IF(AND(K4080&lt;&gt; "", COUNTIF(SAP!#REF!,K4080)&gt;0),"Matched", "")</f>
        <v>#REF!</v>
      </c>
      <c r="M4080" s="21" t="str">
        <f t="shared" si="208"/>
        <v/>
      </c>
      <c r="N4080" s="21" t="e">
        <f ca="1">IF(AND(M4080&lt;&gt; "", COUNTIF(SAP!#REF!,M4080)&gt;0),"Matched", "")</f>
        <v>#REF!</v>
      </c>
      <c r="O4080" s="21" t="str">
        <f t="shared" si="209"/>
        <v/>
      </c>
      <c r="P4080" s="21" t="e">
        <f ca="1">IF(AND(O4080&lt;&gt; "", COUNTIF(SAP!#REF!,O4080)&gt;0),"Matched", "")</f>
        <v>#REF!</v>
      </c>
      <c r="Q4080" s="21" t="str">
        <f ca="1">IF(OR(D4080="AC",D4080="TR"),"Logic4"&amp;"_"&amp;TEXT(C4080,"dd.mm.yyyy") &amp;"_"&amp; 668098.59,"")</f>
        <v>Logic4_25.04.2020_668098.59</v>
      </c>
      <c r="R4080" s="21" t="e">
        <f ca="1">IF(AND(Q4080&lt;&gt; "", COUNTIF(SAP!#REF!,Q4080)&gt;0),"Matched", "")</f>
        <v>#REF!</v>
      </c>
    </row>
    <row r="4081" spans="1:18" hidden="1">
      <c r="A4081" s="21">
        <v>11563327</v>
      </c>
      <c r="B4081" s="22">
        <v>43946</v>
      </c>
      <c r="C4081" s="22">
        <v>43946</v>
      </c>
      <c r="D4081" s="21" t="s">
        <v>10</v>
      </c>
      <c r="E4081" s="23">
        <v>0</v>
      </c>
      <c r="F4081" s="23">
        <v>0</v>
      </c>
      <c r="G4081" s="23">
        <v>5196.03</v>
      </c>
      <c r="H4081" s="23">
        <v>254894.31</v>
      </c>
      <c r="I4081" s="21" t="s">
        <v>11</v>
      </c>
      <c r="J4081" s="21" t="s">
        <v>12</v>
      </c>
      <c r="K4081" s="21" t="str">
        <f t="shared" si="207"/>
        <v/>
      </c>
      <c r="L4081" s="21" t="e">
        <f ca="1">IF(AND(K4081&lt;&gt; "", COUNTIF(SAP!#REF!,K4081)&gt;0),"Matched", "")</f>
        <v>#REF!</v>
      </c>
      <c r="M4081" s="21" t="str">
        <f t="shared" si="208"/>
        <v/>
      </c>
      <c r="N4081" s="21" t="e">
        <f ca="1">IF(AND(M4081&lt;&gt; "", COUNTIF(SAP!#REF!,M4081)&gt;0),"Matched", "")</f>
        <v>#REF!</v>
      </c>
      <c r="O4081" s="21" t="str">
        <f t="shared" si="209"/>
        <v/>
      </c>
      <c r="P4081" s="21" t="e">
        <f ca="1">IF(AND(O4081&lt;&gt; "", COUNTIF(SAP!#REF!,O4081)&gt;0),"Matched", "")</f>
        <v>#REF!</v>
      </c>
      <c r="Q4081" s="21" t="str">
        <f ca="1">IF(OR(D4081="AC",D4081="TR"),"Logic4"&amp;"_"&amp;TEXT(C4081,"dd.mm.yyyy") &amp;"_"&amp; 668098.59,"")</f>
        <v>Logic4_25.04.2020_668098.59</v>
      </c>
      <c r="R4081" s="21" t="e">
        <f ca="1">IF(AND(Q4081&lt;&gt; "", COUNTIF(SAP!#REF!,Q4081)&gt;0),"Matched", "")</f>
        <v>#REF!</v>
      </c>
    </row>
    <row r="4082" spans="1:18" hidden="1">
      <c r="A4082" s="21">
        <v>11563327</v>
      </c>
      <c r="B4082" s="22">
        <v>43946</v>
      </c>
      <c r="C4082" s="22">
        <v>43946</v>
      </c>
      <c r="D4082" s="21" t="s">
        <v>10</v>
      </c>
      <c r="E4082" s="23">
        <v>0</v>
      </c>
      <c r="F4082" s="23">
        <v>0</v>
      </c>
      <c r="G4082" s="23">
        <v>5247.6</v>
      </c>
      <c r="H4082" s="23">
        <v>260141.91</v>
      </c>
      <c r="I4082" s="21" t="s">
        <v>11</v>
      </c>
      <c r="J4082" s="21" t="s">
        <v>12</v>
      </c>
      <c r="K4082" s="21" t="str">
        <f t="shared" si="207"/>
        <v/>
      </c>
      <c r="L4082" s="21" t="e">
        <f ca="1">IF(AND(K4082&lt;&gt; "", COUNTIF(SAP!#REF!,K4082)&gt;0),"Matched", "")</f>
        <v>#REF!</v>
      </c>
      <c r="M4082" s="21" t="str">
        <f t="shared" si="208"/>
        <v/>
      </c>
      <c r="N4082" s="21" t="e">
        <f ca="1">IF(AND(M4082&lt;&gt; "", COUNTIF(SAP!#REF!,M4082)&gt;0),"Matched", "")</f>
        <v>#REF!</v>
      </c>
      <c r="O4082" s="21" t="str">
        <f t="shared" si="209"/>
        <v/>
      </c>
      <c r="P4082" s="21" t="e">
        <f ca="1">IF(AND(O4082&lt;&gt; "", COUNTIF(SAP!#REF!,O4082)&gt;0),"Matched", "")</f>
        <v>#REF!</v>
      </c>
      <c r="Q4082" s="21" t="str">
        <f ca="1">IF(OR(D4082="AC",D4082="TR"),"Logic4"&amp;"_"&amp;TEXT(C4082,"dd.mm.yyyy") &amp;"_"&amp; 668098.59,"")</f>
        <v>Logic4_25.04.2020_668098.59</v>
      </c>
      <c r="R4082" s="21" t="e">
        <f ca="1">IF(AND(Q4082&lt;&gt; "", COUNTIF(SAP!#REF!,Q4082)&gt;0),"Matched", "")</f>
        <v>#REF!</v>
      </c>
    </row>
    <row r="4083" spans="1:18" hidden="1">
      <c r="A4083" s="21">
        <v>11563327</v>
      </c>
      <c r="B4083" s="22">
        <v>43946</v>
      </c>
      <c r="C4083" s="22">
        <v>43946</v>
      </c>
      <c r="D4083" s="21" t="s">
        <v>10</v>
      </c>
      <c r="E4083" s="23">
        <v>0</v>
      </c>
      <c r="F4083" s="23">
        <v>0</v>
      </c>
      <c r="G4083" s="23">
        <v>5250</v>
      </c>
      <c r="H4083" s="23">
        <v>265391.90999999997</v>
      </c>
      <c r="I4083" s="21" t="s">
        <v>11</v>
      </c>
      <c r="J4083" s="21" t="s">
        <v>12</v>
      </c>
      <c r="K4083" s="21" t="str">
        <f t="shared" si="207"/>
        <v/>
      </c>
      <c r="L4083" s="21" t="e">
        <f ca="1">IF(AND(K4083&lt;&gt; "", COUNTIF(SAP!#REF!,K4083)&gt;0),"Matched", "")</f>
        <v>#REF!</v>
      </c>
      <c r="M4083" s="21" t="str">
        <f t="shared" si="208"/>
        <v/>
      </c>
      <c r="N4083" s="21" t="e">
        <f ca="1">IF(AND(M4083&lt;&gt; "", COUNTIF(SAP!#REF!,M4083)&gt;0),"Matched", "")</f>
        <v>#REF!</v>
      </c>
      <c r="O4083" s="21" t="str">
        <f t="shared" si="209"/>
        <v/>
      </c>
      <c r="P4083" s="21" t="e">
        <f ca="1">IF(AND(O4083&lt;&gt; "", COUNTIF(SAP!#REF!,O4083)&gt;0),"Matched", "")</f>
        <v>#REF!</v>
      </c>
      <c r="Q4083" s="21" t="str">
        <f ca="1">IF(OR(D4083="AC",D4083="TR"),"Logic4"&amp;"_"&amp;TEXT(C4083,"dd.mm.yyyy") &amp;"_"&amp; 668098.59,"")</f>
        <v>Logic4_25.04.2020_668098.59</v>
      </c>
      <c r="R4083" s="21" t="e">
        <f ca="1">IF(AND(Q4083&lt;&gt; "", COUNTIF(SAP!#REF!,Q4083)&gt;0),"Matched", "")</f>
        <v>#REF!</v>
      </c>
    </row>
    <row r="4084" spans="1:18" hidden="1">
      <c r="A4084" s="21">
        <v>11563327</v>
      </c>
      <c r="B4084" s="22">
        <v>43946</v>
      </c>
      <c r="C4084" s="22">
        <v>43946</v>
      </c>
      <c r="D4084" s="21" t="s">
        <v>10</v>
      </c>
      <c r="E4084" s="23">
        <v>0</v>
      </c>
      <c r="F4084" s="23">
        <v>0</v>
      </c>
      <c r="G4084" s="23">
        <v>5667</v>
      </c>
      <c r="H4084" s="23">
        <v>271058.90999999997</v>
      </c>
      <c r="I4084" s="21" t="s">
        <v>11</v>
      </c>
      <c r="J4084" s="21" t="s">
        <v>12</v>
      </c>
      <c r="K4084" s="21" t="str">
        <f t="shared" si="207"/>
        <v/>
      </c>
      <c r="L4084" s="21" t="e">
        <f ca="1">IF(AND(K4084&lt;&gt; "", COUNTIF(SAP!#REF!,K4084)&gt;0),"Matched", "")</f>
        <v>#REF!</v>
      </c>
      <c r="M4084" s="21" t="str">
        <f t="shared" si="208"/>
        <v/>
      </c>
      <c r="N4084" s="21" t="e">
        <f ca="1">IF(AND(M4084&lt;&gt; "", COUNTIF(SAP!#REF!,M4084)&gt;0),"Matched", "")</f>
        <v>#REF!</v>
      </c>
      <c r="O4084" s="21" t="str">
        <f t="shared" si="209"/>
        <v/>
      </c>
      <c r="P4084" s="21" t="e">
        <f ca="1">IF(AND(O4084&lt;&gt; "", COUNTIF(SAP!#REF!,O4084)&gt;0),"Matched", "")</f>
        <v>#REF!</v>
      </c>
      <c r="Q4084" s="21" t="str">
        <f ca="1">IF(OR(D4084="AC",D4084="TR"),"Logic4"&amp;"_"&amp;TEXT(C4084,"dd.mm.yyyy") &amp;"_"&amp; 668098.59,"")</f>
        <v>Logic4_25.04.2020_668098.59</v>
      </c>
      <c r="R4084" s="21" t="e">
        <f ca="1">IF(AND(Q4084&lt;&gt; "", COUNTIF(SAP!#REF!,Q4084)&gt;0),"Matched", "")</f>
        <v>#REF!</v>
      </c>
    </row>
    <row r="4085" spans="1:18" hidden="1">
      <c r="A4085" s="21">
        <v>11563327</v>
      </c>
      <c r="B4085" s="22">
        <v>43946</v>
      </c>
      <c r="C4085" s="22">
        <v>43946</v>
      </c>
      <c r="D4085" s="21" t="s">
        <v>10</v>
      </c>
      <c r="E4085" s="23">
        <v>0</v>
      </c>
      <c r="F4085" s="23">
        <v>0</v>
      </c>
      <c r="G4085" s="23">
        <v>5920</v>
      </c>
      <c r="H4085" s="23">
        <v>276978.90999999997</v>
      </c>
      <c r="I4085" s="21" t="s">
        <v>11</v>
      </c>
      <c r="J4085" s="21" t="s">
        <v>12</v>
      </c>
      <c r="K4085" s="21" t="str">
        <f t="shared" si="207"/>
        <v/>
      </c>
      <c r="L4085" s="21" t="e">
        <f ca="1">IF(AND(K4085&lt;&gt; "", COUNTIF(SAP!#REF!,K4085)&gt;0),"Matched", "")</f>
        <v>#REF!</v>
      </c>
      <c r="M4085" s="21" t="str">
        <f t="shared" si="208"/>
        <v/>
      </c>
      <c r="N4085" s="21" t="e">
        <f ca="1">IF(AND(M4085&lt;&gt; "", COUNTIF(SAP!#REF!,M4085)&gt;0),"Matched", "")</f>
        <v>#REF!</v>
      </c>
      <c r="O4085" s="21" t="str">
        <f t="shared" si="209"/>
        <v/>
      </c>
      <c r="P4085" s="21" t="e">
        <f ca="1">IF(AND(O4085&lt;&gt; "", COUNTIF(SAP!#REF!,O4085)&gt;0),"Matched", "")</f>
        <v>#REF!</v>
      </c>
      <c r="Q4085" s="21" t="str">
        <f ca="1">IF(OR(D4085="AC",D4085="TR"),"Logic4"&amp;"_"&amp;TEXT(C4085,"dd.mm.yyyy") &amp;"_"&amp; 668098.59,"")</f>
        <v>Logic4_25.04.2020_668098.59</v>
      </c>
      <c r="R4085" s="21" t="e">
        <f ca="1">IF(AND(Q4085&lt;&gt; "", COUNTIF(SAP!#REF!,Q4085)&gt;0),"Matched", "")</f>
        <v>#REF!</v>
      </c>
    </row>
    <row r="4086" spans="1:18" hidden="1">
      <c r="A4086" s="21">
        <v>11563327</v>
      </c>
      <c r="B4086" s="22">
        <v>43946</v>
      </c>
      <c r="C4086" s="22">
        <v>43946</v>
      </c>
      <c r="D4086" s="21" t="s">
        <v>10</v>
      </c>
      <c r="E4086" s="23">
        <v>0</v>
      </c>
      <c r="F4086" s="23">
        <v>0</v>
      </c>
      <c r="G4086" s="23">
        <v>6068.5</v>
      </c>
      <c r="H4086" s="23">
        <v>283047.40999999997</v>
      </c>
      <c r="I4086" s="21" t="s">
        <v>11</v>
      </c>
      <c r="J4086" s="21" t="s">
        <v>12</v>
      </c>
      <c r="K4086" s="21" t="str">
        <f t="shared" si="207"/>
        <v/>
      </c>
      <c r="L4086" s="21" t="e">
        <f ca="1">IF(AND(K4086&lt;&gt; "", COUNTIF(SAP!#REF!,K4086)&gt;0),"Matched", "")</f>
        <v>#REF!</v>
      </c>
      <c r="M4086" s="21" t="str">
        <f t="shared" si="208"/>
        <v/>
      </c>
      <c r="N4086" s="21" t="e">
        <f ca="1">IF(AND(M4086&lt;&gt; "", COUNTIF(SAP!#REF!,M4086)&gt;0),"Matched", "")</f>
        <v>#REF!</v>
      </c>
      <c r="O4086" s="21" t="str">
        <f t="shared" si="209"/>
        <v/>
      </c>
      <c r="P4086" s="21" t="e">
        <f ca="1">IF(AND(O4086&lt;&gt; "", COUNTIF(SAP!#REF!,O4086)&gt;0),"Matched", "")</f>
        <v>#REF!</v>
      </c>
      <c r="Q4086" s="21" t="str">
        <f ca="1">IF(OR(D4086="AC",D4086="TR"),"Logic4"&amp;"_"&amp;TEXT(C4086,"dd.mm.yyyy") &amp;"_"&amp; 668098.59,"")</f>
        <v>Logic4_25.04.2020_668098.59</v>
      </c>
      <c r="R4086" s="21" t="e">
        <f ca="1">IF(AND(Q4086&lt;&gt; "", COUNTIF(SAP!#REF!,Q4086)&gt;0),"Matched", "")</f>
        <v>#REF!</v>
      </c>
    </row>
    <row r="4087" spans="1:18" hidden="1">
      <c r="A4087" s="21">
        <v>11563327</v>
      </c>
      <c r="B4087" s="22">
        <v>43946</v>
      </c>
      <c r="C4087" s="22">
        <v>43946</v>
      </c>
      <c r="D4087" s="21" t="s">
        <v>10</v>
      </c>
      <c r="E4087" s="23">
        <v>0</v>
      </c>
      <c r="F4087" s="23">
        <v>0</v>
      </c>
      <c r="G4087" s="23">
        <v>6111.7</v>
      </c>
      <c r="H4087" s="23">
        <v>289159.11</v>
      </c>
      <c r="I4087" s="21" t="s">
        <v>11</v>
      </c>
      <c r="J4087" s="21" t="s">
        <v>12</v>
      </c>
      <c r="K4087" s="21" t="str">
        <f t="shared" si="207"/>
        <v/>
      </c>
      <c r="L4087" s="21" t="e">
        <f ca="1">IF(AND(K4087&lt;&gt; "", COUNTIF(SAP!#REF!,K4087)&gt;0),"Matched", "")</f>
        <v>#REF!</v>
      </c>
      <c r="M4087" s="21" t="str">
        <f t="shared" si="208"/>
        <v/>
      </c>
      <c r="N4087" s="21" t="e">
        <f ca="1">IF(AND(M4087&lt;&gt; "", COUNTIF(SAP!#REF!,M4087)&gt;0),"Matched", "")</f>
        <v>#REF!</v>
      </c>
      <c r="O4087" s="21" t="str">
        <f t="shared" si="209"/>
        <v/>
      </c>
      <c r="P4087" s="21" t="e">
        <f ca="1">IF(AND(O4087&lt;&gt; "", COUNTIF(SAP!#REF!,O4087)&gt;0),"Matched", "")</f>
        <v>#REF!</v>
      </c>
      <c r="Q4087" s="21" t="str">
        <f ca="1">IF(OR(D4087="AC",D4087="TR"),"Logic4"&amp;"_"&amp;TEXT(C4087,"dd.mm.yyyy") &amp;"_"&amp; 668098.59,"")</f>
        <v>Logic4_25.04.2020_668098.59</v>
      </c>
      <c r="R4087" s="21" t="e">
        <f ca="1">IF(AND(Q4087&lt;&gt; "", COUNTIF(SAP!#REF!,Q4087)&gt;0),"Matched", "")</f>
        <v>#REF!</v>
      </c>
    </row>
    <row r="4088" spans="1:18" hidden="1">
      <c r="A4088" s="21">
        <v>11563327</v>
      </c>
      <c r="B4088" s="22">
        <v>43946</v>
      </c>
      <c r="C4088" s="22">
        <v>43946</v>
      </c>
      <c r="D4088" s="21" t="s">
        <v>10</v>
      </c>
      <c r="E4088" s="23">
        <v>0</v>
      </c>
      <c r="F4088" s="23">
        <v>0</v>
      </c>
      <c r="G4088" s="23">
        <v>6320.9</v>
      </c>
      <c r="H4088" s="23">
        <v>295480.01</v>
      </c>
      <c r="I4088" s="21" t="s">
        <v>11</v>
      </c>
      <c r="J4088" s="21" t="s">
        <v>12</v>
      </c>
      <c r="K4088" s="21" t="str">
        <f t="shared" si="207"/>
        <v/>
      </c>
      <c r="L4088" s="21" t="e">
        <f ca="1">IF(AND(K4088&lt;&gt; "", COUNTIF(SAP!#REF!,K4088)&gt;0),"Matched", "")</f>
        <v>#REF!</v>
      </c>
      <c r="M4088" s="21" t="str">
        <f t="shared" si="208"/>
        <v/>
      </c>
      <c r="N4088" s="21" t="e">
        <f ca="1">IF(AND(M4088&lt;&gt; "", COUNTIF(SAP!#REF!,M4088)&gt;0),"Matched", "")</f>
        <v>#REF!</v>
      </c>
      <c r="O4088" s="21" t="str">
        <f t="shared" si="209"/>
        <v/>
      </c>
      <c r="P4088" s="21" t="e">
        <f ca="1">IF(AND(O4088&lt;&gt; "", COUNTIF(SAP!#REF!,O4088)&gt;0),"Matched", "")</f>
        <v>#REF!</v>
      </c>
      <c r="Q4088" s="21" t="str">
        <f ca="1">IF(OR(D4088="AC",D4088="TR"),"Logic4"&amp;"_"&amp;TEXT(C4088,"dd.mm.yyyy") &amp;"_"&amp; 668098.59,"")</f>
        <v>Logic4_25.04.2020_668098.59</v>
      </c>
      <c r="R4088" s="21" t="e">
        <f ca="1">IF(AND(Q4088&lt;&gt; "", COUNTIF(SAP!#REF!,Q4088)&gt;0),"Matched", "")</f>
        <v>#REF!</v>
      </c>
    </row>
    <row r="4089" spans="1:18" hidden="1">
      <c r="A4089" s="21">
        <v>11563327</v>
      </c>
      <c r="B4089" s="22">
        <v>43946</v>
      </c>
      <c r="C4089" s="22">
        <v>43946</v>
      </c>
      <c r="D4089" s="21" t="s">
        <v>10</v>
      </c>
      <c r="E4089" s="23">
        <v>0</v>
      </c>
      <c r="F4089" s="23">
        <v>0</v>
      </c>
      <c r="G4089" s="23">
        <v>6337.13</v>
      </c>
      <c r="H4089" s="23">
        <v>301817.14</v>
      </c>
      <c r="I4089" s="21" t="s">
        <v>11</v>
      </c>
      <c r="J4089" s="21" t="s">
        <v>12</v>
      </c>
      <c r="K4089" s="21" t="str">
        <f t="shared" si="207"/>
        <v/>
      </c>
      <c r="L4089" s="21" t="e">
        <f ca="1">IF(AND(K4089&lt;&gt; "", COUNTIF(SAP!#REF!,K4089)&gt;0),"Matched", "")</f>
        <v>#REF!</v>
      </c>
      <c r="M4089" s="21" t="str">
        <f t="shared" si="208"/>
        <v/>
      </c>
      <c r="N4089" s="21" t="e">
        <f ca="1">IF(AND(M4089&lt;&gt; "", COUNTIF(SAP!#REF!,M4089)&gt;0),"Matched", "")</f>
        <v>#REF!</v>
      </c>
      <c r="O4089" s="21" t="str">
        <f t="shared" si="209"/>
        <v/>
      </c>
      <c r="P4089" s="21" t="e">
        <f ca="1">IF(AND(O4089&lt;&gt; "", COUNTIF(SAP!#REF!,O4089)&gt;0),"Matched", "")</f>
        <v>#REF!</v>
      </c>
      <c r="Q4089" s="21" t="str">
        <f ca="1">IF(OR(D4089="AC",D4089="TR"),"Logic4"&amp;"_"&amp;TEXT(C4089,"dd.mm.yyyy") &amp;"_"&amp; 668098.59,"")</f>
        <v>Logic4_25.04.2020_668098.59</v>
      </c>
      <c r="R4089" s="21" t="e">
        <f ca="1">IF(AND(Q4089&lt;&gt; "", COUNTIF(SAP!#REF!,Q4089)&gt;0),"Matched", "")</f>
        <v>#REF!</v>
      </c>
    </row>
    <row r="4090" spans="1:18" hidden="1">
      <c r="A4090" s="21">
        <v>11563327</v>
      </c>
      <c r="B4090" s="22">
        <v>43946</v>
      </c>
      <c r="C4090" s="22">
        <v>43946</v>
      </c>
      <c r="D4090" s="21" t="s">
        <v>10</v>
      </c>
      <c r="E4090" s="23">
        <v>0</v>
      </c>
      <c r="F4090" s="23">
        <v>0</v>
      </c>
      <c r="G4090" s="23">
        <v>6440</v>
      </c>
      <c r="H4090" s="23">
        <v>308257.14</v>
      </c>
      <c r="I4090" s="21" t="s">
        <v>11</v>
      </c>
      <c r="J4090" s="21" t="s">
        <v>12</v>
      </c>
      <c r="K4090" s="21" t="str">
        <f t="shared" si="207"/>
        <v/>
      </c>
      <c r="L4090" s="21" t="e">
        <f ca="1">IF(AND(K4090&lt;&gt; "", COUNTIF(SAP!#REF!,K4090)&gt;0),"Matched", "")</f>
        <v>#REF!</v>
      </c>
      <c r="M4090" s="21" t="str">
        <f t="shared" si="208"/>
        <v/>
      </c>
      <c r="N4090" s="21" t="e">
        <f ca="1">IF(AND(M4090&lt;&gt; "", COUNTIF(SAP!#REF!,M4090)&gt;0),"Matched", "")</f>
        <v>#REF!</v>
      </c>
      <c r="O4090" s="21" t="str">
        <f t="shared" si="209"/>
        <v/>
      </c>
      <c r="P4090" s="21" t="e">
        <f ca="1">IF(AND(O4090&lt;&gt; "", COUNTIF(SAP!#REF!,O4090)&gt;0),"Matched", "")</f>
        <v>#REF!</v>
      </c>
      <c r="Q4090" s="21" t="str">
        <f ca="1">IF(OR(D4090="AC",D4090="TR"),"Logic4"&amp;"_"&amp;TEXT(C4090,"dd.mm.yyyy") &amp;"_"&amp; 668098.59,"")</f>
        <v>Logic4_25.04.2020_668098.59</v>
      </c>
      <c r="R4090" s="21" t="e">
        <f ca="1">IF(AND(Q4090&lt;&gt; "", COUNTIF(SAP!#REF!,Q4090)&gt;0),"Matched", "")</f>
        <v>#REF!</v>
      </c>
    </row>
    <row r="4091" spans="1:18" hidden="1">
      <c r="A4091" s="21">
        <v>11563327</v>
      </c>
      <c r="B4091" s="22">
        <v>43946</v>
      </c>
      <c r="C4091" s="22">
        <v>43946</v>
      </c>
      <c r="D4091" s="21" t="s">
        <v>10</v>
      </c>
      <c r="E4091" s="23">
        <v>0</v>
      </c>
      <c r="F4091" s="23">
        <v>0</v>
      </c>
      <c r="G4091" s="23">
        <v>6947</v>
      </c>
      <c r="H4091" s="23">
        <v>315204.14</v>
      </c>
      <c r="I4091" s="21" t="s">
        <v>11</v>
      </c>
      <c r="J4091" s="21" t="s">
        <v>12</v>
      </c>
      <c r="K4091" s="21" t="str">
        <f t="shared" si="207"/>
        <v/>
      </c>
      <c r="L4091" s="21" t="e">
        <f ca="1">IF(AND(K4091&lt;&gt; "", COUNTIF(SAP!#REF!,K4091)&gt;0),"Matched", "")</f>
        <v>#REF!</v>
      </c>
      <c r="M4091" s="21" t="str">
        <f t="shared" si="208"/>
        <v/>
      </c>
      <c r="N4091" s="21" t="e">
        <f ca="1">IF(AND(M4091&lt;&gt; "", COUNTIF(SAP!#REF!,M4091)&gt;0),"Matched", "")</f>
        <v>#REF!</v>
      </c>
      <c r="O4091" s="21" t="str">
        <f t="shared" si="209"/>
        <v/>
      </c>
      <c r="P4091" s="21" t="e">
        <f ca="1">IF(AND(O4091&lt;&gt; "", COUNTIF(SAP!#REF!,O4091)&gt;0),"Matched", "")</f>
        <v>#REF!</v>
      </c>
      <c r="Q4091" s="21" t="str">
        <f ca="1">IF(OR(D4091="AC",D4091="TR"),"Logic4"&amp;"_"&amp;TEXT(C4091,"dd.mm.yyyy") &amp;"_"&amp; 668098.59,"")</f>
        <v>Logic4_25.04.2020_668098.59</v>
      </c>
      <c r="R4091" s="21" t="e">
        <f ca="1">IF(AND(Q4091&lt;&gt; "", COUNTIF(SAP!#REF!,Q4091)&gt;0),"Matched", "")</f>
        <v>#REF!</v>
      </c>
    </row>
    <row r="4092" spans="1:18" hidden="1">
      <c r="A4092" s="21">
        <v>11563327</v>
      </c>
      <c r="B4092" s="22">
        <v>43946</v>
      </c>
      <c r="C4092" s="22">
        <v>43946</v>
      </c>
      <c r="D4092" s="21" t="s">
        <v>10</v>
      </c>
      <c r="E4092" s="23">
        <v>0</v>
      </c>
      <c r="F4092" s="23">
        <v>0</v>
      </c>
      <c r="G4092" s="23">
        <v>7194.4</v>
      </c>
      <c r="H4092" s="23">
        <v>322398.53999999998</v>
      </c>
      <c r="I4092" s="21" t="s">
        <v>11</v>
      </c>
      <c r="J4092" s="21" t="s">
        <v>12</v>
      </c>
      <c r="K4092" s="21" t="str">
        <f t="shared" si="207"/>
        <v/>
      </c>
      <c r="L4092" s="21" t="e">
        <f ca="1">IF(AND(K4092&lt;&gt; "", COUNTIF(SAP!#REF!,K4092)&gt;0),"Matched", "")</f>
        <v>#REF!</v>
      </c>
      <c r="M4092" s="21" t="str">
        <f t="shared" si="208"/>
        <v/>
      </c>
      <c r="N4092" s="21" t="e">
        <f ca="1">IF(AND(M4092&lt;&gt; "", COUNTIF(SAP!#REF!,M4092)&gt;0),"Matched", "")</f>
        <v>#REF!</v>
      </c>
      <c r="O4092" s="21" t="str">
        <f t="shared" si="209"/>
        <v/>
      </c>
      <c r="P4092" s="21" t="e">
        <f ca="1">IF(AND(O4092&lt;&gt; "", COUNTIF(SAP!#REF!,O4092)&gt;0),"Matched", "")</f>
        <v>#REF!</v>
      </c>
      <c r="Q4092" s="21" t="str">
        <f ca="1">IF(OR(D4092="AC",D4092="TR"),"Logic4"&amp;"_"&amp;TEXT(C4092,"dd.mm.yyyy") &amp;"_"&amp; 668098.59,"")</f>
        <v>Logic4_25.04.2020_668098.59</v>
      </c>
      <c r="R4092" s="21" t="e">
        <f ca="1">IF(AND(Q4092&lt;&gt; "", COUNTIF(SAP!#REF!,Q4092)&gt;0),"Matched", "")</f>
        <v>#REF!</v>
      </c>
    </row>
    <row r="4093" spans="1:18" hidden="1">
      <c r="A4093" s="21">
        <v>11563327</v>
      </c>
      <c r="B4093" s="22">
        <v>43946</v>
      </c>
      <c r="C4093" s="22">
        <v>43946</v>
      </c>
      <c r="D4093" s="21" t="s">
        <v>10</v>
      </c>
      <c r="E4093" s="23">
        <v>0</v>
      </c>
      <c r="F4093" s="23">
        <v>0</v>
      </c>
      <c r="G4093" s="23">
        <v>7220</v>
      </c>
      <c r="H4093" s="23">
        <v>329618.53999999998</v>
      </c>
      <c r="I4093" s="21" t="s">
        <v>11</v>
      </c>
      <c r="J4093" s="21" t="s">
        <v>12</v>
      </c>
      <c r="K4093" s="21" t="str">
        <f t="shared" si="207"/>
        <v/>
      </c>
      <c r="L4093" s="21" t="e">
        <f ca="1">IF(AND(K4093&lt;&gt; "", COUNTIF(SAP!#REF!,K4093)&gt;0),"Matched", "")</f>
        <v>#REF!</v>
      </c>
      <c r="M4093" s="21" t="str">
        <f t="shared" si="208"/>
        <v/>
      </c>
      <c r="N4093" s="21" t="e">
        <f ca="1">IF(AND(M4093&lt;&gt; "", COUNTIF(SAP!#REF!,M4093)&gt;0),"Matched", "")</f>
        <v>#REF!</v>
      </c>
      <c r="O4093" s="21" t="str">
        <f t="shared" si="209"/>
        <v/>
      </c>
      <c r="P4093" s="21" t="e">
        <f ca="1">IF(AND(O4093&lt;&gt; "", COUNTIF(SAP!#REF!,O4093)&gt;0),"Matched", "")</f>
        <v>#REF!</v>
      </c>
      <c r="Q4093" s="21" t="str">
        <f ca="1">IF(OR(D4093="AC",D4093="TR"),"Logic4"&amp;"_"&amp;TEXT(C4093,"dd.mm.yyyy") &amp;"_"&amp; 668098.59,"")</f>
        <v>Logic4_25.04.2020_668098.59</v>
      </c>
      <c r="R4093" s="21" t="e">
        <f ca="1">IF(AND(Q4093&lt;&gt; "", COUNTIF(SAP!#REF!,Q4093)&gt;0),"Matched", "")</f>
        <v>#REF!</v>
      </c>
    </row>
    <row r="4094" spans="1:18" hidden="1">
      <c r="A4094" s="21">
        <v>11563327</v>
      </c>
      <c r="B4094" s="22">
        <v>43946</v>
      </c>
      <c r="C4094" s="22">
        <v>43946</v>
      </c>
      <c r="D4094" s="21" t="s">
        <v>10</v>
      </c>
      <c r="E4094" s="23">
        <v>0</v>
      </c>
      <c r="F4094" s="23">
        <v>0</v>
      </c>
      <c r="G4094" s="23">
        <v>7598.1</v>
      </c>
      <c r="H4094" s="23">
        <v>337216.64</v>
      </c>
      <c r="I4094" s="21" t="s">
        <v>11</v>
      </c>
      <c r="J4094" s="21" t="s">
        <v>12</v>
      </c>
      <c r="K4094" s="21" t="str">
        <f t="shared" si="207"/>
        <v/>
      </c>
      <c r="L4094" s="21" t="e">
        <f ca="1">IF(AND(K4094&lt;&gt; "", COUNTIF(SAP!#REF!,K4094)&gt;0),"Matched", "")</f>
        <v>#REF!</v>
      </c>
      <c r="M4094" s="21" t="str">
        <f t="shared" si="208"/>
        <v/>
      </c>
      <c r="N4094" s="21" t="e">
        <f ca="1">IF(AND(M4094&lt;&gt; "", COUNTIF(SAP!#REF!,M4094)&gt;0),"Matched", "")</f>
        <v>#REF!</v>
      </c>
      <c r="O4094" s="21" t="str">
        <f t="shared" si="209"/>
        <v/>
      </c>
      <c r="P4094" s="21" t="e">
        <f ca="1">IF(AND(O4094&lt;&gt; "", COUNTIF(SAP!#REF!,O4094)&gt;0),"Matched", "")</f>
        <v>#REF!</v>
      </c>
      <c r="Q4094" s="21" t="str">
        <f ca="1">IF(OR(D4094="AC",D4094="TR"),"Logic4"&amp;"_"&amp;TEXT(C4094,"dd.mm.yyyy") &amp;"_"&amp; 668098.59,"")</f>
        <v>Logic4_25.04.2020_668098.59</v>
      </c>
      <c r="R4094" s="21" t="e">
        <f ca="1">IF(AND(Q4094&lt;&gt; "", COUNTIF(SAP!#REF!,Q4094)&gt;0),"Matched", "")</f>
        <v>#REF!</v>
      </c>
    </row>
    <row r="4095" spans="1:18" hidden="1">
      <c r="A4095" s="21">
        <v>11563327</v>
      </c>
      <c r="B4095" s="22">
        <v>43946</v>
      </c>
      <c r="C4095" s="22">
        <v>43946</v>
      </c>
      <c r="D4095" s="21" t="s">
        <v>10</v>
      </c>
      <c r="E4095" s="23">
        <v>0</v>
      </c>
      <c r="F4095" s="23">
        <v>0</v>
      </c>
      <c r="G4095" s="23">
        <v>7771</v>
      </c>
      <c r="H4095" s="23">
        <v>344987.64</v>
      </c>
      <c r="I4095" s="21" t="s">
        <v>11</v>
      </c>
      <c r="J4095" s="21" t="s">
        <v>12</v>
      </c>
      <c r="K4095" s="21" t="str">
        <f t="shared" si="207"/>
        <v/>
      </c>
      <c r="L4095" s="21" t="e">
        <f ca="1">IF(AND(K4095&lt;&gt; "", COUNTIF(SAP!#REF!,K4095)&gt;0),"Matched", "")</f>
        <v>#REF!</v>
      </c>
      <c r="M4095" s="21" t="str">
        <f t="shared" si="208"/>
        <v/>
      </c>
      <c r="N4095" s="21" t="e">
        <f ca="1">IF(AND(M4095&lt;&gt; "", COUNTIF(SAP!#REF!,M4095)&gt;0),"Matched", "")</f>
        <v>#REF!</v>
      </c>
      <c r="O4095" s="21" t="str">
        <f t="shared" si="209"/>
        <v/>
      </c>
      <c r="P4095" s="21" t="e">
        <f ca="1">IF(AND(O4095&lt;&gt; "", COUNTIF(SAP!#REF!,O4095)&gt;0),"Matched", "")</f>
        <v>#REF!</v>
      </c>
      <c r="Q4095" s="21" t="str">
        <f ca="1">IF(OR(D4095="AC",D4095="TR"),"Logic4"&amp;"_"&amp;TEXT(C4095,"dd.mm.yyyy") &amp;"_"&amp; 668098.59,"")</f>
        <v>Logic4_25.04.2020_668098.59</v>
      </c>
      <c r="R4095" s="21" t="e">
        <f ca="1">IF(AND(Q4095&lt;&gt; "", COUNTIF(SAP!#REF!,Q4095)&gt;0),"Matched", "")</f>
        <v>#REF!</v>
      </c>
    </row>
    <row r="4096" spans="1:18" hidden="1">
      <c r="A4096" s="21">
        <v>11563327</v>
      </c>
      <c r="B4096" s="22">
        <v>43946</v>
      </c>
      <c r="C4096" s="22">
        <v>43946</v>
      </c>
      <c r="D4096" s="21" t="s">
        <v>10</v>
      </c>
      <c r="E4096" s="23">
        <v>0</v>
      </c>
      <c r="F4096" s="23">
        <v>0</v>
      </c>
      <c r="G4096" s="23">
        <v>7900</v>
      </c>
      <c r="H4096" s="23">
        <v>352887.64</v>
      </c>
      <c r="I4096" s="21" t="s">
        <v>11</v>
      </c>
      <c r="J4096" s="21" t="s">
        <v>12</v>
      </c>
      <c r="K4096" s="21" t="str">
        <f t="shared" si="207"/>
        <v/>
      </c>
      <c r="L4096" s="21" t="e">
        <f ca="1">IF(AND(K4096&lt;&gt; "", COUNTIF(SAP!#REF!,K4096)&gt;0),"Matched", "")</f>
        <v>#REF!</v>
      </c>
      <c r="M4096" s="21" t="str">
        <f t="shared" si="208"/>
        <v/>
      </c>
      <c r="N4096" s="21" t="e">
        <f ca="1">IF(AND(M4096&lt;&gt; "", COUNTIF(SAP!#REF!,M4096)&gt;0),"Matched", "")</f>
        <v>#REF!</v>
      </c>
      <c r="O4096" s="21" t="str">
        <f t="shared" si="209"/>
        <v/>
      </c>
      <c r="P4096" s="21" t="e">
        <f ca="1">IF(AND(O4096&lt;&gt; "", COUNTIF(SAP!#REF!,O4096)&gt;0),"Matched", "")</f>
        <v>#REF!</v>
      </c>
      <c r="Q4096" s="21" t="str">
        <f ca="1">IF(OR(D4096="AC",D4096="TR"),"Logic4"&amp;"_"&amp;TEXT(C4096,"dd.mm.yyyy") &amp;"_"&amp; 668098.59,"")</f>
        <v>Logic4_25.04.2020_668098.59</v>
      </c>
      <c r="R4096" s="21" t="e">
        <f ca="1">IF(AND(Q4096&lt;&gt; "", COUNTIF(SAP!#REF!,Q4096)&gt;0),"Matched", "")</f>
        <v>#REF!</v>
      </c>
    </row>
    <row r="4097" spans="1:18" hidden="1">
      <c r="A4097" s="21">
        <v>11563327</v>
      </c>
      <c r="B4097" s="22">
        <v>43946</v>
      </c>
      <c r="C4097" s="22">
        <v>43946</v>
      </c>
      <c r="D4097" s="21" t="s">
        <v>10</v>
      </c>
      <c r="E4097" s="23">
        <v>0</v>
      </c>
      <c r="F4097" s="23">
        <v>0</v>
      </c>
      <c r="G4097" s="23">
        <v>7926.44</v>
      </c>
      <c r="H4097" s="23">
        <v>360814.08000000002</v>
      </c>
      <c r="I4097" s="21" t="s">
        <v>11</v>
      </c>
      <c r="J4097" s="21" t="s">
        <v>12</v>
      </c>
      <c r="K4097" s="21" t="str">
        <f t="shared" si="207"/>
        <v/>
      </c>
      <c r="L4097" s="21" t="e">
        <f ca="1">IF(AND(K4097&lt;&gt; "", COUNTIF(SAP!#REF!,K4097)&gt;0),"Matched", "")</f>
        <v>#REF!</v>
      </c>
      <c r="M4097" s="21" t="str">
        <f t="shared" si="208"/>
        <v/>
      </c>
      <c r="N4097" s="21" t="e">
        <f ca="1">IF(AND(M4097&lt;&gt; "", COUNTIF(SAP!#REF!,M4097)&gt;0),"Matched", "")</f>
        <v>#REF!</v>
      </c>
      <c r="O4097" s="21" t="str">
        <f t="shared" si="209"/>
        <v/>
      </c>
      <c r="P4097" s="21" t="e">
        <f ca="1">IF(AND(O4097&lt;&gt; "", COUNTIF(SAP!#REF!,O4097)&gt;0),"Matched", "")</f>
        <v>#REF!</v>
      </c>
      <c r="Q4097" s="21" t="str">
        <f ca="1">IF(OR(D4097="AC",D4097="TR"),"Logic4"&amp;"_"&amp;TEXT(C4097,"dd.mm.yyyy") &amp;"_"&amp; 668098.59,"")</f>
        <v>Logic4_25.04.2020_668098.59</v>
      </c>
      <c r="R4097" s="21" t="e">
        <f ca="1">IF(AND(Q4097&lt;&gt; "", COUNTIF(SAP!#REF!,Q4097)&gt;0),"Matched", "")</f>
        <v>#REF!</v>
      </c>
    </row>
    <row r="4098" spans="1:18" hidden="1">
      <c r="A4098" s="21">
        <v>11563327</v>
      </c>
      <c r="B4098" s="22">
        <v>43946</v>
      </c>
      <c r="C4098" s="22">
        <v>43946</v>
      </c>
      <c r="D4098" s="21" t="s">
        <v>10</v>
      </c>
      <c r="E4098" s="23">
        <v>0</v>
      </c>
      <c r="F4098" s="23">
        <v>0</v>
      </c>
      <c r="G4098" s="23">
        <v>8067.4</v>
      </c>
      <c r="H4098" s="23">
        <v>368881.48</v>
      </c>
      <c r="I4098" s="21" t="s">
        <v>11</v>
      </c>
      <c r="J4098" s="21" t="s">
        <v>12</v>
      </c>
      <c r="K4098" s="21" t="str">
        <f t="shared" si="207"/>
        <v/>
      </c>
      <c r="L4098" s="21" t="e">
        <f ca="1">IF(AND(K4098&lt;&gt; "", COUNTIF(SAP!#REF!,K4098)&gt;0),"Matched", "")</f>
        <v>#REF!</v>
      </c>
      <c r="M4098" s="21" t="str">
        <f t="shared" si="208"/>
        <v/>
      </c>
      <c r="N4098" s="21" t="e">
        <f ca="1">IF(AND(M4098&lt;&gt; "", COUNTIF(SAP!#REF!,M4098)&gt;0),"Matched", "")</f>
        <v>#REF!</v>
      </c>
      <c r="O4098" s="21" t="str">
        <f t="shared" si="209"/>
        <v/>
      </c>
      <c r="P4098" s="21" t="e">
        <f ca="1">IF(AND(O4098&lt;&gt; "", COUNTIF(SAP!#REF!,O4098)&gt;0),"Matched", "")</f>
        <v>#REF!</v>
      </c>
      <c r="Q4098" s="21" t="str">
        <f ca="1">IF(OR(D4098="AC",D4098="TR"),"Logic4"&amp;"_"&amp;TEXT(C4098,"dd.mm.yyyy") &amp;"_"&amp; 668098.59,"")</f>
        <v>Logic4_25.04.2020_668098.59</v>
      </c>
      <c r="R4098" s="21" t="e">
        <f ca="1">IF(AND(Q4098&lt;&gt; "", COUNTIF(SAP!#REF!,Q4098)&gt;0),"Matched", "")</f>
        <v>#REF!</v>
      </c>
    </row>
    <row r="4099" spans="1:18" hidden="1">
      <c r="A4099" s="21">
        <v>11563327</v>
      </c>
      <c r="B4099" s="22">
        <v>43946</v>
      </c>
      <c r="C4099" s="22">
        <v>43946</v>
      </c>
      <c r="D4099" s="21" t="s">
        <v>10</v>
      </c>
      <c r="E4099" s="23">
        <v>0</v>
      </c>
      <c r="F4099" s="23">
        <v>0</v>
      </c>
      <c r="G4099" s="23">
        <v>8110.6</v>
      </c>
      <c r="H4099" s="23">
        <v>376992.08</v>
      </c>
      <c r="I4099" s="21" t="s">
        <v>11</v>
      </c>
      <c r="J4099" s="21" t="s">
        <v>12</v>
      </c>
      <c r="K4099" s="21" t="str">
        <f t="shared" ref="K4099:K4162" si="210">IF(D4099="TF","Logic1"&amp;"_"&amp;TEXT(C4099, "mm") &amp;"_"&amp; F4099,"")</f>
        <v/>
      </c>
      <c r="L4099" s="21" t="e">
        <f ca="1">IF(AND(K4099&lt;&gt; "", COUNTIF(SAP!#REF!,K4099)&gt;0),"Matched", "")</f>
        <v>#REF!</v>
      </c>
      <c r="M4099" s="21" t="str">
        <f t="shared" si="208"/>
        <v/>
      </c>
      <c r="N4099" s="21" t="e">
        <f ca="1">IF(AND(M4099&lt;&gt; "", COUNTIF(SAP!#REF!,M4099)&gt;0),"Matched", "")</f>
        <v>#REF!</v>
      </c>
      <c r="O4099" s="21" t="str">
        <f t="shared" si="209"/>
        <v/>
      </c>
      <c r="P4099" s="21" t="e">
        <f ca="1">IF(AND(O4099&lt;&gt; "", COUNTIF(SAP!#REF!,O4099)&gt;0),"Matched", "")</f>
        <v>#REF!</v>
      </c>
      <c r="Q4099" s="21" t="str">
        <f ca="1">IF(OR(D4099="AC",D4099="TR"),"Logic4"&amp;"_"&amp;TEXT(C4099,"dd.mm.yyyy") &amp;"_"&amp; 668098.59,"")</f>
        <v>Logic4_25.04.2020_668098.59</v>
      </c>
      <c r="R4099" s="21" t="e">
        <f ca="1">IF(AND(Q4099&lt;&gt; "", COUNTIF(SAP!#REF!,Q4099)&gt;0),"Matched", "")</f>
        <v>#REF!</v>
      </c>
    </row>
    <row r="4100" spans="1:18" hidden="1">
      <c r="A4100" s="21">
        <v>11563327</v>
      </c>
      <c r="B4100" s="22">
        <v>43946</v>
      </c>
      <c r="C4100" s="22">
        <v>43946</v>
      </c>
      <c r="D4100" s="21" t="s">
        <v>10</v>
      </c>
      <c r="E4100" s="23">
        <v>0</v>
      </c>
      <c r="F4100" s="23">
        <v>0</v>
      </c>
      <c r="G4100" s="23">
        <v>8500</v>
      </c>
      <c r="H4100" s="23">
        <v>385492.08</v>
      </c>
      <c r="I4100" s="21" t="s">
        <v>11</v>
      </c>
      <c r="J4100" s="21" t="s">
        <v>12</v>
      </c>
      <c r="K4100" s="21" t="str">
        <f t="shared" si="210"/>
        <v/>
      </c>
      <c r="L4100" s="21" t="e">
        <f ca="1">IF(AND(K4100&lt;&gt; "", COUNTIF(SAP!#REF!,K4100)&gt;0),"Matched", "")</f>
        <v>#REF!</v>
      </c>
      <c r="M4100" s="21" t="str">
        <f t="shared" si="208"/>
        <v/>
      </c>
      <c r="N4100" s="21" t="e">
        <f ca="1">IF(AND(M4100&lt;&gt; "", COUNTIF(SAP!#REF!,M4100)&gt;0),"Matched", "")</f>
        <v>#REF!</v>
      </c>
      <c r="O4100" s="21" t="str">
        <f t="shared" si="209"/>
        <v/>
      </c>
      <c r="P4100" s="21" t="e">
        <f ca="1">IF(AND(O4100&lt;&gt; "", COUNTIF(SAP!#REF!,O4100)&gt;0),"Matched", "")</f>
        <v>#REF!</v>
      </c>
      <c r="Q4100" s="21" t="str">
        <f ca="1">IF(OR(D4100="AC",D4100="TR"),"Logic4"&amp;"_"&amp;TEXT(C4100,"dd.mm.yyyy") &amp;"_"&amp; 668098.59,"")</f>
        <v>Logic4_25.04.2020_668098.59</v>
      </c>
      <c r="R4100" s="21" t="e">
        <f ca="1">IF(AND(Q4100&lt;&gt; "", COUNTIF(SAP!#REF!,Q4100)&gt;0),"Matched", "")</f>
        <v>#REF!</v>
      </c>
    </row>
    <row r="4101" spans="1:18" hidden="1">
      <c r="A4101" s="21">
        <v>11563327</v>
      </c>
      <c r="B4101" s="22">
        <v>43946</v>
      </c>
      <c r="C4101" s="22">
        <v>43946</v>
      </c>
      <c r="D4101" s="21" t="s">
        <v>10</v>
      </c>
      <c r="E4101" s="23">
        <v>0</v>
      </c>
      <c r="F4101" s="23">
        <v>0</v>
      </c>
      <c r="G4101" s="23">
        <v>9127</v>
      </c>
      <c r="H4101" s="23">
        <v>394619.08</v>
      </c>
      <c r="I4101" s="21" t="s">
        <v>11</v>
      </c>
      <c r="J4101" s="21" t="s">
        <v>12</v>
      </c>
      <c r="K4101" s="21" t="str">
        <f t="shared" si="210"/>
        <v/>
      </c>
      <c r="L4101" s="21" t="e">
        <f ca="1">IF(AND(K4101&lt;&gt; "", COUNTIF(SAP!#REF!,K4101)&gt;0),"Matched", "")</f>
        <v>#REF!</v>
      </c>
      <c r="M4101" s="21" t="str">
        <f t="shared" si="208"/>
        <v/>
      </c>
      <c r="N4101" s="21" t="e">
        <f ca="1">IF(AND(M4101&lt;&gt; "", COUNTIF(SAP!#REF!,M4101)&gt;0),"Matched", "")</f>
        <v>#REF!</v>
      </c>
      <c r="O4101" s="21" t="str">
        <f t="shared" si="209"/>
        <v/>
      </c>
      <c r="P4101" s="21" t="e">
        <f ca="1">IF(AND(O4101&lt;&gt; "", COUNTIF(SAP!#REF!,O4101)&gt;0),"Matched", "")</f>
        <v>#REF!</v>
      </c>
      <c r="Q4101" s="21" t="str">
        <f ca="1">IF(OR(D4101="AC",D4101="TR"),"Logic4"&amp;"_"&amp;TEXT(C4101,"dd.mm.yyyy") &amp;"_"&amp; 668098.59,"")</f>
        <v>Logic4_25.04.2020_668098.59</v>
      </c>
      <c r="R4101" s="21" t="e">
        <f ca="1">IF(AND(Q4101&lt;&gt; "", COUNTIF(SAP!#REF!,Q4101)&gt;0),"Matched", "")</f>
        <v>#REF!</v>
      </c>
    </row>
    <row r="4102" spans="1:18" hidden="1">
      <c r="A4102" s="21">
        <v>11563327</v>
      </c>
      <c r="B4102" s="22">
        <v>43946</v>
      </c>
      <c r="C4102" s="22">
        <v>43946</v>
      </c>
      <c r="D4102" s="21" t="s">
        <v>10</v>
      </c>
      <c r="E4102" s="23">
        <v>0</v>
      </c>
      <c r="F4102" s="23">
        <v>0</v>
      </c>
      <c r="G4102" s="23">
        <v>9187.6</v>
      </c>
      <c r="H4102" s="23">
        <v>403806.68</v>
      </c>
      <c r="I4102" s="21" t="s">
        <v>11</v>
      </c>
      <c r="J4102" s="21" t="s">
        <v>12</v>
      </c>
      <c r="K4102" s="21" t="str">
        <f t="shared" si="210"/>
        <v/>
      </c>
      <c r="L4102" s="21" t="e">
        <f ca="1">IF(AND(K4102&lt;&gt; "", COUNTIF(SAP!#REF!,K4102)&gt;0),"Matched", "")</f>
        <v>#REF!</v>
      </c>
      <c r="M4102" s="21" t="str">
        <f t="shared" si="208"/>
        <v/>
      </c>
      <c r="N4102" s="21" t="e">
        <f ca="1">IF(AND(M4102&lt;&gt; "", COUNTIF(SAP!#REF!,M4102)&gt;0),"Matched", "")</f>
        <v>#REF!</v>
      </c>
      <c r="O4102" s="21" t="str">
        <f t="shared" si="209"/>
        <v/>
      </c>
      <c r="P4102" s="21" t="e">
        <f ca="1">IF(AND(O4102&lt;&gt; "", COUNTIF(SAP!#REF!,O4102)&gt;0),"Matched", "")</f>
        <v>#REF!</v>
      </c>
      <c r="Q4102" s="21" t="str">
        <f ca="1">IF(OR(D4102="AC",D4102="TR"),"Logic4"&amp;"_"&amp;TEXT(C4102,"dd.mm.yyyy") &amp;"_"&amp; 668098.59,"")</f>
        <v>Logic4_25.04.2020_668098.59</v>
      </c>
      <c r="R4102" s="21" t="e">
        <f ca="1">IF(AND(Q4102&lt;&gt; "", COUNTIF(SAP!#REF!,Q4102)&gt;0),"Matched", "")</f>
        <v>#REF!</v>
      </c>
    </row>
    <row r="4103" spans="1:18" hidden="1">
      <c r="A4103" s="21">
        <v>11563327</v>
      </c>
      <c r="B4103" s="22">
        <v>43946</v>
      </c>
      <c r="C4103" s="22">
        <v>43946</v>
      </c>
      <c r="D4103" s="21" t="s">
        <v>10</v>
      </c>
      <c r="E4103" s="23">
        <v>0</v>
      </c>
      <c r="F4103" s="23">
        <v>0</v>
      </c>
      <c r="G4103" s="23">
        <v>9330</v>
      </c>
      <c r="H4103" s="23">
        <v>413136.68</v>
      </c>
      <c r="I4103" s="21" t="s">
        <v>11</v>
      </c>
      <c r="J4103" s="21" t="s">
        <v>12</v>
      </c>
      <c r="K4103" s="21" t="str">
        <f t="shared" si="210"/>
        <v/>
      </c>
      <c r="L4103" s="21" t="e">
        <f ca="1">IF(AND(K4103&lt;&gt; "", COUNTIF(SAP!#REF!,K4103)&gt;0),"Matched", "")</f>
        <v>#REF!</v>
      </c>
      <c r="M4103" s="21" t="str">
        <f t="shared" si="208"/>
        <v/>
      </c>
      <c r="N4103" s="21" t="e">
        <f ca="1">IF(AND(M4103&lt;&gt; "", COUNTIF(SAP!#REF!,M4103)&gt;0),"Matched", "")</f>
        <v>#REF!</v>
      </c>
      <c r="O4103" s="21" t="str">
        <f t="shared" si="209"/>
        <v/>
      </c>
      <c r="P4103" s="21" t="e">
        <f ca="1">IF(AND(O4103&lt;&gt; "", COUNTIF(SAP!#REF!,O4103)&gt;0),"Matched", "")</f>
        <v>#REF!</v>
      </c>
      <c r="Q4103" s="21" t="str">
        <f ca="1">IF(OR(D4103="AC",D4103="TR"),"Logic4"&amp;"_"&amp;TEXT(C4103,"dd.mm.yyyy") &amp;"_"&amp; 668098.59,"")</f>
        <v>Logic4_25.04.2020_668098.59</v>
      </c>
      <c r="R4103" s="21" t="e">
        <f ca="1">IF(AND(Q4103&lt;&gt; "", COUNTIF(SAP!#REF!,Q4103)&gt;0),"Matched", "")</f>
        <v>#REF!</v>
      </c>
    </row>
    <row r="4104" spans="1:18" hidden="1">
      <c r="A4104" s="21">
        <v>11563327</v>
      </c>
      <c r="B4104" s="22">
        <v>43946</v>
      </c>
      <c r="C4104" s="22">
        <v>43946</v>
      </c>
      <c r="D4104" s="21" t="s">
        <v>10</v>
      </c>
      <c r="E4104" s="23">
        <v>0</v>
      </c>
      <c r="F4104" s="23">
        <v>0</v>
      </c>
      <c r="G4104" s="23">
        <v>9341.2999999999993</v>
      </c>
      <c r="H4104" s="23">
        <v>422477.98</v>
      </c>
      <c r="I4104" s="21" t="s">
        <v>11</v>
      </c>
      <c r="J4104" s="21" t="s">
        <v>12</v>
      </c>
      <c r="K4104" s="21" t="str">
        <f t="shared" si="210"/>
        <v/>
      </c>
      <c r="L4104" s="21" t="e">
        <f ca="1">IF(AND(K4104&lt;&gt; "", COUNTIF(SAP!#REF!,K4104)&gt;0),"Matched", "")</f>
        <v>#REF!</v>
      </c>
      <c r="M4104" s="21" t="str">
        <f t="shared" si="208"/>
        <v/>
      </c>
      <c r="N4104" s="21" t="e">
        <f ca="1">IF(AND(M4104&lt;&gt; "", COUNTIF(SAP!#REF!,M4104)&gt;0),"Matched", "")</f>
        <v>#REF!</v>
      </c>
      <c r="O4104" s="21" t="str">
        <f t="shared" si="209"/>
        <v/>
      </c>
      <c r="P4104" s="21" t="e">
        <f ca="1">IF(AND(O4104&lt;&gt; "", COUNTIF(SAP!#REF!,O4104)&gt;0),"Matched", "")</f>
        <v>#REF!</v>
      </c>
      <c r="Q4104" s="21" t="str">
        <f ca="1">IF(OR(D4104="AC",D4104="TR"),"Logic4"&amp;"_"&amp;TEXT(C4104,"dd.mm.yyyy") &amp;"_"&amp; 668098.59,"")</f>
        <v>Logic4_25.04.2020_668098.59</v>
      </c>
      <c r="R4104" s="21" t="e">
        <f ca="1">IF(AND(Q4104&lt;&gt; "", COUNTIF(SAP!#REF!,Q4104)&gt;0),"Matched", "")</f>
        <v>#REF!</v>
      </c>
    </row>
    <row r="4105" spans="1:18" hidden="1">
      <c r="A4105" s="21">
        <v>11563327</v>
      </c>
      <c r="B4105" s="22">
        <v>43946</v>
      </c>
      <c r="C4105" s="22">
        <v>43946</v>
      </c>
      <c r="D4105" s="21" t="s">
        <v>10</v>
      </c>
      <c r="E4105" s="23">
        <v>0</v>
      </c>
      <c r="F4105" s="23">
        <v>0</v>
      </c>
      <c r="G4105" s="23">
        <v>9417.2999999999993</v>
      </c>
      <c r="H4105" s="23">
        <v>431895.28</v>
      </c>
      <c r="I4105" s="21" t="s">
        <v>11</v>
      </c>
      <c r="J4105" s="21" t="s">
        <v>12</v>
      </c>
      <c r="K4105" s="21" t="str">
        <f t="shared" si="210"/>
        <v/>
      </c>
      <c r="L4105" s="21" t="e">
        <f ca="1">IF(AND(K4105&lt;&gt; "", COUNTIF(SAP!#REF!,K4105)&gt;0),"Matched", "")</f>
        <v>#REF!</v>
      </c>
      <c r="M4105" s="21" t="str">
        <f t="shared" si="208"/>
        <v/>
      </c>
      <c r="N4105" s="21" t="e">
        <f ca="1">IF(AND(M4105&lt;&gt; "", COUNTIF(SAP!#REF!,M4105)&gt;0),"Matched", "")</f>
        <v>#REF!</v>
      </c>
      <c r="O4105" s="21" t="str">
        <f t="shared" si="209"/>
        <v/>
      </c>
      <c r="P4105" s="21" t="e">
        <f ca="1">IF(AND(O4105&lt;&gt; "", COUNTIF(SAP!#REF!,O4105)&gt;0),"Matched", "")</f>
        <v>#REF!</v>
      </c>
      <c r="Q4105" s="21" t="str">
        <f ca="1">IF(OR(D4105="AC",D4105="TR"),"Logic4"&amp;"_"&amp;TEXT(C4105,"dd.mm.yyyy") &amp;"_"&amp; 668098.59,"")</f>
        <v>Logic4_25.04.2020_668098.59</v>
      </c>
      <c r="R4105" s="21" t="e">
        <f ca="1">IF(AND(Q4105&lt;&gt; "", COUNTIF(SAP!#REF!,Q4105)&gt;0),"Matched", "")</f>
        <v>#REF!</v>
      </c>
    </row>
    <row r="4106" spans="1:18" hidden="1">
      <c r="A4106" s="21">
        <v>11563327</v>
      </c>
      <c r="B4106" s="22">
        <v>43946</v>
      </c>
      <c r="C4106" s="22">
        <v>43946</v>
      </c>
      <c r="D4106" s="21" t="s">
        <v>10</v>
      </c>
      <c r="E4106" s="23">
        <v>0</v>
      </c>
      <c r="F4106" s="23">
        <v>0</v>
      </c>
      <c r="G4106" s="23">
        <v>9540</v>
      </c>
      <c r="H4106" s="23">
        <v>441435.28</v>
      </c>
      <c r="I4106" s="21" t="s">
        <v>11</v>
      </c>
      <c r="J4106" s="21" t="s">
        <v>12</v>
      </c>
      <c r="K4106" s="21" t="str">
        <f t="shared" si="210"/>
        <v/>
      </c>
      <c r="L4106" s="21" t="e">
        <f ca="1">IF(AND(K4106&lt;&gt; "", COUNTIF(SAP!#REF!,K4106)&gt;0),"Matched", "")</f>
        <v>#REF!</v>
      </c>
      <c r="M4106" s="21" t="str">
        <f t="shared" ref="M4106:M4137" si="211">IF(D4106="TR","Logic2"&amp;"_"&amp;TEXT(C4106,"dd.mm.yyyy") &amp;"_"&amp; F4106,"")</f>
        <v/>
      </c>
      <c r="N4106" s="21" t="e">
        <f ca="1">IF(AND(M4106&lt;&gt; "", COUNTIF(SAP!#REF!,M4106)&gt;0),"Matched", "")</f>
        <v>#REF!</v>
      </c>
      <c r="O4106" s="21" t="str">
        <f t="shared" ref="O4106:O4137" si="212">IF(D4106="AF","Logic3"&amp;"_"&amp;G4106,"")</f>
        <v/>
      </c>
      <c r="P4106" s="21" t="e">
        <f ca="1">IF(AND(O4106&lt;&gt; "", COUNTIF(SAP!#REF!,O4106)&gt;0),"Matched", "")</f>
        <v>#REF!</v>
      </c>
      <c r="Q4106" s="21" t="str">
        <f ca="1">IF(OR(D4106="AC",D4106="TR"),"Logic4"&amp;"_"&amp;TEXT(C4106,"dd.mm.yyyy") &amp;"_"&amp; 668098.59,"")</f>
        <v>Logic4_25.04.2020_668098.59</v>
      </c>
      <c r="R4106" s="21" t="e">
        <f ca="1">IF(AND(Q4106&lt;&gt; "", COUNTIF(SAP!#REF!,Q4106)&gt;0),"Matched", "")</f>
        <v>#REF!</v>
      </c>
    </row>
    <row r="4107" spans="1:18" hidden="1">
      <c r="A4107" s="21">
        <v>11563327</v>
      </c>
      <c r="B4107" s="22">
        <v>43946</v>
      </c>
      <c r="C4107" s="22">
        <v>43946</v>
      </c>
      <c r="D4107" s="21" t="s">
        <v>10</v>
      </c>
      <c r="E4107" s="23">
        <v>0</v>
      </c>
      <c r="F4107" s="23">
        <v>0</v>
      </c>
      <c r="G4107" s="23">
        <v>9978.7199999999993</v>
      </c>
      <c r="H4107" s="23">
        <v>451414</v>
      </c>
      <c r="I4107" s="21" t="s">
        <v>11</v>
      </c>
      <c r="J4107" s="21" t="s">
        <v>12</v>
      </c>
      <c r="K4107" s="21" t="str">
        <f t="shared" si="210"/>
        <v/>
      </c>
      <c r="L4107" s="21" t="e">
        <f ca="1">IF(AND(K4107&lt;&gt; "", COUNTIF(SAP!#REF!,K4107)&gt;0),"Matched", "")</f>
        <v>#REF!</v>
      </c>
      <c r="M4107" s="21" t="str">
        <f t="shared" si="211"/>
        <v/>
      </c>
      <c r="N4107" s="21" t="e">
        <f ca="1">IF(AND(M4107&lt;&gt; "", COUNTIF(SAP!#REF!,M4107)&gt;0),"Matched", "")</f>
        <v>#REF!</v>
      </c>
      <c r="O4107" s="21" t="str">
        <f t="shared" si="212"/>
        <v/>
      </c>
      <c r="P4107" s="21" t="e">
        <f ca="1">IF(AND(O4107&lt;&gt; "", COUNTIF(SAP!#REF!,O4107)&gt;0),"Matched", "")</f>
        <v>#REF!</v>
      </c>
      <c r="Q4107" s="21" t="str">
        <f ca="1">IF(OR(D4107="AC",D4107="TR"),"Logic4"&amp;"_"&amp;TEXT(C4107,"dd.mm.yyyy") &amp;"_"&amp; 668098.59,"")</f>
        <v>Logic4_25.04.2020_668098.59</v>
      </c>
      <c r="R4107" s="21" t="e">
        <f ca="1">IF(AND(Q4107&lt;&gt; "", COUNTIF(SAP!#REF!,Q4107)&gt;0),"Matched", "")</f>
        <v>#REF!</v>
      </c>
    </row>
    <row r="4108" spans="1:18" hidden="1">
      <c r="A4108" s="21">
        <v>11563327</v>
      </c>
      <c r="B4108" s="22">
        <v>43946</v>
      </c>
      <c r="C4108" s="22">
        <v>43946</v>
      </c>
      <c r="D4108" s="21" t="s">
        <v>10</v>
      </c>
      <c r="E4108" s="23">
        <v>0</v>
      </c>
      <c r="F4108" s="23">
        <v>0</v>
      </c>
      <c r="G4108" s="23">
        <v>10559.6</v>
      </c>
      <c r="H4108" s="23">
        <v>461973.6</v>
      </c>
      <c r="I4108" s="21" t="s">
        <v>11</v>
      </c>
      <c r="J4108" s="21" t="s">
        <v>12</v>
      </c>
      <c r="K4108" s="21" t="str">
        <f t="shared" si="210"/>
        <v/>
      </c>
      <c r="L4108" s="21" t="e">
        <f ca="1">IF(AND(K4108&lt;&gt; "", COUNTIF(SAP!#REF!,K4108)&gt;0),"Matched", "")</f>
        <v>#REF!</v>
      </c>
      <c r="M4108" s="21" t="str">
        <f t="shared" si="211"/>
        <v/>
      </c>
      <c r="N4108" s="21" t="e">
        <f ca="1">IF(AND(M4108&lt;&gt; "", COUNTIF(SAP!#REF!,M4108)&gt;0),"Matched", "")</f>
        <v>#REF!</v>
      </c>
      <c r="O4108" s="21" t="str">
        <f t="shared" si="212"/>
        <v/>
      </c>
      <c r="P4108" s="21" t="e">
        <f ca="1">IF(AND(O4108&lt;&gt; "", COUNTIF(SAP!#REF!,O4108)&gt;0),"Matched", "")</f>
        <v>#REF!</v>
      </c>
      <c r="Q4108" s="21" t="str">
        <f ca="1">IF(OR(D4108="AC",D4108="TR"),"Logic4"&amp;"_"&amp;TEXT(C4108,"dd.mm.yyyy") &amp;"_"&amp; 668098.59,"")</f>
        <v>Logic4_25.04.2020_668098.59</v>
      </c>
      <c r="R4108" s="21" t="e">
        <f ca="1">IF(AND(Q4108&lt;&gt; "", COUNTIF(SAP!#REF!,Q4108)&gt;0),"Matched", "")</f>
        <v>#REF!</v>
      </c>
    </row>
    <row r="4109" spans="1:18" hidden="1">
      <c r="A4109" s="21">
        <v>11563327</v>
      </c>
      <c r="B4109" s="22">
        <v>43946</v>
      </c>
      <c r="C4109" s="22">
        <v>43946</v>
      </c>
      <c r="D4109" s="21" t="s">
        <v>10</v>
      </c>
      <c r="E4109" s="23">
        <v>0</v>
      </c>
      <c r="F4109" s="23">
        <v>0</v>
      </c>
      <c r="G4109" s="23">
        <v>10565.2</v>
      </c>
      <c r="H4109" s="23">
        <v>472538.8</v>
      </c>
      <c r="I4109" s="21" t="s">
        <v>11</v>
      </c>
      <c r="J4109" s="21" t="s">
        <v>12</v>
      </c>
      <c r="K4109" s="21" t="str">
        <f t="shared" si="210"/>
        <v/>
      </c>
      <c r="L4109" s="21" t="e">
        <f ca="1">IF(AND(K4109&lt;&gt; "", COUNTIF(SAP!#REF!,K4109)&gt;0),"Matched", "")</f>
        <v>#REF!</v>
      </c>
      <c r="M4109" s="21" t="str">
        <f t="shared" si="211"/>
        <v/>
      </c>
      <c r="N4109" s="21" t="e">
        <f ca="1">IF(AND(M4109&lt;&gt; "", COUNTIF(SAP!#REF!,M4109)&gt;0),"Matched", "")</f>
        <v>#REF!</v>
      </c>
      <c r="O4109" s="21" t="str">
        <f t="shared" si="212"/>
        <v/>
      </c>
      <c r="P4109" s="21" t="e">
        <f ca="1">IF(AND(O4109&lt;&gt; "", COUNTIF(SAP!#REF!,O4109)&gt;0),"Matched", "")</f>
        <v>#REF!</v>
      </c>
      <c r="Q4109" s="21" t="str">
        <f ca="1">IF(OR(D4109="AC",D4109="TR"),"Logic4"&amp;"_"&amp;TEXT(C4109,"dd.mm.yyyy") &amp;"_"&amp; 668098.59,"")</f>
        <v>Logic4_25.04.2020_668098.59</v>
      </c>
      <c r="R4109" s="21" t="e">
        <f ca="1">IF(AND(Q4109&lt;&gt; "", COUNTIF(SAP!#REF!,Q4109)&gt;0),"Matched", "")</f>
        <v>#REF!</v>
      </c>
    </row>
    <row r="4110" spans="1:18" hidden="1">
      <c r="A4110" s="21">
        <v>11563327</v>
      </c>
      <c r="B4110" s="22">
        <v>43946</v>
      </c>
      <c r="C4110" s="22">
        <v>43946</v>
      </c>
      <c r="D4110" s="21" t="s">
        <v>10</v>
      </c>
      <c r="E4110" s="23">
        <v>0</v>
      </c>
      <c r="F4110" s="23">
        <v>0</v>
      </c>
      <c r="G4110" s="23">
        <v>11793.55</v>
      </c>
      <c r="H4110" s="23">
        <v>484332.35</v>
      </c>
      <c r="I4110" s="21" t="s">
        <v>11</v>
      </c>
      <c r="J4110" s="21" t="s">
        <v>12</v>
      </c>
      <c r="K4110" s="21" t="str">
        <f t="shared" si="210"/>
        <v/>
      </c>
      <c r="L4110" s="21" t="e">
        <f ca="1">IF(AND(K4110&lt;&gt; "", COUNTIF(SAP!#REF!,K4110)&gt;0),"Matched", "")</f>
        <v>#REF!</v>
      </c>
      <c r="M4110" s="21" t="str">
        <f t="shared" si="211"/>
        <v/>
      </c>
      <c r="N4110" s="21" t="e">
        <f ca="1">IF(AND(M4110&lt;&gt; "", COUNTIF(SAP!#REF!,M4110)&gt;0),"Matched", "")</f>
        <v>#REF!</v>
      </c>
      <c r="O4110" s="21" t="str">
        <f t="shared" si="212"/>
        <v/>
      </c>
      <c r="P4110" s="21" t="e">
        <f ca="1">IF(AND(O4110&lt;&gt; "", COUNTIF(SAP!#REF!,O4110)&gt;0),"Matched", "")</f>
        <v>#REF!</v>
      </c>
      <c r="Q4110" s="21" t="str">
        <f ca="1">IF(OR(D4110="AC",D4110="TR"),"Logic4"&amp;"_"&amp;TEXT(C4110,"dd.mm.yyyy") &amp;"_"&amp; 668098.59,"")</f>
        <v>Logic4_25.04.2020_668098.59</v>
      </c>
      <c r="R4110" s="21" t="e">
        <f ca="1">IF(AND(Q4110&lt;&gt; "", COUNTIF(SAP!#REF!,Q4110)&gt;0),"Matched", "")</f>
        <v>#REF!</v>
      </c>
    </row>
    <row r="4111" spans="1:18" hidden="1">
      <c r="A4111" s="21">
        <v>11563327</v>
      </c>
      <c r="B4111" s="22">
        <v>43946</v>
      </c>
      <c r="C4111" s="22">
        <v>43946</v>
      </c>
      <c r="D4111" s="21" t="s">
        <v>10</v>
      </c>
      <c r="E4111" s="23">
        <v>0</v>
      </c>
      <c r="F4111" s="23">
        <v>0</v>
      </c>
      <c r="G4111" s="23">
        <v>12053.64</v>
      </c>
      <c r="H4111" s="23">
        <v>496385.99</v>
      </c>
      <c r="I4111" s="21" t="s">
        <v>11</v>
      </c>
      <c r="J4111" s="21" t="s">
        <v>12</v>
      </c>
      <c r="K4111" s="21" t="str">
        <f t="shared" si="210"/>
        <v/>
      </c>
      <c r="L4111" s="21" t="e">
        <f ca="1">IF(AND(K4111&lt;&gt; "", COUNTIF(SAP!#REF!,K4111)&gt;0),"Matched", "")</f>
        <v>#REF!</v>
      </c>
      <c r="M4111" s="21" t="str">
        <f t="shared" si="211"/>
        <v/>
      </c>
      <c r="N4111" s="21" t="e">
        <f ca="1">IF(AND(M4111&lt;&gt; "", COUNTIF(SAP!#REF!,M4111)&gt;0),"Matched", "")</f>
        <v>#REF!</v>
      </c>
      <c r="O4111" s="21" t="str">
        <f t="shared" si="212"/>
        <v/>
      </c>
      <c r="P4111" s="21" t="e">
        <f ca="1">IF(AND(O4111&lt;&gt; "", COUNTIF(SAP!#REF!,O4111)&gt;0),"Matched", "")</f>
        <v>#REF!</v>
      </c>
      <c r="Q4111" s="21" t="str">
        <f ca="1">IF(OR(D4111="AC",D4111="TR"),"Logic4"&amp;"_"&amp;TEXT(C4111,"dd.mm.yyyy") &amp;"_"&amp; 668098.59,"")</f>
        <v>Logic4_25.04.2020_668098.59</v>
      </c>
      <c r="R4111" s="21" t="e">
        <f ca="1">IF(AND(Q4111&lt;&gt; "", COUNTIF(SAP!#REF!,Q4111)&gt;0),"Matched", "")</f>
        <v>#REF!</v>
      </c>
    </row>
    <row r="4112" spans="1:18" hidden="1">
      <c r="A4112" s="21">
        <v>11563327</v>
      </c>
      <c r="B4112" s="22">
        <v>43946</v>
      </c>
      <c r="C4112" s="22">
        <v>43946</v>
      </c>
      <c r="D4112" s="21" t="s">
        <v>10</v>
      </c>
      <c r="E4112" s="23">
        <v>0</v>
      </c>
      <c r="F4112" s="23">
        <v>0</v>
      </c>
      <c r="G4112" s="23">
        <v>12412.58</v>
      </c>
      <c r="H4112" s="23">
        <v>508798.57</v>
      </c>
      <c r="I4112" s="21" t="s">
        <v>11</v>
      </c>
      <c r="J4112" s="21" t="s">
        <v>12</v>
      </c>
      <c r="K4112" s="21" t="str">
        <f t="shared" si="210"/>
        <v/>
      </c>
      <c r="L4112" s="21" t="e">
        <f ca="1">IF(AND(K4112&lt;&gt; "", COUNTIF(SAP!#REF!,K4112)&gt;0),"Matched", "")</f>
        <v>#REF!</v>
      </c>
      <c r="M4112" s="21" t="str">
        <f t="shared" si="211"/>
        <v/>
      </c>
      <c r="N4112" s="21" t="e">
        <f ca="1">IF(AND(M4112&lt;&gt; "", COUNTIF(SAP!#REF!,M4112)&gt;0),"Matched", "")</f>
        <v>#REF!</v>
      </c>
      <c r="O4112" s="21" t="str">
        <f t="shared" si="212"/>
        <v/>
      </c>
      <c r="P4112" s="21" t="e">
        <f ca="1">IF(AND(O4112&lt;&gt; "", COUNTIF(SAP!#REF!,O4112)&gt;0),"Matched", "")</f>
        <v>#REF!</v>
      </c>
      <c r="Q4112" s="21" t="str">
        <f ca="1">IF(OR(D4112="AC",D4112="TR"),"Logic4"&amp;"_"&amp;TEXT(C4112,"dd.mm.yyyy") &amp;"_"&amp; 668098.59,"")</f>
        <v>Logic4_25.04.2020_668098.59</v>
      </c>
      <c r="R4112" s="21" t="e">
        <f ca="1">IF(AND(Q4112&lt;&gt; "", COUNTIF(SAP!#REF!,Q4112)&gt;0),"Matched", "")</f>
        <v>#REF!</v>
      </c>
    </row>
    <row r="4113" spans="1:20" hidden="1">
      <c r="A4113" s="21">
        <v>11563327</v>
      </c>
      <c r="B4113" s="22">
        <v>43946</v>
      </c>
      <c r="C4113" s="22">
        <v>43946</v>
      </c>
      <c r="D4113" s="21" t="s">
        <v>10</v>
      </c>
      <c r="E4113" s="23">
        <v>0</v>
      </c>
      <c r="F4113" s="23">
        <v>0</v>
      </c>
      <c r="G4113" s="23">
        <v>12418.2</v>
      </c>
      <c r="H4113" s="23">
        <v>521216.77</v>
      </c>
      <c r="I4113" s="21" t="s">
        <v>11</v>
      </c>
      <c r="J4113" s="21" t="s">
        <v>12</v>
      </c>
      <c r="K4113" s="21" t="str">
        <f t="shared" si="210"/>
        <v/>
      </c>
      <c r="L4113" s="21" t="e">
        <f ca="1">IF(AND(K4113&lt;&gt; "", COUNTIF(SAP!#REF!,K4113)&gt;0),"Matched", "")</f>
        <v>#REF!</v>
      </c>
      <c r="M4113" s="21" t="str">
        <f t="shared" si="211"/>
        <v/>
      </c>
      <c r="N4113" s="21" t="e">
        <f ca="1">IF(AND(M4113&lt;&gt; "", COUNTIF(SAP!#REF!,M4113)&gt;0),"Matched", "")</f>
        <v>#REF!</v>
      </c>
      <c r="O4113" s="21" t="str">
        <f t="shared" si="212"/>
        <v/>
      </c>
      <c r="P4113" s="21" t="e">
        <f ca="1">IF(AND(O4113&lt;&gt; "", COUNTIF(SAP!#REF!,O4113)&gt;0),"Matched", "")</f>
        <v>#REF!</v>
      </c>
      <c r="Q4113" s="21" t="str">
        <f ca="1">IF(OR(D4113="AC",D4113="TR"),"Logic4"&amp;"_"&amp;TEXT(C4113,"dd.mm.yyyy") &amp;"_"&amp; 668098.59,"")</f>
        <v>Logic4_25.04.2020_668098.59</v>
      </c>
      <c r="R4113" s="21" t="e">
        <f ca="1">IF(AND(Q4113&lt;&gt; "", COUNTIF(SAP!#REF!,Q4113)&gt;0),"Matched", "")</f>
        <v>#REF!</v>
      </c>
    </row>
    <row r="4114" spans="1:20" hidden="1">
      <c r="A4114" s="21">
        <v>11563327</v>
      </c>
      <c r="B4114" s="22">
        <v>43946</v>
      </c>
      <c r="C4114" s="22">
        <v>43946</v>
      </c>
      <c r="D4114" s="21" t="s">
        <v>10</v>
      </c>
      <c r="E4114" s="23">
        <v>0</v>
      </c>
      <c r="F4114" s="23">
        <v>0</v>
      </c>
      <c r="G4114" s="23">
        <v>13119.5</v>
      </c>
      <c r="H4114" s="23">
        <v>534336.27</v>
      </c>
      <c r="I4114" s="21" t="s">
        <v>11</v>
      </c>
      <c r="J4114" s="21" t="s">
        <v>12</v>
      </c>
      <c r="K4114" s="21" t="str">
        <f t="shared" si="210"/>
        <v/>
      </c>
      <c r="L4114" s="21" t="e">
        <f ca="1">IF(AND(K4114&lt;&gt; "", COUNTIF(SAP!#REF!,K4114)&gt;0),"Matched", "")</f>
        <v>#REF!</v>
      </c>
      <c r="M4114" s="21" t="str">
        <f t="shared" si="211"/>
        <v/>
      </c>
      <c r="N4114" s="21" t="e">
        <f ca="1">IF(AND(M4114&lt;&gt; "", COUNTIF(SAP!#REF!,M4114)&gt;0),"Matched", "")</f>
        <v>#REF!</v>
      </c>
      <c r="O4114" s="21" t="str">
        <f t="shared" si="212"/>
        <v/>
      </c>
      <c r="P4114" s="21" t="e">
        <f ca="1">IF(AND(O4114&lt;&gt; "", COUNTIF(SAP!#REF!,O4114)&gt;0),"Matched", "")</f>
        <v>#REF!</v>
      </c>
      <c r="Q4114" s="21" t="str">
        <f ca="1">IF(OR(D4114="AC",D4114="TR"),"Logic4"&amp;"_"&amp;TEXT(C4114,"dd.mm.yyyy") &amp;"_"&amp; 668098.59,"")</f>
        <v>Logic4_25.04.2020_668098.59</v>
      </c>
      <c r="R4114" s="21" t="e">
        <f ca="1">IF(AND(Q4114&lt;&gt; "", COUNTIF(SAP!#REF!,Q4114)&gt;0),"Matched", "")</f>
        <v>#REF!</v>
      </c>
    </row>
    <row r="4115" spans="1:20" hidden="1">
      <c r="A4115" s="21">
        <v>11563327</v>
      </c>
      <c r="B4115" s="22">
        <v>43946</v>
      </c>
      <c r="C4115" s="22">
        <v>43946</v>
      </c>
      <c r="D4115" s="21" t="s">
        <v>10</v>
      </c>
      <c r="E4115" s="23">
        <v>0</v>
      </c>
      <c r="F4115" s="23">
        <v>0</v>
      </c>
      <c r="G4115" s="23">
        <v>15608.19</v>
      </c>
      <c r="H4115" s="23">
        <v>549944.46</v>
      </c>
      <c r="I4115" s="21" t="s">
        <v>11</v>
      </c>
      <c r="J4115" s="21" t="s">
        <v>12</v>
      </c>
      <c r="K4115" s="21" t="str">
        <f t="shared" si="210"/>
        <v/>
      </c>
      <c r="L4115" s="21" t="e">
        <f ca="1">IF(AND(K4115&lt;&gt; "", COUNTIF(SAP!#REF!,K4115)&gt;0),"Matched", "")</f>
        <v>#REF!</v>
      </c>
      <c r="M4115" s="21" t="str">
        <f t="shared" si="211"/>
        <v/>
      </c>
      <c r="N4115" s="21" t="e">
        <f ca="1">IF(AND(M4115&lt;&gt; "", COUNTIF(SAP!#REF!,M4115)&gt;0),"Matched", "")</f>
        <v>#REF!</v>
      </c>
      <c r="O4115" s="21" t="str">
        <f t="shared" si="212"/>
        <v/>
      </c>
      <c r="P4115" s="21" t="e">
        <f ca="1">IF(AND(O4115&lt;&gt; "", COUNTIF(SAP!#REF!,O4115)&gt;0),"Matched", "")</f>
        <v>#REF!</v>
      </c>
      <c r="Q4115" s="21" t="str">
        <f ca="1">IF(OR(D4115="AC",D4115="TR"),"Logic4"&amp;"_"&amp;TEXT(C4115,"dd.mm.yyyy") &amp;"_"&amp; 668098.59,"")</f>
        <v>Logic4_25.04.2020_668098.59</v>
      </c>
      <c r="R4115" s="21" t="e">
        <f ca="1">IF(AND(Q4115&lt;&gt; "", COUNTIF(SAP!#REF!,Q4115)&gt;0),"Matched", "")</f>
        <v>#REF!</v>
      </c>
    </row>
    <row r="4116" spans="1:20" hidden="1">
      <c r="A4116" s="21">
        <v>11563327</v>
      </c>
      <c r="B4116" s="22">
        <v>43946</v>
      </c>
      <c r="C4116" s="22">
        <v>43946</v>
      </c>
      <c r="D4116" s="21" t="s">
        <v>10</v>
      </c>
      <c r="E4116" s="23">
        <v>0</v>
      </c>
      <c r="F4116" s="23">
        <v>0</v>
      </c>
      <c r="G4116" s="23">
        <v>16601.2</v>
      </c>
      <c r="H4116" s="23">
        <v>566545.66</v>
      </c>
      <c r="I4116" s="21" t="s">
        <v>11</v>
      </c>
      <c r="J4116" s="21" t="s">
        <v>12</v>
      </c>
      <c r="K4116" s="21" t="str">
        <f t="shared" si="210"/>
        <v/>
      </c>
      <c r="L4116" s="21" t="e">
        <f ca="1">IF(AND(K4116&lt;&gt; "", COUNTIF(SAP!#REF!,K4116)&gt;0),"Matched", "")</f>
        <v>#REF!</v>
      </c>
      <c r="M4116" s="21" t="str">
        <f t="shared" si="211"/>
        <v/>
      </c>
      <c r="N4116" s="21" t="e">
        <f ca="1">IF(AND(M4116&lt;&gt; "", COUNTIF(SAP!#REF!,M4116)&gt;0),"Matched", "")</f>
        <v>#REF!</v>
      </c>
      <c r="O4116" s="21" t="str">
        <f t="shared" si="212"/>
        <v/>
      </c>
      <c r="P4116" s="21" t="e">
        <f ca="1">IF(AND(O4116&lt;&gt; "", COUNTIF(SAP!#REF!,O4116)&gt;0),"Matched", "")</f>
        <v>#REF!</v>
      </c>
      <c r="Q4116" s="21" t="str">
        <f ca="1">IF(OR(D4116="AC",D4116="TR"),"Logic4"&amp;"_"&amp;TEXT(C4116,"dd.mm.yyyy") &amp;"_"&amp; 668098.59,"")</f>
        <v>Logic4_25.04.2020_668098.59</v>
      </c>
      <c r="R4116" s="21" t="e">
        <f ca="1">IF(AND(Q4116&lt;&gt; "", COUNTIF(SAP!#REF!,Q4116)&gt;0),"Matched", "")</f>
        <v>#REF!</v>
      </c>
    </row>
    <row r="4117" spans="1:20" hidden="1">
      <c r="A4117" s="21">
        <v>11563327</v>
      </c>
      <c r="B4117" s="22">
        <v>43946</v>
      </c>
      <c r="C4117" s="22">
        <v>43946</v>
      </c>
      <c r="D4117" s="21" t="s">
        <v>10</v>
      </c>
      <c r="E4117" s="23">
        <v>0</v>
      </c>
      <c r="F4117" s="23">
        <v>0</v>
      </c>
      <c r="G4117" s="23">
        <v>16884</v>
      </c>
      <c r="H4117" s="23">
        <v>583429.66</v>
      </c>
      <c r="I4117" s="21" t="s">
        <v>11</v>
      </c>
      <c r="J4117" s="21" t="s">
        <v>12</v>
      </c>
      <c r="K4117" s="21" t="str">
        <f t="shared" si="210"/>
        <v/>
      </c>
      <c r="L4117" s="21" t="e">
        <f ca="1">IF(AND(K4117&lt;&gt; "", COUNTIF(SAP!#REF!,K4117)&gt;0),"Matched", "")</f>
        <v>#REF!</v>
      </c>
      <c r="M4117" s="21" t="str">
        <f t="shared" si="211"/>
        <v/>
      </c>
      <c r="N4117" s="21" t="e">
        <f ca="1">IF(AND(M4117&lt;&gt; "", COUNTIF(SAP!#REF!,M4117)&gt;0),"Matched", "")</f>
        <v>#REF!</v>
      </c>
      <c r="O4117" s="21" t="str">
        <f t="shared" si="212"/>
        <v/>
      </c>
      <c r="P4117" s="21" t="e">
        <f ca="1">IF(AND(O4117&lt;&gt; "", COUNTIF(SAP!#REF!,O4117)&gt;0),"Matched", "")</f>
        <v>#REF!</v>
      </c>
      <c r="Q4117" s="21" t="str">
        <f ca="1">IF(OR(D4117="AC",D4117="TR"),"Logic4"&amp;"_"&amp;TEXT(C4117,"dd.mm.yyyy") &amp;"_"&amp; 668098.59,"")</f>
        <v>Logic4_25.04.2020_668098.59</v>
      </c>
      <c r="R4117" s="21" t="e">
        <f ca="1">IF(AND(Q4117&lt;&gt; "", COUNTIF(SAP!#REF!,Q4117)&gt;0),"Matched", "")</f>
        <v>#REF!</v>
      </c>
    </row>
    <row r="4118" spans="1:20" hidden="1">
      <c r="A4118" s="21">
        <v>11563327</v>
      </c>
      <c r="B4118" s="22">
        <v>43946</v>
      </c>
      <c r="C4118" s="22">
        <v>43946</v>
      </c>
      <c r="D4118" s="21" t="s">
        <v>10</v>
      </c>
      <c r="E4118" s="23">
        <v>0</v>
      </c>
      <c r="F4118" s="23">
        <v>0</v>
      </c>
      <c r="G4118" s="23">
        <v>19196.59</v>
      </c>
      <c r="H4118" s="23">
        <v>602626.25</v>
      </c>
      <c r="I4118" s="21" t="s">
        <v>11</v>
      </c>
      <c r="J4118" s="21" t="s">
        <v>12</v>
      </c>
      <c r="K4118" s="21" t="str">
        <f t="shared" si="210"/>
        <v/>
      </c>
      <c r="L4118" s="21" t="e">
        <f ca="1">IF(AND(K4118&lt;&gt; "", COUNTIF(SAP!#REF!,K4118)&gt;0),"Matched", "")</f>
        <v>#REF!</v>
      </c>
      <c r="M4118" s="21" t="str">
        <f t="shared" si="211"/>
        <v/>
      </c>
      <c r="N4118" s="21" t="e">
        <f ca="1">IF(AND(M4118&lt;&gt; "", COUNTIF(SAP!#REF!,M4118)&gt;0),"Matched", "")</f>
        <v>#REF!</v>
      </c>
      <c r="O4118" s="21" t="str">
        <f t="shared" si="212"/>
        <v/>
      </c>
      <c r="P4118" s="21" t="e">
        <f ca="1">IF(AND(O4118&lt;&gt; "", COUNTIF(SAP!#REF!,O4118)&gt;0),"Matched", "")</f>
        <v>#REF!</v>
      </c>
      <c r="Q4118" s="21" t="str">
        <f ca="1">IF(OR(D4118="AC",D4118="TR"),"Logic4"&amp;"_"&amp;TEXT(C4118,"dd.mm.yyyy") &amp;"_"&amp; 668098.59,"")</f>
        <v>Logic4_25.04.2020_668098.59</v>
      </c>
      <c r="R4118" s="21" t="e">
        <f ca="1">IF(AND(Q4118&lt;&gt; "", COUNTIF(SAP!#REF!,Q4118)&gt;0),"Matched", "")</f>
        <v>#REF!</v>
      </c>
    </row>
    <row r="4119" spans="1:20" hidden="1">
      <c r="A4119" s="21">
        <v>11563327</v>
      </c>
      <c r="B4119" s="22">
        <v>43946</v>
      </c>
      <c r="C4119" s="22">
        <v>43946</v>
      </c>
      <c r="D4119" s="21" t="s">
        <v>10</v>
      </c>
      <c r="E4119" s="23">
        <v>0</v>
      </c>
      <c r="F4119" s="23">
        <v>0</v>
      </c>
      <c r="G4119" s="23">
        <v>19566.8</v>
      </c>
      <c r="H4119" s="23">
        <v>622193.05000000005</v>
      </c>
      <c r="I4119" s="21" t="s">
        <v>11</v>
      </c>
      <c r="J4119" s="21" t="s">
        <v>12</v>
      </c>
      <c r="K4119" s="21" t="str">
        <f t="shared" si="210"/>
        <v/>
      </c>
      <c r="L4119" s="21" t="e">
        <f ca="1">IF(AND(K4119&lt;&gt; "", COUNTIF(SAP!#REF!,K4119)&gt;0),"Matched", "")</f>
        <v>#REF!</v>
      </c>
      <c r="M4119" s="21" t="str">
        <f t="shared" si="211"/>
        <v/>
      </c>
      <c r="N4119" s="21" t="e">
        <f ca="1">IF(AND(M4119&lt;&gt; "", COUNTIF(SAP!#REF!,M4119)&gt;0),"Matched", "")</f>
        <v>#REF!</v>
      </c>
      <c r="O4119" s="21" t="str">
        <f t="shared" si="212"/>
        <v/>
      </c>
      <c r="P4119" s="21" t="e">
        <f ca="1">IF(AND(O4119&lt;&gt; "", COUNTIF(SAP!#REF!,O4119)&gt;0),"Matched", "")</f>
        <v>#REF!</v>
      </c>
      <c r="Q4119" s="21" t="str">
        <f ca="1">IF(OR(D4119="AC",D4119="TR"),"Logic4"&amp;"_"&amp;TEXT(C4119,"dd.mm.yyyy") &amp;"_"&amp; 668098.59,"")</f>
        <v>Logic4_25.04.2020_668098.59</v>
      </c>
      <c r="R4119" s="21" t="e">
        <f ca="1">IF(AND(Q4119&lt;&gt; "", COUNTIF(SAP!#REF!,Q4119)&gt;0),"Matched", "")</f>
        <v>#REF!</v>
      </c>
    </row>
    <row r="4120" spans="1:20" hidden="1">
      <c r="A4120" s="21">
        <v>11563327</v>
      </c>
      <c r="B4120" s="22">
        <v>43946</v>
      </c>
      <c r="C4120" s="22">
        <v>43946</v>
      </c>
      <c r="D4120" s="21" t="s">
        <v>10</v>
      </c>
      <c r="E4120" s="23">
        <v>0</v>
      </c>
      <c r="F4120" s="23">
        <v>0</v>
      </c>
      <c r="G4120" s="23">
        <v>19604.3</v>
      </c>
      <c r="H4120" s="23">
        <v>641797.35</v>
      </c>
      <c r="I4120" s="21" t="s">
        <v>11</v>
      </c>
      <c r="J4120" s="21" t="s">
        <v>12</v>
      </c>
      <c r="K4120" s="21" t="str">
        <f t="shared" si="210"/>
        <v/>
      </c>
      <c r="L4120" s="21" t="e">
        <f ca="1">IF(AND(K4120&lt;&gt; "", COUNTIF(SAP!#REF!,K4120)&gt;0),"Matched", "")</f>
        <v>#REF!</v>
      </c>
      <c r="M4120" s="21" t="str">
        <f t="shared" si="211"/>
        <v/>
      </c>
      <c r="N4120" s="21" t="e">
        <f ca="1">IF(AND(M4120&lt;&gt; "", COUNTIF(SAP!#REF!,M4120)&gt;0),"Matched", "")</f>
        <v>#REF!</v>
      </c>
      <c r="O4120" s="21" t="str">
        <f t="shared" si="212"/>
        <v/>
      </c>
      <c r="P4120" s="21" t="e">
        <f ca="1">IF(AND(O4120&lt;&gt; "", COUNTIF(SAP!#REF!,O4120)&gt;0),"Matched", "")</f>
        <v>#REF!</v>
      </c>
      <c r="Q4120" s="21" t="str">
        <f ca="1">IF(OR(D4120="AC",D4120="TR"),"Logic4"&amp;"_"&amp;TEXT(C4120,"dd.mm.yyyy") &amp;"_"&amp; 668098.59,"")</f>
        <v>Logic4_25.04.2020_668098.59</v>
      </c>
      <c r="R4120" s="21" t="e">
        <f ca="1">IF(AND(Q4120&lt;&gt; "", COUNTIF(SAP!#REF!,Q4120)&gt;0),"Matched", "")</f>
        <v>#REF!</v>
      </c>
    </row>
    <row r="4121" spans="1:20" hidden="1">
      <c r="A4121" s="21">
        <v>11563327</v>
      </c>
      <c r="B4121" s="22">
        <v>43946</v>
      </c>
      <c r="C4121" s="22">
        <v>43946</v>
      </c>
      <c r="D4121" s="21" t="s">
        <v>10</v>
      </c>
      <c r="E4121" s="23">
        <v>0</v>
      </c>
      <c r="F4121" s="23">
        <v>0</v>
      </c>
      <c r="G4121" s="23">
        <v>26301.24</v>
      </c>
      <c r="H4121" s="23">
        <v>668098.59</v>
      </c>
      <c r="I4121" s="21" t="s">
        <v>11</v>
      </c>
      <c r="J4121" s="21" t="s">
        <v>12</v>
      </c>
      <c r="K4121" s="21" t="str">
        <f t="shared" si="210"/>
        <v/>
      </c>
      <c r="L4121" s="21" t="e">
        <f ca="1">IF(AND(K4121&lt;&gt; "", COUNTIF(SAP!#REF!,K4121)&gt;0),"Matched", "")</f>
        <v>#REF!</v>
      </c>
      <c r="M4121" s="21" t="str">
        <f t="shared" si="211"/>
        <v/>
      </c>
      <c r="N4121" s="21" t="e">
        <f ca="1">IF(AND(M4121&lt;&gt; "", COUNTIF(SAP!#REF!,M4121)&gt;0),"Matched", "")</f>
        <v>#REF!</v>
      </c>
      <c r="O4121" s="21" t="str">
        <f t="shared" si="212"/>
        <v/>
      </c>
      <c r="P4121" s="21" t="e">
        <f ca="1">IF(AND(O4121&lt;&gt; "", COUNTIF(SAP!#REF!,O4121)&gt;0),"Matched", "")</f>
        <v>#REF!</v>
      </c>
      <c r="Q4121" s="21" t="str">
        <f ca="1">IF(OR(D4121="AC",D4121="TR"),"Logic4"&amp;"_"&amp;TEXT(C4121,"dd.mm.yyyy") &amp;"_"&amp; 668098.59,"")</f>
        <v>Logic4_25.04.2020_668098.59</v>
      </c>
      <c r="R4121" s="21" t="e">
        <f ca="1">IF(AND(Q4121&lt;&gt; "", COUNTIF(SAP!#REF!,Q4121)&gt;0),"Matched", "")</f>
        <v>#REF!</v>
      </c>
    </row>
    <row r="4122" spans="1:20" hidden="1">
      <c r="A4122" s="21">
        <v>11563327</v>
      </c>
      <c r="B4122" s="22">
        <v>43946</v>
      </c>
      <c r="C4122" s="22">
        <v>43946</v>
      </c>
      <c r="D4122" s="21" t="s">
        <v>13</v>
      </c>
      <c r="E4122" s="23">
        <v>0</v>
      </c>
      <c r="F4122" s="23">
        <v>3.18</v>
      </c>
      <c r="G4122" s="23">
        <v>0</v>
      </c>
      <c r="H4122" s="23">
        <v>668095.41</v>
      </c>
      <c r="I4122" s="21" t="s">
        <v>14</v>
      </c>
      <c r="J4122" s="21" t="s">
        <v>15</v>
      </c>
      <c r="K4122" s="21" t="str">
        <f t="shared" si="210"/>
        <v/>
      </c>
      <c r="L4122" s="21" t="e">
        <f ca="1">IF(AND(K4122&lt;&gt; "", COUNTIF(SAP!#REF!,K4122)&gt;0),"Matched", "")</f>
        <v>#REF!</v>
      </c>
      <c r="M4122" s="21" t="str">
        <f t="shared" si="211"/>
        <v/>
      </c>
      <c r="N4122" s="21" t="e">
        <f ca="1">IF(AND(M4122&lt;&gt; "", COUNTIF(SAP!#REF!,M4122)&gt;0),"Matched", "")</f>
        <v>#REF!</v>
      </c>
      <c r="O4122" s="21" t="str">
        <f t="shared" si="212"/>
        <v/>
      </c>
      <c r="P4122" s="21" t="e">
        <f ca="1">IF(AND(O4122&lt;&gt; "", COUNTIF(SAP!#REF!,O4122)&gt;0),"Matched", "")</f>
        <v>#REF!</v>
      </c>
      <c r="R4122" s="21" t="e">
        <f ca="1">IF(AND(Q4122&lt;&gt; "", COUNTIF(SAP!#REF!,Q4122)&gt;0),"Matched", "")</f>
        <v>#REF!</v>
      </c>
      <c r="S4122" s="21" t="str">
        <f ca="1">IF(AND(D4122="AD", I4122="800TAX  "),"Logic5"&amp;"_"&amp;TEXT(C4122,"dd.mm.yyyy") &amp;"_"&amp; 221.53,"")</f>
        <v>Logic5_25.04.2020_221.53</v>
      </c>
      <c r="T4122" s="21" t="e">
        <f ca="1">IF(AND(S4122&lt;&gt; "", COUNTIF(SAP!#REF!,S4122)&gt;0),"Matched", "")</f>
        <v>#REF!</v>
      </c>
    </row>
    <row r="4123" spans="1:20" hidden="1">
      <c r="A4123" s="21">
        <v>11563327</v>
      </c>
      <c r="B4123" s="22">
        <v>43946</v>
      </c>
      <c r="C4123" s="22">
        <v>43946</v>
      </c>
      <c r="D4123" s="21" t="s">
        <v>13</v>
      </c>
      <c r="E4123" s="23">
        <v>0</v>
      </c>
      <c r="F4123" s="23">
        <v>4.3899999999999997</v>
      </c>
      <c r="G4123" s="23">
        <v>0</v>
      </c>
      <c r="H4123" s="23">
        <v>668091.02</v>
      </c>
      <c r="I4123" s="21" t="s">
        <v>14</v>
      </c>
      <c r="J4123" s="21" t="s">
        <v>15</v>
      </c>
      <c r="K4123" s="21" t="str">
        <f t="shared" si="210"/>
        <v/>
      </c>
      <c r="L4123" s="21" t="e">
        <f ca="1">IF(AND(K4123&lt;&gt; "", COUNTIF(SAP!#REF!,K4123)&gt;0),"Matched", "")</f>
        <v>#REF!</v>
      </c>
      <c r="M4123" s="21" t="str">
        <f t="shared" si="211"/>
        <v/>
      </c>
      <c r="N4123" s="21" t="e">
        <f ca="1">IF(AND(M4123&lt;&gt; "", COUNTIF(SAP!#REF!,M4123)&gt;0),"Matched", "")</f>
        <v>#REF!</v>
      </c>
      <c r="O4123" s="21" t="str">
        <f t="shared" si="212"/>
        <v/>
      </c>
      <c r="P4123" s="21" t="e">
        <f ca="1">IF(AND(O4123&lt;&gt; "", COUNTIF(SAP!#REF!,O4123)&gt;0),"Matched", "")</f>
        <v>#REF!</v>
      </c>
      <c r="R4123" s="21" t="e">
        <f ca="1">IF(AND(Q4123&lt;&gt; "", COUNTIF(SAP!#REF!,Q4123)&gt;0),"Matched", "")</f>
        <v>#REF!</v>
      </c>
      <c r="S4123" s="21" t="str">
        <f ca="1">IF(AND(D4123="AD", I4123="800TAX  "),"Logic5"&amp;"_"&amp;TEXT(C4123,"dd.mm.yyyy") &amp;"_"&amp; 221.53,"")</f>
        <v>Logic5_25.04.2020_221.53</v>
      </c>
      <c r="T4123" s="21" t="e">
        <f ca="1">IF(AND(S4123&lt;&gt; "", COUNTIF(SAP!#REF!,S4123)&gt;0),"Matched", "")</f>
        <v>#REF!</v>
      </c>
    </row>
    <row r="4124" spans="1:20" hidden="1">
      <c r="A4124" s="21">
        <v>11563327</v>
      </c>
      <c r="B4124" s="22">
        <v>43946</v>
      </c>
      <c r="C4124" s="22">
        <v>43946</v>
      </c>
      <c r="D4124" s="21" t="s">
        <v>13</v>
      </c>
      <c r="E4124" s="23">
        <v>0</v>
      </c>
      <c r="F4124" s="23">
        <v>7.21</v>
      </c>
      <c r="G4124" s="23">
        <v>0</v>
      </c>
      <c r="H4124" s="23">
        <v>668083.81000000006</v>
      </c>
      <c r="I4124" s="21" t="s">
        <v>14</v>
      </c>
      <c r="J4124" s="21" t="s">
        <v>15</v>
      </c>
      <c r="K4124" s="21" t="str">
        <f t="shared" si="210"/>
        <v/>
      </c>
      <c r="L4124" s="21" t="e">
        <f ca="1">IF(AND(K4124&lt;&gt; "", COUNTIF(SAP!#REF!,K4124)&gt;0),"Matched", "")</f>
        <v>#REF!</v>
      </c>
      <c r="M4124" s="21" t="str">
        <f t="shared" si="211"/>
        <v/>
      </c>
      <c r="N4124" s="21" t="e">
        <f ca="1">IF(AND(M4124&lt;&gt; "", COUNTIF(SAP!#REF!,M4124)&gt;0),"Matched", "")</f>
        <v>#REF!</v>
      </c>
      <c r="O4124" s="21" t="str">
        <f t="shared" si="212"/>
        <v/>
      </c>
      <c r="P4124" s="21" t="e">
        <f ca="1">IF(AND(O4124&lt;&gt; "", COUNTIF(SAP!#REF!,O4124)&gt;0),"Matched", "")</f>
        <v>#REF!</v>
      </c>
      <c r="R4124" s="21" t="e">
        <f ca="1">IF(AND(Q4124&lt;&gt; "", COUNTIF(SAP!#REF!,Q4124)&gt;0),"Matched", "")</f>
        <v>#REF!</v>
      </c>
      <c r="S4124" s="21" t="str">
        <f ca="1">IF(AND(D4124="AD", I4124="800TAX  "),"Logic5"&amp;"_"&amp;TEXT(C4124,"dd.mm.yyyy") &amp;"_"&amp; 221.53,"")</f>
        <v>Logic5_25.04.2020_221.53</v>
      </c>
      <c r="T4124" s="21" t="e">
        <f ca="1">IF(AND(S4124&lt;&gt; "", COUNTIF(SAP!#REF!,S4124)&gt;0),"Matched", "")</f>
        <v>#REF!</v>
      </c>
    </row>
    <row r="4125" spans="1:20" hidden="1">
      <c r="A4125" s="21">
        <v>11563327</v>
      </c>
      <c r="B4125" s="22">
        <v>43946</v>
      </c>
      <c r="C4125" s="22">
        <v>43946</v>
      </c>
      <c r="D4125" s="21" t="s">
        <v>13</v>
      </c>
      <c r="E4125" s="23">
        <v>0</v>
      </c>
      <c r="F4125" s="23">
        <v>7.57</v>
      </c>
      <c r="G4125" s="23">
        <v>0</v>
      </c>
      <c r="H4125" s="23">
        <v>668076.24</v>
      </c>
      <c r="I4125" s="21" t="s">
        <v>14</v>
      </c>
      <c r="J4125" s="21" t="s">
        <v>15</v>
      </c>
      <c r="K4125" s="21" t="str">
        <f t="shared" si="210"/>
        <v/>
      </c>
      <c r="L4125" s="21" t="e">
        <f ca="1">IF(AND(K4125&lt;&gt; "", COUNTIF(SAP!#REF!,K4125)&gt;0),"Matched", "")</f>
        <v>#REF!</v>
      </c>
      <c r="M4125" s="21" t="str">
        <f t="shared" si="211"/>
        <v/>
      </c>
      <c r="N4125" s="21" t="e">
        <f ca="1">IF(AND(M4125&lt;&gt; "", COUNTIF(SAP!#REF!,M4125)&gt;0),"Matched", "")</f>
        <v>#REF!</v>
      </c>
      <c r="O4125" s="21" t="str">
        <f t="shared" si="212"/>
        <v/>
      </c>
      <c r="P4125" s="21" t="e">
        <f ca="1">IF(AND(O4125&lt;&gt; "", COUNTIF(SAP!#REF!,O4125)&gt;0),"Matched", "")</f>
        <v>#REF!</v>
      </c>
      <c r="R4125" s="21" t="e">
        <f ca="1">IF(AND(Q4125&lt;&gt; "", COUNTIF(SAP!#REF!,Q4125)&gt;0),"Matched", "")</f>
        <v>#REF!</v>
      </c>
      <c r="S4125" s="21" t="str">
        <f ca="1">IF(AND(D4125="AD", I4125="800TAX  "),"Logic5"&amp;"_"&amp;TEXT(C4125,"dd.mm.yyyy") &amp;"_"&amp; 221.53,"")</f>
        <v>Logic5_25.04.2020_221.53</v>
      </c>
      <c r="T4125" s="21" t="e">
        <f ca="1">IF(AND(S4125&lt;&gt; "", COUNTIF(SAP!#REF!,S4125)&gt;0),"Matched", "")</f>
        <v>#REF!</v>
      </c>
    </row>
    <row r="4126" spans="1:20" hidden="1">
      <c r="A4126" s="21">
        <v>11563327</v>
      </c>
      <c r="B4126" s="22">
        <v>43946</v>
      </c>
      <c r="C4126" s="22">
        <v>43946</v>
      </c>
      <c r="D4126" s="21" t="s">
        <v>13</v>
      </c>
      <c r="E4126" s="23">
        <v>0</v>
      </c>
      <c r="F4126" s="23">
        <v>7.88</v>
      </c>
      <c r="G4126" s="23">
        <v>0</v>
      </c>
      <c r="H4126" s="23">
        <v>668068.36</v>
      </c>
      <c r="I4126" s="21" t="s">
        <v>14</v>
      </c>
      <c r="J4126" s="21" t="s">
        <v>15</v>
      </c>
      <c r="K4126" s="21" t="str">
        <f t="shared" si="210"/>
        <v/>
      </c>
      <c r="L4126" s="21" t="e">
        <f ca="1">IF(AND(K4126&lt;&gt; "", COUNTIF(SAP!#REF!,K4126)&gt;0),"Matched", "")</f>
        <v>#REF!</v>
      </c>
      <c r="M4126" s="21" t="str">
        <f t="shared" si="211"/>
        <v/>
      </c>
      <c r="N4126" s="21" t="e">
        <f ca="1">IF(AND(M4126&lt;&gt; "", COUNTIF(SAP!#REF!,M4126)&gt;0),"Matched", "")</f>
        <v>#REF!</v>
      </c>
      <c r="O4126" s="21" t="str">
        <f t="shared" si="212"/>
        <v/>
      </c>
      <c r="P4126" s="21" t="e">
        <f ca="1">IF(AND(O4126&lt;&gt; "", COUNTIF(SAP!#REF!,O4126)&gt;0),"Matched", "")</f>
        <v>#REF!</v>
      </c>
      <c r="R4126" s="21" t="e">
        <f ca="1">IF(AND(Q4126&lt;&gt; "", COUNTIF(SAP!#REF!,Q4126)&gt;0),"Matched", "")</f>
        <v>#REF!</v>
      </c>
      <c r="S4126" s="21" t="str">
        <f ca="1">IF(AND(D4126="AD", I4126="800TAX  "),"Logic5"&amp;"_"&amp;TEXT(C4126,"dd.mm.yyyy") &amp;"_"&amp; 221.53,"")</f>
        <v>Logic5_25.04.2020_221.53</v>
      </c>
      <c r="T4126" s="21" t="e">
        <f ca="1">IF(AND(S4126&lt;&gt; "", COUNTIF(SAP!#REF!,S4126)&gt;0),"Matched", "")</f>
        <v>#REF!</v>
      </c>
    </row>
    <row r="4127" spans="1:20" hidden="1">
      <c r="A4127" s="21">
        <v>11563327</v>
      </c>
      <c r="B4127" s="22">
        <v>43946</v>
      </c>
      <c r="C4127" s="22">
        <v>43946</v>
      </c>
      <c r="D4127" s="21" t="s">
        <v>13</v>
      </c>
      <c r="E4127" s="23">
        <v>0</v>
      </c>
      <c r="F4127" s="23">
        <v>8.0500000000000007</v>
      </c>
      <c r="G4127" s="23">
        <v>0</v>
      </c>
      <c r="H4127" s="23">
        <v>668060.31000000006</v>
      </c>
      <c r="I4127" s="21" t="s">
        <v>14</v>
      </c>
      <c r="J4127" s="21" t="s">
        <v>15</v>
      </c>
      <c r="K4127" s="21" t="str">
        <f t="shared" si="210"/>
        <v/>
      </c>
      <c r="L4127" s="21" t="e">
        <f ca="1">IF(AND(K4127&lt;&gt; "", COUNTIF(SAP!#REF!,K4127)&gt;0),"Matched", "")</f>
        <v>#REF!</v>
      </c>
      <c r="M4127" s="21" t="str">
        <f t="shared" si="211"/>
        <v/>
      </c>
      <c r="N4127" s="21" t="e">
        <f ca="1">IF(AND(M4127&lt;&gt; "", COUNTIF(SAP!#REF!,M4127)&gt;0),"Matched", "")</f>
        <v>#REF!</v>
      </c>
      <c r="O4127" s="21" t="str">
        <f t="shared" si="212"/>
        <v/>
      </c>
      <c r="P4127" s="21" t="e">
        <f ca="1">IF(AND(O4127&lt;&gt; "", COUNTIF(SAP!#REF!,O4127)&gt;0),"Matched", "")</f>
        <v>#REF!</v>
      </c>
      <c r="R4127" s="21" t="e">
        <f ca="1">IF(AND(Q4127&lt;&gt; "", COUNTIF(SAP!#REF!,Q4127)&gt;0),"Matched", "")</f>
        <v>#REF!</v>
      </c>
      <c r="S4127" s="21" t="str">
        <f ca="1">IF(AND(D4127="AD", I4127="800TAX  "),"Logic5"&amp;"_"&amp;TEXT(C4127,"dd.mm.yyyy") &amp;"_"&amp; 221.53,"")</f>
        <v>Logic5_25.04.2020_221.53</v>
      </c>
      <c r="T4127" s="21" t="e">
        <f ca="1">IF(AND(S4127&lt;&gt; "", COUNTIF(SAP!#REF!,S4127)&gt;0),"Matched", "")</f>
        <v>#REF!</v>
      </c>
    </row>
    <row r="4128" spans="1:20" hidden="1">
      <c r="A4128" s="21">
        <v>11563327</v>
      </c>
      <c r="B4128" s="22">
        <v>43946</v>
      </c>
      <c r="C4128" s="22">
        <v>43946</v>
      </c>
      <c r="D4128" s="21" t="s">
        <v>13</v>
      </c>
      <c r="E4128" s="23">
        <v>0</v>
      </c>
      <c r="F4128" s="23">
        <v>9.07</v>
      </c>
      <c r="G4128" s="23">
        <v>0</v>
      </c>
      <c r="H4128" s="23">
        <v>668051.24</v>
      </c>
      <c r="I4128" s="21" t="s">
        <v>14</v>
      </c>
      <c r="J4128" s="21" t="s">
        <v>15</v>
      </c>
      <c r="K4128" s="21" t="str">
        <f t="shared" si="210"/>
        <v/>
      </c>
      <c r="L4128" s="21" t="e">
        <f ca="1">IF(AND(K4128&lt;&gt; "", COUNTIF(SAP!#REF!,K4128)&gt;0),"Matched", "")</f>
        <v>#REF!</v>
      </c>
      <c r="M4128" s="21" t="str">
        <f t="shared" si="211"/>
        <v/>
      </c>
      <c r="N4128" s="21" t="e">
        <f ca="1">IF(AND(M4128&lt;&gt; "", COUNTIF(SAP!#REF!,M4128)&gt;0),"Matched", "")</f>
        <v>#REF!</v>
      </c>
      <c r="O4128" s="21" t="str">
        <f t="shared" si="212"/>
        <v/>
      </c>
      <c r="P4128" s="21" t="e">
        <f ca="1">IF(AND(O4128&lt;&gt; "", COUNTIF(SAP!#REF!,O4128)&gt;0),"Matched", "")</f>
        <v>#REF!</v>
      </c>
      <c r="R4128" s="21" t="e">
        <f ca="1">IF(AND(Q4128&lt;&gt; "", COUNTIF(SAP!#REF!,Q4128)&gt;0),"Matched", "")</f>
        <v>#REF!</v>
      </c>
      <c r="S4128" s="21" t="str">
        <f ca="1">IF(AND(D4128="AD", I4128="800TAX  "),"Logic5"&amp;"_"&amp;TEXT(C4128,"dd.mm.yyyy") &amp;"_"&amp; 221.53,"")</f>
        <v>Logic5_25.04.2020_221.53</v>
      </c>
      <c r="T4128" s="21" t="e">
        <f ca="1">IF(AND(S4128&lt;&gt; "", COUNTIF(SAP!#REF!,S4128)&gt;0),"Matched", "")</f>
        <v>#REF!</v>
      </c>
    </row>
    <row r="4129" spans="1:20" hidden="1">
      <c r="A4129" s="21">
        <v>11563327</v>
      </c>
      <c r="B4129" s="22">
        <v>43946</v>
      </c>
      <c r="C4129" s="22">
        <v>43946</v>
      </c>
      <c r="D4129" s="21" t="s">
        <v>13</v>
      </c>
      <c r="E4129" s="23">
        <v>0</v>
      </c>
      <c r="F4129" s="23">
        <v>10</v>
      </c>
      <c r="G4129" s="23">
        <v>0</v>
      </c>
      <c r="H4129" s="23">
        <v>668041.24</v>
      </c>
      <c r="I4129" s="21" t="s">
        <v>14</v>
      </c>
      <c r="J4129" s="21" t="s">
        <v>15</v>
      </c>
      <c r="K4129" s="21" t="str">
        <f t="shared" si="210"/>
        <v/>
      </c>
      <c r="L4129" s="21" t="e">
        <f ca="1">IF(AND(K4129&lt;&gt; "", COUNTIF(SAP!#REF!,K4129)&gt;0),"Matched", "")</f>
        <v>#REF!</v>
      </c>
      <c r="M4129" s="21" t="str">
        <f t="shared" si="211"/>
        <v/>
      </c>
      <c r="N4129" s="21" t="e">
        <f ca="1">IF(AND(M4129&lt;&gt; "", COUNTIF(SAP!#REF!,M4129)&gt;0),"Matched", "")</f>
        <v>#REF!</v>
      </c>
      <c r="O4129" s="21" t="str">
        <f t="shared" si="212"/>
        <v/>
      </c>
      <c r="P4129" s="21" t="e">
        <f ca="1">IF(AND(O4129&lt;&gt; "", COUNTIF(SAP!#REF!,O4129)&gt;0),"Matched", "")</f>
        <v>#REF!</v>
      </c>
      <c r="R4129" s="21" t="e">
        <f ca="1">IF(AND(Q4129&lt;&gt; "", COUNTIF(SAP!#REF!,Q4129)&gt;0),"Matched", "")</f>
        <v>#REF!</v>
      </c>
      <c r="S4129" s="21" t="str">
        <f ca="1">IF(AND(D4129="AD", I4129="800TAX  "),"Logic5"&amp;"_"&amp;TEXT(C4129,"dd.mm.yyyy") &amp;"_"&amp; 221.53,"")</f>
        <v>Logic5_25.04.2020_221.53</v>
      </c>
      <c r="T4129" s="21" t="e">
        <f ca="1">IF(AND(S4129&lt;&gt; "", COUNTIF(SAP!#REF!,S4129)&gt;0),"Matched", "")</f>
        <v>#REF!</v>
      </c>
    </row>
    <row r="4130" spans="1:20" hidden="1">
      <c r="A4130" s="21">
        <v>11563327</v>
      </c>
      <c r="B4130" s="22">
        <v>43946</v>
      </c>
      <c r="C4130" s="22">
        <v>43946</v>
      </c>
      <c r="D4130" s="21" t="s">
        <v>13</v>
      </c>
      <c r="E4130" s="23">
        <v>0</v>
      </c>
      <c r="F4130" s="23">
        <v>10.44</v>
      </c>
      <c r="G4130" s="23">
        <v>0</v>
      </c>
      <c r="H4130" s="23">
        <v>668030.80000000005</v>
      </c>
      <c r="I4130" s="21" t="s">
        <v>14</v>
      </c>
      <c r="J4130" s="21" t="s">
        <v>15</v>
      </c>
      <c r="K4130" s="21" t="str">
        <f t="shared" si="210"/>
        <v/>
      </c>
      <c r="L4130" s="21" t="e">
        <f ca="1">IF(AND(K4130&lt;&gt; "", COUNTIF(SAP!#REF!,K4130)&gt;0),"Matched", "")</f>
        <v>#REF!</v>
      </c>
      <c r="M4130" s="21" t="str">
        <f t="shared" si="211"/>
        <v/>
      </c>
      <c r="N4130" s="21" t="e">
        <f ca="1">IF(AND(M4130&lt;&gt; "", COUNTIF(SAP!#REF!,M4130)&gt;0),"Matched", "")</f>
        <v>#REF!</v>
      </c>
      <c r="O4130" s="21" t="str">
        <f t="shared" si="212"/>
        <v/>
      </c>
      <c r="P4130" s="21" t="e">
        <f ca="1">IF(AND(O4130&lt;&gt; "", COUNTIF(SAP!#REF!,O4130)&gt;0),"Matched", "")</f>
        <v>#REF!</v>
      </c>
      <c r="R4130" s="21" t="e">
        <f ca="1">IF(AND(Q4130&lt;&gt; "", COUNTIF(SAP!#REF!,Q4130)&gt;0),"Matched", "")</f>
        <v>#REF!</v>
      </c>
      <c r="S4130" s="21" t="str">
        <f ca="1">IF(AND(D4130="AD", I4130="800TAX  "),"Logic5"&amp;"_"&amp;TEXT(C4130,"dd.mm.yyyy") &amp;"_"&amp; 221.53,"")</f>
        <v>Logic5_25.04.2020_221.53</v>
      </c>
      <c r="T4130" s="21" t="e">
        <f ca="1">IF(AND(S4130&lt;&gt; "", COUNTIF(SAP!#REF!,S4130)&gt;0),"Matched", "")</f>
        <v>#REF!</v>
      </c>
    </row>
    <row r="4131" spans="1:20" hidden="1">
      <c r="A4131" s="21">
        <v>11563327</v>
      </c>
      <c r="B4131" s="22">
        <v>43946</v>
      </c>
      <c r="C4131" s="22">
        <v>43946</v>
      </c>
      <c r="D4131" s="21" t="s">
        <v>13</v>
      </c>
      <c r="E4131" s="23">
        <v>0</v>
      </c>
      <c r="F4131" s="23">
        <v>12.75</v>
      </c>
      <c r="G4131" s="23">
        <v>0</v>
      </c>
      <c r="H4131" s="23">
        <v>668018.05000000005</v>
      </c>
      <c r="I4131" s="21" t="s">
        <v>14</v>
      </c>
      <c r="J4131" s="21" t="s">
        <v>15</v>
      </c>
      <c r="K4131" s="21" t="str">
        <f t="shared" si="210"/>
        <v/>
      </c>
      <c r="L4131" s="21" t="e">
        <f ca="1">IF(AND(K4131&lt;&gt; "", COUNTIF(SAP!#REF!,K4131)&gt;0),"Matched", "")</f>
        <v>#REF!</v>
      </c>
      <c r="M4131" s="21" t="str">
        <f t="shared" si="211"/>
        <v/>
      </c>
      <c r="N4131" s="21" t="e">
        <f ca="1">IF(AND(M4131&lt;&gt; "", COUNTIF(SAP!#REF!,M4131)&gt;0),"Matched", "")</f>
        <v>#REF!</v>
      </c>
      <c r="O4131" s="21" t="str">
        <f t="shared" si="212"/>
        <v/>
      </c>
      <c r="P4131" s="21" t="e">
        <f ca="1">IF(AND(O4131&lt;&gt; "", COUNTIF(SAP!#REF!,O4131)&gt;0),"Matched", "")</f>
        <v>#REF!</v>
      </c>
      <c r="R4131" s="21" t="e">
        <f ca="1">IF(AND(Q4131&lt;&gt; "", COUNTIF(SAP!#REF!,Q4131)&gt;0),"Matched", "")</f>
        <v>#REF!</v>
      </c>
      <c r="S4131" s="21" t="str">
        <f ca="1">IF(AND(D4131="AD", I4131="800TAX  "),"Logic5"&amp;"_"&amp;TEXT(C4131,"dd.mm.yyyy") &amp;"_"&amp; 221.53,"")</f>
        <v>Logic5_25.04.2020_221.53</v>
      </c>
      <c r="T4131" s="21" t="e">
        <f ca="1">IF(AND(S4131&lt;&gt; "", COUNTIF(SAP!#REF!,S4131)&gt;0),"Matched", "")</f>
        <v>#REF!</v>
      </c>
    </row>
    <row r="4132" spans="1:20" hidden="1">
      <c r="A4132" s="21">
        <v>11563327</v>
      </c>
      <c r="B4132" s="22">
        <v>43946</v>
      </c>
      <c r="C4132" s="22">
        <v>43946</v>
      </c>
      <c r="D4132" s="21" t="s">
        <v>13</v>
      </c>
      <c r="E4132" s="23">
        <v>0</v>
      </c>
      <c r="F4132" s="23">
        <v>12.96</v>
      </c>
      <c r="G4132" s="23">
        <v>0</v>
      </c>
      <c r="H4132" s="23">
        <v>668005.09</v>
      </c>
      <c r="I4132" s="21" t="s">
        <v>14</v>
      </c>
      <c r="J4132" s="21" t="s">
        <v>15</v>
      </c>
      <c r="K4132" s="21" t="str">
        <f t="shared" si="210"/>
        <v/>
      </c>
      <c r="L4132" s="21" t="e">
        <f ca="1">IF(AND(K4132&lt;&gt; "", COUNTIF(SAP!#REF!,K4132)&gt;0),"Matched", "")</f>
        <v>#REF!</v>
      </c>
      <c r="M4132" s="21" t="str">
        <f t="shared" si="211"/>
        <v/>
      </c>
      <c r="N4132" s="21" t="e">
        <f ca="1">IF(AND(M4132&lt;&gt; "", COUNTIF(SAP!#REF!,M4132)&gt;0),"Matched", "")</f>
        <v>#REF!</v>
      </c>
      <c r="O4132" s="21" t="str">
        <f t="shared" si="212"/>
        <v/>
      </c>
      <c r="P4132" s="21" t="e">
        <f ca="1">IF(AND(O4132&lt;&gt; "", COUNTIF(SAP!#REF!,O4132)&gt;0),"Matched", "")</f>
        <v>#REF!</v>
      </c>
      <c r="R4132" s="21" t="e">
        <f ca="1">IF(AND(Q4132&lt;&gt; "", COUNTIF(SAP!#REF!,Q4132)&gt;0),"Matched", "")</f>
        <v>#REF!</v>
      </c>
      <c r="S4132" s="21" t="str">
        <f ca="1">IF(AND(D4132="AD", I4132="800TAX  "),"Logic5"&amp;"_"&amp;TEXT(C4132,"dd.mm.yyyy") &amp;"_"&amp; 221.53,"")</f>
        <v>Logic5_25.04.2020_221.53</v>
      </c>
      <c r="T4132" s="21" t="e">
        <f ca="1">IF(AND(S4132&lt;&gt; "", COUNTIF(SAP!#REF!,S4132)&gt;0),"Matched", "")</f>
        <v>#REF!</v>
      </c>
    </row>
    <row r="4133" spans="1:20" hidden="1">
      <c r="A4133" s="21">
        <v>11563327</v>
      </c>
      <c r="B4133" s="22">
        <v>43946</v>
      </c>
      <c r="C4133" s="22">
        <v>43946</v>
      </c>
      <c r="D4133" s="21" t="s">
        <v>13</v>
      </c>
      <c r="E4133" s="23">
        <v>0</v>
      </c>
      <c r="F4133" s="23">
        <v>18.45</v>
      </c>
      <c r="G4133" s="23">
        <v>0</v>
      </c>
      <c r="H4133" s="23">
        <v>667986.64</v>
      </c>
      <c r="I4133" s="21" t="s">
        <v>14</v>
      </c>
      <c r="J4133" s="21" t="s">
        <v>15</v>
      </c>
      <c r="K4133" s="21" t="str">
        <f t="shared" si="210"/>
        <v/>
      </c>
      <c r="L4133" s="21" t="e">
        <f ca="1">IF(AND(K4133&lt;&gt; "", COUNTIF(SAP!#REF!,K4133)&gt;0),"Matched", "")</f>
        <v>#REF!</v>
      </c>
      <c r="M4133" s="21" t="str">
        <f t="shared" si="211"/>
        <v/>
      </c>
      <c r="N4133" s="21" t="e">
        <f ca="1">IF(AND(M4133&lt;&gt; "", COUNTIF(SAP!#REF!,M4133)&gt;0),"Matched", "")</f>
        <v>#REF!</v>
      </c>
      <c r="O4133" s="21" t="str">
        <f t="shared" si="212"/>
        <v/>
      </c>
      <c r="P4133" s="21" t="e">
        <f ca="1">IF(AND(O4133&lt;&gt; "", COUNTIF(SAP!#REF!,O4133)&gt;0),"Matched", "")</f>
        <v>#REF!</v>
      </c>
      <c r="R4133" s="21" t="e">
        <f ca="1">IF(AND(Q4133&lt;&gt; "", COUNTIF(SAP!#REF!,Q4133)&gt;0),"Matched", "")</f>
        <v>#REF!</v>
      </c>
      <c r="S4133" s="21" t="str">
        <f ca="1">IF(AND(D4133="AD", I4133="800TAX  "),"Logic5"&amp;"_"&amp;TEXT(C4133,"dd.mm.yyyy") &amp;"_"&amp; 221.53,"")</f>
        <v>Logic5_25.04.2020_221.53</v>
      </c>
      <c r="T4133" s="21" t="e">
        <f ca="1">IF(AND(S4133&lt;&gt; "", COUNTIF(SAP!#REF!,S4133)&gt;0),"Matched", "")</f>
        <v>#REF!</v>
      </c>
    </row>
    <row r="4134" spans="1:20" hidden="1">
      <c r="A4134" s="21">
        <v>11563327</v>
      </c>
      <c r="B4134" s="22">
        <v>43946</v>
      </c>
      <c r="C4134" s="22">
        <v>43946</v>
      </c>
      <c r="D4134" s="21" t="s">
        <v>13</v>
      </c>
      <c r="E4134" s="23">
        <v>0</v>
      </c>
      <c r="F4134" s="23">
        <v>23.43</v>
      </c>
      <c r="G4134" s="23">
        <v>0</v>
      </c>
      <c r="H4134" s="23">
        <v>667963.21</v>
      </c>
      <c r="I4134" s="21" t="s">
        <v>14</v>
      </c>
      <c r="J4134" s="21" t="s">
        <v>15</v>
      </c>
      <c r="K4134" s="21" t="str">
        <f t="shared" si="210"/>
        <v/>
      </c>
      <c r="L4134" s="21" t="e">
        <f ca="1">IF(AND(K4134&lt;&gt; "", COUNTIF(SAP!#REF!,K4134)&gt;0),"Matched", "")</f>
        <v>#REF!</v>
      </c>
      <c r="M4134" s="21" t="str">
        <f t="shared" si="211"/>
        <v/>
      </c>
      <c r="N4134" s="21" t="e">
        <f ca="1">IF(AND(M4134&lt;&gt; "", COUNTIF(SAP!#REF!,M4134)&gt;0),"Matched", "")</f>
        <v>#REF!</v>
      </c>
      <c r="O4134" s="21" t="str">
        <f t="shared" si="212"/>
        <v/>
      </c>
      <c r="P4134" s="21" t="e">
        <f ca="1">IF(AND(O4134&lt;&gt; "", COUNTIF(SAP!#REF!,O4134)&gt;0),"Matched", "")</f>
        <v>#REF!</v>
      </c>
      <c r="R4134" s="21" t="e">
        <f ca="1">IF(AND(Q4134&lt;&gt; "", COUNTIF(SAP!#REF!,Q4134)&gt;0),"Matched", "")</f>
        <v>#REF!</v>
      </c>
      <c r="S4134" s="21" t="str">
        <f ca="1">IF(AND(D4134="AD", I4134="800TAX  "),"Logic5"&amp;"_"&amp;TEXT(C4134,"dd.mm.yyyy") &amp;"_"&amp; 221.53,"")</f>
        <v>Logic5_25.04.2020_221.53</v>
      </c>
      <c r="T4134" s="21" t="e">
        <f ca="1">IF(AND(S4134&lt;&gt; "", COUNTIF(SAP!#REF!,S4134)&gt;0),"Matched", "")</f>
        <v>#REF!</v>
      </c>
    </row>
    <row r="4135" spans="1:20" hidden="1">
      <c r="A4135" s="21">
        <v>11563327</v>
      </c>
      <c r="B4135" s="22">
        <v>43946</v>
      </c>
      <c r="C4135" s="22">
        <v>43946</v>
      </c>
      <c r="D4135" s="21" t="s">
        <v>13</v>
      </c>
      <c r="E4135" s="23">
        <v>0</v>
      </c>
      <c r="F4135" s="23">
        <v>24.86</v>
      </c>
      <c r="G4135" s="23">
        <v>0</v>
      </c>
      <c r="H4135" s="23">
        <v>667938.35</v>
      </c>
      <c r="I4135" s="21" t="s">
        <v>14</v>
      </c>
      <c r="J4135" s="21" t="s">
        <v>15</v>
      </c>
      <c r="K4135" s="21" t="str">
        <f t="shared" si="210"/>
        <v/>
      </c>
      <c r="L4135" s="21" t="e">
        <f ca="1">IF(AND(K4135&lt;&gt; "", COUNTIF(SAP!#REF!,K4135)&gt;0),"Matched", "")</f>
        <v>#REF!</v>
      </c>
      <c r="M4135" s="21" t="str">
        <f t="shared" si="211"/>
        <v/>
      </c>
      <c r="N4135" s="21" t="e">
        <f ca="1">IF(AND(M4135&lt;&gt; "", COUNTIF(SAP!#REF!,M4135)&gt;0),"Matched", "")</f>
        <v>#REF!</v>
      </c>
      <c r="O4135" s="21" t="str">
        <f t="shared" si="212"/>
        <v/>
      </c>
      <c r="P4135" s="21" t="e">
        <f ca="1">IF(AND(O4135&lt;&gt; "", COUNTIF(SAP!#REF!,O4135)&gt;0),"Matched", "")</f>
        <v>#REF!</v>
      </c>
      <c r="R4135" s="21" t="e">
        <f ca="1">IF(AND(Q4135&lt;&gt; "", COUNTIF(SAP!#REF!,Q4135)&gt;0),"Matched", "")</f>
        <v>#REF!</v>
      </c>
      <c r="S4135" s="21" t="str">
        <f ca="1">IF(AND(D4135="AD", I4135="800TAX  "),"Logic5"&amp;"_"&amp;TEXT(C4135,"dd.mm.yyyy") &amp;"_"&amp; 221.53,"")</f>
        <v>Logic5_25.04.2020_221.53</v>
      </c>
      <c r="T4135" s="21" t="e">
        <f ca="1">IF(AND(S4135&lt;&gt; "", COUNTIF(SAP!#REF!,S4135)&gt;0),"Matched", "")</f>
        <v>#REF!</v>
      </c>
    </row>
    <row r="4136" spans="1:20" hidden="1">
      <c r="A4136" s="21">
        <v>11563327</v>
      </c>
      <c r="B4136" s="22">
        <v>43946</v>
      </c>
      <c r="C4136" s="22">
        <v>43946</v>
      </c>
      <c r="D4136" s="21" t="s">
        <v>13</v>
      </c>
      <c r="E4136" s="23">
        <v>0</v>
      </c>
      <c r="F4136" s="23">
        <v>25.15</v>
      </c>
      <c r="G4136" s="23">
        <v>0</v>
      </c>
      <c r="H4136" s="23">
        <v>667913.19999999995</v>
      </c>
      <c r="I4136" s="21" t="s">
        <v>14</v>
      </c>
      <c r="J4136" s="21" t="s">
        <v>15</v>
      </c>
      <c r="K4136" s="21" t="str">
        <f t="shared" si="210"/>
        <v/>
      </c>
      <c r="L4136" s="21" t="e">
        <f ca="1">IF(AND(K4136&lt;&gt; "", COUNTIF(SAP!#REF!,K4136)&gt;0),"Matched", "")</f>
        <v>#REF!</v>
      </c>
      <c r="M4136" s="21" t="str">
        <f t="shared" si="211"/>
        <v/>
      </c>
      <c r="N4136" s="21" t="e">
        <f ca="1">IF(AND(M4136&lt;&gt; "", COUNTIF(SAP!#REF!,M4136)&gt;0),"Matched", "")</f>
        <v>#REF!</v>
      </c>
      <c r="O4136" s="21" t="str">
        <f t="shared" si="212"/>
        <v/>
      </c>
      <c r="P4136" s="21" t="e">
        <f ca="1">IF(AND(O4136&lt;&gt; "", COUNTIF(SAP!#REF!,O4136)&gt;0),"Matched", "")</f>
        <v>#REF!</v>
      </c>
      <c r="R4136" s="21" t="e">
        <f ca="1">IF(AND(Q4136&lt;&gt; "", COUNTIF(SAP!#REF!,Q4136)&gt;0),"Matched", "")</f>
        <v>#REF!</v>
      </c>
      <c r="S4136" s="21" t="str">
        <f ca="1">IF(AND(D4136="AD", I4136="800TAX  "),"Logic5"&amp;"_"&amp;TEXT(C4136,"dd.mm.yyyy") &amp;"_"&amp; 221.53,"")</f>
        <v>Logic5_25.04.2020_221.53</v>
      </c>
      <c r="T4136" s="21" t="e">
        <f ca="1">IF(AND(S4136&lt;&gt; "", COUNTIF(SAP!#REF!,S4136)&gt;0),"Matched", "")</f>
        <v>#REF!</v>
      </c>
    </row>
    <row r="4137" spans="1:20" hidden="1">
      <c r="A4137" s="21">
        <v>11563327</v>
      </c>
      <c r="B4137" s="22">
        <v>43946</v>
      </c>
      <c r="C4137" s="22">
        <v>43946</v>
      </c>
      <c r="D4137" s="21" t="s">
        <v>13</v>
      </c>
      <c r="E4137" s="23">
        <v>0</v>
      </c>
      <c r="F4137" s="23">
        <v>36.14</v>
      </c>
      <c r="G4137" s="23">
        <v>0</v>
      </c>
      <c r="H4137" s="23">
        <v>667877.06000000006</v>
      </c>
      <c r="I4137" s="21" t="s">
        <v>14</v>
      </c>
      <c r="J4137" s="21" t="s">
        <v>15</v>
      </c>
      <c r="K4137" s="21" t="str">
        <f t="shared" si="210"/>
        <v/>
      </c>
      <c r="L4137" s="21" t="e">
        <f ca="1">IF(AND(K4137&lt;&gt; "", COUNTIF(SAP!#REF!,K4137)&gt;0),"Matched", "")</f>
        <v>#REF!</v>
      </c>
      <c r="M4137" s="21" t="str">
        <f t="shared" si="211"/>
        <v/>
      </c>
      <c r="N4137" s="21" t="e">
        <f ca="1">IF(AND(M4137&lt;&gt; "", COUNTIF(SAP!#REF!,M4137)&gt;0),"Matched", "")</f>
        <v>#REF!</v>
      </c>
      <c r="O4137" s="21" t="str">
        <f t="shared" si="212"/>
        <v/>
      </c>
      <c r="P4137" s="21" t="e">
        <f ca="1">IF(AND(O4137&lt;&gt; "", COUNTIF(SAP!#REF!,O4137)&gt;0),"Matched", "")</f>
        <v>#REF!</v>
      </c>
      <c r="R4137" s="21" t="e">
        <f ca="1">IF(AND(Q4137&lt;&gt; "", COUNTIF(SAP!#REF!,Q4137)&gt;0),"Matched", "")</f>
        <v>#REF!</v>
      </c>
      <c r="S4137" s="21" t="str">
        <f ca="1">IF(AND(D4137="AD", I4137="800TAX  "),"Logic5"&amp;"_"&amp;TEXT(C4137,"dd.mm.yyyy") &amp;"_"&amp; 221.53,"")</f>
        <v>Logic5_25.04.2020_221.53</v>
      </c>
      <c r="T4137" s="21" t="e">
        <f ca="1">IF(AND(S4137&lt;&gt; "", COUNTIF(SAP!#REF!,S4137)&gt;0),"Matched", "")</f>
        <v>#REF!</v>
      </c>
    </row>
    <row r="4138" spans="1:20" hidden="1">
      <c r="A4138" s="21">
        <v>11563327</v>
      </c>
      <c r="B4138" s="22">
        <v>43946</v>
      </c>
      <c r="C4138" s="22">
        <v>43946</v>
      </c>
      <c r="D4138" s="21" t="s">
        <v>16</v>
      </c>
      <c r="E4138" s="23">
        <v>0</v>
      </c>
      <c r="F4138" s="23">
        <v>667877.06000000006</v>
      </c>
      <c r="G4138" s="23">
        <v>0</v>
      </c>
      <c r="H4138" s="23">
        <v>0</v>
      </c>
      <c r="I4138" s="21" t="s">
        <v>17</v>
      </c>
      <c r="J4138" s="21" t="s">
        <v>18</v>
      </c>
      <c r="K4138" s="21" t="str">
        <f t="shared" si="210"/>
        <v>Logic1_04_667877.06</v>
      </c>
      <c r="L4138" s="21" t="e">
        <f ca="1">IF(AND(K4138&lt;&gt; "", COUNTIF(SAP!#REF!,K4138)&gt;0),"Matched", "")</f>
        <v>#REF!</v>
      </c>
    </row>
    <row r="4139" spans="1:20" hidden="1">
      <c r="A4139" s="21">
        <v>11563327</v>
      </c>
      <c r="B4139" s="22">
        <v>43947</v>
      </c>
      <c r="C4139" s="22">
        <v>43947</v>
      </c>
      <c r="D4139" s="21" t="s">
        <v>10</v>
      </c>
      <c r="E4139" s="23">
        <v>0</v>
      </c>
      <c r="F4139" s="23">
        <v>0</v>
      </c>
      <c r="G4139" s="23">
        <v>180</v>
      </c>
      <c r="H4139" s="23">
        <v>180</v>
      </c>
      <c r="I4139" s="21" t="s">
        <v>11</v>
      </c>
      <c r="J4139" s="21" t="s">
        <v>12</v>
      </c>
      <c r="K4139" s="21" t="str">
        <f t="shared" si="210"/>
        <v/>
      </c>
      <c r="L4139" s="21" t="e">
        <f ca="1">IF(AND(K4139&lt;&gt; "", COUNTIF(SAP!#REF!,K4139)&gt;0),"Matched", "")</f>
        <v>#REF!</v>
      </c>
      <c r="M4139" s="21" t="str">
        <f t="shared" ref="M4139:M4202" si="213">IF(D4139="TR","Logic2"&amp;"_"&amp;TEXT(C4139,"dd.mm.yyyy") &amp;"_"&amp; F4139,"")</f>
        <v/>
      </c>
      <c r="N4139" s="21" t="e">
        <f ca="1">IF(AND(M4139&lt;&gt; "", COUNTIF(SAP!#REF!,M4139)&gt;0),"Matched", "")</f>
        <v>#REF!</v>
      </c>
      <c r="O4139" s="21" t="str">
        <f t="shared" ref="O4139:O4202" si="214">IF(D4139="AF","Logic3"&amp;"_"&amp;G4139,"")</f>
        <v/>
      </c>
      <c r="P4139" s="21" t="e">
        <f ca="1">IF(AND(O4139&lt;&gt; "", COUNTIF(SAP!#REF!,O4139)&gt;0),"Matched", "")</f>
        <v>#REF!</v>
      </c>
      <c r="Q4139" s="21" t="str">
        <f ca="1">IF(OR(D4139="AC",D4139="TR"),"Logic4"&amp;"_"&amp;TEXT(C4139,"dd.mm.yyyy") &amp;"_"&amp; 445339.64,"")</f>
        <v>Logic4_26.04.2020_445339.64</v>
      </c>
      <c r="R4139" s="21" t="e">
        <f ca="1">IF(AND(Q4139&lt;&gt; "", COUNTIF(SAP!#REF!,Q4139)&gt;0),"Matched", "")</f>
        <v>#REF!</v>
      </c>
    </row>
    <row r="4140" spans="1:20" hidden="1">
      <c r="A4140" s="21">
        <v>11563327</v>
      </c>
      <c r="B4140" s="22">
        <v>43947</v>
      </c>
      <c r="C4140" s="22">
        <v>43947</v>
      </c>
      <c r="D4140" s="21" t="s">
        <v>10</v>
      </c>
      <c r="E4140" s="23">
        <v>0</v>
      </c>
      <c r="F4140" s="23">
        <v>0</v>
      </c>
      <c r="G4140" s="23">
        <v>340</v>
      </c>
      <c r="H4140" s="23">
        <v>520</v>
      </c>
      <c r="I4140" s="21" t="s">
        <v>11</v>
      </c>
      <c r="J4140" s="21" t="s">
        <v>12</v>
      </c>
      <c r="K4140" s="21" t="str">
        <f t="shared" si="210"/>
        <v/>
      </c>
      <c r="L4140" s="21" t="e">
        <f ca="1">IF(AND(K4140&lt;&gt; "", COUNTIF(SAP!#REF!,K4140)&gt;0),"Matched", "")</f>
        <v>#REF!</v>
      </c>
      <c r="M4140" s="21" t="str">
        <f t="shared" si="213"/>
        <v/>
      </c>
      <c r="N4140" s="21" t="e">
        <f ca="1">IF(AND(M4140&lt;&gt; "", COUNTIF(SAP!#REF!,M4140)&gt;0),"Matched", "")</f>
        <v>#REF!</v>
      </c>
      <c r="O4140" s="21" t="str">
        <f t="shared" si="214"/>
        <v/>
      </c>
      <c r="P4140" s="21" t="e">
        <f ca="1">IF(AND(O4140&lt;&gt; "", COUNTIF(SAP!#REF!,O4140)&gt;0),"Matched", "")</f>
        <v>#REF!</v>
      </c>
      <c r="Q4140" s="21" t="str">
        <f ca="1">IF(OR(D4140="AC",D4140="TR"),"Logic4"&amp;"_"&amp;TEXT(C4140,"dd.mm.yyyy") &amp;"_"&amp; 445339.64,"")</f>
        <v>Logic4_26.04.2020_445339.64</v>
      </c>
      <c r="R4140" s="21" t="e">
        <f ca="1">IF(AND(Q4140&lt;&gt; "", COUNTIF(SAP!#REF!,Q4140)&gt;0),"Matched", "")</f>
        <v>#REF!</v>
      </c>
    </row>
    <row r="4141" spans="1:20" hidden="1">
      <c r="A4141" s="21">
        <v>11563327</v>
      </c>
      <c r="B4141" s="22">
        <v>43947</v>
      </c>
      <c r="C4141" s="22">
        <v>43947</v>
      </c>
      <c r="D4141" s="21" t="s">
        <v>10</v>
      </c>
      <c r="E4141" s="23">
        <v>0</v>
      </c>
      <c r="F4141" s="23">
        <v>0</v>
      </c>
      <c r="G4141" s="23">
        <v>351.33</v>
      </c>
      <c r="H4141" s="23">
        <v>871.33</v>
      </c>
      <c r="I4141" s="21" t="s">
        <v>11</v>
      </c>
      <c r="J4141" s="21" t="s">
        <v>12</v>
      </c>
      <c r="K4141" s="21" t="str">
        <f t="shared" si="210"/>
        <v/>
      </c>
      <c r="L4141" s="21" t="e">
        <f ca="1">IF(AND(K4141&lt;&gt; "", COUNTIF(SAP!#REF!,K4141)&gt;0),"Matched", "")</f>
        <v>#REF!</v>
      </c>
      <c r="M4141" s="21" t="str">
        <f t="shared" si="213"/>
        <v/>
      </c>
      <c r="N4141" s="21" t="e">
        <f ca="1">IF(AND(M4141&lt;&gt; "", COUNTIF(SAP!#REF!,M4141)&gt;0),"Matched", "")</f>
        <v>#REF!</v>
      </c>
      <c r="O4141" s="21" t="str">
        <f t="shared" si="214"/>
        <v/>
      </c>
      <c r="P4141" s="21" t="e">
        <f ca="1">IF(AND(O4141&lt;&gt; "", COUNTIF(SAP!#REF!,O4141)&gt;0),"Matched", "")</f>
        <v>#REF!</v>
      </c>
      <c r="Q4141" s="21" t="str">
        <f ca="1">IF(OR(D4141="AC",D4141="TR"),"Logic4"&amp;"_"&amp;TEXT(C4141,"dd.mm.yyyy") &amp;"_"&amp; 445339.64,"")</f>
        <v>Logic4_26.04.2020_445339.64</v>
      </c>
      <c r="R4141" s="21" t="e">
        <f ca="1">IF(AND(Q4141&lt;&gt; "", COUNTIF(SAP!#REF!,Q4141)&gt;0),"Matched", "")</f>
        <v>#REF!</v>
      </c>
    </row>
    <row r="4142" spans="1:20" hidden="1">
      <c r="A4142" s="21">
        <v>11563327</v>
      </c>
      <c r="B4142" s="22">
        <v>43947</v>
      </c>
      <c r="C4142" s="22">
        <v>43947</v>
      </c>
      <c r="D4142" s="21" t="s">
        <v>10</v>
      </c>
      <c r="E4142" s="23">
        <v>0</v>
      </c>
      <c r="F4142" s="23">
        <v>0</v>
      </c>
      <c r="G4142" s="23">
        <v>538.20000000000005</v>
      </c>
      <c r="H4142" s="23">
        <v>1409.53</v>
      </c>
      <c r="I4142" s="21" t="s">
        <v>11</v>
      </c>
      <c r="J4142" s="21" t="s">
        <v>12</v>
      </c>
      <c r="K4142" s="21" t="str">
        <f t="shared" si="210"/>
        <v/>
      </c>
      <c r="L4142" s="21" t="e">
        <f ca="1">IF(AND(K4142&lt;&gt; "", COUNTIF(SAP!#REF!,K4142)&gt;0),"Matched", "")</f>
        <v>#REF!</v>
      </c>
      <c r="M4142" s="21" t="str">
        <f t="shared" si="213"/>
        <v/>
      </c>
      <c r="N4142" s="21" t="e">
        <f ca="1">IF(AND(M4142&lt;&gt; "", COUNTIF(SAP!#REF!,M4142)&gt;0),"Matched", "")</f>
        <v>#REF!</v>
      </c>
      <c r="O4142" s="21" t="str">
        <f t="shared" si="214"/>
        <v/>
      </c>
      <c r="P4142" s="21" t="e">
        <f ca="1">IF(AND(O4142&lt;&gt; "", COUNTIF(SAP!#REF!,O4142)&gt;0),"Matched", "")</f>
        <v>#REF!</v>
      </c>
      <c r="Q4142" s="21" t="str">
        <f ca="1">IF(OR(D4142="AC",D4142="TR"),"Logic4"&amp;"_"&amp;TEXT(C4142,"dd.mm.yyyy") &amp;"_"&amp; 445339.64,"")</f>
        <v>Logic4_26.04.2020_445339.64</v>
      </c>
      <c r="R4142" s="21" t="e">
        <f ca="1">IF(AND(Q4142&lt;&gt; "", COUNTIF(SAP!#REF!,Q4142)&gt;0),"Matched", "")</f>
        <v>#REF!</v>
      </c>
    </row>
    <row r="4143" spans="1:20" hidden="1">
      <c r="A4143" s="21">
        <v>11563327</v>
      </c>
      <c r="B4143" s="22">
        <v>43947</v>
      </c>
      <c r="C4143" s="22">
        <v>43947</v>
      </c>
      <c r="D4143" s="21" t="s">
        <v>10</v>
      </c>
      <c r="E4143" s="23">
        <v>0</v>
      </c>
      <c r="F4143" s="23">
        <v>0</v>
      </c>
      <c r="G4143" s="23">
        <v>550.1</v>
      </c>
      <c r="H4143" s="23">
        <v>1959.63</v>
      </c>
      <c r="I4143" s="21" t="s">
        <v>11</v>
      </c>
      <c r="J4143" s="21" t="s">
        <v>12</v>
      </c>
      <c r="K4143" s="21" t="str">
        <f t="shared" si="210"/>
        <v/>
      </c>
      <c r="L4143" s="21" t="e">
        <f ca="1">IF(AND(K4143&lt;&gt; "", COUNTIF(SAP!#REF!,K4143)&gt;0),"Matched", "")</f>
        <v>#REF!</v>
      </c>
      <c r="M4143" s="21" t="str">
        <f t="shared" si="213"/>
        <v/>
      </c>
      <c r="N4143" s="21" t="e">
        <f ca="1">IF(AND(M4143&lt;&gt; "", COUNTIF(SAP!#REF!,M4143)&gt;0),"Matched", "")</f>
        <v>#REF!</v>
      </c>
      <c r="O4143" s="21" t="str">
        <f t="shared" si="214"/>
        <v/>
      </c>
      <c r="P4143" s="21" t="e">
        <f ca="1">IF(AND(O4143&lt;&gt; "", COUNTIF(SAP!#REF!,O4143)&gt;0),"Matched", "")</f>
        <v>#REF!</v>
      </c>
      <c r="Q4143" s="21" t="str">
        <f ca="1">IF(OR(D4143="AC",D4143="TR"),"Logic4"&amp;"_"&amp;TEXT(C4143,"dd.mm.yyyy") &amp;"_"&amp; 445339.64,"")</f>
        <v>Logic4_26.04.2020_445339.64</v>
      </c>
      <c r="R4143" s="21" t="e">
        <f ca="1">IF(AND(Q4143&lt;&gt; "", COUNTIF(SAP!#REF!,Q4143)&gt;0),"Matched", "")</f>
        <v>#REF!</v>
      </c>
    </row>
    <row r="4144" spans="1:20" hidden="1">
      <c r="A4144" s="21">
        <v>11563327</v>
      </c>
      <c r="B4144" s="22">
        <v>43947</v>
      </c>
      <c r="C4144" s="22">
        <v>43947</v>
      </c>
      <c r="D4144" s="21" t="s">
        <v>10</v>
      </c>
      <c r="E4144" s="23">
        <v>0</v>
      </c>
      <c r="F4144" s="23">
        <v>0</v>
      </c>
      <c r="G4144" s="23">
        <v>580</v>
      </c>
      <c r="H4144" s="23">
        <v>2539.63</v>
      </c>
      <c r="I4144" s="21" t="s">
        <v>11</v>
      </c>
      <c r="J4144" s="21" t="s">
        <v>12</v>
      </c>
      <c r="K4144" s="21" t="str">
        <f t="shared" si="210"/>
        <v/>
      </c>
      <c r="L4144" s="21" t="e">
        <f ca="1">IF(AND(K4144&lt;&gt; "", COUNTIF(SAP!#REF!,K4144)&gt;0),"Matched", "")</f>
        <v>#REF!</v>
      </c>
      <c r="M4144" s="21" t="str">
        <f t="shared" si="213"/>
        <v/>
      </c>
      <c r="N4144" s="21" t="e">
        <f ca="1">IF(AND(M4144&lt;&gt; "", COUNTIF(SAP!#REF!,M4144)&gt;0),"Matched", "")</f>
        <v>#REF!</v>
      </c>
      <c r="O4144" s="21" t="str">
        <f t="shared" si="214"/>
        <v/>
      </c>
      <c r="P4144" s="21" t="e">
        <f ca="1">IF(AND(O4144&lt;&gt; "", COUNTIF(SAP!#REF!,O4144)&gt;0),"Matched", "")</f>
        <v>#REF!</v>
      </c>
      <c r="Q4144" s="21" t="str">
        <f ca="1">IF(OR(D4144="AC",D4144="TR"),"Logic4"&amp;"_"&amp;TEXT(C4144,"dd.mm.yyyy") &amp;"_"&amp; 445339.64,"")</f>
        <v>Logic4_26.04.2020_445339.64</v>
      </c>
      <c r="R4144" s="21" t="e">
        <f ca="1">IF(AND(Q4144&lt;&gt; "", COUNTIF(SAP!#REF!,Q4144)&gt;0),"Matched", "")</f>
        <v>#REF!</v>
      </c>
    </row>
    <row r="4145" spans="1:18" hidden="1">
      <c r="A4145" s="21">
        <v>11563327</v>
      </c>
      <c r="B4145" s="22">
        <v>43947</v>
      </c>
      <c r="C4145" s="22">
        <v>43947</v>
      </c>
      <c r="D4145" s="21" t="s">
        <v>10</v>
      </c>
      <c r="E4145" s="23">
        <v>0</v>
      </c>
      <c r="F4145" s="23">
        <v>0</v>
      </c>
      <c r="G4145" s="23">
        <v>590</v>
      </c>
      <c r="H4145" s="23">
        <v>3129.63</v>
      </c>
      <c r="I4145" s="21" t="s">
        <v>11</v>
      </c>
      <c r="J4145" s="21" t="s">
        <v>12</v>
      </c>
      <c r="K4145" s="21" t="str">
        <f t="shared" si="210"/>
        <v/>
      </c>
      <c r="L4145" s="21" t="e">
        <f ca="1">IF(AND(K4145&lt;&gt; "", COUNTIF(SAP!#REF!,K4145)&gt;0),"Matched", "")</f>
        <v>#REF!</v>
      </c>
      <c r="M4145" s="21" t="str">
        <f t="shared" si="213"/>
        <v/>
      </c>
      <c r="N4145" s="21" t="e">
        <f ca="1">IF(AND(M4145&lt;&gt; "", COUNTIF(SAP!#REF!,M4145)&gt;0),"Matched", "")</f>
        <v>#REF!</v>
      </c>
      <c r="O4145" s="21" t="str">
        <f t="shared" si="214"/>
        <v/>
      </c>
      <c r="P4145" s="21" t="e">
        <f ca="1">IF(AND(O4145&lt;&gt; "", COUNTIF(SAP!#REF!,O4145)&gt;0),"Matched", "")</f>
        <v>#REF!</v>
      </c>
      <c r="Q4145" s="21" t="str">
        <f ca="1">IF(OR(D4145="AC",D4145="TR"),"Logic4"&amp;"_"&amp;TEXT(C4145,"dd.mm.yyyy") &amp;"_"&amp; 445339.64,"")</f>
        <v>Logic4_26.04.2020_445339.64</v>
      </c>
      <c r="R4145" s="21" t="e">
        <f ca="1">IF(AND(Q4145&lt;&gt; "", COUNTIF(SAP!#REF!,Q4145)&gt;0),"Matched", "")</f>
        <v>#REF!</v>
      </c>
    </row>
    <row r="4146" spans="1:18" hidden="1">
      <c r="A4146" s="21">
        <v>11563327</v>
      </c>
      <c r="B4146" s="22">
        <v>43947</v>
      </c>
      <c r="C4146" s="22">
        <v>43947</v>
      </c>
      <c r="D4146" s="21" t="s">
        <v>10</v>
      </c>
      <c r="E4146" s="23">
        <v>0</v>
      </c>
      <c r="F4146" s="23">
        <v>0</v>
      </c>
      <c r="G4146" s="23">
        <v>600</v>
      </c>
      <c r="H4146" s="23">
        <v>3729.63</v>
      </c>
      <c r="I4146" s="21" t="s">
        <v>11</v>
      </c>
      <c r="J4146" s="21" t="s">
        <v>12</v>
      </c>
      <c r="K4146" s="21" t="str">
        <f t="shared" si="210"/>
        <v/>
      </c>
      <c r="L4146" s="21" t="e">
        <f ca="1">IF(AND(K4146&lt;&gt; "", COUNTIF(SAP!#REF!,K4146)&gt;0),"Matched", "")</f>
        <v>#REF!</v>
      </c>
      <c r="M4146" s="21" t="str">
        <f t="shared" si="213"/>
        <v/>
      </c>
      <c r="N4146" s="21" t="e">
        <f ca="1">IF(AND(M4146&lt;&gt; "", COUNTIF(SAP!#REF!,M4146)&gt;0),"Matched", "")</f>
        <v>#REF!</v>
      </c>
      <c r="O4146" s="21" t="str">
        <f t="shared" si="214"/>
        <v/>
      </c>
      <c r="P4146" s="21" t="e">
        <f ca="1">IF(AND(O4146&lt;&gt; "", COUNTIF(SAP!#REF!,O4146)&gt;0),"Matched", "")</f>
        <v>#REF!</v>
      </c>
      <c r="Q4146" s="21" t="str">
        <f ca="1">IF(OR(D4146="AC",D4146="TR"),"Logic4"&amp;"_"&amp;TEXT(C4146,"dd.mm.yyyy") &amp;"_"&amp; 445339.64,"")</f>
        <v>Logic4_26.04.2020_445339.64</v>
      </c>
      <c r="R4146" s="21" t="e">
        <f ca="1">IF(AND(Q4146&lt;&gt; "", COUNTIF(SAP!#REF!,Q4146)&gt;0),"Matched", "")</f>
        <v>#REF!</v>
      </c>
    </row>
    <row r="4147" spans="1:18" hidden="1">
      <c r="A4147" s="21">
        <v>11563327</v>
      </c>
      <c r="B4147" s="22">
        <v>43947</v>
      </c>
      <c r="C4147" s="22">
        <v>43947</v>
      </c>
      <c r="D4147" s="21" t="s">
        <v>10</v>
      </c>
      <c r="E4147" s="23">
        <v>0</v>
      </c>
      <c r="F4147" s="23">
        <v>0</v>
      </c>
      <c r="G4147" s="23">
        <v>600</v>
      </c>
      <c r="H4147" s="23">
        <v>4329.63</v>
      </c>
      <c r="I4147" s="21" t="s">
        <v>11</v>
      </c>
      <c r="J4147" s="21" t="s">
        <v>12</v>
      </c>
      <c r="K4147" s="21" t="str">
        <f t="shared" si="210"/>
        <v/>
      </c>
      <c r="L4147" s="21" t="e">
        <f ca="1">IF(AND(K4147&lt;&gt; "", COUNTIF(SAP!#REF!,K4147)&gt;0),"Matched", "")</f>
        <v>#REF!</v>
      </c>
      <c r="M4147" s="21" t="str">
        <f t="shared" si="213"/>
        <v/>
      </c>
      <c r="N4147" s="21" t="e">
        <f ca="1">IF(AND(M4147&lt;&gt; "", COUNTIF(SAP!#REF!,M4147)&gt;0),"Matched", "")</f>
        <v>#REF!</v>
      </c>
      <c r="O4147" s="21" t="str">
        <f t="shared" si="214"/>
        <v/>
      </c>
      <c r="P4147" s="21" t="e">
        <f ca="1">IF(AND(O4147&lt;&gt; "", COUNTIF(SAP!#REF!,O4147)&gt;0),"Matched", "")</f>
        <v>#REF!</v>
      </c>
      <c r="Q4147" s="21" t="str">
        <f ca="1">IF(OR(D4147="AC",D4147="TR"),"Logic4"&amp;"_"&amp;TEXT(C4147,"dd.mm.yyyy") &amp;"_"&amp; 445339.64,"")</f>
        <v>Logic4_26.04.2020_445339.64</v>
      </c>
      <c r="R4147" s="21" t="e">
        <f ca="1">IF(AND(Q4147&lt;&gt; "", COUNTIF(SAP!#REF!,Q4147)&gt;0),"Matched", "")</f>
        <v>#REF!</v>
      </c>
    </row>
    <row r="4148" spans="1:18" hidden="1">
      <c r="A4148" s="21">
        <v>11563327</v>
      </c>
      <c r="B4148" s="22">
        <v>43947</v>
      </c>
      <c r="C4148" s="22">
        <v>43947</v>
      </c>
      <c r="D4148" s="21" t="s">
        <v>10</v>
      </c>
      <c r="E4148" s="23">
        <v>0</v>
      </c>
      <c r="F4148" s="23">
        <v>0</v>
      </c>
      <c r="G4148" s="23">
        <v>600</v>
      </c>
      <c r="H4148" s="23">
        <v>4929.63</v>
      </c>
      <c r="I4148" s="21" t="s">
        <v>11</v>
      </c>
      <c r="J4148" s="21" t="s">
        <v>12</v>
      </c>
      <c r="K4148" s="21" t="str">
        <f t="shared" si="210"/>
        <v/>
      </c>
      <c r="L4148" s="21" t="e">
        <f ca="1">IF(AND(K4148&lt;&gt; "", COUNTIF(SAP!#REF!,K4148)&gt;0),"Matched", "")</f>
        <v>#REF!</v>
      </c>
      <c r="M4148" s="21" t="str">
        <f t="shared" si="213"/>
        <v/>
      </c>
      <c r="N4148" s="21" t="e">
        <f ca="1">IF(AND(M4148&lt;&gt; "", COUNTIF(SAP!#REF!,M4148)&gt;0),"Matched", "")</f>
        <v>#REF!</v>
      </c>
      <c r="O4148" s="21" t="str">
        <f t="shared" si="214"/>
        <v/>
      </c>
      <c r="P4148" s="21" t="e">
        <f ca="1">IF(AND(O4148&lt;&gt; "", COUNTIF(SAP!#REF!,O4148)&gt;0),"Matched", "")</f>
        <v>#REF!</v>
      </c>
      <c r="Q4148" s="21" t="str">
        <f ca="1">IF(OR(D4148="AC",D4148="TR"),"Logic4"&amp;"_"&amp;TEXT(C4148,"dd.mm.yyyy") &amp;"_"&amp; 445339.64,"")</f>
        <v>Logic4_26.04.2020_445339.64</v>
      </c>
      <c r="R4148" s="21" t="e">
        <f ca="1">IF(AND(Q4148&lt;&gt; "", COUNTIF(SAP!#REF!,Q4148)&gt;0),"Matched", "")</f>
        <v>#REF!</v>
      </c>
    </row>
    <row r="4149" spans="1:18" hidden="1">
      <c r="A4149" s="21">
        <v>11563327</v>
      </c>
      <c r="B4149" s="22">
        <v>43947</v>
      </c>
      <c r="C4149" s="22">
        <v>43947</v>
      </c>
      <c r="D4149" s="21" t="s">
        <v>10</v>
      </c>
      <c r="E4149" s="23">
        <v>0</v>
      </c>
      <c r="F4149" s="23">
        <v>0</v>
      </c>
      <c r="G4149" s="23">
        <v>630</v>
      </c>
      <c r="H4149" s="23">
        <v>5559.63</v>
      </c>
      <c r="I4149" s="21" t="s">
        <v>11</v>
      </c>
      <c r="J4149" s="21" t="s">
        <v>12</v>
      </c>
      <c r="K4149" s="21" t="str">
        <f t="shared" si="210"/>
        <v/>
      </c>
      <c r="L4149" s="21" t="e">
        <f ca="1">IF(AND(K4149&lt;&gt; "", COUNTIF(SAP!#REF!,K4149)&gt;0),"Matched", "")</f>
        <v>#REF!</v>
      </c>
      <c r="M4149" s="21" t="str">
        <f t="shared" si="213"/>
        <v/>
      </c>
      <c r="N4149" s="21" t="e">
        <f ca="1">IF(AND(M4149&lt;&gt; "", COUNTIF(SAP!#REF!,M4149)&gt;0),"Matched", "")</f>
        <v>#REF!</v>
      </c>
      <c r="O4149" s="21" t="str">
        <f t="shared" si="214"/>
        <v/>
      </c>
      <c r="P4149" s="21" t="e">
        <f ca="1">IF(AND(O4149&lt;&gt; "", COUNTIF(SAP!#REF!,O4149)&gt;0),"Matched", "")</f>
        <v>#REF!</v>
      </c>
      <c r="Q4149" s="21" t="str">
        <f ca="1">IF(OR(D4149="AC",D4149="TR"),"Logic4"&amp;"_"&amp;TEXT(C4149,"dd.mm.yyyy") &amp;"_"&amp; 445339.64,"")</f>
        <v>Logic4_26.04.2020_445339.64</v>
      </c>
      <c r="R4149" s="21" t="e">
        <f ca="1">IF(AND(Q4149&lt;&gt; "", COUNTIF(SAP!#REF!,Q4149)&gt;0),"Matched", "")</f>
        <v>#REF!</v>
      </c>
    </row>
    <row r="4150" spans="1:18" hidden="1">
      <c r="A4150" s="21">
        <v>11563327</v>
      </c>
      <c r="B4150" s="22">
        <v>43947</v>
      </c>
      <c r="C4150" s="22">
        <v>43947</v>
      </c>
      <c r="D4150" s="21" t="s">
        <v>10</v>
      </c>
      <c r="E4150" s="23">
        <v>0</v>
      </c>
      <c r="F4150" s="23">
        <v>0</v>
      </c>
      <c r="G4150" s="23">
        <v>700</v>
      </c>
      <c r="H4150" s="23">
        <v>6259.63</v>
      </c>
      <c r="I4150" s="21" t="s">
        <v>11</v>
      </c>
      <c r="J4150" s="21" t="s">
        <v>12</v>
      </c>
      <c r="K4150" s="21" t="str">
        <f t="shared" si="210"/>
        <v/>
      </c>
      <c r="L4150" s="21" t="e">
        <f ca="1">IF(AND(K4150&lt;&gt; "", COUNTIF(SAP!#REF!,K4150)&gt;0),"Matched", "")</f>
        <v>#REF!</v>
      </c>
      <c r="M4150" s="21" t="str">
        <f t="shared" si="213"/>
        <v/>
      </c>
      <c r="N4150" s="21" t="e">
        <f ca="1">IF(AND(M4150&lt;&gt; "", COUNTIF(SAP!#REF!,M4150)&gt;0),"Matched", "")</f>
        <v>#REF!</v>
      </c>
      <c r="O4150" s="21" t="str">
        <f t="shared" si="214"/>
        <v/>
      </c>
      <c r="P4150" s="21" t="e">
        <f ca="1">IF(AND(O4150&lt;&gt; "", COUNTIF(SAP!#REF!,O4150)&gt;0),"Matched", "")</f>
        <v>#REF!</v>
      </c>
      <c r="Q4150" s="21" t="str">
        <f ca="1">IF(OR(D4150="AC",D4150="TR"),"Logic4"&amp;"_"&amp;TEXT(C4150,"dd.mm.yyyy") &amp;"_"&amp; 445339.64,"")</f>
        <v>Logic4_26.04.2020_445339.64</v>
      </c>
      <c r="R4150" s="21" t="e">
        <f ca="1">IF(AND(Q4150&lt;&gt; "", COUNTIF(SAP!#REF!,Q4150)&gt;0),"Matched", "")</f>
        <v>#REF!</v>
      </c>
    </row>
    <row r="4151" spans="1:18" hidden="1">
      <c r="A4151" s="21">
        <v>11563327</v>
      </c>
      <c r="B4151" s="22">
        <v>43947</v>
      </c>
      <c r="C4151" s="22">
        <v>43947</v>
      </c>
      <c r="D4151" s="21" t="s">
        <v>10</v>
      </c>
      <c r="E4151" s="23">
        <v>0</v>
      </c>
      <c r="F4151" s="23">
        <v>0</v>
      </c>
      <c r="G4151" s="23">
        <v>700</v>
      </c>
      <c r="H4151" s="23">
        <v>6959.63</v>
      </c>
      <c r="I4151" s="21" t="s">
        <v>11</v>
      </c>
      <c r="J4151" s="21" t="s">
        <v>12</v>
      </c>
      <c r="K4151" s="21" t="str">
        <f t="shared" si="210"/>
        <v/>
      </c>
      <c r="L4151" s="21" t="e">
        <f ca="1">IF(AND(K4151&lt;&gt; "", COUNTIF(SAP!#REF!,K4151)&gt;0),"Matched", "")</f>
        <v>#REF!</v>
      </c>
      <c r="M4151" s="21" t="str">
        <f t="shared" si="213"/>
        <v/>
      </c>
      <c r="N4151" s="21" t="e">
        <f ca="1">IF(AND(M4151&lt;&gt; "", COUNTIF(SAP!#REF!,M4151)&gt;0),"Matched", "")</f>
        <v>#REF!</v>
      </c>
      <c r="O4151" s="21" t="str">
        <f t="shared" si="214"/>
        <v/>
      </c>
      <c r="P4151" s="21" t="e">
        <f ca="1">IF(AND(O4151&lt;&gt; "", COUNTIF(SAP!#REF!,O4151)&gt;0),"Matched", "")</f>
        <v>#REF!</v>
      </c>
      <c r="Q4151" s="21" t="str">
        <f ca="1">IF(OR(D4151="AC",D4151="TR"),"Logic4"&amp;"_"&amp;TEXT(C4151,"dd.mm.yyyy") &amp;"_"&amp; 445339.64,"")</f>
        <v>Logic4_26.04.2020_445339.64</v>
      </c>
      <c r="R4151" s="21" t="e">
        <f ca="1">IF(AND(Q4151&lt;&gt; "", COUNTIF(SAP!#REF!,Q4151)&gt;0),"Matched", "")</f>
        <v>#REF!</v>
      </c>
    </row>
    <row r="4152" spans="1:18" hidden="1">
      <c r="A4152" s="21">
        <v>11563327</v>
      </c>
      <c r="B4152" s="22">
        <v>43947</v>
      </c>
      <c r="C4152" s="22">
        <v>43947</v>
      </c>
      <c r="D4152" s="21" t="s">
        <v>10</v>
      </c>
      <c r="E4152" s="23">
        <v>0</v>
      </c>
      <c r="F4152" s="23">
        <v>0</v>
      </c>
      <c r="G4152" s="23">
        <v>720</v>
      </c>
      <c r="H4152" s="23">
        <v>7679.63</v>
      </c>
      <c r="I4152" s="21" t="s">
        <v>11</v>
      </c>
      <c r="J4152" s="21" t="s">
        <v>12</v>
      </c>
      <c r="K4152" s="21" t="str">
        <f t="shared" si="210"/>
        <v/>
      </c>
      <c r="L4152" s="21" t="e">
        <f ca="1">IF(AND(K4152&lt;&gt; "", COUNTIF(SAP!#REF!,K4152)&gt;0),"Matched", "")</f>
        <v>#REF!</v>
      </c>
      <c r="M4152" s="21" t="str">
        <f t="shared" si="213"/>
        <v/>
      </c>
      <c r="N4152" s="21" t="e">
        <f ca="1">IF(AND(M4152&lt;&gt; "", COUNTIF(SAP!#REF!,M4152)&gt;0),"Matched", "")</f>
        <v>#REF!</v>
      </c>
      <c r="O4152" s="21" t="str">
        <f t="shared" si="214"/>
        <v/>
      </c>
      <c r="P4152" s="21" t="e">
        <f ca="1">IF(AND(O4152&lt;&gt; "", COUNTIF(SAP!#REF!,O4152)&gt;0),"Matched", "")</f>
        <v>#REF!</v>
      </c>
      <c r="Q4152" s="21" t="str">
        <f ca="1">IF(OR(D4152="AC",D4152="TR"),"Logic4"&amp;"_"&amp;TEXT(C4152,"dd.mm.yyyy") &amp;"_"&amp; 445339.64,"")</f>
        <v>Logic4_26.04.2020_445339.64</v>
      </c>
      <c r="R4152" s="21" t="e">
        <f ca="1">IF(AND(Q4152&lt;&gt; "", COUNTIF(SAP!#REF!,Q4152)&gt;0),"Matched", "")</f>
        <v>#REF!</v>
      </c>
    </row>
    <row r="4153" spans="1:18" hidden="1">
      <c r="A4153" s="21">
        <v>11563327</v>
      </c>
      <c r="B4153" s="22">
        <v>43947</v>
      </c>
      <c r="C4153" s="22">
        <v>43947</v>
      </c>
      <c r="D4153" s="21" t="s">
        <v>10</v>
      </c>
      <c r="E4153" s="23">
        <v>0</v>
      </c>
      <c r="F4153" s="23">
        <v>0</v>
      </c>
      <c r="G4153" s="23">
        <v>740</v>
      </c>
      <c r="H4153" s="23">
        <v>8419.6299999999992</v>
      </c>
      <c r="I4153" s="21" t="s">
        <v>11</v>
      </c>
      <c r="J4153" s="21" t="s">
        <v>12</v>
      </c>
      <c r="K4153" s="21" t="str">
        <f t="shared" si="210"/>
        <v/>
      </c>
      <c r="L4153" s="21" t="e">
        <f ca="1">IF(AND(K4153&lt;&gt; "", COUNTIF(SAP!#REF!,K4153)&gt;0),"Matched", "")</f>
        <v>#REF!</v>
      </c>
      <c r="M4153" s="21" t="str">
        <f t="shared" si="213"/>
        <v/>
      </c>
      <c r="N4153" s="21" t="e">
        <f ca="1">IF(AND(M4153&lt;&gt; "", COUNTIF(SAP!#REF!,M4153)&gt;0),"Matched", "")</f>
        <v>#REF!</v>
      </c>
      <c r="O4153" s="21" t="str">
        <f t="shared" si="214"/>
        <v/>
      </c>
      <c r="P4153" s="21" t="e">
        <f ca="1">IF(AND(O4153&lt;&gt; "", COUNTIF(SAP!#REF!,O4153)&gt;0),"Matched", "")</f>
        <v>#REF!</v>
      </c>
      <c r="Q4153" s="21" t="str">
        <f ca="1">IF(OR(D4153="AC",D4153="TR"),"Logic4"&amp;"_"&amp;TEXT(C4153,"dd.mm.yyyy") &amp;"_"&amp; 445339.64,"")</f>
        <v>Logic4_26.04.2020_445339.64</v>
      </c>
      <c r="R4153" s="21" t="e">
        <f ca="1">IF(AND(Q4153&lt;&gt; "", COUNTIF(SAP!#REF!,Q4153)&gt;0),"Matched", "")</f>
        <v>#REF!</v>
      </c>
    </row>
    <row r="4154" spans="1:18" hidden="1">
      <c r="A4154" s="21">
        <v>11563327</v>
      </c>
      <c r="B4154" s="22">
        <v>43947</v>
      </c>
      <c r="C4154" s="22">
        <v>43947</v>
      </c>
      <c r="D4154" s="21" t="s">
        <v>10</v>
      </c>
      <c r="E4154" s="23">
        <v>0</v>
      </c>
      <c r="F4154" s="23">
        <v>0</v>
      </c>
      <c r="G4154" s="23">
        <v>750</v>
      </c>
      <c r="H4154" s="23">
        <v>9169.6299999999992</v>
      </c>
      <c r="I4154" s="21" t="s">
        <v>11</v>
      </c>
      <c r="J4154" s="21" t="s">
        <v>12</v>
      </c>
      <c r="K4154" s="21" t="str">
        <f t="shared" si="210"/>
        <v/>
      </c>
      <c r="L4154" s="21" t="e">
        <f ca="1">IF(AND(K4154&lt;&gt; "", COUNTIF(SAP!#REF!,K4154)&gt;0),"Matched", "")</f>
        <v>#REF!</v>
      </c>
      <c r="M4154" s="21" t="str">
        <f t="shared" si="213"/>
        <v/>
      </c>
      <c r="N4154" s="21" t="e">
        <f ca="1">IF(AND(M4154&lt;&gt; "", COUNTIF(SAP!#REF!,M4154)&gt;0),"Matched", "")</f>
        <v>#REF!</v>
      </c>
      <c r="O4154" s="21" t="str">
        <f t="shared" si="214"/>
        <v/>
      </c>
      <c r="P4154" s="21" t="e">
        <f ca="1">IF(AND(O4154&lt;&gt; "", COUNTIF(SAP!#REF!,O4154)&gt;0),"Matched", "")</f>
        <v>#REF!</v>
      </c>
      <c r="Q4154" s="21" t="str">
        <f ca="1">IF(OR(D4154="AC",D4154="TR"),"Logic4"&amp;"_"&amp;TEXT(C4154,"dd.mm.yyyy") &amp;"_"&amp; 445339.64,"")</f>
        <v>Logic4_26.04.2020_445339.64</v>
      </c>
      <c r="R4154" s="21" t="e">
        <f ca="1">IF(AND(Q4154&lt;&gt; "", COUNTIF(SAP!#REF!,Q4154)&gt;0),"Matched", "")</f>
        <v>#REF!</v>
      </c>
    </row>
    <row r="4155" spans="1:18" hidden="1">
      <c r="A4155" s="21">
        <v>11563327</v>
      </c>
      <c r="B4155" s="22">
        <v>43947</v>
      </c>
      <c r="C4155" s="22">
        <v>43947</v>
      </c>
      <c r="D4155" s="21" t="s">
        <v>10</v>
      </c>
      <c r="E4155" s="23">
        <v>0</v>
      </c>
      <c r="F4155" s="23">
        <v>0</v>
      </c>
      <c r="G4155" s="23">
        <v>770</v>
      </c>
      <c r="H4155" s="23">
        <v>9939.6299999999992</v>
      </c>
      <c r="I4155" s="21" t="s">
        <v>11</v>
      </c>
      <c r="J4155" s="21" t="s">
        <v>12</v>
      </c>
      <c r="K4155" s="21" t="str">
        <f t="shared" si="210"/>
        <v/>
      </c>
      <c r="L4155" s="21" t="e">
        <f ca="1">IF(AND(K4155&lt;&gt; "", COUNTIF(SAP!#REF!,K4155)&gt;0),"Matched", "")</f>
        <v>#REF!</v>
      </c>
      <c r="M4155" s="21" t="str">
        <f t="shared" si="213"/>
        <v/>
      </c>
      <c r="N4155" s="21" t="e">
        <f ca="1">IF(AND(M4155&lt;&gt; "", COUNTIF(SAP!#REF!,M4155)&gt;0),"Matched", "")</f>
        <v>#REF!</v>
      </c>
      <c r="O4155" s="21" t="str">
        <f t="shared" si="214"/>
        <v/>
      </c>
      <c r="P4155" s="21" t="e">
        <f ca="1">IF(AND(O4155&lt;&gt; "", COUNTIF(SAP!#REF!,O4155)&gt;0),"Matched", "")</f>
        <v>#REF!</v>
      </c>
      <c r="Q4155" s="21" t="str">
        <f ca="1">IF(OR(D4155="AC",D4155="TR"),"Logic4"&amp;"_"&amp;TEXT(C4155,"dd.mm.yyyy") &amp;"_"&amp; 445339.64,"")</f>
        <v>Logic4_26.04.2020_445339.64</v>
      </c>
      <c r="R4155" s="21" t="e">
        <f ca="1">IF(AND(Q4155&lt;&gt; "", COUNTIF(SAP!#REF!,Q4155)&gt;0),"Matched", "")</f>
        <v>#REF!</v>
      </c>
    </row>
    <row r="4156" spans="1:18" hidden="1">
      <c r="A4156" s="21">
        <v>11563327</v>
      </c>
      <c r="B4156" s="22">
        <v>43947</v>
      </c>
      <c r="C4156" s="22">
        <v>43947</v>
      </c>
      <c r="D4156" s="21" t="s">
        <v>10</v>
      </c>
      <c r="E4156" s="23">
        <v>0</v>
      </c>
      <c r="F4156" s="23">
        <v>0</v>
      </c>
      <c r="G4156" s="23">
        <v>780</v>
      </c>
      <c r="H4156" s="23">
        <v>10719.63</v>
      </c>
      <c r="I4156" s="21" t="s">
        <v>11</v>
      </c>
      <c r="J4156" s="21" t="s">
        <v>12</v>
      </c>
      <c r="K4156" s="21" t="str">
        <f t="shared" si="210"/>
        <v/>
      </c>
      <c r="L4156" s="21" t="e">
        <f ca="1">IF(AND(K4156&lt;&gt; "", COUNTIF(SAP!#REF!,K4156)&gt;0),"Matched", "")</f>
        <v>#REF!</v>
      </c>
      <c r="M4156" s="21" t="str">
        <f t="shared" si="213"/>
        <v/>
      </c>
      <c r="N4156" s="21" t="e">
        <f ca="1">IF(AND(M4156&lt;&gt; "", COUNTIF(SAP!#REF!,M4156)&gt;0),"Matched", "")</f>
        <v>#REF!</v>
      </c>
      <c r="O4156" s="21" t="str">
        <f t="shared" si="214"/>
        <v/>
      </c>
      <c r="P4156" s="21" t="e">
        <f ca="1">IF(AND(O4156&lt;&gt; "", COUNTIF(SAP!#REF!,O4156)&gt;0),"Matched", "")</f>
        <v>#REF!</v>
      </c>
      <c r="Q4156" s="21" t="str">
        <f ca="1">IF(OR(D4156="AC",D4156="TR"),"Logic4"&amp;"_"&amp;TEXT(C4156,"dd.mm.yyyy") &amp;"_"&amp; 445339.64,"")</f>
        <v>Logic4_26.04.2020_445339.64</v>
      </c>
      <c r="R4156" s="21" t="e">
        <f ca="1">IF(AND(Q4156&lt;&gt; "", COUNTIF(SAP!#REF!,Q4156)&gt;0),"Matched", "")</f>
        <v>#REF!</v>
      </c>
    </row>
    <row r="4157" spans="1:18" hidden="1">
      <c r="A4157" s="21">
        <v>11563327</v>
      </c>
      <c r="B4157" s="22">
        <v>43947</v>
      </c>
      <c r="C4157" s="22">
        <v>43947</v>
      </c>
      <c r="D4157" s="21" t="s">
        <v>10</v>
      </c>
      <c r="E4157" s="23">
        <v>0</v>
      </c>
      <c r="F4157" s="23">
        <v>0</v>
      </c>
      <c r="G4157" s="23">
        <v>867.7</v>
      </c>
      <c r="H4157" s="23">
        <v>11587.33</v>
      </c>
      <c r="I4157" s="21" t="s">
        <v>11</v>
      </c>
      <c r="J4157" s="21" t="s">
        <v>12</v>
      </c>
      <c r="K4157" s="21" t="str">
        <f t="shared" si="210"/>
        <v/>
      </c>
      <c r="L4157" s="21" t="e">
        <f ca="1">IF(AND(K4157&lt;&gt; "", COUNTIF(SAP!#REF!,K4157)&gt;0),"Matched", "")</f>
        <v>#REF!</v>
      </c>
      <c r="M4157" s="21" t="str">
        <f t="shared" si="213"/>
        <v/>
      </c>
      <c r="N4157" s="21" t="e">
        <f ca="1">IF(AND(M4157&lt;&gt; "", COUNTIF(SAP!#REF!,M4157)&gt;0),"Matched", "")</f>
        <v>#REF!</v>
      </c>
      <c r="O4157" s="21" t="str">
        <f t="shared" si="214"/>
        <v/>
      </c>
      <c r="P4157" s="21" t="e">
        <f ca="1">IF(AND(O4157&lt;&gt; "", COUNTIF(SAP!#REF!,O4157)&gt;0),"Matched", "")</f>
        <v>#REF!</v>
      </c>
      <c r="Q4157" s="21" t="str">
        <f ca="1">IF(OR(D4157="AC",D4157="TR"),"Logic4"&amp;"_"&amp;TEXT(C4157,"dd.mm.yyyy") &amp;"_"&amp; 445339.64,"")</f>
        <v>Logic4_26.04.2020_445339.64</v>
      </c>
      <c r="R4157" s="21" t="e">
        <f ca="1">IF(AND(Q4157&lt;&gt; "", COUNTIF(SAP!#REF!,Q4157)&gt;0),"Matched", "")</f>
        <v>#REF!</v>
      </c>
    </row>
    <row r="4158" spans="1:18" hidden="1">
      <c r="A4158" s="21">
        <v>11563327</v>
      </c>
      <c r="B4158" s="22">
        <v>43947</v>
      </c>
      <c r="C4158" s="22">
        <v>43947</v>
      </c>
      <c r="D4158" s="21" t="s">
        <v>10</v>
      </c>
      <c r="E4158" s="23">
        <v>0</v>
      </c>
      <c r="F4158" s="23">
        <v>0</v>
      </c>
      <c r="G4158" s="23">
        <v>880</v>
      </c>
      <c r="H4158" s="23">
        <v>12467.33</v>
      </c>
      <c r="I4158" s="21" t="s">
        <v>11</v>
      </c>
      <c r="J4158" s="21" t="s">
        <v>12</v>
      </c>
      <c r="K4158" s="21" t="str">
        <f t="shared" si="210"/>
        <v/>
      </c>
      <c r="L4158" s="21" t="e">
        <f ca="1">IF(AND(K4158&lt;&gt; "", COUNTIF(SAP!#REF!,K4158)&gt;0),"Matched", "")</f>
        <v>#REF!</v>
      </c>
      <c r="M4158" s="21" t="str">
        <f t="shared" si="213"/>
        <v/>
      </c>
      <c r="N4158" s="21" t="e">
        <f ca="1">IF(AND(M4158&lt;&gt; "", COUNTIF(SAP!#REF!,M4158)&gt;0),"Matched", "")</f>
        <v>#REF!</v>
      </c>
      <c r="O4158" s="21" t="str">
        <f t="shared" si="214"/>
        <v/>
      </c>
      <c r="P4158" s="21" t="e">
        <f ca="1">IF(AND(O4158&lt;&gt; "", COUNTIF(SAP!#REF!,O4158)&gt;0),"Matched", "")</f>
        <v>#REF!</v>
      </c>
      <c r="Q4158" s="21" t="str">
        <f ca="1">IF(OR(D4158="AC",D4158="TR"),"Logic4"&amp;"_"&amp;TEXT(C4158,"dd.mm.yyyy") &amp;"_"&amp; 445339.64,"")</f>
        <v>Logic4_26.04.2020_445339.64</v>
      </c>
      <c r="R4158" s="21" t="e">
        <f ca="1">IF(AND(Q4158&lt;&gt; "", COUNTIF(SAP!#REF!,Q4158)&gt;0),"Matched", "")</f>
        <v>#REF!</v>
      </c>
    </row>
    <row r="4159" spans="1:18" hidden="1">
      <c r="A4159" s="21">
        <v>11563327</v>
      </c>
      <c r="B4159" s="22">
        <v>43947</v>
      </c>
      <c r="C4159" s="22">
        <v>43947</v>
      </c>
      <c r="D4159" s="21" t="s">
        <v>10</v>
      </c>
      <c r="E4159" s="23">
        <v>0</v>
      </c>
      <c r="F4159" s="23">
        <v>0</v>
      </c>
      <c r="G4159" s="23">
        <v>950</v>
      </c>
      <c r="H4159" s="23">
        <v>13417.33</v>
      </c>
      <c r="I4159" s="21" t="s">
        <v>11</v>
      </c>
      <c r="J4159" s="21" t="s">
        <v>12</v>
      </c>
      <c r="K4159" s="21" t="str">
        <f t="shared" si="210"/>
        <v/>
      </c>
      <c r="L4159" s="21" t="e">
        <f ca="1">IF(AND(K4159&lt;&gt; "", COUNTIF(SAP!#REF!,K4159)&gt;0),"Matched", "")</f>
        <v>#REF!</v>
      </c>
      <c r="M4159" s="21" t="str">
        <f t="shared" si="213"/>
        <v/>
      </c>
      <c r="N4159" s="21" t="e">
        <f ca="1">IF(AND(M4159&lt;&gt; "", COUNTIF(SAP!#REF!,M4159)&gt;0),"Matched", "")</f>
        <v>#REF!</v>
      </c>
      <c r="O4159" s="21" t="str">
        <f t="shared" si="214"/>
        <v/>
      </c>
      <c r="P4159" s="21" t="e">
        <f ca="1">IF(AND(O4159&lt;&gt; "", COUNTIF(SAP!#REF!,O4159)&gt;0),"Matched", "")</f>
        <v>#REF!</v>
      </c>
      <c r="Q4159" s="21" t="str">
        <f ca="1">IF(OR(D4159="AC",D4159="TR"),"Logic4"&amp;"_"&amp;TEXT(C4159,"dd.mm.yyyy") &amp;"_"&amp; 445339.64,"")</f>
        <v>Logic4_26.04.2020_445339.64</v>
      </c>
      <c r="R4159" s="21" t="e">
        <f ca="1">IF(AND(Q4159&lt;&gt; "", COUNTIF(SAP!#REF!,Q4159)&gt;0),"Matched", "")</f>
        <v>#REF!</v>
      </c>
    </row>
    <row r="4160" spans="1:18" hidden="1">
      <c r="A4160" s="21">
        <v>11563327</v>
      </c>
      <c r="B4160" s="22">
        <v>43947</v>
      </c>
      <c r="C4160" s="22">
        <v>43947</v>
      </c>
      <c r="D4160" s="21" t="s">
        <v>10</v>
      </c>
      <c r="E4160" s="23">
        <v>0</v>
      </c>
      <c r="F4160" s="23">
        <v>0</v>
      </c>
      <c r="G4160" s="23">
        <v>1000</v>
      </c>
      <c r="H4160" s="23">
        <v>14417.33</v>
      </c>
      <c r="I4160" s="21" t="s">
        <v>11</v>
      </c>
      <c r="J4160" s="21" t="s">
        <v>12</v>
      </c>
      <c r="K4160" s="21" t="str">
        <f t="shared" si="210"/>
        <v/>
      </c>
      <c r="L4160" s="21" t="e">
        <f ca="1">IF(AND(K4160&lt;&gt; "", COUNTIF(SAP!#REF!,K4160)&gt;0),"Matched", "")</f>
        <v>#REF!</v>
      </c>
      <c r="M4160" s="21" t="str">
        <f t="shared" si="213"/>
        <v/>
      </c>
      <c r="N4160" s="21" t="e">
        <f ca="1">IF(AND(M4160&lt;&gt; "", COUNTIF(SAP!#REF!,M4160)&gt;0),"Matched", "")</f>
        <v>#REF!</v>
      </c>
      <c r="O4160" s="21" t="str">
        <f t="shared" si="214"/>
        <v/>
      </c>
      <c r="P4160" s="21" t="e">
        <f ca="1">IF(AND(O4160&lt;&gt; "", COUNTIF(SAP!#REF!,O4160)&gt;0),"Matched", "")</f>
        <v>#REF!</v>
      </c>
      <c r="Q4160" s="21" t="str">
        <f ca="1">IF(OR(D4160="AC",D4160="TR"),"Logic4"&amp;"_"&amp;TEXT(C4160,"dd.mm.yyyy") &amp;"_"&amp; 445339.64,"")</f>
        <v>Logic4_26.04.2020_445339.64</v>
      </c>
      <c r="R4160" s="21" t="e">
        <f ca="1">IF(AND(Q4160&lt;&gt; "", COUNTIF(SAP!#REF!,Q4160)&gt;0),"Matched", "")</f>
        <v>#REF!</v>
      </c>
    </row>
    <row r="4161" spans="1:18" hidden="1">
      <c r="A4161" s="21">
        <v>11563327</v>
      </c>
      <c r="B4161" s="22">
        <v>43947</v>
      </c>
      <c r="C4161" s="22">
        <v>43947</v>
      </c>
      <c r="D4161" s="21" t="s">
        <v>10</v>
      </c>
      <c r="E4161" s="23">
        <v>0</v>
      </c>
      <c r="F4161" s="23">
        <v>0</v>
      </c>
      <c r="G4161" s="23">
        <v>1000</v>
      </c>
      <c r="H4161" s="23">
        <v>15417.33</v>
      </c>
      <c r="I4161" s="21" t="s">
        <v>11</v>
      </c>
      <c r="J4161" s="21" t="s">
        <v>12</v>
      </c>
      <c r="K4161" s="21" t="str">
        <f t="shared" si="210"/>
        <v/>
      </c>
      <c r="L4161" s="21" t="e">
        <f ca="1">IF(AND(K4161&lt;&gt; "", COUNTIF(SAP!#REF!,K4161)&gt;0),"Matched", "")</f>
        <v>#REF!</v>
      </c>
      <c r="M4161" s="21" t="str">
        <f t="shared" si="213"/>
        <v/>
      </c>
      <c r="N4161" s="21" t="e">
        <f ca="1">IF(AND(M4161&lt;&gt; "", COUNTIF(SAP!#REF!,M4161)&gt;0),"Matched", "")</f>
        <v>#REF!</v>
      </c>
      <c r="O4161" s="21" t="str">
        <f t="shared" si="214"/>
        <v/>
      </c>
      <c r="P4161" s="21" t="e">
        <f ca="1">IF(AND(O4161&lt;&gt; "", COUNTIF(SAP!#REF!,O4161)&gt;0),"Matched", "")</f>
        <v>#REF!</v>
      </c>
      <c r="Q4161" s="21" t="str">
        <f ca="1">IF(OR(D4161="AC",D4161="TR"),"Logic4"&amp;"_"&amp;TEXT(C4161,"dd.mm.yyyy") &amp;"_"&amp; 445339.64,"")</f>
        <v>Logic4_26.04.2020_445339.64</v>
      </c>
      <c r="R4161" s="21" t="e">
        <f ca="1">IF(AND(Q4161&lt;&gt; "", COUNTIF(SAP!#REF!,Q4161)&gt;0),"Matched", "")</f>
        <v>#REF!</v>
      </c>
    </row>
    <row r="4162" spans="1:18" hidden="1">
      <c r="A4162" s="21">
        <v>11563327</v>
      </c>
      <c r="B4162" s="22">
        <v>43947</v>
      </c>
      <c r="C4162" s="22">
        <v>43947</v>
      </c>
      <c r="D4162" s="21" t="s">
        <v>10</v>
      </c>
      <c r="E4162" s="23">
        <v>0</v>
      </c>
      <c r="F4162" s="23">
        <v>0</v>
      </c>
      <c r="G4162" s="23">
        <v>1128.8</v>
      </c>
      <c r="H4162" s="23">
        <v>16546.13</v>
      </c>
      <c r="I4162" s="21" t="s">
        <v>11</v>
      </c>
      <c r="J4162" s="21" t="s">
        <v>12</v>
      </c>
      <c r="K4162" s="21" t="str">
        <f t="shared" si="210"/>
        <v/>
      </c>
      <c r="L4162" s="21" t="e">
        <f ca="1">IF(AND(K4162&lt;&gt; "", COUNTIF(SAP!#REF!,K4162)&gt;0),"Matched", "")</f>
        <v>#REF!</v>
      </c>
      <c r="M4162" s="21" t="str">
        <f t="shared" si="213"/>
        <v/>
      </c>
      <c r="N4162" s="21" t="e">
        <f ca="1">IF(AND(M4162&lt;&gt; "", COUNTIF(SAP!#REF!,M4162)&gt;0),"Matched", "")</f>
        <v>#REF!</v>
      </c>
      <c r="O4162" s="21" t="str">
        <f t="shared" si="214"/>
        <v/>
      </c>
      <c r="P4162" s="21" t="e">
        <f ca="1">IF(AND(O4162&lt;&gt; "", COUNTIF(SAP!#REF!,O4162)&gt;0),"Matched", "")</f>
        <v>#REF!</v>
      </c>
      <c r="Q4162" s="21" t="str">
        <f ca="1">IF(OR(D4162="AC",D4162="TR"),"Logic4"&amp;"_"&amp;TEXT(C4162,"dd.mm.yyyy") &amp;"_"&amp; 445339.64,"")</f>
        <v>Logic4_26.04.2020_445339.64</v>
      </c>
      <c r="R4162" s="21" t="e">
        <f ca="1">IF(AND(Q4162&lt;&gt; "", COUNTIF(SAP!#REF!,Q4162)&gt;0),"Matched", "")</f>
        <v>#REF!</v>
      </c>
    </row>
    <row r="4163" spans="1:18" hidden="1">
      <c r="A4163" s="21">
        <v>11563327</v>
      </c>
      <c r="B4163" s="22">
        <v>43947</v>
      </c>
      <c r="C4163" s="22">
        <v>43947</v>
      </c>
      <c r="D4163" s="21" t="s">
        <v>10</v>
      </c>
      <c r="E4163" s="23">
        <v>0</v>
      </c>
      <c r="F4163" s="23">
        <v>0</v>
      </c>
      <c r="G4163" s="23">
        <v>1180</v>
      </c>
      <c r="H4163" s="23">
        <v>17726.13</v>
      </c>
      <c r="I4163" s="21" t="s">
        <v>11</v>
      </c>
      <c r="J4163" s="21" t="s">
        <v>12</v>
      </c>
      <c r="K4163" s="21" t="str">
        <f t="shared" ref="K4163:K4226" si="215">IF(D4163="TF","Logic1"&amp;"_"&amp;TEXT(C4163, "mm") &amp;"_"&amp; F4163,"")</f>
        <v/>
      </c>
      <c r="L4163" s="21" t="e">
        <f ca="1">IF(AND(K4163&lt;&gt; "", COUNTIF(SAP!#REF!,K4163)&gt;0),"Matched", "")</f>
        <v>#REF!</v>
      </c>
      <c r="M4163" s="21" t="str">
        <f t="shared" si="213"/>
        <v/>
      </c>
      <c r="N4163" s="21" t="e">
        <f ca="1">IF(AND(M4163&lt;&gt; "", COUNTIF(SAP!#REF!,M4163)&gt;0),"Matched", "")</f>
        <v>#REF!</v>
      </c>
      <c r="O4163" s="21" t="str">
        <f t="shared" si="214"/>
        <v/>
      </c>
      <c r="P4163" s="21" t="e">
        <f ca="1">IF(AND(O4163&lt;&gt; "", COUNTIF(SAP!#REF!,O4163)&gt;0),"Matched", "")</f>
        <v>#REF!</v>
      </c>
      <c r="Q4163" s="21" t="str">
        <f ca="1">IF(OR(D4163="AC",D4163="TR"),"Logic4"&amp;"_"&amp;TEXT(C4163,"dd.mm.yyyy") &amp;"_"&amp; 445339.64,"")</f>
        <v>Logic4_26.04.2020_445339.64</v>
      </c>
      <c r="R4163" s="21" t="e">
        <f ca="1">IF(AND(Q4163&lt;&gt; "", COUNTIF(SAP!#REF!,Q4163)&gt;0),"Matched", "")</f>
        <v>#REF!</v>
      </c>
    </row>
    <row r="4164" spans="1:18" hidden="1">
      <c r="A4164" s="21">
        <v>11563327</v>
      </c>
      <c r="B4164" s="22">
        <v>43947</v>
      </c>
      <c r="C4164" s="22">
        <v>43947</v>
      </c>
      <c r="D4164" s="21" t="s">
        <v>10</v>
      </c>
      <c r="E4164" s="23">
        <v>0</v>
      </c>
      <c r="F4164" s="23">
        <v>0</v>
      </c>
      <c r="G4164" s="23">
        <v>1200</v>
      </c>
      <c r="H4164" s="23">
        <v>18926.13</v>
      </c>
      <c r="I4164" s="21" t="s">
        <v>11</v>
      </c>
      <c r="J4164" s="21" t="s">
        <v>12</v>
      </c>
      <c r="K4164" s="21" t="str">
        <f t="shared" si="215"/>
        <v/>
      </c>
      <c r="L4164" s="21" t="e">
        <f ca="1">IF(AND(K4164&lt;&gt; "", COUNTIF(SAP!#REF!,K4164)&gt;0),"Matched", "")</f>
        <v>#REF!</v>
      </c>
      <c r="M4164" s="21" t="str">
        <f t="shared" si="213"/>
        <v/>
      </c>
      <c r="N4164" s="21" t="e">
        <f ca="1">IF(AND(M4164&lt;&gt; "", COUNTIF(SAP!#REF!,M4164)&gt;0),"Matched", "")</f>
        <v>#REF!</v>
      </c>
      <c r="O4164" s="21" t="str">
        <f t="shared" si="214"/>
        <v/>
      </c>
      <c r="P4164" s="21" t="e">
        <f ca="1">IF(AND(O4164&lt;&gt; "", COUNTIF(SAP!#REF!,O4164)&gt;0),"Matched", "")</f>
        <v>#REF!</v>
      </c>
      <c r="Q4164" s="21" t="str">
        <f ca="1">IF(OR(D4164="AC",D4164="TR"),"Logic4"&amp;"_"&amp;TEXT(C4164,"dd.mm.yyyy") &amp;"_"&amp; 445339.64,"")</f>
        <v>Logic4_26.04.2020_445339.64</v>
      </c>
      <c r="R4164" s="21" t="e">
        <f ca="1">IF(AND(Q4164&lt;&gt; "", COUNTIF(SAP!#REF!,Q4164)&gt;0),"Matched", "")</f>
        <v>#REF!</v>
      </c>
    </row>
    <row r="4165" spans="1:18" hidden="1">
      <c r="A4165" s="21">
        <v>11563327</v>
      </c>
      <c r="B4165" s="22">
        <v>43947</v>
      </c>
      <c r="C4165" s="22">
        <v>43947</v>
      </c>
      <c r="D4165" s="21" t="s">
        <v>10</v>
      </c>
      <c r="E4165" s="23">
        <v>0</v>
      </c>
      <c r="F4165" s="23">
        <v>0</v>
      </c>
      <c r="G4165" s="23">
        <v>1260</v>
      </c>
      <c r="H4165" s="23">
        <v>20186.13</v>
      </c>
      <c r="I4165" s="21" t="s">
        <v>11</v>
      </c>
      <c r="J4165" s="21" t="s">
        <v>12</v>
      </c>
      <c r="K4165" s="21" t="str">
        <f t="shared" si="215"/>
        <v/>
      </c>
      <c r="L4165" s="21" t="e">
        <f ca="1">IF(AND(K4165&lt;&gt; "", COUNTIF(SAP!#REF!,K4165)&gt;0),"Matched", "")</f>
        <v>#REF!</v>
      </c>
      <c r="M4165" s="21" t="str">
        <f t="shared" si="213"/>
        <v/>
      </c>
      <c r="N4165" s="21" t="e">
        <f ca="1">IF(AND(M4165&lt;&gt; "", COUNTIF(SAP!#REF!,M4165)&gt;0),"Matched", "")</f>
        <v>#REF!</v>
      </c>
      <c r="O4165" s="21" t="str">
        <f t="shared" si="214"/>
        <v/>
      </c>
      <c r="P4165" s="21" t="e">
        <f ca="1">IF(AND(O4165&lt;&gt; "", COUNTIF(SAP!#REF!,O4165)&gt;0),"Matched", "")</f>
        <v>#REF!</v>
      </c>
      <c r="Q4165" s="21" t="str">
        <f ca="1">IF(OR(D4165="AC",D4165="TR"),"Logic4"&amp;"_"&amp;TEXT(C4165,"dd.mm.yyyy") &amp;"_"&amp; 445339.64,"")</f>
        <v>Logic4_26.04.2020_445339.64</v>
      </c>
      <c r="R4165" s="21" t="e">
        <f ca="1">IF(AND(Q4165&lt;&gt; "", COUNTIF(SAP!#REF!,Q4165)&gt;0),"Matched", "")</f>
        <v>#REF!</v>
      </c>
    </row>
    <row r="4166" spans="1:18" hidden="1">
      <c r="A4166" s="21">
        <v>11563327</v>
      </c>
      <c r="B4166" s="22">
        <v>43947</v>
      </c>
      <c r="C4166" s="22">
        <v>43947</v>
      </c>
      <c r="D4166" s="21" t="s">
        <v>10</v>
      </c>
      <c r="E4166" s="23">
        <v>0</v>
      </c>
      <c r="F4166" s="23">
        <v>0</v>
      </c>
      <c r="G4166" s="23">
        <v>1300</v>
      </c>
      <c r="H4166" s="23">
        <v>21486.13</v>
      </c>
      <c r="I4166" s="21" t="s">
        <v>11</v>
      </c>
      <c r="J4166" s="21" t="s">
        <v>12</v>
      </c>
      <c r="K4166" s="21" t="str">
        <f t="shared" si="215"/>
        <v/>
      </c>
      <c r="L4166" s="21" t="e">
        <f ca="1">IF(AND(K4166&lt;&gt; "", COUNTIF(SAP!#REF!,K4166)&gt;0),"Matched", "")</f>
        <v>#REF!</v>
      </c>
      <c r="M4166" s="21" t="str">
        <f t="shared" si="213"/>
        <v/>
      </c>
      <c r="N4166" s="21" t="e">
        <f ca="1">IF(AND(M4166&lt;&gt; "", COUNTIF(SAP!#REF!,M4166)&gt;0),"Matched", "")</f>
        <v>#REF!</v>
      </c>
      <c r="O4166" s="21" t="str">
        <f t="shared" si="214"/>
        <v/>
      </c>
      <c r="P4166" s="21" t="e">
        <f ca="1">IF(AND(O4166&lt;&gt; "", COUNTIF(SAP!#REF!,O4166)&gt;0),"Matched", "")</f>
        <v>#REF!</v>
      </c>
      <c r="Q4166" s="21" t="str">
        <f ca="1">IF(OR(D4166="AC",D4166="TR"),"Logic4"&amp;"_"&amp;TEXT(C4166,"dd.mm.yyyy") &amp;"_"&amp; 445339.64,"")</f>
        <v>Logic4_26.04.2020_445339.64</v>
      </c>
      <c r="R4166" s="21" t="e">
        <f ca="1">IF(AND(Q4166&lt;&gt; "", COUNTIF(SAP!#REF!,Q4166)&gt;0),"Matched", "")</f>
        <v>#REF!</v>
      </c>
    </row>
    <row r="4167" spans="1:18" hidden="1">
      <c r="A4167" s="21">
        <v>11563327</v>
      </c>
      <c r="B4167" s="22">
        <v>43947</v>
      </c>
      <c r="C4167" s="22">
        <v>43947</v>
      </c>
      <c r="D4167" s="21" t="s">
        <v>10</v>
      </c>
      <c r="E4167" s="23">
        <v>0</v>
      </c>
      <c r="F4167" s="23">
        <v>0</v>
      </c>
      <c r="G4167" s="23">
        <v>1330</v>
      </c>
      <c r="H4167" s="23">
        <v>22816.13</v>
      </c>
      <c r="I4167" s="21" t="s">
        <v>11</v>
      </c>
      <c r="J4167" s="21" t="s">
        <v>12</v>
      </c>
      <c r="K4167" s="21" t="str">
        <f t="shared" si="215"/>
        <v/>
      </c>
      <c r="L4167" s="21" t="e">
        <f ca="1">IF(AND(K4167&lt;&gt; "", COUNTIF(SAP!#REF!,K4167)&gt;0),"Matched", "")</f>
        <v>#REF!</v>
      </c>
      <c r="M4167" s="21" t="str">
        <f t="shared" si="213"/>
        <v/>
      </c>
      <c r="N4167" s="21" t="e">
        <f ca="1">IF(AND(M4167&lt;&gt; "", COUNTIF(SAP!#REF!,M4167)&gt;0),"Matched", "")</f>
        <v>#REF!</v>
      </c>
      <c r="O4167" s="21" t="str">
        <f t="shared" si="214"/>
        <v/>
      </c>
      <c r="P4167" s="21" t="e">
        <f ca="1">IF(AND(O4167&lt;&gt; "", COUNTIF(SAP!#REF!,O4167)&gt;0),"Matched", "")</f>
        <v>#REF!</v>
      </c>
      <c r="Q4167" s="21" t="str">
        <f ca="1">IF(OR(D4167="AC",D4167="TR"),"Logic4"&amp;"_"&amp;TEXT(C4167,"dd.mm.yyyy") &amp;"_"&amp; 445339.64,"")</f>
        <v>Logic4_26.04.2020_445339.64</v>
      </c>
      <c r="R4167" s="21" t="e">
        <f ca="1">IF(AND(Q4167&lt;&gt; "", COUNTIF(SAP!#REF!,Q4167)&gt;0),"Matched", "")</f>
        <v>#REF!</v>
      </c>
    </row>
    <row r="4168" spans="1:18" hidden="1">
      <c r="A4168" s="21">
        <v>11563327</v>
      </c>
      <c r="B4168" s="22">
        <v>43947</v>
      </c>
      <c r="C4168" s="22">
        <v>43947</v>
      </c>
      <c r="D4168" s="21" t="s">
        <v>10</v>
      </c>
      <c r="E4168" s="23">
        <v>0</v>
      </c>
      <c r="F4168" s="23">
        <v>0</v>
      </c>
      <c r="G4168" s="23">
        <v>1350</v>
      </c>
      <c r="H4168" s="23">
        <v>24166.13</v>
      </c>
      <c r="I4168" s="21" t="s">
        <v>11</v>
      </c>
      <c r="J4168" s="21" t="s">
        <v>12</v>
      </c>
      <c r="K4168" s="21" t="str">
        <f t="shared" si="215"/>
        <v/>
      </c>
      <c r="L4168" s="21" t="e">
        <f ca="1">IF(AND(K4168&lt;&gt; "", COUNTIF(SAP!#REF!,K4168)&gt;0),"Matched", "")</f>
        <v>#REF!</v>
      </c>
      <c r="M4168" s="21" t="str">
        <f t="shared" si="213"/>
        <v/>
      </c>
      <c r="N4168" s="21" t="e">
        <f ca="1">IF(AND(M4168&lt;&gt; "", COUNTIF(SAP!#REF!,M4168)&gt;0),"Matched", "")</f>
        <v>#REF!</v>
      </c>
      <c r="O4168" s="21" t="str">
        <f t="shared" si="214"/>
        <v/>
      </c>
      <c r="P4168" s="21" t="e">
        <f ca="1">IF(AND(O4168&lt;&gt; "", COUNTIF(SAP!#REF!,O4168)&gt;0),"Matched", "")</f>
        <v>#REF!</v>
      </c>
      <c r="Q4168" s="21" t="str">
        <f ca="1">IF(OR(D4168="AC",D4168="TR"),"Logic4"&amp;"_"&amp;TEXT(C4168,"dd.mm.yyyy") &amp;"_"&amp; 445339.64,"")</f>
        <v>Logic4_26.04.2020_445339.64</v>
      </c>
      <c r="R4168" s="21" t="e">
        <f ca="1">IF(AND(Q4168&lt;&gt; "", COUNTIF(SAP!#REF!,Q4168)&gt;0),"Matched", "")</f>
        <v>#REF!</v>
      </c>
    </row>
    <row r="4169" spans="1:18" hidden="1">
      <c r="A4169" s="21">
        <v>11563327</v>
      </c>
      <c r="B4169" s="22">
        <v>43947</v>
      </c>
      <c r="C4169" s="22">
        <v>43947</v>
      </c>
      <c r="D4169" s="21" t="s">
        <v>10</v>
      </c>
      <c r="E4169" s="23">
        <v>0</v>
      </c>
      <c r="F4169" s="23">
        <v>0</v>
      </c>
      <c r="G4169" s="23">
        <v>1450</v>
      </c>
      <c r="H4169" s="23">
        <v>25616.13</v>
      </c>
      <c r="I4169" s="21" t="s">
        <v>11</v>
      </c>
      <c r="J4169" s="21" t="s">
        <v>12</v>
      </c>
      <c r="K4169" s="21" t="str">
        <f t="shared" si="215"/>
        <v/>
      </c>
      <c r="L4169" s="21" t="e">
        <f ca="1">IF(AND(K4169&lt;&gt; "", COUNTIF(SAP!#REF!,K4169)&gt;0),"Matched", "")</f>
        <v>#REF!</v>
      </c>
      <c r="M4169" s="21" t="str">
        <f t="shared" si="213"/>
        <v/>
      </c>
      <c r="N4169" s="21" t="e">
        <f ca="1">IF(AND(M4169&lt;&gt; "", COUNTIF(SAP!#REF!,M4169)&gt;0),"Matched", "")</f>
        <v>#REF!</v>
      </c>
      <c r="O4169" s="21" t="str">
        <f t="shared" si="214"/>
        <v/>
      </c>
      <c r="P4169" s="21" t="e">
        <f ca="1">IF(AND(O4169&lt;&gt; "", COUNTIF(SAP!#REF!,O4169)&gt;0),"Matched", "")</f>
        <v>#REF!</v>
      </c>
      <c r="Q4169" s="21" t="str">
        <f ca="1">IF(OR(D4169="AC",D4169="TR"),"Logic4"&amp;"_"&amp;TEXT(C4169,"dd.mm.yyyy") &amp;"_"&amp; 445339.64,"")</f>
        <v>Logic4_26.04.2020_445339.64</v>
      </c>
      <c r="R4169" s="21" t="e">
        <f ca="1">IF(AND(Q4169&lt;&gt; "", COUNTIF(SAP!#REF!,Q4169)&gt;0),"Matched", "")</f>
        <v>#REF!</v>
      </c>
    </row>
    <row r="4170" spans="1:18" hidden="1">
      <c r="A4170" s="21">
        <v>11563327</v>
      </c>
      <c r="B4170" s="22">
        <v>43947</v>
      </c>
      <c r="C4170" s="22">
        <v>43947</v>
      </c>
      <c r="D4170" s="21" t="s">
        <v>10</v>
      </c>
      <c r="E4170" s="23">
        <v>0</v>
      </c>
      <c r="F4170" s="23">
        <v>0</v>
      </c>
      <c r="G4170" s="23">
        <v>1530.1</v>
      </c>
      <c r="H4170" s="23">
        <v>27146.23</v>
      </c>
      <c r="I4170" s="21" t="s">
        <v>11</v>
      </c>
      <c r="J4170" s="21" t="s">
        <v>12</v>
      </c>
      <c r="K4170" s="21" t="str">
        <f t="shared" si="215"/>
        <v/>
      </c>
      <c r="L4170" s="21" t="e">
        <f ca="1">IF(AND(K4170&lt;&gt; "", COUNTIF(SAP!#REF!,K4170)&gt;0),"Matched", "")</f>
        <v>#REF!</v>
      </c>
      <c r="M4170" s="21" t="str">
        <f t="shared" si="213"/>
        <v/>
      </c>
      <c r="N4170" s="21" t="e">
        <f ca="1">IF(AND(M4170&lt;&gt; "", COUNTIF(SAP!#REF!,M4170)&gt;0),"Matched", "")</f>
        <v>#REF!</v>
      </c>
      <c r="O4170" s="21" t="str">
        <f t="shared" si="214"/>
        <v/>
      </c>
      <c r="P4170" s="21" t="e">
        <f ca="1">IF(AND(O4170&lt;&gt; "", COUNTIF(SAP!#REF!,O4170)&gt;0),"Matched", "")</f>
        <v>#REF!</v>
      </c>
      <c r="Q4170" s="21" t="str">
        <f ca="1">IF(OR(D4170="AC",D4170="TR"),"Logic4"&amp;"_"&amp;TEXT(C4170,"dd.mm.yyyy") &amp;"_"&amp; 445339.64,"")</f>
        <v>Logic4_26.04.2020_445339.64</v>
      </c>
      <c r="R4170" s="21" t="e">
        <f ca="1">IF(AND(Q4170&lt;&gt; "", COUNTIF(SAP!#REF!,Q4170)&gt;0),"Matched", "")</f>
        <v>#REF!</v>
      </c>
    </row>
    <row r="4171" spans="1:18" hidden="1">
      <c r="A4171" s="21">
        <v>11563327</v>
      </c>
      <c r="B4171" s="22">
        <v>43947</v>
      </c>
      <c r="C4171" s="22">
        <v>43947</v>
      </c>
      <c r="D4171" s="21" t="s">
        <v>10</v>
      </c>
      <c r="E4171" s="23">
        <v>0</v>
      </c>
      <c r="F4171" s="23">
        <v>0</v>
      </c>
      <c r="G4171" s="23">
        <v>1540</v>
      </c>
      <c r="H4171" s="23">
        <v>28686.23</v>
      </c>
      <c r="I4171" s="21" t="s">
        <v>11</v>
      </c>
      <c r="J4171" s="21" t="s">
        <v>12</v>
      </c>
      <c r="K4171" s="21" t="str">
        <f t="shared" si="215"/>
        <v/>
      </c>
      <c r="L4171" s="21" t="e">
        <f ca="1">IF(AND(K4171&lt;&gt; "", COUNTIF(SAP!#REF!,K4171)&gt;0),"Matched", "")</f>
        <v>#REF!</v>
      </c>
      <c r="M4171" s="21" t="str">
        <f t="shared" si="213"/>
        <v/>
      </c>
      <c r="N4171" s="21" t="e">
        <f ca="1">IF(AND(M4171&lt;&gt; "", COUNTIF(SAP!#REF!,M4171)&gt;0),"Matched", "")</f>
        <v>#REF!</v>
      </c>
      <c r="O4171" s="21" t="str">
        <f t="shared" si="214"/>
        <v/>
      </c>
      <c r="P4171" s="21" t="e">
        <f ca="1">IF(AND(O4171&lt;&gt; "", COUNTIF(SAP!#REF!,O4171)&gt;0),"Matched", "")</f>
        <v>#REF!</v>
      </c>
      <c r="Q4171" s="21" t="str">
        <f ca="1">IF(OR(D4171="AC",D4171="TR"),"Logic4"&amp;"_"&amp;TEXT(C4171,"dd.mm.yyyy") &amp;"_"&amp; 445339.64,"")</f>
        <v>Logic4_26.04.2020_445339.64</v>
      </c>
      <c r="R4171" s="21" t="e">
        <f ca="1">IF(AND(Q4171&lt;&gt; "", COUNTIF(SAP!#REF!,Q4171)&gt;0),"Matched", "")</f>
        <v>#REF!</v>
      </c>
    </row>
    <row r="4172" spans="1:18" hidden="1">
      <c r="A4172" s="21">
        <v>11563327</v>
      </c>
      <c r="B4172" s="22">
        <v>43947</v>
      </c>
      <c r="C4172" s="22">
        <v>43947</v>
      </c>
      <c r="D4172" s="21" t="s">
        <v>10</v>
      </c>
      <c r="E4172" s="23">
        <v>0</v>
      </c>
      <c r="F4172" s="23">
        <v>0</v>
      </c>
      <c r="G4172" s="23">
        <v>1540</v>
      </c>
      <c r="H4172" s="23">
        <v>30226.23</v>
      </c>
      <c r="I4172" s="21" t="s">
        <v>11</v>
      </c>
      <c r="J4172" s="21" t="s">
        <v>12</v>
      </c>
      <c r="K4172" s="21" t="str">
        <f t="shared" si="215"/>
        <v/>
      </c>
      <c r="L4172" s="21" t="e">
        <f ca="1">IF(AND(K4172&lt;&gt; "", COUNTIF(SAP!#REF!,K4172)&gt;0),"Matched", "")</f>
        <v>#REF!</v>
      </c>
      <c r="M4172" s="21" t="str">
        <f t="shared" si="213"/>
        <v/>
      </c>
      <c r="N4172" s="21" t="e">
        <f ca="1">IF(AND(M4172&lt;&gt; "", COUNTIF(SAP!#REF!,M4172)&gt;0),"Matched", "")</f>
        <v>#REF!</v>
      </c>
      <c r="O4172" s="21" t="str">
        <f t="shared" si="214"/>
        <v/>
      </c>
      <c r="P4172" s="21" t="e">
        <f ca="1">IF(AND(O4172&lt;&gt; "", COUNTIF(SAP!#REF!,O4172)&gt;0),"Matched", "")</f>
        <v>#REF!</v>
      </c>
      <c r="Q4172" s="21" t="str">
        <f ca="1">IF(OR(D4172="AC",D4172="TR"),"Logic4"&amp;"_"&amp;TEXT(C4172,"dd.mm.yyyy") &amp;"_"&amp; 445339.64,"")</f>
        <v>Logic4_26.04.2020_445339.64</v>
      </c>
      <c r="R4172" s="21" t="e">
        <f ca="1">IF(AND(Q4172&lt;&gt; "", COUNTIF(SAP!#REF!,Q4172)&gt;0),"Matched", "")</f>
        <v>#REF!</v>
      </c>
    </row>
    <row r="4173" spans="1:18" hidden="1">
      <c r="A4173" s="21">
        <v>11563327</v>
      </c>
      <c r="B4173" s="22">
        <v>43947</v>
      </c>
      <c r="C4173" s="22">
        <v>43947</v>
      </c>
      <c r="D4173" s="21" t="s">
        <v>10</v>
      </c>
      <c r="E4173" s="23">
        <v>0</v>
      </c>
      <c r="F4173" s="23">
        <v>0</v>
      </c>
      <c r="G4173" s="23">
        <v>1600</v>
      </c>
      <c r="H4173" s="23">
        <v>31826.23</v>
      </c>
      <c r="I4173" s="21" t="s">
        <v>11</v>
      </c>
      <c r="J4173" s="21" t="s">
        <v>12</v>
      </c>
      <c r="K4173" s="21" t="str">
        <f t="shared" si="215"/>
        <v/>
      </c>
      <c r="L4173" s="21" t="e">
        <f ca="1">IF(AND(K4173&lt;&gt; "", COUNTIF(SAP!#REF!,K4173)&gt;0),"Matched", "")</f>
        <v>#REF!</v>
      </c>
      <c r="M4173" s="21" t="str">
        <f t="shared" si="213"/>
        <v/>
      </c>
      <c r="N4173" s="21" t="e">
        <f ca="1">IF(AND(M4173&lt;&gt; "", COUNTIF(SAP!#REF!,M4173)&gt;0),"Matched", "")</f>
        <v>#REF!</v>
      </c>
      <c r="O4173" s="21" t="str">
        <f t="shared" si="214"/>
        <v/>
      </c>
      <c r="P4173" s="21" t="e">
        <f ca="1">IF(AND(O4173&lt;&gt; "", COUNTIF(SAP!#REF!,O4173)&gt;0),"Matched", "")</f>
        <v>#REF!</v>
      </c>
      <c r="Q4173" s="21" t="str">
        <f ca="1">IF(OR(D4173="AC",D4173="TR"),"Logic4"&amp;"_"&amp;TEXT(C4173,"dd.mm.yyyy") &amp;"_"&amp; 445339.64,"")</f>
        <v>Logic4_26.04.2020_445339.64</v>
      </c>
      <c r="R4173" s="21" t="e">
        <f ca="1">IF(AND(Q4173&lt;&gt; "", COUNTIF(SAP!#REF!,Q4173)&gt;0),"Matched", "")</f>
        <v>#REF!</v>
      </c>
    </row>
    <row r="4174" spans="1:18" hidden="1">
      <c r="A4174" s="21">
        <v>11563327</v>
      </c>
      <c r="B4174" s="22">
        <v>43947</v>
      </c>
      <c r="C4174" s="22">
        <v>43947</v>
      </c>
      <c r="D4174" s="21" t="s">
        <v>10</v>
      </c>
      <c r="E4174" s="23">
        <v>0</v>
      </c>
      <c r="F4174" s="23">
        <v>0</v>
      </c>
      <c r="G4174" s="23">
        <v>1655.12</v>
      </c>
      <c r="H4174" s="23">
        <v>33481.35</v>
      </c>
      <c r="I4174" s="21" t="s">
        <v>11</v>
      </c>
      <c r="J4174" s="21" t="s">
        <v>12</v>
      </c>
      <c r="K4174" s="21" t="str">
        <f t="shared" si="215"/>
        <v/>
      </c>
      <c r="L4174" s="21" t="e">
        <f ca="1">IF(AND(K4174&lt;&gt; "", COUNTIF(SAP!#REF!,K4174)&gt;0),"Matched", "")</f>
        <v>#REF!</v>
      </c>
      <c r="M4174" s="21" t="str">
        <f t="shared" si="213"/>
        <v/>
      </c>
      <c r="N4174" s="21" t="e">
        <f ca="1">IF(AND(M4174&lt;&gt; "", COUNTIF(SAP!#REF!,M4174)&gt;0),"Matched", "")</f>
        <v>#REF!</v>
      </c>
      <c r="O4174" s="21" t="str">
        <f t="shared" si="214"/>
        <v/>
      </c>
      <c r="P4174" s="21" t="e">
        <f ca="1">IF(AND(O4174&lt;&gt; "", COUNTIF(SAP!#REF!,O4174)&gt;0),"Matched", "")</f>
        <v>#REF!</v>
      </c>
      <c r="Q4174" s="21" t="str">
        <f ca="1">IF(OR(D4174="AC",D4174="TR"),"Logic4"&amp;"_"&amp;TEXT(C4174,"dd.mm.yyyy") &amp;"_"&amp; 445339.64,"")</f>
        <v>Logic4_26.04.2020_445339.64</v>
      </c>
      <c r="R4174" s="21" t="e">
        <f ca="1">IF(AND(Q4174&lt;&gt; "", COUNTIF(SAP!#REF!,Q4174)&gt;0),"Matched", "")</f>
        <v>#REF!</v>
      </c>
    </row>
    <row r="4175" spans="1:18" hidden="1">
      <c r="A4175" s="21">
        <v>11563327</v>
      </c>
      <c r="B4175" s="22">
        <v>43947</v>
      </c>
      <c r="C4175" s="22">
        <v>43947</v>
      </c>
      <c r="D4175" s="21" t="s">
        <v>10</v>
      </c>
      <c r="E4175" s="23">
        <v>0</v>
      </c>
      <c r="F4175" s="23">
        <v>0</v>
      </c>
      <c r="G4175" s="23">
        <v>1720</v>
      </c>
      <c r="H4175" s="23">
        <v>35201.35</v>
      </c>
      <c r="I4175" s="21" t="s">
        <v>11</v>
      </c>
      <c r="J4175" s="21" t="s">
        <v>12</v>
      </c>
      <c r="K4175" s="21" t="str">
        <f t="shared" si="215"/>
        <v/>
      </c>
      <c r="L4175" s="21" t="e">
        <f ca="1">IF(AND(K4175&lt;&gt; "", COUNTIF(SAP!#REF!,K4175)&gt;0),"Matched", "")</f>
        <v>#REF!</v>
      </c>
      <c r="M4175" s="21" t="str">
        <f t="shared" si="213"/>
        <v/>
      </c>
      <c r="N4175" s="21" t="e">
        <f ca="1">IF(AND(M4175&lt;&gt; "", COUNTIF(SAP!#REF!,M4175)&gt;0),"Matched", "")</f>
        <v>#REF!</v>
      </c>
      <c r="O4175" s="21" t="str">
        <f t="shared" si="214"/>
        <v/>
      </c>
      <c r="P4175" s="21" t="e">
        <f ca="1">IF(AND(O4175&lt;&gt; "", COUNTIF(SAP!#REF!,O4175)&gt;0),"Matched", "")</f>
        <v>#REF!</v>
      </c>
      <c r="Q4175" s="21" t="str">
        <f ca="1">IF(OR(D4175="AC",D4175="TR"),"Logic4"&amp;"_"&amp;TEXT(C4175,"dd.mm.yyyy") &amp;"_"&amp; 445339.64,"")</f>
        <v>Logic4_26.04.2020_445339.64</v>
      </c>
      <c r="R4175" s="21" t="e">
        <f ca="1">IF(AND(Q4175&lt;&gt; "", COUNTIF(SAP!#REF!,Q4175)&gt;0),"Matched", "")</f>
        <v>#REF!</v>
      </c>
    </row>
    <row r="4176" spans="1:18" hidden="1">
      <c r="A4176" s="21">
        <v>11563327</v>
      </c>
      <c r="B4176" s="22">
        <v>43947</v>
      </c>
      <c r="C4176" s="22">
        <v>43947</v>
      </c>
      <c r="D4176" s="21" t="s">
        <v>10</v>
      </c>
      <c r="E4176" s="23">
        <v>0</v>
      </c>
      <c r="F4176" s="23">
        <v>0</v>
      </c>
      <c r="G4176" s="23">
        <v>1756.7</v>
      </c>
      <c r="H4176" s="23">
        <v>36958.050000000003</v>
      </c>
      <c r="I4176" s="21" t="s">
        <v>11</v>
      </c>
      <c r="J4176" s="21" t="s">
        <v>12</v>
      </c>
      <c r="K4176" s="21" t="str">
        <f t="shared" si="215"/>
        <v/>
      </c>
      <c r="L4176" s="21" t="e">
        <f ca="1">IF(AND(K4176&lt;&gt; "", COUNTIF(SAP!#REF!,K4176)&gt;0),"Matched", "")</f>
        <v>#REF!</v>
      </c>
      <c r="M4176" s="21" t="str">
        <f t="shared" si="213"/>
        <v/>
      </c>
      <c r="N4176" s="21" t="e">
        <f ca="1">IF(AND(M4176&lt;&gt; "", COUNTIF(SAP!#REF!,M4176)&gt;0),"Matched", "")</f>
        <v>#REF!</v>
      </c>
      <c r="O4176" s="21" t="str">
        <f t="shared" si="214"/>
        <v/>
      </c>
      <c r="P4176" s="21" t="e">
        <f ca="1">IF(AND(O4176&lt;&gt; "", COUNTIF(SAP!#REF!,O4176)&gt;0),"Matched", "")</f>
        <v>#REF!</v>
      </c>
      <c r="Q4176" s="21" t="str">
        <f ca="1">IF(OR(D4176="AC",D4176="TR"),"Logic4"&amp;"_"&amp;TEXT(C4176,"dd.mm.yyyy") &amp;"_"&amp; 445339.64,"")</f>
        <v>Logic4_26.04.2020_445339.64</v>
      </c>
      <c r="R4176" s="21" t="e">
        <f ca="1">IF(AND(Q4176&lt;&gt; "", COUNTIF(SAP!#REF!,Q4176)&gt;0),"Matched", "")</f>
        <v>#REF!</v>
      </c>
    </row>
    <row r="4177" spans="1:18" hidden="1">
      <c r="A4177" s="21">
        <v>11563327</v>
      </c>
      <c r="B4177" s="22">
        <v>43947</v>
      </c>
      <c r="C4177" s="22">
        <v>43947</v>
      </c>
      <c r="D4177" s="21" t="s">
        <v>10</v>
      </c>
      <c r="E4177" s="23">
        <v>0</v>
      </c>
      <c r="F4177" s="23">
        <v>0</v>
      </c>
      <c r="G4177" s="23">
        <v>1800</v>
      </c>
      <c r="H4177" s="23">
        <v>38758.050000000003</v>
      </c>
      <c r="I4177" s="21" t="s">
        <v>11</v>
      </c>
      <c r="J4177" s="21" t="s">
        <v>12</v>
      </c>
      <c r="K4177" s="21" t="str">
        <f t="shared" si="215"/>
        <v/>
      </c>
      <c r="L4177" s="21" t="e">
        <f ca="1">IF(AND(K4177&lt;&gt; "", COUNTIF(SAP!#REF!,K4177)&gt;0),"Matched", "")</f>
        <v>#REF!</v>
      </c>
      <c r="M4177" s="21" t="str">
        <f t="shared" si="213"/>
        <v/>
      </c>
      <c r="N4177" s="21" t="e">
        <f ca="1">IF(AND(M4177&lt;&gt; "", COUNTIF(SAP!#REF!,M4177)&gt;0),"Matched", "")</f>
        <v>#REF!</v>
      </c>
      <c r="O4177" s="21" t="str">
        <f t="shared" si="214"/>
        <v/>
      </c>
      <c r="P4177" s="21" t="e">
        <f ca="1">IF(AND(O4177&lt;&gt; "", COUNTIF(SAP!#REF!,O4177)&gt;0),"Matched", "")</f>
        <v>#REF!</v>
      </c>
      <c r="Q4177" s="21" t="str">
        <f ca="1">IF(OR(D4177="AC",D4177="TR"),"Logic4"&amp;"_"&amp;TEXT(C4177,"dd.mm.yyyy") &amp;"_"&amp; 445339.64,"")</f>
        <v>Logic4_26.04.2020_445339.64</v>
      </c>
      <c r="R4177" s="21" t="e">
        <f ca="1">IF(AND(Q4177&lt;&gt; "", COUNTIF(SAP!#REF!,Q4177)&gt;0),"Matched", "")</f>
        <v>#REF!</v>
      </c>
    </row>
    <row r="4178" spans="1:18" hidden="1">
      <c r="A4178" s="21">
        <v>11563327</v>
      </c>
      <c r="B4178" s="22">
        <v>43947</v>
      </c>
      <c r="C4178" s="22">
        <v>43947</v>
      </c>
      <c r="D4178" s="21" t="s">
        <v>10</v>
      </c>
      <c r="E4178" s="23">
        <v>0</v>
      </c>
      <c r="F4178" s="23">
        <v>0</v>
      </c>
      <c r="G4178" s="23">
        <v>1850</v>
      </c>
      <c r="H4178" s="23">
        <v>40608.050000000003</v>
      </c>
      <c r="I4178" s="21" t="s">
        <v>11</v>
      </c>
      <c r="J4178" s="21" t="s">
        <v>12</v>
      </c>
      <c r="K4178" s="21" t="str">
        <f t="shared" si="215"/>
        <v/>
      </c>
      <c r="L4178" s="21" t="e">
        <f ca="1">IF(AND(K4178&lt;&gt; "", COUNTIF(SAP!#REF!,K4178)&gt;0),"Matched", "")</f>
        <v>#REF!</v>
      </c>
      <c r="M4178" s="21" t="str">
        <f t="shared" si="213"/>
        <v/>
      </c>
      <c r="N4178" s="21" t="e">
        <f ca="1">IF(AND(M4178&lt;&gt; "", COUNTIF(SAP!#REF!,M4178)&gt;0),"Matched", "")</f>
        <v>#REF!</v>
      </c>
      <c r="O4178" s="21" t="str">
        <f t="shared" si="214"/>
        <v/>
      </c>
      <c r="P4178" s="21" t="e">
        <f ca="1">IF(AND(O4178&lt;&gt; "", COUNTIF(SAP!#REF!,O4178)&gt;0),"Matched", "")</f>
        <v>#REF!</v>
      </c>
      <c r="Q4178" s="21" t="str">
        <f ca="1">IF(OR(D4178="AC",D4178="TR"),"Logic4"&amp;"_"&amp;TEXT(C4178,"dd.mm.yyyy") &amp;"_"&amp; 445339.64,"")</f>
        <v>Logic4_26.04.2020_445339.64</v>
      </c>
      <c r="R4178" s="21" t="e">
        <f ca="1">IF(AND(Q4178&lt;&gt; "", COUNTIF(SAP!#REF!,Q4178)&gt;0),"Matched", "")</f>
        <v>#REF!</v>
      </c>
    </row>
    <row r="4179" spans="1:18" hidden="1">
      <c r="A4179" s="21">
        <v>11563327</v>
      </c>
      <c r="B4179" s="22">
        <v>43947</v>
      </c>
      <c r="C4179" s="22">
        <v>43947</v>
      </c>
      <c r="D4179" s="21" t="s">
        <v>10</v>
      </c>
      <c r="E4179" s="23">
        <v>0</v>
      </c>
      <c r="F4179" s="23">
        <v>0</v>
      </c>
      <c r="G4179" s="23">
        <v>1860</v>
      </c>
      <c r="H4179" s="23">
        <v>42468.05</v>
      </c>
      <c r="I4179" s="21" t="s">
        <v>11</v>
      </c>
      <c r="J4179" s="21" t="s">
        <v>12</v>
      </c>
      <c r="K4179" s="21" t="str">
        <f t="shared" si="215"/>
        <v/>
      </c>
      <c r="L4179" s="21" t="e">
        <f ca="1">IF(AND(K4179&lt;&gt; "", COUNTIF(SAP!#REF!,K4179)&gt;0),"Matched", "")</f>
        <v>#REF!</v>
      </c>
      <c r="M4179" s="21" t="str">
        <f t="shared" si="213"/>
        <v/>
      </c>
      <c r="N4179" s="21" t="e">
        <f ca="1">IF(AND(M4179&lt;&gt; "", COUNTIF(SAP!#REF!,M4179)&gt;0),"Matched", "")</f>
        <v>#REF!</v>
      </c>
      <c r="O4179" s="21" t="str">
        <f t="shared" si="214"/>
        <v/>
      </c>
      <c r="P4179" s="21" t="e">
        <f ca="1">IF(AND(O4179&lt;&gt; "", COUNTIF(SAP!#REF!,O4179)&gt;0),"Matched", "")</f>
        <v>#REF!</v>
      </c>
      <c r="Q4179" s="21" t="str">
        <f ca="1">IF(OR(D4179="AC",D4179="TR"),"Logic4"&amp;"_"&amp;TEXT(C4179,"dd.mm.yyyy") &amp;"_"&amp; 445339.64,"")</f>
        <v>Logic4_26.04.2020_445339.64</v>
      </c>
      <c r="R4179" s="21" t="e">
        <f ca="1">IF(AND(Q4179&lt;&gt; "", COUNTIF(SAP!#REF!,Q4179)&gt;0),"Matched", "")</f>
        <v>#REF!</v>
      </c>
    </row>
    <row r="4180" spans="1:18" hidden="1">
      <c r="A4180" s="21">
        <v>11563327</v>
      </c>
      <c r="B4180" s="22">
        <v>43947</v>
      </c>
      <c r="C4180" s="22">
        <v>43947</v>
      </c>
      <c r="D4180" s="21" t="s">
        <v>10</v>
      </c>
      <c r="E4180" s="23">
        <v>0</v>
      </c>
      <c r="F4180" s="23">
        <v>0</v>
      </c>
      <c r="G4180" s="23">
        <v>1895.8</v>
      </c>
      <c r="H4180" s="23">
        <v>44363.85</v>
      </c>
      <c r="I4180" s="21" t="s">
        <v>11</v>
      </c>
      <c r="J4180" s="21" t="s">
        <v>12</v>
      </c>
      <c r="K4180" s="21" t="str">
        <f t="shared" si="215"/>
        <v/>
      </c>
      <c r="L4180" s="21" t="e">
        <f ca="1">IF(AND(K4180&lt;&gt; "", COUNTIF(SAP!#REF!,K4180)&gt;0),"Matched", "")</f>
        <v>#REF!</v>
      </c>
      <c r="M4180" s="21" t="str">
        <f t="shared" si="213"/>
        <v/>
      </c>
      <c r="N4180" s="21" t="e">
        <f ca="1">IF(AND(M4180&lt;&gt; "", COUNTIF(SAP!#REF!,M4180)&gt;0),"Matched", "")</f>
        <v>#REF!</v>
      </c>
      <c r="O4180" s="21" t="str">
        <f t="shared" si="214"/>
        <v/>
      </c>
      <c r="P4180" s="21" t="e">
        <f ca="1">IF(AND(O4180&lt;&gt; "", COUNTIF(SAP!#REF!,O4180)&gt;0),"Matched", "")</f>
        <v>#REF!</v>
      </c>
      <c r="Q4180" s="21" t="str">
        <f ca="1">IF(OR(D4180="AC",D4180="TR"),"Logic4"&amp;"_"&amp;TEXT(C4180,"dd.mm.yyyy") &amp;"_"&amp; 445339.64,"")</f>
        <v>Logic4_26.04.2020_445339.64</v>
      </c>
      <c r="R4180" s="21" t="e">
        <f ca="1">IF(AND(Q4180&lt;&gt; "", COUNTIF(SAP!#REF!,Q4180)&gt;0),"Matched", "")</f>
        <v>#REF!</v>
      </c>
    </row>
    <row r="4181" spans="1:18" hidden="1">
      <c r="A4181" s="21">
        <v>11563327</v>
      </c>
      <c r="B4181" s="22">
        <v>43947</v>
      </c>
      <c r="C4181" s="22">
        <v>43947</v>
      </c>
      <c r="D4181" s="21" t="s">
        <v>10</v>
      </c>
      <c r="E4181" s="23">
        <v>0</v>
      </c>
      <c r="F4181" s="23">
        <v>0</v>
      </c>
      <c r="G4181" s="23">
        <v>1930</v>
      </c>
      <c r="H4181" s="23">
        <v>46293.85</v>
      </c>
      <c r="I4181" s="21" t="s">
        <v>11</v>
      </c>
      <c r="J4181" s="21" t="s">
        <v>12</v>
      </c>
      <c r="K4181" s="21" t="str">
        <f t="shared" si="215"/>
        <v/>
      </c>
      <c r="L4181" s="21" t="e">
        <f ca="1">IF(AND(K4181&lt;&gt; "", COUNTIF(SAP!#REF!,K4181)&gt;0),"Matched", "")</f>
        <v>#REF!</v>
      </c>
      <c r="M4181" s="21" t="str">
        <f t="shared" si="213"/>
        <v/>
      </c>
      <c r="N4181" s="21" t="e">
        <f ca="1">IF(AND(M4181&lt;&gt; "", COUNTIF(SAP!#REF!,M4181)&gt;0),"Matched", "")</f>
        <v>#REF!</v>
      </c>
      <c r="O4181" s="21" t="str">
        <f t="shared" si="214"/>
        <v/>
      </c>
      <c r="P4181" s="21" t="e">
        <f ca="1">IF(AND(O4181&lt;&gt; "", COUNTIF(SAP!#REF!,O4181)&gt;0),"Matched", "")</f>
        <v>#REF!</v>
      </c>
      <c r="Q4181" s="21" t="str">
        <f ca="1">IF(OR(D4181="AC",D4181="TR"),"Logic4"&amp;"_"&amp;TEXT(C4181,"dd.mm.yyyy") &amp;"_"&amp; 445339.64,"")</f>
        <v>Logic4_26.04.2020_445339.64</v>
      </c>
      <c r="R4181" s="21" t="e">
        <f ca="1">IF(AND(Q4181&lt;&gt; "", COUNTIF(SAP!#REF!,Q4181)&gt;0),"Matched", "")</f>
        <v>#REF!</v>
      </c>
    </row>
    <row r="4182" spans="1:18" hidden="1">
      <c r="A4182" s="21">
        <v>11563327</v>
      </c>
      <c r="B4182" s="22">
        <v>43947</v>
      </c>
      <c r="C4182" s="22">
        <v>43947</v>
      </c>
      <c r="D4182" s="21" t="s">
        <v>10</v>
      </c>
      <c r="E4182" s="23">
        <v>0</v>
      </c>
      <c r="F4182" s="23">
        <v>0</v>
      </c>
      <c r="G4182" s="23">
        <v>1950</v>
      </c>
      <c r="H4182" s="23">
        <v>48243.85</v>
      </c>
      <c r="I4182" s="21" t="s">
        <v>11</v>
      </c>
      <c r="J4182" s="21" t="s">
        <v>12</v>
      </c>
      <c r="K4182" s="21" t="str">
        <f t="shared" si="215"/>
        <v/>
      </c>
      <c r="L4182" s="21" t="e">
        <f ca="1">IF(AND(K4182&lt;&gt; "", COUNTIF(SAP!#REF!,K4182)&gt;0),"Matched", "")</f>
        <v>#REF!</v>
      </c>
      <c r="M4182" s="21" t="str">
        <f t="shared" si="213"/>
        <v/>
      </c>
      <c r="N4182" s="21" t="e">
        <f ca="1">IF(AND(M4182&lt;&gt; "", COUNTIF(SAP!#REF!,M4182)&gt;0),"Matched", "")</f>
        <v>#REF!</v>
      </c>
      <c r="O4182" s="21" t="str">
        <f t="shared" si="214"/>
        <v/>
      </c>
      <c r="P4182" s="21" t="e">
        <f ca="1">IF(AND(O4182&lt;&gt; "", COUNTIF(SAP!#REF!,O4182)&gt;0),"Matched", "")</f>
        <v>#REF!</v>
      </c>
      <c r="Q4182" s="21" t="str">
        <f ca="1">IF(OR(D4182="AC",D4182="TR"),"Logic4"&amp;"_"&amp;TEXT(C4182,"dd.mm.yyyy") &amp;"_"&amp; 445339.64,"")</f>
        <v>Logic4_26.04.2020_445339.64</v>
      </c>
      <c r="R4182" s="21" t="e">
        <f ca="1">IF(AND(Q4182&lt;&gt; "", COUNTIF(SAP!#REF!,Q4182)&gt;0),"Matched", "")</f>
        <v>#REF!</v>
      </c>
    </row>
    <row r="4183" spans="1:18" hidden="1">
      <c r="A4183" s="21">
        <v>11563327</v>
      </c>
      <c r="B4183" s="22">
        <v>43947</v>
      </c>
      <c r="C4183" s="22">
        <v>43947</v>
      </c>
      <c r="D4183" s="21" t="s">
        <v>10</v>
      </c>
      <c r="E4183" s="23">
        <v>0</v>
      </c>
      <c r="F4183" s="23">
        <v>0</v>
      </c>
      <c r="G4183" s="23">
        <v>1950</v>
      </c>
      <c r="H4183" s="23">
        <v>50193.85</v>
      </c>
      <c r="I4183" s="21" t="s">
        <v>11</v>
      </c>
      <c r="J4183" s="21" t="s">
        <v>12</v>
      </c>
      <c r="K4183" s="21" t="str">
        <f t="shared" si="215"/>
        <v/>
      </c>
      <c r="L4183" s="21" t="e">
        <f ca="1">IF(AND(K4183&lt;&gt; "", COUNTIF(SAP!#REF!,K4183)&gt;0),"Matched", "")</f>
        <v>#REF!</v>
      </c>
      <c r="M4183" s="21" t="str">
        <f t="shared" si="213"/>
        <v/>
      </c>
      <c r="N4183" s="21" t="e">
        <f ca="1">IF(AND(M4183&lt;&gt; "", COUNTIF(SAP!#REF!,M4183)&gt;0),"Matched", "")</f>
        <v>#REF!</v>
      </c>
      <c r="O4183" s="21" t="str">
        <f t="shared" si="214"/>
        <v/>
      </c>
      <c r="P4183" s="21" t="e">
        <f ca="1">IF(AND(O4183&lt;&gt; "", COUNTIF(SAP!#REF!,O4183)&gt;0),"Matched", "")</f>
        <v>#REF!</v>
      </c>
      <c r="Q4183" s="21" t="str">
        <f ca="1">IF(OR(D4183="AC",D4183="TR"),"Logic4"&amp;"_"&amp;TEXT(C4183,"dd.mm.yyyy") &amp;"_"&amp; 445339.64,"")</f>
        <v>Logic4_26.04.2020_445339.64</v>
      </c>
      <c r="R4183" s="21" t="e">
        <f ca="1">IF(AND(Q4183&lt;&gt; "", COUNTIF(SAP!#REF!,Q4183)&gt;0),"Matched", "")</f>
        <v>#REF!</v>
      </c>
    </row>
    <row r="4184" spans="1:18" hidden="1">
      <c r="A4184" s="21">
        <v>11563327</v>
      </c>
      <c r="B4184" s="22">
        <v>43947</v>
      </c>
      <c r="C4184" s="22">
        <v>43947</v>
      </c>
      <c r="D4184" s="21" t="s">
        <v>10</v>
      </c>
      <c r="E4184" s="23">
        <v>0</v>
      </c>
      <c r="F4184" s="23">
        <v>0</v>
      </c>
      <c r="G4184" s="23">
        <v>1950</v>
      </c>
      <c r="H4184" s="23">
        <v>52143.85</v>
      </c>
      <c r="I4184" s="21" t="s">
        <v>11</v>
      </c>
      <c r="J4184" s="21" t="s">
        <v>12</v>
      </c>
      <c r="K4184" s="21" t="str">
        <f t="shared" si="215"/>
        <v/>
      </c>
      <c r="L4184" s="21" t="e">
        <f ca="1">IF(AND(K4184&lt;&gt; "", COUNTIF(SAP!#REF!,K4184)&gt;0),"Matched", "")</f>
        <v>#REF!</v>
      </c>
      <c r="M4184" s="21" t="str">
        <f t="shared" si="213"/>
        <v/>
      </c>
      <c r="N4184" s="21" t="e">
        <f ca="1">IF(AND(M4184&lt;&gt; "", COUNTIF(SAP!#REF!,M4184)&gt;0),"Matched", "")</f>
        <v>#REF!</v>
      </c>
      <c r="O4184" s="21" t="str">
        <f t="shared" si="214"/>
        <v/>
      </c>
      <c r="P4184" s="21" t="e">
        <f ca="1">IF(AND(O4184&lt;&gt; "", COUNTIF(SAP!#REF!,O4184)&gt;0),"Matched", "")</f>
        <v>#REF!</v>
      </c>
      <c r="Q4184" s="21" t="str">
        <f ca="1">IF(OR(D4184="AC",D4184="TR"),"Logic4"&amp;"_"&amp;TEXT(C4184,"dd.mm.yyyy") &amp;"_"&amp; 445339.64,"")</f>
        <v>Logic4_26.04.2020_445339.64</v>
      </c>
      <c r="R4184" s="21" t="e">
        <f ca="1">IF(AND(Q4184&lt;&gt; "", COUNTIF(SAP!#REF!,Q4184)&gt;0),"Matched", "")</f>
        <v>#REF!</v>
      </c>
    </row>
    <row r="4185" spans="1:18" hidden="1">
      <c r="A4185" s="21">
        <v>11563327</v>
      </c>
      <c r="B4185" s="22">
        <v>43947</v>
      </c>
      <c r="C4185" s="22">
        <v>43947</v>
      </c>
      <c r="D4185" s="21" t="s">
        <v>10</v>
      </c>
      <c r="E4185" s="23">
        <v>0</v>
      </c>
      <c r="F4185" s="23">
        <v>0</v>
      </c>
      <c r="G4185" s="23">
        <v>2015</v>
      </c>
      <c r="H4185" s="23">
        <v>54158.85</v>
      </c>
      <c r="I4185" s="21" t="s">
        <v>11</v>
      </c>
      <c r="J4185" s="21" t="s">
        <v>12</v>
      </c>
      <c r="K4185" s="21" t="str">
        <f t="shared" si="215"/>
        <v/>
      </c>
      <c r="L4185" s="21" t="e">
        <f ca="1">IF(AND(K4185&lt;&gt; "", COUNTIF(SAP!#REF!,K4185)&gt;0),"Matched", "")</f>
        <v>#REF!</v>
      </c>
      <c r="M4185" s="21" t="str">
        <f t="shared" si="213"/>
        <v/>
      </c>
      <c r="N4185" s="21" t="e">
        <f ca="1">IF(AND(M4185&lt;&gt; "", COUNTIF(SAP!#REF!,M4185)&gt;0),"Matched", "")</f>
        <v>#REF!</v>
      </c>
      <c r="O4185" s="21" t="str">
        <f t="shared" si="214"/>
        <v/>
      </c>
      <c r="P4185" s="21" t="e">
        <f ca="1">IF(AND(O4185&lt;&gt; "", COUNTIF(SAP!#REF!,O4185)&gt;0),"Matched", "")</f>
        <v>#REF!</v>
      </c>
      <c r="Q4185" s="21" t="str">
        <f ca="1">IF(OR(D4185="AC",D4185="TR"),"Logic4"&amp;"_"&amp;TEXT(C4185,"dd.mm.yyyy") &amp;"_"&amp; 445339.64,"")</f>
        <v>Logic4_26.04.2020_445339.64</v>
      </c>
      <c r="R4185" s="21" t="e">
        <f ca="1">IF(AND(Q4185&lt;&gt; "", COUNTIF(SAP!#REF!,Q4185)&gt;0),"Matched", "")</f>
        <v>#REF!</v>
      </c>
    </row>
    <row r="4186" spans="1:18" hidden="1">
      <c r="A4186" s="21">
        <v>11563327</v>
      </c>
      <c r="B4186" s="22">
        <v>43947</v>
      </c>
      <c r="C4186" s="22">
        <v>43947</v>
      </c>
      <c r="D4186" s="21" t="s">
        <v>10</v>
      </c>
      <c r="E4186" s="23">
        <v>0</v>
      </c>
      <c r="F4186" s="23">
        <v>0</v>
      </c>
      <c r="G4186" s="23">
        <v>2020</v>
      </c>
      <c r="H4186" s="23">
        <v>56178.85</v>
      </c>
      <c r="I4186" s="21" t="s">
        <v>11</v>
      </c>
      <c r="J4186" s="21" t="s">
        <v>12</v>
      </c>
      <c r="K4186" s="21" t="str">
        <f t="shared" si="215"/>
        <v/>
      </c>
      <c r="L4186" s="21" t="e">
        <f ca="1">IF(AND(K4186&lt;&gt; "", COUNTIF(SAP!#REF!,K4186)&gt;0),"Matched", "")</f>
        <v>#REF!</v>
      </c>
      <c r="M4186" s="21" t="str">
        <f t="shared" si="213"/>
        <v/>
      </c>
      <c r="N4186" s="21" t="e">
        <f ca="1">IF(AND(M4186&lt;&gt; "", COUNTIF(SAP!#REF!,M4186)&gt;0),"Matched", "")</f>
        <v>#REF!</v>
      </c>
      <c r="O4186" s="21" t="str">
        <f t="shared" si="214"/>
        <v/>
      </c>
      <c r="P4186" s="21" t="e">
        <f ca="1">IF(AND(O4186&lt;&gt; "", COUNTIF(SAP!#REF!,O4186)&gt;0),"Matched", "")</f>
        <v>#REF!</v>
      </c>
      <c r="Q4186" s="21" t="str">
        <f ca="1">IF(OR(D4186="AC",D4186="TR"),"Logic4"&amp;"_"&amp;TEXT(C4186,"dd.mm.yyyy") &amp;"_"&amp; 445339.64,"")</f>
        <v>Logic4_26.04.2020_445339.64</v>
      </c>
      <c r="R4186" s="21" t="e">
        <f ca="1">IF(AND(Q4186&lt;&gt; "", COUNTIF(SAP!#REF!,Q4186)&gt;0),"Matched", "")</f>
        <v>#REF!</v>
      </c>
    </row>
    <row r="4187" spans="1:18" hidden="1">
      <c r="A4187" s="21">
        <v>11563327</v>
      </c>
      <c r="B4187" s="22">
        <v>43947</v>
      </c>
      <c r="C4187" s="22">
        <v>43947</v>
      </c>
      <c r="D4187" s="21" t="s">
        <v>10</v>
      </c>
      <c r="E4187" s="23">
        <v>0</v>
      </c>
      <c r="F4187" s="23">
        <v>0</v>
      </c>
      <c r="G4187" s="23">
        <v>2040</v>
      </c>
      <c r="H4187" s="23">
        <v>58218.85</v>
      </c>
      <c r="I4187" s="21" t="s">
        <v>11</v>
      </c>
      <c r="J4187" s="21" t="s">
        <v>12</v>
      </c>
      <c r="K4187" s="21" t="str">
        <f t="shared" si="215"/>
        <v/>
      </c>
      <c r="L4187" s="21" t="e">
        <f ca="1">IF(AND(K4187&lt;&gt; "", COUNTIF(SAP!#REF!,K4187)&gt;0),"Matched", "")</f>
        <v>#REF!</v>
      </c>
      <c r="M4187" s="21" t="str">
        <f t="shared" si="213"/>
        <v/>
      </c>
      <c r="N4187" s="21" t="e">
        <f ca="1">IF(AND(M4187&lt;&gt; "", COUNTIF(SAP!#REF!,M4187)&gt;0),"Matched", "")</f>
        <v>#REF!</v>
      </c>
      <c r="O4187" s="21" t="str">
        <f t="shared" si="214"/>
        <v/>
      </c>
      <c r="P4187" s="21" t="e">
        <f ca="1">IF(AND(O4187&lt;&gt; "", COUNTIF(SAP!#REF!,O4187)&gt;0),"Matched", "")</f>
        <v>#REF!</v>
      </c>
      <c r="Q4187" s="21" t="str">
        <f ca="1">IF(OR(D4187="AC",D4187="TR"),"Logic4"&amp;"_"&amp;TEXT(C4187,"dd.mm.yyyy") &amp;"_"&amp; 445339.64,"")</f>
        <v>Logic4_26.04.2020_445339.64</v>
      </c>
      <c r="R4187" s="21" t="e">
        <f ca="1">IF(AND(Q4187&lt;&gt; "", COUNTIF(SAP!#REF!,Q4187)&gt;0),"Matched", "")</f>
        <v>#REF!</v>
      </c>
    </row>
    <row r="4188" spans="1:18" hidden="1">
      <c r="A4188" s="21">
        <v>11563327</v>
      </c>
      <c r="B4188" s="22">
        <v>43947</v>
      </c>
      <c r="C4188" s="22">
        <v>43947</v>
      </c>
      <c r="D4188" s="21" t="s">
        <v>10</v>
      </c>
      <c r="E4188" s="23">
        <v>0</v>
      </c>
      <c r="F4188" s="23">
        <v>0</v>
      </c>
      <c r="G4188" s="23">
        <v>2060</v>
      </c>
      <c r="H4188" s="23">
        <v>60278.85</v>
      </c>
      <c r="I4188" s="21" t="s">
        <v>11</v>
      </c>
      <c r="J4188" s="21" t="s">
        <v>12</v>
      </c>
      <c r="K4188" s="21" t="str">
        <f t="shared" si="215"/>
        <v/>
      </c>
      <c r="L4188" s="21" t="e">
        <f ca="1">IF(AND(K4188&lt;&gt; "", COUNTIF(SAP!#REF!,K4188)&gt;0),"Matched", "")</f>
        <v>#REF!</v>
      </c>
      <c r="M4188" s="21" t="str">
        <f t="shared" si="213"/>
        <v/>
      </c>
      <c r="N4188" s="21" t="e">
        <f ca="1">IF(AND(M4188&lt;&gt; "", COUNTIF(SAP!#REF!,M4188)&gt;0),"Matched", "")</f>
        <v>#REF!</v>
      </c>
      <c r="O4188" s="21" t="str">
        <f t="shared" si="214"/>
        <v/>
      </c>
      <c r="P4188" s="21" t="e">
        <f ca="1">IF(AND(O4188&lt;&gt; "", COUNTIF(SAP!#REF!,O4188)&gt;0),"Matched", "")</f>
        <v>#REF!</v>
      </c>
      <c r="Q4188" s="21" t="str">
        <f ca="1">IF(OR(D4188="AC",D4188="TR"),"Logic4"&amp;"_"&amp;TEXT(C4188,"dd.mm.yyyy") &amp;"_"&amp; 445339.64,"")</f>
        <v>Logic4_26.04.2020_445339.64</v>
      </c>
      <c r="R4188" s="21" t="e">
        <f ca="1">IF(AND(Q4188&lt;&gt; "", COUNTIF(SAP!#REF!,Q4188)&gt;0),"Matched", "")</f>
        <v>#REF!</v>
      </c>
    </row>
    <row r="4189" spans="1:18" hidden="1">
      <c r="A4189" s="21">
        <v>11563327</v>
      </c>
      <c r="B4189" s="22">
        <v>43947</v>
      </c>
      <c r="C4189" s="22">
        <v>43947</v>
      </c>
      <c r="D4189" s="21" t="s">
        <v>10</v>
      </c>
      <c r="E4189" s="23">
        <v>0</v>
      </c>
      <c r="F4189" s="23">
        <v>0</v>
      </c>
      <c r="G4189" s="23">
        <v>2070</v>
      </c>
      <c r="H4189" s="23">
        <v>62348.85</v>
      </c>
      <c r="I4189" s="21" t="s">
        <v>11</v>
      </c>
      <c r="J4189" s="21" t="s">
        <v>12</v>
      </c>
      <c r="K4189" s="21" t="str">
        <f t="shared" si="215"/>
        <v/>
      </c>
      <c r="L4189" s="21" t="e">
        <f ca="1">IF(AND(K4189&lt;&gt; "", COUNTIF(SAP!#REF!,K4189)&gt;0),"Matched", "")</f>
        <v>#REF!</v>
      </c>
      <c r="M4189" s="21" t="str">
        <f t="shared" si="213"/>
        <v/>
      </c>
      <c r="N4189" s="21" t="e">
        <f ca="1">IF(AND(M4189&lt;&gt; "", COUNTIF(SAP!#REF!,M4189)&gt;0),"Matched", "")</f>
        <v>#REF!</v>
      </c>
      <c r="O4189" s="21" t="str">
        <f t="shared" si="214"/>
        <v/>
      </c>
      <c r="P4189" s="21" t="e">
        <f ca="1">IF(AND(O4189&lt;&gt; "", COUNTIF(SAP!#REF!,O4189)&gt;0),"Matched", "")</f>
        <v>#REF!</v>
      </c>
      <c r="Q4189" s="21" t="str">
        <f ca="1">IF(OR(D4189="AC",D4189="TR"),"Logic4"&amp;"_"&amp;TEXT(C4189,"dd.mm.yyyy") &amp;"_"&amp; 445339.64,"")</f>
        <v>Logic4_26.04.2020_445339.64</v>
      </c>
      <c r="R4189" s="21" t="e">
        <f ca="1">IF(AND(Q4189&lt;&gt; "", COUNTIF(SAP!#REF!,Q4189)&gt;0),"Matched", "")</f>
        <v>#REF!</v>
      </c>
    </row>
    <row r="4190" spans="1:18" hidden="1">
      <c r="A4190" s="21">
        <v>11563327</v>
      </c>
      <c r="B4190" s="22">
        <v>43947</v>
      </c>
      <c r="C4190" s="22">
        <v>43947</v>
      </c>
      <c r="D4190" s="21" t="s">
        <v>10</v>
      </c>
      <c r="E4190" s="23">
        <v>0</v>
      </c>
      <c r="F4190" s="23">
        <v>0</v>
      </c>
      <c r="G4190" s="23">
        <v>2099</v>
      </c>
      <c r="H4190" s="23">
        <v>64447.85</v>
      </c>
      <c r="I4190" s="21" t="s">
        <v>11</v>
      </c>
      <c r="J4190" s="21" t="s">
        <v>12</v>
      </c>
      <c r="K4190" s="21" t="str">
        <f t="shared" si="215"/>
        <v/>
      </c>
      <c r="L4190" s="21" t="e">
        <f ca="1">IF(AND(K4190&lt;&gt; "", COUNTIF(SAP!#REF!,K4190)&gt;0),"Matched", "")</f>
        <v>#REF!</v>
      </c>
      <c r="M4190" s="21" t="str">
        <f t="shared" si="213"/>
        <v/>
      </c>
      <c r="N4190" s="21" t="e">
        <f ca="1">IF(AND(M4190&lt;&gt; "", COUNTIF(SAP!#REF!,M4190)&gt;0),"Matched", "")</f>
        <v>#REF!</v>
      </c>
      <c r="O4190" s="21" t="str">
        <f t="shared" si="214"/>
        <v/>
      </c>
      <c r="P4190" s="21" t="e">
        <f ca="1">IF(AND(O4190&lt;&gt; "", COUNTIF(SAP!#REF!,O4190)&gt;0),"Matched", "")</f>
        <v>#REF!</v>
      </c>
      <c r="Q4190" s="21" t="str">
        <f ca="1">IF(OR(D4190="AC",D4190="TR"),"Logic4"&amp;"_"&amp;TEXT(C4190,"dd.mm.yyyy") &amp;"_"&amp; 445339.64,"")</f>
        <v>Logic4_26.04.2020_445339.64</v>
      </c>
      <c r="R4190" s="21" t="e">
        <f ca="1">IF(AND(Q4190&lt;&gt; "", COUNTIF(SAP!#REF!,Q4190)&gt;0),"Matched", "")</f>
        <v>#REF!</v>
      </c>
    </row>
    <row r="4191" spans="1:18" hidden="1">
      <c r="A4191" s="21">
        <v>11563327</v>
      </c>
      <c r="B4191" s="22">
        <v>43947</v>
      </c>
      <c r="C4191" s="22">
        <v>43947</v>
      </c>
      <c r="D4191" s="21" t="s">
        <v>10</v>
      </c>
      <c r="E4191" s="23">
        <v>0</v>
      </c>
      <c r="F4191" s="23">
        <v>0</v>
      </c>
      <c r="G4191" s="23">
        <v>2180</v>
      </c>
      <c r="H4191" s="23">
        <v>66627.850000000006</v>
      </c>
      <c r="I4191" s="21" t="s">
        <v>11</v>
      </c>
      <c r="J4191" s="21" t="s">
        <v>12</v>
      </c>
      <c r="K4191" s="21" t="str">
        <f t="shared" si="215"/>
        <v/>
      </c>
      <c r="L4191" s="21" t="e">
        <f ca="1">IF(AND(K4191&lt;&gt; "", COUNTIF(SAP!#REF!,K4191)&gt;0),"Matched", "")</f>
        <v>#REF!</v>
      </c>
      <c r="M4191" s="21" t="str">
        <f t="shared" si="213"/>
        <v/>
      </c>
      <c r="N4191" s="21" t="e">
        <f ca="1">IF(AND(M4191&lt;&gt; "", COUNTIF(SAP!#REF!,M4191)&gt;0),"Matched", "")</f>
        <v>#REF!</v>
      </c>
      <c r="O4191" s="21" t="str">
        <f t="shared" si="214"/>
        <v/>
      </c>
      <c r="P4191" s="21" t="e">
        <f ca="1">IF(AND(O4191&lt;&gt; "", COUNTIF(SAP!#REF!,O4191)&gt;0),"Matched", "")</f>
        <v>#REF!</v>
      </c>
      <c r="Q4191" s="21" t="str">
        <f ca="1">IF(OR(D4191="AC",D4191="TR"),"Logic4"&amp;"_"&amp;TEXT(C4191,"dd.mm.yyyy") &amp;"_"&amp; 445339.64,"")</f>
        <v>Logic4_26.04.2020_445339.64</v>
      </c>
      <c r="R4191" s="21" t="e">
        <f ca="1">IF(AND(Q4191&lt;&gt; "", COUNTIF(SAP!#REF!,Q4191)&gt;0),"Matched", "")</f>
        <v>#REF!</v>
      </c>
    </row>
    <row r="4192" spans="1:18" hidden="1">
      <c r="A4192" s="21">
        <v>11563327</v>
      </c>
      <c r="B4192" s="22">
        <v>43947</v>
      </c>
      <c r="C4192" s="22">
        <v>43947</v>
      </c>
      <c r="D4192" s="21" t="s">
        <v>10</v>
      </c>
      <c r="E4192" s="23">
        <v>0</v>
      </c>
      <c r="F4192" s="23">
        <v>0</v>
      </c>
      <c r="G4192" s="23">
        <v>2240</v>
      </c>
      <c r="H4192" s="23">
        <v>68867.850000000006</v>
      </c>
      <c r="I4192" s="21" t="s">
        <v>11</v>
      </c>
      <c r="J4192" s="21" t="s">
        <v>12</v>
      </c>
      <c r="K4192" s="21" t="str">
        <f t="shared" si="215"/>
        <v/>
      </c>
      <c r="L4192" s="21" t="e">
        <f ca="1">IF(AND(K4192&lt;&gt; "", COUNTIF(SAP!#REF!,K4192)&gt;0),"Matched", "")</f>
        <v>#REF!</v>
      </c>
      <c r="M4192" s="21" t="str">
        <f t="shared" si="213"/>
        <v/>
      </c>
      <c r="N4192" s="21" t="e">
        <f ca="1">IF(AND(M4192&lt;&gt; "", COUNTIF(SAP!#REF!,M4192)&gt;0),"Matched", "")</f>
        <v>#REF!</v>
      </c>
      <c r="O4192" s="21" t="str">
        <f t="shared" si="214"/>
        <v/>
      </c>
      <c r="P4192" s="21" t="e">
        <f ca="1">IF(AND(O4192&lt;&gt; "", COUNTIF(SAP!#REF!,O4192)&gt;0),"Matched", "")</f>
        <v>#REF!</v>
      </c>
      <c r="Q4192" s="21" t="str">
        <f ca="1">IF(OR(D4192="AC",D4192="TR"),"Logic4"&amp;"_"&amp;TEXT(C4192,"dd.mm.yyyy") &amp;"_"&amp; 445339.64,"")</f>
        <v>Logic4_26.04.2020_445339.64</v>
      </c>
      <c r="R4192" s="21" t="e">
        <f ca="1">IF(AND(Q4192&lt;&gt; "", COUNTIF(SAP!#REF!,Q4192)&gt;0),"Matched", "")</f>
        <v>#REF!</v>
      </c>
    </row>
    <row r="4193" spans="1:18" hidden="1">
      <c r="A4193" s="21">
        <v>11563327</v>
      </c>
      <c r="B4193" s="22">
        <v>43947</v>
      </c>
      <c r="C4193" s="22">
        <v>43947</v>
      </c>
      <c r="D4193" s="21" t="s">
        <v>10</v>
      </c>
      <c r="E4193" s="23">
        <v>0</v>
      </c>
      <c r="F4193" s="23">
        <v>0</v>
      </c>
      <c r="G4193" s="23">
        <v>2250</v>
      </c>
      <c r="H4193" s="23">
        <v>71117.850000000006</v>
      </c>
      <c r="I4193" s="21" t="s">
        <v>11</v>
      </c>
      <c r="J4193" s="21" t="s">
        <v>12</v>
      </c>
      <c r="K4193" s="21" t="str">
        <f t="shared" si="215"/>
        <v/>
      </c>
      <c r="L4193" s="21" t="e">
        <f ca="1">IF(AND(K4193&lt;&gt; "", COUNTIF(SAP!#REF!,K4193)&gt;0),"Matched", "")</f>
        <v>#REF!</v>
      </c>
      <c r="M4193" s="21" t="str">
        <f t="shared" si="213"/>
        <v/>
      </c>
      <c r="N4193" s="21" t="e">
        <f ca="1">IF(AND(M4193&lt;&gt; "", COUNTIF(SAP!#REF!,M4193)&gt;0),"Matched", "")</f>
        <v>#REF!</v>
      </c>
      <c r="O4193" s="21" t="str">
        <f t="shared" si="214"/>
        <v/>
      </c>
      <c r="P4193" s="21" t="e">
        <f ca="1">IF(AND(O4193&lt;&gt; "", COUNTIF(SAP!#REF!,O4193)&gt;0),"Matched", "")</f>
        <v>#REF!</v>
      </c>
      <c r="Q4193" s="21" t="str">
        <f ca="1">IF(OR(D4193="AC",D4193="TR"),"Logic4"&amp;"_"&amp;TEXT(C4193,"dd.mm.yyyy") &amp;"_"&amp; 445339.64,"")</f>
        <v>Logic4_26.04.2020_445339.64</v>
      </c>
      <c r="R4193" s="21" t="e">
        <f ca="1">IF(AND(Q4193&lt;&gt; "", COUNTIF(SAP!#REF!,Q4193)&gt;0),"Matched", "")</f>
        <v>#REF!</v>
      </c>
    </row>
    <row r="4194" spans="1:18" hidden="1">
      <c r="A4194" s="21">
        <v>11563327</v>
      </c>
      <c r="B4194" s="22">
        <v>43947</v>
      </c>
      <c r="C4194" s="22">
        <v>43947</v>
      </c>
      <c r="D4194" s="21" t="s">
        <v>10</v>
      </c>
      <c r="E4194" s="23">
        <v>0</v>
      </c>
      <c r="F4194" s="23">
        <v>0</v>
      </c>
      <c r="G4194" s="23">
        <v>2280</v>
      </c>
      <c r="H4194" s="23">
        <v>73397.850000000006</v>
      </c>
      <c r="I4194" s="21" t="s">
        <v>11</v>
      </c>
      <c r="J4194" s="21" t="s">
        <v>12</v>
      </c>
      <c r="K4194" s="21" t="str">
        <f t="shared" si="215"/>
        <v/>
      </c>
      <c r="L4194" s="21" t="e">
        <f ca="1">IF(AND(K4194&lt;&gt; "", COUNTIF(SAP!#REF!,K4194)&gt;0),"Matched", "")</f>
        <v>#REF!</v>
      </c>
      <c r="M4194" s="21" t="str">
        <f t="shared" si="213"/>
        <v/>
      </c>
      <c r="N4194" s="21" t="e">
        <f ca="1">IF(AND(M4194&lt;&gt; "", COUNTIF(SAP!#REF!,M4194)&gt;0),"Matched", "")</f>
        <v>#REF!</v>
      </c>
      <c r="O4194" s="21" t="str">
        <f t="shared" si="214"/>
        <v/>
      </c>
      <c r="P4194" s="21" t="e">
        <f ca="1">IF(AND(O4194&lt;&gt; "", COUNTIF(SAP!#REF!,O4194)&gt;0),"Matched", "")</f>
        <v>#REF!</v>
      </c>
      <c r="Q4194" s="21" t="str">
        <f ca="1">IF(OR(D4194="AC",D4194="TR"),"Logic4"&amp;"_"&amp;TEXT(C4194,"dd.mm.yyyy") &amp;"_"&amp; 445339.64,"")</f>
        <v>Logic4_26.04.2020_445339.64</v>
      </c>
      <c r="R4194" s="21" t="e">
        <f ca="1">IF(AND(Q4194&lt;&gt; "", COUNTIF(SAP!#REF!,Q4194)&gt;0),"Matched", "")</f>
        <v>#REF!</v>
      </c>
    </row>
    <row r="4195" spans="1:18" hidden="1">
      <c r="A4195" s="21">
        <v>11563327</v>
      </c>
      <c r="B4195" s="22">
        <v>43947</v>
      </c>
      <c r="C4195" s="22">
        <v>43947</v>
      </c>
      <c r="D4195" s="21" t="s">
        <v>10</v>
      </c>
      <c r="E4195" s="23">
        <v>0</v>
      </c>
      <c r="F4195" s="23">
        <v>0</v>
      </c>
      <c r="G4195" s="23">
        <v>2289</v>
      </c>
      <c r="H4195" s="23">
        <v>75686.850000000006</v>
      </c>
      <c r="I4195" s="21" t="s">
        <v>11</v>
      </c>
      <c r="J4195" s="21" t="s">
        <v>12</v>
      </c>
      <c r="K4195" s="21" t="str">
        <f t="shared" si="215"/>
        <v/>
      </c>
      <c r="L4195" s="21" t="e">
        <f ca="1">IF(AND(K4195&lt;&gt; "", COUNTIF(SAP!#REF!,K4195)&gt;0),"Matched", "")</f>
        <v>#REF!</v>
      </c>
      <c r="M4195" s="21" t="str">
        <f t="shared" si="213"/>
        <v/>
      </c>
      <c r="N4195" s="21" t="e">
        <f ca="1">IF(AND(M4195&lt;&gt; "", COUNTIF(SAP!#REF!,M4195)&gt;0),"Matched", "")</f>
        <v>#REF!</v>
      </c>
      <c r="O4195" s="21" t="str">
        <f t="shared" si="214"/>
        <v/>
      </c>
      <c r="P4195" s="21" t="e">
        <f ca="1">IF(AND(O4195&lt;&gt; "", COUNTIF(SAP!#REF!,O4195)&gt;0),"Matched", "")</f>
        <v>#REF!</v>
      </c>
      <c r="Q4195" s="21" t="str">
        <f ca="1">IF(OR(D4195="AC",D4195="TR"),"Logic4"&amp;"_"&amp;TEXT(C4195,"dd.mm.yyyy") &amp;"_"&amp; 445339.64,"")</f>
        <v>Logic4_26.04.2020_445339.64</v>
      </c>
      <c r="R4195" s="21" t="e">
        <f ca="1">IF(AND(Q4195&lt;&gt; "", COUNTIF(SAP!#REF!,Q4195)&gt;0),"Matched", "")</f>
        <v>#REF!</v>
      </c>
    </row>
    <row r="4196" spans="1:18" hidden="1">
      <c r="A4196" s="21">
        <v>11563327</v>
      </c>
      <c r="B4196" s="22">
        <v>43947</v>
      </c>
      <c r="C4196" s="22">
        <v>43947</v>
      </c>
      <c r="D4196" s="21" t="s">
        <v>10</v>
      </c>
      <c r="E4196" s="23">
        <v>0</v>
      </c>
      <c r="F4196" s="23">
        <v>0</v>
      </c>
      <c r="G4196" s="23">
        <v>2326.1</v>
      </c>
      <c r="H4196" s="23">
        <v>78012.95</v>
      </c>
      <c r="I4196" s="21" t="s">
        <v>11</v>
      </c>
      <c r="J4196" s="21" t="s">
        <v>12</v>
      </c>
      <c r="K4196" s="21" t="str">
        <f t="shared" si="215"/>
        <v/>
      </c>
      <c r="L4196" s="21" t="e">
        <f ca="1">IF(AND(K4196&lt;&gt; "", COUNTIF(SAP!#REF!,K4196)&gt;0),"Matched", "")</f>
        <v>#REF!</v>
      </c>
      <c r="M4196" s="21" t="str">
        <f t="shared" si="213"/>
        <v/>
      </c>
      <c r="N4196" s="21" t="e">
        <f ca="1">IF(AND(M4196&lt;&gt; "", COUNTIF(SAP!#REF!,M4196)&gt;0),"Matched", "")</f>
        <v>#REF!</v>
      </c>
      <c r="O4196" s="21" t="str">
        <f t="shared" si="214"/>
        <v/>
      </c>
      <c r="P4196" s="21" t="e">
        <f ca="1">IF(AND(O4196&lt;&gt; "", COUNTIF(SAP!#REF!,O4196)&gt;0),"Matched", "")</f>
        <v>#REF!</v>
      </c>
      <c r="Q4196" s="21" t="str">
        <f ca="1">IF(OR(D4196="AC",D4196="TR"),"Logic4"&amp;"_"&amp;TEXT(C4196,"dd.mm.yyyy") &amp;"_"&amp; 445339.64,"")</f>
        <v>Logic4_26.04.2020_445339.64</v>
      </c>
      <c r="R4196" s="21" t="e">
        <f ca="1">IF(AND(Q4196&lt;&gt; "", COUNTIF(SAP!#REF!,Q4196)&gt;0),"Matched", "")</f>
        <v>#REF!</v>
      </c>
    </row>
    <row r="4197" spans="1:18" hidden="1">
      <c r="A4197" s="21">
        <v>11563327</v>
      </c>
      <c r="B4197" s="22">
        <v>43947</v>
      </c>
      <c r="C4197" s="22">
        <v>43947</v>
      </c>
      <c r="D4197" s="21" t="s">
        <v>10</v>
      </c>
      <c r="E4197" s="23">
        <v>0</v>
      </c>
      <c r="F4197" s="23">
        <v>0</v>
      </c>
      <c r="G4197" s="23">
        <v>2340</v>
      </c>
      <c r="H4197" s="23">
        <v>80352.95</v>
      </c>
      <c r="I4197" s="21" t="s">
        <v>11</v>
      </c>
      <c r="J4197" s="21" t="s">
        <v>12</v>
      </c>
      <c r="K4197" s="21" t="str">
        <f t="shared" si="215"/>
        <v/>
      </c>
      <c r="L4197" s="21" t="e">
        <f ca="1">IF(AND(K4197&lt;&gt; "", COUNTIF(SAP!#REF!,K4197)&gt;0),"Matched", "")</f>
        <v>#REF!</v>
      </c>
      <c r="M4197" s="21" t="str">
        <f t="shared" si="213"/>
        <v/>
      </c>
      <c r="N4197" s="21" t="e">
        <f ca="1">IF(AND(M4197&lt;&gt; "", COUNTIF(SAP!#REF!,M4197)&gt;0),"Matched", "")</f>
        <v>#REF!</v>
      </c>
      <c r="O4197" s="21" t="str">
        <f t="shared" si="214"/>
        <v/>
      </c>
      <c r="P4197" s="21" t="e">
        <f ca="1">IF(AND(O4197&lt;&gt; "", COUNTIF(SAP!#REF!,O4197)&gt;0),"Matched", "")</f>
        <v>#REF!</v>
      </c>
      <c r="Q4197" s="21" t="str">
        <f ca="1">IF(OR(D4197="AC",D4197="TR"),"Logic4"&amp;"_"&amp;TEXT(C4197,"dd.mm.yyyy") &amp;"_"&amp; 445339.64,"")</f>
        <v>Logic4_26.04.2020_445339.64</v>
      </c>
      <c r="R4197" s="21" t="e">
        <f ca="1">IF(AND(Q4197&lt;&gt; "", COUNTIF(SAP!#REF!,Q4197)&gt;0),"Matched", "")</f>
        <v>#REF!</v>
      </c>
    </row>
    <row r="4198" spans="1:18" hidden="1">
      <c r="A4198" s="21">
        <v>11563327</v>
      </c>
      <c r="B4198" s="22">
        <v>43947</v>
      </c>
      <c r="C4198" s="22">
        <v>43947</v>
      </c>
      <c r="D4198" s="21" t="s">
        <v>10</v>
      </c>
      <c r="E4198" s="23">
        <v>0</v>
      </c>
      <c r="F4198" s="23">
        <v>0</v>
      </c>
      <c r="G4198" s="23">
        <v>2410</v>
      </c>
      <c r="H4198" s="23">
        <v>82762.95</v>
      </c>
      <c r="I4198" s="21" t="s">
        <v>11</v>
      </c>
      <c r="J4198" s="21" t="s">
        <v>12</v>
      </c>
      <c r="K4198" s="21" t="str">
        <f t="shared" si="215"/>
        <v/>
      </c>
      <c r="L4198" s="21" t="e">
        <f ca="1">IF(AND(K4198&lt;&gt; "", COUNTIF(SAP!#REF!,K4198)&gt;0),"Matched", "")</f>
        <v>#REF!</v>
      </c>
      <c r="M4198" s="21" t="str">
        <f t="shared" si="213"/>
        <v/>
      </c>
      <c r="N4198" s="21" t="e">
        <f ca="1">IF(AND(M4198&lt;&gt; "", COUNTIF(SAP!#REF!,M4198)&gt;0),"Matched", "")</f>
        <v>#REF!</v>
      </c>
      <c r="O4198" s="21" t="str">
        <f t="shared" si="214"/>
        <v/>
      </c>
      <c r="P4198" s="21" t="e">
        <f ca="1">IF(AND(O4198&lt;&gt; "", COUNTIF(SAP!#REF!,O4198)&gt;0),"Matched", "")</f>
        <v>#REF!</v>
      </c>
      <c r="Q4198" s="21" t="str">
        <f ca="1">IF(OR(D4198="AC",D4198="TR"),"Logic4"&amp;"_"&amp;TEXT(C4198,"dd.mm.yyyy") &amp;"_"&amp; 445339.64,"")</f>
        <v>Logic4_26.04.2020_445339.64</v>
      </c>
      <c r="R4198" s="21" t="e">
        <f ca="1">IF(AND(Q4198&lt;&gt; "", COUNTIF(SAP!#REF!,Q4198)&gt;0),"Matched", "")</f>
        <v>#REF!</v>
      </c>
    </row>
    <row r="4199" spans="1:18" hidden="1">
      <c r="A4199" s="21">
        <v>11563327</v>
      </c>
      <c r="B4199" s="22">
        <v>43947</v>
      </c>
      <c r="C4199" s="22">
        <v>43947</v>
      </c>
      <c r="D4199" s="21" t="s">
        <v>10</v>
      </c>
      <c r="E4199" s="23">
        <v>0</v>
      </c>
      <c r="F4199" s="23">
        <v>0</v>
      </c>
      <c r="G4199" s="23">
        <v>2420</v>
      </c>
      <c r="H4199" s="23">
        <v>85182.95</v>
      </c>
      <c r="I4199" s="21" t="s">
        <v>11</v>
      </c>
      <c r="J4199" s="21" t="s">
        <v>12</v>
      </c>
      <c r="K4199" s="21" t="str">
        <f t="shared" si="215"/>
        <v/>
      </c>
      <c r="L4199" s="21" t="e">
        <f ca="1">IF(AND(K4199&lt;&gt; "", COUNTIF(SAP!#REF!,K4199)&gt;0),"Matched", "")</f>
        <v>#REF!</v>
      </c>
      <c r="M4199" s="21" t="str">
        <f t="shared" si="213"/>
        <v/>
      </c>
      <c r="N4199" s="21" t="e">
        <f ca="1">IF(AND(M4199&lt;&gt; "", COUNTIF(SAP!#REF!,M4199)&gt;0),"Matched", "")</f>
        <v>#REF!</v>
      </c>
      <c r="O4199" s="21" t="str">
        <f t="shared" si="214"/>
        <v/>
      </c>
      <c r="P4199" s="21" t="e">
        <f ca="1">IF(AND(O4199&lt;&gt; "", COUNTIF(SAP!#REF!,O4199)&gt;0),"Matched", "")</f>
        <v>#REF!</v>
      </c>
      <c r="Q4199" s="21" t="str">
        <f ca="1">IF(OR(D4199="AC",D4199="TR"),"Logic4"&amp;"_"&amp;TEXT(C4199,"dd.mm.yyyy") &amp;"_"&amp; 445339.64,"")</f>
        <v>Logic4_26.04.2020_445339.64</v>
      </c>
      <c r="R4199" s="21" t="e">
        <f ca="1">IF(AND(Q4199&lt;&gt; "", COUNTIF(SAP!#REF!,Q4199)&gt;0),"Matched", "")</f>
        <v>#REF!</v>
      </c>
    </row>
    <row r="4200" spans="1:18" hidden="1">
      <c r="A4200" s="21">
        <v>11563327</v>
      </c>
      <c r="B4200" s="22">
        <v>43947</v>
      </c>
      <c r="C4200" s="22">
        <v>43947</v>
      </c>
      <c r="D4200" s="21" t="s">
        <v>10</v>
      </c>
      <c r="E4200" s="23">
        <v>0</v>
      </c>
      <c r="F4200" s="23">
        <v>0</v>
      </c>
      <c r="G4200" s="23">
        <v>2450</v>
      </c>
      <c r="H4200" s="23">
        <v>87632.95</v>
      </c>
      <c r="I4200" s="21" t="s">
        <v>11</v>
      </c>
      <c r="J4200" s="21" t="s">
        <v>12</v>
      </c>
      <c r="K4200" s="21" t="str">
        <f t="shared" si="215"/>
        <v/>
      </c>
      <c r="L4200" s="21" t="e">
        <f ca="1">IF(AND(K4200&lt;&gt; "", COUNTIF(SAP!#REF!,K4200)&gt;0),"Matched", "")</f>
        <v>#REF!</v>
      </c>
      <c r="M4200" s="21" t="str">
        <f t="shared" si="213"/>
        <v/>
      </c>
      <c r="N4200" s="21" t="e">
        <f ca="1">IF(AND(M4200&lt;&gt; "", COUNTIF(SAP!#REF!,M4200)&gt;0),"Matched", "")</f>
        <v>#REF!</v>
      </c>
      <c r="O4200" s="21" t="str">
        <f t="shared" si="214"/>
        <v/>
      </c>
      <c r="P4200" s="21" t="e">
        <f ca="1">IF(AND(O4200&lt;&gt; "", COUNTIF(SAP!#REF!,O4200)&gt;0),"Matched", "")</f>
        <v>#REF!</v>
      </c>
      <c r="Q4200" s="21" t="str">
        <f ca="1">IF(OR(D4200="AC",D4200="TR"),"Logic4"&amp;"_"&amp;TEXT(C4200,"dd.mm.yyyy") &amp;"_"&amp; 445339.64,"")</f>
        <v>Logic4_26.04.2020_445339.64</v>
      </c>
      <c r="R4200" s="21" t="e">
        <f ca="1">IF(AND(Q4200&lt;&gt; "", COUNTIF(SAP!#REF!,Q4200)&gt;0),"Matched", "")</f>
        <v>#REF!</v>
      </c>
    </row>
    <row r="4201" spans="1:18" hidden="1">
      <c r="A4201" s="21">
        <v>11563327</v>
      </c>
      <c r="B4201" s="22">
        <v>43947</v>
      </c>
      <c r="C4201" s="22">
        <v>43947</v>
      </c>
      <c r="D4201" s="21" t="s">
        <v>10</v>
      </c>
      <c r="E4201" s="23">
        <v>0</v>
      </c>
      <c r="F4201" s="23">
        <v>0</v>
      </c>
      <c r="G4201" s="23">
        <v>2494</v>
      </c>
      <c r="H4201" s="23">
        <v>90126.95</v>
      </c>
      <c r="I4201" s="21" t="s">
        <v>11</v>
      </c>
      <c r="J4201" s="21" t="s">
        <v>12</v>
      </c>
      <c r="K4201" s="21" t="str">
        <f t="shared" si="215"/>
        <v/>
      </c>
      <c r="L4201" s="21" t="e">
        <f ca="1">IF(AND(K4201&lt;&gt; "", COUNTIF(SAP!#REF!,K4201)&gt;0),"Matched", "")</f>
        <v>#REF!</v>
      </c>
      <c r="M4201" s="21" t="str">
        <f t="shared" si="213"/>
        <v/>
      </c>
      <c r="N4201" s="21" t="e">
        <f ca="1">IF(AND(M4201&lt;&gt; "", COUNTIF(SAP!#REF!,M4201)&gt;0),"Matched", "")</f>
        <v>#REF!</v>
      </c>
      <c r="O4201" s="21" t="str">
        <f t="shared" si="214"/>
        <v/>
      </c>
      <c r="P4201" s="21" t="e">
        <f ca="1">IF(AND(O4201&lt;&gt; "", COUNTIF(SAP!#REF!,O4201)&gt;0),"Matched", "")</f>
        <v>#REF!</v>
      </c>
      <c r="Q4201" s="21" t="str">
        <f ca="1">IF(OR(D4201="AC",D4201="TR"),"Logic4"&amp;"_"&amp;TEXT(C4201,"dd.mm.yyyy") &amp;"_"&amp; 445339.64,"")</f>
        <v>Logic4_26.04.2020_445339.64</v>
      </c>
      <c r="R4201" s="21" t="e">
        <f ca="1">IF(AND(Q4201&lt;&gt; "", COUNTIF(SAP!#REF!,Q4201)&gt;0),"Matched", "")</f>
        <v>#REF!</v>
      </c>
    </row>
    <row r="4202" spans="1:18" hidden="1">
      <c r="A4202" s="21">
        <v>11563327</v>
      </c>
      <c r="B4202" s="22">
        <v>43947</v>
      </c>
      <c r="C4202" s="22">
        <v>43947</v>
      </c>
      <c r="D4202" s="21" t="s">
        <v>10</v>
      </c>
      <c r="E4202" s="23">
        <v>0</v>
      </c>
      <c r="F4202" s="23">
        <v>0</v>
      </c>
      <c r="G4202" s="23">
        <v>2530</v>
      </c>
      <c r="H4202" s="23">
        <v>92656.95</v>
      </c>
      <c r="I4202" s="21" t="s">
        <v>11</v>
      </c>
      <c r="J4202" s="21" t="s">
        <v>12</v>
      </c>
      <c r="K4202" s="21" t="str">
        <f t="shared" si="215"/>
        <v/>
      </c>
      <c r="L4202" s="21" t="e">
        <f ca="1">IF(AND(K4202&lt;&gt; "", COUNTIF(SAP!#REF!,K4202)&gt;0),"Matched", "")</f>
        <v>#REF!</v>
      </c>
      <c r="M4202" s="21" t="str">
        <f t="shared" si="213"/>
        <v/>
      </c>
      <c r="N4202" s="21" t="e">
        <f ca="1">IF(AND(M4202&lt;&gt; "", COUNTIF(SAP!#REF!,M4202)&gt;0),"Matched", "")</f>
        <v>#REF!</v>
      </c>
      <c r="O4202" s="21" t="str">
        <f t="shared" si="214"/>
        <v/>
      </c>
      <c r="P4202" s="21" t="e">
        <f ca="1">IF(AND(O4202&lt;&gt; "", COUNTIF(SAP!#REF!,O4202)&gt;0),"Matched", "")</f>
        <v>#REF!</v>
      </c>
      <c r="Q4202" s="21" t="str">
        <f ca="1">IF(OR(D4202="AC",D4202="TR"),"Logic4"&amp;"_"&amp;TEXT(C4202,"dd.mm.yyyy") &amp;"_"&amp; 445339.64,"")</f>
        <v>Logic4_26.04.2020_445339.64</v>
      </c>
      <c r="R4202" s="21" t="e">
        <f ca="1">IF(AND(Q4202&lt;&gt; "", COUNTIF(SAP!#REF!,Q4202)&gt;0),"Matched", "")</f>
        <v>#REF!</v>
      </c>
    </row>
    <row r="4203" spans="1:18" hidden="1">
      <c r="A4203" s="21">
        <v>11563327</v>
      </c>
      <c r="B4203" s="22">
        <v>43947</v>
      </c>
      <c r="C4203" s="22">
        <v>43947</v>
      </c>
      <c r="D4203" s="21" t="s">
        <v>10</v>
      </c>
      <c r="E4203" s="23">
        <v>0</v>
      </c>
      <c r="F4203" s="23">
        <v>0</v>
      </c>
      <c r="G4203" s="23">
        <v>2610</v>
      </c>
      <c r="H4203" s="23">
        <v>95266.95</v>
      </c>
      <c r="I4203" s="21" t="s">
        <v>11</v>
      </c>
      <c r="J4203" s="21" t="s">
        <v>12</v>
      </c>
      <c r="K4203" s="21" t="str">
        <f t="shared" si="215"/>
        <v/>
      </c>
      <c r="L4203" s="21" t="e">
        <f ca="1">IF(AND(K4203&lt;&gt; "", COUNTIF(SAP!#REF!,K4203)&gt;0),"Matched", "")</f>
        <v>#REF!</v>
      </c>
      <c r="M4203" s="21" t="str">
        <f t="shared" ref="M4203:M4266" si="216">IF(D4203="TR","Logic2"&amp;"_"&amp;TEXT(C4203,"dd.mm.yyyy") &amp;"_"&amp; F4203,"")</f>
        <v/>
      </c>
      <c r="N4203" s="21" t="e">
        <f ca="1">IF(AND(M4203&lt;&gt; "", COUNTIF(SAP!#REF!,M4203)&gt;0),"Matched", "")</f>
        <v>#REF!</v>
      </c>
      <c r="O4203" s="21" t="str">
        <f t="shared" ref="O4203:O4266" si="217">IF(D4203="AF","Logic3"&amp;"_"&amp;G4203,"")</f>
        <v/>
      </c>
      <c r="P4203" s="21" t="e">
        <f ca="1">IF(AND(O4203&lt;&gt; "", COUNTIF(SAP!#REF!,O4203)&gt;0),"Matched", "")</f>
        <v>#REF!</v>
      </c>
      <c r="Q4203" s="21" t="str">
        <f ca="1">IF(OR(D4203="AC",D4203="TR"),"Logic4"&amp;"_"&amp;TEXT(C4203,"dd.mm.yyyy") &amp;"_"&amp; 445339.64,"")</f>
        <v>Logic4_26.04.2020_445339.64</v>
      </c>
      <c r="R4203" s="21" t="e">
        <f ca="1">IF(AND(Q4203&lt;&gt; "", COUNTIF(SAP!#REF!,Q4203)&gt;0),"Matched", "")</f>
        <v>#REF!</v>
      </c>
    </row>
    <row r="4204" spans="1:18" hidden="1">
      <c r="A4204" s="21">
        <v>11563327</v>
      </c>
      <c r="B4204" s="22">
        <v>43947</v>
      </c>
      <c r="C4204" s="22">
        <v>43947</v>
      </c>
      <c r="D4204" s="21" t="s">
        <v>10</v>
      </c>
      <c r="E4204" s="23">
        <v>0</v>
      </c>
      <c r="F4204" s="23">
        <v>0</v>
      </c>
      <c r="G4204" s="23">
        <v>2610</v>
      </c>
      <c r="H4204" s="23">
        <v>97876.95</v>
      </c>
      <c r="I4204" s="21" t="s">
        <v>11</v>
      </c>
      <c r="J4204" s="21" t="s">
        <v>12</v>
      </c>
      <c r="K4204" s="21" t="str">
        <f t="shared" si="215"/>
        <v/>
      </c>
      <c r="L4204" s="21" t="e">
        <f ca="1">IF(AND(K4204&lt;&gt; "", COUNTIF(SAP!#REF!,K4204)&gt;0),"Matched", "")</f>
        <v>#REF!</v>
      </c>
      <c r="M4204" s="21" t="str">
        <f t="shared" si="216"/>
        <v/>
      </c>
      <c r="N4204" s="21" t="e">
        <f ca="1">IF(AND(M4204&lt;&gt; "", COUNTIF(SAP!#REF!,M4204)&gt;0),"Matched", "")</f>
        <v>#REF!</v>
      </c>
      <c r="O4204" s="21" t="str">
        <f t="shared" si="217"/>
        <v/>
      </c>
      <c r="P4204" s="21" t="e">
        <f ca="1">IF(AND(O4204&lt;&gt; "", COUNTIF(SAP!#REF!,O4204)&gt;0),"Matched", "")</f>
        <v>#REF!</v>
      </c>
      <c r="Q4204" s="21" t="str">
        <f ca="1">IF(OR(D4204="AC",D4204="TR"),"Logic4"&amp;"_"&amp;TEXT(C4204,"dd.mm.yyyy") &amp;"_"&amp; 445339.64,"")</f>
        <v>Logic4_26.04.2020_445339.64</v>
      </c>
      <c r="R4204" s="21" t="e">
        <f ca="1">IF(AND(Q4204&lt;&gt; "", COUNTIF(SAP!#REF!,Q4204)&gt;0),"Matched", "")</f>
        <v>#REF!</v>
      </c>
    </row>
    <row r="4205" spans="1:18" hidden="1">
      <c r="A4205" s="21">
        <v>11563327</v>
      </c>
      <c r="B4205" s="22">
        <v>43947</v>
      </c>
      <c r="C4205" s="22">
        <v>43947</v>
      </c>
      <c r="D4205" s="21" t="s">
        <v>10</v>
      </c>
      <c r="E4205" s="23">
        <v>0</v>
      </c>
      <c r="F4205" s="23">
        <v>0</v>
      </c>
      <c r="G4205" s="23">
        <v>2680</v>
      </c>
      <c r="H4205" s="23">
        <v>100556.95</v>
      </c>
      <c r="I4205" s="21" t="s">
        <v>11</v>
      </c>
      <c r="J4205" s="21" t="s">
        <v>12</v>
      </c>
      <c r="K4205" s="21" t="str">
        <f t="shared" si="215"/>
        <v/>
      </c>
      <c r="L4205" s="21" t="e">
        <f ca="1">IF(AND(K4205&lt;&gt; "", COUNTIF(SAP!#REF!,K4205)&gt;0),"Matched", "")</f>
        <v>#REF!</v>
      </c>
      <c r="M4205" s="21" t="str">
        <f t="shared" si="216"/>
        <v/>
      </c>
      <c r="N4205" s="21" t="e">
        <f ca="1">IF(AND(M4205&lt;&gt; "", COUNTIF(SAP!#REF!,M4205)&gt;0),"Matched", "")</f>
        <v>#REF!</v>
      </c>
      <c r="O4205" s="21" t="str">
        <f t="shared" si="217"/>
        <v/>
      </c>
      <c r="P4205" s="21" t="e">
        <f ca="1">IF(AND(O4205&lt;&gt; "", COUNTIF(SAP!#REF!,O4205)&gt;0),"Matched", "")</f>
        <v>#REF!</v>
      </c>
      <c r="Q4205" s="21" t="str">
        <f ca="1">IF(OR(D4205="AC",D4205="TR"),"Logic4"&amp;"_"&amp;TEXT(C4205,"dd.mm.yyyy") &amp;"_"&amp; 445339.64,"")</f>
        <v>Logic4_26.04.2020_445339.64</v>
      </c>
      <c r="R4205" s="21" t="e">
        <f ca="1">IF(AND(Q4205&lt;&gt; "", COUNTIF(SAP!#REF!,Q4205)&gt;0),"Matched", "")</f>
        <v>#REF!</v>
      </c>
    </row>
    <row r="4206" spans="1:18" hidden="1">
      <c r="A4206" s="21">
        <v>11563327</v>
      </c>
      <c r="B4206" s="22">
        <v>43947</v>
      </c>
      <c r="C4206" s="22">
        <v>43947</v>
      </c>
      <c r="D4206" s="21" t="s">
        <v>10</v>
      </c>
      <c r="E4206" s="23">
        <v>0</v>
      </c>
      <c r="F4206" s="23">
        <v>0</v>
      </c>
      <c r="G4206" s="23">
        <v>2790</v>
      </c>
      <c r="H4206" s="23">
        <v>103346.95</v>
      </c>
      <c r="I4206" s="21" t="s">
        <v>11</v>
      </c>
      <c r="J4206" s="21" t="s">
        <v>12</v>
      </c>
      <c r="K4206" s="21" t="str">
        <f t="shared" si="215"/>
        <v/>
      </c>
      <c r="L4206" s="21" t="e">
        <f ca="1">IF(AND(K4206&lt;&gt; "", COUNTIF(SAP!#REF!,K4206)&gt;0),"Matched", "")</f>
        <v>#REF!</v>
      </c>
      <c r="M4206" s="21" t="str">
        <f t="shared" si="216"/>
        <v/>
      </c>
      <c r="N4206" s="21" t="e">
        <f ca="1">IF(AND(M4206&lt;&gt; "", COUNTIF(SAP!#REF!,M4206)&gt;0),"Matched", "")</f>
        <v>#REF!</v>
      </c>
      <c r="O4206" s="21" t="str">
        <f t="shared" si="217"/>
        <v/>
      </c>
      <c r="P4206" s="21" t="e">
        <f ca="1">IF(AND(O4206&lt;&gt; "", COUNTIF(SAP!#REF!,O4206)&gt;0),"Matched", "")</f>
        <v>#REF!</v>
      </c>
      <c r="Q4206" s="21" t="str">
        <f ca="1">IF(OR(D4206="AC",D4206="TR"),"Logic4"&amp;"_"&amp;TEXT(C4206,"dd.mm.yyyy") &amp;"_"&amp; 445339.64,"")</f>
        <v>Logic4_26.04.2020_445339.64</v>
      </c>
      <c r="R4206" s="21" t="e">
        <f ca="1">IF(AND(Q4206&lt;&gt; "", COUNTIF(SAP!#REF!,Q4206)&gt;0),"Matched", "")</f>
        <v>#REF!</v>
      </c>
    </row>
    <row r="4207" spans="1:18" hidden="1">
      <c r="A4207" s="21">
        <v>11563327</v>
      </c>
      <c r="B4207" s="22">
        <v>43947</v>
      </c>
      <c r="C4207" s="22">
        <v>43947</v>
      </c>
      <c r="D4207" s="21" t="s">
        <v>10</v>
      </c>
      <c r="E4207" s="23">
        <v>0</v>
      </c>
      <c r="F4207" s="23">
        <v>0</v>
      </c>
      <c r="G4207" s="23">
        <v>2820</v>
      </c>
      <c r="H4207" s="23">
        <v>106166.95</v>
      </c>
      <c r="I4207" s="21" t="s">
        <v>11</v>
      </c>
      <c r="J4207" s="21" t="s">
        <v>12</v>
      </c>
      <c r="K4207" s="21" t="str">
        <f t="shared" si="215"/>
        <v/>
      </c>
      <c r="L4207" s="21" t="e">
        <f ca="1">IF(AND(K4207&lt;&gt; "", COUNTIF(SAP!#REF!,K4207)&gt;0),"Matched", "")</f>
        <v>#REF!</v>
      </c>
      <c r="M4207" s="21" t="str">
        <f t="shared" si="216"/>
        <v/>
      </c>
      <c r="N4207" s="21" t="e">
        <f ca="1">IF(AND(M4207&lt;&gt; "", COUNTIF(SAP!#REF!,M4207)&gt;0),"Matched", "")</f>
        <v>#REF!</v>
      </c>
      <c r="O4207" s="21" t="str">
        <f t="shared" si="217"/>
        <v/>
      </c>
      <c r="P4207" s="21" t="e">
        <f ca="1">IF(AND(O4207&lt;&gt; "", COUNTIF(SAP!#REF!,O4207)&gt;0),"Matched", "")</f>
        <v>#REF!</v>
      </c>
      <c r="Q4207" s="21" t="str">
        <f ca="1">IF(OR(D4207="AC",D4207="TR"),"Logic4"&amp;"_"&amp;TEXT(C4207,"dd.mm.yyyy") &amp;"_"&amp; 445339.64,"")</f>
        <v>Logic4_26.04.2020_445339.64</v>
      </c>
      <c r="R4207" s="21" t="e">
        <f ca="1">IF(AND(Q4207&lt;&gt; "", COUNTIF(SAP!#REF!,Q4207)&gt;0),"Matched", "")</f>
        <v>#REF!</v>
      </c>
    </row>
    <row r="4208" spans="1:18" hidden="1">
      <c r="A4208" s="21">
        <v>11563327</v>
      </c>
      <c r="B4208" s="22">
        <v>43947</v>
      </c>
      <c r="C4208" s="22">
        <v>43947</v>
      </c>
      <c r="D4208" s="21" t="s">
        <v>10</v>
      </c>
      <c r="E4208" s="23">
        <v>0</v>
      </c>
      <c r="F4208" s="23">
        <v>0</v>
      </c>
      <c r="G4208" s="23">
        <v>2880</v>
      </c>
      <c r="H4208" s="23">
        <v>109046.95</v>
      </c>
      <c r="I4208" s="21" t="s">
        <v>11</v>
      </c>
      <c r="J4208" s="21" t="s">
        <v>12</v>
      </c>
      <c r="K4208" s="21" t="str">
        <f t="shared" si="215"/>
        <v/>
      </c>
      <c r="L4208" s="21" t="e">
        <f ca="1">IF(AND(K4208&lt;&gt; "", COUNTIF(SAP!#REF!,K4208)&gt;0),"Matched", "")</f>
        <v>#REF!</v>
      </c>
      <c r="M4208" s="21" t="str">
        <f t="shared" si="216"/>
        <v/>
      </c>
      <c r="N4208" s="21" t="e">
        <f ca="1">IF(AND(M4208&lt;&gt; "", COUNTIF(SAP!#REF!,M4208)&gt;0),"Matched", "")</f>
        <v>#REF!</v>
      </c>
      <c r="O4208" s="21" t="str">
        <f t="shared" si="217"/>
        <v/>
      </c>
      <c r="P4208" s="21" t="e">
        <f ca="1">IF(AND(O4208&lt;&gt; "", COUNTIF(SAP!#REF!,O4208)&gt;0),"Matched", "")</f>
        <v>#REF!</v>
      </c>
      <c r="Q4208" s="21" t="str">
        <f ca="1">IF(OR(D4208="AC",D4208="TR"),"Logic4"&amp;"_"&amp;TEXT(C4208,"dd.mm.yyyy") &amp;"_"&amp; 445339.64,"")</f>
        <v>Logic4_26.04.2020_445339.64</v>
      </c>
      <c r="R4208" s="21" t="e">
        <f ca="1">IF(AND(Q4208&lt;&gt; "", COUNTIF(SAP!#REF!,Q4208)&gt;0),"Matched", "")</f>
        <v>#REF!</v>
      </c>
    </row>
    <row r="4209" spans="1:18" hidden="1">
      <c r="A4209" s="21">
        <v>11563327</v>
      </c>
      <c r="B4209" s="22">
        <v>43947</v>
      </c>
      <c r="C4209" s="22">
        <v>43947</v>
      </c>
      <c r="D4209" s="21" t="s">
        <v>10</v>
      </c>
      <c r="E4209" s="23">
        <v>0</v>
      </c>
      <c r="F4209" s="23">
        <v>0</v>
      </c>
      <c r="G4209" s="23">
        <v>2925.2</v>
      </c>
      <c r="H4209" s="23">
        <v>111972.15</v>
      </c>
      <c r="I4209" s="21" t="s">
        <v>11</v>
      </c>
      <c r="J4209" s="21" t="s">
        <v>12</v>
      </c>
      <c r="K4209" s="21" t="str">
        <f t="shared" si="215"/>
        <v/>
      </c>
      <c r="L4209" s="21" t="e">
        <f ca="1">IF(AND(K4209&lt;&gt; "", COUNTIF(SAP!#REF!,K4209)&gt;0),"Matched", "")</f>
        <v>#REF!</v>
      </c>
      <c r="M4209" s="21" t="str">
        <f t="shared" si="216"/>
        <v/>
      </c>
      <c r="N4209" s="21" t="e">
        <f ca="1">IF(AND(M4209&lt;&gt; "", COUNTIF(SAP!#REF!,M4209)&gt;0),"Matched", "")</f>
        <v>#REF!</v>
      </c>
      <c r="O4209" s="21" t="str">
        <f t="shared" si="217"/>
        <v/>
      </c>
      <c r="P4209" s="21" t="e">
        <f ca="1">IF(AND(O4209&lt;&gt; "", COUNTIF(SAP!#REF!,O4209)&gt;0),"Matched", "")</f>
        <v>#REF!</v>
      </c>
      <c r="Q4209" s="21" t="str">
        <f ca="1">IF(OR(D4209="AC",D4209="TR"),"Logic4"&amp;"_"&amp;TEXT(C4209,"dd.mm.yyyy") &amp;"_"&amp; 445339.64,"")</f>
        <v>Logic4_26.04.2020_445339.64</v>
      </c>
      <c r="R4209" s="21" t="e">
        <f ca="1">IF(AND(Q4209&lt;&gt; "", COUNTIF(SAP!#REF!,Q4209)&gt;0),"Matched", "")</f>
        <v>#REF!</v>
      </c>
    </row>
    <row r="4210" spans="1:18" hidden="1">
      <c r="A4210" s="21">
        <v>11563327</v>
      </c>
      <c r="B4210" s="22">
        <v>43947</v>
      </c>
      <c r="C4210" s="22">
        <v>43947</v>
      </c>
      <c r="D4210" s="21" t="s">
        <v>10</v>
      </c>
      <c r="E4210" s="23">
        <v>0</v>
      </c>
      <c r="F4210" s="23">
        <v>0</v>
      </c>
      <c r="G4210" s="23">
        <v>2935.8</v>
      </c>
      <c r="H4210" s="23">
        <v>114907.95</v>
      </c>
      <c r="I4210" s="21" t="s">
        <v>11</v>
      </c>
      <c r="J4210" s="21" t="s">
        <v>12</v>
      </c>
      <c r="K4210" s="21" t="str">
        <f t="shared" si="215"/>
        <v/>
      </c>
      <c r="L4210" s="21" t="e">
        <f ca="1">IF(AND(K4210&lt;&gt; "", COUNTIF(SAP!#REF!,K4210)&gt;0),"Matched", "")</f>
        <v>#REF!</v>
      </c>
      <c r="M4210" s="21" t="str">
        <f t="shared" si="216"/>
        <v/>
      </c>
      <c r="N4210" s="21" t="e">
        <f ca="1">IF(AND(M4210&lt;&gt; "", COUNTIF(SAP!#REF!,M4210)&gt;0),"Matched", "")</f>
        <v>#REF!</v>
      </c>
      <c r="O4210" s="21" t="str">
        <f t="shared" si="217"/>
        <v/>
      </c>
      <c r="P4210" s="21" t="e">
        <f ca="1">IF(AND(O4210&lt;&gt; "", COUNTIF(SAP!#REF!,O4210)&gt;0),"Matched", "")</f>
        <v>#REF!</v>
      </c>
      <c r="Q4210" s="21" t="str">
        <f ca="1">IF(OR(D4210="AC",D4210="TR"),"Logic4"&amp;"_"&amp;TEXT(C4210,"dd.mm.yyyy") &amp;"_"&amp; 445339.64,"")</f>
        <v>Logic4_26.04.2020_445339.64</v>
      </c>
      <c r="R4210" s="21" t="e">
        <f ca="1">IF(AND(Q4210&lt;&gt; "", COUNTIF(SAP!#REF!,Q4210)&gt;0),"Matched", "")</f>
        <v>#REF!</v>
      </c>
    </row>
    <row r="4211" spans="1:18" hidden="1">
      <c r="A4211" s="21">
        <v>11563327</v>
      </c>
      <c r="B4211" s="22">
        <v>43947</v>
      </c>
      <c r="C4211" s="22">
        <v>43947</v>
      </c>
      <c r="D4211" s="21" t="s">
        <v>10</v>
      </c>
      <c r="E4211" s="23">
        <v>0</v>
      </c>
      <c r="F4211" s="23">
        <v>0</v>
      </c>
      <c r="G4211" s="23">
        <v>2976</v>
      </c>
      <c r="H4211" s="23">
        <v>117883.95</v>
      </c>
      <c r="I4211" s="21" t="s">
        <v>11</v>
      </c>
      <c r="J4211" s="21" t="s">
        <v>12</v>
      </c>
      <c r="K4211" s="21" t="str">
        <f t="shared" si="215"/>
        <v/>
      </c>
      <c r="L4211" s="21" t="e">
        <f ca="1">IF(AND(K4211&lt;&gt; "", COUNTIF(SAP!#REF!,K4211)&gt;0),"Matched", "")</f>
        <v>#REF!</v>
      </c>
      <c r="M4211" s="21" t="str">
        <f t="shared" si="216"/>
        <v/>
      </c>
      <c r="N4211" s="21" t="e">
        <f ca="1">IF(AND(M4211&lt;&gt; "", COUNTIF(SAP!#REF!,M4211)&gt;0),"Matched", "")</f>
        <v>#REF!</v>
      </c>
      <c r="O4211" s="21" t="str">
        <f t="shared" si="217"/>
        <v/>
      </c>
      <c r="P4211" s="21" t="e">
        <f ca="1">IF(AND(O4211&lt;&gt; "", COUNTIF(SAP!#REF!,O4211)&gt;0),"Matched", "")</f>
        <v>#REF!</v>
      </c>
      <c r="Q4211" s="21" t="str">
        <f ca="1">IF(OR(D4211="AC",D4211="TR"),"Logic4"&amp;"_"&amp;TEXT(C4211,"dd.mm.yyyy") &amp;"_"&amp; 445339.64,"")</f>
        <v>Logic4_26.04.2020_445339.64</v>
      </c>
      <c r="R4211" s="21" t="e">
        <f ca="1">IF(AND(Q4211&lt;&gt; "", COUNTIF(SAP!#REF!,Q4211)&gt;0),"Matched", "")</f>
        <v>#REF!</v>
      </c>
    </row>
    <row r="4212" spans="1:18" hidden="1">
      <c r="A4212" s="21">
        <v>11563327</v>
      </c>
      <c r="B4212" s="22">
        <v>43947</v>
      </c>
      <c r="C4212" s="22">
        <v>43947</v>
      </c>
      <c r="D4212" s="21" t="s">
        <v>10</v>
      </c>
      <c r="E4212" s="23">
        <v>0</v>
      </c>
      <c r="F4212" s="23">
        <v>0</v>
      </c>
      <c r="G4212" s="23">
        <v>2990</v>
      </c>
      <c r="H4212" s="23">
        <v>120873.95</v>
      </c>
      <c r="I4212" s="21" t="s">
        <v>11</v>
      </c>
      <c r="J4212" s="21" t="s">
        <v>12</v>
      </c>
      <c r="K4212" s="21" t="str">
        <f t="shared" si="215"/>
        <v/>
      </c>
      <c r="L4212" s="21" t="e">
        <f ca="1">IF(AND(K4212&lt;&gt; "", COUNTIF(SAP!#REF!,K4212)&gt;0),"Matched", "")</f>
        <v>#REF!</v>
      </c>
      <c r="M4212" s="21" t="str">
        <f t="shared" si="216"/>
        <v/>
      </c>
      <c r="N4212" s="21" t="e">
        <f ca="1">IF(AND(M4212&lt;&gt; "", COUNTIF(SAP!#REF!,M4212)&gt;0),"Matched", "")</f>
        <v>#REF!</v>
      </c>
      <c r="O4212" s="21" t="str">
        <f t="shared" si="217"/>
        <v/>
      </c>
      <c r="P4212" s="21" t="e">
        <f ca="1">IF(AND(O4212&lt;&gt; "", COUNTIF(SAP!#REF!,O4212)&gt;0),"Matched", "")</f>
        <v>#REF!</v>
      </c>
      <c r="Q4212" s="21" t="str">
        <f ca="1">IF(OR(D4212="AC",D4212="TR"),"Logic4"&amp;"_"&amp;TEXT(C4212,"dd.mm.yyyy") &amp;"_"&amp; 445339.64,"")</f>
        <v>Logic4_26.04.2020_445339.64</v>
      </c>
      <c r="R4212" s="21" t="e">
        <f ca="1">IF(AND(Q4212&lt;&gt; "", COUNTIF(SAP!#REF!,Q4212)&gt;0),"Matched", "")</f>
        <v>#REF!</v>
      </c>
    </row>
    <row r="4213" spans="1:18" hidden="1">
      <c r="A4213" s="21">
        <v>11563327</v>
      </c>
      <c r="B4213" s="22">
        <v>43947</v>
      </c>
      <c r="C4213" s="22">
        <v>43947</v>
      </c>
      <c r="D4213" s="21" t="s">
        <v>10</v>
      </c>
      <c r="E4213" s="23">
        <v>0</v>
      </c>
      <c r="F4213" s="23">
        <v>0</v>
      </c>
      <c r="G4213" s="23">
        <v>2995</v>
      </c>
      <c r="H4213" s="23">
        <v>123868.95</v>
      </c>
      <c r="I4213" s="21" t="s">
        <v>11</v>
      </c>
      <c r="J4213" s="21" t="s">
        <v>12</v>
      </c>
      <c r="K4213" s="21" t="str">
        <f t="shared" si="215"/>
        <v/>
      </c>
      <c r="L4213" s="21" t="e">
        <f ca="1">IF(AND(K4213&lt;&gt; "", COUNTIF(SAP!#REF!,K4213)&gt;0),"Matched", "")</f>
        <v>#REF!</v>
      </c>
      <c r="M4213" s="21" t="str">
        <f t="shared" si="216"/>
        <v/>
      </c>
      <c r="N4213" s="21" t="e">
        <f ca="1">IF(AND(M4213&lt;&gt; "", COUNTIF(SAP!#REF!,M4213)&gt;0),"Matched", "")</f>
        <v>#REF!</v>
      </c>
      <c r="O4213" s="21" t="str">
        <f t="shared" si="217"/>
        <v/>
      </c>
      <c r="P4213" s="21" t="e">
        <f ca="1">IF(AND(O4213&lt;&gt; "", COUNTIF(SAP!#REF!,O4213)&gt;0),"Matched", "")</f>
        <v>#REF!</v>
      </c>
      <c r="Q4213" s="21" t="str">
        <f ca="1">IF(OR(D4213="AC",D4213="TR"),"Logic4"&amp;"_"&amp;TEXT(C4213,"dd.mm.yyyy") &amp;"_"&amp; 445339.64,"")</f>
        <v>Logic4_26.04.2020_445339.64</v>
      </c>
      <c r="R4213" s="21" t="e">
        <f ca="1">IF(AND(Q4213&lt;&gt; "", COUNTIF(SAP!#REF!,Q4213)&gt;0),"Matched", "")</f>
        <v>#REF!</v>
      </c>
    </row>
    <row r="4214" spans="1:18" hidden="1">
      <c r="A4214" s="21">
        <v>11563327</v>
      </c>
      <c r="B4214" s="22">
        <v>43947</v>
      </c>
      <c r="C4214" s="22">
        <v>43947</v>
      </c>
      <c r="D4214" s="21" t="s">
        <v>10</v>
      </c>
      <c r="E4214" s="23">
        <v>0</v>
      </c>
      <c r="F4214" s="23">
        <v>0</v>
      </c>
      <c r="G4214" s="23">
        <v>3009.8</v>
      </c>
      <c r="H4214" s="23">
        <v>126878.75</v>
      </c>
      <c r="I4214" s="21" t="s">
        <v>11</v>
      </c>
      <c r="J4214" s="21" t="s">
        <v>12</v>
      </c>
      <c r="K4214" s="21" t="str">
        <f t="shared" si="215"/>
        <v/>
      </c>
      <c r="L4214" s="21" t="e">
        <f ca="1">IF(AND(K4214&lt;&gt; "", COUNTIF(SAP!#REF!,K4214)&gt;0),"Matched", "")</f>
        <v>#REF!</v>
      </c>
      <c r="M4214" s="21" t="str">
        <f t="shared" si="216"/>
        <v/>
      </c>
      <c r="N4214" s="21" t="e">
        <f ca="1">IF(AND(M4214&lt;&gt; "", COUNTIF(SAP!#REF!,M4214)&gt;0),"Matched", "")</f>
        <v>#REF!</v>
      </c>
      <c r="O4214" s="21" t="str">
        <f t="shared" si="217"/>
        <v/>
      </c>
      <c r="P4214" s="21" t="e">
        <f ca="1">IF(AND(O4214&lt;&gt; "", COUNTIF(SAP!#REF!,O4214)&gt;0),"Matched", "")</f>
        <v>#REF!</v>
      </c>
      <c r="Q4214" s="21" t="str">
        <f ca="1">IF(OR(D4214="AC",D4214="TR"),"Logic4"&amp;"_"&amp;TEXT(C4214,"dd.mm.yyyy") &amp;"_"&amp; 445339.64,"")</f>
        <v>Logic4_26.04.2020_445339.64</v>
      </c>
      <c r="R4214" s="21" t="e">
        <f ca="1">IF(AND(Q4214&lt;&gt; "", COUNTIF(SAP!#REF!,Q4214)&gt;0),"Matched", "")</f>
        <v>#REF!</v>
      </c>
    </row>
    <row r="4215" spans="1:18" hidden="1">
      <c r="A4215" s="21">
        <v>11563327</v>
      </c>
      <c r="B4215" s="22">
        <v>43947</v>
      </c>
      <c r="C4215" s="22">
        <v>43947</v>
      </c>
      <c r="D4215" s="21" t="s">
        <v>10</v>
      </c>
      <c r="E4215" s="23">
        <v>0</v>
      </c>
      <c r="F4215" s="23">
        <v>0</v>
      </c>
      <c r="G4215" s="23">
        <v>3021.2</v>
      </c>
      <c r="H4215" s="23">
        <v>129899.95</v>
      </c>
      <c r="I4215" s="21" t="s">
        <v>11</v>
      </c>
      <c r="J4215" s="21" t="s">
        <v>12</v>
      </c>
      <c r="K4215" s="21" t="str">
        <f t="shared" si="215"/>
        <v/>
      </c>
      <c r="L4215" s="21" t="e">
        <f ca="1">IF(AND(K4215&lt;&gt; "", COUNTIF(SAP!#REF!,K4215)&gt;0),"Matched", "")</f>
        <v>#REF!</v>
      </c>
      <c r="M4215" s="21" t="str">
        <f t="shared" si="216"/>
        <v/>
      </c>
      <c r="N4215" s="21" t="e">
        <f ca="1">IF(AND(M4215&lt;&gt; "", COUNTIF(SAP!#REF!,M4215)&gt;0),"Matched", "")</f>
        <v>#REF!</v>
      </c>
      <c r="O4215" s="21" t="str">
        <f t="shared" si="217"/>
        <v/>
      </c>
      <c r="P4215" s="21" t="e">
        <f ca="1">IF(AND(O4215&lt;&gt; "", COUNTIF(SAP!#REF!,O4215)&gt;0),"Matched", "")</f>
        <v>#REF!</v>
      </c>
      <c r="Q4215" s="21" t="str">
        <f ca="1">IF(OR(D4215="AC",D4215="TR"),"Logic4"&amp;"_"&amp;TEXT(C4215,"dd.mm.yyyy") &amp;"_"&amp; 445339.64,"")</f>
        <v>Logic4_26.04.2020_445339.64</v>
      </c>
      <c r="R4215" s="21" t="e">
        <f ca="1">IF(AND(Q4215&lt;&gt; "", COUNTIF(SAP!#REF!,Q4215)&gt;0),"Matched", "")</f>
        <v>#REF!</v>
      </c>
    </row>
    <row r="4216" spans="1:18" hidden="1">
      <c r="A4216" s="21">
        <v>11563327</v>
      </c>
      <c r="B4216" s="22">
        <v>43947</v>
      </c>
      <c r="C4216" s="22">
        <v>43947</v>
      </c>
      <c r="D4216" s="21" t="s">
        <v>10</v>
      </c>
      <c r="E4216" s="23">
        <v>0</v>
      </c>
      <c r="F4216" s="23">
        <v>0</v>
      </c>
      <c r="G4216" s="23">
        <v>3028</v>
      </c>
      <c r="H4216" s="23">
        <v>132927.95000000001</v>
      </c>
      <c r="I4216" s="21" t="s">
        <v>11</v>
      </c>
      <c r="J4216" s="21" t="s">
        <v>12</v>
      </c>
      <c r="K4216" s="21" t="str">
        <f t="shared" si="215"/>
        <v/>
      </c>
      <c r="L4216" s="21" t="e">
        <f ca="1">IF(AND(K4216&lt;&gt; "", COUNTIF(SAP!#REF!,K4216)&gt;0),"Matched", "")</f>
        <v>#REF!</v>
      </c>
      <c r="M4216" s="21" t="str">
        <f t="shared" si="216"/>
        <v/>
      </c>
      <c r="N4216" s="21" t="e">
        <f ca="1">IF(AND(M4216&lt;&gt; "", COUNTIF(SAP!#REF!,M4216)&gt;0),"Matched", "")</f>
        <v>#REF!</v>
      </c>
      <c r="O4216" s="21" t="str">
        <f t="shared" si="217"/>
        <v/>
      </c>
      <c r="P4216" s="21" t="e">
        <f ca="1">IF(AND(O4216&lt;&gt; "", COUNTIF(SAP!#REF!,O4216)&gt;0),"Matched", "")</f>
        <v>#REF!</v>
      </c>
      <c r="Q4216" s="21" t="str">
        <f ca="1">IF(OR(D4216="AC",D4216="TR"),"Logic4"&amp;"_"&amp;TEXT(C4216,"dd.mm.yyyy") &amp;"_"&amp; 445339.64,"")</f>
        <v>Logic4_26.04.2020_445339.64</v>
      </c>
      <c r="R4216" s="21" t="e">
        <f ca="1">IF(AND(Q4216&lt;&gt; "", COUNTIF(SAP!#REF!,Q4216)&gt;0),"Matched", "")</f>
        <v>#REF!</v>
      </c>
    </row>
    <row r="4217" spans="1:18" hidden="1">
      <c r="A4217" s="21">
        <v>11563327</v>
      </c>
      <c r="B4217" s="22">
        <v>43947</v>
      </c>
      <c r="C4217" s="22">
        <v>43947</v>
      </c>
      <c r="D4217" s="21" t="s">
        <v>10</v>
      </c>
      <c r="E4217" s="23">
        <v>0</v>
      </c>
      <c r="F4217" s="23">
        <v>0</v>
      </c>
      <c r="G4217" s="23">
        <v>3031.6</v>
      </c>
      <c r="H4217" s="23">
        <v>135959.54999999999</v>
      </c>
      <c r="I4217" s="21" t="s">
        <v>11</v>
      </c>
      <c r="J4217" s="21" t="s">
        <v>12</v>
      </c>
      <c r="K4217" s="21" t="str">
        <f t="shared" si="215"/>
        <v/>
      </c>
      <c r="L4217" s="21" t="e">
        <f ca="1">IF(AND(K4217&lt;&gt; "", COUNTIF(SAP!#REF!,K4217)&gt;0),"Matched", "")</f>
        <v>#REF!</v>
      </c>
      <c r="M4217" s="21" t="str">
        <f t="shared" si="216"/>
        <v/>
      </c>
      <c r="N4217" s="21" t="e">
        <f ca="1">IF(AND(M4217&lt;&gt; "", COUNTIF(SAP!#REF!,M4217)&gt;0),"Matched", "")</f>
        <v>#REF!</v>
      </c>
      <c r="O4217" s="21" t="str">
        <f t="shared" si="217"/>
        <v/>
      </c>
      <c r="P4217" s="21" t="e">
        <f ca="1">IF(AND(O4217&lt;&gt; "", COUNTIF(SAP!#REF!,O4217)&gt;0),"Matched", "")</f>
        <v>#REF!</v>
      </c>
      <c r="Q4217" s="21" t="str">
        <f ca="1">IF(OR(D4217="AC",D4217="TR"),"Logic4"&amp;"_"&amp;TEXT(C4217,"dd.mm.yyyy") &amp;"_"&amp; 445339.64,"")</f>
        <v>Logic4_26.04.2020_445339.64</v>
      </c>
      <c r="R4217" s="21" t="e">
        <f ca="1">IF(AND(Q4217&lt;&gt; "", COUNTIF(SAP!#REF!,Q4217)&gt;0),"Matched", "")</f>
        <v>#REF!</v>
      </c>
    </row>
    <row r="4218" spans="1:18" hidden="1">
      <c r="A4218" s="21">
        <v>11563327</v>
      </c>
      <c r="B4218" s="22">
        <v>43947</v>
      </c>
      <c r="C4218" s="22">
        <v>43947</v>
      </c>
      <c r="D4218" s="21" t="s">
        <v>10</v>
      </c>
      <c r="E4218" s="23">
        <v>0</v>
      </c>
      <c r="F4218" s="23">
        <v>0</v>
      </c>
      <c r="G4218" s="23">
        <v>3200</v>
      </c>
      <c r="H4218" s="23">
        <v>139159.54999999999</v>
      </c>
      <c r="I4218" s="21" t="s">
        <v>11</v>
      </c>
      <c r="J4218" s="21" t="s">
        <v>12</v>
      </c>
      <c r="K4218" s="21" t="str">
        <f t="shared" si="215"/>
        <v/>
      </c>
      <c r="L4218" s="21" t="e">
        <f ca="1">IF(AND(K4218&lt;&gt; "", COUNTIF(SAP!#REF!,K4218)&gt;0),"Matched", "")</f>
        <v>#REF!</v>
      </c>
      <c r="M4218" s="21" t="str">
        <f t="shared" si="216"/>
        <v/>
      </c>
      <c r="N4218" s="21" t="e">
        <f ca="1">IF(AND(M4218&lt;&gt; "", COUNTIF(SAP!#REF!,M4218)&gt;0),"Matched", "")</f>
        <v>#REF!</v>
      </c>
      <c r="O4218" s="21" t="str">
        <f t="shared" si="217"/>
        <v/>
      </c>
      <c r="P4218" s="21" t="e">
        <f ca="1">IF(AND(O4218&lt;&gt; "", COUNTIF(SAP!#REF!,O4218)&gt;0),"Matched", "")</f>
        <v>#REF!</v>
      </c>
      <c r="Q4218" s="21" t="str">
        <f ca="1">IF(OR(D4218="AC",D4218="TR"),"Logic4"&amp;"_"&amp;TEXT(C4218,"dd.mm.yyyy") &amp;"_"&amp; 445339.64,"")</f>
        <v>Logic4_26.04.2020_445339.64</v>
      </c>
      <c r="R4218" s="21" t="e">
        <f ca="1">IF(AND(Q4218&lt;&gt; "", COUNTIF(SAP!#REF!,Q4218)&gt;0),"Matched", "")</f>
        <v>#REF!</v>
      </c>
    </row>
    <row r="4219" spans="1:18" hidden="1">
      <c r="A4219" s="21">
        <v>11563327</v>
      </c>
      <c r="B4219" s="22">
        <v>43947</v>
      </c>
      <c r="C4219" s="22">
        <v>43947</v>
      </c>
      <c r="D4219" s="21" t="s">
        <v>10</v>
      </c>
      <c r="E4219" s="23">
        <v>0</v>
      </c>
      <c r="F4219" s="23">
        <v>0</v>
      </c>
      <c r="G4219" s="23">
        <v>3270</v>
      </c>
      <c r="H4219" s="23">
        <v>142429.54999999999</v>
      </c>
      <c r="I4219" s="21" t="s">
        <v>11</v>
      </c>
      <c r="J4219" s="21" t="s">
        <v>12</v>
      </c>
      <c r="K4219" s="21" t="str">
        <f t="shared" si="215"/>
        <v/>
      </c>
      <c r="L4219" s="21" t="e">
        <f ca="1">IF(AND(K4219&lt;&gt; "", COUNTIF(SAP!#REF!,K4219)&gt;0),"Matched", "")</f>
        <v>#REF!</v>
      </c>
      <c r="M4219" s="21" t="str">
        <f t="shared" si="216"/>
        <v/>
      </c>
      <c r="N4219" s="21" t="e">
        <f ca="1">IF(AND(M4219&lt;&gt; "", COUNTIF(SAP!#REF!,M4219)&gt;0),"Matched", "")</f>
        <v>#REF!</v>
      </c>
      <c r="O4219" s="21" t="str">
        <f t="shared" si="217"/>
        <v/>
      </c>
      <c r="P4219" s="21" t="e">
        <f ca="1">IF(AND(O4219&lt;&gt; "", COUNTIF(SAP!#REF!,O4219)&gt;0),"Matched", "")</f>
        <v>#REF!</v>
      </c>
      <c r="Q4219" s="21" t="str">
        <f ca="1">IF(OR(D4219="AC",D4219="TR"),"Logic4"&amp;"_"&amp;TEXT(C4219,"dd.mm.yyyy") &amp;"_"&amp; 445339.64,"")</f>
        <v>Logic4_26.04.2020_445339.64</v>
      </c>
      <c r="R4219" s="21" t="e">
        <f ca="1">IF(AND(Q4219&lt;&gt; "", COUNTIF(SAP!#REF!,Q4219)&gt;0),"Matched", "")</f>
        <v>#REF!</v>
      </c>
    </row>
    <row r="4220" spans="1:18" hidden="1">
      <c r="A4220" s="21">
        <v>11563327</v>
      </c>
      <c r="B4220" s="22">
        <v>43947</v>
      </c>
      <c r="C4220" s="22">
        <v>43947</v>
      </c>
      <c r="D4220" s="21" t="s">
        <v>10</v>
      </c>
      <c r="E4220" s="23">
        <v>0</v>
      </c>
      <c r="F4220" s="23">
        <v>0</v>
      </c>
      <c r="G4220" s="23">
        <v>3270</v>
      </c>
      <c r="H4220" s="23">
        <v>145699.54999999999</v>
      </c>
      <c r="I4220" s="21" t="s">
        <v>11</v>
      </c>
      <c r="J4220" s="21" t="s">
        <v>12</v>
      </c>
      <c r="K4220" s="21" t="str">
        <f t="shared" si="215"/>
        <v/>
      </c>
      <c r="L4220" s="21" t="e">
        <f ca="1">IF(AND(K4220&lt;&gt; "", COUNTIF(SAP!#REF!,K4220)&gt;0),"Matched", "")</f>
        <v>#REF!</v>
      </c>
      <c r="M4220" s="21" t="str">
        <f t="shared" si="216"/>
        <v/>
      </c>
      <c r="N4220" s="21" t="e">
        <f ca="1">IF(AND(M4220&lt;&gt; "", COUNTIF(SAP!#REF!,M4220)&gt;0),"Matched", "")</f>
        <v>#REF!</v>
      </c>
      <c r="O4220" s="21" t="str">
        <f t="shared" si="217"/>
        <v/>
      </c>
      <c r="P4220" s="21" t="e">
        <f ca="1">IF(AND(O4220&lt;&gt; "", COUNTIF(SAP!#REF!,O4220)&gt;0),"Matched", "")</f>
        <v>#REF!</v>
      </c>
      <c r="Q4220" s="21" t="str">
        <f ca="1">IF(OR(D4220="AC",D4220="TR"),"Logic4"&amp;"_"&amp;TEXT(C4220,"dd.mm.yyyy") &amp;"_"&amp; 445339.64,"")</f>
        <v>Logic4_26.04.2020_445339.64</v>
      </c>
      <c r="R4220" s="21" t="e">
        <f ca="1">IF(AND(Q4220&lt;&gt; "", COUNTIF(SAP!#REF!,Q4220)&gt;0),"Matched", "")</f>
        <v>#REF!</v>
      </c>
    </row>
    <row r="4221" spans="1:18" hidden="1">
      <c r="A4221" s="21">
        <v>11563327</v>
      </c>
      <c r="B4221" s="22">
        <v>43947</v>
      </c>
      <c r="C4221" s="22">
        <v>43947</v>
      </c>
      <c r="D4221" s="21" t="s">
        <v>10</v>
      </c>
      <c r="E4221" s="23">
        <v>0</v>
      </c>
      <c r="F4221" s="23">
        <v>0</v>
      </c>
      <c r="G4221" s="23">
        <v>3285</v>
      </c>
      <c r="H4221" s="23">
        <v>148984.54999999999</v>
      </c>
      <c r="I4221" s="21" t="s">
        <v>11</v>
      </c>
      <c r="J4221" s="21" t="s">
        <v>12</v>
      </c>
      <c r="K4221" s="21" t="str">
        <f t="shared" si="215"/>
        <v/>
      </c>
      <c r="L4221" s="21" t="e">
        <f ca="1">IF(AND(K4221&lt;&gt; "", COUNTIF(SAP!#REF!,K4221)&gt;0),"Matched", "")</f>
        <v>#REF!</v>
      </c>
      <c r="M4221" s="21" t="str">
        <f t="shared" si="216"/>
        <v/>
      </c>
      <c r="N4221" s="21" t="e">
        <f ca="1">IF(AND(M4221&lt;&gt; "", COUNTIF(SAP!#REF!,M4221)&gt;0),"Matched", "")</f>
        <v>#REF!</v>
      </c>
      <c r="O4221" s="21" t="str">
        <f t="shared" si="217"/>
        <v/>
      </c>
      <c r="P4221" s="21" t="e">
        <f ca="1">IF(AND(O4221&lt;&gt; "", COUNTIF(SAP!#REF!,O4221)&gt;0),"Matched", "")</f>
        <v>#REF!</v>
      </c>
      <c r="Q4221" s="21" t="str">
        <f ca="1">IF(OR(D4221="AC",D4221="TR"),"Logic4"&amp;"_"&amp;TEXT(C4221,"dd.mm.yyyy") &amp;"_"&amp; 445339.64,"")</f>
        <v>Logic4_26.04.2020_445339.64</v>
      </c>
      <c r="R4221" s="21" t="e">
        <f ca="1">IF(AND(Q4221&lt;&gt; "", COUNTIF(SAP!#REF!,Q4221)&gt;0),"Matched", "")</f>
        <v>#REF!</v>
      </c>
    </row>
    <row r="4222" spans="1:18" hidden="1">
      <c r="A4222" s="21">
        <v>11563327</v>
      </c>
      <c r="B4222" s="22">
        <v>43947</v>
      </c>
      <c r="C4222" s="22">
        <v>43947</v>
      </c>
      <c r="D4222" s="21" t="s">
        <v>10</v>
      </c>
      <c r="E4222" s="23">
        <v>0</v>
      </c>
      <c r="F4222" s="23">
        <v>0</v>
      </c>
      <c r="G4222" s="23">
        <v>3350</v>
      </c>
      <c r="H4222" s="23">
        <v>152334.54999999999</v>
      </c>
      <c r="I4222" s="21" t="s">
        <v>11</v>
      </c>
      <c r="J4222" s="21" t="s">
        <v>12</v>
      </c>
      <c r="K4222" s="21" t="str">
        <f t="shared" si="215"/>
        <v/>
      </c>
      <c r="L4222" s="21" t="e">
        <f ca="1">IF(AND(K4222&lt;&gt; "", COUNTIF(SAP!#REF!,K4222)&gt;0),"Matched", "")</f>
        <v>#REF!</v>
      </c>
      <c r="M4222" s="21" t="str">
        <f t="shared" si="216"/>
        <v/>
      </c>
      <c r="N4222" s="21" t="e">
        <f ca="1">IF(AND(M4222&lt;&gt; "", COUNTIF(SAP!#REF!,M4222)&gt;0),"Matched", "")</f>
        <v>#REF!</v>
      </c>
      <c r="O4222" s="21" t="str">
        <f t="shared" si="217"/>
        <v/>
      </c>
      <c r="P4222" s="21" t="e">
        <f ca="1">IF(AND(O4222&lt;&gt; "", COUNTIF(SAP!#REF!,O4222)&gt;0),"Matched", "")</f>
        <v>#REF!</v>
      </c>
      <c r="Q4222" s="21" t="str">
        <f ca="1">IF(OR(D4222="AC",D4222="TR"),"Logic4"&amp;"_"&amp;TEXT(C4222,"dd.mm.yyyy") &amp;"_"&amp; 445339.64,"")</f>
        <v>Logic4_26.04.2020_445339.64</v>
      </c>
      <c r="R4222" s="21" t="e">
        <f ca="1">IF(AND(Q4222&lt;&gt; "", COUNTIF(SAP!#REF!,Q4222)&gt;0),"Matched", "")</f>
        <v>#REF!</v>
      </c>
    </row>
    <row r="4223" spans="1:18" hidden="1">
      <c r="A4223" s="21">
        <v>11563327</v>
      </c>
      <c r="B4223" s="22">
        <v>43947</v>
      </c>
      <c r="C4223" s="22">
        <v>43947</v>
      </c>
      <c r="D4223" s="21" t="s">
        <v>10</v>
      </c>
      <c r="E4223" s="23">
        <v>0</v>
      </c>
      <c r="F4223" s="23">
        <v>0</v>
      </c>
      <c r="G4223" s="23">
        <v>3350</v>
      </c>
      <c r="H4223" s="23">
        <v>155684.54999999999</v>
      </c>
      <c r="I4223" s="21" t="s">
        <v>11</v>
      </c>
      <c r="J4223" s="21" t="s">
        <v>12</v>
      </c>
      <c r="K4223" s="21" t="str">
        <f t="shared" si="215"/>
        <v/>
      </c>
      <c r="L4223" s="21" t="e">
        <f ca="1">IF(AND(K4223&lt;&gt; "", COUNTIF(SAP!#REF!,K4223)&gt;0),"Matched", "")</f>
        <v>#REF!</v>
      </c>
      <c r="M4223" s="21" t="str">
        <f t="shared" si="216"/>
        <v/>
      </c>
      <c r="N4223" s="21" t="e">
        <f ca="1">IF(AND(M4223&lt;&gt; "", COUNTIF(SAP!#REF!,M4223)&gt;0),"Matched", "")</f>
        <v>#REF!</v>
      </c>
      <c r="O4223" s="21" t="str">
        <f t="shared" si="217"/>
        <v/>
      </c>
      <c r="P4223" s="21" t="e">
        <f ca="1">IF(AND(O4223&lt;&gt; "", COUNTIF(SAP!#REF!,O4223)&gt;0),"Matched", "")</f>
        <v>#REF!</v>
      </c>
      <c r="Q4223" s="21" t="str">
        <f ca="1">IF(OR(D4223="AC",D4223="TR"),"Logic4"&amp;"_"&amp;TEXT(C4223,"dd.mm.yyyy") &amp;"_"&amp; 445339.64,"")</f>
        <v>Logic4_26.04.2020_445339.64</v>
      </c>
      <c r="R4223" s="21" t="e">
        <f ca="1">IF(AND(Q4223&lt;&gt; "", COUNTIF(SAP!#REF!,Q4223)&gt;0),"Matched", "")</f>
        <v>#REF!</v>
      </c>
    </row>
    <row r="4224" spans="1:18" hidden="1">
      <c r="A4224" s="21">
        <v>11563327</v>
      </c>
      <c r="B4224" s="22">
        <v>43947</v>
      </c>
      <c r="C4224" s="22">
        <v>43947</v>
      </c>
      <c r="D4224" s="21" t="s">
        <v>10</v>
      </c>
      <c r="E4224" s="23">
        <v>0</v>
      </c>
      <c r="F4224" s="23">
        <v>0</v>
      </c>
      <c r="G4224" s="23">
        <v>3358</v>
      </c>
      <c r="H4224" s="23">
        <v>159042.54999999999</v>
      </c>
      <c r="I4224" s="21" t="s">
        <v>11</v>
      </c>
      <c r="J4224" s="21" t="s">
        <v>12</v>
      </c>
      <c r="K4224" s="21" t="str">
        <f t="shared" si="215"/>
        <v/>
      </c>
      <c r="L4224" s="21" t="e">
        <f ca="1">IF(AND(K4224&lt;&gt; "", COUNTIF(SAP!#REF!,K4224)&gt;0),"Matched", "")</f>
        <v>#REF!</v>
      </c>
      <c r="M4224" s="21" t="str">
        <f t="shared" si="216"/>
        <v/>
      </c>
      <c r="N4224" s="21" t="e">
        <f ca="1">IF(AND(M4224&lt;&gt; "", COUNTIF(SAP!#REF!,M4224)&gt;0),"Matched", "")</f>
        <v>#REF!</v>
      </c>
      <c r="O4224" s="21" t="str">
        <f t="shared" si="217"/>
        <v/>
      </c>
      <c r="P4224" s="21" t="e">
        <f ca="1">IF(AND(O4224&lt;&gt; "", COUNTIF(SAP!#REF!,O4224)&gt;0),"Matched", "")</f>
        <v>#REF!</v>
      </c>
      <c r="Q4224" s="21" t="str">
        <f ca="1">IF(OR(D4224="AC",D4224="TR"),"Logic4"&amp;"_"&amp;TEXT(C4224,"dd.mm.yyyy") &amp;"_"&amp; 445339.64,"")</f>
        <v>Logic4_26.04.2020_445339.64</v>
      </c>
      <c r="R4224" s="21" t="e">
        <f ca="1">IF(AND(Q4224&lt;&gt; "", COUNTIF(SAP!#REF!,Q4224)&gt;0),"Matched", "")</f>
        <v>#REF!</v>
      </c>
    </row>
    <row r="4225" spans="1:18" hidden="1">
      <c r="A4225" s="21">
        <v>11563327</v>
      </c>
      <c r="B4225" s="22">
        <v>43947</v>
      </c>
      <c r="C4225" s="22">
        <v>43947</v>
      </c>
      <c r="D4225" s="21" t="s">
        <v>10</v>
      </c>
      <c r="E4225" s="23">
        <v>0</v>
      </c>
      <c r="F4225" s="23">
        <v>0</v>
      </c>
      <c r="G4225" s="23">
        <v>3393.19</v>
      </c>
      <c r="H4225" s="23">
        <v>162435.74</v>
      </c>
      <c r="I4225" s="21" t="s">
        <v>11</v>
      </c>
      <c r="J4225" s="21" t="s">
        <v>12</v>
      </c>
      <c r="K4225" s="21" t="str">
        <f t="shared" si="215"/>
        <v/>
      </c>
      <c r="L4225" s="21" t="e">
        <f ca="1">IF(AND(K4225&lt;&gt; "", COUNTIF(SAP!#REF!,K4225)&gt;0),"Matched", "")</f>
        <v>#REF!</v>
      </c>
      <c r="M4225" s="21" t="str">
        <f t="shared" si="216"/>
        <v/>
      </c>
      <c r="N4225" s="21" t="e">
        <f ca="1">IF(AND(M4225&lt;&gt; "", COUNTIF(SAP!#REF!,M4225)&gt;0),"Matched", "")</f>
        <v>#REF!</v>
      </c>
      <c r="O4225" s="21" t="str">
        <f t="shared" si="217"/>
        <v/>
      </c>
      <c r="P4225" s="21" t="e">
        <f ca="1">IF(AND(O4225&lt;&gt; "", COUNTIF(SAP!#REF!,O4225)&gt;0),"Matched", "")</f>
        <v>#REF!</v>
      </c>
      <c r="Q4225" s="21" t="str">
        <f ca="1">IF(OR(D4225="AC",D4225="TR"),"Logic4"&amp;"_"&amp;TEXT(C4225,"dd.mm.yyyy") &amp;"_"&amp; 445339.64,"")</f>
        <v>Logic4_26.04.2020_445339.64</v>
      </c>
      <c r="R4225" s="21" t="e">
        <f ca="1">IF(AND(Q4225&lt;&gt; "", COUNTIF(SAP!#REF!,Q4225)&gt;0),"Matched", "")</f>
        <v>#REF!</v>
      </c>
    </row>
    <row r="4226" spans="1:18" hidden="1">
      <c r="A4226" s="21">
        <v>11563327</v>
      </c>
      <c r="B4226" s="22">
        <v>43947</v>
      </c>
      <c r="C4226" s="22">
        <v>43947</v>
      </c>
      <c r="D4226" s="21" t="s">
        <v>10</v>
      </c>
      <c r="E4226" s="23">
        <v>0</v>
      </c>
      <c r="F4226" s="23">
        <v>0</v>
      </c>
      <c r="G4226" s="23">
        <v>3582</v>
      </c>
      <c r="H4226" s="23">
        <v>166017.74</v>
      </c>
      <c r="I4226" s="21" t="s">
        <v>11</v>
      </c>
      <c r="J4226" s="21" t="s">
        <v>12</v>
      </c>
      <c r="K4226" s="21" t="str">
        <f t="shared" si="215"/>
        <v/>
      </c>
      <c r="L4226" s="21" t="e">
        <f ca="1">IF(AND(K4226&lt;&gt; "", COUNTIF(SAP!#REF!,K4226)&gt;0),"Matched", "")</f>
        <v>#REF!</v>
      </c>
      <c r="M4226" s="21" t="str">
        <f t="shared" si="216"/>
        <v/>
      </c>
      <c r="N4226" s="21" t="e">
        <f ca="1">IF(AND(M4226&lt;&gt; "", COUNTIF(SAP!#REF!,M4226)&gt;0),"Matched", "")</f>
        <v>#REF!</v>
      </c>
      <c r="O4226" s="21" t="str">
        <f t="shared" si="217"/>
        <v/>
      </c>
      <c r="P4226" s="21" t="e">
        <f ca="1">IF(AND(O4226&lt;&gt; "", COUNTIF(SAP!#REF!,O4226)&gt;0),"Matched", "")</f>
        <v>#REF!</v>
      </c>
      <c r="Q4226" s="21" t="str">
        <f ca="1">IF(OR(D4226="AC",D4226="TR"),"Logic4"&amp;"_"&amp;TEXT(C4226,"dd.mm.yyyy") &amp;"_"&amp; 445339.64,"")</f>
        <v>Logic4_26.04.2020_445339.64</v>
      </c>
      <c r="R4226" s="21" t="e">
        <f ca="1">IF(AND(Q4226&lt;&gt; "", COUNTIF(SAP!#REF!,Q4226)&gt;0),"Matched", "")</f>
        <v>#REF!</v>
      </c>
    </row>
    <row r="4227" spans="1:18" hidden="1">
      <c r="A4227" s="21">
        <v>11563327</v>
      </c>
      <c r="B4227" s="22">
        <v>43947</v>
      </c>
      <c r="C4227" s="22">
        <v>43947</v>
      </c>
      <c r="D4227" s="21" t="s">
        <v>10</v>
      </c>
      <c r="E4227" s="23">
        <v>0</v>
      </c>
      <c r="F4227" s="23">
        <v>0</v>
      </c>
      <c r="G4227" s="23">
        <v>3637.3</v>
      </c>
      <c r="H4227" s="23">
        <v>169655.04000000001</v>
      </c>
      <c r="I4227" s="21" t="s">
        <v>11</v>
      </c>
      <c r="J4227" s="21" t="s">
        <v>12</v>
      </c>
      <c r="K4227" s="21" t="str">
        <f t="shared" ref="K4227:K4290" si="218">IF(D4227="TF","Logic1"&amp;"_"&amp;TEXT(C4227, "mm") &amp;"_"&amp; F4227,"")</f>
        <v/>
      </c>
      <c r="L4227" s="21" t="e">
        <f ca="1">IF(AND(K4227&lt;&gt; "", COUNTIF(SAP!#REF!,K4227)&gt;0),"Matched", "")</f>
        <v>#REF!</v>
      </c>
      <c r="M4227" s="21" t="str">
        <f t="shared" si="216"/>
        <v/>
      </c>
      <c r="N4227" s="21" t="e">
        <f ca="1">IF(AND(M4227&lt;&gt; "", COUNTIF(SAP!#REF!,M4227)&gt;0),"Matched", "")</f>
        <v>#REF!</v>
      </c>
      <c r="O4227" s="21" t="str">
        <f t="shared" si="217"/>
        <v/>
      </c>
      <c r="P4227" s="21" t="e">
        <f ca="1">IF(AND(O4227&lt;&gt; "", COUNTIF(SAP!#REF!,O4227)&gt;0),"Matched", "")</f>
        <v>#REF!</v>
      </c>
      <c r="Q4227" s="21" t="str">
        <f ca="1">IF(OR(D4227="AC",D4227="TR"),"Logic4"&amp;"_"&amp;TEXT(C4227,"dd.mm.yyyy") &amp;"_"&amp; 445339.64,"")</f>
        <v>Logic4_26.04.2020_445339.64</v>
      </c>
      <c r="R4227" s="21" t="e">
        <f ca="1">IF(AND(Q4227&lt;&gt; "", COUNTIF(SAP!#REF!,Q4227)&gt;0),"Matched", "")</f>
        <v>#REF!</v>
      </c>
    </row>
    <row r="4228" spans="1:18" hidden="1">
      <c r="A4228" s="21">
        <v>11563327</v>
      </c>
      <c r="B4228" s="22">
        <v>43947</v>
      </c>
      <c r="C4228" s="22">
        <v>43947</v>
      </c>
      <c r="D4228" s="21" t="s">
        <v>10</v>
      </c>
      <c r="E4228" s="23">
        <v>0</v>
      </c>
      <c r="F4228" s="23">
        <v>0</v>
      </c>
      <c r="G4228" s="23">
        <v>3691</v>
      </c>
      <c r="H4228" s="23">
        <v>173346.04</v>
      </c>
      <c r="I4228" s="21" t="s">
        <v>11</v>
      </c>
      <c r="J4228" s="21" t="s">
        <v>12</v>
      </c>
      <c r="K4228" s="21" t="str">
        <f t="shared" si="218"/>
        <v/>
      </c>
      <c r="L4228" s="21" t="e">
        <f ca="1">IF(AND(K4228&lt;&gt; "", COUNTIF(SAP!#REF!,K4228)&gt;0),"Matched", "")</f>
        <v>#REF!</v>
      </c>
      <c r="M4228" s="21" t="str">
        <f t="shared" si="216"/>
        <v/>
      </c>
      <c r="N4228" s="21" t="e">
        <f ca="1">IF(AND(M4228&lt;&gt; "", COUNTIF(SAP!#REF!,M4228)&gt;0),"Matched", "")</f>
        <v>#REF!</v>
      </c>
      <c r="O4228" s="21" t="str">
        <f t="shared" si="217"/>
        <v/>
      </c>
      <c r="P4228" s="21" t="e">
        <f ca="1">IF(AND(O4228&lt;&gt; "", COUNTIF(SAP!#REF!,O4228)&gt;0),"Matched", "")</f>
        <v>#REF!</v>
      </c>
      <c r="Q4228" s="21" t="str">
        <f ca="1">IF(OR(D4228="AC",D4228="TR"),"Logic4"&amp;"_"&amp;TEXT(C4228,"dd.mm.yyyy") &amp;"_"&amp; 445339.64,"")</f>
        <v>Logic4_26.04.2020_445339.64</v>
      </c>
      <c r="R4228" s="21" t="e">
        <f ca="1">IF(AND(Q4228&lt;&gt; "", COUNTIF(SAP!#REF!,Q4228)&gt;0),"Matched", "")</f>
        <v>#REF!</v>
      </c>
    </row>
    <row r="4229" spans="1:18" hidden="1">
      <c r="A4229" s="21">
        <v>11563327</v>
      </c>
      <c r="B4229" s="22">
        <v>43947</v>
      </c>
      <c r="C4229" s="22">
        <v>43947</v>
      </c>
      <c r="D4229" s="21" t="s">
        <v>10</v>
      </c>
      <c r="E4229" s="23">
        <v>0</v>
      </c>
      <c r="F4229" s="23">
        <v>0</v>
      </c>
      <c r="G4229" s="23">
        <v>3695.64</v>
      </c>
      <c r="H4229" s="23">
        <v>177041.68</v>
      </c>
      <c r="I4229" s="21" t="s">
        <v>11</v>
      </c>
      <c r="J4229" s="21" t="s">
        <v>12</v>
      </c>
      <c r="K4229" s="21" t="str">
        <f t="shared" si="218"/>
        <v/>
      </c>
      <c r="L4229" s="21" t="e">
        <f ca="1">IF(AND(K4229&lt;&gt; "", COUNTIF(SAP!#REF!,K4229)&gt;0),"Matched", "")</f>
        <v>#REF!</v>
      </c>
      <c r="M4229" s="21" t="str">
        <f t="shared" si="216"/>
        <v/>
      </c>
      <c r="N4229" s="21" t="e">
        <f ca="1">IF(AND(M4229&lt;&gt; "", COUNTIF(SAP!#REF!,M4229)&gt;0),"Matched", "")</f>
        <v>#REF!</v>
      </c>
      <c r="O4229" s="21" t="str">
        <f t="shared" si="217"/>
        <v/>
      </c>
      <c r="P4229" s="21" t="e">
        <f ca="1">IF(AND(O4229&lt;&gt; "", COUNTIF(SAP!#REF!,O4229)&gt;0),"Matched", "")</f>
        <v>#REF!</v>
      </c>
      <c r="Q4229" s="21" t="str">
        <f ca="1">IF(OR(D4229="AC",D4229="TR"),"Logic4"&amp;"_"&amp;TEXT(C4229,"dd.mm.yyyy") &amp;"_"&amp; 445339.64,"")</f>
        <v>Logic4_26.04.2020_445339.64</v>
      </c>
      <c r="R4229" s="21" t="e">
        <f ca="1">IF(AND(Q4229&lt;&gt; "", COUNTIF(SAP!#REF!,Q4229)&gt;0),"Matched", "")</f>
        <v>#REF!</v>
      </c>
    </row>
    <row r="4230" spans="1:18" hidden="1">
      <c r="A4230" s="21">
        <v>11563327</v>
      </c>
      <c r="B4230" s="22">
        <v>43947</v>
      </c>
      <c r="C4230" s="22">
        <v>43947</v>
      </c>
      <c r="D4230" s="21" t="s">
        <v>10</v>
      </c>
      <c r="E4230" s="23">
        <v>0</v>
      </c>
      <c r="F4230" s="23">
        <v>0</v>
      </c>
      <c r="G4230" s="23">
        <v>3805.8</v>
      </c>
      <c r="H4230" s="23">
        <v>180847.48</v>
      </c>
      <c r="I4230" s="21" t="s">
        <v>11</v>
      </c>
      <c r="J4230" s="21" t="s">
        <v>12</v>
      </c>
      <c r="K4230" s="21" t="str">
        <f t="shared" si="218"/>
        <v/>
      </c>
      <c r="L4230" s="21" t="e">
        <f ca="1">IF(AND(K4230&lt;&gt; "", COUNTIF(SAP!#REF!,K4230)&gt;0),"Matched", "")</f>
        <v>#REF!</v>
      </c>
      <c r="M4230" s="21" t="str">
        <f t="shared" si="216"/>
        <v/>
      </c>
      <c r="N4230" s="21" t="e">
        <f ca="1">IF(AND(M4230&lt;&gt; "", COUNTIF(SAP!#REF!,M4230)&gt;0),"Matched", "")</f>
        <v>#REF!</v>
      </c>
      <c r="O4230" s="21" t="str">
        <f t="shared" si="217"/>
        <v/>
      </c>
      <c r="P4230" s="21" t="e">
        <f ca="1">IF(AND(O4230&lt;&gt; "", COUNTIF(SAP!#REF!,O4230)&gt;0),"Matched", "")</f>
        <v>#REF!</v>
      </c>
      <c r="Q4230" s="21" t="str">
        <f ca="1">IF(OR(D4230="AC",D4230="TR"),"Logic4"&amp;"_"&amp;TEXT(C4230,"dd.mm.yyyy") &amp;"_"&amp; 445339.64,"")</f>
        <v>Logic4_26.04.2020_445339.64</v>
      </c>
      <c r="R4230" s="21" t="e">
        <f ca="1">IF(AND(Q4230&lt;&gt; "", COUNTIF(SAP!#REF!,Q4230)&gt;0),"Matched", "")</f>
        <v>#REF!</v>
      </c>
    </row>
    <row r="4231" spans="1:18" hidden="1">
      <c r="A4231" s="21">
        <v>11563327</v>
      </c>
      <c r="B4231" s="22">
        <v>43947</v>
      </c>
      <c r="C4231" s="22">
        <v>43947</v>
      </c>
      <c r="D4231" s="21" t="s">
        <v>10</v>
      </c>
      <c r="E4231" s="23">
        <v>0</v>
      </c>
      <c r="F4231" s="23">
        <v>0</v>
      </c>
      <c r="G4231" s="23">
        <v>3808.4</v>
      </c>
      <c r="H4231" s="23">
        <v>184655.88</v>
      </c>
      <c r="I4231" s="21" t="s">
        <v>11</v>
      </c>
      <c r="J4231" s="21" t="s">
        <v>12</v>
      </c>
      <c r="K4231" s="21" t="str">
        <f t="shared" si="218"/>
        <v/>
      </c>
      <c r="L4231" s="21" t="e">
        <f ca="1">IF(AND(K4231&lt;&gt; "", COUNTIF(SAP!#REF!,K4231)&gt;0),"Matched", "")</f>
        <v>#REF!</v>
      </c>
      <c r="M4231" s="21" t="str">
        <f t="shared" si="216"/>
        <v/>
      </c>
      <c r="N4231" s="21" t="e">
        <f ca="1">IF(AND(M4231&lt;&gt; "", COUNTIF(SAP!#REF!,M4231)&gt;0),"Matched", "")</f>
        <v>#REF!</v>
      </c>
      <c r="O4231" s="21" t="str">
        <f t="shared" si="217"/>
        <v/>
      </c>
      <c r="P4231" s="21" t="e">
        <f ca="1">IF(AND(O4231&lt;&gt; "", COUNTIF(SAP!#REF!,O4231)&gt;0),"Matched", "")</f>
        <v>#REF!</v>
      </c>
      <c r="Q4231" s="21" t="str">
        <f ca="1">IF(OR(D4231="AC",D4231="TR"),"Logic4"&amp;"_"&amp;TEXT(C4231,"dd.mm.yyyy") &amp;"_"&amp; 445339.64,"")</f>
        <v>Logic4_26.04.2020_445339.64</v>
      </c>
      <c r="R4231" s="21" t="e">
        <f ca="1">IF(AND(Q4231&lt;&gt; "", COUNTIF(SAP!#REF!,Q4231)&gt;0),"Matched", "")</f>
        <v>#REF!</v>
      </c>
    </row>
    <row r="4232" spans="1:18" hidden="1">
      <c r="A4232" s="21">
        <v>11563327</v>
      </c>
      <c r="B4232" s="22">
        <v>43947</v>
      </c>
      <c r="C4232" s="22">
        <v>43947</v>
      </c>
      <c r="D4232" s="21" t="s">
        <v>10</v>
      </c>
      <c r="E4232" s="23">
        <v>0</v>
      </c>
      <c r="F4232" s="23">
        <v>0</v>
      </c>
      <c r="G4232" s="23">
        <v>3890.16</v>
      </c>
      <c r="H4232" s="23">
        <v>188546.04</v>
      </c>
      <c r="I4232" s="21" t="s">
        <v>11</v>
      </c>
      <c r="J4232" s="21" t="s">
        <v>12</v>
      </c>
      <c r="K4232" s="21" t="str">
        <f t="shared" si="218"/>
        <v/>
      </c>
      <c r="L4232" s="21" t="e">
        <f ca="1">IF(AND(K4232&lt;&gt; "", COUNTIF(SAP!#REF!,K4232)&gt;0),"Matched", "")</f>
        <v>#REF!</v>
      </c>
      <c r="M4232" s="21" t="str">
        <f t="shared" si="216"/>
        <v/>
      </c>
      <c r="N4232" s="21" t="e">
        <f ca="1">IF(AND(M4232&lt;&gt; "", COUNTIF(SAP!#REF!,M4232)&gt;0),"Matched", "")</f>
        <v>#REF!</v>
      </c>
      <c r="O4232" s="21" t="str">
        <f t="shared" si="217"/>
        <v/>
      </c>
      <c r="P4232" s="21" t="e">
        <f ca="1">IF(AND(O4232&lt;&gt; "", COUNTIF(SAP!#REF!,O4232)&gt;0),"Matched", "")</f>
        <v>#REF!</v>
      </c>
      <c r="Q4232" s="21" t="str">
        <f ca="1">IF(OR(D4232="AC",D4232="TR"),"Logic4"&amp;"_"&amp;TEXT(C4232,"dd.mm.yyyy") &amp;"_"&amp; 445339.64,"")</f>
        <v>Logic4_26.04.2020_445339.64</v>
      </c>
      <c r="R4232" s="21" t="e">
        <f ca="1">IF(AND(Q4232&lt;&gt; "", COUNTIF(SAP!#REF!,Q4232)&gt;0),"Matched", "")</f>
        <v>#REF!</v>
      </c>
    </row>
    <row r="4233" spans="1:18" hidden="1">
      <c r="A4233" s="21">
        <v>11563327</v>
      </c>
      <c r="B4233" s="22">
        <v>43947</v>
      </c>
      <c r="C4233" s="22">
        <v>43947</v>
      </c>
      <c r="D4233" s="21" t="s">
        <v>10</v>
      </c>
      <c r="E4233" s="23">
        <v>0</v>
      </c>
      <c r="F4233" s="23">
        <v>0</v>
      </c>
      <c r="G4233" s="23">
        <v>3961.9</v>
      </c>
      <c r="H4233" s="23">
        <v>192507.94</v>
      </c>
      <c r="I4233" s="21" t="s">
        <v>11</v>
      </c>
      <c r="J4233" s="21" t="s">
        <v>12</v>
      </c>
      <c r="K4233" s="21" t="str">
        <f t="shared" si="218"/>
        <v/>
      </c>
      <c r="L4233" s="21" t="e">
        <f ca="1">IF(AND(K4233&lt;&gt; "", COUNTIF(SAP!#REF!,K4233)&gt;0),"Matched", "")</f>
        <v>#REF!</v>
      </c>
      <c r="M4233" s="21" t="str">
        <f t="shared" si="216"/>
        <v/>
      </c>
      <c r="N4233" s="21" t="e">
        <f ca="1">IF(AND(M4233&lt;&gt; "", COUNTIF(SAP!#REF!,M4233)&gt;0),"Matched", "")</f>
        <v>#REF!</v>
      </c>
      <c r="O4233" s="21" t="str">
        <f t="shared" si="217"/>
        <v/>
      </c>
      <c r="P4233" s="21" t="e">
        <f ca="1">IF(AND(O4233&lt;&gt; "", COUNTIF(SAP!#REF!,O4233)&gt;0),"Matched", "")</f>
        <v>#REF!</v>
      </c>
      <c r="Q4233" s="21" t="str">
        <f ca="1">IF(OR(D4233="AC",D4233="TR"),"Logic4"&amp;"_"&amp;TEXT(C4233,"dd.mm.yyyy") &amp;"_"&amp; 445339.64,"")</f>
        <v>Logic4_26.04.2020_445339.64</v>
      </c>
      <c r="R4233" s="21" t="e">
        <f ca="1">IF(AND(Q4233&lt;&gt; "", COUNTIF(SAP!#REF!,Q4233)&gt;0),"Matched", "")</f>
        <v>#REF!</v>
      </c>
    </row>
    <row r="4234" spans="1:18" hidden="1">
      <c r="A4234" s="21">
        <v>11563327</v>
      </c>
      <c r="B4234" s="22">
        <v>43947</v>
      </c>
      <c r="C4234" s="22">
        <v>43947</v>
      </c>
      <c r="D4234" s="21" t="s">
        <v>10</v>
      </c>
      <c r="E4234" s="23">
        <v>0</v>
      </c>
      <c r="F4234" s="23">
        <v>0</v>
      </c>
      <c r="G4234" s="23">
        <v>4048.9</v>
      </c>
      <c r="H4234" s="23">
        <v>196556.84</v>
      </c>
      <c r="I4234" s="21" t="s">
        <v>11</v>
      </c>
      <c r="J4234" s="21" t="s">
        <v>12</v>
      </c>
      <c r="K4234" s="21" t="str">
        <f t="shared" si="218"/>
        <v/>
      </c>
      <c r="L4234" s="21" t="e">
        <f ca="1">IF(AND(K4234&lt;&gt; "", COUNTIF(SAP!#REF!,K4234)&gt;0),"Matched", "")</f>
        <v>#REF!</v>
      </c>
      <c r="M4234" s="21" t="str">
        <f t="shared" si="216"/>
        <v/>
      </c>
      <c r="N4234" s="21" t="e">
        <f ca="1">IF(AND(M4234&lt;&gt; "", COUNTIF(SAP!#REF!,M4234)&gt;0),"Matched", "")</f>
        <v>#REF!</v>
      </c>
      <c r="O4234" s="21" t="str">
        <f t="shared" si="217"/>
        <v/>
      </c>
      <c r="P4234" s="21" t="e">
        <f ca="1">IF(AND(O4234&lt;&gt; "", COUNTIF(SAP!#REF!,O4234)&gt;0),"Matched", "")</f>
        <v>#REF!</v>
      </c>
      <c r="Q4234" s="21" t="str">
        <f ca="1">IF(OR(D4234="AC",D4234="TR"),"Logic4"&amp;"_"&amp;TEXT(C4234,"dd.mm.yyyy") &amp;"_"&amp; 445339.64,"")</f>
        <v>Logic4_26.04.2020_445339.64</v>
      </c>
      <c r="R4234" s="21" t="e">
        <f ca="1">IF(AND(Q4234&lt;&gt; "", COUNTIF(SAP!#REF!,Q4234)&gt;0),"Matched", "")</f>
        <v>#REF!</v>
      </c>
    </row>
    <row r="4235" spans="1:18" hidden="1">
      <c r="A4235" s="21">
        <v>11563327</v>
      </c>
      <c r="B4235" s="22">
        <v>43947</v>
      </c>
      <c r="C4235" s="22">
        <v>43947</v>
      </c>
      <c r="D4235" s="21" t="s">
        <v>10</v>
      </c>
      <c r="E4235" s="23">
        <v>0</v>
      </c>
      <c r="F4235" s="23">
        <v>0</v>
      </c>
      <c r="G4235" s="23">
        <v>4383</v>
      </c>
      <c r="H4235" s="23">
        <v>200939.84</v>
      </c>
      <c r="I4235" s="21" t="s">
        <v>11</v>
      </c>
      <c r="J4235" s="21" t="s">
        <v>12</v>
      </c>
      <c r="K4235" s="21" t="str">
        <f t="shared" si="218"/>
        <v/>
      </c>
      <c r="L4235" s="21" t="e">
        <f ca="1">IF(AND(K4235&lt;&gt; "", COUNTIF(SAP!#REF!,K4235)&gt;0),"Matched", "")</f>
        <v>#REF!</v>
      </c>
      <c r="M4235" s="21" t="str">
        <f t="shared" si="216"/>
        <v/>
      </c>
      <c r="N4235" s="21" t="e">
        <f ca="1">IF(AND(M4235&lt;&gt; "", COUNTIF(SAP!#REF!,M4235)&gt;0),"Matched", "")</f>
        <v>#REF!</v>
      </c>
      <c r="O4235" s="21" t="str">
        <f t="shared" si="217"/>
        <v/>
      </c>
      <c r="P4235" s="21" t="e">
        <f ca="1">IF(AND(O4235&lt;&gt; "", COUNTIF(SAP!#REF!,O4235)&gt;0),"Matched", "")</f>
        <v>#REF!</v>
      </c>
      <c r="Q4235" s="21" t="str">
        <f ca="1">IF(OR(D4235="AC",D4235="TR"),"Logic4"&amp;"_"&amp;TEXT(C4235,"dd.mm.yyyy") &amp;"_"&amp; 445339.64,"")</f>
        <v>Logic4_26.04.2020_445339.64</v>
      </c>
      <c r="R4235" s="21" t="e">
        <f ca="1">IF(AND(Q4235&lt;&gt; "", COUNTIF(SAP!#REF!,Q4235)&gt;0),"Matched", "")</f>
        <v>#REF!</v>
      </c>
    </row>
    <row r="4236" spans="1:18" hidden="1">
      <c r="A4236" s="21">
        <v>11563327</v>
      </c>
      <c r="B4236" s="22">
        <v>43947</v>
      </c>
      <c r="C4236" s="22">
        <v>43947</v>
      </c>
      <c r="D4236" s="21" t="s">
        <v>10</v>
      </c>
      <c r="E4236" s="23">
        <v>0</v>
      </c>
      <c r="F4236" s="23">
        <v>0</v>
      </c>
      <c r="G4236" s="23">
        <v>4659.8999999999996</v>
      </c>
      <c r="H4236" s="23">
        <v>205599.74</v>
      </c>
      <c r="I4236" s="21" t="s">
        <v>11</v>
      </c>
      <c r="J4236" s="21" t="s">
        <v>12</v>
      </c>
      <c r="K4236" s="21" t="str">
        <f t="shared" si="218"/>
        <v/>
      </c>
      <c r="L4236" s="21" t="e">
        <f ca="1">IF(AND(K4236&lt;&gt; "", COUNTIF(SAP!#REF!,K4236)&gt;0),"Matched", "")</f>
        <v>#REF!</v>
      </c>
      <c r="M4236" s="21" t="str">
        <f t="shared" si="216"/>
        <v/>
      </c>
      <c r="N4236" s="21" t="e">
        <f ca="1">IF(AND(M4236&lt;&gt; "", COUNTIF(SAP!#REF!,M4236)&gt;0),"Matched", "")</f>
        <v>#REF!</v>
      </c>
      <c r="O4236" s="21" t="str">
        <f t="shared" si="217"/>
        <v/>
      </c>
      <c r="P4236" s="21" t="e">
        <f ca="1">IF(AND(O4236&lt;&gt; "", COUNTIF(SAP!#REF!,O4236)&gt;0),"Matched", "")</f>
        <v>#REF!</v>
      </c>
      <c r="Q4236" s="21" t="str">
        <f ca="1">IF(OR(D4236="AC",D4236="TR"),"Logic4"&amp;"_"&amp;TEXT(C4236,"dd.mm.yyyy") &amp;"_"&amp; 445339.64,"")</f>
        <v>Logic4_26.04.2020_445339.64</v>
      </c>
      <c r="R4236" s="21" t="e">
        <f ca="1">IF(AND(Q4236&lt;&gt; "", COUNTIF(SAP!#REF!,Q4236)&gt;0),"Matched", "")</f>
        <v>#REF!</v>
      </c>
    </row>
    <row r="4237" spans="1:18" hidden="1">
      <c r="A4237" s="21">
        <v>11563327</v>
      </c>
      <c r="B4237" s="22">
        <v>43947</v>
      </c>
      <c r="C4237" s="22">
        <v>43947</v>
      </c>
      <c r="D4237" s="21" t="s">
        <v>10</v>
      </c>
      <c r="E4237" s="23">
        <v>0</v>
      </c>
      <c r="F4237" s="23">
        <v>0</v>
      </c>
      <c r="G4237" s="23">
        <v>4680</v>
      </c>
      <c r="H4237" s="23">
        <v>210279.74</v>
      </c>
      <c r="I4237" s="21" t="s">
        <v>11</v>
      </c>
      <c r="J4237" s="21" t="s">
        <v>12</v>
      </c>
      <c r="K4237" s="21" t="str">
        <f t="shared" si="218"/>
        <v/>
      </c>
      <c r="L4237" s="21" t="e">
        <f ca="1">IF(AND(K4237&lt;&gt; "", COUNTIF(SAP!#REF!,K4237)&gt;0),"Matched", "")</f>
        <v>#REF!</v>
      </c>
      <c r="M4237" s="21" t="str">
        <f t="shared" si="216"/>
        <v/>
      </c>
      <c r="N4237" s="21" t="e">
        <f ca="1">IF(AND(M4237&lt;&gt; "", COUNTIF(SAP!#REF!,M4237)&gt;0),"Matched", "")</f>
        <v>#REF!</v>
      </c>
      <c r="O4237" s="21" t="str">
        <f t="shared" si="217"/>
        <v/>
      </c>
      <c r="P4237" s="21" t="e">
        <f ca="1">IF(AND(O4237&lt;&gt; "", COUNTIF(SAP!#REF!,O4237)&gt;0),"Matched", "")</f>
        <v>#REF!</v>
      </c>
      <c r="Q4237" s="21" t="str">
        <f ca="1">IF(OR(D4237="AC",D4237="TR"),"Logic4"&amp;"_"&amp;TEXT(C4237,"dd.mm.yyyy") &amp;"_"&amp; 445339.64,"")</f>
        <v>Logic4_26.04.2020_445339.64</v>
      </c>
      <c r="R4237" s="21" t="e">
        <f ca="1">IF(AND(Q4237&lt;&gt; "", COUNTIF(SAP!#REF!,Q4237)&gt;0),"Matched", "")</f>
        <v>#REF!</v>
      </c>
    </row>
    <row r="4238" spans="1:18" hidden="1">
      <c r="A4238" s="21">
        <v>11563327</v>
      </c>
      <c r="B4238" s="22">
        <v>43947</v>
      </c>
      <c r="C4238" s="22">
        <v>43947</v>
      </c>
      <c r="D4238" s="21" t="s">
        <v>10</v>
      </c>
      <c r="E4238" s="23">
        <v>0</v>
      </c>
      <c r="F4238" s="23">
        <v>0</v>
      </c>
      <c r="G4238" s="23">
        <v>4696.8</v>
      </c>
      <c r="H4238" s="23">
        <v>214976.54</v>
      </c>
      <c r="I4238" s="21" t="s">
        <v>11</v>
      </c>
      <c r="J4238" s="21" t="s">
        <v>12</v>
      </c>
      <c r="K4238" s="21" t="str">
        <f t="shared" si="218"/>
        <v/>
      </c>
      <c r="L4238" s="21" t="e">
        <f ca="1">IF(AND(K4238&lt;&gt; "", COUNTIF(SAP!#REF!,K4238)&gt;0),"Matched", "")</f>
        <v>#REF!</v>
      </c>
      <c r="M4238" s="21" t="str">
        <f t="shared" si="216"/>
        <v/>
      </c>
      <c r="N4238" s="21" t="e">
        <f ca="1">IF(AND(M4238&lt;&gt; "", COUNTIF(SAP!#REF!,M4238)&gt;0),"Matched", "")</f>
        <v>#REF!</v>
      </c>
      <c r="O4238" s="21" t="str">
        <f t="shared" si="217"/>
        <v/>
      </c>
      <c r="P4238" s="21" t="e">
        <f ca="1">IF(AND(O4238&lt;&gt; "", COUNTIF(SAP!#REF!,O4238)&gt;0),"Matched", "")</f>
        <v>#REF!</v>
      </c>
      <c r="Q4238" s="21" t="str">
        <f ca="1">IF(OR(D4238="AC",D4238="TR"),"Logic4"&amp;"_"&amp;TEXT(C4238,"dd.mm.yyyy") &amp;"_"&amp; 445339.64,"")</f>
        <v>Logic4_26.04.2020_445339.64</v>
      </c>
      <c r="R4238" s="21" t="e">
        <f ca="1">IF(AND(Q4238&lt;&gt; "", COUNTIF(SAP!#REF!,Q4238)&gt;0),"Matched", "")</f>
        <v>#REF!</v>
      </c>
    </row>
    <row r="4239" spans="1:18" hidden="1">
      <c r="A4239" s="21">
        <v>11563327</v>
      </c>
      <c r="B4239" s="22">
        <v>43947</v>
      </c>
      <c r="C4239" s="22">
        <v>43947</v>
      </c>
      <c r="D4239" s="21" t="s">
        <v>10</v>
      </c>
      <c r="E4239" s="23">
        <v>0</v>
      </c>
      <c r="F4239" s="23">
        <v>0</v>
      </c>
      <c r="G4239" s="23">
        <v>4720</v>
      </c>
      <c r="H4239" s="23">
        <v>219696.54</v>
      </c>
      <c r="I4239" s="21" t="s">
        <v>11</v>
      </c>
      <c r="J4239" s="21" t="s">
        <v>12</v>
      </c>
      <c r="K4239" s="21" t="str">
        <f t="shared" si="218"/>
        <v/>
      </c>
      <c r="L4239" s="21" t="e">
        <f ca="1">IF(AND(K4239&lt;&gt; "", COUNTIF(SAP!#REF!,K4239)&gt;0),"Matched", "")</f>
        <v>#REF!</v>
      </c>
      <c r="M4239" s="21" t="str">
        <f t="shared" si="216"/>
        <v/>
      </c>
      <c r="N4239" s="21" t="e">
        <f ca="1">IF(AND(M4239&lt;&gt; "", COUNTIF(SAP!#REF!,M4239)&gt;0),"Matched", "")</f>
        <v>#REF!</v>
      </c>
      <c r="O4239" s="21" t="str">
        <f t="shared" si="217"/>
        <v/>
      </c>
      <c r="P4239" s="21" t="e">
        <f ca="1">IF(AND(O4239&lt;&gt; "", COUNTIF(SAP!#REF!,O4239)&gt;0),"Matched", "")</f>
        <v>#REF!</v>
      </c>
      <c r="Q4239" s="21" t="str">
        <f ca="1">IF(OR(D4239="AC",D4239="TR"),"Logic4"&amp;"_"&amp;TEXT(C4239,"dd.mm.yyyy") &amp;"_"&amp; 445339.64,"")</f>
        <v>Logic4_26.04.2020_445339.64</v>
      </c>
      <c r="R4239" s="21" t="e">
        <f ca="1">IF(AND(Q4239&lt;&gt; "", COUNTIF(SAP!#REF!,Q4239)&gt;0),"Matched", "")</f>
        <v>#REF!</v>
      </c>
    </row>
    <row r="4240" spans="1:18" hidden="1">
      <c r="A4240" s="21">
        <v>11563327</v>
      </c>
      <c r="B4240" s="22">
        <v>43947</v>
      </c>
      <c r="C4240" s="22">
        <v>43947</v>
      </c>
      <c r="D4240" s="21" t="s">
        <v>10</v>
      </c>
      <c r="E4240" s="23">
        <v>0</v>
      </c>
      <c r="F4240" s="23">
        <v>0</v>
      </c>
      <c r="G4240" s="23">
        <v>4757.8100000000004</v>
      </c>
      <c r="H4240" s="23">
        <v>224454.35</v>
      </c>
      <c r="I4240" s="21" t="s">
        <v>11</v>
      </c>
      <c r="J4240" s="21" t="s">
        <v>12</v>
      </c>
      <c r="K4240" s="21" t="str">
        <f t="shared" si="218"/>
        <v/>
      </c>
      <c r="L4240" s="21" t="e">
        <f ca="1">IF(AND(K4240&lt;&gt; "", COUNTIF(SAP!#REF!,K4240)&gt;0),"Matched", "")</f>
        <v>#REF!</v>
      </c>
      <c r="M4240" s="21" t="str">
        <f t="shared" si="216"/>
        <v/>
      </c>
      <c r="N4240" s="21" t="e">
        <f ca="1">IF(AND(M4240&lt;&gt; "", COUNTIF(SAP!#REF!,M4240)&gt;0),"Matched", "")</f>
        <v>#REF!</v>
      </c>
      <c r="O4240" s="21" t="str">
        <f t="shared" si="217"/>
        <v/>
      </c>
      <c r="P4240" s="21" t="e">
        <f ca="1">IF(AND(O4240&lt;&gt; "", COUNTIF(SAP!#REF!,O4240)&gt;0),"Matched", "")</f>
        <v>#REF!</v>
      </c>
      <c r="Q4240" s="21" t="str">
        <f ca="1">IF(OR(D4240="AC",D4240="TR"),"Logic4"&amp;"_"&amp;TEXT(C4240,"dd.mm.yyyy") &amp;"_"&amp; 445339.64,"")</f>
        <v>Logic4_26.04.2020_445339.64</v>
      </c>
      <c r="R4240" s="21" t="e">
        <f ca="1">IF(AND(Q4240&lt;&gt; "", COUNTIF(SAP!#REF!,Q4240)&gt;0),"Matched", "")</f>
        <v>#REF!</v>
      </c>
    </row>
    <row r="4241" spans="1:18" hidden="1">
      <c r="A4241" s="21">
        <v>11563327</v>
      </c>
      <c r="B4241" s="22">
        <v>43947</v>
      </c>
      <c r="C4241" s="22">
        <v>43947</v>
      </c>
      <c r="D4241" s="21" t="s">
        <v>10</v>
      </c>
      <c r="E4241" s="23">
        <v>0</v>
      </c>
      <c r="F4241" s="23">
        <v>0</v>
      </c>
      <c r="G4241" s="23">
        <v>4846</v>
      </c>
      <c r="H4241" s="23">
        <v>229300.35</v>
      </c>
      <c r="I4241" s="21" t="s">
        <v>11</v>
      </c>
      <c r="J4241" s="21" t="s">
        <v>12</v>
      </c>
      <c r="K4241" s="21" t="str">
        <f t="shared" si="218"/>
        <v/>
      </c>
      <c r="L4241" s="21" t="e">
        <f ca="1">IF(AND(K4241&lt;&gt; "", COUNTIF(SAP!#REF!,K4241)&gt;0),"Matched", "")</f>
        <v>#REF!</v>
      </c>
      <c r="M4241" s="21" t="str">
        <f t="shared" si="216"/>
        <v/>
      </c>
      <c r="N4241" s="21" t="e">
        <f ca="1">IF(AND(M4241&lt;&gt; "", COUNTIF(SAP!#REF!,M4241)&gt;0),"Matched", "")</f>
        <v>#REF!</v>
      </c>
      <c r="O4241" s="21" t="str">
        <f t="shared" si="217"/>
        <v/>
      </c>
      <c r="P4241" s="21" t="e">
        <f ca="1">IF(AND(O4241&lt;&gt; "", COUNTIF(SAP!#REF!,O4241)&gt;0),"Matched", "")</f>
        <v>#REF!</v>
      </c>
      <c r="Q4241" s="21" t="str">
        <f ca="1">IF(OR(D4241="AC",D4241="TR"),"Logic4"&amp;"_"&amp;TEXT(C4241,"dd.mm.yyyy") &amp;"_"&amp; 445339.64,"")</f>
        <v>Logic4_26.04.2020_445339.64</v>
      </c>
      <c r="R4241" s="21" t="e">
        <f ca="1">IF(AND(Q4241&lt;&gt; "", COUNTIF(SAP!#REF!,Q4241)&gt;0),"Matched", "")</f>
        <v>#REF!</v>
      </c>
    </row>
    <row r="4242" spans="1:18" hidden="1">
      <c r="A4242" s="21">
        <v>11563327</v>
      </c>
      <c r="B4242" s="22">
        <v>43947</v>
      </c>
      <c r="C4242" s="22">
        <v>43947</v>
      </c>
      <c r="D4242" s="21" t="s">
        <v>10</v>
      </c>
      <c r="E4242" s="23">
        <v>0</v>
      </c>
      <c r="F4242" s="23">
        <v>0</v>
      </c>
      <c r="G4242" s="23">
        <v>4857</v>
      </c>
      <c r="H4242" s="23">
        <v>234157.35</v>
      </c>
      <c r="I4242" s="21" t="s">
        <v>11</v>
      </c>
      <c r="J4242" s="21" t="s">
        <v>12</v>
      </c>
      <c r="K4242" s="21" t="str">
        <f t="shared" si="218"/>
        <v/>
      </c>
      <c r="L4242" s="21" t="e">
        <f ca="1">IF(AND(K4242&lt;&gt; "", COUNTIF(SAP!#REF!,K4242)&gt;0),"Matched", "")</f>
        <v>#REF!</v>
      </c>
      <c r="M4242" s="21" t="str">
        <f t="shared" si="216"/>
        <v/>
      </c>
      <c r="N4242" s="21" t="e">
        <f ca="1">IF(AND(M4242&lt;&gt; "", COUNTIF(SAP!#REF!,M4242)&gt;0),"Matched", "")</f>
        <v>#REF!</v>
      </c>
      <c r="O4242" s="21" t="str">
        <f t="shared" si="217"/>
        <v/>
      </c>
      <c r="P4242" s="21" t="e">
        <f ca="1">IF(AND(O4242&lt;&gt; "", COUNTIF(SAP!#REF!,O4242)&gt;0),"Matched", "")</f>
        <v>#REF!</v>
      </c>
      <c r="Q4242" s="21" t="str">
        <f ca="1">IF(OR(D4242="AC",D4242="TR"),"Logic4"&amp;"_"&amp;TEXT(C4242,"dd.mm.yyyy") &amp;"_"&amp; 445339.64,"")</f>
        <v>Logic4_26.04.2020_445339.64</v>
      </c>
      <c r="R4242" s="21" t="e">
        <f ca="1">IF(AND(Q4242&lt;&gt; "", COUNTIF(SAP!#REF!,Q4242)&gt;0),"Matched", "")</f>
        <v>#REF!</v>
      </c>
    </row>
    <row r="4243" spans="1:18" hidden="1">
      <c r="A4243" s="21">
        <v>11563327</v>
      </c>
      <c r="B4243" s="22">
        <v>43947</v>
      </c>
      <c r="C4243" s="22">
        <v>43947</v>
      </c>
      <c r="D4243" s="21" t="s">
        <v>10</v>
      </c>
      <c r="E4243" s="23">
        <v>0</v>
      </c>
      <c r="F4243" s="23">
        <v>0</v>
      </c>
      <c r="G4243" s="23">
        <v>5204</v>
      </c>
      <c r="H4243" s="23">
        <v>239361.35</v>
      </c>
      <c r="I4243" s="21" t="s">
        <v>11</v>
      </c>
      <c r="J4243" s="21" t="s">
        <v>12</v>
      </c>
      <c r="K4243" s="21" t="str">
        <f t="shared" si="218"/>
        <v/>
      </c>
      <c r="L4243" s="21" t="e">
        <f ca="1">IF(AND(K4243&lt;&gt; "", COUNTIF(SAP!#REF!,K4243)&gt;0),"Matched", "")</f>
        <v>#REF!</v>
      </c>
      <c r="M4243" s="21" t="str">
        <f t="shared" si="216"/>
        <v/>
      </c>
      <c r="N4243" s="21" t="e">
        <f ca="1">IF(AND(M4243&lt;&gt; "", COUNTIF(SAP!#REF!,M4243)&gt;0),"Matched", "")</f>
        <v>#REF!</v>
      </c>
      <c r="O4243" s="21" t="str">
        <f t="shared" si="217"/>
        <v/>
      </c>
      <c r="P4243" s="21" t="e">
        <f ca="1">IF(AND(O4243&lt;&gt; "", COUNTIF(SAP!#REF!,O4243)&gt;0),"Matched", "")</f>
        <v>#REF!</v>
      </c>
      <c r="Q4243" s="21" t="str">
        <f ca="1">IF(OR(D4243="AC",D4243="TR"),"Logic4"&amp;"_"&amp;TEXT(C4243,"dd.mm.yyyy") &amp;"_"&amp; 445339.64,"")</f>
        <v>Logic4_26.04.2020_445339.64</v>
      </c>
      <c r="R4243" s="21" t="e">
        <f ca="1">IF(AND(Q4243&lt;&gt; "", COUNTIF(SAP!#REF!,Q4243)&gt;0),"Matched", "")</f>
        <v>#REF!</v>
      </c>
    </row>
    <row r="4244" spans="1:18" hidden="1">
      <c r="A4244" s="21">
        <v>11563327</v>
      </c>
      <c r="B4244" s="22">
        <v>43947</v>
      </c>
      <c r="C4244" s="22">
        <v>43947</v>
      </c>
      <c r="D4244" s="21" t="s">
        <v>10</v>
      </c>
      <c r="E4244" s="23">
        <v>0</v>
      </c>
      <c r="F4244" s="23">
        <v>0</v>
      </c>
      <c r="G4244" s="23">
        <v>5311.5</v>
      </c>
      <c r="H4244" s="23">
        <v>244672.85</v>
      </c>
      <c r="I4244" s="21" t="s">
        <v>11</v>
      </c>
      <c r="J4244" s="21" t="s">
        <v>12</v>
      </c>
      <c r="K4244" s="21" t="str">
        <f t="shared" si="218"/>
        <v/>
      </c>
      <c r="L4244" s="21" t="e">
        <f ca="1">IF(AND(K4244&lt;&gt; "", COUNTIF(SAP!#REF!,K4244)&gt;0),"Matched", "")</f>
        <v>#REF!</v>
      </c>
      <c r="M4244" s="21" t="str">
        <f t="shared" si="216"/>
        <v/>
      </c>
      <c r="N4244" s="21" t="e">
        <f ca="1">IF(AND(M4244&lt;&gt; "", COUNTIF(SAP!#REF!,M4244)&gt;0),"Matched", "")</f>
        <v>#REF!</v>
      </c>
      <c r="O4244" s="21" t="str">
        <f t="shared" si="217"/>
        <v/>
      </c>
      <c r="P4244" s="21" t="e">
        <f ca="1">IF(AND(O4244&lt;&gt; "", COUNTIF(SAP!#REF!,O4244)&gt;0),"Matched", "")</f>
        <v>#REF!</v>
      </c>
      <c r="Q4244" s="21" t="str">
        <f ca="1">IF(OR(D4244="AC",D4244="TR"),"Logic4"&amp;"_"&amp;TEXT(C4244,"dd.mm.yyyy") &amp;"_"&amp; 445339.64,"")</f>
        <v>Logic4_26.04.2020_445339.64</v>
      </c>
      <c r="R4244" s="21" t="e">
        <f ca="1">IF(AND(Q4244&lt;&gt; "", COUNTIF(SAP!#REF!,Q4244)&gt;0),"Matched", "")</f>
        <v>#REF!</v>
      </c>
    </row>
    <row r="4245" spans="1:18" hidden="1">
      <c r="A4245" s="21">
        <v>11563327</v>
      </c>
      <c r="B4245" s="22">
        <v>43947</v>
      </c>
      <c r="C4245" s="22">
        <v>43947</v>
      </c>
      <c r="D4245" s="21" t="s">
        <v>10</v>
      </c>
      <c r="E4245" s="23">
        <v>0</v>
      </c>
      <c r="F4245" s="23">
        <v>0</v>
      </c>
      <c r="G4245" s="23">
        <v>5361.1</v>
      </c>
      <c r="H4245" s="23">
        <v>250033.95</v>
      </c>
      <c r="I4245" s="21" t="s">
        <v>11</v>
      </c>
      <c r="J4245" s="21" t="s">
        <v>12</v>
      </c>
      <c r="K4245" s="21" t="str">
        <f t="shared" si="218"/>
        <v/>
      </c>
      <c r="L4245" s="21" t="e">
        <f ca="1">IF(AND(K4245&lt;&gt; "", COUNTIF(SAP!#REF!,K4245)&gt;0),"Matched", "")</f>
        <v>#REF!</v>
      </c>
      <c r="M4245" s="21" t="str">
        <f t="shared" si="216"/>
        <v/>
      </c>
      <c r="N4245" s="21" t="e">
        <f ca="1">IF(AND(M4245&lt;&gt; "", COUNTIF(SAP!#REF!,M4245)&gt;0),"Matched", "")</f>
        <v>#REF!</v>
      </c>
      <c r="O4245" s="21" t="str">
        <f t="shared" si="217"/>
        <v/>
      </c>
      <c r="P4245" s="21" t="e">
        <f ca="1">IF(AND(O4245&lt;&gt; "", COUNTIF(SAP!#REF!,O4245)&gt;0),"Matched", "")</f>
        <v>#REF!</v>
      </c>
      <c r="Q4245" s="21" t="str">
        <f ca="1">IF(OR(D4245="AC",D4245="TR"),"Logic4"&amp;"_"&amp;TEXT(C4245,"dd.mm.yyyy") &amp;"_"&amp; 445339.64,"")</f>
        <v>Logic4_26.04.2020_445339.64</v>
      </c>
      <c r="R4245" s="21" t="e">
        <f ca="1">IF(AND(Q4245&lt;&gt; "", COUNTIF(SAP!#REF!,Q4245)&gt;0),"Matched", "")</f>
        <v>#REF!</v>
      </c>
    </row>
    <row r="4246" spans="1:18" hidden="1">
      <c r="A4246" s="21">
        <v>11563327</v>
      </c>
      <c r="B4246" s="22">
        <v>43947</v>
      </c>
      <c r="C4246" s="22">
        <v>43947</v>
      </c>
      <c r="D4246" s="21" t="s">
        <v>10</v>
      </c>
      <c r="E4246" s="23">
        <v>0</v>
      </c>
      <c r="F4246" s="23">
        <v>0</v>
      </c>
      <c r="G4246" s="23">
        <v>5365.4</v>
      </c>
      <c r="H4246" s="23">
        <v>255399.35</v>
      </c>
      <c r="I4246" s="21" t="s">
        <v>11</v>
      </c>
      <c r="J4246" s="21" t="s">
        <v>12</v>
      </c>
      <c r="K4246" s="21" t="str">
        <f t="shared" si="218"/>
        <v/>
      </c>
      <c r="L4246" s="21" t="e">
        <f ca="1">IF(AND(K4246&lt;&gt; "", COUNTIF(SAP!#REF!,K4246)&gt;0),"Matched", "")</f>
        <v>#REF!</v>
      </c>
      <c r="M4246" s="21" t="str">
        <f t="shared" si="216"/>
        <v/>
      </c>
      <c r="N4246" s="21" t="e">
        <f ca="1">IF(AND(M4246&lt;&gt; "", COUNTIF(SAP!#REF!,M4246)&gt;0),"Matched", "")</f>
        <v>#REF!</v>
      </c>
      <c r="O4246" s="21" t="str">
        <f t="shared" si="217"/>
        <v/>
      </c>
      <c r="P4246" s="21" t="e">
        <f ca="1">IF(AND(O4246&lt;&gt; "", COUNTIF(SAP!#REF!,O4246)&gt;0),"Matched", "")</f>
        <v>#REF!</v>
      </c>
      <c r="Q4246" s="21" t="str">
        <f ca="1">IF(OR(D4246="AC",D4246="TR"),"Logic4"&amp;"_"&amp;TEXT(C4246,"dd.mm.yyyy") &amp;"_"&amp; 445339.64,"")</f>
        <v>Logic4_26.04.2020_445339.64</v>
      </c>
      <c r="R4246" s="21" t="e">
        <f ca="1">IF(AND(Q4246&lt;&gt; "", COUNTIF(SAP!#REF!,Q4246)&gt;0),"Matched", "")</f>
        <v>#REF!</v>
      </c>
    </row>
    <row r="4247" spans="1:18" hidden="1">
      <c r="A4247" s="21">
        <v>11563327</v>
      </c>
      <c r="B4247" s="22">
        <v>43947</v>
      </c>
      <c r="C4247" s="22">
        <v>43947</v>
      </c>
      <c r="D4247" s="21" t="s">
        <v>10</v>
      </c>
      <c r="E4247" s="23">
        <v>0</v>
      </c>
      <c r="F4247" s="23">
        <v>0</v>
      </c>
      <c r="G4247" s="23">
        <v>5390</v>
      </c>
      <c r="H4247" s="23">
        <v>260789.35</v>
      </c>
      <c r="I4247" s="21" t="s">
        <v>11</v>
      </c>
      <c r="J4247" s="21" t="s">
        <v>12</v>
      </c>
      <c r="K4247" s="21" t="str">
        <f t="shared" si="218"/>
        <v/>
      </c>
      <c r="L4247" s="21" t="e">
        <f ca="1">IF(AND(K4247&lt;&gt; "", COUNTIF(SAP!#REF!,K4247)&gt;0),"Matched", "")</f>
        <v>#REF!</v>
      </c>
      <c r="M4247" s="21" t="str">
        <f t="shared" si="216"/>
        <v/>
      </c>
      <c r="N4247" s="21" t="e">
        <f ca="1">IF(AND(M4247&lt;&gt; "", COUNTIF(SAP!#REF!,M4247)&gt;0),"Matched", "")</f>
        <v>#REF!</v>
      </c>
      <c r="O4247" s="21" t="str">
        <f t="shared" si="217"/>
        <v/>
      </c>
      <c r="P4247" s="21" t="e">
        <f ca="1">IF(AND(O4247&lt;&gt; "", COUNTIF(SAP!#REF!,O4247)&gt;0),"Matched", "")</f>
        <v>#REF!</v>
      </c>
      <c r="Q4247" s="21" t="str">
        <f ca="1">IF(OR(D4247="AC",D4247="TR"),"Logic4"&amp;"_"&amp;TEXT(C4247,"dd.mm.yyyy") &amp;"_"&amp; 445339.64,"")</f>
        <v>Logic4_26.04.2020_445339.64</v>
      </c>
      <c r="R4247" s="21" t="e">
        <f ca="1">IF(AND(Q4247&lt;&gt; "", COUNTIF(SAP!#REF!,Q4247)&gt;0),"Matched", "")</f>
        <v>#REF!</v>
      </c>
    </row>
    <row r="4248" spans="1:18" hidden="1">
      <c r="A4248" s="21">
        <v>11563327</v>
      </c>
      <c r="B4248" s="22">
        <v>43947</v>
      </c>
      <c r="C4248" s="22">
        <v>43947</v>
      </c>
      <c r="D4248" s="21" t="s">
        <v>10</v>
      </c>
      <c r="E4248" s="23">
        <v>0</v>
      </c>
      <c r="F4248" s="23">
        <v>0</v>
      </c>
      <c r="G4248" s="23">
        <v>5672.1</v>
      </c>
      <c r="H4248" s="23">
        <v>266461.45</v>
      </c>
      <c r="I4248" s="21" t="s">
        <v>11</v>
      </c>
      <c r="J4248" s="21" t="s">
        <v>12</v>
      </c>
      <c r="K4248" s="21" t="str">
        <f t="shared" si="218"/>
        <v/>
      </c>
      <c r="L4248" s="21" t="e">
        <f ca="1">IF(AND(K4248&lt;&gt; "", COUNTIF(SAP!#REF!,K4248)&gt;0),"Matched", "")</f>
        <v>#REF!</v>
      </c>
      <c r="M4248" s="21" t="str">
        <f t="shared" si="216"/>
        <v/>
      </c>
      <c r="N4248" s="21" t="e">
        <f ca="1">IF(AND(M4248&lt;&gt; "", COUNTIF(SAP!#REF!,M4248)&gt;0),"Matched", "")</f>
        <v>#REF!</v>
      </c>
      <c r="O4248" s="21" t="str">
        <f t="shared" si="217"/>
        <v/>
      </c>
      <c r="P4248" s="21" t="e">
        <f ca="1">IF(AND(O4248&lt;&gt; "", COUNTIF(SAP!#REF!,O4248)&gt;0),"Matched", "")</f>
        <v>#REF!</v>
      </c>
      <c r="Q4248" s="21" t="str">
        <f ca="1">IF(OR(D4248="AC",D4248="TR"),"Logic4"&amp;"_"&amp;TEXT(C4248,"dd.mm.yyyy") &amp;"_"&amp; 445339.64,"")</f>
        <v>Logic4_26.04.2020_445339.64</v>
      </c>
      <c r="R4248" s="21" t="e">
        <f ca="1">IF(AND(Q4248&lt;&gt; "", COUNTIF(SAP!#REF!,Q4248)&gt;0),"Matched", "")</f>
        <v>#REF!</v>
      </c>
    </row>
    <row r="4249" spans="1:18" hidden="1">
      <c r="A4249" s="21">
        <v>11563327</v>
      </c>
      <c r="B4249" s="22">
        <v>43947</v>
      </c>
      <c r="C4249" s="22">
        <v>43947</v>
      </c>
      <c r="D4249" s="21" t="s">
        <v>10</v>
      </c>
      <c r="E4249" s="23">
        <v>0</v>
      </c>
      <c r="F4249" s="23">
        <v>0</v>
      </c>
      <c r="G4249" s="23">
        <v>6108.7</v>
      </c>
      <c r="H4249" s="23">
        <v>272570.15000000002</v>
      </c>
      <c r="I4249" s="21" t="s">
        <v>11</v>
      </c>
      <c r="J4249" s="21" t="s">
        <v>12</v>
      </c>
      <c r="K4249" s="21" t="str">
        <f t="shared" si="218"/>
        <v/>
      </c>
      <c r="L4249" s="21" t="e">
        <f ca="1">IF(AND(K4249&lt;&gt; "", COUNTIF(SAP!#REF!,K4249)&gt;0),"Matched", "")</f>
        <v>#REF!</v>
      </c>
      <c r="M4249" s="21" t="str">
        <f t="shared" si="216"/>
        <v/>
      </c>
      <c r="N4249" s="21" t="e">
        <f ca="1">IF(AND(M4249&lt;&gt; "", COUNTIF(SAP!#REF!,M4249)&gt;0),"Matched", "")</f>
        <v>#REF!</v>
      </c>
      <c r="O4249" s="21" t="str">
        <f t="shared" si="217"/>
        <v/>
      </c>
      <c r="P4249" s="21" t="e">
        <f ca="1">IF(AND(O4249&lt;&gt; "", COUNTIF(SAP!#REF!,O4249)&gt;0),"Matched", "")</f>
        <v>#REF!</v>
      </c>
      <c r="Q4249" s="21" t="str">
        <f ca="1">IF(OR(D4249="AC",D4249="TR"),"Logic4"&amp;"_"&amp;TEXT(C4249,"dd.mm.yyyy") &amp;"_"&amp; 445339.64,"")</f>
        <v>Logic4_26.04.2020_445339.64</v>
      </c>
      <c r="R4249" s="21" t="e">
        <f ca="1">IF(AND(Q4249&lt;&gt; "", COUNTIF(SAP!#REF!,Q4249)&gt;0),"Matched", "")</f>
        <v>#REF!</v>
      </c>
    </row>
    <row r="4250" spans="1:18" hidden="1">
      <c r="A4250" s="21">
        <v>11563327</v>
      </c>
      <c r="B4250" s="22">
        <v>43947</v>
      </c>
      <c r="C4250" s="22">
        <v>43947</v>
      </c>
      <c r="D4250" s="21" t="s">
        <v>10</v>
      </c>
      <c r="E4250" s="23">
        <v>0</v>
      </c>
      <c r="F4250" s="23">
        <v>0</v>
      </c>
      <c r="G4250" s="23">
        <v>6260</v>
      </c>
      <c r="H4250" s="23">
        <v>278830.15000000002</v>
      </c>
      <c r="I4250" s="21" t="s">
        <v>11</v>
      </c>
      <c r="J4250" s="21" t="s">
        <v>12</v>
      </c>
      <c r="K4250" s="21" t="str">
        <f t="shared" si="218"/>
        <v/>
      </c>
      <c r="L4250" s="21" t="e">
        <f ca="1">IF(AND(K4250&lt;&gt; "", COUNTIF(SAP!#REF!,K4250)&gt;0),"Matched", "")</f>
        <v>#REF!</v>
      </c>
      <c r="M4250" s="21" t="str">
        <f t="shared" si="216"/>
        <v/>
      </c>
      <c r="N4250" s="21" t="e">
        <f ca="1">IF(AND(M4250&lt;&gt; "", COUNTIF(SAP!#REF!,M4250)&gt;0),"Matched", "")</f>
        <v>#REF!</v>
      </c>
      <c r="O4250" s="21" t="str">
        <f t="shared" si="217"/>
        <v/>
      </c>
      <c r="P4250" s="21" t="e">
        <f ca="1">IF(AND(O4250&lt;&gt; "", COUNTIF(SAP!#REF!,O4250)&gt;0),"Matched", "")</f>
        <v>#REF!</v>
      </c>
      <c r="Q4250" s="21" t="str">
        <f ca="1">IF(OR(D4250="AC",D4250="TR"),"Logic4"&amp;"_"&amp;TEXT(C4250,"dd.mm.yyyy") &amp;"_"&amp; 445339.64,"")</f>
        <v>Logic4_26.04.2020_445339.64</v>
      </c>
      <c r="R4250" s="21" t="e">
        <f ca="1">IF(AND(Q4250&lt;&gt; "", COUNTIF(SAP!#REF!,Q4250)&gt;0),"Matched", "")</f>
        <v>#REF!</v>
      </c>
    </row>
    <row r="4251" spans="1:18" hidden="1">
      <c r="A4251" s="21">
        <v>11563327</v>
      </c>
      <c r="B4251" s="22">
        <v>43947</v>
      </c>
      <c r="C4251" s="22">
        <v>43947</v>
      </c>
      <c r="D4251" s="21" t="s">
        <v>10</v>
      </c>
      <c r="E4251" s="23">
        <v>0</v>
      </c>
      <c r="F4251" s="23">
        <v>0</v>
      </c>
      <c r="G4251" s="23">
        <v>6351</v>
      </c>
      <c r="H4251" s="23">
        <v>285181.15000000002</v>
      </c>
      <c r="I4251" s="21" t="s">
        <v>11</v>
      </c>
      <c r="J4251" s="21" t="s">
        <v>12</v>
      </c>
      <c r="K4251" s="21" t="str">
        <f t="shared" si="218"/>
        <v/>
      </c>
      <c r="L4251" s="21" t="e">
        <f ca="1">IF(AND(K4251&lt;&gt; "", COUNTIF(SAP!#REF!,K4251)&gt;0),"Matched", "")</f>
        <v>#REF!</v>
      </c>
      <c r="M4251" s="21" t="str">
        <f t="shared" si="216"/>
        <v/>
      </c>
      <c r="N4251" s="21" t="e">
        <f ca="1">IF(AND(M4251&lt;&gt; "", COUNTIF(SAP!#REF!,M4251)&gt;0),"Matched", "")</f>
        <v>#REF!</v>
      </c>
      <c r="O4251" s="21" t="str">
        <f t="shared" si="217"/>
        <v/>
      </c>
      <c r="P4251" s="21" t="e">
        <f ca="1">IF(AND(O4251&lt;&gt; "", COUNTIF(SAP!#REF!,O4251)&gt;0),"Matched", "")</f>
        <v>#REF!</v>
      </c>
      <c r="Q4251" s="21" t="str">
        <f ca="1">IF(OR(D4251="AC",D4251="TR"),"Logic4"&amp;"_"&amp;TEXT(C4251,"dd.mm.yyyy") &amp;"_"&amp; 445339.64,"")</f>
        <v>Logic4_26.04.2020_445339.64</v>
      </c>
      <c r="R4251" s="21" t="e">
        <f ca="1">IF(AND(Q4251&lt;&gt; "", COUNTIF(SAP!#REF!,Q4251)&gt;0),"Matched", "")</f>
        <v>#REF!</v>
      </c>
    </row>
    <row r="4252" spans="1:18" hidden="1">
      <c r="A4252" s="21">
        <v>11563327</v>
      </c>
      <c r="B4252" s="22">
        <v>43947</v>
      </c>
      <c r="C4252" s="22">
        <v>43947</v>
      </c>
      <c r="D4252" s="21" t="s">
        <v>10</v>
      </c>
      <c r="E4252" s="23">
        <v>0</v>
      </c>
      <c r="F4252" s="23">
        <v>0</v>
      </c>
      <c r="G4252" s="23">
        <v>6510</v>
      </c>
      <c r="H4252" s="23">
        <v>291691.15000000002</v>
      </c>
      <c r="I4252" s="21" t="s">
        <v>11</v>
      </c>
      <c r="J4252" s="21" t="s">
        <v>12</v>
      </c>
      <c r="K4252" s="21" t="str">
        <f t="shared" si="218"/>
        <v/>
      </c>
      <c r="L4252" s="21" t="e">
        <f ca="1">IF(AND(K4252&lt;&gt; "", COUNTIF(SAP!#REF!,K4252)&gt;0),"Matched", "")</f>
        <v>#REF!</v>
      </c>
      <c r="M4252" s="21" t="str">
        <f t="shared" si="216"/>
        <v/>
      </c>
      <c r="N4252" s="21" t="e">
        <f ca="1">IF(AND(M4252&lt;&gt; "", COUNTIF(SAP!#REF!,M4252)&gt;0),"Matched", "")</f>
        <v>#REF!</v>
      </c>
      <c r="O4252" s="21" t="str">
        <f t="shared" si="217"/>
        <v/>
      </c>
      <c r="P4252" s="21" t="e">
        <f ca="1">IF(AND(O4252&lt;&gt; "", COUNTIF(SAP!#REF!,O4252)&gt;0),"Matched", "")</f>
        <v>#REF!</v>
      </c>
      <c r="Q4252" s="21" t="str">
        <f ca="1">IF(OR(D4252="AC",D4252="TR"),"Logic4"&amp;"_"&amp;TEXT(C4252,"dd.mm.yyyy") &amp;"_"&amp; 445339.64,"")</f>
        <v>Logic4_26.04.2020_445339.64</v>
      </c>
      <c r="R4252" s="21" t="e">
        <f ca="1">IF(AND(Q4252&lt;&gt; "", COUNTIF(SAP!#REF!,Q4252)&gt;0),"Matched", "")</f>
        <v>#REF!</v>
      </c>
    </row>
    <row r="4253" spans="1:18" hidden="1">
      <c r="A4253" s="21">
        <v>11563327</v>
      </c>
      <c r="B4253" s="22">
        <v>43947</v>
      </c>
      <c r="C4253" s="22">
        <v>43947</v>
      </c>
      <c r="D4253" s="21" t="s">
        <v>10</v>
      </c>
      <c r="E4253" s="23">
        <v>0</v>
      </c>
      <c r="F4253" s="23">
        <v>0</v>
      </c>
      <c r="G4253" s="23">
        <v>6550</v>
      </c>
      <c r="H4253" s="23">
        <v>298241.15000000002</v>
      </c>
      <c r="I4253" s="21" t="s">
        <v>11</v>
      </c>
      <c r="J4253" s="21" t="s">
        <v>12</v>
      </c>
      <c r="K4253" s="21" t="str">
        <f t="shared" si="218"/>
        <v/>
      </c>
      <c r="L4253" s="21" t="e">
        <f ca="1">IF(AND(K4253&lt;&gt; "", COUNTIF(SAP!#REF!,K4253)&gt;0),"Matched", "")</f>
        <v>#REF!</v>
      </c>
      <c r="M4253" s="21" t="str">
        <f t="shared" si="216"/>
        <v/>
      </c>
      <c r="N4253" s="21" t="e">
        <f ca="1">IF(AND(M4253&lt;&gt; "", COUNTIF(SAP!#REF!,M4253)&gt;0),"Matched", "")</f>
        <v>#REF!</v>
      </c>
      <c r="O4253" s="21" t="str">
        <f t="shared" si="217"/>
        <v/>
      </c>
      <c r="P4253" s="21" t="e">
        <f ca="1">IF(AND(O4253&lt;&gt; "", COUNTIF(SAP!#REF!,O4253)&gt;0),"Matched", "")</f>
        <v>#REF!</v>
      </c>
      <c r="Q4253" s="21" t="str">
        <f ca="1">IF(OR(D4253="AC",D4253="TR"),"Logic4"&amp;"_"&amp;TEXT(C4253,"dd.mm.yyyy") &amp;"_"&amp; 445339.64,"")</f>
        <v>Logic4_26.04.2020_445339.64</v>
      </c>
      <c r="R4253" s="21" t="e">
        <f ca="1">IF(AND(Q4253&lt;&gt; "", COUNTIF(SAP!#REF!,Q4253)&gt;0),"Matched", "")</f>
        <v>#REF!</v>
      </c>
    </row>
    <row r="4254" spans="1:18" hidden="1">
      <c r="A4254" s="21">
        <v>11563327</v>
      </c>
      <c r="B4254" s="22">
        <v>43947</v>
      </c>
      <c r="C4254" s="22">
        <v>43947</v>
      </c>
      <c r="D4254" s="21" t="s">
        <v>10</v>
      </c>
      <c r="E4254" s="23">
        <v>0</v>
      </c>
      <c r="F4254" s="23">
        <v>0</v>
      </c>
      <c r="G4254" s="23">
        <v>6565.66</v>
      </c>
      <c r="H4254" s="23">
        <v>304806.81</v>
      </c>
      <c r="I4254" s="21" t="s">
        <v>11</v>
      </c>
      <c r="J4254" s="21" t="s">
        <v>12</v>
      </c>
      <c r="K4254" s="21" t="str">
        <f t="shared" si="218"/>
        <v/>
      </c>
      <c r="L4254" s="21" t="e">
        <f ca="1">IF(AND(K4254&lt;&gt; "", COUNTIF(SAP!#REF!,K4254)&gt;0),"Matched", "")</f>
        <v>#REF!</v>
      </c>
      <c r="M4254" s="21" t="str">
        <f t="shared" si="216"/>
        <v/>
      </c>
      <c r="N4254" s="21" t="e">
        <f ca="1">IF(AND(M4254&lt;&gt; "", COUNTIF(SAP!#REF!,M4254)&gt;0),"Matched", "")</f>
        <v>#REF!</v>
      </c>
      <c r="O4254" s="21" t="str">
        <f t="shared" si="217"/>
        <v/>
      </c>
      <c r="P4254" s="21" t="e">
        <f ca="1">IF(AND(O4254&lt;&gt; "", COUNTIF(SAP!#REF!,O4254)&gt;0),"Matched", "")</f>
        <v>#REF!</v>
      </c>
      <c r="Q4254" s="21" t="str">
        <f ca="1">IF(OR(D4254="AC",D4254="TR"),"Logic4"&amp;"_"&amp;TEXT(C4254,"dd.mm.yyyy") &amp;"_"&amp; 445339.64,"")</f>
        <v>Logic4_26.04.2020_445339.64</v>
      </c>
      <c r="R4254" s="21" t="e">
        <f ca="1">IF(AND(Q4254&lt;&gt; "", COUNTIF(SAP!#REF!,Q4254)&gt;0),"Matched", "")</f>
        <v>#REF!</v>
      </c>
    </row>
    <row r="4255" spans="1:18" hidden="1">
      <c r="A4255" s="21">
        <v>11563327</v>
      </c>
      <c r="B4255" s="22">
        <v>43947</v>
      </c>
      <c r="C4255" s="22">
        <v>43947</v>
      </c>
      <c r="D4255" s="21" t="s">
        <v>10</v>
      </c>
      <c r="E4255" s="23">
        <v>0</v>
      </c>
      <c r="F4255" s="23">
        <v>0</v>
      </c>
      <c r="G4255" s="23">
        <v>6885.2</v>
      </c>
      <c r="H4255" s="23">
        <v>311692.01</v>
      </c>
      <c r="I4255" s="21" t="s">
        <v>11</v>
      </c>
      <c r="J4255" s="21" t="s">
        <v>12</v>
      </c>
      <c r="K4255" s="21" t="str">
        <f t="shared" si="218"/>
        <v/>
      </c>
      <c r="L4255" s="21" t="e">
        <f ca="1">IF(AND(K4255&lt;&gt; "", COUNTIF(SAP!#REF!,K4255)&gt;0),"Matched", "")</f>
        <v>#REF!</v>
      </c>
      <c r="M4255" s="21" t="str">
        <f t="shared" si="216"/>
        <v/>
      </c>
      <c r="N4255" s="21" t="e">
        <f ca="1">IF(AND(M4255&lt;&gt; "", COUNTIF(SAP!#REF!,M4255)&gt;0),"Matched", "")</f>
        <v>#REF!</v>
      </c>
      <c r="O4255" s="21" t="str">
        <f t="shared" si="217"/>
        <v/>
      </c>
      <c r="P4255" s="21" t="e">
        <f ca="1">IF(AND(O4255&lt;&gt; "", COUNTIF(SAP!#REF!,O4255)&gt;0),"Matched", "")</f>
        <v>#REF!</v>
      </c>
      <c r="Q4255" s="21" t="str">
        <f ca="1">IF(OR(D4255="AC",D4255="TR"),"Logic4"&amp;"_"&amp;TEXT(C4255,"dd.mm.yyyy") &amp;"_"&amp; 445339.64,"")</f>
        <v>Logic4_26.04.2020_445339.64</v>
      </c>
      <c r="R4255" s="21" t="e">
        <f ca="1">IF(AND(Q4255&lt;&gt; "", COUNTIF(SAP!#REF!,Q4255)&gt;0),"Matched", "")</f>
        <v>#REF!</v>
      </c>
    </row>
    <row r="4256" spans="1:18" hidden="1">
      <c r="A4256" s="21">
        <v>11563327</v>
      </c>
      <c r="B4256" s="22">
        <v>43947</v>
      </c>
      <c r="C4256" s="22">
        <v>43947</v>
      </c>
      <c r="D4256" s="21" t="s">
        <v>10</v>
      </c>
      <c r="E4256" s="23">
        <v>0</v>
      </c>
      <c r="F4256" s="23">
        <v>0</v>
      </c>
      <c r="G4256" s="23">
        <v>7036.06</v>
      </c>
      <c r="H4256" s="23">
        <v>318728.07</v>
      </c>
      <c r="I4256" s="21" t="s">
        <v>11</v>
      </c>
      <c r="J4256" s="21" t="s">
        <v>12</v>
      </c>
      <c r="K4256" s="21" t="str">
        <f t="shared" si="218"/>
        <v/>
      </c>
      <c r="L4256" s="21" t="e">
        <f ca="1">IF(AND(K4256&lt;&gt; "", COUNTIF(SAP!#REF!,K4256)&gt;0),"Matched", "")</f>
        <v>#REF!</v>
      </c>
      <c r="M4256" s="21" t="str">
        <f t="shared" si="216"/>
        <v/>
      </c>
      <c r="N4256" s="21" t="e">
        <f ca="1">IF(AND(M4256&lt;&gt; "", COUNTIF(SAP!#REF!,M4256)&gt;0),"Matched", "")</f>
        <v>#REF!</v>
      </c>
      <c r="O4256" s="21" t="str">
        <f t="shared" si="217"/>
        <v/>
      </c>
      <c r="P4256" s="21" t="e">
        <f ca="1">IF(AND(O4256&lt;&gt; "", COUNTIF(SAP!#REF!,O4256)&gt;0),"Matched", "")</f>
        <v>#REF!</v>
      </c>
      <c r="Q4256" s="21" t="str">
        <f ca="1">IF(OR(D4256="AC",D4256="TR"),"Logic4"&amp;"_"&amp;TEXT(C4256,"dd.mm.yyyy") &amp;"_"&amp; 445339.64,"")</f>
        <v>Logic4_26.04.2020_445339.64</v>
      </c>
      <c r="R4256" s="21" t="e">
        <f ca="1">IF(AND(Q4256&lt;&gt; "", COUNTIF(SAP!#REF!,Q4256)&gt;0),"Matched", "")</f>
        <v>#REF!</v>
      </c>
    </row>
    <row r="4257" spans="1:20" hidden="1">
      <c r="A4257" s="21">
        <v>11563327</v>
      </c>
      <c r="B4257" s="22">
        <v>43947</v>
      </c>
      <c r="C4257" s="22">
        <v>43947</v>
      </c>
      <c r="D4257" s="21" t="s">
        <v>10</v>
      </c>
      <c r="E4257" s="23">
        <v>0</v>
      </c>
      <c r="F4257" s="23">
        <v>0</v>
      </c>
      <c r="G4257" s="23">
        <v>7924.8</v>
      </c>
      <c r="H4257" s="23">
        <v>326652.87</v>
      </c>
      <c r="I4257" s="21" t="s">
        <v>11</v>
      </c>
      <c r="J4257" s="21" t="s">
        <v>12</v>
      </c>
      <c r="K4257" s="21" t="str">
        <f t="shared" si="218"/>
        <v/>
      </c>
      <c r="L4257" s="21" t="e">
        <f ca="1">IF(AND(K4257&lt;&gt; "", COUNTIF(SAP!#REF!,K4257)&gt;0),"Matched", "")</f>
        <v>#REF!</v>
      </c>
      <c r="M4257" s="21" t="str">
        <f t="shared" si="216"/>
        <v/>
      </c>
      <c r="N4257" s="21" t="e">
        <f ca="1">IF(AND(M4257&lt;&gt; "", COUNTIF(SAP!#REF!,M4257)&gt;0),"Matched", "")</f>
        <v>#REF!</v>
      </c>
      <c r="O4257" s="21" t="str">
        <f t="shared" si="217"/>
        <v/>
      </c>
      <c r="P4257" s="21" t="e">
        <f ca="1">IF(AND(O4257&lt;&gt; "", COUNTIF(SAP!#REF!,O4257)&gt;0),"Matched", "")</f>
        <v>#REF!</v>
      </c>
      <c r="Q4257" s="21" t="str">
        <f ca="1">IF(OR(D4257="AC",D4257="TR"),"Logic4"&amp;"_"&amp;TEXT(C4257,"dd.mm.yyyy") &amp;"_"&amp; 445339.64,"")</f>
        <v>Logic4_26.04.2020_445339.64</v>
      </c>
      <c r="R4257" s="21" t="e">
        <f ca="1">IF(AND(Q4257&lt;&gt; "", COUNTIF(SAP!#REF!,Q4257)&gt;0),"Matched", "")</f>
        <v>#REF!</v>
      </c>
    </row>
    <row r="4258" spans="1:20" hidden="1">
      <c r="A4258" s="21">
        <v>11563327</v>
      </c>
      <c r="B4258" s="22">
        <v>43947</v>
      </c>
      <c r="C4258" s="22">
        <v>43947</v>
      </c>
      <c r="D4258" s="21" t="s">
        <v>10</v>
      </c>
      <c r="E4258" s="23">
        <v>0</v>
      </c>
      <c r="F4258" s="23">
        <v>0</v>
      </c>
      <c r="G4258" s="23">
        <v>8192.2000000000007</v>
      </c>
      <c r="H4258" s="23">
        <v>334845.07</v>
      </c>
      <c r="I4258" s="21" t="s">
        <v>11</v>
      </c>
      <c r="J4258" s="21" t="s">
        <v>12</v>
      </c>
      <c r="K4258" s="21" t="str">
        <f t="shared" si="218"/>
        <v/>
      </c>
      <c r="L4258" s="21" t="e">
        <f ca="1">IF(AND(K4258&lt;&gt; "", COUNTIF(SAP!#REF!,K4258)&gt;0),"Matched", "")</f>
        <v>#REF!</v>
      </c>
      <c r="M4258" s="21" t="str">
        <f t="shared" si="216"/>
        <v/>
      </c>
      <c r="N4258" s="21" t="e">
        <f ca="1">IF(AND(M4258&lt;&gt; "", COUNTIF(SAP!#REF!,M4258)&gt;0),"Matched", "")</f>
        <v>#REF!</v>
      </c>
      <c r="O4258" s="21" t="str">
        <f t="shared" si="217"/>
        <v/>
      </c>
      <c r="P4258" s="21" t="e">
        <f ca="1">IF(AND(O4258&lt;&gt; "", COUNTIF(SAP!#REF!,O4258)&gt;0),"Matched", "")</f>
        <v>#REF!</v>
      </c>
      <c r="Q4258" s="21" t="str">
        <f ca="1">IF(OR(D4258="AC",D4258="TR"),"Logic4"&amp;"_"&amp;TEXT(C4258,"dd.mm.yyyy") &amp;"_"&amp; 445339.64,"")</f>
        <v>Logic4_26.04.2020_445339.64</v>
      </c>
      <c r="R4258" s="21" t="e">
        <f ca="1">IF(AND(Q4258&lt;&gt; "", COUNTIF(SAP!#REF!,Q4258)&gt;0),"Matched", "")</f>
        <v>#REF!</v>
      </c>
    </row>
    <row r="4259" spans="1:20" hidden="1">
      <c r="A4259" s="21">
        <v>11563327</v>
      </c>
      <c r="B4259" s="22">
        <v>43947</v>
      </c>
      <c r="C4259" s="22">
        <v>43947</v>
      </c>
      <c r="D4259" s="21" t="s">
        <v>10</v>
      </c>
      <c r="E4259" s="23">
        <v>0</v>
      </c>
      <c r="F4259" s="23">
        <v>0</v>
      </c>
      <c r="G4259" s="23">
        <v>8365.2999999999993</v>
      </c>
      <c r="H4259" s="23">
        <v>343210.37</v>
      </c>
      <c r="I4259" s="21" t="s">
        <v>11</v>
      </c>
      <c r="J4259" s="21" t="s">
        <v>12</v>
      </c>
      <c r="K4259" s="21" t="str">
        <f t="shared" si="218"/>
        <v/>
      </c>
      <c r="L4259" s="21" t="e">
        <f ca="1">IF(AND(K4259&lt;&gt; "", COUNTIF(SAP!#REF!,K4259)&gt;0),"Matched", "")</f>
        <v>#REF!</v>
      </c>
      <c r="M4259" s="21" t="str">
        <f t="shared" si="216"/>
        <v/>
      </c>
      <c r="N4259" s="21" t="e">
        <f ca="1">IF(AND(M4259&lt;&gt; "", COUNTIF(SAP!#REF!,M4259)&gt;0),"Matched", "")</f>
        <v>#REF!</v>
      </c>
      <c r="O4259" s="21" t="str">
        <f t="shared" si="217"/>
        <v/>
      </c>
      <c r="P4259" s="21" t="e">
        <f ca="1">IF(AND(O4259&lt;&gt; "", COUNTIF(SAP!#REF!,O4259)&gt;0),"Matched", "")</f>
        <v>#REF!</v>
      </c>
      <c r="Q4259" s="21" t="str">
        <f ca="1">IF(OR(D4259="AC",D4259="TR"),"Logic4"&amp;"_"&amp;TEXT(C4259,"dd.mm.yyyy") &amp;"_"&amp; 445339.64,"")</f>
        <v>Logic4_26.04.2020_445339.64</v>
      </c>
      <c r="R4259" s="21" t="e">
        <f ca="1">IF(AND(Q4259&lt;&gt; "", COUNTIF(SAP!#REF!,Q4259)&gt;0),"Matched", "")</f>
        <v>#REF!</v>
      </c>
    </row>
    <row r="4260" spans="1:20" hidden="1">
      <c r="A4260" s="21">
        <v>11563327</v>
      </c>
      <c r="B4260" s="22">
        <v>43947</v>
      </c>
      <c r="C4260" s="22">
        <v>43947</v>
      </c>
      <c r="D4260" s="21" t="s">
        <v>10</v>
      </c>
      <c r="E4260" s="23">
        <v>0</v>
      </c>
      <c r="F4260" s="23">
        <v>0</v>
      </c>
      <c r="G4260" s="23">
        <v>8923</v>
      </c>
      <c r="H4260" s="23">
        <v>352133.37</v>
      </c>
      <c r="I4260" s="21" t="s">
        <v>11</v>
      </c>
      <c r="J4260" s="21" t="s">
        <v>12</v>
      </c>
      <c r="K4260" s="21" t="str">
        <f t="shared" si="218"/>
        <v/>
      </c>
      <c r="L4260" s="21" t="e">
        <f ca="1">IF(AND(K4260&lt;&gt; "", COUNTIF(SAP!#REF!,K4260)&gt;0),"Matched", "")</f>
        <v>#REF!</v>
      </c>
      <c r="M4260" s="21" t="str">
        <f t="shared" si="216"/>
        <v/>
      </c>
      <c r="N4260" s="21" t="e">
        <f ca="1">IF(AND(M4260&lt;&gt; "", COUNTIF(SAP!#REF!,M4260)&gt;0),"Matched", "")</f>
        <v>#REF!</v>
      </c>
      <c r="O4260" s="21" t="str">
        <f t="shared" si="217"/>
        <v/>
      </c>
      <c r="P4260" s="21" t="e">
        <f ca="1">IF(AND(O4260&lt;&gt; "", COUNTIF(SAP!#REF!,O4260)&gt;0),"Matched", "")</f>
        <v>#REF!</v>
      </c>
      <c r="Q4260" s="21" t="str">
        <f ca="1">IF(OR(D4260="AC",D4260="TR"),"Logic4"&amp;"_"&amp;TEXT(C4260,"dd.mm.yyyy") &amp;"_"&amp; 445339.64,"")</f>
        <v>Logic4_26.04.2020_445339.64</v>
      </c>
      <c r="R4260" s="21" t="e">
        <f ca="1">IF(AND(Q4260&lt;&gt; "", COUNTIF(SAP!#REF!,Q4260)&gt;0),"Matched", "")</f>
        <v>#REF!</v>
      </c>
    </row>
    <row r="4261" spans="1:20" hidden="1">
      <c r="A4261" s="21">
        <v>11563327</v>
      </c>
      <c r="B4261" s="22">
        <v>43947</v>
      </c>
      <c r="C4261" s="22">
        <v>43947</v>
      </c>
      <c r="D4261" s="21" t="s">
        <v>10</v>
      </c>
      <c r="E4261" s="23">
        <v>0</v>
      </c>
      <c r="F4261" s="23">
        <v>0</v>
      </c>
      <c r="G4261" s="23">
        <v>9503.74</v>
      </c>
      <c r="H4261" s="23">
        <v>361637.11</v>
      </c>
      <c r="I4261" s="21" t="s">
        <v>11</v>
      </c>
      <c r="J4261" s="21" t="s">
        <v>12</v>
      </c>
      <c r="K4261" s="21" t="str">
        <f t="shared" si="218"/>
        <v/>
      </c>
      <c r="L4261" s="21" t="e">
        <f ca="1">IF(AND(K4261&lt;&gt; "", COUNTIF(SAP!#REF!,K4261)&gt;0),"Matched", "")</f>
        <v>#REF!</v>
      </c>
      <c r="M4261" s="21" t="str">
        <f t="shared" si="216"/>
        <v/>
      </c>
      <c r="N4261" s="21" t="e">
        <f ca="1">IF(AND(M4261&lt;&gt; "", COUNTIF(SAP!#REF!,M4261)&gt;0),"Matched", "")</f>
        <v>#REF!</v>
      </c>
      <c r="O4261" s="21" t="str">
        <f t="shared" si="217"/>
        <v/>
      </c>
      <c r="P4261" s="21" t="e">
        <f ca="1">IF(AND(O4261&lt;&gt; "", COUNTIF(SAP!#REF!,O4261)&gt;0),"Matched", "")</f>
        <v>#REF!</v>
      </c>
      <c r="Q4261" s="21" t="str">
        <f ca="1">IF(OR(D4261="AC",D4261="TR"),"Logic4"&amp;"_"&amp;TEXT(C4261,"dd.mm.yyyy") &amp;"_"&amp; 445339.64,"")</f>
        <v>Logic4_26.04.2020_445339.64</v>
      </c>
      <c r="R4261" s="21" t="e">
        <f ca="1">IF(AND(Q4261&lt;&gt; "", COUNTIF(SAP!#REF!,Q4261)&gt;0),"Matched", "")</f>
        <v>#REF!</v>
      </c>
    </row>
    <row r="4262" spans="1:20" hidden="1">
      <c r="A4262" s="21">
        <v>11563327</v>
      </c>
      <c r="B4262" s="22">
        <v>43947</v>
      </c>
      <c r="C4262" s="22">
        <v>43947</v>
      </c>
      <c r="D4262" s="21" t="s">
        <v>10</v>
      </c>
      <c r="E4262" s="23">
        <v>0</v>
      </c>
      <c r="F4262" s="23">
        <v>0</v>
      </c>
      <c r="G4262" s="23">
        <v>11521.1</v>
      </c>
      <c r="H4262" s="23">
        <v>373158.21</v>
      </c>
      <c r="I4262" s="21" t="s">
        <v>11</v>
      </c>
      <c r="J4262" s="21" t="s">
        <v>12</v>
      </c>
      <c r="K4262" s="21" t="str">
        <f t="shared" si="218"/>
        <v/>
      </c>
      <c r="L4262" s="21" t="e">
        <f ca="1">IF(AND(K4262&lt;&gt; "", COUNTIF(SAP!#REF!,K4262)&gt;0),"Matched", "")</f>
        <v>#REF!</v>
      </c>
      <c r="M4262" s="21" t="str">
        <f t="shared" si="216"/>
        <v/>
      </c>
      <c r="N4262" s="21" t="e">
        <f ca="1">IF(AND(M4262&lt;&gt; "", COUNTIF(SAP!#REF!,M4262)&gt;0),"Matched", "")</f>
        <v>#REF!</v>
      </c>
      <c r="O4262" s="21" t="str">
        <f t="shared" si="217"/>
        <v/>
      </c>
      <c r="P4262" s="21" t="e">
        <f ca="1">IF(AND(O4262&lt;&gt; "", COUNTIF(SAP!#REF!,O4262)&gt;0),"Matched", "")</f>
        <v>#REF!</v>
      </c>
      <c r="Q4262" s="21" t="str">
        <f ca="1">IF(OR(D4262="AC",D4262="TR"),"Logic4"&amp;"_"&amp;TEXT(C4262,"dd.mm.yyyy") &amp;"_"&amp; 445339.64,"")</f>
        <v>Logic4_26.04.2020_445339.64</v>
      </c>
      <c r="R4262" s="21" t="e">
        <f ca="1">IF(AND(Q4262&lt;&gt; "", COUNTIF(SAP!#REF!,Q4262)&gt;0),"Matched", "")</f>
        <v>#REF!</v>
      </c>
    </row>
    <row r="4263" spans="1:20" hidden="1">
      <c r="A4263" s="21">
        <v>11563327</v>
      </c>
      <c r="B4263" s="22">
        <v>43947</v>
      </c>
      <c r="C4263" s="22">
        <v>43947</v>
      </c>
      <c r="D4263" s="21" t="s">
        <v>10</v>
      </c>
      <c r="E4263" s="23">
        <v>0</v>
      </c>
      <c r="F4263" s="23">
        <v>0</v>
      </c>
      <c r="G4263" s="23">
        <v>12886.02</v>
      </c>
      <c r="H4263" s="23">
        <v>386044.23</v>
      </c>
      <c r="I4263" s="21" t="s">
        <v>11</v>
      </c>
      <c r="J4263" s="21" t="s">
        <v>12</v>
      </c>
      <c r="K4263" s="21" t="str">
        <f t="shared" si="218"/>
        <v/>
      </c>
      <c r="L4263" s="21" t="e">
        <f ca="1">IF(AND(K4263&lt;&gt; "", COUNTIF(SAP!#REF!,K4263)&gt;0),"Matched", "")</f>
        <v>#REF!</v>
      </c>
      <c r="M4263" s="21" t="str">
        <f t="shared" si="216"/>
        <v/>
      </c>
      <c r="N4263" s="21" t="e">
        <f ca="1">IF(AND(M4263&lt;&gt; "", COUNTIF(SAP!#REF!,M4263)&gt;0),"Matched", "")</f>
        <v>#REF!</v>
      </c>
      <c r="O4263" s="21" t="str">
        <f t="shared" si="217"/>
        <v/>
      </c>
      <c r="P4263" s="21" t="e">
        <f ca="1">IF(AND(O4263&lt;&gt; "", COUNTIF(SAP!#REF!,O4263)&gt;0),"Matched", "")</f>
        <v>#REF!</v>
      </c>
      <c r="Q4263" s="21" t="str">
        <f ca="1">IF(OR(D4263="AC",D4263="TR"),"Logic4"&amp;"_"&amp;TEXT(C4263,"dd.mm.yyyy") &amp;"_"&amp; 445339.64,"")</f>
        <v>Logic4_26.04.2020_445339.64</v>
      </c>
      <c r="R4263" s="21" t="e">
        <f ca="1">IF(AND(Q4263&lt;&gt; "", COUNTIF(SAP!#REF!,Q4263)&gt;0),"Matched", "")</f>
        <v>#REF!</v>
      </c>
    </row>
    <row r="4264" spans="1:20" hidden="1">
      <c r="A4264" s="21">
        <v>11563327</v>
      </c>
      <c r="B4264" s="22">
        <v>43947</v>
      </c>
      <c r="C4264" s="22">
        <v>43947</v>
      </c>
      <c r="D4264" s="21" t="s">
        <v>10</v>
      </c>
      <c r="E4264" s="23">
        <v>0</v>
      </c>
      <c r="F4264" s="23">
        <v>0</v>
      </c>
      <c r="G4264" s="23">
        <v>18358.009999999998</v>
      </c>
      <c r="H4264" s="23">
        <v>404402.24</v>
      </c>
      <c r="I4264" s="21" t="s">
        <v>11</v>
      </c>
      <c r="J4264" s="21" t="s">
        <v>12</v>
      </c>
      <c r="K4264" s="21" t="str">
        <f t="shared" si="218"/>
        <v/>
      </c>
      <c r="L4264" s="21" t="e">
        <f ca="1">IF(AND(K4264&lt;&gt; "", COUNTIF(SAP!#REF!,K4264)&gt;0),"Matched", "")</f>
        <v>#REF!</v>
      </c>
      <c r="M4264" s="21" t="str">
        <f t="shared" si="216"/>
        <v/>
      </c>
      <c r="N4264" s="21" t="e">
        <f ca="1">IF(AND(M4264&lt;&gt; "", COUNTIF(SAP!#REF!,M4264)&gt;0),"Matched", "")</f>
        <v>#REF!</v>
      </c>
      <c r="O4264" s="21" t="str">
        <f t="shared" si="217"/>
        <v/>
      </c>
      <c r="P4264" s="21" t="e">
        <f ca="1">IF(AND(O4264&lt;&gt; "", COUNTIF(SAP!#REF!,O4264)&gt;0),"Matched", "")</f>
        <v>#REF!</v>
      </c>
      <c r="Q4264" s="21" t="str">
        <f ca="1">IF(OR(D4264="AC",D4264="TR"),"Logic4"&amp;"_"&amp;TEXT(C4264,"dd.mm.yyyy") &amp;"_"&amp; 445339.64,"")</f>
        <v>Logic4_26.04.2020_445339.64</v>
      </c>
      <c r="R4264" s="21" t="e">
        <f ca="1">IF(AND(Q4264&lt;&gt; "", COUNTIF(SAP!#REF!,Q4264)&gt;0),"Matched", "")</f>
        <v>#REF!</v>
      </c>
    </row>
    <row r="4265" spans="1:20" hidden="1">
      <c r="A4265" s="21">
        <v>11563327</v>
      </c>
      <c r="B4265" s="22">
        <v>43947</v>
      </c>
      <c r="C4265" s="22">
        <v>43947</v>
      </c>
      <c r="D4265" s="21" t="s">
        <v>10</v>
      </c>
      <c r="E4265" s="23">
        <v>0</v>
      </c>
      <c r="F4265" s="23">
        <v>0</v>
      </c>
      <c r="G4265" s="23">
        <v>19868.8</v>
      </c>
      <c r="H4265" s="23">
        <v>424271.04</v>
      </c>
      <c r="I4265" s="21" t="s">
        <v>11</v>
      </c>
      <c r="J4265" s="21" t="s">
        <v>12</v>
      </c>
      <c r="K4265" s="21" t="str">
        <f t="shared" si="218"/>
        <v/>
      </c>
      <c r="L4265" s="21" t="e">
        <f ca="1">IF(AND(K4265&lt;&gt; "", COUNTIF(SAP!#REF!,K4265)&gt;0),"Matched", "")</f>
        <v>#REF!</v>
      </c>
      <c r="M4265" s="21" t="str">
        <f t="shared" si="216"/>
        <v/>
      </c>
      <c r="N4265" s="21" t="e">
        <f ca="1">IF(AND(M4265&lt;&gt; "", COUNTIF(SAP!#REF!,M4265)&gt;0),"Matched", "")</f>
        <v>#REF!</v>
      </c>
      <c r="O4265" s="21" t="str">
        <f t="shared" si="217"/>
        <v/>
      </c>
      <c r="P4265" s="21" t="e">
        <f ca="1">IF(AND(O4265&lt;&gt; "", COUNTIF(SAP!#REF!,O4265)&gt;0),"Matched", "")</f>
        <v>#REF!</v>
      </c>
      <c r="Q4265" s="21" t="str">
        <f ca="1">IF(OR(D4265="AC",D4265="TR"),"Logic4"&amp;"_"&amp;TEXT(C4265,"dd.mm.yyyy") &amp;"_"&amp; 445339.64,"")</f>
        <v>Logic4_26.04.2020_445339.64</v>
      </c>
      <c r="R4265" s="21" t="e">
        <f ca="1">IF(AND(Q4265&lt;&gt; "", COUNTIF(SAP!#REF!,Q4265)&gt;0),"Matched", "")</f>
        <v>#REF!</v>
      </c>
    </row>
    <row r="4266" spans="1:20" hidden="1">
      <c r="A4266" s="21">
        <v>11563327</v>
      </c>
      <c r="B4266" s="22">
        <v>43947</v>
      </c>
      <c r="C4266" s="22">
        <v>43947</v>
      </c>
      <c r="D4266" s="21" t="s">
        <v>10</v>
      </c>
      <c r="E4266" s="23">
        <v>0</v>
      </c>
      <c r="F4266" s="23">
        <v>0</v>
      </c>
      <c r="G4266" s="23">
        <v>21068.6</v>
      </c>
      <c r="H4266" s="23">
        <v>445339.64</v>
      </c>
      <c r="I4266" s="21" t="s">
        <v>11</v>
      </c>
      <c r="J4266" s="21" t="s">
        <v>12</v>
      </c>
      <c r="K4266" s="21" t="str">
        <f t="shared" si="218"/>
        <v/>
      </c>
      <c r="L4266" s="21" t="e">
        <f ca="1">IF(AND(K4266&lt;&gt; "", COUNTIF(SAP!#REF!,K4266)&gt;0),"Matched", "")</f>
        <v>#REF!</v>
      </c>
      <c r="M4266" s="21" t="str">
        <f t="shared" si="216"/>
        <v/>
      </c>
      <c r="N4266" s="21" t="e">
        <f ca="1">IF(AND(M4266&lt;&gt; "", COUNTIF(SAP!#REF!,M4266)&gt;0),"Matched", "")</f>
        <v>#REF!</v>
      </c>
      <c r="O4266" s="21" t="str">
        <f t="shared" si="217"/>
        <v/>
      </c>
      <c r="P4266" s="21" t="e">
        <f ca="1">IF(AND(O4266&lt;&gt; "", COUNTIF(SAP!#REF!,O4266)&gt;0),"Matched", "")</f>
        <v>#REF!</v>
      </c>
      <c r="Q4266" s="21" t="str">
        <f ca="1">IF(OR(D4266="AC",D4266="TR"),"Logic4"&amp;"_"&amp;TEXT(C4266,"dd.mm.yyyy") &amp;"_"&amp; 445339.64,"")</f>
        <v>Logic4_26.04.2020_445339.64</v>
      </c>
      <c r="R4266" s="21" t="e">
        <f ca="1">IF(AND(Q4266&lt;&gt; "", COUNTIF(SAP!#REF!,Q4266)&gt;0),"Matched", "")</f>
        <v>#REF!</v>
      </c>
    </row>
    <row r="4267" spans="1:20" hidden="1">
      <c r="A4267" s="21">
        <v>11563327</v>
      </c>
      <c r="B4267" s="22">
        <v>43947</v>
      </c>
      <c r="C4267" s="22">
        <v>43947</v>
      </c>
      <c r="D4267" s="21" t="s">
        <v>13</v>
      </c>
      <c r="E4267" s="23">
        <v>0</v>
      </c>
      <c r="F4267" s="23">
        <v>4.3600000000000003</v>
      </c>
      <c r="G4267" s="23">
        <v>0</v>
      </c>
      <c r="H4267" s="23">
        <v>445335.28</v>
      </c>
      <c r="I4267" s="21" t="s">
        <v>14</v>
      </c>
      <c r="J4267" s="21" t="s">
        <v>15</v>
      </c>
      <c r="K4267" s="21" t="str">
        <f t="shared" si="218"/>
        <v/>
      </c>
      <c r="L4267" s="21" t="e">
        <f ca="1">IF(AND(K4267&lt;&gt; "", COUNTIF(SAP!#REF!,K4267)&gt;0),"Matched", "")</f>
        <v>#REF!</v>
      </c>
      <c r="M4267" s="21" t="str">
        <f t="shared" ref="M4267:M4282" si="219">IF(D4267="TR","Logic2"&amp;"_"&amp;TEXT(C4267,"dd.mm.yyyy") &amp;"_"&amp; F4267,"")</f>
        <v/>
      </c>
      <c r="N4267" s="21" t="e">
        <f ca="1">IF(AND(M4267&lt;&gt; "", COUNTIF(SAP!#REF!,M4267)&gt;0),"Matched", "")</f>
        <v>#REF!</v>
      </c>
      <c r="O4267" s="21" t="str">
        <f t="shared" ref="O4267:O4282" si="220">IF(D4267="AF","Logic3"&amp;"_"&amp;G4267,"")</f>
        <v/>
      </c>
      <c r="P4267" s="21" t="e">
        <f ca="1">IF(AND(O4267&lt;&gt; "", COUNTIF(SAP!#REF!,O4267)&gt;0),"Matched", "")</f>
        <v>#REF!</v>
      </c>
      <c r="R4267" s="21" t="e">
        <f ca="1">IF(AND(Q4267&lt;&gt; "", COUNTIF(SAP!#REF!,Q4267)&gt;0),"Matched", "")</f>
        <v>#REF!</v>
      </c>
      <c r="S4267" s="21" t="str">
        <f ca="1">IF(AND(D4267="AD", I4267="800TAX  "),"Logic5"&amp;"_"&amp;TEXT(C4267,"dd.mm.yyyy") &amp;"_"&amp; 318.76,"")</f>
        <v>Logic5_26.04.2020_318.76</v>
      </c>
      <c r="T4267" s="21" t="e">
        <f ca="1">IF(AND(S4267&lt;&gt; "", COUNTIF(SAP!#REF!,S4267)&gt;0),"Matched", "")</f>
        <v>#REF!</v>
      </c>
    </row>
    <row r="4268" spans="1:20" hidden="1">
      <c r="A4268" s="21">
        <v>11563327</v>
      </c>
      <c r="B4268" s="22">
        <v>43947</v>
      </c>
      <c r="C4268" s="22">
        <v>43947</v>
      </c>
      <c r="D4268" s="21" t="s">
        <v>13</v>
      </c>
      <c r="E4268" s="23">
        <v>0</v>
      </c>
      <c r="F4268" s="23">
        <v>6.54</v>
      </c>
      <c r="G4268" s="23">
        <v>0</v>
      </c>
      <c r="H4268" s="23">
        <v>445328.74</v>
      </c>
      <c r="I4268" s="21" t="s">
        <v>14</v>
      </c>
      <c r="J4268" s="21" t="s">
        <v>15</v>
      </c>
      <c r="K4268" s="21" t="str">
        <f t="shared" si="218"/>
        <v/>
      </c>
      <c r="L4268" s="21" t="e">
        <f ca="1">IF(AND(K4268&lt;&gt; "", COUNTIF(SAP!#REF!,K4268)&gt;0),"Matched", "")</f>
        <v>#REF!</v>
      </c>
      <c r="M4268" s="21" t="str">
        <f t="shared" si="219"/>
        <v/>
      </c>
      <c r="N4268" s="21" t="e">
        <f ca="1">IF(AND(M4268&lt;&gt; "", COUNTIF(SAP!#REF!,M4268)&gt;0),"Matched", "")</f>
        <v>#REF!</v>
      </c>
      <c r="O4268" s="21" t="str">
        <f t="shared" si="220"/>
        <v/>
      </c>
      <c r="P4268" s="21" t="e">
        <f ca="1">IF(AND(O4268&lt;&gt; "", COUNTIF(SAP!#REF!,O4268)&gt;0),"Matched", "")</f>
        <v>#REF!</v>
      </c>
      <c r="R4268" s="21" t="e">
        <f ca="1">IF(AND(Q4268&lt;&gt; "", COUNTIF(SAP!#REF!,Q4268)&gt;0),"Matched", "")</f>
        <v>#REF!</v>
      </c>
      <c r="S4268" s="21" t="str">
        <f ca="1">IF(AND(D4268="AD", I4268="800TAX  "),"Logic5"&amp;"_"&amp;TEXT(C4268,"dd.mm.yyyy") &amp;"_"&amp; 318.76,"")</f>
        <v>Logic5_26.04.2020_318.76</v>
      </c>
      <c r="T4268" s="21" t="e">
        <f ca="1">IF(AND(S4268&lt;&gt; "", COUNTIF(SAP!#REF!,S4268)&gt;0),"Matched", "")</f>
        <v>#REF!</v>
      </c>
    </row>
    <row r="4269" spans="1:20" hidden="1">
      <c r="A4269" s="21">
        <v>11563327</v>
      </c>
      <c r="B4269" s="22">
        <v>43947</v>
      </c>
      <c r="C4269" s="22">
        <v>43947</v>
      </c>
      <c r="D4269" s="21" t="s">
        <v>13</v>
      </c>
      <c r="E4269" s="23">
        <v>0</v>
      </c>
      <c r="F4269" s="23">
        <v>6.92</v>
      </c>
      <c r="G4269" s="23">
        <v>0</v>
      </c>
      <c r="H4269" s="23">
        <v>445321.82</v>
      </c>
      <c r="I4269" s="21" t="s">
        <v>14</v>
      </c>
      <c r="J4269" s="21" t="s">
        <v>15</v>
      </c>
      <c r="K4269" s="21" t="str">
        <f t="shared" si="218"/>
        <v/>
      </c>
      <c r="L4269" s="21" t="e">
        <f ca="1">IF(AND(K4269&lt;&gt; "", COUNTIF(SAP!#REF!,K4269)&gt;0),"Matched", "")</f>
        <v>#REF!</v>
      </c>
      <c r="M4269" s="21" t="str">
        <f t="shared" si="219"/>
        <v/>
      </c>
      <c r="N4269" s="21" t="e">
        <f ca="1">IF(AND(M4269&lt;&gt; "", COUNTIF(SAP!#REF!,M4269)&gt;0),"Matched", "")</f>
        <v>#REF!</v>
      </c>
      <c r="O4269" s="21" t="str">
        <f t="shared" si="220"/>
        <v/>
      </c>
      <c r="P4269" s="21" t="e">
        <f ca="1">IF(AND(O4269&lt;&gt; "", COUNTIF(SAP!#REF!,O4269)&gt;0),"Matched", "")</f>
        <v>#REF!</v>
      </c>
      <c r="R4269" s="21" t="e">
        <f ca="1">IF(AND(Q4269&lt;&gt; "", COUNTIF(SAP!#REF!,Q4269)&gt;0),"Matched", "")</f>
        <v>#REF!</v>
      </c>
      <c r="S4269" s="21" t="str">
        <f ca="1">IF(AND(D4269="AD", I4269="800TAX  "),"Logic5"&amp;"_"&amp;TEXT(C4269,"dd.mm.yyyy") &amp;"_"&amp; 318.76,"")</f>
        <v>Logic5_26.04.2020_318.76</v>
      </c>
      <c r="T4269" s="21" t="e">
        <f ca="1">IF(AND(S4269&lt;&gt; "", COUNTIF(SAP!#REF!,S4269)&gt;0),"Matched", "")</f>
        <v>#REF!</v>
      </c>
    </row>
    <row r="4270" spans="1:20" hidden="1">
      <c r="A4270" s="21">
        <v>11563327</v>
      </c>
      <c r="B4270" s="22">
        <v>43947</v>
      </c>
      <c r="C4270" s="22">
        <v>43947</v>
      </c>
      <c r="D4270" s="21" t="s">
        <v>13</v>
      </c>
      <c r="E4270" s="23">
        <v>0</v>
      </c>
      <c r="F4270" s="23">
        <v>8.59</v>
      </c>
      <c r="G4270" s="23">
        <v>0</v>
      </c>
      <c r="H4270" s="23">
        <v>445313.23</v>
      </c>
      <c r="I4270" s="21" t="s">
        <v>14</v>
      </c>
      <c r="J4270" s="21" t="s">
        <v>15</v>
      </c>
      <c r="K4270" s="21" t="str">
        <f t="shared" si="218"/>
        <v/>
      </c>
      <c r="L4270" s="21" t="e">
        <f ca="1">IF(AND(K4270&lt;&gt; "", COUNTIF(SAP!#REF!,K4270)&gt;0),"Matched", "")</f>
        <v>#REF!</v>
      </c>
      <c r="M4270" s="21" t="str">
        <f t="shared" si="219"/>
        <v/>
      </c>
      <c r="N4270" s="21" t="e">
        <f ca="1">IF(AND(M4270&lt;&gt; "", COUNTIF(SAP!#REF!,M4270)&gt;0),"Matched", "")</f>
        <v>#REF!</v>
      </c>
      <c r="O4270" s="21" t="str">
        <f t="shared" si="220"/>
        <v/>
      </c>
      <c r="P4270" s="21" t="e">
        <f ca="1">IF(AND(O4270&lt;&gt; "", COUNTIF(SAP!#REF!,O4270)&gt;0),"Matched", "")</f>
        <v>#REF!</v>
      </c>
      <c r="R4270" s="21" t="e">
        <f ca="1">IF(AND(Q4270&lt;&gt; "", COUNTIF(SAP!#REF!,Q4270)&gt;0),"Matched", "")</f>
        <v>#REF!</v>
      </c>
      <c r="S4270" s="21" t="str">
        <f ca="1">IF(AND(D4270="AD", I4270="800TAX  "),"Logic5"&amp;"_"&amp;TEXT(C4270,"dd.mm.yyyy") &amp;"_"&amp; 318.76,"")</f>
        <v>Logic5_26.04.2020_318.76</v>
      </c>
      <c r="T4270" s="21" t="e">
        <f ca="1">IF(AND(S4270&lt;&gt; "", COUNTIF(SAP!#REF!,S4270)&gt;0),"Matched", "")</f>
        <v>#REF!</v>
      </c>
    </row>
    <row r="4271" spans="1:20" hidden="1">
      <c r="A4271" s="21">
        <v>11563327</v>
      </c>
      <c r="B4271" s="22">
        <v>43947</v>
      </c>
      <c r="C4271" s="22">
        <v>43947</v>
      </c>
      <c r="D4271" s="21" t="s">
        <v>13</v>
      </c>
      <c r="E4271" s="23">
        <v>0</v>
      </c>
      <c r="F4271" s="23">
        <v>8.69</v>
      </c>
      <c r="G4271" s="23">
        <v>0</v>
      </c>
      <c r="H4271" s="23">
        <v>445304.54</v>
      </c>
      <c r="I4271" s="21" t="s">
        <v>14</v>
      </c>
      <c r="J4271" s="21" t="s">
        <v>15</v>
      </c>
      <c r="K4271" s="21" t="str">
        <f t="shared" si="218"/>
        <v/>
      </c>
      <c r="L4271" s="21" t="e">
        <f ca="1">IF(AND(K4271&lt;&gt; "", COUNTIF(SAP!#REF!,K4271)&gt;0),"Matched", "")</f>
        <v>#REF!</v>
      </c>
      <c r="M4271" s="21" t="str">
        <f t="shared" si="219"/>
        <v/>
      </c>
      <c r="N4271" s="21" t="e">
        <f ca="1">IF(AND(M4271&lt;&gt; "", COUNTIF(SAP!#REF!,M4271)&gt;0),"Matched", "")</f>
        <v>#REF!</v>
      </c>
      <c r="O4271" s="21" t="str">
        <f t="shared" si="220"/>
        <v/>
      </c>
      <c r="P4271" s="21" t="e">
        <f ca="1">IF(AND(O4271&lt;&gt; "", COUNTIF(SAP!#REF!,O4271)&gt;0),"Matched", "")</f>
        <v>#REF!</v>
      </c>
      <c r="R4271" s="21" t="e">
        <f ca="1">IF(AND(Q4271&lt;&gt; "", COUNTIF(SAP!#REF!,Q4271)&gt;0),"Matched", "")</f>
        <v>#REF!</v>
      </c>
      <c r="S4271" s="21" t="str">
        <f ca="1">IF(AND(D4271="AD", I4271="800TAX  "),"Logic5"&amp;"_"&amp;TEXT(C4271,"dd.mm.yyyy") &amp;"_"&amp; 318.76,"")</f>
        <v>Logic5_26.04.2020_318.76</v>
      </c>
      <c r="T4271" s="21" t="e">
        <f ca="1">IF(AND(S4271&lt;&gt; "", COUNTIF(SAP!#REF!,S4271)&gt;0),"Matched", "")</f>
        <v>#REF!</v>
      </c>
    </row>
    <row r="4272" spans="1:20" hidden="1">
      <c r="A4272" s="21">
        <v>11563327</v>
      </c>
      <c r="B4272" s="22">
        <v>43947</v>
      </c>
      <c r="C4272" s="22">
        <v>43947</v>
      </c>
      <c r="D4272" s="21" t="s">
        <v>13</v>
      </c>
      <c r="E4272" s="23">
        <v>0</v>
      </c>
      <c r="F4272" s="23">
        <v>8.8800000000000008</v>
      </c>
      <c r="G4272" s="23">
        <v>0</v>
      </c>
      <c r="H4272" s="23">
        <v>445295.66</v>
      </c>
      <c r="I4272" s="21" t="s">
        <v>14</v>
      </c>
      <c r="J4272" s="21" t="s">
        <v>15</v>
      </c>
      <c r="K4272" s="21" t="str">
        <f t="shared" si="218"/>
        <v/>
      </c>
      <c r="L4272" s="21" t="e">
        <f ca="1">IF(AND(K4272&lt;&gt; "", COUNTIF(SAP!#REF!,K4272)&gt;0),"Matched", "")</f>
        <v>#REF!</v>
      </c>
      <c r="M4272" s="21" t="str">
        <f t="shared" si="219"/>
        <v/>
      </c>
      <c r="N4272" s="21" t="e">
        <f ca="1">IF(AND(M4272&lt;&gt; "", COUNTIF(SAP!#REF!,M4272)&gt;0),"Matched", "")</f>
        <v>#REF!</v>
      </c>
      <c r="O4272" s="21" t="str">
        <f t="shared" si="220"/>
        <v/>
      </c>
      <c r="P4272" s="21" t="e">
        <f ca="1">IF(AND(O4272&lt;&gt; "", COUNTIF(SAP!#REF!,O4272)&gt;0),"Matched", "")</f>
        <v>#REF!</v>
      </c>
      <c r="R4272" s="21" t="e">
        <f ca="1">IF(AND(Q4272&lt;&gt; "", COUNTIF(SAP!#REF!,Q4272)&gt;0),"Matched", "")</f>
        <v>#REF!</v>
      </c>
      <c r="S4272" s="21" t="str">
        <f ca="1">IF(AND(D4272="AD", I4272="800TAX  "),"Logic5"&amp;"_"&amp;TEXT(C4272,"dd.mm.yyyy") &amp;"_"&amp; 318.76,"")</f>
        <v>Logic5_26.04.2020_318.76</v>
      </c>
      <c r="T4272" s="21" t="e">
        <f ca="1">IF(AND(S4272&lt;&gt; "", COUNTIF(SAP!#REF!,S4272)&gt;0),"Matched", "")</f>
        <v>#REF!</v>
      </c>
    </row>
    <row r="4273" spans="1:20" hidden="1">
      <c r="A4273" s="21">
        <v>11563327</v>
      </c>
      <c r="B4273" s="22">
        <v>43947</v>
      </c>
      <c r="C4273" s="22">
        <v>43947</v>
      </c>
      <c r="D4273" s="21" t="s">
        <v>13</v>
      </c>
      <c r="E4273" s="23">
        <v>0</v>
      </c>
      <c r="F4273" s="23">
        <v>9.44</v>
      </c>
      <c r="G4273" s="23">
        <v>0</v>
      </c>
      <c r="H4273" s="23">
        <v>445286.22</v>
      </c>
      <c r="I4273" s="21" t="s">
        <v>14</v>
      </c>
      <c r="J4273" s="21" t="s">
        <v>15</v>
      </c>
      <c r="K4273" s="21" t="str">
        <f t="shared" si="218"/>
        <v/>
      </c>
      <c r="L4273" s="21" t="e">
        <f ca="1">IF(AND(K4273&lt;&gt; "", COUNTIF(SAP!#REF!,K4273)&gt;0),"Matched", "")</f>
        <v>#REF!</v>
      </c>
      <c r="M4273" s="21" t="str">
        <f t="shared" si="219"/>
        <v/>
      </c>
      <c r="N4273" s="21" t="e">
        <f ca="1">IF(AND(M4273&lt;&gt; "", COUNTIF(SAP!#REF!,M4273)&gt;0),"Matched", "")</f>
        <v>#REF!</v>
      </c>
      <c r="O4273" s="21" t="str">
        <f t="shared" si="220"/>
        <v/>
      </c>
      <c r="P4273" s="21" t="e">
        <f ca="1">IF(AND(O4273&lt;&gt; "", COUNTIF(SAP!#REF!,O4273)&gt;0),"Matched", "")</f>
        <v>#REF!</v>
      </c>
      <c r="R4273" s="21" t="e">
        <f ca="1">IF(AND(Q4273&lt;&gt; "", COUNTIF(SAP!#REF!,Q4273)&gt;0),"Matched", "")</f>
        <v>#REF!</v>
      </c>
      <c r="S4273" s="21" t="str">
        <f ca="1">IF(AND(D4273="AD", I4273="800TAX  "),"Logic5"&amp;"_"&amp;TEXT(C4273,"dd.mm.yyyy") &amp;"_"&amp; 318.76,"")</f>
        <v>Logic5_26.04.2020_318.76</v>
      </c>
      <c r="T4273" s="21" t="e">
        <f ca="1">IF(AND(S4273&lt;&gt; "", COUNTIF(SAP!#REF!,S4273)&gt;0),"Matched", "")</f>
        <v>#REF!</v>
      </c>
    </row>
    <row r="4274" spans="1:20" hidden="1">
      <c r="A4274" s="21">
        <v>11563327</v>
      </c>
      <c r="B4274" s="22">
        <v>43947</v>
      </c>
      <c r="C4274" s="22">
        <v>43947</v>
      </c>
      <c r="D4274" s="21" t="s">
        <v>13</v>
      </c>
      <c r="E4274" s="23">
        <v>0</v>
      </c>
      <c r="F4274" s="23">
        <v>9.44</v>
      </c>
      <c r="G4274" s="23">
        <v>0</v>
      </c>
      <c r="H4274" s="23">
        <v>445276.78</v>
      </c>
      <c r="I4274" s="21" t="s">
        <v>14</v>
      </c>
      <c r="J4274" s="21" t="s">
        <v>15</v>
      </c>
      <c r="K4274" s="21" t="str">
        <f t="shared" si="218"/>
        <v/>
      </c>
      <c r="L4274" s="21" t="e">
        <f ca="1">IF(AND(K4274&lt;&gt; "", COUNTIF(SAP!#REF!,K4274)&gt;0),"Matched", "")</f>
        <v>#REF!</v>
      </c>
      <c r="M4274" s="21" t="str">
        <f t="shared" si="219"/>
        <v/>
      </c>
      <c r="N4274" s="21" t="e">
        <f ca="1">IF(AND(M4274&lt;&gt; "", COUNTIF(SAP!#REF!,M4274)&gt;0),"Matched", "")</f>
        <v>#REF!</v>
      </c>
      <c r="O4274" s="21" t="str">
        <f t="shared" si="220"/>
        <v/>
      </c>
      <c r="P4274" s="21" t="e">
        <f ca="1">IF(AND(O4274&lt;&gt; "", COUNTIF(SAP!#REF!,O4274)&gt;0),"Matched", "")</f>
        <v>#REF!</v>
      </c>
      <c r="R4274" s="21" t="e">
        <f ca="1">IF(AND(Q4274&lt;&gt; "", COUNTIF(SAP!#REF!,Q4274)&gt;0),"Matched", "")</f>
        <v>#REF!</v>
      </c>
      <c r="S4274" s="21" t="str">
        <f ca="1">IF(AND(D4274="AD", I4274="800TAX  "),"Logic5"&amp;"_"&amp;TEXT(C4274,"dd.mm.yyyy") &amp;"_"&amp; 318.76,"")</f>
        <v>Logic5_26.04.2020_318.76</v>
      </c>
      <c r="T4274" s="21" t="e">
        <f ca="1">IF(AND(S4274&lt;&gt; "", COUNTIF(SAP!#REF!,S4274)&gt;0),"Matched", "")</f>
        <v>#REF!</v>
      </c>
    </row>
    <row r="4275" spans="1:20" hidden="1">
      <c r="A4275" s="21">
        <v>11563327</v>
      </c>
      <c r="B4275" s="22">
        <v>43947</v>
      </c>
      <c r="C4275" s="22">
        <v>43947</v>
      </c>
      <c r="D4275" s="21" t="s">
        <v>13</v>
      </c>
      <c r="E4275" s="23">
        <v>0</v>
      </c>
      <c r="F4275" s="23">
        <v>11.74</v>
      </c>
      <c r="G4275" s="23">
        <v>0</v>
      </c>
      <c r="H4275" s="23">
        <v>445265.04</v>
      </c>
      <c r="I4275" s="21" t="s">
        <v>14</v>
      </c>
      <c r="J4275" s="21" t="s">
        <v>15</v>
      </c>
      <c r="K4275" s="21" t="str">
        <f t="shared" si="218"/>
        <v/>
      </c>
      <c r="L4275" s="21" t="e">
        <f ca="1">IF(AND(K4275&lt;&gt; "", COUNTIF(SAP!#REF!,K4275)&gt;0),"Matched", "")</f>
        <v>#REF!</v>
      </c>
      <c r="M4275" s="21" t="str">
        <f t="shared" si="219"/>
        <v/>
      </c>
      <c r="N4275" s="21" t="e">
        <f ca="1">IF(AND(M4275&lt;&gt; "", COUNTIF(SAP!#REF!,M4275)&gt;0),"Matched", "")</f>
        <v>#REF!</v>
      </c>
      <c r="O4275" s="21" t="str">
        <f t="shared" si="220"/>
        <v/>
      </c>
      <c r="P4275" s="21" t="e">
        <f ca="1">IF(AND(O4275&lt;&gt; "", COUNTIF(SAP!#REF!,O4275)&gt;0),"Matched", "")</f>
        <v>#REF!</v>
      </c>
      <c r="R4275" s="21" t="e">
        <f ca="1">IF(AND(Q4275&lt;&gt; "", COUNTIF(SAP!#REF!,Q4275)&gt;0),"Matched", "")</f>
        <v>#REF!</v>
      </c>
      <c r="S4275" s="21" t="str">
        <f ca="1">IF(AND(D4275="AD", I4275="800TAX  "),"Logic5"&amp;"_"&amp;TEXT(C4275,"dd.mm.yyyy") &amp;"_"&amp; 318.76,"")</f>
        <v>Logic5_26.04.2020_318.76</v>
      </c>
      <c r="T4275" s="21" t="e">
        <f ca="1">IF(AND(S4275&lt;&gt; "", COUNTIF(SAP!#REF!,S4275)&gt;0),"Matched", "")</f>
        <v>#REF!</v>
      </c>
    </row>
    <row r="4276" spans="1:20" hidden="1">
      <c r="A4276" s="21">
        <v>11563327</v>
      </c>
      <c r="B4276" s="22">
        <v>43947</v>
      </c>
      <c r="C4276" s="22">
        <v>43947</v>
      </c>
      <c r="D4276" s="21" t="s">
        <v>13</v>
      </c>
      <c r="E4276" s="23">
        <v>0</v>
      </c>
      <c r="F4276" s="23">
        <v>13.5</v>
      </c>
      <c r="G4276" s="23">
        <v>0</v>
      </c>
      <c r="H4276" s="23">
        <v>445251.54</v>
      </c>
      <c r="I4276" s="21" t="s">
        <v>14</v>
      </c>
      <c r="J4276" s="21" t="s">
        <v>15</v>
      </c>
      <c r="K4276" s="21" t="str">
        <f t="shared" si="218"/>
        <v/>
      </c>
      <c r="L4276" s="21" t="e">
        <f ca="1">IF(AND(K4276&lt;&gt; "", COUNTIF(SAP!#REF!,K4276)&gt;0),"Matched", "")</f>
        <v>#REF!</v>
      </c>
      <c r="M4276" s="21" t="str">
        <f t="shared" si="219"/>
        <v/>
      </c>
      <c r="N4276" s="21" t="e">
        <f ca="1">IF(AND(M4276&lt;&gt; "", COUNTIF(SAP!#REF!,M4276)&gt;0),"Matched", "")</f>
        <v>#REF!</v>
      </c>
      <c r="O4276" s="21" t="str">
        <f t="shared" si="220"/>
        <v/>
      </c>
      <c r="P4276" s="21" t="e">
        <f ca="1">IF(AND(O4276&lt;&gt; "", COUNTIF(SAP!#REF!,O4276)&gt;0),"Matched", "")</f>
        <v>#REF!</v>
      </c>
      <c r="R4276" s="21" t="e">
        <f ca="1">IF(AND(Q4276&lt;&gt; "", COUNTIF(SAP!#REF!,Q4276)&gt;0),"Matched", "")</f>
        <v>#REF!</v>
      </c>
      <c r="S4276" s="21" t="str">
        <f ca="1">IF(AND(D4276="AD", I4276="800TAX  "),"Logic5"&amp;"_"&amp;TEXT(C4276,"dd.mm.yyyy") &amp;"_"&amp; 318.76,"")</f>
        <v>Logic5_26.04.2020_318.76</v>
      </c>
      <c r="T4276" s="21" t="e">
        <f ca="1">IF(AND(S4276&lt;&gt; "", COUNTIF(SAP!#REF!,S4276)&gt;0),"Matched", "")</f>
        <v>#REF!</v>
      </c>
    </row>
    <row r="4277" spans="1:20" hidden="1">
      <c r="A4277" s="21">
        <v>11563327</v>
      </c>
      <c r="B4277" s="22">
        <v>43947</v>
      </c>
      <c r="C4277" s="22">
        <v>43947</v>
      </c>
      <c r="D4277" s="21" t="s">
        <v>13</v>
      </c>
      <c r="E4277" s="23">
        <v>0</v>
      </c>
      <c r="F4277" s="23">
        <v>16.45</v>
      </c>
      <c r="G4277" s="23">
        <v>0</v>
      </c>
      <c r="H4277" s="23">
        <v>445235.09</v>
      </c>
      <c r="I4277" s="21" t="s">
        <v>14</v>
      </c>
      <c r="J4277" s="21" t="s">
        <v>15</v>
      </c>
      <c r="K4277" s="21" t="str">
        <f t="shared" si="218"/>
        <v/>
      </c>
      <c r="L4277" s="21" t="e">
        <f ca="1">IF(AND(K4277&lt;&gt; "", COUNTIF(SAP!#REF!,K4277)&gt;0),"Matched", "")</f>
        <v>#REF!</v>
      </c>
      <c r="M4277" s="21" t="str">
        <f t="shared" si="219"/>
        <v/>
      </c>
      <c r="N4277" s="21" t="e">
        <f ca="1">IF(AND(M4277&lt;&gt; "", COUNTIF(SAP!#REF!,M4277)&gt;0),"Matched", "")</f>
        <v>#REF!</v>
      </c>
      <c r="O4277" s="21" t="str">
        <f t="shared" si="220"/>
        <v/>
      </c>
      <c r="P4277" s="21" t="e">
        <f ca="1">IF(AND(O4277&lt;&gt; "", COUNTIF(SAP!#REF!,O4277)&gt;0),"Matched", "")</f>
        <v>#REF!</v>
      </c>
      <c r="R4277" s="21" t="e">
        <f ca="1">IF(AND(Q4277&lt;&gt; "", COUNTIF(SAP!#REF!,Q4277)&gt;0),"Matched", "")</f>
        <v>#REF!</v>
      </c>
      <c r="S4277" s="21" t="str">
        <f ca="1">IF(AND(D4277="AD", I4277="800TAX  "),"Logic5"&amp;"_"&amp;TEXT(C4277,"dd.mm.yyyy") &amp;"_"&amp; 318.76,"")</f>
        <v>Logic5_26.04.2020_318.76</v>
      </c>
      <c r="T4277" s="21" t="e">
        <f ca="1">IF(AND(S4277&lt;&gt; "", COUNTIF(SAP!#REF!,S4277)&gt;0),"Matched", "")</f>
        <v>#REF!</v>
      </c>
    </row>
    <row r="4278" spans="1:20" hidden="1">
      <c r="A4278" s="21">
        <v>11563327</v>
      </c>
      <c r="B4278" s="22">
        <v>43947</v>
      </c>
      <c r="C4278" s="22">
        <v>43947</v>
      </c>
      <c r="D4278" s="21" t="s">
        <v>13</v>
      </c>
      <c r="E4278" s="23">
        <v>0</v>
      </c>
      <c r="F4278" s="23">
        <v>17.38</v>
      </c>
      <c r="G4278" s="23">
        <v>0</v>
      </c>
      <c r="H4278" s="23">
        <v>445217.71</v>
      </c>
      <c r="I4278" s="21" t="s">
        <v>14</v>
      </c>
      <c r="J4278" s="21" t="s">
        <v>15</v>
      </c>
      <c r="K4278" s="21" t="str">
        <f t="shared" si="218"/>
        <v/>
      </c>
      <c r="L4278" s="21" t="e">
        <f ca="1">IF(AND(K4278&lt;&gt; "", COUNTIF(SAP!#REF!,K4278)&gt;0),"Matched", "")</f>
        <v>#REF!</v>
      </c>
      <c r="M4278" s="21" t="str">
        <f t="shared" si="219"/>
        <v/>
      </c>
      <c r="N4278" s="21" t="e">
        <f ca="1">IF(AND(M4278&lt;&gt; "", COUNTIF(SAP!#REF!,M4278)&gt;0),"Matched", "")</f>
        <v>#REF!</v>
      </c>
      <c r="O4278" s="21" t="str">
        <f t="shared" si="220"/>
        <v/>
      </c>
      <c r="P4278" s="21" t="e">
        <f ca="1">IF(AND(O4278&lt;&gt; "", COUNTIF(SAP!#REF!,O4278)&gt;0),"Matched", "")</f>
        <v>#REF!</v>
      </c>
      <c r="R4278" s="21" t="e">
        <f ca="1">IF(AND(Q4278&lt;&gt; "", COUNTIF(SAP!#REF!,Q4278)&gt;0),"Matched", "")</f>
        <v>#REF!</v>
      </c>
      <c r="S4278" s="21" t="str">
        <f ca="1">IF(AND(D4278="AD", I4278="800TAX  "),"Logic5"&amp;"_"&amp;TEXT(C4278,"dd.mm.yyyy") &amp;"_"&amp; 318.76,"")</f>
        <v>Logic5_26.04.2020_318.76</v>
      </c>
      <c r="T4278" s="21" t="e">
        <f ca="1">IF(AND(S4278&lt;&gt; "", COUNTIF(SAP!#REF!,S4278)&gt;0),"Matched", "")</f>
        <v>#REF!</v>
      </c>
    </row>
    <row r="4279" spans="1:20" hidden="1">
      <c r="A4279" s="21">
        <v>11563327</v>
      </c>
      <c r="B4279" s="22">
        <v>43947</v>
      </c>
      <c r="C4279" s="22">
        <v>43947</v>
      </c>
      <c r="D4279" s="21" t="s">
        <v>13</v>
      </c>
      <c r="E4279" s="23">
        <v>0</v>
      </c>
      <c r="F4279" s="23">
        <v>23.83</v>
      </c>
      <c r="G4279" s="23">
        <v>0</v>
      </c>
      <c r="H4279" s="23">
        <v>445193.88</v>
      </c>
      <c r="I4279" s="21" t="s">
        <v>14</v>
      </c>
      <c r="J4279" s="21" t="s">
        <v>15</v>
      </c>
      <c r="K4279" s="21" t="str">
        <f t="shared" si="218"/>
        <v/>
      </c>
      <c r="L4279" s="21" t="e">
        <f ca="1">IF(AND(K4279&lt;&gt; "", COUNTIF(SAP!#REF!,K4279)&gt;0),"Matched", "")</f>
        <v>#REF!</v>
      </c>
      <c r="M4279" s="21" t="str">
        <f t="shared" si="219"/>
        <v/>
      </c>
      <c r="N4279" s="21" t="e">
        <f ca="1">IF(AND(M4279&lt;&gt; "", COUNTIF(SAP!#REF!,M4279)&gt;0),"Matched", "")</f>
        <v>#REF!</v>
      </c>
      <c r="O4279" s="21" t="str">
        <f t="shared" si="220"/>
        <v/>
      </c>
      <c r="P4279" s="21" t="e">
        <f ca="1">IF(AND(O4279&lt;&gt; "", COUNTIF(SAP!#REF!,O4279)&gt;0),"Matched", "")</f>
        <v>#REF!</v>
      </c>
      <c r="R4279" s="21" t="e">
        <f ca="1">IF(AND(Q4279&lt;&gt; "", COUNTIF(SAP!#REF!,Q4279)&gt;0),"Matched", "")</f>
        <v>#REF!</v>
      </c>
      <c r="S4279" s="21" t="str">
        <f ca="1">IF(AND(D4279="AD", I4279="800TAX  "),"Logic5"&amp;"_"&amp;TEXT(C4279,"dd.mm.yyyy") &amp;"_"&amp; 318.76,"")</f>
        <v>Logic5_26.04.2020_318.76</v>
      </c>
      <c r="T4279" s="21" t="e">
        <f ca="1">IF(AND(S4279&lt;&gt; "", COUNTIF(SAP!#REF!,S4279)&gt;0),"Matched", "")</f>
        <v>#REF!</v>
      </c>
    </row>
    <row r="4280" spans="1:20" hidden="1">
      <c r="A4280" s="21">
        <v>11563327</v>
      </c>
      <c r="B4280" s="22">
        <v>43947</v>
      </c>
      <c r="C4280" s="22">
        <v>43947</v>
      </c>
      <c r="D4280" s="21" t="s">
        <v>13</v>
      </c>
      <c r="E4280" s="23">
        <v>0</v>
      </c>
      <c r="F4280" s="23">
        <v>30.79</v>
      </c>
      <c r="G4280" s="23">
        <v>0</v>
      </c>
      <c r="H4280" s="23">
        <v>445163.09</v>
      </c>
      <c r="I4280" s="21" t="s">
        <v>14</v>
      </c>
      <c r="J4280" s="21" t="s">
        <v>15</v>
      </c>
      <c r="K4280" s="21" t="str">
        <f t="shared" si="218"/>
        <v/>
      </c>
      <c r="L4280" s="21" t="e">
        <f ca="1">IF(AND(K4280&lt;&gt; "", COUNTIF(SAP!#REF!,K4280)&gt;0),"Matched", "")</f>
        <v>#REF!</v>
      </c>
      <c r="M4280" s="21" t="str">
        <f t="shared" si="219"/>
        <v/>
      </c>
      <c r="N4280" s="21" t="e">
        <f ca="1">IF(AND(M4280&lt;&gt; "", COUNTIF(SAP!#REF!,M4280)&gt;0),"Matched", "")</f>
        <v>#REF!</v>
      </c>
      <c r="O4280" s="21" t="str">
        <f t="shared" si="220"/>
        <v/>
      </c>
      <c r="P4280" s="21" t="e">
        <f ca="1">IF(AND(O4280&lt;&gt; "", COUNTIF(SAP!#REF!,O4280)&gt;0),"Matched", "")</f>
        <v>#REF!</v>
      </c>
      <c r="R4280" s="21" t="e">
        <f ca="1">IF(AND(Q4280&lt;&gt; "", COUNTIF(SAP!#REF!,Q4280)&gt;0),"Matched", "")</f>
        <v>#REF!</v>
      </c>
      <c r="S4280" s="21" t="str">
        <f ca="1">IF(AND(D4280="AD", I4280="800TAX  "),"Logic5"&amp;"_"&amp;TEXT(C4280,"dd.mm.yyyy") &amp;"_"&amp; 318.76,"")</f>
        <v>Logic5_26.04.2020_318.76</v>
      </c>
      <c r="T4280" s="21" t="e">
        <f ca="1">IF(AND(S4280&lt;&gt; "", COUNTIF(SAP!#REF!,S4280)&gt;0),"Matched", "")</f>
        <v>#REF!</v>
      </c>
    </row>
    <row r="4281" spans="1:20" hidden="1">
      <c r="A4281" s="21">
        <v>11563327</v>
      </c>
      <c r="B4281" s="22">
        <v>43947</v>
      </c>
      <c r="C4281" s="22">
        <v>43947</v>
      </c>
      <c r="D4281" s="21" t="s">
        <v>13</v>
      </c>
      <c r="E4281" s="23">
        <v>0</v>
      </c>
      <c r="F4281" s="23">
        <v>34.54</v>
      </c>
      <c r="G4281" s="23">
        <v>0</v>
      </c>
      <c r="H4281" s="23">
        <v>445128.55</v>
      </c>
      <c r="I4281" s="21" t="s">
        <v>14</v>
      </c>
      <c r="J4281" s="21" t="s">
        <v>15</v>
      </c>
      <c r="K4281" s="21" t="str">
        <f t="shared" si="218"/>
        <v/>
      </c>
      <c r="L4281" s="21" t="e">
        <f ca="1">IF(AND(K4281&lt;&gt; "", COUNTIF(SAP!#REF!,K4281)&gt;0),"Matched", "")</f>
        <v>#REF!</v>
      </c>
      <c r="M4281" s="21" t="str">
        <f t="shared" si="219"/>
        <v/>
      </c>
      <c r="N4281" s="21" t="e">
        <f ca="1">IF(AND(M4281&lt;&gt; "", COUNTIF(SAP!#REF!,M4281)&gt;0),"Matched", "")</f>
        <v>#REF!</v>
      </c>
      <c r="O4281" s="21" t="str">
        <f t="shared" si="220"/>
        <v/>
      </c>
      <c r="P4281" s="21" t="e">
        <f ca="1">IF(AND(O4281&lt;&gt; "", COUNTIF(SAP!#REF!,O4281)&gt;0),"Matched", "")</f>
        <v>#REF!</v>
      </c>
      <c r="R4281" s="21" t="e">
        <f ca="1">IF(AND(Q4281&lt;&gt; "", COUNTIF(SAP!#REF!,Q4281)&gt;0),"Matched", "")</f>
        <v>#REF!</v>
      </c>
      <c r="S4281" s="21" t="str">
        <f ca="1">IF(AND(D4281="AD", I4281="800TAX  "),"Logic5"&amp;"_"&amp;TEXT(C4281,"dd.mm.yyyy") &amp;"_"&amp; 318.76,"")</f>
        <v>Logic5_26.04.2020_318.76</v>
      </c>
      <c r="T4281" s="21" t="e">
        <f ca="1">IF(AND(S4281&lt;&gt; "", COUNTIF(SAP!#REF!,S4281)&gt;0),"Matched", "")</f>
        <v>#REF!</v>
      </c>
    </row>
    <row r="4282" spans="1:20" hidden="1">
      <c r="A4282" s="21">
        <v>11563327</v>
      </c>
      <c r="B4282" s="22">
        <v>43947</v>
      </c>
      <c r="C4282" s="22">
        <v>43947</v>
      </c>
      <c r="D4282" s="21" t="s">
        <v>13</v>
      </c>
      <c r="E4282" s="23">
        <v>0</v>
      </c>
      <c r="F4282" s="23">
        <v>107.67</v>
      </c>
      <c r="G4282" s="23">
        <v>0</v>
      </c>
      <c r="H4282" s="23">
        <v>445020.88</v>
      </c>
      <c r="I4282" s="21" t="s">
        <v>14</v>
      </c>
      <c r="J4282" s="21" t="s">
        <v>15</v>
      </c>
      <c r="K4282" s="21" t="str">
        <f t="shared" si="218"/>
        <v/>
      </c>
      <c r="L4282" s="21" t="e">
        <f ca="1">IF(AND(K4282&lt;&gt; "", COUNTIF(SAP!#REF!,K4282)&gt;0),"Matched", "")</f>
        <v>#REF!</v>
      </c>
      <c r="M4282" s="21" t="str">
        <f t="shared" si="219"/>
        <v/>
      </c>
      <c r="N4282" s="21" t="e">
        <f ca="1">IF(AND(M4282&lt;&gt; "", COUNTIF(SAP!#REF!,M4282)&gt;0),"Matched", "")</f>
        <v>#REF!</v>
      </c>
      <c r="O4282" s="21" t="str">
        <f t="shared" si="220"/>
        <v/>
      </c>
      <c r="P4282" s="21" t="e">
        <f ca="1">IF(AND(O4282&lt;&gt; "", COUNTIF(SAP!#REF!,O4282)&gt;0),"Matched", "")</f>
        <v>#REF!</v>
      </c>
      <c r="R4282" s="21" t="e">
        <f ca="1">IF(AND(Q4282&lt;&gt; "", COUNTIF(SAP!#REF!,Q4282)&gt;0),"Matched", "")</f>
        <v>#REF!</v>
      </c>
      <c r="S4282" s="21" t="str">
        <f ca="1">IF(AND(D4282="AD", I4282="800TAX  "),"Logic5"&amp;"_"&amp;TEXT(C4282,"dd.mm.yyyy") &amp;"_"&amp; 318.76,"")</f>
        <v>Logic5_26.04.2020_318.76</v>
      </c>
      <c r="T4282" s="21" t="e">
        <f ca="1">IF(AND(S4282&lt;&gt; "", COUNTIF(SAP!#REF!,S4282)&gt;0),"Matched", "")</f>
        <v>#REF!</v>
      </c>
    </row>
    <row r="4283" spans="1:20" hidden="1">
      <c r="A4283" s="21">
        <v>11563327</v>
      </c>
      <c r="B4283" s="22">
        <v>43947</v>
      </c>
      <c r="C4283" s="22">
        <v>43947</v>
      </c>
      <c r="D4283" s="21" t="s">
        <v>16</v>
      </c>
      <c r="E4283" s="23">
        <v>0</v>
      </c>
      <c r="F4283" s="23">
        <v>445020.88</v>
      </c>
      <c r="G4283" s="23">
        <v>0</v>
      </c>
      <c r="H4283" s="23">
        <v>0</v>
      </c>
      <c r="I4283" s="21" t="s">
        <v>17</v>
      </c>
      <c r="J4283" s="21" t="s">
        <v>18</v>
      </c>
      <c r="K4283" s="21" t="str">
        <f t="shared" si="218"/>
        <v>Logic1_04_445020.88</v>
      </c>
      <c r="L4283" s="21" t="e">
        <f ca="1">IF(AND(K4283&lt;&gt; "", COUNTIF(SAP!#REF!,K4283)&gt;0),"Matched", "")</f>
        <v>#REF!</v>
      </c>
    </row>
    <row r="4284" spans="1:20" hidden="1">
      <c r="A4284" s="21">
        <v>11563327</v>
      </c>
      <c r="B4284" s="22">
        <v>43948</v>
      </c>
      <c r="C4284" s="22">
        <v>43948</v>
      </c>
      <c r="D4284" s="21" t="s">
        <v>19</v>
      </c>
      <c r="E4284" s="23">
        <v>0</v>
      </c>
      <c r="F4284" s="23">
        <v>0</v>
      </c>
      <c r="G4284" s="23">
        <v>139.34</v>
      </c>
      <c r="H4284" s="23">
        <v>139.34</v>
      </c>
      <c r="I4284" s="21" t="s">
        <v>235</v>
      </c>
      <c r="K4284" s="21" t="str">
        <f t="shared" si="218"/>
        <v/>
      </c>
      <c r="L4284" s="21" t="e">
        <f ca="1">IF(AND(K4284&lt;&gt; "", COUNTIF(SAP!#REF!,K4284)&gt;0),"Matched", "")</f>
        <v>#REF!</v>
      </c>
      <c r="M4284" s="21" t="str">
        <f t="shared" ref="M4284:M4347" si="221">IF(D4284="TR","Logic2"&amp;"_"&amp;TEXT(C4284,"dd.mm.yyyy") &amp;"_"&amp; F4284,"")</f>
        <v/>
      </c>
      <c r="N4284" s="21" t="e">
        <f ca="1">IF(AND(M4284&lt;&gt; "", COUNTIF(SAP!#REF!,M4284)&gt;0),"Matched", "")</f>
        <v>#REF!</v>
      </c>
      <c r="O4284" s="21" t="str">
        <f t="shared" ref="O4284:O4347" si="222">IF(D4284="AF","Logic3"&amp;"_"&amp;G4284,"")</f>
        <v>Logic3_139.34</v>
      </c>
      <c r="P4284" s="21" t="e">
        <f ca="1">IF(AND(O4284&lt;&gt; "", COUNTIF(SAP!#REF!,O4284)&gt;0),"Matched", "")</f>
        <v>#REF!</v>
      </c>
    </row>
    <row r="4285" spans="1:20" hidden="1">
      <c r="A4285" s="21">
        <v>11563327</v>
      </c>
      <c r="B4285" s="22">
        <v>43948</v>
      </c>
      <c r="C4285" s="22">
        <v>43948</v>
      </c>
      <c r="D4285" s="21" t="s">
        <v>10</v>
      </c>
      <c r="E4285" s="23">
        <v>0</v>
      </c>
      <c r="F4285" s="23">
        <v>0</v>
      </c>
      <c r="G4285" s="23">
        <v>245.7</v>
      </c>
      <c r="H4285" s="23">
        <v>385.04</v>
      </c>
      <c r="I4285" s="21" t="s">
        <v>11</v>
      </c>
      <c r="J4285" s="21" t="s">
        <v>12</v>
      </c>
      <c r="K4285" s="21" t="str">
        <f t="shared" si="218"/>
        <v/>
      </c>
      <c r="L4285" s="21" t="e">
        <f ca="1">IF(AND(K4285&lt;&gt; "", COUNTIF(SAP!#REF!,K4285)&gt;0),"Matched", "")</f>
        <v>#REF!</v>
      </c>
      <c r="M4285" s="21" t="str">
        <f t="shared" si="221"/>
        <v/>
      </c>
      <c r="N4285" s="21" t="e">
        <f ca="1">IF(AND(M4285&lt;&gt; "", COUNTIF(SAP!#REF!,M4285)&gt;0),"Matched", "")</f>
        <v>#REF!</v>
      </c>
      <c r="O4285" s="21" t="str">
        <f t="shared" si="222"/>
        <v/>
      </c>
      <c r="P4285" s="21" t="e">
        <f ca="1">IF(AND(O4285&lt;&gt; "", COUNTIF(SAP!#REF!,O4285)&gt;0),"Matched", "")</f>
        <v>#REF!</v>
      </c>
      <c r="Q4285" s="21" t="str">
        <f ca="1">IF(OR(D4285="AC",D4285="TR"),"Logic4"&amp;"_"&amp;TEXT(C4285,"dd.mm.yyyy") &amp;"_"&amp; 878914.08,"")</f>
        <v>Logic4_27.04.2020_878914.08</v>
      </c>
      <c r="R4285" s="21" t="e">
        <f ca="1">IF(AND(Q4285&lt;&gt; "", COUNTIF(SAP!#REF!,Q4285)&gt;0),"Matched", "")</f>
        <v>#REF!</v>
      </c>
    </row>
    <row r="4286" spans="1:20" hidden="1">
      <c r="A4286" s="21">
        <v>11563327</v>
      </c>
      <c r="B4286" s="22">
        <v>43948</v>
      </c>
      <c r="C4286" s="22">
        <v>43948</v>
      </c>
      <c r="D4286" s="21" t="s">
        <v>10</v>
      </c>
      <c r="E4286" s="23">
        <v>0</v>
      </c>
      <c r="F4286" s="23">
        <v>0</v>
      </c>
      <c r="G4286" s="23">
        <v>500</v>
      </c>
      <c r="H4286" s="23">
        <v>885.04</v>
      </c>
      <c r="I4286" s="21" t="s">
        <v>11</v>
      </c>
      <c r="J4286" s="21" t="s">
        <v>12</v>
      </c>
      <c r="K4286" s="21" t="str">
        <f t="shared" si="218"/>
        <v/>
      </c>
      <c r="L4286" s="21" t="e">
        <f ca="1">IF(AND(K4286&lt;&gt; "", COUNTIF(SAP!#REF!,K4286)&gt;0),"Matched", "")</f>
        <v>#REF!</v>
      </c>
      <c r="M4286" s="21" t="str">
        <f t="shared" si="221"/>
        <v/>
      </c>
      <c r="N4286" s="21" t="e">
        <f ca="1">IF(AND(M4286&lt;&gt; "", COUNTIF(SAP!#REF!,M4286)&gt;0),"Matched", "")</f>
        <v>#REF!</v>
      </c>
      <c r="O4286" s="21" t="str">
        <f t="shared" si="222"/>
        <v/>
      </c>
      <c r="P4286" s="21" t="e">
        <f ca="1">IF(AND(O4286&lt;&gt; "", COUNTIF(SAP!#REF!,O4286)&gt;0),"Matched", "")</f>
        <v>#REF!</v>
      </c>
      <c r="Q4286" s="21" t="str">
        <f ca="1">IF(OR(D4286="AC",D4286="TR"),"Logic4"&amp;"_"&amp;TEXT(C4286,"dd.mm.yyyy") &amp;"_"&amp; 878914.08,"")</f>
        <v>Logic4_27.04.2020_878914.08</v>
      </c>
      <c r="R4286" s="21" t="e">
        <f ca="1">IF(AND(Q4286&lt;&gt; "", COUNTIF(SAP!#REF!,Q4286)&gt;0),"Matched", "")</f>
        <v>#REF!</v>
      </c>
    </row>
    <row r="4287" spans="1:20" hidden="1">
      <c r="A4287" s="21">
        <v>11563327</v>
      </c>
      <c r="B4287" s="22">
        <v>43948</v>
      </c>
      <c r="C4287" s="22">
        <v>43948</v>
      </c>
      <c r="D4287" s="21" t="s">
        <v>10</v>
      </c>
      <c r="E4287" s="23">
        <v>0</v>
      </c>
      <c r="F4287" s="23">
        <v>0</v>
      </c>
      <c r="G4287" s="23">
        <v>500</v>
      </c>
      <c r="H4287" s="23">
        <v>1385.04</v>
      </c>
      <c r="I4287" s="21" t="s">
        <v>11</v>
      </c>
      <c r="J4287" s="21" t="s">
        <v>12</v>
      </c>
      <c r="K4287" s="21" t="str">
        <f t="shared" si="218"/>
        <v/>
      </c>
      <c r="L4287" s="21" t="e">
        <f ca="1">IF(AND(K4287&lt;&gt; "", COUNTIF(SAP!#REF!,K4287)&gt;0),"Matched", "")</f>
        <v>#REF!</v>
      </c>
      <c r="M4287" s="21" t="str">
        <f t="shared" si="221"/>
        <v/>
      </c>
      <c r="N4287" s="21" t="e">
        <f ca="1">IF(AND(M4287&lt;&gt; "", COUNTIF(SAP!#REF!,M4287)&gt;0),"Matched", "")</f>
        <v>#REF!</v>
      </c>
      <c r="O4287" s="21" t="str">
        <f t="shared" si="222"/>
        <v/>
      </c>
      <c r="P4287" s="21" t="e">
        <f ca="1">IF(AND(O4287&lt;&gt; "", COUNTIF(SAP!#REF!,O4287)&gt;0),"Matched", "")</f>
        <v>#REF!</v>
      </c>
      <c r="Q4287" s="21" t="str">
        <f ca="1">IF(OR(D4287="AC",D4287="TR"),"Logic4"&amp;"_"&amp;TEXT(C4287,"dd.mm.yyyy") &amp;"_"&amp; 878914.08,"")</f>
        <v>Logic4_27.04.2020_878914.08</v>
      </c>
      <c r="R4287" s="21" t="e">
        <f ca="1">IF(AND(Q4287&lt;&gt; "", COUNTIF(SAP!#REF!,Q4287)&gt;0),"Matched", "")</f>
        <v>#REF!</v>
      </c>
    </row>
    <row r="4288" spans="1:20" hidden="1">
      <c r="A4288" s="21">
        <v>11563327</v>
      </c>
      <c r="B4288" s="22">
        <v>43948</v>
      </c>
      <c r="C4288" s="22">
        <v>43948</v>
      </c>
      <c r="D4288" s="21" t="s">
        <v>10</v>
      </c>
      <c r="E4288" s="23">
        <v>0</v>
      </c>
      <c r="F4288" s="23">
        <v>0</v>
      </c>
      <c r="G4288" s="23">
        <v>570</v>
      </c>
      <c r="H4288" s="23">
        <v>1955.04</v>
      </c>
      <c r="I4288" s="21" t="s">
        <v>11</v>
      </c>
      <c r="J4288" s="21" t="s">
        <v>12</v>
      </c>
      <c r="K4288" s="21" t="str">
        <f t="shared" si="218"/>
        <v/>
      </c>
      <c r="L4288" s="21" t="e">
        <f ca="1">IF(AND(K4288&lt;&gt; "", COUNTIF(SAP!#REF!,K4288)&gt;0),"Matched", "")</f>
        <v>#REF!</v>
      </c>
      <c r="M4288" s="21" t="str">
        <f t="shared" si="221"/>
        <v/>
      </c>
      <c r="N4288" s="21" t="e">
        <f ca="1">IF(AND(M4288&lt;&gt; "", COUNTIF(SAP!#REF!,M4288)&gt;0),"Matched", "")</f>
        <v>#REF!</v>
      </c>
      <c r="O4288" s="21" t="str">
        <f t="shared" si="222"/>
        <v/>
      </c>
      <c r="P4288" s="21" t="e">
        <f ca="1">IF(AND(O4288&lt;&gt; "", COUNTIF(SAP!#REF!,O4288)&gt;0),"Matched", "")</f>
        <v>#REF!</v>
      </c>
      <c r="Q4288" s="21" t="str">
        <f ca="1">IF(OR(D4288="AC",D4288="TR"),"Logic4"&amp;"_"&amp;TEXT(C4288,"dd.mm.yyyy") &amp;"_"&amp; 878914.08,"")</f>
        <v>Logic4_27.04.2020_878914.08</v>
      </c>
      <c r="R4288" s="21" t="e">
        <f ca="1">IF(AND(Q4288&lt;&gt; "", COUNTIF(SAP!#REF!,Q4288)&gt;0),"Matched", "")</f>
        <v>#REF!</v>
      </c>
    </row>
    <row r="4289" spans="1:18" hidden="1">
      <c r="A4289" s="21">
        <v>11563327</v>
      </c>
      <c r="B4289" s="22">
        <v>43948</v>
      </c>
      <c r="C4289" s="22">
        <v>43948</v>
      </c>
      <c r="D4289" s="21" t="s">
        <v>10</v>
      </c>
      <c r="E4289" s="23">
        <v>0</v>
      </c>
      <c r="F4289" s="23">
        <v>0</v>
      </c>
      <c r="G4289" s="23">
        <v>600</v>
      </c>
      <c r="H4289" s="23">
        <v>2555.04</v>
      </c>
      <c r="I4289" s="21" t="s">
        <v>11</v>
      </c>
      <c r="J4289" s="21" t="s">
        <v>12</v>
      </c>
      <c r="K4289" s="21" t="str">
        <f t="shared" si="218"/>
        <v/>
      </c>
      <c r="L4289" s="21" t="e">
        <f ca="1">IF(AND(K4289&lt;&gt; "", COUNTIF(SAP!#REF!,K4289)&gt;0),"Matched", "")</f>
        <v>#REF!</v>
      </c>
      <c r="M4289" s="21" t="str">
        <f t="shared" si="221"/>
        <v/>
      </c>
      <c r="N4289" s="21" t="e">
        <f ca="1">IF(AND(M4289&lt;&gt; "", COUNTIF(SAP!#REF!,M4289)&gt;0),"Matched", "")</f>
        <v>#REF!</v>
      </c>
      <c r="O4289" s="21" t="str">
        <f t="shared" si="222"/>
        <v/>
      </c>
      <c r="P4289" s="21" t="e">
        <f ca="1">IF(AND(O4289&lt;&gt; "", COUNTIF(SAP!#REF!,O4289)&gt;0),"Matched", "")</f>
        <v>#REF!</v>
      </c>
      <c r="Q4289" s="21" t="str">
        <f ca="1">IF(OR(D4289="AC",D4289="TR"),"Logic4"&amp;"_"&amp;TEXT(C4289,"dd.mm.yyyy") &amp;"_"&amp; 878914.08,"")</f>
        <v>Logic4_27.04.2020_878914.08</v>
      </c>
      <c r="R4289" s="21" t="e">
        <f ca="1">IF(AND(Q4289&lt;&gt; "", COUNTIF(SAP!#REF!,Q4289)&gt;0),"Matched", "")</f>
        <v>#REF!</v>
      </c>
    </row>
    <row r="4290" spans="1:18" hidden="1">
      <c r="A4290" s="21">
        <v>11563327</v>
      </c>
      <c r="B4290" s="22">
        <v>43948</v>
      </c>
      <c r="C4290" s="22">
        <v>43948</v>
      </c>
      <c r="D4290" s="21" t="s">
        <v>10</v>
      </c>
      <c r="E4290" s="23">
        <v>0</v>
      </c>
      <c r="F4290" s="23">
        <v>0</v>
      </c>
      <c r="G4290" s="23">
        <v>600</v>
      </c>
      <c r="H4290" s="23">
        <v>3155.04</v>
      </c>
      <c r="I4290" s="21" t="s">
        <v>11</v>
      </c>
      <c r="J4290" s="21" t="s">
        <v>12</v>
      </c>
      <c r="K4290" s="21" t="str">
        <f t="shared" si="218"/>
        <v/>
      </c>
      <c r="L4290" s="21" t="e">
        <f ca="1">IF(AND(K4290&lt;&gt; "", COUNTIF(SAP!#REF!,K4290)&gt;0),"Matched", "")</f>
        <v>#REF!</v>
      </c>
      <c r="M4290" s="21" t="str">
        <f t="shared" si="221"/>
        <v/>
      </c>
      <c r="N4290" s="21" t="e">
        <f ca="1">IF(AND(M4290&lt;&gt; "", COUNTIF(SAP!#REF!,M4290)&gt;0),"Matched", "")</f>
        <v>#REF!</v>
      </c>
      <c r="O4290" s="21" t="str">
        <f t="shared" si="222"/>
        <v/>
      </c>
      <c r="P4290" s="21" t="e">
        <f ca="1">IF(AND(O4290&lt;&gt; "", COUNTIF(SAP!#REF!,O4290)&gt;0),"Matched", "")</f>
        <v>#REF!</v>
      </c>
      <c r="Q4290" s="21" t="str">
        <f ca="1">IF(OR(D4290="AC",D4290="TR"),"Logic4"&amp;"_"&amp;TEXT(C4290,"dd.mm.yyyy") &amp;"_"&amp; 878914.08,"")</f>
        <v>Logic4_27.04.2020_878914.08</v>
      </c>
      <c r="R4290" s="21" t="e">
        <f ca="1">IF(AND(Q4290&lt;&gt; "", COUNTIF(SAP!#REF!,Q4290)&gt;0),"Matched", "")</f>
        <v>#REF!</v>
      </c>
    </row>
    <row r="4291" spans="1:18" hidden="1">
      <c r="A4291" s="21">
        <v>11563327</v>
      </c>
      <c r="B4291" s="22">
        <v>43948</v>
      </c>
      <c r="C4291" s="22">
        <v>43948</v>
      </c>
      <c r="D4291" s="21" t="s">
        <v>10</v>
      </c>
      <c r="E4291" s="23">
        <v>0</v>
      </c>
      <c r="F4291" s="23">
        <v>0</v>
      </c>
      <c r="G4291" s="23">
        <v>640</v>
      </c>
      <c r="H4291" s="23">
        <v>3795.04</v>
      </c>
      <c r="I4291" s="21" t="s">
        <v>11</v>
      </c>
      <c r="J4291" s="21" t="s">
        <v>12</v>
      </c>
      <c r="K4291" s="21" t="str">
        <f t="shared" ref="K4291:K4354" si="223">IF(D4291="TF","Logic1"&amp;"_"&amp;TEXT(C4291, "mm") &amp;"_"&amp; F4291,"")</f>
        <v/>
      </c>
      <c r="L4291" s="21" t="e">
        <f ca="1">IF(AND(K4291&lt;&gt; "", COUNTIF(SAP!#REF!,K4291)&gt;0),"Matched", "")</f>
        <v>#REF!</v>
      </c>
      <c r="M4291" s="21" t="str">
        <f t="shared" si="221"/>
        <v/>
      </c>
      <c r="N4291" s="21" t="e">
        <f ca="1">IF(AND(M4291&lt;&gt; "", COUNTIF(SAP!#REF!,M4291)&gt;0),"Matched", "")</f>
        <v>#REF!</v>
      </c>
      <c r="O4291" s="21" t="str">
        <f t="shared" si="222"/>
        <v/>
      </c>
      <c r="P4291" s="21" t="e">
        <f ca="1">IF(AND(O4291&lt;&gt; "", COUNTIF(SAP!#REF!,O4291)&gt;0),"Matched", "")</f>
        <v>#REF!</v>
      </c>
      <c r="Q4291" s="21" t="str">
        <f ca="1">IF(OR(D4291="AC",D4291="TR"),"Logic4"&amp;"_"&amp;TEXT(C4291,"dd.mm.yyyy") &amp;"_"&amp; 878914.08,"")</f>
        <v>Logic4_27.04.2020_878914.08</v>
      </c>
      <c r="R4291" s="21" t="e">
        <f ca="1">IF(AND(Q4291&lt;&gt; "", COUNTIF(SAP!#REF!,Q4291)&gt;0),"Matched", "")</f>
        <v>#REF!</v>
      </c>
    </row>
    <row r="4292" spans="1:18" hidden="1">
      <c r="A4292" s="21">
        <v>11563327</v>
      </c>
      <c r="B4292" s="22">
        <v>43948</v>
      </c>
      <c r="C4292" s="22">
        <v>43948</v>
      </c>
      <c r="D4292" s="21" t="s">
        <v>10</v>
      </c>
      <c r="E4292" s="23">
        <v>0</v>
      </c>
      <c r="F4292" s="23">
        <v>0</v>
      </c>
      <c r="G4292" s="23">
        <v>670</v>
      </c>
      <c r="H4292" s="23">
        <v>4465.04</v>
      </c>
      <c r="I4292" s="21" t="s">
        <v>11</v>
      </c>
      <c r="J4292" s="21" t="s">
        <v>12</v>
      </c>
      <c r="K4292" s="21" t="str">
        <f t="shared" si="223"/>
        <v/>
      </c>
      <c r="L4292" s="21" t="e">
        <f ca="1">IF(AND(K4292&lt;&gt; "", COUNTIF(SAP!#REF!,K4292)&gt;0),"Matched", "")</f>
        <v>#REF!</v>
      </c>
      <c r="M4292" s="21" t="str">
        <f t="shared" si="221"/>
        <v/>
      </c>
      <c r="N4292" s="21" t="e">
        <f ca="1">IF(AND(M4292&lt;&gt; "", COUNTIF(SAP!#REF!,M4292)&gt;0),"Matched", "")</f>
        <v>#REF!</v>
      </c>
      <c r="O4292" s="21" t="str">
        <f t="shared" si="222"/>
        <v/>
      </c>
      <c r="P4292" s="21" t="e">
        <f ca="1">IF(AND(O4292&lt;&gt; "", COUNTIF(SAP!#REF!,O4292)&gt;0),"Matched", "")</f>
        <v>#REF!</v>
      </c>
      <c r="Q4292" s="21" t="str">
        <f ca="1">IF(OR(D4292="AC",D4292="TR"),"Logic4"&amp;"_"&amp;TEXT(C4292,"dd.mm.yyyy") &amp;"_"&amp; 878914.08,"")</f>
        <v>Logic4_27.04.2020_878914.08</v>
      </c>
      <c r="R4292" s="21" t="e">
        <f ca="1">IF(AND(Q4292&lt;&gt; "", COUNTIF(SAP!#REF!,Q4292)&gt;0),"Matched", "")</f>
        <v>#REF!</v>
      </c>
    </row>
    <row r="4293" spans="1:18" hidden="1">
      <c r="A4293" s="21">
        <v>11563327</v>
      </c>
      <c r="B4293" s="22">
        <v>43948</v>
      </c>
      <c r="C4293" s="22">
        <v>43948</v>
      </c>
      <c r="D4293" s="21" t="s">
        <v>10</v>
      </c>
      <c r="E4293" s="23">
        <v>0</v>
      </c>
      <c r="F4293" s="23">
        <v>0</v>
      </c>
      <c r="G4293" s="23">
        <v>690</v>
      </c>
      <c r="H4293" s="23">
        <v>5155.04</v>
      </c>
      <c r="I4293" s="21" t="s">
        <v>11</v>
      </c>
      <c r="J4293" s="21" t="s">
        <v>12</v>
      </c>
      <c r="K4293" s="21" t="str">
        <f t="shared" si="223"/>
        <v/>
      </c>
      <c r="L4293" s="21" t="e">
        <f ca="1">IF(AND(K4293&lt;&gt; "", COUNTIF(SAP!#REF!,K4293)&gt;0),"Matched", "")</f>
        <v>#REF!</v>
      </c>
      <c r="M4293" s="21" t="str">
        <f t="shared" si="221"/>
        <v/>
      </c>
      <c r="N4293" s="21" t="e">
        <f ca="1">IF(AND(M4293&lt;&gt; "", COUNTIF(SAP!#REF!,M4293)&gt;0),"Matched", "")</f>
        <v>#REF!</v>
      </c>
      <c r="O4293" s="21" t="str">
        <f t="shared" si="222"/>
        <v/>
      </c>
      <c r="P4293" s="21" t="e">
        <f ca="1">IF(AND(O4293&lt;&gt; "", COUNTIF(SAP!#REF!,O4293)&gt;0),"Matched", "")</f>
        <v>#REF!</v>
      </c>
      <c r="Q4293" s="21" t="str">
        <f ca="1">IF(OR(D4293="AC",D4293="TR"),"Logic4"&amp;"_"&amp;TEXT(C4293,"dd.mm.yyyy") &amp;"_"&amp; 878914.08,"")</f>
        <v>Logic4_27.04.2020_878914.08</v>
      </c>
      <c r="R4293" s="21" t="e">
        <f ca="1">IF(AND(Q4293&lt;&gt; "", COUNTIF(SAP!#REF!,Q4293)&gt;0),"Matched", "")</f>
        <v>#REF!</v>
      </c>
    </row>
    <row r="4294" spans="1:18" hidden="1">
      <c r="A4294" s="21">
        <v>11563327</v>
      </c>
      <c r="B4294" s="22">
        <v>43948</v>
      </c>
      <c r="C4294" s="22">
        <v>43948</v>
      </c>
      <c r="D4294" s="21" t="s">
        <v>10</v>
      </c>
      <c r="E4294" s="23">
        <v>0</v>
      </c>
      <c r="F4294" s="23">
        <v>0</v>
      </c>
      <c r="G4294" s="23">
        <v>750</v>
      </c>
      <c r="H4294" s="23">
        <v>5905.04</v>
      </c>
      <c r="I4294" s="21" t="s">
        <v>11</v>
      </c>
      <c r="J4294" s="21" t="s">
        <v>12</v>
      </c>
      <c r="K4294" s="21" t="str">
        <f t="shared" si="223"/>
        <v/>
      </c>
      <c r="L4294" s="21" t="e">
        <f ca="1">IF(AND(K4294&lt;&gt; "", COUNTIF(SAP!#REF!,K4294)&gt;0),"Matched", "")</f>
        <v>#REF!</v>
      </c>
      <c r="M4294" s="21" t="str">
        <f t="shared" si="221"/>
        <v/>
      </c>
      <c r="N4294" s="21" t="e">
        <f ca="1">IF(AND(M4294&lt;&gt; "", COUNTIF(SAP!#REF!,M4294)&gt;0),"Matched", "")</f>
        <v>#REF!</v>
      </c>
      <c r="O4294" s="21" t="str">
        <f t="shared" si="222"/>
        <v/>
      </c>
      <c r="P4294" s="21" t="e">
        <f ca="1">IF(AND(O4294&lt;&gt; "", COUNTIF(SAP!#REF!,O4294)&gt;0),"Matched", "")</f>
        <v>#REF!</v>
      </c>
      <c r="Q4294" s="21" t="str">
        <f ca="1">IF(OR(D4294="AC",D4294="TR"),"Logic4"&amp;"_"&amp;TEXT(C4294,"dd.mm.yyyy") &amp;"_"&amp; 878914.08,"")</f>
        <v>Logic4_27.04.2020_878914.08</v>
      </c>
      <c r="R4294" s="21" t="e">
        <f ca="1">IF(AND(Q4294&lt;&gt; "", COUNTIF(SAP!#REF!,Q4294)&gt;0),"Matched", "")</f>
        <v>#REF!</v>
      </c>
    </row>
    <row r="4295" spans="1:18" hidden="1">
      <c r="A4295" s="21">
        <v>11563327</v>
      </c>
      <c r="B4295" s="22">
        <v>43948</v>
      </c>
      <c r="C4295" s="22">
        <v>43948</v>
      </c>
      <c r="D4295" s="21" t="s">
        <v>10</v>
      </c>
      <c r="E4295" s="23">
        <v>0</v>
      </c>
      <c r="F4295" s="23">
        <v>0</v>
      </c>
      <c r="G4295" s="23">
        <v>840</v>
      </c>
      <c r="H4295" s="23">
        <v>6745.04</v>
      </c>
      <c r="I4295" s="21" t="s">
        <v>11</v>
      </c>
      <c r="J4295" s="21" t="s">
        <v>12</v>
      </c>
      <c r="K4295" s="21" t="str">
        <f t="shared" si="223"/>
        <v/>
      </c>
      <c r="L4295" s="21" t="e">
        <f ca="1">IF(AND(K4295&lt;&gt; "", COUNTIF(SAP!#REF!,K4295)&gt;0),"Matched", "")</f>
        <v>#REF!</v>
      </c>
      <c r="M4295" s="21" t="str">
        <f t="shared" si="221"/>
        <v/>
      </c>
      <c r="N4295" s="21" t="e">
        <f ca="1">IF(AND(M4295&lt;&gt; "", COUNTIF(SAP!#REF!,M4295)&gt;0),"Matched", "")</f>
        <v>#REF!</v>
      </c>
      <c r="O4295" s="21" t="str">
        <f t="shared" si="222"/>
        <v/>
      </c>
      <c r="P4295" s="21" t="e">
        <f ca="1">IF(AND(O4295&lt;&gt; "", COUNTIF(SAP!#REF!,O4295)&gt;0),"Matched", "")</f>
        <v>#REF!</v>
      </c>
      <c r="Q4295" s="21" t="str">
        <f ca="1">IF(OR(D4295="AC",D4295="TR"),"Logic4"&amp;"_"&amp;TEXT(C4295,"dd.mm.yyyy") &amp;"_"&amp; 878914.08,"")</f>
        <v>Logic4_27.04.2020_878914.08</v>
      </c>
      <c r="R4295" s="21" t="e">
        <f ca="1">IF(AND(Q4295&lt;&gt; "", COUNTIF(SAP!#REF!,Q4295)&gt;0),"Matched", "")</f>
        <v>#REF!</v>
      </c>
    </row>
    <row r="4296" spans="1:18" hidden="1">
      <c r="A4296" s="21">
        <v>11563327</v>
      </c>
      <c r="B4296" s="22">
        <v>43948</v>
      </c>
      <c r="C4296" s="22">
        <v>43948</v>
      </c>
      <c r="D4296" s="21" t="s">
        <v>10</v>
      </c>
      <c r="E4296" s="23">
        <v>0</v>
      </c>
      <c r="F4296" s="23">
        <v>0</v>
      </c>
      <c r="G4296" s="23">
        <v>850</v>
      </c>
      <c r="H4296" s="23">
        <v>7595.04</v>
      </c>
      <c r="I4296" s="21" t="s">
        <v>11</v>
      </c>
      <c r="J4296" s="21" t="s">
        <v>12</v>
      </c>
      <c r="K4296" s="21" t="str">
        <f t="shared" si="223"/>
        <v/>
      </c>
      <c r="L4296" s="21" t="e">
        <f ca="1">IF(AND(K4296&lt;&gt; "", COUNTIF(SAP!#REF!,K4296)&gt;0),"Matched", "")</f>
        <v>#REF!</v>
      </c>
      <c r="M4296" s="21" t="str">
        <f t="shared" si="221"/>
        <v/>
      </c>
      <c r="N4296" s="21" t="e">
        <f ca="1">IF(AND(M4296&lt;&gt; "", COUNTIF(SAP!#REF!,M4296)&gt;0),"Matched", "")</f>
        <v>#REF!</v>
      </c>
      <c r="O4296" s="21" t="str">
        <f t="shared" si="222"/>
        <v/>
      </c>
      <c r="P4296" s="21" t="e">
        <f ca="1">IF(AND(O4296&lt;&gt; "", COUNTIF(SAP!#REF!,O4296)&gt;0),"Matched", "")</f>
        <v>#REF!</v>
      </c>
      <c r="Q4296" s="21" t="str">
        <f ca="1">IF(OR(D4296="AC",D4296="TR"),"Logic4"&amp;"_"&amp;TEXT(C4296,"dd.mm.yyyy") &amp;"_"&amp; 878914.08,"")</f>
        <v>Logic4_27.04.2020_878914.08</v>
      </c>
      <c r="R4296" s="21" t="e">
        <f ca="1">IF(AND(Q4296&lt;&gt; "", COUNTIF(SAP!#REF!,Q4296)&gt;0),"Matched", "")</f>
        <v>#REF!</v>
      </c>
    </row>
    <row r="4297" spans="1:18" hidden="1">
      <c r="A4297" s="21">
        <v>11563327</v>
      </c>
      <c r="B4297" s="22">
        <v>43948</v>
      </c>
      <c r="C4297" s="22">
        <v>43948</v>
      </c>
      <c r="D4297" s="21" t="s">
        <v>10</v>
      </c>
      <c r="E4297" s="23">
        <v>0</v>
      </c>
      <c r="F4297" s="23">
        <v>0</v>
      </c>
      <c r="G4297" s="23">
        <v>915.6</v>
      </c>
      <c r="H4297" s="23">
        <v>8510.64</v>
      </c>
      <c r="I4297" s="21" t="s">
        <v>11</v>
      </c>
      <c r="J4297" s="21" t="s">
        <v>12</v>
      </c>
      <c r="K4297" s="21" t="str">
        <f t="shared" si="223"/>
        <v/>
      </c>
      <c r="L4297" s="21" t="e">
        <f ca="1">IF(AND(K4297&lt;&gt; "", COUNTIF(SAP!#REF!,K4297)&gt;0),"Matched", "")</f>
        <v>#REF!</v>
      </c>
      <c r="M4297" s="21" t="str">
        <f t="shared" si="221"/>
        <v/>
      </c>
      <c r="N4297" s="21" t="e">
        <f ca="1">IF(AND(M4297&lt;&gt; "", COUNTIF(SAP!#REF!,M4297)&gt;0),"Matched", "")</f>
        <v>#REF!</v>
      </c>
      <c r="O4297" s="21" t="str">
        <f t="shared" si="222"/>
        <v/>
      </c>
      <c r="P4297" s="21" t="e">
        <f ca="1">IF(AND(O4297&lt;&gt; "", COUNTIF(SAP!#REF!,O4297)&gt;0),"Matched", "")</f>
        <v>#REF!</v>
      </c>
      <c r="Q4297" s="21" t="str">
        <f ca="1">IF(OR(D4297="AC",D4297="TR"),"Logic4"&amp;"_"&amp;TEXT(C4297,"dd.mm.yyyy") &amp;"_"&amp; 878914.08,"")</f>
        <v>Logic4_27.04.2020_878914.08</v>
      </c>
      <c r="R4297" s="21" t="e">
        <f ca="1">IF(AND(Q4297&lt;&gt; "", COUNTIF(SAP!#REF!,Q4297)&gt;0),"Matched", "")</f>
        <v>#REF!</v>
      </c>
    </row>
    <row r="4298" spans="1:18" hidden="1">
      <c r="A4298" s="21">
        <v>11563327</v>
      </c>
      <c r="B4298" s="22">
        <v>43948</v>
      </c>
      <c r="C4298" s="22">
        <v>43948</v>
      </c>
      <c r="D4298" s="21" t="s">
        <v>10</v>
      </c>
      <c r="E4298" s="23">
        <v>0</v>
      </c>
      <c r="F4298" s="23">
        <v>0</v>
      </c>
      <c r="G4298" s="23">
        <v>930</v>
      </c>
      <c r="H4298" s="23">
        <v>9440.64</v>
      </c>
      <c r="I4298" s="21" t="s">
        <v>11</v>
      </c>
      <c r="J4298" s="21" t="s">
        <v>12</v>
      </c>
      <c r="K4298" s="21" t="str">
        <f t="shared" si="223"/>
        <v/>
      </c>
      <c r="L4298" s="21" t="e">
        <f ca="1">IF(AND(K4298&lt;&gt; "", COUNTIF(SAP!#REF!,K4298)&gt;0),"Matched", "")</f>
        <v>#REF!</v>
      </c>
      <c r="M4298" s="21" t="str">
        <f t="shared" si="221"/>
        <v/>
      </c>
      <c r="N4298" s="21" t="e">
        <f ca="1">IF(AND(M4298&lt;&gt; "", COUNTIF(SAP!#REF!,M4298)&gt;0),"Matched", "")</f>
        <v>#REF!</v>
      </c>
      <c r="O4298" s="21" t="str">
        <f t="shared" si="222"/>
        <v/>
      </c>
      <c r="P4298" s="21" t="e">
        <f ca="1">IF(AND(O4298&lt;&gt; "", COUNTIF(SAP!#REF!,O4298)&gt;0),"Matched", "")</f>
        <v>#REF!</v>
      </c>
      <c r="Q4298" s="21" t="str">
        <f ca="1">IF(OR(D4298="AC",D4298="TR"),"Logic4"&amp;"_"&amp;TEXT(C4298,"dd.mm.yyyy") &amp;"_"&amp; 878914.08,"")</f>
        <v>Logic4_27.04.2020_878914.08</v>
      </c>
      <c r="R4298" s="21" t="e">
        <f ca="1">IF(AND(Q4298&lt;&gt; "", COUNTIF(SAP!#REF!,Q4298)&gt;0),"Matched", "")</f>
        <v>#REF!</v>
      </c>
    </row>
    <row r="4299" spans="1:18" hidden="1">
      <c r="A4299" s="21">
        <v>11563327</v>
      </c>
      <c r="B4299" s="22">
        <v>43948</v>
      </c>
      <c r="C4299" s="22">
        <v>43948</v>
      </c>
      <c r="D4299" s="21" t="s">
        <v>10</v>
      </c>
      <c r="E4299" s="23">
        <v>0</v>
      </c>
      <c r="F4299" s="23">
        <v>0</v>
      </c>
      <c r="G4299" s="23">
        <v>950</v>
      </c>
      <c r="H4299" s="23">
        <v>10390.64</v>
      </c>
      <c r="I4299" s="21" t="s">
        <v>11</v>
      </c>
      <c r="J4299" s="21" t="s">
        <v>12</v>
      </c>
      <c r="K4299" s="21" t="str">
        <f t="shared" si="223"/>
        <v/>
      </c>
      <c r="L4299" s="21" t="e">
        <f ca="1">IF(AND(K4299&lt;&gt; "", COUNTIF(SAP!#REF!,K4299)&gt;0),"Matched", "")</f>
        <v>#REF!</v>
      </c>
      <c r="M4299" s="21" t="str">
        <f t="shared" si="221"/>
        <v/>
      </c>
      <c r="N4299" s="21" t="e">
        <f ca="1">IF(AND(M4299&lt;&gt; "", COUNTIF(SAP!#REF!,M4299)&gt;0),"Matched", "")</f>
        <v>#REF!</v>
      </c>
      <c r="O4299" s="21" t="str">
        <f t="shared" si="222"/>
        <v/>
      </c>
      <c r="P4299" s="21" t="e">
        <f ca="1">IF(AND(O4299&lt;&gt; "", COUNTIF(SAP!#REF!,O4299)&gt;0),"Matched", "")</f>
        <v>#REF!</v>
      </c>
      <c r="Q4299" s="21" t="str">
        <f ca="1">IF(OR(D4299="AC",D4299="TR"),"Logic4"&amp;"_"&amp;TEXT(C4299,"dd.mm.yyyy") &amp;"_"&amp; 878914.08,"")</f>
        <v>Logic4_27.04.2020_878914.08</v>
      </c>
      <c r="R4299" s="21" t="e">
        <f ca="1">IF(AND(Q4299&lt;&gt; "", COUNTIF(SAP!#REF!,Q4299)&gt;0),"Matched", "")</f>
        <v>#REF!</v>
      </c>
    </row>
    <row r="4300" spans="1:18" hidden="1">
      <c r="A4300" s="21">
        <v>11563327</v>
      </c>
      <c r="B4300" s="22">
        <v>43948</v>
      </c>
      <c r="C4300" s="22">
        <v>43948</v>
      </c>
      <c r="D4300" s="21" t="s">
        <v>10</v>
      </c>
      <c r="E4300" s="23">
        <v>0</v>
      </c>
      <c r="F4300" s="23">
        <v>0</v>
      </c>
      <c r="G4300" s="23">
        <v>970</v>
      </c>
      <c r="H4300" s="23">
        <v>11360.64</v>
      </c>
      <c r="I4300" s="21" t="s">
        <v>11</v>
      </c>
      <c r="J4300" s="21" t="s">
        <v>12</v>
      </c>
      <c r="K4300" s="21" t="str">
        <f t="shared" si="223"/>
        <v/>
      </c>
      <c r="L4300" s="21" t="e">
        <f ca="1">IF(AND(K4300&lt;&gt; "", COUNTIF(SAP!#REF!,K4300)&gt;0),"Matched", "")</f>
        <v>#REF!</v>
      </c>
      <c r="M4300" s="21" t="str">
        <f t="shared" si="221"/>
        <v/>
      </c>
      <c r="N4300" s="21" t="e">
        <f ca="1">IF(AND(M4300&lt;&gt; "", COUNTIF(SAP!#REF!,M4300)&gt;0),"Matched", "")</f>
        <v>#REF!</v>
      </c>
      <c r="O4300" s="21" t="str">
        <f t="shared" si="222"/>
        <v/>
      </c>
      <c r="P4300" s="21" t="e">
        <f ca="1">IF(AND(O4300&lt;&gt; "", COUNTIF(SAP!#REF!,O4300)&gt;0),"Matched", "")</f>
        <v>#REF!</v>
      </c>
      <c r="Q4300" s="21" t="str">
        <f ca="1">IF(OR(D4300="AC",D4300="TR"),"Logic4"&amp;"_"&amp;TEXT(C4300,"dd.mm.yyyy") &amp;"_"&amp; 878914.08,"")</f>
        <v>Logic4_27.04.2020_878914.08</v>
      </c>
      <c r="R4300" s="21" t="e">
        <f ca="1">IF(AND(Q4300&lt;&gt; "", COUNTIF(SAP!#REF!,Q4300)&gt;0),"Matched", "")</f>
        <v>#REF!</v>
      </c>
    </row>
    <row r="4301" spans="1:18" hidden="1">
      <c r="A4301" s="21">
        <v>11563327</v>
      </c>
      <c r="B4301" s="22">
        <v>43948</v>
      </c>
      <c r="C4301" s="22">
        <v>43948</v>
      </c>
      <c r="D4301" s="21" t="s">
        <v>10</v>
      </c>
      <c r="E4301" s="23">
        <v>0</v>
      </c>
      <c r="F4301" s="23">
        <v>0</v>
      </c>
      <c r="G4301" s="23">
        <v>978</v>
      </c>
      <c r="H4301" s="23">
        <v>12338.64</v>
      </c>
      <c r="I4301" s="21" t="s">
        <v>11</v>
      </c>
      <c r="J4301" s="21" t="s">
        <v>12</v>
      </c>
      <c r="K4301" s="21" t="str">
        <f t="shared" si="223"/>
        <v/>
      </c>
      <c r="L4301" s="21" t="e">
        <f ca="1">IF(AND(K4301&lt;&gt; "", COUNTIF(SAP!#REF!,K4301)&gt;0),"Matched", "")</f>
        <v>#REF!</v>
      </c>
      <c r="M4301" s="21" t="str">
        <f t="shared" si="221"/>
        <v/>
      </c>
      <c r="N4301" s="21" t="e">
        <f ca="1">IF(AND(M4301&lt;&gt; "", COUNTIF(SAP!#REF!,M4301)&gt;0),"Matched", "")</f>
        <v>#REF!</v>
      </c>
      <c r="O4301" s="21" t="str">
        <f t="shared" si="222"/>
        <v/>
      </c>
      <c r="P4301" s="21" t="e">
        <f ca="1">IF(AND(O4301&lt;&gt; "", COUNTIF(SAP!#REF!,O4301)&gt;0),"Matched", "")</f>
        <v>#REF!</v>
      </c>
      <c r="Q4301" s="21" t="str">
        <f ca="1">IF(OR(D4301="AC",D4301="TR"),"Logic4"&amp;"_"&amp;TEXT(C4301,"dd.mm.yyyy") &amp;"_"&amp; 878914.08,"")</f>
        <v>Logic4_27.04.2020_878914.08</v>
      </c>
      <c r="R4301" s="21" t="e">
        <f ca="1">IF(AND(Q4301&lt;&gt; "", COUNTIF(SAP!#REF!,Q4301)&gt;0),"Matched", "")</f>
        <v>#REF!</v>
      </c>
    </row>
    <row r="4302" spans="1:18" hidden="1">
      <c r="A4302" s="21">
        <v>11563327</v>
      </c>
      <c r="B4302" s="22">
        <v>43948</v>
      </c>
      <c r="C4302" s="22">
        <v>43948</v>
      </c>
      <c r="D4302" s="21" t="s">
        <v>10</v>
      </c>
      <c r="E4302" s="23">
        <v>0</v>
      </c>
      <c r="F4302" s="23">
        <v>0</v>
      </c>
      <c r="G4302" s="23">
        <v>998</v>
      </c>
      <c r="H4302" s="23">
        <v>13336.64</v>
      </c>
      <c r="I4302" s="21" t="s">
        <v>11</v>
      </c>
      <c r="J4302" s="21" t="s">
        <v>12</v>
      </c>
      <c r="K4302" s="21" t="str">
        <f t="shared" si="223"/>
        <v/>
      </c>
      <c r="L4302" s="21" t="e">
        <f ca="1">IF(AND(K4302&lt;&gt; "", COUNTIF(SAP!#REF!,K4302)&gt;0),"Matched", "")</f>
        <v>#REF!</v>
      </c>
      <c r="M4302" s="21" t="str">
        <f t="shared" si="221"/>
        <v/>
      </c>
      <c r="N4302" s="21" t="e">
        <f ca="1">IF(AND(M4302&lt;&gt; "", COUNTIF(SAP!#REF!,M4302)&gt;0),"Matched", "")</f>
        <v>#REF!</v>
      </c>
      <c r="O4302" s="21" t="str">
        <f t="shared" si="222"/>
        <v/>
      </c>
      <c r="P4302" s="21" t="e">
        <f ca="1">IF(AND(O4302&lt;&gt; "", COUNTIF(SAP!#REF!,O4302)&gt;0),"Matched", "")</f>
        <v>#REF!</v>
      </c>
      <c r="Q4302" s="21" t="str">
        <f ca="1">IF(OR(D4302="AC",D4302="TR"),"Logic4"&amp;"_"&amp;TEXT(C4302,"dd.mm.yyyy") &amp;"_"&amp; 878914.08,"")</f>
        <v>Logic4_27.04.2020_878914.08</v>
      </c>
      <c r="R4302" s="21" t="e">
        <f ca="1">IF(AND(Q4302&lt;&gt; "", COUNTIF(SAP!#REF!,Q4302)&gt;0),"Matched", "")</f>
        <v>#REF!</v>
      </c>
    </row>
    <row r="4303" spans="1:18" hidden="1">
      <c r="A4303" s="21">
        <v>11563327</v>
      </c>
      <c r="B4303" s="22">
        <v>43948</v>
      </c>
      <c r="C4303" s="22">
        <v>43948</v>
      </c>
      <c r="D4303" s="21" t="s">
        <v>10</v>
      </c>
      <c r="E4303" s="23">
        <v>0</v>
      </c>
      <c r="F4303" s="23">
        <v>0</v>
      </c>
      <c r="G4303" s="23">
        <v>1022.4</v>
      </c>
      <c r="H4303" s="23">
        <v>14359.04</v>
      </c>
      <c r="I4303" s="21" t="s">
        <v>11</v>
      </c>
      <c r="J4303" s="21" t="s">
        <v>12</v>
      </c>
      <c r="K4303" s="21" t="str">
        <f t="shared" si="223"/>
        <v/>
      </c>
      <c r="L4303" s="21" t="e">
        <f ca="1">IF(AND(K4303&lt;&gt; "", COUNTIF(SAP!#REF!,K4303)&gt;0),"Matched", "")</f>
        <v>#REF!</v>
      </c>
      <c r="M4303" s="21" t="str">
        <f t="shared" si="221"/>
        <v/>
      </c>
      <c r="N4303" s="21" t="e">
        <f ca="1">IF(AND(M4303&lt;&gt; "", COUNTIF(SAP!#REF!,M4303)&gt;0),"Matched", "")</f>
        <v>#REF!</v>
      </c>
      <c r="O4303" s="21" t="str">
        <f t="shared" si="222"/>
        <v/>
      </c>
      <c r="P4303" s="21" t="e">
        <f ca="1">IF(AND(O4303&lt;&gt; "", COUNTIF(SAP!#REF!,O4303)&gt;0),"Matched", "")</f>
        <v>#REF!</v>
      </c>
      <c r="Q4303" s="21" t="str">
        <f ca="1">IF(OR(D4303="AC",D4303="TR"),"Logic4"&amp;"_"&amp;TEXT(C4303,"dd.mm.yyyy") &amp;"_"&amp; 878914.08,"")</f>
        <v>Logic4_27.04.2020_878914.08</v>
      </c>
      <c r="R4303" s="21" t="e">
        <f ca="1">IF(AND(Q4303&lt;&gt; "", COUNTIF(SAP!#REF!,Q4303)&gt;0),"Matched", "")</f>
        <v>#REF!</v>
      </c>
    </row>
    <row r="4304" spans="1:18" hidden="1">
      <c r="A4304" s="21">
        <v>11563327</v>
      </c>
      <c r="B4304" s="22">
        <v>43948</v>
      </c>
      <c r="C4304" s="22">
        <v>43948</v>
      </c>
      <c r="D4304" s="21" t="s">
        <v>10</v>
      </c>
      <c r="E4304" s="23">
        <v>0</v>
      </c>
      <c r="F4304" s="23">
        <v>0</v>
      </c>
      <c r="G4304" s="23">
        <v>1030</v>
      </c>
      <c r="H4304" s="23">
        <v>15389.04</v>
      </c>
      <c r="I4304" s="21" t="s">
        <v>11</v>
      </c>
      <c r="J4304" s="21" t="s">
        <v>12</v>
      </c>
      <c r="K4304" s="21" t="str">
        <f t="shared" si="223"/>
        <v/>
      </c>
      <c r="L4304" s="21" t="e">
        <f ca="1">IF(AND(K4304&lt;&gt; "", COUNTIF(SAP!#REF!,K4304)&gt;0),"Matched", "")</f>
        <v>#REF!</v>
      </c>
      <c r="M4304" s="21" t="str">
        <f t="shared" si="221"/>
        <v/>
      </c>
      <c r="N4304" s="21" t="e">
        <f ca="1">IF(AND(M4304&lt;&gt; "", COUNTIF(SAP!#REF!,M4304)&gt;0),"Matched", "")</f>
        <v>#REF!</v>
      </c>
      <c r="O4304" s="21" t="str">
        <f t="shared" si="222"/>
        <v/>
      </c>
      <c r="P4304" s="21" t="e">
        <f ca="1">IF(AND(O4304&lt;&gt; "", COUNTIF(SAP!#REF!,O4304)&gt;0),"Matched", "")</f>
        <v>#REF!</v>
      </c>
      <c r="Q4304" s="21" t="str">
        <f ca="1">IF(OR(D4304="AC",D4304="TR"),"Logic4"&amp;"_"&amp;TEXT(C4304,"dd.mm.yyyy") &amp;"_"&amp; 878914.08,"")</f>
        <v>Logic4_27.04.2020_878914.08</v>
      </c>
      <c r="R4304" s="21" t="e">
        <f ca="1">IF(AND(Q4304&lt;&gt; "", COUNTIF(SAP!#REF!,Q4304)&gt;0),"Matched", "")</f>
        <v>#REF!</v>
      </c>
    </row>
    <row r="4305" spans="1:18" hidden="1">
      <c r="A4305" s="21">
        <v>11563327</v>
      </c>
      <c r="B4305" s="22">
        <v>43948</v>
      </c>
      <c r="C4305" s="22">
        <v>43948</v>
      </c>
      <c r="D4305" s="21" t="s">
        <v>10</v>
      </c>
      <c r="E4305" s="23">
        <v>0</v>
      </c>
      <c r="F4305" s="23">
        <v>0</v>
      </c>
      <c r="G4305" s="23">
        <v>1040</v>
      </c>
      <c r="H4305" s="23">
        <v>16429.04</v>
      </c>
      <c r="I4305" s="21" t="s">
        <v>11</v>
      </c>
      <c r="J4305" s="21" t="s">
        <v>12</v>
      </c>
      <c r="K4305" s="21" t="str">
        <f t="shared" si="223"/>
        <v/>
      </c>
      <c r="L4305" s="21" t="e">
        <f ca="1">IF(AND(K4305&lt;&gt; "", COUNTIF(SAP!#REF!,K4305)&gt;0),"Matched", "")</f>
        <v>#REF!</v>
      </c>
      <c r="M4305" s="21" t="str">
        <f t="shared" si="221"/>
        <v/>
      </c>
      <c r="N4305" s="21" t="e">
        <f ca="1">IF(AND(M4305&lt;&gt; "", COUNTIF(SAP!#REF!,M4305)&gt;0),"Matched", "")</f>
        <v>#REF!</v>
      </c>
      <c r="O4305" s="21" t="str">
        <f t="shared" si="222"/>
        <v/>
      </c>
      <c r="P4305" s="21" t="e">
        <f ca="1">IF(AND(O4305&lt;&gt; "", COUNTIF(SAP!#REF!,O4305)&gt;0),"Matched", "")</f>
        <v>#REF!</v>
      </c>
      <c r="Q4305" s="21" t="str">
        <f ca="1">IF(OR(D4305="AC",D4305="TR"),"Logic4"&amp;"_"&amp;TEXT(C4305,"dd.mm.yyyy") &amp;"_"&amp; 878914.08,"")</f>
        <v>Logic4_27.04.2020_878914.08</v>
      </c>
      <c r="R4305" s="21" t="e">
        <f ca="1">IF(AND(Q4305&lt;&gt; "", COUNTIF(SAP!#REF!,Q4305)&gt;0),"Matched", "")</f>
        <v>#REF!</v>
      </c>
    </row>
    <row r="4306" spans="1:18" hidden="1">
      <c r="A4306" s="21">
        <v>11563327</v>
      </c>
      <c r="B4306" s="22">
        <v>43948</v>
      </c>
      <c r="C4306" s="22">
        <v>43948</v>
      </c>
      <c r="D4306" s="21" t="s">
        <v>10</v>
      </c>
      <c r="E4306" s="23">
        <v>0</v>
      </c>
      <c r="F4306" s="23">
        <v>0</v>
      </c>
      <c r="G4306" s="23">
        <v>1040</v>
      </c>
      <c r="H4306" s="23">
        <v>17469.04</v>
      </c>
      <c r="I4306" s="21" t="s">
        <v>11</v>
      </c>
      <c r="J4306" s="21" t="s">
        <v>12</v>
      </c>
      <c r="K4306" s="21" t="str">
        <f t="shared" si="223"/>
        <v/>
      </c>
      <c r="L4306" s="21" t="e">
        <f ca="1">IF(AND(K4306&lt;&gt; "", COUNTIF(SAP!#REF!,K4306)&gt;0),"Matched", "")</f>
        <v>#REF!</v>
      </c>
      <c r="M4306" s="21" t="str">
        <f t="shared" si="221"/>
        <v/>
      </c>
      <c r="N4306" s="21" t="e">
        <f ca="1">IF(AND(M4306&lt;&gt; "", COUNTIF(SAP!#REF!,M4306)&gt;0),"Matched", "")</f>
        <v>#REF!</v>
      </c>
      <c r="O4306" s="21" t="str">
        <f t="shared" si="222"/>
        <v/>
      </c>
      <c r="P4306" s="21" t="e">
        <f ca="1">IF(AND(O4306&lt;&gt; "", COUNTIF(SAP!#REF!,O4306)&gt;0),"Matched", "")</f>
        <v>#REF!</v>
      </c>
      <c r="Q4306" s="21" t="str">
        <f ca="1">IF(OR(D4306="AC",D4306="TR"),"Logic4"&amp;"_"&amp;TEXT(C4306,"dd.mm.yyyy") &amp;"_"&amp; 878914.08,"")</f>
        <v>Logic4_27.04.2020_878914.08</v>
      </c>
      <c r="R4306" s="21" t="e">
        <f ca="1">IF(AND(Q4306&lt;&gt; "", COUNTIF(SAP!#REF!,Q4306)&gt;0),"Matched", "")</f>
        <v>#REF!</v>
      </c>
    </row>
    <row r="4307" spans="1:18" hidden="1">
      <c r="A4307" s="21">
        <v>11563327</v>
      </c>
      <c r="B4307" s="22">
        <v>43948</v>
      </c>
      <c r="C4307" s="22">
        <v>43948</v>
      </c>
      <c r="D4307" s="21" t="s">
        <v>10</v>
      </c>
      <c r="E4307" s="23">
        <v>0</v>
      </c>
      <c r="F4307" s="23">
        <v>0</v>
      </c>
      <c r="G4307" s="23">
        <v>1130</v>
      </c>
      <c r="H4307" s="23">
        <v>18599.04</v>
      </c>
      <c r="I4307" s="21" t="s">
        <v>11</v>
      </c>
      <c r="J4307" s="21" t="s">
        <v>12</v>
      </c>
      <c r="K4307" s="21" t="str">
        <f t="shared" si="223"/>
        <v/>
      </c>
      <c r="L4307" s="21" t="e">
        <f ca="1">IF(AND(K4307&lt;&gt; "", COUNTIF(SAP!#REF!,K4307)&gt;0),"Matched", "")</f>
        <v>#REF!</v>
      </c>
      <c r="M4307" s="21" t="str">
        <f t="shared" si="221"/>
        <v/>
      </c>
      <c r="N4307" s="21" t="e">
        <f ca="1">IF(AND(M4307&lt;&gt; "", COUNTIF(SAP!#REF!,M4307)&gt;0),"Matched", "")</f>
        <v>#REF!</v>
      </c>
      <c r="O4307" s="21" t="str">
        <f t="shared" si="222"/>
        <v/>
      </c>
      <c r="P4307" s="21" t="e">
        <f ca="1">IF(AND(O4307&lt;&gt; "", COUNTIF(SAP!#REF!,O4307)&gt;0),"Matched", "")</f>
        <v>#REF!</v>
      </c>
      <c r="Q4307" s="21" t="str">
        <f ca="1">IF(OR(D4307="AC",D4307="TR"),"Logic4"&amp;"_"&amp;TEXT(C4307,"dd.mm.yyyy") &amp;"_"&amp; 878914.08,"")</f>
        <v>Logic4_27.04.2020_878914.08</v>
      </c>
      <c r="R4307" s="21" t="e">
        <f ca="1">IF(AND(Q4307&lt;&gt; "", COUNTIF(SAP!#REF!,Q4307)&gt;0),"Matched", "")</f>
        <v>#REF!</v>
      </c>
    </row>
    <row r="4308" spans="1:18" hidden="1">
      <c r="A4308" s="21">
        <v>11563327</v>
      </c>
      <c r="B4308" s="22">
        <v>43948</v>
      </c>
      <c r="C4308" s="22">
        <v>43948</v>
      </c>
      <c r="D4308" s="21" t="s">
        <v>10</v>
      </c>
      <c r="E4308" s="23">
        <v>0</v>
      </c>
      <c r="F4308" s="23">
        <v>0</v>
      </c>
      <c r="G4308" s="23">
        <v>1180</v>
      </c>
      <c r="H4308" s="23">
        <v>19779.04</v>
      </c>
      <c r="I4308" s="21" t="s">
        <v>11</v>
      </c>
      <c r="J4308" s="21" t="s">
        <v>12</v>
      </c>
      <c r="K4308" s="21" t="str">
        <f t="shared" si="223"/>
        <v/>
      </c>
      <c r="L4308" s="21" t="e">
        <f ca="1">IF(AND(K4308&lt;&gt; "", COUNTIF(SAP!#REF!,K4308)&gt;0),"Matched", "")</f>
        <v>#REF!</v>
      </c>
      <c r="M4308" s="21" t="str">
        <f t="shared" si="221"/>
        <v/>
      </c>
      <c r="N4308" s="21" t="e">
        <f ca="1">IF(AND(M4308&lt;&gt; "", COUNTIF(SAP!#REF!,M4308)&gt;0),"Matched", "")</f>
        <v>#REF!</v>
      </c>
      <c r="O4308" s="21" t="str">
        <f t="shared" si="222"/>
        <v/>
      </c>
      <c r="P4308" s="21" t="e">
        <f ca="1">IF(AND(O4308&lt;&gt; "", COUNTIF(SAP!#REF!,O4308)&gt;0),"Matched", "")</f>
        <v>#REF!</v>
      </c>
      <c r="Q4308" s="21" t="str">
        <f ca="1">IF(OR(D4308="AC",D4308="TR"),"Logic4"&amp;"_"&amp;TEXT(C4308,"dd.mm.yyyy") &amp;"_"&amp; 878914.08,"")</f>
        <v>Logic4_27.04.2020_878914.08</v>
      </c>
      <c r="R4308" s="21" t="e">
        <f ca="1">IF(AND(Q4308&lt;&gt; "", COUNTIF(SAP!#REF!,Q4308)&gt;0),"Matched", "")</f>
        <v>#REF!</v>
      </c>
    </row>
    <row r="4309" spans="1:18" hidden="1">
      <c r="A4309" s="21">
        <v>11563327</v>
      </c>
      <c r="B4309" s="22">
        <v>43948</v>
      </c>
      <c r="C4309" s="22">
        <v>43948</v>
      </c>
      <c r="D4309" s="21" t="s">
        <v>10</v>
      </c>
      <c r="E4309" s="23">
        <v>0</v>
      </c>
      <c r="F4309" s="23">
        <v>0</v>
      </c>
      <c r="G4309" s="23">
        <v>1193.0899999999999</v>
      </c>
      <c r="H4309" s="23">
        <v>20972.13</v>
      </c>
      <c r="I4309" s="21" t="s">
        <v>11</v>
      </c>
      <c r="J4309" s="21" t="s">
        <v>12</v>
      </c>
      <c r="K4309" s="21" t="str">
        <f t="shared" si="223"/>
        <v/>
      </c>
      <c r="L4309" s="21" t="e">
        <f ca="1">IF(AND(K4309&lt;&gt; "", COUNTIF(SAP!#REF!,K4309)&gt;0),"Matched", "")</f>
        <v>#REF!</v>
      </c>
      <c r="M4309" s="21" t="str">
        <f t="shared" si="221"/>
        <v/>
      </c>
      <c r="N4309" s="21" t="e">
        <f ca="1">IF(AND(M4309&lt;&gt; "", COUNTIF(SAP!#REF!,M4309)&gt;0),"Matched", "")</f>
        <v>#REF!</v>
      </c>
      <c r="O4309" s="21" t="str">
        <f t="shared" si="222"/>
        <v/>
      </c>
      <c r="P4309" s="21" t="e">
        <f ca="1">IF(AND(O4309&lt;&gt; "", COUNTIF(SAP!#REF!,O4309)&gt;0),"Matched", "")</f>
        <v>#REF!</v>
      </c>
      <c r="Q4309" s="21" t="str">
        <f ca="1">IF(OR(D4309="AC",D4309="TR"),"Logic4"&amp;"_"&amp;TEXT(C4309,"dd.mm.yyyy") &amp;"_"&amp; 878914.08,"")</f>
        <v>Logic4_27.04.2020_878914.08</v>
      </c>
      <c r="R4309" s="21" t="e">
        <f ca="1">IF(AND(Q4309&lt;&gt; "", COUNTIF(SAP!#REF!,Q4309)&gt;0),"Matched", "")</f>
        <v>#REF!</v>
      </c>
    </row>
    <row r="4310" spans="1:18" hidden="1">
      <c r="A4310" s="21">
        <v>11563327</v>
      </c>
      <c r="B4310" s="22">
        <v>43948</v>
      </c>
      <c r="C4310" s="22">
        <v>43948</v>
      </c>
      <c r="D4310" s="21" t="s">
        <v>10</v>
      </c>
      <c r="E4310" s="23">
        <v>0</v>
      </c>
      <c r="F4310" s="23">
        <v>0</v>
      </c>
      <c r="G4310" s="23">
        <v>1200</v>
      </c>
      <c r="H4310" s="23">
        <v>22172.13</v>
      </c>
      <c r="I4310" s="21" t="s">
        <v>11</v>
      </c>
      <c r="J4310" s="21" t="s">
        <v>12</v>
      </c>
      <c r="K4310" s="21" t="str">
        <f t="shared" si="223"/>
        <v/>
      </c>
      <c r="L4310" s="21" t="e">
        <f ca="1">IF(AND(K4310&lt;&gt; "", COUNTIF(SAP!#REF!,K4310)&gt;0),"Matched", "")</f>
        <v>#REF!</v>
      </c>
      <c r="M4310" s="21" t="str">
        <f t="shared" si="221"/>
        <v/>
      </c>
      <c r="N4310" s="21" t="e">
        <f ca="1">IF(AND(M4310&lt;&gt; "", COUNTIF(SAP!#REF!,M4310)&gt;0),"Matched", "")</f>
        <v>#REF!</v>
      </c>
      <c r="O4310" s="21" t="str">
        <f t="shared" si="222"/>
        <v/>
      </c>
      <c r="P4310" s="21" t="e">
        <f ca="1">IF(AND(O4310&lt;&gt; "", COUNTIF(SAP!#REF!,O4310)&gt;0),"Matched", "")</f>
        <v>#REF!</v>
      </c>
      <c r="Q4310" s="21" t="str">
        <f ca="1">IF(OR(D4310="AC",D4310="TR"),"Logic4"&amp;"_"&amp;TEXT(C4310,"dd.mm.yyyy") &amp;"_"&amp; 878914.08,"")</f>
        <v>Logic4_27.04.2020_878914.08</v>
      </c>
      <c r="R4310" s="21" t="e">
        <f ca="1">IF(AND(Q4310&lt;&gt; "", COUNTIF(SAP!#REF!,Q4310)&gt;0),"Matched", "")</f>
        <v>#REF!</v>
      </c>
    </row>
    <row r="4311" spans="1:18" hidden="1">
      <c r="A4311" s="21">
        <v>11563327</v>
      </c>
      <c r="B4311" s="22">
        <v>43948</v>
      </c>
      <c r="C4311" s="22">
        <v>43948</v>
      </c>
      <c r="D4311" s="21" t="s">
        <v>10</v>
      </c>
      <c r="E4311" s="23">
        <v>0</v>
      </c>
      <c r="F4311" s="23">
        <v>0</v>
      </c>
      <c r="G4311" s="23">
        <v>1200</v>
      </c>
      <c r="H4311" s="23">
        <v>23372.13</v>
      </c>
      <c r="I4311" s="21" t="s">
        <v>11</v>
      </c>
      <c r="J4311" s="21" t="s">
        <v>12</v>
      </c>
      <c r="K4311" s="21" t="str">
        <f t="shared" si="223"/>
        <v/>
      </c>
      <c r="L4311" s="21" t="e">
        <f ca="1">IF(AND(K4311&lt;&gt; "", COUNTIF(SAP!#REF!,K4311)&gt;0),"Matched", "")</f>
        <v>#REF!</v>
      </c>
      <c r="M4311" s="21" t="str">
        <f t="shared" si="221"/>
        <v/>
      </c>
      <c r="N4311" s="21" t="e">
        <f ca="1">IF(AND(M4311&lt;&gt; "", COUNTIF(SAP!#REF!,M4311)&gt;0),"Matched", "")</f>
        <v>#REF!</v>
      </c>
      <c r="O4311" s="21" t="str">
        <f t="shared" si="222"/>
        <v/>
      </c>
      <c r="P4311" s="21" t="e">
        <f ca="1">IF(AND(O4311&lt;&gt; "", COUNTIF(SAP!#REF!,O4311)&gt;0),"Matched", "")</f>
        <v>#REF!</v>
      </c>
      <c r="Q4311" s="21" t="str">
        <f ca="1">IF(OR(D4311="AC",D4311="TR"),"Logic4"&amp;"_"&amp;TEXT(C4311,"dd.mm.yyyy") &amp;"_"&amp; 878914.08,"")</f>
        <v>Logic4_27.04.2020_878914.08</v>
      </c>
      <c r="R4311" s="21" t="e">
        <f ca="1">IF(AND(Q4311&lt;&gt; "", COUNTIF(SAP!#REF!,Q4311)&gt;0),"Matched", "")</f>
        <v>#REF!</v>
      </c>
    </row>
    <row r="4312" spans="1:18" hidden="1">
      <c r="A4312" s="21">
        <v>11563327</v>
      </c>
      <c r="B4312" s="22">
        <v>43948</v>
      </c>
      <c r="C4312" s="22">
        <v>43948</v>
      </c>
      <c r="D4312" s="21" t="s">
        <v>10</v>
      </c>
      <c r="E4312" s="23">
        <v>0</v>
      </c>
      <c r="F4312" s="23">
        <v>0</v>
      </c>
      <c r="G4312" s="23">
        <v>1200</v>
      </c>
      <c r="H4312" s="23">
        <v>24572.13</v>
      </c>
      <c r="I4312" s="21" t="s">
        <v>11</v>
      </c>
      <c r="J4312" s="21" t="s">
        <v>12</v>
      </c>
      <c r="K4312" s="21" t="str">
        <f t="shared" si="223"/>
        <v/>
      </c>
      <c r="L4312" s="21" t="e">
        <f ca="1">IF(AND(K4312&lt;&gt; "", COUNTIF(SAP!#REF!,K4312)&gt;0),"Matched", "")</f>
        <v>#REF!</v>
      </c>
      <c r="M4312" s="21" t="str">
        <f t="shared" si="221"/>
        <v/>
      </c>
      <c r="N4312" s="21" t="e">
        <f ca="1">IF(AND(M4312&lt;&gt; "", COUNTIF(SAP!#REF!,M4312)&gt;0),"Matched", "")</f>
        <v>#REF!</v>
      </c>
      <c r="O4312" s="21" t="str">
        <f t="shared" si="222"/>
        <v/>
      </c>
      <c r="P4312" s="21" t="e">
        <f ca="1">IF(AND(O4312&lt;&gt; "", COUNTIF(SAP!#REF!,O4312)&gt;0),"Matched", "")</f>
        <v>#REF!</v>
      </c>
      <c r="Q4312" s="21" t="str">
        <f ca="1">IF(OR(D4312="AC",D4312="TR"),"Logic4"&amp;"_"&amp;TEXT(C4312,"dd.mm.yyyy") &amp;"_"&amp; 878914.08,"")</f>
        <v>Logic4_27.04.2020_878914.08</v>
      </c>
      <c r="R4312" s="21" t="e">
        <f ca="1">IF(AND(Q4312&lt;&gt; "", COUNTIF(SAP!#REF!,Q4312)&gt;0),"Matched", "")</f>
        <v>#REF!</v>
      </c>
    </row>
    <row r="4313" spans="1:18" hidden="1">
      <c r="A4313" s="21">
        <v>11563327</v>
      </c>
      <c r="B4313" s="22">
        <v>43948</v>
      </c>
      <c r="C4313" s="22">
        <v>43948</v>
      </c>
      <c r="D4313" s="21" t="s">
        <v>10</v>
      </c>
      <c r="E4313" s="23">
        <v>0</v>
      </c>
      <c r="F4313" s="23">
        <v>0</v>
      </c>
      <c r="G4313" s="23">
        <v>1226.77</v>
      </c>
      <c r="H4313" s="23">
        <v>25798.9</v>
      </c>
      <c r="I4313" s="21" t="s">
        <v>11</v>
      </c>
      <c r="J4313" s="21" t="s">
        <v>12</v>
      </c>
      <c r="K4313" s="21" t="str">
        <f t="shared" si="223"/>
        <v/>
      </c>
      <c r="L4313" s="21" t="e">
        <f ca="1">IF(AND(K4313&lt;&gt; "", COUNTIF(SAP!#REF!,K4313)&gt;0),"Matched", "")</f>
        <v>#REF!</v>
      </c>
      <c r="M4313" s="21" t="str">
        <f t="shared" si="221"/>
        <v/>
      </c>
      <c r="N4313" s="21" t="e">
        <f ca="1">IF(AND(M4313&lt;&gt; "", COUNTIF(SAP!#REF!,M4313)&gt;0),"Matched", "")</f>
        <v>#REF!</v>
      </c>
      <c r="O4313" s="21" t="str">
        <f t="shared" si="222"/>
        <v/>
      </c>
      <c r="P4313" s="21" t="e">
        <f ca="1">IF(AND(O4313&lt;&gt; "", COUNTIF(SAP!#REF!,O4313)&gt;0),"Matched", "")</f>
        <v>#REF!</v>
      </c>
      <c r="Q4313" s="21" t="str">
        <f ca="1">IF(OR(D4313="AC",D4313="TR"),"Logic4"&amp;"_"&amp;TEXT(C4313,"dd.mm.yyyy") &amp;"_"&amp; 878914.08,"")</f>
        <v>Logic4_27.04.2020_878914.08</v>
      </c>
      <c r="R4313" s="21" t="e">
        <f ca="1">IF(AND(Q4313&lt;&gt; "", COUNTIF(SAP!#REF!,Q4313)&gt;0),"Matched", "")</f>
        <v>#REF!</v>
      </c>
    </row>
    <row r="4314" spans="1:18" hidden="1">
      <c r="A4314" s="21">
        <v>11563327</v>
      </c>
      <c r="B4314" s="22">
        <v>43948</v>
      </c>
      <c r="C4314" s="22">
        <v>43948</v>
      </c>
      <c r="D4314" s="21" t="s">
        <v>10</v>
      </c>
      <c r="E4314" s="23">
        <v>0</v>
      </c>
      <c r="F4314" s="23">
        <v>0</v>
      </c>
      <c r="G4314" s="23">
        <v>1356.8</v>
      </c>
      <c r="H4314" s="23">
        <v>27155.7</v>
      </c>
      <c r="I4314" s="21" t="s">
        <v>11</v>
      </c>
      <c r="J4314" s="21" t="s">
        <v>12</v>
      </c>
      <c r="K4314" s="21" t="str">
        <f t="shared" si="223"/>
        <v/>
      </c>
      <c r="L4314" s="21" t="e">
        <f ca="1">IF(AND(K4314&lt;&gt; "", COUNTIF(SAP!#REF!,K4314)&gt;0),"Matched", "")</f>
        <v>#REF!</v>
      </c>
      <c r="M4314" s="21" t="str">
        <f t="shared" si="221"/>
        <v/>
      </c>
      <c r="N4314" s="21" t="e">
        <f ca="1">IF(AND(M4314&lt;&gt; "", COUNTIF(SAP!#REF!,M4314)&gt;0),"Matched", "")</f>
        <v>#REF!</v>
      </c>
      <c r="O4314" s="21" t="str">
        <f t="shared" si="222"/>
        <v/>
      </c>
      <c r="P4314" s="21" t="e">
        <f ca="1">IF(AND(O4314&lt;&gt; "", COUNTIF(SAP!#REF!,O4314)&gt;0),"Matched", "")</f>
        <v>#REF!</v>
      </c>
      <c r="Q4314" s="21" t="str">
        <f ca="1">IF(OR(D4314="AC",D4314="TR"),"Logic4"&amp;"_"&amp;TEXT(C4314,"dd.mm.yyyy") &amp;"_"&amp; 878914.08,"")</f>
        <v>Logic4_27.04.2020_878914.08</v>
      </c>
      <c r="R4314" s="21" t="e">
        <f ca="1">IF(AND(Q4314&lt;&gt; "", COUNTIF(SAP!#REF!,Q4314)&gt;0),"Matched", "")</f>
        <v>#REF!</v>
      </c>
    </row>
    <row r="4315" spans="1:18" hidden="1">
      <c r="A4315" s="21">
        <v>11563327</v>
      </c>
      <c r="B4315" s="22">
        <v>43948</v>
      </c>
      <c r="C4315" s="22">
        <v>43948</v>
      </c>
      <c r="D4315" s="21" t="s">
        <v>10</v>
      </c>
      <c r="E4315" s="23">
        <v>0</v>
      </c>
      <c r="F4315" s="23">
        <v>0</v>
      </c>
      <c r="G4315" s="23">
        <v>1413.4</v>
      </c>
      <c r="H4315" s="23">
        <v>28569.1</v>
      </c>
      <c r="I4315" s="21" t="s">
        <v>11</v>
      </c>
      <c r="J4315" s="21" t="s">
        <v>12</v>
      </c>
      <c r="K4315" s="21" t="str">
        <f t="shared" si="223"/>
        <v/>
      </c>
      <c r="L4315" s="21" t="e">
        <f ca="1">IF(AND(K4315&lt;&gt; "", COUNTIF(SAP!#REF!,K4315)&gt;0),"Matched", "")</f>
        <v>#REF!</v>
      </c>
      <c r="M4315" s="21" t="str">
        <f t="shared" si="221"/>
        <v/>
      </c>
      <c r="N4315" s="21" t="e">
        <f ca="1">IF(AND(M4315&lt;&gt; "", COUNTIF(SAP!#REF!,M4315)&gt;0),"Matched", "")</f>
        <v>#REF!</v>
      </c>
      <c r="O4315" s="21" t="str">
        <f t="shared" si="222"/>
        <v/>
      </c>
      <c r="P4315" s="21" t="e">
        <f ca="1">IF(AND(O4315&lt;&gt; "", COUNTIF(SAP!#REF!,O4315)&gt;0),"Matched", "")</f>
        <v>#REF!</v>
      </c>
      <c r="Q4315" s="21" t="str">
        <f ca="1">IF(OR(D4315="AC",D4315="TR"),"Logic4"&amp;"_"&amp;TEXT(C4315,"dd.mm.yyyy") &amp;"_"&amp; 878914.08,"")</f>
        <v>Logic4_27.04.2020_878914.08</v>
      </c>
      <c r="R4315" s="21" t="e">
        <f ca="1">IF(AND(Q4315&lt;&gt; "", COUNTIF(SAP!#REF!,Q4315)&gt;0),"Matched", "")</f>
        <v>#REF!</v>
      </c>
    </row>
    <row r="4316" spans="1:18" hidden="1">
      <c r="A4316" s="21">
        <v>11563327</v>
      </c>
      <c r="B4316" s="22">
        <v>43948</v>
      </c>
      <c r="C4316" s="22">
        <v>43948</v>
      </c>
      <c r="D4316" s="21" t="s">
        <v>10</v>
      </c>
      <c r="E4316" s="23">
        <v>0</v>
      </c>
      <c r="F4316" s="23">
        <v>0</v>
      </c>
      <c r="G4316" s="23">
        <v>1416.3</v>
      </c>
      <c r="H4316" s="23">
        <v>29985.4</v>
      </c>
      <c r="I4316" s="21" t="s">
        <v>11</v>
      </c>
      <c r="J4316" s="21" t="s">
        <v>12</v>
      </c>
      <c r="K4316" s="21" t="str">
        <f t="shared" si="223"/>
        <v/>
      </c>
      <c r="L4316" s="21" t="e">
        <f ca="1">IF(AND(K4316&lt;&gt; "", COUNTIF(SAP!#REF!,K4316)&gt;0),"Matched", "")</f>
        <v>#REF!</v>
      </c>
      <c r="M4316" s="21" t="str">
        <f t="shared" si="221"/>
        <v/>
      </c>
      <c r="N4316" s="21" t="e">
        <f ca="1">IF(AND(M4316&lt;&gt; "", COUNTIF(SAP!#REF!,M4316)&gt;0),"Matched", "")</f>
        <v>#REF!</v>
      </c>
      <c r="O4316" s="21" t="str">
        <f t="shared" si="222"/>
        <v/>
      </c>
      <c r="P4316" s="21" t="e">
        <f ca="1">IF(AND(O4316&lt;&gt; "", COUNTIF(SAP!#REF!,O4316)&gt;0),"Matched", "")</f>
        <v>#REF!</v>
      </c>
      <c r="Q4316" s="21" t="str">
        <f ca="1">IF(OR(D4316="AC",D4316="TR"),"Logic4"&amp;"_"&amp;TEXT(C4316,"dd.mm.yyyy") &amp;"_"&amp; 878914.08,"")</f>
        <v>Logic4_27.04.2020_878914.08</v>
      </c>
      <c r="R4316" s="21" t="e">
        <f ca="1">IF(AND(Q4316&lt;&gt; "", COUNTIF(SAP!#REF!,Q4316)&gt;0),"Matched", "")</f>
        <v>#REF!</v>
      </c>
    </row>
    <row r="4317" spans="1:18" hidden="1">
      <c r="A4317" s="21">
        <v>11563327</v>
      </c>
      <c r="B4317" s="22">
        <v>43948</v>
      </c>
      <c r="C4317" s="22">
        <v>43948</v>
      </c>
      <c r="D4317" s="21" t="s">
        <v>10</v>
      </c>
      <c r="E4317" s="23">
        <v>0</v>
      </c>
      <c r="F4317" s="23">
        <v>0</v>
      </c>
      <c r="G4317" s="23">
        <v>1430</v>
      </c>
      <c r="H4317" s="23">
        <v>31415.4</v>
      </c>
      <c r="I4317" s="21" t="s">
        <v>11</v>
      </c>
      <c r="J4317" s="21" t="s">
        <v>12</v>
      </c>
      <c r="K4317" s="21" t="str">
        <f t="shared" si="223"/>
        <v/>
      </c>
      <c r="L4317" s="21" t="e">
        <f ca="1">IF(AND(K4317&lt;&gt; "", COUNTIF(SAP!#REF!,K4317)&gt;0),"Matched", "")</f>
        <v>#REF!</v>
      </c>
      <c r="M4317" s="21" t="str">
        <f t="shared" si="221"/>
        <v/>
      </c>
      <c r="N4317" s="21" t="e">
        <f ca="1">IF(AND(M4317&lt;&gt; "", COUNTIF(SAP!#REF!,M4317)&gt;0),"Matched", "")</f>
        <v>#REF!</v>
      </c>
      <c r="O4317" s="21" t="str">
        <f t="shared" si="222"/>
        <v/>
      </c>
      <c r="P4317" s="21" t="e">
        <f ca="1">IF(AND(O4317&lt;&gt; "", COUNTIF(SAP!#REF!,O4317)&gt;0),"Matched", "")</f>
        <v>#REF!</v>
      </c>
      <c r="Q4317" s="21" t="str">
        <f ca="1">IF(OR(D4317="AC",D4317="TR"),"Logic4"&amp;"_"&amp;TEXT(C4317,"dd.mm.yyyy") &amp;"_"&amp; 878914.08,"")</f>
        <v>Logic4_27.04.2020_878914.08</v>
      </c>
      <c r="R4317" s="21" t="e">
        <f ca="1">IF(AND(Q4317&lt;&gt; "", COUNTIF(SAP!#REF!,Q4317)&gt;0),"Matched", "")</f>
        <v>#REF!</v>
      </c>
    </row>
    <row r="4318" spans="1:18" hidden="1">
      <c r="A4318" s="21">
        <v>11563327</v>
      </c>
      <c r="B4318" s="22">
        <v>43948</v>
      </c>
      <c r="C4318" s="22">
        <v>43948</v>
      </c>
      <c r="D4318" s="21" t="s">
        <v>10</v>
      </c>
      <c r="E4318" s="23">
        <v>0</v>
      </c>
      <c r="F4318" s="23">
        <v>0</v>
      </c>
      <c r="G4318" s="23">
        <v>1435.2</v>
      </c>
      <c r="H4318" s="23">
        <v>32850.6</v>
      </c>
      <c r="I4318" s="21" t="s">
        <v>11</v>
      </c>
      <c r="J4318" s="21" t="s">
        <v>12</v>
      </c>
      <c r="K4318" s="21" t="str">
        <f t="shared" si="223"/>
        <v/>
      </c>
      <c r="L4318" s="21" t="e">
        <f ca="1">IF(AND(K4318&lt;&gt; "", COUNTIF(SAP!#REF!,K4318)&gt;0),"Matched", "")</f>
        <v>#REF!</v>
      </c>
      <c r="M4318" s="21" t="str">
        <f t="shared" si="221"/>
        <v/>
      </c>
      <c r="N4318" s="21" t="e">
        <f ca="1">IF(AND(M4318&lt;&gt; "", COUNTIF(SAP!#REF!,M4318)&gt;0),"Matched", "")</f>
        <v>#REF!</v>
      </c>
      <c r="O4318" s="21" t="str">
        <f t="shared" si="222"/>
        <v/>
      </c>
      <c r="P4318" s="21" t="e">
        <f ca="1">IF(AND(O4318&lt;&gt; "", COUNTIF(SAP!#REF!,O4318)&gt;0),"Matched", "")</f>
        <v>#REF!</v>
      </c>
      <c r="Q4318" s="21" t="str">
        <f ca="1">IF(OR(D4318="AC",D4318="TR"),"Logic4"&amp;"_"&amp;TEXT(C4318,"dd.mm.yyyy") &amp;"_"&amp; 878914.08,"")</f>
        <v>Logic4_27.04.2020_878914.08</v>
      </c>
      <c r="R4318" s="21" t="e">
        <f ca="1">IF(AND(Q4318&lt;&gt; "", COUNTIF(SAP!#REF!,Q4318)&gt;0),"Matched", "")</f>
        <v>#REF!</v>
      </c>
    </row>
    <row r="4319" spans="1:18" hidden="1">
      <c r="A4319" s="21">
        <v>11563327</v>
      </c>
      <c r="B4319" s="22">
        <v>43948</v>
      </c>
      <c r="C4319" s="22">
        <v>43948</v>
      </c>
      <c r="D4319" s="21" t="s">
        <v>10</v>
      </c>
      <c r="E4319" s="23">
        <v>0</v>
      </c>
      <c r="F4319" s="23">
        <v>0</v>
      </c>
      <c r="G4319" s="23">
        <v>1510.1</v>
      </c>
      <c r="H4319" s="23">
        <v>34360.699999999997</v>
      </c>
      <c r="I4319" s="21" t="s">
        <v>11</v>
      </c>
      <c r="J4319" s="21" t="s">
        <v>12</v>
      </c>
      <c r="K4319" s="21" t="str">
        <f t="shared" si="223"/>
        <v/>
      </c>
      <c r="L4319" s="21" t="e">
        <f ca="1">IF(AND(K4319&lt;&gt; "", COUNTIF(SAP!#REF!,K4319)&gt;0),"Matched", "")</f>
        <v>#REF!</v>
      </c>
      <c r="M4319" s="21" t="str">
        <f t="shared" si="221"/>
        <v/>
      </c>
      <c r="N4319" s="21" t="e">
        <f ca="1">IF(AND(M4319&lt;&gt; "", COUNTIF(SAP!#REF!,M4319)&gt;0),"Matched", "")</f>
        <v>#REF!</v>
      </c>
      <c r="O4319" s="21" t="str">
        <f t="shared" si="222"/>
        <v/>
      </c>
      <c r="P4319" s="21" t="e">
        <f ca="1">IF(AND(O4319&lt;&gt; "", COUNTIF(SAP!#REF!,O4319)&gt;0),"Matched", "")</f>
        <v>#REF!</v>
      </c>
      <c r="Q4319" s="21" t="str">
        <f ca="1">IF(OR(D4319="AC",D4319="TR"),"Logic4"&amp;"_"&amp;TEXT(C4319,"dd.mm.yyyy") &amp;"_"&amp; 878914.08,"")</f>
        <v>Logic4_27.04.2020_878914.08</v>
      </c>
      <c r="R4319" s="21" t="e">
        <f ca="1">IF(AND(Q4319&lt;&gt; "", COUNTIF(SAP!#REF!,Q4319)&gt;0),"Matched", "")</f>
        <v>#REF!</v>
      </c>
    </row>
    <row r="4320" spans="1:18" hidden="1">
      <c r="A4320" s="21">
        <v>11563327</v>
      </c>
      <c r="B4320" s="22">
        <v>43948</v>
      </c>
      <c r="C4320" s="22">
        <v>43948</v>
      </c>
      <c r="D4320" s="21" t="s">
        <v>10</v>
      </c>
      <c r="E4320" s="23">
        <v>0</v>
      </c>
      <c r="F4320" s="23">
        <v>0</v>
      </c>
      <c r="G4320" s="23">
        <v>1526.4</v>
      </c>
      <c r="H4320" s="23">
        <v>35887.1</v>
      </c>
      <c r="I4320" s="21" t="s">
        <v>11</v>
      </c>
      <c r="J4320" s="21" t="s">
        <v>12</v>
      </c>
      <c r="K4320" s="21" t="str">
        <f t="shared" si="223"/>
        <v/>
      </c>
      <c r="L4320" s="21" t="e">
        <f ca="1">IF(AND(K4320&lt;&gt; "", COUNTIF(SAP!#REF!,K4320)&gt;0),"Matched", "")</f>
        <v>#REF!</v>
      </c>
      <c r="M4320" s="21" t="str">
        <f t="shared" si="221"/>
        <v/>
      </c>
      <c r="N4320" s="21" t="e">
        <f ca="1">IF(AND(M4320&lt;&gt; "", COUNTIF(SAP!#REF!,M4320)&gt;0),"Matched", "")</f>
        <v>#REF!</v>
      </c>
      <c r="O4320" s="21" t="str">
        <f t="shared" si="222"/>
        <v/>
      </c>
      <c r="P4320" s="21" t="e">
        <f ca="1">IF(AND(O4320&lt;&gt; "", COUNTIF(SAP!#REF!,O4320)&gt;0),"Matched", "")</f>
        <v>#REF!</v>
      </c>
      <c r="Q4320" s="21" t="str">
        <f ca="1">IF(OR(D4320="AC",D4320="TR"),"Logic4"&amp;"_"&amp;TEXT(C4320,"dd.mm.yyyy") &amp;"_"&amp; 878914.08,"")</f>
        <v>Logic4_27.04.2020_878914.08</v>
      </c>
      <c r="R4320" s="21" t="e">
        <f ca="1">IF(AND(Q4320&lt;&gt; "", COUNTIF(SAP!#REF!,Q4320)&gt;0),"Matched", "")</f>
        <v>#REF!</v>
      </c>
    </row>
    <row r="4321" spans="1:18" hidden="1">
      <c r="A4321" s="21">
        <v>11563327</v>
      </c>
      <c r="B4321" s="22">
        <v>43948</v>
      </c>
      <c r="C4321" s="22">
        <v>43948</v>
      </c>
      <c r="D4321" s="21" t="s">
        <v>10</v>
      </c>
      <c r="E4321" s="23">
        <v>0</v>
      </c>
      <c r="F4321" s="23">
        <v>0</v>
      </c>
      <c r="G4321" s="23">
        <v>1580</v>
      </c>
      <c r="H4321" s="23">
        <v>37467.1</v>
      </c>
      <c r="I4321" s="21" t="s">
        <v>11</v>
      </c>
      <c r="J4321" s="21" t="s">
        <v>12</v>
      </c>
      <c r="K4321" s="21" t="str">
        <f t="shared" si="223"/>
        <v/>
      </c>
      <c r="L4321" s="21" t="e">
        <f ca="1">IF(AND(K4321&lt;&gt; "", COUNTIF(SAP!#REF!,K4321)&gt;0),"Matched", "")</f>
        <v>#REF!</v>
      </c>
      <c r="M4321" s="21" t="str">
        <f t="shared" si="221"/>
        <v/>
      </c>
      <c r="N4321" s="21" t="e">
        <f ca="1">IF(AND(M4321&lt;&gt; "", COUNTIF(SAP!#REF!,M4321)&gt;0),"Matched", "")</f>
        <v>#REF!</v>
      </c>
      <c r="O4321" s="21" t="str">
        <f t="shared" si="222"/>
        <v/>
      </c>
      <c r="P4321" s="21" t="e">
        <f ca="1">IF(AND(O4321&lt;&gt; "", COUNTIF(SAP!#REF!,O4321)&gt;0),"Matched", "")</f>
        <v>#REF!</v>
      </c>
      <c r="Q4321" s="21" t="str">
        <f ca="1">IF(OR(D4321="AC",D4321="TR"),"Logic4"&amp;"_"&amp;TEXT(C4321,"dd.mm.yyyy") &amp;"_"&amp; 878914.08,"")</f>
        <v>Logic4_27.04.2020_878914.08</v>
      </c>
      <c r="R4321" s="21" t="e">
        <f ca="1">IF(AND(Q4321&lt;&gt; "", COUNTIF(SAP!#REF!,Q4321)&gt;0),"Matched", "")</f>
        <v>#REF!</v>
      </c>
    </row>
    <row r="4322" spans="1:18" hidden="1">
      <c r="A4322" s="21">
        <v>11563327</v>
      </c>
      <c r="B4322" s="22">
        <v>43948</v>
      </c>
      <c r="C4322" s="22">
        <v>43948</v>
      </c>
      <c r="D4322" s="21" t="s">
        <v>10</v>
      </c>
      <c r="E4322" s="23">
        <v>0</v>
      </c>
      <c r="F4322" s="23">
        <v>0</v>
      </c>
      <c r="G4322" s="23">
        <v>1598.8</v>
      </c>
      <c r="H4322" s="23">
        <v>39065.9</v>
      </c>
      <c r="I4322" s="21" t="s">
        <v>11</v>
      </c>
      <c r="J4322" s="21" t="s">
        <v>12</v>
      </c>
      <c r="K4322" s="21" t="str">
        <f t="shared" si="223"/>
        <v/>
      </c>
      <c r="L4322" s="21" t="e">
        <f ca="1">IF(AND(K4322&lt;&gt; "", COUNTIF(SAP!#REF!,K4322)&gt;0),"Matched", "")</f>
        <v>#REF!</v>
      </c>
      <c r="M4322" s="21" t="str">
        <f t="shared" si="221"/>
        <v/>
      </c>
      <c r="N4322" s="21" t="e">
        <f ca="1">IF(AND(M4322&lt;&gt; "", COUNTIF(SAP!#REF!,M4322)&gt;0),"Matched", "")</f>
        <v>#REF!</v>
      </c>
      <c r="O4322" s="21" t="str">
        <f t="shared" si="222"/>
        <v/>
      </c>
      <c r="P4322" s="21" t="e">
        <f ca="1">IF(AND(O4322&lt;&gt; "", COUNTIF(SAP!#REF!,O4322)&gt;0),"Matched", "")</f>
        <v>#REF!</v>
      </c>
      <c r="Q4322" s="21" t="str">
        <f ca="1">IF(OR(D4322="AC",D4322="TR"),"Logic4"&amp;"_"&amp;TEXT(C4322,"dd.mm.yyyy") &amp;"_"&amp; 878914.08,"")</f>
        <v>Logic4_27.04.2020_878914.08</v>
      </c>
      <c r="R4322" s="21" t="e">
        <f ca="1">IF(AND(Q4322&lt;&gt; "", COUNTIF(SAP!#REF!,Q4322)&gt;0),"Matched", "")</f>
        <v>#REF!</v>
      </c>
    </row>
    <row r="4323" spans="1:18" hidden="1">
      <c r="A4323" s="21">
        <v>11563327</v>
      </c>
      <c r="B4323" s="22">
        <v>43948</v>
      </c>
      <c r="C4323" s="22">
        <v>43948</v>
      </c>
      <c r="D4323" s="21" t="s">
        <v>10</v>
      </c>
      <c r="E4323" s="23">
        <v>0</v>
      </c>
      <c r="F4323" s="23">
        <v>0</v>
      </c>
      <c r="G4323" s="23">
        <v>1600</v>
      </c>
      <c r="H4323" s="23">
        <v>40665.9</v>
      </c>
      <c r="I4323" s="21" t="s">
        <v>11</v>
      </c>
      <c r="J4323" s="21" t="s">
        <v>12</v>
      </c>
      <c r="K4323" s="21" t="str">
        <f t="shared" si="223"/>
        <v/>
      </c>
      <c r="L4323" s="21" t="e">
        <f ca="1">IF(AND(K4323&lt;&gt; "", COUNTIF(SAP!#REF!,K4323)&gt;0),"Matched", "")</f>
        <v>#REF!</v>
      </c>
      <c r="M4323" s="21" t="str">
        <f t="shared" si="221"/>
        <v/>
      </c>
      <c r="N4323" s="21" t="e">
        <f ca="1">IF(AND(M4323&lt;&gt; "", COUNTIF(SAP!#REF!,M4323)&gt;0),"Matched", "")</f>
        <v>#REF!</v>
      </c>
      <c r="O4323" s="21" t="str">
        <f t="shared" si="222"/>
        <v/>
      </c>
      <c r="P4323" s="21" t="e">
        <f ca="1">IF(AND(O4323&lt;&gt; "", COUNTIF(SAP!#REF!,O4323)&gt;0),"Matched", "")</f>
        <v>#REF!</v>
      </c>
      <c r="Q4323" s="21" t="str">
        <f ca="1">IF(OR(D4323="AC",D4323="TR"),"Logic4"&amp;"_"&amp;TEXT(C4323,"dd.mm.yyyy") &amp;"_"&amp; 878914.08,"")</f>
        <v>Logic4_27.04.2020_878914.08</v>
      </c>
      <c r="R4323" s="21" t="e">
        <f ca="1">IF(AND(Q4323&lt;&gt; "", COUNTIF(SAP!#REF!,Q4323)&gt;0),"Matched", "")</f>
        <v>#REF!</v>
      </c>
    </row>
    <row r="4324" spans="1:18" hidden="1">
      <c r="A4324" s="21">
        <v>11563327</v>
      </c>
      <c r="B4324" s="22">
        <v>43948</v>
      </c>
      <c r="C4324" s="22">
        <v>43948</v>
      </c>
      <c r="D4324" s="21" t="s">
        <v>10</v>
      </c>
      <c r="E4324" s="23">
        <v>0</v>
      </c>
      <c r="F4324" s="23">
        <v>0</v>
      </c>
      <c r="G4324" s="23">
        <v>1600</v>
      </c>
      <c r="H4324" s="23">
        <v>42265.9</v>
      </c>
      <c r="I4324" s="21" t="s">
        <v>11</v>
      </c>
      <c r="J4324" s="21" t="s">
        <v>12</v>
      </c>
      <c r="K4324" s="21" t="str">
        <f t="shared" si="223"/>
        <v/>
      </c>
      <c r="L4324" s="21" t="e">
        <f ca="1">IF(AND(K4324&lt;&gt; "", COUNTIF(SAP!#REF!,K4324)&gt;0),"Matched", "")</f>
        <v>#REF!</v>
      </c>
      <c r="M4324" s="21" t="str">
        <f t="shared" si="221"/>
        <v/>
      </c>
      <c r="N4324" s="21" t="e">
        <f ca="1">IF(AND(M4324&lt;&gt; "", COUNTIF(SAP!#REF!,M4324)&gt;0),"Matched", "")</f>
        <v>#REF!</v>
      </c>
      <c r="O4324" s="21" t="str">
        <f t="shared" si="222"/>
        <v/>
      </c>
      <c r="P4324" s="21" t="e">
        <f ca="1">IF(AND(O4324&lt;&gt; "", COUNTIF(SAP!#REF!,O4324)&gt;0),"Matched", "")</f>
        <v>#REF!</v>
      </c>
      <c r="Q4324" s="21" t="str">
        <f ca="1">IF(OR(D4324="AC",D4324="TR"),"Logic4"&amp;"_"&amp;TEXT(C4324,"dd.mm.yyyy") &amp;"_"&amp; 878914.08,"")</f>
        <v>Logic4_27.04.2020_878914.08</v>
      </c>
      <c r="R4324" s="21" t="e">
        <f ca="1">IF(AND(Q4324&lt;&gt; "", COUNTIF(SAP!#REF!,Q4324)&gt;0),"Matched", "")</f>
        <v>#REF!</v>
      </c>
    </row>
    <row r="4325" spans="1:18" hidden="1">
      <c r="A4325" s="21">
        <v>11563327</v>
      </c>
      <c r="B4325" s="22">
        <v>43948</v>
      </c>
      <c r="C4325" s="22">
        <v>43948</v>
      </c>
      <c r="D4325" s="21" t="s">
        <v>10</v>
      </c>
      <c r="E4325" s="23">
        <v>0</v>
      </c>
      <c r="F4325" s="23">
        <v>0</v>
      </c>
      <c r="G4325" s="23">
        <v>1600</v>
      </c>
      <c r="H4325" s="23">
        <v>43865.9</v>
      </c>
      <c r="I4325" s="21" t="s">
        <v>11</v>
      </c>
      <c r="J4325" s="21" t="s">
        <v>12</v>
      </c>
      <c r="K4325" s="21" t="str">
        <f t="shared" si="223"/>
        <v/>
      </c>
      <c r="L4325" s="21" t="e">
        <f ca="1">IF(AND(K4325&lt;&gt; "", COUNTIF(SAP!#REF!,K4325)&gt;0),"Matched", "")</f>
        <v>#REF!</v>
      </c>
      <c r="M4325" s="21" t="str">
        <f t="shared" si="221"/>
        <v/>
      </c>
      <c r="N4325" s="21" t="e">
        <f ca="1">IF(AND(M4325&lt;&gt; "", COUNTIF(SAP!#REF!,M4325)&gt;0),"Matched", "")</f>
        <v>#REF!</v>
      </c>
      <c r="O4325" s="21" t="str">
        <f t="shared" si="222"/>
        <v/>
      </c>
      <c r="P4325" s="21" t="e">
        <f ca="1">IF(AND(O4325&lt;&gt; "", COUNTIF(SAP!#REF!,O4325)&gt;0),"Matched", "")</f>
        <v>#REF!</v>
      </c>
      <c r="Q4325" s="21" t="str">
        <f ca="1">IF(OR(D4325="AC",D4325="TR"),"Logic4"&amp;"_"&amp;TEXT(C4325,"dd.mm.yyyy") &amp;"_"&amp; 878914.08,"")</f>
        <v>Logic4_27.04.2020_878914.08</v>
      </c>
      <c r="R4325" s="21" t="e">
        <f ca="1">IF(AND(Q4325&lt;&gt; "", COUNTIF(SAP!#REF!,Q4325)&gt;0),"Matched", "")</f>
        <v>#REF!</v>
      </c>
    </row>
    <row r="4326" spans="1:18" hidden="1">
      <c r="A4326" s="21">
        <v>11563327</v>
      </c>
      <c r="B4326" s="22">
        <v>43948</v>
      </c>
      <c r="C4326" s="22">
        <v>43948</v>
      </c>
      <c r="D4326" s="21" t="s">
        <v>10</v>
      </c>
      <c r="E4326" s="23">
        <v>0</v>
      </c>
      <c r="F4326" s="23">
        <v>0</v>
      </c>
      <c r="G4326" s="23">
        <v>1610</v>
      </c>
      <c r="H4326" s="23">
        <v>45475.9</v>
      </c>
      <c r="I4326" s="21" t="s">
        <v>11</v>
      </c>
      <c r="J4326" s="21" t="s">
        <v>12</v>
      </c>
      <c r="K4326" s="21" t="str">
        <f t="shared" si="223"/>
        <v/>
      </c>
      <c r="L4326" s="21" t="e">
        <f ca="1">IF(AND(K4326&lt;&gt; "", COUNTIF(SAP!#REF!,K4326)&gt;0),"Matched", "")</f>
        <v>#REF!</v>
      </c>
      <c r="M4326" s="21" t="str">
        <f t="shared" si="221"/>
        <v/>
      </c>
      <c r="N4326" s="21" t="e">
        <f ca="1">IF(AND(M4326&lt;&gt; "", COUNTIF(SAP!#REF!,M4326)&gt;0),"Matched", "")</f>
        <v>#REF!</v>
      </c>
      <c r="O4326" s="21" t="str">
        <f t="shared" si="222"/>
        <v/>
      </c>
      <c r="P4326" s="21" t="e">
        <f ca="1">IF(AND(O4326&lt;&gt; "", COUNTIF(SAP!#REF!,O4326)&gt;0),"Matched", "")</f>
        <v>#REF!</v>
      </c>
      <c r="Q4326" s="21" t="str">
        <f ca="1">IF(OR(D4326="AC",D4326="TR"),"Logic4"&amp;"_"&amp;TEXT(C4326,"dd.mm.yyyy") &amp;"_"&amp; 878914.08,"")</f>
        <v>Logic4_27.04.2020_878914.08</v>
      </c>
      <c r="R4326" s="21" t="e">
        <f ca="1">IF(AND(Q4326&lt;&gt; "", COUNTIF(SAP!#REF!,Q4326)&gt;0),"Matched", "")</f>
        <v>#REF!</v>
      </c>
    </row>
    <row r="4327" spans="1:18" hidden="1">
      <c r="A4327" s="21">
        <v>11563327</v>
      </c>
      <c r="B4327" s="22">
        <v>43948</v>
      </c>
      <c r="C4327" s="22">
        <v>43948</v>
      </c>
      <c r="D4327" s="21" t="s">
        <v>10</v>
      </c>
      <c r="E4327" s="23">
        <v>0</v>
      </c>
      <c r="F4327" s="23">
        <v>0</v>
      </c>
      <c r="G4327" s="23">
        <v>1640</v>
      </c>
      <c r="H4327" s="23">
        <v>47115.9</v>
      </c>
      <c r="I4327" s="21" t="s">
        <v>11</v>
      </c>
      <c r="J4327" s="21" t="s">
        <v>12</v>
      </c>
      <c r="K4327" s="21" t="str">
        <f t="shared" si="223"/>
        <v/>
      </c>
      <c r="L4327" s="21" t="e">
        <f ca="1">IF(AND(K4327&lt;&gt; "", COUNTIF(SAP!#REF!,K4327)&gt;0),"Matched", "")</f>
        <v>#REF!</v>
      </c>
      <c r="M4327" s="21" t="str">
        <f t="shared" si="221"/>
        <v/>
      </c>
      <c r="N4327" s="21" t="e">
        <f ca="1">IF(AND(M4327&lt;&gt; "", COUNTIF(SAP!#REF!,M4327)&gt;0),"Matched", "")</f>
        <v>#REF!</v>
      </c>
      <c r="O4327" s="21" t="str">
        <f t="shared" si="222"/>
        <v/>
      </c>
      <c r="P4327" s="21" t="e">
        <f ca="1">IF(AND(O4327&lt;&gt; "", COUNTIF(SAP!#REF!,O4327)&gt;0),"Matched", "")</f>
        <v>#REF!</v>
      </c>
      <c r="Q4327" s="21" t="str">
        <f ca="1">IF(OR(D4327="AC",D4327="TR"),"Logic4"&amp;"_"&amp;TEXT(C4327,"dd.mm.yyyy") &amp;"_"&amp; 878914.08,"")</f>
        <v>Logic4_27.04.2020_878914.08</v>
      </c>
      <c r="R4327" s="21" t="e">
        <f ca="1">IF(AND(Q4327&lt;&gt; "", COUNTIF(SAP!#REF!,Q4327)&gt;0),"Matched", "")</f>
        <v>#REF!</v>
      </c>
    </row>
    <row r="4328" spans="1:18" hidden="1">
      <c r="A4328" s="21">
        <v>11563327</v>
      </c>
      <c r="B4328" s="22">
        <v>43948</v>
      </c>
      <c r="C4328" s="22">
        <v>43948</v>
      </c>
      <c r="D4328" s="21" t="s">
        <v>10</v>
      </c>
      <c r="E4328" s="23">
        <v>0</v>
      </c>
      <c r="F4328" s="23">
        <v>0</v>
      </c>
      <c r="G4328" s="23">
        <v>1648.6</v>
      </c>
      <c r="H4328" s="23">
        <v>48764.5</v>
      </c>
      <c r="I4328" s="21" t="s">
        <v>11</v>
      </c>
      <c r="J4328" s="21" t="s">
        <v>12</v>
      </c>
      <c r="K4328" s="21" t="str">
        <f t="shared" si="223"/>
        <v/>
      </c>
      <c r="L4328" s="21" t="e">
        <f ca="1">IF(AND(K4328&lt;&gt; "", COUNTIF(SAP!#REF!,K4328)&gt;0),"Matched", "")</f>
        <v>#REF!</v>
      </c>
      <c r="M4328" s="21" t="str">
        <f t="shared" si="221"/>
        <v/>
      </c>
      <c r="N4328" s="21" t="e">
        <f ca="1">IF(AND(M4328&lt;&gt; "", COUNTIF(SAP!#REF!,M4328)&gt;0),"Matched", "")</f>
        <v>#REF!</v>
      </c>
      <c r="O4328" s="21" t="str">
        <f t="shared" si="222"/>
        <v/>
      </c>
      <c r="P4328" s="21" t="e">
        <f ca="1">IF(AND(O4328&lt;&gt; "", COUNTIF(SAP!#REF!,O4328)&gt;0),"Matched", "")</f>
        <v>#REF!</v>
      </c>
      <c r="Q4328" s="21" t="str">
        <f ca="1">IF(OR(D4328="AC",D4328="TR"),"Logic4"&amp;"_"&amp;TEXT(C4328,"dd.mm.yyyy") &amp;"_"&amp; 878914.08,"")</f>
        <v>Logic4_27.04.2020_878914.08</v>
      </c>
      <c r="R4328" s="21" t="e">
        <f ca="1">IF(AND(Q4328&lt;&gt; "", COUNTIF(SAP!#REF!,Q4328)&gt;0),"Matched", "")</f>
        <v>#REF!</v>
      </c>
    </row>
    <row r="4329" spans="1:18" hidden="1">
      <c r="A4329" s="21">
        <v>11563327</v>
      </c>
      <c r="B4329" s="22">
        <v>43948</v>
      </c>
      <c r="C4329" s="22">
        <v>43948</v>
      </c>
      <c r="D4329" s="21" t="s">
        <v>10</v>
      </c>
      <c r="E4329" s="23">
        <v>0</v>
      </c>
      <c r="F4329" s="23">
        <v>0</v>
      </c>
      <c r="G4329" s="23">
        <v>1690</v>
      </c>
      <c r="H4329" s="23">
        <v>50454.5</v>
      </c>
      <c r="I4329" s="21" t="s">
        <v>11</v>
      </c>
      <c r="J4329" s="21" t="s">
        <v>12</v>
      </c>
      <c r="K4329" s="21" t="str">
        <f t="shared" si="223"/>
        <v/>
      </c>
      <c r="L4329" s="21" t="e">
        <f ca="1">IF(AND(K4329&lt;&gt; "", COUNTIF(SAP!#REF!,K4329)&gt;0),"Matched", "")</f>
        <v>#REF!</v>
      </c>
      <c r="M4329" s="21" t="str">
        <f t="shared" si="221"/>
        <v/>
      </c>
      <c r="N4329" s="21" t="e">
        <f ca="1">IF(AND(M4329&lt;&gt; "", COUNTIF(SAP!#REF!,M4329)&gt;0),"Matched", "")</f>
        <v>#REF!</v>
      </c>
      <c r="O4329" s="21" t="str">
        <f t="shared" si="222"/>
        <v/>
      </c>
      <c r="P4329" s="21" t="e">
        <f ca="1">IF(AND(O4329&lt;&gt; "", COUNTIF(SAP!#REF!,O4329)&gt;0),"Matched", "")</f>
        <v>#REF!</v>
      </c>
      <c r="Q4329" s="21" t="str">
        <f ca="1">IF(OR(D4329="AC",D4329="TR"),"Logic4"&amp;"_"&amp;TEXT(C4329,"dd.mm.yyyy") &amp;"_"&amp; 878914.08,"")</f>
        <v>Logic4_27.04.2020_878914.08</v>
      </c>
      <c r="R4329" s="21" t="e">
        <f ca="1">IF(AND(Q4329&lt;&gt; "", COUNTIF(SAP!#REF!,Q4329)&gt;0),"Matched", "")</f>
        <v>#REF!</v>
      </c>
    </row>
    <row r="4330" spans="1:18" hidden="1">
      <c r="A4330" s="21">
        <v>11563327</v>
      </c>
      <c r="B4330" s="22">
        <v>43948</v>
      </c>
      <c r="C4330" s="22">
        <v>43948</v>
      </c>
      <c r="D4330" s="21" t="s">
        <v>10</v>
      </c>
      <c r="E4330" s="23">
        <v>0</v>
      </c>
      <c r="F4330" s="23">
        <v>0</v>
      </c>
      <c r="G4330" s="23">
        <v>1734.08</v>
      </c>
      <c r="H4330" s="23">
        <v>52188.58</v>
      </c>
      <c r="I4330" s="21" t="s">
        <v>11</v>
      </c>
      <c r="J4330" s="21" t="s">
        <v>12</v>
      </c>
      <c r="K4330" s="21" t="str">
        <f t="shared" si="223"/>
        <v/>
      </c>
      <c r="L4330" s="21" t="e">
        <f ca="1">IF(AND(K4330&lt;&gt; "", COUNTIF(SAP!#REF!,K4330)&gt;0),"Matched", "")</f>
        <v>#REF!</v>
      </c>
      <c r="M4330" s="21" t="str">
        <f t="shared" si="221"/>
        <v/>
      </c>
      <c r="N4330" s="21" t="e">
        <f ca="1">IF(AND(M4330&lt;&gt; "", COUNTIF(SAP!#REF!,M4330)&gt;0),"Matched", "")</f>
        <v>#REF!</v>
      </c>
      <c r="O4330" s="21" t="str">
        <f t="shared" si="222"/>
        <v/>
      </c>
      <c r="P4330" s="21" t="e">
        <f ca="1">IF(AND(O4330&lt;&gt; "", COUNTIF(SAP!#REF!,O4330)&gt;0),"Matched", "")</f>
        <v>#REF!</v>
      </c>
      <c r="Q4330" s="21" t="str">
        <f ca="1">IF(OR(D4330="AC",D4330="TR"),"Logic4"&amp;"_"&amp;TEXT(C4330,"dd.mm.yyyy") &amp;"_"&amp; 878914.08,"")</f>
        <v>Logic4_27.04.2020_878914.08</v>
      </c>
      <c r="R4330" s="21" t="e">
        <f ca="1">IF(AND(Q4330&lt;&gt; "", COUNTIF(SAP!#REF!,Q4330)&gt;0),"Matched", "")</f>
        <v>#REF!</v>
      </c>
    </row>
    <row r="4331" spans="1:18" hidden="1">
      <c r="A4331" s="21">
        <v>11563327</v>
      </c>
      <c r="B4331" s="22">
        <v>43948</v>
      </c>
      <c r="C4331" s="22">
        <v>43948</v>
      </c>
      <c r="D4331" s="21" t="s">
        <v>10</v>
      </c>
      <c r="E4331" s="23">
        <v>0</v>
      </c>
      <c r="F4331" s="23">
        <v>0</v>
      </c>
      <c r="G4331" s="23">
        <v>1740</v>
      </c>
      <c r="H4331" s="23">
        <v>53928.58</v>
      </c>
      <c r="I4331" s="21" t="s">
        <v>11</v>
      </c>
      <c r="J4331" s="21" t="s">
        <v>12</v>
      </c>
      <c r="K4331" s="21" t="str">
        <f t="shared" si="223"/>
        <v/>
      </c>
      <c r="L4331" s="21" t="e">
        <f ca="1">IF(AND(K4331&lt;&gt; "", COUNTIF(SAP!#REF!,K4331)&gt;0),"Matched", "")</f>
        <v>#REF!</v>
      </c>
      <c r="M4331" s="21" t="str">
        <f t="shared" si="221"/>
        <v/>
      </c>
      <c r="N4331" s="21" t="e">
        <f ca="1">IF(AND(M4331&lt;&gt; "", COUNTIF(SAP!#REF!,M4331)&gt;0),"Matched", "")</f>
        <v>#REF!</v>
      </c>
      <c r="O4331" s="21" t="str">
        <f t="shared" si="222"/>
        <v/>
      </c>
      <c r="P4331" s="21" t="e">
        <f ca="1">IF(AND(O4331&lt;&gt; "", COUNTIF(SAP!#REF!,O4331)&gt;0),"Matched", "")</f>
        <v>#REF!</v>
      </c>
      <c r="Q4331" s="21" t="str">
        <f ca="1">IF(OR(D4331="AC",D4331="TR"),"Logic4"&amp;"_"&amp;TEXT(C4331,"dd.mm.yyyy") &amp;"_"&amp; 878914.08,"")</f>
        <v>Logic4_27.04.2020_878914.08</v>
      </c>
      <c r="R4331" s="21" t="e">
        <f ca="1">IF(AND(Q4331&lt;&gt; "", COUNTIF(SAP!#REF!,Q4331)&gt;0),"Matched", "")</f>
        <v>#REF!</v>
      </c>
    </row>
    <row r="4332" spans="1:18" hidden="1">
      <c r="A4332" s="21">
        <v>11563327</v>
      </c>
      <c r="B4332" s="22">
        <v>43948</v>
      </c>
      <c r="C4332" s="22">
        <v>43948</v>
      </c>
      <c r="D4332" s="21" t="s">
        <v>10</v>
      </c>
      <c r="E4332" s="23">
        <v>0</v>
      </c>
      <c r="F4332" s="23">
        <v>0</v>
      </c>
      <c r="G4332" s="23">
        <v>1800</v>
      </c>
      <c r="H4332" s="23">
        <v>55728.58</v>
      </c>
      <c r="I4332" s="21" t="s">
        <v>11</v>
      </c>
      <c r="J4332" s="21" t="s">
        <v>12</v>
      </c>
      <c r="K4332" s="21" t="str">
        <f t="shared" si="223"/>
        <v/>
      </c>
      <c r="L4332" s="21" t="e">
        <f ca="1">IF(AND(K4332&lt;&gt; "", COUNTIF(SAP!#REF!,K4332)&gt;0),"Matched", "")</f>
        <v>#REF!</v>
      </c>
      <c r="M4332" s="21" t="str">
        <f t="shared" si="221"/>
        <v/>
      </c>
      <c r="N4332" s="21" t="e">
        <f ca="1">IF(AND(M4332&lt;&gt; "", COUNTIF(SAP!#REF!,M4332)&gt;0),"Matched", "")</f>
        <v>#REF!</v>
      </c>
      <c r="O4332" s="21" t="str">
        <f t="shared" si="222"/>
        <v/>
      </c>
      <c r="P4332" s="21" t="e">
        <f ca="1">IF(AND(O4332&lt;&gt; "", COUNTIF(SAP!#REF!,O4332)&gt;0),"Matched", "")</f>
        <v>#REF!</v>
      </c>
      <c r="Q4332" s="21" t="str">
        <f ca="1">IF(OR(D4332="AC",D4332="TR"),"Logic4"&amp;"_"&amp;TEXT(C4332,"dd.mm.yyyy") &amp;"_"&amp; 878914.08,"")</f>
        <v>Logic4_27.04.2020_878914.08</v>
      </c>
      <c r="R4332" s="21" t="e">
        <f ca="1">IF(AND(Q4332&lt;&gt; "", COUNTIF(SAP!#REF!,Q4332)&gt;0),"Matched", "")</f>
        <v>#REF!</v>
      </c>
    </row>
    <row r="4333" spans="1:18" hidden="1">
      <c r="A4333" s="21">
        <v>11563327</v>
      </c>
      <c r="B4333" s="22">
        <v>43948</v>
      </c>
      <c r="C4333" s="22">
        <v>43948</v>
      </c>
      <c r="D4333" s="21" t="s">
        <v>10</v>
      </c>
      <c r="E4333" s="23">
        <v>0</v>
      </c>
      <c r="F4333" s="23">
        <v>0</v>
      </c>
      <c r="G4333" s="23">
        <v>1820</v>
      </c>
      <c r="H4333" s="23">
        <v>57548.58</v>
      </c>
      <c r="I4333" s="21" t="s">
        <v>11</v>
      </c>
      <c r="J4333" s="21" t="s">
        <v>12</v>
      </c>
      <c r="K4333" s="21" t="str">
        <f t="shared" si="223"/>
        <v/>
      </c>
      <c r="L4333" s="21" t="e">
        <f ca="1">IF(AND(K4333&lt;&gt; "", COUNTIF(SAP!#REF!,K4333)&gt;0),"Matched", "")</f>
        <v>#REF!</v>
      </c>
      <c r="M4333" s="21" t="str">
        <f t="shared" si="221"/>
        <v/>
      </c>
      <c r="N4333" s="21" t="e">
        <f ca="1">IF(AND(M4333&lt;&gt; "", COUNTIF(SAP!#REF!,M4333)&gt;0),"Matched", "")</f>
        <v>#REF!</v>
      </c>
      <c r="O4333" s="21" t="str">
        <f t="shared" si="222"/>
        <v/>
      </c>
      <c r="P4333" s="21" t="e">
        <f ca="1">IF(AND(O4333&lt;&gt; "", COUNTIF(SAP!#REF!,O4333)&gt;0),"Matched", "")</f>
        <v>#REF!</v>
      </c>
      <c r="Q4333" s="21" t="str">
        <f ca="1">IF(OR(D4333="AC",D4333="TR"),"Logic4"&amp;"_"&amp;TEXT(C4333,"dd.mm.yyyy") &amp;"_"&amp; 878914.08,"")</f>
        <v>Logic4_27.04.2020_878914.08</v>
      </c>
      <c r="R4333" s="21" t="e">
        <f ca="1">IF(AND(Q4333&lt;&gt; "", COUNTIF(SAP!#REF!,Q4333)&gt;0),"Matched", "")</f>
        <v>#REF!</v>
      </c>
    </row>
    <row r="4334" spans="1:18" hidden="1">
      <c r="A4334" s="21">
        <v>11563327</v>
      </c>
      <c r="B4334" s="22">
        <v>43948</v>
      </c>
      <c r="C4334" s="22">
        <v>43948</v>
      </c>
      <c r="D4334" s="21" t="s">
        <v>10</v>
      </c>
      <c r="E4334" s="23">
        <v>0</v>
      </c>
      <c r="F4334" s="23">
        <v>0</v>
      </c>
      <c r="G4334" s="23">
        <v>1830</v>
      </c>
      <c r="H4334" s="23">
        <v>59378.58</v>
      </c>
      <c r="I4334" s="21" t="s">
        <v>11</v>
      </c>
      <c r="J4334" s="21" t="s">
        <v>12</v>
      </c>
      <c r="K4334" s="21" t="str">
        <f t="shared" si="223"/>
        <v/>
      </c>
      <c r="L4334" s="21" t="e">
        <f ca="1">IF(AND(K4334&lt;&gt; "", COUNTIF(SAP!#REF!,K4334)&gt;0),"Matched", "")</f>
        <v>#REF!</v>
      </c>
      <c r="M4334" s="21" t="str">
        <f t="shared" si="221"/>
        <v/>
      </c>
      <c r="N4334" s="21" t="e">
        <f ca="1">IF(AND(M4334&lt;&gt; "", COUNTIF(SAP!#REF!,M4334)&gt;0),"Matched", "")</f>
        <v>#REF!</v>
      </c>
      <c r="O4334" s="21" t="str">
        <f t="shared" si="222"/>
        <v/>
      </c>
      <c r="P4334" s="21" t="e">
        <f ca="1">IF(AND(O4334&lt;&gt; "", COUNTIF(SAP!#REF!,O4334)&gt;0),"Matched", "")</f>
        <v>#REF!</v>
      </c>
      <c r="Q4334" s="21" t="str">
        <f ca="1">IF(OR(D4334="AC",D4334="TR"),"Logic4"&amp;"_"&amp;TEXT(C4334,"dd.mm.yyyy") &amp;"_"&amp; 878914.08,"")</f>
        <v>Logic4_27.04.2020_878914.08</v>
      </c>
      <c r="R4334" s="21" t="e">
        <f ca="1">IF(AND(Q4334&lt;&gt; "", COUNTIF(SAP!#REF!,Q4334)&gt;0),"Matched", "")</f>
        <v>#REF!</v>
      </c>
    </row>
    <row r="4335" spans="1:18" hidden="1">
      <c r="A4335" s="21">
        <v>11563327</v>
      </c>
      <c r="B4335" s="22">
        <v>43948</v>
      </c>
      <c r="C4335" s="22">
        <v>43948</v>
      </c>
      <c r="D4335" s="21" t="s">
        <v>10</v>
      </c>
      <c r="E4335" s="23">
        <v>0</v>
      </c>
      <c r="F4335" s="23">
        <v>0</v>
      </c>
      <c r="G4335" s="23">
        <v>1880</v>
      </c>
      <c r="H4335" s="23">
        <v>61258.58</v>
      </c>
      <c r="I4335" s="21" t="s">
        <v>11</v>
      </c>
      <c r="J4335" s="21" t="s">
        <v>12</v>
      </c>
      <c r="K4335" s="21" t="str">
        <f t="shared" si="223"/>
        <v/>
      </c>
      <c r="L4335" s="21" t="e">
        <f ca="1">IF(AND(K4335&lt;&gt; "", COUNTIF(SAP!#REF!,K4335)&gt;0),"Matched", "")</f>
        <v>#REF!</v>
      </c>
      <c r="M4335" s="21" t="str">
        <f t="shared" si="221"/>
        <v/>
      </c>
      <c r="N4335" s="21" t="e">
        <f ca="1">IF(AND(M4335&lt;&gt; "", COUNTIF(SAP!#REF!,M4335)&gt;0),"Matched", "")</f>
        <v>#REF!</v>
      </c>
      <c r="O4335" s="21" t="str">
        <f t="shared" si="222"/>
        <v/>
      </c>
      <c r="P4335" s="21" t="e">
        <f ca="1">IF(AND(O4335&lt;&gt; "", COUNTIF(SAP!#REF!,O4335)&gt;0),"Matched", "")</f>
        <v>#REF!</v>
      </c>
      <c r="Q4335" s="21" t="str">
        <f ca="1">IF(OR(D4335="AC",D4335="TR"),"Logic4"&amp;"_"&amp;TEXT(C4335,"dd.mm.yyyy") &amp;"_"&amp; 878914.08,"")</f>
        <v>Logic4_27.04.2020_878914.08</v>
      </c>
      <c r="R4335" s="21" t="e">
        <f ca="1">IF(AND(Q4335&lt;&gt; "", COUNTIF(SAP!#REF!,Q4335)&gt;0),"Matched", "")</f>
        <v>#REF!</v>
      </c>
    </row>
    <row r="4336" spans="1:18" hidden="1">
      <c r="A4336" s="21">
        <v>11563327</v>
      </c>
      <c r="B4336" s="22">
        <v>43948</v>
      </c>
      <c r="C4336" s="22">
        <v>43948</v>
      </c>
      <c r="D4336" s="21" t="s">
        <v>10</v>
      </c>
      <c r="E4336" s="23">
        <v>0</v>
      </c>
      <c r="F4336" s="23">
        <v>0</v>
      </c>
      <c r="G4336" s="23">
        <v>1890</v>
      </c>
      <c r="H4336" s="23">
        <v>63148.58</v>
      </c>
      <c r="I4336" s="21" t="s">
        <v>11</v>
      </c>
      <c r="J4336" s="21" t="s">
        <v>12</v>
      </c>
      <c r="K4336" s="21" t="str">
        <f t="shared" si="223"/>
        <v/>
      </c>
      <c r="L4336" s="21" t="e">
        <f ca="1">IF(AND(K4336&lt;&gt; "", COUNTIF(SAP!#REF!,K4336)&gt;0),"Matched", "")</f>
        <v>#REF!</v>
      </c>
      <c r="M4336" s="21" t="str">
        <f t="shared" si="221"/>
        <v/>
      </c>
      <c r="N4336" s="21" t="e">
        <f ca="1">IF(AND(M4336&lt;&gt; "", COUNTIF(SAP!#REF!,M4336)&gt;0),"Matched", "")</f>
        <v>#REF!</v>
      </c>
      <c r="O4336" s="21" t="str">
        <f t="shared" si="222"/>
        <v/>
      </c>
      <c r="P4336" s="21" t="e">
        <f ca="1">IF(AND(O4336&lt;&gt; "", COUNTIF(SAP!#REF!,O4336)&gt;0),"Matched", "")</f>
        <v>#REF!</v>
      </c>
      <c r="Q4336" s="21" t="str">
        <f ca="1">IF(OR(D4336="AC",D4336="TR"),"Logic4"&amp;"_"&amp;TEXT(C4336,"dd.mm.yyyy") &amp;"_"&amp; 878914.08,"")</f>
        <v>Logic4_27.04.2020_878914.08</v>
      </c>
      <c r="R4336" s="21" t="e">
        <f ca="1">IF(AND(Q4336&lt;&gt; "", COUNTIF(SAP!#REF!,Q4336)&gt;0),"Matched", "")</f>
        <v>#REF!</v>
      </c>
    </row>
    <row r="4337" spans="1:18" hidden="1">
      <c r="A4337" s="21">
        <v>11563327</v>
      </c>
      <c r="B4337" s="22">
        <v>43948</v>
      </c>
      <c r="C4337" s="22">
        <v>43948</v>
      </c>
      <c r="D4337" s="21" t="s">
        <v>10</v>
      </c>
      <c r="E4337" s="23">
        <v>0</v>
      </c>
      <c r="F4337" s="23">
        <v>0</v>
      </c>
      <c r="G4337" s="23">
        <v>1899.4</v>
      </c>
      <c r="H4337" s="23">
        <v>65047.98</v>
      </c>
      <c r="I4337" s="21" t="s">
        <v>11</v>
      </c>
      <c r="J4337" s="21" t="s">
        <v>12</v>
      </c>
      <c r="K4337" s="21" t="str">
        <f t="shared" si="223"/>
        <v/>
      </c>
      <c r="L4337" s="21" t="e">
        <f ca="1">IF(AND(K4337&lt;&gt; "", COUNTIF(SAP!#REF!,K4337)&gt;0),"Matched", "")</f>
        <v>#REF!</v>
      </c>
      <c r="M4337" s="21" t="str">
        <f t="shared" si="221"/>
        <v/>
      </c>
      <c r="N4337" s="21" t="e">
        <f ca="1">IF(AND(M4337&lt;&gt; "", COUNTIF(SAP!#REF!,M4337)&gt;0),"Matched", "")</f>
        <v>#REF!</v>
      </c>
      <c r="O4337" s="21" t="str">
        <f t="shared" si="222"/>
        <v/>
      </c>
      <c r="P4337" s="21" t="e">
        <f ca="1">IF(AND(O4337&lt;&gt; "", COUNTIF(SAP!#REF!,O4337)&gt;0),"Matched", "")</f>
        <v>#REF!</v>
      </c>
      <c r="Q4337" s="21" t="str">
        <f ca="1">IF(OR(D4337="AC",D4337="TR"),"Logic4"&amp;"_"&amp;TEXT(C4337,"dd.mm.yyyy") &amp;"_"&amp; 878914.08,"")</f>
        <v>Logic4_27.04.2020_878914.08</v>
      </c>
      <c r="R4337" s="21" t="e">
        <f ca="1">IF(AND(Q4337&lt;&gt; "", COUNTIF(SAP!#REF!,Q4337)&gt;0),"Matched", "")</f>
        <v>#REF!</v>
      </c>
    </row>
    <row r="4338" spans="1:18" hidden="1">
      <c r="A4338" s="21">
        <v>11563327</v>
      </c>
      <c r="B4338" s="22">
        <v>43948</v>
      </c>
      <c r="C4338" s="22">
        <v>43948</v>
      </c>
      <c r="D4338" s="21" t="s">
        <v>10</v>
      </c>
      <c r="E4338" s="23">
        <v>0</v>
      </c>
      <c r="F4338" s="23">
        <v>0</v>
      </c>
      <c r="G4338" s="23">
        <v>1939.3</v>
      </c>
      <c r="H4338" s="23">
        <v>66987.28</v>
      </c>
      <c r="I4338" s="21" t="s">
        <v>11</v>
      </c>
      <c r="J4338" s="21" t="s">
        <v>12</v>
      </c>
      <c r="K4338" s="21" t="str">
        <f t="shared" si="223"/>
        <v/>
      </c>
      <c r="L4338" s="21" t="e">
        <f ca="1">IF(AND(K4338&lt;&gt; "", COUNTIF(SAP!#REF!,K4338)&gt;0),"Matched", "")</f>
        <v>#REF!</v>
      </c>
      <c r="M4338" s="21" t="str">
        <f t="shared" si="221"/>
        <v/>
      </c>
      <c r="N4338" s="21" t="e">
        <f ca="1">IF(AND(M4338&lt;&gt; "", COUNTIF(SAP!#REF!,M4338)&gt;0),"Matched", "")</f>
        <v>#REF!</v>
      </c>
      <c r="O4338" s="21" t="str">
        <f t="shared" si="222"/>
        <v/>
      </c>
      <c r="P4338" s="21" t="e">
        <f ca="1">IF(AND(O4338&lt;&gt; "", COUNTIF(SAP!#REF!,O4338)&gt;0),"Matched", "")</f>
        <v>#REF!</v>
      </c>
      <c r="Q4338" s="21" t="str">
        <f ca="1">IF(OR(D4338="AC",D4338="TR"),"Logic4"&amp;"_"&amp;TEXT(C4338,"dd.mm.yyyy") &amp;"_"&amp; 878914.08,"")</f>
        <v>Logic4_27.04.2020_878914.08</v>
      </c>
      <c r="R4338" s="21" t="e">
        <f ca="1">IF(AND(Q4338&lt;&gt; "", COUNTIF(SAP!#REF!,Q4338)&gt;0),"Matched", "")</f>
        <v>#REF!</v>
      </c>
    </row>
    <row r="4339" spans="1:18" hidden="1">
      <c r="A4339" s="21">
        <v>11563327</v>
      </c>
      <c r="B4339" s="22">
        <v>43948</v>
      </c>
      <c r="C4339" s="22">
        <v>43948</v>
      </c>
      <c r="D4339" s="21" t="s">
        <v>10</v>
      </c>
      <c r="E4339" s="23">
        <v>0</v>
      </c>
      <c r="F4339" s="23">
        <v>0</v>
      </c>
      <c r="G4339" s="23">
        <v>2070</v>
      </c>
      <c r="H4339" s="23">
        <v>69057.279999999999</v>
      </c>
      <c r="I4339" s="21" t="s">
        <v>11</v>
      </c>
      <c r="J4339" s="21" t="s">
        <v>12</v>
      </c>
      <c r="K4339" s="21" t="str">
        <f t="shared" si="223"/>
        <v/>
      </c>
      <c r="L4339" s="21" t="e">
        <f ca="1">IF(AND(K4339&lt;&gt; "", COUNTIF(SAP!#REF!,K4339)&gt;0),"Matched", "")</f>
        <v>#REF!</v>
      </c>
      <c r="M4339" s="21" t="str">
        <f t="shared" si="221"/>
        <v/>
      </c>
      <c r="N4339" s="21" t="e">
        <f ca="1">IF(AND(M4339&lt;&gt; "", COUNTIF(SAP!#REF!,M4339)&gt;0),"Matched", "")</f>
        <v>#REF!</v>
      </c>
      <c r="O4339" s="21" t="str">
        <f t="shared" si="222"/>
        <v/>
      </c>
      <c r="P4339" s="21" t="e">
        <f ca="1">IF(AND(O4339&lt;&gt; "", COUNTIF(SAP!#REF!,O4339)&gt;0),"Matched", "")</f>
        <v>#REF!</v>
      </c>
      <c r="Q4339" s="21" t="str">
        <f ca="1">IF(OR(D4339="AC",D4339="TR"),"Logic4"&amp;"_"&amp;TEXT(C4339,"dd.mm.yyyy") &amp;"_"&amp; 878914.08,"")</f>
        <v>Logic4_27.04.2020_878914.08</v>
      </c>
      <c r="R4339" s="21" t="e">
        <f ca="1">IF(AND(Q4339&lt;&gt; "", COUNTIF(SAP!#REF!,Q4339)&gt;0),"Matched", "")</f>
        <v>#REF!</v>
      </c>
    </row>
    <row r="4340" spans="1:18" hidden="1">
      <c r="A4340" s="21">
        <v>11563327</v>
      </c>
      <c r="B4340" s="22">
        <v>43948</v>
      </c>
      <c r="C4340" s="22">
        <v>43948</v>
      </c>
      <c r="D4340" s="21" t="s">
        <v>10</v>
      </c>
      <c r="E4340" s="23">
        <v>0</v>
      </c>
      <c r="F4340" s="23">
        <v>0</v>
      </c>
      <c r="G4340" s="23">
        <v>2105</v>
      </c>
      <c r="H4340" s="23">
        <v>71162.28</v>
      </c>
      <c r="I4340" s="21" t="s">
        <v>11</v>
      </c>
      <c r="J4340" s="21" t="s">
        <v>12</v>
      </c>
      <c r="K4340" s="21" t="str">
        <f t="shared" si="223"/>
        <v/>
      </c>
      <c r="L4340" s="21" t="e">
        <f ca="1">IF(AND(K4340&lt;&gt; "", COUNTIF(SAP!#REF!,K4340)&gt;0),"Matched", "")</f>
        <v>#REF!</v>
      </c>
      <c r="M4340" s="21" t="str">
        <f t="shared" si="221"/>
        <v/>
      </c>
      <c r="N4340" s="21" t="e">
        <f ca="1">IF(AND(M4340&lt;&gt; "", COUNTIF(SAP!#REF!,M4340)&gt;0),"Matched", "")</f>
        <v>#REF!</v>
      </c>
      <c r="O4340" s="21" t="str">
        <f t="shared" si="222"/>
        <v/>
      </c>
      <c r="P4340" s="21" t="e">
        <f ca="1">IF(AND(O4340&lt;&gt; "", COUNTIF(SAP!#REF!,O4340)&gt;0),"Matched", "")</f>
        <v>#REF!</v>
      </c>
      <c r="Q4340" s="21" t="str">
        <f ca="1">IF(OR(D4340="AC",D4340="TR"),"Logic4"&amp;"_"&amp;TEXT(C4340,"dd.mm.yyyy") &amp;"_"&amp; 878914.08,"")</f>
        <v>Logic4_27.04.2020_878914.08</v>
      </c>
      <c r="R4340" s="21" t="e">
        <f ca="1">IF(AND(Q4340&lt;&gt; "", COUNTIF(SAP!#REF!,Q4340)&gt;0),"Matched", "")</f>
        <v>#REF!</v>
      </c>
    </row>
    <row r="4341" spans="1:18" hidden="1">
      <c r="A4341" s="21">
        <v>11563327</v>
      </c>
      <c r="B4341" s="22">
        <v>43948</v>
      </c>
      <c r="C4341" s="22">
        <v>43948</v>
      </c>
      <c r="D4341" s="21" t="s">
        <v>10</v>
      </c>
      <c r="E4341" s="23">
        <v>0</v>
      </c>
      <c r="F4341" s="23">
        <v>0</v>
      </c>
      <c r="G4341" s="23">
        <v>2220</v>
      </c>
      <c r="H4341" s="23">
        <v>73382.28</v>
      </c>
      <c r="I4341" s="21" t="s">
        <v>11</v>
      </c>
      <c r="J4341" s="21" t="s">
        <v>12</v>
      </c>
      <c r="K4341" s="21" t="str">
        <f t="shared" si="223"/>
        <v/>
      </c>
      <c r="L4341" s="21" t="e">
        <f ca="1">IF(AND(K4341&lt;&gt; "", COUNTIF(SAP!#REF!,K4341)&gt;0),"Matched", "")</f>
        <v>#REF!</v>
      </c>
      <c r="M4341" s="21" t="str">
        <f t="shared" si="221"/>
        <v/>
      </c>
      <c r="N4341" s="21" t="e">
        <f ca="1">IF(AND(M4341&lt;&gt; "", COUNTIF(SAP!#REF!,M4341)&gt;0),"Matched", "")</f>
        <v>#REF!</v>
      </c>
      <c r="O4341" s="21" t="str">
        <f t="shared" si="222"/>
        <v/>
      </c>
      <c r="P4341" s="21" t="e">
        <f ca="1">IF(AND(O4341&lt;&gt; "", COUNTIF(SAP!#REF!,O4341)&gt;0),"Matched", "")</f>
        <v>#REF!</v>
      </c>
      <c r="Q4341" s="21" t="str">
        <f ca="1">IF(OR(D4341="AC",D4341="TR"),"Logic4"&amp;"_"&amp;TEXT(C4341,"dd.mm.yyyy") &amp;"_"&amp; 878914.08,"")</f>
        <v>Logic4_27.04.2020_878914.08</v>
      </c>
      <c r="R4341" s="21" t="e">
        <f ca="1">IF(AND(Q4341&lt;&gt; "", COUNTIF(SAP!#REF!,Q4341)&gt;0),"Matched", "")</f>
        <v>#REF!</v>
      </c>
    </row>
    <row r="4342" spans="1:18" hidden="1">
      <c r="A4342" s="21">
        <v>11563327</v>
      </c>
      <c r="B4342" s="22">
        <v>43948</v>
      </c>
      <c r="C4342" s="22">
        <v>43948</v>
      </c>
      <c r="D4342" s="21" t="s">
        <v>10</v>
      </c>
      <c r="E4342" s="23">
        <v>0</v>
      </c>
      <c r="F4342" s="23">
        <v>0</v>
      </c>
      <c r="G4342" s="23">
        <v>2260</v>
      </c>
      <c r="H4342" s="23">
        <v>75642.28</v>
      </c>
      <c r="I4342" s="21" t="s">
        <v>11</v>
      </c>
      <c r="J4342" s="21" t="s">
        <v>12</v>
      </c>
      <c r="K4342" s="21" t="str">
        <f t="shared" si="223"/>
        <v/>
      </c>
      <c r="L4342" s="21" t="e">
        <f ca="1">IF(AND(K4342&lt;&gt; "", COUNTIF(SAP!#REF!,K4342)&gt;0),"Matched", "")</f>
        <v>#REF!</v>
      </c>
      <c r="M4342" s="21" t="str">
        <f t="shared" si="221"/>
        <v/>
      </c>
      <c r="N4342" s="21" t="e">
        <f ca="1">IF(AND(M4342&lt;&gt; "", COUNTIF(SAP!#REF!,M4342)&gt;0),"Matched", "")</f>
        <v>#REF!</v>
      </c>
      <c r="O4342" s="21" t="str">
        <f t="shared" si="222"/>
        <v/>
      </c>
      <c r="P4342" s="21" t="e">
        <f ca="1">IF(AND(O4342&lt;&gt; "", COUNTIF(SAP!#REF!,O4342)&gt;0),"Matched", "")</f>
        <v>#REF!</v>
      </c>
      <c r="Q4342" s="21" t="str">
        <f ca="1">IF(OR(D4342="AC",D4342="TR"),"Logic4"&amp;"_"&amp;TEXT(C4342,"dd.mm.yyyy") &amp;"_"&amp; 878914.08,"")</f>
        <v>Logic4_27.04.2020_878914.08</v>
      </c>
      <c r="R4342" s="21" t="e">
        <f ca="1">IF(AND(Q4342&lt;&gt; "", COUNTIF(SAP!#REF!,Q4342)&gt;0),"Matched", "")</f>
        <v>#REF!</v>
      </c>
    </row>
    <row r="4343" spans="1:18" hidden="1">
      <c r="A4343" s="21">
        <v>11563327</v>
      </c>
      <c r="B4343" s="22">
        <v>43948</v>
      </c>
      <c r="C4343" s="22">
        <v>43948</v>
      </c>
      <c r="D4343" s="21" t="s">
        <v>10</v>
      </c>
      <c r="E4343" s="23">
        <v>0</v>
      </c>
      <c r="F4343" s="23">
        <v>0</v>
      </c>
      <c r="G4343" s="23">
        <v>2270</v>
      </c>
      <c r="H4343" s="23">
        <v>77912.28</v>
      </c>
      <c r="I4343" s="21" t="s">
        <v>11</v>
      </c>
      <c r="J4343" s="21" t="s">
        <v>12</v>
      </c>
      <c r="K4343" s="21" t="str">
        <f t="shared" si="223"/>
        <v/>
      </c>
      <c r="L4343" s="21" t="e">
        <f ca="1">IF(AND(K4343&lt;&gt; "", COUNTIF(SAP!#REF!,K4343)&gt;0),"Matched", "")</f>
        <v>#REF!</v>
      </c>
      <c r="M4343" s="21" t="str">
        <f t="shared" si="221"/>
        <v/>
      </c>
      <c r="N4343" s="21" t="e">
        <f ca="1">IF(AND(M4343&lt;&gt; "", COUNTIF(SAP!#REF!,M4343)&gt;0),"Matched", "")</f>
        <v>#REF!</v>
      </c>
      <c r="O4343" s="21" t="str">
        <f t="shared" si="222"/>
        <v/>
      </c>
      <c r="P4343" s="21" t="e">
        <f ca="1">IF(AND(O4343&lt;&gt; "", COUNTIF(SAP!#REF!,O4343)&gt;0),"Matched", "")</f>
        <v>#REF!</v>
      </c>
      <c r="Q4343" s="21" t="str">
        <f ca="1">IF(OR(D4343="AC",D4343="TR"),"Logic4"&amp;"_"&amp;TEXT(C4343,"dd.mm.yyyy") &amp;"_"&amp; 878914.08,"")</f>
        <v>Logic4_27.04.2020_878914.08</v>
      </c>
      <c r="R4343" s="21" t="e">
        <f ca="1">IF(AND(Q4343&lt;&gt; "", COUNTIF(SAP!#REF!,Q4343)&gt;0),"Matched", "")</f>
        <v>#REF!</v>
      </c>
    </row>
    <row r="4344" spans="1:18" hidden="1">
      <c r="A4344" s="21">
        <v>11563327</v>
      </c>
      <c r="B4344" s="22">
        <v>43948</v>
      </c>
      <c r="C4344" s="22">
        <v>43948</v>
      </c>
      <c r="D4344" s="21" t="s">
        <v>10</v>
      </c>
      <c r="E4344" s="23">
        <v>0</v>
      </c>
      <c r="F4344" s="23">
        <v>0</v>
      </c>
      <c r="G4344" s="23">
        <v>2309</v>
      </c>
      <c r="H4344" s="23">
        <v>80221.279999999999</v>
      </c>
      <c r="I4344" s="21" t="s">
        <v>11</v>
      </c>
      <c r="J4344" s="21" t="s">
        <v>12</v>
      </c>
      <c r="K4344" s="21" t="str">
        <f t="shared" si="223"/>
        <v/>
      </c>
      <c r="L4344" s="21" t="e">
        <f ca="1">IF(AND(K4344&lt;&gt; "", COUNTIF(SAP!#REF!,K4344)&gt;0),"Matched", "")</f>
        <v>#REF!</v>
      </c>
      <c r="M4344" s="21" t="str">
        <f t="shared" si="221"/>
        <v/>
      </c>
      <c r="N4344" s="21" t="e">
        <f ca="1">IF(AND(M4344&lt;&gt; "", COUNTIF(SAP!#REF!,M4344)&gt;0),"Matched", "")</f>
        <v>#REF!</v>
      </c>
      <c r="O4344" s="21" t="str">
        <f t="shared" si="222"/>
        <v/>
      </c>
      <c r="P4344" s="21" t="e">
        <f ca="1">IF(AND(O4344&lt;&gt; "", COUNTIF(SAP!#REF!,O4344)&gt;0),"Matched", "")</f>
        <v>#REF!</v>
      </c>
      <c r="Q4344" s="21" t="str">
        <f ca="1">IF(OR(D4344="AC",D4344="TR"),"Logic4"&amp;"_"&amp;TEXT(C4344,"dd.mm.yyyy") &amp;"_"&amp; 878914.08,"")</f>
        <v>Logic4_27.04.2020_878914.08</v>
      </c>
      <c r="R4344" s="21" t="e">
        <f ca="1">IF(AND(Q4344&lt;&gt; "", COUNTIF(SAP!#REF!,Q4344)&gt;0),"Matched", "")</f>
        <v>#REF!</v>
      </c>
    </row>
    <row r="4345" spans="1:18" hidden="1">
      <c r="A4345" s="21">
        <v>11563327</v>
      </c>
      <c r="B4345" s="22">
        <v>43948</v>
      </c>
      <c r="C4345" s="22">
        <v>43948</v>
      </c>
      <c r="D4345" s="21" t="s">
        <v>10</v>
      </c>
      <c r="E4345" s="23">
        <v>0</v>
      </c>
      <c r="F4345" s="23">
        <v>0</v>
      </c>
      <c r="G4345" s="23">
        <v>2320</v>
      </c>
      <c r="H4345" s="23">
        <v>82541.279999999999</v>
      </c>
      <c r="I4345" s="21" t="s">
        <v>11</v>
      </c>
      <c r="J4345" s="21" t="s">
        <v>12</v>
      </c>
      <c r="K4345" s="21" t="str">
        <f t="shared" si="223"/>
        <v/>
      </c>
      <c r="L4345" s="21" t="e">
        <f ca="1">IF(AND(K4345&lt;&gt; "", COUNTIF(SAP!#REF!,K4345)&gt;0),"Matched", "")</f>
        <v>#REF!</v>
      </c>
      <c r="M4345" s="21" t="str">
        <f t="shared" si="221"/>
        <v/>
      </c>
      <c r="N4345" s="21" t="e">
        <f ca="1">IF(AND(M4345&lt;&gt; "", COUNTIF(SAP!#REF!,M4345)&gt;0),"Matched", "")</f>
        <v>#REF!</v>
      </c>
      <c r="O4345" s="21" t="str">
        <f t="shared" si="222"/>
        <v/>
      </c>
      <c r="P4345" s="21" t="e">
        <f ca="1">IF(AND(O4345&lt;&gt; "", COUNTIF(SAP!#REF!,O4345)&gt;0),"Matched", "")</f>
        <v>#REF!</v>
      </c>
      <c r="Q4345" s="21" t="str">
        <f ca="1">IF(OR(D4345="AC",D4345="TR"),"Logic4"&amp;"_"&amp;TEXT(C4345,"dd.mm.yyyy") &amp;"_"&amp; 878914.08,"")</f>
        <v>Logic4_27.04.2020_878914.08</v>
      </c>
      <c r="R4345" s="21" t="e">
        <f ca="1">IF(AND(Q4345&lt;&gt; "", COUNTIF(SAP!#REF!,Q4345)&gt;0),"Matched", "")</f>
        <v>#REF!</v>
      </c>
    </row>
    <row r="4346" spans="1:18" hidden="1">
      <c r="A4346" s="21">
        <v>11563327</v>
      </c>
      <c r="B4346" s="22">
        <v>43948</v>
      </c>
      <c r="C4346" s="22">
        <v>43948</v>
      </c>
      <c r="D4346" s="21" t="s">
        <v>10</v>
      </c>
      <c r="E4346" s="23">
        <v>0</v>
      </c>
      <c r="F4346" s="23">
        <v>0</v>
      </c>
      <c r="G4346" s="23">
        <v>2350</v>
      </c>
      <c r="H4346" s="23">
        <v>84891.28</v>
      </c>
      <c r="I4346" s="21" t="s">
        <v>11</v>
      </c>
      <c r="J4346" s="21" t="s">
        <v>12</v>
      </c>
      <c r="K4346" s="21" t="str">
        <f t="shared" si="223"/>
        <v/>
      </c>
      <c r="L4346" s="21" t="e">
        <f ca="1">IF(AND(K4346&lt;&gt; "", COUNTIF(SAP!#REF!,K4346)&gt;0),"Matched", "")</f>
        <v>#REF!</v>
      </c>
      <c r="M4346" s="21" t="str">
        <f t="shared" si="221"/>
        <v/>
      </c>
      <c r="N4346" s="21" t="e">
        <f ca="1">IF(AND(M4346&lt;&gt; "", COUNTIF(SAP!#REF!,M4346)&gt;0),"Matched", "")</f>
        <v>#REF!</v>
      </c>
      <c r="O4346" s="21" t="str">
        <f t="shared" si="222"/>
        <v/>
      </c>
      <c r="P4346" s="21" t="e">
        <f ca="1">IF(AND(O4346&lt;&gt; "", COUNTIF(SAP!#REF!,O4346)&gt;0),"Matched", "")</f>
        <v>#REF!</v>
      </c>
      <c r="Q4346" s="21" t="str">
        <f ca="1">IF(OR(D4346="AC",D4346="TR"),"Logic4"&amp;"_"&amp;TEXT(C4346,"dd.mm.yyyy") &amp;"_"&amp; 878914.08,"")</f>
        <v>Logic4_27.04.2020_878914.08</v>
      </c>
      <c r="R4346" s="21" t="e">
        <f ca="1">IF(AND(Q4346&lt;&gt; "", COUNTIF(SAP!#REF!,Q4346)&gt;0),"Matched", "")</f>
        <v>#REF!</v>
      </c>
    </row>
    <row r="4347" spans="1:18" hidden="1">
      <c r="A4347" s="21">
        <v>11563327</v>
      </c>
      <c r="B4347" s="22">
        <v>43948</v>
      </c>
      <c r="C4347" s="22">
        <v>43948</v>
      </c>
      <c r="D4347" s="21" t="s">
        <v>10</v>
      </c>
      <c r="E4347" s="23">
        <v>0</v>
      </c>
      <c r="F4347" s="23">
        <v>0</v>
      </c>
      <c r="G4347" s="23">
        <v>2375</v>
      </c>
      <c r="H4347" s="23">
        <v>87266.28</v>
      </c>
      <c r="I4347" s="21" t="s">
        <v>11</v>
      </c>
      <c r="J4347" s="21" t="s">
        <v>12</v>
      </c>
      <c r="K4347" s="21" t="str">
        <f t="shared" si="223"/>
        <v/>
      </c>
      <c r="L4347" s="21" t="e">
        <f ca="1">IF(AND(K4347&lt;&gt; "", COUNTIF(SAP!#REF!,K4347)&gt;0),"Matched", "")</f>
        <v>#REF!</v>
      </c>
      <c r="M4347" s="21" t="str">
        <f t="shared" si="221"/>
        <v/>
      </c>
      <c r="N4347" s="21" t="e">
        <f ca="1">IF(AND(M4347&lt;&gt; "", COUNTIF(SAP!#REF!,M4347)&gt;0),"Matched", "")</f>
        <v>#REF!</v>
      </c>
      <c r="O4347" s="21" t="str">
        <f t="shared" si="222"/>
        <v/>
      </c>
      <c r="P4347" s="21" t="e">
        <f ca="1">IF(AND(O4347&lt;&gt; "", COUNTIF(SAP!#REF!,O4347)&gt;0),"Matched", "")</f>
        <v>#REF!</v>
      </c>
      <c r="Q4347" s="21" t="str">
        <f ca="1">IF(OR(D4347="AC",D4347="TR"),"Logic4"&amp;"_"&amp;TEXT(C4347,"dd.mm.yyyy") &amp;"_"&amp; 878914.08,"")</f>
        <v>Logic4_27.04.2020_878914.08</v>
      </c>
      <c r="R4347" s="21" t="e">
        <f ca="1">IF(AND(Q4347&lt;&gt; "", COUNTIF(SAP!#REF!,Q4347)&gt;0),"Matched", "")</f>
        <v>#REF!</v>
      </c>
    </row>
    <row r="4348" spans="1:18" hidden="1">
      <c r="A4348" s="21">
        <v>11563327</v>
      </c>
      <c r="B4348" s="22">
        <v>43948</v>
      </c>
      <c r="C4348" s="22">
        <v>43948</v>
      </c>
      <c r="D4348" s="21" t="s">
        <v>10</v>
      </c>
      <c r="E4348" s="23">
        <v>0</v>
      </c>
      <c r="F4348" s="23">
        <v>0</v>
      </c>
      <c r="G4348" s="23">
        <v>2510</v>
      </c>
      <c r="H4348" s="23">
        <v>89776.28</v>
      </c>
      <c r="I4348" s="21" t="s">
        <v>11</v>
      </c>
      <c r="J4348" s="21" t="s">
        <v>12</v>
      </c>
      <c r="K4348" s="21" t="str">
        <f t="shared" si="223"/>
        <v/>
      </c>
      <c r="L4348" s="21" t="e">
        <f ca="1">IF(AND(K4348&lt;&gt; "", COUNTIF(SAP!#REF!,K4348)&gt;0),"Matched", "")</f>
        <v>#REF!</v>
      </c>
      <c r="M4348" s="21" t="str">
        <f t="shared" ref="M4348:M4411" si="224">IF(D4348="TR","Logic2"&amp;"_"&amp;TEXT(C4348,"dd.mm.yyyy") &amp;"_"&amp; F4348,"")</f>
        <v/>
      </c>
      <c r="N4348" s="21" t="e">
        <f ca="1">IF(AND(M4348&lt;&gt; "", COUNTIF(SAP!#REF!,M4348)&gt;0),"Matched", "")</f>
        <v>#REF!</v>
      </c>
      <c r="O4348" s="21" t="str">
        <f t="shared" ref="O4348:O4411" si="225">IF(D4348="AF","Logic3"&amp;"_"&amp;G4348,"")</f>
        <v/>
      </c>
      <c r="P4348" s="21" t="e">
        <f ca="1">IF(AND(O4348&lt;&gt; "", COUNTIF(SAP!#REF!,O4348)&gt;0),"Matched", "")</f>
        <v>#REF!</v>
      </c>
      <c r="Q4348" s="21" t="str">
        <f ca="1">IF(OR(D4348="AC",D4348="TR"),"Logic4"&amp;"_"&amp;TEXT(C4348,"dd.mm.yyyy") &amp;"_"&amp; 878914.08,"")</f>
        <v>Logic4_27.04.2020_878914.08</v>
      </c>
      <c r="R4348" s="21" t="e">
        <f ca="1">IF(AND(Q4348&lt;&gt; "", COUNTIF(SAP!#REF!,Q4348)&gt;0),"Matched", "")</f>
        <v>#REF!</v>
      </c>
    </row>
    <row r="4349" spans="1:18" hidden="1">
      <c r="A4349" s="21">
        <v>11563327</v>
      </c>
      <c r="B4349" s="22">
        <v>43948</v>
      </c>
      <c r="C4349" s="22">
        <v>43948</v>
      </c>
      <c r="D4349" s="21" t="s">
        <v>10</v>
      </c>
      <c r="E4349" s="23">
        <v>0</v>
      </c>
      <c r="F4349" s="23">
        <v>0</v>
      </c>
      <c r="G4349" s="23">
        <v>2607</v>
      </c>
      <c r="H4349" s="23">
        <v>92383.28</v>
      </c>
      <c r="I4349" s="21" t="s">
        <v>11</v>
      </c>
      <c r="J4349" s="21" t="s">
        <v>12</v>
      </c>
      <c r="K4349" s="21" t="str">
        <f t="shared" si="223"/>
        <v/>
      </c>
      <c r="L4349" s="21" t="e">
        <f ca="1">IF(AND(K4349&lt;&gt; "", COUNTIF(SAP!#REF!,K4349)&gt;0),"Matched", "")</f>
        <v>#REF!</v>
      </c>
      <c r="M4349" s="21" t="str">
        <f t="shared" si="224"/>
        <v/>
      </c>
      <c r="N4349" s="21" t="e">
        <f ca="1">IF(AND(M4349&lt;&gt; "", COUNTIF(SAP!#REF!,M4349)&gt;0),"Matched", "")</f>
        <v>#REF!</v>
      </c>
      <c r="O4349" s="21" t="str">
        <f t="shared" si="225"/>
        <v/>
      </c>
      <c r="P4349" s="21" t="e">
        <f ca="1">IF(AND(O4349&lt;&gt; "", COUNTIF(SAP!#REF!,O4349)&gt;0),"Matched", "")</f>
        <v>#REF!</v>
      </c>
      <c r="Q4349" s="21" t="str">
        <f ca="1">IF(OR(D4349="AC",D4349="TR"),"Logic4"&amp;"_"&amp;TEXT(C4349,"dd.mm.yyyy") &amp;"_"&amp; 878914.08,"")</f>
        <v>Logic4_27.04.2020_878914.08</v>
      </c>
      <c r="R4349" s="21" t="e">
        <f ca="1">IF(AND(Q4349&lt;&gt; "", COUNTIF(SAP!#REF!,Q4349)&gt;0),"Matched", "")</f>
        <v>#REF!</v>
      </c>
    </row>
    <row r="4350" spans="1:18" hidden="1">
      <c r="A4350" s="21">
        <v>11563327</v>
      </c>
      <c r="B4350" s="22">
        <v>43948</v>
      </c>
      <c r="C4350" s="22">
        <v>43948</v>
      </c>
      <c r="D4350" s="21" t="s">
        <v>10</v>
      </c>
      <c r="E4350" s="23">
        <v>0</v>
      </c>
      <c r="F4350" s="23">
        <v>0</v>
      </c>
      <c r="G4350" s="23">
        <v>2710</v>
      </c>
      <c r="H4350" s="23">
        <v>95093.28</v>
      </c>
      <c r="I4350" s="21" t="s">
        <v>11</v>
      </c>
      <c r="J4350" s="21" t="s">
        <v>12</v>
      </c>
      <c r="K4350" s="21" t="str">
        <f t="shared" si="223"/>
        <v/>
      </c>
      <c r="L4350" s="21" t="e">
        <f ca="1">IF(AND(K4350&lt;&gt; "", COUNTIF(SAP!#REF!,K4350)&gt;0),"Matched", "")</f>
        <v>#REF!</v>
      </c>
      <c r="M4350" s="21" t="str">
        <f t="shared" si="224"/>
        <v/>
      </c>
      <c r="N4350" s="21" t="e">
        <f ca="1">IF(AND(M4350&lt;&gt; "", COUNTIF(SAP!#REF!,M4350)&gt;0),"Matched", "")</f>
        <v>#REF!</v>
      </c>
      <c r="O4350" s="21" t="str">
        <f t="shared" si="225"/>
        <v/>
      </c>
      <c r="P4350" s="21" t="e">
        <f ca="1">IF(AND(O4350&lt;&gt; "", COUNTIF(SAP!#REF!,O4350)&gt;0),"Matched", "")</f>
        <v>#REF!</v>
      </c>
      <c r="Q4350" s="21" t="str">
        <f ca="1">IF(OR(D4350="AC",D4350="TR"),"Logic4"&amp;"_"&amp;TEXT(C4350,"dd.mm.yyyy") &amp;"_"&amp; 878914.08,"")</f>
        <v>Logic4_27.04.2020_878914.08</v>
      </c>
      <c r="R4350" s="21" t="e">
        <f ca="1">IF(AND(Q4350&lt;&gt; "", COUNTIF(SAP!#REF!,Q4350)&gt;0),"Matched", "")</f>
        <v>#REF!</v>
      </c>
    </row>
    <row r="4351" spans="1:18" hidden="1">
      <c r="A4351" s="21">
        <v>11563327</v>
      </c>
      <c r="B4351" s="22">
        <v>43948</v>
      </c>
      <c r="C4351" s="22">
        <v>43948</v>
      </c>
      <c r="D4351" s="21" t="s">
        <v>10</v>
      </c>
      <c r="E4351" s="23">
        <v>0</v>
      </c>
      <c r="F4351" s="23">
        <v>0</v>
      </c>
      <c r="G4351" s="23">
        <v>2800</v>
      </c>
      <c r="H4351" s="23">
        <v>97893.28</v>
      </c>
      <c r="I4351" s="21" t="s">
        <v>11</v>
      </c>
      <c r="J4351" s="21" t="s">
        <v>12</v>
      </c>
      <c r="K4351" s="21" t="str">
        <f t="shared" si="223"/>
        <v/>
      </c>
      <c r="L4351" s="21" t="e">
        <f ca="1">IF(AND(K4351&lt;&gt; "", COUNTIF(SAP!#REF!,K4351)&gt;0),"Matched", "")</f>
        <v>#REF!</v>
      </c>
      <c r="M4351" s="21" t="str">
        <f t="shared" si="224"/>
        <v/>
      </c>
      <c r="N4351" s="21" t="e">
        <f ca="1">IF(AND(M4351&lt;&gt; "", COUNTIF(SAP!#REF!,M4351)&gt;0),"Matched", "")</f>
        <v>#REF!</v>
      </c>
      <c r="O4351" s="21" t="str">
        <f t="shared" si="225"/>
        <v/>
      </c>
      <c r="P4351" s="21" t="e">
        <f ca="1">IF(AND(O4351&lt;&gt; "", COUNTIF(SAP!#REF!,O4351)&gt;0),"Matched", "")</f>
        <v>#REF!</v>
      </c>
      <c r="Q4351" s="21" t="str">
        <f ca="1">IF(OR(D4351="AC",D4351="TR"),"Logic4"&amp;"_"&amp;TEXT(C4351,"dd.mm.yyyy") &amp;"_"&amp; 878914.08,"")</f>
        <v>Logic4_27.04.2020_878914.08</v>
      </c>
      <c r="R4351" s="21" t="e">
        <f ca="1">IF(AND(Q4351&lt;&gt; "", COUNTIF(SAP!#REF!,Q4351)&gt;0),"Matched", "")</f>
        <v>#REF!</v>
      </c>
    </row>
    <row r="4352" spans="1:18" hidden="1">
      <c r="A4352" s="21">
        <v>11563327</v>
      </c>
      <c r="B4352" s="22">
        <v>43948</v>
      </c>
      <c r="C4352" s="22">
        <v>43948</v>
      </c>
      <c r="D4352" s="21" t="s">
        <v>10</v>
      </c>
      <c r="E4352" s="23">
        <v>0</v>
      </c>
      <c r="F4352" s="23">
        <v>0</v>
      </c>
      <c r="G4352" s="23">
        <v>2890</v>
      </c>
      <c r="H4352" s="23">
        <v>100783.28</v>
      </c>
      <c r="I4352" s="21" t="s">
        <v>11</v>
      </c>
      <c r="J4352" s="21" t="s">
        <v>12</v>
      </c>
      <c r="K4352" s="21" t="str">
        <f t="shared" si="223"/>
        <v/>
      </c>
      <c r="L4352" s="21" t="e">
        <f ca="1">IF(AND(K4352&lt;&gt; "", COUNTIF(SAP!#REF!,K4352)&gt;0),"Matched", "")</f>
        <v>#REF!</v>
      </c>
      <c r="M4352" s="21" t="str">
        <f t="shared" si="224"/>
        <v/>
      </c>
      <c r="N4352" s="21" t="e">
        <f ca="1">IF(AND(M4352&lt;&gt; "", COUNTIF(SAP!#REF!,M4352)&gt;0),"Matched", "")</f>
        <v>#REF!</v>
      </c>
      <c r="O4352" s="21" t="str">
        <f t="shared" si="225"/>
        <v/>
      </c>
      <c r="P4352" s="21" t="e">
        <f ca="1">IF(AND(O4352&lt;&gt; "", COUNTIF(SAP!#REF!,O4352)&gt;0),"Matched", "")</f>
        <v>#REF!</v>
      </c>
      <c r="Q4352" s="21" t="str">
        <f ca="1">IF(OR(D4352="AC",D4352="TR"),"Logic4"&amp;"_"&amp;TEXT(C4352,"dd.mm.yyyy") &amp;"_"&amp; 878914.08,"")</f>
        <v>Logic4_27.04.2020_878914.08</v>
      </c>
      <c r="R4352" s="21" t="e">
        <f ca="1">IF(AND(Q4352&lt;&gt; "", COUNTIF(SAP!#REF!,Q4352)&gt;0),"Matched", "")</f>
        <v>#REF!</v>
      </c>
    </row>
    <row r="4353" spans="1:18" hidden="1">
      <c r="A4353" s="21">
        <v>11563327</v>
      </c>
      <c r="B4353" s="22">
        <v>43948</v>
      </c>
      <c r="C4353" s="22">
        <v>43948</v>
      </c>
      <c r="D4353" s="21" t="s">
        <v>10</v>
      </c>
      <c r="E4353" s="23">
        <v>0</v>
      </c>
      <c r="F4353" s="23">
        <v>0</v>
      </c>
      <c r="G4353" s="23">
        <v>2920</v>
      </c>
      <c r="H4353" s="23">
        <v>103703.28</v>
      </c>
      <c r="I4353" s="21" t="s">
        <v>11</v>
      </c>
      <c r="J4353" s="21" t="s">
        <v>12</v>
      </c>
      <c r="K4353" s="21" t="str">
        <f t="shared" si="223"/>
        <v/>
      </c>
      <c r="L4353" s="21" t="e">
        <f ca="1">IF(AND(K4353&lt;&gt; "", COUNTIF(SAP!#REF!,K4353)&gt;0),"Matched", "")</f>
        <v>#REF!</v>
      </c>
      <c r="M4353" s="21" t="str">
        <f t="shared" si="224"/>
        <v/>
      </c>
      <c r="N4353" s="21" t="e">
        <f ca="1">IF(AND(M4353&lt;&gt; "", COUNTIF(SAP!#REF!,M4353)&gt;0),"Matched", "")</f>
        <v>#REF!</v>
      </c>
      <c r="O4353" s="21" t="str">
        <f t="shared" si="225"/>
        <v/>
      </c>
      <c r="P4353" s="21" t="e">
        <f ca="1">IF(AND(O4353&lt;&gt; "", COUNTIF(SAP!#REF!,O4353)&gt;0),"Matched", "")</f>
        <v>#REF!</v>
      </c>
      <c r="Q4353" s="21" t="str">
        <f ca="1">IF(OR(D4353="AC",D4353="TR"),"Logic4"&amp;"_"&amp;TEXT(C4353,"dd.mm.yyyy") &amp;"_"&amp; 878914.08,"")</f>
        <v>Logic4_27.04.2020_878914.08</v>
      </c>
      <c r="R4353" s="21" t="e">
        <f ca="1">IF(AND(Q4353&lt;&gt; "", COUNTIF(SAP!#REF!,Q4353)&gt;0),"Matched", "")</f>
        <v>#REF!</v>
      </c>
    </row>
    <row r="4354" spans="1:18" hidden="1">
      <c r="A4354" s="21">
        <v>11563327</v>
      </c>
      <c r="B4354" s="22">
        <v>43948</v>
      </c>
      <c r="C4354" s="22">
        <v>43948</v>
      </c>
      <c r="D4354" s="21" t="s">
        <v>10</v>
      </c>
      <c r="E4354" s="23">
        <v>0</v>
      </c>
      <c r="F4354" s="23">
        <v>0</v>
      </c>
      <c r="G4354" s="23">
        <v>2951.7</v>
      </c>
      <c r="H4354" s="23">
        <v>106654.98</v>
      </c>
      <c r="I4354" s="21" t="s">
        <v>11</v>
      </c>
      <c r="J4354" s="21" t="s">
        <v>12</v>
      </c>
      <c r="K4354" s="21" t="str">
        <f t="shared" si="223"/>
        <v/>
      </c>
      <c r="L4354" s="21" t="e">
        <f ca="1">IF(AND(K4354&lt;&gt; "", COUNTIF(SAP!#REF!,K4354)&gt;0),"Matched", "")</f>
        <v>#REF!</v>
      </c>
      <c r="M4354" s="21" t="str">
        <f t="shared" si="224"/>
        <v/>
      </c>
      <c r="N4354" s="21" t="e">
        <f ca="1">IF(AND(M4354&lt;&gt; "", COUNTIF(SAP!#REF!,M4354)&gt;0),"Matched", "")</f>
        <v>#REF!</v>
      </c>
      <c r="O4354" s="21" t="str">
        <f t="shared" si="225"/>
        <v/>
      </c>
      <c r="P4354" s="21" t="e">
        <f ca="1">IF(AND(O4354&lt;&gt; "", COUNTIF(SAP!#REF!,O4354)&gt;0),"Matched", "")</f>
        <v>#REF!</v>
      </c>
      <c r="Q4354" s="21" t="str">
        <f ca="1">IF(OR(D4354="AC",D4354="TR"),"Logic4"&amp;"_"&amp;TEXT(C4354,"dd.mm.yyyy") &amp;"_"&amp; 878914.08,"")</f>
        <v>Logic4_27.04.2020_878914.08</v>
      </c>
      <c r="R4354" s="21" t="e">
        <f ca="1">IF(AND(Q4354&lt;&gt; "", COUNTIF(SAP!#REF!,Q4354)&gt;0),"Matched", "")</f>
        <v>#REF!</v>
      </c>
    </row>
    <row r="4355" spans="1:18" hidden="1">
      <c r="A4355" s="21">
        <v>11563327</v>
      </c>
      <c r="B4355" s="22">
        <v>43948</v>
      </c>
      <c r="C4355" s="22">
        <v>43948</v>
      </c>
      <c r="D4355" s="21" t="s">
        <v>10</v>
      </c>
      <c r="E4355" s="23">
        <v>0</v>
      </c>
      <c r="F4355" s="23">
        <v>0</v>
      </c>
      <c r="G4355" s="23">
        <v>2970</v>
      </c>
      <c r="H4355" s="23">
        <v>109624.98</v>
      </c>
      <c r="I4355" s="21" t="s">
        <v>11</v>
      </c>
      <c r="J4355" s="21" t="s">
        <v>12</v>
      </c>
      <c r="K4355" s="21" t="str">
        <f t="shared" ref="K4355:K4418" si="226">IF(D4355="TF","Logic1"&amp;"_"&amp;TEXT(C4355, "mm") &amp;"_"&amp; F4355,"")</f>
        <v/>
      </c>
      <c r="L4355" s="21" t="e">
        <f ca="1">IF(AND(K4355&lt;&gt; "", COUNTIF(SAP!#REF!,K4355)&gt;0),"Matched", "")</f>
        <v>#REF!</v>
      </c>
      <c r="M4355" s="21" t="str">
        <f t="shared" si="224"/>
        <v/>
      </c>
      <c r="N4355" s="21" t="e">
        <f ca="1">IF(AND(M4355&lt;&gt; "", COUNTIF(SAP!#REF!,M4355)&gt;0),"Matched", "")</f>
        <v>#REF!</v>
      </c>
      <c r="O4355" s="21" t="str">
        <f t="shared" si="225"/>
        <v/>
      </c>
      <c r="P4355" s="21" t="e">
        <f ca="1">IF(AND(O4355&lt;&gt; "", COUNTIF(SAP!#REF!,O4355)&gt;0),"Matched", "")</f>
        <v>#REF!</v>
      </c>
      <c r="Q4355" s="21" t="str">
        <f ca="1">IF(OR(D4355="AC",D4355="TR"),"Logic4"&amp;"_"&amp;TEXT(C4355,"dd.mm.yyyy") &amp;"_"&amp; 878914.08,"")</f>
        <v>Logic4_27.04.2020_878914.08</v>
      </c>
      <c r="R4355" s="21" t="e">
        <f ca="1">IF(AND(Q4355&lt;&gt; "", COUNTIF(SAP!#REF!,Q4355)&gt;0),"Matched", "")</f>
        <v>#REF!</v>
      </c>
    </row>
    <row r="4356" spans="1:18" hidden="1">
      <c r="A4356" s="21">
        <v>11563327</v>
      </c>
      <c r="B4356" s="22">
        <v>43948</v>
      </c>
      <c r="C4356" s="22">
        <v>43948</v>
      </c>
      <c r="D4356" s="21" t="s">
        <v>10</v>
      </c>
      <c r="E4356" s="23">
        <v>0</v>
      </c>
      <c r="F4356" s="23">
        <v>0</v>
      </c>
      <c r="G4356" s="23">
        <v>2990</v>
      </c>
      <c r="H4356" s="23">
        <v>112614.98</v>
      </c>
      <c r="I4356" s="21" t="s">
        <v>11</v>
      </c>
      <c r="J4356" s="21" t="s">
        <v>12</v>
      </c>
      <c r="K4356" s="21" t="str">
        <f t="shared" si="226"/>
        <v/>
      </c>
      <c r="L4356" s="21" t="e">
        <f ca="1">IF(AND(K4356&lt;&gt; "", COUNTIF(SAP!#REF!,K4356)&gt;0),"Matched", "")</f>
        <v>#REF!</v>
      </c>
      <c r="M4356" s="21" t="str">
        <f t="shared" si="224"/>
        <v/>
      </c>
      <c r="N4356" s="21" t="e">
        <f ca="1">IF(AND(M4356&lt;&gt; "", COUNTIF(SAP!#REF!,M4356)&gt;0),"Matched", "")</f>
        <v>#REF!</v>
      </c>
      <c r="O4356" s="21" t="str">
        <f t="shared" si="225"/>
        <v/>
      </c>
      <c r="P4356" s="21" t="e">
        <f ca="1">IF(AND(O4356&lt;&gt; "", COUNTIF(SAP!#REF!,O4356)&gt;0),"Matched", "")</f>
        <v>#REF!</v>
      </c>
      <c r="Q4356" s="21" t="str">
        <f ca="1">IF(OR(D4356="AC",D4356="TR"),"Logic4"&amp;"_"&amp;TEXT(C4356,"dd.mm.yyyy") &amp;"_"&amp; 878914.08,"")</f>
        <v>Logic4_27.04.2020_878914.08</v>
      </c>
      <c r="R4356" s="21" t="e">
        <f ca="1">IF(AND(Q4356&lt;&gt; "", COUNTIF(SAP!#REF!,Q4356)&gt;0),"Matched", "")</f>
        <v>#REF!</v>
      </c>
    </row>
    <row r="4357" spans="1:18" hidden="1">
      <c r="A4357" s="21">
        <v>11563327</v>
      </c>
      <c r="B4357" s="22">
        <v>43948</v>
      </c>
      <c r="C4357" s="22">
        <v>43948</v>
      </c>
      <c r="D4357" s="21" t="s">
        <v>10</v>
      </c>
      <c r="E4357" s="23">
        <v>0</v>
      </c>
      <c r="F4357" s="23">
        <v>0</v>
      </c>
      <c r="G4357" s="23">
        <v>3017.2</v>
      </c>
      <c r="H4357" s="23">
        <v>115632.18</v>
      </c>
      <c r="I4357" s="21" t="s">
        <v>11</v>
      </c>
      <c r="J4357" s="21" t="s">
        <v>12</v>
      </c>
      <c r="K4357" s="21" t="str">
        <f t="shared" si="226"/>
        <v/>
      </c>
      <c r="L4357" s="21" t="e">
        <f ca="1">IF(AND(K4357&lt;&gt; "", COUNTIF(SAP!#REF!,K4357)&gt;0),"Matched", "")</f>
        <v>#REF!</v>
      </c>
      <c r="M4357" s="21" t="str">
        <f t="shared" si="224"/>
        <v/>
      </c>
      <c r="N4357" s="21" t="e">
        <f ca="1">IF(AND(M4357&lt;&gt; "", COUNTIF(SAP!#REF!,M4357)&gt;0),"Matched", "")</f>
        <v>#REF!</v>
      </c>
      <c r="O4357" s="21" t="str">
        <f t="shared" si="225"/>
        <v/>
      </c>
      <c r="P4357" s="21" t="e">
        <f ca="1">IF(AND(O4357&lt;&gt; "", COUNTIF(SAP!#REF!,O4357)&gt;0),"Matched", "")</f>
        <v>#REF!</v>
      </c>
      <c r="Q4357" s="21" t="str">
        <f ca="1">IF(OR(D4357="AC",D4357="TR"),"Logic4"&amp;"_"&amp;TEXT(C4357,"dd.mm.yyyy") &amp;"_"&amp; 878914.08,"")</f>
        <v>Logic4_27.04.2020_878914.08</v>
      </c>
      <c r="R4357" s="21" t="e">
        <f ca="1">IF(AND(Q4357&lt;&gt; "", COUNTIF(SAP!#REF!,Q4357)&gt;0),"Matched", "")</f>
        <v>#REF!</v>
      </c>
    </row>
    <row r="4358" spans="1:18" hidden="1">
      <c r="A4358" s="21">
        <v>11563327</v>
      </c>
      <c r="B4358" s="22">
        <v>43948</v>
      </c>
      <c r="C4358" s="22">
        <v>43948</v>
      </c>
      <c r="D4358" s="21" t="s">
        <v>10</v>
      </c>
      <c r="E4358" s="23">
        <v>0</v>
      </c>
      <c r="F4358" s="23">
        <v>0</v>
      </c>
      <c r="G4358" s="23">
        <v>3089</v>
      </c>
      <c r="H4358" s="23">
        <v>118721.18</v>
      </c>
      <c r="I4358" s="21" t="s">
        <v>11</v>
      </c>
      <c r="J4358" s="21" t="s">
        <v>12</v>
      </c>
      <c r="K4358" s="21" t="str">
        <f t="shared" si="226"/>
        <v/>
      </c>
      <c r="L4358" s="21" t="e">
        <f ca="1">IF(AND(K4358&lt;&gt; "", COUNTIF(SAP!#REF!,K4358)&gt;0),"Matched", "")</f>
        <v>#REF!</v>
      </c>
      <c r="M4358" s="21" t="str">
        <f t="shared" si="224"/>
        <v/>
      </c>
      <c r="N4358" s="21" t="e">
        <f ca="1">IF(AND(M4358&lt;&gt; "", COUNTIF(SAP!#REF!,M4358)&gt;0),"Matched", "")</f>
        <v>#REF!</v>
      </c>
      <c r="O4358" s="21" t="str">
        <f t="shared" si="225"/>
        <v/>
      </c>
      <c r="P4358" s="21" t="e">
        <f ca="1">IF(AND(O4358&lt;&gt; "", COUNTIF(SAP!#REF!,O4358)&gt;0),"Matched", "")</f>
        <v>#REF!</v>
      </c>
      <c r="Q4358" s="21" t="str">
        <f ca="1">IF(OR(D4358="AC",D4358="TR"),"Logic4"&amp;"_"&amp;TEXT(C4358,"dd.mm.yyyy") &amp;"_"&amp; 878914.08,"")</f>
        <v>Logic4_27.04.2020_878914.08</v>
      </c>
      <c r="R4358" s="21" t="e">
        <f ca="1">IF(AND(Q4358&lt;&gt; "", COUNTIF(SAP!#REF!,Q4358)&gt;0),"Matched", "")</f>
        <v>#REF!</v>
      </c>
    </row>
    <row r="4359" spans="1:18" hidden="1">
      <c r="A4359" s="21">
        <v>11563327</v>
      </c>
      <c r="B4359" s="22">
        <v>43948</v>
      </c>
      <c r="C4359" s="22">
        <v>43948</v>
      </c>
      <c r="D4359" s="21" t="s">
        <v>10</v>
      </c>
      <c r="E4359" s="23">
        <v>0</v>
      </c>
      <c r="F4359" s="23">
        <v>0</v>
      </c>
      <c r="G4359" s="23">
        <v>3342.04</v>
      </c>
      <c r="H4359" s="23">
        <v>122063.22</v>
      </c>
      <c r="I4359" s="21" t="s">
        <v>11</v>
      </c>
      <c r="J4359" s="21" t="s">
        <v>12</v>
      </c>
      <c r="K4359" s="21" t="str">
        <f t="shared" si="226"/>
        <v/>
      </c>
      <c r="L4359" s="21" t="e">
        <f ca="1">IF(AND(K4359&lt;&gt; "", COUNTIF(SAP!#REF!,K4359)&gt;0),"Matched", "")</f>
        <v>#REF!</v>
      </c>
      <c r="M4359" s="21" t="str">
        <f t="shared" si="224"/>
        <v/>
      </c>
      <c r="N4359" s="21" t="e">
        <f ca="1">IF(AND(M4359&lt;&gt; "", COUNTIF(SAP!#REF!,M4359)&gt;0),"Matched", "")</f>
        <v>#REF!</v>
      </c>
      <c r="O4359" s="21" t="str">
        <f t="shared" si="225"/>
        <v/>
      </c>
      <c r="P4359" s="21" t="e">
        <f ca="1">IF(AND(O4359&lt;&gt; "", COUNTIF(SAP!#REF!,O4359)&gt;0),"Matched", "")</f>
        <v>#REF!</v>
      </c>
      <c r="Q4359" s="21" t="str">
        <f ca="1">IF(OR(D4359="AC",D4359="TR"),"Logic4"&amp;"_"&amp;TEXT(C4359,"dd.mm.yyyy") &amp;"_"&amp; 878914.08,"")</f>
        <v>Logic4_27.04.2020_878914.08</v>
      </c>
      <c r="R4359" s="21" t="e">
        <f ca="1">IF(AND(Q4359&lt;&gt; "", COUNTIF(SAP!#REF!,Q4359)&gt;0),"Matched", "")</f>
        <v>#REF!</v>
      </c>
    </row>
    <row r="4360" spans="1:18" hidden="1">
      <c r="A4360" s="21">
        <v>11563327</v>
      </c>
      <c r="B4360" s="22">
        <v>43948</v>
      </c>
      <c r="C4360" s="22">
        <v>43948</v>
      </c>
      <c r="D4360" s="21" t="s">
        <v>10</v>
      </c>
      <c r="E4360" s="23">
        <v>0</v>
      </c>
      <c r="F4360" s="23">
        <v>0</v>
      </c>
      <c r="G4360" s="23">
        <v>3426.6</v>
      </c>
      <c r="H4360" s="23">
        <v>125489.82</v>
      </c>
      <c r="I4360" s="21" t="s">
        <v>11</v>
      </c>
      <c r="J4360" s="21" t="s">
        <v>12</v>
      </c>
      <c r="K4360" s="21" t="str">
        <f t="shared" si="226"/>
        <v/>
      </c>
      <c r="L4360" s="21" t="e">
        <f ca="1">IF(AND(K4360&lt;&gt; "", COUNTIF(SAP!#REF!,K4360)&gt;0),"Matched", "")</f>
        <v>#REF!</v>
      </c>
      <c r="M4360" s="21" t="str">
        <f t="shared" si="224"/>
        <v/>
      </c>
      <c r="N4360" s="21" t="e">
        <f ca="1">IF(AND(M4360&lt;&gt; "", COUNTIF(SAP!#REF!,M4360)&gt;0),"Matched", "")</f>
        <v>#REF!</v>
      </c>
      <c r="O4360" s="21" t="str">
        <f t="shared" si="225"/>
        <v/>
      </c>
      <c r="P4360" s="21" t="e">
        <f ca="1">IF(AND(O4360&lt;&gt; "", COUNTIF(SAP!#REF!,O4360)&gt;0),"Matched", "")</f>
        <v>#REF!</v>
      </c>
      <c r="Q4360" s="21" t="str">
        <f ca="1">IF(OR(D4360="AC",D4360="TR"),"Logic4"&amp;"_"&amp;TEXT(C4360,"dd.mm.yyyy") &amp;"_"&amp; 878914.08,"")</f>
        <v>Logic4_27.04.2020_878914.08</v>
      </c>
      <c r="R4360" s="21" t="e">
        <f ca="1">IF(AND(Q4360&lt;&gt; "", COUNTIF(SAP!#REF!,Q4360)&gt;0),"Matched", "")</f>
        <v>#REF!</v>
      </c>
    </row>
    <row r="4361" spans="1:18" hidden="1">
      <c r="A4361" s="21">
        <v>11563327</v>
      </c>
      <c r="B4361" s="22">
        <v>43948</v>
      </c>
      <c r="C4361" s="22">
        <v>43948</v>
      </c>
      <c r="D4361" s="21" t="s">
        <v>10</v>
      </c>
      <c r="E4361" s="23">
        <v>0</v>
      </c>
      <c r="F4361" s="23">
        <v>0</v>
      </c>
      <c r="G4361" s="23">
        <v>3440</v>
      </c>
      <c r="H4361" s="23">
        <v>128929.82</v>
      </c>
      <c r="I4361" s="21" t="s">
        <v>11</v>
      </c>
      <c r="J4361" s="21" t="s">
        <v>12</v>
      </c>
      <c r="K4361" s="21" t="str">
        <f t="shared" si="226"/>
        <v/>
      </c>
      <c r="L4361" s="21" t="e">
        <f ca="1">IF(AND(K4361&lt;&gt; "", COUNTIF(SAP!#REF!,K4361)&gt;0),"Matched", "")</f>
        <v>#REF!</v>
      </c>
      <c r="M4361" s="21" t="str">
        <f t="shared" si="224"/>
        <v/>
      </c>
      <c r="N4361" s="21" t="e">
        <f ca="1">IF(AND(M4361&lt;&gt; "", COUNTIF(SAP!#REF!,M4361)&gt;0),"Matched", "")</f>
        <v>#REF!</v>
      </c>
      <c r="O4361" s="21" t="str">
        <f t="shared" si="225"/>
        <v/>
      </c>
      <c r="P4361" s="21" t="e">
        <f ca="1">IF(AND(O4361&lt;&gt; "", COUNTIF(SAP!#REF!,O4361)&gt;0),"Matched", "")</f>
        <v>#REF!</v>
      </c>
      <c r="Q4361" s="21" t="str">
        <f ca="1">IF(OR(D4361="AC",D4361="TR"),"Logic4"&amp;"_"&amp;TEXT(C4361,"dd.mm.yyyy") &amp;"_"&amp; 878914.08,"")</f>
        <v>Logic4_27.04.2020_878914.08</v>
      </c>
      <c r="R4361" s="21" t="e">
        <f ca="1">IF(AND(Q4361&lt;&gt; "", COUNTIF(SAP!#REF!,Q4361)&gt;0),"Matched", "")</f>
        <v>#REF!</v>
      </c>
    </row>
    <row r="4362" spans="1:18" hidden="1">
      <c r="A4362" s="21">
        <v>11563327</v>
      </c>
      <c r="B4362" s="22">
        <v>43948</v>
      </c>
      <c r="C4362" s="22">
        <v>43948</v>
      </c>
      <c r="D4362" s="21" t="s">
        <v>10</v>
      </c>
      <c r="E4362" s="23">
        <v>0</v>
      </c>
      <c r="F4362" s="23">
        <v>0</v>
      </c>
      <c r="G4362" s="23">
        <v>3489.2</v>
      </c>
      <c r="H4362" s="23">
        <v>132419.01999999999</v>
      </c>
      <c r="I4362" s="21" t="s">
        <v>11</v>
      </c>
      <c r="J4362" s="21" t="s">
        <v>12</v>
      </c>
      <c r="K4362" s="21" t="str">
        <f t="shared" si="226"/>
        <v/>
      </c>
      <c r="L4362" s="21" t="e">
        <f ca="1">IF(AND(K4362&lt;&gt; "", COUNTIF(SAP!#REF!,K4362)&gt;0),"Matched", "")</f>
        <v>#REF!</v>
      </c>
      <c r="M4362" s="21" t="str">
        <f t="shared" si="224"/>
        <v/>
      </c>
      <c r="N4362" s="21" t="e">
        <f ca="1">IF(AND(M4362&lt;&gt; "", COUNTIF(SAP!#REF!,M4362)&gt;0),"Matched", "")</f>
        <v>#REF!</v>
      </c>
      <c r="O4362" s="21" t="str">
        <f t="shared" si="225"/>
        <v/>
      </c>
      <c r="P4362" s="21" t="e">
        <f ca="1">IF(AND(O4362&lt;&gt; "", COUNTIF(SAP!#REF!,O4362)&gt;0),"Matched", "")</f>
        <v>#REF!</v>
      </c>
      <c r="Q4362" s="21" t="str">
        <f ca="1">IF(OR(D4362="AC",D4362="TR"),"Logic4"&amp;"_"&amp;TEXT(C4362,"dd.mm.yyyy") &amp;"_"&amp; 878914.08,"")</f>
        <v>Logic4_27.04.2020_878914.08</v>
      </c>
      <c r="R4362" s="21" t="e">
        <f ca="1">IF(AND(Q4362&lt;&gt; "", COUNTIF(SAP!#REF!,Q4362)&gt;0),"Matched", "")</f>
        <v>#REF!</v>
      </c>
    </row>
    <row r="4363" spans="1:18" hidden="1">
      <c r="A4363" s="21">
        <v>11563327</v>
      </c>
      <c r="B4363" s="22">
        <v>43948</v>
      </c>
      <c r="C4363" s="22">
        <v>43948</v>
      </c>
      <c r="D4363" s="21" t="s">
        <v>10</v>
      </c>
      <c r="E4363" s="23">
        <v>0</v>
      </c>
      <c r="F4363" s="23">
        <v>0</v>
      </c>
      <c r="G4363" s="23">
        <v>3551.76</v>
      </c>
      <c r="H4363" s="23">
        <v>135970.78</v>
      </c>
      <c r="I4363" s="21" t="s">
        <v>11</v>
      </c>
      <c r="J4363" s="21" t="s">
        <v>12</v>
      </c>
      <c r="K4363" s="21" t="str">
        <f t="shared" si="226"/>
        <v/>
      </c>
      <c r="L4363" s="21" t="e">
        <f ca="1">IF(AND(K4363&lt;&gt; "", COUNTIF(SAP!#REF!,K4363)&gt;0),"Matched", "")</f>
        <v>#REF!</v>
      </c>
      <c r="M4363" s="21" t="str">
        <f t="shared" si="224"/>
        <v/>
      </c>
      <c r="N4363" s="21" t="e">
        <f ca="1">IF(AND(M4363&lt;&gt; "", COUNTIF(SAP!#REF!,M4363)&gt;0),"Matched", "")</f>
        <v>#REF!</v>
      </c>
      <c r="O4363" s="21" t="str">
        <f t="shared" si="225"/>
        <v/>
      </c>
      <c r="P4363" s="21" t="e">
        <f ca="1">IF(AND(O4363&lt;&gt; "", COUNTIF(SAP!#REF!,O4363)&gt;0),"Matched", "")</f>
        <v>#REF!</v>
      </c>
      <c r="Q4363" s="21" t="str">
        <f ca="1">IF(OR(D4363="AC",D4363="TR"),"Logic4"&amp;"_"&amp;TEXT(C4363,"dd.mm.yyyy") &amp;"_"&amp; 878914.08,"")</f>
        <v>Logic4_27.04.2020_878914.08</v>
      </c>
      <c r="R4363" s="21" t="e">
        <f ca="1">IF(AND(Q4363&lt;&gt; "", COUNTIF(SAP!#REF!,Q4363)&gt;0),"Matched", "")</f>
        <v>#REF!</v>
      </c>
    </row>
    <row r="4364" spans="1:18" hidden="1">
      <c r="A4364" s="21">
        <v>11563327</v>
      </c>
      <c r="B4364" s="22">
        <v>43948</v>
      </c>
      <c r="C4364" s="22">
        <v>43948</v>
      </c>
      <c r="D4364" s="21" t="s">
        <v>10</v>
      </c>
      <c r="E4364" s="23">
        <v>0</v>
      </c>
      <c r="F4364" s="23">
        <v>0</v>
      </c>
      <c r="G4364" s="23">
        <v>3589.12</v>
      </c>
      <c r="H4364" s="23">
        <v>139559.9</v>
      </c>
      <c r="I4364" s="21" t="s">
        <v>11</v>
      </c>
      <c r="J4364" s="21" t="s">
        <v>12</v>
      </c>
      <c r="K4364" s="21" t="str">
        <f t="shared" si="226"/>
        <v/>
      </c>
      <c r="L4364" s="21" t="e">
        <f ca="1">IF(AND(K4364&lt;&gt; "", COUNTIF(SAP!#REF!,K4364)&gt;0),"Matched", "")</f>
        <v>#REF!</v>
      </c>
      <c r="M4364" s="21" t="str">
        <f t="shared" si="224"/>
        <v/>
      </c>
      <c r="N4364" s="21" t="e">
        <f ca="1">IF(AND(M4364&lt;&gt; "", COUNTIF(SAP!#REF!,M4364)&gt;0),"Matched", "")</f>
        <v>#REF!</v>
      </c>
      <c r="O4364" s="21" t="str">
        <f t="shared" si="225"/>
        <v/>
      </c>
      <c r="P4364" s="21" t="e">
        <f ca="1">IF(AND(O4364&lt;&gt; "", COUNTIF(SAP!#REF!,O4364)&gt;0),"Matched", "")</f>
        <v>#REF!</v>
      </c>
      <c r="Q4364" s="21" t="str">
        <f ca="1">IF(OR(D4364="AC",D4364="TR"),"Logic4"&amp;"_"&amp;TEXT(C4364,"dd.mm.yyyy") &amp;"_"&amp; 878914.08,"")</f>
        <v>Logic4_27.04.2020_878914.08</v>
      </c>
      <c r="R4364" s="21" t="e">
        <f ca="1">IF(AND(Q4364&lt;&gt; "", COUNTIF(SAP!#REF!,Q4364)&gt;0),"Matched", "")</f>
        <v>#REF!</v>
      </c>
    </row>
    <row r="4365" spans="1:18" hidden="1">
      <c r="A4365" s="21">
        <v>11563327</v>
      </c>
      <c r="B4365" s="22">
        <v>43948</v>
      </c>
      <c r="C4365" s="22">
        <v>43948</v>
      </c>
      <c r="D4365" s="21" t="s">
        <v>10</v>
      </c>
      <c r="E4365" s="23">
        <v>0</v>
      </c>
      <c r="F4365" s="23">
        <v>0</v>
      </c>
      <c r="G4365" s="23">
        <v>3591</v>
      </c>
      <c r="H4365" s="23">
        <v>143150.9</v>
      </c>
      <c r="I4365" s="21" t="s">
        <v>11</v>
      </c>
      <c r="J4365" s="21" t="s">
        <v>12</v>
      </c>
      <c r="K4365" s="21" t="str">
        <f t="shared" si="226"/>
        <v/>
      </c>
      <c r="L4365" s="21" t="e">
        <f ca="1">IF(AND(K4365&lt;&gt; "", COUNTIF(SAP!#REF!,K4365)&gt;0),"Matched", "")</f>
        <v>#REF!</v>
      </c>
      <c r="M4365" s="21" t="str">
        <f t="shared" si="224"/>
        <v/>
      </c>
      <c r="N4365" s="21" t="e">
        <f ca="1">IF(AND(M4365&lt;&gt; "", COUNTIF(SAP!#REF!,M4365)&gt;0),"Matched", "")</f>
        <v>#REF!</v>
      </c>
      <c r="O4365" s="21" t="str">
        <f t="shared" si="225"/>
        <v/>
      </c>
      <c r="P4365" s="21" t="e">
        <f ca="1">IF(AND(O4365&lt;&gt; "", COUNTIF(SAP!#REF!,O4365)&gt;0),"Matched", "")</f>
        <v>#REF!</v>
      </c>
      <c r="Q4365" s="21" t="str">
        <f ca="1">IF(OR(D4365="AC",D4365="TR"),"Logic4"&amp;"_"&amp;TEXT(C4365,"dd.mm.yyyy") &amp;"_"&amp; 878914.08,"")</f>
        <v>Logic4_27.04.2020_878914.08</v>
      </c>
      <c r="R4365" s="21" t="e">
        <f ca="1">IF(AND(Q4365&lt;&gt; "", COUNTIF(SAP!#REF!,Q4365)&gt;0),"Matched", "")</f>
        <v>#REF!</v>
      </c>
    </row>
    <row r="4366" spans="1:18" hidden="1">
      <c r="A4366" s="21">
        <v>11563327</v>
      </c>
      <c r="B4366" s="22">
        <v>43948</v>
      </c>
      <c r="C4366" s="22">
        <v>43948</v>
      </c>
      <c r="D4366" s="21" t="s">
        <v>10</v>
      </c>
      <c r="E4366" s="23">
        <v>0</v>
      </c>
      <c r="F4366" s="23">
        <v>0</v>
      </c>
      <c r="G4366" s="23">
        <v>3610</v>
      </c>
      <c r="H4366" s="23">
        <v>146760.9</v>
      </c>
      <c r="I4366" s="21" t="s">
        <v>11</v>
      </c>
      <c r="J4366" s="21" t="s">
        <v>12</v>
      </c>
      <c r="K4366" s="21" t="str">
        <f t="shared" si="226"/>
        <v/>
      </c>
      <c r="L4366" s="21" t="e">
        <f ca="1">IF(AND(K4366&lt;&gt; "", COUNTIF(SAP!#REF!,K4366)&gt;0),"Matched", "")</f>
        <v>#REF!</v>
      </c>
      <c r="M4366" s="21" t="str">
        <f t="shared" si="224"/>
        <v/>
      </c>
      <c r="N4366" s="21" t="e">
        <f ca="1">IF(AND(M4366&lt;&gt; "", COUNTIF(SAP!#REF!,M4366)&gt;0),"Matched", "")</f>
        <v>#REF!</v>
      </c>
      <c r="O4366" s="21" t="str">
        <f t="shared" si="225"/>
        <v/>
      </c>
      <c r="P4366" s="21" t="e">
        <f ca="1">IF(AND(O4366&lt;&gt; "", COUNTIF(SAP!#REF!,O4366)&gt;0),"Matched", "")</f>
        <v>#REF!</v>
      </c>
      <c r="Q4366" s="21" t="str">
        <f ca="1">IF(OR(D4366="AC",D4366="TR"),"Logic4"&amp;"_"&amp;TEXT(C4366,"dd.mm.yyyy") &amp;"_"&amp; 878914.08,"")</f>
        <v>Logic4_27.04.2020_878914.08</v>
      </c>
      <c r="R4366" s="21" t="e">
        <f ca="1">IF(AND(Q4366&lt;&gt; "", COUNTIF(SAP!#REF!,Q4366)&gt;0),"Matched", "")</f>
        <v>#REF!</v>
      </c>
    </row>
    <row r="4367" spans="1:18" hidden="1">
      <c r="A4367" s="21">
        <v>11563327</v>
      </c>
      <c r="B4367" s="22">
        <v>43948</v>
      </c>
      <c r="C4367" s="22">
        <v>43948</v>
      </c>
      <c r="D4367" s="21" t="s">
        <v>10</v>
      </c>
      <c r="E4367" s="23">
        <v>0</v>
      </c>
      <c r="F4367" s="23">
        <v>0</v>
      </c>
      <c r="G4367" s="23">
        <v>3694</v>
      </c>
      <c r="H4367" s="23">
        <v>150454.9</v>
      </c>
      <c r="I4367" s="21" t="s">
        <v>11</v>
      </c>
      <c r="J4367" s="21" t="s">
        <v>12</v>
      </c>
      <c r="K4367" s="21" t="str">
        <f t="shared" si="226"/>
        <v/>
      </c>
      <c r="L4367" s="21" t="e">
        <f ca="1">IF(AND(K4367&lt;&gt; "", COUNTIF(SAP!#REF!,K4367)&gt;0),"Matched", "")</f>
        <v>#REF!</v>
      </c>
      <c r="M4367" s="21" t="str">
        <f t="shared" si="224"/>
        <v/>
      </c>
      <c r="N4367" s="21" t="e">
        <f ca="1">IF(AND(M4367&lt;&gt; "", COUNTIF(SAP!#REF!,M4367)&gt;0),"Matched", "")</f>
        <v>#REF!</v>
      </c>
      <c r="O4367" s="21" t="str">
        <f t="shared" si="225"/>
        <v/>
      </c>
      <c r="P4367" s="21" t="e">
        <f ca="1">IF(AND(O4367&lt;&gt; "", COUNTIF(SAP!#REF!,O4367)&gt;0),"Matched", "")</f>
        <v>#REF!</v>
      </c>
      <c r="Q4367" s="21" t="str">
        <f ca="1">IF(OR(D4367="AC",D4367="TR"),"Logic4"&amp;"_"&amp;TEXT(C4367,"dd.mm.yyyy") &amp;"_"&amp; 878914.08,"")</f>
        <v>Logic4_27.04.2020_878914.08</v>
      </c>
      <c r="R4367" s="21" t="e">
        <f ca="1">IF(AND(Q4367&lt;&gt; "", COUNTIF(SAP!#REF!,Q4367)&gt;0),"Matched", "")</f>
        <v>#REF!</v>
      </c>
    </row>
    <row r="4368" spans="1:18" hidden="1">
      <c r="A4368" s="21">
        <v>11563327</v>
      </c>
      <c r="B4368" s="22">
        <v>43948</v>
      </c>
      <c r="C4368" s="22">
        <v>43948</v>
      </c>
      <c r="D4368" s="21" t="s">
        <v>10</v>
      </c>
      <c r="E4368" s="23">
        <v>0</v>
      </c>
      <c r="F4368" s="23">
        <v>0</v>
      </c>
      <c r="G4368" s="23">
        <v>3760</v>
      </c>
      <c r="H4368" s="23">
        <v>154214.9</v>
      </c>
      <c r="I4368" s="21" t="s">
        <v>11</v>
      </c>
      <c r="J4368" s="21" t="s">
        <v>12</v>
      </c>
      <c r="K4368" s="21" t="str">
        <f t="shared" si="226"/>
        <v/>
      </c>
      <c r="L4368" s="21" t="e">
        <f ca="1">IF(AND(K4368&lt;&gt; "", COUNTIF(SAP!#REF!,K4368)&gt;0),"Matched", "")</f>
        <v>#REF!</v>
      </c>
      <c r="M4368" s="21" t="str">
        <f t="shared" si="224"/>
        <v/>
      </c>
      <c r="N4368" s="21" t="e">
        <f ca="1">IF(AND(M4368&lt;&gt; "", COUNTIF(SAP!#REF!,M4368)&gt;0),"Matched", "")</f>
        <v>#REF!</v>
      </c>
      <c r="O4368" s="21" t="str">
        <f t="shared" si="225"/>
        <v/>
      </c>
      <c r="P4368" s="21" t="e">
        <f ca="1">IF(AND(O4368&lt;&gt; "", COUNTIF(SAP!#REF!,O4368)&gt;0),"Matched", "")</f>
        <v>#REF!</v>
      </c>
      <c r="Q4368" s="21" t="str">
        <f ca="1">IF(OR(D4368="AC",D4368="TR"),"Logic4"&amp;"_"&amp;TEXT(C4368,"dd.mm.yyyy") &amp;"_"&amp; 878914.08,"")</f>
        <v>Logic4_27.04.2020_878914.08</v>
      </c>
      <c r="R4368" s="21" t="e">
        <f ca="1">IF(AND(Q4368&lt;&gt; "", COUNTIF(SAP!#REF!,Q4368)&gt;0),"Matched", "")</f>
        <v>#REF!</v>
      </c>
    </row>
    <row r="4369" spans="1:18" hidden="1">
      <c r="A4369" s="21">
        <v>11563327</v>
      </c>
      <c r="B4369" s="22">
        <v>43948</v>
      </c>
      <c r="C4369" s="22">
        <v>43948</v>
      </c>
      <c r="D4369" s="21" t="s">
        <v>10</v>
      </c>
      <c r="E4369" s="23">
        <v>0</v>
      </c>
      <c r="F4369" s="23">
        <v>0</v>
      </c>
      <c r="G4369" s="23">
        <v>3976.93</v>
      </c>
      <c r="H4369" s="23">
        <v>158191.82999999999</v>
      </c>
      <c r="I4369" s="21" t="s">
        <v>11</v>
      </c>
      <c r="J4369" s="21" t="s">
        <v>12</v>
      </c>
      <c r="K4369" s="21" t="str">
        <f t="shared" si="226"/>
        <v/>
      </c>
      <c r="L4369" s="21" t="e">
        <f ca="1">IF(AND(K4369&lt;&gt; "", COUNTIF(SAP!#REF!,K4369)&gt;0),"Matched", "")</f>
        <v>#REF!</v>
      </c>
      <c r="M4369" s="21" t="str">
        <f t="shared" si="224"/>
        <v/>
      </c>
      <c r="N4369" s="21" t="e">
        <f ca="1">IF(AND(M4369&lt;&gt; "", COUNTIF(SAP!#REF!,M4369)&gt;0),"Matched", "")</f>
        <v>#REF!</v>
      </c>
      <c r="O4369" s="21" t="str">
        <f t="shared" si="225"/>
        <v/>
      </c>
      <c r="P4369" s="21" t="e">
        <f ca="1">IF(AND(O4369&lt;&gt; "", COUNTIF(SAP!#REF!,O4369)&gt;0),"Matched", "")</f>
        <v>#REF!</v>
      </c>
      <c r="Q4369" s="21" t="str">
        <f ca="1">IF(OR(D4369="AC",D4369="TR"),"Logic4"&amp;"_"&amp;TEXT(C4369,"dd.mm.yyyy") &amp;"_"&amp; 878914.08,"")</f>
        <v>Logic4_27.04.2020_878914.08</v>
      </c>
      <c r="R4369" s="21" t="e">
        <f ca="1">IF(AND(Q4369&lt;&gt; "", COUNTIF(SAP!#REF!,Q4369)&gt;0),"Matched", "")</f>
        <v>#REF!</v>
      </c>
    </row>
    <row r="4370" spans="1:18" hidden="1">
      <c r="A4370" s="21">
        <v>11563327</v>
      </c>
      <c r="B4370" s="22">
        <v>43948</v>
      </c>
      <c r="C4370" s="22">
        <v>43948</v>
      </c>
      <c r="D4370" s="21" t="s">
        <v>10</v>
      </c>
      <c r="E4370" s="23">
        <v>0</v>
      </c>
      <c r="F4370" s="23">
        <v>0</v>
      </c>
      <c r="G4370" s="23">
        <v>4100</v>
      </c>
      <c r="H4370" s="23">
        <v>162291.82999999999</v>
      </c>
      <c r="I4370" s="21" t="s">
        <v>11</v>
      </c>
      <c r="J4370" s="21" t="s">
        <v>12</v>
      </c>
      <c r="K4370" s="21" t="str">
        <f t="shared" si="226"/>
        <v/>
      </c>
      <c r="L4370" s="21" t="e">
        <f ca="1">IF(AND(K4370&lt;&gt; "", COUNTIF(SAP!#REF!,K4370)&gt;0),"Matched", "")</f>
        <v>#REF!</v>
      </c>
      <c r="M4370" s="21" t="str">
        <f t="shared" si="224"/>
        <v/>
      </c>
      <c r="N4370" s="21" t="e">
        <f ca="1">IF(AND(M4370&lt;&gt; "", COUNTIF(SAP!#REF!,M4370)&gt;0),"Matched", "")</f>
        <v>#REF!</v>
      </c>
      <c r="O4370" s="21" t="str">
        <f t="shared" si="225"/>
        <v/>
      </c>
      <c r="P4370" s="21" t="e">
        <f ca="1">IF(AND(O4370&lt;&gt; "", COUNTIF(SAP!#REF!,O4370)&gt;0),"Matched", "")</f>
        <v>#REF!</v>
      </c>
      <c r="Q4370" s="21" t="str">
        <f ca="1">IF(OR(D4370="AC",D4370="TR"),"Logic4"&amp;"_"&amp;TEXT(C4370,"dd.mm.yyyy") &amp;"_"&amp; 878914.08,"")</f>
        <v>Logic4_27.04.2020_878914.08</v>
      </c>
      <c r="R4370" s="21" t="e">
        <f ca="1">IF(AND(Q4370&lt;&gt; "", COUNTIF(SAP!#REF!,Q4370)&gt;0),"Matched", "")</f>
        <v>#REF!</v>
      </c>
    </row>
    <row r="4371" spans="1:18" hidden="1">
      <c r="A4371" s="21">
        <v>11563327</v>
      </c>
      <c r="B4371" s="22">
        <v>43948</v>
      </c>
      <c r="C4371" s="22">
        <v>43948</v>
      </c>
      <c r="D4371" s="21" t="s">
        <v>10</v>
      </c>
      <c r="E4371" s="23">
        <v>0</v>
      </c>
      <c r="F4371" s="23">
        <v>0</v>
      </c>
      <c r="G4371" s="23">
        <v>4123.5</v>
      </c>
      <c r="H4371" s="23">
        <v>166415.32999999999</v>
      </c>
      <c r="I4371" s="21" t="s">
        <v>11</v>
      </c>
      <c r="J4371" s="21" t="s">
        <v>12</v>
      </c>
      <c r="K4371" s="21" t="str">
        <f t="shared" si="226"/>
        <v/>
      </c>
      <c r="L4371" s="21" t="e">
        <f ca="1">IF(AND(K4371&lt;&gt; "", COUNTIF(SAP!#REF!,K4371)&gt;0),"Matched", "")</f>
        <v>#REF!</v>
      </c>
      <c r="M4371" s="21" t="str">
        <f t="shared" si="224"/>
        <v/>
      </c>
      <c r="N4371" s="21" t="e">
        <f ca="1">IF(AND(M4371&lt;&gt; "", COUNTIF(SAP!#REF!,M4371)&gt;0),"Matched", "")</f>
        <v>#REF!</v>
      </c>
      <c r="O4371" s="21" t="str">
        <f t="shared" si="225"/>
        <v/>
      </c>
      <c r="P4371" s="21" t="e">
        <f ca="1">IF(AND(O4371&lt;&gt; "", COUNTIF(SAP!#REF!,O4371)&gt;0),"Matched", "")</f>
        <v>#REF!</v>
      </c>
      <c r="Q4371" s="21" t="str">
        <f ca="1">IF(OR(D4371="AC",D4371="TR"),"Logic4"&amp;"_"&amp;TEXT(C4371,"dd.mm.yyyy") &amp;"_"&amp; 878914.08,"")</f>
        <v>Logic4_27.04.2020_878914.08</v>
      </c>
      <c r="R4371" s="21" t="e">
        <f ca="1">IF(AND(Q4371&lt;&gt; "", COUNTIF(SAP!#REF!,Q4371)&gt;0),"Matched", "")</f>
        <v>#REF!</v>
      </c>
    </row>
    <row r="4372" spans="1:18" hidden="1">
      <c r="A4372" s="21">
        <v>11563327</v>
      </c>
      <c r="B4372" s="22">
        <v>43948</v>
      </c>
      <c r="C4372" s="22">
        <v>43948</v>
      </c>
      <c r="D4372" s="21" t="s">
        <v>10</v>
      </c>
      <c r="E4372" s="23">
        <v>0</v>
      </c>
      <c r="F4372" s="23">
        <v>0</v>
      </c>
      <c r="G4372" s="23">
        <v>4147.8900000000003</v>
      </c>
      <c r="H4372" s="23">
        <v>170563.22</v>
      </c>
      <c r="I4372" s="21" t="s">
        <v>11</v>
      </c>
      <c r="J4372" s="21" t="s">
        <v>12</v>
      </c>
      <c r="K4372" s="21" t="str">
        <f t="shared" si="226"/>
        <v/>
      </c>
      <c r="L4372" s="21" t="e">
        <f ca="1">IF(AND(K4372&lt;&gt; "", COUNTIF(SAP!#REF!,K4372)&gt;0),"Matched", "")</f>
        <v>#REF!</v>
      </c>
      <c r="M4372" s="21" t="str">
        <f t="shared" si="224"/>
        <v/>
      </c>
      <c r="N4372" s="21" t="e">
        <f ca="1">IF(AND(M4372&lt;&gt; "", COUNTIF(SAP!#REF!,M4372)&gt;0),"Matched", "")</f>
        <v>#REF!</v>
      </c>
      <c r="O4372" s="21" t="str">
        <f t="shared" si="225"/>
        <v/>
      </c>
      <c r="P4372" s="21" t="e">
        <f ca="1">IF(AND(O4372&lt;&gt; "", COUNTIF(SAP!#REF!,O4372)&gt;0),"Matched", "")</f>
        <v>#REF!</v>
      </c>
      <c r="Q4372" s="21" t="str">
        <f ca="1">IF(OR(D4372="AC",D4372="TR"),"Logic4"&amp;"_"&amp;TEXT(C4372,"dd.mm.yyyy") &amp;"_"&amp; 878914.08,"")</f>
        <v>Logic4_27.04.2020_878914.08</v>
      </c>
      <c r="R4372" s="21" t="e">
        <f ca="1">IF(AND(Q4372&lt;&gt; "", COUNTIF(SAP!#REF!,Q4372)&gt;0),"Matched", "")</f>
        <v>#REF!</v>
      </c>
    </row>
    <row r="4373" spans="1:18" hidden="1">
      <c r="A4373" s="21">
        <v>11563327</v>
      </c>
      <c r="B4373" s="22">
        <v>43948</v>
      </c>
      <c r="C4373" s="22">
        <v>43948</v>
      </c>
      <c r="D4373" s="21" t="s">
        <v>10</v>
      </c>
      <c r="E4373" s="23">
        <v>0</v>
      </c>
      <c r="F4373" s="23">
        <v>0</v>
      </c>
      <c r="G4373" s="23">
        <v>4193.5</v>
      </c>
      <c r="H4373" s="23">
        <v>174756.72</v>
      </c>
      <c r="I4373" s="21" t="s">
        <v>11</v>
      </c>
      <c r="J4373" s="21" t="s">
        <v>12</v>
      </c>
      <c r="K4373" s="21" t="str">
        <f t="shared" si="226"/>
        <v/>
      </c>
      <c r="L4373" s="21" t="e">
        <f ca="1">IF(AND(K4373&lt;&gt; "", COUNTIF(SAP!#REF!,K4373)&gt;0),"Matched", "")</f>
        <v>#REF!</v>
      </c>
      <c r="M4373" s="21" t="str">
        <f t="shared" si="224"/>
        <v/>
      </c>
      <c r="N4373" s="21" t="e">
        <f ca="1">IF(AND(M4373&lt;&gt; "", COUNTIF(SAP!#REF!,M4373)&gt;0),"Matched", "")</f>
        <v>#REF!</v>
      </c>
      <c r="O4373" s="21" t="str">
        <f t="shared" si="225"/>
        <v/>
      </c>
      <c r="P4373" s="21" t="e">
        <f ca="1">IF(AND(O4373&lt;&gt; "", COUNTIF(SAP!#REF!,O4373)&gt;0),"Matched", "")</f>
        <v>#REF!</v>
      </c>
      <c r="Q4373" s="21" t="str">
        <f ca="1">IF(OR(D4373="AC",D4373="TR"),"Logic4"&amp;"_"&amp;TEXT(C4373,"dd.mm.yyyy") &amp;"_"&amp; 878914.08,"")</f>
        <v>Logic4_27.04.2020_878914.08</v>
      </c>
      <c r="R4373" s="21" t="e">
        <f ca="1">IF(AND(Q4373&lt;&gt; "", COUNTIF(SAP!#REF!,Q4373)&gt;0),"Matched", "")</f>
        <v>#REF!</v>
      </c>
    </row>
    <row r="4374" spans="1:18" hidden="1">
      <c r="A4374" s="21">
        <v>11563327</v>
      </c>
      <c r="B4374" s="22">
        <v>43948</v>
      </c>
      <c r="C4374" s="22">
        <v>43948</v>
      </c>
      <c r="D4374" s="21" t="s">
        <v>10</v>
      </c>
      <c r="E4374" s="23">
        <v>0</v>
      </c>
      <c r="F4374" s="23">
        <v>0</v>
      </c>
      <c r="G4374" s="23">
        <v>4310.1000000000004</v>
      </c>
      <c r="H4374" s="23">
        <v>179066.82</v>
      </c>
      <c r="I4374" s="21" t="s">
        <v>11</v>
      </c>
      <c r="J4374" s="21" t="s">
        <v>12</v>
      </c>
      <c r="K4374" s="21" t="str">
        <f t="shared" si="226"/>
        <v/>
      </c>
      <c r="L4374" s="21" t="e">
        <f ca="1">IF(AND(K4374&lt;&gt; "", COUNTIF(SAP!#REF!,K4374)&gt;0),"Matched", "")</f>
        <v>#REF!</v>
      </c>
      <c r="M4374" s="21" t="str">
        <f t="shared" si="224"/>
        <v/>
      </c>
      <c r="N4374" s="21" t="e">
        <f ca="1">IF(AND(M4374&lt;&gt; "", COUNTIF(SAP!#REF!,M4374)&gt;0),"Matched", "")</f>
        <v>#REF!</v>
      </c>
      <c r="O4374" s="21" t="str">
        <f t="shared" si="225"/>
        <v/>
      </c>
      <c r="P4374" s="21" t="e">
        <f ca="1">IF(AND(O4374&lt;&gt; "", COUNTIF(SAP!#REF!,O4374)&gt;0),"Matched", "")</f>
        <v>#REF!</v>
      </c>
      <c r="Q4374" s="21" t="str">
        <f ca="1">IF(OR(D4374="AC",D4374="TR"),"Logic4"&amp;"_"&amp;TEXT(C4374,"dd.mm.yyyy") &amp;"_"&amp; 878914.08,"")</f>
        <v>Logic4_27.04.2020_878914.08</v>
      </c>
      <c r="R4374" s="21" t="e">
        <f ca="1">IF(AND(Q4374&lt;&gt; "", COUNTIF(SAP!#REF!,Q4374)&gt;0),"Matched", "")</f>
        <v>#REF!</v>
      </c>
    </row>
    <row r="4375" spans="1:18" hidden="1">
      <c r="A4375" s="21">
        <v>11563327</v>
      </c>
      <c r="B4375" s="22">
        <v>43948</v>
      </c>
      <c r="C4375" s="22">
        <v>43948</v>
      </c>
      <c r="D4375" s="21" t="s">
        <v>10</v>
      </c>
      <c r="E4375" s="23">
        <v>0</v>
      </c>
      <c r="F4375" s="23">
        <v>0</v>
      </c>
      <c r="G4375" s="23">
        <v>4546.8999999999996</v>
      </c>
      <c r="H4375" s="23">
        <v>183613.72</v>
      </c>
      <c r="I4375" s="21" t="s">
        <v>11</v>
      </c>
      <c r="J4375" s="21" t="s">
        <v>12</v>
      </c>
      <c r="K4375" s="21" t="str">
        <f t="shared" si="226"/>
        <v/>
      </c>
      <c r="L4375" s="21" t="e">
        <f ca="1">IF(AND(K4375&lt;&gt; "", COUNTIF(SAP!#REF!,K4375)&gt;0),"Matched", "")</f>
        <v>#REF!</v>
      </c>
      <c r="M4375" s="21" t="str">
        <f t="shared" si="224"/>
        <v/>
      </c>
      <c r="N4375" s="21" t="e">
        <f ca="1">IF(AND(M4375&lt;&gt; "", COUNTIF(SAP!#REF!,M4375)&gt;0),"Matched", "")</f>
        <v>#REF!</v>
      </c>
      <c r="O4375" s="21" t="str">
        <f t="shared" si="225"/>
        <v/>
      </c>
      <c r="P4375" s="21" t="e">
        <f ca="1">IF(AND(O4375&lt;&gt; "", COUNTIF(SAP!#REF!,O4375)&gt;0),"Matched", "")</f>
        <v>#REF!</v>
      </c>
      <c r="Q4375" s="21" t="str">
        <f ca="1">IF(OR(D4375="AC",D4375="TR"),"Logic4"&amp;"_"&amp;TEXT(C4375,"dd.mm.yyyy") &amp;"_"&amp; 878914.08,"")</f>
        <v>Logic4_27.04.2020_878914.08</v>
      </c>
      <c r="R4375" s="21" t="e">
        <f ca="1">IF(AND(Q4375&lt;&gt; "", COUNTIF(SAP!#REF!,Q4375)&gt;0),"Matched", "")</f>
        <v>#REF!</v>
      </c>
    </row>
    <row r="4376" spans="1:18" hidden="1">
      <c r="A4376" s="21">
        <v>11563327</v>
      </c>
      <c r="B4376" s="22">
        <v>43948</v>
      </c>
      <c r="C4376" s="22">
        <v>43948</v>
      </c>
      <c r="D4376" s="21" t="s">
        <v>10</v>
      </c>
      <c r="E4376" s="23">
        <v>0</v>
      </c>
      <c r="F4376" s="23">
        <v>0</v>
      </c>
      <c r="G4376" s="23">
        <v>4691.7</v>
      </c>
      <c r="H4376" s="23">
        <v>188305.42</v>
      </c>
      <c r="I4376" s="21" t="s">
        <v>11</v>
      </c>
      <c r="J4376" s="21" t="s">
        <v>12</v>
      </c>
      <c r="K4376" s="21" t="str">
        <f t="shared" si="226"/>
        <v/>
      </c>
      <c r="L4376" s="21" t="e">
        <f ca="1">IF(AND(K4376&lt;&gt; "", COUNTIF(SAP!#REF!,K4376)&gt;0),"Matched", "")</f>
        <v>#REF!</v>
      </c>
      <c r="M4376" s="21" t="str">
        <f t="shared" si="224"/>
        <v/>
      </c>
      <c r="N4376" s="21" t="e">
        <f ca="1">IF(AND(M4376&lt;&gt; "", COUNTIF(SAP!#REF!,M4376)&gt;0),"Matched", "")</f>
        <v>#REF!</v>
      </c>
      <c r="O4376" s="21" t="str">
        <f t="shared" si="225"/>
        <v/>
      </c>
      <c r="P4376" s="21" t="e">
        <f ca="1">IF(AND(O4376&lt;&gt; "", COUNTIF(SAP!#REF!,O4376)&gt;0),"Matched", "")</f>
        <v>#REF!</v>
      </c>
      <c r="Q4376" s="21" t="str">
        <f ca="1">IF(OR(D4376="AC",D4376="TR"),"Logic4"&amp;"_"&amp;TEXT(C4376,"dd.mm.yyyy") &amp;"_"&amp; 878914.08,"")</f>
        <v>Logic4_27.04.2020_878914.08</v>
      </c>
      <c r="R4376" s="21" t="e">
        <f ca="1">IF(AND(Q4376&lt;&gt; "", COUNTIF(SAP!#REF!,Q4376)&gt;0),"Matched", "")</f>
        <v>#REF!</v>
      </c>
    </row>
    <row r="4377" spans="1:18" hidden="1">
      <c r="A4377" s="21">
        <v>11563327</v>
      </c>
      <c r="B4377" s="22">
        <v>43948</v>
      </c>
      <c r="C4377" s="22">
        <v>43948</v>
      </c>
      <c r="D4377" s="21" t="s">
        <v>10</v>
      </c>
      <c r="E4377" s="23">
        <v>0</v>
      </c>
      <c r="F4377" s="23">
        <v>0</v>
      </c>
      <c r="G4377" s="23">
        <v>4709</v>
      </c>
      <c r="H4377" s="23">
        <v>193014.42</v>
      </c>
      <c r="I4377" s="21" t="s">
        <v>11</v>
      </c>
      <c r="J4377" s="21" t="s">
        <v>12</v>
      </c>
      <c r="K4377" s="21" t="str">
        <f t="shared" si="226"/>
        <v/>
      </c>
      <c r="L4377" s="21" t="e">
        <f ca="1">IF(AND(K4377&lt;&gt; "", COUNTIF(SAP!#REF!,K4377)&gt;0),"Matched", "")</f>
        <v>#REF!</v>
      </c>
      <c r="M4377" s="21" t="str">
        <f t="shared" si="224"/>
        <v/>
      </c>
      <c r="N4377" s="21" t="e">
        <f ca="1">IF(AND(M4377&lt;&gt; "", COUNTIF(SAP!#REF!,M4377)&gt;0),"Matched", "")</f>
        <v>#REF!</v>
      </c>
      <c r="O4377" s="21" t="str">
        <f t="shared" si="225"/>
        <v/>
      </c>
      <c r="P4377" s="21" t="e">
        <f ca="1">IF(AND(O4377&lt;&gt; "", COUNTIF(SAP!#REF!,O4377)&gt;0),"Matched", "")</f>
        <v>#REF!</v>
      </c>
      <c r="Q4377" s="21" t="str">
        <f ca="1">IF(OR(D4377="AC",D4377="TR"),"Logic4"&amp;"_"&amp;TEXT(C4377,"dd.mm.yyyy") &amp;"_"&amp; 878914.08,"")</f>
        <v>Logic4_27.04.2020_878914.08</v>
      </c>
      <c r="R4377" s="21" t="e">
        <f ca="1">IF(AND(Q4377&lt;&gt; "", COUNTIF(SAP!#REF!,Q4377)&gt;0),"Matched", "")</f>
        <v>#REF!</v>
      </c>
    </row>
    <row r="4378" spans="1:18" hidden="1">
      <c r="A4378" s="21">
        <v>11563327</v>
      </c>
      <c r="B4378" s="22">
        <v>43948</v>
      </c>
      <c r="C4378" s="22">
        <v>43948</v>
      </c>
      <c r="D4378" s="21" t="s">
        <v>10</v>
      </c>
      <c r="E4378" s="23">
        <v>0</v>
      </c>
      <c r="F4378" s="23">
        <v>0</v>
      </c>
      <c r="G4378" s="23">
        <v>4775.62</v>
      </c>
      <c r="H4378" s="23">
        <v>197790.04</v>
      </c>
      <c r="I4378" s="21" t="s">
        <v>11</v>
      </c>
      <c r="J4378" s="21" t="s">
        <v>12</v>
      </c>
      <c r="K4378" s="21" t="str">
        <f t="shared" si="226"/>
        <v/>
      </c>
      <c r="L4378" s="21" t="e">
        <f ca="1">IF(AND(K4378&lt;&gt; "", COUNTIF(SAP!#REF!,K4378)&gt;0),"Matched", "")</f>
        <v>#REF!</v>
      </c>
      <c r="M4378" s="21" t="str">
        <f t="shared" si="224"/>
        <v/>
      </c>
      <c r="N4378" s="21" t="e">
        <f ca="1">IF(AND(M4378&lt;&gt; "", COUNTIF(SAP!#REF!,M4378)&gt;0),"Matched", "")</f>
        <v>#REF!</v>
      </c>
      <c r="O4378" s="21" t="str">
        <f t="shared" si="225"/>
        <v/>
      </c>
      <c r="P4378" s="21" t="e">
        <f ca="1">IF(AND(O4378&lt;&gt; "", COUNTIF(SAP!#REF!,O4378)&gt;0),"Matched", "")</f>
        <v>#REF!</v>
      </c>
      <c r="Q4378" s="21" t="str">
        <f ca="1">IF(OR(D4378="AC",D4378="TR"),"Logic4"&amp;"_"&amp;TEXT(C4378,"dd.mm.yyyy") &amp;"_"&amp; 878914.08,"")</f>
        <v>Logic4_27.04.2020_878914.08</v>
      </c>
      <c r="R4378" s="21" t="e">
        <f ca="1">IF(AND(Q4378&lt;&gt; "", COUNTIF(SAP!#REF!,Q4378)&gt;0),"Matched", "")</f>
        <v>#REF!</v>
      </c>
    </row>
    <row r="4379" spans="1:18" hidden="1">
      <c r="A4379" s="21">
        <v>11563327</v>
      </c>
      <c r="B4379" s="22">
        <v>43948</v>
      </c>
      <c r="C4379" s="22">
        <v>43948</v>
      </c>
      <c r="D4379" s="21" t="s">
        <v>10</v>
      </c>
      <c r="E4379" s="23">
        <v>0</v>
      </c>
      <c r="F4379" s="23">
        <v>0</v>
      </c>
      <c r="G4379" s="23">
        <v>4790</v>
      </c>
      <c r="H4379" s="23">
        <v>202580.04</v>
      </c>
      <c r="I4379" s="21" t="s">
        <v>11</v>
      </c>
      <c r="J4379" s="21" t="s">
        <v>12</v>
      </c>
      <c r="K4379" s="21" t="str">
        <f t="shared" si="226"/>
        <v/>
      </c>
      <c r="L4379" s="21" t="e">
        <f ca="1">IF(AND(K4379&lt;&gt; "", COUNTIF(SAP!#REF!,K4379)&gt;0),"Matched", "")</f>
        <v>#REF!</v>
      </c>
      <c r="M4379" s="21" t="str">
        <f t="shared" si="224"/>
        <v/>
      </c>
      <c r="N4379" s="21" t="e">
        <f ca="1">IF(AND(M4379&lt;&gt; "", COUNTIF(SAP!#REF!,M4379)&gt;0),"Matched", "")</f>
        <v>#REF!</v>
      </c>
      <c r="O4379" s="21" t="str">
        <f t="shared" si="225"/>
        <v/>
      </c>
      <c r="P4379" s="21" t="e">
        <f ca="1">IF(AND(O4379&lt;&gt; "", COUNTIF(SAP!#REF!,O4379)&gt;0),"Matched", "")</f>
        <v>#REF!</v>
      </c>
      <c r="Q4379" s="21" t="str">
        <f ca="1">IF(OR(D4379="AC",D4379="TR"),"Logic4"&amp;"_"&amp;TEXT(C4379,"dd.mm.yyyy") &amp;"_"&amp; 878914.08,"")</f>
        <v>Logic4_27.04.2020_878914.08</v>
      </c>
      <c r="R4379" s="21" t="e">
        <f ca="1">IF(AND(Q4379&lt;&gt; "", COUNTIF(SAP!#REF!,Q4379)&gt;0),"Matched", "")</f>
        <v>#REF!</v>
      </c>
    </row>
    <row r="4380" spans="1:18" hidden="1">
      <c r="A4380" s="21">
        <v>11563327</v>
      </c>
      <c r="B4380" s="22">
        <v>43948</v>
      </c>
      <c r="C4380" s="22">
        <v>43948</v>
      </c>
      <c r="D4380" s="21" t="s">
        <v>10</v>
      </c>
      <c r="E4380" s="23">
        <v>0</v>
      </c>
      <c r="F4380" s="23">
        <v>0</v>
      </c>
      <c r="G4380" s="23">
        <v>4820</v>
      </c>
      <c r="H4380" s="23">
        <v>207400.04</v>
      </c>
      <c r="I4380" s="21" t="s">
        <v>11</v>
      </c>
      <c r="J4380" s="21" t="s">
        <v>12</v>
      </c>
      <c r="K4380" s="21" t="str">
        <f t="shared" si="226"/>
        <v/>
      </c>
      <c r="L4380" s="21" t="e">
        <f ca="1">IF(AND(K4380&lt;&gt; "", COUNTIF(SAP!#REF!,K4380)&gt;0),"Matched", "")</f>
        <v>#REF!</v>
      </c>
      <c r="M4380" s="21" t="str">
        <f t="shared" si="224"/>
        <v/>
      </c>
      <c r="N4380" s="21" t="e">
        <f ca="1">IF(AND(M4380&lt;&gt; "", COUNTIF(SAP!#REF!,M4380)&gt;0),"Matched", "")</f>
        <v>#REF!</v>
      </c>
      <c r="O4380" s="21" t="str">
        <f t="shared" si="225"/>
        <v/>
      </c>
      <c r="P4380" s="21" t="e">
        <f ca="1">IF(AND(O4380&lt;&gt; "", COUNTIF(SAP!#REF!,O4380)&gt;0),"Matched", "")</f>
        <v>#REF!</v>
      </c>
      <c r="Q4380" s="21" t="str">
        <f ca="1">IF(OR(D4380="AC",D4380="TR"),"Logic4"&amp;"_"&amp;TEXT(C4380,"dd.mm.yyyy") &amp;"_"&amp; 878914.08,"")</f>
        <v>Logic4_27.04.2020_878914.08</v>
      </c>
      <c r="R4380" s="21" t="e">
        <f ca="1">IF(AND(Q4380&lt;&gt; "", COUNTIF(SAP!#REF!,Q4380)&gt;0),"Matched", "")</f>
        <v>#REF!</v>
      </c>
    </row>
    <row r="4381" spans="1:18" hidden="1">
      <c r="A4381" s="21">
        <v>11563327</v>
      </c>
      <c r="B4381" s="22">
        <v>43948</v>
      </c>
      <c r="C4381" s="22">
        <v>43948</v>
      </c>
      <c r="D4381" s="21" t="s">
        <v>10</v>
      </c>
      <c r="E4381" s="23">
        <v>0</v>
      </c>
      <c r="F4381" s="23">
        <v>0</v>
      </c>
      <c r="G4381" s="23">
        <v>4857</v>
      </c>
      <c r="H4381" s="23">
        <v>212257.04</v>
      </c>
      <c r="I4381" s="21" t="s">
        <v>11</v>
      </c>
      <c r="J4381" s="21" t="s">
        <v>12</v>
      </c>
      <c r="K4381" s="21" t="str">
        <f t="shared" si="226"/>
        <v/>
      </c>
      <c r="L4381" s="21" t="e">
        <f ca="1">IF(AND(K4381&lt;&gt; "", COUNTIF(SAP!#REF!,K4381)&gt;0),"Matched", "")</f>
        <v>#REF!</v>
      </c>
      <c r="M4381" s="21" t="str">
        <f t="shared" si="224"/>
        <v/>
      </c>
      <c r="N4381" s="21" t="e">
        <f ca="1">IF(AND(M4381&lt;&gt; "", COUNTIF(SAP!#REF!,M4381)&gt;0),"Matched", "")</f>
        <v>#REF!</v>
      </c>
      <c r="O4381" s="21" t="str">
        <f t="shared" si="225"/>
        <v/>
      </c>
      <c r="P4381" s="21" t="e">
        <f ca="1">IF(AND(O4381&lt;&gt; "", COUNTIF(SAP!#REF!,O4381)&gt;0),"Matched", "")</f>
        <v>#REF!</v>
      </c>
      <c r="Q4381" s="21" t="str">
        <f ca="1">IF(OR(D4381="AC",D4381="TR"),"Logic4"&amp;"_"&amp;TEXT(C4381,"dd.mm.yyyy") &amp;"_"&amp; 878914.08,"")</f>
        <v>Logic4_27.04.2020_878914.08</v>
      </c>
      <c r="R4381" s="21" t="e">
        <f ca="1">IF(AND(Q4381&lt;&gt; "", COUNTIF(SAP!#REF!,Q4381)&gt;0),"Matched", "")</f>
        <v>#REF!</v>
      </c>
    </row>
    <row r="4382" spans="1:18" hidden="1">
      <c r="A4382" s="21">
        <v>11563327</v>
      </c>
      <c r="B4382" s="22">
        <v>43948</v>
      </c>
      <c r="C4382" s="22">
        <v>43948</v>
      </c>
      <c r="D4382" s="21" t="s">
        <v>10</v>
      </c>
      <c r="E4382" s="23">
        <v>0</v>
      </c>
      <c r="F4382" s="23">
        <v>0</v>
      </c>
      <c r="G4382" s="23">
        <v>4871.7</v>
      </c>
      <c r="H4382" s="23">
        <v>217128.74</v>
      </c>
      <c r="I4382" s="21" t="s">
        <v>11</v>
      </c>
      <c r="J4382" s="21" t="s">
        <v>12</v>
      </c>
      <c r="K4382" s="21" t="str">
        <f t="shared" si="226"/>
        <v/>
      </c>
      <c r="L4382" s="21" t="e">
        <f ca="1">IF(AND(K4382&lt;&gt; "", COUNTIF(SAP!#REF!,K4382)&gt;0),"Matched", "")</f>
        <v>#REF!</v>
      </c>
      <c r="M4382" s="21" t="str">
        <f t="shared" si="224"/>
        <v/>
      </c>
      <c r="N4382" s="21" t="e">
        <f ca="1">IF(AND(M4382&lt;&gt; "", COUNTIF(SAP!#REF!,M4382)&gt;0),"Matched", "")</f>
        <v>#REF!</v>
      </c>
      <c r="O4382" s="21" t="str">
        <f t="shared" si="225"/>
        <v/>
      </c>
      <c r="P4382" s="21" t="e">
        <f ca="1">IF(AND(O4382&lt;&gt; "", COUNTIF(SAP!#REF!,O4382)&gt;0),"Matched", "")</f>
        <v>#REF!</v>
      </c>
      <c r="Q4382" s="21" t="str">
        <f ca="1">IF(OR(D4382="AC",D4382="TR"),"Logic4"&amp;"_"&amp;TEXT(C4382,"dd.mm.yyyy") &amp;"_"&amp; 878914.08,"")</f>
        <v>Logic4_27.04.2020_878914.08</v>
      </c>
      <c r="R4382" s="21" t="e">
        <f ca="1">IF(AND(Q4382&lt;&gt; "", COUNTIF(SAP!#REF!,Q4382)&gt;0),"Matched", "")</f>
        <v>#REF!</v>
      </c>
    </row>
    <row r="4383" spans="1:18" hidden="1">
      <c r="A4383" s="21">
        <v>11563327</v>
      </c>
      <c r="B4383" s="22">
        <v>43948</v>
      </c>
      <c r="C4383" s="22">
        <v>43948</v>
      </c>
      <c r="D4383" s="21" t="s">
        <v>10</v>
      </c>
      <c r="E4383" s="23">
        <v>0</v>
      </c>
      <c r="F4383" s="23">
        <v>0</v>
      </c>
      <c r="G4383" s="23">
        <v>4967</v>
      </c>
      <c r="H4383" s="23">
        <v>222095.74</v>
      </c>
      <c r="I4383" s="21" t="s">
        <v>11</v>
      </c>
      <c r="J4383" s="21" t="s">
        <v>12</v>
      </c>
      <c r="K4383" s="21" t="str">
        <f t="shared" si="226"/>
        <v/>
      </c>
      <c r="L4383" s="21" t="e">
        <f ca="1">IF(AND(K4383&lt;&gt; "", COUNTIF(SAP!#REF!,K4383)&gt;0),"Matched", "")</f>
        <v>#REF!</v>
      </c>
      <c r="M4383" s="21" t="str">
        <f t="shared" si="224"/>
        <v/>
      </c>
      <c r="N4383" s="21" t="e">
        <f ca="1">IF(AND(M4383&lt;&gt; "", COUNTIF(SAP!#REF!,M4383)&gt;0),"Matched", "")</f>
        <v>#REF!</v>
      </c>
      <c r="O4383" s="21" t="str">
        <f t="shared" si="225"/>
        <v/>
      </c>
      <c r="P4383" s="21" t="e">
        <f ca="1">IF(AND(O4383&lt;&gt; "", COUNTIF(SAP!#REF!,O4383)&gt;0),"Matched", "")</f>
        <v>#REF!</v>
      </c>
      <c r="Q4383" s="21" t="str">
        <f ca="1">IF(OR(D4383="AC",D4383="TR"),"Logic4"&amp;"_"&amp;TEXT(C4383,"dd.mm.yyyy") &amp;"_"&amp; 878914.08,"")</f>
        <v>Logic4_27.04.2020_878914.08</v>
      </c>
      <c r="R4383" s="21" t="e">
        <f ca="1">IF(AND(Q4383&lt;&gt; "", COUNTIF(SAP!#REF!,Q4383)&gt;0),"Matched", "")</f>
        <v>#REF!</v>
      </c>
    </row>
    <row r="4384" spans="1:18" hidden="1">
      <c r="A4384" s="21">
        <v>11563327</v>
      </c>
      <c r="B4384" s="22">
        <v>43948</v>
      </c>
      <c r="C4384" s="22">
        <v>43948</v>
      </c>
      <c r="D4384" s="21" t="s">
        <v>10</v>
      </c>
      <c r="E4384" s="23">
        <v>0</v>
      </c>
      <c r="F4384" s="23">
        <v>0</v>
      </c>
      <c r="G4384" s="23">
        <v>5010</v>
      </c>
      <c r="H4384" s="23">
        <v>227105.74</v>
      </c>
      <c r="I4384" s="21" t="s">
        <v>11</v>
      </c>
      <c r="J4384" s="21" t="s">
        <v>12</v>
      </c>
      <c r="K4384" s="21" t="str">
        <f t="shared" si="226"/>
        <v/>
      </c>
      <c r="L4384" s="21" t="e">
        <f ca="1">IF(AND(K4384&lt;&gt; "", COUNTIF(SAP!#REF!,K4384)&gt;0),"Matched", "")</f>
        <v>#REF!</v>
      </c>
      <c r="M4384" s="21" t="str">
        <f t="shared" si="224"/>
        <v/>
      </c>
      <c r="N4384" s="21" t="e">
        <f ca="1">IF(AND(M4384&lt;&gt; "", COUNTIF(SAP!#REF!,M4384)&gt;0),"Matched", "")</f>
        <v>#REF!</v>
      </c>
      <c r="O4384" s="21" t="str">
        <f t="shared" si="225"/>
        <v/>
      </c>
      <c r="P4384" s="21" t="e">
        <f ca="1">IF(AND(O4384&lt;&gt; "", COUNTIF(SAP!#REF!,O4384)&gt;0),"Matched", "")</f>
        <v>#REF!</v>
      </c>
      <c r="Q4384" s="21" t="str">
        <f ca="1">IF(OR(D4384="AC",D4384="TR"),"Logic4"&amp;"_"&amp;TEXT(C4384,"dd.mm.yyyy") &amp;"_"&amp; 878914.08,"")</f>
        <v>Logic4_27.04.2020_878914.08</v>
      </c>
      <c r="R4384" s="21" t="e">
        <f ca="1">IF(AND(Q4384&lt;&gt; "", COUNTIF(SAP!#REF!,Q4384)&gt;0),"Matched", "")</f>
        <v>#REF!</v>
      </c>
    </row>
    <row r="4385" spans="1:18" hidden="1">
      <c r="A4385" s="21">
        <v>11563327</v>
      </c>
      <c r="B4385" s="22">
        <v>43948</v>
      </c>
      <c r="C4385" s="22">
        <v>43948</v>
      </c>
      <c r="D4385" s="21" t="s">
        <v>10</v>
      </c>
      <c r="E4385" s="23">
        <v>0</v>
      </c>
      <c r="F4385" s="23">
        <v>0</v>
      </c>
      <c r="G4385" s="23">
        <v>5052</v>
      </c>
      <c r="H4385" s="23">
        <v>232157.74</v>
      </c>
      <c r="I4385" s="21" t="s">
        <v>11</v>
      </c>
      <c r="J4385" s="21" t="s">
        <v>12</v>
      </c>
      <c r="K4385" s="21" t="str">
        <f t="shared" si="226"/>
        <v/>
      </c>
      <c r="L4385" s="21" t="e">
        <f ca="1">IF(AND(K4385&lt;&gt; "", COUNTIF(SAP!#REF!,K4385)&gt;0),"Matched", "")</f>
        <v>#REF!</v>
      </c>
      <c r="M4385" s="21" t="str">
        <f t="shared" si="224"/>
        <v/>
      </c>
      <c r="N4385" s="21" t="e">
        <f ca="1">IF(AND(M4385&lt;&gt; "", COUNTIF(SAP!#REF!,M4385)&gt;0),"Matched", "")</f>
        <v>#REF!</v>
      </c>
      <c r="O4385" s="21" t="str">
        <f t="shared" si="225"/>
        <v/>
      </c>
      <c r="P4385" s="21" t="e">
        <f ca="1">IF(AND(O4385&lt;&gt; "", COUNTIF(SAP!#REF!,O4385)&gt;0),"Matched", "")</f>
        <v>#REF!</v>
      </c>
      <c r="Q4385" s="21" t="str">
        <f ca="1">IF(OR(D4385="AC",D4385="TR"),"Logic4"&amp;"_"&amp;TEXT(C4385,"dd.mm.yyyy") &amp;"_"&amp; 878914.08,"")</f>
        <v>Logic4_27.04.2020_878914.08</v>
      </c>
      <c r="R4385" s="21" t="e">
        <f ca="1">IF(AND(Q4385&lt;&gt; "", COUNTIF(SAP!#REF!,Q4385)&gt;0),"Matched", "")</f>
        <v>#REF!</v>
      </c>
    </row>
    <row r="4386" spans="1:18" hidden="1">
      <c r="A4386" s="21">
        <v>11563327</v>
      </c>
      <c r="B4386" s="22">
        <v>43948</v>
      </c>
      <c r="C4386" s="22">
        <v>43948</v>
      </c>
      <c r="D4386" s="21" t="s">
        <v>10</v>
      </c>
      <c r="E4386" s="23">
        <v>0</v>
      </c>
      <c r="F4386" s="23">
        <v>0</v>
      </c>
      <c r="G4386" s="23">
        <v>5188.2</v>
      </c>
      <c r="H4386" s="23">
        <v>237345.94</v>
      </c>
      <c r="I4386" s="21" t="s">
        <v>11</v>
      </c>
      <c r="J4386" s="21" t="s">
        <v>12</v>
      </c>
      <c r="K4386" s="21" t="str">
        <f t="shared" si="226"/>
        <v/>
      </c>
      <c r="L4386" s="21" t="e">
        <f ca="1">IF(AND(K4386&lt;&gt; "", COUNTIF(SAP!#REF!,K4386)&gt;0),"Matched", "")</f>
        <v>#REF!</v>
      </c>
      <c r="M4386" s="21" t="str">
        <f t="shared" si="224"/>
        <v/>
      </c>
      <c r="N4386" s="21" t="e">
        <f ca="1">IF(AND(M4386&lt;&gt; "", COUNTIF(SAP!#REF!,M4386)&gt;0),"Matched", "")</f>
        <v>#REF!</v>
      </c>
      <c r="O4386" s="21" t="str">
        <f t="shared" si="225"/>
        <v/>
      </c>
      <c r="P4386" s="21" t="e">
        <f ca="1">IF(AND(O4386&lt;&gt; "", COUNTIF(SAP!#REF!,O4386)&gt;0),"Matched", "")</f>
        <v>#REF!</v>
      </c>
      <c r="Q4386" s="21" t="str">
        <f ca="1">IF(OR(D4386="AC",D4386="TR"),"Logic4"&amp;"_"&amp;TEXT(C4386,"dd.mm.yyyy") &amp;"_"&amp; 878914.08,"")</f>
        <v>Logic4_27.04.2020_878914.08</v>
      </c>
      <c r="R4386" s="21" t="e">
        <f ca="1">IF(AND(Q4386&lt;&gt; "", COUNTIF(SAP!#REF!,Q4386)&gt;0),"Matched", "")</f>
        <v>#REF!</v>
      </c>
    </row>
    <row r="4387" spans="1:18" hidden="1">
      <c r="A4387" s="21">
        <v>11563327</v>
      </c>
      <c r="B4387" s="22">
        <v>43948</v>
      </c>
      <c r="C4387" s="22">
        <v>43948</v>
      </c>
      <c r="D4387" s="21" t="s">
        <v>10</v>
      </c>
      <c r="E4387" s="23">
        <v>0</v>
      </c>
      <c r="F4387" s="23">
        <v>0</v>
      </c>
      <c r="G4387" s="23">
        <v>5208.1000000000004</v>
      </c>
      <c r="H4387" s="23">
        <v>242554.04</v>
      </c>
      <c r="I4387" s="21" t="s">
        <v>11</v>
      </c>
      <c r="J4387" s="21" t="s">
        <v>12</v>
      </c>
      <c r="K4387" s="21" t="str">
        <f t="shared" si="226"/>
        <v/>
      </c>
      <c r="L4387" s="21" t="e">
        <f ca="1">IF(AND(K4387&lt;&gt; "", COUNTIF(SAP!#REF!,K4387)&gt;0),"Matched", "")</f>
        <v>#REF!</v>
      </c>
      <c r="M4387" s="21" t="str">
        <f t="shared" si="224"/>
        <v/>
      </c>
      <c r="N4387" s="21" t="e">
        <f ca="1">IF(AND(M4387&lt;&gt; "", COUNTIF(SAP!#REF!,M4387)&gt;0),"Matched", "")</f>
        <v>#REF!</v>
      </c>
      <c r="O4387" s="21" t="str">
        <f t="shared" si="225"/>
        <v/>
      </c>
      <c r="P4387" s="21" t="e">
        <f ca="1">IF(AND(O4387&lt;&gt; "", COUNTIF(SAP!#REF!,O4387)&gt;0),"Matched", "")</f>
        <v>#REF!</v>
      </c>
      <c r="Q4387" s="21" t="str">
        <f ca="1">IF(OR(D4387="AC",D4387="TR"),"Logic4"&amp;"_"&amp;TEXT(C4387,"dd.mm.yyyy") &amp;"_"&amp; 878914.08,"")</f>
        <v>Logic4_27.04.2020_878914.08</v>
      </c>
      <c r="R4387" s="21" t="e">
        <f ca="1">IF(AND(Q4387&lt;&gt; "", COUNTIF(SAP!#REF!,Q4387)&gt;0),"Matched", "")</f>
        <v>#REF!</v>
      </c>
    </row>
    <row r="4388" spans="1:18" hidden="1">
      <c r="A4388" s="21">
        <v>11563327</v>
      </c>
      <c r="B4388" s="22">
        <v>43948</v>
      </c>
      <c r="C4388" s="22">
        <v>43948</v>
      </c>
      <c r="D4388" s="21" t="s">
        <v>10</v>
      </c>
      <c r="E4388" s="23">
        <v>0</v>
      </c>
      <c r="F4388" s="23">
        <v>0</v>
      </c>
      <c r="G4388" s="23">
        <v>5240</v>
      </c>
      <c r="H4388" s="23">
        <v>247794.04</v>
      </c>
      <c r="I4388" s="21" t="s">
        <v>11</v>
      </c>
      <c r="J4388" s="21" t="s">
        <v>12</v>
      </c>
      <c r="K4388" s="21" t="str">
        <f t="shared" si="226"/>
        <v/>
      </c>
      <c r="L4388" s="21" t="e">
        <f ca="1">IF(AND(K4388&lt;&gt; "", COUNTIF(SAP!#REF!,K4388)&gt;0),"Matched", "")</f>
        <v>#REF!</v>
      </c>
      <c r="M4388" s="21" t="str">
        <f t="shared" si="224"/>
        <v/>
      </c>
      <c r="N4388" s="21" t="e">
        <f ca="1">IF(AND(M4388&lt;&gt; "", COUNTIF(SAP!#REF!,M4388)&gt;0),"Matched", "")</f>
        <v>#REF!</v>
      </c>
      <c r="O4388" s="21" t="str">
        <f t="shared" si="225"/>
        <v/>
      </c>
      <c r="P4388" s="21" t="e">
        <f ca="1">IF(AND(O4388&lt;&gt; "", COUNTIF(SAP!#REF!,O4388)&gt;0),"Matched", "")</f>
        <v>#REF!</v>
      </c>
      <c r="Q4388" s="21" t="str">
        <f ca="1">IF(OR(D4388="AC",D4388="TR"),"Logic4"&amp;"_"&amp;TEXT(C4388,"dd.mm.yyyy") &amp;"_"&amp; 878914.08,"")</f>
        <v>Logic4_27.04.2020_878914.08</v>
      </c>
      <c r="R4388" s="21" t="e">
        <f ca="1">IF(AND(Q4388&lt;&gt; "", COUNTIF(SAP!#REF!,Q4388)&gt;0),"Matched", "")</f>
        <v>#REF!</v>
      </c>
    </row>
    <row r="4389" spans="1:18" hidden="1">
      <c r="A4389" s="21">
        <v>11563327</v>
      </c>
      <c r="B4389" s="22">
        <v>43948</v>
      </c>
      <c r="C4389" s="22">
        <v>43948</v>
      </c>
      <c r="D4389" s="21" t="s">
        <v>10</v>
      </c>
      <c r="E4389" s="23">
        <v>0</v>
      </c>
      <c r="F4389" s="23">
        <v>0</v>
      </c>
      <c r="G4389" s="23">
        <v>5499.4</v>
      </c>
      <c r="H4389" s="23">
        <v>253293.44</v>
      </c>
      <c r="I4389" s="21" t="s">
        <v>11</v>
      </c>
      <c r="J4389" s="21" t="s">
        <v>12</v>
      </c>
      <c r="K4389" s="21" t="str">
        <f t="shared" si="226"/>
        <v/>
      </c>
      <c r="L4389" s="21" t="e">
        <f ca="1">IF(AND(K4389&lt;&gt; "", COUNTIF(SAP!#REF!,K4389)&gt;0),"Matched", "")</f>
        <v>#REF!</v>
      </c>
      <c r="M4389" s="21" t="str">
        <f t="shared" si="224"/>
        <v/>
      </c>
      <c r="N4389" s="21" t="e">
        <f ca="1">IF(AND(M4389&lt;&gt; "", COUNTIF(SAP!#REF!,M4389)&gt;0),"Matched", "")</f>
        <v>#REF!</v>
      </c>
      <c r="O4389" s="21" t="str">
        <f t="shared" si="225"/>
        <v/>
      </c>
      <c r="P4389" s="21" t="e">
        <f ca="1">IF(AND(O4389&lt;&gt; "", COUNTIF(SAP!#REF!,O4389)&gt;0),"Matched", "")</f>
        <v>#REF!</v>
      </c>
      <c r="Q4389" s="21" t="str">
        <f ca="1">IF(OR(D4389="AC",D4389="TR"),"Logic4"&amp;"_"&amp;TEXT(C4389,"dd.mm.yyyy") &amp;"_"&amp; 878914.08,"")</f>
        <v>Logic4_27.04.2020_878914.08</v>
      </c>
      <c r="R4389" s="21" t="e">
        <f ca="1">IF(AND(Q4389&lt;&gt; "", COUNTIF(SAP!#REF!,Q4389)&gt;0),"Matched", "")</f>
        <v>#REF!</v>
      </c>
    </row>
    <row r="4390" spans="1:18" hidden="1">
      <c r="A4390" s="21">
        <v>11563327</v>
      </c>
      <c r="B4390" s="22">
        <v>43948</v>
      </c>
      <c r="C4390" s="22">
        <v>43948</v>
      </c>
      <c r="D4390" s="21" t="s">
        <v>10</v>
      </c>
      <c r="E4390" s="23">
        <v>0</v>
      </c>
      <c r="F4390" s="23">
        <v>0</v>
      </c>
      <c r="G4390" s="23">
        <v>5866.08</v>
      </c>
      <c r="H4390" s="23">
        <v>259159.52</v>
      </c>
      <c r="I4390" s="21" t="s">
        <v>11</v>
      </c>
      <c r="J4390" s="21" t="s">
        <v>12</v>
      </c>
      <c r="K4390" s="21" t="str">
        <f t="shared" si="226"/>
        <v/>
      </c>
      <c r="L4390" s="21" t="e">
        <f ca="1">IF(AND(K4390&lt;&gt; "", COUNTIF(SAP!#REF!,K4390)&gt;0),"Matched", "")</f>
        <v>#REF!</v>
      </c>
      <c r="M4390" s="21" t="str">
        <f t="shared" si="224"/>
        <v/>
      </c>
      <c r="N4390" s="21" t="e">
        <f ca="1">IF(AND(M4390&lt;&gt; "", COUNTIF(SAP!#REF!,M4390)&gt;0),"Matched", "")</f>
        <v>#REF!</v>
      </c>
      <c r="O4390" s="21" t="str">
        <f t="shared" si="225"/>
        <v/>
      </c>
      <c r="P4390" s="21" t="e">
        <f ca="1">IF(AND(O4390&lt;&gt; "", COUNTIF(SAP!#REF!,O4390)&gt;0),"Matched", "")</f>
        <v>#REF!</v>
      </c>
      <c r="Q4390" s="21" t="str">
        <f ca="1">IF(OR(D4390="AC",D4390="TR"),"Logic4"&amp;"_"&amp;TEXT(C4390,"dd.mm.yyyy") &amp;"_"&amp; 878914.08,"")</f>
        <v>Logic4_27.04.2020_878914.08</v>
      </c>
      <c r="R4390" s="21" t="e">
        <f ca="1">IF(AND(Q4390&lt;&gt; "", COUNTIF(SAP!#REF!,Q4390)&gt;0),"Matched", "")</f>
        <v>#REF!</v>
      </c>
    </row>
    <row r="4391" spans="1:18" hidden="1">
      <c r="A4391" s="21">
        <v>11563327</v>
      </c>
      <c r="B4391" s="22">
        <v>43948</v>
      </c>
      <c r="C4391" s="22">
        <v>43948</v>
      </c>
      <c r="D4391" s="21" t="s">
        <v>10</v>
      </c>
      <c r="E4391" s="23">
        <v>0</v>
      </c>
      <c r="F4391" s="23">
        <v>0</v>
      </c>
      <c r="G4391" s="23">
        <v>6019.6</v>
      </c>
      <c r="H4391" s="23">
        <v>265179.12</v>
      </c>
      <c r="I4391" s="21" t="s">
        <v>11</v>
      </c>
      <c r="J4391" s="21" t="s">
        <v>12</v>
      </c>
      <c r="K4391" s="21" t="str">
        <f t="shared" si="226"/>
        <v/>
      </c>
      <c r="L4391" s="21" t="e">
        <f ca="1">IF(AND(K4391&lt;&gt; "", COUNTIF(SAP!#REF!,K4391)&gt;0),"Matched", "")</f>
        <v>#REF!</v>
      </c>
      <c r="M4391" s="21" t="str">
        <f t="shared" si="224"/>
        <v/>
      </c>
      <c r="N4391" s="21" t="e">
        <f ca="1">IF(AND(M4391&lt;&gt; "", COUNTIF(SAP!#REF!,M4391)&gt;0),"Matched", "")</f>
        <v>#REF!</v>
      </c>
      <c r="O4391" s="21" t="str">
        <f t="shared" si="225"/>
        <v/>
      </c>
      <c r="P4391" s="21" t="e">
        <f ca="1">IF(AND(O4391&lt;&gt; "", COUNTIF(SAP!#REF!,O4391)&gt;0),"Matched", "")</f>
        <v>#REF!</v>
      </c>
      <c r="Q4391" s="21" t="str">
        <f ca="1">IF(OR(D4391="AC",D4391="TR"),"Logic4"&amp;"_"&amp;TEXT(C4391,"dd.mm.yyyy") &amp;"_"&amp; 878914.08,"")</f>
        <v>Logic4_27.04.2020_878914.08</v>
      </c>
      <c r="R4391" s="21" t="e">
        <f ca="1">IF(AND(Q4391&lt;&gt; "", COUNTIF(SAP!#REF!,Q4391)&gt;0),"Matched", "")</f>
        <v>#REF!</v>
      </c>
    </row>
    <row r="4392" spans="1:18" hidden="1">
      <c r="A4392" s="21">
        <v>11563327</v>
      </c>
      <c r="B4392" s="22">
        <v>43948</v>
      </c>
      <c r="C4392" s="22">
        <v>43948</v>
      </c>
      <c r="D4392" s="21" t="s">
        <v>10</v>
      </c>
      <c r="E4392" s="23">
        <v>0</v>
      </c>
      <c r="F4392" s="23">
        <v>0</v>
      </c>
      <c r="G4392" s="23">
        <v>6030.76</v>
      </c>
      <c r="H4392" s="23">
        <v>271209.88</v>
      </c>
      <c r="I4392" s="21" t="s">
        <v>11</v>
      </c>
      <c r="J4392" s="21" t="s">
        <v>12</v>
      </c>
      <c r="K4392" s="21" t="str">
        <f t="shared" si="226"/>
        <v/>
      </c>
      <c r="L4392" s="21" t="e">
        <f ca="1">IF(AND(K4392&lt;&gt; "", COUNTIF(SAP!#REF!,K4392)&gt;0),"Matched", "")</f>
        <v>#REF!</v>
      </c>
      <c r="M4392" s="21" t="str">
        <f t="shared" si="224"/>
        <v/>
      </c>
      <c r="N4392" s="21" t="e">
        <f ca="1">IF(AND(M4392&lt;&gt; "", COUNTIF(SAP!#REF!,M4392)&gt;0),"Matched", "")</f>
        <v>#REF!</v>
      </c>
      <c r="O4392" s="21" t="str">
        <f t="shared" si="225"/>
        <v/>
      </c>
      <c r="P4392" s="21" t="e">
        <f ca="1">IF(AND(O4392&lt;&gt; "", COUNTIF(SAP!#REF!,O4392)&gt;0),"Matched", "")</f>
        <v>#REF!</v>
      </c>
      <c r="Q4392" s="21" t="str">
        <f ca="1">IF(OR(D4392="AC",D4392="TR"),"Logic4"&amp;"_"&amp;TEXT(C4392,"dd.mm.yyyy") &amp;"_"&amp; 878914.08,"")</f>
        <v>Logic4_27.04.2020_878914.08</v>
      </c>
      <c r="R4392" s="21" t="e">
        <f ca="1">IF(AND(Q4392&lt;&gt; "", COUNTIF(SAP!#REF!,Q4392)&gt;0),"Matched", "")</f>
        <v>#REF!</v>
      </c>
    </row>
    <row r="4393" spans="1:18" hidden="1">
      <c r="A4393" s="21">
        <v>11563327</v>
      </c>
      <c r="B4393" s="22">
        <v>43948</v>
      </c>
      <c r="C4393" s="22">
        <v>43948</v>
      </c>
      <c r="D4393" s="21" t="s">
        <v>10</v>
      </c>
      <c r="E4393" s="23">
        <v>0</v>
      </c>
      <c r="F4393" s="23">
        <v>0</v>
      </c>
      <c r="G4393" s="23">
        <v>6210</v>
      </c>
      <c r="H4393" s="23">
        <v>277419.88</v>
      </c>
      <c r="I4393" s="21" t="s">
        <v>11</v>
      </c>
      <c r="J4393" s="21" t="s">
        <v>12</v>
      </c>
      <c r="K4393" s="21" t="str">
        <f t="shared" si="226"/>
        <v/>
      </c>
      <c r="L4393" s="21" t="e">
        <f ca="1">IF(AND(K4393&lt;&gt; "", COUNTIF(SAP!#REF!,K4393)&gt;0),"Matched", "")</f>
        <v>#REF!</v>
      </c>
      <c r="M4393" s="21" t="str">
        <f t="shared" si="224"/>
        <v/>
      </c>
      <c r="N4393" s="21" t="e">
        <f ca="1">IF(AND(M4393&lt;&gt; "", COUNTIF(SAP!#REF!,M4393)&gt;0),"Matched", "")</f>
        <v>#REF!</v>
      </c>
      <c r="O4393" s="21" t="str">
        <f t="shared" si="225"/>
        <v/>
      </c>
      <c r="P4393" s="21" t="e">
        <f ca="1">IF(AND(O4393&lt;&gt; "", COUNTIF(SAP!#REF!,O4393)&gt;0),"Matched", "")</f>
        <v>#REF!</v>
      </c>
      <c r="Q4393" s="21" t="str">
        <f ca="1">IF(OR(D4393="AC",D4393="TR"),"Logic4"&amp;"_"&amp;TEXT(C4393,"dd.mm.yyyy") &amp;"_"&amp; 878914.08,"")</f>
        <v>Logic4_27.04.2020_878914.08</v>
      </c>
      <c r="R4393" s="21" t="e">
        <f ca="1">IF(AND(Q4393&lt;&gt; "", COUNTIF(SAP!#REF!,Q4393)&gt;0),"Matched", "")</f>
        <v>#REF!</v>
      </c>
    </row>
    <row r="4394" spans="1:18" hidden="1">
      <c r="A4394" s="21">
        <v>11563327</v>
      </c>
      <c r="B4394" s="22">
        <v>43948</v>
      </c>
      <c r="C4394" s="22">
        <v>43948</v>
      </c>
      <c r="D4394" s="21" t="s">
        <v>10</v>
      </c>
      <c r="E4394" s="23">
        <v>0</v>
      </c>
      <c r="F4394" s="23">
        <v>0</v>
      </c>
      <c r="G4394" s="23">
        <v>6543.7</v>
      </c>
      <c r="H4394" s="23">
        <v>283963.58</v>
      </c>
      <c r="I4394" s="21" t="s">
        <v>11</v>
      </c>
      <c r="J4394" s="21" t="s">
        <v>12</v>
      </c>
      <c r="K4394" s="21" t="str">
        <f t="shared" si="226"/>
        <v/>
      </c>
      <c r="L4394" s="21" t="e">
        <f ca="1">IF(AND(K4394&lt;&gt; "", COUNTIF(SAP!#REF!,K4394)&gt;0),"Matched", "")</f>
        <v>#REF!</v>
      </c>
      <c r="M4394" s="21" t="str">
        <f t="shared" si="224"/>
        <v/>
      </c>
      <c r="N4394" s="21" t="e">
        <f ca="1">IF(AND(M4394&lt;&gt; "", COUNTIF(SAP!#REF!,M4394)&gt;0),"Matched", "")</f>
        <v>#REF!</v>
      </c>
      <c r="O4394" s="21" t="str">
        <f t="shared" si="225"/>
        <v/>
      </c>
      <c r="P4394" s="21" t="e">
        <f ca="1">IF(AND(O4394&lt;&gt; "", COUNTIF(SAP!#REF!,O4394)&gt;0),"Matched", "")</f>
        <v>#REF!</v>
      </c>
      <c r="Q4394" s="21" t="str">
        <f ca="1">IF(OR(D4394="AC",D4394="TR"),"Logic4"&amp;"_"&amp;TEXT(C4394,"dd.mm.yyyy") &amp;"_"&amp; 878914.08,"")</f>
        <v>Logic4_27.04.2020_878914.08</v>
      </c>
      <c r="R4394" s="21" t="e">
        <f ca="1">IF(AND(Q4394&lt;&gt; "", COUNTIF(SAP!#REF!,Q4394)&gt;0),"Matched", "")</f>
        <v>#REF!</v>
      </c>
    </row>
    <row r="4395" spans="1:18" hidden="1">
      <c r="A4395" s="21">
        <v>11563327</v>
      </c>
      <c r="B4395" s="22">
        <v>43948</v>
      </c>
      <c r="C4395" s="22">
        <v>43948</v>
      </c>
      <c r="D4395" s="21" t="s">
        <v>10</v>
      </c>
      <c r="E4395" s="23">
        <v>0</v>
      </c>
      <c r="F4395" s="23">
        <v>0</v>
      </c>
      <c r="G4395" s="23">
        <v>6619.24</v>
      </c>
      <c r="H4395" s="23">
        <v>290582.82</v>
      </c>
      <c r="I4395" s="21" t="s">
        <v>11</v>
      </c>
      <c r="J4395" s="21" t="s">
        <v>12</v>
      </c>
      <c r="K4395" s="21" t="str">
        <f t="shared" si="226"/>
        <v/>
      </c>
      <c r="L4395" s="21" t="e">
        <f ca="1">IF(AND(K4395&lt;&gt; "", COUNTIF(SAP!#REF!,K4395)&gt;0),"Matched", "")</f>
        <v>#REF!</v>
      </c>
      <c r="M4395" s="21" t="str">
        <f t="shared" si="224"/>
        <v/>
      </c>
      <c r="N4395" s="21" t="e">
        <f ca="1">IF(AND(M4395&lt;&gt; "", COUNTIF(SAP!#REF!,M4395)&gt;0),"Matched", "")</f>
        <v>#REF!</v>
      </c>
      <c r="O4395" s="21" t="str">
        <f t="shared" si="225"/>
        <v/>
      </c>
      <c r="P4395" s="21" t="e">
        <f ca="1">IF(AND(O4395&lt;&gt; "", COUNTIF(SAP!#REF!,O4395)&gt;0),"Matched", "")</f>
        <v>#REF!</v>
      </c>
      <c r="Q4395" s="21" t="str">
        <f ca="1">IF(OR(D4395="AC",D4395="TR"),"Logic4"&amp;"_"&amp;TEXT(C4395,"dd.mm.yyyy") &amp;"_"&amp; 878914.08,"")</f>
        <v>Logic4_27.04.2020_878914.08</v>
      </c>
      <c r="R4395" s="21" t="e">
        <f ca="1">IF(AND(Q4395&lt;&gt; "", COUNTIF(SAP!#REF!,Q4395)&gt;0),"Matched", "")</f>
        <v>#REF!</v>
      </c>
    </row>
    <row r="4396" spans="1:18" hidden="1">
      <c r="A4396" s="21">
        <v>11563327</v>
      </c>
      <c r="B4396" s="22">
        <v>43948</v>
      </c>
      <c r="C4396" s="22">
        <v>43948</v>
      </c>
      <c r="D4396" s="21" t="s">
        <v>10</v>
      </c>
      <c r="E4396" s="23">
        <v>0</v>
      </c>
      <c r="F4396" s="23">
        <v>0</v>
      </c>
      <c r="G4396" s="23">
        <v>6730</v>
      </c>
      <c r="H4396" s="23">
        <v>297312.82</v>
      </c>
      <c r="I4396" s="21" t="s">
        <v>11</v>
      </c>
      <c r="J4396" s="21" t="s">
        <v>12</v>
      </c>
      <c r="K4396" s="21" t="str">
        <f t="shared" si="226"/>
        <v/>
      </c>
      <c r="L4396" s="21" t="e">
        <f ca="1">IF(AND(K4396&lt;&gt; "", COUNTIF(SAP!#REF!,K4396)&gt;0),"Matched", "")</f>
        <v>#REF!</v>
      </c>
      <c r="M4396" s="21" t="str">
        <f t="shared" si="224"/>
        <v/>
      </c>
      <c r="N4396" s="21" t="e">
        <f ca="1">IF(AND(M4396&lt;&gt; "", COUNTIF(SAP!#REF!,M4396)&gt;0),"Matched", "")</f>
        <v>#REF!</v>
      </c>
      <c r="O4396" s="21" t="str">
        <f t="shared" si="225"/>
        <v/>
      </c>
      <c r="P4396" s="21" t="e">
        <f ca="1">IF(AND(O4396&lt;&gt; "", COUNTIF(SAP!#REF!,O4396)&gt;0),"Matched", "")</f>
        <v>#REF!</v>
      </c>
      <c r="Q4396" s="21" t="str">
        <f ca="1">IF(OR(D4396="AC",D4396="TR"),"Logic4"&amp;"_"&amp;TEXT(C4396,"dd.mm.yyyy") &amp;"_"&amp; 878914.08,"")</f>
        <v>Logic4_27.04.2020_878914.08</v>
      </c>
      <c r="R4396" s="21" t="e">
        <f ca="1">IF(AND(Q4396&lt;&gt; "", COUNTIF(SAP!#REF!,Q4396)&gt;0),"Matched", "")</f>
        <v>#REF!</v>
      </c>
    </row>
    <row r="4397" spans="1:18" hidden="1">
      <c r="A4397" s="21">
        <v>11563327</v>
      </c>
      <c r="B4397" s="22">
        <v>43948</v>
      </c>
      <c r="C4397" s="22">
        <v>43948</v>
      </c>
      <c r="D4397" s="21" t="s">
        <v>10</v>
      </c>
      <c r="E4397" s="23">
        <v>0</v>
      </c>
      <c r="F4397" s="23">
        <v>0</v>
      </c>
      <c r="G4397" s="23">
        <v>6760</v>
      </c>
      <c r="H4397" s="23">
        <v>304072.82</v>
      </c>
      <c r="I4397" s="21" t="s">
        <v>11</v>
      </c>
      <c r="J4397" s="21" t="s">
        <v>12</v>
      </c>
      <c r="K4397" s="21" t="str">
        <f t="shared" si="226"/>
        <v/>
      </c>
      <c r="L4397" s="21" t="e">
        <f ca="1">IF(AND(K4397&lt;&gt; "", COUNTIF(SAP!#REF!,K4397)&gt;0),"Matched", "")</f>
        <v>#REF!</v>
      </c>
      <c r="M4397" s="21" t="str">
        <f t="shared" si="224"/>
        <v/>
      </c>
      <c r="N4397" s="21" t="e">
        <f ca="1">IF(AND(M4397&lt;&gt; "", COUNTIF(SAP!#REF!,M4397)&gt;0),"Matched", "")</f>
        <v>#REF!</v>
      </c>
      <c r="O4397" s="21" t="str">
        <f t="shared" si="225"/>
        <v/>
      </c>
      <c r="P4397" s="21" t="e">
        <f ca="1">IF(AND(O4397&lt;&gt; "", COUNTIF(SAP!#REF!,O4397)&gt;0),"Matched", "")</f>
        <v>#REF!</v>
      </c>
      <c r="Q4397" s="21" t="str">
        <f ca="1">IF(OR(D4397="AC",D4397="TR"),"Logic4"&amp;"_"&amp;TEXT(C4397,"dd.mm.yyyy") &amp;"_"&amp; 878914.08,"")</f>
        <v>Logic4_27.04.2020_878914.08</v>
      </c>
      <c r="R4397" s="21" t="e">
        <f ca="1">IF(AND(Q4397&lt;&gt; "", COUNTIF(SAP!#REF!,Q4397)&gt;0),"Matched", "")</f>
        <v>#REF!</v>
      </c>
    </row>
    <row r="4398" spans="1:18" hidden="1">
      <c r="A4398" s="21">
        <v>11563327</v>
      </c>
      <c r="B4398" s="22">
        <v>43948</v>
      </c>
      <c r="C4398" s="22">
        <v>43948</v>
      </c>
      <c r="D4398" s="21" t="s">
        <v>10</v>
      </c>
      <c r="E4398" s="23">
        <v>0</v>
      </c>
      <c r="F4398" s="23">
        <v>0</v>
      </c>
      <c r="G4398" s="23">
        <v>6864</v>
      </c>
      <c r="H4398" s="23">
        <v>310936.82</v>
      </c>
      <c r="I4398" s="21" t="s">
        <v>11</v>
      </c>
      <c r="J4398" s="21" t="s">
        <v>12</v>
      </c>
      <c r="K4398" s="21" t="str">
        <f t="shared" si="226"/>
        <v/>
      </c>
      <c r="L4398" s="21" t="e">
        <f ca="1">IF(AND(K4398&lt;&gt; "", COUNTIF(SAP!#REF!,K4398)&gt;0),"Matched", "")</f>
        <v>#REF!</v>
      </c>
      <c r="M4398" s="21" t="str">
        <f t="shared" si="224"/>
        <v/>
      </c>
      <c r="N4398" s="21" t="e">
        <f ca="1">IF(AND(M4398&lt;&gt; "", COUNTIF(SAP!#REF!,M4398)&gt;0),"Matched", "")</f>
        <v>#REF!</v>
      </c>
      <c r="O4398" s="21" t="str">
        <f t="shared" si="225"/>
        <v/>
      </c>
      <c r="P4398" s="21" t="e">
        <f ca="1">IF(AND(O4398&lt;&gt; "", COUNTIF(SAP!#REF!,O4398)&gt;0),"Matched", "")</f>
        <v>#REF!</v>
      </c>
      <c r="Q4398" s="21" t="str">
        <f ca="1">IF(OR(D4398="AC",D4398="TR"),"Logic4"&amp;"_"&amp;TEXT(C4398,"dd.mm.yyyy") &amp;"_"&amp; 878914.08,"")</f>
        <v>Logic4_27.04.2020_878914.08</v>
      </c>
      <c r="R4398" s="21" t="e">
        <f ca="1">IF(AND(Q4398&lt;&gt; "", COUNTIF(SAP!#REF!,Q4398)&gt;0),"Matched", "")</f>
        <v>#REF!</v>
      </c>
    </row>
    <row r="4399" spans="1:18" hidden="1">
      <c r="A4399" s="21">
        <v>11563327</v>
      </c>
      <c r="B4399" s="22">
        <v>43948</v>
      </c>
      <c r="C4399" s="22">
        <v>43948</v>
      </c>
      <c r="D4399" s="21" t="s">
        <v>10</v>
      </c>
      <c r="E4399" s="23">
        <v>0</v>
      </c>
      <c r="F4399" s="23">
        <v>0</v>
      </c>
      <c r="G4399" s="23">
        <v>7078.9</v>
      </c>
      <c r="H4399" s="23">
        <v>318015.71999999997</v>
      </c>
      <c r="I4399" s="21" t="s">
        <v>11</v>
      </c>
      <c r="J4399" s="21" t="s">
        <v>12</v>
      </c>
      <c r="K4399" s="21" t="str">
        <f t="shared" si="226"/>
        <v/>
      </c>
      <c r="L4399" s="21" t="e">
        <f ca="1">IF(AND(K4399&lt;&gt; "", COUNTIF(SAP!#REF!,K4399)&gt;0),"Matched", "")</f>
        <v>#REF!</v>
      </c>
      <c r="M4399" s="21" t="str">
        <f t="shared" si="224"/>
        <v/>
      </c>
      <c r="N4399" s="21" t="e">
        <f ca="1">IF(AND(M4399&lt;&gt; "", COUNTIF(SAP!#REF!,M4399)&gt;0),"Matched", "")</f>
        <v>#REF!</v>
      </c>
      <c r="O4399" s="21" t="str">
        <f t="shared" si="225"/>
        <v/>
      </c>
      <c r="P4399" s="21" t="e">
        <f ca="1">IF(AND(O4399&lt;&gt; "", COUNTIF(SAP!#REF!,O4399)&gt;0),"Matched", "")</f>
        <v>#REF!</v>
      </c>
      <c r="Q4399" s="21" t="str">
        <f ca="1">IF(OR(D4399="AC",D4399="TR"),"Logic4"&amp;"_"&amp;TEXT(C4399,"dd.mm.yyyy") &amp;"_"&amp; 878914.08,"")</f>
        <v>Logic4_27.04.2020_878914.08</v>
      </c>
      <c r="R4399" s="21" t="e">
        <f ca="1">IF(AND(Q4399&lt;&gt; "", COUNTIF(SAP!#REF!,Q4399)&gt;0),"Matched", "")</f>
        <v>#REF!</v>
      </c>
    </row>
    <row r="4400" spans="1:18" hidden="1">
      <c r="A4400" s="21">
        <v>11563327</v>
      </c>
      <c r="B4400" s="22">
        <v>43948</v>
      </c>
      <c r="C4400" s="22">
        <v>43948</v>
      </c>
      <c r="D4400" s="21" t="s">
        <v>10</v>
      </c>
      <c r="E4400" s="23">
        <v>0</v>
      </c>
      <c r="F4400" s="23">
        <v>0</v>
      </c>
      <c r="G4400" s="23">
        <v>7310</v>
      </c>
      <c r="H4400" s="23">
        <v>325325.71999999997</v>
      </c>
      <c r="I4400" s="21" t="s">
        <v>11</v>
      </c>
      <c r="J4400" s="21" t="s">
        <v>12</v>
      </c>
      <c r="K4400" s="21" t="str">
        <f t="shared" si="226"/>
        <v/>
      </c>
      <c r="L4400" s="21" t="e">
        <f ca="1">IF(AND(K4400&lt;&gt; "", COUNTIF(SAP!#REF!,K4400)&gt;0),"Matched", "")</f>
        <v>#REF!</v>
      </c>
      <c r="M4400" s="21" t="str">
        <f t="shared" si="224"/>
        <v/>
      </c>
      <c r="N4400" s="21" t="e">
        <f ca="1">IF(AND(M4400&lt;&gt; "", COUNTIF(SAP!#REF!,M4400)&gt;0),"Matched", "")</f>
        <v>#REF!</v>
      </c>
      <c r="O4400" s="21" t="str">
        <f t="shared" si="225"/>
        <v/>
      </c>
      <c r="P4400" s="21" t="e">
        <f ca="1">IF(AND(O4400&lt;&gt; "", COUNTIF(SAP!#REF!,O4400)&gt;0),"Matched", "")</f>
        <v>#REF!</v>
      </c>
      <c r="Q4400" s="21" t="str">
        <f ca="1">IF(OR(D4400="AC",D4400="TR"),"Logic4"&amp;"_"&amp;TEXT(C4400,"dd.mm.yyyy") &amp;"_"&amp; 878914.08,"")</f>
        <v>Logic4_27.04.2020_878914.08</v>
      </c>
      <c r="R4400" s="21" t="e">
        <f ca="1">IF(AND(Q4400&lt;&gt; "", COUNTIF(SAP!#REF!,Q4400)&gt;0),"Matched", "")</f>
        <v>#REF!</v>
      </c>
    </row>
    <row r="4401" spans="1:18" hidden="1">
      <c r="A4401" s="21">
        <v>11563327</v>
      </c>
      <c r="B4401" s="22">
        <v>43948</v>
      </c>
      <c r="C4401" s="22">
        <v>43948</v>
      </c>
      <c r="D4401" s="21" t="s">
        <v>10</v>
      </c>
      <c r="E4401" s="23">
        <v>0</v>
      </c>
      <c r="F4401" s="23">
        <v>0</v>
      </c>
      <c r="G4401" s="23">
        <v>7335</v>
      </c>
      <c r="H4401" s="23">
        <v>332660.71999999997</v>
      </c>
      <c r="I4401" s="21" t="s">
        <v>11</v>
      </c>
      <c r="J4401" s="21" t="s">
        <v>12</v>
      </c>
      <c r="K4401" s="21" t="str">
        <f t="shared" si="226"/>
        <v/>
      </c>
      <c r="L4401" s="21" t="e">
        <f ca="1">IF(AND(K4401&lt;&gt; "", COUNTIF(SAP!#REF!,K4401)&gt;0),"Matched", "")</f>
        <v>#REF!</v>
      </c>
      <c r="M4401" s="21" t="str">
        <f t="shared" si="224"/>
        <v/>
      </c>
      <c r="N4401" s="21" t="e">
        <f ca="1">IF(AND(M4401&lt;&gt; "", COUNTIF(SAP!#REF!,M4401)&gt;0),"Matched", "")</f>
        <v>#REF!</v>
      </c>
      <c r="O4401" s="21" t="str">
        <f t="shared" si="225"/>
        <v/>
      </c>
      <c r="P4401" s="21" t="e">
        <f ca="1">IF(AND(O4401&lt;&gt; "", COUNTIF(SAP!#REF!,O4401)&gt;0),"Matched", "")</f>
        <v>#REF!</v>
      </c>
      <c r="Q4401" s="21" t="str">
        <f ca="1">IF(OR(D4401="AC",D4401="TR"),"Logic4"&amp;"_"&amp;TEXT(C4401,"dd.mm.yyyy") &amp;"_"&amp; 878914.08,"")</f>
        <v>Logic4_27.04.2020_878914.08</v>
      </c>
      <c r="R4401" s="21" t="e">
        <f ca="1">IF(AND(Q4401&lt;&gt; "", COUNTIF(SAP!#REF!,Q4401)&gt;0),"Matched", "")</f>
        <v>#REF!</v>
      </c>
    </row>
    <row r="4402" spans="1:18" hidden="1">
      <c r="A4402" s="21">
        <v>11563327</v>
      </c>
      <c r="B4402" s="22">
        <v>43948</v>
      </c>
      <c r="C4402" s="22">
        <v>43948</v>
      </c>
      <c r="D4402" s="21" t="s">
        <v>10</v>
      </c>
      <c r="E4402" s="23">
        <v>0</v>
      </c>
      <c r="F4402" s="23">
        <v>0</v>
      </c>
      <c r="G4402" s="23">
        <v>7455.8</v>
      </c>
      <c r="H4402" s="23">
        <v>340116.52</v>
      </c>
      <c r="I4402" s="21" t="s">
        <v>11</v>
      </c>
      <c r="J4402" s="21" t="s">
        <v>12</v>
      </c>
      <c r="K4402" s="21" t="str">
        <f t="shared" si="226"/>
        <v/>
      </c>
      <c r="L4402" s="21" t="e">
        <f ca="1">IF(AND(K4402&lt;&gt; "", COUNTIF(SAP!#REF!,K4402)&gt;0),"Matched", "")</f>
        <v>#REF!</v>
      </c>
      <c r="M4402" s="21" t="str">
        <f t="shared" si="224"/>
        <v/>
      </c>
      <c r="N4402" s="21" t="e">
        <f ca="1">IF(AND(M4402&lt;&gt; "", COUNTIF(SAP!#REF!,M4402)&gt;0),"Matched", "")</f>
        <v>#REF!</v>
      </c>
      <c r="O4402" s="21" t="str">
        <f t="shared" si="225"/>
        <v/>
      </c>
      <c r="P4402" s="21" t="e">
        <f ca="1">IF(AND(O4402&lt;&gt; "", COUNTIF(SAP!#REF!,O4402)&gt;0),"Matched", "")</f>
        <v>#REF!</v>
      </c>
      <c r="Q4402" s="21" t="str">
        <f ca="1">IF(OR(D4402="AC",D4402="TR"),"Logic4"&amp;"_"&amp;TEXT(C4402,"dd.mm.yyyy") &amp;"_"&amp; 878914.08,"")</f>
        <v>Logic4_27.04.2020_878914.08</v>
      </c>
      <c r="R4402" s="21" t="e">
        <f ca="1">IF(AND(Q4402&lt;&gt; "", COUNTIF(SAP!#REF!,Q4402)&gt;0),"Matched", "")</f>
        <v>#REF!</v>
      </c>
    </row>
    <row r="4403" spans="1:18" hidden="1">
      <c r="A4403" s="21">
        <v>11563327</v>
      </c>
      <c r="B4403" s="22">
        <v>43948</v>
      </c>
      <c r="C4403" s="22">
        <v>43948</v>
      </c>
      <c r="D4403" s="21" t="s">
        <v>10</v>
      </c>
      <c r="E4403" s="23">
        <v>0</v>
      </c>
      <c r="F4403" s="23">
        <v>0</v>
      </c>
      <c r="G4403" s="23">
        <v>7540.19</v>
      </c>
      <c r="H4403" s="23">
        <v>347656.71</v>
      </c>
      <c r="I4403" s="21" t="s">
        <v>11</v>
      </c>
      <c r="J4403" s="21" t="s">
        <v>12</v>
      </c>
      <c r="K4403" s="21" t="str">
        <f t="shared" si="226"/>
        <v/>
      </c>
      <c r="L4403" s="21" t="e">
        <f ca="1">IF(AND(K4403&lt;&gt; "", COUNTIF(SAP!#REF!,K4403)&gt;0),"Matched", "")</f>
        <v>#REF!</v>
      </c>
      <c r="M4403" s="21" t="str">
        <f t="shared" si="224"/>
        <v/>
      </c>
      <c r="N4403" s="21" t="e">
        <f ca="1">IF(AND(M4403&lt;&gt; "", COUNTIF(SAP!#REF!,M4403)&gt;0),"Matched", "")</f>
        <v>#REF!</v>
      </c>
      <c r="O4403" s="21" t="str">
        <f t="shared" si="225"/>
        <v/>
      </c>
      <c r="P4403" s="21" t="e">
        <f ca="1">IF(AND(O4403&lt;&gt; "", COUNTIF(SAP!#REF!,O4403)&gt;0),"Matched", "")</f>
        <v>#REF!</v>
      </c>
      <c r="Q4403" s="21" t="str">
        <f ca="1">IF(OR(D4403="AC",D4403="TR"),"Logic4"&amp;"_"&amp;TEXT(C4403,"dd.mm.yyyy") &amp;"_"&amp; 878914.08,"")</f>
        <v>Logic4_27.04.2020_878914.08</v>
      </c>
      <c r="R4403" s="21" t="e">
        <f ca="1">IF(AND(Q4403&lt;&gt; "", COUNTIF(SAP!#REF!,Q4403)&gt;0),"Matched", "")</f>
        <v>#REF!</v>
      </c>
    </row>
    <row r="4404" spans="1:18" hidden="1">
      <c r="A4404" s="21">
        <v>11563327</v>
      </c>
      <c r="B4404" s="22">
        <v>43948</v>
      </c>
      <c r="C4404" s="22">
        <v>43948</v>
      </c>
      <c r="D4404" s="21" t="s">
        <v>10</v>
      </c>
      <c r="E4404" s="23">
        <v>0</v>
      </c>
      <c r="F4404" s="23">
        <v>0</v>
      </c>
      <c r="G4404" s="23">
        <v>7786</v>
      </c>
      <c r="H4404" s="23">
        <v>355442.71</v>
      </c>
      <c r="I4404" s="21" t="s">
        <v>11</v>
      </c>
      <c r="J4404" s="21" t="s">
        <v>12</v>
      </c>
      <c r="K4404" s="21" t="str">
        <f t="shared" si="226"/>
        <v/>
      </c>
      <c r="L4404" s="21" t="e">
        <f ca="1">IF(AND(K4404&lt;&gt; "", COUNTIF(SAP!#REF!,K4404)&gt;0),"Matched", "")</f>
        <v>#REF!</v>
      </c>
      <c r="M4404" s="21" t="str">
        <f t="shared" si="224"/>
        <v/>
      </c>
      <c r="N4404" s="21" t="e">
        <f ca="1">IF(AND(M4404&lt;&gt; "", COUNTIF(SAP!#REF!,M4404)&gt;0),"Matched", "")</f>
        <v>#REF!</v>
      </c>
      <c r="O4404" s="21" t="str">
        <f t="shared" si="225"/>
        <v/>
      </c>
      <c r="P4404" s="21" t="e">
        <f ca="1">IF(AND(O4404&lt;&gt; "", COUNTIF(SAP!#REF!,O4404)&gt;0),"Matched", "")</f>
        <v>#REF!</v>
      </c>
      <c r="Q4404" s="21" t="str">
        <f ca="1">IF(OR(D4404="AC",D4404="TR"),"Logic4"&amp;"_"&amp;TEXT(C4404,"dd.mm.yyyy") &amp;"_"&amp; 878914.08,"")</f>
        <v>Logic4_27.04.2020_878914.08</v>
      </c>
      <c r="R4404" s="21" t="e">
        <f ca="1">IF(AND(Q4404&lt;&gt; "", COUNTIF(SAP!#REF!,Q4404)&gt;0),"Matched", "")</f>
        <v>#REF!</v>
      </c>
    </row>
    <row r="4405" spans="1:18" hidden="1">
      <c r="A4405" s="21">
        <v>11563327</v>
      </c>
      <c r="B4405" s="22">
        <v>43948</v>
      </c>
      <c r="C4405" s="22">
        <v>43948</v>
      </c>
      <c r="D4405" s="21" t="s">
        <v>10</v>
      </c>
      <c r="E4405" s="23">
        <v>0</v>
      </c>
      <c r="F4405" s="23">
        <v>0</v>
      </c>
      <c r="G4405" s="23">
        <v>7817.5</v>
      </c>
      <c r="H4405" s="23">
        <v>363260.21</v>
      </c>
      <c r="I4405" s="21" t="s">
        <v>11</v>
      </c>
      <c r="J4405" s="21" t="s">
        <v>12</v>
      </c>
      <c r="K4405" s="21" t="str">
        <f t="shared" si="226"/>
        <v/>
      </c>
      <c r="L4405" s="21" t="e">
        <f ca="1">IF(AND(K4405&lt;&gt; "", COUNTIF(SAP!#REF!,K4405)&gt;0),"Matched", "")</f>
        <v>#REF!</v>
      </c>
      <c r="M4405" s="21" t="str">
        <f t="shared" si="224"/>
        <v/>
      </c>
      <c r="N4405" s="21" t="e">
        <f ca="1">IF(AND(M4405&lt;&gt; "", COUNTIF(SAP!#REF!,M4405)&gt;0),"Matched", "")</f>
        <v>#REF!</v>
      </c>
      <c r="O4405" s="21" t="str">
        <f t="shared" si="225"/>
        <v/>
      </c>
      <c r="P4405" s="21" t="e">
        <f ca="1">IF(AND(O4405&lt;&gt; "", COUNTIF(SAP!#REF!,O4405)&gt;0),"Matched", "")</f>
        <v>#REF!</v>
      </c>
      <c r="Q4405" s="21" t="str">
        <f ca="1">IF(OR(D4405="AC",D4405="TR"),"Logic4"&amp;"_"&amp;TEXT(C4405,"dd.mm.yyyy") &amp;"_"&amp; 878914.08,"")</f>
        <v>Logic4_27.04.2020_878914.08</v>
      </c>
      <c r="R4405" s="21" t="e">
        <f ca="1">IF(AND(Q4405&lt;&gt; "", COUNTIF(SAP!#REF!,Q4405)&gt;0),"Matched", "")</f>
        <v>#REF!</v>
      </c>
    </row>
    <row r="4406" spans="1:18" hidden="1">
      <c r="A4406" s="21">
        <v>11563327</v>
      </c>
      <c r="B4406" s="22">
        <v>43948</v>
      </c>
      <c r="C4406" s="22">
        <v>43948</v>
      </c>
      <c r="D4406" s="21" t="s">
        <v>10</v>
      </c>
      <c r="E4406" s="23">
        <v>0</v>
      </c>
      <c r="F4406" s="23">
        <v>0</v>
      </c>
      <c r="G4406" s="23">
        <v>7849.69</v>
      </c>
      <c r="H4406" s="23">
        <v>371109.9</v>
      </c>
      <c r="I4406" s="21" t="s">
        <v>11</v>
      </c>
      <c r="J4406" s="21" t="s">
        <v>12</v>
      </c>
      <c r="K4406" s="21" t="str">
        <f t="shared" si="226"/>
        <v/>
      </c>
      <c r="L4406" s="21" t="e">
        <f ca="1">IF(AND(K4406&lt;&gt; "", COUNTIF(SAP!#REF!,K4406)&gt;0),"Matched", "")</f>
        <v>#REF!</v>
      </c>
      <c r="M4406" s="21" t="str">
        <f t="shared" si="224"/>
        <v/>
      </c>
      <c r="N4406" s="21" t="e">
        <f ca="1">IF(AND(M4406&lt;&gt; "", COUNTIF(SAP!#REF!,M4406)&gt;0),"Matched", "")</f>
        <v>#REF!</v>
      </c>
      <c r="O4406" s="21" t="str">
        <f t="shared" si="225"/>
        <v/>
      </c>
      <c r="P4406" s="21" t="e">
        <f ca="1">IF(AND(O4406&lt;&gt; "", COUNTIF(SAP!#REF!,O4406)&gt;0),"Matched", "")</f>
        <v>#REF!</v>
      </c>
      <c r="Q4406" s="21" t="str">
        <f ca="1">IF(OR(D4406="AC",D4406="TR"),"Logic4"&amp;"_"&amp;TEXT(C4406,"dd.mm.yyyy") &amp;"_"&amp; 878914.08,"")</f>
        <v>Logic4_27.04.2020_878914.08</v>
      </c>
      <c r="R4406" s="21" t="e">
        <f ca="1">IF(AND(Q4406&lt;&gt; "", COUNTIF(SAP!#REF!,Q4406)&gt;0),"Matched", "")</f>
        <v>#REF!</v>
      </c>
    </row>
    <row r="4407" spans="1:18" hidden="1">
      <c r="A4407" s="21">
        <v>11563327</v>
      </c>
      <c r="B4407" s="22">
        <v>43948</v>
      </c>
      <c r="C4407" s="22">
        <v>43948</v>
      </c>
      <c r="D4407" s="21" t="s">
        <v>10</v>
      </c>
      <c r="E4407" s="23">
        <v>0</v>
      </c>
      <c r="F4407" s="23">
        <v>0</v>
      </c>
      <c r="G4407" s="23">
        <v>8014.6</v>
      </c>
      <c r="H4407" s="23">
        <v>379124.5</v>
      </c>
      <c r="I4407" s="21" t="s">
        <v>11</v>
      </c>
      <c r="J4407" s="21" t="s">
        <v>12</v>
      </c>
      <c r="K4407" s="21" t="str">
        <f t="shared" si="226"/>
        <v/>
      </c>
      <c r="L4407" s="21" t="e">
        <f ca="1">IF(AND(K4407&lt;&gt; "", COUNTIF(SAP!#REF!,K4407)&gt;0),"Matched", "")</f>
        <v>#REF!</v>
      </c>
      <c r="M4407" s="21" t="str">
        <f t="shared" si="224"/>
        <v/>
      </c>
      <c r="N4407" s="21" t="e">
        <f ca="1">IF(AND(M4407&lt;&gt; "", COUNTIF(SAP!#REF!,M4407)&gt;0),"Matched", "")</f>
        <v>#REF!</v>
      </c>
      <c r="O4407" s="21" t="str">
        <f t="shared" si="225"/>
        <v/>
      </c>
      <c r="P4407" s="21" t="e">
        <f ca="1">IF(AND(O4407&lt;&gt; "", COUNTIF(SAP!#REF!,O4407)&gt;0),"Matched", "")</f>
        <v>#REF!</v>
      </c>
      <c r="Q4407" s="21" t="str">
        <f ca="1">IF(OR(D4407="AC",D4407="TR"),"Logic4"&amp;"_"&amp;TEXT(C4407,"dd.mm.yyyy") &amp;"_"&amp; 878914.08,"")</f>
        <v>Logic4_27.04.2020_878914.08</v>
      </c>
      <c r="R4407" s="21" t="e">
        <f ca="1">IF(AND(Q4407&lt;&gt; "", COUNTIF(SAP!#REF!,Q4407)&gt;0),"Matched", "")</f>
        <v>#REF!</v>
      </c>
    </row>
    <row r="4408" spans="1:18" hidden="1">
      <c r="A4408" s="21">
        <v>11563327</v>
      </c>
      <c r="B4408" s="22">
        <v>43948</v>
      </c>
      <c r="C4408" s="22">
        <v>43948</v>
      </c>
      <c r="D4408" s="21" t="s">
        <v>10</v>
      </c>
      <c r="E4408" s="23">
        <v>0</v>
      </c>
      <c r="F4408" s="23">
        <v>0</v>
      </c>
      <c r="G4408" s="23">
        <v>8026</v>
      </c>
      <c r="H4408" s="23">
        <v>387150.5</v>
      </c>
      <c r="I4408" s="21" t="s">
        <v>11</v>
      </c>
      <c r="J4408" s="21" t="s">
        <v>12</v>
      </c>
      <c r="K4408" s="21" t="str">
        <f t="shared" si="226"/>
        <v/>
      </c>
      <c r="L4408" s="21" t="e">
        <f ca="1">IF(AND(K4408&lt;&gt; "", COUNTIF(SAP!#REF!,K4408)&gt;0),"Matched", "")</f>
        <v>#REF!</v>
      </c>
      <c r="M4408" s="21" t="str">
        <f t="shared" si="224"/>
        <v/>
      </c>
      <c r="N4408" s="21" t="e">
        <f ca="1">IF(AND(M4408&lt;&gt; "", COUNTIF(SAP!#REF!,M4408)&gt;0),"Matched", "")</f>
        <v>#REF!</v>
      </c>
      <c r="O4408" s="21" t="str">
        <f t="shared" si="225"/>
        <v/>
      </c>
      <c r="P4408" s="21" t="e">
        <f ca="1">IF(AND(O4408&lt;&gt; "", COUNTIF(SAP!#REF!,O4408)&gt;0),"Matched", "")</f>
        <v>#REF!</v>
      </c>
      <c r="Q4408" s="21" t="str">
        <f ca="1">IF(OR(D4408="AC",D4408="TR"),"Logic4"&amp;"_"&amp;TEXT(C4408,"dd.mm.yyyy") &amp;"_"&amp; 878914.08,"")</f>
        <v>Logic4_27.04.2020_878914.08</v>
      </c>
      <c r="R4408" s="21" t="e">
        <f ca="1">IF(AND(Q4408&lt;&gt; "", COUNTIF(SAP!#REF!,Q4408)&gt;0),"Matched", "")</f>
        <v>#REF!</v>
      </c>
    </row>
    <row r="4409" spans="1:18" hidden="1">
      <c r="A4409" s="21">
        <v>11563327</v>
      </c>
      <c r="B4409" s="22">
        <v>43948</v>
      </c>
      <c r="C4409" s="22">
        <v>43948</v>
      </c>
      <c r="D4409" s="21" t="s">
        <v>10</v>
      </c>
      <c r="E4409" s="23">
        <v>0</v>
      </c>
      <c r="F4409" s="23">
        <v>0</v>
      </c>
      <c r="G4409" s="23">
        <v>8048.1</v>
      </c>
      <c r="H4409" s="23">
        <v>395198.6</v>
      </c>
      <c r="I4409" s="21" t="s">
        <v>11</v>
      </c>
      <c r="J4409" s="21" t="s">
        <v>12</v>
      </c>
      <c r="K4409" s="21" t="str">
        <f t="shared" si="226"/>
        <v/>
      </c>
      <c r="L4409" s="21" t="e">
        <f ca="1">IF(AND(K4409&lt;&gt; "", COUNTIF(SAP!#REF!,K4409)&gt;0),"Matched", "")</f>
        <v>#REF!</v>
      </c>
      <c r="M4409" s="21" t="str">
        <f t="shared" si="224"/>
        <v/>
      </c>
      <c r="N4409" s="21" t="e">
        <f ca="1">IF(AND(M4409&lt;&gt; "", COUNTIF(SAP!#REF!,M4409)&gt;0),"Matched", "")</f>
        <v>#REF!</v>
      </c>
      <c r="O4409" s="21" t="str">
        <f t="shared" si="225"/>
        <v/>
      </c>
      <c r="P4409" s="21" t="e">
        <f ca="1">IF(AND(O4409&lt;&gt; "", COUNTIF(SAP!#REF!,O4409)&gt;0),"Matched", "")</f>
        <v>#REF!</v>
      </c>
      <c r="Q4409" s="21" t="str">
        <f ca="1">IF(OR(D4409="AC",D4409="TR"),"Logic4"&amp;"_"&amp;TEXT(C4409,"dd.mm.yyyy") &amp;"_"&amp; 878914.08,"")</f>
        <v>Logic4_27.04.2020_878914.08</v>
      </c>
      <c r="R4409" s="21" t="e">
        <f ca="1">IF(AND(Q4409&lt;&gt; "", COUNTIF(SAP!#REF!,Q4409)&gt;0),"Matched", "")</f>
        <v>#REF!</v>
      </c>
    </row>
    <row r="4410" spans="1:18" hidden="1">
      <c r="A4410" s="21">
        <v>11563327</v>
      </c>
      <c r="B4410" s="22">
        <v>43948</v>
      </c>
      <c r="C4410" s="22">
        <v>43948</v>
      </c>
      <c r="D4410" s="21" t="s">
        <v>10</v>
      </c>
      <c r="E4410" s="23">
        <v>0</v>
      </c>
      <c r="F4410" s="23">
        <v>0</v>
      </c>
      <c r="G4410" s="23">
        <v>8216.76</v>
      </c>
      <c r="H4410" s="23">
        <v>403415.36</v>
      </c>
      <c r="I4410" s="21" t="s">
        <v>11</v>
      </c>
      <c r="J4410" s="21" t="s">
        <v>12</v>
      </c>
      <c r="K4410" s="21" t="str">
        <f t="shared" si="226"/>
        <v/>
      </c>
      <c r="L4410" s="21" t="e">
        <f ca="1">IF(AND(K4410&lt;&gt; "", COUNTIF(SAP!#REF!,K4410)&gt;0),"Matched", "")</f>
        <v>#REF!</v>
      </c>
      <c r="M4410" s="21" t="str">
        <f t="shared" si="224"/>
        <v/>
      </c>
      <c r="N4410" s="21" t="e">
        <f ca="1">IF(AND(M4410&lt;&gt; "", COUNTIF(SAP!#REF!,M4410)&gt;0),"Matched", "")</f>
        <v>#REF!</v>
      </c>
      <c r="O4410" s="21" t="str">
        <f t="shared" si="225"/>
        <v/>
      </c>
      <c r="P4410" s="21" t="e">
        <f ca="1">IF(AND(O4410&lt;&gt; "", COUNTIF(SAP!#REF!,O4410)&gt;0),"Matched", "")</f>
        <v>#REF!</v>
      </c>
      <c r="Q4410" s="21" t="str">
        <f ca="1">IF(OR(D4410="AC",D4410="TR"),"Logic4"&amp;"_"&amp;TEXT(C4410,"dd.mm.yyyy") &amp;"_"&amp; 878914.08,"")</f>
        <v>Logic4_27.04.2020_878914.08</v>
      </c>
      <c r="R4410" s="21" t="e">
        <f ca="1">IF(AND(Q4410&lt;&gt; "", COUNTIF(SAP!#REF!,Q4410)&gt;0),"Matched", "")</f>
        <v>#REF!</v>
      </c>
    </row>
    <row r="4411" spans="1:18" hidden="1">
      <c r="A4411" s="21">
        <v>11563327</v>
      </c>
      <c r="B4411" s="22">
        <v>43948</v>
      </c>
      <c r="C4411" s="22">
        <v>43948</v>
      </c>
      <c r="D4411" s="21" t="s">
        <v>10</v>
      </c>
      <c r="E4411" s="23">
        <v>0</v>
      </c>
      <c r="F4411" s="23">
        <v>0</v>
      </c>
      <c r="G4411" s="23">
        <v>8616.6200000000008</v>
      </c>
      <c r="H4411" s="23">
        <v>412031.98</v>
      </c>
      <c r="I4411" s="21" t="s">
        <v>11</v>
      </c>
      <c r="J4411" s="21" t="s">
        <v>12</v>
      </c>
      <c r="K4411" s="21" t="str">
        <f t="shared" si="226"/>
        <v/>
      </c>
      <c r="L4411" s="21" t="e">
        <f ca="1">IF(AND(K4411&lt;&gt; "", COUNTIF(SAP!#REF!,K4411)&gt;0),"Matched", "")</f>
        <v>#REF!</v>
      </c>
      <c r="M4411" s="21" t="str">
        <f t="shared" si="224"/>
        <v/>
      </c>
      <c r="N4411" s="21" t="e">
        <f ca="1">IF(AND(M4411&lt;&gt; "", COUNTIF(SAP!#REF!,M4411)&gt;0),"Matched", "")</f>
        <v>#REF!</v>
      </c>
      <c r="O4411" s="21" t="str">
        <f t="shared" si="225"/>
        <v/>
      </c>
      <c r="P4411" s="21" t="e">
        <f ca="1">IF(AND(O4411&lt;&gt; "", COUNTIF(SAP!#REF!,O4411)&gt;0),"Matched", "")</f>
        <v>#REF!</v>
      </c>
      <c r="Q4411" s="21" t="str">
        <f ca="1">IF(OR(D4411="AC",D4411="TR"),"Logic4"&amp;"_"&amp;TEXT(C4411,"dd.mm.yyyy") &amp;"_"&amp; 878914.08,"")</f>
        <v>Logic4_27.04.2020_878914.08</v>
      </c>
      <c r="R4411" s="21" t="e">
        <f ca="1">IF(AND(Q4411&lt;&gt; "", COUNTIF(SAP!#REF!,Q4411)&gt;0),"Matched", "")</f>
        <v>#REF!</v>
      </c>
    </row>
    <row r="4412" spans="1:18" hidden="1">
      <c r="A4412" s="21">
        <v>11563327</v>
      </c>
      <c r="B4412" s="22">
        <v>43948</v>
      </c>
      <c r="C4412" s="22">
        <v>43948</v>
      </c>
      <c r="D4412" s="21" t="s">
        <v>10</v>
      </c>
      <c r="E4412" s="23">
        <v>0</v>
      </c>
      <c r="F4412" s="23">
        <v>0</v>
      </c>
      <c r="G4412" s="23">
        <v>8808</v>
      </c>
      <c r="H4412" s="23">
        <v>420839.98</v>
      </c>
      <c r="I4412" s="21" t="s">
        <v>11</v>
      </c>
      <c r="J4412" s="21" t="s">
        <v>12</v>
      </c>
      <c r="K4412" s="21" t="str">
        <f t="shared" si="226"/>
        <v/>
      </c>
      <c r="L4412" s="21" t="e">
        <f ca="1">IF(AND(K4412&lt;&gt; "", COUNTIF(SAP!#REF!,K4412)&gt;0),"Matched", "")</f>
        <v>#REF!</v>
      </c>
      <c r="M4412" s="21" t="str">
        <f t="shared" ref="M4412:M4462" si="227">IF(D4412="TR","Logic2"&amp;"_"&amp;TEXT(C4412,"dd.mm.yyyy") &amp;"_"&amp; F4412,"")</f>
        <v/>
      </c>
      <c r="N4412" s="21" t="e">
        <f ca="1">IF(AND(M4412&lt;&gt; "", COUNTIF(SAP!#REF!,M4412)&gt;0),"Matched", "")</f>
        <v>#REF!</v>
      </c>
      <c r="O4412" s="21" t="str">
        <f t="shared" ref="O4412:O4439" si="228">IF(D4412="AF","Logic3"&amp;"_"&amp;G4412,"")</f>
        <v/>
      </c>
      <c r="P4412" s="21" t="e">
        <f ca="1">IF(AND(O4412&lt;&gt; "", COUNTIF(SAP!#REF!,O4412)&gt;0),"Matched", "")</f>
        <v>#REF!</v>
      </c>
      <c r="Q4412" s="21" t="str">
        <f ca="1">IF(OR(D4412="AC",D4412="TR"),"Logic4"&amp;"_"&amp;TEXT(C4412,"dd.mm.yyyy") &amp;"_"&amp; 878914.08,"")</f>
        <v>Logic4_27.04.2020_878914.08</v>
      </c>
      <c r="R4412" s="21" t="e">
        <f ca="1">IF(AND(Q4412&lt;&gt; "", COUNTIF(SAP!#REF!,Q4412)&gt;0),"Matched", "")</f>
        <v>#REF!</v>
      </c>
    </row>
    <row r="4413" spans="1:18" hidden="1">
      <c r="A4413" s="21">
        <v>11563327</v>
      </c>
      <c r="B4413" s="22">
        <v>43948</v>
      </c>
      <c r="C4413" s="22">
        <v>43948</v>
      </c>
      <c r="D4413" s="21" t="s">
        <v>10</v>
      </c>
      <c r="E4413" s="23">
        <v>0</v>
      </c>
      <c r="F4413" s="23">
        <v>0</v>
      </c>
      <c r="G4413" s="23">
        <v>9062.7099999999991</v>
      </c>
      <c r="H4413" s="23">
        <v>429902.69</v>
      </c>
      <c r="I4413" s="21" t="s">
        <v>11</v>
      </c>
      <c r="J4413" s="21" t="s">
        <v>12</v>
      </c>
      <c r="K4413" s="21" t="str">
        <f t="shared" si="226"/>
        <v/>
      </c>
      <c r="L4413" s="21" t="e">
        <f ca="1">IF(AND(K4413&lt;&gt; "", COUNTIF(SAP!#REF!,K4413)&gt;0),"Matched", "")</f>
        <v>#REF!</v>
      </c>
      <c r="M4413" s="21" t="str">
        <f t="shared" si="227"/>
        <v/>
      </c>
      <c r="N4413" s="21" t="e">
        <f ca="1">IF(AND(M4413&lt;&gt; "", COUNTIF(SAP!#REF!,M4413)&gt;0),"Matched", "")</f>
        <v>#REF!</v>
      </c>
      <c r="O4413" s="21" t="str">
        <f t="shared" si="228"/>
        <v/>
      </c>
      <c r="P4413" s="21" t="e">
        <f ca="1">IF(AND(O4413&lt;&gt; "", COUNTIF(SAP!#REF!,O4413)&gt;0),"Matched", "")</f>
        <v>#REF!</v>
      </c>
      <c r="Q4413" s="21" t="str">
        <f ca="1">IF(OR(D4413="AC",D4413="TR"),"Logic4"&amp;"_"&amp;TEXT(C4413,"dd.mm.yyyy") &amp;"_"&amp; 878914.08,"")</f>
        <v>Logic4_27.04.2020_878914.08</v>
      </c>
      <c r="R4413" s="21" t="e">
        <f ca="1">IF(AND(Q4413&lt;&gt; "", COUNTIF(SAP!#REF!,Q4413)&gt;0),"Matched", "")</f>
        <v>#REF!</v>
      </c>
    </row>
    <row r="4414" spans="1:18" hidden="1">
      <c r="A4414" s="21">
        <v>11563327</v>
      </c>
      <c r="B4414" s="22">
        <v>43948</v>
      </c>
      <c r="C4414" s="22">
        <v>43948</v>
      </c>
      <c r="D4414" s="21" t="s">
        <v>10</v>
      </c>
      <c r="E4414" s="23">
        <v>0</v>
      </c>
      <c r="F4414" s="23">
        <v>0</v>
      </c>
      <c r="G4414" s="23">
        <v>9114.02</v>
      </c>
      <c r="H4414" s="23">
        <v>439016.71</v>
      </c>
      <c r="I4414" s="21" t="s">
        <v>11</v>
      </c>
      <c r="J4414" s="21" t="s">
        <v>12</v>
      </c>
      <c r="K4414" s="21" t="str">
        <f t="shared" si="226"/>
        <v/>
      </c>
      <c r="L4414" s="21" t="e">
        <f ca="1">IF(AND(K4414&lt;&gt; "", COUNTIF(SAP!#REF!,K4414)&gt;0),"Matched", "")</f>
        <v>#REF!</v>
      </c>
      <c r="M4414" s="21" t="str">
        <f t="shared" si="227"/>
        <v/>
      </c>
      <c r="N4414" s="21" t="e">
        <f ca="1">IF(AND(M4414&lt;&gt; "", COUNTIF(SAP!#REF!,M4414)&gt;0),"Matched", "")</f>
        <v>#REF!</v>
      </c>
      <c r="O4414" s="21" t="str">
        <f t="shared" si="228"/>
        <v/>
      </c>
      <c r="P4414" s="21" t="e">
        <f ca="1">IF(AND(O4414&lt;&gt; "", COUNTIF(SAP!#REF!,O4414)&gt;0),"Matched", "")</f>
        <v>#REF!</v>
      </c>
      <c r="Q4414" s="21" t="str">
        <f ca="1">IF(OR(D4414="AC",D4414="TR"),"Logic4"&amp;"_"&amp;TEXT(C4414,"dd.mm.yyyy") &amp;"_"&amp; 878914.08,"")</f>
        <v>Logic4_27.04.2020_878914.08</v>
      </c>
      <c r="R4414" s="21" t="e">
        <f ca="1">IF(AND(Q4414&lt;&gt; "", COUNTIF(SAP!#REF!,Q4414)&gt;0),"Matched", "")</f>
        <v>#REF!</v>
      </c>
    </row>
    <row r="4415" spans="1:18" hidden="1">
      <c r="A4415" s="21">
        <v>11563327</v>
      </c>
      <c r="B4415" s="22">
        <v>43948</v>
      </c>
      <c r="C4415" s="22">
        <v>43948</v>
      </c>
      <c r="D4415" s="21" t="s">
        <v>10</v>
      </c>
      <c r="E4415" s="23">
        <v>0</v>
      </c>
      <c r="F4415" s="23">
        <v>0</v>
      </c>
      <c r="G4415" s="23">
        <v>9828.2999999999993</v>
      </c>
      <c r="H4415" s="23">
        <v>448845.01</v>
      </c>
      <c r="I4415" s="21" t="s">
        <v>11</v>
      </c>
      <c r="J4415" s="21" t="s">
        <v>12</v>
      </c>
      <c r="K4415" s="21" t="str">
        <f t="shared" si="226"/>
        <v/>
      </c>
      <c r="L4415" s="21" t="e">
        <f ca="1">IF(AND(K4415&lt;&gt; "", COUNTIF(SAP!#REF!,K4415)&gt;0),"Matched", "")</f>
        <v>#REF!</v>
      </c>
      <c r="M4415" s="21" t="str">
        <f t="shared" si="227"/>
        <v/>
      </c>
      <c r="N4415" s="21" t="e">
        <f ca="1">IF(AND(M4415&lt;&gt; "", COUNTIF(SAP!#REF!,M4415)&gt;0),"Matched", "")</f>
        <v>#REF!</v>
      </c>
      <c r="O4415" s="21" t="str">
        <f t="shared" si="228"/>
        <v/>
      </c>
      <c r="P4415" s="21" t="e">
        <f ca="1">IF(AND(O4415&lt;&gt; "", COUNTIF(SAP!#REF!,O4415)&gt;0),"Matched", "")</f>
        <v>#REF!</v>
      </c>
      <c r="Q4415" s="21" t="str">
        <f ca="1">IF(OR(D4415="AC",D4415="TR"),"Logic4"&amp;"_"&amp;TEXT(C4415,"dd.mm.yyyy") &amp;"_"&amp; 878914.08,"")</f>
        <v>Logic4_27.04.2020_878914.08</v>
      </c>
      <c r="R4415" s="21" t="e">
        <f ca="1">IF(AND(Q4415&lt;&gt; "", COUNTIF(SAP!#REF!,Q4415)&gt;0),"Matched", "")</f>
        <v>#REF!</v>
      </c>
    </row>
    <row r="4416" spans="1:18" hidden="1">
      <c r="A4416" s="21">
        <v>11563327</v>
      </c>
      <c r="B4416" s="22">
        <v>43948</v>
      </c>
      <c r="C4416" s="22">
        <v>43948</v>
      </c>
      <c r="D4416" s="21" t="s">
        <v>10</v>
      </c>
      <c r="E4416" s="23">
        <v>0</v>
      </c>
      <c r="F4416" s="23">
        <v>0</v>
      </c>
      <c r="G4416" s="23">
        <v>10015.1</v>
      </c>
      <c r="H4416" s="23">
        <v>458860.11</v>
      </c>
      <c r="I4416" s="21" t="s">
        <v>11</v>
      </c>
      <c r="J4416" s="21" t="s">
        <v>12</v>
      </c>
      <c r="K4416" s="21" t="str">
        <f t="shared" si="226"/>
        <v/>
      </c>
      <c r="L4416" s="21" t="e">
        <f ca="1">IF(AND(K4416&lt;&gt; "", COUNTIF(SAP!#REF!,K4416)&gt;0),"Matched", "")</f>
        <v>#REF!</v>
      </c>
      <c r="M4416" s="21" t="str">
        <f t="shared" si="227"/>
        <v/>
      </c>
      <c r="N4416" s="21" t="e">
        <f ca="1">IF(AND(M4416&lt;&gt; "", COUNTIF(SAP!#REF!,M4416)&gt;0),"Matched", "")</f>
        <v>#REF!</v>
      </c>
      <c r="O4416" s="21" t="str">
        <f t="shared" si="228"/>
        <v/>
      </c>
      <c r="P4416" s="21" t="e">
        <f ca="1">IF(AND(O4416&lt;&gt; "", COUNTIF(SAP!#REF!,O4416)&gt;0),"Matched", "")</f>
        <v>#REF!</v>
      </c>
      <c r="Q4416" s="21" t="str">
        <f ca="1">IF(OR(D4416="AC",D4416="TR"),"Logic4"&amp;"_"&amp;TEXT(C4416,"dd.mm.yyyy") &amp;"_"&amp; 878914.08,"")</f>
        <v>Logic4_27.04.2020_878914.08</v>
      </c>
      <c r="R4416" s="21" t="e">
        <f ca="1">IF(AND(Q4416&lt;&gt; "", COUNTIF(SAP!#REF!,Q4416)&gt;0),"Matched", "")</f>
        <v>#REF!</v>
      </c>
    </row>
    <row r="4417" spans="1:18" hidden="1">
      <c r="A4417" s="21">
        <v>11563327</v>
      </c>
      <c r="B4417" s="22">
        <v>43948</v>
      </c>
      <c r="C4417" s="22">
        <v>43948</v>
      </c>
      <c r="D4417" s="21" t="s">
        <v>10</v>
      </c>
      <c r="E4417" s="23">
        <v>0</v>
      </c>
      <c r="F4417" s="23">
        <v>0</v>
      </c>
      <c r="G4417" s="23">
        <v>11525.22</v>
      </c>
      <c r="H4417" s="23">
        <v>470385.33</v>
      </c>
      <c r="I4417" s="21" t="s">
        <v>11</v>
      </c>
      <c r="J4417" s="21" t="s">
        <v>12</v>
      </c>
      <c r="K4417" s="21" t="str">
        <f t="shared" si="226"/>
        <v/>
      </c>
      <c r="L4417" s="21" t="e">
        <f ca="1">IF(AND(K4417&lt;&gt; "", COUNTIF(SAP!#REF!,K4417)&gt;0),"Matched", "")</f>
        <v>#REF!</v>
      </c>
      <c r="M4417" s="21" t="str">
        <f t="shared" si="227"/>
        <v/>
      </c>
      <c r="N4417" s="21" t="e">
        <f ca="1">IF(AND(M4417&lt;&gt; "", COUNTIF(SAP!#REF!,M4417)&gt;0),"Matched", "")</f>
        <v>#REF!</v>
      </c>
      <c r="O4417" s="21" t="str">
        <f t="shared" si="228"/>
        <v/>
      </c>
      <c r="P4417" s="21" t="e">
        <f ca="1">IF(AND(O4417&lt;&gt; "", COUNTIF(SAP!#REF!,O4417)&gt;0),"Matched", "")</f>
        <v>#REF!</v>
      </c>
      <c r="Q4417" s="21" t="str">
        <f ca="1">IF(OR(D4417="AC",D4417="TR"),"Logic4"&amp;"_"&amp;TEXT(C4417,"dd.mm.yyyy") &amp;"_"&amp; 878914.08,"")</f>
        <v>Logic4_27.04.2020_878914.08</v>
      </c>
      <c r="R4417" s="21" t="e">
        <f ca="1">IF(AND(Q4417&lt;&gt; "", COUNTIF(SAP!#REF!,Q4417)&gt;0),"Matched", "")</f>
        <v>#REF!</v>
      </c>
    </row>
    <row r="4418" spans="1:18" hidden="1">
      <c r="A4418" s="21">
        <v>11563327</v>
      </c>
      <c r="B4418" s="22">
        <v>43948</v>
      </c>
      <c r="C4418" s="22">
        <v>43948</v>
      </c>
      <c r="D4418" s="21" t="s">
        <v>10</v>
      </c>
      <c r="E4418" s="23">
        <v>0</v>
      </c>
      <c r="F4418" s="23">
        <v>0</v>
      </c>
      <c r="G4418" s="23">
        <v>11823</v>
      </c>
      <c r="H4418" s="23">
        <v>482208.33</v>
      </c>
      <c r="I4418" s="21" t="s">
        <v>11</v>
      </c>
      <c r="J4418" s="21" t="s">
        <v>12</v>
      </c>
      <c r="K4418" s="21" t="str">
        <f t="shared" si="226"/>
        <v/>
      </c>
      <c r="L4418" s="21" t="e">
        <f ca="1">IF(AND(K4418&lt;&gt; "", COUNTIF(SAP!#REF!,K4418)&gt;0),"Matched", "")</f>
        <v>#REF!</v>
      </c>
      <c r="M4418" s="21" t="str">
        <f t="shared" si="227"/>
        <v/>
      </c>
      <c r="N4418" s="21" t="e">
        <f ca="1">IF(AND(M4418&lt;&gt; "", COUNTIF(SAP!#REF!,M4418)&gt;0),"Matched", "")</f>
        <v>#REF!</v>
      </c>
      <c r="O4418" s="21" t="str">
        <f t="shared" si="228"/>
        <v/>
      </c>
      <c r="P4418" s="21" t="e">
        <f ca="1">IF(AND(O4418&lt;&gt; "", COUNTIF(SAP!#REF!,O4418)&gt;0),"Matched", "")</f>
        <v>#REF!</v>
      </c>
      <c r="Q4418" s="21" t="str">
        <f ca="1">IF(OR(D4418="AC",D4418="TR"),"Logic4"&amp;"_"&amp;TEXT(C4418,"dd.mm.yyyy") &amp;"_"&amp; 878914.08,"")</f>
        <v>Logic4_27.04.2020_878914.08</v>
      </c>
      <c r="R4418" s="21" t="e">
        <f ca="1">IF(AND(Q4418&lt;&gt; "", COUNTIF(SAP!#REF!,Q4418)&gt;0),"Matched", "")</f>
        <v>#REF!</v>
      </c>
    </row>
    <row r="4419" spans="1:18" hidden="1">
      <c r="A4419" s="21">
        <v>11563327</v>
      </c>
      <c r="B4419" s="22">
        <v>43948</v>
      </c>
      <c r="C4419" s="22">
        <v>43948</v>
      </c>
      <c r="D4419" s="21" t="s">
        <v>10</v>
      </c>
      <c r="E4419" s="23">
        <v>0</v>
      </c>
      <c r="F4419" s="23">
        <v>0</v>
      </c>
      <c r="G4419" s="23">
        <v>11877.34</v>
      </c>
      <c r="H4419" s="23">
        <v>494085.67</v>
      </c>
      <c r="I4419" s="21" t="s">
        <v>11</v>
      </c>
      <c r="J4419" s="21" t="s">
        <v>12</v>
      </c>
      <c r="K4419" s="21" t="str">
        <f t="shared" ref="K4419:K4482" si="229">IF(D4419="TF","Logic1"&amp;"_"&amp;TEXT(C4419, "mm") &amp;"_"&amp; F4419,"")</f>
        <v/>
      </c>
      <c r="L4419" s="21" t="e">
        <f ca="1">IF(AND(K4419&lt;&gt; "", COUNTIF(SAP!#REF!,K4419)&gt;0),"Matched", "")</f>
        <v>#REF!</v>
      </c>
      <c r="M4419" s="21" t="str">
        <f t="shared" si="227"/>
        <v/>
      </c>
      <c r="N4419" s="21" t="e">
        <f ca="1">IF(AND(M4419&lt;&gt; "", COUNTIF(SAP!#REF!,M4419)&gt;0),"Matched", "")</f>
        <v>#REF!</v>
      </c>
      <c r="O4419" s="21" t="str">
        <f t="shared" si="228"/>
        <v/>
      </c>
      <c r="P4419" s="21" t="e">
        <f ca="1">IF(AND(O4419&lt;&gt; "", COUNTIF(SAP!#REF!,O4419)&gt;0),"Matched", "")</f>
        <v>#REF!</v>
      </c>
      <c r="Q4419" s="21" t="str">
        <f ca="1">IF(OR(D4419="AC",D4419="TR"),"Logic4"&amp;"_"&amp;TEXT(C4419,"dd.mm.yyyy") &amp;"_"&amp; 878914.08,"")</f>
        <v>Logic4_27.04.2020_878914.08</v>
      </c>
      <c r="R4419" s="21" t="e">
        <f ca="1">IF(AND(Q4419&lt;&gt; "", COUNTIF(SAP!#REF!,Q4419)&gt;0),"Matched", "")</f>
        <v>#REF!</v>
      </c>
    </row>
    <row r="4420" spans="1:18" hidden="1">
      <c r="A4420" s="21">
        <v>11563327</v>
      </c>
      <c r="B4420" s="22">
        <v>43948</v>
      </c>
      <c r="C4420" s="22">
        <v>43948</v>
      </c>
      <c r="D4420" s="21" t="s">
        <v>10</v>
      </c>
      <c r="E4420" s="23">
        <v>0</v>
      </c>
      <c r="F4420" s="23">
        <v>0</v>
      </c>
      <c r="G4420" s="23">
        <v>12159.9</v>
      </c>
      <c r="H4420" s="23">
        <v>506245.57</v>
      </c>
      <c r="I4420" s="21" t="s">
        <v>11</v>
      </c>
      <c r="J4420" s="21" t="s">
        <v>12</v>
      </c>
      <c r="K4420" s="21" t="str">
        <f t="shared" si="229"/>
        <v/>
      </c>
      <c r="L4420" s="21" t="e">
        <f ca="1">IF(AND(K4420&lt;&gt; "", COUNTIF(SAP!#REF!,K4420)&gt;0),"Matched", "")</f>
        <v>#REF!</v>
      </c>
      <c r="M4420" s="21" t="str">
        <f t="shared" si="227"/>
        <v/>
      </c>
      <c r="N4420" s="21" t="e">
        <f ca="1">IF(AND(M4420&lt;&gt; "", COUNTIF(SAP!#REF!,M4420)&gt;0),"Matched", "")</f>
        <v>#REF!</v>
      </c>
      <c r="O4420" s="21" t="str">
        <f t="shared" si="228"/>
        <v/>
      </c>
      <c r="P4420" s="21" t="e">
        <f ca="1">IF(AND(O4420&lt;&gt; "", COUNTIF(SAP!#REF!,O4420)&gt;0),"Matched", "")</f>
        <v>#REF!</v>
      </c>
      <c r="Q4420" s="21" t="str">
        <f ca="1">IF(OR(D4420="AC",D4420="TR"),"Logic4"&amp;"_"&amp;TEXT(C4420,"dd.mm.yyyy") &amp;"_"&amp; 878914.08,"")</f>
        <v>Logic4_27.04.2020_878914.08</v>
      </c>
      <c r="R4420" s="21" t="e">
        <f ca="1">IF(AND(Q4420&lt;&gt; "", COUNTIF(SAP!#REF!,Q4420)&gt;0),"Matched", "")</f>
        <v>#REF!</v>
      </c>
    </row>
    <row r="4421" spans="1:18" hidden="1">
      <c r="A4421" s="21">
        <v>11563327</v>
      </c>
      <c r="B4421" s="22">
        <v>43948</v>
      </c>
      <c r="C4421" s="22">
        <v>43948</v>
      </c>
      <c r="D4421" s="21" t="s">
        <v>10</v>
      </c>
      <c r="E4421" s="23">
        <v>0</v>
      </c>
      <c r="F4421" s="23">
        <v>0</v>
      </c>
      <c r="G4421" s="23">
        <v>12212.66</v>
      </c>
      <c r="H4421" s="23">
        <v>518458.23</v>
      </c>
      <c r="I4421" s="21" t="s">
        <v>11</v>
      </c>
      <c r="J4421" s="21" t="s">
        <v>12</v>
      </c>
      <c r="K4421" s="21" t="str">
        <f t="shared" si="229"/>
        <v/>
      </c>
      <c r="L4421" s="21" t="e">
        <f ca="1">IF(AND(K4421&lt;&gt; "", COUNTIF(SAP!#REF!,K4421)&gt;0),"Matched", "")</f>
        <v>#REF!</v>
      </c>
      <c r="M4421" s="21" t="str">
        <f t="shared" si="227"/>
        <v/>
      </c>
      <c r="N4421" s="21" t="e">
        <f ca="1">IF(AND(M4421&lt;&gt; "", COUNTIF(SAP!#REF!,M4421)&gt;0),"Matched", "")</f>
        <v>#REF!</v>
      </c>
      <c r="O4421" s="21" t="str">
        <f t="shared" si="228"/>
        <v/>
      </c>
      <c r="P4421" s="21" t="e">
        <f ca="1">IF(AND(O4421&lt;&gt; "", COUNTIF(SAP!#REF!,O4421)&gt;0),"Matched", "")</f>
        <v>#REF!</v>
      </c>
      <c r="Q4421" s="21" t="str">
        <f ca="1">IF(OR(D4421="AC",D4421="TR"),"Logic4"&amp;"_"&amp;TEXT(C4421,"dd.mm.yyyy") &amp;"_"&amp; 878914.08,"")</f>
        <v>Logic4_27.04.2020_878914.08</v>
      </c>
      <c r="R4421" s="21" t="e">
        <f ca="1">IF(AND(Q4421&lt;&gt; "", COUNTIF(SAP!#REF!,Q4421)&gt;0),"Matched", "")</f>
        <v>#REF!</v>
      </c>
    </row>
    <row r="4422" spans="1:18" hidden="1">
      <c r="A4422" s="21">
        <v>11563327</v>
      </c>
      <c r="B4422" s="22">
        <v>43948</v>
      </c>
      <c r="C4422" s="22">
        <v>43948</v>
      </c>
      <c r="D4422" s="21" t="s">
        <v>10</v>
      </c>
      <c r="E4422" s="23">
        <v>0</v>
      </c>
      <c r="F4422" s="23">
        <v>0</v>
      </c>
      <c r="G4422" s="23">
        <v>13147</v>
      </c>
      <c r="H4422" s="23">
        <v>531605.23</v>
      </c>
      <c r="I4422" s="21" t="s">
        <v>11</v>
      </c>
      <c r="J4422" s="21" t="s">
        <v>12</v>
      </c>
      <c r="K4422" s="21" t="str">
        <f t="shared" si="229"/>
        <v/>
      </c>
      <c r="L4422" s="21" t="e">
        <f ca="1">IF(AND(K4422&lt;&gt; "", COUNTIF(SAP!#REF!,K4422)&gt;0),"Matched", "")</f>
        <v>#REF!</v>
      </c>
      <c r="M4422" s="21" t="str">
        <f t="shared" si="227"/>
        <v/>
      </c>
      <c r="N4422" s="21" t="e">
        <f ca="1">IF(AND(M4422&lt;&gt; "", COUNTIF(SAP!#REF!,M4422)&gt;0),"Matched", "")</f>
        <v>#REF!</v>
      </c>
      <c r="O4422" s="21" t="str">
        <f t="shared" si="228"/>
        <v/>
      </c>
      <c r="P4422" s="21" t="e">
        <f ca="1">IF(AND(O4422&lt;&gt; "", COUNTIF(SAP!#REF!,O4422)&gt;0),"Matched", "")</f>
        <v>#REF!</v>
      </c>
      <c r="Q4422" s="21" t="str">
        <f ca="1">IF(OR(D4422="AC",D4422="TR"),"Logic4"&amp;"_"&amp;TEXT(C4422,"dd.mm.yyyy") &amp;"_"&amp; 878914.08,"")</f>
        <v>Logic4_27.04.2020_878914.08</v>
      </c>
      <c r="R4422" s="21" t="e">
        <f ca="1">IF(AND(Q4422&lt;&gt; "", COUNTIF(SAP!#REF!,Q4422)&gt;0),"Matched", "")</f>
        <v>#REF!</v>
      </c>
    </row>
    <row r="4423" spans="1:18" hidden="1">
      <c r="A4423" s="21">
        <v>11563327</v>
      </c>
      <c r="B4423" s="22">
        <v>43948</v>
      </c>
      <c r="C4423" s="22">
        <v>43948</v>
      </c>
      <c r="D4423" s="21" t="s">
        <v>10</v>
      </c>
      <c r="E4423" s="23">
        <v>0</v>
      </c>
      <c r="F4423" s="23">
        <v>0</v>
      </c>
      <c r="G4423" s="23">
        <v>13275.41</v>
      </c>
      <c r="H4423" s="23">
        <v>544880.64000000001</v>
      </c>
      <c r="I4423" s="21" t="s">
        <v>11</v>
      </c>
      <c r="J4423" s="21" t="s">
        <v>12</v>
      </c>
      <c r="K4423" s="21" t="str">
        <f t="shared" si="229"/>
        <v/>
      </c>
      <c r="L4423" s="21" t="e">
        <f ca="1">IF(AND(K4423&lt;&gt; "", COUNTIF(SAP!#REF!,K4423)&gt;0),"Matched", "")</f>
        <v>#REF!</v>
      </c>
      <c r="M4423" s="21" t="str">
        <f t="shared" si="227"/>
        <v/>
      </c>
      <c r="N4423" s="21" t="e">
        <f ca="1">IF(AND(M4423&lt;&gt; "", COUNTIF(SAP!#REF!,M4423)&gt;0),"Matched", "")</f>
        <v>#REF!</v>
      </c>
      <c r="O4423" s="21" t="str">
        <f t="shared" si="228"/>
        <v/>
      </c>
      <c r="P4423" s="21" t="e">
        <f ca="1">IF(AND(O4423&lt;&gt; "", COUNTIF(SAP!#REF!,O4423)&gt;0),"Matched", "")</f>
        <v>#REF!</v>
      </c>
      <c r="Q4423" s="21" t="str">
        <f ca="1">IF(OR(D4423="AC",D4423="TR"),"Logic4"&amp;"_"&amp;TEXT(C4423,"dd.mm.yyyy") &amp;"_"&amp; 878914.08,"")</f>
        <v>Logic4_27.04.2020_878914.08</v>
      </c>
      <c r="R4423" s="21" t="e">
        <f ca="1">IF(AND(Q4423&lt;&gt; "", COUNTIF(SAP!#REF!,Q4423)&gt;0),"Matched", "")</f>
        <v>#REF!</v>
      </c>
    </row>
    <row r="4424" spans="1:18" hidden="1">
      <c r="A4424" s="21">
        <v>11563327</v>
      </c>
      <c r="B4424" s="22">
        <v>43948</v>
      </c>
      <c r="C4424" s="22">
        <v>43948</v>
      </c>
      <c r="D4424" s="21" t="s">
        <v>10</v>
      </c>
      <c r="E4424" s="23">
        <v>0</v>
      </c>
      <c r="F4424" s="23">
        <v>0</v>
      </c>
      <c r="G4424" s="23">
        <v>13588.25</v>
      </c>
      <c r="H4424" s="23">
        <v>558468.89</v>
      </c>
      <c r="I4424" s="21" t="s">
        <v>11</v>
      </c>
      <c r="J4424" s="21" t="s">
        <v>12</v>
      </c>
      <c r="K4424" s="21" t="str">
        <f t="shared" si="229"/>
        <v/>
      </c>
      <c r="L4424" s="21" t="e">
        <f ca="1">IF(AND(K4424&lt;&gt; "", COUNTIF(SAP!#REF!,K4424)&gt;0),"Matched", "")</f>
        <v>#REF!</v>
      </c>
      <c r="M4424" s="21" t="str">
        <f t="shared" si="227"/>
        <v/>
      </c>
      <c r="N4424" s="21" t="e">
        <f ca="1">IF(AND(M4424&lt;&gt; "", COUNTIF(SAP!#REF!,M4424)&gt;0),"Matched", "")</f>
        <v>#REF!</v>
      </c>
      <c r="O4424" s="21" t="str">
        <f t="shared" si="228"/>
        <v/>
      </c>
      <c r="P4424" s="21" t="e">
        <f ca="1">IF(AND(O4424&lt;&gt; "", COUNTIF(SAP!#REF!,O4424)&gt;0),"Matched", "")</f>
        <v>#REF!</v>
      </c>
      <c r="Q4424" s="21" t="str">
        <f ca="1">IF(OR(D4424="AC",D4424="TR"),"Logic4"&amp;"_"&amp;TEXT(C4424,"dd.mm.yyyy") &amp;"_"&amp; 878914.08,"")</f>
        <v>Logic4_27.04.2020_878914.08</v>
      </c>
      <c r="R4424" s="21" t="e">
        <f ca="1">IF(AND(Q4424&lt;&gt; "", COUNTIF(SAP!#REF!,Q4424)&gt;0),"Matched", "")</f>
        <v>#REF!</v>
      </c>
    </row>
    <row r="4425" spans="1:18" hidden="1">
      <c r="A4425" s="21">
        <v>11563327</v>
      </c>
      <c r="B4425" s="22">
        <v>43948</v>
      </c>
      <c r="C4425" s="22">
        <v>43948</v>
      </c>
      <c r="D4425" s="21" t="s">
        <v>10</v>
      </c>
      <c r="E4425" s="23">
        <v>0</v>
      </c>
      <c r="F4425" s="23">
        <v>0</v>
      </c>
      <c r="G4425" s="23">
        <v>14010.3</v>
      </c>
      <c r="H4425" s="23">
        <v>572479.18999999994</v>
      </c>
      <c r="I4425" s="21" t="s">
        <v>11</v>
      </c>
      <c r="J4425" s="21" t="s">
        <v>12</v>
      </c>
      <c r="K4425" s="21" t="str">
        <f t="shared" si="229"/>
        <v/>
      </c>
      <c r="L4425" s="21" t="e">
        <f ca="1">IF(AND(K4425&lt;&gt; "", COUNTIF(SAP!#REF!,K4425)&gt;0),"Matched", "")</f>
        <v>#REF!</v>
      </c>
      <c r="M4425" s="21" t="str">
        <f t="shared" si="227"/>
        <v/>
      </c>
      <c r="N4425" s="21" t="e">
        <f ca="1">IF(AND(M4425&lt;&gt; "", COUNTIF(SAP!#REF!,M4425)&gt;0),"Matched", "")</f>
        <v>#REF!</v>
      </c>
      <c r="O4425" s="21" t="str">
        <f t="shared" si="228"/>
        <v/>
      </c>
      <c r="P4425" s="21" t="e">
        <f ca="1">IF(AND(O4425&lt;&gt; "", COUNTIF(SAP!#REF!,O4425)&gt;0),"Matched", "")</f>
        <v>#REF!</v>
      </c>
      <c r="Q4425" s="21" t="str">
        <f ca="1">IF(OR(D4425="AC",D4425="TR"),"Logic4"&amp;"_"&amp;TEXT(C4425,"dd.mm.yyyy") &amp;"_"&amp; 878914.08,"")</f>
        <v>Logic4_27.04.2020_878914.08</v>
      </c>
      <c r="R4425" s="21" t="e">
        <f ca="1">IF(AND(Q4425&lt;&gt; "", COUNTIF(SAP!#REF!,Q4425)&gt;0),"Matched", "")</f>
        <v>#REF!</v>
      </c>
    </row>
    <row r="4426" spans="1:18" hidden="1">
      <c r="A4426" s="21">
        <v>11563327</v>
      </c>
      <c r="B4426" s="22">
        <v>43948</v>
      </c>
      <c r="C4426" s="22">
        <v>43948</v>
      </c>
      <c r="D4426" s="21" t="s">
        <v>10</v>
      </c>
      <c r="E4426" s="23">
        <v>0</v>
      </c>
      <c r="F4426" s="23">
        <v>0</v>
      </c>
      <c r="G4426" s="23">
        <v>14017</v>
      </c>
      <c r="H4426" s="23">
        <v>586496.18999999994</v>
      </c>
      <c r="I4426" s="21" t="s">
        <v>11</v>
      </c>
      <c r="J4426" s="21" t="s">
        <v>12</v>
      </c>
      <c r="K4426" s="21" t="str">
        <f t="shared" si="229"/>
        <v/>
      </c>
      <c r="L4426" s="21" t="e">
        <f ca="1">IF(AND(K4426&lt;&gt; "", COUNTIF(SAP!#REF!,K4426)&gt;0),"Matched", "")</f>
        <v>#REF!</v>
      </c>
      <c r="M4426" s="21" t="str">
        <f t="shared" si="227"/>
        <v/>
      </c>
      <c r="N4426" s="21" t="e">
        <f ca="1">IF(AND(M4426&lt;&gt; "", COUNTIF(SAP!#REF!,M4426)&gt;0),"Matched", "")</f>
        <v>#REF!</v>
      </c>
      <c r="O4426" s="21" t="str">
        <f t="shared" si="228"/>
        <v/>
      </c>
      <c r="P4426" s="21" t="e">
        <f ca="1">IF(AND(O4426&lt;&gt; "", COUNTIF(SAP!#REF!,O4426)&gt;0),"Matched", "")</f>
        <v>#REF!</v>
      </c>
      <c r="Q4426" s="21" t="str">
        <f ca="1">IF(OR(D4426="AC",D4426="TR"),"Logic4"&amp;"_"&amp;TEXT(C4426,"dd.mm.yyyy") &amp;"_"&amp; 878914.08,"")</f>
        <v>Logic4_27.04.2020_878914.08</v>
      </c>
      <c r="R4426" s="21" t="e">
        <f ca="1">IF(AND(Q4426&lt;&gt; "", COUNTIF(SAP!#REF!,Q4426)&gt;0),"Matched", "")</f>
        <v>#REF!</v>
      </c>
    </row>
    <row r="4427" spans="1:18" hidden="1">
      <c r="A4427" s="21">
        <v>11563327</v>
      </c>
      <c r="B4427" s="22">
        <v>43948</v>
      </c>
      <c r="C4427" s="22">
        <v>43948</v>
      </c>
      <c r="D4427" s="21" t="s">
        <v>10</v>
      </c>
      <c r="E4427" s="23">
        <v>0</v>
      </c>
      <c r="F4427" s="23">
        <v>0</v>
      </c>
      <c r="G4427" s="23">
        <v>14357</v>
      </c>
      <c r="H4427" s="23">
        <v>600853.18999999994</v>
      </c>
      <c r="I4427" s="21" t="s">
        <v>11</v>
      </c>
      <c r="J4427" s="21" t="s">
        <v>12</v>
      </c>
      <c r="K4427" s="21" t="str">
        <f t="shared" si="229"/>
        <v/>
      </c>
      <c r="L4427" s="21" t="e">
        <f ca="1">IF(AND(K4427&lt;&gt; "", COUNTIF(SAP!#REF!,K4427)&gt;0),"Matched", "")</f>
        <v>#REF!</v>
      </c>
      <c r="M4427" s="21" t="str">
        <f t="shared" si="227"/>
        <v/>
      </c>
      <c r="N4427" s="21" t="e">
        <f ca="1">IF(AND(M4427&lt;&gt; "", COUNTIF(SAP!#REF!,M4427)&gt;0),"Matched", "")</f>
        <v>#REF!</v>
      </c>
      <c r="O4427" s="21" t="str">
        <f t="shared" si="228"/>
        <v/>
      </c>
      <c r="P4427" s="21" t="e">
        <f ca="1">IF(AND(O4427&lt;&gt; "", COUNTIF(SAP!#REF!,O4427)&gt;0),"Matched", "")</f>
        <v>#REF!</v>
      </c>
      <c r="Q4427" s="21" t="str">
        <f ca="1">IF(OR(D4427="AC",D4427="TR"),"Logic4"&amp;"_"&amp;TEXT(C4427,"dd.mm.yyyy") &amp;"_"&amp; 878914.08,"")</f>
        <v>Logic4_27.04.2020_878914.08</v>
      </c>
      <c r="R4427" s="21" t="e">
        <f ca="1">IF(AND(Q4427&lt;&gt; "", COUNTIF(SAP!#REF!,Q4427)&gt;0),"Matched", "")</f>
        <v>#REF!</v>
      </c>
    </row>
    <row r="4428" spans="1:18" hidden="1">
      <c r="A4428" s="21">
        <v>11563327</v>
      </c>
      <c r="B4428" s="22">
        <v>43948</v>
      </c>
      <c r="C4428" s="22">
        <v>43948</v>
      </c>
      <c r="D4428" s="21" t="s">
        <v>10</v>
      </c>
      <c r="E4428" s="23">
        <v>0</v>
      </c>
      <c r="F4428" s="23">
        <v>0</v>
      </c>
      <c r="G4428" s="23">
        <v>15677.55</v>
      </c>
      <c r="H4428" s="23">
        <v>616530.74</v>
      </c>
      <c r="I4428" s="21" t="s">
        <v>11</v>
      </c>
      <c r="J4428" s="21" t="s">
        <v>12</v>
      </c>
      <c r="K4428" s="21" t="str">
        <f t="shared" si="229"/>
        <v/>
      </c>
      <c r="L4428" s="21" t="e">
        <f ca="1">IF(AND(K4428&lt;&gt; "", COUNTIF(SAP!#REF!,K4428)&gt;0),"Matched", "")</f>
        <v>#REF!</v>
      </c>
      <c r="M4428" s="21" t="str">
        <f t="shared" si="227"/>
        <v/>
      </c>
      <c r="N4428" s="21" t="e">
        <f ca="1">IF(AND(M4428&lt;&gt; "", COUNTIF(SAP!#REF!,M4428)&gt;0),"Matched", "")</f>
        <v>#REF!</v>
      </c>
      <c r="O4428" s="21" t="str">
        <f t="shared" si="228"/>
        <v/>
      </c>
      <c r="P4428" s="21" t="e">
        <f ca="1">IF(AND(O4428&lt;&gt; "", COUNTIF(SAP!#REF!,O4428)&gt;0),"Matched", "")</f>
        <v>#REF!</v>
      </c>
      <c r="Q4428" s="21" t="str">
        <f ca="1">IF(OR(D4428="AC",D4428="TR"),"Logic4"&amp;"_"&amp;TEXT(C4428,"dd.mm.yyyy") &amp;"_"&amp; 878914.08,"")</f>
        <v>Logic4_27.04.2020_878914.08</v>
      </c>
      <c r="R4428" s="21" t="e">
        <f ca="1">IF(AND(Q4428&lt;&gt; "", COUNTIF(SAP!#REF!,Q4428)&gt;0),"Matched", "")</f>
        <v>#REF!</v>
      </c>
    </row>
    <row r="4429" spans="1:18" hidden="1">
      <c r="A4429" s="21">
        <v>11563327</v>
      </c>
      <c r="B4429" s="22">
        <v>43948</v>
      </c>
      <c r="C4429" s="22">
        <v>43948</v>
      </c>
      <c r="D4429" s="21" t="s">
        <v>10</v>
      </c>
      <c r="E4429" s="23">
        <v>0</v>
      </c>
      <c r="F4429" s="23">
        <v>0</v>
      </c>
      <c r="G4429" s="23">
        <v>15726</v>
      </c>
      <c r="H4429" s="23">
        <v>632256.74</v>
      </c>
      <c r="I4429" s="21" t="s">
        <v>11</v>
      </c>
      <c r="J4429" s="21" t="s">
        <v>12</v>
      </c>
      <c r="K4429" s="21" t="str">
        <f t="shared" si="229"/>
        <v/>
      </c>
      <c r="L4429" s="21" t="e">
        <f ca="1">IF(AND(K4429&lt;&gt; "", COUNTIF(SAP!#REF!,K4429)&gt;0),"Matched", "")</f>
        <v>#REF!</v>
      </c>
      <c r="M4429" s="21" t="str">
        <f t="shared" si="227"/>
        <v/>
      </c>
      <c r="N4429" s="21" t="e">
        <f ca="1">IF(AND(M4429&lt;&gt; "", COUNTIF(SAP!#REF!,M4429)&gt;0),"Matched", "")</f>
        <v>#REF!</v>
      </c>
      <c r="O4429" s="21" t="str">
        <f t="shared" si="228"/>
        <v/>
      </c>
      <c r="P4429" s="21" t="e">
        <f ca="1">IF(AND(O4429&lt;&gt; "", COUNTIF(SAP!#REF!,O4429)&gt;0),"Matched", "")</f>
        <v>#REF!</v>
      </c>
      <c r="Q4429" s="21" t="str">
        <f ca="1">IF(OR(D4429="AC",D4429="TR"),"Logic4"&amp;"_"&amp;TEXT(C4429,"dd.mm.yyyy") &amp;"_"&amp; 878914.08,"")</f>
        <v>Logic4_27.04.2020_878914.08</v>
      </c>
      <c r="R4429" s="21" t="e">
        <f ca="1">IF(AND(Q4429&lt;&gt; "", COUNTIF(SAP!#REF!,Q4429)&gt;0),"Matched", "")</f>
        <v>#REF!</v>
      </c>
    </row>
    <row r="4430" spans="1:18" hidden="1">
      <c r="A4430" s="21">
        <v>11563327</v>
      </c>
      <c r="B4430" s="22">
        <v>43948</v>
      </c>
      <c r="C4430" s="22">
        <v>43948</v>
      </c>
      <c r="D4430" s="21" t="s">
        <v>10</v>
      </c>
      <c r="E4430" s="23">
        <v>0</v>
      </c>
      <c r="F4430" s="23">
        <v>0</v>
      </c>
      <c r="G4430" s="23">
        <v>16977.8</v>
      </c>
      <c r="H4430" s="23">
        <v>649234.54</v>
      </c>
      <c r="I4430" s="21" t="s">
        <v>11</v>
      </c>
      <c r="J4430" s="21" t="s">
        <v>12</v>
      </c>
      <c r="K4430" s="21" t="str">
        <f t="shared" si="229"/>
        <v/>
      </c>
      <c r="L4430" s="21" t="e">
        <f ca="1">IF(AND(K4430&lt;&gt; "", COUNTIF(SAP!#REF!,K4430)&gt;0),"Matched", "")</f>
        <v>#REF!</v>
      </c>
      <c r="M4430" s="21" t="str">
        <f t="shared" si="227"/>
        <v/>
      </c>
      <c r="N4430" s="21" t="e">
        <f ca="1">IF(AND(M4430&lt;&gt; "", COUNTIF(SAP!#REF!,M4430)&gt;0),"Matched", "")</f>
        <v>#REF!</v>
      </c>
      <c r="O4430" s="21" t="str">
        <f t="shared" si="228"/>
        <v/>
      </c>
      <c r="P4430" s="21" t="e">
        <f ca="1">IF(AND(O4430&lt;&gt; "", COUNTIF(SAP!#REF!,O4430)&gt;0),"Matched", "")</f>
        <v>#REF!</v>
      </c>
      <c r="Q4430" s="21" t="str">
        <f ca="1">IF(OR(D4430="AC",D4430="TR"),"Logic4"&amp;"_"&amp;TEXT(C4430,"dd.mm.yyyy") &amp;"_"&amp; 878914.08,"")</f>
        <v>Logic4_27.04.2020_878914.08</v>
      </c>
      <c r="R4430" s="21" t="e">
        <f ca="1">IF(AND(Q4430&lt;&gt; "", COUNTIF(SAP!#REF!,Q4430)&gt;0),"Matched", "")</f>
        <v>#REF!</v>
      </c>
    </row>
    <row r="4431" spans="1:18" hidden="1">
      <c r="A4431" s="21">
        <v>11563327</v>
      </c>
      <c r="B4431" s="22">
        <v>43948</v>
      </c>
      <c r="C4431" s="22">
        <v>43948</v>
      </c>
      <c r="D4431" s="21" t="s">
        <v>10</v>
      </c>
      <c r="E4431" s="23">
        <v>0</v>
      </c>
      <c r="F4431" s="23">
        <v>0</v>
      </c>
      <c r="G4431" s="23">
        <v>17862.099999999999</v>
      </c>
      <c r="H4431" s="23">
        <v>667096.64</v>
      </c>
      <c r="I4431" s="21" t="s">
        <v>11</v>
      </c>
      <c r="J4431" s="21" t="s">
        <v>12</v>
      </c>
      <c r="K4431" s="21" t="str">
        <f t="shared" si="229"/>
        <v/>
      </c>
      <c r="L4431" s="21" t="e">
        <f ca="1">IF(AND(K4431&lt;&gt; "", COUNTIF(SAP!#REF!,K4431)&gt;0),"Matched", "")</f>
        <v>#REF!</v>
      </c>
      <c r="M4431" s="21" t="str">
        <f t="shared" si="227"/>
        <v/>
      </c>
      <c r="N4431" s="21" t="e">
        <f ca="1">IF(AND(M4431&lt;&gt; "", COUNTIF(SAP!#REF!,M4431)&gt;0),"Matched", "")</f>
        <v>#REF!</v>
      </c>
      <c r="O4431" s="21" t="str">
        <f t="shared" si="228"/>
        <v/>
      </c>
      <c r="P4431" s="21" t="e">
        <f ca="1">IF(AND(O4431&lt;&gt; "", COUNTIF(SAP!#REF!,O4431)&gt;0),"Matched", "")</f>
        <v>#REF!</v>
      </c>
      <c r="Q4431" s="21" t="str">
        <f ca="1">IF(OR(D4431="AC",D4431="TR"),"Logic4"&amp;"_"&amp;TEXT(C4431,"dd.mm.yyyy") &amp;"_"&amp; 878914.08,"")</f>
        <v>Logic4_27.04.2020_878914.08</v>
      </c>
      <c r="R4431" s="21" t="e">
        <f ca="1">IF(AND(Q4431&lt;&gt; "", COUNTIF(SAP!#REF!,Q4431)&gt;0),"Matched", "")</f>
        <v>#REF!</v>
      </c>
    </row>
    <row r="4432" spans="1:18" hidden="1">
      <c r="A4432" s="21">
        <v>11563327</v>
      </c>
      <c r="B4432" s="22">
        <v>43948</v>
      </c>
      <c r="C4432" s="22">
        <v>43948</v>
      </c>
      <c r="D4432" s="21" t="s">
        <v>10</v>
      </c>
      <c r="E4432" s="23">
        <v>0</v>
      </c>
      <c r="F4432" s="23">
        <v>0</v>
      </c>
      <c r="G4432" s="23">
        <v>20521.2</v>
      </c>
      <c r="H4432" s="23">
        <v>687617.84</v>
      </c>
      <c r="I4432" s="21" t="s">
        <v>11</v>
      </c>
      <c r="J4432" s="21" t="s">
        <v>12</v>
      </c>
      <c r="K4432" s="21" t="str">
        <f t="shared" si="229"/>
        <v/>
      </c>
      <c r="L4432" s="21" t="e">
        <f ca="1">IF(AND(K4432&lt;&gt; "", COUNTIF(SAP!#REF!,K4432)&gt;0),"Matched", "")</f>
        <v>#REF!</v>
      </c>
      <c r="M4432" s="21" t="str">
        <f t="shared" si="227"/>
        <v/>
      </c>
      <c r="N4432" s="21" t="e">
        <f ca="1">IF(AND(M4432&lt;&gt; "", COUNTIF(SAP!#REF!,M4432)&gt;0),"Matched", "")</f>
        <v>#REF!</v>
      </c>
      <c r="O4432" s="21" t="str">
        <f t="shared" si="228"/>
        <v/>
      </c>
      <c r="P4432" s="21" t="e">
        <f ca="1">IF(AND(O4432&lt;&gt; "", COUNTIF(SAP!#REF!,O4432)&gt;0),"Matched", "")</f>
        <v>#REF!</v>
      </c>
      <c r="Q4432" s="21" t="str">
        <f ca="1">IF(OR(D4432="AC",D4432="TR"),"Logic4"&amp;"_"&amp;TEXT(C4432,"dd.mm.yyyy") &amp;"_"&amp; 878914.08,"")</f>
        <v>Logic4_27.04.2020_878914.08</v>
      </c>
      <c r="R4432" s="21" t="e">
        <f ca="1">IF(AND(Q4432&lt;&gt; "", COUNTIF(SAP!#REF!,Q4432)&gt;0),"Matched", "")</f>
        <v>#REF!</v>
      </c>
    </row>
    <row r="4433" spans="1:20" hidden="1">
      <c r="A4433" s="21">
        <v>11563327</v>
      </c>
      <c r="B4433" s="22">
        <v>43948</v>
      </c>
      <c r="C4433" s="22">
        <v>43948</v>
      </c>
      <c r="D4433" s="21" t="s">
        <v>10</v>
      </c>
      <c r="E4433" s="23">
        <v>0</v>
      </c>
      <c r="F4433" s="23">
        <v>0</v>
      </c>
      <c r="G4433" s="23">
        <v>22677.3</v>
      </c>
      <c r="H4433" s="23">
        <v>710295.14</v>
      </c>
      <c r="I4433" s="21" t="s">
        <v>11</v>
      </c>
      <c r="J4433" s="21" t="s">
        <v>12</v>
      </c>
      <c r="K4433" s="21" t="str">
        <f t="shared" si="229"/>
        <v/>
      </c>
      <c r="L4433" s="21" t="e">
        <f ca="1">IF(AND(K4433&lt;&gt; "", COUNTIF(SAP!#REF!,K4433)&gt;0),"Matched", "")</f>
        <v>#REF!</v>
      </c>
      <c r="M4433" s="21" t="str">
        <f t="shared" si="227"/>
        <v/>
      </c>
      <c r="N4433" s="21" t="e">
        <f ca="1">IF(AND(M4433&lt;&gt; "", COUNTIF(SAP!#REF!,M4433)&gt;0),"Matched", "")</f>
        <v>#REF!</v>
      </c>
      <c r="O4433" s="21" t="str">
        <f t="shared" si="228"/>
        <v/>
      </c>
      <c r="P4433" s="21" t="e">
        <f ca="1">IF(AND(O4433&lt;&gt; "", COUNTIF(SAP!#REF!,O4433)&gt;0),"Matched", "")</f>
        <v>#REF!</v>
      </c>
      <c r="Q4433" s="21" t="str">
        <f ca="1">IF(OR(D4433="AC",D4433="TR"),"Logic4"&amp;"_"&amp;TEXT(C4433,"dd.mm.yyyy") &amp;"_"&amp; 878914.08,"")</f>
        <v>Logic4_27.04.2020_878914.08</v>
      </c>
      <c r="R4433" s="21" t="e">
        <f ca="1">IF(AND(Q4433&lt;&gt; "", COUNTIF(SAP!#REF!,Q4433)&gt;0),"Matched", "")</f>
        <v>#REF!</v>
      </c>
    </row>
    <row r="4434" spans="1:20" hidden="1">
      <c r="A4434" s="21">
        <v>11563327</v>
      </c>
      <c r="B4434" s="22">
        <v>43948</v>
      </c>
      <c r="C4434" s="22">
        <v>43948</v>
      </c>
      <c r="D4434" s="21" t="s">
        <v>10</v>
      </c>
      <c r="E4434" s="23">
        <v>0</v>
      </c>
      <c r="F4434" s="23">
        <v>0</v>
      </c>
      <c r="G4434" s="23">
        <v>22879.85</v>
      </c>
      <c r="H4434" s="23">
        <v>733174.99</v>
      </c>
      <c r="I4434" s="21" t="s">
        <v>11</v>
      </c>
      <c r="J4434" s="21" t="s">
        <v>12</v>
      </c>
      <c r="K4434" s="21" t="str">
        <f t="shared" si="229"/>
        <v/>
      </c>
      <c r="L4434" s="21" t="e">
        <f ca="1">IF(AND(K4434&lt;&gt; "", COUNTIF(SAP!#REF!,K4434)&gt;0),"Matched", "")</f>
        <v>#REF!</v>
      </c>
      <c r="M4434" s="21" t="str">
        <f t="shared" si="227"/>
        <v/>
      </c>
      <c r="N4434" s="21" t="e">
        <f ca="1">IF(AND(M4434&lt;&gt; "", COUNTIF(SAP!#REF!,M4434)&gt;0),"Matched", "")</f>
        <v>#REF!</v>
      </c>
      <c r="O4434" s="21" t="str">
        <f t="shared" si="228"/>
        <v/>
      </c>
      <c r="P4434" s="21" t="e">
        <f ca="1">IF(AND(O4434&lt;&gt; "", COUNTIF(SAP!#REF!,O4434)&gt;0),"Matched", "")</f>
        <v>#REF!</v>
      </c>
      <c r="Q4434" s="21" t="str">
        <f ca="1">IF(OR(D4434="AC",D4434="TR"),"Logic4"&amp;"_"&amp;TEXT(C4434,"dd.mm.yyyy") &amp;"_"&amp; 878914.08,"")</f>
        <v>Logic4_27.04.2020_878914.08</v>
      </c>
      <c r="R4434" s="21" t="e">
        <f ca="1">IF(AND(Q4434&lt;&gt; "", COUNTIF(SAP!#REF!,Q4434)&gt;0),"Matched", "")</f>
        <v>#REF!</v>
      </c>
    </row>
    <row r="4435" spans="1:20" hidden="1">
      <c r="A4435" s="21">
        <v>11563327</v>
      </c>
      <c r="B4435" s="22">
        <v>43948</v>
      </c>
      <c r="C4435" s="22">
        <v>43948</v>
      </c>
      <c r="D4435" s="21" t="s">
        <v>10</v>
      </c>
      <c r="E4435" s="23">
        <v>0</v>
      </c>
      <c r="F4435" s="23">
        <v>0</v>
      </c>
      <c r="G4435" s="23">
        <v>23236.1</v>
      </c>
      <c r="H4435" s="23">
        <v>756411.09</v>
      </c>
      <c r="I4435" s="21" t="s">
        <v>11</v>
      </c>
      <c r="J4435" s="21" t="s">
        <v>12</v>
      </c>
      <c r="K4435" s="21" t="str">
        <f t="shared" si="229"/>
        <v/>
      </c>
      <c r="L4435" s="21" t="e">
        <f ca="1">IF(AND(K4435&lt;&gt; "", COUNTIF(SAP!#REF!,K4435)&gt;0),"Matched", "")</f>
        <v>#REF!</v>
      </c>
      <c r="M4435" s="21" t="str">
        <f t="shared" si="227"/>
        <v/>
      </c>
      <c r="N4435" s="21" t="e">
        <f ca="1">IF(AND(M4435&lt;&gt; "", COUNTIF(SAP!#REF!,M4435)&gt;0),"Matched", "")</f>
        <v>#REF!</v>
      </c>
      <c r="O4435" s="21" t="str">
        <f t="shared" si="228"/>
        <v/>
      </c>
      <c r="P4435" s="21" t="e">
        <f ca="1">IF(AND(O4435&lt;&gt; "", COUNTIF(SAP!#REF!,O4435)&gt;0),"Matched", "")</f>
        <v>#REF!</v>
      </c>
      <c r="Q4435" s="21" t="str">
        <f ca="1">IF(OR(D4435="AC",D4435="TR"),"Logic4"&amp;"_"&amp;TEXT(C4435,"dd.mm.yyyy") &amp;"_"&amp; 878914.08,"")</f>
        <v>Logic4_27.04.2020_878914.08</v>
      </c>
      <c r="R4435" s="21" t="e">
        <f ca="1">IF(AND(Q4435&lt;&gt; "", COUNTIF(SAP!#REF!,Q4435)&gt;0),"Matched", "")</f>
        <v>#REF!</v>
      </c>
    </row>
    <row r="4436" spans="1:20" hidden="1">
      <c r="A4436" s="21">
        <v>11563327</v>
      </c>
      <c r="B4436" s="22">
        <v>43948</v>
      </c>
      <c r="C4436" s="22">
        <v>43948</v>
      </c>
      <c r="D4436" s="21" t="s">
        <v>10</v>
      </c>
      <c r="E4436" s="23">
        <v>0</v>
      </c>
      <c r="F4436" s="23">
        <v>0</v>
      </c>
      <c r="G4436" s="23">
        <v>23460.53</v>
      </c>
      <c r="H4436" s="23">
        <v>779871.62</v>
      </c>
      <c r="I4436" s="21" t="s">
        <v>11</v>
      </c>
      <c r="J4436" s="21" t="s">
        <v>12</v>
      </c>
      <c r="K4436" s="21" t="str">
        <f t="shared" si="229"/>
        <v/>
      </c>
      <c r="L4436" s="21" t="e">
        <f ca="1">IF(AND(K4436&lt;&gt; "", COUNTIF(SAP!#REF!,K4436)&gt;0),"Matched", "")</f>
        <v>#REF!</v>
      </c>
      <c r="M4436" s="21" t="str">
        <f t="shared" si="227"/>
        <v/>
      </c>
      <c r="N4436" s="21" t="e">
        <f ca="1">IF(AND(M4436&lt;&gt; "", COUNTIF(SAP!#REF!,M4436)&gt;0),"Matched", "")</f>
        <v>#REF!</v>
      </c>
      <c r="O4436" s="21" t="str">
        <f t="shared" si="228"/>
        <v/>
      </c>
      <c r="P4436" s="21" t="e">
        <f ca="1">IF(AND(O4436&lt;&gt; "", COUNTIF(SAP!#REF!,O4436)&gt;0),"Matched", "")</f>
        <v>#REF!</v>
      </c>
      <c r="Q4436" s="21" t="str">
        <f ca="1">IF(OR(D4436="AC",D4436="TR"),"Logic4"&amp;"_"&amp;TEXT(C4436,"dd.mm.yyyy") &amp;"_"&amp; 878914.08,"")</f>
        <v>Logic4_27.04.2020_878914.08</v>
      </c>
      <c r="R4436" s="21" t="e">
        <f ca="1">IF(AND(Q4436&lt;&gt; "", COUNTIF(SAP!#REF!,Q4436)&gt;0),"Matched", "")</f>
        <v>#REF!</v>
      </c>
    </row>
    <row r="4437" spans="1:20" hidden="1">
      <c r="A4437" s="21">
        <v>11563327</v>
      </c>
      <c r="B4437" s="22">
        <v>43948</v>
      </c>
      <c r="C4437" s="22">
        <v>43948</v>
      </c>
      <c r="D4437" s="21" t="s">
        <v>10</v>
      </c>
      <c r="E4437" s="23">
        <v>0</v>
      </c>
      <c r="F4437" s="23">
        <v>0</v>
      </c>
      <c r="G4437" s="23">
        <v>30450.57</v>
      </c>
      <c r="H4437" s="23">
        <v>810322.19</v>
      </c>
      <c r="I4437" s="21" t="s">
        <v>11</v>
      </c>
      <c r="J4437" s="21" t="s">
        <v>12</v>
      </c>
      <c r="K4437" s="21" t="str">
        <f t="shared" si="229"/>
        <v/>
      </c>
      <c r="L4437" s="21" t="e">
        <f ca="1">IF(AND(K4437&lt;&gt; "", COUNTIF(SAP!#REF!,K4437)&gt;0),"Matched", "")</f>
        <v>#REF!</v>
      </c>
      <c r="M4437" s="21" t="str">
        <f t="shared" si="227"/>
        <v/>
      </c>
      <c r="N4437" s="21" t="e">
        <f ca="1">IF(AND(M4437&lt;&gt; "", COUNTIF(SAP!#REF!,M4437)&gt;0),"Matched", "")</f>
        <v>#REF!</v>
      </c>
      <c r="O4437" s="21" t="str">
        <f t="shared" si="228"/>
        <v/>
      </c>
      <c r="P4437" s="21" t="e">
        <f ca="1">IF(AND(O4437&lt;&gt; "", COUNTIF(SAP!#REF!,O4437)&gt;0),"Matched", "")</f>
        <v>#REF!</v>
      </c>
      <c r="Q4437" s="21" t="str">
        <f ca="1">IF(OR(D4437="AC",D4437="TR"),"Logic4"&amp;"_"&amp;TEXT(C4437,"dd.mm.yyyy") &amp;"_"&amp; 878914.08,"")</f>
        <v>Logic4_27.04.2020_878914.08</v>
      </c>
      <c r="R4437" s="21" t="e">
        <f ca="1">IF(AND(Q4437&lt;&gt; "", COUNTIF(SAP!#REF!,Q4437)&gt;0),"Matched", "")</f>
        <v>#REF!</v>
      </c>
    </row>
    <row r="4438" spans="1:20" hidden="1">
      <c r="A4438" s="21">
        <v>11563327</v>
      </c>
      <c r="B4438" s="22">
        <v>43948</v>
      </c>
      <c r="C4438" s="22">
        <v>43948</v>
      </c>
      <c r="D4438" s="21" t="s">
        <v>10</v>
      </c>
      <c r="E4438" s="23">
        <v>0</v>
      </c>
      <c r="F4438" s="23">
        <v>0</v>
      </c>
      <c r="G4438" s="23">
        <v>32065.67</v>
      </c>
      <c r="H4438" s="23">
        <v>842387.86</v>
      </c>
      <c r="I4438" s="21" t="s">
        <v>11</v>
      </c>
      <c r="J4438" s="21" t="s">
        <v>12</v>
      </c>
      <c r="K4438" s="21" t="str">
        <f t="shared" si="229"/>
        <v/>
      </c>
      <c r="L4438" s="21" t="e">
        <f ca="1">IF(AND(K4438&lt;&gt; "", COUNTIF(SAP!#REF!,K4438)&gt;0),"Matched", "")</f>
        <v>#REF!</v>
      </c>
      <c r="M4438" s="21" t="str">
        <f t="shared" si="227"/>
        <v/>
      </c>
      <c r="N4438" s="21" t="e">
        <f ca="1">IF(AND(M4438&lt;&gt; "", COUNTIF(SAP!#REF!,M4438)&gt;0),"Matched", "")</f>
        <v>#REF!</v>
      </c>
      <c r="O4438" s="21" t="str">
        <f t="shared" si="228"/>
        <v/>
      </c>
      <c r="P4438" s="21" t="e">
        <f ca="1">IF(AND(O4438&lt;&gt; "", COUNTIF(SAP!#REF!,O4438)&gt;0),"Matched", "")</f>
        <v>#REF!</v>
      </c>
      <c r="Q4438" s="21" t="str">
        <f ca="1">IF(OR(D4438="AC",D4438="TR"),"Logic4"&amp;"_"&amp;TEXT(C4438,"dd.mm.yyyy") &amp;"_"&amp; 878914.08,"")</f>
        <v>Logic4_27.04.2020_878914.08</v>
      </c>
      <c r="R4438" s="21" t="e">
        <f ca="1">IF(AND(Q4438&lt;&gt; "", COUNTIF(SAP!#REF!,Q4438)&gt;0),"Matched", "")</f>
        <v>#REF!</v>
      </c>
    </row>
    <row r="4439" spans="1:20" hidden="1">
      <c r="A4439" s="21">
        <v>11563327</v>
      </c>
      <c r="B4439" s="22">
        <v>43948</v>
      </c>
      <c r="C4439" s="22">
        <v>43948</v>
      </c>
      <c r="D4439" s="21" t="s">
        <v>10</v>
      </c>
      <c r="E4439" s="23">
        <v>0</v>
      </c>
      <c r="F4439" s="23">
        <v>0</v>
      </c>
      <c r="G4439" s="23">
        <v>36665.56</v>
      </c>
      <c r="H4439" s="23">
        <v>879053.42</v>
      </c>
      <c r="I4439" s="21" t="s">
        <v>11</v>
      </c>
      <c r="J4439" s="21" t="s">
        <v>12</v>
      </c>
      <c r="K4439" s="21" t="str">
        <f t="shared" si="229"/>
        <v/>
      </c>
      <c r="L4439" s="21" t="e">
        <f ca="1">IF(AND(K4439&lt;&gt; "", COUNTIF(SAP!#REF!,K4439)&gt;0),"Matched", "")</f>
        <v>#REF!</v>
      </c>
      <c r="M4439" s="21" t="str">
        <f t="shared" si="227"/>
        <v/>
      </c>
      <c r="N4439" s="21" t="e">
        <f ca="1">IF(AND(M4439&lt;&gt; "", COUNTIF(SAP!#REF!,M4439)&gt;0),"Matched", "")</f>
        <v>#REF!</v>
      </c>
      <c r="O4439" s="21" t="str">
        <f t="shared" si="228"/>
        <v/>
      </c>
      <c r="P4439" s="21" t="e">
        <f ca="1">IF(AND(O4439&lt;&gt; "", COUNTIF(SAP!#REF!,O4439)&gt;0),"Matched", "")</f>
        <v>#REF!</v>
      </c>
      <c r="Q4439" s="21" t="str">
        <f ca="1">IF(OR(D4439="AC",D4439="TR"),"Logic4"&amp;"_"&amp;TEXT(C4439,"dd.mm.yyyy") &amp;"_"&amp; 878914.08,"")</f>
        <v>Logic4_27.04.2020_878914.08</v>
      </c>
      <c r="R4439" s="21" t="e">
        <f ca="1">IF(AND(Q4439&lt;&gt; "", COUNTIF(SAP!#REF!,Q4439)&gt;0),"Matched", "")</f>
        <v>#REF!</v>
      </c>
    </row>
    <row r="4440" spans="1:20" hidden="1">
      <c r="A4440" s="21">
        <v>11563327</v>
      </c>
      <c r="B4440" s="22">
        <v>43948</v>
      </c>
      <c r="C4440" s="22">
        <v>43948</v>
      </c>
      <c r="D4440" s="21" t="s">
        <v>21</v>
      </c>
      <c r="E4440" s="23">
        <v>0</v>
      </c>
      <c r="F4440" s="23">
        <v>139.34</v>
      </c>
      <c r="G4440" s="23">
        <v>0</v>
      </c>
      <c r="H4440" s="23">
        <v>878914.08</v>
      </c>
      <c r="I4440" s="21" t="s">
        <v>235</v>
      </c>
      <c r="J4440" s="21" t="s">
        <v>22</v>
      </c>
      <c r="K4440" s="21" t="str">
        <f t="shared" si="229"/>
        <v/>
      </c>
      <c r="L4440" s="21" t="e">
        <f ca="1">IF(AND(K4440&lt;&gt; "", COUNTIF(SAP!#REF!,K4440)&gt;0),"Matched", "")</f>
        <v>#REF!</v>
      </c>
      <c r="M4440" s="21" t="str">
        <f t="shared" si="227"/>
        <v>Logic2_27.04.2020_139.34</v>
      </c>
      <c r="N4440" s="21" t="e">
        <f ca="1">IF(AND(M4440&lt;&gt; "", COUNTIF(SAP!#REF!,M4440)&gt;0),"Matched", "")</f>
        <v>#REF!</v>
      </c>
    </row>
    <row r="4441" spans="1:20" hidden="1">
      <c r="A4441" s="21">
        <v>11563327</v>
      </c>
      <c r="B4441" s="22">
        <v>43948</v>
      </c>
      <c r="C4441" s="22">
        <v>43948</v>
      </c>
      <c r="D4441" s="21" t="s">
        <v>13</v>
      </c>
      <c r="E4441" s="23">
        <v>0</v>
      </c>
      <c r="F4441" s="23">
        <v>4.67</v>
      </c>
      <c r="G4441" s="23">
        <v>0</v>
      </c>
      <c r="H4441" s="23">
        <v>878909.41</v>
      </c>
      <c r="I4441" s="21" t="s">
        <v>14</v>
      </c>
      <c r="J4441" s="21" t="s">
        <v>15</v>
      </c>
      <c r="K4441" s="21" t="str">
        <f t="shared" si="229"/>
        <v/>
      </c>
      <c r="L4441" s="21" t="e">
        <f ca="1">IF(AND(K4441&lt;&gt; "", COUNTIF(SAP!#REF!,K4441)&gt;0),"Matched", "")</f>
        <v>#REF!</v>
      </c>
      <c r="M4441" s="21" t="str">
        <f t="shared" si="227"/>
        <v/>
      </c>
      <c r="N4441" s="21" t="e">
        <f ca="1">IF(AND(M4441&lt;&gt; "", COUNTIF(SAP!#REF!,M4441)&gt;0),"Matched", "")</f>
        <v>#REF!</v>
      </c>
      <c r="O4441" s="21" t="str">
        <f t="shared" ref="O4441:O4462" si="230">IF(D4441="AF","Logic3"&amp;"_"&amp;G4441,"")</f>
        <v/>
      </c>
      <c r="P4441" s="21" t="e">
        <f ca="1">IF(AND(O4441&lt;&gt; "", COUNTIF(SAP!#REF!,O4441)&gt;0),"Matched", "")</f>
        <v>#REF!</v>
      </c>
      <c r="R4441" s="21" t="e">
        <f ca="1">IF(AND(Q4441&lt;&gt; "", COUNTIF(SAP!#REF!,Q4441)&gt;0),"Matched", "")</f>
        <v>#REF!</v>
      </c>
      <c r="S4441" s="21" t="str">
        <f ca="1">IF(AND(D4441="AD", I4441="800TAX  "),"Logic5"&amp;"_"&amp;TEXT(C4441,"dd.mm.yyyy") &amp;"_"&amp; 494.76,"")</f>
        <v>Logic5_27.04.2020_494.76</v>
      </c>
      <c r="T4441" s="21" t="e">
        <f ca="1">IF(AND(S4441&lt;&gt; "", COUNTIF(SAP!#REF!,S4441)&gt;0),"Matched", "")</f>
        <v>#REF!</v>
      </c>
    </row>
    <row r="4442" spans="1:20" hidden="1">
      <c r="A4442" s="21">
        <v>11563327</v>
      </c>
      <c r="B4442" s="22">
        <v>43948</v>
      </c>
      <c r="C4442" s="22">
        <v>43948</v>
      </c>
      <c r="D4442" s="21" t="s">
        <v>13</v>
      </c>
      <c r="E4442" s="23">
        <v>0</v>
      </c>
      <c r="F4442" s="23">
        <v>5.37</v>
      </c>
      <c r="G4442" s="23">
        <v>0</v>
      </c>
      <c r="H4442" s="23">
        <v>878904.04</v>
      </c>
      <c r="I4442" s="21" t="s">
        <v>14</v>
      </c>
      <c r="J4442" s="21" t="s">
        <v>15</v>
      </c>
      <c r="K4442" s="21" t="str">
        <f t="shared" si="229"/>
        <v/>
      </c>
      <c r="L4442" s="21" t="e">
        <f ca="1">IF(AND(K4442&lt;&gt; "", COUNTIF(SAP!#REF!,K4442)&gt;0),"Matched", "")</f>
        <v>#REF!</v>
      </c>
      <c r="M4442" s="21" t="str">
        <f t="shared" si="227"/>
        <v/>
      </c>
      <c r="N4442" s="21" t="e">
        <f ca="1">IF(AND(M4442&lt;&gt; "", COUNTIF(SAP!#REF!,M4442)&gt;0),"Matched", "")</f>
        <v>#REF!</v>
      </c>
      <c r="O4442" s="21" t="str">
        <f t="shared" si="230"/>
        <v/>
      </c>
      <c r="P4442" s="21" t="e">
        <f ca="1">IF(AND(O4442&lt;&gt; "", COUNTIF(SAP!#REF!,O4442)&gt;0),"Matched", "")</f>
        <v>#REF!</v>
      </c>
      <c r="R4442" s="21" t="e">
        <f ca="1">IF(AND(Q4442&lt;&gt; "", COUNTIF(SAP!#REF!,Q4442)&gt;0),"Matched", "")</f>
        <v>#REF!</v>
      </c>
      <c r="S4442" s="21" t="str">
        <f ca="1">IF(AND(D4442="AD", I4442="800TAX  "),"Logic5"&amp;"_"&amp;TEXT(C4442,"dd.mm.yyyy") &amp;"_"&amp; 494.76,"")</f>
        <v>Logic5_27.04.2020_494.76</v>
      </c>
      <c r="T4442" s="21" t="e">
        <f ca="1">IF(AND(S4442&lt;&gt; "", COUNTIF(SAP!#REF!,S4442)&gt;0),"Matched", "")</f>
        <v>#REF!</v>
      </c>
    </row>
    <row r="4443" spans="1:20" hidden="1">
      <c r="A4443" s="21">
        <v>11563327</v>
      </c>
      <c r="B4443" s="22">
        <v>43948</v>
      </c>
      <c r="C4443" s="22">
        <v>43948</v>
      </c>
      <c r="D4443" s="21" t="s">
        <v>13</v>
      </c>
      <c r="E4443" s="23">
        <v>0</v>
      </c>
      <c r="F4443" s="23">
        <v>6.54</v>
      </c>
      <c r="G4443" s="23">
        <v>0</v>
      </c>
      <c r="H4443" s="23">
        <v>878897.5</v>
      </c>
      <c r="I4443" s="21" t="s">
        <v>14</v>
      </c>
      <c r="J4443" s="21" t="s">
        <v>15</v>
      </c>
      <c r="K4443" s="21" t="str">
        <f t="shared" si="229"/>
        <v/>
      </c>
      <c r="L4443" s="21" t="e">
        <f ca="1">IF(AND(K4443&lt;&gt; "", COUNTIF(SAP!#REF!,K4443)&gt;0),"Matched", "")</f>
        <v>#REF!</v>
      </c>
      <c r="M4443" s="21" t="str">
        <f t="shared" si="227"/>
        <v/>
      </c>
      <c r="N4443" s="21" t="e">
        <f ca="1">IF(AND(M4443&lt;&gt; "", COUNTIF(SAP!#REF!,M4443)&gt;0),"Matched", "")</f>
        <v>#REF!</v>
      </c>
      <c r="O4443" s="21" t="str">
        <f t="shared" si="230"/>
        <v/>
      </c>
      <c r="P4443" s="21" t="e">
        <f ca="1">IF(AND(O4443&lt;&gt; "", COUNTIF(SAP!#REF!,O4443)&gt;0),"Matched", "")</f>
        <v>#REF!</v>
      </c>
      <c r="R4443" s="21" t="e">
        <f ca="1">IF(AND(Q4443&lt;&gt; "", COUNTIF(SAP!#REF!,Q4443)&gt;0),"Matched", "")</f>
        <v>#REF!</v>
      </c>
      <c r="S4443" s="21" t="str">
        <f ca="1">IF(AND(D4443="AD", I4443="800TAX  "),"Logic5"&amp;"_"&amp;TEXT(C4443,"dd.mm.yyyy") &amp;"_"&amp; 494.76,"")</f>
        <v>Logic5_27.04.2020_494.76</v>
      </c>
      <c r="T4443" s="21" t="e">
        <f ca="1">IF(AND(S4443&lt;&gt; "", COUNTIF(SAP!#REF!,S4443)&gt;0),"Matched", "")</f>
        <v>#REF!</v>
      </c>
    </row>
    <row r="4444" spans="1:20" hidden="1">
      <c r="A4444" s="21">
        <v>11563327</v>
      </c>
      <c r="B4444" s="22">
        <v>43948</v>
      </c>
      <c r="C4444" s="22">
        <v>43948</v>
      </c>
      <c r="D4444" s="21" t="s">
        <v>13</v>
      </c>
      <c r="E4444" s="23">
        <v>0</v>
      </c>
      <c r="F4444" s="23">
        <v>6.82</v>
      </c>
      <c r="G4444" s="23">
        <v>0</v>
      </c>
      <c r="H4444" s="23">
        <v>878890.68</v>
      </c>
      <c r="I4444" s="21" t="s">
        <v>14</v>
      </c>
      <c r="J4444" s="21" t="s">
        <v>15</v>
      </c>
      <c r="K4444" s="21" t="str">
        <f t="shared" si="229"/>
        <v/>
      </c>
      <c r="L4444" s="21" t="e">
        <f ca="1">IF(AND(K4444&lt;&gt; "", COUNTIF(SAP!#REF!,K4444)&gt;0),"Matched", "")</f>
        <v>#REF!</v>
      </c>
      <c r="M4444" s="21" t="str">
        <f t="shared" si="227"/>
        <v/>
      </c>
      <c r="N4444" s="21" t="e">
        <f ca="1">IF(AND(M4444&lt;&gt; "", COUNTIF(SAP!#REF!,M4444)&gt;0),"Matched", "")</f>
        <v>#REF!</v>
      </c>
      <c r="O4444" s="21" t="str">
        <f t="shared" si="230"/>
        <v/>
      </c>
      <c r="P4444" s="21" t="e">
        <f ca="1">IF(AND(O4444&lt;&gt; "", COUNTIF(SAP!#REF!,O4444)&gt;0),"Matched", "")</f>
        <v>#REF!</v>
      </c>
      <c r="R4444" s="21" t="e">
        <f ca="1">IF(AND(Q4444&lt;&gt; "", COUNTIF(SAP!#REF!,Q4444)&gt;0),"Matched", "")</f>
        <v>#REF!</v>
      </c>
      <c r="S4444" s="21" t="str">
        <f ca="1">IF(AND(D4444="AD", I4444="800TAX  "),"Logic5"&amp;"_"&amp;TEXT(C4444,"dd.mm.yyyy") &amp;"_"&amp; 494.76,"")</f>
        <v>Logic5_27.04.2020_494.76</v>
      </c>
      <c r="T4444" s="21" t="e">
        <f ca="1">IF(AND(S4444&lt;&gt; "", COUNTIF(SAP!#REF!,S4444)&gt;0),"Matched", "")</f>
        <v>#REF!</v>
      </c>
    </row>
    <row r="4445" spans="1:20" hidden="1">
      <c r="A4445" s="21">
        <v>11563327</v>
      </c>
      <c r="B4445" s="22">
        <v>43948</v>
      </c>
      <c r="C4445" s="22">
        <v>43948</v>
      </c>
      <c r="D4445" s="21" t="s">
        <v>13</v>
      </c>
      <c r="E4445" s="23">
        <v>0</v>
      </c>
      <c r="F4445" s="23">
        <v>7.85</v>
      </c>
      <c r="G4445" s="23">
        <v>0</v>
      </c>
      <c r="H4445" s="23">
        <v>878882.83</v>
      </c>
      <c r="I4445" s="21" t="s">
        <v>14</v>
      </c>
      <c r="J4445" s="21" t="s">
        <v>15</v>
      </c>
      <c r="K4445" s="21" t="str">
        <f t="shared" si="229"/>
        <v/>
      </c>
      <c r="L4445" s="21" t="e">
        <f ca="1">IF(AND(K4445&lt;&gt; "", COUNTIF(SAP!#REF!,K4445)&gt;0),"Matched", "")</f>
        <v>#REF!</v>
      </c>
      <c r="M4445" s="21" t="str">
        <f t="shared" si="227"/>
        <v/>
      </c>
      <c r="N4445" s="21" t="e">
        <f ca="1">IF(AND(M4445&lt;&gt; "", COUNTIF(SAP!#REF!,M4445)&gt;0),"Matched", "")</f>
        <v>#REF!</v>
      </c>
      <c r="O4445" s="21" t="str">
        <f t="shared" si="230"/>
        <v/>
      </c>
      <c r="P4445" s="21" t="e">
        <f ca="1">IF(AND(O4445&lt;&gt; "", COUNTIF(SAP!#REF!,O4445)&gt;0),"Matched", "")</f>
        <v>#REF!</v>
      </c>
      <c r="R4445" s="21" t="e">
        <f ca="1">IF(AND(Q4445&lt;&gt; "", COUNTIF(SAP!#REF!,Q4445)&gt;0),"Matched", "")</f>
        <v>#REF!</v>
      </c>
      <c r="S4445" s="21" t="str">
        <f ca="1">IF(AND(D4445="AD", I4445="800TAX  "),"Logic5"&amp;"_"&amp;TEXT(C4445,"dd.mm.yyyy") &amp;"_"&amp; 494.76,"")</f>
        <v>Logic5_27.04.2020_494.76</v>
      </c>
      <c r="T4445" s="21" t="e">
        <f ca="1">IF(AND(S4445&lt;&gt; "", COUNTIF(SAP!#REF!,S4445)&gt;0),"Matched", "")</f>
        <v>#REF!</v>
      </c>
    </row>
    <row r="4446" spans="1:20" hidden="1">
      <c r="A4446" s="21">
        <v>11563327</v>
      </c>
      <c r="B4446" s="22">
        <v>43948</v>
      </c>
      <c r="C4446" s="22">
        <v>43948</v>
      </c>
      <c r="D4446" s="21" t="s">
        <v>13</v>
      </c>
      <c r="E4446" s="23">
        <v>0</v>
      </c>
      <c r="F4446" s="23">
        <v>7.94</v>
      </c>
      <c r="G4446" s="23">
        <v>0</v>
      </c>
      <c r="H4446" s="23">
        <v>878874.89</v>
      </c>
      <c r="I4446" s="21" t="s">
        <v>14</v>
      </c>
      <c r="J4446" s="21" t="s">
        <v>15</v>
      </c>
      <c r="K4446" s="21" t="str">
        <f t="shared" si="229"/>
        <v/>
      </c>
      <c r="L4446" s="21" t="e">
        <f ca="1">IF(AND(K4446&lt;&gt; "", COUNTIF(SAP!#REF!,K4446)&gt;0),"Matched", "")</f>
        <v>#REF!</v>
      </c>
      <c r="M4446" s="21" t="str">
        <f t="shared" si="227"/>
        <v/>
      </c>
      <c r="N4446" s="21" t="e">
        <f ca="1">IF(AND(M4446&lt;&gt; "", COUNTIF(SAP!#REF!,M4446)&gt;0),"Matched", "")</f>
        <v>#REF!</v>
      </c>
      <c r="O4446" s="21" t="str">
        <f t="shared" si="230"/>
        <v/>
      </c>
      <c r="P4446" s="21" t="e">
        <f ca="1">IF(AND(O4446&lt;&gt; "", COUNTIF(SAP!#REF!,O4446)&gt;0),"Matched", "")</f>
        <v>#REF!</v>
      </c>
      <c r="R4446" s="21" t="e">
        <f ca="1">IF(AND(Q4446&lt;&gt; "", COUNTIF(SAP!#REF!,Q4446)&gt;0),"Matched", "")</f>
        <v>#REF!</v>
      </c>
      <c r="S4446" s="21" t="str">
        <f ca="1">IF(AND(D4446="AD", I4446="800TAX  "),"Logic5"&amp;"_"&amp;TEXT(C4446,"dd.mm.yyyy") &amp;"_"&amp; 494.76,"")</f>
        <v>Logic5_27.04.2020_494.76</v>
      </c>
      <c r="T4446" s="21" t="e">
        <f ca="1">IF(AND(S4446&lt;&gt; "", COUNTIF(SAP!#REF!,S4446)&gt;0),"Matched", "")</f>
        <v>#REF!</v>
      </c>
    </row>
    <row r="4447" spans="1:20" hidden="1">
      <c r="A4447" s="21">
        <v>11563327</v>
      </c>
      <c r="B4447" s="22">
        <v>43948</v>
      </c>
      <c r="C4447" s="22">
        <v>43948</v>
      </c>
      <c r="D4447" s="21" t="s">
        <v>13</v>
      </c>
      <c r="E4447" s="23">
        <v>0</v>
      </c>
      <c r="F4447" s="23">
        <v>9.56</v>
      </c>
      <c r="G4447" s="23">
        <v>0</v>
      </c>
      <c r="H4447" s="23">
        <v>878865.33</v>
      </c>
      <c r="I4447" s="21" t="s">
        <v>14</v>
      </c>
      <c r="J4447" s="21" t="s">
        <v>15</v>
      </c>
      <c r="K4447" s="21" t="str">
        <f t="shared" si="229"/>
        <v/>
      </c>
      <c r="L4447" s="21" t="e">
        <f ca="1">IF(AND(K4447&lt;&gt; "", COUNTIF(SAP!#REF!,K4447)&gt;0),"Matched", "")</f>
        <v>#REF!</v>
      </c>
      <c r="M4447" s="21" t="str">
        <f t="shared" si="227"/>
        <v/>
      </c>
      <c r="N4447" s="21" t="e">
        <f ca="1">IF(AND(M4447&lt;&gt; "", COUNTIF(SAP!#REF!,M4447)&gt;0),"Matched", "")</f>
        <v>#REF!</v>
      </c>
      <c r="O4447" s="21" t="str">
        <f t="shared" si="230"/>
        <v/>
      </c>
      <c r="P4447" s="21" t="e">
        <f ca="1">IF(AND(O4447&lt;&gt; "", COUNTIF(SAP!#REF!,O4447)&gt;0),"Matched", "")</f>
        <v>#REF!</v>
      </c>
      <c r="R4447" s="21" t="e">
        <f ca="1">IF(AND(Q4447&lt;&gt; "", COUNTIF(SAP!#REF!,Q4447)&gt;0),"Matched", "")</f>
        <v>#REF!</v>
      </c>
      <c r="S4447" s="21" t="str">
        <f ca="1">IF(AND(D4447="AD", I4447="800TAX  "),"Logic5"&amp;"_"&amp;TEXT(C4447,"dd.mm.yyyy") &amp;"_"&amp; 494.76,"")</f>
        <v>Logic5_27.04.2020_494.76</v>
      </c>
      <c r="T4447" s="21" t="e">
        <f ca="1">IF(AND(S4447&lt;&gt; "", COUNTIF(SAP!#REF!,S4447)&gt;0),"Matched", "")</f>
        <v>#REF!</v>
      </c>
    </row>
    <row r="4448" spans="1:20" hidden="1">
      <c r="A4448" s="21">
        <v>11563327</v>
      </c>
      <c r="B4448" s="22">
        <v>43948</v>
      </c>
      <c r="C4448" s="22">
        <v>43948</v>
      </c>
      <c r="D4448" s="21" t="s">
        <v>13</v>
      </c>
      <c r="E4448" s="23">
        <v>0</v>
      </c>
      <c r="F4448" s="23">
        <v>10.45</v>
      </c>
      <c r="G4448" s="23">
        <v>0</v>
      </c>
      <c r="H4448" s="23">
        <v>878854.88</v>
      </c>
      <c r="I4448" s="21" t="s">
        <v>14</v>
      </c>
      <c r="J4448" s="21" t="s">
        <v>15</v>
      </c>
      <c r="K4448" s="21" t="str">
        <f t="shared" si="229"/>
        <v/>
      </c>
      <c r="L4448" s="21" t="e">
        <f ca="1">IF(AND(K4448&lt;&gt; "", COUNTIF(SAP!#REF!,K4448)&gt;0),"Matched", "")</f>
        <v>#REF!</v>
      </c>
      <c r="M4448" s="21" t="str">
        <f t="shared" si="227"/>
        <v/>
      </c>
      <c r="N4448" s="21" t="e">
        <f ca="1">IF(AND(M4448&lt;&gt; "", COUNTIF(SAP!#REF!,M4448)&gt;0),"Matched", "")</f>
        <v>#REF!</v>
      </c>
      <c r="O4448" s="21" t="str">
        <f t="shared" si="230"/>
        <v/>
      </c>
      <c r="P4448" s="21" t="e">
        <f ca="1">IF(AND(O4448&lt;&gt; "", COUNTIF(SAP!#REF!,O4448)&gt;0),"Matched", "")</f>
        <v>#REF!</v>
      </c>
      <c r="R4448" s="21" t="e">
        <f ca="1">IF(AND(Q4448&lt;&gt; "", COUNTIF(SAP!#REF!,Q4448)&gt;0),"Matched", "")</f>
        <v>#REF!</v>
      </c>
      <c r="S4448" s="21" t="str">
        <f ca="1">IF(AND(D4448="AD", I4448="800TAX  "),"Logic5"&amp;"_"&amp;TEXT(C4448,"dd.mm.yyyy") &amp;"_"&amp; 494.76,"")</f>
        <v>Logic5_27.04.2020_494.76</v>
      </c>
      <c r="T4448" s="21" t="e">
        <f ca="1">IF(AND(S4448&lt;&gt; "", COUNTIF(SAP!#REF!,S4448)&gt;0),"Matched", "")</f>
        <v>#REF!</v>
      </c>
    </row>
    <row r="4449" spans="1:20" hidden="1">
      <c r="A4449" s="21">
        <v>11563327</v>
      </c>
      <c r="B4449" s="22">
        <v>43948</v>
      </c>
      <c r="C4449" s="22">
        <v>43948</v>
      </c>
      <c r="D4449" s="21" t="s">
        <v>13</v>
      </c>
      <c r="E4449" s="23">
        <v>0</v>
      </c>
      <c r="F4449" s="23">
        <v>10.9</v>
      </c>
      <c r="G4449" s="23">
        <v>0</v>
      </c>
      <c r="H4449" s="23">
        <v>878843.98</v>
      </c>
      <c r="I4449" s="21" t="s">
        <v>14</v>
      </c>
      <c r="J4449" s="21" t="s">
        <v>15</v>
      </c>
      <c r="K4449" s="21" t="str">
        <f t="shared" si="229"/>
        <v/>
      </c>
      <c r="L4449" s="21" t="e">
        <f ca="1">IF(AND(K4449&lt;&gt; "", COUNTIF(SAP!#REF!,K4449)&gt;0),"Matched", "")</f>
        <v>#REF!</v>
      </c>
      <c r="M4449" s="21" t="str">
        <f t="shared" si="227"/>
        <v/>
      </c>
      <c r="N4449" s="21" t="e">
        <f ca="1">IF(AND(M4449&lt;&gt; "", COUNTIF(SAP!#REF!,M4449)&gt;0),"Matched", "")</f>
        <v>#REF!</v>
      </c>
      <c r="O4449" s="21" t="str">
        <f t="shared" si="230"/>
        <v/>
      </c>
      <c r="P4449" s="21" t="e">
        <f ca="1">IF(AND(O4449&lt;&gt; "", COUNTIF(SAP!#REF!,O4449)&gt;0),"Matched", "")</f>
        <v>#REF!</v>
      </c>
      <c r="R4449" s="21" t="e">
        <f ca="1">IF(AND(Q4449&lt;&gt; "", COUNTIF(SAP!#REF!,Q4449)&gt;0),"Matched", "")</f>
        <v>#REF!</v>
      </c>
      <c r="S4449" s="21" t="str">
        <f ca="1">IF(AND(D4449="AD", I4449="800TAX  "),"Logic5"&amp;"_"&amp;TEXT(C4449,"dd.mm.yyyy") &amp;"_"&amp; 494.76,"")</f>
        <v>Logic5_27.04.2020_494.76</v>
      </c>
      <c r="T4449" s="21" t="e">
        <f ca="1">IF(AND(S4449&lt;&gt; "", COUNTIF(SAP!#REF!,S4449)&gt;0),"Matched", "")</f>
        <v>#REF!</v>
      </c>
    </row>
    <row r="4450" spans="1:20" hidden="1">
      <c r="A4450" s="21">
        <v>11563327</v>
      </c>
      <c r="B4450" s="22">
        <v>43948</v>
      </c>
      <c r="C4450" s="22">
        <v>43948</v>
      </c>
      <c r="D4450" s="21" t="s">
        <v>13</v>
      </c>
      <c r="E4450" s="23">
        <v>0</v>
      </c>
      <c r="F4450" s="23">
        <v>11.23</v>
      </c>
      <c r="G4450" s="23">
        <v>0</v>
      </c>
      <c r="H4450" s="23">
        <v>878832.75</v>
      </c>
      <c r="I4450" s="21" t="s">
        <v>14</v>
      </c>
      <c r="J4450" s="21" t="s">
        <v>15</v>
      </c>
      <c r="K4450" s="21" t="str">
        <f t="shared" si="229"/>
        <v/>
      </c>
      <c r="L4450" s="21" t="e">
        <f ca="1">IF(AND(K4450&lt;&gt; "", COUNTIF(SAP!#REF!,K4450)&gt;0),"Matched", "")</f>
        <v>#REF!</v>
      </c>
      <c r="M4450" s="21" t="str">
        <f t="shared" si="227"/>
        <v/>
      </c>
      <c r="N4450" s="21" t="e">
        <f ca="1">IF(AND(M4450&lt;&gt; "", COUNTIF(SAP!#REF!,M4450)&gt;0),"Matched", "")</f>
        <v>#REF!</v>
      </c>
      <c r="O4450" s="21" t="str">
        <f t="shared" si="230"/>
        <v/>
      </c>
      <c r="P4450" s="21" t="e">
        <f ca="1">IF(AND(O4450&lt;&gt; "", COUNTIF(SAP!#REF!,O4450)&gt;0),"Matched", "")</f>
        <v>#REF!</v>
      </c>
      <c r="R4450" s="21" t="e">
        <f ca="1">IF(AND(Q4450&lt;&gt; "", COUNTIF(SAP!#REF!,Q4450)&gt;0),"Matched", "")</f>
        <v>#REF!</v>
      </c>
      <c r="S4450" s="21" t="str">
        <f ca="1">IF(AND(D4450="AD", I4450="800TAX  "),"Logic5"&amp;"_"&amp;TEXT(C4450,"dd.mm.yyyy") &amp;"_"&amp; 494.76,"")</f>
        <v>Logic5_27.04.2020_494.76</v>
      </c>
      <c r="T4450" s="21" t="e">
        <f ca="1">IF(AND(S4450&lt;&gt; "", COUNTIF(SAP!#REF!,S4450)&gt;0),"Matched", "")</f>
        <v>#REF!</v>
      </c>
    </row>
    <row r="4451" spans="1:20" hidden="1">
      <c r="A4451" s="21">
        <v>11563327</v>
      </c>
      <c r="B4451" s="22">
        <v>43948</v>
      </c>
      <c r="C4451" s="22">
        <v>43948</v>
      </c>
      <c r="D4451" s="21" t="s">
        <v>13</v>
      </c>
      <c r="E4451" s="23">
        <v>0</v>
      </c>
      <c r="F4451" s="23">
        <v>13.05</v>
      </c>
      <c r="G4451" s="23">
        <v>0</v>
      </c>
      <c r="H4451" s="23">
        <v>878819.7</v>
      </c>
      <c r="I4451" s="21" t="s">
        <v>14</v>
      </c>
      <c r="J4451" s="21" t="s">
        <v>15</v>
      </c>
      <c r="K4451" s="21" t="str">
        <f t="shared" si="229"/>
        <v/>
      </c>
      <c r="L4451" s="21" t="e">
        <f ca="1">IF(AND(K4451&lt;&gt; "", COUNTIF(SAP!#REF!,K4451)&gt;0),"Matched", "")</f>
        <v>#REF!</v>
      </c>
      <c r="M4451" s="21" t="str">
        <f t="shared" si="227"/>
        <v/>
      </c>
      <c r="N4451" s="21" t="e">
        <f ca="1">IF(AND(M4451&lt;&gt; "", COUNTIF(SAP!#REF!,M4451)&gt;0),"Matched", "")</f>
        <v>#REF!</v>
      </c>
      <c r="O4451" s="21" t="str">
        <f t="shared" si="230"/>
        <v/>
      </c>
      <c r="P4451" s="21" t="e">
        <f ca="1">IF(AND(O4451&lt;&gt; "", COUNTIF(SAP!#REF!,O4451)&gt;0),"Matched", "")</f>
        <v>#REF!</v>
      </c>
      <c r="R4451" s="21" t="e">
        <f ca="1">IF(AND(Q4451&lt;&gt; "", COUNTIF(SAP!#REF!,Q4451)&gt;0),"Matched", "")</f>
        <v>#REF!</v>
      </c>
      <c r="S4451" s="21" t="str">
        <f ca="1">IF(AND(D4451="AD", I4451="800TAX  "),"Logic5"&amp;"_"&amp;TEXT(C4451,"dd.mm.yyyy") &amp;"_"&amp; 494.76,"")</f>
        <v>Logic5_27.04.2020_494.76</v>
      </c>
      <c r="T4451" s="21" t="e">
        <f ca="1">IF(AND(S4451&lt;&gt; "", COUNTIF(SAP!#REF!,S4451)&gt;0),"Matched", "")</f>
        <v>#REF!</v>
      </c>
    </row>
    <row r="4452" spans="1:20" hidden="1">
      <c r="A4452" s="21">
        <v>11563327</v>
      </c>
      <c r="B4452" s="22">
        <v>43948</v>
      </c>
      <c r="C4452" s="22">
        <v>43948</v>
      </c>
      <c r="D4452" s="21" t="s">
        <v>13</v>
      </c>
      <c r="E4452" s="23">
        <v>0</v>
      </c>
      <c r="F4452" s="23">
        <v>19.45</v>
      </c>
      <c r="G4452" s="23">
        <v>0</v>
      </c>
      <c r="H4452" s="23">
        <v>878800.25</v>
      </c>
      <c r="I4452" s="21" t="s">
        <v>14</v>
      </c>
      <c r="J4452" s="21" t="s">
        <v>15</v>
      </c>
      <c r="K4452" s="21" t="str">
        <f t="shared" si="229"/>
        <v/>
      </c>
      <c r="L4452" s="21" t="e">
        <f ca="1">IF(AND(K4452&lt;&gt; "", COUNTIF(SAP!#REF!,K4452)&gt;0),"Matched", "")</f>
        <v>#REF!</v>
      </c>
      <c r="M4452" s="21" t="str">
        <f t="shared" si="227"/>
        <v/>
      </c>
      <c r="N4452" s="21" t="e">
        <f ca="1">IF(AND(M4452&lt;&gt; "", COUNTIF(SAP!#REF!,M4452)&gt;0),"Matched", "")</f>
        <v>#REF!</v>
      </c>
      <c r="O4452" s="21" t="str">
        <f t="shared" si="230"/>
        <v/>
      </c>
      <c r="P4452" s="21" t="e">
        <f ca="1">IF(AND(O4452&lt;&gt; "", COUNTIF(SAP!#REF!,O4452)&gt;0),"Matched", "")</f>
        <v>#REF!</v>
      </c>
      <c r="R4452" s="21" t="e">
        <f ca="1">IF(AND(Q4452&lt;&gt; "", COUNTIF(SAP!#REF!,Q4452)&gt;0),"Matched", "")</f>
        <v>#REF!</v>
      </c>
      <c r="S4452" s="21" t="str">
        <f ca="1">IF(AND(D4452="AD", I4452="800TAX  "),"Logic5"&amp;"_"&amp;TEXT(C4452,"dd.mm.yyyy") &amp;"_"&amp; 494.76,"")</f>
        <v>Logic5_27.04.2020_494.76</v>
      </c>
      <c r="T4452" s="21" t="e">
        <f ca="1">IF(AND(S4452&lt;&gt; "", COUNTIF(SAP!#REF!,S4452)&gt;0),"Matched", "")</f>
        <v>#REF!</v>
      </c>
    </row>
    <row r="4453" spans="1:20" hidden="1">
      <c r="A4453" s="21">
        <v>11563327</v>
      </c>
      <c r="B4453" s="22">
        <v>43948</v>
      </c>
      <c r="C4453" s="22">
        <v>43948</v>
      </c>
      <c r="D4453" s="21" t="s">
        <v>13</v>
      </c>
      <c r="E4453" s="23">
        <v>0</v>
      </c>
      <c r="F4453" s="23">
        <v>24.39</v>
      </c>
      <c r="G4453" s="23">
        <v>0</v>
      </c>
      <c r="H4453" s="23">
        <v>878775.86</v>
      </c>
      <c r="I4453" s="21" t="s">
        <v>14</v>
      </c>
      <c r="J4453" s="21" t="s">
        <v>15</v>
      </c>
      <c r="K4453" s="21" t="str">
        <f t="shared" si="229"/>
        <v/>
      </c>
      <c r="L4453" s="21" t="e">
        <f ca="1">IF(AND(K4453&lt;&gt; "", COUNTIF(SAP!#REF!,K4453)&gt;0),"Matched", "")</f>
        <v>#REF!</v>
      </c>
      <c r="M4453" s="21" t="str">
        <f t="shared" si="227"/>
        <v/>
      </c>
      <c r="N4453" s="21" t="e">
        <f ca="1">IF(AND(M4453&lt;&gt; "", COUNTIF(SAP!#REF!,M4453)&gt;0),"Matched", "")</f>
        <v>#REF!</v>
      </c>
      <c r="O4453" s="21" t="str">
        <f t="shared" si="230"/>
        <v/>
      </c>
      <c r="P4453" s="21" t="e">
        <f ca="1">IF(AND(O4453&lt;&gt; "", COUNTIF(SAP!#REF!,O4453)&gt;0),"Matched", "")</f>
        <v>#REF!</v>
      </c>
      <c r="R4453" s="21" t="e">
        <f ca="1">IF(AND(Q4453&lt;&gt; "", COUNTIF(SAP!#REF!,Q4453)&gt;0),"Matched", "")</f>
        <v>#REF!</v>
      </c>
      <c r="S4453" s="21" t="str">
        <f ca="1">IF(AND(D4453="AD", I4453="800TAX  "),"Logic5"&amp;"_"&amp;TEXT(C4453,"dd.mm.yyyy") &amp;"_"&amp; 494.76,"")</f>
        <v>Logic5_27.04.2020_494.76</v>
      </c>
      <c r="T4453" s="21" t="e">
        <f ca="1">IF(AND(S4453&lt;&gt; "", COUNTIF(SAP!#REF!,S4453)&gt;0),"Matched", "")</f>
        <v>#REF!</v>
      </c>
    </row>
    <row r="4454" spans="1:20" hidden="1">
      <c r="A4454" s="21">
        <v>11563327</v>
      </c>
      <c r="B4454" s="22">
        <v>43948</v>
      </c>
      <c r="C4454" s="22">
        <v>43948</v>
      </c>
      <c r="D4454" s="21" t="s">
        <v>13</v>
      </c>
      <c r="E4454" s="23">
        <v>0</v>
      </c>
      <c r="F4454" s="23">
        <v>26.17</v>
      </c>
      <c r="G4454" s="23">
        <v>0</v>
      </c>
      <c r="H4454" s="23">
        <v>878749.69</v>
      </c>
      <c r="I4454" s="21" t="s">
        <v>14</v>
      </c>
      <c r="J4454" s="21" t="s">
        <v>15</v>
      </c>
      <c r="K4454" s="21" t="str">
        <f t="shared" si="229"/>
        <v/>
      </c>
      <c r="L4454" s="21" t="e">
        <f ca="1">IF(AND(K4454&lt;&gt; "", COUNTIF(SAP!#REF!,K4454)&gt;0),"Matched", "")</f>
        <v>#REF!</v>
      </c>
      <c r="M4454" s="21" t="str">
        <f t="shared" si="227"/>
        <v/>
      </c>
      <c r="N4454" s="21" t="e">
        <f ca="1">IF(AND(M4454&lt;&gt; "", COUNTIF(SAP!#REF!,M4454)&gt;0),"Matched", "")</f>
        <v>#REF!</v>
      </c>
      <c r="O4454" s="21" t="str">
        <f t="shared" si="230"/>
        <v/>
      </c>
      <c r="P4454" s="21" t="e">
        <f ca="1">IF(AND(O4454&lt;&gt; "", COUNTIF(SAP!#REF!,O4454)&gt;0),"Matched", "")</f>
        <v>#REF!</v>
      </c>
      <c r="R4454" s="21" t="e">
        <f ca="1">IF(AND(Q4454&lt;&gt; "", COUNTIF(SAP!#REF!,Q4454)&gt;0),"Matched", "")</f>
        <v>#REF!</v>
      </c>
      <c r="S4454" s="21" t="str">
        <f ca="1">IF(AND(D4454="AD", I4454="800TAX  "),"Logic5"&amp;"_"&amp;TEXT(C4454,"dd.mm.yyyy") &amp;"_"&amp; 494.76,"")</f>
        <v>Logic5_27.04.2020_494.76</v>
      </c>
      <c r="T4454" s="21" t="e">
        <f ca="1">IF(AND(S4454&lt;&gt; "", COUNTIF(SAP!#REF!,S4454)&gt;0),"Matched", "")</f>
        <v>#REF!</v>
      </c>
    </row>
    <row r="4455" spans="1:20" hidden="1">
      <c r="A4455" s="21">
        <v>11563327</v>
      </c>
      <c r="B4455" s="22">
        <v>43948</v>
      </c>
      <c r="C4455" s="22">
        <v>43948</v>
      </c>
      <c r="D4455" s="21" t="s">
        <v>13</v>
      </c>
      <c r="E4455" s="23">
        <v>0</v>
      </c>
      <c r="F4455" s="23">
        <v>26.18</v>
      </c>
      <c r="G4455" s="23">
        <v>0</v>
      </c>
      <c r="H4455" s="23">
        <v>878723.51</v>
      </c>
      <c r="I4455" s="21" t="s">
        <v>14</v>
      </c>
      <c r="J4455" s="21" t="s">
        <v>15</v>
      </c>
      <c r="K4455" s="21" t="str">
        <f t="shared" si="229"/>
        <v/>
      </c>
      <c r="L4455" s="21" t="e">
        <f ca="1">IF(AND(K4455&lt;&gt; "", COUNTIF(SAP!#REF!,K4455)&gt;0),"Matched", "")</f>
        <v>#REF!</v>
      </c>
      <c r="M4455" s="21" t="str">
        <f t="shared" si="227"/>
        <v/>
      </c>
      <c r="N4455" s="21" t="e">
        <f ca="1">IF(AND(M4455&lt;&gt; "", COUNTIF(SAP!#REF!,M4455)&gt;0),"Matched", "")</f>
        <v>#REF!</v>
      </c>
      <c r="O4455" s="21" t="str">
        <f t="shared" si="230"/>
        <v/>
      </c>
      <c r="P4455" s="21" t="e">
        <f ca="1">IF(AND(O4455&lt;&gt; "", COUNTIF(SAP!#REF!,O4455)&gt;0),"Matched", "")</f>
        <v>#REF!</v>
      </c>
      <c r="R4455" s="21" t="e">
        <f ca="1">IF(AND(Q4455&lt;&gt; "", COUNTIF(SAP!#REF!,Q4455)&gt;0),"Matched", "")</f>
        <v>#REF!</v>
      </c>
      <c r="S4455" s="21" t="str">
        <f ca="1">IF(AND(D4455="AD", I4455="800TAX  "),"Logic5"&amp;"_"&amp;TEXT(C4455,"dd.mm.yyyy") &amp;"_"&amp; 494.76,"")</f>
        <v>Logic5_27.04.2020_494.76</v>
      </c>
      <c r="T4455" s="21" t="e">
        <f ca="1">IF(AND(S4455&lt;&gt; "", COUNTIF(SAP!#REF!,S4455)&gt;0),"Matched", "")</f>
        <v>#REF!</v>
      </c>
    </row>
    <row r="4456" spans="1:20" hidden="1">
      <c r="A4456" s="21">
        <v>11563327</v>
      </c>
      <c r="B4456" s="22">
        <v>43948</v>
      </c>
      <c r="C4456" s="22">
        <v>43948</v>
      </c>
      <c r="D4456" s="21" t="s">
        <v>13</v>
      </c>
      <c r="E4456" s="23">
        <v>0</v>
      </c>
      <c r="F4456" s="23">
        <v>29.04</v>
      </c>
      <c r="G4456" s="23">
        <v>0</v>
      </c>
      <c r="H4456" s="23">
        <v>878694.47</v>
      </c>
      <c r="I4456" s="21" t="s">
        <v>14</v>
      </c>
      <c r="J4456" s="21" t="s">
        <v>15</v>
      </c>
      <c r="K4456" s="21" t="str">
        <f t="shared" si="229"/>
        <v/>
      </c>
      <c r="L4456" s="21" t="e">
        <f ca="1">IF(AND(K4456&lt;&gt; "", COUNTIF(SAP!#REF!,K4456)&gt;0),"Matched", "")</f>
        <v>#REF!</v>
      </c>
      <c r="M4456" s="21" t="str">
        <f t="shared" si="227"/>
        <v/>
      </c>
      <c r="N4456" s="21" t="e">
        <f ca="1">IF(AND(M4456&lt;&gt; "", COUNTIF(SAP!#REF!,M4456)&gt;0),"Matched", "")</f>
        <v>#REF!</v>
      </c>
      <c r="O4456" s="21" t="str">
        <f t="shared" si="230"/>
        <v/>
      </c>
      <c r="P4456" s="21" t="e">
        <f ca="1">IF(AND(O4456&lt;&gt; "", COUNTIF(SAP!#REF!,O4456)&gt;0),"Matched", "")</f>
        <v>#REF!</v>
      </c>
      <c r="R4456" s="21" t="e">
        <f ca="1">IF(AND(Q4456&lt;&gt; "", COUNTIF(SAP!#REF!,Q4456)&gt;0),"Matched", "")</f>
        <v>#REF!</v>
      </c>
      <c r="S4456" s="21" t="str">
        <f ca="1">IF(AND(D4456="AD", I4456="800TAX  "),"Logic5"&amp;"_"&amp;TEXT(C4456,"dd.mm.yyyy") &amp;"_"&amp; 494.76,"")</f>
        <v>Logic5_27.04.2020_494.76</v>
      </c>
      <c r="T4456" s="21" t="e">
        <f ca="1">IF(AND(S4456&lt;&gt; "", COUNTIF(SAP!#REF!,S4456)&gt;0),"Matched", "")</f>
        <v>#REF!</v>
      </c>
    </row>
    <row r="4457" spans="1:20" hidden="1">
      <c r="A4457" s="21">
        <v>11563327</v>
      </c>
      <c r="B4457" s="22">
        <v>43948</v>
      </c>
      <c r="C4457" s="22">
        <v>43948</v>
      </c>
      <c r="D4457" s="21" t="s">
        <v>13</v>
      </c>
      <c r="E4457" s="23">
        <v>0</v>
      </c>
      <c r="F4457" s="23">
        <v>30.28</v>
      </c>
      <c r="G4457" s="23">
        <v>0</v>
      </c>
      <c r="H4457" s="23">
        <v>878664.19</v>
      </c>
      <c r="I4457" s="21" t="s">
        <v>14</v>
      </c>
      <c r="J4457" s="21" t="s">
        <v>15</v>
      </c>
      <c r="K4457" s="21" t="str">
        <f t="shared" si="229"/>
        <v/>
      </c>
      <c r="L4457" s="21" t="e">
        <f ca="1">IF(AND(K4457&lt;&gt; "", COUNTIF(SAP!#REF!,K4457)&gt;0),"Matched", "")</f>
        <v>#REF!</v>
      </c>
      <c r="M4457" s="21" t="str">
        <f t="shared" si="227"/>
        <v/>
      </c>
      <c r="N4457" s="21" t="e">
        <f ca="1">IF(AND(M4457&lt;&gt; "", COUNTIF(SAP!#REF!,M4457)&gt;0),"Matched", "")</f>
        <v>#REF!</v>
      </c>
      <c r="O4457" s="21" t="str">
        <f t="shared" si="230"/>
        <v/>
      </c>
      <c r="P4457" s="21" t="e">
        <f ca="1">IF(AND(O4457&lt;&gt; "", COUNTIF(SAP!#REF!,O4457)&gt;0),"Matched", "")</f>
        <v>#REF!</v>
      </c>
      <c r="R4457" s="21" t="e">
        <f ca="1">IF(AND(Q4457&lt;&gt; "", COUNTIF(SAP!#REF!,Q4457)&gt;0),"Matched", "")</f>
        <v>#REF!</v>
      </c>
      <c r="S4457" s="21" t="str">
        <f ca="1">IF(AND(D4457="AD", I4457="800TAX  "),"Logic5"&amp;"_"&amp;TEXT(C4457,"dd.mm.yyyy") &amp;"_"&amp; 494.76,"")</f>
        <v>Logic5_27.04.2020_494.76</v>
      </c>
      <c r="T4457" s="21" t="e">
        <f ca="1">IF(AND(S4457&lt;&gt; "", COUNTIF(SAP!#REF!,S4457)&gt;0),"Matched", "")</f>
        <v>#REF!</v>
      </c>
    </row>
    <row r="4458" spans="1:20" hidden="1">
      <c r="A4458" s="21">
        <v>11563327</v>
      </c>
      <c r="B4458" s="22">
        <v>43948</v>
      </c>
      <c r="C4458" s="22">
        <v>43948</v>
      </c>
      <c r="D4458" s="21" t="s">
        <v>13</v>
      </c>
      <c r="E4458" s="23">
        <v>0</v>
      </c>
      <c r="F4458" s="23">
        <v>30.46</v>
      </c>
      <c r="G4458" s="23">
        <v>0</v>
      </c>
      <c r="H4458" s="23">
        <v>878633.73</v>
      </c>
      <c r="I4458" s="21" t="s">
        <v>14</v>
      </c>
      <c r="J4458" s="21" t="s">
        <v>15</v>
      </c>
      <c r="K4458" s="21" t="str">
        <f t="shared" si="229"/>
        <v/>
      </c>
      <c r="L4458" s="21" t="e">
        <f ca="1">IF(AND(K4458&lt;&gt; "", COUNTIF(SAP!#REF!,K4458)&gt;0),"Matched", "")</f>
        <v>#REF!</v>
      </c>
      <c r="M4458" s="21" t="str">
        <f t="shared" si="227"/>
        <v/>
      </c>
      <c r="N4458" s="21" t="e">
        <f ca="1">IF(AND(M4458&lt;&gt; "", COUNTIF(SAP!#REF!,M4458)&gt;0),"Matched", "")</f>
        <v>#REF!</v>
      </c>
      <c r="O4458" s="21" t="str">
        <f t="shared" si="230"/>
        <v/>
      </c>
      <c r="P4458" s="21" t="e">
        <f ca="1">IF(AND(O4458&lt;&gt; "", COUNTIF(SAP!#REF!,O4458)&gt;0),"Matched", "")</f>
        <v>#REF!</v>
      </c>
      <c r="R4458" s="21" t="e">
        <f ca="1">IF(AND(Q4458&lt;&gt; "", COUNTIF(SAP!#REF!,Q4458)&gt;0),"Matched", "")</f>
        <v>#REF!</v>
      </c>
      <c r="S4458" s="21" t="str">
        <f ca="1">IF(AND(D4458="AD", I4458="800TAX  "),"Logic5"&amp;"_"&amp;TEXT(C4458,"dd.mm.yyyy") &amp;"_"&amp; 494.76,"")</f>
        <v>Logic5_27.04.2020_494.76</v>
      </c>
      <c r="T4458" s="21" t="e">
        <f ca="1">IF(AND(S4458&lt;&gt; "", COUNTIF(SAP!#REF!,S4458)&gt;0),"Matched", "")</f>
        <v>#REF!</v>
      </c>
    </row>
    <row r="4459" spans="1:20" hidden="1">
      <c r="A4459" s="21">
        <v>11563327</v>
      </c>
      <c r="B4459" s="22">
        <v>43948</v>
      </c>
      <c r="C4459" s="22">
        <v>43948</v>
      </c>
      <c r="D4459" s="21" t="s">
        <v>13</v>
      </c>
      <c r="E4459" s="23">
        <v>0</v>
      </c>
      <c r="F4459" s="23">
        <v>31.15</v>
      </c>
      <c r="G4459" s="23">
        <v>0</v>
      </c>
      <c r="H4459" s="23">
        <v>878602.58</v>
      </c>
      <c r="I4459" s="21" t="s">
        <v>14</v>
      </c>
      <c r="J4459" s="21" t="s">
        <v>15</v>
      </c>
      <c r="K4459" s="21" t="str">
        <f t="shared" si="229"/>
        <v/>
      </c>
      <c r="L4459" s="21" t="e">
        <f ca="1">IF(AND(K4459&lt;&gt; "", COUNTIF(SAP!#REF!,K4459)&gt;0),"Matched", "")</f>
        <v>#REF!</v>
      </c>
      <c r="M4459" s="21" t="str">
        <f t="shared" si="227"/>
        <v/>
      </c>
      <c r="N4459" s="21" t="e">
        <f ca="1">IF(AND(M4459&lt;&gt; "", COUNTIF(SAP!#REF!,M4459)&gt;0),"Matched", "")</f>
        <v>#REF!</v>
      </c>
      <c r="O4459" s="21" t="str">
        <f t="shared" si="230"/>
        <v/>
      </c>
      <c r="P4459" s="21" t="e">
        <f ca="1">IF(AND(O4459&lt;&gt; "", COUNTIF(SAP!#REF!,O4459)&gt;0),"Matched", "")</f>
        <v>#REF!</v>
      </c>
      <c r="R4459" s="21" t="e">
        <f ca="1">IF(AND(Q4459&lt;&gt; "", COUNTIF(SAP!#REF!,Q4459)&gt;0),"Matched", "")</f>
        <v>#REF!</v>
      </c>
      <c r="S4459" s="21" t="str">
        <f ca="1">IF(AND(D4459="AD", I4459="800TAX  "),"Logic5"&amp;"_"&amp;TEXT(C4459,"dd.mm.yyyy") &amp;"_"&amp; 494.76,"")</f>
        <v>Logic5_27.04.2020_494.76</v>
      </c>
      <c r="T4459" s="21" t="e">
        <f ca="1">IF(AND(S4459&lt;&gt; "", COUNTIF(SAP!#REF!,S4459)&gt;0),"Matched", "")</f>
        <v>#REF!</v>
      </c>
    </row>
    <row r="4460" spans="1:20" hidden="1">
      <c r="A4460" s="21">
        <v>11563327</v>
      </c>
      <c r="B4460" s="22">
        <v>43948</v>
      </c>
      <c r="C4460" s="22">
        <v>43948</v>
      </c>
      <c r="D4460" s="21" t="s">
        <v>13</v>
      </c>
      <c r="E4460" s="23">
        <v>0</v>
      </c>
      <c r="F4460" s="23">
        <v>35.28</v>
      </c>
      <c r="G4460" s="23">
        <v>0</v>
      </c>
      <c r="H4460" s="23">
        <v>878567.3</v>
      </c>
      <c r="I4460" s="21" t="s">
        <v>14</v>
      </c>
      <c r="J4460" s="21" t="s">
        <v>15</v>
      </c>
      <c r="K4460" s="21" t="str">
        <f t="shared" si="229"/>
        <v/>
      </c>
      <c r="L4460" s="21" t="e">
        <f ca="1">IF(AND(K4460&lt;&gt; "", COUNTIF(SAP!#REF!,K4460)&gt;0),"Matched", "")</f>
        <v>#REF!</v>
      </c>
      <c r="M4460" s="21" t="str">
        <f t="shared" si="227"/>
        <v/>
      </c>
      <c r="N4460" s="21" t="e">
        <f ca="1">IF(AND(M4460&lt;&gt; "", COUNTIF(SAP!#REF!,M4460)&gt;0),"Matched", "")</f>
        <v>#REF!</v>
      </c>
      <c r="O4460" s="21" t="str">
        <f t="shared" si="230"/>
        <v/>
      </c>
      <c r="P4460" s="21" t="e">
        <f ca="1">IF(AND(O4460&lt;&gt; "", COUNTIF(SAP!#REF!,O4460)&gt;0),"Matched", "")</f>
        <v>#REF!</v>
      </c>
      <c r="R4460" s="21" t="e">
        <f ca="1">IF(AND(Q4460&lt;&gt; "", COUNTIF(SAP!#REF!,Q4460)&gt;0),"Matched", "")</f>
        <v>#REF!</v>
      </c>
      <c r="S4460" s="21" t="str">
        <f ca="1">IF(AND(D4460="AD", I4460="800TAX  "),"Logic5"&amp;"_"&amp;TEXT(C4460,"dd.mm.yyyy") &amp;"_"&amp; 494.76,"")</f>
        <v>Logic5_27.04.2020_494.76</v>
      </c>
      <c r="T4460" s="21" t="e">
        <f ca="1">IF(AND(S4460&lt;&gt; "", COUNTIF(SAP!#REF!,S4460)&gt;0),"Matched", "")</f>
        <v>#REF!</v>
      </c>
    </row>
    <row r="4461" spans="1:20" hidden="1">
      <c r="A4461" s="21">
        <v>11563327</v>
      </c>
      <c r="B4461" s="22">
        <v>43948</v>
      </c>
      <c r="C4461" s="22">
        <v>43948</v>
      </c>
      <c r="D4461" s="21" t="s">
        <v>13</v>
      </c>
      <c r="E4461" s="23">
        <v>0</v>
      </c>
      <c r="F4461" s="23">
        <v>47.96</v>
      </c>
      <c r="G4461" s="23">
        <v>0</v>
      </c>
      <c r="H4461" s="23">
        <v>878519.34</v>
      </c>
      <c r="I4461" s="21" t="s">
        <v>14</v>
      </c>
      <c r="J4461" s="21" t="s">
        <v>15</v>
      </c>
      <c r="K4461" s="21" t="str">
        <f t="shared" si="229"/>
        <v/>
      </c>
      <c r="L4461" s="21" t="e">
        <f ca="1">IF(AND(K4461&lt;&gt; "", COUNTIF(SAP!#REF!,K4461)&gt;0),"Matched", "")</f>
        <v>#REF!</v>
      </c>
      <c r="M4461" s="21" t="str">
        <f t="shared" si="227"/>
        <v/>
      </c>
      <c r="N4461" s="21" t="e">
        <f ca="1">IF(AND(M4461&lt;&gt; "", COUNTIF(SAP!#REF!,M4461)&gt;0),"Matched", "")</f>
        <v>#REF!</v>
      </c>
      <c r="O4461" s="21" t="str">
        <f t="shared" si="230"/>
        <v/>
      </c>
      <c r="P4461" s="21" t="e">
        <f ca="1">IF(AND(O4461&lt;&gt; "", COUNTIF(SAP!#REF!,O4461)&gt;0),"Matched", "")</f>
        <v>#REF!</v>
      </c>
      <c r="R4461" s="21" t="e">
        <f ca="1">IF(AND(Q4461&lt;&gt; "", COUNTIF(SAP!#REF!,Q4461)&gt;0),"Matched", "")</f>
        <v>#REF!</v>
      </c>
      <c r="S4461" s="21" t="str">
        <f ca="1">IF(AND(D4461="AD", I4461="800TAX  "),"Logic5"&amp;"_"&amp;TEXT(C4461,"dd.mm.yyyy") &amp;"_"&amp; 494.76,"")</f>
        <v>Logic5_27.04.2020_494.76</v>
      </c>
      <c r="T4461" s="21" t="e">
        <f ca="1">IF(AND(S4461&lt;&gt; "", COUNTIF(SAP!#REF!,S4461)&gt;0),"Matched", "")</f>
        <v>#REF!</v>
      </c>
    </row>
    <row r="4462" spans="1:20" hidden="1">
      <c r="A4462" s="21">
        <v>11563327</v>
      </c>
      <c r="B4462" s="22">
        <v>43948</v>
      </c>
      <c r="C4462" s="22">
        <v>43948</v>
      </c>
      <c r="D4462" s="21" t="s">
        <v>13</v>
      </c>
      <c r="E4462" s="23">
        <v>0</v>
      </c>
      <c r="F4462" s="23">
        <v>100.02</v>
      </c>
      <c r="G4462" s="23">
        <v>0</v>
      </c>
      <c r="H4462" s="23">
        <v>878419.32</v>
      </c>
      <c r="I4462" s="21" t="s">
        <v>14</v>
      </c>
      <c r="J4462" s="21" t="s">
        <v>15</v>
      </c>
      <c r="K4462" s="21" t="str">
        <f t="shared" si="229"/>
        <v/>
      </c>
      <c r="L4462" s="21" t="e">
        <f ca="1">IF(AND(K4462&lt;&gt; "", COUNTIF(SAP!#REF!,K4462)&gt;0),"Matched", "")</f>
        <v>#REF!</v>
      </c>
      <c r="M4462" s="21" t="str">
        <f t="shared" si="227"/>
        <v/>
      </c>
      <c r="N4462" s="21" t="e">
        <f ca="1">IF(AND(M4462&lt;&gt; "", COUNTIF(SAP!#REF!,M4462)&gt;0),"Matched", "")</f>
        <v>#REF!</v>
      </c>
      <c r="O4462" s="21" t="str">
        <f t="shared" si="230"/>
        <v/>
      </c>
      <c r="P4462" s="21" t="e">
        <f ca="1">IF(AND(O4462&lt;&gt; "", COUNTIF(SAP!#REF!,O4462)&gt;0),"Matched", "")</f>
        <v>#REF!</v>
      </c>
      <c r="R4462" s="21" t="e">
        <f ca="1">IF(AND(Q4462&lt;&gt; "", COUNTIF(SAP!#REF!,Q4462)&gt;0),"Matched", "")</f>
        <v>#REF!</v>
      </c>
      <c r="S4462" s="21" t="str">
        <f ca="1">IF(AND(D4462="AD", I4462="800TAX  "),"Logic5"&amp;"_"&amp;TEXT(C4462,"dd.mm.yyyy") &amp;"_"&amp; 494.76,"")</f>
        <v>Logic5_27.04.2020_494.76</v>
      </c>
      <c r="T4462" s="21" t="e">
        <f ca="1">IF(AND(S4462&lt;&gt; "", COUNTIF(SAP!#REF!,S4462)&gt;0),"Matched", "")</f>
        <v>#REF!</v>
      </c>
    </row>
    <row r="4463" spans="1:20" hidden="1">
      <c r="A4463" s="21">
        <v>11563327</v>
      </c>
      <c r="B4463" s="22">
        <v>43948</v>
      </c>
      <c r="C4463" s="22">
        <v>43948</v>
      </c>
      <c r="D4463" s="21" t="s">
        <v>16</v>
      </c>
      <c r="E4463" s="23">
        <v>0</v>
      </c>
      <c r="F4463" s="23">
        <v>878419.32</v>
      </c>
      <c r="G4463" s="23">
        <v>0</v>
      </c>
      <c r="H4463" s="23">
        <v>0</v>
      </c>
      <c r="I4463" s="21" t="s">
        <v>17</v>
      </c>
      <c r="J4463" s="21" t="s">
        <v>18</v>
      </c>
      <c r="K4463" s="21" t="str">
        <f t="shared" si="229"/>
        <v>Logic1_04_878419.32</v>
      </c>
      <c r="L4463" s="21" t="e">
        <f ca="1">IF(AND(K4463&lt;&gt; "", COUNTIF(SAP!#REF!,K4463)&gt;0),"Matched", "")</f>
        <v>#REF!</v>
      </c>
    </row>
    <row r="4464" spans="1:20" hidden="1">
      <c r="A4464" s="21">
        <v>11563327</v>
      </c>
      <c r="B4464" s="22">
        <v>43949</v>
      </c>
      <c r="C4464" s="22">
        <v>43949</v>
      </c>
      <c r="D4464" s="21" t="s">
        <v>10</v>
      </c>
      <c r="E4464" s="23">
        <v>0</v>
      </c>
      <c r="F4464" s="23">
        <v>0</v>
      </c>
      <c r="G4464" s="23">
        <v>50</v>
      </c>
      <c r="H4464" s="23">
        <v>50</v>
      </c>
      <c r="I4464" s="21" t="s">
        <v>11</v>
      </c>
      <c r="J4464" s="21" t="s">
        <v>12</v>
      </c>
      <c r="K4464" s="21" t="str">
        <f t="shared" si="229"/>
        <v/>
      </c>
      <c r="L4464" s="21" t="e">
        <f ca="1">IF(AND(K4464&lt;&gt; "", COUNTIF(SAP!#REF!,K4464)&gt;0),"Matched", "")</f>
        <v>#REF!</v>
      </c>
      <c r="M4464" s="21" t="str">
        <f t="shared" ref="M4464:M4527" si="231">IF(D4464="TR","Logic2"&amp;"_"&amp;TEXT(C4464,"dd.mm.yyyy") &amp;"_"&amp; F4464,"")</f>
        <v/>
      </c>
      <c r="N4464" s="21" t="e">
        <f ca="1">IF(AND(M4464&lt;&gt; "", COUNTIF(SAP!#REF!,M4464)&gt;0),"Matched", "")</f>
        <v>#REF!</v>
      </c>
      <c r="O4464" s="21" t="str">
        <f t="shared" ref="O4464:O4527" si="232">IF(D4464="AF","Logic3"&amp;"_"&amp;G4464,"")</f>
        <v/>
      </c>
      <c r="P4464" s="21" t="e">
        <f ca="1">IF(AND(O4464&lt;&gt; "", COUNTIF(SAP!#REF!,O4464)&gt;0),"Matched", "")</f>
        <v>#REF!</v>
      </c>
      <c r="Q4464" s="21" t="str">
        <f ca="1">IF(OR(D4464="AC",D4464="TR"),"Logic4"&amp;"_"&amp;TEXT(C4464,"dd.mm.yyyy") &amp;"_"&amp; 840670.88,"")</f>
        <v>Logic4_28.04.2020_840670.88</v>
      </c>
      <c r="R4464" s="21" t="e">
        <f ca="1">IF(AND(Q4464&lt;&gt; "", COUNTIF(SAP!#REF!,Q4464)&gt;0),"Matched", "")</f>
        <v>#REF!</v>
      </c>
    </row>
    <row r="4465" spans="1:18" hidden="1">
      <c r="A4465" s="21">
        <v>11563327</v>
      </c>
      <c r="B4465" s="22">
        <v>43949</v>
      </c>
      <c r="C4465" s="22">
        <v>43949</v>
      </c>
      <c r="D4465" s="21" t="s">
        <v>10</v>
      </c>
      <c r="E4465" s="23">
        <v>0</v>
      </c>
      <c r="F4465" s="23">
        <v>0</v>
      </c>
      <c r="G4465" s="23">
        <v>60</v>
      </c>
      <c r="H4465" s="23">
        <v>110</v>
      </c>
      <c r="I4465" s="21" t="s">
        <v>11</v>
      </c>
      <c r="J4465" s="21" t="s">
        <v>12</v>
      </c>
      <c r="K4465" s="21" t="str">
        <f t="shared" si="229"/>
        <v/>
      </c>
      <c r="L4465" s="21" t="e">
        <f ca="1">IF(AND(K4465&lt;&gt; "", COUNTIF(SAP!#REF!,K4465)&gt;0),"Matched", "")</f>
        <v>#REF!</v>
      </c>
      <c r="M4465" s="21" t="str">
        <f t="shared" si="231"/>
        <v/>
      </c>
      <c r="N4465" s="21" t="e">
        <f ca="1">IF(AND(M4465&lt;&gt; "", COUNTIF(SAP!#REF!,M4465)&gt;0),"Matched", "")</f>
        <v>#REF!</v>
      </c>
      <c r="O4465" s="21" t="str">
        <f t="shared" si="232"/>
        <v/>
      </c>
      <c r="P4465" s="21" t="e">
        <f ca="1">IF(AND(O4465&lt;&gt; "", COUNTIF(SAP!#REF!,O4465)&gt;0),"Matched", "")</f>
        <v>#REF!</v>
      </c>
      <c r="Q4465" s="21" t="str">
        <f ca="1">IF(OR(D4465="AC",D4465="TR"),"Logic4"&amp;"_"&amp;TEXT(C4465,"dd.mm.yyyy") &amp;"_"&amp; 840670.88,"")</f>
        <v>Logic4_28.04.2020_840670.88</v>
      </c>
      <c r="R4465" s="21" t="e">
        <f ca="1">IF(AND(Q4465&lt;&gt; "", COUNTIF(SAP!#REF!,Q4465)&gt;0),"Matched", "")</f>
        <v>#REF!</v>
      </c>
    </row>
    <row r="4466" spans="1:18" hidden="1">
      <c r="A4466" s="21">
        <v>11563327</v>
      </c>
      <c r="B4466" s="22">
        <v>43949</v>
      </c>
      <c r="C4466" s="22">
        <v>43949</v>
      </c>
      <c r="D4466" s="21" t="s">
        <v>10</v>
      </c>
      <c r="E4466" s="23">
        <v>0</v>
      </c>
      <c r="F4466" s="23">
        <v>0</v>
      </c>
      <c r="G4466" s="23">
        <v>65</v>
      </c>
      <c r="H4466" s="23">
        <v>175</v>
      </c>
      <c r="I4466" s="21" t="s">
        <v>11</v>
      </c>
      <c r="J4466" s="21" t="s">
        <v>12</v>
      </c>
      <c r="K4466" s="21" t="str">
        <f t="shared" si="229"/>
        <v/>
      </c>
      <c r="L4466" s="21" t="e">
        <f ca="1">IF(AND(K4466&lt;&gt; "", COUNTIF(SAP!#REF!,K4466)&gt;0),"Matched", "")</f>
        <v>#REF!</v>
      </c>
      <c r="M4466" s="21" t="str">
        <f t="shared" si="231"/>
        <v/>
      </c>
      <c r="N4466" s="21" t="e">
        <f ca="1">IF(AND(M4466&lt;&gt; "", COUNTIF(SAP!#REF!,M4466)&gt;0),"Matched", "")</f>
        <v>#REF!</v>
      </c>
      <c r="O4466" s="21" t="str">
        <f t="shared" si="232"/>
        <v/>
      </c>
      <c r="P4466" s="21" t="e">
        <f ca="1">IF(AND(O4466&lt;&gt; "", COUNTIF(SAP!#REF!,O4466)&gt;0),"Matched", "")</f>
        <v>#REF!</v>
      </c>
      <c r="Q4466" s="21" t="str">
        <f ca="1">IF(OR(D4466="AC",D4466="TR"),"Logic4"&amp;"_"&amp;TEXT(C4466,"dd.mm.yyyy") &amp;"_"&amp; 840670.88,"")</f>
        <v>Logic4_28.04.2020_840670.88</v>
      </c>
      <c r="R4466" s="21" t="e">
        <f ca="1">IF(AND(Q4466&lt;&gt; "", COUNTIF(SAP!#REF!,Q4466)&gt;0),"Matched", "")</f>
        <v>#REF!</v>
      </c>
    </row>
    <row r="4467" spans="1:18" hidden="1">
      <c r="A4467" s="21">
        <v>11563327</v>
      </c>
      <c r="B4467" s="22">
        <v>43949</v>
      </c>
      <c r="C4467" s="22">
        <v>43949</v>
      </c>
      <c r="D4467" s="21" t="s">
        <v>10</v>
      </c>
      <c r="E4467" s="23">
        <v>0</v>
      </c>
      <c r="F4467" s="23">
        <v>0</v>
      </c>
      <c r="G4467" s="23">
        <v>68.599999999999994</v>
      </c>
      <c r="H4467" s="23">
        <v>243.6</v>
      </c>
      <c r="I4467" s="21" t="s">
        <v>11</v>
      </c>
      <c r="J4467" s="21" t="s">
        <v>12</v>
      </c>
      <c r="K4467" s="21" t="str">
        <f t="shared" si="229"/>
        <v/>
      </c>
      <c r="L4467" s="21" t="e">
        <f ca="1">IF(AND(K4467&lt;&gt; "", COUNTIF(SAP!#REF!,K4467)&gt;0),"Matched", "")</f>
        <v>#REF!</v>
      </c>
      <c r="M4467" s="21" t="str">
        <f t="shared" si="231"/>
        <v/>
      </c>
      <c r="N4467" s="21" t="e">
        <f ca="1">IF(AND(M4467&lt;&gt; "", COUNTIF(SAP!#REF!,M4467)&gt;0),"Matched", "")</f>
        <v>#REF!</v>
      </c>
      <c r="O4467" s="21" t="str">
        <f t="shared" si="232"/>
        <v/>
      </c>
      <c r="P4467" s="21" t="e">
        <f ca="1">IF(AND(O4467&lt;&gt; "", COUNTIF(SAP!#REF!,O4467)&gt;0),"Matched", "")</f>
        <v>#REF!</v>
      </c>
      <c r="Q4467" s="21" t="str">
        <f ca="1">IF(OR(D4467="AC",D4467="TR"),"Logic4"&amp;"_"&amp;TEXT(C4467,"dd.mm.yyyy") &amp;"_"&amp; 840670.88,"")</f>
        <v>Logic4_28.04.2020_840670.88</v>
      </c>
      <c r="R4467" s="21" t="e">
        <f ca="1">IF(AND(Q4467&lt;&gt; "", COUNTIF(SAP!#REF!,Q4467)&gt;0),"Matched", "")</f>
        <v>#REF!</v>
      </c>
    </row>
    <row r="4468" spans="1:18" hidden="1">
      <c r="A4468" s="21">
        <v>11563327</v>
      </c>
      <c r="B4468" s="22">
        <v>43949</v>
      </c>
      <c r="C4468" s="22">
        <v>43949</v>
      </c>
      <c r="D4468" s="21" t="s">
        <v>10</v>
      </c>
      <c r="E4468" s="23">
        <v>0</v>
      </c>
      <c r="F4468" s="23">
        <v>0</v>
      </c>
      <c r="G4468" s="23">
        <v>112</v>
      </c>
      <c r="H4468" s="23">
        <v>355.6</v>
      </c>
      <c r="I4468" s="21" t="s">
        <v>11</v>
      </c>
      <c r="J4468" s="21" t="s">
        <v>12</v>
      </c>
      <c r="K4468" s="21" t="str">
        <f t="shared" si="229"/>
        <v/>
      </c>
      <c r="L4468" s="21" t="e">
        <f ca="1">IF(AND(K4468&lt;&gt; "", COUNTIF(SAP!#REF!,K4468)&gt;0),"Matched", "")</f>
        <v>#REF!</v>
      </c>
      <c r="M4468" s="21" t="str">
        <f t="shared" si="231"/>
        <v/>
      </c>
      <c r="N4468" s="21" t="e">
        <f ca="1">IF(AND(M4468&lt;&gt; "", COUNTIF(SAP!#REF!,M4468)&gt;0),"Matched", "")</f>
        <v>#REF!</v>
      </c>
      <c r="O4468" s="21" t="str">
        <f t="shared" si="232"/>
        <v/>
      </c>
      <c r="P4468" s="21" t="e">
        <f ca="1">IF(AND(O4468&lt;&gt; "", COUNTIF(SAP!#REF!,O4468)&gt;0),"Matched", "")</f>
        <v>#REF!</v>
      </c>
      <c r="Q4468" s="21" t="str">
        <f ca="1">IF(OR(D4468="AC",D4468="TR"),"Logic4"&amp;"_"&amp;TEXT(C4468,"dd.mm.yyyy") &amp;"_"&amp; 840670.88,"")</f>
        <v>Logic4_28.04.2020_840670.88</v>
      </c>
      <c r="R4468" s="21" t="e">
        <f ca="1">IF(AND(Q4468&lt;&gt; "", COUNTIF(SAP!#REF!,Q4468)&gt;0),"Matched", "")</f>
        <v>#REF!</v>
      </c>
    </row>
    <row r="4469" spans="1:18" hidden="1">
      <c r="A4469" s="21">
        <v>11563327</v>
      </c>
      <c r="B4469" s="22">
        <v>43949</v>
      </c>
      <c r="C4469" s="22">
        <v>43949</v>
      </c>
      <c r="D4469" s="21" t="s">
        <v>10</v>
      </c>
      <c r="E4469" s="23">
        <v>0</v>
      </c>
      <c r="F4469" s="23">
        <v>0</v>
      </c>
      <c r="G4469" s="23">
        <v>214.4</v>
      </c>
      <c r="H4469" s="23">
        <v>570</v>
      </c>
      <c r="I4469" s="21" t="s">
        <v>11</v>
      </c>
      <c r="J4469" s="21" t="s">
        <v>12</v>
      </c>
      <c r="K4469" s="21" t="str">
        <f t="shared" si="229"/>
        <v/>
      </c>
      <c r="L4469" s="21" t="e">
        <f ca="1">IF(AND(K4469&lt;&gt; "", COUNTIF(SAP!#REF!,K4469)&gt;0),"Matched", "")</f>
        <v>#REF!</v>
      </c>
      <c r="M4469" s="21" t="str">
        <f t="shared" si="231"/>
        <v/>
      </c>
      <c r="N4469" s="21" t="e">
        <f ca="1">IF(AND(M4469&lt;&gt; "", COUNTIF(SAP!#REF!,M4469)&gt;0),"Matched", "")</f>
        <v>#REF!</v>
      </c>
      <c r="O4469" s="21" t="str">
        <f t="shared" si="232"/>
        <v/>
      </c>
      <c r="P4469" s="21" t="e">
        <f ca="1">IF(AND(O4469&lt;&gt; "", COUNTIF(SAP!#REF!,O4469)&gt;0),"Matched", "")</f>
        <v>#REF!</v>
      </c>
      <c r="Q4469" s="21" t="str">
        <f ca="1">IF(OR(D4469="AC",D4469="TR"),"Logic4"&amp;"_"&amp;TEXT(C4469,"dd.mm.yyyy") &amp;"_"&amp; 840670.88,"")</f>
        <v>Logic4_28.04.2020_840670.88</v>
      </c>
      <c r="R4469" s="21" t="e">
        <f ca="1">IF(AND(Q4469&lt;&gt; "", COUNTIF(SAP!#REF!,Q4469)&gt;0),"Matched", "")</f>
        <v>#REF!</v>
      </c>
    </row>
    <row r="4470" spans="1:18" hidden="1">
      <c r="A4470" s="21">
        <v>11563327</v>
      </c>
      <c r="B4470" s="22">
        <v>43949</v>
      </c>
      <c r="C4470" s="22">
        <v>43949</v>
      </c>
      <c r="D4470" s="21" t="s">
        <v>10</v>
      </c>
      <c r="E4470" s="23">
        <v>0</v>
      </c>
      <c r="F4470" s="23">
        <v>0</v>
      </c>
      <c r="G4470" s="23">
        <v>500</v>
      </c>
      <c r="H4470" s="23">
        <v>1070</v>
      </c>
      <c r="I4470" s="21" t="s">
        <v>11</v>
      </c>
      <c r="J4470" s="21" t="s">
        <v>12</v>
      </c>
      <c r="K4470" s="21" t="str">
        <f t="shared" si="229"/>
        <v/>
      </c>
      <c r="L4470" s="21" t="e">
        <f ca="1">IF(AND(K4470&lt;&gt; "", COUNTIF(SAP!#REF!,K4470)&gt;0),"Matched", "")</f>
        <v>#REF!</v>
      </c>
      <c r="M4470" s="21" t="str">
        <f t="shared" si="231"/>
        <v/>
      </c>
      <c r="N4470" s="21" t="e">
        <f ca="1">IF(AND(M4470&lt;&gt; "", COUNTIF(SAP!#REF!,M4470)&gt;0),"Matched", "")</f>
        <v>#REF!</v>
      </c>
      <c r="O4470" s="21" t="str">
        <f t="shared" si="232"/>
        <v/>
      </c>
      <c r="P4470" s="21" t="e">
        <f ca="1">IF(AND(O4470&lt;&gt; "", COUNTIF(SAP!#REF!,O4470)&gt;0),"Matched", "")</f>
        <v>#REF!</v>
      </c>
      <c r="Q4470" s="21" t="str">
        <f ca="1">IF(OR(D4470="AC",D4470="TR"),"Logic4"&amp;"_"&amp;TEXT(C4470,"dd.mm.yyyy") &amp;"_"&amp; 840670.88,"")</f>
        <v>Logic4_28.04.2020_840670.88</v>
      </c>
      <c r="R4470" s="21" t="e">
        <f ca="1">IF(AND(Q4470&lt;&gt; "", COUNTIF(SAP!#REF!,Q4470)&gt;0),"Matched", "")</f>
        <v>#REF!</v>
      </c>
    </row>
    <row r="4471" spans="1:18" hidden="1">
      <c r="A4471" s="21">
        <v>11563327</v>
      </c>
      <c r="B4471" s="22">
        <v>43949</v>
      </c>
      <c r="C4471" s="22">
        <v>43949</v>
      </c>
      <c r="D4471" s="21" t="s">
        <v>10</v>
      </c>
      <c r="E4471" s="23">
        <v>0</v>
      </c>
      <c r="F4471" s="23">
        <v>0</v>
      </c>
      <c r="G4471" s="23">
        <v>510</v>
      </c>
      <c r="H4471" s="23">
        <v>1580</v>
      </c>
      <c r="I4471" s="21" t="s">
        <v>11</v>
      </c>
      <c r="J4471" s="21" t="s">
        <v>12</v>
      </c>
      <c r="K4471" s="21" t="str">
        <f t="shared" si="229"/>
        <v/>
      </c>
      <c r="L4471" s="21" t="e">
        <f ca="1">IF(AND(K4471&lt;&gt; "", COUNTIF(SAP!#REF!,K4471)&gt;0),"Matched", "")</f>
        <v>#REF!</v>
      </c>
      <c r="M4471" s="21" t="str">
        <f t="shared" si="231"/>
        <v/>
      </c>
      <c r="N4471" s="21" t="e">
        <f ca="1">IF(AND(M4471&lt;&gt; "", COUNTIF(SAP!#REF!,M4471)&gt;0),"Matched", "")</f>
        <v>#REF!</v>
      </c>
      <c r="O4471" s="21" t="str">
        <f t="shared" si="232"/>
        <v/>
      </c>
      <c r="P4471" s="21" t="e">
        <f ca="1">IF(AND(O4471&lt;&gt; "", COUNTIF(SAP!#REF!,O4471)&gt;0),"Matched", "")</f>
        <v>#REF!</v>
      </c>
      <c r="Q4471" s="21" t="str">
        <f ca="1">IF(OR(D4471="AC",D4471="TR"),"Logic4"&amp;"_"&amp;TEXT(C4471,"dd.mm.yyyy") &amp;"_"&amp; 840670.88,"")</f>
        <v>Logic4_28.04.2020_840670.88</v>
      </c>
      <c r="R4471" s="21" t="e">
        <f ca="1">IF(AND(Q4471&lt;&gt; "", COUNTIF(SAP!#REF!,Q4471)&gt;0),"Matched", "")</f>
        <v>#REF!</v>
      </c>
    </row>
    <row r="4472" spans="1:18" hidden="1">
      <c r="A4472" s="21">
        <v>11563327</v>
      </c>
      <c r="B4472" s="22">
        <v>43949</v>
      </c>
      <c r="C4472" s="22">
        <v>43949</v>
      </c>
      <c r="D4472" s="21" t="s">
        <v>10</v>
      </c>
      <c r="E4472" s="23">
        <v>0</v>
      </c>
      <c r="F4472" s="23">
        <v>0</v>
      </c>
      <c r="G4472" s="23">
        <v>610.4</v>
      </c>
      <c r="H4472" s="23">
        <v>2190.4</v>
      </c>
      <c r="I4472" s="21" t="s">
        <v>11</v>
      </c>
      <c r="J4472" s="21" t="s">
        <v>12</v>
      </c>
      <c r="K4472" s="21" t="str">
        <f t="shared" si="229"/>
        <v/>
      </c>
      <c r="L4472" s="21" t="e">
        <f ca="1">IF(AND(K4472&lt;&gt; "", COUNTIF(SAP!#REF!,K4472)&gt;0),"Matched", "")</f>
        <v>#REF!</v>
      </c>
      <c r="M4472" s="21" t="str">
        <f t="shared" si="231"/>
        <v/>
      </c>
      <c r="N4472" s="21" t="e">
        <f ca="1">IF(AND(M4472&lt;&gt; "", COUNTIF(SAP!#REF!,M4472)&gt;0),"Matched", "")</f>
        <v>#REF!</v>
      </c>
      <c r="O4472" s="21" t="str">
        <f t="shared" si="232"/>
        <v/>
      </c>
      <c r="P4472" s="21" t="e">
        <f ca="1">IF(AND(O4472&lt;&gt; "", COUNTIF(SAP!#REF!,O4472)&gt;0),"Matched", "")</f>
        <v>#REF!</v>
      </c>
      <c r="Q4472" s="21" t="str">
        <f ca="1">IF(OR(D4472="AC",D4472="TR"),"Logic4"&amp;"_"&amp;TEXT(C4472,"dd.mm.yyyy") &amp;"_"&amp; 840670.88,"")</f>
        <v>Logic4_28.04.2020_840670.88</v>
      </c>
      <c r="R4472" s="21" t="e">
        <f ca="1">IF(AND(Q4472&lt;&gt; "", COUNTIF(SAP!#REF!,Q4472)&gt;0),"Matched", "")</f>
        <v>#REF!</v>
      </c>
    </row>
    <row r="4473" spans="1:18" hidden="1">
      <c r="A4473" s="21">
        <v>11563327</v>
      </c>
      <c r="B4473" s="22">
        <v>43949</v>
      </c>
      <c r="C4473" s="22">
        <v>43949</v>
      </c>
      <c r="D4473" s="21" t="s">
        <v>10</v>
      </c>
      <c r="E4473" s="23">
        <v>0</v>
      </c>
      <c r="F4473" s="23">
        <v>0</v>
      </c>
      <c r="G4473" s="23">
        <v>680</v>
      </c>
      <c r="H4473" s="23">
        <v>2870.4</v>
      </c>
      <c r="I4473" s="21" t="s">
        <v>11</v>
      </c>
      <c r="J4473" s="21" t="s">
        <v>12</v>
      </c>
      <c r="K4473" s="21" t="str">
        <f t="shared" si="229"/>
        <v/>
      </c>
      <c r="L4473" s="21" t="e">
        <f ca="1">IF(AND(K4473&lt;&gt; "", COUNTIF(SAP!#REF!,K4473)&gt;0),"Matched", "")</f>
        <v>#REF!</v>
      </c>
      <c r="M4473" s="21" t="str">
        <f t="shared" si="231"/>
        <v/>
      </c>
      <c r="N4473" s="21" t="e">
        <f ca="1">IF(AND(M4473&lt;&gt; "", COUNTIF(SAP!#REF!,M4473)&gt;0),"Matched", "")</f>
        <v>#REF!</v>
      </c>
      <c r="O4473" s="21" t="str">
        <f t="shared" si="232"/>
        <v/>
      </c>
      <c r="P4473" s="21" t="e">
        <f ca="1">IF(AND(O4473&lt;&gt; "", COUNTIF(SAP!#REF!,O4473)&gt;0),"Matched", "")</f>
        <v>#REF!</v>
      </c>
      <c r="Q4473" s="21" t="str">
        <f ca="1">IF(OR(D4473="AC",D4473="TR"),"Logic4"&amp;"_"&amp;TEXT(C4473,"dd.mm.yyyy") &amp;"_"&amp; 840670.88,"")</f>
        <v>Logic4_28.04.2020_840670.88</v>
      </c>
      <c r="R4473" s="21" t="e">
        <f ca="1">IF(AND(Q4473&lt;&gt; "", COUNTIF(SAP!#REF!,Q4473)&gt;0),"Matched", "")</f>
        <v>#REF!</v>
      </c>
    </row>
    <row r="4474" spans="1:18" hidden="1">
      <c r="A4474" s="21">
        <v>11563327</v>
      </c>
      <c r="B4474" s="22">
        <v>43949</v>
      </c>
      <c r="C4474" s="22">
        <v>43949</v>
      </c>
      <c r="D4474" s="21" t="s">
        <v>10</v>
      </c>
      <c r="E4474" s="23">
        <v>0</v>
      </c>
      <c r="F4474" s="23">
        <v>0</v>
      </c>
      <c r="G4474" s="23">
        <v>700</v>
      </c>
      <c r="H4474" s="23">
        <v>3570.4</v>
      </c>
      <c r="I4474" s="21" t="s">
        <v>11</v>
      </c>
      <c r="J4474" s="21" t="s">
        <v>12</v>
      </c>
      <c r="K4474" s="21" t="str">
        <f t="shared" si="229"/>
        <v/>
      </c>
      <c r="L4474" s="21" t="e">
        <f ca="1">IF(AND(K4474&lt;&gt; "", COUNTIF(SAP!#REF!,K4474)&gt;0),"Matched", "")</f>
        <v>#REF!</v>
      </c>
      <c r="M4474" s="21" t="str">
        <f t="shared" si="231"/>
        <v/>
      </c>
      <c r="N4474" s="21" t="e">
        <f ca="1">IF(AND(M4474&lt;&gt; "", COUNTIF(SAP!#REF!,M4474)&gt;0),"Matched", "")</f>
        <v>#REF!</v>
      </c>
      <c r="O4474" s="21" t="str">
        <f t="shared" si="232"/>
        <v/>
      </c>
      <c r="P4474" s="21" t="e">
        <f ca="1">IF(AND(O4474&lt;&gt; "", COUNTIF(SAP!#REF!,O4474)&gt;0),"Matched", "")</f>
        <v>#REF!</v>
      </c>
      <c r="Q4474" s="21" t="str">
        <f ca="1">IF(OR(D4474="AC",D4474="TR"),"Logic4"&amp;"_"&amp;TEXT(C4474,"dd.mm.yyyy") &amp;"_"&amp; 840670.88,"")</f>
        <v>Logic4_28.04.2020_840670.88</v>
      </c>
      <c r="R4474" s="21" t="e">
        <f ca="1">IF(AND(Q4474&lt;&gt; "", COUNTIF(SAP!#REF!,Q4474)&gt;0),"Matched", "")</f>
        <v>#REF!</v>
      </c>
    </row>
    <row r="4475" spans="1:18" hidden="1">
      <c r="A4475" s="21">
        <v>11563327</v>
      </c>
      <c r="B4475" s="22">
        <v>43949</v>
      </c>
      <c r="C4475" s="22">
        <v>43949</v>
      </c>
      <c r="D4475" s="21" t="s">
        <v>10</v>
      </c>
      <c r="E4475" s="23">
        <v>0</v>
      </c>
      <c r="F4475" s="23">
        <v>0</v>
      </c>
      <c r="G4475" s="23">
        <v>750</v>
      </c>
      <c r="H4475" s="23">
        <v>4320.3999999999996</v>
      </c>
      <c r="I4475" s="21" t="s">
        <v>11</v>
      </c>
      <c r="J4475" s="21" t="s">
        <v>12</v>
      </c>
      <c r="K4475" s="21" t="str">
        <f t="shared" si="229"/>
        <v/>
      </c>
      <c r="L4475" s="21" t="e">
        <f ca="1">IF(AND(K4475&lt;&gt; "", COUNTIF(SAP!#REF!,K4475)&gt;0),"Matched", "")</f>
        <v>#REF!</v>
      </c>
      <c r="M4475" s="21" t="str">
        <f t="shared" si="231"/>
        <v/>
      </c>
      <c r="N4475" s="21" t="e">
        <f ca="1">IF(AND(M4475&lt;&gt; "", COUNTIF(SAP!#REF!,M4475)&gt;0),"Matched", "")</f>
        <v>#REF!</v>
      </c>
      <c r="O4475" s="21" t="str">
        <f t="shared" si="232"/>
        <v/>
      </c>
      <c r="P4475" s="21" t="e">
        <f ca="1">IF(AND(O4475&lt;&gt; "", COUNTIF(SAP!#REF!,O4475)&gt;0),"Matched", "")</f>
        <v>#REF!</v>
      </c>
      <c r="Q4475" s="21" t="str">
        <f ca="1">IF(OR(D4475="AC",D4475="TR"),"Logic4"&amp;"_"&amp;TEXT(C4475,"dd.mm.yyyy") &amp;"_"&amp; 840670.88,"")</f>
        <v>Logic4_28.04.2020_840670.88</v>
      </c>
      <c r="R4475" s="21" t="e">
        <f ca="1">IF(AND(Q4475&lt;&gt; "", COUNTIF(SAP!#REF!,Q4475)&gt;0),"Matched", "")</f>
        <v>#REF!</v>
      </c>
    </row>
    <row r="4476" spans="1:18" hidden="1">
      <c r="A4476" s="21">
        <v>11563327</v>
      </c>
      <c r="B4476" s="22">
        <v>43949</v>
      </c>
      <c r="C4476" s="22">
        <v>43949</v>
      </c>
      <c r="D4476" s="21" t="s">
        <v>10</v>
      </c>
      <c r="E4476" s="23">
        <v>0</v>
      </c>
      <c r="F4476" s="23">
        <v>0</v>
      </c>
      <c r="G4476" s="23">
        <v>760</v>
      </c>
      <c r="H4476" s="23">
        <v>5080.3999999999996</v>
      </c>
      <c r="I4476" s="21" t="s">
        <v>11</v>
      </c>
      <c r="J4476" s="21" t="s">
        <v>12</v>
      </c>
      <c r="K4476" s="21" t="str">
        <f t="shared" si="229"/>
        <v/>
      </c>
      <c r="L4476" s="21" t="e">
        <f ca="1">IF(AND(K4476&lt;&gt; "", COUNTIF(SAP!#REF!,K4476)&gt;0),"Matched", "")</f>
        <v>#REF!</v>
      </c>
      <c r="M4476" s="21" t="str">
        <f t="shared" si="231"/>
        <v/>
      </c>
      <c r="N4476" s="21" t="e">
        <f ca="1">IF(AND(M4476&lt;&gt; "", COUNTIF(SAP!#REF!,M4476)&gt;0),"Matched", "")</f>
        <v>#REF!</v>
      </c>
      <c r="O4476" s="21" t="str">
        <f t="shared" si="232"/>
        <v/>
      </c>
      <c r="P4476" s="21" t="e">
        <f ca="1">IF(AND(O4476&lt;&gt; "", COUNTIF(SAP!#REF!,O4476)&gt;0),"Matched", "")</f>
        <v>#REF!</v>
      </c>
      <c r="Q4476" s="21" t="str">
        <f ca="1">IF(OR(D4476="AC",D4476="TR"),"Logic4"&amp;"_"&amp;TEXT(C4476,"dd.mm.yyyy") &amp;"_"&amp; 840670.88,"")</f>
        <v>Logic4_28.04.2020_840670.88</v>
      </c>
      <c r="R4476" s="21" t="e">
        <f ca="1">IF(AND(Q4476&lt;&gt; "", COUNTIF(SAP!#REF!,Q4476)&gt;0),"Matched", "")</f>
        <v>#REF!</v>
      </c>
    </row>
    <row r="4477" spans="1:18" hidden="1">
      <c r="A4477" s="21">
        <v>11563327</v>
      </c>
      <c r="B4477" s="22">
        <v>43949</v>
      </c>
      <c r="C4477" s="22">
        <v>43949</v>
      </c>
      <c r="D4477" s="21" t="s">
        <v>10</v>
      </c>
      <c r="E4477" s="23">
        <v>0</v>
      </c>
      <c r="F4477" s="23">
        <v>0</v>
      </c>
      <c r="G4477" s="23">
        <v>770</v>
      </c>
      <c r="H4477" s="23">
        <v>5850.4</v>
      </c>
      <c r="I4477" s="21" t="s">
        <v>11</v>
      </c>
      <c r="J4477" s="21" t="s">
        <v>12</v>
      </c>
      <c r="K4477" s="21" t="str">
        <f t="shared" si="229"/>
        <v/>
      </c>
      <c r="L4477" s="21" t="e">
        <f ca="1">IF(AND(K4477&lt;&gt; "", COUNTIF(SAP!#REF!,K4477)&gt;0),"Matched", "")</f>
        <v>#REF!</v>
      </c>
      <c r="M4477" s="21" t="str">
        <f t="shared" si="231"/>
        <v/>
      </c>
      <c r="N4477" s="21" t="e">
        <f ca="1">IF(AND(M4477&lt;&gt; "", COUNTIF(SAP!#REF!,M4477)&gt;0),"Matched", "")</f>
        <v>#REF!</v>
      </c>
      <c r="O4477" s="21" t="str">
        <f t="shared" si="232"/>
        <v/>
      </c>
      <c r="P4477" s="21" t="e">
        <f ca="1">IF(AND(O4477&lt;&gt; "", COUNTIF(SAP!#REF!,O4477)&gt;0),"Matched", "")</f>
        <v>#REF!</v>
      </c>
      <c r="Q4477" s="21" t="str">
        <f ca="1">IF(OR(D4477="AC",D4477="TR"),"Logic4"&amp;"_"&amp;TEXT(C4477,"dd.mm.yyyy") &amp;"_"&amp; 840670.88,"")</f>
        <v>Logic4_28.04.2020_840670.88</v>
      </c>
      <c r="R4477" s="21" t="e">
        <f ca="1">IF(AND(Q4477&lt;&gt; "", COUNTIF(SAP!#REF!,Q4477)&gt;0),"Matched", "")</f>
        <v>#REF!</v>
      </c>
    </row>
    <row r="4478" spans="1:18" hidden="1">
      <c r="A4478" s="21">
        <v>11563327</v>
      </c>
      <c r="B4478" s="22">
        <v>43949</v>
      </c>
      <c r="C4478" s="22">
        <v>43949</v>
      </c>
      <c r="D4478" s="21" t="s">
        <v>10</v>
      </c>
      <c r="E4478" s="23">
        <v>0</v>
      </c>
      <c r="F4478" s="23">
        <v>0</v>
      </c>
      <c r="G4478" s="23">
        <v>780</v>
      </c>
      <c r="H4478" s="23">
        <v>6630.4</v>
      </c>
      <c r="I4478" s="21" t="s">
        <v>11</v>
      </c>
      <c r="J4478" s="21" t="s">
        <v>12</v>
      </c>
      <c r="K4478" s="21" t="str">
        <f t="shared" si="229"/>
        <v/>
      </c>
      <c r="L4478" s="21" t="e">
        <f ca="1">IF(AND(K4478&lt;&gt; "", COUNTIF(SAP!#REF!,K4478)&gt;0),"Matched", "")</f>
        <v>#REF!</v>
      </c>
      <c r="M4478" s="21" t="str">
        <f t="shared" si="231"/>
        <v/>
      </c>
      <c r="N4478" s="21" t="e">
        <f ca="1">IF(AND(M4478&lt;&gt; "", COUNTIF(SAP!#REF!,M4478)&gt;0),"Matched", "")</f>
        <v>#REF!</v>
      </c>
      <c r="O4478" s="21" t="str">
        <f t="shared" si="232"/>
        <v/>
      </c>
      <c r="P4478" s="21" t="e">
        <f ca="1">IF(AND(O4478&lt;&gt; "", COUNTIF(SAP!#REF!,O4478)&gt;0),"Matched", "")</f>
        <v>#REF!</v>
      </c>
      <c r="Q4478" s="21" t="str">
        <f ca="1">IF(OR(D4478="AC",D4478="TR"),"Logic4"&amp;"_"&amp;TEXT(C4478,"dd.mm.yyyy") &amp;"_"&amp; 840670.88,"")</f>
        <v>Logic4_28.04.2020_840670.88</v>
      </c>
      <c r="R4478" s="21" t="e">
        <f ca="1">IF(AND(Q4478&lt;&gt; "", COUNTIF(SAP!#REF!,Q4478)&gt;0),"Matched", "")</f>
        <v>#REF!</v>
      </c>
    </row>
    <row r="4479" spans="1:18" hidden="1">
      <c r="A4479" s="21">
        <v>11563327</v>
      </c>
      <c r="B4479" s="22">
        <v>43949</v>
      </c>
      <c r="C4479" s="22">
        <v>43949</v>
      </c>
      <c r="D4479" s="21" t="s">
        <v>10</v>
      </c>
      <c r="E4479" s="23">
        <v>0</v>
      </c>
      <c r="F4479" s="23">
        <v>0</v>
      </c>
      <c r="G4479" s="23">
        <v>800</v>
      </c>
      <c r="H4479" s="23">
        <v>7430.4</v>
      </c>
      <c r="I4479" s="21" t="s">
        <v>11</v>
      </c>
      <c r="J4479" s="21" t="s">
        <v>12</v>
      </c>
      <c r="K4479" s="21" t="str">
        <f t="shared" si="229"/>
        <v/>
      </c>
      <c r="L4479" s="21" t="e">
        <f ca="1">IF(AND(K4479&lt;&gt; "", COUNTIF(SAP!#REF!,K4479)&gt;0),"Matched", "")</f>
        <v>#REF!</v>
      </c>
      <c r="M4479" s="21" t="str">
        <f t="shared" si="231"/>
        <v/>
      </c>
      <c r="N4479" s="21" t="e">
        <f ca="1">IF(AND(M4479&lt;&gt; "", COUNTIF(SAP!#REF!,M4479)&gt;0),"Matched", "")</f>
        <v>#REF!</v>
      </c>
      <c r="O4479" s="21" t="str">
        <f t="shared" si="232"/>
        <v/>
      </c>
      <c r="P4479" s="21" t="e">
        <f ca="1">IF(AND(O4479&lt;&gt; "", COUNTIF(SAP!#REF!,O4479)&gt;0),"Matched", "")</f>
        <v>#REF!</v>
      </c>
      <c r="Q4479" s="21" t="str">
        <f ca="1">IF(OR(D4479="AC",D4479="TR"),"Logic4"&amp;"_"&amp;TEXT(C4479,"dd.mm.yyyy") &amp;"_"&amp; 840670.88,"")</f>
        <v>Logic4_28.04.2020_840670.88</v>
      </c>
      <c r="R4479" s="21" t="e">
        <f ca="1">IF(AND(Q4479&lt;&gt; "", COUNTIF(SAP!#REF!,Q4479)&gt;0),"Matched", "")</f>
        <v>#REF!</v>
      </c>
    </row>
    <row r="4480" spans="1:18" hidden="1">
      <c r="A4480" s="21">
        <v>11563327</v>
      </c>
      <c r="B4480" s="22">
        <v>43949</v>
      </c>
      <c r="C4480" s="22">
        <v>43949</v>
      </c>
      <c r="D4480" s="21" t="s">
        <v>10</v>
      </c>
      <c r="E4480" s="23">
        <v>0</v>
      </c>
      <c r="F4480" s="23">
        <v>0</v>
      </c>
      <c r="G4480" s="23">
        <v>853.5</v>
      </c>
      <c r="H4480" s="23">
        <v>8283.9</v>
      </c>
      <c r="I4480" s="21" t="s">
        <v>11</v>
      </c>
      <c r="J4480" s="21" t="s">
        <v>12</v>
      </c>
      <c r="K4480" s="21" t="str">
        <f t="shared" si="229"/>
        <v/>
      </c>
      <c r="L4480" s="21" t="e">
        <f ca="1">IF(AND(K4480&lt;&gt; "", COUNTIF(SAP!#REF!,K4480)&gt;0),"Matched", "")</f>
        <v>#REF!</v>
      </c>
      <c r="M4480" s="21" t="str">
        <f t="shared" si="231"/>
        <v/>
      </c>
      <c r="N4480" s="21" t="e">
        <f ca="1">IF(AND(M4480&lt;&gt; "", COUNTIF(SAP!#REF!,M4480)&gt;0),"Matched", "")</f>
        <v>#REF!</v>
      </c>
      <c r="O4480" s="21" t="str">
        <f t="shared" si="232"/>
        <v/>
      </c>
      <c r="P4480" s="21" t="e">
        <f ca="1">IF(AND(O4480&lt;&gt; "", COUNTIF(SAP!#REF!,O4480)&gt;0),"Matched", "")</f>
        <v>#REF!</v>
      </c>
      <c r="Q4480" s="21" t="str">
        <f ca="1">IF(OR(D4480="AC",D4480="TR"),"Logic4"&amp;"_"&amp;TEXT(C4480,"dd.mm.yyyy") &amp;"_"&amp; 840670.88,"")</f>
        <v>Logic4_28.04.2020_840670.88</v>
      </c>
      <c r="R4480" s="21" t="e">
        <f ca="1">IF(AND(Q4480&lt;&gt; "", COUNTIF(SAP!#REF!,Q4480)&gt;0),"Matched", "")</f>
        <v>#REF!</v>
      </c>
    </row>
    <row r="4481" spans="1:18" hidden="1">
      <c r="A4481" s="21">
        <v>11563327</v>
      </c>
      <c r="B4481" s="22">
        <v>43949</v>
      </c>
      <c r="C4481" s="22">
        <v>43949</v>
      </c>
      <c r="D4481" s="21" t="s">
        <v>10</v>
      </c>
      <c r="E4481" s="23">
        <v>0</v>
      </c>
      <c r="F4481" s="23">
        <v>0</v>
      </c>
      <c r="G4481" s="23">
        <v>857</v>
      </c>
      <c r="H4481" s="23">
        <v>9140.9</v>
      </c>
      <c r="I4481" s="21" t="s">
        <v>11</v>
      </c>
      <c r="J4481" s="21" t="s">
        <v>12</v>
      </c>
      <c r="K4481" s="21" t="str">
        <f t="shared" si="229"/>
        <v/>
      </c>
      <c r="L4481" s="21" t="e">
        <f ca="1">IF(AND(K4481&lt;&gt; "", COUNTIF(SAP!#REF!,K4481)&gt;0),"Matched", "")</f>
        <v>#REF!</v>
      </c>
      <c r="M4481" s="21" t="str">
        <f t="shared" si="231"/>
        <v/>
      </c>
      <c r="N4481" s="21" t="e">
        <f ca="1">IF(AND(M4481&lt;&gt; "", COUNTIF(SAP!#REF!,M4481)&gt;0),"Matched", "")</f>
        <v>#REF!</v>
      </c>
      <c r="O4481" s="21" t="str">
        <f t="shared" si="232"/>
        <v/>
      </c>
      <c r="P4481" s="21" t="e">
        <f ca="1">IF(AND(O4481&lt;&gt; "", COUNTIF(SAP!#REF!,O4481)&gt;0),"Matched", "")</f>
        <v>#REF!</v>
      </c>
      <c r="Q4481" s="21" t="str">
        <f ca="1">IF(OR(D4481="AC",D4481="TR"),"Logic4"&amp;"_"&amp;TEXT(C4481,"dd.mm.yyyy") &amp;"_"&amp; 840670.88,"")</f>
        <v>Logic4_28.04.2020_840670.88</v>
      </c>
      <c r="R4481" s="21" t="e">
        <f ca="1">IF(AND(Q4481&lt;&gt; "", COUNTIF(SAP!#REF!,Q4481)&gt;0),"Matched", "")</f>
        <v>#REF!</v>
      </c>
    </row>
    <row r="4482" spans="1:18" hidden="1">
      <c r="A4482" s="21">
        <v>11563327</v>
      </c>
      <c r="B4482" s="22">
        <v>43949</v>
      </c>
      <c r="C4482" s="22">
        <v>43949</v>
      </c>
      <c r="D4482" s="21" t="s">
        <v>10</v>
      </c>
      <c r="E4482" s="23">
        <v>0</v>
      </c>
      <c r="F4482" s="23">
        <v>0</v>
      </c>
      <c r="G4482" s="23">
        <v>950</v>
      </c>
      <c r="H4482" s="23">
        <v>10090.9</v>
      </c>
      <c r="I4482" s="21" t="s">
        <v>11</v>
      </c>
      <c r="J4482" s="21" t="s">
        <v>12</v>
      </c>
      <c r="K4482" s="21" t="str">
        <f t="shared" si="229"/>
        <v/>
      </c>
      <c r="L4482" s="21" t="e">
        <f ca="1">IF(AND(K4482&lt;&gt; "", COUNTIF(SAP!#REF!,K4482)&gt;0),"Matched", "")</f>
        <v>#REF!</v>
      </c>
      <c r="M4482" s="21" t="str">
        <f t="shared" si="231"/>
        <v/>
      </c>
      <c r="N4482" s="21" t="e">
        <f ca="1">IF(AND(M4482&lt;&gt; "", COUNTIF(SAP!#REF!,M4482)&gt;0),"Matched", "")</f>
        <v>#REF!</v>
      </c>
      <c r="O4482" s="21" t="str">
        <f t="shared" si="232"/>
        <v/>
      </c>
      <c r="P4482" s="21" t="e">
        <f ca="1">IF(AND(O4482&lt;&gt; "", COUNTIF(SAP!#REF!,O4482)&gt;0),"Matched", "")</f>
        <v>#REF!</v>
      </c>
      <c r="Q4482" s="21" t="str">
        <f ca="1">IF(OR(D4482="AC",D4482="TR"),"Logic4"&amp;"_"&amp;TEXT(C4482,"dd.mm.yyyy") &amp;"_"&amp; 840670.88,"")</f>
        <v>Logic4_28.04.2020_840670.88</v>
      </c>
      <c r="R4482" s="21" t="e">
        <f ca="1">IF(AND(Q4482&lt;&gt; "", COUNTIF(SAP!#REF!,Q4482)&gt;0),"Matched", "")</f>
        <v>#REF!</v>
      </c>
    </row>
    <row r="4483" spans="1:18" hidden="1">
      <c r="A4483" s="21">
        <v>11563327</v>
      </c>
      <c r="B4483" s="22">
        <v>43949</v>
      </c>
      <c r="C4483" s="22">
        <v>43949</v>
      </c>
      <c r="D4483" s="21" t="s">
        <v>10</v>
      </c>
      <c r="E4483" s="23">
        <v>0</v>
      </c>
      <c r="F4483" s="23">
        <v>0</v>
      </c>
      <c r="G4483" s="23">
        <v>995.5</v>
      </c>
      <c r="H4483" s="23">
        <v>11086.4</v>
      </c>
      <c r="I4483" s="21" t="s">
        <v>11</v>
      </c>
      <c r="J4483" s="21" t="s">
        <v>12</v>
      </c>
      <c r="K4483" s="21" t="str">
        <f t="shared" ref="K4483:K4546" si="233">IF(D4483="TF","Logic1"&amp;"_"&amp;TEXT(C4483, "mm") &amp;"_"&amp; F4483,"")</f>
        <v/>
      </c>
      <c r="L4483" s="21" t="e">
        <f ca="1">IF(AND(K4483&lt;&gt; "", COUNTIF(SAP!#REF!,K4483)&gt;0),"Matched", "")</f>
        <v>#REF!</v>
      </c>
      <c r="M4483" s="21" t="str">
        <f t="shared" si="231"/>
        <v/>
      </c>
      <c r="N4483" s="21" t="e">
        <f ca="1">IF(AND(M4483&lt;&gt; "", COUNTIF(SAP!#REF!,M4483)&gt;0),"Matched", "")</f>
        <v>#REF!</v>
      </c>
      <c r="O4483" s="21" t="str">
        <f t="shared" si="232"/>
        <v/>
      </c>
      <c r="P4483" s="21" t="e">
        <f ca="1">IF(AND(O4483&lt;&gt; "", COUNTIF(SAP!#REF!,O4483)&gt;0),"Matched", "")</f>
        <v>#REF!</v>
      </c>
      <c r="Q4483" s="21" t="str">
        <f ca="1">IF(OR(D4483="AC",D4483="TR"),"Logic4"&amp;"_"&amp;TEXT(C4483,"dd.mm.yyyy") &amp;"_"&amp; 840670.88,"")</f>
        <v>Logic4_28.04.2020_840670.88</v>
      </c>
      <c r="R4483" s="21" t="e">
        <f ca="1">IF(AND(Q4483&lt;&gt; "", COUNTIF(SAP!#REF!,Q4483)&gt;0),"Matched", "")</f>
        <v>#REF!</v>
      </c>
    </row>
    <row r="4484" spans="1:18" hidden="1">
      <c r="A4484" s="21">
        <v>11563327</v>
      </c>
      <c r="B4484" s="22">
        <v>43949</v>
      </c>
      <c r="C4484" s="22">
        <v>43949</v>
      </c>
      <c r="D4484" s="21" t="s">
        <v>10</v>
      </c>
      <c r="E4484" s="23">
        <v>0</v>
      </c>
      <c r="F4484" s="23">
        <v>0</v>
      </c>
      <c r="G4484" s="23">
        <v>1040</v>
      </c>
      <c r="H4484" s="23">
        <v>12126.4</v>
      </c>
      <c r="I4484" s="21" t="s">
        <v>11</v>
      </c>
      <c r="J4484" s="21" t="s">
        <v>12</v>
      </c>
      <c r="K4484" s="21" t="str">
        <f t="shared" si="233"/>
        <v/>
      </c>
      <c r="L4484" s="21" t="e">
        <f ca="1">IF(AND(K4484&lt;&gt; "", COUNTIF(SAP!#REF!,K4484)&gt;0),"Matched", "")</f>
        <v>#REF!</v>
      </c>
      <c r="M4484" s="21" t="str">
        <f t="shared" si="231"/>
        <v/>
      </c>
      <c r="N4484" s="21" t="e">
        <f ca="1">IF(AND(M4484&lt;&gt; "", COUNTIF(SAP!#REF!,M4484)&gt;0),"Matched", "")</f>
        <v>#REF!</v>
      </c>
      <c r="O4484" s="21" t="str">
        <f t="shared" si="232"/>
        <v/>
      </c>
      <c r="P4484" s="21" t="e">
        <f ca="1">IF(AND(O4484&lt;&gt; "", COUNTIF(SAP!#REF!,O4484)&gt;0),"Matched", "")</f>
        <v>#REF!</v>
      </c>
      <c r="Q4484" s="21" t="str">
        <f ca="1">IF(OR(D4484="AC",D4484="TR"),"Logic4"&amp;"_"&amp;TEXT(C4484,"dd.mm.yyyy") &amp;"_"&amp; 840670.88,"")</f>
        <v>Logic4_28.04.2020_840670.88</v>
      </c>
      <c r="R4484" s="21" t="e">
        <f ca="1">IF(AND(Q4484&lt;&gt; "", COUNTIF(SAP!#REF!,Q4484)&gt;0),"Matched", "")</f>
        <v>#REF!</v>
      </c>
    </row>
    <row r="4485" spans="1:18" hidden="1">
      <c r="A4485" s="21">
        <v>11563327</v>
      </c>
      <c r="B4485" s="22">
        <v>43949</v>
      </c>
      <c r="C4485" s="22">
        <v>43949</v>
      </c>
      <c r="D4485" s="21" t="s">
        <v>10</v>
      </c>
      <c r="E4485" s="23">
        <v>0</v>
      </c>
      <c r="F4485" s="23">
        <v>0</v>
      </c>
      <c r="G4485" s="23">
        <v>1100</v>
      </c>
      <c r="H4485" s="23">
        <v>13226.4</v>
      </c>
      <c r="I4485" s="21" t="s">
        <v>11</v>
      </c>
      <c r="J4485" s="21" t="s">
        <v>12</v>
      </c>
      <c r="K4485" s="21" t="str">
        <f t="shared" si="233"/>
        <v/>
      </c>
      <c r="L4485" s="21" t="e">
        <f ca="1">IF(AND(K4485&lt;&gt; "", COUNTIF(SAP!#REF!,K4485)&gt;0),"Matched", "")</f>
        <v>#REF!</v>
      </c>
      <c r="M4485" s="21" t="str">
        <f t="shared" si="231"/>
        <v/>
      </c>
      <c r="N4485" s="21" t="e">
        <f ca="1">IF(AND(M4485&lt;&gt; "", COUNTIF(SAP!#REF!,M4485)&gt;0),"Matched", "")</f>
        <v>#REF!</v>
      </c>
      <c r="O4485" s="21" t="str">
        <f t="shared" si="232"/>
        <v/>
      </c>
      <c r="P4485" s="21" t="e">
        <f ca="1">IF(AND(O4485&lt;&gt; "", COUNTIF(SAP!#REF!,O4485)&gt;0),"Matched", "")</f>
        <v>#REF!</v>
      </c>
      <c r="Q4485" s="21" t="str">
        <f ca="1">IF(OR(D4485="AC",D4485="TR"),"Logic4"&amp;"_"&amp;TEXT(C4485,"dd.mm.yyyy") &amp;"_"&amp; 840670.88,"")</f>
        <v>Logic4_28.04.2020_840670.88</v>
      </c>
      <c r="R4485" s="21" t="e">
        <f ca="1">IF(AND(Q4485&lt;&gt; "", COUNTIF(SAP!#REF!,Q4485)&gt;0),"Matched", "")</f>
        <v>#REF!</v>
      </c>
    </row>
    <row r="4486" spans="1:18" hidden="1">
      <c r="A4486" s="21">
        <v>11563327</v>
      </c>
      <c r="B4486" s="22">
        <v>43949</v>
      </c>
      <c r="C4486" s="22">
        <v>43949</v>
      </c>
      <c r="D4486" s="21" t="s">
        <v>10</v>
      </c>
      <c r="E4486" s="23">
        <v>0</v>
      </c>
      <c r="F4486" s="23">
        <v>0</v>
      </c>
      <c r="G4486" s="23">
        <v>1249.1600000000001</v>
      </c>
      <c r="H4486" s="23">
        <v>14475.56</v>
      </c>
      <c r="I4486" s="21" t="s">
        <v>11</v>
      </c>
      <c r="J4486" s="21" t="s">
        <v>12</v>
      </c>
      <c r="K4486" s="21" t="str">
        <f t="shared" si="233"/>
        <v/>
      </c>
      <c r="L4486" s="21" t="e">
        <f ca="1">IF(AND(K4486&lt;&gt; "", COUNTIF(SAP!#REF!,K4486)&gt;0),"Matched", "")</f>
        <v>#REF!</v>
      </c>
      <c r="M4486" s="21" t="str">
        <f t="shared" si="231"/>
        <v/>
      </c>
      <c r="N4486" s="21" t="e">
        <f ca="1">IF(AND(M4486&lt;&gt; "", COUNTIF(SAP!#REF!,M4486)&gt;0),"Matched", "")</f>
        <v>#REF!</v>
      </c>
      <c r="O4486" s="21" t="str">
        <f t="shared" si="232"/>
        <v/>
      </c>
      <c r="P4486" s="21" t="e">
        <f ca="1">IF(AND(O4486&lt;&gt; "", COUNTIF(SAP!#REF!,O4486)&gt;0),"Matched", "")</f>
        <v>#REF!</v>
      </c>
      <c r="Q4486" s="21" t="str">
        <f ca="1">IF(OR(D4486="AC",D4486="TR"),"Logic4"&amp;"_"&amp;TEXT(C4486,"dd.mm.yyyy") &amp;"_"&amp; 840670.88,"")</f>
        <v>Logic4_28.04.2020_840670.88</v>
      </c>
      <c r="R4486" s="21" t="e">
        <f ca="1">IF(AND(Q4486&lt;&gt; "", COUNTIF(SAP!#REF!,Q4486)&gt;0),"Matched", "")</f>
        <v>#REF!</v>
      </c>
    </row>
    <row r="4487" spans="1:18" hidden="1">
      <c r="A4487" s="21">
        <v>11563327</v>
      </c>
      <c r="B4487" s="22">
        <v>43949</v>
      </c>
      <c r="C4487" s="22">
        <v>43949</v>
      </c>
      <c r="D4487" s="21" t="s">
        <v>10</v>
      </c>
      <c r="E4487" s="23">
        <v>0</v>
      </c>
      <c r="F4487" s="23">
        <v>0</v>
      </c>
      <c r="G4487" s="23">
        <v>1276.8</v>
      </c>
      <c r="H4487" s="23">
        <v>15752.36</v>
      </c>
      <c r="I4487" s="21" t="s">
        <v>11</v>
      </c>
      <c r="J4487" s="21" t="s">
        <v>12</v>
      </c>
      <c r="K4487" s="21" t="str">
        <f t="shared" si="233"/>
        <v/>
      </c>
      <c r="L4487" s="21" t="e">
        <f ca="1">IF(AND(K4487&lt;&gt; "", COUNTIF(SAP!#REF!,K4487)&gt;0),"Matched", "")</f>
        <v>#REF!</v>
      </c>
      <c r="M4487" s="21" t="str">
        <f t="shared" si="231"/>
        <v/>
      </c>
      <c r="N4487" s="21" t="e">
        <f ca="1">IF(AND(M4487&lt;&gt; "", COUNTIF(SAP!#REF!,M4487)&gt;0),"Matched", "")</f>
        <v>#REF!</v>
      </c>
      <c r="O4487" s="21" t="str">
        <f t="shared" si="232"/>
        <v/>
      </c>
      <c r="P4487" s="21" t="e">
        <f ca="1">IF(AND(O4487&lt;&gt; "", COUNTIF(SAP!#REF!,O4487)&gt;0),"Matched", "")</f>
        <v>#REF!</v>
      </c>
      <c r="Q4487" s="21" t="str">
        <f ca="1">IF(OR(D4487="AC",D4487="TR"),"Logic4"&amp;"_"&amp;TEXT(C4487,"dd.mm.yyyy") &amp;"_"&amp; 840670.88,"")</f>
        <v>Logic4_28.04.2020_840670.88</v>
      </c>
      <c r="R4487" s="21" t="e">
        <f ca="1">IF(AND(Q4487&lt;&gt; "", COUNTIF(SAP!#REF!,Q4487)&gt;0),"Matched", "")</f>
        <v>#REF!</v>
      </c>
    </row>
    <row r="4488" spans="1:18" hidden="1">
      <c r="A4488" s="21">
        <v>11563327</v>
      </c>
      <c r="B4488" s="22">
        <v>43949</v>
      </c>
      <c r="C4488" s="22">
        <v>43949</v>
      </c>
      <c r="D4488" s="21" t="s">
        <v>10</v>
      </c>
      <c r="E4488" s="23">
        <v>0</v>
      </c>
      <c r="F4488" s="23">
        <v>0</v>
      </c>
      <c r="G4488" s="23">
        <v>1300</v>
      </c>
      <c r="H4488" s="23">
        <v>17052.36</v>
      </c>
      <c r="I4488" s="21" t="s">
        <v>11</v>
      </c>
      <c r="J4488" s="21" t="s">
        <v>12</v>
      </c>
      <c r="K4488" s="21" t="str">
        <f t="shared" si="233"/>
        <v/>
      </c>
      <c r="L4488" s="21" t="e">
        <f ca="1">IF(AND(K4488&lt;&gt; "", COUNTIF(SAP!#REF!,K4488)&gt;0),"Matched", "")</f>
        <v>#REF!</v>
      </c>
      <c r="M4488" s="21" t="str">
        <f t="shared" si="231"/>
        <v/>
      </c>
      <c r="N4488" s="21" t="e">
        <f ca="1">IF(AND(M4488&lt;&gt; "", COUNTIF(SAP!#REF!,M4488)&gt;0),"Matched", "")</f>
        <v>#REF!</v>
      </c>
      <c r="O4488" s="21" t="str">
        <f t="shared" si="232"/>
        <v/>
      </c>
      <c r="P4488" s="21" t="e">
        <f ca="1">IF(AND(O4488&lt;&gt; "", COUNTIF(SAP!#REF!,O4488)&gt;0),"Matched", "")</f>
        <v>#REF!</v>
      </c>
      <c r="Q4488" s="21" t="str">
        <f ca="1">IF(OR(D4488="AC",D4488="TR"),"Logic4"&amp;"_"&amp;TEXT(C4488,"dd.mm.yyyy") &amp;"_"&amp; 840670.88,"")</f>
        <v>Logic4_28.04.2020_840670.88</v>
      </c>
      <c r="R4488" s="21" t="e">
        <f ca="1">IF(AND(Q4488&lt;&gt; "", COUNTIF(SAP!#REF!,Q4488)&gt;0),"Matched", "")</f>
        <v>#REF!</v>
      </c>
    </row>
    <row r="4489" spans="1:18" hidden="1">
      <c r="A4489" s="21">
        <v>11563327</v>
      </c>
      <c r="B4489" s="22">
        <v>43949</v>
      </c>
      <c r="C4489" s="22">
        <v>43949</v>
      </c>
      <c r="D4489" s="21" t="s">
        <v>10</v>
      </c>
      <c r="E4489" s="23">
        <v>0</v>
      </c>
      <c r="F4489" s="23">
        <v>0</v>
      </c>
      <c r="G4489" s="23">
        <v>1300</v>
      </c>
      <c r="H4489" s="23">
        <v>18352.36</v>
      </c>
      <c r="I4489" s="21" t="s">
        <v>11</v>
      </c>
      <c r="J4489" s="21" t="s">
        <v>12</v>
      </c>
      <c r="K4489" s="21" t="str">
        <f t="shared" si="233"/>
        <v/>
      </c>
      <c r="L4489" s="21" t="e">
        <f ca="1">IF(AND(K4489&lt;&gt; "", COUNTIF(SAP!#REF!,K4489)&gt;0),"Matched", "")</f>
        <v>#REF!</v>
      </c>
      <c r="M4489" s="21" t="str">
        <f t="shared" si="231"/>
        <v/>
      </c>
      <c r="N4489" s="21" t="e">
        <f ca="1">IF(AND(M4489&lt;&gt; "", COUNTIF(SAP!#REF!,M4489)&gt;0),"Matched", "")</f>
        <v>#REF!</v>
      </c>
      <c r="O4489" s="21" t="str">
        <f t="shared" si="232"/>
        <v/>
      </c>
      <c r="P4489" s="21" t="e">
        <f ca="1">IF(AND(O4489&lt;&gt; "", COUNTIF(SAP!#REF!,O4489)&gt;0),"Matched", "")</f>
        <v>#REF!</v>
      </c>
      <c r="Q4489" s="21" t="str">
        <f ca="1">IF(OR(D4489="AC",D4489="TR"),"Logic4"&amp;"_"&amp;TEXT(C4489,"dd.mm.yyyy") &amp;"_"&amp; 840670.88,"")</f>
        <v>Logic4_28.04.2020_840670.88</v>
      </c>
      <c r="R4489" s="21" t="e">
        <f ca="1">IF(AND(Q4489&lt;&gt; "", COUNTIF(SAP!#REF!,Q4489)&gt;0),"Matched", "")</f>
        <v>#REF!</v>
      </c>
    </row>
    <row r="4490" spans="1:18" hidden="1">
      <c r="A4490" s="21">
        <v>11563327</v>
      </c>
      <c r="B4490" s="22">
        <v>43949</v>
      </c>
      <c r="C4490" s="22">
        <v>43949</v>
      </c>
      <c r="D4490" s="21" t="s">
        <v>10</v>
      </c>
      <c r="E4490" s="23">
        <v>0</v>
      </c>
      <c r="F4490" s="23">
        <v>0</v>
      </c>
      <c r="G4490" s="23">
        <v>1335</v>
      </c>
      <c r="H4490" s="23">
        <v>19687.36</v>
      </c>
      <c r="I4490" s="21" t="s">
        <v>11</v>
      </c>
      <c r="J4490" s="21" t="s">
        <v>12</v>
      </c>
      <c r="K4490" s="21" t="str">
        <f t="shared" si="233"/>
        <v/>
      </c>
      <c r="L4490" s="21" t="e">
        <f ca="1">IF(AND(K4490&lt;&gt; "", COUNTIF(SAP!#REF!,K4490)&gt;0),"Matched", "")</f>
        <v>#REF!</v>
      </c>
      <c r="M4490" s="21" t="str">
        <f t="shared" si="231"/>
        <v/>
      </c>
      <c r="N4490" s="21" t="e">
        <f ca="1">IF(AND(M4490&lt;&gt; "", COUNTIF(SAP!#REF!,M4490)&gt;0),"Matched", "")</f>
        <v>#REF!</v>
      </c>
      <c r="O4490" s="21" t="str">
        <f t="shared" si="232"/>
        <v/>
      </c>
      <c r="P4490" s="21" t="e">
        <f ca="1">IF(AND(O4490&lt;&gt; "", COUNTIF(SAP!#REF!,O4490)&gt;0),"Matched", "")</f>
        <v>#REF!</v>
      </c>
      <c r="Q4490" s="21" t="str">
        <f ca="1">IF(OR(D4490="AC",D4490="TR"),"Logic4"&amp;"_"&amp;TEXT(C4490,"dd.mm.yyyy") &amp;"_"&amp; 840670.88,"")</f>
        <v>Logic4_28.04.2020_840670.88</v>
      </c>
      <c r="R4490" s="21" t="e">
        <f ca="1">IF(AND(Q4490&lt;&gt; "", COUNTIF(SAP!#REF!,Q4490)&gt;0),"Matched", "")</f>
        <v>#REF!</v>
      </c>
    </row>
    <row r="4491" spans="1:18" hidden="1">
      <c r="A4491" s="21">
        <v>11563327</v>
      </c>
      <c r="B4491" s="22">
        <v>43949</v>
      </c>
      <c r="C4491" s="22">
        <v>43949</v>
      </c>
      <c r="D4491" s="21" t="s">
        <v>10</v>
      </c>
      <c r="E4491" s="23">
        <v>0</v>
      </c>
      <c r="F4491" s="23">
        <v>0</v>
      </c>
      <c r="G4491" s="23">
        <v>1340</v>
      </c>
      <c r="H4491" s="23">
        <v>21027.360000000001</v>
      </c>
      <c r="I4491" s="21" t="s">
        <v>11</v>
      </c>
      <c r="J4491" s="21" t="s">
        <v>12</v>
      </c>
      <c r="K4491" s="21" t="str">
        <f t="shared" si="233"/>
        <v/>
      </c>
      <c r="L4491" s="21" t="e">
        <f ca="1">IF(AND(K4491&lt;&gt; "", COUNTIF(SAP!#REF!,K4491)&gt;0),"Matched", "")</f>
        <v>#REF!</v>
      </c>
      <c r="M4491" s="21" t="str">
        <f t="shared" si="231"/>
        <v/>
      </c>
      <c r="N4491" s="21" t="e">
        <f ca="1">IF(AND(M4491&lt;&gt; "", COUNTIF(SAP!#REF!,M4491)&gt;0),"Matched", "")</f>
        <v>#REF!</v>
      </c>
      <c r="O4491" s="21" t="str">
        <f t="shared" si="232"/>
        <v/>
      </c>
      <c r="P4491" s="21" t="e">
        <f ca="1">IF(AND(O4491&lt;&gt; "", COUNTIF(SAP!#REF!,O4491)&gt;0),"Matched", "")</f>
        <v>#REF!</v>
      </c>
      <c r="Q4491" s="21" t="str">
        <f ca="1">IF(OR(D4491="AC",D4491="TR"),"Logic4"&amp;"_"&amp;TEXT(C4491,"dd.mm.yyyy") &amp;"_"&amp; 840670.88,"")</f>
        <v>Logic4_28.04.2020_840670.88</v>
      </c>
      <c r="R4491" s="21" t="e">
        <f ca="1">IF(AND(Q4491&lt;&gt; "", COUNTIF(SAP!#REF!,Q4491)&gt;0),"Matched", "")</f>
        <v>#REF!</v>
      </c>
    </row>
    <row r="4492" spans="1:18" hidden="1">
      <c r="A4492" s="21">
        <v>11563327</v>
      </c>
      <c r="B4492" s="22">
        <v>43949</v>
      </c>
      <c r="C4492" s="22">
        <v>43949</v>
      </c>
      <c r="D4492" s="21" t="s">
        <v>10</v>
      </c>
      <c r="E4492" s="23">
        <v>0</v>
      </c>
      <c r="F4492" s="23">
        <v>0</v>
      </c>
      <c r="G4492" s="23">
        <v>1396.58</v>
      </c>
      <c r="H4492" s="23">
        <v>22423.94</v>
      </c>
      <c r="I4492" s="21" t="s">
        <v>11</v>
      </c>
      <c r="J4492" s="21" t="s">
        <v>12</v>
      </c>
      <c r="K4492" s="21" t="str">
        <f t="shared" si="233"/>
        <v/>
      </c>
      <c r="L4492" s="21" t="e">
        <f ca="1">IF(AND(K4492&lt;&gt; "", COUNTIF(SAP!#REF!,K4492)&gt;0),"Matched", "")</f>
        <v>#REF!</v>
      </c>
      <c r="M4492" s="21" t="str">
        <f t="shared" si="231"/>
        <v/>
      </c>
      <c r="N4492" s="21" t="e">
        <f ca="1">IF(AND(M4492&lt;&gt; "", COUNTIF(SAP!#REF!,M4492)&gt;0),"Matched", "")</f>
        <v>#REF!</v>
      </c>
      <c r="O4492" s="21" t="str">
        <f t="shared" si="232"/>
        <v/>
      </c>
      <c r="P4492" s="21" t="e">
        <f ca="1">IF(AND(O4492&lt;&gt; "", COUNTIF(SAP!#REF!,O4492)&gt;0),"Matched", "")</f>
        <v>#REF!</v>
      </c>
      <c r="Q4492" s="21" t="str">
        <f ca="1">IF(OR(D4492="AC",D4492="TR"),"Logic4"&amp;"_"&amp;TEXT(C4492,"dd.mm.yyyy") &amp;"_"&amp; 840670.88,"")</f>
        <v>Logic4_28.04.2020_840670.88</v>
      </c>
      <c r="R4492" s="21" t="e">
        <f ca="1">IF(AND(Q4492&lt;&gt; "", COUNTIF(SAP!#REF!,Q4492)&gt;0),"Matched", "")</f>
        <v>#REF!</v>
      </c>
    </row>
    <row r="4493" spans="1:18" hidden="1">
      <c r="A4493" s="21">
        <v>11563327</v>
      </c>
      <c r="B4493" s="22">
        <v>43949</v>
      </c>
      <c r="C4493" s="22">
        <v>43949</v>
      </c>
      <c r="D4493" s="21" t="s">
        <v>10</v>
      </c>
      <c r="E4493" s="23">
        <v>0</v>
      </c>
      <c r="F4493" s="23">
        <v>0</v>
      </c>
      <c r="G4493" s="23">
        <v>1460</v>
      </c>
      <c r="H4493" s="23">
        <v>23883.94</v>
      </c>
      <c r="I4493" s="21" t="s">
        <v>11</v>
      </c>
      <c r="J4493" s="21" t="s">
        <v>12</v>
      </c>
      <c r="K4493" s="21" t="str">
        <f t="shared" si="233"/>
        <v/>
      </c>
      <c r="L4493" s="21" t="e">
        <f ca="1">IF(AND(K4493&lt;&gt; "", COUNTIF(SAP!#REF!,K4493)&gt;0),"Matched", "")</f>
        <v>#REF!</v>
      </c>
      <c r="M4493" s="21" t="str">
        <f t="shared" si="231"/>
        <v/>
      </c>
      <c r="N4493" s="21" t="e">
        <f ca="1">IF(AND(M4493&lt;&gt; "", COUNTIF(SAP!#REF!,M4493)&gt;0),"Matched", "")</f>
        <v>#REF!</v>
      </c>
      <c r="O4493" s="21" t="str">
        <f t="shared" si="232"/>
        <v/>
      </c>
      <c r="P4493" s="21" t="e">
        <f ca="1">IF(AND(O4493&lt;&gt; "", COUNTIF(SAP!#REF!,O4493)&gt;0),"Matched", "")</f>
        <v>#REF!</v>
      </c>
      <c r="Q4493" s="21" t="str">
        <f ca="1">IF(OR(D4493="AC",D4493="TR"),"Logic4"&amp;"_"&amp;TEXT(C4493,"dd.mm.yyyy") &amp;"_"&amp; 840670.88,"")</f>
        <v>Logic4_28.04.2020_840670.88</v>
      </c>
      <c r="R4493" s="21" t="e">
        <f ca="1">IF(AND(Q4493&lt;&gt; "", COUNTIF(SAP!#REF!,Q4493)&gt;0),"Matched", "")</f>
        <v>#REF!</v>
      </c>
    </row>
    <row r="4494" spans="1:18" hidden="1">
      <c r="A4494" s="21">
        <v>11563327</v>
      </c>
      <c r="B4494" s="22">
        <v>43949</v>
      </c>
      <c r="C4494" s="22">
        <v>43949</v>
      </c>
      <c r="D4494" s="21" t="s">
        <v>10</v>
      </c>
      <c r="E4494" s="23">
        <v>0</v>
      </c>
      <c r="F4494" s="23">
        <v>0</v>
      </c>
      <c r="G4494" s="23">
        <v>1471.34</v>
      </c>
      <c r="H4494" s="23">
        <v>25355.279999999999</v>
      </c>
      <c r="I4494" s="21" t="s">
        <v>11</v>
      </c>
      <c r="J4494" s="21" t="s">
        <v>12</v>
      </c>
      <c r="K4494" s="21" t="str">
        <f t="shared" si="233"/>
        <v/>
      </c>
      <c r="L4494" s="21" t="e">
        <f ca="1">IF(AND(K4494&lt;&gt; "", COUNTIF(SAP!#REF!,K4494)&gt;0),"Matched", "")</f>
        <v>#REF!</v>
      </c>
      <c r="M4494" s="21" t="str">
        <f t="shared" si="231"/>
        <v/>
      </c>
      <c r="N4494" s="21" t="e">
        <f ca="1">IF(AND(M4494&lt;&gt; "", COUNTIF(SAP!#REF!,M4494)&gt;0),"Matched", "")</f>
        <v>#REF!</v>
      </c>
      <c r="O4494" s="21" t="str">
        <f t="shared" si="232"/>
        <v/>
      </c>
      <c r="P4494" s="21" t="e">
        <f ca="1">IF(AND(O4494&lt;&gt; "", COUNTIF(SAP!#REF!,O4494)&gt;0),"Matched", "")</f>
        <v>#REF!</v>
      </c>
      <c r="Q4494" s="21" t="str">
        <f ca="1">IF(OR(D4494="AC",D4494="TR"),"Logic4"&amp;"_"&amp;TEXT(C4494,"dd.mm.yyyy") &amp;"_"&amp; 840670.88,"")</f>
        <v>Logic4_28.04.2020_840670.88</v>
      </c>
      <c r="R4494" s="21" t="e">
        <f ca="1">IF(AND(Q4494&lt;&gt; "", COUNTIF(SAP!#REF!,Q4494)&gt;0),"Matched", "")</f>
        <v>#REF!</v>
      </c>
    </row>
    <row r="4495" spans="1:18" hidden="1">
      <c r="A4495" s="21">
        <v>11563327</v>
      </c>
      <c r="B4495" s="22">
        <v>43949</v>
      </c>
      <c r="C4495" s="22">
        <v>43949</v>
      </c>
      <c r="D4495" s="21" t="s">
        <v>10</v>
      </c>
      <c r="E4495" s="23">
        <v>0</v>
      </c>
      <c r="F4495" s="23">
        <v>0</v>
      </c>
      <c r="G4495" s="23">
        <v>1542.8</v>
      </c>
      <c r="H4495" s="23">
        <v>26898.080000000002</v>
      </c>
      <c r="I4495" s="21" t="s">
        <v>11</v>
      </c>
      <c r="J4495" s="21" t="s">
        <v>12</v>
      </c>
      <c r="K4495" s="21" t="str">
        <f t="shared" si="233"/>
        <v/>
      </c>
      <c r="L4495" s="21" t="e">
        <f ca="1">IF(AND(K4495&lt;&gt; "", COUNTIF(SAP!#REF!,K4495)&gt;0),"Matched", "")</f>
        <v>#REF!</v>
      </c>
      <c r="M4495" s="21" t="str">
        <f t="shared" si="231"/>
        <v/>
      </c>
      <c r="N4495" s="21" t="e">
        <f ca="1">IF(AND(M4495&lt;&gt; "", COUNTIF(SAP!#REF!,M4495)&gt;0),"Matched", "")</f>
        <v>#REF!</v>
      </c>
      <c r="O4495" s="21" t="str">
        <f t="shared" si="232"/>
        <v/>
      </c>
      <c r="P4495" s="21" t="e">
        <f ca="1">IF(AND(O4495&lt;&gt; "", COUNTIF(SAP!#REF!,O4495)&gt;0),"Matched", "")</f>
        <v>#REF!</v>
      </c>
      <c r="Q4495" s="21" t="str">
        <f ca="1">IF(OR(D4495="AC",D4495="TR"),"Logic4"&amp;"_"&amp;TEXT(C4495,"dd.mm.yyyy") &amp;"_"&amp; 840670.88,"")</f>
        <v>Logic4_28.04.2020_840670.88</v>
      </c>
      <c r="R4495" s="21" t="e">
        <f ca="1">IF(AND(Q4495&lt;&gt; "", COUNTIF(SAP!#REF!,Q4495)&gt;0),"Matched", "")</f>
        <v>#REF!</v>
      </c>
    </row>
    <row r="4496" spans="1:18" hidden="1">
      <c r="A4496" s="21">
        <v>11563327</v>
      </c>
      <c r="B4496" s="22">
        <v>43949</v>
      </c>
      <c r="C4496" s="22">
        <v>43949</v>
      </c>
      <c r="D4496" s="21" t="s">
        <v>10</v>
      </c>
      <c r="E4496" s="23">
        <v>0</v>
      </c>
      <c r="F4496" s="23">
        <v>0</v>
      </c>
      <c r="G4496" s="23">
        <v>1630</v>
      </c>
      <c r="H4496" s="23">
        <v>28528.080000000002</v>
      </c>
      <c r="I4496" s="21" t="s">
        <v>11</v>
      </c>
      <c r="J4496" s="21" t="s">
        <v>12</v>
      </c>
      <c r="K4496" s="21" t="str">
        <f t="shared" si="233"/>
        <v/>
      </c>
      <c r="L4496" s="21" t="e">
        <f ca="1">IF(AND(K4496&lt;&gt; "", COUNTIF(SAP!#REF!,K4496)&gt;0),"Matched", "")</f>
        <v>#REF!</v>
      </c>
      <c r="M4496" s="21" t="str">
        <f t="shared" si="231"/>
        <v/>
      </c>
      <c r="N4496" s="21" t="e">
        <f ca="1">IF(AND(M4496&lt;&gt; "", COUNTIF(SAP!#REF!,M4496)&gt;0),"Matched", "")</f>
        <v>#REF!</v>
      </c>
      <c r="O4496" s="21" t="str">
        <f t="shared" si="232"/>
        <v/>
      </c>
      <c r="P4496" s="21" t="e">
        <f ca="1">IF(AND(O4496&lt;&gt; "", COUNTIF(SAP!#REF!,O4496)&gt;0),"Matched", "")</f>
        <v>#REF!</v>
      </c>
      <c r="Q4496" s="21" t="str">
        <f ca="1">IF(OR(D4496="AC",D4496="TR"),"Logic4"&amp;"_"&amp;TEXT(C4496,"dd.mm.yyyy") &amp;"_"&amp; 840670.88,"")</f>
        <v>Logic4_28.04.2020_840670.88</v>
      </c>
      <c r="R4496" s="21" t="e">
        <f ca="1">IF(AND(Q4496&lt;&gt; "", COUNTIF(SAP!#REF!,Q4496)&gt;0),"Matched", "")</f>
        <v>#REF!</v>
      </c>
    </row>
    <row r="4497" spans="1:18" hidden="1">
      <c r="A4497" s="21">
        <v>11563327</v>
      </c>
      <c r="B4497" s="22">
        <v>43949</v>
      </c>
      <c r="C4497" s="22">
        <v>43949</v>
      </c>
      <c r="D4497" s="21" t="s">
        <v>10</v>
      </c>
      <c r="E4497" s="23">
        <v>0</v>
      </c>
      <c r="F4497" s="23">
        <v>0</v>
      </c>
      <c r="G4497" s="23">
        <v>1641.5</v>
      </c>
      <c r="H4497" s="23">
        <v>30169.58</v>
      </c>
      <c r="I4497" s="21" t="s">
        <v>11</v>
      </c>
      <c r="J4497" s="21" t="s">
        <v>12</v>
      </c>
      <c r="K4497" s="21" t="str">
        <f t="shared" si="233"/>
        <v/>
      </c>
      <c r="L4497" s="21" t="e">
        <f ca="1">IF(AND(K4497&lt;&gt; "", COUNTIF(SAP!#REF!,K4497)&gt;0),"Matched", "")</f>
        <v>#REF!</v>
      </c>
      <c r="M4497" s="21" t="str">
        <f t="shared" si="231"/>
        <v/>
      </c>
      <c r="N4497" s="21" t="e">
        <f ca="1">IF(AND(M4497&lt;&gt; "", COUNTIF(SAP!#REF!,M4497)&gt;0),"Matched", "")</f>
        <v>#REF!</v>
      </c>
      <c r="O4497" s="21" t="str">
        <f t="shared" si="232"/>
        <v/>
      </c>
      <c r="P4497" s="21" t="e">
        <f ca="1">IF(AND(O4497&lt;&gt; "", COUNTIF(SAP!#REF!,O4497)&gt;0),"Matched", "")</f>
        <v>#REF!</v>
      </c>
      <c r="Q4497" s="21" t="str">
        <f ca="1">IF(OR(D4497="AC",D4497="TR"),"Logic4"&amp;"_"&amp;TEXT(C4497,"dd.mm.yyyy") &amp;"_"&amp; 840670.88,"")</f>
        <v>Logic4_28.04.2020_840670.88</v>
      </c>
      <c r="R4497" s="21" t="e">
        <f ca="1">IF(AND(Q4497&lt;&gt; "", COUNTIF(SAP!#REF!,Q4497)&gt;0),"Matched", "")</f>
        <v>#REF!</v>
      </c>
    </row>
    <row r="4498" spans="1:18" hidden="1">
      <c r="A4498" s="21">
        <v>11563327</v>
      </c>
      <c r="B4498" s="22">
        <v>43949</v>
      </c>
      <c r="C4498" s="22">
        <v>43949</v>
      </c>
      <c r="D4498" s="21" t="s">
        <v>10</v>
      </c>
      <c r="E4498" s="23">
        <v>0</v>
      </c>
      <c r="F4498" s="23">
        <v>0</v>
      </c>
      <c r="G4498" s="23">
        <v>1645</v>
      </c>
      <c r="H4498" s="23">
        <v>31814.58</v>
      </c>
      <c r="I4498" s="21" t="s">
        <v>11</v>
      </c>
      <c r="J4498" s="21" t="s">
        <v>12</v>
      </c>
      <c r="K4498" s="21" t="str">
        <f t="shared" si="233"/>
        <v/>
      </c>
      <c r="L4498" s="21" t="e">
        <f ca="1">IF(AND(K4498&lt;&gt; "", COUNTIF(SAP!#REF!,K4498)&gt;0),"Matched", "")</f>
        <v>#REF!</v>
      </c>
      <c r="M4498" s="21" t="str">
        <f t="shared" si="231"/>
        <v/>
      </c>
      <c r="N4498" s="21" t="e">
        <f ca="1">IF(AND(M4498&lt;&gt; "", COUNTIF(SAP!#REF!,M4498)&gt;0),"Matched", "")</f>
        <v>#REF!</v>
      </c>
      <c r="O4498" s="21" t="str">
        <f t="shared" si="232"/>
        <v/>
      </c>
      <c r="P4498" s="21" t="e">
        <f ca="1">IF(AND(O4498&lt;&gt; "", COUNTIF(SAP!#REF!,O4498)&gt;0),"Matched", "")</f>
        <v>#REF!</v>
      </c>
      <c r="Q4498" s="21" t="str">
        <f ca="1">IF(OR(D4498="AC",D4498="TR"),"Logic4"&amp;"_"&amp;TEXT(C4498,"dd.mm.yyyy") &amp;"_"&amp; 840670.88,"")</f>
        <v>Logic4_28.04.2020_840670.88</v>
      </c>
      <c r="R4498" s="21" t="e">
        <f ca="1">IF(AND(Q4498&lt;&gt; "", COUNTIF(SAP!#REF!,Q4498)&gt;0),"Matched", "")</f>
        <v>#REF!</v>
      </c>
    </row>
    <row r="4499" spans="1:18" hidden="1">
      <c r="A4499" s="21">
        <v>11563327</v>
      </c>
      <c r="B4499" s="22">
        <v>43949</v>
      </c>
      <c r="C4499" s="22">
        <v>43949</v>
      </c>
      <c r="D4499" s="21" t="s">
        <v>10</v>
      </c>
      <c r="E4499" s="23">
        <v>0</v>
      </c>
      <c r="F4499" s="23">
        <v>0</v>
      </c>
      <c r="G4499" s="23">
        <v>1680</v>
      </c>
      <c r="H4499" s="23">
        <v>33494.58</v>
      </c>
      <c r="I4499" s="21" t="s">
        <v>11</v>
      </c>
      <c r="J4499" s="21" t="s">
        <v>12</v>
      </c>
      <c r="K4499" s="21" t="str">
        <f t="shared" si="233"/>
        <v/>
      </c>
      <c r="L4499" s="21" t="e">
        <f ca="1">IF(AND(K4499&lt;&gt; "", COUNTIF(SAP!#REF!,K4499)&gt;0),"Matched", "")</f>
        <v>#REF!</v>
      </c>
      <c r="M4499" s="21" t="str">
        <f t="shared" si="231"/>
        <v/>
      </c>
      <c r="N4499" s="21" t="e">
        <f ca="1">IF(AND(M4499&lt;&gt; "", COUNTIF(SAP!#REF!,M4499)&gt;0),"Matched", "")</f>
        <v>#REF!</v>
      </c>
      <c r="O4499" s="21" t="str">
        <f t="shared" si="232"/>
        <v/>
      </c>
      <c r="P4499" s="21" t="e">
        <f ca="1">IF(AND(O4499&lt;&gt; "", COUNTIF(SAP!#REF!,O4499)&gt;0),"Matched", "")</f>
        <v>#REF!</v>
      </c>
      <c r="Q4499" s="21" t="str">
        <f ca="1">IF(OR(D4499="AC",D4499="TR"),"Logic4"&amp;"_"&amp;TEXT(C4499,"dd.mm.yyyy") &amp;"_"&amp; 840670.88,"")</f>
        <v>Logic4_28.04.2020_840670.88</v>
      </c>
      <c r="R4499" s="21" t="e">
        <f ca="1">IF(AND(Q4499&lt;&gt; "", COUNTIF(SAP!#REF!,Q4499)&gt;0),"Matched", "")</f>
        <v>#REF!</v>
      </c>
    </row>
    <row r="4500" spans="1:18" hidden="1">
      <c r="A4500" s="21">
        <v>11563327</v>
      </c>
      <c r="B4500" s="22">
        <v>43949</v>
      </c>
      <c r="C4500" s="22">
        <v>43949</v>
      </c>
      <c r="D4500" s="21" t="s">
        <v>10</v>
      </c>
      <c r="E4500" s="23">
        <v>0</v>
      </c>
      <c r="F4500" s="23">
        <v>0</v>
      </c>
      <c r="G4500" s="23">
        <v>1697.8</v>
      </c>
      <c r="H4500" s="23">
        <v>35192.379999999997</v>
      </c>
      <c r="I4500" s="21" t="s">
        <v>11</v>
      </c>
      <c r="J4500" s="21" t="s">
        <v>12</v>
      </c>
      <c r="K4500" s="21" t="str">
        <f t="shared" si="233"/>
        <v/>
      </c>
      <c r="L4500" s="21" t="e">
        <f ca="1">IF(AND(K4500&lt;&gt; "", COUNTIF(SAP!#REF!,K4500)&gt;0),"Matched", "")</f>
        <v>#REF!</v>
      </c>
      <c r="M4500" s="21" t="str">
        <f t="shared" si="231"/>
        <v/>
      </c>
      <c r="N4500" s="21" t="e">
        <f ca="1">IF(AND(M4500&lt;&gt; "", COUNTIF(SAP!#REF!,M4500)&gt;0),"Matched", "")</f>
        <v>#REF!</v>
      </c>
      <c r="O4500" s="21" t="str">
        <f t="shared" si="232"/>
        <v/>
      </c>
      <c r="P4500" s="21" t="e">
        <f ca="1">IF(AND(O4500&lt;&gt; "", COUNTIF(SAP!#REF!,O4500)&gt;0),"Matched", "")</f>
        <v>#REF!</v>
      </c>
      <c r="Q4500" s="21" t="str">
        <f ca="1">IF(OR(D4500="AC",D4500="TR"),"Logic4"&amp;"_"&amp;TEXT(C4500,"dd.mm.yyyy") &amp;"_"&amp; 840670.88,"")</f>
        <v>Logic4_28.04.2020_840670.88</v>
      </c>
      <c r="R4500" s="21" t="e">
        <f ca="1">IF(AND(Q4500&lt;&gt; "", COUNTIF(SAP!#REF!,Q4500)&gt;0),"Matched", "")</f>
        <v>#REF!</v>
      </c>
    </row>
    <row r="4501" spans="1:18" hidden="1">
      <c r="A4501" s="21">
        <v>11563327</v>
      </c>
      <c r="B4501" s="22">
        <v>43949</v>
      </c>
      <c r="C4501" s="22">
        <v>43949</v>
      </c>
      <c r="D4501" s="21" t="s">
        <v>10</v>
      </c>
      <c r="E4501" s="23">
        <v>0</v>
      </c>
      <c r="F4501" s="23">
        <v>0</v>
      </c>
      <c r="G4501" s="23">
        <v>1720</v>
      </c>
      <c r="H4501" s="23">
        <v>36912.379999999997</v>
      </c>
      <c r="I4501" s="21" t="s">
        <v>11</v>
      </c>
      <c r="J4501" s="21" t="s">
        <v>12</v>
      </c>
      <c r="K4501" s="21" t="str">
        <f t="shared" si="233"/>
        <v/>
      </c>
      <c r="L4501" s="21" t="e">
        <f ca="1">IF(AND(K4501&lt;&gt; "", COUNTIF(SAP!#REF!,K4501)&gt;0),"Matched", "")</f>
        <v>#REF!</v>
      </c>
      <c r="M4501" s="21" t="str">
        <f t="shared" si="231"/>
        <v/>
      </c>
      <c r="N4501" s="21" t="e">
        <f ca="1">IF(AND(M4501&lt;&gt; "", COUNTIF(SAP!#REF!,M4501)&gt;0),"Matched", "")</f>
        <v>#REF!</v>
      </c>
      <c r="O4501" s="21" t="str">
        <f t="shared" si="232"/>
        <v/>
      </c>
      <c r="P4501" s="21" t="e">
        <f ca="1">IF(AND(O4501&lt;&gt; "", COUNTIF(SAP!#REF!,O4501)&gt;0),"Matched", "")</f>
        <v>#REF!</v>
      </c>
      <c r="Q4501" s="21" t="str">
        <f ca="1">IF(OR(D4501="AC",D4501="TR"),"Logic4"&amp;"_"&amp;TEXT(C4501,"dd.mm.yyyy") &amp;"_"&amp; 840670.88,"")</f>
        <v>Logic4_28.04.2020_840670.88</v>
      </c>
      <c r="R4501" s="21" t="e">
        <f ca="1">IF(AND(Q4501&lt;&gt; "", COUNTIF(SAP!#REF!,Q4501)&gt;0),"Matched", "")</f>
        <v>#REF!</v>
      </c>
    </row>
    <row r="4502" spans="1:18" hidden="1">
      <c r="A4502" s="21">
        <v>11563327</v>
      </c>
      <c r="B4502" s="22">
        <v>43949</v>
      </c>
      <c r="C4502" s="22">
        <v>43949</v>
      </c>
      <c r="D4502" s="21" t="s">
        <v>10</v>
      </c>
      <c r="E4502" s="23">
        <v>0</v>
      </c>
      <c r="F4502" s="23">
        <v>0</v>
      </c>
      <c r="G4502" s="23">
        <v>1755.6</v>
      </c>
      <c r="H4502" s="23">
        <v>38667.980000000003</v>
      </c>
      <c r="I4502" s="21" t="s">
        <v>11</v>
      </c>
      <c r="J4502" s="21" t="s">
        <v>12</v>
      </c>
      <c r="K4502" s="21" t="str">
        <f t="shared" si="233"/>
        <v/>
      </c>
      <c r="L4502" s="21" t="e">
        <f ca="1">IF(AND(K4502&lt;&gt; "", COUNTIF(SAP!#REF!,K4502)&gt;0),"Matched", "")</f>
        <v>#REF!</v>
      </c>
      <c r="M4502" s="21" t="str">
        <f t="shared" si="231"/>
        <v/>
      </c>
      <c r="N4502" s="21" t="e">
        <f ca="1">IF(AND(M4502&lt;&gt; "", COUNTIF(SAP!#REF!,M4502)&gt;0),"Matched", "")</f>
        <v>#REF!</v>
      </c>
      <c r="O4502" s="21" t="str">
        <f t="shared" si="232"/>
        <v/>
      </c>
      <c r="P4502" s="21" t="e">
        <f ca="1">IF(AND(O4502&lt;&gt; "", COUNTIF(SAP!#REF!,O4502)&gt;0),"Matched", "")</f>
        <v>#REF!</v>
      </c>
      <c r="Q4502" s="21" t="str">
        <f ca="1">IF(OR(D4502="AC",D4502="TR"),"Logic4"&amp;"_"&amp;TEXT(C4502,"dd.mm.yyyy") &amp;"_"&amp; 840670.88,"")</f>
        <v>Logic4_28.04.2020_840670.88</v>
      </c>
      <c r="R4502" s="21" t="e">
        <f ca="1">IF(AND(Q4502&lt;&gt; "", COUNTIF(SAP!#REF!,Q4502)&gt;0),"Matched", "")</f>
        <v>#REF!</v>
      </c>
    </row>
    <row r="4503" spans="1:18" hidden="1">
      <c r="A4503" s="21">
        <v>11563327</v>
      </c>
      <c r="B4503" s="22">
        <v>43949</v>
      </c>
      <c r="C4503" s="22">
        <v>43949</v>
      </c>
      <c r="D4503" s="21" t="s">
        <v>10</v>
      </c>
      <c r="E4503" s="23">
        <v>0</v>
      </c>
      <c r="F4503" s="23">
        <v>0</v>
      </c>
      <c r="G4503" s="23">
        <v>1762.3</v>
      </c>
      <c r="H4503" s="23">
        <v>40430.28</v>
      </c>
      <c r="I4503" s="21" t="s">
        <v>11</v>
      </c>
      <c r="J4503" s="21" t="s">
        <v>12</v>
      </c>
      <c r="K4503" s="21" t="str">
        <f t="shared" si="233"/>
        <v/>
      </c>
      <c r="L4503" s="21" t="e">
        <f ca="1">IF(AND(K4503&lt;&gt; "", COUNTIF(SAP!#REF!,K4503)&gt;0),"Matched", "")</f>
        <v>#REF!</v>
      </c>
      <c r="M4503" s="21" t="str">
        <f t="shared" si="231"/>
        <v/>
      </c>
      <c r="N4503" s="21" t="e">
        <f ca="1">IF(AND(M4503&lt;&gt; "", COUNTIF(SAP!#REF!,M4503)&gt;0),"Matched", "")</f>
        <v>#REF!</v>
      </c>
      <c r="O4503" s="21" t="str">
        <f t="shared" si="232"/>
        <v/>
      </c>
      <c r="P4503" s="21" t="e">
        <f ca="1">IF(AND(O4503&lt;&gt; "", COUNTIF(SAP!#REF!,O4503)&gt;0),"Matched", "")</f>
        <v>#REF!</v>
      </c>
      <c r="Q4503" s="21" t="str">
        <f ca="1">IF(OR(D4503="AC",D4503="TR"),"Logic4"&amp;"_"&amp;TEXT(C4503,"dd.mm.yyyy") &amp;"_"&amp; 840670.88,"")</f>
        <v>Logic4_28.04.2020_840670.88</v>
      </c>
      <c r="R4503" s="21" t="e">
        <f ca="1">IF(AND(Q4503&lt;&gt; "", COUNTIF(SAP!#REF!,Q4503)&gt;0),"Matched", "")</f>
        <v>#REF!</v>
      </c>
    </row>
    <row r="4504" spans="1:18" hidden="1">
      <c r="A4504" s="21">
        <v>11563327</v>
      </c>
      <c r="B4504" s="22">
        <v>43949</v>
      </c>
      <c r="C4504" s="22">
        <v>43949</v>
      </c>
      <c r="D4504" s="21" t="s">
        <v>10</v>
      </c>
      <c r="E4504" s="23">
        <v>0</v>
      </c>
      <c r="F4504" s="23">
        <v>0</v>
      </c>
      <c r="G4504" s="23">
        <v>1798.6</v>
      </c>
      <c r="H4504" s="23">
        <v>42228.88</v>
      </c>
      <c r="I4504" s="21" t="s">
        <v>11</v>
      </c>
      <c r="J4504" s="21" t="s">
        <v>12</v>
      </c>
      <c r="K4504" s="21" t="str">
        <f t="shared" si="233"/>
        <v/>
      </c>
      <c r="L4504" s="21" t="e">
        <f ca="1">IF(AND(K4504&lt;&gt; "", COUNTIF(SAP!#REF!,K4504)&gt;0),"Matched", "")</f>
        <v>#REF!</v>
      </c>
      <c r="M4504" s="21" t="str">
        <f t="shared" si="231"/>
        <v/>
      </c>
      <c r="N4504" s="21" t="e">
        <f ca="1">IF(AND(M4504&lt;&gt; "", COUNTIF(SAP!#REF!,M4504)&gt;0),"Matched", "")</f>
        <v>#REF!</v>
      </c>
      <c r="O4504" s="21" t="str">
        <f t="shared" si="232"/>
        <v/>
      </c>
      <c r="P4504" s="21" t="e">
        <f ca="1">IF(AND(O4504&lt;&gt; "", COUNTIF(SAP!#REF!,O4504)&gt;0),"Matched", "")</f>
        <v>#REF!</v>
      </c>
      <c r="Q4504" s="21" t="str">
        <f ca="1">IF(OR(D4504="AC",D4504="TR"),"Logic4"&amp;"_"&amp;TEXT(C4504,"dd.mm.yyyy") &amp;"_"&amp; 840670.88,"")</f>
        <v>Logic4_28.04.2020_840670.88</v>
      </c>
      <c r="R4504" s="21" t="e">
        <f ca="1">IF(AND(Q4504&lt;&gt; "", COUNTIF(SAP!#REF!,Q4504)&gt;0),"Matched", "")</f>
        <v>#REF!</v>
      </c>
    </row>
    <row r="4505" spans="1:18" hidden="1">
      <c r="A4505" s="21">
        <v>11563327</v>
      </c>
      <c r="B4505" s="22">
        <v>43949</v>
      </c>
      <c r="C4505" s="22">
        <v>43949</v>
      </c>
      <c r="D4505" s="21" t="s">
        <v>10</v>
      </c>
      <c r="E4505" s="23">
        <v>0</v>
      </c>
      <c r="F4505" s="23">
        <v>0</v>
      </c>
      <c r="G4505" s="23">
        <v>1870</v>
      </c>
      <c r="H4505" s="23">
        <v>44098.879999999997</v>
      </c>
      <c r="I4505" s="21" t="s">
        <v>11</v>
      </c>
      <c r="J4505" s="21" t="s">
        <v>12</v>
      </c>
      <c r="K4505" s="21" t="str">
        <f t="shared" si="233"/>
        <v/>
      </c>
      <c r="L4505" s="21" t="e">
        <f ca="1">IF(AND(K4505&lt;&gt; "", COUNTIF(SAP!#REF!,K4505)&gt;0),"Matched", "")</f>
        <v>#REF!</v>
      </c>
      <c r="M4505" s="21" t="str">
        <f t="shared" si="231"/>
        <v/>
      </c>
      <c r="N4505" s="21" t="e">
        <f ca="1">IF(AND(M4505&lt;&gt; "", COUNTIF(SAP!#REF!,M4505)&gt;0),"Matched", "")</f>
        <v>#REF!</v>
      </c>
      <c r="O4505" s="21" t="str">
        <f t="shared" si="232"/>
        <v/>
      </c>
      <c r="P4505" s="21" t="e">
        <f ca="1">IF(AND(O4505&lt;&gt; "", COUNTIF(SAP!#REF!,O4505)&gt;0),"Matched", "")</f>
        <v>#REF!</v>
      </c>
      <c r="Q4505" s="21" t="str">
        <f ca="1">IF(OR(D4505="AC",D4505="TR"),"Logic4"&amp;"_"&amp;TEXT(C4505,"dd.mm.yyyy") &amp;"_"&amp; 840670.88,"")</f>
        <v>Logic4_28.04.2020_840670.88</v>
      </c>
      <c r="R4505" s="21" t="e">
        <f ca="1">IF(AND(Q4505&lt;&gt; "", COUNTIF(SAP!#REF!,Q4505)&gt;0),"Matched", "")</f>
        <v>#REF!</v>
      </c>
    </row>
    <row r="4506" spans="1:18" hidden="1">
      <c r="A4506" s="21">
        <v>11563327</v>
      </c>
      <c r="B4506" s="22">
        <v>43949</v>
      </c>
      <c r="C4506" s="22">
        <v>43949</v>
      </c>
      <c r="D4506" s="21" t="s">
        <v>10</v>
      </c>
      <c r="E4506" s="23">
        <v>0</v>
      </c>
      <c r="F4506" s="23">
        <v>0</v>
      </c>
      <c r="G4506" s="23">
        <v>1900</v>
      </c>
      <c r="H4506" s="23">
        <v>45998.879999999997</v>
      </c>
      <c r="I4506" s="21" t="s">
        <v>11</v>
      </c>
      <c r="J4506" s="21" t="s">
        <v>12</v>
      </c>
      <c r="K4506" s="21" t="str">
        <f t="shared" si="233"/>
        <v/>
      </c>
      <c r="L4506" s="21" t="e">
        <f ca="1">IF(AND(K4506&lt;&gt; "", COUNTIF(SAP!#REF!,K4506)&gt;0),"Matched", "")</f>
        <v>#REF!</v>
      </c>
      <c r="M4506" s="21" t="str">
        <f t="shared" si="231"/>
        <v/>
      </c>
      <c r="N4506" s="21" t="e">
        <f ca="1">IF(AND(M4506&lt;&gt; "", COUNTIF(SAP!#REF!,M4506)&gt;0),"Matched", "")</f>
        <v>#REF!</v>
      </c>
      <c r="O4506" s="21" t="str">
        <f t="shared" si="232"/>
        <v/>
      </c>
      <c r="P4506" s="21" t="e">
        <f ca="1">IF(AND(O4506&lt;&gt; "", COUNTIF(SAP!#REF!,O4506)&gt;0),"Matched", "")</f>
        <v>#REF!</v>
      </c>
      <c r="Q4506" s="21" t="str">
        <f ca="1">IF(OR(D4506="AC",D4506="TR"),"Logic4"&amp;"_"&amp;TEXT(C4506,"dd.mm.yyyy") &amp;"_"&amp; 840670.88,"")</f>
        <v>Logic4_28.04.2020_840670.88</v>
      </c>
      <c r="R4506" s="21" t="e">
        <f ca="1">IF(AND(Q4506&lt;&gt; "", COUNTIF(SAP!#REF!,Q4506)&gt;0),"Matched", "")</f>
        <v>#REF!</v>
      </c>
    </row>
    <row r="4507" spans="1:18" hidden="1">
      <c r="A4507" s="21">
        <v>11563327</v>
      </c>
      <c r="B4507" s="22">
        <v>43949</v>
      </c>
      <c r="C4507" s="22">
        <v>43949</v>
      </c>
      <c r="D4507" s="21" t="s">
        <v>10</v>
      </c>
      <c r="E4507" s="23">
        <v>0</v>
      </c>
      <c r="F4507" s="23">
        <v>0</v>
      </c>
      <c r="G4507" s="23">
        <v>1934.4</v>
      </c>
      <c r="H4507" s="23">
        <v>47933.279999999999</v>
      </c>
      <c r="I4507" s="21" t="s">
        <v>11</v>
      </c>
      <c r="J4507" s="21" t="s">
        <v>12</v>
      </c>
      <c r="K4507" s="21" t="str">
        <f t="shared" si="233"/>
        <v/>
      </c>
      <c r="L4507" s="21" t="e">
        <f ca="1">IF(AND(K4507&lt;&gt; "", COUNTIF(SAP!#REF!,K4507)&gt;0),"Matched", "")</f>
        <v>#REF!</v>
      </c>
      <c r="M4507" s="21" t="str">
        <f t="shared" si="231"/>
        <v/>
      </c>
      <c r="N4507" s="21" t="e">
        <f ca="1">IF(AND(M4507&lt;&gt; "", COUNTIF(SAP!#REF!,M4507)&gt;0),"Matched", "")</f>
        <v>#REF!</v>
      </c>
      <c r="O4507" s="21" t="str">
        <f t="shared" si="232"/>
        <v/>
      </c>
      <c r="P4507" s="21" t="e">
        <f ca="1">IF(AND(O4507&lt;&gt; "", COUNTIF(SAP!#REF!,O4507)&gt;0),"Matched", "")</f>
        <v>#REF!</v>
      </c>
      <c r="Q4507" s="21" t="str">
        <f ca="1">IF(OR(D4507="AC",D4507="TR"),"Logic4"&amp;"_"&amp;TEXT(C4507,"dd.mm.yyyy") &amp;"_"&amp; 840670.88,"")</f>
        <v>Logic4_28.04.2020_840670.88</v>
      </c>
      <c r="R4507" s="21" t="e">
        <f ca="1">IF(AND(Q4507&lt;&gt; "", COUNTIF(SAP!#REF!,Q4507)&gt;0),"Matched", "")</f>
        <v>#REF!</v>
      </c>
    </row>
    <row r="4508" spans="1:18" hidden="1">
      <c r="A4508" s="21">
        <v>11563327</v>
      </c>
      <c r="B4508" s="22">
        <v>43949</v>
      </c>
      <c r="C4508" s="22">
        <v>43949</v>
      </c>
      <c r="D4508" s="21" t="s">
        <v>10</v>
      </c>
      <c r="E4508" s="23">
        <v>0</v>
      </c>
      <c r="F4508" s="23">
        <v>0</v>
      </c>
      <c r="G4508" s="23">
        <v>2053.5</v>
      </c>
      <c r="H4508" s="23">
        <v>49986.78</v>
      </c>
      <c r="I4508" s="21" t="s">
        <v>11</v>
      </c>
      <c r="J4508" s="21" t="s">
        <v>12</v>
      </c>
      <c r="K4508" s="21" t="str">
        <f t="shared" si="233"/>
        <v/>
      </c>
      <c r="L4508" s="21" t="e">
        <f ca="1">IF(AND(K4508&lt;&gt; "", COUNTIF(SAP!#REF!,K4508)&gt;0),"Matched", "")</f>
        <v>#REF!</v>
      </c>
      <c r="M4508" s="21" t="str">
        <f t="shared" si="231"/>
        <v/>
      </c>
      <c r="N4508" s="21" t="e">
        <f ca="1">IF(AND(M4508&lt;&gt; "", COUNTIF(SAP!#REF!,M4508)&gt;0),"Matched", "")</f>
        <v>#REF!</v>
      </c>
      <c r="O4508" s="21" t="str">
        <f t="shared" si="232"/>
        <v/>
      </c>
      <c r="P4508" s="21" t="e">
        <f ca="1">IF(AND(O4508&lt;&gt; "", COUNTIF(SAP!#REF!,O4508)&gt;0),"Matched", "")</f>
        <v>#REF!</v>
      </c>
      <c r="Q4508" s="21" t="str">
        <f ca="1">IF(OR(D4508="AC",D4508="TR"),"Logic4"&amp;"_"&amp;TEXT(C4508,"dd.mm.yyyy") &amp;"_"&amp; 840670.88,"")</f>
        <v>Logic4_28.04.2020_840670.88</v>
      </c>
      <c r="R4508" s="21" t="e">
        <f ca="1">IF(AND(Q4508&lt;&gt; "", COUNTIF(SAP!#REF!,Q4508)&gt;0),"Matched", "")</f>
        <v>#REF!</v>
      </c>
    </row>
    <row r="4509" spans="1:18" hidden="1">
      <c r="A4509" s="21">
        <v>11563327</v>
      </c>
      <c r="B4509" s="22">
        <v>43949</v>
      </c>
      <c r="C4509" s="22">
        <v>43949</v>
      </c>
      <c r="D4509" s="21" t="s">
        <v>10</v>
      </c>
      <c r="E4509" s="23">
        <v>0</v>
      </c>
      <c r="F4509" s="23">
        <v>0</v>
      </c>
      <c r="G4509" s="23">
        <v>2070</v>
      </c>
      <c r="H4509" s="23">
        <v>52056.78</v>
      </c>
      <c r="I4509" s="21" t="s">
        <v>11</v>
      </c>
      <c r="J4509" s="21" t="s">
        <v>12</v>
      </c>
      <c r="K4509" s="21" t="str">
        <f t="shared" si="233"/>
        <v/>
      </c>
      <c r="L4509" s="21" t="e">
        <f ca="1">IF(AND(K4509&lt;&gt; "", COUNTIF(SAP!#REF!,K4509)&gt;0),"Matched", "")</f>
        <v>#REF!</v>
      </c>
      <c r="M4509" s="21" t="str">
        <f t="shared" si="231"/>
        <v/>
      </c>
      <c r="N4509" s="21" t="e">
        <f ca="1">IF(AND(M4509&lt;&gt; "", COUNTIF(SAP!#REF!,M4509)&gt;0),"Matched", "")</f>
        <v>#REF!</v>
      </c>
      <c r="O4509" s="21" t="str">
        <f t="shared" si="232"/>
        <v/>
      </c>
      <c r="P4509" s="21" t="e">
        <f ca="1">IF(AND(O4509&lt;&gt; "", COUNTIF(SAP!#REF!,O4509)&gt;0),"Matched", "")</f>
        <v>#REF!</v>
      </c>
      <c r="Q4509" s="21" t="str">
        <f ca="1">IF(OR(D4509="AC",D4509="TR"),"Logic4"&amp;"_"&amp;TEXT(C4509,"dd.mm.yyyy") &amp;"_"&amp; 840670.88,"")</f>
        <v>Logic4_28.04.2020_840670.88</v>
      </c>
      <c r="R4509" s="21" t="e">
        <f ca="1">IF(AND(Q4509&lt;&gt; "", COUNTIF(SAP!#REF!,Q4509)&gt;0),"Matched", "")</f>
        <v>#REF!</v>
      </c>
    </row>
    <row r="4510" spans="1:18" hidden="1">
      <c r="A4510" s="21">
        <v>11563327</v>
      </c>
      <c r="B4510" s="22">
        <v>43949</v>
      </c>
      <c r="C4510" s="22">
        <v>43949</v>
      </c>
      <c r="D4510" s="21" t="s">
        <v>10</v>
      </c>
      <c r="E4510" s="23">
        <v>0</v>
      </c>
      <c r="F4510" s="23">
        <v>0</v>
      </c>
      <c r="G4510" s="23">
        <v>2140</v>
      </c>
      <c r="H4510" s="23">
        <v>54196.78</v>
      </c>
      <c r="I4510" s="21" t="s">
        <v>11</v>
      </c>
      <c r="J4510" s="21" t="s">
        <v>12</v>
      </c>
      <c r="K4510" s="21" t="str">
        <f t="shared" si="233"/>
        <v/>
      </c>
      <c r="L4510" s="21" t="e">
        <f ca="1">IF(AND(K4510&lt;&gt; "", COUNTIF(SAP!#REF!,K4510)&gt;0),"Matched", "")</f>
        <v>#REF!</v>
      </c>
      <c r="M4510" s="21" t="str">
        <f t="shared" si="231"/>
        <v/>
      </c>
      <c r="N4510" s="21" t="e">
        <f ca="1">IF(AND(M4510&lt;&gt; "", COUNTIF(SAP!#REF!,M4510)&gt;0),"Matched", "")</f>
        <v>#REF!</v>
      </c>
      <c r="O4510" s="21" t="str">
        <f t="shared" si="232"/>
        <v/>
      </c>
      <c r="P4510" s="21" t="e">
        <f ca="1">IF(AND(O4510&lt;&gt; "", COUNTIF(SAP!#REF!,O4510)&gt;0),"Matched", "")</f>
        <v>#REF!</v>
      </c>
      <c r="Q4510" s="21" t="str">
        <f ca="1">IF(OR(D4510="AC",D4510="TR"),"Logic4"&amp;"_"&amp;TEXT(C4510,"dd.mm.yyyy") &amp;"_"&amp; 840670.88,"")</f>
        <v>Logic4_28.04.2020_840670.88</v>
      </c>
      <c r="R4510" s="21" t="e">
        <f ca="1">IF(AND(Q4510&lt;&gt; "", COUNTIF(SAP!#REF!,Q4510)&gt;0),"Matched", "")</f>
        <v>#REF!</v>
      </c>
    </row>
    <row r="4511" spans="1:18" hidden="1">
      <c r="A4511" s="21">
        <v>11563327</v>
      </c>
      <c r="B4511" s="22">
        <v>43949</v>
      </c>
      <c r="C4511" s="22">
        <v>43949</v>
      </c>
      <c r="D4511" s="21" t="s">
        <v>10</v>
      </c>
      <c r="E4511" s="23">
        <v>0</v>
      </c>
      <c r="F4511" s="23">
        <v>0</v>
      </c>
      <c r="G4511" s="23">
        <v>2246.1999999999998</v>
      </c>
      <c r="H4511" s="23">
        <v>56442.98</v>
      </c>
      <c r="I4511" s="21" t="s">
        <v>11</v>
      </c>
      <c r="J4511" s="21" t="s">
        <v>12</v>
      </c>
      <c r="K4511" s="21" t="str">
        <f t="shared" si="233"/>
        <v/>
      </c>
      <c r="L4511" s="21" t="e">
        <f ca="1">IF(AND(K4511&lt;&gt; "", COUNTIF(SAP!#REF!,K4511)&gt;0),"Matched", "")</f>
        <v>#REF!</v>
      </c>
      <c r="M4511" s="21" t="str">
        <f t="shared" si="231"/>
        <v/>
      </c>
      <c r="N4511" s="21" t="e">
        <f ca="1">IF(AND(M4511&lt;&gt; "", COUNTIF(SAP!#REF!,M4511)&gt;0),"Matched", "")</f>
        <v>#REF!</v>
      </c>
      <c r="O4511" s="21" t="str">
        <f t="shared" si="232"/>
        <v/>
      </c>
      <c r="P4511" s="21" t="e">
        <f ca="1">IF(AND(O4511&lt;&gt; "", COUNTIF(SAP!#REF!,O4511)&gt;0),"Matched", "")</f>
        <v>#REF!</v>
      </c>
      <c r="Q4511" s="21" t="str">
        <f ca="1">IF(OR(D4511="AC",D4511="TR"),"Logic4"&amp;"_"&amp;TEXT(C4511,"dd.mm.yyyy") &amp;"_"&amp; 840670.88,"")</f>
        <v>Logic4_28.04.2020_840670.88</v>
      </c>
      <c r="R4511" s="21" t="e">
        <f ca="1">IF(AND(Q4511&lt;&gt; "", COUNTIF(SAP!#REF!,Q4511)&gt;0),"Matched", "")</f>
        <v>#REF!</v>
      </c>
    </row>
    <row r="4512" spans="1:18" hidden="1">
      <c r="A4512" s="21">
        <v>11563327</v>
      </c>
      <c r="B4512" s="22">
        <v>43949</v>
      </c>
      <c r="C4512" s="22">
        <v>43949</v>
      </c>
      <c r="D4512" s="21" t="s">
        <v>10</v>
      </c>
      <c r="E4512" s="23">
        <v>0</v>
      </c>
      <c r="F4512" s="23">
        <v>0</v>
      </c>
      <c r="G4512" s="23">
        <v>2260</v>
      </c>
      <c r="H4512" s="23">
        <v>58702.98</v>
      </c>
      <c r="I4512" s="21" t="s">
        <v>11</v>
      </c>
      <c r="J4512" s="21" t="s">
        <v>12</v>
      </c>
      <c r="K4512" s="21" t="str">
        <f t="shared" si="233"/>
        <v/>
      </c>
      <c r="L4512" s="21" t="e">
        <f ca="1">IF(AND(K4512&lt;&gt; "", COUNTIF(SAP!#REF!,K4512)&gt;0),"Matched", "")</f>
        <v>#REF!</v>
      </c>
      <c r="M4512" s="21" t="str">
        <f t="shared" si="231"/>
        <v/>
      </c>
      <c r="N4512" s="21" t="e">
        <f ca="1">IF(AND(M4512&lt;&gt; "", COUNTIF(SAP!#REF!,M4512)&gt;0),"Matched", "")</f>
        <v>#REF!</v>
      </c>
      <c r="O4512" s="21" t="str">
        <f t="shared" si="232"/>
        <v/>
      </c>
      <c r="P4512" s="21" t="e">
        <f ca="1">IF(AND(O4512&lt;&gt; "", COUNTIF(SAP!#REF!,O4512)&gt;0),"Matched", "")</f>
        <v>#REF!</v>
      </c>
      <c r="Q4512" s="21" t="str">
        <f ca="1">IF(OR(D4512="AC",D4512="TR"),"Logic4"&amp;"_"&amp;TEXT(C4512,"dd.mm.yyyy") &amp;"_"&amp; 840670.88,"")</f>
        <v>Logic4_28.04.2020_840670.88</v>
      </c>
      <c r="R4512" s="21" t="e">
        <f ca="1">IF(AND(Q4512&lt;&gt; "", COUNTIF(SAP!#REF!,Q4512)&gt;0),"Matched", "")</f>
        <v>#REF!</v>
      </c>
    </row>
    <row r="4513" spans="1:18" hidden="1">
      <c r="A4513" s="21">
        <v>11563327</v>
      </c>
      <c r="B4513" s="22">
        <v>43949</v>
      </c>
      <c r="C4513" s="22">
        <v>43949</v>
      </c>
      <c r="D4513" s="21" t="s">
        <v>10</v>
      </c>
      <c r="E4513" s="23">
        <v>0</v>
      </c>
      <c r="F4513" s="23">
        <v>0</v>
      </c>
      <c r="G4513" s="23">
        <v>2270</v>
      </c>
      <c r="H4513" s="23">
        <v>60972.98</v>
      </c>
      <c r="I4513" s="21" t="s">
        <v>11</v>
      </c>
      <c r="J4513" s="21" t="s">
        <v>12</v>
      </c>
      <c r="K4513" s="21" t="str">
        <f t="shared" si="233"/>
        <v/>
      </c>
      <c r="L4513" s="21" t="e">
        <f ca="1">IF(AND(K4513&lt;&gt; "", COUNTIF(SAP!#REF!,K4513)&gt;0),"Matched", "")</f>
        <v>#REF!</v>
      </c>
      <c r="M4513" s="21" t="str">
        <f t="shared" si="231"/>
        <v/>
      </c>
      <c r="N4513" s="21" t="e">
        <f ca="1">IF(AND(M4513&lt;&gt; "", COUNTIF(SAP!#REF!,M4513)&gt;0),"Matched", "")</f>
        <v>#REF!</v>
      </c>
      <c r="O4513" s="21" t="str">
        <f t="shared" si="232"/>
        <v/>
      </c>
      <c r="P4513" s="21" t="e">
        <f ca="1">IF(AND(O4513&lt;&gt; "", COUNTIF(SAP!#REF!,O4513)&gt;0),"Matched", "")</f>
        <v>#REF!</v>
      </c>
      <c r="Q4513" s="21" t="str">
        <f ca="1">IF(OR(D4513="AC",D4513="TR"),"Logic4"&amp;"_"&amp;TEXT(C4513,"dd.mm.yyyy") &amp;"_"&amp; 840670.88,"")</f>
        <v>Logic4_28.04.2020_840670.88</v>
      </c>
      <c r="R4513" s="21" t="e">
        <f ca="1">IF(AND(Q4513&lt;&gt; "", COUNTIF(SAP!#REF!,Q4513)&gt;0),"Matched", "")</f>
        <v>#REF!</v>
      </c>
    </row>
    <row r="4514" spans="1:18" hidden="1">
      <c r="A4514" s="21">
        <v>11563327</v>
      </c>
      <c r="B4514" s="22">
        <v>43949</v>
      </c>
      <c r="C4514" s="22">
        <v>43949</v>
      </c>
      <c r="D4514" s="21" t="s">
        <v>10</v>
      </c>
      <c r="E4514" s="23">
        <v>0</v>
      </c>
      <c r="F4514" s="23">
        <v>0</v>
      </c>
      <c r="G4514" s="23">
        <v>2287</v>
      </c>
      <c r="H4514" s="23">
        <v>63259.98</v>
      </c>
      <c r="I4514" s="21" t="s">
        <v>11</v>
      </c>
      <c r="J4514" s="21" t="s">
        <v>12</v>
      </c>
      <c r="K4514" s="21" t="str">
        <f t="shared" si="233"/>
        <v/>
      </c>
      <c r="L4514" s="21" t="e">
        <f ca="1">IF(AND(K4514&lt;&gt; "", COUNTIF(SAP!#REF!,K4514)&gt;0),"Matched", "")</f>
        <v>#REF!</v>
      </c>
      <c r="M4514" s="21" t="str">
        <f t="shared" si="231"/>
        <v/>
      </c>
      <c r="N4514" s="21" t="e">
        <f ca="1">IF(AND(M4514&lt;&gt; "", COUNTIF(SAP!#REF!,M4514)&gt;0),"Matched", "")</f>
        <v>#REF!</v>
      </c>
      <c r="O4514" s="21" t="str">
        <f t="shared" si="232"/>
        <v/>
      </c>
      <c r="P4514" s="21" t="e">
        <f ca="1">IF(AND(O4514&lt;&gt; "", COUNTIF(SAP!#REF!,O4514)&gt;0),"Matched", "")</f>
        <v>#REF!</v>
      </c>
      <c r="Q4514" s="21" t="str">
        <f ca="1">IF(OR(D4514="AC",D4514="TR"),"Logic4"&amp;"_"&amp;TEXT(C4514,"dd.mm.yyyy") &amp;"_"&amp; 840670.88,"")</f>
        <v>Logic4_28.04.2020_840670.88</v>
      </c>
      <c r="R4514" s="21" t="e">
        <f ca="1">IF(AND(Q4514&lt;&gt; "", COUNTIF(SAP!#REF!,Q4514)&gt;0),"Matched", "")</f>
        <v>#REF!</v>
      </c>
    </row>
    <row r="4515" spans="1:18" hidden="1">
      <c r="A4515" s="21">
        <v>11563327</v>
      </c>
      <c r="B4515" s="22">
        <v>43949</v>
      </c>
      <c r="C4515" s="22">
        <v>43949</v>
      </c>
      <c r="D4515" s="21" t="s">
        <v>10</v>
      </c>
      <c r="E4515" s="23">
        <v>0</v>
      </c>
      <c r="F4515" s="23">
        <v>0</v>
      </c>
      <c r="G4515" s="23">
        <v>2313</v>
      </c>
      <c r="H4515" s="23">
        <v>65572.98</v>
      </c>
      <c r="I4515" s="21" t="s">
        <v>11</v>
      </c>
      <c r="J4515" s="21" t="s">
        <v>12</v>
      </c>
      <c r="K4515" s="21" t="str">
        <f t="shared" si="233"/>
        <v/>
      </c>
      <c r="L4515" s="21" t="e">
        <f ca="1">IF(AND(K4515&lt;&gt; "", COUNTIF(SAP!#REF!,K4515)&gt;0),"Matched", "")</f>
        <v>#REF!</v>
      </c>
      <c r="M4515" s="21" t="str">
        <f t="shared" si="231"/>
        <v/>
      </c>
      <c r="N4515" s="21" t="e">
        <f ca="1">IF(AND(M4515&lt;&gt; "", COUNTIF(SAP!#REF!,M4515)&gt;0),"Matched", "")</f>
        <v>#REF!</v>
      </c>
      <c r="O4515" s="21" t="str">
        <f t="shared" si="232"/>
        <v/>
      </c>
      <c r="P4515" s="21" t="e">
        <f ca="1">IF(AND(O4515&lt;&gt; "", COUNTIF(SAP!#REF!,O4515)&gt;0),"Matched", "")</f>
        <v>#REF!</v>
      </c>
      <c r="Q4515" s="21" t="str">
        <f ca="1">IF(OR(D4515="AC",D4515="TR"),"Logic4"&amp;"_"&amp;TEXT(C4515,"dd.mm.yyyy") &amp;"_"&amp; 840670.88,"")</f>
        <v>Logic4_28.04.2020_840670.88</v>
      </c>
      <c r="R4515" s="21" t="e">
        <f ca="1">IF(AND(Q4515&lt;&gt; "", COUNTIF(SAP!#REF!,Q4515)&gt;0),"Matched", "")</f>
        <v>#REF!</v>
      </c>
    </row>
    <row r="4516" spans="1:18" hidden="1">
      <c r="A4516" s="21">
        <v>11563327</v>
      </c>
      <c r="B4516" s="22">
        <v>43949</v>
      </c>
      <c r="C4516" s="22">
        <v>43949</v>
      </c>
      <c r="D4516" s="21" t="s">
        <v>10</v>
      </c>
      <c r="E4516" s="23">
        <v>0</v>
      </c>
      <c r="F4516" s="23">
        <v>0</v>
      </c>
      <c r="G4516" s="23">
        <v>2320</v>
      </c>
      <c r="H4516" s="23">
        <v>67892.98</v>
      </c>
      <c r="I4516" s="21" t="s">
        <v>11</v>
      </c>
      <c r="J4516" s="21" t="s">
        <v>12</v>
      </c>
      <c r="K4516" s="21" t="str">
        <f t="shared" si="233"/>
        <v/>
      </c>
      <c r="L4516" s="21" t="e">
        <f ca="1">IF(AND(K4516&lt;&gt; "", COUNTIF(SAP!#REF!,K4516)&gt;0),"Matched", "")</f>
        <v>#REF!</v>
      </c>
      <c r="M4516" s="21" t="str">
        <f t="shared" si="231"/>
        <v/>
      </c>
      <c r="N4516" s="21" t="e">
        <f ca="1">IF(AND(M4516&lt;&gt; "", COUNTIF(SAP!#REF!,M4516)&gt;0),"Matched", "")</f>
        <v>#REF!</v>
      </c>
      <c r="O4516" s="21" t="str">
        <f t="shared" si="232"/>
        <v/>
      </c>
      <c r="P4516" s="21" t="e">
        <f ca="1">IF(AND(O4516&lt;&gt; "", COUNTIF(SAP!#REF!,O4516)&gt;0),"Matched", "")</f>
        <v>#REF!</v>
      </c>
      <c r="Q4516" s="21" t="str">
        <f ca="1">IF(OR(D4516="AC",D4516="TR"),"Logic4"&amp;"_"&amp;TEXT(C4516,"dd.mm.yyyy") &amp;"_"&amp; 840670.88,"")</f>
        <v>Logic4_28.04.2020_840670.88</v>
      </c>
      <c r="R4516" s="21" t="e">
        <f ca="1">IF(AND(Q4516&lt;&gt; "", COUNTIF(SAP!#REF!,Q4516)&gt;0),"Matched", "")</f>
        <v>#REF!</v>
      </c>
    </row>
    <row r="4517" spans="1:18" hidden="1">
      <c r="A4517" s="21">
        <v>11563327</v>
      </c>
      <c r="B4517" s="22">
        <v>43949</v>
      </c>
      <c r="C4517" s="22">
        <v>43949</v>
      </c>
      <c r="D4517" s="21" t="s">
        <v>10</v>
      </c>
      <c r="E4517" s="23">
        <v>0</v>
      </c>
      <c r="F4517" s="23">
        <v>0</v>
      </c>
      <c r="G4517" s="23">
        <v>2450</v>
      </c>
      <c r="H4517" s="23">
        <v>70342.98</v>
      </c>
      <c r="I4517" s="21" t="s">
        <v>11</v>
      </c>
      <c r="J4517" s="21" t="s">
        <v>12</v>
      </c>
      <c r="K4517" s="21" t="str">
        <f t="shared" si="233"/>
        <v/>
      </c>
      <c r="L4517" s="21" t="e">
        <f ca="1">IF(AND(K4517&lt;&gt; "", COUNTIF(SAP!#REF!,K4517)&gt;0),"Matched", "")</f>
        <v>#REF!</v>
      </c>
      <c r="M4517" s="21" t="str">
        <f t="shared" si="231"/>
        <v/>
      </c>
      <c r="N4517" s="21" t="e">
        <f ca="1">IF(AND(M4517&lt;&gt; "", COUNTIF(SAP!#REF!,M4517)&gt;0),"Matched", "")</f>
        <v>#REF!</v>
      </c>
      <c r="O4517" s="21" t="str">
        <f t="shared" si="232"/>
        <v/>
      </c>
      <c r="P4517" s="21" t="e">
        <f ca="1">IF(AND(O4517&lt;&gt; "", COUNTIF(SAP!#REF!,O4517)&gt;0),"Matched", "")</f>
        <v>#REF!</v>
      </c>
      <c r="Q4517" s="21" t="str">
        <f ca="1">IF(OR(D4517="AC",D4517="TR"),"Logic4"&amp;"_"&amp;TEXT(C4517,"dd.mm.yyyy") &amp;"_"&amp; 840670.88,"")</f>
        <v>Logic4_28.04.2020_840670.88</v>
      </c>
      <c r="R4517" s="21" t="e">
        <f ca="1">IF(AND(Q4517&lt;&gt; "", COUNTIF(SAP!#REF!,Q4517)&gt;0),"Matched", "")</f>
        <v>#REF!</v>
      </c>
    </row>
    <row r="4518" spans="1:18" hidden="1">
      <c r="A4518" s="21">
        <v>11563327</v>
      </c>
      <c r="B4518" s="22">
        <v>43949</v>
      </c>
      <c r="C4518" s="22">
        <v>43949</v>
      </c>
      <c r="D4518" s="21" t="s">
        <v>10</v>
      </c>
      <c r="E4518" s="23">
        <v>0</v>
      </c>
      <c r="F4518" s="23">
        <v>0</v>
      </c>
      <c r="G4518" s="23">
        <v>2451.1</v>
      </c>
      <c r="H4518" s="23">
        <v>72794.080000000002</v>
      </c>
      <c r="I4518" s="21" t="s">
        <v>11</v>
      </c>
      <c r="J4518" s="21" t="s">
        <v>12</v>
      </c>
      <c r="K4518" s="21" t="str">
        <f t="shared" si="233"/>
        <v/>
      </c>
      <c r="L4518" s="21" t="e">
        <f ca="1">IF(AND(K4518&lt;&gt; "", COUNTIF(SAP!#REF!,K4518)&gt;0),"Matched", "")</f>
        <v>#REF!</v>
      </c>
      <c r="M4518" s="21" t="str">
        <f t="shared" si="231"/>
        <v/>
      </c>
      <c r="N4518" s="21" t="e">
        <f ca="1">IF(AND(M4518&lt;&gt; "", COUNTIF(SAP!#REF!,M4518)&gt;0),"Matched", "")</f>
        <v>#REF!</v>
      </c>
      <c r="O4518" s="21" t="str">
        <f t="shared" si="232"/>
        <v/>
      </c>
      <c r="P4518" s="21" t="e">
        <f ca="1">IF(AND(O4518&lt;&gt; "", COUNTIF(SAP!#REF!,O4518)&gt;0),"Matched", "")</f>
        <v>#REF!</v>
      </c>
      <c r="Q4518" s="21" t="str">
        <f ca="1">IF(OR(D4518="AC",D4518="TR"),"Logic4"&amp;"_"&amp;TEXT(C4518,"dd.mm.yyyy") &amp;"_"&amp; 840670.88,"")</f>
        <v>Logic4_28.04.2020_840670.88</v>
      </c>
      <c r="R4518" s="21" t="e">
        <f ca="1">IF(AND(Q4518&lt;&gt; "", COUNTIF(SAP!#REF!,Q4518)&gt;0),"Matched", "")</f>
        <v>#REF!</v>
      </c>
    </row>
    <row r="4519" spans="1:18" hidden="1">
      <c r="A4519" s="21">
        <v>11563327</v>
      </c>
      <c r="B4519" s="22">
        <v>43949</v>
      </c>
      <c r="C4519" s="22">
        <v>43949</v>
      </c>
      <c r="D4519" s="21" t="s">
        <v>10</v>
      </c>
      <c r="E4519" s="23">
        <v>0</v>
      </c>
      <c r="F4519" s="23">
        <v>0</v>
      </c>
      <c r="G4519" s="23">
        <v>2516.1</v>
      </c>
      <c r="H4519" s="23">
        <v>75310.179999999993</v>
      </c>
      <c r="I4519" s="21" t="s">
        <v>11</v>
      </c>
      <c r="J4519" s="21" t="s">
        <v>12</v>
      </c>
      <c r="K4519" s="21" t="str">
        <f t="shared" si="233"/>
        <v/>
      </c>
      <c r="L4519" s="21" t="e">
        <f ca="1">IF(AND(K4519&lt;&gt; "", COUNTIF(SAP!#REF!,K4519)&gt;0),"Matched", "")</f>
        <v>#REF!</v>
      </c>
      <c r="M4519" s="21" t="str">
        <f t="shared" si="231"/>
        <v/>
      </c>
      <c r="N4519" s="21" t="e">
        <f ca="1">IF(AND(M4519&lt;&gt; "", COUNTIF(SAP!#REF!,M4519)&gt;0),"Matched", "")</f>
        <v>#REF!</v>
      </c>
      <c r="O4519" s="21" t="str">
        <f t="shared" si="232"/>
        <v/>
      </c>
      <c r="P4519" s="21" t="e">
        <f ca="1">IF(AND(O4519&lt;&gt; "", COUNTIF(SAP!#REF!,O4519)&gt;0),"Matched", "")</f>
        <v>#REF!</v>
      </c>
      <c r="Q4519" s="21" t="str">
        <f ca="1">IF(OR(D4519="AC",D4519="TR"),"Logic4"&amp;"_"&amp;TEXT(C4519,"dd.mm.yyyy") &amp;"_"&amp; 840670.88,"")</f>
        <v>Logic4_28.04.2020_840670.88</v>
      </c>
      <c r="R4519" s="21" t="e">
        <f ca="1">IF(AND(Q4519&lt;&gt; "", COUNTIF(SAP!#REF!,Q4519)&gt;0),"Matched", "")</f>
        <v>#REF!</v>
      </c>
    </row>
    <row r="4520" spans="1:18" hidden="1">
      <c r="A4520" s="21">
        <v>11563327</v>
      </c>
      <c r="B4520" s="22">
        <v>43949</v>
      </c>
      <c r="C4520" s="22">
        <v>43949</v>
      </c>
      <c r="D4520" s="21" t="s">
        <v>10</v>
      </c>
      <c r="E4520" s="23">
        <v>0</v>
      </c>
      <c r="F4520" s="23">
        <v>0</v>
      </c>
      <c r="G4520" s="23">
        <v>2580</v>
      </c>
      <c r="H4520" s="23">
        <v>77890.179999999993</v>
      </c>
      <c r="I4520" s="21" t="s">
        <v>11</v>
      </c>
      <c r="J4520" s="21" t="s">
        <v>12</v>
      </c>
      <c r="K4520" s="21" t="str">
        <f t="shared" si="233"/>
        <v/>
      </c>
      <c r="L4520" s="21" t="e">
        <f ca="1">IF(AND(K4520&lt;&gt; "", COUNTIF(SAP!#REF!,K4520)&gt;0),"Matched", "")</f>
        <v>#REF!</v>
      </c>
      <c r="M4520" s="21" t="str">
        <f t="shared" si="231"/>
        <v/>
      </c>
      <c r="N4520" s="21" t="e">
        <f ca="1">IF(AND(M4520&lt;&gt; "", COUNTIF(SAP!#REF!,M4520)&gt;0),"Matched", "")</f>
        <v>#REF!</v>
      </c>
      <c r="O4520" s="21" t="str">
        <f t="shared" si="232"/>
        <v/>
      </c>
      <c r="P4520" s="21" t="e">
        <f ca="1">IF(AND(O4520&lt;&gt; "", COUNTIF(SAP!#REF!,O4520)&gt;0),"Matched", "")</f>
        <v>#REF!</v>
      </c>
      <c r="Q4520" s="21" t="str">
        <f ca="1">IF(OR(D4520="AC",D4520="TR"),"Logic4"&amp;"_"&amp;TEXT(C4520,"dd.mm.yyyy") &amp;"_"&amp; 840670.88,"")</f>
        <v>Logic4_28.04.2020_840670.88</v>
      </c>
      <c r="R4520" s="21" t="e">
        <f ca="1">IF(AND(Q4520&lt;&gt; "", COUNTIF(SAP!#REF!,Q4520)&gt;0),"Matched", "")</f>
        <v>#REF!</v>
      </c>
    </row>
    <row r="4521" spans="1:18" hidden="1">
      <c r="A4521" s="21">
        <v>11563327</v>
      </c>
      <c r="B4521" s="22">
        <v>43949</v>
      </c>
      <c r="C4521" s="22">
        <v>43949</v>
      </c>
      <c r="D4521" s="21" t="s">
        <v>10</v>
      </c>
      <c r="E4521" s="23">
        <v>0</v>
      </c>
      <c r="F4521" s="23">
        <v>0</v>
      </c>
      <c r="G4521" s="23">
        <v>2587.4</v>
      </c>
      <c r="H4521" s="23">
        <v>80477.58</v>
      </c>
      <c r="I4521" s="21" t="s">
        <v>11</v>
      </c>
      <c r="J4521" s="21" t="s">
        <v>12</v>
      </c>
      <c r="K4521" s="21" t="str">
        <f t="shared" si="233"/>
        <v/>
      </c>
      <c r="L4521" s="21" t="e">
        <f ca="1">IF(AND(K4521&lt;&gt; "", COUNTIF(SAP!#REF!,K4521)&gt;0),"Matched", "")</f>
        <v>#REF!</v>
      </c>
      <c r="M4521" s="21" t="str">
        <f t="shared" si="231"/>
        <v/>
      </c>
      <c r="N4521" s="21" t="e">
        <f ca="1">IF(AND(M4521&lt;&gt; "", COUNTIF(SAP!#REF!,M4521)&gt;0),"Matched", "")</f>
        <v>#REF!</v>
      </c>
      <c r="O4521" s="21" t="str">
        <f t="shared" si="232"/>
        <v/>
      </c>
      <c r="P4521" s="21" t="e">
        <f ca="1">IF(AND(O4521&lt;&gt; "", COUNTIF(SAP!#REF!,O4521)&gt;0),"Matched", "")</f>
        <v>#REF!</v>
      </c>
      <c r="Q4521" s="21" t="str">
        <f ca="1">IF(OR(D4521="AC",D4521="TR"),"Logic4"&amp;"_"&amp;TEXT(C4521,"dd.mm.yyyy") &amp;"_"&amp; 840670.88,"")</f>
        <v>Logic4_28.04.2020_840670.88</v>
      </c>
      <c r="R4521" s="21" t="e">
        <f ca="1">IF(AND(Q4521&lt;&gt; "", COUNTIF(SAP!#REF!,Q4521)&gt;0),"Matched", "")</f>
        <v>#REF!</v>
      </c>
    </row>
    <row r="4522" spans="1:18" hidden="1">
      <c r="A4522" s="21">
        <v>11563327</v>
      </c>
      <c r="B4522" s="22">
        <v>43949</v>
      </c>
      <c r="C4522" s="22">
        <v>43949</v>
      </c>
      <c r="D4522" s="21" t="s">
        <v>10</v>
      </c>
      <c r="E4522" s="23">
        <v>0</v>
      </c>
      <c r="F4522" s="23">
        <v>0</v>
      </c>
      <c r="G4522" s="23">
        <v>2590</v>
      </c>
      <c r="H4522" s="23">
        <v>83067.58</v>
      </c>
      <c r="I4522" s="21" t="s">
        <v>11</v>
      </c>
      <c r="J4522" s="21" t="s">
        <v>12</v>
      </c>
      <c r="K4522" s="21" t="str">
        <f t="shared" si="233"/>
        <v/>
      </c>
      <c r="L4522" s="21" t="e">
        <f ca="1">IF(AND(K4522&lt;&gt; "", COUNTIF(SAP!#REF!,K4522)&gt;0),"Matched", "")</f>
        <v>#REF!</v>
      </c>
      <c r="M4522" s="21" t="str">
        <f t="shared" si="231"/>
        <v/>
      </c>
      <c r="N4522" s="21" t="e">
        <f ca="1">IF(AND(M4522&lt;&gt; "", COUNTIF(SAP!#REF!,M4522)&gt;0),"Matched", "")</f>
        <v>#REF!</v>
      </c>
      <c r="O4522" s="21" t="str">
        <f t="shared" si="232"/>
        <v/>
      </c>
      <c r="P4522" s="21" t="e">
        <f ca="1">IF(AND(O4522&lt;&gt; "", COUNTIF(SAP!#REF!,O4522)&gt;0),"Matched", "")</f>
        <v>#REF!</v>
      </c>
      <c r="Q4522" s="21" t="str">
        <f ca="1">IF(OR(D4522="AC",D4522="TR"),"Logic4"&amp;"_"&amp;TEXT(C4522,"dd.mm.yyyy") &amp;"_"&amp; 840670.88,"")</f>
        <v>Logic4_28.04.2020_840670.88</v>
      </c>
      <c r="R4522" s="21" t="e">
        <f ca="1">IF(AND(Q4522&lt;&gt; "", COUNTIF(SAP!#REF!,Q4522)&gt;0),"Matched", "")</f>
        <v>#REF!</v>
      </c>
    </row>
    <row r="4523" spans="1:18" hidden="1">
      <c r="A4523" s="21">
        <v>11563327</v>
      </c>
      <c r="B4523" s="22">
        <v>43949</v>
      </c>
      <c r="C4523" s="22">
        <v>43949</v>
      </c>
      <c r="D4523" s="21" t="s">
        <v>10</v>
      </c>
      <c r="E4523" s="23">
        <v>0</v>
      </c>
      <c r="F4523" s="23">
        <v>0</v>
      </c>
      <c r="G4523" s="23">
        <v>2640</v>
      </c>
      <c r="H4523" s="23">
        <v>85707.58</v>
      </c>
      <c r="I4523" s="21" t="s">
        <v>11</v>
      </c>
      <c r="J4523" s="21" t="s">
        <v>12</v>
      </c>
      <c r="K4523" s="21" t="str">
        <f t="shared" si="233"/>
        <v/>
      </c>
      <c r="L4523" s="21" t="e">
        <f ca="1">IF(AND(K4523&lt;&gt; "", COUNTIF(SAP!#REF!,K4523)&gt;0),"Matched", "")</f>
        <v>#REF!</v>
      </c>
      <c r="M4523" s="21" t="str">
        <f t="shared" si="231"/>
        <v/>
      </c>
      <c r="N4523" s="21" t="e">
        <f ca="1">IF(AND(M4523&lt;&gt; "", COUNTIF(SAP!#REF!,M4523)&gt;0),"Matched", "")</f>
        <v>#REF!</v>
      </c>
      <c r="O4523" s="21" t="str">
        <f t="shared" si="232"/>
        <v/>
      </c>
      <c r="P4523" s="21" t="e">
        <f ca="1">IF(AND(O4523&lt;&gt; "", COUNTIF(SAP!#REF!,O4523)&gt;0),"Matched", "")</f>
        <v>#REF!</v>
      </c>
      <c r="Q4523" s="21" t="str">
        <f ca="1">IF(OR(D4523="AC",D4523="TR"),"Logic4"&amp;"_"&amp;TEXT(C4523,"dd.mm.yyyy") &amp;"_"&amp; 840670.88,"")</f>
        <v>Logic4_28.04.2020_840670.88</v>
      </c>
      <c r="R4523" s="21" t="e">
        <f ca="1">IF(AND(Q4523&lt;&gt; "", COUNTIF(SAP!#REF!,Q4523)&gt;0),"Matched", "")</f>
        <v>#REF!</v>
      </c>
    </row>
    <row r="4524" spans="1:18" hidden="1">
      <c r="A4524" s="21">
        <v>11563327</v>
      </c>
      <c r="B4524" s="22">
        <v>43949</v>
      </c>
      <c r="C4524" s="22">
        <v>43949</v>
      </c>
      <c r="D4524" s="21" t="s">
        <v>10</v>
      </c>
      <c r="E4524" s="23">
        <v>0</v>
      </c>
      <c r="F4524" s="23">
        <v>0</v>
      </c>
      <c r="G4524" s="23">
        <v>2705</v>
      </c>
      <c r="H4524" s="23">
        <v>88412.58</v>
      </c>
      <c r="I4524" s="21" t="s">
        <v>11</v>
      </c>
      <c r="J4524" s="21" t="s">
        <v>12</v>
      </c>
      <c r="K4524" s="21" t="str">
        <f t="shared" si="233"/>
        <v/>
      </c>
      <c r="L4524" s="21" t="e">
        <f ca="1">IF(AND(K4524&lt;&gt; "", COUNTIF(SAP!#REF!,K4524)&gt;0),"Matched", "")</f>
        <v>#REF!</v>
      </c>
      <c r="M4524" s="21" t="str">
        <f t="shared" si="231"/>
        <v/>
      </c>
      <c r="N4524" s="21" t="e">
        <f ca="1">IF(AND(M4524&lt;&gt; "", COUNTIF(SAP!#REF!,M4524)&gt;0),"Matched", "")</f>
        <v>#REF!</v>
      </c>
      <c r="O4524" s="21" t="str">
        <f t="shared" si="232"/>
        <v/>
      </c>
      <c r="P4524" s="21" t="e">
        <f ca="1">IF(AND(O4524&lt;&gt; "", COUNTIF(SAP!#REF!,O4524)&gt;0),"Matched", "")</f>
        <v>#REF!</v>
      </c>
      <c r="Q4524" s="21" t="str">
        <f ca="1">IF(OR(D4524="AC",D4524="TR"),"Logic4"&amp;"_"&amp;TEXT(C4524,"dd.mm.yyyy") &amp;"_"&amp; 840670.88,"")</f>
        <v>Logic4_28.04.2020_840670.88</v>
      </c>
      <c r="R4524" s="21" t="e">
        <f ca="1">IF(AND(Q4524&lt;&gt; "", COUNTIF(SAP!#REF!,Q4524)&gt;0),"Matched", "")</f>
        <v>#REF!</v>
      </c>
    </row>
    <row r="4525" spans="1:18" hidden="1">
      <c r="A4525" s="21">
        <v>11563327</v>
      </c>
      <c r="B4525" s="22">
        <v>43949</v>
      </c>
      <c r="C4525" s="22">
        <v>43949</v>
      </c>
      <c r="D4525" s="21" t="s">
        <v>10</v>
      </c>
      <c r="E4525" s="23">
        <v>0</v>
      </c>
      <c r="F4525" s="23">
        <v>0</v>
      </c>
      <c r="G4525" s="23">
        <v>2740</v>
      </c>
      <c r="H4525" s="23">
        <v>91152.58</v>
      </c>
      <c r="I4525" s="21" t="s">
        <v>11</v>
      </c>
      <c r="J4525" s="21" t="s">
        <v>12</v>
      </c>
      <c r="K4525" s="21" t="str">
        <f t="shared" si="233"/>
        <v/>
      </c>
      <c r="L4525" s="21" t="e">
        <f ca="1">IF(AND(K4525&lt;&gt; "", COUNTIF(SAP!#REF!,K4525)&gt;0),"Matched", "")</f>
        <v>#REF!</v>
      </c>
      <c r="M4525" s="21" t="str">
        <f t="shared" si="231"/>
        <v/>
      </c>
      <c r="N4525" s="21" t="e">
        <f ca="1">IF(AND(M4525&lt;&gt; "", COUNTIF(SAP!#REF!,M4525)&gt;0),"Matched", "")</f>
        <v>#REF!</v>
      </c>
      <c r="O4525" s="21" t="str">
        <f t="shared" si="232"/>
        <v/>
      </c>
      <c r="P4525" s="21" t="e">
        <f ca="1">IF(AND(O4525&lt;&gt; "", COUNTIF(SAP!#REF!,O4525)&gt;0),"Matched", "")</f>
        <v>#REF!</v>
      </c>
      <c r="Q4525" s="21" t="str">
        <f ca="1">IF(OR(D4525="AC",D4525="TR"),"Logic4"&amp;"_"&amp;TEXT(C4525,"dd.mm.yyyy") &amp;"_"&amp; 840670.88,"")</f>
        <v>Logic4_28.04.2020_840670.88</v>
      </c>
      <c r="R4525" s="21" t="e">
        <f ca="1">IF(AND(Q4525&lt;&gt; "", COUNTIF(SAP!#REF!,Q4525)&gt;0),"Matched", "")</f>
        <v>#REF!</v>
      </c>
    </row>
    <row r="4526" spans="1:18" hidden="1">
      <c r="A4526" s="21">
        <v>11563327</v>
      </c>
      <c r="B4526" s="22">
        <v>43949</v>
      </c>
      <c r="C4526" s="22">
        <v>43949</v>
      </c>
      <c r="D4526" s="21" t="s">
        <v>10</v>
      </c>
      <c r="E4526" s="23">
        <v>0</v>
      </c>
      <c r="F4526" s="23">
        <v>0</v>
      </c>
      <c r="G4526" s="23">
        <v>2740</v>
      </c>
      <c r="H4526" s="23">
        <v>93892.58</v>
      </c>
      <c r="I4526" s="21" t="s">
        <v>11</v>
      </c>
      <c r="J4526" s="21" t="s">
        <v>12</v>
      </c>
      <c r="K4526" s="21" t="str">
        <f t="shared" si="233"/>
        <v/>
      </c>
      <c r="L4526" s="21" t="e">
        <f ca="1">IF(AND(K4526&lt;&gt; "", COUNTIF(SAP!#REF!,K4526)&gt;0),"Matched", "")</f>
        <v>#REF!</v>
      </c>
      <c r="M4526" s="21" t="str">
        <f t="shared" si="231"/>
        <v/>
      </c>
      <c r="N4526" s="21" t="e">
        <f ca="1">IF(AND(M4526&lt;&gt; "", COUNTIF(SAP!#REF!,M4526)&gt;0),"Matched", "")</f>
        <v>#REF!</v>
      </c>
      <c r="O4526" s="21" t="str">
        <f t="shared" si="232"/>
        <v/>
      </c>
      <c r="P4526" s="21" t="e">
        <f ca="1">IF(AND(O4526&lt;&gt; "", COUNTIF(SAP!#REF!,O4526)&gt;0),"Matched", "")</f>
        <v>#REF!</v>
      </c>
      <c r="Q4526" s="21" t="str">
        <f ca="1">IF(OR(D4526="AC",D4526="TR"),"Logic4"&amp;"_"&amp;TEXT(C4526,"dd.mm.yyyy") &amp;"_"&amp; 840670.88,"")</f>
        <v>Logic4_28.04.2020_840670.88</v>
      </c>
      <c r="R4526" s="21" t="e">
        <f ca="1">IF(AND(Q4526&lt;&gt; "", COUNTIF(SAP!#REF!,Q4526)&gt;0),"Matched", "")</f>
        <v>#REF!</v>
      </c>
    </row>
    <row r="4527" spans="1:18" hidden="1">
      <c r="A4527" s="21">
        <v>11563327</v>
      </c>
      <c r="B4527" s="22">
        <v>43949</v>
      </c>
      <c r="C4527" s="22">
        <v>43949</v>
      </c>
      <c r="D4527" s="21" t="s">
        <v>10</v>
      </c>
      <c r="E4527" s="23">
        <v>0</v>
      </c>
      <c r="F4527" s="23">
        <v>0</v>
      </c>
      <c r="G4527" s="23">
        <v>2750</v>
      </c>
      <c r="H4527" s="23">
        <v>96642.58</v>
      </c>
      <c r="I4527" s="21" t="s">
        <v>11</v>
      </c>
      <c r="J4527" s="21" t="s">
        <v>12</v>
      </c>
      <c r="K4527" s="21" t="str">
        <f t="shared" si="233"/>
        <v/>
      </c>
      <c r="L4527" s="21" t="e">
        <f ca="1">IF(AND(K4527&lt;&gt; "", COUNTIF(SAP!#REF!,K4527)&gt;0),"Matched", "")</f>
        <v>#REF!</v>
      </c>
      <c r="M4527" s="21" t="str">
        <f t="shared" si="231"/>
        <v/>
      </c>
      <c r="N4527" s="21" t="e">
        <f ca="1">IF(AND(M4527&lt;&gt; "", COUNTIF(SAP!#REF!,M4527)&gt;0),"Matched", "")</f>
        <v>#REF!</v>
      </c>
      <c r="O4527" s="21" t="str">
        <f t="shared" si="232"/>
        <v/>
      </c>
      <c r="P4527" s="21" t="e">
        <f ca="1">IF(AND(O4527&lt;&gt; "", COUNTIF(SAP!#REF!,O4527)&gt;0),"Matched", "")</f>
        <v>#REF!</v>
      </c>
      <c r="Q4527" s="21" t="str">
        <f ca="1">IF(OR(D4527="AC",D4527="TR"),"Logic4"&amp;"_"&amp;TEXT(C4527,"dd.mm.yyyy") &amp;"_"&amp; 840670.88,"")</f>
        <v>Logic4_28.04.2020_840670.88</v>
      </c>
      <c r="R4527" s="21" t="e">
        <f ca="1">IF(AND(Q4527&lt;&gt; "", COUNTIF(SAP!#REF!,Q4527)&gt;0),"Matched", "")</f>
        <v>#REF!</v>
      </c>
    </row>
    <row r="4528" spans="1:18" hidden="1">
      <c r="A4528" s="21">
        <v>11563327</v>
      </c>
      <c r="B4528" s="22">
        <v>43949</v>
      </c>
      <c r="C4528" s="22">
        <v>43949</v>
      </c>
      <c r="D4528" s="21" t="s">
        <v>10</v>
      </c>
      <c r="E4528" s="23">
        <v>0</v>
      </c>
      <c r="F4528" s="23">
        <v>0</v>
      </c>
      <c r="G4528" s="23">
        <v>3020</v>
      </c>
      <c r="H4528" s="23">
        <v>99662.58</v>
      </c>
      <c r="I4528" s="21" t="s">
        <v>11</v>
      </c>
      <c r="J4528" s="21" t="s">
        <v>12</v>
      </c>
      <c r="K4528" s="21" t="str">
        <f t="shared" si="233"/>
        <v/>
      </c>
      <c r="L4528" s="21" t="e">
        <f ca="1">IF(AND(K4528&lt;&gt; "", COUNTIF(SAP!#REF!,K4528)&gt;0),"Matched", "")</f>
        <v>#REF!</v>
      </c>
      <c r="M4528" s="21" t="str">
        <f t="shared" ref="M4528:M4591" si="234">IF(D4528="TR","Logic2"&amp;"_"&amp;TEXT(C4528,"dd.mm.yyyy") &amp;"_"&amp; F4528,"")</f>
        <v/>
      </c>
      <c r="N4528" s="21" t="e">
        <f ca="1">IF(AND(M4528&lt;&gt; "", COUNTIF(SAP!#REF!,M4528)&gt;0),"Matched", "")</f>
        <v>#REF!</v>
      </c>
      <c r="O4528" s="21" t="str">
        <f t="shared" ref="O4528:O4591" si="235">IF(D4528="AF","Logic3"&amp;"_"&amp;G4528,"")</f>
        <v/>
      </c>
      <c r="P4528" s="21" t="e">
        <f ca="1">IF(AND(O4528&lt;&gt; "", COUNTIF(SAP!#REF!,O4528)&gt;0),"Matched", "")</f>
        <v>#REF!</v>
      </c>
      <c r="Q4528" s="21" t="str">
        <f ca="1">IF(OR(D4528="AC",D4528="TR"),"Logic4"&amp;"_"&amp;TEXT(C4528,"dd.mm.yyyy") &amp;"_"&amp; 840670.88,"")</f>
        <v>Logic4_28.04.2020_840670.88</v>
      </c>
      <c r="R4528" s="21" t="e">
        <f ca="1">IF(AND(Q4528&lt;&gt; "", COUNTIF(SAP!#REF!,Q4528)&gt;0),"Matched", "")</f>
        <v>#REF!</v>
      </c>
    </row>
    <row r="4529" spans="1:18" hidden="1">
      <c r="A4529" s="21">
        <v>11563327</v>
      </c>
      <c r="B4529" s="22">
        <v>43949</v>
      </c>
      <c r="C4529" s="22">
        <v>43949</v>
      </c>
      <c r="D4529" s="21" t="s">
        <v>10</v>
      </c>
      <c r="E4529" s="23">
        <v>0</v>
      </c>
      <c r="F4529" s="23">
        <v>0</v>
      </c>
      <c r="G4529" s="23">
        <v>3044</v>
      </c>
      <c r="H4529" s="23">
        <v>102706.58</v>
      </c>
      <c r="I4529" s="21" t="s">
        <v>11</v>
      </c>
      <c r="J4529" s="21" t="s">
        <v>12</v>
      </c>
      <c r="K4529" s="21" t="str">
        <f t="shared" si="233"/>
        <v/>
      </c>
      <c r="L4529" s="21" t="e">
        <f ca="1">IF(AND(K4529&lt;&gt; "", COUNTIF(SAP!#REF!,K4529)&gt;0),"Matched", "")</f>
        <v>#REF!</v>
      </c>
      <c r="M4529" s="21" t="str">
        <f t="shared" si="234"/>
        <v/>
      </c>
      <c r="N4529" s="21" t="e">
        <f ca="1">IF(AND(M4529&lt;&gt; "", COUNTIF(SAP!#REF!,M4529)&gt;0),"Matched", "")</f>
        <v>#REF!</v>
      </c>
      <c r="O4529" s="21" t="str">
        <f t="shared" si="235"/>
        <v/>
      </c>
      <c r="P4529" s="21" t="e">
        <f ca="1">IF(AND(O4529&lt;&gt; "", COUNTIF(SAP!#REF!,O4529)&gt;0),"Matched", "")</f>
        <v>#REF!</v>
      </c>
      <c r="Q4529" s="21" t="str">
        <f ca="1">IF(OR(D4529="AC",D4529="TR"),"Logic4"&amp;"_"&amp;TEXT(C4529,"dd.mm.yyyy") &amp;"_"&amp; 840670.88,"")</f>
        <v>Logic4_28.04.2020_840670.88</v>
      </c>
      <c r="R4529" s="21" t="e">
        <f ca="1">IF(AND(Q4529&lt;&gt; "", COUNTIF(SAP!#REF!,Q4529)&gt;0),"Matched", "")</f>
        <v>#REF!</v>
      </c>
    </row>
    <row r="4530" spans="1:18" hidden="1">
      <c r="A4530" s="21">
        <v>11563327</v>
      </c>
      <c r="B4530" s="22">
        <v>43949</v>
      </c>
      <c r="C4530" s="22">
        <v>43949</v>
      </c>
      <c r="D4530" s="21" t="s">
        <v>10</v>
      </c>
      <c r="E4530" s="23">
        <v>0</v>
      </c>
      <c r="F4530" s="23">
        <v>0</v>
      </c>
      <c r="G4530" s="23">
        <v>3084.8</v>
      </c>
      <c r="H4530" s="23">
        <v>105791.38</v>
      </c>
      <c r="I4530" s="21" t="s">
        <v>11</v>
      </c>
      <c r="J4530" s="21" t="s">
        <v>12</v>
      </c>
      <c r="K4530" s="21" t="str">
        <f t="shared" si="233"/>
        <v/>
      </c>
      <c r="L4530" s="21" t="e">
        <f ca="1">IF(AND(K4530&lt;&gt; "", COUNTIF(SAP!#REF!,K4530)&gt;0),"Matched", "")</f>
        <v>#REF!</v>
      </c>
      <c r="M4530" s="21" t="str">
        <f t="shared" si="234"/>
        <v/>
      </c>
      <c r="N4530" s="21" t="e">
        <f ca="1">IF(AND(M4530&lt;&gt; "", COUNTIF(SAP!#REF!,M4530)&gt;0),"Matched", "")</f>
        <v>#REF!</v>
      </c>
      <c r="O4530" s="21" t="str">
        <f t="shared" si="235"/>
        <v/>
      </c>
      <c r="P4530" s="21" t="e">
        <f ca="1">IF(AND(O4530&lt;&gt; "", COUNTIF(SAP!#REF!,O4530)&gt;0),"Matched", "")</f>
        <v>#REF!</v>
      </c>
      <c r="Q4530" s="21" t="str">
        <f ca="1">IF(OR(D4530="AC",D4530="TR"),"Logic4"&amp;"_"&amp;TEXT(C4530,"dd.mm.yyyy") &amp;"_"&amp; 840670.88,"")</f>
        <v>Logic4_28.04.2020_840670.88</v>
      </c>
      <c r="R4530" s="21" t="e">
        <f ca="1">IF(AND(Q4530&lt;&gt; "", COUNTIF(SAP!#REF!,Q4530)&gt;0),"Matched", "")</f>
        <v>#REF!</v>
      </c>
    </row>
    <row r="4531" spans="1:18" hidden="1">
      <c r="A4531" s="21">
        <v>11563327</v>
      </c>
      <c r="B4531" s="22">
        <v>43949</v>
      </c>
      <c r="C4531" s="22">
        <v>43949</v>
      </c>
      <c r="D4531" s="21" t="s">
        <v>10</v>
      </c>
      <c r="E4531" s="23">
        <v>0</v>
      </c>
      <c r="F4531" s="23">
        <v>0</v>
      </c>
      <c r="G4531" s="23">
        <v>3150</v>
      </c>
      <c r="H4531" s="23">
        <v>108941.38</v>
      </c>
      <c r="I4531" s="21" t="s">
        <v>11</v>
      </c>
      <c r="J4531" s="21" t="s">
        <v>12</v>
      </c>
      <c r="K4531" s="21" t="str">
        <f t="shared" si="233"/>
        <v/>
      </c>
      <c r="L4531" s="21" t="e">
        <f ca="1">IF(AND(K4531&lt;&gt; "", COUNTIF(SAP!#REF!,K4531)&gt;0),"Matched", "")</f>
        <v>#REF!</v>
      </c>
      <c r="M4531" s="21" t="str">
        <f t="shared" si="234"/>
        <v/>
      </c>
      <c r="N4531" s="21" t="e">
        <f ca="1">IF(AND(M4531&lt;&gt; "", COUNTIF(SAP!#REF!,M4531)&gt;0),"Matched", "")</f>
        <v>#REF!</v>
      </c>
      <c r="O4531" s="21" t="str">
        <f t="shared" si="235"/>
        <v/>
      </c>
      <c r="P4531" s="21" t="e">
        <f ca="1">IF(AND(O4531&lt;&gt; "", COUNTIF(SAP!#REF!,O4531)&gt;0),"Matched", "")</f>
        <v>#REF!</v>
      </c>
      <c r="Q4531" s="21" t="str">
        <f ca="1">IF(OR(D4531="AC",D4531="TR"),"Logic4"&amp;"_"&amp;TEXT(C4531,"dd.mm.yyyy") &amp;"_"&amp; 840670.88,"")</f>
        <v>Logic4_28.04.2020_840670.88</v>
      </c>
      <c r="R4531" s="21" t="e">
        <f ca="1">IF(AND(Q4531&lt;&gt; "", COUNTIF(SAP!#REF!,Q4531)&gt;0),"Matched", "")</f>
        <v>#REF!</v>
      </c>
    </row>
    <row r="4532" spans="1:18" hidden="1">
      <c r="A4532" s="21">
        <v>11563327</v>
      </c>
      <c r="B4532" s="22">
        <v>43949</v>
      </c>
      <c r="C4532" s="22">
        <v>43949</v>
      </c>
      <c r="D4532" s="21" t="s">
        <v>10</v>
      </c>
      <c r="E4532" s="23">
        <v>0</v>
      </c>
      <c r="F4532" s="23">
        <v>0</v>
      </c>
      <c r="G4532" s="23">
        <v>3170.4</v>
      </c>
      <c r="H4532" s="23">
        <v>112111.78</v>
      </c>
      <c r="I4532" s="21" t="s">
        <v>11</v>
      </c>
      <c r="J4532" s="21" t="s">
        <v>12</v>
      </c>
      <c r="K4532" s="21" t="str">
        <f t="shared" si="233"/>
        <v/>
      </c>
      <c r="L4532" s="21" t="e">
        <f ca="1">IF(AND(K4532&lt;&gt; "", COUNTIF(SAP!#REF!,K4532)&gt;0),"Matched", "")</f>
        <v>#REF!</v>
      </c>
      <c r="M4532" s="21" t="str">
        <f t="shared" si="234"/>
        <v/>
      </c>
      <c r="N4532" s="21" t="e">
        <f ca="1">IF(AND(M4532&lt;&gt; "", COUNTIF(SAP!#REF!,M4532)&gt;0),"Matched", "")</f>
        <v>#REF!</v>
      </c>
      <c r="O4532" s="21" t="str">
        <f t="shared" si="235"/>
        <v/>
      </c>
      <c r="P4532" s="21" t="e">
        <f ca="1">IF(AND(O4532&lt;&gt; "", COUNTIF(SAP!#REF!,O4532)&gt;0),"Matched", "")</f>
        <v>#REF!</v>
      </c>
      <c r="Q4532" s="21" t="str">
        <f ca="1">IF(OR(D4532="AC",D4532="TR"),"Logic4"&amp;"_"&amp;TEXT(C4532,"dd.mm.yyyy") &amp;"_"&amp; 840670.88,"")</f>
        <v>Logic4_28.04.2020_840670.88</v>
      </c>
      <c r="R4532" s="21" t="e">
        <f ca="1">IF(AND(Q4532&lt;&gt; "", COUNTIF(SAP!#REF!,Q4532)&gt;0),"Matched", "")</f>
        <v>#REF!</v>
      </c>
    </row>
    <row r="4533" spans="1:18" hidden="1">
      <c r="A4533" s="21">
        <v>11563327</v>
      </c>
      <c r="B4533" s="22">
        <v>43949</v>
      </c>
      <c r="C4533" s="22">
        <v>43949</v>
      </c>
      <c r="D4533" s="21" t="s">
        <v>10</v>
      </c>
      <c r="E4533" s="23">
        <v>0</v>
      </c>
      <c r="F4533" s="23">
        <v>0</v>
      </c>
      <c r="G4533" s="23">
        <v>3180</v>
      </c>
      <c r="H4533" s="23">
        <v>115291.78</v>
      </c>
      <c r="I4533" s="21" t="s">
        <v>11</v>
      </c>
      <c r="J4533" s="21" t="s">
        <v>12</v>
      </c>
      <c r="K4533" s="21" t="str">
        <f t="shared" si="233"/>
        <v/>
      </c>
      <c r="L4533" s="21" t="e">
        <f ca="1">IF(AND(K4533&lt;&gt; "", COUNTIF(SAP!#REF!,K4533)&gt;0),"Matched", "")</f>
        <v>#REF!</v>
      </c>
      <c r="M4533" s="21" t="str">
        <f t="shared" si="234"/>
        <v/>
      </c>
      <c r="N4533" s="21" t="e">
        <f ca="1">IF(AND(M4533&lt;&gt; "", COUNTIF(SAP!#REF!,M4533)&gt;0),"Matched", "")</f>
        <v>#REF!</v>
      </c>
      <c r="O4533" s="21" t="str">
        <f t="shared" si="235"/>
        <v/>
      </c>
      <c r="P4533" s="21" t="e">
        <f ca="1">IF(AND(O4533&lt;&gt; "", COUNTIF(SAP!#REF!,O4533)&gt;0),"Matched", "")</f>
        <v>#REF!</v>
      </c>
      <c r="Q4533" s="21" t="str">
        <f ca="1">IF(OR(D4533="AC",D4533="TR"),"Logic4"&amp;"_"&amp;TEXT(C4533,"dd.mm.yyyy") &amp;"_"&amp; 840670.88,"")</f>
        <v>Logic4_28.04.2020_840670.88</v>
      </c>
      <c r="R4533" s="21" t="e">
        <f ca="1">IF(AND(Q4533&lt;&gt; "", COUNTIF(SAP!#REF!,Q4533)&gt;0),"Matched", "")</f>
        <v>#REF!</v>
      </c>
    </row>
    <row r="4534" spans="1:18" hidden="1">
      <c r="A4534" s="21">
        <v>11563327</v>
      </c>
      <c r="B4534" s="22">
        <v>43949</v>
      </c>
      <c r="C4534" s="22">
        <v>43949</v>
      </c>
      <c r="D4534" s="21" t="s">
        <v>10</v>
      </c>
      <c r="E4534" s="23">
        <v>0</v>
      </c>
      <c r="F4534" s="23">
        <v>0</v>
      </c>
      <c r="G4534" s="23">
        <v>3270</v>
      </c>
      <c r="H4534" s="23">
        <v>118561.78</v>
      </c>
      <c r="I4534" s="21" t="s">
        <v>11</v>
      </c>
      <c r="J4534" s="21" t="s">
        <v>12</v>
      </c>
      <c r="K4534" s="21" t="str">
        <f t="shared" si="233"/>
        <v/>
      </c>
      <c r="L4534" s="21" t="e">
        <f ca="1">IF(AND(K4534&lt;&gt; "", COUNTIF(SAP!#REF!,K4534)&gt;0),"Matched", "")</f>
        <v>#REF!</v>
      </c>
      <c r="M4534" s="21" t="str">
        <f t="shared" si="234"/>
        <v/>
      </c>
      <c r="N4534" s="21" t="e">
        <f ca="1">IF(AND(M4534&lt;&gt; "", COUNTIF(SAP!#REF!,M4534)&gt;0),"Matched", "")</f>
        <v>#REF!</v>
      </c>
      <c r="O4534" s="21" t="str">
        <f t="shared" si="235"/>
        <v/>
      </c>
      <c r="P4534" s="21" t="e">
        <f ca="1">IF(AND(O4534&lt;&gt; "", COUNTIF(SAP!#REF!,O4534)&gt;0),"Matched", "")</f>
        <v>#REF!</v>
      </c>
      <c r="Q4534" s="21" t="str">
        <f ca="1">IF(OR(D4534="AC",D4534="TR"),"Logic4"&amp;"_"&amp;TEXT(C4534,"dd.mm.yyyy") &amp;"_"&amp; 840670.88,"")</f>
        <v>Logic4_28.04.2020_840670.88</v>
      </c>
      <c r="R4534" s="21" t="e">
        <f ca="1">IF(AND(Q4534&lt;&gt; "", COUNTIF(SAP!#REF!,Q4534)&gt;0),"Matched", "")</f>
        <v>#REF!</v>
      </c>
    </row>
    <row r="4535" spans="1:18" hidden="1">
      <c r="A4535" s="21">
        <v>11563327</v>
      </c>
      <c r="B4535" s="22">
        <v>43949</v>
      </c>
      <c r="C4535" s="22">
        <v>43949</v>
      </c>
      <c r="D4535" s="21" t="s">
        <v>10</v>
      </c>
      <c r="E4535" s="23">
        <v>0</v>
      </c>
      <c r="F4535" s="23">
        <v>0</v>
      </c>
      <c r="G4535" s="23">
        <v>3329</v>
      </c>
      <c r="H4535" s="23">
        <v>121890.78</v>
      </c>
      <c r="I4535" s="21" t="s">
        <v>11</v>
      </c>
      <c r="J4535" s="21" t="s">
        <v>12</v>
      </c>
      <c r="K4535" s="21" t="str">
        <f t="shared" si="233"/>
        <v/>
      </c>
      <c r="L4535" s="21" t="e">
        <f ca="1">IF(AND(K4535&lt;&gt; "", COUNTIF(SAP!#REF!,K4535)&gt;0),"Matched", "")</f>
        <v>#REF!</v>
      </c>
      <c r="M4535" s="21" t="str">
        <f t="shared" si="234"/>
        <v/>
      </c>
      <c r="N4535" s="21" t="e">
        <f ca="1">IF(AND(M4535&lt;&gt; "", COUNTIF(SAP!#REF!,M4535)&gt;0),"Matched", "")</f>
        <v>#REF!</v>
      </c>
      <c r="O4535" s="21" t="str">
        <f t="shared" si="235"/>
        <v/>
      </c>
      <c r="P4535" s="21" t="e">
        <f ca="1">IF(AND(O4535&lt;&gt; "", COUNTIF(SAP!#REF!,O4535)&gt;0),"Matched", "")</f>
        <v>#REF!</v>
      </c>
      <c r="Q4535" s="21" t="str">
        <f ca="1">IF(OR(D4535="AC",D4535="TR"),"Logic4"&amp;"_"&amp;TEXT(C4535,"dd.mm.yyyy") &amp;"_"&amp; 840670.88,"")</f>
        <v>Logic4_28.04.2020_840670.88</v>
      </c>
      <c r="R4535" s="21" t="e">
        <f ca="1">IF(AND(Q4535&lt;&gt; "", COUNTIF(SAP!#REF!,Q4535)&gt;0),"Matched", "")</f>
        <v>#REF!</v>
      </c>
    </row>
    <row r="4536" spans="1:18" hidden="1">
      <c r="A4536" s="21">
        <v>11563327</v>
      </c>
      <c r="B4536" s="22">
        <v>43949</v>
      </c>
      <c r="C4536" s="22">
        <v>43949</v>
      </c>
      <c r="D4536" s="21" t="s">
        <v>10</v>
      </c>
      <c r="E4536" s="23">
        <v>0</v>
      </c>
      <c r="F4536" s="23">
        <v>0</v>
      </c>
      <c r="G4536" s="23">
        <v>3330</v>
      </c>
      <c r="H4536" s="23">
        <v>125220.78</v>
      </c>
      <c r="I4536" s="21" t="s">
        <v>11</v>
      </c>
      <c r="J4536" s="21" t="s">
        <v>12</v>
      </c>
      <c r="K4536" s="21" t="str">
        <f t="shared" si="233"/>
        <v/>
      </c>
      <c r="L4536" s="21" t="e">
        <f ca="1">IF(AND(K4536&lt;&gt; "", COUNTIF(SAP!#REF!,K4536)&gt;0),"Matched", "")</f>
        <v>#REF!</v>
      </c>
      <c r="M4536" s="21" t="str">
        <f t="shared" si="234"/>
        <v/>
      </c>
      <c r="N4536" s="21" t="e">
        <f ca="1">IF(AND(M4536&lt;&gt; "", COUNTIF(SAP!#REF!,M4536)&gt;0),"Matched", "")</f>
        <v>#REF!</v>
      </c>
      <c r="O4536" s="21" t="str">
        <f t="shared" si="235"/>
        <v/>
      </c>
      <c r="P4536" s="21" t="e">
        <f ca="1">IF(AND(O4536&lt;&gt; "", COUNTIF(SAP!#REF!,O4536)&gt;0),"Matched", "")</f>
        <v>#REF!</v>
      </c>
      <c r="Q4536" s="21" t="str">
        <f ca="1">IF(OR(D4536="AC",D4536="TR"),"Logic4"&amp;"_"&amp;TEXT(C4536,"dd.mm.yyyy") &amp;"_"&amp; 840670.88,"")</f>
        <v>Logic4_28.04.2020_840670.88</v>
      </c>
      <c r="R4536" s="21" t="e">
        <f ca="1">IF(AND(Q4536&lt;&gt; "", COUNTIF(SAP!#REF!,Q4536)&gt;0),"Matched", "")</f>
        <v>#REF!</v>
      </c>
    </row>
    <row r="4537" spans="1:18" hidden="1">
      <c r="A4537" s="21">
        <v>11563327</v>
      </c>
      <c r="B4537" s="22">
        <v>43949</v>
      </c>
      <c r="C4537" s="22">
        <v>43949</v>
      </c>
      <c r="D4537" s="21" t="s">
        <v>10</v>
      </c>
      <c r="E4537" s="23">
        <v>0</v>
      </c>
      <c r="F4537" s="23">
        <v>0</v>
      </c>
      <c r="G4537" s="23">
        <v>3420</v>
      </c>
      <c r="H4537" s="23">
        <v>128640.78</v>
      </c>
      <c r="I4537" s="21" t="s">
        <v>11</v>
      </c>
      <c r="J4537" s="21" t="s">
        <v>12</v>
      </c>
      <c r="K4537" s="21" t="str">
        <f t="shared" si="233"/>
        <v/>
      </c>
      <c r="L4537" s="21" t="e">
        <f ca="1">IF(AND(K4537&lt;&gt; "", COUNTIF(SAP!#REF!,K4537)&gt;0),"Matched", "")</f>
        <v>#REF!</v>
      </c>
      <c r="M4537" s="21" t="str">
        <f t="shared" si="234"/>
        <v/>
      </c>
      <c r="N4537" s="21" t="e">
        <f ca="1">IF(AND(M4537&lt;&gt; "", COUNTIF(SAP!#REF!,M4537)&gt;0),"Matched", "")</f>
        <v>#REF!</v>
      </c>
      <c r="O4537" s="21" t="str">
        <f t="shared" si="235"/>
        <v/>
      </c>
      <c r="P4537" s="21" t="e">
        <f ca="1">IF(AND(O4537&lt;&gt; "", COUNTIF(SAP!#REF!,O4537)&gt;0),"Matched", "")</f>
        <v>#REF!</v>
      </c>
      <c r="Q4537" s="21" t="str">
        <f ca="1">IF(OR(D4537="AC",D4537="TR"),"Logic4"&amp;"_"&amp;TEXT(C4537,"dd.mm.yyyy") &amp;"_"&amp; 840670.88,"")</f>
        <v>Logic4_28.04.2020_840670.88</v>
      </c>
      <c r="R4537" s="21" t="e">
        <f ca="1">IF(AND(Q4537&lt;&gt; "", COUNTIF(SAP!#REF!,Q4537)&gt;0),"Matched", "")</f>
        <v>#REF!</v>
      </c>
    </row>
    <row r="4538" spans="1:18" hidden="1">
      <c r="A4538" s="21">
        <v>11563327</v>
      </c>
      <c r="B4538" s="22">
        <v>43949</v>
      </c>
      <c r="C4538" s="22">
        <v>43949</v>
      </c>
      <c r="D4538" s="21" t="s">
        <v>10</v>
      </c>
      <c r="E4538" s="23">
        <v>0</v>
      </c>
      <c r="F4538" s="23">
        <v>0</v>
      </c>
      <c r="G4538" s="23">
        <v>3620</v>
      </c>
      <c r="H4538" s="23">
        <v>132260.78</v>
      </c>
      <c r="I4538" s="21" t="s">
        <v>11</v>
      </c>
      <c r="J4538" s="21" t="s">
        <v>12</v>
      </c>
      <c r="K4538" s="21" t="str">
        <f t="shared" si="233"/>
        <v/>
      </c>
      <c r="L4538" s="21" t="e">
        <f ca="1">IF(AND(K4538&lt;&gt; "", COUNTIF(SAP!#REF!,K4538)&gt;0),"Matched", "")</f>
        <v>#REF!</v>
      </c>
      <c r="M4538" s="21" t="str">
        <f t="shared" si="234"/>
        <v/>
      </c>
      <c r="N4538" s="21" t="e">
        <f ca="1">IF(AND(M4538&lt;&gt; "", COUNTIF(SAP!#REF!,M4538)&gt;0),"Matched", "")</f>
        <v>#REF!</v>
      </c>
      <c r="O4538" s="21" t="str">
        <f t="shared" si="235"/>
        <v/>
      </c>
      <c r="P4538" s="21" t="e">
        <f ca="1">IF(AND(O4538&lt;&gt; "", COUNTIF(SAP!#REF!,O4538)&gt;0),"Matched", "")</f>
        <v>#REF!</v>
      </c>
      <c r="Q4538" s="21" t="str">
        <f ca="1">IF(OR(D4538="AC",D4538="TR"),"Logic4"&amp;"_"&amp;TEXT(C4538,"dd.mm.yyyy") &amp;"_"&amp; 840670.88,"")</f>
        <v>Logic4_28.04.2020_840670.88</v>
      </c>
      <c r="R4538" s="21" t="e">
        <f ca="1">IF(AND(Q4538&lt;&gt; "", COUNTIF(SAP!#REF!,Q4538)&gt;0),"Matched", "")</f>
        <v>#REF!</v>
      </c>
    </row>
    <row r="4539" spans="1:18" hidden="1">
      <c r="A4539" s="21">
        <v>11563327</v>
      </c>
      <c r="B4539" s="22">
        <v>43949</v>
      </c>
      <c r="C4539" s="22">
        <v>43949</v>
      </c>
      <c r="D4539" s="21" t="s">
        <v>10</v>
      </c>
      <c r="E4539" s="23">
        <v>0</v>
      </c>
      <c r="F4539" s="23">
        <v>0</v>
      </c>
      <c r="G4539" s="23">
        <v>3623.7</v>
      </c>
      <c r="H4539" s="23">
        <v>135884.48000000001</v>
      </c>
      <c r="I4539" s="21" t="s">
        <v>11</v>
      </c>
      <c r="J4539" s="21" t="s">
        <v>12</v>
      </c>
      <c r="K4539" s="21" t="str">
        <f t="shared" si="233"/>
        <v/>
      </c>
      <c r="L4539" s="21" t="e">
        <f ca="1">IF(AND(K4539&lt;&gt; "", COUNTIF(SAP!#REF!,K4539)&gt;0),"Matched", "")</f>
        <v>#REF!</v>
      </c>
      <c r="M4539" s="21" t="str">
        <f t="shared" si="234"/>
        <v/>
      </c>
      <c r="N4539" s="21" t="e">
        <f ca="1">IF(AND(M4539&lt;&gt; "", COUNTIF(SAP!#REF!,M4539)&gt;0),"Matched", "")</f>
        <v>#REF!</v>
      </c>
      <c r="O4539" s="21" t="str">
        <f t="shared" si="235"/>
        <v/>
      </c>
      <c r="P4539" s="21" t="e">
        <f ca="1">IF(AND(O4539&lt;&gt; "", COUNTIF(SAP!#REF!,O4539)&gt;0),"Matched", "")</f>
        <v>#REF!</v>
      </c>
      <c r="Q4539" s="21" t="str">
        <f ca="1">IF(OR(D4539="AC",D4539="TR"),"Logic4"&amp;"_"&amp;TEXT(C4539,"dd.mm.yyyy") &amp;"_"&amp; 840670.88,"")</f>
        <v>Logic4_28.04.2020_840670.88</v>
      </c>
      <c r="R4539" s="21" t="e">
        <f ca="1">IF(AND(Q4539&lt;&gt; "", COUNTIF(SAP!#REF!,Q4539)&gt;0),"Matched", "")</f>
        <v>#REF!</v>
      </c>
    </row>
    <row r="4540" spans="1:18" hidden="1">
      <c r="A4540" s="21">
        <v>11563327</v>
      </c>
      <c r="B4540" s="22">
        <v>43949</v>
      </c>
      <c r="C4540" s="22">
        <v>43949</v>
      </c>
      <c r="D4540" s="21" t="s">
        <v>10</v>
      </c>
      <c r="E4540" s="23">
        <v>0</v>
      </c>
      <c r="F4540" s="23">
        <v>0</v>
      </c>
      <c r="G4540" s="23">
        <v>3640</v>
      </c>
      <c r="H4540" s="23">
        <v>139524.48000000001</v>
      </c>
      <c r="I4540" s="21" t="s">
        <v>11</v>
      </c>
      <c r="J4540" s="21" t="s">
        <v>12</v>
      </c>
      <c r="K4540" s="21" t="str">
        <f t="shared" si="233"/>
        <v/>
      </c>
      <c r="L4540" s="21" t="e">
        <f ca="1">IF(AND(K4540&lt;&gt; "", COUNTIF(SAP!#REF!,K4540)&gt;0),"Matched", "")</f>
        <v>#REF!</v>
      </c>
      <c r="M4540" s="21" t="str">
        <f t="shared" si="234"/>
        <v/>
      </c>
      <c r="N4540" s="21" t="e">
        <f ca="1">IF(AND(M4540&lt;&gt; "", COUNTIF(SAP!#REF!,M4540)&gt;0),"Matched", "")</f>
        <v>#REF!</v>
      </c>
      <c r="O4540" s="21" t="str">
        <f t="shared" si="235"/>
        <v/>
      </c>
      <c r="P4540" s="21" t="e">
        <f ca="1">IF(AND(O4540&lt;&gt; "", COUNTIF(SAP!#REF!,O4540)&gt;0),"Matched", "")</f>
        <v>#REF!</v>
      </c>
      <c r="Q4540" s="21" t="str">
        <f ca="1">IF(OR(D4540="AC",D4540="TR"),"Logic4"&amp;"_"&amp;TEXT(C4540,"dd.mm.yyyy") &amp;"_"&amp; 840670.88,"")</f>
        <v>Logic4_28.04.2020_840670.88</v>
      </c>
      <c r="R4540" s="21" t="e">
        <f ca="1">IF(AND(Q4540&lt;&gt; "", COUNTIF(SAP!#REF!,Q4540)&gt;0),"Matched", "")</f>
        <v>#REF!</v>
      </c>
    </row>
    <row r="4541" spans="1:18" hidden="1">
      <c r="A4541" s="21">
        <v>11563327</v>
      </c>
      <c r="B4541" s="22">
        <v>43949</v>
      </c>
      <c r="C4541" s="22">
        <v>43949</v>
      </c>
      <c r="D4541" s="21" t="s">
        <v>10</v>
      </c>
      <c r="E4541" s="23">
        <v>0</v>
      </c>
      <c r="F4541" s="23">
        <v>0</v>
      </c>
      <c r="G4541" s="23">
        <v>3670.01</v>
      </c>
      <c r="H4541" s="23">
        <v>143194.49</v>
      </c>
      <c r="I4541" s="21" t="s">
        <v>11</v>
      </c>
      <c r="J4541" s="21" t="s">
        <v>12</v>
      </c>
      <c r="K4541" s="21" t="str">
        <f t="shared" si="233"/>
        <v/>
      </c>
      <c r="L4541" s="21" t="e">
        <f ca="1">IF(AND(K4541&lt;&gt; "", COUNTIF(SAP!#REF!,K4541)&gt;0),"Matched", "")</f>
        <v>#REF!</v>
      </c>
      <c r="M4541" s="21" t="str">
        <f t="shared" si="234"/>
        <v/>
      </c>
      <c r="N4541" s="21" t="e">
        <f ca="1">IF(AND(M4541&lt;&gt; "", COUNTIF(SAP!#REF!,M4541)&gt;0),"Matched", "")</f>
        <v>#REF!</v>
      </c>
      <c r="O4541" s="21" t="str">
        <f t="shared" si="235"/>
        <v/>
      </c>
      <c r="P4541" s="21" t="e">
        <f ca="1">IF(AND(O4541&lt;&gt; "", COUNTIF(SAP!#REF!,O4541)&gt;0),"Matched", "")</f>
        <v>#REF!</v>
      </c>
      <c r="Q4541" s="21" t="str">
        <f ca="1">IF(OR(D4541="AC",D4541="TR"),"Logic4"&amp;"_"&amp;TEXT(C4541,"dd.mm.yyyy") &amp;"_"&amp; 840670.88,"")</f>
        <v>Logic4_28.04.2020_840670.88</v>
      </c>
      <c r="R4541" s="21" t="e">
        <f ca="1">IF(AND(Q4541&lt;&gt; "", COUNTIF(SAP!#REF!,Q4541)&gt;0),"Matched", "")</f>
        <v>#REF!</v>
      </c>
    </row>
    <row r="4542" spans="1:18" hidden="1">
      <c r="A4542" s="21">
        <v>11563327</v>
      </c>
      <c r="B4542" s="22">
        <v>43949</v>
      </c>
      <c r="C4542" s="22">
        <v>43949</v>
      </c>
      <c r="D4542" s="21" t="s">
        <v>10</v>
      </c>
      <c r="E4542" s="23">
        <v>0</v>
      </c>
      <c r="F4542" s="23">
        <v>0</v>
      </c>
      <c r="G4542" s="23">
        <v>3670.8</v>
      </c>
      <c r="H4542" s="23">
        <v>146865.29</v>
      </c>
      <c r="I4542" s="21" t="s">
        <v>11</v>
      </c>
      <c r="J4542" s="21" t="s">
        <v>12</v>
      </c>
      <c r="K4542" s="21" t="str">
        <f t="shared" si="233"/>
        <v/>
      </c>
      <c r="L4542" s="21" t="e">
        <f ca="1">IF(AND(K4542&lt;&gt; "", COUNTIF(SAP!#REF!,K4542)&gt;0),"Matched", "")</f>
        <v>#REF!</v>
      </c>
      <c r="M4542" s="21" t="str">
        <f t="shared" si="234"/>
        <v/>
      </c>
      <c r="N4542" s="21" t="e">
        <f ca="1">IF(AND(M4542&lt;&gt; "", COUNTIF(SAP!#REF!,M4542)&gt;0),"Matched", "")</f>
        <v>#REF!</v>
      </c>
      <c r="O4542" s="21" t="str">
        <f t="shared" si="235"/>
        <v/>
      </c>
      <c r="P4542" s="21" t="e">
        <f ca="1">IF(AND(O4542&lt;&gt; "", COUNTIF(SAP!#REF!,O4542)&gt;0),"Matched", "")</f>
        <v>#REF!</v>
      </c>
      <c r="Q4542" s="21" t="str">
        <f ca="1">IF(OR(D4542="AC",D4542="TR"),"Logic4"&amp;"_"&amp;TEXT(C4542,"dd.mm.yyyy") &amp;"_"&amp; 840670.88,"")</f>
        <v>Logic4_28.04.2020_840670.88</v>
      </c>
      <c r="R4542" s="21" t="e">
        <f ca="1">IF(AND(Q4542&lt;&gt; "", COUNTIF(SAP!#REF!,Q4542)&gt;0),"Matched", "")</f>
        <v>#REF!</v>
      </c>
    </row>
    <row r="4543" spans="1:18" hidden="1">
      <c r="A4543" s="21">
        <v>11563327</v>
      </c>
      <c r="B4543" s="22">
        <v>43949</v>
      </c>
      <c r="C4543" s="22">
        <v>43949</v>
      </c>
      <c r="D4543" s="21" t="s">
        <v>10</v>
      </c>
      <c r="E4543" s="23">
        <v>0</v>
      </c>
      <c r="F4543" s="23">
        <v>0</v>
      </c>
      <c r="G4543" s="23">
        <v>3700</v>
      </c>
      <c r="H4543" s="23">
        <v>150565.29</v>
      </c>
      <c r="I4543" s="21" t="s">
        <v>11</v>
      </c>
      <c r="J4543" s="21" t="s">
        <v>12</v>
      </c>
      <c r="K4543" s="21" t="str">
        <f t="shared" si="233"/>
        <v/>
      </c>
      <c r="L4543" s="21" t="e">
        <f ca="1">IF(AND(K4543&lt;&gt; "", COUNTIF(SAP!#REF!,K4543)&gt;0),"Matched", "")</f>
        <v>#REF!</v>
      </c>
      <c r="M4543" s="21" t="str">
        <f t="shared" si="234"/>
        <v/>
      </c>
      <c r="N4543" s="21" t="e">
        <f ca="1">IF(AND(M4543&lt;&gt; "", COUNTIF(SAP!#REF!,M4543)&gt;0),"Matched", "")</f>
        <v>#REF!</v>
      </c>
      <c r="O4543" s="21" t="str">
        <f t="shared" si="235"/>
        <v/>
      </c>
      <c r="P4543" s="21" t="e">
        <f ca="1">IF(AND(O4543&lt;&gt; "", COUNTIF(SAP!#REF!,O4543)&gt;0),"Matched", "")</f>
        <v>#REF!</v>
      </c>
      <c r="Q4543" s="21" t="str">
        <f ca="1">IF(OR(D4543="AC",D4543="TR"),"Logic4"&amp;"_"&amp;TEXT(C4543,"dd.mm.yyyy") &amp;"_"&amp; 840670.88,"")</f>
        <v>Logic4_28.04.2020_840670.88</v>
      </c>
      <c r="R4543" s="21" t="e">
        <f ca="1">IF(AND(Q4543&lt;&gt; "", COUNTIF(SAP!#REF!,Q4543)&gt;0),"Matched", "")</f>
        <v>#REF!</v>
      </c>
    </row>
    <row r="4544" spans="1:18" hidden="1">
      <c r="A4544" s="21">
        <v>11563327</v>
      </c>
      <c r="B4544" s="22">
        <v>43949</v>
      </c>
      <c r="C4544" s="22">
        <v>43949</v>
      </c>
      <c r="D4544" s="21" t="s">
        <v>10</v>
      </c>
      <c r="E4544" s="23">
        <v>0</v>
      </c>
      <c r="F4544" s="23">
        <v>0</v>
      </c>
      <c r="G4544" s="23">
        <v>3729.6</v>
      </c>
      <c r="H4544" s="23">
        <v>154294.89000000001</v>
      </c>
      <c r="I4544" s="21" t="s">
        <v>11</v>
      </c>
      <c r="J4544" s="21" t="s">
        <v>12</v>
      </c>
      <c r="K4544" s="21" t="str">
        <f t="shared" si="233"/>
        <v/>
      </c>
      <c r="L4544" s="21" t="e">
        <f ca="1">IF(AND(K4544&lt;&gt; "", COUNTIF(SAP!#REF!,K4544)&gt;0),"Matched", "")</f>
        <v>#REF!</v>
      </c>
      <c r="M4544" s="21" t="str">
        <f t="shared" si="234"/>
        <v/>
      </c>
      <c r="N4544" s="21" t="e">
        <f ca="1">IF(AND(M4544&lt;&gt; "", COUNTIF(SAP!#REF!,M4544)&gt;0),"Matched", "")</f>
        <v>#REF!</v>
      </c>
      <c r="O4544" s="21" t="str">
        <f t="shared" si="235"/>
        <v/>
      </c>
      <c r="P4544" s="21" t="e">
        <f ca="1">IF(AND(O4544&lt;&gt; "", COUNTIF(SAP!#REF!,O4544)&gt;0),"Matched", "")</f>
        <v>#REF!</v>
      </c>
      <c r="Q4544" s="21" t="str">
        <f ca="1">IF(OR(D4544="AC",D4544="TR"),"Logic4"&amp;"_"&amp;TEXT(C4544,"dd.mm.yyyy") &amp;"_"&amp; 840670.88,"")</f>
        <v>Logic4_28.04.2020_840670.88</v>
      </c>
      <c r="R4544" s="21" t="e">
        <f ca="1">IF(AND(Q4544&lt;&gt; "", COUNTIF(SAP!#REF!,Q4544)&gt;0),"Matched", "")</f>
        <v>#REF!</v>
      </c>
    </row>
    <row r="4545" spans="1:18" hidden="1">
      <c r="A4545" s="21">
        <v>11563327</v>
      </c>
      <c r="B4545" s="22">
        <v>43949</v>
      </c>
      <c r="C4545" s="22">
        <v>43949</v>
      </c>
      <c r="D4545" s="21" t="s">
        <v>10</v>
      </c>
      <c r="E4545" s="23">
        <v>0</v>
      </c>
      <c r="F4545" s="23">
        <v>0</v>
      </c>
      <c r="G4545" s="23">
        <v>3750</v>
      </c>
      <c r="H4545" s="23">
        <v>158044.89000000001</v>
      </c>
      <c r="I4545" s="21" t="s">
        <v>11</v>
      </c>
      <c r="J4545" s="21" t="s">
        <v>12</v>
      </c>
      <c r="K4545" s="21" t="str">
        <f t="shared" si="233"/>
        <v/>
      </c>
      <c r="L4545" s="21" t="e">
        <f ca="1">IF(AND(K4545&lt;&gt; "", COUNTIF(SAP!#REF!,K4545)&gt;0),"Matched", "")</f>
        <v>#REF!</v>
      </c>
      <c r="M4545" s="21" t="str">
        <f t="shared" si="234"/>
        <v/>
      </c>
      <c r="N4545" s="21" t="e">
        <f ca="1">IF(AND(M4545&lt;&gt; "", COUNTIF(SAP!#REF!,M4545)&gt;0),"Matched", "")</f>
        <v>#REF!</v>
      </c>
      <c r="O4545" s="21" t="str">
        <f t="shared" si="235"/>
        <v/>
      </c>
      <c r="P4545" s="21" t="e">
        <f ca="1">IF(AND(O4545&lt;&gt; "", COUNTIF(SAP!#REF!,O4545)&gt;0),"Matched", "")</f>
        <v>#REF!</v>
      </c>
      <c r="Q4545" s="21" t="str">
        <f ca="1">IF(OR(D4545="AC",D4545="TR"),"Logic4"&amp;"_"&amp;TEXT(C4545,"dd.mm.yyyy") &amp;"_"&amp; 840670.88,"")</f>
        <v>Logic4_28.04.2020_840670.88</v>
      </c>
      <c r="R4545" s="21" t="e">
        <f ca="1">IF(AND(Q4545&lt;&gt; "", COUNTIF(SAP!#REF!,Q4545)&gt;0),"Matched", "")</f>
        <v>#REF!</v>
      </c>
    </row>
    <row r="4546" spans="1:18" hidden="1">
      <c r="A4546" s="21">
        <v>11563327</v>
      </c>
      <c r="B4546" s="22">
        <v>43949</v>
      </c>
      <c r="C4546" s="22">
        <v>43949</v>
      </c>
      <c r="D4546" s="21" t="s">
        <v>10</v>
      </c>
      <c r="E4546" s="23">
        <v>0</v>
      </c>
      <c r="F4546" s="23">
        <v>0</v>
      </c>
      <c r="G4546" s="23">
        <v>3760</v>
      </c>
      <c r="H4546" s="23">
        <v>161804.89000000001</v>
      </c>
      <c r="I4546" s="21" t="s">
        <v>11</v>
      </c>
      <c r="J4546" s="21" t="s">
        <v>12</v>
      </c>
      <c r="K4546" s="21" t="str">
        <f t="shared" si="233"/>
        <v/>
      </c>
      <c r="L4546" s="21" t="e">
        <f ca="1">IF(AND(K4546&lt;&gt; "", COUNTIF(SAP!#REF!,K4546)&gt;0),"Matched", "")</f>
        <v>#REF!</v>
      </c>
      <c r="M4546" s="21" t="str">
        <f t="shared" si="234"/>
        <v/>
      </c>
      <c r="N4546" s="21" t="e">
        <f ca="1">IF(AND(M4546&lt;&gt; "", COUNTIF(SAP!#REF!,M4546)&gt;0),"Matched", "")</f>
        <v>#REF!</v>
      </c>
      <c r="O4546" s="21" t="str">
        <f t="shared" si="235"/>
        <v/>
      </c>
      <c r="P4546" s="21" t="e">
        <f ca="1">IF(AND(O4546&lt;&gt; "", COUNTIF(SAP!#REF!,O4546)&gt;0),"Matched", "")</f>
        <v>#REF!</v>
      </c>
      <c r="Q4546" s="21" t="str">
        <f ca="1">IF(OR(D4546="AC",D4546="TR"),"Logic4"&amp;"_"&amp;TEXT(C4546,"dd.mm.yyyy") &amp;"_"&amp; 840670.88,"")</f>
        <v>Logic4_28.04.2020_840670.88</v>
      </c>
      <c r="R4546" s="21" t="e">
        <f ca="1">IF(AND(Q4546&lt;&gt; "", COUNTIF(SAP!#REF!,Q4546)&gt;0),"Matched", "")</f>
        <v>#REF!</v>
      </c>
    </row>
    <row r="4547" spans="1:18" hidden="1">
      <c r="A4547" s="21">
        <v>11563327</v>
      </c>
      <c r="B4547" s="22">
        <v>43949</v>
      </c>
      <c r="C4547" s="22">
        <v>43949</v>
      </c>
      <c r="D4547" s="21" t="s">
        <v>10</v>
      </c>
      <c r="E4547" s="23">
        <v>0</v>
      </c>
      <c r="F4547" s="23">
        <v>0</v>
      </c>
      <c r="G4547" s="23">
        <v>3810.1</v>
      </c>
      <c r="H4547" s="23">
        <v>165614.99</v>
      </c>
      <c r="I4547" s="21" t="s">
        <v>11</v>
      </c>
      <c r="J4547" s="21" t="s">
        <v>12</v>
      </c>
      <c r="K4547" s="21" t="str">
        <f t="shared" ref="K4547:K4610" si="236">IF(D4547="TF","Logic1"&amp;"_"&amp;TEXT(C4547, "mm") &amp;"_"&amp; F4547,"")</f>
        <v/>
      </c>
      <c r="L4547" s="21" t="e">
        <f ca="1">IF(AND(K4547&lt;&gt; "", COUNTIF(SAP!#REF!,K4547)&gt;0),"Matched", "")</f>
        <v>#REF!</v>
      </c>
      <c r="M4547" s="21" t="str">
        <f t="shared" si="234"/>
        <v/>
      </c>
      <c r="N4547" s="21" t="e">
        <f ca="1">IF(AND(M4547&lt;&gt; "", COUNTIF(SAP!#REF!,M4547)&gt;0),"Matched", "")</f>
        <v>#REF!</v>
      </c>
      <c r="O4547" s="21" t="str">
        <f t="shared" si="235"/>
        <v/>
      </c>
      <c r="P4547" s="21" t="e">
        <f ca="1">IF(AND(O4547&lt;&gt; "", COUNTIF(SAP!#REF!,O4547)&gt;0),"Matched", "")</f>
        <v>#REF!</v>
      </c>
      <c r="Q4547" s="21" t="str">
        <f ca="1">IF(OR(D4547="AC",D4547="TR"),"Logic4"&amp;"_"&amp;TEXT(C4547,"dd.mm.yyyy") &amp;"_"&amp; 840670.88,"")</f>
        <v>Logic4_28.04.2020_840670.88</v>
      </c>
      <c r="R4547" s="21" t="e">
        <f ca="1">IF(AND(Q4547&lt;&gt; "", COUNTIF(SAP!#REF!,Q4547)&gt;0),"Matched", "")</f>
        <v>#REF!</v>
      </c>
    </row>
    <row r="4548" spans="1:18" hidden="1">
      <c r="A4548" s="21">
        <v>11563327</v>
      </c>
      <c r="B4548" s="22">
        <v>43949</v>
      </c>
      <c r="C4548" s="22">
        <v>43949</v>
      </c>
      <c r="D4548" s="21" t="s">
        <v>10</v>
      </c>
      <c r="E4548" s="23">
        <v>0</v>
      </c>
      <c r="F4548" s="23">
        <v>0</v>
      </c>
      <c r="G4548" s="23">
        <v>3850</v>
      </c>
      <c r="H4548" s="23">
        <v>169464.99</v>
      </c>
      <c r="I4548" s="21" t="s">
        <v>11</v>
      </c>
      <c r="J4548" s="21" t="s">
        <v>12</v>
      </c>
      <c r="K4548" s="21" t="str">
        <f t="shared" si="236"/>
        <v/>
      </c>
      <c r="L4548" s="21" t="e">
        <f ca="1">IF(AND(K4548&lt;&gt; "", COUNTIF(SAP!#REF!,K4548)&gt;0),"Matched", "")</f>
        <v>#REF!</v>
      </c>
      <c r="M4548" s="21" t="str">
        <f t="shared" si="234"/>
        <v/>
      </c>
      <c r="N4548" s="21" t="e">
        <f ca="1">IF(AND(M4548&lt;&gt; "", COUNTIF(SAP!#REF!,M4548)&gt;0),"Matched", "")</f>
        <v>#REF!</v>
      </c>
      <c r="O4548" s="21" t="str">
        <f t="shared" si="235"/>
        <v/>
      </c>
      <c r="P4548" s="21" t="e">
        <f ca="1">IF(AND(O4548&lt;&gt; "", COUNTIF(SAP!#REF!,O4548)&gt;0),"Matched", "")</f>
        <v>#REF!</v>
      </c>
      <c r="Q4548" s="21" t="str">
        <f ca="1">IF(OR(D4548="AC",D4548="TR"),"Logic4"&amp;"_"&amp;TEXT(C4548,"dd.mm.yyyy") &amp;"_"&amp; 840670.88,"")</f>
        <v>Logic4_28.04.2020_840670.88</v>
      </c>
      <c r="R4548" s="21" t="e">
        <f ca="1">IF(AND(Q4548&lt;&gt; "", COUNTIF(SAP!#REF!,Q4548)&gt;0),"Matched", "")</f>
        <v>#REF!</v>
      </c>
    </row>
    <row r="4549" spans="1:18" hidden="1">
      <c r="A4549" s="21">
        <v>11563327</v>
      </c>
      <c r="B4549" s="22">
        <v>43949</v>
      </c>
      <c r="C4549" s="22">
        <v>43949</v>
      </c>
      <c r="D4549" s="21" t="s">
        <v>10</v>
      </c>
      <c r="E4549" s="23">
        <v>0</v>
      </c>
      <c r="F4549" s="23">
        <v>0</v>
      </c>
      <c r="G4549" s="23">
        <v>3856.5</v>
      </c>
      <c r="H4549" s="23">
        <v>173321.49</v>
      </c>
      <c r="I4549" s="21" t="s">
        <v>11</v>
      </c>
      <c r="J4549" s="21" t="s">
        <v>12</v>
      </c>
      <c r="K4549" s="21" t="str">
        <f t="shared" si="236"/>
        <v/>
      </c>
      <c r="L4549" s="21" t="e">
        <f ca="1">IF(AND(K4549&lt;&gt; "", COUNTIF(SAP!#REF!,K4549)&gt;0),"Matched", "")</f>
        <v>#REF!</v>
      </c>
      <c r="M4549" s="21" t="str">
        <f t="shared" si="234"/>
        <v/>
      </c>
      <c r="N4549" s="21" t="e">
        <f ca="1">IF(AND(M4549&lt;&gt; "", COUNTIF(SAP!#REF!,M4549)&gt;0),"Matched", "")</f>
        <v>#REF!</v>
      </c>
      <c r="O4549" s="21" t="str">
        <f t="shared" si="235"/>
        <v/>
      </c>
      <c r="P4549" s="21" t="e">
        <f ca="1">IF(AND(O4549&lt;&gt; "", COUNTIF(SAP!#REF!,O4549)&gt;0),"Matched", "")</f>
        <v>#REF!</v>
      </c>
      <c r="Q4549" s="21" t="str">
        <f ca="1">IF(OR(D4549="AC",D4549="TR"),"Logic4"&amp;"_"&amp;TEXT(C4549,"dd.mm.yyyy") &amp;"_"&amp; 840670.88,"")</f>
        <v>Logic4_28.04.2020_840670.88</v>
      </c>
      <c r="R4549" s="21" t="e">
        <f ca="1">IF(AND(Q4549&lt;&gt; "", COUNTIF(SAP!#REF!,Q4549)&gt;0),"Matched", "")</f>
        <v>#REF!</v>
      </c>
    </row>
    <row r="4550" spans="1:18" hidden="1">
      <c r="A4550" s="21">
        <v>11563327</v>
      </c>
      <c r="B4550" s="22">
        <v>43949</v>
      </c>
      <c r="C4550" s="22">
        <v>43949</v>
      </c>
      <c r="D4550" s="21" t="s">
        <v>10</v>
      </c>
      <c r="E4550" s="23">
        <v>0</v>
      </c>
      <c r="F4550" s="23">
        <v>0</v>
      </c>
      <c r="G4550" s="23">
        <v>3990.3</v>
      </c>
      <c r="H4550" s="23">
        <v>177311.79</v>
      </c>
      <c r="I4550" s="21" t="s">
        <v>11</v>
      </c>
      <c r="J4550" s="21" t="s">
        <v>12</v>
      </c>
      <c r="K4550" s="21" t="str">
        <f t="shared" si="236"/>
        <v/>
      </c>
      <c r="L4550" s="21" t="e">
        <f ca="1">IF(AND(K4550&lt;&gt; "", COUNTIF(SAP!#REF!,K4550)&gt;0),"Matched", "")</f>
        <v>#REF!</v>
      </c>
      <c r="M4550" s="21" t="str">
        <f t="shared" si="234"/>
        <v/>
      </c>
      <c r="N4550" s="21" t="e">
        <f ca="1">IF(AND(M4550&lt;&gt; "", COUNTIF(SAP!#REF!,M4550)&gt;0),"Matched", "")</f>
        <v>#REF!</v>
      </c>
      <c r="O4550" s="21" t="str">
        <f t="shared" si="235"/>
        <v/>
      </c>
      <c r="P4550" s="21" t="e">
        <f ca="1">IF(AND(O4550&lt;&gt; "", COUNTIF(SAP!#REF!,O4550)&gt;0),"Matched", "")</f>
        <v>#REF!</v>
      </c>
      <c r="Q4550" s="21" t="str">
        <f ca="1">IF(OR(D4550="AC",D4550="TR"),"Logic4"&amp;"_"&amp;TEXT(C4550,"dd.mm.yyyy") &amp;"_"&amp; 840670.88,"")</f>
        <v>Logic4_28.04.2020_840670.88</v>
      </c>
      <c r="R4550" s="21" t="e">
        <f ca="1">IF(AND(Q4550&lt;&gt; "", COUNTIF(SAP!#REF!,Q4550)&gt;0),"Matched", "")</f>
        <v>#REF!</v>
      </c>
    </row>
    <row r="4551" spans="1:18" hidden="1">
      <c r="A4551" s="21">
        <v>11563327</v>
      </c>
      <c r="B4551" s="22">
        <v>43949</v>
      </c>
      <c r="C4551" s="22">
        <v>43949</v>
      </c>
      <c r="D4551" s="21" t="s">
        <v>10</v>
      </c>
      <c r="E4551" s="23">
        <v>0</v>
      </c>
      <c r="F4551" s="23">
        <v>0</v>
      </c>
      <c r="G4551" s="23">
        <v>4052.5</v>
      </c>
      <c r="H4551" s="23">
        <v>181364.29</v>
      </c>
      <c r="I4551" s="21" t="s">
        <v>11</v>
      </c>
      <c r="J4551" s="21" t="s">
        <v>12</v>
      </c>
      <c r="K4551" s="21" t="str">
        <f t="shared" si="236"/>
        <v/>
      </c>
      <c r="L4551" s="21" t="e">
        <f ca="1">IF(AND(K4551&lt;&gt; "", COUNTIF(SAP!#REF!,K4551)&gt;0),"Matched", "")</f>
        <v>#REF!</v>
      </c>
      <c r="M4551" s="21" t="str">
        <f t="shared" si="234"/>
        <v/>
      </c>
      <c r="N4551" s="21" t="e">
        <f ca="1">IF(AND(M4551&lt;&gt; "", COUNTIF(SAP!#REF!,M4551)&gt;0),"Matched", "")</f>
        <v>#REF!</v>
      </c>
      <c r="O4551" s="21" t="str">
        <f t="shared" si="235"/>
        <v/>
      </c>
      <c r="P4551" s="21" t="e">
        <f ca="1">IF(AND(O4551&lt;&gt; "", COUNTIF(SAP!#REF!,O4551)&gt;0),"Matched", "")</f>
        <v>#REF!</v>
      </c>
      <c r="Q4551" s="21" t="str">
        <f ca="1">IF(OR(D4551="AC",D4551="TR"),"Logic4"&amp;"_"&amp;TEXT(C4551,"dd.mm.yyyy") &amp;"_"&amp; 840670.88,"")</f>
        <v>Logic4_28.04.2020_840670.88</v>
      </c>
      <c r="R4551" s="21" t="e">
        <f ca="1">IF(AND(Q4551&lt;&gt; "", COUNTIF(SAP!#REF!,Q4551)&gt;0),"Matched", "")</f>
        <v>#REF!</v>
      </c>
    </row>
    <row r="4552" spans="1:18" hidden="1">
      <c r="A4552" s="21">
        <v>11563327</v>
      </c>
      <c r="B4552" s="22">
        <v>43949</v>
      </c>
      <c r="C4552" s="22">
        <v>43949</v>
      </c>
      <c r="D4552" s="21" t="s">
        <v>10</v>
      </c>
      <c r="E4552" s="23">
        <v>0</v>
      </c>
      <c r="F4552" s="23">
        <v>0</v>
      </c>
      <c r="G4552" s="23">
        <v>4060</v>
      </c>
      <c r="H4552" s="23">
        <v>185424.29</v>
      </c>
      <c r="I4552" s="21" t="s">
        <v>11</v>
      </c>
      <c r="J4552" s="21" t="s">
        <v>12</v>
      </c>
      <c r="K4552" s="21" t="str">
        <f t="shared" si="236"/>
        <v/>
      </c>
      <c r="L4552" s="21" t="e">
        <f ca="1">IF(AND(K4552&lt;&gt; "", COUNTIF(SAP!#REF!,K4552)&gt;0),"Matched", "")</f>
        <v>#REF!</v>
      </c>
      <c r="M4552" s="21" t="str">
        <f t="shared" si="234"/>
        <v/>
      </c>
      <c r="N4552" s="21" t="e">
        <f ca="1">IF(AND(M4552&lt;&gt; "", COUNTIF(SAP!#REF!,M4552)&gt;0),"Matched", "")</f>
        <v>#REF!</v>
      </c>
      <c r="O4552" s="21" t="str">
        <f t="shared" si="235"/>
        <v/>
      </c>
      <c r="P4552" s="21" t="e">
        <f ca="1">IF(AND(O4552&lt;&gt; "", COUNTIF(SAP!#REF!,O4552)&gt;0),"Matched", "")</f>
        <v>#REF!</v>
      </c>
      <c r="Q4552" s="21" t="str">
        <f ca="1">IF(OR(D4552="AC",D4552="TR"),"Logic4"&amp;"_"&amp;TEXT(C4552,"dd.mm.yyyy") &amp;"_"&amp; 840670.88,"")</f>
        <v>Logic4_28.04.2020_840670.88</v>
      </c>
      <c r="R4552" s="21" t="e">
        <f ca="1">IF(AND(Q4552&lt;&gt; "", COUNTIF(SAP!#REF!,Q4552)&gt;0),"Matched", "")</f>
        <v>#REF!</v>
      </c>
    </row>
    <row r="4553" spans="1:18" hidden="1">
      <c r="A4553" s="21">
        <v>11563327</v>
      </c>
      <c r="B4553" s="22">
        <v>43949</v>
      </c>
      <c r="C4553" s="22">
        <v>43949</v>
      </c>
      <c r="D4553" s="21" t="s">
        <v>10</v>
      </c>
      <c r="E4553" s="23">
        <v>0</v>
      </c>
      <c r="F4553" s="23">
        <v>0</v>
      </c>
      <c r="G4553" s="23">
        <v>4110</v>
      </c>
      <c r="H4553" s="23">
        <v>189534.29</v>
      </c>
      <c r="I4553" s="21" t="s">
        <v>11</v>
      </c>
      <c r="J4553" s="21" t="s">
        <v>12</v>
      </c>
      <c r="K4553" s="21" t="str">
        <f t="shared" si="236"/>
        <v/>
      </c>
      <c r="L4553" s="21" t="e">
        <f ca="1">IF(AND(K4553&lt;&gt; "", COUNTIF(SAP!#REF!,K4553)&gt;0),"Matched", "")</f>
        <v>#REF!</v>
      </c>
      <c r="M4553" s="21" t="str">
        <f t="shared" si="234"/>
        <v/>
      </c>
      <c r="N4553" s="21" t="e">
        <f ca="1">IF(AND(M4553&lt;&gt; "", COUNTIF(SAP!#REF!,M4553)&gt;0),"Matched", "")</f>
        <v>#REF!</v>
      </c>
      <c r="O4553" s="21" t="str">
        <f t="shared" si="235"/>
        <v/>
      </c>
      <c r="P4553" s="21" t="e">
        <f ca="1">IF(AND(O4553&lt;&gt; "", COUNTIF(SAP!#REF!,O4553)&gt;0),"Matched", "")</f>
        <v>#REF!</v>
      </c>
      <c r="Q4553" s="21" t="str">
        <f ca="1">IF(OR(D4553="AC",D4553="TR"),"Logic4"&amp;"_"&amp;TEXT(C4553,"dd.mm.yyyy") &amp;"_"&amp; 840670.88,"")</f>
        <v>Logic4_28.04.2020_840670.88</v>
      </c>
      <c r="R4553" s="21" t="e">
        <f ca="1">IF(AND(Q4553&lt;&gt; "", COUNTIF(SAP!#REF!,Q4553)&gt;0),"Matched", "")</f>
        <v>#REF!</v>
      </c>
    </row>
    <row r="4554" spans="1:18" hidden="1">
      <c r="A4554" s="21">
        <v>11563327</v>
      </c>
      <c r="B4554" s="22">
        <v>43949</v>
      </c>
      <c r="C4554" s="22">
        <v>43949</v>
      </c>
      <c r="D4554" s="21" t="s">
        <v>10</v>
      </c>
      <c r="E4554" s="23">
        <v>0</v>
      </c>
      <c r="F4554" s="23">
        <v>0</v>
      </c>
      <c r="G4554" s="23">
        <v>4200</v>
      </c>
      <c r="H4554" s="23">
        <v>193734.29</v>
      </c>
      <c r="I4554" s="21" t="s">
        <v>11</v>
      </c>
      <c r="J4554" s="21" t="s">
        <v>12</v>
      </c>
      <c r="K4554" s="21" t="str">
        <f t="shared" si="236"/>
        <v/>
      </c>
      <c r="L4554" s="21" t="e">
        <f ca="1">IF(AND(K4554&lt;&gt; "", COUNTIF(SAP!#REF!,K4554)&gt;0),"Matched", "")</f>
        <v>#REF!</v>
      </c>
      <c r="M4554" s="21" t="str">
        <f t="shared" si="234"/>
        <v/>
      </c>
      <c r="N4554" s="21" t="e">
        <f ca="1">IF(AND(M4554&lt;&gt; "", COUNTIF(SAP!#REF!,M4554)&gt;0),"Matched", "")</f>
        <v>#REF!</v>
      </c>
      <c r="O4554" s="21" t="str">
        <f t="shared" si="235"/>
        <v/>
      </c>
      <c r="P4554" s="21" t="e">
        <f ca="1">IF(AND(O4554&lt;&gt; "", COUNTIF(SAP!#REF!,O4554)&gt;0),"Matched", "")</f>
        <v>#REF!</v>
      </c>
      <c r="Q4554" s="21" t="str">
        <f ca="1">IF(OR(D4554="AC",D4554="TR"),"Logic4"&amp;"_"&amp;TEXT(C4554,"dd.mm.yyyy") &amp;"_"&amp; 840670.88,"")</f>
        <v>Logic4_28.04.2020_840670.88</v>
      </c>
      <c r="R4554" s="21" t="e">
        <f ca="1">IF(AND(Q4554&lt;&gt; "", COUNTIF(SAP!#REF!,Q4554)&gt;0),"Matched", "")</f>
        <v>#REF!</v>
      </c>
    </row>
    <row r="4555" spans="1:18" hidden="1">
      <c r="A4555" s="21">
        <v>11563327</v>
      </c>
      <c r="B4555" s="22">
        <v>43949</v>
      </c>
      <c r="C4555" s="22">
        <v>43949</v>
      </c>
      <c r="D4555" s="21" t="s">
        <v>10</v>
      </c>
      <c r="E4555" s="23">
        <v>0</v>
      </c>
      <c r="F4555" s="23">
        <v>0</v>
      </c>
      <c r="G4555" s="23">
        <v>4242.6000000000004</v>
      </c>
      <c r="H4555" s="23">
        <v>197976.89</v>
      </c>
      <c r="I4555" s="21" t="s">
        <v>11</v>
      </c>
      <c r="J4555" s="21" t="s">
        <v>12</v>
      </c>
      <c r="K4555" s="21" t="str">
        <f t="shared" si="236"/>
        <v/>
      </c>
      <c r="L4555" s="21" t="e">
        <f ca="1">IF(AND(K4555&lt;&gt; "", COUNTIF(SAP!#REF!,K4555)&gt;0),"Matched", "")</f>
        <v>#REF!</v>
      </c>
      <c r="M4555" s="21" t="str">
        <f t="shared" si="234"/>
        <v/>
      </c>
      <c r="N4555" s="21" t="e">
        <f ca="1">IF(AND(M4555&lt;&gt; "", COUNTIF(SAP!#REF!,M4555)&gt;0),"Matched", "")</f>
        <v>#REF!</v>
      </c>
      <c r="O4555" s="21" t="str">
        <f t="shared" si="235"/>
        <v/>
      </c>
      <c r="P4555" s="21" t="e">
        <f ca="1">IF(AND(O4555&lt;&gt; "", COUNTIF(SAP!#REF!,O4555)&gt;0),"Matched", "")</f>
        <v>#REF!</v>
      </c>
      <c r="Q4555" s="21" t="str">
        <f ca="1">IF(OR(D4555="AC",D4555="TR"),"Logic4"&amp;"_"&amp;TEXT(C4555,"dd.mm.yyyy") &amp;"_"&amp; 840670.88,"")</f>
        <v>Logic4_28.04.2020_840670.88</v>
      </c>
      <c r="R4555" s="21" t="e">
        <f ca="1">IF(AND(Q4555&lt;&gt; "", COUNTIF(SAP!#REF!,Q4555)&gt;0),"Matched", "")</f>
        <v>#REF!</v>
      </c>
    </row>
    <row r="4556" spans="1:18" hidden="1">
      <c r="A4556" s="21">
        <v>11563327</v>
      </c>
      <c r="B4556" s="22">
        <v>43949</v>
      </c>
      <c r="C4556" s="22">
        <v>43949</v>
      </c>
      <c r="D4556" s="21" t="s">
        <v>10</v>
      </c>
      <c r="E4556" s="23">
        <v>0</v>
      </c>
      <c r="F4556" s="23">
        <v>0</v>
      </c>
      <c r="G4556" s="23">
        <v>4253.95</v>
      </c>
      <c r="H4556" s="23">
        <v>202230.84</v>
      </c>
      <c r="I4556" s="21" t="s">
        <v>11</v>
      </c>
      <c r="J4556" s="21" t="s">
        <v>12</v>
      </c>
      <c r="K4556" s="21" t="str">
        <f t="shared" si="236"/>
        <v/>
      </c>
      <c r="L4556" s="21" t="e">
        <f ca="1">IF(AND(K4556&lt;&gt; "", COUNTIF(SAP!#REF!,K4556)&gt;0),"Matched", "")</f>
        <v>#REF!</v>
      </c>
      <c r="M4556" s="21" t="str">
        <f t="shared" si="234"/>
        <v/>
      </c>
      <c r="N4556" s="21" t="e">
        <f ca="1">IF(AND(M4556&lt;&gt; "", COUNTIF(SAP!#REF!,M4556)&gt;0),"Matched", "")</f>
        <v>#REF!</v>
      </c>
      <c r="O4556" s="21" t="str">
        <f t="shared" si="235"/>
        <v/>
      </c>
      <c r="P4556" s="21" t="e">
        <f ca="1">IF(AND(O4556&lt;&gt; "", COUNTIF(SAP!#REF!,O4556)&gt;0),"Matched", "")</f>
        <v>#REF!</v>
      </c>
      <c r="Q4556" s="21" t="str">
        <f ca="1">IF(OR(D4556="AC",D4556="TR"),"Logic4"&amp;"_"&amp;TEXT(C4556,"dd.mm.yyyy") &amp;"_"&amp; 840670.88,"")</f>
        <v>Logic4_28.04.2020_840670.88</v>
      </c>
      <c r="R4556" s="21" t="e">
        <f ca="1">IF(AND(Q4556&lt;&gt; "", COUNTIF(SAP!#REF!,Q4556)&gt;0),"Matched", "")</f>
        <v>#REF!</v>
      </c>
    </row>
    <row r="4557" spans="1:18" hidden="1">
      <c r="A4557" s="21">
        <v>11563327</v>
      </c>
      <c r="B4557" s="22">
        <v>43949</v>
      </c>
      <c r="C4557" s="22">
        <v>43949</v>
      </c>
      <c r="D4557" s="21" t="s">
        <v>10</v>
      </c>
      <c r="E4557" s="23">
        <v>0</v>
      </c>
      <c r="F4557" s="23">
        <v>0</v>
      </c>
      <c r="G4557" s="23">
        <v>4270</v>
      </c>
      <c r="H4557" s="23">
        <v>206500.84</v>
      </c>
      <c r="I4557" s="21" t="s">
        <v>11</v>
      </c>
      <c r="J4557" s="21" t="s">
        <v>12</v>
      </c>
      <c r="K4557" s="21" t="str">
        <f t="shared" si="236"/>
        <v/>
      </c>
      <c r="L4557" s="21" t="e">
        <f ca="1">IF(AND(K4557&lt;&gt; "", COUNTIF(SAP!#REF!,K4557)&gt;0),"Matched", "")</f>
        <v>#REF!</v>
      </c>
      <c r="M4557" s="21" t="str">
        <f t="shared" si="234"/>
        <v/>
      </c>
      <c r="N4557" s="21" t="e">
        <f ca="1">IF(AND(M4557&lt;&gt; "", COUNTIF(SAP!#REF!,M4557)&gt;0),"Matched", "")</f>
        <v>#REF!</v>
      </c>
      <c r="O4557" s="21" t="str">
        <f t="shared" si="235"/>
        <v/>
      </c>
      <c r="P4557" s="21" t="e">
        <f ca="1">IF(AND(O4557&lt;&gt; "", COUNTIF(SAP!#REF!,O4557)&gt;0),"Matched", "")</f>
        <v>#REF!</v>
      </c>
      <c r="Q4557" s="21" t="str">
        <f ca="1">IF(OR(D4557="AC",D4557="TR"),"Logic4"&amp;"_"&amp;TEXT(C4557,"dd.mm.yyyy") &amp;"_"&amp; 840670.88,"")</f>
        <v>Logic4_28.04.2020_840670.88</v>
      </c>
      <c r="R4557" s="21" t="e">
        <f ca="1">IF(AND(Q4557&lt;&gt; "", COUNTIF(SAP!#REF!,Q4557)&gt;0),"Matched", "")</f>
        <v>#REF!</v>
      </c>
    </row>
    <row r="4558" spans="1:18" hidden="1">
      <c r="A4558" s="21">
        <v>11563327</v>
      </c>
      <c r="B4558" s="22">
        <v>43949</v>
      </c>
      <c r="C4558" s="22">
        <v>43949</v>
      </c>
      <c r="D4558" s="21" t="s">
        <v>10</v>
      </c>
      <c r="E4558" s="23">
        <v>0</v>
      </c>
      <c r="F4558" s="23">
        <v>0</v>
      </c>
      <c r="G4558" s="23">
        <v>4308.8999999999996</v>
      </c>
      <c r="H4558" s="23">
        <v>210809.74</v>
      </c>
      <c r="I4558" s="21" t="s">
        <v>11</v>
      </c>
      <c r="J4558" s="21" t="s">
        <v>12</v>
      </c>
      <c r="K4558" s="21" t="str">
        <f t="shared" si="236"/>
        <v/>
      </c>
      <c r="L4558" s="21" t="e">
        <f ca="1">IF(AND(K4558&lt;&gt; "", COUNTIF(SAP!#REF!,K4558)&gt;0),"Matched", "")</f>
        <v>#REF!</v>
      </c>
      <c r="M4558" s="21" t="str">
        <f t="shared" si="234"/>
        <v/>
      </c>
      <c r="N4558" s="21" t="e">
        <f ca="1">IF(AND(M4558&lt;&gt; "", COUNTIF(SAP!#REF!,M4558)&gt;0),"Matched", "")</f>
        <v>#REF!</v>
      </c>
      <c r="O4558" s="21" t="str">
        <f t="shared" si="235"/>
        <v/>
      </c>
      <c r="P4558" s="21" t="e">
        <f ca="1">IF(AND(O4558&lt;&gt; "", COUNTIF(SAP!#REF!,O4558)&gt;0),"Matched", "")</f>
        <v>#REF!</v>
      </c>
      <c r="Q4558" s="21" t="str">
        <f ca="1">IF(OR(D4558="AC",D4558="TR"),"Logic4"&amp;"_"&amp;TEXT(C4558,"dd.mm.yyyy") &amp;"_"&amp; 840670.88,"")</f>
        <v>Logic4_28.04.2020_840670.88</v>
      </c>
      <c r="R4558" s="21" t="e">
        <f ca="1">IF(AND(Q4558&lt;&gt; "", COUNTIF(SAP!#REF!,Q4558)&gt;0),"Matched", "")</f>
        <v>#REF!</v>
      </c>
    </row>
    <row r="4559" spans="1:18" hidden="1">
      <c r="A4559" s="21">
        <v>11563327</v>
      </c>
      <c r="B4559" s="22">
        <v>43949</v>
      </c>
      <c r="C4559" s="22">
        <v>43949</v>
      </c>
      <c r="D4559" s="21" t="s">
        <v>10</v>
      </c>
      <c r="E4559" s="23">
        <v>0</v>
      </c>
      <c r="F4559" s="23">
        <v>0</v>
      </c>
      <c r="G4559" s="23">
        <v>4405.5600000000004</v>
      </c>
      <c r="H4559" s="23">
        <v>215215.3</v>
      </c>
      <c r="I4559" s="21" t="s">
        <v>11</v>
      </c>
      <c r="J4559" s="21" t="s">
        <v>12</v>
      </c>
      <c r="K4559" s="21" t="str">
        <f t="shared" si="236"/>
        <v/>
      </c>
      <c r="L4559" s="21" t="e">
        <f ca="1">IF(AND(K4559&lt;&gt; "", COUNTIF(SAP!#REF!,K4559)&gt;0),"Matched", "")</f>
        <v>#REF!</v>
      </c>
      <c r="M4559" s="21" t="str">
        <f t="shared" si="234"/>
        <v/>
      </c>
      <c r="N4559" s="21" t="e">
        <f ca="1">IF(AND(M4559&lt;&gt; "", COUNTIF(SAP!#REF!,M4559)&gt;0),"Matched", "")</f>
        <v>#REF!</v>
      </c>
      <c r="O4559" s="21" t="str">
        <f t="shared" si="235"/>
        <v/>
      </c>
      <c r="P4559" s="21" t="e">
        <f ca="1">IF(AND(O4559&lt;&gt; "", COUNTIF(SAP!#REF!,O4559)&gt;0),"Matched", "")</f>
        <v>#REF!</v>
      </c>
      <c r="Q4559" s="21" t="str">
        <f ca="1">IF(OR(D4559="AC",D4559="TR"),"Logic4"&amp;"_"&amp;TEXT(C4559,"dd.mm.yyyy") &amp;"_"&amp; 840670.88,"")</f>
        <v>Logic4_28.04.2020_840670.88</v>
      </c>
      <c r="R4559" s="21" t="e">
        <f ca="1">IF(AND(Q4559&lt;&gt; "", COUNTIF(SAP!#REF!,Q4559)&gt;0),"Matched", "")</f>
        <v>#REF!</v>
      </c>
    </row>
    <row r="4560" spans="1:18" hidden="1">
      <c r="A4560" s="21">
        <v>11563327</v>
      </c>
      <c r="B4560" s="22">
        <v>43949</v>
      </c>
      <c r="C4560" s="22">
        <v>43949</v>
      </c>
      <c r="D4560" s="21" t="s">
        <v>10</v>
      </c>
      <c r="E4560" s="23">
        <v>0</v>
      </c>
      <c r="F4560" s="23">
        <v>0</v>
      </c>
      <c r="G4560" s="23">
        <v>4438.99</v>
      </c>
      <c r="H4560" s="23">
        <v>219654.29</v>
      </c>
      <c r="I4560" s="21" t="s">
        <v>11</v>
      </c>
      <c r="J4560" s="21" t="s">
        <v>12</v>
      </c>
      <c r="K4560" s="21" t="str">
        <f t="shared" si="236"/>
        <v/>
      </c>
      <c r="L4560" s="21" t="e">
        <f ca="1">IF(AND(K4560&lt;&gt; "", COUNTIF(SAP!#REF!,K4560)&gt;0),"Matched", "")</f>
        <v>#REF!</v>
      </c>
      <c r="M4560" s="21" t="str">
        <f t="shared" si="234"/>
        <v/>
      </c>
      <c r="N4560" s="21" t="e">
        <f ca="1">IF(AND(M4560&lt;&gt; "", COUNTIF(SAP!#REF!,M4560)&gt;0),"Matched", "")</f>
        <v>#REF!</v>
      </c>
      <c r="O4560" s="21" t="str">
        <f t="shared" si="235"/>
        <v/>
      </c>
      <c r="P4560" s="21" t="e">
        <f ca="1">IF(AND(O4560&lt;&gt; "", COUNTIF(SAP!#REF!,O4560)&gt;0),"Matched", "")</f>
        <v>#REF!</v>
      </c>
      <c r="Q4560" s="21" t="str">
        <f ca="1">IF(OR(D4560="AC",D4560="TR"),"Logic4"&amp;"_"&amp;TEXT(C4560,"dd.mm.yyyy") &amp;"_"&amp; 840670.88,"")</f>
        <v>Logic4_28.04.2020_840670.88</v>
      </c>
      <c r="R4560" s="21" t="e">
        <f ca="1">IF(AND(Q4560&lt;&gt; "", COUNTIF(SAP!#REF!,Q4560)&gt;0),"Matched", "")</f>
        <v>#REF!</v>
      </c>
    </row>
    <row r="4561" spans="1:18" hidden="1">
      <c r="A4561" s="21">
        <v>11563327</v>
      </c>
      <c r="B4561" s="22">
        <v>43949</v>
      </c>
      <c r="C4561" s="22">
        <v>43949</v>
      </c>
      <c r="D4561" s="21" t="s">
        <v>10</v>
      </c>
      <c r="E4561" s="23">
        <v>0</v>
      </c>
      <c r="F4561" s="23">
        <v>0</v>
      </c>
      <c r="G4561" s="23">
        <v>4580</v>
      </c>
      <c r="H4561" s="23">
        <v>224234.29</v>
      </c>
      <c r="I4561" s="21" t="s">
        <v>11</v>
      </c>
      <c r="J4561" s="21" t="s">
        <v>12</v>
      </c>
      <c r="K4561" s="21" t="str">
        <f t="shared" si="236"/>
        <v/>
      </c>
      <c r="L4561" s="21" t="e">
        <f ca="1">IF(AND(K4561&lt;&gt; "", COUNTIF(SAP!#REF!,K4561)&gt;0),"Matched", "")</f>
        <v>#REF!</v>
      </c>
      <c r="M4561" s="21" t="str">
        <f t="shared" si="234"/>
        <v/>
      </c>
      <c r="N4561" s="21" t="e">
        <f ca="1">IF(AND(M4561&lt;&gt; "", COUNTIF(SAP!#REF!,M4561)&gt;0),"Matched", "")</f>
        <v>#REF!</v>
      </c>
      <c r="O4561" s="21" t="str">
        <f t="shared" si="235"/>
        <v/>
      </c>
      <c r="P4561" s="21" t="e">
        <f ca="1">IF(AND(O4561&lt;&gt; "", COUNTIF(SAP!#REF!,O4561)&gt;0),"Matched", "")</f>
        <v>#REF!</v>
      </c>
      <c r="Q4561" s="21" t="str">
        <f ca="1">IF(OR(D4561="AC",D4561="TR"),"Logic4"&amp;"_"&amp;TEXT(C4561,"dd.mm.yyyy") &amp;"_"&amp; 840670.88,"")</f>
        <v>Logic4_28.04.2020_840670.88</v>
      </c>
      <c r="R4561" s="21" t="e">
        <f ca="1">IF(AND(Q4561&lt;&gt; "", COUNTIF(SAP!#REF!,Q4561)&gt;0),"Matched", "")</f>
        <v>#REF!</v>
      </c>
    </row>
    <row r="4562" spans="1:18" hidden="1">
      <c r="A4562" s="21">
        <v>11563327</v>
      </c>
      <c r="B4562" s="22">
        <v>43949</v>
      </c>
      <c r="C4562" s="22">
        <v>43949</v>
      </c>
      <c r="D4562" s="21" t="s">
        <v>10</v>
      </c>
      <c r="E4562" s="23">
        <v>0</v>
      </c>
      <c r="F4562" s="23">
        <v>0</v>
      </c>
      <c r="G4562" s="23">
        <v>4604.6000000000004</v>
      </c>
      <c r="H4562" s="23">
        <v>228838.89</v>
      </c>
      <c r="I4562" s="21" t="s">
        <v>11</v>
      </c>
      <c r="J4562" s="21" t="s">
        <v>12</v>
      </c>
      <c r="K4562" s="21" t="str">
        <f t="shared" si="236"/>
        <v/>
      </c>
      <c r="L4562" s="21" t="e">
        <f ca="1">IF(AND(K4562&lt;&gt; "", COUNTIF(SAP!#REF!,K4562)&gt;0),"Matched", "")</f>
        <v>#REF!</v>
      </c>
      <c r="M4562" s="21" t="str">
        <f t="shared" si="234"/>
        <v/>
      </c>
      <c r="N4562" s="21" t="e">
        <f ca="1">IF(AND(M4562&lt;&gt; "", COUNTIF(SAP!#REF!,M4562)&gt;0),"Matched", "")</f>
        <v>#REF!</v>
      </c>
      <c r="O4562" s="21" t="str">
        <f t="shared" si="235"/>
        <v/>
      </c>
      <c r="P4562" s="21" t="e">
        <f ca="1">IF(AND(O4562&lt;&gt; "", COUNTIF(SAP!#REF!,O4562)&gt;0),"Matched", "")</f>
        <v>#REF!</v>
      </c>
      <c r="Q4562" s="21" t="str">
        <f ca="1">IF(OR(D4562="AC",D4562="TR"),"Logic4"&amp;"_"&amp;TEXT(C4562,"dd.mm.yyyy") &amp;"_"&amp; 840670.88,"")</f>
        <v>Logic4_28.04.2020_840670.88</v>
      </c>
      <c r="R4562" s="21" t="e">
        <f ca="1">IF(AND(Q4562&lt;&gt; "", COUNTIF(SAP!#REF!,Q4562)&gt;0),"Matched", "")</f>
        <v>#REF!</v>
      </c>
    </row>
    <row r="4563" spans="1:18" hidden="1">
      <c r="A4563" s="21">
        <v>11563327</v>
      </c>
      <c r="B4563" s="22">
        <v>43949</v>
      </c>
      <c r="C4563" s="22">
        <v>43949</v>
      </c>
      <c r="D4563" s="21" t="s">
        <v>10</v>
      </c>
      <c r="E4563" s="23">
        <v>0</v>
      </c>
      <c r="F4563" s="23">
        <v>0</v>
      </c>
      <c r="G4563" s="23">
        <v>4690</v>
      </c>
      <c r="H4563" s="23">
        <v>233528.89</v>
      </c>
      <c r="I4563" s="21" t="s">
        <v>11</v>
      </c>
      <c r="J4563" s="21" t="s">
        <v>12</v>
      </c>
      <c r="K4563" s="21" t="str">
        <f t="shared" si="236"/>
        <v/>
      </c>
      <c r="L4563" s="21" t="e">
        <f ca="1">IF(AND(K4563&lt;&gt; "", COUNTIF(SAP!#REF!,K4563)&gt;0),"Matched", "")</f>
        <v>#REF!</v>
      </c>
      <c r="M4563" s="21" t="str">
        <f t="shared" si="234"/>
        <v/>
      </c>
      <c r="N4563" s="21" t="e">
        <f ca="1">IF(AND(M4563&lt;&gt; "", COUNTIF(SAP!#REF!,M4563)&gt;0),"Matched", "")</f>
        <v>#REF!</v>
      </c>
      <c r="O4563" s="21" t="str">
        <f t="shared" si="235"/>
        <v/>
      </c>
      <c r="P4563" s="21" t="e">
        <f ca="1">IF(AND(O4563&lt;&gt; "", COUNTIF(SAP!#REF!,O4563)&gt;0),"Matched", "")</f>
        <v>#REF!</v>
      </c>
      <c r="Q4563" s="21" t="str">
        <f ca="1">IF(OR(D4563="AC",D4563="TR"),"Logic4"&amp;"_"&amp;TEXT(C4563,"dd.mm.yyyy") &amp;"_"&amp; 840670.88,"")</f>
        <v>Logic4_28.04.2020_840670.88</v>
      </c>
      <c r="R4563" s="21" t="e">
        <f ca="1">IF(AND(Q4563&lt;&gt; "", COUNTIF(SAP!#REF!,Q4563)&gt;0),"Matched", "")</f>
        <v>#REF!</v>
      </c>
    </row>
    <row r="4564" spans="1:18" hidden="1">
      <c r="A4564" s="21">
        <v>11563327</v>
      </c>
      <c r="B4564" s="22">
        <v>43949</v>
      </c>
      <c r="C4564" s="22">
        <v>43949</v>
      </c>
      <c r="D4564" s="21" t="s">
        <v>10</v>
      </c>
      <c r="E4564" s="23">
        <v>0</v>
      </c>
      <c r="F4564" s="23">
        <v>0</v>
      </c>
      <c r="G4564" s="23">
        <v>4750</v>
      </c>
      <c r="H4564" s="23">
        <v>238278.89</v>
      </c>
      <c r="I4564" s="21" t="s">
        <v>11</v>
      </c>
      <c r="J4564" s="21" t="s">
        <v>12</v>
      </c>
      <c r="K4564" s="21" t="str">
        <f t="shared" si="236"/>
        <v/>
      </c>
      <c r="L4564" s="21" t="e">
        <f ca="1">IF(AND(K4564&lt;&gt; "", COUNTIF(SAP!#REF!,K4564)&gt;0),"Matched", "")</f>
        <v>#REF!</v>
      </c>
      <c r="M4564" s="21" t="str">
        <f t="shared" si="234"/>
        <v/>
      </c>
      <c r="N4564" s="21" t="e">
        <f ca="1">IF(AND(M4564&lt;&gt; "", COUNTIF(SAP!#REF!,M4564)&gt;0),"Matched", "")</f>
        <v>#REF!</v>
      </c>
      <c r="O4564" s="21" t="str">
        <f t="shared" si="235"/>
        <v/>
      </c>
      <c r="P4564" s="21" t="e">
        <f ca="1">IF(AND(O4564&lt;&gt; "", COUNTIF(SAP!#REF!,O4564)&gt;0),"Matched", "")</f>
        <v>#REF!</v>
      </c>
      <c r="Q4564" s="21" t="str">
        <f ca="1">IF(OR(D4564="AC",D4564="TR"),"Logic4"&amp;"_"&amp;TEXT(C4564,"dd.mm.yyyy") &amp;"_"&amp; 840670.88,"")</f>
        <v>Logic4_28.04.2020_840670.88</v>
      </c>
      <c r="R4564" s="21" t="e">
        <f ca="1">IF(AND(Q4564&lt;&gt; "", COUNTIF(SAP!#REF!,Q4564)&gt;0),"Matched", "")</f>
        <v>#REF!</v>
      </c>
    </row>
    <row r="4565" spans="1:18" hidden="1">
      <c r="A4565" s="21">
        <v>11563327</v>
      </c>
      <c r="B4565" s="22">
        <v>43949</v>
      </c>
      <c r="C4565" s="22">
        <v>43949</v>
      </c>
      <c r="D4565" s="21" t="s">
        <v>10</v>
      </c>
      <c r="E4565" s="23">
        <v>0</v>
      </c>
      <c r="F4565" s="23">
        <v>0</v>
      </c>
      <c r="G4565" s="23">
        <v>4850</v>
      </c>
      <c r="H4565" s="23">
        <v>243128.89</v>
      </c>
      <c r="I4565" s="21" t="s">
        <v>11</v>
      </c>
      <c r="J4565" s="21" t="s">
        <v>12</v>
      </c>
      <c r="K4565" s="21" t="str">
        <f t="shared" si="236"/>
        <v/>
      </c>
      <c r="L4565" s="21" t="e">
        <f ca="1">IF(AND(K4565&lt;&gt; "", COUNTIF(SAP!#REF!,K4565)&gt;0),"Matched", "")</f>
        <v>#REF!</v>
      </c>
      <c r="M4565" s="21" t="str">
        <f t="shared" si="234"/>
        <v/>
      </c>
      <c r="N4565" s="21" t="e">
        <f ca="1">IF(AND(M4565&lt;&gt; "", COUNTIF(SAP!#REF!,M4565)&gt;0),"Matched", "")</f>
        <v>#REF!</v>
      </c>
      <c r="O4565" s="21" t="str">
        <f t="shared" si="235"/>
        <v/>
      </c>
      <c r="P4565" s="21" t="e">
        <f ca="1">IF(AND(O4565&lt;&gt; "", COUNTIF(SAP!#REF!,O4565)&gt;0),"Matched", "")</f>
        <v>#REF!</v>
      </c>
      <c r="Q4565" s="21" t="str">
        <f ca="1">IF(OR(D4565="AC",D4565="TR"),"Logic4"&amp;"_"&amp;TEXT(C4565,"dd.mm.yyyy") &amp;"_"&amp; 840670.88,"")</f>
        <v>Logic4_28.04.2020_840670.88</v>
      </c>
      <c r="R4565" s="21" t="e">
        <f ca="1">IF(AND(Q4565&lt;&gt; "", COUNTIF(SAP!#REF!,Q4565)&gt;0),"Matched", "")</f>
        <v>#REF!</v>
      </c>
    </row>
    <row r="4566" spans="1:18" hidden="1">
      <c r="A4566" s="21">
        <v>11563327</v>
      </c>
      <c r="B4566" s="22">
        <v>43949</v>
      </c>
      <c r="C4566" s="22">
        <v>43949</v>
      </c>
      <c r="D4566" s="21" t="s">
        <v>10</v>
      </c>
      <c r="E4566" s="23">
        <v>0</v>
      </c>
      <c r="F4566" s="23">
        <v>0</v>
      </c>
      <c r="G4566" s="23">
        <v>4920</v>
      </c>
      <c r="H4566" s="23">
        <v>248048.89</v>
      </c>
      <c r="I4566" s="21" t="s">
        <v>11</v>
      </c>
      <c r="J4566" s="21" t="s">
        <v>12</v>
      </c>
      <c r="K4566" s="21" t="str">
        <f t="shared" si="236"/>
        <v/>
      </c>
      <c r="L4566" s="21" t="e">
        <f ca="1">IF(AND(K4566&lt;&gt; "", COUNTIF(SAP!#REF!,K4566)&gt;0),"Matched", "")</f>
        <v>#REF!</v>
      </c>
      <c r="M4566" s="21" t="str">
        <f t="shared" si="234"/>
        <v/>
      </c>
      <c r="N4566" s="21" t="e">
        <f ca="1">IF(AND(M4566&lt;&gt; "", COUNTIF(SAP!#REF!,M4566)&gt;0),"Matched", "")</f>
        <v>#REF!</v>
      </c>
      <c r="O4566" s="21" t="str">
        <f t="shared" si="235"/>
        <v/>
      </c>
      <c r="P4566" s="21" t="e">
        <f ca="1">IF(AND(O4566&lt;&gt; "", COUNTIF(SAP!#REF!,O4566)&gt;0),"Matched", "")</f>
        <v>#REF!</v>
      </c>
      <c r="Q4566" s="21" t="str">
        <f ca="1">IF(OR(D4566="AC",D4566="TR"),"Logic4"&amp;"_"&amp;TEXT(C4566,"dd.mm.yyyy") &amp;"_"&amp; 840670.88,"")</f>
        <v>Logic4_28.04.2020_840670.88</v>
      </c>
      <c r="R4566" s="21" t="e">
        <f ca="1">IF(AND(Q4566&lt;&gt; "", COUNTIF(SAP!#REF!,Q4566)&gt;0),"Matched", "")</f>
        <v>#REF!</v>
      </c>
    </row>
    <row r="4567" spans="1:18" hidden="1">
      <c r="A4567" s="21">
        <v>11563327</v>
      </c>
      <c r="B4567" s="22">
        <v>43949</v>
      </c>
      <c r="C4567" s="22">
        <v>43949</v>
      </c>
      <c r="D4567" s="21" t="s">
        <v>10</v>
      </c>
      <c r="E4567" s="23">
        <v>0</v>
      </c>
      <c r="F4567" s="23">
        <v>0</v>
      </c>
      <c r="G4567" s="23">
        <v>5240</v>
      </c>
      <c r="H4567" s="23">
        <v>253288.89</v>
      </c>
      <c r="I4567" s="21" t="s">
        <v>11</v>
      </c>
      <c r="J4567" s="21" t="s">
        <v>12</v>
      </c>
      <c r="K4567" s="21" t="str">
        <f t="shared" si="236"/>
        <v/>
      </c>
      <c r="L4567" s="21" t="e">
        <f ca="1">IF(AND(K4567&lt;&gt; "", COUNTIF(SAP!#REF!,K4567)&gt;0),"Matched", "")</f>
        <v>#REF!</v>
      </c>
      <c r="M4567" s="21" t="str">
        <f t="shared" si="234"/>
        <v/>
      </c>
      <c r="N4567" s="21" t="e">
        <f ca="1">IF(AND(M4567&lt;&gt; "", COUNTIF(SAP!#REF!,M4567)&gt;0),"Matched", "")</f>
        <v>#REF!</v>
      </c>
      <c r="O4567" s="21" t="str">
        <f t="shared" si="235"/>
        <v/>
      </c>
      <c r="P4567" s="21" t="e">
        <f ca="1">IF(AND(O4567&lt;&gt; "", COUNTIF(SAP!#REF!,O4567)&gt;0),"Matched", "")</f>
        <v>#REF!</v>
      </c>
      <c r="Q4567" s="21" t="str">
        <f ca="1">IF(OR(D4567="AC",D4567="TR"),"Logic4"&amp;"_"&amp;TEXT(C4567,"dd.mm.yyyy") &amp;"_"&amp; 840670.88,"")</f>
        <v>Logic4_28.04.2020_840670.88</v>
      </c>
      <c r="R4567" s="21" t="e">
        <f ca="1">IF(AND(Q4567&lt;&gt; "", COUNTIF(SAP!#REF!,Q4567)&gt;0),"Matched", "")</f>
        <v>#REF!</v>
      </c>
    </row>
    <row r="4568" spans="1:18" hidden="1">
      <c r="A4568" s="21">
        <v>11563327</v>
      </c>
      <c r="B4568" s="22">
        <v>43949</v>
      </c>
      <c r="C4568" s="22">
        <v>43949</v>
      </c>
      <c r="D4568" s="21" t="s">
        <v>10</v>
      </c>
      <c r="E4568" s="23">
        <v>0</v>
      </c>
      <c r="F4568" s="23">
        <v>0</v>
      </c>
      <c r="G4568" s="23">
        <v>5435.7</v>
      </c>
      <c r="H4568" s="23">
        <v>258724.59</v>
      </c>
      <c r="I4568" s="21" t="s">
        <v>11</v>
      </c>
      <c r="J4568" s="21" t="s">
        <v>12</v>
      </c>
      <c r="K4568" s="21" t="str">
        <f t="shared" si="236"/>
        <v/>
      </c>
      <c r="L4568" s="21" t="e">
        <f ca="1">IF(AND(K4568&lt;&gt; "", COUNTIF(SAP!#REF!,K4568)&gt;0),"Matched", "")</f>
        <v>#REF!</v>
      </c>
      <c r="M4568" s="21" t="str">
        <f t="shared" si="234"/>
        <v/>
      </c>
      <c r="N4568" s="21" t="e">
        <f ca="1">IF(AND(M4568&lt;&gt; "", COUNTIF(SAP!#REF!,M4568)&gt;0),"Matched", "")</f>
        <v>#REF!</v>
      </c>
      <c r="O4568" s="21" t="str">
        <f t="shared" si="235"/>
        <v/>
      </c>
      <c r="P4568" s="21" t="e">
        <f ca="1">IF(AND(O4568&lt;&gt; "", COUNTIF(SAP!#REF!,O4568)&gt;0),"Matched", "")</f>
        <v>#REF!</v>
      </c>
      <c r="Q4568" s="21" t="str">
        <f ca="1">IF(OR(D4568="AC",D4568="TR"),"Logic4"&amp;"_"&amp;TEXT(C4568,"dd.mm.yyyy") &amp;"_"&amp; 840670.88,"")</f>
        <v>Logic4_28.04.2020_840670.88</v>
      </c>
      <c r="R4568" s="21" t="e">
        <f ca="1">IF(AND(Q4568&lt;&gt; "", COUNTIF(SAP!#REF!,Q4568)&gt;0),"Matched", "")</f>
        <v>#REF!</v>
      </c>
    </row>
    <row r="4569" spans="1:18" hidden="1">
      <c r="A4569" s="21">
        <v>11563327</v>
      </c>
      <c r="B4569" s="22">
        <v>43949</v>
      </c>
      <c r="C4569" s="22">
        <v>43949</v>
      </c>
      <c r="D4569" s="21" t="s">
        <v>10</v>
      </c>
      <c r="E4569" s="23">
        <v>0</v>
      </c>
      <c r="F4569" s="23">
        <v>0</v>
      </c>
      <c r="G4569" s="23">
        <v>5570</v>
      </c>
      <c r="H4569" s="23">
        <v>264294.59000000003</v>
      </c>
      <c r="I4569" s="21" t="s">
        <v>11</v>
      </c>
      <c r="J4569" s="21" t="s">
        <v>12</v>
      </c>
      <c r="K4569" s="21" t="str">
        <f t="shared" si="236"/>
        <v/>
      </c>
      <c r="L4569" s="21" t="e">
        <f ca="1">IF(AND(K4569&lt;&gt; "", COUNTIF(SAP!#REF!,K4569)&gt;0),"Matched", "")</f>
        <v>#REF!</v>
      </c>
      <c r="M4569" s="21" t="str">
        <f t="shared" si="234"/>
        <v/>
      </c>
      <c r="N4569" s="21" t="e">
        <f ca="1">IF(AND(M4569&lt;&gt; "", COUNTIF(SAP!#REF!,M4569)&gt;0),"Matched", "")</f>
        <v>#REF!</v>
      </c>
      <c r="O4569" s="21" t="str">
        <f t="shared" si="235"/>
        <v/>
      </c>
      <c r="P4569" s="21" t="e">
        <f ca="1">IF(AND(O4569&lt;&gt; "", COUNTIF(SAP!#REF!,O4569)&gt;0),"Matched", "")</f>
        <v>#REF!</v>
      </c>
      <c r="Q4569" s="21" t="str">
        <f ca="1">IF(OR(D4569="AC",D4569="TR"),"Logic4"&amp;"_"&amp;TEXT(C4569,"dd.mm.yyyy") &amp;"_"&amp; 840670.88,"")</f>
        <v>Logic4_28.04.2020_840670.88</v>
      </c>
      <c r="R4569" s="21" t="e">
        <f ca="1">IF(AND(Q4569&lt;&gt; "", COUNTIF(SAP!#REF!,Q4569)&gt;0),"Matched", "")</f>
        <v>#REF!</v>
      </c>
    </row>
    <row r="4570" spans="1:18" hidden="1">
      <c r="A4570" s="21">
        <v>11563327</v>
      </c>
      <c r="B4570" s="22">
        <v>43949</v>
      </c>
      <c r="C4570" s="22">
        <v>43949</v>
      </c>
      <c r="D4570" s="21" t="s">
        <v>10</v>
      </c>
      <c r="E4570" s="23">
        <v>0</v>
      </c>
      <c r="F4570" s="23">
        <v>0</v>
      </c>
      <c r="G4570" s="23">
        <v>5649.8</v>
      </c>
      <c r="H4570" s="23">
        <v>269944.39</v>
      </c>
      <c r="I4570" s="21" t="s">
        <v>11</v>
      </c>
      <c r="J4570" s="21" t="s">
        <v>12</v>
      </c>
      <c r="K4570" s="21" t="str">
        <f t="shared" si="236"/>
        <v/>
      </c>
      <c r="L4570" s="21" t="e">
        <f ca="1">IF(AND(K4570&lt;&gt; "", COUNTIF(SAP!#REF!,K4570)&gt;0),"Matched", "")</f>
        <v>#REF!</v>
      </c>
      <c r="M4570" s="21" t="str">
        <f t="shared" si="234"/>
        <v/>
      </c>
      <c r="N4570" s="21" t="e">
        <f ca="1">IF(AND(M4570&lt;&gt; "", COUNTIF(SAP!#REF!,M4570)&gt;0),"Matched", "")</f>
        <v>#REF!</v>
      </c>
      <c r="O4570" s="21" t="str">
        <f t="shared" si="235"/>
        <v/>
      </c>
      <c r="P4570" s="21" t="e">
        <f ca="1">IF(AND(O4570&lt;&gt; "", COUNTIF(SAP!#REF!,O4570)&gt;0),"Matched", "")</f>
        <v>#REF!</v>
      </c>
      <c r="Q4570" s="21" t="str">
        <f ca="1">IF(OR(D4570="AC",D4570="TR"),"Logic4"&amp;"_"&amp;TEXT(C4570,"dd.mm.yyyy") &amp;"_"&amp; 840670.88,"")</f>
        <v>Logic4_28.04.2020_840670.88</v>
      </c>
      <c r="R4570" s="21" t="e">
        <f ca="1">IF(AND(Q4570&lt;&gt; "", COUNTIF(SAP!#REF!,Q4570)&gt;0),"Matched", "")</f>
        <v>#REF!</v>
      </c>
    </row>
    <row r="4571" spans="1:18" hidden="1">
      <c r="A4571" s="21">
        <v>11563327</v>
      </c>
      <c r="B4571" s="22">
        <v>43949</v>
      </c>
      <c r="C4571" s="22">
        <v>43949</v>
      </c>
      <c r="D4571" s="21" t="s">
        <v>10</v>
      </c>
      <c r="E4571" s="23">
        <v>0</v>
      </c>
      <c r="F4571" s="23">
        <v>0</v>
      </c>
      <c r="G4571" s="23">
        <v>5664.4</v>
      </c>
      <c r="H4571" s="23">
        <v>275608.78999999998</v>
      </c>
      <c r="I4571" s="21" t="s">
        <v>11</v>
      </c>
      <c r="J4571" s="21" t="s">
        <v>12</v>
      </c>
      <c r="K4571" s="21" t="str">
        <f t="shared" si="236"/>
        <v/>
      </c>
      <c r="L4571" s="21" t="e">
        <f ca="1">IF(AND(K4571&lt;&gt; "", COUNTIF(SAP!#REF!,K4571)&gt;0),"Matched", "")</f>
        <v>#REF!</v>
      </c>
      <c r="M4571" s="21" t="str">
        <f t="shared" si="234"/>
        <v/>
      </c>
      <c r="N4571" s="21" t="e">
        <f ca="1">IF(AND(M4571&lt;&gt; "", COUNTIF(SAP!#REF!,M4571)&gt;0),"Matched", "")</f>
        <v>#REF!</v>
      </c>
      <c r="O4571" s="21" t="str">
        <f t="shared" si="235"/>
        <v/>
      </c>
      <c r="P4571" s="21" t="e">
        <f ca="1">IF(AND(O4571&lt;&gt; "", COUNTIF(SAP!#REF!,O4571)&gt;0),"Matched", "")</f>
        <v>#REF!</v>
      </c>
      <c r="Q4571" s="21" t="str">
        <f ca="1">IF(OR(D4571="AC",D4571="TR"),"Logic4"&amp;"_"&amp;TEXT(C4571,"dd.mm.yyyy") &amp;"_"&amp; 840670.88,"")</f>
        <v>Logic4_28.04.2020_840670.88</v>
      </c>
      <c r="R4571" s="21" t="e">
        <f ca="1">IF(AND(Q4571&lt;&gt; "", COUNTIF(SAP!#REF!,Q4571)&gt;0),"Matched", "")</f>
        <v>#REF!</v>
      </c>
    </row>
    <row r="4572" spans="1:18" hidden="1">
      <c r="A4572" s="21">
        <v>11563327</v>
      </c>
      <c r="B4572" s="22">
        <v>43949</v>
      </c>
      <c r="C4572" s="22">
        <v>43949</v>
      </c>
      <c r="D4572" s="21" t="s">
        <v>10</v>
      </c>
      <c r="E4572" s="23">
        <v>0</v>
      </c>
      <c r="F4572" s="23">
        <v>0</v>
      </c>
      <c r="G4572" s="23">
        <v>5777</v>
      </c>
      <c r="H4572" s="23">
        <v>281385.78999999998</v>
      </c>
      <c r="I4572" s="21" t="s">
        <v>11</v>
      </c>
      <c r="J4572" s="21" t="s">
        <v>12</v>
      </c>
      <c r="K4572" s="21" t="str">
        <f t="shared" si="236"/>
        <v/>
      </c>
      <c r="L4572" s="21" t="e">
        <f ca="1">IF(AND(K4572&lt;&gt; "", COUNTIF(SAP!#REF!,K4572)&gt;0),"Matched", "")</f>
        <v>#REF!</v>
      </c>
      <c r="M4572" s="21" t="str">
        <f t="shared" si="234"/>
        <v/>
      </c>
      <c r="N4572" s="21" t="e">
        <f ca="1">IF(AND(M4572&lt;&gt; "", COUNTIF(SAP!#REF!,M4572)&gt;0),"Matched", "")</f>
        <v>#REF!</v>
      </c>
      <c r="O4572" s="21" t="str">
        <f t="shared" si="235"/>
        <v/>
      </c>
      <c r="P4572" s="21" t="e">
        <f ca="1">IF(AND(O4572&lt;&gt; "", COUNTIF(SAP!#REF!,O4572)&gt;0),"Matched", "")</f>
        <v>#REF!</v>
      </c>
      <c r="Q4572" s="21" t="str">
        <f ca="1">IF(OR(D4572="AC",D4572="TR"),"Logic4"&amp;"_"&amp;TEXT(C4572,"dd.mm.yyyy") &amp;"_"&amp; 840670.88,"")</f>
        <v>Logic4_28.04.2020_840670.88</v>
      </c>
      <c r="R4572" s="21" t="e">
        <f ca="1">IF(AND(Q4572&lt;&gt; "", COUNTIF(SAP!#REF!,Q4572)&gt;0),"Matched", "")</f>
        <v>#REF!</v>
      </c>
    </row>
    <row r="4573" spans="1:18" hidden="1">
      <c r="A4573" s="21">
        <v>11563327</v>
      </c>
      <c r="B4573" s="22">
        <v>43949</v>
      </c>
      <c r="C4573" s="22">
        <v>43949</v>
      </c>
      <c r="D4573" s="21" t="s">
        <v>10</v>
      </c>
      <c r="E4573" s="23">
        <v>0</v>
      </c>
      <c r="F4573" s="23">
        <v>0</v>
      </c>
      <c r="G4573" s="23">
        <v>5867.6</v>
      </c>
      <c r="H4573" s="23">
        <v>287253.39</v>
      </c>
      <c r="I4573" s="21" t="s">
        <v>11</v>
      </c>
      <c r="J4573" s="21" t="s">
        <v>12</v>
      </c>
      <c r="K4573" s="21" t="str">
        <f t="shared" si="236"/>
        <v/>
      </c>
      <c r="L4573" s="21" t="e">
        <f ca="1">IF(AND(K4573&lt;&gt; "", COUNTIF(SAP!#REF!,K4573)&gt;0),"Matched", "")</f>
        <v>#REF!</v>
      </c>
      <c r="M4573" s="21" t="str">
        <f t="shared" si="234"/>
        <v/>
      </c>
      <c r="N4573" s="21" t="e">
        <f ca="1">IF(AND(M4573&lt;&gt; "", COUNTIF(SAP!#REF!,M4573)&gt;0),"Matched", "")</f>
        <v>#REF!</v>
      </c>
      <c r="O4573" s="21" t="str">
        <f t="shared" si="235"/>
        <v/>
      </c>
      <c r="P4573" s="21" t="e">
        <f ca="1">IF(AND(O4573&lt;&gt; "", COUNTIF(SAP!#REF!,O4573)&gt;0),"Matched", "")</f>
        <v>#REF!</v>
      </c>
      <c r="Q4573" s="21" t="str">
        <f ca="1">IF(OR(D4573="AC",D4573="TR"),"Logic4"&amp;"_"&amp;TEXT(C4573,"dd.mm.yyyy") &amp;"_"&amp; 840670.88,"")</f>
        <v>Logic4_28.04.2020_840670.88</v>
      </c>
      <c r="R4573" s="21" t="e">
        <f ca="1">IF(AND(Q4573&lt;&gt; "", COUNTIF(SAP!#REF!,Q4573)&gt;0),"Matched", "")</f>
        <v>#REF!</v>
      </c>
    </row>
    <row r="4574" spans="1:18" hidden="1">
      <c r="A4574" s="21">
        <v>11563327</v>
      </c>
      <c r="B4574" s="22">
        <v>43949</v>
      </c>
      <c r="C4574" s="22">
        <v>43949</v>
      </c>
      <c r="D4574" s="21" t="s">
        <v>10</v>
      </c>
      <c r="E4574" s="23">
        <v>0</v>
      </c>
      <c r="F4574" s="23">
        <v>0</v>
      </c>
      <c r="G4574" s="23">
        <v>5870.6</v>
      </c>
      <c r="H4574" s="23">
        <v>293123.99</v>
      </c>
      <c r="I4574" s="21" t="s">
        <v>11</v>
      </c>
      <c r="J4574" s="21" t="s">
        <v>12</v>
      </c>
      <c r="K4574" s="21" t="str">
        <f t="shared" si="236"/>
        <v/>
      </c>
      <c r="L4574" s="21" t="e">
        <f ca="1">IF(AND(K4574&lt;&gt; "", COUNTIF(SAP!#REF!,K4574)&gt;0),"Matched", "")</f>
        <v>#REF!</v>
      </c>
      <c r="M4574" s="21" t="str">
        <f t="shared" si="234"/>
        <v/>
      </c>
      <c r="N4574" s="21" t="e">
        <f ca="1">IF(AND(M4574&lt;&gt; "", COUNTIF(SAP!#REF!,M4574)&gt;0),"Matched", "")</f>
        <v>#REF!</v>
      </c>
      <c r="O4574" s="21" t="str">
        <f t="shared" si="235"/>
        <v/>
      </c>
      <c r="P4574" s="21" t="e">
        <f ca="1">IF(AND(O4574&lt;&gt; "", COUNTIF(SAP!#REF!,O4574)&gt;0),"Matched", "")</f>
        <v>#REF!</v>
      </c>
      <c r="Q4574" s="21" t="str">
        <f ca="1">IF(OR(D4574="AC",D4574="TR"),"Logic4"&amp;"_"&amp;TEXT(C4574,"dd.mm.yyyy") &amp;"_"&amp; 840670.88,"")</f>
        <v>Logic4_28.04.2020_840670.88</v>
      </c>
      <c r="R4574" s="21" t="e">
        <f ca="1">IF(AND(Q4574&lt;&gt; "", COUNTIF(SAP!#REF!,Q4574)&gt;0),"Matched", "")</f>
        <v>#REF!</v>
      </c>
    </row>
    <row r="4575" spans="1:18" hidden="1">
      <c r="A4575" s="21">
        <v>11563327</v>
      </c>
      <c r="B4575" s="22">
        <v>43949</v>
      </c>
      <c r="C4575" s="22">
        <v>43949</v>
      </c>
      <c r="D4575" s="21" t="s">
        <v>10</v>
      </c>
      <c r="E4575" s="23">
        <v>0</v>
      </c>
      <c r="F4575" s="23">
        <v>0</v>
      </c>
      <c r="G4575" s="23">
        <v>5921</v>
      </c>
      <c r="H4575" s="23">
        <v>299044.99</v>
      </c>
      <c r="I4575" s="21" t="s">
        <v>11</v>
      </c>
      <c r="J4575" s="21" t="s">
        <v>12</v>
      </c>
      <c r="K4575" s="21" t="str">
        <f t="shared" si="236"/>
        <v/>
      </c>
      <c r="L4575" s="21" t="e">
        <f ca="1">IF(AND(K4575&lt;&gt; "", COUNTIF(SAP!#REF!,K4575)&gt;0),"Matched", "")</f>
        <v>#REF!</v>
      </c>
      <c r="M4575" s="21" t="str">
        <f t="shared" si="234"/>
        <v/>
      </c>
      <c r="N4575" s="21" t="e">
        <f ca="1">IF(AND(M4575&lt;&gt; "", COUNTIF(SAP!#REF!,M4575)&gt;0),"Matched", "")</f>
        <v>#REF!</v>
      </c>
      <c r="O4575" s="21" t="str">
        <f t="shared" si="235"/>
        <v/>
      </c>
      <c r="P4575" s="21" t="e">
        <f ca="1">IF(AND(O4575&lt;&gt; "", COUNTIF(SAP!#REF!,O4575)&gt;0),"Matched", "")</f>
        <v>#REF!</v>
      </c>
      <c r="Q4575" s="21" t="str">
        <f ca="1">IF(OR(D4575="AC",D4575="TR"),"Logic4"&amp;"_"&amp;TEXT(C4575,"dd.mm.yyyy") &amp;"_"&amp; 840670.88,"")</f>
        <v>Logic4_28.04.2020_840670.88</v>
      </c>
      <c r="R4575" s="21" t="e">
        <f ca="1">IF(AND(Q4575&lt;&gt; "", COUNTIF(SAP!#REF!,Q4575)&gt;0),"Matched", "")</f>
        <v>#REF!</v>
      </c>
    </row>
    <row r="4576" spans="1:18" hidden="1">
      <c r="A4576" s="21">
        <v>11563327</v>
      </c>
      <c r="B4576" s="22">
        <v>43949</v>
      </c>
      <c r="C4576" s="22">
        <v>43949</v>
      </c>
      <c r="D4576" s="21" t="s">
        <v>10</v>
      </c>
      <c r="E4576" s="23">
        <v>0</v>
      </c>
      <c r="F4576" s="23">
        <v>0</v>
      </c>
      <c r="G4576" s="23">
        <v>5921.4</v>
      </c>
      <c r="H4576" s="23">
        <v>304966.39</v>
      </c>
      <c r="I4576" s="21" t="s">
        <v>11</v>
      </c>
      <c r="J4576" s="21" t="s">
        <v>12</v>
      </c>
      <c r="K4576" s="21" t="str">
        <f t="shared" si="236"/>
        <v/>
      </c>
      <c r="L4576" s="21" t="e">
        <f ca="1">IF(AND(K4576&lt;&gt; "", COUNTIF(SAP!#REF!,K4576)&gt;0),"Matched", "")</f>
        <v>#REF!</v>
      </c>
      <c r="M4576" s="21" t="str">
        <f t="shared" si="234"/>
        <v/>
      </c>
      <c r="N4576" s="21" t="e">
        <f ca="1">IF(AND(M4576&lt;&gt; "", COUNTIF(SAP!#REF!,M4576)&gt;0),"Matched", "")</f>
        <v>#REF!</v>
      </c>
      <c r="O4576" s="21" t="str">
        <f t="shared" si="235"/>
        <v/>
      </c>
      <c r="P4576" s="21" t="e">
        <f ca="1">IF(AND(O4576&lt;&gt; "", COUNTIF(SAP!#REF!,O4576)&gt;0),"Matched", "")</f>
        <v>#REF!</v>
      </c>
      <c r="Q4576" s="21" t="str">
        <f ca="1">IF(OR(D4576="AC",D4576="TR"),"Logic4"&amp;"_"&amp;TEXT(C4576,"dd.mm.yyyy") &amp;"_"&amp; 840670.88,"")</f>
        <v>Logic4_28.04.2020_840670.88</v>
      </c>
      <c r="R4576" s="21" t="e">
        <f ca="1">IF(AND(Q4576&lt;&gt; "", COUNTIF(SAP!#REF!,Q4576)&gt;0),"Matched", "")</f>
        <v>#REF!</v>
      </c>
    </row>
    <row r="4577" spans="1:18" hidden="1">
      <c r="A4577" s="21">
        <v>11563327</v>
      </c>
      <c r="B4577" s="22">
        <v>43949</v>
      </c>
      <c r="C4577" s="22">
        <v>43949</v>
      </c>
      <c r="D4577" s="21" t="s">
        <v>10</v>
      </c>
      <c r="E4577" s="23">
        <v>0</v>
      </c>
      <c r="F4577" s="23">
        <v>0</v>
      </c>
      <c r="G4577" s="23">
        <v>5993.7</v>
      </c>
      <c r="H4577" s="23">
        <v>310960.09000000003</v>
      </c>
      <c r="I4577" s="21" t="s">
        <v>11</v>
      </c>
      <c r="J4577" s="21" t="s">
        <v>12</v>
      </c>
      <c r="K4577" s="21" t="str">
        <f t="shared" si="236"/>
        <v/>
      </c>
      <c r="L4577" s="21" t="e">
        <f ca="1">IF(AND(K4577&lt;&gt; "", COUNTIF(SAP!#REF!,K4577)&gt;0),"Matched", "")</f>
        <v>#REF!</v>
      </c>
      <c r="M4577" s="21" t="str">
        <f t="shared" si="234"/>
        <v/>
      </c>
      <c r="N4577" s="21" t="e">
        <f ca="1">IF(AND(M4577&lt;&gt; "", COUNTIF(SAP!#REF!,M4577)&gt;0),"Matched", "")</f>
        <v>#REF!</v>
      </c>
      <c r="O4577" s="21" t="str">
        <f t="shared" si="235"/>
        <v/>
      </c>
      <c r="P4577" s="21" t="e">
        <f ca="1">IF(AND(O4577&lt;&gt; "", COUNTIF(SAP!#REF!,O4577)&gt;0),"Matched", "")</f>
        <v>#REF!</v>
      </c>
      <c r="Q4577" s="21" t="str">
        <f ca="1">IF(OR(D4577="AC",D4577="TR"),"Logic4"&amp;"_"&amp;TEXT(C4577,"dd.mm.yyyy") &amp;"_"&amp; 840670.88,"")</f>
        <v>Logic4_28.04.2020_840670.88</v>
      </c>
      <c r="R4577" s="21" t="e">
        <f ca="1">IF(AND(Q4577&lt;&gt; "", COUNTIF(SAP!#REF!,Q4577)&gt;0),"Matched", "")</f>
        <v>#REF!</v>
      </c>
    </row>
    <row r="4578" spans="1:18" hidden="1">
      <c r="A4578" s="21">
        <v>11563327</v>
      </c>
      <c r="B4578" s="22">
        <v>43949</v>
      </c>
      <c r="C4578" s="22">
        <v>43949</v>
      </c>
      <c r="D4578" s="21" t="s">
        <v>10</v>
      </c>
      <c r="E4578" s="23">
        <v>0</v>
      </c>
      <c r="F4578" s="23">
        <v>0</v>
      </c>
      <c r="G4578" s="23">
        <v>6161</v>
      </c>
      <c r="H4578" s="23">
        <v>317121.09000000003</v>
      </c>
      <c r="I4578" s="21" t="s">
        <v>11</v>
      </c>
      <c r="J4578" s="21" t="s">
        <v>12</v>
      </c>
      <c r="K4578" s="21" t="str">
        <f t="shared" si="236"/>
        <v/>
      </c>
      <c r="L4578" s="21" t="e">
        <f ca="1">IF(AND(K4578&lt;&gt; "", COUNTIF(SAP!#REF!,K4578)&gt;0),"Matched", "")</f>
        <v>#REF!</v>
      </c>
      <c r="M4578" s="21" t="str">
        <f t="shared" si="234"/>
        <v/>
      </c>
      <c r="N4578" s="21" t="e">
        <f ca="1">IF(AND(M4578&lt;&gt; "", COUNTIF(SAP!#REF!,M4578)&gt;0),"Matched", "")</f>
        <v>#REF!</v>
      </c>
      <c r="O4578" s="21" t="str">
        <f t="shared" si="235"/>
        <v/>
      </c>
      <c r="P4578" s="21" t="e">
        <f ca="1">IF(AND(O4578&lt;&gt; "", COUNTIF(SAP!#REF!,O4578)&gt;0),"Matched", "")</f>
        <v>#REF!</v>
      </c>
      <c r="Q4578" s="21" t="str">
        <f ca="1">IF(OR(D4578="AC",D4578="TR"),"Logic4"&amp;"_"&amp;TEXT(C4578,"dd.mm.yyyy") &amp;"_"&amp; 840670.88,"")</f>
        <v>Logic4_28.04.2020_840670.88</v>
      </c>
      <c r="R4578" s="21" t="e">
        <f ca="1">IF(AND(Q4578&lt;&gt; "", COUNTIF(SAP!#REF!,Q4578)&gt;0),"Matched", "")</f>
        <v>#REF!</v>
      </c>
    </row>
    <row r="4579" spans="1:18" hidden="1">
      <c r="A4579" s="21">
        <v>11563327</v>
      </c>
      <c r="B4579" s="22">
        <v>43949</v>
      </c>
      <c r="C4579" s="22">
        <v>43949</v>
      </c>
      <c r="D4579" s="21" t="s">
        <v>10</v>
      </c>
      <c r="E4579" s="23">
        <v>0</v>
      </c>
      <c r="F4579" s="23">
        <v>0</v>
      </c>
      <c r="G4579" s="23">
        <v>6210.1</v>
      </c>
      <c r="H4579" s="23">
        <v>323331.19</v>
      </c>
      <c r="I4579" s="21" t="s">
        <v>11</v>
      </c>
      <c r="J4579" s="21" t="s">
        <v>12</v>
      </c>
      <c r="K4579" s="21" t="str">
        <f t="shared" si="236"/>
        <v/>
      </c>
      <c r="L4579" s="21" t="e">
        <f ca="1">IF(AND(K4579&lt;&gt; "", COUNTIF(SAP!#REF!,K4579)&gt;0),"Matched", "")</f>
        <v>#REF!</v>
      </c>
      <c r="M4579" s="21" t="str">
        <f t="shared" si="234"/>
        <v/>
      </c>
      <c r="N4579" s="21" t="e">
        <f ca="1">IF(AND(M4579&lt;&gt; "", COUNTIF(SAP!#REF!,M4579)&gt;0),"Matched", "")</f>
        <v>#REF!</v>
      </c>
      <c r="O4579" s="21" t="str">
        <f t="shared" si="235"/>
        <v/>
      </c>
      <c r="P4579" s="21" t="e">
        <f ca="1">IF(AND(O4579&lt;&gt; "", COUNTIF(SAP!#REF!,O4579)&gt;0),"Matched", "")</f>
        <v>#REF!</v>
      </c>
      <c r="Q4579" s="21" t="str">
        <f ca="1">IF(OR(D4579="AC",D4579="TR"),"Logic4"&amp;"_"&amp;TEXT(C4579,"dd.mm.yyyy") &amp;"_"&amp; 840670.88,"")</f>
        <v>Logic4_28.04.2020_840670.88</v>
      </c>
      <c r="R4579" s="21" t="e">
        <f ca="1">IF(AND(Q4579&lt;&gt; "", COUNTIF(SAP!#REF!,Q4579)&gt;0),"Matched", "")</f>
        <v>#REF!</v>
      </c>
    </row>
    <row r="4580" spans="1:18" hidden="1">
      <c r="A4580" s="21">
        <v>11563327</v>
      </c>
      <c r="B4580" s="22">
        <v>43949</v>
      </c>
      <c r="C4580" s="22">
        <v>43949</v>
      </c>
      <c r="D4580" s="21" t="s">
        <v>10</v>
      </c>
      <c r="E4580" s="23">
        <v>0</v>
      </c>
      <c r="F4580" s="23">
        <v>0</v>
      </c>
      <c r="G4580" s="23">
        <v>6313.6</v>
      </c>
      <c r="H4580" s="23">
        <v>329644.78999999998</v>
      </c>
      <c r="I4580" s="21" t="s">
        <v>11</v>
      </c>
      <c r="J4580" s="21" t="s">
        <v>12</v>
      </c>
      <c r="K4580" s="21" t="str">
        <f t="shared" si="236"/>
        <v/>
      </c>
      <c r="L4580" s="21" t="e">
        <f ca="1">IF(AND(K4580&lt;&gt; "", COUNTIF(SAP!#REF!,K4580)&gt;0),"Matched", "")</f>
        <v>#REF!</v>
      </c>
      <c r="M4580" s="21" t="str">
        <f t="shared" si="234"/>
        <v/>
      </c>
      <c r="N4580" s="21" t="e">
        <f ca="1">IF(AND(M4580&lt;&gt; "", COUNTIF(SAP!#REF!,M4580)&gt;0),"Matched", "")</f>
        <v>#REF!</v>
      </c>
      <c r="O4580" s="21" t="str">
        <f t="shared" si="235"/>
        <v/>
      </c>
      <c r="P4580" s="21" t="e">
        <f ca="1">IF(AND(O4580&lt;&gt; "", COUNTIF(SAP!#REF!,O4580)&gt;0),"Matched", "")</f>
        <v>#REF!</v>
      </c>
      <c r="Q4580" s="21" t="str">
        <f ca="1">IF(OR(D4580="AC",D4580="TR"),"Logic4"&amp;"_"&amp;TEXT(C4580,"dd.mm.yyyy") &amp;"_"&amp; 840670.88,"")</f>
        <v>Logic4_28.04.2020_840670.88</v>
      </c>
      <c r="R4580" s="21" t="e">
        <f ca="1">IF(AND(Q4580&lt;&gt; "", COUNTIF(SAP!#REF!,Q4580)&gt;0),"Matched", "")</f>
        <v>#REF!</v>
      </c>
    </row>
    <row r="4581" spans="1:18" hidden="1">
      <c r="A4581" s="21">
        <v>11563327</v>
      </c>
      <c r="B4581" s="22">
        <v>43949</v>
      </c>
      <c r="C4581" s="22">
        <v>43949</v>
      </c>
      <c r="D4581" s="21" t="s">
        <v>10</v>
      </c>
      <c r="E4581" s="23">
        <v>0</v>
      </c>
      <c r="F4581" s="23">
        <v>0</v>
      </c>
      <c r="G4581" s="23">
        <v>6401.3</v>
      </c>
      <c r="H4581" s="23">
        <v>336046.09</v>
      </c>
      <c r="I4581" s="21" t="s">
        <v>11</v>
      </c>
      <c r="J4581" s="21" t="s">
        <v>12</v>
      </c>
      <c r="K4581" s="21" t="str">
        <f t="shared" si="236"/>
        <v/>
      </c>
      <c r="L4581" s="21" t="e">
        <f ca="1">IF(AND(K4581&lt;&gt; "", COUNTIF(SAP!#REF!,K4581)&gt;0),"Matched", "")</f>
        <v>#REF!</v>
      </c>
      <c r="M4581" s="21" t="str">
        <f t="shared" si="234"/>
        <v/>
      </c>
      <c r="N4581" s="21" t="e">
        <f ca="1">IF(AND(M4581&lt;&gt; "", COUNTIF(SAP!#REF!,M4581)&gt;0),"Matched", "")</f>
        <v>#REF!</v>
      </c>
      <c r="O4581" s="21" t="str">
        <f t="shared" si="235"/>
        <v/>
      </c>
      <c r="P4581" s="21" t="e">
        <f ca="1">IF(AND(O4581&lt;&gt; "", COUNTIF(SAP!#REF!,O4581)&gt;0),"Matched", "")</f>
        <v>#REF!</v>
      </c>
      <c r="Q4581" s="21" t="str">
        <f ca="1">IF(OR(D4581="AC",D4581="TR"),"Logic4"&amp;"_"&amp;TEXT(C4581,"dd.mm.yyyy") &amp;"_"&amp; 840670.88,"")</f>
        <v>Logic4_28.04.2020_840670.88</v>
      </c>
      <c r="R4581" s="21" t="e">
        <f ca="1">IF(AND(Q4581&lt;&gt; "", COUNTIF(SAP!#REF!,Q4581)&gt;0),"Matched", "")</f>
        <v>#REF!</v>
      </c>
    </row>
    <row r="4582" spans="1:18" hidden="1">
      <c r="A4582" s="21">
        <v>11563327</v>
      </c>
      <c r="B4582" s="22">
        <v>43949</v>
      </c>
      <c r="C4582" s="22">
        <v>43949</v>
      </c>
      <c r="D4582" s="21" t="s">
        <v>10</v>
      </c>
      <c r="E4582" s="23">
        <v>0</v>
      </c>
      <c r="F4582" s="23">
        <v>0</v>
      </c>
      <c r="G4582" s="23">
        <v>6512.9</v>
      </c>
      <c r="H4582" s="23">
        <v>342558.99</v>
      </c>
      <c r="I4582" s="21" t="s">
        <v>11</v>
      </c>
      <c r="J4582" s="21" t="s">
        <v>12</v>
      </c>
      <c r="K4582" s="21" t="str">
        <f t="shared" si="236"/>
        <v/>
      </c>
      <c r="L4582" s="21" t="e">
        <f ca="1">IF(AND(K4582&lt;&gt; "", COUNTIF(SAP!#REF!,K4582)&gt;0),"Matched", "")</f>
        <v>#REF!</v>
      </c>
      <c r="M4582" s="21" t="str">
        <f t="shared" si="234"/>
        <v/>
      </c>
      <c r="N4582" s="21" t="e">
        <f ca="1">IF(AND(M4582&lt;&gt; "", COUNTIF(SAP!#REF!,M4582)&gt;0),"Matched", "")</f>
        <v>#REF!</v>
      </c>
      <c r="O4582" s="21" t="str">
        <f t="shared" si="235"/>
        <v/>
      </c>
      <c r="P4582" s="21" t="e">
        <f ca="1">IF(AND(O4582&lt;&gt; "", COUNTIF(SAP!#REF!,O4582)&gt;0),"Matched", "")</f>
        <v>#REF!</v>
      </c>
      <c r="Q4582" s="21" t="str">
        <f ca="1">IF(OR(D4582="AC",D4582="TR"),"Logic4"&amp;"_"&amp;TEXT(C4582,"dd.mm.yyyy") &amp;"_"&amp; 840670.88,"")</f>
        <v>Logic4_28.04.2020_840670.88</v>
      </c>
      <c r="R4582" s="21" t="e">
        <f ca="1">IF(AND(Q4582&lt;&gt; "", COUNTIF(SAP!#REF!,Q4582)&gt;0),"Matched", "")</f>
        <v>#REF!</v>
      </c>
    </row>
    <row r="4583" spans="1:18" hidden="1">
      <c r="A4583" s="21">
        <v>11563327</v>
      </c>
      <c r="B4583" s="22">
        <v>43949</v>
      </c>
      <c r="C4583" s="22">
        <v>43949</v>
      </c>
      <c r="D4583" s="21" t="s">
        <v>10</v>
      </c>
      <c r="E4583" s="23">
        <v>0</v>
      </c>
      <c r="F4583" s="23">
        <v>0</v>
      </c>
      <c r="G4583" s="23">
        <v>6810</v>
      </c>
      <c r="H4583" s="23">
        <v>349368.99</v>
      </c>
      <c r="I4583" s="21" t="s">
        <v>11</v>
      </c>
      <c r="J4583" s="21" t="s">
        <v>12</v>
      </c>
      <c r="K4583" s="21" t="str">
        <f t="shared" si="236"/>
        <v/>
      </c>
      <c r="L4583" s="21" t="e">
        <f ca="1">IF(AND(K4583&lt;&gt; "", COUNTIF(SAP!#REF!,K4583)&gt;0),"Matched", "")</f>
        <v>#REF!</v>
      </c>
      <c r="M4583" s="21" t="str">
        <f t="shared" si="234"/>
        <v/>
      </c>
      <c r="N4583" s="21" t="e">
        <f ca="1">IF(AND(M4583&lt;&gt; "", COUNTIF(SAP!#REF!,M4583)&gt;0),"Matched", "")</f>
        <v>#REF!</v>
      </c>
      <c r="O4583" s="21" t="str">
        <f t="shared" si="235"/>
        <v/>
      </c>
      <c r="P4583" s="21" t="e">
        <f ca="1">IF(AND(O4583&lt;&gt; "", COUNTIF(SAP!#REF!,O4583)&gt;0),"Matched", "")</f>
        <v>#REF!</v>
      </c>
      <c r="Q4583" s="21" t="str">
        <f ca="1">IF(OR(D4583="AC",D4583="TR"),"Logic4"&amp;"_"&amp;TEXT(C4583,"dd.mm.yyyy") &amp;"_"&amp; 840670.88,"")</f>
        <v>Logic4_28.04.2020_840670.88</v>
      </c>
      <c r="R4583" s="21" t="e">
        <f ca="1">IF(AND(Q4583&lt;&gt; "", COUNTIF(SAP!#REF!,Q4583)&gt;0),"Matched", "")</f>
        <v>#REF!</v>
      </c>
    </row>
    <row r="4584" spans="1:18" hidden="1">
      <c r="A4584" s="21">
        <v>11563327</v>
      </c>
      <c r="B4584" s="22">
        <v>43949</v>
      </c>
      <c r="C4584" s="22">
        <v>43949</v>
      </c>
      <c r="D4584" s="21" t="s">
        <v>10</v>
      </c>
      <c r="E4584" s="23">
        <v>0</v>
      </c>
      <c r="F4584" s="23">
        <v>0</v>
      </c>
      <c r="G4584" s="23">
        <v>6928.2</v>
      </c>
      <c r="H4584" s="23">
        <v>356297.19</v>
      </c>
      <c r="I4584" s="21" t="s">
        <v>11</v>
      </c>
      <c r="J4584" s="21" t="s">
        <v>12</v>
      </c>
      <c r="K4584" s="21" t="str">
        <f t="shared" si="236"/>
        <v/>
      </c>
      <c r="L4584" s="21" t="e">
        <f ca="1">IF(AND(K4584&lt;&gt; "", COUNTIF(SAP!#REF!,K4584)&gt;0),"Matched", "")</f>
        <v>#REF!</v>
      </c>
      <c r="M4584" s="21" t="str">
        <f t="shared" si="234"/>
        <v/>
      </c>
      <c r="N4584" s="21" t="e">
        <f ca="1">IF(AND(M4584&lt;&gt; "", COUNTIF(SAP!#REF!,M4584)&gt;0),"Matched", "")</f>
        <v>#REF!</v>
      </c>
      <c r="O4584" s="21" t="str">
        <f t="shared" si="235"/>
        <v/>
      </c>
      <c r="P4584" s="21" t="e">
        <f ca="1">IF(AND(O4584&lt;&gt; "", COUNTIF(SAP!#REF!,O4584)&gt;0),"Matched", "")</f>
        <v>#REF!</v>
      </c>
      <c r="Q4584" s="21" t="str">
        <f ca="1">IF(OR(D4584="AC",D4584="TR"),"Logic4"&amp;"_"&amp;TEXT(C4584,"dd.mm.yyyy") &amp;"_"&amp; 840670.88,"")</f>
        <v>Logic4_28.04.2020_840670.88</v>
      </c>
      <c r="R4584" s="21" t="e">
        <f ca="1">IF(AND(Q4584&lt;&gt; "", COUNTIF(SAP!#REF!,Q4584)&gt;0),"Matched", "")</f>
        <v>#REF!</v>
      </c>
    </row>
    <row r="4585" spans="1:18" hidden="1">
      <c r="A4585" s="21">
        <v>11563327</v>
      </c>
      <c r="B4585" s="22">
        <v>43949</v>
      </c>
      <c r="C4585" s="22">
        <v>43949</v>
      </c>
      <c r="D4585" s="21" t="s">
        <v>10</v>
      </c>
      <c r="E4585" s="23">
        <v>0</v>
      </c>
      <c r="F4585" s="23">
        <v>0</v>
      </c>
      <c r="G4585" s="23">
        <v>7100</v>
      </c>
      <c r="H4585" s="23">
        <v>363397.19</v>
      </c>
      <c r="I4585" s="21" t="s">
        <v>11</v>
      </c>
      <c r="J4585" s="21" t="s">
        <v>12</v>
      </c>
      <c r="K4585" s="21" t="str">
        <f t="shared" si="236"/>
        <v/>
      </c>
      <c r="L4585" s="21" t="e">
        <f ca="1">IF(AND(K4585&lt;&gt; "", COUNTIF(SAP!#REF!,K4585)&gt;0),"Matched", "")</f>
        <v>#REF!</v>
      </c>
      <c r="M4585" s="21" t="str">
        <f t="shared" si="234"/>
        <v/>
      </c>
      <c r="N4585" s="21" t="e">
        <f ca="1">IF(AND(M4585&lt;&gt; "", COUNTIF(SAP!#REF!,M4585)&gt;0),"Matched", "")</f>
        <v>#REF!</v>
      </c>
      <c r="O4585" s="21" t="str">
        <f t="shared" si="235"/>
        <v/>
      </c>
      <c r="P4585" s="21" t="e">
        <f ca="1">IF(AND(O4585&lt;&gt; "", COUNTIF(SAP!#REF!,O4585)&gt;0),"Matched", "")</f>
        <v>#REF!</v>
      </c>
      <c r="Q4585" s="21" t="str">
        <f ca="1">IF(OR(D4585="AC",D4585="TR"),"Logic4"&amp;"_"&amp;TEXT(C4585,"dd.mm.yyyy") &amp;"_"&amp; 840670.88,"")</f>
        <v>Logic4_28.04.2020_840670.88</v>
      </c>
      <c r="R4585" s="21" t="e">
        <f ca="1">IF(AND(Q4585&lt;&gt; "", COUNTIF(SAP!#REF!,Q4585)&gt;0),"Matched", "")</f>
        <v>#REF!</v>
      </c>
    </row>
    <row r="4586" spans="1:18" hidden="1">
      <c r="A4586" s="21">
        <v>11563327</v>
      </c>
      <c r="B4586" s="22">
        <v>43949</v>
      </c>
      <c r="C4586" s="22">
        <v>43949</v>
      </c>
      <c r="D4586" s="21" t="s">
        <v>10</v>
      </c>
      <c r="E4586" s="23">
        <v>0</v>
      </c>
      <c r="F4586" s="23">
        <v>0</v>
      </c>
      <c r="G4586" s="23">
        <v>7140</v>
      </c>
      <c r="H4586" s="23">
        <v>370537.19</v>
      </c>
      <c r="I4586" s="21" t="s">
        <v>11</v>
      </c>
      <c r="J4586" s="21" t="s">
        <v>12</v>
      </c>
      <c r="K4586" s="21" t="str">
        <f t="shared" si="236"/>
        <v/>
      </c>
      <c r="L4586" s="21" t="e">
        <f ca="1">IF(AND(K4586&lt;&gt; "", COUNTIF(SAP!#REF!,K4586)&gt;0),"Matched", "")</f>
        <v>#REF!</v>
      </c>
      <c r="M4586" s="21" t="str">
        <f t="shared" si="234"/>
        <v/>
      </c>
      <c r="N4586" s="21" t="e">
        <f ca="1">IF(AND(M4586&lt;&gt; "", COUNTIF(SAP!#REF!,M4586)&gt;0),"Matched", "")</f>
        <v>#REF!</v>
      </c>
      <c r="O4586" s="21" t="str">
        <f t="shared" si="235"/>
        <v/>
      </c>
      <c r="P4586" s="21" t="e">
        <f ca="1">IF(AND(O4586&lt;&gt; "", COUNTIF(SAP!#REF!,O4586)&gt;0),"Matched", "")</f>
        <v>#REF!</v>
      </c>
      <c r="Q4586" s="21" t="str">
        <f ca="1">IF(OR(D4586="AC",D4586="TR"),"Logic4"&amp;"_"&amp;TEXT(C4586,"dd.mm.yyyy") &amp;"_"&amp; 840670.88,"")</f>
        <v>Logic4_28.04.2020_840670.88</v>
      </c>
      <c r="R4586" s="21" t="e">
        <f ca="1">IF(AND(Q4586&lt;&gt; "", COUNTIF(SAP!#REF!,Q4586)&gt;0),"Matched", "")</f>
        <v>#REF!</v>
      </c>
    </row>
    <row r="4587" spans="1:18" hidden="1">
      <c r="A4587" s="21">
        <v>11563327</v>
      </c>
      <c r="B4587" s="22">
        <v>43949</v>
      </c>
      <c r="C4587" s="22">
        <v>43949</v>
      </c>
      <c r="D4587" s="21" t="s">
        <v>10</v>
      </c>
      <c r="E4587" s="23">
        <v>0</v>
      </c>
      <c r="F4587" s="23">
        <v>0</v>
      </c>
      <c r="G4587" s="23">
        <v>7417.6</v>
      </c>
      <c r="H4587" s="23">
        <v>377954.79</v>
      </c>
      <c r="I4587" s="21" t="s">
        <v>11</v>
      </c>
      <c r="J4587" s="21" t="s">
        <v>12</v>
      </c>
      <c r="K4587" s="21" t="str">
        <f t="shared" si="236"/>
        <v/>
      </c>
      <c r="L4587" s="21" t="e">
        <f ca="1">IF(AND(K4587&lt;&gt; "", COUNTIF(SAP!#REF!,K4587)&gt;0),"Matched", "")</f>
        <v>#REF!</v>
      </c>
      <c r="M4587" s="21" t="str">
        <f t="shared" si="234"/>
        <v/>
      </c>
      <c r="N4587" s="21" t="e">
        <f ca="1">IF(AND(M4587&lt;&gt; "", COUNTIF(SAP!#REF!,M4587)&gt;0),"Matched", "")</f>
        <v>#REF!</v>
      </c>
      <c r="O4587" s="21" t="str">
        <f t="shared" si="235"/>
        <v/>
      </c>
      <c r="P4587" s="21" t="e">
        <f ca="1">IF(AND(O4587&lt;&gt; "", COUNTIF(SAP!#REF!,O4587)&gt;0),"Matched", "")</f>
        <v>#REF!</v>
      </c>
      <c r="Q4587" s="21" t="str">
        <f ca="1">IF(OR(D4587="AC",D4587="TR"),"Logic4"&amp;"_"&amp;TEXT(C4587,"dd.mm.yyyy") &amp;"_"&amp; 840670.88,"")</f>
        <v>Logic4_28.04.2020_840670.88</v>
      </c>
      <c r="R4587" s="21" t="e">
        <f ca="1">IF(AND(Q4587&lt;&gt; "", COUNTIF(SAP!#REF!,Q4587)&gt;0),"Matched", "")</f>
        <v>#REF!</v>
      </c>
    </row>
    <row r="4588" spans="1:18" hidden="1">
      <c r="A4588" s="21">
        <v>11563327</v>
      </c>
      <c r="B4588" s="22">
        <v>43949</v>
      </c>
      <c r="C4588" s="22">
        <v>43949</v>
      </c>
      <c r="D4588" s="21" t="s">
        <v>10</v>
      </c>
      <c r="E4588" s="23">
        <v>0</v>
      </c>
      <c r="F4588" s="23">
        <v>0</v>
      </c>
      <c r="G4588" s="23">
        <v>7440</v>
      </c>
      <c r="H4588" s="23">
        <v>385394.79</v>
      </c>
      <c r="I4588" s="21" t="s">
        <v>11</v>
      </c>
      <c r="J4588" s="21" t="s">
        <v>12</v>
      </c>
      <c r="K4588" s="21" t="str">
        <f t="shared" si="236"/>
        <v/>
      </c>
      <c r="L4588" s="21" t="e">
        <f ca="1">IF(AND(K4588&lt;&gt; "", COUNTIF(SAP!#REF!,K4588)&gt;0),"Matched", "")</f>
        <v>#REF!</v>
      </c>
      <c r="M4588" s="21" t="str">
        <f t="shared" si="234"/>
        <v/>
      </c>
      <c r="N4588" s="21" t="e">
        <f ca="1">IF(AND(M4588&lt;&gt; "", COUNTIF(SAP!#REF!,M4588)&gt;0),"Matched", "")</f>
        <v>#REF!</v>
      </c>
      <c r="O4588" s="21" t="str">
        <f t="shared" si="235"/>
        <v/>
      </c>
      <c r="P4588" s="21" t="e">
        <f ca="1">IF(AND(O4588&lt;&gt; "", COUNTIF(SAP!#REF!,O4588)&gt;0),"Matched", "")</f>
        <v>#REF!</v>
      </c>
      <c r="Q4588" s="21" t="str">
        <f ca="1">IF(OR(D4588="AC",D4588="TR"),"Logic4"&amp;"_"&amp;TEXT(C4588,"dd.mm.yyyy") &amp;"_"&amp; 840670.88,"")</f>
        <v>Logic4_28.04.2020_840670.88</v>
      </c>
      <c r="R4588" s="21" t="e">
        <f ca="1">IF(AND(Q4588&lt;&gt; "", COUNTIF(SAP!#REF!,Q4588)&gt;0),"Matched", "")</f>
        <v>#REF!</v>
      </c>
    </row>
    <row r="4589" spans="1:18" hidden="1">
      <c r="A4589" s="21">
        <v>11563327</v>
      </c>
      <c r="B4589" s="22">
        <v>43949</v>
      </c>
      <c r="C4589" s="22">
        <v>43949</v>
      </c>
      <c r="D4589" s="21" t="s">
        <v>10</v>
      </c>
      <c r="E4589" s="23">
        <v>0</v>
      </c>
      <c r="F4589" s="23">
        <v>0</v>
      </c>
      <c r="G4589" s="23">
        <v>7660</v>
      </c>
      <c r="H4589" s="23">
        <v>393054.79</v>
      </c>
      <c r="I4589" s="21" t="s">
        <v>11</v>
      </c>
      <c r="J4589" s="21" t="s">
        <v>12</v>
      </c>
      <c r="K4589" s="21" t="str">
        <f t="shared" si="236"/>
        <v/>
      </c>
      <c r="L4589" s="21" t="e">
        <f ca="1">IF(AND(K4589&lt;&gt; "", COUNTIF(SAP!#REF!,K4589)&gt;0),"Matched", "")</f>
        <v>#REF!</v>
      </c>
      <c r="M4589" s="21" t="str">
        <f t="shared" si="234"/>
        <v/>
      </c>
      <c r="N4589" s="21" t="e">
        <f ca="1">IF(AND(M4589&lt;&gt; "", COUNTIF(SAP!#REF!,M4589)&gt;0),"Matched", "")</f>
        <v>#REF!</v>
      </c>
      <c r="O4589" s="21" t="str">
        <f t="shared" si="235"/>
        <v/>
      </c>
      <c r="P4589" s="21" t="e">
        <f ca="1">IF(AND(O4589&lt;&gt; "", COUNTIF(SAP!#REF!,O4589)&gt;0),"Matched", "")</f>
        <v>#REF!</v>
      </c>
      <c r="Q4589" s="21" t="str">
        <f ca="1">IF(OR(D4589="AC",D4589="TR"),"Logic4"&amp;"_"&amp;TEXT(C4589,"dd.mm.yyyy") &amp;"_"&amp; 840670.88,"")</f>
        <v>Logic4_28.04.2020_840670.88</v>
      </c>
      <c r="R4589" s="21" t="e">
        <f ca="1">IF(AND(Q4589&lt;&gt; "", COUNTIF(SAP!#REF!,Q4589)&gt;0),"Matched", "")</f>
        <v>#REF!</v>
      </c>
    </row>
    <row r="4590" spans="1:18" hidden="1">
      <c r="A4590" s="21">
        <v>11563327</v>
      </c>
      <c r="B4590" s="22">
        <v>43949</v>
      </c>
      <c r="C4590" s="22">
        <v>43949</v>
      </c>
      <c r="D4590" s="21" t="s">
        <v>10</v>
      </c>
      <c r="E4590" s="23">
        <v>0</v>
      </c>
      <c r="F4590" s="23">
        <v>0</v>
      </c>
      <c r="G4590" s="23">
        <v>7943.9</v>
      </c>
      <c r="H4590" s="23">
        <v>400998.69</v>
      </c>
      <c r="I4590" s="21" t="s">
        <v>11</v>
      </c>
      <c r="J4590" s="21" t="s">
        <v>12</v>
      </c>
      <c r="K4590" s="21" t="str">
        <f t="shared" si="236"/>
        <v/>
      </c>
      <c r="L4590" s="21" t="e">
        <f ca="1">IF(AND(K4590&lt;&gt; "", COUNTIF(SAP!#REF!,K4590)&gt;0),"Matched", "")</f>
        <v>#REF!</v>
      </c>
      <c r="M4590" s="21" t="str">
        <f t="shared" si="234"/>
        <v/>
      </c>
      <c r="N4590" s="21" t="e">
        <f ca="1">IF(AND(M4590&lt;&gt; "", COUNTIF(SAP!#REF!,M4590)&gt;0),"Matched", "")</f>
        <v>#REF!</v>
      </c>
      <c r="O4590" s="21" t="str">
        <f t="shared" si="235"/>
        <v/>
      </c>
      <c r="P4590" s="21" t="e">
        <f ca="1">IF(AND(O4590&lt;&gt; "", COUNTIF(SAP!#REF!,O4590)&gt;0),"Matched", "")</f>
        <v>#REF!</v>
      </c>
      <c r="Q4590" s="21" t="str">
        <f ca="1">IF(OR(D4590="AC",D4590="TR"),"Logic4"&amp;"_"&amp;TEXT(C4590,"dd.mm.yyyy") &amp;"_"&amp; 840670.88,"")</f>
        <v>Logic4_28.04.2020_840670.88</v>
      </c>
      <c r="R4590" s="21" t="e">
        <f ca="1">IF(AND(Q4590&lt;&gt; "", COUNTIF(SAP!#REF!,Q4590)&gt;0),"Matched", "")</f>
        <v>#REF!</v>
      </c>
    </row>
    <row r="4591" spans="1:18" hidden="1">
      <c r="A4591" s="21">
        <v>11563327</v>
      </c>
      <c r="B4591" s="22">
        <v>43949</v>
      </c>
      <c r="C4591" s="22">
        <v>43949</v>
      </c>
      <c r="D4591" s="21" t="s">
        <v>10</v>
      </c>
      <c r="E4591" s="23">
        <v>0</v>
      </c>
      <c r="F4591" s="23">
        <v>0</v>
      </c>
      <c r="G4591" s="23">
        <v>8498.7999999999993</v>
      </c>
      <c r="H4591" s="23">
        <v>409497.49</v>
      </c>
      <c r="I4591" s="21" t="s">
        <v>11</v>
      </c>
      <c r="J4591" s="21" t="s">
        <v>12</v>
      </c>
      <c r="K4591" s="21" t="str">
        <f t="shared" si="236"/>
        <v/>
      </c>
      <c r="L4591" s="21" t="e">
        <f ca="1">IF(AND(K4591&lt;&gt; "", COUNTIF(SAP!#REF!,K4591)&gt;0),"Matched", "")</f>
        <v>#REF!</v>
      </c>
      <c r="M4591" s="21" t="str">
        <f t="shared" si="234"/>
        <v/>
      </c>
      <c r="N4591" s="21" t="e">
        <f ca="1">IF(AND(M4591&lt;&gt; "", COUNTIF(SAP!#REF!,M4591)&gt;0),"Matched", "")</f>
        <v>#REF!</v>
      </c>
      <c r="O4591" s="21" t="str">
        <f t="shared" si="235"/>
        <v/>
      </c>
      <c r="P4591" s="21" t="e">
        <f ca="1">IF(AND(O4591&lt;&gt; "", COUNTIF(SAP!#REF!,O4591)&gt;0),"Matched", "")</f>
        <v>#REF!</v>
      </c>
      <c r="Q4591" s="21" t="str">
        <f ca="1">IF(OR(D4591="AC",D4591="TR"),"Logic4"&amp;"_"&amp;TEXT(C4591,"dd.mm.yyyy") &amp;"_"&amp; 840670.88,"")</f>
        <v>Logic4_28.04.2020_840670.88</v>
      </c>
      <c r="R4591" s="21" t="e">
        <f ca="1">IF(AND(Q4591&lt;&gt; "", COUNTIF(SAP!#REF!,Q4591)&gt;0),"Matched", "")</f>
        <v>#REF!</v>
      </c>
    </row>
    <row r="4592" spans="1:18" hidden="1">
      <c r="A4592" s="21">
        <v>11563327</v>
      </c>
      <c r="B4592" s="22">
        <v>43949</v>
      </c>
      <c r="C4592" s="22">
        <v>43949</v>
      </c>
      <c r="D4592" s="21" t="s">
        <v>10</v>
      </c>
      <c r="E4592" s="23">
        <v>0</v>
      </c>
      <c r="F4592" s="23">
        <v>0</v>
      </c>
      <c r="G4592" s="23">
        <v>8620</v>
      </c>
      <c r="H4592" s="23">
        <v>418117.49</v>
      </c>
      <c r="I4592" s="21" t="s">
        <v>11</v>
      </c>
      <c r="J4592" s="21" t="s">
        <v>12</v>
      </c>
      <c r="K4592" s="21" t="str">
        <f t="shared" si="236"/>
        <v/>
      </c>
      <c r="L4592" s="21" t="e">
        <f ca="1">IF(AND(K4592&lt;&gt; "", COUNTIF(SAP!#REF!,K4592)&gt;0),"Matched", "")</f>
        <v>#REF!</v>
      </c>
      <c r="M4592" s="21" t="str">
        <f t="shared" ref="M4592:M4643" si="237">IF(D4592="TR","Logic2"&amp;"_"&amp;TEXT(C4592,"dd.mm.yyyy") &amp;"_"&amp; F4592,"")</f>
        <v/>
      </c>
      <c r="N4592" s="21" t="e">
        <f ca="1">IF(AND(M4592&lt;&gt; "", COUNTIF(SAP!#REF!,M4592)&gt;0),"Matched", "")</f>
        <v>#REF!</v>
      </c>
      <c r="O4592" s="21" t="str">
        <f t="shared" ref="O4592:O4643" si="238">IF(D4592="AF","Logic3"&amp;"_"&amp;G4592,"")</f>
        <v/>
      </c>
      <c r="P4592" s="21" t="e">
        <f ca="1">IF(AND(O4592&lt;&gt; "", COUNTIF(SAP!#REF!,O4592)&gt;0),"Matched", "")</f>
        <v>#REF!</v>
      </c>
      <c r="Q4592" s="21" t="str">
        <f ca="1">IF(OR(D4592="AC",D4592="TR"),"Logic4"&amp;"_"&amp;TEXT(C4592,"dd.mm.yyyy") &amp;"_"&amp; 840670.88,"")</f>
        <v>Logic4_28.04.2020_840670.88</v>
      </c>
      <c r="R4592" s="21" t="e">
        <f ca="1">IF(AND(Q4592&lt;&gt; "", COUNTIF(SAP!#REF!,Q4592)&gt;0),"Matched", "")</f>
        <v>#REF!</v>
      </c>
    </row>
    <row r="4593" spans="1:18" hidden="1">
      <c r="A4593" s="21">
        <v>11563327</v>
      </c>
      <c r="B4593" s="22">
        <v>43949</v>
      </c>
      <c r="C4593" s="22">
        <v>43949</v>
      </c>
      <c r="D4593" s="21" t="s">
        <v>10</v>
      </c>
      <c r="E4593" s="23">
        <v>0</v>
      </c>
      <c r="F4593" s="23">
        <v>0</v>
      </c>
      <c r="G4593" s="23">
        <v>8701.4</v>
      </c>
      <c r="H4593" s="23">
        <v>426818.89</v>
      </c>
      <c r="I4593" s="21" t="s">
        <v>11</v>
      </c>
      <c r="J4593" s="21" t="s">
        <v>12</v>
      </c>
      <c r="K4593" s="21" t="str">
        <f t="shared" si="236"/>
        <v/>
      </c>
      <c r="L4593" s="21" t="e">
        <f ca="1">IF(AND(K4593&lt;&gt; "", COUNTIF(SAP!#REF!,K4593)&gt;0),"Matched", "")</f>
        <v>#REF!</v>
      </c>
      <c r="M4593" s="21" t="str">
        <f t="shared" si="237"/>
        <v/>
      </c>
      <c r="N4593" s="21" t="e">
        <f ca="1">IF(AND(M4593&lt;&gt; "", COUNTIF(SAP!#REF!,M4593)&gt;0),"Matched", "")</f>
        <v>#REF!</v>
      </c>
      <c r="O4593" s="21" t="str">
        <f t="shared" si="238"/>
        <v/>
      </c>
      <c r="P4593" s="21" t="e">
        <f ca="1">IF(AND(O4593&lt;&gt; "", COUNTIF(SAP!#REF!,O4593)&gt;0),"Matched", "")</f>
        <v>#REF!</v>
      </c>
      <c r="Q4593" s="21" t="str">
        <f ca="1">IF(OR(D4593="AC",D4593="TR"),"Logic4"&amp;"_"&amp;TEXT(C4593,"dd.mm.yyyy") &amp;"_"&amp; 840670.88,"")</f>
        <v>Logic4_28.04.2020_840670.88</v>
      </c>
      <c r="R4593" s="21" t="e">
        <f ca="1">IF(AND(Q4593&lt;&gt; "", COUNTIF(SAP!#REF!,Q4593)&gt;0),"Matched", "")</f>
        <v>#REF!</v>
      </c>
    </row>
    <row r="4594" spans="1:18" hidden="1">
      <c r="A4594" s="21">
        <v>11563327</v>
      </c>
      <c r="B4594" s="22">
        <v>43949</v>
      </c>
      <c r="C4594" s="22">
        <v>43949</v>
      </c>
      <c r="D4594" s="21" t="s">
        <v>10</v>
      </c>
      <c r="E4594" s="23">
        <v>0</v>
      </c>
      <c r="F4594" s="23">
        <v>0</v>
      </c>
      <c r="G4594" s="23">
        <v>9136.08</v>
      </c>
      <c r="H4594" s="23">
        <v>435954.97</v>
      </c>
      <c r="I4594" s="21" t="s">
        <v>11</v>
      </c>
      <c r="J4594" s="21" t="s">
        <v>12</v>
      </c>
      <c r="K4594" s="21" t="str">
        <f t="shared" si="236"/>
        <v/>
      </c>
      <c r="L4594" s="21" t="e">
        <f ca="1">IF(AND(K4594&lt;&gt; "", COUNTIF(SAP!#REF!,K4594)&gt;0),"Matched", "")</f>
        <v>#REF!</v>
      </c>
      <c r="M4594" s="21" t="str">
        <f t="shared" si="237"/>
        <v/>
      </c>
      <c r="N4594" s="21" t="e">
        <f ca="1">IF(AND(M4594&lt;&gt; "", COUNTIF(SAP!#REF!,M4594)&gt;0),"Matched", "")</f>
        <v>#REF!</v>
      </c>
      <c r="O4594" s="21" t="str">
        <f t="shared" si="238"/>
        <v/>
      </c>
      <c r="P4594" s="21" t="e">
        <f ca="1">IF(AND(O4594&lt;&gt; "", COUNTIF(SAP!#REF!,O4594)&gt;0),"Matched", "")</f>
        <v>#REF!</v>
      </c>
      <c r="Q4594" s="21" t="str">
        <f ca="1">IF(OR(D4594="AC",D4594="TR"),"Logic4"&amp;"_"&amp;TEXT(C4594,"dd.mm.yyyy") &amp;"_"&amp; 840670.88,"")</f>
        <v>Logic4_28.04.2020_840670.88</v>
      </c>
      <c r="R4594" s="21" t="e">
        <f ca="1">IF(AND(Q4594&lt;&gt; "", COUNTIF(SAP!#REF!,Q4594)&gt;0),"Matched", "")</f>
        <v>#REF!</v>
      </c>
    </row>
    <row r="4595" spans="1:18" hidden="1">
      <c r="A4595" s="21">
        <v>11563327</v>
      </c>
      <c r="B4595" s="22">
        <v>43949</v>
      </c>
      <c r="C4595" s="22">
        <v>43949</v>
      </c>
      <c r="D4595" s="21" t="s">
        <v>10</v>
      </c>
      <c r="E4595" s="23">
        <v>0</v>
      </c>
      <c r="F4595" s="23">
        <v>0</v>
      </c>
      <c r="G4595" s="23">
        <v>9266.6</v>
      </c>
      <c r="H4595" s="23">
        <v>445221.57</v>
      </c>
      <c r="I4595" s="21" t="s">
        <v>11</v>
      </c>
      <c r="J4595" s="21" t="s">
        <v>12</v>
      </c>
      <c r="K4595" s="21" t="str">
        <f t="shared" si="236"/>
        <v/>
      </c>
      <c r="L4595" s="21" t="e">
        <f ca="1">IF(AND(K4595&lt;&gt; "", COUNTIF(SAP!#REF!,K4595)&gt;0),"Matched", "")</f>
        <v>#REF!</v>
      </c>
      <c r="M4595" s="21" t="str">
        <f t="shared" si="237"/>
        <v/>
      </c>
      <c r="N4595" s="21" t="e">
        <f ca="1">IF(AND(M4595&lt;&gt; "", COUNTIF(SAP!#REF!,M4595)&gt;0),"Matched", "")</f>
        <v>#REF!</v>
      </c>
      <c r="O4595" s="21" t="str">
        <f t="shared" si="238"/>
        <v/>
      </c>
      <c r="P4595" s="21" t="e">
        <f ca="1">IF(AND(O4595&lt;&gt; "", COUNTIF(SAP!#REF!,O4595)&gt;0),"Matched", "")</f>
        <v>#REF!</v>
      </c>
      <c r="Q4595" s="21" t="str">
        <f ca="1">IF(OR(D4595="AC",D4595="TR"),"Logic4"&amp;"_"&amp;TEXT(C4595,"dd.mm.yyyy") &amp;"_"&amp; 840670.88,"")</f>
        <v>Logic4_28.04.2020_840670.88</v>
      </c>
      <c r="R4595" s="21" t="e">
        <f ca="1">IF(AND(Q4595&lt;&gt; "", COUNTIF(SAP!#REF!,Q4595)&gt;0),"Matched", "")</f>
        <v>#REF!</v>
      </c>
    </row>
    <row r="4596" spans="1:18" hidden="1">
      <c r="A4596" s="21">
        <v>11563327</v>
      </c>
      <c r="B4596" s="22">
        <v>43949</v>
      </c>
      <c r="C4596" s="22">
        <v>43949</v>
      </c>
      <c r="D4596" s="21" t="s">
        <v>10</v>
      </c>
      <c r="E4596" s="23">
        <v>0</v>
      </c>
      <c r="F4596" s="23">
        <v>0</v>
      </c>
      <c r="G4596" s="23">
        <v>9829.1</v>
      </c>
      <c r="H4596" s="23">
        <v>455050.67</v>
      </c>
      <c r="I4596" s="21" t="s">
        <v>11</v>
      </c>
      <c r="J4596" s="21" t="s">
        <v>12</v>
      </c>
      <c r="K4596" s="21" t="str">
        <f t="shared" si="236"/>
        <v/>
      </c>
      <c r="L4596" s="21" t="e">
        <f ca="1">IF(AND(K4596&lt;&gt; "", COUNTIF(SAP!#REF!,K4596)&gt;0),"Matched", "")</f>
        <v>#REF!</v>
      </c>
      <c r="M4596" s="21" t="str">
        <f t="shared" si="237"/>
        <v/>
      </c>
      <c r="N4596" s="21" t="e">
        <f ca="1">IF(AND(M4596&lt;&gt; "", COUNTIF(SAP!#REF!,M4596)&gt;0),"Matched", "")</f>
        <v>#REF!</v>
      </c>
      <c r="O4596" s="21" t="str">
        <f t="shared" si="238"/>
        <v/>
      </c>
      <c r="P4596" s="21" t="e">
        <f ca="1">IF(AND(O4596&lt;&gt; "", COUNTIF(SAP!#REF!,O4596)&gt;0),"Matched", "")</f>
        <v>#REF!</v>
      </c>
      <c r="Q4596" s="21" t="str">
        <f ca="1">IF(OR(D4596="AC",D4596="TR"),"Logic4"&amp;"_"&amp;TEXT(C4596,"dd.mm.yyyy") &amp;"_"&amp; 840670.88,"")</f>
        <v>Logic4_28.04.2020_840670.88</v>
      </c>
      <c r="R4596" s="21" t="e">
        <f ca="1">IF(AND(Q4596&lt;&gt; "", COUNTIF(SAP!#REF!,Q4596)&gt;0),"Matched", "")</f>
        <v>#REF!</v>
      </c>
    </row>
    <row r="4597" spans="1:18" hidden="1">
      <c r="A4597" s="21">
        <v>11563327</v>
      </c>
      <c r="B4597" s="22">
        <v>43949</v>
      </c>
      <c r="C4597" s="22">
        <v>43949</v>
      </c>
      <c r="D4597" s="21" t="s">
        <v>10</v>
      </c>
      <c r="E4597" s="23">
        <v>0</v>
      </c>
      <c r="F4597" s="23">
        <v>0</v>
      </c>
      <c r="G4597" s="23">
        <v>10292</v>
      </c>
      <c r="H4597" s="23">
        <v>465342.67</v>
      </c>
      <c r="I4597" s="21" t="s">
        <v>11</v>
      </c>
      <c r="J4597" s="21" t="s">
        <v>12</v>
      </c>
      <c r="K4597" s="21" t="str">
        <f t="shared" si="236"/>
        <v/>
      </c>
      <c r="L4597" s="21" t="e">
        <f ca="1">IF(AND(K4597&lt;&gt; "", COUNTIF(SAP!#REF!,K4597)&gt;0),"Matched", "")</f>
        <v>#REF!</v>
      </c>
      <c r="M4597" s="21" t="str">
        <f t="shared" si="237"/>
        <v/>
      </c>
      <c r="N4597" s="21" t="e">
        <f ca="1">IF(AND(M4597&lt;&gt; "", COUNTIF(SAP!#REF!,M4597)&gt;0),"Matched", "")</f>
        <v>#REF!</v>
      </c>
      <c r="O4597" s="21" t="str">
        <f t="shared" si="238"/>
        <v/>
      </c>
      <c r="P4597" s="21" t="e">
        <f ca="1">IF(AND(O4597&lt;&gt; "", COUNTIF(SAP!#REF!,O4597)&gt;0),"Matched", "")</f>
        <v>#REF!</v>
      </c>
      <c r="Q4597" s="21" t="str">
        <f ca="1">IF(OR(D4597="AC",D4597="TR"),"Logic4"&amp;"_"&amp;TEXT(C4597,"dd.mm.yyyy") &amp;"_"&amp; 840670.88,"")</f>
        <v>Logic4_28.04.2020_840670.88</v>
      </c>
      <c r="R4597" s="21" t="e">
        <f ca="1">IF(AND(Q4597&lt;&gt; "", COUNTIF(SAP!#REF!,Q4597)&gt;0),"Matched", "")</f>
        <v>#REF!</v>
      </c>
    </row>
    <row r="4598" spans="1:18" hidden="1">
      <c r="A4598" s="21">
        <v>11563327</v>
      </c>
      <c r="B4598" s="22">
        <v>43949</v>
      </c>
      <c r="C4598" s="22">
        <v>43949</v>
      </c>
      <c r="D4598" s="21" t="s">
        <v>10</v>
      </c>
      <c r="E4598" s="23">
        <v>0</v>
      </c>
      <c r="F4598" s="23">
        <v>0</v>
      </c>
      <c r="G4598" s="23">
        <v>11126.7</v>
      </c>
      <c r="H4598" s="23">
        <v>476469.37</v>
      </c>
      <c r="I4598" s="21" t="s">
        <v>11</v>
      </c>
      <c r="J4598" s="21" t="s">
        <v>12</v>
      </c>
      <c r="K4598" s="21" t="str">
        <f t="shared" si="236"/>
        <v/>
      </c>
      <c r="L4598" s="21" t="e">
        <f ca="1">IF(AND(K4598&lt;&gt; "", COUNTIF(SAP!#REF!,K4598)&gt;0),"Matched", "")</f>
        <v>#REF!</v>
      </c>
      <c r="M4598" s="21" t="str">
        <f t="shared" si="237"/>
        <v/>
      </c>
      <c r="N4598" s="21" t="e">
        <f ca="1">IF(AND(M4598&lt;&gt; "", COUNTIF(SAP!#REF!,M4598)&gt;0),"Matched", "")</f>
        <v>#REF!</v>
      </c>
      <c r="O4598" s="21" t="str">
        <f t="shared" si="238"/>
        <v/>
      </c>
      <c r="P4598" s="21" t="e">
        <f ca="1">IF(AND(O4598&lt;&gt; "", COUNTIF(SAP!#REF!,O4598)&gt;0),"Matched", "")</f>
        <v>#REF!</v>
      </c>
      <c r="Q4598" s="21" t="str">
        <f ca="1">IF(OR(D4598="AC",D4598="TR"),"Logic4"&amp;"_"&amp;TEXT(C4598,"dd.mm.yyyy") &amp;"_"&amp; 840670.88,"")</f>
        <v>Logic4_28.04.2020_840670.88</v>
      </c>
      <c r="R4598" s="21" t="e">
        <f ca="1">IF(AND(Q4598&lt;&gt; "", COUNTIF(SAP!#REF!,Q4598)&gt;0),"Matched", "")</f>
        <v>#REF!</v>
      </c>
    </row>
    <row r="4599" spans="1:18" hidden="1">
      <c r="A4599" s="21">
        <v>11563327</v>
      </c>
      <c r="B4599" s="22">
        <v>43949</v>
      </c>
      <c r="C4599" s="22">
        <v>43949</v>
      </c>
      <c r="D4599" s="21" t="s">
        <v>10</v>
      </c>
      <c r="E4599" s="23">
        <v>0</v>
      </c>
      <c r="F4599" s="23">
        <v>0</v>
      </c>
      <c r="G4599" s="23">
        <v>11232.8</v>
      </c>
      <c r="H4599" s="23">
        <v>487702.17</v>
      </c>
      <c r="I4599" s="21" t="s">
        <v>11</v>
      </c>
      <c r="J4599" s="21" t="s">
        <v>12</v>
      </c>
      <c r="K4599" s="21" t="str">
        <f t="shared" si="236"/>
        <v/>
      </c>
      <c r="L4599" s="21" t="e">
        <f ca="1">IF(AND(K4599&lt;&gt; "", COUNTIF(SAP!#REF!,K4599)&gt;0),"Matched", "")</f>
        <v>#REF!</v>
      </c>
      <c r="M4599" s="21" t="str">
        <f t="shared" si="237"/>
        <v/>
      </c>
      <c r="N4599" s="21" t="e">
        <f ca="1">IF(AND(M4599&lt;&gt; "", COUNTIF(SAP!#REF!,M4599)&gt;0),"Matched", "")</f>
        <v>#REF!</v>
      </c>
      <c r="O4599" s="21" t="str">
        <f t="shared" si="238"/>
        <v/>
      </c>
      <c r="P4599" s="21" t="e">
        <f ca="1">IF(AND(O4599&lt;&gt; "", COUNTIF(SAP!#REF!,O4599)&gt;0),"Matched", "")</f>
        <v>#REF!</v>
      </c>
      <c r="Q4599" s="21" t="str">
        <f ca="1">IF(OR(D4599="AC",D4599="TR"),"Logic4"&amp;"_"&amp;TEXT(C4599,"dd.mm.yyyy") &amp;"_"&amp; 840670.88,"")</f>
        <v>Logic4_28.04.2020_840670.88</v>
      </c>
      <c r="R4599" s="21" t="e">
        <f ca="1">IF(AND(Q4599&lt;&gt; "", COUNTIF(SAP!#REF!,Q4599)&gt;0),"Matched", "")</f>
        <v>#REF!</v>
      </c>
    </row>
    <row r="4600" spans="1:18" hidden="1">
      <c r="A4600" s="21">
        <v>11563327</v>
      </c>
      <c r="B4600" s="22">
        <v>43949</v>
      </c>
      <c r="C4600" s="22">
        <v>43949</v>
      </c>
      <c r="D4600" s="21" t="s">
        <v>10</v>
      </c>
      <c r="E4600" s="23">
        <v>0</v>
      </c>
      <c r="F4600" s="23">
        <v>0</v>
      </c>
      <c r="G4600" s="23">
        <v>11349.8</v>
      </c>
      <c r="H4600" s="23">
        <v>499051.97</v>
      </c>
      <c r="I4600" s="21" t="s">
        <v>11</v>
      </c>
      <c r="J4600" s="21" t="s">
        <v>12</v>
      </c>
      <c r="K4600" s="21" t="str">
        <f t="shared" si="236"/>
        <v/>
      </c>
      <c r="L4600" s="21" t="e">
        <f ca="1">IF(AND(K4600&lt;&gt; "", COUNTIF(SAP!#REF!,K4600)&gt;0),"Matched", "")</f>
        <v>#REF!</v>
      </c>
      <c r="M4600" s="21" t="str">
        <f t="shared" si="237"/>
        <v/>
      </c>
      <c r="N4600" s="21" t="e">
        <f ca="1">IF(AND(M4600&lt;&gt; "", COUNTIF(SAP!#REF!,M4600)&gt;0),"Matched", "")</f>
        <v>#REF!</v>
      </c>
      <c r="O4600" s="21" t="str">
        <f t="shared" si="238"/>
        <v/>
      </c>
      <c r="P4600" s="21" t="e">
        <f ca="1">IF(AND(O4600&lt;&gt; "", COUNTIF(SAP!#REF!,O4600)&gt;0),"Matched", "")</f>
        <v>#REF!</v>
      </c>
      <c r="Q4600" s="21" t="str">
        <f ca="1">IF(OR(D4600="AC",D4600="TR"),"Logic4"&amp;"_"&amp;TEXT(C4600,"dd.mm.yyyy") &amp;"_"&amp; 840670.88,"")</f>
        <v>Logic4_28.04.2020_840670.88</v>
      </c>
      <c r="R4600" s="21" t="e">
        <f ca="1">IF(AND(Q4600&lt;&gt; "", COUNTIF(SAP!#REF!,Q4600)&gt;0),"Matched", "")</f>
        <v>#REF!</v>
      </c>
    </row>
    <row r="4601" spans="1:18" hidden="1">
      <c r="A4601" s="21">
        <v>11563327</v>
      </c>
      <c r="B4601" s="22">
        <v>43949</v>
      </c>
      <c r="C4601" s="22">
        <v>43949</v>
      </c>
      <c r="D4601" s="21" t="s">
        <v>10</v>
      </c>
      <c r="E4601" s="23">
        <v>0</v>
      </c>
      <c r="F4601" s="23">
        <v>0</v>
      </c>
      <c r="G4601" s="23">
        <v>11415.6</v>
      </c>
      <c r="H4601" s="23">
        <v>510467.57</v>
      </c>
      <c r="I4601" s="21" t="s">
        <v>11</v>
      </c>
      <c r="J4601" s="21" t="s">
        <v>12</v>
      </c>
      <c r="K4601" s="21" t="str">
        <f t="shared" si="236"/>
        <v/>
      </c>
      <c r="L4601" s="21" t="e">
        <f ca="1">IF(AND(K4601&lt;&gt; "", COUNTIF(SAP!#REF!,K4601)&gt;0),"Matched", "")</f>
        <v>#REF!</v>
      </c>
      <c r="M4601" s="21" t="str">
        <f t="shared" si="237"/>
        <v/>
      </c>
      <c r="N4601" s="21" t="e">
        <f ca="1">IF(AND(M4601&lt;&gt; "", COUNTIF(SAP!#REF!,M4601)&gt;0),"Matched", "")</f>
        <v>#REF!</v>
      </c>
      <c r="O4601" s="21" t="str">
        <f t="shared" si="238"/>
        <v/>
      </c>
      <c r="P4601" s="21" t="e">
        <f ca="1">IF(AND(O4601&lt;&gt; "", COUNTIF(SAP!#REF!,O4601)&gt;0),"Matched", "")</f>
        <v>#REF!</v>
      </c>
      <c r="Q4601" s="21" t="str">
        <f ca="1">IF(OR(D4601="AC",D4601="TR"),"Logic4"&amp;"_"&amp;TEXT(C4601,"dd.mm.yyyy") &amp;"_"&amp; 840670.88,"")</f>
        <v>Logic4_28.04.2020_840670.88</v>
      </c>
      <c r="R4601" s="21" t="e">
        <f ca="1">IF(AND(Q4601&lt;&gt; "", COUNTIF(SAP!#REF!,Q4601)&gt;0),"Matched", "")</f>
        <v>#REF!</v>
      </c>
    </row>
    <row r="4602" spans="1:18" hidden="1">
      <c r="A4602" s="21">
        <v>11563327</v>
      </c>
      <c r="B4602" s="22">
        <v>43949</v>
      </c>
      <c r="C4602" s="22">
        <v>43949</v>
      </c>
      <c r="D4602" s="21" t="s">
        <v>10</v>
      </c>
      <c r="E4602" s="23">
        <v>0</v>
      </c>
      <c r="F4602" s="23">
        <v>0</v>
      </c>
      <c r="G4602" s="23">
        <v>11518</v>
      </c>
      <c r="H4602" s="23">
        <v>521985.57</v>
      </c>
      <c r="I4602" s="21" t="s">
        <v>11</v>
      </c>
      <c r="J4602" s="21" t="s">
        <v>12</v>
      </c>
      <c r="K4602" s="21" t="str">
        <f t="shared" si="236"/>
        <v/>
      </c>
      <c r="L4602" s="21" t="e">
        <f ca="1">IF(AND(K4602&lt;&gt; "", COUNTIF(SAP!#REF!,K4602)&gt;0),"Matched", "")</f>
        <v>#REF!</v>
      </c>
      <c r="M4602" s="21" t="str">
        <f t="shared" si="237"/>
        <v/>
      </c>
      <c r="N4602" s="21" t="e">
        <f ca="1">IF(AND(M4602&lt;&gt; "", COUNTIF(SAP!#REF!,M4602)&gt;0),"Matched", "")</f>
        <v>#REF!</v>
      </c>
      <c r="O4602" s="21" t="str">
        <f t="shared" si="238"/>
        <v/>
      </c>
      <c r="P4602" s="21" t="e">
        <f ca="1">IF(AND(O4602&lt;&gt; "", COUNTIF(SAP!#REF!,O4602)&gt;0),"Matched", "")</f>
        <v>#REF!</v>
      </c>
      <c r="Q4602" s="21" t="str">
        <f ca="1">IF(OR(D4602="AC",D4602="TR"),"Logic4"&amp;"_"&amp;TEXT(C4602,"dd.mm.yyyy") &amp;"_"&amp; 840670.88,"")</f>
        <v>Logic4_28.04.2020_840670.88</v>
      </c>
      <c r="R4602" s="21" t="e">
        <f ca="1">IF(AND(Q4602&lt;&gt; "", COUNTIF(SAP!#REF!,Q4602)&gt;0),"Matched", "")</f>
        <v>#REF!</v>
      </c>
    </row>
    <row r="4603" spans="1:18" hidden="1">
      <c r="A4603" s="21">
        <v>11563327</v>
      </c>
      <c r="B4603" s="22">
        <v>43949</v>
      </c>
      <c r="C4603" s="22">
        <v>43949</v>
      </c>
      <c r="D4603" s="21" t="s">
        <v>10</v>
      </c>
      <c r="E4603" s="23">
        <v>0</v>
      </c>
      <c r="F4603" s="23">
        <v>0</v>
      </c>
      <c r="G4603" s="23">
        <v>12162.6</v>
      </c>
      <c r="H4603" s="23">
        <v>534148.17000000004</v>
      </c>
      <c r="I4603" s="21" t="s">
        <v>11</v>
      </c>
      <c r="J4603" s="21" t="s">
        <v>12</v>
      </c>
      <c r="K4603" s="21" t="str">
        <f t="shared" si="236"/>
        <v/>
      </c>
      <c r="L4603" s="21" t="e">
        <f ca="1">IF(AND(K4603&lt;&gt; "", COUNTIF(SAP!#REF!,K4603)&gt;0),"Matched", "")</f>
        <v>#REF!</v>
      </c>
      <c r="M4603" s="21" t="str">
        <f t="shared" si="237"/>
        <v/>
      </c>
      <c r="N4603" s="21" t="e">
        <f ca="1">IF(AND(M4603&lt;&gt; "", COUNTIF(SAP!#REF!,M4603)&gt;0),"Matched", "")</f>
        <v>#REF!</v>
      </c>
      <c r="O4603" s="21" t="str">
        <f t="shared" si="238"/>
        <v/>
      </c>
      <c r="P4603" s="21" t="e">
        <f ca="1">IF(AND(O4603&lt;&gt; "", COUNTIF(SAP!#REF!,O4603)&gt;0),"Matched", "")</f>
        <v>#REF!</v>
      </c>
      <c r="Q4603" s="21" t="str">
        <f ca="1">IF(OR(D4603="AC",D4603="TR"),"Logic4"&amp;"_"&amp;TEXT(C4603,"dd.mm.yyyy") &amp;"_"&amp; 840670.88,"")</f>
        <v>Logic4_28.04.2020_840670.88</v>
      </c>
      <c r="R4603" s="21" t="e">
        <f ca="1">IF(AND(Q4603&lt;&gt; "", COUNTIF(SAP!#REF!,Q4603)&gt;0),"Matched", "")</f>
        <v>#REF!</v>
      </c>
    </row>
    <row r="4604" spans="1:18" hidden="1">
      <c r="A4604" s="21">
        <v>11563327</v>
      </c>
      <c r="B4604" s="22">
        <v>43949</v>
      </c>
      <c r="C4604" s="22">
        <v>43949</v>
      </c>
      <c r="D4604" s="21" t="s">
        <v>10</v>
      </c>
      <c r="E4604" s="23">
        <v>0</v>
      </c>
      <c r="F4604" s="23">
        <v>0</v>
      </c>
      <c r="G4604" s="23">
        <v>12389.86</v>
      </c>
      <c r="H4604" s="23">
        <v>546538.03</v>
      </c>
      <c r="I4604" s="21" t="s">
        <v>11</v>
      </c>
      <c r="J4604" s="21" t="s">
        <v>12</v>
      </c>
      <c r="K4604" s="21" t="str">
        <f t="shared" si="236"/>
        <v/>
      </c>
      <c r="L4604" s="21" t="e">
        <f ca="1">IF(AND(K4604&lt;&gt; "", COUNTIF(SAP!#REF!,K4604)&gt;0),"Matched", "")</f>
        <v>#REF!</v>
      </c>
      <c r="M4604" s="21" t="str">
        <f t="shared" si="237"/>
        <v/>
      </c>
      <c r="N4604" s="21" t="e">
        <f ca="1">IF(AND(M4604&lt;&gt; "", COUNTIF(SAP!#REF!,M4604)&gt;0),"Matched", "")</f>
        <v>#REF!</v>
      </c>
      <c r="O4604" s="21" t="str">
        <f t="shared" si="238"/>
        <v/>
      </c>
      <c r="P4604" s="21" t="e">
        <f ca="1">IF(AND(O4604&lt;&gt; "", COUNTIF(SAP!#REF!,O4604)&gt;0),"Matched", "")</f>
        <v>#REF!</v>
      </c>
      <c r="Q4604" s="21" t="str">
        <f ca="1">IF(OR(D4604="AC",D4604="TR"),"Logic4"&amp;"_"&amp;TEXT(C4604,"dd.mm.yyyy") &amp;"_"&amp; 840670.88,"")</f>
        <v>Logic4_28.04.2020_840670.88</v>
      </c>
      <c r="R4604" s="21" t="e">
        <f ca="1">IF(AND(Q4604&lt;&gt; "", COUNTIF(SAP!#REF!,Q4604)&gt;0),"Matched", "")</f>
        <v>#REF!</v>
      </c>
    </row>
    <row r="4605" spans="1:18" hidden="1">
      <c r="A4605" s="21">
        <v>11563327</v>
      </c>
      <c r="B4605" s="22">
        <v>43949</v>
      </c>
      <c r="C4605" s="22">
        <v>43949</v>
      </c>
      <c r="D4605" s="21" t="s">
        <v>10</v>
      </c>
      <c r="E4605" s="23">
        <v>0</v>
      </c>
      <c r="F4605" s="23">
        <v>0</v>
      </c>
      <c r="G4605" s="23">
        <v>12440</v>
      </c>
      <c r="H4605" s="23">
        <v>558978.03</v>
      </c>
      <c r="I4605" s="21" t="s">
        <v>11</v>
      </c>
      <c r="J4605" s="21" t="s">
        <v>12</v>
      </c>
      <c r="K4605" s="21" t="str">
        <f t="shared" si="236"/>
        <v/>
      </c>
      <c r="L4605" s="21" t="e">
        <f ca="1">IF(AND(K4605&lt;&gt; "", COUNTIF(SAP!#REF!,K4605)&gt;0),"Matched", "")</f>
        <v>#REF!</v>
      </c>
      <c r="M4605" s="21" t="str">
        <f t="shared" si="237"/>
        <v/>
      </c>
      <c r="N4605" s="21" t="e">
        <f ca="1">IF(AND(M4605&lt;&gt; "", COUNTIF(SAP!#REF!,M4605)&gt;0),"Matched", "")</f>
        <v>#REF!</v>
      </c>
      <c r="O4605" s="21" t="str">
        <f t="shared" si="238"/>
        <v/>
      </c>
      <c r="P4605" s="21" t="e">
        <f ca="1">IF(AND(O4605&lt;&gt; "", COUNTIF(SAP!#REF!,O4605)&gt;0),"Matched", "")</f>
        <v>#REF!</v>
      </c>
      <c r="Q4605" s="21" t="str">
        <f ca="1">IF(OR(D4605="AC",D4605="TR"),"Logic4"&amp;"_"&amp;TEXT(C4605,"dd.mm.yyyy") &amp;"_"&amp; 840670.88,"")</f>
        <v>Logic4_28.04.2020_840670.88</v>
      </c>
      <c r="R4605" s="21" t="e">
        <f ca="1">IF(AND(Q4605&lt;&gt; "", COUNTIF(SAP!#REF!,Q4605)&gt;0),"Matched", "")</f>
        <v>#REF!</v>
      </c>
    </row>
    <row r="4606" spans="1:18" hidden="1">
      <c r="A4606" s="21">
        <v>11563327</v>
      </c>
      <c r="B4606" s="22">
        <v>43949</v>
      </c>
      <c r="C4606" s="22">
        <v>43949</v>
      </c>
      <c r="D4606" s="21" t="s">
        <v>10</v>
      </c>
      <c r="E4606" s="23">
        <v>0</v>
      </c>
      <c r="F4606" s="23">
        <v>0</v>
      </c>
      <c r="G4606" s="23">
        <v>12827</v>
      </c>
      <c r="H4606" s="23">
        <v>571805.03</v>
      </c>
      <c r="I4606" s="21" t="s">
        <v>11</v>
      </c>
      <c r="J4606" s="21" t="s">
        <v>12</v>
      </c>
      <c r="K4606" s="21" t="str">
        <f t="shared" si="236"/>
        <v/>
      </c>
      <c r="L4606" s="21" t="e">
        <f ca="1">IF(AND(K4606&lt;&gt; "", COUNTIF(SAP!#REF!,K4606)&gt;0),"Matched", "")</f>
        <v>#REF!</v>
      </c>
      <c r="M4606" s="21" t="str">
        <f t="shared" si="237"/>
        <v/>
      </c>
      <c r="N4606" s="21" t="e">
        <f ca="1">IF(AND(M4606&lt;&gt; "", COUNTIF(SAP!#REF!,M4606)&gt;0),"Matched", "")</f>
        <v>#REF!</v>
      </c>
      <c r="O4606" s="21" t="str">
        <f t="shared" si="238"/>
        <v/>
      </c>
      <c r="P4606" s="21" t="e">
        <f ca="1">IF(AND(O4606&lt;&gt; "", COUNTIF(SAP!#REF!,O4606)&gt;0),"Matched", "")</f>
        <v>#REF!</v>
      </c>
      <c r="Q4606" s="21" t="str">
        <f ca="1">IF(OR(D4606="AC",D4606="TR"),"Logic4"&amp;"_"&amp;TEXT(C4606,"dd.mm.yyyy") &amp;"_"&amp; 840670.88,"")</f>
        <v>Logic4_28.04.2020_840670.88</v>
      </c>
      <c r="R4606" s="21" t="e">
        <f ca="1">IF(AND(Q4606&lt;&gt; "", COUNTIF(SAP!#REF!,Q4606)&gt;0),"Matched", "")</f>
        <v>#REF!</v>
      </c>
    </row>
    <row r="4607" spans="1:18" hidden="1">
      <c r="A4607" s="21">
        <v>11563327</v>
      </c>
      <c r="B4607" s="22">
        <v>43949</v>
      </c>
      <c r="C4607" s="22">
        <v>43949</v>
      </c>
      <c r="D4607" s="21" t="s">
        <v>10</v>
      </c>
      <c r="E4607" s="23">
        <v>0</v>
      </c>
      <c r="F4607" s="23">
        <v>0</v>
      </c>
      <c r="G4607" s="23">
        <v>14496</v>
      </c>
      <c r="H4607" s="23">
        <v>586301.03</v>
      </c>
      <c r="I4607" s="21" t="s">
        <v>11</v>
      </c>
      <c r="J4607" s="21" t="s">
        <v>12</v>
      </c>
      <c r="K4607" s="21" t="str">
        <f t="shared" si="236"/>
        <v/>
      </c>
      <c r="L4607" s="21" t="e">
        <f ca="1">IF(AND(K4607&lt;&gt; "", COUNTIF(SAP!#REF!,K4607)&gt;0),"Matched", "")</f>
        <v>#REF!</v>
      </c>
      <c r="M4607" s="21" t="str">
        <f t="shared" si="237"/>
        <v/>
      </c>
      <c r="N4607" s="21" t="e">
        <f ca="1">IF(AND(M4607&lt;&gt; "", COUNTIF(SAP!#REF!,M4607)&gt;0),"Matched", "")</f>
        <v>#REF!</v>
      </c>
      <c r="O4607" s="21" t="str">
        <f t="shared" si="238"/>
        <v/>
      </c>
      <c r="P4607" s="21" t="e">
        <f ca="1">IF(AND(O4607&lt;&gt; "", COUNTIF(SAP!#REF!,O4607)&gt;0),"Matched", "")</f>
        <v>#REF!</v>
      </c>
      <c r="Q4607" s="21" t="str">
        <f ca="1">IF(OR(D4607="AC",D4607="TR"),"Logic4"&amp;"_"&amp;TEXT(C4607,"dd.mm.yyyy") &amp;"_"&amp; 840670.88,"")</f>
        <v>Logic4_28.04.2020_840670.88</v>
      </c>
      <c r="R4607" s="21" t="e">
        <f ca="1">IF(AND(Q4607&lt;&gt; "", COUNTIF(SAP!#REF!,Q4607)&gt;0),"Matched", "")</f>
        <v>#REF!</v>
      </c>
    </row>
    <row r="4608" spans="1:18" hidden="1">
      <c r="A4608" s="21">
        <v>11563327</v>
      </c>
      <c r="B4608" s="22">
        <v>43949</v>
      </c>
      <c r="C4608" s="22">
        <v>43949</v>
      </c>
      <c r="D4608" s="21" t="s">
        <v>10</v>
      </c>
      <c r="E4608" s="23">
        <v>0</v>
      </c>
      <c r="F4608" s="23">
        <v>0</v>
      </c>
      <c r="G4608" s="23">
        <v>16336.7</v>
      </c>
      <c r="H4608" s="23">
        <v>602637.73</v>
      </c>
      <c r="I4608" s="21" t="s">
        <v>11</v>
      </c>
      <c r="J4608" s="21" t="s">
        <v>12</v>
      </c>
      <c r="K4608" s="21" t="str">
        <f t="shared" si="236"/>
        <v/>
      </c>
      <c r="L4608" s="21" t="e">
        <f ca="1">IF(AND(K4608&lt;&gt; "", COUNTIF(SAP!#REF!,K4608)&gt;0),"Matched", "")</f>
        <v>#REF!</v>
      </c>
      <c r="M4608" s="21" t="str">
        <f t="shared" si="237"/>
        <v/>
      </c>
      <c r="N4608" s="21" t="e">
        <f ca="1">IF(AND(M4608&lt;&gt; "", COUNTIF(SAP!#REF!,M4608)&gt;0),"Matched", "")</f>
        <v>#REF!</v>
      </c>
      <c r="O4608" s="21" t="str">
        <f t="shared" si="238"/>
        <v/>
      </c>
      <c r="P4608" s="21" t="e">
        <f ca="1">IF(AND(O4608&lt;&gt; "", COUNTIF(SAP!#REF!,O4608)&gt;0),"Matched", "")</f>
        <v>#REF!</v>
      </c>
      <c r="Q4608" s="21" t="str">
        <f ca="1">IF(OR(D4608="AC",D4608="TR"),"Logic4"&amp;"_"&amp;TEXT(C4608,"dd.mm.yyyy") &amp;"_"&amp; 840670.88,"")</f>
        <v>Logic4_28.04.2020_840670.88</v>
      </c>
      <c r="R4608" s="21" t="e">
        <f ca="1">IF(AND(Q4608&lt;&gt; "", COUNTIF(SAP!#REF!,Q4608)&gt;0),"Matched", "")</f>
        <v>#REF!</v>
      </c>
    </row>
    <row r="4609" spans="1:20" hidden="1">
      <c r="A4609" s="21">
        <v>11563327</v>
      </c>
      <c r="B4609" s="22">
        <v>43949</v>
      </c>
      <c r="C4609" s="22">
        <v>43949</v>
      </c>
      <c r="D4609" s="21" t="s">
        <v>10</v>
      </c>
      <c r="E4609" s="23">
        <v>0</v>
      </c>
      <c r="F4609" s="23">
        <v>0</v>
      </c>
      <c r="G4609" s="23">
        <v>16660.22</v>
      </c>
      <c r="H4609" s="23">
        <v>619297.94999999995</v>
      </c>
      <c r="I4609" s="21" t="s">
        <v>11</v>
      </c>
      <c r="J4609" s="21" t="s">
        <v>12</v>
      </c>
      <c r="K4609" s="21" t="str">
        <f t="shared" si="236"/>
        <v/>
      </c>
      <c r="L4609" s="21" t="e">
        <f ca="1">IF(AND(K4609&lt;&gt; "", COUNTIF(SAP!#REF!,K4609)&gt;0),"Matched", "")</f>
        <v>#REF!</v>
      </c>
      <c r="M4609" s="21" t="str">
        <f t="shared" si="237"/>
        <v/>
      </c>
      <c r="N4609" s="21" t="e">
        <f ca="1">IF(AND(M4609&lt;&gt; "", COUNTIF(SAP!#REF!,M4609)&gt;0),"Matched", "")</f>
        <v>#REF!</v>
      </c>
      <c r="O4609" s="21" t="str">
        <f t="shared" si="238"/>
        <v/>
      </c>
      <c r="P4609" s="21" t="e">
        <f ca="1">IF(AND(O4609&lt;&gt; "", COUNTIF(SAP!#REF!,O4609)&gt;0),"Matched", "")</f>
        <v>#REF!</v>
      </c>
      <c r="Q4609" s="21" t="str">
        <f ca="1">IF(OR(D4609="AC",D4609="TR"),"Logic4"&amp;"_"&amp;TEXT(C4609,"dd.mm.yyyy") &amp;"_"&amp; 840670.88,"")</f>
        <v>Logic4_28.04.2020_840670.88</v>
      </c>
      <c r="R4609" s="21" t="e">
        <f ca="1">IF(AND(Q4609&lt;&gt; "", COUNTIF(SAP!#REF!,Q4609)&gt;0),"Matched", "")</f>
        <v>#REF!</v>
      </c>
    </row>
    <row r="4610" spans="1:20" hidden="1">
      <c r="A4610" s="21">
        <v>11563327</v>
      </c>
      <c r="B4610" s="22">
        <v>43949</v>
      </c>
      <c r="C4610" s="22">
        <v>43949</v>
      </c>
      <c r="D4610" s="21" t="s">
        <v>10</v>
      </c>
      <c r="E4610" s="23">
        <v>0</v>
      </c>
      <c r="F4610" s="23">
        <v>0</v>
      </c>
      <c r="G4610" s="23">
        <v>16724.84</v>
      </c>
      <c r="H4610" s="23">
        <v>636022.79</v>
      </c>
      <c r="I4610" s="21" t="s">
        <v>11</v>
      </c>
      <c r="J4610" s="21" t="s">
        <v>12</v>
      </c>
      <c r="K4610" s="21" t="str">
        <f t="shared" si="236"/>
        <v/>
      </c>
      <c r="L4610" s="21" t="e">
        <f ca="1">IF(AND(K4610&lt;&gt; "", COUNTIF(SAP!#REF!,K4610)&gt;0),"Matched", "")</f>
        <v>#REF!</v>
      </c>
      <c r="M4610" s="21" t="str">
        <f t="shared" si="237"/>
        <v/>
      </c>
      <c r="N4610" s="21" t="e">
        <f ca="1">IF(AND(M4610&lt;&gt; "", COUNTIF(SAP!#REF!,M4610)&gt;0),"Matched", "")</f>
        <v>#REF!</v>
      </c>
      <c r="O4610" s="21" t="str">
        <f t="shared" si="238"/>
        <v/>
      </c>
      <c r="P4610" s="21" t="e">
        <f ca="1">IF(AND(O4610&lt;&gt; "", COUNTIF(SAP!#REF!,O4610)&gt;0),"Matched", "")</f>
        <v>#REF!</v>
      </c>
      <c r="Q4610" s="21" t="str">
        <f ca="1">IF(OR(D4610="AC",D4610="TR"),"Logic4"&amp;"_"&amp;TEXT(C4610,"dd.mm.yyyy") &amp;"_"&amp; 840670.88,"")</f>
        <v>Logic4_28.04.2020_840670.88</v>
      </c>
      <c r="R4610" s="21" t="e">
        <f ca="1">IF(AND(Q4610&lt;&gt; "", COUNTIF(SAP!#REF!,Q4610)&gt;0),"Matched", "")</f>
        <v>#REF!</v>
      </c>
    </row>
    <row r="4611" spans="1:20" hidden="1">
      <c r="A4611" s="21">
        <v>11563327</v>
      </c>
      <c r="B4611" s="22">
        <v>43949</v>
      </c>
      <c r="C4611" s="22">
        <v>43949</v>
      </c>
      <c r="D4611" s="21" t="s">
        <v>10</v>
      </c>
      <c r="E4611" s="23">
        <v>0</v>
      </c>
      <c r="F4611" s="23">
        <v>0</v>
      </c>
      <c r="G4611" s="23">
        <v>16822.7</v>
      </c>
      <c r="H4611" s="23">
        <v>652845.49</v>
      </c>
      <c r="I4611" s="21" t="s">
        <v>11</v>
      </c>
      <c r="J4611" s="21" t="s">
        <v>12</v>
      </c>
      <c r="K4611" s="21" t="str">
        <f t="shared" ref="K4611:K4674" si="239">IF(D4611="TF","Logic1"&amp;"_"&amp;TEXT(C4611, "mm") &amp;"_"&amp; F4611,"")</f>
        <v/>
      </c>
      <c r="L4611" s="21" t="e">
        <f ca="1">IF(AND(K4611&lt;&gt; "", COUNTIF(SAP!#REF!,K4611)&gt;0),"Matched", "")</f>
        <v>#REF!</v>
      </c>
      <c r="M4611" s="21" t="str">
        <f t="shared" si="237"/>
        <v/>
      </c>
      <c r="N4611" s="21" t="e">
        <f ca="1">IF(AND(M4611&lt;&gt; "", COUNTIF(SAP!#REF!,M4611)&gt;0),"Matched", "")</f>
        <v>#REF!</v>
      </c>
      <c r="O4611" s="21" t="str">
        <f t="shared" si="238"/>
        <v/>
      </c>
      <c r="P4611" s="21" t="e">
        <f ca="1">IF(AND(O4611&lt;&gt; "", COUNTIF(SAP!#REF!,O4611)&gt;0),"Matched", "")</f>
        <v>#REF!</v>
      </c>
      <c r="Q4611" s="21" t="str">
        <f ca="1">IF(OR(D4611="AC",D4611="TR"),"Logic4"&amp;"_"&amp;TEXT(C4611,"dd.mm.yyyy") &amp;"_"&amp; 840670.88,"")</f>
        <v>Logic4_28.04.2020_840670.88</v>
      </c>
      <c r="R4611" s="21" t="e">
        <f ca="1">IF(AND(Q4611&lt;&gt; "", COUNTIF(SAP!#REF!,Q4611)&gt;0),"Matched", "")</f>
        <v>#REF!</v>
      </c>
    </row>
    <row r="4612" spans="1:20" hidden="1">
      <c r="A4612" s="21">
        <v>11563327</v>
      </c>
      <c r="B4612" s="22">
        <v>43949</v>
      </c>
      <c r="C4612" s="22">
        <v>43949</v>
      </c>
      <c r="D4612" s="21" t="s">
        <v>10</v>
      </c>
      <c r="E4612" s="23">
        <v>0</v>
      </c>
      <c r="F4612" s="23">
        <v>0</v>
      </c>
      <c r="G4612" s="23">
        <v>17520.73</v>
      </c>
      <c r="H4612" s="23">
        <v>670366.22</v>
      </c>
      <c r="I4612" s="21" t="s">
        <v>11</v>
      </c>
      <c r="J4612" s="21" t="s">
        <v>12</v>
      </c>
      <c r="K4612" s="21" t="str">
        <f t="shared" si="239"/>
        <v/>
      </c>
      <c r="L4612" s="21" t="e">
        <f ca="1">IF(AND(K4612&lt;&gt; "", COUNTIF(SAP!#REF!,K4612)&gt;0),"Matched", "")</f>
        <v>#REF!</v>
      </c>
      <c r="M4612" s="21" t="str">
        <f t="shared" si="237"/>
        <v/>
      </c>
      <c r="N4612" s="21" t="e">
        <f ca="1">IF(AND(M4612&lt;&gt; "", COUNTIF(SAP!#REF!,M4612)&gt;0),"Matched", "")</f>
        <v>#REF!</v>
      </c>
      <c r="O4612" s="21" t="str">
        <f t="shared" si="238"/>
        <v/>
      </c>
      <c r="P4612" s="21" t="e">
        <f ca="1">IF(AND(O4612&lt;&gt; "", COUNTIF(SAP!#REF!,O4612)&gt;0),"Matched", "")</f>
        <v>#REF!</v>
      </c>
      <c r="Q4612" s="21" t="str">
        <f ca="1">IF(OR(D4612="AC",D4612="TR"),"Logic4"&amp;"_"&amp;TEXT(C4612,"dd.mm.yyyy") &amp;"_"&amp; 840670.88,"")</f>
        <v>Logic4_28.04.2020_840670.88</v>
      </c>
      <c r="R4612" s="21" t="e">
        <f ca="1">IF(AND(Q4612&lt;&gt; "", COUNTIF(SAP!#REF!,Q4612)&gt;0),"Matched", "")</f>
        <v>#REF!</v>
      </c>
    </row>
    <row r="4613" spans="1:20" hidden="1">
      <c r="A4613" s="21">
        <v>11563327</v>
      </c>
      <c r="B4613" s="22">
        <v>43949</v>
      </c>
      <c r="C4613" s="22">
        <v>43949</v>
      </c>
      <c r="D4613" s="21" t="s">
        <v>10</v>
      </c>
      <c r="E4613" s="23">
        <v>0</v>
      </c>
      <c r="F4613" s="23">
        <v>0</v>
      </c>
      <c r="G4613" s="23">
        <v>19920</v>
      </c>
      <c r="H4613" s="23">
        <v>690286.22</v>
      </c>
      <c r="I4613" s="21" t="s">
        <v>11</v>
      </c>
      <c r="J4613" s="21" t="s">
        <v>12</v>
      </c>
      <c r="K4613" s="21" t="str">
        <f t="shared" si="239"/>
        <v/>
      </c>
      <c r="L4613" s="21" t="e">
        <f ca="1">IF(AND(K4613&lt;&gt; "", COUNTIF(SAP!#REF!,K4613)&gt;0),"Matched", "")</f>
        <v>#REF!</v>
      </c>
      <c r="M4613" s="21" t="str">
        <f t="shared" si="237"/>
        <v/>
      </c>
      <c r="N4613" s="21" t="e">
        <f ca="1">IF(AND(M4613&lt;&gt; "", COUNTIF(SAP!#REF!,M4613)&gt;0),"Matched", "")</f>
        <v>#REF!</v>
      </c>
      <c r="O4613" s="21" t="str">
        <f t="shared" si="238"/>
        <v/>
      </c>
      <c r="P4613" s="21" t="e">
        <f ca="1">IF(AND(O4613&lt;&gt; "", COUNTIF(SAP!#REF!,O4613)&gt;0),"Matched", "")</f>
        <v>#REF!</v>
      </c>
      <c r="Q4613" s="21" t="str">
        <f ca="1">IF(OR(D4613="AC",D4613="TR"),"Logic4"&amp;"_"&amp;TEXT(C4613,"dd.mm.yyyy") &amp;"_"&amp; 840670.88,"")</f>
        <v>Logic4_28.04.2020_840670.88</v>
      </c>
      <c r="R4613" s="21" t="e">
        <f ca="1">IF(AND(Q4613&lt;&gt; "", COUNTIF(SAP!#REF!,Q4613)&gt;0),"Matched", "")</f>
        <v>#REF!</v>
      </c>
    </row>
    <row r="4614" spans="1:20" hidden="1">
      <c r="A4614" s="21">
        <v>11563327</v>
      </c>
      <c r="B4614" s="22">
        <v>43949</v>
      </c>
      <c r="C4614" s="22">
        <v>43949</v>
      </c>
      <c r="D4614" s="21" t="s">
        <v>10</v>
      </c>
      <c r="E4614" s="23">
        <v>0</v>
      </c>
      <c r="F4614" s="23">
        <v>0</v>
      </c>
      <c r="G4614" s="23">
        <v>20676.96</v>
      </c>
      <c r="H4614" s="23">
        <v>710963.18</v>
      </c>
      <c r="I4614" s="21" t="s">
        <v>11</v>
      </c>
      <c r="J4614" s="21" t="s">
        <v>12</v>
      </c>
      <c r="K4614" s="21" t="str">
        <f t="shared" si="239"/>
        <v/>
      </c>
      <c r="L4614" s="21" t="e">
        <f ca="1">IF(AND(K4614&lt;&gt; "", COUNTIF(SAP!#REF!,K4614)&gt;0),"Matched", "")</f>
        <v>#REF!</v>
      </c>
      <c r="M4614" s="21" t="str">
        <f t="shared" si="237"/>
        <v/>
      </c>
      <c r="N4614" s="21" t="e">
        <f ca="1">IF(AND(M4614&lt;&gt; "", COUNTIF(SAP!#REF!,M4614)&gt;0),"Matched", "")</f>
        <v>#REF!</v>
      </c>
      <c r="O4614" s="21" t="str">
        <f t="shared" si="238"/>
        <v/>
      </c>
      <c r="P4614" s="21" t="e">
        <f ca="1">IF(AND(O4614&lt;&gt; "", COUNTIF(SAP!#REF!,O4614)&gt;0),"Matched", "")</f>
        <v>#REF!</v>
      </c>
      <c r="Q4614" s="21" t="str">
        <f ca="1">IF(OR(D4614="AC",D4614="TR"),"Logic4"&amp;"_"&amp;TEXT(C4614,"dd.mm.yyyy") &amp;"_"&amp; 840670.88,"")</f>
        <v>Logic4_28.04.2020_840670.88</v>
      </c>
      <c r="R4614" s="21" t="e">
        <f ca="1">IF(AND(Q4614&lt;&gt; "", COUNTIF(SAP!#REF!,Q4614)&gt;0),"Matched", "")</f>
        <v>#REF!</v>
      </c>
    </row>
    <row r="4615" spans="1:20" hidden="1">
      <c r="A4615" s="21">
        <v>11563327</v>
      </c>
      <c r="B4615" s="22">
        <v>43949</v>
      </c>
      <c r="C4615" s="22">
        <v>43949</v>
      </c>
      <c r="D4615" s="21" t="s">
        <v>10</v>
      </c>
      <c r="E4615" s="23">
        <v>0</v>
      </c>
      <c r="F4615" s="23">
        <v>0</v>
      </c>
      <c r="G4615" s="23">
        <v>23718.87</v>
      </c>
      <c r="H4615" s="23">
        <v>734682.05</v>
      </c>
      <c r="I4615" s="21" t="s">
        <v>11</v>
      </c>
      <c r="J4615" s="21" t="s">
        <v>12</v>
      </c>
      <c r="K4615" s="21" t="str">
        <f t="shared" si="239"/>
        <v/>
      </c>
      <c r="L4615" s="21" t="e">
        <f ca="1">IF(AND(K4615&lt;&gt; "", COUNTIF(SAP!#REF!,K4615)&gt;0),"Matched", "")</f>
        <v>#REF!</v>
      </c>
      <c r="M4615" s="21" t="str">
        <f t="shared" si="237"/>
        <v/>
      </c>
      <c r="N4615" s="21" t="e">
        <f ca="1">IF(AND(M4615&lt;&gt; "", COUNTIF(SAP!#REF!,M4615)&gt;0),"Matched", "")</f>
        <v>#REF!</v>
      </c>
      <c r="O4615" s="21" t="str">
        <f t="shared" si="238"/>
        <v/>
      </c>
      <c r="P4615" s="21" t="e">
        <f ca="1">IF(AND(O4615&lt;&gt; "", COUNTIF(SAP!#REF!,O4615)&gt;0),"Matched", "")</f>
        <v>#REF!</v>
      </c>
      <c r="Q4615" s="21" t="str">
        <f ca="1">IF(OR(D4615="AC",D4615="TR"),"Logic4"&amp;"_"&amp;TEXT(C4615,"dd.mm.yyyy") &amp;"_"&amp; 840670.88,"")</f>
        <v>Logic4_28.04.2020_840670.88</v>
      </c>
      <c r="R4615" s="21" t="e">
        <f ca="1">IF(AND(Q4615&lt;&gt; "", COUNTIF(SAP!#REF!,Q4615)&gt;0),"Matched", "")</f>
        <v>#REF!</v>
      </c>
    </row>
    <row r="4616" spans="1:20" hidden="1">
      <c r="A4616" s="21">
        <v>11563327</v>
      </c>
      <c r="B4616" s="22">
        <v>43949</v>
      </c>
      <c r="C4616" s="22">
        <v>43949</v>
      </c>
      <c r="D4616" s="21" t="s">
        <v>10</v>
      </c>
      <c r="E4616" s="23">
        <v>0</v>
      </c>
      <c r="F4616" s="23">
        <v>0</v>
      </c>
      <c r="G4616" s="23">
        <v>24491.9</v>
      </c>
      <c r="H4616" s="23">
        <v>759173.95</v>
      </c>
      <c r="I4616" s="21" t="s">
        <v>11</v>
      </c>
      <c r="J4616" s="21" t="s">
        <v>12</v>
      </c>
      <c r="K4616" s="21" t="str">
        <f t="shared" si="239"/>
        <v/>
      </c>
      <c r="L4616" s="21" t="e">
        <f ca="1">IF(AND(K4616&lt;&gt; "", COUNTIF(SAP!#REF!,K4616)&gt;0),"Matched", "")</f>
        <v>#REF!</v>
      </c>
      <c r="M4616" s="21" t="str">
        <f t="shared" si="237"/>
        <v/>
      </c>
      <c r="N4616" s="21" t="e">
        <f ca="1">IF(AND(M4616&lt;&gt; "", COUNTIF(SAP!#REF!,M4616)&gt;0),"Matched", "")</f>
        <v>#REF!</v>
      </c>
      <c r="O4616" s="21" t="str">
        <f t="shared" si="238"/>
        <v/>
      </c>
      <c r="P4616" s="21" t="e">
        <f ca="1">IF(AND(O4616&lt;&gt; "", COUNTIF(SAP!#REF!,O4616)&gt;0),"Matched", "")</f>
        <v>#REF!</v>
      </c>
      <c r="Q4616" s="21" t="str">
        <f ca="1">IF(OR(D4616="AC",D4616="TR"),"Logic4"&amp;"_"&amp;TEXT(C4616,"dd.mm.yyyy") &amp;"_"&amp; 840670.88,"")</f>
        <v>Logic4_28.04.2020_840670.88</v>
      </c>
      <c r="R4616" s="21" t="e">
        <f ca="1">IF(AND(Q4616&lt;&gt; "", COUNTIF(SAP!#REF!,Q4616)&gt;0),"Matched", "")</f>
        <v>#REF!</v>
      </c>
    </row>
    <row r="4617" spans="1:20" hidden="1">
      <c r="A4617" s="21">
        <v>11563327</v>
      </c>
      <c r="B4617" s="22">
        <v>43949</v>
      </c>
      <c r="C4617" s="22">
        <v>43949</v>
      </c>
      <c r="D4617" s="21" t="s">
        <v>10</v>
      </c>
      <c r="E4617" s="23">
        <v>0</v>
      </c>
      <c r="F4617" s="23">
        <v>0</v>
      </c>
      <c r="G4617" s="23">
        <v>25524.959999999999</v>
      </c>
      <c r="H4617" s="23">
        <v>784698.91</v>
      </c>
      <c r="I4617" s="21" t="s">
        <v>11</v>
      </c>
      <c r="J4617" s="21" t="s">
        <v>12</v>
      </c>
      <c r="K4617" s="21" t="str">
        <f t="shared" si="239"/>
        <v/>
      </c>
      <c r="L4617" s="21" t="e">
        <f ca="1">IF(AND(K4617&lt;&gt; "", COUNTIF(SAP!#REF!,K4617)&gt;0),"Matched", "")</f>
        <v>#REF!</v>
      </c>
      <c r="M4617" s="21" t="str">
        <f t="shared" si="237"/>
        <v/>
      </c>
      <c r="N4617" s="21" t="e">
        <f ca="1">IF(AND(M4617&lt;&gt; "", COUNTIF(SAP!#REF!,M4617)&gt;0),"Matched", "")</f>
        <v>#REF!</v>
      </c>
      <c r="O4617" s="21" t="str">
        <f t="shared" si="238"/>
        <v/>
      </c>
      <c r="P4617" s="21" t="e">
        <f ca="1">IF(AND(O4617&lt;&gt; "", COUNTIF(SAP!#REF!,O4617)&gt;0),"Matched", "")</f>
        <v>#REF!</v>
      </c>
      <c r="Q4617" s="21" t="str">
        <f ca="1">IF(OR(D4617="AC",D4617="TR"),"Logic4"&amp;"_"&amp;TEXT(C4617,"dd.mm.yyyy") &amp;"_"&amp; 840670.88,"")</f>
        <v>Logic4_28.04.2020_840670.88</v>
      </c>
      <c r="R4617" s="21" t="e">
        <f ca="1">IF(AND(Q4617&lt;&gt; "", COUNTIF(SAP!#REF!,Q4617)&gt;0),"Matched", "")</f>
        <v>#REF!</v>
      </c>
    </row>
    <row r="4618" spans="1:20" hidden="1">
      <c r="A4618" s="21">
        <v>11563327</v>
      </c>
      <c r="B4618" s="22">
        <v>43949</v>
      </c>
      <c r="C4618" s="22">
        <v>43949</v>
      </c>
      <c r="D4618" s="21" t="s">
        <v>10</v>
      </c>
      <c r="E4618" s="23">
        <v>0</v>
      </c>
      <c r="F4618" s="23">
        <v>0</v>
      </c>
      <c r="G4618" s="23">
        <v>26614.2</v>
      </c>
      <c r="H4618" s="23">
        <v>811313.11</v>
      </c>
      <c r="I4618" s="21" t="s">
        <v>11</v>
      </c>
      <c r="J4618" s="21" t="s">
        <v>12</v>
      </c>
      <c r="K4618" s="21" t="str">
        <f t="shared" si="239"/>
        <v/>
      </c>
      <c r="L4618" s="21" t="e">
        <f ca="1">IF(AND(K4618&lt;&gt; "", COUNTIF(SAP!#REF!,K4618)&gt;0),"Matched", "")</f>
        <v>#REF!</v>
      </c>
      <c r="M4618" s="21" t="str">
        <f t="shared" si="237"/>
        <v/>
      </c>
      <c r="N4618" s="21" t="e">
        <f ca="1">IF(AND(M4618&lt;&gt; "", COUNTIF(SAP!#REF!,M4618)&gt;0),"Matched", "")</f>
        <v>#REF!</v>
      </c>
      <c r="O4618" s="21" t="str">
        <f t="shared" si="238"/>
        <v/>
      </c>
      <c r="P4618" s="21" t="e">
        <f ca="1">IF(AND(O4618&lt;&gt; "", COUNTIF(SAP!#REF!,O4618)&gt;0),"Matched", "")</f>
        <v>#REF!</v>
      </c>
      <c r="Q4618" s="21" t="str">
        <f ca="1">IF(OR(D4618="AC",D4618="TR"),"Logic4"&amp;"_"&amp;TEXT(C4618,"dd.mm.yyyy") &amp;"_"&amp; 840670.88,"")</f>
        <v>Logic4_28.04.2020_840670.88</v>
      </c>
      <c r="R4618" s="21" t="e">
        <f ca="1">IF(AND(Q4618&lt;&gt; "", COUNTIF(SAP!#REF!,Q4618)&gt;0),"Matched", "")</f>
        <v>#REF!</v>
      </c>
    </row>
    <row r="4619" spans="1:20" hidden="1">
      <c r="A4619" s="21">
        <v>11563327</v>
      </c>
      <c r="B4619" s="22">
        <v>43949</v>
      </c>
      <c r="C4619" s="22">
        <v>43949</v>
      </c>
      <c r="D4619" s="21" t="s">
        <v>10</v>
      </c>
      <c r="E4619" s="23">
        <v>0</v>
      </c>
      <c r="F4619" s="23">
        <v>0</v>
      </c>
      <c r="G4619" s="23">
        <v>29357.77</v>
      </c>
      <c r="H4619" s="23">
        <v>840670.88</v>
      </c>
      <c r="I4619" s="21" t="s">
        <v>11</v>
      </c>
      <c r="J4619" s="21" t="s">
        <v>12</v>
      </c>
      <c r="K4619" s="21" t="str">
        <f t="shared" si="239"/>
        <v/>
      </c>
      <c r="L4619" s="21" t="e">
        <f ca="1">IF(AND(K4619&lt;&gt; "", COUNTIF(SAP!#REF!,K4619)&gt;0),"Matched", "")</f>
        <v>#REF!</v>
      </c>
      <c r="M4619" s="21" t="str">
        <f t="shared" si="237"/>
        <v/>
      </c>
      <c r="N4619" s="21" t="e">
        <f ca="1">IF(AND(M4619&lt;&gt; "", COUNTIF(SAP!#REF!,M4619)&gt;0),"Matched", "")</f>
        <v>#REF!</v>
      </c>
      <c r="O4619" s="21" t="str">
        <f t="shared" si="238"/>
        <v/>
      </c>
      <c r="P4619" s="21" t="e">
        <f ca="1">IF(AND(O4619&lt;&gt; "", COUNTIF(SAP!#REF!,O4619)&gt;0),"Matched", "")</f>
        <v>#REF!</v>
      </c>
      <c r="Q4619" s="21" t="str">
        <f ca="1">IF(OR(D4619="AC",D4619="TR"),"Logic4"&amp;"_"&amp;TEXT(C4619,"dd.mm.yyyy") &amp;"_"&amp; 840670.88,"")</f>
        <v>Logic4_28.04.2020_840670.88</v>
      </c>
      <c r="R4619" s="21" t="e">
        <f ca="1">IF(AND(Q4619&lt;&gt; "", COUNTIF(SAP!#REF!,Q4619)&gt;0),"Matched", "")</f>
        <v>#REF!</v>
      </c>
    </row>
    <row r="4620" spans="1:20" hidden="1">
      <c r="A4620" s="21">
        <v>11563327</v>
      </c>
      <c r="B4620" s="22">
        <v>43949</v>
      </c>
      <c r="C4620" s="22">
        <v>43949</v>
      </c>
      <c r="D4620" s="21" t="s">
        <v>13</v>
      </c>
      <c r="E4620" s="23">
        <v>0</v>
      </c>
      <c r="F4620" s="23">
        <v>2.8</v>
      </c>
      <c r="G4620" s="23">
        <v>0</v>
      </c>
      <c r="H4620" s="23">
        <v>840668.08</v>
      </c>
      <c r="I4620" s="21" t="s">
        <v>14</v>
      </c>
      <c r="J4620" s="21" t="s">
        <v>15</v>
      </c>
      <c r="K4620" s="21" t="str">
        <f t="shared" si="239"/>
        <v/>
      </c>
      <c r="L4620" s="21" t="e">
        <f ca="1">IF(AND(K4620&lt;&gt; "", COUNTIF(SAP!#REF!,K4620)&gt;0),"Matched", "")</f>
        <v>#REF!</v>
      </c>
      <c r="M4620" s="21" t="str">
        <f t="shared" si="237"/>
        <v/>
      </c>
      <c r="N4620" s="21" t="e">
        <f ca="1">IF(AND(M4620&lt;&gt; "", COUNTIF(SAP!#REF!,M4620)&gt;0),"Matched", "")</f>
        <v>#REF!</v>
      </c>
      <c r="O4620" s="21" t="str">
        <f t="shared" si="238"/>
        <v/>
      </c>
      <c r="P4620" s="21" t="e">
        <f ca="1">IF(AND(O4620&lt;&gt; "", COUNTIF(SAP!#REF!,O4620)&gt;0),"Matched", "")</f>
        <v>#REF!</v>
      </c>
      <c r="R4620" s="21" t="e">
        <f ca="1">IF(AND(Q4620&lt;&gt; "", COUNTIF(SAP!#REF!,Q4620)&gt;0),"Matched", "")</f>
        <v>#REF!</v>
      </c>
      <c r="S4620" s="21" t="str">
        <f ca="1">IF(AND(D4620="AD", I4620="800TAX  "),"Logic5"&amp;"_"&amp;TEXT(C4620,"dd.mm.yyyy") &amp;"_"&amp; 488.75,"")</f>
        <v>Logic5_28.04.2020_488.75</v>
      </c>
      <c r="T4620" s="21" t="e">
        <f ca="1">IF(AND(S4620&lt;&gt; "", COUNTIF(SAP!#REF!,S4620)&gt;0),"Matched", "")</f>
        <v>#REF!</v>
      </c>
    </row>
    <row r="4621" spans="1:20" hidden="1">
      <c r="A4621" s="21">
        <v>11563327</v>
      </c>
      <c r="B4621" s="22">
        <v>43949</v>
      </c>
      <c r="C4621" s="22">
        <v>43949</v>
      </c>
      <c r="D4621" s="21" t="s">
        <v>13</v>
      </c>
      <c r="E4621" s="23">
        <v>0</v>
      </c>
      <c r="F4621" s="23">
        <v>4.3</v>
      </c>
      <c r="G4621" s="23">
        <v>0</v>
      </c>
      <c r="H4621" s="23">
        <v>840663.78</v>
      </c>
      <c r="I4621" s="21" t="s">
        <v>14</v>
      </c>
      <c r="J4621" s="21" t="s">
        <v>15</v>
      </c>
      <c r="K4621" s="21" t="str">
        <f t="shared" si="239"/>
        <v/>
      </c>
      <c r="L4621" s="21" t="e">
        <f ca="1">IF(AND(K4621&lt;&gt; "", COUNTIF(SAP!#REF!,K4621)&gt;0),"Matched", "")</f>
        <v>#REF!</v>
      </c>
      <c r="M4621" s="21" t="str">
        <f t="shared" si="237"/>
        <v/>
      </c>
      <c r="N4621" s="21" t="e">
        <f ca="1">IF(AND(M4621&lt;&gt; "", COUNTIF(SAP!#REF!,M4621)&gt;0),"Matched", "")</f>
        <v>#REF!</v>
      </c>
      <c r="O4621" s="21" t="str">
        <f t="shared" si="238"/>
        <v/>
      </c>
      <c r="P4621" s="21" t="e">
        <f ca="1">IF(AND(O4621&lt;&gt; "", COUNTIF(SAP!#REF!,O4621)&gt;0),"Matched", "")</f>
        <v>#REF!</v>
      </c>
      <c r="R4621" s="21" t="e">
        <f ca="1">IF(AND(Q4621&lt;&gt; "", COUNTIF(SAP!#REF!,Q4621)&gt;0),"Matched", "")</f>
        <v>#REF!</v>
      </c>
      <c r="S4621" s="21" t="str">
        <f ca="1">IF(AND(D4621="AD", I4621="800TAX  "),"Logic5"&amp;"_"&amp;TEXT(C4621,"dd.mm.yyyy") &amp;"_"&amp; 488.75,"")</f>
        <v>Logic5_28.04.2020_488.75</v>
      </c>
      <c r="T4621" s="21" t="e">
        <f ca="1">IF(AND(S4621&lt;&gt; "", COUNTIF(SAP!#REF!,S4621)&gt;0),"Matched", "")</f>
        <v>#REF!</v>
      </c>
    </row>
    <row r="4622" spans="1:20" hidden="1">
      <c r="A4622" s="21">
        <v>11563327</v>
      </c>
      <c r="B4622" s="22">
        <v>43949</v>
      </c>
      <c r="C4622" s="22">
        <v>43949</v>
      </c>
      <c r="D4622" s="21" t="s">
        <v>13</v>
      </c>
      <c r="E4622" s="23">
        <v>0</v>
      </c>
      <c r="F4622" s="23">
        <v>4.67</v>
      </c>
      <c r="G4622" s="23">
        <v>0</v>
      </c>
      <c r="H4622" s="23">
        <v>840659.11</v>
      </c>
      <c r="I4622" s="21" t="s">
        <v>14</v>
      </c>
      <c r="J4622" s="21" t="s">
        <v>15</v>
      </c>
      <c r="K4622" s="21" t="str">
        <f t="shared" si="239"/>
        <v/>
      </c>
      <c r="L4622" s="21" t="e">
        <f ca="1">IF(AND(K4622&lt;&gt; "", COUNTIF(SAP!#REF!,K4622)&gt;0),"Matched", "")</f>
        <v>#REF!</v>
      </c>
      <c r="M4622" s="21" t="str">
        <f t="shared" si="237"/>
        <v/>
      </c>
      <c r="N4622" s="21" t="e">
        <f ca="1">IF(AND(M4622&lt;&gt; "", COUNTIF(SAP!#REF!,M4622)&gt;0),"Matched", "")</f>
        <v>#REF!</v>
      </c>
      <c r="O4622" s="21" t="str">
        <f t="shared" si="238"/>
        <v/>
      </c>
      <c r="P4622" s="21" t="e">
        <f ca="1">IF(AND(O4622&lt;&gt; "", COUNTIF(SAP!#REF!,O4622)&gt;0),"Matched", "")</f>
        <v>#REF!</v>
      </c>
      <c r="R4622" s="21" t="e">
        <f ca="1">IF(AND(Q4622&lt;&gt; "", COUNTIF(SAP!#REF!,Q4622)&gt;0),"Matched", "")</f>
        <v>#REF!</v>
      </c>
      <c r="S4622" s="21" t="str">
        <f ca="1">IF(AND(D4622="AD", I4622="800TAX  "),"Logic5"&amp;"_"&amp;TEXT(C4622,"dd.mm.yyyy") &amp;"_"&amp; 488.75,"")</f>
        <v>Logic5_28.04.2020_488.75</v>
      </c>
      <c r="T4622" s="21" t="e">
        <f ca="1">IF(AND(S4622&lt;&gt; "", COUNTIF(SAP!#REF!,S4622)&gt;0),"Matched", "")</f>
        <v>#REF!</v>
      </c>
    </row>
    <row r="4623" spans="1:20" hidden="1">
      <c r="A4623" s="21">
        <v>11563327</v>
      </c>
      <c r="B4623" s="22">
        <v>43949</v>
      </c>
      <c r="C4623" s="22">
        <v>43949</v>
      </c>
      <c r="D4623" s="21" t="s">
        <v>13</v>
      </c>
      <c r="E4623" s="23">
        <v>0</v>
      </c>
      <c r="F4623" s="23">
        <v>5.14</v>
      </c>
      <c r="G4623" s="23">
        <v>0</v>
      </c>
      <c r="H4623" s="23">
        <v>840653.97</v>
      </c>
      <c r="I4623" s="21" t="s">
        <v>14</v>
      </c>
      <c r="J4623" s="21" t="s">
        <v>15</v>
      </c>
      <c r="K4623" s="21" t="str">
        <f t="shared" si="239"/>
        <v/>
      </c>
      <c r="L4623" s="21" t="e">
        <f ca="1">IF(AND(K4623&lt;&gt; "", COUNTIF(SAP!#REF!,K4623)&gt;0),"Matched", "")</f>
        <v>#REF!</v>
      </c>
      <c r="M4623" s="21" t="str">
        <f t="shared" si="237"/>
        <v/>
      </c>
      <c r="N4623" s="21" t="e">
        <f ca="1">IF(AND(M4623&lt;&gt; "", COUNTIF(SAP!#REF!,M4623)&gt;0),"Matched", "")</f>
        <v>#REF!</v>
      </c>
      <c r="O4623" s="21" t="str">
        <f t="shared" si="238"/>
        <v/>
      </c>
      <c r="P4623" s="21" t="e">
        <f ca="1">IF(AND(O4623&lt;&gt; "", COUNTIF(SAP!#REF!,O4623)&gt;0),"Matched", "")</f>
        <v>#REF!</v>
      </c>
      <c r="R4623" s="21" t="e">
        <f ca="1">IF(AND(Q4623&lt;&gt; "", COUNTIF(SAP!#REF!,Q4623)&gt;0),"Matched", "")</f>
        <v>#REF!</v>
      </c>
      <c r="S4623" s="21" t="str">
        <f ca="1">IF(AND(D4623="AD", I4623="800TAX  "),"Logic5"&amp;"_"&amp;TEXT(C4623,"dd.mm.yyyy") &amp;"_"&amp; 488.75,"")</f>
        <v>Logic5_28.04.2020_488.75</v>
      </c>
      <c r="T4623" s="21" t="e">
        <f ca="1">IF(AND(S4623&lt;&gt; "", COUNTIF(SAP!#REF!,S4623)&gt;0),"Matched", "")</f>
        <v>#REF!</v>
      </c>
    </row>
    <row r="4624" spans="1:20" hidden="1">
      <c r="A4624" s="21">
        <v>11563327</v>
      </c>
      <c r="B4624" s="22">
        <v>43949</v>
      </c>
      <c r="C4624" s="22">
        <v>43949</v>
      </c>
      <c r="D4624" s="21" t="s">
        <v>13</v>
      </c>
      <c r="E4624" s="23">
        <v>0</v>
      </c>
      <c r="F4624" s="23">
        <v>5.23</v>
      </c>
      <c r="G4624" s="23">
        <v>0</v>
      </c>
      <c r="H4624" s="23">
        <v>840648.74</v>
      </c>
      <c r="I4624" s="21" t="s">
        <v>14</v>
      </c>
      <c r="J4624" s="21" t="s">
        <v>15</v>
      </c>
      <c r="K4624" s="21" t="str">
        <f t="shared" si="239"/>
        <v/>
      </c>
      <c r="L4624" s="21" t="e">
        <f ca="1">IF(AND(K4624&lt;&gt; "", COUNTIF(SAP!#REF!,K4624)&gt;0),"Matched", "")</f>
        <v>#REF!</v>
      </c>
      <c r="M4624" s="21" t="str">
        <f t="shared" si="237"/>
        <v/>
      </c>
      <c r="N4624" s="21" t="e">
        <f ca="1">IF(AND(M4624&lt;&gt; "", COUNTIF(SAP!#REF!,M4624)&gt;0),"Matched", "")</f>
        <v>#REF!</v>
      </c>
      <c r="O4624" s="21" t="str">
        <f t="shared" si="238"/>
        <v/>
      </c>
      <c r="P4624" s="21" t="e">
        <f ca="1">IF(AND(O4624&lt;&gt; "", COUNTIF(SAP!#REF!,O4624)&gt;0),"Matched", "")</f>
        <v>#REF!</v>
      </c>
      <c r="R4624" s="21" t="e">
        <f ca="1">IF(AND(Q4624&lt;&gt; "", COUNTIF(SAP!#REF!,Q4624)&gt;0),"Matched", "")</f>
        <v>#REF!</v>
      </c>
      <c r="S4624" s="21" t="str">
        <f ca="1">IF(AND(D4624="AD", I4624="800TAX  "),"Logic5"&amp;"_"&amp;TEXT(C4624,"dd.mm.yyyy") &amp;"_"&amp; 488.75,"")</f>
        <v>Logic5_28.04.2020_488.75</v>
      </c>
      <c r="T4624" s="21" t="e">
        <f ca="1">IF(AND(S4624&lt;&gt; "", COUNTIF(SAP!#REF!,S4624)&gt;0),"Matched", "")</f>
        <v>#REF!</v>
      </c>
    </row>
    <row r="4625" spans="1:20" hidden="1">
      <c r="A4625" s="21">
        <v>11563327</v>
      </c>
      <c r="B4625" s="22">
        <v>43949</v>
      </c>
      <c r="C4625" s="22">
        <v>43949</v>
      </c>
      <c r="D4625" s="21" t="s">
        <v>13</v>
      </c>
      <c r="E4625" s="23">
        <v>0</v>
      </c>
      <c r="F4625" s="23">
        <v>6.54</v>
      </c>
      <c r="G4625" s="23">
        <v>0</v>
      </c>
      <c r="H4625" s="23">
        <v>840642.2</v>
      </c>
      <c r="I4625" s="21" t="s">
        <v>14</v>
      </c>
      <c r="J4625" s="21" t="s">
        <v>15</v>
      </c>
      <c r="K4625" s="21" t="str">
        <f t="shared" si="239"/>
        <v/>
      </c>
      <c r="L4625" s="21" t="e">
        <f ca="1">IF(AND(K4625&lt;&gt; "", COUNTIF(SAP!#REF!,K4625)&gt;0),"Matched", "")</f>
        <v>#REF!</v>
      </c>
      <c r="M4625" s="21" t="str">
        <f t="shared" si="237"/>
        <v/>
      </c>
      <c r="N4625" s="21" t="e">
        <f ca="1">IF(AND(M4625&lt;&gt; "", COUNTIF(SAP!#REF!,M4625)&gt;0),"Matched", "")</f>
        <v>#REF!</v>
      </c>
      <c r="O4625" s="21" t="str">
        <f t="shared" si="238"/>
        <v/>
      </c>
      <c r="P4625" s="21" t="e">
        <f ca="1">IF(AND(O4625&lt;&gt; "", COUNTIF(SAP!#REF!,O4625)&gt;0),"Matched", "")</f>
        <v>#REF!</v>
      </c>
      <c r="R4625" s="21" t="e">
        <f ca="1">IF(AND(Q4625&lt;&gt; "", COUNTIF(SAP!#REF!,Q4625)&gt;0),"Matched", "")</f>
        <v>#REF!</v>
      </c>
      <c r="S4625" s="21" t="str">
        <f ca="1">IF(AND(D4625="AD", I4625="800TAX  "),"Logic5"&amp;"_"&amp;TEXT(C4625,"dd.mm.yyyy") &amp;"_"&amp; 488.75,"")</f>
        <v>Logic5_28.04.2020_488.75</v>
      </c>
      <c r="T4625" s="21" t="e">
        <f ca="1">IF(AND(S4625&lt;&gt; "", COUNTIF(SAP!#REF!,S4625)&gt;0),"Matched", "")</f>
        <v>#REF!</v>
      </c>
    </row>
    <row r="4626" spans="1:20" hidden="1">
      <c r="A4626" s="21">
        <v>11563327</v>
      </c>
      <c r="B4626" s="22">
        <v>43949</v>
      </c>
      <c r="C4626" s="22">
        <v>43949</v>
      </c>
      <c r="D4626" s="21" t="s">
        <v>13</v>
      </c>
      <c r="E4626" s="23">
        <v>0</v>
      </c>
      <c r="F4626" s="23">
        <v>7.01</v>
      </c>
      <c r="G4626" s="23">
        <v>0</v>
      </c>
      <c r="H4626" s="23">
        <v>840635.19</v>
      </c>
      <c r="I4626" s="21" t="s">
        <v>14</v>
      </c>
      <c r="J4626" s="21" t="s">
        <v>15</v>
      </c>
      <c r="K4626" s="21" t="str">
        <f t="shared" si="239"/>
        <v/>
      </c>
      <c r="L4626" s="21" t="e">
        <f ca="1">IF(AND(K4626&lt;&gt; "", COUNTIF(SAP!#REF!,K4626)&gt;0),"Matched", "")</f>
        <v>#REF!</v>
      </c>
      <c r="M4626" s="21" t="str">
        <f t="shared" si="237"/>
        <v/>
      </c>
      <c r="N4626" s="21" t="e">
        <f ca="1">IF(AND(M4626&lt;&gt; "", COUNTIF(SAP!#REF!,M4626)&gt;0),"Matched", "")</f>
        <v>#REF!</v>
      </c>
      <c r="O4626" s="21" t="str">
        <f t="shared" si="238"/>
        <v/>
      </c>
      <c r="P4626" s="21" t="e">
        <f ca="1">IF(AND(O4626&lt;&gt; "", COUNTIF(SAP!#REF!,O4626)&gt;0),"Matched", "")</f>
        <v>#REF!</v>
      </c>
      <c r="R4626" s="21" t="e">
        <f ca="1">IF(AND(Q4626&lt;&gt; "", COUNTIF(SAP!#REF!,Q4626)&gt;0),"Matched", "")</f>
        <v>#REF!</v>
      </c>
      <c r="S4626" s="21" t="str">
        <f ca="1">IF(AND(D4626="AD", I4626="800TAX  "),"Logic5"&amp;"_"&amp;TEXT(C4626,"dd.mm.yyyy") &amp;"_"&amp; 488.75,"")</f>
        <v>Logic5_28.04.2020_488.75</v>
      </c>
      <c r="T4626" s="21" t="e">
        <f ca="1">IF(AND(S4626&lt;&gt; "", COUNTIF(SAP!#REF!,S4626)&gt;0),"Matched", "")</f>
        <v>#REF!</v>
      </c>
    </row>
    <row r="4627" spans="1:20" hidden="1">
      <c r="A4627" s="21">
        <v>11563327</v>
      </c>
      <c r="B4627" s="22">
        <v>43949</v>
      </c>
      <c r="C4627" s="22">
        <v>43949</v>
      </c>
      <c r="D4627" s="21" t="s">
        <v>13</v>
      </c>
      <c r="E4627" s="23">
        <v>0</v>
      </c>
      <c r="F4627" s="23">
        <v>7.48</v>
      </c>
      <c r="G4627" s="23">
        <v>0</v>
      </c>
      <c r="H4627" s="23">
        <v>840627.71</v>
      </c>
      <c r="I4627" s="21" t="s">
        <v>14</v>
      </c>
      <c r="J4627" s="21" t="s">
        <v>15</v>
      </c>
      <c r="K4627" s="21" t="str">
        <f t="shared" si="239"/>
        <v/>
      </c>
      <c r="L4627" s="21" t="e">
        <f ca="1">IF(AND(K4627&lt;&gt; "", COUNTIF(SAP!#REF!,K4627)&gt;0),"Matched", "")</f>
        <v>#REF!</v>
      </c>
      <c r="M4627" s="21" t="str">
        <f t="shared" si="237"/>
        <v/>
      </c>
      <c r="N4627" s="21" t="e">
        <f ca="1">IF(AND(M4627&lt;&gt; "", COUNTIF(SAP!#REF!,M4627)&gt;0),"Matched", "")</f>
        <v>#REF!</v>
      </c>
      <c r="O4627" s="21" t="str">
        <f t="shared" si="238"/>
        <v/>
      </c>
      <c r="P4627" s="21" t="e">
        <f ca="1">IF(AND(O4627&lt;&gt; "", COUNTIF(SAP!#REF!,O4627)&gt;0),"Matched", "")</f>
        <v>#REF!</v>
      </c>
      <c r="R4627" s="21" t="e">
        <f ca="1">IF(AND(Q4627&lt;&gt; "", COUNTIF(SAP!#REF!,Q4627)&gt;0),"Matched", "")</f>
        <v>#REF!</v>
      </c>
      <c r="S4627" s="21" t="str">
        <f ca="1">IF(AND(D4627="AD", I4627="800TAX  "),"Logic5"&amp;"_"&amp;TEXT(C4627,"dd.mm.yyyy") &amp;"_"&amp; 488.75,"")</f>
        <v>Logic5_28.04.2020_488.75</v>
      </c>
      <c r="T4627" s="21" t="e">
        <f ca="1">IF(AND(S4627&lt;&gt; "", COUNTIF(SAP!#REF!,S4627)&gt;0),"Matched", "")</f>
        <v>#REF!</v>
      </c>
    </row>
    <row r="4628" spans="1:20" hidden="1">
      <c r="A4628" s="21">
        <v>11563327</v>
      </c>
      <c r="B4628" s="22">
        <v>43949</v>
      </c>
      <c r="C4628" s="22">
        <v>43949</v>
      </c>
      <c r="D4628" s="21" t="s">
        <v>13</v>
      </c>
      <c r="E4628" s="23">
        <v>0</v>
      </c>
      <c r="F4628" s="23">
        <v>8.84</v>
      </c>
      <c r="G4628" s="23">
        <v>0</v>
      </c>
      <c r="H4628" s="23">
        <v>840618.87</v>
      </c>
      <c r="I4628" s="21" t="s">
        <v>14</v>
      </c>
      <c r="J4628" s="21" t="s">
        <v>15</v>
      </c>
      <c r="K4628" s="21" t="str">
        <f t="shared" si="239"/>
        <v/>
      </c>
      <c r="L4628" s="21" t="e">
        <f ca="1">IF(AND(K4628&lt;&gt; "", COUNTIF(SAP!#REF!,K4628)&gt;0),"Matched", "")</f>
        <v>#REF!</v>
      </c>
      <c r="M4628" s="21" t="str">
        <f t="shared" si="237"/>
        <v/>
      </c>
      <c r="N4628" s="21" t="e">
        <f ca="1">IF(AND(M4628&lt;&gt; "", COUNTIF(SAP!#REF!,M4628)&gt;0),"Matched", "")</f>
        <v>#REF!</v>
      </c>
      <c r="O4628" s="21" t="str">
        <f t="shared" si="238"/>
        <v/>
      </c>
      <c r="P4628" s="21" t="e">
        <f ca="1">IF(AND(O4628&lt;&gt; "", COUNTIF(SAP!#REF!,O4628)&gt;0),"Matched", "")</f>
        <v>#REF!</v>
      </c>
      <c r="R4628" s="21" t="e">
        <f ca="1">IF(AND(Q4628&lt;&gt; "", COUNTIF(SAP!#REF!,Q4628)&gt;0),"Matched", "")</f>
        <v>#REF!</v>
      </c>
      <c r="S4628" s="21" t="str">
        <f ca="1">IF(AND(D4628="AD", I4628="800TAX  "),"Logic5"&amp;"_"&amp;TEXT(C4628,"dd.mm.yyyy") &amp;"_"&amp; 488.75,"")</f>
        <v>Logic5_28.04.2020_488.75</v>
      </c>
      <c r="T4628" s="21" t="e">
        <f ca="1">IF(AND(S4628&lt;&gt; "", COUNTIF(SAP!#REF!,S4628)&gt;0),"Matched", "")</f>
        <v>#REF!</v>
      </c>
    </row>
    <row r="4629" spans="1:20" hidden="1">
      <c r="A4629" s="21">
        <v>11563327</v>
      </c>
      <c r="B4629" s="22">
        <v>43949</v>
      </c>
      <c r="C4629" s="22">
        <v>43949</v>
      </c>
      <c r="D4629" s="21" t="s">
        <v>13</v>
      </c>
      <c r="E4629" s="23">
        <v>0</v>
      </c>
      <c r="F4629" s="23">
        <v>10.130000000000001</v>
      </c>
      <c r="G4629" s="23">
        <v>0</v>
      </c>
      <c r="H4629" s="23">
        <v>840608.74</v>
      </c>
      <c r="I4629" s="21" t="s">
        <v>14</v>
      </c>
      <c r="J4629" s="21" t="s">
        <v>15</v>
      </c>
      <c r="K4629" s="21" t="str">
        <f t="shared" si="239"/>
        <v/>
      </c>
      <c r="L4629" s="21" t="e">
        <f ca="1">IF(AND(K4629&lt;&gt; "", COUNTIF(SAP!#REF!,K4629)&gt;0),"Matched", "")</f>
        <v>#REF!</v>
      </c>
      <c r="M4629" s="21" t="str">
        <f t="shared" si="237"/>
        <v/>
      </c>
      <c r="N4629" s="21" t="e">
        <f ca="1">IF(AND(M4629&lt;&gt; "", COUNTIF(SAP!#REF!,M4629)&gt;0),"Matched", "")</f>
        <v>#REF!</v>
      </c>
      <c r="O4629" s="21" t="str">
        <f t="shared" si="238"/>
        <v/>
      </c>
      <c r="P4629" s="21" t="e">
        <f ca="1">IF(AND(O4629&lt;&gt; "", COUNTIF(SAP!#REF!,O4629)&gt;0),"Matched", "")</f>
        <v>#REF!</v>
      </c>
      <c r="R4629" s="21" t="e">
        <f ca="1">IF(AND(Q4629&lt;&gt; "", COUNTIF(SAP!#REF!,Q4629)&gt;0),"Matched", "")</f>
        <v>#REF!</v>
      </c>
      <c r="S4629" s="21" t="str">
        <f ca="1">IF(AND(D4629="AD", I4629="800TAX  "),"Logic5"&amp;"_"&amp;TEXT(C4629,"dd.mm.yyyy") &amp;"_"&amp; 488.75,"")</f>
        <v>Logic5_28.04.2020_488.75</v>
      </c>
      <c r="T4629" s="21" t="e">
        <f ca="1">IF(AND(S4629&lt;&gt; "", COUNTIF(SAP!#REF!,S4629)&gt;0),"Matched", "")</f>
        <v>#REF!</v>
      </c>
    </row>
    <row r="4630" spans="1:20" hidden="1">
      <c r="A4630" s="21">
        <v>11563327</v>
      </c>
      <c r="B4630" s="22">
        <v>43949</v>
      </c>
      <c r="C4630" s="22">
        <v>43949</v>
      </c>
      <c r="D4630" s="21" t="s">
        <v>13</v>
      </c>
      <c r="E4630" s="23">
        <v>0</v>
      </c>
      <c r="F4630" s="23">
        <v>10.23</v>
      </c>
      <c r="G4630" s="23">
        <v>0</v>
      </c>
      <c r="H4630" s="23">
        <v>840598.51</v>
      </c>
      <c r="I4630" s="21" t="s">
        <v>14</v>
      </c>
      <c r="J4630" s="21" t="s">
        <v>15</v>
      </c>
      <c r="K4630" s="21" t="str">
        <f t="shared" si="239"/>
        <v/>
      </c>
      <c r="L4630" s="21" t="e">
        <f ca="1">IF(AND(K4630&lt;&gt; "", COUNTIF(SAP!#REF!,K4630)&gt;0),"Matched", "")</f>
        <v>#REF!</v>
      </c>
      <c r="M4630" s="21" t="str">
        <f t="shared" si="237"/>
        <v/>
      </c>
      <c r="N4630" s="21" t="e">
        <f ca="1">IF(AND(M4630&lt;&gt; "", COUNTIF(SAP!#REF!,M4630)&gt;0),"Matched", "")</f>
        <v>#REF!</v>
      </c>
      <c r="O4630" s="21" t="str">
        <f t="shared" si="238"/>
        <v/>
      </c>
      <c r="P4630" s="21" t="e">
        <f ca="1">IF(AND(O4630&lt;&gt; "", COUNTIF(SAP!#REF!,O4630)&gt;0),"Matched", "")</f>
        <v>#REF!</v>
      </c>
      <c r="R4630" s="21" t="e">
        <f ca="1">IF(AND(Q4630&lt;&gt; "", COUNTIF(SAP!#REF!,Q4630)&gt;0),"Matched", "")</f>
        <v>#REF!</v>
      </c>
      <c r="S4630" s="21" t="str">
        <f ca="1">IF(AND(D4630="AD", I4630="800TAX  "),"Logic5"&amp;"_"&amp;TEXT(C4630,"dd.mm.yyyy") &amp;"_"&amp; 488.75,"")</f>
        <v>Logic5_28.04.2020_488.75</v>
      </c>
      <c r="T4630" s="21" t="e">
        <f ca="1">IF(AND(S4630&lt;&gt; "", COUNTIF(SAP!#REF!,S4630)&gt;0),"Matched", "")</f>
        <v>#REF!</v>
      </c>
    </row>
    <row r="4631" spans="1:20" hidden="1">
      <c r="A4631" s="21">
        <v>11563327</v>
      </c>
      <c r="B4631" s="22">
        <v>43949</v>
      </c>
      <c r="C4631" s="22">
        <v>43949</v>
      </c>
      <c r="D4631" s="21" t="s">
        <v>13</v>
      </c>
      <c r="E4631" s="23">
        <v>0</v>
      </c>
      <c r="F4631" s="23">
        <v>10.28</v>
      </c>
      <c r="G4631" s="23">
        <v>0</v>
      </c>
      <c r="H4631" s="23">
        <v>840588.23</v>
      </c>
      <c r="I4631" s="21" t="s">
        <v>14</v>
      </c>
      <c r="J4631" s="21" t="s">
        <v>15</v>
      </c>
      <c r="K4631" s="21" t="str">
        <f t="shared" si="239"/>
        <v/>
      </c>
      <c r="L4631" s="21" t="e">
        <f ca="1">IF(AND(K4631&lt;&gt; "", COUNTIF(SAP!#REF!,K4631)&gt;0),"Matched", "")</f>
        <v>#REF!</v>
      </c>
      <c r="M4631" s="21" t="str">
        <f t="shared" si="237"/>
        <v/>
      </c>
      <c r="N4631" s="21" t="e">
        <f ca="1">IF(AND(M4631&lt;&gt; "", COUNTIF(SAP!#REF!,M4631)&gt;0),"Matched", "")</f>
        <v>#REF!</v>
      </c>
      <c r="O4631" s="21" t="str">
        <f t="shared" si="238"/>
        <v/>
      </c>
      <c r="P4631" s="21" t="e">
        <f ca="1">IF(AND(O4631&lt;&gt; "", COUNTIF(SAP!#REF!,O4631)&gt;0),"Matched", "")</f>
        <v>#REF!</v>
      </c>
      <c r="R4631" s="21" t="e">
        <f ca="1">IF(AND(Q4631&lt;&gt; "", COUNTIF(SAP!#REF!,Q4631)&gt;0),"Matched", "")</f>
        <v>#REF!</v>
      </c>
      <c r="S4631" s="21" t="str">
        <f ca="1">IF(AND(D4631="AD", I4631="800TAX  "),"Logic5"&amp;"_"&amp;TEXT(C4631,"dd.mm.yyyy") &amp;"_"&amp; 488.75,"")</f>
        <v>Logic5_28.04.2020_488.75</v>
      </c>
      <c r="T4631" s="21" t="e">
        <f ca="1">IF(AND(S4631&lt;&gt; "", COUNTIF(SAP!#REF!,S4631)&gt;0),"Matched", "")</f>
        <v>#REF!</v>
      </c>
    </row>
    <row r="4632" spans="1:20" hidden="1">
      <c r="A4632" s="21">
        <v>11563327</v>
      </c>
      <c r="B4632" s="22">
        <v>43949</v>
      </c>
      <c r="C4632" s="22">
        <v>43949</v>
      </c>
      <c r="D4632" s="21" t="s">
        <v>13</v>
      </c>
      <c r="E4632" s="23">
        <v>0</v>
      </c>
      <c r="F4632" s="23">
        <v>17.88</v>
      </c>
      <c r="G4632" s="23">
        <v>0</v>
      </c>
      <c r="H4632" s="23">
        <v>840570.35</v>
      </c>
      <c r="I4632" s="21" t="s">
        <v>14</v>
      </c>
      <c r="J4632" s="21" t="s">
        <v>15</v>
      </c>
      <c r="K4632" s="21" t="str">
        <f t="shared" si="239"/>
        <v/>
      </c>
      <c r="L4632" s="21" t="e">
        <f ca="1">IF(AND(K4632&lt;&gt; "", COUNTIF(SAP!#REF!,K4632)&gt;0),"Matched", "")</f>
        <v>#REF!</v>
      </c>
      <c r="M4632" s="21" t="str">
        <f t="shared" si="237"/>
        <v/>
      </c>
      <c r="N4632" s="21" t="e">
        <f ca="1">IF(AND(M4632&lt;&gt; "", COUNTIF(SAP!#REF!,M4632)&gt;0),"Matched", "")</f>
        <v>#REF!</v>
      </c>
      <c r="O4632" s="21" t="str">
        <f t="shared" si="238"/>
        <v/>
      </c>
      <c r="P4632" s="21" t="e">
        <f ca="1">IF(AND(O4632&lt;&gt; "", COUNTIF(SAP!#REF!,O4632)&gt;0),"Matched", "")</f>
        <v>#REF!</v>
      </c>
      <c r="R4632" s="21" t="e">
        <f ca="1">IF(AND(Q4632&lt;&gt; "", COUNTIF(SAP!#REF!,Q4632)&gt;0),"Matched", "")</f>
        <v>#REF!</v>
      </c>
      <c r="S4632" s="21" t="str">
        <f ca="1">IF(AND(D4632="AD", I4632="800TAX  "),"Logic5"&amp;"_"&amp;TEXT(C4632,"dd.mm.yyyy") &amp;"_"&amp; 488.75,"")</f>
        <v>Logic5_28.04.2020_488.75</v>
      </c>
      <c r="T4632" s="21" t="e">
        <f ca="1">IF(AND(S4632&lt;&gt; "", COUNTIF(SAP!#REF!,S4632)&gt;0),"Matched", "")</f>
        <v>#REF!</v>
      </c>
    </row>
    <row r="4633" spans="1:20" hidden="1">
      <c r="A4633" s="21">
        <v>11563327</v>
      </c>
      <c r="B4633" s="22">
        <v>43949</v>
      </c>
      <c r="C4633" s="22">
        <v>43949</v>
      </c>
      <c r="D4633" s="21" t="s">
        <v>13</v>
      </c>
      <c r="E4633" s="23">
        <v>0</v>
      </c>
      <c r="F4633" s="23">
        <v>20.56</v>
      </c>
      <c r="G4633" s="23">
        <v>0</v>
      </c>
      <c r="H4633" s="23">
        <v>840549.79</v>
      </c>
      <c r="I4633" s="21" t="s">
        <v>14</v>
      </c>
      <c r="J4633" s="21" t="s">
        <v>15</v>
      </c>
      <c r="K4633" s="21" t="str">
        <f t="shared" si="239"/>
        <v/>
      </c>
      <c r="L4633" s="21" t="e">
        <f ca="1">IF(AND(K4633&lt;&gt; "", COUNTIF(SAP!#REF!,K4633)&gt;0),"Matched", "")</f>
        <v>#REF!</v>
      </c>
      <c r="M4633" s="21" t="str">
        <f t="shared" si="237"/>
        <v/>
      </c>
      <c r="N4633" s="21" t="e">
        <f ca="1">IF(AND(M4633&lt;&gt; "", COUNTIF(SAP!#REF!,M4633)&gt;0),"Matched", "")</f>
        <v>#REF!</v>
      </c>
      <c r="O4633" s="21" t="str">
        <f t="shared" si="238"/>
        <v/>
      </c>
      <c r="P4633" s="21" t="e">
        <f ca="1">IF(AND(O4633&lt;&gt; "", COUNTIF(SAP!#REF!,O4633)&gt;0),"Matched", "")</f>
        <v>#REF!</v>
      </c>
      <c r="R4633" s="21" t="e">
        <f ca="1">IF(AND(Q4633&lt;&gt; "", COUNTIF(SAP!#REF!,Q4633)&gt;0),"Matched", "")</f>
        <v>#REF!</v>
      </c>
      <c r="S4633" s="21" t="str">
        <f ca="1">IF(AND(D4633="AD", I4633="800TAX  "),"Logic5"&amp;"_"&amp;TEXT(C4633,"dd.mm.yyyy") &amp;"_"&amp; 488.75,"")</f>
        <v>Logic5_28.04.2020_488.75</v>
      </c>
      <c r="T4633" s="21" t="e">
        <f ca="1">IF(AND(S4633&lt;&gt; "", COUNTIF(SAP!#REF!,S4633)&gt;0),"Matched", "")</f>
        <v>#REF!</v>
      </c>
    </row>
    <row r="4634" spans="1:20" hidden="1">
      <c r="A4634" s="21">
        <v>11563327</v>
      </c>
      <c r="B4634" s="22">
        <v>43949</v>
      </c>
      <c r="C4634" s="22">
        <v>43949</v>
      </c>
      <c r="D4634" s="21" t="s">
        <v>13</v>
      </c>
      <c r="E4634" s="23">
        <v>0</v>
      </c>
      <c r="F4634" s="23">
        <v>24.18</v>
      </c>
      <c r="G4634" s="23">
        <v>0</v>
      </c>
      <c r="H4634" s="23">
        <v>840525.61</v>
      </c>
      <c r="I4634" s="21" t="s">
        <v>14</v>
      </c>
      <c r="J4634" s="21" t="s">
        <v>15</v>
      </c>
      <c r="K4634" s="21" t="str">
        <f t="shared" si="239"/>
        <v/>
      </c>
      <c r="L4634" s="21" t="e">
        <f ca="1">IF(AND(K4634&lt;&gt; "", COUNTIF(SAP!#REF!,K4634)&gt;0),"Matched", "")</f>
        <v>#REF!</v>
      </c>
      <c r="M4634" s="21" t="str">
        <f t="shared" si="237"/>
        <v/>
      </c>
      <c r="N4634" s="21" t="e">
        <f ca="1">IF(AND(M4634&lt;&gt; "", COUNTIF(SAP!#REF!,M4634)&gt;0),"Matched", "")</f>
        <v>#REF!</v>
      </c>
      <c r="O4634" s="21" t="str">
        <f t="shared" si="238"/>
        <v/>
      </c>
      <c r="P4634" s="21" t="e">
        <f ca="1">IF(AND(O4634&lt;&gt; "", COUNTIF(SAP!#REF!,O4634)&gt;0),"Matched", "")</f>
        <v>#REF!</v>
      </c>
      <c r="R4634" s="21" t="e">
        <f ca="1">IF(AND(Q4634&lt;&gt; "", COUNTIF(SAP!#REF!,Q4634)&gt;0),"Matched", "")</f>
        <v>#REF!</v>
      </c>
      <c r="S4634" s="21" t="str">
        <f ca="1">IF(AND(D4634="AD", I4634="800TAX  "),"Logic5"&amp;"_"&amp;TEXT(C4634,"dd.mm.yyyy") &amp;"_"&amp; 488.75,"")</f>
        <v>Logic5_28.04.2020_488.75</v>
      </c>
      <c r="T4634" s="21" t="e">
        <f ca="1">IF(AND(S4634&lt;&gt; "", COUNTIF(SAP!#REF!,S4634)&gt;0),"Matched", "")</f>
        <v>#REF!</v>
      </c>
    </row>
    <row r="4635" spans="1:20" hidden="1">
      <c r="A4635" s="21">
        <v>11563327</v>
      </c>
      <c r="B4635" s="22">
        <v>43949</v>
      </c>
      <c r="C4635" s="22">
        <v>43949</v>
      </c>
      <c r="D4635" s="21" t="s">
        <v>13</v>
      </c>
      <c r="E4635" s="23">
        <v>0</v>
      </c>
      <c r="F4635" s="23">
        <v>24.71</v>
      </c>
      <c r="G4635" s="23">
        <v>0</v>
      </c>
      <c r="H4635" s="23">
        <v>840500.9</v>
      </c>
      <c r="I4635" s="21" t="s">
        <v>14</v>
      </c>
      <c r="J4635" s="21" t="s">
        <v>15</v>
      </c>
      <c r="K4635" s="21" t="str">
        <f t="shared" si="239"/>
        <v/>
      </c>
      <c r="L4635" s="21" t="e">
        <f ca="1">IF(AND(K4635&lt;&gt; "", COUNTIF(SAP!#REF!,K4635)&gt;0),"Matched", "")</f>
        <v>#REF!</v>
      </c>
      <c r="M4635" s="21" t="str">
        <f t="shared" si="237"/>
        <v/>
      </c>
      <c r="N4635" s="21" t="e">
        <f ca="1">IF(AND(M4635&lt;&gt; "", COUNTIF(SAP!#REF!,M4635)&gt;0),"Matched", "")</f>
        <v>#REF!</v>
      </c>
      <c r="O4635" s="21" t="str">
        <f t="shared" si="238"/>
        <v/>
      </c>
      <c r="P4635" s="21" t="e">
        <f ca="1">IF(AND(O4635&lt;&gt; "", COUNTIF(SAP!#REF!,O4635)&gt;0),"Matched", "")</f>
        <v>#REF!</v>
      </c>
      <c r="R4635" s="21" t="e">
        <f ca="1">IF(AND(Q4635&lt;&gt; "", COUNTIF(SAP!#REF!,Q4635)&gt;0),"Matched", "")</f>
        <v>#REF!</v>
      </c>
      <c r="S4635" s="21" t="str">
        <f ca="1">IF(AND(D4635="AD", I4635="800TAX  "),"Logic5"&amp;"_"&amp;TEXT(C4635,"dd.mm.yyyy") &amp;"_"&amp; 488.75,"")</f>
        <v>Logic5_28.04.2020_488.75</v>
      </c>
      <c r="T4635" s="21" t="e">
        <f ca="1">IF(AND(S4635&lt;&gt; "", COUNTIF(SAP!#REF!,S4635)&gt;0),"Matched", "")</f>
        <v>#REF!</v>
      </c>
    </row>
    <row r="4636" spans="1:20" hidden="1">
      <c r="A4636" s="21">
        <v>11563327</v>
      </c>
      <c r="B4636" s="22">
        <v>43949</v>
      </c>
      <c r="C4636" s="22">
        <v>43949</v>
      </c>
      <c r="D4636" s="21" t="s">
        <v>13</v>
      </c>
      <c r="E4636" s="23">
        <v>0</v>
      </c>
      <c r="F4636" s="23">
        <v>26.86</v>
      </c>
      <c r="G4636" s="23">
        <v>0</v>
      </c>
      <c r="H4636" s="23">
        <v>840474.04</v>
      </c>
      <c r="I4636" s="21" t="s">
        <v>14</v>
      </c>
      <c r="J4636" s="21" t="s">
        <v>15</v>
      </c>
      <c r="K4636" s="21" t="str">
        <f t="shared" si="239"/>
        <v/>
      </c>
      <c r="L4636" s="21" t="e">
        <f ca="1">IF(AND(K4636&lt;&gt; "", COUNTIF(SAP!#REF!,K4636)&gt;0),"Matched", "")</f>
        <v>#REF!</v>
      </c>
      <c r="M4636" s="21" t="str">
        <f t="shared" si="237"/>
        <v/>
      </c>
      <c r="N4636" s="21" t="e">
        <f ca="1">IF(AND(M4636&lt;&gt; "", COUNTIF(SAP!#REF!,M4636)&gt;0),"Matched", "")</f>
        <v>#REF!</v>
      </c>
      <c r="O4636" s="21" t="str">
        <f t="shared" si="238"/>
        <v/>
      </c>
      <c r="P4636" s="21" t="e">
        <f ca="1">IF(AND(O4636&lt;&gt; "", COUNTIF(SAP!#REF!,O4636)&gt;0),"Matched", "")</f>
        <v>#REF!</v>
      </c>
      <c r="R4636" s="21" t="e">
        <f ca="1">IF(AND(Q4636&lt;&gt; "", COUNTIF(SAP!#REF!,Q4636)&gt;0),"Matched", "")</f>
        <v>#REF!</v>
      </c>
      <c r="S4636" s="21" t="str">
        <f ca="1">IF(AND(D4636="AD", I4636="800TAX  "),"Logic5"&amp;"_"&amp;TEXT(C4636,"dd.mm.yyyy") &amp;"_"&amp; 488.75,"")</f>
        <v>Logic5_28.04.2020_488.75</v>
      </c>
      <c r="T4636" s="21" t="e">
        <f ca="1">IF(AND(S4636&lt;&gt; "", COUNTIF(SAP!#REF!,S4636)&gt;0),"Matched", "")</f>
        <v>#REF!</v>
      </c>
    </row>
    <row r="4637" spans="1:20" hidden="1">
      <c r="A4637" s="21">
        <v>11563327</v>
      </c>
      <c r="B4637" s="22">
        <v>43949</v>
      </c>
      <c r="C4637" s="22">
        <v>43949</v>
      </c>
      <c r="D4637" s="21" t="s">
        <v>13</v>
      </c>
      <c r="E4637" s="23">
        <v>0</v>
      </c>
      <c r="F4637" s="23">
        <v>30.75</v>
      </c>
      <c r="G4637" s="23">
        <v>0</v>
      </c>
      <c r="H4637" s="23">
        <v>840443.29</v>
      </c>
      <c r="I4637" s="21" t="s">
        <v>14</v>
      </c>
      <c r="J4637" s="21" t="s">
        <v>15</v>
      </c>
      <c r="K4637" s="21" t="str">
        <f t="shared" si="239"/>
        <v/>
      </c>
      <c r="L4637" s="21" t="e">
        <f ca="1">IF(AND(K4637&lt;&gt; "", COUNTIF(SAP!#REF!,K4637)&gt;0),"Matched", "")</f>
        <v>#REF!</v>
      </c>
      <c r="M4637" s="21" t="str">
        <f t="shared" si="237"/>
        <v/>
      </c>
      <c r="N4637" s="21" t="e">
        <f ca="1">IF(AND(M4637&lt;&gt; "", COUNTIF(SAP!#REF!,M4637)&gt;0),"Matched", "")</f>
        <v>#REF!</v>
      </c>
      <c r="O4637" s="21" t="str">
        <f t="shared" si="238"/>
        <v/>
      </c>
      <c r="P4637" s="21" t="e">
        <f ca="1">IF(AND(O4637&lt;&gt; "", COUNTIF(SAP!#REF!,O4637)&gt;0),"Matched", "")</f>
        <v>#REF!</v>
      </c>
      <c r="R4637" s="21" t="e">
        <f ca="1">IF(AND(Q4637&lt;&gt; "", COUNTIF(SAP!#REF!,Q4637)&gt;0),"Matched", "")</f>
        <v>#REF!</v>
      </c>
      <c r="S4637" s="21" t="str">
        <f ca="1">IF(AND(D4637="AD", I4637="800TAX  "),"Logic5"&amp;"_"&amp;TEXT(C4637,"dd.mm.yyyy") &amp;"_"&amp; 488.75,"")</f>
        <v>Logic5_28.04.2020_488.75</v>
      </c>
      <c r="T4637" s="21" t="e">
        <f ca="1">IF(AND(S4637&lt;&gt; "", COUNTIF(SAP!#REF!,S4637)&gt;0),"Matched", "")</f>
        <v>#REF!</v>
      </c>
    </row>
    <row r="4638" spans="1:20" hidden="1">
      <c r="A4638" s="21">
        <v>11563327</v>
      </c>
      <c r="B4638" s="22">
        <v>43949</v>
      </c>
      <c r="C4638" s="22">
        <v>43949</v>
      </c>
      <c r="D4638" s="21" t="s">
        <v>13</v>
      </c>
      <c r="E4638" s="23">
        <v>0</v>
      </c>
      <c r="F4638" s="23">
        <v>31.05</v>
      </c>
      <c r="G4638" s="23">
        <v>0</v>
      </c>
      <c r="H4638" s="23">
        <v>840412.24</v>
      </c>
      <c r="I4638" s="21" t="s">
        <v>14</v>
      </c>
      <c r="J4638" s="21" t="s">
        <v>15</v>
      </c>
      <c r="K4638" s="21" t="str">
        <f t="shared" si="239"/>
        <v/>
      </c>
      <c r="L4638" s="21" t="e">
        <f ca="1">IF(AND(K4638&lt;&gt; "", COUNTIF(SAP!#REF!,K4638)&gt;0),"Matched", "")</f>
        <v>#REF!</v>
      </c>
      <c r="M4638" s="21" t="str">
        <f t="shared" si="237"/>
        <v/>
      </c>
      <c r="N4638" s="21" t="e">
        <f ca="1">IF(AND(M4638&lt;&gt; "", COUNTIF(SAP!#REF!,M4638)&gt;0),"Matched", "")</f>
        <v>#REF!</v>
      </c>
      <c r="O4638" s="21" t="str">
        <f t="shared" si="238"/>
        <v/>
      </c>
      <c r="P4638" s="21" t="e">
        <f ca="1">IF(AND(O4638&lt;&gt; "", COUNTIF(SAP!#REF!,O4638)&gt;0),"Matched", "")</f>
        <v>#REF!</v>
      </c>
      <c r="R4638" s="21" t="e">
        <f ca="1">IF(AND(Q4638&lt;&gt; "", COUNTIF(SAP!#REF!,Q4638)&gt;0),"Matched", "")</f>
        <v>#REF!</v>
      </c>
      <c r="S4638" s="21" t="str">
        <f ca="1">IF(AND(D4638="AD", I4638="800TAX  "),"Logic5"&amp;"_"&amp;TEXT(C4638,"dd.mm.yyyy") &amp;"_"&amp; 488.75,"")</f>
        <v>Logic5_28.04.2020_488.75</v>
      </c>
      <c r="T4638" s="21" t="e">
        <f ca="1">IF(AND(S4638&lt;&gt; "", COUNTIF(SAP!#REF!,S4638)&gt;0),"Matched", "")</f>
        <v>#REF!</v>
      </c>
    </row>
    <row r="4639" spans="1:20" hidden="1">
      <c r="A4639" s="21">
        <v>11563327</v>
      </c>
      <c r="B4639" s="22">
        <v>43949</v>
      </c>
      <c r="C4639" s="22">
        <v>43949</v>
      </c>
      <c r="D4639" s="21" t="s">
        <v>13</v>
      </c>
      <c r="E4639" s="23">
        <v>0</v>
      </c>
      <c r="F4639" s="23">
        <v>32.58</v>
      </c>
      <c r="G4639" s="23">
        <v>0</v>
      </c>
      <c r="H4639" s="23">
        <v>840379.66</v>
      </c>
      <c r="I4639" s="21" t="s">
        <v>14</v>
      </c>
      <c r="J4639" s="21" t="s">
        <v>15</v>
      </c>
      <c r="K4639" s="21" t="str">
        <f t="shared" si="239"/>
        <v/>
      </c>
      <c r="L4639" s="21" t="e">
        <f ca="1">IF(AND(K4639&lt;&gt; "", COUNTIF(SAP!#REF!,K4639)&gt;0),"Matched", "")</f>
        <v>#REF!</v>
      </c>
      <c r="M4639" s="21" t="str">
        <f t="shared" si="237"/>
        <v/>
      </c>
      <c r="N4639" s="21" t="e">
        <f ca="1">IF(AND(M4639&lt;&gt; "", COUNTIF(SAP!#REF!,M4639)&gt;0),"Matched", "")</f>
        <v>#REF!</v>
      </c>
      <c r="O4639" s="21" t="str">
        <f t="shared" si="238"/>
        <v/>
      </c>
      <c r="P4639" s="21" t="e">
        <f ca="1">IF(AND(O4639&lt;&gt; "", COUNTIF(SAP!#REF!,O4639)&gt;0),"Matched", "")</f>
        <v>#REF!</v>
      </c>
      <c r="R4639" s="21" t="e">
        <f ca="1">IF(AND(Q4639&lt;&gt; "", COUNTIF(SAP!#REF!,Q4639)&gt;0),"Matched", "")</f>
        <v>#REF!</v>
      </c>
      <c r="S4639" s="21" t="str">
        <f ca="1">IF(AND(D4639="AD", I4639="800TAX  "),"Logic5"&amp;"_"&amp;TEXT(C4639,"dd.mm.yyyy") &amp;"_"&amp; 488.75,"")</f>
        <v>Logic5_28.04.2020_488.75</v>
      </c>
      <c r="T4639" s="21" t="e">
        <f ca="1">IF(AND(S4639&lt;&gt; "", COUNTIF(SAP!#REF!,S4639)&gt;0),"Matched", "")</f>
        <v>#REF!</v>
      </c>
    </row>
    <row r="4640" spans="1:20" hidden="1">
      <c r="A4640" s="21">
        <v>11563327</v>
      </c>
      <c r="B4640" s="22">
        <v>43949</v>
      </c>
      <c r="C4640" s="22">
        <v>43949</v>
      </c>
      <c r="D4640" s="21" t="s">
        <v>13</v>
      </c>
      <c r="E4640" s="23">
        <v>0</v>
      </c>
      <c r="F4640" s="23">
        <v>37.19</v>
      </c>
      <c r="G4640" s="23">
        <v>0</v>
      </c>
      <c r="H4640" s="23">
        <v>840342.47</v>
      </c>
      <c r="I4640" s="21" t="s">
        <v>14</v>
      </c>
      <c r="J4640" s="21" t="s">
        <v>15</v>
      </c>
      <c r="K4640" s="21" t="str">
        <f t="shared" si="239"/>
        <v/>
      </c>
      <c r="L4640" s="21" t="e">
        <f ca="1">IF(AND(K4640&lt;&gt; "", COUNTIF(SAP!#REF!,K4640)&gt;0),"Matched", "")</f>
        <v>#REF!</v>
      </c>
      <c r="M4640" s="21" t="str">
        <f t="shared" si="237"/>
        <v/>
      </c>
      <c r="N4640" s="21" t="e">
        <f ca="1">IF(AND(M4640&lt;&gt; "", COUNTIF(SAP!#REF!,M4640)&gt;0),"Matched", "")</f>
        <v>#REF!</v>
      </c>
      <c r="O4640" s="21" t="str">
        <f t="shared" si="238"/>
        <v/>
      </c>
      <c r="P4640" s="21" t="e">
        <f ca="1">IF(AND(O4640&lt;&gt; "", COUNTIF(SAP!#REF!,O4640)&gt;0),"Matched", "")</f>
        <v>#REF!</v>
      </c>
      <c r="R4640" s="21" t="e">
        <f ca="1">IF(AND(Q4640&lt;&gt; "", COUNTIF(SAP!#REF!,Q4640)&gt;0),"Matched", "")</f>
        <v>#REF!</v>
      </c>
      <c r="S4640" s="21" t="str">
        <f ca="1">IF(AND(D4640="AD", I4640="800TAX  "),"Logic5"&amp;"_"&amp;TEXT(C4640,"dd.mm.yyyy") &amp;"_"&amp; 488.75,"")</f>
        <v>Logic5_28.04.2020_488.75</v>
      </c>
      <c r="T4640" s="21" t="e">
        <f ca="1">IF(AND(S4640&lt;&gt; "", COUNTIF(SAP!#REF!,S4640)&gt;0),"Matched", "")</f>
        <v>#REF!</v>
      </c>
    </row>
    <row r="4641" spans="1:20" hidden="1">
      <c r="A4641" s="21">
        <v>11563327</v>
      </c>
      <c r="B4641" s="22">
        <v>43949</v>
      </c>
      <c r="C4641" s="22">
        <v>43949</v>
      </c>
      <c r="D4641" s="21" t="s">
        <v>13</v>
      </c>
      <c r="E4641" s="23">
        <v>0</v>
      </c>
      <c r="F4641" s="23">
        <v>46.11</v>
      </c>
      <c r="G4641" s="23">
        <v>0</v>
      </c>
      <c r="H4641" s="23">
        <v>840296.36</v>
      </c>
      <c r="I4641" s="21" t="s">
        <v>14</v>
      </c>
      <c r="J4641" s="21" t="s">
        <v>15</v>
      </c>
      <c r="K4641" s="21" t="str">
        <f t="shared" si="239"/>
        <v/>
      </c>
      <c r="L4641" s="21" t="e">
        <f ca="1">IF(AND(K4641&lt;&gt; "", COUNTIF(SAP!#REF!,K4641)&gt;0),"Matched", "")</f>
        <v>#REF!</v>
      </c>
      <c r="M4641" s="21" t="str">
        <f t="shared" si="237"/>
        <v/>
      </c>
      <c r="N4641" s="21" t="e">
        <f ca="1">IF(AND(M4641&lt;&gt; "", COUNTIF(SAP!#REF!,M4641)&gt;0),"Matched", "")</f>
        <v>#REF!</v>
      </c>
      <c r="O4641" s="21" t="str">
        <f t="shared" si="238"/>
        <v/>
      </c>
      <c r="P4641" s="21" t="e">
        <f ca="1">IF(AND(O4641&lt;&gt; "", COUNTIF(SAP!#REF!,O4641)&gt;0),"Matched", "")</f>
        <v>#REF!</v>
      </c>
      <c r="R4641" s="21" t="e">
        <f ca="1">IF(AND(Q4641&lt;&gt; "", COUNTIF(SAP!#REF!,Q4641)&gt;0),"Matched", "")</f>
        <v>#REF!</v>
      </c>
      <c r="S4641" s="21" t="str">
        <f ca="1">IF(AND(D4641="AD", I4641="800TAX  "),"Logic5"&amp;"_"&amp;TEXT(C4641,"dd.mm.yyyy") &amp;"_"&amp; 488.75,"")</f>
        <v>Logic5_28.04.2020_488.75</v>
      </c>
      <c r="T4641" s="21" t="e">
        <f ca="1">IF(AND(S4641&lt;&gt; "", COUNTIF(SAP!#REF!,S4641)&gt;0),"Matched", "")</f>
        <v>#REF!</v>
      </c>
    </row>
    <row r="4642" spans="1:20" hidden="1">
      <c r="A4642" s="21">
        <v>11563327</v>
      </c>
      <c r="B4642" s="22">
        <v>43949</v>
      </c>
      <c r="C4642" s="22">
        <v>43949</v>
      </c>
      <c r="D4642" s="21" t="s">
        <v>13</v>
      </c>
      <c r="E4642" s="23">
        <v>0</v>
      </c>
      <c r="F4642" s="23">
        <v>52.31</v>
      </c>
      <c r="G4642" s="23">
        <v>0</v>
      </c>
      <c r="H4642" s="23">
        <v>840244.05</v>
      </c>
      <c r="I4642" s="21" t="s">
        <v>14</v>
      </c>
      <c r="J4642" s="21" t="s">
        <v>15</v>
      </c>
      <c r="K4642" s="21" t="str">
        <f t="shared" si="239"/>
        <v/>
      </c>
      <c r="L4642" s="21" t="e">
        <f ca="1">IF(AND(K4642&lt;&gt; "", COUNTIF(SAP!#REF!,K4642)&gt;0),"Matched", "")</f>
        <v>#REF!</v>
      </c>
      <c r="M4642" s="21" t="str">
        <f t="shared" si="237"/>
        <v/>
      </c>
      <c r="N4642" s="21" t="e">
        <f ca="1">IF(AND(M4642&lt;&gt; "", COUNTIF(SAP!#REF!,M4642)&gt;0),"Matched", "")</f>
        <v>#REF!</v>
      </c>
      <c r="O4642" s="21" t="str">
        <f t="shared" si="238"/>
        <v/>
      </c>
      <c r="P4642" s="21" t="e">
        <f ca="1">IF(AND(O4642&lt;&gt; "", COUNTIF(SAP!#REF!,O4642)&gt;0),"Matched", "")</f>
        <v>#REF!</v>
      </c>
      <c r="R4642" s="21" t="e">
        <f ca="1">IF(AND(Q4642&lt;&gt; "", COUNTIF(SAP!#REF!,Q4642)&gt;0),"Matched", "")</f>
        <v>#REF!</v>
      </c>
      <c r="S4642" s="21" t="str">
        <f ca="1">IF(AND(D4642="AD", I4642="800TAX  "),"Logic5"&amp;"_"&amp;TEXT(C4642,"dd.mm.yyyy") &amp;"_"&amp; 488.75,"")</f>
        <v>Logic5_28.04.2020_488.75</v>
      </c>
      <c r="T4642" s="21" t="e">
        <f ca="1">IF(AND(S4642&lt;&gt; "", COUNTIF(SAP!#REF!,S4642)&gt;0),"Matched", "")</f>
        <v>#REF!</v>
      </c>
    </row>
    <row r="4643" spans="1:20" hidden="1">
      <c r="A4643" s="21">
        <v>11563327</v>
      </c>
      <c r="B4643" s="22">
        <v>43949</v>
      </c>
      <c r="C4643" s="22">
        <v>43949</v>
      </c>
      <c r="D4643" s="21" t="s">
        <v>13</v>
      </c>
      <c r="E4643" s="23">
        <v>0</v>
      </c>
      <c r="F4643" s="23">
        <v>61.92</v>
      </c>
      <c r="G4643" s="23">
        <v>0</v>
      </c>
      <c r="H4643" s="23">
        <v>840182.13</v>
      </c>
      <c r="I4643" s="21" t="s">
        <v>14</v>
      </c>
      <c r="J4643" s="21" t="s">
        <v>15</v>
      </c>
      <c r="K4643" s="21" t="str">
        <f t="shared" si="239"/>
        <v/>
      </c>
      <c r="L4643" s="21" t="e">
        <f ca="1">IF(AND(K4643&lt;&gt; "", COUNTIF(SAP!#REF!,K4643)&gt;0),"Matched", "")</f>
        <v>#REF!</v>
      </c>
      <c r="M4643" s="21" t="str">
        <f t="shared" si="237"/>
        <v/>
      </c>
      <c r="N4643" s="21" t="e">
        <f ca="1">IF(AND(M4643&lt;&gt; "", COUNTIF(SAP!#REF!,M4643)&gt;0),"Matched", "")</f>
        <v>#REF!</v>
      </c>
      <c r="O4643" s="21" t="str">
        <f t="shared" si="238"/>
        <v/>
      </c>
      <c r="P4643" s="21" t="e">
        <f ca="1">IF(AND(O4643&lt;&gt; "", COUNTIF(SAP!#REF!,O4643)&gt;0),"Matched", "")</f>
        <v>#REF!</v>
      </c>
      <c r="R4643" s="21" t="e">
        <f ca="1">IF(AND(Q4643&lt;&gt; "", COUNTIF(SAP!#REF!,Q4643)&gt;0),"Matched", "")</f>
        <v>#REF!</v>
      </c>
      <c r="S4643" s="21" t="str">
        <f ca="1">IF(AND(D4643="AD", I4643="800TAX  "),"Logic5"&amp;"_"&amp;TEXT(C4643,"dd.mm.yyyy") &amp;"_"&amp; 488.75,"")</f>
        <v>Logic5_28.04.2020_488.75</v>
      </c>
      <c r="T4643" s="21" t="e">
        <f ca="1">IF(AND(S4643&lt;&gt; "", COUNTIF(SAP!#REF!,S4643)&gt;0),"Matched", "")</f>
        <v>#REF!</v>
      </c>
    </row>
    <row r="4644" spans="1:20" hidden="1">
      <c r="A4644" s="21">
        <v>11563327</v>
      </c>
      <c r="B4644" s="22">
        <v>43949</v>
      </c>
      <c r="C4644" s="22">
        <v>43949</v>
      </c>
      <c r="D4644" s="21" t="s">
        <v>16</v>
      </c>
      <c r="E4644" s="23">
        <v>0</v>
      </c>
      <c r="F4644" s="23">
        <v>840182.13</v>
      </c>
      <c r="G4644" s="23">
        <v>0</v>
      </c>
      <c r="H4644" s="23">
        <v>0</v>
      </c>
      <c r="I4644" s="21" t="s">
        <v>17</v>
      </c>
      <c r="J4644" s="21" t="s">
        <v>18</v>
      </c>
      <c r="K4644" s="21" t="str">
        <f t="shared" si="239"/>
        <v>Logic1_04_840182.13</v>
      </c>
      <c r="L4644" s="21" t="e">
        <f ca="1">IF(AND(K4644&lt;&gt; "", COUNTIF(SAP!#REF!,K4644)&gt;0),"Matched", "")</f>
        <v>#REF!</v>
      </c>
    </row>
    <row r="4645" spans="1:20" hidden="1">
      <c r="A4645" s="21">
        <v>11563327</v>
      </c>
      <c r="B4645" s="22">
        <v>43950</v>
      </c>
      <c r="C4645" s="22">
        <v>43950</v>
      </c>
      <c r="D4645" s="21" t="s">
        <v>10</v>
      </c>
      <c r="E4645" s="23">
        <v>0</v>
      </c>
      <c r="F4645" s="23">
        <v>0</v>
      </c>
      <c r="G4645" s="23">
        <v>50</v>
      </c>
      <c r="H4645" s="23">
        <v>50</v>
      </c>
      <c r="I4645" s="21" t="s">
        <v>11</v>
      </c>
      <c r="J4645" s="21" t="s">
        <v>12</v>
      </c>
      <c r="K4645" s="21" t="str">
        <f t="shared" si="239"/>
        <v/>
      </c>
      <c r="L4645" s="21" t="e">
        <f ca="1">IF(AND(K4645&lt;&gt; "", COUNTIF(SAP!#REF!,K4645)&gt;0),"Matched", "")</f>
        <v>#REF!</v>
      </c>
      <c r="M4645" s="21" t="str">
        <f t="shared" ref="M4645:M4708" si="240">IF(D4645="TR","Logic2"&amp;"_"&amp;TEXT(C4645,"dd.mm.yyyy") &amp;"_"&amp; F4645,"")</f>
        <v/>
      </c>
      <c r="N4645" s="21" t="e">
        <f ca="1">IF(AND(M4645&lt;&gt; "", COUNTIF(SAP!#REF!,M4645)&gt;0),"Matched", "")</f>
        <v>#REF!</v>
      </c>
      <c r="O4645" s="21" t="str">
        <f t="shared" ref="O4645:O4708" si="241">IF(D4645="AF","Logic3"&amp;"_"&amp;G4645,"")</f>
        <v/>
      </c>
      <c r="P4645" s="21" t="e">
        <f ca="1">IF(AND(O4645&lt;&gt; "", COUNTIF(SAP!#REF!,O4645)&gt;0),"Matched", "")</f>
        <v>#REF!</v>
      </c>
      <c r="Q4645" s="21" t="str">
        <f ca="1">IF(OR(D4645="AC",D4645="TR"),"Logic4"&amp;"_"&amp;TEXT(C4645,"dd.mm.yyyy") &amp;"_"&amp; 858422.02,"")</f>
        <v>Logic4_29.04.2020_858422.02</v>
      </c>
      <c r="R4645" s="21" t="e">
        <f ca="1">IF(AND(Q4645&lt;&gt; "", COUNTIF(SAP!#REF!,Q4645)&gt;0),"Matched", "")</f>
        <v>#REF!</v>
      </c>
    </row>
    <row r="4646" spans="1:20" hidden="1">
      <c r="A4646" s="21">
        <v>11563327</v>
      </c>
      <c r="B4646" s="22">
        <v>43950</v>
      </c>
      <c r="C4646" s="22">
        <v>43950</v>
      </c>
      <c r="D4646" s="21" t="s">
        <v>10</v>
      </c>
      <c r="E4646" s="23">
        <v>0</v>
      </c>
      <c r="F4646" s="23">
        <v>0</v>
      </c>
      <c r="G4646" s="23">
        <v>50</v>
      </c>
      <c r="H4646" s="23">
        <v>100</v>
      </c>
      <c r="I4646" s="21" t="s">
        <v>11</v>
      </c>
      <c r="J4646" s="21" t="s">
        <v>12</v>
      </c>
      <c r="K4646" s="21" t="str">
        <f t="shared" si="239"/>
        <v/>
      </c>
      <c r="L4646" s="21" t="e">
        <f ca="1">IF(AND(K4646&lt;&gt; "", COUNTIF(SAP!#REF!,K4646)&gt;0),"Matched", "")</f>
        <v>#REF!</v>
      </c>
      <c r="M4646" s="21" t="str">
        <f t="shared" si="240"/>
        <v/>
      </c>
      <c r="N4646" s="21" t="e">
        <f ca="1">IF(AND(M4646&lt;&gt; "", COUNTIF(SAP!#REF!,M4646)&gt;0),"Matched", "")</f>
        <v>#REF!</v>
      </c>
      <c r="O4646" s="21" t="str">
        <f t="shared" si="241"/>
        <v/>
      </c>
      <c r="P4646" s="21" t="e">
        <f ca="1">IF(AND(O4646&lt;&gt; "", COUNTIF(SAP!#REF!,O4646)&gt;0),"Matched", "")</f>
        <v>#REF!</v>
      </c>
      <c r="Q4646" s="21" t="str">
        <f ca="1">IF(OR(D4646="AC",D4646="TR"),"Logic4"&amp;"_"&amp;TEXT(C4646,"dd.mm.yyyy") &amp;"_"&amp; 858422.02,"")</f>
        <v>Logic4_29.04.2020_858422.02</v>
      </c>
      <c r="R4646" s="21" t="e">
        <f ca="1">IF(AND(Q4646&lt;&gt; "", COUNTIF(SAP!#REF!,Q4646)&gt;0),"Matched", "")</f>
        <v>#REF!</v>
      </c>
    </row>
    <row r="4647" spans="1:20" hidden="1">
      <c r="A4647" s="21">
        <v>11563327</v>
      </c>
      <c r="B4647" s="22">
        <v>43950</v>
      </c>
      <c r="C4647" s="22">
        <v>43950</v>
      </c>
      <c r="D4647" s="21" t="s">
        <v>10</v>
      </c>
      <c r="E4647" s="23">
        <v>0</v>
      </c>
      <c r="F4647" s="23">
        <v>0</v>
      </c>
      <c r="G4647" s="23">
        <v>300</v>
      </c>
      <c r="H4647" s="23">
        <v>400</v>
      </c>
      <c r="I4647" s="21" t="s">
        <v>11</v>
      </c>
      <c r="J4647" s="21" t="s">
        <v>12</v>
      </c>
      <c r="K4647" s="21" t="str">
        <f t="shared" si="239"/>
        <v/>
      </c>
      <c r="L4647" s="21" t="e">
        <f ca="1">IF(AND(K4647&lt;&gt; "", COUNTIF(SAP!#REF!,K4647)&gt;0),"Matched", "")</f>
        <v>#REF!</v>
      </c>
      <c r="M4647" s="21" t="str">
        <f t="shared" si="240"/>
        <v/>
      </c>
      <c r="N4647" s="21" t="e">
        <f ca="1">IF(AND(M4647&lt;&gt; "", COUNTIF(SAP!#REF!,M4647)&gt;0),"Matched", "")</f>
        <v>#REF!</v>
      </c>
      <c r="O4647" s="21" t="str">
        <f t="shared" si="241"/>
        <v/>
      </c>
      <c r="P4647" s="21" t="e">
        <f ca="1">IF(AND(O4647&lt;&gt; "", COUNTIF(SAP!#REF!,O4647)&gt;0),"Matched", "")</f>
        <v>#REF!</v>
      </c>
      <c r="Q4647" s="21" t="str">
        <f ca="1">IF(OR(D4647="AC",D4647="TR"),"Logic4"&amp;"_"&amp;TEXT(C4647,"dd.mm.yyyy") &amp;"_"&amp; 858422.02,"")</f>
        <v>Logic4_29.04.2020_858422.02</v>
      </c>
      <c r="R4647" s="21" t="e">
        <f ca="1">IF(AND(Q4647&lt;&gt; "", COUNTIF(SAP!#REF!,Q4647)&gt;0),"Matched", "")</f>
        <v>#REF!</v>
      </c>
    </row>
    <row r="4648" spans="1:20" hidden="1">
      <c r="A4648" s="21">
        <v>11563327</v>
      </c>
      <c r="B4648" s="22">
        <v>43950</v>
      </c>
      <c r="C4648" s="22">
        <v>43950</v>
      </c>
      <c r="D4648" s="21" t="s">
        <v>10</v>
      </c>
      <c r="E4648" s="23">
        <v>0</v>
      </c>
      <c r="F4648" s="23">
        <v>0</v>
      </c>
      <c r="G4648" s="23">
        <v>400</v>
      </c>
      <c r="H4648" s="23">
        <v>800</v>
      </c>
      <c r="I4648" s="21" t="s">
        <v>11</v>
      </c>
      <c r="J4648" s="21" t="s">
        <v>12</v>
      </c>
      <c r="K4648" s="21" t="str">
        <f t="shared" si="239"/>
        <v/>
      </c>
      <c r="L4648" s="21" t="e">
        <f ca="1">IF(AND(K4648&lt;&gt; "", COUNTIF(SAP!#REF!,K4648)&gt;0),"Matched", "")</f>
        <v>#REF!</v>
      </c>
      <c r="M4648" s="21" t="str">
        <f t="shared" si="240"/>
        <v/>
      </c>
      <c r="N4648" s="21" t="e">
        <f ca="1">IF(AND(M4648&lt;&gt; "", COUNTIF(SAP!#REF!,M4648)&gt;0),"Matched", "")</f>
        <v>#REF!</v>
      </c>
      <c r="O4648" s="21" t="str">
        <f t="shared" si="241"/>
        <v/>
      </c>
      <c r="P4648" s="21" t="e">
        <f ca="1">IF(AND(O4648&lt;&gt; "", COUNTIF(SAP!#REF!,O4648)&gt;0),"Matched", "")</f>
        <v>#REF!</v>
      </c>
      <c r="Q4648" s="21" t="str">
        <f ca="1">IF(OR(D4648="AC",D4648="TR"),"Logic4"&amp;"_"&amp;TEXT(C4648,"dd.mm.yyyy") &amp;"_"&amp; 858422.02,"")</f>
        <v>Logic4_29.04.2020_858422.02</v>
      </c>
      <c r="R4648" s="21" t="e">
        <f ca="1">IF(AND(Q4648&lt;&gt; "", COUNTIF(SAP!#REF!,Q4648)&gt;0),"Matched", "")</f>
        <v>#REF!</v>
      </c>
    </row>
    <row r="4649" spans="1:20" hidden="1">
      <c r="A4649" s="21">
        <v>11563327</v>
      </c>
      <c r="B4649" s="22">
        <v>43950</v>
      </c>
      <c r="C4649" s="22">
        <v>43950</v>
      </c>
      <c r="D4649" s="21" t="s">
        <v>10</v>
      </c>
      <c r="E4649" s="23">
        <v>0</v>
      </c>
      <c r="F4649" s="23">
        <v>0</v>
      </c>
      <c r="G4649" s="23">
        <v>431.8</v>
      </c>
      <c r="H4649" s="23">
        <v>1231.8</v>
      </c>
      <c r="I4649" s="21" t="s">
        <v>11</v>
      </c>
      <c r="J4649" s="21" t="s">
        <v>12</v>
      </c>
      <c r="K4649" s="21" t="str">
        <f t="shared" si="239"/>
        <v/>
      </c>
      <c r="L4649" s="21" t="e">
        <f ca="1">IF(AND(K4649&lt;&gt; "", COUNTIF(SAP!#REF!,K4649)&gt;0),"Matched", "")</f>
        <v>#REF!</v>
      </c>
      <c r="M4649" s="21" t="str">
        <f t="shared" si="240"/>
        <v/>
      </c>
      <c r="N4649" s="21" t="e">
        <f ca="1">IF(AND(M4649&lt;&gt; "", COUNTIF(SAP!#REF!,M4649)&gt;0),"Matched", "")</f>
        <v>#REF!</v>
      </c>
      <c r="O4649" s="21" t="str">
        <f t="shared" si="241"/>
        <v/>
      </c>
      <c r="P4649" s="21" t="e">
        <f ca="1">IF(AND(O4649&lt;&gt; "", COUNTIF(SAP!#REF!,O4649)&gt;0),"Matched", "")</f>
        <v>#REF!</v>
      </c>
      <c r="Q4649" s="21" t="str">
        <f ca="1">IF(OR(D4649="AC",D4649="TR"),"Logic4"&amp;"_"&amp;TEXT(C4649,"dd.mm.yyyy") &amp;"_"&amp; 858422.02,"")</f>
        <v>Logic4_29.04.2020_858422.02</v>
      </c>
      <c r="R4649" s="21" t="e">
        <f ca="1">IF(AND(Q4649&lt;&gt; "", COUNTIF(SAP!#REF!,Q4649)&gt;0),"Matched", "")</f>
        <v>#REF!</v>
      </c>
    </row>
    <row r="4650" spans="1:20" hidden="1">
      <c r="A4650" s="21">
        <v>11563327</v>
      </c>
      <c r="B4650" s="22">
        <v>43950</v>
      </c>
      <c r="C4650" s="22">
        <v>43950</v>
      </c>
      <c r="D4650" s="21" t="s">
        <v>10</v>
      </c>
      <c r="E4650" s="23">
        <v>0</v>
      </c>
      <c r="F4650" s="23">
        <v>0</v>
      </c>
      <c r="G4650" s="23">
        <v>441.1</v>
      </c>
      <c r="H4650" s="23">
        <v>1672.9</v>
      </c>
      <c r="I4650" s="21" t="s">
        <v>11</v>
      </c>
      <c r="J4650" s="21" t="s">
        <v>12</v>
      </c>
      <c r="K4650" s="21" t="str">
        <f t="shared" si="239"/>
        <v/>
      </c>
      <c r="L4650" s="21" t="e">
        <f ca="1">IF(AND(K4650&lt;&gt; "", COUNTIF(SAP!#REF!,K4650)&gt;0),"Matched", "")</f>
        <v>#REF!</v>
      </c>
      <c r="M4650" s="21" t="str">
        <f t="shared" si="240"/>
        <v/>
      </c>
      <c r="N4650" s="21" t="e">
        <f ca="1">IF(AND(M4650&lt;&gt; "", COUNTIF(SAP!#REF!,M4650)&gt;0),"Matched", "")</f>
        <v>#REF!</v>
      </c>
      <c r="O4650" s="21" t="str">
        <f t="shared" si="241"/>
        <v/>
      </c>
      <c r="P4650" s="21" t="e">
        <f ca="1">IF(AND(O4650&lt;&gt; "", COUNTIF(SAP!#REF!,O4650)&gt;0),"Matched", "")</f>
        <v>#REF!</v>
      </c>
      <c r="Q4650" s="21" t="str">
        <f ca="1">IF(OR(D4650="AC",D4650="TR"),"Logic4"&amp;"_"&amp;TEXT(C4650,"dd.mm.yyyy") &amp;"_"&amp; 858422.02,"")</f>
        <v>Logic4_29.04.2020_858422.02</v>
      </c>
      <c r="R4650" s="21" t="e">
        <f ca="1">IF(AND(Q4650&lt;&gt; "", COUNTIF(SAP!#REF!,Q4650)&gt;0),"Matched", "")</f>
        <v>#REF!</v>
      </c>
    </row>
    <row r="4651" spans="1:20" hidden="1">
      <c r="A4651" s="21">
        <v>11563327</v>
      </c>
      <c r="B4651" s="22">
        <v>43950</v>
      </c>
      <c r="C4651" s="22">
        <v>43950</v>
      </c>
      <c r="D4651" s="21" t="s">
        <v>10</v>
      </c>
      <c r="E4651" s="23">
        <v>0</v>
      </c>
      <c r="F4651" s="23">
        <v>0</v>
      </c>
      <c r="G4651" s="23">
        <v>460</v>
      </c>
      <c r="H4651" s="23">
        <v>2132.9</v>
      </c>
      <c r="I4651" s="21" t="s">
        <v>11</v>
      </c>
      <c r="J4651" s="21" t="s">
        <v>12</v>
      </c>
      <c r="K4651" s="21" t="str">
        <f t="shared" si="239"/>
        <v/>
      </c>
      <c r="L4651" s="21" t="e">
        <f ca="1">IF(AND(K4651&lt;&gt; "", COUNTIF(SAP!#REF!,K4651)&gt;0),"Matched", "")</f>
        <v>#REF!</v>
      </c>
      <c r="M4651" s="21" t="str">
        <f t="shared" si="240"/>
        <v/>
      </c>
      <c r="N4651" s="21" t="e">
        <f ca="1">IF(AND(M4651&lt;&gt; "", COUNTIF(SAP!#REF!,M4651)&gt;0),"Matched", "")</f>
        <v>#REF!</v>
      </c>
      <c r="O4651" s="21" t="str">
        <f t="shared" si="241"/>
        <v/>
      </c>
      <c r="P4651" s="21" t="e">
        <f ca="1">IF(AND(O4651&lt;&gt; "", COUNTIF(SAP!#REF!,O4651)&gt;0),"Matched", "")</f>
        <v>#REF!</v>
      </c>
      <c r="Q4651" s="21" t="str">
        <f ca="1">IF(OR(D4651="AC",D4651="TR"),"Logic4"&amp;"_"&amp;TEXT(C4651,"dd.mm.yyyy") &amp;"_"&amp; 858422.02,"")</f>
        <v>Logic4_29.04.2020_858422.02</v>
      </c>
      <c r="R4651" s="21" t="e">
        <f ca="1">IF(AND(Q4651&lt;&gt; "", COUNTIF(SAP!#REF!,Q4651)&gt;0),"Matched", "")</f>
        <v>#REF!</v>
      </c>
    </row>
    <row r="4652" spans="1:20" hidden="1">
      <c r="A4652" s="21">
        <v>11563327</v>
      </c>
      <c r="B4652" s="22">
        <v>43950</v>
      </c>
      <c r="C4652" s="22">
        <v>43950</v>
      </c>
      <c r="D4652" s="21" t="s">
        <v>10</v>
      </c>
      <c r="E4652" s="23">
        <v>0</v>
      </c>
      <c r="F4652" s="23">
        <v>0</v>
      </c>
      <c r="G4652" s="23">
        <v>500</v>
      </c>
      <c r="H4652" s="23">
        <v>2632.9</v>
      </c>
      <c r="I4652" s="21" t="s">
        <v>11</v>
      </c>
      <c r="J4652" s="21" t="s">
        <v>12</v>
      </c>
      <c r="K4652" s="21" t="str">
        <f t="shared" si="239"/>
        <v/>
      </c>
      <c r="L4652" s="21" t="e">
        <f ca="1">IF(AND(K4652&lt;&gt; "", COUNTIF(SAP!#REF!,K4652)&gt;0),"Matched", "")</f>
        <v>#REF!</v>
      </c>
      <c r="M4652" s="21" t="str">
        <f t="shared" si="240"/>
        <v/>
      </c>
      <c r="N4652" s="21" t="e">
        <f ca="1">IF(AND(M4652&lt;&gt; "", COUNTIF(SAP!#REF!,M4652)&gt;0),"Matched", "")</f>
        <v>#REF!</v>
      </c>
      <c r="O4652" s="21" t="str">
        <f t="shared" si="241"/>
        <v/>
      </c>
      <c r="P4652" s="21" t="e">
        <f ca="1">IF(AND(O4652&lt;&gt; "", COUNTIF(SAP!#REF!,O4652)&gt;0),"Matched", "")</f>
        <v>#REF!</v>
      </c>
      <c r="Q4652" s="21" t="str">
        <f ca="1">IF(OR(D4652="AC",D4652="TR"),"Logic4"&amp;"_"&amp;TEXT(C4652,"dd.mm.yyyy") &amp;"_"&amp; 858422.02,"")</f>
        <v>Logic4_29.04.2020_858422.02</v>
      </c>
      <c r="R4652" s="21" t="e">
        <f ca="1">IF(AND(Q4652&lt;&gt; "", COUNTIF(SAP!#REF!,Q4652)&gt;0),"Matched", "")</f>
        <v>#REF!</v>
      </c>
    </row>
    <row r="4653" spans="1:20" hidden="1">
      <c r="A4653" s="21">
        <v>11563327</v>
      </c>
      <c r="B4653" s="22">
        <v>43950</v>
      </c>
      <c r="C4653" s="22">
        <v>43950</v>
      </c>
      <c r="D4653" s="21" t="s">
        <v>10</v>
      </c>
      <c r="E4653" s="23">
        <v>0</v>
      </c>
      <c r="F4653" s="23">
        <v>0</v>
      </c>
      <c r="G4653" s="23">
        <v>500</v>
      </c>
      <c r="H4653" s="23">
        <v>3132.9</v>
      </c>
      <c r="I4653" s="21" t="s">
        <v>11</v>
      </c>
      <c r="J4653" s="21" t="s">
        <v>12</v>
      </c>
      <c r="K4653" s="21" t="str">
        <f t="shared" si="239"/>
        <v/>
      </c>
      <c r="L4653" s="21" t="e">
        <f ca="1">IF(AND(K4653&lt;&gt; "", COUNTIF(SAP!#REF!,K4653)&gt;0),"Matched", "")</f>
        <v>#REF!</v>
      </c>
      <c r="M4653" s="21" t="str">
        <f t="shared" si="240"/>
        <v/>
      </c>
      <c r="N4653" s="21" t="e">
        <f ca="1">IF(AND(M4653&lt;&gt; "", COUNTIF(SAP!#REF!,M4653)&gt;0),"Matched", "")</f>
        <v>#REF!</v>
      </c>
      <c r="O4653" s="21" t="str">
        <f t="shared" si="241"/>
        <v/>
      </c>
      <c r="P4653" s="21" t="e">
        <f ca="1">IF(AND(O4653&lt;&gt; "", COUNTIF(SAP!#REF!,O4653)&gt;0),"Matched", "")</f>
        <v>#REF!</v>
      </c>
      <c r="Q4653" s="21" t="str">
        <f ca="1">IF(OR(D4653="AC",D4653="TR"),"Logic4"&amp;"_"&amp;TEXT(C4653,"dd.mm.yyyy") &amp;"_"&amp; 858422.02,"")</f>
        <v>Logic4_29.04.2020_858422.02</v>
      </c>
      <c r="R4653" s="21" t="e">
        <f ca="1">IF(AND(Q4653&lt;&gt; "", COUNTIF(SAP!#REF!,Q4653)&gt;0),"Matched", "")</f>
        <v>#REF!</v>
      </c>
    </row>
    <row r="4654" spans="1:20" hidden="1">
      <c r="A4654" s="21">
        <v>11563327</v>
      </c>
      <c r="B4654" s="22">
        <v>43950</v>
      </c>
      <c r="C4654" s="22">
        <v>43950</v>
      </c>
      <c r="D4654" s="21" t="s">
        <v>10</v>
      </c>
      <c r="E4654" s="23">
        <v>0</v>
      </c>
      <c r="F4654" s="23">
        <v>0</v>
      </c>
      <c r="G4654" s="23">
        <v>560</v>
      </c>
      <c r="H4654" s="23">
        <v>3692.9</v>
      </c>
      <c r="I4654" s="21" t="s">
        <v>11</v>
      </c>
      <c r="J4654" s="21" t="s">
        <v>12</v>
      </c>
      <c r="K4654" s="21" t="str">
        <f t="shared" si="239"/>
        <v/>
      </c>
      <c r="L4654" s="21" t="e">
        <f ca="1">IF(AND(K4654&lt;&gt; "", COUNTIF(SAP!#REF!,K4654)&gt;0),"Matched", "")</f>
        <v>#REF!</v>
      </c>
      <c r="M4654" s="21" t="str">
        <f t="shared" si="240"/>
        <v/>
      </c>
      <c r="N4654" s="21" t="e">
        <f ca="1">IF(AND(M4654&lt;&gt; "", COUNTIF(SAP!#REF!,M4654)&gt;0),"Matched", "")</f>
        <v>#REF!</v>
      </c>
      <c r="O4654" s="21" t="str">
        <f t="shared" si="241"/>
        <v/>
      </c>
      <c r="P4654" s="21" t="e">
        <f ca="1">IF(AND(O4654&lt;&gt; "", COUNTIF(SAP!#REF!,O4654)&gt;0),"Matched", "")</f>
        <v>#REF!</v>
      </c>
      <c r="Q4654" s="21" t="str">
        <f ca="1">IF(OR(D4654="AC",D4654="TR"),"Logic4"&amp;"_"&amp;TEXT(C4654,"dd.mm.yyyy") &amp;"_"&amp; 858422.02,"")</f>
        <v>Logic4_29.04.2020_858422.02</v>
      </c>
      <c r="R4654" s="21" t="e">
        <f ca="1">IF(AND(Q4654&lt;&gt; "", COUNTIF(SAP!#REF!,Q4654)&gt;0),"Matched", "")</f>
        <v>#REF!</v>
      </c>
    </row>
    <row r="4655" spans="1:20" hidden="1">
      <c r="A4655" s="21">
        <v>11563327</v>
      </c>
      <c r="B4655" s="22">
        <v>43950</v>
      </c>
      <c r="C4655" s="22">
        <v>43950</v>
      </c>
      <c r="D4655" s="21" t="s">
        <v>10</v>
      </c>
      <c r="E4655" s="23">
        <v>0</v>
      </c>
      <c r="F4655" s="23">
        <v>0</v>
      </c>
      <c r="G4655" s="23">
        <v>610</v>
      </c>
      <c r="H4655" s="23">
        <v>4302.8999999999996</v>
      </c>
      <c r="I4655" s="21" t="s">
        <v>11</v>
      </c>
      <c r="J4655" s="21" t="s">
        <v>12</v>
      </c>
      <c r="K4655" s="21" t="str">
        <f t="shared" si="239"/>
        <v/>
      </c>
      <c r="L4655" s="21" t="e">
        <f ca="1">IF(AND(K4655&lt;&gt; "", COUNTIF(SAP!#REF!,K4655)&gt;0),"Matched", "")</f>
        <v>#REF!</v>
      </c>
      <c r="M4655" s="21" t="str">
        <f t="shared" si="240"/>
        <v/>
      </c>
      <c r="N4655" s="21" t="e">
        <f ca="1">IF(AND(M4655&lt;&gt; "", COUNTIF(SAP!#REF!,M4655)&gt;0),"Matched", "")</f>
        <v>#REF!</v>
      </c>
      <c r="O4655" s="21" t="str">
        <f t="shared" si="241"/>
        <v/>
      </c>
      <c r="P4655" s="21" t="e">
        <f ca="1">IF(AND(O4655&lt;&gt; "", COUNTIF(SAP!#REF!,O4655)&gt;0),"Matched", "")</f>
        <v>#REF!</v>
      </c>
      <c r="Q4655" s="21" t="str">
        <f ca="1">IF(OR(D4655="AC",D4655="TR"),"Logic4"&amp;"_"&amp;TEXT(C4655,"dd.mm.yyyy") &amp;"_"&amp; 858422.02,"")</f>
        <v>Logic4_29.04.2020_858422.02</v>
      </c>
      <c r="R4655" s="21" t="e">
        <f ca="1">IF(AND(Q4655&lt;&gt; "", COUNTIF(SAP!#REF!,Q4655)&gt;0),"Matched", "")</f>
        <v>#REF!</v>
      </c>
    </row>
    <row r="4656" spans="1:20" hidden="1">
      <c r="A4656" s="21">
        <v>11563327</v>
      </c>
      <c r="B4656" s="22">
        <v>43950</v>
      </c>
      <c r="C4656" s="22">
        <v>43950</v>
      </c>
      <c r="D4656" s="21" t="s">
        <v>10</v>
      </c>
      <c r="E4656" s="23">
        <v>0</v>
      </c>
      <c r="F4656" s="23">
        <v>0</v>
      </c>
      <c r="G4656" s="23">
        <v>680</v>
      </c>
      <c r="H4656" s="23">
        <v>4982.8999999999996</v>
      </c>
      <c r="I4656" s="21" t="s">
        <v>11</v>
      </c>
      <c r="J4656" s="21" t="s">
        <v>12</v>
      </c>
      <c r="K4656" s="21" t="str">
        <f t="shared" si="239"/>
        <v/>
      </c>
      <c r="L4656" s="21" t="e">
        <f ca="1">IF(AND(K4656&lt;&gt; "", COUNTIF(SAP!#REF!,K4656)&gt;0),"Matched", "")</f>
        <v>#REF!</v>
      </c>
      <c r="M4656" s="21" t="str">
        <f t="shared" si="240"/>
        <v/>
      </c>
      <c r="N4656" s="21" t="e">
        <f ca="1">IF(AND(M4656&lt;&gt; "", COUNTIF(SAP!#REF!,M4656)&gt;0),"Matched", "")</f>
        <v>#REF!</v>
      </c>
      <c r="O4656" s="21" t="str">
        <f t="shared" si="241"/>
        <v/>
      </c>
      <c r="P4656" s="21" t="e">
        <f ca="1">IF(AND(O4656&lt;&gt; "", COUNTIF(SAP!#REF!,O4656)&gt;0),"Matched", "")</f>
        <v>#REF!</v>
      </c>
      <c r="Q4656" s="21" t="str">
        <f ca="1">IF(OR(D4656="AC",D4656="TR"),"Logic4"&amp;"_"&amp;TEXT(C4656,"dd.mm.yyyy") &amp;"_"&amp; 858422.02,"")</f>
        <v>Logic4_29.04.2020_858422.02</v>
      </c>
      <c r="R4656" s="21" t="e">
        <f ca="1">IF(AND(Q4656&lt;&gt; "", COUNTIF(SAP!#REF!,Q4656)&gt;0),"Matched", "")</f>
        <v>#REF!</v>
      </c>
    </row>
    <row r="4657" spans="1:18" hidden="1">
      <c r="A4657" s="21">
        <v>11563327</v>
      </c>
      <c r="B4657" s="22">
        <v>43950</v>
      </c>
      <c r="C4657" s="22">
        <v>43950</v>
      </c>
      <c r="D4657" s="21" t="s">
        <v>10</v>
      </c>
      <c r="E4657" s="23">
        <v>0</v>
      </c>
      <c r="F4657" s="23">
        <v>0</v>
      </c>
      <c r="G4657" s="23">
        <v>680</v>
      </c>
      <c r="H4657" s="23">
        <v>5662.9</v>
      </c>
      <c r="I4657" s="21" t="s">
        <v>11</v>
      </c>
      <c r="J4657" s="21" t="s">
        <v>12</v>
      </c>
      <c r="K4657" s="21" t="str">
        <f t="shared" si="239"/>
        <v/>
      </c>
      <c r="L4657" s="21" t="e">
        <f ca="1">IF(AND(K4657&lt;&gt; "", COUNTIF(SAP!#REF!,K4657)&gt;0),"Matched", "")</f>
        <v>#REF!</v>
      </c>
      <c r="M4657" s="21" t="str">
        <f t="shared" si="240"/>
        <v/>
      </c>
      <c r="N4657" s="21" t="e">
        <f ca="1">IF(AND(M4657&lt;&gt; "", COUNTIF(SAP!#REF!,M4657)&gt;0),"Matched", "")</f>
        <v>#REF!</v>
      </c>
      <c r="O4657" s="21" t="str">
        <f t="shared" si="241"/>
        <v/>
      </c>
      <c r="P4657" s="21" t="e">
        <f ca="1">IF(AND(O4657&lt;&gt; "", COUNTIF(SAP!#REF!,O4657)&gt;0),"Matched", "")</f>
        <v>#REF!</v>
      </c>
      <c r="Q4657" s="21" t="str">
        <f ca="1">IF(OR(D4657="AC",D4657="TR"),"Logic4"&amp;"_"&amp;TEXT(C4657,"dd.mm.yyyy") &amp;"_"&amp; 858422.02,"")</f>
        <v>Logic4_29.04.2020_858422.02</v>
      </c>
      <c r="R4657" s="21" t="e">
        <f ca="1">IF(AND(Q4657&lt;&gt; "", COUNTIF(SAP!#REF!,Q4657)&gt;0),"Matched", "")</f>
        <v>#REF!</v>
      </c>
    </row>
    <row r="4658" spans="1:18" hidden="1">
      <c r="A4658" s="21">
        <v>11563327</v>
      </c>
      <c r="B4658" s="22">
        <v>43950</v>
      </c>
      <c r="C4658" s="22">
        <v>43950</v>
      </c>
      <c r="D4658" s="21" t="s">
        <v>10</v>
      </c>
      <c r="E4658" s="23">
        <v>0</v>
      </c>
      <c r="F4658" s="23">
        <v>0</v>
      </c>
      <c r="G4658" s="23">
        <v>700</v>
      </c>
      <c r="H4658" s="23">
        <v>6362.9</v>
      </c>
      <c r="I4658" s="21" t="s">
        <v>11</v>
      </c>
      <c r="J4658" s="21" t="s">
        <v>12</v>
      </c>
      <c r="K4658" s="21" t="str">
        <f t="shared" si="239"/>
        <v/>
      </c>
      <c r="L4658" s="21" t="e">
        <f ca="1">IF(AND(K4658&lt;&gt; "", COUNTIF(SAP!#REF!,K4658)&gt;0),"Matched", "")</f>
        <v>#REF!</v>
      </c>
      <c r="M4658" s="21" t="str">
        <f t="shared" si="240"/>
        <v/>
      </c>
      <c r="N4658" s="21" t="e">
        <f ca="1">IF(AND(M4658&lt;&gt; "", COUNTIF(SAP!#REF!,M4658)&gt;0),"Matched", "")</f>
        <v>#REF!</v>
      </c>
      <c r="O4658" s="21" t="str">
        <f t="shared" si="241"/>
        <v/>
      </c>
      <c r="P4658" s="21" t="e">
        <f ca="1">IF(AND(O4658&lt;&gt; "", COUNTIF(SAP!#REF!,O4658)&gt;0),"Matched", "")</f>
        <v>#REF!</v>
      </c>
      <c r="Q4658" s="21" t="str">
        <f ca="1">IF(OR(D4658="AC",D4658="TR"),"Logic4"&amp;"_"&amp;TEXT(C4658,"dd.mm.yyyy") &amp;"_"&amp; 858422.02,"")</f>
        <v>Logic4_29.04.2020_858422.02</v>
      </c>
      <c r="R4658" s="21" t="e">
        <f ca="1">IF(AND(Q4658&lt;&gt; "", COUNTIF(SAP!#REF!,Q4658)&gt;0),"Matched", "")</f>
        <v>#REF!</v>
      </c>
    </row>
    <row r="4659" spans="1:18" hidden="1">
      <c r="A4659" s="21">
        <v>11563327</v>
      </c>
      <c r="B4659" s="22">
        <v>43950</v>
      </c>
      <c r="C4659" s="22">
        <v>43950</v>
      </c>
      <c r="D4659" s="21" t="s">
        <v>10</v>
      </c>
      <c r="E4659" s="23">
        <v>0</v>
      </c>
      <c r="F4659" s="23">
        <v>0</v>
      </c>
      <c r="G4659" s="23">
        <v>800</v>
      </c>
      <c r="H4659" s="23">
        <v>7162.9</v>
      </c>
      <c r="I4659" s="21" t="s">
        <v>11</v>
      </c>
      <c r="J4659" s="21" t="s">
        <v>12</v>
      </c>
      <c r="K4659" s="21" t="str">
        <f t="shared" si="239"/>
        <v/>
      </c>
      <c r="L4659" s="21" t="e">
        <f ca="1">IF(AND(K4659&lt;&gt; "", COUNTIF(SAP!#REF!,K4659)&gt;0),"Matched", "")</f>
        <v>#REF!</v>
      </c>
      <c r="M4659" s="21" t="str">
        <f t="shared" si="240"/>
        <v/>
      </c>
      <c r="N4659" s="21" t="e">
        <f ca="1">IF(AND(M4659&lt;&gt; "", COUNTIF(SAP!#REF!,M4659)&gt;0),"Matched", "")</f>
        <v>#REF!</v>
      </c>
      <c r="O4659" s="21" t="str">
        <f t="shared" si="241"/>
        <v/>
      </c>
      <c r="P4659" s="21" t="e">
        <f ca="1">IF(AND(O4659&lt;&gt; "", COUNTIF(SAP!#REF!,O4659)&gt;0),"Matched", "")</f>
        <v>#REF!</v>
      </c>
      <c r="Q4659" s="21" t="str">
        <f ca="1">IF(OR(D4659="AC",D4659="TR"),"Logic4"&amp;"_"&amp;TEXT(C4659,"dd.mm.yyyy") &amp;"_"&amp; 858422.02,"")</f>
        <v>Logic4_29.04.2020_858422.02</v>
      </c>
      <c r="R4659" s="21" t="e">
        <f ca="1">IF(AND(Q4659&lt;&gt; "", COUNTIF(SAP!#REF!,Q4659)&gt;0),"Matched", "")</f>
        <v>#REF!</v>
      </c>
    </row>
    <row r="4660" spans="1:18" hidden="1">
      <c r="A4660" s="21">
        <v>11563327</v>
      </c>
      <c r="B4660" s="22">
        <v>43950</v>
      </c>
      <c r="C4660" s="22">
        <v>43950</v>
      </c>
      <c r="D4660" s="21" t="s">
        <v>10</v>
      </c>
      <c r="E4660" s="23">
        <v>0</v>
      </c>
      <c r="F4660" s="23">
        <v>0</v>
      </c>
      <c r="G4660" s="23">
        <v>890</v>
      </c>
      <c r="H4660" s="23">
        <v>8052.9</v>
      </c>
      <c r="I4660" s="21" t="s">
        <v>11</v>
      </c>
      <c r="J4660" s="21" t="s">
        <v>12</v>
      </c>
      <c r="K4660" s="21" t="str">
        <f t="shared" si="239"/>
        <v/>
      </c>
      <c r="L4660" s="21" t="e">
        <f ca="1">IF(AND(K4660&lt;&gt; "", COUNTIF(SAP!#REF!,K4660)&gt;0),"Matched", "")</f>
        <v>#REF!</v>
      </c>
      <c r="M4660" s="21" t="str">
        <f t="shared" si="240"/>
        <v/>
      </c>
      <c r="N4660" s="21" t="e">
        <f ca="1">IF(AND(M4660&lt;&gt; "", COUNTIF(SAP!#REF!,M4660)&gt;0),"Matched", "")</f>
        <v>#REF!</v>
      </c>
      <c r="O4660" s="21" t="str">
        <f t="shared" si="241"/>
        <v/>
      </c>
      <c r="P4660" s="21" t="e">
        <f ca="1">IF(AND(O4660&lt;&gt; "", COUNTIF(SAP!#REF!,O4660)&gt;0),"Matched", "")</f>
        <v>#REF!</v>
      </c>
      <c r="Q4660" s="21" t="str">
        <f ca="1">IF(OR(D4660="AC",D4660="TR"),"Logic4"&amp;"_"&amp;TEXT(C4660,"dd.mm.yyyy") &amp;"_"&amp; 858422.02,"")</f>
        <v>Logic4_29.04.2020_858422.02</v>
      </c>
      <c r="R4660" s="21" t="e">
        <f ca="1">IF(AND(Q4660&lt;&gt; "", COUNTIF(SAP!#REF!,Q4660)&gt;0),"Matched", "")</f>
        <v>#REF!</v>
      </c>
    </row>
    <row r="4661" spans="1:18" hidden="1">
      <c r="A4661" s="21">
        <v>11563327</v>
      </c>
      <c r="B4661" s="22">
        <v>43950</v>
      </c>
      <c r="C4661" s="22">
        <v>43950</v>
      </c>
      <c r="D4661" s="21" t="s">
        <v>10</v>
      </c>
      <c r="E4661" s="23">
        <v>0</v>
      </c>
      <c r="F4661" s="23">
        <v>0</v>
      </c>
      <c r="G4661" s="23">
        <v>895.9</v>
      </c>
      <c r="H4661" s="23">
        <v>8948.7999999999993</v>
      </c>
      <c r="I4661" s="21" t="s">
        <v>11</v>
      </c>
      <c r="J4661" s="21" t="s">
        <v>12</v>
      </c>
      <c r="K4661" s="21" t="str">
        <f t="shared" si="239"/>
        <v/>
      </c>
      <c r="L4661" s="21" t="e">
        <f ca="1">IF(AND(K4661&lt;&gt; "", COUNTIF(SAP!#REF!,K4661)&gt;0),"Matched", "")</f>
        <v>#REF!</v>
      </c>
      <c r="M4661" s="21" t="str">
        <f t="shared" si="240"/>
        <v/>
      </c>
      <c r="N4661" s="21" t="e">
        <f ca="1">IF(AND(M4661&lt;&gt; "", COUNTIF(SAP!#REF!,M4661)&gt;0),"Matched", "")</f>
        <v>#REF!</v>
      </c>
      <c r="O4661" s="21" t="str">
        <f t="shared" si="241"/>
        <v/>
      </c>
      <c r="P4661" s="21" t="e">
        <f ca="1">IF(AND(O4661&lt;&gt; "", COUNTIF(SAP!#REF!,O4661)&gt;0),"Matched", "")</f>
        <v>#REF!</v>
      </c>
      <c r="Q4661" s="21" t="str">
        <f ca="1">IF(OR(D4661="AC",D4661="TR"),"Logic4"&amp;"_"&amp;TEXT(C4661,"dd.mm.yyyy") &amp;"_"&amp; 858422.02,"")</f>
        <v>Logic4_29.04.2020_858422.02</v>
      </c>
      <c r="R4661" s="21" t="e">
        <f ca="1">IF(AND(Q4661&lt;&gt; "", COUNTIF(SAP!#REF!,Q4661)&gt;0),"Matched", "")</f>
        <v>#REF!</v>
      </c>
    </row>
    <row r="4662" spans="1:18" hidden="1">
      <c r="A4662" s="21">
        <v>11563327</v>
      </c>
      <c r="B4662" s="22">
        <v>43950</v>
      </c>
      <c r="C4662" s="22">
        <v>43950</v>
      </c>
      <c r="D4662" s="21" t="s">
        <v>10</v>
      </c>
      <c r="E4662" s="23">
        <v>0</v>
      </c>
      <c r="F4662" s="23">
        <v>0</v>
      </c>
      <c r="G4662" s="23">
        <v>970</v>
      </c>
      <c r="H4662" s="23">
        <v>9918.7999999999993</v>
      </c>
      <c r="I4662" s="21" t="s">
        <v>11</v>
      </c>
      <c r="J4662" s="21" t="s">
        <v>12</v>
      </c>
      <c r="K4662" s="21" t="str">
        <f t="shared" si="239"/>
        <v/>
      </c>
      <c r="L4662" s="21" t="e">
        <f ca="1">IF(AND(K4662&lt;&gt; "", COUNTIF(SAP!#REF!,K4662)&gt;0),"Matched", "")</f>
        <v>#REF!</v>
      </c>
      <c r="M4662" s="21" t="str">
        <f t="shared" si="240"/>
        <v/>
      </c>
      <c r="N4662" s="21" t="e">
        <f ca="1">IF(AND(M4662&lt;&gt; "", COUNTIF(SAP!#REF!,M4662)&gt;0),"Matched", "")</f>
        <v>#REF!</v>
      </c>
      <c r="O4662" s="21" t="str">
        <f t="shared" si="241"/>
        <v/>
      </c>
      <c r="P4662" s="21" t="e">
        <f ca="1">IF(AND(O4662&lt;&gt; "", COUNTIF(SAP!#REF!,O4662)&gt;0),"Matched", "")</f>
        <v>#REF!</v>
      </c>
      <c r="Q4662" s="21" t="str">
        <f ca="1">IF(OR(D4662="AC",D4662="TR"),"Logic4"&amp;"_"&amp;TEXT(C4662,"dd.mm.yyyy") &amp;"_"&amp; 858422.02,"")</f>
        <v>Logic4_29.04.2020_858422.02</v>
      </c>
      <c r="R4662" s="21" t="e">
        <f ca="1">IF(AND(Q4662&lt;&gt; "", COUNTIF(SAP!#REF!,Q4662)&gt;0),"Matched", "")</f>
        <v>#REF!</v>
      </c>
    </row>
    <row r="4663" spans="1:18" hidden="1">
      <c r="A4663" s="21">
        <v>11563327</v>
      </c>
      <c r="B4663" s="22">
        <v>43950</v>
      </c>
      <c r="C4663" s="22">
        <v>43950</v>
      </c>
      <c r="D4663" s="21" t="s">
        <v>10</v>
      </c>
      <c r="E4663" s="23">
        <v>0</v>
      </c>
      <c r="F4663" s="23">
        <v>0</v>
      </c>
      <c r="G4663" s="23">
        <v>1000</v>
      </c>
      <c r="H4663" s="23">
        <v>10918.8</v>
      </c>
      <c r="I4663" s="21" t="s">
        <v>11</v>
      </c>
      <c r="J4663" s="21" t="s">
        <v>12</v>
      </c>
      <c r="K4663" s="21" t="str">
        <f t="shared" si="239"/>
        <v/>
      </c>
      <c r="L4663" s="21" t="e">
        <f ca="1">IF(AND(K4663&lt;&gt; "", COUNTIF(SAP!#REF!,K4663)&gt;0),"Matched", "")</f>
        <v>#REF!</v>
      </c>
      <c r="M4663" s="21" t="str">
        <f t="shared" si="240"/>
        <v/>
      </c>
      <c r="N4663" s="21" t="e">
        <f ca="1">IF(AND(M4663&lt;&gt; "", COUNTIF(SAP!#REF!,M4663)&gt;0),"Matched", "")</f>
        <v>#REF!</v>
      </c>
      <c r="O4663" s="21" t="str">
        <f t="shared" si="241"/>
        <v/>
      </c>
      <c r="P4663" s="21" t="e">
        <f ca="1">IF(AND(O4663&lt;&gt; "", COUNTIF(SAP!#REF!,O4663)&gt;0),"Matched", "")</f>
        <v>#REF!</v>
      </c>
      <c r="Q4663" s="21" t="str">
        <f ca="1">IF(OR(D4663="AC",D4663="TR"),"Logic4"&amp;"_"&amp;TEXT(C4663,"dd.mm.yyyy") &amp;"_"&amp; 858422.02,"")</f>
        <v>Logic4_29.04.2020_858422.02</v>
      </c>
      <c r="R4663" s="21" t="e">
        <f ca="1">IF(AND(Q4663&lt;&gt; "", COUNTIF(SAP!#REF!,Q4663)&gt;0),"Matched", "")</f>
        <v>#REF!</v>
      </c>
    </row>
    <row r="4664" spans="1:18" hidden="1">
      <c r="A4664" s="21">
        <v>11563327</v>
      </c>
      <c r="B4664" s="22">
        <v>43950</v>
      </c>
      <c r="C4664" s="22">
        <v>43950</v>
      </c>
      <c r="D4664" s="21" t="s">
        <v>10</v>
      </c>
      <c r="E4664" s="23">
        <v>0</v>
      </c>
      <c r="F4664" s="23">
        <v>0</v>
      </c>
      <c r="G4664" s="23">
        <v>1010</v>
      </c>
      <c r="H4664" s="23">
        <v>11928.8</v>
      </c>
      <c r="I4664" s="21" t="s">
        <v>11</v>
      </c>
      <c r="J4664" s="21" t="s">
        <v>12</v>
      </c>
      <c r="K4664" s="21" t="str">
        <f t="shared" si="239"/>
        <v/>
      </c>
      <c r="L4664" s="21" t="e">
        <f ca="1">IF(AND(K4664&lt;&gt; "", COUNTIF(SAP!#REF!,K4664)&gt;0),"Matched", "")</f>
        <v>#REF!</v>
      </c>
      <c r="M4664" s="21" t="str">
        <f t="shared" si="240"/>
        <v/>
      </c>
      <c r="N4664" s="21" t="e">
        <f ca="1">IF(AND(M4664&lt;&gt; "", COUNTIF(SAP!#REF!,M4664)&gt;0),"Matched", "")</f>
        <v>#REF!</v>
      </c>
      <c r="O4664" s="21" t="str">
        <f t="shared" si="241"/>
        <v/>
      </c>
      <c r="P4664" s="21" t="e">
        <f ca="1">IF(AND(O4664&lt;&gt; "", COUNTIF(SAP!#REF!,O4664)&gt;0),"Matched", "")</f>
        <v>#REF!</v>
      </c>
      <c r="Q4664" s="21" t="str">
        <f ca="1">IF(OR(D4664="AC",D4664="TR"),"Logic4"&amp;"_"&amp;TEXT(C4664,"dd.mm.yyyy") &amp;"_"&amp; 858422.02,"")</f>
        <v>Logic4_29.04.2020_858422.02</v>
      </c>
      <c r="R4664" s="21" t="e">
        <f ca="1">IF(AND(Q4664&lt;&gt; "", COUNTIF(SAP!#REF!,Q4664)&gt;0),"Matched", "")</f>
        <v>#REF!</v>
      </c>
    </row>
    <row r="4665" spans="1:18" hidden="1">
      <c r="A4665" s="21">
        <v>11563327</v>
      </c>
      <c r="B4665" s="22">
        <v>43950</v>
      </c>
      <c r="C4665" s="22">
        <v>43950</v>
      </c>
      <c r="D4665" s="21" t="s">
        <v>10</v>
      </c>
      <c r="E4665" s="23">
        <v>0</v>
      </c>
      <c r="F4665" s="23">
        <v>0</v>
      </c>
      <c r="G4665" s="23">
        <v>1013.37</v>
      </c>
      <c r="H4665" s="23">
        <v>12942.17</v>
      </c>
      <c r="I4665" s="21" t="s">
        <v>11</v>
      </c>
      <c r="J4665" s="21" t="s">
        <v>12</v>
      </c>
      <c r="K4665" s="21" t="str">
        <f t="shared" si="239"/>
        <v/>
      </c>
      <c r="L4665" s="21" t="e">
        <f ca="1">IF(AND(K4665&lt;&gt; "", COUNTIF(SAP!#REF!,K4665)&gt;0),"Matched", "")</f>
        <v>#REF!</v>
      </c>
      <c r="M4665" s="21" t="str">
        <f t="shared" si="240"/>
        <v/>
      </c>
      <c r="N4665" s="21" t="e">
        <f ca="1">IF(AND(M4665&lt;&gt; "", COUNTIF(SAP!#REF!,M4665)&gt;0),"Matched", "")</f>
        <v>#REF!</v>
      </c>
      <c r="O4665" s="21" t="str">
        <f t="shared" si="241"/>
        <v/>
      </c>
      <c r="P4665" s="21" t="e">
        <f ca="1">IF(AND(O4665&lt;&gt; "", COUNTIF(SAP!#REF!,O4665)&gt;0),"Matched", "")</f>
        <v>#REF!</v>
      </c>
      <c r="Q4665" s="21" t="str">
        <f ca="1">IF(OR(D4665="AC",D4665="TR"),"Logic4"&amp;"_"&amp;TEXT(C4665,"dd.mm.yyyy") &amp;"_"&amp; 858422.02,"")</f>
        <v>Logic4_29.04.2020_858422.02</v>
      </c>
      <c r="R4665" s="21" t="e">
        <f ca="1">IF(AND(Q4665&lt;&gt; "", COUNTIF(SAP!#REF!,Q4665)&gt;0),"Matched", "")</f>
        <v>#REF!</v>
      </c>
    </row>
    <row r="4666" spans="1:18" hidden="1">
      <c r="A4666" s="21">
        <v>11563327</v>
      </c>
      <c r="B4666" s="22">
        <v>43950</v>
      </c>
      <c r="C4666" s="22">
        <v>43950</v>
      </c>
      <c r="D4666" s="21" t="s">
        <v>10</v>
      </c>
      <c r="E4666" s="23">
        <v>0</v>
      </c>
      <c r="F4666" s="23">
        <v>0</v>
      </c>
      <c r="G4666" s="23">
        <v>1019</v>
      </c>
      <c r="H4666" s="23">
        <v>13961.17</v>
      </c>
      <c r="I4666" s="21" t="s">
        <v>11</v>
      </c>
      <c r="J4666" s="21" t="s">
        <v>12</v>
      </c>
      <c r="K4666" s="21" t="str">
        <f t="shared" si="239"/>
        <v/>
      </c>
      <c r="L4666" s="21" t="e">
        <f ca="1">IF(AND(K4666&lt;&gt; "", COUNTIF(SAP!#REF!,K4666)&gt;0),"Matched", "")</f>
        <v>#REF!</v>
      </c>
      <c r="M4666" s="21" t="str">
        <f t="shared" si="240"/>
        <v/>
      </c>
      <c r="N4666" s="21" t="e">
        <f ca="1">IF(AND(M4666&lt;&gt; "", COUNTIF(SAP!#REF!,M4666)&gt;0),"Matched", "")</f>
        <v>#REF!</v>
      </c>
      <c r="O4666" s="21" t="str">
        <f t="shared" si="241"/>
        <v/>
      </c>
      <c r="P4666" s="21" t="e">
        <f ca="1">IF(AND(O4666&lt;&gt; "", COUNTIF(SAP!#REF!,O4666)&gt;0),"Matched", "")</f>
        <v>#REF!</v>
      </c>
      <c r="Q4666" s="21" t="str">
        <f ca="1">IF(OR(D4666="AC",D4666="TR"),"Logic4"&amp;"_"&amp;TEXT(C4666,"dd.mm.yyyy") &amp;"_"&amp; 858422.02,"")</f>
        <v>Logic4_29.04.2020_858422.02</v>
      </c>
      <c r="R4666" s="21" t="e">
        <f ca="1">IF(AND(Q4666&lt;&gt; "", COUNTIF(SAP!#REF!,Q4666)&gt;0),"Matched", "")</f>
        <v>#REF!</v>
      </c>
    </row>
    <row r="4667" spans="1:18" hidden="1">
      <c r="A4667" s="21">
        <v>11563327</v>
      </c>
      <c r="B4667" s="22">
        <v>43950</v>
      </c>
      <c r="C4667" s="22">
        <v>43950</v>
      </c>
      <c r="D4667" s="21" t="s">
        <v>10</v>
      </c>
      <c r="E4667" s="23">
        <v>0</v>
      </c>
      <c r="F4667" s="23">
        <v>0</v>
      </c>
      <c r="G4667" s="23">
        <v>1060</v>
      </c>
      <c r="H4667" s="23">
        <v>15021.17</v>
      </c>
      <c r="I4667" s="21" t="s">
        <v>11</v>
      </c>
      <c r="J4667" s="21" t="s">
        <v>12</v>
      </c>
      <c r="K4667" s="21" t="str">
        <f t="shared" si="239"/>
        <v/>
      </c>
      <c r="L4667" s="21" t="e">
        <f ca="1">IF(AND(K4667&lt;&gt; "", COUNTIF(SAP!#REF!,K4667)&gt;0),"Matched", "")</f>
        <v>#REF!</v>
      </c>
      <c r="M4667" s="21" t="str">
        <f t="shared" si="240"/>
        <v/>
      </c>
      <c r="N4667" s="21" t="e">
        <f ca="1">IF(AND(M4667&lt;&gt; "", COUNTIF(SAP!#REF!,M4667)&gt;0),"Matched", "")</f>
        <v>#REF!</v>
      </c>
      <c r="O4667" s="21" t="str">
        <f t="shared" si="241"/>
        <v/>
      </c>
      <c r="P4667" s="21" t="e">
        <f ca="1">IF(AND(O4667&lt;&gt; "", COUNTIF(SAP!#REF!,O4667)&gt;0),"Matched", "")</f>
        <v>#REF!</v>
      </c>
      <c r="Q4667" s="21" t="str">
        <f ca="1">IF(OR(D4667="AC",D4667="TR"),"Logic4"&amp;"_"&amp;TEXT(C4667,"dd.mm.yyyy") &amp;"_"&amp; 858422.02,"")</f>
        <v>Logic4_29.04.2020_858422.02</v>
      </c>
      <c r="R4667" s="21" t="e">
        <f ca="1">IF(AND(Q4667&lt;&gt; "", COUNTIF(SAP!#REF!,Q4667)&gt;0),"Matched", "")</f>
        <v>#REF!</v>
      </c>
    </row>
    <row r="4668" spans="1:18" hidden="1">
      <c r="A4668" s="21">
        <v>11563327</v>
      </c>
      <c r="B4668" s="22">
        <v>43950</v>
      </c>
      <c r="C4668" s="22">
        <v>43950</v>
      </c>
      <c r="D4668" s="21" t="s">
        <v>10</v>
      </c>
      <c r="E4668" s="23">
        <v>0</v>
      </c>
      <c r="F4668" s="23">
        <v>0</v>
      </c>
      <c r="G4668" s="23">
        <v>1150</v>
      </c>
      <c r="H4668" s="23">
        <v>16171.17</v>
      </c>
      <c r="I4668" s="21" t="s">
        <v>11</v>
      </c>
      <c r="J4668" s="21" t="s">
        <v>12</v>
      </c>
      <c r="K4668" s="21" t="str">
        <f t="shared" si="239"/>
        <v/>
      </c>
      <c r="L4668" s="21" t="e">
        <f ca="1">IF(AND(K4668&lt;&gt; "", COUNTIF(SAP!#REF!,K4668)&gt;0),"Matched", "")</f>
        <v>#REF!</v>
      </c>
      <c r="M4668" s="21" t="str">
        <f t="shared" si="240"/>
        <v/>
      </c>
      <c r="N4668" s="21" t="e">
        <f ca="1">IF(AND(M4668&lt;&gt; "", COUNTIF(SAP!#REF!,M4668)&gt;0),"Matched", "")</f>
        <v>#REF!</v>
      </c>
      <c r="O4668" s="21" t="str">
        <f t="shared" si="241"/>
        <v/>
      </c>
      <c r="P4668" s="21" t="e">
        <f ca="1">IF(AND(O4668&lt;&gt; "", COUNTIF(SAP!#REF!,O4668)&gt;0),"Matched", "")</f>
        <v>#REF!</v>
      </c>
      <c r="Q4668" s="21" t="str">
        <f ca="1">IF(OR(D4668="AC",D4668="TR"),"Logic4"&amp;"_"&amp;TEXT(C4668,"dd.mm.yyyy") &amp;"_"&amp; 858422.02,"")</f>
        <v>Logic4_29.04.2020_858422.02</v>
      </c>
      <c r="R4668" s="21" t="e">
        <f ca="1">IF(AND(Q4668&lt;&gt; "", COUNTIF(SAP!#REF!,Q4668)&gt;0),"Matched", "")</f>
        <v>#REF!</v>
      </c>
    </row>
    <row r="4669" spans="1:18" hidden="1">
      <c r="A4669" s="21">
        <v>11563327</v>
      </c>
      <c r="B4669" s="22">
        <v>43950</v>
      </c>
      <c r="C4669" s="22">
        <v>43950</v>
      </c>
      <c r="D4669" s="21" t="s">
        <v>10</v>
      </c>
      <c r="E4669" s="23">
        <v>0</v>
      </c>
      <c r="F4669" s="23">
        <v>0</v>
      </c>
      <c r="G4669" s="23">
        <v>1175.5</v>
      </c>
      <c r="H4669" s="23">
        <v>17346.669999999998</v>
      </c>
      <c r="I4669" s="21" t="s">
        <v>11</v>
      </c>
      <c r="J4669" s="21" t="s">
        <v>12</v>
      </c>
      <c r="K4669" s="21" t="str">
        <f t="shared" si="239"/>
        <v/>
      </c>
      <c r="L4669" s="21" t="e">
        <f ca="1">IF(AND(K4669&lt;&gt; "", COUNTIF(SAP!#REF!,K4669)&gt;0),"Matched", "")</f>
        <v>#REF!</v>
      </c>
      <c r="M4669" s="21" t="str">
        <f t="shared" si="240"/>
        <v/>
      </c>
      <c r="N4669" s="21" t="e">
        <f ca="1">IF(AND(M4669&lt;&gt; "", COUNTIF(SAP!#REF!,M4669)&gt;0),"Matched", "")</f>
        <v>#REF!</v>
      </c>
      <c r="O4669" s="21" t="str">
        <f t="shared" si="241"/>
        <v/>
      </c>
      <c r="P4669" s="21" t="e">
        <f ca="1">IF(AND(O4669&lt;&gt; "", COUNTIF(SAP!#REF!,O4669)&gt;0),"Matched", "")</f>
        <v>#REF!</v>
      </c>
      <c r="Q4669" s="21" t="str">
        <f ca="1">IF(OR(D4669="AC",D4669="TR"),"Logic4"&amp;"_"&amp;TEXT(C4669,"dd.mm.yyyy") &amp;"_"&amp; 858422.02,"")</f>
        <v>Logic4_29.04.2020_858422.02</v>
      </c>
      <c r="R4669" s="21" t="e">
        <f ca="1">IF(AND(Q4669&lt;&gt; "", COUNTIF(SAP!#REF!,Q4669)&gt;0),"Matched", "")</f>
        <v>#REF!</v>
      </c>
    </row>
    <row r="4670" spans="1:18" hidden="1">
      <c r="A4670" s="21">
        <v>11563327</v>
      </c>
      <c r="B4670" s="22">
        <v>43950</v>
      </c>
      <c r="C4670" s="22">
        <v>43950</v>
      </c>
      <c r="D4670" s="21" t="s">
        <v>10</v>
      </c>
      <c r="E4670" s="23">
        <v>0</v>
      </c>
      <c r="F4670" s="23">
        <v>0</v>
      </c>
      <c r="G4670" s="23">
        <v>1180</v>
      </c>
      <c r="H4670" s="23">
        <v>18526.669999999998</v>
      </c>
      <c r="I4670" s="21" t="s">
        <v>11</v>
      </c>
      <c r="J4670" s="21" t="s">
        <v>12</v>
      </c>
      <c r="K4670" s="21" t="str">
        <f t="shared" si="239"/>
        <v/>
      </c>
      <c r="L4670" s="21" t="e">
        <f ca="1">IF(AND(K4670&lt;&gt; "", COUNTIF(SAP!#REF!,K4670)&gt;0),"Matched", "")</f>
        <v>#REF!</v>
      </c>
      <c r="M4670" s="21" t="str">
        <f t="shared" si="240"/>
        <v/>
      </c>
      <c r="N4670" s="21" t="e">
        <f ca="1">IF(AND(M4670&lt;&gt; "", COUNTIF(SAP!#REF!,M4670)&gt;0),"Matched", "")</f>
        <v>#REF!</v>
      </c>
      <c r="O4670" s="21" t="str">
        <f t="shared" si="241"/>
        <v/>
      </c>
      <c r="P4670" s="21" t="e">
        <f ca="1">IF(AND(O4670&lt;&gt; "", COUNTIF(SAP!#REF!,O4670)&gt;0),"Matched", "")</f>
        <v>#REF!</v>
      </c>
      <c r="Q4670" s="21" t="str">
        <f ca="1">IF(OR(D4670="AC",D4670="TR"),"Logic4"&amp;"_"&amp;TEXT(C4670,"dd.mm.yyyy") &amp;"_"&amp; 858422.02,"")</f>
        <v>Logic4_29.04.2020_858422.02</v>
      </c>
      <c r="R4670" s="21" t="e">
        <f ca="1">IF(AND(Q4670&lt;&gt; "", COUNTIF(SAP!#REF!,Q4670)&gt;0),"Matched", "")</f>
        <v>#REF!</v>
      </c>
    </row>
    <row r="4671" spans="1:18" hidden="1">
      <c r="A4671" s="21">
        <v>11563327</v>
      </c>
      <c r="B4671" s="22">
        <v>43950</v>
      </c>
      <c r="C4671" s="22">
        <v>43950</v>
      </c>
      <c r="D4671" s="21" t="s">
        <v>10</v>
      </c>
      <c r="E4671" s="23">
        <v>0</v>
      </c>
      <c r="F4671" s="23">
        <v>0</v>
      </c>
      <c r="G4671" s="23">
        <v>1200</v>
      </c>
      <c r="H4671" s="23">
        <v>19726.669999999998</v>
      </c>
      <c r="I4671" s="21" t="s">
        <v>11</v>
      </c>
      <c r="J4671" s="21" t="s">
        <v>12</v>
      </c>
      <c r="K4671" s="21" t="str">
        <f t="shared" si="239"/>
        <v/>
      </c>
      <c r="L4671" s="21" t="e">
        <f ca="1">IF(AND(K4671&lt;&gt; "", COUNTIF(SAP!#REF!,K4671)&gt;0),"Matched", "")</f>
        <v>#REF!</v>
      </c>
      <c r="M4671" s="21" t="str">
        <f t="shared" si="240"/>
        <v/>
      </c>
      <c r="N4671" s="21" t="e">
        <f ca="1">IF(AND(M4671&lt;&gt; "", COUNTIF(SAP!#REF!,M4671)&gt;0),"Matched", "")</f>
        <v>#REF!</v>
      </c>
      <c r="O4671" s="21" t="str">
        <f t="shared" si="241"/>
        <v/>
      </c>
      <c r="P4671" s="21" t="e">
        <f ca="1">IF(AND(O4671&lt;&gt; "", COUNTIF(SAP!#REF!,O4671)&gt;0),"Matched", "")</f>
        <v>#REF!</v>
      </c>
      <c r="Q4671" s="21" t="str">
        <f ca="1">IF(OR(D4671="AC",D4671="TR"),"Logic4"&amp;"_"&amp;TEXT(C4671,"dd.mm.yyyy") &amp;"_"&amp; 858422.02,"")</f>
        <v>Logic4_29.04.2020_858422.02</v>
      </c>
      <c r="R4671" s="21" t="e">
        <f ca="1">IF(AND(Q4671&lt;&gt; "", COUNTIF(SAP!#REF!,Q4671)&gt;0),"Matched", "")</f>
        <v>#REF!</v>
      </c>
    </row>
    <row r="4672" spans="1:18" hidden="1">
      <c r="A4672" s="21">
        <v>11563327</v>
      </c>
      <c r="B4672" s="22">
        <v>43950</v>
      </c>
      <c r="C4672" s="22">
        <v>43950</v>
      </c>
      <c r="D4672" s="21" t="s">
        <v>10</v>
      </c>
      <c r="E4672" s="23">
        <v>0</v>
      </c>
      <c r="F4672" s="23">
        <v>0</v>
      </c>
      <c r="G4672" s="23">
        <v>1210</v>
      </c>
      <c r="H4672" s="23">
        <v>20936.669999999998</v>
      </c>
      <c r="I4672" s="21" t="s">
        <v>11</v>
      </c>
      <c r="J4672" s="21" t="s">
        <v>12</v>
      </c>
      <c r="K4672" s="21" t="str">
        <f t="shared" si="239"/>
        <v/>
      </c>
      <c r="L4672" s="21" t="e">
        <f ca="1">IF(AND(K4672&lt;&gt; "", COUNTIF(SAP!#REF!,K4672)&gt;0),"Matched", "")</f>
        <v>#REF!</v>
      </c>
      <c r="M4672" s="21" t="str">
        <f t="shared" si="240"/>
        <v/>
      </c>
      <c r="N4672" s="21" t="e">
        <f ca="1">IF(AND(M4672&lt;&gt; "", COUNTIF(SAP!#REF!,M4672)&gt;0),"Matched", "")</f>
        <v>#REF!</v>
      </c>
      <c r="O4672" s="21" t="str">
        <f t="shared" si="241"/>
        <v/>
      </c>
      <c r="P4672" s="21" t="e">
        <f ca="1">IF(AND(O4672&lt;&gt; "", COUNTIF(SAP!#REF!,O4672)&gt;0),"Matched", "")</f>
        <v>#REF!</v>
      </c>
      <c r="Q4672" s="21" t="str">
        <f ca="1">IF(OR(D4672="AC",D4672="TR"),"Logic4"&amp;"_"&amp;TEXT(C4672,"dd.mm.yyyy") &amp;"_"&amp; 858422.02,"")</f>
        <v>Logic4_29.04.2020_858422.02</v>
      </c>
      <c r="R4672" s="21" t="e">
        <f ca="1">IF(AND(Q4672&lt;&gt; "", COUNTIF(SAP!#REF!,Q4672)&gt;0),"Matched", "")</f>
        <v>#REF!</v>
      </c>
    </row>
    <row r="4673" spans="1:18" hidden="1">
      <c r="A4673" s="21">
        <v>11563327</v>
      </c>
      <c r="B4673" s="22">
        <v>43950</v>
      </c>
      <c r="C4673" s="22">
        <v>43950</v>
      </c>
      <c r="D4673" s="21" t="s">
        <v>10</v>
      </c>
      <c r="E4673" s="23">
        <v>0</v>
      </c>
      <c r="F4673" s="23">
        <v>0</v>
      </c>
      <c r="G4673" s="23">
        <v>1238.4000000000001</v>
      </c>
      <c r="H4673" s="23">
        <v>22175.07</v>
      </c>
      <c r="I4673" s="21" t="s">
        <v>11</v>
      </c>
      <c r="J4673" s="21" t="s">
        <v>12</v>
      </c>
      <c r="K4673" s="21" t="str">
        <f t="shared" si="239"/>
        <v/>
      </c>
      <c r="L4673" s="21" t="e">
        <f ca="1">IF(AND(K4673&lt;&gt; "", COUNTIF(SAP!#REF!,K4673)&gt;0),"Matched", "")</f>
        <v>#REF!</v>
      </c>
      <c r="M4673" s="21" t="str">
        <f t="shared" si="240"/>
        <v/>
      </c>
      <c r="N4673" s="21" t="e">
        <f ca="1">IF(AND(M4673&lt;&gt; "", COUNTIF(SAP!#REF!,M4673)&gt;0),"Matched", "")</f>
        <v>#REF!</v>
      </c>
      <c r="O4673" s="21" t="str">
        <f t="shared" si="241"/>
        <v/>
      </c>
      <c r="P4673" s="21" t="e">
        <f ca="1">IF(AND(O4673&lt;&gt; "", COUNTIF(SAP!#REF!,O4673)&gt;0),"Matched", "")</f>
        <v>#REF!</v>
      </c>
      <c r="Q4673" s="21" t="str">
        <f ca="1">IF(OR(D4673="AC",D4673="TR"),"Logic4"&amp;"_"&amp;TEXT(C4673,"dd.mm.yyyy") &amp;"_"&amp; 858422.02,"")</f>
        <v>Logic4_29.04.2020_858422.02</v>
      </c>
      <c r="R4673" s="21" t="e">
        <f ca="1">IF(AND(Q4673&lt;&gt; "", COUNTIF(SAP!#REF!,Q4673)&gt;0),"Matched", "")</f>
        <v>#REF!</v>
      </c>
    </row>
    <row r="4674" spans="1:18" hidden="1">
      <c r="A4674" s="21">
        <v>11563327</v>
      </c>
      <c r="B4674" s="22">
        <v>43950</v>
      </c>
      <c r="C4674" s="22">
        <v>43950</v>
      </c>
      <c r="D4674" s="21" t="s">
        <v>10</v>
      </c>
      <c r="E4674" s="23">
        <v>0</v>
      </c>
      <c r="F4674" s="23">
        <v>0</v>
      </c>
      <c r="G4674" s="23">
        <v>1300</v>
      </c>
      <c r="H4674" s="23">
        <v>23475.07</v>
      </c>
      <c r="I4674" s="21" t="s">
        <v>11</v>
      </c>
      <c r="J4674" s="21" t="s">
        <v>12</v>
      </c>
      <c r="K4674" s="21" t="str">
        <f t="shared" si="239"/>
        <v/>
      </c>
      <c r="L4674" s="21" t="e">
        <f ca="1">IF(AND(K4674&lt;&gt; "", COUNTIF(SAP!#REF!,K4674)&gt;0),"Matched", "")</f>
        <v>#REF!</v>
      </c>
      <c r="M4674" s="21" t="str">
        <f t="shared" si="240"/>
        <v/>
      </c>
      <c r="N4674" s="21" t="e">
        <f ca="1">IF(AND(M4674&lt;&gt; "", COUNTIF(SAP!#REF!,M4674)&gt;0),"Matched", "")</f>
        <v>#REF!</v>
      </c>
      <c r="O4674" s="21" t="str">
        <f t="shared" si="241"/>
        <v/>
      </c>
      <c r="P4674" s="21" t="e">
        <f ca="1">IF(AND(O4674&lt;&gt; "", COUNTIF(SAP!#REF!,O4674)&gt;0),"Matched", "")</f>
        <v>#REF!</v>
      </c>
      <c r="Q4674" s="21" t="str">
        <f ca="1">IF(OR(D4674="AC",D4674="TR"),"Logic4"&amp;"_"&amp;TEXT(C4674,"dd.mm.yyyy") &amp;"_"&amp; 858422.02,"")</f>
        <v>Logic4_29.04.2020_858422.02</v>
      </c>
      <c r="R4674" s="21" t="e">
        <f ca="1">IF(AND(Q4674&lt;&gt; "", COUNTIF(SAP!#REF!,Q4674)&gt;0),"Matched", "")</f>
        <v>#REF!</v>
      </c>
    </row>
    <row r="4675" spans="1:18" hidden="1">
      <c r="A4675" s="21">
        <v>11563327</v>
      </c>
      <c r="B4675" s="22">
        <v>43950</v>
      </c>
      <c r="C4675" s="22">
        <v>43950</v>
      </c>
      <c r="D4675" s="21" t="s">
        <v>10</v>
      </c>
      <c r="E4675" s="23">
        <v>0</v>
      </c>
      <c r="F4675" s="23">
        <v>0</v>
      </c>
      <c r="G4675" s="23">
        <v>1337.42</v>
      </c>
      <c r="H4675" s="23">
        <v>24812.49</v>
      </c>
      <c r="I4675" s="21" t="s">
        <v>11</v>
      </c>
      <c r="J4675" s="21" t="s">
        <v>12</v>
      </c>
      <c r="K4675" s="21" t="str">
        <f t="shared" ref="K4675:K4738" si="242">IF(D4675="TF","Logic1"&amp;"_"&amp;TEXT(C4675, "mm") &amp;"_"&amp; F4675,"")</f>
        <v/>
      </c>
      <c r="L4675" s="21" t="e">
        <f ca="1">IF(AND(K4675&lt;&gt; "", COUNTIF(SAP!#REF!,K4675)&gt;0),"Matched", "")</f>
        <v>#REF!</v>
      </c>
      <c r="M4675" s="21" t="str">
        <f t="shared" si="240"/>
        <v/>
      </c>
      <c r="N4675" s="21" t="e">
        <f ca="1">IF(AND(M4675&lt;&gt; "", COUNTIF(SAP!#REF!,M4675)&gt;0),"Matched", "")</f>
        <v>#REF!</v>
      </c>
      <c r="O4675" s="21" t="str">
        <f t="shared" si="241"/>
        <v/>
      </c>
      <c r="P4675" s="21" t="e">
        <f ca="1">IF(AND(O4675&lt;&gt; "", COUNTIF(SAP!#REF!,O4675)&gt;0),"Matched", "")</f>
        <v>#REF!</v>
      </c>
      <c r="Q4675" s="21" t="str">
        <f ca="1">IF(OR(D4675="AC",D4675="TR"),"Logic4"&amp;"_"&amp;TEXT(C4675,"dd.mm.yyyy") &amp;"_"&amp; 858422.02,"")</f>
        <v>Logic4_29.04.2020_858422.02</v>
      </c>
      <c r="R4675" s="21" t="e">
        <f ca="1">IF(AND(Q4675&lt;&gt; "", COUNTIF(SAP!#REF!,Q4675)&gt;0),"Matched", "")</f>
        <v>#REF!</v>
      </c>
    </row>
    <row r="4676" spans="1:18" hidden="1">
      <c r="A4676" s="21">
        <v>11563327</v>
      </c>
      <c r="B4676" s="22">
        <v>43950</v>
      </c>
      <c r="C4676" s="22">
        <v>43950</v>
      </c>
      <c r="D4676" s="21" t="s">
        <v>10</v>
      </c>
      <c r="E4676" s="23">
        <v>0</v>
      </c>
      <c r="F4676" s="23">
        <v>0</v>
      </c>
      <c r="G4676" s="23">
        <v>1360</v>
      </c>
      <c r="H4676" s="23">
        <v>26172.49</v>
      </c>
      <c r="I4676" s="21" t="s">
        <v>11</v>
      </c>
      <c r="J4676" s="21" t="s">
        <v>12</v>
      </c>
      <c r="K4676" s="21" t="str">
        <f t="shared" si="242"/>
        <v/>
      </c>
      <c r="L4676" s="21" t="e">
        <f ca="1">IF(AND(K4676&lt;&gt; "", COUNTIF(SAP!#REF!,K4676)&gt;0),"Matched", "")</f>
        <v>#REF!</v>
      </c>
      <c r="M4676" s="21" t="str">
        <f t="shared" si="240"/>
        <v/>
      </c>
      <c r="N4676" s="21" t="e">
        <f ca="1">IF(AND(M4676&lt;&gt; "", COUNTIF(SAP!#REF!,M4676)&gt;0),"Matched", "")</f>
        <v>#REF!</v>
      </c>
      <c r="O4676" s="21" t="str">
        <f t="shared" si="241"/>
        <v/>
      </c>
      <c r="P4676" s="21" t="e">
        <f ca="1">IF(AND(O4676&lt;&gt; "", COUNTIF(SAP!#REF!,O4676)&gt;0),"Matched", "")</f>
        <v>#REF!</v>
      </c>
      <c r="Q4676" s="21" t="str">
        <f ca="1">IF(OR(D4676="AC",D4676="TR"),"Logic4"&amp;"_"&amp;TEXT(C4676,"dd.mm.yyyy") &amp;"_"&amp; 858422.02,"")</f>
        <v>Logic4_29.04.2020_858422.02</v>
      </c>
      <c r="R4676" s="21" t="e">
        <f ca="1">IF(AND(Q4676&lt;&gt; "", COUNTIF(SAP!#REF!,Q4676)&gt;0),"Matched", "")</f>
        <v>#REF!</v>
      </c>
    </row>
    <row r="4677" spans="1:18" hidden="1">
      <c r="A4677" s="21">
        <v>11563327</v>
      </c>
      <c r="B4677" s="22">
        <v>43950</v>
      </c>
      <c r="C4677" s="22">
        <v>43950</v>
      </c>
      <c r="D4677" s="21" t="s">
        <v>10</v>
      </c>
      <c r="E4677" s="23">
        <v>0</v>
      </c>
      <c r="F4677" s="23">
        <v>0</v>
      </c>
      <c r="G4677" s="23">
        <v>1468.6</v>
      </c>
      <c r="H4677" s="23">
        <v>27641.09</v>
      </c>
      <c r="I4677" s="21" t="s">
        <v>11</v>
      </c>
      <c r="J4677" s="21" t="s">
        <v>12</v>
      </c>
      <c r="K4677" s="21" t="str">
        <f t="shared" si="242"/>
        <v/>
      </c>
      <c r="L4677" s="21" t="e">
        <f ca="1">IF(AND(K4677&lt;&gt; "", COUNTIF(SAP!#REF!,K4677)&gt;0),"Matched", "")</f>
        <v>#REF!</v>
      </c>
      <c r="M4677" s="21" t="str">
        <f t="shared" si="240"/>
        <v/>
      </c>
      <c r="N4677" s="21" t="e">
        <f ca="1">IF(AND(M4677&lt;&gt; "", COUNTIF(SAP!#REF!,M4677)&gt;0),"Matched", "")</f>
        <v>#REF!</v>
      </c>
      <c r="O4677" s="21" t="str">
        <f t="shared" si="241"/>
        <v/>
      </c>
      <c r="P4677" s="21" t="e">
        <f ca="1">IF(AND(O4677&lt;&gt; "", COUNTIF(SAP!#REF!,O4677)&gt;0),"Matched", "")</f>
        <v>#REF!</v>
      </c>
      <c r="Q4677" s="21" t="str">
        <f ca="1">IF(OR(D4677="AC",D4677="TR"),"Logic4"&amp;"_"&amp;TEXT(C4677,"dd.mm.yyyy") &amp;"_"&amp; 858422.02,"")</f>
        <v>Logic4_29.04.2020_858422.02</v>
      </c>
      <c r="R4677" s="21" t="e">
        <f ca="1">IF(AND(Q4677&lt;&gt; "", COUNTIF(SAP!#REF!,Q4677)&gt;0),"Matched", "")</f>
        <v>#REF!</v>
      </c>
    </row>
    <row r="4678" spans="1:18" hidden="1">
      <c r="A4678" s="21">
        <v>11563327</v>
      </c>
      <c r="B4678" s="22">
        <v>43950</v>
      </c>
      <c r="C4678" s="22">
        <v>43950</v>
      </c>
      <c r="D4678" s="21" t="s">
        <v>10</v>
      </c>
      <c r="E4678" s="23">
        <v>0</v>
      </c>
      <c r="F4678" s="23">
        <v>0</v>
      </c>
      <c r="G4678" s="23">
        <v>1502.5</v>
      </c>
      <c r="H4678" s="23">
        <v>29143.59</v>
      </c>
      <c r="I4678" s="21" t="s">
        <v>11</v>
      </c>
      <c r="J4678" s="21" t="s">
        <v>12</v>
      </c>
      <c r="K4678" s="21" t="str">
        <f t="shared" si="242"/>
        <v/>
      </c>
      <c r="L4678" s="21" t="e">
        <f ca="1">IF(AND(K4678&lt;&gt; "", COUNTIF(SAP!#REF!,K4678)&gt;0),"Matched", "")</f>
        <v>#REF!</v>
      </c>
      <c r="M4678" s="21" t="str">
        <f t="shared" si="240"/>
        <v/>
      </c>
      <c r="N4678" s="21" t="e">
        <f ca="1">IF(AND(M4678&lt;&gt; "", COUNTIF(SAP!#REF!,M4678)&gt;0),"Matched", "")</f>
        <v>#REF!</v>
      </c>
      <c r="O4678" s="21" t="str">
        <f t="shared" si="241"/>
        <v/>
      </c>
      <c r="P4678" s="21" t="e">
        <f ca="1">IF(AND(O4678&lt;&gt; "", COUNTIF(SAP!#REF!,O4678)&gt;0),"Matched", "")</f>
        <v>#REF!</v>
      </c>
      <c r="Q4678" s="21" t="str">
        <f ca="1">IF(OR(D4678="AC",D4678="TR"),"Logic4"&amp;"_"&amp;TEXT(C4678,"dd.mm.yyyy") &amp;"_"&amp; 858422.02,"")</f>
        <v>Logic4_29.04.2020_858422.02</v>
      </c>
      <c r="R4678" s="21" t="e">
        <f ca="1">IF(AND(Q4678&lt;&gt; "", COUNTIF(SAP!#REF!,Q4678)&gt;0),"Matched", "")</f>
        <v>#REF!</v>
      </c>
    </row>
    <row r="4679" spans="1:18" hidden="1">
      <c r="A4679" s="21">
        <v>11563327</v>
      </c>
      <c r="B4679" s="22">
        <v>43950</v>
      </c>
      <c r="C4679" s="22">
        <v>43950</v>
      </c>
      <c r="D4679" s="21" t="s">
        <v>10</v>
      </c>
      <c r="E4679" s="23">
        <v>0</v>
      </c>
      <c r="F4679" s="23">
        <v>0</v>
      </c>
      <c r="G4679" s="23">
        <v>1643.1</v>
      </c>
      <c r="H4679" s="23">
        <v>30786.69</v>
      </c>
      <c r="I4679" s="21" t="s">
        <v>11</v>
      </c>
      <c r="J4679" s="21" t="s">
        <v>12</v>
      </c>
      <c r="K4679" s="21" t="str">
        <f t="shared" si="242"/>
        <v/>
      </c>
      <c r="L4679" s="21" t="e">
        <f ca="1">IF(AND(K4679&lt;&gt; "", COUNTIF(SAP!#REF!,K4679)&gt;0),"Matched", "")</f>
        <v>#REF!</v>
      </c>
      <c r="M4679" s="21" t="str">
        <f t="shared" si="240"/>
        <v/>
      </c>
      <c r="N4679" s="21" t="e">
        <f ca="1">IF(AND(M4679&lt;&gt; "", COUNTIF(SAP!#REF!,M4679)&gt;0),"Matched", "")</f>
        <v>#REF!</v>
      </c>
      <c r="O4679" s="21" t="str">
        <f t="shared" si="241"/>
        <v/>
      </c>
      <c r="P4679" s="21" t="e">
        <f ca="1">IF(AND(O4679&lt;&gt; "", COUNTIF(SAP!#REF!,O4679)&gt;0),"Matched", "")</f>
        <v>#REF!</v>
      </c>
      <c r="Q4679" s="21" t="str">
        <f ca="1">IF(OR(D4679="AC",D4679="TR"),"Logic4"&amp;"_"&amp;TEXT(C4679,"dd.mm.yyyy") &amp;"_"&amp; 858422.02,"")</f>
        <v>Logic4_29.04.2020_858422.02</v>
      </c>
      <c r="R4679" s="21" t="e">
        <f ca="1">IF(AND(Q4679&lt;&gt; "", COUNTIF(SAP!#REF!,Q4679)&gt;0),"Matched", "")</f>
        <v>#REF!</v>
      </c>
    </row>
    <row r="4680" spans="1:18" hidden="1">
      <c r="A4680" s="21">
        <v>11563327</v>
      </c>
      <c r="B4680" s="22">
        <v>43950</v>
      </c>
      <c r="C4680" s="22">
        <v>43950</v>
      </c>
      <c r="D4680" s="21" t="s">
        <v>10</v>
      </c>
      <c r="E4680" s="23">
        <v>0</v>
      </c>
      <c r="F4680" s="23">
        <v>0</v>
      </c>
      <c r="G4680" s="23">
        <v>1710</v>
      </c>
      <c r="H4680" s="23">
        <v>32496.69</v>
      </c>
      <c r="I4680" s="21" t="s">
        <v>11</v>
      </c>
      <c r="J4680" s="21" t="s">
        <v>12</v>
      </c>
      <c r="K4680" s="21" t="str">
        <f t="shared" si="242"/>
        <v/>
      </c>
      <c r="L4680" s="21" t="e">
        <f ca="1">IF(AND(K4680&lt;&gt; "", COUNTIF(SAP!#REF!,K4680)&gt;0),"Matched", "")</f>
        <v>#REF!</v>
      </c>
      <c r="M4680" s="21" t="str">
        <f t="shared" si="240"/>
        <v/>
      </c>
      <c r="N4680" s="21" t="e">
        <f ca="1">IF(AND(M4680&lt;&gt; "", COUNTIF(SAP!#REF!,M4680)&gt;0),"Matched", "")</f>
        <v>#REF!</v>
      </c>
      <c r="O4680" s="21" t="str">
        <f t="shared" si="241"/>
        <v/>
      </c>
      <c r="P4680" s="21" t="e">
        <f ca="1">IF(AND(O4680&lt;&gt; "", COUNTIF(SAP!#REF!,O4680)&gt;0),"Matched", "")</f>
        <v>#REF!</v>
      </c>
      <c r="Q4680" s="21" t="str">
        <f ca="1">IF(OR(D4680="AC",D4680="TR"),"Logic4"&amp;"_"&amp;TEXT(C4680,"dd.mm.yyyy") &amp;"_"&amp; 858422.02,"")</f>
        <v>Logic4_29.04.2020_858422.02</v>
      </c>
      <c r="R4680" s="21" t="e">
        <f ca="1">IF(AND(Q4680&lt;&gt; "", COUNTIF(SAP!#REF!,Q4680)&gt;0),"Matched", "")</f>
        <v>#REF!</v>
      </c>
    </row>
    <row r="4681" spans="1:18" hidden="1">
      <c r="A4681" s="21">
        <v>11563327</v>
      </c>
      <c r="B4681" s="22">
        <v>43950</v>
      </c>
      <c r="C4681" s="22">
        <v>43950</v>
      </c>
      <c r="D4681" s="21" t="s">
        <v>10</v>
      </c>
      <c r="E4681" s="23">
        <v>0</v>
      </c>
      <c r="F4681" s="23">
        <v>0</v>
      </c>
      <c r="G4681" s="23">
        <v>1718</v>
      </c>
      <c r="H4681" s="23">
        <v>34214.69</v>
      </c>
      <c r="I4681" s="21" t="s">
        <v>11</v>
      </c>
      <c r="J4681" s="21" t="s">
        <v>12</v>
      </c>
      <c r="K4681" s="21" t="str">
        <f t="shared" si="242"/>
        <v/>
      </c>
      <c r="L4681" s="21" t="e">
        <f ca="1">IF(AND(K4681&lt;&gt; "", COUNTIF(SAP!#REF!,K4681)&gt;0),"Matched", "")</f>
        <v>#REF!</v>
      </c>
      <c r="M4681" s="21" t="str">
        <f t="shared" si="240"/>
        <v/>
      </c>
      <c r="N4681" s="21" t="e">
        <f ca="1">IF(AND(M4681&lt;&gt; "", COUNTIF(SAP!#REF!,M4681)&gt;0),"Matched", "")</f>
        <v>#REF!</v>
      </c>
      <c r="O4681" s="21" t="str">
        <f t="shared" si="241"/>
        <v/>
      </c>
      <c r="P4681" s="21" t="e">
        <f ca="1">IF(AND(O4681&lt;&gt; "", COUNTIF(SAP!#REF!,O4681)&gt;0),"Matched", "")</f>
        <v>#REF!</v>
      </c>
      <c r="Q4681" s="21" t="str">
        <f ca="1">IF(OR(D4681="AC",D4681="TR"),"Logic4"&amp;"_"&amp;TEXT(C4681,"dd.mm.yyyy") &amp;"_"&amp; 858422.02,"")</f>
        <v>Logic4_29.04.2020_858422.02</v>
      </c>
      <c r="R4681" s="21" t="e">
        <f ca="1">IF(AND(Q4681&lt;&gt; "", COUNTIF(SAP!#REF!,Q4681)&gt;0),"Matched", "")</f>
        <v>#REF!</v>
      </c>
    </row>
    <row r="4682" spans="1:18" hidden="1">
      <c r="A4682" s="21">
        <v>11563327</v>
      </c>
      <c r="B4682" s="22">
        <v>43950</v>
      </c>
      <c r="C4682" s="22">
        <v>43950</v>
      </c>
      <c r="D4682" s="21" t="s">
        <v>10</v>
      </c>
      <c r="E4682" s="23">
        <v>0</v>
      </c>
      <c r="F4682" s="23">
        <v>0</v>
      </c>
      <c r="G4682" s="23">
        <v>1739.2</v>
      </c>
      <c r="H4682" s="23">
        <v>35953.89</v>
      </c>
      <c r="I4682" s="21" t="s">
        <v>11</v>
      </c>
      <c r="J4682" s="21" t="s">
        <v>12</v>
      </c>
      <c r="K4682" s="21" t="str">
        <f t="shared" si="242"/>
        <v/>
      </c>
      <c r="L4682" s="21" t="e">
        <f ca="1">IF(AND(K4682&lt;&gt; "", COUNTIF(SAP!#REF!,K4682)&gt;0),"Matched", "")</f>
        <v>#REF!</v>
      </c>
      <c r="M4682" s="21" t="str">
        <f t="shared" si="240"/>
        <v/>
      </c>
      <c r="N4682" s="21" t="e">
        <f ca="1">IF(AND(M4682&lt;&gt; "", COUNTIF(SAP!#REF!,M4682)&gt;0),"Matched", "")</f>
        <v>#REF!</v>
      </c>
      <c r="O4682" s="21" t="str">
        <f t="shared" si="241"/>
        <v/>
      </c>
      <c r="P4682" s="21" t="e">
        <f ca="1">IF(AND(O4682&lt;&gt; "", COUNTIF(SAP!#REF!,O4682)&gt;0),"Matched", "")</f>
        <v>#REF!</v>
      </c>
      <c r="Q4682" s="21" t="str">
        <f ca="1">IF(OR(D4682="AC",D4682="TR"),"Logic4"&amp;"_"&amp;TEXT(C4682,"dd.mm.yyyy") &amp;"_"&amp; 858422.02,"")</f>
        <v>Logic4_29.04.2020_858422.02</v>
      </c>
      <c r="R4682" s="21" t="e">
        <f ca="1">IF(AND(Q4682&lt;&gt; "", COUNTIF(SAP!#REF!,Q4682)&gt;0),"Matched", "")</f>
        <v>#REF!</v>
      </c>
    </row>
    <row r="4683" spans="1:18" hidden="1">
      <c r="A4683" s="21">
        <v>11563327</v>
      </c>
      <c r="B4683" s="22">
        <v>43950</v>
      </c>
      <c r="C4683" s="22">
        <v>43950</v>
      </c>
      <c r="D4683" s="21" t="s">
        <v>10</v>
      </c>
      <c r="E4683" s="23">
        <v>0</v>
      </c>
      <c r="F4683" s="23">
        <v>0</v>
      </c>
      <c r="G4683" s="23">
        <v>1770</v>
      </c>
      <c r="H4683" s="23">
        <v>37723.89</v>
      </c>
      <c r="I4683" s="21" t="s">
        <v>11</v>
      </c>
      <c r="J4683" s="21" t="s">
        <v>12</v>
      </c>
      <c r="K4683" s="21" t="str">
        <f t="shared" si="242"/>
        <v/>
      </c>
      <c r="L4683" s="21" t="e">
        <f ca="1">IF(AND(K4683&lt;&gt; "", COUNTIF(SAP!#REF!,K4683)&gt;0),"Matched", "")</f>
        <v>#REF!</v>
      </c>
      <c r="M4683" s="21" t="str">
        <f t="shared" si="240"/>
        <v/>
      </c>
      <c r="N4683" s="21" t="e">
        <f ca="1">IF(AND(M4683&lt;&gt; "", COUNTIF(SAP!#REF!,M4683)&gt;0),"Matched", "")</f>
        <v>#REF!</v>
      </c>
      <c r="O4683" s="21" t="str">
        <f t="shared" si="241"/>
        <v/>
      </c>
      <c r="P4683" s="21" t="e">
        <f ca="1">IF(AND(O4683&lt;&gt; "", COUNTIF(SAP!#REF!,O4683)&gt;0),"Matched", "")</f>
        <v>#REF!</v>
      </c>
      <c r="Q4683" s="21" t="str">
        <f ca="1">IF(OR(D4683="AC",D4683="TR"),"Logic4"&amp;"_"&amp;TEXT(C4683,"dd.mm.yyyy") &amp;"_"&amp; 858422.02,"")</f>
        <v>Logic4_29.04.2020_858422.02</v>
      </c>
      <c r="R4683" s="21" t="e">
        <f ca="1">IF(AND(Q4683&lt;&gt; "", COUNTIF(SAP!#REF!,Q4683)&gt;0),"Matched", "")</f>
        <v>#REF!</v>
      </c>
    </row>
    <row r="4684" spans="1:18" hidden="1">
      <c r="A4684" s="21">
        <v>11563327</v>
      </c>
      <c r="B4684" s="22">
        <v>43950</v>
      </c>
      <c r="C4684" s="22">
        <v>43950</v>
      </c>
      <c r="D4684" s="21" t="s">
        <v>10</v>
      </c>
      <c r="E4684" s="23">
        <v>0</v>
      </c>
      <c r="F4684" s="23">
        <v>0</v>
      </c>
      <c r="G4684" s="23">
        <v>1770.1</v>
      </c>
      <c r="H4684" s="23">
        <v>39493.99</v>
      </c>
      <c r="I4684" s="21" t="s">
        <v>11</v>
      </c>
      <c r="J4684" s="21" t="s">
        <v>12</v>
      </c>
      <c r="K4684" s="21" t="str">
        <f t="shared" si="242"/>
        <v/>
      </c>
      <c r="L4684" s="21" t="e">
        <f ca="1">IF(AND(K4684&lt;&gt; "", COUNTIF(SAP!#REF!,K4684)&gt;0),"Matched", "")</f>
        <v>#REF!</v>
      </c>
      <c r="M4684" s="21" t="str">
        <f t="shared" si="240"/>
        <v/>
      </c>
      <c r="N4684" s="21" t="e">
        <f ca="1">IF(AND(M4684&lt;&gt; "", COUNTIF(SAP!#REF!,M4684)&gt;0),"Matched", "")</f>
        <v>#REF!</v>
      </c>
      <c r="O4684" s="21" t="str">
        <f t="shared" si="241"/>
        <v/>
      </c>
      <c r="P4684" s="21" t="e">
        <f ca="1">IF(AND(O4684&lt;&gt; "", COUNTIF(SAP!#REF!,O4684)&gt;0),"Matched", "")</f>
        <v>#REF!</v>
      </c>
      <c r="Q4684" s="21" t="str">
        <f ca="1">IF(OR(D4684="AC",D4684="TR"),"Logic4"&amp;"_"&amp;TEXT(C4684,"dd.mm.yyyy") &amp;"_"&amp; 858422.02,"")</f>
        <v>Logic4_29.04.2020_858422.02</v>
      </c>
      <c r="R4684" s="21" t="e">
        <f ca="1">IF(AND(Q4684&lt;&gt; "", COUNTIF(SAP!#REF!,Q4684)&gt;0),"Matched", "")</f>
        <v>#REF!</v>
      </c>
    </row>
    <row r="4685" spans="1:18" hidden="1">
      <c r="A4685" s="21">
        <v>11563327</v>
      </c>
      <c r="B4685" s="22">
        <v>43950</v>
      </c>
      <c r="C4685" s="22">
        <v>43950</v>
      </c>
      <c r="D4685" s="21" t="s">
        <v>10</v>
      </c>
      <c r="E4685" s="23">
        <v>0</v>
      </c>
      <c r="F4685" s="23">
        <v>0</v>
      </c>
      <c r="G4685" s="23">
        <v>1830</v>
      </c>
      <c r="H4685" s="23">
        <v>41323.99</v>
      </c>
      <c r="I4685" s="21" t="s">
        <v>11</v>
      </c>
      <c r="J4685" s="21" t="s">
        <v>12</v>
      </c>
      <c r="K4685" s="21" t="str">
        <f t="shared" si="242"/>
        <v/>
      </c>
      <c r="L4685" s="21" t="e">
        <f ca="1">IF(AND(K4685&lt;&gt; "", COUNTIF(SAP!#REF!,K4685)&gt;0),"Matched", "")</f>
        <v>#REF!</v>
      </c>
      <c r="M4685" s="21" t="str">
        <f t="shared" si="240"/>
        <v/>
      </c>
      <c r="N4685" s="21" t="e">
        <f ca="1">IF(AND(M4685&lt;&gt; "", COUNTIF(SAP!#REF!,M4685)&gt;0),"Matched", "")</f>
        <v>#REF!</v>
      </c>
      <c r="O4685" s="21" t="str">
        <f t="shared" si="241"/>
        <v/>
      </c>
      <c r="P4685" s="21" t="e">
        <f ca="1">IF(AND(O4685&lt;&gt; "", COUNTIF(SAP!#REF!,O4685)&gt;0),"Matched", "")</f>
        <v>#REF!</v>
      </c>
      <c r="Q4685" s="21" t="str">
        <f ca="1">IF(OR(D4685="AC",D4685="TR"),"Logic4"&amp;"_"&amp;TEXT(C4685,"dd.mm.yyyy") &amp;"_"&amp; 858422.02,"")</f>
        <v>Logic4_29.04.2020_858422.02</v>
      </c>
      <c r="R4685" s="21" t="e">
        <f ca="1">IF(AND(Q4685&lt;&gt; "", COUNTIF(SAP!#REF!,Q4685)&gt;0),"Matched", "")</f>
        <v>#REF!</v>
      </c>
    </row>
    <row r="4686" spans="1:18" hidden="1">
      <c r="A4686" s="21">
        <v>11563327</v>
      </c>
      <c r="B4686" s="22">
        <v>43950</v>
      </c>
      <c r="C4686" s="22">
        <v>43950</v>
      </c>
      <c r="D4686" s="21" t="s">
        <v>10</v>
      </c>
      <c r="E4686" s="23">
        <v>0</v>
      </c>
      <c r="F4686" s="23">
        <v>0</v>
      </c>
      <c r="G4686" s="23">
        <v>1880</v>
      </c>
      <c r="H4686" s="23">
        <v>43203.99</v>
      </c>
      <c r="I4686" s="21" t="s">
        <v>11</v>
      </c>
      <c r="J4686" s="21" t="s">
        <v>12</v>
      </c>
      <c r="K4686" s="21" t="str">
        <f t="shared" si="242"/>
        <v/>
      </c>
      <c r="L4686" s="21" t="e">
        <f ca="1">IF(AND(K4686&lt;&gt; "", COUNTIF(SAP!#REF!,K4686)&gt;0),"Matched", "")</f>
        <v>#REF!</v>
      </c>
      <c r="M4686" s="21" t="str">
        <f t="shared" si="240"/>
        <v/>
      </c>
      <c r="N4686" s="21" t="e">
        <f ca="1">IF(AND(M4686&lt;&gt; "", COUNTIF(SAP!#REF!,M4686)&gt;0),"Matched", "")</f>
        <v>#REF!</v>
      </c>
      <c r="O4686" s="21" t="str">
        <f t="shared" si="241"/>
        <v/>
      </c>
      <c r="P4686" s="21" t="e">
        <f ca="1">IF(AND(O4686&lt;&gt; "", COUNTIF(SAP!#REF!,O4686)&gt;0),"Matched", "")</f>
        <v>#REF!</v>
      </c>
      <c r="Q4686" s="21" t="str">
        <f ca="1">IF(OR(D4686="AC",D4686="TR"),"Logic4"&amp;"_"&amp;TEXT(C4686,"dd.mm.yyyy") &amp;"_"&amp; 858422.02,"")</f>
        <v>Logic4_29.04.2020_858422.02</v>
      </c>
      <c r="R4686" s="21" t="e">
        <f ca="1">IF(AND(Q4686&lt;&gt; "", COUNTIF(SAP!#REF!,Q4686)&gt;0),"Matched", "")</f>
        <v>#REF!</v>
      </c>
    </row>
    <row r="4687" spans="1:18" hidden="1">
      <c r="A4687" s="21">
        <v>11563327</v>
      </c>
      <c r="B4687" s="22">
        <v>43950</v>
      </c>
      <c r="C4687" s="22">
        <v>43950</v>
      </c>
      <c r="D4687" s="21" t="s">
        <v>10</v>
      </c>
      <c r="E4687" s="23">
        <v>0</v>
      </c>
      <c r="F4687" s="23">
        <v>0</v>
      </c>
      <c r="G4687" s="23">
        <v>1960</v>
      </c>
      <c r="H4687" s="23">
        <v>45163.99</v>
      </c>
      <c r="I4687" s="21" t="s">
        <v>11</v>
      </c>
      <c r="J4687" s="21" t="s">
        <v>12</v>
      </c>
      <c r="K4687" s="21" t="str">
        <f t="shared" si="242"/>
        <v/>
      </c>
      <c r="L4687" s="21" t="e">
        <f ca="1">IF(AND(K4687&lt;&gt; "", COUNTIF(SAP!#REF!,K4687)&gt;0),"Matched", "")</f>
        <v>#REF!</v>
      </c>
      <c r="M4687" s="21" t="str">
        <f t="shared" si="240"/>
        <v/>
      </c>
      <c r="N4687" s="21" t="e">
        <f ca="1">IF(AND(M4687&lt;&gt; "", COUNTIF(SAP!#REF!,M4687)&gt;0),"Matched", "")</f>
        <v>#REF!</v>
      </c>
      <c r="O4687" s="21" t="str">
        <f t="shared" si="241"/>
        <v/>
      </c>
      <c r="P4687" s="21" t="e">
        <f ca="1">IF(AND(O4687&lt;&gt; "", COUNTIF(SAP!#REF!,O4687)&gt;0),"Matched", "")</f>
        <v>#REF!</v>
      </c>
      <c r="Q4687" s="21" t="str">
        <f ca="1">IF(OR(D4687="AC",D4687="TR"),"Logic4"&amp;"_"&amp;TEXT(C4687,"dd.mm.yyyy") &amp;"_"&amp; 858422.02,"")</f>
        <v>Logic4_29.04.2020_858422.02</v>
      </c>
      <c r="R4687" s="21" t="e">
        <f ca="1">IF(AND(Q4687&lt;&gt; "", COUNTIF(SAP!#REF!,Q4687)&gt;0),"Matched", "")</f>
        <v>#REF!</v>
      </c>
    </row>
    <row r="4688" spans="1:18" hidden="1">
      <c r="A4688" s="21">
        <v>11563327</v>
      </c>
      <c r="B4688" s="22">
        <v>43950</v>
      </c>
      <c r="C4688" s="22">
        <v>43950</v>
      </c>
      <c r="D4688" s="21" t="s">
        <v>10</v>
      </c>
      <c r="E4688" s="23">
        <v>0</v>
      </c>
      <c r="F4688" s="23">
        <v>0</v>
      </c>
      <c r="G4688" s="23">
        <v>2000</v>
      </c>
      <c r="H4688" s="23">
        <v>47163.99</v>
      </c>
      <c r="I4688" s="21" t="s">
        <v>11</v>
      </c>
      <c r="J4688" s="21" t="s">
        <v>12</v>
      </c>
      <c r="K4688" s="21" t="str">
        <f t="shared" si="242"/>
        <v/>
      </c>
      <c r="L4688" s="21" t="e">
        <f ca="1">IF(AND(K4688&lt;&gt; "", COUNTIF(SAP!#REF!,K4688)&gt;0),"Matched", "")</f>
        <v>#REF!</v>
      </c>
      <c r="M4688" s="21" t="str">
        <f t="shared" si="240"/>
        <v/>
      </c>
      <c r="N4688" s="21" t="e">
        <f ca="1">IF(AND(M4688&lt;&gt; "", COUNTIF(SAP!#REF!,M4688)&gt;0),"Matched", "")</f>
        <v>#REF!</v>
      </c>
      <c r="O4688" s="21" t="str">
        <f t="shared" si="241"/>
        <v/>
      </c>
      <c r="P4688" s="21" t="e">
        <f ca="1">IF(AND(O4688&lt;&gt; "", COUNTIF(SAP!#REF!,O4688)&gt;0),"Matched", "")</f>
        <v>#REF!</v>
      </c>
      <c r="Q4688" s="21" t="str">
        <f ca="1">IF(OR(D4688="AC",D4688="TR"),"Logic4"&amp;"_"&amp;TEXT(C4688,"dd.mm.yyyy") &amp;"_"&amp; 858422.02,"")</f>
        <v>Logic4_29.04.2020_858422.02</v>
      </c>
      <c r="R4688" s="21" t="e">
        <f ca="1">IF(AND(Q4688&lt;&gt; "", COUNTIF(SAP!#REF!,Q4688)&gt;0),"Matched", "")</f>
        <v>#REF!</v>
      </c>
    </row>
    <row r="4689" spans="1:18" hidden="1">
      <c r="A4689" s="21">
        <v>11563327</v>
      </c>
      <c r="B4689" s="22">
        <v>43950</v>
      </c>
      <c r="C4689" s="22">
        <v>43950</v>
      </c>
      <c r="D4689" s="21" t="s">
        <v>10</v>
      </c>
      <c r="E4689" s="23">
        <v>0</v>
      </c>
      <c r="F4689" s="23">
        <v>0</v>
      </c>
      <c r="G4689" s="23">
        <v>2026.06</v>
      </c>
      <c r="H4689" s="23">
        <v>49190.05</v>
      </c>
      <c r="I4689" s="21" t="s">
        <v>11</v>
      </c>
      <c r="J4689" s="21" t="s">
        <v>12</v>
      </c>
      <c r="K4689" s="21" t="str">
        <f t="shared" si="242"/>
        <v/>
      </c>
      <c r="L4689" s="21" t="e">
        <f ca="1">IF(AND(K4689&lt;&gt; "", COUNTIF(SAP!#REF!,K4689)&gt;0),"Matched", "")</f>
        <v>#REF!</v>
      </c>
      <c r="M4689" s="21" t="str">
        <f t="shared" si="240"/>
        <v/>
      </c>
      <c r="N4689" s="21" t="e">
        <f ca="1">IF(AND(M4689&lt;&gt; "", COUNTIF(SAP!#REF!,M4689)&gt;0),"Matched", "")</f>
        <v>#REF!</v>
      </c>
      <c r="O4689" s="21" t="str">
        <f t="shared" si="241"/>
        <v/>
      </c>
      <c r="P4689" s="21" t="e">
        <f ca="1">IF(AND(O4689&lt;&gt; "", COUNTIF(SAP!#REF!,O4689)&gt;0),"Matched", "")</f>
        <v>#REF!</v>
      </c>
      <c r="Q4689" s="21" t="str">
        <f ca="1">IF(OR(D4689="AC",D4689="TR"),"Logic4"&amp;"_"&amp;TEXT(C4689,"dd.mm.yyyy") &amp;"_"&amp; 858422.02,"")</f>
        <v>Logic4_29.04.2020_858422.02</v>
      </c>
      <c r="R4689" s="21" t="e">
        <f ca="1">IF(AND(Q4689&lt;&gt; "", COUNTIF(SAP!#REF!,Q4689)&gt;0),"Matched", "")</f>
        <v>#REF!</v>
      </c>
    </row>
    <row r="4690" spans="1:18" hidden="1">
      <c r="A4690" s="21">
        <v>11563327</v>
      </c>
      <c r="B4690" s="22">
        <v>43950</v>
      </c>
      <c r="C4690" s="22">
        <v>43950</v>
      </c>
      <c r="D4690" s="21" t="s">
        <v>10</v>
      </c>
      <c r="E4690" s="23">
        <v>0</v>
      </c>
      <c r="F4690" s="23">
        <v>0</v>
      </c>
      <c r="G4690" s="23">
        <v>2067.4</v>
      </c>
      <c r="H4690" s="23">
        <v>51257.45</v>
      </c>
      <c r="I4690" s="21" t="s">
        <v>11</v>
      </c>
      <c r="J4690" s="21" t="s">
        <v>12</v>
      </c>
      <c r="K4690" s="21" t="str">
        <f t="shared" si="242"/>
        <v/>
      </c>
      <c r="L4690" s="21" t="e">
        <f ca="1">IF(AND(K4690&lt;&gt; "", COUNTIF(SAP!#REF!,K4690)&gt;0),"Matched", "")</f>
        <v>#REF!</v>
      </c>
      <c r="M4690" s="21" t="str">
        <f t="shared" si="240"/>
        <v/>
      </c>
      <c r="N4690" s="21" t="e">
        <f ca="1">IF(AND(M4690&lt;&gt; "", COUNTIF(SAP!#REF!,M4690)&gt;0),"Matched", "")</f>
        <v>#REF!</v>
      </c>
      <c r="O4690" s="21" t="str">
        <f t="shared" si="241"/>
        <v/>
      </c>
      <c r="P4690" s="21" t="e">
        <f ca="1">IF(AND(O4690&lt;&gt; "", COUNTIF(SAP!#REF!,O4690)&gt;0),"Matched", "")</f>
        <v>#REF!</v>
      </c>
      <c r="Q4690" s="21" t="str">
        <f ca="1">IF(OR(D4690="AC",D4690="TR"),"Logic4"&amp;"_"&amp;TEXT(C4690,"dd.mm.yyyy") &amp;"_"&amp; 858422.02,"")</f>
        <v>Logic4_29.04.2020_858422.02</v>
      </c>
      <c r="R4690" s="21" t="e">
        <f ca="1">IF(AND(Q4690&lt;&gt; "", COUNTIF(SAP!#REF!,Q4690)&gt;0),"Matched", "")</f>
        <v>#REF!</v>
      </c>
    </row>
    <row r="4691" spans="1:18" hidden="1">
      <c r="A4691" s="21">
        <v>11563327</v>
      </c>
      <c r="B4691" s="22">
        <v>43950</v>
      </c>
      <c r="C4691" s="22">
        <v>43950</v>
      </c>
      <c r="D4691" s="21" t="s">
        <v>10</v>
      </c>
      <c r="E4691" s="23">
        <v>0</v>
      </c>
      <c r="F4691" s="23">
        <v>0</v>
      </c>
      <c r="G4691" s="23">
        <v>2070</v>
      </c>
      <c r="H4691" s="23">
        <v>53327.45</v>
      </c>
      <c r="I4691" s="21" t="s">
        <v>11</v>
      </c>
      <c r="J4691" s="21" t="s">
        <v>12</v>
      </c>
      <c r="K4691" s="21" t="str">
        <f t="shared" si="242"/>
        <v/>
      </c>
      <c r="L4691" s="21" t="e">
        <f ca="1">IF(AND(K4691&lt;&gt; "", COUNTIF(SAP!#REF!,K4691)&gt;0),"Matched", "")</f>
        <v>#REF!</v>
      </c>
      <c r="M4691" s="21" t="str">
        <f t="shared" si="240"/>
        <v/>
      </c>
      <c r="N4691" s="21" t="e">
        <f ca="1">IF(AND(M4691&lt;&gt; "", COUNTIF(SAP!#REF!,M4691)&gt;0),"Matched", "")</f>
        <v>#REF!</v>
      </c>
      <c r="O4691" s="21" t="str">
        <f t="shared" si="241"/>
        <v/>
      </c>
      <c r="P4691" s="21" t="e">
        <f ca="1">IF(AND(O4691&lt;&gt; "", COUNTIF(SAP!#REF!,O4691)&gt;0),"Matched", "")</f>
        <v>#REF!</v>
      </c>
      <c r="Q4691" s="21" t="str">
        <f ca="1">IF(OR(D4691="AC",D4691="TR"),"Logic4"&amp;"_"&amp;TEXT(C4691,"dd.mm.yyyy") &amp;"_"&amp; 858422.02,"")</f>
        <v>Logic4_29.04.2020_858422.02</v>
      </c>
      <c r="R4691" s="21" t="e">
        <f ca="1">IF(AND(Q4691&lt;&gt; "", COUNTIF(SAP!#REF!,Q4691)&gt;0),"Matched", "")</f>
        <v>#REF!</v>
      </c>
    </row>
    <row r="4692" spans="1:18" hidden="1">
      <c r="A4692" s="21">
        <v>11563327</v>
      </c>
      <c r="B4692" s="22">
        <v>43950</v>
      </c>
      <c r="C4692" s="22">
        <v>43950</v>
      </c>
      <c r="D4692" s="21" t="s">
        <v>10</v>
      </c>
      <c r="E4692" s="23">
        <v>0</v>
      </c>
      <c r="F4692" s="23">
        <v>0</v>
      </c>
      <c r="G4692" s="23">
        <v>2090</v>
      </c>
      <c r="H4692" s="23">
        <v>55417.45</v>
      </c>
      <c r="I4692" s="21" t="s">
        <v>11</v>
      </c>
      <c r="J4692" s="21" t="s">
        <v>12</v>
      </c>
      <c r="K4692" s="21" t="str">
        <f t="shared" si="242"/>
        <v/>
      </c>
      <c r="L4692" s="21" t="e">
        <f ca="1">IF(AND(K4692&lt;&gt; "", COUNTIF(SAP!#REF!,K4692)&gt;0),"Matched", "")</f>
        <v>#REF!</v>
      </c>
      <c r="M4692" s="21" t="str">
        <f t="shared" si="240"/>
        <v/>
      </c>
      <c r="N4692" s="21" t="e">
        <f ca="1">IF(AND(M4692&lt;&gt; "", COUNTIF(SAP!#REF!,M4692)&gt;0),"Matched", "")</f>
        <v>#REF!</v>
      </c>
      <c r="O4692" s="21" t="str">
        <f t="shared" si="241"/>
        <v/>
      </c>
      <c r="P4692" s="21" t="e">
        <f ca="1">IF(AND(O4692&lt;&gt; "", COUNTIF(SAP!#REF!,O4692)&gt;0),"Matched", "")</f>
        <v>#REF!</v>
      </c>
      <c r="Q4692" s="21" t="str">
        <f ca="1">IF(OR(D4692="AC",D4692="TR"),"Logic4"&amp;"_"&amp;TEXT(C4692,"dd.mm.yyyy") &amp;"_"&amp; 858422.02,"")</f>
        <v>Logic4_29.04.2020_858422.02</v>
      </c>
      <c r="R4692" s="21" t="e">
        <f ca="1">IF(AND(Q4692&lt;&gt; "", COUNTIF(SAP!#REF!,Q4692)&gt;0),"Matched", "")</f>
        <v>#REF!</v>
      </c>
    </row>
    <row r="4693" spans="1:18" hidden="1">
      <c r="A4693" s="21">
        <v>11563327</v>
      </c>
      <c r="B4693" s="22">
        <v>43950</v>
      </c>
      <c r="C4693" s="22">
        <v>43950</v>
      </c>
      <c r="D4693" s="21" t="s">
        <v>10</v>
      </c>
      <c r="E4693" s="23">
        <v>0</v>
      </c>
      <c r="F4693" s="23">
        <v>0</v>
      </c>
      <c r="G4693" s="23">
        <v>2110</v>
      </c>
      <c r="H4693" s="23">
        <v>57527.45</v>
      </c>
      <c r="I4693" s="21" t="s">
        <v>11</v>
      </c>
      <c r="J4693" s="21" t="s">
        <v>12</v>
      </c>
      <c r="K4693" s="21" t="str">
        <f t="shared" si="242"/>
        <v/>
      </c>
      <c r="L4693" s="21" t="e">
        <f ca="1">IF(AND(K4693&lt;&gt; "", COUNTIF(SAP!#REF!,K4693)&gt;0),"Matched", "")</f>
        <v>#REF!</v>
      </c>
      <c r="M4693" s="21" t="str">
        <f t="shared" si="240"/>
        <v/>
      </c>
      <c r="N4693" s="21" t="e">
        <f ca="1">IF(AND(M4693&lt;&gt; "", COUNTIF(SAP!#REF!,M4693)&gt;0),"Matched", "")</f>
        <v>#REF!</v>
      </c>
      <c r="O4693" s="21" t="str">
        <f t="shared" si="241"/>
        <v/>
      </c>
      <c r="P4693" s="21" t="e">
        <f ca="1">IF(AND(O4693&lt;&gt; "", COUNTIF(SAP!#REF!,O4693)&gt;0),"Matched", "")</f>
        <v>#REF!</v>
      </c>
      <c r="Q4693" s="21" t="str">
        <f ca="1">IF(OR(D4693="AC",D4693="TR"),"Logic4"&amp;"_"&amp;TEXT(C4693,"dd.mm.yyyy") &amp;"_"&amp; 858422.02,"")</f>
        <v>Logic4_29.04.2020_858422.02</v>
      </c>
      <c r="R4693" s="21" t="e">
        <f ca="1">IF(AND(Q4693&lt;&gt; "", COUNTIF(SAP!#REF!,Q4693)&gt;0),"Matched", "")</f>
        <v>#REF!</v>
      </c>
    </row>
    <row r="4694" spans="1:18" hidden="1">
      <c r="A4694" s="21">
        <v>11563327</v>
      </c>
      <c r="B4694" s="22">
        <v>43950</v>
      </c>
      <c r="C4694" s="22">
        <v>43950</v>
      </c>
      <c r="D4694" s="21" t="s">
        <v>10</v>
      </c>
      <c r="E4694" s="23">
        <v>0</v>
      </c>
      <c r="F4694" s="23">
        <v>0</v>
      </c>
      <c r="G4694" s="23">
        <v>2130</v>
      </c>
      <c r="H4694" s="23">
        <v>59657.45</v>
      </c>
      <c r="I4694" s="21" t="s">
        <v>11</v>
      </c>
      <c r="J4694" s="21" t="s">
        <v>12</v>
      </c>
      <c r="K4694" s="21" t="str">
        <f t="shared" si="242"/>
        <v/>
      </c>
      <c r="L4694" s="21" t="e">
        <f ca="1">IF(AND(K4694&lt;&gt; "", COUNTIF(SAP!#REF!,K4694)&gt;0),"Matched", "")</f>
        <v>#REF!</v>
      </c>
      <c r="M4694" s="21" t="str">
        <f t="shared" si="240"/>
        <v/>
      </c>
      <c r="N4694" s="21" t="e">
        <f ca="1">IF(AND(M4694&lt;&gt; "", COUNTIF(SAP!#REF!,M4694)&gt;0),"Matched", "")</f>
        <v>#REF!</v>
      </c>
      <c r="O4694" s="21" t="str">
        <f t="shared" si="241"/>
        <v/>
      </c>
      <c r="P4694" s="21" t="e">
        <f ca="1">IF(AND(O4694&lt;&gt; "", COUNTIF(SAP!#REF!,O4694)&gt;0),"Matched", "")</f>
        <v>#REF!</v>
      </c>
      <c r="Q4694" s="21" t="str">
        <f ca="1">IF(OR(D4694="AC",D4694="TR"),"Logic4"&amp;"_"&amp;TEXT(C4694,"dd.mm.yyyy") &amp;"_"&amp; 858422.02,"")</f>
        <v>Logic4_29.04.2020_858422.02</v>
      </c>
      <c r="R4694" s="21" t="e">
        <f ca="1">IF(AND(Q4694&lt;&gt; "", COUNTIF(SAP!#REF!,Q4694)&gt;0),"Matched", "")</f>
        <v>#REF!</v>
      </c>
    </row>
    <row r="4695" spans="1:18" hidden="1">
      <c r="A4695" s="21">
        <v>11563327</v>
      </c>
      <c r="B4695" s="22">
        <v>43950</v>
      </c>
      <c r="C4695" s="22">
        <v>43950</v>
      </c>
      <c r="D4695" s="21" t="s">
        <v>10</v>
      </c>
      <c r="E4695" s="23">
        <v>0</v>
      </c>
      <c r="F4695" s="23">
        <v>0</v>
      </c>
      <c r="G4695" s="23">
        <v>2370</v>
      </c>
      <c r="H4695" s="23">
        <v>62027.45</v>
      </c>
      <c r="I4695" s="21" t="s">
        <v>11</v>
      </c>
      <c r="J4695" s="21" t="s">
        <v>12</v>
      </c>
      <c r="K4695" s="21" t="str">
        <f t="shared" si="242"/>
        <v/>
      </c>
      <c r="L4695" s="21" t="e">
        <f ca="1">IF(AND(K4695&lt;&gt; "", COUNTIF(SAP!#REF!,K4695)&gt;0),"Matched", "")</f>
        <v>#REF!</v>
      </c>
      <c r="M4695" s="21" t="str">
        <f t="shared" si="240"/>
        <v/>
      </c>
      <c r="N4695" s="21" t="e">
        <f ca="1">IF(AND(M4695&lt;&gt; "", COUNTIF(SAP!#REF!,M4695)&gt;0),"Matched", "")</f>
        <v>#REF!</v>
      </c>
      <c r="O4695" s="21" t="str">
        <f t="shared" si="241"/>
        <v/>
      </c>
      <c r="P4695" s="21" t="e">
        <f ca="1">IF(AND(O4695&lt;&gt; "", COUNTIF(SAP!#REF!,O4695)&gt;0),"Matched", "")</f>
        <v>#REF!</v>
      </c>
      <c r="Q4695" s="21" t="str">
        <f ca="1">IF(OR(D4695="AC",D4695="TR"),"Logic4"&amp;"_"&amp;TEXT(C4695,"dd.mm.yyyy") &amp;"_"&amp; 858422.02,"")</f>
        <v>Logic4_29.04.2020_858422.02</v>
      </c>
      <c r="R4695" s="21" t="e">
        <f ca="1">IF(AND(Q4695&lt;&gt; "", COUNTIF(SAP!#REF!,Q4695)&gt;0),"Matched", "")</f>
        <v>#REF!</v>
      </c>
    </row>
    <row r="4696" spans="1:18" hidden="1">
      <c r="A4696" s="21">
        <v>11563327</v>
      </c>
      <c r="B4696" s="22">
        <v>43950</v>
      </c>
      <c r="C4696" s="22">
        <v>43950</v>
      </c>
      <c r="D4696" s="21" t="s">
        <v>10</v>
      </c>
      <c r="E4696" s="23">
        <v>0</v>
      </c>
      <c r="F4696" s="23">
        <v>0</v>
      </c>
      <c r="G4696" s="23">
        <v>2500</v>
      </c>
      <c r="H4696" s="23">
        <v>64527.45</v>
      </c>
      <c r="I4696" s="21" t="s">
        <v>11</v>
      </c>
      <c r="J4696" s="21" t="s">
        <v>12</v>
      </c>
      <c r="K4696" s="21" t="str">
        <f t="shared" si="242"/>
        <v/>
      </c>
      <c r="L4696" s="21" t="e">
        <f ca="1">IF(AND(K4696&lt;&gt; "", COUNTIF(SAP!#REF!,K4696)&gt;0),"Matched", "")</f>
        <v>#REF!</v>
      </c>
      <c r="M4696" s="21" t="str">
        <f t="shared" si="240"/>
        <v/>
      </c>
      <c r="N4696" s="21" t="e">
        <f ca="1">IF(AND(M4696&lt;&gt; "", COUNTIF(SAP!#REF!,M4696)&gt;0),"Matched", "")</f>
        <v>#REF!</v>
      </c>
      <c r="O4696" s="21" t="str">
        <f t="shared" si="241"/>
        <v/>
      </c>
      <c r="P4696" s="21" t="e">
        <f ca="1">IF(AND(O4696&lt;&gt; "", COUNTIF(SAP!#REF!,O4696)&gt;0),"Matched", "")</f>
        <v>#REF!</v>
      </c>
      <c r="Q4696" s="21" t="str">
        <f ca="1">IF(OR(D4696="AC",D4696="TR"),"Logic4"&amp;"_"&amp;TEXT(C4696,"dd.mm.yyyy") &amp;"_"&amp; 858422.02,"")</f>
        <v>Logic4_29.04.2020_858422.02</v>
      </c>
      <c r="R4696" s="21" t="e">
        <f ca="1">IF(AND(Q4696&lt;&gt; "", COUNTIF(SAP!#REF!,Q4696)&gt;0),"Matched", "")</f>
        <v>#REF!</v>
      </c>
    </row>
    <row r="4697" spans="1:18" hidden="1">
      <c r="A4697" s="21">
        <v>11563327</v>
      </c>
      <c r="B4697" s="22">
        <v>43950</v>
      </c>
      <c r="C4697" s="22">
        <v>43950</v>
      </c>
      <c r="D4697" s="21" t="s">
        <v>10</v>
      </c>
      <c r="E4697" s="23">
        <v>0</v>
      </c>
      <c r="F4697" s="23">
        <v>0</v>
      </c>
      <c r="G4697" s="23">
        <v>2588.6</v>
      </c>
      <c r="H4697" s="23">
        <v>67116.05</v>
      </c>
      <c r="I4697" s="21" t="s">
        <v>11</v>
      </c>
      <c r="J4697" s="21" t="s">
        <v>12</v>
      </c>
      <c r="K4697" s="21" t="str">
        <f t="shared" si="242"/>
        <v/>
      </c>
      <c r="L4697" s="21" t="e">
        <f ca="1">IF(AND(K4697&lt;&gt; "", COUNTIF(SAP!#REF!,K4697)&gt;0),"Matched", "")</f>
        <v>#REF!</v>
      </c>
      <c r="M4697" s="21" t="str">
        <f t="shared" si="240"/>
        <v/>
      </c>
      <c r="N4697" s="21" t="e">
        <f ca="1">IF(AND(M4697&lt;&gt; "", COUNTIF(SAP!#REF!,M4697)&gt;0),"Matched", "")</f>
        <v>#REF!</v>
      </c>
      <c r="O4697" s="21" t="str">
        <f t="shared" si="241"/>
        <v/>
      </c>
      <c r="P4697" s="21" t="e">
        <f ca="1">IF(AND(O4697&lt;&gt; "", COUNTIF(SAP!#REF!,O4697)&gt;0),"Matched", "")</f>
        <v>#REF!</v>
      </c>
      <c r="Q4697" s="21" t="str">
        <f ca="1">IF(OR(D4697="AC",D4697="TR"),"Logic4"&amp;"_"&amp;TEXT(C4697,"dd.mm.yyyy") &amp;"_"&amp; 858422.02,"")</f>
        <v>Logic4_29.04.2020_858422.02</v>
      </c>
      <c r="R4697" s="21" t="e">
        <f ca="1">IF(AND(Q4697&lt;&gt; "", COUNTIF(SAP!#REF!,Q4697)&gt;0),"Matched", "")</f>
        <v>#REF!</v>
      </c>
    </row>
    <row r="4698" spans="1:18" hidden="1">
      <c r="A4698" s="21">
        <v>11563327</v>
      </c>
      <c r="B4698" s="22">
        <v>43950</v>
      </c>
      <c r="C4698" s="22">
        <v>43950</v>
      </c>
      <c r="D4698" s="21" t="s">
        <v>10</v>
      </c>
      <c r="E4698" s="23">
        <v>0</v>
      </c>
      <c r="F4698" s="23">
        <v>0</v>
      </c>
      <c r="G4698" s="23">
        <v>2672</v>
      </c>
      <c r="H4698" s="23">
        <v>69788.05</v>
      </c>
      <c r="I4698" s="21" t="s">
        <v>11</v>
      </c>
      <c r="J4698" s="21" t="s">
        <v>12</v>
      </c>
      <c r="K4698" s="21" t="str">
        <f t="shared" si="242"/>
        <v/>
      </c>
      <c r="L4698" s="21" t="e">
        <f ca="1">IF(AND(K4698&lt;&gt; "", COUNTIF(SAP!#REF!,K4698)&gt;0),"Matched", "")</f>
        <v>#REF!</v>
      </c>
      <c r="M4698" s="21" t="str">
        <f t="shared" si="240"/>
        <v/>
      </c>
      <c r="N4698" s="21" t="e">
        <f ca="1">IF(AND(M4698&lt;&gt; "", COUNTIF(SAP!#REF!,M4698)&gt;0),"Matched", "")</f>
        <v>#REF!</v>
      </c>
      <c r="O4698" s="21" t="str">
        <f t="shared" si="241"/>
        <v/>
      </c>
      <c r="P4698" s="21" t="e">
        <f ca="1">IF(AND(O4698&lt;&gt; "", COUNTIF(SAP!#REF!,O4698)&gt;0),"Matched", "")</f>
        <v>#REF!</v>
      </c>
      <c r="Q4698" s="21" t="str">
        <f ca="1">IF(OR(D4698="AC",D4698="TR"),"Logic4"&amp;"_"&amp;TEXT(C4698,"dd.mm.yyyy") &amp;"_"&amp; 858422.02,"")</f>
        <v>Logic4_29.04.2020_858422.02</v>
      </c>
      <c r="R4698" s="21" t="e">
        <f ca="1">IF(AND(Q4698&lt;&gt; "", COUNTIF(SAP!#REF!,Q4698)&gt;0),"Matched", "")</f>
        <v>#REF!</v>
      </c>
    </row>
    <row r="4699" spans="1:18" hidden="1">
      <c r="A4699" s="21">
        <v>11563327</v>
      </c>
      <c r="B4699" s="22">
        <v>43950</v>
      </c>
      <c r="C4699" s="22">
        <v>43950</v>
      </c>
      <c r="D4699" s="21" t="s">
        <v>10</v>
      </c>
      <c r="E4699" s="23">
        <v>0</v>
      </c>
      <c r="F4699" s="23">
        <v>0</v>
      </c>
      <c r="G4699" s="23">
        <v>2769</v>
      </c>
      <c r="H4699" s="23">
        <v>72557.05</v>
      </c>
      <c r="I4699" s="21" t="s">
        <v>11</v>
      </c>
      <c r="J4699" s="21" t="s">
        <v>12</v>
      </c>
      <c r="K4699" s="21" t="str">
        <f t="shared" si="242"/>
        <v/>
      </c>
      <c r="L4699" s="21" t="e">
        <f ca="1">IF(AND(K4699&lt;&gt; "", COUNTIF(SAP!#REF!,K4699)&gt;0),"Matched", "")</f>
        <v>#REF!</v>
      </c>
      <c r="M4699" s="21" t="str">
        <f t="shared" si="240"/>
        <v/>
      </c>
      <c r="N4699" s="21" t="e">
        <f ca="1">IF(AND(M4699&lt;&gt; "", COUNTIF(SAP!#REF!,M4699)&gt;0),"Matched", "")</f>
        <v>#REF!</v>
      </c>
      <c r="O4699" s="21" t="str">
        <f t="shared" si="241"/>
        <v/>
      </c>
      <c r="P4699" s="21" t="e">
        <f ca="1">IF(AND(O4699&lt;&gt; "", COUNTIF(SAP!#REF!,O4699)&gt;0),"Matched", "")</f>
        <v>#REF!</v>
      </c>
      <c r="Q4699" s="21" t="str">
        <f ca="1">IF(OR(D4699="AC",D4699="TR"),"Logic4"&amp;"_"&amp;TEXT(C4699,"dd.mm.yyyy") &amp;"_"&amp; 858422.02,"")</f>
        <v>Logic4_29.04.2020_858422.02</v>
      </c>
      <c r="R4699" s="21" t="e">
        <f ca="1">IF(AND(Q4699&lt;&gt; "", COUNTIF(SAP!#REF!,Q4699)&gt;0),"Matched", "")</f>
        <v>#REF!</v>
      </c>
    </row>
    <row r="4700" spans="1:18" hidden="1">
      <c r="A4700" s="21">
        <v>11563327</v>
      </c>
      <c r="B4700" s="22">
        <v>43950</v>
      </c>
      <c r="C4700" s="22">
        <v>43950</v>
      </c>
      <c r="D4700" s="21" t="s">
        <v>10</v>
      </c>
      <c r="E4700" s="23">
        <v>0</v>
      </c>
      <c r="F4700" s="23">
        <v>0</v>
      </c>
      <c r="G4700" s="23">
        <v>2775</v>
      </c>
      <c r="H4700" s="23">
        <v>75332.05</v>
      </c>
      <c r="I4700" s="21" t="s">
        <v>11</v>
      </c>
      <c r="J4700" s="21" t="s">
        <v>12</v>
      </c>
      <c r="K4700" s="21" t="str">
        <f t="shared" si="242"/>
        <v/>
      </c>
      <c r="L4700" s="21" t="e">
        <f ca="1">IF(AND(K4700&lt;&gt; "", COUNTIF(SAP!#REF!,K4700)&gt;0),"Matched", "")</f>
        <v>#REF!</v>
      </c>
      <c r="M4700" s="21" t="str">
        <f t="shared" si="240"/>
        <v/>
      </c>
      <c r="N4700" s="21" t="e">
        <f ca="1">IF(AND(M4700&lt;&gt; "", COUNTIF(SAP!#REF!,M4700)&gt;0),"Matched", "")</f>
        <v>#REF!</v>
      </c>
      <c r="O4700" s="21" t="str">
        <f t="shared" si="241"/>
        <v/>
      </c>
      <c r="P4700" s="21" t="e">
        <f ca="1">IF(AND(O4700&lt;&gt; "", COUNTIF(SAP!#REF!,O4700)&gt;0),"Matched", "")</f>
        <v>#REF!</v>
      </c>
      <c r="Q4700" s="21" t="str">
        <f ca="1">IF(OR(D4700="AC",D4700="TR"),"Logic4"&amp;"_"&amp;TEXT(C4700,"dd.mm.yyyy") &amp;"_"&amp; 858422.02,"")</f>
        <v>Logic4_29.04.2020_858422.02</v>
      </c>
      <c r="R4700" s="21" t="e">
        <f ca="1">IF(AND(Q4700&lt;&gt; "", COUNTIF(SAP!#REF!,Q4700)&gt;0),"Matched", "")</f>
        <v>#REF!</v>
      </c>
    </row>
    <row r="4701" spans="1:18" hidden="1">
      <c r="A4701" s="21">
        <v>11563327</v>
      </c>
      <c r="B4701" s="22">
        <v>43950</v>
      </c>
      <c r="C4701" s="22">
        <v>43950</v>
      </c>
      <c r="D4701" s="21" t="s">
        <v>10</v>
      </c>
      <c r="E4701" s="23">
        <v>0</v>
      </c>
      <c r="F4701" s="23">
        <v>0</v>
      </c>
      <c r="G4701" s="23">
        <v>2780</v>
      </c>
      <c r="H4701" s="23">
        <v>78112.05</v>
      </c>
      <c r="I4701" s="21" t="s">
        <v>11</v>
      </c>
      <c r="J4701" s="21" t="s">
        <v>12</v>
      </c>
      <c r="K4701" s="21" t="str">
        <f t="shared" si="242"/>
        <v/>
      </c>
      <c r="L4701" s="21" t="e">
        <f ca="1">IF(AND(K4701&lt;&gt; "", COUNTIF(SAP!#REF!,K4701)&gt;0),"Matched", "")</f>
        <v>#REF!</v>
      </c>
      <c r="M4701" s="21" t="str">
        <f t="shared" si="240"/>
        <v/>
      </c>
      <c r="N4701" s="21" t="e">
        <f ca="1">IF(AND(M4701&lt;&gt; "", COUNTIF(SAP!#REF!,M4701)&gt;0),"Matched", "")</f>
        <v>#REF!</v>
      </c>
      <c r="O4701" s="21" t="str">
        <f t="shared" si="241"/>
        <v/>
      </c>
      <c r="P4701" s="21" t="e">
        <f ca="1">IF(AND(O4701&lt;&gt; "", COUNTIF(SAP!#REF!,O4701)&gt;0),"Matched", "")</f>
        <v>#REF!</v>
      </c>
      <c r="Q4701" s="21" t="str">
        <f ca="1">IF(OR(D4701="AC",D4701="TR"),"Logic4"&amp;"_"&amp;TEXT(C4701,"dd.mm.yyyy") &amp;"_"&amp; 858422.02,"")</f>
        <v>Logic4_29.04.2020_858422.02</v>
      </c>
      <c r="R4701" s="21" t="e">
        <f ca="1">IF(AND(Q4701&lt;&gt; "", COUNTIF(SAP!#REF!,Q4701)&gt;0),"Matched", "")</f>
        <v>#REF!</v>
      </c>
    </row>
    <row r="4702" spans="1:18" hidden="1">
      <c r="A4702" s="21">
        <v>11563327</v>
      </c>
      <c r="B4702" s="22">
        <v>43950</v>
      </c>
      <c r="C4702" s="22">
        <v>43950</v>
      </c>
      <c r="D4702" s="21" t="s">
        <v>10</v>
      </c>
      <c r="E4702" s="23">
        <v>0</v>
      </c>
      <c r="F4702" s="23">
        <v>0</v>
      </c>
      <c r="G4702" s="23">
        <v>2818</v>
      </c>
      <c r="H4702" s="23">
        <v>80930.05</v>
      </c>
      <c r="I4702" s="21" t="s">
        <v>11</v>
      </c>
      <c r="J4702" s="21" t="s">
        <v>12</v>
      </c>
      <c r="K4702" s="21" t="str">
        <f t="shared" si="242"/>
        <v/>
      </c>
      <c r="L4702" s="21" t="e">
        <f ca="1">IF(AND(K4702&lt;&gt; "", COUNTIF(SAP!#REF!,K4702)&gt;0),"Matched", "")</f>
        <v>#REF!</v>
      </c>
      <c r="M4702" s="21" t="str">
        <f t="shared" si="240"/>
        <v/>
      </c>
      <c r="N4702" s="21" t="e">
        <f ca="1">IF(AND(M4702&lt;&gt; "", COUNTIF(SAP!#REF!,M4702)&gt;0),"Matched", "")</f>
        <v>#REF!</v>
      </c>
      <c r="O4702" s="21" t="str">
        <f t="shared" si="241"/>
        <v/>
      </c>
      <c r="P4702" s="21" t="e">
        <f ca="1">IF(AND(O4702&lt;&gt; "", COUNTIF(SAP!#REF!,O4702)&gt;0),"Matched", "")</f>
        <v>#REF!</v>
      </c>
      <c r="Q4702" s="21" t="str">
        <f ca="1">IF(OR(D4702="AC",D4702="TR"),"Logic4"&amp;"_"&amp;TEXT(C4702,"dd.mm.yyyy") &amp;"_"&amp; 858422.02,"")</f>
        <v>Logic4_29.04.2020_858422.02</v>
      </c>
      <c r="R4702" s="21" t="e">
        <f ca="1">IF(AND(Q4702&lt;&gt; "", COUNTIF(SAP!#REF!,Q4702)&gt;0),"Matched", "")</f>
        <v>#REF!</v>
      </c>
    </row>
    <row r="4703" spans="1:18" hidden="1">
      <c r="A4703" s="21">
        <v>11563327</v>
      </c>
      <c r="B4703" s="22">
        <v>43950</v>
      </c>
      <c r="C4703" s="22">
        <v>43950</v>
      </c>
      <c r="D4703" s="21" t="s">
        <v>10</v>
      </c>
      <c r="E4703" s="23">
        <v>0</v>
      </c>
      <c r="F4703" s="23">
        <v>0</v>
      </c>
      <c r="G4703" s="23">
        <v>2860</v>
      </c>
      <c r="H4703" s="23">
        <v>83790.05</v>
      </c>
      <c r="I4703" s="21" t="s">
        <v>11</v>
      </c>
      <c r="J4703" s="21" t="s">
        <v>12</v>
      </c>
      <c r="K4703" s="21" t="str">
        <f t="shared" si="242"/>
        <v/>
      </c>
      <c r="L4703" s="21" t="e">
        <f ca="1">IF(AND(K4703&lt;&gt; "", COUNTIF(SAP!#REF!,K4703)&gt;0),"Matched", "")</f>
        <v>#REF!</v>
      </c>
      <c r="M4703" s="21" t="str">
        <f t="shared" si="240"/>
        <v/>
      </c>
      <c r="N4703" s="21" t="e">
        <f ca="1">IF(AND(M4703&lt;&gt; "", COUNTIF(SAP!#REF!,M4703)&gt;0),"Matched", "")</f>
        <v>#REF!</v>
      </c>
      <c r="O4703" s="21" t="str">
        <f t="shared" si="241"/>
        <v/>
      </c>
      <c r="P4703" s="21" t="e">
        <f ca="1">IF(AND(O4703&lt;&gt; "", COUNTIF(SAP!#REF!,O4703)&gt;0),"Matched", "")</f>
        <v>#REF!</v>
      </c>
      <c r="Q4703" s="21" t="str">
        <f ca="1">IF(OR(D4703="AC",D4703="TR"),"Logic4"&amp;"_"&amp;TEXT(C4703,"dd.mm.yyyy") &amp;"_"&amp; 858422.02,"")</f>
        <v>Logic4_29.04.2020_858422.02</v>
      </c>
      <c r="R4703" s="21" t="e">
        <f ca="1">IF(AND(Q4703&lt;&gt; "", COUNTIF(SAP!#REF!,Q4703)&gt;0),"Matched", "")</f>
        <v>#REF!</v>
      </c>
    </row>
    <row r="4704" spans="1:18" hidden="1">
      <c r="A4704" s="21">
        <v>11563327</v>
      </c>
      <c r="B4704" s="22">
        <v>43950</v>
      </c>
      <c r="C4704" s="22">
        <v>43950</v>
      </c>
      <c r="D4704" s="21" t="s">
        <v>10</v>
      </c>
      <c r="E4704" s="23">
        <v>0</v>
      </c>
      <c r="F4704" s="23">
        <v>0</v>
      </c>
      <c r="G4704" s="23">
        <v>2882.34</v>
      </c>
      <c r="H4704" s="23">
        <v>86672.39</v>
      </c>
      <c r="I4704" s="21" t="s">
        <v>11</v>
      </c>
      <c r="J4704" s="21" t="s">
        <v>12</v>
      </c>
      <c r="K4704" s="21" t="str">
        <f t="shared" si="242"/>
        <v/>
      </c>
      <c r="L4704" s="21" t="e">
        <f ca="1">IF(AND(K4704&lt;&gt; "", COUNTIF(SAP!#REF!,K4704)&gt;0),"Matched", "")</f>
        <v>#REF!</v>
      </c>
      <c r="M4704" s="21" t="str">
        <f t="shared" si="240"/>
        <v/>
      </c>
      <c r="N4704" s="21" t="e">
        <f ca="1">IF(AND(M4704&lt;&gt; "", COUNTIF(SAP!#REF!,M4704)&gt;0),"Matched", "")</f>
        <v>#REF!</v>
      </c>
      <c r="O4704" s="21" t="str">
        <f t="shared" si="241"/>
        <v/>
      </c>
      <c r="P4704" s="21" t="e">
        <f ca="1">IF(AND(O4704&lt;&gt; "", COUNTIF(SAP!#REF!,O4704)&gt;0),"Matched", "")</f>
        <v>#REF!</v>
      </c>
      <c r="Q4704" s="21" t="str">
        <f ca="1">IF(OR(D4704="AC",D4704="TR"),"Logic4"&amp;"_"&amp;TEXT(C4704,"dd.mm.yyyy") &amp;"_"&amp; 858422.02,"")</f>
        <v>Logic4_29.04.2020_858422.02</v>
      </c>
      <c r="R4704" s="21" t="e">
        <f ca="1">IF(AND(Q4704&lt;&gt; "", COUNTIF(SAP!#REF!,Q4704)&gt;0),"Matched", "")</f>
        <v>#REF!</v>
      </c>
    </row>
    <row r="4705" spans="1:18" hidden="1">
      <c r="A4705" s="21">
        <v>11563327</v>
      </c>
      <c r="B4705" s="22">
        <v>43950</v>
      </c>
      <c r="C4705" s="22">
        <v>43950</v>
      </c>
      <c r="D4705" s="21" t="s">
        <v>10</v>
      </c>
      <c r="E4705" s="23">
        <v>0</v>
      </c>
      <c r="F4705" s="23">
        <v>0</v>
      </c>
      <c r="G4705" s="23">
        <v>2930</v>
      </c>
      <c r="H4705" s="23">
        <v>89602.39</v>
      </c>
      <c r="I4705" s="21" t="s">
        <v>11</v>
      </c>
      <c r="J4705" s="21" t="s">
        <v>12</v>
      </c>
      <c r="K4705" s="21" t="str">
        <f t="shared" si="242"/>
        <v/>
      </c>
      <c r="L4705" s="21" t="e">
        <f ca="1">IF(AND(K4705&lt;&gt; "", COUNTIF(SAP!#REF!,K4705)&gt;0),"Matched", "")</f>
        <v>#REF!</v>
      </c>
      <c r="M4705" s="21" t="str">
        <f t="shared" si="240"/>
        <v/>
      </c>
      <c r="N4705" s="21" t="e">
        <f ca="1">IF(AND(M4705&lt;&gt; "", COUNTIF(SAP!#REF!,M4705)&gt;0),"Matched", "")</f>
        <v>#REF!</v>
      </c>
      <c r="O4705" s="21" t="str">
        <f t="shared" si="241"/>
        <v/>
      </c>
      <c r="P4705" s="21" t="e">
        <f ca="1">IF(AND(O4705&lt;&gt; "", COUNTIF(SAP!#REF!,O4705)&gt;0),"Matched", "")</f>
        <v>#REF!</v>
      </c>
      <c r="Q4705" s="21" t="str">
        <f ca="1">IF(OR(D4705="AC",D4705="TR"),"Logic4"&amp;"_"&amp;TEXT(C4705,"dd.mm.yyyy") &amp;"_"&amp; 858422.02,"")</f>
        <v>Logic4_29.04.2020_858422.02</v>
      </c>
      <c r="R4705" s="21" t="e">
        <f ca="1">IF(AND(Q4705&lt;&gt; "", COUNTIF(SAP!#REF!,Q4705)&gt;0),"Matched", "")</f>
        <v>#REF!</v>
      </c>
    </row>
    <row r="4706" spans="1:18" hidden="1">
      <c r="A4706" s="21">
        <v>11563327</v>
      </c>
      <c r="B4706" s="22">
        <v>43950</v>
      </c>
      <c r="C4706" s="22">
        <v>43950</v>
      </c>
      <c r="D4706" s="21" t="s">
        <v>10</v>
      </c>
      <c r="E4706" s="23">
        <v>0</v>
      </c>
      <c r="F4706" s="23">
        <v>0</v>
      </c>
      <c r="G4706" s="23">
        <v>2940</v>
      </c>
      <c r="H4706" s="23">
        <v>92542.39</v>
      </c>
      <c r="I4706" s="21" t="s">
        <v>11</v>
      </c>
      <c r="J4706" s="21" t="s">
        <v>12</v>
      </c>
      <c r="K4706" s="21" t="str">
        <f t="shared" si="242"/>
        <v/>
      </c>
      <c r="L4706" s="21" t="e">
        <f ca="1">IF(AND(K4706&lt;&gt; "", COUNTIF(SAP!#REF!,K4706)&gt;0),"Matched", "")</f>
        <v>#REF!</v>
      </c>
      <c r="M4706" s="21" t="str">
        <f t="shared" si="240"/>
        <v/>
      </c>
      <c r="N4706" s="21" t="e">
        <f ca="1">IF(AND(M4706&lt;&gt; "", COUNTIF(SAP!#REF!,M4706)&gt;0),"Matched", "")</f>
        <v>#REF!</v>
      </c>
      <c r="O4706" s="21" t="str">
        <f t="shared" si="241"/>
        <v/>
      </c>
      <c r="P4706" s="21" t="e">
        <f ca="1">IF(AND(O4706&lt;&gt; "", COUNTIF(SAP!#REF!,O4706)&gt;0),"Matched", "")</f>
        <v>#REF!</v>
      </c>
      <c r="Q4706" s="21" t="str">
        <f ca="1">IF(OR(D4706="AC",D4706="TR"),"Logic4"&amp;"_"&amp;TEXT(C4706,"dd.mm.yyyy") &amp;"_"&amp; 858422.02,"")</f>
        <v>Logic4_29.04.2020_858422.02</v>
      </c>
      <c r="R4706" s="21" t="e">
        <f ca="1">IF(AND(Q4706&lt;&gt; "", COUNTIF(SAP!#REF!,Q4706)&gt;0),"Matched", "")</f>
        <v>#REF!</v>
      </c>
    </row>
    <row r="4707" spans="1:18" hidden="1">
      <c r="A4707" s="21">
        <v>11563327</v>
      </c>
      <c r="B4707" s="22">
        <v>43950</v>
      </c>
      <c r="C4707" s="22">
        <v>43950</v>
      </c>
      <c r="D4707" s="21" t="s">
        <v>10</v>
      </c>
      <c r="E4707" s="23">
        <v>0</v>
      </c>
      <c r="F4707" s="23">
        <v>0</v>
      </c>
      <c r="G4707" s="23">
        <v>2983.7</v>
      </c>
      <c r="H4707" s="23">
        <v>95526.09</v>
      </c>
      <c r="I4707" s="21" t="s">
        <v>11</v>
      </c>
      <c r="J4707" s="21" t="s">
        <v>12</v>
      </c>
      <c r="K4707" s="21" t="str">
        <f t="shared" si="242"/>
        <v/>
      </c>
      <c r="L4707" s="21" t="e">
        <f ca="1">IF(AND(K4707&lt;&gt; "", COUNTIF(SAP!#REF!,K4707)&gt;0),"Matched", "")</f>
        <v>#REF!</v>
      </c>
      <c r="M4707" s="21" t="str">
        <f t="shared" si="240"/>
        <v/>
      </c>
      <c r="N4707" s="21" t="e">
        <f ca="1">IF(AND(M4707&lt;&gt; "", COUNTIF(SAP!#REF!,M4707)&gt;0),"Matched", "")</f>
        <v>#REF!</v>
      </c>
      <c r="O4707" s="21" t="str">
        <f t="shared" si="241"/>
        <v/>
      </c>
      <c r="P4707" s="21" t="e">
        <f ca="1">IF(AND(O4707&lt;&gt; "", COUNTIF(SAP!#REF!,O4707)&gt;0),"Matched", "")</f>
        <v>#REF!</v>
      </c>
      <c r="Q4707" s="21" t="str">
        <f ca="1">IF(OR(D4707="AC",D4707="TR"),"Logic4"&amp;"_"&amp;TEXT(C4707,"dd.mm.yyyy") &amp;"_"&amp; 858422.02,"")</f>
        <v>Logic4_29.04.2020_858422.02</v>
      </c>
      <c r="R4707" s="21" t="e">
        <f ca="1">IF(AND(Q4707&lt;&gt; "", COUNTIF(SAP!#REF!,Q4707)&gt;0),"Matched", "")</f>
        <v>#REF!</v>
      </c>
    </row>
    <row r="4708" spans="1:18" hidden="1">
      <c r="A4708" s="21">
        <v>11563327</v>
      </c>
      <c r="B4708" s="22">
        <v>43950</v>
      </c>
      <c r="C4708" s="22">
        <v>43950</v>
      </c>
      <c r="D4708" s="21" t="s">
        <v>10</v>
      </c>
      <c r="E4708" s="23">
        <v>0</v>
      </c>
      <c r="F4708" s="23">
        <v>0</v>
      </c>
      <c r="G4708" s="23">
        <v>2990</v>
      </c>
      <c r="H4708" s="23">
        <v>98516.09</v>
      </c>
      <c r="I4708" s="21" t="s">
        <v>11</v>
      </c>
      <c r="J4708" s="21" t="s">
        <v>12</v>
      </c>
      <c r="K4708" s="21" t="str">
        <f t="shared" si="242"/>
        <v/>
      </c>
      <c r="L4708" s="21" t="e">
        <f ca="1">IF(AND(K4708&lt;&gt; "", COUNTIF(SAP!#REF!,K4708)&gt;0),"Matched", "")</f>
        <v>#REF!</v>
      </c>
      <c r="M4708" s="21" t="str">
        <f t="shared" si="240"/>
        <v/>
      </c>
      <c r="N4708" s="21" t="e">
        <f ca="1">IF(AND(M4708&lt;&gt; "", COUNTIF(SAP!#REF!,M4708)&gt;0),"Matched", "")</f>
        <v>#REF!</v>
      </c>
      <c r="O4708" s="21" t="str">
        <f t="shared" si="241"/>
        <v/>
      </c>
      <c r="P4708" s="21" t="e">
        <f ca="1">IF(AND(O4708&lt;&gt; "", COUNTIF(SAP!#REF!,O4708)&gt;0),"Matched", "")</f>
        <v>#REF!</v>
      </c>
      <c r="Q4708" s="21" t="str">
        <f ca="1">IF(OR(D4708="AC",D4708="TR"),"Logic4"&amp;"_"&amp;TEXT(C4708,"dd.mm.yyyy") &amp;"_"&amp; 858422.02,"")</f>
        <v>Logic4_29.04.2020_858422.02</v>
      </c>
      <c r="R4708" s="21" t="e">
        <f ca="1">IF(AND(Q4708&lt;&gt; "", COUNTIF(SAP!#REF!,Q4708)&gt;0),"Matched", "")</f>
        <v>#REF!</v>
      </c>
    </row>
    <row r="4709" spans="1:18" hidden="1">
      <c r="A4709" s="21">
        <v>11563327</v>
      </c>
      <c r="B4709" s="22">
        <v>43950</v>
      </c>
      <c r="C4709" s="22">
        <v>43950</v>
      </c>
      <c r="D4709" s="21" t="s">
        <v>10</v>
      </c>
      <c r="E4709" s="23">
        <v>0</v>
      </c>
      <c r="F4709" s="23">
        <v>0</v>
      </c>
      <c r="G4709" s="23">
        <v>3072.98</v>
      </c>
      <c r="H4709" s="23">
        <v>101589.07</v>
      </c>
      <c r="I4709" s="21" t="s">
        <v>11</v>
      </c>
      <c r="J4709" s="21" t="s">
        <v>12</v>
      </c>
      <c r="K4709" s="21" t="str">
        <f t="shared" si="242"/>
        <v/>
      </c>
      <c r="L4709" s="21" t="e">
        <f ca="1">IF(AND(K4709&lt;&gt; "", COUNTIF(SAP!#REF!,K4709)&gt;0),"Matched", "")</f>
        <v>#REF!</v>
      </c>
      <c r="M4709" s="21" t="str">
        <f t="shared" ref="M4709:M4772" si="243">IF(D4709="TR","Logic2"&amp;"_"&amp;TEXT(C4709,"dd.mm.yyyy") &amp;"_"&amp; F4709,"")</f>
        <v/>
      </c>
      <c r="N4709" s="21" t="e">
        <f ca="1">IF(AND(M4709&lt;&gt; "", COUNTIF(SAP!#REF!,M4709)&gt;0),"Matched", "")</f>
        <v>#REF!</v>
      </c>
      <c r="O4709" s="21" t="str">
        <f t="shared" ref="O4709:O4772" si="244">IF(D4709="AF","Logic3"&amp;"_"&amp;G4709,"")</f>
        <v/>
      </c>
      <c r="P4709" s="21" t="e">
        <f ca="1">IF(AND(O4709&lt;&gt; "", COUNTIF(SAP!#REF!,O4709)&gt;0),"Matched", "")</f>
        <v>#REF!</v>
      </c>
      <c r="Q4709" s="21" t="str">
        <f ca="1">IF(OR(D4709="AC",D4709="TR"),"Logic4"&amp;"_"&amp;TEXT(C4709,"dd.mm.yyyy") &amp;"_"&amp; 858422.02,"")</f>
        <v>Logic4_29.04.2020_858422.02</v>
      </c>
      <c r="R4709" s="21" t="e">
        <f ca="1">IF(AND(Q4709&lt;&gt; "", COUNTIF(SAP!#REF!,Q4709)&gt;0),"Matched", "")</f>
        <v>#REF!</v>
      </c>
    </row>
    <row r="4710" spans="1:18" hidden="1">
      <c r="A4710" s="21">
        <v>11563327</v>
      </c>
      <c r="B4710" s="22">
        <v>43950</v>
      </c>
      <c r="C4710" s="22">
        <v>43950</v>
      </c>
      <c r="D4710" s="21" t="s">
        <v>10</v>
      </c>
      <c r="E4710" s="23">
        <v>0</v>
      </c>
      <c r="F4710" s="23">
        <v>0</v>
      </c>
      <c r="G4710" s="23">
        <v>3196.5</v>
      </c>
      <c r="H4710" s="23">
        <v>104785.57</v>
      </c>
      <c r="I4710" s="21" t="s">
        <v>11</v>
      </c>
      <c r="J4710" s="21" t="s">
        <v>12</v>
      </c>
      <c r="K4710" s="21" t="str">
        <f t="shared" si="242"/>
        <v/>
      </c>
      <c r="L4710" s="21" t="e">
        <f ca="1">IF(AND(K4710&lt;&gt; "", COUNTIF(SAP!#REF!,K4710)&gt;0),"Matched", "")</f>
        <v>#REF!</v>
      </c>
      <c r="M4710" s="21" t="str">
        <f t="shared" si="243"/>
        <v/>
      </c>
      <c r="N4710" s="21" t="e">
        <f ca="1">IF(AND(M4710&lt;&gt; "", COUNTIF(SAP!#REF!,M4710)&gt;0),"Matched", "")</f>
        <v>#REF!</v>
      </c>
      <c r="O4710" s="21" t="str">
        <f t="shared" si="244"/>
        <v/>
      </c>
      <c r="P4710" s="21" t="e">
        <f ca="1">IF(AND(O4710&lt;&gt; "", COUNTIF(SAP!#REF!,O4710)&gt;0),"Matched", "")</f>
        <v>#REF!</v>
      </c>
      <c r="Q4710" s="21" t="str">
        <f ca="1">IF(OR(D4710="AC",D4710="TR"),"Logic4"&amp;"_"&amp;TEXT(C4710,"dd.mm.yyyy") &amp;"_"&amp; 858422.02,"")</f>
        <v>Logic4_29.04.2020_858422.02</v>
      </c>
      <c r="R4710" s="21" t="e">
        <f ca="1">IF(AND(Q4710&lt;&gt; "", COUNTIF(SAP!#REF!,Q4710)&gt;0),"Matched", "")</f>
        <v>#REF!</v>
      </c>
    </row>
    <row r="4711" spans="1:18" hidden="1">
      <c r="A4711" s="21">
        <v>11563327</v>
      </c>
      <c r="B4711" s="22">
        <v>43950</v>
      </c>
      <c r="C4711" s="22">
        <v>43950</v>
      </c>
      <c r="D4711" s="21" t="s">
        <v>10</v>
      </c>
      <c r="E4711" s="23">
        <v>0</v>
      </c>
      <c r="F4711" s="23">
        <v>0</v>
      </c>
      <c r="G4711" s="23">
        <v>3210</v>
      </c>
      <c r="H4711" s="23">
        <v>107995.57</v>
      </c>
      <c r="I4711" s="21" t="s">
        <v>11</v>
      </c>
      <c r="J4711" s="21" t="s">
        <v>12</v>
      </c>
      <c r="K4711" s="21" t="str">
        <f t="shared" si="242"/>
        <v/>
      </c>
      <c r="L4711" s="21" t="e">
        <f ca="1">IF(AND(K4711&lt;&gt; "", COUNTIF(SAP!#REF!,K4711)&gt;0),"Matched", "")</f>
        <v>#REF!</v>
      </c>
      <c r="M4711" s="21" t="str">
        <f t="shared" si="243"/>
        <v/>
      </c>
      <c r="N4711" s="21" t="e">
        <f ca="1">IF(AND(M4711&lt;&gt; "", COUNTIF(SAP!#REF!,M4711)&gt;0),"Matched", "")</f>
        <v>#REF!</v>
      </c>
      <c r="O4711" s="21" t="str">
        <f t="shared" si="244"/>
        <v/>
      </c>
      <c r="P4711" s="21" t="e">
        <f ca="1">IF(AND(O4711&lt;&gt; "", COUNTIF(SAP!#REF!,O4711)&gt;0),"Matched", "")</f>
        <v>#REF!</v>
      </c>
      <c r="Q4711" s="21" t="str">
        <f ca="1">IF(OR(D4711="AC",D4711="TR"),"Logic4"&amp;"_"&amp;TEXT(C4711,"dd.mm.yyyy") &amp;"_"&amp; 858422.02,"")</f>
        <v>Logic4_29.04.2020_858422.02</v>
      </c>
      <c r="R4711" s="21" t="e">
        <f ca="1">IF(AND(Q4711&lt;&gt; "", COUNTIF(SAP!#REF!,Q4711)&gt;0),"Matched", "")</f>
        <v>#REF!</v>
      </c>
    </row>
    <row r="4712" spans="1:18" hidden="1">
      <c r="A4712" s="21">
        <v>11563327</v>
      </c>
      <c r="B4712" s="22">
        <v>43950</v>
      </c>
      <c r="C4712" s="22">
        <v>43950</v>
      </c>
      <c r="D4712" s="21" t="s">
        <v>10</v>
      </c>
      <c r="E4712" s="23">
        <v>0</v>
      </c>
      <c r="F4712" s="23">
        <v>0</v>
      </c>
      <c r="G4712" s="23">
        <v>3230</v>
      </c>
      <c r="H4712" s="23">
        <v>111225.57</v>
      </c>
      <c r="I4712" s="21" t="s">
        <v>11</v>
      </c>
      <c r="J4712" s="21" t="s">
        <v>12</v>
      </c>
      <c r="K4712" s="21" t="str">
        <f t="shared" si="242"/>
        <v/>
      </c>
      <c r="L4712" s="21" t="e">
        <f ca="1">IF(AND(K4712&lt;&gt; "", COUNTIF(SAP!#REF!,K4712)&gt;0),"Matched", "")</f>
        <v>#REF!</v>
      </c>
      <c r="M4712" s="21" t="str">
        <f t="shared" si="243"/>
        <v/>
      </c>
      <c r="N4712" s="21" t="e">
        <f ca="1">IF(AND(M4712&lt;&gt; "", COUNTIF(SAP!#REF!,M4712)&gt;0),"Matched", "")</f>
        <v>#REF!</v>
      </c>
      <c r="O4712" s="21" t="str">
        <f t="shared" si="244"/>
        <v/>
      </c>
      <c r="P4712" s="21" t="e">
        <f ca="1">IF(AND(O4712&lt;&gt; "", COUNTIF(SAP!#REF!,O4712)&gt;0),"Matched", "")</f>
        <v>#REF!</v>
      </c>
      <c r="Q4712" s="21" t="str">
        <f ca="1">IF(OR(D4712="AC",D4712="TR"),"Logic4"&amp;"_"&amp;TEXT(C4712,"dd.mm.yyyy") &amp;"_"&amp; 858422.02,"")</f>
        <v>Logic4_29.04.2020_858422.02</v>
      </c>
      <c r="R4712" s="21" t="e">
        <f ca="1">IF(AND(Q4712&lt;&gt; "", COUNTIF(SAP!#REF!,Q4712)&gt;0),"Matched", "")</f>
        <v>#REF!</v>
      </c>
    </row>
    <row r="4713" spans="1:18" hidden="1">
      <c r="A4713" s="21">
        <v>11563327</v>
      </c>
      <c r="B4713" s="22">
        <v>43950</v>
      </c>
      <c r="C4713" s="22">
        <v>43950</v>
      </c>
      <c r="D4713" s="21" t="s">
        <v>10</v>
      </c>
      <c r="E4713" s="23">
        <v>0</v>
      </c>
      <c r="F4713" s="23">
        <v>0</v>
      </c>
      <c r="G4713" s="23">
        <v>3310</v>
      </c>
      <c r="H4713" s="23">
        <v>114535.57</v>
      </c>
      <c r="I4713" s="21" t="s">
        <v>11</v>
      </c>
      <c r="J4713" s="21" t="s">
        <v>12</v>
      </c>
      <c r="K4713" s="21" t="str">
        <f t="shared" si="242"/>
        <v/>
      </c>
      <c r="L4713" s="21" t="e">
        <f ca="1">IF(AND(K4713&lt;&gt; "", COUNTIF(SAP!#REF!,K4713)&gt;0),"Matched", "")</f>
        <v>#REF!</v>
      </c>
      <c r="M4713" s="21" t="str">
        <f t="shared" si="243"/>
        <v/>
      </c>
      <c r="N4713" s="21" t="e">
        <f ca="1">IF(AND(M4713&lt;&gt; "", COUNTIF(SAP!#REF!,M4713)&gt;0),"Matched", "")</f>
        <v>#REF!</v>
      </c>
      <c r="O4713" s="21" t="str">
        <f t="shared" si="244"/>
        <v/>
      </c>
      <c r="P4713" s="21" t="e">
        <f ca="1">IF(AND(O4713&lt;&gt; "", COUNTIF(SAP!#REF!,O4713)&gt;0),"Matched", "")</f>
        <v>#REF!</v>
      </c>
      <c r="Q4713" s="21" t="str">
        <f ca="1">IF(OR(D4713="AC",D4713="TR"),"Logic4"&amp;"_"&amp;TEXT(C4713,"dd.mm.yyyy") &amp;"_"&amp; 858422.02,"")</f>
        <v>Logic4_29.04.2020_858422.02</v>
      </c>
      <c r="R4713" s="21" t="e">
        <f ca="1">IF(AND(Q4713&lt;&gt; "", COUNTIF(SAP!#REF!,Q4713)&gt;0),"Matched", "")</f>
        <v>#REF!</v>
      </c>
    </row>
    <row r="4714" spans="1:18" hidden="1">
      <c r="A4714" s="21">
        <v>11563327</v>
      </c>
      <c r="B4714" s="22">
        <v>43950</v>
      </c>
      <c r="C4714" s="22">
        <v>43950</v>
      </c>
      <c r="D4714" s="21" t="s">
        <v>10</v>
      </c>
      <c r="E4714" s="23">
        <v>0</v>
      </c>
      <c r="F4714" s="23">
        <v>0</v>
      </c>
      <c r="G4714" s="23">
        <v>3394.6</v>
      </c>
      <c r="H4714" s="23">
        <v>117930.17</v>
      </c>
      <c r="I4714" s="21" t="s">
        <v>11</v>
      </c>
      <c r="J4714" s="21" t="s">
        <v>12</v>
      </c>
      <c r="K4714" s="21" t="str">
        <f t="shared" si="242"/>
        <v/>
      </c>
      <c r="L4714" s="21" t="e">
        <f ca="1">IF(AND(K4714&lt;&gt; "", COUNTIF(SAP!#REF!,K4714)&gt;0),"Matched", "")</f>
        <v>#REF!</v>
      </c>
      <c r="M4714" s="21" t="str">
        <f t="shared" si="243"/>
        <v/>
      </c>
      <c r="N4714" s="21" t="e">
        <f ca="1">IF(AND(M4714&lt;&gt; "", COUNTIF(SAP!#REF!,M4714)&gt;0),"Matched", "")</f>
        <v>#REF!</v>
      </c>
      <c r="O4714" s="21" t="str">
        <f t="shared" si="244"/>
        <v/>
      </c>
      <c r="P4714" s="21" t="e">
        <f ca="1">IF(AND(O4714&lt;&gt; "", COUNTIF(SAP!#REF!,O4714)&gt;0),"Matched", "")</f>
        <v>#REF!</v>
      </c>
      <c r="Q4714" s="21" t="str">
        <f ca="1">IF(OR(D4714="AC",D4714="TR"),"Logic4"&amp;"_"&amp;TEXT(C4714,"dd.mm.yyyy") &amp;"_"&amp; 858422.02,"")</f>
        <v>Logic4_29.04.2020_858422.02</v>
      </c>
      <c r="R4714" s="21" t="e">
        <f ca="1">IF(AND(Q4714&lt;&gt; "", COUNTIF(SAP!#REF!,Q4714)&gt;0),"Matched", "")</f>
        <v>#REF!</v>
      </c>
    </row>
    <row r="4715" spans="1:18" hidden="1">
      <c r="A4715" s="21">
        <v>11563327</v>
      </c>
      <c r="B4715" s="22">
        <v>43950</v>
      </c>
      <c r="C4715" s="22">
        <v>43950</v>
      </c>
      <c r="D4715" s="21" t="s">
        <v>10</v>
      </c>
      <c r="E4715" s="23">
        <v>0</v>
      </c>
      <c r="F4715" s="23">
        <v>0</v>
      </c>
      <c r="G4715" s="23">
        <v>3493.18</v>
      </c>
      <c r="H4715" s="23">
        <v>121423.35</v>
      </c>
      <c r="I4715" s="21" t="s">
        <v>11</v>
      </c>
      <c r="J4715" s="21" t="s">
        <v>12</v>
      </c>
      <c r="K4715" s="21" t="str">
        <f t="shared" si="242"/>
        <v/>
      </c>
      <c r="L4715" s="21" t="e">
        <f ca="1">IF(AND(K4715&lt;&gt; "", COUNTIF(SAP!#REF!,K4715)&gt;0),"Matched", "")</f>
        <v>#REF!</v>
      </c>
      <c r="M4715" s="21" t="str">
        <f t="shared" si="243"/>
        <v/>
      </c>
      <c r="N4715" s="21" t="e">
        <f ca="1">IF(AND(M4715&lt;&gt; "", COUNTIF(SAP!#REF!,M4715)&gt;0),"Matched", "")</f>
        <v>#REF!</v>
      </c>
      <c r="O4715" s="21" t="str">
        <f t="shared" si="244"/>
        <v/>
      </c>
      <c r="P4715" s="21" t="e">
        <f ca="1">IF(AND(O4715&lt;&gt; "", COUNTIF(SAP!#REF!,O4715)&gt;0),"Matched", "")</f>
        <v>#REF!</v>
      </c>
      <c r="Q4715" s="21" t="str">
        <f ca="1">IF(OR(D4715="AC",D4715="TR"),"Logic4"&amp;"_"&amp;TEXT(C4715,"dd.mm.yyyy") &amp;"_"&amp; 858422.02,"")</f>
        <v>Logic4_29.04.2020_858422.02</v>
      </c>
      <c r="R4715" s="21" t="e">
        <f ca="1">IF(AND(Q4715&lt;&gt; "", COUNTIF(SAP!#REF!,Q4715)&gt;0),"Matched", "")</f>
        <v>#REF!</v>
      </c>
    </row>
    <row r="4716" spans="1:18" hidden="1">
      <c r="A4716" s="21">
        <v>11563327</v>
      </c>
      <c r="B4716" s="22">
        <v>43950</v>
      </c>
      <c r="C4716" s="22">
        <v>43950</v>
      </c>
      <c r="D4716" s="21" t="s">
        <v>10</v>
      </c>
      <c r="E4716" s="23">
        <v>0</v>
      </c>
      <c r="F4716" s="23">
        <v>0</v>
      </c>
      <c r="G4716" s="23">
        <v>3500</v>
      </c>
      <c r="H4716" s="23">
        <v>124923.35</v>
      </c>
      <c r="I4716" s="21" t="s">
        <v>11</v>
      </c>
      <c r="J4716" s="21" t="s">
        <v>12</v>
      </c>
      <c r="K4716" s="21" t="str">
        <f t="shared" si="242"/>
        <v/>
      </c>
      <c r="L4716" s="21" t="e">
        <f ca="1">IF(AND(K4716&lt;&gt; "", COUNTIF(SAP!#REF!,K4716)&gt;0),"Matched", "")</f>
        <v>#REF!</v>
      </c>
      <c r="M4716" s="21" t="str">
        <f t="shared" si="243"/>
        <v/>
      </c>
      <c r="N4716" s="21" t="e">
        <f ca="1">IF(AND(M4716&lt;&gt; "", COUNTIF(SAP!#REF!,M4716)&gt;0),"Matched", "")</f>
        <v>#REF!</v>
      </c>
      <c r="O4716" s="21" t="str">
        <f t="shared" si="244"/>
        <v/>
      </c>
      <c r="P4716" s="21" t="e">
        <f ca="1">IF(AND(O4716&lt;&gt; "", COUNTIF(SAP!#REF!,O4716)&gt;0),"Matched", "")</f>
        <v>#REF!</v>
      </c>
      <c r="Q4716" s="21" t="str">
        <f ca="1">IF(OR(D4716="AC",D4716="TR"),"Logic4"&amp;"_"&amp;TEXT(C4716,"dd.mm.yyyy") &amp;"_"&amp; 858422.02,"")</f>
        <v>Logic4_29.04.2020_858422.02</v>
      </c>
      <c r="R4716" s="21" t="e">
        <f ca="1">IF(AND(Q4716&lt;&gt; "", COUNTIF(SAP!#REF!,Q4716)&gt;0),"Matched", "")</f>
        <v>#REF!</v>
      </c>
    </row>
    <row r="4717" spans="1:18" hidden="1">
      <c r="A4717" s="21">
        <v>11563327</v>
      </c>
      <c r="B4717" s="22">
        <v>43950</v>
      </c>
      <c r="C4717" s="22">
        <v>43950</v>
      </c>
      <c r="D4717" s="21" t="s">
        <v>10</v>
      </c>
      <c r="E4717" s="23">
        <v>0</v>
      </c>
      <c r="F4717" s="23">
        <v>0</v>
      </c>
      <c r="G4717" s="23">
        <v>3542.84</v>
      </c>
      <c r="H4717" s="23">
        <v>128466.19</v>
      </c>
      <c r="I4717" s="21" t="s">
        <v>11</v>
      </c>
      <c r="J4717" s="21" t="s">
        <v>12</v>
      </c>
      <c r="K4717" s="21" t="str">
        <f t="shared" si="242"/>
        <v/>
      </c>
      <c r="L4717" s="21" t="e">
        <f ca="1">IF(AND(K4717&lt;&gt; "", COUNTIF(SAP!#REF!,K4717)&gt;0),"Matched", "")</f>
        <v>#REF!</v>
      </c>
      <c r="M4717" s="21" t="str">
        <f t="shared" si="243"/>
        <v/>
      </c>
      <c r="N4717" s="21" t="e">
        <f ca="1">IF(AND(M4717&lt;&gt; "", COUNTIF(SAP!#REF!,M4717)&gt;0),"Matched", "")</f>
        <v>#REF!</v>
      </c>
      <c r="O4717" s="21" t="str">
        <f t="shared" si="244"/>
        <v/>
      </c>
      <c r="P4717" s="21" t="e">
        <f ca="1">IF(AND(O4717&lt;&gt; "", COUNTIF(SAP!#REF!,O4717)&gt;0),"Matched", "")</f>
        <v>#REF!</v>
      </c>
      <c r="Q4717" s="21" t="str">
        <f ca="1">IF(OR(D4717="AC",D4717="TR"),"Logic4"&amp;"_"&amp;TEXT(C4717,"dd.mm.yyyy") &amp;"_"&amp; 858422.02,"")</f>
        <v>Logic4_29.04.2020_858422.02</v>
      </c>
      <c r="R4717" s="21" t="e">
        <f ca="1">IF(AND(Q4717&lt;&gt; "", COUNTIF(SAP!#REF!,Q4717)&gt;0),"Matched", "")</f>
        <v>#REF!</v>
      </c>
    </row>
    <row r="4718" spans="1:18" hidden="1">
      <c r="A4718" s="21">
        <v>11563327</v>
      </c>
      <c r="B4718" s="22">
        <v>43950</v>
      </c>
      <c r="C4718" s="22">
        <v>43950</v>
      </c>
      <c r="D4718" s="21" t="s">
        <v>10</v>
      </c>
      <c r="E4718" s="23">
        <v>0</v>
      </c>
      <c r="F4718" s="23">
        <v>0</v>
      </c>
      <c r="G4718" s="23">
        <v>3631.5</v>
      </c>
      <c r="H4718" s="23">
        <v>132097.69</v>
      </c>
      <c r="I4718" s="21" t="s">
        <v>11</v>
      </c>
      <c r="J4718" s="21" t="s">
        <v>12</v>
      </c>
      <c r="K4718" s="21" t="str">
        <f t="shared" si="242"/>
        <v/>
      </c>
      <c r="L4718" s="21" t="e">
        <f ca="1">IF(AND(K4718&lt;&gt; "", COUNTIF(SAP!#REF!,K4718)&gt;0),"Matched", "")</f>
        <v>#REF!</v>
      </c>
      <c r="M4718" s="21" t="str">
        <f t="shared" si="243"/>
        <v/>
      </c>
      <c r="N4718" s="21" t="e">
        <f ca="1">IF(AND(M4718&lt;&gt; "", COUNTIF(SAP!#REF!,M4718)&gt;0),"Matched", "")</f>
        <v>#REF!</v>
      </c>
      <c r="O4718" s="21" t="str">
        <f t="shared" si="244"/>
        <v/>
      </c>
      <c r="P4718" s="21" t="e">
        <f ca="1">IF(AND(O4718&lt;&gt; "", COUNTIF(SAP!#REF!,O4718)&gt;0),"Matched", "")</f>
        <v>#REF!</v>
      </c>
      <c r="Q4718" s="21" t="str">
        <f ca="1">IF(OR(D4718="AC",D4718="TR"),"Logic4"&amp;"_"&amp;TEXT(C4718,"dd.mm.yyyy") &amp;"_"&amp; 858422.02,"")</f>
        <v>Logic4_29.04.2020_858422.02</v>
      </c>
      <c r="R4718" s="21" t="e">
        <f ca="1">IF(AND(Q4718&lt;&gt; "", COUNTIF(SAP!#REF!,Q4718)&gt;0),"Matched", "")</f>
        <v>#REF!</v>
      </c>
    </row>
    <row r="4719" spans="1:18" hidden="1">
      <c r="A4719" s="21">
        <v>11563327</v>
      </c>
      <c r="B4719" s="22">
        <v>43950</v>
      </c>
      <c r="C4719" s="22">
        <v>43950</v>
      </c>
      <c r="D4719" s="21" t="s">
        <v>10</v>
      </c>
      <c r="E4719" s="23">
        <v>0</v>
      </c>
      <c r="F4719" s="23">
        <v>0</v>
      </c>
      <c r="G4719" s="23">
        <v>3676.5</v>
      </c>
      <c r="H4719" s="23">
        <v>135774.19</v>
      </c>
      <c r="I4719" s="21" t="s">
        <v>11</v>
      </c>
      <c r="J4719" s="21" t="s">
        <v>12</v>
      </c>
      <c r="K4719" s="21" t="str">
        <f t="shared" si="242"/>
        <v/>
      </c>
      <c r="L4719" s="21" t="e">
        <f ca="1">IF(AND(K4719&lt;&gt; "", COUNTIF(SAP!#REF!,K4719)&gt;0),"Matched", "")</f>
        <v>#REF!</v>
      </c>
      <c r="M4719" s="21" t="str">
        <f t="shared" si="243"/>
        <v/>
      </c>
      <c r="N4719" s="21" t="e">
        <f ca="1">IF(AND(M4719&lt;&gt; "", COUNTIF(SAP!#REF!,M4719)&gt;0),"Matched", "")</f>
        <v>#REF!</v>
      </c>
      <c r="O4719" s="21" t="str">
        <f t="shared" si="244"/>
        <v/>
      </c>
      <c r="P4719" s="21" t="e">
        <f ca="1">IF(AND(O4719&lt;&gt; "", COUNTIF(SAP!#REF!,O4719)&gt;0),"Matched", "")</f>
        <v>#REF!</v>
      </c>
      <c r="Q4719" s="21" t="str">
        <f ca="1">IF(OR(D4719="AC",D4719="TR"),"Logic4"&amp;"_"&amp;TEXT(C4719,"dd.mm.yyyy") &amp;"_"&amp; 858422.02,"")</f>
        <v>Logic4_29.04.2020_858422.02</v>
      </c>
      <c r="R4719" s="21" t="e">
        <f ca="1">IF(AND(Q4719&lt;&gt; "", COUNTIF(SAP!#REF!,Q4719)&gt;0),"Matched", "")</f>
        <v>#REF!</v>
      </c>
    </row>
    <row r="4720" spans="1:18" hidden="1">
      <c r="A4720" s="21">
        <v>11563327</v>
      </c>
      <c r="B4720" s="22">
        <v>43950</v>
      </c>
      <c r="C4720" s="22">
        <v>43950</v>
      </c>
      <c r="D4720" s="21" t="s">
        <v>10</v>
      </c>
      <c r="E4720" s="23">
        <v>0</v>
      </c>
      <c r="F4720" s="23">
        <v>0</v>
      </c>
      <c r="G4720" s="23">
        <v>3698.3</v>
      </c>
      <c r="H4720" s="23">
        <v>139472.49</v>
      </c>
      <c r="I4720" s="21" t="s">
        <v>11</v>
      </c>
      <c r="J4720" s="21" t="s">
        <v>12</v>
      </c>
      <c r="K4720" s="21" t="str">
        <f t="shared" si="242"/>
        <v/>
      </c>
      <c r="L4720" s="21" t="e">
        <f ca="1">IF(AND(K4720&lt;&gt; "", COUNTIF(SAP!#REF!,K4720)&gt;0),"Matched", "")</f>
        <v>#REF!</v>
      </c>
      <c r="M4720" s="21" t="str">
        <f t="shared" si="243"/>
        <v/>
      </c>
      <c r="N4720" s="21" t="e">
        <f ca="1">IF(AND(M4720&lt;&gt; "", COUNTIF(SAP!#REF!,M4720)&gt;0),"Matched", "")</f>
        <v>#REF!</v>
      </c>
      <c r="O4720" s="21" t="str">
        <f t="shared" si="244"/>
        <v/>
      </c>
      <c r="P4720" s="21" t="e">
        <f ca="1">IF(AND(O4720&lt;&gt; "", COUNTIF(SAP!#REF!,O4720)&gt;0),"Matched", "")</f>
        <v>#REF!</v>
      </c>
      <c r="Q4720" s="21" t="str">
        <f ca="1">IF(OR(D4720="AC",D4720="TR"),"Logic4"&amp;"_"&amp;TEXT(C4720,"dd.mm.yyyy") &amp;"_"&amp; 858422.02,"")</f>
        <v>Logic4_29.04.2020_858422.02</v>
      </c>
      <c r="R4720" s="21" t="e">
        <f ca="1">IF(AND(Q4720&lt;&gt; "", COUNTIF(SAP!#REF!,Q4720)&gt;0),"Matched", "")</f>
        <v>#REF!</v>
      </c>
    </row>
    <row r="4721" spans="1:18" hidden="1">
      <c r="A4721" s="21">
        <v>11563327</v>
      </c>
      <c r="B4721" s="22">
        <v>43950</v>
      </c>
      <c r="C4721" s="22">
        <v>43950</v>
      </c>
      <c r="D4721" s="21" t="s">
        <v>10</v>
      </c>
      <c r="E4721" s="23">
        <v>0</v>
      </c>
      <c r="F4721" s="23">
        <v>0</v>
      </c>
      <c r="G4721" s="23">
        <v>3701.6</v>
      </c>
      <c r="H4721" s="23">
        <v>143174.09</v>
      </c>
      <c r="I4721" s="21" t="s">
        <v>11</v>
      </c>
      <c r="J4721" s="21" t="s">
        <v>12</v>
      </c>
      <c r="K4721" s="21" t="str">
        <f t="shared" si="242"/>
        <v/>
      </c>
      <c r="L4721" s="21" t="e">
        <f ca="1">IF(AND(K4721&lt;&gt; "", COUNTIF(SAP!#REF!,K4721)&gt;0),"Matched", "")</f>
        <v>#REF!</v>
      </c>
      <c r="M4721" s="21" t="str">
        <f t="shared" si="243"/>
        <v/>
      </c>
      <c r="N4721" s="21" t="e">
        <f ca="1">IF(AND(M4721&lt;&gt; "", COUNTIF(SAP!#REF!,M4721)&gt;0),"Matched", "")</f>
        <v>#REF!</v>
      </c>
      <c r="O4721" s="21" t="str">
        <f t="shared" si="244"/>
        <v/>
      </c>
      <c r="P4721" s="21" t="e">
        <f ca="1">IF(AND(O4721&lt;&gt; "", COUNTIF(SAP!#REF!,O4721)&gt;0),"Matched", "")</f>
        <v>#REF!</v>
      </c>
      <c r="Q4721" s="21" t="str">
        <f ca="1">IF(OR(D4721="AC",D4721="TR"),"Logic4"&amp;"_"&amp;TEXT(C4721,"dd.mm.yyyy") &amp;"_"&amp; 858422.02,"")</f>
        <v>Logic4_29.04.2020_858422.02</v>
      </c>
      <c r="R4721" s="21" t="e">
        <f ca="1">IF(AND(Q4721&lt;&gt; "", COUNTIF(SAP!#REF!,Q4721)&gt;0),"Matched", "")</f>
        <v>#REF!</v>
      </c>
    </row>
    <row r="4722" spans="1:18" hidden="1">
      <c r="A4722" s="21">
        <v>11563327</v>
      </c>
      <c r="B4722" s="22">
        <v>43950</v>
      </c>
      <c r="C4722" s="22">
        <v>43950</v>
      </c>
      <c r="D4722" s="21" t="s">
        <v>10</v>
      </c>
      <c r="E4722" s="23">
        <v>0</v>
      </c>
      <c r="F4722" s="23">
        <v>0</v>
      </c>
      <c r="G4722" s="23">
        <v>3775</v>
      </c>
      <c r="H4722" s="23">
        <v>146949.09</v>
      </c>
      <c r="I4722" s="21" t="s">
        <v>11</v>
      </c>
      <c r="J4722" s="21" t="s">
        <v>12</v>
      </c>
      <c r="K4722" s="21" t="str">
        <f t="shared" si="242"/>
        <v/>
      </c>
      <c r="L4722" s="21" t="e">
        <f ca="1">IF(AND(K4722&lt;&gt; "", COUNTIF(SAP!#REF!,K4722)&gt;0),"Matched", "")</f>
        <v>#REF!</v>
      </c>
      <c r="M4722" s="21" t="str">
        <f t="shared" si="243"/>
        <v/>
      </c>
      <c r="N4722" s="21" t="e">
        <f ca="1">IF(AND(M4722&lt;&gt; "", COUNTIF(SAP!#REF!,M4722)&gt;0),"Matched", "")</f>
        <v>#REF!</v>
      </c>
      <c r="O4722" s="21" t="str">
        <f t="shared" si="244"/>
        <v/>
      </c>
      <c r="P4722" s="21" t="e">
        <f ca="1">IF(AND(O4722&lt;&gt; "", COUNTIF(SAP!#REF!,O4722)&gt;0),"Matched", "")</f>
        <v>#REF!</v>
      </c>
      <c r="Q4722" s="21" t="str">
        <f ca="1">IF(OR(D4722="AC",D4722="TR"),"Logic4"&amp;"_"&amp;TEXT(C4722,"dd.mm.yyyy") &amp;"_"&amp; 858422.02,"")</f>
        <v>Logic4_29.04.2020_858422.02</v>
      </c>
      <c r="R4722" s="21" t="e">
        <f ca="1">IF(AND(Q4722&lt;&gt; "", COUNTIF(SAP!#REF!,Q4722)&gt;0),"Matched", "")</f>
        <v>#REF!</v>
      </c>
    </row>
    <row r="4723" spans="1:18" hidden="1">
      <c r="A4723" s="21">
        <v>11563327</v>
      </c>
      <c r="B4723" s="22">
        <v>43950</v>
      </c>
      <c r="C4723" s="22">
        <v>43950</v>
      </c>
      <c r="D4723" s="21" t="s">
        <v>10</v>
      </c>
      <c r="E4723" s="23">
        <v>0</v>
      </c>
      <c r="F4723" s="23">
        <v>0</v>
      </c>
      <c r="G4723" s="23">
        <v>3820</v>
      </c>
      <c r="H4723" s="23">
        <v>150769.09</v>
      </c>
      <c r="I4723" s="21" t="s">
        <v>11</v>
      </c>
      <c r="J4723" s="21" t="s">
        <v>12</v>
      </c>
      <c r="K4723" s="21" t="str">
        <f t="shared" si="242"/>
        <v/>
      </c>
      <c r="L4723" s="21" t="e">
        <f ca="1">IF(AND(K4723&lt;&gt; "", COUNTIF(SAP!#REF!,K4723)&gt;0),"Matched", "")</f>
        <v>#REF!</v>
      </c>
      <c r="M4723" s="21" t="str">
        <f t="shared" si="243"/>
        <v/>
      </c>
      <c r="N4723" s="21" t="e">
        <f ca="1">IF(AND(M4723&lt;&gt; "", COUNTIF(SAP!#REF!,M4723)&gt;0),"Matched", "")</f>
        <v>#REF!</v>
      </c>
      <c r="O4723" s="21" t="str">
        <f t="shared" si="244"/>
        <v/>
      </c>
      <c r="P4723" s="21" t="e">
        <f ca="1">IF(AND(O4723&lt;&gt; "", COUNTIF(SAP!#REF!,O4723)&gt;0),"Matched", "")</f>
        <v>#REF!</v>
      </c>
      <c r="Q4723" s="21" t="str">
        <f ca="1">IF(OR(D4723="AC",D4723="TR"),"Logic4"&amp;"_"&amp;TEXT(C4723,"dd.mm.yyyy") &amp;"_"&amp; 858422.02,"")</f>
        <v>Logic4_29.04.2020_858422.02</v>
      </c>
      <c r="R4723" s="21" t="e">
        <f ca="1">IF(AND(Q4723&lt;&gt; "", COUNTIF(SAP!#REF!,Q4723)&gt;0),"Matched", "")</f>
        <v>#REF!</v>
      </c>
    </row>
    <row r="4724" spans="1:18" hidden="1">
      <c r="A4724" s="21">
        <v>11563327</v>
      </c>
      <c r="B4724" s="22">
        <v>43950</v>
      </c>
      <c r="C4724" s="22">
        <v>43950</v>
      </c>
      <c r="D4724" s="21" t="s">
        <v>10</v>
      </c>
      <c r="E4724" s="23">
        <v>0</v>
      </c>
      <c r="F4724" s="23">
        <v>0</v>
      </c>
      <c r="G4724" s="23">
        <v>3860</v>
      </c>
      <c r="H4724" s="23">
        <v>154629.09</v>
      </c>
      <c r="I4724" s="21" t="s">
        <v>11</v>
      </c>
      <c r="J4724" s="21" t="s">
        <v>12</v>
      </c>
      <c r="K4724" s="21" t="str">
        <f t="shared" si="242"/>
        <v/>
      </c>
      <c r="L4724" s="21" t="e">
        <f ca="1">IF(AND(K4724&lt;&gt; "", COUNTIF(SAP!#REF!,K4724)&gt;0),"Matched", "")</f>
        <v>#REF!</v>
      </c>
      <c r="M4724" s="21" t="str">
        <f t="shared" si="243"/>
        <v/>
      </c>
      <c r="N4724" s="21" t="e">
        <f ca="1">IF(AND(M4724&lt;&gt; "", COUNTIF(SAP!#REF!,M4724)&gt;0),"Matched", "")</f>
        <v>#REF!</v>
      </c>
      <c r="O4724" s="21" t="str">
        <f t="shared" si="244"/>
        <v/>
      </c>
      <c r="P4724" s="21" t="e">
        <f ca="1">IF(AND(O4724&lt;&gt; "", COUNTIF(SAP!#REF!,O4724)&gt;0),"Matched", "")</f>
        <v>#REF!</v>
      </c>
      <c r="Q4724" s="21" t="str">
        <f ca="1">IF(OR(D4724="AC",D4724="TR"),"Logic4"&amp;"_"&amp;TEXT(C4724,"dd.mm.yyyy") &amp;"_"&amp; 858422.02,"")</f>
        <v>Logic4_29.04.2020_858422.02</v>
      </c>
      <c r="R4724" s="21" t="e">
        <f ca="1">IF(AND(Q4724&lt;&gt; "", COUNTIF(SAP!#REF!,Q4724)&gt;0),"Matched", "")</f>
        <v>#REF!</v>
      </c>
    </row>
    <row r="4725" spans="1:18" hidden="1">
      <c r="A4725" s="21">
        <v>11563327</v>
      </c>
      <c r="B4725" s="22">
        <v>43950</v>
      </c>
      <c r="C4725" s="22">
        <v>43950</v>
      </c>
      <c r="D4725" s="21" t="s">
        <v>10</v>
      </c>
      <c r="E4725" s="23">
        <v>0</v>
      </c>
      <c r="F4725" s="23">
        <v>0</v>
      </c>
      <c r="G4725" s="23">
        <v>3970</v>
      </c>
      <c r="H4725" s="23">
        <v>158599.09</v>
      </c>
      <c r="I4725" s="21" t="s">
        <v>11</v>
      </c>
      <c r="J4725" s="21" t="s">
        <v>12</v>
      </c>
      <c r="K4725" s="21" t="str">
        <f t="shared" si="242"/>
        <v/>
      </c>
      <c r="L4725" s="21" t="e">
        <f ca="1">IF(AND(K4725&lt;&gt; "", COUNTIF(SAP!#REF!,K4725)&gt;0),"Matched", "")</f>
        <v>#REF!</v>
      </c>
      <c r="M4725" s="21" t="str">
        <f t="shared" si="243"/>
        <v/>
      </c>
      <c r="N4725" s="21" t="e">
        <f ca="1">IF(AND(M4725&lt;&gt; "", COUNTIF(SAP!#REF!,M4725)&gt;0),"Matched", "")</f>
        <v>#REF!</v>
      </c>
      <c r="O4725" s="21" t="str">
        <f t="shared" si="244"/>
        <v/>
      </c>
      <c r="P4725" s="21" t="e">
        <f ca="1">IF(AND(O4725&lt;&gt; "", COUNTIF(SAP!#REF!,O4725)&gt;0),"Matched", "")</f>
        <v>#REF!</v>
      </c>
      <c r="Q4725" s="21" t="str">
        <f ca="1">IF(OR(D4725="AC",D4725="TR"),"Logic4"&amp;"_"&amp;TEXT(C4725,"dd.mm.yyyy") &amp;"_"&amp; 858422.02,"")</f>
        <v>Logic4_29.04.2020_858422.02</v>
      </c>
      <c r="R4725" s="21" t="e">
        <f ca="1">IF(AND(Q4725&lt;&gt; "", COUNTIF(SAP!#REF!,Q4725)&gt;0),"Matched", "")</f>
        <v>#REF!</v>
      </c>
    </row>
    <row r="4726" spans="1:18" hidden="1">
      <c r="A4726" s="21">
        <v>11563327</v>
      </c>
      <c r="B4726" s="22">
        <v>43950</v>
      </c>
      <c r="C4726" s="22">
        <v>43950</v>
      </c>
      <c r="D4726" s="21" t="s">
        <v>10</v>
      </c>
      <c r="E4726" s="23">
        <v>0</v>
      </c>
      <c r="F4726" s="23">
        <v>0</v>
      </c>
      <c r="G4726" s="23">
        <v>3981.1</v>
      </c>
      <c r="H4726" s="23">
        <v>162580.19</v>
      </c>
      <c r="I4726" s="21" t="s">
        <v>11</v>
      </c>
      <c r="J4726" s="21" t="s">
        <v>12</v>
      </c>
      <c r="K4726" s="21" t="str">
        <f t="shared" si="242"/>
        <v/>
      </c>
      <c r="L4726" s="21" t="e">
        <f ca="1">IF(AND(K4726&lt;&gt; "", COUNTIF(SAP!#REF!,K4726)&gt;0),"Matched", "")</f>
        <v>#REF!</v>
      </c>
      <c r="M4726" s="21" t="str">
        <f t="shared" si="243"/>
        <v/>
      </c>
      <c r="N4726" s="21" t="e">
        <f ca="1">IF(AND(M4726&lt;&gt; "", COUNTIF(SAP!#REF!,M4726)&gt;0),"Matched", "")</f>
        <v>#REF!</v>
      </c>
      <c r="O4726" s="21" t="str">
        <f t="shared" si="244"/>
        <v/>
      </c>
      <c r="P4726" s="21" t="e">
        <f ca="1">IF(AND(O4726&lt;&gt; "", COUNTIF(SAP!#REF!,O4726)&gt;0),"Matched", "")</f>
        <v>#REF!</v>
      </c>
      <c r="Q4726" s="21" t="str">
        <f ca="1">IF(OR(D4726="AC",D4726="TR"),"Logic4"&amp;"_"&amp;TEXT(C4726,"dd.mm.yyyy") &amp;"_"&amp; 858422.02,"")</f>
        <v>Logic4_29.04.2020_858422.02</v>
      </c>
      <c r="R4726" s="21" t="e">
        <f ca="1">IF(AND(Q4726&lt;&gt; "", COUNTIF(SAP!#REF!,Q4726)&gt;0),"Matched", "")</f>
        <v>#REF!</v>
      </c>
    </row>
    <row r="4727" spans="1:18" hidden="1">
      <c r="A4727" s="21">
        <v>11563327</v>
      </c>
      <c r="B4727" s="22">
        <v>43950</v>
      </c>
      <c r="C4727" s="22">
        <v>43950</v>
      </c>
      <c r="D4727" s="21" t="s">
        <v>10</v>
      </c>
      <c r="E4727" s="23">
        <v>0</v>
      </c>
      <c r="F4727" s="23">
        <v>0</v>
      </c>
      <c r="G4727" s="23">
        <v>4080</v>
      </c>
      <c r="H4727" s="23">
        <v>166660.19</v>
      </c>
      <c r="I4727" s="21" t="s">
        <v>11</v>
      </c>
      <c r="J4727" s="21" t="s">
        <v>12</v>
      </c>
      <c r="K4727" s="21" t="str">
        <f t="shared" si="242"/>
        <v/>
      </c>
      <c r="L4727" s="21" t="e">
        <f ca="1">IF(AND(K4727&lt;&gt; "", COUNTIF(SAP!#REF!,K4727)&gt;0),"Matched", "")</f>
        <v>#REF!</v>
      </c>
      <c r="M4727" s="21" t="str">
        <f t="shared" si="243"/>
        <v/>
      </c>
      <c r="N4727" s="21" t="e">
        <f ca="1">IF(AND(M4727&lt;&gt; "", COUNTIF(SAP!#REF!,M4727)&gt;0),"Matched", "")</f>
        <v>#REF!</v>
      </c>
      <c r="O4727" s="21" t="str">
        <f t="shared" si="244"/>
        <v/>
      </c>
      <c r="P4727" s="21" t="e">
        <f ca="1">IF(AND(O4727&lt;&gt; "", COUNTIF(SAP!#REF!,O4727)&gt;0),"Matched", "")</f>
        <v>#REF!</v>
      </c>
      <c r="Q4727" s="21" t="str">
        <f ca="1">IF(OR(D4727="AC",D4727="TR"),"Logic4"&amp;"_"&amp;TEXT(C4727,"dd.mm.yyyy") &amp;"_"&amp; 858422.02,"")</f>
        <v>Logic4_29.04.2020_858422.02</v>
      </c>
      <c r="R4727" s="21" t="e">
        <f ca="1">IF(AND(Q4727&lt;&gt; "", COUNTIF(SAP!#REF!,Q4727)&gt;0),"Matched", "")</f>
        <v>#REF!</v>
      </c>
    </row>
    <row r="4728" spans="1:18" hidden="1">
      <c r="A4728" s="21">
        <v>11563327</v>
      </c>
      <c r="B4728" s="22">
        <v>43950</v>
      </c>
      <c r="C4728" s="22">
        <v>43950</v>
      </c>
      <c r="D4728" s="21" t="s">
        <v>10</v>
      </c>
      <c r="E4728" s="23">
        <v>0</v>
      </c>
      <c r="F4728" s="23">
        <v>0</v>
      </c>
      <c r="G4728" s="23">
        <v>4239.6000000000004</v>
      </c>
      <c r="H4728" s="23">
        <v>170899.79</v>
      </c>
      <c r="I4728" s="21" t="s">
        <v>11</v>
      </c>
      <c r="J4728" s="21" t="s">
        <v>12</v>
      </c>
      <c r="K4728" s="21" t="str">
        <f t="shared" si="242"/>
        <v/>
      </c>
      <c r="L4728" s="21" t="e">
        <f ca="1">IF(AND(K4728&lt;&gt; "", COUNTIF(SAP!#REF!,K4728)&gt;0),"Matched", "")</f>
        <v>#REF!</v>
      </c>
      <c r="M4728" s="21" t="str">
        <f t="shared" si="243"/>
        <v/>
      </c>
      <c r="N4728" s="21" t="e">
        <f ca="1">IF(AND(M4728&lt;&gt; "", COUNTIF(SAP!#REF!,M4728)&gt;0),"Matched", "")</f>
        <v>#REF!</v>
      </c>
      <c r="O4728" s="21" t="str">
        <f t="shared" si="244"/>
        <v/>
      </c>
      <c r="P4728" s="21" t="e">
        <f ca="1">IF(AND(O4728&lt;&gt; "", COUNTIF(SAP!#REF!,O4728)&gt;0),"Matched", "")</f>
        <v>#REF!</v>
      </c>
      <c r="Q4728" s="21" t="str">
        <f ca="1">IF(OR(D4728="AC",D4728="TR"),"Logic4"&amp;"_"&amp;TEXT(C4728,"dd.mm.yyyy") &amp;"_"&amp; 858422.02,"")</f>
        <v>Logic4_29.04.2020_858422.02</v>
      </c>
      <c r="R4728" s="21" t="e">
        <f ca="1">IF(AND(Q4728&lt;&gt; "", COUNTIF(SAP!#REF!,Q4728)&gt;0),"Matched", "")</f>
        <v>#REF!</v>
      </c>
    </row>
    <row r="4729" spans="1:18" hidden="1">
      <c r="A4729" s="21">
        <v>11563327</v>
      </c>
      <c r="B4729" s="22">
        <v>43950</v>
      </c>
      <c r="C4729" s="22">
        <v>43950</v>
      </c>
      <c r="D4729" s="21" t="s">
        <v>10</v>
      </c>
      <c r="E4729" s="23">
        <v>0</v>
      </c>
      <c r="F4729" s="23">
        <v>0</v>
      </c>
      <c r="G4729" s="23">
        <v>4270</v>
      </c>
      <c r="H4729" s="23">
        <v>175169.79</v>
      </c>
      <c r="I4729" s="21" t="s">
        <v>11</v>
      </c>
      <c r="J4729" s="21" t="s">
        <v>12</v>
      </c>
      <c r="K4729" s="21" t="str">
        <f t="shared" si="242"/>
        <v/>
      </c>
      <c r="L4729" s="21" t="e">
        <f ca="1">IF(AND(K4729&lt;&gt; "", COUNTIF(SAP!#REF!,K4729)&gt;0),"Matched", "")</f>
        <v>#REF!</v>
      </c>
      <c r="M4729" s="21" t="str">
        <f t="shared" si="243"/>
        <v/>
      </c>
      <c r="N4729" s="21" t="e">
        <f ca="1">IF(AND(M4729&lt;&gt; "", COUNTIF(SAP!#REF!,M4729)&gt;0),"Matched", "")</f>
        <v>#REF!</v>
      </c>
      <c r="O4729" s="21" t="str">
        <f t="shared" si="244"/>
        <v/>
      </c>
      <c r="P4729" s="21" t="e">
        <f ca="1">IF(AND(O4729&lt;&gt; "", COUNTIF(SAP!#REF!,O4729)&gt;0),"Matched", "")</f>
        <v>#REF!</v>
      </c>
      <c r="Q4729" s="21" t="str">
        <f ca="1">IF(OR(D4729="AC",D4729="TR"),"Logic4"&amp;"_"&amp;TEXT(C4729,"dd.mm.yyyy") &amp;"_"&amp; 858422.02,"")</f>
        <v>Logic4_29.04.2020_858422.02</v>
      </c>
      <c r="R4729" s="21" t="e">
        <f ca="1">IF(AND(Q4729&lt;&gt; "", COUNTIF(SAP!#REF!,Q4729)&gt;0),"Matched", "")</f>
        <v>#REF!</v>
      </c>
    </row>
    <row r="4730" spans="1:18" hidden="1">
      <c r="A4730" s="21">
        <v>11563327</v>
      </c>
      <c r="B4730" s="22">
        <v>43950</v>
      </c>
      <c r="C4730" s="22">
        <v>43950</v>
      </c>
      <c r="D4730" s="21" t="s">
        <v>10</v>
      </c>
      <c r="E4730" s="23">
        <v>0</v>
      </c>
      <c r="F4730" s="23">
        <v>0</v>
      </c>
      <c r="G4730" s="23">
        <v>4297.6000000000004</v>
      </c>
      <c r="H4730" s="23">
        <v>179467.39</v>
      </c>
      <c r="I4730" s="21" t="s">
        <v>11</v>
      </c>
      <c r="J4730" s="21" t="s">
        <v>12</v>
      </c>
      <c r="K4730" s="21" t="str">
        <f t="shared" si="242"/>
        <v/>
      </c>
      <c r="L4730" s="21" t="e">
        <f ca="1">IF(AND(K4730&lt;&gt; "", COUNTIF(SAP!#REF!,K4730)&gt;0),"Matched", "")</f>
        <v>#REF!</v>
      </c>
      <c r="M4730" s="21" t="str">
        <f t="shared" si="243"/>
        <v/>
      </c>
      <c r="N4730" s="21" t="e">
        <f ca="1">IF(AND(M4730&lt;&gt; "", COUNTIF(SAP!#REF!,M4730)&gt;0),"Matched", "")</f>
        <v>#REF!</v>
      </c>
      <c r="O4730" s="21" t="str">
        <f t="shared" si="244"/>
        <v/>
      </c>
      <c r="P4730" s="21" t="e">
        <f ca="1">IF(AND(O4730&lt;&gt; "", COUNTIF(SAP!#REF!,O4730)&gt;0),"Matched", "")</f>
        <v>#REF!</v>
      </c>
      <c r="Q4730" s="21" t="str">
        <f ca="1">IF(OR(D4730="AC",D4730="TR"),"Logic4"&amp;"_"&amp;TEXT(C4730,"dd.mm.yyyy") &amp;"_"&amp; 858422.02,"")</f>
        <v>Logic4_29.04.2020_858422.02</v>
      </c>
      <c r="R4730" s="21" t="e">
        <f ca="1">IF(AND(Q4730&lt;&gt; "", COUNTIF(SAP!#REF!,Q4730)&gt;0),"Matched", "")</f>
        <v>#REF!</v>
      </c>
    </row>
    <row r="4731" spans="1:18" hidden="1">
      <c r="A4731" s="21">
        <v>11563327</v>
      </c>
      <c r="B4731" s="22">
        <v>43950</v>
      </c>
      <c r="C4731" s="22">
        <v>43950</v>
      </c>
      <c r="D4731" s="21" t="s">
        <v>10</v>
      </c>
      <c r="E4731" s="23">
        <v>0</v>
      </c>
      <c r="F4731" s="23">
        <v>0</v>
      </c>
      <c r="G4731" s="23">
        <v>4317.49</v>
      </c>
      <c r="H4731" s="23">
        <v>183784.88</v>
      </c>
      <c r="I4731" s="21" t="s">
        <v>11</v>
      </c>
      <c r="J4731" s="21" t="s">
        <v>12</v>
      </c>
      <c r="K4731" s="21" t="str">
        <f t="shared" si="242"/>
        <v/>
      </c>
      <c r="L4731" s="21" t="e">
        <f ca="1">IF(AND(K4731&lt;&gt; "", COUNTIF(SAP!#REF!,K4731)&gt;0),"Matched", "")</f>
        <v>#REF!</v>
      </c>
      <c r="M4731" s="21" t="str">
        <f t="shared" si="243"/>
        <v/>
      </c>
      <c r="N4731" s="21" t="e">
        <f ca="1">IF(AND(M4731&lt;&gt; "", COUNTIF(SAP!#REF!,M4731)&gt;0),"Matched", "")</f>
        <v>#REF!</v>
      </c>
      <c r="O4731" s="21" t="str">
        <f t="shared" si="244"/>
        <v/>
      </c>
      <c r="P4731" s="21" t="e">
        <f ca="1">IF(AND(O4731&lt;&gt; "", COUNTIF(SAP!#REF!,O4731)&gt;0),"Matched", "")</f>
        <v>#REF!</v>
      </c>
      <c r="Q4731" s="21" t="str">
        <f ca="1">IF(OR(D4731="AC",D4731="TR"),"Logic4"&amp;"_"&amp;TEXT(C4731,"dd.mm.yyyy") &amp;"_"&amp; 858422.02,"")</f>
        <v>Logic4_29.04.2020_858422.02</v>
      </c>
      <c r="R4731" s="21" t="e">
        <f ca="1">IF(AND(Q4731&lt;&gt; "", COUNTIF(SAP!#REF!,Q4731)&gt;0),"Matched", "")</f>
        <v>#REF!</v>
      </c>
    </row>
    <row r="4732" spans="1:18" hidden="1">
      <c r="A4732" s="21">
        <v>11563327</v>
      </c>
      <c r="B4732" s="22">
        <v>43950</v>
      </c>
      <c r="C4732" s="22">
        <v>43950</v>
      </c>
      <c r="D4732" s="21" t="s">
        <v>10</v>
      </c>
      <c r="E4732" s="23">
        <v>0</v>
      </c>
      <c r="F4732" s="23">
        <v>0</v>
      </c>
      <c r="G4732" s="23">
        <v>4560</v>
      </c>
      <c r="H4732" s="23">
        <v>188344.88</v>
      </c>
      <c r="I4732" s="21" t="s">
        <v>11</v>
      </c>
      <c r="J4732" s="21" t="s">
        <v>12</v>
      </c>
      <c r="K4732" s="21" t="str">
        <f t="shared" si="242"/>
        <v/>
      </c>
      <c r="L4732" s="21" t="e">
        <f ca="1">IF(AND(K4732&lt;&gt; "", COUNTIF(SAP!#REF!,K4732)&gt;0),"Matched", "")</f>
        <v>#REF!</v>
      </c>
      <c r="M4732" s="21" t="str">
        <f t="shared" si="243"/>
        <v/>
      </c>
      <c r="N4732" s="21" t="e">
        <f ca="1">IF(AND(M4732&lt;&gt; "", COUNTIF(SAP!#REF!,M4732)&gt;0),"Matched", "")</f>
        <v>#REF!</v>
      </c>
      <c r="O4732" s="21" t="str">
        <f t="shared" si="244"/>
        <v/>
      </c>
      <c r="P4732" s="21" t="e">
        <f ca="1">IF(AND(O4732&lt;&gt; "", COUNTIF(SAP!#REF!,O4732)&gt;0),"Matched", "")</f>
        <v>#REF!</v>
      </c>
      <c r="Q4732" s="21" t="str">
        <f ca="1">IF(OR(D4732="AC",D4732="TR"),"Logic4"&amp;"_"&amp;TEXT(C4732,"dd.mm.yyyy") &amp;"_"&amp; 858422.02,"")</f>
        <v>Logic4_29.04.2020_858422.02</v>
      </c>
      <c r="R4732" s="21" t="e">
        <f ca="1">IF(AND(Q4732&lt;&gt; "", COUNTIF(SAP!#REF!,Q4732)&gt;0),"Matched", "")</f>
        <v>#REF!</v>
      </c>
    </row>
    <row r="4733" spans="1:18" hidden="1">
      <c r="A4733" s="21">
        <v>11563327</v>
      </c>
      <c r="B4733" s="22">
        <v>43950</v>
      </c>
      <c r="C4733" s="22">
        <v>43950</v>
      </c>
      <c r="D4733" s="21" t="s">
        <v>10</v>
      </c>
      <c r="E4733" s="23">
        <v>0</v>
      </c>
      <c r="F4733" s="23">
        <v>0</v>
      </c>
      <c r="G4733" s="23">
        <v>4570.5</v>
      </c>
      <c r="H4733" s="23">
        <v>192915.38</v>
      </c>
      <c r="I4733" s="21" t="s">
        <v>11</v>
      </c>
      <c r="J4733" s="21" t="s">
        <v>12</v>
      </c>
      <c r="K4733" s="21" t="str">
        <f t="shared" si="242"/>
        <v/>
      </c>
      <c r="L4733" s="21" t="e">
        <f ca="1">IF(AND(K4733&lt;&gt; "", COUNTIF(SAP!#REF!,K4733)&gt;0),"Matched", "")</f>
        <v>#REF!</v>
      </c>
      <c r="M4733" s="21" t="str">
        <f t="shared" si="243"/>
        <v/>
      </c>
      <c r="N4733" s="21" t="e">
        <f ca="1">IF(AND(M4733&lt;&gt; "", COUNTIF(SAP!#REF!,M4733)&gt;0),"Matched", "")</f>
        <v>#REF!</v>
      </c>
      <c r="O4733" s="21" t="str">
        <f t="shared" si="244"/>
        <v/>
      </c>
      <c r="P4733" s="21" t="e">
        <f ca="1">IF(AND(O4733&lt;&gt; "", COUNTIF(SAP!#REF!,O4733)&gt;0),"Matched", "")</f>
        <v>#REF!</v>
      </c>
      <c r="Q4733" s="21" t="str">
        <f ca="1">IF(OR(D4733="AC",D4733="TR"),"Logic4"&amp;"_"&amp;TEXT(C4733,"dd.mm.yyyy") &amp;"_"&amp; 858422.02,"")</f>
        <v>Logic4_29.04.2020_858422.02</v>
      </c>
      <c r="R4733" s="21" t="e">
        <f ca="1">IF(AND(Q4733&lt;&gt; "", COUNTIF(SAP!#REF!,Q4733)&gt;0),"Matched", "")</f>
        <v>#REF!</v>
      </c>
    </row>
    <row r="4734" spans="1:18" hidden="1">
      <c r="A4734" s="21">
        <v>11563327</v>
      </c>
      <c r="B4734" s="22">
        <v>43950</v>
      </c>
      <c r="C4734" s="22">
        <v>43950</v>
      </c>
      <c r="D4734" s="21" t="s">
        <v>10</v>
      </c>
      <c r="E4734" s="23">
        <v>0</v>
      </c>
      <c r="F4734" s="23">
        <v>0</v>
      </c>
      <c r="G4734" s="23">
        <v>4594.8999999999996</v>
      </c>
      <c r="H4734" s="23">
        <v>197510.28</v>
      </c>
      <c r="I4734" s="21" t="s">
        <v>11</v>
      </c>
      <c r="J4734" s="21" t="s">
        <v>12</v>
      </c>
      <c r="K4734" s="21" t="str">
        <f t="shared" si="242"/>
        <v/>
      </c>
      <c r="L4734" s="21" t="e">
        <f ca="1">IF(AND(K4734&lt;&gt; "", COUNTIF(SAP!#REF!,K4734)&gt;0),"Matched", "")</f>
        <v>#REF!</v>
      </c>
      <c r="M4734" s="21" t="str">
        <f t="shared" si="243"/>
        <v/>
      </c>
      <c r="N4734" s="21" t="e">
        <f ca="1">IF(AND(M4734&lt;&gt; "", COUNTIF(SAP!#REF!,M4734)&gt;0),"Matched", "")</f>
        <v>#REF!</v>
      </c>
      <c r="O4734" s="21" t="str">
        <f t="shared" si="244"/>
        <v/>
      </c>
      <c r="P4734" s="21" t="e">
        <f ca="1">IF(AND(O4734&lt;&gt; "", COUNTIF(SAP!#REF!,O4734)&gt;0),"Matched", "")</f>
        <v>#REF!</v>
      </c>
      <c r="Q4734" s="21" t="str">
        <f ca="1">IF(OR(D4734="AC",D4734="TR"),"Logic4"&amp;"_"&amp;TEXT(C4734,"dd.mm.yyyy") &amp;"_"&amp; 858422.02,"")</f>
        <v>Logic4_29.04.2020_858422.02</v>
      </c>
      <c r="R4734" s="21" t="e">
        <f ca="1">IF(AND(Q4734&lt;&gt; "", COUNTIF(SAP!#REF!,Q4734)&gt;0),"Matched", "")</f>
        <v>#REF!</v>
      </c>
    </row>
    <row r="4735" spans="1:18" hidden="1">
      <c r="A4735" s="21">
        <v>11563327</v>
      </c>
      <c r="B4735" s="22">
        <v>43950</v>
      </c>
      <c r="C4735" s="22">
        <v>43950</v>
      </c>
      <c r="D4735" s="21" t="s">
        <v>10</v>
      </c>
      <c r="E4735" s="23">
        <v>0</v>
      </c>
      <c r="F4735" s="23">
        <v>0</v>
      </c>
      <c r="G4735" s="23">
        <v>4600.6000000000004</v>
      </c>
      <c r="H4735" s="23">
        <v>202110.88</v>
      </c>
      <c r="I4735" s="21" t="s">
        <v>11</v>
      </c>
      <c r="J4735" s="21" t="s">
        <v>12</v>
      </c>
      <c r="K4735" s="21" t="str">
        <f t="shared" si="242"/>
        <v/>
      </c>
      <c r="L4735" s="21" t="e">
        <f ca="1">IF(AND(K4735&lt;&gt; "", COUNTIF(SAP!#REF!,K4735)&gt;0),"Matched", "")</f>
        <v>#REF!</v>
      </c>
      <c r="M4735" s="21" t="str">
        <f t="shared" si="243"/>
        <v/>
      </c>
      <c r="N4735" s="21" t="e">
        <f ca="1">IF(AND(M4735&lt;&gt; "", COUNTIF(SAP!#REF!,M4735)&gt;0),"Matched", "")</f>
        <v>#REF!</v>
      </c>
      <c r="O4735" s="21" t="str">
        <f t="shared" si="244"/>
        <v/>
      </c>
      <c r="P4735" s="21" t="e">
        <f ca="1">IF(AND(O4735&lt;&gt; "", COUNTIF(SAP!#REF!,O4735)&gt;0),"Matched", "")</f>
        <v>#REF!</v>
      </c>
      <c r="Q4735" s="21" t="str">
        <f ca="1">IF(OR(D4735="AC",D4735="TR"),"Logic4"&amp;"_"&amp;TEXT(C4735,"dd.mm.yyyy") &amp;"_"&amp; 858422.02,"")</f>
        <v>Logic4_29.04.2020_858422.02</v>
      </c>
      <c r="R4735" s="21" t="e">
        <f ca="1">IF(AND(Q4735&lt;&gt; "", COUNTIF(SAP!#REF!,Q4735)&gt;0),"Matched", "")</f>
        <v>#REF!</v>
      </c>
    </row>
    <row r="4736" spans="1:18" hidden="1">
      <c r="A4736" s="21">
        <v>11563327</v>
      </c>
      <c r="B4736" s="22">
        <v>43950</v>
      </c>
      <c r="C4736" s="22">
        <v>43950</v>
      </c>
      <c r="D4736" s="21" t="s">
        <v>10</v>
      </c>
      <c r="E4736" s="23">
        <v>0</v>
      </c>
      <c r="F4736" s="23">
        <v>0</v>
      </c>
      <c r="G4736" s="23">
        <v>4616.9799999999996</v>
      </c>
      <c r="H4736" s="23">
        <v>206727.86</v>
      </c>
      <c r="I4736" s="21" t="s">
        <v>11</v>
      </c>
      <c r="J4736" s="21" t="s">
        <v>12</v>
      </c>
      <c r="K4736" s="21" t="str">
        <f t="shared" si="242"/>
        <v/>
      </c>
      <c r="L4736" s="21" t="e">
        <f ca="1">IF(AND(K4736&lt;&gt; "", COUNTIF(SAP!#REF!,K4736)&gt;0),"Matched", "")</f>
        <v>#REF!</v>
      </c>
      <c r="M4736" s="21" t="str">
        <f t="shared" si="243"/>
        <v/>
      </c>
      <c r="N4736" s="21" t="e">
        <f ca="1">IF(AND(M4736&lt;&gt; "", COUNTIF(SAP!#REF!,M4736)&gt;0),"Matched", "")</f>
        <v>#REF!</v>
      </c>
      <c r="O4736" s="21" t="str">
        <f t="shared" si="244"/>
        <v/>
      </c>
      <c r="P4736" s="21" t="e">
        <f ca="1">IF(AND(O4736&lt;&gt; "", COUNTIF(SAP!#REF!,O4736)&gt;0),"Matched", "")</f>
        <v>#REF!</v>
      </c>
      <c r="Q4736" s="21" t="str">
        <f ca="1">IF(OR(D4736="AC",D4736="TR"),"Logic4"&amp;"_"&amp;TEXT(C4736,"dd.mm.yyyy") &amp;"_"&amp; 858422.02,"")</f>
        <v>Logic4_29.04.2020_858422.02</v>
      </c>
      <c r="R4736" s="21" t="e">
        <f ca="1">IF(AND(Q4736&lt;&gt; "", COUNTIF(SAP!#REF!,Q4736)&gt;0),"Matched", "")</f>
        <v>#REF!</v>
      </c>
    </row>
    <row r="4737" spans="1:18" hidden="1">
      <c r="A4737" s="21">
        <v>11563327</v>
      </c>
      <c r="B4737" s="22">
        <v>43950</v>
      </c>
      <c r="C4737" s="22">
        <v>43950</v>
      </c>
      <c r="D4737" s="21" t="s">
        <v>10</v>
      </c>
      <c r="E4737" s="23">
        <v>0</v>
      </c>
      <c r="F4737" s="23">
        <v>0</v>
      </c>
      <c r="G4737" s="23">
        <v>4798.2</v>
      </c>
      <c r="H4737" s="23">
        <v>211526.06</v>
      </c>
      <c r="I4737" s="21" t="s">
        <v>11</v>
      </c>
      <c r="J4737" s="21" t="s">
        <v>12</v>
      </c>
      <c r="K4737" s="21" t="str">
        <f t="shared" si="242"/>
        <v/>
      </c>
      <c r="L4737" s="21" t="e">
        <f ca="1">IF(AND(K4737&lt;&gt; "", COUNTIF(SAP!#REF!,K4737)&gt;0),"Matched", "")</f>
        <v>#REF!</v>
      </c>
      <c r="M4737" s="21" t="str">
        <f t="shared" si="243"/>
        <v/>
      </c>
      <c r="N4737" s="21" t="e">
        <f ca="1">IF(AND(M4737&lt;&gt; "", COUNTIF(SAP!#REF!,M4737)&gt;0),"Matched", "")</f>
        <v>#REF!</v>
      </c>
      <c r="O4737" s="21" t="str">
        <f t="shared" si="244"/>
        <v/>
      </c>
      <c r="P4737" s="21" t="e">
        <f ca="1">IF(AND(O4737&lt;&gt; "", COUNTIF(SAP!#REF!,O4737)&gt;0),"Matched", "")</f>
        <v>#REF!</v>
      </c>
      <c r="Q4737" s="21" t="str">
        <f ca="1">IF(OR(D4737="AC",D4737="TR"),"Logic4"&amp;"_"&amp;TEXT(C4737,"dd.mm.yyyy") &amp;"_"&amp; 858422.02,"")</f>
        <v>Logic4_29.04.2020_858422.02</v>
      </c>
      <c r="R4737" s="21" t="e">
        <f ca="1">IF(AND(Q4737&lt;&gt; "", COUNTIF(SAP!#REF!,Q4737)&gt;0),"Matched", "")</f>
        <v>#REF!</v>
      </c>
    </row>
    <row r="4738" spans="1:18" hidden="1">
      <c r="A4738" s="21">
        <v>11563327</v>
      </c>
      <c r="B4738" s="22">
        <v>43950</v>
      </c>
      <c r="C4738" s="22">
        <v>43950</v>
      </c>
      <c r="D4738" s="21" t="s">
        <v>10</v>
      </c>
      <c r="E4738" s="23">
        <v>0</v>
      </c>
      <c r="F4738" s="23">
        <v>0</v>
      </c>
      <c r="G4738" s="23">
        <v>4880</v>
      </c>
      <c r="H4738" s="23">
        <v>216406.06</v>
      </c>
      <c r="I4738" s="21" t="s">
        <v>11</v>
      </c>
      <c r="J4738" s="21" t="s">
        <v>12</v>
      </c>
      <c r="K4738" s="21" t="str">
        <f t="shared" si="242"/>
        <v/>
      </c>
      <c r="L4738" s="21" t="e">
        <f ca="1">IF(AND(K4738&lt;&gt; "", COUNTIF(SAP!#REF!,K4738)&gt;0),"Matched", "")</f>
        <v>#REF!</v>
      </c>
      <c r="M4738" s="21" t="str">
        <f t="shared" si="243"/>
        <v/>
      </c>
      <c r="N4738" s="21" t="e">
        <f ca="1">IF(AND(M4738&lt;&gt; "", COUNTIF(SAP!#REF!,M4738)&gt;0),"Matched", "")</f>
        <v>#REF!</v>
      </c>
      <c r="O4738" s="21" t="str">
        <f t="shared" si="244"/>
        <v/>
      </c>
      <c r="P4738" s="21" t="e">
        <f ca="1">IF(AND(O4738&lt;&gt; "", COUNTIF(SAP!#REF!,O4738)&gt;0),"Matched", "")</f>
        <v>#REF!</v>
      </c>
      <c r="Q4738" s="21" t="str">
        <f ca="1">IF(OR(D4738="AC",D4738="TR"),"Logic4"&amp;"_"&amp;TEXT(C4738,"dd.mm.yyyy") &amp;"_"&amp; 858422.02,"")</f>
        <v>Logic4_29.04.2020_858422.02</v>
      </c>
      <c r="R4738" s="21" t="e">
        <f ca="1">IF(AND(Q4738&lt;&gt; "", COUNTIF(SAP!#REF!,Q4738)&gt;0),"Matched", "")</f>
        <v>#REF!</v>
      </c>
    </row>
    <row r="4739" spans="1:18" hidden="1">
      <c r="A4739" s="21">
        <v>11563327</v>
      </c>
      <c r="B4739" s="22">
        <v>43950</v>
      </c>
      <c r="C4739" s="22">
        <v>43950</v>
      </c>
      <c r="D4739" s="21" t="s">
        <v>10</v>
      </c>
      <c r="E4739" s="23">
        <v>0</v>
      </c>
      <c r="F4739" s="23">
        <v>0</v>
      </c>
      <c r="G4739" s="23">
        <v>4925.1000000000004</v>
      </c>
      <c r="H4739" s="23">
        <v>221331.16</v>
      </c>
      <c r="I4739" s="21" t="s">
        <v>11</v>
      </c>
      <c r="J4739" s="21" t="s">
        <v>12</v>
      </c>
      <c r="K4739" s="21" t="str">
        <f t="shared" ref="K4739:K4802" si="245">IF(D4739="TF","Logic1"&amp;"_"&amp;TEXT(C4739, "mm") &amp;"_"&amp; F4739,"")</f>
        <v/>
      </c>
      <c r="L4739" s="21" t="e">
        <f ca="1">IF(AND(K4739&lt;&gt; "", COUNTIF(SAP!#REF!,K4739)&gt;0),"Matched", "")</f>
        <v>#REF!</v>
      </c>
      <c r="M4739" s="21" t="str">
        <f t="shared" si="243"/>
        <v/>
      </c>
      <c r="N4739" s="21" t="e">
        <f ca="1">IF(AND(M4739&lt;&gt; "", COUNTIF(SAP!#REF!,M4739)&gt;0),"Matched", "")</f>
        <v>#REF!</v>
      </c>
      <c r="O4739" s="21" t="str">
        <f t="shared" si="244"/>
        <v/>
      </c>
      <c r="P4739" s="21" t="e">
        <f ca="1">IF(AND(O4739&lt;&gt; "", COUNTIF(SAP!#REF!,O4739)&gt;0),"Matched", "")</f>
        <v>#REF!</v>
      </c>
      <c r="Q4739" s="21" t="str">
        <f ca="1">IF(OR(D4739="AC",D4739="TR"),"Logic4"&amp;"_"&amp;TEXT(C4739,"dd.mm.yyyy") &amp;"_"&amp; 858422.02,"")</f>
        <v>Logic4_29.04.2020_858422.02</v>
      </c>
      <c r="R4739" s="21" t="e">
        <f ca="1">IF(AND(Q4739&lt;&gt; "", COUNTIF(SAP!#REF!,Q4739)&gt;0),"Matched", "")</f>
        <v>#REF!</v>
      </c>
    </row>
    <row r="4740" spans="1:18" hidden="1">
      <c r="A4740" s="21">
        <v>11563327</v>
      </c>
      <c r="B4740" s="22">
        <v>43950</v>
      </c>
      <c r="C4740" s="22">
        <v>43950</v>
      </c>
      <c r="D4740" s="21" t="s">
        <v>10</v>
      </c>
      <c r="E4740" s="23">
        <v>0</v>
      </c>
      <c r="F4740" s="23">
        <v>0</v>
      </c>
      <c r="G4740" s="23">
        <v>4972.8</v>
      </c>
      <c r="H4740" s="23">
        <v>226303.96</v>
      </c>
      <c r="I4740" s="21" t="s">
        <v>11</v>
      </c>
      <c r="J4740" s="21" t="s">
        <v>12</v>
      </c>
      <c r="K4740" s="21" t="str">
        <f t="shared" si="245"/>
        <v/>
      </c>
      <c r="L4740" s="21" t="e">
        <f ca="1">IF(AND(K4740&lt;&gt; "", COUNTIF(SAP!#REF!,K4740)&gt;0),"Matched", "")</f>
        <v>#REF!</v>
      </c>
      <c r="M4740" s="21" t="str">
        <f t="shared" si="243"/>
        <v/>
      </c>
      <c r="N4740" s="21" t="e">
        <f ca="1">IF(AND(M4740&lt;&gt; "", COUNTIF(SAP!#REF!,M4740)&gt;0),"Matched", "")</f>
        <v>#REF!</v>
      </c>
      <c r="O4740" s="21" t="str">
        <f t="shared" si="244"/>
        <v/>
      </c>
      <c r="P4740" s="21" t="e">
        <f ca="1">IF(AND(O4740&lt;&gt; "", COUNTIF(SAP!#REF!,O4740)&gt;0),"Matched", "")</f>
        <v>#REF!</v>
      </c>
      <c r="Q4740" s="21" t="str">
        <f ca="1">IF(OR(D4740="AC",D4740="TR"),"Logic4"&amp;"_"&amp;TEXT(C4740,"dd.mm.yyyy") &amp;"_"&amp; 858422.02,"")</f>
        <v>Logic4_29.04.2020_858422.02</v>
      </c>
      <c r="R4740" s="21" t="e">
        <f ca="1">IF(AND(Q4740&lt;&gt; "", COUNTIF(SAP!#REF!,Q4740)&gt;0),"Matched", "")</f>
        <v>#REF!</v>
      </c>
    </row>
    <row r="4741" spans="1:18" hidden="1">
      <c r="A4741" s="21">
        <v>11563327</v>
      </c>
      <c r="B4741" s="22">
        <v>43950</v>
      </c>
      <c r="C4741" s="22">
        <v>43950</v>
      </c>
      <c r="D4741" s="21" t="s">
        <v>10</v>
      </c>
      <c r="E4741" s="23">
        <v>0</v>
      </c>
      <c r="F4741" s="23">
        <v>0</v>
      </c>
      <c r="G4741" s="23">
        <v>5109.2</v>
      </c>
      <c r="H4741" s="23">
        <v>231413.16</v>
      </c>
      <c r="I4741" s="21" t="s">
        <v>11</v>
      </c>
      <c r="J4741" s="21" t="s">
        <v>12</v>
      </c>
      <c r="K4741" s="21" t="str">
        <f t="shared" si="245"/>
        <v/>
      </c>
      <c r="L4741" s="21" t="e">
        <f ca="1">IF(AND(K4741&lt;&gt; "", COUNTIF(SAP!#REF!,K4741)&gt;0),"Matched", "")</f>
        <v>#REF!</v>
      </c>
      <c r="M4741" s="21" t="str">
        <f t="shared" si="243"/>
        <v/>
      </c>
      <c r="N4741" s="21" t="e">
        <f ca="1">IF(AND(M4741&lt;&gt; "", COUNTIF(SAP!#REF!,M4741)&gt;0),"Matched", "")</f>
        <v>#REF!</v>
      </c>
      <c r="O4741" s="21" t="str">
        <f t="shared" si="244"/>
        <v/>
      </c>
      <c r="P4741" s="21" t="e">
        <f ca="1">IF(AND(O4741&lt;&gt; "", COUNTIF(SAP!#REF!,O4741)&gt;0),"Matched", "")</f>
        <v>#REF!</v>
      </c>
      <c r="Q4741" s="21" t="str">
        <f ca="1">IF(OR(D4741="AC",D4741="TR"),"Logic4"&amp;"_"&amp;TEXT(C4741,"dd.mm.yyyy") &amp;"_"&amp; 858422.02,"")</f>
        <v>Logic4_29.04.2020_858422.02</v>
      </c>
      <c r="R4741" s="21" t="e">
        <f ca="1">IF(AND(Q4741&lt;&gt; "", COUNTIF(SAP!#REF!,Q4741)&gt;0),"Matched", "")</f>
        <v>#REF!</v>
      </c>
    </row>
    <row r="4742" spans="1:18" hidden="1">
      <c r="A4742" s="21">
        <v>11563327</v>
      </c>
      <c r="B4742" s="22">
        <v>43950</v>
      </c>
      <c r="C4742" s="22">
        <v>43950</v>
      </c>
      <c r="D4742" s="21" t="s">
        <v>10</v>
      </c>
      <c r="E4742" s="23">
        <v>0</v>
      </c>
      <c r="F4742" s="23">
        <v>0</v>
      </c>
      <c r="G4742" s="23">
        <v>5197</v>
      </c>
      <c r="H4742" s="23">
        <v>236610.16</v>
      </c>
      <c r="I4742" s="21" t="s">
        <v>11</v>
      </c>
      <c r="J4742" s="21" t="s">
        <v>12</v>
      </c>
      <c r="K4742" s="21" t="str">
        <f t="shared" si="245"/>
        <v/>
      </c>
      <c r="L4742" s="21" t="e">
        <f ca="1">IF(AND(K4742&lt;&gt; "", COUNTIF(SAP!#REF!,K4742)&gt;0),"Matched", "")</f>
        <v>#REF!</v>
      </c>
      <c r="M4742" s="21" t="str">
        <f t="shared" si="243"/>
        <v/>
      </c>
      <c r="N4742" s="21" t="e">
        <f ca="1">IF(AND(M4742&lt;&gt; "", COUNTIF(SAP!#REF!,M4742)&gt;0),"Matched", "")</f>
        <v>#REF!</v>
      </c>
      <c r="O4742" s="21" t="str">
        <f t="shared" si="244"/>
        <v/>
      </c>
      <c r="P4742" s="21" t="e">
        <f ca="1">IF(AND(O4742&lt;&gt; "", COUNTIF(SAP!#REF!,O4742)&gt;0),"Matched", "")</f>
        <v>#REF!</v>
      </c>
      <c r="Q4742" s="21" t="str">
        <f ca="1">IF(OR(D4742="AC",D4742="TR"),"Logic4"&amp;"_"&amp;TEXT(C4742,"dd.mm.yyyy") &amp;"_"&amp; 858422.02,"")</f>
        <v>Logic4_29.04.2020_858422.02</v>
      </c>
      <c r="R4742" s="21" t="e">
        <f ca="1">IF(AND(Q4742&lt;&gt; "", COUNTIF(SAP!#REF!,Q4742)&gt;0),"Matched", "")</f>
        <v>#REF!</v>
      </c>
    </row>
    <row r="4743" spans="1:18" hidden="1">
      <c r="A4743" s="21">
        <v>11563327</v>
      </c>
      <c r="B4743" s="22">
        <v>43950</v>
      </c>
      <c r="C4743" s="22">
        <v>43950</v>
      </c>
      <c r="D4743" s="21" t="s">
        <v>10</v>
      </c>
      <c r="E4743" s="23">
        <v>0</v>
      </c>
      <c r="F4743" s="23">
        <v>0</v>
      </c>
      <c r="G4743" s="23">
        <v>5330.9</v>
      </c>
      <c r="H4743" s="23">
        <v>241941.06</v>
      </c>
      <c r="I4743" s="21" t="s">
        <v>11</v>
      </c>
      <c r="J4743" s="21" t="s">
        <v>12</v>
      </c>
      <c r="K4743" s="21" t="str">
        <f t="shared" si="245"/>
        <v/>
      </c>
      <c r="L4743" s="21" t="e">
        <f ca="1">IF(AND(K4743&lt;&gt; "", COUNTIF(SAP!#REF!,K4743)&gt;0),"Matched", "")</f>
        <v>#REF!</v>
      </c>
      <c r="M4743" s="21" t="str">
        <f t="shared" si="243"/>
        <v/>
      </c>
      <c r="N4743" s="21" t="e">
        <f ca="1">IF(AND(M4743&lt;&gt; "", COUNTIF(SAP!#REF!,M4743)&gt;0),"Matched", "")</f>
        <v>#REF!</v>
      </c>
      <c r="O4743" s="21" t="str">
        <f t="shared" si="244"/>
        <v/>
      </c>
      <c r="P4743" s="21" t="e">
        <f ca="1">IF(AND(O4743&lt;&gt; "", COUNTIF(SAP!#REF!,O4743)&gt;0),"Matched", "")</f>
        <v>#REF!</v>
      </c>
      <c r="Q4743" s="21" t="str">
        <f ca="1">IF(OR(D4743="AC",D4743="TR"),"Logic4"&amp;"_"&amp;TEXT(C4743,"dd.mm.yyyy") &amp;"_"&amp; 858422.02,"")</f>
        <v>Logic4_29.04.2020_858422.02</v>
      </c>
      <c r="R4743" s="21" t="e">
        <f ca="1">IF(AND(Q4743&lt;&gt; "", COUNTIF(SAP!#REF!,Q4743)&gt;0),"Matched", "")</f>
        <v>#REF!</v>
      </c>
    </row>
    <row r="4744" spans="1:18" hidden="1">
      <c r="A4744" s="21">
        <v>11563327</v>
      </c>
      <c r="B4744" s="22">
        <v>43950</v>
      </c>
      <c r="C4744" s="22">
        <v>43950</v>
      </c>
      <c r="D4744" s="21" t="s">
        <v>10</v>
      </c>
      <c r="E4744" s="23">
        <v>0</v>
      </c>
      <c r="F4744" s="23">
        <v>0</v>
      </c>
      <c r="G4744" s="23">
        <v>5470</v>
      </c>
      <c r="H4744" s="23">
        <v>247411.06</v>
      </c>
      <c r="I4744" s="21" t="s">
        <v>11</v>
      </c>
      <c r="J4744" s="21" t="s">
        <v>12</v>
      </c>
      <c r="K4744" s="21" t="str">
        <f t="shared" si="245"/>
        <v/>
      </c>
      <c r="L4744" s="21" t="e">
        <f ca="1">IF(AND(K4744&lt;&gt; "", COUNTIF(SAP!#REF!,K4744)&gt;0),"Matched", "")</f>
        <v>#REF!</v>
      </c>
      <c r="M4744" s="21" t="str">
        <f t="shared" si="243"/>
        <v/>
      </c>
      <c r="N4744" s="21" t="e">
        <f ca="1">IF(AND(M4744&lt;&gt; "", COUNTIF(SAP!#REF!,M4744)&gt;0),"Matched", "")</f>
        <v>#REF!</v>
      </c>
      <c r="O4744" s="21" t="str">
        <f t="shared" si="244"/>
        <v/>
      </c>
      <c r="P4744" s="21" t="e">
        <f ca="1">IF(AND(O4744&lt;&gt; "", COUNTIF(SAP!#REF!,O4744)&gt;0),"Matched", "")</f>
        <v>#REF!</v>
      </c>
      <c r="Q4744" s="21" t="str">
        <f ca="1">IF(OR(D4744="AC",D4744="TR"),"Logic4"&amp;"_"&amp;TEXT(C4744,"dd.mm.yyyy") &amp;"_"&amp; 858422.02,"")</f>
        <v>Logic4_29.04.2020_858422.02</v>
      </c>
      <c r="R4744" s="21" t="e">
        <f ca="1">IF(AND(Q4744&lt;&gt; "", COUNTIF(SAP!#REF!,Q4744)&gt;0),"Matched", "")</f>
        <v>#REF!</v>
      </c>
    </row>
    <row r="4745" spans="1:18" hidden="1">
      <c r="A4745" s="21">
        <v>11563327</v>
      </c>
      <c r="B4745" s="22">
        <v>43950</v>
      </c>
      <c r="C4745" s="22">
        <v>43950</v>
      </c>
      <c r="D4745" s="21" t="s">
        <v>10</v>
      </c>
      <c r="E4745" s="23">
        <v>0</v>
      </c>
      <c r="F4745" s="23">
        <v>0</v>
      </c>
      <c r="G4745" s="23">
        <v>5480</v>
      </c>
      <c r="H4745" s="23">
        <v>252891.06</v>
      </c>
      <c r="I4745" s="21" t="s">
        <v>11</v>
      </c>
      <c r="J4745" s="21" t="s">
        <v>12</v>
      </c>
      <c r="K4745" s="21" t="str">
        <f t="shared" si="245"/>
        <v/>
      </c>
      <c r="L4745" s="21" t="e">
        <f ca="1">IF(AND(K4745&lt;&gt; "", COUNTIF(SAP!#REF!,K4745)&gt;0),"Matched", "")</f>
        <v>#REF!</v>
      </c>
      <c r="M4745" s="21" t="str">
        <f t="shared" si="243"/>
        <v/>
      </c>
      <c r="N4745" s="21" t="e">
        <f ca="1">IF(AND(M4745&lt;&gt; "", COUNTIF(SAP!#REF!,M4745)&gt;0),"Matched", "")</f>
        <v>#REF!</v>
      </c>
      <c r="O4745" s="21" t="str">
        <f t="shared" si="244"/>
        <v/>
      </c>
      <c r="P4745" s="21" t="e">
        <f ca="1">IF(AND(O4745&lt;&gt; "", COUNTIF(SAP!#REF!,O4745)&gt;0),"Matched", "")</f>
        <v>#REF!</v>
      </c>
      <c r="Q4745" s="21" t="str">
        <f ca="1">IF(OR(D4745="AC",D4745="TR"),"Logic4"&amp;"_"&amp;TEXT(C4745,"dd.mm.yyyy") &amp;"_"&amp; 858422.02,"")</f>
        <v>Logic4_29.04.2020_858422.02</v>
      </c>
      <c r="R4745" s="21" t="e">
        <f ca="1">IF(AND(Q4745&lt;&gt; "", COUNTIF(SAP!#REF!,Q4745)&gt;0),"Matched", "")</f>
        <v>#REF!</v>
      </c>
    </row>
    <row r="4746" spans="1:18" hidden="1">
      <c r="A4746" s="21">
        <v>11563327</v>
      </c>
      <c r="B4746" s="22">
        <v>43950</v>
      </c>
      <c r="C4746" s="22">
        <v>43950</v>
      </c>
      <c r="D4746" s="21" t="s">
        <v>10</v>
      </c>
      <c r="E4746" s="23">
        <v>0</v>
      </c>
      <c r="F4746" s="23">
        <v>0</v>
      </c>
      <c r="G4746" s="23">
        <v>5610</v>
      </c>
      <c r="H4746" s="23">
        <v>258501.06</v>
      </c>
      <c r="I4746" s="21" t="s">
        <v>11</v>
      </c>
      <c r="J4746" s="21" t="s">
        <v>12</v>
      </c>
      <c r="K4746" s="21" t="str">
        <f t="shared" si="245"/>
        <v/>
      </c>
      <c r="L4746" s="21" t="e">
        <f ca="1">IF(AND(K4746&lt;&gt; "", COUNTIF(SAP!#REF!,K4746)&gt;0),"Matched", "")</f>
        <v>#REF!</v>
      </c>
      <c r="M4746" s="21" t="str">
        <f t="shared" si="243"/>
        <v/>
      </c>
      <c r="N4746" s="21" t="e">
        <f ca="1">IF(AND(M4746&lt;&gt; "", COUNTIF(SAP!#REF!,M4746)&gt;0),"Matched", "")</f>
        <v>#REF!</v>
      </c>
      <c r="O4746" s="21" t="str">
        <f t="shared" si="244"/>
        <v/>
      </c>
      <c r="P4746" s="21" t="e">
        <f ca="1">IF(AND(O4746&lt;&gt; "", COUNTIF(SAP!#REF!,O4746)&gt;0),"Matched", "")</f>
        <v>#REF!</v>
      </c>
      <c r="Q4746" s="21" t="str">
        <f ca="1">IF(OR(D4746="AC",D4746="TR"),"Logic4"&amp;"_"&amp;TEXT(C4746,"dd.mm.yyyy") &amp;"_"&amp; 858422.02,"")</f>
        <v>Logic4_29.04.2020_858422.02</v>
      </c>
      <c r="R4746" s="21" t="e">
        <f ca="1">IF(AND(Q4746&lt;&gt; "", COUNTIF(SAP!#REF!,Q4746)&gt;0),"Matched", "")</f>
        <v>#REF!</v>
      </c>
    </row>
    <row r="4747" spans="1:18" hidden="1">
      <c r="A4747" s="21">
        <v>11563327</v>
      </c>
      <c r="B4747" s="22">
        <v>43950</v>
      </c>
      <c r="C4747" s="22">
        <v>43950</v>
      </c>
      <c r="D4747" s="21" t="s">
        <v>10</v>
      </c>
      <c r="E4747" s="23">
        <v>0</v>
      </c>
      <c r="F4747" s="23">
        <v>0</v>
      </c>
      <c r="G4747" s="23">
        <v>5658.2</v>
      </c>
      <c r="H4747" s="23">
        <v>264159.26</v>
      </c>
      <c r="I4747" s="21" t="s">
        <v>11</v>
      </c>
      <c r="J4747" s="21" t="s">
        <v>12</v>
      </c>
      <c r="K4747" s="21" t="str">
        <f t="shared" si="245"/>
        <v/>
      </c>
      <c r="L4747" s="21" t="e">
        <f ca="1">IF(AND(K4747&lt;&gt; "", COUNTIF(SAP!#REF!,K4747)&gt;0),"Matched", "")</f>
        <v>#REF!</v>
      </c>
      <c r="M4747" s="21" t="str">
        <f t="shared" si="243"/>
        <v/>
      </c>
      <c r="N4747" s="21" t="e">
        <f ca="1">IF(AND(M4747&lt;&gt; "", COUNTIF(SAP!#REF!,M4747)&gt;0),"Matched", "")</f>
        <v>#REF!</v>
      </c>
      <c r="O4747" s="21" t="str">
        <f t="shared" si="244"/>
        <v/>
      </c>
      <c r="P4747" s="21" t="e">
        <f ca="1">IF(AND(O4747&lt;&gt; "", COUNTIF(SAP!#REF!,O4747)&gt;0),"Matched", "")</f>
        <v>#REF!</v>
      </c>
      <c r="Q4747" s="21" t="str">
        <f ca="1">IF(OR(D4747="AC",D4747="TR"),"Logic4"&amp;"_"&amp;TEXT(C4747,"dd.mm.yyyy") &amp;"_"&amp; 858422.02,"")</f>
        <v>Logic4_29.04.2020_858422.02</v>
      </c>
      <c r="R4747" s="21" t="e">
        <f ca="1">IF(AND(Q4747&lt;&gt; "", COUNTIF(SAP!#REF!,Q4747)&gt;0),"Matched", "")</f>
        <v>#REF!</v>
      </c>
    </row>
    <row r="4748" spans="1:18" hidden="1">
      <c r="A4748" s="21">
        <v>11563327</v>
      </c>
      <c r="B4748" s="22">
        <v>43950</v>
      </c>
      <c r="C4748" s="22">
        <v>43950</v>
      </c>
      <c r="D4748" s="21" t="s">
        <v>10</v>
      </c>
      <c r="E4748" s="23">
        <v>0</v>
      </c>
      <c r="F4748" s="23">
        <v>0</v>
      </c>
      <c r="G4748" s="23">
        <v>5807.07</v>
      </c>
      <c r="H4748" s="23">
        <v>269966.33</v>
      </c>
      <c r="I4748" s="21" t="s">
        <v>11</v>
      </c>
      <c r="J4748" s="21" t="s">
        <v>12</v>
      </c>
      <c r="K4748" s="21" t="str">
        <f t="shared" si="245"/>
        <v/>
      </c>
      <c r="L4748" s="21" t="e">
        <f ca="1">IF(AND(K4748&lt;&gt; "", COUNTIF(SAP!#REF!,K4748)&gt;0),"Matched", "")</f>
        <v>#REF!</v>
      </c>
      <c r="M4748" s="21" t="str">
        <f t="shared" si="243"/>
        <v/>
      </c>
      <c r="N4748" s="21" t="e">
        <f ca="1">IF(AND(M4748&lt;&gt; "", COUNTIF(SAP!#REF!,M4748)&gt;0),"Matched", "")</f>
        <v>#REF!</v>
      </c>
      <c r="O4748" s="21" t="str">
        <f t="shared" si="244"/>
        <v/>
      </c>
      <c r="P4748" s="21" t="e">
        <f ca="1">IF(AND(O4748&lt;&gt; "", COUNTIF(SAP!#REF!,O4748)&gt;0),"Matched", "")</f>
        <v>#REF!</v>
      </c>
      <c r="Q4748" s="21" t="str">
        <f ca="1">IF(OR(D4748="AC",D4748="TR"),"Logic4"&amp;"_"&amp;TEXT(C4748,"dd.mm.yyyy") &amp;"_"&amp; 858422.02,"")</f>
        <v>Logic4_29.04.2020_858422.02</v>
      </c>
      <c r="R4748" s="21" t="e">
        <f ca="1">IF(AND(Q4748&lt;&gt; "", COUNTIF(SAP!#REF!,Q4748)&gt;0),"Matched", "")</f>
        <v>#REF!</v>
      </c>
    </row>
    <row r="4749" spans="1:18" hidden="1">
      <c r="A4749" s="21">
        <v>11563327</v>
      </c>
      <c r="B4749" s="22">
        <v>43950</v>
      </c>
      <c r="C4749" s="22">
        <v>43950</v>
      </c>
      <c r="D4749" s="21" t="s">
        <v>10</v>
      </c>
      <c r="E4749" s="23">
        <v>0</v>
      </c>
      <c r="F4749" s="23">
        <v>0</v>
      </c>
      <c r="G4749" s="23">
        <v>5929.6</v>
      </c>
      <c r="H4749" s="23">
        <v>275895.93</v>
      </c>
      <c r="I4749" s="21" t="s">
        <v>11</v>
      </c>
      <c r="J4749" s="21" t="s">
        <v>12</v>
      </c>
      <c r="K4749" s="21" t="str">
        <f t="shared" si="245"/>
        <v/>
      </c>
      <c r="L4749" s="21" t="e">
        <f ca="1">IF(AND(K4749&lt;&gt; "", COUNTIF(SAP!#REF!,K4749)&gt;0),"Matched", "")</f>
        <v>#REF!</v>
      </c>
      <c r="M4749" s="21" t="str">
        <f t="shared" si="243"/>
        <v/>
      </c>
      <c r="N4749" s="21" t="e">
        <f ca="1">IF(AND(M4749&lt;&gt; "", COUNTIF(SAP!#REF!,M4749)&gt;0),"Matched", "")</f>
        <v>#REF!</v>
      </c>
      <c r="O4749" s="21" t="str">
        <f t="shared" si="244"/>
        <v/>
      </c>
      <c r="P4749" s="21" t="e">
        <f ca="1">IF(AND(O4749&lt;&gt; "", COUNTIF(SAP!#REF!,O4749)&gt;0),"Matched", "")</f>
        <v>#REF!</v>
      </c>
      <c r="Q4749" s="21" t="str">
        <f ca="1">IF(OR(D4749="AC",D4749="TR"),"Logic4"&amp;"_"&amp;TEXT(C4749,"dd.mm.yyyy") &amp;"_"&amp; 858422.02,"")</f>
        <v>Logic4_29.04.2020_858422.02</v>
      </c>
      <c r="R4749" s="21" t="e">
        <f ca="1">IF(AND(Q4749&lt;&gt; "", COUNTIF(SAP!#REF!,Q4749)&gt;0),"Matched", "")</f>
        <v>#REF!</v>
      </c>
    </row>
    <row r="4750" spans="1:18" hidden="1">
      <c r="A4750" s="21">
        <v>11563327</v>
      </c>
      <c r="B4750" s="22">
        <v>43950</v>
      </c>
      <c r="C4750" s="22">
        <v>43950</v>
      </c>
      <c r="D4750" s="21" t="s">
        <v>10</v>
      </c>
      <c r="E4750" s="23">
        <v>0</v>
      </c>
      <c r="F4750" s="23">
        <v>0</v>
      </c>
      <c r="G4750" s="23">
        <v>6001.9</v>
      </c>
      <c r="H4750" s="23">
        <v>281897.83</v>
      </c>
      <c r="I4750" s="21" t="s">
        <v>11</v>
      </c>
      <c r="J4750" s="21" t="s">
        <v>12</v>
      </c>
      <c r="K4750" s="21" t="str">
        <f t="shared" si="245"/>
        <v/>
      </c>
      <c r="L4750" s="21" t="e">
        <f ca="1">IF(AND(K4750&lt;&gt; "", COUNTIF(SAP!#REF!,K4750)&gt;0),"Matched", "")</f>
        <v>#REF!</v>
      </c>
      <c r="M4750" s="21" t="str">
        <f t="shared" si="243"/>
        <v/>
      </c>
      <c r="N4750" s="21" t="e">
        <f ca="1">IF(AND(M4750&lt;&gt; "", COUNTIF(SAP!#REF!,M4750)&gt;0),"Matched", "")</f>
        <v>#REF!</v>
      </c>
      <c r="O4750" s="21" t="str">
        <f t="shared" si="244"/>
        <v/>
      </c>
      <c r="P4750" s="21" t="e">
        <f ca="1">IF(AND(O4750&lt;&gt; "", COUNTIF(SAP!#REF!,O4750)&gt;0),"Matched", "")</f>
        <v>#REF!</v>
      </c>
      <c r="Q4750" s="21" t="str">
        <f ca="1">IF(OR(D4750="AC",D4750="TR"),"Logic4"&amp;"_"&amp;TEXT(C4750,"dd.mm.yyyy") &amp;"_"&amp; 858422.02,"")</f>
        <v>Logic4_29.04.2020_858422.02</v>
      </c>
      <c r="R4750" s="21" t="e">
        <f ca="1">IF(AND(Q4750&lt;&gt; "", COUNTIF(SAP!#REF!,Q4750)&gt;0),"Matched", "")</f>
        <v>#REF!</v>
      </c>
    </row>
    <row r="4751" spans="1:18" hidden="1">
      <c r="A4751" s="21">
        <v>11563327</v>
      </c>
      <c r="B4751" s="22">
        <v>43950</v>
      </c>
      <c r="C4751" s="22">
        <v>43950</v>
      </c>
      <c r="D4751" s="21" t="s">
        <v>10</v>
      </c>
      <c r="E4751" s="23">
        <v>0</v>
      </c>
      <c r="F4751" s="23">
        <v>0</v>
      </c>
      <c r="G4751" s="23">
        <v>6060</v>
      </c>
      <c r="H4751" s="23">
        <v>287957.83</v>
      </c>
      <c r="I4751" s="21" t="s">
        <v>11</v>
      </c>
      <c r="J4751" s="21" t="s">
        <v>12</v>
      </c>
      <c r="K4751" s="21" t="str">
        <f t="shared" si="245"/>
        <v/>
      </c>
      <c r="L4751" s="21" t="e">
        <f ca="1">IF(AND(K4751&lt;&gt; "", COUNTIF(SAP!#REF!,K4751)&gt;0),"Matched", "")</f>
        <v>#REF!</v>
      </c>
      <c r="M4751" s="21" t="str">
        <f t="shared" si="243"/>
        <v/>
      </c>
      <c r="N4751" s="21" t="e">
        <f ca="1">IF(AND(M4751&lt;&gt; "", COUNTIF(SAP!#REF!,M4751)&gt;0),"Matched", "")</f>
        <v>#REF!</v>
      </c>
      <c r="O4751" s="21" t="str">
        <f t="shared" si="244"/>
        <v/>
      </c>
      <c r="P4751" s="21" t="e">
        <f ca="1">IF(AND(O4751&lt;&gt; "", COUNTIF(SAP!#REF!,O4751)&gt;0),"Matched", "")</f>
        <v>#REF!</v>
      </c>
      <c r="Q4751" s="21" t="str">
        <f ca="1">IF(OR(D4751="AC",D4751="TR"),"Logic4"&amp;"_"&amp;TEXT(C4751,"dd.mm.yyyy") &amp;"_"&amp; 858422.02,"")</f>
        <v>Logic4_29.04.2020_858422.02</v>
      </c>
      <c r="R4751" s="21" t="e">
        <f ca="1">IF(AND(Q4751&lt;&gt; "", COUNTIF(SAP!#REF!,Q4751)&gt;0),"Matched", "")</f>
        <v>#REF!</v>
      </c>
    </row>
    <row r="4752" spans="1:18" hidden="1">
      <c r="A4752" s="21">
        <v>11563327</v>
      </c>
      <c r="B4752" s="22">
        <v>43950</v>
      </c>
      <c r="C4752" s="22">
        <v>43950</v>
      </c>
      <c r="D4752" s="21" t="s">
        <v>10</v>
      </c>
      <c r="E4752" s="23">
        <v>0</v>
      </c>
      <c r="F4752" s="23">
        <v>0</v>
      </c>
      <c r="G4752" s="23">
        <v>6089</v>
      </c>
      <c r="H4752" s="23">
        <v>294046.83</v>
      </c>
      <c r="I4752" s="21" t="s">
        <v>11</v>
      </c>
      <c r="J4752" s="21" t="s">
        <v>12</v>
      </c>
      <c r="K4752" s="21" t="str">
        <f t="shared" si="245"/>
        <v/>
      </c>
      <c r="L4752" s="21" t="e">
        <f ca="1">IF(AND(K4752&lt;&gt; "", COUNTIF(SAP!#REF!,K4752)&gt;0),"Matched", "")</f>
        <v>#REF!</v>
      </c>
      <c r="M4752" s="21" t="str">
        <f t="shared" si="243"/>
        <v/>
      </c>
      <c r="N4752" s="21" t="e">
        <f ca="1">IF(AND(M4752&lt;&gt; "", COUNTIF(SAP!#REF!,M4752)&gt;0),"Matched", "")</f>
        <v>#REF!</v>
      </c>
      <c r="O4752" s="21" t="str">
        <f t="shared" si="244"/>
        <v/>
      </c>
      <c r="P4752" s="21" t="e">
        <f ca="1">IF(AND(O4752&lt;&gt; "", COUNTIF(SAP!#REF!,O4752)&gt;0),"Matched", "")</f>
        <v>#REF!</v>
      </c>
      <c r="Q4752" s="21" t="str">
        <f ca="1">IF(OR(D4752="AC",D4752="TR"),"Logic4"&amp;"_"&amp;TEXT(C4752,"dd.mm.yyyy") &amp;"_"&amp; 858422.02,"")</f>
        <v>Logic4_29.04.2020_858422.02</v>
      </c>
      <c r="R4752" s="21" t="e">
        <f ca="1">IF(AND(Q4752&lt;&gt; "", COUNTIF(SAP!#REF!,Q4752)&gt;0),"Matched", "")</f>
        <v>#REF!</v>
      </c>
    </row>
    <row r="4753" spans="1:18" hidden="1">
      <c r="A4753" s="21">
        <v>11563327</v>
      </c>
      <c r="B4753" s="22">
        <v>43950</v>
      </c>
      <c r="C4753" s="22">
        <v>43950</v>
      </c>
      <c r="D4753" s="21" t="s">
        <v>10</v>
      </c>
      <c r="E4753" s="23">
        <v>0</v>
      </c>
      <c r="F4753" s="23">
        <v>0</v>
      </c>
      <c r="G4753" s="23">
        <v>6340</v>
      </c>
      <c r="H4753" s="23">
        <v>300386.83</v>
      </c>
      <c r="I4753" s="21" t="s">
        <v>11</v>
      </c>
      <c r="J4753" s="21" t="s">
        <v>12</v>
      </c>
      <c r="K4753" s="21" t="str">
        <f t="shared" si="245"/>
        <v/>
      </c>
      <c r="L4753" s="21" t="e">
        <f ca="1">IF(AND(K4753&lt;&gt; "", COUNTIF(SAP!#REF!,K4753)&gt;0),"Matched", "")</f>
        <v>#REF!</v>
      </c>
      <c r="M4753" s="21" t="str">
        <f t="shared" si="243"/>
        <v/>
      </c>
      <c r="N4753" s="21" t="e">
        <f ca="1">IF(AND(M4753&lt;&gt; "", COUNTIF(SAP!#REF!,M4753)&gt;0),"Matched", "")</f>
        <v>#REF!</v>
      </c>
      <c r="O4753" s="21" t="str">
        <f t="shared" si="244"/>
        <v/>
      </c>
      <c r="P4753" s="21" t="e">
        <f ca="1">IF(AND(O4753&lt;&gt; "", COUNTIF(SAP!#REF!,O4753)&gt;0),"Matched", "")</f>
        <v>#REF!</v>
      </c>
      <c r="Q4753" s="21" t="str">
        <f ca="1">IF(OR(D4753="AC",D4753="TR"),"Logic4"&amp;"_"&amp;TEXT(C4753,"dd.mm.yyyy") &amp;"_"&amp; 858422.02,"")</f>
        <v>Logic4_29.04.2020_858422.02</v>
      </c>
      <c r="R4753" s="21" t="e">
        <f ca="1">IF(AND(Q4753&lt;&gt; "", COUNTIF(SAP!#REF!,Q4753)&gt;0),"Matched", "")</f>
        <v>#REF!</v>
      </c>
    </row>
    <row r="4754" spans="1:18" hidden="1">
      <c r="A4754" s="21">
        <v>11563327</v>
      </c>
      <c r="B4754" s="22">
        <v>43950</v>
      </c>
      <c r="C4754" s="22">
        <v>43950</v>
      </c>
      <c r="D4754" s="21" t="s">
        <v>10</v>
      </c>
      <c r="E4754" s="23">
        <v>0</v>
      </c>
      <c r="F4754" s="23">
        <v>0</v>
      </c>
      <c r="G4754" s="23">
        <v>6388.7</v>
      </c>
      <c r="H4754" s="23">
        <v>306775.53000000003</v>
      </c>
      <c r="I4754" s="21" t="s">
        <v>11</v>
      </c>
      <c r="J4754" s="21" t="s">
        <v>12</v>
      </c>
      <c r="K4754" s="21" t="str">
        <f t="shared" si="245"/>
        <v/>
      </c>
      <c r="L4754" s="21" t="e">
        <f ca="1">IF(AND(K4754&lt;&gt; "", COUNTIF(SAP!#REF!,K4754)&gt;0),"Matched", "")</f>
        <v>#REF!</v>
      </c>
      <c r="M4754" s="21" t="str">
        <f t="shared" si="243"/>
        <v/>
      </c>
      <c r="N4754" s="21" t="e">
        <f ca="1">IF(AND(M4754&lt;&gt; "", COUNTIF(SAP!#REF!,M4754)&gt;0),"Matched", "")</f>
        <v>#REF!</v>
      </c>
      <c r="O4754" s="21" t="str">
        <f t="shared" si="244"/>
        <v/>
      </c>
      <c r="P4754" s="21" t="e">
        <f ca="1">IF(AND(O4754&lt;&gt; "", COUNTIF(SAP!#REF!,O4754)&gt;0),"Matched", "")</f>
        <v>#REF!</v>
      </c>
      <c r="Q4754" s="21" t="str">
        <f ca="1">IF(OR(D4754="AC",D4754="TR"),"Logic4"&amp;"_"&amp;TEXT(C4754,"dd.mm.yyyy") &amp;"_"&amp; 858422.02,"")</f>
        <v>Logic4_29.04.2020_858422.02</v>
      </c>
      <c r="R4754" s="21" t="e">
        <f ca="1">IF(AND(Q4754&lt;&gt; "", COUNTIF(SAP!#REF!,Q4754)&gt;0),"Matched", "")</f>
        <v>#REF!</v>
      </c>
    </row>
    <row r="4755" spans="1:18" hidden="1">
      <c r="A4755" s="21">
        <v>11563327</v>
      </c>
      <c r="B4755" s="22">
        <v>43950</v>
      </c>
      <c r="C4755" s="22">
        <v>43950</v>
      </c>
      <c r="D4755" s="21" t="s">
        <v>10</v>
      </c>
      <c r="E4755" s="23">
        <v>0</v>
      </c>
      <c r="F4755" s="23">
        <v>0</v>
      </c>
      <c r="G4755" s="23">
        <v>6540</v>
      </c>
      <c r="H4755" s="23">
        <v>313315.53000000003</v>
      </c>
      <c r="I4755" s="21" t="s">
        <v>11</v>
      </c>
      <c r="J4755" s="21" t="s">
        <v>12</v>
      </c>
      <c r="K4755" s="21" t="str">
        <f t="shared" si="245"/>
        <v/>
      </c>
      <c r="L4755" s="21" t="e">
        <f ca="1">IF(AND(K4755&lt;&gt; "", COUNTIF(SAP!#REF!,K4755)&gt;0),"Matched", "")</f>
        <v>#REF!</v>
      </c>
      <c r="M4755" s="21" t="str">
        <f t="shared" si="243"/>
        <v/>
      </c>
      <c r="N4755" s="21" t="e">
        <f ca="1">IF(AND(M4755&lt;&gt; "", COUNTIF(SAP!#REF!,M4755)&gt;0),"Matched", "")</f>
        <v>#REF!</v>
      </c>
      <c r="O4755" s="21" t="str">
        <f t="shared" si="244"/>
        <v/>
      </c>
      <c r="P4755" s="21" t="e">
        <f ca="1">IF(AND(O4755&lt;&gt; "", COUNTIF(SAP!#REF!,O4755)&gt;0),"Matched", "")</f>
        <v>#REF!</v>
      </c>
      <c r="Q4755" s="21" t="str">
        <f ca="1">IF(OR(D4755="AC",D4755="TR"),"Logic4"&amp;"_"&amp;TEXT(C4755,"dd.mm.yyyy") &amp;"_"&amp; 858422.02,"")</f>
        <v>Logic4_29.04.2020_858422.02</v>
      </c>
      <c r="R4755" s="21" t="e">
        <f ca="1">IF(AND(Q4755&lt;&gt; "", COUNTIF(SAP!#REF!,Q4755)&gt;0),"Matched", "")</f>
        <v>#REF!</v>
      </c>
    </row>
    <row r="4756" spans="1:18" hidden="1">
      <c r="A4756" s="21">
        <v>11563327</v>
      </c>
      <c r="B4756" s="22">
        <v>43950</v>
      </c>
      <c r="C4756" s="22">
        <v>43950</v>
      </c>
      <c r="D4756" s="21" t="s">
        <v>10</v>
      </c>
      <c r="E4756" s="23">
        <v>0</v>
      </c>
      <c r="F4756" s="23">
        <v>0</v>
      </c>
      <c r="G4756" s="23">
        <v>6601.6</v>
      </c>
      <c r="H4756" s="23">
        <v>319917.13</v>
      </c>
      <c r="I4756" s="21" t="s">
        <v>11</v>
      </c>
      <c r="J4756" s="21" t="s">
        <v>12</v>
      </c>
      <c r="K4756" s="21" t="str">
        <f t="shared" si="245"/>
        <v/>
      </c>
      <c r="L4756" s="21" t="e">
        <f ca="1">IF(AND(K4756&lt;&gt; "", COUNTIF(SAP!#REF!,K4756)&gt;0),"Matched", "")</f>
        <v>#REF!</v>
      </c>
      <c r="M4756" s="21" t="str">
        <f t="shared" si="243"/>
        <v/>
      </c>
      <c r="N4756" s="21" t="e">
        <f ca="1">IF(AND(M4756&lt;&gt; "", COUNTIF(SAP!#REF!,M4756)&gt;0),"Matched", "")</f>
        <v>#REF!</v>
      </c>
      <c r="O4756" s="21" t="str">
        <f t="shared" si="244"/>
        <v/>
      </c>
      <c r="P4756" s="21" t="e">
        <f ca="1">IF(AND(O4756&lt;&gt; "", COUNTIF(SAP!#REF!,O4756)&gt;0),"Matched", "")</f>
        <v>#REF!</v>
      </c>
      <c r="Q4756" s="21" t="str">
        <f ca="1">IF(OR(D4756="AC",D4756="TR"),"Logic4"&amp;"_"&amp;TEXT(C4756,"dd.mm.yyyy") &amp;"_"&amp; 858422.02,"")</f>
        <v>Logic4_29.04.2020_858422.02</v>
      </c>
      <c r="R4756" s="21" t="e">
        <f ca="1">IF(AND(Q4756&lt;&gt; "", COUNTIF(SAP!#REF!,Q4756)&gt;0),"Matched", "")</f>
        <v>#REF!</v>
      </c>
    </row>
    <row r="4757" spans="1:18" hidden="1">
      <c r="A4757" s="21">
        <v>11563327</v>
      </c>
      <c r="B4757" s="22">
        <v>43950</v>
      </c>
      <c r="C4757" s="22">
        <v>43950</v>
      </c>
      <c r="D4757" s="21" t="s">
        <v>10</v>
      </c>
      <c r="E4757" s="23">
        <v>0</v>
      </c>
      <c r="F4757" s="23">
        <v>0</v>
      </c>
      <c r="G4757" s="23">
        <v>6650</v>
      </c>
      <c r="H4757" s="23">
        <v>326567.13</v>
      </c>
      <c r="I4757" s="21" t="s">
        <v>11</v>
      </c>
      <c r="J4757" s="21" t="s">
        <v>12</v>
      </c>
      <c r="K4757" s="21" t="str">
        <f t="shared" si="245"/>
        <v/>
      </c>
      <c r="L4757" s="21" t="e">
        <f ca="1">IF(AND(K4757&lt;&gt; "", COUNTIF(SAP!#REF!,K4757)&gt;0),"Matched", "")</f>
        <v>#REF!</v>
      </c>
      <c r="M4757" s="21" t="str">
        <f t="shared" si="243"/>
        <v/>
      </c>
      <c r="N4757" s="21" t="e">
        <f ca="1">IF(AND(M4757&lt;&gt; "", COUNTIF(SAP!#REF!,M4757)&gt;0),"Matched", "")</f>
        <v>#REF!</v>
      </c>
      <c r="O4757" s="21" t="str">
        <f t="shared" si="244"/>
        <v/>
      </c>
      <c r="P4757" s="21" t="e">
        <f ca="1">IF(AND(O4757&lt;&gt; "", COUNTIF(SAP!#REF!,O4757)&gt;0),"Matched", "")</f>
        <v>#REF!</v>
      </c>
      <c r="Q4757" s="21" t="str">
        <f ca="1">IF(OR(D4757="AC",D4757="TR"),"Logic4"&amp;"_"&amp;TEXT(C4757,"dd.mm.yyyy") &amp;"_"&amp; 858422.02,"")</f>
        <v>Logic4_29.04.2020_858422.02</v>
      </c>
      <c r="R4757" s="21" t="e">
        <f ca="1">IF(AND(Q4757&lt;&gt; "", COUNTIF(SAP!#REF!,Q4757)&gt;0),"Matched", "")</f>
        <v>#REF!</v>
      </c>
    </row>
    <row r="4758" spans="1:18" hidden="1">
      <c r="A4758" s="21">
        <v>11563327</v>
      </c>
      <c r="B4758" s="22">
        <v>43950</v>
      </c>
      <c r="C4758" s="22">
        <v>43950</v>
      </c>
      <c r="D4758" s="21" t="s">
        <v>10</v>
      </c>
      <c r="E4758" s="23">
        <v>0</v>
      </c>
      <c r="F4758" s="23">
        <v>0</v>
      </c>
      <c r="G4758" s="23">
        <v>6744.6</v>
      </c>
      <c r="H4758" s="23">
        <v>333311.73</v>
      </c>
      <c r="I4758" s="21" t="s">
        <v>11</v>
      </c>
      <c r="J4758" s="21" t="s">
        <v>12</v>
      </c>
      <c r="K4758" s="21" t="str">
        <f t="shared" si="245"/>
        <v/>
      </c>
      <c r="L4758" s="21" t="e">
        <f ca="1">IF(AND(K4758&lt;&gt; "", COUNTIF(SAP!#REF!,K4758)&gt;0),"Matched", "")</f>
        <v>#REF!</v>
      </c>
      <c r="M4758" s="21" t="str">
        <f t="shared" si="243"/>
        <v/>
      </c>
      <c r="N4758" s="21" t="e">
        <f ca="1">IF(AND(M4758&lt;&gt; "", COUNTIF(SAP!#REF!,M4758)&gt;0),"Matched", "")</f>
        <v>#REF!</v>
      </c>
      <c r="O4758" s="21" t="str">
        <f t="shared" si="244"/>
        <v/>
      </c>
      <c r="P4758" s="21" t="e">
        <f ca="1">IF(AND(O4758&lt;&gt; "", COUNTIF(SAP!#REF!,O4758)&gt;0),"Matched", "")</f>
        <v>#REF!</v>
      </c>
      <c r="Q4758" s="21" t="str">
        <f ca="1">IF(OR(D4758="AC",D4758="TR"),"Logic4"&amp;"_"&amp;TEXT(C4758,"dd.mm.yyyy") &amp;"_"&amp; 858422.02,"")</f>
        <v>Logic4_29.04.2020_858422.02</v>
      </c>
      <c r="R4758" s="21" t="e">
        <f ca="1">IF(AND(Q4758&lt;&gt; "", COUNTIF(SAP!#REF!,Q4758)&gt;0),"Matched", "")</f>
        <v>#REF!</v>
      </c>
    </row>
    <row r="4759" spans="1:18" hidden="1">
      <c r="A4759" s="21">
        <v>11563327</v>
      </c>
      <c r="B4759" s="22">
        <v>43950</v>
      </c>
      <c r="C4759" s="22">
        <v>43950</v>
      </c>
      <c r="D4759" s="21" t="s">
        <v>10</v>
      </c>
      <c r="E4759" s="23">
        <v>0</v>
      </c>
      <c r="F4759" s="23">
        <v>0</v>
      </c>
      <c r="G4759" s="23">
        <v>6790</v>
      </c>
      <c r="H4759" s="23">
        <v>340101.73</v>
      </c>
      <c r="I4759" s="21" t="s">
        <v>11</v>
      </c>
      <c r="J4759" s="21" t="s">
        <v>12</v>
      </c>
      <c r="K4759" s="21" t="str">
        <f t="shared" si="245"/>
        <v/>
      </c>
      <c r="L4759" s="21" t="e">
        <f ca="1">IF(AND(K4759&lt;&gt; "", COUNTIF(SAP!#REF!,K4759)&gt;0),"Matched", "")</f>
        <v>#REF!</v>
      </c>
      <c r="M4759" s="21" t="str">
        <f t="shared" si="243"/>
        <v/>
      </c>
      <c r="N4759" s="21" t="e">
        <f ca="1">IF(AND(M4759&lt;&gt; "", COUNTIF(SAP!#REF!,M4759)&gt;0),"Matched", "")</f>
        <v>#REF!</v>
      </c>
      <c r="O4759" s="21" t="str">
        <f t="shared" si="244"/>
        <v/>
      </c>
      <c r="P4759" s="21" t="e">
        <f ca="1">IF(AND(O4759&lt;&gt; "", COUNTIF(SAP!#REF!,O4759)&gt;0),"Matched", "")</f>
        <v>#REF!</v>
      </c>
      <c r="Q4759" s="21" t="str">
        <f ca="1">IF(OR(D4759="AC",D4759="TR"),"Logic4"&amp;"_"&amp;TEXT(C4759,"dd.mm.yyyy") &amp;"_"&amp; 858422.02,"")</f>
        <v>Logic4_29.04.2020_858422.02</v>
      </c>
      <c r="R4759" s="21" t="e">
        <f ca="1">IF(AND(Q4759&lt;&gt; "", COUNTIF(SAP!#REF!,Q4759)&gt;0),"Matched", "")</f>
        <v>#REF!</v>
      </c>
    </row>
    <row r="4760" spans="1:18" hidden="1">
      <c r="A4760" s="21">
        <v>11563327</v>
      </c>
      <c r="B4760" s="22">
        <v>43950</v>
      </c>
      <c r="C4760" s="22">
        <v>43950</v>
      </c>
      <c r="D4760" s="21" t="s">
        <v>10</v>
      </c>
      <c r="E4760" s="23">
        <v>0</v>
      </c>
      <c r="F4760" s="23">
        <v>0</v>
      </c>
      <c r="G4760" s="23">
        <v>6816.2</v>
      </c>
      <c r="H4760" s="23">
        <v>346917.93</v>
      </c>
      <c r="I4760" s="21" t="s">
        <v>11</v>
      </c>
      <c r="J4760" s="21" t="s">
        <v>12</v>
      </c>
      <c r="K4760" s="21" t="str">
        <f t="shared" si="245"/>
        <v/>
      </c>
      <c r="L4760" s="21" t="e">
        <f ca="1">IF(AND(K4760&lt;&gt; "", COUNTIF(SAP!#REF!,K4760)&gt;0),"Matched", "")</f>
        <v>#REF!</v>
      </c>
      <c r="M4760" s="21" t="str">
        <f t="shared" si="243"/>
        <v/>
      </c>
      <c r="N4760" s="21" t="e">
        <f ca="1">IF(AND(M4760&lt;&gt; "", COUNTIF(SAP!#REF!,M4760)&gt;0),"Matched", "")</f>
        <v>#REF!</v>
      </c>
      <c r="O4760" s="21" t="str">
        <f t="shared" si="244"/>
        <v/>
      </c>
      <c r="P4760" s="21" t="e">
        <f ca="1">IF(AND(O4760&lt;&gt; "", COUNTIF(SAP!#REF!,O4760)&gt;0),"Matched", "")</f>
        <v>#REF!</v>
      </c>
      <c r="Q4760" s="21" t="str">
        <f ca="1">IF(OR(D4760="AC",D4760="TR"),"Logic4"&amp;"_"&amp;TEXT(C4760,"dd.mm.yyyy") &amp;"_"&amp; 858422.02,"")</f>
        <v>Logic4_29.04.2020_858422.02</v>
      </c>
      <c r="R4760" s="21" t="e">
        <f ca="1">IF(AND(Q4760&lt;&gt; "", COUNTIF(SAP!#REF!,Q4760)&gt;0),"Matched", "")</f>
        <v>#REF!</v>
      </c>
    </row>
    <row r="4761" spans="1:18" hidden="1">
      <c r="A4761" s="21">
        <v>11563327</v>
      </c>
      <c r="B4761" s="22">
        <v>43950</v>
      </c>
      <c r="C4761" s="22">
        <v>43950</v>
      </c>
      <c r="D4761" s="21" t="s">
        <v>10</v>
      </c>
      <c r="E4761" s="23">
        <v>0</v>
      </c>
      <c r="F4761" s="23">
        <v>0</v>
      </c>
      <c r="G4761" s="23">
        <v>6961</v>
      </c>
      <c r="H4761" s="23">
        <v>353878.93</v>
      </c>
      <c r="I4761" s="21" t="s">
        <v>11</v>
      </c>
      <c r="J4761" s="21" t="s">
        <v>12</v>
      </c>
      <c r="K4761" s="21" t="str">
        <f t="shared" si="245"/>
        <v/>
      </c>
      <c r="L4761" s="21" t="e">
        <f ca="1">IF(AND(K4761&lt;&gt; "", COUNTIF(SAP!#REF!,K4761)&gt;0),"Matched", "")</f>
        <v>#REF!</v>
      </c>
      <c r="M4761" s="21" t="str">
        <f t="shared" si="243"/>
        <v/>
      </c>
      <c r="N4761" s="21" t="e">
        <f ca="1">IF(AND(M4761&lt;&gt; "", COUNTIF(SAP!#REF!,M4761)&gt;0),"Matched", "")</f>
        <v>#REF!</v>
      </c>
      <c r="O4761" s="21" t="str">
        <f t="shared" si="244"/>
        <v/>
      </c>
      <c r="P4761" s="21" t="e">
        <f ca="1">IF(AND(O4761&lt;&gt; "", COUNTIF(SAP!#REF!,O4761)&gt;0),"Matched", "")</f>
        <v>#REF!</v>
      </c>
      <c r="Q4761" s="21" t="str">
        <f ca="1">IF(OR(D4761="AC",D4761="TR"),"Logic4"&amp;"_"&amp;TEXT(C4761,"dd.mm.yyyy") &amp;"_"&amp; 858422.02,"")</f>
        <v>Logic4_29.04.2020_858422.02</v>
      </c>
      <c r="R4761" s="21" t="e">
        <f ca="1">IF(AND(Q4761&lt;&gt; "", COUNTIF(SAP!#REF!,Q4761)&gt;0),"Matched", "")</f>
        <v>#REF!</v>
      </c>
    </row>
    <row r="4762" spans="1:18" hidden="1">
      <c r="A4762" s="21">
        <v>11563327</v>
      </c>
      <c r="B4762" s="22">
        <v>43950</v>
      </c>
      <c r="C4762" s="22">
        <v>43950</v>
      </c>
      <c r="D4762" s="21" t="s">
        <v>10</v>
      </c>
      <c r="E4762" s="23">
        <v>0</v>
      </c>
      <c r="F4762" s="23">
        <v>0</v>
      </c>
      <c r="G4762" s="23">
        <v>7131.2</v>
      </c>
      <c r="H4762" s="23">
        <v>361010.13</v>
      </c>
      <c r="I4762" s="21" t="s">
        <v>11</v>
      </c>
      <c r="J4762" s="21" t="s">
        <v>12</v>
      </c>
      <c r="K4762" s="21" t="str">
        <f t="shared" si="245"/>
        <v/>
      </c>
      <c r="L4762" s="21" t="e">
        <f ca="1">IF(AND(K4762&lt;&gt; "", COUNTIF(SAP!#REF!,K4762)&gt;0),"Matched", "")</f>
        <v>#REF!</v>
      </c>
      <c r="M4762" s="21" t="str">
        <f t="shared" si="243"/>
        <v/>
      </c>
      <c r="N4762" s="21" t="e">
        <f ca="1">IF(AND(M4762&lt;&gt; "", COUNTIF(SAP!#REF!,M4762)&gt;0),"Matched", "")</f>
        <v>#REF!</v>
      </c>
      <c r="O4762" s="21" t="str">
        <f t="shared" si="244"/>
        <v/>
      </c>
      <c r="P4762" s="21" t="e">
        <f ca="1">IF(AND(O4762&lt;&gt; "", COUNTIF(SAP!#REF!,O4762)&gt;0),"Matched", "")</f>
        <v>#REF!</v>
      </c>
      <c r="Q4762" s="21" t="str">
        <f ca="1">IF(OR(D4762="AC",D4762="TR"),"Logic4"&amp;"_"&amp;TEXT(C4762,"dd.mm.yyyy") &amp;"_"&amp; 858422.02,"")</f>
        <v>Logic4_29.04.2020_858422.02</v>
      </c>
      <c r="R4762" s="21" t="e">
        <f ca="1">IF(AND(Q4762&lt;&gt; "", COUNTIF(SAP!#REF!,Q4762)&gt;0),"Matched", "")</f>
        <v>#REF!</v>
      </c>
    </row>
    <row r="4763" spans="1:18" hidden="1">
      <c r="A4763" s="21">
        <v>11563327</v>
      </c>
      <c r="B4763" s="22">
        <v>43950</v>
      </c>
      <c r="C4763" s="22">
        <v>43950</v>
      </c>
      <c r="D4763" s="21" t="s">
        <v>10</v>
      </c>
      <c r="E4763" s="23">
        <v>0</v>
      </c>
      <c r="F4763" s="23">
        <v>0</v>
      </c>
      <c r="G4763" s="23">
        <v>7230</v>
      </c>
      <c r="H4763" s="23">
        <v>368240.13</v>
      </c>
      <c r="I4763" s="21" t="s">
        <v>11</v>
      </c>
      <c r="J4763" s="21" t="s">
        <v>12</v>
      </c>
      <c r="K4763" s="21" t="str">
        <f t="shared" si="245"/>
        <v/>
      </c>
      <c r="L4763" s="21" t="e">
        <f ca="1">IF(AND(K4763&lt;&gt; "", COUNTIF(SAP!#REF!,K4763)&gt;0),"Matched", "")</f>
        <v>#REF!</v>
      </c>
      <c r="M4763" s="21" t="str">
        <f t="shared" si="243"/>
        <v/>
      </c>
      <c r="N4763" s="21" t="e">
        <f ca="1">IF(AND(M4763&lt;&gt; "", COUNTIF(SAP!#REF!,M4763)&gt;0),"Matched", "")</f>
        <v>#REF!</v>
      </c>
      <c r="O4763" s="21" t="str">
        <f t="shared" si="244"/>
        <v/>
      </c>
      <c r="P4763" s="21" t="e">
        <f ca="1">IF(AND(O4763&lt;&gt; "", COUNTIF(SAP!#REF!,O4763)&gt;0),"Matched", "")</f>
        <v>#REF!</v>
      </c>
      <c r="Q4763" s="21" t="str">
        <f ca="1">IF(OR(D4763="AC",D4763="TR"),"Logic4"&amp;"_"&amp;TEXT(C4763,"dd.mm.yyyy") &amp;"_"&amp; 858422.02,"")</f>
        <v>Logic4_29.04.2020_858422.02</v>
      </c>
      <c r="R4763" s="21" t="e">
        <f ca="1">IF(AND(Q4763&lt;&gt; "", COUNTIF(SAP!#REF!,Q4763)&gt;0),"Matched", "")</f>
        <v>#REF!</v>
      </c>
    </row>
    <row r="4764" spans="1:18" hidden="1">
      <c r="A4764" s="21">
        <v>11563327</v>
      </c>
      <c r="B4764" s="22">
        <v>43950</v>
      </c>
      <c r="C4764" s="22">
        <v>43950</v>
      </c>
      <c r="D4764" s="21" t="s">
        <v>10</v>
      </c>
      <c r="E4764" s="23">
        <v>0</v>
      </c>
      <c r="F4764" s="23">
        <v>0</v>
      </c>
      <c r="G4764" s="23">
        <v>7315.54</v>
      </c>
      <c r="H4764" s="23">
        <v>375555.67</v>
      </c>
      <c r="I4764" s="21" t="s">
        <v>11</v>
      </c>
      <c r="J4764" s="21" t="s">
        <v>12</v>
      </c>
      <c r="K4764" s="21" t="str">
        <f t="shared" si="245"/>
        <v/>
      </c>
      <c r="L4764" s="21" t="e">
        <f ca="1">IF(AND(K4764&lt;&gt; "", COUNTIF(SAP!#REF!,K4764)&gt;0),"Matched", "")</f>
        <v>#REF!</v>
      </c>
      <c r="M4764" s="21" t="str">
        <f t="shared" si="243"/>
        <v/>
      </c>
      <c r="N4764" s="21" t="e">
        <f ca="1">IF(AND(M4764&lt;&gt; "", COUNTIF(SAP!#REF!,M4764)&gt;0),"Matched", "")</f>
        <v>#REF!</v>
      </c>
      <c r="O4764" s="21" t="str">
        <f t="shared" si="244"/>
        <v/>
      </c>
      <c r="P4764" s="21" t="e">
        <f ca="1">IF(AND(O4764&lt;&gt; "", COUNTIF(SAP!#REF!,O4764)&gt;0),"Matched", "")</f>
        <v>#REF!</v>
      </c>
      <c r="Q4764" s="21" t="str">
        <f ca="1">IF(OR(D4764="AC",D4764="TR"),"Logic4"&amp;"_"&amp;TEXT(C4764,"dd.mm.yyyy") &amp;"_"&amp; 858422.02,"")</f>
        <v>Logic4_29.04.2020_858422.02</v>
      </c>
      <c r="R4764" s="21" t="e">
        <f ca="1">IF(AND(Q4764&lt;&gt; "", COUNTIF(SAP!#REF!,Q4764)&gt;0),"Matched", "")</f>
        <v>#REF!</v>
      </c>
    </row>
    <row r="4765" spans="1:18" hidden="1">
      <c r="A4765" s="21">
        <v>11563327</v>
      </c>
      <c r="B4765" s="22">
        <v>43950</v>
      </c>
      <c r="C4765" s="22">
        <v>43950</v>
      </c>
      <c r="D4765" s="21" t="s">
        <v>10</v>
      </c>
      <c r="E4765" s="23">
        <v>0</v>
      </c>
      <c r="F4765" s="23">
        <v>0</v>
      </c>
      <c r="G4765" s="23">
        <v>7326.06</v>
      </c>
      <c r="H4765" s="23">
        <v>382881.73</v>
      </c>
      <c r="I4765" s="21" t="s">
        <v>11</v>
      </c>
      <c r="J4765" s="21" t="s">
        <v>12</v>
      </c>
      <c r="K4765" s="21" t="str">
        <f t="shared" si="245"/>
        <v/>
      </c>
      <c r="L4765" s="21" t="e">
        <f ca="1">IF(AND(K4765&lt;&gt; "", COUNTIF(SAP!#REF!,K4765)&gt;0),"Matched", "")</f>
        <v>#REF!</v>
      </c>
      <c r="M4765" s="21" t="str">
        <f t="shared" si="243"/>
        <v/>
      </c>
      <c r="N4765" s="21" t="e">
        <f ca="1">IF(AND(M4765&lt;&gt; "", COUNTIF(SAP!#REF!,M4765)&gt;0),"Matched", "")</f>
        <v>#REF!</v>
      </c>
      <c r="O4765" s="21" t="str">
        <f t="shared" si="244"/>
        <v/>
      </c>
      <c r="P4765" s="21" t="e">
        <f ca="1">IF(AND(O4765&lt;&gt; "", COUNTIF(SAP!#REF!,O4765)&gt;0),"Matched", "")</f>
        <v>#REF!</v>
      </c>
      <c r="Q4765" s="21" t="str">
        <f ca="1">IF(OR(D4765="AC",D4765="TR"),"Logic4"&amp;"_"&amp;TEXT(C4765,"dd.mm.yyyy") &amp;"_"&amp; 858422.02,"")</f>
        <v>Logic4_29.04.2020_858422.02</v>
      </c>
      <c r="R4765" s="21" t="e">
        <f ca="1">IF(AND(Q4765&lt;&gt; "", COUNTIF(SAP!#REF!,Q4765)&gt;0),"Matched", "")</f>
        <v>#REF!</v>
      </c>
    </row>
    <row r="4766" spans="1:18" hidden="1">
      <c r="A4766" s="21">
        <v>11563327</v>
      </c>
      <c r="B4766" s="22">
        <v>43950</v>
      </c>
      <c r="C4766" s="22">
        <v>43950</v>
      </c>
      <c r="D4766" s="21" t="s">
        <v>10</v>
      </c>
      <c r="E4766" s="23">
        <v>0</v>
      </c>
      <c r="F4766" s="23">
        <v>0</v>
      </c>
      <c r="G4766" s="23">
        <v>7378.2</v>
      </c>
      <c r="H4766" s="23">
        <v>390259.93</v>
      </c>
      <c r="I4766" s="21" t="s">
        <v>11</v>
      </c>
      <c r="J4766" s="21" t="s">
        <v>12</v>
      </c>
      <c r="K4766" s="21" t="str">
        <f t="shared" si="245"/>
        <v/>
      </c>
      <c r="L4766" s="21" t="e">
        <f ca="1">IF(AND(K4766&lt;&gt; "", COUNTIF(SAP!#REF!,K4766)&gt;0),"Matched", "")</f>
        <v>#REF!</v>
      </c>
      <c r="M4766" s="21" t="str">
        <f t="shared" si="243"/>
        <v/>
      </c>
      <c r="N4766" s="21" t="e">
        <f ca="1">IF(AND(M4766&lt;&gt; "", COUNTIF(SAP!#REF!,M4766)&gt;0),"Matched", "")</f>
        <v>#REF!</v>
      </c>
      <c r="O4766" s="21" t="str">
        <f t="shared" si="244"/>
        <v/>
      </c>
      <c r="P4766" s="21" t="e">
        <f ca="1">IF(AND(O4766&lt;&gt; "", COUNTIF(SAP!#REF!,O4766)&gt;0),"Matched", "")</f>
        <v>#REF!</v>
      </c>
      <c r="Q4766" s="21" t="str">
        <f ca="1">IF(OR(D4766="AC",D4766="TR"),"Logic4"&amp;"_"&amp;TEXT(C4766,"dd.mm.yyyy") &amp;"_"&amp; 858422.02,"")</f>
        <v>Logic4_29.04.2020_858422.02</v>
      </c>
      <c r="R4766" s="21" t="e">
        <f ca="1">IF(AND(Q4766&lt;&gt; "", COUNTIF(SAP!#REF!,Q4766)&gt;0),"Matched", "")</f>
        <v>#REF!</v>
      </c>
    </row>
    <row r="4767" spans="1:18" hidden="1">
      <c r="A4767" s="21">
        <v>11563327</v>
      </c>
      <c r="B4767" s="22">
        <v>43950</v>
      </c>
      <c r="C4767" s="22">
        <v>43950</v>
      </c>
      <c r="D4767" s="21" t="s">
        <v>10</v>
      </c>
      <c r="E4767" s="23">
        <v>0</v>
      </c>
      <c r="F4767" s="23">
        <v>0</v>
      </c>
      <c r="G4767" s="23">
        <v>7458</v>
      </c>
      <c r="H4767" s="23">
        <v>397717.93</v>
      </c>
      <c r="I4767" s="21" t="s">
        <v>11</v>
      </c>
      <c r="J4767" s="21" t="s">
        <v>12</v>
      </c>
      <c r="K4767" s="21" t="str">
        <f t="shared" si="245"/>
        <v/>
      </c>
      <c r="L4767" s="21" t="e">
        <f ca="1">IF(AND(K4767&lt;&gt; "", COUNTIF(SAP!#REF!,K4767)&gt;0),"Matched", "")</f>
        <v>#REF!</v>
      </c>
      <c r="M4767" s="21" t="str">
        <f t="shared" si="243"/>
        <v/>
      </c>
      <c r="N4767" s="21" t="e">
        <f ca="1">IF(AND(M4767&lt;&gt; "", COUNTIF(SAP!#REF!,M4767)&gt;0),"Matched", "")</f>
        <v>#REF!</v>
      </c>
      <c r="O4767" s="21" t="str">
        <f t="shared" si="244"/>
        <v/>
      </c>
      <c r="P4767" s="21" t="e">
        <f ca="1">IF(AND(O4767&lt;&gt; "", COUNTIF(SAP!#REF!,O4767)&gt;0),"Matched", "")</f>
        <v>#REF!</v>
      </c>
      <c r="Q4767" s="21" t="str">
        <f ca="1">IF(OR(D4767="AC",D4767="TR"),"Logic4"&amp;"_"&amp;TEXT(C4767,"dd.mm.yyyy") &amp;"_"&amp; 858422.02,"")</f>
        <v>Logic4_29.04.2020_858422.02</v>
      </c>
      <c r="R4767" s="21" t="e">
        <f ca="1">IF(AND(Q4767&lt;&gt; "", COUNTIF(SAP!#REF!,Q4767)&gt;0),"Matched", "")</f>
        <v>#REF!</v>
      </c>
    </row>
    <row r="4768" spans="1:18" hidden="1">
      <c r="A4768" s="21">
        <v>11563327</v>
      </c>
      <c r="B4768" s="22">
        <v>43950</v>
      </c>
      <c r="C4768" s="22">
        <v>43950</v>
      </c>
      <c r="D4768" s="21" t="s">
        <v>10</v>
      </c>
      <c r="E4768" s="23">
        <v>0</v>
      </c>
      <c r="F4768" s="23">
        <v>0</v>
      </c>
      <c r="G4768" s="23">
        <v>7664.74</v>
      </c>
      <c r="H4768" s="23">
        <v>405382.67</v>
      </c>
      <c r="I4768" s="21" t="s">
        <v>11</v>
      </c>
      <c r="J4768" s="21" t="s">
        <v>12</v>
      </c>
      <c r="K4768" s="21" t="str">
        <f t="shared" si="245"/>
        <v/>
      </c>
      <c r="L4768" s="21" t="e">
        <f ca="1">IF(AND(K4768&lt;&gt; "", COUNTIF(SAP!#REF!,K4768)&gt;0),"Matched", "")</f>
        <v>#REF!</v>
      </c>
      <c r="M4768" s="21" t="str">
        <f t="shared" si="243"/>
        <v/>
      </c>
      <c r="N4768" s="21" t="e">
        <f ca="1">IF(AND(M4768&lt;&gt; "", COUNTIF(SAP!#REF!,M4768)&gt;0),"Matched", "")</f>
        <v>#REF!</v>
      </c>
      <c r="O4768" s="21" t="str">
        <f t="shared" si="244"/>
        <v/>
      </c>
      <c r="P4768" s="21" t="e">
        <f ca="1">IF(AND(O4768&lt;&gt; "", COUNTIF(SAP!#REF!,O4768)&gt;0),"Matched", "")</f>
        <v>#REF!</v>
      </c>
      <c r="Q4768" s="21" t="str">
        <f ca="1">IF(OR(D4768="AC",D4768="TR"),"Logic4"&amp;"_"&amp;TEXT(C4768,"dd.mm.yyyy") &amp;"_"&amp; 858422.02,"")</f>
        <v>Logic4_29.04.2020_858422.02</v>
      </c>
      <c r="R4768" s="21" t="e">
        <f ca="1">IF(AND(Q4768&lt;&gt; "", COUNTIF(SAP!#REF!,Q4768)&gt;0),"Matched", "")</f>
        <v>#REF!</v>
      </c>
    </row>
    <row r="4769" spans="1:18" hidden="1">
      <c r="A4769" s="21">
        <v>11563327</v>
      </c>
      <c r="B4769" s="22">
        <v>43950</v>
      </c>
      <c r="C4769" s="22">
        <v>43950</v>
      </c>
      <c r="D4769" s="21" t="s">
        <v>10</v>
      </c>
      <c r="E4769" s="23">
        <v>0</v>
      </c>
      <c r="F4769" s="23">
        <v>0</v>
      </c>
      <c r="G4769" s="23">
        <v>7680</v>
      </c>
      <c r="H4769" s="23">
        <v>413062.67</v>
      </c>
      <c r="I4769" s="21" t="s">
        <v>11</v>
      </c>
      <c r="J4769" s="21" t="s">
        <v>12</v>
      </c>
      <c r="K4769" s="21" t="str">
        <f t="shared" si="245"/>
        <v/>
      </c>
      <c r="L4769" s="21" t="e">
        <f ca="1">IF(AND(K4769&lt;&gt; "", COUNTIF(SAP!#REF!,K4769)&gt;0),"Matched", "")</f>
        <v>#REF!</v>
      </c>
      <c r="M4769" s="21" t="str">
        <f t="shared" si="243"/>
        <v/>
      </c>
      <c r="N4769" s="21" t="e">
        <f ca="1">IF(AND(M4769&lt;&gt; "", COUNTIF(SAP!#REF!,M4769)&gt;0),"Matched", "")</f>
        <v>#REF!</v>
      </c>
      <c r="O4769" s="21" t="str">
        <f t="shared" si="244"/>
        <v/>
      </c>
      <c r="P4769" s="21" t="e">
        <f ca="1">IF(AND(O4769&lt;&gt; "", COUNTIF(SAP!#REF!,O4769)&gt;0),"Matched", "")</f>
        <v>#REF!</v>
      </c>
      <c r="Q4769" s="21" t="str">
        <f ca="1">IF(OR(D4769="AC",D4769="TR"),"Logic4"&amp;"_"&amp;TEXT(C4769,"dd.mm.yyyy") &amp;"_"&amp; 858422.02,"")</f>
        <v>Logic4_29.04.2020_858422.02</v>
      </c>
      <c r="R4769" s="21" t="e">
        <f ca="1">IF(AND(Q4769&lt;&gt; "", COUNTIF(SAP!#REF!,Q4769)&gt;0),"Matched", "")</f>
        <v>#REF!</v>
      </c>
    </row>
    <row r="4770" spans="1:18" hidden="1">
      <c r="A4770" s="21">
        <v>11563327</v>
      </c>
      <c r="B4770" s="22">
        <v>43950</v>
      </c>
      <c r="C4770" s="22">
        <v>43950</v>
      </c>
      <c r="D4770" s="21" t="s">
        <v>10</v>
      </c>
      <c r="E4770" s="23">
        <v>0</v>
      </c>
      <c r="F4770" s="23">
        <v>0</v>
      </c>
      <c r="G4770" s="23">
        <v>8130.5</v>
      </c>
      <c r="H4770" s="23">
        <v>421193.17</v>
      </c>
      <c r="I4770" s="21" t="s">
        <v>11</v>
      </c>
      <c r="J4770" s="21" t="s">
        <v>12</v>
      </c>
      <c r="K4770" s="21" t="str">
        <f t="shared" si="245"/>
        <v/>
      </c>
      <c r="L4770" s="21" t="e">
        <f ca="1">IF(AND(K4770&lt;&gt; "", COUNTIF(SAP!#REF!,K4770)&gt;0),"Matched", "")</f>
        <v>#REF!</v>
      </c>
      <c r="M4770" s="21" t="str">
        <f t="shared" si="243"/>
        <v/>
      </c>
      <c r="N4770" s="21" t="e">
        <f ca="1">IF(AND(M4770&lt;&gt; "", COUNTIF(SAP!#REF!,M4770)&gt;0),"Matched", "")</f>
        <v>#REF!</v>
      </c>
      <c r="O4770" s="21" t="str">
        <f t="shared" si="244"/>
        <v/>
      </c>
      <c r="P4770" s="21" t="e">
        <f ca="1">IF(AND(O4770&lt;&gt; "", COUNTIF(SAP!#REF!,O4770)&gt;0),"Matched", "")</f>
        <v>#REF!</v>
      </c>
      <c r="Q4770" s="21" t="str">
        <f ca="1">IF(OR(D4770="AC",D4770="TR"),"Logic4"&amp;"_"&amp;TEXT(C4770,"dd.mm.yyyy") &amp;"_"&amp; 858422.02,"")</f>
        <v>Logic4_29.04.2020_858422.02</v>
      </c>
      <c r="R4770" s="21" t="e">
        <f ca="1">IF(AND(Q4770&lt;&gt; "", COUNTIF(SAP!#REF!,Q4770)&gt;0),"Matched", "")</f>
        <v>#REF!</v>
      </c>
    </row>
    <row r="4771" spans="1:18" hidden="1">
      <c r="A4771" s="21">
        <v>11563327</v>
      </c>
      <c r="B4771" s="22">
        <v>43950</v>
      </c>
      <c r="C4771" s="22">
        <v>43950</v>
      </c>
      <c r="D4771" s="21" t="s">
        <v>10</v>
      </c>
      <c r="E4771" s="23">
        <v>0</v>
      </c>
      <c r="F4771" s="23">
        <v>0</v>
      </c>
      <c r="G4771" s="23">
        <v>8917.2999999999993</v>
      </c>
      <c r="H4771" s="23">
        <v>430110.47</v>
      </c>
      <c r="I4771" s="21" t="s">
        <v>11</v>
      </c>
      <c r="J4771" s="21" t="s">
        <v>12</v>
      </c>
      <c r="K4771" s="21" t="str">
        <f t="shared" si="245"/>
        <v/>
      </c>
      <c r="L4771" s="21" t="e">
        <f ca="1">IF(AND(K4771&lt;&gt; "", COUNTIF(SAP!#REF!,K4771)&gt;0),"Matched", "")</f>
        <v>#REF!</v>
      </c>
      <c r="M4771" s="21" t="str">
        <f t="shared" si="243"/>
        <v/>
      </c>
      <c r="N4771" s="21" t="e">
        <f ca="1">IF(AND(M4771&lt;&gt; "", COUNTIF(SAP!#REF!,M4771)&gt;0),"Matched", "")</f>
        <v>#REF!</v>
      </c>
      <c r="O4771" s="21" t="str">
        <f t="shared" si="244"/>
        <v/>
      </c>
      <c r="P4771" s="21" t="e">
        <f ca="1">IF(AND(O4771&lt;&gt; "", COUNTIF(SAP!#REF!,O4771)&gt;0),"Matched", "")</f>
        <v>#REF!</v>
      </c>
      <c r="Q4771" s="21" t="str">
        <f ca="1">IF(OR(D4771="AC",D4771="TR"),"Logic4"&amp;"_"&amp;TEXT(C4771,"dd.mm.yyyy") &amp;"_"&amp; 858422.02,"")</f>
        <v>Logic4_29.04.2020_858422.02</v>
      </c>
      <c r="R4771" s="21" t="e">
        <f ca="1">IF(AND(Q4771&lt;&gt; "", COUNTIF(SAP!#REF!,Q4771)&gt;0),"Matched", "")</f>
        <v>#REF!</v>
      </c>
    </row>
    <row r="4772" spans="1:18" hidden="1">
      <c r="A4772" s="21">
        <v>11563327</v>
      </c>
      <c r="B4772" s="22">
        <v>43950</v>
      </c>
      <c r="C4772" s="22">
        <v>43950</v>
      </c>
      <c r="D4772" s="21" t="s">
        <v>10</v>
      </c>
      <c r="E4772" s="23">
        <v>0</v>
      </c>
      <c r="F4772" s="23">
        <v>0</v>
      </c>
      <c r="G4772" s="23">
        <v>8996.7000000000007</v>
      </c>
      <c r="H4772" s="23">
        <v>439107.17</v>
      </c>
      <c r="I4772" s="21" t="s">
        <v>11</v>
      </c>
      <c r="J4772" s="21" t="s">
        <v>12</v>
      </c>
      <c r="K4772" s="21" t="str">
        <f t="shared" si="245"/>
        <v/>
      </c>
      <c r="L4772" s="21" t="e">
        <f ca="1">IF(AND(K4772&lt;&gt; "", COUNTIF(SAP!#REF!,K4772)&gt;0),"Matched", "")</f>
        <v>#REF!</v>
      </c>
      <c r="M4772" s="21" t="str">
        <f t="shared" si="243"/>
        <v/>
      </c>
      <c r="N4772" s="21" t="e">
        <f ca="1">IF(AND(M4772&lt;&gt; "", COUNTIF(SAP!#REF!,M4772)&gt;0),"Matched", "")</f>
        <v>#REF!</v>
      </c>
      <c r="O4772" s="21" t="str">
        <f t="shared" si="244"/>
        <v/>
      </c>
      <c r="P4772" s="21" t="e">
        <f ca="1">IF(AND(O4772&lt;&gt; "", COUNTIF(SAP!#REF!,O4772)&gt;0),"Matched", "")</f>
        <v>#REF!</v>
      </c>
      <c r="Q4772" s="21" t="str">
        <f ca="1">IF(OR(D4772="AC",D4772="TR"),"Logic4"&amp;"_"&amp;TEXT(C4772,"dd.mm.yyyy") &amp;"_"&amp; 858422.02,"")</f>
        <v>Logic4_29.04.2020_858422.02</v>
      </c>
      <c r="R4772" s="21" t="e">
        <f ca="1">IF(AND(Q4772&lt;&gt; "", COUNTIF(SAP!#REF!,Q4772)&gt;0),"Matched", "")</f>
        <v>#REF!</v>
      </c>
    </row>
    <row r="4773" spans="1:18" hidden="1">
      <c r="A4773" s="21">
        <v>11563327</v>
      </c>
      <c r="B4773" s="22">
        <v>43950</v>
      </c>
      <c r="C4773" s="22">
        <v>43950</v>
      </c>
      <c r="D4773" s="21" t="s">
        <v>10</v>
      </c>
      <c r="E4773" s="23">
        <v>0</v>
      </c>
      <c r="F4773" s="23">
        <v>0</v>
      </c>
      <c r="G4773" s="23">
        <v>9487.9</v>
      </c>
      <c r="H4773" s="23">
        <v>448595.07</v>
      </c>
      <c r="I4773" s="21" t="s">
        <v>11</v>
      </c>
      <c r="J4773" s="21" t="s">
        <v>12</v>
      </c>
      <c r="K4773" s="21" t="str">
        <f t="shared" si="245"/>
        <v/>
      </c>
      <c r="L4773" s="21" t="e">
        <f ca="1">IF(AND(K4773&lt;&gt; "", COUNTIF(SAP!#REF!,K4773)&gt;0),"Matched", "")</f>
        <v>#REF!</v>
      </c>
      <c r="M4773" s="21" t="str">
        <f t="shared" ref="M4773:M4823" si="246">IF(D4773="TR","Logic2"&amp;"_"&amp;TEXT(C4773,"dd.mm.yyyy") &amp;"_"&amp; F4773,"")</f>
        <v/>
      </c>
      <c r="N4773" s="21" t="e">
        <f ca="1">IF(AND(M4773&lt;&gt; "", COUNTIF(SAP!#REF!,M4773)&gt;0),"Matched", "")</f>
        <v>#REF!</v>
      </c>
      <c r="O4773" s="21" t="str">
        <f t="shared" ref="O4773:O4823" si="247">IF(D4773="AF","Logic3"&amp;"_"&amp;G4773,"")</f>
        <v/>
      </c>
      <c r="P4773" s="21" t="e">
        <f ca="1">IF(AND(O4773&lt;&gt; "", COUNTIF(SAP!#REF!,O4773)&gt;0),"Matched", "")</f>
        <v>#REF!</v>
      </c>
      <c r="Q4773" s="21" t="str">
        <f ca="1">IF(OR(D4773="AC",D4773="TR"),"Logic4"&amp;"_"&amp;TEXT(C4773,"dd.mm.yyyy") &amp;"_"&amp; 858422.02,"")</f>
        <v>Logic4_29.04.2020_858422.02</v>
      </c>
      <c r="R4773" s="21" t="e">
        <f ca="1">IF(AND(Q4773&lt;&gt; "", COUNTIF(SAP!#REF!,Q4773)&gt;0),"Matched", "")</f>
        <v>#REF!</v>
      </c>
    </row>
    <row r="4774" spans="1:18" hidden="1">
      <c r="A4774" s="21">
        <v>11563327</v>
      </c>
      <c r="B4774" s="22">
        <v>43950</v>
      </c>
      <c r="C4774" s="22">
        <v>43950</v>
      </c>
      <c r="D4774" s="21" t="s">
        <v>10</v>
      </c>
      <c r="E4774" s="23">
        <v>0</v>
      </c>
      <c r="F4774" s="23">
        <v>0</v>
      </c>
      <c r="G4774" s="23">
        <v>9730</v>
      </c>
      <c r="H4774" s="23">
        <v>458325.07</v>
      </c>
      <c r="I4774" s="21" t="s">
        <v>11</v>
      </c>
      <c r="J4774" s="21" t="s">
        <v>12</v>
      </c>
      <c r="K4774" s="21" t="str">
        <f t="shared" si="245"/>
        <v/>
      </c>
      <c r="L4774" s="21" t="e">
        <f ca="1">IF(AND(K4774&lt;&gt; "", COUNTIF(SAP!#REF!,K4774)&gt;0),"Matched", "")</f>
        <v>#REF!</v>
      </c>
      <c r="M4774" s="21" t="str">
        <f t="shared" si="246"/>
        <v/>
      </c>
      <c r="N4774" s="21" t="e">
        <f ca="1">IF(AND(M4774&lt;&gt; "", COUNTIF(SAP!#REF!,M4774)&gt;0),"Matched", "")</f>
        <v>#REF!</v>
      </c>
      <c r="O4774" s="21" t="str">
        <f t="shared" si="247"/>
        <v/>
      </c>
      <c r="P4774" s="21" t="e">
        <f ca="1">IF(AND(O4774&lt;&gt; "", COUNTIF(SAP!#REF!,O4774)&gt;0),"Matched", "")</f>
        <v>#REF!</v>
      </c>
      <c r="Q4774" s="21" t="str">
        <f ca="1">IF(OR(D4774="AC",D4774="TR"),"Logic4"&amp;"_"&amp;TEXT(C4774,"dd.mm.yyyy") &amp;"_"&amp; 858422.02,"")</f>
        <v>Logic4_29.04.2020_858422.02</v>
      </c>
      <c r="R4774" s="21" t="e">
        <f ca="1">IF(AND(Q4774&lt;&gt; "", COUNTIF(SAP!#REF!,Q4774)&gt;0),"Matched", "")</f>
        <v>#REF!</v>
      </c>
    </row>
    <row r="4775" spans="1:18" hidden="1">
      <c r="A4775" s="21">
        <v>11563327</v>
      </c>
      <c r="B4775" s="22">
        <v>43950</v>
      </c>
      <c r="C4775" s="22">
        <v>43950</v>
      </c>
      <c r="D4775" s="21" t="s">
        <v>10</v>
      </c>
      <c r="E4775" s="23">
        <v>0</v>
      </c>
      <c r="F4775" s="23">
        <v>0</v>
      </c>
      <c r="G4775" s="23">
        <v>10315.27</v>
      </c>
      <c r="H4775" s="23">
        <v>468640.34</v>
      </c>
      <c r="I4775" s="21" t="s">
        <v>11</v>
      </c>
      <c r="J4775" s="21" t="s">
        <v>12</v>
      </c>
      <c r="K4775" s="21" t="str">
        <f t="shared" si="245"/>
        <v/>
      </c>
      <c r="L4775" s="21" t="e">
        <f ca="1">IF(AND(K4775&lt;&gt; "", COUNTIF(SAP!#REF!,K4775)&gt;0),"Matched", "")</f>
        <v>#REF!</v>
      </c>
      <c r="M4775" s="21" t="str">
        <f t="shared" si="246"/>
        <v/>
      </c>
      <c r="N4775" s="21" t="e">
        <f ca="1">IF(AND(M4775&lt;&gt; "", COUNTIF(SAP!#REF!,M4775)&gt;0),"Matched", "")</f>
        <v>#REF!</v>
      </c>
      <c r="O4775" s="21" t="str">
        <f t="shared" si="247"/>
        <v/>
      </c>
      <c r="P4775" s="21" t="e">
        <f ca="1">IF(AND(O4775&lt;&gt; "", COUNTIF(SAP!#REF!,O4775)&gt;0),"Matched", "")</f>
        <v>#REF!</v>
      </c>
      <c r="Q4775" s="21" t="str">
        <f ca="1">IF(OR(D4775="AC",D4775="TR"),"Logic4"&amp;"_"&amp;TEXT(C4775,"dd.mm.yyyy") &amp;"_"&amp; 858422.02,"")</f>
        <v>Logic4_29.04.2020_858422.02</v>
      </c>
      <c r="R4775" s="21" t="e">
        <f ca="1">IF(AND(Q4775&lt;&gt; "", COUNTIF(SAP!#REF!,Q4775)&gt;0),"Matched", "")</f>
        <v>#REF!</v>
      </c>
    </row>
    <row r="4776" spans="1:18" hidden="1">
      <c r="A4776" s="21">
        <v>11563327</v>
      </c>
      <c r="B4776" s="22">
        <v>43950</v>
      </c>
      <c r="C4776" s="22">
        <v>43950</v>
      </c>
      <c r="D4776" s="21" t="s">
        <v>10</v>
      </c>
      <c r="E4776" s="23">
        <v>0</v>
      </c>
      <c r="F4776" s="23">
        <v>0</v>
      </c>
      <c r="G4776" s="23">
        <v>10561.2</v>
      </c>
      <c r="H4776" s="23">
        <v>479201.54</v>
      </c>
      <c r="I4776" s="21" t="s">
        <v>11</v>
      </c>
      <c r="J4776" s="21" t="s">
        <v>12</v>
      </c>
      <c r="K4776" s="21" t="str">
        <f t="shared" si="245"/>
        <v/>
      </c>
      <c r="L4776" s="21" t="e">
        <f ca="1">IF(AND(K4776&lt;&gt; "", COUNTIF(SAP!#REF!,K4776)&gt;0),"Matched", "")</f>
        <v>#REF!</v>
      </c>
      <c r="M4776" s="21" t="str">
        <f t="shared" si="246"/>
        <v/>
      </c>
      <c r="N4776" s="21" t="e">
        <f ca="1">IF(AND(M4776&lt;&gt; "", COUNTIF(SAP!#REF!,M4776)&gt;0),"Matched", "")</f>
        <v>#REF!</v>
      </c>
      <c r="O4776" s="21" t="str">
        <f t="shared" si="247"/>
        <v/>
      </c>
      <c r="P4776" s="21" t="e">
        <f ca="1">IF(AND(O4776&lt;&gt; "", COUNTIF(SAP!#REF!,O4776)&gt;0),"Matched", "")</f>
        <v>#REF!</v>
      </c>
      <c r="Q4776" s="21" t="str">
        <f ca="1">IF(OR(D4776="AC",D4776="TR"),"Logic4"&amp;"_"&amp;TEXT(C4776,"dd.mm.yyyy") &amp;"_"&amp; 858422.02,"")</f>
        <v>Logic4_29.04.2020_858422.02</v>
      </c>
      <c r="R4776" s="21" t="e">
        <f ca="1">IF(AND(Q4776&lt;&gt; "", COUNTIF(SAP!#REF!,Q4776)&gt;0),"Matched", "")</f>
        <v>#REF!</v>
      </c>
    </row>
    <row r="4777" spans="1:18" hidden="1">
      <c r="A4777" s="21">
        <v>11563327</v>
      </c>
      <c r="B4777" s="22">
        <v>43950</v>
      </c>
      <c r="C4777" s="22">
        <v>43950</v>
      </c>
      <c r="D4777" s="21" t="s">
        <v>10</v>
      </c>
      <c r="E4777" s="23">
        <v>0</v>
      </c>
      <c r="F4777" s="23">
        <v>0</v>
      </c>
      <c r="G4777" s="23">
        <v>10807.6</v>
      </c>
      <c r="H4777" s="23">
        <v>490009.14</v>
      </c>
      <c r="I4777" s="21" t="s">
        <v>11</v>
      </c>
      <c r="J4777" s="21" t="s">
        <v>12</v>
      </c>
      <c r="K4777" s="21" t="str">
        <f t="shared" si="245"/>
        <v/>
      </c>
      <c r="L4777" s="21" t="e">
        <f ca="1">IF(AND(K4777&lt;&gt; "", COUNTIF(SAP!#REF!,K4777)&gt;0),"Matched", "")</f>
        <v>#REF!</v>
      </c>
      <c r="M4777" s="21" t="str">
        <f t="shared" si="246"/>
        <v/>
      </c>
      <c r="N4777" s="21" t="e">
        <f ca="1">IF(AND(M4777&lt;&gt; "", COUNTIF(SAP!#REF!,M4777)&gt;0),"Matched", "")</f>
        <v>#REF!</v>
      </c>
      <c r="O4777" s="21" t="str">
        <f t="shared" si="247"/>
        <v/>
      </c>
      <c r="P4777" s="21" t="e">
        <f ca="1">IF(AND(O4777&lt;&gt; "", COUNTIF(SAP!#REF!,O4777)&gt;0),"Matched", "")</f>
        <v>#REF!</v>
      </c>
      <c r="Q4777" s="21" t="str">
        <f ca="1">IF(OR(D4777="AC",D4777="TR"),"Logic4"&amp;"_"&amp;TEXT(C4777,"dd.mm.yyyy") &amp;"_"&amp; 858422.02,"")</f>
        <v>Logic4_29.04.2020_858422.02</v>
      </c>
      <c r="R4777" s="21" t="e">
        <f ca="1">IF(AND(Q4777&lt;&gt; "", COUNTIF(SAP!#REF!,Q4777)&gt;0),"Matched", "")</f>
        <v>#REF!</v>
      </c>
    </row>
    <row r="4778" spans="1:18" hidden="1">
      <c r="A4778" s="21">
        <v>11563327</v>
      </c>
      <c r="B4778" s="22">
        <v>43950</v>
      </c>
      <c r="C4778" s="22">
        <v>43950</v>
      </c>
      <c r="D4778" s="21" t="s">
        <v>10</v>
      </c>
      <c r="E4778" s="23">
        <v>0</v>
      </c>
      <c r="F4778" s="23">
        <v>0</v>
      </c>
      <c r="G4778" s="23">
        <v>10850</v>
      </c>
      <c r="H4778" s="23">
        <v>500859.14</v>
      </c>
      <c r="I4778" s="21" t="s">
        <v>11</v>
      </c>
      <c r="J4778" s="21" t="s">
        <v>12</v>
      </c>
      <c r="K4778" s="21" t="str">
        <f t="shared" si="245"/>
        <v/>
      </c>
      <c r="L4778" s="21" t="e">
        <f ca="1">IF(AND(K4778&lt;&gt; "", COUNTIF(SAP!#REF!,K4778)&gt;0),"Matched", "")</f>
        <v>#REF!</v>
      </c>
      <c r="M4778" s="21" t="str">
        <f t="shared" si="246"/>
        <v/>
      </c>
      <c r="N4778" s="21" t="e">
        <f ca="1">IF(AND(M4778&lt;&gt; "", COUNTIF(SAP!#REF!,M4778)&gt;0),"Matched", "")</f>
        <v>#REF!</v>
      </c>
      <c r="O4778" s="21" t="str">
        <f t="shared" si="247"/>
        <v/>
      </c>
      <c r="P4778" s="21" t="e">
        <f ca="1">IF(AND(O4778&lt;&gt; "", COUNTIF(SAP!#REF!,O4778)&gt;0),"Matched", "")</f>
        <v>#REF!</v>
      </c>
      <c r="Q4778" s="21" t="str">
        <f ca="1">IF(OR(D4778="AC",D4778="TR"),"Logic4"&amp;"_"&amp;TEXT(C4778,"dd.mm.yyyy") &amp;"_"&amp; 858422.02,"")</f>
        <v>Logic4_29.04.2020_858422.02</v>
      </c>
      <c r="R4778" s="21" t="e">
        <f ca="1">IF(AND(Q4778&lt;&gt; "", COUNTIF(SAP!#REF!,Q4778)&gt;0),"Matched", "")</f>
        <v>#REF!</v>
      </c>
    </row>
    <row r="4779" spans="1:18" hidden="1">
      <c r="A4779" s="21">
        <v>11563327</v>
      </c>
      <c r="B4779" s="22">
        <v>43950</v>
      </c>
      <c r="C4779" s="22">
        <v>43950</v>
      </c>
      <c r="D4779" s="21" t="s">
        <v>10</v>
      </c>
      <c r="E4779" s="23">
        <v>0</v>
      </c>
      <c r="F4779" s="23">
        <v>0</v>
      </c>
      <c r="G4779" s="23">
        <v>11264.9</v>
      </c>
      <c r="H4779" s="23">
        <v>512124.04</v>
      </c>
      <c r="I4779" s="21" t="s">
        <v>11</v>
      </c>
      <c r="J4779" s="21" t="s">
        <v>12</v>
      </c>
      <c r="K4779" s="21" t="str">
        <f t="shared" si="245"/>
        <v/>
      </c>
      <c r="L4779" s="21" t="e">
        <f ca="1">IF(AND(K4779&lt;&gt; "", COUNTIF(SAP!#REF!,K4779)&gt;0),"Matched", "")</f>
        <v>#REF!</v>
      </c>
      <c r="M4779" s="21" t="str">
        <f t="shared" si="246"/>
        <v/>
      </c>
      <c r="N4779" s="21" t="e">
        <f ca="1">IF(AND(M4779&lt;&gt; "", COUNTIF(SAP!#REF!,M4779)&gt;0),"Matched", "")</f>
        <v>#REF!</v>
      </c>
      <c r="O4779" s="21" t="str">
        <f t="shared" si="247"/>
        <v/>
      </c>
      <c r="P4779" s="21" t="e">
        <f ca="1">IF(AND(O4779&lt;&gt; "", COUNTIF(SAP!#REF!,O4779)&gt;0),"Matched", "")</f>
        <v>#REF!</v>
      </c>
      <c r="Q4779" s="21" t="str">
        <f ca="1">IF(OR(D4779="AC",D4779="TR"),"Logic4"&amp;"_"&amp;TEXT(C4779,"dd.mm.yyyy") &amp;"_"&amp; 858422.02,"")</f>
        <v>Logic4_29.04.2020_858422.02</v>
      </c>
      <c r="R4779" s="21" t="e">
        <f ca="1">IF(AND(Q4779&lt;&gt; "", COUNTIF(SAP!#REF!,Q4779)&gt;0),"Matched", "")</f>
        <v>#REF!</v>
      </c>
    </row>
    <row r="4780" spans="1:18" hidden="1">
      <c r="A4780" s="21">
        <v>11563327</v>
      </c>
      <c r="B4780" s="22">
        <v>43950</v>
      </c>
      <c r="C4780" s="22">
        <v>43950</v>
      </c>
      <c r="D4780" s="21" t="s">
        <v>10</v>
      </c>
      <c r="E4780" s="23">
        <v>0</v>
      </c>
      <c r="F4780" s="23">
        <v>0</v>
      </c>
      <c r="G4780" s="23">
        <v>11485</v>
      </c>
      <c r="H4780" s="23">
        <v>523609.04</v>
      </c>
      <c r="I4780" s="21" t="s">
        <v>11</v>
      </c>
      <c r="J4780" s="21" t="s">
        <v>12</v>
      </c>
      <c r="K4780" s="21" t="str">
        <f t="shared" si="245"/>
        <v/>
      </c>
      <c r="L4780" s="21" t="e">
        <f ca="1">IF(AND(K4780&lt;&gt; "", COUNTIF(SAP!#REF!,K4780)&gt;0),"Matched", "")</f>
        <v>#REF!</v>
      </c>
      <c r="M4780" s="21" t="str">
        <f t="shared" si="246"/>
        <v/>
      </c>
      <c r="N4780" s="21" t="e">
        <f ca="1">IF(AND(M4780&lt;&gt; "", COUNTIF(SAP!#REF!,M4780)&gt;0),"Matched", "")</f>
        <v>#REF!</v>
      </c>
      <c r="O4780" s="21" t="str">
        <f t="shared" si="247"/>
        <v/>
      </c>
      <c r="P4780" s="21" t="e">
        <f ca="1">IF(AND(O4780&lt;&gt; "", COUNTIF(SAP!#REF!,O4780)&gt;0),"Matched", "")</f>
        <v>#REF!</v>
      </c>
      <c r="Q4780" s="21" t="str">
        <f ca="1">IF(OR(D4780="AC",D4780="TR"),"Logic4"&amp;"_"&amp;TEXT(C4780,"dd.mm.yyyy") &amp;"_"&amp; 858422.02,"")</f>
        <v>Logic4_29.04.2020_858422.02</v>
      </c>
      <c r="R4780" s="21" t="e">
        <f ca="1">IF(AND(Q4780&lt;&gt; "", COUNTIF(SAP!#REF!,Q4780)&gt;0),"Matched", "")</f>
        <v>#REF!</v>
      </c>
    </row>
    <row r="4781" spans="1:18" hidden="1">
      <c r="A4781" s="21">
        <v>11563327</v>
      </c>
      <c r="B4781" s="22">
        <v>43950</v>
      </c>
      <c r="C4781" s="22">
        <v>43950</v>
      </c>
      <c r="D4781" s="21" t="s">
        <v>10</v>
      </c>
      <c r="E4781" s="23">
        <v>0</v>
      </c>
      <c r="F4781" s="23">
        <v>0</v>
      </c>
      <c r="G4781" s="23">
        <v>11752</v>
      </c>
      <c r="H4781" s="23">
        <v>535361.04</v>
      </c>
      <c r="I4781" s="21" t="s">
        <v>11</v>
      </c>
      <c r="J4781" s="21" t="s">
        <v>12</v>
      </c>
      <c r="K4781" s="21" t="str">
        <f t="shared" si="245"/>
        <v/>
      </c>
      <c r="L4781" s="21" t="e">
        <f ca="1">IF(AND(K4781&lt;&gt; "", COUNTIF(SAP!#REF!,K4781)&gt;0),"Matched", "")</f>
        <v>#REF!</v>
      </c>
      <c r="M4781" s="21" t="str">
        <f t="shared" si="246"/>
        <v/>
      </c>
      <c r="N4781" s="21" t="e">
        <f ca="1">IF(AND(M4781&lt;&gt; "", COUNTIF(SAP!#REF!,M4781)&gt;0),"Matched", "")</f>
        <v>#REF!</v>
      </c>
      <c r="O4781" s="21" t="str">
        <f t="shared" si="247"/>
        <v/>
      </c>
      <c r="P4781" s="21" t="e">
        <f ca="1">IF(AND(O4781&lt;&gt; "", COUNTIF(SAP!#REF!,O4781)&gt;0),"Matched", "")</f>
        <v>#REF!</v>
      </c>
      <c r="Q4781" s="21" t="str">
        <f ca="1">IF(OR(D4781="AC",D4781="TR"),"Logic4"&amp;"_"&amp;TEXT(C4781,"dd.mm.yyyy") &amp;"_"&amp; 858422.02,"")</f>
        <v>Logic4_29.04.2020_858422.02</v>
      </c>
      <c r="R4781" s="21" t="e">
        <f ca="1">IF(AND(Q4781&lt;&gt; "", COUNTIF(SAP!#REF!,Q4781)&gt;0),"Matched", "")</f>
        <v>#REF!</v>
      </c>
    </row>
    <row r="4782" spans="1:18" hidden="1">
      <c r="A4782" s="21">
        <v>11563327</v>
      </c>
      <c r="B4782" s="22">
        <v>43950</v>
      </c>
      <c r="C4782" s="22">
        <v>43950</v>
      </c>
      <c r="D4782" s="21" t="s">
        <v>10</v>
      </c>
      <c r="E4782" s="23">
        <v>0</v>
      </c>
      <c r="F4782" s="23">
        <v>0</v>
      </c>
      <c r="G4782" s="23">
        <v>11860.68</v>
      </c>
      <c r="H4782" s="23">
        <v>547221.72</v>
      </c>
      <c r="I4782" s="21" t="s">
        <v>11</v>
      </c>
      <c r="J4782" s="21" t="s">
        <v>12</v>
      </c>
      <c r="K4782" s="21" t="str">
        <f t="shared" si="245"/>
        <v/>
      </c>
      <c r="L4782" s="21" t="e">
        <f ca="1">IF(AND(K4782&lt;&gt; "", COUNTIF(SAP!#REF!,K4782)&gt;0),"Matched", "")</f>
        <v>#REF!</v>
      </c>
      <c r="M4782" s="21" t="str">
        <f t="shared" si="246"/>
        <v/>
      </c>
      <c r="N4782" s="21" t="e">
        <f ca="1">IF(AND(M4782&lt;&gt; "", COUNTIF(SAP!#REF!,M4782)&gt;0),"Matched", "")</f>
        <v>#REF!</v>
      </c>
      <c r="O4782" s="21" t="str">
        <f t="shared" si="247"/>
        <v/>
      </c>
      <c r="P4782" s="21" t="e">
        <f ca="1">IF(AND(O4782&lt;&gt; "", COUNTIF(SAP!#REF!,O4782)&gt;0),"Matched", "")</f>
        <v>#REF!</v>
      </c>
      <c r="Q4782" s="21" t="str">
        <f ca="1">IF(OR(D4782="AC",D4782="TR"),"Logic4"&amp;"_"&amp;TEXT(C4782,"dd.mm.yyyy") &amp;"_"&amp; 858422.02,"")</f>
        <v>Logic4_29.04.2020_858422.02</v>
      </c>
      <c r="R4782" s="21" t="e">
        <f ca="1">IF(AND(Q4782&lt;&gt; "", COUNTIF(SAP!#REF!,Q4782)&gt;0),"Matched", "")</f>
        <v>#REF!</v>
      </c>
    </row>
    <row r="4783" spans="1:18" hidden="1">
      <c r="A4783" s="21">
        <v>11563327</v>
      </c>
      <c r="B4783" s="22">
        <v>43950</v>
      </c>
      <c r="C4783" s="22">
        <v>43950</v>
      </c>
      <c r="D4783" s="21" t="s">
        <v>10</v>
      </c>
      <c r="E4783" s="23">
        <v>0</v>
      </c>
      <c r="F4783" s="23">
        <v>0</v>
      </c>
      <c r="G4783" s="23">
        <v>11900.16</v>
      </c>
      <c r="H4783" s="23">
        <v>559121.88</v>
      </c>
      <c r="I4783" s="21" t="s">
        <v>11</v>
      </c>
      <c r="J4783" s="21" t="s">
        <v>12</v>
      </c>
      <c r="K4783" s="21" t="str">
        <f t="shared" si="245"/>
        <v/>
      </c>
      <c r="L4783" s="21" t="e">
        <f ca="1">IF(AND(K4783&lt;&gt; "", COUNTIF(SAP!#REF!,K4783)&gt;0),"Matched", "")</f>
        <v>#REF!</v>
      </c>
      <c r="M4783" s="21" t="str">
        <f t="shared" si="246"/>
        <v/>
      </c>
      <c r="N4783" s="21" t="e">
        <f ca="1">IF(AND(M4783&lt;&gt; "", COUNTIF(SAP!#REF!,M4783)&gt;0),"Matched", "")</f>
        <v>#REF!</v>
      </c>
      <c r="O4783" s="21" t="str">
        <f t="shared" si="247"/>
        <v/>
      </c>
      <c r="P4783" s="21" t="e">
        <f ca="1">IF(AND(O4783&lt;&gt; "", COUNTIF(SAP!#REF!,O4783)&gt;0),"Matched", "")</f>
        <v>#REF!</v>
      </c>
      <c r="Q4783" s="21" t="str">
        <f ca="1">IF(OR(D4783="AC",D4783="TR"),"Logic4"&amp;"_"&amp;TEXT(C4783,"dd.mm.yyyy") &amp;"_"&amp; 858422.02,"")</f>
        <v>Logic4_29.04.2020_858422.02</v>
      </c>
      <c r="R4783" s="21" t="e">
        <f ca="1">IF(AND(Q4783&lt;&gt; "", COUNTIF(SAP!#REF!,Q4783)&gt;0),"Matched", "")</f>
        <v>#REF!</v>
      </c>
    </row>
    <row r="4784" spans="1:18" hidden="1">
      <c r="A4784" s="21">
        <v>11563327</v>
      </c>
      <c r="B4784" s="22">
        <v>43950</v>
      </c>
      <c r="C4784" s="22">
        <v>43950</v>
      </c>
      <c r="D4784" s="21" t="s">
        <v>10</v>
      </c>
      <c r="E4784" s="23">
        <v>0</v>
      </c>
      <c r="F4784" s="23">
        <v>0</v>
      </c>
      <c r="G4784" s="23">
        <v>12110</v>
      </c>
      <c r="H4784" s="23">
        <v>571231.88</v>
      </c>
      <c r="I4784" s="21" t="s">
        <v>11</v>
      </c>
      <c r="J4784" s="21" t="s">
        <v>12</v>
      </c>
      <c r="K4784" s="21" t="str">
        <f t="shared" si="245"/>
        <v/>
      </c>
      <c r="L4784" s="21" t="e">
        <f ca="1">IF(AND(K4784&lt;&gt; "", COUNTIF(SAP!#REF!,K4784)&gt;0),"Matched", "")</f>
        <v>#REF!</v>
      </c>
      <c r="M4784" s="21" t="str">
        <f t="shared" si="246"/>
        <v/>
      </c>
      <c r="N4784" s="21" t="e">
        <f ca="1">IF(AND(M4784&lt;&gt; "", COUNTIF(SAP!#REF!,M4784)&gt;0),"Matched", "")</f>
        <v>#REF!</v>
      </c>
      <c r="O4784" s="21" t="str">
        <f t="shared" si="247"/>
        <v/>
      </c>
      <c r="P4784" s="21" t="e">
        <f ca="1">IF(AND(O4784&lt;&gt; "", COUNTIF(SAP!#REF!,O4784)&gt;0),"Matched", "")</f>
        <v>#REF!</v>
      </c>
      <c r="Q4784" s="21" t="str">
        <f ca="1">IF(OR(D4784="AC",D4784="TR"),"Logic4"&amp;"_"&amp;TEXT(C4784,"dd.mm.yyyy") &amp;"_"&amp; 858422.02,"")</f>
        <v>Logic4_29.04.2020_858422.02</v>
      </c>
      <c r="R4784" s="21" t="e">
        <f ca="1">IF(AND(Q4784&lt;&gt; "", COUNTIF(SAP!#REF!,Q4784)&gt;0),"Matched", "")</f>
        <v>#REF!</v>
      </c>
    </row>
    <row r="4785" spans="1:20" hidden="1">
      <c r="A4785" s="21">
        <v>11563327</v>
      </c>
      <c r="B4785" s="22">
        <v>43950</v>
      </c>
      <c r="C4785" s="22">
        <v>43950</v>
      </c>
      <c r="D4785" s="21" t="s">
        <v>10</v>
      </c>
      <c r="E4785" s="23">
        <v>0</v>
      </c>
      <c r="F4785" s="23">
        <v>0</v>
      </c>
      <c r="G4785" s="23">
        <v>13207.6</v>
      </c>
      <c r="H4785" s="23">
        <v>584439.48</v>
      </c>
      <c r="I4785" s="21" t="s">
        <v>11</v>
      </c>
      <c r="J4785" s="21" t="s">
        <v>12</v>
      </c>
      <c r="K4785" s="21" t="str">
        <f t="shared" si="245"/>
        <v/>
      </c>
      <c r="L4785" s="21" t="e">
        <f ca="1">IF(AND(K4785&lt;&gt; "", COUNTIF(SAP!#REF!,K4785)&gt;0),"Matched", "")</f>
        <v>#REF!</v>
      </c>
      <c r="M4785" s="21" t="str">
        <f t="shared" si="246"/>
        <v/>
      </c>
      <c r="N4785" s="21" t="e">
        <f ca="1">IF(AND(M4785&lt;&gt; "", COUNTIF(SAP!#REF!,M4785)&gt;0),"Matched", "")</f>
        <v>#REF!</v>
      </c>
      <c r="O4785" s="21" t="str">
        <f t="shared" si="247"/>
        <v/>
      </c>
      <c r="P4785" s="21" t="e">
        <f ca="1">IF(AND(O4785&lt;&gt; "", COUNTIF(SAP!#REF!,O4785)&gt;0),"Matched", "")</f>
        <v>#REF!</v>
      </c>
      <c r="Q4785" s="21" t="str">
        <f ca="1">IF(OR(D4785="AC",D4785="TR"),"Logic4"&amp;"_"&amp;TEXT(C4785,"dd.mm.yyyy") &amp;"_"&amp; 858422.02,"")</f>
        <v>Logic4_29.04.2020_858422.02</v>
      </c>
      <c r="R4785" s="21" t="e">
        <f ca="1">IF(AND(Q4785&lt;&gt; "", COUNTIF(SAP!#REF!,Q4785)&gt;0),"Matched", "")</f>
        <v>#REF!</v>
      </c>
    </row>
    <row r="4786" spans="1:20" hidden="1">
      <c r="A4786" s="21">
        <v>11563327</v>
      </c>
      <c r="B4786" s="22">
        <v>43950</v>
      </c>
      <c r="C4786" s="22">
        <v>43950</v>
      </c>
      <c r="D4786" s="21" t="s">
        <v>10</v>
      </c>
      <c r="E4786" s="23">
        <v>0</v>
      </c>
      <c r="F4786" s="23">
        <v>0</v>
      </c>
      <c r="G4786" s="23">
        <v>14174.4</v>
      </c>
      <c r="H4786" s="23">
        <v>598613.88</v>
      </c>
      <c r="I4786" s="21" t="s">
        <v>11</v>
      </c>
      <c r="J4786" s="21" t="s">
        <v>12</v>
      </c>
      <c r="K4786" s="21" t="str">
        <f t="shared" si="245"/>
        <v/>
      </c>
      <c r="L4786" s="21" t="e">
        <f ca="1">IF(AND(K4786&lt;&gt; "", COUNTIF(SAP!#REF!,K4786)&gt;0),"Matched", "")</f>
        <v>#REF!</v>
      </c>
      <c r="M4786" s="21" t="str">
        <f t="shared" si="246"/>
        <v/>
      </c>
      <c r="N4786" s="21" t="e">
        <f ca="1">IF(AND(M4786&lt;&gt; "", COUNTIF(SAP!#REF!,M4786)&gt;0),"Matched", "")</f>
        <v>#REF!</v>
      </c>
      <c r="O4786" s="21" t="str">
        <f t="shared" si="247"/>
        <v/>
      </c>
      <c r="P4786" s="21" t="e">
        <f ca="1">IF(AND(O4786&lt;&gt; "", COUNTIF(SAP!#REF!,O4786)&gt;0),"Matched", "")</f>
        <v>#REF!</v>
      </c>
      <c r="Q4786" s="21" t="str">
        <f ca="1">IF(OR(D4786="AC",D4786="TR"),"Logic4"&amp;"_"&amp;TEXT(C4786,"dd.mm.yyyy") &amp;"_"&amp; 858422.02,"")</f>
        <v>Logic4_29.04.2020_858422.02</v>
      </c>
      <c r="R4786" s="21" t="e">
        <f ca="1">IF(AND(Q4786&lt;&gt; "", COUNTIF(SAP!#REF!,Q4786)&gt;0),"Matched", "")</f>
        <v>#REF!</v>
      </c>
    </row>
    <row r="4787" spans="1:20" hidden="1">
      <c r="A4787" s="21">
        <v>11563327</v>
      </c>
      <c r="B4787" s="22">
        <v>43950</v>
      </c>
      <c r="C4787" s="22">
        <v>43950</v>
      </c>
      <c r="D4787" s="21" t="s">
        <v>10</v>
      </c>
      <c r="E4787" s="23">
        <v>0</v>
      </c>
      <c r="F4787" s="23">
        <v>0</v>
      </c>
      <c r="G4787" s="23">
        <v>15062.04</v>
      </c>
      <c r="H4787" s="23">
        <v>613675.92000000004</v>
      </c>
      <c r="I4787" s="21" t="s">
        <v>11</v>
      </c>
      <c r="J4787" s="21" t="s">
        <v>12</v>
      </c>
      <c r="K4787" s="21" t="str">
        <f t="shared" si="245"/>
        <v/>
      </c>
      <c r="L4787" s="21" t="e">
        <f ca="1">IF(AND(K4787&lt;&gt; "", COUNTIF(SAP!#REF!,K4787)&gt;0),"Matched", "")</f>
        <v>#REF!</v>
      </c>
      <c r="M4787" s="21" t="str">
        <f t="shared" si="246"/>
        <v/>
      </c>
      <c r="N4787" s="21" t="e">
        <f ca="1">IF(AND(M4787&lt;&gt; "", COUNTIF(SAP!#REF!,M4787)&gt;0),"Matched", "")</f>
        <v>#REF!</v>
      </c>
      <c r="O4787" s="21" t="str">
        <f t="shared" si="247"/>
        <v/>
      </c>
      <c r="P4787" s="21" t="e">
        <f ca="1">IF(AND(O4787&lt;&gt; "", COUNTIF(SAP!#REF!,O4787)&gt;0),"Matched", "")</f>
        <v>#REF!</v>
      </c>
      <c r="Q4787" s="21" t="str">
        <f ca="1">IF(OR(D4787="AC",D4787="TR"),"Logic4"&amp;"_"&amp;TEXT(C4787,"dd.mm.yyyy") &amp;"_"&amp; 858422.02,"")</f>
        <v>Logic4_29.04.2020_858422.02</v>
      </c>
      <c r="R4787" s="21" t="e">
        <f ca="1">IF(AND(Q4787&lt;&gt; "", COUNTIF(SAP!#REF!,Q4787)&gt;0),"Matched", "")</f>
        <v>#REF!</v>
      </c>
    </row>
    <row r="4788" spans="1:20" hidden="1">
      <c r="A4788" s="21">
        <v>11563327</v>
      </c>
      <c r="B4788" s="22">
        <v>43950</v>
      </c>
      <c r="C4788" s="22">
        <v>43950</v>
      </c>
      <c r="D4788" s="21" t="s">
        <v>10</v>
      </c>
      <c r="E4788" s="23">
        <v>0</v>
      </c>
      <c r="F4788" s="23">
        <v>0</v>
      </c>
      <c r="G4788" s="23">
        <v>16405</v>
      </c>
      <c r="H4788" s="23">
        <v>630080.92000000004</v>
      </c>
      <c r="I4788" s="21" t="s">
        <v>11</v>
      </c>
      <c r="J4788" s="21" t="s">
        <v>12</v>
      </c>
      <c r="K4788" s="21" t="str">
        <f t="shared" si="245"/>
        <v/>
      </c>
      <c r="L4788" s="21" t="e">
        <f ca="1">IF(AND(K4788&lt;&gt; "", COUNTIF(SAP!#REF!,K4788)&gt;0),"Matched", "")</f>
        <v>#REF!</v>
      </c>
      <c r="M4788" s="21" t="str">
        <f t="shared" si="246"/>
        <v/>
      </c>
      <c r="N4788" s="21" t="e">
        <f ca="1">IF(AND(M4788&lt;&gt; "", COUNTIF(SAP!#REF!,M4788)&gt;0),"Matched", "")</f>
        <v>#REF!</v>
      </c>
      <c r="O4788" s="21" t="str">
        <f t="shared" si="247"/>
        <v/>
      </c>
      <c r="P4788" s="21" t="e">
        <f ca="1">IF(AND(O4788&lt;&gt; "", COUNTIF(SAP!#REF!,O4788)&gt;0),"Matched", "")</f>
        <v>#REF!</v>
      </c>
      <c r="Q4788" s="21" t="str">
        <f ca="1">IF(OR(D4788="AC",D4788="TR"),"Logic4"&amp;"_"&amp;TEXT(C4788,"dd.mm.yyyy") &amp;"_"&amp; 858422.02,"")</f>
        <v>Logic4_29.04.2020_858422.02</v>
      </c>
      <c r="R4788" s="21" t="e">
        <f ca="1">IF(AND(Q4788&lt;&gt; "", COUNTIF(SAP!#REF!,Q4788)&gt;0),"Matched", "")</f>
        <v>#REF!</v>
      </c>
    </row>
    <row r="4789" spans="1:20" hidden="1">
      <c r="A4789" s="21">
        <v>11563327</v>
      </c>
      <c r="B4789" s="22">
        <v>43950</v>
      </c>
      <c r="C4789" s="22">
        <v>43950</v>
      </c>
      <c r="D4789" s="21" t="s">
        <v>10</v>
      </c>
      <c r="E4789" s="23">
        <v>0</v>
      </c>
      <c r="F4789" s="23">
        <v>0</v>
      </c>
      <c r="G4789" s="23">
        <v>16680</v>
      </c>
      <c r="H4789" s="23">
        <v>646760.92000000004</v>
      </c>
      <c r="I4789" s="21" t="s">
        <v>11</v>
      </c>
      <c r="J4789" s="21" t="s">
        <v>12</v>
      </c>
      <c r="K4789" s="21" t="str">
        <f t="shared" si="245"/>
        <v/>
      </c>
      <c r="L4789" s="21" t="e">
        <f ca="1">IF(AND(K4789&lt;&gt; "", COUNTIF(SAP!#REF!,K4789)&gt;0),"Matched", "")</f>
        <v>#REF!</v>
      </c>
      <c r="M4789" s="21" t="str">
        <f t="shared" si="246"/>
        <v/>
      </c>
      <c r="N4789" s="21" t="e">
        <f ca="1">IF(AND(M4789&lt;&gt; "", COUNTIF(SAP!#REF!,M4789)&gt;0),"Matched", "")</f>
        <v>#REF!</v>
      </c>
      <c r="O4789" s="21" t="str">
        <f t="shared" si="247"/>
        <v/>
      </c>
      <c r="P4789" s="21" t="e">
        <f ca="1">IF(AND(O4789&lt;&gt; "", COUNTIF(SAP!#REF!,O4789)&gt;0),"Matched", "")</f>
        <v>#REF!</v>
      </c>
      <c r="Q4789" s="21" t="str">
        <f ca="1">IF(OR(D4789="AC",D4789="TR"),"Logic4"&amp;"_"&amp;TEXT(C4789,"dd.mm.yyyy") &amp;"_"&amp; 858422.02,"")</f>
        <v>Logic4_29.04.2020_858422.02</v>
      </c>
      <c r="R4789" s="21" t="e">
        <f ca="1">IF(AND(Q4789&lt;&gt; "", COUNTIF(SAP!#REF!,Q4789)&gt;0),"Matched", "")</f>
        <v>#REF!</v>
      </c>
    </row>
    <row r="4790" spans="1:20" hidden="1">
      <c r="A4790" s="21">
        <v>11563327</v>
      </c>
      <c r="B4790" s="22">
        <v>43950</v>
      </c>
      <c r="C4790" s="22">
        <v>43950</v>
      </c>
      <c r="D4790" s="21" t="s">
        <v>10</v>
      </c>
      <c r="E4790" s="23">
        <v>0</v>
      </c>
      <c r="F4790" s="23">
        <v>0</v>
      </c>
      <c r="G4790" s="23">
        <v>17788.3</v>
      </c>
      <c r="H4790" s="23">
        <v>664549.22</v>
      </c>
      <c r="I4790" s="21" t="s">
        <v>11</v>
      </c>
      <c r="J4790" s="21" t="s">
        <v>12</v>
      </c>
      <c r="K4790" s="21" t="str">
        <f t="shared" si="245"/>
        <v/>
      </c>
      <c r="L4790" s="21" t="e">
        <f ca="1">IF(AND(K4790&lt;&gt; "", COUNTIF(SAP!#REF!,K4790)&gt;0),"Matched", "")</f>
        <v>#REF!</v>
      </c>
      <c r="M4790" s="21" t="str">
        <f t="shared" si="246"/>
        <v/>
      </c>
      <c r="N4790" s="21" t="e">
        <f ca="1">IF(AND(M4790&lt;&gt; "", COUNTIF(SAP!#REF!,M4790)&gt;0),"Matched", "")</f>
        <v>#REF!</v>
      </c>
      <c r="O4790" s="21" t="str">
        <f t="shared" si="247"/>
        <v/>
      </c>
      <c r="P4790" s="21" t="e">
        <f ca="1">IF(AND(O4790&lt;&gt; "", COUNTIF(SAP!#REF!,O4790)&gt;0),"Matched", "")</f>
        <v>#REF!</v>
      </c>
      <c r="Q4790" s="21" t="str">
        <f ca="1">IF(OR(D4790="AC",D4790="TR"),"Logic4"&amp;"_"&amp;TEXT(C4790,"dd.mm.yyyy") &amp;"_"&amp; 858422.02,"")</f>
        <v>Logic4_29.04.2020_858422.02</v>
      </c>
      <c r="R4790" s="21" t="e">
        <f ca="1">IF(AND(Q4790&lt;&gt; "", COUNTIF(SAP!#REF!,Q4790)&gt;0),"Matched", "")</f>
        <v>#REF!</v>
      </c>
    </row>
    <row r="4791" spans="1:20" hidden="1">
      <c r="A4791" s="21">
        <v>11563327</v>
      </c>
      <c r="B4791" s="22">
        <v>43950</v>
      </c>
      <c r="C4791" s="22">
        <v>43950</v>
      </c>
      <c r="D4791" s="21" t="s">
        <v>10</v>
      </c>
      <c r="E4791" s="23">
        <v>0</v>
      </c>
      <c r="F4791" s="23">
        <v>0</v>
      </c>
      <c r="G4791" s="23">
        <v>18312.669999999998</v>
      </c>
      <c r="H4791" s="23">
        <v>682861.89</v>
      </c>
      <c r="I4791" s="21" t="s">
        <v>11</v>
      </c>
      <c r="J4791" s="21" t="s">
        <v>12</v>
      </c>
      <c r="K4791" s="21" t="str">
        <f t="shared" si="245"/>
        <v/>
      </c>
      <c r="L4791" s="21" t="e">
        <f ca="1">IF(AND(K4791&lt;&gt; "", COUNTIF(SAP!#REF!,K4791)&gt;0),"Matched", "")</f>
        <v>#REF!</v>
      </c>
      <c r="M4791" s="21" t="str">
        <f t="shared" si="246"/>
        <v/>
      </c>
      <c r="N4791" s="21" t="e">
        <f ca="1">IF(AND(M4791&lt;&gt; "", COUNTIF(SAP!#REF!,M4791)&gt;0),"Matched", "")</f>
        <v>#REF!</v>
      </c>
      <c r="O4791" s="21" t="str">
        <f t="shared" si="247"/>
        <v/>
      </c>
      <c r="P4791" s="21" t="e">
        <f ca="1">IF(AND(O4791&lt;&gt; "", COUNTIF(SAP!#REF!,O4791)&gt;0),"Matched", "")</f>
        <v>#REF!</v>
      </c>
      <c r="Q4791" s="21" t="str">
        <f ca="1">IF(OR(D4791="AC",D4791="TR"),"Logic4"&amp;"_"&amp;TEXT(C4791,"dd.mm.yyyy") &amp;"_"&amp; 858422.02,"")</f>
        <v>Logic4_29.04.2020_858422.02</v>
      </c>
      <c r="R4791" s="21" t="e">
        <f ca="1">IF(AND(Q4791&lt;&gt; "", COUNTIF(SAP!#REF!,Q4791)&gt;0),"Matched", "")</f>
        <v>#REF!</v>
      </c>
    </row>
    <row r="4792" spans="1:20" hidden="1">
      <c r="A4792" s="21">
        <v>11563327</v>
      </c>
      <c r="B4792" s="22">
        <v>43950</v>
      </c>
      <c r="C4792" s="22">
        <v>43950</v>
      </c>
      <c r="D4792" s="21" t="s">
        <v>10</v>
      </c>
      <c r="E4792" s="23">
        <v>0</v>
      </c>
      <c r="F4792" s="23">
        <v>0</v>
      </c>
      <c r="G4792" s="23">
        <v>19271.099999999999</v>
      </c>
      <c r="H4792" s="23">
        <v>702132.99</v>
      </c>
      <c r="I4792" s="21" t="s">
        <v>11</v>
      </c>
      <c r="J4792" s="21" t="s">
        <v>12</v>
      </c>
      <c r="K4792" s="21" t="str">
        <f t="shared" si="245"/>
        <v/>
      </c>
      <c r="L4792" s="21" t="e">
        <f ca="1">IF(AND(K4792&lt;&gt; "", COUNTIF(SAP!#REF!,K4792)&gt;0),"Matched", "")</f>
        <v>#REF!</v>
      </c>
      <c r="M4792" s="21" t="str">
        <f t="shared" si="246"/>
        <v/>
      </c>
      <c r="N4792" s="21" t="e">
        <f ca="1">IF(AND(M4792&lt;&gt; "", COUNTIF(SAP!#REF!,M4792)&gt;0),"Matched", "")</f>
        <v>#REF!</v>
      </c>
      <c r="O4792" s="21" t="str">
        <f t="shared" si="247"/>
        <v/>
      </c>
      <c r="P4792" s="21" t="e">
        <f ca="1">IF(AND(O4792&lt;&gt; "", COUNTIF(SAP!#REF!,O4792)&gt;0),"Matched", "")</f>
        <v>#REF!</v>
      </c>
      <c r="Q4792" s="21" t="str">
        <f ca="1">IF(OR(D4792="AC",D4792="TR"),"Logic4"&amp;"_"&amp;TEXT(C4792,"dd.mm.yyyy") &amp;"_"&amp; 858422.02,"")</f>
        <v>Logic4_29.04.2020_858422.02</v>
      </c>
      <c r="R4792" s="21" t="e">
        <f ca="1">IF(AND(Q4792&lt;&gt; "", COUNTIF(SAP!#REF!,Q4792)&gt;0),"Matched", "")</f>
        <v>#REF!</v>
      </c>
    </row>
    <row r="4793" spans="1:20" hidden="1">
      <c r="A4793" s="21">
        <v>11563327</v>
      </c>
      <c r="B4793" s="22">
        <v>43950</v>
      </c>
      <c r="C4793" s="22">
        <v>43950</v>
      </c>
      <c r="D4793" s="21" t="s">
        <v>10</v>
      </c>
      <c r="E4793" s="23">
        <v>0</v>
      </c>
      <c r="F4793" s="23">
        <v>0</v>
      </c>
      <c r="G4793" s="23">
        <v>20694.11</v>
      </c>
      <c r="H4793" s="23">
        <v>722827.1</v>
      </c>
      <c r="I4793" s="21" t="s">
        <v>11</v>
      </c>
      <c r="J4793" s="21" t="s">
        <v>12</v>
      </c>
      <c r="K4793" s="21" t="str">
        <f t="shared" si="245"/>
        <v/>
      </c>
      <c r="L4793" s="21" t="e">
        <f ca="1">IF(AND(K4793&lt;&gt; "", COUNTIF(SAP!#REF!,K4793)&gt;0),"Matched", "")</f>
        <v>#REF!</v>
      </c>
      <c r="M4793" s="21" t="str">
        <f t="shared" si="246"/>
        <v/>
      </c>
      <c r="N4793" s="21" t="e">
        <f ca="1">IF(AND(M4793&lt;&gt; "", COUNTIF(SAP!#REF!,M4793)&gt;0),"Matched", "")</f>
        <v>#REF!</v>
      </c>
      <c r="O4793" s="21" t="str">
        <f t="shared" si="247"/>
        <v/>
      </c>
      <c r="P4793" s="21" t="e">
        <f ca="1">IF(AND(O4793&lt;&gt; "", COUNTIF(SAP!#REF!,O4793)&gt;0),"Matched", "")</f>
        <v>#REF!</v>
      </c>
      <c r="Q4793" s="21" t="str">
        <f ca="1">IF(OR(D4793="AC",D4793="TR"),"Logic4"&amp;"_"&amp;TEXT(C4793,"dd.mm.yyyy") &amp;"_"&amp; 858422.02,"")</f>
        <v>Logic4_29.04.2020_858422.02</v>
      </c>
      <c r="R4793" s="21" t="e">
        <f ca="1">IF(AND(Q4793&lt;&gt; "", COUNTIF(SAP!#REF!,Q4793)&gt;0),"Matched", "")</f>
        <v>#REF!</v>
      </c>
    </row>
    <row r="4794" spans="1:20" hidden="1">
      <c r="A4794" s="21">
        <v>11563327</v>
      </c>
      <c r="B4794" s="22">
        <v>43950</v>
      </c>
      <c r="C4794" s="22">
        <v>43950</v>
      </c>
      <c r="D4794" s="21" t="s">
        <v>10</v>
      </c>
      <c r="E4794" s="23">
        <v>0</v>
      </c>
      <c r="F4794" s="23">
        <v>0</v>
      </c>
      <c r="G4794" s="23">
        <v>22226.7</v>
      </c>
      <c r="H4794" s="23">
        <v>745053.8</v>
      </c>
      <c r="I4794" s="21" t="s">
        <v>11</v>
      </c>
      <c r="J4794" s="21" t="s">
        <v>12</v>
      </c>
      <c r="K4794" s="21" t="str">
        <f t="shared" si="245"/>
        <v/>
      </c>
      <c r="L4794" s="21" t="e">
        <f ca="1">IF(AND(K4794&lt;&gt; "", COUNTIF(SAP!#REF!,K4794)&gt;0),"Matched", "")</f>
        <v>#REF!</v>
      </c>
      <c r="M4794" s="21" t="str">
        <f t="shared" si="246"/>
        <v/>
      </c>
      <c r="N4794" s="21" t="e">
        <f ca="1">IF(AND(M4794&lt;&gt; "", COUNTIF(SAP!#REF!,M4794)&gt;0),"Matched", "")</f>
        <v>#REF!</v>
      </c>
      <c r="O4794" s="21" t="str">
        <f t="shared" si="247"/>
        <v/>
      </c>
      <c r="P4794" s="21" t="e">
        <f ca="1">IF(AND(O4794&lt;&gt; "", COUNTIF(SAP!#REF!,O4794)&gt;0),"Matched", "")</f>
        <v>#REF!</v>
      </c>
      <c r="Q4794" s="21" t="str">
        <f ca="1">IF(OR(D4794="AC",D4794="TR"),"Logic4"&amp;"_"&amp;TEXT(C4794,"dd.mm.yyyy") &amp;"_"&amp; 858422.02,"")</f>
        <v>Logic4_29.04.2020_858422.02</v>
      </c>
      <c r="R4794" s="21" t="e">
        <f ca="1">IF(AND(Q4794&lt;&gt; "", COUNTIF(SAP!#REF!,Q4794)&gt;0),"Matched", "")</f>
        <v>#REF!</v>
      </c>
    </row>
    <row r="4795" spans="1:20" hidden="1">
      <c r="A4795" s="21">
        <v>11563327</v>
      </c>
      <c r="B4795" s="22">
        <v>43950</v>
      </c>
      <c r="C4795" s="22">
        <v>43950</v>
      </c>
      <c r="D4795" s="21" t="s">
        <v>10</v>
      </c>
      <c r="E4795" s="23">
        <v>0</v>
      </c>
      <c r="F4795" s="23">
        <v>0</v>
      </c>
      <c r="G4795" s="23">
        <v>24844.400000000001</v>
      </c>
      <c r="H4795" s="23">
        <v>769898.2</v>
      </c>
      <c r="I4795" s="21" t="s">
        <v>11</v>
      </c>
      <c r="J4795" s="21" t="s">
        <v>12</v>
      </c>
      <c r="K4795" s="21" t="str">
        <f t="shared" si="245"/>
        <v/>
      </c>
      <c r="L4795" s="21" t="e">
        <f ca="1">IF(AND(K4795&lt;&gt; "", COUNTIF(SAP!#REF!,K4795)&gt;0),"Matched", "")</f>
        <v>#REF!</v>
      </c>
      <c r="M4795" s="21" t="str">
        <f t="shared" si="246"/>
        <v/>
      </c>
      <c r="N4795" s="21" t="e">
        <f ca="1">IF(AND(M4795&lt;&gt; "", COUNTIF(SAP!#REF!,M4795)&gt;0),"Matched", "")</f>
        <v>#REF!</v>
      </c>
      <c r="O4795" s="21" t="str">
        <f t="shared" si="247"/>
        <v/>
      </c>
      <c r="P4795" s="21" t="e">
        <f ca="1">IF(AND(O4795&lt;&gt; "", COUNTIF(SAP!#REF!,O4795)&gt;0),"Matched", "")</f>
        <v>#REF!</v>
      </c>
      <c r="Q4795" s="21" t="str">
        <f ca="1">IF(OR(D4795="AC",D4795="TR"),"Logic4"&amp;"_"&amp;TEXT(C4795,"dd.mm.yyyy") &amp;"_"&amp; 858422.02,"")</f>
        <v>Logic4_29.04.2020_858422.02</v>
      </c>
      <c r="R4795" s="21" t="e">
        <f ca="1">IF(AND(Q4795&lt;&gt; "", COUNTIF(SAP!#REF!,Q4795)&gt;0),"Matched", "")</f>
        <v>#REF!</v>
      </c>
    </row>
    <row r="4796" spans="1:20" hidden="1">
      <c r="A4796" s="21">
        <v>11563327</v>
      </c>
      <c r="B4796" s="22">
        <v>43950</v>
      </c>
      <c r="C4796" s="22">
        <v>43950</v>
      </c>
      <c r="D4796" s="21" t="s">
        <v>10</v>
      </c>
      <c r="E4796" s="23">
        <v>0</v>
      </c>
      <c r="F4796" s="23">
        <v>0</v>
      </c>
      <c r="G4796" s="23">
        <v>25719.23</v>
      </c>
      <c r="H4796" s="23">
        <v>795617.43</v>
      </c>
      <c r="I4796" s="21" t="s">
        <v>11</v>
      </c>
      <c r="J4796" s="21" t="s">
        <v>12</v>
      </c>
      <c r="K4796" s="21" t="str">
        <f t="shared" si="245"/>
        <v/>
      </c>
      <c r="L4796" s="21" t="e">
        <f ca="1">IF(AND(K4796&lt;&gt; "", COUNTIF(SAP!#REF!,K4796)&gt;0),"Matched", "")</f>
        <v>#REF!</v>
      </c>
      <c r="M4796" s="21" t="str">
        <f t="shared" si="246"/>
        <v/>
      </c>
      <c r="N4796" s="21" t="e">
        <f ca="1">IF(AND(M4796&lt;&gt; "", COUNTIF(SAP!#REF!,M4796)&gt;0),"Matched", "")</f>
        <v>#REF!</v>
      </c>
      <c r="O4796" s="21" t="str">
        <f t="shared" si="247"/>
        <v/>
      </c>
      <c r="P4796" s="21" t="e">
        <f ca="1">IF(AND(O4796&lt;&gt; "", COUNTIF(SAP!#REF!,O4796)&gt;0),"Matched", "")</f>
        <v>#REF!</v>
      </c>
      <c r="Q4796" s="21" t="str">
        <f ca="1">IF(OR(D4796="AC",D4796="TR"),"Logic4"&amp;"_"&amp;TEXT(C4796,"dd.mm.yyyy") &amp;"_"&amp; 858422.02,"")</f>
        <v>Logic4_29.04.2020_858422.02</v>
      </c>
      <c r="R4796" s="21" t="e">
        <f ca="1">IF(AND(Q4796&lt;&gt; "", COUNTIF(SAP!#REF!,Q4796)&gt;0),"Matched", "")</f>
        <v>#REF!</v>
      </c>
    </row>
    <row r="4797" spans="1:20" hidden="1">
      <c r="A4797" s="21">
        <v>11563327</v>
      </c>
      <c r="B4797" s="22">
        <v>43950</v>
      </c>
      <c r="C4797" s="22">
        <v>43950</v>
      </c>
      <c r="D4797" s="21" t="s">
        <v>10</v>
      </c>
      <c r="E4797" s="23">
        <v>0</v>
      </c>
      <c r="F4797" s="23">
        <v>0</v>
      </c>
      <c r="G4797" s="23">
        <v>27115.4</v>
      </c>
      <c r="H4797" s="23">
        <v>822732.83</v>
      </c>
      <c r="I4797" s="21" t="s">
        <v>11</v>
      </c>
      <c r="J4797" s="21" t="s">
        <v>12</v>
      </c>
      <c r="K4797" s="21" t="str">
        <f t="shared" si="245"/>
        <v/>
      </c>
      <c r="L4797" s="21" t="e">
        <f ca="1">IF(AND(K4797&lt;&gt; "", COUNTIF(SAP!#REF!,K4797)&gt;0),"Matched", "")</f>
        <v>#REF!</v>
      </c>
      <c r="M4797" s="21" t="str">
        <f t="shared" si="246"/>
        <v/>
      </c>
      <c r="N4797" s="21" t="e">
        <f ca="1">IF(AND(M4797&lt;&gt; "", COUNTIF(SAP!#REF!,M4797)&gt;0),"Matched", "")</f>
        <v>#REF!</v>
      </c>
      <c r="O4797" s="21" t="str">
        <f t="shared" si="247"/>
        <v/>
      </c>
      <c r="P4797" s="21" t="e">
        <f ca="1">IF(AND(O4797&lt;&gt; "", COUNTIF(SAP!#REF!,O4797)&gt;0),"Matched", "")</f>
        <v>#REF!</v>
      </c>
      <c r="Q4797" s="21" t="str">
        <f ca="1">IF(OR(D4797="AC",D4797="TR"),"Logic4"&amp;"_"&amp;TEXT(C4797,"dd.mm.yyyy") &amp;"_"&amp; 858422.02,"")</f>
        <v>Logic4_29.04.2020_858422.02</v>
      </c>
      <c r="R4797" s="21" t="e">
        <f ca="1">IF(AND(Q4797&lt;&gt; "", COUNTIF(SAP!#REF!,Q4797)&gt;0),"Matched", "")</f>
        <v>#REF!</v>
      </c>
    </row>
    <row r="4798" spans="1:20" hidden="1">
      <c r="A4798" s="21">
        <v>11563327</v>
      </c>
      <c r="B4798" s="22">
        <v>43950</v>
      </c>
      <c r="C4798" s="22">
        <v>43950</v>
      </c>
      <c r="D4798" s="21" t="s">
        <v>10</v>
      </c>
      <c r="E4798" s="23">
        <v>0</v>
      </c>
      <c r="F4798" s="23">
        <v>0</v>
      </c>
      <c r="G4798" s="23">
        <v>35689.19</v>
      </c>
      <c r="H4798" s="23">
        <v>858422.02</v>
      </c>
      <c r="I4798" s="21" t="s">
        <v>11</v>
      </c>
      <c r="J4798" s="21" t="s">
        <v>12</v>
      </c>
      <c r="K4798" s="21" t="str">
        <f t="shared" si="245"/>
        <v/>
      </c>
      <c r="L4798" s="21" t="e">
        <f ca="1">IF(AND(K4798&lt;&gt; "", COUNTIF(SAP!#REF!,K4798)&gt;0),"Matched", "")</f>
        <v>#REF!</v>
      </c>
      <c r="M4798" s="21" t="str">
        <f t="shared" si="246"/>
        <v/>
      </c>
      <c r="N4798" s="21" t="e">
        <f ca="1">IF(AND(M4798&lt;&gt; "", COUNTIF(SAP!#REF!,M4798)&gt;0),"Matched", "")</f>
        <v>#REF!</v>
      </c>
      <c r="O4798" s="21" t="str">
        <f t="shared" si="247"/>
        <v/>
      </c>
      <c r="P4798" s="21" t="e">
        <f ca="1">IF(AND(O4798&lt;&gt; "", COUNTIF(SAP!#REF!,O4798)&gt;0),"Matched", "")</f>
        <v>#REF!</v>
      </c>
      <c r="Q4798" s="21" t="str">
        <f ca="1">IF(OR(D4798="AC",D4798="TR"),"Logic4"&amp;"_"&amp;TEXT(C4798,"dd.mm.yyyy") &amp;"_"&amp; 858422.02,"")</f>
        <v>Logic4_29.04.2020_858422.02</v>
      </c>
      <c r="R4798" s="21" t="e">
        <f ca="1">IF(AND(Q4798&lt;&gt; "", COUNTIF(SAP!#REF!,Q4798)&gt;0),"Matched", "")</f>
        <v>#REF!</v>
      </c>
    </row>
    <row r="4799" spans="1:20" hidden="1">
      <c r="A4799" s="21">
        <v>11563327</v>
      </c>
      <c r="B4799" s="22">
        <v>43950</v>
      </c>
      <c r="C4799" s="22">
        <v>43950</v>
      </c>
      <c r="D4799" s="21" t="s">
        <v>13</v>
      </c>
      <c r="E4799" s="23">
        <v>0</v>
      </c>
      <c r="F4799" s="23">
        <v>4.0199999999999996</v>
      </c>
      <c r="G4799" s="23">
        <v>0</v>
      </c>
      <c r="H4799" s="23">
        <v>858418</v>
      </c>
      <c r="I4799" s="21" t="s">
        <v>14</v>
      </c>
      <c r="J4799" s="21" t="s">
        <v>15</v>
      </c>
      <c r="K4799" s="21" t="str">
        <f t="shared" si="245"/>
        <v/>
      </c>
      <c r="L4799" s="21" t="e">
        <f ca="1">IF(AND(K4799&lt;&gt; "", COUNTIF(SAP!#REF!,K4799)&gt;0),"Matched", "")</f>
        <v>#REF!</v>
      </c>
      <c r="M4799" s="21" t="str">
        <f t="shared" si="246"/>
        <v/>
      </c>
      <c r="N4799" s="21" t="e">
        <f ca="1">IF(AND(M4799&lt;&gt; "", COUNTIF(SAP!#REF!,M4799)&gt;0),"Matched", "")</f>
        <v>#REF!</v>
      </c>
      <c r="O4799" s="21" t="str">
        <f t="shared" si="247"/>
        <v/>
      </c>
      <c r="P4799" s="21" t="e">
        <f ca="1">IF(AND(O4799&lt;&gt; "", COUNTIF(SAP!#REF!,O4799)&gt;0),"Matched", "")</f>
        <v>#REF!</v>
      </c>
      <c r="R4799" s="21" t="e">
        <f ca="1">IF(AND(Q4799&lt;&gt; "", COUNTIF(SAP!#REF!,Q4799)&gt;0),"Matched", "")</f>
        <v>#REF!</v>
      </c>
      <c r="S4799" s="21" t="str">
        <f ca="1">IF(AND(D4799="AD", I4799="800TAX  "),"Logic5"&amp;"_"&amp;TEXT(C4799,"dd.mm.yyyy") &amp;"_"&amp; 617.99,"")</f>
        <v>Logic5_29.04.2020_617.99</v>
      </c>
      <c r="T4799" s="21" t="e">
        <f ca="1">IF(AND(S4799&lt;&gt; "", COUNTIF(SAP!#REF!,S4799)&gt;0),"Matched", "")</f>
        <v>#REF!</v>
      </c>
    </row>
    <row r="4800" spans="1:20" hidden="1">
      <c r="A4800" s="21">
        <v>11563327</v>
      </c>
      <c r="B4800" s="22">
        <v>43950</v>
      </c>
      <c r="C4800" s="22">
        <v>43950</v>
      </c>
      <c r="D4800" s="21" t="s">
        <v>13</v>
      </c>
      <c r="E4800" s="23">
        <v>0</v>
      </c>
      <c r="F4800" s="23">
        <v>4.67</v>
      </c>
      <c r="G4800" s="23">
        <v>0</v>
      </c>
      <c r="H4800" s="23">
        <v>858413.33</v>
      </c>
      <c r="I4800" s="21" t="s">
        <v>14</v>
      </c>
      <c r="J4800" s="21" t="s">
        <v>15</v>
      </c>
      <c r="K4800" s="21" t="str">
        <f t="shared" si="245"/>
        <v/>
      </c>
      <c r="L4800" s="21" t="e">
        <f ca="1">IF(AND(K4800&lt;&gt; "", COUNTIF(SAP!#REF!,K4800)&gt;0),"Matched", "")</f>
        <v>#REF!</v>
      </c>
      <c r="M4800" s="21" t="str">
        <f t="shared" si="246"/>
        <v/>
      </c>
      <c r="N4800" s="21" t="e">
        <f ca="1">IF(AND(M4800&lt;&gt; "", COUNTIF(SAP!#REF!,M4800)&gt;0),"Matched", "")</f>
        <v>#REF!</v>
      </c>
      <c r="O4800" s="21" t="str">
        <f t="shared" si="247"/>
        <v/>
      </c>
      <c r="P4800" s="21" t="e">
        <f ca="1">IF(AND(O4800&lt;&gt; "", COUNTIF(SAP!#REF!,O4800)&gt;0),"Matched", "")</f>
        <v>#REF!</v>
      </c>
      <c r="R4800" s="21" t="e">
        <f ca="1">IF(AND(Q4800&lt;&gt; "", COUNTIF(SAP!#REF!,Q4800)&gt;0),"Matched", "")</f>
        <v>#REF!</v>
      </c>
      <c r="S4800" s="21" t="str">
        <f ca="1">IF(AND(D4800="AD", I4800="800TAX  "),"Logic5"&amp;"_"&amp;TEXT(C4800,"dd.mm.yyyy") &amp;"_"&amp; 617.99,"")</f>
        <v>Logic5_29.04.2020_617.99</v>
      </c>
      <c r="T4800" s="21" t="e">
        <f ca="1">IF(AND(S4800&lt;&gt; "", COUNTIF(SAP!#REF!,S4800)&gt;0),"Matched", "")</f>
        <v>#REF!</v>
      </c>
    </row>
    <row r="4801" spans="1:20" hidden="1">
      <c r="A4801" s="21">
        <v>11563327</v>
      </c>
      <c r="B4801" s="22">
        <v>43950</v>
      </c>
      <c r="C4801" s="22">
        <v>43950</v>
      </c>
      <c r="D4801" s="21" t="s">
        <v>13</v>
      </c>
      <c r="E4801" s="23">
        <v>0</v>
      </c>
      <c r="F4801" s="23">
        <v>8.0500000000000007</v>
      </c>
      <c r="G4801" s="23">
        <v>0</v>
      </c>
      <c r="H4801" s="23">
        <v>858405.28</v>
      </c>
      <c r="I4801" s="21" t="s">
        <v>14</v>
      </c>
      <c r="J4801" s="21" t="s">
        <v>15</v>
      </c>
      <c r="K4801" s="21" t="str">
        <f t="shared" si="245"/>
        <v/>
      </c>
      <c r="L4801" s="21" t="e">
        <f ca="1">IF(AND(K4801&lt;&gt; "", COUNTIF(SAP!#REF!,K4801)&gt;0),"Matched", "")</f>
        <v>#REF!</v>
      </c>
      <c r="M4801" s="21" t="str">
        <f t="shared" si="246"/>
        <v/>
      </c>
      <c r="N4801" s="21" t="e">
        <f ca="1">IF(AND(M4801&lt;&gt; "", COUNTIF(SAP!#REF!,M4801)&gt;0),"Matched", "")</f>
        <v>#REF!</v>
      </c>
      <c r="O4801" s="21" t="str">
        <f t="shared" si="247"/>
        <v/>
      </c>
      <c r="P4801" s="21" t="e">
        <f ca="1">IF(AND(O4801&lt;&gt; "", COUNTIF(SAP!#REF!,O4801)&gt;0),"Matched", "")</f>
        <v>#REF!</v>
      </c>
      <c r="R4801" s="21" t="e">
        <f ca="1">IF(AND(Q4801&lt;&gt; "", COUNTIF(SAP!#REF!,Q4801)&gt;0),"Matched", "")</f>
        <v>#REF!</v>
      </c>
      <c r="S4801" s="21" t="str">
        <f ca="1">IF(AND(D4801="AD", I4801="800TAX  "),"Logic5"&amp;"_"&amp;TEXT(C4801,"dd.mm.yyyy") &amp;"_"&amp; 617.99,"")</f>
        <v>Logic5_29.04.2020_617.99</v>
      </c>
      <c r="T4801" s="21" t="e">
        <f ca="1">IF(AND(S4801&lt;&gt; "", COUNTIF(SAP!#REF!,S4801)&gt;0),"Matched", "")</f>
        <v>#REF!</v>
      </c>
    </row>
    <row r="4802" spans="1:20" hidden="1">
      <c r="A4802" s="21">
        <v>11563327</v>
      </c>
      <c r="B4802" s="22">
        <v>43950</v>
      </c>
      <c r="C4802" s="22">
        <v>43950</v>
      </c>
      <c r="D4802" s="21" t="s">
        <v>13</v>
      </c>
      <c r="E4802" s="23">
        <v>0</v>
      </c>
      <c r="F4802" s="23">
        <v>8.41</v>
      </c>
      <c r="G4802" s="23">
        <v>0</v>
      </c>
      <c r="H4802" s="23">
        <v>858396.87</v>
      </c>
      <c r="I4802" s="21" t="s">
        <v>14</v>
      </c>
      <c r="J4802" s="21" t="s">
        <v>15</v>
      </c>
      <c r="K4802" s="21" t="str">
        <f t="shared" si="245"/>
        <v/>
      </c>
      <c r="L4802" s="21" t="e">
        <f ca="1">IF(AND(K4802&lt;&gt; "", COUNTIF(SAP!#REF!,K4802)&gt;0),"Matched", "")</f>
        <v>#REF!</v>
      </c>
      <c r="M4802" s="21" t="str">
        <f t="shared" si="246"/>
        <v/>
      </c>
      <c r="N4802" s="21" t="e">
        <f ca="1">IF(AND(M4802&lt;&gt; "", COUNTIF(SAP!#REF!,M4802)&gt;0),"Matched", "")</f>
        <v>#REF!</v>
      </c>
      <c r="O4802" s="21" t="str">
        <f t="shared" si="247"/>
        <v/>
      </c>
      <c r="P4802" s="21" t="e">
        <f ca="1">IF(AND(O4802&lt;&gt; "", COUNTIF(SAP!#REF!,O4802)&gt;0),"Matched", "")</f>
        <v>#REF!</v>
      </c>
      <c r="R4802" s="21" t="e">
        <f ca="1">IF(AND(Q4802&lt;&gt; "", COUNTIF(SAP!#REF!,Q4802)&gt;0),"Matched", "")</f>
        <v>#REF!</v>
      </c>
      <c r="S4802" s="21" t="str">
        <f ca="1">IF(AND(D4802="AD", I4802="800TAX  "),"Logic5"&amp;"_"&amp;TEXT(C4802,"dd.mm.yyyy") &amp;"_"&amp; 617.99,"")</f>
        <v>Logic5_29.04.2020_617.99</v>
      </c>
      <c r="T4802" s="21" t="e">
        <f ca="1">IF(AND(S4802&lt;&gt; "", COUNTIF(SAP!#REF!,S4802)&gt;0),"Matched", "")</f>
        <v>#REF!</v>
      </c>
    </row>
    <row r="4803" spans="1:20" hidden="1">
      <c r="A4803" s="21">
        <v>11563327</v>
      </c>
      <c r="B4803" s="22">
        <v>43950</v>
      </c>
      <c r="C4803" s="22">
        <v>43950</v>
      </c>
      <c r="D4803" s="21" t="s">
        <v>13</v>
      </c>
      <c r="E4803" s="23">
        <v>0</v>
      </c>
      <c r="F4803" s="23">
        <v>8.42</v>
      </c>
      <c r="G4803" s="23">
        <v>0</v>
      </c>
      <c r="H4803" s="23">
        <v>858388.45</v>
      </c>
      <c r="I4803" s="21" t="s">
        <v>14</v>
      </c>
      <c r="J4803" s="21" t="s">
        <v>15</v>
      </c>
      <c r="K4803" s="21" t="str">
        <f t="shared" ref="K4803:K4866" si="248">IF(D4803="TF","Logic1"&amp;"_"&amp;TEXT(C4803, "mm") &amp;"_"&amp; F4803,"")</f>
        <v/>
      </c>
      <c r="L4803" s="21" t="e">
        <f ca="1">IF(AND(K4803&lt;&gt; "", COUNTIF(SAP!#REF!,K4803)&gt;0),"Matched", "")</f>
        <v>#REF!</v>
      </c>
      <c r="M4803" s="21" t="str">
        <f t="shared" si="246"/>
        <v/>
      </c>
      <c r="N4803" s="21" t="e">
        <f ca="1">IF(AND(M4803&lt;&gt; "", COUNTIF(SAP!#REF!,M4803)&gt;0),"Matched", "")</f>
        <v>#REF!</v>
      </c>
      <c r="O4803" s="21" t="str">
        <f t="shared" si="247"/>
        <v/>
      </c>
      <c r="P4803" s="21" t="e">
        <f ca="1">IF(AND(O4803&lt;&gt; "", COUNTIF(SAP!#REF!,O4803)&gt;0),"Matched", "")</f>
        <v>#REF!</v>
      </c>
      <c r="R4803" s="21" t="e">
        <f ca="1">IF(AND(Q4803&lt;&gt; "", COUNTIF(SAP!#REF!,Q4803)&gt;0),"Matched", "")</f>
        <v>#REF!</v>
      </c>
      <c r="S4803" s="21" t="str">
        <f ca="1">IF(AND(D4803="AD", I4803="800TAX  "),"Logic5"&amp;"_"&amp;TEXT(C4803,"dd.mm.yyyy") &amp;"_"&amp; 617.99,"")</f>
        <v>Logic5_29.04.2020_617.99</v>
      </c>
      <c r="T4803" s="21" t="e">
        <f ca="1">IF(AND(S4803&lt;&gt; "", COUNTIF(SAP!#REF!,S4803)&gt;0),"Matched", "")</f>
        <v>#REF!</v>
      </c>
    </row>
    <row r="4804" spans="1:20" hidden="1">
      <c r="A4804" s="21">
        <v>11563327</v>
      </c>
      <c r="B4804" s="22">
        <v>43950</v>
      </c>
      <c r="C4804" s="22">
        <v>43950</v>
      </c>
      <c r="D4804" s="21" t="s">
        <v>13</v>
      </c>
      <c r="E4804" s="23">
        <v>0</v>
      </c>
      <c r="F4804" s="23">
        <v>8.52</v>
      </c>
      <c r="G4804" s="23">
        <v>0</v>
      </c>
      <c r="H4804" s="23">
        <v>858379.93</v>
      </c>
      <c r="I4804" s="21" t="s">
        <v>14</v>
      </c>
      <c r="J4804" s="21" t="s">
        <v>15</v>
      </c>
      <c r="K4804" s="21" t="str">
        <f t="shared" si="248"/>
        <v/>
      </c>
      <c r="L4804" s="21" t="e">
        <f ca="1">IF(AND(K4804&lt;&gt; "", COUNTIF(SAP!#REF!,K4804)&gt;0),"Matched", "")</f>
        <v>#REF!</v>
      </c>
      <c r="M4804" s="21" t="str">
        <f t="shared" si="246"/>
        <v/>
      </c>
      <c r="N4804" s="21" t="e">
        <f ca="1">IF(AND(M4804&lt;&gt; "", COUNTIF(SAP!#REF!,M4804)&gt;0),"Matched", "")</f>
        <v>#REF!</v>
      </c>
      <c r="O4804" s="21" t="str">
        <f t="shared" si="247"/>
        <v/>
      </c>
      <c r="P4804" s="21" t="e">
        <f ca="1">IF(AND(O4804&lt;&gt; "", COUNTIF(SAP!#REF!,O4804)&gt;0),"Matched", "")</f>
        <v>#REF!</v>
      </c>
      <c r="R4804" s="21" t="e">
        <f ca="1">IF(AND(Q4804&lt;&gt; "", COUNTIF(SAP!#REF!,Q4804)&gt;0),"Matched", "")</f>
        <v>#REF!</v>
      </c>
      <c r="S4804" s="21" t="str">
        <f ca="1">IF(AND(D4804="AD", I4804="800TAX  "),"Logic5"&amp;"_"&amp;TEXT(C4804,"dd.mm.yyyy") &amp;"_"&amp; 617.99,"")</f>
        <v>Logic5_29.04.2020_617.99</v>
      </c>
      <c r="T4804" s="21" t="e">
        <f ca="1">IF(AND(S4804&lt;&gt; "", COUNTIF(SAP!#REF!,S4804)&gt;0),"Matched", "")</f>
        <v>#REF!</v>
      </c>
    </row>
    <row r="4805" spans="1:20" hidden="1">
      <c r="A4805" s="21">
        <v>11563327</v>
      </c>
      <c r="B4805" s="22">
        <v>43950</v>
      </c>
      <c r="C4805" s="22">
        <v>43950</v>
      </c>
      <c r="D4805" s="21" t="s">
        <v>13</v>
      </c>
      <c r="E4805" s="23">
        <v>0</v>
      </c>
      <c r="F4805" s="23">
        <v>9.17</v>
      </c>
      <c r="G4805" s="23">
        <v>0</v>
      </c>
      <c r="H4805" s="23">
        <v>858370.76</v>
      </c>
      <c r="I4805" s="21" t="s">
        <v>14</v>
      </c>
      <c r="J4805" s="21" t="s">
        <v>15</v>
      </c>
      <c r="K4805" s="21" t="str">
        <f t="shared" si="248"/>
        <v/>
      </c>
      <c r="L4805" s="21" t="e">
        <f ca="1">IF(AND(K4805&lt;&gt; "", COUNTIF(SAP!#REF!,K4805)&gt;0),"Matched", "")</f>
        <v>#REF!</v>
      </c>
      <c r="M4805" s="21" t="str">
        <f t="shared" si="246"/>
        <v/>
      </c>
      <c r="N4805" s="21" t="e">
        <f ca="1">IF(AND(M4805&lt;&gt; "", COUNTIF(SAP!#REF!,M4805)&gt;0),"Matched", "")</f>
        <v>#REF!</v>
      </c>
      <c r="O4805" s="21" t="str">
        <f t="shared" si="247"/>
        <v/>
      </c>
      <c r="P4805" s="21" t="e">
        <f ca="1">IF(AND(O4805&lt;&gt; "", COUNTIF(SAP!#REF!,O4805)&gt;0),"Matched", "")</f>
        <v>#REF!</v>
      </c>
      <c r="R4805" s="21" t="e">
        <f ca="1">IF(AND(Q4805&lt;&gt; "", COUNTIF(SAP!#REF!,Q4805)&gt;0),"Matched", "")</f>
        <v>#REF!</v>
      </c>
      <c r="S4805" s="21" t="str">
        <f ca="1">IF(AND(D4805="AD", I4805="800TAX  "),"Logic5"&amp;"_"&amp;TEXT(C4805,"dd.mm.yyyy") &amp;"_"&amp; 617.99,"")</f>
        <v>Logic5_29.04.2020_617.99</v>
      </c>
      <c r="T4805" s="21" t="e">
        <f ca="1">IF(AND(S4805&lt;&gt; "", COUNTIF(SAP!#REF!,S4805)&gt;0),"Matched", "")</f>
        <v>#REF!</v>
      </c>
    </row>
    <row r="4806" spans="1:20" hidden="1">
      <c r="A4806" s="21">
        <v>11563327</v>
      </c>
      <c r="B4806" s="22">
        <v>43950</v>
      </c>
      <c r="C4806" s="22">
        <v>43950</v>
      </c>
      <c r="D4806" s="21" t="s">
        <v>13</v>
      </c>
      <c r="E4806" s="23">
        <v>0</v>
      </c>
      <c r="F4806" s="23">
        <v>9.44</v>
      </c>
      <c r="G4806" s="23">
        <v>0</v>
      </c>
      <c r="H4806" s="23">
        <v>858361.32</v>
      </c>
      <c r="I4806" s="21" t="s">
        <v>14</v>
      </c>
      <c r="J4806" s="21" t="s">
        <v>15</v>
      </c>
      <c r="K4806" s="21" t="str">
        <f t="shared" si="248"/>
        <v/>
      </c>
      <c r="L4806" s="21" t="e">
        <f ca="1">IF(AND(K4806&lt;&gt; "", COUNTIF(SAP!#REF!,K4806)&gt;0),"Matched", "")</f>
        <v>#REF!</v>
      </c>
      <c r="M4806" s="21" t="str">
        <f t="shared" si="246"/>
        <v/>
      </c>
      <c r="N4806" s="21" t="e">
        <f ca="1">IF(AND(M4806&lt;&gt; "", COUNTIF(SAP!#REF!,M4806)&gt;0),"Matched", "")</f>
        <v>#REF!</v>
      </c>
      <c r="O4806" s="21" t="str">
        <f t="shared" si="247"/>
        <v/>
      </c>
      <c r="P4806" s="21" t="e">
        <f ca="1">IF(AND(O4806&lt;&gt; "", COUNTIF(SAP!#REF!,O4806)&gt;0),"Matched", "")</f>
        <v>#REF!</v>
      </c>
      <c r="R4806" s="21" t="e">
        <f ca="1">IF(AND(Q4806&lt;&gt; "", COUNTIF(SAP!#REF!,Q4806)&gt;0),"Matched", "")</f>
        <v>#REF!</v>
      </c>
      <c r="S4806" s="21" t="str">
        <f ca="1">IF(AND(D4806="AD", I4806="800TAX  "),"Logic5"&amp;"_"&amp;TEXT(C4806,"dd.mm.yyyy") &amp;"_"&amp; 617.99,"")</f>
        <v>Logic5_29.04.2020_617.99</v>
      </c>
      <c r="T4806" s="21" t="e">
        <f ca="1">IF(AND(S4806&lt;&gt; "", COUNTIF(SAP!#REF!,S4806)&gt;0),"Matched", "")</f>
        <v>#REF!</v>
      </c>
    </row>
    <row r="4807" spans="1:20" hidden="1">
      <c r="A4807" s="21">
        <v>11563327</v>
      </c>
      <c r="B4807" s="22">
        <v>43950</v>
      </c>
      <c r="C4807" s="22">
        <v>43950</v>
      </c>
      <c r="D4807" s="21" t="s">
        <v>13</v>
      </c>
      <c r="E4807" s="23">
        <v>0</v>
      </c>
      <c r="F4807" s="23">
        <v>10.28</v>
      </c>
      <c r="G4807" s="23">
        <v>0</v>
      </c>
      <c r="H4807" s="23">
        <v>858351.04</v>
      </c>
      <c r="I4807" s="21" t="s">
        <v>14</v>
      </c>
      <c r="J4807" s="21" t="s">
        <v>15</v>
      </c>
      <c r="K4807" s="21" t="str">
        <f t="shared" si="248"/>
        <v/>
      </c>
      <c r="L4807" s="21" t="e">
        <f ca="1">IF(AND(K4807&lt;&gt; "", COUNTIF(SAP!#REF!,K4807)&gt;0),"Matched", "")</f>
        <v>#REF!</v>
      </c>
      <c r="M4807" s="21" t="str">
        <f t="shared" si="246"/>
        <v/>
      </c>
      <c r="N4807" s="21" t="e">
        <f ca="1">IF(AND(M4807&lt;&gt; "", COUNTIF(SAP!#REF!,M4807)&gt;0),"Matched", "")</f>
        <v>#REF!</v>
      </c>
      <c r="O4807" s="21" t="str">
        <f t="shared" si="247"/>
        <v/>
      </c>
      <c r="P4807" s="21" t="e">
        <f ca="1">IF(AND(O4807&lt;&gt; "", COUNTIF(SAP!#REF!,O4807)&gt;0),"Matched", "")</f>
        <v>#REF!</v>
      </c>
      <c r="R4807" s="21" t="e">
        <f ca="1">IF(AND(Q4807&lt;&gt; "", COUNTIF(SAP!#REF!,Q4807)&gt;0),"Matched", "")</f>
        <v>#REF!</v>
      </c>
      <c r="S4807" s="21" t="str">
        <f ca="1">IF(AND(D4807="AD", I4807="800TAX  "),"Logic5"&amp;"_"&amp;TEXT(C4807,"dd.mm.yyyy") &amp;"_"&amp; 617.99,"")</f>
        <v>Logic5_29.04.2020_617.99</v>
      </c>
      <c r="T4807" s="21" t="e">
        <f ca="1">IF(AND(S4807&lt;&gt; "", COUNTIF(SAP!#REF!,S4807)&gt;0),"Matched", "")</f>
        <v>#REF!</v>
      </c>
    </row>
    <row r="4808" spans="1:20" hidden="1">
      <c r="A4808" s="21">
        <v>11563327</v>
      </c>
      <c r="B4808" s="22">
        <v>43950</v>
      </c>
      <c r="C4808" s="22">
        <v>43950</v>
      </c>
      <c r="D4808" s="21" t="s">
        <v>13</v>
      </c>
      <c r="E4808" s="23">
        <v>0</v>
      </c>
      <c r="F4808" s="23">
        <v>11.31</v>
      </c>
      <c r="G4808" s="23">
        <v>0</v>
      </c>
      <c r="H4808" s="23">
        <v>858339.73</v>
      </c>
      <c r="I4808" s="21" t="s">
        <v>14</v>
      </c>
      <c r="J4808" s="21" t="s">
        <v>15</v>
      </c>
      <c r="K4808" s="21" t="str">
        <f t="shared" si="248"/>
        <v/>
      </c>
      <c r="L4808" s="21" t="e">
        <f ca="1">IF(AND(K4808&lt;&gt; "", COUNTIF(SAP!#REF!,K4808)&gt;0),"Matched", "")</f>
        <v>#REF!</v>
      </c>
      <c r="M4808" s="21" t="str">
        <f t="shared" si="246"/>
        <v/>
      </c>
      <c r="N4808" s="21" t="e">
        <f ca="1">IF(AND(M4808&lt;&gt; "", COUNTIF(SAP!#REF!,M4808)&gt;0),"Matched", "")</f>
        <v>#REF!</v>
      </c>
      <c r="O4808" s="21" t="str">
        <f t="shared" si="247"/>
        <v/>
      </c>
      <c r="P4808" s="21" t="e">
        <f ca="1">IF(AND(O4808&lt;&gt; "", COUNTIF(SAP!#REF!,O4808)&gt;0),"Matched", "")</f>
        <v>#REF!</v>
      </c>
      <c r="R4808" s="21" t="e">
        <f ca="1">IF(AND(Q4808&lt;&gt; "", COUNTIF(SAP!#REF!,Q4808)&gt;0),"Matched", "")</f>
        <v>#REF!</v>
      </c>
      <c r="S4808" s="21" t="str">
        <f ca="1">IF(AND(D4808="AD", I4808="800TAX  "),"Logic5"&amp;"_"&amp;TEXT(C4808,"dd.mm.yyyy") &amp;"_"&amp; 617.99,"")</f>
        <v>Logic5_29.04.2020_617.99</v>
      </c>
      <c r="T4808" s="21" t="e">
        <f ca="1">IF(AND(S4808&lt;&gt; "", COUNTIF(SAP!#REF!,S4808)&gt;0),"Matched", "")</f>
        <v>#REF!</v>
      </c>
    </row>
    <row r="4809" spans="1:20" hidden="1">
      <c r="A4809" s="21">
        <v>11563327</v>
      </c>
      <c r="B4809" s="22">
        <v>43950</v>
      </c>
      <c r="C4809" s="22">
        <v>43950</v>
      </c>
      <c r="D4809" s="21" t="s">
        <v>13</v>
      </c>
      <c r="E4809" s="23">
        <v>0</v>
      </c>
      <c r="F4809" s="23">
        <v>12.15</v>
      </c>
      <c r="G4809" s="23">
        <v>0</v>
      </c>
      <c r="H4809" s="23">
        <v>858327.58</v>
      </c>
      <c r="I4809" s="21" t="s">
        <v>14</v>
      </c>
      <c r="J4809" s="21" t="s">
        <v>15</v>
      </c>
      <c r="K4809" s="21" t="str">
        <f t="shared" si="248"/>
        <v/>
      </c>
      <c r="L4809" s="21" t="e">
        <f ca="1">IF(AND(K4809&lt;&gt; "", COUNTIF(SAP!#REF!,K4809)&gt;0),"Matched", "")</f>
        <v>#REF!</v>
      </c>
      <c r="M4809" s="21" t="str">
        <f t="shared" si="246"/>
        <v/>
      </c>
      <c r="N4809" s="21" t="e">
        <f ca="1">IF(AND(M4809&lt;&gt; "", COUNTIF(SAP!#REF!,M4809)&gt;0),"Matched", "")</f>
        <v>#REF!</v>
      </c>
      <c r="O4809" s="21" t="str">
        <f t="shared" si="247"/>
        <v/>
      </c>
      <c r="P4809" s="21" t="e">
        <f ca="1">IF(AND(O4809&lt;&gt; "", COUNTIF(SAP!#REF!,O4809)&gt;0),"Matched", "")</f>
        <v>#REF!</v>
      </c>
      <c r="R4809" s="21" t="e">
        <f ca="1">IF(AND(Q4809&lt;&gt; "", COUNTIF(SAP!#REF!,Q4809)&gt;0),"Matched", "")</f>
        <v>#REF!</v>
      </c>
      <c r="S4809" s="21" t="str">
        <f ca="1">IF(AND(D4809="AD", I4809="800TAX  "),"Logic5"&amp;"_"&amp;TEXT(C4809,"dd.mm.yyyy") &amp;"_"&amp; 617.99,"")</f>
        <v>Logic5_29.04.2020_617.99</v>
      </c>
      <c r="T4809" s="21" t="e">
        <f ca="1">IF(AND(S4809&lt;&gt; "", COUNTIF(SAP!#REF!,S4809)&gt;0),"Matched", "")</f>
        <v>#REF!</v>
      </c>
    </row>
    <row r="4810" spans="1:20" hidden="1">
      <c r="A4810" s="21">
        <v>11563327</v>
      </c>
      <c r="B4810" s="22">
        <v>43950</v>
      </c>
      <c r="C4810" s="22">
        <v>43950</v>
      </c>
      <c r="D4810" s="21" t="s">
        <v>13</v>
      </c>
      <c r="E4810" s="23">
        <v>0</v>
      </c>
      <c r="F4810" s="23">
        <v>16.27</v>
      </c>
      <c r="G4810" s="23">
        <v>0</v>
      </c>
      <c r="H4810" s="23">
        <v>858311.31</v>
      </c>
      <c r="I4810" s="21" t="s">
        <v>14</v>
      </c>
      <c r="J4810" s="21" t="s">
        <v>15</v>
      </c>
      <c r="K4810" s="21" t="str">
        <f t="shared" si="248"/>
        <v/>
      </c>
      <c r="L4810" s="21" t="e">
        <f ca="1">IF(AND(K4810&lt;&gt; "", COUNTIF(SAP!#REF!,K4810)&gt;0),"Matched", "")</f>
        <v>#REF!</v>
      </c>
      <c r="M4810" s="21" t="str">
        <f t="shared" si="246"/>
        <v/>
      </c>
      <c r="N4810" s="21" t="e">
        <f ca="1">IF(AND(M4810&lt;&gt; "", COUNTIF(SAP!#REF!,M4810)&gt;0),"Matched", "")</f>
        <v>#REF!</v>
      </c>
      <c r="O4810" s="21" t="str">
        <f t="shared" si="247"/>
        <v/>
      </c>
      <c r="P4810" s="21" t="e">
        <f ca="1">IF(AND(O4810&lt;&gt; "", COUNTIF(SAP!#REF!,O4810)&gt;0),"Matched", "")</f>
        <v>#REF!</v>
      </c>
      <c r="R4810" s="21" t="e">
        <f ca="1">IF(AND(Q4810&lt;&gt; "", COUNTIF(SAP!#REF!,Q4810)&gt;0),"Matched", "")</f>
        <v>#REF!</v>
      </c>
      <c r="S4810" s="21" t="str">
        <f ca="1">IF(AND(D4810="AD", I4810="800TAX  "),"Logic5"&amp;"_"&amp;TEXT(C4810,"dd.mm.yyyy") &amp;"_"&amp; 617.99,"")</f>
        <v>Logic5_29.04.2020_617.99</v>
      </c>
      <c r="T4810" s="21" t="e">
        <f ca="1">IF(AND(S4810&lt;&gt; "", COUNTIF(SAP!#REF!,S4810)&gt;0),"Matched", "")</f>
        <v>#REF!</v>
      </c>
    </row>
    <row r="4811" spans="1:20" hidden="1">
      <c r="A4811" s="21">
        <v>11563327</v>
      </c>
      <c r="B4811" s="22">
        <v>43950</v>
      </c>
      <c r="C4811" s="22">
        <v>43950</v>
      </c>
      <c r="D4811" s="21" t="s">
        <v>13</v>
      </c>
      <c r="E4811" s="23">
        <v>0</v>
      </c>
      <c r="F4811" s="23">
        <v>17.600000000000001</v>
      </c>
      <c r="G4811" s="23">
        <v>0</v>
      </c>
      <c r="H4811" s="23">
        <v>858293.71</v>
      </c>
      <c r="I4811" s="21" t="s">
        <v>14</v>
      </c>
      <c r="J4811" s="21" t="s">
        <v>15</v>
      </c>
      <c r="K4811" s="21" t="str">
        <f t="shared" si="248"/>
        <v/>
      </c>
      <c r="L4811" s="21" t="e">
        <f ca="1">IF(AND(K4811&lt;&gt; "", COUNTIF(SAP!#REF!,K4811)&gt;0),"Matched", "")</f>
        <v>#REF!</v>
      </c>
      <c r="M4811" s="21" t="str">
        <f t="shared" si="246"/>
        <v/>
      </c>
      <c r="N4811" s="21" t="e">
        <f ca="1">IF(AND(M4811&lt;&gt; "", COUNTIF(SAP!#REF!,M4811)&gt;0),"Matched", "")</f>
        <v>#REF!</v>
      </c>
      <c r="O4811" s="21" t="str">
        <f t="shared" si="247"/>
        <v/>
      </c>
      <c r="P4811" s="21" t="e">
        <f ca="1">IF(AND(O4811&lt;&gt; "", COUNTIF(SAP!#REF!,O4811)&gt;0),"Matched", "")</f>
        <v>#REF!</v>
      </c>
      <c r="R4811" s="21" t="e">
        <f ca="1">IF(AND(Q4811&lt;&gt; "", COUNTIF(SAP!#REF!,Q4811)&gt;0),"Matched", "")</f>
        <v>#REF!</v>
      </c>
      <c r="S4811" s="21" t="str">
        <f ca="1">IF(AND(D4811="AD", I4811="800TAX  "),"Logic5"&amp;"_"&amp;TEXT(C4811,"dd.mm.yyyy") &amp;"_"&amp; 617.99,"")</f>
        <v>Logic5_29.04.2020_617.99</v>
      </c>
      <c r="T4811" s="21" t="e">
        <f ca="1">IF(AND(S4811&lt;&gt; "", COUNTIF(SAP!#REF!,S4811)&gt;0),"Matched", "")</f>
        <v>#REF!</v>
      </c>
    </row>
    <row r="4812" spans="1:20" hidden="1">
      <c r="A4812" s="21">
        <v>11563327</v>
      </c>
      <c r="B4812" s="22">
        <v>43950</v>
      </c>
      <c r="C4812" s="22">
        <v>43950</v>
      </c>
      <c r="D4812" s="21" t="s">
        <v>13</v>
      </c>
      <c r="E4812" s="23">
        <v>0</v>
      </c>
      <c r="F4812" s="23">
        <v>17.86</v>
      </c>
      <c r="G4812" s="23">
        <v>0</v>
      </c>
      <c r="H4812" s="23">
        <v>858275.85</v>
      </c>
      <c r="I4812" s="21" t="s">
        <v>14</v>
      </c>
      <c r="J4812" s="21" t="s">
        <v>15</v>
      </c>
      <c r="K4812" s="21" t="str">
        <f t="shared" si="248"/>
        <v/>
      </c>
      <c r="L4812" s="21" t="e">
        <f ca="1">IF(AND(K4812&lt;&gt; "", COUNTIF(SAP!#REF!,K4812)&gt;0),"Matched", "")</f>
        <v>#REF!</v>
      </c>
      <c r="M4812" s="21" t="str">
        <f t="shared" si="246"/>
        <v/>
      </c>
      <c r="N4812" s="21" t="e">
        <f ca="1">IF(AND(M4812&lt;&gt; "", COUNTIF(SAP!#REF!,M4812)&gt;0),"Matched", "")</f>
        <v>#REF!</v>
      </c>
      <c r="O4812" s="21" t="str">
        <f t="shared" si="247"/>
        <v/>
      </c>
      <c r="P4812" s="21" t="e">
        <f ca="1">IF(AND(O4812&lt;&gt; "", COUNTIF(SAP!#REF!,O4812)&gt;0),"Matched", "")</f>
        <v>#REF!</v>
      </c>
      <c r="R4812" s="21" t="e">
        <f ca="1">IF(AND(Q4812&lt;&gt; "", COUNTIF(SAP!#REF!,Q4812)&gt;0),"Matched", "")</f>
        <v>#REF!</v>
      </c>
      <c r="S4812" s="21" t="str">
        <f ca="1">IF(AND(D4812="AD", I4812="800TAX  "),"Logic5"&amp;"_"&amp;TEXT(C4812,"dd.mm.yyyy") &amp;"_"&amp; 617.99,"")</f>
        <v>Logic5_29.04.2020_617.99</v>
      </c>
      <c r="T4812" s="21" t="e">
        <f ca="1">IF(AND(S4812&lt;&gt; "", COUNTIF(SAP!#REF!,S4812)&gt;0),"Matched", "")</f>
        <v>#REF!</v>
      </c>
    </row>
    <row r="4813" spans="1:20" hidden="1">
      <c r="A4813" s="21">
        <v>11563327</v>
      </c>
      <c r="B4813" s="22">
        <v>43950</v>
      </c>
      <c r="C4813" s="22">
        <v>43950</v>
      </c>
      <c r="D4813" s="21" t="s">
        <v>13</v>
      </c>
      <c r="E4813" s="23">
        <v>0</v>
      </c>
      <c r="F4813" s="23">
        <v>19.350000000000001</v>
      </c>
      <c r="G4813" s="23">
        <v>0</v>
      </c>
      <c r="H4813" s="23">
        <v>858256.5</v>
      </c>
      <c r="I4813" s="21" t="s">
        <v>14</v>
      </c>
      <c r="J4813" s="21" t="s">
        <v>15</v>
      </c>
      <c r="K4813" s="21" t="str">
        <f t="shared" si="248"/>
        <v/>
      </c>
      <c r="L4813" s="21" t="e">
        <f ca="1">IF(AND(K4813&lt;&gt; "", COUNTIF(SAP!#REF!,K4813)&gt;0),"Matched", "")</f>
        <v>#REF!</v>
      </c>
      <c r="M4813" s="21" t="str">
        <f t="shared" si="246"/>
        <v/>
      </c>
      <c r="N4813" s="21" t="e">
        <f ca="1">IF(AND(M4813&lt;&gt; "", COUNTIF(SAP!#REF!,M4813)&gt;0),"Matched", "")</f>
        <v>#REF!</v>
      </c>
      <c r="O4813" s="21" t="str">
        <f t="shared" si="247"/>
        <v/>
      </c>
      <c r="P4813" s="21" t="e">
        <f ca="1">IF(AND(O4813&lt;&gt; "", COUNTIF(SAP!#REF!,O4813)&gt;0),"Matched", "")</f>
        <v>#REF!</v>
      </c>
      <c r="R4813" s="21" t="e">
        <f ca="1">IF(AND(Q4813&lt;&gt; "", COUNTIF(SAP!#REF!,Q4813)&gt;0),"Matched", "")</f>
        <v>#REF!</v>
      </c>
      <c r="S4813" s="21" t="str">
        <f ca="1">IF(AND(D4813="AD", I4813="800TAX  "),"Logic5"&amp;"_"&amp;TEXT(C4813,"dd.mm.yyyy") &amp;"_"&amp; 617.99,"")</f>
        <v>Logic5_29.04.2020_617.99</v>
      </c>
      <c r="T4813" s="21" t="e">
        <f ca="1">IF(AND(S4813&lt;&gt; "", COUNTIF(SAP!#REF!,S4813)&gt;0),"Matched", "")</f>
        <v>#REF!</v>
      </c>
    </row>
    <row r="4814" spans="1:20" hidden="1">
      <c r="A4814" s="21">
        <v>11563327</v>
      </c>
      <c r="B4814" s="22">
        <v>43950</v>
      </c>
      <c r="C4814" s="22">
        <v>43950</v>
      </c>
      <c r="D4814" s="21" t="s">
        <v>13</v>
      </c>
      <c r="E4814" s="23">
        <v>0</v>
      </c>
      <c r="F4814" s="23">
        <v>20.77</v>
      </c>
      <c r="G4814" s="23">
        <v>0</v>
      </c>
      <c r="H4814" s="23">
        <v>858235.73</v>
      </c>
      <c r="I4814" s="21" t="s">
        <v>14</v>
      </c>
      <c r="J4814" s="21" t="s">
        <v>15</v>
      </c>
      <c r="K4814" s="21" t="str">
        <f t="shared" si="248"/>
        <v/>
      </c>
      <c r="L4814" s="21" t="e">
        <f ca="1">IF(AND(K4814&lt;&gt; "", COUNTIF(SAP!#REF!,K4814)&gt;0),"Matched", "")</f>
        <v>#REF!</v>
      </c>
      <c r="M4814" s="21" t="str">
        <f t="shared" si="246"/>
        <v/>
      </c>
      <c r="N4814" s="21" t="e">
        <f ca="1">IF(AND(M4814&lt;&gt; "", COUNTIF(SAP!#REF!,M4814)&gt;0),"Matched", "")</f>
        <v>#REF!</v>
      </c>
      <c r="O4814" s="21" t="str">
        <f t="shared" si="247"/>
        <v/>
      </c>
      <c r="P4814" s="21" t="e">
        <f ca="1">IF(AND(O4814&lt;&gt; "", COUNTIF(SAP!#REF!,O4814)&gt;0),"Matched", "")</f>
        <v>#REF!</v>
      </c>
      <c r="R4814" s="21" t="e">
        <f ca="1">IF(AND(Q4814&lt;&gt; "", COUNTIF(SAP!#REF!,Q4814)&gt;0),"Matched", "")</f>
        <v>#REF!</v>
      </c>
      <c r="S4814" s="21" t="str">
        <f ca="1">IF(AND(D4814="AD", I4814="800TAX  "),"Logic5"&amp;"_"&amp;TEXT(C4814,"dd.mm.yyyy") &amp;"_"&amp; 617.99,"")</f>
        <v>Logic5_29.04.2020_617.99</v>
      </c>
      <c r="T4814" s="21" t="e">
        <f ca="1">IF(AND(S4814&lt;&gt; "", COUNTIF(SAP!#REF!,S4814)&gt;0),"Matched", "")</f>
        <v>#REF!</v>
      </c>
    </row>
    <row r="4815" spans="1:20" hidden="1">
      <c r="A4815" s="21">
        <v>11563327</v>
      </c>
      <c r="B4815" s="22">
        <v>43950</v>
      </c>
      <c r="C4815" s="22">
        <v>43950</v>
      </c>
      <c r="D4815" s="21" t="s">
        <v>13</v>
      </c>
      <c r="E4815" s="23">
        <v>0</v>
      </c>
      <c r="F4815" s="23">
        <v>21.82</v>
      </c>
      <c r="G4815" s="23">
        <v>0</v>
      </c>
      <c r="H4815" s="23">
        <v>858213.91</v>
      </c>
      <c r="I4815" s="21" t="s">
        <v>14</v>
      </c>
      <c r="J4815" s="21" t="s">
        <v>15</v>
      </c>
      <c r="K4815" s="21" t="str">
        <f t="shared" si="248"/>
        <v/>
      </c>
      <c r="L4815" s="21" t="e">
        <f ca="1">IF(AND(K4815&lt;&gt; "", COUNTIF(SAP!#REF!,K4815)&gt;0),"Matched", "")</f>
        <v>#REF!</v>
      </c>
      <c r="M4815" s="21" t="str">
        <f t="shared" si="246"/>
        <v/>
      </c>
      <c r="N4815" s="21" t="e">
        <f ca="1">IF(AND(M4815&lt;&gt; "", COUNTIF(SAP!#REF!,M4815)&gt;0),"Matched", "")</f>
        <v>#REF!</v>
      </c>
      <c r="O4815" s="21" t="str">
        <f t="shared" si="247"/>
        <v/>
      </c>
      <c r="P4815" s="21" t="e">
        <f ca="1">IF(AND(O4815&lt;&gt; "", COUNTIF(SAP!#REF!,O4815)&gt;0),"Matched", "")</f>
        <v>#REF!</v>
      </c>
      <c r="R4815" s="21" t="e">
        <f ca="1">IF(AND(Q4815&lt;&gt; "", COUNTIF(SAP!#REF!,Q4815)&gt;0),"Matched", "")</f>
        <v>#REF!</v>
      </c>
      <c r="S4815" s="21" t="str">
        <f ca="1">IF(AND(D4815="AD", I4815="800TAX  "),"Logic5"&amp;"_"&amp;TEXT(C4815,"dd.mm.yyyy") &amp;"_"&amp; 617.99,"")</f>
        <v>Logic5_29.04.2020_617.99</v>
      </c>
      <c r="T4815" s="21" t="e">
        <f ca="1">IF(AND(S4815&lt;&gt; "", COUNTIF(SAP!#REF!,S4815)&gt;0),"Matched", "")</f>
        <v>#REF!</v>
      </c>
    </row>
    <row r="4816" spans="1:20" hidden="1">
      <c r="A4816" s="21">
        <v>11563327</v>
      </c>
      <c r="B4816" s="22">
        <v>43950</v>
      </c>
      <c r="C4816" s="22">
        <v>43950</v>
      </c>
      <c r="D4816" s="21" t="s">
        <v>13</v>
      </c>
      <c r="E4816" s="23">
        <v>0</v>
      </c>
      <c r="F4816" s="23">
        <v>23.72</v>
      </c>
      <c r="G4816" s="23">
        <v>0</v>
      </c>
      <c r="H4816" s="23">
        <v>858190.19</v>
      </c>
      <c r="I4816" s="21" t="s">
        <v>14</v>
      </c>
      <c r="J4816" s="21" t="s">
        <v>15</v>
      </c>
      <c r="K4816" s="21" t="str">
        <f t="shared" si="248"/>
        <v/>
      </c>
      <c r="L4816" s="21" t="e">
        <f ca="1">IF(AND(K4816&lt;&gt; "", COUNTIF(SAP!#REF!,K4816)&gt;0),"Matched", "")</f>
        <v>#REF!</v>
      </c>
      <c r="M4816" s="21" t="str">
        <f t="shared" si="246"/>
        <v/>
      </c>
      <c r="N4816" s="21" t="e">
        <f ca="1">IF(AND(M4816&lt;&gt; "", COUNTIF(SAP!#REF!,M4816)&gt;0),"Matched", "")</f>
        <v>#REF!</v>
      </c>
      <c r="O4816" s="21" t="str">
        <f t="shared" si="247"/>
        <v/>
      </c>
      <c r="P4816" s="21" t="e">
        <f ca="1">IF(AND(O4816&lt;&gt; "", COUNTIF(SAP!#REF!,O4816)&gt;0),"Matched", "")</f>
        <v>#REF!</v>
      </c>
      <c r="R4816" s="21" t="e">
        <f ca="1">IF(AND(Q4816&lt;&gt; "", COUNTIF(SAP!#REF!,Q4816)&gt;0),"Matched", "")</f>
        <v>#REF!</v>
      </c>
      <c r="S4816" s="21" t="str">
        <f ca="1">IF(AND(D4816="AD", I4816="800TAX  "),"Logic5"&amp;"_"&amp;TEXT(C4816,"dd.mm.yyyy") &amp;"_"&amp; 617.99,"")</f>
        <v>Logic5_29.04.2020_617.99</v>
      </c>
      <c r="T4816" s="21" t="e">
        <f ca="1">IF(AND(S4816&lt;&gt; "", COUNTIF(SAP!#REF!,S4816)&gt;0),"Matched", "")</f>
        <v>#REF!</v>
      </c>
    </row>
    <row r="4817" spans="1:20" hidden="1">
      <c r="A4817" s="21">
        <v>11563327</v>
      </c>
      <c r="B4817" s="22">
        <v>43950</v>
      </c>
      <c r="C4817" s="22">
        <v>43950</v>
      </c>
      <c r="D4817" s="21" t="s">
        <v>13</v>
      </c>
      <c r="E4817" s="23">
        <v>0</v>
      </c>
      <c r="F4817" s="23">
        <v>25.7</v>
      </c>
      <c r="G4817" s="23">
        <v>0</v>
      </c>
      <c r="H4817" s="23">
        <v>858164.49</v>
      </c>
      <c r="I4817" s="21" t="s">
        <v>14</v>
      </c>
      <c r="J4817" s="21" t="s">
        <v>15</v>
      </c>
      <c r="K4817" s="21" t="str">
        <f t="shared" si="248"/>
        <v/>
      </c>
      <c r="L4817" s="21" t="e">
        <f ca="1">IF(AND(K4817&lt;&gt; "", COUNTIF(SAP!#REF!,K4817)&gt;0),"Matched", "")</f>
        <v>#REF!</v>
      </c>
      <c r="M4817" s="21" t="str">
        <f t="shared" si="246"/>
        <v/>
      </c>
      <c r="N4817" s="21" t="e">
        <f ca="1">IF(AND(M4817&lt;&gt; "", COUNTIF(SAP!#REF!,M4817)&gt;0),"Matched", "")</f>
        <v>#REF!</v>
      </c>
      <c r="O4817" s="21" t="str">
        <f t="shared" si="247"/>
        <v/>
      </c>
      <c r="P4817" s="21" t="e">
        <f ca="1">IF(AND(O4817&lt;&gt; "", COUNTIF(SAP!#REF!,O4817)&gt;0),"Matched", "")</f>
        <v>#REF!</v>
      </c>
      <c r="R4817" s="21" t="e">
        <f ca="1">IF(AND(Q4817&lt;&gt; "", COUNTIF(SAP!#REF!,Q4817)&gt;0),"Matched", "")</f>
        <v>#REF!</v>
      </c>
      <c r="S4817" s="21" t="str">
        <f ca="1">IF(AND(D4817="AD", I4817="800TAX  "),"Logic5"&amp;"_"&amp;TEXT(C4817,"dd.mm.yyyy") &amp;"_"&amp; 617.99,"")</f>
        <v>Logic5_29.04.2020_617.99</v>
      </c>
      <c r="T4817" s="21" t="e">
        <f ca="1">IF(AND(S4817&lt;&gt; "", COUNTIF(SAP!#REF!,S4817)&gt;0),"Matched", "")</f>
        <v>#REF!</v>
      </c>
    </row>
    <row r="4818" spans="1:20" hidden="1">
      <c r="A4818" s="21">
        <v>11563327</v>
      </c>
      <c r="B4818" s="22">
        <v>43950</v>
      </c>
      <c r="C4818" s="22">
        <v>43950</v>
      </c>
      <c r="D4818" s="21" t="s">
        <v>13</v>
      </c>
      <c r="E4818" s="23">
        <v>0</v>
      </c>
      <c r="F4818" s="23">
        <v>28.13</v>
      </c>
      <c r="G4818" s="23">
        <v>0</v>
      </c>
      <c r="H4818" s="23">
        <v>858136.36</v>
      </c>
      <c r="I4818" s="21" t="s">
        <v>14</v>
      </c>
      <c r="J4818" s="21" t="s">
        <v>15</v>
      </c>
      <c r="K4818" s="21" t="str">
        <f t="shared" si="248"/>
        <v/>
      </c>
      <c r="L4818" s="21" t="e">
        <f ca="1">IF(AND(K4818&lt;&gt; "", COUNTIF(SAP!#REF!,K4818)&gt;0),"Matched", "")</f>
        <v>#REF!</v>
      </c>
      <c r="M4818" s="21" t="str">
        <f t="shared" si="246"/>
        <v/>
      </c>
      <c r="N4818" s="21" t="e">
        <f ca="1">IF(AND(M4818&lt;&gt; "", COUNTIF(SAP!#REF!,M4818)&gt;0),"Matched", "")</f>
        <v>#REF!</v>
      </c>
      <c r="O4818" s="21" t="str">
        <f t="shared" si="247"/>
        <v/>
      </c>
      <c r="P4818" s="21" t="e">
        <f ca="1">IF(AND(O4818&lt;&gt; "", COUNTIF(SAP!#REF!,O4818)&gt;0),"Matched", "")</f>
        <v>#REF!</v>
      </c>
      <c r="R4818" s="21" t="e">
        <f ca="1">IF(AND(Q4818&lt;&gt; "", COUNTIF(SAP!#REF!,Q4818)&gt;0),"Matched", "")</f>
        <v>#REF!</v>
      </c>
      <c r="S4818" s="21" t="str">
        <f ca="1">IF(AND(D4818="AD", I4818="800TAX  "),"Logic5"&amp;"_"&amp;TEXT(C4818,"dd.mm.yyyy") &amp;"_"&amp; 617.99,"")</f>
        <v>Logic5_29.04.2020_617.99</v>
      </c>
      <c r="T4818" s="21" t="e">
        <f ca="1">IF(AND(S4818&lt;&gt; "", COUNTIF(SAP!#REF!,S4818)&gt;0),"Matched", "")</f>
        <v>#REF!</v>
      </c>
    </row>
    <row r="4819" spans="1:20" hidden="1">
      <c r="A4819" s="21">
        <v>11563327</v>
      </c>
      <c r="B4819" s="22">
        <v>43950</v>
      </c>
      <c r="C4819" s="22">
        <v>43950</v>
      </c>
      <c r="D4819" s="21" t="s">
        <v>13</v>
      </c>
      <c r="E4819" s="23">
        <v>0</v>
      </c>
      <c r="F4819" s="23">
        <v>33.549999999999997</v>
      </c>
      <c r="G4819" s="23">
        <v>0</v>
      </c>
      <c r="H4819" s="23">
        <v>858102.81</v>
      </c>
      <c r="I4819" s="21" t="s">
        <v>14</v>
      </c>
      <c r="J4819" s="21" t="s">
        <v>15</v>
      </c>
      <c r="K4819" s="21" t="str">
        <f t="shared" si="248"/>
        <v/>
      </c>
      <c r="L4819" s="21" t="e">
        <f ca="1">IF(AND(K4819&lt;&gt; "", COUNTIF(SAP!#REF!,K4819)&gt;0),"Matched", "")</f>
        <v>#REF!</v>
      </c>
      <c r="M4819" s="21" t="str">
        <f t="shared" si="246"/>
        <v/>
      </c>
      <c r="N4819" s="21" t="e">
        <f ca="1">IF(AND(M4819&lt;&gt; "", COUNTIF(SAP!#REF!,M4819)&gt;0),"Matched", "")</f>
        <v>#REF!</v>
      </c>
      <c r="O4819" s="21" t="str">
        <f t="shared" si="247"/>
        <v/>
      </c>
      <c r="P4819" s="21" t="e">
        <f ca="1">IF(AND(O4819&lt;&gt; "", COUNTIF(SAP!#REF!,O4819)&gt;0),"Matched", "")</f>
        <v>#REF!</v>
      </c>
      <c r="R4819" s="21" t="e">
        <f ca="1">IF(AND(Q4819&lt;&gt; "", COUNTIF(SAP!#REF!,Q4819)&gt;0),"Matched", "")</f>
        <v>#REF!</v>
      </c>
      <c r="S4819" s="21" t="str">
        <f ca="1">IF(AND(D4819="AD", I4819="800TAX  "),"Logic5"&amp;"_"&amp;TEXT(C4819,"dd.mm.yyyy") &amp;"_"&amp; 617.99,"")</f>
        <v>Logic5_29.04.2020_617.99</v>
      </c>
      <c r="T4819" s="21" t="e">
        <f ca="1">IF(AND(S4819&lt;&gt; "", COUNTIF(SAP!#REF!,S4819)&gt;0),"Matched", "")</f>
        <v>#REF!</v>
      </c>
    </row>
    <row r="4820" spans="1:20" hidden="1">
      <c r="A4820" s="21">
        <v>11563327</v>
      </c>
      <c r="B4820" s="22">
        <v>43950</v>
      </c>
      <c r="C4820" s="22">
        <v>43950</v>
      </c>
      <c r="D4820" s="21" t="s">
        <v>13</v>
      </c>
      <c r="E4820" s="23">
        <v>0</v>
      </c>
      <c r="F4820" s="23">
        <v>43.24</v>
      </c>
      <c r="G4820" s="23">
        <v>0</v>
      </c>
      <c r="H4820" s="23">
        <v>858059.57</v>
      </c>
      <c r="I4820" s="21" t="s">
        <v>14</v>
      </c>
      <c r="J4820" s="21" t="s">
        <v>15</v>
      </c>
      <c r="K4820" s="21" t="str">
        <f t="shared" si="248"/>
        <v/>
      </c>
      <c r="L4820" s="21" t="e">
        <f ca="1">IF(AND(K4820&lt;&gt; "", COUNTIF(SAP!#REF!,K4820)&gt;0),"Matched", "")</f>
        <v>#REF!</v>
      </c>
      <c r="M4820" s="21" t="str">
        <f t="shared" si="246"/>
        <v/>
      </c>
      <c r="N4820" s="21" t="e">
        <f ca="1">IF(AND(M4820&lt;&gt; "", COUNTIF(SAP!#REF!,M4820)&gt;0),"Matched", "")</f>
        <v>#REF!</v>
      </c>
      <c r="O4820" s="21" t="str">
        <f t="shared" si="247"/>
        <v/>
      </c>
      <c r="P4820" s="21" t="e">
        <f ca="1">IF(AND(O4820&lt;&gt; "", COUNTIF(SAP!#REF!,O4820)&gt;0),"Matched", "")</f>
        <v>#REF!</v>
      </c>
      <c r="R4820" s="21" t="e">
        <f ca="1">IF(AND(Q4820&lt;&gt; "", COUNTIF(SAP!#REF!,Q4820)&gt;0),"Matched", "")</f>
        <v>#REF!</v>
      </c>
      <c r="S4820" s="21" t="str">
        <f ca="1">IF(AND(D4820="AD", I4820="800TAX  "),"Logic5"&amp;"_"&amp;TEXT(C4820,"dd.mm.yyyy") &amp;"_"&amp; 617.99,"")</f>
        <v>Logic5_29.04.2020_617.99</v>
      </c>
      <c r="T4820" s="21" t="e">
        <f ca="1">IF(AND(S4820&lt;&gt; "", COUNTIF(SAP!#REF!,S4820)&gt;0),"Matched", "")</f>
        <v>#REF!</v>
      </c>
    </row>
    <row r="4821" spans="1:20" hidden="1">
      <c r="A4821" s="21">
        <v>11563327</v>
      </c>
      <c r="B4821" s="22">
        <v>43950</v>
      </c>
      <c r="C4821" s="22">
        <v>43950</v>
      </c>
      <c r="D4821" s="21" t="s">
        <v>13</v>
      </c>
      <c r="E4821" s="23">
        <v>0</v>
      </c>
      <c r="F4821" s="23">
        <v>67.86</v>
      </c>
      <c r="G4821" s="23">
        <v>0</v>
      </c>
      <c r="H4821" s="23">
        <v>857991.71</v>
      </c>
      <c r="I4821" s="21" t="s">
        <v>14</v>
      </c>
      <c r="J4821" s="21" t="s">
        <v>15</v>
      </c>
      <c r="K4821" s="21" t="str">
        <f t="shared" si="248"/>
        <v/>
      </c>
      <c r="L4821" s="21" t="e">
        <f ca="1">IF(AND(K4821&lt;&gt; "", COUNTIF(SAP!#REF!,K4821)&gt;0),"Matched", "")</f>
        <v>#REF!</v>
      </c>
      <c r="M4821" s="21" t="str">
        <f t="shared" si="246"/>
        <v/>
      </c>
      <c r="N4821" s="21" t="e">
        <f ca="1">IF(AND(M4821&lt;&gt; "", COUNTIF(SAP!#REF!,M4821)&gt;0),"Matched", "")</f>
        <v>#REF!</v>
      </c>
      <c r="O4821" s="21" t="str">
        <f t="shared" si="247"/>
        <v/>
      </c>
      <c r="P4821" s="21" t="e">
        <f ca="1">IF(AND(O4821&lt;&gt; "", COUNTIF(SAP!#REF!,O4821)&gt;0),"Matched", "")</f>
        <v>#REF!</v>
      </c>
      <c r="R4821" s="21" t="e">
        <f ca="1">IF(AND(Q4821&lt;&gt; "", COUNTIF(SAP!#REF!,Q4821)&gt;0),"Matched", "")</f>
        <v>#REF!</v>
      </c>
      <c r="S4821" s="21" t="str">
        <f ca="1">IF(AND(D4821="AD", I4821="800TAX  "),"Logic5"&amp;"_"&amp;TEXT(C4821,"dd.mm.yyyy") &amp;"_"&amp; 617.99,"")</f>
        <v>Logic5_29.04.2020_617.99</v>
      </c>
      <c r="T4821" s="21" t="e">
        <f ca="1">IF(AND(S4821&lt;&gt; "", COUNTIF(SAP!#REF!,S4821)&gt;0),"Matched", "")</f>
        <v>#REF!</v>
      </c>
    </row>
    <row r="4822" spans="1:20" hidden="1">
      <c r="A4822" s="21">
        <v>11563327</v>
      </c>
      <c r="B4822" s="22">
        <v>43950</v>
      </c>
      <c r="C4822" s="22">
        <v>43950</v>
      </c>
      <c r="D4822" s="21" t="s">
        <v>13</v>
      </c>
      <c r="E4822" s="23">
        <v>0</v>
      </c>
      <c r="F4822" s="23">
        <v>84.03</v>
      </c>
      <c r="G4822" s="23">
        <v>0</v>
      </c>
      <c r="H4822" s="23">
        <v>857907.68</v>
      </c>
      <c r="I4822" s="21" t="s">
        <v>14</v>
      </c>
      <c r="J4822" s="21" t="s">
        <v>15</v>
      </c>
      <c r="K4822" s="21" t="str">
        <f t="shared" si="248"/>
        <v/>
      </c>
      <c r="L4822" s="21" t="e">
        <f ca="1">IF(AND(K4822&lt;&gt; "", COUNTIF(SAP!#REF!,K4822)&gt;0),"Matched", "")</f>
        <v>#REF!</v>
      </c>
      <c r="M4822" s="21" t="str">
        <f t="shared" si="246"/>
        <v/>
      </c>
      <c r="N4822" s="21" t="e">
        <f ca="1">IF(AND(M4822&lt;&gt; "", COUNTIF(SAP!#REF!,M4822)&gt;0),"Matched", "")</f>
        <v>#REF!</v>
      </c>
      <c r="O4822" s="21" t="str">
        <f t="shared" si="247"/>
        <v/>
      </c>
      <c r="P4822" s="21" t="e">
        <f ca="1">IF(AND(O4822&lt;&gt; "", COUNTIF(SAP!#REF!,O4822)&gt;0),"Matched", "")</f>
        <v>#REF!</v>
      </c>
      <c r="R4822" s="21" t="e">
        <f ca="1">IF(AND(Q4822&lt;&gt; "", COUNTIF(SAP!#REF!,Q4822)&gt;0),"Matched", "")</f>
        <v>#REF!</v>
      </c>
      <c r="S4822" s="21" t="str">
        <f ca="1">IF(AND(D4822="AD", I4822="800TAX  "),"Logic5"&amp;"_"&amp;TEXT(C4822,"dd.mm.yyyy") &amp;"_"&amp; 617.99,"")</f>
        <v>Logic5_29.04.2020_617.99</v>
      </c>
      <c r="T4822" s="21" t="e">
        <f ca="1">IF(AND(S4822&lt;&gt; "", COUNTIF(SAP!#REF!,S4822)&gt;0),"Matched", "")</f>
        <v>#REF!</v>
      </c>
    </row>
    <row r="4823" spans="1:20" hidden="1">
      <c r="A4823" s="21">
        <v>11563327</v>
      </c>
      <c r="B4823" s="22">
        <v>43950</v>
      </c>
      <c r="C4823" s="22">
        <v>43950</v>
      </c>
      <c r="D4823" s="21" t="s">
        <v>13</v>
      </c>
      <c r="E4823" s="23">
        <v>0</v>
      </c>
      <c r="F4823" s="23">
        <v>103.65</v>
      </c>
      <c r="G4823" s="23">
        <v>0</v>
      </c>
      <c r="H4823" s="23">
        <v>857804.03</v>
      </c>
      <c r="I4823" s="21" t="s">
        <v>14</v>
      </c>
      <c r="J4823" s="21" t="s">
        <v>15</v>
      </c>
      <c r="K4823" s="21" t="str">
        <f t="shared" si="248"/>
        <v/>
      </c>
      <c r="L4823" s="21" t="e">
        <f ca="1">IF(AND(K4823&lt;&gt; "", COUNTIF(SAP!#REF!,K4823)&gt;0),"Matched", "")</f>
        <v>#REF!</v>
      </c>
      <c r="M4823" s="21" t="str">
        <f t="shared" si="246"/>
        <v/>
      </c>
      <c r="N4823" s="21" t="e">
        <f ca="1">IF(AND(M4823&lt;&gt; "", COUNTIF(SAP!#REF!,M4823)&gt;0),"Matched", "")</f>
        <v>#REF!</v>
      </c>
      <c r="O4823" s="21" t="str">
        <f t="shared" si="247"/>
        <v/>
      </c>
      <c r="P4823" s="21" t="e">
        <f ca="1">IF(AND(O4823&lt;&gt; "", COUNTIF(SAP!#REF!,O4823)&gt;0),"Matched", "")</f>
        <v>#REF!</v>
      </c>
      <c r="R4823" s="21" t="e">
        <f ca="1">IF(AND(Q4823&lt;&gt; "", COUNTIF(SAP!#REF!,Q4823)&gt;0),"Matched", "")</f>
        <v>#REF!</v>
      </c>
      <c r="S4823" s="21" t="str">
        <f ca="1">IF(AND(D4823="AD", I4823="800TAX  "),"Logic5"&amp;"_"&amp;TEXT(C4823,"dd.mm.yyyy") &amp;"_"&amp; 617.99,"")</f>
        <v>Logic5_29.04.2020_617.99</v>
      </c>
      <c r="T4823" s="21" t="e">
        <f ca="1">IF(AND(S4823&lt;&gt; "", COUNTIF(SAP!#REF!,S4823)&gt;0),"Matched", "")</f>
        <v>#REF!</v>
      </c>
    </row>
    <row r="4824" spans="1:20" hidden="1">
      <c r="A4824" s="21">
        <v>11563327</v>
      </c>
      <c r="B4824" s="22">
        <v>43950</v>
      </c>
      <c r="C4824" s="22">
        <v>43950</v>
      </c>
      <c r="D4824" s="21" t="s">
        <v>16</v>
      </c>
      <c r="E4824" s="23">
        <v>0</v>
      </c>
      <c r="F4824" s="23">
        <v>857804.03</v>
      </c>
      <c r="G4824" s="23">
        <v>0</v>
      </c>
      <c r="H4824" s="23">
        <v>0</v>
      </c>
      <c r="I4824" s="21" t="s">
        <v>17</v>
      </c>
      <c r="J4824" s="21" t="s">
        <v>18</v>
      </c>
      <c r="K4824" s="21" t="str">
        <f t="shared" si="248"/>
        <v>Logic1_04_857804.03</v>
      </c>
      <c r="L4824" s="21" t="e">
        <f ca="1">IF(AND(K4824&lt;&gt; "", COUNTIF(SAP!#REF!,K4824)&gt;0),"Matched", "")</f>
        <v>#REF!</v>
      </c>
    </row>
    <row r="4825" spans="1:20" hidden="1">
      <c r="A4825" s="21">
        <v>11563327</v>
      </c>
      <c r="B4825" s="22">
        <v>43951</v>
      </c>
      <c r="C4825" s="22">
        <v>43951</v>
      </c>
      <c r="D4825" s="21" t="s">
        <v>10</v>
      </c>
      <c r="E4825" s="23">
        <v>0</v>
      </c>
      <c r="F4825" s="23">
        <v>0</v>
      </c>
      <c r="G4825" s="23">
        <v>176.6</v>
      </c>
      <c r="H4825" s="23">
        <v>176.6</v>
      </c>
      <c r="I4825" s="21" t="s">
        <v>11</v>
      </c>
      <c r="J4825" s="21" t="s">
        <v>12</v>
      </c>
      <c r="K4825" s="21" t="str">
        <f t="shared" si="248"/>
        <v/>
      </c>
      <c r="L4825" s="21" t="e">
        <f ca="1">IF(AND(K4825&lt;&gt; "", COUNTIF(SAP!#REF!,K4825)&gt;0),"Matched", "")</f>
        <v>#REF!</v>
      </c>
      <c r="M4825" s="21" t="str">
        <f t="shared" ref="M4825:M4888" si="249">IF(D4825="TR","Logic2"&amp;"_"&amp;TEXT(C4825,"dd.mm.yyyy") &amp;"_"&amp; F4825,"")</f>
        <v/>
      </c>
      <c r="N4825" s="21" t="e">
        <f ca="1">IF(AND(M4825&lt;&gt; "", COUNTIF(SAP!#REF!,M4825)&gt;0),"Matched", "")</f>
        <v>#REF!</v>
      </c>
      <c r="O4825" s="21" t="str">
        <f t="shared" ref="O4825:O4888" si="250">IF(D4825="AF","Logic3"&amp;"_"&amp;G4825,"")</f>
        <v/>
      </c>
      <c r="P4825" s="21" t="e">
        <f ca="1">IF(AND(O4825&lt;&gt; "", COUNTIF(SAP!#REF!,O4825)&gt;0),"Matched", "")</f>
        <v>#REF!</v>
      </c>
      <c r="Q4825" s="21" t="str">
        <f ca="1">IF(OR(D4825="AC",D4825="TR"),"Logic4"&amp;"_"&amp;TEXT(C4825,"dd.mm.yyyy") &amp;"_"&amp; 966561.77,"")</f>
        <v>Logic4_30.04.2020_966561.77</v>
      </c>
      <c r="R4825" s="21" t="e">
        <f ca="1">IF(AND(Q4825&lt;&gt; "", COUNTIF(SAP!#REF!,Q4825)&gt;0),"Matched", "")</f>
        <v>#REF!</v>
      </c>
    </row>
    <row r="4826" spans="1:20" hidden="1">
      <c r="A4826" s="21">
        <v>11563327</v>
      </c>
      <c r="B4826" s="22">
        <v>43951</v>
      </c>
      <c r="C4826" s="22">
        <v>43951</v>
      </c>
      <c r="D4826" s="21" t="s">
        <v>10</v>
      </c>
      <c r="E4826" s="23">
        <v>0</v>
      </c>
      <c r="F4826" s="23">
        <v>0</v>
      </c>
      <c r="G4826" s="23">
        <v>300</v>
      </c>
      <c r="H4826" s="23">
        <v>476.6</v>
      </c>
      <c r="I4826" s="21" t="s">
        <v>11</v>
      </c>
      <c r="J4826" s="21" t="s">
        <v>12</v>
      </c>
      <c r="K4826" s="21" t="str">
        <f t="shared" si="248"/>
        <v/>
      </c>
      <c r="L4826" s="21" t="e">
        <f ca="1">IF(AND(K4826&lt;&gt; "", COUNTIF(SAP!#REF!,K4826)&gt;0),"Matched", "")</f>
        <v>#REF!</v>
      </c>
      <c r="M4826" s="21" t="str">
        <f t="shared" si="249"/>
        <v/>
      </c>
      <c r="N4826" s="21" t="e">
        <f ca="1">IF(AND(M4826&lt;&gt; "", COUNTIF(SAP!#REF!,M4826)&gt;0),"Matched", "")</f>
        <v>#REF!</v>
      </c>
      <c r="O4826" s="21" t="str">
        <f t="shared" si="250"/>
        <v/>
      </c>
      <c r="P4826" s="21" t="e">
        <f ca="1">IF(AND(O4826&lt;&gt; "", COUNTIF(SAP!#REF!,O4826)&gt;0),"Matched", "")</f>
        <v>#REF!</v>
      </c>
      <c r="Q4826" s="21" t="str">
        <f ca="1">IF(OR(D4826="AC",D4826="TR"),"Logic4"&amp;"_"&amp;TEXT(C4826,"dd.mm.yyyy") &amp;"_"&amp; 966561.77,"")</f>
        <v>Logic4_30.04.2020_966561.77</v>
      </c>
      <c r="R4826" s="21" t="e">
        <f ca="1">IF(AND(Q4826&lt;&gt; "", COUNTIF(SAP!#REF!,Q4826)&gt;0),"Matched", "")</f>
        <v>#REF!</v>
      </c>
    </row>
    <row r="4827" spans="1:20" hidden="1">
      <c r="A4827" s="21">
        <v>11563327</v>
      </c>
      <c r="B4827" s="22">
        <v>43951</v>
      </c>
      <c r="C4827" s="22">
        <v>43951</v>
      </c>
      <c r="D4827" s="21" t="s">
        <v>10</v>
      </c>
      <c r="E4827" s="23">
        <v>0</v>
      </c>
      <c r="F4827" s="23">
        <v>0</v>
      </c>
      <c r="G4827" s="23">
        <v>380</v>
      </c>
      <c r="H4827" s="23">
        <v>856.6</v>
      </c>
      <c r="I4827" s="21" t="s">
        <v>11</v>
      </c>
      <c r="J4827" s="21" t="s">
        <v>12</v>
      </c>
      <c r="K4827" s="21" t="str">
        <f t="shared" si="248"/>
        <v/>
      </c>
      <c r="L4827" s="21" t="e">
        <f ca="1">IF(AND(K4827&lt;&gt; "", COUNTIF(SAP!#REF!,K4827)&gt;0),"Matched", "")</f>
        <v>#REF!</v>
      </c>
      <c r="M4827" s="21" t="str">
        <f t="shared" si="249"/>
        <v/>
      </c>
      <c r="N4827" s="21" t="e">
        <f ca="1">IF(AND(M4827&lt;&gt; "", COUNTIF(SAP!#REF!,M4827)&gt;0),"Matched", "")</f>
        <v>#REF!</v>
      </c>
      <c r="O4827" s="21" t="str">
        <f t="shared" si="250"/>
        <v/>
      </c>
      <c r="P4827" s="21" t="e">
        <f ca="1">IF(AND(O4827&lt;&gt; "", COUNTIF(SAP!#REF!,O4827)&gt;0),"Matched", "")</f>
        <v>#REF!</v>
      </c>
      <c r="Q4827" s="21" t="str">
        <f ca="1">IF(OR(D4827="AC",D4827="TR"),"Logic4"&amp;"_"&amp;TEXT(C4827,"dd.mm.yyyy") &amp;"_"&amp; 966561.77,"")</f>
        <v>Logic4_30.04.2020_966561.77</v>
      </c>
      <c r="R4827" s="21" t="e">
        <f ca="1">IF(AND(Q4827&lt;&gt; "", COUNTIF(SAP!#REF!,Q4827)&gt;0),"Matched", "")</f>
        <v>#REF!</v>
      </c>
    </row>
    <row r="4828" spans="1:20" hidden="1">
      <c r="A4828" s="21">
        <v>11563327</v>
      </c>
      <c r="B4828" s="22">
        <v>43951</v>
      </c>
      <c r="C4828" s="22">
        <v>43951</v>
      </c>
      <c r="D4828" s="21" t="s">
        <v>10</v>
      </c>
      <c r="E4828" s="23">
        <v>0</v>
      </c>
      <c r="F4828" s="23">
        <v>0</v>
      </c>
      <c r="G4828" s="23">
        <v>500</v>
      </c>
      <c r="H4828" s="23">
        <v>1356.6</v>
      </c>
      <c r="I4828" s="21" t="s">
        <v>11</v>
      </c>
      <c r="J4828" s="21" t="s">
        <v>12</v>
      </c>
      <c r="K4828" s="21" t="str">
        <f t="shared" si="248"/>
        <v/>
      </c>
      <c r="L4828" s="21" t="e">
        <f ca="1">IF(AND(K4828&lt;&gt; "", COUNTIF(SAP!#REF!,K4828)&gt;0),"Matched", "")</f>
        <v>#REF!</v>
      </c>
      <c r="M4828" s="21" t="str">
        <f t="shared" si="249"/>
        <v/>
      </c>
      <c r="N4828" s="21" t="e">
        <f ca="1">IF(AND(M4828&lt;&gt; "", COUNTIF(SAP!#REF!,M4828)&gt;0),"Matched", "")</f>
        <v>#REF!</v>
      </c>
      <c r="O4828" s="21" t="str">
        <f t="shared" si="250"/>
        <v/>
      </c>
      <c r="P4828" s="21" t="e">
        <f ca="1">IF(AND(O4828&lt;&gt; "", COUNTIF(SAP!#REF!,O4828)&gt;0),"Matched", "")</f>
        <v>#REF!</v>
      </c>
      <c r="Q4828" s="21" t="str">
        <f ca="1">IF(OR(D4828="AC",D4828="TR"),"Logic4"&amp;"_"&amp;TEXT(C4828,"dd.mm.yyyy") &amp;"_"&amp; 966561.77,"")</f>
        <v>Logic4_30.04.2020_966561.77</v>
      </c>
      <c r="R4828" s="21" t="e">
        <f ca="1">IF(AND(Q4828&lt;&gt; "", COUNTIF(SAP!#REF!,Q4828)&gt;0),"Matched", "")</f>
        <v>#REF!</v>
      </c>
    </row>
    <row r="4829" spans="1:20" hidden="1">
      <c r="A4829" s="21">
        <v>11563327</v>
      </c>
      <c r="B4829" s="22">
        <v>43951</v>
      </c>
      <c r="C4829" s="22">
        <v>43951</v>
      </c>
      <c r="D4829" s="21" t="s">
        <v>10</v>
      </c>
      <c r="E4829" s="23">
        <v>0</v>
      </c>
      <c r="F4829" s="23">
        <v>0</v>
      </c>
      <c r="G4829" s="23">
        <v>560</v>
      </c>
      <c r="H4829" s="23">
        <v>1916.6</v>
      </c>
      <c r="I4829" s="21" t="s">
        <v>11</v>
      </c>
      <c r="J4829" s="21" t="s">
        <v>12</v>
      </c>
      <c r="K4829" s="21" t="str">
        <f t="shared" si="248"/>
        <v/>
      </c>
      <c r="L4829" s="21" t="e">
        <f ca="1">IF(AND(K4829&lt;&gt; "", COUNTIF(SAP!#REF!,K4829)&gt;0),"Matched", "")</f>
        <v>#REF!</v>
      </c>
      <c r="M4829" s="21" t="str">
        <f t="shared" si="249"/>
        <v/>
      </c>
      <c r="N4829" s="21" t="e">
        <f ca="1">IF(AND(M4829&lt;&gt; "", COUNTIF(SAP!#REF!,M4829)&gt;0),"Matched", "")</f>
        <v>#REF!</v>
      </c>
      <c r="O4829" s="21" t="str">
        <f t="shared" si="250"/>
        <v/>
      </c>
      <c r="P4829" s="21" t="e">
        <f ca="1">IF(AND(O4829&lt;&gt; "", COUNTIF(SAP!#REF!,O4829)&gt;0),"Matched", "")</f>
        <v>#REF!</v>
      </c>
      <c r="Q4829" s="21" t="str">
        <f ca="1">IF(OR(D4829="AC",D4829="TR"),"Logic4"&amp;"_"&amp;TEXT(C4829,"dd.mm.yyyy") &amp;"_"&amp; 966561.77,"")</f>
        <v>Logic4_30.04.2020_966561.77</v>
      </c>
      <c r="R4829" s="21" t="e">
        <f ca="1">IF(AND(Q4829&lt;&gt; "", COUNTIF(SAP!#REF!,Q4829)&gt;0),"Matched", "")</f>
        <v>#REF!</v>
      </c>
    </row>
    <row r="4830" spans="1:20" hidden="1">
      <c r="A4830" s="21">
        <v>11563327</v>
      </c>
      <c r="B4830" s="22">
        <v>43951</v>
      </c>
      <c r="C4830" s="22">
        <v>43951</v>
      </c>
      <c r="D4830" s="21" t="s">
        <v>10</v>
      </c>
      <c r="E4830" s="23">
        <v>0</v>
      </c>
      <c r="F4830" s="23">
        <v>0</v>
      </c>
      <c r="G4830" s="23">
        <v>560</v>
      </c>
      <c r="H4830" s="23">
        <v>2476.6</v>
      </c>
      <c r="I4830" s="21" t="s">
        <v>11</v>
      </c>
      <c r="J4830" s="21" t="s">
        <v>12</v>
      </c>
      <c r="K4830" s="21" t="str">
        <f t="shared" si="248"/>
        <v/>
      </c>
      <c r="L4830" s="21" t="e">
        <f ca="1">IF(AND(K4830&lt;&gt; "", COUNTIF(SAP!#REF!,K4830)&gt;0),"Matched", "")</f>
        <v>#REF!</v>
      </c>
      <c r="M4830" s="21" t="str">
        <f t="shared" si="249"/>
        <v/>
      </c>
      <c r="N4830" s="21" t="e">
        <f ca="1">IF(AND(M4830&lt;&gt; "", COUNTIF(SAP!#REF!,M4830)&gt;0),"Matched", "")</f>
        <v>#REF!</v>
      </c>
      <c r="O4830" s="21" t="str">
        <f t="shared" si="250"/>
        <v/>
      </c>
      <c r="P4830" s="21" t="e">
        <f ca="1">IF(AND(O4830&lt;&gt; "", COUNTIF(SAP!#REF!,O4830)&gt;0),"Matched", "")</f>
        <v>#REF!</v>
      </c>
      <c r="Q4830" s="21" t="str">
        <f ca="1">IF(OR(D4830="AC",D4830="TR"),"Logic4"&amp;"_"&amp;TEXT(C4830,"dd.mm.yyyy") &amp;"_"&amp; 966561.77,"")</f>
        <v>Logic4_30.04.2020_966561.77</v>
      </c>
      <c r="R4830" s="21" t="e">
        <f ca="1">IF(AND(Q4830&lt;&gt; "", COUNTIF(SAP!#REF!,Q4830)&gt;0),"Matched", "")</f>
        <v>#REF!</v>
      </c>
    </row>
    <row r="4831" spans="1:20" hidden="1">
      <c r="A4831" s="21">
        <v>11563327</v>
      </c>
      <c r="B4831" s="22">
        <v>43951</v>
      </c>
      <c r="C4831" s="22">
        <v>43951</v>
      </c>
      <c r="D4831" s="21" t="s">
        <v>10</v>
      </c>
      <c r="E4831" s="23">
        <v>0</v>
      </c>
      <c r="F4831" s="23">
        <v>0</v>
      </c>
      <c r="G4831" s="23">
        <v>574.5</v>
      </c>
      <c r="H4831" s="23">
        <v>3051.1</v>
      </c>
      <c r="I4831" s="21" t="s">
        <v>11</v>
      </c>
      <c r="J4831" s="21" t="s">
        <v>12</v>
      </c>
      <c r="K4831" s="21" t="str">
        <f t="shared" si="248"/>
        <v/>
      </c>
      <c r="L4831" s="21" t="e">
        <f ca="1">IF(AND(K4831&lt;&gt; "", COUNTIF(SAP!#REF!,K4831)&gt;0),"Matched", "")</f>
        <v>#REF!</v>
      </c>
      <c r="M4831" s="21" t="str">
        <f t="shared" si="249"/>
        <v/>
      </c>
      <c r="N4831" s="21" t="e">
        <f ca="1">IF(AND(M4831&lt;&gt; "", COUNTIF(SAP!#REF!,M4831)&gt;0),"Matched", "")</f>
        <v>#REF!</v>
      </c>
      <c r="O4831" s="21" t="str">
        <f t="shared" si="250"/>
        <v/>
      </c>
      <c r="P4831" s="21" t="e">
        <f ca="1">IF(AND(O4831&lt;&gt; "", COUNTIF(SAP!#REF!,O4831)&gt;0),"Matched", "")</f>
        <v>#REF!</v>
      </c>
      <c r="Q4831" s="21" t="str">
        <f ca="1">IF(OR(D4831="AC",D4831="TR"),"Logic4"&amp;"_"&amp;TEXT(C4831,"dd.mm.yyyy") &amp;"_"&amp; 966561.77,"")</f>
        <v>Logic4_30.04.2020_966561.77</v>
      </c>
      <c r="R4831" s="21" t="e">
        <f ca="1">IF(AND(Q4831&lt;&gt; "", COUNTIF(SAP!#REF!,Q4831)&gt;0),"Matched", "")</f>
        <v>#REF!</v>
      </c>
    </row>
    <row r="4832" spans="1:20" hidden="1">
      <c r="A4832" s="21">
        <v>11563327</v>
      </c>
      <c r="B4832" s="22">
        <v>43951</v>
      </c>
      <c r="C4832" s="22">
        <v>43951</v>
      </c>
      <c r="D4832" s="21" t="s">
        <v>10</v>
      </c>
      <c r="E4832" s="23">
        <v>0</v>
      </c>
      <c r="F4832" s="23">
        <v>0</v>
      </c>
      <c r="G4832" s="23">
        <v>620</v>
      </c>
      <c r="H4832" s="23">
        <v>3671.1</v>
      </c>
      <c r="I4832" s="21" t="s">
        <v>11</v>
      </c>
      <c r="J4832" s="21" t="s">
        <v>12</v>
      </c>
      <c r="K4832" s="21" t="str">
        <f t="shared" si="248"/>
        <v/>
      </c>
      <c r="L4832" s="21" t="e">
        <f ca="1">IF(AND(K4832&lt;&gt; "", COUNTIF(SAP!#REF!,K4832)&gt;0),"Matched", "")</f>
        <v>#REF!</v>
      </c>
      <c r="M4832" s="21" t="str">
        <f t="shared" si="249"/>
        <v/>
      </c>
      <c r="N4832" s="21" t="e">
        <f ca="1">IF(AND(M4832&lt;&gt; "", COUNTIF(SAP!#REF!,M4832)&gt;0),"Matched", "")</f>
        <v>#REF!</v>
      </c>
      <c r="O4832" s="21" t="str">
        <f t="shared" si="250"/>
        <v/>
      </c>
      <c r="P4832" s="21" t="e">
        <f ca="1">IF(AND(O4832&lt;&gt; "", COUNTIF(SAP!#REF!,O4832)&gt;0),"Matched", "")</f>
        <v>#REF!</v>
      </c>
      <c r="Q4832" s="21" t="str">
        <f ca="1">IF(OR(D4832="AC",D4832="TR"),"Logic4"&amp;"_"&amp;TEXT(C4832,"dd.mm.yyyy") &amp;"_"&amp; 966561.77,"")</f>
        <v>Logic4_30.04.2020_966561.77</v>
      </c>
      <c r="R4832" s="21" t="e">
        <f ca="1">IF(AND(Q4832&lt;&gt; "", COUNTIF(SAP!#REF!,Q4832)&gt;0),"Matched", "")</f>
        <v>#REF!</v>
      </c>
    </row>
    <row r="4833" spans="1:18" hidden="1">
      <c r="A4833" s="21">
        <v>11563327</v>
      </c>
      <c r="B4833" s="22">
        <v>43951</v>
      </c>
      <c r="C4833" s="22">
        <v>43951</v>
      </c>
      <c r="D4833" s="21" t="s">
        <v>10</v>
      </c>
      <c r="E4833" s="23">
        <v>0</v>
      </c>
      <c r="F4833" s="23">
        <v>0</v>
      </c>
      <c r="G4833" s="23">
        <v>630</v>
      </c>
      <c r="H4833" s="23">
        <v>4301.1000000000004</v>
      </c>
      <c r="I4833" s="21" t="s">
        <v>11</v>
      </c>
      <c r="J4833" s="21" t="s">
        <v>12</v>
      </c>
      <c r="K4833" s="21" t="str">
        <f t="shared" si="248"/>
        <v/>
      </c>
      <c r="L4833" s="21" t="e">
        <f ca="1">IF(AND(K4833&lt;&gt; "", COUNTIF(SAP!#REF!,K4833)&gt;0),"Matched", "")</f>
        <v>#REF!</v>
      </c>
      <c r="M4833" s="21" t="str">
        <f t="shared" si="249"/>
        <v/>
      </c>
      <c r="N4833" s="21" t="e">
        <f ca="1">IF(AND(M4833&lt;&gt; "", COUNTIF(SAP!#REF!,M4833)&gt;0),"Matched", "")</f>
        <v>#REF!</v>
      </c>
      <c r="O4833" s="21" t="str">
        <f t="shared" si="250"/>
        <v/>
      </c>
      <c r="P4833" s="21" t="e">
        <f ca="1">IF(AND(O4833&lt;&gt; "", COUNTIF(SAP!#REF!,O4833)&gt;0),"Matched", "")</f>
        <v>#REF!</v>
      </c>
      <c r="Q4833" s="21" t="str">
        <f ca="1">IF(OR(D4833="AC",D4833="TR"),"Logic4"&amp;"_"&amp;TEXT(C4833,"dd.mm.yyyy") &amp;"_"&amp; 966561.77,"")</f>
        <v>Logic4_30.04.2020_966561.77</v>
      </c>
      <c r="R4833" s="21" t="e">
        <f ca="1">IF(AND(Q4833&lt;&gt; "", COUNTIF(SAP!#REF!,Q4833)&gt;0),"Matched", "")</f>
        <v>#REF!</v>
      </c>
    </row>
    <row r="4834" spans="1:18" hidden="1">
      <c r="A4834" s="21">
        <v>11563327</v>
      </c>
      <c r="B4834" s="22">
        <v>43951</v>
      </c>
      <c r="C4834" s="22">
        <v>43951</v>
      </c>
      <c r="D4834" s="21" t="s">
        <v>10</v>
      </c>
      <c r="E4834" s="23">
        <v>0</v>
      </c>
      <c r="F4834" s="23">
        <v>0</v>
      </c>
      <c r="G4834" s="23">
        <v>773.2</v>
      </c>
      <c r="H4834" s="23">
        <v>5074.3</v>
      </c>
      <c r="I4834" s="21" t="s">
        <v>11</v>
      </c>
      <c r="J4834" s="21" t="s">
        <v>12</v>
      </c>
      <c r="K4834" s="21" t="str">
        <f t="shared" si="248"/>
        <v/>
      </c>
      <c r="L4834" s="21" t="e">
        <f ca="1">IF(AND(K4834&lt;&gt; "", COUNTIF(SAP!#REF!,K4834)&gt;0),"Matched", "")</f>
        <v>#REF!</v>
      </c>
      <c r="M4834" s="21" t="str">
        <f t="shared" si="249"/>
        <v/>
      </c>
      <c r="N4834" s="21" t="e">
        <f ca="1">IF(AND(M4834&lt;&gt; "", COUNTIF(SAP!#REF!,M4834)&gt;0),"Matched", "")</f>
        <v>#REF!</v>
      </c>
      <c r="O4834" s="21" t="str">
        <f t="shared" si="250"/>
        <v/>
      </c>
      <c r="P4834" s="21" t="e">
        <f ca="1">IF(AND(O4834&lt;&gt; "", COUNTIF(SAP!#REF!,O4834)&gt;0),"Matched", "")</f>
        <v>#REF!</v>
      </c>
      <c r="Q4834" s="21" t="str">
        <f ca="1">IF(OR(D4834="AC",D4834="TR"),"Logic4"&amp;"_"&amp;TEXT(C4834,"dd.mm.yyyy") &amp;"_"&amp; 966561.77,"")</f>
        <v>Logic4_30.04.2020_966561.77</v>
      </c>
      <c r="R4834" s="21" t="e">
        <f ca="1">IF(AND(Q4834&lt;&gt; "", COUNTIF(SAP!#REF!,Q4834)&gt;0),"Matched", "")</f>
        <v>#REF!</v>
      </c>
    </row>
    <row r="4835" spans="1:18" hidden="1">
      <c r="A4835" s="21">
        <v>11563327</v>
      </c>
      <c r="B4835" s="22">
        <v>43951</v>
      </c>
      <c r="C4835" s="22">
        <v>43951</v>
      </c>
      <c r="D4835" s="21" t="s">
        <v>10</v>
      </c>
      <c r="E4835" s="23">
        <v>0</v>
      </c>
      <c r="F4835" s="23">
        <v>0</v>
      </c>
      <c r="G4835" s="23">
        <v>820</v>
      </c>
      <c r="H4835" s="23">
        <v>5894.3</v>
      </c>
      <c r="I4835" s="21" t="s">
        <v>11</v>
      </c>
      <c r="J4835" s="21" t="s">
        <v>12</v>
      </c>
      <c r="K4835" s="21" t="str">
        <f t="shared" si="248"/>
        <v/>
      </c>
      <c r="L4835" s="21" t="e">
        <f ca="1">IF(AND(K4835&lt;&gt; "", COUNTIF(SAP!#REF!,K4835)&gt;0),"Matched", "")</f>
        <v>#REF!</v>
      </c>
      <c r="M4835" s="21" t="str">
        <f t="shared" si="249"/>
        <v/>
      </c>
      <c r="N4835" s="21" t="e">
        <f ca="1">IF(AND(M4835&lt;&gt; "", COUNTIF(SAP!#REF!,M4835)&gt;0),"Matched", "")</f>
        <v>#REF!</v>
      </c>
      <c r="O4835" s="21" t="str">
        <f t="shared" si="250"/>
        <v/>
      </c>
      <c r="P4835" s="21" t="e">
        <f ca="1">IF(AND(O4835&lt;&gt; "", COUNTIF(SAP!#REF!,O4835)&gt;0),"Matched", "")</f>
        <v>#REF!</v>
      </c>
      <c r="Q4835" s="21" t="str">
        <f ca="1">IF(OR(D4835="AC",D4835="TR"),"Logic4"&amp;"_"&amp;TEXT(C4835,"dd.mm.yyyy") &amp;"_"&amp; 966561.77,"")</f>
        <v>Logic4_30.04.2020_966561.77</v>
      </c>
      <c r="R4835" s="21" t="e">
        <f ca="1">IF(AND(Q4835&lt;&gt; "", COUNTIF(SAP!#REF!,Q4835)&gt;0),"Matched", "")</f>
        <v>#REF!</v>
      </c>
    </row>
    <row r="4836" spans="1:18" hidden="1">
      <c r="A4836" s="21">
        <v>11563327</v>
      </c>
      <c r="B4836" s="22">
        <v>43951</v>
      </c>
      <c r="C4836" s="22">
        <v>43951</v>
      </c>
      <c r="D4836" s="21" t="s">
        <v>10</v>
      </c>
      <c r="E4836" s="23">
        <v>0</v>
      </c>
      <c r="F4836" s="23">
        <v>0</v>
      </c>
      <c r="G4836" s="23">
        <v>840</v>
      </c>
      <c r="H4836" s="23">
        <v>6734.3</v>
      </c>
      <c r="I4836" s="21" t="s">
        <v>11</v>
      </c>
      <c r="J4836" s="21" t="s">
        <v>12</v>
      </c>
      <c r="K4836" s="21" t="str">
        <f t="shared" si="248"/>
        <v/>
      </c>
      <c r="L4836" s="21" t="e">
        <f ca="1">IF(AND(K4836&lt;&gt; "", COUNTIF(SAP!#REF!,K4836)&gt;0),"Matched", "")</f>
        <v>#REF!</v>
      </c>
      <c r="M4836" s="21" t="str">
        <f t="shared" si="249"/>
        <v/>
      </c>
      <c r="N4836" s="21" t="e">
        <f ca="1">IF(AND(M4836&lt;&gt; "", COUNTIF(SAP!#REF!,M4836)&gt;0),"Matched", "")</f>
        <v>#REF!</v>
      </c>
      <c r="O4836" s="21" t="str">
        <f t="shared" si="250"/>
        <v/>
      </c>
      <c r="P4836" s="21" t="e">
        <f ca="1">IF(AND(O4836&lt;&gt; "", COUNTIF(SAP!#REF!,O4836)&gt;0),"Matched", "")</f>
        <v>#REF!</v>
      </c>
      <c r="Q4836" s="21" t="str">
        <f ca="1">IF(OR(D4836="AC",D4836="TR"),"Logic4"&amp;"_"&amp;TEXT(C4836,"dd.mm.yyyy") &amp;"_"&amp; 966561.77,"")</f>
        <v>Logic4_30.04.2020_966561.77</v>
      </c>
      <c r="R4836" s="21" t="e">
        <f ca="1">IF(AND(Q4836&lt;&gt; "", COUNTIF(SAP!#REF!,Q4836)&gt;0),"Matched", "")</f>
        <v>#REF!</v>
      </c>
    </row>
    <row r="4837" spans="1:18" hidden="1">
      <c r="A4837" s="21">
        <v>11563327</v>
      </c>
      <c r="B4837" s="22">
        <v>43951</v>
      </c>
      <c r="C4837" s="22">
        <v>43951</v>
      </c>
      <c r="D4837" s="21" t="s">
        <v>10</v>
      </c>
      <c r="E4837" s="23">
        <v>0</v>
      </c>
      <c r="F4837" s="23">
        <v>0</v>
      </c>
      <c r="G4837" s="23">
        <v>850</v>
      </c>
      <c r="H4837" s="23">
        <v>7584.3</v>
      </c>
      <c r="I4837" s="21" t="s">
        <v>11</v>
      </c>
      <c r="J4837" s="21" t="s">
        <v>12</v>
      </c>
      <c r="K4837" s="21" t="str">
        <f t="shared" si="248"/>
        <v/>
      </c>
      <c r="L4837" s="21" t="e">
        <f ca="1">IF(AND(K4837&lt;&gt; "", COUNTIF(SAP!#REF!,K4837)&gt;0),"Matched", "")</f>
        <v>#REF!</v>
      </c>
      <c r="M4837" s="21" t="str">
        <f t="shared" si="249"/>
        <v/>
      </c>
      <c r="N4837" s="21" t="e">
        <f ca="1">IF(AND(M4837&lt;&gt; "", COUNTIF(SAP!#REF!,M4837)&gt;0),"Matched", "")</f>
        <v>#REF!</v>
      </c>
      <c r="O4837" s="21" t="str">
        <f t="shared" si="250"/>
        <v/>
      </c>
      <c r="P4837" s="21" t="e">
        <f ca="1">IF(AND(O4837&lt;&gt; "", COUNTIF(SAP!#REF!,O4837)&gt;0),"Matched", "")</f>
        <v>#REF!</v>
      </c>
      <c r="Q4837" s="21" t="str">
        <f ca="1">IF(OR(D4837="AC",D4837="TR"),"Logic4"&amp;"_"&amp;TEXT(C4837,"dd.mm.yyyy") &amp;"_"&amp; 966561.77,"")</f>
        <v>Logic4_30.04.2020_966561.77</v>
      </c>
      <c r="R4837" s="21" t="e">
        <f ca="1">IF(AND(Q4837&lt;&gt; "", COUNTIF(SAP!#REF!,Q4837)&gt;0),"Matched", "")</f>
        <v>#REF!</v>
      </c>
    </row>
    <row r="4838" spans="1:18" hidden="1">
      <c r="A4838" s="21">
        <v>11563327</v>
      </c>
      <c r="B4838" s="22">
        <v>43951</v>
      </c>
      <c r="C4838" s="22">
        <v>43951</v>
      </c>
      <c r="D4838" s="21" t="s">
        <v>10</v>
      </c>
      <c r="E4838" s="23">
        <v>0</v>
      </c>
      <c r="F4838" s="23">
        <v>0</v>
      </c>
      <c r="G4838" s="23">
        <v>883.8</v>
      </c>
      <c r="H4838" s="23">
        <v>8468.1</v>
      </c>
      <c r="I4838" s="21" t="s">
        <v>11</v>
      </c>
      <c r="J4838" s="21" t="s">
        <v>12</v>
      </c>
      <c r="K4838" s="21" t="str">
        <f t="shared" si="248"/>
        <v/>
      </c>
      <c r="L4838" s="21" t="e">
        <f ca="1">IF(AND(K4838&lt;&gt; "", COUNTIF(SAP!#REF!,K4838)&gt;0),"Matched", "")</f>
        <v>#REF!</v>
      </c>
      <c r="M4838" s="21" t="str">
        <f t="shared" si="249"/>
        <v/>
      </c>
      <c r="N4838" s="21" t="e">
        <f ca="1">IF(AND(M4838&lt;&gt; "", COUNTIF(SAP!#REF!,M4838)&gt;0),"Matched", "")</f>
        <v>#REF!</v>
      </c>
      <c r="O4838" s="21" t="str">
        <f t="shared" si="250"/>
        <v/>
      </c>
      <c r="P4838" s="21" t="e">
        <f ca="1">IF(AND(O4838&lt;&gt; "", COUNTIF(SAP!#REF!,O4838)&gt;0),"Matched", "")</f>
        <v>#REF!</v>
      </c>
      <c r="Q4838" s="21" t="str">
        <f ca="1">IF(OR(D4838="AC",D4838="TR"),"Logic4"&amp;"_"&amp;TEXT(C4838,"dd.mm.yyyy") &amp;"_"&amp; 966561.77,"")</f>
        <v>Logic4_30.04.2020_966561.77</v>
      </c>
      <c r="R4838" s="21" t="e">
        <f ca="1">IF(AND(Q4838&lt;&gt; "", COUNTIF(SAP!#REF!,Q4838)&gt;0),"Matched", "")</f>
        <v>#REF!</v>
      </c>
    </row>
    <row r="4839" spans="1:18" hidden="1">
      <c r="A4839" s="21">
        <v>11563327</v>
      </c>
      <c r="B4839" s="22">
        <v>43951</v>
      </c>
      <c r="C4839" s="22">
        <v>43951</v>
      </c>
      <c r="D4839" s="21" t="s">
        <v>10</v>
      </c>
      <c r="E4839" s="23">
        <v>0</v>
      </c>
      <c r="F4839" s="23">
        <v>0</v>
      </c>
      <c r="G4839" s="23">
        <v>960</v>
      </c>
      <c r="H4839" s="23">
        <v>9428.1</v>
      </c>
      <c r="I4839" s="21" t="s">
        <v>11</v>
      </c>
      <c r="J4839" s="21" t="s">
        <v>12</v>
      </c>
      <c r="K4839" s="21" t="str">
        <f t="shared" si="248"/>
        <v/>
      </c>
      <c r="L4839" s="21" t="e">
        <f ca="1">IF(AND(K4839&lt;&gt; "", COUNTIF(SAP!#REF!,K4839)&gt;0),"Matched", "")</f>
        <v>#REF!</v>
      </c>
      <c r="M4839" s="21" t="str">
        <f t="shared" si="249"/>
        <v/>
      </c>
      <c r="N4839" s="21" t="e">
        <f ca="1">IF(AND(M4839&lt;&gt; "", COUNTIF(SAP!#REF!,M4839)&gt;0),"Matched", "")</f>
        <v>#REF!</v>
      </c>
      <c r="O4839" s="21" t="str">
        <f t="shared" si="250"/>
        <v/>
      </c>
      <c r="P4839" s="21" t="e">
        <f ca="1">IF(AND(O4839&lt;&gt; "", COUNTIF(SAP!#REF!,O4839)&gt;0),"Matched", "")</f>
        <v>#REF!</v>
      </c>
      <c r="Q4839" s="21" t="str">
        <f ca="1">IF(OR(D4839="AC",D4839="TR"),"Logic4"&amp;"_"&amp;TEXT(C4839,"dd.mm.yyyy") &amp;"_"&amp; 966561.77,"")</f>
        <v>Logic4_30.04.2020_966561.77</v>
      </c>
      <c r="R4839" s="21" t="e">
        <f ca="1">IF(AND(Q4839&lt;&gt; "", COUNTIF(SAP!#REF!,Q4839)&gt;0),"Matched", "")</f>
        <v>#REF!</v>
      </c>
    </row>
    <row r="4840" spans="1:18" hidden="1">
      <c r="A4840" s="21">
        <v>11563327</v>
      </c>
      <c r="B4840" s="22">
        <v>43951</v>
      </c>
      <c r="C4840" s="22">
        <v>43951</v>
      </c>
      <c r="D4840" s="21" t="s">
        <v>10</v>
      </c>
      <c r="E4840" s="23">
        <v>0</v>
      </c>
      <c r="F4840" s="23">
        <v>0</v>
      </c>
      <c r="G4840" s="23">
        <v>981</v>
      </c>
      <c r="H4840" s="23">
        <v>10409.1</v>
      </c>
      <c r="I4840" s="21" t="s">
        <v>11</v>
      </c>
      <c r="J4840" s="21" t="s">
        <v>12</v>
      </c>
      <c r="K4840" s="21" t="str">
        <f t="shared" si="248"/>
        <v/>
      </c>
      <c r="L4840" s="21" t="e">
        <f ca="1">IF(AND(K4840&lt;&gt; "", COUNTIF(SAP!#REF!,K4840)&gt;0),"Matched", "")</f>
        <v>#REF!</v>
      </c>
      <c r="M4840" s="21" t="str">
        <f t="shared" si="249"/>
        <v/>
      </c>
      <c r="N4840" s="21" t="e">
        <f ca="1">IF(AND(M4840&lt;&gt; "", COUNTIF(SAP!#REF!,M4840)&gt;0),"Matched", "")</f>
        <v>#REF!</v>
      </c>
      <c r="O4840" s="21" t="str">
        <f t="shared" si="250"/>
        <v/>
      </c>
      <c r="P4840" s="21" t="e">
        <f ca="1">IF(AND(O4840&lt;&gt; "", COUNTIF(SAP!#REF!,O4840)&gt;0),"Matched", "")</f>
        <v>#REF!</v>
      </c>
      <c r="Q4840" s="21" t="str">
        <f ca="1">IF(OR(D4840="AC",D4840="TR"),"Logic4"&amp;"_"&amp;TEXT(C4840,"dd.mm.yyyy") &amp;"_"&amp; 966561.77,"")</f>
        <v>Logic4_30.04.2020_966561.77</v>
      </c>
      <c r="R4840" s="21" t="e">
        <f ca="1">IF(AND(Q4840&lt;&gt; "", COUNTIF(SAP!#REF!,Q4840)&gt;0),"Matched", "")</f>
        <v>#REF!</v>
      </c>
    </row>
    <row r="4841" spans="1:18" hidden="1">
      <c r="A4841" s="21">
        <v>11563327</v>
      </c>
      <c r="B4841" s="22">
        <v>43951</v>
      </c>
      <c r="C4841" s="22">
        <v>43951</v>
      </c>
      <c r="D4841" s="21" t="s">
        <v>10</v>
      </c>
      <c r="E4841" s="23">
        <v>0</v>
      </c>
      <c r="F4841" s="23">
        <v>0</v>
      </c>
      <c r="G4841" s="23">
        <v>1020</v>
      </c>
      <c r="H4841" s="23">
        <v>11429.1</v>
      </c>
      <c r="I4841" s="21" t="s">
        <v>11</v>
      </c>
      <c r="J4841" s="21" t="s">
        <v>12</v>
      </c>
      <c r="K4841" s="21" t="str">
        <f t="shared" si="248"/>
        <v/>
      </c>
      <c r="L4841" s="21" t="e">
        <f ca="1">IF(AND(K4841&lt;&gt; "", COUNTIF(SAP!#REF!,K4841)&gt;0),"Matched", "")</f>
        <v>#REF!</v>
      </c>
      <c r="M4841" s="21" t="str">
        <f t="shared" si="249"/>
        <v/>
      </c>
      <c r="N4841" s="21" t="e">
        <f ca="1">IF(AND(M4841&lt;&gt; "", COUNTIF(SAP!#REF!,M4841)&gt;0),"Matched", "")</f>
        <v>#REF!</v>
      </c>
      <c r="O4841" s="21" t="str">
        <f t="shared" si="250"/>
        <v/>
      </c>
      <c r="P4841" s="21" t="e">
        <f ca="1">IF(AND(O4841&lt;&gt; "", COUNTIF(SAP!#REF!,O4841)&gt;0),"Matched", "")</f>
        <v>#REF!</v>
      </c>
      <c r="Q4841" s="21" t="str">
        <f ca="1">IF(OR(D4841="AC",D4841="TR"),"Logic4"&amp;"_"&amp;TEXT(C4841,"dd.mm.yyyy") &amp;"_"&amp; 966561.77,"")</f>
        <v>Logic4_30.04.2020_966561.77</v>
      </c>
      <c r="R4841" s="21" t="e">
        <f ca="1">IF(AND(Q4841&lt;&gt; "", COUNTIF(SAP!#REF!,Q4841)&gt;0),"Matched", "")</f>
        <v>#REF!</v>
      </c>
    </row>
    <row r="4842" spans="1:18" hidden="1">
      <c r="A4842" s="21">
        <v>11563327</v>
      </c>
      <c r="B4842" s="22">
        <v>43951</v>
      </c>
      <c r="C4842" s="22">
        <v>43951</v>
      </c>
      <c r="D4842" s="21" t="s">
        <v>10</v>
      </c>
      <c r="E4842" s="23">
        <v>0</v>
      </c>
      <c r="F4842" s="23">
        <v>0</v>
      </c>
      <c r="G4842" s="23">
        <v>1062.72</v>
      </c>
      <c r="H4842" s="23">
        <v>12491.82</v>
      </c>
      <c r="I4842" s="21" t="s">
        <v>11</v>
      </c>
      <c r="J4842" s="21" t="s">
        <v>12</v>
      </c>
      <c r="K4842" s="21" t="str">
        <f t="shared" si="248"/>
        <v/>
      </c>
      <c r="L4842" s="21" t="e">
        <f ca="1">IF(AND(K4842&lt;&gt; "", COUNTIF(SAP!#REF!,K4842)&gt;0),"Matched", "")</f>
        <v>#REF!</v>
      </c>
      <c r="M4842" s="21" t="str">
        <f t="shared" si="249"/>
        <v/>
      </c>
      <c r="N4842" s="21" t="e">
        <f ca="1">IF(AND(M4842&lt;&gt; "", COUNTIF(SAP!#REF!,M4842)&gt;0),"Matched", "")</f>
        <v>#REF!</v>
      </c>
      <c r="O4842" s="21" t="str">
        <f t="shared" si="250"/>
        <v/>
      </c>
      <c r="P4842" s="21" t="e">
        <f ca="1">IF(AND(O4842&lt;&gt; "", COUNTIF(SAP!#REF!,O4842)&gt;0),"Matched", "")</f>
        <v>#REF!</v>
      </c>
      <c r="Q4842" s="21" t="str">
        <f ca="1">IF(OR(D4842="AC",D4842="TR"),"Logic4"&amp;"_"&amp;TEXT(C4842,"dd.mm.yyyy") &amp;"_"&amp; 966561.77,"")</f>
        <v>Logic4_30.04.2020_966561.77</v>
      </c>
      <c r="R4842" s="21" t="e">
        <f ca="1">IF(AND(Q4842&lt;&gt; "", COUNTIF(SAP!#REF!,Q4842)&gt;0),"Matched", "")</f>
        <v>#REF!</v>
      </c>
    </row>
    <row r="4843" spans="1:18" hidden="1">
      <c r="A4843" s="21">
        <v>11563327</v>
      </c>
      <c r="B4843" s="22">
        <v>43951</v>
      </c>
      <c r="C4843" s="22">
        <v>43951</v>
      </c>
      <c r="D4843" s="21" t="s">
        <v>10</v>
      </c>
      <c r="E4843" s="23">
        <v>0</v>
      </c>
      <c r="F4843" s="23">
        <v>0</v>
      </c>
      <c r="G4843" s="23">
        <v>1080</v>
      </c>
      <c r="H4843" s="23">
        <v>13571.82</v>
      </c>
      <c r="I4843" s="21" t="s">
        <v>11</v>
      </c>
      <c r="J4843" s="21" t="s">
        <v>12</v>
      </c>
      <c r="K4843" s="21" t="str">
        <f t="shared" si="248"/>
        <v/>
      </c>
      <c r="L4843" s="21" t="e">
        <f ca="1">IF(AND(K4843&lt;&gt; "", COUNTIF(SAP!#REF!,K4843)&gt;0),"Matched", "")</f>
        <v>#REF!</v>
      </c>
      <c r="M4843" s="21" t="str">
        <f t="shared" si="249"/>
        <v/>
      </c>
      <c r="N4843" s="21" t="e">
        <f ca="1">IF(AND(M4843&lt;&gt; "", COUNTIF(SAP!#REF!,M4843)&gt;0),"Matched", "")</f>
        <v>#REF!</v>
      </c>
      <c r="O4843" s="21" t="str">
        <f t="shared" si="250"/>
        <v/>
      </c>
      <c r="P4843" s="21" t="e">
        <f ca="1">IF(AND(O4843&lt;&gt; "", COUNTIF(SAP!#REF!,O4843)&gt;0),"Matched", "")</f>
        <v>#REF!</v>
      </c>
      <c r="Q4843" s="21" t="str">
        <f ca="1">IF(OR(D4843="AC",D4843="TR"),"Logic4"&amp;"_"&amp;TEXT(C4843,"dd.mm.yyyy") &amp;"_"&amp; 966561.77,"")</f>
        <v>Logic4_30.04.2020_966561.77</v>
      </c>
      <c r="R4843" s="21" t="e">
        <f ca="1">IF(AND(Q4843&lt;&gt; "", COUNTIF(SAP!#REF!,Q4843)&gt;0),"Matched", "")</f>
        <v>#REF!</v>
      </c>
    </row>
    <row r="4844" spans="1:18" hidden="1">
      <c r="A4844" s="21">
        <v>11563327</v>
      </c>
      <c r="B4844" s="22">
        <v>43951</v>
      </c>
      <c r="C4844" s="22">
        <v>43951</v>
      </c>
      <c r="D4844" s="21" t="s">
        <v>10</v>
      </c>
      <c r="E4844" s="23">
        <v>0</v>
      </c>
      <c r="F4844" s="23">
        <v>0</v>
      </c>
      <c r="G4844" s="23">
        <v>1087</v>
      </c>
      <c r="H4844" s="23">
        <v>14658.82</v>
      </c>
      <c r="I4844" s="21" t="s">
        <v>11</v>
      </c>
      <c r="J4844" s="21" t="s">
        <v>12</v>
      </c>
      <c r="K4844" s="21" t="str">
        <f t="shared" si="248"/>
        <v/>
      </c>
      <c r="L4844" s="21" t="e">
        <f ca="1">IF(AND(K4844&lt;&gt; "", COUNTIF(SAP!#REF!,K4844)&gt;0),"Matched", "")</f>
        <v>#REF!</v>
      </c>
      <c r="M4844" s="21" t="str">
        <f t="shared" si="249"/>
        <v/>
      </c>
      <c r="N4844" s="21" t="e">
        <f ca="1">IF(AND(M4844&lt;&gt; "", COUNTIF(SAP!#REF!,M4844)&gt;0),"Matched", "")</f>
        <v>#REF!</v>
      </c>
      <c r="O4844" s="21" t="str">
        <f t="shared" si="250"/>
        <v/>
      </c>
      <c r="P4844" s="21" t="e">
        <f ca="1">IF(AND(O4844&lt;&gt; "", COUNTIF(SAP!#REF!,O4844)&gt;0),"Matched", "")</f>
        <v>#REF!</v>
      </c>
      <c r="Q4844" s="21" t="str">
        <f ca="1">IF(OR(D4844="AC",D4844="TR"),"Logic4"&amp;"_"&amp;TEXT(C4844,"dd.mm.yyyy") &amp;"_"&amp; 966561.77,"")</f>
        <v>Logic4_30.04.2020_966561.77</v>
      </c>
      <c r="R4844" s="21" t="e">
        <f ca="1">IF(AND(Q4844&lt;&gt; "", COUNTIF(SAP!#REF!,Q4844)&gt;0),"Matched", "")</f>
        <v>#REF!</v>
      </c>
    </row>
    <row r="4845" spans="1:18" hidden="1">
      <c r="A4845" s="21">
        <v>11563327</v>
      </c>
      <c r="B4845" s="22">
        <v>43951</v>
      </c>
      <c r="C4845" s="22">
        <v>43951</v>
      </c>
      <c r="D4845" s="21" t="s">
        <v>10</v>
      </c>
      <c r="E4845" s="23">
        <v>0</v>
      </c>
      <c r="F4845" s="23">
        <v>0</v>
      </c>
      <c r="G4845" s="23">
        <v>1090</v>
      </c>
      <c r="H4845" s="23">
        <v>15748.82</v>
      </c>
      <c r="I4845" s="21" t="s">
        <v>11</v>
      </c>
      <c r="J4845" s="21" t="s">
        <v>12</v>
      </c>
      <c r="K4845" s="21" t="str">
        <f t="shared" si="248"/>
        <v/>
      </c>
      <c r="L4845" s="21" t="e">
        <f ca="1">IF(AND(K4845&lt;&gt; "", COUNTIF(SAP!#REF!,K4845)&gt;0),"Matched", "")</f>
        <v>#REF!</v>
      </c>
      <c r="M4845" s="21" t="str">
        <f t="shared" si="249"/>
        <v/>
      </c>
      <c r="N4845" s="21" t="e">
        <f ca="1">IF(AND(M4845&lt;&gt; "", COUNTIF(SAP!#REF!,M4845)&gt;0),"Matched", "")</f>
        <v>#REF!</v>
      </c>
      <c r="O4845" s="21" t="str">
        <f t="shared" si="250"/>
        <v/>
      </c>
      <c r="P4845" s="21" t="e">
        <f ca="1">IF(AND(O4845&lt;&gt; "", COUNTIF(SAP!#REF!,O4845)&gt;0),"Matched", "")</f>
        <v>#REF!</v>
      </c>
      <c r="Q4845" s="21" t="str">
        <f ca="1">IF(OR(D4845="AC",D4845="TR"),"Logic4"&amp;"_"&amp;TEXT(C4845,"dd.mm.yyyy") &amp;"_"&amp; 966561.77,"")</f>
        <v>Logic4_30.04.2020_966561.77</v>
      </c>
      <c r="R4845" s="21" t="e">
        <f ca="1">IF(AND(Q4845&lt;&gt; "", COUNTIF(SAP!#REF!,Q4845)&gt;0),"Matched", "")</f>
        <v>#REF!</v>
      </c>
    </row>
    <row r="4846" spans="1:18" hidden="1">
      <c r="A4846" s="21">
        <v>11563327</v>
      </c>
      <c r="B4846" s="22">
        <v>43951</v>
      </c>
      <c r="C4846" s="22">
        <v>43951</v>
      </c>
      <c r="D4846" s="21" t="s">
        <v>10</v>
      </c>
      <c r="E4846" s="23">
        <v>0</v>
      </c>
      <c r="F4846" s="23">
        <v>0</v>
      </c>
      <c r="G4846" s="23">
        <v>1280</v>
      </c>
      <c r="H4846" s="23">
        <v>17028.82</v>
      </c>
      <c r="I4846" s="21" t="s">
        <v>11</v>
      </c>
      <c r="J4846" s="21" t="s">
        <v>12</v>
      </c>
      <c r="K4846" s="21" t="str">
        <f t="shared" si="248"/>
        <v/>
      </c>
      <c r="L4846" s="21" t="e">
        <f ca="1">IF(AND(K4846&lt;&gt; "", COUNTIF(SAP!#REF!,K4846)&gt;0),"Matched", "")</f>
        <v>#REF!</v>
      </c>
      <c r="M4846" s="21" t="str">
        <f t="shared" si="249"/>
        <v/>
      </c>
      <c r="N4846" s="21" t="e">
        <f ca="1">IF(AND(M4846&lt;&gt; "", COUNTIF(SAP!#REF!,M4846)&gt;0),"Matched", "")</f>
        <v>#REF!</v>
      </c>
      <c r="O4846" s="21" t="str">
        <f t="shared" si="250"/>
        <v/>
      </c>
      <c r="P4846" s="21" t="e">
        <f ca="1">IF(AND(O4846&lt;&gt; "", COUNTIF(SAP!#REF!,O4846)&gt;0),"Matched", "")</f>
        <v>#REF!</v>
      </c>
      <c r="Q4846" s="21" t="str">
        <f ca="1">IF(OR(D4846="AC",D4846="TR"),"Logic4"&amp;"_"&amp;TEXT(C4846,"dd.mm.yyyy") &amp;"_"&amp; 966561.77,"")</f>
        <v>Logic4_30.04.2020_966561.77</v>
      </c>
      <c r="R4846" s="21" t="e">
        <f ca="1">IF(AND(Q4846&lt;&gt; "", COUNTIF(SAP!#REF!,Q4846)&gt;0),"Matched", "")</f>
        <v>#REF!</v>
      </c>
    </row>
    <row r="4847" spans="1:18" hidden="1">
      <c r="A4847" s="21">
        <v>11563327</v>
      </c>
      <c r="B4847" s="22">
        <v>43951</v>
      </c>
      <c r="C4847" s="22">
        <v>43951</v>
      </c>
      <c r="D4847" s="21" t="s">
        <v>10</v>
      </c>
      <c r="E4847" s="23">
        <v>0</v>
      </c>
      <c r="F4847" s="23">
        <v>0</v>
      </c>
      <c r="G4847" s="23">
        <v>1440</v>
      </c>
      <c r="H4847" s="23">
        <v>18468.82</v>
      </c>
      <c r="I4847" s="21" t="s">
        <v>11</v>
      </c>
      <c r="J4847" s="21" t="s">
        <v>12</v>
      </c>
      <c r="K4847" s="21" t="str">
        <f t="shared" si="248"/>
        <v/>
      </c>
      <c r="L4847" s="21" t="e">
        <f ca="1">IF(AND(K4847&lt;&gt; "", COUNTIF(SAP!#REF!,K4847)&gt;0),"Matched", "")</f>
        <v>#REF!</v>
      </c>
      <c r="M4847" s="21" t="str">
        <f t="shared" si="249"/>
        <v/>
      </c>
      <c r="N4847" s="21" t="e">
        <f ca="1">IF(AND(M4847&lt;&gt; "", COUNTIF(SAP!#REF!,M4847)&gt;0),"Matched", "")</f>
        <v>#REF!</v>
      </c>
      <c r="O4847" s="21" t="str">
        <f t="shared" si="250"/>
        <v/>
      </c>
      <c r="P4847" s="21" t="e">
        <f ca="1">IF(AND(O4847&lt;&gt; "", COUNTIF(SAP!#REF!,O4847)&gt;0),"Matched", "")</f>
        <v>#REF!</v>
      </c>
      <c r="Q4847" s="21" t="str">
        <f ca="1">IF(OR(D4847="AC",D4847="TR"),"Logic4"&amp;"_"&amp;TEXT(C4847,"dd.mm.yyyy") &amp;"_"&amp; 966561.77,"")</f>
        <v>Logic4_30.04.2020_966561.77</v>
      </c>
      <c r="R4847" s="21" t="e">
        <f ca="1">IF(AND(Q4847&lt;&gt; "", COUNTIF(SAP!#REF!,Q4847)&gt;0),"Matched", "")</f>
        <v>#REF!</v>
      </c>
    </row>
    <row r="4848" spans="1:18" hidden="1">
      <c r="A4848" s="21">
        <v>11563327</v>
      </c>
      <c r="B4848" s="22">
        <v>43951</v>
      </c>
      <c r="C4848" s="22">
        <v>43951</v>
      </c>
      <c r="D4848" s="21" t="s">
        <v>10</v>
      </c>
      <c r="E4848" s="23">
        <v>0</v>
      </c>
      <c r="F4848" s="23">
        <v>0</v>
      </c>
      <c r="G4848" s="23">
        <v>1460.25</v>
      </c>
      <c r="H4848" s="23">
        <v>19929.07</v>
      </c>
      <c r="I4848" s="21" t="s">
        <v>11</v>
      </c>
      <c r="J4848" s="21" t="s">
        <v>12</v>
      </c>
      <c r="K4848" s="21" t="str">
        <f t="shared" si="248"/>
        <v/>
      </c>
      <c r="L4848" s="21" t="e">
        <f ca="1">IF(AND(K4848&lt;&gt; "", COUNTIF(SAP!#REF!,K4848)&gt;0),"Matched", "")</f>
        <v>#REF!</v>
      </c>
      <c r="M4848" s="21" t="str">
        <f t="shared" si="249"/>
        <v/>
      </c>
      <c r="N4848" s="21" t="e">
        <f ca="1">IF(AND(M4848&lt;&gt; "", COUNTIF(SAP!#REF!,M4848)&gt;0),"Matched", "")</f>
        <v>#REF!</v>
      </c>
      <c r="O4848" s="21" t="str">
        <f t="shared" si="250"/>
        <v/>
      </c>
      <c r="P4848" s="21" t="e">
        <f ca="1">IF(AND(O4848&lt;&gt; "", COUNTIF(SAP!#REF!,O4848)&gt;0),"Matched", "")</f>
        <v>#REF!</v>
      </c>
      <c r="Q4848" s="21" t="str">
        <f ca="1">IF(OR(D4848="AC",D4848="TR"),"Logic4"&amp;"_"&amp;TEXT(C4848,"dd.mm.yyyy") &amp;"_"&amp; 966561.77,"")</f>
        <v>Logic4_30.04.2020_966561.77</v>
      </c>
      <c r="R4848" s="21" t="e">
        <f ca="1">IF(AND(Q4848&lt;&gt; "", COUNTIF(SAP!#REF!,Q4848)&gt;0),"Matched", "")</f>
        <v>#REF!</v>
      </c>
    </row>
    <row r="4849" spans="1:18" hidden="1">
      <c r="A4849" s="21">
        <v>11563327</v>
      </c>
      <c r="B4849" s="22">
        <v>43951</v>
      </c>
      <c r="C4849" s="22">
        <v>43951</v>
      </c>
      <c r="D4849" s="21" t="s">
        <v>10</v>
      </c>
      <c r="E4849" s="23">
        <v>0</v>
      </c>
      <c r="F4849" s="23">
        <v>0</v>
      </c>
      <c r="G4849" s="23">
        <v>1480</v>
      </c>
      <c r="H4849" s="23">
        <v>21409.07</v>
      </c>
      <c r="I4849" s="21" t="s">
        <v>11</v>
      </c>
      <c r="J4849" s="21" t="s">
        <v>12</v>
      </c>
      <c r="K4849" s="21" t="str">
        <f t="shared" si="248"/>
        <v/>
      </c>
      <c r="L4849" s="21" t="e">
        <f ca="1">IF(AND(K4849&lt;&gt; "", COUNTIF(SAP!#REF!,K4849)&gt;0),"Matched", "")</f>
        <v>#REF!</v>
      </c>
      <c r="M4849" s="21" t="str">
        <f t="shared" si="249"/>
        <v/>
      </c>
      <c r="N4849" s="21" t="e">
        <f ca="1">IF(AND(M4849&lt;&gt; "", COUNTIF(SAP!#REF!,M4849)&gt;0),"Matched", "")</f>
        <v>#REF!</v>
      </c>
      <c r="O4849" s="21" t="str">
        <f t="shared" si="250"/>
        <v/>
      </c>
      <c r="P4849" s="21" t="e">
        <f ca="1">IF(AND(O4849&lt;&gt; "", COUNTIF(SAP!#REF!,O4849)&gt;0),"Matched", "")</f>
        <v>#REF!</v>
      </c>
      <c r="Q4849" s="21" t="str">
        <f ca="1">IF(OR(D4849="AC",D4849="TR"),"Logic4"&amp;"_"&amp;TEXT(C4849,"dd.mm.yyyy") &amp;"_"&amp; 966561.77,"")</f>
        <v>Logic4_30.04.2020_966561.77</v>
      </c>
      <c r="R4849" s="21" t="e">
        <f ca="1">IF(AND(Q4849&lt;&gt; "", COUNTIF(SAP!#REF!,Q4849)&gt;0),"Matched", "")</f>
        <v>#REF!</v>
      </c>
    </row>
    <row r="4850" spans="1:18" hidden="1">
      <c r="A4850" s="21">
        <v>11563327</v>
      </c>
      <c r="B4850" s="22">
        <v>43951</v>
      </c>
      <c r="C4850" s="22">
        <v>43951</v>
      </c>
      <c r="D4850" s="21" t="s">
        <v>10</v>
      </c>
      <c r="E4850" s="23">
        <v>0</v>
      </c>
      <c r="F4850" s="23">
        <v>0</v>
      </c>
      <c r="G4850" s="23">
        <v>1500</v>
      </c>
      <c r="H4850" s="23">
        <v>22909.07</v>
      </c>
      <c r="I4850" s="21" t="s">
        <v>11</v>
      </c>
      <c r="J4850" s="21" t="s">
        <v>12</v>
      </c>
      <c r="K4850" s="21" t="str">
        <f t="shared" si="248"/>
        <v/>
      </c>
      <c r="L4850" s="21" t="e">
        <f ca="1">IF(AND(K4850&lt;&gt; "", COUNTIF(SAP!#REF!,K4850)&gt;0),"Matched", "")</f>
        <v>#REF!</v>
      </c>
      <c r="M4850" s="21" t="str">
        <f t="shared" si="249"/>
        <v/>
      </c>
      <c r="N4850" s="21" t="e">
        <f ca="1">IF(AND(M4850&lt;&gt; "", COUNTIF(SAP!#REF!,M4850)&gt;0),"Matched", "")</f>
        <v>#REF!</v>
      </c>
      <c r="O4850" s="21" t="str">
        <f t="shared" si="250"/>
        <v/>
      </c>
      <c r="P4850" s="21" t="e">
        <f ca="1">IF(AND(O4850&lt;&gt; "", COUNTIF(SAP!#REF!,O4850)&gt;0),"Matched", "")</f>
        <v>#REF!</v>
      </c>
      <c r="Q4850" s="21" t="str">
        <f ca="1">IF(OR(D4850="AC",D4850="TR"),"Logic4"&amp;"_"&amp;TEXT(C4850,"dd.mm.yyyy") &amp;"_"&amp; 966561.77,"")</f>
        <v>Logic4_30.04.2020_966561.77</v>
      </c>
      <c r="R4850" s="21" t="e">
        <f ca="1">IF(AND(Q4850&lt;&gt; "", COUNTIF(SAP!#REF!,Q4850)&gt;0),"Matched", "")</f>
        <v>#REF!</v>
      </c>
    </row>
    <row r="4851" spans="1:18" hidden="1">
      <c r="A4851" s="21">
        <v>11563327</v>
      </c>
      <c r="B4851" s="22">
        <v>43951</v>
      </c>
      <c r="C4851" s="22">
        <v>43951</v>
      </c>
      <c r="D4851" s="21" t="s">
        <v>10</v>
      </c>
      <c r="E4851" s="23">
        <v>0</v>
      </c>
      <c r="F4851" s="23">
        <v>0</v>
      </c>
      <c r="G4851" s="23">
        <v>1560</v>
      </c>
      <c r="H4851" s="23">
        <v>24469.07</v>
      </c>
      <c r="I4851" s="21" t="s">
        <v>11</v>
      </c>
      <c r="J4851" s="21" t="s">
        <v>12</v>
      </c>
      <c r="K4851" s="21" t="str">
        <f t="shared" si="248"/>
        <v/>
      </c>
      <c r="L4851" s="21" t="e">
        <f ca="1">IF(AND(K4851&lt;&gt; "", COUNTIF(SAP!#REF!,K4851)&gt;0),"Matched", "")</f>
        <v>#REF!</v>
      </c>
      <c r="M4851" s="21" t="str">
        <f t="shared" si="249"/>
        <v/>
      </c>
      <c r="N4851" s="21" t="e">
        <f ca="1">IF(AND(M4851&lt;&gt; "", COUNTIF(SAP!#REF!,M4851)&gt;0),"Matched", "")</f>
        <v>#REF!</v>
      </c>
      <c r="O4851" s="21" t="str">
        <f t="shared" si="250"/>
        <v/>
      </c>
      <c r="P4851" s="21" t="e">
        <f ca="1">IF(AND(O4851&lt;&gt; "", COUNTIF(SAP!#REF!,O4851)&gt;0),"Matched", "")</f>
        <v>#REF!</v>
      </c>
      <c r="Q4851" s="21" t="str">
        <f ca="1">IF(OR(D4851="AC",D4851="TR"),"Logic4"&amp;"_"&amp;TEXT(C4851,"dd.mm.yyyy") &amp;"_"&amp; 966561.77,"")</f>
        <v>Logic4_30.04.2020_966561.77</v>
      </c>
      <c r="R4851" s="21" t="e">
        <f ca="1">IF(AND(Q4851&lt;&gt; "", COUNTIF(SAP!#REF!,Q4851)&gt;0),"Matched", "")</f>
        <v>#REF!</v>
      </c>
    </row>
    <row r="4852" spans="1:18" hidden="1">
      <c r="A4852" s="21">
        <v>11563327</v>
      </c>
      <c r="B4852" s="22">
        <v>43951</v>
      </c>
      <c r="C4852" s="22">
        <v>43951</v>
      </c>
      <c r="D4852" s="21" t="s">
        <v>10</v>
      </c>
      <c r="E4852" s="23">
        <v>0</v>
      </c>
      <c r="F4852" s="23">
        <v>0</v>
      </c>
      <c r="G4852" s="23">
        <v>1575.7</v>
      </c>
      <c r="H4852" s="23">
        <v>26044.77</v>
      </c>
      <c r="I4852" s="21" t="s">
        <v>11</v>
      </c>
      <c r="J4852" s="21" t="s">
        <v>12</v>
      </c>
      <c r="K4852" s="21" t="str">
        <f t="shared" si="248"/>
        <v/>
      </c>
      <c r="L4852" s="21" t="e">
        <f ca="1">IF(AND(K4852&lt;&gt; "", COUNTIF(SAP!#REF!,K4852)&gt;0),"Matched", "")</f>
        <v>#REF!</v>
      </c>
      <c r="M4852" s="21" t="str">
        <f t="shared" si="249"/>
        <v/>
      </c>
      <c r="N4852" s="21" t="e">
        <f ca="1">IF(AND(M4852&lt;&gt; "", COUNTIF(SAP!#REF!,M4852)&gt;0),"Matched", "")</f>
        <v>#REF!</v>
      </c>
      <c r="O4852" s="21" t="str">
        <f t="shared" si="250"/>
        <v/>
      </c>
      <c r="P4852" s="21" t="e">
        <f ca="1">IF(AND(O4852&lt;&gt; "", COUNTIF(SAP!#REF!,O4852)&gt;0),"Matched", "")</f>
        <v>#REF!</v>
      </c>
      <c r="Q4852" s="21" t="str">
        <f ca="1">IF(OR(D4852="AC",D4852="TR"),"Logic4"&amp;"_"&amp;TEXT(C4852,"dd.mm.yyyy") &amp;"_"&amp; 966561.77,"")</f>
        <v>Logic4_30.04.2020_966561.77</v>
      </c>
      <c r="R4852" s="21" t="e">
        <f ca="1">IF(AND(Q4852&lt;&gt; "", COUNTIF(SAP!#REF!,Q4852)&gt;0),"Matched", "")</f>
        <v>#REF!</v>
      </c>
    </row>
    <row r="4853" spans="1:18" hidden="1">
      <c r="A4853" s="21">
        <v>11563327</v>
      </c>
      <c r="B4853" s="22">
        <v>43951</v>
      </c>
      <c r="C4853" s="22">
        <v>43951</v>
      </c>
      <c r="D4853" s="21" t="s">
        <v>10</v>
      </c>
      <c r="E4853" s="23">
        <v>0</v>
      </c>
      <c r="F4853" s="23">
        <v>0</v>
      </c>
      <c r="G4853" s="23">
        <v>1610</v>
      </c>
      <c r="H4853" s="23">
        <v>27654.77</v>
      </c>
      <c r="I4853" s="21" t="s">
        <v>11</v>
      </c>
      <c r="J4853" s="21" t="s">
        <v>12</v>
      </c>
      <c r="K4853" s="21" t="str">
        <f t="shared" si="248"/>
        <v/>
      </c>
      <c r="L4853" s="21" t="e">
        <f ca="1">IF(AND(K4853&lt;&gt; "", COUNTIF(SAP!#REF!,K4853)&gt;0),"Matched", "")</f>
        <v>#REF!</v>
      </c>
      <c r="M4853" s="21" t="str">
        <f t="shared" si="249"/>
        <v/>
      </c>
      <c r="N4853" s="21" t="e">
        <f ca="1">IF(AND(M4853&lt;&gt; "", COUNTIF(SAP!#REF!,M4853)&gt;0),"Matched", "")</f>
        <v>#REF!</v>
      </c>
      <c r="O4853" s="21" t="str">
        <f t="shared" si="250"/>
        <v/>
      </c>
      <c r="P4853" s="21" t="e">
        <f ca="1">IF(AND(O4853&lt;&gt; "", COUNTIF(SAP!#REF!,O4853)&gt;0),"Matched", "")</f>
        <v>#REF!</v>
      </c>
      <c r="Q4853" s="21" t="str">
        <f ca="1">IF(OR(D4853="AC",D4853="TR"),"Logic4"&amp;"_"&amp;TEXT(C4853,"dd.mm.yyyy") &amp;"_"&amp; 966561.77,"")</f>
        <v>Logic4_30.04.2020_966561.77</v>
      </c>
      <c r="R4853" s="21" t="e">
        <f ca="1">IF(AND(Q4853&lt;&gt; "", COUNTIF(SAP!#REF!,Q4853)&gt;0),"Matched", "")</f>
        <v>#REF!</v>
      </c>
    </row>
    <row r="4854" spans="1:18" hidden="1">
      <c r="A4854" s="21">
        <v>11563327</v>
      </c>
      <c r="B4854" s="22">
        <v>43951</v>
      </c>
      <c r="C4854" s="22">
        <v>43951</v>
      </c>
      <c r="D4854" s="21" t="s">
        <v>10</v>
      </c>
      <c r="E4854" s="23">
        <v>0</v>
      </c>
      <c r="F4854" s="23">
        <v>0</v>
      </c>
      <c r="G4854" s="23">
        <v>1686.31</v>
      </c>
      <c r="H4854" s="23">
        <v>29341.08</v>
      </c>
      <c r="I4854" s="21" t="s">
        <v>11</v>
      </c>
      <c r="J4854" s="21" t="s">
        <v>12</v>
      </c>
      <c r="K4854" s="21" t="str">
        <f t="shared" si="248"/>
        <v/>
      </c>
      <c r="L4854" s="21" t="e">
        <f ca="1">IF(AND(K4854&lt;&gt; "", COUNTIF(SAP!#REF!,K4854)&gt;0),"Matched", "")</f>
        <v>#REF!</v>
      </c>
      <c r="M4854" s="21" t="str">
        <f t="shared" si="249"/>
        <v/>
      </c>
      <c r="N4854" s="21" t="e">
        <f ca="1">IF(AND(M4854&lt;&gt; "", COUNTIF(SAP!#REF!,M4854)&gt;0),"Matched", "")</f>
        <v>#REF!</v>
      </c>
      <c r="O4854" s="21" t="str">
        <f t="shared" si="250"/>
        <v/>
      </c>
      <c r="P4854" s="21" t="e">
        <f ca="1">IF(AND(O4854&lt;&gt; "", COUNTIF(SAP!#REF!,O4854)&gt;0),"Matched", "")</f>
        <v>#REF!</v>
      </c>
      <c r="Q4854" s="21" t="str">
        <f ca="1">IF(OR(D4854="AC",D4854="TR"),"Logic4"&amp;"_"&amp;TEXT(C4854,"dd.mm.yyyy") &amp;"_"&amp; 966561.77,"")</f>
        <v>Logic4_30.04.2020_966561.77</v>
      </c>
      <c r="R4854" s="21" t="e">
        <f ca="1">IF(AND(Q4854&lt;&gt; "", COUNTIF(SAP!#REF!,Q4854)&gt;0),"Matched", "")</f>
        <v>#REF!</v>
      </c>
    </row>
    <row r="4855" spans="1:18" hidden="1">
      <c r="A4855" s="21">
        <v>11563327</v>
      </c>
      <c r="B4855" s="22">
        <v>43951</v>
      </c>
      <c r="C4855" s="22">
        <v>43951</v>
      </c>
      <c r="D4855" s="21" t="s">
        <v>10</v>
      </c>
      <c r="E4855" s="23">
        <v>0</v>
      </c>
      <c r="F4855" s="23">
        <v>0</v>
      </c>
      <c r="G4855" s="23">
        <v>1728.6</v>
      </c>
      <c r="H4855" s="23">
        <v>31069.68</v>
      </c>
      <c r="I4855" s="21" t="s">
        <v>11</v>
      </c>
      <c r="J4855" s="21" t="s">
        <v>12</v>
      </c>
      <c r="K4855" s="21" t="str">
        <f t="shared" si="248"/>
        <v/>
      </c>
      <c r="L4855" s="21" t="e">
        <f ca="1">IF(AND(K4855&lt;&gt; "", COUNTIF(SAP!#REF!,K4855)&gt;0),"Matched", "")</f>
        <v>#REF!</v>
      </c>
      <c r="M4855" s="21" t="str">
        <f t="shared" si="249"/>
        <v/>
      </c>
      <c r="N4855" s="21" t="e">
        <f ca="1">IF(AND(M4855&lt;&gt; "", COUNTIF(SAP!#REF!,M4855)&gt;0),"Matched", "")</f>
        <v>#REF!</v>
      </c>
      <c r="O4855" s="21" t="str">
        <f t="shared" si="250"/>
        <v/>
      </c>
      <c r="P4855" s="21" t="e">
        <f ca="1">IF(AND(O4855&lt;&gt; "", COUNTIF(SAP!#REF!,O4855)&gt;0),"Matched", "")</f>
        <v>#REF!</v>
      </c>
      <c r="Q4855" s="21" t="str">
        <f ca="1">IF(OR(D4855="AC",D4855="TR"),"Logic4"&amp;"_"&amp;TEXT(C4855,"dd.mm.yyyy") &amp;"_"&amp; 966561.77,"")</f>
        <v>Logic4_30.04.2020_966561.77</v>
      </c>
      <c r="R4855" s="21" t="e">
        <f ca="1">IF(AND(Q4855&lt;&gt; "", COUNTIF(SAP!#REF!,Q4855)&gt;0),"Matched", "")</f>
        <v>#REF!</v>
      </c>
    </row>
    <row r="4856" spans="1:18" hidden="1">
      <c r="A4856" s="21">
        <v>11563327</v>
      </c>
      <c r="B4856" s="22">
        <v>43951</v>
      </c>
      <c r="C4856" s="22">
        <v>43951</v>
      </c>
      <c r="D4856" s="21" t="s">
        <v>10</v>
      </c>
      <c r="E4856" s="23">
        <v>0</v>
      </c>
      <c r="F4856" s="23">
        <v>0</v>
      </c>
      <c r="G4856" s="23">
        <v>1740</v>
      </c>
      <c r="H4856" s="23">
        <v>32809.68</v>
      </c>
      <c r="I4856" s="21" t="s">
        <v>11</v>
      </c>
      <c r="J4856" s="21" t="s">
        <v>12</v>
      </c>
      <c r="K4856" s="21" t="str">
        <f t="shared" si="248"/>
        <v/>
      </c>
      <c r="L4856" s="21" t="e">
        <f ca="1">IF(AND(K4856&lt;&gt; "", COUNTIF(SAP!#REF!,K4856)&gt;0),"Matched", "")</f>
        <v>#REF!</v>
      </c>
      <c r="M4856" s="21" t="str">
        <f t="shared" si="249"/>
        <v/>
      </c>
      <c r="N4856" s="21" t="e">
        <f ca="1">IF(AND(M4856&lt;&gt; "", COUNTIF(SAP!#REF!,M4856)&gt;0),"Matched", "")</f>
        <v>#REF!</v>
      </c>
      <c r="O4856" s="21" t="str">
        <f t="shared" si="250"/>
        <v/>
      </c>
      <c r="P4856" s="21" t="e">
        <f ca="1">IF(AND(O4856&lt;&gt; "", COUNTIF(SAP!#REF!,O4856)&gt;0),"Matched", "")</f>
        <v>#REF!</v>
      </c>
      <c r="Q4856" s="21" t="str">
        <f ca="1">IF(OR(D4856="AC",D4856="TR"),"Logic4"&amp;"_"&amp;TEXT(C4856,"dd.mm.yyyy") &amp;"_"&amp; 966561.77,"")</f>
        <v>Logic4_30.04.2020_966561.77</v>
      </c>
      <c r="R4856" s="21" t="e">
        <f ca="1">IF(AND(Q4856&lt;&gt; "", COUNTIF(SAP!#REF!,Q4856)&gt;0),"Matched", "")</f>
        <v>#REF!</v>
      </c>
    </row>
    <row r="4857" spans="1:18" hidden="1">
      <c r="A4857" s="21">
        <v>11563327</v>
      </c>
      <c r="B4857" s="22">
        <v>43951</v>
      </c>
      <c r="C4857" s="22">
        <v>43951</v>
      </c>
      <c r="D4857" s="21" t="s">
        <v>10</v>
      </c>
      <c r="E4857" s="23">
        <v>0</v>
      </c>
      <c r="F4857" s="23">
        <v>0</v>
      </c>
      <c r="G4857" s="23">
        <v>1780</v>
      </c>
      <c r="H4857" s="23">
        <v>34589.68</v>
      </c>
      <c r="I4857" s="21" t="s">
        <v>11</v>
      </c>
      <c r="J4857" s="21" t="s">
        <v>12</v>
      </c>
      <c r="K4857" s="21" t="str">
        <f t="shared" si="248"/>
        <v/>
      </c>
      <c r="L4857" s="21" t="e">
        <f ca="1">IF(AND(K4857&lt;&gt; "", COUNTIF(SAP!#REF!,K4857)&gt;0),"Matched", "")</f>
        <v>#REF!</v>
      </c>
      <c r="M4857" s="21" t="str">
        <f t="shared" si="249"/>
        <v/>
      </c>
      <c r="N4857" s="21" t="e">
        <f ca="1">IF(AND(M4857&lt;&gt; "", COUNTIF(SAP!#REF!,M4857)&gt;0),"Matched", "")</f>
        <v>#REF!</v>
      </c>
      <c r="O4857" s="21" t="str">
        <f t="shared" si="250"/>
        <v/>
      </c>
      <c r="P4857" s="21" t="e">
        <f ca="1">IF(AND(O4857&lt;&gt; "", COUNTIF(SAP!#REF!,O4857)&gt;0),"Matched", "")</f>
        <v>#REF!</v>
      </c>
      <c r="Q4857" s="21" t="str">
        <f ca="1">IF(OR(D4857="AC",D4857="TR"),"Logic4"&amp;"_"&amp;TEXT(C4857,"dd.mm.yyyy") &amp;"_"&amp; 966561.77,"")</f>
        <v>Logic4_30.04.2020_966561.77</v>
      </c>
      <c r="R4857" s="21" t="e">
        <f ca="1">IF(AND(Q4857&lt;&gt; "", COUNTIF(SAP!#REF!,Q4857)&gt;0),"Matched", "")</f>
        <v>#REF!</v>
      </c>
    </row>
    <row r="4858" spans="1:18" hidden="1">
      <c r="A4858" s="21">
        <v>11563327</v>
      </c>
      <c r="B4858" s="22">
        <v>43951</v>
      </c>
      <c r="C4858" s="22">
        <v>43951</v>
      </c>
      <c r="D4858" s="21" t="s">
        <v>10</v>
      </c>
      <c r="E4858" s="23">
        <v>0</v>
      </c>
      <c r="F4858" s="23">
        <v>0</v>
      </c>
      <c r="G4858" s="23">
        <v>1790</v>
      </c>
      <c r="H4858" s="23">
        <v>36379.68</v>
      </c>
      <c r="I4858" s="21" t="s">
        <v>11</v>
      </c>
      <c r="J4858" s="21" t="s">
        <v>12</v>
      </c>
      <c r="K4858" s="21" t="str">
        <f t="shared" si="248"/>
        <v/>
      </c>
      <c r="L4858" s="21" t="e">
        <f ca="1">IF(AND(K4858&lt;&gt; "", COUNTIF(SAP!#REF!,K4858)&gt;0),"Matched", "")</f>
        <v>#REF!</v>
      </c>
      <c r="M4858" s="21" t="str">
        <f t="shared" si="249"/>
        <v/>
      </c>
      <c r="N4858" s="21" t="e">
        <f ca="1">IF(AND(M4858&lt;&gt; "", COUNTIF(SAP!#REF!,M4858)&gt;0),"Matched", "")</f>
        <v>#REF!</v>
      </c>
      <c r="O4858" s="21" t="str">
        <f t="shared" si="250"/>
        <v/>
      </c>
      <c r="P4858" s="21" t="e">
        <f ca="1">IF(AND(O4858&lt;&gt; "", COUNTIF(SAP!#REF!,O4858)&gt;0),"Matched", "")</f>
        <v>#REF!</v>
      </c>
      <c r="Q4858" s="21" t="str">
        <f ca="1">IF(OR(D4858="AC",D4858="TR"),"Logic4"&amp;"_"&amp;TEXT(C4858,"dd.mm.yyyy") &amp;"_"&amp; 966561.77,"")</f>
        <v>Logic4_30.04.2020_966561.77</v>
      </c>
      <c r="R4858" s="21" t="e">
        <f ca="1">IF(AND(Q4858&lt;&gt; "", COUNTIF(SAP!#REF!,Q4858)&gt;0),"Matched", "")</f>
        <v>#REF!</v>
      </c>
    </row>
    <row r="4859" spans="1:18" hidden="1">
      <c r="A4859" s="21">
        <v>11563327</v>
      </c>
      <c r="B4859" s="22">
        <v>43951</v>
      </c>
      <c r="C4859" s="22">
        <v>43951</v>
      </c>
      <c r="D4859" s="21" t="s">
        <v>10</v>
      </c>
      <c r="E4859" s="23">
        <v>0</v>
      </c>
      <c r="F4859" s="23">
        <v>0</v>
      </c>
      <c r="G4859" s="23">
        <v>1804</v>
      </c>
      <c r="H4859" s="23">
        <v>38183.68</v>
      </c>
      <c r="I4859" s="21" t="s">
        <v>11</v>
      </c>
      <c r="J4859" s="21" t="s">
        <v>12</v>
      </c>
      <c r="K4859" s="21" t="str">
        <f t="shared" si="248"/>
        <v/>
      </c>
      <c r="L4859" s="21" t="e">
        <f ca="1">IF(AND(K4859&lt;&gt; "", COUNTIF(SAP!#REF!,K4859)&gt;0),"Matched", "")</f>
        <v>#REF!</v>
      </c>
      <c r="M4859" s="21" t="str">
        <f t="shared" si="249"/>
        <v/>
      </c>
      <c r="N4859" s="21" t="e">
        <f ca="1">IF(AND(M4859&lt;&gt; "", COUNTIF(SAP!#REF!,M4859)&gt;0),"Matched", "")</f>
        <v>#REF!</v>
      </c>
      <c r="O4859" s="21" t="str">
        <f t="shared" si="250"/>
        <v/>
      </c>
      <c r="P4859" s="21" t="e">
        <f ca="1">IF(AND(O4859&lt;&gt; "", COUNTIF(SAP!#REF!,O4859)&gt;0),"Matched", "")</f>
        <v>#REF!</v>
      </c>
      <c r="Q4859" s="21" t="str">
        <f ca="1">IF(OR(D4859="AC",D4859="TR"),"Logic4"&amp;"_"&amp;TEXT(C4859,"dd.mm.yyyy") &amp;"_"&amp; 966561.77,"")</f>
        <v>Logic4_30.04.2020_966561.77</v>
      </c>
      <c r="R4859" s="21" t="e">
        <f ca="1">IF(AND(Q4859&lt;&gt; "", COUNTIF(SAP!#REF!,Q4859)&gt;0),"Matched", "")</f>
        <v>#REF!</v>
      </c>
    </row>
    <row r="4860" spans="1:18" hidden="1">
      <c r="A4860" s="21">
        <v>11563327</v>
      </c>
      <c r="B4860" s="22">
        <v>43951</v>
      </c>
      <c r="C4860" s="22">
        <v>43951</v>
      </c>
      <c r="D4860" s="21" t="s">
        <v>10</v>
      </c>
      <c r="E4860" s="23">
        <v>0</v>
      </c>
      <c r="F4860" s="23">
        <v>0</v>
      </c>
      <c r="G4860" s="23">
        <v>1852.5</v>
      </c>
      <c r="H4860" s="23">
        <v>40036.18</v>
      </c>
      <c r="I4860" s="21" t="s">
        <v>11</v>
      </c>
      <c r="J4860" s="21" t="s">
        <v>12</v>
      </c>
      <c r="K4860" s="21" t="str">
        <f t="shared" si="248"/>
        <v/>
      </c>
      <c r="L4860" s="21" t="e">
        <f ca="1">IF(AND(K4860&lt;&gt; "", COUNTIF(SAP!#REF!,K4860)&gt;0),"Matched", "")</f>
        <v>#REF!</v>
      </c>
      <c r="M4860" s="21" t="str">
        <f t="shared" si="249"/>
        <v/>
      </c>
      <c r="N4860" s="21" t="e">
        <f ca="1">IF(AND(M4860&lt;&gt; "", COUNTIF(SAP!#REF!,M4860)&gt;0),"Matched", "")</f>
        <v>#REF!</v>
      </c>
      <c r="O4860" s="21" t="str">
        <f t="shared" si="250"/>
        <v/>
      </c>
      <c r="P4860" s="21" t="e">
        <f ca="1">IF(AND(O4860&lt;&gt; "", COUNTIF(SAP!#REF!,O4860)&gt;0),"Matched", "")</f>
        <v>#REF!</v>
      </c>
      <c r="Q4860" s="21" t="str">
        <f ca="1">IF(OR(D4860="AC",D4860="TR"),"Logic4"&amp;"_"&amp;TEXT(C4860,"dd.mm.yyyy") &amp;"_"&amp; 966561.77,"")</f>
        <v>Logic4_30.04.2020_966561.77</v>
      </c>
      <c r="R4860" s="21" t="e">
        <f ca="1">IF(AND(Q4860&lt;&gt; "", COUNTIF(SAP!#REF!,Q4860)&gt;0),"Matched", "")</f>
        <v>#REF!</v>
      </c>
    </row>
    <row r="4861" spans="1:18" hidden="1">
      <c r="A4861" s="21">
        <v>11563327</v>
      </c>
      <c r="B4861" s="22">
        <v>43951</v>
      </c>
      <c r="C4861" s="22">
        <v>43951</v>
      </c>
      <c r="D4861" s="21" t="s">
        <v>10</v>
      </c>
      <c r="E4861" s="23">
        <v>0</v>
      </c>
      <c r="F4861" s="23">
        <v>0</v>
      </c>
      <c r="G4861" s="23">
        <v>1909.86</v>
      </c>
      <c r="H4861" s="23">
        <v>41946.04</v>
      </c>
      <c r="I4861" s="21" t="s">
        <v>11</v>
      </c>
      <c r="J4861" s="21" t="s">
        <v>12</v>
      </c>
      <c r="K4861" s="21" t="str">
        <f t="shared" si="248"/>
        <v/>
      </c>
      <c r="L4861" s="21" t="e">
        <f ca="1">IF(AND(K4861&lt;&gt; "", COUNTIF(SAP!#REF!,K4861)&gt;0),"Matched", "")</f>
        <v>#REF!</v>
      </c>
      <c r="M4861" s="21" t="str">
        <f t="shared" si="249"/>
        <v/>
      </c>
      <c r="N4861" s="21" t="e">
        <f ca="1">IF(AND(M4861&lt;&gt; "", COUNTIF(SAP!#REF!,M4861)&gt;0),"Matched", "")</f>
        <v>#REF!</v>
      </c>
      <c r="O4861" s="21" t="str">
        <f t="shared" si="250"/>
        <v/>
      </c>
      <c r="P4861" s="21" t="e">
        <f ca="1">IF(AND(O4861&lt;&gt; "", COUNTIF(SAP!#REF!,O4861)&gt;0),"Matched", "")</f>
        <v>#REF!</v>
      </c>
      <c r="Q4861" s="21" t="str">
        <f ca="1">IF(OR(D4861="AC",D4861="TR"),"Logic4"&amp;"_"&amp;TEXT(C4861,"dd.mm.yyyy") &amp;"_"&amp; 966561.77,"")</f>
        <v>Logic4_30.04.2020_966561.77</v>
      </c>
      <c r="R4861" s="21" t="e">
        <f ca="1">IF(AND(Q4861&lt;&gt; "", COUNTIF(SAP!#REF!,Q4861)&gt;0),"Matched", "")</f>
        <v>#REF!</v>
      </c>
    </row>
    <row r="4862" spans="1:18" hidden="1">
      <c r="A4862" s="21">
        <v>11563327</v>
      </c>
      <c r="B4862" s="22">
        <v>43951</v>
      </c>
      <c r="C4862" s="22">
        <v>43951</v>
      </c>
      <c r="D4862" s="21" t="s">
        <v>10</v>
      </c>
      <c r="E4862" s="23">
        <v>0</v>
      </c>
      <c r="F4862" s="23">
        <v>0</v>
      </c>
      <c r="G4862" s="23">
        <v>1990</v>
      </c>
      <c r="H4862" s="23">
        <v>43936.04</v>
      </c>
      <c r="I4862" s="21" t="s">
        <v>11</v>
      </c>
      <c r="J4862" s="21" t="s">
        <v>12</v>
      </c>
      <c r="K4862" s="21" t="str">
        <f t="shared" si="248"/>
        <v/>
      </c>
      <c r="L4862" s="21" t="e">
        <f ca="1">IF(AND(K4862&lt;&gt; "", COUNTIF(SAP!#REF!,K4862)&gt;0),"Matched", "")</f>
        <v>#REF!</v>
      </c>
      <c r="M4862" s="21" t="str">
        <f t="shared" si="249"/>
        <v/>
      </c>
      <c r="N4862" s="21" t="e">
        <f ca="1">IF(AND(M4862&lt;&gt; "", COUNTIF(SAP!#REF!,M4862)&gt;0),"Matched", "")</f>
        <v>#REF!</v>
      </c>
      <c r="O4862" s="21" t="str">
        <f t="shared" si="250"/>
        <v/>
      </c>
      <c r="P4862" s="21" t="e">
        <f ca="1">IF(AND(O4862&lt;&gt; "", COUNTIF(SAP!#REF!,O4862)&gt;0),"Matched", "")</f>
        <v>#REF!</v>
      </c>
      <c r="Q4862" s="21" t="str">
        <f ca="1">IF(OR(D4862="AC",D4862="TR"),"Logic4"&amp;"_"&amp;TEXT(C4862,"dd.mm.yyyy") &amp;"_"&amp; 966561.77,"")</f>
        <v>Logic4_30.04.2020_966561.77</v>
      </c>
      <c r="R4862" s="21" t="e">
        <f ca="1">IF(AND(Q4862&lt;&gt; "", COUNTIF(SAP!#REF!,Q4862)&gt;0),"Matched", "")</f>
        <v>#REF!</v>
      </c>
    </row>
    <row r="4863" spans="1:18" hidden="1">
      <c r="A4863" s="21">
        <v>11563327</v>
      </c>
      <c r="B4863" s="22">
        <v>43951</v>
      </c>
      <c r="C4863" s="22">
        <v>43951</v>
      </c>
      <c r="D4863" s="21" t="s">
        <v>10</v>
      </c>
      <c r="E4863" s="23">
        <v>0</v>
      </c>
      <c r="F4863" s="23">
        <v>0</v>
      </c>
      <c r="G4863" s="23">
        <v>2050</v>
      </c>
      <c r="H4863" s="23">
        <v>45986.04</v>
      </c>
      <c r="I4863" s="21" t="s">
        <v>11</v>
      </c>
      <c r="J4863" s="21" t="s">
        <v>12</v>
      </c>
      <c r="K4863" s="21" t="str">
        <f t="shared" si="248"/>
        <v/>
      </c>
      <c r="L4863" s="21" t="e">
        <f ca="1">IF(AND(K4863&lt;&gt; "", COUNTIF(SAP!#REF!,K4863)&gt;0),"Matched", "")</f>
        <v>#REF!</v>
      </c>
      <c r="M4863" s="21" t="str">
        <f t="shared" si="249"/>
        <v/>
      </c>
      <c r="N4863" s="21" t="e">
        <f ca="1">IF(AND(M4863&lt;&gt; "", COUNTIF(SAP!#REF!,M4863)&gt;0),"Matched", "")</f>
        <v>#REF!</v>
      </c>
      <c r="O4863" s="21" t="str">
        <f t="shared" si="250"/>
        <v/>
      </c>
      <c r="P4863" s="21" t="e">
        <f ca="1">IF(AND(O4863&lt;&gt; "", COUNTIF(SAP!#REF!,O4863)&gt;0),"Matched", "")</f>
        <v>#REF!</v>
      </c>
      <c r="Q4863" s="21" t="str">
        <f ca="1">IF(OR(D4863="AC",D4863="TR"),"Logic4"&amp;"_"&amp;TEXT(C4863,"dd.mm.yyyy") &amp;"_"&amp; 966561.77,"")</f>
        <v>Logic4_30.04.2020_966561.77</v>
      </c>
      <c r="R4863" s="21" t="e">
        <f ca="1">IF(AND(Q4863&lt;&gt; "", COUNTIF(SAP!#REF!,Q4863)&gt;0),"Matched", "")</f>
        <v>#REF!</v>
      </c>
    </row>
    <row r="4864" spans="1:18" hidden="1">
      <c r="A4864" s="21">
        <v>11563327</v>
      </c>
      <c r="B4864" s="22">
        <v>43951</v>
      </c>
      <c r="C4864" s="22">
        <v>43951</v>
      </c>
      <c r="D4864" s="21" t="s">
        <v>10</v>
      </c>
      <c r="E4864" s="23">
        <v>0</v>
      </c>
      <c r="F4864" s="23">
        <v>0</v>
      </c>
      <c r="G4864" s="23">
        <v>2110</v>
      </c>
      <c r="H4864" s="23">
        <v>48096.04</v>
      </c>
      <c r="I4864" s="21" t="s">
        <v>11</v>
      </c>
      <c r="J4864" s="21" t="s">
        <v>12</v>
      </c>
      <c r="K4864" s="21" t="str">
        <f t="shared" si="248"/>
        <v/>
      </c>
      <c r="L4864" s="21" t="e">
        <f ca="1">IF(AND(K4864&lt;&gt; "", COUNTIF(SAP!#REF!,K4864)&gt;0),"Matched", "")</f>
        <v>#REF!</v>
      </c>
      <c r="M4864" s="21" t="str">
        <f t="shared" si="249"/>
        <v/>
      </c>
      <c r="N4864" s="21" t="e">
        <f ca="1">IF(AND(M4864&lt;&gt; "", COUNTIF(SAP!#REF!,M4864)&gt;0),"Matched", "")</f>
        <v>#REF!</v>
      </c>
      <c r="O4864" s="21" t="str">
        <f t="shared" si="250"/>
        <v/>
      </c>
      <c r="P4864" s="21" t="e">
        <f ca="1">IF(AND(O4864&lt;&gt; "", COUNTIF(SAP!#REF!,O4864)&gt;0),"Matched", "")</f>
        <v>#REF!</v>
      </c>
      <c r="Q4864" s="21" t="str">
        <f ca="1">IF(OR(D4864="AC",D4864="TR"),"Logic4"&amp;"_"&amp;TEXT(C4864,"dd.mm.yyyy") &amp;"_"&amp; 966561.77,"")</f>
        <v>Logic4_30.04.2020_966561.77</v>
      </c>
      <c r="R4864" s="21" t="e">
        <f ca="1">IF(AND(Q4864&lt;&gt; "", COUNTIF(SAP!#REF!,Q4864)&gt;0),"Matched", "")</f>
        <v>#REF!</v>
      </c>
    </row>
    <row r="4865" spans="1:18" hidden="1">
      <c r="A4865" s="21">
        <v>11563327</v>
      </c>
      <c r="B4865" s="22">
        <v>43951</v>
      </c>
      <c r="C4865" s="22">
        <v>43951</v>
      </c>
      <c r="D4865" s="21" t="s">
        <v>10</v>
      </c>
      <c r="E4865" s="23">
        <v>0</v>
      </c>
      <c r="F4865" s="23">
        <v>0</v>
      </c>
      <c r="G4865" s="23">
        <v>2130</v>
      </c>
      <c r="H4865" s="23">
        <v>50226.04</v>
      </c>
      <c r="I4865" s="21" t="s">
        <v>11</v>
      </c>
      <c r="J4865" s="21" t="s">
        <v>12</v>
      </c>
      <c r="K4865" s="21" t="str">
        <f t="shared" si="248"/>
        <v/>
      </c>
      <c r="L4865" s="21" t="e">
        <f ca="1">IF(AND(K4865&lt;&gt; "", COUNTIF(SAP!#REF!,K4865)&gt;0),"Matched", "")</f>
        <v>#REF!</v>
      </c>
      <c r="M4865" s="21" t="str">
        <f t="shared" si="249"/>
        <v/>
      </c>
      <c r="N4865" s="21" t="e">
        <f ca="1">IF(AND(M4865&lt;&gt; "", COUNTIF(SAP!#REF!,M4865)&gt;0),"Matched", "")</f>
        <v>#REF!</v>
      </c>
      <c r="O4865" s="21" t="str">
        <f t="shared" si="250"/>
        <v/>
      </c>
      <c r="P4865" s="21" t="e">
        <f ca="1">IF(AND(O4865&lt;&gt; "", COUNTIF(SAP!#REF!,O4865)&gt;0),"Matched", "")</f>
        <v>#REF!</v>
      </c>
      <c r="Q4865" s="21" t="str">
        <f ca="1">IF(OR(D4865="AC",D4865="TR"),"Logic4"&amp;"_"&amp;TEXT(C4865,"dd.mm.yyyy") &amp;"_"&amp; 966561.77,"")</f>
        <v>Logic4_30.04.2020_966561.77</v>
      </c>
      <c r="R4865" s="21" t="e">
        <f ca="1">IF(AND(Q4865&lt;&gt; "", COUNTIF(SAP!#REF!,Q4865)&gt;0),"Matched", "")</f>
        <v>#REF!</v>
      </c>
    </row>
    <row r="4866" spans="1:18" hidden="1">
      <c r="A4866" s="21">
        <v>11563327</v>
      </c>
      <c r="B4866" s="22">
        <v>43951</v>
      </c>
      <c r="C4866" s="22">
        <v>43951</v>
      </c>
      <c r="D4866" s="21" t="s">
        <v>10</v>
      </c>
      <c r="E4866" s="23">
        <v>0</v>
      </c>
      <c r="F4866" s="23">
        <v>0</v>
      </c>
      <c r="G4866" s="23">
        <v>2150</v>
      </c>
      <c r="H4866" s="23">
        <v>52376.04</v>
      </c>
      <c r="I4866" s="21" t="s">
        <v>11</v>
      </c>
      <c r="J4866" s="21" t="s">
        <v>12</v>
      </c>
      <c r="K4866" s="21" t="str">
        <f t="shared" si="248"/>
        <v/>
      </c>
      <c r="L4866" s="21" t="e">
        <f ca="1">IF(AND(K4866&lt;&gt; "", COUNTIF(SAP!#REF!,K4866)&gt;0),"Matched", "")</f>
        <v>#REF!</v>
      </c>
      <c r="M4866" s="21" t="str">
        <f t="shared" si="249"/>
        <v/>
      </c>
      <c r="N4866" s="21" t="e">
        <f ca="1">IF(AND(M4866&lt;&gt; "", COUNTIF(SAP!#REF!,M4866)&gt;0),"Matched", "")</f>
        <v>#REF!</v>
      </c>
      <c r="O4866" s="21" t="str">
        <f t="shared" si="250"/>
        <v/>
      </c>
      <c r="P4866" s="21" t="e">
        <f ca="1">IF(AND(O4866&lt;&gt; "", COUNTIF(SAP!#REF!,O4866)&gt;0),"Matched", "")</f>
        <v>#REF!</v>
      </c>
      <c r="Q4866" s="21" t="str">
        <f ca="1">IF(OR(D4866="AC",D4866="TR"),"Logic4"&amp;"_"&amp;TEXT(C4866,"dd.mm.yyyy") &amp;"_"&amp; 966561.77,"")</f>
        <v>Logic4_30.04.2020_966561.77</v>
      </c>
      <c r="R4866" s="21" t="e">
        <f ca="1">IF(AND(Q4866&lt;&gt; "", COUNTIF(SAP!#REF!,Q4866)&gt;0),"Matched", "")</f>
        <v>#REF!</v>
      </c>
    </row>
    <row r="4867" spans="1:18" hidden="1">
      <c r="A4867" s="21">
        <v>11563327</v>
      </c>
      <c r="B4867" s="22">
        <v>43951</v>
      </c>
      <c r="C4867" s="22">
        <v>43951</v>
      </c>
      <c r="D4867" s="21" t="s">
        <v>10</v>
      </c>
      <c r="E4867" s="23">
        <v>0</v>
      </c>
      <c r="F4867" s="23">
        <v>0</v>
      </c>
      <c r="G4867" s="23">
        <v>2300.1999999999998</v>
      </c>
      <c r="H4867" s="23">
        <v>54676.24</v>
      </c>
      <c r="I4867" s="21" t="s">
        <v>11</v>
      </c>
      <c r="J4867" s="21" t="s">
        <v>12</v>
      </c>
      <c r="K4867" s="21" t="str">
        <f t="shared" ref="K4867:K4930" si="251">IF(D4867="TF","Logic1"&amp;"_"&amp;TEXT(C4867, "mm") &amp;"_"&amp; F4867,"")</f>
        <v/>
      </c>
      <c r="L4867" s="21" t="e">
        <f ca="1">IF(AND(K4867&lt;&gt; "", COUNTIF(SAP!#REF!,K4867)&gt;0),"Matched", "")</f>
        <v>#REF!</v>
      </c>
      <c r="M4867" s="21" t="str">
        <f t="shared" si="249"/>
        <v/>
      </c>
      <c r="N4867" s="21" t="e">
        <f ca="1">IF(AND(M4867&lt;&gt; "", COUNTIF(SAP!#REF!,M4867)&gt;0),"Matched", "")</f>
        <v>#REF!</v>
      </c>
      <c r="O4867" s="21" t="str">
        <f t="shared" si="250"/>
        <v/>
      </c>
      <c r="P4867" s="21" t="e">
        <f ca="1">IF(AND(O4867&lt;&gt; "", COUNTIF(SAP!#REF!,O4867)&gt;0),"Matched", "")</f>
        <v>#REF!</v>
      </c>
      <c r="Q4867" s="21" t="str">
        <f ca="1">IF(OR(D4867="AC",D4867="TR"),"Logic4"&amp;"_"&amp;TEXT(C4867,"dd.mm.yyyy") &amp;"_"&amp; 966561.77,"")</f>
        <v>Logic4_30.04.2020_966561.77</v>
      </c>
      <c r="R4867" s="21" t="e">
        <f ca="1">IF(AND(Q4867&lt;&gt; "", COUNTIF(SAP!#REF!,Q4867)&gt;0),"Matched", "")</f>
        <v>#REF!</v>
      </c>
    </row>
    <row r="4868" spans="1:18" hidden="1">
      <c r="A4868" s="21">
        <v>11563327</v>
      </c>
      <c r="B4868" s="22">
        <v>43951</v>
      </c>
      <c r="C4868" s="22">
        <v>43951</v>
      </c>
      <c r="D4868" s="21" t="s">
        <v>10</v>
      </c>
      <c r="E4868" s="23">
        <v>0</v>
      </c>
      <c r="F4868" s="23">
        <v>0</v>
      </c>
      <c r="G4868" s="23">
        <v>2320</v>
      </c>
      <c r="H4868" s="23">
        <v>56996.24</v>
      </c>
      <c r="I4868" s="21" t="s">
        <v>11</v>
      </c>
      <c r="J4868" s="21" t="s">
        <v>12</v>
      </c>
      <c r="K4868" s="21" t="str">
        <f t="shared" si="251"/>
        <v/>
      </c>
      <c r="L4868" s="21" t="e">
        <f ca="1">IF(AND(K4868&lt;&gt; "", COUNTIF(SAP!#REF!,K4868)&gt;0),"Matched", "")</f>
        <v>#REF!</v>
      </c>
      <c r="M4868" s="21" t="str">
        <f t="shared" si="249"/>
        <v/>
      </c>
      <c r="N4868" s="21" t="e">
        <f ca="1">IF(AND(M4868&lt;&gt; "", COUNTIF(SAP!#REF!,M4868)&gt;0),"Matched", "")</f>
        <v>#REF!</v>
      </c>
      <c r="O4868" s="21" t="str">
        <f t="shared" si="250"/>
        <v/>
      </c>
      <c r="P4868" s="21" t="e">
        <f ca="1">IF(AND(O4868&lt;&gt; "", COUNTIF(SAP!#REF!,O4868)&gt;0),"Matched", "")</f>
        <v>#REF!</v>
      </c>
      <c r="Q4868" s="21" t="str">
        <f ca="1">IF(OR(D4868="AC",D4868="TR"),"Logic4"&amp;"_"&amp;TEXT(C4868,"dd.mm.yyyy") &amp;"_"&amp; 966561.77,"")</f>
        <v>Logic4_30.04.2020_966561.77</v>
      </c>
      <c r="R4868" s="21" t="e">
        <f ca="1">IF(AND(Q4868&lt;&gt; "", COUNTIF(SAP!#REF!,Q4868)&gt;0),"Matched", "")</f>
        <v>#REF!</v>
      </c>
    </row>
    <row r="4869" spans="1:18" hidden="1">
      <c r="A4869" s="21">
        <v>11563327</v>
      </c>
      <c r="B4869" s="22">
        <v>43951</v>
      </c>
      <c r="C4869" s="22">
        <v>43951</v>
      </c>
      <c r="D4869" s="21" t="s">
        <v>10</v>
      </c>
      <c r="E4869" s="23">
        <v>0</v>
      </c>
      <c r="F4869" s="23">
        <v>0</v>
      </c>
      <c r="G4869" s="23">
        <v>2368</v>
      </c>
      <c r="H4869" s="23">
        <v>59364.24</v>
      </c>
      <c r="I4869" s="21" t="s">
        <v>11</v>
      </c>
      <c r="J4869" s="21" t="s">
        <v>12</v>
      </c>
      <c r="K4869" s="21" t="str">
        <f t="shared" si="251"/>
        <v/>
      </c>
      <c r="L4869" s="21" t="e">
        <f ca="1">IF(AND(K4869&lt;&gt; "", COUNTIF(SAP!#REF!,K4869)&gt;0),"Matched", "")</f>
        <v>#REF!</v>
      </c>
      <c r="M4869" s="21" t="str">
        <f t="shared" si="249"/>
        <v/>
      </c>
      <c r="N4869" s="21" t="e">
        <f ca="1">IF(AND(M4869&lt;&gt; "", COUNTIF(SAP!#REF!,M4869)&gt;0),"Matched", "")</f>
        <v>#REF!</v>
      </c>
      <c r="O4869" s="21" t="str">
        <f t="shared" si="250"/>
        <v/>
      </c>
      <c r="P4869" s="21" t="e">
        <f ca="1">IF(AND(O4869&lt;&gt; "", COUNTIF(SAP!#REF!,O4869)&gt;0),"Matched", "")</f>
        <v>#REF!</v>
      </c>
      <c r="Q4869" s="21" t="str">
        <f ca="1">IF(OR(D4869="AC",D4869="TR"),"Logic4"&amp;"_"&amp;TEXT(C4869,"dd.mm.yyyy") &amp;"_"&amp; 966561.77,"")</f>
        <v>Logic4_30.04.2020_966561.77</v>
      </c>
      <c r="R4869" s="21" t="e">
        <f ca="1">IF(AND(Q4869&lt;&gt; "", COUNTIF(SAP!#REF!,Q4869)&gt;0),"Matched", "")</f>
        <v>#REF!</v>
      </c>
    </row>
    <row r="4870" spans="1:18" hidden="1">
      <c r="A4870" s="21">
        <v>11563327</v>
      </c>
      <c r="B4870" s="22">
        <v>43951</v>
      </c>
      <c r="C4870" s="22">
        <v>43951</v>
      </c>
      <c r="D4870" s="21" t="s">
        <v>10</v>
      </c>
      <c r="E4870" s="23">
        <v>0</v>
      </c>
      <c r="F4870" s="23">
        <v>0</v>
      </c>
      <c r="G4870" s="23">
        <v>2400</v>
      </c>
      <c r="H4870" s="23">
        <v>61764.24</v>
      </c>
      <c r="I4870" s="21" t="s">
        <v>11</v>
      </c>
      <c r="J4870" s="21" t="s">
        <v>12</v>
      </c>
      <c r="K4870" s="21" t="str">
        <f t="shared" si="251"/>
        <v/>
      </c>
      <c r="L4870" s="21" t="e">
        <f ca="1">IF(AND(K4870&lt;&gt; "", COUNTIF(SAP!#REF!,K4870)&gt;0),"Matched", "")</f>
        <v>#REF!</v>
      </c>
      <c r="M4870" s="21" t="str">
        <f t="shared" si="249"/>
        <v/>
      </c>
      <c r="N4870" s="21" t="e">
        <f ca="1">IF(AND(M4870&lt;&gt; "", COUNTIF(SAP!#REF!,M4870)&gt;0),"Matched", "")</f>
        <v>#REF!</v>
      </c>
      <c r="O4870" s="21" t="str">
        <f t="shared" si="250"/>
        <v/>
      </c>
      <c r="P4870" s="21" t="e">
        <f ca="1">IF(AND(O4870&lt;&gt; "", COUNTIF(SAP!#REF!,O4870)&gt;0),"Matched", "")</f>
        <v>#REF!</v>
      </c>
      <c r="Q4870" s="21" t="str">
        <f ca="1">IF(OR(D4870="AC",D4870="TR"),"Logic4"&amp;"_"&amp;TEXT(C4870,"dd.mm.yyyy") &amp;"_"&amp; 966561.77,"")</f>
        <v>Logic4_30.04.2020_966561.77</v>
      </c>
      <c r="R4870" s="21" t="e">
        <f ca="1">IF(AND(Q4870&lt;&gt; "", COUNTIF(SAP!#REF!,Q4870)&gt;0),"Matched", "")</f>
        <v>#REF!</v>
      </c>
    </row>
    <row r="4871" spans="1:18" hidden="1">
      <c r="A4871" s="21">
        <v>11563327</v>
      </c>
      <c r="B4871" s="22">
        <v>43951</v>
      </c>
      <c r="C4871" s="22">
        <v>43951</v>
      </c>
      <c r="D4871" s="21" t="s">
        <v>10</v>
      </c>
      <c r="E4871" s="23">
        <v>0</v>
      </c>
      <c r="F4871" s="23">
        <v>0</v>
      </c>
      <c r="G4871" s="23">
        <v>2404.5100000000002</v>
      </c>
      <c r="H4871" s="23">
        <v>64168.75</v>
      </c>
      <c r="I4871" s="21" t="s">
        <v>11</v>
      </c>
      <c r="J4871" s="21" t="s">
        <v>12</v>
      </c>
      <c r="K4871" s="21" t="str">
        <f t="shared" si="251"/>
        <v/>
      </c>
      <c r="L4871" s="21" t="e">
        <f ca="1">IF(AND(K4871&lt;&gt; "", COUNTIF(SAP!#REF!,K4871)&gt;0),"Matched", "")</f>
        <v>#REF!</v>
      </c>
      <c r="M4871" s="21" t="str">
        <f t="shared" si="249"/>
        <v/>
      </c>
      <c r="N4871" s="21" t="e">
        <f ca="1">IF(AND(M4871&lt;&gt; "", COUNTIF(SAP!#REF!,M4871)&gt;0),"Matched", "")</f>
        <v>#REF!</v>
      </c>
      <c r="O4871" s="21" t="str">
        <f t="shared" si="250"/>
        <v/>
      </c>
      <c r="P4871" s="21" t="e">
        <f ca="1">IF(AND(O4871&lt;&gt; "", COUNTIF(SAP!#REF!,O4871)&gt;0),"Matched", "")</f>
        <v>#REF!</v>
      </c>
      <c r="Q4871" s="21" t="str">
        <f ca="1">IF(OR(D4871="AC",D4871="TR"),"Logic4"&amp;"_"&amp;TEXT(C4871,"dd.mm.yyyy") &amp;"_"&amp; 966561.77,"")</f>
        <v>Logic4_30.04.2020_966561.77</v>
      </c>
      <c r="R4871" s="21" t="e">
        <f ca="1">IF(AND(Q4871&lt;&gt; "", COUNTIF(SAP!#REF!,Q4871)&gt;0),"Matched", "")</f>
        <v>#REF!</v>
      </c>
    </row>
    <row r="4872" spans="1:18" hidden="1">
      <c r="A4872" s="21">
        <v>11563327</v>
      </c>
      <c r="B4872" s="22">
        <v>43951</v>
      </c>
      <c r="C4872" s="22">
        <v>43951</v>
      </c>
      <c r="D4872" s="21" t="s">
        <v>10</v>
      </c>
      <c r="E4872" s="23">
        <v>0</v>
      </c>
      <c r="F4872" s="23">
        <v>0</v>
      </c>
      <c r="G4872" s="23">
        <v>2460.58</v>
      </c>
      <c r="H4872" s="23">
        <v>66629.33</v>
      </c>
      <c r="I4872" s="21" t="s">
        <v>11</v>
      </c>
      <c r="J4872" s="21" t="s">
        <v>12</v>
      </c>
      <c r="K4872" s="21" t="str">
        <f t="shared" si="251"/>
        <v/>
      </c>
      <c r="L4872" s="21" t="e">
        <f ca="1">IF(AND(K4872&lt;&gt; "", COUNTIF(SAP!#REF!,K4872)&gt;0),"Matched", "")</f>
        <v>#REF!</v>
      </c>
      <c r="M4872" s="21" t="str">
        <f t="shared" si="249"/>
        <v/>
      </c>
      <c r="N4872" s="21" t="e">
        <f ca="1">IF(AND(M4872&lt;&gt; "", COUNTIF(SAP!#REF!,M4872)&gt;0),"Matched", "")</f>
        <v>#REF!</v>
      </c>
      <c r="O4872" s="21" t="str">
        <f t="shared" si="250"/>
        <v/>
      </c>
      <c r="P4872" s="21" t="e">
        <f ca="1">IF(AND(O4872&lt;&gt; "", COUNTIF(SAP!#REF!,O4872)&gt;0),"Matched", "")</f>
        <v>#REF!</v>
      </c>
      <c r="Q4872" s="21" t="str">
        <f ca="1">IF(OR(D4872="AC",D4872="TR"),"Logic4"&amp;"_"&amp;TEXT(C4872,"dd.mm.yyyy") &amp;"_"&amp; 966561.77,"")</f>
        <v>Logic4_30.04.2020_966561.77</v>
      </c>
      <c r="R4872" s="21" t="e">
        <f ca="1">IF(AND(Q4872&lt;&gt; "", COUNTIF(SAP!#REF!,Q4872)&gt;0),"Matched", "")</f>
        <v>#REF!</v>
      </c>
    </row>
    <row r="4873" spans="1:18" hidden="1">
      <c r="A4873" s="21">
        <v>11563327</v>
      </c>
      <c r="B4873" s="22">
        <v>43951</v>
      </c>
      <c r="C4873" s="22">
        <v>43951</v>
      </c>
      <c r="D4873" s="21" t="s">
        <v>10</v>
      </c>
      <c r="E4873" s="23">
        <v>0</v>
      </c>
      <c r="F4873" s="23">
        <v>0</v>
      </c>
      <c r="G4873" s="23">
        <v>2525.8000000000002</v>
      </c>
      <c r="H4873" s="23">
        <v>69155.13</v>
      </c>
      <c r="I4873" s="21" t="s">
        <v>11</v>
      </c>
      <c r="J4873" s="21" t="s">
        <v>12</v>
      </c>
      <c r="K4873" s="21" t="str">
        <f t="shared" si="251"/>
        <v/>
      </c>
      <c r="L4873" s="21" t="e">
        <f ca="1">IF(AND(K4873&lt;&gt; "", COUNTIF(SAP!#REF!,K4873)&gt;0),"Matched", "")</f>
        <v>#REF!</v>
      </c>
      <c r="M4873" s="21" t="str">
        <f t="shared" si="249"/>
        <v/>
      </c>
      <c r="N4873" s="21" t="e">
        <f ca="1">IF(AND(M4873&lt;&gt; "", COUNTIF(SAP!#REF!,M4873)&gt;0),"Matched", "")</f>
        <v>#REF!</v>
      </c>
      <c r="O4873" s="21" t="str">
        <f t="shared" si="250"/>
        <v/>
      </c>
      <c r="P4873" s="21" t="e">
        <f ca="1">IF(AND(O4873&lt;&gt; "", COUNTIF(SAP!#REF!,O4873)&gt;0),"Matched", "")</f>
        <v>#REF!</v>
      </c>
      <c r="Q4873" s="21" t="str">
        <f ca="1">IF(OR(D4873="AC",D4873="TR"),"Logic4"&amp;"_"&amp;TEXT(C4873,"dd.mm.yyyy") &amp;"_"&amp; 966561.77,"")</f>
        <v>Logic4_30.04.2020_966561.77</v>
      </c>
      <c r="R4873" s="21" t="e">
        <f ca="1">IF(AND(Q4873&lt;&gt; "", COUNTIF(SAP!#REF!,Q4873)&gt;0),"Matched", "")</f>
        <v>#REF!</v>
      </c>
    </row>
    <row r="4874" spans="1:18" hidden="1">
      <c r="A4874" s="21">
        <v>11563327</v>
      </c>
      <c r="B4874" s="22">
        <v>43951</v>
      </c>
      <c r="C4874" s="22">
        <v>43951</v>
      </c>
      <c r="D4874" s="21" t="s">
        <v>10</v>
      </c>
      <c r="E4874" s="23">
        <v>0</v>
      </c>
      <c r="F4874" s="23">
        <v>0</v>
      </c>
      <c r="G4874" s="23">
        <v>2550.12</v>
      </c>
      <c r="H4874" s="23">
        <v>71705.25</v>
      </c>
      <c r="I4874" s="21" t="s">
        <v>11</v>
      </c>
      <c r="J4874" s="21" t="s">
        <v>12</v>
      </c>
      <c r="K4874" s="21" t="str">
        <f t="shared" si="251"/>
        <v/>
      </c>
      <c r="L4874" s="21" t="e">
        <f ca="1">IF(AND(K4874&lt;&gt; "", COUNTIF(SAP!#REF!,K4874)&gt;0),"Matched", "")</f>
        <v>#REF!</v>
      </c>
      <c r="M4874" s="21" t="str">
        <f t="shared" si="249"/>
        <v/>
      </c>
      <c r="N4874" s="21" t="e">
        <f ca="1">IF(AND(M4874&lt;&gt; "", COUNTIF(SAP!#REF!,M4874)&gt;0),"Matched", "")</f>
        <v>#REF!</v>
      </c>
      <c r="O4874" s="21" t="str">
        <f t="shared" si="250"/>
        <v/>
      </c>
      <c r="P4874" s="21" t="e">
        <f ca="1">IF(AND(O4874&lt;&gt; "", COUNTIF(SAP!#REF!,O4874)&gt;0),"Matched", "")</f>
        <v>#REF!</v>
      </c>
      <c r="Q4874" s="21" t="str">
        <f ca="1">IF(OR(D4874="AC",D4874="TR"),"Logic4"&amp;"_"&amp;TEXT(C4874,"dd.mm.yyyy") &amp;"_"&amp; 966561.77,"")</f>
        <v>Logic4_30.04.2020_966561.77</v>
      </c>
      <c r="R4874" s="21" t="e">
        <f ca="1">IF(AND(Q4874&lt;&gt; "", COUNTIF(SAP!#REF!,Q4874)&gt;0),"Matched", "")</f>
        <v>#REF!</v>
      </c>
    </row>
    <row r="4875" spans="1:18" hidden="1">
      <c r="A4875" s="21">
        <v>11563327</v>
      </c>
      <c r="B4875" s="22">
        <v>43951</v>
      </c>
      <c r="C4875" s="22">
        <v>43951</v>
      </c>
      <c r="D4875" s="21" t="s">
        <v>10</v>
      </c>
      <c r="E4875" s="23">
        <v>0</v>
      </c>
      <c r="F4875" s="23">
        <v>0</v>
      </c>
      <c r="G4875" s="23">
        <v>2560</v>
      </c>
      <c r="H4875" s="23">
        <v>74265.25</v>
      </c>
      <c r="I4875" s="21" t="s">
        <v>11</v>
      </c>
      <c r="J4875" s="21" t="s">
        <v>12</v>
      </c>
      <c r="K4875" s="21" t="str">
        <f t="shared" si="251"/>
        <v/>
      </c>
      <c r="L4875" s="21" t="e">
        <f ca="1">IF(AND(K4875&lt;&gt; "", COUNTIF(SAP!#REF!,K4875)&gt;0),"Matched", "")</f>
        <v>#REF!</v>
      </c>
      <c r="M4875" s="21" t="str">
        <f t="shared" si="249"/>
        <v/>
      </c>
      <c r="N4875" s="21" t="e">
        <f ca="1">IF(AND(M4875&lt;&gt; "", COUNTIF(SAP!#REF!,M4875)&gt;0),"Matched", "")</f>
        <v>#REF!</v>
      </c>
      <c r="O4875" s="21" t="str">
        <f t="shared" si="250"/>
        <v/>
      </c>
      <c r="P4875" s="21" t="e">
        <f ca="1">IF(AND(O4875&lt;&gt; "", COUNTIF(SAP!#REF!,O4875)&gt;0),"Matched", "")</f>
        <v>#REF!</v>
      </c>
      <c r="Q4875" s="21" t="str">
        <f ca="1">IF(OR(D4875="AC",D4875="TR"),"Logic4"&amp;"_"&amp;TEXT(C4875,"dd.mm.yyyy") &amp;"_"&amp; 966561.77,"")</f>
        <v>Logic4_30.04.2020_966561.77</v>
      </c>
      <c r="R4875" s="21" t="e">
        <f ca="1">IF(AND(Q4875&lt;&gt; "", COUNTIF(SAP!#REF!,Q4875)&gt;0),"Matched", "")</f>
        <v>#REF!</v>
      </c>
    </row>
    <row r="4876" spans="1:18" hidden="1">
      <c r="A4876" s="21">
        <v>11563327</v>
      </c>
      <c r="B4876" s="22">
        <v>43951</v>
      </c>
      <c r="C4876" s="22">
        <v>43951</v>
      </c>
      <c r="D4876" s="21" t="s">
        <v>10</v>
      </c>
      <c r="E4876" s="23">
        <v>0</v>
      </c>
      <c r="F4876" s="23">
        <v>0</v>
      </c>
      <c r="G4876" s="23">
        <v>2563.1999999999998</v>
      </c>
      <c r="H4876" s="23">
        <v>76828.45</v>
      </c>
      <c r="I4876" s="21" t="s">
        <v>11</v>
      </c>
      <c r="J4876" s="21" t="s">
        <v>12</v>
      </c>
      <c r="K4876" s="21" t="str">
        <f t="shared" si="251"/>
        <v/>
      </c>
      <c r="L4876" s="21" t="e">
        <f ca="1">IF(AND(K4876&lt;&gt; "", COUNTIF(SAP!#REF!,K4876)&gt;0),"Matched", "")</f>
        <v>#REF!</v>
      </c>
      <c r="M4876" s="21" t="str">
        <f t="shared" si="249"/>
        <v/>
      </c>
      <c r="N4876" s="21" t="e">
        <f ca="1">IF(AND(M4876&lt;&gt; "", COUNTIF(SAP!#REF!,M4876)&gt;0),"Matched", "")</f>
        <v>#REF!</v>
      </c>
      <c r="O4876" s="21" t="str">
        <f t="shared" si="250"/>
        <v/>
      </c>
      <c r="P4876" s="21" t="e">
        <f ca="1">IF(AND(O4876&lt;&gt; "", COUNTIF(SAP!#REF!,O4876)&gt;0),"Matched", "")</f>
        <v>#REF!</v>
      </c>
      <c r="Q4876" s="21" t="str">
        <f ca="1">IF(OR(D4876="AC",D4876="TR"),"Logic4"&amp;"_"&amp;TEXT(C4876,"dd.mm.yyyy") &amp;"_"&amp; 966561.77,"")</f>
        <v>Logic4_30.04.2020_966561.77</v>
      </c>
      <c r="R4876" s="21" t="e">
        <f ca="1">IF(AND(Q4876&lt;&gt; "", COUNTIF(SAP!#REF!,Q4876)&gt;0),"Matched", "")</f>
        <v>#REF!</v>
      </c>
    </row>
    <row r="4877" spans="1:18" hidden="1">
      <c r="A4877" s="21">
        <v>11563327</v>
      </c>
      <c r="B4877" s="22">
        <v>43951</v>
      </c>
      <c r="C4877" s="22">
        <v>43951</v>
      </c>
      <c r="D4877" s="21" t="s">
        <v>10</v>
      </c>
      <c r="E4877" s="23">
        <v>0</v>
      </c>
      <c r="F4877" s="23">
        <v>0</v>
      </c>
      <c r="G4877" s="23">
        <v>2570</v>
      </c>
      <c r="H4877" s="23">
        <v>79398.45</v>
      </c>
      <c r="I4877" s="21" t="s">
        <v>11</v>
      </c>
      <c r="J4877" s="21" t="s">
        <v>12</v>
      </c>
      <c r="K4877" s="21" t="str">
        <f t="shared" si="251"/>
        <v/>
      </c>
      <c r="L4877" s="21" t="e">
        <f ca="1">IF(AND(K4877&lt;&gt; "", COUNTIF(SAP!#REF!,K4877)&gt;0),"Matched", "")</f>
        <v>#REF!</v>
      </c>
      <c r="M4877" s="21" t="str">
        <f t="shared" si="249"/>
        <v/>
      </c>
      <c r="N4877" s="21" t="e">
        <f ca="1">IF(AND(M4877&lt;&gt; "", COUNTIF(SAP!#REF!,M4877)&gt;0),"Matched", "")</f>
        <v>#REF!</v>
      </c>
      <c r="O4877" s="21" t="str">
        <f t="shared" si="250"/>
        <v/>
      </c>
      <c r="P4877" s="21" t="e">
        <f ca="1">IF(AND(O4877&lt;&gt; "", COUNTIF(SAP!#REF!,O4877)&gt;0),"Matched", "")</f>
        <v>#REF!</v>
      </c>
      <c r="Q4877" s="21" t="str">
        <f ca="1">IF(OR(D4877="AC",D4877="TR"),"Logic4"&amp;"_"&amp;TEXT(C4877,"dd.mm.yyyy") &amp;"_"&amp; 966561.77,"")</f>
        <v>Logic4_30.04.2020_966561.77</v>
      </c>
      <c r="R4877" s="21" t="e">
        <f ca="1">IF(AND(Q4877&lt;&gt; "", COUNTIF(SAP!#REF!,Q4877)&gt;0),"Matched", "")</f>
        <v>#REF!</v>
      </c>
    </row>
    <row r="4878" spans="1:18" hidden="1">
      <c r="A4878" s="21">
        <v>11563327</v>
      </c>
      <c r="B4878" s="22">
        <v>43951</v>
      </c>
      <c r="C4878" s="22">
        <v>43951</v>
      </c>
      <c r="D4878" s="21" t="s">
        <v>10</v>
      </c>
      <c r="E4878" s="23">
        <v>0</v>
      </c>
      <c r="F4878" s="23">
        <v>0</v>
      </c>
      <c r="G4878" s="23">
        <v>2610</v>
      </c>
      <c r="H4878" s="23">
        <v>82008.45</v>
      </c>
      <c r="I4878" s="21" t="s">
        <v>11</v>
      </c>
      <c r="J4878" s="21" t="s">
        <v>12</v>
      </c>
      <c r="K4878" s="21" t="str">
        <f t="shared" si="251"/>
        <v/>
      </c>
      <c r="L4878" s="21" t="e">
        <f ca="1">IF(AND(K4878&lt;&gt; "", COUNTIF(SAP!#REF!,K4878)&gt;0),"Matched", "")</f>
        <v>#REF!</v>
      </c>
      <c r="M4878" s="21" t="str">
        <f t="shared" si="249"/>
        <v/>
      </c>
      <c r="N4878" s="21" t="e">
        <f ca="1">IF(AND(M4878&lt;&gt; "", COUNTIF(SAP!#REF!,M4878)&gt;0),"Matched", "")</f>
        <v>#REF!</v>
      </c>
      <c r="O4878" s="21" t="str">
        <f t="shared" si="250"/>
        <v/>
      </c>
      <c r="P4878" s="21" t="e">
        <f ca="1">IF(AND(O4878&lt;&gt; "", COUNTIF(SAP!#REF!,O4878)&gt;0),"Matched", "")</f>
        <v>#REF!</v>
      </c>
      <c r="Q4878" s="21" t="str">
        <f ca="1">IF(OR(D4878="AC",D4878="TR"),"Logic4"&amp;"_"&amp;TEXT(C4878,"dd.mm.yyyy") &amp;"_"&amp; 966561.77,"")</f>
        <v>Logic4_30.04.2020_966561.77</v>
      </c>
      <c r="R4878" s="21" t="e">
        <f ca="1">IF(AND(Q4878&lt;&gt; "", COUNTIF(SAP!#REF!,Q4878)&gt;0),"Matched", "")</f>
        <v>#REF!</v>
      </c>
    </row>
    <row r="4879" spans="1:18" hidden="1">
      <c r="A4879" s="21">
        <v>11563327</v>
      </c>
      <c r="B4879" s="22">
        <v>43951</v>
      </c>
      <c r="C4879" s="22">
        <v>43951</v>
      </c>
      <c r="D4879" s="21" t="s">
        <v>10</v>
      </c>
      <c r="E4879" s="23">
        <v>0</v>
      </c>
      <c r="F4879" s="23">
        <v>0</v>
      </c>
      <c r="G4879" s="23">
        <v>2690</v>
      </c>
      <c r="H4879" s="23">
        <v>84698.45</v>
      </c>
      <c r="I4879" s="21" t="s">
        <v>11</v>
      </c>
      <c r="J4879" s="21" t="s">
        <v>12</v>
      </c>
      <c r="K4879" s="21" t="str">
        <f t="shared" si="251"/>
        <v/>
      </c>
      <c r="L4879" s="21" t="e">
        <f ca="1">IF(AND(K4879&lt;&gt; "", COUNTIF(SAP!#REF!,K4879)&gt;0),"Matched", "")</f>
        <v>#REF!</v>
      </c>
      <c r="M4879" s="21" t="str">
        <f t="shared" si="249"/>
        <v/>
      </c>
      <c r="N4879" s="21" t="e">
        <f ca="1">IF(AND(M4879&lt;&gt; "", COUNTIF(SAP!#REF!,M4879)&gt;0),"Matched", "")</f>
        <v>#REF!</v>
      </c>
      <c r="O4879" s="21" t="str">
        <f t="shared" si="250"/>
        <v/>
      </c>
      <c r="P4879" s="21" t="e">
        <f ca="1">IF(AND(O4879&lt;&gt; "", COUNTIF(SAP!#REF!,O4879)&gt;0),"Matched", "")</f>
        <v>#REF!</v>
      </c>
      <c r="Q4879" s="21" t="str">
        <f ca="1">IF(OR(D4879="AC",D4879="TR"),"Logic4"&amp;"_"&amp;TEXT(C4879,"dd.mm.yyyy") &amp;"_"&amp; 966561.77,"")</f>
        <v>Logic4_30.04.2020_966561.77</v>
      </c>
      <c r="R4879" s="21" t="e">
        <f ca="1">IF(AND(Q4879&lt;&gt; "", COUNTIF(SAP!#REF!,Q4879)&gt;0),"Matched", "")</f>
        <v>#REF!</v>
      </c>
    </row>
    <row r="4880" spans="1:18" hidden="1">
      <c r="A4880" s="21">
        <v>11563327</v>
      </c>
      <c r="B4880" s="22">
        <v>43951</v>
      </c>
      <c r="C4880" s="22">
        <v>43951</v>
      </c>
      <c r="D4880" s="21" t="s">
        <v>10</v>
      </c>
      <c r="E4880" s="23">
        <v>0</v>
      </c>
      <c r="F4880" s="23">
        <v>0</v>
      </c>
      <c r="G4880" s="23">
        <v>2690</v>
      </c>
      <c r="H4880" s="23">
        <v>87388.45</v>
      </c>
      <c r="I4880" s="21" t="s">
        <v>11</v>
      </c>
      <c r="J4880" s="21" t="s">
        <v>12</v>
      </c>
      <c r="K4880" s="21" t="str">
        <f t="shared" si="251"/>
        <v/>
      </c>
      <c r="L4880" s="21" t="e">
        <f ca="1">IF(AND(K4880&lt;&gt; "", COUNTIF(SAP!#REF!,K4880)&gt;0),"Matched", "")</f>
        <v>#REF!</v>
      </c>
      <c r="M4880" s="21" t="str">
        <f t="shared" si="249"/>
        <v/>
      </c>
      <c r="N4880" s="21" t="e">
        <f ca="1">IF(AND(M4880&lt;&gt; "", COUNTIF(SAP!#REF!,M4880)&gt;0),"Matched", "")</f>
        <v>#REF!</v>
      </c>
      <c r="O4880" s="21" t="str">
        <f t="shared" si="250"/>
        <v/>
      </c>
      <c r="P4880" s="21" t="e">
        <f ca="1">IF(AND(O4880&lt;&gt; "", COUNTIF(SAP!#REF!,O4880)&gt;0),"Matched", "")</f>
        <v>#REF!</v>
      </c>
      <c r="Q4880" s="21" t="str">
        <f ca="1">IF(OR(D4880="AC",D4880="TR"),"Logic4"&amp;"_"&amp;TEXT(C4880,"dd.mm.yyyy") &amp;"_"&amp; 966561.77,"")</f>
        <v>Logic4_30.04.2020_966561.77</v>
      </c>
      <c r="R4880" s="21" t="e">
        <f ca="1">IF(AND(Q4880&lt;&gt; "", COUNTIF(SAP!#REF!,Q4880)&gt;0),"Matched", "")</f>
        <v>#REF!</v>
      </c>
    </row>
    <row r="4881" spans="1:18" hidden="1">
      <c r="A4881" s="21">
        <v>11563327</v>
      </c>
      <c r="B4881" s="22">
        <v>43951</v>
      </c>
      <c r="C4881" s="22">
        <v>43951</v>
      </c>
      <c r="D4881" s="21" t="s">
        <v>10</v>
      </c>
      <c r="E4881" s="23">
        <v>0</v>
      </c>
      <c r="F4881" s="23">
        <v>0</v>
      </c>
      <c r="G4881" s="23">
        <v>2740</v>
      </c>
      <c r="H4881" s="23">
        <v>90128.45</v>
      </c>
      <c r="I4881" s="21" t="s">
        <v>11</v>
      </c>
      <c r="J4881" s="21" t="s">
        <v>12</v>
      </c>
      <c r="K4881" s="21" t="str">
        <f t="shared" si="251"/>
        <v/>
      </c>
      <c r="L4881" s="21" t="e">
        <f ca="1">IF(AND(K4881&lt;&gt; "", COUNTIF(SAP!#REF!,K4881)&gt;0),"Matched", "")</f>
        <v>#REF!</v>
      </c>
      <c r="M4881" s="21" t="str">
        <f t="shared" si="249"/>
        <v/>
      </c>
      <c r="N4881" s="21" t="e">
        <f ca="1">IF(AND(M4881&lt;&gt; "", COUNTIF(SAP!#REF!,M4881)&gt;0),"Matched", "")</f>
        <v>#REF!</v>
      </c>
      <c r="O4881" s="21" t="str">
        <f t="shared" si="250"/>
        <v/>
      </c>
      <c r="P4881" s="21" t="e">
        <f ca="1">IF(AND(O4881&lt;&gt; "", COUNTIF(SAP!#REF!,O4881)&gt;0),"Matched", "")</f>
        <v>#REF!</v>
      </c>
      <c r="Q4881" s="21" t="str">
        <f ca="1">IF(OR(D4881="AC",D4881="TR"),"Logic4"&amp;"_"&amp;TEXT(C4881,"dd.mm.yyyy") &amp;"_"&amp; 966561.77,"")</f>
        <v>Logic4_30.04.2020_966561.77</v>
      </c>
      <c r="R4881" s="21" t="e">
        <f ca="1">IF(AND(Q4881&lt;&gt; "", COUNTIF(SAP!#REF!,Q4881)&gt;0),"Matched", "")</f>
        <v>#REF!</v>
      </c>
    </row>
    <row r="4882" spans="1:18" hidden="1">
      <c r="A4882" s="21">
        <v>11563327</v>
      </c>
      <c r="B4882" s="22">
        <v>43951</v>
      </c>
      <c r="C4882" s="22">
        <v>43951</v>
      </c>
      <c r="D4882" s="21" t="s">
        <v>10</v>
      </c>
      <c r="E4882" s="23">
        <v>0</v>
      </c>
      <c r="F4882" s="23">
        <v>0</v>
      </c>
      <c r="G4882" s="23">
        <v>2760</v>
      </c>
      <c r="H4882" s="23">
        <v>92888.45</v>
      </c>
      <c r="I4882" s="21" t="s">
        <v>11</v>
      </c>
      <c r="J4882" s="21" t="s">
        <v>12</v>
      </c>
      <c r="K4882" s="21" t="str">
        <f t="shared" si="251"/>
        <v/>
      </c>
      <c r="L4882" s="21" t="e">
        <f ca="1">IF(AND(K4882&lt;&gt; "", COUNTIF(SAP!#REF!,K4882)&gt;0),"Matched", "")</f>
        <v>#REF!</v>
      </c>
      <c r="M4882" s="21" t="str">
        <f t="shared" si="249"/>
        <v/>
      </c>
      <c r="N4882" s="21" t="e">
        <f ca="1">IF(AND(M4882&lt;&gt; "", COUNTIF(SAP!#REF!,M4882)&gt;0),"Matched", "")</f>
        <v>#REF!</v>
      </c>
      <c r="O4882" s="21" t="str">
        <f t="shared" si="250"/>
        <v/>
      </c>
      <c r="P4882" s="21" t="e">
        <f ca="1">IF(AND(O4882&lt;&gt; "", COUNTIF(SAP!#REF!,O4882)&gt;0),"Matched", "")</f>
        <v>#REF!</v>
      </c>
      <c r="Q4882" s="21" t="str">
        <f ca="1">IF(OR(D4882="AC",D4882="TR"),"Logic4"&amp;"_"&amp;TEXT(C4882,"dd.mm.yyyy") &amp;"_"&amp; 966561.77,"")</f>
        <v>Logic4_30.04.2020_966561.77</v>
      </c>
      <c r="R4882" s="21" t="e">
        <f ca="1">IF(AND(Q4882&lt;&gt; "", COUNTIF(SAP!#REF!,Q4882)&gt;0),"Matched", "")</f>
        <v>#REF!</v>
      </c>
    </row>
    <row r="4883" spans="1:18" hidden="1">
      <c r="A4883" s="21">
        <v>11563327</v>
      </c>
      <c r="B4883" s="22">
        <v>43951</v>
      </c>
      <c r="C4883" s="22">
        <v>43951</v>
      </c>
      <c r="D4883" s="21" t="s">
        <v>10</v>
      </c>
      <c r="E4883" s="23">
        <v>0</v>
      </c>
      <c r="F4883" s="23">
        <v>0</v>
      </c>
      <c r="G4883" s="23">
        <v>2860</v>
      </c>
      <c r="H4883" s="23">
        <v>95748.45</v>
      </c>
      <c r="I4883" s="21" t="s">
        <v>11</v>
      </c>
      <c r="J4883" s="21" t="s">
        <v>12</v>
      </c>
      <c r="K4883" s="21" t="str">
        <f t="shared" si="251"/>
        <v/>
      </c>
      <c r="L4883" s="21" t="e">
        <f ca="1">IF(AND(K4883&lt;&gt; "", COUNTIF(SAP!#REF!,K4883)&gt;0),"Matched", "")</f>
        <v>#REF!</v>
      </c>
      <c r="M4883" s="21" t="str">
        <f t="shared" si="249"/>
        <v/>
      </c>
      <c r="N4883" s="21" t="e">
        <f ca="1">IF(AND(M4883&lt;&gt; "", COUNTIF(SAP!#REF!,M4883)&gt;0),"Matched", "")</f>
        <v>#REF!</v>
      </c>
      <c r="O4883" s="21" t="str">
        <f t="shared" si="250"/>
        <v/>
      </c>
      <c r="P4883" s="21" t="e">
        <f ca="1">IF(AND(O4883&lt;&gt; "", COUNTIF(SAP!#REF!,O4883)&gt;0),"Matched", "")</f>
        <v>#REF!</v>
      </c>
      <c r="Q4883" s="21" t="str">
        <f ca="1">IF(OR(D4883="AC",D4883="TR"),"Logic4"&amp;"_"&amp;TEXT(C4883,"dd.mm.yyyy") &amp;"_"&amp; 966561.77,"")</f>
        <v>Logic4_30.04.2020_966561.77</v>
      </c>
      <c r="R4883" s="21" t="e">
        <f ca="1">IF(AND(Q4883&lt;&gt; "", COUNTIF(SAP!#REF!,Q4883)&gt;0),"Matched", "")</f>
        <v>#REF!</v>
      </c>
    </row>
    <row r="4884" spans="1:18" hidden="1">
      <c r="A4884" s="21">
        <v>11563327</v>
      </c>
      <c r="B4884" s="22">
        <v>43951</v>
      </c>
      <c r="C4884" s="22">
        <v>43951</v>
      </c>
      <c r="D4884" s="21" t="s">
        <v>10</v>
      </c>
      <c r="E4884" s="23">
        <v>0</v>
      </c>
      <c r="F4884" s="23">
        <v>0</v>
      </c>
      <c r="G4884" s="23">
        <v>2867.04</v>
      </c>
      <c r="H4884" s="23">
        <v>98615.49</v>
      </c>
      <c r="I4884" s="21" t="s">
        <v>11</v>
      </c>
      <c r="J4884" s="21" t="s">
        <v>12</v>
      </c>
      <c r="K4884" s="21" t="str">
        <f t="shared" si="251"/>
        <v/>
      </c>
      <c r="L4884" s="21" t="e">
        <f ca="1">IF(AND(K4884&lt;&gt; "", COUNTIF(SAP!#REF!,K4884)&gt;0),"Matched", "")</f>
        <v>#REF!</v>
      </c>
      <c r="M4884" s="21" t="str">
        <f t="shared" si="249"/>
        <v/>
      </c>
      <c r="N4884" s="21" t="e">
        <f ca="1">IF(AND(M4884&lt;&gt; "", COUNTIF(SAP!#REF!,M4884)&gt;0),"Matched", "")</f>
        <v>#REF!</v>
      </c>
      <c r="O4884" s="21" t="str">
        <f t="shared" si="250"/>
        <v/>
      </c>
      <c r="P4884" s="21" t="e">
        <f ca="1">IF(AND(O4884&lt;&gt; "", COUNTIF(SAP!#REF!,O4884)&gt;0),"Matched", "")</f>
        <v>#REF!</v>
      </c>
      <c r="Q4884" s="21" t="str">
        <f ca="1">IF(OR(D4884="AC",D4884="TR"),"Logic4"&amp;"_"&amp;TEXT(C4884,"dd.mm.yyyy") &amp;"_"&amp; 966561.77,"")</f>
        <v>Logic4_30.04.2020_966561.77</v>
      </c>
      <c r="R4884" s="21" t="e">
        <f ca="1">IF(AND(Q4884&lt;&gt; "", COUNTIF(SAP!#REF!,Q4884)&gt;0),"Matched", "")</f>
        <v>#REF!</v>
      </c>
    </row>
    <row r="4885" spans="1:18" hidden="1">
      <c r="A4885" s="21">
        <v>11563327</v>
      </c>
      <c r="B4885" s="22">
        <v>43951</v>
      </c>
      <c r="C4885" s="22">
        <v>43951</v>
      </c>
      <c r="D4885" s="21" t="s">
        <v>10</v>
      </c>
      <c r="E4885" s="23">
        <v>0</v>
      </c>
      <c r="F4885" s="23">
        <v>0</v>
      </c>
      <c r="G4885" s="23">
        <v>2954.2</v>
      </c>
      <c r="H4885" s="23">
        <v>101569.69</v>
      </c>
      <c r="I4885" s="21" t="s">
        <v>11</v>
      </c>
      <c r="J4885" s="21" t="s">
        <v>12</v>
      </c>
      <c r="K4885" s="21" t="str">
        <f t="shared" si="251"/>
        <v/>
      </c>
      <c r="L4885" s="21" t="e">
        <f ca="1">IF(AND(K4885&lt;&gt; "", COUNTIF(SAP!#REF!,K4885)&gt;0),"Matched", "")</f>
        <v>#REF!</v>
      </c>
      <c r="M4885" s="21" t="str">
        <f t="shared" si="249"/>
        <v/>
      </c>
      <c r="N4885" s="21" t="e">
        <f ca="1">IF(AND(M4885&lt;&gt; "", COUNTIF(SAP!#REF!,M4885)&gt;0),"Matched", "")</f>
        <v>#REF!</v>
      </c>
      <c r="O4885" s="21" t="str">
        <f t="shared" si="250"/>
        <v/>
      </c>
      <c r="P4885" s="21" t="e">
        <f ca="1">IF(AND(O4885&lt;&gt; "", COUNTIF(SAP!#REF!,O4885)&gt;0),"Matched", "")</f>
        <v>#REF!</v>
      </c>
      <c r="Q4885" s="21" t="str">
        <f ca="1">IF(OR(D4885="AC",D4885="TR"),"Logic4"&amp;"_"&amp;TEXT(C4885,"dd.mm.yyyy") &amp;"_"&amp; 966561.77,"")</f>
        <v>Logic4_30.04.2020_966561.77</v>
      </c>
      <c r="R4885" s="21" t="e">
        <f ca="1">IF(AND(Q4885&lt;&gt; "", COUNTIF(SAP!#REF!,Q4885)&gt;0),"Matched", "")</f>
        <v>#REF!</v>
      </c>
    </row>
    <row r="4886" spans="1:18" hidden="1">
      <c r="A4886" s="21">
        <v>11563327</v>
      </c>
      <c r="B4886" s="22">
        <v>43951</v>
      </c>
      <c r="C4886" s="22">
        <v>43951</v>
      </c>
      <c r="D4886" s="21" t="s">
        <v>10</v>
      </c>
      <c r="E4886" s="23">
        <v>0</v>
      </c>
      <c r="F4886" s="23">
        <v>0</v>
      </c>
      <c r="G4886" s="23">
        <v>3080</v>
      </c>
      <c r="H4886" s="23">
        <v>104649.69</v>
      </c>
      <c r="I4886" s="21" t="s">
        <v>11</v>
      </c>
      <c r="J4886" s="21" t="s">
        <v>12</v>
      </c>
      <c r="K4886" s="21" t="str">
        <f t="shared" si="251"/>
        <v/>
      </c>
      <c r="L4886" s="21" t="e">
        <f ca="1">IF(AND(K4886&lt;&gt; "", COUNTIF(SAP!#REF!,K4886)&gt;0),"Matched", "")</f>
        <v>#REF!</v>
      </c>
      <c r="M4886" s="21" t="str">
        <f t="shared" si="249"/>
        <v/>
      </c>
      <c r="N4886" s="21" t="e">
        <f ca="1">IF(AND(M4886&lt;&gt; "", COUNTIF(SAP!#REF!,M4886)&gt;0),"Matched", "")</f>
        <v>#REF!</v>
      </c>
      <c r="O4886" s="21" t="str">
        <f t="shared" si="250"/>
        <v/>
      </c>
      <c r="P4886" s="21" t="e">
        <f ca="1">IF(AND(O4886&lt;&gt; "", COUNTIF(SAP!#REF!,O4886)&gt;0),"Matched", "")</f>
        <v>#REF!</v>
      </c>
      <c r="Q4886" s="21" t="str">
        <f ca="1">IF(OR(D4886="AC",D4886="TR"),"Logic4"&amp;"_"&amp;TEXT(C4886,"dd.mm.yyyy") &amp;"_"&amp; 966561.77,"")</f>
        <v>Logic4_30.04.2020_966561.77</v>
      </c>
      <c r="R4886" s="21" t="e">
        <f ca="1">IF(AND(Q4886&lt;&gt; "", COUNTIF(SAP!#REF!,Q4886)&gt;0),"Matched", "")</f>
        <v>#REF!</v>
      </c>
    </row>
    <row r="4887" spans="1:18" hidden="1">
      <c r="A4887" s="21">
        <v>11563327</v>
      </c>
      <c r="B4887" s="22">
        <v>43951</v>
      </c>
      <c r="C4887" s="22">
        <v>43951</v>
      </c>
      <c r="D4887" s="21" t="s">
        <v>10</v>
      </c>
      <c r="E4887" s="23">
        <v>0</v>
      </c>
      <c r="F4887" s="23">
        <v>0</v>
      </c>
      <c r="G4887" s="23">
        <v>3113.5</v>
      </c>
      <c r="H4887" s="23">
        <v>107763.19</v>
      </c>
      <c r="I4887" s="21" t="s">
        <v>11</v>
      </c>
      <c r="J4887" s="21" t="s">
        <v>12</v>
      </c>
      <c r="K4887" s="21" t="str">
        <f t="shared" si="251"/>
        <v/>
      </c>
      <c r="L4887" s="21" t="e">
        <f ca="1">IF(AND(K4887&lt;&gt; "", COUNTIF(SAP!#REF!,K4887)&gt;0),"Matched", "")</f>
        <v>#REF!</v>
      </c>
      <c r="M4887" s="21" t="str">
        <f t="shared" si="249"/>
        <v/>
      </c>
      <c r="N4887" s="21" t="e">
        <f ca="1">IF(AND(M4887&lt;&gt; "", COUNTIF(SAP!#REF!,M4887)&gt;0),"Matched", "")</f>
        <v>#REF!</v>
      </c>
      <c r="O4887" s="21" t="str">
        <f t="shared" si="250"/>
        <v/>
      </c>
      <c r="P4887" s="21" t="e">
        <f ca="1">IF(AND(O4887&lt;&gt; "", COUNTIF(SAP!#REF!,O4887)&gt;0),"Matched", "")</f>
        <v>#REF!</v>
      </c>
      <c r="Q4887" s="21" t="str">
        <f ca="1">IF(OR(D4887="AC",D4887="TR"),"Logic4"&amp;"_"&amp;TEXT(C4887,"dd.mm.yyyy") &amp;"_"&amp; 966561.77,"")</f>
        <v>Logic4_30.04.2020_966561.77</v>
      </c>
      <c r="R4887" s="21" t="e">
        <f ca="1">IF(AND(Q4887&lt;&gt; "", COUNTIF(SAP!#REF!,Q4887)&gt;0),"Matched", "")</f>
        <v>#REF!</v>
      </c>
    </row>
    <row r="4888" spans="1:18" hidden="1">
      <c r="A4888" s="21">
        <v>11563327</v>
      </c>
      <c r="B4888" s="22">
        <v>43951</v>
      </c>
      <c r="C4888" s="22">
        <v>43951</v>
      </c>
      <c r="D4888" s="21" t="s">
        <v>10</v>
      </c>
      <c r="E4888" s="23">
        <v>0</v>
      </c>
      <c r="F4888" s="23">
        <v>0</v>
      </c>
      <c r="G4888" s="23">
        <v>3250</v>
      </c>
      <c r="H4888" s="23">
        <v>111013.19</v>
      </c>
      <c r="I4888" s="21" t="s">
        <v>11</v>
      </c>
      <c r="J4888" s="21" t="s">
        <v>12</v>
      </c>
      <c r="K4888" s="21" t="str">
        <f t="shared" si="251"/>
        <v/>
      </c>
      <c r="L4888" s="21" t="e">
        <f ca="1">IF(AND(K4888&lt;&gt; "", COUNTIF(SAP!#REF!,K4888)&gt;0),"Matched", "")</f>
        <v>#REF!</v>
      </c>
      <c r="M4888" s="21" t="str">
        <f t="shared" si="249"/>
        <v/>
      </c>
      <c r="N4888" s="21" t="e">
        <f ca="1">IF(AND(M4888&lt;&gt; "", COUNTIF(SAP!#REF!,M4888)&gt;0),"Matched", "")</f>
        <v>#REF!</v>
      </c>
      <c r="O4888" s="21" t="str">
        <f t="shared" si="250"/>
        <v/>
      </c>
      <c r="P4888" s="21" t="e">
        <f ca="1">IF(AND(O4888&lt;&gt; "", COUNTIF(SAP!#REF!,O4888)&gt;0),"Matched", "")</f>
        <v>#REF!</v>
      </c>
      <c r="Q4888" s="21" t="str">
        <f ca="1">IF(OR(D4888="AC",D4888="TR"),"Logic4"&amp;"_"&amp;TEXT(C4888,"dd.mm.yyyy") &amp;"_"&amp; 966561.77,"")</f>
        <v>Logic4_30.04.2020_966561.77</v>
      </c>
      <c r="R4888" s="21" t="e">
        <f ca="1">IF(AND(Q4888&lt;&gt; "", COUNTIF(SAP!#REF!,Q4888)&gt;0),"Matched", "")</f>
        <v>#REF!</v>
      </c>
    </row>
    <row r="4889" spans="1:18" hidden="1">
      <c r="A4889" s="21">
        <v>11563327</v>
      </c>
      <c r="B4889" s="22">
        <v>43951</v>
      </c>
      <c r="C4889" s="22">
        <v>43951</v>
      </c>
      <c r="D4889" s="21" t="s">
        <v>10</v>
      </c>
      <c r="E4889" s="23">
        <v>0</v>
      </c>
      <c r="F4889" s="23">
        <v>0</v>
      </c>
      <c r="G4889" s="23">
        <v>3262</v>
      </c>
      <c r="H4889" s="23">
        <v>114275.19</v>
      </c>
      <c r="I4889" s="21" t="s">
        <v>11</v>
      </c>
      <c r="J4889" s="21" t="s">
        <v>12</v>
      </c>
      <c r="K4889" s="21" t="str">
        <f t="shared" si="251"/>
        <v/>
      </c>
      <c r="L4889" s="21" t="e">
        <f ca="1">IF(AND(K4889&lt;&gt; "", COUNTIF(SAP!#REF!,K4889)&gt;0),"Matched", "")</f>
        <v>#REF!</v>
      </c>
      <c r="M4889" s="21" t="str">
        <f t="shared" ref="M4889:M4952" si="252">IF(D4889="TR","Logic2"&amp;"_"&amp;TEXT(C4889,"dd.mm.yyyy") &amp;"_"&amp; F4889,"")</f>
        <v/>
      </c>
      <c r="N4889" s="21" t="e">
        <f ca="1">IF(AND(M4889&lt;&gt; "", COUNTIF(SAP!#REF!,M4889)&gt;0),"Matched", "")</f>
        <v>#REF!</v>
      </c>
      <c r="O4889" s="21" t="str">
        <f t="shared" ref="O4889:O4952" si="253">IF(D4889="AF","Logic3"&amp;"_"&amp;G4889,"")</f>
        <v/>
      </c>
      <c r="P4889" s="21" t="e">
        <f ca="1">IF(AND(O4889&lt;&gt; "", COUNTIF(SAP!#REF!,O4889)&gt;0),"Matched", "")</f>
        <v>#REF!</v>
      </c>
      <c r="Q4889" s="21" t="str">
        <f ca="1">IF(OR(D4889="AC",D4889="TR"),"Logic4"&amp;"_"&amp;TEXT(C4889,"dd.mm.yyyy") &amp;"_"&amp; 966561.77,"")</f>
        <v>Logic4_30.04.2020_966561.77</v>
      </c>
      <c r="R4889" s="21" t="e">
        <f ca="1">IF(AND(Q4889&lt;&gt; "", COUNTIF(SAP!#REF!,Q4889)&gt;0),"Matched", "")</f>
        <v>#REF!</v>
      </c>
    </row>
    <row r="4890" spans="1:18" hidden="1">
      <c r="A4890" s="21">
        <v>11563327</v>
      </c>
      <c r="B4890" s="22">
        <v>43951</v>
      </c>
      <c r="C4890" s="22">
        <v>43951</v>
      </c>
      <c r="D4890" s="21" t="s">
        <v>10</v>
      </c>
      <c r="E4890" s="23">
        <v>0</v>
      </c>
      <c r="F4890" s="23">
        <v>0</v>
      </c>
      <c r="G4890" s="23">
        <v>3290</v>
      </c>
      <c r="H4890" s="23">
        <v>117565.19</v>
      </c>
      <c r="I4890" s="21" t="s">
        <v>11</v>
      </c>
      <c r="J4890" s="21" t="s">
        <v>12</v>
      </c>
      <c r="K4890" s="21" t="str">
        <f t="shared" si="251"/>
        <v/>
      </c>
      <c r="L4890" s="21" t="e">
        <f ca="1">IF(AND(K4890&lt;&gt; "", COUNTIF(SAP!#REF!,K4890)&gt;0),"Matched", "")</f>
        <v>#REF!</v>
      </c>
      <c r="M4890" s="21" t="str">
        <f t="shared" si="252"/>
        <v/>
      </c>
      <c r="N4890" s="21" t="e">
        <f ca="1">IF(AND(M4890&lt;&gt; "", COUNTIF(SAP!#REF!,M4890)&gt;0),"Matched", "")</f>
        <v>#REF!</v>
      </c>
      <c r="O4890" s="21" t="str">
        <f t="shared" si="253"/>
        <v/>
      </c>
      <c r="P4890" s="21" t="e">
        <f ca="1">IF(AND(O4890&lt;&gt; "", COUNTIF(SAP!#REF!,O4890)&gt;0),"Matched", "")</f>
        <v>#REF!</v>
      </c>
      <c r="Q4890" s="21" t="str">
        <f ca="1">IF(OR(D4890="AC",D4890="TR"),"Logic4"&amp;"_"&amp;TEXT(C4890,"dd.mm.yyyy") &amp;"_"&amp; 966561.77,"")</f>
        <v>Logic4_30.04.2020_966561.77</v>
      </c>
      <c r="R4890" s="21" t="e">
        <f ca="1">IF(AND(Q4890&lt;&gt; "", COUNTIF(SAP!#REF!,Q4890)&gt;0),"Matched", "")</f>
        <v>#REF!</v>
      </c>
    </row>
    <row r="4891" spans="1:18" hidden="1">
      <c r="A4891" s="21">
        <v>11563327</v>
      </c>
      <c r="B4891" s="22">
        <v>43951</v>
      </c>
      <c r="C4891" s="22">
        <v>43951</v>
      </c>
      <c r="D4891" s="21" t="s">
        <v>10</v>
      </c>
      <c r="E4891" s="23">
        <v>0</v>
      </c>
      <c r="F4891" s="23">
        <v>0</v>
      </c>
      <c r="G4891" s="23">
        <v>3332.91</v>
      </c>
      <c r="H4891" s="23">
        <v>120898.1</v>
      </c>
      <c r="I4891" s="21" t="s">
        <v>11</v>
      </c>
      <c r="J4891" s="21" t="s">
        <v>12</v>
      </c>
      <c r="K4891" s="21" t="str">
        <f t="shared" si="251"/>
        <v/>
      </c>
      <c r="L4891" s="21" t="e">
        <f ca="1">IF(AND(K4891&lt;&gt; "", COUNTIF(SAP!#REF!,K4891)&gt;0),"Matched", "")</f>
        <v>#REF!</v>
      </c>
      <c r="M4891" s="21" t="str">
        <f t="shared" si="252"/>
        <v/>
      </c>
      <c r="N4891" s="21" t="e">
        <f ca="1">IF(AND(M4891&lt;&gt; "", COUNTIF(SAP!#REF!,M4891)&gt;0),"Matched", "")</f>
        <v>#REF!</v>
      </c>
      <c r="O4891" s="21" t="str">
        <f t="shared" si="253"/>
        <v/>
      </c>
      <c r="P4891" s="21" t="e">
        <f ca="1">IF(AND(O4891&lt;&gt; "", COUNTIF(SAP!#REF!,O4891)&gt;0),"Matched", "")</f>
        <v>#REF!</v>
      </c>
      <c r="Q4891" s="21" t="str">
        <f ca="1">IF(OR(D4891="AC",D4891="TR"),"Logic4"&amp;"_"&amp;TEXT(C4891,"dd.mm.yyyy") &amp;"_"&amp; 966561.77,"")</f>
        <v>Logic4_30.04.2020_966561.77</v>
      </c>
      <c r="R4891" s="21" t="e">
        <f ca="1">IF(AND(Q4891&lt;&gt; "", COUNTIF(SAP!#REF!,Q4891)&gt;0),"Matched", "")</f>
        <v>#REF!</v>
      </c>
    </row>
    <row r="4892" spans="1:18" hidden="1">
      <c r="A4892" s="21">
        <v>11563327</v>
      </c>
      <c r="B4892" s="22">
        <v>43951</v>
      </c>
      <c r="C4892" s="22">
        <v>43951</v>
      </c>
      <c r="D4892" s="21" t="s">
        <v>10</v>
      </c>
      <c r="E4892" s="23">
        <v>0</v>
      </c>
      <c r="F4892" s="23">
        <v>0</v>
      </c>
      <c r="G4892" s="23">
        <v>3510</v>
      </c>
      <c r="H4892" s="23">
        <v>124408.1</v>
      </c>
      <c r="I4892" s="21" t="s">
        <v>11</v>
      </c>
      <c r="J4892" s="21" t="s">
        <v>12</v>
      </c>
      <c r="K4892" s="21" t="str">
        <f t="shared" si="251"/>
        <v/>
      </c>
      <c r="L4892" s="21" t="e">
        <f ca="1">IF(AND(K4892&lt;&gt; "", COUNTIF(SAP!#REF!,K4892)&gt;0),"Matched", "")</f>
        <v>#REF!</v>
      </c>
      <c r="M4892" s="21" t="str">
        <f t="shared" si="252"/>
        <v/>
      </c>
      <c r="N4892" s="21" t="e">
        <f ca="1">IF(AND(M4892&lt;&gt; "", COUNTIF(SAP!#REF!,M4892)&gt;0),"Matched", "")</f>
        <v>#REF!</v>
      </c>
      <c r="O4892" s="21" t="str">
        <f t="shared" si="253"/>
        <v/>
      </c>
      <c r="P4892" s="21" t="e">
        <f ca="1">IF(AND(O4892&lt;&gt; "", COUNTIF(SAP!#REF!,O4892)&gt;0),"Matched", "")</f>
        <v>#REF!</v>
      </c>
      <c r="Q4892" s="21" t="str">
        <f ca="1">IF(OR(D4892="AC",D4892="TR"),"Logic4"&amp;"_"&amp;TEXT(C4892,"dd.mm.yyyy") &amp;"_"&amp; 966561.77,"")</f>
        <v>Logic4_30.04.2020_966561.77</v>
      </c>
      <c r="R4892" s="21" t="e">
        <f ca="1">IF(AND(Q4892&lt;&gt; "", COUNTIF(SAP!#REF!,Q4892)&gt;0),"Matched", "")</f>
        <v>#REF!</v>
      </c>
    </row>
    <row r="4893" spans="1:18" hidden="1">
      <c r="A4893" s="21">
        <v>11563327</v>
      </c>
      <c r="B4893" s="22">
        <v>43951</v>
      </c>
      <c r="C4893" s="22">
        <v>43951</v>
      </c>
      <c r="D4893" s="21" t="s">
        <v>10</v>
      </c>
      <c r="E4893" s="23">
        <v>0</v>
      </c>
      <c r="F4893" s="23">
        <v>0</v>
      </c>
      <c r="G4893" s="23">
        <v>3510</v>
      </c>
      <c r="H4893" s="23">
        <v>127918.1</v>
      </c>
      <c r="I4893" s="21" t="s">
        <v>11</v>
      </c>
      <c r="J4893" s="21" t="s">
        <v>12</v>
      </c>
      <c r="K4893" s="21" t="str">
        <f t="shared" si="251"/>
        <v/>
      </c>
      <c r="L4893" s="21" t="e">
        <f ca="1">IF(AND(K4893&lt;&gt; "", COUNTIF(SAP!#REF!,K4893)&gt;0),"Matched", "")</f>
        <v>#REF!</v>
      </c>
      <c r="M4893" s="21" t="str">
        <f t="shared" si="252"/>
        <v/>
      </c>
      <c r="N4893" s="21" t="e">
        <f ca="1">IF(AND(M4893&lt;&gt; "", COUNTIF(SAP!#REF!,M4893)&gt;0),"Matched", "")</f>
        <v>#REF!</v>
      </c>
      <c r="O4893" s="21" t="str">
        <f t="shared" si="253"/>
        <v/>
      </c>
      <c r="P4893" s="21" t="e">
        <f ca="1">IF(AND(O4893&lt;&gt; "", COUNTIF(SAP!#REF!,O4893)&gt;0),"Matched", "")</f>
        <v>#REF!</v>
      </c>
      <c r="Q4893" s="21" t="str">
        <f ca="1">IF(OR(D4893="AC",D4893="TR"),"Logic4"&amp;"_"&amp;TEXT(C4893,"dd.mm.yyyy") &amp;"_"&amp; 966561.77,"")</f>
        <v>Logic4_30.04.2020_966561.77</v>
      </c>
      <c r="R4893" s="21" t="e">
        <f ca="1">IF(AND(Q4893&lt;&gt; "", COUNTIF(SAP!#REF!,Q4893)&gt;0),"Matched", "")</f>
        <v>#REF!</v>
      </c>
    </row>
    <row r="4894" spans="1:18" hidden="1">
      <c r="A4894" s="21">
        <v>11563327</v>
      </c>
      <c r="B4894" s="22">
        <v>43951</v>
      </c>
      <c r="C4894" s="22">
        <v>43951</v>
      </c>
      <c r="D4894" s="21" t="s">
        <v>10</v>
      </c>
      <c r="E4894" s="23">
        <v>0</v>
      </c>
      <c r="F4894" s="23">
        <v>0</v>
      </c>
      <c r="G4894" s="23">
        <v>3670.1</v>
      </c>
      <c r="H4894" s="23">
        <v>131588.20000000001</v>
      </c>
      <c r="I4894" s="21" t="s">
        <v>11</v>
      </c>
      <c r="J4894" s="21" t="s">
        <v>12</v>
      </c>
      <c r="K4894" s="21" t="str">
        <f t="shared" si="251"/>
        <v/>
      </c>
      <c r="L4894" s="21" t="e">
        <f ca="1">IF(AND(K4894&lt;&gt; "", COUNTIF(SAP!#REF!,K4894)&gt;0),"Matched", "")</f>
        <v>#REF!</v>
      </c>
      <c r="M4894" s="21" t="str">
        <f t="shared" si="252"/>
        <v/>
      </c>
      <c r="N4894" s="21" t="e">
        <f ca="1">IF(AND(M4894&lt;&gt; "", COUNTIF(SAP!#REF!,M4894)&gt;0),"Matched", "")</f>
        <v>#REF!</v>
      </c>
      <c r="O4894" s="21" t="str">
        <f t="shared" si="253"/>
        <v/>
      </c>
      <c r="P4894" s="21" t="e">
        <f ca="1">IF(AND(O4894&lt;&gt; "", COUNTIF(SAP!#REF!,O4894)&gt;0),"Matched", "")</f>
        <v>#REF!</v>
      </c>
      <c r="Q4894" s="21" t="str">
        <f ca="1">IF(OR(D4894="AC",D4894="TR"),"Logic4"&amp;"_"&amp;TEXT(C4894,"dd.mm.yyyy") &amp;"_"&amp; 966561.77,"")</f>
        <v>Logic4_30.04.2020_966561.77</v>
      </c>
      <c r="R4894" s="21" t="e">
        <f ca="1">IF(AND(Q4894&lt;&gt; "", COUNTIF(SAP!#REF!,Q4894)&gt;0),"Matched", "")</f>
        <v>#REF!</v>
      </c>
    </row>
    <row r="4895" spans="1:18" hidden="1">
      <c r="A4895" s="21">
        <v>11563327</v>
      </c>
      <c r="B4895" s="22">
        <v>43951</v>
      </c>
      <c r="C4895" s="22">
        <v>43951</v>
      </c>
      <c r="D4895" s="21" t="s">
        <v>10</v>
      </c>
      <c r="E4895" s="23">
        <v>0</v>
      </c>
      <c r="F4895" s="23">
        <v>0</v>
      </c>
      <c r="G4895" s="23">
        <v>3682.4</v>
      </c>
      <c r="H4895" s="23">
        <v>135270.6</v>
      </c>
      <c r="I4895" s="21" t="s">
        <v>11</v>
      </c>
      <c r="J4895" s="21" t="s">
        <v>12</v>
      </c>
      <c r="K4895" s="21" t="str">
        <f t="shared" si="251"/>
        <v/>
      </c>
      <c r="L4895" s="21" t="e">
        <f ca="1">IF(AND(K4895&lt;&gt; "", COUNTIF(SAP!#REF!,K4895)&gt;0),"Matched", "")</f>
        <v>#REF!</v>
      </c>
      <c r="M4895" s="21" t="str">
        <f t="shared" si="252"/>
        <v/>
      </c>
      <c r="N4895" s="21" t="e">
        <f ca="1">IF(AND(M4895&lt;&gt; "", COUNTIF(SAP!#REF!,M4895)&gt;0),"Matched", "")</f>
        <v>#REF!</v>
      </c>
      <c r="O4895" s="21" t="str">
        <f t="shared" si="253"/>
        <v/>
      </c>
      <c r="P4895" s="21" t="e">
        <f ca="1">IF(AND(O4895&lt;&gt; "", COUNTIF(SAP!#REF!,O4895)&gt;0),"Matched", "")</f>
        <v>#REF!</v>
      </c>
      <c r="Q4895" s="21" t="str">
        <f ca="1">IF(OR(D4895="AC",D4895="TR"),"Logic4"&amp;"_"&amp;TEXT(C4895,"dd.mm.yyyy") &amp;"_"&amp; 966561.77,"")</f>
        <v>Logic4_30.04.2020_966561.77</v>
      </c>
      <c r="R4895" s="21" t="e">
        <f ca="1">IF(AND(Q4895&lt;&gt; "", COUNTIF(SAP!#REF!,Q4895)&gt;0),"Matched", "")</f>
        <v>#REF!</v>
      </c>
    </row>
    <row r="4896" spans="1:18" hidden="1">
      <c r="A4896" s="21">
        <v>11563327</v>
      </c>
      <c r="B4896" s="22">
        <v>43951</v>
      </c>
      <c r="C4896" s="22">
        <v>43951</v>
      </c>
      <c r="D4896" s="21" t="s">
        <v>10</v>
      </c>
      <c r="E4896" s="23">
        <v>0</v>
      </c>
      <c r="F4896" s="23">
        <v>0</v>
      </c>
      <c r="G4896" s="23">
        <v>3683.2</v>
      </c>
      <c r="H4896" s="23">
        <v>138953.79999999999</v>
      </c>
      <c r="I4896" s="21" t="s">
        <v>11</v>
      </c>
      <c r="J4896" s="21" t="s">
        <v>12</v>
      </c>
      <c r="K4896" s="21" t="str">
        <f t="shared" si="251"/>
        <v/>
      </c>
      <c r="L4896" s="21" t="e">
        <f ca="1">IF(AND(K4896&lt;&gt; "", COUNTIF(SAP!#REF!,K4896)&gt;0),"Matched", "")</f>
        <v>#REF!</v>
      </c>
      <c r="M4896" s="21" t="str">
        <f t="shared" si="252"/>
        <v/>
      </c>
      <c r="N4896" s="21" t="e">
        <f ca="1">IF(AND(M4896&lt;&gt; "", COUNTIF(SAP!#REF!,M4896)&gt;0),"Matched", "")</f>
        <v>#REF!</v>
      </c>
      <c r="O4896" s="21" t="str">
        <f t="shared" si="253"/>
        <v/>
      </c>
      <c r="P4896" s="21" t="e">
        <f ca="1">IF(AND(O4896&lt;&gt; "", COUNTIF(SAP!#REF!,O4896)&gt;0),"Matched", "")</f>
        <v>#REF!</v>
      </c>
      <c r="Q4896" s="21" t="str">
        <f ca="1">IF(OR(D4896="AC",D4896="TR"),"Logic4"&amp;"_"&amp;TEXT(C4896,"dd.mm.yyyy") &amp;"_"&amp; 966561.77,"")</f>
        <v>Logic4_30.04.2020_966561.77</v>
      </c>
      <c r="R4896" s="21" t="e">
        <f ca="1">IF(AND(Q4896&lt;&gt; "", COUNTIF(SAP!#REF!,Q4896)&gt;0),"Matched", "")</f>
        <v>#REF!</v>
      </c>
    </row>
    <row r="4897" spans="1:18" hidden="1">
      <c r="A4897" s="21">
        <v>11563327</v>
      </c>
      <c r="B4897" s="22">
        <v>43951</v>
      </c>
      <c r="C4897" s="22">
        <v>43951</v>
      </c>
      <c r="D4897" s="21" t="s">
        <v>10</v>
      </c>
      <c r="E4897" s="23">
        <v>0</v>
      </c>
      <c r="F4897" s="23">
        <v>0</v>
      </c>
      <c r="G4897" s="23">
        <v>3785.19</v>
      </c>
      <c r="H4897" s="23">
        <v>142738.99</v>
      </c>
      <c r="I4897" s="21" t="s">
        <v>11</v>
      </c>
      <c r="J4897" s="21" t="s">
        <v>12</v>
      </c>
      <c r="K4897" s="21" t="str">
        <f t="shared" si="251"/>
        <v/>
      </c>
      <c r="L4897" s="21" t="e">
        <f ca="1">IF(AND(K4897&lt;&gt; "", COUNTIF(SAP!#REF!,K4897)&gt;0),"Matched", "")</f>
        <v>#REF!</v>
      </c>
      <c r="M4897" s="21" t="str">
        <f t="shared" si="252"/>
        <v/>
      </c>
      <c r="N4897" s="21" t="e">
        <f ca="1">IF(AND(M4897&lt;&gt; "", COUNTIF(SAP!#REF!,M4897)&gt;0),"Matched", "")</f>
        <v>#REF!</v>
      </c>
      <c r="O4897" s="21" t="str">
        <f t="shared" si="253"/>
        <v/>
      </c>
      <c r="P4897" s="21" t="e">
        <f ca="1">IF(AND(O4897&lt;&gt; "", COUNTIF(SAP!#REF!,O4897)&gt;0),"Matched", "")</f>
        <v>#REF!</v>
      </c>
      <c r="Q4897" s="21" t="str">
        <f ca="1">IF(OR(D4897="AC",D4897="TR"),"Logic4"&amp;"_"&amp;TEXT(C4897,"dd.mm.yyyy") &amp;"_"&amp; 966561.77,"")</f>
        <v>Logic4_30.04.2020_966561.77</v>
      </c>
      <c r="R4897" s="21" t="e">
        <f ca="1">IF(AND(Q4897&lt;&gt; "", COUNTIF(SAP!#REF!,Q4897)&gt;0),"Matched", "")</f>
        <v>#REF!</v>
      </c>
    </row>
    <row r="4898" spans="1:18" hidden="1">
      <c r="A4898" s="21">
        <v>11563327</v>
      </c>
      <c r="B4898" s="22">
        <v>43951</v>
      </c>
      <c r="C4898" s="22">
        <v>43951</v>
      </c>
      <c r="D4898" s="21" t="s">
        <v>10</v>
      </c>
      <c r="E4898" s="23">
        <v>0</v>
      </c>
      <c r="F4898" s="23">
        <v>0</v>
      </c>
      <c r="G4898" s="23">
        <v>3790</v>
      </c>
      <c r="H4898" s="23">
        <v>146528.99</v>
      </c>
      <c r="I4898" s="21" t="s">
        <v>11</v>
      </c>
      <c r="J4898" s="21" t="s">
        <v>12</v>
      </c>
      <c r="K4898" s="21" t="str">
        <f t="shared" si="251"/>
        <v/>
      </c>
      <c r="L4898" s="21" t="e">
        <f ca="1">IF(AND(K4898&lt;&gt; "", COUNTIF(SAP!#REF!,K4898)&gt;0),"Matched", "")</f>
        <v>#REF!</v>
      </c>
      <c r="M4898" s="21" t="str">
        <f t="shared" si="252"/>
        <v/>
      </c>
      <c r="N4898" s="21" t="e">
        <f ca="1">IF(AND(M4898&lt;&gt; "", COUNTIF(SAP!#REF!,M4898)&gt;0),"Matched", "")</f>
        <v>#REF!</v>
      </c>
      <c r="O4898" s="21" t="str">
        <f t="shared" si="253"/>
        <v/>
      </c>
      <c r="P4898" s="21" t="e">
        <f ca="1">IF(AND(O4898&lt;&gt; "", COUNTIF(SAP!#REF!,O4898)&gt;0),"Matched", "")</f>
        <v>#REF!</v>
      </c>
      <c r="Q4898" s="21" t="str">
        <f ca="1">IF(OR(D4898="AC",D4898="TR"),"Logic4"&amp;"_"&amp;TEXT(C4898,"dd.mm.yyyy") &amp;"_"&amp; 966561.77,"")</f>
        <v>Logic4_30.04.2020_966561.77</v>
      </c>
      <c r="R4898" s="21" t="e">
        <f ca="1">IF(AND(Q4898&lt;&gt; "", COUNTIF(SAP!#REF!,Q4898)&gt;0),"Matched", "")</f>
        <v>#REF!</v>
      </c>
    </row>
    <row r="4899" spans="1:18" hidden="1">
      <c r="A4899" s="21">
        <v>11563327</v>
      </c>
      <c r="B4899" s="22">
        <v>43951</v>
      </c>
      <c r="C4899" s="22">
        <v>43951</v>
      </c>
      <c r="D4899" s="21" t="s">
        <v>10</v>
      </c>
      <c r="E4899" s="23">
        <v>0</v>
      </c>
      <c r="F4899" s="23">
        <v>0</v>
      </c>
      <c r="G4899" s="23">
        <v>3880</v>
      </c>
      <c r="H4899" s="23">
        <v>150408.99</v>
      </c>
      <c r="I4899" s="21" t="s">
        <v>11</v>
      </c>
      <c r="J4899" s="21" t="s">
        <v>12</v>
      </c>
      <c r="K4899" s="21" t="str">
        <f t="shared" si="251"/>
        <v/>
      </c>
      <c r="L4899" s="21" t="e">
        <f ca="1">IF(AND(K4899&lt;&gt; "", COUNTIF(SAP!#REF!,K4899)&gt;0),"Matched", "")</f>
        <v>#REF!</v>
      </c>
      <c r="M4899" s="21" t="str">
        <f t="shared" si="252"/>
        <v/>
      </c>
      <c r="N4899" s="21" t="e">
        <f ca="1">IF(AND(M4899&lt;&gt; "", COUNTIF(SAP!#REF!,M4899)&gt;0),"Matched", "")</f>
        <v>#REF!</v>
      </c>
      <c r="O4899" s="21" t="str">
        <f t="shared" si="253"/>
        <v/>
      </c>
      <c r="P4899" s="21" t="e">
        <f ca="1">IF(AND(O4899&lt;&gt; "", COUNTIF(SAP!#REF!,O4899)&gt;0),"Matched", "")</f>
        <v>#REF!</v>
      </c>
      <c r="Q4899" s="21" t="str">
        <f ca="1">IF(OR(D4899="AC",D4899="TR"),"Logic4"&amp;"_"&amp;TEXT(C4899,"dd.mm.yyyy") &amp;"_"&amp; 966561.77,"")</f>
        <v>Logic4_30.04.2020_966561.77</v>
      </c>
      <c r="R4899" s="21" t="e">
        <f ca="1">IF(AND(Q4899&lt;&gt; "", COUNTIF(SAP!#REF!,Q4899)&gt;0),"Matched", "")</f>
        <v>#REF!</v>
      </c>
    </row>
    <row r="4900" spans="1:18" hidden="1">
      <c r="A4900" s="21">
        <v>11563327</v>
      </c>
      <c r="B4900" s="22">
        <v>43951</v>
      </c>
      <c r="C4900" s="22">
        <v>43951</v>
      </c>
      <c r="D4900" s="21" t="s">
        <v>10</v>
      </c>
      <c r="E4900" s="23">
        <v>0</v>
      </c>
      <c r="F4900" s="23">
        <v>0</v>
      </c>
      <c r="G4900" s="23">
        <v>3940</v>
      </c>
      <c r="H4900" s="23">
        <v>154348.99</v>
      </c>
      <c r="I4900" s="21" t="s">
        <v>11</v>
      </c>
      <c r="J4900" s="21" t="s">
        <v>12</v>
      </c>
      <c r="K4900" s="21" t="str">
        <f t="shared" si="251"/>
        <v/>
      </c>
      <c r="L4900" s="21" t="e">
        <f ca="1">IF(AND(K4900&lt;&gt; "", COUNTIF(SAP!#REF!,K4900)&gt;0),"Matched", "")</f>
        <v>#REF!</v>
      </c>
      <c r="M4900" s="21" t="str">
        <f t="shared" si="252"/>
        <v/>
      </c>
      <c r="N4900" s="21" t="e">
        <f ca="1">IF(AND(M4900&lt;&gt; "", COUNTIF(SAP!#REF!,M4900)&gt;0),"Matched", "")</f>
        <v>#REF!</v>
      </c>
      <c r="O4900" s="21" t="str">
        <f t="shared" si="253"/>
        <v/>
      </c>
      <c r="P4900" s="21" t="e">
        <f ca="1">IF(AND(O4900&lt;&gt; "", COUNTIF(SAP!#REF!,O4900)&gt;0),"Matched", "")</f>
        <v>#REF!</v>
      </c>
      <c r="Q4900" s="21" t="str">
        <f ca="1">IF(OR(D4900="AC",D4900="TR"),"Logic4"&amp;"_"&amp;TEXT(C4900,"dd.mm.yyyy") &amp;"_"&amp; 966561.77,"")</f>
        <v>Logic4_30.04.2020_966561.77</v>
      </c>
      <c r="R4900" s="21" t="e">
        <f ca="1">IF(AND(Q4900&lt;&gt; "", COUNTIF(SAP!#REF!,Q4900)&gt;0),"Matched", "")</f>
        <v>#REF!</v>
      </c>
    </row>
    <row r="4901" spans="1:18" hidden="1">
      <c r="A4901" s="21">
        <v>11563327</v>
      </c>
      <c r="B4901" s="22">
        <v>43951</v>
      </c>
      <c r="C4901" s="22">
        <v>43951</v>
      </c>
      <c r="D4901" s="21" t="s">
        <v>10</v>
      </c>
      <c r="E4901" s="23">
        <v>0</v>
      </c>
      <c r="F4901" s="23">
        <v>0</v>
      </c>
      <c r="G4901" s="23">
        <v>4023.2</v>
      </c>
      <c r="H4901" s="23">
        <v>158372.19</v>
      </c>
      <c r="I4901" s="21" t="s">
        <v>11</v>
      </c>
      <c r="J4901" s="21" t="s">
        <v>12</v>
      </c>
      <c r="K4901" s="21" t="str">
        <f t="shared" si="251"/>
        <v/>
      </c>
      <c r="L4901" s="21" t="e">
        <f ca="1">IF(AND(K4901&lt;&gt; "", COUNTIF(SAP!#REF!,K4901)&gt;0),"Matched", "")</f>
        <v>#REF!</v>
      </c>
      <c r="M4901" s="21" t="str">
        <f t="shared" si="252"/>
        <v/>
      </c>
      <c r="N4901" s="21" t="e">
        <f ca="1">IF(AND(M4901&lt;&gt; "", COUNTIF(SAP!#REF!,M4901)&gt;0),"Matched", "")</f>
        <v>#REF!</v>
      </c>
      <c r="O4901" s="21" t="str">
        <f t="shared" si="253"/>
        <v/>
      </c>
      <c r="P4901" s="21" t="e">
        <f ca="1">IF(AND(O4901&lt;&gt; "", COUNTIF(SAP!#REF!,O4901)&gt;0),"Matched", "")</f>
        <v>#REF!</v>
      </c>
      <c r="Q4901" s="21" t="str">
        <f ca="1">IF(OR(D4901="AC",D4901="TR"),"Logic4"&amp;"_"&amp;TEXT(C4901,"dd.mm.yyyy") &amp;"_"&amp; 966561.77,"")</f>
        <v>Logic4_30.04.2020_966561.77</v>
      </c>
      <c r="R4901" s="21" t="e">
        <f ca="1">IF(AND(Q4901&lt;&gt; "", COUNTIF(SAP!#REF!,Q4901)&gt;0),"Matched", "")</f>
        <v>#REF!</v>
      </c>
    </row>
    <row r="4902" spans="1:18" hidden="1">
      <c r="A4902" s="21">
        <v>11563327</v>
      </c>
      <c r="B4902" s="22">
        <v>43951</v>
      </c>
      <c r="C4902" s="22">
        <v>43951</v>
      </c>
      <c r="D4902" s="21" t="s">
        <v>10</v>
      </c>
      <c r="E4902" s="23">
        <v>0</v>
      </c>
      <c r="F4902" s="23">
        <v>0</v>
      </c>
      <c r="G4902" s="23">
        <v>4058.9</v>
      </c>
      <c r="H4902" s="23">
        <v>162431.09</v>
      </c>
      <c r="I4902" s="21" t="s">
        <v>11</v>
      </c>
      <c r="J4902" s="21" t="s">
        <v>12</v>
      </c>
      <c r="K4902" s="21" t="str">
        <f t="shared" si="251"/>
        <v/>
      </c>
      <c r="L4902" s="21" t="e">
        <f ca="1">IF(AND(K4902&lt;&gt; "", COUNTIF(SAP!#REF!,K4902)&gt;0),"Matched", "")</f>
        <v>#REF!</v>
      </c>
      <c r="M4902" s="21" t="str">
        <f t="shared" si="252"/>
        <v/>
      </c>
      <c r="N4902" s="21" t="e">
        <f ca="1">IF(AND(M4902&lt;&gt; "", COUNTIF(SAP!#REF!,M4902)&gt;0),"Matched", "")</f>
        <v>#REF!</v>
      </c>
      <c r="O4902" s="21" t="str">
        <f t="shared" si="253"/>
        <v/>
      </c>
      <c r="P4902" s="21" t="e">
        <f ca="1">IF(AND(O4902&lt;&gt; "", COUNTIF(SAP!#REF!,O4902)&gt;0),"Matched", "")</f>
        <v>#REF!</v>
      </c>
      <c r="Q4902" s="21" t="str">
        <f ca="1">IF(OR(D4902="AC",D4902="TR"),"Logic4"&amp;"_"&amp;TEXT(C4902,"dd.mm.yyyy") &amp;"_"&amp; 966561.77,"")</f>
        <v>Logic4_30.04.2020_966561.77</v>
      </c>
      <c r="R4902" s="21" t="e">
        <f ca="1">IF(AND(Q4902&lt;&gt; "", COUNTIF(SAP!#REF!,Q4902)&gt;0),"Matched", "")</f>
        <v>#REF!</v>
      </c>
    </row>
    <row r="4903" spans="1:18" hidden="1">
      <c r="A4903" s="21">
        <v>11563327</v>
      </c>
      <c r="B4903" s="22">
        <v>43951</v>
      </c>
      <c r="C4903" s="22">
        <v>43951</v>
      </c>
      <c r="D4903" s="21" t="s">
        <v>10</v>
      </c>
      <c r="E4903" s="23">
        <v>0</v>
      </c>
      <c r="F4903" s="23">
        <v>0</v>
      </c>
      <c r="G4903" s="23">
        <v>4071.7</v>
      </c>
      <c r="H4903" s="23">
        <v>166502.79</v>
      </c>
      <c r="I4903" s="21" t="s">
        <v>11</v>
      </c>
      <c r="J4903" s="21" t="s">
        <v>12</v>
      </c>
      <c r="K4903" s="21" t="str">
        <f t="shared" si="251"/>
        <v/>
      </c>
      <c r="L4903" s="21" t="e">
        <f ca="1">IF(AND(K4903&lt;&gt; "", COUNTIF(SAP!#REF!,K4903)&gt;0),"Matched", "")</f>
        <v>#REF!</v>
      </c>
      <c r="M4903" s="21" t="str">
        <f t="shared" si="252"/>
        <v/>
      </c>
      <c r="N4903" s="21" t="e">
        <f ca="1">IF(AND(M4903&lt;&gt; "", COUNTIF(SAP!#REF!,M4903)&gt;0),"Matched", "")</f>
        <v>#REF!</v>
      </c>
      <c r="O4903" s="21" t="str">
        <f t="shared" si="253"/>
        <v/>
      </c>
      <c r="P4903" s="21" t="e">
        <f ca="1">IF(AND(O4903&lt;&gt; "", COUNTIF(SAP!#REF!,O4903)&gt;0),"Matched", "")</f>
        <v>#REF!</v>
      </c>
      <c r="Q4903" s="21" t="str">
        <f ca="1">IF(OR(D4903="AC",D4903="TR"),"Logic4"&amp;"_"&amp;TEXT(C4903,"dd.mm.yyyy") &amp;"_"&amp; 966561.77,"")</f>
        <v>Logic4_30.04.2020_966561.77</v>
      </c>
      <c r="R4903" s="21" t="e">
        <f ca="1">IF(AND(Q4903&lt;&gt; "", COUNTIF(SAP!#REF!,Q4903)&gt;0),"Matched", "")</f>
        <v>#REF!</v>
      </c>
    </row>
    <row r="4904" spans="1:18" hidden="1">
      <c r="A4904" s="21">
        <v>11563327</v>
      </c>
      <c r="B4904" s="22">
        <v>43951</v>
      </c>
      <c r="C4904" s="22">
        <v>43951</v>
      </c>
      <c r="D4904" s="21" t="s">
        <v>10</v>
      </c>
      <c r="E4904" s="23">
        <v>0</v>
      </c>
      <c r="F4904" s="23">
        <v>0</v>
      </c>
      <c r="G4904" s="23">
        <v>4120</v>
      </c>
      <c r="H4904" s="23">
        <v>170622.79</v>
      </c>
      <c r="I4904" s="21" t="s">
        <v>11</v>
      </c>
      <c r="J4904" s="21" t="s">
        <v>12</v>
      </c>
      <c r="K4904" s="21" t="str">
        <f t="shared" si="251"/>
        <v/>
      </c>
      <c r="L4904" s="21" t="e">
        <f ca="1">IF(AND(K4904&lt;&gt; "", COUNTIF(SAP!#REF!,K4904)&gt;0),"Matched", "")</f>
        <v>#REF!</v>
      </c>
      <c r="M4904" s="21" t="str">
        <f t="shared" si="252"/>
        <v/>
      </c>
      <c r="N4904" s="21" t="e">
        <f ca="1">IF(AND(M4904&lt;&gt; "", COUNTIF(SAP!#REF!,M4904)&gt;0),"Matched", "")</f>
        <v>#REF!</v>
      </c>
      <c r="O4904" s="21" t="str">
        <f t="shared" si="253"/>
        <v/>
      </c>
      <c r="P4904" s="21" t="e">
        <f ca="1">IF(AND(O4904&lt;&gt; "", COUNTIF(SAP!#REF!,O4904)&gt;0),"Matched", "")</f>
        <v>#REF!</v>
      </c>
      <c r="Q4904" s="21" t="str">
        <f ca="1">IF(OR(D4904="AC",D4904="TR"),"Logic4"&amp;"_"&amp;TEXT(C4904,"dd.mm.yyyy") &amp;"_"&amp; 966561.77,"")</f>
        <v>Logic4_30.04.2020_966561.77</v>
      </c>
      <c r="R4904" s="21" t="e">
        <f ca="1">IF(AND(Q4904&lt;&gt; "", COUNTIF(SAP!#REF!,Q4904)&gt;0),"Matched", "")</f>
        <v>#REF!</v>
      </c>
    </row>
    <row r="4905" spans="1:18" hidden="1">
      <c r="A4905" s="21">
        <v>11563327</v>
      </c>
      <c r="B4905" s="22">
        <v>43951</v>
      </c>
      <c r="C4905" s="22">
        <v>43951</v>
      </c>
      <c r="D4905" s="21" t="s">
        <v>10</v>
      </c>
      <c r="E4905" s="23">
        <v>0</v>
      </c>
      <c r="F4905" s="23">
        <v>0</v>
      </c>
      <c r="G4905" s="23">
        <v>4168</v>
      </c>
      <c r="H4905" s="23">
        <v>174790.79</v>
      </c>
      <c r="I4905" s="21" t="s">
        <v>11</v>
      </c>
      <c r="J4905" s="21" t="s">
        <v>12</v>
      </c>
      <c r="K4905" s="21" t="str">
        <f t="shared" si="251"/>
        <v/>
      </c>
      <c r="L4905" s="21" t="e">
        <f ca="1">IF(AND(K4905&lt;&gt; "", COUNTIF(SAP!#REF!,K4905)&gt;0),"Matched", "")</f>
        <v>#REF!</v>
      </c>
      <c r="M4905" s="21" t="str">
        <f t="shared" si="252"/>
        <v/>
      </c>
      <c r="N4905" s="21" t="e">
        <f ca="1">IF(AND(M4905&lt;&gt; "", COUNTIF(SAP!#REF!,M4905)&gt;0),"Matched", "")</f>
        <v>#REF!</v>
      </c>
      <c r="O4905" s="21" t="str">
        <f t="shared" si="253"/>
        <v/>
      </c>
      <c r="P4905" s="21" t="e">
        <f ca="1">IF(AND(O4905&lt;&gt; "", COUNTIF(SAP!#REF!,O4905)&gt;0),"Matched", "")</f>
        <v>#REF!</v>
      </c>
      <c r="Q4905" s="21" t="str">
        <f ca="1">IF(OR(D4905="AC",D4905="TR"),"Logic4"&amp;"_"&amp;TEXT(C4905,"dd.mm.yyyy") &amp;"_"&amp; 966561.77,"")</f>
        <v>Logic4_30.04.2020_966561.77</v>
      </c>
      <c r="R4905" s="21" t="e">
        <f ca="1">IF(AND(Q4905&lt;&gt; "", COUNTIF(SAP!#REF!,Q4905)&gt;0),"Matched", "")</f>
        <v>#REF!</v>
      </c>
    </row>
    <row r="4906" spans="1:18" hidden="1">
      <c r="A4906" s="21">
        <v>11563327</v>
      </c>
      <c r="B4906" s="22">
        <v>43951</v>
      </c>
      <c r="C4906" s="22">
        <v>43951</v>
      </c>
      <c r="D4906" s="21" t="s">
        <v>10</v>
      </c>
      <c r="E4906" s="23">
        <v>0</v>
      </c>
      <c r="F4906" s="23">
        <v>0</v>
      </c>
      <c r="G4906" s="23">
        <v>4227</v>
      </c>
      <c r="H4906" s="23">
        <v>179017.79</v>
      </c>
      <c r="I4906" s="21" t="s">
        <v>11</v>
      </c>
      <c r="J4906" s="21" t="s">
        <v>12</v>
      </c>
      <c r="K4906" s="21" t="str">
        <f t="shared" si="251"/>
        <v/>
      </c>
      <c r="L4906" s="21" t="e">
        <f ca="1">IF(AND(K4906&lt;&gt; "", COUNTIF(SAP!#REF!,K4906)&gt;0),"Matched", "")</f>
        <v>#REF!</v>
      </c>
      <c r="M4906" s="21" t="str">
        <f t="shared" si="252"/>
        <v/>
      </c>
      <c r="N4906" s="21" t="e">
        <f ca="1">IF(AND(M4906&lt;&gt; "", COUNTIF(SAP!#REF!,M4906)&gt;0),"Matched", "")</f>
        <v>#REF!</v>
      </c>
      <c r="O4906" s="21" t="str">
        <f t="shared" si="253"/>
        <v/>
      </c>
      <c r="P4906" s="21" t="e">
        <f ca="1">IF(AND(O4906&lt;&gt; "", COUNTIF(SAP!#REF!,O4906)&gt;0),"Matched", "")</f>
        <v>#REF!</v>
      </c>
      <c r="Q4906" s="21" t="str">
        <f ca="1">IF(OR(D4906="AC",D4906="TR"),"Logic4"&amp;"_"&amp;TEXT(C4906,"dd.mm.yyyy") &amp;"_"&amp; 966561.77,"")</f>
        <v>Logic4_30.04.2020_966561.77</v>
      </c>
      <c r="R4906" s="21" t="e">
        <f ca="1">IF(AND(Q4906&lt;&gt; "", COUNTIF(SAP!#REF!,Q4906)&gt;0),"Matched", "")</f>
        <v>#REF!</v>
      </c>
    </row>
    <row r="4907" spans="1:18" hidden="1">
      <c r="A4907" s="21">
        <v>11563327</v>
      </c>
      <c r="B4907" s="22">
        <v>43951</v>
      </c>
      <c r="C4907" s="22">
        <v>43951</v>
      </c>
      <c r="D4907" s="21" t="s">
        <v>10</v>
      </c>
      <c r="E4907" s="23">
        <v>0</v>
      </c>
      <c r="F4907" s="23">
        <v>0</v>
      </c>
      <c r="G4907" s="23">
        <v>4328.96</v>
      </c>
      <c r="H4907" s="23">
        <v>183346.75</v>
      </c>
      <c r="I4907" s="21" t="s">
        <v>11</v>
      </c>
      <c r="J4907" s="21" t="s">
        <v>12</v>
      </c>
      <c r="K4907" s="21" t="str">
        <f t="shared" si="251"/>
        <v/>
      </c>
      <c r="L4907" s="21" t="e">
        <f ca="1">IF(AND(K4907&lt;&gt; "", COUNTIF(SAP!#REF!,K4907)&gt;0),"Matched", "")</f>
        <v>#REF!</v>
      </c>
      <c r="M4907" s="21" t="str">
        <f t="shared" si="252"/>
        <v/>
      </c>
      <c r="N4907" s="21" t="e">
        <f ca="1">IF(AND(M4907&lt;&gt; "", COUNTIF(SAP!#REF!,M4907)&gt;0),"Matched", "")</f>
        <v>#REF!</v>
      </c>
      <c r="O4907" s="21" t="str">
        <f t="shared" si="253"/>
        <v/>
      </c>
      <c r="P4907" s="21" t="e">
        <f ca="1">IF(AND(O4907&lt;&gt; "", COUNTIF(SAP!#REF!,O4907)&gt;0),"Matched", "")</f>
        <v>#REF!</v>
      </c>
      <c r="Q4907" s="21" t="str">
        <f ca="1">IF(OR(D4907="AC",D4907="TR"),"Logic4"&amp;"_"&amp;TEXT(C4907,"dd.mm.yyyy") &amp;"_"&amp; 966561.77,"")</f>
        <v>Logic4_30.04.2020_966561.77</v>
      </c>
      <c r="R4907" s="21" t="e">
        <f ca="1">IF(AND(Q4907&lt;&gt; "", COUNTIF(SAP!#REF!,Q4907)&gt;0),"Matched", "")</f>
        <v>#REF!</v>
      </c>
    </row>
    <row r="4908" spans="1:18" hidden="1">
      <c r="A4908" s="21">
        <v>11563327</v>
      </c>
      <c r="B4908" s="22">
        <v>43951</v>
      </c>
      <c r="C4908" s="22">
        <v>43951</v>
      </c>
      <c r="D4908" s="21" t="s">
        <v>10</v>
      </c>
      <c r="E4908" s="23">
        <v>0</v>
      </c>
      <c r="F4908" s="23">
        <v>0</v>
      </c>
      <c r="G4908" s="23">
        <v>4333.49</v>
      </c>
      <c r="H4908" s="23">
        <v>187680.24</v>
      </c>
      <c r="I4908" s="21" t="s">
        <v>11</v>
      </c>
      <c r="J4908" s="21" t="s">
        <v>12</v>
      </c>
      <c r="K4908" s="21" t="str">
        <f t="shared" si="251"/>
        <v/>
      </c>
      <c r="L4908" s="21" t="e">
        <f ca="1">IF(AND(K4908&lt;&gt; "", COUNTIF(SAP!#REF!,K4908)&gt;0),"Matched", "")</f>
        <v>#REF!</v>
      </c>
      <c r="M4908" s="21" t="str">
        <f t="shared" si="252"/>
        <v/>
      </c>
      <c r="N4908" s="21" t="e">
        <f ca="1">IF(AND(M4908&lt;&gt; "", COUNTIF(SAP!#REF!,M4908)&gt;0),"Matched", "")</f>
        <v>#REF!</v>
      </c>
      <c r="O4908" s="21" t="str">
        <f t="shared" si="253"/>
        <v/>
      </c>
      <c r="P4908" s="21" t="e">
        <f ca="1">IF(AND(O4908&lt;&gt; "", COUNTIF(SAP!#REF!,O4908)&gt;0),"Matched", "")</f>
        <v>#REF!</v>
      </c>
      <c r="Q4908" s="21" t="str">
        <f ca="1">IF(OR(D4908="AC",D4908="TR"),"Logic4"&amp;"_"&amp;TEXT(C4908,"dd.mm.yyyy") &amp;"_"&amp; 966561.77,"")</f>
        <v>Logic4_30.04.2020_966561.77</v>
      </c>
      <c r="R4908" s="21" t="e">
        <f ca="1">IF(AND(Q4908&lt;&gt; "", COUNTIF(SAP!#REF!,Q4908)&gt;0),"Matched", "")</f>
        <v>#REF!</v>
      </c>
    </row>
    <row r="4909" spans="1:18" hidden="1">
      <c r="A4909" s="21">
        <v>11563327</v>
      </c>
      <c r="B4909" s="22">
        <v>43951</v>
      </c>
      <c r="C4909" s="22">
        <v>43951</v>
      </c>
      <c r="D4909" s="21" t="s">
        <v>10</v>
      </c>
      <c r="E4909" s="23">
        <v>0</v>
      </c>
      <c r="F4909" s="23">
        <v>0</v>
      </c>
      <c r="G4909" s="23">
        <v>4348.0600000000004</v>
      </c>
      <c r="H4909" s="23">
        <v>192028.3</v>
      </c>
      <c r="I4909" s="21" t="s">
        <v>11</v>
      </c>
      <c r="J4909" s="21" t="s">
        <v>12</v>
      </c>
      <c r="K4909" s="21" t="str">
        <f t="shared" si="251"/>
        <v/>
      </c>
      <c r="L4909" s="21" t="e">
        <f ca="1">IF(AND(K4909&lt;&gt; "", COUNTIF(SAP!#REF!,K4909)&gt;0),"Matched", "")</f>
        <v>#REF!</v>
      </c>
      <c r="M4909" s="21" t="str">
        <f t="shared" si="252"/>
        <v/>
      </c>
      <c r="N4909" s="21" t="e">
        <f ca="1">IF(AND(M4909&lt;&gt; "", COUNTIF(SAP!#REF!,M4909)&gt;0),"Matched", "")</f>
        <v>#REF!</v>
      </c>
      <c r="O4909" s="21" t="str">
        <f t="shared" si="253"/>
        <v/>
      </c>
      <c r="P4909" s="21" t="e">
        <f ca="1">IF(AND(O4909&lt;&gt; "", COUNTIF(SAP!#REF!,O4909)&gt;0),"Matched", "")</f>
        <v>#REF!</v>
      </c>
      <c r="Q4909" s="21" t="str">
        <f ca="1">IF(OR(D4909="AC",D4909="TR"),"Logic4"&amp;"_"&amp;TEXT(C4909,"dd.mm.yyyy") &amp;"_"&amp; 966561.77,"")</f>
        <v>Logic4_30.04.2020_966561.77</v>
      </c>
      <c r="R4909" s="21" t="e">
        <f ca="1">IF(AND(Q4909&lt;&gt; "", COUNTIF(SAP!#REF!,Q4909)&gt;0),"Matched", "")</f>
        <v>#REF!</v>
      </c>
    </row>
    <row r="4910" spans="1:18" hidden="1">
      <c r="A4910" s="21">
        <v>11563327</v>
      </c>
      <c r="B4910" s="22">
        <v>43951</v>
      </c>
      <c r="C4910" s="22">
        <v>43951</v>
      </c>
      <c r="D4910" s="21" t="s">
        <v>10</v>
      </c>
      <c r="E4910" s="23">
        <v>0</v>
      </c>
      <c r="F4910" s="23">
        <v>0</v>
      </c>
      <c r="G4910" s="23">
        <v>4430.6000000000004</v>
      </c>
      <c r="H4910" s="23">
        <v>196458.9</v>
      </c>
      <c r="I4910" s="21" t="s">
        <v>11</v>
      </c>
      <c r="J4910" s="21" t="s">
        <v>12</v>
      </c>
      <c r="K4910" s="21" t="str">
        <f t="shared" si="251"/>
        <v/>
      </c>
      <c r="L4910" s="21" t="e">
        <f ca="1">IF(AND(K4910&lt;&gt; "", COUNTIF(SAP!#REF!,K4910)&gt;0),"Matched", "")</f>
        <v>#REF!</v>
      </c>
      <c r="M4910" s="21" t="str">
        <f t="shared" si="252"/>
        <v/>
      </c>
      <c r="N4910" s="21" t="e">
        <f ca="1">IF(AND(M4910&lt;&gt; "", COUNTIF(SAP!#REF!,M4910)&gt;0),"Matched", "")</f>
        <v>#REF!</v>
      </c>
      <c r="O4910" s="21" t="str">
        <f t="shared" si="253"/>
        <v/>
      </c>
      <c r="P4910" s="21" t="e">
        <f ca="1">IF(AND(O4910&lt;&gt; "", COUNTIF(SAP!#REF!,O4910)&gt;0),"Matched", "")</f>
        <v>#REF!</v>
      </c>
      <c r="Q4910" s="21" t="str">
        <f ca="1">IF(OR(D4910="AC",D4910="TR"),"Logic4"&amp;"_"&amp;TEXT(C4910,"dd.mm.yyyy") &amp;"_"&amp; 966561.77,"")</f>
        <v>Logic4_30.04.2020_966561.77</v>
      </c>
      <c r="R4910" s="21" t="e">
        <f ca="1">IF(AND(Q4910&lt;&gt; "", COUNTIF(SAP!#REF!,Q4910)&gt;0),"Matched", "")</f>
        <v>#REF!</v>
      </c>
    </row>
    <row r="4911" spans="1:18" hidden="1">
      <c r="A4911" s="21">
        <v>11563327</v>
      </c>
      <c r="B4911" s="22">
        <v>43951</v>
      </c>
      <c r="C4911" s="22">
        <v>43951</v>
      </c>
      <c r="D4911" s="21" t="s">
        <v>10</v>
      </c>
      <c r="E4911" s="23">
        <v>0</v>
      </c>
      <c r="F4911" s="23">
        <v>0</v>
      </c>
      <c r="G4911" s="23">
        <v>4474</v>
      </c>
      <c r="H4911" s="23">
        <v>200932.9</v>
      </c>
      <c r="I4911" s="21" t="s">
        <v>11</v>
      </c>
      <c r="J4911" s="21" t="s">
        <v>12</v>
      </c>
      <c r="K4911" s="21" t="str">
        <f t="shared" si="251"/>
        <v/>
      </c>
      <c r="L4911" s="21" t="e">
        <f ca="1">IF(AND(K4911&lt;&gt; "", COUNTIF(SAP!#REF!,K4911)&gt;0),"Matched", "")</f>
        <v>#REF!</v>
      </c>
      <c r="M4911" s="21" t="str">
        <f t="shared" si="252"/>
        <v/>
      </c>
      <c r="N4911" s="21" t="e">
        <f ca="1">IF(AND(M4911&lt;&gt; "", COUNTIF(SAP!#REF!,M4911)&gt;0),"Matched", "")</f>
        <v>#REF!</v>
      </c>
      <c r="O4911" s="21" t="str">
        <f t="shared" si="253"/>
        <v/>
      </c>
      <c r="P4911" s="21" t="e">
        <f ca="1">IF(AND(O4911&lt;&gt; "", COUNTIF(SAP!#REF!,O4911)&gt;0),"Matched", "")</f>
        <v>#REF!</v>
      </c>
      <c r="Q4911" s="21" t="str">
        <f ca="1">IF(OR(D4911="AC",D4911="TR"),"Logic4"&amp;"_"&amp;TEXT(C4911,"dd.mm.yyyy") &amp;"_"&amp; 966561.77,"")</f>
        <v>Logic4_30.04.2020_966561.77</v>
      </c>
      <c r="R4911" s="21" t="e">
        <f ca="1">IF(AND(Q4911&lt;&gt; "", COUNTIF(SAP!#REF!,Q4911)&gt;0),"Matched", "")</f>
        <v>#REF!</v>
      </c>
    </row>
    <row r="4912" spans="1:18" hidden="1">
      <c r="A4912" s="21">
        <v>11563327</v>
      </c>
      <c r="B4912" s="22">
        <v>43951</v>
      </c>
      <c r="C4912" s="22">
        <v>43951</v>
      </c>
      <c r="D4912" s="21" t="s">
        <v>10</v>
      </c>
      <c r="E4912" s="23">
        <v>0</v>
      </c>
      <c r="F4912" s="23">
        <v>0</v>
      </c>
      <c r="G4912" s="23">
        <v>4515</v>
      </c>
      <c r="H4912" s="23">
        <v>205447.9</v>
      </c>
      <c r="I4912" s="21" t="s">
        <v>11</v>
      </c>
      <c r="J4912" s="21" t="s">
        <v>12</v>
      </c>
      <c r="K4912" s="21" t="str">
        <f t="shared" si="251"/>
        <v/>
      </c>
      <c r="L4912" s="21" t="e">
        <f ca="1">IF(AND(K4912&lt;&gt; "", COUNTIF(SAP!#REF!,K4912)&gt;0),"Matched", "")</f>
        <v>#REF!</v>
      </c>
      <c r="M4912" s="21" t="str">
        <f t="shared" si="252"/>
        <v/>
      </c>
      <c r="N4912" s="21" t="e">
        <f ca="1">IF(AND(M4912&lt;&gt; "", COUNTIF(SAP!#REF!,M4912)&gt;0),"Matched", "")</f>
        <v>#REF!</v>
      </c>
      <c r="O4912" s="21" t="str">
        <f t="shared" si="253"/>
        <v/>
      </c>
      <c r="P4912" s="21" t="e">
        <f ca="1">IF(AND(O4912&lt;&gt; "", COUNTIF(SAP!#REF!,O4912)&gt;0),"Matched", "")</f>
        <v>#REF!</v>
      </c>
      <c r="Q4912" s="21" t="str">
        <f ca="1">IF(OR(D4912="AC",D4912="TR"),"Logic4"&amp;"_"&amp;TEXT(C4912,"dd.mm.yyyy") &amp;"_"&amp; 966561.77,"")</f>
        <v>Logic4_30.04.2020_966561.77</v>
      </c>
      <c r="R4912" s="21" t="e">
        <f ca="1">IF(AND(Q4912&lt;&gt; "", COUNTIF(SAP!#REF!,Q4912)&gt;0),"Matched", "")</f>
        <v>#REF!</v>
      </c>
    </row>
    <row r="4913" spans="1:18" hidden="1">
      <c r="A4913" s="21">
        <v>11563327</v>
      </c>
      <c r="B4913" s="22">
        <v>43951</v>
      </c>
      <c r="C4913" s="22">
        <v>43951</v>
      </c>
      <c r="D4913" s="21" t="s">
        <v>10</v>
      </c>
      <c r="E4913" s="23">
        <v>0</v>
      </c>
      <c r="F4913" s="23">
        <v>0</v>
      </c>
      <c r="G4913" s="23">
        <v>4581.5</v>
      </c>
      <c r="H4913" s="23">
        <v>210029.4</v>
      </c>
      <c r="I4913" s="21" t="s">
        <v>11</v>
      </c>
      <c r="J4913" s="21" t="s">
        <v>12</v>
      </c>
      <c r="K4913" s="21" t="str">
        <f t="shared" si="251"/>
        <v/>
      </c>
      <c r="L4913" s="21" t="e">
        <f ca="1">IF(AND(K4913&lt;&gt; "", COUNTIF(SAP!#REF!,K4913)&gt;0),"Matched", "")</f>
        <v>#REF!</v>
      </c>
      <c r="M4913" s="21" t="str">
        <f t="shared" si="252"/>
        <v/>
      </c>
      <c r="N4913" s="21" t="e">
        <f ca="1">IF(AND(M4913&lt;&gt; "", COUNTIF(SAP!#REF!,M4913)&gt;0),"Matched", "")</f>
        <v>#REF!</v>
      </c>
      <c r="O4913" s="21" t="str">
        <f t="shared" si="253"/>
        <v/>
      </c>
      <c r="P4913" s="21" t="e">
        <f ca="1">IF(AND(O4913&lt;&gt; "", COUNTIF(SAP!#REF!,O4913)&gt;0),"Matched", "")</f>
        <v>#REF!</v>
      </c>
      <c r="Q4913" s="21" t="str">
        <f ca="1">IF(OR(D4913="AC",D4913="TR"),"Logic4"&amp;"_"&amp;TEXT(C4913,"dd.mm.yyyy") &amp;"_"&amp; 966561.77,"")</f>
        <v>Logic4_30.04.2020_966561.77</v>
      </c>
      <c r="R4913" s="21" t="e">
        <f ca="1">IF(AND(Q4913&lt;&gt; "", COUNTIF(SAP!#REF!,Q4913)&gt;0),"Matched", "")</f>
        <v>#REF!</v>
      </c>
    </row>
    <row r="4914" spans="1:18" hidden="1">
      <c r="A4914" s="21">
        <v>11563327</v>
      </c>
      <c r="B4914" s="22">
        <v>43951</v>
      </c>
      <c r="C4914" s="22">
        <v>43951</v>
      </c>
      <c r="D4914" s="21" t="s">
        <v>10</v>
      </c>
      <c r="E4914" s="23">
        <v>0</v>
      </c>
      <c r="F4914" s="23">
        <v>0</v>
      </c>
      <c r="G4914" s="23">
        <v>4760.1000000000004</v>
      </c>
      <c r="H4914" s="23">
        <v>214789.5</v>
      </c>
      <c r="I4914" s="21" t="s">
        <v>11</v>
      </c>
      <c r="J4914" s="21" t="s">
        <v>12</v>
      </c>
      <c r="K4914" s="21" t="str">
        <f t="shared" si="251"/>
        <v/>
      </c>
      <c r="L4914" s="21" t="e">
        <f ca="1">IF(AND(K4914&lt;&gt; "", COUNTIF(SAP!#REF!,K4914)&gt;0),"Matched", "")</f>
        <v>#REF!</v>
      </c>
      <c r="M4914" s="21" t="str">
        <f t="shared" si="252"/>
        <v/>
      </c>
      <c r="N4914" s="21" t="e">
        <f ca="1">IF(AND(M4914&lt;&gt; "", COUNTIF(SAP!#REF!,M4914)&gt;0),"Matched", "")</f>
        <v>#REF!</v>
      </c>
      <c r="O4914" s="21" t="str">
        <f t="shared" si="253"/>
        <v/>
      </c>
      <c r="P4914" s="21" t="e">
        <f ca="1">IF(AND(O4914&lt;&gt; "", COUNTIF(SAP!#REF!,O4914)&gt;0),"Matched", "")</f>
        <v>#REF!</v>
      </c>
      <c r="Q4914" s="21" t="str">
        <f ca="1">IF(OR(D4914="AC",D4914="TR"),"Logic4"&amp;"_"&amp;TEXT(C4914,"dd.mm.yyyy") &amp;"_"&amp; 966561.77,"")</f>
        <v>Logic4_30.04.2020_966561.77</v>
      </c>
      <c r="R4914" s="21" t="e">
        <f ca="1">IF(AND(Q4914&lt;&gt; "", COUNTIF(SAP!#REF!,Q4914)&gt;0),"Matched", "")</f>
        <v>#REF!</v>
      </c>
    </row>
    <row r="4915" spans="1:18" hidden="1">
      <c r="A4915" s="21">
        <v>11563327</v>
      </c>
      <c r="B4915" s="22">
        <v>43951</v>
      </c>
      <c r="C4915" s="22">
        <v>43951</v>
      </c>
      <c r="D4915" s="21" t="s">
        <v>10</v>
      </c>
      <c r="E4915" s="23">
        <v>0</v>
      </c>
      <c r="F4915" s="23">
        <v>0</v>
      </c>
      <c r="G4915" s="23">
        <v>4805.3</v>
      </c>
      <c r="H4915" s="23">
        <v>219594.8</v>
      </c>
      <c r="I4915" s="21" t="s">
        <v>11</v>
      </c>
      <c r="J4915" s="21" t="s">
        <v>12</v>
      </c>
      <c r="K4915" s="21" t="str">
        <f t="shared" si="251"/>
        <v/>
      </c>
      <c r="L4915" s="21" t="e">
        <f ca="1">IF(AND(K4915&lt;&gt; "", COUNTIF(SAP!#REF!,K4915)&gt;0),"Matched", "")</f>
        <v>#REF!</v>
      </c>
      <c r="M4915" s="21" t="str">
        <f t="shared" si="252"/>
        <v/>
      </c>
      <c r="N4915" s="21" t="e">
        <f ca="1">IF(AND(M4915&lt;&gt; "", COUNTIF(SAP!#REF!,M4915)&gt;0),"Matched", "")</f>
        <v>#REF!</v>
      </c>
      <c r="O4915" s="21" t="str">
        <f t="shared" si="253"/>
        <v/>
      </c>
      <c r="P4915" s="21" t="e">
        <f ca="1">IF(AND(O4915&lt;&gt; "", COUNTIF(SAP!#REF!,O4915)&gt;0),"Matched", "")</f>
        <v>#REF!</v>
      </c>
      <c r="Q4915" s="21" t="str">
        <f ca="1">IF(OR(D4915="AC",D4915="TR"),"Logic4"&amp;"_"&amp;TEXT(C4915,"dd.mm.yyyy") &amp;"_"&amp; 966561.77,"")</f>
        <v>Logic4_30.04.2020_966561.77</v>
      </c>
      <c r="R4915" s="21" t="e">
        <f ca="1">IF(AND(Q4915&lt;&gt; "", COUNTIF(SAP!#REF!,Q4915)&gt;0),"Matched", "")</f>
        <v>#REF!</v>
      </c>
    </row>
    <row r="4916" spans="1:18" hidden="1">
      <c r="A4916" s="21">
        <v>11563327</v>
      </c>
      <c r="B4916" s="22">
        <v>43951</v>
      </c>
      <c r="C4916" s="22">
        <v>43951</v>
      </c>
      <c r="D4916" s="21" t="s">
        <v>10</v>
      </c>
      <c r="E4916" s="23">
        <v>0</v>
      </c>
      <c r="F4916" s="23">
        <v>0</v>
      </c>
      <c r="G4916" s="23">
        <v>4940</v>
      </c>
      <c r="H4916" s="23">
        <v>224534.8</v>
      </c>
      <c r="I4916" s="21" t="s">
        <v>11</v>
      </c>
      <c r="J4916" s="21" t="s">
        <v>12</v>
      </c>
      <c r="K4916" s="21" t="str">
        <f t="shared" si="251"/>
        <v/>
      </c>
      <c r="L4916" s="21" t="e">
        <f ca="1">IF(AND(K4916&lt;&gt; "", COUNTIF(SAP!#REF!,K4916)&gt;0),"Matched", "")</f>
        <v>#REF!</v>
      </c>
      <c r="M4916" s="21" t="str">
        <f t="shared" si="252"/>
        <v/>
      </c>
      <c r="N4916" s="21" t="e">
        <f ca="1">IF(AND(M4916&lt;&gt; "", COUNTIF(SAP!#REF!,M4916)&gt;0),"Matched", "")</f>
        <v>#REF!</v>
      </c>
      <c r="O4916" s="21" t="str">
        <f t="shared" si="253"/>
        <v/>
      </c>
      <c r="P4916" s="21" t="e">
        <f ca="1">IF(AND(O4916&lt;&gt; "", COUNTIF(SAP!#REF!,O4916)&gt;0),"Matched", "")</f>
        <v>#REF!</v>
      </c>
      <c r="Q4916" s="21" t="str">
        <f ca="1">IF(OR(D4916="AC",D4916="TR"),"Logic4"&amp;"_"&amp;TEXT(C4916,"dd.mm.yyyy") &amp;"_"&amp; 966561.77,"")</f>
        <v>Logic4_30.04.2020_966561.77</v>
      </c>
      <c r="R4916" s="21" t="e">
        <f ca="1">IF(AND(Q4916&lt;&gt; "", COUNTIF(SAP!#REF!,Q4916)&gt;0),"Matched", "")</f>
        <v>#REF!</v>
      </c>
    </row>
    <row r="4917" spans="1:18" hidden="1">
      <c r="A4917" s="21">
        <v>11563327</v>
      </c>
      <c r="B4917" s="22">
        <v>43951</v>
      </c>
      <c r="C4917" s="22">
        <v>43951</v>
      </c>
      <c r="D4917" s="21" t="s">
        <v>10</v>
      </c>
      <c r="E4917" s="23">
        <v>0</v>
      </c>
      <c r="F4917" s="23">
        <v>0</v>
      </c>
      <c r="G4917" s="23">
        <v>5016.3999999999996</v>
      </c>
      <c r="H4917" s="23">
        <v>229551.2</v>
      </c>
      <c r="I4917" s="21" t="s">
        <v>11</v>
      </c>
      <c r="J4917" s="21" t="s">
        <v>12</v>
      </c>
      <c r="K4917" s="21" t="str">
        <f t="shared" si="251"/>
        <v/>
      </c>
      <c r="L4917" s="21" t="e">
        <f ca="1">IF(AND(K4917&lt;&gt; "", COUNTIF(SAP!#REF!,K4917)&gt;0),"Matched", "")</f>
        <v>#REF!</v>
      </c>
      <c r="M4917" s="21" t="str">
        <f t="shared" si="252"/>
        <v/>
      </c>
      <c r="N4917" s="21" t="e">
        <f ca="1">IF(AND(M4917&lt;&gt; "", COUNTIF(SAP!#REF!,M4917)&gt;0),"Matched", "")</f>
        <v>#REF!</v>
      </c>
      <c r="O4917" s="21" t="str">
        <f t="shared" si="253"/>
        <v/>
      </c>
      <c r="P4917" s="21" t="e">
        <f ca="1">IF(AND(O4917&lt;&gt; "", COUNTIF(SAP!#REF!,O4917)&gt;0),"Matched", "")</f>
        <v>#REF!</v>
      </c>
      <c r="Q4917" s="21" t="str">
        <f ca="1">IF(OR(D4917="AC",D4917="TR"),"Logic4"&amp;"_"&amp;TEXT(C4917,"dd.mm.yyyy") &amp;"_"&amp; 966561.77,"")</f>
        <v>Logic4_30.04.2020_966561.77</v>
      </c>
      <c r="R4917" s="21" t="e">
        <f ca="1">IF(AND(Q4917&lt;&gt; "", COUNTIF(SAP!#REF!,Q4917)&gt;0),"Matched", "")</f>
        <v>#REF!</v>
      </c>
    </row>
    <row r="4918" spans="1:18" hidden="1">
      <c r="A4918" s="21">
        <v>11563327</v>
      </c>
      <c r="B4918" s="22">
        <v>43951</v>
      </c>
      <c r="C4918" s="22">
        <v>43951</v>
      </c>
      <c r="D4918" s="21" t="s">
        <v>10</v>
      </c>
      <c r="E4918" s="23">
        <v>0</v>
      </c>
      <c r="F4918" s="23">
        <v>0</v>
      </c>
      <c r="G4918" s="23">
        <v>5141.7</v>
      </c>
      <c r="H4918" s="23">
        <v>234692.9</v>
      </c>
      <c r="I4918" s="21" t="s">
        <v>11</v>
      </c>
      <c r="J4918" s="21" t="s">
        <v>12</v>
      </c>
      <c r="K4918" s="21" t="str">
        <f t="shared" si="251"/>
        <v/>
      </c>
      <c r="L4918" s="21" t="e">
        <f ca="1">IF(AND(K4918&lt;&gt; "", COUNTIF(SAP!#REF!,K4918)&gt;0),"Matched", "")</f>
        <v>#REF!</v>
      </c>
      <c r="M4918" s="21" t="str">
        <f t="shared" si="252"/>
        <v/>
      </c>
      <c r="N4918" s="21" t="e">
        <f ca="1">IF(AND(M4918&lt;&gt; "", COUNTIF(SAP!#REF!,M4918)&gt;0),"Matched", "")</f>
        <v>#REF!</v>
      </c>
      <c r="O4918" s="21" t="str">
        <f t="shared" si="253"/>
        <v/>
      </c>
      <c r="P4918" s="21" t="e">
        <f ca="1">IF(AND(O4918&lt;&gt; "", COUNTIF(SAP!#REF!,O4918)&gt;0),"Matched", "")</f>
        <v>#REF!</v>
      </c>
      <c r="Q4918" s="21" t="str">
        <f ca="1">IF(OR(D4918="AC",D4918="TR"),"Logic4"&amp;"_"&amp;TEXT(C4918,"dd.mm.yyyy") &amp;"_"&amp; 966561.77,"")</f>
        <v>Logic4_30.04.2020_966561.77</v>
      </c>
      <c r="R4918" s="21" t="e">
        <f ca="1">IF(AND(Q4918&lt;&gt; "", COUNTIF(SAP!#REF!,Q4918)&gt;0),"Matched", "")</f>
        <v>#REF!</v>
      </c>
    </row>
    <row r="4919" spans="1:18" hidden="1">
      <c r="A4919" s="21">
        <v>11563327</v>
      </c>
      <c r="B4919" s="22">
        <v>43951</v>
      </c>
      <c r="C4919" s="22">
        <v>43951</v>
      </c>
      <c r="D4919" s="21" t="s">
        <v>10</v>
      </c>
      <c r="E4919" s="23">
        <v>0</v>
      </c>
      <c r="F4919" s="23">
        <v>0</v>
      </c>
      <c r="G4919" s="23">
        <v>5191</v>
      </c>
      <c r="H4919" s="23">
        <v>239883.9</v>
      </c>
      <c r="I4919" s="21" t="s">
        <v>11</v>
      </c>
      <c r="J4919" s="21" t="s">
        <v>12</v>
      </c>
      <c r="K4919" s="21" t="str">
        <f t="shared" si="251"/>
        <v/>
      </c>
      <c r="L4919" s="21" t="e">
        <f ca="1">IF(AND(K4919&lt;&gt; "", COUNTIF(SAP!#REF!,K4919)&gt;0),"Matched", "")</f>
        <v>#REF!</v>
      </c>
      <c r="M4919" s="21" t="str">
        <f t="shared" si="252"/>
        <v/>
      </c>
      <c r="N4919" s="21" t="e">
        <f ca="1">IF(AND(M4919&lt;&gt; "", COUNTIF(SAP!#REF!,M4919)&gt;0),"Matched", "")</f>
        <v>#REF!</v>
      </c>
      <c r="O4919" s="21" t="str">
        <f t="shared" si="253"/>
        <v/>
      </c>
      <c r="P4919" s="21" t="e">
        <f ca="1">IF(AND(O4919&lt;&gt; "", COUNTIF(SAP!#REF!,O4919)&gt;0),"Matched", "")</f>
        <v>#REF!</v>
      </c>
      <c r="Q4919" s="21" t="str">
        <f ca="1">IF(OR(D4919="AC",D4919="TR"),"Logic4"&amp;"_"&amp;TEXT(C4919,"dd.mm.yyyy") &amp;"_"&amp; 966561.77,"")</f>
        <v>Logic4_30.04.2020_966561.77</v>
      </c>
      <c r="R4919" s="21" t="e">
        <f ca="1">IF(AND(Q4919&lt;&gt; "", COUNTIF(SAP!#REF!,Q4919)&gt;0),"Matched", "")</f>
        <v>#REF!</v>
      </c>
    </row>
    <row r="4920" spans="1:18" hidden="1">
      <c r="A4920" s="21">
        <v>11563327</v>
      </c>
      <c r="B4920" s="22">
        <v>43951</v>
      </c>
      <c r="C4920" s="22">
        <v>43951</v>
      </c>
      <c r="D4920" s="21" t="s">
        <v>10</v>
      </c>
      <c r="E4920" s="23">
        <v>0</v>
      </c>
      <c r="F4920" s="23">
        <v>0</v>
      </c>
      <c r="G4920" s="23">
        <v>5340</v>
      </c>
      <c r="H4920" s="23">
        <v>245223.9</v>
      </c>
      <c r="I4920" s="21" t="s">
        <v>11</v>
      </c>
      <c r="J4920" s="21" t="s">
        <v>12</v>
      </c>
      <c r="K4920" s="21" t="str">
        <f t="shared" si="251"/>
        <v/>
      </c>
      <c r="L4920" s="21" t="e">
        <f ca="1">IF(AND(K4920&lt;&gt; "", COUNTIF(SAP!#REF!,K4920)&gt;0),"Matched", "")</f>
        <v>#REF!</v>
      </c>
      <c r="M4920" s="21" t="str">
        <f t="shared" si="252"/>
        <v/>
      </c>
      <c r="N4920" s="21" t="e">
        <f ca="1">IF(AND(M4920&lt;&gt; "", COUNTIF(SAP!#REF!,M4920)&gt;0),"Matched", "")</f>
        <v>#REF!</v>
      </c>
      <c r="O4920" s="21" t="str">
        <f t="shared" si="253"/>
        <v/>
      </c>
      <c r="P4920" s="21" t="e">
        <f ca="1">IF(AND(O4920&lt;&gt; "", COUNTIF(SAP!#REF!,O4920)&gt;0),"Matched", "")</f>
        <v>#REF!</v>
      </c>
      <c r="Q4920" s="21" t="str">
        <f ca="1">IF(OR(D4920="AC",D4920="TR"),"Logic4"&amp;"_"&amp;TEXT(C4920,"dd.mm.yyyy") &amp;"_"&amp; 966561.77,"")</f>
        <v>Logic4_30.04.2020_966561.77</v>
      </c>
      <c r="R4920" s="21" t="e">
        <f ca="1">IF(AND(Q4920&lt;&gt; "", COUNTIF(SAP!#REF!,Q4920)&gt;0),"Matched", "")</f>
        <v>#REF!</v>
      </c>
    </row>
    <row r="4921" spans="1:18" hidden="1">
      <c r="A4921" s="21">
        <v>11563327</v>
      </c>
      <c r="B4921" s="22">
        <v>43951</v>
      </c>
      <c r="C4921" s="22">
        <v>43951</v>
      </c>
      <c r="D4921" s="21" t="s">
        <v>10</v>
      </c>
      <c r="E4921" s="23">
        <v>0</v>
      </c>
      <c r="F4921" s="23">
        <v>0</v>
      </c>
      <c r="G4921" s="23">
        <v>5392.4</v>
      </c>
      <c r="H4921" s="23">
        <v>250616.3</v>
      </c>
      <c r="I4921" s="21" t="s">
        <v>11</v>
      </c>
      <c r="J4921" s="21" t="s">
        <v>12</v>
      </c>
      <c r="K4921" s="21" t="str">
        <f t="shared" si="251"/>
        <v/>
      </c>
      <c r="L4921" s="21" t="e">
        <f ca="1">IF(AND(K4921&lt;&gt; "", COUNTIF(SAP!#REF!,K4921)&gt;0),"Matched", "")</f>
        <v>#REF!</v>
      </c>
      <c r="M4921" s="21" t="str">
        <f t="shared" si="252"/>
        <v/>
      </c>
      <c r="N4921" s="21" t="e">
        <f ca="1">IF(AND(M4921&lt;&gt; "", COUNTIF(SAP!#REF!,M4921)&gt;0),"Matched", "")</f>
        <v>#REF!</v>
      </c>
      <c r="O4921" s="21" t="str">
        <f t="shared" si="253"/>
        <v/>
      </c>
      <c r="P4921" s="21" t="e">
        <f ca="1">IF(AND(O4921&lt;&gt; "", COUNTIF(SAP!#REF!,O4921)&gt;0),"Matched", "")</f>
        <v>#REF!</v>
      </c>
      <c r="Q4921" s="21" t="str">
        <f ca="1">IF(OR(D4921="AC",D4921="TR"),"Logic4"&amp;"_"&amp;TEXT(C4921,"dd.mm.yyyy") &amp;"_"&amp; 966561.77,"")</f>
        <v>Logic4_30.04.2020_966561.77</v>
      </c>
      <c r="R4921" s="21" t="e">
        <f ca="1">IF(AND(Q4921&lt;&gt; "", COUNTIF(SAP!#REF!,Q4921)&gt;0),"Matched", "")</f>
        <v>#REF!</v>
      </c>
    </row>
    <row r="4922" spans="1:18" hidden="1">
      <c r="A4922" s="21">
        <v>11563327</v>
      </c>
      <c r="B4922" s="22">
        <v>43951</v>
      </c>
      <c r="C4922" s="22">
        <v>43951</v>
      </c>
      <c r="D4922" s="21" t="s">
        <v>10</v>
      </c>
      <c r="E4922" s="23">
        <v>0</v>
      </c>
      <c r="F4922" s="23">
        <v>0</v>
      </c>
      <c r="G4922" s="23">
        <v>5460.03</v>
      </c>
      <c r="H4922" s="23">
        <v>256076.33</v>
      </c>
      <c r="I4922" s="21" t="s">
        <v>11</v>
      </c>
      <c r="J4922" s="21" t="s">
        <v>12</v>
      </c>
      <c r="K4922" s="21" t="str">
        <f t="shared" si="251"/>
        <v/>
      </c>
      <c r="L4922" s="21" t="e">
        <f ca="1">IF(AND(K4922&lt;&gt; "", COUNTIF(SAP!#REF!,K4922)&gt;0),"Matched", "")</f>
        <v>#REF!</v>
      </c>
      <c r="M4922" s="21" t="str">
        <f t="shared" si="252"/>
        <v/>
      </c>
      <c r="N4922" s="21" t="e">
        <f ca="1">IF(AND(M4922&lt;&gt; "", COUNTIF(SAP!#REF!,M4922)&gt;0),"Matched", "")</f>
        <v>#REF!</v>
      </c>
      <c r="O4922" s="21" t="str">
        <f t="shared" si="253"/>
        <v/>
      </c>
      <c r="P4922" s="21" t="e">
        <f ca="1">IF(AND(O4922&lt;&gt; "", COUNTIF(SAP!#REF!,O4922)&gt;0),"Matched", "")</f>
        <v>#REF!</v>
      </c>
      <c r="Q4922" s="21" t="str">
        <f ca="1">IF(OR(D4922="AC",D4922="TR"),"Logic4"&amp;"_"&amp;TEXT(C4922,"dd.mm.yyyy") &amp;"_"&amp; 966561.77,"")</f>
        <v>Logic4_30.04.2020_966561.77</v>
      </c>
      <c r="R4922" s="21" t="e">
        <f ca="1">IF(AND(Q4922&lt;&gt; "", COUNTIF(SAP!#REF!,Q4922)&gt;0),"Matched", "")</f>
        <v>#REF!</v>
      </c>
    </row>
    <row r="4923" spans="1:18" hidden="1">
      <c r="A4923" s="21">
        <v>11563327</v>
      </c>
      <c r="B4923" s="22">
        <v>43951</v>
      </c>
      <c r="C4923" s="22">
        <v>43951</v>
      </c>
      <c r="D4923" s="21" t="s">
        <v>10</v>
      </c>
      <c r="E4923" s="23">
        <v>0</v>
      </c>
      <c r="F4923" s="23">
        <v>0</v>
      </c>
      <c r="G4923" s="23">
        <v>5479.7</v>
      </c>
      <c r="H4923" s="23">
        <v>261556.03</v>
      </c>
      <c r="I4923" s="21" t="s">
        <v>11</v>
      </c>
      <c r="J4923" s="21" t="s">
        <v>12</v>
      </c>
      <c r="K4923" s="21" t="str">
        <f t="shared" si="251"/>
        <v/>
      </c>
      <c r="L4923" s="21" t="e">
        <f ca="1">IF(AND(K4923&lt;&gt; "", COUNTIF(SAP!#REF!,K4923)&gt;0),"Matched", "")</f>
        <v>#REF!</v>
      </c>
      <c r="M4923" s="21" t="str">
        <f t="shared" si="252"/>
        <v/>
      </c>
      <c r="N4923" s="21" t="e">
        <f ca="1">IF(AND(M4923&lt;&gt; "", COUNTIF(SAP!#REF!,M4923)&gt;0),"Matched", "")</f>
        <v>#REF!</v>
      </c>
      <c r="O4923" s="21" t="str">
        <f t="shared" si="253"/>
        <v/>
      </c>
      <c r="P4923" s="21" t="e">
        <f ca="1">IF(AND(O4923&lt;&gt; "", COUNTIF(SAP!#REF!,O4923)&gt;0),"Matched", "")</f>
        <v>#REF!</v>
      </c>
      <c r="Q4923" s="21" t="str">
        <f ca="1">IF(OR(D4923="AC",D4923="TR"),"Logic4"&amp;"_"&amp;TEXT(C4923,"dd.mm.yyyy") &amp;"_"&amp; 966561.77,"")</f>
        <v>Logic4_30.04.2020_966561.77</v>
      </c>
      <c r="R4923" s="21" t="e">
        <f ca="1">IF(AND(Q4923&lt;&gt; "", COUNTIF(SAP!#REF!,Q4923)&gt;0),"Matched", "")</f>
        <v>#REF!</v>
      </c>
    </row>
    <row r="4924" spans="1:18" hidden="1">
      <c r="A4924" s="21">
        <v>11563327</v>
      </c>
      <c r="B4924" s="22">
        <v>43951</v>
      </c>
      <c r="C4924" s="22">
        <v>43951</v>
      </c>
      <c r="D4924" s="21" t="s">
        <v>10</v>
      </c>
      <c r="E4924" s="23">
        <v>0</v>
      </c>
      <c r="F4924" s="23">
        <v>0</v>
      </c>
      <c r="G4924" s="23">
        <v>5500</v>
      </c>
      <c r="H4924" s="23">
        <v>267056.03000000003</v>
      </c>
      <c r="I4924" s="21" t="s">
        <v>11</v>
      </c>
      <c r="J4924" s="21" t="s">
        <v>12</v>
      </c>
      <c r="K4924" s="21" t="str">
        <f t="shared" si="251"/>
        <v/>
      </c>
      <c r="L4924" s="21" t="e">
        <f ca="1">IF(AND(K4924&lt;&gt; "", COUNTIF(SAP!#REF!,K4924)&gt;0),"Matched", "")</f>
        <v>#REF!</v>
      </c>
      <c r="M4924" s="21" t="str">
        <f t="shared" si="252"/>
        <v/>
      </c>
      <c r="N4924" s="21" t="e">
        <f ca="1">IF(AND(M4924&lt;&gt; "", COUNTIF(SAP!#REF!,M4924)&gt;0),"Matched", "")</f>
        <v>#REF!</v>
      </c>
      <c r="O4924" s="21" t="str">
        <f t="shared" si="253"/>
        <v/>
      </c>
      <c r="P4924" s="21" t="e">
        <f ca="1">IF(AND(O4924&lt;&gt; "", COUNTIF(SAP!#REF!,O4924)&gt;0),"Matched", "")</f>
        <v>#REF!</v>
      </c>
      <c r="Q4924" s="21" t="str">
        <f ca="1">IF(OR(D4924="AC",D4924="TR"),"Logic4"&amp;"_"&amp;TEXT(C4924,"dd.mm.yyyy") &amp;"_"&amp; 966561.77,"")</f>
        <v>Logic4_30.04.2020_966561.77</v>
      </c>
      <c r="R4924" s="21" t="e">
        <f ca="1">IF(AND(Q4924&lt;&gt; "", COUNTIF(SAP!#REF!,Q4924)&gt;0),"Matched", "")</f>
        <v>#REF!</v>
      </c>
    </row>
    <row r="4925" spans="1:18" hidden="1">
      <c r="A4925" s="21">
        <v>11563327</v>
      </c>
      <c r="B4925" s="22">
        <v>43951</v>
      </c>
      <c r="C4925" s="22">
        <v>43951</v>
      </c>
      <c r="D4925" s="21" t="s">
        <v>10</v>
      </c>
      <c r="E4925" s="23">
        <v>0</v>
      </c>
      <c r="F4925" s="23">
        <v>0</v>
      </c>
      <c r="G4925" s="23">
        <v>5568</v>
      </c>
      <c r="H4925" s="23">
        <v>272624.03000000003</v>
      </c>
      <c r="I4925" s="21" t="s">
        <v>11</v>
      </c>
      <c r="J4925" s="21" t="s">
        <v>12</v>
      </c>
      <c r="K4925" s="21" t="str">
        <f t="shared" si="251"/>
        <v/>
      </c>
      <c r="L4925" s="21" t="e">
        <f ca="1">IF(AND(K4925&lt;&gt; "", COUNTIF(SAP!#REF!,K4925)&gt;0),"Matched", "")</f>
        <v>#REF!</v>
      </c>
      <c r="M4925" s="21" t="str">
        <f t="shared" si="252"/>
        <v/>
      </c>
      <c r="N4925" s="21" t="e">
        <f ca="1">IF(AND(M4925&lt;&gt; "", COUNTIF(SAP!#REF!,M4925)&gt;0),"Matched", "")</f>
        <v>#REF!</v>
      </c>
      <c r="O4925" s="21" t="str">
        <f t="shared" si="253"/>
        <v/>
      </c>
      <c r="P4925" s="21" t="e">
        <f ca="1">IF(AND(O4925&lt;&gt; "", COUNTIF(SAP!#REF!,O4925)&gt;0),"Matched", "")</f>
        <v>#REF!</v>
      </c>
      <c r="Q4925" s="21" t="str">
        <f ca="1">IF(OR(D4925="AC",D4925="TR"),"Logic4"&amp;"_"&amp;TEXT(C4925,"dd.mm.yyyy") &amp;"_"&amp; 966561.77,"")</f>
        <v>Logic4_30.04.2020_966561.77</v>
      </c>
      <c r="R4925" s="21" t="e">
        <f ca="1">IF(AND(Q4925&lt;&gt; "", COUNTIF(SAP!#REF!,Q4925)&gt;0),"Matched", "")</f>
        <v>#REF!</v>
      </c>
    </row>
    <row r="4926" spans="1:18" hidden="1">
      <c r="A4926" s="21">
        <v>11563327</v>
      </c>
      <c r="B4926" s="22">
        <v>43951</v>
      </c>
      <c r="C4926" s="22">
        <v>43951</v>
      </c>
      <c r="D4926" s="21" t="s">
        <v>10</v>
      </c>
      <c r="E4926" s="23">
        <v>0</v>
      </c>
      <c r="F4926" s="23">
        <v>0</v>
      </c>
      <c r="G4926" s="23">
        <v>5730</v>
      </c>
      <c r="H4926" s="23">
        <v>278354.03000000003</v>
      </c>
      <c r="I4926" s="21" t="s">
        <v>11</v>
      </c>
      <c r="J4926" s="21" t="s">
        <v>12</v>
      </c>
      <c r="K4926" s="21" t="str">
        <f t="shared" si="251"/>
        <v/>
      </c>
      <c r="L4926" s="21" t="e">
        <f ca="1">IF(AND(K4926&lt;&gt; "", COUNTIF(SAP!#REF!,K4926)&gt;0),"Matched", "")</f>
        <v>#REF!</v>
      </c>
      <c r="M4926" s="21" t="str">
        <f t="shared" si="252"/>
        <v/>
      </c>
      <c r="N4926" s="21" t="e">
        <f ca="1">IF(AND(M4926&lt;&gt; "", COUNTIF(SAP!#REF!,M4926)&gt;0),"Matched", "")</f>
        <v>#REF!</v>
      </c>
      <c r="O4926" s="21" t="str">
        <f t="shared" si="253"/>
        <v/>
      </c>
      <c r="P4926" s="21" t="e">
        <f ca="1">IF(AND(O4926&lt;&gt; "", COUNTIF(SAP!#REF!,O4926)&gt;0),"Matched", "")</f>
        <v>#REF!</v>
      </c>
      <c r="Q4926" s="21" t="str">
        <f ca="1">IF(OR(D4926="AC",D4926="TR"),"Logic4"&amp;"_"&amp;TEXT(C4926,"dd.mm.yyyy") &amp;"_"&amp; 966561.77,"")</f>
        <v>Logic4_30.04.2020_966561.77</v>
      </c>
      <c r="R4926" s="21" t="e">
        <f ca="1">IF(AND(Q4926&lt;&gt; "", COUNTIF(SAP!#REF!,Q4926)&gt;0),"Matched", "")</f>
        <v>#REF!</v>
      </c>
    </row>
    <row r="4927" spans="1:18" hidden="1">
      <c r="A4927" s="21">
        <v>11563327</v>
      </c>
      <c r="B4927" s="22">
        <v>43951</v>
      </c>
      <c r="C4927" s="22">
        <v>43951</v>
      </c>
      <c r="D4927" s="21" t="s">
        <v>10</v>
      </c>
      <c r="E4927" s="23">
        <v>0</v>
      </c>
      <c r="F4927" s="23">
        <v>0</v>
      </c>
      <c r="G4927" s="23">
        <v>5771</v>
      </c>
      <c r="H4927" s="23">
        <v>284125.03000000003</v>
      </c>
      <c r="I4927" s="21" t="s">
        <v>11</v>
      </c>
      <c r="J4927" s="21" t="s">
        <v>12</v>
      </c>
      <c r="K4927" s="21" t="str">
        <f t="shared" si="251"/>
        <v/>
      </c>
      <c r="L4927" s="21" t="e">
        <f ca="1">IF(AND(K4927&lt;&gt; "", COUNTIF(SAP!#REF!,K4927)&gt;0),"Matched", "")</f>
        <v>#REF!</v>
      </c>
      <c r="M4927" s="21" t="str">
        <f t="shared" si="252"/>
        <v/>
      </c>
      <c r="N4927" s="21" t="e">
        <f ca="1">IF(AND(M4927&lt;&gt; "", COUNTIF(SAP!#REF!,M4927)&gt;0),"Matched", "")</f>
        <v>#REF!</v>
      </c>
      <c r="O4927" s="21" t="str">
        <f t="shared" si="253"/>
        <v/>
      </c>
      <c r="P4927" s="21" t="e">
        <f ca="1">IF(AND(O4927&lt;&gt; "", COUNTIF(SAP!#REF!,O4927)&gt;0),"Matched", "")</f>
        <v>#REF!</v>
      </c>
      <c r="Q4927" s="21" t="str">
        <f ca="1">IF(OR(D4927="AC",D4927="TR"),"Logic4"&amp;"_"&amp;TEXT(C4927,"dd.mm.yyyy") &amp;"_"&amp; 966561.77,"")</f>
        <v>Logic4_30.04.2020_966561.77</v>
      </c>
      <c r="R4927" s="21" t="e">
        <f ca="1">IF(AND(Q4927&lt;&gt; "", COUNTIF(SAP!#REF!,Q4927)&gt;0),"Matched", "")</f>
        <v>#REF!</v>
      </c>
    </row>
    <row r="4928" spans="1:18" hidden="1">
      <c r="A4928" s="21">
        <v>11563327</v>
      </c>
      <c r="B4928" s="22">
        <v>43951</v>
      </c>
      <c r="C4928" s="22">
        <v>43951</v>
      </c>
      <c r="D4928" s="21" t="s">
        <v>10</v>
      </c>
      <c r="E4928" s="23">
        <v>0</v>
      </c>
      <c r="F4928" s="23">
        <v>0</v>
      </c>
      <c r="G4928" s="23">
        <v>5780</v>
      </c>
      <c r="H4928" s="23">
        <v>289905.03000000003</v>
      </c>
      <c r="I4928" s="21" t="s">
        <v>11</v>
      </c>
      <c r="J4928" s="21" t="s">
        <v>12</v>
      </c>
      <c r="K4928" s="21" t="str">
        <f t="shared" si="251"/>
        <v/>
      </c>
      <c r="L4928" s="21" t="e">
        <f ca="1">IF(AND(K4928&lt;&gt; "", COUNTIF(SAP!#REF!,K4928)&gt;0),"Matched", "")</f>
        <v>#REF!</v>
      </c>
      <c r="M4928" s="21" t="str">
        <f t="shared" si="252"/>
        <v/>
      </c>
      <c r="N4928" s="21" t="e">
        <f ca="1">IF(AND(M4928&lt;&gt; "", COUNTIF(SAP!#REF!,M4928)&gt;0),"Matched", "")</f>
        <v>#REF!</v>
      </c>
      <c r="O4928" s="21" t="str">
        <f t="shared" si="253"/>
        <v/>
      </c>
      <c r="P4928" s="21" t="e">
        <f ca="1">IF(AND(O4928&lt;&gt; "", COUNTIF(SAP!#REF!,O4928)&gt;0),"Matched", "")</f>
        <v>#REF!</v>
      </c>
      <c r="Q4928" s="21" t="str">
        <f ca="1">IF(OR(D4928="AC",D4928="TR"),"Logic4"&amp;"_"&amp;TEXT(C4928,"dd.mm.yyyy") &amp;"_"&amp; 966561.77,"")</f>
        <v>Logic4_30.04.2020_966561.77</v>
      </c>
      <c r="R4928" s="21" t="e">
        <f ca="1">IF(AND(Q4928&lt;&gt; "", COUNTIF(SAP!#REF!,Q4928)&gt;0),"Matched", "")</f>
        <v>#REF!</v>
      </c>
    </row>
    <row r="4929" spans="1:18" hidden="1">
      <c r="A4929" s="21">
        <v>11563327</v>
      </c>
      <c r="B4929" s="22">
        <v>43951</v>
      </c>
      <c r="C4929" s="22">
        <v>43951</v>
      </c>
      <c r="D4929" s="21" t="s">
        <v>10</v>
      </c>
      <c r="E4929" s="23">
        <v>0</v>
      </c>
      <c r="F4929" s="23">
        <v>0</v>
      </c>
      <c r="G4929" s="23">
        <v>5844.75</v>
      </c>
      <c r="H4929" s="23">
        <v>295749.78000000003</v>
      </c>
      <c r="I4929" s="21" t="s">
        <v>11</v>
      </c>
      <c r="J4929" s="21" t="s">
        <v>12</v>
      </c>
      <c r="K4929" s="21" t="str">
        <f t="shared" si="251"/>
        <v/>
      </c>
      <c r="L4929" s="21" t="e">
        <f ca="1">IF(AND(K4929&lt;&gt; "", COUNTIF(SAP!#REF!,K4929)&gt;0),"Matched", "")</f>
        <v>#REF!</v>
      </c>
      <c r="M4929" s="21" t="str">
        <f t="shared" si="252"/>
        <v/>
      </c>
      <c r="N4929" s="21" t="e">
        <f ca="1">IF(AND(M4929&lt;&gt; "", COUNTIF(SAP!#REF!,M4929)&gt;0),"Matched", "")</f>
        <v>#REF!</v>
      </c>
      <c r="O4929" s="21" t="str">
        <f t="shared" si="253"/>
        <v/>
      </c>
      <c r="P4929" s="21" t="e">
        <f ca="1">IF(AND(O4929&lt;&gt; "", COUNTIF(SAP!#REF!,O4929)&gt;0),"Matched", "")</f>
        <v>#REF!</v>
      </c>
      <c r="Q4929" s="21" t="str">
        <f ca="1">IF(OR(D4929="AC",D4929="TR"),"Logic4"&amp;"_"&amp;TEXT(C4929,"dd.mm.yyyy") &amp;"_"&amp; 966561.77,"")</f>
        <v>Logic4_30.04.2020_966561.77</v>
      </c>
      <c r="R4929" s="21" t="e">
        <f ca="1">IF(AND(Q4929&lt;&gt; "", COUNTIF(SAP!#REF!,Q4929)&gt;0),"Matched", "")</f>
        <v>#REF!</v>
      </c>
    </row>
    <row r="4930" spans="1:18" hidden="1">
      <c r="A4930" s="21">
        <v>11563327</v>
      </c>
      <c r="B4930" s="22">
        <v>43951</v>
      </c>
      <c r="C4930" s="22">
        <v>43951</v>
      </c>
      <c r="D4930" s="21" t="s">
        <v>10</v>
      </c>
      <c r="E4930" s="23">
        <v>0</v>
      </c>
      <c r="F4930" s="23">
        <v>0</v>
      </c>
      <c r="G4930" s="23">
        <v>5985.8</v>
      </c>
      <c r="H4930" s="23">
        <v>301735.58</v>
      </c>
      <c r="I4930" s="21" t="s">
        <v>11</v>
      </c>
      <c r="J4930" s="21" t="s">
        <v>12</v>
      </c>
      <c r="K4930" s="21" t="str">
        <f t="shared" si="251"/>
        <v/>
      </c>
      <c r="L4930" s="21" t="e">
        <f ca="1">IF(AND(K4930&lt;&gt; "", COUNTIF(SAP!#REF!,K4930)&gt;0),"Matched", "")</f>
        <v>#REF!</v>
      </c>
      <c r="M4930" s="21" t="str">
        <f t="shared" si="252"/>
        <v/>
      </c>
      <c r="N4930" s="21" t="e">
        <f ca="1">IF(AND(M4930&lt;&gt; "", COUNTIF(SAP!#REF!,M4930)&gt;0),"Matched", "")</f>
        <v>#REF!</v>
      </c>
      <c r="O4930" s="21" t="str">
        <f t="shared" si="253"/>
        <v/>
      </c>
      <c r="P4930" s="21" t="e">
        <f ca="1">IF(AND(O4930&lt;&gt; "", COUNTIF(SAP!#REF!,O4930)&gt;0),"Matched", "")</f>
        <v>#REF!</v>
      </c>
      <c r="Q4930" s="21" t="str">
        <f ca="1">IF(OR(D4930="AC",D4930="TR"),"Logic4"&amp;"_"&amp;TEXT(C4930,"dd.mm.yyyy") &amp;"_"&amp; 966561.77,"")</f>
        <v>Logic4_30.04.2020_966561.77</v>
      </c>
      <c r="R4930" s="21" t="e">
        <f ca="1">IF(AND(Q4930&lt;&gt; "", COUNTIF(SAP!#REF!,Q4930)&gt;0),"Matched", "")</f>
        <v>#REF!</v>
      </c>
    </row>
    <row r="4931" spans="1:18" hidden="1">
      <c r="A4931" s="21">
        <v>11563327</v>
      </c>
      <c r="B4931" s="22">
        <v>43951</v>
      </c>
      <c r="C4931" s="22">
        <v>43951</v>
      </c>
      <c r="D4931" s="21" t="s">
        <v>10</v>
      </c>
      <c r="E4931" s="23">
        <v>0</v>
      </c>
      <c r="F4931" s="23">
        <v>0</v>
      </c>
      <c r="G4931" s="23">
        <v>6130</v>
      </c>
      <c r="H4931" s="23">
        <v>307865.58</v>
      </c>
      <c r="I4931" s="21" t="s">
        <v>11</v>
      </c>
      <c r="J4931" s="21" t="s">
        <v>12</v>
      </c>
      <c r="K4931" s="21" t="str">
        <f t="shared" ref="K4931:K4994" si="254">IF(D4931="TF","Logic1"&amp;"_"&amp;TEXT(C4931, "mm") &amp;"_"&amp; F4931,"")</f>
        <v/>
      </c>
      <c r="L4931" s="21" t="e">
        <f ca="1">IF(AND(K4931&lt;&gt; "", COUNTIF(SAP!#REF!,K4931)&gt;0),"Matched", "")</f>
        <v>#REF!</v>
      </c>
      <c r="M4931" s="21" t="str">
        <f t="shared" si="252"/>
        <v/>
      </c>
      <c r="N4931" s="21" t="e">
        <f ca="1">IF(AND(M4931&lt;&gt; "", COUNTIF(SAP!#REF!,M4931)&gt;0),"Matched", "")</f>
        <v>#REF!</v>
      </c>
      <c r="O4931" s="21" t="str">
        <f t="shared" si="253"/>
        <v/>
      </c>
      <c r="P4931" s="21" t="e">
        <f ca="1">IF(AND(O4931&lt;&gt; "", COUNTIF(SAP!#REF!,O4931)&gt;0),"Matched", "")</f>
        <v>#REF!</v>
      </c>
      <c r="Q4931" s="21" t="str">
        <f ca="1">IF(OR(D4931="AC",D4931="TR"),"Logic4"&amp;"_"&amp;TEXT(C4931,"dd.mm.yyyy") &amp;"_"&amp; 966561.77,"")</f>
        <v>Logic4_30.04.2020_966561.77</v>
      </c>
      <c r="R4931" s="21" t="e">
        <f ca="1">IF(AND(Q4931&lt;&gt; "", COUNTIF(SAP!#REF!,Q4931)&gt;0),"Matched", "")</f>
        <v>#REF!</v>
      </c>
    </row>
    <row r="4932" spans="1:18" hidden="1">
      <c r="A4932" s="21">
        <v>11563327</v>
      </c>
      <c r="B4932" s="22">
        <v>43951</v>
      </c>
      <c r="C4932" s="22">
        <v>43951</v>
      </c>
      <c r="D4932" s="21" t="s">
        <v>10</v>
      </c>
      <c r="E4932" s="23">
        <v>0</v>
      </c>
      <c r="F4932" s="23">
        <v>0</v>
      </c>
      <c r="G4932" s="23">
        <v>6250.44</v>
      </c>
      <c r="H4932" s="23">
        <v>314116.02</v>
      </c>
      <c r="I4932" s="21" t="s">
        <v>11</v>
      </c>
      <c r="J4932" s="21" t="s">
        <v>12</v>
      </c>
      <c r="K4932" s="21" t="str">
        <f t="shared" si="254"/>
        <v/>
      </c>
      <c r="L4932" s="21" t="e">
        <f ca="1">IF(AND(K4932&lt;&gt; "", COUNTIF(SAP!#REF!,K4932)&gt;0),"Matched", "")</f>
        <v>#REF!</v>
      </c>
      <c r="M4932" s="21" t="str">
        <f t="shared" si="252"/>
        <v/>
      </c>
      <c r="N4932" s="21" t="e">
        <f ca="1">IF(AND(M4932&lt;&gt; "", COUNTIF(SAP!#REF!,M4932)&gt;0),"Matched", "")</f>
        <v>#REF!</v>
      </c>
      <c r="O4932" s="21" t="str">
        <f t="shared" si="253"/>
        <v/>
      </c>
      <c r="P4932" s="21" t="e">
        <f ca="1">IF(AND(O4932&lt;&gt; "", COUNTIF(SAP!#REF!,O4932)&gt;0),"Matched", "")</f>
        <v>#REF!</v>
      </c>
      <c r="Q4932" s="21" t="str">
        <f ca="1">IF(OR(D4932="AC",D4932="TR"),"Logic4"&amp;"_"&amp;TEXT(C4932,"dd.mm.yyyy") &amp;"_"&amp; 966561.77,"")</f>
        <v>Logic4_30.04.2020_966561.77</v>
      </c>
      <c r="R4932" s="21" t="e">
        <f ca="1">IF(AND(Q4932&lt;&gt; "", COUNTIF(SAP!#REF!,Q4932)&gt;0),"Matched", "")</f>
        <v>#REF!</v>
      </c>
    </row>
    <row r="4933" spans="1:18" hidden="1">
      <c r="A4933" s="21">
        <v>11563327</v>
      </c>
      <c r="B4933" s="22">
        <v>43951</v>
      </c>
      <c r="C4933" s="22">
        <v>43951</v>
      </c>
      <c r="D4933" s="21" t="s">
        <v>10</v>
      </c>
      <c r="E4933" s="23">
        <v>0</v>
      </c>
      <c r="F4933" s="23">
        <v>0</v>
      </c>
      <c r="G4933" s="23">
        <v>6298.1</v>
      </c>
      <c r="H4933" s="23">
        <v>320414.12</v>
      </c>
      <c r="I4933" s="21" t="s">
        <v>11</v>
      </c>
      <c r="J4933" s="21" t="s">
        <v>12</v>
      </c>
      <c r="K4933" s="21" t="str">
        <f t="shared" si="254"/>
        <v/>
      </c>
      <c r="L4933" s="21" t="e">
        <f ca="1">IF(AND(K4933&lt;&gt; "", COUNTIF(SAP!#REF!,K4933)&gt;0),"Matched", "")</f>
        <v>#REF!</v>
      </c>
      <c r="M4933" s="21" t="str">
        <f t="shared" si="252"/>
        <v/>
      </c>
      <c r="N4933" s="21" t="e">
        <f ca="1">IF(AND(M4933&lt;&gt; "", COUNTIF(SAP!#REF!,M4933)&gt;0),"Matched", "")</f>
        <v>#REF!</v>
      </c>
      <c r="O4933" s="21" t="str">
        <f t="shared" si="253"/>
        <v/>
      </c>
      <c r="P4933" s="21" t="e">
        <f ca="1">IF(AND(O4933&lt;&gt; "", COUNTIF(SAP!#REF!,O4933)&gt;0),"Matched", "")</f>
        <v>#REF!</v>
      </c>
      <c r="Q4933" s="21" t="str">
        <f ca="1">IF(OR(D4933="AC",D4933="TR"),"Logic4"&amp;"_"&amp;TEXT(C4933,"dd.mm.yyyy") &amp;"_"&amp; 966561.77,"")</f>
        <v>Logic4_30.04.2020_966561.77</v>
      </c>
      <c r="R4933" s="21" t="e">
        <f ca="1">IF(AND(Q4933&lt;&gt; "", COUNTIF(SAP!#REF!,Q4933)&gt;0),"Matched", "")</f>
        <v>#REF!</v>
      </c>
    </row>
    <row r="4934" spans="1:18" hidden="1">
      <c r="A4934" s="21">
        <v>11563327</v>
      </c>
      <c r="B4934" s="22">
        <v>43951</v>
      </c>
      <c r="C4934" s="22">
        <v>43951</v>
      </c>
      <c r="D4934" s="21" t="s">
        <v>10</v>
      </c>
      <c r="E4934" s="23">
        <v>0</v>
      </c>
      <c r="F4934" s="23">
        <v>0</v>
      </c>
      <c r="G4934" s="23">
        <v>6309.2</v>
      </c>
      <c r="H4934" s="23">
        <v>326723.32</v>
      </c>
      <c r="I4934" s="21" t="s">
        <v>11</v>
      </c>
      <c r="J4934" s="21" t="s">
        <v>12</v>
      </c>
      <c r="K4934" s="21" t="str">
        <f t="shared" si="254"/>
        <v/>
      </c>
      <c r="L4934" s="21" t="e">
        <f ca="1">IF(AND(K4934&lt;&gt; "", COUNTIF(SAP!#REF!,K4934)&gt;0),"Matched", "")</f>
        <v>#REF!</v>
      </c>
      <c r="M4934" s="21" t="str">
        <f t="shared" si="252"/>
        <v/>
      </c>
      <c r="N4934" s="21" t="e">
        <f ca="1">IF(AND(M4934&lt;&gt; "", COUNTIF(SAP!#REF!,M4934)&gt;0),"Matched", "")</f>
        <v>#REF!</v>
      </c>
      <c r="O4934" s="21" t="str">
        <f t="shared" si="253"/>
        <v/>
      </c>
      <c r="P4934" s="21" t="e">
        <f ca="1">IF(AND(O4934&lt;&gt; "", COUNTIF(SAP!#REF!,O4934)&gt;0),"Matched", "")</f>
        <v>#REF!</v>
      </c>
      <c r="Q4934" s="21" t="str">
        <f ca="1">IF(OR(D4934="AC",D4934="TR"),"Logic4"&amp;"_"&amp;TEXT(C4934,"dd.mm.yyyy") &amp;"_"&amp; 966561.77,"")</f>
        <v>Logic4_30.04.2020_966561.77</v>
      </c>
      <c r="R4934" s="21" t="e">
        <f ca="1">IF(AND(Q4934&lt;&gt; "", COUNTIF(SAP!#REF!,Q4934)&gt;0),"Matched", "")</f>
        <v>#REF!</v>
      </c>
    </row>
    <row r="4935" spans="1:18" hidden="1">
      <c r="A4935" s="21">
        <v>11563327</v>
      </c>
      <c r="B4935" s="22">
        <v>43951</v>
      </c>
      <c r="C4935" s="22">
        <v>43951</v>
      </c>
      <c r="D4935" s="21" t="s">
        <v>10</v>
      </c>
      <c r="E4935" s="23">
        <v>0</v>
      </c>
      <c r="F4935" s="23">
        <v>0</v>
      </c>
      <c r="G4935" s="23">
        <v>6360</v>
      </c>
      <c r="H4935" s="23">
        <v>333083.32</v>
      </c>
      <c r="I4935" s="21" t="s">
        <v>11</v>
      </c>
      <c r="J4935" s="21" t="s">
        <v>12</v>
      </c>
      <c r="K4935" s="21" t="str">
        <f t="shared" si="254"/>
        <v/>
      </c>
      <c r="L4935" s="21" t="e">
        <f ca="1">IF(AND(K4935&lt;&gt; "", COUNTIF(SAP!#REF!,K4935)&gt;0),"Matched", "")</f>
        <v>#REF!</v>
      </c>
      <c r="M4935" s="21" t="str">
        <f t="shared" si="252"/>
        <v/>
      </c>
      <c r="N4935" s="21" t="e">
        <f ca="1">IF(AND(M4935&lt;&gt; "", COUNTIF(SAP!#REF!,M4935)&gt;0),"Matched", "")</f>
        <v>#REF!</v>
      </c>
      <c r="O4935" s="21" t="str">
        <f t="shared" si="253"/>
        <v/>
      </c>
      <c r="P4935" s="21" t="e">
        <f ca="1">IF(AND(O4935&lt;&gt; "", COUNTIF(SAP!#REF!,O4935)&gt;0),"Matched", "")</f>
        <v>#REF!</v>
      </c>
      <c r="Q4935" s="21" t="str">
        <f ca="1">IF(OR(D4935="AC",D4935="TR"),"Logic4"&amp;"_"&amp;TEXT(C4935,"dd.mm.yyyy") &amp;"_"&amp; 966561.77,"")</f>
        <v>Logic4_30.04.2020_966561.77</v>
      </c>
      <c r="R4935" s="21" t="e">
        <f ca="1">IF(AND(Q4935&lt;&gt; "", COUNTIF(SAP!#REF!,Q4935)&gt;0),"Matched", "")</f>
        <v>#REF!</v>
      </c>
    </row>
    <row r="4936" spans="1:18" hidden="1">
      <c r="A4936" s="21">
        <v>11563327</v>
      </c>
      <c r="B4936" s="22">
        <v>43951</v>
      </c>
      <c r="C4936" s="22">
        <v>43951</v>
      </c>
      <c r="D4936" s="21" t="s">
        <v>10</v>
      </c>
      <c r="E4936" s="23">
        <v>0</v>
      </c>
      <c r="F4936" s="23">
        <v>0</v>
      </c>
      <c r="G4936" s="23">
        <v>6633</v>
      </c>
      <c r="H4936" s="23">
        <v>339716.32</v>
      </c>
      <c r="I4936" s="21" t="s">
        <v>11</v>
      </c>
      <c r="J4936" s="21" t="s">
        <v>12</v>
      </c>
      <c r="K4936" s="21" t="str">
        <f t="shared" si="254"/>
        <v/>
      </c>
      <c r="L4936" s="21" t="e">
        <f ca="1">IF(AND(K4936&lt;&gt; "", COUNTIF(SAP!#REF!,K4936)&gt;0),"Matched", "")</f>
        <v>#REF!</v>
      </c>
      <c r="M4936" s="21" t="str">
        <f t="shared" si="252"/>
        <v/>
      </c>
      <c r="N4936" s="21" t="e">
        <f ca="1">IF(AND(M4936&lt;&gt; "", COUNTIF(SAP!#REF!,M4936)&gt;0),"Matched", "")</f>
        <v>#REF!</v>
      </c>
      <c r="O4936" s="21" t="str">
        <f t="shared" si="253"/>
        <v/>
      </c>
      <c r="P4936" s="21" t="e">
        <f ca="1">IF(AND(O4936&lt;&gt; "", COUNTIF(SAP!#REF!,O4936)&gt;0),"Matched", "")</f>
        <v>#REF!</v>
      </c>
      <c r="Q4936" s="21" t="str">
        <f ca="1">IF(OR(D4936="AC",D4936="TR"),"Logic4"&amp;"_"&amp;TEXT(C4936,"dd.mm.yyyy") &amp;"_"&amp; 966561.77,"")</f>
        <v>Logic4_30.04.2020_966561.77</v>
      </c>
      <c r="R4936" s="21" t="e">
        <f ca="1">IF(AND(Q4936&lt;&gt; "", COUNTIF(SAP!#REF!,Q4936)&gt;0),"Matched", "")</f>
        <v>#REF!</v>
      </c>
    </row>
    <row r="4937" spans="1:18" hidden="1">
      <c r="A4937" s="21">
        <v>11563327</v>
      </c>
      <c r="B4937" s="22">
        <v>43951</v>
      </c>
      <c r="C4937" s="22">
        <v>43951</v>
      </c>
      <c r="D4937" s="21" t="s">
        <v>10</v>
      </c>
      <c r="E4937" s="23">
        <v>0</v>
      </c>
      <c r="F4937" s="23">
        <v>0</v>
      </c>
      <c r="G4937" s="23">
        <v>6660.5</v>
      </c>
      <c r="H4937" s="23">
        <v>346376.82</v>
      </c>
      <c r="I4937" s="21" t="s">
        <v>11</v>
      </c>
      <c r="J4937" s="21" t="s">
        <v>12</v>
      </c>
      <c r="K4937" s="21" t="str">
        <f t="shared" si="254"/>
        <v/>
      </c>
      <c r="L4937" s="21" t="e">
        <f ca="1">IF(AND(K4937&lt;&gt; "", COUNTIF(SAP!#REF!,K4937)&gt;0),"Matched", "")</f>
        <v>#REF!</v>
      </c>
      <c r="M4937" s="21" t="str">
        <f t="shared" si="252"/>
        <v/>
      </c>
      <c r="N4937" s="21" t="e">
        <f ca="1">IF(AND(M4937&lt;&gt; "", COUNTIF(SAP!#REF!,M4937)&gt;0),"Matched", "")</f>
        <v>#REF!</v>
      </c>
      <c r="O4937" s="21" t="str">
        <f t="shared" si="253"/>
        <v/>
      </c>
      <c r="P4937" s="21" t="e">
        <f ca="1">IF(AND(O4937&lt;&gt; "", COUNTIF(SAP!#REF!,O4937)&gt;0),"Matched", "")</f>
        <v>#REF!</v>
      </c>
      <c r="Q4937" s="21" t="str">
        <f ca="1">IF(OR(D4937="AC",D4937="TR"),"Logic4"&amp;"_"&amp;TEXT(C4937,"dd.mm.yyyy") &amp;"_"&amp; 966561.77,"")</f>
        <v>Logic4_30.04.2020_966561.77</v>
      </c>
      <c r="R4937" s="21" t="e">
        <f ca="1">IF(AND(Q4937&lt;&gt; "", COUNTIF(SAP!#REF!,Q4937)&gt;0),"Matched", "")</f>
        <v>#REF!</v>
      </c>
    </row>
    <row r="4938" spans="1:18" hidden="1">
      <c r="A4938" s="21">
        <v>11563327</v>
      </c>
      <c r="B4938" s="22">
        <v>43951</v>
      </c>
      <c r="C4938" s="22">
        <v>43951</v>
      </c>
      <c r="D4938" s="21" t="s">
        <v>10</v>
      </c>
      <c r="E4938" s="23">
        <v>0</v>
      </c>
      <c r="F4938" s="23">
        <v>0</v>
      </c>
      <c r="G4938" s="23">
        <v>6771.5</v>
      </c>
      <c r="H4938" s="23">
        <v>353148.32</v>
      </c>
      <c r="I4938" s="21" t="s">
        <v>11</v>
      </c>
      <c r="J4938" s="21" t="s">
        <v>12</v>
      </c>
      <c r="K4938" s="21" t="str">
        <f t="shared" si="254"/>
        <v/>
      </c>
      <c r="L4938" s="21" t="e">
        <f ca="1">IF(AND(K4938&lt;&gt; "", COUNTIF(SAP!#REF!,K4938)&gt;0),"Matched", "")</f>
        <v>#REF!</v>
      </c>
      <c r="M4938" s="21" t="str">
        <f t="shared" si="252"/>
        <v/>
      </c>
      <c r="N4938" s="21" t="e">
        <f ca="1">IF(AND(M4938&lt;&gt; "", COUNTIF(SAP!#REF!,M4938)&gt;0),"Matched", "")</f>
        <v>#REF!</v>
      </c>
      <c r="O4938" s="21" t="str">
        <f t="shared" si="253"/>
        <v/>
      </c>
      <c r="P4938" s="21" t="e">
        <f ca="1">IF(AND(O4938&lt;&gt; "", COUNTIF(SAP!#REF!,O4938)&gt;0),"Matched", "")</f>
        <v>#REF!</v>
      </c>
      <c r="Q4938" s="21" t="str">
        <f ca="1">IF(OR(D4938="AC",D4938="TR"),"Logic4"&amp;"_"&amp;TEXT(C4938,"dd.mm.yyyy") &amp;"_"&amp; 966561.77,"")</f>
        <v>Logic4_30.04.2020_966561.77</v>
      </c>
      <c r="R4938" s="21" t="e">
        <f ca="1">IF(AND(Q4938&lt;&gt; "", COUNTIF(SAP!#REF!,Q4938)&gt;0),"Matched", "")</f>
        <v>#REF!</v>
      </c>
    </row>
    <row r="4939" spans="1:18" hidden="1">
      <c r="A4939" s="21">
        <v>11563327</v>
      </c>
      <c r="B4939" s="22">
        <v>43951</v>
      </c>
      <c r="C4939" s="22">
        <v>43951</v>
      </c>
      <c r="D4939" s="21" t="s">
        <v>10</v>
      </c>
      <c r="E4939" s="23">
        <v>0</v>
      </c>
      <c r="F4939" s="23">
        <v>0</v>
      </c>
      <c r="G4939" s="23">
        <v>6787.6</v>
      </c>
      <c r="H4939" s="23">
        <v>359935.92</v>
      </c>
      <c r="I4939" s="21" t="s">
        <v>11</v>
      </c>
      <c r="J4939" s="21" t="s">
        <v>12</v>
      </c>
      <c r="K4939" s="21" t="str">
        <f t="shared" si="254"/>
        <v/>
      </c>
      <c r="L4939" s="21" t="e">
        <f ca="1">IF(AND(K4939&lt;&gt; "", COUNTIF(SAP!#REF!,K4939)&gt;0),"Matched", "")</f>
        <v>#REF!</v>
      </c>
      <c r="M4939" s="21" t="str">
        <f t="shared" si="252"/>
        <v/>
      </c>
      <c r="N4939" s="21" t="e">
        <f ca="1">IF(AND(M4939&lt;&gt; "", COUNTIF(SAP!#REF!,M4939)&gt;0),"Matched", "")</f>
        <v>#REF!</v>
      </c>
      <c r="O4939" s="21" t="str">
        <f t="shared" si="253"/>
        <v/>
      </c>
      <c r="P4939" s="21" t="e">
        <f ca="1">IF(AND(O4939&lt;&gt; "", COUNTIF(SAP!#REF!,O4939)&gt;0),"Matched", "")</f>
        <v>#REF!</v>
      </c>
      <c r="Q4939" s="21" t="str">
        <f ca="1">IF(OR(D4939="AC",D4939="TR"),"Logic4"&amp;"_"&amp;TEXT(C4939,"dd.mm.yyyy") &amp;"_"&amp; 966561.77,"")</f>
        <v>Logic4_30.04.2020_966561.77</v>
      </c>
      <c r="R4939" s="21" t="e">
        <f ca="1">IF(AND(Q4939&lt;&gt; "", COUNTIF(SAP!#REF!,Q4939)&gt;0),"Matched", "")</f>
        <v>#REF!</v>
      </c>
    </row>
    <row r="4940" spans="1:18" hidden="1">
      <c r="A4940" s="21">
        <v>11563327</v>
      </c>
      <c r="B4940" s="22">
        <v>43951</v>
      </c>
      <c r="C4940" s="22">
        <v>43951</v>
      </c>
      <c r="D4940" s="21" t="s">
        <v>10</v>
      </c>
      <c r="E4940" s="23">
        <v>0</v>
      </c>
      <c r="F4940" s="23">
        <v>0</v>
      </c>
      <c r="G4940" s="23">
        <v>6839.2</v>
      </c>
      <c r="H4940" s="23">
        <v>366775.12</v>
      </c>
      <c r="I4940" s="21" t="s">
        <v>11</v>
      </c>
      <c r="J4940" s="21" t="s">
        <v>12</v>
      </c>
      <c r="K4940" s="21" t="str">
        <f t="shared" si="254"/>
        <v/>
      </c>
      <c r="L4940" s="21" t="e">
        <f ca="1">IF(AND(K4940&lt;&gt; "", COUNTIF(SAP!#REF!,K4940)&gt;0),"Matched", "")</f>
        <v>#REF!</v>
      </c>
      <c r="M4940" s="21" t="str">
        <f t="shared" si="252"/>
        <v/>
      </c>
      <c r="N4940" s="21" t="e">
        <f ca="1">IF(AND(M4940&lt;&gt; "", COUNTIF(SAP!#REF!,M4940)&gt;0),"Matched", "")</f>
        <v>#REF!</v>
      </c>
      <c r="O4940" s="21" t="str">
        <f t="shared" si="253"/>
        <v/>
      </c>
      <c r="P4940" s="21" t="e">
        <f ca="1">IF(AND(O4940&lt;&gt; "", COUNTIF(SAP!#REF!,O4940)&gt;0),"Matched", "")</f>
        <v>#REF!</v>
      </c>
      <c r="Q4940" s="21" t="str">
        <f ca="1">IF(OR(D4940="AC",D4940="TR"),"Logic4"&amp;"_"&amp;TEXT(C4940,"dd.mm.yyyy") &amp;"_"&amp; 966561.77,"")</f>
        <v>Logic4_30.04.2020_966561.77</v>
      </c>
      <c r="R4940" s="21" t="e">
        <f ca="1">IF(AND(Q4940&lt;&gt; "", COUNTIF(SAP!#REF!,Q4940)&gt;0),"Matched", "")</f>
        <v>#REF!</v>
      </c>
    </row>
    <row r="4941" spans="1:18" hidden="1">
      <c r="A4941" s="21">
        <v>11563327</v>
      </c>
      <c r="B4941" s="22">
        <v>43951</v>
      </c>
      <c r="C4941" s="22">
        <v>43951</v>
      </c>
      <c r="D4941" s="21" t="s">
        <v>10</v>
      </c>
      <c r="E4941" s="23">
        <v>0</v>
      </c>
      <c r="F4941" s="23">
        <v>0</v>
      </c>
      <c r="G4941" s="23">
        <v>6899</v>
      </c>
      <c r="H4941" s="23">
        <v>373674.12</v>
      </c>
      <c r="I4941" s="21" t="s">
        <v>11</v>
      </c>
      <c r="J4941" s="21" t="s">
        <v>12</v>
      </c>
      <c r="K4941" s="21" t="str">
        <f t="shared" si="254"/>
        <v/>
      </c>
      <c r="L4941" s="21" t="e">
        <f ca="1">IF(AND(K4941&lt;&gt; "", COUNTIF(SAP!#REF!,K4941)&gt;0),"Matched", "")</f>
        <v>#REF!</v>
      </c>
      <c r="M4941" s="21" t="str">
        <f t="shared" si="252"/>
        <v/>
      </c>
      <c r="N4941" s="21" t="e">
        <f ca="1">IF(AND(M4941&lt;&gt; "", COUNTIF(SAP!#REF!,M4941)&gt;0),"Matched", "")</f>
        <v>#REF!</v>
      </c>
      <c r="O4941" s="21" t="str">
        <f t="shared" si="253"/>
        <v/>
      </c>
      <c r="P4941" s="21" t="e">
        <f ca="1">IF(AND(O4941&lt;&gt; "", COUNTIF(SAP!#REF!,O4941)&gt;0),"Matched", "")</f>
        <v>#REF!</v>
      </c>
      <c r="Q4941" s="21" t="str">
        <f ca="1">IF(OR(D4941="AC",D4941="TR"),"Logic4"&amp;"_"&amp;TEXT(C4941,"dd.mm.yyyy") &amp;"_"&amp; 966561.77,"")</f>
        <v>Logic4_30.04.2020_966561.77</v>
      </c>
      <c r="R4941" s="21" t="e">
        <f ca="1">IF(AND(Q4941&lt;&gt; "", COUNTIF(SAP!#REF!,Q4941)&gt;0),"Matched", "")</f>
        <v>#REF!</v>
      </c>
    </row>
    <row r="4942" spans="1:18" hidden="1">
      <c r="A4942" s="21">
        <v>11563327</v>
      </c>
      <c r="B4942" s="22">
        <v>43951</v>
      </c>
      <c r="C4942" s="22">
        <v>43951</v>
      </c>
      <c r="D4942" s="21" t="s">
        <v>10</v>
      </c>
      <c r="E4942" s="23">
        <v>0</v>
      </c>
      <c r="F4942" s="23">
        <v>0</v>
      </c>
      <c r="G4942" s="23">
        <v>6980</v>
      </c>
      <c r="H4942" s="23">
        <v>380654.12</v>
      </c>
      <c r="I4942" s="21" t="s">
        <v>11</v>
      </c>
      <c r="J4942" s="21" t="s">
        <v>12</v>
      </c>
      <c r="K4942" s="21" t="str">
        <f t="shared" si="254"/>
        <v/>
      </c>
      <c r="L4942" s="21" t="e">
        <f ca="1">IF(AND(K4942&lt;&gt; "", COUNTIF(SAP!#REF!,K4942)&gt;0),"Matched", "")</f>
        <v>#REF!</v>
      </c>
      <c r="M4942" s="21" t="str">
        <f t="shared" si="252"/>
        <v/>
      </c>
      <c r="N4942" s="21" t="e">
        <f ca="1">IF(AND(M4942&lt;&gt; "", COUNTIF(SAP!#REF!,M4942)&gt;0),"Matched", "")</f>
        <v>#REF!</v>
      </c>
      <c r="O4942" s="21" t="str">
        <f t="shared" si="253"/>
        <v/>
      </c>
      <c r="P4942" s="21" t="e">
        <f ca="1">IF(AND(O4942&lt;&gt; "", COUNTIF(SAP!#REF!,O4942)&gt;0),"Matched", "")</f>
        <v>#REF!</v>
      </c>
      <c r="Q4942" s="21" t="str">
        <f ca="1">IF(OR(D4942="AC",D4942="TR"),"Logic4"&amp;"_"&amp;TEXT(C4942,"dd.mm.yyyy") &amp;"_"&amp; 966561.77,"")</f>
        <v>Logic4_30.04.2020_966561.77</v>
      </c>
      <c r="R4942" s="21" t="e">
        <f ca="1">IF(AND(Q4942&lt;&gt; "", COUNTIF(SAP!#REF!,Q4942)&gt;0),"Matched", "")</f>
        <v>#REF!</v>
      </c>
    </row>
    <row r="4943" spans="1:18" hidden="1">
      <c r="A4943" s="21">
        <v>11563327</v>
      </c>
      <c r="B4943" s="22">
        <v>43951</v>
      </c>
      <c r="C4943" s="22">
        <v>43951</v>
      </c>
      <c r="D4943" s="21" t="s">
        <v>10</v>
      </c>
      <c r="E4943" s="23">
        <v>0</v>
      </c>
      <c r="F4943" s="23">
        <v>0</v>
      </c>
      <c r="G4943" s="23">
        <v>7210.26</v>
      </c>
      <c r="H4943" s="23">
        <v>387864.38</v>
      </c>
      <c r="I4943" s="21" t="s">
        <v>11</v>
      </c>
      <c r="J4943" s="21" t="s">
        <v>12</v>
      </c>
      <c r="K4943" s="21" t="str">
        <f t="shared" si="254"/>
        <v/>
      </c>
      <c r="L4943" s="21" t="e">
        <f ca="1">IF(AND(K4943&lt;&gt; "", COUNTIF(SAP!#REF!,K4943)&gt;0),"Matched", "")</f>
        <v>#REF!</v>
      </c>
      <c r="M4943" s="21" t="str">
        <f t="shared" si="252"/>
        <v/>
      </c>
      <c r="N4943" s="21" t="e">
        <f ca="1">IF(AND(M4943&lt;&gt; "", COUNTIF(SAP!#REF!,M4943)&gt;0),"Matched", "")</f>
        <v>#REF!</v>
      </c>
      <c r="O4943" s="21" t="str">
        <f t="shared" si="253"/>
        <v/>
      </c>
      <c r="P4943" s="21" t="e">
        <f ca="1">IF(AND(O4943&lt;&gt; "", COUNTIF(SAP!#REF!,O4943)&gt;0),"Matched", "")</f>
        <v>#REF!</v>
      </c>
      <c r="Q4943" s="21" t="str">
        <f ca="1">IF(OR(D4943="AC",D4943="TR"),"Logic4"&amp;"_"&amp;TEXT(C4943,"dd.mm.yyyy") &amp;"_"&amp; 966561.77,"")</f>
        <v>Logic4_30.04.2020_966561.77</v>
      </c>
      <c r="R4943" s="21" t="e">
        <f ca="1">IF(AND(Q4943&lt;&gt; "", COUNTIF(SAP!#REF!,Q4943)&gt;0),"Matched", "")</f>
        <v>#REF!</v>
      </c>
    </row>
    <row r="4944" spans="1:18" hidden="1">
      <c r="A4944" s="21">
        <v>11563327</v>
      </c>
      <c r="B4944" s="22">
        <v>43951</v>
      </c>
      <c r="C4944" s="22">
        <v>43951</v>
      </c>
      <c r="D4944" s="21" t="s">
        <v>10</v>
      </c>
      <c r="E4944" s="23">
        <v>0</v>
      </c>
      <c r="F4944" s="23">
        <v>0</v>
      </c>
      <c r="G4944" s="23">
        <v>7269.7</v>
      </c>
      <c r="H4944" s="23">
        <v>395134.08</v>
      </c>
      <c r="I4944" s="21" t="s">
        <v>11</v>
      </c>
      <c r="J4944" s="21" t="s">
        <v>12</v>
      </c>
      <c r="K4944" s="21" t="str">
        <f t="shared" si="254"/>
        <v/>
      </c>
      <c r="L4944" s="21" t="e">
        <f ca="1">IF(AND(K4944&lt;&gt; "", COUNTIF(SAP!#REF!,K4944)&gt;0),"Matched", "")</f>
        <v>#REF!</v>
      </c>
      <c r="M4944" s="21" t="str">
        <f t="shared" si="252"/>
        <v/>
      </c>
      <c r="N4944" s="21" t="e">
        <f ca="1">IF(AND(M4944&lt;&gt; "", COUNTIF(SAP!#REF!,M4944)&gt;0),"Matched", "")</f>
        <v>#REF!</v>
      </c>
      <c r="O4944" s="21" t="str">
        <f t="shared" si="253"/>
        <v/>
      </c>
      <c r="P4944" s="21" t="e">
        <f ca="1">IF(AND(O4944&lt;&gt; "", COUNTIF(SAP!#REF!,O4944)&gt;0),"Matched", "")</f>
        <v>#REF!</v>
      </c>
      <c r="Q4944" s="21" t="str">
        <f ca="1">IF(OR(D4944="AC",D4944="TR"),"Logic4"&amp;"_"&amp;TEXT(C4944,"dd.mm.yyyy") &amp;"_"&amp; 966561.77,"")</f>
        <v>Logic4_30.04.2020_966561.77</v>
      </c>
      <c r="R4944" s="21" t="e">
        <f ca="1">IF(AND(Q4944&lt;&gt; "", COUNTIF(SAP!#REF!,Q4944)&gt;0),"Matched", "")</f>
        <v>#REF!</v>
      </c>
    </row>
    <row r="4945" spans="1:18" hidden="1">
      <c r="A4945" s="21">
        <v>11563327</v>
      </c>
      <c r="B4945" s="22">
        <v>43951</v>
      </c>
      <c r="C4945" s="22">
        <v>43951</v>
      </c>
      <c r="D4945" s="21" t="s">
        <v>10</v>
      </c>
      <c r="E4945" s="23">
        <v>0</v>
      </c>
      <c r="F4945" s="23">
        <v>0</v>
      </c>
      <c r="G4945" s="23">
        <v>7715</v>
      </c>
      <c r="H4945" s="23">
        <v>402849.08</v>
      </c>
      <c r="I4945" s="21" t="s">
        <v>11</v>
      </c>
      <c r="J4945" s="21" t="s">
        <v>12</v>
      </c>
      <c r="K4945" s="21" t="str">
        <f t="shared" si="254"/>
        <v/>
      </c>
      <c r="L4945" s="21" t="e">
        <f ca="1">IF(AND(K4945&lt;&gt; "", COUNTIF(SAP!#REF!,K4945)&gt;0),"Matched", "")</f>
        <v>#REF!</v>
      </c>
      <c r="M4945" s="21" t="str">
        <f t="shared" si="252"/>
        <v/>
      </c>
      <c r="N4945" s="21" t="e">
        <f ca="1">IF(AND(M4945&lt;&gt; "", COUNTIF(SAP!#REF!,M4945)&gt;0),"Matched", "")</f>
        <v>#REF!</v>
      </c>
      <c r="O4945" s="21" t="str">
        <f t="shared" si="253"/>
        <v/>
      </c>
      <c r="P4945" s="21" t="e">
        <f ca="1">IF(AND(O4945&lt;&gt; "", COUNTIF(SAP!#REF!,O4945)&gt;0),"Matched", "")</f>
        <v>#REF!</v>
      </c>
      <c r="Q4945" s="21" t="str">
        <f ca="1">IF(OR(D4945="AC",D4945="TR"),"Logic4"&amp;"_"&amp;TEXT(C4945,"dd.mm.yyyy") &amp;"_"&amp; 966561.77,"")</f>
        <v>Logic4_30.04.2020_966561.77</v>
      </c>
      <c r="R4945" s="21" t="e">
        <f ca="1">IF(AND(Q4945&lt;&gt; "", COUNTIF(SAP!#REF!,Q4945)&gt;0),"Matched", "")</f>
        <v>#REF!</v>
      </c>
    </row>
    <row r="4946" spans="1:18" hidden="1">
      <c r="A4946" s="21">
        <v>11563327</v>
      </c>
      <c r="B4946" s="22">
        <v>43951</v>
      </c>
      <c r="C4946" s="22">
        <v>43951</v>
      </c>
      <c r="D4946" s="21" t="s">
        <v>10</v>
      </c>
      <c r="E4946" s="23">
        <v>0</v>
      </c>
      <c r="F4946" s="23">
        <v>0</v>
      </c>
      <c r="G4946" s="23">
        <v>8087.6</v>
      </c>
      <c r="H4946" s="23">
        <v>410936.68</v>
      </c>
      <c r="I4946" s="21" t="s">
        <v>11</v>
      </c>
      <c r="J4946" s="21" t="s">
        <v>12</v>
      </c>
      <c r="K4946" s="21" t="str">
        <f t="shared" si="254"/>
        <v/>
      </c>
      <c r="L4946" s="21" t="e">
        <f ca="1">IF(AND(K4946&lt;&gt; "", COUNTIF(SAP!#REF!,K4946)&gt;0),"Matched", "")</f>
        <v>#REF!</v>
      </c>
      <c r="M4946" s="21" t="str">
        <f t="shared" si="252"/>
        <v/>
      </c>
      <c r="N4946" s="21" t="e">
        <f ca="1">IF(AND(M4946&lt;&gt; "", COUNTIF(SAP!#REF!,M4946)&gt;0),"Matched", "")</f>
        <v>#REF!</v>
      </c>
      <c r="O4946" s="21" t="str">
        <f t="shared" si="253"/>
        <v/>
      </c>
      <c r="P4946" s="21" t="e">
        <f ca="1">IF(AND(O4946&lt;&gt; "", COUNTIF(SAP!#REF!,O4946)&gt;0),"Matched", "")</f>
        <v>#REF!</v>
      </c>
      <c r="Q4946" s="21" t="str">
        <f ca="1">IF(OR(D4946="AC",D4946="TR"),"Logic4"&amp;"_"&amp;TEXT(C4946,"dd.mm.yyyy") &amp;"_"&amp; 966561.77,"")</f>
        <v>Logic4_30.04.2020_966561.77</v>
      </c>
      <c r="R4946" s="21" t="e">
        <f ca="1">IF(AND(Q4946&lt;&gt; "", COUNTIF(SAP!#REF!,Q4946)&gt;0),"Matched", "")</f>
        <v>#REF!</v>
      </c>
    </row>
    <row r="4947" spans="1:18" hidden="1">
      <c r="A4947" s="21">
        <v>11563327</v>
      </c>
      <c r="B4947" s="22">
        <v>43951</v>
      </c>
      <c r="C4947" s="22">
        <v>43951</v>
      </c>
      <c r="D4947" s="21" t="s">
        <v>10</v>
      </c>
      <c r="E4947" s="23">
        <v>0</v>
      </c>
      <c r="F4947" s="23">
        <v>0</v>
      </c>
      <c r="G4947" s="23">
        <v>8299.2000000000007</v>
      </c>
      <c r="H4947" s="23">
        <v>419235.88</v>
      </c>
      <c r="I4947" s="21" t="s">
        <v>11</v>
      </c>
      <c r="J4947" s="21" t="s">
        <v>12</v>
      </c>
      <c r="K4947" s="21" t="str">
        <f t="shared" si="254"/>
        <v/>
      </c>
      <c r="L4947" s="21" t="e">
        <f ca="1">IF(AND(K4947&lt;&gt; "", COUNTIF(SAP!#REF!,K4947)&gt;0),"Matched", "")</f>
        <v>#REF!</v>
      </c>
      <c r="M4947" s="21" t="str">
        <f t="shared" si="252"/>
        <v/>
      </c>
      <c r="N4947" s="21" t="e">
        <f ca="1">IF(AND(M4947&lt;&gt; "", COUNTIF(SAP!#REF!,M4947)&gt;0),"Matched", "")</f>
        <v>#REF!</v>
      </c>
      <c r="O4947" s="21" t="str">
        <f t="shared" si="253"/>
        <v/>
      </c>
      <c r="P4947" s="21" t="e">
        <f ca="1">IF(AND(O4947&lt;&gt; "", COUNTIF(SAP!#REF!,O4947)&gt;0),"Matched", "")</f>
        <v>#REF!</v>
      </c>
      <c r="Q4947" s="21" t="str">
        <f ca="1">IF(OR(D4947="AC",D4947="TR"),"Logic4"&amp;"_"&amp;TEXT(C4947,"dd.mm.yyyy") &amp;"_"&amp; 966561.77,"")</f>
        <v>Logic4_30.04.2020_966561.77</v>
      </c>
      <c r="R4947" s="21" t="e">
        <f ca="1">IF(AND(Q4947&lt;&gt; "", COUNTIF(SAP!#REF!,Q4947)&gt;0),"Matched", "")</f>
        <v>#REF!</v>
      </c>
    </row>
    <row r="4948" spans="1:18" hidden="1">
      <c r="A4948" s="21">
        <v>11563327</v>
      </c>
      <c r="B4948" s="22">
        <v>43951</v>
      </c>
      <c r="C4948" s="22">
        <v>43951</v>
      </c>
      <c r="D4948" s="21" t="s">
        <v>10</v>
      </c>
      <c r="E4948" s="23">
        <v>0</v>
      </c>
      <c r="F4948" s="23">
        <v>0</v>
      </c>
      <c r="G4948" s="23">
        <v>8382.5</v>
      </c>
      <c r="H4948" s="23">
        <v>427618.38</v>
      </c>
      <c r="I4948" s="21" t="s">
        <v>11</v>
      </c>
      <c r="J4948" s="21" t="s">
        <v>12</v>
      </c>
      <c r="K4948" s="21" t="str">
        <f t="shared" si="254"/>
        <v/>
      </c>
      <c r="L4948" s="21" t="e">
        <f ca="1">IF(AND(K4948&lt;&gt; "", COUNTIF(SAP!#REF!,K4948)&gt;0),"Matched", "")</f>
        <v>#REF!</v>
      </c>
      <c r="M4948" s="21" t="str">
        <f t="shared" si="252"/>
        <v/>
      </c>
      <c r="N4948" s="21" t="e">
        <f ca="1">IF(AND(M4948&lt;&gt; "", COUNTIF(SAP!#REF!,M4948)&gt;0),"Matched", "")</f>
        <v>#REF!</v>
      </c>
      <c r="O4948" s="21" t="str">
        <f t="shared" si="253"/>
        <v/>
      </c>
      <c r="P4948" s="21" t="e">
        <f ca="1">IF(AND(O4948&lt;&gt; "", COUNTIF(SAP!#REF!,O4948)&gt;0),"Matched", "")</f>
        <v>#REF!</v>
      </c>
      <c r="Q4948" s="21" t="str">
        <f ca="1">IF(OR(D4948="AC",D4948="TR"),"Logic4"&amp;"_"&amp;TEXT(C4948,"dd.mm.yyyy") &amp;"_"&amp; 966561.77,"")</f>
        <v>Logic4_30.04.2020_966561.77</v>
      </c>
      <c r="R4948" s="21" t="e">
        <f ca="1">IF(AND(Q4948&lt;&gt; "", COUNTIF(SAP!#REF!,Q4948)&gt;0),"Matched", "")</f>
        <v>#REF!</v>
      </c>
    </row>
    <row r="4949" spans="1:18" hidden="1">
      <c r="A4949" s="21">
        <v>11563327</v>
      </c>
      <c r="B4949" s="22">
        <v>43951</v>
      </c>
      <c r="C4949" s="22">
        <v>43951</v>
      </c>
      <c r="D4949" s="21" t="s">
        <v>10</v>
      </c>
      <c r="E4949" s="23">
        <v>0</v>
      </c>
      <c r="F4949" s="23">
        <v>0</v>
      </c>
      <c r="G4949" s="23">
        <v>8400</v>
      </c>
      <c r="H4949" s="23">
        <v>436018.38</v>
      </c>
      <c r="I4949" s="21" t="s">
        <v>11</v>
      </c>
      <c r="J4949" s="21" t="s">
        <v>12</v>
      </c>
      <c r="K4949" s="21" t="str">
        <f t="shared" si="254"/>
        <v/>
      </c>
      <c r="L4949" s="21" t="e">
        <f ca="1">IF(AND(K4949&lt;&gt; "", COUNTIF(SAP!#REF!,K4949)&gt;0),"Matched", "")</f>
        <v>#REF!</v>
      </c>
      <c r="M4949" s="21" t="str">
        <f t="shared" si="252"/>
        <v/>
      </c>
      <c r="N4949" s="21" t="e">
        <f ca="1">IF(AND(M4949&lt;&gt; "", COUNTIF(SAP!#REF!,M4949)&gt;0),"Matched", "")</f>
        <v>#REF!</v>
      </c>
      <c r="O4949" s="21" t="str">
        <f t="shared" si="253"/>
        <v/>
      </c>
      <c r="P4949" s="21" t="e">
        <f ca="1">IF(AND(O4949&lt;&gt; "", COUNTIF(SAP!#REF!,O4949)&gt;0),"Matched", "")</f>
        <v>#REF!</v>
      </c>
      <c r="Q4949" s="21" t="str">
        <f ca="1">IF(OR(D4949="AC",D4949="TR"),"Logic4"&amp;"_"&amp;TEXT(C4949,"dd.mm.yyyy") &amp;"_"&amp; 966561.77,"")</f>
        <v>Logic4_30.04.2020_966561.77</v>
      </c>
      <c r="R4949" s="21" t="e">
        <f ca="1">IF(AND(Q4949&lt;&gt; "", COUNTIF(SAP!#REF!,Q4949)&gt;0),"Matched", "")</f>
        <v>#REF!</v>
      </c>
    </row>
    <row r="4950" spans="1:18" hidden="1">
      <c r="A4950" s="21">
        <v>11563327</v>
      </c>
      <c r="B4950" s="22">
        <v>43951</v>
      </c>
      <c r="C4950" s="22">
        <v>43951</v>
      </c>
      <c r="D4950" s="21" t="s">
        <v>10</v>
      </c>
      <c r="E4950" s="23">
        <v>0</v>
      </c>
      <c r="F4950" s="23">
        <v>0</v>
      </c>
      <c r="G4950" s="23">
        <v>8607.2999999999993</v>
      </c>
      <c r="H4950" s="23">
        <v>444625.68</v>
      </c>
      <c r="I4950" s="21" t="s">
        <v>11</v>
      </c>
      <c r="J4950" s="21" t="s">
        <v>12</v>
      </c>
      <c r="K4950" s="21" t="str">
        <f t="shared" si="254"/>
        <v/>
      </c>
      <c r="L4950" s="21" t="e">
        <f ca="1">IF(AND(K4950&lt;&gt; "", COUNTIF(SAP!#REF!,K4950)&gt;0),"Matched", "")</f>
        <v>#REF!</v>
      </c>
      <c r="M4950" s="21" t="str">
        <f t="shared" si="252"/>
        <v/>
      </c>
      <c r="N4950" s="21" t="e">
        <f ca="1">IF(AND(M4950&lt;&gt; "", COUNTIF(SAP!#REF!,M4950)&gt;0),"Matched", "")</f>
        <v>#REF!</v>
      </c>
      <c r="O4950" s="21" t="str">
        <f t="shared" si="253"/>
        <v/>
      </c>
      <c r="P4950" s="21" t="e">
        <f ca="1">IF(AND(O4950&lt;&gt; "", COUNTIF(SAP!#REF!,O4950)&gt;0),"Matched", "")</f>
        <v>#REF!</v>
      </c>
      <c r="Q4950" s="21" t="str">
        <f ca="1">IF(OR(D4950="AC",D4950="TR"),"Logic4"&amp;"_"&amp;TEXT(C4950,"dd.mm.yyyy") &amp;"_"&amp; 966561.77,"")</f>
        <v>Logic4_30.04.2020_966561.77</v>
      </c>
      <c r="R4950" s="21" t="e">
        <f ca="1">IF(AND(Q4950&lt;&gt; "", COUNTIF(SAP!#REF!,Q4950)&gt;0),"Matched", "")</f>
        <v>#REF!</v>
      </c>
    </row>
    <row r="4951" spans="1:18" hidden="1">
      <c r="A4951" s="21">
        <v>11563327</v>
      </c>
      <c r="B4951" s="22">
        <v>43951</v>
      </c>
      <c r="C4951" s="22">
        <v>43951</v>
      </c>
      <c r="D4951" s="21" t="s">
        <v>10</v>
      </c>
      <c r="E4951" s="23">
        <v>0</v>
      </c>
      <c r="F4951" s="23">
        <v>0</v>
      </c>
      <c r="G4951" s="23">
        <v>9050</v>
      </c>
      <c r="H4951" s="23">
        <v>453675.68</v>
      </c>
      <c r="I4951" s="21" t="s">
        <v>11</v>
      </c>
      <c r="J4951" s="21" t="s">
        <v>12</v>
      </c>
      <c r="K4951" s="21" t="str">
        <f t="shared" si="254"/>
        <v/>
      </c>
      <c r="L4951" s="21" t="e">
        <f ca="1">IF(AND(K4951&lt;&gt; "", COUNTIF(SAP!#REF!,K4951)&gt;0),"Matched", "")</f>
        <v>#REF!</v>
      </c>
      <c r="M4951" s="21" t="str">
        <f t="shared" si="252"/>
        <v/>
      </c>
      <c r="N4951" s="21" t="e">
        <f ca="1">IF(AND(M4951&lt;&gt; "", COUNTIF(SAP!#REF!,M4951)&gt;0),"Matched", "")</f>
        <v>#REF!</v>
      </c>
      <c r="O4951" s="21" t="str">
        <f t="shared" si="253"/>
        <v/>
      </c>
      <c r="P4951" s="21" t="e">
        <f ca="1">IF(AND(O4951&lt;&gt; "", COUNTIF(SAP!#REF!,O4951)&gt;0),"Matched", "")</f>
        <v>#REF!</v>
      </c>
      <c r="Q4951" s="21" t="str">
        <f ca="1">IF(OR(D4951="AC",D4951="TR"),"Logic4"&amp;"_"&amp;TEXT(C4951,"dd.mm.yyyy") &amp;"_"&amp; 966561.77,"")</f>
        <v>Logic4_30.04.2020_966561.77</v>
      </c>
      <c r="R4951" s="21" t="e">
        <f ca="1">IF(AND(Q4951&lt;&gt; "", COUNTIF(SAP!#REF!,Q4951)&gt;0),"Matched", "")</f>
        <v>#REF!</v>
      </c>
    </row>
    <row r="4952" spans="1:18" hidden="1">
      <c r="A4952" s="21">
        <v>11563327</v>
      </c>
      <c r="B4952" s="22">
        <v>43951</v>
      </c>
      <c r="C4952" s="22">
        <v>43951</v>
      </c>
      <c r="D4952" s="21" t="s">
        <v>10</v>
      </c>
      <c r="E4952" s="23">
        <v>0</v>
      </c>
      <c r="F4952" s="23">
        <v>0</v>
      </c>
      <c r="G4952" s="23">
        <v>9382.7199999999993</v>
      </c>
      <c r="H4952" s="23">
        <v>463058.4</v>
      </c>
      <c r="I4952" s="21" t="s">
        <v>11</v>
      </c>
      <c r="J4952" s="21" t="s">
        <v>12</v>
      </c>
      <c r="K4952" s="21" t="str">
        <f t="shared" si="254"/>
        <v/>
      </c>
      <c r="L4952" s="21" t="e">
        <f ca="1">IF(AND(K4952&lt;&gt; "", COUNTIF(SAP!#REF!,K4952)&gt;0),"Matched", "")</f>
        <v>#REF!</v>
      </c>
      <c r="M4952" s="21" t="str">
        <f t="shared" si="252"/>
        <v/>
      </c>
      <c r="N4952" s="21" t="e">
        <f ca="1">IF(AND(M4952&lt;&gt; "", COUNTIF(SAP!#REF!,M4952)&gt;0),"Matched", "")</f>
        <v>#REF!</v>
      </c>
      <c r="O4952" s="21" t="str">
        <f t="shared" si="253"/>
        <v/>
      </c>
      <c r="P4952" s="21" t="e">
        <f ca="1">IF(AND(O4952&lt;&gt; "", COUNTIF(SAP!#REF!,O4952)&gt;0),"Matched", "")</f>
        <v>#REF!</v>
      </c>
      <c r="Q4952" s="21" t="str">
        <f ca="1">IF(OR(D4952="AC",D4952="TR"),"Logic4"&amp;"_"&amp;TEXT(C4952,"dd.mm.yyyy") &amp;"_"&amp; 966561.77,"")</f>
        <v>Logic4_30.04.2020_966561.77</v>
      </c>
      <c r="R4952" s="21" t="e">
        <f ca="1">IF(AND(Q4952&lt;&gt; "", COUNTIF(SAP!#REF!,Q4952)&gt;0),"Matched", "")</f>
        <v>#REF!</v>
      </c>
    </row>
    <row r="4953" spans="1:18" hidden="1">
      <c r="A4953" s="21">
        <v>11563327</v>
      </c>
      <c r="B4953" s="22">
        <v>43951</v>
      </c>
      <c r="C4953" s="22">
        <v>43951</v>
      </c>
      <c r="D4953" s="21" t="s">
        <v>10</v>
      </c>
      <c r="E4953" s="23">
        <v>0</v>
      </c>
      <c r="F4953" s="23">
        <v>0</v>
      </c>
      <c r="G4953" s="23">
        <v>9537.4</v>
      </c>
      <c r="H4953" s="23">
        <v>472595.8</v>
      </c>
      <c r="I4953" s="21" t="s">
        <v>11</v>
      </c>
      <c r="J4953" s="21" t="s">
        <v>12</v>
      </c>
      <c r="K4953" s="21" t="str">
        <f t="shared" si="254"/>
        <v/>
      </c>
      <c r="L4953" s="21" t="e">
        <f ca="1">IF(AND(K4953&lt;&gt; "", COUNTIF(SAP!#REF!,K4953)&gt;0),"Matched", "")</f>
        <v>#REF!</v>
      </c>
      <c r="M4953" s="21" t="str">
        <f t="shared" ref="M4953:M4999" si="255">IF(D4953="TR","Logic2"&amp;"_"&amp;TEXT(C4953,"dd.mm.yyyy") &amp;"_"&amp; F4953,"")</f>
        <v/>
      </c>
      <c r="N4953" s="21" t="e">
        <f ca="1">IF(AND(M4953&lt;&gt; "", COUNTIF(SAP!#REF!,M4953)&gt;0),"Matched", "")</f>
        <v>#REF!</v>
      </c>
      <c r="O4953" s="21" t="str">
        <f t="shared" ref="O4953:O4999" si="256">IF(D4953="AF","Logic3"&amp;"_"&amp;G4953,"")</f>
        <v/>
      </c>
      <c r="P4953" s="21" t="e">
        <f ca="1">IF(AND(O4953&lt;&gt; "", COUNTIF(SAP!#REF!,O4953)&gt;0),"Matched", "")</f>
        <v>#REF!</v>
      </c>
      <c r="Q4953" s="21" t="str">
        <f ca="1">IF(OR(D4953="AC",D4953="TR"),"Logic4"&amp;"_"&amp;TEXT(C4953,"dd.mm.yyyy") &amp;"_"&amp; 966561.77,"")</f>
        <v>Logic4_30.04.2020_966561.77</v>
      </c>
      <c r="R4953" s="21" t="e">
        <f ca="1">IF(AND(Q4953&lt;&gt; "", COUNTIF(SAP!#REF!,Q4953)&gt;0),"Matched", "")</f>
        <v>#REF!</v>
      </c>
    </row>
    <row r="4954" spans="1:18" hidden="1">
      <c r="A4954" s="21">
        <v>11563327</v>
      </c>
      <c r="B4954" s="22">
        <v>43951</v>
      </c>
      <c r="C4954" s="22">
        <v>43951</v>
      </c>
      <c r="D4954" s="21" t="s">
        <v>10</v>
      </c>
      <c r="E4954" s="23">
        <v>0</v>
      </c>
      <c r="F4954" s="23">
        <v>0</v>
      </c>
      <c r="G4954" s="23">
        <v>9591.1</v>
      </c>
      <c r="H4954" s="23">
        <v>482186.9</v>
      </c>
      <c r="I4954" s="21" t="s">
        <v>11</v>
      </c>
      <c r="J4954" s="21" t="s">
        <v>12</v>
      </c>
      <c r="K4954" s="21" t="str">
        <f t="shared" si="254"/>
        <v/>
      </c>
      <c r="L4954" s="21" t="e">
        <f ca="1">IF(AND(K4954&lt;&gt; "", COUNTIF(SAP!#REF!,K4954)&gt;0),"Matched", "")</f>
        <v>#REF!</v>
      </c>
      <c r="M4954" s="21" t="str">
        <f t="shared" si="255"/>
        <v/>
      </c>
      <c r="N4954" s="21" t="e">
        <f ca="1">IF(AND(M4954&lt;&gt; "", COUNTIF(SAP!#REF!,M4954)&gt;0),"Matched", "")</f>
        <v>#REF!</v>
      </c>
      <c r="O4954" s="21" t="str">
        <f t="shared" si="256"/>
        <v/>
      </c>
      <c r="P4954" s="21" t="e">
        <f ca="1">IF(AND(O4954&lt;&gt; "", COUNTIF(SAP!#REF!,O4954)&gt;0),"Matched", "")</f>
        <v>#REF!</v>
      </c>
      <c r="Q4954" s="21" t="str">
        <f ca="1">IF(OR(D4954="AC",D4954="TR"),"Logic4"&amp;"_"&amp;TEXT(C4954,"dd.mm.yyyy") &amp;"_"&amp; 966561.77,"")</f>
        <v>Logic4_30.04.2020_966561.77</v>
      </c>
      <c r="R4954" s="21" t="e">
        <f ca="1">IF(AND(Q4954&lt;&gt; "", COUNTIF(SAP!#REF!,Q4954)&gt;0),"Matched", "")</f>
        <v>#REF!</v>
      </c>
    </row>
    <row r="4955" spans="1:18" hidden="1">
      <c r="A4955" s="21">
        <v>11563327</v>
      </c>
      <c r="B4955" s="22">
        <v>43951</v>
      </c>
      <c r="C4955" s="22">
        <v>43951</v>
      </c>
      <c r="D4955" s="21" t="s">
        <v>10</v>
      </c>
      <c r="E4955" s="23">
        <v>0</v>
      </c>
      <c r="F4955" s="23">
        <v>0</v>
      </c>
      <c r="G4955" s="23">
        <v>10218.4</v>
      </c>
      <c r="H4955" s="23">
        <v>492405.3</v>
      </c>
      <c r="I4955" s="21" t="s">
        <v>11</v>
      </c>
      <c r="J4955" s="21" t="s">
        <v>12</v>
      </c>
      <c r="K4955" s="21" t="str">
        <f t="shared" si="254"/>
        <v/>
      </c>
      <c r="L4955" s="21" t="e">
        <f ca="1">IF(AND(K4955&lt;&gt; "", COUNTIF(SAP!#REF!,K4955)&gt;0),"Matched", "")</f>
        <v>#REF!</v>
      </c>
      <c r="M4955" s="21" t="str">
        <f t="shared" si="255"/>
        <v/>
      </c>
      <c r="N4955" s="21" t="e">
        <f ca="1">IF(AND(M4955&lt;&gt; "", COUNTIF(SAP!#REF!,M4955)&gt;0),"Matched", "")</f>
        <v>#REF!</v>
      </c>
      <c r="O4955" s="21" t="str">
        <f t="shared" si="256"/>
        <v/>
      </c>
      <c r="P4955" s="21" t="e">
        <f ca="1">IF(AND(O4955&lt;&gt; "", COUNTIF(SAP!#REF!,O4955)&gt;0),"Matched", "")</f>
        <v>#REF!</v>
      </c>
      <c r="Q4955" s="21" t="str">
        <f ca="1">IF(OR(D4955="AC",D4955="TR"),"Logic4"&amp;"_"&amp;TEXT(C4955,"dd.mm.yyyy") &amp;"_"&amp; 966561.77,"")</f>
        <v>Logic4_30.04.2020_966561.77</v>
      </c>
      <c r="R4955" s="21" t="e">
        <f ca="1">IF(AND(Q4955&lt;&gt; "", COUNTIF(SAP!#REF!,Q4955)&gt;0),"Matched", "")</f>
        <v>#REF!</v>
      </c>
    </row>
    <row r="4956" spans="1:18" hidden="1">
      <c r="A4956" s="21">
        <v>11563327</v>
      </c>
      <c r="B4956" s="22">
        <v>43951</v>
      </c>
      <c r="C4956" s="22">
        <v>43951</v>
      </c>
      <c r="D4956" s="21" t="s">
        <v>10</v>
      </c>
      <c r="E4956" s="23">
        <v>0</v>
      </c>
      <c r="F4956" s="23">
        <v>0</v>
      </c>
      <c r="G4956" s="23">
        <v>10224</v>
      </c>
      <c r="H4956" s="23">
        <v>502629.3</v>
      </c>
      <c r="I4956" s="21" t="s">
        <v>11</v>
      </c>
      <c r="J4956" s="21" t="s">
        <v>12</v>
      </c>
      <c r="K4956" s="21" t="str">
        <f t="shared" si="254"/>
        <v/>
      </c>
      <c r="L4956" s="21" t="e">
        <f ca="1">IF(AND(K4956&lt;&gt; "", COUNTIF(SAP!#REF!,K4956)&gt;0),"Matched", "")</f>
        <v>#REF!</v>
      </c>
      <c r="M4956" s="21" t="str">
        <f t="shared" si="255"/>
        <v/>
      </c>
      <c r="N4956" s="21" t="e">
        <f ca="1">IF(AND(M4956&lt;&gt; "", COUNTIF(SAP!#REF!,M4956)&gt;0),"Matched", "")</f>
        <v>#REF!</v>
      </c>
      <c r="O4956" s="21" t="str">
        <f t="shared" si="256"/>
        <v/>
      </c>
      <c r="P4956" s="21" t="e">
        <f ca="1">IF(AND(O4956&lt;&gt; "", COUNTIF(SAP!#REF!,O4956)&gt;0),"Matched", "")</f>
        <v>#REF!</v>
      </c>
      <c r="Q4956" s="21" t="str">
        <f ca="1">IF(OR(D4956="AC",D4956="TR"),"Logic4"&amp;"_"&amp;TEXT(C4956,"dd.mm.yyyy") &amp;"_"&amp; 966561.77,"")</f>
        <v>Logic4_30.04.2020_966561.77</v>
      </c>
      <c r="R4956" s="21" t="e">
        <f ca="1">IF(AND(Q4956&lt;&gt; "", COUNTIF(SAP!#REF!,Q4956)&gt;0),"Matched", "")</f>
        <v>#REF!</v>
      </c>
    </row>
    <row r="4957" spans="1:18" hidden="1">
      <c r="A4957" s="21">
        <v>11563327</v>
      </c>
      <c r="B4957" s="22">
        <v>43951</v>
      </c>
      <c r="C4957" s="22">
        <v>43951</v>
      </c>
      <c r="D4957" s="21" t="s">
        <v>10</v>
      </c>
      <c r="E4957" s="23">
        <v>0</v>
      </c>
      <c r="F4957" s="23">
        <v>0</v>
      </c>
      <c r="G4957" s="23">
        <v>10993.4</v>
      </c>
      <c r="H4957" s="23">
        <v>513622.7</v>
      </c>
      <c r="I4957" s="21" t="s">
        <v>11</v>
      </c>
      <c r="J4957" s="21" t="s">
        <v>12</v>
      </c>
      <c r="K4957" s="21" t="str">
        <f t="shared" si="254"/>
        <v/>
      </c>
      <c r="L4957" s="21" t="e">
        <f ca="1">IF(AND(K4957&lt;&gt; "", COUNTIF(SAP!#REF!,K4957)&gt;0),"Matched", "")</f>
        <v>#REF!</v>
      </c>
      <c r="M4957" s="21" t="str">
        <f t="shared" si="255"/>
        <v/>
      </c>
      <c r="N4957" s="21" t="e">
        <f ca="1">IF(AND(M4957&lt;&gt; "", COUNTIF(SAP!#REF!,M4957)&gt;0),"Matched", "")</f>
        <v>#REF!</v>
      </c>
      <c r="O4957" s="21" t="str">
        <f t="shared" si="256"/>
        <v/>
      </c>
      <c r="P4957" s="21" t="e">
        <f ca="1">IF(AND(O4957&lt;&gt; "", COUNTIF(SAP!#REF!,O4957)&gt;0),"Matched", "")</f>
        <v>#REF!</v>
      </c>
      <c r="Q4957" s="21" t="str">
        <f ca="1">IF(OR(D4957="AC",D4957="TR"),"Logic4"&amp;"_"&amp;TEXT(C4957,"dd.mm.yyyy") &amp;"_"&amp; 966561.77,"")</f>
        <v>Logic4_30.04.2020_966561.77</v>
      </c>
      <c r="R4957" s="21" t="e">
        <f ca="1">IF(AND(Q4957&lt;&gt; "", COUNTIF(SAP!#REF!,Q4957)&gt;0),"Matched", "")</f>
        <v>#REF!</v>
      </c>
    </row>
    <row r="4958" spans="1:18" hidden="1">
      <c r="A4958" s="21">
        <v>11563327</v>
      </c>
      <c r="B4958" s="22">
        <v>43951</v>
      </c>
      <c r="C4958" s="22">
        <v>43951</v>
      </c>
      <c r="D4958" s="21" t="s">
        <v>10</v>
      </c>
      <c r="E4958" s="23">
        <v>0</v>
      </c>
      <c r="F4958" s="23">
        <v>0</v>
      </c>
      <c r="G4958" s="23">
        <v>11568</v>
      </c>
      <c r="H4958" s="23">
        <v>525190.69999999995</v>
      </c>
      <c r="I4958" s="21" t="s">
        <v>11</v>
      </c>
      <c r="J4958" s="21" t="s">
        <v>12</v>
      </c>
      <c r="K4958" s="21" t="str">
        <f t="shared" si="254"/>
        <v/>
      </c>
      <c r="L4958" s="21" t="e">
        <f ca="1">IF(AND(K4958&lt;&gt; "", COUNTIF(SAP!#REF!,K4958)&gt;0),"Matched", "")</f>
        <v>#REF!</v>
      </c>
      <c r="M4958" s="21" t="str">
        <f t="shared" si="255"/>
        <v/>
      </c>
      <c r="N4958" s="21" t="e">
        <f ca="1">IF(AND(M4958&lt;&gt; "", COUNTIF(SAP!#REF!,M4958)&gt;0),"Matched", "")</f>
        <v>#REF!</v>
      </c>
      <c r="O4958" s="21" t="str">
        <f t="shared" si="256"/>
        <v/>
      </c>
      <c r="P4958" s="21" t="e">
        <f ca="1">IF(AND(O4958&lt;&gt; "", COUNTIF(SAP!#REF!,O4958)&gt;0),"Matched", "")</f>
        <v>#REF!</v>
      </c>
      <c r="Q4958" s="21" t="str">
        <f ca="1">IF(OR(D4958="AC",D4958="TR"),"Logic4"&amp;"_"&amp;TEXT(C4958,"dd.mm.yyyy") &amp;"_"&amp; 966561.77,"")</f>
        <v>Logic4_30.04.2020_966561.77</v>
      </c>
      <c r="R4958" s="21" t="e">
        <f ca="1">IF(AND(Q4958&lt;&gt; "", COUNTIF(SAP!#REF!,Q4958)&gt;0),"Matched", "")</f>
        <v>#REF!</v>
      </c>
    </row>
    <row r="4959" spans="1:18" hidden="1">
      <c r="A4959" s="21">
        <v>11563327</v>
      </c>
      <c r="B4959" s="22">
        <v>43951</v>
      </c>
      <c r="C4959" s="22">
        <v>43951</v>
      </c>
      <c r="D4959" s="21" t="s">
        <v>10</v>
      </c>
      <c r="E4959" s="23">
        <v>0</v>
      </c>
      <c r="F4959" s="23">
        <v>0</v>
      </c>
      <c r="G4959" s="23">
        <v>11592.5</v>
      </c>
      <c r="H4959" s="23">
        <v>536783.19999999995</v>
      </c>
      <c r="I4959" s="21" t="s">
        <v>11</v>
      </c>
      <c r="J4959" s="21" t="s">
        <v>12</v>
      </c>
      <c r="K4959" s="21" t="str">
        <f t="shared" si="254"/>
        <v/>
      </c>
      <c r="L4959" s="21" t="e">
        <f ca="1">IF(AND(K4959&lt;&gt; "", COUNTIF(SAP!#REF!,K4959)&gt;0),"Matched", "")</f>
        <v>#REF!</v>
      </c>
      <c r="M4959" s="21" t="str">
        <f t="shared" si="255"/>
        <v/>
      </c>
      <c r="N4959" s="21" t="e">
        <f ca="1">IF(AND(M4959&lt;&gt; "", COUNTIF(SAP!#REF!,M4959)&gt;0),"Matched", "")</f>
        <v>#REF!</v>
      </c>
      <c r="O4959" s="21" t="str">
        <f t="shared" si="256"/>
        <v/>
      </c>
      <c r="P4959" s="21" t="e">
        <f ca="1">IF(AND(O4959&lt;&gt; "", COUNTIF(SAP!#REF!,O4959)&gt;0),"Matched", "")</f>
        <v>#REF!</v>
      </c>
      <c r="Q4959" s="21" t="str">
        <f ca="1">IF(OR(D4959="AC",D4959="TR"),"Logic4"&amp;"_"&amp;TEXT(C4959,"dd.mm.yyyy") &amp;"_"&amp; 966561.77,"")</f>
        <v>Logic4_30.04.2020_966561.77</v>
      </c>
      <c r="R4959" s="21" t="e">
        <f ca="1">IF(AND(Q4959&lt;&gt; "", COUNTIF(SAP!#REF!,Q4959)&gt;0),"Matched", "")</f>
        <v>#REF!</v>
      </c>
    </row>
    <row r="4960" spans="1:18" hidden="1">
      <c r="A4960" s="21">
        <v>11563327</v>
      </c>
      <c r="B4960" s="22">
        <v>43951</v>
      </c>
      <c r="C4960" s="22">
        <v>43951</v>
      </c>
      <c r="D4960" s="21" t="s">
        <v>10</v>
      </c>
      <c r="E4960" s="23">
        <v>0</v>
      </c>
      <c r="F4960" s="23">
        <v>0</v>
      </c>
      <c r="G4960" s="23">
        <v>11595.2</v>
      </c>
      <c r="H4960" s="23">
        <v>548378.4</v>
      </c>
      <c r="I4960" s="21" t="s">
        <v>11</v>
      </c>
      <c r="J4960" s="21" t="s">
        <v>12</v>
      </c>
      <c r="K4960" s="21" t="str">
        <f t="shared" si="254"/>
        <v/>
      </c>
      <c r="L4960" s="21" t="e">
        <f ca="1">IF(AND(K4960&lt;&gt; "", COUNTIF(SAP!#REF!,K4960)&gt;0),"Matched", "")</f>
        <v>#REF!</v>
      </c>
      <c r="M4960" s="21" t="str">
        <f t="shared" si="255"/>
        <v/>
      </c>
      <c r="N4960" s="21" t="e">
        <f ca="1">IF(AND(M4960&lt;&gt; "", COUNTIF(SAP!#REF!,M4960)&gt;0),"Matched", "")</f>
        <v>#REF!</v>
      </c>
      <c r="O4960" s="21" t="str">
        <f t="shared" si="256"/>
        <v/>
      </c>
      <c r="P4960" s="21" t="e">
        <f ca="1">IF(AND(O4960&lt;&gt; "", COUNTIF(SAP!#REF!,O4960)&gt;0),"Matched", "")</f>
        <v>#REF!</v>
      </c>
      <c r="Q4960" s="21" t="str">
        <f ca="1">IF(OR(D4960="AC",D4960="TR"),"Logic4"&amp;"_"&amp;TEXT(C4960,"dd.mm.yyyy") &amp;"_"&amp; 966561.77,"")</f>
        <v>Logic4_30.04.2020_966561.77</v>
      </c>
      <c r="R4960" s="21" t="e">
        <f ca="1">IF(AND(Q4960&lt;&gt; "", COUNTIF(SAP!#REF!,Q4960)&gt;0),"Matched", "")</f>
        <v>#REF!</v>
      </c>
    </row>
    <row r="4961" spans="1:18" hidden="1">
      <c r="A4961" s="21">
        <v>11563327</v>
      </c>
      <c r="B4961" s="22">
        <v>43951</v>
      </c>
      <c r="C4961" s="22">
        <v>43951</v>
      </c>
      <c r="D4961" s="21" t="s">
        <v>10</v>
      </c>
      <c r="E4961" s="23">
        <v>0</v>
      </c>
      <c r="F4961" s="23">
        <v>0</v>
      </c>
      <c r="G4961" s="23">
        <v>12063.41</v>
      </c>
      <c r="H4961" s="23">
        <v>560441.81000000006</v>
      </c>
      <c r="I4961" s="21" t="s">
        <v>11</v>
      </c>
      <c r="J4961" s="21" t="s">
        <v>12</v>
      </c>
      <c r="K4961" s="21" t="str">
        <f t="shared" si="254"/>
        <v/>
      </c>
      <c r="L4961" s="21" t="e">
        <f ca="1">IF(AND(K4961&lt;&gt; "", COUNTIF(SAP!#REF!,K4961)&gt;0),"Matched", "")</f>
        <v>#REF!</v>
      </c>
      <c r="M4961" s="21" t="str">
        <f t="shared" si="255"/>
        <v/>
      </c>
      <c r="N4961" s="21" t="e">
        <f ca="1">IF(AND(M4961&lt;&gt; "", COUNTIF(SAP!#REF!,M4961)&gt;0),"Matched", "")</f>
        <v>#REF!</v>
      </c>
      <c r="O4961" s="21" t="str">
        <f t="shared" si="256"/>
        <v/>
      </c>
      <c r="P4961" s="21" t="e">
        <f ca="1">IF(AND(O4961&lt;&gt; "", COUNTIF(SAP!#REF!,O4961)&gt;0),"Matched", "")</f>
        <v>#REF!</v>
      </c>
      <c r="Q4961" s="21" t="str">
        <f ca="1">IF(OR(D4961="AC",D4961="TR"),"Logic4"&amp;"_"&amp;TEXT(C4961,"dd.mm.yyyy") &amp;"_"&amp; 966561.77,"")</f>
        <v>Logic4_30.04.2020_966561.77</v>
      </c>
      <c r="R4961" s="21" t="e">
        <f ca="1">IF(AND(Q4961&lt;&gt; "", COUNTIF(SAP!#REF!,Q4961)&gt;0),"Matched", "")</f>
        <v>#REF!</v>
      </c>
    </row>
    <row r="4962" spans="1:18" hidden="1">
      <c r="A4962" s="21">
        <v>11563327</v>
      </c>
      <c r="B4962" s="22">
        <v>43951</v>
      </c>
      <c r="C4962" s="22">
        <v>43951</v>
      </c>
      <c r="D4962" s="21" t="s">
        <v>10</v>
      </c>
      <c r="E4962" s="23">
        <v>0</v>
      </c>
      <c r="F4962" s="23">
        <v>0</v>
      </c>
      <c r="G4962" s="23">
        <v>12149.6</v>
      </c>
      <c r="H4962" s="23">
        <v>572591.41</v>
      </c>
      <c r="I4962" s="21" t="s">
        <v>11</v>
      </c>
      <c r="J4962" s="21" t="s">
        <v>12</v>
      </c>
      <c r="K4962" s="21" t="str">
        <f t="shared" si="254"/>
        <v/>
      </c>
      <c r="L4962" s="21" t="e">
        <f ca="1">IF(AND(K4962&lt;&gt; "", COUNTIF(SAP!#REF!,K4962)&gt;0),"Matched", "")</f>
        <v>#REF!</v>
      </c>
      <c r="M4962" s="21" t="str">
        <f t="shared" si="255"/>
        <v/>
      </c>
      <c r="N4962" s="21" t="e">
        <f ca="1">IF(AND(M4962&lt;&gt; "", COUNTIF(SAP!#REF!,M4962)&gt;0),"Matched", "")</f>
        <v>#REF!</v>
      </c>
      <c r="O4962" s="21" t="str">
        <f t="shared" si="256"/>
        <v/>
      </c>
      <c r="P4962" s="21" t="e">
        <f ca="1">IF(AND(O4962&lt;&gt; "", COUNTIF(SAP!#REF!,O4962)&gt;0),"Matched", "")</f>
        <v>#REF!</v>
      </c>
      <c r="Q4962" s="21" t="str">
        <f ca="1">IF(OR(D4962="AC",D4962="TR"),"Logic4"&amp;"_"&amp;TEXT(C4962,"dd.mm.yyyy") &amp;"_"&amp; 966561.77,"")</f>
        <v>Logic4_30.04.2020_966561.77</v>
      </c>
      <c r="R4962" s="21" t="e">
        <f ca="1">IF(AND(Q4962&lt;&gt; "", COUNTIF(SAP!#REF!,Q4962)&gt;0),"Matched", "")</f>
        <v>#REF!</v>
      </c>
    </row>
    <row r="4963" spans="1:18" hidden="1">
      <c r="A4963" s="21">
        <v>11563327</v>
      </c>
      <c r="B4963" s="22">
        <v>43951</v>
      </c>
      <c r="C4963" s="22">
        <v>43951</v>
      </c>
      <c r="D4963" s="21" t="s">
        <v>10</v>
      </c>
      <c r="E4963" s="23">
        <v>0</v>
      </c>
      <c r="F4963" s="23">
        <v>0</v>
      </c>
      <c r="G4963" s="23">
        <v>12176.65</v>
      </c>
      <c r="H4963" s="23">
        <v>584768.06000000006</v>
      </c>
      <c r="I4963" s="21" t="s">
        <v>11</v>
      </c>
      <c r="J4963" s="21" t="s">
        <v>12</v>
      </c>
      <c r="K4963" s="21" t="str">
        <f t="shared" si="254"/>
        <v/>
      </c>
      <c r="L4963" s="21" t="e">
        <f ca="1">IF(AND(K4963&lt;&gt; "", COUNTIF(SAP!#REF!,K4963)&gt;0),"Matched", "")</f>
        <v>#REF!</v>
      </c>
      <c r="M4963" s="21" t="str">
        <f t="shared" si="255"/>
        <v/>
      </c>
      <c r="N4963" s="21" t="e">
        <f ca="1">IF(AND(M4963&lt;&gt; "", COUNTIF(SAP!#REF!,M4963)&gt;0),"Matched", "")</f>
        <v>#REF!</v>
      </c>
      <c r="O4963" s="21" t="str">
        <f t="shared" si="256"/>
        <v/>
      </c>
      <c r="P4963" s="21" t="e">
        <f ca="1">IF(AND(O4963&lt;&gt; "", COUNTIF(SAP!#REF!,O4963)&gt;0),"Matched", "")</f>
        <v>#REF!</v>
      </c>
      <c r="Q4963" s="21" t="str">
        <f ca="1">IF(OR(D4963="AC",D4963="TR"),"Logic4"&amp;"_"&amp;TEXT(C4963,"dd.mm.yyyy") &amp;"_"&amp; 966561.77,"")</f>
        <v>Logic4_30.04.2020_966561.77</v>
      </c>
      <c r="R4963" s="21" t="e">
        <f ca="1">IF(AND(Q4963&lt;&gt; "", COUNTIF(SAP!#REF!,Q4963)&gt;0),"Matched", "")</f>
        <v>#REF!</v>
      </c>
    </row>
    <row r="4964" spans="1:18" hidden="1">
      <c r="A4964" s="21">
        <v>11563327</v>
      </c>
      <c r="B4964" s="22">
        <v>43951</v>
      </c>
      <c r="C4964" s="22">
        <v>43951</v>
      </c>
      <c r="D4964" s="21" t="s">
        <v>10</v>
      </c>
      <c r="E4964" s="23">
        <v>0</v>
      </c>
      <c r="F4964" s="23">
        <v>0</v>
      </c>
      <c r="G4964" s="23">
        <v>13202.03</v>
      </c>
      <c r="H4964" s="23">
        <v>597970.09</v>
      </c>
      <c r="I4964" s="21" t="s">
        <v>11</v>
      </c>
      <c r="J4964" s="21" t="s">
        <v>12</v>
      </c>
      <c r="K4964" s="21" t="str">
        <f t="shared" si="254"/>
        <v/>
      </c>
      <c r="L4964" s="21" t="e">
        <f ca="1">IF(AND(K4964&lt;&gt; "", COUNTIF(SAP!#REF!,K4964)&gt;0),"Matched", "")</f>
        <v>#REF!</v>
      </c>
      <c r="M4964" s="21" t="str">
        <f t="shared" si="255"/>
        <v/>
      </c>
      <c r="N4964" s="21" t="e">
        <f ca="1">IF(AND(M4964&lt;&gt; "", COUNTIF(SAP!#REF!,M4964)&gt;0),"Matched", "")</f>
        <v>#REF!</v>
      </c>
      <c r="O4964" s="21" t="str">
        <f t="shared" si="256"/>
        <v/>
      </c>
      <c r="P4964" s="21" t="e">
        <f ca="1">IF(AND(O4964&lt;&gt; "", COUNTIF(SAP!#REF!,O4964)&gt;0),"Matched", "")</f>
        <v>#REF!</v>
      </c>
      <c r="Q4964" s="21" t="str">
        <f ca="1">IF(OR(D4964="AC",D4964="TR"),"Logic4"&amp;"_"&amp;TEXT(C4964,"dd.mm.yyyy") &amp;"_"&amp; 966561.77,"")</f>
        <v>Logic4_30.04.2020_966561.77</v>
      </c>
      <c r="R4964" s="21" t="e">
        <f ca="1">IF(AND(Q4964&lt;&gt; "", COUNTIF(SAP!#REF!,Q4964)&gt;0),"Matched", "")</f>
        <v>#REF!</v>
      </c>
    </row>
    <row r="4965" spans="1:18" hidden="1">
      <c r="A4965" s="21">
        <v>11563327</v>
      </c>
      <c r="B4965" s="22">
        <v>43951</v>
      </c>
      <c r="C4965" s="22">
        <v>43951</v>
      </c>
      <c r="D4965" s="21" t="s">
        <v>10</v>
      </c>
      <c r="E4965" s="23">
        <v>0</v>
      </c>
      <c r="F4965" s="23">
        <v>0</v>
      </c>
      <c r="G4965" s="23">
        <v>13921.43</v>
      </c>
      <c r="H4965" s="23">
        <v>611891.52</v>
      </c>
      <c r="I4965" s="21" t="s">
        <v>11</v>
      </c>
      <c r="J4965" s="21" t="s">
        <v>12</v>
      </c>
      <c r="K4965" s="21" t="str">
        <f t="shared" si="254"/>
        <v/>
      </c>
      <c r="L4965" s="21" t="e">
        <f ca="1">IF(AND(K4965&lt;&gt; "", COUNTIF(SAP!#REF!,K4965)&gt;0),"Matched", "")</f>
        <v>#REF!</v>
      </c>
      <c r="M4965" s="21" t="str">
        <f t="shared" si="255"/>
        <v/>
      </c>
      <c r="N4965" s="21" t="e">
        <f ca="1">IF(AND(M4965&lt;&gt; "", COUNTIF(SAP!#REF!,M4965)&gt;0),"Matched", "")</f>
        <v>#REF!</v>
      </c>
      <c r="O4965" s="21" t="str">
        <f t="shared" si="256"/>
        <v/>
      </c>
      <c r="P4965" s="21" t="e">
        <f ca="1">IF(AND(O4965&lt;&gt; "", COUNTIF(SAP!#REF!,O4965)&gt;0),"Matched", "")</f>
        <v>#REF!</v>
      </c>
      <c r="Q4965" s="21" t="str">
        <f ca="1">IF(OR(D4965="AC",D4965="TR"),"Logic4"&amp;"_"&amp;TEXT(C4965,"dd.mm.yyyy") &amp;"_"&amp; 966561.77,"")</f>
        <v>Logic4_30.04.2020_966561.77</v>
      </c>
      <c r="R4965" s="21" t="e">
        <f ca="1">IF(AND(Q4965&lt;&gt; "", COUNTIF(SAP!#REF!,Q4965)&gt;0),"Matched", "")</f>
        <v>#REF!</v>
      </c>
    </row>
    <row r="4966" spans="1:18" hidden="1">
      <c r="A4966" s="21">
        <v>11563327</v>
      </c>
      <c r="B4966" s="22">
        <v>43951</v>
      </c>
      <c r="C4966" s="22">
        <v>43951</v>
      </c>
      <c r="D4966" s="21" t="s">
        <v>10</v>
      </c>
      <c r="E4966" s="23">
        <v>0</v>
      </c>
      <c r="F4966" s="23">
        <v>0</v>
      </c>
      <c r="G4966" s="23">
        <v>15039.6</v>
      </c>
      <c r="H4966" s="23">
        <v>626931.12</v>
      </c>
      <c r="I4966" s="21" t="s">
        <v>11</v>
      </c>
      <c r="J4966" s="21" t="s">
        <v>12</v>
      </c>
      <c r="K4966" s="21" t="str">
        <f t="shared" si="254"/>
        <v/>
      </c>
      <c r="L4966" s="21" t="e">
        <f ca="1">IF(AND(K4966&lt;&gt; "", COUNTIF(SAP!#REF!,K4966)&gt;0),"Matched", "")</f>
        <v>#REF!</v>
      </c>
      <c r="M4966" s="21" t="str">
        <f t="shared" si="255"/>
        <v/>
      </c>
      <c r="N4966" s="21" t="e">
        <f ca="1">IF(AND(M4966&lt;&gt; "", COUNTIF(SAP!#REF!,M4966)&gt;0),"Matched", "")</f>
        <v>#REF!</v>
      </c>
      <c r="O4966" s="21" t="str">
        <f t="shared" si="256"/>
        <v/>
      </c>
      <c r="P4966" s="21" t="e">
        <f ca="1">IF(AND(O4966&lt;&gt; "", COUNTIF(SAP!#REF!,O4966)&gt;0),"Matched", "")</f>
        <v>#REF!</v>
      </c>
      <c r="Q4966" s="21" t="str">
        <f ca="1">IF(OR(D4966="AC",D4966="TR"),"Logic4"&amp;"_"&amp;TEXT(C4966,"dd.mm.yyyy") &amp;"_"&amp; 966561.77,"")</f>
        <v>Logic4_30.04.2020_966561.77</v>
      </c>
      <c r="R4966" s="21" t="e">
        <f ca="1">IF(AND(Q4966&lt;&gt; "", COUNTIF(SAP!#REF!,Q4966)&gt;0),"Matched", "")</f>
        <v>#REF!</v>
      </c>
    </row>
    <row r="4967" spans="1:18" hidden="1">
      <c r="A4967" s="21">
        <v>11563327</v>
      </c>
      <c r="B4967" s="22">
        <v>43951</v>
      </c>
      <c r="C4967" s="22">
        <v>43951</v>
      </c>
      <c r="D4967" s="21" t="s">
        <v>10</v>
      </c>
      <c r="E4967" s="23">
        <v>0</v>
      </c>
      <c r="F4967" s="23">
        <v>0</v>
      </c>
      <c r="G4967" s="23">
        <v>16687.099999999999</v>
      </c>
      <c r="H4967" s="23">
        <v>643618.22</v>
      </c>
      <c r="I4967" s="21" t="s">
        <v>11</v>
      </c>
      <c r="J4967" s="21" t="s">
        <v>12</v>
      </c>
      <c r="K4967" s="21" t="str">
        <f t="shared" si="254"/>
        <v/>
      </c>
      <c r="L4967" s="21" t="e">
        <f ca="1">IF(AND(K4967&lt;&gt; "", COUNTIF(SAP!#REF!,K4967)&gt;0),"Matched", "")</f>
        <v>#REF!</v>
      </c>
      <c r="M4967" s="21" t="str">
        <f t="shared" si="255"/>
        <v/>
      </c>
      <c r="N4967" s="21" t="e">
        <f ca="1">IF(AND(M4967&lt;&gt; "", COUNTIF(SAP!#REF!,M4967)&gt;0),"Matched", "")</f>
        <v>#REF!</v>
      </c>
      <c r="O4967" s="21" t="str">
        <f t="shared" si="256"/>
        <v/>
      </c>
      <c r="P4967" s="21" t="e">
        <f ca="1">IF(AND(O4967&lt;&gt; "", COUNTIF(SAP!#REF!,O4967)&gt;0),"Matched", "")</f>
        <v>#REF!</v>
      </c>
      <c r="Q4967" s="21" t="str">
        <f ca="1">IF(OR(D4967="AC",D4967="TR"),"Logic4"&amp;"_"&amp;TEXT(C4967,"dd.mm.yyyy") &amp;"_"&amp; 966561.77,"")</f>
        <v>Logic4_30.04.2020_966561.77</v>
      </c>
      <c r="R4967" s="21" t="e">
        <f ca="1">IF(AND(Q4967&lt;&gt; "", COUNTIF(SAP!#REF!,Q4967)&gt;0),"Matched", "")</f>
        <v>#REF!</v>
      </c>
    </row>
    <row r="4968" spans="1:18" hidden="1">
      <c r="A4968" s="21">
        <v>11563327</v>
      </c>
      <c r="B4968" s="22">
        <v>43951</v>
      </c>
      <c r="C4968" s="22">
        <v>43951</v>
      </c>
      <c r="D4968" s="21" t="s">
        <v>10</v>
      </c>
      <c r="E4968" s="23">
        <v>0</v>
      </c>
      <c r="F4968" s="23">
        <v>0</v>
      </c>
      <c r="G4968" s="23">
        <v>17544.759999999998</v>
      </c>
      <c r="H4968" s="23">
        <v>661162.98</v>
      </c>
      <c r="I4968" s="21" t="s">
        <v>11</v>
      </c>
      <c r="J4968" s="21" t="s">
        <v>12</v>
      </c>
      <c r="K4968" s="21" t="str">
        <f t="shared" si="254"/>
        <v/>
      </c>
      <c r="L4968" s="21" t="e">
        <f ca="1">IF(AND(K4968&lt;&gt; "", COUNTIF(SAP!#REF!,K4968)&gt;0),"Matched", "")</f>
        <v>#REF!</v>
      </c>
      <c r="M4968" s="21" t="str">
        <f t="shared" si="255"/>
        <v/>
      </c>
      <c r="N4968" s="21" t="e">
        <f ca="1">IF(AND(M4968&lt;&gt; "", COUNTIF(SAP!#REF!,M4968)&gt;0),"Matched", "")</f>
        <v>#REF!</v>
      </c>
      <c r="O4968" s="21" t="str">
        <f t="shared" si="256"/>
        <v/>
      </c>
      <c r="P4968" s="21" t="e">
        <f ca="1">IF(AND(O4968&lt;&gt; "", COUNTIF(SAP!#REF!,O4968)&gt;0),"Matched", "")</f>
        <v>#REF!</v>
      </c>
      <c r="Q4968" s="21" t="str">
        <f ca="1">IF(OR(D4968="AC",D4968="TR"),"Logic4"&amp;"_"&amp;TEXT(C4968,"dd.mm.yyyy") &amp;"_"&amp; 966561.77,"")</f>
        <v>Logic4_30.04.2020_966561.77</v>
      </c>
      <c r="R4968" s="21" t="e">
        <f ca="1">IF(AND(Q4968&lt;&gt; "", COUNTIF(SAP!#REF!,Q4968)&gt;0),"Matched", "")</f>
        <v>#REF!</v>
      </c>
    </row>
    <row r="4969" spans="1:18" hidden="1">
      <c r="A4969" s="21">
        <v>11563327</v>
      </c>
      <c r="B4969" s="22">
        <v>43951</v>
      </c>
      <c r="C4969" s="22">
        <v>43951</v>
      </c>
      <c r="D4969" s="21" t="s">
        <v>10</v>
      </c>
      <c r="E4969" s="23">
        <v>0</v>
      </c>
      <c r="F4969" s="23">
        <v>0</v>
      </c>
      <c r="G4969" s="23">
        <v>17907.400000000001</v>
      </c>
      <c r="H4969" s="23">
        <v>679070.38</v>
      </c>
      <c r="I4969" s="21" t="s">
        <v>11</v>
      </c>
      <c r="J4969" s="21" t="s">
        <v>12</v>
      </c>
      <c r="K4969" s="21" t="str">
        <f t="shared" si="254"/>
        <v/>
      </c>
      <c r="L4969" s="21" t="e">
        <f ca="1">IF(AND(K4969&lt;&gt; "", COUNTIF(SAP!#REF!,K4969)&gt;0),"Matched", "")</f>
        <v>#REF!</v>
      </c>
      <c r="M4969" s="21" t="str">
        <f t="shared" si="255"/>
        <v/>
      </c>
      <c r="N4969" s="21" t="e">
        <f ca="1">IF(AND(M4969&lt;&gt; "", COUNTIF(SAP!#REF!,M4969)&gt;0),"Matched", "")</f>
        <v>#REF!</v>
      </c>
      <c r="O4969" s="21" t="str">
        <f t="shared" si="256"/>
        <v/>
      </c>
      <c r="P4969" s="21" t="e">
        <f ca="1">IF(AND(O4969&lt;&gt; "", COUNTIF(SAP!#REF!,O4969)&gt;0),"Matched", "")</f>
        <v>#REF!</v>
      </c>
      <c r="Q4969" s="21" t="str">
        <f ca="1">IF(OR(D4969="AC",D4969="TR"),"Logic4"&amp;"_"&amp;TEXT(C4969,"dd.mm.yyyy") &amp;"_"&amp; 966561.77,"")</f>
        <v>Logic4_30.04.2020_966561.77</v>
      </c>
      <c r="R4969" s="21" t="e">
        <f ca="1">IF(AND(Q4969&lt;&gt; "", COUNTIF(SAP!#REF!,Q4969)&gt;0),"Matched", "")</f>
        <v>#REF!</v>
      </c>
    </row>
    <row r="4970" spans="1:18" hidden="1">
      <c r="A4970" s="21">
        <v>11563327</v>
      </c>
      <c r="B4970" s="22">
        <v>43951</v>
      </c>
      <c r="C4970" s="22">
        <v>43951</v>
      </c>
      <c r="D4970" s="21" t="s">
        <v>10</v>
      </c>
      <c r="E4970" s="23">
        <v>0</v>
      </c>
      <c r="F4970" s="23">
        <v>0</v>
      </c>
      <c r="G4970" s="23">
        <v>18932.22</v>
      </c>
      <c r="H4970" s="23">
        <v>698002.6</v>
      </c>
      <c r="I4970" s="21" t="s">
        <v>11</v>
      </c>
      <c r="J4970" s="21" t="s">
        <v>12</v>
      </c>
      <c r="K4970" s="21" t="str">
        <f t="shared" si="254"/>
        <v/>
      </c>
      <c r="L4970" s="21" t="e">
        <f ca="1">IF(AND(K4970&lt;&gt; "", COUNTIF(SAP!#REF!,K4970)&gt;0),"Matched", "")</f>
        <v>#REF!</v>
      </c>
      <c r="M4970" s="21" t="str">
        <f t="shared" si="255"/>
        <v/>
      </c>
      <c r="N4970" s="21" t="e">
        <f ca="1">IF(AND(M4970&lt;&gt; "", COUNTIF(SAP!#REF!,M4970)&gt;0),"Matched", "")</f>
        <v>#REF!</v>
      </c>
      <c r="O4970" s="21" t="str">
        <f t="shared" si="256"/>
        <v/>
      </c>
      <c r="P4970" s="21" t="e">
        <f ca="1">IF(AND(O4970&lt;&gt; "", COUNTIF(SAP!#REF!,O4970)&gt;0),"Matched", "")</f>
        <v>#REF!</v>
      </c>
      <c r="Q4970" s="21" t="str">
        <f ca="1">IF(OR(D4970="AC",D4970="TR"),"Logic4"&amp;"_"&amp;TEXT(C4970,"dd.mm.yyyy") &amp;"_"&amp; 966561.77,"")</f>
        <v>Logic4_30.04.2020_966561.77</v>
      </c>
      <c r="R4970" s="21" t="e">
        <f ca="1">IF(AND(Q4970&lt;&gt; "", COUNTIF(SAP!#REF!,Q4970)&gt;0),"Matched", "")</f>
        <v>#REF!</v>
      </c>
    </row>
    <row r="4971" spans="1:18" hidden="1">
      <c r="A4971" s="21">
        <v>11563327</v>
      </c>
      <c r="B4971" s="22">
        <v>43951</v>
      </c>
      <c r="C4971" s="22">
        <v>43951</v>
      </c>
      <c r="D4971" s="21" t="s">
        <v>10</v>
      </c>
      <c r="E4971" s="23">
        <v>0</v>
      </c>
      <c r="F4971" s="23">
        <v>0</v>
      </c>
      <c r="G4971" s="23">
        <v>19927.3</v>
      </c>
      <c r="H4971" s="23">
        <v>717929.9</v>
      </c>
      <c r="I4971" s="21" t="s">
        <v>11</v>
      </c>
      <c r="J4971" s="21" t="s">
        <v>12</v>
      </c>
      <c r="K4971" s="21" t="str">
        <f t="shared" si="254"/>
        <v/>
      </c>
      <c r="L4971" s="21" t="e">
        <f ca="1">IF(AND(K4971&lt;&gt; "", COUNTIF(SAP!#REF!,K4971)&gt;0),"Matched", "")</f>
        <v>#REF!</v>
      </c>
      <c r="M4971" s="21" t="str">
        <f t="shared" si="255"/>
        <v/>
      </c>
      <c r="N4971" s="21" t="e">
        <f ca="1">IF(AND(M4971&lt;&gt; "", COUNTIF(SAP!#REF!,M4971)&gt;0),"Matched", "")</f>
        <v>#REF!</v>
      </c>
      <c r="O4971" s="21" t="str">
        <f t="shared" si="256"/>
        <v/>
      </c>
      <c r="P4971" s="21" t="e">
        <f ca="1">IF(AND(O4971&lt;&gt; "", COUNTIF(SAP!#REF!,O4971)&gt;0),"Matched", "")</f>
        <v>#REF!</v>
      </c>
      <c r="Q4971" s="21" t="str">
        <f ca="1">IF(OR(D4971="AC",D4971="TR"),"Logic4"&amp;"_"&amp;TEXT(C4971,"dd.mm.yyyy") &amp;"_"&amp; 966561.77,"")</f>
        <v>Logic4_30.04.2020_966561.77</v>
      </c>
      <c r="R4971" s="21" t="e">
        <f ca="1">IF(AND(Q4971&lt;&gt; "", COUNTIF(SAP!#REF!,Q4971)&gt;0),"Matched", "")</f>
        <v>#REF!</v>
      </c>
    </row>
    <row r="4972" spans="1:18" hidden="1">
      <c r="A4972" s="21">
        <v>11563327</v>
      </c>
      <c r="B4972" s="22">
        <v>43951</v>
      </c>
      <c r="C4972" s="22">
        <v>43951</v>
      </c>
      <c r="D4972" s="21" t="s">
        <v>10</v>
      </c>
      <c r="E4972" s="23">
        <v>0</v>
      </c>
      <c r="F4972" s="23">
        <v>0</v>
      </c>
      <c r="G4972" s="23">
        <v>20791.990000000002</v>
      </c>
      <c r="H4972" s="23">
        <v>738721.89</v>
      </c>
      <c r="I4972" s="21" t="s">
        <v>11</v>
      </c>
      <c r="J4972" s="21" t="s">
        <v>12</v>
      </c>
      <c r="K4972" s="21" t="str">
        <f t="shared" si="254"/>
        <v/>
      </c>
      <c r="L4972" s="21" t="e">
        <f ca="1">IF(AND(K4972&lt;&gt; "", COUNTIF(SAP!#REF!,K4972)&gt;0),"Matched", "")</f>
        <v>#REF!</v>
      </c>
      <c r="M4972" s="21" t="str">
        <f t="shared" si="255"/>
        <v/>
      </c>
      <c r="N4972" s="21" t="e">
        <f ca="1">IF(AND(M4972&lt;&gt; "", COUNTIF(SAP!#REF!,M4972)&gt;0),"Matched", "")</f>
        <v>#REF!</v>
      </c>
      <c r="O4972" s="21" t="str">
        <f t="shared" si="256"/>
        <v/>
      </c>
      <c r="P4972" s="21" t="e">
        <f ca="1">IF(AND(O4972&lt;&gt; "", COUNTIF(SAP!#REF!,O4972)&gt;0),"Matched", "")</f>
        <v>#REF!</v>
      </c>
      <c r="Q4972" s="21" t="str">
        <f ca="1">IF(OR(D4972="AC",D4972="TR"),"Logic4"&amp;"_"&amp;TEXT(C4972,"dd.mm.yyyy") &amp;"_"&amp; 966561.77,"")</f>
        <v>Logic4_30.04.2020_966561.77</v>
      </c>
      <c r="R4972" s="21" t="e">
        <f ca="1">IF(AND(Q4972&lt;&gt; "", COUNTIF(SAP!#REF!,Q4972)&gt;0),"Matched", "")</f>
        <v>#REF!</v>
      </c>
    </row>
    <row r="4973" spans="1:18" hidden="1">
      <c r="A4973" s="21">
        <v>11563327</v>
      </c>
      <c r="B4973" s="22">
        <v>43951</v>
      </c>
      <c r="C4973" s="22">
        <v>43951</v>
      </c>
      <c r="D4973" s="21" t="s">
        <v>10</v>
      </c>
      <c r="E4973" s="23">
        <v>0</v>
      </c>
      <c r="F4973" s="23">
        <v>0</v>
      </c>
      <c r="G4973" s="23">
        <v>20860.7</v>
      </c>
      <c r="H4973" s="23">
        <v>759582.59</v>
      </c>
      <c r="I4973" s="21" t="s">
        <v>11</v>
      </c>
      <c r="J4973" s="21" t="s">
        <v>12</v>
      </c>
      <c r="K4973" s="21" t="str">
        <f t="shared" si="254"/>
        <v/>
      </c>
      <c r="L4973" s="21" t="e">
        <f ca="1">IF(AND(K4973&lt;&gt; "", COUNTIF(SAP!#REF!,K4973)&gt;0),"Matched", "")</f>
        <v>#REF!</v>
      </c>
      <c r="M4973" s="21" t="str">
        <f t="shared" si="255"/>
        <v/>
      </c>
      <c r="N4973" s="21" t="e">
        <f ca="1">IF(AND(M4973&lt;&gt; "", COUNTIF(SAP!#REF!,M4973)&gt;0),"Matched", "")</f>
        <v>#REF!</v>
      </c>
      <c r="O4973" s="21" t="str">
        <f t="shared" si="256"/>
        <v/>
      </c>
      <c r="P4973" s="21" t="e">
        <f ca="1">IF(AND(O4973&lt;&gt; "", COUNTIF(SAP!#REF!,O4973)&gt;0),"Matched", "")</f>
        <v>#REF!</v>
      </c>
      <c r="Q4973" s="21" t="str">
        <f ca="1">IF(OR(D4973="AC",D4973="TR"),"Logic4"&amp;"_"&amp;TEXT(C4973,"dd.mm.yyyy") &amp;"_"&amp; 966561.77,"")</f>
        <v>Logic4_30.04.2020_966561.77</v>
      </c>
      <c r="R4973" s="21" t="e">
        <f ca="1">IF(AND(Q4973&lt;&gt; "", COUNTIF(SAP!#REF!,Q4973)&gt;0),"Matched", "")</f>
        <v>#REF!</v>
      </c>
    </row>
    <row r="4974" spans="1:18" hidden="1">
      <c r="A4974" s="21">
        <v>11563327</v>
      </c>
      <c r="B4974" s="22">
        <v>43951</v>
      </c>
      <c r="C4974" s="22">
        <v>43951</v>
      </c>
      <c r="D4974" s="21" t="s">
        <v>10</v>
      </c>
      <c r="E4974" s="23">
        <v>0</v>
      </c>
      <c r="F4974" s="23">
        <v>0</v>
      </c>
      <c r="G4974" s="23">
        <v>22301.7</v>
      </c>
      <c r="H4974" s="23">
        <v>781884.29</v>
      </c>
      <c r="I4974" s="21" t="s">
        <v>11</v>
      </c>
      <c r="J4974" s="21" t="s">
        <v>12</v>
      </c>
      <c r="K4974" s="21" t="str">
        <f t="shared" si="254"/>
        <v/>
      </c>
      <c r="L4974" s="21" t="e">
        <f ca="1">IF(AND(K4974&lt;&gt; "", COUNTIF(SAP!#REF!,K4974)&gt;0),"Matched", "")</f>
        <v>#REF!</v>
      </c>
      <c r="M4974" s="21" t="str">
        <f t="shared" si="255"/>
        <v/>
      </c>
      <c r="N4974" s="21" t="e">
        <f ca="1">IF(AND(M4974&lt;&gt; "", COUNTIF(SAP!#REF!,M4974)&gt;0),"Matched", "")</f>
        <v>#REF!</v>
      </c>
      <c r="O4974" s="21" t="str">
        <f t="shared" si="256"/>
        <v/>
      </c>
      <c r="P4974" s="21" t="e">
        <f ca="1">IF(AND(O4974&lt;&gt; "", COUNTIF(SAP!#REF!,O4974)&gt;0),"Matched", "")</f>
        <v>#REF!</v>
      </c>
      <c r="Q4974" s="21" t="str">
        <f ca="1">IF(OR(D4974="AC",D4974="TR"),"Logic4"&amp;"_"&amp;TEXT(C4974,"dd.mm.yyyy") &amp;"_"&amp; 966561.77,"")</f>
        <v>Logic4_30.04.2020_966561.77</v>
      </c>
      <c r="R4974" s="21" t="e">
        <f ca="1">IF(AND(Q4974&lt;&gt; "", COUNTIF(SAP!#REF!,Q4974)&gt;0),"Matched", "")</f>
        <v>#REF!</v>
      </c>
    </row>
    <row r="4975" spans="1:18" hidden="1">
      <c r="A4975" s="21">
        <v>11563327</v>
      </c>
      <c r="B4975" s="22">
        <v>43951</v>
      </c>
      <c r="C4975" s="22">
        <v>43951</v>
      </c>
      <c r="D4975" s="21" t="s">
        <v>10</v>
      </c>
      <c r="E4975" s="23">
        <v>0</v>
      </c>
      <c r="F4975" s="23">
        <v>0</v>
      </c>
      <c r="G4975" s="23">
        <v>24214.5</v>
      </c>
      <c r="H4975" s="23">
        <v>806098.79</v>
      </c>
      <c r="I4975" s="21" t="s">
        <v>11</v>
      </c>
      <c r="J4975" s="21" t="s">
        <v>12</v>
      </c>
      <c r="K4975" s="21" t="str">
        <f t="shared" si="254"/>
        <v/>
      </c>
      <c r="L4975" s="21" t="e">
        <f ca="1">IF(AND(K4975&lt;&gt; "", COUNTIF(SAP!#REF!,K4975)&gt;0),"Matched", "")</f>
        <v>#REF!</v>
      </c>
      <c r="M4975" s="21" t="str">
        <f t="shared" si="255"/>
        <v/>
      </c>
      <c r="N4975" s="21" t="e">
        <f ca="1">IF(AND(M4975&lt;&gt; "", COUNTIF(SAP!#REF!,M4975)&gt;0),"Matched", "")</f>
        <v>#REF!</v>
      </c>
      <c r="O4975" s="21" t="str">
        <f t="shared" si="256"/>
        <v/>
      </c>
      <c r="P4975" s="21" t="e">
        <f ca="1">IF(AND(O4975&lt;&gt; "", COUNTIF(SAP!#REF!,O4975)&gt;0),"Matched", "")</f>
        <v>#REF!</v>
      </c>
      <c r="Q4975" s="21" t="str">
        <f ca="1">IF(OR(D4975="AC",D4975="TR"),"Logic4"&amp;"_"&amp;TEXT(C4975,"dd.mm.yyyy") &amp;"_"&amp; 966561.77,"")</f>
        <v>Logic4_30.04.2020_966561.77</v>
      </c>
      <c r="R4975" s="21" t="e">
        <f ca="1">IF(AND(Q4975&lt;&gt; "", COUNTIF(SAP!#REF!,Q4975)&gt;0),"Matched", "")</f>
        <v>#REF!</v>
      </c>
    </row>
    <row r="4976" spans="1:18" hidden="1">
      <c r="A4976" s="21">
        <v>11563327</v>
      </c>
      <c r="B4976" s="22">
        <v>43951</v>
      </c>
      <c r="C4976" s="22">
        <v>43951</v>
      </c>
      <c r="D4976" s="21" t="s">
        <v>10</v>
      </c>
      <c r="E4976" s="23">
        <v>0</v>
      </c>
      <c r="F4976" s="23">
        <v>0</v>
      </c>
      <c r="G4976" s="23">
        <v>24343.96</v>
      </c>
      <c r="H4976" s="23">
        <v>830442.75</v>
      </c>
      <c r="I4976" s="21" t="s">
        <v>11</v>
      </c>
      <c r="J4976" s="21" t="s">
        <v>12</v>
      </c>
      <c r="K4976" s="21" t="str">
        <f t="shared" si="254"/>
        <v/>
      </c>
      <c r="L4976" s="21" t="e">
        <f ca="1">IF(AND(K4976&lt;&gt; "", COUNTIF(SAP!#REF!,K4976)&gt;0),"Matched", "")</f>
        <v>#REF!</v>
      </c>
      <c r="M4976" s="21" t="str">
        <f t="shared" si="255"/>
        <v/>
      </c>
      <c r="N4976" s="21" t="e">
        <f ca="1">IF(AND(M4976&lt;&gt; "", COUNTIF(SAP!#REF!,M4976)&gt;0),"Matched", "")</f>
        <v>#REF!</v>
      </c>
      <c r="O4976" s="21" t="str">
        <f t="shared" si="256"/>
        <v/>
      </c>
      <c r="P4976" s="21" t="e">
        <f ca="1">IF(AND(O4976&lt;&gt; "", COUNTIF(SAP!#REF!,O4976)&gt;0),"Matched", "")</f>
        <v>#REF!</v>
      </c>
      <c r="Q4976" s="21" t="str">
        <f ca="1">IF(OR(D4976="AC",D4976="TR"),"Logic4"&amp;"_"&amp;TEXT(C4976,"dd.mm.yyyy") &amp;"_"&amp; 966561.77,"")</f>
        <v>Logic4_30.04.2020_966561.77</v>
      </c>
      <c r="R4976" s="21" t="e">
        <f ca="1">IF(AND(Q4976&lt;&gt; "", COUNTIF(SAP!#REF!,Q4976)&gt;0),"Matched", "")</f>
        <v>#REF!</v>
      </c>
    </row>
    <row r="4977" spans="1:20" hidden="1">
      <c r="A4977" s="21">
        <v>11563327</v>
      </c>
      <c r="B4977" s="22">
        <v>43951</v>
      </c>
      <c r="C4977" s="22">
        <v>43951</v>
      </c>
      <c r="D4977" s="21" t="s">
        <v>10</v>
      </c>
      <c r="E4977" s="23">
        <v>0</v>
      </c>
      <c r="F4977" s="23">
        <v>0</v>
      </c>
      <c r="G4977" s="23">
        <v>24783.200000000001</v>
      </c>
      <c r="H4977" s="23">
        <v>855225.95</v>
      </c>
      <c r="I4977" s="21" t="s">
        <v>11</v>
      </c>
      <c r="J4977" s="21" t="s">
        <v>12</v>
      </c>
      <c r="K4977" s="21" t="str">
        <f t="shared" si="254"/>
        <v/>
      </c>
      <c r="L4977" s="21" t="e">
        <f ca="1">IF(AND(K4977&lt;&gt; "", COUNTIF(SAP!#REF!,K4977)&gt;0),"Matched", "")</f>
        <v>#REF!</v>
      </c>
      <c r="M4977" s="21" t="str">
        <f t="shared" si="255"/>
        <v/>
      </c>
      <c r="N4977" s="21" t="e">
        <f ca="1">IF(AND(M4977&lt;&gt; "", COUNTIF(SAP!#REF!,M4977)&gt;0),"Matched", "")</f>
        <v>#REF!</v>
      </c>
      <c r="O4977" s="21" t="str">
        <f t="shared" si="256"/>
        <v/>
      </c>
      <c r="P4977" s="21" t="e">
        <f ca="1">IF(AND(O4977&lt;&gt; "", COUNTIF(SAP!#REF!,O4977)&gt;0),"Matched", "")</f>
        <v>#REF!</v>
      </c>
      <c r="Q4977" s="21" t="str">
        <f ca="1">IF(OR(D4977="AC",D4977="TR"),"Logic4"&amp;"_"&amp;TEXT(C4977,"dd.mm.yyyy") &amp;"_"&amp; 966561.77,"")</f>
        <v>Logic4_30.04.2020_966561.77</v>
      </c>
      <c r="R4977" s="21" t="e">
        <f ca="1">IF(AND(Q4977&lt;&gt; "", COUNTIF(SAP!#REF!,Q4977)&gt;0),"Matched", "")</f>
        <v>#REF!</v>
      </c>
    </row>
    <row r="4978" spans="1:20" hidden="1">
      <c r="A4978" s="21">
        <v>11563327</v>
      </c>
      <c r="B4978" s="22">
        <v>43951</v>
      </c>
      <c r="C4978" s="22">
        <v>43951</v>
      </c>
      <c r="D4978" s="21" t="s">
        <v>10</v>
      </c>
      <c r="E4978" s="23">
        <v>0</v>
      </c>
      <c r="F4978" s="23">
        <v>0</v>
      </c>
      <c r="G4978" s="23">
        <v>24977.41</v>
      </c>
      <c r="H4978" s="23">
        <v>880203.36</v>
      </c>
      <c r="I4978" s="21" t="s">
        <v>11</v>
      </c>
      <c r="J4978" s="21" t="s">
        <v>12</v>
      </c>
      <c r="K4978" s="21" t="str">
        <f t="shared" si="254"/>
        <v/>
      </c>
      <c r="L4978" s="21" t="e">
        <f ca="1">IF(AND(K4978&lt;&gt; "", COUNTIF(SAP!#REF!,K4978)&gt;0),"Matched", "")</f>
        <v>#REF!</v>
      </c>
      <c r="M4978" s="21" t="str">
        <f t="shared" si="255"/>
        <v/>
      </c>
      <c r="N4978" s="21" t="e">
        <f ca="1">IF(AND(M4978&lt;&gt; "", COUNTIF(SAP!#REF!,M4978)&gt;0),"Matched", "")</f>
        <v>#REF!</v>
      </c>
      <c r="O4978" s="21" t="str">
        <f t="shared" si="256"/>
        <v/>
      </c>
      <c r="P4978" s="21" t="e">
        <f ca="1">IF(AND(O4978&lt;&gt; "", COUNTIF(SAP!#REF!,O4978)&gt;0),"Matched", "")</f>
        <v>#REF!</v>
      </c>
      <c r="Q4978" s="21" t="str">
        <f ca="1">IF(OR(D4978="AC",D4978="TR"),"Logic4"&amp;"_"&amp;TEXT(C4978,"dd.mm.yyyy") &amp;"_"&amp; 966561.77,"")</f>
        <v>Logic4_30.04.2020_966561.77</v>
      </c>
      <c r="R4978" s="21" t="e">
        <f ca="1">IF(AND(Q4978&lt;&gt; "", COUNTIF(SAP!#REF!,Q4978)&gt;0),"Matched", "")</f>
        <v>#REF!</v>
      </c>
    </row>
    <row r="4979" spans="1:20" hidden="1">
      <c r="A4979" s="21">
        <v>11563327</v>
      </c>
      <c r="B4979" s="22">
        <v>43951</v>
      </c>
      <c r="C4979" s="22">
        <v>43951</v>
      </c>
      <c r="D4979" s="21" t="s">
        <v>10</v>
      </c>
      <c r="E4979" s="23">
        <v>0</v>
      </c>
      <c r="F4979" s="23">
        <v>0</v>
      </c>
      <c r="G4979" s="23">
        <v>26767.8</v>
      </c>
      <c r="H4979" s="23">
        <v>906971.16</v>
      </c>
      <c r="I4979" s="21" t="s">
        <v>11</v>
      </c>
      <c r="J4979" s="21" t="s">
        <v>12</v>
      </c>
      <c r="K4979" s="21" t="str">
        <f t="shared" si="254"/>
        <v/>
      </c>
      <c r="L4979" s="21" t="e">
        <f ca="1">IF(AND(K4979&lt;&gt; "", COUNTIF(SAP!#REF!,K4979)&gt;0),"Matched", "")</f>
        <v>#REF!</v>
      </c>
      <c r="M4979" s="21" t="str">
        <f t="shared" si="255"/>
        <v/>
      </c>
      <c r="N4979" s="21" t="e">
        <f ca="1">IF(AND(M4979&lt;&gt; "", COUNTIF(SAP!#REF!,M4979)&gt;0),"Matched", "")</f>
        <v>#REF!</v>
      </c>
      <c r="O4979" s="21" t="str">
        <f t="shared" si="256"/>
        <v/>
      </c>
      <c r="P4979" s="21" t="e">
        <f ca="1">IF(AND(O4979&lt;&gt; "", COUNTIF(SAP!#REF!,O4979)&gt;0),"Matched", "")</f>
        <v>#REF!</v>
      </c>
      <c r="Q4979" s="21" t="str">
        <f ca="1">IF(OR(D4979="AC",D4979="TR"),"Logic4"&amp;"_"&amp;TEXT(C4979,"dd.mm.yyyy") &amp;"_"&amp; 966561.77,"")</f>
        <v>Logic4_30.04.2020_966561.77</v>
      </c>
      <c r="R4979" s="21" t="e">
        <f ca="1">IF(AND(Q4979&lt;&gt; "", COUNTIF(SAP!#REF!,Q4979)&gt;0),"Matched", "")</f>
        <v>#REF!</v>
      </c>
    </row>
    <row r="4980" spans="1:20" hidden="1">
      <c r="A4980" s="21">
        <v>11563327</v>
      </c>
      <c r="B4980" s="22">
        <v>43951</v>
      </c>
      <c r="C4980" s="22">
        <v>43951</v>
      </c>
      <c r="D4980" s="21" t="s">
        <v>10</v>
      </c>
      <c r="E4980" s="23">
        <v>0</v>
      </c>
      <c r="F4980" s="23">
        <v>0</v>
      </c>
      <c r="G4980" s="23">
        <v>26898.38</v>
      </c>
      <c r="H4980" s="23">
        <v>933869.54</v>
      </c>
      <c r="I4980" s="21" t="s">
        <v>11</v>
      </c>
      <c r="J4980" s="21" t="s">
        <v>12</v>
      </c>
      <c r="K4980" s="21" t="str">
        <f t="shared" si="254"/>
        <v/>
      </c>
      <c r="L4980" s="21" t="e">
        <f ca="1">IF(AND(K4980&lt;&gt; "", COUNTIF(SAP!#REF!,K4980)&gt;0),"Matched", "")</f>
        <v>#REF!</v>
      </c>
      <c r="M4980" s="21" t="str">
        <f t="shared" si="255"/>
        <v/>
      </c>
      <c r="N4980" s="21" t="e">
        <f ca="1">IF(AND(M4980&lt;&gt; "", COUNTIF(SAP!#REF!,M4980)&gt;0),"Matched", "")</f>
        <v>#REF!</v>
      </c>
      <c r="O4980" s="21" t="str">
        <f t="shared" si="256"/>
        <v/>
      </c>
      <c r="P4980" s="21" t="e">
        <f ca="1">IF(AND(O4980&lt;&gt; "", COUNTIF(SAP!#REF!,O4980)&gt;0),"Matched", "")</f>
        <v>#REF!</v>
      </c>
      <c r="Q4980" s="21" t="str">
        <f ca="1">IF(OR(D4980="AC",D4980="TR"),"Logic4"&amp;"_"&amp;TEXT(C4980,"dd.mm.yyyy") &amp;"_"&amp; 966561.77,"")</f>
        <v>Logic4_30.04.2020_966561.77</v>
      </c>
      <c r="R4980" s="21" t="e">
        <f ca="1">IF(AND(Q4980&lt;&gt; "", COUNTIF(SAP!#REF!,Q4980)&gt;0),"Matched", "")</f>
        <v>#REF!</v>
      </c>
    </row>
    <row r="4981" spans="1:20" hidden="1">
      <c r="A4981" s="21">
        <v>11563327</v>
      </c>
      <c r="B4981" s="22">
        <v>43951</v>
      </c>
      <c r="C4981" s="22">
        <v>43951</v>
      </c>
      <c r="D4981" s="21" t="s">
        <v>10</v>
      </c>
      <c r="E4981" s="23">
        <v>0</v>
      </c>
      <c r="F4981" s="23">
        <v>0</v>
      </c>
      <c r="G4981" s="23">
        <v>32692.23</v>
      </c>
      <c r="H4981" s="23">
        <v>966561.77</v>
      </c>
      <c r="I4981" s="21" t="s">
        <v>11</v>
      </c>
      <c r="J4981" s="21" t="s">
        <v>12</v>
      </c>
      <c r="K4981" s="21" t="str">
        <f t="shared" si="254"/>
        <v/>
      </c>
      <c r="L4981" s="21" t="e">
        <f ca="1">IF(AND(K4981&lt;&gt; "", COUNTIF(SAP!#REF!,K4981)&gt;0),"Matched", "")</f>
        <v>#REF!</v>
      </c>
      <c r="M4981" s="21" t="str">
        <f t="shared" si="255"/>
        <v/>
      </c>
      <c r="N4981" s="21" t="e">
        <f ca="1">IF(AND(M4981&lt;&gt; "", COUNTIF(SAP!#REF!,M4981)&gt;0),"Matched", "")</f>
        <v>#REF!</v>
      </c>
      <c r="O4981" s="21" t="str">
        <f t="shared" si="256"/>
        <v/>
      </c>
      <c r="P4981" s="21" t="e">
        <f ca="1">IF(AND(O4981&lt;&gt; "", COUNTIF(SAP!#REF!,O4981)&gt;0),"Matched", "")</f>
        <v>#REF!</v>
      </c>
      <c r="Q4981" s="21" t="str">
        <f ca="1">IF(OR(D4981="AC",D4981="TR"),"Logic4"&amp;"_"&amp;TEXT(C4981,"dd.mm.yyyy") &amp;"_"&amp; 966561.77,"")</f>
        <v>Logic4_30.04.2020_966561.77</v>
      </c>
      <c r="R4981" s="21" t="e">
        <f ca="1">IF(AND(Q4981&lt;&gt; "", COUNTIF(SAP!#REF!,Q4981)&gt;0),"Matched", "")</f>
        <v>#REF!</v>
      </c>
    </row>
    <row r="4982" spans="1:20" hidden="1">
      <c r="A4982" s="21">
        <v>11563327</v>
      </c>
      <c r="B4982" s="22">
        <v>43951</v>
      </c>
      <c r="C4982" s="22">
        <v>43951</v>
      </c>
      <c r="D4982" s="21" t="s">
        <v>13</v>
      </c>
      <c r="E4982" s="23">
        <v>0</v>
      </c>
      <c r="F4982" s="23">
        <v>6.73</v>
      </c>
      <c r="G4982" s="23">
        <v>0</v>
      </c>
      <c r="H4982" s="23">
        <v>966555.04</v>
      </c>
      <c r="I4982" s="21" t="s">
        <v>14</v>
      </c>
      <c r="J4982" s="21" t="s">
        <v>15</v>
      </c>
      <c r="K4982" s="21" t="str">
        <f t="shared" si="254"/>
        <v/>
      </c>
      <c r="L4982" s="21" t="e">
        <f ca="1">IF(AND(K4982&lt;&gt; "", COUNTIF(SAP!#REF!,K4982)&gt;0),"Matched", "")</f>
        <v>#REF!</v>
      </c>
      <c r="M4982" s="21" t="str">
        <f t="shared" si="255"/>
        <v/>
      </c>
      <c r="N4982" s="21" t="e">
        <f ca="1">IF(AND(M4982&lt;&gt; "", COUNTIF(SAP!#REF!,M4982)&gt;0),"Matched", "")</f>
        <v>#REF!</v>
      </c>
      <c r="O4982" s="21" t="str">
        <f t="shared" si="256"/>
        <v/>
      </c>
      <c r="P4982" s="21" t="e">
        <f ca="1">IF(AND(O4982&lt;&gt; "", COUNTIF(SAP!#REF!,O4982)&gt;0),"Matched", "")</f>
        <v>#REF!</v>
      </c>
      <c r="R4982" s="21" t="e">
        <f ca="1">IF(AND(Q4982&lt;&gt; "", COUNTIF(SAP!#REF!,Q4982)&gt;0),"Matched", "")</f>
        <v>#REF!</v>
      </c>
      <c r="S4982" s="21" t="str">
        <f ca="1">IF(AND(D4982="AD", I4982="800TAX  "),"Logic5"&amp;"_"&amp;TEXT(C4982,"dd.mm.yyyy") &amp;"_"&amp; 497.77,"")</f>
        <v>Logic5_30.04.2020_497.77</v>
      </c>
      <c r="T4982" s="21" t="e">
        <f ca="1">IF(AND(S4982&lt;&gt; "", COUNTIF(SAP!#REF!,S4982)&gt;0),"Matched", "")</f>
        <v>#REF!</v>
      </c>
    </row>
    <row r="4983" spans="1:20" hidden="1">
      <c r="A4983" s="21">
        <v>11563327</v>
      </c>
      <c r="B4983" s="22">
        <v>43951</v>
      </c>
      <c r="C4983" s="22">
        <v>43951</v>
      </c>
      <c r="D4983" s="21" t="s">
        <v>13</v>
      </c>
      <c r="E4983" s="23">
        <v>0</v>
      </c>
      <c r="F4983" s="23">
        <v>10.19</v>
      </c>
      <c r="G4983" s="23">
        <v>0</v>
      </c>
      <c r="H4983" s="23">
        <v>966544.85</v>
      </c>
      <c r="I4983" s="21" t="s">
        <v>14</v>
      </c>
      <c r="J4983" s="21" t="s">
        <v>15</v>
      </c>
      <c r="K4983" s="21" t="str">
        <f t="shared" si="254"/>
        <v/>
      </c>
      <c r="L4983" s="21" t="e">
        <f ca="1">IF(AND(K4983&lt;&gt; "", COUNTIF(SAP!#REF!,K4983)&gt;0),"Matched", "")</f>
        <v>#REF!</v>
      </c>
      <c r="M4983" s="21" t="str">
        <f t="shared" si="255"/>
        <v/>
      </c>
      <c r="N4983" s="21" t="e">
        <f ca="1">IF(AND(M4983&lt;&gt; "", COUNTIF(SAP!#REF!,M4983)&gt;0),"Matched", "")</f>
        <v>#REF!</v>
      </c>
      <c r="O4983" s="21" t="str">
        <f t="shared" si="256"/>
        <v/>
      </c>
      <c r="P4983" s="21" t="e">
        <f ca="1">IF(AND(O4983&lt;&gt; "", COUNTIF(SAP!#REF!,O4983)&gt;0),"Matched", "")</f>
        <v>#REF!</v>
      </c>
      <c r="R4983" s="21" t="e">
        <f ca="1">IF(AND(Q4983&lt;&gt; "", COUNTIF(SAP!#REF!,Q4983)&gt;0),"Matched", "")</f>
        <v>#REF!</v>
      </c>
      <c r="S4983" s="21" t="str">
        <f ca="1">IF(AND(D4983="AD", I4983="800TAX  "),"Logic5"&amp;"_"&amp;TEXT(C4983,"dd.mm.yyyy") &amp;"_"&amp; 497.77,"")</f>
        <v>Logic5_30.04.2020_497.77</v>
      </c>
      <c r="T4983" s="21" t="e">
        <f ca="1">IF(AND(S4983&lt;&gt; "", COUNTIF(SAP!#REF!,S4983)&gt;0),"Matched", "")</f>
        <v>#REF!</v>
      </c>
    </row>
    <row r="4984" spans="1:20" hidden="1">
      <c r="A4984" s="21">
        <v>11563327</v>
      </c>
      <c r="B4984" s="22">
        <v>43951</v>
      </c>
      <c r="C4984" s="22">
        <v>43951</v>
      </c>
      <c r="D4984" s="21" t="s">
        <v>13</v>
      </c>
      <c r="E4984" s="23">
        <v>0</v>
      </c>
      <c r="F4984" s="23">
        <v>10.41</v>
      </c>
      <c r="G4984" s="23">
        <v>0</v>
      </c>
      <c r="H4984" s="23">
        <v>966534.44</v>
      </c>
      <c r="I4984" s="21" t="s">
        <v>14</v>
      </c>
      <c r="J4984" s="21" t="s">
        <v>15</v>
      </c>
      <c r="K4984" s="21" t="str">
        <f t="shared" si="254"/>
        <v/>
      </c>
      <c r="L4984" s="21" t="e">
        <f ca="1">IF(AND(K4984&lt;&gt; "", COUNTIF(SAP!#REF!,K4984)&gt;0),"Matched", "")</f>
        <v>#REF!</v>
      </c>
      <c r="M4984" s="21" t="str">
        <f t="shared" si="255"/>
        <v/>
      </c>
      <c r="N4984" s="21" t="e">
        <f ca="1">IF(AND(M4984&lt;&gt; "", COUNTIF(SAP!#REF!,M4984)&gt;0),"Matched", "")</f>
        <v>#REF!</v>
      </c>
      <c r="O4984" s="21" t="str">
        <f t="shared" si="256"/>
        <v/>
      </c>
      <c r="P4984" s="21" t="e">
        <f ca="1">IF(AND(O4984&lt;&gt; "", COUNTIF(SAP!#REF!,O4984)&gt;0),"Matched", "")</f>
        <v>#REF!</v>
      </c>
      <c r="R4984" s="21" t="e">
        <f ca="1">IF(AND(Q4984&lt;&gt; "", COUNTIF(SAP!#REF!,Q4984)&gt;0),"Matched", "")</f>
        <v>#REF!</v>
      </c>
      <c r="S4984" s="21" t="str">
        <f ca="1">IF(AND(D4984="AD", I4984="800TAX  "),"Logic5"&amp;"_"&amp;TEXT(C4984,"dd.mm.yyyy") &amp;"_"&amp; 497.77,"")</f>
        <v>Logic5_30.04.2020_497.77</v>
      </c>
      <c r="T4984" s="21" t="e">
        <f ca="1">IF(AND(S4984&lt;&gt; "", COUNTIF(SAP!#REF!,S4984)&gt;0),"Matched", "")</f>
        <v>#REF!</v>
      </c>
    </row>
    <row r="4985" spans="1:20" hidden="1">
      <c r="A4985" s="21">
        <v>11563327</v>
      </c>
      <c r="B4985" s="22">
        <v>43951</v>
      </c>
      <c r="C4985" s="22">
        <v>43951</v>
      </c>
      <c r="D4985" s="21" t="s">
        <v>13</v>
      </c>
      <c r="E4985" s="23">
        <v>0</v>
      </c>
      <c r="F4985" s="23">
        <v>11.4</v>
      </c>
      <c r="G4985" s="23">
        <v>0</v>
      </c>
      <c r="H4985" s="23">
        <v>966523.04</v>
      </c>
      <c r="I4985" s="21" t="s">
        <v>14</v>
      </c>
      <c r="J4985" s="21" t="s">
        <v>15</v>
      </c>
      <c r="K4985" s="21" t="str">
        <f t="shared" si="254"/>
        <v/>
      </c>
      <c r="L4985" s="21" t="e">
        <f ca="1">IF(AND(K4985&lt;&gt; "", COUNTIF(SAP!#REF!,K4985)&gt;0),"Matched", "")</f>
        <v>#REF!</v>
      </c>
      <c r="M4985" s="21" t="str">
        <f t="shared" si="255"/>
        <v/>
      </c>
      <c r="N4985" s="21" t="e">
        <f ca="1">IF(AND(M4985&lt;&gt; "", COUNTIF(SAP!#REF!,M4985)&gt;0),"Matched", "")</f>
        <v>#REF!</v>
      </c>
      <c r="O4985" s="21" t="str">
        <f t="shared" si="256"/>
        <v/>
      </c>
      <c r="P4985" s="21" t="e">
        <f ca="1">IF(AND(O4985&lt;&gt; "", COUNTIF(SAP!#REF!,O4985)&gt;0),"Matched", "")</f>
        <v>#REF!</v>
      </c>
      <c r="R4985" s="21" t="e">
        <f ca="1">IF(AND(Q4985&lt;&gt; "", COUNTIF(SAP!#REF!,Q4985)&gt;0),"Matched", "")</f>
        <v>#REF!</v>
      </c>
      <c r="S4985" s="21" t="str">
        <f ca="1">IF(AND(D4985="AD", I4985="800TAX  "),"Logic5"&amp;"_"&amp;TEXT(C4985,"dd.mm.yyyy") &amp;"_"&amp; 497.77,"")</f>
        <v>Logic5_30.04.2020_497.77</v>
      </c>
      <c r="T4985" s="21" t="e">
        <f ca="1">IF(AND(S4985&lt;&gt; "", COUNTIF(SAP!#REF!,S4985)&gt;0),"Matched", "")</f>
        <v>#REF!</v>
      </c>
    </row>
    <row r="4986" spans="1:20" hidden="1">
      <c r="A4986" s="21">
        <v>11563327</v>
      </c>
      <c r="B4986" s="22">
        <v>43951</v>
      </c>
      <c r="C4986" s="22">
        <v>43951</v>
      </c>
      <c r="D4986" s="21" t="s">
        <v>13</v>
      </c>
      <c r="E4986" s="23">
        <v>0</v>
      </c>
      <c r="F4986" s="23">
        <v>11.49</v>
      </c>
      <c r="G4986" s="23">
        <v>0</v>
      </c>
      <c r="H4986" s="23">
        <v>966511.55</v>
      </c>
      <c r="I4986" s="21" t="s">
        <v>14</v>
      </c>
      <c r="J4986" s="21" t="s">
        <v>15</v>
      </c>
      <c r="K4986" s="21" t="str">
        <f t="shared" si="254"/>
        <v/>
      </c>
      <c r="L4986" s="21" t="e">
        <f ca="1">IF(AND(K4986&lt;&gt; "", COUNTIF(SAP!#REF!,K4986)&gt;0),"Matched", "")</f>
        <v>#REF!</v>
      </c>
      <c r="M4986" s="21" t="str">
        <f t="shared" si="255"/>
        <v/>
      </c>
      <c r="N4986" s="21" t="e">
        <f ca="1">IF(AND(M4986&lt;&gt; "", COUNTIF(SAP!#REF!,M4986)&gt;0),"Matched", "")</f>
        <v>#REF!</v>
      </c>
      <c r="O4986" s="21" t="str">
        <f t="shared" si="256"/>
        <v/>
      </c>
      <c r="P4986" s="21" t="e">
        <f ca="1">IF(AND(O4986&lt;&gt; "", COUNTIF(SAP!#REF!,O4986)&gt;0),"Matched", "")</f>
        <v>#REF!</v>
      </c>
      <c r="R4986" s="21" t="e">
        <f ca="1">IF(AND(Q4986&lt;&gt; "", COUNTIF(SAP!#REF!,Q4986)&gt;0),"Matched", "")</f>
        <v>#REF!</v>
      </c>
      <c r="S4986" s="21" t="str">
        <f ca="1">IF(AND(D4986="AD", I4986="800TAX  "),"Logic5"&amp;"_"&amp;TEXT(C4986,"dd.mm.yyyy") &amp;"_"&amp; 497.77,"")</f>
        <v>Logic5_30.04.2020_497.77</v>
      </c>
      <c r="T4986" s="21" t="e">
        <f ca="1">IF(AND(S4986&lt;&gt; "", COUNTIF(SAP!#REF!,S4986)&gt;0),"Matched", "")</f>
        <v>#REF!</v>
      </c>
    </row>
    <row r="4987" spans="1:20" hidden="1">
      <c r="A4987" s="21">
        <v>11563327</v>
      </c>
      <c r="B4987" s="22">
        <v>43951</v>
      </c>
      <c r="C4987" s="22">
        <v>43951</v>
      </c>
      <c r="D4987" s="21" t="s">
        <v>13</v>
      </c>
      <c r="E4987" s="23">
        <v>0</v>
      </c>
      <c r="F4987" s="23">
        <v>13.46</v>
      </c>
      <c r="G4987" s="23">
        <v>0</v>
      </c>
      <c r="H4987" s="23">
        <v>966498.09</v>
      </c>
      <c r="I4987" s="21" t="s">
        <v>14</v>
      </c>
      <c r="J4987" s="21" t="s">
        <v>15</v>
      </c>
      <c r="K4987" s="21" t="str">
        <f t="shared" si="254"/>
        <v/>
      </c>
      <c r="L4987" s="21" t="e">
        <f ca="1">IF(AND(K4987&lt;&gt; "", COUNTIF(SAP!#REF!,K4987)&gt;0),"Matched", "")</f>
        <v>#REF!</v>
      </c>
      <c r="M4987" s="21" t="str">
        <f t="shared" si="255"/>
        <v/>
      </c>
      <c r="N4987" s="21" t="e">
        <f ca="1">IF(AND(M4987&lt;&gt; "", COUNTIF(SAP!#REF!,M4987)&gt;0),"Matched", "")</f>
        <v>#REF!</v>
      </c>
      <c r="O4987" s="21" t="str">
        <f t="shared" si="256"/>
        <v/>
      </c>
      <c r="P4987" s="21" t="e">
        <f ca="1">IF(AND(O4987&lt;&gt; "", COUNTIF(SAP!#REF!,O4987)&gt;0),"Matched", "")</f>
        <v>#REF!</v>
      </c>
      <c r="R4987" s="21" t="e">
        <f ca="1">IF(AND(Q4987&lt;&gt; "", COUNTIF(SAP!#REF!,Q4987)&gt;0),"Matched", "")</f>
        <v>#REF!</v>
      </c>
      <c r="S4987" s="21" t="str">
        <f ca="1">IF(AND(D4987="AD", I4987="800TAX  "),"Logic5"&amp;"_"&amp;TEXT(C4987,"dd.mm.yyyy") &amp;"_"&amp; 497.77,"")</f>
        <v>Logic5_30.04.2020_497.77</v>
      </c>
      <c r="T4987" s="21" t="e">
        <f ca="1">IF(AND(S4987&lt;&gt; "", COUNTIF(SAP!#REF!,S4987)&gt;0),"Matched", "")</f>
        <v>#REF!</v>
      </c>
    </row>
    <row r="4988" spans="1:20" hidden="1">
      <c r="A4988" s="21">
        <v>11563327</v>
      </c>
      <c r="B4988" s="22">
        <v>43951</v>
      </c>
      <c r="C4988" s="22">
        <v>43951</v>
      </c>
      <c r="D4988" s="21" t="s">
        <v>13</v>
      </c>
      <c r="E4988" s="23">
        <v>0</v>
      </c>
      <c r="F4988" s="23">
        <v>14.12</v>
      </c>
      <c r="G4988" s="23">
        <v>0</v>
      </c>
      <c r="H4988" s="23">
        <v>966483.97</v>
      </c>
      <c r="I4988" s="21" t="s">
        <v>14</v>
      </c>
      <c r="J4988" s="21" t="s">
        <v>15</v>
      </c>
      <c r="K4988" s="21" t="str">
        <f t="shared" si="254"/>
        <v/>
      </c>
      <c r="L4988" s="21" t="e">
        <f ca="1">IF(AND(K4988&lt;&gt; "", COUNTIF(SAP!#REF!,K4988)&gt;0),"Matched", "")</f>
        <v>#REF!</v>
      </c>
      <c r="M4988" s="21" t="str">
        <f t="shared" si="255"/>
        <v/>
      </c>
      <c r="N4988" s="21" t="e">
        <f ca="1">IF(AND(M4988&lt;&gt; "", COUNTIF(SAP!#REF!,M4988)&gt;0),"Matched", "")</f>
        <v>#REF!</v>
      </c>
      <c r="O4988" s="21" t="str">
        <f t="shared" si="256"/>
        <v/>
      </c>
      <c r="P4988" s="21" t="e">
        <f ca="1">IF(AND(O4988&lt;&gt; "", COUNTIF(SAP!#REF!,O4988)&gt;0),"Matched", "")</f>
        <v>#REF!</v>
      </c>
      <c r="R4988" s="21" t="e">
        <f ca="1">IF(AND(Q4988&lt;&gt; "", COUNTIF(SAP!#REF!,Q4988)&gt;0),"Matched", "")</f>
        <v>#REF!</v>
      </c>
      <c r="S4988" s="21" t="str">
        <f ca="1">IF(AND(D4988="AD", I4988="800TAX  "),"Logic5"&amp;"_"&amp;TEXT(C4988,"dd.mm.yyyy") &amp;"_"&amp; 497.77,"")</f>
        <v>Logic5_30.04.2020_497.77</v>
      </c>
      <c r="T4988" s="21" t="e">
        <f ca="1">IF(AND(S4988&lt;&gt; "", COUNTIF(SAP!#REF!,S4988)&gt;0),"Matched", "")</f>
        <v>#REF!</v>
      </c>
    </row>
    <row r="4989" spans="1:20" hidden="1">
      <c r="A4989" s="21">
        <v>11563327</v>
      </c>
      <c r="B4989" s="22">
        <v>43951</v>
      </c>
      <c r="C4989" s="22">
        <v>43951</v>
      </c>
      <c r="D4989" s="21" t="s">
        <v>13</v>
      </c>
      <c r="E4989" s="23">
        <v>0</v>
      </c>
      <c r="F4989" s="23">
        <v>18.690000000000001</v>
      </c>
      <c r="G4989" s="23">
        <v>0</v>
      </c>
      <c r="H4989" s="23">
        <v>966465.28</v>
      </c>
      <c r="I4989" s="21" t="s">
        <v>14</v>
      </c>
      <c r="J4989" s="21" t="s">
        <v>15</v>
      </c>
      <c r="K4989" s="21" t="str">
        <f t="shared" si="254"/>
        <v/>
      </c>
      <c r="L4989" s="21" t="e">
        <f ca="1">IF(AND(K4989&lt;&gt; "", COUNTIF(SAP!#REF!,K4989)&gt;0),"Matched", "")</f>
        <v>#REF!</v>
      </c>
      <c r="M4989" s="21" t="str">
        <f t="shared" si="255"/>
        <v/>
      </c>
      <c r="N4989" s="21" t="e">
        <f ca="1">IF(AND(M4989&lt;&gt; "", COUNTIF(SAP!#REF!,M4989)&gt;0),"Matched", "")</f>
        <v>#REF!</v>
      </c>
      <c r="O4989" s="21" t="str">
        <f t="shared" si="256"/>
        <v/>
      </c>
      <c r="P4989" s="21" t="e">
        <f ca="1">IF(AND(O4989&lt;&gt; "", COUNTIF(SAP!#REF!,O4989)&gt;0),"Matched", "")</f>
        <v>#REF!</v>
      </c>
      <c r="R4989" s="21" t="e">
        <f ca="1">IF(AND(Q4989&lt;&gt; "", COUNTIF(SAP!#REF!,Q4989)&gt;0),"Matched", "")</f>
        <v>#REF!</v>
      </c>
      <c r="S4989" s="21" t="str">
        <f ca="1">IF(AND(D4989="AD", I4989="800TAX  "),"Logic5"&amp;"_"&amp;TEXT(C4989,"dd.mm.yyyy") &amp;"_"&amp; 497.77,"")</f>
        <v>Logic5_30.04.2020_497.77</v>
      </c>
      <c r="T4989" s="21" t="e">
        <f ca="1">IF(AND(S4989&lt;&gt; "", COUNTIF(SAP!#REF!,S4989)&gt;0),"Matched", "")</f>
        <v>#REF!</v>
      </c>
    </row>
    <row r="4990" spans="1:20" hidden="1">
      <c r="A4990" s="21">
        <v>11563327</v>
      </c>
      <c r="B4990" s="22">
        <v>43951</v>
      </c>
      <c r="C4990" s="22">
        <v>43951</v>
      </c>
      <c r="D4990" s="21" t="s">
        <v>13</v>
      </c>
      <c r="E4990" s="23">
        <v>0</v>
      </c>
      <c r="F4990" s="23">
        <v>28.92</v>
      </c>
      <c r="G4990" s="23">
        <v>0</v>
      </c>
      <c r="H4990" s="23">
        <v>966436.36</v>
      </c>
      <c r="I4990" s="21" t="s">
        <v>14</v>
      </c>
      <c r="J4990" s="21" t="s">
        <v>15</v>
      </c>
      <c r="K4990" s="21" t="str">
        <f t="shared" si="254"/>
        <v/>
      </c>
      <c r="L4990" s="21" t="e">
        <f ca="1">IF(AND(K4990&lt;&gt; "", COUNTIF(SAP!#REF!,K4990)&gt;0),"Matched", "")</f>
        <v>#REF!</v>
      </c>
      <c r="M4990" s="21" t="str">
        <f t="shared" si="255"/>
        <v/>
      </c>
      <c r="N4990" s="21" t="e">
        <f ca="1">IF(AND(M4990&lt;&gt; "", COUNTIF(SAP!#REF!,M4990)&gt;0),"Matched", "")</f>
        <v>#REF!</v>
      </c>
      <c r="O4990" s="21" t="str">
        <f t="shared" si="256"/>
        <v/>
      </c>
      <c r="P4990" s="21" t="e">
        <f ca="1">IF(AND(O4990&lt;&gt; "", COUNTIF(SAP!#REF!,O4990)&gt;0),"Matched", "")</f>
        <v>#REF!</v>
      </c>
      <c r="R4990" s="21" t="e">
        <f ca="1">IF(AND(Q4990&lt;&gt; "", COUNTIF(SAP!#REF!,Q4990)&gt;0),"Matched", "")</f>
        <v>#REF!</v>
      </c>
      <c r="S4990" s="21" t="str">
        <f ca="1">IF(AND(D4990="AD", I4990="800TAX  "),"Logic5"&amp;"_"&amp;TEXT(C4990,"dd.mm.yyyy") &amp;"_"&amp; 497.77,"")</f>
        <v>Logic5_30.04.2020_497.77</v>
      </c>
      <c r="T4990" s="21" t="e">
        <f ca="1">IF(AND(S4990&lt;&gt; "", COUNTIF(SAP!#REF!,S4990)&gt;0),"Matched", "")</f>
        <v>#REF!</v>
      </c>
    </row>
    <row r="4991" spans="1:20" hidden="1">
      <c r="A4991" s="21">
        <v>11563327</v>
      </c>
      <c r="B4991" s="22">
        <v>43951</v>
      </c>
      <c r="C4991" s="22">
        <v>43951</v>
      </c>
      <c r="D4991" s="21" t="s">
        <v>13</v>
      </c>
      <c r="E4991" s="23">
        <v>0</v>
      </c>
      <c r="F4991" s="23">
        <v>29.35</v>
      </c>
      <c r="G4991" s="23">
        <v>0</v>
      </c>
      <c r="H4991" s="23">
        <v>966407.01</v>
      </c>
      <c r="I4991" s="21" t="s">
        <v>14</v>
      </c>
      <c r="J4991" s="21" t="s">
        <v>15</v>
      </c>
      <c r="K4991" s="21" t="str">
        <f t="shared" si="254"/>
        <v/>
      </c>
      <c r="L4991" s="21" t="e">
        <f ca="1">IF(AND(K4991&lt;&gt; "", COUNTIF(SAP!#REF!,K4991)&gt;0),"Matched", "")</f>
        <v>#REF!</v>
      </c>
      <c r="M4991" s="21" t="str">
        <f t="shared" si="255"/>
        <v/>
      </c>
      <c r="N4991" s="21" t="e">
        <f ca="1">IF(AND(M4991&lt;&gt; "", COUNTIF(SAP!#REF!,M4991)&gt;0),"Matched", "")</f>
        <v>#REF!</v>
      </c>
      <c r="O4991" s="21" t="str">
        <f t="shared" si="256"/>
        <v/>
      </c>
      <c r="P4991" s="21" t="e">
        <f ca="1">IF(AND(O4991&lt;&gt; "", COUNTIF(SAP!#REF!,O4991)&gt;0),"Matched", "")</f>
        <v>#REF!</v>
      </c>
      <c r="R4991" s="21" t="e">
        <f ca="1">IF(AND(Q4991&lt;&gt; "", COUNTIF(SAP!#REF!,Q4991)&gt;0),"Matched", "")</f>
        <v>#REF!</v>
      </c>
      <c r="S4991" s="21" t="str">
        <f ca="1">IF(AND(D4991="AD", I4991="800TAX  "),"Logic5"&amp;"_"&amp;TEXT(C4991,"dd.mm.yyyy") &amp;"_"&amp; 497.77,"")</f>
        <v>Logic5_30.04.2020_497.77</v>
      </c>
      <c r="T4991" s="21" t="e">
        <f ca="1">IF(AND(S4991&lt;&gt; "", COUNTIF(SAP!#REF!,S4991)&gt;0),"Matched", "")</f>
        <v>#REF!</v>
      </c>
    </row>
    <row r="4992" spans="1:20" hidden="1">
      <c r="A4992" s="21">
        <v>11563327</v>
      </c>
      <c r="B4992" s="22">
        <v>43951</v>
      </c>
      <c r="C4992" s="22">
        <v>43951</v>
      </c>
      <c r="D4992" s="21" t="s">
        <v>13</v>
      </c>
      <c r="E4992" s="23">
        <v>0</v>
      </c>
      <c r="F4992" s="23">
        <v>31.54</v>
      </c>
      <c r="G4992" s="23">
        <v>0</v>
      </c>
      <c r="H4992" s="23">
        <v>966375.47</v>
      </c>
      <c r="I4992" s="21" t="s">
        <v>14</v>
      </c>
      <c r="J4992" s="21" t="s">
        <v>15</v>
      </c>
      <c r="K4992" s="21" t="str">
        <f t="shared" si="254"/>
        <v/>
      </c>
      <c r="L4992" s="21" t="e">
        <f ca="1">IF(AND(K4992&lt;&gt; "", COUNTIF(SAP!#REF!,K4992)&gt;0),"Matched", "")</f>
        <v>#REF!</v>
      </c>
      <c r="M4992" s="21" t="str">
        <f t="shared" si="255"/>
        <v/>
      </c>
      <c r="N4992" s="21" t="e">
        <f ca="1">IF(AND(M4992&lt;&gt; "", COUNTIF(SAP!#REF!,M4992)&gt;0),"Matched", "")</f>
        <v>#REF!</v>
      </c>
      <c r="O4992" s="21" t="str">
        <f t="shared" si="256"/>
        <v/>
      </c>
      <c r="P4992" s="21" t="e">
        <f ca="1">IF(AND(O4992&lt;&gt; "", COUNTIF(SAP!#REF!,O4992)&gt;0),"Matched", "")</f>
        <v>#REF!</v>
      </c>
      <c r="R4992" s="21" t="e">
        <f ca="1">IF(AND(Q4992&lt;&gt; "", COUNTIF(SAP!#REF!,Q4992)&gt;0),"Matched", "")</f>
        <v>#REF!</v>
      </c>
      <c r="S4992" s="21" t="str">
        <f ca="1">IF(AND(D4992="AD", I4992="800TAX  "),"Logic5"&amp;"_"&amp;TEXT(C4992,"dd.mm.yyyy") &amp;"_"&amp; 497.77,"")</f>
        <v>Logic5_30.04.2020_497.77</v>
      </c>
      <c r="T4992" s="21" t="e">
        <f ca="1">IF(AND(S4992&lt;&gt; "", COUNTIF(SAP!#REF!,S4992)&gt;0),"Matched", "")</f>
        <v>#REF!</v>
      </c>
    </row>
    <row r="4993" spans="1:20" hidden="1">
      <c r="A4993" s="21">
        <v>11563327</v>
      </c>
      <c r="B4993" s="22">
        <v>43951</v>
      </c>
      <c r="C4993" s="22">
        <v>43951</v>
      </c>
      <c r="D4993" s="21" t="s">
        <v>13</v>
      </c>
      <c r="E4993" s="23">
        <v>0</v>
      </c>
      <c r="F4993" s="23">
        <v>32.11</v>
      </c>
      <c r="G4993" s="23">
        <v>0</v>
      </c>
      <c r="H4993" s="23">
        <v>966343.36</v>
      </c>
      <c r="I4993" s="21" t="s">
        <v>14</v>
      </c>
      <c r="J4993" s="21" t="s">
        <v>15</v>
      </c>
      <c r="K4993" s="21" t="str">
        <f t="shared" si="254"/>
        <v/>
      </c>
      <c r="L4993" s="21" t="e">
        <f ca="1">IF(AND(K4993&lt;&gt; "", COUNTIF(SAP!#REF!,K4993)&gt;0),"Matched", "")</f>
        <v>#REF!</v>
      </c>
      <c r="M4993" s="21" t="str">
        <f t="shared" si="255"/>
        <v/>
      </c>
      <c r="N4993" s="21" t="e">
        <f ca="1">IF(AND(M4993&lt;&gt; "", COUNTIF(SAP!#REF!,M4993)&gt;0),"Matched", "")</f>
        <v>#REF!</v>
      </c>
      <c r="O4993" s="21" t="str">
        <f t="shared" si="256"/>
        <v/>
      </c>
      <c r="P4993" s="21" t="e">
        <f ca="1">IF(AND(O4993&lt;&gt; "", COUNTIF(SAP!#REF!,O4993)&gt;0),"Matched", "")</f>
        <v>#REF!</v>
      </c>
      <c r="R4993" s="21" t="e">
        <f ca="1">IF(AND(Q4993&lt;&gt; "", COUNTIF(SAP!#REF!,Q4993)&gt;0),"Matched", "")</f>
        <v>#REF!</v>
      </c>
      <c r="S4993" s="21" t="str">
        <f ca="1">IF(AND(D4993="AD", I4993="800TAX  "),"Logic5"&amp;"_"&amp;TEXT(C4993,"dd.mm.yyyy") &amp;"_"&amp; 497.77,"")</f>
        <v>Logic5_30.04.2020_497.77</v>
      </c>
      <c r="T4993" s="21" t="e">
        <f ca="1">IF(AND(S4993&lt;&gt; "", COUNTIF(SAP!#REF!,S4993)&gt;0),"Matched", "")</f>
        <v>#REF!</v>
      </c>
    </row>
    <row r="4994" spans="1:20" hidden="1">
      <c r="A4994" s="21">
        <v>11563327</v>
      </c>
      <c r="B4994" s="22">
        <v>43951</v>
      </c>
      <c r="C4994" s="22">
        <v>43951</v>
      </c>
      <c r="D4994" s="21" t="s">
        <v>13</v>
      </c>
      <c r="E4994" s="23">
        <v>0</v>
      </c>
      <c r="F4994" s="23">
        <v>34.49</v>
      </c>
      <c r="G4994" s="23">
        <v>0</v>
      </c>
      <c r="H4994" s="23">
        <v>966308.87</v>
      </c>
      <c r="I4994" s="21" t="s">
        <v>14</v>
      </c>
      <c r="J4994" s="21" t="s">
        <v>15</v>
      </c>
      <c r="K4994" s="21" t="str">
        <f t="shared" si="254"/>
        <v/>
      </c>
      <c r="L4994" s="21" t="e">
        <f ca="1">IF(AND(K4994&lt;&gt; "", COUNTIF(SAP!#REF!,K4994)&gt;0),"Matched", "")</f>
        <v>#REF!</v>
      </c>
      <c r="M4994" s="21" t="str">
        <f t="shared" si="255"/>
        <v/>
      </c>
      <c r="N4994" s="21" t="e">
        <f ca="1">IF(AND(M4994&lt;&gt; "", COUNTIF(SAP!#REF!,M4994)&gt;0),"Matched", "")</f>
        <v>#REF!</v>
      </c>
      <c r="O4994" s="21" t="str">
        <f t="shared" si="256"/>
        <v/>
      </c>
      <c r="P4994" s="21" t="e">
        <f ca="1">IF(AND(O4994&lt;&gt; "", COUNTIF(SAP!#REF!,O4994)&gt;0),"Matched", "")</f>
        <v>#REF!</v>
      </c>
      <c r="R4994" s="21" t="e">
        <f ca="1">IF(AND(Q4994&lt;&gt; "", COUNTIF(SAP!#REF!,Q4994)&gt;0),"Matched", "")</f>
        <v>#REF!</v>
      </c>
      <c r="S4994" s="21" t="str">
        <f ca="1">IF(AND(D4994="AD", I4994="800TAX  "),"Logic5"&amp;"_"&amp;TEXT(C4994,"dd.mm.yyyy") &amp;"_"&amp; 497.77,"")</f>
        <v>Logic5_30.04.2020_497.77</v>
      </c>
      <c r="T4994" s="21" t="e">
        <f ca="1">IF(AND(S4994&lt;&gt; "", COUNTIF(SAP!#REF!,S4994)&gt;0),"Matched", "")</f>
        <v>#REF!</v>
      </c>
    </row>
    <row r="4995" spans="1:20" hidden="1">
      <c r="A4995" s="21">
        <v>11563327</v>
      </c>
      <c r="B4995" s="22">
        <v>43951</v>
      </c>
      <c r="C4995" s="22">
        <v>43951</v>
      </c>
      <c r="D4995" s="21" t="s">
        <v>13</v>
      </c>
      <c r="E4995" s="23">
        <v>0</v>
      </c>
      <c r="F4995" s="23">
        <v>40.04</v>
      </c>
      <c r="G4995" s="23">
        <v>0</v>
      </c>
      <c r="H4995" s="23">
        <v>966268.83</v>
      </c>
      <c r="I4995" s="21" t="s">
        <v>14</v>
      </c>
      <c r="J4995" s="21" t="s">
        <v>15</v>
      </c>
      <c r="K4995" s="21" t="str">
        <f t="shared" ref="K4995:K5000" si="257">IF(D4995="TF","Logic1"&amp;"_"&amp;TEXT(C4995, "mm") &amp;"_"&amp; F4995,"")</f>
        <v/>
      </c>
      <c r="L4995" s="21" t="e">
        <f ca="1">IF(AND(K4995&lt;&gt; "", COUNTIF(SAP!#REF!,K4995)&gt;0),"Matched", "")</f>
        <v>#REF!</v>
      </c>
      <c r="M4995" s="21" t="str">
        <f t="shared" si="255"/>
        <v/>
      </c>
      <c r="N4995" s="21" t="e">
        <f ca="1">IF(AND(M4995&lt;&gt; "", COUNTIF(SAP!#REF!,M4995)&gt;0),"Matched", "")</f>
        <v>#REF!</v>
      </c>
      <c r="O4995" s="21" t="str">
        <f t="shared" si="256"/>
        <v/>
      </c>
      <c r="P4995" s="21" t="e">
        <f ca="1">IF(AND(O4995&lt;&gt; "", COUNTIF(SAP!#REF!,O4995)&gt;0),"Matched", "")</f>
        <v>#REF!</v>
      </c>
      <c r="R4995" s="21" t="e">
        <f ca="1">IF(AND(Q4995&lt;&gt; "", COUNTIF(SAP!#REF!,Q4995)&gt;0),"Matched", "")</f>
        <v>#REF!</v>
      </c>
      <c r="S4995" s="21" t="str">
        <f ca="1">IF(AND(D4995="AD", I4995="800TAX  "),"Logic5"&amp;"_"&amp;TEXT(C4995,"dd.mm.yyyy") &amp;"_"&amp; 497.77,"")</f>
        <v>Logic5_30.04.2020_497.77</v>
      </c>
      <c r="T4995" s="21" t="e">
        <f ca="1">IF(AND(S4995&lt;&gt; "", COUNTIF(SAP!#REF!,S4995)&gt;0),"Matched", "")</f>
        <v>#REF!</v>
      </c>
    </row>
    <row r="4996" spans="1:20" hidden="1">
      <c r="A4996" s="21">
        <v>11563327</v>
      </c>
      <c r="B4996" s="22">
        <v>43951</v>
      </c>
      <c r="C4996" s="22">
        <v>43951</v>
      </c>
      <c r="D4996" s="21" t="s">
        <v>13</v>
      </c>
      <c r="E4996" s="23">
        <v>0</v>
      </c>
      <c r="F4996" s="23">
        <v>41.78</v>
      </c>
      <c r="G4996" s="23">
        <v>0</v>
      </c>
      <c r="H4996" s="23">
        <v>966227.05</v>
      </c>
      <c r="I4996" s="21" t="s">
        <v>14</v>
      </c>
      <c r="J4996" s="21" t="s">
        <v>15</v>
      </c>
      <c r="K4996" s="21" t="str">
        <f t="shared" si="257"/>
        <v/>
      </c>
      <c r="L4996" s="21" t="e">
        <f ca="1">IF(AND(K4996&lt;&gt; "", COUNTIF(SAP!#REF!,K4996)&gt;0),"Matched", "")</f>
        <v>#REF!</v>
      </c>
      <c r="M4996" s="21" t="str">
        <f t="shared" si="255"/>
        <v/>
      </c>
      <c r="N4996" s="21" t="e">
        <f ca="1">IF(AND(M4996&lt;&gt; "", COUNTIF(SAP!#REF!,M4996)&gt;0),"Matched", "")</f>
        <v>#REF!</v>
      </c>
      <c r="O4996" s="21" t="str">
        <f t="shared" si="256"/>
        <v/>
      </c>
      <c r="P4996" s="21" t="e">
        <f ca="1">IF(AND(O4996&lt;&gt; "", COUNTIF(SAP!#REF!,O4996)&gt;0),"Matched", "")</f>
        <v>#REF!</v>
      </c>
      <c r="R4996" s="21" t="e">
        <f ca="1">IF(AND(Q4996&lt;&gt; "", COUNTIF(SAP!#REF!,Q4996)&gt;0),"Matched", "")</f>
        <v>#REF!</v>
      </c>
      <c r="S4996" s="21" t="str">
        <f ca="1">IF(AND(D4996="AD", I4996="800TAX  "),"Logic5"&amp;"_"&amp;TEXT(C4996,"dd.mm.yyyy") &amp;"_"&amp; 497.77,"")</f>
        <v>Logic5_30.04.2020_497.77</v>
      </c>
      <c r="T4996" s="21" t="e">
        <f ca="1">IF(AND(S4996&lt;&gt; "", COUNTIF(SAP!#REF!,S4996)&gt;0),"Matched", "")</f>
        <v>#REF!</v>
      </c>
    </row>
    <row r="4997" spans="1:20" hidden="1">
      <c r="A4997" s="21">
        <v>11563327</v>
      </c>
      <c r="B4997" s="22">
        <v>43951</v>
      </c>
      <c r="C4997" s="22">
        <v>43951</v>
      </c>
      <c r="D4997" s="21" t="s">
        <v>13</v>
      </c>
      <c r="E4997" s="23">
        <v>0</v>
      </c>
      <c r="F4997" s="23">
        <v>41.8</v>
      </c>
      <c r="G4997" s="23">
        <v>0</v>
      </c>
      <c r="H4997" s="23">
        <v>966185.25</v>
      </c>
      <c r="I4997" s="21" t="s">
        <v>14</v>
      </c>
      <c r="J4997" s="21" t="s">
        <v>15</v>
      </c>
      <c r="K4997" s="21" t="str">
        <f t="shared" si="257"/>
        <v/>
      </c>
      <c r="L4997" s="21" t="e">
        <f ca="1">IF(AND(K4997&lt;&gt; "", COUNTIF(SAP!#REF!,K4997)&gt;0),"Matched", "")</f>
        <v>#REF!</v>
      </c>
      <c r="M4997" s="21" t="str">
        <f t="shared" si="255"/>
        <v/>
      </c>
      <c r="N4997" s="21" t="e">
        <f ca="1">IF(AND(M4997&lt;&gt; "", COUNTIF(SAP!#REF!,M4997)&gt;0),"Matched", "")</f>
        <v>#REF!</v>
      </c>
      <c r="O4997" s="21" t="str">
        <f t="shared" si="256"/>
        <v/>
      </c>
      <c r="P4997" s="21" t="e">
        <f ca="1">IF(AND(O4997&lt;&gt; "", COUNTIF(SAP!#REF!,O4997)&gt;0),"Matched", "")</f>
        <v>#REF!</v>
      </c>
      <c r="R4997" s="21" t="e">
        <f ca="1">IF(AND(Q4997&lt;&gt; "", COUNTIF(SAP!#REF!,Q4997)&gt;0),"Matched", "")</f>
        <v>#REF!</v>
      </c>
      <c r="S4997" s="21" t="str">
        <f ca="1">IF(AND(D4997="AD", I4997="800TAX  "),"Logic5"&amp;"_"&amp;TEXT(C4997,"dd.mm.yyyy") &amp;"_"&amp; 497.77,"")</f>
        <v>Logic5_30.04.2020_497.77</v>
      </c>
      <c r="T4997" s="21" t="e">
        <f ca="1">IF(AND(S4997&lt;&gt; "", COUNTIF(SAP!#REF!,S4997)&gt;0),"Matched", "")</f>
        <v>#REF!</v>
      </c>
    </row>
    <row r="4998" spans="1:20" hidden="1">
      <c r="A4998" s="21">
        <v>11563327</v>
      </c>
      <c r="B4998" s="22">
        <v>43951</v>
      </c>
      <c r="C4998" s="22">
        <v>43951</v>
      </c>
      <c r="D4998" s="21" t="s">
        <v>13</v>
      </c>
      <c r="E4998" s="23">
        <v>0</v>
      </c>
      <c r="F4998" s="23">
        <v>56.65</v>
      </c>
      <c r="G4998" s="23">
        <v>0</v>
      </c>
      <c r="H4998" s="23">
        <v>966128.6</v>
      </c>
      <c r="I4998" s="21" t="s">
        <v>14</v>
      </c>
      <c r="J4998" s="21" t="s">
        <v>15</v>
      </c>
      <c r="K4998" s="21" t="str">
        <f t="shared" si="257"/>
        <v/>
      </c>
      <c r="L4998" s="21" t="e">
        <f ca="1">IF(AND(K4998&lt;&gt; "", COUNTIF(SAP!#REF!,K4998)&gt;0),"Matched", "")</f>
        <v>#REF!</v>
      </c>
      <c r="M4998" s="21" t="str">
        <f t="shared" si="255"/>
        <v/>
      </c>
      <c r="N4998" s="21" t="e">
        <f ca="1">IF(AND(M4998&lt;&gt; "", COUNTIF(SAP!#REF!,M4998)&gt;0),"Matched", "")</f>
        <v>#REF!</v>
      </c>
      <c r="O4998" s="21" t="str">
        <f t="shared" si="256"/>
        <v/>
      </c>
      <c r="P4998" s="21" t="e">
        <f ca="1">IF(AND(O4998&lt;&gt; "", COUNTIF(SAP!#REF!,O4998)&gt;0),"Matched", "")</f>
        <v>#REF!</v>
      </c>
      <c r="R4998" s="21" t="e">
        <f ca="1">IF(AND(Q4998&lt;&gt; "", COUNTIF(SAP!#REF!,Q4998)&gt;0),"Matched", "")</f>
        <v>#REF!</v>
      </c>
      <c r="S4998" s="21" t="str">
        <f ca="1">IF(AND(D4998="AD", I4998="800TAX  "),"Logic5"&amp;"_"&amp;TEXT(C4998,"dd.mm.yyyy") &amp;"_"&amp; 497.77,"")</f>
        <v>Logic5_30.04.2020_497.77</v>
      </c>
      <c r="T4998" s="21" t="e">
        <f ca="1">IF(AND(S4998&lt;&gt; "", COUNTIF(SAP!#REF!,S4998)&gt;0),"Matched", "")</f>
        <v>#REF!</v>
      </c>
    </row>
    <row r="4999" spans="1:20" hidden="1">
      <c r="A4999" s="21">
        <v>11563327</v>
      </c>
      <c r="B4999" s="22">
        <v>43951</v>
      </c>
      <c r="C4999" s="22">
        <v>43951</v>
      </c>
      <c r="D4999" s="21" t="s">
        <v>13</v>
      </c>
      <c r="E4999" s="23">
        <v>0</v>
      </c>
      <c r="F4999" s="23">
        <v>64.599999999999994</v>
      </c>
      <c r="G4999" s="23">
        <v>0</v>
      </c>
      <c r="H4999" s="23">
        <v>966064</v>
      </c>
      <c r="I4999" s="21" t="s">
        <v>14</v>
      </c>
      <c r="J4999" s="21" t="s">
        <v>15</v>
      </c>
      <c r="K4999" s="21" t="str">
        <f t="shared" si="257"/>
        <v/>
      </c>
      <c r="L4999" s="21" t="e">
        <f ca="1">IF(AND(K4999&lt;&gt; "", COUNTIF(SAP!#REF!,K4999)&gt;0),"Matched", "")</f>
        <v>#REF!</v>
      </c>
      <c r="M4999" s="21" t="str">
        <f t="shared" si="255"/>
        <v/>
      </c>
      <c r="N4999" s="21" t="e">
        <f ca="1">IF(AND(M4999&lt;&gt; "", COUNTIF(SAP!#REF!,M4999)&gt;0),"Matched", "")</f>
        <v>#REF!</v>
      </c>
      <c r="O4999" s="21" t="str">
        <f t="shared" si="256"/>
        <v/>
      </c>
      <c r="P4999" s="21" t="e">
        <f ca="1">IF(AND(O4999&lt;&gt; "", COUNTIF(SAP!#REF!,O4999)&gt;0),"Matched", "")</f>
        <v>#REF!</v>
      </c>
      <c r="R4999" s="21" t="e">
        <f ca="1">IF(AND(Q4999&lt;&gt; "", COUNTIF(SAP!#REF!,Q4999)&gt;0),"Matched", "")</f>
        <v>#REF!</v>
      </c>
      <c r="S4999" s="21" t="str">
        <f ca="1">IF(AND(D4999="AD", I4999="800TAX  "),"Logic5"&amp;"_"&amp;TEXT(C4999,"dd.mm.yyyy") &amp;"_"&amp; 497.77,"")</f>
        <v>Logic5_30.04.2020_497.77</v>
      </c>
      <c r="T4999" s="21" t="e">
        <f ca="1">IF(AND(S4999&lt;&gt; "", COUNTIF(SAP!#REF!,S4999)&gt;0),"Matched", "")</f>
        <v>#REF!</v>
      </c>
    </row>
    <row r="5000" spans="1:20" hidden="1">
      <c r="A5000" s="21">
        <v>11563327</v>
      </c>
      <c r="B5000" s="22">
        <v>43951</v>
      </c>
      <c r="C5000" s="22">
        <v>43951</v>
      </c>
      <c r="D5000" s="21" t="s">
        <v>16</v>
      </c>
      <c r="E5000" s="23">
        <v>0</v>
      </c>
      <c r="F5000" s="23">
        <v>966064</v>
      </c>
      <c r="G5000" s="23">
        <v>0</v>
      </c>
      <c r="H5000" s="23">
        <v>0</v>
      </c>
      <c r="I5000" s="21" t="s">
        <v>17</v>
      </c>
      <c r="J5000" s="21" t="s">
        <v>18</v>
      </c>
      <c r="K5000" s="21" t="str">
        <f t="shared" si="257"/>
        <v>Logic1_04_966064</v>
      </c>
      <c r="L5000" s="21" t="e">
        <f ca="1">IF(AND(K5000&lt;&gt; "", COUNTIF(SAP!#REF!,K5000)&gt;0),"Matched", "")</f>
        <v>#REF!</v>
      </c>
    </row>
  </sheetData>
  <autoFilter ref="A1:T5000" xr:uid="{DFF88688-120C-49F5-A806-D17AC274675A}">
    <filterColumn colId="11">
      <filters blank="1"/>
    </filterColumn>
    <filterColumn colId="13">
      <filters blank="1"/>
    </filterColumn>
    <filterColumn colId="15">
      <filters blank="1"/>
    </filterColumn>
    <filterColumn colId="17">
      <filters blank="1"/>
    </filterColumn>
    <filterColumn colId="19">
      <filters blank="1"/>
    </filterColumn>
  </autoFilter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680F4-D416-41DE-B0D4-905F913CCC50}">
  <sheetPr codeName="Sheet9"/>
  <dimension ref="A1:V158"/>
  <sheetViews>
    <sheetView topLeftCell="I1" workbookViewId="0">
      <selection activeCell="M1" sqref="M1:V1048576"/>
    </sheetView>
  </sheetViews>
  <sheetFormatPr defaultRowHeight="15"/>
  <cols>
    <col min="1" max="1" width="13.5703125" style="21" customWidth="1"/>
    <col min="2" max="2" width="9.140625" style="21"/>
    <col min="3" max="3" width="14.85546875" style="21" customWidth="1"/>
    <col min="4" max="4" width="9.140625" style="21"/>
    <col min="5" max="5" width="11" style="21" bestFit="1" customWidth="1"/>
    <col min="6" max="6" width="7.42578125" style="21" customWidth="1"/>
    <col min="7" max="7" width="11.5703125" style="21" customWidth="1"/>
    <col min="8" max="8" width="13" style="21" bestFit="1" customWidth="1"/>
    <col min="9" max="9" width="10.140625" style="21" bestFit="1" customWidth="1"/>
    <col min="10" max="10" width="20.7109375" style="21" customWidth="1"/>
    <col min="11" max="11" width="9.140625" style="21"/>
    <col min="12" max="12" width="40.5703125" style="21" bestFit="1" customWidth="1"/>
    <col min="13" max="16384" width="9.140625" style="21"/>
  </cols>
  <sheetData>
    <row r="1" spans="1:22">
      <c r="A1" s="6" t="s">
        <v>23</v>
      </c>
      <c r="B1" s="7" t="s">
        <v>24</v>
      </c>
      <c r="C1" s="7" t="s">
        <v>25</v>
      </c>
      <c r="D1" s="7" t="s">
        <v>26</v>
      </c>
      <c r="E1" s="7" t="s">
        <v>27</v>
      </c>
      <c r="F1" s="7" t="s">
        <v>28</v>
      </c>
      <c r="G1" s="7" t="s">
        <v>29</v>
      </c>
      <c r="H1" s="7" t="s">
        <v>30</v>
      </c>
      <c r="I1" s="7" t="s">
        <v>31</v>
      </c>
      <c r="J1" s="7" t="s">
        <v>32</v>
      </c>
      <c r="K1" s="7" t="s">
        <v>135</v>
      </c>
      <c r="L1" s="7" t="s">
        <v>33</v>
      </c>
      <c r="M1" s="21" t="s">
        <v>157</v>
      </c>
      <c r="N1" s="21" t="s">
        <v>158</v>
      </c>
      <c r="O1" s="21" t="s">
        <v>159</v>
      </c>
      <c r="P1" s="21" t="s">
        <v>160</v>
      </c>
      <c r="Q1" s="21" t="s">
        <v>161</v>
      </c>
      <c r="R1" s="21" t="s">
        <v>162</v>
      </c>
      <c r="S1" s="21" t="s">
        <v>163</v>
      </c>
      <c r="T1" s="21" t="s">
        <v>164</v>
      </c>
      <c r="U1" s="21" t="s">
        <v>165</v>
      </c>
      <c r="V1" s="21" t="s">
        <v>166</v>
      </c>
    </row>
    <row r="2" spans="1:22">
      <c r="A2" s="21">
        <v>20200401</v>
      </c>
      <c r="B2" s="21">
        <v>10111750</v>
      </c>
      <c r="C2" s="21">
        <v>7800013760</v>
      </c>
      <c r="D2" s="21">
        <v>50</v>
      </c>
      <c r="E2" s="21" t="s">
        <v>36</v>
      </c>
      <c r="F2" s="21" t="s">
        <v>37</v>
      </c>
      <c r="G2" s="21" t="s">
        <v>167</v>
      </c>
      <c r="H2" s="21" t="s">
        <v>167</v>
      </c>
      <c r="I2" s="21">
        <v>50</v>
      </c>
      <c r="J2" s="21">
        <v>-713.75</v>
      </c>
      <c r="K2" s="21" t="s">
        <v>39</v>
      </c>
      <c r="L2" s="21" t="s">
        <v>168</v>
      </c>
      <c r="M2" s="21" t="str">
        <f>IF(F2="SA","Logic1"&amp;"_"&amp;MID(H2, 4,2)&amp;"_"&amp; J2*-1,"")</f>
        <v/>
      </c>
      <c r="N2" s="21" t="e">
        <f ca="1">IF(AND(M2&lt;&gt; "", COUNTIF(BS!#REF!,M2)&gt;0),"Matched", "")</f>
        <v>#REF!</v>
      </c>
      <c r="O2" s="21" t="str">
        <f ca="1">IF( J2&lt; 0,"Logic2"&amp;"_"&amp;G2&amp;"_"&amp; J2*-1,"")</f>
        <v>Logic2_01.04.2020_713.75</v>
      </c>
      <c r="P2" s="21" t="e">
        <f ca="1">IF(AND(O2&lt;&gt; "", COUNTIF(BS!#REF!,O2)&gt;0),"Matched", "")</f>
        <v>#REF!</v>
      </c>
      <c r="Q2" s="21" t="str">
        <f ca="1">IF(F2="SA","Logic3"&amp;"_"&amp;J2,"")</f>
        <v/>
      </c>
      <c r="R2" s="21" t="e">
        <f ca="1">IF(AND(Q2&lt;&gt; "", COUNTIF(BS!#REF!,Q2)&gt;0),"Matched", "")</f>
        <v>#REF!</v>
      </c>
      <c r="T2" s="21" t="e">
        <f ca="1">IF(AND(S2&lt;&gt; "", COUNTIF(BS!#REF!,S2)&gt;0),"Matched", "")</f>
        <v>#REF!</v>
      </c>
      <c r="U2" s="21" t="str">
        <f ca="1">IF(F2="DA","Logic5"&amp;"_"&amp;H2 &amp;"_"&amp; -713.75*-1,"")</f>
        <v>Logic5_01.04.2020_713.75</v>
      </c>
      <c r="V2" s="21" t="e">
        <f ca="1">IF(AND(U2&lt;&gt; "", COUNTIF(BS!#REF!,U2)&gt;0),"Matched", "")</f>
        <v>#REF!</v>
      </c>
    </row>
    <row r="3" spans="1:22">
      <c r="A3" s="21" t="s">
        <v>42</v>
      </c>
      <c r="B3" s="21">
        <v>10111750</v>
      </c>
      <c r="C3" s="21">
        <v>4000380663</v>
      </c>
      <c r="D3" s="21">
        <v>50</v>
      </c>
      <c r="E3" s="21" t="s">
        <v>36</v>
      </c>
      <c r="F3" s="21" t="s">
        <v>43</v>
      </c>
      <c r="G3" s="21" t="s">
        <v>167</v>
      </c>
      <c r="H3" s="21" t="s">
        <v>167</v>
      </c>
      <c r="I3" s="21">
        <v>40</v>
      </c>
      <c r="J3" s="20">
        <v>687493.62</v>
      </c>
      <c r="K3" s="21" t="s">
        <v>39</v>
      </c>
      <c r="L3" s="21" t="s">
        <v>44</v>
      </c>
      <c r="M3" s="21" t="str">
        <f t="shared" ref="M3:M66" si="0">IF(F3="SA","Logic1"&amp;"_"&amp;MID(H3, 4,2)&amp;"_"&amp; J3*-1,"")</f>
        <v/>
      </c>
      <c r="N3" s="21" t="e">
        <f ca="1">IF(AND(M3&lt;&gt; "", COUNTIF(BS!#REF!,M3)&gt;0),"Matched", "")</f>
        <v>#REF!</v>
      </c>
      <c r="O3" s="21" t="str">
        <f t="shared" ref="O3:O4" si="1">IF( J3&lt; 0,"Logic2"&amp;"_"&amp;G3&amp;"_"&amp; J3*-1,"")</f>
        <v/>
      </c>
      <c r="P3" s="21" t="e">
        <f ca="1">IF(AND(O3&lt;&gt; "", COUNTIF(BS!#REF!,O3)&gt;0),"Matched", "")</f>
        <v>#REF!</v>
      </c>
      <c r="Q3" s="21" t="str">
        <f t="shared" ref="Q3:Q4" si="2">IF(F3="SA","Logic3"&amp;"_"&amp;J3,"")</f>
        <v/>
      </c>
      <c r="R3" s="21" t="e">
        <f ca="1">IF(AND(Q3&lt;&gt; "", COUNTIF(BS!#REF!,Q3)&gt;0),"Matched", "")</f>
        <v>#REF!</v>
      </c>
      <c r="S3" s="21" t="str">
        <f ca="1">IF(AND(J3&gt; 0, F3="DB"),"Logic4"&amp;"_"&amp;H3 &amp;"_"&amp; 1207713.48,"")</f>
        <v>Logic4_01.04.2020_1207713.48</v>
      </c>
      <c r="T3" s="21" t="e">
        <f ca="1">IF(AND(S3&lt;&gt; "", COUNTIF(BS!#REF!,S3)&gt;0),"Matched", "")</f>
        <v>#REF!</v>
      </c>
    </row>
    <row r="4" spans="1:22">
      <c r="A4" s="21" t="s">
        <v>42</v>
      </c>
      <c r="B4" s="21">
        <v>10111750</v>
      </c>
      <c r="C4" s="21">
        <v>4000380662</v>
      </c>
      <c r="D4" s="21">
        <v>50</v>
      </c>
      <c r="E4" s="21" t="s">
        <v>36</v>
      </c>
      <c r="F4" s="21" t="s">
        <v>43</v>
      </c>
      <c r="G4" s="21" t="s">
        <v>169</v>
      </c>
      <c r="H4" s="21" t="s">
        <v>167</v>
      </c>
      <c r="I4" s="21">
        <v>40</v>
      </c>
      <c r="J4" s="20">
        <v>520219.86</v>
      </c>
      <c r="K4" s="21" t="s">
        <v>39</v>
      </c>
      <c r="L4" s="21" t="s">
        <v>44</v>
      </c>
      <c r="M4" s="21" t="str">
        <f t="shared" si="0"/>
        <v/>
      </c>
      <c r="N4" s="21" t="e">
        <f ca="1">IF(AND(M4&lt;&gt; "", COUNTIF(BS!#REF!,M4)&gt;0),"Matched", "")</f>
        <v>#REF!</v>
      </c>
      <c r="O4" s="21" t="str">
        <f t="shared" si="1"/>
        <v/>
      </c>
      <c r="P4" s="21" t="e">
        <f ca="1">IF(AND(O4&lt;&gt; "", COUNTIF(BS!#REF!,O4)&gt;0),"Matched", "")</f>
        <v>#REF!</v>
      </c>
      <c r="Q4" s="21" t="str">
        <f t="shared" si="2"/>
        <v/>
      </c>
      <c r="R4" s="21" t="e">
        <f ca="1">IF(AND(Q4&lt;&gt; "", COUNTIF(BS!#REF!,Q4)&gt;0),"Matched", "")</f>
        <v>#REF!</v>
      </c>
      <c r="S4" s="21" t="str">
        <f ca="1">IF(AND(J4&gt; 0, F4="DB"),"Logic4"&amp;"_"&amp;H4 &amp;"_"&amp; 1207713.48,"")</f>
        <v>Logic4_01.04.2020_1207713.48</v>
      </c>
      <c r="T4" s="21" t="e">
        <f ca="1">IF(AND(S4&lt;&gt; "", COUNTIF(BS!#REF!,S4)&gt;0),"Matched", "")</f>
        <v>#REF!</v>
      </c>
    </row>
    <row r="5" spans="1:22">
      <c r="A5" s="21">
        <v>20200401</v>
      </c>
      <c r="B5" s="21">
        <v>10111750</v>
      </c>
      <c r="C5" s="21">
        <v>3000094638</v>
      </c>
      <c r="D5" s="21">
        <v>50</v>
      </c>
      <c r="E5" s="21">
        <v>0</v>
      </c>
      <c r="F5" s="21" t="s">
        <v>46</v>
      </c>
      <c r="G5" s="21" t="s">
        <v>167</v>
      </c>
      <c r="H5" s="21" t="s">
        <v>167</v>
      </c>
      <c r="I5" s="21">
        <v>50</v>
      </c>
      <c r="J5" s="20">
        <v>-1206999.73</v>
      </c>
      <c r="K5" s="21" t="s">
        <v>39</v>
      </c>
      <c r="L5" s="21" t="s">
        <v>170</v>
      </c>
      <c r="M5" s="21" t="str">
        <f t="shared" si="0"/>
        <v>Logic1_04_1206999.73</v>
      </c>
      <c r="N5" s="21" t="e">
        <f ca="1">IF(AND(M5&lt;&gt; "", COUNTIF(BS!#REF!,M5)&gt;0),"Matched", "")</f>
        <v>#REF!</v>
      </c>
    </row>
    <row r="6" spans="1:22">
      <c r="H6" s="21" t="s">
        <v>167</v>
      </c>
      <c r="J6" s="21">
        <v>0</v>
      </c>
      <c r="K6" s="21" t="s">
        <v>39</v>
      </c>
      <c r="M6" s="21" t="str">
        <f t="shared" si="0"/>
        <v/>
      </c>
      <c r="N6" s="21" t="e">
        <f ca="1">IF(AND(M6&lt;&gt; "", COUNTIF(BS!#REF!,M6)&gt;0),"Matched", "")</f>
        <v>#REF!</v>
      </c>
      <c r="O6" s="21" t="str">
        <f t="shared" ref="O6:O9" si="3">IF( J6&lt; 0,"Logic2"&amp;"_"&amp;G6&amp;"_"&amp; J6*-1,"")</f>
        <v/>
      </c>
      <c r="P6" s="21" t="e">
        <f ca="1">IF(AND(O6&lt;&gt; "", COUNTIF(BS!#REF!,O6)&gt;0),"Matched", "")</f>
        <v>#REF!</v>
      </c>
      <c r="Q6" s="21" t="str">
        <f t="shared" ref="Q6:Q9" si="4">IF(F6="SA","Logic3"&amp;"_"&amp;J6,"")</f>
        <v/>
      </c>
      <c r="R6" s="21" t="e">
        <f ca="1">IF(AND(Q6&lt;&gt; "", COUNTIF(BS!#REF!,Q6)&gt;0),"Matched", "")</f>
        <v>#REF!</v>
      </c>
      <c r="T6" s="21" t="e">
        <f ca="1">IF(AND(S6&lt;&gt; "", COUNTIF(BS!#REF!,S6)&gt;0),"Matched", "")</f>
        <v>#REF!</v>
      </c>
      <c r="V6" s="21" t="e">
        <f ca="1">IF(AND(U6&lt;&gt; "", COUNTIF(BS!#REF!,U6)&gt;0),"Matched", "")</f>
        <v>#REF!</v>
      </c>
    </row>
    <row r="7" spans="1:22">
      <c r="A7" s="21">
        <v>20200402</v>
      </c>
      <c r="B7" s="21">
        <v>10111750</v>
      </c>
      <c r="C7" s="21">
        <v>7800013773</v>
      </c>
      <c r="D7" s="21">
        <v>50</v>
      </c>
      <c r="E7" s="21" t="s">
        <v>36</v>
      </c>
      <c r="F7" s="21" t="s">
        <v>37</v>
      </c>
      <c r="G7" s="21" t="s">
        <v>171</v>
      </c>
      <c r="H7" s="21" t="s">
        <v>171</v>
      </c>
      <c r="I7" s="21">
        <v>50</v>
      </c>
      <c r="J7" s="21">
        <v>-431.73</v>
      </c>
      <c r="K7" s="21" t="s">
        <v>39</v>
      </c>
      <c r="L7" s="21" t="s">
        <v>168</v>
      </c>
      <c r="M7" s="21" t="str">
        <f t="shared" si="0"/>
        <v/>
      </c>
      <c r="N7" s="21" t="e">
        <f ca="1">IF(AND(M7&lt;&gt; "", COUNTIF(BS!#REF!,M7)&gt;0),"Matched", "")</f>
        <v>#REF!</v>
      </c>
      <c r="O7" s="21" t="str">
        <f t="shared" si="3"/>
        <v>Logic2_02.04.2020_431.73</v>
      </c>
      <c r="P7" s="21" t="e">
        <f ca="1">IF(AND(O7&lt;&gt; "", COUNTIF(BS!#REF!,O7)&gt;0),"Matched", "")</f>
        <v>#REF!</v>
      </c>
      <c r="Q7" s="21" t="str">
        <f t="shared" si="4"/>
        <v/>
      </c>
      <c r="R7" s="21" t="e">
        <f ca="1">IF(AND(Q7&lt;&gt; "", COUNTIF(BS!#REF!,Q7)&gt;0),"Matched", "")</f>
        <v>#REF!</v>
      </c>
      <c r="T7" s="21" t="e">
        <f ca="1">IF(AND(S7&lt;&gt; "", COUNTIF(BS!#REF!,S7)&gt;0),"Matched", "")</f>
        <v>#REF!</v>
      </c>
      <c r="U7" s="21" t="str">
        <f ca="1">IF(F7="DA","Logic5"&amp;"_"&amp;H7 &amp;"_"&amp; -431.73*-1,"")</f>
        <v>Logic5_02.04.2020_431.73</v>
      </c>
      <c r="V7" s="21" t="e">
        <f ca="1">IF(AND(U7&lt;&gt; "", COUNTIF(BS!#REF!,U7)&gt;0),"Matched", "")</f>
        <v>#REF!</v>
      </c>
    </row>
    <row r="8" spans="1:22">
      <c r="A8" s="21" t="s">
        <v>42</v>
      </c>
      <c r="B8" s="21">
        <v>10111750</v>
      </c>
      <c r="C8" s="21">
        <v>4000380698</v>
      </c>
      <c r="D8" s="21">
        <v>50</v>
      </c>
      <c r="E8" s="21" t="s">
        <v>36</v>
      </c>
      <c r="F8" s="21" t="s">
        <v>43</v>
      </c>
      <c r="G8" s="21" t="s">
        <v>171</v>
      </c>
      <c r="H8" s="21" t="s">
        <v>171</v>
      </c>
      <c r="I8" s="21">
        <v>40</v>
      </c>
      <c r="J8" s="20">
        <v>562509.75</v>
      </c>
      <c r="K8" s="21" t="s">
        <v>39</v>
      </c>
      <c r="L8" s="21" t="s">
        <v>44</v>
      </c>
      <c r="M8" s="21" t="str">
        <f t="shared" si="0"/>
        <v/>
      </c>
      <c r="N8" s="21" t="e">
        <f ca="1">IF(AND(M8&lt;&gt; "", COUNTIF(BS!#REF!,M8)&gt;0),"Matched", "")</f>
        <v>#REF!</v>
      </c>
      <c r="O8" s="21" t="str">
        <f t="shared" si="3"/>
        <v/>
      </c>
      <c r="P8" s="21" t="e">
        <f ca="1">IF(AND(O8&lt;&gt; "", COUNTIF(BS!#REF!,O8)&gt;0),"Matched", "")</f>
        <v>#REF!</v>
      </c>
      <c r="Q8" s="21" t="str">
        <f t="shared" si="4"/>
        <v/>
      </c>
      <c r="R8" s="21" t="e">
        <f ca="1">IF(AND(Q8&lt;&gt; "", COUNTIF(BS!#REF!,Q8)&gt;0),"Matched", "")</f>
        <v>#REF!</v>
      </c>
      <c r="S8" s="21" t="str">
        <f ca="1">IF(AND(J8&gt; 0, F8="DB"),"Logic4"&amp;"_"&amp;H8 &amp;"_"&amp; 938818.42,"")</f>
        <v>Logic4_02.04.2020_938818.42</v>
      </c>
      <c r="T8" s="21" t="e">
        <f ca="1">IF(AND(S8&lt;&gt; "", COUNTIF(BS!#REF!,S8)&gt;0),"Matched", "")</f>
        <v>#REF!</v>
      </c>
    </row>
    <row r="9" spans="1:22">
      <c r="A9" s="21" t="s">
        <v>42</v>
      </c>
      <c r="B9" s="21">
        <v>10111750</v>
      </c>
      <c r="C9" s="21">
        <v>4000380697</v>
      </c>
      <c r="D9" s="21">
        <v>50</v>
      </c>
      <c r="E9" s="21" t="s">
        <v>36</v>
      </c>
      <c r="F9" s="21" t="s">
        <v>43</v>
      </c>
      <c r="G9" s="21" t="s">
        <v>167</v>
      </c>
      <c r="H9" s="21" t="s">
        <v>171</v>
      </c>
      <c r="I9" s="21">
        <v>40</v>
      </c>
      <c r="J9" s="20">
        <v>376308.67</v>
      </c>
      <c r="K9" s="21" t="s">
        <v>39</v>
      </c>
      <c r="L9" s="21" t="s">
        <v>44</v>
      </c>
      <c r="M9" s="21" t="str">
        <f t="shared" si="0"/>
        <v/>
      </c>
      <c r="N9" s="21" t="e">
        <f ca="1">IF(AND(M9&lt;&gt; "", COUNTIF(BS!#REF!,M9)&gt;0),"Matched", "")</f>
        <v>#REF!</v>
      </c>
      <c r="O9" s="21" t="str">
        <f t="shared" si="3"/>
        <v/>
      </c>
      <c r="P9" s="21" t="e">
        <f ca="1">IF(AND(O9&lt;&gt; "", COUNTIF(BS!#REF!,O9)&gt;0),"Matched", "")</f>
        <v>#REF!</v>
      </c>
      <c r="Q9" s="21" t="str">
        <f t="shared" si="4"/>
        <v/>
      </c>
      <c r="R9" s="21" t="e">
        <f ca="1">IF(AND(Q9&lt;&gt; "", COUNTIF(BS!#REF!,Q9)&gt;0),"Matched", "")</f>
        <v>#REF!</v>
      </c>
      <c r="S9" s="21" t="str">
        <f ca="1">IF(AND(J9&gt; 0, F9="DB"),"Logic4"&amp;"_"&amp;H9 &amp;"_"&amp; 938818.42,"")</f>
        <v>Logic4_02.04.2020_938818.42</v>
      </c>
      <c r="T9" s="21" t="e">
        <f ca="1">IF(AND(S9&lt;&gt; "", COUNTIF(BS!#REF!,S9)&gt;0),"Matched", "")</f>
        <v>#REF!</v>
      </c>
    </row>
    <row r="10" spans="1:22">
      <c r="A10" s="21">
        <v>20200402</v>
      </c>
      <c r="B10" s="21">
        <v>10111750</v>
      </c>
      <c r="C10" s="21">
        <v>3000094640</v>
      </c>
      <c r="D10" s="21">
        <v>50</v>
      </c>
      <c r="E10" s="21">
        <v>0</v>
      </c>
      <c r="F10" s="21" t="s">
        <v>46</v>
      </c>
      <c r="G10" s="21" t="s">
        <v>171</v>
      </c>
      <c r="H10" s="21" t="s">
        <v>171</v>
      </c>
      <c r="I10" s="21">
        <v>50</v>
      </c>
      <c r="J10" s="20">
        <v>-938386.69</v>
      </c>
      <c r="K10" s="21" t="s">
        <v>39</v>
      </c>
      <c r="L10" s="21" t="s">
        <v>172</v>
      </c>
      <c r="M10" s="21" t="str">
        <f t="shared" si="0"/>
        <v>Logic1_04_938386.69</v>
      </c>
      <c r="N10" s="21" t="e">
        <f ca="1">IF(AND(M10&lt;&gt; "", COUNTIF(BS!#REF!,M10)&gt;0),"Matched", "")</f>
        <v>#REF!</v>
      </c>
    </row>
    <row r="11" spans="1:22">
      <c r="H11" s="21" t="s">
        <v>171</v>
      </c>
      <c r="J11" s="21">
        <v>0</v>
      </c>
      <c r="K11" s="21" t="s">
        <v>39</v>
      </c>
      <c r="M11" s="21" t="str">
        <f t="shared" si="0"/>
        <v/>
      </c>
      <c r="N11" s="21" t="e">
        <f ca="1">IF(AND(M11&lt;&gt; "", COUNTIF(BS!#REF!,M11)&gt;0),"Matched", "")</f>
        <v>#REF!</v>
      </c>
      <c r="O11" s="21" t="str">
        <f t="shared" ref="O11:O14" si="5">IF( J11&lt; 0,"Logic2"&amp;"_"&amp;G11&amp;"_"&amp; J11*-1,"")</f>
        <v/>
      </c>
      <c r="P11" s="21" t="e">
        <f ca="1">IF(AND(O11&lt;&gt; "", COUNTIF(BS!#REF!,O11)&gt;0),"Matched", "")</f>
        <v>#REF!</v>
      </c>
      <c r="Q11" s="21" t="str">
        <f t="shared" ref="Q11:Q14" si="6">IF(F11="SA","Logic3"&amp;"_"&amp;J11,"")</f>
        <v/>
      </c>
      <c r="R11" s="21" t="e">
        <f ca="1">IF(AND(Q11&lt;&gt; "", COUNTIF(BS!#REF!,Q11)&gt;0),"Matched", "")</f>
        <v>#REF!</v>
      </c>
      <c r="T11" s="21" t="e">
        <f ca="1">IF(AND(S11&lt;&gt; "", COUNTIF(BS!#REF!,S11)&gt;0),"Matched", "")</f>
        <v>#REF!</v>
      </c>
      <c r="V11" s="21" t="e">
        <f ca="1">IF(AND(U11&lt;&gt; "", COUNTIF(BS!#REF!,U11)&gt;0),"Matched", "")</f>
        <v>#REF!</v>
      </c>
    </row>
    <row r="12" spans="1:22">
      <c r="A12" s="21">
        <v>20200403</v>
      </c>
      <c r="B12" s="21">
        <v>10111750</v>
      </c>
      <c r="C12" s="21">
        <v>7800013778</v>
      </c>
      <c r="D12" s="21">
        <v>50</v>
      </c>
      <c r="E12" s="21" t="s">
        <v>36</v>
      </c>
      <c r="F12" s="21" t="s">
        <v>37</v>
      </c>
      <c r="G12" s="21" t="s">
        <v>173</v>
      </c>
      <c r="H12" s="21" t="s">
        <v>173</v>
      </c>
      <c r="I12" s="21">
        <v>50</v>
      </c>
      <c r="J12" s="21">
        <v>-691.21</v>
      </c>
      <c r="K12" s="21" t="s">
        <v>39</v>
      </c>
      <c r="L12" s="21" t="s">
        <v>168</v>
      </c>
      <c r="M12" s="21" t="str">
        <f t="shared" si="0"/>
        <v/>
      </c>
      <c r="N12" s="21" t="e">
        <f ca="1">IF(AND(M12&lt;&gt; "", COUNTIF(BS!#REF!,M12)&gt;0),"Matched", "")</f>
        <v>#REF!</v>
      </c>
      <c r="O12" s="21" t="str">
        <f t="shared" si="5"/>
        <v>Logic2_03.04.2020_691.21</v>
      </c>
      <c r="P12" s="21" t="e">
        <f ca="1">IF(AND(O12&lt;&gt; "", COUNTIF(BS!#REF!,O12)&gt;0),"Matched", "")</f>
        <v>#REF!</v>
      </c>
      <c r="Q12" s="21" t="str">
        <f t="shared" si="6"/>
        <v/>
      </c>
      <c r="R12" s="21" t="e">
        <f ca="1">IF(AND(Q12&lt;&gt; "", COUNTIF(BS!#REF!,Q12)&gt;0),"Matched", "")</f>
        <v>#REF!</v>
      </c>
      <c r="T12" s="21" t="e">
        <f ca="1">IF(AND(S12&lt;&gt; "", COUNTIF(BS!#REF!,S12)&gt;0),"Matched", "")</f>
        <v>#REF!</v>
      </c>
      <c r="U12" s="21" t="str">
        <f ca="1">IF(F12="DA","Logic5"&amp;"_"&amp;H12 &amp;"_"&amp; -691.21*-1,"")</f>
        <v>Logic5_03.04.2020_691.21</v>
      </c>
      <c r="V12" s="21" t="e">
        <f ca="1">IF(AND(U12&lt;&gt; "", COUNTIF(BS!#REF!,U12)&gt;0),"Matched", "")</f>
        <v>#REF!</v>
      </c>
    </row>
    <row r="13" spans="1:22">
      <c r="A13" s="21" t="s">
        <v>42</v>
      </c>
      <c r="B13" s="21">
        <v>10111750</v>
      </c>
      <c r="C13" s="21">
        <v>4000383876</v>
      </c>
      <c r="D13" s="21">
        <v>50</v>
      </c>
      <c r="E13" s="21" t="s">
        <v>36</v>
      </c>
      <c r="F13" s="21" t="s">
        <v>43</v>
      </c>
      <c r="G13" s="21" t="s">
        <v>171</v>
      </c>
      <c r="H13" s="21" t="s">
        <v>173</v>
      </c>
      <c r="I13" s="21">
        <v>40</v>
      </c>
      <c r="J13" s="20">
        <v>353616.53</v>
      </c>
      <c r="K13" s="21" t="s">
        <v>39</v>
      </c>
      <c r="L13" s="21" t="s">
        <v>44</v>
      </c>
      <c r="M13" s="21" t="str">
        <f t="shared" si="0"/>
        <v/>
      </c>
      <c r="N13" s="21" t="e">
        <f ca="1">IF(AND(M13&lt;&gt; "", COUNTIF(BS!#REF!,M13)&gt;0),"Matched", "")</f>
        <v>#REF!</v>
      </c>
      <c r="O13" s="21" t="str">
        <f t="shared" si="5"/>
        <v/>
      </c>
      <c r="P13" s="21" t="e">
        <f ca="1">IF(AND(O13&lt;&gt; "", COUNTIF(BS!#REF!,O13)&gt;0),"Matched", "")</f>
        <v>#REF!</v>
      </c>
      <c r="Q13" s="21" t="str">
        <f t="shared" si="6"/>
        <v/>
      </c>
      <c r="R13" s="21" t="e">
        <f ca="1">IF(AND(Q13&lt;&gt; "", COUNTIF(BS!#REF!,Q13)&gt;0),"Matched", "")</f>
        <v>#REF!</v>
      </c>
      <c r="S13" s="21" t="str">
        <f ca="1">IF(AND(J13&gt; 0, F13="DB"),"Logic4"&amp;"_"&amp;H13 &amp;"_"&amp; 1174868.69,"")</f>
        <v>Logic4_03.04.2020_1174868.69</v>
      </c>
      <c r="T13" s="21" t="e">
        <f ca="1">IF(AND(S13&lt;&gt; "", COUNTIF(BS!#REF!,S13)&gt;0),"Matched", "")</f>
        <v>#REF!</v>
      </c>
    </row>
    <row r="14" spans="1:22">
      <c r="A14" s="21" t="s">
        <v>42</v>
      </c>
      <c r="B14" s="21">
        <v>10111750</v>
      </c>
      <c r="C14" s="21">
        <v>4000383877</v>
      </c>
      <c r="D14" s="21">
        <v>50</v>
      </c>
      <c r="E14" s="21" t="s">
        <v>36</v>
      </c>
      <c r="F14" s="21" t="s">
        <v>43</v>
      </c>
      <c r="G14" s="21" t="s">
        <v>173</v>
      </c>
      <c r="H14" s="21" t="s">
        <v>173</v>
      </c>
      <c r="I14" s="21">
        <v>40</v>
      </c>
      <c r="J14" s="20">
        <v>821252.16</v>
      </c>
      <c r="K14" s="21" t="s">
        <v>39</v>
      </c>
      <c r="L14" s="21" t="s">
        <v>44</v>
      </c>
      <c r="M14" s="21" t="str">
        <f t="shared" si="0"/>
        <v/>
      </c>
      <c r="N14" s="21" t="e">
        <f ca="1">IF(AND(M14&lt;&gt; "", COUNTIF(BS!#REF!,M14)&gt;0),"Matched", "")</f>
        <v>#REF!</v>
      </c>
      <c r="O14" s="21" t="str">
        <f t="shared" si="5"/>
        <v/>
      </c>
      <c r="P14" s="21" t="e">
        <f ca="1">IF(AND(O14&lt;&gt; "", COUNTIF(BS!#REF!,O14)&gt;0),"Matched", "")</f>
        <v>#REF!</v>
      </c>
      <c r="Q14" s="21" t="str">
        <f t="shared" si="6"/>
        <v/>
      </c>
      <c r="R14" s="21" t="e">
        <f ca="1">IF(AND(Q14&lt;&gt; "", COUNTIF(BS!#REF!,Q14)&gt;0),"Matched", "")</f>
        <v>#REF!</v>
      </c>
      <c r="S14" s="21" t="str">
        <f ca="1">IF(AND(J14&gt; 0, F14="DB"),"Logic4"&amp;"_"&amp;H14 &amp;"_"&amp; 1174868.69,"")</f>
        <v>Logic4_03.04.2020_1174868.69</v>
      </c>
      <c r="T14" s="21" t="e">
        <f ca="1">IF(AND(S14&lt;&gt; "", COUNTIF(BS!#REF!,S14)&gt;0),"Matched", "")</f>
        <v>#REF!</v>
      </c>
    </row>
    <row r="15" spans="1:22">
      <c r="A15" s="21">
        <v>20200403</v>
      </c>
      <c r="B15" s="21">
        <v>10111750</v>
      </c>
      <c r="C15" s="21">
        <v>3000094642</v>
      </c>
      <c r="D15" s="21">
        <v>50</v>
      </c>
      <c r="E15" s="21">
        <v>0</v>
      </c>
      <c r="F15" s="21" t="s">
        <v>46</v>
      </c>
      <c r="G15" s="21" t="s">
        <v>173</v>
      </c>
      <c r="H15" s="21" t="s">
        <v>173</v>
      </c>
      <c r="I15" s="21">
        <v>50</v>
      </c>
      <c r="J15" s="20">
        <v>-1174177.48</v>
      </c>
      <c r="K15" s="21" t="s">
        <v>39</v>
      </c>
      <c r="L15" s="21" t="s">
        <v>174</v>
      </c>
      <c r="M15" s="21" t="str">
        <f t="shared" si="0"/>
        <v>Logic1_04_1174177.48</v>
      </c>
      <c r="N15" s="21" t="e">
        <f ca="1">IF(AND(M15&lt;&gt; "", COUNTIF(BS!#REF!,M15)&gt;0),"Matched", "")</f>
        <v>#REF!</v>
      </c>
    </row>
    <row r="16" spans="1:22">
      <c r="H16" s="21" t="s">
        <v>173</v>
      </c>
      <c r="J16" s="21">
        <v>0</v>
      </c>
      <c r="K16" s="21" t="s">
        <v>39</v>
      </c>
      <c r="M16" s="21" t="str">
        <f t="shared" si="0"/>
        <v/>
      </c>
      <c r="N16" s="21" t="e">
        <f ca="1">IF(AND(M16&lt;&gt; "", COUNTIF(BS!#REF!,M16)&gt;0),"Matched", "")</f>
        <v>#REF!</v>
      </c>
      <c r="O16" s="21" t="str">
        <f t="shared" ref="O16:O19" si="7">IF( J16&lt; 0,"Logic2"&amp;"_"&amp;G16&amp;"_"&amp; J16*-1,"")</f>
        <v/>
      </c>
      <c r="P16" s="21" t="e">
        <f ca="1">IF(AND(O16&lt;&gt; "", COUNTIF(BS!#REF!,O16)&gt;0),"Matched", "")</f>
        <v>#REF!</v>
      </c>
      <c r="Q16" s="21" t="str">
        <f t="shared" ref="Q16:Q19" si="8">IF(F16="SA","Logic3"&amp;"_"&amp;J16,"")</f>
        <v/>
      </c>
      <c r="R16" s="21" t="e">
        <f ca="1">IF(AND(Q16&lt;&gt; "", COUNTIF(BS!#REF!,Q16)&gt;0),"Matched", "")</f>
        <v>#REF!</v>
      </c>
      <c r="T16" s="21" t="e">
        <f ca="1">IF(AND(S16&lt;&gt; "", COUNTIF(BS!#REF!,S16)&gt;0),"Matched", "")</f>
        <v>#REF!</v>
      </c>
      <c r="V16" s="21" t="e">
        <f ca="1">IF(AND(U16&lt;&gt; "", COUNTIF(BS!#REF!,U16)&gt;0),"Matched", "")</f>
        <v>#REF!</v>
      </c>
    </row>
    <row r="17" spans="1:22">
      <c r="A17" s="21">
        <v>20200404</v>
      </c>
      <c r="B17" s="21">
        <v>10111750</v>
      </c>
      <c r="C17" s="21">
        <v>7800013780</v>
      </c>
      <c r="D17" s="21">
        <v>50</v>
      </c>
      <c r="E17" s="21" t="s">
        <v>36</v>
      </c>
      <c r="F17" s="21" t="s">
        <v>37</v>
      </c>
      <c r="G17" s="21" t="s">
        <v>175</v>
      </c>
      <c r="H17" s="21" t="s">
        <v>175</v>
      </c>
      <c r="I17" s="21">
        <v>50</v>
      </c>
      <c r="J17" s="21">
        <v>-98.39</v>
      </c>
      <c r="K17" s="21" t="s">
        <v>39</v>
      </c>
      <c r="L17" s="21" t="s">
        <v>168</v>
      </c>
      <c r="M17" s="21" t="str">
        <f t="shared" si="0"/>
        <v/>
      </c>
      <c r="N17" s="21" t="e">
        <f ca="1">IF(AND(M17&lt;&gt; "", COUNTIF(BS!#REF!,M17)&gt;0),"Matched", "")</f>
        <v>#REF!</v>
      </c>
      <c r="O17" s="21" t="str">
        <f t="shared" si="7"/>
        <v>Logic2_04.04.2020_98.39</v>
      </c>
      <c r="P17" s="21" t="e">
        <f ca="1">IF(AND(O17&lt;&gt; "", COUNTIF(BS!#REF!,O17)&gt;0),"Matched", "")</f>
        <v>#REF!</v>
      </c>
      <c r="Q17" s="21" t="str">
        <f t="shared" si="8"/>
        <v/>
      </c>
      <c r="R17" s="21" t="e">
        <f ca="1">IF(AND(Q17&lt;&gt; "", COUNTIF(BS!#REF!,Q17)&gt;0),"Matched", "")</f>
        <v>#REF!</v>
      </c>
      <c r="T17" s="21" t="e">
        <f ca="1">IF(AND(S17&lt;&gt; "", COUNTIF(BS!#REF!,S17)&gt;0),"Matched", "")</f>
        <v>#REF!</v>
      </c>
      <c r="U17" s="21" t="str">
        <f ca="1">IF(F17="DA","Logic5"&amp;"_"&amp;H17 &amp;"_"&amp; -98.39*-1,"")</f>
        <v>Logic5_04.04.2020_98.39</v>
      </c>
      <c r="V17" s="21" t="e">
        <f ca="1">IF(AND(U17&lt;&gt; "", COUNTIF(BS!#REF!,U17)&gt;0),"Matched", "")</f>
        <v>#REF!</v>
      </c>
    </row>
    <row r="18" spans="1:22">
      <c r="A18" s="21" t="s">
        <v>42</v>
      </c>
      <c r="B18" s="21">
        <v>10111750</v>
      </c>
      <c r="C18" s="21">
        <v>4000385600</v>
      </c>
      <c r="D18" s="21">
        <v>50</v>
      </c>
      <c r="E18" s="21" t="s">
        <v>36</v>
      </c>
      <c r="F18" s="21" t="s">
        <v>43</v>
      </c>
      <c r="G18" s="21" t="s">
        <v>175</v>
      </c>
      <c r="H18" s="21" t="s">
        <v>175</v>
      </c>
      <c r="I18" s="21">
        <v>40</v>
      </c>
      <c r="J18" s="20">
        <v>582666.85</v>
      </c>
      <c r="K18" s="21" t="s">
        <v>39</v>
      </c>
      <c r="L18" s="21" t="s">
        <v>44</v>
      </c>
      <c r="M18" s="21" t="str">
        <f t="shared" si="0"/>
        <v/>
      </c>
      <c r="N18" s="21" t="e">
        <f ca="1">IF(AND(M18&lt;&gt; "", COUNTIF(BS!#REF!,M18)&gt;0),"Matched", "")</f>
        <v>#REF!</v>
      </c>
      <c r="O18" s="21" t="str">
        <f t="shared" si="7"/>
        <v/>
      </c>
      <c r="P18" s="21" t="e">
        <f ca="1">IF(AND(O18&lt;&gt; "", COUNTIF(BS!#REF!,O18)&gt;0),"Matched", "")</f>
        <v>#REF!</v>
      </c>
      <c r="Q18" s="21" t="str">
        <f t="shared" si="8"/>
        <v/>
      </c>
      <c r="R18" s="21" t="e">
        <f ca="1">IF(AND(Q18&lt;&gt; "", COUNTIF(BS!#REF!,Q18)&gt;0),"Matched", "")</f>
        <v>#REF!</v>
      </c>
      <c r="S18" s="21" t="str">
        <f ca="1">IF(AND(J18&gt; 0, F18="DB"),"Logic4"&amp;"_"&amp;H18 &amp;"_"&amp; 710011.02,"")</f>
        <v>Logic4_04.04.2020_710011.02</v>
      </c>
      <c r="T18" s="21" t="e">
        <f ca="1">IF(AND(S18&lt;&gt; "", COUNTIF(BS!#REF!,S18)&gt;0),"Matched", "")</f>
        <v>#REF!</v>
      </c>
    </row>
    <row r="19" spans="1:22">
      <c r="A19" s="21" t="s">
        <v>42</v>
      </c>
      <c r="B19" s="21">
        <v>10111750</v>
      </c>
      <c r="C19" s="21">
        <v>4000385599</v>
      </c>
      <c r="D19" s="21">
        <v>50</v>
      </c>
      <c r="E19" s="21" t="s">
        <v>36</v>
      </c>
      <c r="F19" s="21" t="s">
        <v>43</v>
      </c>
      <c r="G19" s="21" t="s">
        <v>173</v>
      </c>
      <c r="H19" s="21" t="s">
        <v>175</v>
      </c>
      <c r="I19" s="21">
        <v>40</v>
      </c>
      <c r="J19" s="20">
        <v>127344.17</v>
      </c>
      <c r="K19" s="21" t="s">
        <v>39</v>
      </c>
      <c r="L19" s="21" t="s">
        <v>44</v>
      </c>
      <c r="M19" s="21" t="str">
        <f t="shared" si="0"/>
        <v/>
      </c>
      <c r="N19" s="21" t="e">
        <f ca="1">IF(AND(M19&lt;&gt; "", COUNTIF(BS!#REF!,M19)&gt;0),"Matched", "")</f>
        <v>#REF!</v>
      </c>
      <c r="O19" s="21" t="str">
        <f t="shared" si="7"/>
        <v/>
      </c>
      <c r="P19" s="21" t="e">
        <f ca="1">IF(AND(O19&lt;&gt; "", COUNTIF(BS!#REF!,O19)&gt;0),"Matched", "")</f>
        <v>#REF!</v>
      </c>
      <c r="Q19" s="21" t="str">
        <f t="shared" si="8"/>
        <v/>
      </c>
      <c r="R19" s="21" t="e">
        <f ca="1">IF(AND(Q19&lt;&gt; "", COUNTIF(BS!#REF!,Q19)&gt;0),"Matched", "")</f>
        <v>#REF!</v>
      </c>
      <c r="S19" s="21" t="str">
        <f ca="1">IF(AND(J19&gt; 0, F19="DB"),"Logic4"&amp;"_"&amp;H19 &amp;"_"&amp; 710011.02,"")</f>
        <v>Logic4_04.04.2020_710011.02</v>
      </c>
      <c r="T19" s="21" t="e">
        <f ca="1">IF(AND(S19&lt;&gt; "", COUNTIF(BS!#REF!,S19)&gt;0),"Matched", "")</f>
        <v>#REF!</v>
      </c>
    </row>
    <row r="20" spans="1:22">
      <c r="A20" s="21">
        <v>20200404</v>
      </c>
      <c r="B20" s="21">
        <v>10111750</v>
      </c>
      <c r="C20" s="21">
        <v>3000094644</v>
      </c>
      <c r="D20" s="21">
        <v>50</v>
      </c>
      <c r="E20" s="21">
        <v>0</v>
      </c>
      <c r="F20" s="21" t="s">
        <v>46</v>
      </c>
      <c r="G20" s="21" t="s">
        <v>175</v>
      </c>
      <c r="H20" s="21" t="s">
        <v>175</v>
      </c>
      <c r="I20" s="21">
        <v>50</v>
      </c>
      <c r="J20" s="20">
        <v>-709912.63</v>
      </c>
      <c r="K20" s="21" t="s">
        <v>39</v>
      </c>
      <c r="L20" s="21" t="s">
        <v>176</v>
      </c>
      <c r="M20" s="21" t="str">
        <f t="shared" si="0"/>
        <v>Logic1_04_709912.63</v>
      </c>
      <c r="N20" s="21" t="e">
        <f ca="1">IF(AND(M20&lt;&gt; "", COUNTIF(BS!#REF!,M20)&gt;0),"Matched", "")</f>
        <v>#REF!</v>
      </c>
    </row>
    <row r="21" spans="1:22">
      <c r="H21" s="21" t="s">
        <v>175</v>
      </c>
      <c r="J21" s="21">
        <v>0</v>
      </c>
      <c r="K21" s="21" t="s">
        <v>39</v>
      </c>
      <c r="M21" s="21" t="str">
        <f t="shared" si="0"/>
        <v/>
      </c>
      <c r="N21" s="21" t="e">
        <f ca="1">IF(AND(M21&lt;&gt; "", COUNTIF(BS!#REF!,M21)&gt;0),"Matched", "")</f>
        <v>#REF!</v>
      </c>
      <c r="O21" s="21" t="str">
        <f t="shared" ref="O21:O24" si="9">IF( J21&lt; 0,"Logic2"&amp;"_"&amp;G21&amp;"_"&amp; J21*-1,"")</f>
        <v/>
      </c>
      <c r="P21" s="21" t="e">
        <f ca="1">IF(AND(O21&lt;&gt; "", COUNTIF(BS!#REF!,O21)&gt;0),"Matched", "")</f>
        <v>#REF!</v>
      </c>
      <c r="Q21" s="21" t="str">
        <f t="shared" ref="Q21:Q24" si="10">IF(F21="SA","Logic3"&amp;"_"&amp;J21,"")</f>
        <v/>
      </c>
      <c r="R21" s="21" t="e">
        <f ca="1">IF(AND(Q21&lt;&gt; "", COUNTIF(BS!#REF!,Q21)&gt;0),"Matched", "")</f>
        <v>#REF!</v>
      </c>
      <c r="T21" s="21" t="e">
        <f ca="1">IF(AND(S21&lt;&gt; "", COUNTIF(BS!#REF!,S21)&gt;0),"Matched", "")</f>
        <v>#REF!</v>
      </c>
      <c r="V21" s="21" t="e">
        <f ca="1">IF(AND(U21&lt;&gt; "", COUNTIF(BS!#REF!,U21)&gt;0),"Matched", "")</f>
        <v>#REF!</v>
      </c>
    </row>
    <row r="22" spans="1:22">
      <c r="A22" s="21">
        <v>20200405</v>
      </c>
      <c r="B22" s="21">
        <v>10111750</v>
      </c>
      <c r="C22" s="21">
        <v>7800013782</v>
      </c>
      <c r="D22" s="21">
        <v>50</v>
      </c>
      <c r="E22" s="21" t="s">
        <v>36</v>
      </c>
      <c r="F22" s="21" t="s">
        <v>37</v>
      </c>
      <c r="G22" s="21" t="s">
        <v>177</v>
      </c>
      <c r="H22" s="21" t="s">
        <v>177</v>
      </c>
      <c r="I22" s="21">
        <v>50</v>
      </c>
      <c r="J22" s="21">
        <v>-152.1</v>
      </c>
      <c r="K22" s="21" t="s">
        <v>39</v>
      </c>
      <c r="L22" s="21" t="s">
        <v>168</v>
      </c>
      <c r="M22" s="21" t="str">
        <f t="shared" si="0"/>
        <v/>
      </c>
      <c r="N22" s="21" t="e">
        <f ca="1">IF(AND(M22&lt;&gt; "", COUNTIF(BS!#REF!,M22)&gt;0),"Matched", "")</f>
        <v>#REF!</v>
      </c>
      <c r="O22" s="21" t="str">
        <f t="shared" si="9"/>
        <v>Logic2_05.04.2020_152.1</v>
      </c>
      <c r="P22" s="21" t="e">
        <f ca="1">IF(AND(O22&lt;&gt; "", COUNTIF(BS!#REF!,O22)&gt;0),"Matched", "")</f>
        <v>#REF!</v>
      </c>
      <c r="Q22" s="21" t="str">
        <f t="shared" si="10"/>
        <v/>
      </c>
      <c r="R22" s="21" t="e">
        <f ca="1">IF(AND(Q22&lt;&gt; "", COUNTIF(BS!#REF!,Q22)&gt;0),"Matched", "")</f>
        <v>#REF!</v>
      </c>
      <c r="T22" s="21" t="e">
        <f ca="1">IF(AND(S22&lt;&gt; "", COUNTIF(BS!#REF!,S22)&gt;0),"Matched", "")</f>
        <v>#REF!</v>
      </c>
      <c r="U22" s="21" t="str">
        <f ca="1">IF(F22="DA","Logic5"&amp;"_"&amp;H22 &amp;"_"&amp; -152.1*-1,"")</f>
        <v>Logic5_05.04.2020_152.1</v>
      </c>
      <c r="V22" s="21" t="e">
        <f ca="1">IF(AND(U22&lt;&gt; "", COUNTIF(BS!#REF!,U22)&gt;0),"Matched", "")</f>
        <v>#REF!</v>
      </c>
    </row>
    <row r="23" spans="1:22">
      <c r="A23" s="21" t="s">
        <v>42</v>
      </c>
      <c r="B23" s="21">
        <v>10111750</v>
      </c>
      <c r="C23" s="21">
        <v>4000388830</v>
      </c>
      <c r="D23" s="21">
        <v>50</v>
      </c>
      <c r="E23" s="21" t="s">
        <v>36</v>
      </c>
      <c r="F23" s="21" t="s">
        <v>43</v>
      </c>
      <c r="G23" s="21" t="s">
        <v>177</v>
      </c>
      <c r="H23" s="21" t="s">
        <v>177</v>
      </c>
      <c r="I23" s="21">
        <v>40</v>
      </c>
      <c r="J23" s="20">
        <v>259815.46</v>
      </c>
      <c r="K23" s="21" t="s">
        <v>39</v>
      </c>
      <c r="L23" s="21" t="s">
        <v>44</v>
      </c>
      <c r="M23" s="21" t="str">
        <f t="shared" si="0"/>
        <v/>
      </c>
      <c r="N23" s="21" t="e">
        <f ca="1">IF(AND(M23&lt;&gt; "", COUNTIF(BS!#REF!,M23)&gt;0),"Matched", "")</f>
        <v>#REF!</v>
      </c>
      <c r="O23" s="21" t="str">
        <f t="shared" si="9"/>
        <v/>
      </c>
      <c r="P23" s="21" t="e">
        <f ca="1">IF(AND(O23&lt;&gt; "", COUNTIF(BS!#REF!,O23)&gt;0),"Matched", "")</f>
        <v>#REF!</v>
      </c>
      <c r="Q23" s="21" t="str">
        <f t="shared" si="10"/>
        <v/>
      </c>
      <c r="R23" s="21" t="e">
        <f ca="1">IF(AND(Q23&lt;&gt; "", COUNTIF(BS!#REF!,Q23)&gt;0),"Matched", "")</f>
        <v>#REF!</v>
      </c>
      <c r="S23" s="21" t="str">
        <f ca="1">IF(AND(J23&gt; 0, F23="DB"),"Logic4"&amp;"_"&amp;H23 &amp;"_"&amp; 384637.11,"")</f>
        <v>Logic4_05.04.2020_384637.11</v>
      </c>
      <c r="T23" s="21" t="e">
        <f ca="1">IF(AND(S23&lt;&gt; "", COUNTIF(BS!#REF!,S23)&gt;0),"Matched", "")</f>
        <v>#REF!</v>
      </c>
    </row>
    <row r="24" spans="1:22">
      <c r="A24" s="21" t="s">
        <v>42</v>
      </c>
      <c r="B24" s="21">
        <v>10111750</v>
      </c>
      <c r="C24" s="21">
        <v>4000388829</v>
      </c>
      <c r="D24" s="21">
        <v>50</v>
      </c>
      <c r="E24" s="21" t="s">
        <v>36</v>
      </c>
      <c r="F24" s="21" t="s">
        <v>43</v>
      </c>
      <c r="G24" s="21" t="s">
        <v>175</v>
      </c>
      <c r="H24" s="21" t="s">
        <v>177</v>
      </c>
      <c r="I24" s="21">
        <v>40</v>
      </c>
      <c r="J24" s="20">
        <v>124821.65</v>
      </c>
      <c r="K24" s="21" t="s">
        <v>39</v>
      </c>
      <c r="L24" s="21" t="s">
        <v>44</v>
      </c>
      <c r="M24" s="21" t="str">
        <f t="shared" si="0"/>
        <v/>
      </c>
      <c r="N24" s="21" t="e">
        <f ca="1">IF(AND(M24&lt;&gt; "", COUNTIF(BS!#REF!,M24)&gt;0),"Matched", "")</f>
        <v>#REF!</v>
      </c>
      <c r="O24" s="21" t="str">
        <f t="shared" si="9"/>
        <v/>
      </c>
      <c r="P24" s="21" t="e">
        <f ca="1">IF(AND(O24&lt;&gt; "", COUNTIF(BS!#REF!,O24)&gt;0),"Matched", "")</f>
        <v>#REF!</v>
      </c>
      <c r="Q24" s="21" t="str">
        <f t="shared" si="10"/>
        <v/>
      </c>
      <c r="R24" s="21" t="e">
        <f ca="1">IF(AND(Q24&lt;&gt; "", COUNTIF(BS!#REF!,Q24)&gt;0),"Matched", "")</f>
        <v>#REF!</v>
      </c>
      <c r="S24" s="21" t="str">
        <f ca="1">IF(AND(J24&gt; 0, F24="DB"),"Logic4"&amp;"_"&amp;H24 &amp;"_"&amp; 384637.11,"")</f>
        <v>Logic4_05.04.2020_384637.11</v>
      </c>
      <c r="T24" s="21" t="e">
        <f ca="1">IF(AND(S24&lt;&gt; "", COUNTIF(BS!#REF!,S24)&gt;0),"Matched", "")</f>
        <v>#REF!</v>
      </c>
    </row>
    <row r="25" spans="1:22">
      <c r="A25" s="21">
        <v>20200405</v>
      </c>
      <c r="B25" s="21">
        <v>10111750</v>
      </c>
      <c r="C25" s="21">
        <v>3000094646</v>
      </c>
      <c r="D25" s="21">
        <v>50</v>
      </c>
      <c r="E25" s="21">
        <v>0</v>
      </c>
      <c r="F25" s="21" t="s">
        <v>46</v>
      </c>
      <c r="G25" s="21" t="s">
        <v>177</v>
      </c>
      <c r="H25" s="21" t="s">
        <v>177</v>
      </c>
      <c r="I25" s="21">
        <v>50</v>
      </c>
      <c r="J25" s="20">
        <v>-384485.01</v>
      </c>
      <c r="K25" s="21" t="s">
        <v>39</v>
      </c>
      <c r="L25" s="21" t="s">
        <v>178</v>
      </c>
      <c r="M25" s="21" t="str">
        <f t="shared" si="0"/>
        <v>Logic1_04_384485.01</v>
      </c>
      <c r="N25" s="21" t="e">
        <f ca="1">IF(AND(M25&lt;&gt; "", COUNTIF(BS!#REF!,M25)&gt;0),"Matched", "")</f>
        <v>#REF!</v>
      </c>
    </row>
    <row r="26" spans="1:22">
      <c r="H26" s="21" t="s">
        <v>177</v>
      </c>
      <c r="J26" s="21">
        <v>0</v>
      </c>
      <c r="K26" s="21" t="s">
        <v>39</v>
      </c>
      <c r="M26" s="21" t="str">
        <f t="shared" si="0"/>
        <v/>
      </c>
      <c r="N26" s="21" t="e">
        <f ca="1">IF(AND(M26&lt;&gt; "", COUNTIF(BS!#REF!,M26)&gt;0),"Matched", "")</f>
        <v>#REF!</v>
      </c>
      <c r="O26" s="21" t="str">
        <f t="shared" ref="O26:O29" si="11">IF( J26&lt; 0,"Logic2"&amp;"_"&amp;G26&amp;"_"&amp; J26*-1,"")</f>
        <v/>
      </c>
      <c r="P26" s="21" t="e">
        <f ca="1">IF(AND(O26&lt;&gt; "", COUNTIF(BS!#REF!,O26)&gt;0),"Matched", "")</f>
        <v>#REF!</v>
      </c>
      <c r="Q26" s="21" t="str">
        <f t="shared" ref="Q26:Q29" si="12">IF(F26="SA","Logic3"&amp;"_"&amp;J26,"")</f>
        <v/>
      </c>
      <c r="R26" s="21" t="e">
        <f ca="1">IF(AND(Q26&lt;&gt; "", COUNTIF(BS!#REF!,Q26)&gt;0),"Matched", "")</f>
        <v>#REF!</v>
      </c>
      <c r="T26" s="21" t="e">
        <f ca="1">IF(AND(S26&lt;&gt; "", COUNTIF(BS!#REF!,S26)&gt;0),"Matched", "")</f>
        <v>#REF!</v>
      </c>
      <c r="V26" s="21" t="e">
        <f ca="1">IF(AND(U26&lt;&gt; "", COUNTIF(BS!#REF!,U26)&gt;0),"Matched", "")</f>
        <v>#REF!</v>
      </c>
    </row>
    <row r="27" spans="1:22">
      <c r="A27" s="21">
        <v>20200406</v>
      </c>
      <c r="B27" s="21">
        <v>10111750</v>
      </c>
      <c r="C27" s="21">
        <v>7800013784</v>
      </c>
      <c r="D27" s="21">
        <v>50</v>
      </c>
      <c r="E27" s="21" t="s">
        <v>36</v>
      </c>
      <c r="F27" s="21" t="s">
        <v>37</v>
      </c>
      <c r="G27" s="21" t="s">
        <v>179</v>
      </c>
      <c r="H27" s="21" t="s">
        <v>179</v>
      </c>
      <c r="I27" s="21">
        <v>50</v>
      </c>
      <c r="J27" s="21">
        <v>-154.09</v>
      </c>
      <c r="K27" s="21" t="s">
        <v>39</v>
      </c>
      <c r="L27" s="21" t="s">
        <v>168</v>
      </c>
      <c r="M27" s="21" t="str">
        <f t="shared" si="0"/>
        <v/>
      </c>
      <c r="N27" s="21" t="e">
        <f ca="1">IF(AND(M27&lt;&gt; "", COUNTIF(BS!#REF!,M27)&gt;0),"Matched", "")</f>
        <v>#REF!</v>
      </c>
      <c r="O27" s="21" t="str">
        <f t="shared" si="11"/>
        <v>Logic2_06.04.2020_154.09</v>
      </c>
      <c r="P27" s="21" t="e">
        <f ca="1">IF(AND(O27&lt;&gt; "", COUNTIF(BS!#REF!,O27)&gt;0),"Matched", "")</f>
        <v>#REF!</v>
      </c>
      <c r="Q27" s="21" t="str">
        <f t="shared" si="12"/>
        <v/>
      </c>
      <c r="R27" s="21" t="e">
        <f ca="1">IF(AND(Q27&lt;&gt; "", COUNTIF(BS!#REF!,Q27)&gt;0),"Matched", "")</f>
        <v>#REF!</v>
      </c>
      <c r="T27" s="21" t="e">
        <f ca="1">IF(AND(S27&lt;&gt; "", COUNTIF(BS!#REF!,S27)&gt;0),"Matched", "")</f>
        <v>#REF!</v>
      </c>
      <c r="U27" s="21" t="str">
        <f ca="1">IF(F27="DA","Logic5"&amp;"_"&amp;H27 &amp;"_"&amp; -154.09*-1,"")</f>
        <v>Logic5_06.04.2020_154.09</v>
      </c>
      <c r="V27" s="21" t="e">
        <f ca="1">IF(AND(U27&lt;&gt; "", COUNTIF(BS!#REF!,U27)&gt;0),"Matched", "")</f>
        <v>#REF!</v>
      </c>
    </row>
    <row r="28" spans="1:22">
      <c r="A28" s="21" t="s">
        <v>42</v>
      </c>
      <c r="B28" s="21">
        <v>10111750</v>
      </c>
      <c r="C28" s="21">
        <v>4000397720</v>
      </c>
      <c r="D28" s="21">
        <v>50</v>
      </c>
      <c r="E28" s="21" t="s">
        <v>36</v>
      </c>
      <c r="F28" s="21" t="s">
        <v>43</v>
      </c>
      <c r="G28" s="21" t="s">
        <v>177</v>
      </c>
      <c r="H28" s="21" t="s">
        <v>179</v>
      </c>
      <c r="I28" s="21">
        <v>40</v>
      </c>
      <c r="J28" s="20">
        <v>75294.009999999995</v>
      </c>
      <c r="K28" s="21" t="s">
        <v>39</v>
      </c>
      <c r="L28" s="21" t="s">
        <v>44</v>
      </c>
      <c r="M28" s="21" t="str">
        <f t="shared" si="0"/>
        <v/>
      </c>
      <c r="N28" s="21" t="e">
        <f ca="1">IF(AND(M28&lt;&gt; "", COUNTIF(BS!#REF!,M28)&gt;0),"Matched", "")</f>
        <v>#REF!</v>
      </c>
      <c r="O28" s="21" t="str">
        <f t="shared" si="11"/>
        <v/>
      </c>
      <c r="P28" s="21" t="e">
        <f ca="1">IF(AND(O28&lt;&gt; "", COUNTIF(BS!#REF!,O28)&gt;0),"Matched", "")</f>
        <v>#REF!</v>
      </c>
      <c r="Q28" s="21" t="str">
        <f t="shared" si="12"/>
        <v/>
      </c>
      <c r="R28" s="21" t="e">
        <f ca="1">IF(AND(Q28&lt;&gt; "", COUNTIF(BS!#REF!,Q28)&gt;0),"Matched", "")</f>
        <v>#REF!</v>
      </c>
      <c r="S28" s="21" t="str">
        <f ca="1">IF(AND(J28&gt; 0, F28="DB"),"Logic4"&amp;"_"&amp;H28 &amp;"_"&amp; 551372.73,"")</f>
        <v>Logic4_06.04.2020_551372.73</v>
      </c>
      <c r="T28" s="21" t="e">
        <f ca="1">IF(AND(S28&lt;&gt; "", COUNTIF(BS!#REF!,S28)&gt;0),"Matched", "")</f>
        <v>#REF!</v>
      </c>
    </row>
    <row r="29" spans="1:22">
      <c r="A29" s="21" t="s">
        <v>42</v>
      </c>
      <c r="B29" s="21">
        <v>10111750</v>
      </c>
      <c r="C29" s="21">
        <v>4000397721</v>
      </c>
      <c r="D29" s="21">
        <v>50</v>
      </c>
      <c r="E29" s="21" t="s">
        <v>36</v>
      </c>
      <c r="F29" s="21" t="s">
        <v>43</v>
      </c>
      <c r="G29" s="21" t="s">
        <v>179</v>
      </c>
      <c r="H29" s="21" t="s">
        <v>179</v>
      </c>
      <c r="I29" s="21">
        <v>40</v>
      </c>
      <c r="J29" s="20">
        <v>476078.72</v>
      </c>
      <c r="K29" s="21" t="s">
        <v>39</v>
      </c>
      <c r="L29" s="21" t="s">
        <v>44</v>
      </c>
      <c r="M29" s="21" t="str">
        <f t="shared" si="0"/>
        <v/>
      </c>
      <c r="N29" s="21" t="e">
        <f ca="1">IF(AND(M29&lt;&gt; "", COUNTIF(BS!#REF!,M29)&gt;0),"Matched", "")</f>
        <v>#REF!</v>
      </c>
      <c r="O29" s="21" t="str">
        <f t="shared" si="11"/>
        <v/>
      </c>
      <c r="P29" s="21" t="e">
        <f ca="1">IF(AND(O29&lt;&gt; "", COUNTIF(BS!#REF!,O29)&gt;0),"Matched", "")</f>
        <v>#REF!</v>
      </c>
      <c r="Q29" s="21" t="str">
        <f t="shared" si="12"/>
        <v/>
      </c>
      <c r="R29" s="21" t="e">
        <f ca="1">IF(AND(Q29&lt;&gt; "", COUNTIF(BS!#REF!,Q29)&gt;0),"Matched", "")</f>
        <v>#REF!</v>
      </c>
      <c r="S29" s="21" t="str">
        <f ca="1">IF(AND(J29&gt; 0, F29="DB"),"Logic4"&amp;"_"&amp;H29 &amp;"_"&amp; 551372.73,"")</f>
        <v>Logic4_06.04.2020_551372.73</v>
      </c>
      <c r="T29" s="21" t="e">
        <f ca="1">IF(AND(S29&lt;&gt; "", COUNTIF(BS!#REF!,S29)&gt;0),"Matched", "")</f>
        <v>#REF!</v>
      </c>
    </row>
    <row r="30" spans="1:22">
      <c r="A30" s="21">
        <v>20200406</v>
      </c>
      <c r="B30" s="21">
        <v>10111750</v>
      </c>
      <c r="C30" s="21">
        <v>3000094648</v>
      </c>
      <c r="D30" s="21">
        <v>50</v>
      </c>
      <c r="E30" s="21">
        <v>0</v>
      </c>
      <c r="F30" s="21" t="s">
        <v>46</v>
      </c>
      <c r="G30" s="21" t="s">
        <v>179</v>
      </c>
      <c r="H30" s="21" t="s">
        <v>179</v>
      </c>
      <c r="I30" s="21">
        <v>50</v>
      </c>
      <c r="J30" s="20">
        <v>-551218.64</v>
      </c>
      <c r="K30" s="21" t="s">
        <v>39</v>
      </c>
      <c r="L30" s="21" t="s">
        <v>180</v>
      </c>
      <c r="M30" s="21" t="str">
        <f t="shared" si="0"/>
        <v>Logic1_04_551218.64</v>
      </c>
      <c r="N30" s="21" t="e">
        <f ca="1">IF(AND(M30&lt;&gt; "", COUNTIF(BS!#REF!,M30)&gt;0),"Matched", "")</f>
        <v>#REF!</v>
      </c>
    </row>
    <row r="31" spans="1:22">
      <c r="H31" s="21" t="s">
        <v>179</v>
      </c>
      <c r="J31" s="21">
        <v>0</v>
      </c>
      <c r="K31" s="21" t="s">
        <v>39</v>
      </c>
      <c r="M31" s="21" t="str">
        <f t="shared" si="0"/>
        <v/>
      </c>
      <c r="N31" s="21" t="e">
        <f ca="1">IF(AND(M31&lt;&gt; "", COUNTIF(BS!#REF!,M31)&gt;0),"Matched", "")</f>
        <v>#REF!</v>
      </c>
      <c r="O31" s="21" t="str">
        <f t="shared" ref="O31:O34" si="13">IF( J31&lt; 0,"Logic2"&amp;"_"&amp;G31&amp;"_"&amp; J31*-1,"")</f>
        <v/>
      </c>
      <c r="P31" s="21" t="e">
        <f ca="1">IF(AND(O31&lt;&gt; "", COUNTIF(BS!#REF!,O31)&gt;0),"Matched", "")</f>
        <v>#REF!</v>
      </c>
      <c r="Q31" s="21" t="str">
        <f t="shared" ref="Q31:Q34" si="14">IF(F31="SA","Logic3"&amp;"_"&amp;J31,"")</f>
        <v/>
      </c>
      <c r="R31" s="21" t="e">
        <f ca="1">IF(AND(Q31&lt;&gt; "", COUNTIF(BS!#REF!,Q31)&gt;0),"Matched", "")</f>
        <v>#REF!</v>
      </c>
      <c r="T31" s="21" t="e">
        <f ca="1">IF(AND(S31&lt;&gt; "", COUNTIF(BS!#REF!,S31)&gt;0),"Matched", "")</f>
        <v>#REF!</v>
      </c>
      <c r="V31" s="21" t="e">
        <f ca="1">IF(AND(U31&lt;&gt; "", COUNTIF(BS!#REF!,U31)&gt;0),"Matched", "")</f>
        <v>#REF!</v>
      </c>
    </row>
    <row r="32" spans="1:22">
      <c r="A32" s="21">
        <v>20200407</v>
      </c>
      <c r="B32" s="21">
        <v>10111750</v>
      </c>
      <c r="C32" s="21">
        <v>7800013788</v>
      </c>
      <c r="D32" s="21">
        <v>50</v>
      </c>
      <c r="E32" s="21" t="s">
        <v>36</v>
      </c>
      <c r="F32" s="21" t="s">
        <v>37</v>
      </c>
      <c r="G32" s="21" t="s">
        <v>181</v>
      </c>
      <c r="H32" s="21" t="s">
        <v>181</v>
      </c>
      <c r="I32" s="21">
        <v>50</v>
      </c>
      <c r="J32" s="21">
        <v>-641.86</v>
      </c>
      <c r="K32" s="21" t="s">
        <v>39</v>
      </c>
      <c r="L32" s="21" t="s">
        <v>168</v>
      </c>
      <c r="M32" s="21" t="str">
        <f t="shared" si="0"/>
        <v/>
      </c>
      <c r="N32" s="21" t="e">
        <f ca="1">IF(AND(M32&lt;&gt; "", COUNTIF(BS!#REF!,M32)&gt;0),"Matched", "")</f>
        <v>#REF!</v>
      </c>
      <c r="O32" s="21" t="str">
        <f t="shared" si="13"/>
        <v>Logic2_07.04.2020_641.86</v>
      </c>
      <c r="P32" s="21" t="e">
        <f ca="1">IF(AND(O32&lt;&gt; "", COUNTIF(BS!#REF!,O32)&gt;0),"Matched", "")</f>
        <v>#REF!</v>
      </c>
      <c r="Q32" s="21" t="str">
        <f t="shared" si="14"/>
        <v/>
      </c>
      <c r="R32" s="21" t="e">
        <f ca="1">IF(AND(Q32&lt;&gt; "", COUNTIF(BS!#REF!,Q32)&gt;0),"Matched", "")</f>
        <v>#REF!</v>
      </c>
      <c r="T32" s="21" t="e">
        <f ca="1">IF(AND(S32&lt;&gt; "", COUNTIF(BS!#REF!,S32)&gt;0),"Matched", "")</f>
        <v>#REF!</v>
      </c>
      <c r="U32" s="21" t="str">
        <f ca="1">IF(F32="DA","Logic5"&amp;"_"&amp;H32 &amp;"_"&amp; -641.86*-1,"")</f>
        <v>Logic5_07.04.2020_641.86</v>
      </c>
      <c r="V32" s="21" t="e">
        <f ca="1">IF(AND(U32&lt;&gt; "", COUNTIF(BS!#REF!,U32)&gt;0),"Matched", "")</f>
        <v>#REF!</v>
      </c>
    </row>
    <row r="33" spans="1:22">
      <c r="A33" s="21" t="s">
        <v>42</v>
      </c>
      <c r="B33" s="21">
        <v>10111750</v>
      </c>
      <c r="C33" s="21">
        <v>4000397723</v>
      </c>
      <c r="D33" s="21">
        <v>50</v>
      </c>
      <c r="E33" s="21" t="s">
        <v>36</v>
      </c>
      <c r="F33" s="21" t="s">
        <v>43</v>
      </c>
      <c r="G33" s="21" t="s">
        <v>181</v>
      </c>
      <c r="H33" s="21" t="s">
        <v>181</v>
      </c>
      <c r="I33" s="21">
        <v>40</v>
      </c>
      <c r="J33" s="20">
        <v>869497.37</v>
      </c>
      <c r="K33" s="21" t="s">
        <v>39</v>
      </c>
      <c r="L33" s="21" t="s">
        <v>44</v>
      </c>
      <c r="M33" s="21" t="str">
        <f t="shared" si="0"/>
        <v/>
      </c>
      <c r="N33" s="21" t="e">
        <f ca="1">IF(AND(M33&lt;&gt; "", COUNTIF(BS!#REF!,M33)&gt;0),"Matched", "")</f>
        <v>#REF!</v>
      </c>
      <c r="O33" s="21" t="str">
        <f t="shared" si="13"/>
        <v/>
      </c>
      <c r="P33" s="21" t="e">
        <f ca="1">IF(AND(O33&lt;&gt; "", COUNTIF(BS!#REF!,O33)&gt;0),"Matched", "")</f>
        <v>#REF!</v>
      </c>
      <c r="Q33" s="21" t="str">
        <f t="shared" si="14"/>
        <v/>
      </c>
      <c r="R33" s="21" t="e">
        <f ca="1">IF(AND(Q33&lt;&gt; "", COUNTIF(BS!#REF!,Q33)&gt;0),"Matched", "")</f>
        <v>#REF!</v>
      </c>
      <c r="S33" s="21" t="str">
        <f ca="1">IF(AND(J33&gt; 0, F33="DB"),"Logic4"&amp;"_"&amp;H33 &amp;"_"&amp; 978323.49,"")</f>
        <v>Logic4_07.04.2020_978323.49</v>
      </c>
      <c r="T33" s="21" t="e">
        <f ca="1">IF(AND(S33&lt;&gt; "", COUNTIF(BS!#REF!,S33)&gt;0),"Matched", "")</f>
        <v>#REF!</v>
      </c>
    </row>
    <row r="34" spans="1:22">
      <c r="A34" s="21" t="s">
        <v>42</v>
      </c>
      <c r="B34" s="21">
        <v>10111750</v>
      </c>
      <c r="C34" s="21">
        <v>4000397722</v>
      </c>
      <c r="D34" s="21">
        <v>50</v>
      </c>
      <c r="E34" s="21" t="s">
        <v>36</v>
      </c>
      <c r="F34" s="21" t="s">
        <v>43</v>
      </c>
      <c r="G34" s="21" t="s">
        <v>179</v>
      </c>
      <c r="H34" s="21" t="s">
        <v>181</v>
      </c>
      <c r="I34" s="21">
        <v>40</v>
      </c>
      <c r="J34" s="20">
        <v>108826.12</v>
      </c>
      <c r="K34" s="21" t="s">
        <v>39</v>
      </c>
      <c r="L34" s="21" t="s">
        <v>44</v>
      </c>
      <c r="M34" s="21" t="str">
        <f t="shared" si="0"/>
        <v/>
      </c>
      <c r="N34" s="21" t="e">
        <f ca="1">IF(AND(M34&lt;&gt; "", COUNTIF(BS!#REF!,M34)&gt;0),"Matched", "")</f>
        <v>#REF!</v>
      </c>
      <c r="O34" s="21" t="str">
        <f t="shared" si="13"/>
        <v/>
      </c>
      <c r="P34" s="21" t="e">
        <f ca="1">IF(AND(O34&lt;&gt; "", COUNTIF(BS!#REF!,O34)&gt;0),"Matched", "")</f>
        <v>#REF!</v>
      </c>
      <c r="Q34" s="21" t="str">
        <f t="shared" si="14"/>
        <v/>
      </c>
      <c r="R34" s="21" t="e">
        <f ca="1">IF(AND(Q34&lt;&gt; "", COUNTIF(BS!#REF!,Q34)&gt;0),"Matched", "")</f>
        <v>#REF!</v>
      </c>
      <c r="S34" s="21" t="str">
        <f ca="1">IF(AND(J34&gt; 0, F34="DB"),"Logic4"&amp;"_"&amp;H34 &amp;"_"&amp; 978323.49,"")</f>
        <v>Logic4_07.04.2020_978323.49</v>
      </c>
      <c r="T34" s="21" t="e">
        <f ca="1">IF(AND(S34&lt;&gt; "", COUNTIF(BS!#REF!,S34)&gt;0),"Matched", "")</f>
        <v>#REF!</v>
      </c>
    </row>
    <row r="35" spans="1:22">
      <c r="A35" s="21">
        <v>20200407</v>
      </c>
      <c r="B35" s="21">
        <v>10111750</v>
      </c>
      <c r="C35" s="21">
        <v>3000094650</v>
      </c>
      <c r="D35" s="21">
        <v>50</v>
      </c>
      <c r="E35" s="21">
        <v>0</v>
      </c>
      <c r="F35" s="21" t="s">
        <v>46</v>
      </c>
      <c r="G35" s="21" t="s">
        <v>181</v>
      </c>
      <c r="H35" s="21" t="s">
        <v>181</v>
      </c>
      <c r="I35" s="21">
        <v>50</v>
      </c>
      <c r="J35" s="20">
        <v>-977681.63</v>
      </c>
      <c r="K35" s="21" t="s">
        <v>39</v>
      </c>
      <c r="L35" s="21" t="s">
        <v>182</v>
      </c>
      <c r="M35" s="21" t="str">
        <f t="shared" si="0"/>
        <v>Logic1_04_977681.63</v>
      </c>
      <c r="N35" s="21" t="e">
        <f ca="1">IF(AND(M35&lt;&gt; "", COUNTIF(BS!#REF!,M35)&gt;0),"Matched", "")</f>
        <v>#REF!</v>
      </c>
    </row>
    <row r="36" spans="1:22">
      <c r="H36" s="21" t="s">
        <v>181</v>
      </c>
      <c r="J36" s="21">
        <v>0</v>
      </c>
      <c r="K36" s="21" t="s">
        <v>39</v>
      </c>
      <c r="M36" s="21" t="str">
        <f t="shared" si="0"/>
        <v/>
      </c>
      <c r="N36" s="21" t="e">
        <f ca="1">IF(AND(M36&lt;&gt; "", COUNTIF(BS!#REF!,M36)&gt;0),"Matched", "")</f>
        <v>#REF!</v>
      </c>
      <c r="O36" s="21" t="str">
        <f t="shared" ref="O36:O39" si="15">IF( J36&lt; 0,"Logic2"&amp;"_"&amp;G36&amp;"_"&amp; J36*-1,"")</f>
        <v/>
      </c>
      <c r="P36" s="21" t="e">
        <f ca="1">IF(AND(O36&lt;&gt; "", COUNTIF(BS!#REF!,O36)&gt;0),"Matched", "")</f>
        <v>#REF!</v>
      </c>
      <c r="Q36" s="21" t="str">
        <f t="shared" ref="Q36:Q39" si="16">IF(F36="SA","Logic3"&amp;"_"&amp;J36,"")</f>
        <v/>
      </c>
      <c r="R36" s="21" t="e">
        <f ca="1">IF(AND(Q36&lt;&gt; "", COUNTIF(BS!#REF!,Q36)&gt;0),"Matched", "")</f>
        <v>#REF!</v>
      </c>
      <c r="T36" s="21" t="e">
        <f ca="1">IF(AND(S36&lt;&gt; "", COUNTIF(BS!#REF!,S36)&gt;0),"Matched", "")</f>
        <v>#REF!</v>
      </c>
      <c r="V36" s="21" t="e">
        <f ca="1">IF(AND(U36&lt;&gt; "", COUNTIF(BS!#REF!,U36)&gt;0),"Matched", "")</f>
        <v>#REF!</v>
      </c>
    </row>
    <row r="37" spans="1:22">
      <c r="A37" s="21">
        <v>20200408</v>
      </c>
      <c r="B37" s="21">
        <v>10111750</v>
      </c>
      <c r="C37" s="21">
        <v>7800013800</v>
      </c>
      <c r="D37" s="21">
        <v>50</v>
      </c>
      <c r="E37" s="21" t="s">
        <v>36</v>
      </c>
      <c r="F37" s="21" t="s">
        <v>37</v>
      </c>
      <c r="G37" s="21" t="s">
        <v>183</v>
      </c>
      <c r="H37" s="21" t="s">
        <v>183</v>
      </c>
      <c r="I37" s="21">
        <v>50</v>
      </c>
      <c r="J37" s="21">
        <v>-594.59</v>
      </c>
      <c r="K37" s="21" t="s">
        <v>39</v>
      </c>
      <c r="L37" s="21" t="s">
        <v>168</v>
      </c>
      <c r="M37" s="21" t="str">
        <f t="shared" si="0"/>
        <v/>
      </c>
      <c r="N37" s="21" t="e">
        <f ca="1">IF(AND(M37&lt;&gt; "", COUNTIF(BS!#REF!,M37)&gt;0),"Matched", "")</f>
        <v>#REF!</v>
      </c>
      <c r="O37" s="21" t="str">
        <f t="shared" si="15"/>
        <v>Logic2_08.04.2020_594.59</v>
      </c>
      <c r="P37" s="21" t="e">
        <f ca="1">IF(AND(O37&lt;&gt; "", COUNTIF(BS!#REF!,O37)&gt;0),"Matched", "")</f>
        <v>#REF!</v>
      </c>
      <c r="Q37" s="21" t="str">
        <f t="shared" si="16"/>
        <v/>
      </c>
      <c r="R37" s="21" t="e">
        <f ca="1">IF(AND(Q37&lt;&gt; "", COUNTIF(BS!#REF!,Q37)&gt;0),"Matched", "")</f>
        <v>#REF!</v>
      </c>
      <c r="T37" s="21" t="e">
        <f ca="1">IF(AND(S37&lt;&gt; "", COUNTIF(BS!#REF!,S37)&gt;0),"Matched", "")</f>
        <v>#REF!</v>
      </c>
      <c r="U37" s="21" t="str">
        <f ca="1">IF(F37="DA","Logic5"&amp;"_"&amp;H37 &amp;"_"&amp; -594.59*-1,"")</f>
        <v>Logic5_08.04.2020_594.59</v>
      </c>
      <c r="V37" s="21" t="e">
        <f ca="1">IF(AND(U37&lt;&gt; "", COUNTIF(BS!#REF!,U37)&gt;0),"Matched", "")</f>
        <v>#REF!</v>
      </c>
    </row>
    <row r="38" spans="1:22">
      <c r="A38" s="21" t="s">
        <v>42</v>
      </c>
      <c r="B38" s="21">
        <v>10111750</v>
      </c>
      <c r="C38" s="21">
        <v>4000401249</v>
      </c>
      <c r="D38" s="21">
        <v>50</v>
      </c>
      <c r="E38" s="21" t="s">
        <v>36</v>
      </c>
      <c r="F38" s="21" t="s">
        <v>43</v>
      </c>
      <c r="G38" s="21" t="s">
        <v>183</v>
      </c>
      <c r="H38" s="21" t="s">
        <v>183</v>
      </c>
      <c r="I38" s="21">
        <v>40</v>
      </c>
      <c r="J38" s="20">
        <v>748698.91</v>
      </c>
      <c r="K38" s="21" t="s">
        <v>39</v>
      </c>
      <c r="L38" s="21" t="s">
        <v>44</v>
      </c>
      <c r="M38" s="21" t="str">
        <f t="shared" si="0"/>
        <v/>
      </c>
      <c r="N38" s="21" t="e">
        <f ca="1">IF(AND(M38&lt;&gt; "", COUNTIF(BS!#REF!,M38)&gt;0),"Matched", "")</f>
        <v>#REF!</v>
      </c>
      <c r="O38" s="21" t="str">
        <f t="shared" si="15"/>
        <v/>
      </c>
      <c r="P38" s="21" t="e">
        <f ca="1">IF(AND(O38&lt;&gt; "", COUNTIF(BS!#REF!,O38)&gt;0),"Matched", "")</f>
        <v>#REF!</v>
      </c>
      <c r="Q38" s="21" t="str">
        <f t="shared" si="16"/>
        <v/>
      </c>
      <c r="R38" s="21" t="e">
        <f ca="1">IF(AND(Q38&lt;&gt; "", COUNTIF(BS!#REF!,Q38)&gt;0),"Matched", "")</f>
        <v>#REF!</v>
      </c>
      <c r="S38" s="21" t="str">
        <f ca="1">IF(AND(J38&gt; 0, F38="DB"),"Logic4"&amp;"_"&amp;H38 &amp;"_"&amp; 898478.88,"")</f>
        <v>Logic4_08.04.2020_898478.88</v>
      </c>
      <c r="T38" s="21" t="e">
        <f ca="1">IF(AND(S38&lt;&gt; "", COUNTIF(BS!#REF!,S38)&gt;0),"Matched", "")</f>
        <v>#REF!</v>
      </c>
    </row>
    <row r="39" spans="1:22">
      <c r="A39" s="21" t="s">
        <v>42</v>
      </c>
      <c r="B39" s="21">
        <v>10111750</v>
      </c>
      <c r="C39" s="21">
        <v>4000401248</v>
      </c>
      <c r="D39" s="21">
        <v>50</v>
      </c>
      <c r="E39" s="21" t="s">
        <v>36</v>
      </c>
      <c r="F39" s="21" t="s">
        <v>43</v>
      </c>
      <c r="G39" s="21" t="s">
        <v>181</v>
      </c>
      <c r="H39" s="21" t="s">
        <v>183</v>
      </c>
      <c r="I39" s="21">
        <v>40</v>
      </c>
      <c r="J39" s="20">
        <v>149779.97</v>
      </c>
      <c r="K39" s="21" t="s">
        <v>39</v>
      </c>
      <c r="L39" s="21" t="s">
        <v>44</v>
      </c>
      <c r="M39" s="21" t="str">
        <f t="shared" si="0"/>
        <v/>
      </c>
      <c r="N39" s="21" t="e">
        <f ca="1">IF(AND(M39&lt;&gt; "", COUNTIF(BS!#REF!,M39)&gt;0),"Matched", "")</f>
        <v>#REF!</v>
      </c>
      <c r="O39" s="21" t="str">
        <f t="shared" si="15"/>
        <v/>
      </c>
      <c r="P39" s="21" t="e">
        <f ca="1">IF(AND(O39&lt;&gt; "", COUNTIF(BS!#REF!,O39)&gt;0),"Matched", "")</f>
        <v>#REF!</v>
      </c>
      <c r="Q39" s="21" t="str">
        <f t="shared" si="16"/>
        <v/>
      </c>
      <c r="R39" s="21" t="e">
        <f ca="1">IF(AND(Q39&lt;&gt; "", COUNTIF(BS!#REF!,Q39)&gt;0),"Matched", "")</f>
        <v>#REF!</v>
      </c>
      <c r="S39" s="21" t="str">
        <f ca="1">IF(AND(J39&gt; 0, F39="DB"),"Logic4"&amp;"_"&amp;H39 &amp;"_"&amp; 898478.88,"")</f>
        <v>Logic4_08.04.2020_898478.88</v>
      </c>
      <c r="T39" s="21" t="e">
        <f ca="1">IF(AND(S39&lt;&gt; "", COUNTIF(BS!#REF!,S39)&gt;0),"Matched", "")</f>
        <v>#REF!</v>
      </c>
    </row>
    <row r="40" spans="1:22">
      <c r="A40" s="21">
        <v>20200408</v>
      </c>
      <c r="B40" s="21">
        <v>10111750</v>
      </c>
      <c r="C40" s="21">
        <v>3000094652</v>
      </c>
      <c r="D40" s="21">
        <v>50</v>
      </c>
      <c r="E40" s="21">
        <v>0</v>
      </c>
      <c r="F40" s="21" t="s">
        <v>46</v>
      </c>
      <c r="G40" s="21" t="s">
        <v>183</v>
      </c>
      <c r="H40" s="21" t="s">
        <v>183</v>
      </c>
      <c r="I40" s="21">
        <v>50</v>
      </c>
      <c r="J40" s="20">
        <v>-897884.29</v>
      </c>
      <c r="K40" s="21" t="s">
        <v>39</v>
      </c>
      <c r="L40" s="21" t="s">
        <v>184</v>
      </c>
      <c r="M40" s="21" t="str">
        <f t="shared" si="0"/>
        <v>Logic1_04_897884.29</v>
      </c>
      <c r="N40" s="21" t="e">
        <f ca="1">IF(AND(M40&lt;&gt; "", COUNTIF(BS!#REF!,M40)&gt;0),"Matched", "")</f>
        <v>#REF!</v>
      </c>
    </row>
    <row r="41" spans="1:22">
      <c r="H41" s="21" t="s">
        <v>183</v>
      </c>
      <c r="J41" s="21">
        <v>0</v>
      </c>
      <c r="K41" s="21" t="s">
        <v>39</v>
      </c>
      <c r="M41" s="21" t="str">
        <f t="shared" si="0"/>
        <v/>
      </c>
      <c r="N41" s="21" t="e">
        <f ca="1">IF(AND(M41&lt;&gt; "", COUNTIF(BS!#REF!,M41)&gt;0),"Matched", "")</f>
        <v>#REF!</v>
      </c>
      <c r="O41" s="21" t="str">
        <f t="shared" ref="O41:O44" si="17">IF( J41&lt; 0,"Logic2"&amp;"_"&amp;G41&amp;"_"&amp; J41*-1,"")</f>
        <v/>
      </c>
      <c r="P41" s="21" t="e">
        <f ca="1">IF(AND(O41&lt;&gt; "", COUNTIF(BS!#REF!,O41)&gt;0),"Matched", "")</f>
        <v>#REF!</v>
      </c>
      <c r="Q41" s="21" t="str">
        <f t="shared" ref="Q41:Q44" si="18">IF(F41="SA","Logic3"&amp;"_"&amp;J41,"")</f>
        <v/>
      </c>
      <c r="R41" s="21" t="e">
        <f ca="1">IF(AND(Q41&lt;&gt; "", COUNTIF(BS!#REF!,Q41)&gt;0),"Matched", "")</f>
        <v>#REF!</v>
      </c>
      <c r="T41" s="21" t="e">
        <f ca="1">IF(AND(S41&lt;&gt; "", COUNTIF(BS!#REF!,S41)&gt;0),"Matched", "")</f>
        <v>#REF!</v>
      </c>
      <c r="V41" s="21" t="e">
        <f ca="1">IF(AND(U41&lt;&gt; "", COUNTIF(BS!#REF!,U41)&gt;0),"Matched", "")</f>
        <v>#REF!</v>
      </c>
    </row>
    <row r="42" spans="1:22">
      <c r="A42" s="21">
        <v>20200409</v>
      </c>
      <c r="B42" s="21">
        <v>10111750</v>
      </c>
      <c r="C42" s="21">
        <v>7800013805</v>
      </c>
      <c r="D42" s="21">
        <v>50</v>
      </c>
      <c r="E42" s="21" t="s">
        <v>36</v>
      </c>
      <c r="F42" s="21" t="s">
        <v>37</v>
      </c>
      <c r="G42" s="21" t="s">
        <v>185</v>
      </c>
      <c r="H42" s="21" t="s">
        <v>185</v>
      </c>
      <c r="I42" s="21">
        <v>50</v>
      </c>
      <c r="J42" s="21">
        <v>-465.46</v>
      </c>
      <c r="K42" s="21" t="s">
        <v>39</v>
      </c>
      <c r="L42" s="21" t="s">
        <v>168</v>
      </c>
      <c r="M42" s="21" t="str">
        <f t="shared" si="0"/>
        <v/>
      </c>
      <c r="N42" s="21" t="e">
        <f ca="1">IF(AND(M42&lt;&gt; "", COUNTIF(BS!#REF!,M42)&gt;0),"Matched", "")</f>
        <v>#REF!</v>
      </c>
      <c r="O42" s="21" t="str">
        <f t="shared" si="17"/>
        <v>Logic2_09.04.2020_465.46</v>
      </c>
      <c r="P42" s="21" t="e">
        <f ca="1">IF(AND(O42&lt;&gt; "", COUNTIF(BS!#REF!,O42)&gt;0),"Matched", "")</f>
        <v>#REF!</v>
      </c>
      <c r="Q42" s="21" t="str">
        <f t="shared" si="18"/>
        <v/>
      </c>
      <c r="R42" s="21" t="e">
        <f ca="1">IF(AND(Q42&lt;&gt; "", COUNTIF(BS!#REF!,Q42)&gt;0),"Matched", "")</f>
        <v>#REF!</v>
      </c>
      <c r="T42" s="21" t="e">
        <f ca="1">IF(AND(S42&lt;&gt; "", COUNTIF(BS!#REF!,S42)&gt;0),"Matched", "")</f>
        <v>#REF!</v>
      </c>
      <c r="U42" s="21" t="str">
        <f ca="1">IF(F42="DA","Logic5"&amp;"_"&amp;H42 &amp;"_"&amp; -465.46*-1,"")</f>
        <v>Logic5_09.04.2020_465.46</v>
      </c>
      <c r="V42" s="21" t="e">
        <f ca="1">IF(AND(U42&lt;&gt; "", COUNTIF(BS!#REF!,U42)&gt;0),"Matched", "")</f>
        <v>#REF!</v>
      </c>
    </row>
    <row r="43" spans="1:22">
      <c r="A43" s="21" t="s">
        <v>42</v>
      </c>
      <c r="B43" s="21">
        <v>10111750</v>
      </c>
      <c r="C43" s="21">
        <v>4000405166</v>
      </c>
      <c r="D43" s="21">
        <v>50</v>
      </c>
      <c r="E43" s="21" t="s">
        <v>36</v>
      </c>
      <c r="F43" s="21" t="s">
        <v>43</v>
      </c>
      <c r="G43" s="21" t="s">
        <v>185</v>
      </c>
      <c r="H43" s="21" t="s">
        <v>185</v>
      </c>
      <c r="I43" s="21">
        <v>40</v>
      </c>
      <c r="J43" s="20">
        <v>797113.19</v>
      </c>
      <c r="K43" s="21" t="s">
        <v>39</v>
      </c>
      <c r="L43" s="21" t="s">
        <v>44</v>
      </c>
      <c r="M43" s="21" t="str">
        <f t="shared" si="0"/>
        <v/>
      </c>
      <c r="N43" s="21" t="e">
        <f ca="1">IF(AND(M43&lt;&gt; "", COUNTIF(BS!#REF!,M43)&gt;0),"Matched", "")</f>
        <v>#REF!</v>
      </c>
      <c r="O43" s="21" t="str">
        <f t="shared" si="17"/>
        <v/>
      </c>
      <c r="P43" s="21" t="e">
        <f ca="1">IF(AND(O43&lt;&gt; "", COUNTIF(BS!#REF!,O43)&gt;0),"Matched", "")</f>
        <v>#REF!</v>
      </c>
      <c r="Q43" s="21" t="str">
        <f t="shared" si="18"/>
        <v/>
      </c>
      <c r="R43" s="21" t="e">
        <f ca="1">IF(AND(Q43&lt;&gt; "", COUNTIF(BS!#REF!,Q43)&gt;0),"Matched", "")</f>
        <v>#REF!</v>
      </c>
      <c r="S43" s="21" t="str">
        <f ca="1">IF(AND(J43&gt; 0, F43="DB"),"Logic4"&amp;"_"&amp;H43 &amp;"_"&amp; 905157.84,"")</f>
        <v>Logic4_09.04.2020_905157.84</v>
      </c>
      <c r="T43" s="21" t="e">
        <f ca="1">IF(AND(S43&lt;&gt; "", COUNTIF(BS!#REF!,S43)&gt;0),"Matched", "")</f>
        <v>#REF!</v>
      </c>
    </row>
    <row r="44" spans="1:22">
      <c r="A44" s="21" t="s">
        <v>42</v>
      </c>
      <c r="B44" s="21">
        <v>10111750</v>
      </c>
      <c r="C44" s="21">
        <v>4000405164</v>
      </c>
      <c r="D44" s="21">
        <v>50</v>
      </c>
      <c r="E44" s="21" t="s">
        <v>36</v>
      </c>
      <c r="F44" s="21" t="s">
        <v>43</v>
      </c>
      <c r="G44" s="21" t="s">
        <v>183</v>
      </c>
      <c r="H44" s="21" t="s">
        <v>185</v>
      </c>
      <c r="I44" s="21">
        <v>40</v>
      </c>
      <c r="J44" s="20">
        <v>108044.65</v>
      </c>
      <c r="K44" s="21" t="s">
        <v>39</v>
      </c>
      <c r="L44" s="21" t="s">
        <v>44</v>
      </c>
      <c r="M44" s="21" t="str">
        <f t="shared" si="0"/>
        <v/>
      </c>
      <c r="N44" s="21" t="e">
        <f ca="1">IF(AND(M44&lt;&gt; "", COUNTIF(BS!#REF!,M44)&gt;0),"Matched", "")</f>
        <v>#REF!</v>
      </c>
      <c r="O44" s="21" t="str">
        <f t="shared" si="17"/>
        <v/>
      </c>
      <c r="P44" s="21" t="e">
        <f ca="1">IF(AND(O44&lt;&gt; "", COUNTIF(BS!#REF!,O44)&gt;0),"Matched", "")</f>
        <v>#REF!</v>
      </c>
      <c r="Q44" s="21" t="str">
        <f t="shared" si="18"/>
        <v/>
      </c>
      <c r="R44" s="21" t="e">
        <f ca="1">IF(AND(Q44&lt;&gt; "", COUNTIF(BS!#REF!,Q44)&gt;0),"Matched", "")</f>
        <v>#REF!</v>
      </c>
      <c r="S44" s="21" t="str">
        <f ca="1">IF(AND(J44&gt; 0, F44="DB"),"Logic4"&amp;"_"&amp;H44 &amp;"_"&amp; 905157.84,"")</f>
        <v>Logic4_09.04.2020_905157.84</v>
      </c>
      <c r="T44" s="21" t="e">
        <f ca="1">IF(AND(S44&lt;&gt; "", COUNTIF(BS!#REF!,S44)&gt;0),"Matched", "")</f>
        <v>#REF!</v>
      </c>
    </row>
    <row r="45" spans="1:22">
      <c r="A45" s="21">
        <v>20200409</v>
      </c>
      <c r="B45" s="21">
        <v>10111750</v>
      </c>
      <c r="C45" s="21">
        <v>3000094654</v>
      </c>
      <c r="D45" s="21">
        <v>50</v>
      </c>
      <c r="E45" s="21">
        <v>0</v>
      </c>
      <c r="F45" s="21" t="s">
        <v>46</v>
      </c>
      <c r="G45" s="21" t="s">
        <v>185</v>
      </c>
      <c r="H45" s="21" t="s">
        <v>185</v>
      </c>
      <c r="I45" s="21">
        <v>50</v>
      </c>
      <c r="J45" s="20">
        <v>-904692.38</v>
      </c>
      <c r="K45" s="21" t="s">
        <v>39</v>
      </c>
      <c r="L45" s="21" t="s">
        <v>186</v>
      </c>
      <c r="M45" s="21" t="str">
        <f t="shared" si="0"/>
        <v>Logic1_04_904692.38</v>
      </c>
      <c r="N45" s="21" t="e">
        <f ca="1">IF(AND(M45&lt;&gt; "", COUNTIF(BS!#REF!,M45)&gt;0),"Matched", "")</f>
        <v>#REF!</v>
      </c>
    </row>
    <row r="46" spans="1:22">
      <c r="H46" s="21" t="s">
        <v>185</v>
      </c>
      <c r="J46" s="21">
        <v>0</v>
      </c>
      <c r="K46" s="21" t="s">
        <v>39</v>
      </c>
      <c r="M46" s="21" t="str">
        <f t="shared" si="0"/>
        <v/>
      </c>
      <c r="N46" s="21" t="e">
        <f ca="1">IF(AND(M46&lt;&gt; "", COUNTIF(BS!#REF!,M46)&gt;0),"Matched", "")</f>
        <v>#REF!</v>
      </c>
      <c r="O46" s="21" t="str">
        <f t="shared" ref="O46:O49" si="19">IF( J46&lt; 0,"Logic2"&amp;"_"&amp;G46&amp;"_"&amp; J46*-1,"")</f>
        <v/>
      </c>
      <c r="P46" s="21" t="e">
        <f ca="1">IF(AND(O46&lt;&gt; "", COUNTIF(BS!#REF!,O46)&gt;0),"Matched", "")</f>
        <v>#REF!</v>
      </c>
      <c r="Q46" s="21" t="str">
        <f t="shared" ref="Q46:Q49" si="20">IF(F46="SA","Logic3"&amp;"_"&amp;J46,"")</f>
        <v/>
      </c>
      <c r="R46" s="21" t="e">
        <f ca="1">IF(AND(Q46&lt;&gt; "", COUNTIF(BS!#REF!,Q46)&gt;0),"Matched", "")</f>
        <v>#REF!</v>
      </c>
      <c r="T46" s="21" t="e">
        <f ca="1">IF(AND(S46&lt;&gt; "", COUNTIF(BS!#REF!,S46)&gt;0),"Matched", "")</f>
        <v>#REF!</v>
      </c>
      <c r="V46" s="21" t="e">
        <f ca="1">IF(AND(U46&lt;&gt; "", COUNTIF(BS!#REF!,U46)&gt;0),"Matched", "")</f>
        <v>#REF!</v>
      </c>
    </row>
    <row r="47" spans="1:22">
      <c r="A47" s="21">
        <v>20200410</v>
      </c>
      <c r="B47" s="21">
        <v>10111750</v>
      </c>
      <c r="C47" s="21">
        <v>7800013809</v>
      </c>
      <c r="D47" s="21">
        <v>50</v>
      </c>
      <c r="E47" s="21" t="s">
        <v>36</v>
      </c>
      <c r="F47" s="21" t="s">
        <v>37</v>
      </c>
      <c r="G47" s="21" t="s">
        <v>187</v>
      </c>
      <c r="H47" s="21" t="s">
        <v>187</v>
      </c>
      <c r="I47" s="21">
        <v>50</v>
      </c>
      <c r="J47" s="21">
        <v>-477.34</v>
      </c>
      <c r="K47" s="21" t="s">
        <v>39</v>
      </c>
      <c r="L47" s="21" t="s">
        <v>168</v>
      </c>
      <c r="M47" s="21" t="str">
        <f t="shared" si="0"/>
        <v/>
      </c>
      <c r="N47" s="21" t="e">
        <f ca="1">IF(AND(M47&lt;&gt; "", COUNTIF(BS!#REF!,M47)&gt;0),"Matched", "")</f>
        <v>#REF!</v>
      </c>
      <c r="O47" s="21" t="str">
        <f t="shared" si="19"/>
        <v>Logic2_10.04.2020_477.34</v>
      </c>
      <c r="P47" s="21" t="e">
        <f ca="1">IF(AND(O47&lt;&gt; "", COUNTIF(BS!#REF!,O47)&gt;0),"Matched", "")</f>
        <v>#REF!</v>
      </c>
      <c r="Q47" s="21" t="str">
        <f t="shared" si="20"/>
        <v/>
      </c>
      <c r="R47" s="21" t="e">
        <f ca="1">IF(AND(Q47&lt;&gt; "", COUNTIF(BS!#REF!,Q47)&gt;0),"Matched", "")</f>
        <v>#REF!</v>
      </c>
      <c r="T47" s="21" t="e">
        <f ca="1">IF(AND(S47&lt;&gt; "", COUNTIF(BS!#REF!,S47)&gt;0),"Matched", "")</f>
        <v>#REF!</v>
      </c>
      <c r="U47" s="21" t="str">
        <f ca="1">IF(F47="DA","Logic5"&amp;"_"&amp;H47 &amp;"_"&amp; -477.34*-1,"")</f>
        <v>Logic5_10.04.2020_477.34</v>
      </c>
      <c r="V47" s="21" t="e">
        <f ca="1">IF(AND(U47&lt;&gt; "", COUNTIF(BS!#REF!,U47)&gt;0),"Matched", "")</f>
        <v>#REF!</v>
      </c>
    </row>
    <row r="48" spans="1:22">
      <c r="A48" s="21" t="s">
        <v>42</v>
      </c>
      <c r="B48" s="21">
        <v>10111750</v>
      </c>
      <c r="C48" s="21">
        <v>4000408110</v>
      </c>
      <c r="D48" s="21">
        <v>50</v>
      </c>
      <c r="E48" s="21" t="s">
        <v>36</v>
      </c>
      <c r="F48" s="21" t="s">
        <v>43</v>
      </c>
      <c r="G48" s="21" t="s">
        <v>187</v>
      </c>
      <c r="H48" s="21" t="s">
        <v>187</v>
      </c>
      <c r="I48" s="21">
        <v>40</v>
      </c>
      <c r="J48" s="20">
        <v>834691.6</v>
      </c>
      <c r="K48" s="21" t="s">
        <v>39</v>
      </c>
      <c r="L48" s="21" t="s">
        <v>44</v>
      </c>
      <c r="M48" s="21" t="str">
        <f t="shared" si="0"/>
        <v/>
      </c>
      <c r="N48" s="21" t="e">
        <f ca="1">IF(AND(M48&lt;&gt; "", COUNTIF(BS!#REF!,M48)&gt;0),"Matched", "")</f>
        <v>#REF!</v>
      </c>
      <c r="O48" s="21" t="str">
        <f t="shared" si="19"/>
        <v/>
      </c>
      <c r="P48" s="21" t="e">
        <f ca="1">IF(AND(O48&lt;&gt; "", COUNTIF(BS!#REF!,O48)&gt;0),"Matched", "")</f>
        <v>#REF!</v>
      </c>
      <c r="Q48" s="21" t="str">
        <f t="shared" si="20"/>
        <v/>
      </c>
      <c r="R48" s="21" t="e">
        <f ca="1">IF(AND(Q48&lt;&gt; "", COUNTIF(BS!#REF!,Q48)&gt;0),"Matched", "")</f>
        <v>#REF!</v>
      </c>
      <c r="S48" s="21" t="str">
        <f ca="1">IF(AND(J48&gt; 0, F48="DB"),"Logic4"&amp;"_"&amp;H48 &amp;"_"&amp; 970325.83,"")</f>
        <v>Logic4_10.04.2020_970325.83</v>
      </c>
      <c r="T48" s="21" t="e">
        <f ca="1">IF(AND(S48&lt;&gt; "", COUNTIF(BS!#REF!,S48)&gt;0),"Matched", "")</f>
        <v>#REF!</v>
      </c>
    </row>
    <row r="49" spans="1:22">
      <c r="A49" s="21" t="s">
        <v>42</v>
      </c>
      <c r="B49" s="21">
        <v>10111750</v>
      </c>
      <c r="C49" s="21">
        <v>4000408109</v>
      </c>
      <c r="D49" s="21">
        <v>50</v>
      </c>
      <c r="E49" s="21" t="s">
        <v>36</v>
      </c>
      <c r="F49" s="21" t="s">
        <v>43</v>
      </c>
      <c r="G49" s="21" t="s">
        <v>185</v>
      </c>
      <c r="H49" s="21" t="s">
        <v>187</v>
      </c>
      <c r="I49" s="21">
        <v>40</v>
      </c>
      <c r="J49" s="20">
        <v>135634.23000000001</v>
      </c>
      <c r="K49" s="21" t="s">
        <v>39</v>
      </c>
      <c r="L49" s="21" t="s">
        <v>44</v>
      </c>
      <c r="M49" s="21" t="str">
        <f t="shared" si="0"/>
        <v/>
      </c>
      <c r="N49" s="21" t="e">
        <f ca="1">IF(AND(M49&lt;&gt; "", COUNTIF(BS!#REF!,M49)&gt;0),"Matched", "")</f>
        <v>#REF!</v>
      </c>
      <c r="O49" s="21" t="str">
        <f t="shared" si="19"/>
        <v/>
      </c>
      <c r="P49" s="21" t="e">
        <f ca="1">IF(AND(O49&lt;&gt; "", COUNTIF(BS!#REF!,O49)&gt;0),"Matched", "")</f>
        <v>#REF!</v>
      </c>
      <c r="Q49" s="21" t="str">
        <f t="shared" si="20"/>
        <v/>
      </c>
      <c r="R49" s="21" t="e">
        <f ca="1">IF(AND(Q49&lt;&gt; "", COUNTIF(BS!#REF!,Q49)&gt;0),"Matched", "")</f>
        <v>#REF!</v>
      </c>
      <c r="S49" s="21" t="str">
        <f ca="1">IF(AND(J49&gt; 0, F49="DB"),"Logic4"&amp;"_"&amp;H49 &amp;"_"&amp; 970325.83,"")</f>
        <v>Logic4_10.04.2020_970325.83</v>
      </c>
      <c r="T49" s="21" t="e">
        <f ca="1">IF(AND(S49&lt;&gt; "", COUNTIF(BS!#REF!,S49)&gt;0),"Matched", "")</f>
        <v>#REF!</v>
      </c>
    </row>
    <row r="50" spans="1:22">
      <c r="A50" s="21">
        <v>20200410</v>
      </c>
      <c r="B50" s="21">
        <v>10111750</v>
      </c>
      <c r="C50" s="21">
        <v>3000094655</v>
      </c>
      <c r="D50" s="21">
        <v>50</v>
      </c>
      <c r="E50" s="21">
        <v>0</v>
      </c>
      <c r="F50" s="21" t="s">
        <v>46</v>
      </c>
      <c r="G50" s="21" t="s">
        <v>187</v>
      </c>
      <c r="H50" s="21" t="s">
        <v>187</v>
      </c>
      <c r="I50" s="21">
        <v>50</v>
      </c>
      <c r="J50" s="20">
        <v>-969848.49</v>
      </c>
      <c r="K50" s="21" t="s">
        <v>39</v>
      </c>
      <c r="L50" s="21" t="s">
        <v>188</v>
      </c>
      <c r="M50" s="21" t="str">
        <f t="shared" si="0"/>
        <v>Logic1_04_969848.49</v>
      </c>
      <c r="N50" s="21" t="e">
        <f ca="1">IF(AND(M50&lt;&gt; "", COUNTIF(BS!#REF!,M50)&gt;0),"Matched", "")</f>
        <v>#REF!</v>
      </c>
    </row>
    <row r="51" spans="1:22">
      <c r="H51" s="21" t="s">
        <v>187</v>
      </c>
      <c r="J51" s="21">
        <v>0</v>
      </c>
      <c r="K51" s="21" t="s">
        <v>39</v>
      </c>
      <c r="M51" s="21" t="str">
        <f t="shared" si="0"/>
        <v/>
      </c>
      <c r="N51" s="21" t="e">
        <f ca="1">IF(AND(M51&lt;&gt; "", COUNTIF(BS!#REF!,M51)&gt;0),"Matched", "")</f>
        <v>#REF!</v>
      </c>
      <c r="O51" s="21" t="str">
        <f t="shared" ref="O51:O54" si="21">IF( J51&lt; 0,"Logic2"&amp;"_"&amp;G51&amp;"_"&amp; J51*-1,"")</f>
        <v/>
      </c>
      <c r="P51" s="21" t="e">
        <f ca="1">IF(AND(O51&lt;&gt; "", COUNTIF(BS!#REF!,O51)&gt;0),"Matched", "")</f>
        <v>#REF!</v>
      </c>
      <c r="Q51" s="21" t="str">
        <f t="shared" ref="Q51:Q54" si="22">IF(F51="SA","Logic3"&amp;"_"&amp;J51,"")</f>
        <v/>
      </c>
      <c r="R51" s="21" t="e">
        <f ca="1">IF(AND(Q51&lt;&gt; "", COUNTIF(BS!#REF!,Q51)&gt;0),"Matched", "")</f>
        <v>#REF!</v>
      </c>
      <c r="T51" s="21" t="e">
        <f ca="1">IF(AND(S51&lt;&gt; "", COUNTIF(BS!#REF!,S51)&gt;0),"Matched", "")</f>
        <v>#REF!</v>
      </c>
      <c r="V51" s="21" t="e">
        <f ca="1">IF(AND(U51&lt;&gt; "", COUNTIF(BS!#REF!,U51)&gt;0),"Matched", "")</f>
        <v>#REF!</v>
      </c>
    </row>
    <row r="52" spans="1:22">
      <c r="A52" s="21">
        <v>20200411</v>
      </c>
      <c r="B52" s="21">
        <v>10111750</v>
      </c>
      <c r="C52" s="21">
        <v>7800013813</v>
      </c>
      <c r="D52" s="21">
        <v>50</v>
      </c>
      <c r="E52" s="21" t="s">
        <v>36</v>
      </c>
      <c r="F52" s="21" t="s">
        <v>37</v>
      </c>
      <c r="G52" s="21" t="s">
        <v>189</v>
      </c>
      <c r="H52" s="21" t="s">
        <v>189</v>
      </c>
      <c r="I52" s="21">
        <v>50</v>
      </c>
      <c r="J52" s="21">
        <v>-252.67</v>
      </c>
      <c r="K52" s="21" t="s">
        <v>39</v>
      </c>
      <c r="L52" s="21" t="s">
        <v>168</v>
      </c>
      <c r="M52" s="21" t="str">
        <f t="shared" si="0"/>
        <v/>
      </c>
      <c r="N52" s="21" t="e">
        <f ca="1">IF(AND(M52&lt;&gt; "", COUNTIF(BS!#REF!,M52)&gt;0),"Matched", "")</f>
        <v>#REF!</v>
      </c>
      <c r="O52" s="21" t="str">
        <f t="shared" si="21"/>
        <v>Logic2_11.04.2020_252.67</v>
      </c>
      <c r="P52" s="21" t="e">
        <f ca="1">IF(AND(O52&lt;&gt; "", COUNTIF(BS!#REF!,O52)&gt;0),"Matched", "")</f>
        <v>#REF!</v>
      </c>
      <c r="Q52" s="21" t="str">
        <f t="shared" si="22"/>
        <v/>
      </c>
      <c r="R52" s="21" t="e">
        <f ca="1">IF(AND(Q52&lt;&gt; "", COUNTIF(BS!#REF!,Q52)&gt;0),"Matched", "")</f>
        <v>#REF!</v>
      </c>
      <c r="T52" s="21" t="e">
        <f ca="1">IF(AND(S52&lt;&gt; "", COUNTIF(BS!#REF!,S52)&gt;0),"Matched", "")</f>
        <v>#REF!</v>
      </c>
      <c r="U52" s="21" t="str">
        <f ca="1">IF(F52="DA","Logic5"&amp;"_"&amp;H52 &amp;"_"&amp; -252.67*-1,"")</f>
        <v>Logic5_11.04.2020_252.67</v>
      </c>
      <c r="V52" s="21" t="e">
        <f ca="1">IF(AND(U52&lt;&gt; "", COUNTIF(BS!#REF!,U52)&gt;0),"Matched", "")</f>
        <v>#REF!</v>
      </c>
    </row>
    <row r="53" spans="1:22">
      <c r="A53" s="21" t="s">
        <v>42</v>
      </c>
      <c r="B53" s="21">
        <v>10111750</v>
      </c>
      <c r="C53" s="21">
        <v>4000409622</v>
      </c>
      <c r="D53" s="21">
        <v>50</v>
      </c>
      <c r="E53" s="21" t="s">
        <v>36</v>
      </c>
      <c r="F53" s="21" t="s">
        <v>43</v>
      </c>
      <c r="G53" s="21" t="s">
        <v>187</v>
      </c>
      <c r="H53" s="21" t="s">
        <v>189</v>
      </c>
      <c r="I53" s="21">
        <v>40</v>
      </c>
      <c r="J53" s="20">
        <v>147844.13</v>
      </c>
      <c r="K53" s="21" t="s">
        <v>39</v>
      </c>
      <c r="L53" s="21" t="s">
        <v>44</v>
      </c>
      <c r="M53" s="21" t="str">
        <f t="shared" si="0"/>
        <v/>
      </c>
      <c r="N53" s="21" t="e">
        <f ca="1">IF(AND(M53&lt;&gt; "", COUNTIF(BS!#REF!,M53)&gt;0),"Matched", "")</f>
        <v>#REF!</v>
      </c>
      <c r="O53" s="21" t="str">
        <f t="shared" si="21"/>
        <v/>
      </c>
      <c r="P53" s="21" t="e">
        <f ca="1">IF(AND(O53&lt;&gt; "", COUNTIF(BS!#REF!,O53)&gt;0),"Matched", "")</f>
        <v>#REF!</v>
      </c>
      <c r="Q53" s="21" t="str">
        <f t="shared" si="22"/>
        <v/>
      </c>
      <c r="R53" s="21" t="e">
        <f ca="1">IF(AND(Q53&lt;&gt; "", COUNTIF(BS!#REF!,Q53)&gt;0),"Matched", "")</f>
        <v>#REF!</v>
      </c>
      <c r="S53" s="21" t="str">
        <f ca="1">IF(AND(J53&gt; 0, F53="DB"),"Logic4"&amp;"_"&amp;H53 &amp;"_"&amp; 756094.29,"")</f>
        <v>Logic4_11.04.2020_756094.29</v>
      </c>
      <c r="T53" s="21" t="e">
        <f ca="1">IF(AND(S53&lt;&gt; "", COUNTIF(BS!#REF!,S53)&gt;0),"Matched", "")</f>
        <v>#REF!</v>
      </c>
    </row>
    <row r="54" spans="1:22">
      <c r="A54" s="21" t="s">
        <v>42</v>
      </c>
      <c r="B54" s="21">
        <v>10111750</v>
      </c>
      <c r="C54" s="21">
        <v>4000409623</v>
      </c>
      <c r="D54" s="21">
        <v>50</v>
      </c>
      <c r="E54" s="21" t="s">
        <v>36</v>
      </c>
      <c r="F54" s="21" t="s">
        <v>43</v>
      </c>
      <c r="G54" s="21" t="s">
        <v>189</v>
      </c>
      <c r="H54" s="21" t="s">
        <v>189</v>
      </c>
      <c r="I54" s="21">
        <v>40</v>
      </c>
      <c r="J54" s="20">
        <v>608250.16</v>
      </c>
      <c r="K54" s="21" t="s">
        <v>39</v>
      </c>
      <c r="L54" s="21" t="s">
        <v>44</v>
      </c>
      <c r="M54" s="21" t="str">
        <f t="shared" si="0"/>
        <v/>
      </c>
      <c r="N54" s="21" t="e">
        <f ca="1">IF(AND(M54&lt;&gt; "", COUNTIF(BS!#REF!,M54)&gt;0),"Matched", "")</f>
        <v>#REF!</v>
      </c>
      <c r="O54" s="21" t="str">
        <f t="shared" si="21"/>
        <v/>
      </c>
      <c r="P54" s="21" t="e">
        <f ca="1">IF(AND(O54&lt;&gt; "", COUNTIF(BS!#REF!,O54)&gt;0),"Matched", "")</f>
        <v>#REF!</v>
      </c>
      <c r="Q54" s="21" t="str">
        <f t="shared" si="22"/>
        <v/>
      </c>
      <c r="R54" s="21" t="e">
        <f ca="1">IF(AND(Q54&lt;&gt; "", COUNTIF(BS!#REF!,Q54)&gt;0),"Matched", "")</f>
        <v>#REF!</v>
      </c>
      <c r="S54" s="21" t="str">
        <f ca="1">IF(AND(J54&gt; 0, F54="DB"),"Logic4"&amp;"_"&amp;H54 &amp;"_"&amp; 756094.29,"")</f>
        <v>Logic4_11.04.2020_756094.29</v>
      </c>
      <c r="T54" s="21" t="e">
        <f ca="1">IF(AND(S54&lt;&gt; "", COUNTIF(BS!#REF!,S54)&gt;0),"Matched", "")</f>
        <v>#REF!</v>
      </c>
    </row>
    <row r="55" spans="1:22">
      <c r="A55" s="21">
        <v>20200411</v>
      </c>
      <c r="B55" s="21">
        <v>10111750</v>
      </c>
      <c r="C55" s="21">
        <v>3000097597</v>
      </c>
      <c r="D55" s="21">
        <v>50</v>
      </c>
      <c r="E55" s="21">
        <v>0</v>
      </c>
      <c r="F55" s="21" t="s">
        <v>46</v>
      </c>
      <c r="G55" s="21" t="s">
        <v>189</v>
      </c>
      <c r="H55" s="21" t="s">
        <v>189</v>
      </c>
      <c r="I55" s="21">
        <v>50</v>
      </c>
      <c r="J55" s="20">
        <v>-755841.62</v>
      </c>
      <c r="K55" s="21" t="s">
        <v>39</v>
      </c>
      <c r="L55" s="21" t="s">
        <v>190</v>
      </c>
      <c r="M55" s="21" t="str">
        <f t="shared" si="0"/>
        <v>Logic1_04_755841.62</v>
      </c>
      <c r="N55" s="21" t="e">
        <f ca="1">IF(AND(M55&lt;&gt; "", COUNTIF(BS!#REF!,M55)&gt;0),"Matched", "")</f>
        <v>#REF!</v>
      </c>
    </row>
    <row r="56" spans="1:22">
      <c r="H56" s="21" t="s">
        <v>189</v>
      </c>
      <c r="J56" s="21">
        <v>0</v>
      </c>
      <c r="K56" s="21" t="s">
        <v>39</v>
      </c>
      <c r="M56" s="21" t="str">
        <f t="shared" si="0"/>
        <v/>
      </c>
      <c r="N56" s="21" t="e">
        <f ca="1">IF(AND(M56&lt;&gt; "", COUNTIF(BS!#REF!,M56)&gt;0),"Matched", "")</f>
        <v>#REF!</v>
      </c>
      <c r="O56" s="21" t="str">
        <f t="shared" ref="O56:O59" si="23">IF( J56&lt; 0,"Logic2"&amp;"_"&amp;G56&amp;"_"&amp; J56*-1,"")</f>
        <v/>
      </c>
      <c r="P56" s="21" t="e">
        <f ca="1">IF(AND(O56&lt;&gt; "", COUNTIF(BS!#REF!,O56)&gt;0),"Matched", "")</f>
        <v>#REF!</v>
      </c>
      <c r="Q56" s="21" t="str">
        <f t="shared" ref="Q56:Q59" si="24">IF(F56="SA","Logic3"&amp;"_"&amp;J56,"")</f>
        <v/>
      </c>
      <c r="R56" s="21" t="e">
        <f ca="1">IF(AND(Q56&lt;&gt; "", COUNTIF(BS!#REF!,Q56)&gt;0),"Matched", "")</f>
        <v>#REF!</v>
      </c>
      <c r="T56" s="21" t="e">
        <f ca="1">IF(AND(S56&lt;&gt; "", COUNTIF(BS!#REF!,S56)&gt;0),"Matched", "")</f>
        <v>#REF!</v>
      </c>
      <c r="V56" s="21" t="e">
        <f ca="1">IF(AND(U56&lt;&gt; "", COUNTIF(BS!#REF!,U56)&gt;0),"Matched", "")</f>
        <v>#REF!</v>
      </c>
    </row>
    <row r="57" spans="1:22">
      <c r="A57" s="21">
        <v>20200412</v>
      </c>
      <c r="B57" s="21">
        <v>10111750</v>
      </c>
      <c r="C57" s="21">
        <v>7800013816</v>
      </c>
      <c r="D57" s="21">
        <v>50</v>
      </c>
      <c r="E57" s="21" t="s">
        <v>36</v>
      </c>
      <c r="F57" s="21" t="s">
        <v>37</v>
      </c>
      <c r="G57" s="21" t="s">
        <v>191</v>
      </c>
      <c r="H57" s="21" t="s">
        <v>191</v>
      </c>
      <c r="I57" s="21">
        <v>50</v>
      </c>
      <c r="J57" s="21">
        <v>-181.34</v>
      </c>
      <c r="K57" s="21" t="s">
        <v>39</v>
      </c>
      <c r="L57" s="21" t="s">
        <v>168</v>
      </c>
      <c r="M57" s="21" t="str">
        <f t="shared" si="0"/>
        <v/>
      </c>
      <c r="N57" s="21" t="e">
        <f ca="1">IF(AND(M57&lt;&gt; "", COUNTIF(BS!#REF!,M57)&gt;0),"Matched", "")</f>
        <v>#REF!</v>
      </c>
      <c r="O57" s="21" t="str">
        <f t="shared" si="23"/>
        <v>Logic2_12.04.2020_181.34</v>
      </c>
      <c r="P57" s="21" t="e">
        <f ca="1">IF(AND(O57&lt;&gt; "", COUNTIF(BS!#REF!,O57)&gt;0),"Matched", "")</f>
        <v>#REF!</v>
      </c>
      <c r="Q57" s="21" t="str">
        <f t="shared" si="24"/>
        <v/>
      </c>
      <c r="R57" s="21" t="e">
        <f ca="1">IF(AND(Q57&lt;&gt; "", COUNTIF(BS!#REF!,Q57)&gt;0),"Matched", "")</f>
        <v>#REF!</v>
      </c>
      <c r="T57" s="21" t="e">
        <f ca="1">IF(AND(S57&lt;&gt; "", COUNTIF(BS!#REF!,S57)&gt;0),"Matched", "")</f>
        <v>#REF!</v>
      </c>
      <c r="U57" s="21" t="str">
        <f ca="1">IF(F57="DA","Logic5"&amp;"_"&amp;H57 &amp;"_"&amp; -181.34*-1,"")</f>
        <v>Logic5_12.04.2020_181.34</v>
      </c>
      <c r="V57" s="21" t="e">
        <f ca="1">IF(AND(U57&lt;&gt; "", COUNTIF(BS!#REF!,U57)&gt;0),"Matched", "")</f>
        <v>#REF!</v>
      </c>
    </row>
    <row r="58" spans="1:22">
      <c r="A58" s="21" t="s">
        <v>42</v>
      </c>
      <c r="B58" s="21">
        <v>10111750</v>
      </c>
      <c r="C58" s="21">
        <v>4000414197</v>
      </c>
      <c r="D58" s="21">
        <v>50</v>
      </c>
      <c r="E58" s="21" t="s">
        <v>36</v>
      </c>
      <c r="F58" s="21" t="s">
        <v>43</v>
      </c>
      <c r="G58" s="21" t="s">
        <v>189</v>
      </c>
      <c r="H58" s="21" t="s">
        <v>191</v>
      </c>
      <c r="I58" s="21">
        <v>40</v>
      </c>
      <c r="J58" s="20">
        <v>103631.62</v>
      </c>
      <c r="K58" s="21" t="s">
        <v>39</v>
      </c>
      <c r="L58" s="21" t="s">
        <v>44</v>
      </c>
      <c r="M58" s="21" t="str">
        <f t="shared" si="0"/>
        <v/>
      </c>
      <c r="N58" s="21" t="e">
        <f ca="1">IF(AND(M58&lt;&gt; "", COUNTIF(BS!#REF!,M58)&gt;0),"Matched", "")</f>
        <v>#REF!</v>
      </c>
      <c r="O58" s="21" t="str">
        <f t="shared" si="23"/>
        <v/>
      </c>
      <c r="P58" s="21" t="e">
        <f ca="1">IF(AND(O58&lt;&gt; "", COUNTIF(BS!#REF!,O58)&gt;0),"Matched", "")</f>
        <v>#REF!</v>
      </c>
      <c r="Q58" s="21" t="str">
        <f t="shared" si="24"/>
        <v/>
      </c>
      <c r="R58" s="21" t="e">
        <f ca="1">IF(AND(Q58&lt;&gt; "", COUNTIF(BS!#REF!,Q58)&gt;0),"Matched", "")</f>
        <v>#REF!</v>
      </c>
      <c r="S58" s="21" t="str">
        <f ca="1">IF(AND(J58&gt; 0, F58="DB"),"Logic4"&amp;"_"&amp;H58 &amp;"_"&amp; 381346.48,"")</f>
        <v>Logic4_12.04.2020_381346.48</v>
      </c>
      <c r="T58" s="21" t="e">
        <f ca="1">IF(AND(S58&lt;&gt; "", COUNTIF(BS!#REF!,S58)&gt;0),"Matched", "")</f>
        <v>#REF!</v>
      </c>
    </row>
    <row r="59" spans="1:22">
      <c r="A59" s="21" t="s">
        <v>42</v>
      </c>
      <c r="B59" s="21">
        <v>10111750</v>
      </c>
      <c r="C59" s="21">
        <v>4000414198</v>
      </c>
      <c r="D59" s="21">
        <v>50</v>
      </c>
      <c r="E59" s="21" t="s">
        <v>36</v>
      </c>
      <c r="F59" s="21" t="s">
        <v>43</v>
      </c>
      <c r="G59" s="21" t="s">
        <v>191</v>
      </c>
      <c r="H59" s="21" t="s">
        <v>191</v>
      </c>
      <c r="I59" s="21">
        <v>40</v>
      </c>
      <c r="J59" s="20">
        <v>277714.86</v>
      </c>
      <c r="K59" s="21" t="s">
        <v>39</v>
      </c>
      <c r="L59" s="21" t="s">
        <v>44</v>
      </c>
      <c r="M59" s="21" t="str">
        <f t="shared" si="0"/>
        <v/>
      </c>
      <c r="N59" s="21" t="e">
        <f ca="1">IF(AND(M59&lt;&gt; "", COUNTIF(BS!#REF!,M59)&gt;0),"Matched", "")</f>
        <v>#REF!</v>
      </c>
      <c r="O59" s="21" t="str">
        <f t="shared" si="23"/>
        <v/>
      </c>
      <c r="P59" s="21" t="e">
        <f ca="1">IF(AND(O59&lt;&gt; "", COUNTIF(BS!#REF!,O59)&gt;0),"Matched", "")</f>
        <v>#REF!</v>
      </c>
      <c r="Q59" s="21" t="str">
        <f t="shared" si="24"/>
        <v/>
      </c>
      <c r="R59" s="21" t="e">
        <f ca="1">IF(AND(Q59&lt;&gt; "", COUNTIF(BS!#REF!,Q59)&gt;0),"Matched", "")</f>
        <v>#REF!</v>
      </c>
      <c r="S59" s="21" t="str">
        <f ca="1">IF(AND(J59&gt; 0, F59="DB"),"Logic4"&amp;"_"&amp;H59 &amp;"_"&amp; 381346.48,"")</f>
        <v>Logic4_12.04.2020_381346.48</v>
      </c>
      <c r="T59" s="21" t="e">
        <f ca="1">IF(AND(S59&lt;&gt; "", COUNTIF(BS!#REF!,S59)&gt;0),"Matched", "")</f>
        <v>#REF!</v>
      </c>
    </row>
    <row r="60" spans="1:22">
      <c r="A60" s="21">
        <v>20200412</v>
      </c>
      <c r="B60" s="21">
        <v>10111750</v>
      </c>
      <c r="C60" s="21">
        <v>3000097599</v>
      </c>
      <c r="D60" s="21">
        <v>50</v>
      </c>
      <c r="E60" s="21">
        <v>0</v>
      </c>
      <c r="F60" s="21" t="s">
        <v>46</v>
      </c>
      <c r="G60" s="21" t="s">
        <v>191</v>
      </c>
      <c r="H60" s="21" t="s">
        <v>191</v>
      </c>
      <c r="I60" s="21">
        <v>50</v>
      </c>
      <c r="J60" s="20">
        <v>-381165.14</v>
      </c>
      <c r="K60" s="21" t="s">
        <v>39</v>
      </c>
      <c r="L60" s="21" t="s">
        <v>192</v>
      </c>
      <c r="M60" s="21" t="str">
        <f t="shared" si="0"/>
        <v>Logic1_04_381165.14</v>
      </c>
      <c r="N60" s="21" t="e">
        <f ca="1">IF(AND(M60&lt;&gt; "", COUNTIF(BS!#REF!,M60)&gt;0),"Matched", "")</f>
        <v>#REF!</v>
      </c>
    </row>
    <row r="61" spans="1:22">
      <c r="H61" s="21" t="s">
        <v>191</v>
      </c>
      <c r="J61" s="21">
        <v>0</v>
      </c>
      <c r="K61" s="21" t="s">
        <v>39</v>
      </c>
      <c r="M61" s="21" t="str">
        <f t="shared" si="0"/>
        <v/>
      </c>
      <c r="N61" s="21" t="e">
        <f ca="1">IF(AND(M61&lt;&gt; "", COUNTIF(BS!#REF!,M61)&gt;0),"Matched", "")</f>
        <v>#REF!</v>
      </c>
      <c r="O61" s="21" t="str">
        <f t="shared" ref="O61:O66" si="25">IF( J61&lt; 0,"Logic2"&amp;"_"&amp;G61&amp;"_"&amp; J61*-1,"")</f>
        <v/>
      </c>
      <c r="P61" s="21" t="e">
        <f ca="1">IF(AND(O61&lt;&gt; "", COUNTIF(BS!#REF!,O61)&gt;0),"Matched", "")</f>
        <v>#REF!</v>
      </c>
      <c r="Q61" s="21" t="str">
        <f t="shared" ref="Q61:Q66" si="26">IF(F61="SA","Logic3"&amp;"_"&amp;J61,"")</f>
        <v/>
      </c>
      <c r="R61" s="21" t="e">
        <f ca="1">IF(AND(Q61&lt;&gt; "", COUNTIF(BS!#REF!,Q61)&gt;0),"Matched", "")</f>
        <v>#REF!</v>
      </c>
      <c r="T61" s="21" t="e">
        <f ca="1">IF(AND(S61&lt;&gt; "", COUNTIF(BS!#REF!,S61)&gt;0),"Matched", "")</f>
        <v>#REF!</v>
      </c>
      <c r="V61" s="21" t="e">
        <f ca="1">IF(AND(U61&lt;&gt; "", COUNTIF(BS!#REF!,U61)&gt;0),"Matched", "")</f>
        <v>#REF!</v>
      </c>
    </row>
    <row r="62" spans="1:22">
      <c r="A62" s="21">
        <v>20200413</v>
      </c>
      <c r="B62" s="21">
        <v>10111750</v>
      </c>
      <c r="C62" s="21">
        <v>7800013818</v>
      </c>
      <c r="D62" s="21">
        <v>50</v>
      </c>
      <c r="E62" s="21" t="s">
        <v>36</v>
      </c>
      <c r="F62" s="21" t="s">
        <v>37</v>
      </c>
      <c r="G62" s="21" t="s">
        <v>193</v>
      </c>
      <c r="H62" s="21" t="s">
        <v>193</v>
      </c>
      <c r="I62" s="21">
        <v>50</v>
      </c>
      <c r="J62" s="21">
        <v>-485.59</v>
      </c>
      <c r="K62" s="21" t="s">
        <v>39</v>
      </c>
      <c r="L62" s="21" t="s">
        <v>168</v>
      </c>
      <c r="M62" s="21" t="str">
        <f t="shared" si="0"/>
        <v/>
      </c>
      <c r="N62" s="21" t="e">
        <f ca="1">IF(AND(M62&lt;&gt; "", COUNTIF(BS!#REF!,M62)&gt;0),"Matched", "")</f>
        <v>#REF!</v>
      </c>
      <c r="O62" s="21" t="str">
        <f t="shared" si="25"/>
        <v>Logic2_13.04.2020_485.59</v>
      </c>
      <c r="P62" s="21" t="e">
        <f ca="1">IF(AND(O62&lt;&gt; "", COUNTIF(BS!#REF!,O62)&gt;0),"Matched", "")</f>
        <v>#REF!</v>
      </c>
      <c r="Q62" s="21" t="str">
        <f t="shared" si="26"/>
        <v/>
      </c>
      <c r="R62" s="21" t="e">
        <f ca="1">IF(AND(Q62&lt;&gt; "", COUNTIF(BS!#REF!,Q62)&gt;0),"Matched", "")</f>
        <v>#REF!</v>
      </c>
      <c r="T62" s="21" t="e">
        <f ca="1">IF(AND(S62&lt;&gt; "", COUNTIF(BS!#REF!,S62)&gt;0),"Matched", "")</f>
        <v>#REF!</v>
      </c>
      <c r="U62" s="21" t="str">
        <f ca="1">IF(F62="DA","Logic5"&amp;"_"&amp;H62 &amp;"_"&amp; -485.59*-1,"")</f>
        <v>Logic5_13.04.2020_485.59</v>
      </c>
      <c r="V62" s="21" t="e">
        <f ca="1">IF(AND(U62&lt;&gt; "", COUNTIF(BS!#REF!,U62)&gt;0),"Matched", "")</f>
        <v>#REF!</v>
      </c>
    </row>
    <row r="63" spans="1:22">
      <c r="A63" s="21" t="s">
        <v>42</v>
      </c>
      <c r="B63" s="21">
        <v>10111750</v>
      </c>
      <c r="C63" s="21">
        <v>4000452189</v>
      </c>
      <c r="D63" s="21">
        <v>50</v>
      </c>
      <c r="E63" s="21" t="s">
        <v>36</v>
      </c>
      <c r="F63" s="21" t="s">
        <v>43</v>
      </c>
      <c r="G63" s="21" t="s">
        <v>191</v>
      </c>
      <c r="H63" s="21" t="s">
        <v>193</v>
      </c>
      <c r="I63" s="21">
        <v>40</v>
      </c>
      <c r="J63" s="20">
        <v>69072.89</v>
      </c>
      <c r="K63" s="21" t="s">
        <v>39</v>
      </c>
      <c r="L63" s="21" t="s">
        <v>44</v>
      </c>
      <c r="M63" s="21" t="str">
        <f t="shared" si="0"/>
        <v/>
      </c>
      <c r="N63" s="21" t="e">
        <f ca="1">IF(AND(M63&lt;&gt; "", COUNTIF(BS!#REF!,M63)&gt;0),"Matched", "")</f>
        <v>#REF!</v>
      </c>
      <c r="O63" s="21" t="str">
        <f t="shared" si="25"/>
        <v/>
      </c>
      <c r="P63" s="21" t="e">
        <f ca="1">IF(AND(O63&lt;&gt; "", COUNTIF(BS!#REF!,O63)&gt;0),"Matched", "")</f>
        <v>#REF!</v>
      </c>
      <c r="Q63" s="21" t="str">
        <f t="shared" si="26"/>
        <v/>
      </c>
      <c r="R63" s="21" t="e">
        <f ca="1">IF(AND(Q63&lt;&gt; "", COUNTIF(BS!#REF!,Q63)&gt;0),"Matched", "")</f>
        <v>#REF!</v>
      </c>
      <c r="S63" s="21" t="str">
        <f ca="1">IF(AND(J63&gt; 0, F63="DB"),"Logic4"&amp;"_"&amp;H63 &amp;"_"&amp; 816436.51,"")</f>
        <v>Logic4_13.04.2020_816436.51</v>
      </c>
      <c r="T63" s="21" t="e">
        <f ca="1">IF(AND(S63&lt;&gt; "", COUNTIF(BS!#REF!,S63)&gt;0),"Matched", "")</f>
        <v>#REF!</v>
      </c>
    </row>
    <row r="64" spans="1:22">
      <c r="A64" s="21" t="s">
        <v>42</v>
      </c>
      <c r="B64" s="21">
        <v>10111750</v>
      </c>
      <c r="C64" s="21">
        <v>4000452188</v>
      </c>
      <c r="D64" s="21">
        <v>50</v>
      </c>
      <c r="E64" s="21" t="s">
        <v>36</v>
      </c>
      <c r="F64" s="21" t="s">
        <v>43</v>
      </c>
      <c r="G64" s="21" t="s">
        <v>187</v>
      </c>
      <c r="H64" s="21" t="s">
        <v>193</v>
      </c>
      <c r="I64" s="21">
        <v>40</v>
      </c>
      <c r="J64" s="20">
        <v>1760</v>
      </c>
      <c r="K64" s="21" t="s">
        <v>39</v>
      </c>
      <c r="L64" s="21" t="s">
        <v>44</v>
      </c>
      <c r="M64" s="21" t="str">
        <f t="shared" si="0"/>
        <v/>
      </c>
      <c r="N64" s="21" t="e">
        <f ca="1">IF(AND(M64&lt;&gt; "", COUNTIF(BS!#REF!,M64)&gt;0),"Matched", "")</f>
        <v>#REF!</v>
      </c>
      <c r="O64" s="21" t="str">
        <f t="shared" si="25"/>
        <v/>
      </c>
      <c r="P64" s="21" t="e">
        <f ca="1">IF(AND(O64&lt;&gt; "", COUNTIF(BS!#REF!,O64)&gt;0),"Matched", "")</f>
        <v>#REF!</v>
      </c>
      <c r="Q64" s="21" t="str">
        <f t="shared" si="26"/>
        <v/>
      </c>
      <c r="R64" s="21" t="e">
        <f ca="1">IF(AND(Q64&lt;&gt; "", COUNTIF(BS!#REF!,Q64)&gt;0),"Matched", "")</f>
        <v>#REF!</v>
      </c>
      <c r="S64" s="21" t="str">
        <f ca="1">IF(AND(J64&gt; 0, F64="DB"),"Logic4"&amp;"_"&amp;H64 &amp;"_"&amp; 816436.51,"")</f>
        <v>Logic4_13.04.2020_816436.51</v>
      </c>
      <c r="T64" s="21" t="e">
        <f ca="1">IF(AND(S64&lt;&gt; "", COUNTIF(BS!#REF!,S64)&gt;0),"Matched", "")</f>
        <v>#REF!</v>
      </c>
    </row>
    <row r="65" spans="1:22">
      <c r="A65" s="21" t="s">
        <v>42</v>
      </c>
      <c r="B65" s="21">
        <v>10111750</v>
      </c>
      <c r="C65" s="21">
        <v>4000452190</v>
      </c>
      <c r="D65" s="21">
        <v>50</v>
      </c>
      <c r="E65" s="21" t="s">
        <v>36</v>
      </c>
      <c r="F65" s="21" t="s">
        <v>43</v>
      </c>
      <c r="G65" s="21" t="s">
        <v>193</v>
      </c>
      <c r="H65" s="21" t="s">
        <v>193</v>
      </c>
      <c r="I65" s="21">
        <v>40</v>
      </c>
      <c r="J65" s="20">
        <v>744403.62</v>
      </c>
      <c r="K65" s="21" t="s">
        <v>39</v>
      </c>
      <c r="L65" s="21" t="s">
        <v>44</v>
      </c>
      <c r="M65" s="21" t="str">
        <f t="shared" si="0"/>
        <v/>
      </c>
      <c r="N65" s="21" t="e">
        <f ca="1">IF(AND(M65&lt;&gt; "", COUNTIF(BS!#REF!,M65)&gt;0),"Matched", "")</f>
        <v>#REF!</v>
      </c>
      <c r="O65" s="21" t="str">
        <f t="shared" si="25"/>
        <v/>
      </c>
      <c r="P65" s="21" t="e">
        <f ca="1">IF(AND(O65&lt;&gt; "", COUNTIF(BS!#REF!,O65)&gt;0),"Matched", "")</f>
        <v>#REF!</v>
      </c>
      <c r="Q65" s="21" t="str">
        <f t="shared" si="26"/>
        <v/>
      </c>
      <c r="R65" s="21" t="e">
        <f ca="1">IF(AND(Q65&lt;&gt; "", COUNTIF(BS!#REF!,Q65)&gt;0),"Matched", "")</f>
        <v>#REF!</v>
      </c>
      <c r="S65" s="21" t="str">
        <f ca="1">IF(AND(J65&gt; 0, F65="DB"),"Logic4"&amp;"_"&amp;H65 &amp;"_"&amp; 816436.51,"")</f>
        <v>Logic4_13.04.2020_816436.51</v>
      </c>
      <c r="T65" s="21" t="e">
        <f ca="1">IF(AND(S65&lt;&gt; "", COUNTIF(BS!#REF!,S65)&gt;0),"Matched", "")</f>
        <v>#REF!</v>
      </c>
    </row>
    <row r="66" spans="1:22">
      <c r="A66" s="21" t="s">
        <v>42</v>
      </c>
      <c r="B66" s="21">
        <v>10111750</v>
      </c>
      <c r="C66" s="21">
        <v>4000452187</v>
      </c>
      <c r="D66" s="21">
        <v>50</v>
      </c>
      <c r="E66" s="21" t="s">
        <v>36</v>
      </c>
      <c r="F66" s="21" t="s">
        <v>43</v>
      </c>
      <c r="G66" s="21" t="s">
        <v>68</v>
      </c>
      <c r="H66" s="21" t="s">
        <v>193</v>
      </c>
      <c r="I66" s="21">
        <v>40</v>
      </c>
      <c r="J66" s="20">
        <v>1200</v>
      </c>
      <c r="K66" s="21" t="s">
        <v>39</v>
      </c>
      <c r="L66" s="21" t="s">
        <v>44</v>
      </c>
      <c r="M66" s="21" t="str">
        <f t="shared" si="0"/>
        <v/>
      </c>
      <c r="N66" s="21" t="e">
        <f ca="1">IF(AND(M66&lt;&gt; "", COUNTIF(BS!#REF!,M66)&gt;0),"Matched", "")</f>
        <v>#REF!</v>
      </c>
      <c r="O66" s="21" t="str">
        <f t="shared" si="25"/>
        <v/>
      </c>
      <c r="P66" s="21" t="e">
        <f ca="1">IF(AND(O66&lt;&gt; "", COUNTIF(BS!#REF!,O66)&gt;0),"Matched", "")</f>
        <v>#REF!</v>
      </c>
      <c r="Q66" s="21" t="str">
        <f t="shared" si="26"/>
        <v/>
      </c>
      <c r="R66" s="21" t="e">
        <f ca="1">IF(AND(Q66&lt;&gt; "", COUNTIF(BS!#REF!,Q66)&gt;0),"Matched", "")</f>
        <v>#REF!</v>
      </c>
      <c r="S66" s="21" t="str">
        <f ca="1">IF(AND(J66&gt; 0, F66="DB"),"Logic4"&amp;"_"&amp;H66 &amp;"_"&amp; 816436.51,"")</f>
        <v>Logic4_13.04.2020_816436.51</v>
      </c>
      <c r="T66" s="21" t="e">
        <f ca="1">IF(AND(S66&lt;&gt; "", COUNTIF(BS!#REF!,S66)&gt;0),"Matched", "")</f>
        <v>#REF!</v>
      </c>
    </row>
    <row r="67" spans="1:22">
      <c r="A67" s="21">
        <v>20200413</v>
      </c>
      <c r="B67" s="21">
        <v>10111750</v>
      </c>
      <c r="C67" s="21">
        <v>3000097601</v>
      </c>
      <c r="D67" s="21">
        <v>50</v>
      </c>
      <c r="E67" s="21">
        <v>0</v>
      </c>
      <c r="F67" s="21" t="s">
        <v>46</v>
      </c>
      <c r="G67" s="21" t="s">
        <v>193</v>
      </c>
      <c r="H67" s="21" t="s">
        <v>193</v>
      </c>
      <c r="I67" s="21">
        <v>50</v>
      </c>
      <c r="J67" s="20">
        <v>-815950.92</v>
      </c>
      <c r="K67" s="21" t="s">
        <v>39</v>
      </c>
      <c r="L67" s="21" t="s">
        <v>194</v>
      </c>
      <c r="M67" s="21" t="str">
        <f t="shared" ref="M67:M130" si="27">IF(F67="SA","Logic1"&amp;"_"&amp;MID(H67, 4,2)&amp;"_"&amp; J67*-1,"")</f>
        <v>Logic1_04_815950.92</v>
      </c>
      <c r="N67" s="21" t="e">
        <f ca="1">IF(AND(M67&lt;&gt; "", COUNTIF(BS!#REF!,M67)&gt;0),"Matched", "")</f>
        <v>#REF!</v>
      </c>
    </row>
    <row r="68" spans="1:22">
      <c r="H68" s="21" t="s">
        <v>193</v>
      </c>
      <c r="J68" s="21">
        <v>0</v>
      </c>
      <c r="K68" s="21" t="s">
        <v>39</v>
      </c>
      <c r="M68" s="21" t="str">
        <f t="shared" si="27"/>
        <v/>
      </c>
      <c r="N68" s="21" t="e">
        <f ca="1">IF(AND(M68&lt;&gt; "", COUNTIF(BS!#REF!,M68)&gt;0),"Matched", "")</f>
        <v>#REF!</v>
      </c>
      <c r="O68" s="21" t="str">
        <f t="shared" ref="O68:O72" si="28">IF( J68&lt; 0,"Logic2"&amp;"_"&amp;G68&amp;"_"&amp; J68*-1,"")</f>
        <v/>
      </c>
      <c r="P68" s="21" t="e">
        <f ca="1">IF(AND(O68&lt;&gt; "", COUNTIF(BS!#REF!,O68)&gt;0),"Matched", "")</f>
        <v>#REF!</v>
      </c>
      <c r="Q68" s="21" t="str">
        <f t="shared" ref="Q68:Q72" si="29">IF(F68="SA","Logic3"&amp;"_"&amp;J68,"")</f>
        <v/>
      </c>
      <c r="R68" s="21" t="e">
        <f ca="1">IF(AND(Q68&lt;&gt; "", COUNTIF(BS!#REF!,Q68)&gt;0),"Matched", "")</f>
        <v>#REF!</v>
      </c>
      <c r="T68" s="21" t="e">
        <f ca="1">IF(AND(S68&lt;&gt; "", COUNTIF(BS!#REF!,S68)&gt;0),"Matched", "")</f>
        <v>#REF!</v>
      </c>
      <c r="V68" s="21" t="e">
        <f ca="1">IF(AND(U68&lt;&gt; "", COUNTIF(BS!#REF!,U68)&gt;0),"Matched", "")</f>
        <v>#REF!</v>
      </c>
    </row>
    <row r="69" spans="1:22">
      <c r="A69" s="21">
        <v>20200414</v>
      </c>
      <c r="B69" s="21">
        <v>10111750</v>
      </c>
      <c r="C69" s="21">
        <v>7800013853</v>
      </c>
      <c r="D69" s="21">
        <v>50</v>
      </c>
      <c r="E69" s="21" t="s">
        <v>36</v>
      </c>
      <c r="F69" s="21" t="s">
        <v>37</v>
      </c>
      <c r="G69" s="21" t="s">
        <v>195</v>
      </c>
      <c r="H69" s="21" t="s">
        <v>195</v>
      </c>
      <c r="I69" s="21">
        <v>50</v>
      </c>
      <c r="J69" s="21">
        <v>-687.05</v>
      </c>
      <c r="K69" s="21" t="s">
        <v>39</v>
      </c>
      <c r="L69" s="21" t="s">
        <v>168</v>
      </c>
      <c r="M69" s="21" t="str">
        <f t="shared" si="27"/>
        <v/>
      </c>
      <c r="N69" s="21" t="e">
        <f ca="1">IF(AND(M69&lt;&gt; "", COUNTIF(BS!#REF!,M69)&gt;0),"Matched", "")</f>
        <v>#REF!</v>
      </c>
      <c r="O69" s="21" t="str">
        <f t="shared" si="28"/>
        <v>Logic2_14.04.2020_687.05</v>
      </c>
      <c r="P69" s="21" t="e">
        <f ca="1">IF(AND(O69&lt;&gt; "", COUNTIF(BS!#REF!,O69)&gt;0),"Matched", "")</f>
        <v>#REF!</v>
      </c>
      <c r="Q69" s="21" t="str">
        <f t="shared" si="29"/>
        <v/>
      </c>
      <c r="R69" s="21" t="e">
        <f ca="1">IF(AND(Q69&lt;&gt; "", COUNTIF(BS!#REF!,Q69)&gt;0),"Matched", "")</f>
        <v>#REF!</v>
      </c>
      <c r="T69" s="21" t="e">
        <f ca="1">IF(AND(S69&lt;&gt; "", COUNTIF(BS!#REF!,S69)&gt;0),"Matched", "")</f>
        <v>#REF!</v>
      </c>
      <c r="U69" s="21" t="str">
        <f ca="1">IF(F69="DA","Logic5"&amp;"_"&amp;H69 &amp;"_"&amp; -687.05*-1,"")</f>
        <v>Logic5_14.04.2020_687.05</v>
      </c>
      <c r="V69" s="21" t="e">
        <f ca="1">IF(AND(U69&lt;&gt; "", COUNTIF(BS!#REF!,U69)&gt;0),"Matched", "")</f>
        <v>#REF!</v>
      </c>
    </row>
    <row r="70" spans="1:22">
      <c r="A70" s="21" t="s">
        <v>42</v>
      </c>
      <c r="B70" s="21">
        <v>10111750</v>
      </c>
      <c r="C70" s="21">
        <v>4000421260</v>
      </c>
      <c r="D70" s="21">
        <v>50</v>
      </c>
      <c r="E70" s="21" t="s">
        <v>36</v>
      </c>
      <c r="F70" s="21" t="s">
        <v>43</v>
      </c>
      <c r="G70" s="21" t="s">
        <v>193</v>
      </c>
      <c r="H70" s="21" t="s">
        <v>195</v>
      </c>
      <c r="I70" s="21">
        <v>40</v>
      </c>
      <c r="J70" s="20">
        <v>118716.9</v>
      </c>
      <c r="K70" s="21" t="s">
        <v>39</v>
      </c>
      <c r="L70" s="21" t="s">
        <v>44</v>
      </c>
      <c r="M70" s="21" t="str">
        <f t="shared" si="27"/>
        <v/>
      </c>
      <c r="N70" s="21" t="e">
        <f ca="1">IF(AND(M70&lt;&gt; "", COUNTIF(BS!#REF!,M70)&gt;0),"Matched", "")</f>
        <v>#REF!</v>
      </c>
      <c r="O70" s="21" t="str">
        <f t="shared" si="28"/>
        <v/>
      </c>
      <c r="P70" s="21" t="e">
        <f ca="1">IF(AND(O70&lt;&gt; "", COUNTIF(BS!#REF!,O70)&gt;0),"Matched", "")</f>
        <v>#REF!</v>
      </c>
      <c r="Q70" s="21" t="str">
        <f t="shared" si="29"/>
        <v/>
      </c>
      <c r="R70" s="21" t="e">
        <f ca="1">IF(AND(Q70&lt;&gt; "", COUNTIF(BS!#REF!,Q70)&gt;0),"Matched", "")</f>
        <v>#REF!</v>
      </c>
      <c r="S70" s="21" t="str">
        <f ca="1">IF(AND(J70&gt; 0, F70="DB"),"Logic4"&amp;"_"&amp;H70 &amp;"_"&amp; 822391.4,"")</f>
        <v>Logic4_14.04.2020_822391.4</v>
      </c>
      <c r="T70" s="21" t="e">
        <f ca="1">IF(AND(S70&lt;&gt; "", COUNTIF(BS!#REF!,S70)&gt;0),"Matched", "")</f>
        <v>#REF!</v>
      </c>
    </row>
    <row r="71" spans="1:22">
      <c r="A71" s="21" t="s">
        <v>42</v>
      </c>
      <c r="B71" s="21">
        <v>10111750</v>
      </c>
      <c r="C71" s="21">
        <v>4000421261</v>
      </c>
      <c r="D71" s="21">
        <v>50</v>
      </c>
      <c r="E71" s="21" t="s">
        <v>36</v>
      </c>
      <c r="F71" s="21" t="s">
        <v>43</v>
      </c>
      <c r="G71" s="21" t="s">
        <v>195</v>
      </c>
      <c r="H71" s="21" t="s">
        <v>195</v>
      </c>
      <c r="I71" s="21">
        <v>40</v>
      </c>
      <c r="J71" s="20">
        <v>703674.5</v>
      </c>
      <c r="K71" s="21" t="s">
        <v>39</v>
      </c>
      <c r="L71" s="21" t="s">
        <v>44</v>
      </c>
      <c r="M71" s="21" t="str">
        <f t="shared" si="27"/>
        <v/>
      </c>
      <c r="N71" s="21" t="e">
        <f ca="1">IF(AND(M71&lt;&gt; "", COUNTIF(BS!#REF!,M71)&gt;0),"Matched", "")</f>
        <v>#REF!</v>
      </c>
      <c r="O71" s="21" t="str">
        <f t="shared" si="28"/>
        <v/>
      </c>
      <c r="P71" s="21" t="e">
        <f ca="1">IF(AND(O71&lt;&gt; "", COUNTIF(BS!#REF!,O71)&gt;0),"Matched", "")</f>
        <v>#REF!</v>
      </c>
      <c r="Q71" s="21" t="str">
        <f t="shared" si="29"/>
        <v/>
      </c>
      <c r="R71" s="21" t="e">
        <f ca="1">IF(AND(Q71&lt;&gt; "", COUNTIF(BS!#REF!,Q71)&gt;0),"Matched", "")</f>
        <v>#REF!</v>
      </c>
      <c r="S71" s="21" t="str">
        <f ca="1">IF(AND(J71&gt; 0, F71="DB"),"Logic4"&amp;"_"&amp;H71 &amp;"_"&amp; 822391.4,"")</f>
        <v>Logic4_14.04.2020_822391.4</v>
      </c>
      <c r="T71" s="21" t="e">
        <f ca="1">IF(AND(S71&lt;&gt; "", COUNTIF(BS!#REF!,S71)&gt;0),"Matched", "")</f>
        <v>#REF!</v>
      </c>
    </row>
    <row r="72" spans="1:22">
      <c r="A72" s="21">
        <v>20200414</v>
      </c>
      <c r="B72" s="21">
        <v>10111750</v>
      </c>
      <c r="C72" s="21">
        <v>3000097603</v>
      </c>
      <c r="D72" s="21">
        <v>50</v>
      </c>
      <c r="E72" s="21">
        <v>0</v>
      </c>
      <c r="F72" s="21" t="s">
        <v>46</v>
      </c>
      <c r="G72" s="21" t="s">
        <v>195</v>
      </c>
      <c r="H72" s="21" t="s">
        <v>195</v>
      </c>
      <c r="I72" s="21">
        <v>40</v>
      </c>
      <c r="J72" s="20">
        <v>1000</v>
      </c>
      <c r="K72" s="21" t="s">
        <v>39</v>
      </c>
      <c r="L72" s="21" t="s">
        <v>196</v>
      </c>
      <c r="M72" s="21" t="str">
        <f t="shared" si="27"/>
        <v>Logic1_04_-1000</v>
      </c>
      <c r="N72" s="21" t="e">
        <f ca="1">IF(AND(M72&lt;&gt; "", COUNTIF(BS!#REF!,M72)&gt;0),"Matched", "")</f>
        <v>#REF!</v>
      </c>
      <c r="O72" s="21" t="str">
        <f t="shared" si="28"/>
        <v/>
      </c>
      <c r="P72" s="21" t="e">
        <f ca="1">IF(AND(O72&lt;&gt; "", COUNTIF(BS!#REF!,O72)&gt;0),"Matched", "")</f>
        <v>#REF!</v>
      </c>
      <c r="Q72" s="21" t="str">
        <f t="shared" si="29"/>
        <v>Logic3_1000</v>
      </c>
      <c r="R72" s="21" t="e">
        <f ca="1">IF(AND(Q72&lt;&gt; "", COUNTIF(BS!#REF!,Q72)&gt;0),"Matched", "")</f>
        <v>#REF!</v>
      </c>
    </row>
    <row r="73" spans="1:22">
      <c r="A73" s="21">
        <v>20200414</v>
      </c>
      <c r="B73" s="21">
        <v>10111750</v>
      </c>
      <c r="C73" s="21">
        <v>3000097604</v>
      </c>
      <c r="D73" s="21">
        <v>50</v>
      </c>
      <c r="E73" s="21">
        <v>0</v>
      </c>
      <c r="F73" s="21" t="s">
        <v>46</v>
      </c>
      <c r="G73" s="21" t="s">
        <v>195</v>
      </c>
      <c r="H73" s="21" t="s">
        <v>195</v>
      </c>
      <c r="I73" s="21">
        <v>50</v>
      </c>
      <c r="J73" s="20">
        <v>-821704.35</v>
      </c>
      <c r="K73" s="21" t="s">
        <v>39</v>
      </c>
      <c r="L73" s="21" t="s">
        <v>197</v>
      </c>
      <c r="M73" s="21" t="str">
        <f t="shared" si="27"/>
        <v>Logic1_04_821704.35</v>
      </c>
      <c r="N73" s="21" t="e">
        <f ca="1">IF(AND(M73&lt;&gt; "", COUNTIF(BS!#REF!,M73)&gt;0),"Matched", "")</f>
        <v>#REF!</v>
      </c>
    </row>
    <row r="74" spans="1:22">
      <c r="H74" s="21" t="s">
        <v>195</v>
      </c>
      <c r="J74" s="20">
        <v>1000</v>
      </c>
      <c r="K74" s="21" t="s">
        <v>39</v>
      </c>
      <c r="M74" s="21" t="str">
        <f t="shared" si="27"/>
        <v/>
      </c>
      <c r="N74" s="21" t="e">
        <f ca="1">IF(AND(M74&lt;&gt; "", COUNTIF(BS!#REF!,M74)&gt;0),"Matched", "")</f>
        <v>#REF!</v>
      </c>
      <c r="O74" s="21" t="str">
        <f t="shared" ref="O74:O77" si="30">IF( J74&lt; 0,"Logic2"&amp;"_"&amp;G74&amp;"_"&amp; J74*-1,"")</f>
        <v/>
      </c>
      <c r="P74" s="21" t="e">
        <f ca="1">IF(AND(O74&lt;&gt; "", COUNTIF(BS!#REF!,O74)&gt;0),"Matched", "")</f>
        <v>#REF!</v>
      </c>
      <c r="Q74" s="21" t="str">
        <f t="shared" ref="Q74:Q77" si="31">IF(F74="SA","Logic3"&amp;"_"&amp;J74,"")</f>
        <v/>
      </c>
      <c r="R74" s="21" t="e">
        <f ca="1">IF(AND(Q74&lt;&gt; "", COUNTIF(BS!#REF!,Q74)&gt;0),"Matched", "")</f>
        <v>#REF!</v>
      </c>
      <c r="T74" s="21" t="e">
        <f ca="1">IF(AND(S74&lt;&gt; "", COUNTIF(BS!#REF!,S74)&gt;0),"Matched", "")</f>
        <v>#REF!</v>
      </c>
      <c r="V74" s="21" t="e">
        <f ca="1">IF(AND(U74&lt;&gt; "", COUNTIF(BS!#REF!,U74)&gt;0),"Matched", "")</f>
        <v>#REF!</v>
      </c>
    </row>
    <row r="75" spans="1:22">
      <c r="A75" s="21">
        <v>20200415</v>
      </c>
      <c r="B75" s="21">
        <v>10111750</v>
      </c>
      <c r="C75" s="21">
        <v>7800013855</v>
      </c>
      <c r="D75" s="21">
        <v>50</v>
      </c>
      <c r="E75" s="21" t="s">
        <v>36</v>
      </c>
      <c r="F75" s="21" t="s">
        <v>37</v>
      </c>
      <c r="G75" s="21" t="s">
        <v>198</v>
      </c>
      <c r="H75" s="21" t="s">
        <v>198</v>
      </c>
      <c r="I75" s="21">
        <v>50</v>
      </c>
      <c r="J75" s="21">
        <v>-541.66</v>
      </c>
      <c r="K75" s="21" t="s">
        <v>39</v>
      </c>
      <c r="L75" s="21" t="s">
        <v>168</v>
      </c>
      <c r="M75" s="21" t="str">
        <f t="shared" si="27"/>
        <v/>
      </c>
      <c r="N75" s="21" t="e">
        <f ca="1">IF(AND(M75&lt;&gt; "", COUNTIF(BS!#REF!,M75)&gt;0),"Matched", "")</f>
        <v>#REF!</v>
      </c>
      <c r="O75" s="21" t="str">
        <f t="shared" si="30"/>
        <v>Logic2_15.04.2020_541.66</v>
      </c>
      <c r="P75" s="21" t="e">
        <f ca="1">IF(AND(O75&lt;&gt; "", COUNTIF(BS!#REF!,O75)&gt;0),"Matched", "")</f>
        <v>#REF!</v>
      </c>
      <c r="Q75" s="21" t="str">
        <f t="shared" si="31"/>
        <v/>
      </c>
      <c r="R75" s="21" t="e">
        <f ca="1">IF(AND(Q75&lt;&gt; "", COUNTIF(BS!#REF!,Q75)&gt;0),"Matched", "")</f>
        <v>#REF!</v>
      </c>
      <c r="T75" s="21" t="e">
        <f ca="1">IF(AND(S75&lt;&gt; "", COUNTIF(BS!#REF!,S75)&gt;0),"Matched", "")</f>
        <v>#REF!</v>
      </c>
      <c r="U75" s="21" t="str">
        <f ca="1">IF(F75="DA","Logic5"&amp;"_"&amp;H75 &amp;"_"&amp; -541.66*-1,"")</f>
        <v>Logic5_15.04.2020_541.66</v>
      </c>
      <c r="V75" s="21" t="e">
        <f ca="1">IF(AND(U75&lt;&gt; "", COUNTIF(BS!#REF!,U75)&gt;0),"Matched", "")</f>
        <v>#REF!</v>
      </c>
    </row>
    <row r="76" spans="1:22">
      <c r="A76" s="21" t="s">
        <v>42</v>
      </c>
      <c r="B76" s="21">
        <v>10111750</v>
      </c>
      <c r="C76" s="21">
        <v>4000431746</v>
      </c>
      <c r="D76" s="21">
        <v>50</v>
      </c>
      <c r="E76" s="21" t="s">
        <v>36</v>
      </c>
      <c r="F76" s="21" t="s">
        <v>43</v>
      </c>
      <c r="G76" s="21" t="s">
        <v>195</v>
      </c>
      <c r="H76" s="21" t="s">
        <v>198</v>
      </c>
      <c r="I76" s="21">
        <v>40</v>
      </c>
      <c r="J76" s="20">
        <v>90165.49</v>
      </c>
      <c r="K76" s="21" t="s">
        <v>39</v>
      </c>
      <c r="L76" s="21" t="s">
        <v>44</v>
      </c>
      <c r="M76" s="21" t="str">
        <f t="shared" si="27"/>
        <v/>
      </c>
      <c r="N76" s="21" t="e">
        <f ca="1">IF(AND(M76&lt;&gt; "", COUNTIF(BS!#REF!,M76)&gt;0),"Matched", "")</f>
        <v>#REF!</v>
      </c>
      <c r="O76" s="21" t="str">
        <f t="shared" si="30"/>
        <v/>
      </c>
      <c r="P76" s="21" t="e">
        <f ca="1">IF(AND(O76&lt;&gt; "", COUNTIF(BS!#REF!,O76)&gt;0),"Matched", "")</f>
        <v>#REF!</v>
      </c>
      <c r="Q76" s="21" t="str">
        <f t="shared" si="31"/>
        <v/>
      </c>
      <c r="R76" s="21" t="e">
        <f ca="1">IF(AND(Q76&lt;&gt; "", COUNTIF(BS!#REF!,Q76)&gt;0),"Matched", "")</f>
        <v>#REF!</v>
      </c>
      <c r="S76" s="21" t="str">
        <f ca="1">IF(AND(J76&gt; 0, F76="DB"),"Logic4"&amp;"_"&amp;H76 &amp;"_"&amp; 751179.26,"")</f>
        <v>Logic4_15.04.2020_751179.26</v>
      </c>
      <c r="T76" s="21" t="e">
        <f ca="1">IF(AND(S76&lt;&gt; "", COUNTIF(BS!#REF!,S76)&gt;0),"Matched", "")</f>
        <v>#REF!</v>
      </c>
    </row>
    <row r="77" spans="1:22">
      <c r="A77" s="21" t="s">
        <v>42</v>
      </c>
      <c r="B77" s="21">
        <v>10111750</v>
      </c>
      <c r="C77" s="21">
        <v>4000431747</v>
      </c>
      <c r="D77" s="21">
        <v>50</v>
      </c>
      <c r="E77" s="21" t="s">
        <v>36</v>
      </c>
      <c r="F77" s="21" t="s">
        <v>43</v>
      </c>
      <c r="G77" s="21" t="s">
        <v>198</v>
      </c>
      <c r="H77" s="21" t="s">
        <v>198</v>
      </c>
      <c r="I77" s="21">
        <v>40</v>
      </c>
      <c r="J77" s="20">
        <v>661013.77</v>
      </c>
      <c r="K77" s="21" t="s">
        <v>39</v>
      </c>
      <c r="L77" s="21" t="s">
        <v>44</v>
      </c>
      <c r="M77" s="21" t="str">
        <f t="shared" si="27"/>
        <v/>
      </c>
      <c r="N77" s="21" t="e">
        <f ca="1">IF(AND(M77&lt;&gt; "", COUNTIF(BS!#REF!,M77)&gt;0),"Matched", "")</f>
        <v>#REF!</v>
      </c>
      <c r="O77" s="21" t="str">
        <f t="shared" si="30"/>
        <v/>
      </c>
      <c r="P77" s="21" t="e">
        <f ca="1">IF(AND(O77&lt;&gt; "", COUNTIF(BS!#REF!,O77)&gt;0),"Matched", "")</f>
        <v>#REF!</v>
      </c>
      <c r="Q77" s="21" t="str">
        <f t="shared" si="31"/>
        <v/>
      </c>
      <c r="R77" s="21" t="e">
        <f ca="1">IF(AND(Q77&lt;&gt; "", COUNTIF(BS!#REF!,Q77)&gt;0),"Matched", "")</f>
        <v>#REF!</v>
      </c>
      <c r="S77" s="21" t="str">
        <f ca="1">IF(AND(J77&gt; 0, F77="DB"),"Logic4"&amp;"_"&amp;H77 &amp;"_"&amp; 751179.26,"")</f>
        <v>Logic4_15.04.2020_751179.26</v>
      </c>
      <c r="T77" s="21" t="e">
        <f ca="1">IF(AND(S77&lt;&gt; "", COUNTIF(BS!#REF!,S77)&gt;0),"Matched", "")</f>
        <v>#REF!</v>
      </c>
    </row>
    <row r="78" spans="1:22">
      <c r="A78" s="21">
        <v>20200415</v>
      </c>
      <c r="B78" s="21">
        <v>10111750</v>
      </c>
      <c r="C78" s="21">
        <v>3000097605</v>
      </c>
      <c r="D78" s="21">
        <v>50</v>
      </c>
      <c r="E78" s="21">
        <v>0</v>
      </c>
      <c r="F78" s="21" t="s">
        <v>46</v>
      </c>
      <c r="G78" s="21" t="s">
        <v>198</v>
      </c>
      <c r="H78" s="21" t="s">
        <v>198</v>
      </c>
      <c r="I78" s="21">
        <v>50</v>
      </c>
      <c r="J78" s="20">
        <v>-750637.6</v>
      </c>
      <c r="K78" s="21" t="s">
        <v>39</v>
      </c>
      <c r="L78" s="21" t="s">
        <v>199</v>
      </c>
      <c r="M78" s="21" t="str">
        <f t="shared" si="27"/>
        <v>Logic1_04_750637.6</v>
      </c>
      <c r="N78" s="21" t="e">
        <f ca="1">IF(AND(M78&lt;&gt; "", COUNTIF(BS!#REF!,M78)&gt;0),"Matched", "")</f>
        <v>#REF!</v>
      </c>
    </row>
    <row r="79" spans="1:22">
      <c r="H79" s="21" t="s">
        <v>198</v>
      </c>
      <c r="J79" s="21">
        <v>0</v>
      </c>
      <c r="K79" s="21" t="s">
        <v>39</v>
      </c>
      <c r="M79" s="21" t="str">
        <f t="shared" si="27"/>
        <v/>
      </c>
      <c r="N79" s="21" t="e">
        <f ca="1">IF(AND(M79&lt;&gt; "", COUNTIF(BS!#REF!,M79)&gt;0),"Matched", "")</f>
        <v>#REF!</v>
      </c>
      <c r="O79" s="21" t="str">
        <f t="shared" ref="O79:O82" si="32">IF( J79&lt; 0,"Logic2"&amp;"_"&amp;G79&amp;"_"&amp; J79*-1,"")</f>
        <v/>
      </c>
      <c r="P79" s="21" t="e">
        <f ca="1">IF(AND(O79&lt;&gt; "", COUNTIF(BS!#REF!,O79)&gt;0),"Matched", "")</f>
        <v>#REF!</v>
      </c>
      <c r="Q79" s="21" t="str">
        <f t="shared" ref="Q79:Q82" si="33">IF(F79="SA","Logic3"&amp;"_"&amp;J79,"")</f>
        <v/>
      </c>
      <c r="R79" s="21" t="e">
        <f ca="1">IF(AND(Q79&lt;&gt; "", COUNTIF(BS!#REF!,Q79)&gt;0),"Matched", "")</f>
        <v>#REF!</v>
      </c>
      <c r="T79" s="21" t="e">
        <f ca="1">IF(AND(S79&lt;&gt; "", COUNTIF(BS!#REF!,S79)&gt;0),"Matched", "")</f>
        <v>#REF!</v>
      </c>
      <c r="V79" s="21" t="e">
        <f ca="1">IF(AND(U79&lt;&gt; "", COUNTIF(BS!#REF!,U79)&gt;0),"Matched", "")</f>
        <v>#REF!</v>
      </c>
    </row>
    <row r="80" spans="1:22">
      <c r="A80" s="21">
        <v>20200416</v>
      </c>
      <c r="B80" s="21">
        <v>10111750</v>
      </c>
      <c r="C80" s="21">
        <v>7800013872</v>
      </c>
      <c r="D80" s="21">
        <v>50</v>
      </c>
      <c r="E80" s="21" t="s">
        <v>36</v>
      </c>
      <c r="F80" s="21" t="s">
        <v>37</v>
      </c>
      <c r="G80" s="21" t="s">
        <v>200</v>
      </c>
      <c r="H80" s="21" t="s">
        <v>200</v>
      </c>
      <c r="I80" s="21">
        <v>50</v>
      </c>
      <c r="J80" s="21">
        <v>-414.24</v>
      </c>
      <c r="K80" s="21" t="s">
        <v>39</v>
      </c>
      <c r="L80" s="21" t="s">
        <v>168</v>
      </c>
      <c r="M80" s="21" t="str">
        <f t="shared" si="27"/>
        <v/>
      </c>
      <c r="N80" s="21" t="e">
        <f ca="1">IF(AND(M80&lt;&gt; "", COUNTIF(BS!#REF!,M80)&gt;0),"Matched", "")</f>
        <v>#REF!</v>
      </c>
      <c r="O80" s="21" t="str">
        <f t="shared" si="32"/>
        <v>Logic2_16.04.2020_414.24</v>
      </c>
      <c r="P80" s="21" t="e">
        <f ca="1">IF(AND(O80&lt;&gt; "", COUNTIF(BS!#REF!,O80)&gt;0),"Matched", "")</f>
        <v>#REF!</v>
      </c>
      <c r="Q80" s="21" t="str">
        <f t="shared" si="33"/>
        <v/>
      </c>
      <c r="R80" s="21" t="e">
        <f ca="1">IF(AND(Q80&lt;&gt; "", COUNTIF(BS!#REF!,Q80)&gt;0),"Matched", "")</f>
        <v>#REF!</v>
      </c>
      <c r="T80" s="21" t="e">
        <f ca="1">IF(AND(S80&lt;&gt; "", COUNTIF(BS!#REF!,S80)&gt;0),"Matched", "")</f>
        <v>#REF!</v>
      </c>
      <c r="U80" s="21" t="str">
        <f ca="1">IF(F80="DA","Logic5"&amp;"_"&amp;H80 &amp;"_"&amp; -414.24*-1,"")</f>
        <v>Logic5_16.04.2020_414.24</v>
      </c>
      <c r="V80" s="21" t="e">
        <f ca="1">IF(AND(U80&lt;&gt; "", COUNTIF(BS!#REF!,U80)&gt;0),"Matched", "")</f>
        <v>#REF!</v>
      </c>
    </row>
    <row r="81" spans="1:22">
      <c r="A81" s="21" t="s">
        <v>42</v>
      </c>
      <c r="B81" s="21">
        <v>10111750</v>
      </c>
      <c r="C81" s="21">
        <v>4000431748</v>
      </c>
      <c r="D81" s="21">
        <v>50</v>
      </c>
      <c r="E81" s="21" t="s">
        <v>36</v>
      </c>
      <c r="F81" s="21" t="s">
        <v>43</v>
      </c>
      <c r="G81" s="21" t="s">
        <v>198</v>
      </c>
      <c r="H81" s="21" t="s">
        <v>200</v>
      </c>
      <c r="I81" s="21">
        <v>40</v>
      </c>
      <c r="J81" s="20">
        <v>124886.64</v>
      </c>
      <c r="K81" s="21" t="s">
        <v>39</v>
      </c>
      <c r="L81" s="21" t="s">
        <v>44</v>
      </c>
      <c r="M81" s="21" t="str">
        <f t="shared" si="27"/>
        <v/>
      </c>
      <c r="N81" s="21" t="e">
        <f ca="1">IF(AND(M81&lt;&gt; "", COUNTIF(BS!#REF!,M81)&gt;0),"Matched", "")</f>
        <v>#REF!</v>
      </c>
      <c r="O81" s="21" t="str">
        <f t="shared" si="32"/>
        <v/>
      </c>
      <c r="P81" s="21" t="e">
        <f ca="1">IF(AND(O81&lt;&gt; "", COUNTIF(BS!#REF!,O81)&gt;0),"Matched", "")</f>
        <v>#REF!</v>
      </c>
      <c r="Q81" s="21" t="str">
        <f t="shared" si="33"/>
        <v/>
      </c>
      <c r="R81" s="21" t="e">
        <f ca="1">IF(AND(Q81&lt;&gt; "", COUNTIF(BS!#REF!,Q81)&gt;0),"Matched", "")</f>
        <v>#REF!</v>
      </c>
      <c r="S81" s="21" t="str">
        <f ca="1">IF(AND(J81&gt; 0, F81="DB"),"Logic4"&amp;"_"&amp;H81 &amp;"_"&amp; 848232.48,"")</f>
        <v>Logic4_16.04.2020_848232.48</v>
      </c>
      <c r="T81" s="21" t="e">
        <f ca="1">IF(AND(S81&lt;&gt; "", COUNTIF(BS!#REF!,S81)&gt;0),"Matched", "")</f>
        <v>#REF!</v>
      </c>
    </row>
    <row r="82" spans="1:22">
      <c r="A82" s="21" t="s">
        <v>42</v>
      </c>
      <c r="B82" s="21">
        <v>10111750</v>
      </c>
      <c r="C82" s="21">
        <v>4000431749</v>
      </c>
      <c r="D82" s="21">
        <v>50</v>
      </c>
      <c r="E82" s="21" t="s">
        <v>36</v>
      </c>
      <c r="F82" s="21" t="s">
        <v>43</v>
      </c>
      <c r="G82" s="21" t="s">
        <v>200</v>
      </c>
      <c r="H82" s="21" t="s">
        <v>200</v>
      </c>
      <c r="I82" s="21">
        <v>40</v>
      </c>
      <c r="J82" s="20">
        <v>723345.84</v>
      </c>
      <c r="K82" s="21" t="s">
        <v>39</v>
      </c>
      <c r="L82" s="21" t="s">
        <v>44</v>
      </c>
      <c r="M82" s="21" t="str">
        <f t="shared" si="27"/>
        <v/>
      </c>
      <c r="N82" s="21" t="e">
        <f ca="1">IF(AND(M82&lt;&gt; "", COUNTIF(BS!#REF!,M82)&gt;0),"Matched", "")</f>
        <v>#REF!</v>
      </c>
      <c r="O82" s="21" t="str">
        <f t="shared" si="32"/>
        <v/>
      </c>
      <c r="P82" s="21" t="e">
        <f ca="1">IF(AND(O82&lt;&gt; "", COUNTIF(BS!#REF!,O82)&gt;0),"Matched", "")</f>
        <v>#REF!</v>
      </c>
      <c r="Q82" s="21" t="str">
        <f t="shared" si="33"/>
        <v/>
      </c>
      <c r="R82" s="21" t="e">
        <f ca="1">IF(AND(Q82&lt;&gt; "", COUNTIF(BS!#REF!,Q82)&gt;0),"Matched", "")</f>
        <v>#REF!</v>
      </c>
      <c r="S82" s="21" t="str">
        <f ca="1">IF(AND(J82&gt; 0, F82="DB"),"Logic4"&amp;"_"&amp;H82 &amp;"_"&amp; 848232.48,"")</f>
        <v>Logic4_16.04.2020_848232.48</v>
      </c>
      <c r="T82" s="21" t="e">
        <f ca="1">IF(AND(S82&lt;&gt; "", COUNTIF(BS!#REF!,S82)&gt;0),"Matched", "")</f>
        <v>#REF!</v>
      </c>
    </row>
    <row r="83" spans="1:22">
      <c r="A83" s="21">
        <v>20200416</v>
      </c>
      <c r="B83" s="21">
        <v>10111750</v>
      </c>
      <c r="C83" s="21">
        <v>3000097606</v>
      </c>
      <c r="D83" s="21">
        <v>50</v>
      </c>
      <c r="E83" s="21">
        <v>0</v>
      </c>
      <c r="F83" s="21" t="s">
        <v>46</v>
      </c>
      <c r="G83" s="21" t="s">
        <v>200</v>
      </c>
      <c r="H83" s="21" t="s">
        <v>200</v>
      </c>
      <c r="I83" s="21">
        <v>50</v>
      </c>
      <c r="J83" s="20">
        <v>-847818.23999999999</v>
      </c>
      <c r="K83" s="21" t="s">
        <v>39</v>
      </c>
      <c r="L83" s="21" t="s">
        <v>201</v>
      </c>
      <c r="M83" s="21" t="str">
        <f t="shared" si="27"/>
        <v>Logic1_04_847818.24</v>
      </c>
      <c r="N83" s="21" t="e">
        <f ca="1">IF(AND(M83&lt;&gt; "", COUNTIF(BS!#REF!,M83)&gt;0),"Matched", "")</f>
        <v>#REF!</v>
      </c>
    </row>
    <row r="84" spans="1:22">
      <c r="H84" s="21" t="s">
        <v>200</v>
      </c>
      <c r="J84" s="21">
        <v>0</v>
      </c>
      <c r="K84" s="21" t="s">
        <v>39</v>
      </c>
      <c r="M84" s="21" t="str">
        <f t="shared" si="27"/>
        <v/>
      </c>
      <c r="N84" s="21" t="e">
        <f ca="1">IF(AND(M84&lt;&gt; "", COUNTIF(BS!#REF!,M84)&gt;0),"Matched", "")</f>
        <v>#REF!</v>
      </c>
      <c r="O84" s="21" t="str">
        <f t="shared" ref="O84:O87" si="34">IF( J84&lt; 0,"Logic2"&amp;"_"&amp;G84&amp;"_"&amp; J84*-1,"")</f>
        <v/>
      </c>
      <c r="P84" s="21" t="e">
        <f ca="1">IF(AND(O84&lt;&gt; "", COUNTIF(BS!#REF!,O84)&gt;0),"Matched", "")</f>
        <v>#REF!</v>
      </c>
      <c r="Q84" s="21" t="str">
        <f t="shared" ref="Q84:Q87" si="35">IF(F84="SA","Logic3"&amp;"_"&amp;J84,"")</f>
        <v/>
      </c>
      <c r="R84" s="21" t="e">
        <f ca="1">IF(AND(Q84&lt;&gt; "", COUNTIF(BS!#REF!,Q84)&gt;0),"Matched", "")</f>
        <v>#REF!</v>
      </c>
      <c r="T84" s="21" t="e">
        <f ca="1">IF(AND(S84&lt;&gt; "", COUNTIF(BS!#REF!,S84)&gt;0),"Matched", "")</f>
        <v>#REF!</v>
      </c>
      <c r="V84" s="21" t="e">
        <f ca="1">IF(AND(U84&lt;&gt; "", COUNTIF(BS!#REF!,U84)&gt;0),"Matched", "")</f>
        <v>#REF!</v>
      </c>
    </row>
    <row r="85" spans="1:22">
      <c r="A85" s="21">
        <v>20200417</v>
      </c>
      <c r="B85" s="21">
        <v>10111750</v>
      </c>
      <c r="C85" s="21">
        <v>7800013880</v>
      </c>
      <c r="D85" s="21">
        <v>50</v>
      </c>
      <c r="E85" s="21" t="s">
        <v>36</v>
      </c>
      <c r="F85" s="21" t="s">
        <v>37</v>
      </c>
      <c r="G85" s="21" t="s">
        <v>202</v>
      </c>
      <c r="H85" s="21" t="s">
        <v>202</v>
      </c>
      <c r="I85" s="21">
        <v>50</v>
      </c>
      <c r="J85" s="21">
        <v>-736.96</v>
      </c>
      <c r="K85" s="21" t="s">
        <v>39</v>
      </c>
      <c r="L85" s="21" t="s">
        <v>168</v>
      </c>
      <c r="M85" s="21" t="str">
        <f t="shared" si="27"/>
        <v/>
      </c>
      <c r="N85" s="21" t="e">
        <f ca="1">IF(AND(M85&lt;&gt; "", COUNTIF(BS!#REF!,M85)&gt;0),"Matched", "")</f>
        <v>#REF!</v>
      </c>
      <c r="O85" s="21" t="str">
        <f t="shared" si="34"/>
        <v>Logic2_17.04.2020_736.96</v>
      </c>
      <c r="P85" s="21" t="e">
        <f ca="1">IF(AND(O85&lt;&gt; "", COUNTIF(BS!#REF!,O85)&gt;0),"Matched", "")</f>
        <v>#REF!</v>
      </c>
      <c r="Q85" s="21" t="str">
        <f t="shared" si="35"/>
        <v/>
      </c>
      <c r="R85" s="21" t="e">
        <f ca="1">IF(AND(Q85&lt;&gt; "", COUNTIF(BS!#REF!,Q85)&gt;0),"Matched", "")</f>
        <v>#REF!</v>
      </c>
      <c r="T85" s="21" t="e">
        <f ca="1">IF(AND(S85&lt;&gt; "", COUNTIF(BS!#REF!,S85)&gt;0),"Matched", "")</f>
        <v>#REF!</v>
      </c>
      <c r="U85" s="21" t="str">
        <f ca="1">IF(F85="DA","Logic5"&amp;"_"&amp;H85 &amp;"_"&amp; -736.96*-1,"")</f>
        <v>Logic5_17.04.2020_736.96</v>
      </c>
      <c r="V85" s="21" t="e">
        <f ca="1">IF(AND(U85&lt;&gt; "", COUNTIF(BS!#REF!,U85)&gt;0),"Matched", "")</f>
        <v>#REF!</v>
      </c>
    </row>
    <row r="86" spans="1:22">
      <c r="A86" s="21" t="s">
        <v>42</v>
      </c>
      <c r="B86" s="21">
        <v>10111750</v>
      </c>
      <c r="C86" s="21">
        <v>4000437747</v>
      </c>
      <c r="D86" s="21">
        <v>50</v>
      </c>
      <c r="E86" s="21" t="s">
        <v>36</v>
      </c>
      <c r="F86" s="21" t="s">
        <v>43</v>
      </c>
      <c r="G86" s="21" t="s">
        <v>200</v>
      </c>
      <c r="H86" s="21" t="s">
        <v>202</v>
      </c>
      <c r="I86" s="21">
        <v>40</v>
      </c>
      <c r="J86" s="20">
        <v>122826.18</v>
      </c>
      <c r="K86" s="21" t="s">
        <v>39</v>
      </c>
      <c r="L86" s="21" t="s">
        <v>44</v>
      </c>
      <c r="M86" s="21" t="str">
        <f t="shared" si="27"/>
        <v/>
      </c>
      <c r="N86" s="21" t="e">
        <f ca="1">IF(AND(M86&lt;&gt; "", COUNTIF(BS!#REF!,M86)&gt;0),"Matched", "")</f>
        <v>#REF!</v>
      </c>
      <c r="O86" s="21" t="str">
        <f t="shared" si="34"/>
        <v/>
      </c>
      <c r="P86" s="21" t="e">
        <f ca="1">IF(AND(O86&lt;&gt; "", COUNTIF(BS!#REF!,O86)&gt;0),"Matched", "")</f>
        <v>#REF!</v>
      </c>
      <c r="Q86" s="21" t="str">
        <f t="shared" si="35"/>
        <v/>
      </c>
      <c r="R86" s="21" t="e">
        <f ca="1">IF(AND(Q86&lt;&gt; "", COUNTIF(BS!#REF!,Q86)&gt;0),"Matched", "")</f>
        <v>#REF!</v>
      </c>
      <c r="S86" s="21" t="str">
        <f ca="1">IF(AND(J86&gt; 0, F86="DB"),"Logic4"&amp;"_"&amp;H86 &amp;"_"&amp; 922377.23,"")</f>
        <v>Logic4_17.04.2020_922377.23</v>
      </c>
      <c r="T86" s="21" t="e">
        <f ca="1">IF(AND(S86&lt;&gt; "", COUNTIF(BS!#REF!,S86)&gt;0),"Matched", "")</f>
        <v>#REF!</v>
      </c>
    </row>
    <row r="87" spans="1:22">
      <c r="A87" s="21" t="s">
        <v>42</v>
      </c>
      <c r="B87" s="21">
        <v>10111750</v>
      </c>
      <c r="C87" s="21">
        <v>4000437748</v>
      </c>
      <c r="D87" s="21">
        <v>50</v>
      </c>
      <c r="E87" s="21" t="s">
        <v>36</v>
      </c>
      <c r="F87" s="21" t="s">
        <v>43</v>
      </c>
      <c r="G87" s="21" t="s">
        <v>202</v>
      </c>
      <c r="H87" s="21" t="s">
        <v>202</v>
      </c>
      <c r="I87" s="21">
        <v>40</v>
      </c>
      <c r="J87" s="20">
        <v>799551.05</v>
      </c>
      <c r="K87" s="21" t="s">
        <v>39</v>
      </c>
      <c r="L87" s="21" t="s">
        <v>44</v>
      </c>
      <c r="M87" s="21" t="str">
        <f t="shared" si="27"/>
        <v/>
      </c>
      <c r="N87" s="21" t="e">
        <f ca="1">IF(AND(M87&lt;&gt; "", COUNTIF(BS!#REF!,M87)&gt;0),"Matched", "")</f>
        <v>#REF!</v>
      </c>
      <c r="O87" s="21" t="str">
        <f t="shared" si="34"/>
        <v/>
      </c>
      <c r="P87" s="21" t="e">
        <f ca="1">IF(AND(O87&lt;&gt; "", COUNTIF(BS!#REF!,O87)&gt;0),"Matched", "")</f>
        <v>#REF!</v>
      </c>
      <c r="Q87" s="21" t="str">
        <f t="shared" si="35"/>
        <v/>
      </c>
      <c r="R87" s="21" t="e">
        <f ca="1">IF(AND(Q87&lt;&gt; "", COUNTIF(BS!#REF!,Q87)&gt;0),"Matched", "")</f>
        <v>#REF!</v>
      </c>
      <c r="S87" s="21" t="str">
        <f ca="1">IF(AND(J87&gt; 0, F87="DB"),"Logic4"&amp;"_"&amp;H87 &amp;"_"&amp; 922377.23,"")</f>
        <v>Logic4_17.04.2020_922377.23</v>
      </c>
      <c r="T87" s="21" t="e">
        <f ca="1">IF(AND(S87&lt;&gt; "", COUNTIF(BS!#REF!,S87)&gt;0),"Matched", "")</f>
        <v>#REF!</v>
      </c>
    </row>
    <row r="88" spans="1:22">
      <c r="A88" s="21">
        <v>20200417</v>
      </c>
      <c r="B88" s="21">
        <v>10111750</v>
      </c>
      <c r="C88" s="21">
        <v>3000097607</v>
      </c>
      <c r="D88" s="21">
        <v>50</v>
      </c>
      <c r="E88" s="21">
        <v>0</v>
      </c>
      <c r="F88" s="21" t="s">
        <v>46</v>
      </c>
      <c r="G88" s="21" t="s">
        <v>202</v>
      </c>
      <c r="H88" s="21" t="s">
        <v>202</v>
      </c>
      <c r="I88" s="21">
        <v>50</v>
      </c>
      <c r="J88" s="20">
        <v>-921640.27</v>
      </c>
      <c r="K88" s="21" t="s">
        <v>39</v>
      </c>
      <c r="L88" s="21" t="s">
        <v>203</v>
      </c>
      <c r="M88" s="21" t="str">
        <f t="shared" si="27"/>
        <v>Logic1_04_921640.27</v>
      </c>
      <c r="N88" s="21" t="e">
        <f ca="1">IF(AND(M88&lt;&gt; "", COUNTIF(BS!#REF!,M88)&gt;0),"Matched", "")</f>
        <v>#REF!</v>
      </c>
    </row>
    <row r="89" spans="1:22">
      <c r="H89" s="21" t="s">
        <v>202</v>
      </c>
      <c r="J89" s="21">
        <v>0</v>
      </c>
      <c r="K89" s="21" t="s">
        <v>39</v>
      </c>
      <c r="M89" s="21" t="str">
        <f t="shared" si="27"/>
        <v/>
      </c>
      <c r="N89" s="21" t="e">
        <f ca="1">IF(AND(M89&lt;&gt; "", COUNTIF(BS!#REF!,M89)&gt;0),"Matched", "")</f>
        <v>#REF!</v>
      </c>
      <c r="O89" s="21" t="str">
        <f t="shared" ref="O89:O92" si="36">IF( J89&lt; 0,"Logic2"&amp;"_"&amp;G89&amp;"_"&amp; J89*-1,"")</f>
        <v/>
      </c>
      <c r="P89" s="21" t="e">
        <f ca="1">IF(AND(O89&lt;&gt; "", COUNTIF(BS!#REF!,O89)&gt;0),"Matched", "")</f>
        <v>#REF!</v>
      </c>
      <c r="Q89" s="21" t="str">
        <f t="shared" ref="Q89:Q92" si="37">IF(F89="SA","Logic3"&amp;"_"&amp;J89,"")</f>
        <v/>
      </c>
      <c r="R89" s="21" t="e">
        <f ca="1">IF(AND(Q89&lt;&gt; "", COUNTIF(BS!#REF!,Q89)&gt;0),"Matched", "")</f>
        <v>#REF!</v>
      </c>
      <c r="T89" s="21" t="e">
        <f ca="1">IF(AND(S89&lt;&gt; "", COUNTIF(BS!#REF!,S89)&gt;0),"Matched", "")</f>
        <v>#REF!</v>
      </c>
      <c r="V89" s="21" t="e">
        <f ca="1">IF(AND(U89&lt;&gt; "", COUNTIF(BS!#REF!,U89)&gt;0),"Matched", "")</f>
        <v>#REF!</v>
      </c>
    </row>
    <row r="90" spans="1:22">
      <c r="A90" s="21">
        <v>20200418</v>
      </c>
      <c r="B90" s="21">
        <v>10111750</v>
      </c>
      <c r="C90" s="21">
        <v>7800013882</v>
      </c>
      <c r="D90" s="21">
        <v>50</v>
      </c>
      <c r="E90" s="21" t="s">
        <v>36</v>
      </c>
      <c r="F90" s="21" t="s">
        <v>37</v>
      </c>
      <c r="G90" s="21" t="s">
        <v>204</v>
      </c>
      <c r="H90" s="21" t="s">
        <v>204</v>
      </c>
      <c r="I90" s="21">
        <v>50</v>
      </c>
      <c r="J90" s="21">
        <v>-263.92</v>
      </c>
      <c r="K90" s="21" t="s">
        <v>39</v>
      </c>
      <c r="L90" s="21" t="s">
        <v>168</v>
      </c>
      <c r="M90" s="21" t="str">
        <f t="shared" si="27"/>
        <v/>
      </c>
      <c r="N90" s="21" t="e">
        <f ca="1">IF(AND(M90&lt;&gt; "", COUNTIF(BS!#REF!,M90)&gt;0),"Matched", "")</f>
        <v>#REF!</v>
      </c>
      <c r="O90" s="21" t="str">
        <f t="shared" si="36"/>
        <v>Logic2_18.04.2020_263.92</v>
      </c>
      <c r="P90" s="21" t="e">
        <f ca="1">IF(AND(O90&lt;&gt; "", COUNTIF(BS!#REF!,O90)&gt;0),"Matched", "")</f>
        <v>#REF!</v>
      </c>
      <c r="Q90" s="21" t="str">
        <f t="shared" si="37"/>
        <v/>
      </c>
      <c r="R90" s="21" t="e">
        <f ca="1">IF(AND(Q90&lt;&gt; "", COUNTIF(BS!#REF!,Q90)&gt;0),"Matched", "")</f>
        <v>#REF!</v>
      </c>
      <c r="T90" s="21" t="e">
        <f ca="1">IF(AND(S90&lt;&gt; "", COUNTIF(BS!#REF!,S90)&gt;0),"Matched", "")</f>
        <v>#REF!</v>
      </c>
      <c r="U90" s="21" t="str">
        <f ca="1">IF(F90="DA","Logic5"&amp;"_"&amp;H90 &amp;"_"&amp; -263.92*-1,"")</f>
        <v>Logic5_18.04.2020_263.92</v>
      </c>
      <c r="V90" s="21" t="e">
        <f ca="1">IF(AND(U90&lt;&gt; "", COUNTIF(BS!#REF!,U90)&gt;0),"Matched", "")</f>
        <v>#REF!</v>
      </c>
    </row>
    <row r="91" spans="1:22">
      <c r="A91" s="21" t="s">
        <v>42</v>
      </c>
      <c r="B91" s="21">
        <v>10111750</v>
      </c>
      <c r="C91" s="21">
        <v>4000437751</v>
      </c>
      <c r="D91" s="21">
        <v>50</v>
      </c>
      <c r="E91" s="21" t="s">
        <v>36</v>
      </c>
      <c r="F91" s="21" t="s">
        <v>43</v>
      </c>
      <c r="G91" s="21" t="s">
        <v>202</v>
      </c>
      <c r="H91" s="21" t="s">
        <v>204</v>
      </c>
      <c r="I91" s="21">
        <v>40</v>
      </c>
      <c r="J91" s="20">
        <v>138479.70000000001</v>
      </c>
      <c r="K91" s="21" t="s">
        <v>39</v>
      </c>
      <c r="L91" s="21" t="s">
        <v>44</v>
      </c>
      <c r="M91" s="21" t="str">
        <f t="shared" si="27"/>
        <v/>
      </c>
      <c r="N91" s="21" t="e">
        <f ca="1">IF(AND(M91&lt;&gt; "", COUNTIF(BS!#REF!,M91)&gt;0),"Matched", "")</f>
        <v>#REF!</v>
      </c>
      <c r="O91" s="21" t="str">
        <f t="shared" si="36"/>
        <v/>
      </c>
      <c r="P91" s="21" t="e">
        <f ca="1">IF(AND(O91&lt;&gt; "", COUNTIF(BS!#REF!,O91)&gt;0),"Matched", "")</f>
        <v>#REF!</v>
      </c>
      <c r="Q91" s="21" t="str">
        <f t="shared" si="37"/>
        <v/>
      </c>
      <c r="R91" s="21" t="e">
        <f ca="1">IF(AND(Q91&lt;&gt; "", COUNTIF(BS!#REF!,Q91)&gt;0),"Matched", "")</f>
        <v>#REF!</v>
      </c>
      <c r="S91" s="21" t="str">
        <f ca="1">IF(AND(J91&gt; 0, F91="DB"),"Logic4"&amp;"_"&amp;H91 &amp;"_"&amp; 675879.27,"")</f>
        <v>Logic4_18.04.2020_675879.27</v>
      </c>
      <c r="T91" s="21" t="e">
        <f ca="1">IF(AND(S91&lt;&gt; "", COUNTIF(BS!#REF!,S91)&gt;0),"Matched", "")</f>
        <v>#REF!</v>
      </c>
    </row>
    <row r="92" spans="1:22">
      <c r="A92" s="21" t="s">
        <v>42</v>
      </c>
      <c r="B92" s="21">
        <v>10111750</v>
      </c>
      <c r="C92" s="21">
        <v>4000437752</v>
      </c>
      <c r="D92" s="21">
        <v>50</v>
      </c>
      <c r="E92" s="21" t="s">
        <v>36</v>
      </c>
      <c r="F92" s="21" t="s">
        <v>43</v>
      </c>
      <c r="G92" s="21" t="s">
        <v>204</v>
      </c>
      <c r="H92" s="21" t="s">
        <v>204</v>
      </c>
      <c r="I92" s="21">
        <v>40</v>
      </c>
      <c r="J92" s="20">
        <v>537399.56999999995</v>
      </c>
      <c r="K92" s="21" t="s">
        <v>39</v>
      </c>
      <c r="L92" s="21" t="s">
        <v>44</v>
      </c>
      <c r="M92" s="21" t="str">
        <f t="shared" si="27"/>
        <v/>
      </c>
      <c r="N92" s="21" t="e">
        <f ca="1">IF(AND(M92&lt;&gt; "", COUNTIF(BS!#REF!,M92)&gt;0),"Matched", "")</f>
        <v>#REF!</v>
      </c>
      <c r="O92" s="21" t="str">
        <f t="shared" si="36"/>
        <v/>
      </c>
      <c r="P92" s="21" t="e">
        <f ca="1">IF(AND(O92&lt;&gt; "", COUNTIF(BS!#REF!,O92)&gt;0),"Matched", "")</f>
        <v>#REF!</v>
      </c>
      <c r="Q92" s="21" t="str">
        <f t="shared" si="37"/>
        <v/>
      </c>
      <c r="R92" s="21" t="e">
        <f ca="1">IF(AND(Q92&lt;&gt; "", COUNTIF(BS!#REF!,Q92)&gt;0),"Matched", "")</f>
        <v>#REF!</v>
      </c>
      <c r="S92" s="21" t="str">
        <f ca="1">IF(AND(J92&gt; 0, F92="DB"),"Logic4"&amp;"_"&amp;H92 &amp;"_"&amp; 675879.27,"")</f>
        <v>Logic4_18.04.2020_675879.27</v>
      </c>
      <c r="T92" s="21" t="e">
        <f ca="1">IF(AND(S92&lt;&gt; "", COUNTIF(BS!#REF!,S92)&gt;0),"Matched", "")</f>
        <v>#REF!</v>
      </c>
    </row>
    <row r="93" spans="1:22">
      <c r="A93" s="21">
        <v>20200418</v>
      </c>
      <c r="B93" s="21">
        <v>10111750</v>
      </c>
      <c r="C93" s="21">
        <v>3000097608</v>
      </c>
      <c r="D93" s="21">
        <v>50</v>
      </c>
      <c r="E93" s="21">
        <v>0</v>
      </c>
      <c r="F93" s="21" t="s">
        <v>46</v>
      </c>
      <c r="G93" s="21" t="s">
        <v>204</v>
      </c>
      <c r="H93" s="21" t="s">
        <v>204</v>
      </c>
      <c r="I93" s="21">
        <v>50</v>
      </c>
      <c r="J93" s="20">
        <v>-675615.35</v>
      </c>
      <c r="K93" s="21" t="s">
        <v>39</v>
      </c>
      <c r="L93" s="21" t="s">
        <v>205</v>
      </c>
      <c r="M93" s="21" t="str">
        <f t="shared" si="27"/>
        <v>Logic1_04_675615.35</v>
      </c>
      <c r="N93" s="21" t="e">
        <f ca="1">IF(AND(M93&lt;&gt; "", COUNTIF(BS!#REF!,M93)&gt;0),"Matched", "")</f>
        <v>#REF!</v>
      </c>
    </row>
    <row r="94" spans="1:22">
      <c r="H94" s="21" t="s">
        <v>204</v>
      </c>
      <c r="J94" s="21">
        <v>0</v>
      </c>
      <c r="K94" s="21" t="s">
        <v>39</v>
      </c>
      <c r="M94" s="21" t="str">
        <f t="shared" si="27"/>
        <v/>
      </c>
      <c r="N94" s="21" t="e">
        <f ca="1">IF(AND(M94&lt;&gt; "", COUNTIF(BS!#REF!,M94)&gt;0),"Matched", "")</f>
        <v>#REF!</v>
      </c>
      <c r="O94" s="21" t="str">
        <f t="shared" ref="O94:O97" si="38">IF( J94&lt; 0,"Logic2"&amp;"_"&amp;G94&amp;"_"&amp; J94*-1,"")</f>
        <v/>
      </c>
      <c r="P94" s="21" t="e">
        <f ca="1">IF(AND(O94&lt;&gt; "", COUNTIF(BS!#REF!,O94)&gt;0),"Matched", "")</f>
        <v>#REF!</v>
      </c>
      <c r="Q94" s="21" t="str">
        <f t="shared" ref="Q94:Q97" si="39">IF(F94="SA","Logic3"&amp;"_"&amp;J94,"")</f>
        <v/>
      </c>
      <c r="R94" s="21" t="e">
        <f ca="1">IF(AND(Q94&lt;&gt; "", COUNTIF(BS!#REF!,Q94)&gt;0),"Matched", "")</f>
        <v>#REF!</v>
      </c>
      <c r="T94" s="21" t="e">
        <f ca="1">IF(AND(S94&lt;&gt; "", COUNTIF(BS!#REF!,S94)&gt;0),"Matched", "")</f>
        <v>#REF!</v>
      </c>
      <c r="V94" s="21" t="e">
        <f ca="1">IF(AND(U94&lt;&gt; "", COUNTIF(BS!#REF!,U94)&gt;0),"Matched", "")</f>
        <v>#REF!</v>
      </c>
    </row>
    <row r="95" spans="1:22">
      <c r="A95" s="21">
        <v>20200419</v>
      </c>
      <c r="B95" s="21">
        <v>10111750</v>
      </c>
      <c r="C95" s="21">
        <v>7800013885</v>
      </c>
      <c r="D95" s="21">
        <v>50</v>
      </c>
      <c r="E95" s="21" t="s">
        <v>36</v>
      </c>
      <c r="F95" s="21" t="s">
        <v>37</v>
      </c>
      <c r="G95" s="21" t="s">
        <v>206</v>
      </c>
      <c r="H95" s="21" t="s">
        <v>206</v>
      </c>
      <c r="I95" s="21">
        <v>50</v>
      </c>
      <c r="J95" s="21">
        <v>-214.31</v>
      </c>
      <c r="K95" s="21" t="s">
        <v>39</v>
      </c>
      <c r="L95" s="21" t="s">
        <v>168</v>
      </c>
      <c r="M95" s="21" t="str">
        <f t="shared" si="27"/>
        <v/>
      </c>
      <c r="N95" s="21" t="e">
        <f ca="1">IF(AND(M95&lt;&gt; "", COUNTIF(BS!#REF!,M95)&gt;0),"Matched", "")</f>
        <v>#REF!</v>
      </c>
      <c r="O95" s="21" t="str">
        <f t="shared" si="38"/>
        <v>Logic2_19.04.2020_214.31</v>
      </c>
      <c r="P95" s="21" t="e">
        <f ca="1">IF(AND(O95&lt;&gt; "", COUNTIF(BS!#REF!,O95)&gt;0),"Matched", "")</f>
        <v>#REF!</v>
      </c>
      <c r="Q95" s="21" t="str">
        <f t="shared" si="39"/>
        <v/>
      </c>
      <c r="R95" s="21" t="e">
        <f ca="1">IF(AND(Q95&lt;&gt; "", COUNTIF(BS!#REF!,Q95)&gt;0),"Matched", "")</f>
        <v>#REF!</v>
      </c>
      <c r="T95" s="21" t="e">
        <f ca="1">IF(AND(S95&lt;&gt; "", COUNTIF(BS!#REF!,S95)&gt;0),"Matched", "")</f>
        <v>#REF!</v>
      </c>
      <c r="U95" s="21" t="str">
        <f ca="1">IF(F95="DA","Logic5"&amp;"_"&amp;H95 &amp;"_"&amp; -214.31*-1,"")</f>
        <v>Logic5_19.04.2020_214.31</v>
      </c>
      <c r="V95" s="21" t="e">
        <f ca="1">IF(AND(U95&lt;&gt; "", COUNTIF(BS!#REF!,U95)&gt;0),"Matched", "")</f>
        <v>#REF!</v>
      </c>
    </row>
    <row r="96" spans="1:22">
      <c r="A96" s="21" t="s">
        <v>42</v>
      </c>
      <c r="B96" s="21">
        <v>10111750</v>
      </c>
      <c r="C96" s="21">
        <v>4000437758</v>
      </c>
      <c r="D96" s="21">
        <v>50</v>
      </c>
      <c r="E96" s="21" t="s">
        <v>36</v>
      </c>
      <c r="F96" s="21" t="s">
        <v>43</v>
      </c>
      <c r="G96" s="21" t="s">
        <v>206</v>
      </c>
      <c r="H96" s="21" t="s">
        <v>206</v>
      </c>
      <c r="I96" s="21">
        <v>40</v>
      </c>
      <c r="J96" s="20">
        <v>306113.19</v>
      </c>
      <c r="K96" s="21" t="s">
        <v>39</v>
      </c>
      <c r="L96" s="21" t="s">
        <v>44</v>
      </c>
      <c r="M96" s="21" t="str">
        <f t="shared" si="27"/>
        <v/>
      </c>
      <c r="N96" s="21" t="e">
        <f ca="1">IF(AND(M96&lt;&gt; "", COUNTIF(BS!#REF!,M96)&gt;0),"Matched", "")</f>
        <v>#REF!</v>
      </c>
      <c r="O96" s="21" t="str">
        <f t="shared" si="38"/>
        <v/>
      </c>
      <c r="P96" s="21" t="e">
        <f ca="1">IF(AND(O96&lt;&gt; "", COUNTIF(BS!#REF!,O96)&gt;0),"Matched", "")</f>
        <v>#REF!</v>
      </c>
      <c r="Q96" s="21" t="str">
        <f t="shared" si="39"/>
        <v/>
      </c>
      <c r="R96" s="21" t="e">
        <f ca="1">IF(AND(Q96&lt;&gt; "", COUNTIF(BS!#REF!,Q96)&gt;0),"Matched", "")</f>
        <v>#REF!</v>
      </c>
      <c r="S96" s="21" t="str">
        <f ca="1">IF(AND(J96&gt; 0, F96="DB"),"Logic4"&amp;"_"&amp;H96 &amp;"_"&amp; 398086.37,"")</f>
        <v>Logic4_19.04.2020_398086.37</v>
      </c>
      <c r="T96" s="21" t="e">
        <f ca="1">IF(AND(S96&lt;&gt; "", COUNTIF(BS!#REF!,S96)&gt;0),"Matched", "")</f>
        <v>#REF!</v>
      </c>
    </row>
    <row r="97" spans="1:22">
      <c r="A97" s="21" t="s">
        <v>42</v>
      </c>
      <c r="B97" s="21">
        <v>10111750</v>
      </c>
      <c r="C97" s="21">
        <v>4000437757</v>
      </c>
      <c r="D97" s="21">
        <v>50</v>
      </c>
      <c r="E97" s="21" t="s">
        <v>36</v>
      </c>
      <c r="F97" s="21" t="s">
        <v>43</v>
      </c>
      <c r="G97" s="21" t="s">
        <v>204</v>
      </c>
      <c r="H97" s="21" t="s">
        <v>206</v>
      </c>
      <c r="I97" s="21">
        <v>40</v>
      </c>
      <c r="J97" s="20">
        <v>91973.18</v>
      </c>
      <c r="K97" s="21" t="s">
        <v>39</v>
      </c>
      <c r="L97" s="21" t="s">
        <v>44</v>
      </c>
      <c r="M97" s="21" t="str">
        <f t="shared" si="27"/>
        <v/>
      </c>
      <c r="N97" s="21" t="e">
        <f ca="1">IF(AND(M97&lt;&gt; "", COUNTIF(BS!#REF!,M97)&gt;0),"Matched", "")</f>
        <v>#REF!</v>
      </c>
      <c r="O97" s="21" t="str">
        <f t="shared" si="38"/>
        <v/>
      </c>
      <c r="P97" s="21" t="e">
        <f ca="1">IF(AND(O97&lt;&gt; "", COUNTIF(BS!#REF!,O97)&gt;0),"Matched", "")</f>
        <v>#REF!</v>
      </c>
      <c r="Q97" s="21" t="str">
        <f t="shared" si="39"/>
        <v/>
      </c>
      <c r="R97" s="21" t="e">
        <f ca="1">IF(AND(Q97&lt;&gt; "", COUNTIF(BS!#REF!,Q97)&gt;0),"Matched", "")</f>
        <v>#REF!</v>
      </c>
      <c r="S97" s="21" t="str">
        <f ca="1">IF(AND(J97&gt; 0, F97="DB"),"Logic4"&amp;"_"&amp;H97 &amp;"_"&amp; 398086.37,"")</f>
        <v>Logic4_19.04.2020_398086.37</v>
      </c>
      <c r="T97" s="21" t="e">
        <f ca="1">IF(AND(S97&lt;&gt; "", COUNTIF(BS!#REF!,S97)&gt;0),"Matched", "")</f>
        <v>#REF!</v>
      </c>
    </row>
    <row r="98" spans="1:22">
      <c r="A98" s="21">
        <v>20200419</v>
      </c>
      <c r="B98" s="21">
        <v>10111750</v>
      </c>
      <c r="C98" s="21">
        <v>3000097609</v>
      </c>
      <c r="D98" s="21">
        <v>50</v>
      </c>
      <c r="E98" s="21">
        <v>0</v>
      </c>
      <c r="F98" s="21" t="s">
        <v>46</v>
      </c>
      <c r="G98" s="21" t="s">
        <v>206</v>
      </c>
      <c r="H98" s="21" t="s">
        <v>206</v>
      </c>
      <c r="I98" s="21">
        <v>50</v>
      </c>
      <c r="J98" s="20">
        <v>-397872.06</v>
      </c>
      <c r="K98" s="21" t="s">
        <v>39</v>
      </c>
      <c r="L98" s="21" t="s">
        <v>207</v>
      </c>
      <c r="M98" s="21" t="str">
        <f t="shared" si="27"/>
        <v>Logic1_04_397872.06</v>
      </c>
      <c r="N98" s="21" t="e">
        <f ca="1">IF(AND(M98&lt;&gt; "", COUNTIF(BS!#REF!,M98)&gt;0),"Matched", "")</f>
        <v>#REF!</v>
      </c>
    </row>
    <row r="99" spans="1:22">
      <c r="H99" s="21" t="s">
        <v>206</v>
      </c>
      <c r="J99" s="21">
        <v>0</v>
      </c>
      <c r="K99" s="21" t="s">
        <v>39</v>
      </c>
      <c r="M99" s="21" t="str">
        <f t="shared" si="27"/>
        <v/>
      </c>
      <c r="N99" s="21" t="e">
        <f ca="1">IF(AND(M99&lt;&gt; "", COUNTIF(BS!#REF!,M99)&gt;0),"Matched", "")</f>
        <v>#REF!</v>
      </c>
      <c r="O99" s="21" t="str">
        <f t="shared" ref="O99:O102" si="40">IF( J99&lt; 0,"Logic2"&amp;"_"&amp;G99&amp;"_"&amp; J99*-1,"")</f>
        <v/>
      </c>
      <c r="P99" s="21" t="e">
        <f ca="1">IF(AND(O99&lt;&gt; "", COUNTIF(BS!#REF!,O99)&gt;0),"Matched", "")</f>
        <v>#REF!</v>
      </c>
      <c r="Q99" s="21" t="str">
        <f t="shared" ref="Q99:Q102" si="41">IF(F99="SA","Logic3"&amp;"_"&amp;J99,"")</f>
        <v/>
      </c>
      <c r="R99" s="21" t="e">
        <f ca="1">IF(AND(Q99&lt;&gt; "", COUNTIF(BS!#REF!,Q99)&gt;0),"Matched", "")</f>
        <v>#REF!</v>
      </c>
      <c r="T99" s="21" t="e">
        <f ca="1">IF(AND(S99&lt;&gt; "", COUNTIF(BS!#REF!,S99)&gt;0),"Matched", "")</f>
        <v>#REF!</v>
      </c>
      <c r="V99" s="21" t="e">
        <f ca="1">IF(AND(U99&lt;&gt; "", COUNTIF(BS!#REF!,U99)&gt;0),"Matched", "")</f>
        <v>#REF!</v>
      </c>
    </row>
    <row r="100" spans="1:22">
      <c r="A100" s="21">
        <v>20200420</v>
      </c>
      <c r="B100" s="21">
        <v>10111750</v>
      </c>
      <c r="C100" s="21">
        <v>7800013889</v>
      </c>
      <c r="D100" s="21">
        <v>50</v>
      </c>
      <c r="E100" s="21" t="s">
        <v>36</v>
      </c>
      <c r="F100" s="21" t="s">
        <v>37</v>
      </c>
      <c r="G100" s="21" t="s">
        <v>208</v>
      </c>
      <c r="H100" s="21" t="s">
        <v>208</v>
      </c>
      <c r="I100" s="21">
        <v>50</v>
      </c>
      <c r="J100" s="21">
        <v>-479.69</v>
      </c>
      <c r="K100" s="21" t="s">
        <v>39</v>
      </c>
      <c r="L100" s="21" t="s">
        <v>168</v>
      </c>
      <c r="M100" s="21" t="str">
        <f t="shared" si="27"/>
        <v/>
      </c>
      <c r="N100" s="21" t="e">
        <f ca="1">IF(AND(M100&lt;&gt; "", COUNTIF(BS!#REF!,M100)&gt;0),"Matched", "")</f>
        <v>#REF!</v>
      </c>
      <c r="O100" s="21" t="str">
        <f t="shared" si="40"/>
        <v>Logic2_20.04.2020_479.69</v>
      </c>
      <c r="P100" s="21" t="e">
        <f ca="1">IF(AND(O100&lt;&gt; "", COUNTIF(BS!#REF!,O100)&gt;0),"Matched", "")</f>
        <v>#REF!</v>
      </c>
      <c r="Q100" s="21" t="str">
        <f t="shared" si="41"/>
        <v/>
      </c>
      <c r="R100" s="21" t="e">
        <f ca="1">IF(AND(Q100&lt;&gt; "", COUNTIF(BS!#REF!,Q100)&gt;0),"Matched", "")</f>
        <v>#REF!</v>
      </c>
      <c r="T100" s="21" t="e">
        <f ca="1">IF(AND(S100&lt;&gt; "", COUNTIF(BS!#REF!,S100)&gt;0),"Matched", "")</f>
        <v>#REF!</v>
      </c>
      <c r="U100" s="21" t="str">
        <f ca="1">IF(F100="DA","Logic5"&amp;"_"&amp;H100 &amp;"_"&amp; -479.69*-1,"")</f>
        <v>Logic5_20.04.2020_479.69</v>
      </c>
      <c r="V100" s="21" t="e">
        <f ca="1">IF(AND(U100&lt;&gt; "", COUNTIF(BS!#REF!,U100)&gt;0),"Matched", "")</f>
        <v>#REF!</v>
      </c>
    </row>
    <row r="101" spans="1:22">
      <c r="A101" s="21" t="s">
        <v>42</v>
      </c>
      <c r="B101" s="21">
        <v>10111750</v>
      </c>
      <c r="C101" s="21">
        <v>4000445526</v>
      </c>
      <c r="D101" s="21">
        <v>50</v>
      </c>
      <c r="E101" s="21" t="s">
        <v>36</v>
      </c>
      <c r="F101" s="21" t="s">
        <v>43</v>
      </c>
      <c r="G101" s="21" t="s">
        <v>208</v>
      </c>
      <c r="H101" s="21" t="s">
        <v>208</v>
      </c>
      <c r="I101" s="21">
        <v>40</v>
      </c>
      <c r="J101" s="20">
        <v>775994.01</v>
      </c>
      <c r="K101" s="21" t="s">
        <v>39</v>
      </c>
      <c r="L101" s="21" t="s">
        <v>44</v>
      </c>
      <c r="M101" s="21" t="str">
        <f t="shared" si="27"/>
        <v/>
      </c>
      <c r="N101" s="21" t="e">
        <f ca="1">IF(AND(M101&lt;&gt; "", COUNTIF(BS!#REF!,M101)&gt;0),"Matched", "")</f>
        <v>#REF!</v>
      </c>
      <c r="O101" s="21" t="str">
        <f t="shared" si="40"/>
        <v/>
      </c>
      <c r="P101" s="21" t="e">
        <f ca="1">IF(AND(O101&lt;&gt; "", COUNTIF(BS!#REF!,O101)&gt;0),"Matched", "")</f>
        <v>#REF!</v>
      </c>
      <c r="Q101" s="21" t="str">
        <f t="shared" si="41"/>
        <v/>
      </c>
      <c r="R101" s="21" t="e">
        <f ca="1">IF(AND(Q101&lt;&gt; "", COUNTIF(BS!#REF!,Q101)&gt;0),"Matched", "")</f>
        <v>#REF!</v>
      </c>
      <c r="S101" s="21" t="str">
        <f ca="1">IF(AND(J101&gt; 0, F101="DB"),"Logic4"&amp;"_"&amp;H101 &amp;"_"&amp; 850201.86,"")</f>
        <v>Logic4_20.04.2020_850201.86</v>
      </c>
      <c r="T101" s="21" t="e">
        <f ca="1">IF(AND(S101&lt;&gt; "", COUNTIF(BS!#REF!,S101)&gt;0),"Matched", "")</f>
        <v>#REF!</v>
      </c>
    </row>
    <row r="102" spans="1:22">
      <c r="A102" s="21" t="s">
        <v>42</v>
      </c>
      <c r="B102" s="21">
        <v>10111750</v>
      </c>
      <c r="C102" s="21">
        <v>4000445525</v>
      </c>
      <c r="D102" s="21">
        <v>50</v>
      </c>
      <c r="E102" s="21" t="s">
        <v>36</v>
      </c>
      <c r="F102" s="21" t="s">
        <v>43</v>
      </c>
      <c r="G102" s="21" t="s">
        <v>206</v>
      </c>
      <c r="H102" s="21" t="s">
        <v>208</v>
      </c>
      <c r="I102" s="21">
        <v>40</v>
      </c>
      <c r="J102" s="20">
        <v>74207.850000000006</v>
      </c>
      <c r="K102" s="21" t="s">
        <v>39</v>
      </c>
      <c r="L102" s="21" t="s">
        <v>44</v>
      </c>
      <c r="M102" s="21" t="str">
        <f t="shared" si="27"/>
        <v/>
      </c>
      <c r="N102" s="21" t="e">
        <f ca="1">IF(AND(M102&lt;&gt; "", COUNTIF(BS!#REF!,M102)&gt;0),"Matched", "")</f>
        <v>#REF!</v>
      </c>
      <c r="O102" s="21" t="str">
        <f t="shared" si="40"/>
        <v/>
      </c>
      <c r="P102" s="21" t="e">
        <f ca="1">IF(AND(O102&lt;&gt; "", COUNTIF(BS!#REF!,O102)&gt;0),"Matched", "")</f>
        <v>#REF!</v>
      </c>
      <c r="Q102" s="21" t="str">
        <f t="shared" si="41"/>
        <v/>
      </c>
      <c r="R102" s="21" t="e">
        <f ca="1">IF(AND(Q102&lt;&gt; "", COUNTIF(BS!#REF!,Q102)&gt;0),"Matched", "")</f>
        <v>#REF!</v>
      </c>
      <c r="S102" s="21" t="str">
        <f ca="1">IF(AND(J102&gt; 0, F102="DB"),"Logic4"&amp;"_"&amp;H102 &amp;"_"&amp; 850201.86,"")</f>
        <v>Logic4_20.04.2020_850201.86</v>
      </c>
      <c r="T102" s="21" t="e">
        <f ca="1">IF(AND(S102&lt;&gt; "", COUNTIF(BS!#REF!,S102)&gt;0),"Matched", "")</f>
        <v>#REF!</v>
      </c>
    </row>
    <row r="103" spans="1:22">
      <c r="A103" s="21">
        <v>20200420</v>
      </c>
      <c r="B103" s="21">
        <v>10111750</v>
      </c>
      <c r="C103" s="21">
        <v>3000097610</v>
      </c>
      <c r="D103" s="21">
        <v>50</v>
      </c>
      <c r="E103" s="21">
        <v>0</v>
      </c>
      <c r="F103" s="21" t="s">
        <v>46</v>
      </c>
      <c r="G103" s="21" t="s">
        <v>208</v>
      </c>
      <c r="H103" s="21" t="s">
        <v>208</v>
      </c>
      <c r="I103" s="21">
        <v>50</v>
      </c>
      <c r="J103" s="20">
        <v>-849722.17</v>
      </c>
      <c r="K103" s="21" t="s">
        <v>39</v>
      </c>
      <c r="L103" s="21" t="s">
        <v>209</v>
      </c>
      <c r="M103" s="21" t="str">
        <f t="shared" si="27"/>
        <v>Logic1_04_849722.17</v>
      </c>
      <c r="N103" s="21" t="e">
        <f ca="1">IF(AND(M103&lt;&gt; "", COUNTIF(BS!#REF!,M103)&gt;0),"Matched", "")</f>
        <v>#REF!</v>
      </c>
    </row>
    <row r="104" spans="1:22">
      <c r="H104" s="21" t="s">
        <v>208</v>
      </c>
      <c r="J104" s="21">
        <v>0</v>
      </c>
      <c r="K104" s="21" t="s">
        <v>39</v>
      </c>
      <c r="M104" s="21" t="str">
        <f t="shared" si="27"/>
        <v/>
      </c>
      <c r="N104" s="21" t="e">
        <f ca="1">IF(AND(M104&lt;&gt; "", COUNTIF(BS!#REF!,M104)&gt;0),"Matched", "")</f>
        <v>#REF!</v>
      </c>
      <c r="O104" s="21" t="str">
        <f t="shared" ref="O104:O107" si="42">IF( J104&lt; 0,"Logic2"&amp;"_"&amp;G104&amp;"_"&amp; J104*-1,"")</f>
        <v/>
      </c>
      <c r="P104" s="21" t="e">
        <f ca="1">IF(AND(O104&lt;&gt; "", COUNTIF(BS!#REF!,O104)&gt;0),"Matched", "")</f>
        <v>#REF!</v>
      </c>
      <c r="Q104" s="21" t="str">
        <f t="shared" ref="Q104:Q107" si="43">IF(F104="SA","Logic3"&amp;"_"&amp;J104,"")</f>
        <v/>
      </c>
      <c r="R104" s="21" t="e">
        <f ca="1">IF(AND(Q104&lt;&gt; "", COUNTIF(BS!#REF!,Q104)&gt;0),"Matched", "")</f>
        <v>#REF!</v>
      </c>
      <c r="T104" s="21" t="e">
        <f ca="1">IF(AND(S104&lt;&gt; "", COUNTIF(BS!#REF!,S104)&gt;0),"Matched", "")</f>
        <v>#REF!</v>
      </c>
      <c r="V104" s="21" t="e">
        <f ca="1">IF(AND(U104&lt;&gt; "", COUNTIF(BS!#REF!,U104)&gt;0),"Matched", "")</f>
        <v>#REF!</v>
      </c>
    </row>
    <row r="105" spans="1:22">
      <c r="A105" s="21">
        <v>20200421</v>
      </c>
      <c r="B105" s="21">
        <v>10111750</v>
      </c>
      <c r="C105" s="21">
        <v>7800013891</v>
      </c>
      <c r="D105" s="21">
        <v>50</v>
      </c>
      <c r="E105" s="21" t="s">
        <v>36</v>
      </c>
      <c r="F105" s="21" t="s">
        <v>37</v>
      </c>
      <c r="G105" s="21" t="s">
        <v>210</v>
      </c>
      <c r="H105" s="21" t="s">
        <v>210</v>
      </c>
      <c r="I105" s="21">
        <v>50</v>
      </c>
      <c r="J105" s="21">
        <v>-548.72</v>
      </c>
      <c r="K105" s="21" t="s">
        <v>39</v>
      </c>
      <c r="L105" s="21" t="s">
        <v>168</v>
      </c>
      <c r="M105" s="21" t="str">
        <f t="shared" si="27"/>
        <v/>
      </c>
      <c r="N105" s="21" t="e">
        <f ca="1">IF(AND(M105&lt;&gt; "", COUNTIF(BS!#REF!,M105)&gt;0),"Matched", "")</f>
        <v>#REF!</v>
      </c>
      <c r="O105" s="21" t="str">
        <f t="shared" si="42"/>
        <v>Logic2_21.04.2020_548.72</v>
      </c>
      <c r="P105" s="21" t="e">
        <f ca="1">IF(AND(O105&lt;&gt; "", COUNTIF(BS!#REF!,O105)&gt;0),"Matched", "")</f>
        <v>#REF!</v>
      </c>
      <c r="Q105" s="21" t="str">
        <f t="shared" si="43"/>
        <v/>
      </c>
      <c r="R105" s="21" t="e">
        <f ca="1">IF(AND(Q105&lt;&gt; "", COUNTIF(BS!#REF!,Q105)&gt;0),"Matched", "")</f>
        <v>#REF!</v>
      </c>
      <c r="T105" s="21" t="e">
        <f ca="1">IF(AND(S105&lt;&gt; "", COUNTIF(BS!#REF!,S105)&gt;0),"Matched", "")</f>
        <v>#REF!</v>
      </c>
      <c r="U105" s="21" t="str">
        <f ca="1">IF(F105="DA","Logic5"&amp;"_"&amp;H105 &amp;"_"&amp; -548.72*-1,"")</f>
        <v>Logic5_21.04.2020_548.72</v>
      </c>
      <c r="V105" s="21" t="e">
        <f ca="1">IF(AND(U105&lt;&gt; "", COUNTIF(BS!#REF!,U105)&gt;0),"Matched", "")</f>
        <v>#REF!</v>
      </c>
    </row>
    <row r="106" spans="1:22">
      <c r="A106" s="21" t="s">
        <v>42</v>
      </c>
      <c r="B106" s="21">
        <v>10111750</v>
      </c>
      <c r="C106" s="21">
        <v>4000445545</v>
      </c>
      <c r="D106" s="21">
        <v>50</v>
      </c>
      <c r="E106" s="21" t="s">
        <v>36</v>
      </c>
      <c r="F106" s="21" t="s">
        <v>43</v>
      </c>
      <c r="G106" s="21" t="s">
        <v>210</v>
      </c>
      <c r="H106" s="21" t="s">
        <v>210</v>
      </c>
      <c r="I106" s="21">
        <v>40</v>
      </c>
      <c r="J106" s="20">
        <v>781982.91</v>
      </c>
      <c r="K106" s="21" t="s">
        <v>39</v>
      </c>
      <c r="L106" s="21" t="s">
        <v>44</v>
      </c>
      <c r="M106" s="21" t="str">
        <f t="shared" si="27"/>
        <v/>
      </c>
      <c r="N106" s="21" t="e">
        <f ca="1">IF(AND(M106&lt;&gt; "", COUNTIF(BS!#REF!,M106)&gt;0),"Matched", "")</f>
        <v>#REF!</v>
      </c>
      <c r="O106" s="21" t="str">
        <f t="shared" si="42"/>
        <v/>
      </c>
      <c r="P106" s="21" t="e">
        <f ca="1">IF(AND(O106&lt;&gt; "", COUNTIF(BS!#REF!,O106)&gt;0),"Matched", "")</f>
        <v>#REF!</v>
      </c>
      <c r="Q106" s="21" t="str">
        <f t="shared" si="43"/>
        <v/>
      </c>
      <c r="R106" s="21" t="e">
        <f ca="1">IF(AND(Q106&lt;&gt; "", COUNTIF(BS!#REF!,Q106)&gt;0),"Matched", "")</f>
        <v>#REF!</v>
      </c>
      <c r="S106" s="21" t="str">
        <f ca="1">IF(AND(J106&gt; 0, F106="DB"),"Logic4"&amp;"_"&amp;H106 &amp;"_"&amp; 923787.7,"")</f>
        <v>Logic4_21.04.2020_923787.7</v>
      </c>
      <c r="T106" s="21" t="e">
        <f ca="1">IF(AND(S106&lt;&gt; "", COUNTIF(BS!#REF!,S106)&gt;0),"Matched", "")</f>
        <v>#REF!</v>
      </c>
    </row>
    <row r="107" spans="1:22">
      <c r="A107" s="21" t="s">
        <v>42</v>
      </c>
      <c r="B107" s="21">
        <v>10111750</v>
      </c>
      <c r="C107" s="21">
        <v>4000445544</v>
      </c>
      <c r="D107" s="21">
        <v>50</v>
      </c>
      <c r="E107" s="21" t="s">
        <v>36</v>
      </c>
      <c r="F107" s="21" t="s">
        <v>43</v>
      </c>
      <c r="G107" s="21" t="s">
        <v>208</v>
      </c>
      <c r="H107" s="21" t="s">
        <v>210</v>
      </c>
      <c r="I107" s="21">
        <v>40</v>
      </c>
      <c r="J107" s="20">
        <v>141804.79</v>
      </c>
      <c r="K107" s="21" t="s">
        <v>39</v>
      </c>
      <c r="L107" s="21" t="s">
        <v>44</v>
      </c>
      <c r="M107" s="21" t="str">
        <f t="shared" si="27"/>
        <v/>
      </c>
      <c r="N107" s="21" t="e">
        <f ca="1">IF(AND(M107&lt;&gt; "", COUNTIF(BS!#REF!,M107)&gt;0),"Matched", "")</f>
        <v>#REF!</v>
      </c>
      <c r="O107" s="21" t="str">
        <f t="shared" si="42"/>
        <v/>
      </c>
      <c r="P107" s="21" t="e">
        <f ca="1">IF(AND(O107&lt;&gt; "", COUNTIF(BS!#REF!,O107)&gt;0),"Matched", "")</f>
        <v>#REF!</v>
      </c>
      <c r="Q107" s="21" t="str">
        <f t="shared" si="43"/>
        <v/>
      </c>
      <c r="R107" s="21" t="e">
        <f ca="1">IF(AND(Q107&lt;&gt; "", COUNTIF(BS!#REF!,Q107)&gt;0),"Matched", "")</f>
        <v>#REF!</v>
      </c>
      <c r="S107" s="21" t="str">
        <f ca="1">IF(AND(J107&gt; 0, F107="DB"),"Logic4"&amp;"_"&amp;H107 &amp;"_"&amp; 923787.7,"")</f>
        <v>Logic4_21.04.2020_923787.7</v>
      </c>
      <c r="T107" s="21" t="e">
        <f ca="1">IF(AND(S107&lt;&gt; "", COUNTIF(BS!#REF!,S107)&gt;0),"Matched", "")</f>
        <v>#REF!</v>
      </c>
    </row>
    <row r="108" spans="1:22">
      <c r="A108" s="21">
        <v>20200421</v>
      </c>
      <c r="B108" s="21">
        <v>10111750</v>
      </c>
      <c r="C108" s="21">
        <v>3000106547</v>
      </c>
      <c r="D108" s="21">
        <v>50</v>
      </c>
      <c r="E108" s="21">
        <v>0</v>
      </c>
      <c r="F108" s="21" t="s">
        <v>46</v>
      </c>
      <c r="G108" s="21" t="s">
        <v>210</v>
      </c>
      <c r="H108" s="21" t="s">
        <v>210</v>
      </c>
      <c r="I108" s="21">
        <v>50</v>
      </c>
      <c r="J108" s="20">
        <v>-923238.98</v>
      </c>
      <c r="K108" s="21" t="s">
        <v>39</v>
      </c>
      <c r="L108" s="21" t="s">
        <v>211</v>
      </c>
      <c r="M108" s="21" t="str">
        <f t="shared" si="27"/>
        <v>Logic1_04_923238.98</v>
      </c>
      <c r="N108" s="21" t="e">
        <f ca="1">IF(AND(M108&lt;&gt; "", COUNTIF(BS!#REF!,M108)&gt;0),"Matched", "")</f>
        <v>#REF!</v>
      </c>
    </row>
    <row r="109" spans="1:22">
      <c r="H109" s="21" t="s">
        <v>210</v>
      </c>
      <c r="J109" s="21">
        <v>0</v>
      </c>
      <c r="K109" s="21" t="s">
        <v>39</v>
      </c>
      <c r="M109" s="21" t="str">
        <f t="shared" si="27"/>
        <v/>
      </c>
      <c r="N109" s="21" t="e">
        <f ca="1">IF(AND(M109&lt;&gt; "", COUNTIF(BS!#REF!,M109)&gt;0),"Matched", "")</f>
        <v>#REF!</v>
      </c>
      <c r="O109" s="21" t="str">
        <f t="shared" ref="O109:O112" si="44">IF( J109&lt; 0,"Logic2"&amp;"_"&amp;G109&amp;"_"&amp; J109*-1,"")</f>
        <v/>
      </c>
      <c r="P109" s="21" t="e">
        <f ca="1">IF(AND(O109&lt;&gt; "", COUNTIF(BS!#REF!,O109)&gt;0),"Matched", "")</f>
        <v>#REF!</v>
      </c>
      <c r="Q109" s="21" t="str">
        <f t="shared" ref="Q109:Q112" si="45">IF(F109="SA","Logic3"&amp;"_"&amp;J109,"")</f>
        <v/>
      </c>
      <c r="R109" s="21" t="e">
        <f ca="1">IF(AND(Q109&lt;&gt; "", COUNTIF(BS!#REF!,Q109)&gt;0),"Matched", "")</f>
        <v>#REF!</v>
      </c>
      <c r="T109" s="21" t="e">
        <f ca="1">IF(AND(S109&lt;&gt; "", COUNTIF(BS!#REF!,S109)&gt;0),"Matched", "")</f>
        <v>#REF!</v>
      </c>
      <c r="V109" s="21" t="e">
        <f ca="1">IF(AND(U109&lt;&gt; "", COUNTIF(BS!#REF!,U109)&gt;0),"Matched", "")</f>
        <v>#REF!</v>
      </c>
    </row>
    <row r="110" spans="1:22">
      <c r="A110" s="21">
        <v>20200422</v>
      </c>
      <c r="B110" s="21">
        <v>10111750</v>
      </c>
      <c r="C110" s="21">
        <v>7800013899</v>
      </c>
      <c r="D110" s="21">
        <v>50</v>
      </c>
      <c r="E110" s="21" t="s">
        <v>36</v>
      </c>
      <c r="F110" s="21" t="s">
        <v>37</v>
      </c>
      <c r="G110" s="21" t="s">
        <v>212</v>
      </c>
      <c r="H110" s="21" t="s">
        <v>212</v>
      </c>
      <c r="I110" s="21">
        <v>50</v>
      </c>
      <c r="J110" s="21">
        <v>-637.24</v>
      </c>
      <c r="K110" s="21" t="s">
        <v>39</v>
      </c>
      <c r="L110" s="21" t="s">
        <v>168</v>
      </c>
      <c r="M110" s="21" t="str">
        <f t="shared" si="27"/>
        <v/>
      </c>
      <c r="N110" s="21" t="e">
        <f ca="1">IF(AND(M110&lt;&gt; "", COUNTIF(BS!#REF!,M110)&gt;0),"Matched", "")</f>
        <v>#REF!</v>
      </c>
      <c r="O110" s="21" t="str">
        <f t="shared" si="44"/>
        <v>Logic2_22.04.2020_637.24</v>
      </c>
      <c r="P110" s="21" t="e">
        <f ca="1">IF(AND(O110&lt;&gt; "", COUNTIF(BS!#REF!,O110)&gt;0),"Matched", "")</f>
        <v>#REF!</v>
      </c>
      <c r="Q110" s="21" t="str">
        <f t="shared" si="45"/>
        <v/>
      </c>
      <c r="R110" s="21" t="e">
        <f ca="1">IF(AND(Q110&lt;&gt; "", COUNTIF(BS!#REF!,Q110)&gt;0),"Matched", "")</f>
        <v>#REF!</v>
      </c>
      <c r="T110" s="21" t="e">
        <f ca="1">IF(AND(S110&lt;&gt; "", COUNTIF(BS!#REF!,S110)&gt;0),"Matched", "")</f>
        <v>#REF!</v>
      </c>
      <c r="U110" s="21" t="str">
        <f ca="1">IF(F110="DA","Logic5"&amp;"_"&amp;H110 &amp;"_"&amp; -637.24*-1,"")</f>
        <v>Logic5_22.04.2020_637.24</v>
      </c>
      <c r="V110" s="21" t="e">
        <f ca="1">IF(AND(U110&lt;&gt; "", COUNTIF(BS!#REF!,U110)&gt;0),"Matched", "")</f>
        <v>#REF!</v>
      </c>
    </row>
    <row r="111" spans="1:22">
      <c r="A111" s="21" t="s">
        <v>42</v>
      </c>
      <c r="B111" s="21">
        <v>10111750</v>
      </c>
      <c r="C111" s="21">
        <v>4000465407</v>
      </c>
      <c r="D111" s="21">
        <v>50</v>
      </c>
      <c r="E111" s="21" t="s">
        <v>36</v>
      </c>
      <c r="F111" s="21" t="s">
        <v>43</v>
      </c>
      <c r="G111" s="21" t="s">
        <v>212</v>
      </c>
      <c r="H111" s="21" t="s">
        <v>212</v>
      </c>
      <c r="I111" s="21">
        <v>40</v>
      </c>
      <c r="J111" s="20">
        <v>769159.69</v>
      </c>
      <c r="K111" s="21" t="s">
        <v>39</v>
      </c>
      <c r="L111" s="21" t="s">
        <v>44</v>
      </c>
      <c r="M111" s="21" t="str">
        <f t="shared" si="27"/>
        <v/>
      </c>
      <c r="N111" s="21" t="e">
        <f ca="1">IF(AND(M111&lt;&gt; "", COUNTIF(BS!#REF!,M111)&gt;0),"Matched", "")</f>
        <v>#REF!</v>
      </c>
      <c r="O111" s="21" t="str">
        <f t="shared" si="44"/>
        <v/>
      </c>
      <c r="P111" s="21" t="e">
        <f ca="1">IF(AND(O111&lt;&gt; "", COUNTIF(BS!#REF!,O111)&gt;0),"Matched", "")</f>
        <v>#REF!</v>
      </c>
      <c r="Q111" s="21" t="str">
        <f t="shared" si="45"/>
        <v/>
      </c>
      <c r="R111" s="21" t="e">
        <f ca="1">IF(AND(Q111&lt;&gt; "", COUNTIF(BS!#REF!,Q111)&gt;0),"Matched", "")</f>
        <v>#REF!</v>
      </c>
      <c r="S111" s="21" t="str">
        <f ca="1">IF(AND(J111&gt; 0, F111="DB"),"Logic4"&amp;"_"&amp;H111 &amp;"_"&amp; 899438.14,"")</f>
        <v>Logic4_22.04.2020_899438.14</v>
      </c>
      <c r="T111" s="21" t="e">
        <f ca="1">IF(AND(S111&lt;&gt; "", COUNTIF(BS!#REF!,S111)&gt;0),"Matched", "")</f>
        <v>#REF!</v>
      </c>
    </row>
    <row r="112" spans="1:22">
      <c r="A112" s="21" t="s">
        <v>42</v>
      </c>
      <c r="B112" s="21">
        <v>10111750</v>
      </c>
      <c r="C112" s="21">
        <v>4000465406</v>
      </c>
      <c r="D112" s="21">
        <v>50</v>
      </c>
      <c r="E112" s="21" t="s">
        <v>36</v>
      </c>
      <c r="F112" s="21" t="s">
        <v>43</v>
      </c>
      <c r="G112" s="21" t="s">
        <v>210</v>
      </c>
      <c r="H112" s="21" t="s">
        <v>212</v>
      </c>
      <c r="I112" s="21">
        <v>40</v>
      </c>
      <c r="J112" s="20">
        <v>130278.45</v>
      </c>
      <c r="K112" s="21" t="s">
        <v>39</v>
      </c>
      <c r="L112" s="21" t="s">
        <v>44</v>
      </c>
      <c r="M112" s="21" t="str">
        <f t="shared" si="27"/>
        <v/>
      </c>
      <c r="N112" s="21" t="e">
        <f ca="1">IF(AND(M112&lt;&gt; "", COUNTIF(BS!#REF!,M112)&gt;0),"Matched", "")</f>
        <v>#REF!</v>
      </c>
      <c r="O112" s="21" t="str">
        <f t="shared" si="44"/>
        <v/>
      </c>
      <c r="P112" s="21" t="e">
        <f ca="1">IF(AND(O112&lt;&gt; "", COUNTIF(BS!#REF!,O112)&gt;0),"Matched", "")</f>
        <v>#REF!</v>
      </c>
      <c r="Q112" s="21" t="str">
        <f t="shared" si="45"/>
        <v/>
      </c>
      <c r="R112" s="21" t="e">
        <f ca="1">IF(AND(Q112&lt;&gt; "", COUNTIF(BS!#REF!,Q112)&gt;0),"Matched", "")</f>
        <v>#REF!</v>
      </c>
      <c r="S112" s="21" t="str">
        <f ca="1">IF(AND(J112&gt; 0, F112="DB"),"Logic4"&amp;"_"&amp;H112 &amp;"_"&amp; 899438.14,"")</f>
        <v>Logic4_22.04.2020_899438.14</v>
      </c>
      <c r="T112" s="21" t="e">
        <f ca="1">IF(AND(S112&lt;&gt; "", COUNTIF(BS!#REF!,S112)&gt;0),"Matched", "")</f>
        <v>#REF!</v>
      </c>
    </row>
    <row r="113" spans="1:22">
      <c r="A113" s="21">
        <v>20200422</v>
      </c>
      <c r="B113" s="21">
        <v>10111750</v>
      </c>
      <c r="C113" s="21">
        <v>3000106549</v>
      </c>
      <c r="D113" s="21">
        <v>50</v>
      </c>
      <c r="E113" s="21">
        <v>0</v>
      </c>
      <c r="F113" s="21" t="s">
        <v>46</v>
      </c>
      <c r="G113" s="21" t="s">
        <v>212</v>
      </c>
      <c r="H113" s="21" t="s">
        <v>212</v>
      </c>
      <c r="I113" s="21">
        <v>50</v>
      </c>
      <c r="J113" s="20">
        <v>-898800.9</v>
      </c>
      <c r="K113" s="21" t="s">
        <v>39</v>
      </c>
      <c r="L113" s="21" t="s">
        <v>213</v>
      </c>
      <c r="M113" s="21" t="str">
        <f t="shared" si="27"/>
        <v>Logic1_04_898800.9</v>
      </c>
      <c r="N113" s="21" t="e">
        <f ca="1">IF(AND(M113&lt;&gt; "", COUNTIF(BS!#REF!,M113)&gt;0),"Matched", "")</f>
        <v>#REF!</v>
      </c>
    </row>
    <row r="114" spans="1:22">
      <c r="H114" s="21" t="s">
        <v>212</v>
      </c>
      <c r="J114" s="21">
        <v>0</v>
      </c>
      <c r="K114" s="21" t="s">
        <v>39</v>
      </c>
      <c r="M114" s="21" t="str">
        <f t="shared" si="27"/>
        <v/>
      </c>
      <c r="N114" s="21" t="e">
        <f ca="1">IF(AND(M114&lt;&gt; "", COUNTIF(BS!#REF!,M114)&gt;0),"Matched", "")</f>
        <v>#REF!</v>
      </c>
      <c r="O114" s="21" t="str">
        <f t="shared" ref="O114:O117" si="46">IF( J114&lt; 0,"Logic2"&amp;"_"&amp;G114&amp;"_"&amp; J114*-1,"")</f>
        <v/>
      </c>
      <c r="P114" s="21" t="e">
        <f ca="1">IF(AND(O114&lt;&gt; "", COUNTIF(BS!#REF!,O114)&gt;0),"Matched", "")</f>
        <v>#REF!</v>
      </c>
      <c r="Q114" s="21" t="str">
        <f t="shared" ref="Q114:Q117" si="47">IF(F114="SA","Logic3"&amp;"_"&amp;J114,"")</f>
        <v/>
      </c>
      <c r="R114" s="21" t="e">
        <f ca="1">IF(AND(Q114&lt;&gt; "", COUNTIF(BS!#REF!,Q114)&gt;0),"Matched", "")</f>
        <v>#REF!</v>
      </c>
      <c r="T114" s="21" t="e">
        <f ca="1">IF(AND(S114&lt;&gt; "", COUNTIF(BS!#REF!,S114)&gt;0),"Matched", "")</f>
        <v>#REF!</v>
      </c>
      <c r="V114" s="21" t="e">
        <f ca="1">IF(AND(U114&lt;&gt; "", COUNTIF(BS!#REF!,U114)&gt;0),"Matched", "")</f>
        <v>#REF!</v>
      </c>
    </row>
    <row r="115" spans="1:22">
      <c r="A115" s="21">
        <v>20200421</v>
      </c>
      <c r="B115" s="21">
        <v>10111750</v>
      </c>
      <c r="C115" s="21">
        <v>7800013901</v>
      </c>
      <c r="D115" s="21">
        <v>50</v>
      </c>
      <c r="E115" s="21" t="s">
        <v>36</v>
      </c>
      <c r="F115" s="21" t="s">
        <v>37</v>
      </c>
      <c r="G115" s="21" t="s">
        <v>214</v>
      </c>
      <c r="H115" s="21" t="s">
        <v>214</v>
      </c>
      <c r="I115" s="21">
        <v>50</v>
      </c>
      <c r="J115" s="21">
        <v>-457.51</v>
      </c>
      <c r="K115" s="21" t="s">
        <v>39</v>
      </c>
      <c r="L115" s="21" t="s">
        <v>168</v>
      </c>
      <c r="M115" s="21" t="str">
        <f t="shared" si="27"/>
        <v/>
      </c>
      <c r="N115" s="21" t="e">
        <f ca="1">IF(AND(M115&lt;&gt; "", COUNTIF(BS!#REF!,M115)&gt;0),"Matched", "")</f>
        <v>#REF!</v>
      </c>
      <c r="O115" s="21" t="str">
        <f t="shared" si="46"/>
        <v>Logic2_23.04.2020_457.51</v>
      </c>
      <c r="P115" s="21" t="e">
        <f ca="1">IF(AND(O115&lt;&gt; "", COUNTIF(BS!#REF!,O115)&gt;0),"Matched", "")</f>
        <v>#REF!</v>
      </c>
      <c r="Q115" s="21" t="str">
        <f t="shared" si="47"/>
        <v/>
      </c>
      <c r="R115" s="21" t="e">
        <f ca="1">IF(AND(Q115&lt;&gt; "", COUNTIF(BS!#REF!,Q115)&gt;0),"Matched", "")</f>
        <v>#REF!</v>
      </c>
      <c r="T115" s="21" t="e">
        <f ca="1">IF(AND(S115&lt;&gt; "", COUNTIF(BS!#REF!,S115)&gt;0),"Matched", "")</f>
        <v>#REF!</v>
      </c>
      <c r="U115" s="21" t="str">
        <f ca="1">IF(F115="DA","Logic5"&amp;"_"&amp;H115 &amp;"_"&amp; -457.51*-1,"")</f>
        <v>Logic5_23.04.2020_457.51</v>
      </c>
      <c r="V115" s="21" t="e">
        <f ca="1">IF(AND(U115&lt;&gt; "", COUNTIF(BS!#REF!,U115)&gt;0),"Matched", "")</f>
        <v>#REF!</v>
      </c>
    </row>
    <row r="116" spans="1:22">
      <c r="A116" s="21" t="s">
        <v>42</v>
      </c>
      <c r="B116" s="21">
        <v>10111750</v>
      </c>
      <c r="C116" s="21">
        <v>4000465447</v>
      </c>
      <c r="D116" s="21">
        <v>50</v>
      </c>
      <c r="E116" s="21" t="s">
        <v>36</v>
      </c>
      <c r="F116" s="21" t="s">
        <v>43</v>
      </c>
      <c r="G116" s="21" t="s">
        <v>214</v>
      </c>
      <c r="H116" s="21" t="s">
        <v>214</v>
      </c>
      <c r="I116" s="21">
        <v>40</v>
      </c>
      <c r="J116" s="20">
        <v>766791.07</v>
      </c>
      <c r="K116" s="21" t="s">
        <v>39</v>
      </c>
      <c r="L116" s="21" t="s">
        <v>44</v>
      </c>
      <c r="M116" s="21" t="str">
        <f t="shared" si="27"/>
        <v/>
      </c>
      <c r="N116" s="21" t="e">
        <f ca="1">IF(AND(M116&lt;&gt; "", COUNTIF(BS!#REF!,M116)&gt;0),"Matched", "")</f>
        <v>#REF!</v>
      </c>
      <c r="O116" s="21" t="str">
        <f t="shared" si="46"/>
        <v/>
      </c>
      <c r="P116" s="21" t="e">
        <f ca="1">IF(AND(O116&lt;&gt; "", COUNTIF(BS!#REF!,O116)&gt;0),"Matched", "")</f>
        <v>#REF!</v>
      </c>
      <c r="Q116" s="21" t="str">
        <f t="shared" si="47"/>
        <v/>
      </c>
      <c r="R116" s="21" t="e">
        <f ca="1">IF(AND(Q116&lt;&gt; "", COUNTIF(BS!#REF!,Q116)&gt;0),"Matched", "")</f>
        <v>#REF!</v>
      </c>
      <c r="S116" s="21" t="str">
        <f ca="1">IF(AND(J116&gt; 0, F116="DB"),"Logic4"&amp;"_"&amp;H116 &amp;"_"&amp; 894288.72,"")</f>
        <v>Logic4_23.04.2020_894288.72</v>
      </c>
      <c r="T116" s="21" t="e">
        <f ca="1">IF(AND(S116&lt;&gt; "", COUNTIF(BS!#REF!,S116)&gt;0),"Matched", "")</f>
        <v>#REF!</v>
      </c>
    </row>
    <row r="117" spans="1:22">
      <c r="A117" s="21" t="s">
        <v>42</v>
      </c>
      <c r="B117" s="21">
        <v>10111750</v>
      </c>
      <c r="C117" s="21">
        <v>4000465446</v>
      </c>
      <c r="D117" s="21">
        <v>50</v>
      </c>
      <c r="E117" s="21" t="s">
        <v>36</v>
      </c>
      <c r="F117" s="21" t="s">
        <v>43</v>
      </c>
      <c r="G117" s="21" t="s">
        <v>212</v>
      </c>
      <c r="H117" s="21" t="s">
        <v>214</v>
      </c>
      <c r="I117" s="21">
        <v>40</v>
      </c>
      <c r="J117" s="20">
        <v>127497.65</v>
      </c>
      <c r="K117" s="21" t="s">
        <v>39</v>
      </c>
      <c r="L117" s="21" t="s">
        <v>44</v>
      </c>
      <c r="M117" s="21" t="str">
        <f t="shared" si="27"/>
        <v/>
      </c>
      <c r="N117" s="21" t="e">
        <f ca="1">IF(AND(M117&lt;&gt; "", COUNTIF(BS!#REF!,M117)&gt;0),"Matched", "")</f>
        <v>#REF!</v>
      </c>
      <c r="O117" s="21" t="str">
        <f t="shared" si="46"/>
        <v/>
      </c>
      <c r="P117" s="21" t="e">
        <f ca="1">IF(AND(O117&lt;&gt; "", COUNTIF(BS!#REF!,O117)&gt;0),"Matched", "")</f>
        <v>#REF!</v>
      </c>
      <c r="Q117" s="21" t="str">
        <f t="shared" si="47"/>
        <v/>
      </c>
      <c r="R117" s="21" t="e">
        <f ca="1">IF(AND(Q117&lt;&gt; "", COUNTIF(BS!#REF!,Q117)&gt;0),"Matched", "")</f>
        <v>#REF!</v>
      </c>
      <c r="S117" s="21" t="str">
        <f ca="1">IF(AND(J117&gt; 0, F117="DB"),"Logic4"&amp;"_"&amp;H117 &amp;"_"&amp; 894288.72,"")</f>
        <v>Logic4_23.04.2020_894288.72</v>
      </c>
      <c r="T117" s="21" t="e">
        <f ca="1">IF(AND(S117&lt;&gt; "", COUNTIF(BS!#REF!,S117)&gt;0),"Matched", "")</f>
        <v>#REF!</v>
      </c>
    </row>
    <row r="118" spans="1:22">
      <c r="A118" s="21">
        <v>20200423</v>
      </c>
      <c r="B118" s="21">
        <v>10111750</v>
      </c>
      <c r="C118" s="21">
        <v>3000106551</v>
      </c>
      <c r="D118" s="21">
        <v>50</v>
      </c>
      <c r="E118" s="21">
        <v>0</v>
      </c>
      <c r="F118" s="21" t="s">
        <v>46</v>
      </c>
      <c r="G118" s="21" t="s">
        <v>214</v>
      </c>
      <c r="H118" s="21" t="s">
        <v>214</v>
      </c>
      <c r="I118" s="21">
        <v>50</v>
      </c>
      <c r="J118" s="20">
        <v>-893831.21</v>
      </c>
      <c r="K118" s="21" t="s">
        <v>39</v>
      </c>
      <c r="L118" s="21" t="s">
        <v>215</v>
      </c>
      <c r="M118" s="21" t="str">
        <f t="shared" si="27"/>
        <v>Logic1_04_893831.21</v>
      </c>
      <c r="N118" s="21" t="e">
        <f ca="1">IF(AND(M118&lt;&gt; "", COUNTIF(BS!#REF!,M118)&gt;0),"Matched", "")</f>
        <v>#REF!</v>
      </c>
    </row>
    <row r="119" spans="1:22">
      <c r="H119" s="21" t="s">
        <v>214</v>
      </c>
      <c r="J119" s="21">
        <v>0</v>
      </c>
      <c r="K119" s="21" t="s">
        <v>39</v>
      </c>
      <c r="M119" s="21" t="str">
        <f t="shared" si="27"/>
        <v/>
      </c>
      <c r="N119" s="21" t="e">
        <f ca="1">IF(AND(M119&lt;&gt; "", COUNTIF(BS!#REF!,M119)&gt;0),"Matched", "")</f>
        <v>#REF!</v>
      </c>
      <c r="O119" s="21" t="str">
        <f t="shared" ref="O119:O122" si="48">IF( J119&lt; 0,"Logic2"&amp;"_"&amp;G119&amp;"_"&amp; J119*-1,"")</f>
        <v/>
      </c>
      <c r="P119" s="21" t="e">
        <f ca="1">IF(AND(O119&lt;&gt; "", COUNTIF(BS!#REF!,O119)&gt;0),"Matched", "")</f>
        <v>#REF!</v>
      </c>
      <c r="Q119" s="21" t="str">
        <f t="shared" ref="Q119:Q122" si="49">IF(F119="SA","Logic3"&amp;"_"&amp;J119,"")</f>
        <v/>
      </c>
      <c r="R119" s="21" t="e">
        <f ca="1">IF(AND(Q119&lt;&gt; "", COUNTIF(BS!#REF!,Q119)&gt;0),"Matched", "")</f>
        <v>#REF!</v>
      </c>
      <c r="T119" s="21" t="e">
        <f ca="1">IF(AND(S119&lt;&gt; "", COUNTIF(BS!#REF!,S119)&gt;0),"Matched", "")</f>
        <v>#REF!</v>
      </c>
      <c r="V119" s="21" t="e">
        <f ca="1">IF(AND(U119&lt;&gt; "", COUNTIF(BS!#REF!,U119)&gt;0),"Matched", "")</f>
        <v>#REF!</v>
      </c>
    </row>
    <row r="120" spans="1:22">
      <c r="A120" s="21">
        <v>20200424</v>
      </c>
      <c r="B120" s="21">
        <v>10111750</v>
      </c>
      <c r="C120" s="21">
        <v>7800013908</v>
      </c>
      <c r="D120" s="21">
        <v>50</v>
      </c>
      <c r="E120" s="21" t="s">
        <v>36</v>
      </c>
      <c r="F120" s="21" t="s">
        <v>37</v>
      </c>
      <c r="G120" s="21" t="s">
        <v>216</v>
      </c>
      <c r="H120" s="21" t="s">
        <v>216</v>
      </c>
      <c r="I120" s="21">
        <v>50</v>
      </c>
      <c r="J120" s="21">
        <v>-537.55999999999995</v>
      </c>
      <c r="K120" s="21" t="s">
        <v>39</v>
      </c>
      <c r="L120" s="21" t="s">
        <v>168</v>
      </c>
      <c r="M120" s="21" t="str">
        <f t="shared" si="27"/>
        <v/>
      </c>
      <c r="N120" s="21" t="e">
        <f ca="1">IF(AND(M120&lt;&gt; "", COUNTIF(BS!#REF!,M120)&gt;0),"Matched", "")</f>
        <v>#REF!</v>
      </c>
      <c r="O120" s="21" t="str">
        <f t="shared" si="48"/>
        <v>Logic2_24.04.2020_537.56</v>
      </c>
      <c r="P120" s="21" t="e">
        <f ca="1">IF(AND(O120&lt;&gt; "", COUNTIF(BS!#REF!,O120)&gt;0),"Matched", "")</f>
        <v>#REF!</v>
      </c>
      <c r="Q120" s="21" t="str">
        <f t="shared" si="49"/>
        <v/>
      </c>
      <c r="R120" s="21" t="e">
        <f ca="1">IF(AND(Q120&lt;&gt; "", COUNTIF(BS!#REF!,Q120)&gt;0),"Matched", "")</f>
        <v>#REF!</v>
      </c>
      <c r="T120" s="21" t="e">
        <f ca="1">IF(AND(S120&lt;&gt; "", COUNTIF(BS!#REF!,S120)&gt;0),"Matched", "")</f>
        <v>#REF!</v>
      </c>
      <c r="U120" s="21" t="str">
        <f ca="1">IF(F120="DA","Logic5"&amp;"_"&amp;H120 &amp;"_"&amp; -537.56*-1,"")</f>
        <v>Logic5_24.04.2020_537.56</v>
      </c>
      <c r="V120" s="21" t="e">
        <f ca="1">IF(AND(U120&lt;&gt; "", COUNTIF(BS!#REF!,U120)&gt;0),"Matched", "")</f>
        <v>#REF!</v>
      </c>
    </row>
    <row r="121" spans="1:22">
      <c r="A121" s="21" t="s">
        <v>42</v>
      </c>
      <c r="B121" s="21">
        <v>10111750</v>
      </c>
      <c r="C121" s="21">
        <v>4000465485</v>
      </c>
      <c r="D121" s="21">
        <v>50</v>
      </c>
      <c r="E121" s="21" t="s">
        <v>36</v>
      </c>
      <c r="F121" s="21" t="s">
        <v>43</v>
      </c>
      <c r="G121" s="21" t="s">
        <v>216</v>
      </c>
      <c r="H121" s="21" t="s">
        <v>216</v>
      </c>
      <c r="I121" s="21">
        <v>40</v>
      </c>
      <c r="J121" s="20">
        <v>803213.14</v>
      </c>
      <c r="K121" s="21" t="s">
        <v>39</v>
      </c>
      <c r="L121" s="21" t="s">
        <v>44</v>
      </c>
      <c r="M121" s="21" t="str">
        <f t="shared" si="27"/>
        <v/>
      </c>
      <c r="N121" s="21" t="e">
        <f ca="1">IF(AND(M121&lt;&gt; "", COUNTIF(BS!#REF!,M121)&gt;0),"Matched", "")</f>
        <v>#REF!</v>
      </c>
      <c r="O121" s="21" t="str">
        <f t="shared" si="48"/>
        <v/>
      </c>
      <c r="P121" s="21" t="e">
        <f ca="1">IF(AND(O121&lt;&gt; "", COUNTIF(BS!#REF!,O121)&gt;0),"Matched", "")</f>
        <v>#REF!</v>
      </c>
      <c r="Q121" s="21" t="str">
        <f t="shared" si="49"/>
        <v/>
      </c>
      <c r="R121" s="21" t="e">
        <f ca="1">IF(AND(Q121&lt;&gt; "", COUNTIF(BS!#REF!,Q121)&gt;0),"Matched", "")</f>
        <v>#REF!</v>
      </c>
      <c r="S121" s="21" t="str">
        <f ca="1">IF(AND(J121&gt; 0, F121="DB"),"Logic4"&amp;"_"&amp;H121 &amp;"_"&amp; 907613.82,"")</f>
        <v>Logic4_24.04.2020_907613.82</v>
      </c>
      <c r="T121" s="21" t="e">
        <f ca="1">IF(AND(S121&lt;&gt; "", COUNTIF(BS!#REF!,S121)&gt;0),"Matched", "")</f>
        <v>#REF!</v>
      </c>
    </row>
    <row r="122" spans="1:22">
      <c r="A122" s="21" t="s">
        <v>42</v>
      </c>
      <c r="B122" s="21">
        <v>10111750</v>
      </c>
      <c r="C122" s="21">
        <v>4000465484</v>
      </c>
      <c r="D122" s="21">
        <v>50</v>
      </c>
      <c r="E122" s="21" t="s">
        <v>36</v>
      </c>
      <c r="F122" s="21" t="s">
        <v>43</v>
      </c>
      <c r="G122" s="21" t="s">
        <v>214</v>
      </c>
      <c r="H122" s="21" t="s">
        <v>216</v>
      </c>
      <c r="I122" s="21">
        <v>40</v>
      </c>
      <c r="J122" s="20">
        <v>104400.68</v>
      </c>
      <c r="K122" s="21" t="s">
        <v>39</v>
      </c>
      <c r="L122" s="21" t="s">
        <v>44</v>
      </c>
      <c r="M122" s="21" t="str">
        <f t="shared" si="27"/>
        <v/>
      </c>
      <c r="N122" s="21" t="e">
        <f ca="1">IF(AND(M122&lt;&gt; "", COUNTIF(BS!#REF!,M122)&gt;0),"Matched", "")</f>
        <v>#REF!</v>
      </c>
      <c r="O122" s="21" t="str">
        <f t="shared" si="48"/>
        <v/>
      </c>
      <c r="P122" s="21" t="e">
        <f ca="1">IF(AND(O122&lt;&gt; "", COUNTIF(BS!#REF!,O122)&gt;0),"Matched", "")</f>
        <v>#REF!</v>
      </c>
      <c r="Q122" s="21" t="str">
        <f t="shared" si="49"/>
        <v/>
      </c>
      <c r="R122" s="21" t="e">
        <f ca="1">IF(AND(Q122&lt;&gt; "", COUNTIF(BS!#REF!,Q122)&gt;0),"Matched", "")</f>
        <v>#REF!</v>
      </c>
      <c r="S122" s="21" t="str">
        <f ca="1">IF(AND(J122&gt; 0, F122="DB"),"Logic4"&amp;"_"&amp;H122 &amp;"_"&amp; 907613.82,"")</f>
        <v>Logic4_24.04.2020_907613.82</v>
      </c>
      <c r="T122" s="21" t="e">
        <f ca="1">IF(AND(S122&lt;&gt; "", COUNTIF(BS!#REF!,S122)&gt;0),"Matched", "")</f>
        <v>#REF!</v>
      </c>
    </row>
    <row r="123" spans="1:22">
      <c r="A123" s="21">
        <v>20200424</v>
      </c>
      <c r="B123" s="21">
        <v>10111750</v>
      </c>
      <c r="C123" s="21">
        <v>3000106553</v>
      </c>
      <c r="D123" s="21">
        <v>50</v>
      </c>
      <c r="E123" s="21">
        <v>0</v>
      </c>
      <c r="F123" s="21" t="s">
        <v>46</v>
      </c>
      <c r="G123" s="21" t="s">
        <v>216</v>
      </c>
      <c r="H123" s="21" t="s">
        <v>216</v>
      </c>
      <c r="I123" s="21">
        <v>50</v>
      </c>
      <c r="J123" s="20">
        <v>-907076.26</v>
      </c>
      <c r="K123" s="21" t="s">
        <v>39</v>
      </c>
      <c r="L123" s="21" t="s">
        <v>217</v>
      </c>
      <c r="M123" s="21" t="str">
        <f t="shared" si="27"/>
        <v>Logic1_04_907076.26</v>
      </c>
      <c r="N123" s="21" t="e">
        <f ca="1">IF(AND(M123&lt;&gt; "", COUNTIF(BS!#REF!,M123)&gt;0),"Matched", "")</f>
        <v>#REF!</v>
      </c>
    </row>
    <row r="124" spans="1:22">
      <c r="H124" s="21" t="s">
        <v>216</v>
      </c>
      <c r="J124" s="21">
        <v>0</v>
      </c>
      <c r="K124" s="21" t="s">
        <v>39</v>
      </c>
      <c r="M124" s="21" t="str">
        <f t="shared" si="27"/>
        <v/>
      </c>
      <c r="N124" s="21" t="e">
        <f ca="1">IF(AND(M124&lt;&gt; "", COUNTIF(BS!#REF!,M124)&gt;0),"Matched", "")</f>
        <v>#REF!</v>
      </c>
      <c r="O124" s="21" t="str">
        <f t="shared" ref="O124:O127" si="50">IF( J124&lt; 0,"Logic2"&amp;"_"&amp;G124&amp;"_"&amp; J124*-1,"")</f>
        <v/>
      </c>
      <c r="P124" s="21" t="e">
        <f ca="1">IF(AND(O124&lt;&gt; "", COUNTIF(BS!#REF!,O124)&gt;0),"Matched", "")</f>
        <v>#REF!</v>
      </c>
      <c r="Q124" s="21" t="str">
        <f t="shared" ref="Q124:Q127" si="51">IF(F124="SA","Logic3"&amp;"_"&amp;J124,"")</f>
        <v/>
      </c>
      <c r="R124" s="21" t="e">
        <f ca="1">IF(AND(Q124&lt;&gt; "", COUNTIF(BS!#REF!,Q124)&gt;0),"Matched", "")</f>
        <v>#REF!</v>
      </c>
      <c r="T124" s="21" t="e">
        <f ca="1">IF(AND(S124&lt;&gt; "", COUNTIF(BS!#REF!,S124)&gt;0),"Matched", "")</f>
        <v>#REF!</v>
      </c>
      <c r="V124" s="21" t="e">
        <f ca="1">IF(AND(U124&lt;&gt; "", COUNTIF(BS!#REF!,U124)&gt;0),"Matched", "")</f>
        <v>#REF!</v>
      </c>
    </row>
    <row r="125" spans="1:22">
      <c r="A125" s="21">
        <v>20200425</v>
      </c>
      <c r="B125" s="21">
        <v>10111750</v>
      </c>
      <c r="C125" s="21">
        <v>7800013910</v>
      </c>
      <c r="D125" s="21">
        <v>50</v>
      </c>
      <c r="E125" s="21" t="s">
        <v>36</v>
      </c>
      <c r="F125" s="21" t="s">
        <v>37</v>
      </c>
      <c r="G125" s="21" t="s">
        <v>218</v>
      </c>
      <c r="H125" s="21" t="s">
        <v>218</v>
      </c>
      <c r="I125" s="21">
        <v>50</v>
      </c>
      <c r="J125" s="21">
        <v>-221.53</v>
      </c>
      <c r="K125" s="21" t="s">
        <v>39</v>
      </c>
      <c r="L125" s="21" t="s">
        <v>168</v>
      </c>
      <c r="M125" s="21" t="str">
        <f t="shared" si="27"/>
        <v/>
      </c>
      <c r="N125" s="21" t="e">
        <f ca="1">IF(AND(M125&lt;&gt; "", COUNTIF(BS!#REF!,M125)&gt;0),"Matched", "")</f>
        <v>#REF!</v>
      </c>
      <c r="O125" s="21" t="str">
        <f t="shared" si="50"/>
        <v>Logic2_25.04.2020_221.53</v>
      </c>
      <c r="P125" s="21" t="e">
        <f ca="1">IF(AND(O125&lt;&gt; "", COUNTIF(BS!#REF!,O125)&gt;0),"Matched", "")</f>
        <v>#REF!</v>
      </c>
      <c r="Q125" s="21" t="str">
        <f t="shared" si="51"/>
        <v/>
      </c>
      <c r="R125" s="21" t="e">
        <f ca="1">IF(AND(Q125&lt;&gt; "", COUNTIF(BS!#REF!,Q125)&gt;0),"Matched", "")</f>
        <v>#REF!</v>
      </c>
      <c r="T125" s="21" t="e">
        <f ca="1">IF(AND(S125&lt;&gt; "", COUNTIF(BS!#REF!,S125)&gt;0),"Matched", "")</f>
        <v>#REF!</v>
      </c>
      <c r="U125" s="21" t="str">
        <f ca="1">IF(F125="DA","Logic5"&amp;"_"&amp;H125 &amp;"_"&amp; -221.53*-1,"")</f>
        <v>Logic5_25.04.2020_221.53</v>
      </c>
      <c r="V125" s="21" t="e">
        <f ca="1">IF(AND(U125&lt;&gt; "", COUNTIF(BS!#REF!,U125)&gt;0),"Matched", "")</f>
        <v>#REF!</v>
      </c>
    </row>
    <row r="126" spans="1:22">
      <c r="A126" s="21" t="s">
        <v>42</v>
      </c>
      <c r="B126" s="21">
        <v>10111750</v>
      </c>
      <c r="C126" s="21">
        <v>4000465530</v>
      </c>
      <c r="D126" s="21">
        <v>50</v>
      </c>
      <c r="E126" s="21" t="s">
        <v>36</v>
      </c>
      <c r="F126" s="21" t="s">
        <v>43</v>
      </c>
      <c r="G126" s="21" t="s">
        <v>216</v>
      </c>
      <c r="H126" s="21" t="s">
        <v>218</v>
      </c>
      <c r="I126" s="21">
        <v>40</v>
      </c>
      <c r="J126" s="20">
        <v>156106.03</v>
      </c>
      <c r="K126" s="21" t="s">
        <v>39</v>
      </c>
      <c r="L126" s="21" t="s">
        <v>44</v>
      </c>
      <c r="M126" s="21" t="str">
        <f t="shared" si="27"/>
        <v/>
      </c>
      <c r="N126" s="21" t="e">
        <f ca="1">IF(AND(M126&lt;&gt; "", COUNTIF(BS!#REF!,M126)&gt;0),"Matched", "")</f>
        <v>#REF!</v>
      </c>
      <c r="O126" s="21" t="str">
        <f t="shared" si="50"/>
        <v/>
      </c>
      <c r="P126" s="21" t="e">
        <f ca="1">IF(AND(O126&lt;&gt; "", COUNTIF(BS!#REF!,O126)&gt;0),"Matched", "")</f>
        <v>#REF!</v>
      </c>
      <c r="Q126" s="21" t="str">
        <f t="shared" si="51"/>
        <v/>
      </c>
      <c r="R126" s="21" t="e">
        <f ca="1">IF(AND(Q126&lt;&gt; "", COUNTIF(BS!#REF!,Q126)&gt;0),"Matched", "")</f>
        <v>#REF!</v>
      </c>
      <c r="S126" s="21" t="str">
        <f ca="1">IF(AND(J126&gt; 0, F126="DB"),"Logic4"&amp;"_"&amp;H126 &amp;"_"&amp; 668098.59,"")</f>
        <v>Logic4_25.04.2020_668098.59</v>
      </c>
      <c r="T126" s="21" t="e">
        <f ca="1">IF(AND(S126&lt;&gt; "", COUNTIF(BS!#REF!,S126)&gt;0),"Matched", "")</f>
        <v>#REF!</v>
      </c>
    </row>
    <row r="127" spans="1:22">
      <c r="A127" s="21" t="s">
        <v>42</v>
      </c>
      <c r="B127" s="21">
        <v>10111750</v>
      </c>
      <c r="C127" s="21">
        <v>4000465531</v>
      </c>
      <c r="D127" s="21">
        <v>50</v>
      </c>
      <c r="E127" s="21" t="s">
        <v>36</v>
      </c>
      <c r="F127" s="21" t="s">
        <v>43</v>
      </c>
      <c r="G127" s="21" t="s">
        <v>218</v>
      </c>
      <c r="H127" s="21" t="s">
        <v>218</v>
      </c>
      <c r="I127" s="21">
        <v>40</v>
      </c>
      <c r="J127" s="20">
        <v>511992.56</v>
      </c>
      <c r="K127" s="21" t="s">
        <v>39</v>
      </c>
      <c r="L127" s="21" t="s">
        <v>44</v>
      </c>
      <c r="M127" s="21" t="str">
        <f t="shared" si="27"/>
        <v/>
      </c>
      <c r="N127" s="21" t="e">
        <f ca="1">IF(AND(M127&lt;&gt; "", COUNTIF(BS!#REF!,M127)&gt;0),"Matched", "")</f>
        <v>#REF!</v>
      </c>
      <c r="O127" s="21" t="str">
        <f t="shared" si="50"/>
        <v/>
      </c>
      <c r="P127" s="21" t="e">
        <f ca="1">IF(AND(O127&lt;&gt; "", COUNTIF(BS!#REF!,O127)&gt;0),"Matched", "")</f>
        <v>#REF!</v>
      </c>
      <c r="Q127" s="21" t="str">
        <f t="shared" si="51"/>
        <v/>
      </c>
      <c r="R127" s="21" t="e">
        <f ca="1">IF(AND(Q127&lt;&gt; "", COUNTIF(BS!#REF!,Q127)&gt;0),"Matched", "")</f>
        <v>#REF!</v>
      </c>
      <c r="S127" s="21" t="str">
        <f ca="1">IF(AND(J127&gt; 0, F127="DB"),"Logic4"&amp;"_"&amp;H127 &amp;"_"&amp; 668098.59,"")</f>
        <v>Logic4_25.04.2020_668098.59</v>
      </c>
      <c r="T127" s="21" t="e">
        <f ca="1">IF(AND(S127&lt;&gt; "", COUNTIF(BS!#REF!,S127)&gt;0),"Matched", "")</f>
        <v>#REF!</v>
      </c>
    </row>
    <row r="128" spans="1:22">
      <c r="A128" s="21">
        <v>20200425</v>
      </c>
      <c r="B128" s="21">
        <v>10111750</v>
      </c>
      <c r="C128" s="21">
        <v>3000106554</v>
      </c>
      <c r="D128" s="21">
        <v>50</v>
      </c>
      <c r="E128" s="21">
        <v>0</v>
      </c>
      <c r="F128" s="21" t="s">
        <v>46</v>
      </c>
      <c r="G128" s="21" t="s">
        <v>218</v>
      </c>
      <c r="H128" s="21" t="s">
        <v>218</v>
      </c>
      <c r="I128" s="21">
        <v>50</v>
      </c>
      <c r="J128" s="20">
        <v>-667877.06000000006</v>
      </c>
      <c r="K128" s="21" t="s">
        <v>39</v>
      </c>
      <c r="L128" s="21" t="s">
        <v>219</v>
      </c>
      <c r="M128" s="21" t="str">
        <f t="shared" si="27"/>
        <v>Logic1_04_667877.06</v>
      </c>
      <c r="N128" s="21" t="e">
        <f ca="1">IF(AND(M128&lt;&gt; "", COUNTIF(BS!#REF!,M128)&gt;0),"Matched", "")</f>
        <v>#REF!</v>
      </c>
    </row>
    <row r="129" spans="1:22">
      <c r="H129" s="21" t="s">
        <v>218</v>
      </c>
      <c r="J129" s="21">
        <v>0</v>
      </c>
      <c r="K129" s="21" t="s">
        <v>39</v>
      </c>
      <c r="M129" s="21" t="str">
        <f t="shared" si="27"/>
        <v/>
      </c>
      <c r="N129" s="21" t="e">
        <f ca="1">IF(AND(M129&lt;&gt; "", COUNTIF(BS!#REF!,M129)&gt;0),"Matched", "")</f>
        <v>#REF!</v>
      </c>
      <c r="O129" s="21" t="str">
        <f t="shared" ref="O129:O132" si="52">IF( J129&lt; 0,"Logic2"&amp;"_"&amp;G129&amp;"_"&amp; J129*-1,"")</f>
        <v/>
      </c>
      <c r="P129" s="21" t="e">
        <f ca="1">IF(AND(O129&lt;&gt; "", COUNTIF(BS!#REF!,O129)&gt;0),"Matched", "")</f>
        <v>#REF!</v>
      </c>
      <c r="Q129" s="21" t="str">
        <f t="shared" ref="Q129:Q132" si="53">IF(F129="SA","Logic3"&amp;"_"&amp;J129,"")</f>
        <v/>
      </c>
      <c r="R129" s="21" t="e">
        <f ca="1">IF(AND(Q129&lt;&gt; "", COUNTIF(BS!#REF!,Q129)&gt;0),"Matched", "")</f>
        <v>#REF!</v>
      </c>
      <c r="T129" s="21" t="e">
        <f ca="1">IF(AND(S129&lt;&gt; "", COUNTIF(BS!#REF!,S129)&gt;0),"Matched", "")</f>
        <v>#REF!</v>
      </c>
      <c r="V129" s="21" t="e">
        <f ca="1">IF(AND(U129&lt;&gt; "", COUNTIF(BS!#REF!,U129)&gt;0),"Matched", "")</f>
        <v>#REF!</v>
      </c>
    </row>
    <row r="130" spans="1:22">
      <c r="A130" s="21">
        <v>20200426</v>
      </c>
      <c r="B130" s="21">
        <v>10111750</v>
      </c>
      <c r="C130" s="21">
        <v>7800013913</v>
      </c>
      <c r="D130" s="21">
        <v>50</v>
      </c>
      <c r="E130" s="21" t="s">
        <v>36</v>
      </c>
      <c r="F130" s="21" t="s">
        <v>37</v>
      </c>
      <c r="G130" s="21" t="s">
        <v>220</v>
      </c>
      <c r="H130" s="21" t="s">
        <v>220</v>
      </c>
      <c r="I130" s="21">
        <v>50</v>
      </c>
      <c r="J130" s="21">
        <v>-318.76</v>
      </c>
      <c r="K130" s="21" t="s">
        <v>39</v>
      </c>
      <c r="L130" s="21" t="s">
        <v>168</v>
      </c>
      <c r="M130" s="21" t="str">
        <f t="shared" si="27"/>
        <v/>
      </c>
      <c r="N130" s="21" t="e">
        <f ca="1">IF(AND(M130&lt;&gt; "", COUNTIF(BS!#REF!,M130)&gt;0),"Matched", "")</f>
        <v>#REF!</v>
      </c>
      <c r="O130" s="21" t="str">
        <f t="shared" si="52"/>
        <v>Logic2_26.04.2020_318.76</v>
      </c>
      <c r="P130" s="21" t="e">
        <f ca="1">IF(AND(O130&lt;&gt; "", COUNTIF(BS!#REF!,O130)&gt;0),"Matched", "")</f>
        <v>#REF!</v>
      </c>
      <c r="Q130" s="21" t="str">
        <f t="shared" si="53"/>
        <v/>
      </c>
      <c r="R130" s="21" t="e">
        <f ca="1">IF(AND(Q130&lt;&gt; "", COUNTIF(BS!#REF!,Q130)&gt;0),"Matched", "")</f>
        <v>#REF!</v>
      </c>
      <c r="T130" s="21" t="e">
        <f ca="1">IF(AND(S130&lt;&gt; "", COUNTIF(BS!#REF!,S130)&gt;0),"Matched", "")</f>
        <v>#REF!</v>
      </c>
      <c r="U130" s="21" t="str">
        <f ca="1">IF(F130="DA","Logic5"&amp;"_"&amp;H130 &amp;"_"&amp; -318.76*-1,"")</f>
        <v>Logic5_26.04.2020_318.76</v>
      </c>
      <c r="V130" s="21" t="e">
        <f ca="1">IF(AND(U130&lt;&gt; "", COUNTIF(BS!#REF!,U130)&gt;0),"Matched", "")</f>
        <v>#REF!</v>
      </c>
    </row>
    <row r="131" spans="1:22">
      <c r="A131" s="21" t="s">
        <v>42</v>
      </c>
      <c r="B131" s="21">
        <v>10111750</v>
      </c>
      <c r="C131" s="21">
        <v>4000465548</v>
      </c>
      <c r="D131" s="21">
        <v>50</v>
      </c>
      <c r="E131" s="21" t="s">
        <v>36</v>
      </c>
      <c r="F131" s="21" t="s">
        <v>43</v>
      </c>
      <c r="G131" s="21" t="s">
        <v>220</v>
      </c>
      <c r="H131" s="21" t="s">
        <v>220</v>
      </c>
      <c r="I131" s="21">
        <v>40</v>
      </c>
      <c r="J131" s="20">
        <v>365245.74</v>
      </c>
      <c r="K131" s="21" t="s">
        <v>39</v>
      </c>
      <c r="L131" s="21" t="s">
        <v>44</v>
      </c>
      <c r="M131" s="21" t="str">
        <f t="shared" ref="M131:M158" si="54">IF(F131="SA","Logic1"&amp;"_"&amp;MID(H131, 4,2)&amp;"_"&amp; J131*-1,"")</f>
        <v/>
      </c>
      <c r="N131" s="21" t="e">
        <f ca="1">IF(AND(M131&lt;&gt; "", COUNTIF(BS!#REF!,M131)&gt;0),"Matched", "")</f>
        <v>#REF!</v>
      </c>
      <c r="O131" s="21" t="str">
        <f t="shared" si="52"/>
        <v/>
      </c>
      <c r="P131" s="21" t="e">
        <f ca="1">IF(AND(O131&lt;&gt; "", COUNTIF(BS!#REF!,O131)&gt;0),"Matched", "")</f>
        <v>#REF!</v>
      </c>
      <c r="Q131" s="21" t="str">
        <f t="shared" si="53"/>
        <v/>
      </c>
      <c r="R131" s="21" t="e">
        <f ca="1">IF(AND(Q131&lt;&gt; "", COUNTIF(BS!#REF!,Q131)&gt;0),"Matched", "")</f>
        <v>#REF!</v>
      </c>
      <c r="S131" s="21" t="str">
        <f ca="1">IF(AND(J131&gt; 0, F131="DB"),"Logic4"&amp;"_"&amp;H131 &amp;"_"&amp; 445339.64,"")</f>
        <v>Logic4_26.04.2020_445339.64</v>
      </c>
      <c r="T131" s="21" t="e">
        <f ca="1">IF(AND(S131&lt;&gt; "", COUNTIF(BS!#REF!,S131)&gt;0),"Matched", "")</f>
        <v>#REF!</v>
      </c>
    </row>
    <row r="132" spans="1:22">
      <c r="A132" s="21" t="s">
        <v>42</v>
      </c>
      <c r="B132" s="21">
        <v>10111750</v>
      </c>
      <c r="C132" s="21">
        <v>4000465547</v>
      </c>
      <c r="D132" s="21">
        <v>50</v>
      </c>
      <c r="E132" s="21" t="s">
        <v>36</v>
      </c>
      <c r="F132" s="21" t="s">
        <v>43</v>
      </c>
      <c r="G132" s="21" t="s">
        <v>218</v>
      </c>
      <c r="H132" s="21" t="s">
        <v>220</v>
      </c>
      <c r="I132" s="21">
        <v>40</v>
      </c>
      <c r="J132" s="20">
        <v>80093.899999999994</v>
      </c>
      <c r="K132" s="21" t="s">
        <v>39</v>
      </c>
      <c r="L132" s="21" t="s">
        <v>44</v>
      </c>
      <c r="M132" s="21" t="str">
        <f t="shared" si="54"/>
        <v/>
      </c>
      <c r="N132" s="21" t="e">
        <f ca="1">IF(AND(M132&lt;&gt; "", COUNTIF(BS!#REF!,M132)&gt;0),"Matched", "")</f>
        <v>#REF!</v>
      </c>
      <c r="O132" s="21" t="str">
        <f t="shared" si="52"/>
        <v/>
      </c>
      <c r="P132" s="21" t="e">
        <f ca="1">IF(AND(O132&lt;&gt; "", COUNTIF(BS!#REF!,O132)&gt;0),"Matched", "")</f>
        <v>#REF!</v>
      </c>
      <c r="Q132" s="21" t="str">
        <f t="shared" si="53"/>
        <v/>
      </c>
      <c r="R132" s="21" t="e">
        <f ca="1">IF(AND(Q132&lt;&gt; "", COUNTIF(BS!#REF!,Q132)&gt;0),"Matched", "")</f>
        <v>#REF!</v>
      </c>
      <c r="S132" s="21" t="str">
        <f ca="1">IF(AND(J132&gt; 0, F132="DB"),"Logic4"&amp;"_"&amp;H132 &amp;"_"&amp; 445339.64,"")</f>
        <v>Logic4_26.04.2020_445339.64</v>
      </c>
      <c r="T132" s="21" t="e">
        <f ca="1">IF(AND(S132&lt;&gt; "", COUNTIF(BS!#REF!,S132)&gt;0),"Matched", "")</f>
        <v>#REF!</v>
      </c>
    </row>
    <row r="133" spans="1:22">
      <c r="A133" s="21">
        <v>20200426</v>
      </c>
      <c r="B133" s="21">
        <v>10111750</v>
      </c>
      <c r="C133" s="21">
        <v>3000106555</v>
      </c>
      <c r="D133" s="21">
        <v>50</v>
      </c>
      <c r="E133" s="21">
        <v>0</v>
      </c>
      <c r="F133" s="21" t="s">
        <v>46</v>
      </c>
      <c r="G133" s="21" t="s">
        <v>220</v>
      </c>
      <c r="H133" s="21" t="s">
        <v>220</v>
      </c>
      <c r="I133" s="21">
        <v>50</v>
      </c>
      <c r="J133" s="20">
        <v>-445020.88</v>
      </c>
      <c r="K133" s="21" t="s">
        <v>39</v>
      </c>
      <c r="L133" s="21" t="s">
        <v>221</v>
      </c>
      <c r="M133" s="21" t="str">
        <f t="shared" si="54"/>
        <v>Logic1_04_445020.88</v>
      </c>
      <c r="N133" s="21" t="e">
        <f ca="1">IF(AND(M133&lt;&gt; "", COUNTIF(BS!#REF!,M133)&gt;0),"Matched", "")</f>
        <v>#REF!</v>
      </c>
    </row>
    <row r="134" spans="1:22">
      <c r="H134" s="21" t="s">
        <v>220</v>
      </c>
      <c r="J134" s="21">
        <v>0</v>
      </c>
      <c r="K134" s="21" t="s">
        <v>39</v>
      </c>
      <c r="M134" s="21" t="str">
        <f t="shared" si="54"/>
        <v/>
      </c>
      <c r="N134" s="21" t="e">
        <f ca="1">IF(AND(M134&lt;&gt; "", COUNTIF(BS!#REF!,M134)&gt;0),"Matched", "")</f>
        <v>#REF!</v>
      </c>
      <c r="O134" s="21" t="str">
        <f t="shared" ref="O134:O138" si="55">IF( J134&lt; 0,"Logic2"&amp;"_"&amp;G134&amp;"_"&amp; J134*-1,"")</f>
        <v/>
      </c>
      <c r="P134" s="21" t="e">
        <f ca="1">IF(AND(O134&lt;&gt; "", COUNTIF(BS!#REF!,O134)&gt;0),"Matched", "")</f>
        <v>#REF!</v>
      </c>
      <c r="Q134" s="21" t="str">
        <f t="shared" ref="Q134:Q135" si="56">IF(F134="SA","Logic3"&amp;"_"&amp;J134,"")</f>
        <v/>
      </c>
      <c r="R134" s="21" t="e">
        <f ca="1">IF(AND(Q134&lt;&gt; "", COUNTIF(BS!#REF!,Q134)&gt;0),"Matched", "")</f>
        <v>#REF!</v>
      </c>
      <c r="T134" s="21" t="e">
        <f ca="1">IF(AND(S134&lt;&gt; "", COUNTIF(BS!#REF!,S134)&gt;0),"Matched", "")</f>
        <v>#REF!</v>
      </c>
      <c r="V134" s="21" t="e">
        <f ca="1">IF(AND(U134&lt;&gt; "", COUNTIF(BS!#REF!,U134)&gt;0),"Matched", "")</f>
        <v>#REF!</v>
      </c>
    </row>
    <row r="135" spans="1:22">
      <c r="A135" s="21">
        <v>20200427</v>
      </c>
      <c r="B135" s="21">
        <v>10111750</v>
      </c>
      <c r="C135" s="21">
        <v>7800014926</v>
      </c>
      <c r="D135" s="21">
        <v>50</v>
      </c>
      <c r="E135" s="21" t="s">
        <v>36</v>
      </c>
      <c r="F135" s="21" t="s">
        <v>37</v>
      </c>
      <c r="G135" s="21" t="s">
        <v>222</v>
      </c>
      <c r="H135" s="21" t="s">
        <v>222</v>
      </c>
      <c r="I135" s="21">
        <v>50</v>
      </c>
      <c r="J135" s="21">
        <v>-494.76</v>
      </c>
      <c r="K135" s="21" t="s">
        <v>39</v>
      </c>
      <c r="L135" s="21" t="s">
        <v>168</v>
      </c>
      <c r="M135" s="21" t="str">
        <f t="shared" si="54"/>
        <v/>
      </c>
      <c r="N135" s="21" t="e">
        <f ca="1">IF(AND(M135&lt;&gt; "", COUNTIF(BS!#REF!,M135)&gt;0),"Matched", "")</f>
        <v>#REF!</v>
      </c>
      <c r="O135" s="21" t="str">
        <f t="shared" si="55"/>
        <v>Logic2_27.04.2020_494.76</v>
      </c>
      <c r="P135" s="21" t="e">
        <f ca="1">IF(AND(O135&lt;&gt; "", COUNTIF(BS!#REF!,O135)&gt;0),"Matched", "")</f>
        <v>#REF!</v>
      </c>
      <c r="Q135" s="21" t="str">
        <f t="shared" si="56"/>
        <v/>
      </c>
      <c r="R135" s="21" t="e">
        <f ca="1">IF(AND(Q135&lt;&gt; "", COUNTIF(BS!#REF!,Q135)&gt;0),"Matched", "")</f>
        <v>#REF!</v>
      </c>
      <c r="T135" s="21" t="e">
        <f ca="1">IF(AND(S135&lt;&gt; "", COUNTIF(BS!#REF!,S135)&gt;0),"Matched", "")</f>
        <v>#REF!</v>
      </c>
      <c r="U135" s="21" t="str">
        <f ca="1">IF(F135="DA","Logic5"&amp;"_"&amp;H135 &amp;"_"&amp; -494.76*-1,"")</f>
        <v>Logic5_27.04.2020_494.76</v>
      </c>
      <c r="V135" s="21" t="e">
        <f ca="1">IF(AND(U135&lt;&gt; "", COUNTIF(BS!#REF!,U135)&gt;0),"Matched", "")</f>
        <v>#REF!</v>
      </c>
    </row>
    <row r="136" spans="1:22">
      <c r="A136" s="21">
        <v>20200427</v>
      </c>
      <c r="B136" s="21">
        <v>10111750</v>
      </c>
      <c r="C136" s="21">
        <v>7800014919</v>
      </c>
      <c r="D136" s="21">
        <v>50</v>
      </c>
      <c r="E136" s="21" t="s">
        <v>36</v>
      </c>
      <c r="F136" s="21" t="s">
        <v>37</v>
      </c>
      <c r="G136" s="21" t="s">
        <v>222</v>
      </c>
      <c r="H136" s="21" t="s">
        <v>222</v>
      </c>
      <c r="I136" s="21">
        <v>50</v>
      </c>
      <c r="J136" s="21">
        <v>-139.34</v>
      </c>
      <c r="K136" s="21" t="s">
        <v>39</v>
      </c>
      <c r="L136" s="21" t="s">
        <v>168</v>
      </c>
      <c r="M136" s="21" t="str">
        <f t="shared" si="54"/>
        <v/>
      </c>
      <c r="N136" s="21" t="e">
        <f ca="1">IF(AND(M136&lt;&gt; "", COUNTIF(BS!#REF!,M136)&gt;0),"Matched", "")</f>
        <v>#REF!</v>
      </c>
      <c r="O136" s="21" t="str">
        <f t="shared" si="55"/>
        <v>Logic2_27.04.2020_139.34</v>
      </c>
      <c r="P136" s="21" t="e">
        <f ca="1">IF(AND(O136&lt;&gt; "", COUNTIF(BS!#REF!,O136)&gt;0),"Matched", "")</f>
        <v>#REF!</v>
      </c>
    </row>
    <row r="137" spans="1:22">
      <c r="A137" s="21" t="s">
        <v>42</v>
      </c>
      <c r="B137" s="21">
        <v>10111750</v>
      </c>
      <c r="C137" s="21">
        <v>4000469698</v>
      </c>
      <c r="D137" s="21">
        <v>50</v>
      </c>
      <c r="E137" s="21" t="s">
        <v>36</v>
      </c>
      <c r="F137" s="21" t="s">
        <v>43</v>
      </c>
      <c r="G137" s="21" t="s">
        <v>220</v>
      </c>
      <c r="H137" s="21" t="s">
        <v>222</v>
      </c>
      <c r="I137" s="21">
        <v>40</v>
      </c>
      <c r="J137" s="20">
        <v>50334.47</v>
      </c>
      <c r="K137" s="21" t="s">
        <v>39</v>
      </c>
      <c r="L137" s="21" t="s">
        <v>44</v>
      </c>
      <c r="M137" s="21" t="str">
        <f t="shared" si="54"/>
        <v/>
      </c>
      <c r="N137" s="21" t="e">
        <f ca="1">IF(AND(M137&lt;&gt; "", COUNTIF(BS!#REF!,M137)&gt;0),"Matched", "")</f>
        <v>#REF!</v>
      </c>
      <c r="O137" s="21" t="str">
        <f t="shared" si="55"/>
        <v/>
      </c>
      <c r="P137" s="21" t="e">
        <f ca="1">IF(AND(O137&lt;&gt; "", COUNTIF(BS!#REF!,O137)&gt;0),"Matched", "")</f>
        <v>#REF!</v>
      </c>
      <c r="Q137" s="21" t="str">
        <f t="shared" ref="Q137:Q138" si="57">IF(F137="SA","Logic3"&amp;"_"&amp;J137,"")</f>
        <v/>
      </c>
      <c r="R137" s="21" t="e">
        <f ca="1">IF(AND(Q137&lt;&gt; "", COUNTIF(BS!#REF!,Q137)&gt;0),"Matched", "")</f>
        <v>#REF!</v>
      </c>
      <c r="S137" s="21" t="str">
        <f ca="1">IF(AND(J137&gt; 0, F137="DB"),"Logic4"&amp;"_"&amp;H137 &amp;"_"&amp; 878914.08,"")</f>
        <v>Logic4_27.04.2020_878914.08</v>
      </c>
      <c r="T137" s="21" t="e">
        <f ca="1">IF(AND(S137&lt;&gt; "", COUNTIF(BS!#REF!,S137)&gt;0),"Matched", "")</f>
        <v>#REF!</v>
      </c>
    </row>
    <row r="138" spans="1:22">
      <c r="A138" s="21" t="s">
        <v>42</v>
      </c>
      <c r="B138" s="21">
        <v>10111750</v>
      </c>
      <c r="C138" s="21">
        <v>4000469699</v>
      </c>
      <c r="D138" s="21">
        <v>50</v>
      </c>
      <c r="E138" s="21" t="s">
        <v>36</v>
      </c>
      <c r="F138" s="21" t="s">
        <v>43</v>
      </c>
      <c r="G138" s="21" t="s">
        <v>222</v>
      </c>
      <c r="H138" s="21" t="s">
        <v>222</v>
      </c>
      <c r="I138" s="21">
        <v>40</v>
      </c>
      <c r="J138" s="20">
        <v>828579.61</v>
      </c>
      <c r="K138" s="21" t="s">
        <v>39</v>
      </c>
      <c r="L138" s="21" t="s">
        <v>44</v>
      </c>
      <c r="M138" s="21" t="str">
        <f t="shared" si="54"/>
        <v/>
      </c>
      <c r="N138" s="21" t="e">
        <f ca="1">IF(AND(M138&lt;&gt; "", COUNTIF(BS!#REF!,M138)&gt;0),"Matched", "")</f>
        <v>#REF!</v>
      </c>
      <c r="O138" s="21" t="str">
        <f t="shared" si="55"/>
        <v/>
      </c>
      <c r="P138" s="21" t="e">
        <f ca="1">IF(AND(O138&lt;&gt; "", COUNTIF(BS!#REF!,O138)&gt;0),"Matched", "")</f>
        <v>#REF!</v>
      </c>
      <c r="Q138" s="21" t="str">
        <f t="shared" si="57"/>
        <v/>
      </c>
      <c r="R138" s="21" t="e">
        <f ca="1">IF(AND(Q138&lt;&gt; "", COUNTIF(BS!#REF!,Q138)&gt;0),"Matched", "")</f>
        <v>#REF!</v>
      </c>
      <c r="S138" s="21" t="str">
        <f ca="1">IF(AND(J138&gt; 0, F138="DB"),"Logic4"&amp;"_"&amp;H138 &amp;"_"&amp; 878914.08,"")</f>
        <v>Logic4_27.04.2020_878914.08</v>
      </c>
      <c r="T138" s="21" t="e">
        <f ca="1">IF(AND(S138&lt;&gt; "", COUNTIF(BS!#REF!,S138)&gt;0),"Matched", "")</f>
        <v>#REF!</v>
      </c>
    </row>
    <row r="139" spans="1:22">
      <c r="A139" s="21">
        <v>20200427</v>
      </c>
      <c r="B139" s="21">
        <v>10111750</v>
      </c>
      <c r="C139" s="21">
        <v>3000106557</v>
      </c>
      <c r="D139" s="21">
        <v>50</v>
      </c>
      <c r="E139" s="21">
        <v>0</v>
      </c>
      <c r="F139" s="21" t="s">
        <v>46</v>
      </c>
      <c r="G139" s="21" t="s">
        <v>222</v>
      </c>
      <c r="H139" s="21" t="s">
        <v>222</v>
      </c>
      <c r="I139" s="21">
        <v>50</v>
      </c>
      <c r="J139" s="20">
        <v>-878419.32</v>
      </c>
      <c r="K139" s="21" t="s">
        <v>39</v>
      </c>
      <c r="L139" s="21" t="s">
        <v>223</v>
      </c>
      <c r="M139" s="21" t="str">
        <f t="shared" si="54"/>
        <v>Logic1_04_878419.32</v>
      </c>
      <c r="N139" s="21" t="e">
        <f ca="1">IF(AND(M139&lt;&gt; "", COUNTIF(BS!#REF!,M139)&gt;0),"Matched", "")</f>
        <v>#REF!</v>
      </c>
    </row>
    <row r="140" spans="1:22">
      <c r="A140" s="21">
        <v>20200427</v>
      </c>
      <c r="B140" s="21">
        <v>10111750</v>
      </c>
      <c r="C140" s="21">
        <v>3000106556</v>
      </c>
      <c r="D140" s="21">
        <v>50</v>
      </c>
      <c r="E140" s="21">
        <v>0</v>
      </c>
      <c r="F140" s="21" t="s">
        <v>46</v>
      </c>
      <c r="G140" s="21" t="s">
        <v>222</v>
      </c>
      <c r="H140" s="21" t="s">
        <v>222</v>
      </c>
      <c r="I140" s="21">
        <v>40</v>
      </c>
      <c r="J140" s="21">
        <v>139.34</v>
      </c>
      <c r="K140" s="21" t="s">
        <v>39</v>
      </c>
      <c r="L140" s="21" t="s">
        <v>224</v>
      </c>
      <c r="M140" s="21" t="str">
        <f t="shared" si="54"/>
        <v>Logic1_04_-139.34</v>
      </c>
      <c r="N140" s="21" t="e">
        <f ca="1">IF(AND(M140&lt;&gt; "", COUNTIF(BS!#REF!,M140)&gt;0),"Matched", "")</f>
        <v>#REF!</v>
      </c>
      <c r="O140" s="21" t="str">
        <f t="shared" ref="O140:O145" si="58">IF( J140&lt; 0,"Logic2"&amp;"_"&amp;G140&amp;"_"&amp; J140*-1,"")</f>
        <v/>
      </c>
      <c r="P140" s="21" t="e">
        <f ca="1">IF(AND(O140&lt;&gt; "", COUNTIF(BS!#REF!,O140)&gt;0),"Matched", "")</f>
        <v>#REF!</v>
      </c>
      <c r="Q140" s="21" t="str">
        <f t="shared" ref="Q140:Q145" si="59">IF(F140="SA","Logic3"&amp;"_"&amp;J140,"")</f>
        <v>Logic3_139.34</v>
      </c>
      <c r="R140" s="21" t="e">
        <f ca="1">IF(AND(Q140&lt;&gt; "", COUNTIF(BS!#REF!,Q140)&gt;0),"Matched", "")</f>
        <v>#REF!</v>
      </c>
    </row>
    <row r="141" spans="1:22">
      <c r="H141" s="21" t="s">
        <v>222</v>
      </c>
      <c r="J141" s="21">
        <v>0</v>
      </c>
      <c r="K141" s="21" t="s">
        <v>39</v>
      </c>
      <c r="M141" s="21" t="str">
        <f t="shared" si="54"/>
        <v/>
      </c>
      <c r="N141" s="21" t="e">
        <f ca="1">IF(AND(M141&lt;&gt; "", COUNTIF(BS!#REF!,M141)&gt;0),"Matched", "")</f>
        <v>#REF!</v>
      </c>
      <c r="O141" s="21" t="str">
        <f t="shared" si="58"/>
        <v/>
      </c>
      <c r="P141" s="21" t="e">
        <f ca="1">IF(AND(O141&lt;&gt; "", COUNTIF(BS!#REF!,O141)&gt;0),"Matched", "")</f>
        <v>#REF!</v>
      </c>
      <c r="Q141" s="21" t="str">
        <f t="shared" si="59"/>
        <v/>
      </c>
      <c r="R141" s="21" t="e">
        <f ca="1">IF(AND(Q141&lt;&gt; "", COUNTIF(BS!#REF!,Q141)&gt;0),"Matched", "")</f>
        <v>#REF!</v>
      </c>
      <c r="T141" s="21" t="e">
        <f ca="1">IF(AND(S141&lt;&gt; "", COUNTIF(BS!#REF!,S141)&gt;0),"Matched", "")</f>
        <v>#REF!</v>
      </c>
      <c r="V141" s="21" t="e">
        <f ca="1">IF(AND(U141&lt;&gt; "", COUNTIF(BS!#REF!,U141)&gt;0),"Matched", "")</f>
        <v>#REF!</v>
      </c>
    </row>
    <row r="142" spans="1:22">
      <c r="A142" s="21">
        <v>20200428</v>
      </c>
      <c r="B142" s="21">
        <v>10111750</v>
      </c>
      <c r="C142" s="21">
        <v>7800014930</v>
      </c>
      <c r="D142" s="21">
        <v>50</v>
      </c>
      <c r="E142" s="21" t="s">
        <v>36</v>
      </c>
      <c r="F142" s="21" t="s">
        <v>37</v>
      </c>
      <c r="G142" s="21" t="s">
        <v>225</v>
      </c>
      <c r="H142" s="21" t="s">
        <v>225</v>
      </c>
      <c r="I142" s="21">
        <v>50</v>
      </c>
      <c r="J142" s="21">
        <v>-488.75</v>
      </c>
      <c r="K142" s="21" t="s">
        <v>39</v>
      </c>
      <c r="L142" s="21" t="s">
        <v>168</v>
      </c>
      <c r="M142" s="21" t="str">
        <f t="shared" si="54"/>
        <v/>
      </c>
      <c r="N142" s="21" t="e">
        <f ca="1">IF(AND(M142&lt;&gt; "", COUNTIF(BS!#REF!,M142)&gt;0),"Matched", "")</f>
        <v>#REF!</v>
      </c>
      <c r="O142" s="21" t="str">
        <f t="shared" si="58"/>
        <v>Logic2_28.04.2020_488.75</v>
      </c>
      <c r="P142" s="21" t="e">
        <f ca="1">IF(AND(O142&lt;&gt; "", COUNTIF(BS!#REF!,O142)&gt;0),"Matched", "")</f>
        <v>#REF!</v>
      </c>
      <c r="Q142" s="21" t="str">
        <f t="shared" si="59"/>
        <v/>
      </c>
      <c r="R142" s="21" t="e">
        <f ca="1">IF(AND(Q142&lt;&gt; "", COUNTIF(BS!#REF!,Q142)&gt;0),"Matched", "")</f>
        <v>#REF!</v>
      </c>
      <c r="T142" s="21" t="e">
        <f ca="1">IF(AND(S142&lt;&gt; "", COUNTIF(BS!#REF!,S142)&gt;0),"Matched", "")</f>
        <v>#REF!</v>
      </c>
      <c r="U142" s="21" t="str">
        <f ca="1">IF(F142="DA","Logic5"&amp;"_"&amp;H142 &amp;"_"&amp; -488.75*-1,"")</f>
        <v>Logic5_28.04.2020_488.75</v>
      </c>
      <c r="V142" s="21" t="e">
        <f ca="1">IF(AND(U142&lt;&gt; "", COUNTIF(BS!#REF!,U142)&gt;0),"Matched", "")</f>
        <v>#REF!</v>
      </c>
    </row>
    <row r="143" spans="1:22">
      <c r="A143" s="21" t="s">
        <v>42</v>
      </c>
      <c r="B143" s="21">
        <v>10111750</v>
      </c>
      <c r="C143" s="21">
        <v>4000473674</v>
      </c>
      <c r="D143" s="21">
        <v>50</v>
      </c>
      <c r="E143" s="21" t="s">
        <v>36</v>
      </c>
      <c r="F143" s="21" t="s">
        <v>43</v>
      </c>
      <c r="G143" s="21" t="s">
        <v>225</v>
      </c>
      <c r="H143" s="21" t="s">
        <v>225</v>
      </c>
      <c r="I143" s="21">
        <v>40</v>
      </c>
      <c r="J143" s="20">
        <v>712957.88</v>
      </c>
      <c r="K143" s="21" t="s">
        <v>39</v>
      </c>
      <c r="L143" s="21" t="s">
        <v>44</v>
      </c>
      <c r="M143" s="21" t="str">
        <f t="shared" si="54"/>
        <v/>
      </c>
      <c r="N143" s="21" t="e">
        <f ca="1">IF(AND(M143&lt;&gt; "", COUNTIF(BS!#REF!,M143)&gt;0),"Matched", "")</f>
        <v>#REF!</v>
      </c>
      <c r="O143" s="21" t="str">
        <f t="shared" si="58"/>
        <v/>
      </c>
      <c r="P143" s="21" t="e">
        <f ca="1">IF(AND(O143&lt;&gt; "", COUNTIF(BS!#REF!,O143)&gt;0),"Matched", "")</f>
        <v>#REF!</v>
      </c>
      <c r="Q143" s="21" t="str">
        <f t="shared" si="59"/>
        <v/>
      </c>
      <c r="R143" s="21" t="e">
        <f ca="1">IF(AND(Q143&lt;&gt; "", COUNTIF(BS!#REF!,Q143)&gt;0),"Matched", "")</f>
        <v>#REF!</v>
      </c>
      <c r="S143" s="21" t="str">
        <f ca="1">IF(AND(J143&gt; 0, F143="DB"),"Logic4"&amp;"_"&amp;H143 &amp;"_"&amp; 840670.88,"")</f>
        <v>Logic4_28.04.2020_840670.88</v>
      </c>
      <c r="T143" s="21" t="e">
        <f ca="1">IF(AND(S143&lt;&gt; "", COUNTIF(BS!#REF!,S143)&gt;0),"Matched", "")</f>
        <v>#REF!</v>
      </c>
    </row>
    <row r="144" spans="1:22">
      <c r="A144" s="21" t="s">
        <v>42</v>
      </c>
      <c r="B144" s="21">
        <v>10111750</v>
      </c>
      <c r="C144" s="21">
        <v>4000473673</v>
      </c>
      <c r="D144" s="21">
        <v>50</v>
      </c>
      <c r="E144" s="21" t="s">
        <v>36</v>
      </c>
      <c r="F144" s="21" t="s">
        <v>43</v>
      </c>
      <c r="G144" s="21" t="s">
        <v>222</v>
      </c>
      <c r="H144" s="21" t="s">
        <v>225</v>
      </c>
      <c r="I144" s="21">
        <v>40</v>
      </c>
      <c r="J144" s="20">
        <v>126863</v>
      </c>
      <c r="K144" s="21" t="s">
        <v>39</v>
      </c>
      <c r="L144" s="21" t="s">
        <v>44</v>
      </c>
      <c r="M144" s="21" t="str">
        <f t="shared" si="54"/>
        <v/>
      </c>
      <c r="N144" s="21" t="e">
        <f ca="1">IF(AND(M144&lt;&gt; "", COUNTIF(BS!#REF!,M144)&gt;0),"Matched", "")</f>
        <v>#REF!</v>
      </c>
      <c r="O144" s="21" t="str">
        <f t="shared" si="58"/>
        <v/>
      </c>
      <c r="P144" s="21" t="e">
        <f ca="1">IF(AND(O144&lt;&gt; "", COUNTIF(BS!#REF!,O144)&gt;0),"Matched", "")</f>
        <v>#REF!</v>
      </c>
      <c r="Q144" s="21" t="str">
        <f t="shared" si="59"/>
        <v/>
      </c>
      <c r="R144" s="21" t="e">
        <f ca="1">IF(AND(Q144&lt;&gt; "", COUNTIF(BS!#REF!,Q144)&gt;0),"Matched", "")</f>
        <v>#REF!</v>
      </c>
      <c r="S144" s="21" t="str">
        <f ca="1">IF(AND(J144&gt; 0, F144="DB"),"Logic4"&amp;"_"&amp;H144 &amp;"_"&amp; 840670.88,"")</f>
        <v>Logic4_28.04.2020_840670.88</v>
      </c>
      <c r="T144" s="21" t="e">
        <f ca="1">IF(AND(S144&lt;&gt; "", COUNTIF(BS!#REF!,S144)&gt;0),"Matched", "")</f>
        <v>#REF!</v>
      </c>
    </row>
    <row r="145" spans="1:22">
      <c r="A145" s="21" t="s">
        <v>42</v>
      </c>
      <c r="B145" s="21">
        <v>10111750</v>
      </c>
      <c r="C145" s="21">
        <v>4000473672</v>
      </c>
      <c r="D145" s="21">
        <v>50</v>
      </c>
      <c r="E145" s="21" t="s">
        <v>36</v>
      </c>
      <c r="F145" s="21" t="s">
        <v>43</v>
      </c>
      <c r="G145" s="21" t="s">
        <v>220</v>
      </c>
      <c r="H145" s="21" t="s">
        <v>225</v>
      </c>
      <c r="I145" s="21">
        <v>40</v>
      </c>
      <c r="J145" s="21">
        <v>850</v>
      </c>
      <c r="K145" s="21" t="s">
        <v>39</v>
      </c>
      <c r="L145" s="21" t="s">
        <v>44</v>
      </c>
      <c r="M145" s="21" t="str">
        <f t="shared" si="54"/>
        <v/>
      </c>
      <c r="N145" s="21" t="e">
        <f ca="1">IF(AND(M145&lt;&gt; "", COUNTIF(BS!#REF!,M145)&gt;0),"Matched", "")</f>
        <v>#REF!</v>
      </c>
      <c r="O145" s="21" t="str">
        <f t="shared" si="58"/>
        <v/>
      </c>
      <c r="P145" s="21" t="e">
        <f ca="1">IF(AND(O145&lt;&gt; "", COUNTIF(BS!#REF!,O145)&gt;0),"Matched", "")</f>
        <v>#REF!</v>
      </c>
      <c r="Q145" s="21" t="str">
        <f t="shared" si="59"/>
        <v/>
      </c>
      <c r="R145" s="21" t="e">
        <f ca="1">IF(AND(Q145&lt;&gt; "", COUNTIF(BS!#REF!,Q145)&gt;0),"Matched", "")</f>
        <v>#REF!</v>
      </c>
      <c r="S145" s="21" t="str">
        <f ca="1">IF(AND(J145&gt; 0, F145="DB"),"Logic4"&amp;"_"&amp;H145 &amp;"_"&amp; 840670.88,"")</f>
        <v>Logic4_28.04.2020_840670.88</v>
      </c>
      <c r="T145" s="21" t="e">
        <f ca="1">IF(AND(S145&lt;&gt; "", COUNTIF(BS!#REF!,S145)&gt;0),"Matched", "")</f>
        <v>#REF!</v>
      </c>
    </row>
    <row r="146" spans="1:22">
      <c r="A146" s="21">
        <v>20200428</v>
      </c>
      <c r="B146" s="21">
        <v>10111750</v>
      </c>
      <c r="C146" s="21">
        <v>3000106558</v>
      </c>
      <c r="D146" s="21">
        <v>50</v>
      </c>
      <c r="E146" s="21">
        <v>0</v>
      </c>
      <c r="F146" s="21" t="s">
        <v>46</v>
      </c>
      <c r="G146" s="21" t="s">
        <v>225</v>
      </c>
      <c r="H146" s="21" t="s">
        <v>225</v>
      </c>
      <c r="I146" s="21">
        <v>50</v>
      </c>
      <c r="J146" s="20">
        <v>-840182.13</v>
      </c>
      <c r="K146" s="21" t="s">
        <v>39</v>
      </c>
      <c r="L146" s="21" t="s">
        <v>226</v>
      </c>
      <c r="M146" s="21" t="str">
        <f t="shared" si="54"/>
        <v>Logic1_04_840182.13</v>
      </c>
      <c r="N146" s="21" t="e">
        <f ca="1">IF(AND(M146&lt;&gt; "", COUNTIF(BS!#REF!,M146)&gt;0),"Matched", "")</f>
        <v>#REF!</v>
      </c>
    </row>
    <row r="147" spans="1:22">
      <c r="H147" s="21" t="s">
        <v>225</v>
      </c>
      <c r="J147" s="21">
        <v>0</v>
      </c>
      <c r="K147" s="21" t="s">
        <v>39</v>
      </c>
      <c r="M147" s="21" t="str">
        <f t="shared" si="54"/>
        <v/>
      </c>
      <c r="N147" s="21" t="e">
        <f ca="1">IF(AND(M147&lt;&gt; "", COUNTIF(BS!#REF!,M147)&gt;0),"Matched", "")</f>
        <v>#REF!</v>
      </c>
      <c r="O147" s="21" t="str">
        <f t="shared" ref="O147:O150" si="60">IF( J147&lt; 0,"Logic2"&amp;"_"&amp;G147&amp;"_"&amp; J147*-1,"")</f>
        <v/>
      </c>
      <c r="P147" s="21" t="e">
        <f ca="1">IF(AND(O147&lt;&gt; "", COUNTIF(BS!#REF!,O147)&gt;0),"Matched", "")</f>
        <v>#REF!</v>
      </c>
      <c r="Q147" s="21" t="str">
        <f t="shared" ref="Q147:Q150" si="61">IF(F147="SA","Logic3"&amp;"_"&amp;J147,"")</f>
        <v/>
      </c>
      <c r="R147" s="21" t="e">
        <f ca="1">IF(AND(Q147&lt;&gt; "", COUNTIF(BS!#REF!,Q147)&gt;0),"Matched", "")</f>
        <v>#REF!</v>
      </c>
      <c r="T147" s="21" t="e">
        <f ca="1">IF(AND(S147&lt;&gt; "", COUNTIF(BS!#REF!,S147)&gt;0),"Matched", "")</f>
        <v>#REF!</v>
      </c>
      <c r="V147" s="21" t="e">
        <f ca="1">IF(AND(U147&lt;&gt; "", COUNTIF(BS!#REF!,U147)&gt;0),"Matched", "")</f>
        <v>#REF!</v>
      </c>
    </row>
    <row r="148" spans="1:22">
      <c r="A148" s="21">
        <v>20200429</v>
      </c>
      <c r="B148" s="21">
        <v>10111750</v>
      </c>
      <c r="C148" s="21">
        <v>7800014932</v>
      </c>
      <c r="D148" s="21">
        <v>50</v>
      </c>
      <c r="E148" s="21" t="s">
        <v>36</v>
      </c>
      <c r="F148" s="21" t="s">
        <v>37</v>
      </c>
      <c r="G148" s="21" t="s">
        <v>227</v>
      </c>
      <c r="H148" s="21" t="s">
        <v>227</v>
      </c>
      <c r="I148" s="21">
        <v>50</v>
      </c>
      <c r="J148" s="21">
        <v>-617.99</v>
      </c>
      <c r="K148" s="21" t="s">
        <v>39</v>
      </c>
      <c r="L148" s="21" t="s">
        <v>168</v>
      </c>
      <c r="M148" s="21" t="str">
        <f t="shared" si="54"/>
        <v/>
      </c>
      <c r="N148" s="21" t="e">
        <f ca="1">IF(AND(M148&lt;&gt; "", COUNTIF(BS!#REF!,M148)&gt;0),"Matched", "")</f>
        <v>#REF!</v>
      </c>
      <c r="O148" s="21" t="str">
        <f t="shared" si="60"/>
        <v>Logic2_29.04.2020_617.99</v>
      </c>
      <c r="P148" s="21" t="e">
        <f ca="1">IF(AND(O148&lt;&gt; "", COUNTIF(BS!#REF!,O148)&gt;0),"Matched", "")</f>
        <v>#REF!</v>
      </c>
      <c r="Q148" s="21" t="str">
        <f t="shared" si="61"/>
        <v/>
      </c>
      <c r="R148" s="21" t="e">
        <f ca="1">IF(AND(Q148&lt;&gt; "", COUNTIF(BS!#REF!,Q148)&gt;0),"Matched", "")</f>
        <v>#REF!</v>
      </c>
      <c r="T148" s="21" t="e">
        <f ca="1">IF(AND(S148&lt;&gt; "", COUNTIF(BS!#REF!,S148)&gt;0),"Matched", "")</f>
        <v>#REF!</v>
      </c>
      <c r="U148" s="21" t="str">
        <f ca="1">IF(F148="DA","Logic5"&amp;"_"&amp;H148 &amp;"_"&amp; -617.99*-1,"")</f>
        <v>Logic5_29.04.2020_617.99</v>
      </c>
      <c r="V148" s="21" t="e">
        <f ca="1">IF(AND(U148&lt;&gt; "", COUNTIF(BS!#REF!,U148)&gt;0),"Matched", "")</f>
        <v>#REF!</v>
      </c>
    </row>
    <row r="149" spans="1:22">
      <c r="A149" s="21" t="s">
        <v>42</v>
      </c>
      <c r="B149" s="21">
        <v>10111750</v>
      </c>
      <c r="C149" s="21">
        <v>4000478818</v>
      </c>
      <c r="D149" s="21">
        <v>50</v>
      </c>
      <c r="E149" s="21" t="s">
        <v>36</v>
      </c>
      <c r="F149" s="21" t="s">
        <v>43</v>
      </c>
      <c r="G149" s="21" t="s">
        <v>227</v>
      </c>
      <c r="H149" s="21" t="s">
        <v>227</v>
      </c>
      <c r="I149" s="21">
        <v>40</v>
      </c>
      <c r="J149" s="20">
        <v>749809.53</v>
      </c>
      <c r="K149" s="21" t="s">
        <v>39</v>
      </c>
      <c r="L149" s="21" t="s">
        <v>44</v>
      </c>
      <c r="M149" s="21" t="str">
        <f t="shared" si="54"/>
        <v/>
      </c>
      <c r="N149" s="21" t="e">
        <f ca="1">IF(AND(M149&lt;&gt; "", COUNTIF(BS!#REF!,M149)&gt;0),"Matched", "")</f>
        <v>#REF!</v>
      </c>
      <c r="O149" s="21" t="str">
        <f t="shared" si="60"/>
        <v/>
      </c>
      <c r="P149" s="21" t="e">
        <f ca="1">IF(AND(O149&lt;&gt; "", COUNTIF(BS!#REF!,O149)&gt;0),"Matched", "")</f>
        <v>#REF!</v>
      </c>
      <c r="Q149" s="21" t="str">
        <f t="shared" si="61"/>
        <v/>
      </c>
      <c r="R149" s="21" t="e">
        <f ca="1">IF(AND(Q149&lt;&gt; "", COUNTIF(BS!#REF!,Q149)&gt;0),"Matched", "")</f>
        <v>#REF!</v>
      </c>
      <c r="S149" s="21" t="str">
        <f ca="1">IF(AND(J149&gt; 0, F149="DB"),"Logic4"&amp;"_"&amp;H149 &amp;"_"&amp; 858422.02,"")</f>
        <v>Logic4_29.04.2020_858422.02</v>
      </c>
      <c r="T149" s="21" t="e">
        <f ca="1">IF(AND(S149&lt;&gt; "", COUNTIF(BS!#REF!,S149)&gt;0),"Matched", "")</f>
        <v>#REF!</v>
      </c>
    </row>
    <row r="150" spans="1:22">
      <c r="A150" s="21" t="s">
        <v>42</v>
      </c>
      <c r="B150" s="21">
        <v>10111750</v>
      </c>
      <c r="C150" s="21">
        <v>4000478817</v>
      </c>
      <c r="D150" s="21">
        <v>50</v>
      </c>
      <c r="E150" s="21" t="s">
        <v>36</v>
      </c>
      <c r="F150" s="21" t="s">
        <v>43</v>
      </c>
      <c r="G150" s="21" t="s">
        <v>225</v>
      </c>
      <c r="H150" s="21" t="s">
        <v>227</v>
      </c>
      <c r="I150" s="21">
        <v>40</v>
      </c>
      <c r="J150" s="20">
        <v>108612.49</v>
      </c>
      <c r="K150" s="21" t="s">
        <v>39</v>
      </c>
      <c r="L150" s="21" t="s">
        <v>44</v>
      </c>
      <c r="M150" s="21" t="str">
        <f t="shared" si="54"/>
        <v/>
      </c>
      <c r="N150" s="21" t="e">
        <f ca="1">IF(AND(M150&lt;&gt; "", COUNTIF(BS!#REF!,M150)&gt;0),"Matched", "")</f>
        <v>#REF!</v>
      </c>
      <c r="O150" s="21" t="str">
        <f t="shared" si="60"/>
        <v/>
      </c>
      <c r="P150" s="21" t="e">
        <f ca="1">IF(AND(O150&lt;&gt; "", COUNTIF(BS!#REF!,O150)&gt;0),"Matched", "")</f>
        <v>#REF!</v>
      </c>
      <c r="Q150" s="21" t="str">
        <f t="shared" si="61"/>
        <v/>
      </c>
      <c r="R150" s="21" t="e">
        <f ca="1">IF(AND(Q150&lt;&gt; "", COUNTIF(BS!#REF!,Q150)&gt;0),"Matched", "")</f>
        <v>#REF!</v>
      </c>
      <c r="S150" s="21" t="str">
        <f ca="1">IF(AND(J150&gt; 0, F150="DB"),"Logic4"&amp;"_"&amp;H150 &amp;"_"&amp; 858422.02,"")</f>
        <v>Logic4_29.04.2020_858422.02</v>
      </c>
      <c r="T150" s="21" t="e">
        <f ca="1">IF(AND(S150&lt;&gt; "", COUNTIF(BS!#REF!,S150)&gt;0),"Matched", "")</f>
        <v>#REF!</v>
      </c>
    </row>
    <row r="151" spans="1:22">
      <c r="A151" s="21">
        <v>20200429</v>
      </c>
      <c r="B151" s="21">
        <v>10111750</v>
      </c>
      <c r="C151" s="21">
        <v>3000106559</v>
      </c>
      <c r="D151" s="21">
        <v>50</v>
      </c>
      <c r="E151" s="21">
        <v>0</v>
      </c>
      <c r="F151" s="21" t="s">
        <v>46</v>
      </c>
      <c r="G151" s="21" t="s">
        <v>227</v>
      </c>
      <c r="H151" s="21" t="s">
        <v>227</v>
      </c>
      <c r="I151" s="21">
        <v>50</v>
      </c>
      <c r="J151" s="20">
        <v>-857804.03</v>
      </c>
      <c r="K151" s="21" t="s">
        <v>39</v>
      </c>
      <c r="L151" s="21" t="s">
        <v>228</v>
      </c>
      <c r="M151" s="21" t="str">
        <f t="shared" si="54"/>
        <v>Logic1_04_857804.03</v>
      </c>
      <c r="N151" s="21" t="e">
        <f ca="1">IF(AND(M151&lt;&gt; "", COUNTIF(BS!#REF!,M151)&gt;0),"Matched", "")</f>
        <v>#REF!</v>
      </c>
    </row>
    <row r="152" spans="1:22">
      <c r="H152" s="21" t="s">
        <v>227</v>
      </c>
      <c r="J152" s="21">
        <v>0</v>
      </c>
      <c r="K152" s="21" t="s">
        <v>39</v>
      </c>
      <c r="M152" s="21" t="str">
        <f t="shared" si="54"/>
        <v/>
      </c>
      <c r="N152" s="21" t="e">
        <f ca="1">IF(AND(M152&lt;&gt; "", COUNTIF(BS!#REF!,M152)&gt;0),"Matched", "")</f>
        <v>#REF!</v>
      </c>
      <c r="O152" s="21" t="str">
        <f t="shared" ref="O152:O156" si="62">IF( J152&lt; 0,"Logic2"&amp;"_"&amp;G152&amp;"_"&amp; J152*-1,"")</f>
        <v/>
      </c>
      <c r="P152" s="21" t="e">
        <f ca="1">IF(AND(O152&lt;&gt; "", COUNTIF(BS!#REF!,O152)&gt;0),"Matched", "")</f>
        <v>#REF!</v>
      </c>
      <c r="Q152" s="21" t="str">
        <f t="shared" ref="Q152:Q156" si="63">IF(F152="SA","Logic3"&amp;"_"&amp;J152,"")</f>
        <v/>
      </c>
      <c r="R152" s="21" t="e">
        <f ca="1">IF(AND(Q152&lt;&gt; "", COUNTIF(BS!#REF!,Q152)&gt;0),"Matched", "")</f>
        <v>#REF!</v>
      </c>
      <c r="T152" s="21" t="e">
        <f ca="1">IF(AND(S152&lt;&gt; "", COUNTIF(BS!#REF!,S152)&gt;0),"Matched", "")</f>
        <v>#REF!</v>
      </c>
      <c r="V152" s="21" t="e">
        <f ca="1">IF(AND(U152&lt;&gt; "", COUNTIF(BS!#REF!,U152)&gt;0),"Matched", "")</f>
        <v>#REF!</v>
      </c>
    </row>
    <row r="153" spans="1:22">
      <c r="A153" s="21">
        <v>20200430</v>
      </c>
      <c r="B153" s="21">
        <v>10111750</v>
      </c>
      <c r="C153" s="21">
        <v>7800014938</v>
      </c>
      <c r="D153" s="21">
        <v>50</v>
      </c>
      <c r="E153" s="21" t="s">
        <v>36</v>
      </c>
      <c r="F153" s="21" t="s">
        <v>37</v>
      </c>
      <c r="G153" s="21" t="s">
        <v>229</v>
      </c>
      <c r="H153" s="21" t="s">
        <v>229</v>
      </c>
      <c r="I153" s="21">
        <v>50</v>
      </c>
      <c r="J153" s="21">
        <v>-497.77</v>
      </c>
      <c r="K153" s="21" t="s">
        <v>39</v>
      </c>
      <c r="L153" s="21" t="s">
        <v>168</v>
      </c>
      <c r="M153" s="21" t="str">
        <f t="shared" si="54"/>
        <v/>
      </c>
      <c r="N153" s="21" t="e">
        <f ca="1">IF(AND(M153&lt;&gt; "", COUNTIF(BS!#REF!,M153)&gt;0),"Matched", "")</f>
        <v>#REF!</v>
      </c>
      <c r="O153" s="21" t="str">
        <f t="shared" si="62"/>
        <v>Logic2_30.04.2020_497.77</v>
      </c>
      <c r="P153" s="21" t="e">
        <f ca="1">IF(AND(O153&lt;&gt; "", COUNTIF(BS!#REF!,O153)&gt;0),"Matched", "")</f>
        <v>#REF!</v>
      </c>
      <c r="Q153" s="21" t="str">
        <f t="shared" si="63"/>
        <v/>
      </c>
      <c r="R153" s="21" t="e">
        <f ca="1">IF(AND(Q153&lt;&gt; "", COUNTIF(BS!#REF!,Q153)&gt;0),"Matched", "")</f>
        <v>#REF!</v>
      </c>
      <c r="T153" s="21" t="e">
        <f ca="1">IF(AND(S153&lt;&gt; "", COUNTIF(BS!#REF!,S153)&gt;0),"Matched", "")</f>
        <v>#REF!</v>
      </c>
      <c r="U153" s="21" t="str">
        <f ca="1">IF(F153="DA","Logic5"&amp;"_"&amp;H153 &amp;"_"&amp; -497.77*-1,"")</f>
        <v>Logic5_30.04.2020_497.77</v>
      </c>
      <c r="V153" s="21" t="e">
        <f ca="1">IF(AND(U153&lt;&gt; "", COUNTIF(BS!#REF!,U153)&gt;0),"Matched", "")</f>
        <v>#REF!</v>
      </c>
    </row>
    <row r="154" spans="1:22">
      <c r="A154" s="21" t="s">
        <v>42</v>
      </c>
      <c r="B154" s="21">
        <v>10111750</v>
      </c>
      <c r="C154" s="21">
        <v>4000481856</v>
      </c>
      <c r="D154" s="21">
        <v>50</v>
      </c>
      <c r="E154" s="21" t="s">
        <v>36</v>
      </c>
      <c r="F154" s="21" t="s">
        <v>43</v>
      </c>
      <c r="G154" s="21" t="s">
        <v>227</v>
      </c>
      <c r="H154" s="21" t="s">
        <v>229</v>
      </c>
      <c r="I154" s="21">
        <v>40</v>
      </c>
      <c r="J154" s="20">
        <v>135474.79</v>
      </c>
      <c r="K154" s="21" t="s">
        <v>39</v>
      </c>
      <c r="L154" s="21" t="s">
        <v>44</v>
      </c>
      <c r="M154" s="21" t="str">
        <f t="shared" si="54"/>
        <v/>
      </c>
      <c r="N154" s="21" t="e">
        <f ca="1">IF(AND(M154&lt;&gt; "", COUNTIF(BS!#REF!,M154)&gt;0),"Matched", "")</f>
        <v>#REF!</v>
      </c>
      <c r="O154" s="21" t="str">
        <f t="shared" si="62"/>
        <v/>
      </c>
      <c r="P154" s="21" t="e">
        <f ca="1">IF(AND(O154&lt;&gt; "", COUNTIF(BS!#REF!,O154)&gt;0),"Matched", "")</f>
        <v>#REF!</v>
      </c>
      <c r="Q154" s="21" t="str">
        <f t="shared" si="63"/>
        <v/>
      </c>
      <c r="R154" s="21" t="e">
        <f ca="1">IF(AND(Q154&lt;&gt; "", COUNTIF(BS!#REF!,Q154)&gt;0),"Matched", "")</f>
        <v>#REF!</v>
      </c>
      <c r="S154" s="21" t="str">
        <f ca="1">IF(AND(J154&gt; 0, F154="DB"),"Logic4"&amp;"_"&amp;H154 &amp;"_"&amp; 966561.77,"")</f>
        <v>Logic4_30.04.2020_966561.77</v>
      </c>
      <c r="T154" s="21" t="e">
        <f ca="1">IF(AND(S154&lt;&gt; "", COUNTIF(BS!#REF!,S154)&gt;0),"Matched", "")</f>
        <v>#REF!</v>
      </c>
    </row>
    <row r="155" spans="1:22">
      <c r="A155" s="21" t="s">
        <v>42</v>
      </c>
      <c r="B155" s="21">
        <v>10111750</v>
      </c>
      <c r="C155" s="21">
        <v>4000481857</v>
      </c>
      <c r="D155" s="21">
        <v>50</v>
      </c>
      <c r="E155" s="21" t="s">
        <v>36</v>
      </c>
      <c r="F155" s="21" t="s">
        <v>43</v>
      </c>
      <c r="G155" s="21" t="s">
        <v>229</v>
      </c>
      <c r="H155" s="21" t="s">
        <v>229</v>
      </c>
      <c r="I155" s="21">
        <v>40</v>
      </c>
      <c r="J155" s="20">
        <v>831086.98</v>
      </c>
      <c r="K155" s="21" t="s">
        <v>39</v>
      </c>
      <c r="L155" s="21" t="s">
        <v>44</v>
      </c>
      <c r="M155" s="21" t="str">
        <f t="shared" si="54"/>
        <v/>
      </c>
      <c r="N155" s="21" t="e">
        <f ca="1">IF(AND(M155&lt;&gt; "", COUNTIF(BS!#REF!,M155)&gt;0),"Matched", "")</f>
        <v>#REF!</v>
      </c>
      <c r="O155" s="21" t="str">
        <f t="shared" si="62"/>
        <v/>
      </c>
      <c r="P155" s="21" t="e">
        <f ca="1">IF(AND(O155&lt;&gt; "", COUNTIF(BS!#REF!,O155)&gt;0),"Matched", "")</f>
        <v>#REF!</v>
      </c>
      <c r="Q155" s="21" t="str">
        <f t="shared" si="63"/>
        <v/>
      </c>
      <c r="R155" s="21" t="e">
        <f ca="1">IF(AND(Q155&lt;&gt; "", COUNTIF(BS!#REF!,Q155)&gt;0),"Matched", "")</f>
        <v>#REF!</v>
      </c>
      <c r="S155" s="21" t="str">
        <f ca="1">IF(AND(J155&gt; 0, F155="DB"),"Logic4"&amp;"_"&amp;H155 &amp;"_"&amp; 966561.77,"")</f>
        <v>Logic4_30.04.2020_966561.77</v>
      </c>
      <c r="T155" s="21" t="e">
        <f ca="1">IF(AND(S155&lt;&gt; "", COUNTIF(BS!#REF!,S155)&gt;0),"Matched", "")</f>
        <v>#REF!</v>
      </c>
    </row>
    <row r="156" spans="1:22">
      <c r="A156" s="21">
        <v>20200430</v>
      </c>
      <c r="B156" s="21">
        <v>10111750</v>
      </c>
      <c r="C156" s="21">
        <v>3000112143</v>
      </c>
      <c r="D156" s="21">
        <v>50</v>
      </c>
      <c r="F156" s="21" t="s">
        <v>46</v>
      </c>
      <c r="G156" s="21" t="s">
        <v>229</v>
      </c>
      <c r="H156" s="21" t="s">
        <v>229</v>
      </c>
      <c r="I156" s="21">
        <v>50</v>
      </c>
      <c r="J156" s="21">
        <v>0</v>
      </c>
      <c r="K156" s="21" t="s">
        <v>39</v>
      </c>
      <c r="L156" s="21" t="s">
        <v>230</v>
      </c>
      <c r="M156" s="21" t="str">
        <f t="shared" si="54"/>
        <v>Logic1_04_0</v>
      </c>
      <c r="N156" s="21" t="e">
        <f ca="1">IF(AND(M156&lt;&gt; "", COUNTIF(BS!#REF!,M156)&gt;0),"Matched", "")</f>
        <v>#REF!</v>
      </c>
      <c r="O156" s="21" t="str">
        <f t="shared" si="62"/>
        <v/>
      </c>
      <c r="P156" s="21" t="e">
        <f ca="1">IF(AND(O156&lt;&gt; "", COUNTIF(BS!#REF!,O156)&gt;0),"Matched", "")</f>
        <v>#REF!</v>
      </c>
      <c r="Q156" s="21" t="str">
        <f t="shared" si="63"/>
        <v>Logic3_0</v>
      </c>
      <c r="R156" s="21" t="e">
        <f ca="1">IF(AND(Q156&lt;&gt; "", COUNTIF(BS!#REF!,Q156)&gt;0),"Matched", "")</f>
        <v>#REF!</v>
      </c>
      <c r="T156" s="21" t="e">
        <f ca="1">IF(AND(S156&lt;&gt; "", COUNTIF(BS!#REF!,S156)&gt;0),"Matched", "")</f>
        <v>#REF!</v>
      </c>
      <c r="V156" s="21" t="e">
        <f ca="1">IF(AND(U156&lt;&gt; "", COUNTIF(BS!#REF!,U156)&gt;0),"Matched", "")</f>
        <v>#REF!</v>
      </c>
    </row>
    <row r="157" spans="1:22">
      <c r="A157" s="21">
        <v>20200430</v>
      </c>
      <c r="B157" s="21">
        <v>10111750</v>
      </c>
      <c r="C157" s="21">
        <v>3000106560</v>
      </c>
      <c r="D157" s="21">
        <v>50</v>
      </c>
      <c r="E157" s="21">
        <v>0</v>
      </c>
      <c r="F157" s="21" t="s">
        <v>46</v>
      </c>
      <c r="G157" s="21" t="s">
        <v>229</v>
      </c>
      <c r="H157" s="21" t="s">
        <v>229</v>
      </c>
      <c r="I157" s="21">
        <v>50</v>
      </c>
      <c r="J157" s="20">
        <v>-966064</v>
      </c>
      <c r="K157" s="21" t="s">
        <v>39</v>
      </c>
      <c r="L157" s="21" t="s">
        <v>231</v>
      </c>
      <c r="M157" s="21" t="str">
        <f t="shared" si="54"/>
        <v>Logic1_04_966064</v>
      </c>
      <c r="N157" s="21" t="e">
        <f ca="1">IF(AND(M157&lt;&gt; "", COUNTIF(BS!#REF!,M157)&gt;0),"Matched", "")</f>
        <v>#REF!</v>
      </c>
    </row>
    <row r="158" spans="1:22">
      <c r="H158" s="21" t="s">
        <v>229</v>
      </c>
      <c r="J158" s="21">
        <v>0</v>
      </c>
      <c r="K158" s="21" t="s">
        <v>39</v>
      </c>
      <c r="M158" s="21" t="str">
        <f t="shared" si="54"/>
        <v/>
      </c>
      <c r="N158" s="21" t="e">
        <f ca="1">IF(AND(M158&lt;&gt; "", COUNTIF(BS!#REF!,M158)&gt;0),"Matched", "")</f>
        <v>#REF!</v>
      </c>
      <c r="O158" s="21" t="str">
        <f ca="1">IF( J158&lt; 0,"Logic2"&amp;"_"&amp;G158&amp;"_"&amp; J158*-1,"")</f>
        <v/>
      </c>
      <c r="P158" s="21" t="e">
        <f ca="1">IF(AND(O158&lt;&gt; "", COUNTIF(BS!#REF!,O158)&gt;0),"Matched", "")</f>
        <v>#REF!</v>
      </c>
      <c r="Q158" s="21" t="str">
        <f ca="1">IF(F158="SA","Logic3"&amp;"_"&amp;J158,"")</f>
        <v/>
      </c>
      <c r="R158" s="21" t="e">
        <f ca="1">IF(AND(Q158&lt;&gt; "", COUNTIF(BS!#REF!,Q158)&gt;0),"Matched", "")</f>
        <v>#REF!</v>
      </c>
      <c r="T158" s="21" t="e">
        <f ca="1">IF(AND(S158&lt;&gt; "", COUNTIF(BS!#REF!,S158)&gt;0),"Matched", "")</f>
        <v>#REF!</v>
      </c>
      <c r="V158" s="21" t="e">
        <f ca="1">IF(AND(U158&lt;&gt; "", COUNTIF(BS!#REF!,U158)&gt;0),"Matched", "")</f>
        <v>#REF!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E65359-1332-42F3-871C-6F5870531B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BS</vt:lpstr>
      <vt:lpstr>SAP</vt:lpstr>
      <vt:lpstr>Logic</vt:lpstr>
      <vt:lpstr>Sheet4</vt:lpstr>
      <vt:lpstr>Logic_TMB</vt:lpstr>
      <vt:lpstr>BS (2)</vt:lpstr>
      <vt:lpstr>SAP (2)</vt:lpstr>
      <vt:lpstr>BS (4)</vt:lpstr>
      <vt:lpstr>SAP (4)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</dc:creator>
  <cp:lastModifiedBy>support</cp:lastModifiedBy>
  <dcterms:created xsi:type="dcterms:W3CDTF">2020-07-30T07:27:20Z</dcterms:created>
  <dcterms:modified xsi:type="dcterms:W3CDTF">2020-08-07T09:16:36Z</dcterms:modified>
</cp:coreProperties>
</file>